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1" autoFilterDateGrouping="1"/>
  </bookViews>
  <sheets>
    <sheet name="pcon" sheetId="1" state="visible" r:id="rId1"/>
    <sheet name="scon" sheetId="2" state="visible" r:id="rId2"/>
    <sheet name="purchase" sheetId="3" state="visible" r:id="rId3"/>
    <sheet name="sales" sheetId="4" state="visible" r:id="rId4"/>
    <sheet name="production" sheetId="5" state="visible" r:id="rId5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[$-14009]dd/mm/yyyy;@"/>
    <numFmt numFmtId="165" formatCode="dd\-mm\-yyyy"/>
    <numFmt numFmtId="166" formatCode="dd-mm-yyyy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Bahnschrift SemiBold"/>
      <family val="2"/>
      <color theme="1"/>
      <sz val="48"/>
    </font>
    <font>
      <name val="Calibri"/>
      <family val="2"/>
      <sz val="11"/>
      <scheme val="minor"/>
    </font>
    <font>
      <name val="Calibri"/>
      <family val="2"/>
      <b val="1"/>
      <sz val="14"/>
      <scheme val="minor"/>
    </font>
    <font>
      <name val="Bahnschrift SemiBold"/>
      <family val="2"/>
      <b val="1"/>
      <color theme="4" tint="-0.499984740745262"/>
      <sz val="48"/>
    </font>
    <font>
      <name val="Calibri"/>
      <family val="2"/>
      <color theme="1"/>
      <sz val="14"/>
      <scheme val="minor"/>
    </font>
    <font>
      <name val="Calibri"/>
      <family val="2"/>
      <b val="1"/>
      <sz val="13"/>
      <scheme val="minor"/>
    </font>
    <font>
      <name val="Bahnschrift SemiBold"/>
      <family val="2"/>
      <b val="1"/>
      <color theme="4" tint="-0.499984740745262"/>
      <sz val="12"/>
    </font>
  </fonts>
  <fills count="2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5FFC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8" borderId="5" applyAlignment="1" pivotButton="0" quotePrefix="0" xfId="0">
      <alignment horizontal="right"/>
    </xf>
    <xf numFmtId="0" fontId="0" fillId="9" borderId="6" applyProtection="1" pivotButton="0" quotePrefix="0" xfId="0">
      <protection locked="0" hidden="0"/>
    </xf>
    <xf numFmtId="0" fontId="0" fillId="10" borderId="6" pivotButton="0" quotePrefix="0" xfId="0"/>
    <xf numFmtId="164" fontId="0" fillId="9" borderId="6" applyProtection="1" pivotButton="0" quotePrefix="0" xfId="0">
      <protection locked="0" hidden="0"/>
    </xf>
    <xf numFmtId="0" fontId="0" fillId="11" borderId="6" pivotButton="0" quotePrefix="0" xfId="0"/>
    <xf numFmtId="0" fontId="0" fillId="11" borderId="6" applyAlignment="1" pivotButton="0" quotePrefix="0" xfId="0">
      <alignment horizontal="center"/>
    </xf>
    <xf numFmtId="164" fontId="0" fillId="11" borderId="6" applyAlignment="1" pivotButton="0" quotePrefix="0" xfId="0">
      <alignment horizontal="center"/>
    </xf>
    <xf numFmtId="0" fontId="0" fillId="12" borderId="6" pivotButton="0" quotePrefix="0" xfId="0"/>
    <xf numFmtId="10" fontId="0" fillId="12" borderId="6" pivotButton="0" quotePrefix="0" xfId="0"/>
    <xf numFmtId="0" fontId="0" fillId="13" borderId="6" applyAlignment="1" pivotButton="0" quotePrefix="0" xfId="0">
      <alignment horizontal="center"/>
    </xf>
    <xf numFmtId="0" fontId="0" fillId="13" borderId="6" applyAlignment="1" applyProtection="1" pivotButton="0" quotePrefix="0" xfId="0">
      <alignment horizontal="center"/>
      <protection locked="0" hidden="0"/>
    </xf>
    <xf numFmtId="10" fontId="0" fillId="13" borderId="6" applyProtection="1" pivotButton="0" quotePrefix="0" xfId="0">
      <protection locked="0" hidden="0"/>
    </xf>
    <xf numFmtId="0" fontId="0" fillId="13" borderId="6" pivotButton="0" quotePrefix="0" xfId="0"/>
    <xf numFmtId="0" fontId="0" fillId="13" borderId="6" applyProtection="1" pivotButton="0" quotePrefix="0" xfId="0">
      <protection locked="0" hidden="0"/>
    </xf>
    <xf numFmtId="164" fontId="0" fillId="13" borderId="6" pivotButton="0" quotePrefix="0" xfId="0"/>
    <xf numFmtId="0" fontId="0" fillId="13" borderId="9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8" borderId="5" pivotButton="0" quotePrefix="0" xfId="0"/>
    <xf numFmtId="0" fontId="0" fillId="8" borderId="6" pivotButton="0" quotePrefix="0" xfId="0"/>
    <xf numFmtId="14" fontId="0" fillId="9" borderId="6" applyProtection="1" pivotButton="0" quotePrefix="0" xfId="0">
      <protection locked="0" hidden="0"/>
    </xf>
    <xf numFmtId="14" fontId="8" fillId="9" borderId="6" applyProtection="1" pivotButton="0" quotePrefix="0" xfId="0">
      <protection locked="0" hidden="0"/>
    </xf>
    <xf numFmtId="0" fontId="8" fillId="8" borderId="6" pivotButton="0" quotePrefix="0" xfId="0"/>
    <xf numFmtId="0" fontId="0" fillId="14" borderId="6" pivotButton="0" quotePrefix="0" xfId="0"/>
    <xf numFmtId="10" fontId="0" fillId="9" borderId="6" applyProtection="1" pivotButton="0" quotePrefix="0" xfId="0">
      <protection locked="0" hidden="0"/>
    </xf>
    <xf numFmtId="2" fontId="0" fillId="14" borderId="6" pivotButton="0" quotePrefix="0" xfId="0"/>
    <xf numFmtId="2" fontId="0" fillId="15" borderId="6" pivotButton="0" quotePrefix="0" xfId="0"/>
    <xf numFmtId="2" fontId="0" fillId="15" borderId="9" pivotButton="0" quotePrefix="0" xfId="0"/>
    <xf numFmtId="0" fontId="0" fillId="15" borderId="6" pivotButton="0" quotePrefix="0" xfId="0"/>
    <xf numFmtId="0" fontId="0" fillId="16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17" borderId="10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2" fillId="17" borderId="6" applyAlignment="1" pivotButton="0" quotePrefix="0" xfId="0">
      <alignment horizontal="center" vertical="center" wrapText="1"/>
    </xf>
    <xf numFmtId="0" fontId="2" fillId="19" borderId="6" applyAlignment="1" pivotButton="0" quotePrefix="0" xfId="0">
      <alignment horizontal="center" vertical="center"/>
    </xf>
    <xf numFmtId="0" fontId="2" fillId="19" borderId="6" applyAlignment="1" pivotButton="0" quotePrefix="0" xfId="0">
      <alignment horizontal="center" vertical="center" wrapText="1"/>
    </xf>
    <xf numFmtId="0" fontId="2" fillId="19" borderId="9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17" borderId="6" applyAlignment="1" pivotButton="0" quotePrefix="0" xfId="0">
      <alignment horizontal="center" vertical="center" wrapText="1"/>
    </xf>
    <xf numFmtId="0" fontId="2" fillId="7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2" fillId="21" borderId="6" applyAlignment="1" pivotButton="0" quotePrefix="0" xfId="0">
      <alignment horizontal="center" vertical="center" wrapText="1"/>
    </xf>
    <xf numFmtId="0" fontId="0" fillId="8" borderId="14" applyAlignment="1" pivotButton="0" quotePrefix="0" xfId="0">
      <alignment horizontal="right"/>
    </xf>
    <xf numFmtId="0" fontId="0" fillId="9" borderId="15" applyProtection="1" pivotButton="0" quotePrefix="0" xfId="0">
      <protection locked="0" hidden="0"/>
    </xf>
    <xf numFmtId="0" fontId="0" fillId="10" borderId="15" pivotButton="0" quotePrefix="0" xfId="0"/>
    <xf numFmtId="164" fontId="0" fillId="9" borderId="15" applyProtection="1" pivotButton="0" quotePrefix="0" xfId="0">
      <protection locked="0" hidden="0"/>
    </xf>
    <xf numFmtId="0" fontId="0" fillId="11" borderId="15" pivotButton="0" quotePrefix="0" xfId="0"/>
    <xf numFmtId="0" fontId="0" fillId="11" borderId="15" applyAlignment="1" pivotButton="0" quotePrefix="0" xfId="0">
      <alignment horizontal="center"/>
    </xf>
    <xf numFmtId="164" fontId="0" fillId="11" borderId="15" applyAlignment="1" pivotButton="0" quotePrefix="0" xfId="0">
      <alignment horizontal="center"/>
    </xf>
    <xf numFmtId="0" fontId="0" fillId="12" borderId="15" pivotButton="0" quotePrefix="0" xfId="0"/>
    <xf numFmtId="10" fontId="0" fillId="12" borderId="15" pivotButton="0" quotePrefix="0" xfId="0"/>
    <xf numFmtId="0" fontId="0" fillId="13" borderId="15" applyAlignment="1" pivotButton="0" quotePrefix="0" xfId="0">
      <alignment horizontal="center"/>
    </xf>
    <xf numFmtId="0" fontId="0" fillId="13" borderId="15" applyAlignment="1" applyProtection="1" pivotButton="0" quotePrefix="0" xfId="0">
      <alignment horizontal="center"/>
      <protection locked="0" hidden="0"/>
    </xf>
    <xf numFmtId="10" fontId="0" fillId="13" borderId="15" applyProtection="1" pivotButton="0" quotePrefix="0" xfId="0">
      <protection locked="0" hidden="0"/>
    </xf>
    <xf numFmtId="0" fontId="0" fillId="13" borderId="15" pivotButton="0" quotePrefix="0" xfId="0"/>
    <xf numFmtId="0" fontId="0" fillId="13" borderId="15" applyProtection="1" pivotButton="0" quotePrefix="0" xfId="0">
      <protection locked="0" hidden="0"/>
    </xf>
    <xf numFmtId="164" fontId="0" fillId="13" borderId="15" pivotButton="0" quotePrefix="0" xfId="0"/>
    <xf numFmtId="0" fontId="0" fillId="13" borderId="16" applyAlignment="1" pivotButton="0" quotePrefix="0" xfId="0">
      <alignment horizontal="center"/>
    </xf>
    <xf numFmtId="0" fontId="0" fillId="8" borderId="14" pivotButton="0" quotePrefix="0" xfId="0"/>
    <xf numFmtId="0" fontId="0" fillId="8" borderId="15" pivotButton="0" quotePrefix="0" xfId="0"/>
    <xf numFmtId="14" fontId="0" fillId="9" borderId="15" applyProtection="1" pivotButton="0" quotePrefix="0" xfId="0">
      <protection locked="0" hidden="0"/>
    </xf>
    <xf numFmtId="14" fontId="8" fillId="9" borderId="15" applyProtection="1" pivotButton="0" quotePrefix="0" xfId="0">
      <protection locked="0" hidden="0"/>
    </xf>
    <xf numFmtId="0" fontId="8" fillId="8" borderId="15" pivotButton="0" quotePrefix="0" xfId="0"/>
    <xf numFmtId="0" fontId="0" fillId="14" borderId="15" pivotButton="0" quotePrefix="0" xfId="0"/>
    <xf numFmtId="10" fontId="0" fillId="9" borderId="15" applyProtection="1" pivotButton="0" quotePrefix="0" xfId="0">
      <protection locked="0" hidden="0"/>
    </xf>
    <xf numFmtId="2" fontId="0" fillId="14" borderId="15" pivotButton="0" quotePrefix="0" xfId="0"/>
    <xf numFmtId="2" fontId="0" fillId="15" borderId="15" pivotButton="0" quotePrefix="0" xfId="0"/>
    <xf numFmtId="2" fontId="0" fillId="15" borderId="16" pivotButton="0" quotePrefix="0" xfId="0"/>
    <xf numFmtId="0" fontId="0" fillId="15" borderId="15" pivotButton="0" quotePrefix="0" xfId="0"/>
    <xf numFmtId="10" fontId="0" fillId="15" borderId="6" pivotButton="0" quotePrefix="0" xfId="0"/>
    <xf numFmtId="10" fontId="0" fillId="15" borderId="15" pivotButton="0" quotePrefix="0" xfId="0"/>
    <xf numFmtId="0" fontId="3" fillId="21" borderId="7" applyAlignment="1" pivotButton="0" quotePrefix="0" xfId="0">
      <alignment horizontal="center" vertical="center" wrapText="1"/>
    </xf>
    <xf numFmtId="0" fontId="0" fillId="9" borderId="7" applyProtection="1" pivotButton="0" quotePrefix="0" xfId="0">
      <protection locked="0" hidden="0"/>
    </xf>
    <xf numFmtId="0" fontId="0" fillId="9" borderId="17" applyProtection="1" pivotButton="0" quotePrefix="0" xfId="0">
      <protection locked="0" hidden="0"/>
    </xf>
    <xf numFmtId="0" fontId="3" fillId="21" borderId="8" applyAlignment="1" pivotButton="0" quotePrefix="0" xfId="0">
      <alignment horizontal="center" vertical="center" wrapText="1"/>
    </xf>
    <xf numFmtId="10" fontId="0" fillId="15" borderId="8" pivotButton="0" quotePrefix="0" xfId="0"/>
    <xf numFmtId="0" fontId="2" fillId="21" borderId="9" applyAlignment="1" pivotButton="0" quotePrefix="0" xfId="0">
      <alignment horizontal="center" vertical="center" wrapText="1"/>
    </xf>
    <xf numFmtId="10" fontId="0" fillId="15" borderId="9" pivotButton="0" quotePrefix="0" xfId="0"/>
    <xf numFmtId="10" fontId="0" fillId="15" borderId="16" pivotButton="0" quotePrefix="0" xfId="0"/>
    <xf numFmtId="164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0" fontId="0" fillId="0" borderId="0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0" fillId="9" borderId="6" applyProtection="1" pivotButton="0" quotePrefix="1" xfId="0">
      <protection locked="0" hidden="0"/>
    </xf>
    <xf numFmtId="2" fontId="0" fillId="12" borderId="6" pivotButton="0" quotePrefix="0" xfId="0"/>
    <xf numFmtId="2" fontId="0" fillId="12" borderId="15" pivotButton="0" quotePrefix="0" xfId="0"/>
    <xf numFmtId="2" fontId="0" fillId="13" borderId="6" applyAlignment="1" applyProtection="1" pivotButton="0" quotePrefix="0" xfId="0">
      <alignment horizontal="center"/>
      <protection locked="0" hidden="0"/>
    </xf>
    <xf numFmtId="2" fontId="0" fillId="13" borderId="15" applyAlignment="1" applyProtection="1" pivotButton="0" quotePrefix="0" xfId="0">
      <alignment horizontal="center"/>
      <protection locked="0" hidden="0"/>
    </xf>
    <xf numFmtId="2" fontId="0" fillId="0" borderId="0" applyAlignment="1" applyProtection="1" pivotButton="0" quotePrefix="0" xfId="0">
      <alignment horizontal="center"/>
      <protection locked="0" hidden="0"/>
    </xf>
    <xf numFmtId="165" fontId="0" fillId="9" borderId="6" applyProtection="1" pivotButton="0" quotePrefix="0" xfId="0">
      <protection locked="0" hidden="0"/>
    </xf>
    <xf numFmtId="9" fontId="0" fillId="13" borderId="6" applyProtection="1" pivotButton="0" quotePrefix="0" xfId="0">
      <protection locked="0" hidden="0"/>
    </xf>
    <xf numFmtId="0" fontId="0" fillId="16" borderId="0" pivotButton="0" quotePrefix="0" xfId="0"/>
    <xf numFmtId="0" fontId="13" fillId="16" borderId="0" applyAlignment="1" pivotButton="0" quotePrefix="0" xfId="0">
      <alignment horizontal="center" vertical="center" wrapText="1"/>
    </xf>
    <xf numFmtId="0" fontId="11" fillId="16" borderId="0" applyAlignment="1" pivotButton="0" quotePrefix="0" xfId="0">
      <alignment horizontal="center" wrapText="1"/>
    </xf>
    <xf numFmtId="0" fontId="6" fillId="0" borderId="0" pivotButton="0" quotePrefix="0" xfId="0"/>
    <xf numFmtId="0" fontId="10" fillId="5" borderId="1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8" pivotButton="0" quotePrefix="0" xfId="0"/>
    <xf numFmtId="0" fontId="5" fillId="17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22" borderId="6" applyAlignment="1" pivotButton="0" quotePrefix="0" xfId="0">
      <alignment horizontal="center" vertical="center"/>
    </xf>
    <xf numFmtId="0" fontId="0" fillId="0" borderId="3" pivotButton="0" quotePrefix="0" xfId="0"/>
    <xf numFmtId="0" fontId="5" fillId="18" borderId="6" applyAlignment="1" pivotButton="0" quotePrefix="0" xfId="0">
      <alignment horizontal="center" vertical="center"/>
    </xf>
    <xf numFmtId="0" fontId="5" fillId="20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1" fillId="17" borderId="5" applyAlignment="1" pivotButton="0" quotePrefix="0" xfId="0">
      <alignment horizontal="center" vertical="center"/>
    </xf>
    <xf numFmtId="0" fontId="0" fillId="0" borderId="13" pivotButton="0" quotePrefix="0" xfId="0"/>
    <xf numFmtId="0" fontId="4" fillId="17" borderId="6" applyAlignment="1" pivotButton="0" quotePrefix="0" xfId="0">
      <alignment horizontal="center" vertical="center"/>
    </xf>
    <xf numFmtId="0" fontId="0" fillId="0" borderId="11" pivotButton="0" quotePrefix="0" xfId="0"/>
    <xf numFmtId="0" fontId="2" fillId="17" borderId="6" applyAlignment="1" pivotButton="0" quotePrefix="0" xfId="0">
      <alignment horizontal="center" vertical="center" wrapText="1"/>
    </xf>
    <xf numFmtId="0" fontId="2" fillId="21" borderId="6" applyAlignment="1" pivotButton="0" quotePrefix="0" xfId="0">
      <alignment horizontal="center" vertical="center" wrapText="1"/>
    </xf>
    <xf numFmtId="0" fontId="5" fillId="18" borderId="9" applyAlignment="1" pivotButton="0" quotePrefix="0" xfId="0">
      <alignment horizontal="center" vertical="center"/>
    </xf>
    <xf numFmtId="0" fontId="0" fillId="0" borderId="4" pivotButton="0" quotePrefix="0" xfId="0"/>
    <xf numFmtId="0" fontId="5" fillId="23" borderId="6" applyAlignment="1" pivotButton="0" quotePrefix="0" xfId="0">
      <alignment horizontal="center" vertical="center" wrapText="1"/>
    </xf>
    <xf numFmtId="0" fontId="10" fillId="5" borderId="19" applyAlignment="1" pivotButton="0" quotePrefix="0" xfId="0">
      <alignment horizontal="center" vertical="center"/>
    </xf>
    <xf numFmtId="0" fontId="0" fillId="0" borderId="2" pivotButton="0" quotePrefix="0" xfId="0"/>
    <xf numFmtId="0" fontId="1" fillId="17" borderId="5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/>
    </xf>
    <xf numFmtId="0" fontId="9" fillId="17" borderId="6" applyAlignment="1" pivotButton="0" quotePrefix="0" xfId="0">
      <alignment horizontal="center" vertical="center" wrapText="1"/>
    </xf>
    <xf numFmtId="0" fontId="5" fillId="17" borderId="6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 wrapText="1"/>
    </xf>
    <xf numFmtId="0" fontId="2" fillId="23" borderId="6" applyAlignment="1" pivotButton="0" quotePrefix="0" xfId="0">
      <alignment horizontal="center" vertical="center" wrapText="1"/>
    </xf>
    <xf numFmtId="0" fontId="2" fillId="20" borderId="6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/>
    </xf>
    <xf numFmtId="0" fontId="12" fillId="20" borderId="6" applyAlignment="1" pivotButton="0" quotePrefix="0" xfId="0">
      <alignment horizontal="center" vertical="center" wrapText="1"/>
    </xf>
    <xf numFmtId="166" fontId="0" fillId="9" borderId="6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4"/>
  <sheetViews>
    <sheetView zoomScale="58" zoomScaleNormal="58" workbookViewId="0">
      <selection activeCell="U5" sqref="U5"/>
    </sheetView>
  </sheetViews>
  <sheetFormatPr baseColWidth="8" defaultRowHeight="14.5"/>
  <cols>
    <col width="5.6328125" customWidth="1" min="1" max="1"/>
    <col width="28.6328125" customWidth="1" style="37" min="2" max="2"/>
    <col width="10.6328125" customWidth="1" style="37" min="3" max="3"/>
    <col width="32.6328125" customWidth="1" min="4" max="4"/>
    <col width="10.6328125" customWidth="1" style="37" min="5" max="5"/>
    <col width="12.6328125" customWidth="1" style="93" min="6" max="7"/>
    <col width="12.6328125" customWidth="1" min="8" max="8"/>
    <col hidden="1" width="14.6328125" customWidth="1" min="9" max="9"/>
    <col width="14.6328125" customWidth="1" min="10" max="10"/>
    <col hidden="1" width="14.6328125" customWidth="1" style="19" min="11" max="11"/>
    <col width="12.54296875" customWidth="1" style="37" min="12" max="12"/>
    <col width="14.6328125" customWidth="1" style="37" min="13" max="13"/>
    <col width="11.6328125" customWidth="1" min="14" max="15"/>
    <col width="11.6328125" customWidth="1" style="20" min="16" max="16"/>
    <col width="10.6328125" customWidth="1" style="21" min="17" max="17"/>
    <col width="14.54296875" customWidth="1" style="94" min="18" max="18"/>
    <col width="11.6328125" customWidth="1" style="95" min="19" max="19"/>
    <col width="11.6328125" customWidth="1" min="20" max="21"/>
    <col width="11.6328125" customWidth="1" style="37" min="22" max="22"/>
    <col width="11.6328125" customWidth="1" min="23" max="23"/>
    <col width="14.6328125" customWidth="1" min="24" max="24"/>
    <col width="13.54296875" customWidth="1" style="105" min="25" max="25"/>
  </cols>
  <sheetData>
    <row r="1" ht="75" customHeight="1">
      <c r="A1" s="109" t="inlineStr">
        <is>
          <t>MASTER CONTRACT - PURCHASE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  <c r="X1" s="111" t="n"/>
      <c r="Y1" s="106" t="n"/>
    </row>
    <row r="2" ht="8" customHeight="1">
      <c r="A2" s="118" t="n"/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3" t="n"/>
    </row>
    <row r="3" ht="25" customFormat="1" customHeight="1" s="47">
      <c r="A3" s="119" t="inlineStr">
        <is>
          <t>Sl.no</t>
        </is>
      </c>
      <c r="B3" s="121" t="inlineStr">
        <is>
          <t>Vendor Name</t>
        </is>
      </c>
      <c r="C3" s="123" t="inlineStr">
        <is>
          <t>Vendor ID</t>
        </is>
      </c>
      <c r="D3" s="112" t="inlineStr">
        <is>
          <t>Item</t>
        </is>
      </c>
      <c r="E3" s="113" t="n"/>
      <c r="F3" s="114" t="inlineStr">
        <is>
          <t>Period</t>
        </is>
      </c>
      <c r="G3" s="115" t="n"/>
      <c r="H3" s="115" t="n"/>
      <c r="I3" s="115" t="n"/>
      <c r="J3" s="115" t="n"/>
      <c r="K3" s="113" t="n"/>
      <c r="L3" s="124" t="inlineStr">
        <is>
          <t>Base price (per kg)</t>
        </is>
      </c>
      <c r="M3" s="117" t="inlineStr">
        <is>
          <t>Quantity (kgs)</t>
        </is>
      </c>
      <c r="N3" s="115" t="n"/>
      <c r="O3" s="115" t="n"/>
      <c r="P3" s="113" t="n"/>
      <c r="Q3" s="116" t="inlineStr">
        <is>
          <t>Contract Violation Logic</t>
        </is>
      </c>
      <c r="R3" s="115" t="n"/>
      <c r="S3" s="115" t="n"/>
      <c r="T3" s="115" t="n"/>
      <c r="U3" s="115" t="n"/>
      <c r="V3" s="115" t="n"/>
      <c r="W3" s="115" t="n"/>
      <c r="X3" s="113" t="n"/>
      <c r="Y3" s="107" t="inlineStr">
        <is>
          <t>RENEWAL REFERENCE</t>
        </is>
      </c>
    </row>
    <row r="4" ht="50" customFormat="1" customHeight="1" s="108">
      <c r="A4" s="120" t="n"/>
      <c r="B4" s="122" t="n"/>
      <c r="C4" s="122" t="n"/>
      <c r="D4" s="131" t="inlineStr">
        <is>
          <t>Name</t>
        </is>
      </c>
      <c r="E4" s="131" t="inlineStr">
        <is>
          <t>Code</t>
        </is>
      </c>
      <c r="F4" s="45" t="inlineStr">
        <is>
          <t xml:space="preserve">Start </t>
        </is>
      </c>
      <c r="G4" s="45" t="inlineStr">
        <is>
          <t>End</t>
        </is>
      </c>
      <c r="H4" s="46" t="inlineStr">
        <is>
          <t>Days Remaining</t>
        </is>
      </c>
      <c r="I4" s="45" t="inlineStr">
        <is>
          <t>Status</t>
        </is>
      </c>
      <c r="J4" s="46" t="inlineStr">
        <is>
          <t>Deliveries so far</t>
        </is>
      </c>
      <c r="K4" s="46" t="inlineStr">
        <is>
          <t>Date of Recent Delivery</t>
        </is>
      </c>
      <c r="L4" s="122" t="n"/>
      <c r="M4" s="44" t="inlineStr">
        <is>
          <t>Agreed Qty</t>
        </is>
      </c>
      <c r="N4" s="44" t="inlineStr">
        <is>
          <t>Delivered Qty till Date</t>
        </is>
      </c>
      <c r="O4" s="44" t="inlineStr">
        <is>
          <t>Remaining Quantity</t>
        </is>
      </c>
      <c r="P4" s="44" t="inlineStr">
        <is>
          <t>% Completion</t>
        </is>
      </c>
      <c r="Q4" s="41" t="inlineStr">
        <is>
          <t>Breach</t>
        </is>
      </c>
      <c r="R4" s="42" t="inlineStr">
        <is>
          <t>Breach Responsibility</t>
        </is>
      </c>
      <c r="S4" s="42" t="inlineStr">
        <is>
          <t>Penalty / Discount (%)</t>
        </is>
      </c>
      <c r="T4" s="42" t="inlineStr">
        <is>
          <t>Revised Rate</t>
        </is>
      </c>
      <c r="U4" s="42" t="inlineStr">
        <is>
          <t>Penalty / Discount Value</t>
        </is>
      </c>
      <c r="V4" s="42" t="inlineStr">
        <is>
          <t>Remedy Days</t>
        </is>
      </c>
      <c r="W4" s="42" t="inlineStr">
        <is>
          <t>Remedy Deadline</t>
        </is>
      </c>
      <c r="X4" s="42" t="inlineStr">
        <is>
          <t>Remedy Status</t>
        </is>
      </c>
      <c r="Z4" s="2" t="n"/>
    </row>
    <row r="5">
      <c r="A5" s="3" t="n">
        <v>1</v>
      </c>
      <c r="B5" s="4" t="n"/>
      <c r="C5" s="4" t="n"/>
      <c r="D5" s="5">
        <f>IF(E5="NRFC","Natural Rubber Field Coagulam","")</f>
        <v/>
      </c>
      <c r="E5" s="4" t="n"/>
      <c r="F5" s="103" t="n"/>
      <c r="G5" s="103" t="n"/>
      <c r="H5" s="7">
        <f>IF(G5="","",G5-TODAY())</f>
        <v/>
      </c>
      <c r="I5" s="8">
        <f>IF(G5="","",
IF(G5&lt;TODAY(),
IF(O5&gt;0,"Violated","Completed"),
IF(H5&lt;=7,"Expiring Soon",
"Active")))</f>
        <v/>
      </c>
      <c r="J5" s="8">
        <f>IF(C5="","",COUNTIFS(purchase!$C:$C,$C5,purchase!$E:$E,$E5,purchase!$G:$G,"&gt;="&amp;$F5,purchase!$G:$G,"&lt;="&amp;$G5))</f>
        <v/>
      </c>
      <c r="K5" s="9">
        <f>IF(COUNTIFS(purchase!$C:$C,$C5,purchase!$E:$E,$E5,purchase!$G:$G,"&gt;="&amp;$F5,purchase!$G:$G,"&lt;="&amp;$G5)=0,"",_xlfn.MAXIFS(purchase!$G:$G,purchase!$C:$C,$C5,purchase!$E:$E,$E5,purchase!$G:$G,"&gt;="&amp;$F5,purchase!$G:$G,"&lt;="&amp;$G5))</f>
        <v/>
      </c>
      <c r="L5" s="4" t="n"/>
      <c r="M5" s="4" t="n"/>
      <c r="N5" s="10">
        <f>IF(M5="","",SUMIFS(purchase!$N:$N,purchase!$C:$C,$C5,purchase!$E:$E,$E5,purchase!$G:$G,"&gt;="&amp;$F5,purchase!$G:$G,"&lt;="&amp;$G5))</f>
        <v/>
      </c>
      <c r="O5" s="10">
        <f>IF(M5="","",M5-N5)</f>
        <v/>
      </c>
      <c r="P5" s="11">
        <f>IF(M5=0,"",N5/M5)</f>
        <v/>
      </c>
      <c r="Q5" s="12">
        <f>IF(OR(G5="",O5=""),"",
IF(AND(G5&lt;TODAY(),O5&gt;0),"YES","NO"))</f>
        <v/>
      </c>
      <c r="R5" s="13" t="n"/>
      <c r="S5" s="104" t="n"/>
      <c r="T5" s="15">
        <f>IF(Q5="YES", IF(R5="Company",L5*(1+S5),IF(R5="Vendor",L5*(1-S5),"")),"")</f>
        <v/>
      </c>
      <c r="U5" s="15">
        <f>IF(Q5="YES",O5*T5,"")</f>
        <v/>
      </c>
      <c r="V5" s="16" t="n"/>
      <c r="W5" s="17">
        <f>IF(Q5="YES",G5+V5,"")</f>
        <v/>
      </c>
      <c r="X5" s="18">
        <f>IF(Q5="YES",IF(TODAY()&gt;W5,"OVERDUE","WITHIN TIME"),"")</f>
        <v/>
      </c>
    </row>
    <row r="6">
      <c r="A6" s="3" t="n">
        <v>2</v>
      </c>
      <c r="B6" s="4" t="n"/>
      <c r="C6" s="4" t="n"/>
      <c r="D6" s="5">
        <f>IF(E6="NRFC","Natural Rubber Field Coagulam","")</f>
        <v/>
      </c>
      <c r="E6" s="4" t="n"/>
      <c r="F6" s="103" t="n"/>
      <c r="G6" s="103" t="n"/>
      <c r="H6" s="7">
        <f>IF(G6="","",G6-TODAY())</f>
        <v/>
      </c>
      <c r="I6" s="8">
        <f>IF(G6="","",
IF(G6&lt;TODAY(),
IF(O6&gt;0,"Violated","Completed"),
IF(H6&lt;=7,"Expiring Soon",
"Active")))</f>
        <v/>
      </c>
      <c r="J6" s="8">
        <f>IF(C6="","",COUNTIFS(purchase!$C:$C,$C6,purchase!$E:$E,$E6,purchase!$G:$G,"&gt;="&amp;$F6,purchase!$G:$G,"&lt;="&amp;$G6))</f>
        <v/>
      </c>
      <c r="K6" s="9">
        <f>IF(COUNTIFS(purchase!$C:$C,$C6,purchase!$E:$E,$E6,purchase!$G:$G,"&gt;="&amp;$F6,purchase!$G:$G,"&lt;="&amp;$G6)=0,"",_xlfn.MAXIFS(purchase!$G:$G,purchase!$C:$C,$C6,purchase!$E:$E,$E6,purchase!$G:$G,"&gt;="&amp;$F6,purchase!$G:$G,"&lt;="&amp;$G6))</f>
        <v/>
      </c>
      <c r="L6" s="4" t="n"/>
      <c r="M6" s="4" t="n"/>
      <c r="N6" s="10">
        <f>IF(M6="","",SUMIFS(purchase!$N:$N,purchase!$C:$C,$C6,purchase!$E:$E,$E6,purchase!$G:$G,"&gt;="&amp;$F6,purchase!$G:$G,"&lt;="&amp;$G6))</f>
        <v/>
      </c>
      <c r="O6" s="10">
        <f>IF(M6="","",M6-N6)</f>
        <v/>
      </c>
      <c r="P6" s="11">
        <f>IF(M6=0,"",N6/M6)</f>
        <v/>
      </c>
      <c r="Q6" s="12">
        <f>IF(OR(G6="",O6=""),"",
IF(AND(G6&lt;TODAY(),O6&gt;0),"YES","NO"))</f>
        <v/>
      </c>
      <c r="R6" s="13" t="n"/>
      <c r="S6" s="104" t="n"/>
      <c r="T6" s="15">
        <f>IF(Q6="YES", IF(R6="Company",L6*(1+S6),IF(R6="Vendor",L6*(1-S6),"")),"")</f>
        <v/>
      </c>
      <c r="U6" s="15">
        <f>IF(Q6="YES",O6*T6,"")</f>
        <v/>
      </c>
      <c r="V6" s="16" t="n"/>
      <c r="W6" s="17">
        <f>IF(Q6="YES",G6+V6,"")</f>
        <v/>
      </c>
      <c r="X6" s="18">
        <f>IF(Q6="YES",IF(TODAY()&gt;W6,"OVERDUE","WITHIN TIME"),"")</f>
        <v/>
      </c>
    </row>
    <row r="7">
      <c r="A7" s="3" t="n">
        <v>3</v>
      </c>
      <c r="B7" s="4" t="n"/>
      <c r="C7" s="4" t="n"/>
      <c r="D7" s="5">
        <f>IF(E7="NRFC","Natural Rubber Field Coagulam","")</f>
        <v/>
      </c>
      <c r="E7" s="4" t="n"/>
      <c r="F7" s="103" t="n"/>
      <c r="G7" s="103" t="n"/>
      <c r="H7" s="7">
        <f>IF(G7="","",G7-TODAY())</f>
        <v/>
      </c>
      <c r="I7" s="8">
        <f>IF(G7="","",
IF(G7&lt;TODAY(),
IF(O7&gt;0,"Violated","Completed"),
IF(H7&lt;=7,"Expiring Soon",
"Active")))</f>
        <v/>
      </c>
      <c r="J7" s="8">
        <f>IF(C7="","",COUNTIFS(purchase!$C:$C,$C7,purchase!$E:$E,$E7,purchase!$G:$G,"&gt;="&amp;$F7,purchase!$G:$G,"&lt;="&amp;$G7))</f>
        <v/>
      </c>
      <c r="K7" s="9">
        <f>IF(COUNTIFS(purchase!$C:$C,$C7,purchase!$E:$E,$E7,purchase!$G:$G,"&gt;="&amp;$F7,purchase!$G:$G,"&lt;="&amp;$G7)=0,"",_xlfn.MAXIFS(purchase!$G:$G,purchase!$C:$C,$C7,purchase!$E:$E,$E7,purchase!$G:$G,"&gt;="&amp;$F7,purchase!$G:$G,"&lt;="&amp;$G7))</f>
        <v/>
      </c>
      <c r="L7" s="4" t="n"/>
      <c r="M7" s="4" t="n"/>
      <c r="N7" s="10">
        <f>IF(M7="","",SUMIFS(purchase!$N:$N,purchase!$C:$C,$C7,purchase!$E:$E,$E7,purchase!$G:$G,"&gt;="&amp;$F7,purchase!$G:$G,"&lt;="&amp;$G7))</f>
        <v/>
      </c>
      <c r="O7" s="10">
        <f>IF(M7="","",M7-N7)</f>
        <v/>
      </c>
      <c r="P7" s="11">
        <f>IF(M7=0,"",N7/M7)</f>
        <v/>
      </c>
      <c r="Q7" s="12">
        <f>IF(OR(G7="",O7=""),"",
IF(AND(G7&lt;TODAY(),O7&gt;0),"YES","NO"))</f>
        <v/>
      </c>
      <c r="R7" s="13" t="n"/>
      <c r="S7" s="104" t="n"/>
      <c r="T7" s="15">
        <f>IF(Q7="YES", IF(R7="Company",L7*(1+S7),IF(R7="Vendor",L7*(1-S7),"")),"")</f>
        <v/>
      </c>
      <c r="U7" s="15">
        <f>IF(Q7="YES",O7*T7,"")</f>
        <v/>
      </c>
      <c r="V7" s="16" t="n"/>
      <c r="W7" s="17">
        <f>IF(Q7="YES",G7+V7,"")</f>
        <v/>
      </c>
      <c r="X7" s="18">
        <f>IF(Q7="YES",IF(TODAY()&gt;W7,"OVERDUE","WITHIN TIME"),"")</f>
        <v/>
      </c>
    </row>
    <row r="8">
      <c r="A8" s="3" t="n">
        <v>4</v>
      </c>
      <c r="B8" s="4" t="n"/>
      <c r="C8" s="4" t="n"/>
      <c r="D8" s="5">
        <f>IF(E8="NRFC","Natural Rubber Field Coagulam","")</f>
        <v/>
      </c>
      <c r="E8" s="4" t="n"/>
      <c r="F8" s="103" t="n"/>
      <c r="G8" s="103" t="n"/>
      <c r="H8" s="7">
        <f>IF(G8="","",G8-TODAY())</f>
        <v/>
      </c>
      <c r="I8" s="8">
        <f>IF(G8="","",
IF(G8&lt;TODAY(),
IF(O8&gt;0,"Violated","Completed"),
IF(H8&lt;=7,"Expiring Soon",
"Active")))</f>
        <v/>
      </c>
      <c r="J8" s="8">
        <f>IF(C8="","",COUNTIFS(purchase!$C:$C,$C8,purchase!$E:$E,$E8,purchase!$G:$G,"&gt;="&amp;$F8,purchase!$G:$G,"&lt;="&amp;$G8))</f>
        <v/>
      </c>
      <c r="K8" s="9">
        <f>IF(COUNTIFS(purchase!$C:$C,$C8,purchase!$E:$E,$E8,purchase!$G:$G,"&gt;="&amp;$F8,purchase!$G:$G,"&lt;="&amp;$G8)=0,"",_xlfn.MAXIFS(purchase!$G:$G,purchase!$C:$C,$C8,purchase!$E:$E,$E8,purchase!$G:$G,"&gt;="&amp;$F8,purchase!$G:$G,"&lt;="&amp;$G8))</f>
        <v/>
      </c>
      <c r="L8" s="4" t="n"/>
      <c r="M8" s="4" t="n"/>
      <c r="N8" s="10">
        <f>IF(M8="","",SUMIFS(purchase!$N:$N,purchase!$C:$C,$C8,purchase!$E:$E,$E8,purchase!$G:$G,"&gt;="&amp;$F8,purchase!$G:$G,"&lt;="&amp;$G8))</f>
        <v/>
      </c>
      <c r="O8" s="10">
        <f>IF(M8="","",M8-N8)</f>
        <v/>
      </c>
      <c r="P8" s="11">
        <f>IF(M8=0,"",N8/M8)</f>
        <v/>
      </c>
      <c r="Q8" s="12">
        <f>IF(OR(G8="",O8=""),"",
IF(AND(G8&lt;TODAY(),O8&gt;0),"YES","NO"))</f>
        <v/>
      </c>
      <c r="R8" s="13" t="n"/>
      <c r="S8" s="104" t="n"/>
      <c r="T8" s="15">
        <f>IF(Q8="YES", IF(R8="Company",L8*(1+S8),IF(R8="Vendor",L8*(1-S8),"")),"")</f>
        <v/>
      </c>
      <c r="U8" s="15">
        <f>IF(Q8="YES",O8*T8,"")</f>
        <v/>
      </c>
      <c r="V8" s="16" t="n"/>
      <c r="W8" s="17">
        <f>IF(Q8="YES",G8+V8,"")</f>
        <v/>
      </c>
      <c r="X8" s="18">
        <f>IF(Q8="YES",IF(TODAY()&gt;W8,"OVERDUE","WITHIN TIME"),"")</f>
        <v/>
      </c>
    </row>
    <row r="9">
      <c r="A9" s="3" t="n">
        <v>5</v>
      </c>
      <c r="B9" s="4" t="n"/>
      <c r="C9" s="4" t="n"/>
      <c r="D9" s="5">
        <f>IF(E9="NRFC","Natural Rubber Field Coagulam","")</f>
        <v/>
      </c>
      <c r="E9" s="4" t="n"/>
      <c r="F9" s="103" t="n"/>
      <c r="G9" s="103" t="n"/>
      <c r="H9" s="7">
        <f>IF(G9="","",G9-TODAY())</f>
        <v/>
      </c>
      <c r="I9" s="8">
        <f>IF(G9="","",
IF(G9&lt;TODAY(),
IF(O9&gt;0,"Violated","Completed"),
IF(H9&lt;=7,"Expiring Soon",
"Active")))</f>
        <v/>
      </c>
      <c r="J9" s="8">
        <f>IF(C9="","",COUNTIFS(purchase!$C:$C,$C9,purchase!$E:$E,$E9,purchase!$G:$G,"&gt;="&amp;$F9,purchase!$G:$G,"&lt;="&amp;$G9))</f>
        <v/>
      </c>
      <c r="K9" s="9">
        <f>IF(COUNTIFS(purchase!$C:$C,$C9,purchase!$E:$E,$E9,purchase!$G:$G,"&gt;="&amp;$F9,purchase!$G:$G,"&lt;="&amp;$G9)=0,"",_xlfn.MAXIFS(purchase!$G:$G,purchase!$C:$C,$C9,purchase!$E:$E,$E9,purchase!$G:$G,"&gt;="&amp;$F9,purchase!$G:$G,"&lt;="&amp;$G9))</f>
        <v/>
      </c>
      <c r="L9" s="4" t="n"/>
      <c r="M9" s="4" t="n"/>
      <c r="N9" s="10">
        <f>IF(M9="","",SUMIFS(purchase!$N:$N,purchase!$C:$C,$C9,purchase!$E:$E,$E9,purchase!$G:$G,"&gt;="&amp;$F9,purchase!$G:$G,"&lt;="&amp;$G9))</f>
        <v/>
      </c>
      <c r="O9" s="10">
        <f>IF(M9="","",M9-N9)</f>
        <v/>
      </c>
      <c r="P9" s="11">
        <f>IF(M9=0,"",N9/M9)</f>
        <v/>
      </c>
      <c r="Q9" s="12">
        <f>IF(OR(G9="",O9=""),"",
IF(AND(G9&lt;TODAY(),O9&gt;0),"YES","NO"))</f>
        <v/>
      </c>
      <c r="R9" s="13" t="n"/>
      <c r="S9" s="104" t="n"/>
      <c r="T9" s="15">
        <f>IF(Q9="YES", IF(R9="Company",L9*(1+S9),IF(R9="Vendor",L9*(1-S9),"")),"")</f>
        <v/>
      </c>
      <c r="U9" s="15">
        <f>IF(Q9="YES",O9*T9,"")</f>
        <v/>
      </c>
      <c r="V9" s="16" t="n"/>
      <c r="W9" s="17">
        <f>IF(Q9="YES",G9+V9,"")</f>
        <v/>
      </c>
      <c r="X9" s="18">
        <f>IF(Q9="YES",IF(TODAY()&gt;W9,"OVERDUE","WITHIN TIME"),"")</f>
        <v/>
      </c>
    </row>
    <row r="10">
      <c r="A10" s="3" t="n">
        <v>6</v>
      </c>
      <c r="B10" s="4" t="n"/>
      <c r="C10" s="4" t="n"/>
      <c r="D10" s="5">
        <f>IF(E10="NRFC","Natural Rubber Field Coagulam","")</f>
        <v/>
      </c>
      <c r="E10" s="4" t="n"/>
      <c r="F10" s="6" t="n"/>
      <c r="G10" s="6" t="n"/>
      <c r="H10" s="7">
        <f>IF(G10="","",G10-TODAY())</f>
        <v/>
      </c>
      <c r="I10" s="8">
        <f>IF(G10="","",
IF(G10&lt;TODAY(),
IF(O10&gt;0,"Violated","Completed"),
IF(H10&lt;=7,"Expiring Soon",
"Active")))</f>
        <v/>
      </c>
      <c r="J10" s="8">
        <f>IF(C10="","",COUNTIFS(purchase!$C:$C,$C10,purchase!$E:$E,$E10,purchase!$G:$G,"&gt;="&amp;$F10,purchase!$G:$G,"&lt;="&amp;$G10))</f>
        <v/>
      </c>
      <c r="K10" s="9">
        <f>IF(COUNTIFS(purchase!$C:$C,$C10,purchase!$E:$E,$E10,purchase!$G:$G,"&gt;="&amp;$F10,purchase!$G:$G,"&lt;="&amp;$G10)=0,"",_xlfn.MAXIFS(purchase!$G:$G,purchase!$C:$C,$C10,purchase!$E:$E,$E10,purchase!$G:$G,"&gt;="&amp;$F10,purchase!$G:$G,"&lt;="&amp;$G10))</f>
        <v/>
      </c>
      <c r="L10" s="4" t="n"/>
      <c r="M10" s="4" t="n"/>
      <c r="N10" s="10">
        <f>IF(M10="","",SUMIFS(purchase!$N:$N,purchase!$C:$C,$C10,purchase!$E:$E,$E10,purchase!$G:$G,"&gt;="&amp;$F10,purchase!$G:$G,"&lt;="&amp;$G10))</f>
        <v/>
      </c>
      <c r="O10" s="10">
        <f>IF(M10="","",M10-N10)</f>
        <v/>
      </c>
      <c r="P10" s="11">
        <f>IF(M10=0,"",N10/M10)</f>
        <v/>
      </c>
      <c r="Q10" s="12">
        <f>IF(OR(G10="",O10=""),"",
IF(AND(G10&lt;TODAY(),O10&gt;0),"YES","NO"))</f>
        <v/>
      </c>
      <c r="R10" s="13" t="n"/>
      <c r="S10" s="14" t="n"/>
      <c r="T10" s="15">
        <f>IF(Q10="YES", IF(R10="Company",L10*(1+S10),IF(R10="Vendor",L10*(1-S10),"")),"")</f>
        <v/>
      </c>
      <c r="U10" s="15">
        <f>IF(Q10="YES",O10*T10,"")</f>
        <v/>
      </c>
      <c r="V10" s="16" t="n"/>
      <c r="W10" s="17">
        <f>IF(Q10="YES",G10+V10,"")</f>
        <v/>
      </c>
      <c r="X10" s="18">
        <f>IF(Q10="YES",IF(TODAY()&gt;W10,"OVERDUE","WITHIN TIME"),"")</f>
        <v/>
      </c>
    </row>
    <row r="11">
      <c r="A11" s="3" t="n">
        <v>7</v>
      </c>
      <c r="B11" s="4" t="n"/>
      <c r="C11" s="4" t="n"/>
      <c r="D11" s="5">
        <f>IF(E11="NRFC","Natural Rubber Field Coagulam","")</f>
        <v/>
      </c>
      <c r="E11" s="4" t="n"/>
      <c r="F11" s="6" t="n"/>
      <c r="G11" s="6" t="n"/>
      <c r="H11" s="7">
        <f>IF(G11="","",G11-TODAY())</f>
        <v/>
      </c>
      <c r="I11" s="8">
        <f>IF(G11="","",
IF(G11&lt;TODAY(),
IF(O11&gt;0,"Violated","Completed"),
IF(H11&lt;=7,"Expiring Soon",
"Active")))</f>
        <v/>
      </c>
      <c r="J11" s="8">
        <f>IF(C11="","",COUNTIFS(purchase!$C:$C,$C11,purchase!$E:$E,$E11,purchase!$G:$G,"&gt;="&amp;$F11,purchase!$G:$G,"&lt;="&amp;$G11))</f>
        <v/>
      </c>
      <c r="K11" s="9">
        <f>IF(COUNTIFS(purchase!$C:$C,$C11,purchase!$E:$E,$E11,purchase!$G:$G,"&gt;="&amp;$F11,purchase!$G:$G,"&lt;="&amp;$G11)=0,"",_xlfn.MAXIFS(purchase!$G:$G,purchase!$C:$C,$C11,purchase!$E:$E,$E11,purchase!$G:$G,"&gt;="&amp;$F11,purchase!$G:$G,"&lt;="&amp;$G11))</f>
        <v/>
      </c>
      <c r="L11" s="4" t="n"/>
      <c r="M11" s="4" t="n"/>
      <c r="N11" s="10">
        <f>IF(M11="","",SUMIFS(purchase!$N:$N,purchase!$C:$C,$C11,purchase!$E:$E,$E11,purchase!$G:$G,"&gt;="&amp;$F11,purchase!$G:$G,"&lt;="&amp;$G11))</f>
        <v/>
      </c>
      <c r="O11" s="10">
        <f>IF(M11="","",M11-N11)</f>
        <v/>
      </c>
      <c r="P11" s="11">
        <f>IF(M11=0,"",N11/M11)</f>
        <v/>
      </c>
      <c r="Q11" s="12">
        <f>IF(OR(G11="",O11=""),"",
IF(AND(G11&lt;TODAY(),O11&gt;0),"YES","NO"))</f>
        <v/>
      </c>
      <c r="R11" s="13" t="n"/>
      <c r="S11" s="14" t="n"/>
      <c r="T11" s="15">
        <f>IF(Q11="YES", IF(R11="Company",L11*(1+S11),IF(R11="Vendor",L11*(1-S11),"")),"")</f>
        <v/>
      </c>
      <c r="U11" s="15">
        <f>IF(Q11="YES",O11*T11,"")</f>
        <v/>
      </c>
      <c r="V11" s="16" t="n"/>
      <c r="W11" s="17">
        <f>IF(Q11="YES",G11+V11,"")</f>
        <v/>
      </c>
      <c r="X11" s="18">
        <f>IF(Q11="YES",IF(TODAY()&gt;W11,"OVERDUE","WITHIN TIME"),"")</f>
        <v/>
      </c>
    </row>
    <row r="12">
      <c r="A12" s="3" t="n">
        <v>8</v>
      </c>
      <c r="B12" s="4" t="n"/>
      <c r="C12" s="4" t="n"/>
      <c r="D12" s="5">
        <f>IF(E12="NRFC","Natural Rubber Field Coagulam","")</f>
        <v/>
      </c>
      <c r="E12" s="4" t="n"/>
      <c r="F12" s="6" t="n"/>
      <c r="G12" s="6" t="n"/>
      <c r="H12" s="7">
        <f>IF(G12="","",G12-TODAY())</f>
        <v/>
      </c>
      <c r="I12" s="8">
        <f>IF(G12="","",
IF(G12&lt;TODAY(),
IF(O12&gt;0,"Violated","Completed"),
IF(H12&lt;=7,"Expiring Soon",
"Active")))</f>
        <v/>
      </c>
      <c r="J12" s="8">
        <f>IF(C12="","",COUNTIFS(purchase!$C:$C,$C12,purchase!$E:$E,$E12,purchase!$G:$G,"&gt;="&amp;$F12,purchase!$G:$G,"&lt;="&amp;$G12))</f>
        <v/>
      </c>
      <c r="K12" s="9">
        <f>IF(COUNTIFS(purchase!$C:$C,$C12,purchase!$E:$E,$E12,purchase!$G:$G,"&gt;="&amp;$F12,purchase!$G:$G,"&lt;="&amp;$G12)=0,"",_xlfn.MAXIFS(purchase!$G:$G,purchase!$C:$C,$C12,purchase!$E:$E,$E12,purchase!$G:$G,"&gt;="&amp;$F12,purchase!$G:$G,"&lt;="&amp;$G12))</f>
        <v/>
      </c>
      <c r="L12" s="4" t="n"/>
      <c r="M12" s="4" t="n"/>
      <c r="N12" s="10">
        <f>IF(M12="","",SUMIFS(purchase!$N:$N,purchase!$C:$C,$C12,purchase!$E:$E,$E12,purchase!$G:$G,"&gt;="&amp;$F12,purchase!$G:$G,"&lt;="&amp;$G12))</f>
        <v/>
      </c>
      <c r="O12" s="10">
        <f>IF(M12="","",M12-N12)</f>
        <v/>
      </c>
      <c r="P12" s="11">
        <f>IF(M12=0,"",N12/M12)</f>
        <v/>
      </c>
      <c r="Q12" s="12">
        <f>IF(OR(G12="",O12=""),"",
IF(AND(G12&lt;TODAY(),O12&gt;0),"YES","NO"))</f>
        <v/>
      </c>
      <c r="R12" s="13" t="n"/>
      <c r="S12" s="14" t="n"/>
      <c r="T12" s="15">
        <f>IF(Q12="YES", IF(R12="Company",L12*(1+S12),IF(R12="Vendor",L12*(1-S12),"")),"")</f>
        <v/>
      </c>
      <c r="U12" s="15">
        <f>IF(Q12="YES",O12*T12,"")</f>
        <v/>
      </c>
      <c r="V12" s="16" t="n"/>
      <c r="W12" s="17">
        <f>IF(Q12="YES",G12+V12,"")</f>
        <v/>
      </c>
      <c r="X12" s="18">
        <f>IF(Q12="YES",IF(TODAY()&gt;W12,"OVERDUE","WITHIN TIME"),"")</f>
        <v/>
      </c>
    </row>
    <row r="13">
      <c r="A13" s="3" t="n">
        <v>9</v>
      </c>
      <c r="B13" s="4" t="n"/>
      <c r="C13" s="4" t="n"/>
      <c r="D13" s="5">
        <f>IF(E13="NRFC","Natural Rubber Field Coagulam","")</f>
        <v/>
      </c>
      <c r="E13" s="4" t="n"/>
      <c r="F13" s="6" t="n"/>
      <c r="G13" s="6" t="n"/>
      <c r="H13" s="7">
        <f>IF(G13="","",G13-TODAY())</f>
        <v/>
      </c>
      <c r="I13" s="8">
        <f>IF(G13="","",
IF(G13&lt;TODAY(),
IF(O13&gt;0,"Violated","Completed"),
IF(H13&lt;=7,"Expiring Soon",
"Active")))</f>
        <v/>
      </c>
      <c r="J13" s="8">
        <f>IF(C13="","",COUNTIFS(purchase!$C:$C,$C13,purchase!$E:$E,$E13,purchase!$G:$G,"&gt;="&amp;$F13,purchase!$G:$G,"&lt;="&amp;$G13))</f>
        <v/>
      </c>
      <c r="K13" s="9">
        <f>IF(COUNTIFS(purchase!$C:$C,$C13,purchase!$E:$E,$E13,purchase!$G:$G,"&gt;="&amp;$F13,purchase!$G:$G,"&lt;="&amp;$G13)=0,"",_xlfn.MAXIFS(purchase!$G:$G,purchase!$C:$C,$C13,purchase!$E:$E,$E13,purchase!$G:$G,"&gt;="&amp;$F13,purchase!$G:$G,"&lt;="&amp;$G13))</f>
        <v/>
      </c>
      <c r="L13" s="4" t="n"/>
      <c r="M13" s="4" t="n"/>
      <c r="N13" s="10">
        <f>IF(M13="","",SUMIFS(purchase!$N:$N,purchase!$C:$C,$C13,purchase!$E:$E,$E13,purchase!$G:$G,"&gt;="&amp;$F13,purchase!$G:$G,"&lt;="&amp;$G13))</f>
        <v/>
      </c>
      <c r="O13" s="10">
        <f>IF(M13="","",M13-N13)</f>
        <v/>
      </c>
      <c r="P13" s="11">
        <f>IF(M13=0,"",N13/M13)</f>
        <v/>
      </c>
      <c r="Q13" s="12">
        <f>IF(OR(G13="",O13=""),"",
IF(AND(G13&lt;TODAY(),O13&gt;0),"YES","NO"))</f>
        <v/>
      </c>
      <c r="R13" s="13" t="n"/>
      <c r="S13" s="14" t="n"/>
      <c r="T13" s="15">
        <f>IF(Q13="YES", IF(R13="Company",L13*(1+S13),IF(R13="Vendor",L13*(1-S13),"")),"")</f>
        <v/>
      </c>
      <c r="U13" s="15">
        <f>IF(Q13="YES",O13*T13,"")</f>
        <v/>
      </c>
      <c r="V13" s="16" t="n"/>
      <c r="W13" s="17">
        <f>IF(Q13="YES",G13+V13,"")</f>
        <v/>
      </c>
      <c r="X13" s="18">
        <f>IF(Q13="YES",IF(TODAY()&gt;W13,"OVERDUE","WITHIN TIME"),"")</f>
        <v/>
      </c>
    </row>
    <row r="14">
      <c r="A14" s="3" t="n">
        <v>10</v>
      </c>
      <c r="B14" s="4" t="n"/>
      <c r="C14" s="4" t="n"/>
      <c r="D14" s="5">
        <f>IF(E14="NRFC","Natural Rubber Field Coagulam","")</f>
        <v/>
      </c>
      <c r="E14" s="4" t="n"/>
      <c r="F14" s="6" t="n"/>
      <c r="G14" s="6" t="n"/>
      <c r="H14" s="7">
        <f>IF(G14="","",G14-TODAY())</f>
        <v/>
      </c>
      <c r="I14" s="8">
        <f>IF(G14="","",
IF(G14&lt;TODAY(),
IF(O14&gt;0,"Violated","Completed"),
IF(H14&lt;=7,"Expiring Soon",
"Active")))</f>
        <v/>
      </c>
      <c r="J14" s="8">
        <f>IF(C14="","",COUNTIFS(purchase!$C:$C,$C14,purchase!$E:$E,$E14,purchase!$G:$G,"&gt;="&amp;$F14,purchase!$G:$G,"&lt;="&amp;$G14))</f>
        <v/>
      </c>
      <c r="K14" s="9">
        <f>IF(COUNTIFS(purchase!$C:$C,$C14,purchase!$E:$E,$E14,purchase!$G:$G,"&gt;="&amp;$F14,purchase!$G:$G,"&lt;="&amp;$G14)=0,"",_xlfn.MAXIFS(purchase!$G:$G,purchase!$C:$C,$C14,purchase!$E:$E,$E14,purchase!$G:$G,"&gt;="&amp;$F14,purchase!$G:$G,"&lt;="&amp;$G14))</f>
        <v/>
      </c>
      <c r="L14" s="4" t="n"/>
      <c r="M14" s="4" t="n"/>
      <c r="N14" s="10">
        <f>IF(M14="","",SUMIFS(purchase!$N:$N,purchase!$C:$C,$C14,purchase!$E:$E,$E14,purchase!$G:$G,"&gt;="&amp;$F14,purchase!$G:$G,"&lt;="&amp;$G14))</f>
        <v/>
      </c>
      <c r="O14" s="10">
        <f>IF(M14="","",M14-N14)</f>
        <v/>
      </c>
      <c r="P14" s="11">
        <f>IF(M14=0,"",N14/M14)</f>
        <v/>
      </c>
      <c r="Q14" s="12">
        <f>IF(OR(G14="",O14=""),"",
IF(AND(G14&lt;TODAY(),O14&gt;0),"YES","NO"))</f>
        <v/>
      </c>
      <c r="R14" s="13" t="n"/>
      <c r="S14" s="14" t="n"/>
      <c r="T14" s="15">
        <f>IF(Q14="YES", IF(R14="Company",L14*(1+S14),IF(R14="Vendor",L14*(1-S14),"")),"")</f>
        <v/>
      </c>
      <c r="U14" s="15">
        <f>IF(Q14="YES",O14*T14,"")</f>
        <v/>
      </c>
      <c r="V14" s="16" t="n"/>
      <c r="W14" s="17">
        <f>IF(Q14="YES",G14+V14,"")</f>
        <v/>
      </c>
      <c r="X14" s="18">
        <f>IF(Q14="YES",IF(TODAY()&gt;W14,"OVERDUE","WITHIN TIME"),"")</f>
        <v/>
      </c>
    </row>
    <row r="15">
      <c r="A15" s="3" t="n">
        <v>11</v>
      </c>
      <c r="B15" s="4" t="n"/>
      <c r="C15" s="4" t="n"/>
      <c r="D15" s="5">
        <f>IF(E15="NRFC","Natural Rubber Field Coagulam","")</f>
        <v/>
      </c>
      <c r="E15" s="4" t="n"/>
      <c r="F15" s="6" t="n"/>
      <c r="G15" s="6" t="n"/>
      <c r="H15" s="7">
        <f>IF(G15="","",G15-TODAY())</f>
        <v/>
      </c>
      <c r="I15" s="8">
        <f>IF(G15="","",
IF(G15&lt;TODAY(),
IF(O15&gt;0,"Violated","Completed"),
IF(H15&lt;=7,"Expiring Soon",
"Active")))</f>
        <v/>
      </c>
      <c r="J15" s="8">
        <f>IF(C15="","",COUNTIFS(purchase!$C:$C,$C15,purchase!$E:$E,$E15,purchase!$G:$G,"&gt;="&amp;$F15,purchase!$G:$G,"&lt;="&amp;$G15))</f>
        <v/>
      </c>
      <c r="K15" s="9">
        <f>IF(COUNTIFS(purchase!$C:$C,$C15,purchase!$E:$E,$E15,purchase!$G:$G,"&gt;="&amp;$F15,purchase!$G:$G,"&lt;="&amp;$G15)=0,"",_xlfn.MAXIFS(purchase!$G:$G,purchase!$C:$C,$C15,purchase!$E:$E,$E15,purchase!$G:$G,"&gt;="&amp;$F15,purchase!$G:$G,"&lt;="&amp;$G15))</f>
        <v/>
      </c>
      <c r="L15" s="4" t="n"/>
      <c r="M15" s="4" t="n"/>
      <c r="N15" s="10">
        <f>IF(M15="","",SUMIFS(purchase!$N:$N,purchase!$C:$C,$C15,purchase!$E:$E,$E15,purchase!$G:$G,"&gt;="&amp;$F15,purchase!$G:$G,"&lt;="&amp;$G15))</f>
        <v/>
      </c>
      <c r="O15" s="10">
        <f>IF(M15="","",M15-N15)</f>
        <v/>
      </c>
      <c r="P15" s="11">
        <f>IF(M15=0,"",N15/M15)</f>
        <v/>
      </c>
      <c r="Q15" s="12">
        <f>IF(OR(G15="",O15=""),"",
IF(AND(G15&lt;TODAY(),O15&gt;0),"YES","NO"))</f>
        <v/>
      </c>
      <c r="R15" s="13" t="n"/>
      <c r="S15" s="14" t="n"/>
      <c r="T15" s="15">
        <f>IF(Q15="YES", IF(R15="Company",L15*(1+S15),IF(R15="Vendor",L15*(1-S15),"")),"")</f>
        <v/>
      </c>
      <c r="U15" s="15">
        <f>IF(Q15="YES",O15*T15,"")</f>
        <v/>
      </c>
      <c r="V15" s="16" t="n"/>
      <c r="W15" s="17">
        <f>IF(Q15="YES",G15+V15,"")</f>
        <v/>
      </c>
      <c r="X15" s="18">
        <f>IF(Q15="YES",IF(TODAY()&gt;W15,"OVERDUE","WITHIN TIME"),"")</f>
        <v/>
      </c>
    </row>
    <row r="16">
      <c r="A16" s="3" t="n">
        <v>12</v>
      </c>
      <c r="B16" s="4" t="n"/>
      <c r="C16" s="4" t="n"/>
      <c r="D16" s="5">
        <f>IF(E16="NRFC","Natural Rubber Field Coagulam","")</f>
        <v/>
      </c>
      <c r="E16" s="4" t="n"/>
      <c r="F16" s="6" t="n"/>
      <c r="G16" s="6" t="n"/>
      <c r="H16" s="7">
        <f>IF(G16="","",G16-TODAY())</f>
        <v/>
      </c>
      <c r="I16" s="8">
        <f>IF(G16="","",
IF(G16&lt;TODAY(),
IF(O16&gt;0,"Violated","Completed"),
IF(H16&lt;=7,"Expiring Soon",
"Active")))</f>
        <v/>
      </c>
      <c r="J16" s="8">
        <f>IF(C16="","",COUNTIFS(purchase!$C:$C,$C16,purchase!$E:$E,$E16,purchase!$G:$G,"&gt;="&amp;$F16,purchase!$G:$G,"&lt;="&amp;$G16))</f>
        <v/>
      </c>
      <c r="K16" s="9">
        <f>IF(COUNTIFS(purchase!$C:$C,$C16,purchase!$E:$E,$E16,purchase!$G:$G,"&gt;="&amp;$F16,purchase!$G:$G,"&lt;="&amp;$G16)=0,"",_xlfn.MAXIFS(purchase!$G:$G,purchase!$C:$C,$C16,purchase!$E:$E,$E16,purchase!$G:$G,"&gt;="&amp;$F16,purchase!$G:$G,"&lt;="&amp;$G16))</f>
        <v/>
      </c>
      <c r="L16" s="4" t="n"/>
      <c r="M16" s="4" t="n"/>
      <c r="N16" s="10">
        <f>IF(M16="","",SUMIFS(purchase!$N:$N,purchase!$C:$C,$C16,purchase!$E:$E,$E16,purchase!$G:$G,"&gt;="&amp;$F16,purchase!$G:$G,"&lt;="&amp;$G16))</f>
        <v/>
      </c>
      <c r="O16" s="10">
        <f>IF(M16="","",M16-N16)</f>
        <v/>
      </c>
      <c r="P16" s="11">
        <f>IF(M16=0,"",N16/M16)</f>
        <v/>
      </c>
      <c r="Q16" s="12">
        <f>IF(OR(G16="",O16=""),"",
IF(AND(G16&lt;TODAY(),O16&gt;0),"YES","NO"))</f>
        <v/>
      </c>
      <c r="R16" s="13" t="n"/>
      <c r="S16" s="14" t="n"/>
      <c r="T16" s="15">
        <f>IF(Q16="YES", IF(R16="Company",L16*(1+S16),IF(R16="Vendor",L16*(1-S16),"")),"")</f>
        <v/>
      </c>
      <c r="U16" s="15">
        <f>IF(Q16="YES",O16*T16,"")</f>
        <v/>
      </c>
      <c r="V16" s="16" t="n"/>
      <c r="W16" s="17">
        <f>IF(Q16="YES",G16+V16,"")</f>
        <v/>
      </c>
      <c r="X16" s="18">
        <f>IF(Q16="YES",IF(TODAY()&gt;W16,"OVERDUE","WITHIN TIME"),"")</f>
        <v/>
      </c>
    </row>
    <row r="17">
      <c r="A17" s="3" t="n">
        <v>13</v>
      </c>
      <c r="B17" s="4" t="n"/>
      <c r="C17" s="4" t="n"/>
      <c r="D17" s="5">
        <f>IF(E17="NRFC","Natural Rubber Field Coagulam","")</f>
        <v/>
      </c>
      <c r="E17" s="4" t="n"/>
      <c r="F17" s="6" t="n"/>
      <c r="G17" s="6" t="n"/>
      <c r="H17" s="7">
        <f>IF(G17="","",G17-TODAY())</f>
        <v/>
      </c>
      <c r="I17" s="8">
        <f>IF(G17="","",
IF(G17&lt;TODAY(),
IF(O17&gt;0,"Violated","Completed"),
IF(H17&lt;=7,"Expiring Soon",
"Active")))</f>
        <v/>
      </c>
      <c r="J17" s="8">
        <f>IF(C17="","",COUNTIFS(purchase!$C:$C,$C17,purchase!$E:$E,$E17,purchase!$G:$G,"&gt;="&amp;$F17,purchase!$G:$G,"&lt;="&amp;$G17))</f>
        <v/>
      </c>
      <c r="K17" s="9">
        <f>IF(COUNTIFS(purchase!$C:$C,$C17,purchase!$E:$E,$E17,purchase!$G:$G,"&gt;="&amp;$F17,purchase!$G:$G,"&lt;="&amp;$G17)=0,"",_xlfn.MAXIFS(purchase!$G:$G,purchase!$C:$C,$C17,purchase!$E:$E,$E17,purchase!$G:$G,"&gt;="&amp;$F17,purchase!$G:$G,"&lt;="&amp;$G17))</f>
        <v/>
      </c>
      <c r="L17" s="4" t="n"/>
      <c r="M17" s="4" t="n"/>
      <c r="N17" s="10">
        <f>IF(M17="","",SUMIFS(purchase!$N:$N,purchase!$C:$C,$C17,purchase!$E:$E,$E17,purchase!$G:$G,"&gt;="&amp;$F17,purchase!$G:$G,"&lt;="&amp;$G17))</f>
        <v/>
      </c>
      <c r="O17" s="10">
        <f>IF(M17="","",M17-N17)</f>
        <v/>
      </c>
      <c r="P17" s="11">
        <f>IF(M17=0,"",N17/M17)</f>
        <v/>
      </c>
      <c r="Q17" s="12">
        <f>IF(OR(G17="",O17=""),"",
IF(AND(G17&lt;TODAY(),O17&gt;0),"YES","NO"))</f>
        <v/>
      </c>
      <c r="R17" s="13" t="n"/>
      <c r="S17" s="14" t="n"/>
      <c r="T17" s="15">
        <f>IF(Q17="YES", IF(R17="Company",L17*(1+S17),IF(R17="Vendor",L17*(1-S17),"")),"")</f>
        <v/>
      </c>
      <c r="U17" s="15">
        <f>IF(Q17="YES",O17*T17,"")</f>
        <v/>
      </c>
      <c r="V17" s="16" t="n"/>
      <c r="W17" s="17">
        <f>IF(Q17="YES",G17+V17,"")</f>
        <v/>
      </c>
      <c r="X17" s="18">
        <f>IF(Q17="YES",IF(TODAY()&gt;W17,"OVERDUE","WITHIN TIME"),"")</f>
        <v/>
      </c>
    </row>
    <row r="18">
      <c r="A18" s="3" t="n">
        <v>14</v>
      </c>
      <c r="B18" s="4" t="n"/>
      <c r="C18" s="4" t="n"/>
      <c r="D18" s="5">
        <f>IF(E18="NRFC","Natural Rubber Field Coagulam","")</f>
        <v/>
      </c>
      <c r="E18" s="4" t="n"/>
      <c r="F18" s="6" t="n"/>
      <c r="G18" s="6" t="n"/>
      <c r="H18" s="7">
        <f>IF(G18="","",G18-TODAY())</f>
        <v/>
      </c>
      <c r="I18" s="8">
        <f>IF(G18="","",
IF(G18&lt;TODAY(),
IF(O18&gt;0,"Violated","Completed"),
IF(H18&lt;=7,"Expiring Soon",
"Active")))</f>
        <v/>
      </c>
      <c r="J18" s="8">
        <f>IF(C18="","",COUNTIFS(purchase!$C:$C,$C18,purchase!$E:$E,$E18,purchase!$G:$G,"&gt;="&amp;$F18,purchase!$G:$G,"&lt;="&amp;$G18))</f>
        <v/>
      </c>
      <c r="K18" s="9">
        <f>IF(COUNTIFS(purchase!$C:$C,$C18,purchase!$E:$E,$E18,purchase!$G:$G,"&gt;="&amp;$F18,purchase!$G:$G,"&lt;="&amp;$G18)=0,"",_xlfn.MAXIFS(purchase!$G:$G,purchase!$C:$C,$C18,purchase!$E:$E,$E18,purchase!$G:$G,"&gt;="&amp;$F18,purchase!$G:$G,"&lt;="&amp;$G18))</f>
        <v/>
      </c>
      <c r="L18" s="4" t="n"/>
      <c r="M18" s="4" t="n"/>
      <c r="N18" s="10">
        <f>IF(M18="","",SUMIFS(purchase!$N:$N,purchase!$C:$C,$C18,purchase!$E:$E,$E18,purchase!$G:$G,"&gt;="&amp;$F18,purchase!$G:$G,"&lt;="&amp;$G18))</f>
        <v/>
      </c>
      <c r="O18" s="10">
        <f>IF(M18="","",M18-N18)</f>
        <v/>
      </c>
      <c r="P18" s="11">
        <f>IF(M18=0,"",N18/M18)</f>
        <v/>
      </c>
      <c r="Q18" s="12">
        <f>IF(OR(G18="",O18=""),"",
IF(AND(G18&lt;TODAY(),O18&gt;0),"YES","NO"))</f>
        <v/>
      </c>
      <c r="R18" s="13" t="n"/>
      <c r="S18" s="14" t="n"/>
      <c r="T18" s="15">
        <f>IF(Q18="YES", IF(R18="Company",L18*(1+S18),IF(R18="Vendor",L18*(1-S18),"")),"")</f>
        <v/>
      </c>
      <c r="U18" s="15">
        <f>IF(Q18="YES",O18*T18,"")</f>
        <v/>
      </c>
      <c r="V18" s="16" t="n"/>
      <c r="W18" s="17">
        <f>IF(Q18="YES",G18+V18,"")</f>
        <v/>
      </c>
      <c r="X18" s="18">
        <f>IF(Q18="YES",IF(TODAY()&gt;W18,"OVERDUE","WITHIN TIME"),"")</f>
        <v/>
      </c>
    </row>
    <row r="19">
      <c r="A19" s="3" t="n">
        <v>15</v>
      </c>
      <c r="B19" s="4" t="n"/>
      <c r="C19" s="4" t="n"/>
      <c r="D19" s="5">
        <f>IF(E19="NRFC","Natural Rubber Field Coagulam","")</f>
        <v/>
      </c>
      <c r="E19" s="4" t="n"/>
      <c r="F19" s="6" t="n"/>
      <c r="G19" s="6" t="n"/>
      <c r="H19" s="7">
        <f>IF(G19="","",G19-TODAY())</f>
        <v/>
      </c>
      <c r="I19" s="8">
        <f>IF(G19="","",
IF(G19&lt;TODAY(),
IF(O19&gt;0,"Violated","Completed"),
IF(H19&lt;=7,"Expiring Soon",
"Active")))</f>
        <v/>
      </c>
      <c r="J19" s="8">
        <f>IF(C19="","",COUNTIFS(purchase!$C:$C,$C19,purchase!$E:$E,$E19,purchase!$G:$G,"&gt;="&amp;$F19,purchase!$G:$G,"&lt;="&amp;$G19))</f>
        <v/>
      </c>
      <c r="K19" s="9">
        <f>IF(COUNTIFS(purchase!$C:$C,$C19,purchase!$E:$E,$E19,purchase!$G:$G,"&gt;="&amp;$F19,purchase!$G:$G,"&lt;="&amp;$G19)=0,"",_xlfn.MAXIFS(purchase!$G:$G,purchase!$C:$C,$C19,purchase!$E:$E,$E19,purchase!$G:$G,"&gt;="&amp;$F19,purchase!$G:$G,"&lt;="&amp;$G19))</f>
        <v/>
      </c>
      <c r="L19" s="4" t="n"/>
      <c r="M19" s="4" t="n"/>
      <c r="N19" s="10">
        <f>IF(M19="","",SUMIFS(purchase!$N:$N,purchase!$C:$C,$C19,purchase!$E:$E,$E19,purchase!$G:$G,"&gt;="&amp;$F19,purchase!$G:$G,"&lt;="&amp;$G19))</f>
        <v/>
      </c>
      <c r="O19" s="10">
        <f>IF(M19="","",M19-N19)</f>
        <v/>
      </c>
      <c r="P19" s="11">
        <f>IF(M19=0,"",N19/M19)</f>
        <v/>
      </c>
      <c r="Q19" s="12">
        <f>IF(OR(G19="",O19=""),"",
IF(AND(G19&lt;TODAY(),O19&gt;0),"YES","NO"))</f>
        <v/>
      </c>
      <c r="R19" s="13" t="n"/>
      <c r="S19" s="14" t="n"/>
      <c r="T19" s="15">
        <f>IF(Q19="YES", IF(R19="Company",L19*(1+S19),IF(R19="Vendor",L19*(1-S19),"")),"")</f>
        <v/>
      </c>
      <c r="U19" s="15">
        <f>IF(Q19="YES",O19*T19,"")</f>
        <v/>
      </c>
      <c r="V19" s="16" t="n"/>
      <c r="W19" s="17">
        <f>IF(Q19="YES",G19+V19,"")</f>
        <v/>
      </c>
      <c r="X19" s="18">
        <f>IF(Q19="YES",IF(TODAY()&gt;W19,"OVERDUE","WITHIN TIME"),"")</f>
        <v/>
      </c>
    </row>
    <row r="20">
      <c r="A20" s="3" t="n">
        <v>16</v>
      </c>
      <c r="B20" s="4" t="n"/>
      <c r="C20" s="4" t="n"/>
      <c r="D20" s="5">
        <f>IF(E20="NRFC","Natural Rubber Field Coagulam","")</f>
        <v/>
      </c>
      <c r="E20" s="4" t="n"/>
      <c r="F20" s="6" t="n"/>
      <c r="G20" s="6" t="n"/>
      <c r="H20" s="7">
        <f>IF(G20="","",G20-TODAY())</f>
        <v/>
      </c>
      <c r="I20" s="8">
        <f>IF(G20="","",
IF(G20&lt;TODAY(),
IF(O20&gt;0,"Violated","Completed"),
IF(H20&lt;=7,"Expiring Soon",
"Active")))</f>
        <v/>
      </c>
      <c r="J20" s="8">
        <f>IF(C20="","",COUNTIFS(purchase!$C:$C,$C20,purchase!$E:$E,$E20,purchase!$G:$G,"&gt;="&amp;$F20,purchase!$G:$G,"&lt;="&amp;$G20))</f>
        <v/>
      </c>
      <c r="K20" s="9">
        <f>IF(COUNTIFS(purchase!$C:$C,$C20,purchase!$E:$E,$E20,purchase!$G:$G,"&gt;="&amp;$F20,purchase!$G:$G,"&lt;="&amp;$G20)=0,"",_xlfn.MAXIFS(purchase!$G:$G,purchase!$C:$C,$C20,purchase!$E:$E,$E20,purchase!$G:$G,"&gt;="&amp;$F20,purchase!$G:$G,"&lt;="&amp;$G20))</f>
        <v/>
      </c>
      <c r="L20" s="4" t="n"/>
      <c r="M20" s="4" t="n"/>
      <c r="N20" s="10">
        <f>IF(M20="","",SUMIFS(purchase!$N:$N,purchase!$C:$C,$C20,purchase!$E:$E,$E20,purchase!$G:$G,"&gt;="&amp;$F20,purchase!$G:$G,"&lt;="&amp;$G20))</f>
        <v/>
      </c>
      <c r="O20" s="10">
        <f>IF(M20="","",M20-N20)</f>
        <v/>
      </c>
      <c r="P20" s="11">
        <f>IF(M20=0,"",N20/M20)</f>
        <v/>
      </c>
      <c r="Q20" s="12">
        <f>IF(OR(G20="",O20=""),"",
IF(AND(G20&lt;TODAY(),O20&gt;0),"YES","NO"))</f>
        <v/>
      </c>
      <c r="R20" s="13" t="n"/>
      <c r="S20" s="14" t="n"/>
      <c r="T20" s="15">
        <f>IF(Q20="YES", IF(R20="Company",L20*(1+S20),IF(R20="Vendor",L20*(1-S20),"")),"")</f>
        <v/>
      </c>
      <c r="U20" s="15">
        <f>IF(Q20="YES",O20*T20,"")</f>
        <v/>
      </c>
      <c r="V20" s="16" t="n"/>
      <c r="W20" s="17">
        <f>IF(Q20="YES",G20+V20,"")</f>
        <v/>
      </c>
      <c r="X20" s="18">
        <f>IF(Q20="YES",IF(TODAY()&gt;W20,"OVERDUE","WITHIN TIME"),"")</f>
        <v/>
      </c>
    </row>
    <row r="21">
      <c r="A21" s="3" t="n">
        <v>17</v>
      </c>
      <c r="B21" s="4" t="n"/>
      <c r="C21" s="4" t="n"/>
      <c r="D21" s="5">
        <f>IF(E21="NRFC","Natural Rubber Field Coagulam","")</f>
        <v/>
      </c>
      <c r="E21" s="4" t="n"/>
      <c r="F21" s="6" t="n"/>
      <c r="G21" s="6" t="n"/>
      <c r="H21" s="7">
        <f>IF(G21="","",G21-TODAY())</f>
        <v/>
      </c>
      <c r="I21" s="8">
        <f>IF(G21="","",
IF(G21&lt;TODAY(),
IF(O21&gt;0,"Violated","Completed"),
IF(H21&lt;=7,"Expiring Soon",
"Active")))</f>
        <v/>
      </c>
      <c r="J21" s="8">
        <f>IF(C21="","",COUNTIFS(purchase!$C:$C,$C21,purchase!$E:$E,$E21,purchase!$G:$G,"&gt;="&amp;$F21,purchase!$G:$G,"&lt;="&amp;$G21))</f>
        <v/>
      </c>
      <c r="K21" s="9">
        <f>IF(COUNTIFS(purchase!$C:$C,$C21,purchase!$E:$E,$E21,purchase!$G:$G,"&gt;="&amp;$F21,purchase!$G:$G,"&lt;="&amp;$G21)=0,"",_xlfn.MAXIFS(purchase!$G:$G,purchase!$C:$C,$C21,purchase!$E:$E,$E21,purchase!$G:$G,"&gt;="&amp;$F21,purchase!$G:$G,"&lt;="&amp;$G21))</f>
        <v/>
      </c>
      <c r="L21" s="4" t="n"/>
      <c r="M21" s="4" t="n"/>
      <c r="N21" s="10">
        <f>IF(M21="","",SUMIFS(purchase!$N:$N,purchase!$C:$C,$C21,purchase!$E:$E,$E21,purchase!$G:$G,"&gt;="&amp;$F21,purchase!$G:$G,"&lt;="&amp;$G21))</f>
        <v/>
      </c>
      <c r="O21" s="10">
        <f>IF(M21="","",M21-N21)</f>
        <v/>
      </c>
      <c r="P21" s="11">
        <f>IF(M21=0,"",N21/M21)</f>
        <v/>
      </c>
      <c r="Q21" s="12">
        <f>IF(OR(G21="",O21=""),"",
IF(AND(G21&lt;TODAY(),O21&gt;0),"YES","NO"))</f>
        <v/>
      </c>
      <c r="R21" s="13" t="n"/>
      <c r="S21" s="14" t="n"/>
      <c r="T21" s="15">
        <f>IF(Q21="YES", IF(R21="Company",L21*(1+S21),IF(R21="Vendor",L21*(1-S21),"")),"")</f>
        <v/>
      </c>
      <c r="U21" s="15">
        <f>IF(Q21="YES",O21*T21,"")</f>
        <v/>
      </c>
      <c r="V21" s="16" t="n"/>
      <c r="W21" s="17">
        <f>IF(Q21="YES",G21+V21,"")</f>
        <v/>
      </c>
      <c r="X21" s="18">
        <f>IF(Q21="YES",IF(TODAY()&gt;W21,"OVERDUE","WITHIN TIME"),"")</f>
        <v/>
      </c>
    </row>
    <row r="22">
      <c r="A22" s="3" t="n">
        <v>18</v>
      </c>
      <c r="B22" s="4" t="n"/>
      <c r="C22" s="4" t="n"/>
      <c r="D22" s="5">
        <f>IF(E22="NRFC","Natural Rubber Field Coagulam","")</f>
        <v/>
      </c>
      <c r="E22" s="4" t="n"/>
      <c r="F22" s="6" t="n"/>
      <c r="G22" s="6" t="n"/>
      <c r="H22" s="7">
        <f>IF(G22="","",G22-TODAY())</f>
        <v/>
      </c>
      <c r="I22" s="8">
        <f>IF(G22="","",
IF(G22&lt;TODAY(),
IF(O22&gt;0,"Violated","Completed"),
IF(H22&lt;=7,"Expiring Soon",
"Active")))</f>
        <v/>
      </c>
      <c r="J22" s="8">
        <f>IF(C22="","",COUNTIFS(purchase!$C:$C,$C22,purchase!$E:$E,$E22,purchase!$G:$G,"&gt;="&amp;$F22,purchase!$G:$G,"&lt;="&amp;$G22))</f>
        <v/>
      </c>
      <c r="K22" s="9">
        <f>IF(COUNTIFS(purchase!$C:$C,$C22,purchase!$E:$E,$E22,purchase!$G:$G,"&gt;="&amp;$F22,purchase!$G:$G,"&lt;="&amp;$G22)=0,"",_xlfn.MAXIFS(purchase!$G:$G,purchase!$C:$C,$C22,purchase!$E:$E,$E22,purchase!$G:$G,"&gt;="&amp;$F22,purchase!$G:$G,"&lt;="&amp;$G22))</f>
        <v/>
      </c>
      <c r="L22" s="4" t="n"/>
      <c r="M22" s="4" t="n"/>
      <c r="N22" s="10">
        <f>IF(M22="","",SUMIFS(purchase!$N:$N,purchase!$C:$C,$C22,purchase!$E:$E,$E22,purchase!$G:$G,"&gt;="&amp;$F22,purchase!$G:$G,"&lt;="&amp;$G22))</f>
        <v/>
      </c>
      <c r="O22" s="10">
        <f>IF(M22="","",M22-N22)</f>
        <v/>
      </c>
      <c r="P22" s="11">
        <f>IF(M22=0,"",N22/M22)</f>
        <v/>
      </c>
      <c r="Q22" s="12">
        <f>IF(OR(G22="",O22=""),"",
IF(AND(G22&lt;TODAY(),O22&gt;0),"YES","NO"))</f>
        <v/>
      </c>
      <c r="R22" s="13" t="n"/>
      <c r="S22" s="14" t="n"/>
      <c r="T22" s="15">
        <f>IF(Q22="YES", IF(R22="Company",L22*(1+S22),IF(R22="Vendor",L22*(1-S22),"")),"")</f>
        <v/>
      </c>
      <c r="U22" s="15">
        <f>IF(Q22="YES",O22*T22,"")</f>
        <v/>
      </c>
      <c r="V22" s="16" t="n"/>
      <c r="W22" s="17">
        <f>IF(Q22="YES",G22+V22,"")</f>
        <v/>
      </c>
      <c r="X22" s="18">
        <f>IF(Q22="YES",IF(TODAY()&gt;W22,"OVERDUE","WITHIN TIME"),"")</f>
        <v/>
      </c>
    </row>
    <row r="23">
      <c r="A23" s="3" t="n">
        <v>19</v>
      </c>
      <c r="B23" s="4" t="n"/>
      <c r="C23" s="4" t="n"/>
      <c r="D23" s="5">
        <f>IF(E23="NRFC","Natural Rubber Field Coagulam","")</f>
        <v/>
      </c>
      <c r="E23" s="4" t="n"/>
      <c r="F23" s="6" t="n"/>
      <c r="G23" s="6" t="n"/>
      <c r="H23" s="7">
        <f>IF(G23="","",G23-TODAY())</f>
        <v/>
      </c>
      <c r="I23" s="8">
        <f>IF(G23="","",
IF(G23&lt;TODAY(),
IF(O23&gt;0,"Violated","Completed"),
IF(H23&lt;=7,"Expiring Soon",
"Active")))</f>
        <v/>
      </c>
      <c r="J23" s="8">
        <f>IF(C23="","",COUNTIFS(purchase!$C:$C,$C23,purchase!$E:$E,$E23,purchase!$G:$G,"&gt;="&amp;$F23,purchase!$G:$G,"&lt;="&amp;$G23))</f>
        <v/>
      </c>
      <c r="K23" s="9">
        <f>IF(COUNTIFS(purchase!$C:$C,$C23,purchase!$E:$E,$E23,purchase!$G:$G,"&gt;="&amp;$F23,purchase!$G:$G,"&lt;="&amp;$G23)=0,"",_xlfn.MAXIFS(purchase!$G:$G,purchase!$C:$C,$C23,purchase!$E:$E,$E23,purchase!$G:$G,"&gt;="&amp;$F23,purchase!$G:$G,"&lt;="&amp;$G23))</f>
        <v/>
      </c>
      <c r="L23" s="4" t="n"/>
      <c r="M23" s="4" t="n"/>
      <c r="N23" s="10">
        <f>IF(M23="","",SUMIFS(purchase!$N:$N,purchase!$C:$C,$C23,purchase!$E:$E,$E23,purchase!$G:$G,"&gt;="&amp;$F23,purchase!$G:$G,"&lt;="&amp;$G23))</f>
        <v/>
      </c>
      <c r="O23" s="10">
        <f>IF(M23="","",M23-N23)</f>
        <v/>
      </c>
      <c r="P23" s="11">
        <f>IF(M23=0,"",N23/M23)</f>
        <v/>
      </c>
      <c r="Q23" s="12">
        <f>IF(OR(G23="",O23=""),"",
IF(AND(G23&lt;TODAY(),O23&gt;0),"YES","NO"))</f>
        <v/>
      </c>
      <c r="R23" s="13" t="n"/>
      <c r="S23" s="14" t="n"/>
      <c r="T23" s="15">
        <f>IF(Q23="YES", IF(R23="Company",L23*(1+S23),IF(R23="Vendor",L23*(1-S23),"")),"")</f>
        <v/>
      </c>
      <c r="U23" s="15">
        <f>IF(Q23="YES",O23*T23,"")</f>
        <v/>
      </c>
      <c r="V23" s="16" t="n"/>
      <c r="W23" s="17">
        <f>IF(Q23="YES",G23+V23,"")</f>
        <v/>
      </c>
      <c r="X23" s="18">
        <f>IF(Q23="YES",IF(TODAY()&gt;W23,"OVERDUE","WITHIN TIME"),"")</f>
        <v/>
      </c>
    </row>
    <row r="24">
      <c r="A24" s="3" t="n">
        <v>20</v>
      </c>
      <c r="B24" s="4" t="n"/>
      <c r="C24" s="4" t="n"/>
      <c r="D24" s="5">
        <f>IF(E24="NRFC","Natural Rubber Field Coagulam","")</f>
        <v/>
      </c>
      <c r="E24" s="4" t="n"/>
      <c r="F24" s="6" t="n"/>
      <c r="G24" s="6" t="n"/>
      <c r="H24" s="7">
        <f>IF(G24="","",G24-TODAY())</f>
        <v/>
      </c>
      <c r="I24" s="8">
        <f>IF(G24="","",
IF(G24&lt;TODAY(),
IF(O24&gt;0,"Violated","Completed"),
IF(H24&lt;=7,"Expiring Soon",
"Active")))</f>
        <v/>
      </c>
      <c r="J24" s="8">
        <f>IF(C24="","",COUNTIFS(purchase!$C:$C,$C24,purchase!$E:$E,$E24,purchase!$G:$G,"&gt;="&amp;$F24,purchase!$G:$G,"&lt;="&amp;$G24))</f>
        <v/>
      </c>
      <c r="K24" s="9">
        <f>IF(COUNTIFS(purchase!$C:$C,$C24,purchase!$E:$E,$E24,purchase!$G:$G,"&gt;="&amp;$F24,purchase!$G:$G,"&lt;="&amp;$G24)=0,"",_xlfn.MAXIFS(purchase!$G:$G,purchase!$C:$C,$C24,purchase!$E:$E,$E24,purchase!$G:$G,"&gt;="&amp;$F24,purchase!$G:$G,"&lt;="&amp;$G24))</f>
        <v/>
      </c>
      <c r="L24" s="4" t="n"/>
      <c r="M24" s="4" t="n"/>
      <c r="N24" s="10">
        <f>IF(M24="","",SUMIFS(purchase!$N:$N,purchase!$C:$C,$C24,purchase!$E:$E,$E24,purchase!$G:$G,"&gt;="&amp;$F24,purchase!$G:$G,"&lt;="&amp;$G24))</f>
        <v/>
      </c>
      <c r="O24" s="10">
        <f>IF(M24="","",M24-N24)</f>
        <v/>
      </c>
      <c r="P24" s="11">
        <f>IF(M24=0,"",N24/M24)</f>
        <v/>
      </c>
      <c r="Q24" s="12">
        <f>IF(OR(G24="",O24=""),"",
IF(AND(G24&lt;TODAY(),O24&gt;0),"YES","NO"))</f>
        <v/>
      </c>
      <c r="R24" s="13" t="n"/>
      <c r="S24" s="14" t="n"/>
      <c r="T24" s="15">
        <f>IF(Q24="YES", IF(R24="Company",L24*(1+S24),IF(R24="Vendor",L24*(1-S24),"")),"")</f>
        <v/>
      </c>
      <c r="U24" s="15">
        <f>IF(Q24="YES",O24*T24,"")</f>
        <v/>
      </c>
      <c r="V24" s="16" t="n"/>
      <c r="W24" s="17">
        <f>IF(Q24="YES",G24+V24,"")</f>
        <v/>
      </c>
      <c r="X24" s="18">
        <f>IF(Q24="YES",IF(TODAY()&gt;W24,"OVERDUE","WITHIN TIME"),"")</f>
        <v/>
      </c>
    </row>
    <row r="25">
      <c r="A25" s="3" t="n">
        <v>21</v>
      </c>
      <c r="B25" s="4" t="n"/>
      <c r="C25" s="4" t="n"/>
      <c r="D25" s="5">
        <f>IF(E25="NRFC","Natural Rubber Field Coagulam","")</f>
        <v/>
      </c>
      <c r="E25" s="4" t="n"/>
      <c r="F25" s="6" t="n"/>
      <c r="G25" s="6" t="n"/>
      <c r="H25" s="7">
        <f>IF(G25="","",G25-TODAY())</f>
        <v/>
      </c>
      <c r="I25" s="8">
        <f>IF(G25="","",
IF(G25&lt;TODAY(),
IF(O25&gt;0,"Violated","Completed"),
IF(H25&lt;=7,"Expiring Soon",
"Active")))</f>
        <v/>
      </c>
      <c r="J25" s="8">
        <f>IF(C25="","",COUNTIFS(purchase!$C:$C,$C25,purchase!$E:$E,$E25,purchase!$G:$G,"&gt;="&amp;$F25,purchase!$G:$G,"&lt;="&amp;$G25))</f>
        <v/>
      </c>
      <c r="K25" s="9">
        <f>IF(COUNTIFS(purchase!$C:$C,$C25,purchase!$E:$E,$E25,purchase!$G:$G,"&gt;="&amp;$F25,purchase!$G:$G,"&lt;="&amp;$G25)=0,"",_xlfn.MAXIFS(purchase!$G:$G,purchase!$C:$C,$C25,purchase!$E:$E,$E25,purchase!$G:$G,"&gt;="&amp;$F25,purchase!$G:$G,"&lt;="&amp;$G25))</f>
        <v/>
      </c>
      <c r="L25" s="4" t="n"/>
      <c r="M25" s="4" t="n"/>
      <c r="N25" s="10">
        <f>IF(M25="","",SUMIFS(purchase!$N:$N,purchase!$C:$C,$C25,purchase!$E:$E,$E25,purchase!$G:$G,"&gt;="&amp;$F25,purchase!$G:$G,"&lt;="&amp;$G25))</f>
        <v/>
      </c>
      <c r="O25" s="10">
        <f>IF(M25="","",M25-N25)</f>
        <v/>
      </c>
      <c r="P25" s="11">
        <f>IF(M25=0,"",N25/M25)</f>
        <v/>
      </c>
      <c r="Q25" s="12">
        <f>IF(OR(G25="",O25=""),"",
IF(AND(G25&lt;TODAY(),O25&gt;0),"YES","NO"))</f>
        <v/>
      </c>
      <c r="R25" s="13" t="n"/>
      <c r="S25" s="14" t="n"/>
      <c r="T25" s="15">
        <f>IF(Q25="YES", IF(R25="Company",L25*(1+S25),IF(R25="Vendor",L25*(1-S25),"")),"")</f>
        <v/>
      </c>
      <c r="U25" s="15">
        <f>IF(Q25="YES",O25*T25,"")</f>
        <v/>
      </c>
      <c r="V25" s="16" t="n"/>
      <c r="W25" s="17">
        <f>IF(Q25="YES",G25+V25,"")</f>
        <v/>
      </c>
      <c r="X25" s="18">
        <f>IF(Q25="YES",IF(TODAY()&gt;W25,"OVERDUE","WITHIN TIME"),"")</f>
        <v/>
      </c>
    </row>
    <row r="26">
      <c r="A26" s="3" t="n">
        <v>22</v>
      </c>
      <c r="B26" s="4" t="n"/>
      <c r="C26" s="4" t="n"/>
      <c r="D26" s="5">
        <f>IF(E26="NRFC","Natural Rubber Field Coagulam","")</f>
        <v/>
      </c>
      <c r="E26" s="4" t="n"/>
      <c r="F26" s="6" t="n"/>
      <c r="G26" s="6" t="n"/>
      <c r="H26" s="7">
        <f>IF(G26="","",G26-TODAY())</f>
        <v/>
      </c>
      <c r="I26" s="8">
        <f>IF(G26="","",
IF(G26&lt;TODAY(),
IF(O26&gt;0,"Violated","Completed"),
IF(H26&lt;=7,"Expiring Soon",
"Active")))</f>
        <v/>
      </c>
      <c r="J26" s="8">
        <f>IF(C26="","",COUNTIFS(purchase!$C:$C,$C26,purchase!$E:$E,$E26,purchase!$G:$G,"&gt;="&amp;$F26,purchase!$G:$G,"&lt;="&amp;$G26))</f>
        <v/>
      </c>
      <c r="K26" s="9">
        <f>IF(COUNTIFS(purchase!$C:$C,$C26,purchase!$E:$E,$E26,purchase!$G:$G,"&gt;="&amp;$F26,purchase!$G:$G,"&lt;="&amp;$G26)=0,"",_xlfn.MAXIFS(purchase!$G:$G,purchase!$C:$C,$C26,purchase!$E:$E,$E26,purchase!$G:$G,"&gt;="&amp;$F26,purchase!$G:$G,"&lt;="&amp;$G26))</f>
        <v/>
      </c>
      <c r="L26" s="4" t="n"/>
      <c r="M26" s="4" t="n"/>
      <c r="N26" s="10">
        <f>IF(M26="","",SUMIFS(purchase!$N:$N,purchase!$C:$C,$C26,purchase!$E:$E,$E26,purchase!$G:$G,"&gt;="&amp;$F26,purchase!$G:$G,"&lt;="&amp;$G26))</f>
        <v/>
      </c>
      <c r="O26" s="10">
        <f>IF(M26="","",M26-N26)</f>
        <v/>
      </c>
      <c r="P26" s="11">
        <f>IF(M26=0,"",N26/M26)</f>
        <v/>
      </c>
      <c r="Q26" s="12">
        <f>IF(OR(G26="",O26=""),"",
IF(AND(G26&lt;TODAY(),O26&gt;0),"YES","NO"))</f>
        <v/>
      </c>
      <c r="R26" s="13" t="n"/>
      <c r="S26" s="14" t="n"/>
      <c r="T26" s="15">
        <f>IF(Q26="YES", IF(R26="Company",L26*(1+S26),IF(R26="Vendor",L26*(1-S26),"")),"")</f>
        <v/>
      </c>
      <c r="U26" s="15">
        <f>IF(Q26="YES",O26*T26,"")</f>
        <v/>
      </c>
      <c r="V26" s="16" t="n"/>
      <c r="W26" s="17">
        <f>IF(Q26="YES",G26+V26,"")</f>
        <v/>
      </c>
      <c r="X26" s="18">
        <f>IF(Q26="YES",IF(TODAY()&gt;W26,"OVERDUE","WITHIN TIME"),"")</f>
        <v/>
      </c>
    </row>
    <row r="27">
      <c r="A27" s="3" t="n">
        <v>23</v>
      </c>
      <c r="B27" s="4" t="n"/>
      <c r="C27" s="4" t="n"/>
      <c r="D27" s="5">
        <f>IF(E27="NRFC","Natural Rubber Field Coagulam","")</f>
        <v/>
      </c>
      <c r="E27" s="4" t="n"/>
      <c r="F27" s="6" t="n"/>
      <c r="G27" s="6" t="n"/>
      <c r="H27" s="7">
        <f>IF(G27="","",G27-TODAY())</f>
        <v/>
      </c>
      <c r="I27" s="8">
        <f>IF(G27="","",
IF(G27&lt;TODAY(),
IF(O27&gt;0,"Violated","Completed"),
IF(H27&lt;=7,"Expiring Soon",
"Active")))</f>
        <v/>
      </c>
      <c r="J27" s="8">
        <f>IF(C27="","",COUNTIFS(purchase!$C:$C,$C27,purchase!$E:$E,$E27,purchase!$G:$G,"&gt;="&amp;$F27,purchase!$G:$G,"&lt;="&amp;$G27))</f>
        <v/>
      </c>
      <c r="K27" s="9">
        <f>IF(COUNTIFS(purchase!$C:$C,$C27,purchase!$E:$E,$E27,purchase!$G:$G,"&gt;="&amp;$F27,purchase!$G:$G,"&lt;="&amp;$G27)=0,"",_xlfn.MAXIFS(purchase!$G:$G,purchase!$C:$C,$C27,purchase!$E:$E,$E27,purchase!$G:$G,"&gt;="&amp;$F27,purchase!$G:$G,"&lt;="&amp;$G27))</f>
        <v/>
      </c>
      <c r="L27" s="4" t="n"/>
      <c r="M27" s="4" t="n"/>
      <c r="N27" s="10">
        <f>IF(M27="","",SUMIFS(purchase!$N:$N,purchase!$C:$C,$C27,purchase!$E:$E,$E27,purchase!$G:$G,"&gt;="&amp;$F27,purchase!$G:$G,"&lt;="&amp;$G27))</f>
        <v/>
      </c>
      <c r="O27" s="10">
        <f>IF(M27="","",M27-N27)</f>
        <v/>
      </c>
      <c r="P27" s="11">
        <f>IF(M27=0,"",N27/M27)</f>
        <v/>
      </c>
      <c r="Q27" s="12">
        <f>IF(OR(G27="",O27=""),"",
IF(AND(G27&lt;TODAY(),O27&gt;0),"YES","NO"))</f>
        <v/>
      </c>
      <c r="R27" s="13" t="n"/>
      <c r="S27" s="14" t="n"/>
      <c r="T27" s="15">
        <f>IF(Q27="YES", IF(R27="Company",L27*(1+S27),IF(R27="Vendor",L27*(1-S27),"")),"")</f>
        <v/>
      </c>
      <c r="U27" s="15">
        <f>IF(Q27="YES",O27*T27,"")</f>
        <v/>
      </c>
      <c r="V27" s="16" t="n"/>
      <c r="W27" s="17">
        <f>IF(Q27="YES",G27+V27,"")</f>
        <v/>
      </c>
      <c r="X27" s="18">
        <f>IF(Q27="YES",IF(TODAY()&gt;W27,"OVERDUE","WITHIN TIME"),"")</f>
        <v/>
      </c>
    </row>
    <row r="28">
      <c r="A28" s="3" t="n">
        <v>24</v>
      </c>
      <c r="B28" s="4" t="n"/>
      <c r="C28" s="4" t="n"/>
      <c r="D28" s="5">
        <f>IF(E28="NRFC","Natural Rubber Field Coagulam","")</f>
        <v/>
      </c>
      <c r="E28" s="4" t="n"/>
      <c r="F28" s="6" t="n"/>
      <c r="G28" s="6" t="n"/>
      <c r="H28" s="7">
        <f>IF(G28="","",G28-TODAY())</f>
        <v/>
      </c>
      <c r="I28" s="8">
        <f>IF(G28="","",
IF(G28&lt;TODAY(),
IF(O28&gt;0,"Violated","Completed"),
IF(H28&lt;=7,"Expiring Soon",
"Active")))</f>
        <v/>
      </c>
      <c r="J28" s="8">
        <f>IF(C28="","",COUNTIFS(purchase!$C:$C,$C28,purchase!$E:$E,$E28,purchase!$G:$G,"&gt;="&amp;$F28,purchase!$G:$G,"&lt;="&amp;$G28))</f>
        <v/>
      </c>
      <c r="K28" s="9">
        <f>IF(COUNTIFS(purchase!$C:$C,$C28,purchase!$E:$E,$E28,purchase!$G:$G,"&gt;="&amp;$F28,purchase!$G:$G,"&lt;="&amp;$G28)=0,"",_xlfn.MAXIFS(purchase!$G:$G,purchase!$C:$C,$C28,purchase!$E:$E,$E28,purchase!$G:$G,"&gt;="&amp;$F28,purchase!$G:$G,"&lt;="&amp;$G28))</f>
        <v/>
      </c>
      <c r="L28" s="4" t="n"/>
      <c r="M28" s="4" t="n"/>
      <c r="N28" s="10">
        <f>IF(M28="","",SUMIFS(purchase!$N:$N,purchase!$C:$C,$C28,purchase!$E:$E,$E28,purchase!$G:$G,"&gt;="&amp;$F28,purchase!$G:$G,"&lt;="&amp;$G28))</f>
        <v/>
      </c>
      <c r="O28" s="10">
        <f>IF(M28="","",M28-N28)</f>
        <v/>
      </c>
      <c r="P28" s="11">
        <f>IF(M28=0,"",N28/M28)</f>
        <v/>
      </c>
      <c r="Q28" s="12">
        <f>IF(OR(G28="",O28=""),"",
IF(AND(G28&lt;TODAY(),O28&gt;0),"YES","NO"))</f>
        <v/>
      </c>
      <c r="R28" s="13" t="n"/>
      <c r="S28" s="14" t="n"/>
      <c r="T28" s="15">
        <f>IF(Q28="YES", IF(R28="Company",L28*(1+S28),IF(R28="Vendor",L28*(1-S28),"")),"")</f>
        <v/>
      </c>
      <c r="U28" s="15">
        <f>IF(Q28="YES",O28*T28,"")</f>
        <v/>
      </c>
      <c r="V28" s="16" t="n"/>
      <c r="W28" s="17">
        <f>IF(Q28="YES",G28+V28,"")</f>
        <v/>
      </c>
      <c r="X28" s="18">
        <f>IF(Q28="YES",IF(TODAY()&gt;W28,"OVERDUE","WITHIN TIME"),"")</f>
        <v/>
      </c>
    </row>
    <row r="29">
      <c r="A29" s="3" t="n">
        <v>25</v>
      </c>
      <c r="B29" s="4" t="n"/>
      <c r="C29" s="4" t="n"/>
      <c r="D29" s="5">
        <f>IF(E29="NRFC","Natural Rubber Field Coagulam","")</f>
        <v/>
      </c>
      <c r="E29" s="4" t="n"/>
      <c r="F29" s="6" t="n"/>
      <c r="G29" s="6" t="n"/>
      <c r="H29" s="7">
        <f>IF(G29="","",G29-TODAY())</f>
        <v/>
      </c>
      <c r="I29" s="8">
        <f>IF(G29="","",
IF(G29&lt;TODAY(),
IF(O29&gt;0,"Violated","Completed"),
IF(H29&lt;=7,"Expiring Soon",
"Active")))</f>
        <v/>
      </c>
      <c r="J29" s="8">
        <f>IF(C29="","",COUNTIFS(purchase!$C:$C,$C29,purchase!$E:$E,$E29,purchase!$G:$G,"&gt;="&amp;$F29,purchase!$G:$G,"&lt;="&amp;$G29))</f>
        <v/>
      </c>
      <c r="K29" s="9">
        <f>IF(COUNTIFS(purchase!$C:$C,$C29,purchase!$E:$E,$E29,purchase!$G:$G,"&gt;="&amp;$F29,purchase!$G:$G,"&lt;="&amp;$G29)=0,"",_xlfn.MAXIFS(purchase!$G:$G,purchase!$C:$C,$C29,purchase!$E:$E,$E29,purchase!$G:$G,"&gt;="&amp;$F29,purchase!$G:$G,"&lt;="&amp;$G29))</f>
        <v/>
      </c>
      <c r="L29" s="4" t="n"/>
      <c r="M29" s="4" t="n"/>
      <c r="N29" s="10">
        <f>IF(M29="","",SUMIFS(purchase!$N:$N,purchase!$C:$C,$C29,purchase!$E:$E,$E29,purchase!$G:$G,"&gt;="&amp;$F29,purchase!$G:$G,"&lt;="&amp;$G29))</f>
        <v/>
      </c>
      <c r="O29" s="10">
        <f>IF(M29="","",M29-N29)</f>
        <v/>
      </c>
      <c r="P29" s="11">
        <f>IF(M29=0,"",N29/M29)</f>
        <v/>
      </c>
      <c r="Q29" s="12">
        <f>IF(OR(G29="",O29=""),"",
IF(AND(G29&lt;TODAY(),O29&gt;0),"YES","NO"))</f>
        <v/>
      </c>
      <c r="R29" s="13" t="n"/>
      <c r="S29" s="14" t="n"/>
      <c r="T29" s="15">
        <f>IF(Q29="YES", IF(R29="Company",L29*(1+S29),IF(R29="Vendor",L29*(1-S29),"")),"")</f>
        <v/>
      </c>
      <c r="U29" s="15">
        <f>IF(Q29="YES",O29*T29,"")</f>
        <v/>
      </c>
      <c r="V29" s="16" t="n"/>
      <c r="W29" s="17">
        <f>IF(Q29="YES",G29+V29,"")</f>
        <v/>
      </c>
      <c r="X29" s="18">
        <f>IF(Q29="YES",IF(TODAY()&gt;W29,"OVERDUE","WITHIN TIME"),"")</f>
        <v/>
      </c>
    </row>
    <row r="30">
      <c r="A30" s="3" t="n">
        <v>26</v>
      </c>
      <c r="B30" s="4" t="n"/>
      <c r="C30" s="4" t="n"/>
      <c r="D30" s="5">
        <f>IF(E30="NRFC","Natural Rubber Field Coagulam","")</f>
        <v/>
      </c>
      <c r="E30" s="4" t="n"/>
      <c r="F30" s="6" t="n"/>
      <c r="G30" s="6" t="n"/>
      <c r="H30" s="7">
        <f>IF(G30="","",G30-TODAY())</f>
        <v/>
      </c>
      <c r="I30" s="8">
        <f>IF(G30="","",
IF(G30&lt;TODAY(),
IF(O30&gt;0,"Violated","Completed"),
IF(H30&lt;=7,"Expiring Soon",
"Active")))</f>
        <v/>
      </c>
      <c r="J30" s="8">
        <f>IF(C30="","",COUNTIFS(purchase!$C:$C,$C30,purchase!$E:$E,$E30,purchase!$G:$G,"&gt;="&amp;$F30,purchase!$G:$G,"&lt;="&amp;$G30))</f>
        <v/>
      </c>
      <c r="K30" s="9">
        <f>IF(COUNTIFS(purchase!$C:$C,$C30,purchase!$E:$E,$E30,purchase!$G:$G,"&gt;="&amp;$F30,purchase!$G:$G,"&lt;="&amp;$G30)=0,"",_xlfn.MAXIFS(purchase!$G:$G,purchase!$C:$C,$C30,purchase!$E:$E,$E30,purchase!$G:$G,"&gt;="&amp;$F30,purchase!$G:$G,"&lt;="&amp;$G30))</f>
        <v/>
      </c>
      <c r="L30" s="4" t="n"/>
      <c r="M30" s="4" t="n"/>
      <c r="N30" s="10">
        <f>IF(M30="","",SUMIFS(purchase!$N:$N,purchase!$C:$C,$C30,purchase!$E:$E,$E30,purchase!$G:$G,"&gt;="&amp;$F30,purchase!$G:$G,"&lt;="&amp;$G30))</f>
        <v/>
      </c>
      <c r="O30" s="10">
        <f>IF(M30="","",M30-N30)</f>
        <v/>
      </c>
      <c r="P30" s="11">
        <f>IF(M30=0,"",N30/M30)</f>
        <v/>
      </c>
      <c r="Q30" s="12">
        <f>IF(OR(G30="",O30=""),"",
IF(AND(G30&lt;TODAY(),O30&gt;0),"YES","NO"))</f>
        <v/>
      </c>
      <c r="R30" s="13" t="n"/>
      <c r="S30" s="14" t="n"/>
      <c r="T30" s="15">
        <f>IF(Q30="YES", IF(R30="Company",L30*(1+S30),IF(R30="Vendor",L30*(1-S30),"")),"")</f>
        <v/>
      </c>
      <c r="U30" s="15">
        <f>IF(Q30="YES",O30*T30,"")</f>
        <v/>
      </c>
      <c r="V30" s="16" t="n"/>
      <c r="W30" s="17">
        <f>IF(Q30="YES",G30+V30,"")</f>
        <v/>
      </c>
      <c r="X30" s="18">
        <f>IF(Q30="YES",IF(TODAY()&gt;W30,"OVERDUE","WITHIN TIME"),"")</f>
        <v/>
      </c>
    </row>
    <row r="31">
      <c r="A31" s="3" t="n">
        <v>27</v>
      </c>
      <c r="B31" s="4" t="n"/>
      <c r="C31" s="4" t="n"/>
      <c r="D31" s="5">
        <f>IF(E31="NRFC","Natural Rubber Field Coagulam","")</f>
        <v/>
      </c>
      <c r="E31" s="4" t="n"/>
      <c r="F31" s="6" t="n"/>
      <c r="G31" s="6" t="n"/>
      <c r="H31" s="7">
        <f>IF(G31="","",G31-TODAY())</f>
        <v/>
      </c>
      <c r="I31" s="8">
        <f>IF(G31="","",
IF(G31&lt;TODAY(),
IF(O31&gt;0,"Violated","Completed"),
IF(H31&lt;=7,"Expiring Soon",
"Active")))</f>
        <v/>
      </c>
      <c r="J31" s="8">
        <f>IF(C31="","",COUNTIFS(purchase!$C:$C,$C31,purchase!$E:$E,$E31,purchase!$G:$G,"&gt;="&amp;$F31,purchase!$G:$G,"&lt;="&amp;$G31))</f>
        <v/>
      </c>
      <c r="K31" s="9">
        <f>IF(COUNTIFS(purchase!$C:$C,$C31,purchase!$E:$E,$E31,purchase!$G:$G,"&gt;="&amp;$F31,purchase!$G:$G,"&lt;="&amp;$G31)=0,"",_xlfn.MAXIFS(purchase!$G:$G,purchase!$C:$C,$C31,purchase!$E:$E,$E31,purchase!$G:$G,"&gt;="&amp;$F31,purchase!$G:$G,"&lt;="&amp;$G31))</f>
        <v/>
      </c>
      <c r="L31" s="4" t="n"/>
      <c r="M31" s="4" t="n"/>
      <c r="N31" s="10">
        <f>IF(M31="","",SUMIFS(purchase!$N:$N,purchase!$C:$C,$C31,purchase!$E:$E,$E31,purchase!$G:$G,"&gt;="&amp;$F31,purchase!$G:$G,"&lt;="&amp;$G31))</f>
        <v/>
      </c>
      <c r="O31" s="10">
        <f>IF(M31="","",M31-N31)</f>
        <v/>
      </c>
      <c r="P31" s="11">
        <f>IF(M31=0,"",N31/M31)</f>
        <v/>
      </c>
      <c r="Q31" s="12">
        <f>IF(OR(G31="",O31=""),"",
IF(AND(G31&lt;TODAY(),O31&gt;0),"YES","NO"))</f>
        <v/>
      </c>
      <c r="R31" s="13" t="n"/>
      <c r="S31" s="14" t="n"/>
      <c r="T31" s="15">
        <f>IF(Q31="YES", IF(R31="Company",L31*(1+S31),IF(R31="Vendor",L31*(1-S31),"")),"")</f>
        <v/>
      </c>
      <c r="U31" s="15">
        <f>IF(Q31="YES",O31*T31,"")</f>
        <v/>
      </c>
      <c r="V31" s="16" t="n"/>
      <c r="W31" s="17">
        <f>IF(Q31="YES",G31+V31,"")</f>
        <v/>
      </c>
      <c r="X31" s="18">
        <f>IF(Q31="YES",IF(TODAY()&gt;W31,"OVERDUE","WITHIN TIME"),"")</f>
        <v/>
      </c>
    </row>
    <row r="32">
      <c r="A32" s="3" t="n">
        <v>28</v>
      </c>
      <c r="B32" s="4" t="n"/>
      <c r="C32" s="4" t="n"/>
      <c r="D32" s="5">
        <f>IF(E32="NRFC","Natural Rubber Field Coagulam","")</f>
        <v/>
      </c>
      <c r="E32" s="4" t="n"/>
      <c r="F32" s="6" t="n"/>
      <c r="G32" s="6" t="n"/>
      <c r="H32" s="7">
        <f>IF(G32="","",G32-TODAY())</f>
        <v/>
      </c>
      <c r="I32" s="8">
        <f>IF(G32="","",
IF(G32&lt;TODAY(),
IF(O32&gt;0,"Violated","Completed"),
IF(H32&lt;=7,"Expiring Soon",
"Active")))</f>
        <v/>
      </c>
      <c r="J32" s="8">
        <f>IF(C32="","",COUNTIFS(purchase!$C:$C,$C32,purchase!$E:$E,$E32,purchase!$G:$G,"&gt;="&amp;$F32,purchase!$G:$G,"&lt;="&amp;$G32))</f>
        <v/>
      </c>
      <c r="K32" s="9">
        <f>IF(COUNTIFS(purchase!$C:$C,$C32,purchase!$E:$E,$E32,purchase!$G:$G,"&gt;="&amp;$F32,purchase!$G:$G,"&lt;="&amp;$G32)=0,"",_xlfn.MAXIFS(purchase!$G:$G,purchase!$C:$C,$C32,purchase!$E:$E,$E32,purchase!$G:$G,"&gt;="&amp;$F32,purchase!$G:$G,"&lt;="&amp;$G32))</f>
        <v/>
      </c>
      <c r="L32" s="4" t="n"/>
      <c r="M32" s="4" t="n"/>
      <c r="N32" s="10">
        <f>IF(M32="","",SUMIFS(purchase!$N:$N,purchase!$C:$C,$C32,purchase!$E:$E,$E32,purchase!$G:$G,"&gt;="&amp;$F32,purchase!$G:$G,"&lt;="&amp;$G32))</f>
        <v/>
      </c>
      <c r="O32" s="10">
        <f>IF(M32="","",M32-N32)</f>
        <v/>
      </c>
      <c r="P32" s="11">
        <f>IF(M32=0,"",N32/M32)</f>
        <v/>
      </c>
      <c r="Q32" s="12">
        <f>IF(OR(G32="",O32=""),"",
IF(AND(G32&lt;TODAY(),O32&gt;0),"YES","NO"))</f>
        <v/>
      </c>
      <c r="R32" s="13" t="n"/>
      <c r="S32" s="14" t="n"/>
      <c r="T32" s="15">
        <f>IF(Q32="YES", IF(R32="Company",L32*(1+S32),IF(R32="Vendor",L32*(1-S32),"")),"")</f>
        <v/>
      </c>
      <c r="U32" s="15">
        <f>IF(Q32="YES",O32*T32,"")</f>
        <v/>
      </c>
      <c r="V32" s="16" t="n"/>
      <c r="W32" s="17">
        <f>IF(Q32="YES",G32+V32,"")</f>
        <v/>
      </c>
      <c r="X32" s="18">
        <f>IF(Q32="YES",IF(TODAY()&gt;W32,"OVERDUE","WITHIN TIME"),"")</f>
        <v/>
      </c>
    </row>
    <row r="33">
      <c r="A33" s="3" t="n">
        <v>29</v>
      </c>
      <c r="B33" s="4" t="n"/>
      <c r="C33" s="4" t="n"/>
      <c r="D33" s="5">
        <f>IF(E33="NRFC","Natural Rubber Field Coagulam","")</f>
        <v/>
      </c>
      <c r="E33" s="4" t="n"/>
      <c r="F33" s="6" t="n"/>
      <c r="G33" s="6" t="n"/>
      <c r="H33" s="7">
        <f>IF(G33="","",G33-TODAY())</f>
        <v/>
      </c>
      <c r="I33" s="8">
        <f>IF(G33="","",
IF(G33&lt;TODAY(),
IF(O33&gt;0,"Violated","Completed"),
IF(H33&lt;=7,"Expiring Soon",
"Active")))</f>
        <v/>
      </c>
      <c r="J33" s="8">
        <f>IF(C33="","",COUNTIFS(purchase!$C:$C,$C33,purchase!$E:$E,$E33,purchase!$G:$G,"&gt;="&amp;$F33,purchase!$G:$G,"&lt;="&amp;$G33))</f>
        <v/>
      </c>
      <c r="K33" s="9">
        <f>IF(COUNTIFS(purchase!$C:$C,$C33,purchase!$E:$E,$E33,purchase!$G:$G,"&gt;="&amp;$F33,purchase!$G:$G,"&lt;="&amp;$G33)=0,"",_xlfn.MAXIFS(purchase!$G:$G,purchase!$C:$C,$C33,purchase!$E:$E,$E33,purchase!$G:$G,"&gt;="&amp;$F33,purchase!$G:$G,"&lt;="&amp;$G33))</f>
        <v/>
      </c>
      <c r="L33" s="4" t="n"/>
      <c r="M33" s="4" t="n"/>
      <c r="N33" s="10">
        <f>IF(M33="","",SUMIFS(purchase!$N:$N,purchase!$C:$C,$C33,purchase!$E:$E,$E33,purchase!$G:$G,"&gt;="&amp;$F33,purchase!$G:$G,"&lt;="&amp;$G33))</f>
        <v/>
      </c>
      <c r="O33" s="10">
        <f>IF(M33="","",M33-N33)</f>
        <v/>
      </c>
      <c r="P33" s="11">
        <f>IF(M33=0,"",N33/M33)</f>
        <v/>
      </c>
      <c r="Q33" s="12">
        <f>IF(OR(G33="",O33=""),"",
IF(AND(G33&lt;TODAY(),O33&gt;0),"YES","NO"))</f>
        <v/>
      </c>
      <c r="R33" s="13" t="n"/>
      <c r="S33" s="14" t="n"/>
      <c r="T33" s="15">
        <f>IF(Q33="YES", IF(R33="Company",L33*(1+S33),IF(R33="Vendor",L33*(1-S33),"")),"")</f>
        <v/>
      </c>
      <c r="U33" s="15">
        <f>IF(Q33="YES",O33*T33,"")</f>
        <v/>
      </c>
      <c r="V33" s="16" t="n"/>
      <c r="W33" s="17">
        <f>IF(Q33="YES",G33+V33,"")</f>
        <v/>
      </c>
      <c r="X33" s="18">
        <f>IF(Q33="YES",IF(TODAY()&gt;W33,"OVERDUE","WITHIN TIME"),"")</f>
        <v/>
      </c>
    </row>
    <row r="34">
      <c r="A34" s="3" t="n">
        <v>30</v>
      </c>
      <c r="B34" s="4" t="n"/>
      <c r="C34" s="4" t="n"/>
      <c r="D34" s="5">
        <f>IF(E34="NRFC","Natural Rubber Field Coagulam","")</f>
        <v/>
      </c>
      <c r="E34" s="4" t="n"/>
      <c r="F34" s="6" t="n"/>
      <c r="G34" s="6" t="n"/>
      <c r="H34" s="7">
        <f>IF(G34="","",G34-TODAY())</f>
        <v/>
      </c>
      <c r="I34" s="8">
        <f>IF(G34="","",
IF(G34&lt;TODAY(),
IF(O34&gt;0,"Violated","Completed"),
IF(H34&lt;=7,"Expiring Soon",
"Active")))</f>
        <v/>
      </c>
      <c r="J34" s="8">
        <f>IF(C34="","",COUNTIFS(purchase!$C:$C,$C34,purchase!$E:$E,$E34,purchase!$G:$G,"&gt;="&amp;$F34,purchase!$G:$G,"&lt;="&amp;$G34))</f>
        <v/>
      </c>
      <c r="K34" s="9">
        <f>IF(COUNTIFS(purchase!$C:$C,$C34,purchase!$E:$E,$E34,purchase!$G:$G,"&gt;="&amp;$F34,purchase!$G:$G,"&lt;="&amp;$G34)=0,"",_xlfn.MAXIFS(purchase!$G:$G,purchase!$C:$C,$C34,purchase!$E:$E,$E34,purchase!$G:$G,"&gt;="&amp;$F34,purchase!$G:$G,"&lt;="&amp;$G34))</f>
        <v/>
      </c>
      <c r="L34" s="4" t="n"/>
      <c r="M34" s="4" t="n"/>
      <c r="N34" s="10">
        <f>IF(M34="","",SUMIFS(purchase!$N:$N,purchase!$C:$C,$C34,purchase!$E:$E,$E34,purchase!$G:$G,"&gt;="&amp;$F34,purchase!$G:$G,"&lt;="&amp;$G34))</f>
        <v/>
      </c>
      <c r="O34" s="10">
        <f>IF(M34="","",M34-N34)</f>
        <v/>
      </c>
      <c r="P34" s="11">
        <f>IF(M34=0,"",N34/M34)</f>
        <v/>
      </c>
      <c r="Q34" s="12">
        <f>IF(OR(G34="",O34=""),"",
IF(AND(G34&lt;TODAY(),O34&gt;0),"YES","NO"))</f>
        <v/>
      </c>
      <c r="R34" s="13" t="n"/>
      <c r="S34" s="14" t="n"/>
      <c r="T34" s="15">
        <f>IF(Q34="YES", IF(R34="Company",L34*(1+S34),IF(R34="Vendor",L34*(1-S34),"")),"")</f>
        <v/>
      </c>
      <c r="U34" s="15">
        <f>IF(Q34="YES",O34*T34,"")</f>
        <v/>
      </c>
      <c r="V34" s="16" t="n"/>
      <c r="W34" s="17">
        <f>IF(Q34="YES",G34+V34,"")</f>
        <v/>
      </c>
      <c r="X34" s="18">
        <f>IF(Q34="YES",IF(TODAY()&gt;W34,"OVERDUE","WITHIN TIME"),"")</f>
        <v/>
      </c>
    </row>
    <row r="35">
      <c r="A35" s="3" t="n">
        <v>31</v>
      </c>
      <c r="B35" s="4" t="n"/>
      <c r="C35" s="4" t="n"/>
      <c r="D35" s="5">
        <f>IF(E35="NRFC","Natural Rubber Field Coagulam","")</f>
        <v/>
      </c>
      <c r="E35" s="4" t="n"/>
      <c r="F35" s="6" t="n"/>
      <c r="G35" s="6" t="n"/>
      <c r="H35" s="7">
        <f>IF(G35="","",G35-TODAY())</f>
        <v/>
      </c>
      <c r="I35" s="8">
        <f>IF(G35="","",
IF(G35&lt;TODAY(),
IF(O35&gt;0,"Violated","Completed"),
IF(H35&lt;=7,"Expiring Soon",
"Active")))</f>
        <v/>
      </c>
      <c r="J35" s="8">
        <f>IF(C35="","",COUNTIFS(purchase!$C:$C,$C35,purchase!$E:$E,$E35,purchase!$G:$G,"&gt;="&amp;$F35,purchase!$G:$G,"&lt;="&amp;$G35))</f>
        <v/>
      </c>
      <c r="K35" s="9">
        <f>IF(COUNTIFS(purchase!$C:$C,$C35,purchase!$E:$E,$E35,purchase!$G:$G,"&gt;="&amp;$F35,purchase!$G:$G,"&lt;="&amp;$G35)=0,"",_xlfn.MAXIFS(purchase!$G:$G,purchase!$C:$C,$C35,purchase!$E:$E,$E35,purchase!$G:$G,"&gt;="&amp;$F35,purchase!$G:$G,"&lt;="&amp;$G35))</f>
        <v/>
      </c>
      <c r="L35" s="4" t="n"/>
      <c r="M35" s="4" t="n"/>
      <c r="N35" s="10">
        <f>IF(M35="","",SUMIFS(purchase!$N:$N,purchase!$C:$C,$C35,purchase!$E:$E,$E35,purchase!$G:$G,"&gt;="&amp;$F35,purchase!$G:$G,"&lt;="&amp;$G35))</f>
        <v/>
      </c>
      <c r="O35" s="10">
        <f>IF(M35="","",M35-N35)</f>
        <v/>
      </c>
      <c r="P35" s="11">
        <f>IF(M35=0,"",N35/M35)</f>
        <v/>
      </c>
      <c r="Q35" s="12">
        <f>IF(OR(G35="",O35=""),"",
IF(AND(G35&lt;TODAY(),O35&gt;0),"YES","NO"))</f>
        <v/>
      </c>
      <c r="R35" s="13" t="n"/>
      <c r="S35" s="14" t="n"/>
      <c r="T35" s="15">
        <f>IF(Q35="YES", IF(R35="Company",L35*(1+S35),IF(R35="Vendor",L35*(1-S35),"")),"")</f>
        <v/>
      </c>
      <c r="U35" s="15">
        <f>IF(Q35="YES",O35*T35,"")</f>
        <v/>
      </c>
      <c r="V35" s="16" t="n"/>
      <c r="W35" s="17">
        <f>IF(Q35="YES",G35+V35,"")</f>
        <v/>
      </c>
      <c r="X35" s="18">
        <f>IF(Q35="YES",IF(TODAY()&gt;W35,"OVERDUE","WITHIN TIME"),"")</f>
        <v/>
      </c>
    </row>
    <row r="36">
      <c r="A36" s="3" t="n">
        <v>32</v>
      </c>
      <c r="B36" s="4" t="n"/>
      <c r="C36" s="4" t="n"/>
      <c r="D36" s="5">
        <f>IF(E36="NRFC","Natural Rubber Field Coagulam","")</f>
        <v/>
      </c>
      <c r="E36" s="4" t="n"/>
      <c r="F36" s="6" t="n"/>
      <c r="G36" s="6" t="n"/>
      <c r="H36" s="7">
        <f>IF(G36="","",G36-TODAY())</f>
        <v/>
      </c>
      <c r="I36" s="8">
        <f>IF(G36="","",
IF(G36&lt;TODAY(),
IF(O36&gt;0,"Violated","Completed"),
IF(H36&lt;=7,"Expiring Soon",
"Active")))</f>
        <v/>
      </c>
      <c r="J36" s="8">
        <f>IF(C36="","",COUNTIFS(purchase!$C:$C,$C36,purchase!$E:$E,$E36,purchase!$G:$G,"&gt;="&amp;$F36,purchase!$G:$G,"&lt;="&amp;$G36))</f>
        <v/>
      </c>
      <c r="K36" s="9">
        <f>IF(COUNTIFS(purchase!$C:$C,$C36,purchase!$E:$E,$E36,purchase!$G:$G,"&gt;="&amp;$F36,purchase!$G:$G,"&lt;="&amp;$G36)=0,"",_xlfn.MAXIFS(purchase!$G:$G,purchase!$C:$C,$C36,purchase!$E:$E,$E36,purchase!$G:$G,"&gt;="&amp;$F36,purchase!$G:$G,"&lt;="&amp;$G36))</f>
        <v/>
      </c>
      <c r="L36" s="4" t="n"/>
      <c r="M36" s="4" t="n"/>
      <c r="N36" s="10">
        <f>IF(M36="","",SUMIFS(purchase!$N:$N,purchase!$C:$C,$C36,purchase!$E:$E,$E36,purchase!$G:$G,"&gt;="&amp;$F36,purchase!$G:$G,"&lt;="&amp;$G36))</f>
        <v/>
      </c>
      <c r="O36" s="10">
        <f>IF(M36="","",M36-N36)</f>
        <v/>
      </c>
      <c r="P36" s="11">
        <f>IF(M36=0,"",N36/M36)</f>
        <v/>
      </c>
      <c r="Q36" s="12">
        <f>IF(OR(G36="",O36=""),"",
IF(AND(G36&lt;TODAY(),O36&gt;0),"YES","NO"))</f>
        <v/>
      </c>
      <c r="R36" s="13" t="n"/>
      <c r="S36" s="14" t="n"/>
      <c r="T36" s="15">
        <f>IF(Q36="YES", IF(R36="Company",L36*(1+S36),IF(R36="Vendor",L36*(1-S36),"")),"")</f>
        <v/>
      </c>
      <c r="U36" s="15">
        <f>IF(Q36="YES",O36*T36,"")</f>
        <v/>
      </c>
      <c r="V36" s="16" t="n"/>
      <c r="W36" s="17">
        <f>IF(Q36="YES",G36+V36,"")</f>
        <v/>
      </c>
      <c r="X36" s="18">
        <f>IF(Q36="YES",IF(TODAY()&gt;W36,"OVERDUE","WITHIN TIME"),"")</f>
        <v/>
      </c>
    </row>
    <row r="37">
      <c r="A37" s="3" t="n">
        <v>33</v>
      </c>
      <c r="B37" s="4" t="n"/>
      <c r="C37" s="4" t="n"/>
      <c r="D37" s="5">
        <f>IF(E37="NRFC","Natural Rubber Field Coagulam","")</f>
        <v/>
      </c>
      <c r="E37" s="4" t="n"/>
      <c r="F37" s="6" t="n"/>
      <c r="G37" s="6" t="n"/>
      <c r="H37" s="7">
        <f>IF(G37="","",G37-TODAY())</f>
        <v/>
      </c>
      <c r="I37" s="8">
        <f>IF(G37="","",
IF(G37&lt;TODAY(),
IF(O37&gt;0,"Violated","Completed"),
IF(H37&lt;=7,"Expiring Soon",
"Active")))</f>
        <v/>
      </c>
      <c r="J37" s="8">
        <f>IF(C37="","",COUNTIFS(purchase!$C:$C,$C37,purchase!$E:$E,$E37,purchase!$G:$G,"&gt;="&amp;$F37,purchase!$G:$G,"&lt;="&amp;$G37))</f>
        <v/>
      </c>
      <c r="K37" s="9">
        <f>IF(COUNTIFS(purchase!$C:$C,$C37,purchase!$E:$E,$E37,purchase!$G:$G,"&gt;="&amp;$F37,purchase!$G:$G,"&lt;="&amp;$G37)=0,"",_xlfn.MAXIFS(purchase!$G:$G,purchase!$C:$C,$C37,purchase!$E:$E,$E37,purchase!$G:$G,"&gt;="&amp;$F37,purchase!$G:$G,"&lt;="&amp;$G37))</f>
        <v/>
      </c>
      <c r="L37" s="4" t="n"/>
      <c r="M37" s="4" t="n"/>
      <c r="N37" s="10">
        <f>IF(M37="","",SUMIFS(purchase!$N:$N,purchase!$C:$C,$C37,purchase!$E:$E,$E37,purchase!$G:$G,"&gt;="&amp;$F37,purchase!$G:$G,"&lt;="&amp;$G37))</f>
        <v/>
      </c>
      <c r="O37" s="10">
        <f>IF(M37="","",M37-N37)</f>
        <v/>
      </c>
      <c r="P37" s="11">
        <f>IF(M37=0,"",N37/M37)</f>
        <v/>
      </c>
      <c r="Q37" s="12">
        <f>IF(OR(G37="",O37=""),"",
IF(AND(G37&lt;TODAY(),O37&gt;0),"YES","NO"))</f>
        <v/>
      </c>
      <c r="R37" s="13" t="n"/>
      <c r="S37" s="14" t="n"/>
      <c r="T37" s="15">
        <f>IF(Q37="YES", IF(R37="Company",L37*(1+S37),IF(R37="Vendor",L37*(1-S37),"")),"")</f>
        <v/>
      </c>
      <c r="U37" s="15">
        <f>IF(Q37="YES",O37*T37,"")</f>
        <v/>
      </c>
      <c r="V37" s="16" t="n"/>
      <c r="W37" s="17">
        <f>IF(Q37="YES",G37+V37,"")</f>
        <v/>
      </c>
      <c r="X37" s="18">
        <f>IF(Q37="YES",IF(TODAY()&gt;W37,"OVERDUE","WITHIN TIME"),"")</f>
        <v/>
      </c>
    </row>
    <row r="38">
      <c r="A38" s="3" t="n">
        <v>34</v>
      </c>
      <c r="B38" s="4" t="n"/>
      <c r="C38" s="4" t="n"/>
      <c r="D38" s="5">
        <f>IF(E38="NRFC","Natural Rubber Field Coagulam","")</f>
        <v/>
      </c>
      <c r="E38" s="4" t="n"/>
      <c r="F38" s="6" t="n"/>
      <c r="G38" s="6" t="n"/>
      <c r="H38" s="7">
        <f>IF(G38="","",G38-TODAY())</f>
        <v/>
      </c>
      <c r="I38" s="8">
        <f>IF(G38="","",
IF(G38&lt;TODAY(),
IF(O38&gt;0,"Violated","Completed"),
IF(H38&lt;=7,"Expiring Soon",
"Active")))</f>
        <v/>
      </c>
      <c r="J38" s="8">
        <f>IF(C38="","",COUNTIFS(purchase!$C:$C,$C38,purchase!$E:$E,$E38,purchase!$G:$G,"&gt;="&amp;$F38,purchase!$G:$G,"&lt;="&amp;$G38))</f>
        <v/>
      </c>
      <c r="K38" s="9">
        <f>IF(COUNTIFS(purchase!$C:$C,$C38,purchase!$E:$E,$E38,purchase!$G:$G,"&gt;="&amp;$F38,purchase!$G:$G,"&lt;="&amp;$G38)=0,"",_xlfn.MAXIFS(purchase!$G:$G,purchase!$C:$C,$C38,purchase!$E:$E,$E38,purchase!$G:$G,"&gt;="&amp;$F38,purchase!$G:$G,"&lt;="&amp;$G38))</f>
        <v/>
      </c>
      <c r="L38" s="4" t="n"/>
      <c r="M38" s="4" t="n"/>
      <c r="N38" s="10">
        <f>IF(M38="","",SUMIFS(purchase!$N:$N,purchase!$C:$C,$C38,purchase!$E:$E,$E38,purchase!$G:$G,"&gt;="&amp;$F38,purchase!$G:$G,"&lt;="&amp;$G38))</f>
        <v/>
      </c>
      <c r="O38" s="10">
        <f>IF(M38="","",M38-N38)</f>
        <v/>
      </c>
      <c r="P38" s="11">
        <f>IF(M38=0,"",N38/M38)</f>
        <v/>
      </c>
      <c r="Q38" s="12">
        <f>IF(OR(G38="",O38=""),"",
IF(AND(G38&lt;TODAY(),O38&gt;0),"YES","NO"))</f>
        <v/>
      </c>
      <c r="R38" s="13" t="n"/>
      <c r="S38" s="14" t="n"/>
      <c r="T38" s="15">
        <f>IF(Q38="YES", IF(R38="Company",L38*(1+S38),IF(R38="Vendor",L38*(1-S38),"")),"")</f>
        <v/>
      </c>
      <c r="U38" s="15">
        <f>IF(Q38="YES",O38*T38,"")</f>
        <v/>
      </c>
      <c r="V38" s="16" t="n"/>
      <c r="W38" s="17">
        <f>IF(Q38="YES",G38+V38,"")</f>
        <v/>
      </c>
      <c r="X38" s="18">
        <f>IF(Q38="YES",IF(TODAY()&gt;W38,"OVERDUE","WITHIN TIME"),"")</f>
        <v/>
      </c>
    </row>
    <row r="39">
      <c r="A39" s="3" t="n">
        <v>35</v>
      </c>
      <c r="B39" s="4" t="n"/>
      <c r="C39" s="4" t="n"/>
      <c r="D39" s="5">
        <f>IF(E39="NRFC","Natural Rubber Field Coagulam","")</f>
        <v/>
      </c>
      <c r="E39" s="4" t="n"/>
      <c r="F39" s="6" t="n"/>
      <c r="G39" s="6" t="n"/>
      <c r="H39" s="7">
        <f>IF(G39="","",G39-TODAY())</f>
        <v/>
      </c>
      <c r="I39" s="8">
        <f>IF(G39="","",
IF(G39&lt;TODAY(),
IF(O39&gt;0,"Violated","Completed"),
IF(H39&lt;=7,"Expiring Soon",
"Active")))</f>
        <v/>
      </c>
      <c r="J39" s="8">
        <f>IF(C39="","",COUNTIFS(purchase!$C:$C,$C39,purchase!$E:$E,$E39,purchase!$G:$G,"&gt;="&amp;$F39,purchase!$G:$G,"&lt;="&amp;$G39))</f>
        <v/>
      </c>
      <c r="K39" s="9">
        <f>IF(COUNTIFS(purchase!$C:$C,$C39,purchase!$E:$E,$E39,purchase!$G:$G,"&gt;="&amp;$F39,purchase!$G:$G,"&lt;="&amp;$G39)=0,"",_xlfn.MAXIFS(purchase!$G:$G,purchase!$C:$C,$C39,purchase!$E:$E,$E39,purchase!$G:$G,"&gt;="&amp;$F39,purchase!$G:$G,"&lt;="&amp;$G39))</f>
        <v/>
      </c>
      <c r="L39" s="4" t="n"/>
      <c r="M39" s="4" t="n"/>
      <c r="N39" s="10">
        <f>IF(M39="","",SUMIFS(purchase!$N:$N,purchase!$C:$C,$C39,purchase!$E:$E,$E39,purchase!$G:$G,"&gt;="&amp;$F39,purchase!$G:$G,"&lt;="&amp;$G39))</f>
        <v/>
      </c>
      <c r="O39" s="10">
        <f>IF(M39="","",M39-N39)</f>
        <v/>
      </c>
      <c r="P39" s="11">
        <f>IF(M39=0,"",N39/M39)</f>
        <v/>
      </c>
      <c r="Q39" s="12">
        <f>IF(OR(G39="",O39=""),"",
IF(AND(G39&lt;TODAY(),O39&gt;0),"YES","NO"))</f>
        <v/>
      </c>
      <c r="R39" s="13" t="n"/>
      <c r="S39" s="14" t="n"/>
      <c r="T39" s="15">
        <f>IF(Q39="YES", IF(R39="Company",L39*(1+S39),IF(R39="Vendor",L39*(1-S39),"")),"")</f>
        <v/>
      </c>
      <c r="U39" s="15">
        <f>IF(Q39="YES",O39*T39,"")</f>
        <v/>
      </c>
      <c r="V39" s="16" t="n"/>
      <c r="W39" s="17">
        <f>IF(Q39="YES",G39+V39,"")</f>
        <v/>
      </c>
      <c r="X39" s="18">
        <f>IF(Q39="YES",IF(TODAY()&gt;W39,"OVERDUE","WITHIN TIME"),"")</f>
        <v/>
      </c>
    </row>
    <row r="40">
      <c r="A40" s="3" t="n">
        <v>36</v>
      </c>
      <c r="B40" s="4" t="n"/>
      <c r="C40" s="4" t="n"/>
      <c r="D40" s="5">
        <f>IF(E40="NRFC","Natural Rubber Field Coagulam","")</f>
        <v/>
      </c>
      <c r="E40" s="4" t="n"/>
      <c r="F40" s="6" t="n"/>
      <c r="G40" s="6" t="n"/>
      <c r="H40" s="7">
        <f>IF(G40="","",G40-TODAY())</f>
        <v/>
      </c>
      <c r="I40" s="8">
        <f>IF(G40="","",
IF(G40&lt;TODAY(),
IF(O40&gt;0,"Violated","Completed"),
IF(H40&lt;=7,"Expiring Soon",
"Active")))</f>
        <v/>
      </c>
      <c r="J40" s="8">
        <f>IF(C40="","",COUNTIFS(purchase!$C:$C,$C40,purchase!$E:$E,$E40,purchase!$G:$G,"&gt;="&amp;$F40,purchase!$G:$G,"&lt;="&amp;$G40))</f>
        <v/>
      </c>
      <c r="K40" s="9">
        <f>IF(COUNTIFS(purchase!$C:$C,$C40,purchase!$E:$E,$E40,purchase!$G:$G,"&gt;="&amp;$F40,purchase!$G:$G,"&lt;="&amp;$G40)=0,"",_xlfn.MAXIFS(purchase!$G:$G,purchase!$C:$C,$C40,purchase!$E:$E,$E40,purchase!$G:$G,"&gt;="&amp;$F40,purchase!$G:$G,"&lt;="&amp;$G40))</f>
        <v/>
      </c>
      <c r="L40" s="4" t="n"/>
      <c r="M40" s="4" t="n"/>
      <c r="N40" s="10">
        <f>IF(M40="","",SUMIFS(purchase!$N:$N,purchase!$C:$C,$C40,purchase!$E:$E,$E40,purchase!$G:$G,"&gt;="&amp;$F40,purchase!$G:$G,"&lt;="&amp;$G40))</f>
        <v/>
      </c>
      <c r="O40" s="10">
        <f>IF(M40="","",M40-N40)</f>
        <v/>
      </c>
      <c r="P40" s="11">
        <f>IF(M40=0,"",N40/M40)</f>
        <v/>
      </c>
      <c r="Q40" s="12">
        <f>IF(OR(G40="",O40=""),"",
IF(AND(G40&lt;TODAY(),O40&gt;0),"YES","NO"))</f>
        <v/>
      </c>
      <c r="R40" s="13" t="n"/>
      <c r="S40" s="14" t="n"/>
      <c r="T40" s="15">
        <f>IF(Q40="YES", IF(R40="Company",L40*(1+S40),IF(R40="Vendor",L40*(1-S40),"")),"")</f>
        <v/>
      </c>
      <c r="U40" s="15">
        <f>IF(Q40="YES",O40*T40,"")</f>
        <v/>
      </c>
      <c r="V40" s="16" t="n"/>
      <c r="W40" s="17">
        <f>IF(Q40="YES",G40+V40,"")</f>
        <v/>
      </c>
      <c r="X40" s="18">
        <f>IF(Q40="YES",IF(TODAY()&gt;W40,"OVERDUE","WITHIN TIME"),"")</f>
        <v/>
      </c>
    </row>
    <row r="41">
      <c r="A41" s="3" t="n">
        <v>37</v>
      </c>
      <c r="B41" s="4" t="n"/>
      <c r="C41" s="4" t="n"/>
      <c r="D41" s="5">
        <f>IF(E41="NRFC","Natural Rubber Field Coagulam","")</f>
        <v/>
      </c>
      <c r="E41" s="4" t="n"/>
      <c r="F41" s="6" t="n"/>
      <c r="G41" s="6" t="n"/>
      <c r="H41" s="7">
        <f>IF(G41="","",G41-TODAY())</f>
        <v/>
      </c>
      <c r="I41" s="8">
        <f>IF(G41="","",
IF(G41&lt;TODAY(),
IF(O41&gt;0,"Violated","Completed"),
IF(H41&lt;=7,"Expiring Soon",
"Active")))</f>
        <v/>
      </c>
      <c r="J41" s="8">
        <f>IF(C41="","",COUNTIFS(purchase!$C:$C,$C41,purchase!$E:$E,$E41,purchase!$G:$G,"&gt;="&amp;$F41,purchase!$G:$G,"&lt;="&amp;$G41))</f>
        <v/>
      </c>
      <c r="K41" s="9">
        <f>IF(COUNTIFS(purchase!$C:$C,$C41,purchase!$E:$E,$E41,purchase!$G:$G,"&gt;="&amp;$F41,purchase!$G:$G,"&lt;="&amp;$G41)=0,"",_xlfn.MAXIFS(purchase!$G:$G,purchase!$C:$C,$C41,purchase!$E:$E,$E41,purchase!$G:$G,"&gt;="&amp;$F41,purchase!$G:$G,"&lt;="&amp;$G41))</f>
        <v/>
      </c>
      <c r="L41" s="4" t="n"/>
      <c r="M41" s="4" t="n"/>
      <c r="N41" s="10">
        <f>IF(M41="","",SUMIFS(purchase!$N:$N,purchase!$C:$C,$C41,purchase!$E:$E,$E41,purchase!$G:$G,"&gt;="&amp;$F41,purchase!$G:$G,"&lt;="&amp;$G41))</f>
        <v/>
      </c>
      <c r="O41" s="10">
        <f>IF(M41="","",M41-N41)</f>
        <v/>
      </c>
      <c r="P41" s="11">
        <f>IF(M41=0,"",N41/M41)</f>
        <v/>
      </c>
      <c r="Q41" s="12">
        <f>IF(OR(G41="",O41=""),"",
IF(AND(G41&lt;TODAY(),O41&gt;0),"YES","NO"))</f>
        <v/>
      </c>
      <c r="R41" s="13" t="n"/>
      <c r="S41" s="14" t="n"/>
      <c r="T41" s="15">
        <f>IF(Q41="YES", IF(R41="Company",L41*(1+S41),IF(R41="Vendor",L41*(1-S41),"")),"")</f>
        <v/>
      </c>
      <c r="U41" s="15">
        <f>IF(Q41="YES",O41*T41,"")</f>
        <v/>
      </c>
      <c r="V41" s="16" t="n"/>
      <c r="W41" s="17">
        <f>IF(Q41="YES",G41+V41,"")</f>
        <v/>
      </c>
      <c r="X41" s="18">
        <f>IF(Q41="YES",IF(TODAY()&gt;W41,"OVERDUE","WITHIN TIME"),"")</f>
        <v/>
      </c>
    </row>
    <row r="42">
      <c r="A42" s="3" t="n">
        <v>38</v>
      </c>
      <c r="B42" s="4" t="n"/>
      <c r="C42" s="4" t="n"/>
      <c r="D42" s="5">
        <f>IF(E42="NRFC","Natural Rubber Field Coagulam","")</f>
        <v/>
      </c>
      <c r="E42" s="4" t="n"/>
      <c r="F42" s="6" t="n"/>
      <c r="G42" s="6" t="n"/>
      <c r="H42" s="7">
        <f>IF(G42="","",G42-TODAY())</f>
        <v/>
      </c>
      <c r="I42" s="8">
        <f>IF(G42="","",
IF(G42&lt;TODAY(),
IF(O42&gt;0,"Violated","Completed"),
IF(H42&lt;=7,"Expiring Soon",
"Active")))</f>
        <v/>
      </c>
      <c r="J42" s="8">
        <f>IF(C42="","",COUNTIFS(purchase!$C:$C,$C42,purchase!$E:$E,$E42,purchase!$G:$G,"&gt;="&amp;$F42,purchase!$G:$G,"&lt;="&amp;$G42))</f>
        <v/>
      </c>
      <c r="K42" s="9">
        <f>IF(COUNTIFS(purchase!$C:$C,$C42,purchase!$E:$E,$E42,purchase!$G:$G,"&gt;="&amp;$F42,purchase!$G:$G,"&lt;="&amp;$G42)=0,"",_xlfn.MAXIFS(purchase!$G:$G,purchase!$C:$C,$C42,purchase!$E:$E,$E42,purchase!$G:$G,"&gt;="&amp;$F42,purchase!$G:$G,"&lt;="&amp;$G42))</f>
        <v/>
      </c>
      <c r="L42" s="4" t="n"/>
      <c r="M42" s="4" t="n"/>
      <c r="N42" s="10">
        <f>IF(M42="","",SUMIFS(purchase!$N:$N,purchase!$C:$C,$C42,purchase!$E:$E,$E42,purchase!$G:$G,"&gt;="&amp;$F42,purchase!$G:$G,"&lt;="&amp;$G42))</f>
        <v/>
      </c>
      <c r="O42" s="10">
        <f>IF(M42="","",M42-N42)</f>
        <v/>
      </c>
      <c r="P42" s="11">
        <f>IF(M42=0,"",N42/M42)</f>
        <v/>
      </c>
      <c r="Q42" s="12">
        <f>IF(OR(G42="",O42=""),"",
IF(AND(G42&lt;TODAY(),O42&gt;0),"YES","NO"))</f>
        <v/>
      </c>
      <c r="R42" s="13" t="n"/>
      <c r="S42" s="14" t="n"/>
      <c r="T42" s="15">
        <f>IF(Q42="YES", IF(R42="Company",L42*(1+S42),IF(R42="Vendor",L42*(1-S42),"")),"")</f>
        <v/>
      </c>
      <c r="U42" s="15">
        <f>IF(Q42="YES",O42*T42,"")</f>
        <v/>
      </c>
      <c r="V42" s="16" t="n"/>
      <c r="W42" s="17">
        <f>IF(Q42="YES",G42+V42,"")</f>
        <v/>
      </c>
      <c r="X42" s="18">
        <f>IF(Q42="YES",IF(TODAY()&gt;W42,"OVERDUE","WITHIN TIME"),"")</f>
        <v/>
      </c>
    </row>
    <row r="43">
      <c r="A43" s="3" t="n">
        <v>39</v>
      </c>
      <c r="B43" s="4" t="n"/>
      <c r="C43" s="4" t="n"/>
      <c r="D43" s="5">
        <f>IF(E43="NRFC","Natural Rubber Field Coagulam","")</f>
        <v/>
      </c>
      <c r="E43" s="4" t="n"/>
      <c r="F43" s="6" t="n"/>
      <c r="G43" s="6" t="n"/>
      <c r="H43" s="7">
        <f>IF(G43="","",G43-TODAY())</f>
        <v/>
      </c>
      <c r="I43" s="8">
        <f>IF(G43="","",
IF(G43&lt;TODAY(),
IF(O43&gt;0,"Violated","Completed"),
IF(H43&lt;=7,"Expiring Soon",
"Active")))</f>
        <v/>
      </c>
      <c r="J43" s="8">
        <f>IF(C43="","",COUNTIFS(purchase!$C:$C,$C43,purchase!$E:$E,$E43,purchase!$G:$G,"&gt;="&amp;$F43,purchase!$G:$G,"&lt;="&amp;$G43))</f>
        <v/>
      </c>
      <c r="K43" s="9">
        <f>IF(COUNTIFS(purchase!$C:$C,$C43,purchase!$E:$E,$E43,purchase!$G:$G,"&gt;="&amp;$F43,purchase!$G:$G,"&lt;="&amp;$G43)=0,"",_xlfn.MAXIFS(purchase!$G:$G,purchase!$C:$C,$C43,purchase!$E:$E,$E43,purchase!$G:$G,"&gt;="&amp;$F43,purchase!$G:$G,"&lt;="&amp;$G43))</f>
        <v/>
      </c>
      <c r="L43" s="4" t="n"/>
      <c r="M43" s="4" t="n"/>
      <c r="N43" s="10">
        <f>IF(M43="","",SUMIFS(purchase!$N:$N,purchase!$C:$C,$C43,purchase!$E:$E,$E43,purchase!$G:$G,"&gt;="&amp;$F43,purchase!$G:$G,"&lt;="&amp;$G43))</f>
        <v/>
      </c>
      <c r="O43" s="10">
        <f>IF(M43="","",M43-N43)</f>
        <v/>
      </c>
      <c r="P43" s="11">
        <f>IF(M43=0,"",N43/M43)</f>
        <v/>
      </c>
      <c r="Q43" s="12">
        <f>IF(OR(G43="",O43=""),"",
IF(AND(G43&lt;TODAY(),O43&gt;0),"YES","NO"))</f>
        <v/>
      </c>
      <c r="R43" s="13" t="n"/>
      <c r="S43" s="14" t="n"/>
      <c r="T43" s="15">
        <f>IF(Q43="YES", IF(R43="Company",L43*(1+S43),IF(R43="Vendor",L43*(1-S43),"")),"")</f>
        <v/>
      </c>
      <c r="U43" s="15">
        <f>IF(Q43="YES",O43*T43,"")</f>
        <v/>
      </c>
      <c r="V43" s="16" t="n"/>
      <c r="W43" s="17">
        <f>IF(Q43="YES",G43+V43,"")</f>
        <v/>
      </c>
      <c r="X43" s="18">
        <f>IF(Q43="YES",IF(TODAY()&gt;W43,"OVERDUE","WITHIN TIME"),"")</f>
        <v/>
      </c>
    </row>
    <row r="44">
      <c r="A44" s="3" t="n">
        <v>40</v>
      </c>
      <c r="B44" s="4" t="n"/>
      <c r="C44" s="4" t="n"/>
      <c r="D44" s="5">
        <f>IF(E44="NRFC","Natural Rubber Field Coagulam","")</f>
        <v/>
      </c>
      <c r="E44" s="4" t="n"/>
      <c r="F44" s="6" t="n"/>
      <c r="G44" s="6" t="n"/>
      <c r="H44" s="7">
        <f>IF(G44="","",G44-TODAY())</f>
        <v/>
      </c>
      <c r="I44" s="8">
        <f>IF(G44="","",
IF(G44&lt;TODAY(),
IF(O44&gt;0,"Violated","Completed"),
IF(H44&lt;=7,"Expiring Soon",
"Active")))</f>
        <v/>
      </c>
      <c r="J44" s="8">
        <f>IF(C44="","",COUNTIFS(purchase!$C:$C,$C44,purchase!$E:$E,$E44,purchase!$G:$G,"&gt;="&amp;$F44,purchase!$G:$G,"&lt;="&amp;$G44))</f>
        <v/>
      </c>
      <c r="K44" s="9">
        <f>IF(COUNTIFS(purchase!$C:$C,$C44,purchase!$E:$E,$E44,purchase!$G:$G,"&gt;="&amp;$F44,purchase!$G:$G,"&lt;="&amp;$G44)=0,"",_xlfn.MAXIFS(purchase!$G:$G,purchase!$C:$C,$C44,purchase!$E:$E,$E44,purchase!$G:$G,"&gt;="&amp;$F44,purchase!$G:$G,"&lt;="&amp;$G44))</f>
        <v/>
      </c>
      <c r="L44" s="4" t="n"/>
      <c r="M44" s="4" t="n"/>
      <c r="N44" s="10">
        <f>IF(M44="","",SUMIFS(purchase!$N:$N,purchase!$C:$C,$C44,purchase!$E:$E,$E44,purchase!$G:$G,"&gt;="&amp;$F44,purchase!$G:$G,"&lt;="&amp;$G44))</f>
        <v/>
      </c>
      <c r="O44" s="10">
        <f>IF(M44="","",M44-N44)</f>
        <v/>
      </c>
      <c r="P44" s="11">
        <f>IF(M44=0,"",N44/M44)</f>
        <v/>
      </c>
      <c r="Q44" s="12">
        <f>IF(OR(G44="",O44=""),"",
IF(AND(G44&lt;TODAY(),O44&gt;0),"YES","NO"))</f>
        <v/>
      </c>
      <c r="R44" s="13" t="n"/>
      <c r="S44" s="14" t="n"/>
      <c r="T44" s="15">
        <f>IF(Q44="YES", IF(R44="Company",L44*(1+S44),IF(R44="Vendor",L44*(1-S44),"")),"")</f>
        <v/>
      </c>
      <c r="U44" s="15">
        <f>IF(Q44="YES",O44*T44,"")</f>
        <v/>
      </c>
      <c r="V44" s="16" t="n"/>
      <c r="W44" s="17">
        <f>IF(Q44="YES",G44+V44,"")</f>
        <v/>
      </c>
      <c r="X44" s="18">
        <f>IF(Q44="YES",IF(TODAY()&gt;W44,"OVERDUE","WITHIN TIME"),"")</f>
        <v/>
      </c>
    </row>
    <row r="45">
      <c r="A45" s="3" t="n">
        <v>41</v>
      </c>
      <c r="B45" s="4" t="n"/>
      <c r="C45" s="4" t="n"/>
      <c r="D45" s="5">
        <f>IF(E45="NRFC","Natural Rubber Field Coagulam","")</f>
        <v/>
      </c>
      <c r="E45" s="4" t="n"/>
      <c r="F45" s="6" t="n"/>
      <c r="G45" s="6" t="n"/>
      <c r="H45" s="7">
        <f>IF(G45="","",G45-TODAY())</f>
        <v/>
      </c>
      <c r="I45" s="8">
        <f>IF(G45="","",
IF(G45&lt;TODAY(),
IF(O45&gt;0,"Violated","Completed"),
IF(H45&lt;=7,"Expiring Soon",
"Active")))</f>
        <v/>
      </c>
      <c r="J45" s="8">
        <f>IF(C45="","",COUNTIFS(purchase!$C:$C,$C45,purchase!$E:$E,$E45,purchase!$G:$G,"&gt;="&amp;$F45,purchase!$G:$G,"&lt;="&amp;$G45))</f>
        <v/>
      </c>
      <c r="K45" s="9">
        <f>IF(COUNTIFS(purchase!$C:$C,$C45,purchase!$E:$E,$E45,purchase!$G:$G,"&gt;="&amp;$F45,purchase!$G:$G,"&lt;="&amp;$G45)=0,"",_xlfn.MAXIFS(purchase!$G:$G,purchase!$C:$C,$C45,purchase!$E:$E,$E45,purchase!$G:$G,"&gt;="&amp;$F45,purchase!$G:$G,"&lt;="&amp;$G45))</f>
        <v/>
      </c>
      <c r="L45" s="4" t="n"/>
      <c r="M45" s="4" t="n"/>
      <c r="N45" s="10">
        <f>IF(M45="","",SUMIFS(purchase!$N:$N,purchase!$C:$C,$C45,purchase!$E:$E,$E45,purchase!$G:$G,"&gt;="&amp;$F45,purchase!$G:$G,"&lt;="&amp;$G45))</f>
        <v/>
      </c>
      <c r="O45" s="10">
        <f>IF(M45="","",M45-N45)</f>
        <v/>
      </c>
      <c r="P45" s="11">
        <f>IF(M45=0,"",N45/M45)</f>
        <v/>
      </c>
      <c r="Q45" s="12">
        <f>IF(OR(G45="",O45=""),"",
IF(AND(G45&lt;TODAY(),O45&gt;0),"YES","NO"))</f>
        <v/>
      </c>
      <c r="R45" s="13" t="n"/>
      <c r="S45" s="14" t="n"/>
      <c r="T45" s="15">
        <f>IF(Q45="YES", IF(R45="Company",L45*(1+S45),IF(R45="Vendor",L45*(1-S45),"")),"")</f>
        <v/>
      </c>
      <c r="U45" s="15">
        <f>IF(Q45="YES",O45*T45,"")</f>
        <v/>
      </c>
      <c r="V45" s="16" t="n"/>
      <c r="W45" s="17">
        <f>IF(Q45="YES",G45+V45,"")</f>
        <v/>
      </c>
      <c r="X45" s="18">
        <f>IF(Q45="YES",IF(TODAY()&gt;W45,"OVERDUE","WITHIN TIME"),"")</f>
        <v/>
      </c>
    </row>
    <row r="46">
      <c r="A46" s="3" t="n">
        <v>42</v>
      </c>
      <c r="B46" s="4" t="n"/>
      <c r="C46" s="4" t="n"/>
      <c r="D46" s="5">
        <f>IF(E46="NRFC","Natural Rubber Field Coagulam","")</f>
        <v/>
      </c>
      <c r="E46" s="4" t="n"/>
      <c r="F46" s="6" t="n"/>
      <c r="G46" s="6" t="n"/>
      <c r="H46" s="7">
        <f>IF(G46="","",G46-TODAY())</f>
        <v/>
      </c>
      <c r="I46" s="8">
        <f>IF(G46="","",
IF(G46&lt;TODAY(),
IF(O46&gt;0,"Violated","Completed"),
IF(H46&lt;=7,"Expiring Soon",
"Active")))</f>
        <v/>
      </c>
      <c r="J46" s="8">
        <f>IF(C46="","",COUNTIFS(purchase!$C:$C,$C46,purchase!$E:$E,$E46,purchase!$G:$G,"&gt;="&amp;$F46,purchase!$G:$G,"&lt;="&amp;$G46))</f>
        <v/>
      </c>
      <c r="K46" s="9">
        <f>IF(COUNTIFS(purchase!$C:$C,$C46,purchase!$E:$E,$E46,purchase!$G:$G,"&gt;="&amp;$F46,purchase!$G:$G,"&lt;="&amp;$G46)=0,"",_xlfn.MAXIFS(purchase!$G:$G,purchase!$C:$C,$C46,purchase!$E:$E,$E46,purchase!$G:$G,"&gt;="&amp;$F46,purchase!$G:$G,"&lt;="&amp;$G46))</f>
        <v/>
      </c>
      <c r="L46" s="4" t="n"/>
      <c r="M46" s="4" t="n"/>
      <c r="N46" s="10">
        <f>IF(M46="","",SUMIFS(purchase!$N:$N,purchase!$C:$C,$C46,purchase!$E:$E,$E46,purchase!$G:$G,"&gt;="&amp;$F46,purchase!$G:$G,"&lt;="&amp;$G46))</f>
        <v/>
      </c>
      <c r="O46" s="10">
        <f>IF(M46="","",M46-N46)</f>
        <v/>
      </c>
      <c r="P46" s="11">
        <f>IF(M46=0,"",N46/M46)</f>
        <v/>
      </c>
      <c r="Q46" s="12">
        <f>IF(OR(G46="",O46=""),"",
IF(AND(G46&lt;TODAY(),O46&gt;0),"YES","NO"))</f>
        <v/>
      </c>
      <c r="R46" s="13" t="n"/>
      <c r="S46" s="14" t="n"/>
      <c r="T46" s="15">
        <f>IF(Q46="YES", IF(R46="Company",L46*(1+S46),IF(R46="Vendor",L46*(1-S46),"")),"")</f>
        <v/>
      </c>
      <c r="U46" s="15">
        <f>IF(Q46="YES",O46*T46,"")</f>
        <v/>
      </c>
      <c r="V46" s="16" t="n"/>
      <c r="W46" s="17">
        <f>IF(Q46="YES",G46+V46,"")</f>
        <v/>
      </c>
      <c r="X46" s="18">
        <f>IF(Q46="YES",IF(TODAY()&gt;W46,"OVERDUE","WITHIN TIME"),"")</f>
        <v/>
      </c>
    </row>
    <row r="47">
      <c r="A47" s="3" t="n">
        <v>43</v>
      </c>
      <c r="B47" s="4" t="n"/>
      <c r="C47" s="4" t="n"/>
      <c r="D47" s="5">
        <f>IF(E47="NRFC","Natural Rubber Field Coagulam","")</f>
        <v/>
      </c>
      <c r="E47" s="4" t="n"/>
      <c r="F47" s="6" t="n"/>
      <c r="G47" s="6" t="n"/>
      <c r="H47" s="7">
        <f>IF(G47="","",G47-TODAY())</f>
        <v/>
      </c>
      <c r="I47" s="8">
        <f>IF(G47="","",
IF(G47&lt;TODAY(),
IF(O47&gt;0,"Violated","Completed"),
IF(H47&lt;=7,"Expiring Soon",
"Active")))</f>
        <v/>
      </c>
      <c r="J47" s="8">
        <f>IF(C47="","",COUNTIFS(purchase!$C:$C,$C47,purchase!$E:$E,$E47,purchase!$G:$G,"&gt;="&amp;$F47,purchase!$G:$G,"&lt;="&amp;$G47))</f>
        <v/>
      </c>
      <c r="K47" s="9">
        <f>IF(COUNTIFS(purchase!$C:$C,$C47,purchase!$E:$E,$E47,purchase!$G:$G,"&gt;="&amp;$F47,purchase!$G:$G,"&lt;="&amp;$G47)=0,"",_xlfn.MAXIFS(purchase!$G:$G,purchase!$C:$C,$C47,purchase!$E:$E,$E47,purchase!$G:$G,"&gt;="&amp;$F47,purchase!$G:$G,"&lt;="&amp;$G47))</f>
        <v/>
      </c>
      <c r="L47" s="4" t="n"/>
      <c r="M47" s="4" t="n"/>
      <c r="N47" s="10">
        <f>IF(M47="","",SUMIFS(purchase!$N:$N,purchase!$C:$C,$C47,purchase!$E:$E,$E47,purchase!$G:$G,"&gt;="&amp;$F47,purchase!$G:$G,"&lt;="&amp;$G47))</f>
        <v/>
      </c>
      <c r="O47" s="10">
        <f>IF(M47="","",M47-N47)</f>
        <v/>
      </c>
      <c r="P47" s="11">
        <f>IF(M47=0,"",N47/M47)</f>
        <v/>
      </c>
      <c r="Q47" s="12">
        <f>IF(OR(G47="",O47=""),"",
IF(AND(G47&lt;TODAY(),O47&gt;0),"YES","NO"))</f>
        <v/>
      </c>
      <c r="R47" s="13" t="n"/>
      <c r="S47" s="14" t="n"/>
      <c r="T47" s="15">
        <f>IF(Q47="YES", IF(R47="Company",L47*(1+S47),IF(R47="Vendor",L47*(1-S47),"")),"")</f>
        <v/>
      </c>
      <c r="U47" s="15">
        <f>IF(Q47="YES",O47*T47,"")</f>
        <v/>
      </c>
      <c r="V47" s="16" t="n"/>
      <c r="W47" s="17">
        <f>IF(Q47="YES",G47+V47,"")</f>
        <v/>
      </c>
      <c r="X47" s="18">
        <f>IF(Q47="YES",IF(TODAY()&gt;W47,"OVERDUE","WITHIN TIME"),"")</f>
        <v/>
      </c>
    </row>
    <row r="48">
      <c r="A48" s="3" t="n">
        <v>44</v>
      </c>
      <c r="B48" s="4" t="n"/>
      <c r="C48" s="4" t="n"/>
      <c r="D48" s="5">
        <f>IF(E48="NRFC","Natural Rubber Field Coagulam","")</f>
        <v/>
      </c>
      <c r="E48" s="4" t="n"/>
      <c r="F48" s="6" t="n"/>
      <c r="G48" s="6" t="n"/>
      <c r="H48" s="7">
        <f>IF(G48="","",G48-TODAY())</f>
        <v/>
      </c>
      <c r="I48" s="8">
        <f>IF(G48="","",
IF(G48&lt;TODAY(),
IF(O48&gt;0,"Violated","Completed"),
IF(H48&lt;=7,"Expiring Soon",
"Active")))</f>
        <v/>
      </c>
      <c r="J48" s="8">
        <f>IF(C48="","",COUNTIFS(purchase!$C:$C,$C48,purchase!$E:$E,$E48,purchase!$G:$G,"&gt;="&amp;$F48,purchase!$G:$G,"&lt;="&amp;$G48))</f>
        <v/>
      </c>
      <c r="K48" s="9">
        <f>IF(COUNTIFS(purchase!$C:$C,$C48,purchase!$E:$E,$E48,purchase!$G:$G,"&gt;="&amp;$F48,purchase!$G:$G,"&lt;="&amp;$G48)=0,"",_xlfn.MAXIFS(purchase!$G:$G,purchase!$C:$C,$C48,purchase!$E:$E,$E48,purchase!$G:$G,"&gt;="&amp;$F48,purchase!$G:$G,"&lt;="&amp;$G48))</f>
        <v/>
      </c>
      <c r="L48" s="4" t="n"/>
      <c r="M48" s="4" t="n"/>
      <c r="N48" s="10">
        <f>IF(M48="","",SUMIFS(purchase!$N:$N,purchase!$C:$C,$C48,purchase!$E:$E,$E48,purchase!$G:$G,"&gt;="&amp;$F48,purchase!$G:$G,"&lt;="&amp;$G48))</f>
        <v/>
      </c>
      <c r="O48" s="10">
        <f>IF(M48="","",M48-N48)</f>
        <v/>
      </c>
      <c r="P48" s="11">
        <f>IF(M48=0,"",N48/M48)</f>
        <v/>
      </c>
      <c r="Q48" s="12">
        <f>IF(OR(G48="",O48=""),"",
IF(AND(G48&lt;TODAY(),O48&gt;0),"YES","NO"))</f>
        <v/>
      </c>
      <c r="R48" s="13" t="n"/>
      <c r="S48" s="14" t="n"/>
      <c r="T48" s="15">
        <f>IF(Q48="YES", IF(R48="Company",L48*(1+S48),IF(R48="Vendor",L48*(1-S48),"")),"")</f>
        <v/>
      </c>
      <c r="U48" s="15">
        <f>IF(Q48="YES",O48*T48,"")</f>
        <v/>
      </c>
      <c r="V48" s="16" t="n"/>
      <c r="W48" s="17">
        <f>IF(Q48="YES",G48+V48,"")</f>
        <v/>
      </c>
      <c r="X48" s="18">
        <f>IF(Q48="YES",IF(TODAY()&gt;W48,"OVERDUE","WITHIN TIME"),"")</f>
        <v/>
      </c>
    </row>
    <row r="49">
      <c r="A49" s="3" t="n">
        <v>45</v>
      </c>
      <c r="B49" s="4" t="n"/>
      <c r="C49" s="4" t="n"/>
      <c r="D49" s="5">
        <f>IF(E49="NRFC","Natural Rubber Field Coagulam","")</f>
        <v/>
      </c>
      <c r="E49" s="4" t="n"/>
      <c r="F49" s="6" t="n"/>
      <c r="G49" s="6" t="n"/>
      <c r="H49" s="7">
        <f>IF(G49="","",G49-TODAY())</f>
        <v/>
      </c>
      <c r="I49" s="8">
        <f>IF(G49="","",
IF(G49&lt;TODAY(),
IF(O49&gt;0,"Violated","Completed"),
IF(H49&lt;=7,"Expiring Soon",
"Active")))</f>
        <v/>
      </c>
      <c r="J49" s="8">
        <f>IF(C49="","",COUNTIFS(purchase!$C:$C,$C49,purchase!$E:$E,$E49,purchase!$G:$G,"&gt;="&amp;$F49,purchase!$G:$G,"&lt;="&amp;$G49))</f>
        <v/>
      </c>
      <c r="K49" s="9">
        <f>IF(COUNTIFS(purchase!$C:$C,$C49,purchase!$E:$E,$E49,purchase!$G:$G,"&gt;="&amp;$F49,purchase!$G:$G,"&lt;="&amp;$G49)=0,"",_xlfn.MAXIFS(purchase!$G:$G,purchase!$C:$C,$C49,purchase!$E:$E,$E49,purchase!$G:$G,"&gt;="&amp;$F49,purchase!$G:$G,"&lt;="&amp;$G49))</f>
        <v/>
      </c>
      <c r="L49" s="4" t="n"/>
      <c r="M49" s="4" t="n"/>
      <c r="N49" s="10">
        <f>IF(M49="","",SUMIFS(purchase!$N:$N,purchase!$C:$C,$C49,purchase!$E:$E,$E49,purchase!$G:$G,"&gt;="&amp;$F49,purchase!$G:$G,"&lt;="&amp;$G49))</f>
        <v/>
      </c>
      <c r="O49" s="10">
        <f>IF(M49="","",M49-N49)</f>
        <v/>
      </c>
      <c r="P49" s="11">
        <f>IF(M49=0,"",N49/M49)</f>
        <v/>
      </c>
      <c r="Q49" s="12">
        <f>IF(OR(G49="",O49=""),"",
IF(AND(G49&lt;TODAY(),O49&gt;0),"YES","NO"))</f>
        <v/>
      </c>
      <c r="R49" s="13" t="n"/>
      <c r="S49" s="14" t="n"/>
      <c r="T49" s="15">
        <f>IF(Q49="YES", IF(R49="Company",L49*(1+S49),IF(R49="Vendor",L49*(1-S49),"")),"")</f>
        <v/>
      </c>
      <c r="U49" s="15">
        <f>IF(Q49="YES",O49*T49,"")</f>
        <v/>
      </c>
      <c r="V49" s="16" t="n"/>
      <c r="W49" s="17">
        <f>IF(Q49="YES",G49+V49,"")</f>
        <v/>
      </c>
      <c r="X49" s="18">
        <f>IF(Q49="YES",IF(TODAY()&gt;W49,"OVERDUE","WITHIN TIME"),"")</f>
        <v/>
      </c>
    </row>
    <row r="50">
      <c r="A50" s="3" t="n">
        <v>46</v>
      </c>
      <c r="B50" s="4" t="n"/>
      <c r="C50" s="4" t="n"/>
      <c r="D50" s="5">
        <f>IF(E50="NRFC","Natural Rubber Field Coagulam","")</f>
        <v/>
      </c>
      <c r="E50" s="4" t="n"/>
      <c r="F50" s="6" t="n"/>
      <c r="G50" s="6" t="n"/>
      <c r="H50" s="7">
        <f>IF(G50="","",G50-TODAY())</f>
        <v/>
      </c>
      <c r="I50" s="8">
        <f>IF(G50="","",
IF(G50&lt;TODAY(),
IF(O50&gt;0,"Violated","Completed"),
IF(H50&lt;=7,"Expiring Soon",
"Active")))</f>
        <v/>
      </c>
      <c r="J50" s="8">
        <f>IF(C50="","",COUNTIFS(purchase!$C:$C,$C50,purchase!$E:$E,$E50,purchase!$G:$G,"&gt;="&amp;$F50,purchase!$G:$G,"&lt;="&amp;$G50))</f>
        <v/>
      </c>
      <c r="K50" s="9">
        <f>IF(COUNTIFS(purchase!$C:$C,$C50,purchase!$E:$E,$E50,purchase!$G:$G,"&gt;="&amp;$F50,purchase!$G:$G,"&lt;="&amp;$G50)=0,"",_xlfn.MAXIFS(purchase!$G:$G,purchase!$C:$C,$C50,purchase!$E:$E,$E50,purchase!$G:$G,"&gt;="&amp;$F50,purchase!$G:$G,"&lt;="&amp;$G50))</f>
        <v/>
      </c>
      <c r="L50" s="4" t="n"/>
      <c r="M50" s="4" t="n"/>
      <c r="N50" s="10">
        <f>IF(M50="","",SUMIFS(purchase!$N:$N,purchase!$C:$C,$C50,purchase!$E:$E,$E50,purchase!$G:$G,"&gt;="&amp;$F50,purchase!$G:$G,"&lt;="&amp;$G50))</f>
        <v/>
      </c>
      <c r="O50" s="10">
        <f>IF(M50="","",M50-N50)</f>
        <v/>
      </c>
      <c r="P50" s="11">
        <f>IF(M50=0,"",N50/M50)</f>
        <v/>
      </c>
      <c r="Q50" s="12">
        <f>IF(OR(G50="",O50=""),"",
IF(AND(G50&lt;TODAY(),O50&gt;0),"YES","NO"))</f>
        <v/>
      </c>
      <c r="R50" s="13" t="n"/>
      <c r="S50" s="14" t="n"/>
      <c r="T50" s="15">
        <f>IF(Q50="YES", IF(R50="Company",L50*(1+S50),IF(R50="Vendor",L50*(1-S50),"")),"")</f>
        <v/>
      </c>
      <c r="U50" s="15">
        <f>IF(Q50="YES",O50*T50,"")</f>
        <v/>
      </c>
      <c r="V50" s="16" t="n"/>
      <c r="W50" s="17">
        <f>IF(Q50="YES",G50+V50,"")</f>
        <v/>
      </c>
      <c r="X50" s="18">
        <f>IF(Q50="YES",IF(TODAY()&gt;W50,"OVERDUE","WITHIN TIME"),"")</f>
        <v/>
      </c>
    </row>
    <row r="51">
      <c r="A51" s="3" t="n">
        <v>47</v>
      </c>
      <c r="B51" s="4" t="n"/>
      <c r="C51" s="4" t="n"/>
      <c r="D51" s="5">
        <f>IF(E51="NRFC","Natural Rubber Field Coagulam","")</f>
        <v/>
      </c>
      <c r="E51" s="4" t="n"/>
      <c r="F51" s="6" t="n"/>
      <c r="G51" s="6" t="n"/>
      <c r="H51" s="7">
        <f>IF(G51="","",G51-TODAY())</f>
        <v/>
      </c>
      <c r="I51" s="8">
        <f>IF(G51="","",
IF(G51&lt;TODAY(),
IF(O51&gt;0,"Violated","Completed"),
IF(H51&lt;=7,"Expiring Soon",
"Active")))</f>
        <v/>
      </c>
      <c r="J51" s="8">
        <f>IF(C51="","",COUNTIFS(purchase!$C:$C,$C51,purchase!$E:$E,$E51,purchase!$G:$G,"&gt;="&amp;$F51,purchase!$G:$G,"&lt;="&amp;$G51))</f>
        <v/>
      </c>
      <c r="K51" s="9">
        <f>IF(COUNTIFS(purchase!$C:$C,$C51,purchase!$E:$E,$E51,purchase!$G:$G,"&gt;="&amp;$F51,purchase!$G:$G,"&lt;="&amp;$G51)=0,"",_xlfn.MAXIFS(purchase!$G:$G,purchase!$C:$C,$C51,purchase!$E:$E,$E51,purchase!$G:$G,"&gt;="&amp;$F51,purchase!$G:$G,"&lt;="&amp;$G51))</f>
        <v/>
      </c>
      <c r="L51" s="4" t="n"/>
      <c r="M51" s="4" t="n"/>
      <c r="N51" s="10">
        <f>IF(M51="","",SUMIFS(purchase!$N:$N,purchase!$C:$C,$C51,purchase!$E:$E,$E51,purchase!$G:$G,"&gt;="&amp;$F51,purchase!$G:$G,"&lt;="&amp;$G51))</f>
        <v/>
      </c>
      <c r="O51" s="10">
        <f>IF(M51="","",M51-N51)</f>
        <v/>
      </c>
      <c r="P51" s="11">
        <f>IF(M51=0,"",N51/M51)</f>
        <v/>
      </c>
      <c r="Q51" s="12">
        <f>IF(OR(G51="",O51=""),"",
IF(AND(G51&lt;TODAY(),O51&gt;0),"YES","NO"))</f>
        <v/>
      </c>
      <c r="R51" s="13" t="n"/>
      <c r="S51" s="14" t="n"/>
      <c r="T51" s="15">
        <f>IF(Q51="YES", IF(R51="Company",L51*(1+S51),IF(R51="Vendor",L51*(1-S51),"")),"")</f>
        <v/>
      </c>
      <c r="U51" s="15">
        <f>IF(Q51="YES",O51*T51,"")</f>
        <v/>
      </c>
      <c r="V51" s="16" t="n"/>
      <c r="W51" s="17">
        <f>IF(Q51="YES",G51+V51,"")</f>
        <v/>
      </c>
      <c r="X51" s="18">
        <f>IF(Q51="YES",IF(TODAY()&gt;W51,"OVERDUE","WITHIN TIME"),"")</f>
        <v/>
      </c>
    </row>
    <row r="52">
      <c r="A52" s="3" t="n">
        <v>48</v>
      </c>
      <c r="B52" s="4" t="n"/>
      <c r="C52" s="4" t="n"/>
      <c r="D52" s="5">
        <f>IF(E52="NRFC","Natural Rubber Field Coagulam","")</f>
        <v/>
      </c>
      <c r="E52" s="4" t="n"/>
      <c r="F52" s="6" t="n"/>
      <c r="G52" s="6" t="n"/>
      <c r="H52" s="7">
        <f>IF(G52="","",G52-TODAY())</f>
        <v/>
      </c>
      <c r="I52" s="8">
        <f>IF(G52="","",
IF(G52&lt;TODAY(),
IF(O52&gt;0,"Violated","Completed"),
IF(H52&lt;=7,"Expiring Soon",
"Active")))</f>
        <v/>
      </c>
      <c r="J52" s="8">
        <f>IF(C52="","",COUNTIFS(purchase!$C:$C,$C52,purchase!$E:$E,$E52,purchase!$G:$G,"&gt;="&amp;$F52,purchase!$G:$G,"&lt;="&amp;$G52))</f>
        <v/>
      </c>
      <c r="K52" s="9">
        <f>IF(COUNTIFS(purchase!$C:$C,$C52,purchase!$E:$E,$E52,purchase!$G:$G,"&gt;="&amp;$F52,purchase!$G:$G,"&lt;="&amp;$G52)=0,"",_xlfn.MAXIFS(purchase!$G:$G,purchase!$C:$C,$C52,purchase!$E:$E,$E52,purchase!$G:$G,"&gt;="&amp;$F52,purchase!$G:$G,"&lt;="&amp;$G52))</f>
        <v/>
      </c>
      <c r="L52" s="4" t="n"/>
      <c r="M52" s="4" t="n"/>
      <c r="N52" s="10">
        <f>IF(M52="","",SUMIFS(purchase!$N:$N,purchase!$C:$C,$C52,purchase!$E:$E,$E52,purchase!$G:$G,"&gt;="&amp;$F52,purchase!$G:$G,"&lt;="&amp;$G52))</f>
        <v/>
      </c>
      <c r="O52" s="10">
        <f>IF(M52="","",M52-N52)</f>
        <v/>
      </c>
      <c r="P52" s="11">
        <f>IF(M52=0,"",N52/M52)</f>
        <v/>
      </c>
      <c r="Q52" s="12">
        <f>IF(OR(G52="",O52=""),"",
IF(AND(G52&lt;TODAY(),O52&gt;0),"YES","NO"))</f>
        <v/>
      </c>
      <c r="R52" s="13" t="n"/>
      <c r="S52" s="14" t="n"/>
      <c r="T52" s="15">
        <f>IF(Q52="YES", IF(R52="Company",L52*(1+S52),IF(R52="Vendor",L52*(1-S52),"")),"")</f>
        <v/>
      </c>
      <c r="U52" s="15">
        <f>IF(Q52="YES",O52*T52,"")</f>
        <v/>
      </c>
      <c r="V52" s="16" t="n"/>
      <c r="W52" s="17">
        <f>IF(Q52="YES",G52+V52,"")</f>
        <v/>
      </c>
      <c r="X52" s="18">
        <f>IF(Q52="YES",IF(TODAY()&gt;W52,"OVERDUE","WITHIN TIME"),"")</f>
        <v/>
      </c>
    </row>
    <row r="53">
      <c r="A53" s="3" t="n">
        <v>49</v>
      </c>
      <c r="B53" s="4" t="n"/>
      <c r="C53" s="4" t="n"/>
      <c r="D53" s="5">
        <f>IF(E53="NRFC","Natural Rubber Field Coagulam","")</f>
        <v/>
      </c>
      <c r="E53" s="4" t="n"/>
      <c r="F53" s="6" t="n"/>
      <c r="G53" s="6" t="n"/>
      <c r="H53" s="7">
        <f>IF(G53="","",G53-TODAY())</f>
        <v/>
      </c>
      <c r="I53" s="8">
        <f>IF(G53="","",
IF(G53&lt;TODAY(),
IF(O53&gt;0,"Violated","Completed"),
IF(H53&lt;=7,"Expiring Soon",
"Active")))</f>
        <v/>
      </c>
      <c r="J53" s="8">
        <f>IF(C53="","",COUNTIFS(purchase!$C:$C,$C53,purchase!$E:$E,$E53,purchase!$G:$G,"&gt;="&amp;$F53,purchase!$G:$G,"&lt;="&amp;$G53))</f>
        <v/>
      </c>
      <c r="K53" s="9">
        <f>IF(COUNTIFS(purchase!$C:$C,$C53,purchase!$E:$E,$E53,purchase!$G:$G,"&gt;="&amp;$F53,purchase!$G:$G,"&lt;="&amp;$G53)=0,"",_xlfn.MAXIFS(purchase!$G:$G,purchase!$C:$C,$C53,purchase!$E:$E,$E53,purchase!$G:$G,"&gt;="&amp;$F53,purchase!$G:$G,"&lt;="&amp;$G53))</f>
        <v/>
      </c>
      <c r="L53" s="4" t="n"/>
      <c r="M53" s="4" t="n"/>
      <c r="N53" s="10">
        <f>IF(M53="","",SUMIFS(purchase!$N:$N,purchase!$C:$C,$C53,purchase!$E:$E,$E53,purchase!$G:$G,"&gt;="&amp;$F53,purchase!$G:$G,"&lt;="&amp;$G53))</f>
        <v/>
      </c>
      <c r="O53" s="10">
        <f>IF(M53="","",M53-N53)</f>
        <v/>
      </c>
      <c r="P53" s="11">
        <f>IF(M53=0,"",N53/M53)</f>
        <v/>
      </c>
      <c r="Q53" s="12">
        <f>IF(OR(G53="",O53=""),"",
IF(AND(G53&lt;TODAY(),O53&gt;0),"YES","NO"))</f>
        <v/>
      </c>
      <c r="R53" s="13" t="n"/>
      <c r="S53" s="14" t="n"/>
      <c r="T53" s="15">
        <f>IF(Q53="YES", IF(R53="Company",L53*(1+S53),IF(R53="Vendor",L53*(1-S53),"")),"")</f>
        <v/>
      </c>
      <c r="U53" s="15">
        <f>IF(Q53="YES",O53*T53,"")</f>
        <v/>
      </c>
      <c r="V53" s="16" t="n"/>
      <c r="W53" s="17">
        <f>IF(Q53="YES",G53+V53,"")</f>
        <v/>
      </c>
      <c r="X53" s="18">
        <f>IF(Q53="YES",IF(TODAY()&gt;W53,"OVERDUE","WITHIN TIME"),"")</f>
        <v/>
      </c>
    </row>
    <row r="54">
      <c r="A54" s="3" t="n">
        <v>50</v>
      </c>
      <c r="B54" s="4" t="n"/>
      <c r="C54" s="4" t="n"/>
      <c r="D54" s="5">
        <f>IF(E54="NRFC","Natural Rubber Field Coagulam","")</f>
        <v/>
      </c>
      <c r="E54" s="4" t="n"/>
      <c r="F54" s="6" t="n"/>
      <c r="G54" s="6" t="n"/>
      <c r="H54" s="7">
        <f>IF(G54="","",G54-TODAY())</f>
        <v/>
      </c>
      <c r="I54" s="8">
        <f>IF(G54="","",
IF(G54&lt;TODAY(),
IF(O54&gt;0,"Violated","Completed"),
IF(H54&lt;=7,"Expiring Soon",
"Active")))</f>
        <v/>
      </c>
      <c r="J54" s="8">
        <f>IF(C54="","",COUNTIFS(purchase!$C:$C,$C54,purchase!$E:$E,$E54,purchase!$G:$G,"&gt;="&amp;$F54,purchase!$G:$G,"&lt;="&amp;$G54))</f>
        <v/>
      </c>
      <c r="K54" s="9">
        <f>IF(COUNTIFS(purchase!$C:$C,$C54,purchase!$E:$E,$E54,purchase!$G:$G,"&gt;="&amp;$F54,purchase!$G:$G,"&lt;="&amp;$G54)=0,"",_xlfn.MAXIFS(purchase!$G:$G,purchase!$C:$C,$C54,purchase!$E:$E,$E54,purchase!$G:$G,"&gt;="&amp;$F54,purchase!$G:$G,"&lt;="&amp;$G54))</f>
        <v/>
      </c>
      <c r="L54" s="4" t="n"/>
      <c r="M54" s="4" t="n"/>
      <c r="N54" s="10">
        <f>IF(M54="","",SUMIFS(purchase!$N:$N,purchase!$C:$C,$C54,purchase!$E:$E,$E54,purchase!$G:$G,"&gt;="&amp;$F54,purchase!$G:$G,"&lt;="&amp;$G54))</f>
        <v/>
      </c>
      <c r="O54" s="10">
        <f>IF(M54="","",M54-N54)</f>
        <v/>
      </c>
      <c r="P54" s="11">
        <f>IF(M54=0,"",N54/M54)</f>
        <v/>
      </c>
      <c r="Q54" s="12">
        <f>IF(OR(G54="",O54=""),"",
IF(AND(G54&lt;TODAY(),O54&gt;0),"YES","NO"))</f>
        <v/>
      </c>
      <c r="R54" s="13" t="n"/>
      <c r="S54" s="14" t="n"/>
      <c r="T54" s="15">
        <f>IF(Q54="YES", IF(R54="Company",L54*(1+S54),IF(R54="Vendor",L54*(1-S54),"")),"")</f>
        <v/>
      </c>
      <c r="U54" s="15">
        <f>IF(Q54="YES",O54*T54,"")</f>
        <v/>
      </c>
      <c r="V54" s="16" t="n"/>
      <c r="W54" s="17">
        <f>IF(Q54="YES",G54+V54,"")</f>
        <v/>
      </c>
      <c r="X54" s="18">
        <f>IF(Q54="YES",IF(TODAY()&gt;W54,"OVERDUE","WITHIN TIME"),"")</f>
        <v/>
      </c>
    </row>
    <row r="55">
      <c r="A55" s="3" t="n">
        <v>51</v>
      </c>
      <c r="B55" s="4" t="n"/>
      <c r="C55" s="4" t="n"/>
      <c r="D55" s="5">
        <f>IF(E55="NRFC","Natural Rubber Field Coagulam","")</f>
        <v/>
      </c>
      <c r="E55" s="4" t="n"/>
      <c r="F55" s="6" t="n"/>
      <c r="G55" s="6" t="n"/>
      <c r="H55" s="7">
        <f>IF(G55="","",G55-TODAY())</f>
        <v/>
      </c>
      <c r="I55" s="8">
        <f>IF(G55="","",
IF(G55&lt;TODAY(),
IF(O55&gt;0,"Violated","Completed"),
IF(H55&lt;=7,"Expiring Soon",
"Active")))</f>
        <v/>
      </c>
      <c r="J55" s="8">
        <f>IF(C55="","",COUNTIFS(purchase!$C:$C,$C55,purchase!$E:$E,$E55,purchase!$G:$G,"&gt;="&amp;$F55,purchase!$G:$G,"&lt;="&amp;$G55))</f>
        <v/>
      </c>
      <c r="K55" s="9">
        <f>IF(COUNTIFS(purchase!$C:$C,$C55,purchase!$E:$E,$E55,purchase!$G:$G,"&gt;="&amp;$F55,purchase!$G:$G,"&lt;="&amp;$G55)=0,"",_xlfn.MAXIFS(purchase!$G:$G,purchase!$C:$C,$C55,purchase!$E:$E,$E55,purchase!$G:$G,"&gt;="&amp;$F55,purchase!$G:$G,"&lt;="&amp;$G55))</f>
        <v/>
      </c>
      <c r="L55" s="4" t="n"/>
      <c r="M55" s="4" t="n"/>
      <c r="N55" s="10">
        <f>IF(M55="","",SUMIFS(purchase!$N:$N,purchase!$C:$C,$C55,purchase!$E:$E,$E55,purchase!$G:$G,"&gt;="&amp;$F55,purchase!$G:$G,"&lt;="&amp;$G55))</f>
        <v/>
      </c>
      <c r="O55" s="10">
        <f>IF(M55="","",M55-N55)</f>
        <v/>
      </c>
      <c r="P55" s="11">
        <f>IF(M55=0,"",N55/M55)</f>
        <v/>
      </c>
      <c r="Q55" s="12">
        <f>IF(OR(G55="",O55=""),"",
IF(AND(G55&lt;TODAY(),O55&gt;0),"YES","NO"))</f>
        <v/>
      </c>
      <c r="R55" s="13" t="n"/>
      <c r="S55" s="14" t="n"/>
      <c r="T55" s="15">
        <f>IF(Q55="YES", IF(R55="Company",L55*(1+S55),IF(R55="Vendor",L55*(1-S55),"")),"")</f>
        <v/>
      </c>
      <c r="U55" s="15">
        <f>IF(Q55="YES",O55*T55,"")</f>
        <v/>
      </c>
      <c r="V55" s="16" t="n"/>
      <c r="W55" s="17">
        <f>IF(Q55="YES",G55+V55,"")</f>
        <v/>
      </c>
      <c r="X55" s="18">
        <f>IF(Q55="YES",IF(TODAY()&gt;W55,"OVERDUE","WITHIN TIME"),"")</f>
        <v/>
      </c>
    </row>
    <row r="56">
      <c r="A56" s="3" t="n">
        <v>52</v>
      </c>
      <c r="B56" s="4" t="n"/>
      <c r="C56" s="4" t="n"/>
      <c r="D56" s="5">
        <f>IF(E56="NRFC","Natural Rubber Field Coagulam","")</f>
        <v/>
      </c>
      <c r="E56" s="4" t="n"/>
      <c r="F56" s="6" t="n"/>
      <c r="G56" s="6" t="n"/>
      <c r="H56" s="7">
        <f>IF(G56="","",G56-TODAY())</f>
        <v/>
      </c>
      <c r="I56" s="8">
        <f>IF(G56="","",
IF(G56&lt;TODAY(),
IF(O56&gt;0,"Violated","Completed"),
IF(H56&lt;=7,"Expiring Soon",
"Active")))</f>
        <v/>
      </c>
      <c r="J56" s="8">
        <f>IF(C56="","",COUNTIFS(purchase!$C:$C,$C56,purchase!$E:$E,$E56,purchase!$G:$G,"&gt;="&amp;$F56,purchase!$G:$G,"&lt;="&amp;$G56))</f>
        <v/>
      </c>
      <c r="K56" s="9">
        <f>IF(COUNTIFS(purchase!$C:$C,$C56,purchase!$E:$E,$E56,purchase!$G:$G,"&gt;="&amp;$F56,purchase!$G:$G,"&lt;="&amp;$G56)=0,"",_xlfn.MAXIFS(purchase!$G:$G,purchase!$C:$C,$C56,purchase!$E:$E,$E56,purchase!$G:$G,"&gt;="&amp;$F56,purchase!$G:$G,"&lt;="&amp;$G56))</f>
        <v/>
      </c>
      <c r="L56" s="4" t="n"/>
      <c r="M56" s="4" t="n"/>
      <c r="N56" s="10">
        <f>IF(M56="","",SUMIFS(purchase!$N:$N,purchase!$C:$C,$C56,purchase!$E:$E,$E56,purchase!$G:$G,"&gt;="&amp;$F56,purchase!$G:$G,"&lt;="&amp;$G56))</f>
        <v/>
      </c>
      <c r="O56" s="10">
        <f>IF(M56="","",M56-N56)</f>
        <v/>
      </c>
      <c r="P56" s="11">
        <f>IF(M56=0,"",N56/M56)</f>
        <v/>
      </c>
      <c r="Q56" s="12">
        <f>IF(OR(G56="",O56=""),"",
IF(AND(G56&lt;TODAY(),O56&gt;0),"YES","NO"))</f>
        <v/>
      </c>
      <c r="R56" s="13" t="n"/>
      <c r="S56" s="14" t="n"/>
      <c r="T56" s="15">
        <f>IF(Q56="YES", IF(R56="Company",L56*(1+S56),IF(R56="Vendor",L56*(1-S56),"")),"")</f>
        <v/>
      </c>
      <c r="U56" s="15">
        <f>IF(Q56="YES",O56*T56,"")</f>
        <v/>
      </c>
      <c r="V56" s="16" t="n"/>
      <c r="W56" s="17">
        <f>IF(Q56="YES",G56+V56,"")</f>
        <v/>
      </c>
      <c r="X56" s="18">
        <f>IF(Q56="YES",IF(TODAY()&gt;W56,"OVERDUE","WITHIN TIME"),"")</f>
        <v/>
      </c>
    </row>
    <row r="57">
      <c r="A57" s="3" t="n">
        <v>53</v>
      </c>
      <c r="B57" s="4" t="n"/>
      <c r="C57" s="4" t="n"/>
      <c r="D57" s="5">
        <f>IF(E57="NRFC","Natural Rubber Field Coagulam","")</f>
        <v/>
      </c>
      <c r="E57" s="4" t="n"/>
      <c r="F57" s="6" t="n"/>
      <c r="G57" s="6" t="n"/>
      <c r="H57" s="7">
        <f>IF(G57="","",G57-TODAY())</f>
        <v/>
      </c>
      <c r="I57" s="8">
        <f>IF(G57="","",
IF(G57&lt;TODAY(),
IF(O57&gt;0,"Violated","Completed"),
IF(H57&lt;=7,"Expiring Soon",
"Active")))</f>
        <v/>
      </c>
      <c r="J57" s="8">
        <f>IF(C57="","",COUNTIFS(purchase!$C:$C,$C57,purchase!$E:$E,$E57,purchase!$G:$G,"&gt;="&amp;$F57,purchase!$G:$G,"&lt;="&amp;$G57))</f>
        <v/>
      </c>
      <c r="K57" s="9">
        <f>IF(COUNTIFS(purchase!$C:$C,$C57,purchase!$E:$E,$E57,purchase!$G:$G,"&gt;="&amp;$F57,purchase!$G:$G,"&lt;="&amp;$G57)=0,"",_xlfn.MAXIFS(purchase!$G:$G,purchase!$C:$C,$C57,purchase!$E:$E,$E57,purchase!$G:$G,"&gt;="&amp;$F57,purchase!$G:$G,"&lt;="&amp;$G57))</f>
        <v/>
      </c>
      <c r="L57" s="4" t="n"/>
      <c r="M57" s="4" t="n"/>
      <c r="N57" s="10">
        <f>IF(M57="","",SUMIFS(purchase!$N:$N,purchase!$C:$C,$C57,purchase!$E:$E,$E57,purchase!$G:$G,"&gt;="&amp;$F57,purchase!$G:$G,"&lt;="&amp;$G57))</f>
        <v/>
      </c>
      <c r="O57" s="10">
        <f>IF(M57="","",M57-N57)</f>
        <v/>
      </c>
      <c r="P57" s="11">
        <f>IF(M57=0,"",N57/M57)</f>
        <v/>
      </c>
      <c r="Q57" s="12">
        <f>IF(OR(G57="",O57=""),"",
IF(AND(G57&lt;TODAY(),O57&gt;0),"YES","NO"))</f>
        <v/>
      </c>
      <c r="R57" s="13" t="n"/>
      <c r="S57" s="14" t="n"/>
      <c r="T57" s="15">
        <f>IF(Q57="YES", IF(R57="Company",L57*(1+S57),IF(R57="Vendor",L57*(1-S57),"")),"")</f>
        <v/>
      </c>
      <c r="U57" s="15">
        <f>IF(Q57="YES",O57*T57,"")</f>
        <v/>
      </c>
      <c r="V57" s="16" t="n"/>
      <c r="W57" s="17">
        <f>IF(Q57="YES",G57+V57,"")</f>
        <v/>
      </c>
      <c r="X57" s="18">
        <f>IF(Q57="YES",IF(TODAY()&gt;W57,"OVERDUE","WITHIN TIME"),"")</f>
        <v/>
      </c>
    </row>
    <row r="58">
      <c r="A58" s="3" t="n">
        <v>54</v>
      </c>
      <c r="B58" s="4" t="n"/>
      <c r="C58" s="4" t="n"/>
      <c r="D58" s="5">
        <f>IF(E58="NRFC","Natural Rubber Field Coagulam","")</f>
        <v/>
      </c>
      <c r="E58" s="4" t="n"/>
      <c r="F58" s="6" t="n"/>
      <c r="G58" s="6" t="n"/>
      <c r="H58" s="7">
        <f>IF(G58="","",G58-TODAY())</f>
        <v/>
      </c>
      <c r="I58" s="8">
        <f>IF(G58="","",
IF(G58&lt;TODAY(),
IF(O58&gt;0,"Violated","Completed"),
IF(H58&lt;=7,"Expiring Soon",
"Active")))</f>
        <v/>
      </c>
      <c r="J58" s="8">
        <f>IF(C58="","",COUNTIFS(purchase!$C:$C,$C58,purchase!$E:$E,$E58,purchase!$G:$G,"&gt;="&amp;$F58,purchase!$G:$G,"&lt;="&amp;$G58))</f>
        <v/>
      </c>
      <c r="K58" s="9">
        <f>IF(COUNTIFS(purchase!$C:$C,$C58,purchase!$E:$E,$E58,purchase!$G:$G,"&gt;="&amp;$F58,purchase!$G:$G,"&lt;="&amp;$G58)=0,"",_xlfn.MAXIFS(purchase!$G:$G,purchase!$C:$C,$C58,purchase!$E:$E,$E58,purchase!$G:$G,"&gt;="&amp;$F58,purchase!$G:$G,"&lt;="&amp;$G58))</f>
        <v/>
      </c>
      <c r="L58" s="4" t="n"/>
      <c r="M58" s="4" t="n"/>
      <c r="N58" s="10">
        <f>IF(M58="","",SUMIFS(purchase!$N:$N,purchase!$C:$C,$C58,purchase!$E:$E,$E58,purchase!$G:$G,"&gt;="&amp;$F58,purchase!$G:$G,"&lt;="&amp;$G58))</f>
        <v/>
      </c>
      <c r="O58" s="10">
        <f>IF(M58="","",M58-N58)</f>
        <v/>
      </c>
      <c r="P58" s="11">
        <f>IF(M58=0,"",N58/M58)</f>
        <v/>
      </c>
      <c r="Q58" s="12">
        <f>IF(OR(G58="",O58=""),"",
IF(AND(G58&lt;TODAY(),O58&gt;0),"YES","NO"))</f>
        <v/>
      </c>
      <c r="R58" s="13" t="n"/>
      <c r="S58" s="14" t="n"/>
      <c r="T58" s="15">
        <f>IF(Q58="YES", IF(R58="Company",L58*(1+S58),IF(R58="Vendor",L58*(1-S58),"")),"")</f>
        <v/>
      </c>
      <c r="U58" s="15">
        <f>IF(Q58="YES",O58*T58,"")</f>
        <v/>
      </c>
      <c r="V58" s="16" t="n"/>
      <c r="W58" s="17">
        <f>IF(Q58="YES",G58+V58,"")</f>
        <v/>
      </c>
      <c r="X58" s="18">
        <f>IF(Q58="YES",IF(TODAY()&gt;W58,"OVERDUE","WITHIN TIME"),"")</f>
        <v/>
      </c>
    </row>
    <row r="59">
      <c r="A59" s="3" t="n">
        <v>55</v>
      </c>
      <c r="B59" s="4" t="n"/>
      <c r="C59" s="4" t="n"/>
      <c r="D59" s="5">
        <f>IF(E59="NRFC","Natural Rubber Field Coagulam","")</f>
        <v/>
      </c>
      <c r="E59" s="4" t="n"/>
      <c r="F59" s="6" t="n"/>
      <c r="G59" s="6" t="n"/>
      <c r="H59" s="7">
        <f>IF(G59="","",G59-TODAY())</f>
        <v/>
      </c>
      <c r="I59" s="8">
        <f>IF(G59="","",
IF(G59&lt;TODAY(),
IF(O59&gt;0,"Violated","Completed"),
IF(H59&lt;=7,"Expiring Soon",
"Active")))</f>
        <v/>
      </c>
      <c r="J59" s="8">
        <f>IF(C59="","",COUNTIFS(purchase!$C:$C,$C59,purchase!$E:$E,$E59,purchase!$G:$G,"&gt;="&amp;$F59,purchase!$G:$G,"&lt;="&amp;$G59))</f>
        <v/>
      </c>
      <c r="K59" s="9">
        <f>IF(COUNTIFS(purchase!$C:$C,$C59,purchase!$E:$E,$E59,purchase!$G:$G,"&gt;="&amp;$F59,purchase!$G:$G,"&lt;="&amp;$G59)=0,"",_xlfn.MAXIFS(purchase!$G:$G,purchase!$C:$C,$C59,purchase!$E:$E,$E59,purchase!$G:$G,"&gt;="&amp;$F59,purchase!$G:$G,"&lt;="&amp;$G59))</f>
        <v/>
      </c>
      <c r="L59" s="4" t="n"/>
      <c r="M59" s="4" t="n"/>
      <c r="N59" s="10">
        <f>IF(M59="","",SUMIFS(purchase!$N:$N,purchase!$C:$C,$C59,purchase!$E:$E,$E59,purchase!$G:$G,"&gt;="&amp;$F59,purchase!$G:$G,"&lt;="&amp;$G59))</f>
        <v/>
      </c>
      <c r="O59" s="10">
        <f>IF(M59="","",M59-N59)</f>
        <v/>
      </c>
      <c r="P59" s="11">
        <f>IF(M59=0,"",N59/M59)</f>
        <v/>
      </c>
      <c r="Q59" s="12">
        <f>IF(OR(G59="",O59=""),"",
IF(AND(G59&lt;TODAY(),O59&gt;0),"YES","NO"))</f>
        <v/>
      </c>
      <c r="R59" s="13" t="n"/>
      <c r="S59" s="14" t="n"/>
      <c r="T59" s="15">
        <f>IF(Q59="YES", IF(R59="Company",L59*(1+S59),IF(R59="Vendor",L59*(1-S59),"")),"")</f>
        <v/>
      </c>
      <c r="U59" s="15">
        <f>IF(Q59="YES",O59*T59,"")</f>
        <v/>
      </c>
      <c r="V59" s="16" t="n"/>
      <c r="W59" s="17">
        <f>IF(Q59="YES",G59+V59,"")</f>
        <v/>
      </c>
      <c r="X59" s="18">
        <f>IF(Q59="YES",IF(TODAY()&gt;W59,"OVERDUE","WITHIN TIME"),"")</f>
        <v/>
      </c>
    </row>
    <row r="60">
      <c r="A60" s="3" t="n">
        <v>56</v>
      </c>
      <c r="B60" s="4" t="n"/>
      <c r="C60" s="4" t="n"/>
      <c r="D60" s="5">
        <f>IF(E60="NRFC","Natural Rubber Field Coagulam","")</f>
        <v/>
      </c>
      <c r="E60" s="4" t="n"/>
      <c r="F60" s="6" t="n"/>
      <c r="G60" s="6" t="n"/>
      <c r="H60" s="7">
        <f>IF(G60="","",G60-TODAY())</f>
        <v/>
      </c>
      <c r="I60" s="8">
        <f>IF(G60="","",
IF(G60&lt;TODAY(),
IF(O60&gt;0,"Violated","Completed"),
IF(H60&lt;=7,"Expiring Soon",
"Active")))</f>
        <v/>
      </c>
      <c r="J60" s="8">
        <f>IF(C60="","",COUNTIFS(purchase!$C:$C,$C60,purchase!$E:$E,$E60,purchase!$G:$G,"&gt;="&amp;$F60,purchase!$G:$G,"&lt;="&amp;$G60))</f>
        <v/>
      </c>
      <c r="K60" s="9">
        <f>IF(COUNTIFS(purchase!$C:$C,$C60,purchase!$E:$E,$E60,purchase!$G:$G,"&gt;="&amp;$F60,purchase!$G:$G,"&lt;="&amp;$G60)=0,"",_xlfn.MAXIFS(purchase!$G:$G,purchase!$C:$C,$C60,purchase!$E:$E,$E60,purchase!$G:$G,"&gt;="&amp;$F60,purchase!$G:$G,"&lt;="&amp;$G60))</f>
        <v/>
      </c>
      <c r="L60" s="4" t="n"/>
      <c r="M60" s="4" t="n"/>
      <c r="N60" s="10">
        <f>IF(M60="","",SUMIFS(purchase!$N:$N,purchase!$C:$C,$C60,purchase!$E:$E,$E60,purchase!$G:$G,"&gt;="&amp;$F60,purchase!$G:$G,"&lt;="&amp;$G60))</f>
        <v/>
      </c>
      <c r="O60" s="10">
        <f>IF(M60="","",M60-N60)</f>
        <v/>
      </c>
      <c r="P60" s="11">
        <f>IF(M60=0,"",N60/M60)</f>
        <v/>
      </c>
      <c r="Q60" s="12">
        <f>IF(OR(G60="",O60=""),"",
IF(AND(G60&lt;TODAY(),O60&gt;0),"YES","NO"))</f>
        <v/>
      </c>
      <c r="R60" s="13" t="n"/>
      <c r="S60" s="14" t="n"/>
      <c r="T60" s="15">
        <f>IF(Q60="YES", IF(R60="Company",L60*(1+S60),IF(R60="Vendor",L60*(1-S60),"")),"")</f>
        <v/>
      </c>
      <c r="U60" s="15">
        <f>IF(Q60="YES",O60*T60,"")</f>
        <v/>
      </c>
      <c r="V60" s="16" t="n"/>
      <c r="W60" s="17">
        <f>IF(Q60="YES",G60+V60,"")</f>
        <v/>
      </c>
      <c r="X60" s="18">
        <f>IF(Q60="YES",IF(TODAY()&gt;W60,"OVERDUE","WITHIN TIME"),"")</f>
        <v/>
      </c>
    </row>
    <row r="61">
      <c r="A61" s="3" t="n">
        <v>57</v>
      </c>
      <c r="B61" s="4" t="n"/>
      <c r="C61" s="4" t="n"/>
      <c r="D61" s="5">
        <f>IF(E61="NRFC","Natural Rubber Field Coagulam","")</f>
        <v/>
      </c>
      <c r="E61" s="4" t="n"/>
      <c r="F61" s="6" t="n"/>
      <c r="G61" s="6" t="n"/>
      <c r="H61" s="7">
        <f>IF(G61="","",G61-TODAY())</f>
        <v/>
      </c>
      <c r="I61" s="8">
        <f>IF(G61="","",
IF(G61&lt;TODAY(),
IF(O61&gt;0,"Violated","Completed"),
IF(H61&lt;=7,"Expiring Soon",
"Active")))</f>
        <v/>
      </c>
      <c r="J61" s="8">
        <f>IF(C61="","",COUNTIFS(purchase!$C:$C,$C61,purchase!$E:$E,$E61,purchase!$G:$G,"&gt;="&amp;$F61,purchase!$G:$G,"&lt;="&amp;$G61))</f>
        <v/>
      </c>
      <c r="K61" s="9">
        <f>IF(COUNTIFS(purchase!$C:$C,$C61,purchase!$E:$E,$E61,purchase!$G:$G,"&gt;="&amp;$F61,purchase!$G:$G,"&lt;="&amp;$G61)=0,"",_xlfn.MAXIFS(purchase!$G:$G,purchase!$C:$C,$C61,purchase!$E:$E,$E61,purchase!$G:$G,"&gt;="&amp;$F61,purchase!$G:$G,"&lt;="&amp;$G61))</f>
        <v/>
      </c>
      <c r="L61" s="4" t="n"/>
      <c r="M61" s="4" t="n"/>
      <c r="N61" s="10">
        <f>IF(M61="","",SUMIFS(purchase!$N:$N,purchase!$C:$C,$C61,purchase!$E:$E,$E61,purchase!$G:$G,"&gt;="&amp;$F61,purchase!$G:$G,"&lt;="&amp;$G61))</f>
        <v/>
      </c>
      <c r="O61" s="10">
        <f>IF(M61="","",M61-N61)</f>
        <v/>
      </c>
      <c r="P61" s="11">
        <f>IF(M61=0,"",N61/M61)</f>
        <v/>
      </c>
      <c r="Q61" s="12">
        <f>IF(OR(G61="",O61=""),"",
IF(AND(G61&lt;TODAY(),O61&gt;0),"YES","NO"))</f>
        <v/>
      </c>
      <c r="R61" s="13" t="n"/>
      <c r="S61" s="14" t="n"/>
      <c r="T61" s="15">
        <f>IF(Q61="YES", IF(R61="Company",L61*(1+S61),IF(R61="Vendor",L61*(1-S61),"")),"")</f>
        <v/>
      </c>
      <c r="U61" s="15">
        <f>IF(Q61="YES",O61*T61,"")</f>
        <v/>
      </c>
      <c r="V61" s="16" t="n"/>
      <c r="W61" s="17">
        <f>IF(Q61="YES",G61+V61,"")</f>
        <v/>
      </c>
      <c r="X61" s="18">
        <f>IF(Q61="YES",IF(TODAY()&gt;W61,"OVERDUE","WITHIN TIME"),"")</f>
        <v/>
      </c>
    </row>
    <row r="62">
      <c r="A62" s="3" t="n">
        <v>58</v>
      </c>
      <c r="B62" s="4" t="n"/>
      <c r="C62" s="4" t="n"/>
      <c r="D62" s="5">
        <f>IF(E62="NRFC","Natural Rubber Field Coagulam","")</f>
        <v/>
      </c>
      <c r="E62" s="4" t="n"/>
      <c r="F62" s="6" t="n"/>
      <c r="G62" s="6" t="n"/>
      <c r="H62" s="7">
        <f>IF(G62="","",G62-TODAY())</f>
        <v/>
      </c>
      <c r="I62" s="8">
        <f>IF(G62="","",
IF(G62&lt;TODAY(),
IF(O62&gt;0,"Violated","Completed"),
IF(H62&lt;=7,"Expiring Soon",
"Active")))</f>
        <v/>
      </c>
      <c r="J62" s="8">
        <f>IF(C62="","",COUNTIFS(purchase!$C:$C,$C62,purchase!$E:$E,$E62,purchase!$G:$G,"&gt;="&amp;$F62,purchase!$G:$G,"&lt;="&amp;$G62))</f>
        <v/>
      </c>
      <c r="K62" s="9">
        <f>IF(COUNTIFS(purchase!$C:$C,$C62,purchase!$E:$E,$E62,purchase!$G:$G,"&gt;="&amp;$F62,purchase!$G:$G,"&lt;="&amp;$G62)=0,"",_xlfn.MAXIFS(purchase!$G:$G,purchase!$C:$C,$C62,purchase!$E:$E,$E62,purchase!$G:$G,"&gt;="&amp;$F62,purchase!$G:$G,"&lt;="&amp;$G62))</f>
        <v/>
      </c>
      <c r="L62" s="4" t="n"/>
      <c r="M62" s="4" t="n"/>
      <c r="N62" s="10">
        <f>IF(M62="","",SUMIFS(purchase!$N:$N,purchase!$C:$C,$C62,purchase!$E:$E,$E62,purchase!$G:$G,"&gt;="&amp;$F62,purchase!$G:$G,"&lt;="&amp;$G62))</f>
        <v/>
      </c>
      <c r="O62" s="10">
        <f>IF(M62="","",M62-N62)</f>
        <v/>
      </c>
      <c r="P62" s="11">
        <f>IF(M62=0,"",N62/M62)</f>
        <v/>
      </c>
      <c r="Q62" s="12">
        <f>IF(OR(G62="",O62=""),"",
IF(AND(G62&lt;TODAY(),O62&gt;0),"YES","NO"))</f>
        <v/>
      </c>
      <c r="R62" s="13" t="n"/>
      <c r="S62" s="14" t="n"/>
      <c r="T62" s="15">
        <f>IF(Q62="YES", IF(R62="Company",L62*(1+S62),IF(R62="Vendor",L62*(1-S62),"")),"")</f>
        <v/>
      </c>
      <c r="U62" s="15">
        <f>IF(Q62="YES",O62*T62,"")</f>
        <v/>
      </c>
      <c r="V62" s="16" t="n"/>
      <c r="W62" s="17">
        <f>IF(Q62="YES",G62+V62,"")</f>
        <v/>
      </c>
      <c r="X62" s="18">
        <f>IF(Q62="YES",IF(TODAY()&gt;W62,"OVERDUE","WITHIN TIME"),"")</f>
        <v/>
      </c>
    </row>
    <row r="63">
      <c r="A63" s="3" t="n">
        <v>59</v>
      </c>
      <c r="B63" s="4" t="n"/>
      <c r="C63" s="4" t="n"/>
      <c r="D63" s="5">
        <f>IF(E63="NRFC","Natural Rubber Field Coagulam","")</f>
        <v/>
      </c>
      <c r="E63" s="4" t="n"/>
      <c r="F63" s="6" t="n"/>
      <c r="G63" s="6" t="n"/>
      <c r="H63" s="7">
        <f>IF(G63="","",G63-TODAY())</f>
        <v/>
      </c>
      <c r="I63" s="8">
        <f>IF(G63="","",
IF(G63&lt;TODAY(),
IF(O63&gt;0,"Violated","Completed"),
IF(H63&lt;=7,"Expiring Soon",
"Active")))</f>
        <v/>
      </c>
      <c r="J63" s="8">
        <f>IF(C63="","",COUNTIFS(purchase!$C:$C,$C63,purchase!$E:$E,$E63,purchase!$G:$G,"&gt;="&amp;$F63,purchase!$G:$G,"&lt;="&amp;$G63))</f>
        <v/>
      </c>
      <c r="K63" s="9">
        <f>IF(COUNTIFS(purchase!$C:$C,$C63,purchase!$E:$E,$E63,purchase!$G:$G,"&gt;="&amp;$F63,purchase!$G:$G,"&lt;="&amp;$G63)=0,"",_xlfn.MAXIFS(purchase!$G:$G,purchase!$C:$C,$C63,purchase!$E:$E,$E63,purchase!$G:$G,"&gt;="&amp;$F63,purchase!$G:$G,"&lt;="&amp;$G63))</f>
        <v/>
      </c>
      <c r="L63" s="4" t="n"/>
      <c r="M63" s="4" t="n"/>
      <c r="N63" s="10">
        <f>IF(M63="","",SUMIFS(purchase!$N:$N,purchase!$C:$C,$C63,purchase!$E:$E,$E63,purchase!$G:$G,"&gt;="&amp;$F63,purchase!$G:$G,"&lt;="&amp;$G63))</f>
        <v/>
      </c>
      <c r="O63" s="10">
        <f>IF(M63="","",M63-N63)</f>
        <v/>
      </c>
      <c r="P63" s="11">
        <f>IF(M63=0,"",N63/M63)</f>
        <v/>
      </c>
      <c r="Q63" s="12">
        <f>IF(OR(G63="",O63=""),"",
IF(AND(G63&lt;TODAY(),O63&gt;0),"YES","NO"))</f>
        <v/>
      </c>
      <c r="R63" s="13" t="n"/>
      <c r="S63" s="14" t="n"/>
      <c r="T63" s="15">
        <f>IF(Q63="YES", IF(R63="Company",L63*(1+S63),IF(R63="Vendor",L63*(1-S63),"")),"")</f>
        <v/>
      </c>
      <c r="U63" s="15">
        <f>IF(Q63="YES",O63*T63,"")</f>
        <v/>
      </c>
      <c r="V63" s="16" t="n"/>
      <c r="W63" s="17">
        <f>IF(Q63="YES",G63+V63,"")</f>
        <v/>
      </c>
      <c r="X63" s="18">
        <f>IF(Q63="YES",IF(TODAY()&gt;W63,"OVERDUE","WITHIN TIME"),"")</f>
        <v/>
      </c>
    </row>
    <row r="64">
      <c r="A64" s="3" t="n">
        <v>60</v>
      </c>
      <c r="B64" s="4" t="n"/>
      <c r="C64" s="4" t="n"/>
      <c r="D64" s="5">
        <f>IF(E64="NRFC","Natural Rubber Field Coagulam","")</f>
        <v/>
      </c>
      <c r="E64" s="4" t="n"/>
      <c r="F64" s="6" t="n"/>
      <c r="G64" s="6" t="n"/>
      <c r="H64" s="7">
        <f>IF(G64="","",G64-TODAY())</f>
        <v/>
      </c>
      <c r="I64" s="8">
        <f>IF(G64="","",
IF(G64&lt;TODAY(),
IF(O64&gt;0,"Violated","Completed"),
IF(H64&lt;=7,"Expiring Soon",
"Active")))</f>
        <v/>
      </c>
      <c r="J64" s="8">
        <f>IF(C64="","",COUNTIFS(purchase!$C:$C,$C64,purchase!$E:$E,$E64,purchase!$G:$G,"&gt;="&amp;$F64,purchase!$G:$G,"&lt;="&amp;$G64))</f>
        <v/>
      </c>
      <c r="K64" s="9">
        <f>IF(COUNTIFS(purchase!$C:$C,$C64,purchase!$E:$E,$E64,purchase!$G:$G,"&gt;="&amp;$F64,purchase!$G:$G,"&lt;="&amp;$G64)=0,"",_xlfn.MAXIFS(purchase!$G:$G,purchase!$C:$C,$C64,purchase!$E:$E,$E64,purchase!$G:$G,"&gt;="&amp;$F64,purchase!$G:$G,"&lt;="&amp;$G64))</f>
        <v/>
      </c>
      <c r="L64" s="4" t="n"/>
      <c r="M64" s="4" t="n"/>
      <c r="N64" s="10">
        <f>IF(M64="","",SUMIFS(purchase!$N:$N,purchase!$C:$C,$C64,purchase!$E:$E,$E64,purchase!$G:$G,"&gt;="&amp;$F64,purchase!$G:$G,"&lt;="&amp;$G64))</f>
        <v/>
      </c>
      <c r="O64" s="10">
        <f>IF(M64="","",M64-N64)</f>
        <v/>
      </c>
      <c r="P64" s="11">
        <f>IF(M64=0,"",N64/M64)</f>
        <v/>
      </c>
      <c r="Q64" s="12">
        <f>IF(OR(G64="",O64=""),"",
IF(AND(G64&lt;TODAY(),O64&gt;0),"YES","NO"))</f>
        <v/>
      </c>
      <c r="R64" s="13" t="n"/>
      <c r="S64" s="14" t="n"/>
      <c r="T64" s="15">
        <f>IF(Q64="YES", IF(R64="Company",L64*(1+S64),IF(R64="Vendor",L64*(1-S64),"")),"")</f>
        <v/>
      </c>
      <c r="U64" s="15">
        <f>IF(Q64="YES",O64*T64,"")</f>
        <v/>
      </c>
      <c r="V64" s="16" t="n"/>
      <c r="W64" s="17">
        <f>IF(Q64="YES",G64+V64,"")</f>
        <v/>
      </c>
      <c r="X64" s="18">
        <f>IF(Q64="YES",IF(TODAY()&gt;W64,"OVERDUE","WITHIN TIME"),"")</f>
        <v/>
      </c>
    </row>
    <row r="65">
      <c r="A65" s="3" t="n">
        <v>61</v>
      </c>
      <c r="B65" s="4" t="n"/>
      <c r="C65" s="4" t="n"/>
      <c r="D65" s="5">
        <f>IF(E65="NRFC","Natural Rubber Field Coagulam","")</f>
        <v/>
      </c>
      <c r="E65" s="4" t="n"/>
      <c r="F65" s="6" t="n"/>
      <c r="G65" s="6" t="n"/>
      <c r="H65" s="7">
        <f>IF(G65="","",G65-TODAY())</f>
        <v/>
      </c>
      <c r="I65" s="8">
        <f>IF(G65="","",
IF(G65&lt;TODAY(),
IF(O65&gt;0,"Violated","Completed"),
IF(H65&lt;=7,"Expiring Soon",
"Active")))</f>
        <v/>
      </c>
      <c r="J65" s="8">
        <f>IF(C65="","",COUNTIFS(purchase!$C:$C,$C65,purchase!$E:$E,$E65,purchase!$G:$G,"&gt;="&amp;$F65,purchase!$G:$G,"&lt;="&amp;$G65))</f>
        <v/>
      </c>
      <c r="K65" s="9">
        <f>IF(COUNTIFS(purchase!$C:$C,$C65,purchase!$E:$E,$E65,purchase!$G:$G,"&gt;="&amp;$F65,purchase!$G:$G,"&lt;="&amp;$G65)=0,"",_xlfn.MAXIFS(purchase!$G:$G,purchase!$C:$C,$C65,purchase!$E:$E,$E65,purchase!$G:$G,"&gt;="&amp;$F65,purchase!$G:$G,"&lt;="&amp;$G65))</f>
        <v/>
      </c>
      <c r="L65" s="4" t="n"/>
      <c r="M65" s="4" t="n"/>
      <c r="N65" s="10">
        <f>IF(M65="","",SUMIFS(purchase!$N:$N,purchase!$C:$C,$C65,purchase!$E:$E,$E65,purchase!$G:$G,"&gt;="&amp;$F65,purchase!$G:$G,"&lt;="&amp;$G65))</f>
        <v/>
      </c>
      <c r="O65" s="10">
        <f>IF(M65="","",M65-N65)</f>
        <v/>
      </c>
      <c r="P65" s="11">
        <f>IF(M65=0,"",N65/M65)</f>
        <v/>
      </c>
      <c r="Q65" s="12">
        <f>IF(OR(G65="",O65=""),"",
IF(AND(G65&lt;TODAY(),O65&gt;0),"YES","NO"))</f>
        <v/>
      </c>
      <c r="R65" s="13" t="n"/>
      <c r="S65" s="14" t="n"/>
      <c r="T65" s="15">
        <f>IF(Q65="YES", IF(R65="Company",L65*(1+S65),IF(R65="Vendor",L65*(1-S65),"")),"")</f>
        <v/>
      </c>
      <c r="U65" s="15">
        <f>IF(Q65="YES",O65*T65,"")</f>
        <v/>
      </c>
      <c r="V65" s="16" t="n"/>
      <c r="W65" s="17">
        <f>IF(Q65="YES",G65+V65,"")</f>
        <v/>
      </c>
      <c r="X65" s="18">
        <f>IF(Q65="YES",IF(TODAY()&gt;W65,"OVERDUE","WITHIN TIME"),"")</f>
        <v/>
      </c>
    </row>
    <row r="66">
      <c r="A66" s="3" t="n">
        <v>62</v>
      </c>
      <c r="B66" s="4" t="n"/>
      <c r="C66" s="4" t="n"/>
      <c r="D66" s="5">
        <f>IF(E66="NRFC","Natural Rubber Field Coagulam","")</f>
        <v/>
      </c>
      <c r="E66" s="4" t="n"/>
      <c r="F66" s="6" t="n"/>
      <c r="G66" s="6" t="n"/>
      <c r="H66" s="7">
        <f>IF(G66="","",G66-TODAY())</f>
        <v/>
      </c>
      <c r="I66" s="8">
        <f>IF(G66="","",
IF(G66&lt;TODAY(),
IF(O66&gt;0,"Violated","Completed"),
IF(H66&lt;=7,"Expiring Soon",
"Active")))</f>
        <v/>
      </c>
      <c r="J66" s="8">
        <f>IF(C66="","",COUNTIFS(purchase!$C:$C,$C66,purchase!$E:$E,$E66,purchase!$G:$G,"&gt;="&amp;$F66,purchase!$G:$G,"&lt;="&amp;$G66))</f>
        <v/>
      </c>
      <c r="K66" s="9">
        <f>IF(COUNTIFS(purchase!$C:$C,$C66,purchase!$E:$E,$E66,purchase!$G:$G,"&gt;="&amp;$F66,purchase!$G:$G,"&lt;="&amp;$G66)=0,"",_xlfn.MAXIFS(purchase!$G:$G,purchase!$C:$C,$C66,purchase!$E:$E,$E66,purchase!$G:$G,"&gt;="&amp;$F66,purchase!$G:$G,"&lt;="&amp;$G66))</f>
        <v/>
      </c>
      <c r="L66" s="4" t="n"/>
      <c r="M66" s="4" t="n"/>
      <c r="N66" s="10">
        <f>IF(M66="","",SUMIFS(purchase!$N:$N,purchase!$C:$C,$C66,purchase!$E:$E,$E66,purchase!$G:$G,"&gt;="&amp;$F66,purchase!$G:$G,"&lt;="&amp;$G66))</f>
        <v/>
      </c>
      <c r="O66" s="10">
        <f>IF(M66="","",M66-N66)</f>
        <v/>
      </c>
      <c r="P66" s="11">
        <f>IF(M66=0,"",N66/M66)</f>
        <v/>
      </c>
      <c r="Q66" s="12">
        <f>IF(OR(G66="",O66=""),"",
IF(AND(G66&lt;TODAY(),O66&gt;0),"YES","NO"))</f>
        <v/>
      </c>
      <c r="R66" s="13" t="n"/>
      <c r="S66" s="14" t="n"/>
      <c r="T66" s="15">
        <f>IF(Q66="YES", IF(R66="Company",L66*(1+S66),IF(R66="Vendor",L66*(1-S66),"")),"")</f>
        <v/>
      </c>
      <c r="U66" s="15">
        <f>IF(Q66="YES",O66*T66,"")</f>
        <v/>
      </c>
      <c r="V66" s="16" t="n"/>
      <c r="W66" s="17">
        <f>IF(Q66="YES",G66+V66,"")</f>
        <v/>
      </c>
      <c r="X66" s="18">
        <f>IF(Q66="YES",IF(TODAY()&gt;W66,"OVERDUE","WITHIN TIME"),"")</f>
        <v/>
      </c>
    </row>
    <row r="67">
      <c r="A67" s="3" t="n">
        <v>63</v>
      </c>
      <c r="B67" s="4" t="n"/>
      <c r="C67" s="4" t="n"/>
      <c r="D67" s="5">
        <f>IF(E67="NRFC","Natural Rubber Field Coagulam","")</f>
        <v/>
      </c>
      <c r="E67" s="4" t="n"/>
      <c r="F67" s="6" t="n"/>
      <c r="G67" s="6" t="n"/>
      <c r="H67" s="7">
        <f>IF(G67="","",G67-TODAY())</f>
        <v/>
      </c>
      <c r="I67" s="8">
        <f>IF(G67="","",
IF(G67&lt;TODAY(),
IF(O67&gt;0,"Violated","Completed"),
IF(H67&lt;=7,"Expiring Soon",
"Active")))</f>
        <v/>
      </c>
      <c r="J67" s="8">
        <f>IF(C67="","",COUNTIFS(purchase!$C:$C,$C67,purchase!$E:$E,$E67,purchase!$G:$G,"&gt;="&amp;$F67,purchase!$G:$G,"&lt;="&amp;$G67))</f>
        <v/>
      </c>
      <c r="K67" s="9">
        <f>IF(COUNTIFS(purchase!$C:$C,$C67,purchase!$E:$E,$E67,purchase!$G:$G,"&gt;="&amp;$F67,purchase!$G:$G,"&lt;="&amp;$G67)=0,"",_xlfn.MAXIFS(purchase!$G:$G,purchase!$C:$C,$C67,purchase!$E:$E,$E67,purchase!$G:$G,"&gt;="&amp;$F67,purchase!$G:$G,"&lt;="&amp;$G67))</f>
        <v/>
      </c>
      <c r="L67" s="4" t="n"/>
      <c r="M67" s="4" t="n"/>
      <c r="N67" s="10">
        <f>IF(M67="","",SUMIFS(purchase!$N:$N,purchase!$C:$C,$C67,purchase!$E:$E,$E67,purchase!$G:$G,"&gt;="&amp;$F67,purchase!$G:$G,"&lt;="&amp;$G67))</f>
        <v/>
      </c>
      <c r="O67" s="10">
        <f>IF(M67="","",M67-N67)</f>
        <v/>
      </c>
      <c r="P67" s="11">
        <f>IF(M67=0,"",N67/M67)</f>
        <v/>
      </c>
      <c r="Q67" s="12">
        <f>IF(OR(G67="",O67=""),"",
IF(AND(G67&lt;TODAY(),O67&gt;0),"YES","NO"))</f>
        <v/>
      </c>
      <c r="R67" s="13" t="n"/>
      <c r="S67" s="14" t="n"/>
      <c r="T67" s="15">
        <f>IF(Q67="YES", IF(R67="Company",L67*(1+S67),IF(R67="Vendor",L67*(1-S67),"")),"")</f>
        <v/>
      </c>
      <c r="U67" s="15">
        <f>IF(Q67="YES",O67*T67,"")</f>
        <v/>
      </c>
      <c r="V67" s="16" t="n"/>
      <c r="W67" s="17">
        <f>IF(Q67="YES",G67+V67,"")</f>
        <v/>
      </c>
      <c r="X67" s="18">
        <f>IF(Q67="YES",IF(TODAY()&gt;W67,"OVERDUE","WITHIN TIME"),"")</f>
        <v/>
      </c>
    </row>
    <row r="68">
      <c r="A68" s="3" t="n">
        <v>64</v>
      </c>
      <c r="B68" s="4" t="n"/>
      <c r="C68" s="4" t="n"/>
      <c r="D68" s="5">
        <f>IF(E68="NRFC","Natural Rubber Field Coagulam","")</f>
        <v/>
      </c>
      <c r="E68" s="4" t="n"/>
      <c r="F68" s="6" t="n"/>
      <c r="G68" s="6" t="n"/>
      <c r="H68" s="7">
        <f>IF(G68="","",G68-TODAY())</f>
        <v/>
      </c>
      <c r="I68" s="8">
        <f>IF(G68="","",
IF(G68&lt;TODAY(),
IF(O68&gt;0,"Violated","Completed"),
IF(H68&lt;=7,"Expiring Soon",
"Active")))</f>
        <v/>
      </c>
      <c r="J68" s="8">
        <f>IF(C68="","",COUNTIFS(purchase!$C:$C,$C68,purchase!$E:$E,$E68,purchase!$G:$G,"&gt;="&amp;$F68,purchase!$G:$G,"&lt;="&amp;$G68))</f>
        <v/>
      </c>
      <c r="K68" s="9">
        <f>IF(COUNTIFS(purchase!$C:$C,$C68,purchase!$E:$E,$E68,purchase!$G:$G,"&gt;="&amp;$F68,purchase!$G:$G,"&lt;="&amp;$G68)=0,"",_xlfn.MAXIFS(purchase!$G:$G,purchase!$C:$C,$C68,purchase!$E:$E,$E68,purchase!$G:$G,"&gt;="&amp;$F68,purchase!$G:$G,"&lt;="&amp;$G68))</f>
        <v/>
      </c>
      <c r="L68" s="4" t="n"/>
      <c r="M68" s="4" t="n"/>
      <c r="N68" s="10">
        <f>IF(M68="","",SUMIFS(purchase!$N:$N,purchase!$C:$C,$C68,purchase!$E:$E,$E68,purchase!$G:$G,"&gt;="&amp;$F68,purchase!$G:$G,"&lt;="&amp;$G68))</f>
        <v/>
      </c>
      <c r="O68" s="10">
        <f>IF(M68="","",M68-N68)</f>
        <v/>
      </c>
      <c r="P68" s="11">
        <f>IF(M68=0,"",N68/M68)</f>
        <v/>
      </c>
      <c r="Q68" s="12">
        <f>IF(OR(G68="",O68=""),"",
IF(AND(G68&lt;TODAY(),O68&gt;0),"YES","NO"))</f>
        <v/>
      </c>
      <c r="R68" s="13" t="n"/>
      <c r="S68" s="14" t="n"/>
      <c r="T68" s="15">
        <f>IF(Q68="YES", IF(R68="Company",L68*(1+S68),IF(R68="Vendor",L68*(1-S68),"")),"")</f>
        <v/>
      </c>
      <c r="U68" s="15">
        <f>IF(Q68="YES",O68*T68,"")</f>
        <v/>
      </c>
      <c r="V68" s="16" t="n"/>
      <c r="W68" s="17">
        <f>IF(Q68="YES",G68+V68,"")</f>
        <v/>
      </c>
      <c r="X68" s="18">
        <f>IF(Q68="YES",IF(TODAY()&gt;W68,"OVERDUE","WITHIN TIME"),"")</f>
        <v/>
      </c>
    </row>
    <row r="69">
      <c r="A69" s="3" t="n">
        <v>65</v>
      </c>
      <c r="B69" s="4" t="n"/>
      <c r="C69" s="4" t="n"/>
      <c r="D69" s="5">
        <f>IF(E69="NRFC","Natural Rubber Field Coagulam","")</f>
        <v/>
      </c>
      <c r="E69" s="4" t="n"/>
      <c r="F69" s="6" t="n"/>
      <c r="G69" s="6" t="n"/>
      <c r="H69" s="7">
        <f>IF(G69="","",G69-TODAY())</f>
        <v/>
      </c>
      <c r="I69" s="8">
        <f>IF(G69="","",
IF(G69&lt;TODAY(),
IF(O69&gt;0,"Violated","Completed"),
IF(H69&lt;=7,"Expiring Soon",
"Active")))</f>
        <v/>
      </c>
      <c r="J69" s="8">
        <f>IF(C69="","",COUNTIFS(purchase!$C:$C,$C69,purchase!$E:$E,$E69,purchase!$G:$G,"&gt;="&amp;$F69,purchase!$G:$G,"&lt;="&amp;$G69))</f>
        <v/>
      </c>
      <c r="K69" s="9">
        <f>IF(COUNTIFS(purchase!$C:$C,$C69,purchase!$E:$E,$E69,purchase!$G:$G,"&gt;="&amp;$F69,purchase!$G:$G,"&lt;="&amp;$G69)=0,"",_xlfn.MAXIFS(purchase!$G:$G,purchase!$C:$C,$C69,purchase!$E:$E,$E69,purchase!$G:$G,"&gt;="&amp;$F69,purchase!$G:$G,"&lt;="&amp;$G69))</f>
        <v/>
      </c>
      <c r="L69" s="4" t="n"/>
      <c r="M69" s="4" t="n"/>
      <c r="N69" s="10">
        <f>IF(M69="","",SUMIFS(purchase!$N:$N,purchase!$C:$C,$C69,purchase!$E:$E,$E69,purchase!$G:$G,"&gt;="&amp;$F69,purchase!$G:$G,"&lt;="&amp;$G69))</f>
        <v/>
      </c>
      <c r="O69" s="10">
        <f>IF(M69="","",M69-N69)</f>
        <v/>
      </c>
      <c r="P69" s="11">
        <f>IF(M69=0,"",N69/M69)</f>
        <v/>
      </c>
      <c r="Q69" s="12">
        <f>IF(OR(G69="",O69=""),"",
IF(AND(G69&lt;TODAY(),O69&gt;0),"YES","NO"))</f>
        <v/>
      </c>
      <c r="R69" s="13" t="n"/>
      <c r="S69" s="14" t="n"/>
      <c r="T69" s="15">
        <f>IF(Q69="YES", IF(R69="Company",L69*(1+S69),IF(R69="Vendor",L69*(1-S69),"")),"")</f>
        <v/>
      </c>
      <c r="U69" s="15">
        <f>IF(Q69="YES",O69*T69,"")</f>
        <v/>
      </c>
      <c r="V69" s="16" t="n"/>
      <c r="W69" s="17">
        <f>IF(Q69="YES",G69+V69,"")</f>
        <v/>
      </c>
      <c r="X69" s="18">
        <f>IF(Q69="YES",IF(TODAY()&gt;W69,"OVERDUE","WITHIN TIME"),"")</f>
        <v/>
      </c>
    </row>
    <row r="70">
      <c r="A70" s="3" t="n">
        <v>66</v>
      </c>
      <c r="B70" s="4" t="n"/>
      <c r="C70" s="4" t="n"/>
      <c r="D70" s="5">
        <f>IF(E70="NRFC","Natural Rubber Field Coagulam","")</f>
        <v/>
      </c>
      <c r="E70" s="4" t="n"/>
      <c r="F70" s="6" t="n"/>
      <c r="G70" s="6" t="n"/>
      <c r="H70" s="7">
        <f>IF(G70="","",G70-TODAY())</f>
        <v/>
      </c>
      <c r="I70" s="8">
        <f>IF(G70="","",
IF(G70&lt;TODAY(),
IF(O70&gt;0,"Violated","Completed"),
IF(H70&lt;=7,"Expiring Soon",
"Active")))</f>
        <v/>
      </c>
      <c r="J70" s="8">
        <f>IF(C70="","",COUNTIFS(purchase!$C:$C,$C70,purchase!$E:$E,$E70,purchase!$G:$G,"&gt;="&amp;$F70,purchase!$G:$G,"&lt;="&amp;$G70))</f>
        <v/>
      </c>
      <c r="K70" s="9">
        <f>IF(COUNTIFS(purchase!$C:$C,$C70,purchase!$E:$E,$E70,purchase!$G:$G,"&gt;="&amp;$F70,purchase!$G:$G,"&lt;="&amp;$G70)=0,"",_xlfn.MAXIFS(purchase!$G:$G,purchase!$C:$C,$C70,purchase!$E:$E,$E70,purchase!$G:$G,"&gt;="&amp;$F70,purchase!$G:$G,"&lt;="&amp;$G70))</f>
        <v/>
      </c>
      <c r="L70" s="4" t="n"/>
      <c r="M70" s="4" t="n"/>
      <c r="N70" s="10">
        <f>IF(M70="","",SUMIFS(purchase!$N:$N,purchase!$C:$C,$C70,purchase!$E:$E,$E70,purchase!$G:$G,"&gt;="&amp;$F70,purchase!$G:$G,"&lt;="&amp;$G70))</f>
        <v/>
      </c>
      <c r="O70" s="10">
        <f>IF(M70="","",M70-N70)</f>
        <v/>
      </c>
      <c r="P70" s="11">
        <f>IF(M70=0,"",N70/M70)</f>
        <v/>
      </c>
      <c r="Q70" s="12">
        <f>IF(OR(G70="",O70=""),"",
IF(AND(G70&lt;TODAY(),O70&gt;0),"YES","NO"))</f>
        <v/>
      </c>
      <c r="R70" s="13" t="n"/>
      <c r="S70" s="14" t="n"/>
      <c r="T70" s="15">
        <f>IF(Q70="YES", IF(R70="Company",L70*(1+S70),IF(R70="Vendor",L70*(1-S70),"")),"")</f>
        <v/>
      </c>
      <c r="U70" s="15">
        <f>IF(Q70="YES",O70*T70,"")</f>
        <v/>
      </c>
      <c r="V70" s="16" t="n"/>
      <c r="W70" s="17">
        <f>IF(Q70="YES",G70+V70,"")</f>
        <v/>
      </c>
      <c r="X70" s="18">
        <f>IF(Q70="YES",IF(TODAY()&gt;W70,"OVERDUE","WITHIN TIME"),"")</f>
        <v/>
      </c>
    </row>
    <row r="71">
      <c r="A71" s="3" t="n">
        <v>67</v>
      </c>
      <c r="B71" s="4" t="n"/>
      <c r="C71" s="4" t="n"/>
      <c r="D71" s="5">
        <f>IF(E71="NRFC","Natural Rubber Field Coagulam","")</f>
        <v/>
      </c>
      <c r="E71" s="4" t="n"/>
      <c r="F71" s="6" t="n"/>
      <c r="G71" s="6" t="n"/>
      <c r="H71" s="7">
        <f>IF(G71="","",G71-TODAY())</f>
        <v/>
      </c>
      <c r="I71" s="8">
        <f>IF(G71="","",
IF(G71&lt;TODAY(),
IF(O71&gt;0,"Violated","Completed"),
IF(H71&lt;=7,"Expiring Soon",
"Active")))</f>
        <v/>
      </c>
      <c r="J71" s="8">
        <f>IF(C71="","",COUNTIFS(purchase!$C:$C,$C71,purchase!$E:$E,$E71,purchase!$G:$G,"&gt;="&amp;$F71,purchase!$G:$G,"&lt;="&amp;$G71))</f>
        <v/>
      </c>
      <c r="K71" s="9">
        <f>IF(COUNTIFS(purchase!$C:$C,$C71,purchase!$E:$E,$E71,purchase!$G:$G,"&gt;="&amp;$F71,purchase!$G:$G,"&lt;="&amp;$G71)=0,"",_xlfn.MAXIFS(purchase!$G:$G,purchase!$C:$C,$C71,purchase!$E:$E,$E71,purchase!$G:$G,"&gt;="&amp;$F71,purchase!$G:$G,"&lt;="&amp;$G71))</f>
        <v/>
      </c>
      <c r="L71" s="4" t="n"/>
      <c r="M71" s="4" t="n"/>
      <c r="N71" s="10">
        <f>IF(M71="","",SUMIFS(purchase!$N:$N,purchase!$C:$C,$C71,purchase!$E:$E,$E71,purchase!$G:$G,"&gt;="&amp;$F71,purchase!$G:$G,"&lt;="&amp;$G71))</f>
        <v/>
      </c>
      <c r="O71" s="10">
        <f>IF(M71="","",M71-N71)</f>
        <v/>
      </c>
      <c r="P71" s="11">
        <f>IF(M71=0,"",N71/M71)</f>
        <v/>
      </c>
      <c r="Q71" s="12">
        <f>IF(OR(G71="",O71=""),"",
IF(AND(G71&lt;TODAY(),O71&gt;0),"YES","NO"))</f>
        <v/>
      </c>
      <c r="R71" s="13" t="n"/>
      <c r="S71" s="14" t="n"/>
      <c r="T71" s="15">
        <f>IF(Q71="YES", IF(R71="Company",L71*(1+S71),IF(R71="Vendor",L71*(1-S71),"")),"")</f>
        <v/>
      </c>
      <c r="U71" s="15">
        <f>IF(Q71="YES",O71*T71,"")</f>
        <v/>
      </c>
      <c r="V71" s="16" t="n"/>
      <c r="W71" s="17">
        <f>IF(Q71="YES",G71+V71,"")</f>
        <v/>
      </c>
      <c r="X71" s="18">
        <f>IF(Q71="YES",IF(TODAY()&gt;W71,"OVERDUE","WITHIN TIME"),"")</f>
        <v/>
      </c>
    </row>
    <row r="72">
      <c r="A72" s="3" t="n">
        <v>68</v>
      </c>
      <c r="B72" s="4" t="n"/>
      <c r="C72" s="4" t="n"/>
      <c r="D72" s="5">
        <f>IF(E72="NRFC","Natural Rubber Field Coagulam","")</f>
        <v/>
      </c>
      <c r="E72" s="4" t="n"/>
      <c r="F72" s="6" t="n"/>
      <c r="G72" s="6" t="n"/>
      <c r="H72" s="7">
        <f>IF(G72="","",G72-TODAY())</f>
        <v/>
      </c>
      <c r="I72" s="8">
        <f>IF(G72="","",
IF(G72&lt;TODAY(),
IF(O72&gt;0,"Violated","Completed"),
IF(H72&lt;=7,"Expiring Soon",
"Active")))</f>
        <v/>
      </c>
      <c r="J72" s="8">
        <f>IF(C72="","",COUNTIFS(purchase!$C:$C,$C72,purchase!$E:$E,$E72,purchase!$G:$G,"&gt;="&amp;$F72,purchase!$G:$G,"&lt;="&amp;$G72))</f>
        <v/>
      </c>
      <c r="K72" s="9">
        <f>IF(COUNTIFS(purchase!$C:$C,$C72,purchase!$E:$E,$E72,purchase!$G:$G,"&gt;="&amp;$F72,purchase!$G:$G,"&lt;="&amp;$G72)=0,"",_xlfn.MAXIFS(purchase!$G:$G,purchase!$C:$C,$C72,purchase!$E:$E,$E72,purchase!$G:$G,"&gt;="&amp;$F72,purchase!$G:$G,"&lt;="&amp;$G72))</f>
        <v/>
      </c>
      <c r="L72" s="4" t="n"/>
      <c r="M72" s="4" t="n"/>
      <c r="N72" s="10">
        <f>IF(M72="","",SUMIFS(purchase!$N:$N,purchase!$C:$C,$C72,purchase!$E:$E,$E72,purchase!$G:$G,"&gt;="&amp;$F72,purchase!$G:$G,"&lt;="&amp;$G72))</f>
        <v/>
      </c>
      <c r="O72" s="10">
        <f>IF(M72="","",M72-N72)</f>
        <v/>
      </c>
      <c r="P72" s="11">
        <f>IF(M72=0,"",N72/M72)</f>
        <v/>
      </c>
      <c r="Q72" s="12">
        <f>IF(OR(G72="",O72=""),"",
IF(AND(G72&lt;TODAY(),O72&gt;0),"YES","NO"))</f>
        <v/>
      </c>
      <c r="R72" s="13" t="n"/>
      <c r="S72" s="14" t="n"/>
      <c r="T72" s="15">
        <f>IF(Q72="YES", IF(R72="Company",L72*(1+S72),IF(R72="Vendor",L72*(1-S72),"")),"")</f>
        <v/>
      </c>
      <c r="U72" s="15">
        <f>IF(Q72="YES",O72*T72,"")</f>
        <v/>
      </c>
      <c r="V72" s="16" t="n"/>
      <c r="W72" s="17">
        <f>IF(Q72="YES",G72+V72,"")</f>
        <v/>
      </c>
      <c r="X72" s="18">
        <f>IF(Q72="YES",IF(TODAY()&gt;W72,"OVERDUE","WITHIN TIME"),"")</f>
        <v/>
      </c>
    </row>
    <row r="73">
      <c r="A73" s="3" t="n">
        <v>69</v>
      </c>
      <c r="B73" s="4" t="n"/>
      <c r="C73" s="4" t="n"/>
      <c r="D73" s="5">
        <f>IF(E73="NRFC","Natural Rubber Field Coagulam","")</f>
        <v/>
      </c>
      <c r="E73" s="4" t="n"/>
      <c r="F73" s="6" t="n"/>
      <c r="G73" s="6" t="n"/>
      <c r="H73" s="7">
        <f>IF(G73="","",G73-TODAY())</f>
        <v/>
      </c>
      <c r="I73" s="8">
        <f>IF(G73="","",
IF(G73&lt;TODAY(),
IF(O73&gt;0,"Violated","Completed"),
IF(H73&lt;=7,"Expiring Soon",
"Active")))</f>
        <v/>
      </c>
      <c r="J73" s="8">
        <f>IF(C73="","",COUNTIFS(purchase!$C:$C,$C73,purchase!$E:$E,$E73,purchase!$G:$G,"&gt;="&amp;$F73,purchase!$G:$G,"&lt;="&amp;$G73))</f>
        <v/>
      </c>
      <c r="K73" s="9">
        <f>IF(COUNTIFS(purchase!$C:$C,$C73,purchase!$E:$E,$E73,purchase!$G:$G,"&gt;="&amp;$F73,purchase!$G:$G,"&lt;="&amp;$G73)=0,"",_xlfn.MAXIFS(purchase!$G:$G,purchase!$C:$C,$C73,purchase!$E:$E,$E73,purchase!$G:$G,"&gt;="&amp;$F73,purchase!$G:$G,"&lt;="&amp;$G73))</f>
        <v/>
      </c>
      <c r="L73" s="4" t="n"/>
      <c r="M73" s="4" t="n"/>
      <c r="N73" s="10">
        <f>IF(M73="","",SUMIFS(purchase!$N:$N,purchase!$C:$C,$C73,purchase!$E:$E,$E73,purchase!$G:$G,"&gt;="&amp;$F73,purchase!$G:$G,"&lt;="&amp;$G73))</f>
        <v/>
      </c>
      <c r="O73" s="10">
        <f>IF(M73="","",M73-N73)</f>
        <v/>
      </c>
      <c r="P73" s="11">
        <f>IF(M73=0,"",N73/M73)</f>
        <v/>
      </c>
      <c r="Q73" s="12">
        <f>IF(OR(G73="",O73=""),"",
IF(AND(G73&lt;TODAY(),O73&gt;0),"YES","NO"))</f>
        <v/>
      </c>
      <c r="R73" s="13" t="n"/>
      <c r="S73" s="14" t="n"/>
      <c r="T73" s="15">
        <f>IF(Q73="YES", IF(R73="Company",L73*(1+S73),IF(R73="Vendor",L73*(1-S73),"")),"")</f>
        <v/>
      </c>
      <c r="U73" s="15">
        <f>IF(Q73="YES",O73*T73,"")</f>
        <v/>
      </c>
      <c r="V73" s="16" t="n"/>
      <c r="W73" s="17">
        <f>IF(Q73="YES",G73+V73,"")</f>
        <v/>
      </c>
      <c r="X73" s="18">
        <f>IF(Q73="YES",IF(TODAY()&gt;W73,"OVERDUE","WITHIN TIME"),"")</f>
        <v/>
      </c>
    </row>
    <row r="74">
      <c r="A74" s="3" t="n">
        <v>70</v>
      </c>
      <c r="B74" s="4" t="n"/>
      <c r="C74" s="4" t="n"/>
      <c r="D74" s="5">
        <f>IF(E74="NRFC","Natural Rubber Field Coagulam","")</f>
        <v/>
      </c>
      <c r="E74" s="4" t="n"/>
      <c r="F74" s="6" t="n"/>
      <c r="G74" s="6" t="n"/>
      <c r="H74" s="7">
        <f>IF(G74="","",G74-TODAY())</f>
        <v/>
      </c>
      <c r="I74" s="8">
        <f>IF(G74="","",
IF(G74&lt;TODAY(),
IF(O74&gt;0,"Violated","Completed"),
IF(H74&lt;=7,"Expiring Soon",
"Active")))</f>
        <v/>
      </c>
      <c r="J74" s="8">
        <f>IF(C74="","",COUNTIFS(purchase!$C:$C,$C74,purchase!$E:$E,$E74,purchase!$G:$G,"&gt;="&amp;$F74,purchase!$G:$G,"&lt;="&amp;$G74))</f>
        <v/>
      </c>
      <c r="K74" s="9">
        <f>IF(COUNTIFS(purchase!$C:$C,$C74,purchase!$E:$E,$E74,purchase!$G:$G,"&gt;="&amp;$F74,purchase!$G:$G,"&lt;="&amp;$G74)=0,"",_xlfn.MAXIFS(purchase!$G:$G,purchase!$C:$C,$C74,purchase!$E:$E,$E74,purchase!$G:$G,"&gt;="&amp;$F74,purchase!$G:$G,"&lt;="&amp;$G74))</f>
        <v/>
      </c>
      <c r="L74" s="4" t="n"/>
      <c r="M74" s="4" t="n"/>
      <c r="N74" s="10">
        <f>IF(M74="","",SUMIFS(purchase!$N:$N,purchase!$C:$C,$C74,purchase!$E:$E,$E74,purchase!$G:$G,"&gt;="&amp;$F74,purchase!$G:$G,"&lt;="&amp;$G74))</f>
        <v/>
      </c>
      <c r="O74" s="10">
        <f>IF(M74="","",M74-N74)</f>
        <v/>
      </c>
      <c r="P74" s="11">
        <f>IF(M74=0,"",N74/M74)</f>
        <v/>
      </c>
      <c r="Q74" s="12">
        <f>IF(OR(G74="",O74=""),"",
IF(AND(G74&lt;TODAY(),O74&gt;0),"YES","NO"))</f>
        <v/>
      </c>
      <c r="R74" s="13" t="n"/>
      <c r="S74" s="14" t="n"/>
      <c r="T74" s="15">
        <f>IF(Q74="YES", IF(R74="Company",L74*(1+S74),IF(R74="Vendor",L74*(1-S74),"")),"")</f>
        <v/>
      </c>
      <c r="U74" s="15">
        <f>IF(Q74="YES",O74*T74,"")</f>
        <v/>
      </c>
      <c r="V74" s="16" t="n"/>
      <c r="W74" s="17">
        <f>IF(Q74="YES",G74+V74,"")</f>
        <v/>
      </c>
      <c r="X74" s="18">
        <f>IF(Q74="YES",IF(TODAY()&gt;W74,"OVERDUE","WITHIN TIME"),"")</f>
        <v/>
      </c>
    </row>
    <row r="75">
      <c r="A75" s="3" t="n">
        <v>71</v>
      </c>
      <c r="B75" s="4" t="n"/>
      <c r="C75" s="4" t="n"/>
      <c r="D75" s="5">
        <f>IF(E75="NRFC","Natural Rubber Field Coagulam","")</f>
        <v/>
      </c>
      <c r="E75" s="4" t="n"/>
      <c r="F75" s="6" t="n"/>
      <c r="G75" s="6" t="n"/>
      <c r="H75" s="7">
        <f>IF(G75="","",G75-TODAY())</f>
        <v/>
      </c>
      <c r="I75" s="8">
        <f>IF(G75="","",
IF(G75&lt;TODAY(),
IF(O75&gt;0,"Violated","Completed"),
IF(H75&lt;=7,"Expiring Soon",
"Active")))</f>
        <v/>
      </c>
      <c r="J75" s="8">
        <f>IF(C75="","",COUNTIFS(purchase!$C:$C,$C75,purchase!$E:$E,$E75,purchase!$G:$G,"&gt;="&amp;$F75,purchase!$G:$G,"&lt;="&amp;$G75))</f>
        <v/>
      </c>
      <c r="K75" s="9">
        <f>IF(COUNTIFS(purchase!$C:$C,$C75,purchase!$E:$E,$E75,purchase!$G:$G,"&gt;="&amp;$F75,purchase!$G:$G,"&lt;="&amp;$G75)=0,"",_xlfn.MAXIFS(purchase!$G:$G,purchase!$C:$C,$C75,purchase!$E:$E,$E75,purchase!$G:$G,"&gt;="&amp;$F75,purchase!$G:$G,"&lt;="&amp;$G75))</f>
        <v/>
      </c>
      <c r="L75" s="4" t="n"/>
      <c r="M75" s="4" t="n"/>
      <c r="N75" s="10">
        <f>IF(M75="","",SUMIFS(purchase!$N:$N,purchase!$C:$C,$C75,purchase!$E:$E,$E75,purchase!$G:$G,"&gt;="&amp;$F75,purchase!$G:$G,"&lt;="&amp;$G75))</f>
        <v/>
      </c>
      <c r="O75" s="10">
        <f>IF(M75="","",M75-N75)</f>
        <v/>
      </c>
      <c r="P75" s="11">
        <f>IF(M75=0,"",N75/M75)</f>
        <v/>
      </c>
      <c r="Q75" s="12">
        <f>IF(OR(G75="",O75=""),"",
IF(AND(G75&lt;TODAY(),O75&gt;0),"YES","NO"))</f>
        <v/>
      </c>
      <c r="R75" s="13" t="n"/>
      <c r="S75" s="14" t="n"/>
      <c r="T75" s="15">
        <f>IF(Q75="YES", IF(R75="Company",L75*(1+S75),IF(R75="Vendor",L75*(1-S75),"")),"")</f>
        <v/>
      </c>
      <c r="U75" s="15">
        <f>IF(Q75="YES",O75*T75,"")</f>
        <v/>
      </c>
      <c r="V75" s="16" t="n"/>
      <c r="W75" s="17">
        <f>IF(Q75="YES",G75+V75,"")</f>
        <v/>
      </c>
      <c r="X75" s="18">
        <f>IF(Q75="YES",IF(TODAY()&gt;W75,"OVERDUE","WITHIN TIME"),"")</f>
        <v/>
      </c>
    </row>
    <row r="76">
      <c r="A76" s="3" t="n">
        <v>72</v>
      </c>
      <c r="B76" s="4" t="n"/>
      <c r="C76" s="4" t="n"/>
      <c r="D76" s="5">
        <f>IF(E76="NRFC","Natural Rubber Field Coagulam","")</f>
        <v/>
      </c>
      <c r="E76" s="4" t="n"/>
      <c r="F76" s="6" t="n"/>
      <c r="G76" s="6" t="n"/>
      <c r="H76" s="7">
        <f>IF(G76="","",G76-TODAY())</f>
        <v/>
      </c>
      <c r="I76" s="8">
        <f>IF(G76="","",
IF(G76&lt;TODAY(),
IF(O76&gt;0,"Violated","Completed"),
IF(H76&lt;=7,"Expiring Soon",
"Active")))</f>
        <v/>
      </c>
      <c r="J76" s="8">
        <f>IF(C76="","",COUNTIFS(purchase!$C:$C,$C76,purchase!$E:$E,$E76,purchase!$G:$G,"&gt;="&amp;$F76,purchase!$G:$G,"&lt;="&amp;$G76))</f>
        <v/>
      </c>
      <c r="K76" s="9">
        <f>IF(COUNTIFS(purchase!$C:$C,$C76,purchase!$E:$E,$E76,purchase!$G:$G,"&gt;="&amp;$F76,purchase!$G:$G,"&lt;="&amp;$G76)=0,"",_xlfn.MAXIFS(purchase!$G:$G,purchase!$C:$C,$C76,purchase!$E:$E,$E76,purchase!$G:$G,"&gt;="&amp;$F76,purchase!$G:$G,"&lt;="&amp;$G76))</f>
        <v/>
      </c>
      <c r="L76" s="4" t="n"/>
      <c r="M76" s="4" t="n"/>
      <c r="N76" s="10">
        <f>IF(M76="","",SUMIFS(purchase!$N:$N,purchase!$C:$C,$C76,purchase!$E:$E,$E76,purchase!$G:$G,"&gt;="&amp;$F76,purchase!$G:$G,"&lt;="&amp;$G76))</f>
        <v/>
      </c>
      <c r="O76" s="10">
        <f>IF(M76="","",M76-N76)</f>
        <v/>
      </c>
      <c r="P76" s="11">
        <f>IF(M76=0,"",N76/M76)</f>
        <v/>
      </c>
      <c r="Q76" s="12">
        <f>IF(OR(G76="",O76=""),"",
IF(AND(G76&lt;TODAY(),O76&gt;0),"YES","NO"))</f>
        <v/>
      </c>
      <c r="R76" s="13" t="n"/>
      <c r="S76" s="14" t="n"/>
      <c r="T76" s="15">
        <f>IF(Q76="YES", IF(R76="Company",L76*(1+S76),IF(R76="Vendor",L76*(1-S76),"")),"")</f>
        <v/>
      </c>
      <c r="U76" s="15">
        <f>IF(Q76="YES",O76*T76,"")</f>
        <v/>
      </c>
      <c r="V76" s="16" t="n"/>
      <c r="W76" s="17">
        <f>IF(Q76="YES",G76+V76,"")</f>
        <v/>
      </c>
      <c r="X76" s="18">
        <f>IF(Q76="YES",IF(TODAY()&gt;W76,"OVERDUE","WITHIN TIME"),"")</f>
        <v/>
      </c>
    </row>
    <row r="77">
      <c r="A77" s="3" t="n">
        <v>73</v>
      </c>
      <c r="B77" s="4" t="n"/>
      <c r="C77" s="4" t="n"/>
      <c r="D77" s="5">
        <f>IF(E77="NRFC","Natural Rubber Field Coagulam","")</f>
        <v/>
      </c>
      <c r="E77" s="4" t="n"/>
      <c r="F77" s="6" t="n"/>
      <c r="G77" s="6" t="n"/>
      <c r="H77" s="7">
        <f>IF(G77="","",G77-TODAY())</f>
        <v/>
      </c>
      <c r="I77" s="8">
        <f>IF(G77="","",
IF(G77&lt;TODAY(),
IF(O77&gt;0,"Violated","Completed"),
IF(H77&lt;=7,"Expiring Soon",
"Active")))</f>
        <v/>
      </c>
      <c r="J77" s="8">
        <f>IF(C77="","",COUNTIFS(purchase!$C:$C,$C77,purchase!$E:$E,$E77,purchase!$G:$G,"&gt;="&amp;$F77,purchase!$G:$G,"&lt;="&amp;$G77))</f>
        <v/>
      </c>
      <c r="K77" s="9">
        <f>IF(COUNTIFS(purchase!$C:$C,$C77,purchase!$E:$E,$E77,purchase!$G:$G,"&gt;="&amp;$F77,purchase!$G:$G,"&lt;="&amp;$G77)=0,"",_xlfn.MAXIFS(purchase!$G:$G,purchase!$C:$C,$C77,purchase!$E:$E,$E77,purchase!$G:$G,"&gt;="&amp;$F77,purchase!$G:$G,"&lt;="&amp;$G77))</f>
        <v/>
      </c>
      <c r="L77" s="4" t="n"/>
      <c r="M77" s="4" t="n"/>
      <c r="N77" s="10">
        <f>IF(M77="","",SUMIFS(purchase!$N:$N,purchase!$C:$C,$C77,purchase!$E:$E,$E77,purchase!$G:$G,"&gt;="&amp;$F77,purchase!$G:$G,"&lt;="&amp;$G77))</f>
        <v/>
      </c>
      <c r="O77" s="10">
        <f>IF(M77="","",M77-N77)</f>
        <v/>
      </c>
      <c r="P77" s="11">
        <f>IF(M77=0,"",N77/M77)</f>
        <v/>
      </c>
      <c r="Q77" s="12">
        <f>IF(OR(G77="",O77=""),"",
IF(AND(G77&lt;TODAY(),O77&gt;0),"YES","NO"))</f>
        <v/>
      </c>
      <c r="R77" s="13" t="n"/>
      <c r="S77" s="14" t="n"/>
      <c r="T77" s="15">
        <f>IF(Q77="YES", IF(R77="Company",L77*(1+S77),IF(R77="Vendor",L77*(1-S77),"")),"")</f>
        <v/>
      </c>
      <c r="U77" s="15">
        <f>IF(Q77="YES",O77*T77,"")</f>
        <v/>
      </c>
      <c r="V77" s="16" t="n"/>
      <c r="W77" s="17">
        <f>IF(Q77="YES",G77+V77,"")</f>
        <v/>
      </c>
      <c r="X77" s="18">
        <f>IF(Q77="YES",IF(TODAY()&gt;W77,"OVERDUE","WITHIN TIME"),"")</f>
        <v/>
      </c>
    </row>
    <row r="78">
      <c r="A78" s="3" t="n">
        <v>74</v>
      </c>
      <c r="B78" s="4" t="n"/>
      <c r="C78" s="4" t="n"/>
      <c r="D78" s="5">
        <f>IF(E78="NRFC","Natural Rubber Field Coagulam","")</f>
        <v/>
      </c>
      <c r="E78" s="4" t="n"/>
      <c r="F78" s="6" t="n"/>
      <c r="G78" s="6" t="n"/>
      <c r="H78" s="7">
        <f>IF(G78="","",G78-TODAY())</f>
        <v/>
      </c>
      <c r="I78" s="8">
        <f>IF(G78="","",
IF(G78&lt;TODAY(),
IF(O78&gt;0,"Violated","Completed"),
IF(H78&lt;=7,"Expiring Soon",
"Active")))</f>
        <v/>
      </c>
      <c r="J78" s="8">
        <f>IF(C78="","",COUNTIFS(purchase!$C:$C,$C78,purchase!$E:$E,$E78,purchase!$G:$G,"&gt;="&amp;$F78,purchase!$G:$G,"&lt;="&amp;$G78))</f>
        <v/>
      </c>
      <c r="K78" s="9">
        <f>IF(COUNTIFS(purchase!$C:$C,$C78,purchase!$E:$E,$E78,purchase!$G:$G,"&gt;="&amp;$F78,purchase!$G:$G,"&lt;="&amp;$G78)=0,"",_xlfn.MAXIFS(purchase!$G:$G,purchase!$C:$C,$C78,purchase!$E:$E,$E78,purchase!$G:$G,"&gt;="&amp;$F78,purchase!$G:$G,"&lt;="&amp;$G78))</f>
        <v/>
      </c>
      <c r="L78" s="4" t="n"/>
      <c r="M78" s="4" t="n"/>
      <c r="N78" s="10">
        <f>IF(M78="","",SUMIFS(purchase!$N:$N,purchase!$C:$C,$C78,purchase!$E:$E,$E78,purchase!$G:$G,"&gt;="&amp;$F78,purchase!$G:$G,"&lt;="&amp;$G78))</f>
        <v/>
      </c>
      <c r="O78" s="10">
        <f>IF(M78="","",M78-N78)</f>
        <v/>
      </c>
      <c r="P78" s="11">
        <f>IF(M78=0,"",N78/M78)</f>
        <v/>
      </c>
      <c r="Q78" s="12">
        <f>IF(OR(G78="",O78=""),"",
IF(AND(G78&lt;TODAY(),O78&gt;0),"YES","NO"))</f>
        <v/>
      </c>
      <c r="R78" s="13" t="n"/>
      <c r="S78" s="14" t="n"/>
      <c r="T78" s="15">
        <f>IF(Q78="YES", IF(R78="Company",L78*(1+S78),IF(R78="Vendor",L78*(1-S78),"")),"")</f>
        <v/>
      </c>
      <c r="U78" s="15">
        <f>IF(Q78="YES",O78*T78,"")</f>
        <v/>
      </c>
      <c r="V78" s="16" t="n"/>
      <c r="W78" s="17">
        <f>IF(Q78="YES",G78+V78,"")</f>
        <v/>
      </c>
      <c r="X78" s="18">
        <f>IF(Q78="YES",IF(TODAY()&gt;W78,"OVERDUE","WITHIN TIME"),"")</f>
        <v/>
      </c>
    </row>
    <row r="79">
      <c r="A79" s="3" t="n">
        <v>75</v>
      </c>
      <c r="B79" s="4" t="n"/>
      <c r="C79" s="4" t="n"/>
      <c r="D79" s="5">
        <f>IF(E79="NRFC","Natural Rubber Field Coagulam","")</f>
        <v/>
      </c>
      <c r="E79" s="4" t="n"/>
      <c r="F79" s="6" t="n"/>
      <c r="G79" s="6" t="n"/>
      <c r="H79" s="7">
        <f>IF(G79="","",G79-TODAY())</f>
        <v/>
      </c>
      <c r="I79" s="8">
        <f>IF(G79="","",
IF(G79&lt;TODAY(),
IF(O79&gt;0,"Violated","Completed"),
IF(H79&lt;=7,"Expiring Soon",
"Active")))</f>
        <v/>
      </c>
      <c r="J79" s="8">
        <f>IF(C79="","",COUNTIFS(purchase!$C:$C,$C79,purchase!$E:$E,$E79,purchase!$G:$G,"&gt;="&amp;$F79,purchase!$G:$G,"&lt;="&amp;$G79))</f>
        <v/>
      </c>
      <c r="K79" s="9">
        <f>IF(COUNTIFS(purchase!$C:$C,$C79,purchase!$E:$E,$E79,purchase!$G:$G,"&gt;="&amp;$F79,purchase!$G:$G,"&lt;="&amp;$G79)=0,"",_xlfn.MAXIFS(purchase!$G:$G,purchase!$C:$C,$C79,purchase!$E:$E,$E79,purchase!$G:$G,"&gt;="&amp;$F79,purchase!$G:$G,"&lt;="&amp;$G79))</f>
        <v/>
      </c>
      <c r="L79" s="4" t="n"/>
      <c r="M79" s="4" t="n"/>
      <c r="N79" s="10">
        <f>IF(M79="","",SUMIFS(purchase!$N:$N,purchase!$C:$C,$C79,purchase!$E:$E,$E79,purchase!$G:$G,"&gt;="&amp;$F79,purchase!$G:$G,"&lt;="&amp;$G79))</f>
        <v/>
      </c>
      <c r="O79" s="10">
        <f>IF(M79="","",M79-N79)</f>
        <v/>
      </c>
      <c r="P79" s="11">
        <f>IF(M79=0,"",N79/M79)</f>
        <v/>
      </c>
      <c r="Q79" s="12">
        <f>IF(OR(G79="",O79=""),"",
IF(AND(G79&lt;TODAY(),O79&gt;0),"YES","NO"))</f>
        <v/>
      </c>
      <c r="R79" s="13" t="n"/>
      <c r="S79" s="14" t="n"/>
      <c r="T79" s="15">
        <f>IF(Q79="YES", IF(R79="Company",L79*(1+S79),IF(R79="Vendor",L79*(1-S79),"")),"")</f>
        <v/>
      </c>
      <c r="U79" s="15">
        <f>IF(Q79="YES",O79*T79,"")</f>
        <v/>
      </c>
      <c r="V79" s="16" t="n"/>
      <c r="W79" s="17">
        <f>IF(Q79="YES",G79+V79,"")</f>
        <v/>
      </c>
      <c r="X79" s="18">
        <f>IF(Q79="YES",IF(TODAY()&gt;W79,"OVERDUE","WITHIN TIME"),"")</f>
        <v/>
      </c>
    </row>
    <row r="80">
      <c r="A80" s="3" t="n">
        <v>76</v>
      </c>
      <c r="B80" s="4" t="n"/>
      <c r="C80" s="4" t="n"/>
      <c r="D80" s="5">
        <f>IF(E80="NRFC","Natural Rubber Field Coagulam","")</f>
        <v/>
      </c>
      <c r="E80" s="4" t="n"/>
      <c r="F80" s="6" t="n"/>
      <c r="G80" s="6" t="n"/>
      <c r="H80" s="7">
        <f>IF(G80="","",G80-TODAY())</f>
        <v/>
      </c>
      <c r="I80" s="8">
        <f>IF(G80="","",
IF(G80&lt;TODAY(),
IF(O80&gt;0,"Violated","Completed"),
IF(H80&lt;=7,"Expiring Soon",
"Active")))</f>
        <v/>
      </c>
      <c r="J80" s="8">
        <f>IF(C80="","",COUNTIFS(purchase!$C:$C,$C80,purchase!$E:$E,$E80,purchase!$G:$G,"&gt;="&amp;$F80,purchase!$G:$G,"&lt;="&amp;$G80))</f>
        <v/>
      </c>
      <c r="K80" s="9">
        <f>IF(COUNTIFS(purchase!$C:$C,$C80,purchase!$E:$E,$E80,purchase!$G:$G,"&gt;="&amp;$F80,purchase!$G:$G,"&lt;="&amp;$G80)=0,"",_xlfn.MAXIFS(purchase!$G:$G,purchase!$C:$C,$C80,purchase!$E:$E,$E80,purchase!$G:$G,"&gt;="&amp;$F80,purchase!$G:$G,"&lt;="&amp;$G80))</f>
        <v/>
      </c>
      <c r="L80" s="4" t="n"/>
      <c r="M80" s="4" t="n"/>
      <c r="N80" s="10">
        <f>IF(M80="","",SUMIFS(purchase!$N:$N,purchase!$C:$C,$C80,purchase!$E:$E,$E80,purchase!$G:$G,"&gt;="&amp;$F80,purchase!$G:$G,"&lt;="&amp;$G80))</f>
        <v/>
      </c>
      <c r="O80" s="10">
        <f>IF(M80="","",M80-N80)</f>
        <v/>
      </c>
      <c r="P80" s="11">
        <f>IF(M80=0,"",N80/M80)</f>
        <v/>
      </c>
      <c r="Q80" s="12">
        <f>IF(OR(G80="",O80=""),"",
IF(AND(G80&lt;TODAY(),O80&gt;0),"YES","NO"))</f>
        <v/>
      </c>
      <c r="R80" s="13" t="n"/>
      <c r="S80" s="14" t="n"/>
      <c r="T80" s="15">
        <f>IF(Q80="YES", IF(R80="Company",L80*(1+S80),IF(R80="Vendor",L80*(1-S80),"")),"")</f>
        <v/>
      </c>
      <c r="U80" s="15">
        <f>IF(Q80="YES",O80*T80,"")</f>
        <v/>
      </c>
      <c r="V80" s="16" t="n"/>
      <c r="W80" s="17">
        <f>IF(Q80="YES",G80+V80,"")</f>
        <v/>
      </c>
      <c r="X80" s="18">
        <f>IF(Q80="YES",IF(TODAY()&gt;W80,"OVERDUE","WITHIN TIME"),"")</f>
        <v/>
      </c>
    </row>
    <row r="81">
      <c r="A81" s="3" t="n">
        <v>77</v>
      </c>
      <c r="B81" s="4" t="n"/>
      <c r="C81" s="4" t="n"/>
      <c r="D81" s="5">
        <f>IF(E81="NRFC","Natural Rubber Field Coagulam","")</f>
        <v/>
      </c>
      <c r="E81" s="4" t="n"/>
      <c r="F81" s="6" t="n"/>
      <c r="G81" s="6" t="n"/>
      <c r="H81" s="7">
        <f>IF(G81="","",G81-TODAY())</f>
        <v/>
      </c>
      <c r="I81" s="8">
        <f>IF(G81="","",
IF(G81&lt;TODAY(),
IF(O81&gt;0,"Violated","Completed"),
IF(H81&lt;=7,"Expiring Soon",
"Active")))</f>
        <v/>
      </c>
      <c r="J81" s="8">
        <f>IF(C81="","",COUNTIFS(purchase!$C:$C,$C81,purchase!$E:$E,$E81,purchase!$G:$G,"&gt;="&amp;$F81,purchase!$G:$G,"&lt;="&amp;$G81))</f>
        <v/>
      </c>
      <c r="K81" s="9">
        <f>IF(COUNTIFS(purchase!$C:$C,$C81,purchase!$E:$E,$E81,purchase!$G:$G,"&gt;="&amp;$F81,purchase!$G:$G,"&lt;="&amp;$G81)=0,"",_xlfn.MAXIFS(purchase!$G:$G,purchase!$C:$C,$C81,purchase!$E:$E,$E81,purchase!$G:$G,"&gt;="&amp;$F81,purchase!$G:$G,"&lt;="&amp;$G81))</f>
        <v/>
      </c>
      <c r="L81" s="4" t="n"/>
      <c r="M81" s="4" t="n"/>
      <c r="N81" s="10">
        <f>IF(M81="","",SUMIFS(purchase!$N:$N,purchase!$C:$C,$C81,purchase!$E:$E,$E81,purchase!$G:$G,"&gt;="&amp;$F81,purchase!$G:$G,"&lt;="&amp;$G81))</f>
        <v/>
      </c>
      <c r="O81" s="10">
        <f>IF(M81="","",M81-N81)</f>
        <v/>
      </c>
      <c r="P81" s="11">
        <f>IF(M81=0,"",N81/M81)</f>
        <v/>
      </c>
      <c r="Q81" s="12">
        <f>IF(OR(G81="",O81=""),"",
IF(AND(G81&lt;TODAY(),O81&gt;0),"YES","NO"))</f>
        <v/>
      </c>
      <c r="R81" s="13" t="n"/>
      <c r="S81" s="14" t="n"/>
      <c r="T81" s="15">
        <f>IF(Q81="YES", IF(R81="Company",L81*(1+S81),IF(R81="Vendor",L81*(1-S81),"")),"")</f>
        <v/>
      </c>
      <c r="U81" s="15">
        <f>IF(Q81="YES",O81*T81,"")</f>
        <v/>
      </c>
      <c r="V81" s="16" t="n"/>
      <c r="W81" s="17">
        <f>IF(Q81="YES",G81+V81,"")</f>
        <v/>
      </c>
      <c r="X81" s="18">
        <f>IF(Q81="YES",IF(TODAY()&gt;W81,"OVERDUE","WITHIN TIME"),"")</f>
        <v/>
      </c>
    </row>
    <row r="82">
      <c r="A82" s="3" t="n">
        <v>78</v>
      </c>
      <c r="B82" s="4" t="n"/>
      <c r="C82" s="4" t="n"/>
      <c r="D82" s="5">
        <f>IF(E82="NRFC","Natural Rubber Field Coagulam","")</f>
        <v/>
      </c>
      <c r="E82" s="4" t="n"/>
      <c r="F82" s="6" t="n"/>
      <c r="G82" s="6" t="n"/>
      <c r="H82" s="7">
        <f>IF(G82="","",G82-TODAY())</f>
        <v/>
      </c>
      <c r="I82" s="8">
        <f>IF(G82="","",
IF(G82&lt;TODAY(),
IF(O82&gt;0,"Violated","Completed"),
IF(H82&lt;=7,"Expiring Soon",
"Active")))</f>
        <v/>
      </c>
      <c r="J82" s="8">
        <f>IF(C82="","",COUNTIFS(purchase!$C:$C,$C82,purchase!$E:$E,$E82,purchase!$G:$G,"&gt;="&amp;$F82,purchase!$G:$G,"&lt;="&amp;$G82))</f>
        <v/>
      </c>
      <c r="K82" s="9">
        <f>IF(COUNTIFS(purchase!$C:$C,$C82,purchase!$E:$E,$E82,purchase!$G:$G,"&gt;="&amp;$F82,purchase!$G:$G,"&lt;="&amp;$G82)=0,"",_xlfn.MAXIFS(purchase!$G:$G,purchase!$C:$C,$C82,purchase!$E:$E,$E82,purchase!$G:$G,"&gt;="&amp;$F82,purchase!$G:$G,"&lt;="&amp;$G82))</f>
        <v/>
      </c>
      <c r="L82" s="4" t="n"/>
      <c r="M82" s="4" t="n"/>
      <c r="N82" s="10">
        <f>IF(M82="","",SUMIFS(purchase!$N:$N,purchase!$C:$C,$C82,purchase!$E:$E,$E82,purchase!$G:$G,"&gt;="&amp;$F82,purchase!$G:$G,"&lt;="&amp;$G82))</f>
        <v/>
      </c>
      <c r="O82" s="10">
        <f>IF(M82="","",M82-N82)</f>
        <v/>
      </c>
      <c r="P82" s="11">
        <f>IF(M82=0,"",N82/M82)</f>
        <v/>
      </c>
      <c r="Q82" s="12">
        <f>IF(OR(G82="",O82=""),"",
IF(AND(G82&lt;TODAY(),O82&gt;0),"YES","NO"))</f>
        <v/>
      </c>
      <c r="R82" s="13" t="n"/>
      <c r="S82" s="14" t="n"/>
      <c r="T82" s="15">
        <f>IF(Q82="YES", IF(R82="Company",L82*(1+S82),IF(R82="Vendor",L82*(1-S82),"")),"")</f>
        <v/>
      </c>
      <c r="U82" s="15">
        <f>IF(Q82="YES",O82*T82,"")</f>
        <v/>
      </c>
      <c r="V82" s="16" t="n"/>
      <c r="W82" s="17">
        <f>IF(Q82="YES",G82+V82,"")</f>
        <v/>
      </c>
      <c r="X82" s="18">
        <f>IF(Q82="YES",IF(TODAY()&gt;W82,"OVERDUE","WITHIN TIME"),"")</f>
        <v/>
      </c>
    </row>
    <row r="83">
      <c r="A83" s="3" t="n">
        <v>79</v>
      </c>
      <c r="B83" s="4" t="n"/>
      <c r="C83" s="4" t="n"/>
      <c r="D83" s="5">
        <f>IF(E83="NRFC","Natural Rubber Field Coagulam","")</f>
        <v/>
      </c>
      <c r="E83" s="4" t="n"/>
      <c r="F83" s="6" t="n"/>
      <c r="G83" s="6" t="n"/>
      <c r="H83" s="7">
        <f>IF(G83="","",G83-TODAY())</f>
        <v/>
      </c>
      <c r="I83" s="8">
        <f>IF(G83="","",
IF(G83&lt;TODAY(),
IF(O83&gt;0,"Violated","Completed"),
IF(H83&lt;=7,"Expiring Soon",
"Active")))</f>
        <v/>
      </c>
      <c r="J83" s="8">
        <f>IF(C83="","",COUNTIFS(purchase!$C:$C,$C83,purchase!$E:$E,$E83,purchase!$G:$G,"&gt;="&amp;$F83,purchase!$G:$G,"&lt;="&amp;$G83))</f>
        <v/>
      </c>
      <c r="K83" s="9">
        <f>IF(COUNTIFS(purchase!$C:$C,$C83,purchase!$E:$E,$E83,purchase!$G:$G,"&gt;="&amp;$F83,purchase!$G:$G,"&lt;="&amp;$G83)=0,"",_xlfn.MAXIFS(purchase!$G:$G,purchase!$C:$C,$C83,purchase!$E:$E,$E83,purchase!$G:$G,"&gt;="&amp;$F83,purchase!$G:$G,"&lt;="&amp;$G83))</f>
        <v/>
      </c>
      <c r="L83" s="4" t="n"/>
      <c r="M83" s="4" t="n"/>
      <c r="N83" s="10">
        <f>IF(M83="","",SUMIFS(purchase!$N:$N,purchase!$C:$C,$C83,purchase!$E:$E,$E83,purchase!$G:$G,"&gt;="&amp;$F83,purchase!$G:$G,"&lt;="&amp;$G83))</f>
        <v/>
      </c>
      <c r="O83" s="10">
        <f>IF(M83="","",M83-N83)</f>
        <v/>
      </c>
      <c r="P83" s="11">
        <f>IF(M83=0,"",N83/M83)</f>
        <v/>
      </c>
      <c r="Q83" s="12">
        <f>IF(OR(G83="",O83=""),"",
IF(AND(G83&lt;TODAY(),O83&gt;0),"YES","NO"))</f>
        <v/>
      </c>
      <c r="R83" s="13" t="n"/>
      <c r="S83" s="14" t="n"/>
      <c r="T83" s="15">
        <f>IF(Q83="YES", IF(R83="Company",L83*(1+S83),IF(R83="Vendor",L83*(1-S83),"")),"")</f>
        <v/>
      </c>
      <c r="U83" s="15">
        <f>IF(Q83="YES",O83*T83,"")</f>
        <v/>
      </c>
      <c r="V83" s="16" t="n"/>
      <c r="W83" s="17">
        <f>IF(Q83="YES",G83+V83,"")</f>
        <v/>
      </c>
      <c r="X83" s="18">
        <f>IF(Q83="YES",IF(TODAY()&gt;W83,"OVERDUE","WITHIN TIME"),"")</f>
        <v/>
      </c>
    </row>
    <row r="84">
      <c r="A84" s="3" t="n">
        <v>80</v>
      </c>
      <c r="B84" s="4" t="n"/>
      <c r="C84" s="4" t="n"/>
      <c r="D84" s="5">
        <f>IF(E84="NRFC","Natural Rubber Field Coagulam","")</f>
        <v/>
      </c>
      <c r="E84" s="4" t="n"/>
      <c r="F84" s="6" t="n"/>
      <c r="G84" s="6" t="n"/>
      <c r="H84" s="7">
        <f>IF(G84="","",G84-TODAY())</f>
        <v/>
      </c>
      <c r="I84" s="8">
        <f>IF(G84="","",
IF(G84&lt;TODAY(),
IF(O84&gt;0,"Violated","Completed"),
IF(H84&lt;=7,"Expiring Soon",
"Active")))</f>
        <v/>
      </c>
      <c r="J84" s="8">
        <f>IF(C84="","",COUNTIFS(purchase!$C:$C,$C84,purchase!$E:$E,$E84,purchase!$G:$G,"&gt;="&amp;$F84,purchase!$G:$G,"&lt;="&amp;$G84))</f>
        <v/>
      </c>
      <c r="K84" s="9">
        <f>IF(COUNTIFS(purchase!$C:$C,$C84,purchase!$E:$E,$E84,purchase!$G:$G,"&gt;="&amp;$F84,purchase!$G:$G,"&lt;="&amp;$G84)=0,"",_xlfn.MAXIFS(purchase!$G:$G,purchase!$C:$C,$C84,purchase!$E:$E,$E84,purchase!$G:$G,"&gt;="&amp;$F84,purchase!$G:$G,"&lt;="&amp;$G84))</f>
        <v/>
      </c>
      <c r="L84" s="4" t="n"/>
      <c r="M84" s="4" t="n"/>
      <c r="N84" s="10">
        <f>IF(M84="","",SUMIFS(purchase!$N:$N,purchase!$C:$C,$C84,purchase!$E:$E,$E84,purchase!$G:$G,"&gt;="&amp;$F84,purchase!$G:$G,"&lt;="&amp;$G84))</f>
        <v/>
      </c>
      <c r="O84" s="10">
        <f>IF(M84="","",M84-N84)</f>
        <v/>
      </c>
      <c r="P84" s="11">
        <f>IF(M84=0,"",N84/M84)</f>
        <v/>
      </c>
      <c r="Q84" s="12">
        <f>IF(OR(G84="",O84=""),"",
IF(AND(G84&lt;TODAY(),O84&gt;0),"YES","NO"))</f>
        <v/>
      </c>
      <c r="R84" s="13" t="n"/>
      <c r="S84" s="14" t="n"/>
      <c r="T84" s="15">
        <f>IF(Q84="YES", IF(R84="Company",L84*(1+S84),IF(R84="Vendor",L84*(1-S84),"")),"")</f>
        <v/>
      </c>
      <c r="U84" s="15">
        <f>IF(Q84="YES",O84*T84,"")</f>
        <v/>
      </c>
      <c r="V84" s="16" t="n"/>
      <c r="W84" s="17">
        <f>IF(Q84="YES",G84+V84,"")</f>
        <v/>
      </c>
      <c r="X84" s="18">
        <f>IF(Q84="YES",IF(TODAY()&gt;W84,"OVERDUE","WITHIN TIME"),"")</f>
        <v/>
      </c>
    </row>
    <row r="85">
      <c r="A85" s="3" t="n">
        <v>81</v>
      </c>
      <c r="B85" s="4" t="n"/>
      <c r="C85" s="4" t="n"/>
      <c r="D85" s="5">
        <f>IF(E85="NRFC","Natural Rubber Field Coagulam","")</f>
        <v/>
      </c>
      <c r="E85" s="4" t="n"/>
      <c r="F85" s="6" t="n"/>
      <c r="G85" s="6" t="n"/>
      <c r="H85" s="7">
        <f>IF(G85="","",G85-TODAY())</f>
        <v/>
      </c>
      <c r="I85" s="8">
        <f>IF(G85="","",
IF(G85&lt;TODAY(),
IF(O85&gt;0,"Violated","Completed"),
IF(H85&lt;=7,"Expiring Soon",
"Active")))</f>
        <v/>
      </c>
      <c r="J85" s="8">
        <f>IF(C85="","",COUNTIFS(purchase!$C:$C,$C85,purchase!$E:$E,$E85,purchase!$G:$G,"&gt;="&amp;$F85,purchase!$G:$G,"&lt;="&amp;$G85))</f>
        <v/>
      </c>
      <c r="K85" s="9">
        <f>IF(COUNTIFS(purchase!$C:$C,$C85,purchase!$E:$E,$E85,purchase!$G:$G,"&gt;="&amp;$F85,purchase!$G:$G,"&lt;="&amp;$G85)=0,"",_xlfn.MAXIFS(purchase!$G:$G,purchase!$C:$C,$C85,purchase!$E:$E,$E85,purchase!$G:$G,"&gt;="&amp;$F85,purchase!$G:$G,"&lt;="&amp;$G85))</f>
        <v/>
      </c>
      <c r="L85" s="4" t="n"/>
      <c r="M85" s="4" t="n"/>
      <c r="N85" s="10">
        <f>IF(M85="","",SUMIFS(purchase!$N:$N,purchase!$C:$C,$C85,purchase!$E:$E,$E85,purchase!$G:$G,"&gt;="&amp;$F85,purchase!$G:$G,"&lt;="&amp;$G85))</f>
        <v/>
      </c>
      <c r="O85" s="10">
        <f>IF(M85="","",M85-N85)</f>
        <v/>
      </c>
      <c r="P85" s="11">
        <f>IF(M85=0,"",N85/M85)</f>
        <v/>
      </c>
      <c r="Q85" s="12">
        <f>IF(OR(G85="",O85=""),"",
IF(AND(G85&lt;TODAY(),O85&gt;0),"YES","NO"))</f>
        <v/>
      </c>
      <c r="R85" s="13" t="n"/>
      <c r="S85" s="14" t="n"/>
      <c r="T85" s="15">
        <f>IF(Q85="YES", IF(R85="Company",L85*(1+S85),IF(R85="Vendor",L85*(1-S85),"")),"")</f>
        <v/>
      </c>
      <c r="U85" s="15">
        <f>IF(Q85="YES",O85*T85,"")</f>
        <v/>
      </c>
      <c r="V85" s="16" t="n"/>
      <c r="W85" s="17">
        <f>IF(Q85="YES",G85+V85,"")</f>
        <v/>
      </c>
      <c r="X85" s="18">
        <f>IF(Q85="YES",IF(TODAY()&gt;W85,"OVERDUE","WITHIN TIME"),"")</f>
        <v/>
      </c>
    </row>
    <row r="86">
      <c r="A86" s="3" t="n">
        <v>82</v>
      </c>
      <c r="B86" s="4" t="n"/>
      <c r="C86" s="4" t="n"/>
      <c r="D86" s="5">
        <f>IF(E86="NRFC","Natural Rubber Field Coagulam","")</f>
        <v/>
      </c>
      <c r="E86" s="4" t="n"/>
      <c r="F86" s="6" t="n"/>
      <c r="G86" s="6" t="n"/>
      <c r="H86" s="7">
        <f>IF(G86="","",G86-TODAY())</f>
        <v/>
      </c>
      <c r="I86" s="8">
        <f>IF(G86="","",
IF(G86&lt;TODAY(),
IF(O86&gt;0,"Violated","Completed"),
IF(H86&lt;=7,"Expiring Soon",
"Active")))</f>
        <v/>
      </c>
      <c r="J86" s="8">
        <f>IF(C86="","",COUNTIFS(purchase!$C:$C,$C86,purchase!$E:$E,$E86,purchase!$G:$G,"&gt;="&amp;$F86,purchase!$G:$G,"&lt;="&amp;$G86))</f>
        <v/>
      </c>
      <c r="K86" s="9">
        <f>IF(COUNTIFS(purchase!$C:$C,$C86,purchase!$E:$E,$E86,purchase!$G:$G,"&gt;="&amp;$F86,purchase!$G:$G,"&lt;="&amp;$G86)=0,"",_xlfn.MAXIFS(purchase!$G:$G,purchase!$C:$C,$C86,purchase!$E:$E,$E86,purchase!$G:$G,"&gt;="&amp;$F86,purchase!$G:$G,"&lt;="&amp;$G86))</f>
        <v/>
      </c>
      <c r="L86" s="4" t="n"/>
      <c r="M86" s="4" t="n"/>
      <c r="N86" s="10">
        <f>IF(M86="","",SUMIFS(purchase!$N:$N,purchase!$C:$C,$C86,purchase!$E:$E,$E86,purchase!$G:$G,"&gt;="&amp;$F86,purchase!$G:$G,"&lt;="&amp;$G86))</f>
        <v/>
      </c>
      <c r="O86" s="10">
        <f>IF(M86="","",M86-N86)</f>
        <v/>
      </c>
      <c r="P86" s="11">
        <f>IF(M86=0,"",N86/M86)</f>
        <v/>
      </c>
      <c r="Q86" s="12">
        <f>IF(OR(G86="",O86=""),"",
IF(AND(G86&lt;TODAY(),O86&gt;0),"YES","NO"))</f>
        <v/>
      </c>
      <c r="R86" s="13" t="n"/>
      <c r="S86" s="14" t="n"/>
      <c r="T86" s="15">
        <f>IF(Q86="YES", IF(R86="Company",L86*(1+S86),IF(R86="Vendor",L86*(1-S86),"")),"")</f>
        <v/>
      </c>
      <c r="U86" s="15">
        <f>IF(Q86="YES",O86*T86,"")</f>
        <v/>
      </c>
      <c r="V86" s="16" t="n"/>
      <c r="W86" s="17">
        <f>IF(Q86="YES",G86+V86,"")</f>
        <v/>
      </c>
      <c r="X86" s="18">
        <f>IF(Q86="YES",IF(TODAY()&gt;W86,"OVERDUE","WITHIN TIME"),"")</f>
        <v/>
      </c>
    </row>
    <row r="87">
      <c r="A87" s="3" t="n">
        <v>83</v>
      </c>
      <c r="B87" s="4" t="n"/>
      <c r="C87" s="4" t="n"/>
      <c r="D87" s="5">
        <f>IF(E87="NRFC","Natural Rubber Field Coagulam","")</f>
        <v/>
      </c>
      <c r="E87" s="4" t="n"/>
      <c r="F87" s="6" t="n"/>
      <c r="G87" s="6" t="n"/>
      <c r="H87" s="7">
        <f>IF(G87="","",G87-TODAY())</f>
        <v/>
      </c>
      <c r="I87" s="8">
        <f>IF(G87="","",
IF(G87&lt;TODAY(),
IF(O87&gt;0,"Violated","Completed"),
IF(H87&lt;=7,"Expiring Soon",
"Active")))</f>
        <v/>
      </c>
      <c r="J87" s="8">
        <f>IF(C87="","",COUNTIFS(purchase!$C:$C,$C87,purchase!$E:$E,$E87,purchase!$G:$G,"&gt;="&amp;$F87,purchase!$G:$G,"&lt;="&amp;$G87))</f>
        <v/>
      </c>
      <c r="K87" s="9">
        <f>IF(COUNTIFS(purchase!$C:$C,$C87,purchase!$E:$E,$E87,purchase!$G:$G,"&gt;="&amp;$F87,purchase!$G:$G,"&lt;="&amp;$G87)=0,"",_xlfn.MAXIFS(purchase!$G:$G,purchase!$C:$C,$C87,purchase!$E:$E,$E87,purchase!$G:$G,"&gt;="&amp;$F87,purchase!$G:$G,"&lt;="&amp;$G87))</f>
        <v/>
      </c>
      <c r="L87" s="4" t="n"/>
      <c r="M87" s="4" t="n"/>
      <c r="N87" s="10">
        <f>IF(M87="","",SUMIFS(purchase!$N:$N,purchase!$C:$C,$C87,purchase!$E:$E,$E87,purchase!$G:$G,"&gt;="&amp;$F87,purchase!$G:$G,"&lt;="&amp;$G87))</f>
        <v/>
      </c>
      <c r="O87" s="10">
        <f>IF(M87="","",M87-N87)</f>
        <v/>
      </c>
      <c r="P87" s="11">
        <f>IF(M87=0,"",N87/M87)</f>
        <v/>
      </c>
      <c r="Q87" s="12">
        <f>IF(OR(G87="",O87=""),"",
IF(AND(G87&lt;TODAY(),O87&gt;0),"YES","NO"))</f>
        <v/>
      </c>
      <c r="R87" s="13" t="n"/>
      <c r="S87" s="14" t="n"/>
      <c r="T87" s="15">
        <f>IF(Q87="YES", IF(R87="Company",L87*(1+S87),IF(R87="Vendor",L87*(1-S87),"")),"")</f>
        <v/>
      </c>
      <c r="U87" s="15">
        <f>IF(Q87="YES",O87*T87,"")</f>
        <v/>
      </c>
      <c r="V87" s="16" t="n"/>
      <c r="W87" s="17">
        <f>IF(Q87="YES",G87+V87,"")</f>
        <v/>
      </c>
      <c r="X87" s="18">
        <f>IF(Q87="YES",IF(TODAY()&gt;W87,"OVERDUE","WITHIN TIME"),"")</f>
        <v/>
      </c>
    </row>
    <row r="88">
      <c r="A88" s="3" t="n">
        <v>84</v>
      </c>
      <c r="B88" s="4" t="n"/>
      <c r="C88" s="4" t="n"/>
      <c r="D88" s="5">
        <f>IF(E88="NRFC","Natural Rubber Field Coagulam","")</f>
        <v/>
      </c>
      <c r="E88" s="4" t="n"/>
      <c r="F88" s="6" t="n"/>
      <c r="G88" s="6" t="n"/>
      <c r="H88" s="7">
        <f>IF(G88="","",G88-TODAY())</f>
        <v/>
      </c>
      <c r="I88" s="8">
        <f>IF(G88="","",
IF(G88&lt;TODAY(),
IF(O88&gt;0,"Violated","Completed"),
IF(H88&lt;=7,"Expiring Soon",
"Active")))</f>
        <v/>
      </c>
      <c r="J88" s="8">
        <f>IF(C88="","",COUNTIFS(purchase!$C:$C,$C88,purchase!$E:$E,$E88,purchase!$G:$G,"&gt;="&amp;$F88,purchase!$G:$G,"&lt;="&amp;$G88))</f>
        <v/>
      </c>
      <c r="K88" s="9">
        <f>IF(COUNTIFS(purchase!$C:$C,$C88,purchase!$E:$E,$E88,purchase!$G:$G,"&gt;="&amp;$F88,purchase!$G:$G,"&lt;="&amp;$G88)=0,"",_xlfn.MAXIFS(purchase!$G:$G,purchase!$C:$C,$C88,purchase!$E:$E,$E88,purchase!$G:$G,"&gt;="&amp;$F88,purchase!$G:$G,"&lt;="&amp;$G88))</f>
        <v/>
      </c>
      <c r="L88" s="4" t="n"/>
      <c r="M88" s="4" t="n"/>
      <c r="N88" s="10">
        <f>IF(M88="","",SUMIFS(purchase!$N:$N,purchase!$C:$C,$C88,purchase!$E:$E,$E88,purchase!$G:$G,"&gt;="&amp;$F88,purchase!$G:$G,"&lt;="&amp;$G88))</f>
        <v/>
      </c>
      <c r="O88" s="10">
        <f>IF(M88="","",M88-N88)</f>
        <v/>
      </c>
      <c r="P88" s="11">
        <f>IF(M88=0,"",N88/M88)</f>
        <v/>
      </c>
      <c r="Q88" s="12">
        <f>IF(OR(G88="",O88=""),"",
IF(AND(G88&lt;TODAY(),O88&gt;0),"YES","NO"))</f>
        <v/>
      </c>
      <c r="R88" s="13" t="n"/>
      <c r="S88" s="14" t="n"/>
      <c r="T88" s="15">
        <f>IF(Q88="YES", IF(R88="Company",L88*(1+S88),IF(R88="Vendor",L88*(1-S88),"")),"")</f>
        <v/>
      </c>
      <c r="U88" s="15">
        <f>IF(Q88="YES",O88*T88,"")</f>
        <v/>
      </c>
      <c r="V88" s="16" t="n"/>
      <c r="W88" s="17">
        <f>IF(Q88="YES",G88+V88,"")</f>
        <v/>
      </c>
      <c r="X88" s="18">
        <f>IF(Q88="YES",IF(TODAY()&gt;W88,"OVERDUE","WITHIN TIME"),"")</f>
        <v/>
      </c>
    </row>
    <row r="89">
      <c r="A89" s="3" t="n">
        <v>85</v>
      </c>
      <c r="B89" s="4" t="n"/>
      <c r="C89" s="4" t="n"/>
      <c r="D89" s="5">
        <f>IF(E89="NRFC","Natural Rubber Field Coagulam","")</f>
        <v/>
      </c>
      <c r="E89" s="4" t="n"/>
      <c r="F89" s="6" t="n"/>
      <c r="G89" s="6" t="n"/>
      <c r="H89" s="7">
        <f>IF(G89="","",G89-TODAY())</f>
        <v/>
      </c>
      <c r="I89" s="8">
        <f>IF(G89="","",
IF(G89&lt;TODAY(),
IF(O89&gt;0,"Violated","Completed"),
IF(H89&lt;=7,"Expiring Soon",
"Active")))</f>
        <v/>
      </c>
      <c r="J89" s="8">
        <f>IF(C89="","",COUNTIFS(purchase!$C:$C,$C89,purchase!$E:$E,$E89,purchase!$G:$G,"&gt;="&amp;$F89,purchase!$G:$G,"&lt;="&amp;$G89))</f>
        <v/>
      </c>
      <c r="K89" s="9">
        <f>IF(COUNTIFS(purchase!$C:$C,$C89,purchase!$E:$E,$E89,purchase!$G:$G,"&gt;="&amp;$F89,purchase!$G:$G,"&lt;="&amp;$G89)=0,"",_xlfn.MAXIFS(purchase!$G:$G,purchase!$C:$C,$C89,purchase!$E:$E,$E89,purchase!$G:$G,"&gt;="&amp;$F89,purchase!$G:$G,"&lt;="&amp;$G89))</f>
        <v/>
      </c>
      <c r="L89" s="4" t="n"/>
      <c r="M89" s="4" t="n"/>
      <c r="N89" s="10">
        <f>IF(M89="","",SUMIFS(purchase!$N:$N,purchase!$C:$C,$C89,purchase!$E:$E,$E89,purchase!$G:$G,"&gt;="&amp;$F89,purchase!$G:$G,"&lt;="&amp;$G89))</f>
        <v/>
      </c>
      <c r="O89" s="10">
        <f>IF(M89="","",M89-N89)</f>
        <v/>
      </c>
      <c r="P89" s="11">
        <f>IF(M89=0,"",N89/M89)</f>
        <v/>
      </c>
      <c r="Q89" s="12">
        <f>IF(OR(G89="",O89=""),"",
IF(AND(G89&lt;TODAY(),O89&gt;0),"YES","NO"))</f>
        <v/>
      </c>
      <c r="R89" s="13" t="n"/>
      <c r="S89" s="14" t="n"/>
      <c r="T89" s="15">
        <f>IF(Q89="YES", IF(R89="Company",L89*(1+S89),IF(R89="Vendor",L89*(1-S89),"")),"")</f>
        <v/>
      </c>
      <c r="U89" s="15">
        <f>IF(Q89="YES",O89*T89,"")</f>
        <v/>
      </c>
      <c r="V89" s="16" t="n"/>
      <c r="W89" s="17">
        <f>IF(Q89="YES",G89+V89,"")</f>
        <v/>
      </c>
      <c r="X89" s="18">
        <f>IF(Q89="YES",IF(TODAY()&gt;W89,"OVERDUE","WITHIN TIME"),"")</f>
        <v/>
      </c>
    </row>
    <row r="90">
      <c r="A90" s="3" t="n">
        <v>86</v>
      </c>
      <c r="B90" s="4" t="n"/>
      <c r="C90" s="4" t="n"/>
      <c r="D90" s="5">
        <f>IF(E90="NRFC","Natural Rubber Field Coagulam","")</f>
        <v/>
      </c>
      <c r="E90" s="4" t="n"/>
      <c r="F90" s="6" t="n"/>
      <c r="G90" s="6" t="n"/>
      <c r="H90" s="7">
        <f>IF(G90="","",G90-TODAY())</f>
        <v/>
      </c>
      <c r="I90" s="8">
        <f>IF(G90="","",
IF(G90&lt;TODAY(),
IF(O90&gt;0,"Violated","Completed"),
IF(H90&lt;=7,"Expiring Soon",
"Active")))</f>
        <v/>
      </c>
      <c r="J90" s="8">
        <f>IF(C90="","",COUNTIFS(purchase!$C:$C,$C90,purchase!$E:$E,$E90,purchase!$G:$G,"&gt;="&amp;$F90,purchase!$G:$G,"&lt;="&amp;$G90))</f>
        <v/>
      </c>
      <c r="K90" s="9">
        <f>IF(COUNTIFS(purchase!$C:$C,$C90,purchase!$E:$E,$E90,purchase!$G:$G,"&gt;="&amp;$F90,purchase!$G:$G,"&lt;="&amp;$G90)=0,"",_xlfn.MAXIFS(purchase!$G:$G,purchase!$C:$C,$C90,purchase!$E:$E,$E90,purchase!$G:$G,"&gt;="&amp;$F90,purchase!$G:$G,"&lt;="&amp;$G90))</f>
        <v/>
      </c>
      <c r="L90" s="4" t="n"/>
      <c r="M90" s="4" t="n"/>
      <c r="N90" s="10">
        <f>IF(M90="","",SUMIFS(purchase!$N:$N,purchase!$C:$C,$C90,purchase!$E:$E,$E90,purchase!$G:$G,"&gt;="&amp;$F90,purchase!$G:$G,"&lt;="&amp;$G90))</f>
        <v/>
      </c>
      <c r="O90" s="10">
        <f>IF(M90="","",M90-N90)</f>
        <v/>
      </c>
      <c r="P90" s="11">
        <f>IF(M90=0,"",N90/M90)</f>
        <v/>
      </c>
      <c r="Q90" s="12">
        <f>IF(OR(G90="",O90=""),"",
IF(AND(G90&lt;TODAY(),O90&gt;0),"YES","NO"))</f>
        <v/>
      </c>
      <c r="R90" s="13" t="n"/>
      <c r="S90" s="14" t="n"/>
      <c r="T90" s="15">
        <f>IF(Q90="YES", IF(R90="Company",L90*(1+S90),IF(R90="Vendor",L90*(1-S90),"")),"")</f>
        <v/>
      </c>
      <c r="U90" s="15">
        <f>IF(Q90="YES",O90*T90,"")</f>
        <v/>
      </c>
      <c r="V90" s="16" t="n"/>
      <c r="W90" s="17">
        <f>IF(Q90="YES",G90+V90,"")</f>
        <v/>
      </c>
      <c r="X90" s="18">
        <f>IF(Q90="YES",IF(TODAY()&gt;W90,"OVERDUE","WITHIN TIME"),"")</f>
        <v/>
      </c>
    </row>
    <row r="91">
      <c r="A91" s="3" t="n">
        <v>87</v>
      </c>
      <c r="B91" s="4" t="n"/>
      <c r="C91" s="4" t="n"/>
      <c r="D91" s="5">
        <f>IF(E91="NRFC","Natural Rubber Field Coagulam","")</f>
        <v/>
      </c>
      <c r="E91" s="4" t="n"/>
      <c r="F91" s="6" t="n"/>
      <c r="G91" s="6" t="n"/>
      <c r="H91" s="7">
        <f>IF(G91="","",G91-TODAY())</f>
        <v/>
      </c>
      <c r="I91" s="8">
        <f>IF(G91="","",
IF(G91&lt;TODAY(),
IF(O91&gt;0,"Violated","Completed"),
IF(H91&lt;=7,"Expiring Soon",
"Active")))</f>
        <v/>
      </c>
      <c r="J91" s="8">
        <f>IF(C91="","",COUNTIFS(purchase!$C:$C,$C91,purchase!$E:$E,$E91,purchase!$G:$G,"&gt;="&amp;$F91,purchase!$G:$G,"&lt;="&amp;$G91))</f>
        <v/>
      </c>
      <c r="K91" s="9">
        <f>IF(COUNTIFS(purchase!$C:$C,$C91,purchase!$E:$E,$E91,purchase!$G:$G,"&gt;="&amp;$F91,purchase!$G:$G,"&lt;="&amp;$G91)=0,"",_xlfn.MAXIFS(purchase!$G:$G,purchase!$C:$C,$C91,purchase!$E:$E,$E91,purchase!$G:$G,"&gt;="&amp;$F91,purchase!$G:$G,"&lt;="&amp;$G91))</f>
        <v/>
      </c>
      <c r="L91" s="4" t="n"/>
      <c r="M91" s="4" t="n"/>
      <c r="N91" s="10">
        <f>IF(M91="","",SUMIFS(purchase!$N:$N,purchase!$C:$C,$C91,purchase!$E:$E,$E91,purchase!$G:$G,"&gt;="&amp;$F91,purchase!$G:$G,"&lt;="&amp;$G91))</f>
        <v/>
      </c>
      <c r="O91" s="10">
        <f>IF(M91="","",M91-N91)</f>
        <v/>
      </c>
      <c r="P91" s="11">
        <f>IF(M91=0,"",N91/M91)</f>
        <v/>
      </c>
      <c r="Q91" s="12">
        <f>IF(OR(G91="",O91=""),"",
IF(AND(G91&lt;TODAY(),O91&gt;0),"YES","NO"))</f>
        <v/>
      </c>
      <c r="R91" s="13" t="n"/>
      <c r="S91" s="14" t="n"/>
      <c r="T91" s="15">
        <f>IF(Q91="YES", IF(R91="Company",L91*(1+S91),IF(R91="Vendor",L91*(1-S91),"")),"")</f>
        <v/>
      </c>
      <c r="U91" s="15">
        <f>IF(Q91="YES",O91*T91,"")</f>
        <v/>
      </c>
      <c r="V91" s="16" t="n"/>
      <c r="W91" s="17">
        <f>IF(Q91="YES",G91+V91,"")</f>
        <v/>
      </c>
      <c r="X91" s="18">
        <f>IF(Q91="YES",IF(TODAY()&gt;W91,"OVERDUE","WITHIN TIME"),"")</f>
        <v/>
      </c>
    </row>
    <row r="92">
      <c r="A92" s="3" t="n">
        <v>88</v>
      </c>
      <c r="B92" s="4" t="n"/>
      <c r="C92" s="4" t="n"/>
      <c r="D92" s="5">
        <f>IF(E92="NRFC","Natural Rubber Field Coagulam","")</f>
        <v/>
      </c>
      <c r="E92" s="4" t="n"/>
      <c r="F92" s="6" t="n"/>
      <c r="G92" s="6" t="n"/>
      <c r="H92" s="7">
        <f>IF(G92="","",G92-TODAY())</f>
        <v/>
      </c>
      <c r="I92" s="8">
        <f>IF(G92="","",
IF(G92&lt;TODAY(),
IF(O92&gt;0,"Violated","Completed"),
IF(H92&lt;=7,"Expiring Soon",
"Active")))</f>
        <v/>
      </c>
      <c r="J92" s="8">
        <f>IF(C92="","",COUNTIFS(purchase!$C:$C,$C92,purchase!$E:$E,$E92,purchase!$G:$G,"&gt;="&amp;$F92,purchase!$G:$G,"&lt;="&amp;$G92))</f>
        <v/>
      </c>
      <c r="K92" s="9">
        <f>IF(COUNTIFS(purchase!$C:$C,$C92,purchase!$E:$E,$E92,purchase!$G:$G,"&gt;="&amp;$F92,purchase!$G:$G,"&lt;="&amp;$G92)=0,"",_xlfn.MAXIFS(purchase!$G:$G,purchase!$C:$C,$C92,purchase!$E:$E,$E92,purchase!$G:$G,"&gt;="&amp;$F92,purchase!$G:$G,"&lt;="&amp;$G92))</f>
        <v/>
      </c>
      <c r="L92" s="4" t="n"/>
      <c r="M92" s="4" t="n"/>
      <c r="N92" s="10">
        <f>IF(M92="","",SUMIFS(purchase!$N:$N,purchase!$C:$C,$C92,purchase!$E:$E,$E92,purchase!$G:$G,"&gt;="&amp;$F92,purchase!$G:$G,"&lt;="&amp;$G92))</f>
        <v/>
      </c>
      <c r="O92" s="10">
        <f>IF(M92="","",M92-N92)</f>
        <v/>
      </c>
      <c r="P92" s="11">
        <f>IF(M92=0,"",N92/M92)</f>
        <v/>
      </c>
      <c r="Q92" s="12">
        <f>IF(OR(G92="",O92=""),"",
IF(AND(G92&lt;TODAY(),O92&gt;0),"YES","NO"))</f>
        <v/>
      </c>
      <c r="R92" s="13" t="n"/>
      <c r="S92" s="14" t="n"/>
      <c r="T92" s="15">
        <f>IF(Q92="YES", IF(R92="Company",L92*(1+S92),IF(R92="Vendor",L92*(1-S92),"")),"")</f>
        <v/>
      </c>
      <c r="U92" s="15">
        <f>IF(Q92="YES",O92*T92,"")</f>
        <v/>
      </c>
      <c r="V92" s="16" t="n"/>
      <c r="W92" s="17">
        <f>IF(Q92="YES",G92+V92,"")</f>
        <v/>
      </c>
      <c r="X92" s="18">
        <f>IF(Q92="YES",IF(TODAY()&gt;W92,"OVERDUE","WITHIN TIME"),"")</f>
        <v/>
      </c>
    </row>
    <row r="93">
      <c r="A93" s="3" t="n">
        <v>89</v>
      </c>
      <c r="B93" s="4" t="n"/>
      <c r="C93" s="4" t="n"/>
      <c r="D93" s="5">
        <f>IF(E93="NRFC","Natural Rubber Field Coagulam","")</f>
        <v/>
      </c>
      <c r="E93" s="4" t="n"/>
      <c r="F93" s="6" t="n"/>
      <c r="G93" s="6" t="n"/>
      <c r="H93" s="7">
        <f>IF(G93="","",G93-TODAY())</f>
        <v/>
      </c>
      <c r="I93" s="8">
        <f>IF(G93="","",
IF(G93&lt;TODAY(),
IF(O93&gt;0,"Violated","Completed"),
IF(H93&lt;=7,"Expiring Soon",
"Active")))</f>
        <v/>
      </c>
      <c r="J93" s="8">
        <f>IF(C93="","",COUNTIFS(purchase!$C:$C,$C93,purchase!$E:$E,$E93,purchase!$G:$G,"&gt;="&amp;$F93,purchase!$G:$G,"&lt;="&amp;$G93))</f>
        <v/>
      </c>
      <c r="K93" s="9">
        <f>IF(COUNTIFS(purchase!$C:$C,$C93,purchase!$E:$E,$E93,purchase!$G:$G,"&gt;="&amp;$F93,purchase!$G:$G,"&lt;="&amp;$G93)=0,"",_xlfn.MAXIFS(purchase!$G:$G,purchase!$C:$C,$C93,purchase!$E:$E,$E93,purchase!$G:$G,"&gt;="&amp;$F93,purchase!$G:$G,"&lt;="&amp;$G93))</f>
        <v/>
      </c>
      <c r="L93" s="4" t="n"/>
      <c r="M93" s="4" t="n"/>
      <c r="N93" s="10">
        <f>IF(M93="","",SUMIFS(purchase!$N:$N,purchase!$C:$C,$C93,purchase!$E:$E,$E93,purchase!$G:$G,"&gt;="&amp;$F93,purchase!$G:$G,"&lt;="&amp;$G93))</f>
        <v/>
      </c>
      <c r="O93" s="10">
        <f>IF(M93="","",M93-N93)</f>
        <v/>
      </c>
      <c r="P93" s="11">
        <f>IF(M93=0,"",N93/M93)</f>
        <v/>
      </c>
      <c r="Q93" s="12">
        <f>IF(OR(G93="",O93=""),"",
IF(AND(G93&lt;TODAY(),O93&gt;0),"YES","NO"))</f>
        <v/>
      </c>
      <c r="R93" s="13" t="n"/>
      <c r="S93" s="14" t="n"/>
      <c r="T93" s="15">
        <f>IF(Q93="YES", IF(R93="Company",L93*(1+S93),IF(R93="Vendor",L93*(1-S93),"")),"")</f>
        <v/>
      </c>
      <c r="U93" s="15">
        <f>IF(Q93="YES",O93*T93,"")</f>
        <v/>
      </c>
      <c r="V93" s="16" t="n"/>
      <c r="W93" s="17">
        <f>IF(Q93="YES",G93+V93,"")</f>
        <v/>
      </c>
      <c r="X93" s="18">
        <f>IF(Q93="YES",IF(TODAY()&gt;W93,"OVERDUE","WITHIN TIME"),"")</f>
        <v/>
      </c>
    </row>
    <row r="94">
      <c r="A94" s="3" t="n">
        <v>90</v>
      </c>
      <c r="B94" s="4" t="n"/>
      <c r="C94" s="4" t="n"/>
      <c r="D94" s="5">
        <f>IF(E94="NRFC","Natural Rubber Field Coagulam","")</f>
        <v/>
      </c>
      <c r="E94" s="4" t="n"/>
      <c r="F94" s="6" t="n"/>
      <c r="G94" s="6" t="n"/>
      <c r="H94" s="7">
        <f>IF(G94="","",G94-TODAY())</f>
        <v/>
      </c>
      <c r="I94" s="8">
        <f>IF(G94="","",
IF(G94&lt;TODAY(),
IF(O94&gt;0,"Violated","Completed"),
IF(H94&lt;=7,"Expiring Soon",
"Active")))</f>
        <v/>
      </c>
      <c r="J94" s="8">
        <f>IF(C94="","",COUNTIFS(purchase!$C:$C,$C94,purchase!$E:$E,$E94,purchase!$G:$G,"&gt;="&amp;$F94,purchase!$G:$G,"&lt;="&amp;$G94))</f>
        <v/>
      </c>
      <c r="K94" s="9">
        <f>IF(COUNTIFS(purchase!$C:$C,$C94,purchase!$E:$E,$E94,purchase!$G:$G,"&gt;="&amp;$F94,purchase!$G:$G,"&lt;="&amp;$G94)=0,"",_xlfn.MAXIFS(purchase!$G:$G,purchase!$C:$C,$C94,purchase!$E:$E,$E94,purchase!$G:$G,"&gt;="&amp;$F94,purchase!$G:$G,"&lt;="&amp;$G94))</f>
        <v/>
      </c>
      <c r="L94" s="4" t="n"/>
      <c r="M94" s="4" t="n"/>
      <c r="N94" s="10">
        <f>IF(M94="","",SUMIFS(purchase!$N:$N,purchase!$C:$C,$C94,purchase!$E:$E,$E94,purchase!$G:$G,"&gt;="&amp;$F94,purchase!$G:$G,"&lt;="&amp;$G94))</f>
        <v/>
      </c>
      <c r="O94" s="10">
        <f>IF(M94="","",M94-N94)</f>
        <v/>
      </c>
      <c r="P94" s="11">
        <f>IF(M94=0,"",N94/M94)</f>
        <v/>
      </c>
      <c r="Q94" s="12">
        <f>IF(OR(G94="",O94=""),"",
IF(AND(G94&lt;TODAY(),O94&gt;0),"YES","NO"))</f>
        <v/>
      </c>
      <c r="R94" s="13" t="n"/>
      <c r="S94" s="14" t="n"/>
      <c r="T94" s="15">
        <f>IF(Q94="YES", IF(R94="Company",L94*(1+S94),IF(R94="Vendor",L94*(1-S94),"")),"")</f>
        <v/>
      </c>
      <c r="U94" s="15">
        <f>IF(Q94="YES",O94*T94,"")</f>
        <v/>
      </c>
      <c r="V94" s="16" t="n"/>
      <c r="W94" s="17">
        <f>IF(Q94="YES",G94+V94,"")</f>
        <v/>
      </c>
      <c r="X94" s="18">
        <f>IF(Q94="YES",IF(TODAY()&gt;W94,"OVERDUE","WITHIN TIME"),"")</f>
        <v/>
      </c>
    </row>
    <row r="95">
      <c r="A95" s="3" t="n">
        <v>91</v>
      </c>
      <c r="B95" s="4" t="n"/>
      <c r="C95" s="4" t="n"/>
      <c r="D95" s="5">
        <f>IF(E95="NRFC","Natural Rubber Field Coagulam","")</f>
        <v/>
      </c>
      <c r="E95" s="4" t="n"/>
      <c r="F95" s="6" t="n"/>
      <c r="G95" s="6" t="n"/>
      <c r="H95" s="7">
        <f>IF(G95="","",G95-TODAY())</f>
        <v/>
      </c>
      <c r="I95" s="8">
        <f>IF(G95="","",
IF(G95&lt;TODAY(),
IF(O95&gt;0,"Violated","Completed"),
IF(H95&lt;=7,"Expiring Soon",
"Active")))</f>
        <v/>
      </c>
      <c r="J95" s="8">
        <f>IF(C95="","",COUNTIFS(purchase!$C:$C,$C95,purchase!$E:$E,$E95,purchase!$G:$G,"&gt;="&amp;$F95,purchase!$G:$G,"&lt;="&amp;$G95))</f>
        <v/>
      </c>
      <c r="K95" s="9">
        <f>IF(COUNTIFS(purchase!$C:$C,$C95,purchase!$E:$E,$E95,purchase!$G:$G,"&gt;="&amp;$F95,purchase!$G:$G,"&lt;="&amp;$G95)=0,"",_xlfn.MAXIFS(purchase!$G:$G,purchase!$C:$C,$C95,purchase!$E:$E,$E95,purchase!$G:$G,"&gt;="&amp;$F95,purchase!$G:$G,"&lt;="&amp;$G95))</f>
        <v/>
      </c>
      <c r="L95" s="4" t="n"/>
      <c r="M95" s="4" t="n"/>
      <c r="N95" s="10">
        <f>IF(M95="","",SUMIFS(purchase!$N:$N,purchase!$C:$C,$C95,purchase!$E:$E,$E95,purchase!$G:$G,"&gt;="&amp;$F95,purchase!$G:$G,"&lt;="&amp;$G95))</f>
        <v/>
      </c>
      <c r="O95" s="10">
        <f>IF(M95="","",M95-N95)</f>
        <v/>
      </c>
      <c r="P95" s="11">
        <f>IF(M95=0,"",N95/M95)</f>
        <v/>
      </c>
      <c r="Q95" s="12">
        <f>IF(OR(G95="",O95=""),"",
IF(AND(G95&lt;TODAY(),O95&gt;0),"YES","NO"))</f>
        <v/>
      </c>
      <c r="R95" s="13" t="n"/>
      <c r="S95" s="14" t="n"/>
      <c r="T95" s="15">
        <f>IF(Q95="YES", IF(R95="Company",L95*(1+S95),IF(R95="Vendor",L95*(1-S95),"")),"")</f>
        <v/>
      </c>
      <c r="U95" s="15">
        <f>IF(Q95="YES",O95*T95,"")</f>
        <v/>
      </c>
      <c r="V95" s="16" t="n"/>
      <c r="W95" s="17">
        <f>IF(Q95="YES",G95+V95,"")</f>
        <v/>
      </c>
      <c r="X95" s="18">
        <f>IF(Q95="YES",IF(TODAY()&gt;W95,"OVERDUE","WITHIN TIME"),"")</f>
        <v/>
      </c>
    </row>
    <row r="96">
      <c r="A96" s="3" t="n">
        <v>92</v>
      </c>
      <c r="B96" s="4" t="n"/>
      <c r="C96" s="4" t="n"/>
      <c r="D96" s="5">
        <f>IF(E96="NRFC","Natural Rubber Field Coagulam","")</f>
        <v/>
      </c>
      <c r="E96" s="4" t="n"/>
      <c r="F96" s="6" t="n"/>
      <c r="G96" s="6" t="n"/>
      <c r="H96" s="7">
        <f>IF(G96="","",G96-TODAY())</f>
        <v/>
      </c>
      <c r="I96" s="8">
        <f>IF(G96="","",
IF(G96&lt;TODAY(),
IF(O96&gt;0,"Violated","Completed"),
IF(H96&lt;=7,"Expiring Soon",
"Active")))</f>
        <v/>
      </c>
      <c r="J96" s="8">
        <f>IF(C96="","",COUNTIFS(purchase!$C:$C,$C96,purchase!$E:$E,$E96,purchase!$G:$G,"&gt;="&amp;$F96,purchase!$G:$G,"&lt;="&amp;$G96))</f>
        <v/>
      </c>
      <c r="K96" s="9">
        <f>IF(COUNTIFS(purchase!$C:$C,$C96,purchase!$E:$E,$E96,purchase!$G:$G,"&gt;="&amp;$F96,purchase!$G:$G,"&lt;="&amp;$G96)=0,"",_xlfn.MAXIFS(purchase!$G:$G,purchase!$C:$C,$C96,purchase!$E:$E,$E96,purchase!$G:$G,"&gt;="&amp;$F96,purchase!$G:$G,"&lt;="&amp;$G96))</f>
        <v/>
      </c>
      <c r="L96" s="4" t="n"/>
      <c r="M96" s="4" t="n"/>
      <c r="N96" s="10">
        <f>IF(M96="","",SUMIFS(purchase!$N:$N,purchase!$C:$C,$C96,purchase!$E:$E,$E96,purchase!$G:$G,"&gt;="&amp;$F96,purchase!$G:$G,"&lt;="&amp;$G96))</f>
        <v/>
      </c>
      <c r="O96" s="10">
        <f>IF(M96="","",M96-N96)</f>
        <v/>
      </c>
      <c r="P96" s="11">
        <f>IF(M96=0,"",N96/M96)</f>
        <v/>
      </c>
      <c r="Q96" s="12">
        <f>IF(OR(G96="",O96=""),"",
IF(AND(G96&lt;TODAY(),O96&gt;0),"YES","NO"))</f>
        <v/>
      </c>
      <c r="R96" s="13" t="n"/>
      <c r="S96" s="14" t="n"/>
      <c r="T96" s="15">
        <f>IF(Q96="YES", IF(R96="Company",L96*(1+S96),IF(R96="Vendor",L96*(1-S96),"")),"")</f>
        <v/>
      </c>
      <c r="U96" s="15">
        <f>IF(Q96="YES",O96*T96,"")</f>
        <v/>
      </c>
      <c r="V96" s="16" t="n"/>
      <c r="W96" s="17">
        <f>IF(Q96="YES",G96+V96,"")</f>
        <v/>
      </c>
      <c r="X96" s="18">
        <f>IF(Q96="YES",IF(TODAY()&gt;W96,"OVERDUE","WITHIN TIME"),"")</f>
        <v/>
      </c>
    </row>
    <row r="97">
      <c r="A97" s="3" t="n">
        <v>93</v>
      </c>
      <c r="B97" s="4" t="n"/>
      <c r="C97" s="4" t="n"/>
      <c r="D97" s="5">
        <f>IF(E97="NRFC","Natural Rubber Field Coagulam","")</f>
        <v/>
      </c>
      <c r="E97" s="4" t="n"/>
      <c r="F97" s="6" t="n"/>
      <c r="G97" s="6" t="n"/>
      <c r="H97" s="7">
        <f>IF(G97="","",G97-TODAY())</f>
        <v/>
      </c>
      <c r="I97" s="8">
        <f>IF(G97="","",
IF(G97&lt;TODAY(),
IF(O97&gt;0,"Violated","Completed"),
IF(H97&lt;=7,"Expiring Soon",
"Active")))</f>
        <v/>
      </c>
      <c r="J97" s="8">
        <f>IF(C97="","",COUNTIFS(purchase!$C:$C,$C97,purchase!$E:$E,$E97,purchase!$G:$G,"&gt;="&amp;$F97,purchase!$G:$G,"&lt;="&amp;$G97))</f>
        <v/>
      </c>
      <c r="K97" s="9">
        <f>IF(COUNTIFS(purchase!$C:$C,$C97,purchase!$E:$E,$E97,purchase!$G:$G,"&gt;="&amp;$F97,purchase!$G:$G,"&lt;="&amp;$G97)=0,"",_xlfn.MAXIFS(purchase!$G:$G,purchase!$C:$C,$C97,purchase!$E:$E,$E97,purchase!$G:$G,"&gt;="&amp;$F97,purchase!$G:$G,"&lt;="&amp;$G97))</f>
        <v/>
      </c>
      <c r="L97" s="4" t="n"/>
      <c r="M97" s="4" t="n"/>
      <c r="N97" s="10">
        <f>IF(M97="","",SUMIFS(purchase!$N:$N,purchase!$C:$C,$C97,purchase!$E:$E,$E97,purchase!$G:$G,"&gt;="&amp;$F97,purchase!$G:$G,"&lt;="&amp;$G97))</f>
        <v/>
      </c>
      <c r="O97" s="10">
        <f>IF(M97="","",M97-N97)</f>
        <v/>
      </c>
      <c r="P97" s="11">
        <f>IF(M97=0,"",N97/M97)</f>
        <v/>
      </c>
      <c r="Q97" s="12">
        <f>IF(OR(G97="",O97=""),"",
IF(AND(G97&lt;TODAY(),O97&gt;0),"YES","NO"))</f>
        <v/>
      </c>
      <c r="R97" s="13" t="n"/>
      <c r="S97" s="14" t="n"/>
      <c r="T97" s="15">
        <f>IF(Q97="YES", IF(R97="Company",L97*(1+S97),IF(R97="Vendor",L97*(1-S97),"")),"")</f>
        <v/>
      </c>
      <c r="U97" s="15">
        <f>IF(Q97="YES",O97*T97,"")</f>
        <v/>
      </c>
      <c r="V97" s="16" t="n"/>
      <c r="W97" s="17">
        <f>IF(Q97="YES",G97+V97,"")</f>
        <v/>
      </c>
      <c r="X97" s="18">
        <f>IF(Q97="YES",IF(TODAY()&gt;W97,"OVERDUE","WITHIN TIME"),"")</f>
        <v/>
      </c>
    </row>
    <row r="98">
      <c r="A98" s="3" t="n">
        <v>94</v>
      </c>
      <c r="B98" s="4" t="n"/>
      <c r="C98" s="4" t="n"/>
      <c r="D98" s="5">
        <f>IF(E98="NRFC","Natural Rubber Field Coagulam","")</f>
        <v/>
      </c>
      <c r="E98" s="4" t="n"/>
      <c r="F98" s="6" t="n"/>
      <c r="G98" s="6" t="n"/>
      <c r="H98" s="7">
        <f>IF(G98="","",G98-TODAY())</f>
        <v/>
      </c>
      <c r="I98" s="8">
        <f>IF(G98="","",
IF(G98&lt;TODAY(),
IF(O98&gt;0,"Violated","Completed"),
IF(H98&lt;=7,"Expiring Soon",
"Active")))</f>
        <v/>
      </c>
      <c r="J98" s="8">
        <f>IF(C98="","",COUNTIFS(purchase!$C:$C,$C98,purchase!$E:$E,$E98,purchase!$G:$G,"&gt;="&amp;$F98,purchase!$G:$G,"&lt;="&amp;$G98))</f>
        <v/>
      </c>
      <c r="K98" s="9">
        <f>IF(COUNTIFS(purchase!$C:$C,$C98,purchase!$E:$E,$E98,purchase!$G:$G,"&gt;="&amp;$F98,purchase!$G:$G,"&lt;="&amp;$G98)=0,"",_xlfn.MAXIFS(purchase!$G:$G,purchase!$C:$C,$C98,purchase!$E:$E,$E98,purchase!$G:$G,"&gt;="&amp;$F98,purchase!$G:$G,"&lt;="&amp;$G98))</f>
        <v/>
      </c>
      <c r="L98" s="4" t="n"/>
      <c r="M98" s="4" t="n"/>
      <c r="N98" s="10">
        <f>IF(M98="","",SUMIFS(purchase!$N:$N,purchase!$C:$C,$C98,purchase!$E:$E,$E98,purchase!$G:$G,"&gt;="&amp;$F98,purchase!$G:$G,"&lt;="&amp;$G98))</f>
        <v/>
      </c>
      <c r="O98" s="10">
        <f>IF(M98="","",M98-N98)</f>
        <v/>
      </c>
      <c r="P98" s="11">
        <f>IF(M98=0,"",N98/M98)</f>
        <v/>
      </c>
      <c r="Q98" s="12">
        <f>IF(OR(G98="",O98=""),"",
IF(AND(G98&lt;TODAY(),O98&gt;0),"YES","NO"))</f>
        <v/>
      </c>
      <c r="R98" s="13" t="n"/>
      <c r="S98" s="14" t="n"/>
      <c r="T98" s="15">
        <f>IF(Q98="YES", IF(R98="Company",L98*(1+S98),IF(R98="Vendor",L98*(1-S98),"")),"")</f>
        <v/>
      </c>
      <c r="U98" s="15">
        <f>IF(Q98="YES",O98*T98,"")</f>
        <v/>
      </c>
      <c r="V98" s="16" t="n"/>
      <c r="W98" s="17">
        <f>IF(Q98="YES",G98+V98,"")</f>
        <v/>
      </c>
      <c r="X98" s="18">
        <f>IF(Q98="YES",IF(TODAY()&gt;W98,"OVERDUE","WITHIN TIME"),"")</f>
        <v/>
      </c>
    </row>
    <row r="99">
      <c r="A99" s="3" t="n">
        <v>95</v>
      </c>
      <c r="B99" s="4" t="n"/>
      <c r="C99" s="4" t="n"/>
      <c r="D99" s="5">
        <f>IF(E99="NRFC","Natural Rubber Field Coagulam","")</f>
        <v/>
      </c>
      <c r="E99" s="4" t="n"/>
      <c r="F99" s="6" t="n"/>
      <c r="G99" s="6" t="n"/>
      <c r="H99" s="7">
        <f>IF(G99="","",G99-TODAY())</f>
        <v/>
      </c>
      <c r="I99" s="8">
        <f>IF(G99="","",
IF(G99&lt;TODAY(),
IF(O99&gt;0,"Violated","Completed"),
IF(H99&lt;=7,"Expiring Soon",
"Active")))</f>
        <v/>
      </c>
      <c r="J99" s="8">
        <f>IF(C99="","",COUNTIFS(purchase!$C:$C,$C99,purchase!$E:$E,$E99,purchase!$G:$G,"&gt;="&amp;$F99,purchase!$G:$G,"&lt;="&amp;$G99))</f>
        <v/>
      </c>
      <c r="K99" s="9">
        <f>IF(COUNTIFS(purchase!$C:$C,$C99,purchase!$E:$E,$E99,purchase!$G:$G,"&gt;="&amp;$F99,purchase!$G:$G,"&lt;="&amp;$G99)=0,"",_xlfn.MAXIFS(purchase!$G:$G,purchase!$C:$C,$C99,purchase!$E:$E,$E99,purchase!$G:$G,"&gt;="&amp;$F99,purchase!$G:$G,"&lt;="&amp;$G99))</f>
        <v/>
      </c>
      <c r="L99" s="4" t="n"/>
      <c r="M99" s="4" t="n"/>
      <c r="N99" s="10">
        <f>IF(M99="","",SUMIFS(purchase!$N:$N,purchase!$C:$C,$C99,purchase!$E:$E,$E99,purchase!$G:$G,"&gt;="&amp;$F99,purchase!$G:$G,"&lt;="&amp;$G99))</f>
        <v/>
      </c>
      <c r="O99" s="10">
        <f>IF(M99="","",M99-N99)</f>
        <v/>
      </c>
      <c r="P99" s="11">
        <f>IF(M99=0,"",N99/M99)</f>
        <v/>
      </c>
      <c r="Q99" s="12">
        <f>IF(OR(G99="",O99=""),"",
IF(AND(G99&lt;TODAY(),O99&gt;0),"YES","NO"))</f>
        <v/>
      </c>
      <c r="R99" s="13" t="n"/>
      <c r="S99" s="14" t="n"/>
      <c r="T99" s="15">
        <f>IF(Q99="YES", IF(R99="Company",L99*(1+S99),IF(R99="Vendor",L99*(1-S99),"")),"")</f>
        <v/>
      </c>
      <c r="U99" s="15">
        <f>IF(Q99="YES",O99*T99,"")</f>
        <v/>
      </c>
      <c r="V99" s="16" t="n"/>
      <c r="W99" s="17">
        <f>IF(Q99="YES",G99+V99,"")</f>
        <v/>
      </c>
      <c r="X99" s="18">
        <f>IF(Q99="YES",IF(TODAY()&gt;W99,"OVERDUE","WITHIN TIME"),"")</f>
        <v/>
      </c>
    </row>
    <row r="100">
      <c r="A100" s="3" t="n">
        <v>96</v>
      </c>
      <c r="B100" s="4" t="n"/>
      <c r="C100" s="4" t="n"/>
      <c r="D100" s="5">
        <f>IF(E100="NRFC","Natural Rubber Field Coagulam","")</f>
        <v/>
      </c>
      <c r="E100" s="4" t="n"/>
      <c r="F100" s="6" t="n"/>
      <c r="G100" s="6" t="n"/>
      <c r="H100" s="7">
        <f>IF(G100="","",G100-TODAY())</f>
        <v/>
      </c>
      <c r="I100" s="8">
        <f>IF(G100="","",
IF(G100&lt;TODAY(),
IF(O100&gt;0,"Violated","Completed"),
IF(H100&lt;=7,"Expiring Soon",
"Active")))</f>
        <v/>
      </c>
      <c r="J100" s="8">
        <f>IF(C100="","",COUNTIFS(purchase!$C:$C,$C100,purchase!$E:$E,$E100,purchase!$G:$G,"&gt;="&amp;$F100,purchase!$G:$G,"&lt;="&amp;$G100))</f>
        <v/>
      </c>
      <c r="K100" s="9">
        <f>IF(COUNTIFS(purchase!$C:$C,$C100,purchase!$E:$E,$E100,purchase!$G:$G,"&gt;="&amp;$F100,purchase!$G:$G,"&lt;="&amp;$G100)=0,"",_xlfn.MAXIFS(purchase!$G:$G,purchase!$C:$C,$C100,purchase!$E:$E,$E100,purchase!$G:$G,"&gt;="&amp;$F100,purchase!$G:$G,"&lt;="&amp;$G100))</f>
        <v/>
      </c>
      <c r="L100" s="4" t="n"/>
      <c r="M100" s="4" t="n"/>
      <c r="N100" s="10">
        <f>IF(M100="","",SUMIFS(purchase!$N:$N,purchase!$C:$C,$C100,purchase!$E:$E,$E100,purchase!$G:$G,"&gt;="&amp;$F100,purchase!$G:$G,"&lt;="&amp;$G100))</f>
        <v/>
      </c>
      <c r="O100" s="10">
        <f>IF(M100="","",M100-N100)</f>
        <v/>
      </c>
      <c r="P100" s="11">
        <f>IF(M100=0,"",N100/M100)</f>
        <v/>
      </c>
      <c r="Q100" s="12">
        <f>IF(OR(G100="",O100=""),"",
IF(AND(G100&lt;TODAY(),O100&gt;0),"YES","NO"))</f>
        <v/>
      </c>
      <c r="R100" s="13" t="n"/>
      <c r="S100" s="14" t="n"/>
      <c r="T100" s="15">
        <f>IF(Q100="YES", IF(R100="Company",L100*(1+S100),IF(R100="Vendor",L100*(1-S100),"")),"")</f>
        <v/>
      </c>
      <c r="U100" s="15">
        <f>IF(Q100="YES",O100*T100,"")</f>
        <v/>
      </c>
      <c r="V100" s="16" t="n"/>
      <c r="W100" s="17">
        <f>IF(Q100="YES",G100+V100,"")</f>
        <v/>
      </c>
      <c r="X100" s="18">
        <f>IF(Q100="YES",IF(TODAY()&gt;W100,"OVERDUE","WITHIN TIME"),"")</f>
        <v/>
      </c>
    </row>
    <row r="101">
      <c r="A101" s="3" t="n">
        <v>97</v>
      </c>
      <c r="B101" s="4" t="n"/>
      <c r="C101" s="4" t="n"/>
      <c r="D101" s="5">
        <f>IF(E101="NRFC","Natural Rubber Field Coagulam","")</f>
        <v/>
      </c>
      <c r="E101" s="4" t="n"/>
      <c r="F101" s="6" t="n"/>
      <c r="G101" s="6" t="n"/>
      <c r="H101" s="7">
        <f>IF(G101="","",G101-TODAY())</f>
        <v/>
      </c>
      <c r="I101" s="8">
        <f>IF(G101="","",
IF(G101&lt;TODAY(),
IF(O101&gt;0,"Violated","Completed"),
IF(H101&lt;=7,"Expiring Soon",
"Active")))</f>
        <v/>
      </c>
      <c r="J101" s="8">
        <f>IF(C101="","",COUNTIFS(purchase!$C:$C,$C101,purchase!$E:$E,$E101,purchase!$G:$G,"&gt;="&amp;$F101,purchase!$G:$G,"&lt;="&amp;$G101))</f>
        <v/>
      </c>
      <c r="K101" s="9">
        <f>IF(COUNTIFS(purchase!$C:$C,$C101,purchase!$E:$E,$E101,purchase!$G:$G,"&gt;="&amp;$F101,purchase!$G:$G,"&lt;="&amp;$G101)=0,"",_xlfn.MAXIFS(purchase!$G:$G,purchase!$C:$C,$C101,purchase!$E:$E,$E101,purchase!$G:$G,"&gt;="&amp;$F101,purchase!$G:$G,"&lt;="&amp;$G101))</f>
        <v/>
      </c>
      <c r="L101" s="4" t="n"/>
      <c r="M101" s="4" t="n"/>
      <c r="N101" s="10">
        <f>IF(M101="","",SUMIFS(purchase!$N:$N,purchase!$C:$C,$C101,purchase!$E:$E,$E101,purchase!$G:$G,"&gt;="&amp;$F101,purchase!$G:$G,"&lt;="&amp;$G101))</f>
        <v/>
      </c>
      <c r="O101" s="10">
        <f>IF(M101="","",M101-N101)</f>
        <v/>
      </c>
      <c r="P101" s="11">
        <f>IF(M101=0,"",N101/M101)</f>
        <v/>
      </c>
      <c r="Q101" s="12">
        <f>IF(OR(G101="",O101=""),"",
IF(AND(G101&lt;TODAY(),O101&gt;0),"YES","NO"))</f>
        <v/>
      </c>
      <c r="R101" s="13" t="n"/>
      <c r="S101" s="14" t="n"/>
      <c r="T101" s="15">
        <f>IF(Q101="YES", IF(R101="Company",L101*(1+S101),IF(R101="Vendor",L101*(1-S101),"")),"")</f>
        <v/>
      </c>
      <c r="U101" s="15">
        <f>IF(Q101="YES",O101*T101,"")</f>
        <v/>
      </c>
      <c r="V101" s="16" t="n"/>
      <c r="W101" s="17">
        <f>IF(Q101="YES",G101+V101,"")</f>
        <v/>
      </c>
      <c r="X101" s="18">
        <f>IF(Q101="YES",IF(TODAY()&gt;W101,"OVERDUE","WITHIN TIME"),"")</f>
        <v/>
      </c>
    </row>
    <row r="102">
      <c r="A102" s="3" t="n">
        <v>98</v>
      </c>
      <c r="B102" s="4" t="n"/>
      <c r="C102" s="4" t="n"/>
      <c r="D102" s="5">
        <f>IF(E102="NRFC","Natural Rubber Field Coagulam","")</f>
        <v/>
      </c>
      <c r="E102" s="4" t="n"/>
      <c r="F102" s="6" t="n"/>
      <c r="G102" s="6" t="n"/>
      <c r="H102" s="7">
        <f>IF(G102="","",G102-TODAY())</f>
        <v/>
      </c>
      <c r="I102" s="8">
        <f>IF(G102="","",
IF(G102&lt;TODAY(),
IF(O102&gt;0,"Violated","Completed"),
IF(H102&lt;=7,"Expiring Soon",
"Active")))</f>
        <v/>
      </c>
      <c r="J102" s="8">
        <f>IF(C102="","",COUNTIFS(purchase!$C:$C,$C102,purchase!$E:$E,$E102,purchase!$G:$G,"&gt;="&amp;$F102,purchase!$G:$G,"&lt;="&amp;$G102))</f>
        <v/>
      </c>
      <c r="K102" s="9">
        <f>IF(COUNTIFS(purchase!$C:$C,$C102,purchase!$E:$E,$E102,purchase!$G:$G,"&gt;="&amp;$F102,purchase!$G:$G,"&lt;="&amp;$G102)=0,"",_xlfn.MAXIFS(purchase!$G:$G,purchase!$C:$C,$C102,purchase!$E:$E,$E102,purchase!$G:$G,"&gt;="&amp;$F102,purchase!$G:$G,"&lt;="&amp;$G102))</f>
        <v/>
      </c>
      <c r="L102" s="4" t="n"/>
      <c r="M102" s="4" t="n"/>
      <c r="N102" s="10">
        <f>IF(M102="","",SUMIFS(purchase!$N:$N,purchase!$C:$C,$C102,purchase!$E:$E,$E102,purchase!$G:$G,"&gt;="&amp;$F102,purchase!$G:$G,"&lt;="&amp;$G102))</f>
        <v/>
      </c>
      <c r="O102" s="10">
        <f>IF(M102="","",M102-N102)</f>
        <v/>
      </c>
      <c r="P102" s="11">
        <f>IF(M102=0,"",N102/M102)</f>
        <v/>
      </c>
      <c r="Q102" s="12">
        <f>IF(OR(G102="",O102=""),"",
IF(AND(G102&lt;TODAY(),O102&gt;0),"YES","NO"))</f>
        <v/>
      </c>
      <c r="R102" s="13" t="n"/>
      <c r="S102" s="14" t="n"/>
      <c r="T102" s="15">
        <f>IF(Q102="YES", IF(R102="Company",L102*(1+S102),IF(R102="Vendor",L102*(1-S102),"")),"")</f>
        <v/>
      </c>
      <c r="U102" s="15">
        <f>IF(Q102="YES",O102*T102,"")</f>
        <v/>
      </c>
      <c r="V102" s="16" t="n"/>
      <c r="W102" s="17">
        <f>IF(Q102="YES",G102+V102,"")</f>
        <v/>
      </c>
      <c r="X102" s="18">
        <f>IF(Q102="YES",IF(TODAY()&gt;W102,"OVERDUE","WITHIN TIME"),"")</f>
        <v/>
      </c>
    </row>
    <row r="103">
      <c r="A103" s="3" t="n">
        <v>99</v>
      </c>
      <c r="B103" s="4" t="n"/>
      <c r="C103" s="4" t="n"/>
      <c r="D103" s="5">
        <f>IF(E103="NRFC","Natural Rubber Field Coagulam","")</f>
        <v/>
      </c>
      <c r="E103" s="4" t="n"/>
      <c r="F103" s="6" t="n"/>
      <c r="G103" s="6" t="n"/>
      <c r="H103" s="7">
        <f>IF(G103="","",G103-TODAY())</f>
        <v/>
      </c>
      <c r="I103" s="8">
        <f>IF(G103="","",
IF(G103&lt;TODAY(),
IF(O103&gt;0,"Violated","Completed"),
IF(H103&lt;=7,"Expiring Soon",
"Active")))</f>
        <v/>
      </c>
      <c r="J103" s="8">
        <f>IF(C103="","",COUNTIFS(purchase!$C:$C,$C103,purchase!$E:$E,$E103,purchase!$G:$G,"&gt;="&amp;$F103,purchase!$G:$G,"&lt;="&amp;$G103))</f>
        <v/>
      </c>
      <c r="K103" s="9">
        <f>IF(COUNTIFS(purchase!$C:$C,$C103,purchase!$E:$E,$E103,purchase!$G:$G,"&gt;="&amp;$F103,purchase!$G:$G,"&lt;="&amp;$G103)=0,"",_xlfn.MAXIFS(purchase!$G:$G,purchase!$C:$C,$C103,purchase!$E:$E,$E103,purchase!$G:$G,"&gt;="&amp;$F103,purchase!$G:$G,"&lt;="&amp;$G103))</f>
        <v/>
      </c>
      <c r="L103" s="4" t="n"/>
      <c r="M103" s="4" t="n"/>
      <c r="N103" s="10">
        <f>IF(M103="","",SUMIFS(purchase!$N:$N,purchase!$C:$C,$C103,purchase!$E:$E,$E103,purchase!$G:$G,"&gt;="&amp;$F103,purchase!$G:$G,"&lt;="&amp;$G103))</f>
        <v/>
      </c>
      <c r="O103" s="10">
        <f>IF(M103="","",M103-N103)</f>
        <v/>
      </c>
      <c r="P103" s="11">
        <f>IF(M103=0,"",N103/M103)</f>
        <v/>
      </c>
      <c r="Q103" s="12">
        <f>IF(OR(G103="",O103=""),"",
IF(AND(G103&lt;TODAY(),O103&gt;0),"YES","NO"))</f>
        <v/>
      </c>
      <c r="R103" s="13" t="n"/>
      <c r="S103" s="14" t="n"/>
      <c r="T103" s="15">
        <f>IF(Q103="YES", IF(R103="Company",L103*(1+S103),IF(R103="Vendor",L103*(1-S103),"")),"")</f>
        <v/>
      </c>
      <c r="U103" s="15">
        <f>IF(Q103="YES",O103*T103,"")</f>
        <v/>
      </c>
      <c r="V103" s="16" t="n"/>
      <c r="W103" s="17">
        <f>IF(Q103="YES",G103+V103,"")</f>
        <v/>
      </c>
      <c r="X103" s="18">
        <f>IF(Q103="YES",IF(TODAY()&gt;W103,"OVERDUE","WITHIN TIME"),"")</f>
        <v/>
      </c>
    </row>
    <row r="104">
      <c r="A104" s="3" t="n">
        <v>100</v>
      </c>
      <c r="B104" s="4" t="n"/>
      <c r="C104" s="4" t="n"/>
      <c r="D104" s="5">
        <f>IF(E104="NRFC","Natural Rubber Field Coagulam","")</f>
        <v/>
      </c>
      <c r="E104" s="4" t="n"/>
      <c r="F104" s="6" t="n"/>
      <c r="G104" s="6" t="n"/>
      <c r="H104" s="7">
        <f>IF(G104="","",G104-TODAY())</f>
        <v/>
      </c>
      <c r="I104" s="8">
        <f>IF(G104="","",
IF(G104&lt;TODAY(),
IF(O104&gt;0,"Violated","Completed"),
IF(H104&lt;=7,"Expiring Soon",
"Active")))</f>
        <v/>
      </c>
      <c r="J104" s="8">
        <f>IF(C104="","",COUNTIFS(purchase!$C:$C,$C104,purchase!$E:$E,$E104,purchase!$G:$G,"&gt;="&amp;$F104,purchase!$G:$G,"&lt;="&amp;$G104))</f>
        <v/>
      </c>
      <c r="K104" s="9">
        <f>IF(COUNTIFS(purchase!$C:$C,$C104,purchase!$E:$E,$E104,purchase!$G:$G,"&gt;="&amp;$F104,purchase!$G:$G,"&lt;="&amp;$G104)=0,"",_xlfn.MAXIFS(purchase!$G:$G,purchase!$C:$C,$C104,purchase!$E:$E,$E104,purchase!$G:$G,"&gt;="&amp;$F104,purchase!$G:$G,"&lt;="&amp;$G104))</f>
        <v/>
      </c>
      <c r="L104" s="4" t="n"/>
      <c r="M104" s="4" t="n"/>
      <c r="N104" s="10">
        <f>IF(M104="","",SUMIFS(purchase!$N:$N,purchase!$C:$C,$C104,purchase!$E:$E,$E104,purchase!$G:$G,"&gt;="&amp;$F104,purchase!$G:$G,"&lt;="&amp;$G104))</f>
        <v/>
      </c>
      <c r="O104" s="10">
        <f>IF(M104="","",M104-N104)</f>
        <v/>
      </c>
      <c r="P104" s="11">
        <f>IF(M104=0,"",N104/M104)</f>
        <v/>
      </c>
      <c r="Q104" s="12">
        <f>IF(OR(G104="",O104=""),"",
IF(AND(G104&lt;TODAY(),O104&gt;0),"YES","NO"))</f>
        <v/>
      </c>
      <c r="R104" s="13" t="n"/>
      <c r="S104" s="14" t="n"/>
      <c r="T104" s="15">
        <f>IF(Q104="YES", IF(R104="Company",L104*(1+S104),IF(R104="Vendor",L104*(1-S104),"")),"")</f>
        <v/>
      </c>
      <c r="U104" s="15">
        <f>IF(Q104="YES",O104*T104,"")</f>
        <v/>
      </c>
      <c r="V104" s="16" t="n"/>
      <c r="W104" s="17">
        <f>IF(Q104="YES",G104+V104,"")</f>
        <v/>
      </c>
      <c r="X104" s="18">
        <f>IF(Q104="YES",IF(TODAY()&gt;W104,"OVERDUE","WITHIN TIME"),"")</f>
        <v/>
      </c>
    </row>
    <row r="105">
      <c r="A105" s="3" t="n">
        <v>101</v>
      </c>
      <c r="B105" s="4" t="n"/>
      <c r="C105" s="4" t="n"/>
      <c r="D105" s="5">
        <f>IF(E105="NRFC","Natural Rubber Field Coagulam","")</f>
        <v/>
      </c>
      <c r="E105" s="4" t="n"/>
      <c r="F105" s="6" t="n"/>
      <c r="G105" s="6" t="n"/>
      <c r="H105" s="7">
        <f>IF(G105="","",G105-TODAY())</f>
        <v/>
      </c>
      <c r="I105" s="8">
        <f>IF(G105="","",
IF(G105&lt;TODAY(),
IF(O105&gt;0,"Violated","Completed"),
IF(H105&lt;=7,"Expiring Soon",
"Active")))</f>
        <v/>
      </c>
      <c r="J105" s="8">
        <f>IF(C105="","",COUNTIFS(purchase!$C:$C,$C105,purchase!$E:$E,$E105,purchase!$G:$G,"&gt;="&amp;$F105,purchase!$G:$G,"&lt;="&amp;$G105))</f>
        <v/>
      </c>
      <c r="K105" s="9">
        <f>IF(COUNTIFS(purchase!$C:$C,$C105,purchase!$E:$E,$E105,purchase!$G:$G,"&gt;="&amp;$F105,purchase!$G:$G,"&lt;="&amp;$G105)=0,"",_xlfn.MAXIFS(purchase!$G:$G,purchase!$C:$C,$C105,purchase!$E:$E,$E105,purchase!$G:$G,"&gt;="&amp;$F105,purchase!$G:$G,"&lt;="&amp;$G105))</f>
        <v/>
      </c>
      <c r="L105" s="4" t="n"/>
      <c r="M105" s="4" t="n"/>
      <c r="N105" s="10">
        <f>IF(M105="","",SUMIFS(purchase!$N:$N,purchase!$C:$C,$C105,purchase!$E:$E,$E105,purchase!$G:$G,"&gt;="&amp;$F105,purchase!$G:$G,"&lt;="&amp;$G105))</f>
        <v/>
      </c>
      <c r="O105" s="10">
        <f>IF(M105="","",M105-N105)</f>
        <v/>
      </c>
      <c r="P105" s="11">
        <f>IF(M105=0,"",N105/M105)</f>
        <v/>
      </c>
      <c r="Q105" s="12">
        <f>IF(OR(G105="",O105=""),"",
IF(AND(G105&lt;TODAY(),O105&gt;0),"YES","NO"))</f>
        <v/>
      </c>
      <c r="R105" s="13" t="n"/>
      <c r="S105" s="14" t="n"/>
      <c r="T105" s="15">
        <f>IF(Q105="YES", IF(R105="Company",L105*(1+S105),IF(R105="Vendor",L105*(1-S105),"")),"")</f>
        <v/>
      </c>
      <c r="U105" s="15">
        <f>IF(Q105="YES",O105*T105,"")</f>
        <v/>
      </c>
      <c r="V105" s="16" t="n"/>
      <c r="W105" s="17">
        <f>IF(Q105="YES",G105+V105,"")</f>
        <v/>
      </c>
      <c r="X105" s="18">
        <f>IF(Q105="YES",IF(TODAY()&gt;W105,"OVERDUE","WITHIN TIME"),"")</f>
        <v/>
      </c>
    </row>
    <row r="106">
      <c r="A106" s="3" t="n">
        <v>102</v>
      </c>
      <c r="B106" s="4" t="n"/>
      <c r="C106" s="4" t="n"/>
      <c r="D106" s="5">
        <f>IF(E106="NRFC","Natural Rubber Field Coagulam","")</f>
        <v/>
      </c>
      <c r="E106" s="4" t="n"/>
      <c r="F106" s="6" t="n"/>
      <c r="G106" s="6" t="n"/>
      <c r="H106" s="7">
        <f>IF(G106="","",G106-TODAY())</f>
        <v/>
      </c>
      <c r="I106" s="8">
        <f>IF(G106="","",
IF(G106&lt;TODAY(),
IF(O106&gt;0,"Violated","Completed"),
IF(H106&lt;=7,"Expiring Soon",
"Active")))</f>
        <v/>
      </c>
      <c r="J106" s="8">
        <f>IF(C106="","",COUNTIFS(purchase!$C:$C,$C106,purchase!$E:$E,$E106,purchase!$G:$G,"&gt;="&amp;$F106,purchase!$G:$G,"&lt;="&amp;$G106))</f>
        <v/>
      </c>
      <c r="K106" s="9">
        <f>IF(COUNTIFS(purchase!$C:$C,$C106,purchase!$E:$E,$E106,purchase!$G:$G,"&gt;="&amp;$F106,purchase!$G:$G,"&lt;="&amp;$G106)=0,"",_xlfn.MAXIFS(purchase!$G:$G,purchase!$C:$C,$C106,purchase!$E:$E,$E106,purchase!$G:$G,"&gt;="&amp;$F106,purchase!$G:$G,"&lt;="&amp;$G106))</f>
        <v/>
      </c>
      <c r="L106" s="4" t="n"/>
      <c r="M106" s="4" t="n"/>
      <c r="N106" s="10">
        <f>IF(M106="","",SUMIFS(purchase!$N:$N,purchase!$C:$C,$C106,purchase!$E:$E,$E106,purchase!$G:$G,"&gt;="&amp;$F106,purchase!$G:$G,"&lt;="&amp;$G106))</f>
        <v/>
      </c>
      <c r="O106" s="10">
        <f>IF(M106="","",M106-N106)</f>
        <v/>
      </c>
      <c r="P106" s="11">
        <f>IF(M106=0,"",N106/M106)</f>
        <v/>
      </c>
      <c r="Q106" s="12">
        <f>IF(OR(G106="",O106=""),"",
IF(AND(G106&lt;TODAY(),O106&gt;0),"YES","NO"))</f>
        <v/>
      </c>
      <c r="R106" s="13" t="n"/>
      <c r="S106" s="14" t="n"/>
      <c r="T106" s="15">
        <f>IF(Q106="YES", IF(R106="Company",L106*(1+S106),IF(R106="Vendor",L106*(1-S106),"")),"")</f>
        <v/>
      </c>
      <c r="U106" s="15">
        <f>IF(Q106="YES",O106*T106,"")</f>
        <v/>
      </c>
      <c r="V106" s="16" t="n"/>
      <c r="W106" s="17">
        <f>IF(Q106="YES",G106+V106,"")</f>
        <v/>
      </c>
      <c r="X106" s="18">
        <f>IF(Q106="YES",IF(TODAY()&gt;W106,"OVERDUE","WITHIN TIME"),"")</f>
        <v/>
      </c>
    </row>
    <row r="107">
      <c r="A107" s="3" t="n">
        <v>103</v>
      </c>
      <c r="B107" s="4" t="n"/>
      <c r="C107" s="4" t="n"/>
      <c r="D107" s="5">
        <f>IF(E107="NRFC","Natural Rubber Field Coagulam","")</f>
        <v/>
      </c>
      <c r="E107" s="4" t="n"/>
      <c r="F107" s="6" t="n"/>
      <c r="G107" s="6" t="n"/>
      <c r="H107" s="7">
        <f>IF(G107="","",G107-TODAY())</f>
        <v/>
      </c>
      <c r="I107" s="8">
        <f>IF(G107="","",
IF(G107&lt;TODAY(),
IF(O107&gt;0,"Violated","Completed"),
IF(H107&lt;=7,"Expiring Soon",
"Active")))</f>
        <v/>
      </c>
      <c r="J107" s="8">
        <f>IF(C107="","",COUNTIFS(purchase!$C:$C,$C107,purchase!$E:$E,$E107,purchase!$G:$G,"&gt;="&amp;$F107,purchase!$G:$G,"&lt;="&amp;$G107))</f>
        <v/>
      </c>
      <c r="K107" s="9">
        <f>IF(COUNTIFS(purchase!$C:$C,$C107,purchase!$E:$E,$E107,purchase!$G:$G,"&gt;="&amp;$F107,purchase!$G:$G,"&lt;="&amp;$G107)=0,"",_xlfn.MAXIFS(purchase!$G:$G,purchase!$C:$C,$C107,purchase!$E:$E,$E107,purchase!$G:$G,"&gt;="&amp;$F107,purchase!$G:$G,"&lt;="&amp;$G107))</f>
        <v/>
      </c>
      <c r="L107" s="4" t="n"/>
      <c r="M107" s="4" t="n"/>
      <c r="N107" s="10">
        <f>IF(M107="","",SUMIFS(purchase!$N:$N,purchase!$C:$C,$C107,purchase!$E:$E,$E107,purchase!$G:$G,"&gt;="&amp;$F107,purchase!$G:$G,"&lt;="&amp;$G107))</f>
        <v/>
      </c>
      <c r="O107" s="10">
        <f>IF(M107="","",M107-N107)</f>
        <v/>
      </c>
      <c r="P107" s="11">
        <f>IF(M107=0,"",N107/M107)</f>
        <v/>
      </c>
      <c r="Q107" s="12">
        <f>IF(OR(G107="",O107=""),"",
IF(AND(G107&lt;TODAY(),O107&gt;0),"YES","NO"))</f>
        <v/>
      </c>
      <c r="R107" s="13" t="n"/>
      <c r="S107" s="14" t="n"/>
      <c r="T107" s="15">
        <f>IF(Q107="YES", IF(R107="Company",L107*(1+S107),IF(R107="Vendor",L107*(1-S107),"")),"")</f>
        <v/>
      </c>
      <c r="U107" s="15">
        <f>IF(Q107="YES",O107*T107,"")</f>
        <v/>
      </c>
      <c r="V107" s="16" t="n"/>
      <c r="W107" s="17">
        <f>IF(Q107="YES",G107+V107,"")</f>
        <v/>
      </c>
      <c r="X107" s="18">
        <f>IF(Q107="YES",IF(TODAY()&gt;W107,"OVERDUE","WITHIN TIME"),"")</f>
        <v/>
      </c>
    </row>
    <row r="108">
      <c r="A108" s="3" t="n">
        <v>104</v>
      </c>
      <c r="B108" s="4" t="n"/>
      <c r="C108" s="4" t="n"/>
      <c r="D108" s="5">
        <f>IF(E108="NRFC","Natural Rubber Field Coagulam","")</f>
        <v/>
      </c>
      <c r="E108" s="4" t="n"/>
      <c r="F108" s="6" t="n"/>
      <c r="G108" s="6" t="n"/>
      <c r="H108" s="7">
        <f>IF(G108="","",G108-TODAY())</f>
        <v/>
      </c>
      <c r="I108" s="8">
        <f>IF(G108="","",
IF(G108&lt;TODAY(),
IF(O108&gt;0,"Violated","Completed"),
IF(H108&lt;=7,"Expiring Soon",
"Active")))</f>
        <v/>
      </c>
      <c r="J108" s="8">
        <f>IF(C108="","",COUNTIFS(purchase!$C:$C,$C108,purchase!$E:$E,$E108,purchase!$G:$G,"&gt;="&amp;$F108,purchase!$G:$G,"&lt;="&amp;$G108))</f>
        <v/>
      </c>
      <c r="K108" s="9">
        <f>IF(COUNTIFS(purchase!$C:$C,$C108,purchase!$E:$E,$E108,purchase!$G:$G,"&gt;="&amp;$F108,purchase!$G:$G,"&lt;="&amp;$G108)=0,"",_xlfn.MAXIFS(purchase!$G:$G,purchase!$C:$C,$C108,purchase!$E:$E,$E108,purchase!$G:$G,"&gt;="&amp;$F108,purchase!$G:$G,"&lt;="&amp;$G108))</f>
        <v/>
      </c>
      <c r="L108" s="4" t="n"/>
      <c r="M108" s="4" t="n"/>
      <c r="N108" s="10">
        <f>IF(M108="","",SUMIFS(purchase!$N:$N,purchase!$C:$C,$C108,purchase!$E:$E,$E108,purchase!$G:$G,"&gt;="&amp;$F108,purchase!$G:$G,"&lt;="&amp;$G108))</f>
        <v/>
      </c>
      <c r="O108" s="10">
        <f>IF(M108="","",M108-N108)</f>
        <v/>
      </c>
      <c r="P108" s="11">
        <f>IF(M108=0,"",N108/M108)</f>
        <v/>
      </c>
      <c r="Q108" s="12">
        <f>IF(OR(G108="",O108=""),"",
IF(AND(G108&lt;TODAY(),O108&gt;0),"YES","NO"))</f>
        <v/>
      </c>
      <c r="R108" s="13" t="n"/>
      <c r="S108" s="14" t="n"/>
      <c r="T108" s="15">
        <f>IF(Q108="YES", IF(R108="Company",L108*(1+S108),IF(R108="Vendor",L108*(1-S108),"")),"")</f>
        <v/>
      </c>
      <c r="U108" s="15">
        <f>IF(Q108="YES",O108*T108,"")</f>
        <v/>
      </c>
      <c r="V108" s="16" t="n"/>
      <c r="W108" s="17">
        <f>IF(Q108="YES",G108+V108,"")</f>
        <v/>
      </c>
      <c r="X108" s="18">
        <f>IF(Q108="YES",IF(TODAY()&gt;W108,"OVERDUE","WITHIN TIME"),"")</f>
        <v/>
      </c>
    </row>
    <row r="109">
      <c r="A109" s="3" t="n">
        <v>105</v>
      </c>
      <c r="B109" s="4" t="n"/>
      <c r="C109" s="4" t="n"/>
      <c r="D109" s="5">
        <f>IF(E109="NRFC","Natural Rubber Field Coagulam","")</f>
        <v/>
      </c>
      <c r="E109" s="4" t="n"/>
      <c r="F109" s="6" t="n"/>
      <c r="G109" s="6" t="n"/>
      <c r="H109" s="7">
        <f>IF(G109="","",G109-TODAY())</f>
        <v/>
      </c>
      <c r="I109" s="8">
        <f>IF(G109="","",
IF(G109&lt;TODAY(),
IF(O109&gt;0,"Violated","Completed"),
IF(H109&lt;=7,"Expiring Soon",
"Active")))</f>
        <v/>
      </c>
      <c r="J109" s="8">
        <f>IF(C109="","",COUNTIFS(purchase!$C:$C,$C109,purchase!$E:$E,$E109,purchase!$G:$G,"&gt;="&amp;$F109,purchase!$G:$G,"&lt;="&amp;$G109))</f>
        <v/>
      </c>
      <c r="K109" s="9">
        <f>IF(COUNTIFS(purchase!$C:$C,$C109,purchase!$E:$E,$E109,purchase!$G:$G,"&gt;="&amp;$F109,purchase!$G:$G,"&lt;="&amp;$G109)=0,"",_xlfn.MAXIFS(purchase!$G:$G,purchase!$C:$C,$C109,purchase!$E:$E,$E109,purchase!$G:$G,"&gt;="&amp;$F109,purchase!$G:$G,"&lt;="&amp;$G109))</f>
        <v/>
      </c>
      <c r="L109" s="4" t="n"/>
      <c r="M109" s="4" t="n"/>
      <c r="N109" s="10">
        <f>IF(M109="","",SUMIFS(purchase!$N:$N,purchase!$C:$C,$C109,purchase!$E:$E,$E109,purchase!$G:$G,"&gt;="&amp;$F109,purchase!$G:$G,"&lt;="&amp;$G109))</f>
        <v/>
      </c>
      <c r="O109" s="10">
        <f>IF(M109="","",M109-N109)</f>
        <v/>
      </c>
      <c r="P109" s="11">
        <f>IF(M109=0,"",N109/M109)</f>
        <v/>
      </c>
      <c r="Q109" s="12">
        <f>IF(OR(G109="",O109=""),"",
IF(AND(G109&lt;TODAY(),O109&gt;0),"YES","NO"))</f>
        <v/>
      </c>
      <c r="R109" s="13" t="n"/>
      <c r="S109" s="14" t="n"/>
      <c r="T109" s="15">
        <f>IF(Q109="YES", IF(R109="Company",L109*(1+S109),IF(R109="Vendor",L109*(1-S109),"")),"")</f>
        <v/>
      </c>
      <c r="U109" s="15">
        <f>IF(Q109="YES",O109*T109,"")</f>
        <v/>
      </c>
      <c r="V109" s="16" t="n"/>
      <c r="W109" s="17">
        <f>IF(Q109="YES",G109+V109,"")</f>
        <v/>
      </c>
      <c r="X109" s="18">
        <f>IF(Q109="YES",IF(TODAY()&gt;W109,"OVERDUE","WITHIN TIME"),"")</f>
        <v/>
      </c>
    </row>
    <row r="110">
      <c r="A110" s="3" t="n">
        <v>106</v>
      </c>
      <c r="B110" s="4" t="n"/>
      <c r="C110" s="4" t="n"/>
      <c r="D110" s="5">
        <f>IF(E110="NRFC","Natural Rubber Field Coagulam","")</f>
        <v/>
      </c>
      <c r="E110" s="4" t="n"/>
      <c r="F110" s="6" t="n"/>
      <c r="G110" s="6" t="n"/>
      <c r="H110" s="7">
        <f>IF(G110="","",G110-TODAY())</f>
        <v/>
      </c>
      <c r="I110" s="8">
        <f>IF(G110="","",
IF(G110&lt;TODAY(),
IF(O110&gt;0,"Violated","Completed"),
IF(H110&lt;=7,"Expiring Soon",
"Active")))</f>
        <v/>
      </c>
      <c r="J110" s="8">
        <f>IF(C110="","",COUNTIFS(purchase!$C:$C,$C110,purchase!$E:$E,$E110,purchase!$G:$G,"&gt;="&amp;$F110,purchase!$G:$G,"&lt;="&amp;$G110))</f>
        <v/>
      </c>
      <c r="K110" s="9">
        <f>IF(COUNTIFS(purchase!$C:$C,$C110,purchase!$E:$E,$E110,purchase!$G:$G,"&gt;="&amp;$F110,purchase!$G:$G,"&lt;="&amp;$G110)=0,"",_xlfn.MAXIFS(purchase!$G:$G,purchase!$C:$C,$C110,purchase!$E:$E,$E110,purchase!$G:$G,"&gt;="&amp;$F110,purchase!$G:$G,"&lt;="&amp;$G110))</f>
        <v/>
      </c>
      <c r="L110" s="4" t="n"/>
      <c r="M110" s="4" t="n"/>
      <c r="N110" s="10">
        <f>IF(M110="","",SUMIFS(purchase!$N:$N,purchase!$C:$C,$C110,purchase!$E:$E,$E110,purchase!$G:$G,"&gt;="&amp;$F110,purchase!$G:$G,"&lt;="&amp;$G110))</f>
        <v/>
      </c>
      <c r="O110" s="10">
        <f>IF(M110="","",M110-N110)</f>
        <v/>
      </c>
      <c r="P110" s="11">
        <f>IF(M110=0,"",N110/M110)</f>
        <v/>
      </c>
      <c r="Q110" s="12">
        <f>IF(OR(G110="",O110=""),"",
IF(AND(G110&lt;TODAY(),O110&gt;0),"YES","NO"))</f>
        <v/>
      </c>
      <c r="R110" s="13" t="n"/>
      <c r="S110" s="14" t="n"/>
      <c r="T110" s="15">
        <f>IF(Q110="YES", IF(R110="Company",L110*(1+S110),IF(R110="Vendor",L110*(1-S110),"")),"")</f>
        <v/>
      </c>
      <c r="U110" s="15">
        <f>IF(Q110="YES",O110*T110,"")</f>
        <v/>
      </c>
      <c r="V110" s="16" t="n"/>
      <c r="W110" s="17">
        <f>IF(Q110="YES",G110+V110,"")</f>
        <v/>
      </c>
      <c r="X110" s="18">
        <f>IF(Q110="YES",IF(TODAY()&gt;W110,"OVERDUE","WITHIN TIME"),"")</f>
        <v/>
      </c>
    </row>
    <row r="111">
      <c r="A111" s="3" t="n">
        <v>107</v>
      </c>
      <c r="B111" s="4" t="n"/>
      <c r="C111" s="4" t="n"/>
      <c r="D111" s="5">
        <f>IF(E111="NRFC","Natural Rubber Field Coagulam","")</f>
        <v/>
      </c>
      <c r="E111" s="4" t="n"/>
      <c r="F111" s="6" t="n"/>
      <c r="G111" s="6" t="n"/>
      <c r="H111" s="7">
        <f>IF(G111="","",G111-TODAY())</f>
        <v/>
      </c>
      <c r="I111" s="8">
        <f>IF(G111="","",
IF(G111&lt;TODAY(),
IF(O111&gt;0,"Violated","Completed"),
IF(H111&lt;=7,"Expiring Soon",
"Active")))</f>
        <v/>
      </c>
      <c r="J111" s="8">
        <f>IF(C111="","",COUNTIFS(purchase!$C:$C,$C111,purchase!$E:$E,$E111,purchase!$G:$G,"&gt;="&amp;$F111,purchase!$G:$G,"&lt;="&amp;$G111))</f>
        <v/>
      </c>
      <c r="K111" s="9">
        <f>IF(COUNTIFS(purchase!$C:$C,$C111,purchase!$E:$E,$E111,purchase!$G:$G,"&gt;="&amp;$F111,purchase!$G:$G,"&lt;="&amp;$G111)=0,"",_xlfn.MAXIFS(purchase!$G:$G,purchase!$C:$C,$C111,purchase!$E:$E,$E111,purchase!$G:$G,"&gt;="&amp;$F111,purchase!$G:$G,"&lt;="&amp;$G111))</f>
        <v/>
      </c>
      <c r="L111" s="4" t="n"/>
      <c r="M111" s="4" t="n"/>
      <c r="N111" s="10">
        <f>IF(M111="","",SUMIFS(purchase!$N:$N,purchase!$C:$C,$C111,purchase!$E:$E,$E111,purchase!$G:$G,"&gt;="&amp;$F111,purchase!$G:$G,"&lt;="&amp;$G111))</f>
        <v/>
      </c>
      <c r="O111" s="10">
        <f>IF(M111="","",M111-N111)</f>
        <v/>
      </c>
      <c r="P111" s="11">
        <f>IF(M111=0,"",N111/M111)</f>
        <v/>
      </c>
      <c r="Q111" s="12">
        <f>IF(OR(G111="",O111=""),"",
IF(AND(G111&lt;TODAY(),O111&gt;0),"YES","NO"))</f>
        <v/>
      </c>
      <c r="R111" s="13" t="n"/>
      <c r="S111" s="14" t="n"/>
      <c r="T111" s="15">
        <f>IF(Q111="YES", IF(R111="Company",L111*(1+S111),IF(R111="Vendor",L111*(1-S111),"")),"")</f>
        <v/>
      </c>
      <c r="U111" s="15">
        <f>IF(Q111="YES",O111*T111,"")</f>
        <v/>
      </c>
      <c r="V111" s="16" t="n"/>
      <c r="W111" s="17">
        <f>IF(Q111="YES",G111+V111,"")</f>
        <v/>
      </c>
      <c r="X111" s="18">
        <f>IF(Q111="YES",IF(TODAY()&gt;W111,"OVERDUE","WITHIN TIME"),"")</f>
        <v/>
      </c>
    </row>
    <row r="112">
      <c r="A112" s="3" t="n">
        <v>108</v>
      </c>
      <c r="B112" s="4" t="n"/>
      <c r="C112" s="4" t="n"/>
      <c r="D112" s="5">
        <f>IF(E112="NRFC","Natural Rubber Field Coagulam","")</f>
        <v/>
      </c>
      <c r="E112" s="4" t="n"/>
      <c r="F112" s="6" t="n"/>
      <c r="G112" s="6" t="n"/>
      <c r="H112" s="7">
        <f>IF(G112="","",G112-TODAY())</f>
        <v/>
      </c>
      <c r="I112" s="8">
        <f>IF(G112="","",
IF(G112&lt;TODAY(),
IF(O112&gt;0,"Violated","Completed"),
IF(H112&lt;=7,"Expiring Soon",
"Active")))</f>
        <v/>
      </c>
      <c r="J112" s="8">
        <f>IF(C112="","",COUNTIFS(purchase!$C:$C,$C112,purchase!$E:$E,$E112,purchase!$G:$G,"&gt;="&amp;$F112,purchase!$G:$G,"&lt;="&amp;$G112))</f>
        <v/>
      </c>
      <c r="K112" s="9">
        <f>IF(COUNTIFS(purchase!$C:$C,$C112,purchase!$E:$E,$E112,purchase!$G:$G,"&gt;="&amp;$F112,purchase!$G:$G,"&lt;="&amp;$G112)=0,"",_xlfn.MAXIFS(purchase!$G:$G,purchase!$C:$C,$C112,purchase!$E:$E,$E112,purchase!$G:$G,"&gt;="&amp;$F112,purchase!$G:$G,"&lt;="&amp;$G112))</f>
        <v/>
      </c>
      <c r="L112" s="4" t="n"/>
      <c r="M112" s="4" t="n"/>
      <c r="N112" s="10">
        <f>IF(M112="","",SUMIFS(purchase!$N:$N,purchase!$C:$C,$C112,purchase!$E:$E,$E112,purchase!$G:$G,"&gt;="&amp;$F112,purchase!$G:$G,"&lt;="&amp;$G112))</f>
        <v/>
      </c>
      <c r="O112" s="10">
        <f>IF(M112="","",M112-N112)</f>
        <v/>
      </c>
      <c r="P112" s="11">
        <f>IF(M112=0,"",N112/M112)</f>
        <v/>
      </c>
      <c r="Q112" s="12">
        <f>IF(OR(G112="",O112=""),"",
IF(AND(G112&lt;TODAY(),O112&gt;0),"YES","NO"))</f>
        <v/>
      </c>
      <c r="R112" s="13" t="n"/>
      <c r="S112" s="14" t="n"/>
      <c r="T112" s="15">
        <f>IF(Q112="YES", IF(R112="Company",L112*(1+S112),IF(R112="Vendor",L112*(1-S112),"")),"")</f>
        <v/>
      </c>
      <c r="U112" s="15">
        <f>IF(Q112="YES",O112*T112,"")</f>
        <v/>
      </c>
      <c r="V112" s="16" t="n"/>
      <c r="W112" s="17">
        <f>IF(Q112="YES",G112+V112,"")</f>
        <v/>
      </c>
      <c r="X112" s="18">
        <f>IF(Q112="YES",IF(TODAY()&gt;W112,"OVERDUE","WITHIN TIME"),"")</f>
        <v/>
      </c>
    </row>
    <row r="113">
      <c r="A113" s="3" t="n">
        <v>109</v>
      </c>
      <c r="B113" s="4" t="n"/>
      <c r="C113" s="4" t="n"/>
      <c r="D113" s="5">
        <f>IF(E113="NRFC","Natural Rubber Field Coagulam","")</f>
        <v/>
      </c>
      <c r="E113" s="4" t="n"/>
      <c r="F113" s="6" t="n"/>
      <c r="G113" s="6" t="n"/>
      <c r="H113" s="7">
        <f>IF(G113="","",G113-TODAY())</f>
        <v/>
      </c>
      <c r="I113" s="8">
        <f>IF(G113="","",
IF(G113&lt;TODAY(),
IF(O113&gt;0,"Violated","Completed"),
IF(H113&lt;=7,"Expiring Soon",
"Active")))</f>
        <v/>
      </c>
      <c r="J113" s="8">
        <f>IF(C113="","",COUNTIFS(purchase!$C:$C,$C113,purchase!$E:$E,$E113,purchase!$G:$G,"&gt;="&amp;$F113,purchase!$G:$G,"&lt;="&amp;$G113))</f>
        <v/>
      </c>
      <c r="K113" s="9">
        <f>IF(COUNTIFS(purchase!$C:$C,$C113,purchase!$E:$E,$E113,purchase!$G:$G,"&gt;="&amp;$F113,purchase!$G:$G,"&lt;="&amp;$G113)=0,"",_xlfn.MAXIFS(purchase!$G:$G,purchase!$C:$C,$C113,purchase!$E:$E,$E113,purchase!$G:$G,"&gt;="&amp;$F113,purchase!$G:$G,"&lt;="&amp;$G113))</f>
        <v/>
      </c>
      <c r="L113" s="4" t="n"/>
      <c r="M113" s="4" t="n"/>
      <c r="N113" s="10">
        <f>IF(M113="","",SUMIFS(purchase!$N:$N,purchase!$C:$C,$C113,purchase!$E:$E,$E113,purchase!$G:$G,"&gt;="&amp;$F113,purchase!$G:$G,"&lt;="&amp;$G113))</f>
        <v/>
      </c>
      <c r="O113" s="10">
        <f>IF(M113="","",M113-N113)</f>
        <v/>
      </c>
      <c r="P113" s="11">
        <f>IF(M113=0,"",N113/M113)</f>
        <v/>
      </c>
      <c r="Q113" s="12">
        <f>IF(OR(G113="",O113=""),"",
IF(AND(G113&lt;TODAY(),O113&gt;0),"YES","NO"))</f>
        <v/>
      </c>
      <c r="R113" s="13" t="n"/>
      <c r="S113" s="14" t="n"/>
      <c r="T113" s="15">
        <f>IF(Q113="YES", IF(R113="Company",L113*(1+S113),IF(R113="Vendor",L113*(1-S113),"")),"")</f>
        <v/>
      </c>
      <c r="U113" s="15">
        <f>IF(Q113="YES",O113*T113,"")</f>
        <v/>
      </c>
      <c r="V113" s="16" t="n"/>
      <c r="W113" s="17">
        <f>IF(Q113="YES",G113+V113,"")</f>
        <v/>
      </c>
      <c r="X113" s="18">
        <f>IF(Q113="YES",IF(TODAY()&gt;W113,"OVERDUE","WITHIN TIME"),"")</f>
        <v/>
      </c>
    </row>
    <row r="114">
      <c r="A114" s="3" t="n">
        <v>110</v>
      </c>
      <c r="B114" s="4" t="n"/>
      <c r="C114" s="4" t="n"/>
      <c r="D114" s="5">
        <f>IF(E114="NRFC","Natural Rubber Field Coagulam","")</f>
        <v/>
      </c>
      <c r="E114" s="4" t="n"/>
      <c r="F114" s="6" t="n"/>
      <c r="G114" s="6" t="n"/>
      <c r="H114" s="7">
        <f>IF(G114="","",G114-TODAY())</f>
        <v/>
      </c>
      <c r="I114" s="8">
        <f>IF(G114="","",
IF(G114&lt;TODAY(),
IF(O114&gt;0,"Violated","Completed"),
IF(H114&lt;=7,"Expiring Soon",
"Active")))</f>
        <v/>
      </c>
      <c r="J114" s="8">
        <f>IF(C114="","",COUNTIFS(purchase!$C:$C,$C114,purchase!$E:$E,$E114,purchase!$G:$G,"&gt;="&amp;$F114,purchase!$G:$G,"&lt;="&amp;$G114))</f>
        <v/>
      </c>
      <c r="K114" s="9">
        <f>IF(COUNTIFS(purchase!$C:$C,$C114,purchase!$E:$E,$E114,purchase!$G:$G,"&gt;="&amp;$F114,purchase!$G:$G,"&lt;="&amp;$G114)=0,"",_xlfn.MAXIFS(purchase!$G:$G,purchase!$C:$C,$C114,purchase!$E:$E,$E114,purchase!$G:$G,"&gt;="&amp;$F114,purchase!$G:$G,"&lt;="&amp;$G114))</f>
        <v/>
      </c>
      <c r="L114" s="4" t="n"/>
      <c r="M114" s="4" t="n"/>
      <c r="N114" s="10">
        <f>IF(M114="","",SUMIFS(purchase!$N:$N,purchase!$C:$C,$C114,purchase!$E:$E,$E114,purchase!$G:$G,"&gt;="&amp;$F114,purchase!$G:$G,"&lt;="&amp;$G114))</f>
        <v/>
      </c>
      <c r="O114" s="10">
        <f>IF(M114="","",M114-N114)</f>
        <v/>
      </c>
      <c r="P114" s="11">
        <f>IF(M114=0,"",N114/M114)</f>
        <v/>
      </c>
      <c r="Q114" s="12">
        <f>IF(OR(G114="",O114=""),"",
IF(AND(G114&lt;TODAY(),O114&gt;0),"YES","NO"))</f>
        <v/>
      </c>
      <c r="R114" s="13" t="n"/>
      <c r="S114" s="14" t="n"/>
      <c r="T114" s="15">
        <f>IF(Q114="YES", IF(R114="Company",L114*(1+S114),IF(R114="Vendor",L114*(1-S114),"")),"")</f>
        <v/>
      </c>
      <c r="U114" s="15">
        <f>IF(Q114="YES",O114*T114,"")</f>
        <v/>
      </c>
      <c r="V114" s="16" t="n"/>
      <c r="W114" s="17">
        <f>IF(Q114="YES",G114+V114,"")</f>
        <v/>
      </c>
      <c r="X114" s="18">
        <f>IF(Q114="YES",IF(TODAY()&gt;W114,"OVERDUE","WITHIN TIME"),"")</f>
        <v/>
      </c>
    </row>
    <row r="115">
      <c r="A115" s="3" t="n">
        <v>111</v>
      </c>
      <c r="B115" s="4" t="n"/>
      <c r="C115" s="4" t="n"/>
      <c r="D115" s="5">
        <f>IF(E115="NRFC","Natural Rubber Field Coagulam","")</f>
        <v/>
      </c>
      <c r="E115" s="4" t="n"/>
      <c r="F115" s="6" t="n"/>
      <c r="G115" s="6" t="n"/>
      <c r="H115" s="7">
        <f>IF(G115="","",G115-TODAY())</f>
        <v/>
      </c>
      <c r="I115" s="8">
        <f>IF(G115="","",
IF(G115&lt;TODAY(),
IF(O115&gt;0,"Violated","Completed"),
IF(H115&lt;=7,"Expiring Soon",
"Active")))</f>
        <v/>
      </c>
      <c r="J115" s="8">
        <f>IF(C115="","",COUNTIFS(purchase!$C:$C,$C115,purchase!$E:$E,$E115,purchase!$G:$G,"&gt;="&amp;$F115,purchase!$G:$G,"&lt;="&amp;$G115))</f>
        <v/>
      </c>
      <c r="K115" s="9">
        <f>IF(COUNTIFS(purchase!$C:$C,$C115,purchase!$E:$E,$E115,purchase!$G:$G,"&gt;="&amp;$F115,purchase!$G:$G,"&lt;="&amp;$G115)=0,"",_xlfn.MAXIFS(purchase!$G:$G,purchase!$C:$C,$C115,purchase!$E:$E,$E115,purchase!$G:$G,"&gt;="&amp;$F115,purchase!$G:$G,"&lt;="&amp;$G115))</f>
        <v/>
      </c>
      <c r="L115" s="4" t="n"/>
      <c r="M115" s="4" t="n"/>
      <c r="N115" s="10">
        <f>IF(M115="","",SUMIFS(purchase!$N:$N,purchase!$C:$C,$C115,purchase!$E:$E,$E115,purchase!$G:$G,"&gt;="&amp;$F115,purchase!$G:$G,"&lt;="&amp;$G115))</f>
        <v/>
      </c>
      <c r="O115" s="10">
        <f>IF(M115="","",M115-N115)</f>
        <v/>
      </c>
      <c r="P115" s="11">
        <f>IF(M115=0,"",N115/M115)</f>
        <v/>
      </c>
      <c r="Q115" s="12">
        <f>IF(OR(G115="",O115=""),"",
IF(AND(G115&lt;TODAY(),O115&gt;0),"YES","NO"))</f>
        <v/>
      </c>
      <c r="R115" s="13" t="n"/>
      <c r="S115" s="14" t="n"/>
      <c r="T115" s="15">
        <f>IF(Q115="YES", IF(R115="Company",L115*(1+S115),IF(R115="Vendor",L115*(1-S115),"")),"")</f>
        <v/>
      </c>
      <c r="U115" s="15">
        <f>IF(Q115="YES",O115*T115,"")</f>
        <v/>
      </c>
      <c r="V115" s="16" t="n"/>
      <c r="W115" s="17">
        <f>IF(Q115="YES",G115+V115,"")</f>
        <v/>
      </c>
      <c r="X115" s="18">
        <f>IF(Q115="YES",IF(TODAY()&gt;W115,"OVERDUE","WITHIN TIME"),"")</f>
        <v/>
      </c>
    </row>
    <row r="116">
      <c r="A116" s="3" t="n">
        <v>112</v>
      </c>
      <c r="B116" s="4" t="n"/>
      <c r="C116" s="4" t="n"/>
      <c r="D116" s="5">
        <f>IF(E116="NRFC","Natural Rubber Field Coagulam","")</f>
        <v/>
      </c>
      <c r="E116" s="4" t="n"/>
      <c r="F116" s="6" t="n"/>
      <c r="G116" s="6" t="n"/>
      <c r="H116" s="7">
        <f>IF(G116="","",G116-TODAY())</f>
        <v/>
      </c>
      <c r="I116" s="8">
        <f>IF(G116="","",
IF(G116&lt;TODAY(),
IF(O116&gt;0,"Violated","Completed"),
IF(H116&lt;=7,"Expiring Soon",
"Active")))</f>
        <v/>
      </c>
      <c r="J116" s="8">
        <f>IF(C116="","",COUNTIFS(purchase!$C:$C,$C116,purchase!$E:$E,$E116,purchase!$G:$G,"&gt;="&amp;$F116,purchase!$G:$G,"&lt;="&amp;$G116))</f>
        <v/>
      </c>
      <c r="K116" s="9">
        <f>IF(COUNTIFS(purchase!$C:$C,$C116,purchase!$E:$E,$E116,purchase!$G:$G,"&gt;="&amp;$F116,purchase!$G:$G,"&lt;="&amp;$G116)=0,"",_xlfn.MAXIFS(purchase!$G:$G,purchase!$C:$C,$C116,purchase!$E:$E,$E116,purchase!$G:$G,"&gt;="&amp;$F116,purchase!$G:$G,"&lt;="&amp;$G116))</f>
        <v/>
      </c>
      <c r="L116" s="4" t="n"/>
      <c r="M116" s="4" t="n"/>
      <c r="N116" s="10">
        <f>IF(M116="","",SUMIFS(purchase!$N:$N,purchase!$C:$C,$C116,purchase!$E:$E,$E116,purchase!$G:$G,"&gt;="&amp;$F116,purchase!$G:$G,"&lt;="&amp;$G116))</f>
        <v/>
      </c>
      <c r="O116" s="10">
        <f>IF(M116="","",M116-N116)</f>
        <v/>
      </c>
      <c r="P116" s="11">
        <f>IF(M116=0,"",N116/M116)</f>
        <v/>
      </c>
      <c r="Q116" s="12">
        <f>IF(OR(G116="",O116=""),"",
IF(AND(G116&lt;TODAY(),O116&gt;0),"YES","NO"))</f>
        <v/>
      </c>
      <c r="R116" s="13" t="n"/>
      <c r="S116" s="14" t="n"/>
      <c r="T116" s="15">
        <f>IF(Q116="YES", IF(R116="Company",L116*(1+S116),IF(R116="Vendor",L116*(1-S116),"")),"")</f>
        <v/>
      </c>
      <c r="U116" s="15">
        <f>IF(Q116="YES",O116*T116,"")</f>
        <v/>
      </c>
      <c r="V116" s="16" t="n"/>
      <c r="W116" s="17">
        <f>IF(Q116="YES",G116+V116,"")</f>
        <v/>
      </c>
      <c r="X116" s="18">
        <f>IF(Q116="YES",IF(TODAY()&gt;W116,"OVERDUE","WITHIN TIME"),"")</f>
        <v/>
      </c>
    </row>
    <row r="117">
      <c r="A117" s="3" t="n">
        <v>113</v>
      </c>
      <c r="B117" s="4" t="n"/>
      <c r="C117" s="4" t="n"/>
      <c r="D117" s="5">
        <f>IF(E117="NRFC","Natural Rubber Field Coagulam","")</f>
        <v/>
      </c>
      <c r="E117" s="4" t="n"/>
      <c r="F117" s="6" t="n"/>
      <c r="G117" s="6" t="n"/>
      <c r="H117" s="7">
        <f>IF(G117="","",G117-TODAY())</f>
        <v/>
      </c>
      <c r="I117" s="8">
        <f>IF(G117="","",
IF(G117&lt;TODAY(),
IF(O117&gt;0,"Violated","Completed"),
IF(H117&lt;=7,"Expiring Soon",
"Active")))</f>
        <v/>
      </c>
      <c r="J117" s="8">
        <f>IF(C117="","",COUNTIFS(purchase!$C:$C,$C117,purchase!$E:$E,$E117,purchase!$G:$G,"&gt;="&amp;$F117,purchase!$G:$G,"&lt;="&amp;$G117))</f>
        <v/>
      </c>
      <c r="K117" s="9">
        <f>IF(COUNTIFS(purchase!$C:$C,$C117,purchase!$E:$E,$E117,purchase!$G:$G,"&gt;="&amp;$F117,purchase!$G:$G,"&lt;="&amp;$G117)=0,"",_xlfn.MAXIFS(purchase!$G:$G,purchase!$C:$C,$C117,purchase!$E:$E,$E117,purchase!$G:$G,"&gt;="&amp;$F117,purchase!$G:$G,"&lt;="&amp;$G117))</f>
        <v/>
      </c>
      <c r="L117" s="4" t="n"/>
      <c r="M117" s="4" t="n"/>
      <c r="N117" s="10">
        <f>IF(M117="","",SUMIFS(purchase!$N:$N,purchase!$C:$C,$C117,purchase!$E:$E,$E117,purchase!$G:$G,"&gt;="&amp;$F117,purchase!$G:$G,"&lt;="&amp;$G117))</f>
        <v/>
      </c>
      <c r="O117" s="10">
        <f>IF(M117="","",M117-N117)</f>
        <v/>
      </c>
      <c r="P117" s="11">
        <f>IF(M117=0,"",N117/M117)</f>
        <v/>
      </c>
      <c r="Q117" s="12">
        <f>IF(OR(G117="",O117=""),"",
IF(AND(G117&lt;TODAY(),O117&gt;0),"YES","NO"))</f>
        <v/>
      </c>
      <c r="R117" s="13" t="n"/>
      <c r="S117" s="14" t="n"/>
      <c r="T117" s="15">
        <f>IF(Q117="YES", IF(R117="Company",L117*(1+S117),IF(R117="Vendor",L117*(1-S117),"")),"")</f>
        <v/>
      </c>
      <c r="U117" s="15">
        <f>IF(Q117="YES",O117*T117,"")</f>
        <v/>
      </c>
      <c r="V117" s="16" t="n"/>
      <c r="W117" s="17">
        <f>IF(Q117="YES",G117+V117,"")</f>
        <v/>
      </c>
      <c r="X117" s="18">
        <f>IF(Q117="YES",IF(TODAY()&gt;W117,"OVERDUE","WITHIN TIME"),"")</f>
        <v/>
      </c>
    </row>
    <row r="118">
      <c r="A118" s="3" t="n">
        <v>114</v>
      </c>
      <c r="B118" s="4" t="n"/>
      <c r="C118" s="4" t="n"/>
      <c r="D118" s="5">
        <f>IF(E118="NRFC","Natural Rubber Field Coagulam","")</f>
        <v/>
      </c>
      <c r="E118" s="4" t="n"/>
      <c r="F118" s="6" t="n"/>
      <c r="G118" s="6" t="n"/>
      <c r="H118" s="7">
        <f>IF(G118="","",G118-TODAY())</f>
        <v/>
      </c>
      <c r="I118" s="8">
        <f>IF(G118="","",
IF(G118&lt;TODAY(),
IF(O118&gt;0,"Violated","Completed"),
IF(H118&lt;=7,"Expiring Soon",
"Active")))</f>
        <v/>
      </c>
      <c r="J118" s="8">
        <f>IF(C118="","",COUNTIFS(purchase!$C:$C,$C118,purchase!$E:$E,$E118,purchase!$G:$G,"&gt;="&amp;$F118,purchase!$G:$G,"&lt;="&amp;$G118))</f>
        <v/>
      </c>
      <c r="K118" s="9">
        <f>IF(COUNTIFS(purchase!$C:$C,$C118,purchase!$E:$E,$E118,purchase!$G:$G,"&gt;="&amp;$F118,purchase!$G:$G,"&lt;="&amp;$G118)=0,"",_xlfn.MAXIFS(purchase!$G:$G,purchase!$C:$C,$C118,purchase!$E:$E,$E118,purchase!$G:$G,"&gt;="&amp;$F118,purchase!$G:$G,"&lt;="&amp;$G118))</f>
        <v/>
      </c>
      <c r="L118" s="4" t="n"/>
      <c r="M118" s="4" t="n"/>
      <c r="N118" s="10">
        <f>IF(M118="","",SUMIFS(purchase!$N:$N,purchase!$C:$C,$C118,purchase!$E:$E,$E118,purchase!$G:$G,"&gt;="&amp;$F118,purchase!$G:$G,"&lt;="&amp;$G118))</f>
        <v/>
      </c>
      <c r="O118" s="10">
        <f>IF(M118="","",M118-N118)</f>
        <v/>
      </c>
      <c r="P118" s="11">
        <f>IF(M118=0,"",N118/M118)</f>
        <v/>
      </c>
      <c r="Q118" s="12">
        <f>IF(OR(G118="",O118=""),"",
IF(AND(G118&lt;TODAY(),O118&gt;0),"YES","NO"))</f>
        <v/>
      </c>
      <c r="R118" s="13" t="n"/>
      <c r="S118" s="14" t="n"/>
      <c r="T118" s="15">
        <f>IF(Q118="YES", IF(R118="Company",L118*(1+S118),IF(R118="Vendor",L118*(1-S118),"")),"")</f>
        <v/>
      </c>
      <c r="U118" s="15">
        <f>IF(Q118="YES",O118*T118,"")</f>
        <v/>
      </c>
      <c r="V118" s="16" t="n"/>
      <c r="W118" s="17">
        <f>IF(Q118="YES",G118+V118,"")</f>
        <v/>
      </c>
      <c r="X118" s="18">
        <f>IF(Q118="YES",IF(TODAY()&gt;W118,"OVERDUE","WITHIN TIME"),"")</f>
        <v/>
      </c>
    </row>
    <row r="119">
      <c r="A119" s="3" t="n">
        <v>115</v>
      </c>
      <c r="B119" s="4" t="n"/>
      <c r="C119" s="4" t="n"/>
      <c r="D119" s="5">
        <f>IF(E119="NRFC","Natural Rubber Field Coagulam","")</f>
        <v/>
      </c>
      <c r="E119" s="4" t="n"/>
      <c r="F119" s="6" t="n"/>
      <c r="G119" s="6" t="n"/>
      <c r="H119" s="7">
        <f>IF(G119="","",G119-TODAY())</f>
        <v/>
      </c>
      <c r="I119" s="8">
        <f>IF(G119="","",
IF(G119&lt;TODAY(),
IF(O119&gt;0,"Violated","Completed"),
IF(H119&lt;=7,"Expiring Soon",
"Active")))</f>
        <v/>
      </c>
      <c r="J119" s="8">
        <f>IF(C119="","",COUNTIFS(purchase!$C:$C,$C119,purchase!$E:$E,$E119,purchase!$G:$G,"&gt;="&amp;$F119,purchase!$G:$G,"&lt;="&amp;$G119))</f>
        <v/>
      </c>
      <c r="K119" s="9">
        <f>IF(COUNTIFS(purchase!$C:$C,$C119,purchase!$E:$E,$E119,purchase!$G:$G,"&gt;="&amp;$F119,purchase!$G:$G,"&lt;="&amp;$G119)=0,"",_xlfn.MAXIFS(purchase!$G:$G,purchase!$C:$C,$C119,purchase!$E:$E,$E119,purchase!$G:$G,"&gt;="&amp;$F119,purchase!$G:$G,"&lt;="&amp;$G119))</f>
        <v/>
      </c>
      <c r="L119" s="4" t="n"/>
      <c r="M119" s="4" t="n"/>
      <c r="N119" s="10">
        <f>IF(M119="","",SUMIFS(purchase!$N:$N,purchase!$C:$C,$C119,purchase!$E:$E,$E119,purchase!$G:$G,"&gt;="&amp;$F119,purchase!$G:$G,"&lt;="&amp;$G119))</f>
        <v/>
      </c>
      <c r="O119" s="10">
        <f>IF(M119="","",M119-N119)</f>
        <v/>
      </c>
      <c r="P119" s="11">
        <f>IF(M119=0,"",N119/M119)</f>
        <v/>
      </c>
      <c r="Q119" s="12">
        <f>IF(OR(G119="",O119=""),"",
IF(AND(G119&lt;TODAY(),O119&gt;0),"YES","NO"))</f>
        <v/>
      </c>
      <c r="R119" s="13" t="n"/>
      <c r="S119" s="14" t="n"/>
      <c r="T119" s="15">
        <f>IF(Q119="YES", IF(R119="Company",L119*(1+S119),IF(R119="Vendor",L119*(1-S119),"")),"")</f>
        <v/>
      </c>
      <c r="U119" s="15">
        <f>IF(Q119="YES",O119*T119,"")</f>
        <v/>
      </c>
      <c r="V119" s="16" t="n"/>
      <c r="W119" s="17">
        <f>IF(Q119="YES",G119+V119,"")</f>
        <v/>
      </c>
      <c r="X119" s="18">
        <f>IF(Q119="YES",IF(TODAY()&gt;W119,"OVERDUE","WITHIN TIME"),"")</f>
        <v/>
      </c>
    </row>
    <row r="120">
      <c r="A120" s="3" t="n">
        <v>116</v>
      </c>
      <c r="B120" s="4" t="n"/>
      <c r="C120" s="4" t="n"/>
      <c r="D120" s="5">
        <f>IF(E120="NRFC","Natural Rubber Field Coagulam","")</f>
        <v/>
      </c>
      <c r="E120" s="4" t="n"/>
      <c r="F120" s="6" t="n"/>
      <c r="G120" s="6" t="n"/>
      <c r="H120" s="7">
        <f>IF(G120="","",G120-TODAY())</f>
        <v/>
      </c>
      <c r="I120" s="8">
        <f>IF(G120="","",
IF(G120&lt;TODAY(),
IF(O120&gt;0,"Violated","Completed"),
IF(H120&lt;=7,"Expiring Soon",
"Active")))</f>
        <v/>
      </c>
      <c r="J120" s="8">
        <f>IF(C120="","",COUNTIFS(purchase!$C:$C,$C120,purchase!$E:$E,$E120,purchase!$G:$G,"&gt;="&amp;$F120,purchase!$G:$G,"&lt;="&amp;$G120))</f>
        <v/>
      </c>
      <c r="K120" s="9">
        <f>IF(COUNTIFS(purchase!$C:$C,$C120,purchase!$E:$E,$E120,purchase!$G:$G,"&gt;="&amp;$F120,purchase!$G:$G,"&lt;="&amp;$G120)=0,"",_xlfn.MAXIFS(purchase!$G:$G,purchase!$C:$C,$C120,purchase!$E:$E,$E120,purchase!$G:$G,"&gt;="&amp;$F120,purchase!$G:$G,"&lt;="&amp;$G120))</f>
        <v/>
      </c>
      <c r="L120" s="4" t="n"/>
      <c r="M120" s="4" t="n"/>
      <c r="N120" s="10">
        <f>IF(M120="","",SUMIFS(purchase!$N:$N,purchase!$C:$C,$C120,purchase!$E:$E,$E120,purchase!$G:$G,"&gt;="&amp;$F120,purchase!$G:$G,"&lt;="&amp;$G120))</f>
        <v/>
      </c>
      <c r="O120" s="10">
        <f>IF(M120="","",M120-N120)</f>
        <v/>
      </c>
      <c r="P120" s="11">
        <f>IF(M120=0,"",N120/M120)</f>
        <v/>
      </c>
      <c r="Q120" s="12">
        <f>IF(OR(G120="",O120=""),"",
IF(AND(G120&lt;TODAY(),O120&gt;0),"YES","NO"))</f>
        <v/>
      </c>
      <c r="R120" s="13" t="n"/>
      <c r="S120" s="14" t="n"/>
      <c r="T120" s="15">
        <f>IF(Q120="YES", IF(R120="Company",L120*(1+S120),IF(R120="Vendor",L120*(1-S120),"")),"")</f>
        <v/>
      </c>
      <c r="U120" s="15">
        <f>IF(Q120="YES",O120*T120,"")</f>
        <v/>
      </c>
      <c r="V120" s="16" t="n"/>
      <c r="W120" s="17">
        <f>IF(Q120="YES",G120+V120,"")</f>
        <v/>
      </c>
      <c r="X120" s="18">
        <f>IF(Q120="YES",IF(TODAY()&gt;W120,"OVERDUE","WITHIN TIME"),"")</f>
        <v/>
      </c>
    </row>
    <row r="121">
      <c r="A121" s="3" t="n">
        <v>117</v>
      </c>
      <c r="B121" s="4" t="n"/>
      <c r="C121" s="4" t="n"/>
      <c r="D121" s="5">
        <f>IF(E121="NRFC","Natural Rubber Field Coagulam","")</f>
        <v/>
      </c>
      <c r="E121" s="4" t="n"/>
      <c r="F121" s="6" t="n"/>
      <c r="G121" s="6" t="n"/>
      <c r="H121" s="7">
        <f>IF(G121="","",G121-TODAY())</f>
        <v/>
      </c>
      <c r="I121" s="8">
        <f>IF(G121="","",
IF(G121&lt;TODAY(),
IF(O121&gt;0,"Violated","Completed"),
IF(H121&lt;=7,"Expiring Soon",
"Active")))</f>
        <v/>
      </c>
      <c r="J121" s="8">
        <f>IF(C121="","",COUNTIFS(purchase!$C:$C,$C121,purchase!$E:$E,$E121,purchase!$G:$G,"&gt;="&amp;$F121,purchase!$G:$G,"&lt;="&amp;$G121))</f>
        <v/>
      </c>
      <c r="K121" s="9">
        <f>IF(COUNTIFS(purchase!$C:$C,$C121,purchase!$E:$E,$E121,purchase!$G:$G,"&gt;="&amp;$F121,purchase!$G:$G,"&lt;="&amp;$G121)=0,"",_xlfn.MAXIFS(purchase!$G:$G,purchase!$C:$C,$C121,purchase!$E:$E,$E121,purchase!$G:$G,"&gt;="&amp;$F121,purchase!$G:$G,"&lt;="&amp;$G121))</f>
        <v/>
      </c>
      <c r="L121" s="4" t="n"/>
      <c r="M121" s="4" t="n"/>
      <c r="N121" s="10">
        <f>IF(M121="","",SUMIFS(purchase!$N:$N,purchase!$C:$C,$C121,purchase!$E:$E,$E121,purchase!$G:$G,"&gt;="&amp;$F121,purchase!$G:$G,"&lt;="&amp;$G121))</f>
        <v/>
      </c>
      <c r="O121" s="10">
        <f>IF(M121="","",M121-N121)</f>
        <v/>
      </c>
      <c r="P121" s="11">
        <f>IF(M121=0,"",N121/M121)</f>
        <v/>
      </c>
      <c r="Q121" s="12">
        <f>IF(OR(G121="",O121=""),"",
IF(AND(G121&lt;TODAY(),O121&gt;0),"YES","NO"))</f>
        <v/>
      </c>
      <c r="R121" s="13" t="n"/>
      <c r="S121" s="14" t="n"/>
      <c r="T121" s="15">
        <f>IF(Q121="YES", IF(R121="Company",L121*(1+S121),IF(R121="Vendor",L121*(1-S121),"")),"")</f>
        <v/>
      </c>
      <c r="U121" s="15">
        <f>IF(Q121="YES",O121*T121,"")</f>
        <v/>
      </c>
      <c r="V121" s="16" t="n"/>
      <c r="W121" s="17">
        <f>IF(Q121="YES",G121+V121,"")</f>
        <v/>
      </c>
      <c r="X121" s="18">
        <f>IF(Q121="YES",IF(TODAY()&gt;W121,"OVERDUE","WITHIN TIME"),"")</f>
        <v/>
      </c>
    </row>
    <row r="122">
      <c r="A122" s="3" t="n">
        <v>118</v>
      </c>
      <c r="B122" s="4" t="n"/>
      <c r="C122" s="4" t="n"/>
      <c r="D122" s="5">
        <f>IF(E122="NRFC","Natural Rubber Field Coagulam","")</f>
        <v/>
      </c>
      <c r="E122" s="4" t="n"/>
      <c r="F122" s="6" t="n"/>
      <c r="G122" s="6" t="n"/>
      <c r="H122" s="7">
        <f>IF(G122="","",G122-TODAY())</f>
        <v/>
      </c>
      <c r="I122" s="8">
        <f>IF(G122="","",
IF(G122&lt;TODAY(),
IF(O122&gt;0,"Violated","Completed"),
IF(H122&lt;=7,"Expiring Soon",
"Active")))</f>
        <v/>
      </c>
      <c r="J122" s="8">
        <f>IF(C122="","",COUNTIFS(purchase!$C:$C,$C122,purchase!$E:$E,$E122,purchase!$G:$G,"&gt;="&amp;$F122,purchase!$G:$G,"&lt;="&amp;$G122))</f>
        <v/>
      </c>
      <c r="K122" s="9">
        <f>IF(COUNTIFS(purchase!$C:$C,$C122,purchase!$E:$E,$E122,purchase!$G:$G,"&gt;="&amp;$F122,purchase!$G:$G,"&lt;="&amp;$G122)=0,"",_xlfn.MAXIFS(purchase!$G:$G,purchase!$C:$C,$C122,purchase!$E:$E,$E122,purchase!$G:$G,"&gt;="&amp;$F122,purchase!$G:$G,"&lt;="&amp;$G122))</f>
        <v/>
      </c>
      <c r="L122" s="4" t="n"/>
      <c r="M122" s="4" t="n"/>
      <c r="N122" s="10">
        <f>IF(M122="","",SUMIFS(purchase!$N:$N,purchase!$C:$C,$C122,purchase!$E:$E,$E122,purchase!$G:$G,"&gt;="&amp;$F122,purchase!$G:$G,"&lt;="&amp;$G122))</f>
        <v/>
      </c>
      <c r="O122" s="10">
        <f>IF(M122="","",M122-N122)</f>
        <v/>
      </c>
      <c r="P122" s="11">
        <f>IF(M122=0,"",N122/M122)</f>
        <v/>
      </c>
      <c r="Q122" s="12">
        <f>IF(OR(G122="",O122=""),"",
IF(AND(G122&lt;TODAY(),O122&gt;0),"YES","NO"))</f>
        <v/>
      </c>
      <c r="R122" s="13" t="n"/>
      <c r="S122" s="14" t="n"/>
      <c r="T122" s="15">
        <f>IF(Q122="YES", IF(R122="Company",L122*(1+S122),IF(R122="Vendor",L122*(1-S122),"")),"")</f>
        <v/>
      </c>
      <c r="U122" s="15">
        <f>IF(Q122="YES",O122*T122,"")</f>
        <v/>
      </c>
      <c r="V122" s="16" t="n"/>
      <c r="W122" s="17">
        <f>IF(Q122="YES",G122+V122,"")</f>
        <v/>
      </c>
      <c r="X122" s="18">
        <f>IF(Q122="YES",IF(TODAY()&gt;W122,"OVERDUE","WITHIN TIME"),"")</f>
        <v/>
      </c>
    </row>
    <row r="123">
      <c r="A123" s="3" t="n">
        <v>119</v>
      </c>
      <c r="B123" s="4" t="n"/>
      <c r="C123" s="4" t="n"/>
      <c r="D123" s="5">
        <f>IF(E123="NRFC","Natural Rubber Field Coagulam","")</f>
        <v/>
      </c>
      <c r="E123" s="4" t="n"/>
      <c r="F123" s="6" t="n"/>
      <c r="G123" s="6" t="n"/>
      <c r="H123" s="7">
        <f>IF(G123="","",G123-TODAY())</f>
        <v/>
      </c>
      <c r="I123" s="8">
        <f>IF(G123="","",
IF(G123&lt;TODAY(),
IF(O123&gt;0,"Violated","Completed"),
IF(H123&lt;=7,"Expiring Soon",
"Active")))</f>
        <v/>
      </c>
      <c r="J123" s="8">
        <f>IF(C123="","",COUNTIFS(purchase!$C:$C,$C123,purchase!$E:$E,$E123,purchase!$G:$G,"&gt;="&amp;$F123,purchase!$G:$G,"&lt;="&amp;$G123))</f>
        <v/>
      </c>
      <c r="K123" s="9">
        <f>IF(COUNTIFS(purchase!$C:$C,$C123,purchase!$E:$E,$E123,purchase!$G:$G,"&gt;="&amp;$F123,purchase!$G:$G,"&lt;="&amp;$G123)=0,"",_xlfn.MAXIFS(purchase!$G:$G,purchase!$C:$C,$C123,purchase!$E:$E,$E123,purchase!$G:$G,"&gt;="&amp;$F123,purchase!$G:$G,"&lt;="&amp;$G123))</f>
        <v/>
      </c>
      <c r="L123" s="4" t="n"/>
      <c r="M123" s="4" t="n"/>
      <c r="N123" s="10">
        <f>IF(M123="","",SUMIFS(purchase!$N:$N,purchase!$C:$C,$C123,purchase!$E:$E,$E123,purchase!$G:$G,"&gt;="&amp;$F123,purchase!$G:$G,"&lt;="&amp;$G123))</f>
        <v/>
      </c>
      <c r="O123" s="10">
        <f>IF(M123="","",M123-N123)</f>
        <v/>
      </c>
      <c r="P123" s="11">
        <f>IF(M123=0,"",N123/M123)</f>
        <v/>
      </c>
      <c r="Q123" s="12">
        <f>IF(OR(G123="",O123=""),"",
IF(AND(G123&lt;TODAY(),O123&gt;0),"YES","NO"))</f>
        <v/>
      </c>
      <c r="R123" s="13" t="n"/>
      <c r="S123" s="14" t="n"/>
      <c r="T123" s="15">
        <f>IF(Q123="YES", IF(R123="Company",L123*(1+S123),IF(R123="Vendor",L123*(1-S123),"")),"")</f>
        <v/>
      </c>
      <c r="U123" s="15">
        <f>IF(Q123="YES",O123*T123,"")</f>
        <v/>
      </c>
      <c r="V123" s="16" t="n"/>
      <c r="W123" s="17">
        <f>IF(Q123="YES",G123+V123,"")</f>
        <v/>
      </c>
      <c r="X123" s="18">
        <f>IF(Q123="YES",IF(TODAY()&gt;W123,"OVERDUE","WITHIN TIME"),"")</f>
        <v/>
      </c>
    </row>
    <row r="124">
      <c r="A124" s="3" t="n">
        <v>120</v>
      </c>
      <c r="B124" s="4" t="n"/>
      <c r="C124" s="4" t="n"/>
      <c r="D124" s="5">
        <f>IF(E124="NRFC","Natural Rubber Field Coagulam","")</f>
        <v/>
      </c>
      <c r="E124" s="4" t="n"/>
      <c r="F124" s="6" t="n"/>
      <c r="G124" s="6" t="n"/>
      <c r="H124" s="7">
        <f>IF(G124="","",G124-TODAY())</f>
        <v/>
      </c>
      <c r="I124" s="8">
        <f>IF(G124="","",
IF(G124&lt;TODAY(),
IF(O124&gt;0,"Violated","Completed"),
IF(H124&lt;=7,"Expiring Soon",
"Active")))</f>
        <v/>
      </c>
      <c r="J124" s="8">
        <f>IF(C124="","",COUNTIFS(purchase!$C:$C,$C124,purchase!$E:$E,$E124,purchase!$G:$G,"&gt;="&amp;$F124,purchase!$G:$G,"&lt;="&amp;$G124))</f>
        <v/>
      </c>
      <c r="K124" s="9">
        <f>IF(COUNTIFS(purchase!$C:$C,$C124,purchase!$E:$E,$E124,purchase!$G:$G,"&gt;="&amp;$F124,purchase!$G:$G,"&lt;="&amp;$G124)=0,"",_xlfn.MAXIFS(purchase!$G:$G,purchase!$C:$C,$C124,purchase!$E:$E,$E124,purchase!$G:$G,"&gt;="&amp;$F124,purchase!$G:$G,"&lt;="&amp;$G124))</f>
        <v/>
      </c>
      <c r="L124" s="4" t="n"/>
      <c r="M124" s="4" t="n"/>
      <c r="N124" s="10">
        <f>IF(M124="","",SUMIFS(purchase!$N:$N,purchase!$C:$C,$C124,purchase!$E:$E,$E124,purchase!$G:$G,"&gt;="&amp;$F124,purchase!$G:$G,"&lt;="&amp;$G124))</f>
        <v/>
      </c>
      <c r="O124" s="10">
        <f>IF(M124="","",M124-N124)</f>
        <v/>
      </c>
      <c r="P124" s="11">
        <f>IF(M124=0,"",N124/M124)</f>
        <v/>
      </c>
      <c r="Q124" s="12">
        <f>IF(OR(G124="",O124=""),"",
IF(AND(G124&lt;TODAY(),O124&gt;0),"YES","NO"))</f>
        <v/>
      </c>
      <c r="R124" s="13" t="n"/>
      <c r="S124" s="14" t="n"/>
      <c r="T124" s="15">
        <f>IF(Q124="YES", IF(R124="Company",L124*(1+S124),IF(R124="Vendor",L124*(1-S124),"")),"")</f>
        <v/>
      </c>
      <c r="U124" s="15">
        <f>IF(Q124="YES",O124*T124,"")</f>
        <v/>
      </c>
      <c r="V124" s="16" t="n"/>
      <c r="W124" s="17">
        <f>IF(Q124="YES",G124+V124,"")</f>
        <v/>
      </c>
      <c r="X124" s="18">
        <f>IF(Q124="YES",IF(TODAY()&gt;W124,"OVERDUE","WITHIN TIME"),"")</f>
        <v/>
      </c>
    </row>
    <row r="125">
      <c r="A125" s="3" t="n">
        <v>121</v>
      </c>
      <c r="B125" s="4" t="n"/>
      <c r="C125" s="4" t="n"/>
      <c r="D125" s="5">
        <f>IF(E125="NRFC","Natural Rubber Field Coagulam","")</f>
        <v/>
      </c>
      <c r="E125" s="4" t="n"/>
      <c r="F125" s="6" t="n"/>
      <c r="G125" s="6" t="n"/>
      <c r="H125" s="7">
        <f>IF(G125="","",G125-TODAY())</f>
        <v/>
      </c>
      <c r="I125" s="8">
        <f>IF(G125="","",
IF(G125&lt;TODAY(),
IF(O125&gt;0,"Violated","Completed"),
IF(H125&lt;=7,"Expiring Soon",
"Active")))</f>
        <v/>
      </c>
      <c r="J125" s="8">
        <f>IF(C125="","",COUNTIFS(purchase!$C:$C,$C125,purchase!$E:$E,$E125,purchase!$G:$G,"&gt;="&amp;$F125,purchase!$G:$G,"&lt;="&amp;$G125))</f>
        <v/>
      </c>
      <c r="K125" s="9">
        <f>IF(COUNTIFS(purchase!$C:$C,$C125,purchase!$E:$E,$E125,purchase!$G:$G,"&gt;="&amp;$F125,purchase!$G:$G,"&lt;="&amp;$G125)=0,"",_xlfn.MAXIFS(purchase!$G:$G,purchase!$C:$C,$C125,purchase!$E:$E,$E125,purchase!$G:$G,"&gt;="&amp;$F125,purchase!$G:$G,"&lt;="&amp;$G125))</f>
        <v/>
      </c>
      <c r="L125" s="4" t="n"/>
      <c r="M125" s="4" t="n"/>
      <c r="N125" s="10">
        <f>IF(M125="","",SUMIFS(purchase!$N:$N,purchase!$C:$C,$C125,purchase!$E:$E,$E125,purchase!$G:$G,"&gt;="&amp;$F125,purchase!$G:$G,"&lt;="&amp;$G125))</f>
        <v/>
      </c>
      <c r="O125" s="10">
        <f>IF(M125="","",M125-N125)</f>
        <v/>
      </c>
      <c r="P125" s="11">
        <f>IF(M125=0,"",N125/M125)</f>
        <v/>
      </c>
      <c r="Q125" s="12">
        <f>IF(OR(G125="",O125=""),"",
IF(AND(G125&lt;TODAY(),O125&gt;0),"YES","NO"))</f>
        <v/>
      </c>
      <c r="R125" s="13" t="n"/>
      <c r="S125" s="14" t="n"/>
      <c r="T125" s="15">
        <f>IF(Q125="YES", IF(R125="Company",L125*(1+S125),IF(R125="Vendor",L125*(1-S125),"")),"")</f>
        <v/>
      </c>
      <c r="U125" s="15">
        <f>IF(Q125="YES",O125*T125,"")</f>
        <v/>
      </c>
      <c r="V125" s="16" t="n"/>
      <c r="W125" s="17">
        <f>IF(Q125="YES",G125+V125,"")</f>
        <v/>
      </c>
      <c r="X125" s="18">
        <f>IF(Q125="YES",IF(TODAY()&gt;W125,"OVERDUE","WITHIN TIME"),"")</f>
        <v/>
      </c>
    </row>
    <row r="126">
      <c r="A126" s="3" t="n">
        <v>122</v>
      </c>
      <c r="B126" s="4" t="n"/>
      <c r="C126" s="4" t="n"/>
      <c r="D126" s="5">
        <f>IF(E126="NRFC","Natural Rubber Field Coagulam","")</f>
        <v/>
      </c>
      <c r="E126" s="4" t="n"/>
      <c r="F126" s="6" t="n"/>
      <c r="G126" s="6" t="n"/>
      <c r="H126" s="7">
        <f>IF(G126="","",G126-TODAY())</f>
        <v/>
      </c>
      <c r="I126" s="8">
        <f>IF(G126="","",
IF(G126&lt;TODAY(),
IF(O126&gt;0,"Violated","Completed"),
IF(H126&lt;=7,"Expiring Soon",
"Active")))</f>
        <v/>
      </c>
      <c r="J126" s="8">
        <f>IF(C126="","",COUNTIFS(purchase!$C:$C,$C126,purchase!$E:$E,$E126,purchase!$G:$G,"&gt;="&amp;$F126,purchase!$G:$G,"&lt;="&amp;$G126))</f>
        <v/>
      </c>
      <c r="K126" s="9">
        <f>IF(COUNTIFS(purchase!$C:$C,$C126,purchase!$E:$E,$E126,purchase!$G:$G,"&gt;="&amp;$F126,purchase!$G:$G,"&lt;="&amp;$G126)=0,"",_xlfn.MAXIFS(purchase!$G:$G,purchase!$C:$C,$C126,purchase!$E:$E,$E126,purchase!$G:$G,"&gt;="&amp;$F126,purchase!$G:$G,"&lt;="&amp;$G126))</f>
        <v/>
      </c>
      <c r="L126" s="4" t="n"/>
      <c r="M126" s="4" t="n"/>
      <c r="N126" s="10">
        <f>IF(M126="","",SUMIFS(purchase!$N:$N,purchase!$C:$C,$C126,purchase!$E:$E,$E126,purchase!$G:$G,"&gt;="&amp;$F126,purchase!$G:$G,"&lt;="&amp;$G126))</f>
        <v/>
      </c>
      <c r="O126" s="10">
        <f>IF(M126="","",M126-N126)</f>
        <v/>
      </c>
      <c r="P126" s="11">
        <f>IF(M126=0,"",N126/M126)</f>
        <v/>
      </c>
      <c r="Q126" s="12">
        <f>IF(OR(G126="",O126=""),"",
IF(AND(G126&lt;TODAY(),O126&gt;0),"YES","NO"))</f>
        <v/>
      </c>
      <c r="R126" s="13" t="n"/>
      <c r="S126" s="14" t="n"/>
      <c r="T126" s="15">
        <f>IF(Q126="YES", IF(R126="Company",L126*(1+S126),IF(R126="Vendor",L126*(1-S126),"")),"")</f>
        <v/>
      </c>
      <c r="U126" s="15">
        <f>IF(Q126="YES",O126*T126,"")</f>
        <v/>
      </c>
      <c r="V126" s="16" t="n"/>
      <c r="W126" s="17">
        <f>IF(Q126="YES",G126+V126,"")</f>
        <v/>
      </c>
      <c r="X126" s="18">
        <f>IF(Q126="YES",IF(TODAY()&gt;W126,"OVERDUE","WITHIN TIME"),"")</f>
        <v/>
      </c>
    </row>
    <row r="127">
      <c r="A127" s="3" t="n">
        <v>123</v>
      </c>
      <c r="B127" s="4" t="n"/>
      <c r="C127" s="4" t="n"/>
      <c r="D127" s="5">
        <f>IF(E127="NRFC","Natural Rubber Field Coagulam","")</f>
        <v/>
      </c>
      <c r="E127" s="4" t="n"/>
      <c r="F127" s="6" t="n"/>
      <c r="G127" s="6" t="n"/>
      <c r="H127" s="7">
        <f>IF(G127="","",G127-TODAY())</f>
        <v/>
      </c>
      <c r="I127" s="8">
        <f>IF(G127="","",
IF(G127&lt;TODAY(),
IF(O127&gt;0,"Violated","Completed"),
IF(H127&lt;=7,"Expiring Soon",
"Active")))</f>
        <v/>
      </c>
      <c r="J127" s="8">
        <f>IF(C127="","",COUNTIFS(purchase!$C:$C,$C127,purchase!$E:$E,$E127,purchase!$G:$G,"&gt;="&amp;$F127,purchase!$G:$G,"&lt;="&amp;$G127))</f>
        <v/>
      </c>
      <c r="K127" s="9">
        <f>IF(COUNTIFS(purchase!$C:$C,$C127,purchase!$E:$E,$E127,purchase!$G:$G,"&gt;="&amp;$F127,purchase!$G:$G,"&lt;="&amp;$G127)=0,"",_xlfn.MAXIFS(purchase!$G:$G,purchase!$C:$C,$C127,purchase!$E:$E,$E127,purchase!$G:$G,"&gt;="&amp;$F127,purchase!$G:$G,"&lt;="&amp;$G127))</f>
        <v/>
      </c>
      <c r="L127" s="4" t="n"/>
      <c r="M127" s="4" t="n"/>
      <c r="N127" s="10">
        <f>IF(M127="","",SUMIFS(purchase!$N:$N,purchase!$C:$C,$C127,purchase!$E:$E,$E127,purchase!$G:$G,"&gt;="&amp;$F127,purchase!$G:$G,"&lt;="&amp;$G127))</f>
        <v/>
      </c>
      <c r="O127" s="10">
        <f>IF(M127="","",M127-N127)</f>
        <v/>
      </c>
      <c r="P127" s="11">
        <f>IF(M127=0,"",N127/M127)</f>
        <v/>
      </c>
      <c r="Q127" s="12">
        <f>IF(OR(G127="",O127=""),"",
IF(AND(G127&lt;TODAY(),O127&gt;0),"YES","NO"))</f>
        <v/>
      </c>
      <c r="R127" s="13" t="n"/>
      <c r="S127" s="14" t="n"/>
      <c r="T127" s="15">
        <f>IF(Q127="YES", IF(R127="Company",L127*(1+S127),IF(R127="Vendor",L127*(1-S127),"")),"")</f>
        <v/>
      </c>
      <c r="U127" s="15">
        <f>IF(Q127="YES",O127*T127,"")</f>
        <v/>
      </c>
      <c r="V127" s="16" t="n"/>
      <c r="W127" s="17">
        <f>IF(Q127="YES",G127+V127,"")</f>
        <v/>
      </c>
      <c r="X127" s="18">
        <f>IF(Q127="YES",IF(TODAY()&gt;W127,"OVERDUE","WITHIN TIME"),"")</f>
        <v/>
      </c>
    </row>
    <row r="128">
      <c r="A128" s="3" t="n">
        <v>124</v>
      </c>
      <c r="B128" s="4" t="n"/>
      <c r="C128" s="4" t="n"/>
      <c r="D128" s="5">
        <f>IF(E128="NRFC","Natural Rubber Field Coagulam","")</f>
        <v/>
      </c>
      <c r="E128" s="4" t="n"/>
      <c r="F128" s="6" t="n"/>
      <c r="G128" s="6" t="n"/>
      <c r="H128" s="7">
        <f>IF(G128="","",G128-TODAY())</f>
        <v/>
      </c>
      <c r="I128" s="8">
        <f>IF(G128="","",
IF(G128&lt;TODAY(),
IF(O128&gt;0,"Violated","Completed"),
IF(H128&lt;=7,"Expiring Soon",
"Active")))</f>
        <v/>
      </c>
      <c r="J128" s="8">
        <f>IF(C128="","",COUNTIFS(purchase!$C:$C,$C128,purchase!$E:$E,$E128,purchase!$G:$G,"&gt;="&amp;$F128,purchase!$G:$G,"&lt;="&amp;$G128))</f>
        <v/>
      </c>
      <c r="K128" s="9">
        <f>IF(COUNTIFS(purchase!$C:$C,$C128,purchase!$E:$E,$E128,purchase!$G:$G,"&gt;="&amp;$F128,purchase!$G:$G,"&lt;="&amp;$G128)=0,"",_xlfn.MAXIFS(purchase!$G:$G,purchase!$C:$C,$C128,purchase!$E:$E,$E128,purchase!$G:$G,"&gt;="&amp;$F128,purchase!$G:$G,"&lt;="&amp;$G128))</f>
        <v/>
      </c>
      <c r="L128" s="4" t="n"/>
      <c r="M128" s="4" t="n"/>
      <c r="N128" s="10">
        <f>IF(M128="","",SUMIFS(purchase!$N:$N,purchase!$C:$C,$C128,purchase!$E:$E,$E128,purchase!$G:$G,"&gt;="&amp;$F128,purchase!$G:$G,"&lt;="&amp;$G128))</f>
        <v/>
      </c>
      <c r="O128" s="10">
        <f>IF(M128="","",M128-N128)</f>
        <v/>
      </c>
      <c r="P128" s="11">
        <f>IF(M128=0,"",N128/M128)</f>
        <v/>
      </c>
      <c r="Q128" s="12">
        <f>IF(OR(G128="",O128=""),"",
IF(AND(G128&lt;TODAY(),O128&gt;0),"YES","NO"))</f>
        <v/>
      </c>
      <c r="R128" s="13" t="n"/>
      <c r="S128" s="14" t="n"/>
      <c r="T128" s="15">
        <f>IF(Q128="YES", IF(R128="Company",L128*(1+S128),IF(R128="Vendor",L128*(1-S128),"")),"")</f>
        <v/>
      </c>
      <c r="U128" s="15">
        <f>IF(Q128="YES",O128*T128,"")</f>
        <v/>
      </c>
      <c r="V128" s="16" t="n"/>
      <c r="W128" s="17">
        <f>IF(Q128="YES",G128+V128,"")</f>
        <v/>
      </c>
      <c r="X128" s="18">
        <f>IF(Q128="YES",IF(TODAY()&gt;W128,"OVERDUE","WITHIN TIME"),"")</f>
        <v/>
      </c>
    </row>
    <row r="129">
      <c r="A129" s="3" t="n">
        <v>125</v>
      </c>
      <c r="B129" s="4" t="n"/>
      <c r="C129" s="4" t="n"/>
      <c r="D129" s="5">
        <f>IF(E129="NRFC","Natural Rubber Field Coagulam","")</f>
        <v/>
      </c>
      <c r="E129" s="4" t="n"/>
      <c r="F129" s="6" t="n"/>
      <c r="G129" s="6" t="n"/>
      <c r="H129" s="7">
        <f>IF(G129="","",G129-TODAY())</f>
        <v/>
      </c>
      <c r="I129" s="8">
        <f>IF(G129="","",
IF(G129&lt;TODAY(),
IF(O129&gt;0,"Violated","Completed"),
IF(H129&lt;=7,"Expiring Soon",
"Active")))</f>
        <v/>
      </c>
      <c r="J129" s="8">
        <f>IF(C129="","",COUNTIFS(purchase!$C:$C,$C129,purchase!$E:$E,$E129,purchase!$G:$G,"&gt;="&amp;$F129,purchase!$G:$G,"&lt;="&amp;$G129))</f>
        <v/>
      </c>
      <c r="K129" s="9">
        <f>IF(COUNTIFS(purchase!$C:$C,$C129,purchase!$E:$E,$E129,purchase!$G:$G,"&gt;="&amp;$F129,purchase!$G:$G,"&lt;="&amp;$G129)=0,"",_xlfn.MAXIFS(purchase!$G:$G,purchase!$C:$C,$C129,purchase!$E:$E,$E129,purchase!$G:$G,"&gt;="&amp;$F129,purchase!$G:$G,"&lt;="&amp;$G129))</f>
        <v/>
      </c>
      <c r="L129" s="4" t="n"/>
      <c r="M129" s="4" t="n"/>
      <c r="N129" s="10">
        <f>IF(M129="","",SUMIFS(purchase!$N:$N,purchase!$C:$C,$C129,purchase!$E:$E,$E129,purchase!$G:$G,"&gt;="&amp;$F129,purchase!$G:$G,"&lt;="&amp;$G129))</f>
        <v/>
      </c>
      <c r="O129" s="10">
        <f>IF(M129="","",M129-N129)</f>
        <v/>
      </c>
      <c r="P129" s="11">
        <f>IF(M129=0,"",N129/M129)</f>
        <v/>
      </c>
      <c r="Q129" s="12">
        <f>IF(OR(G129="",O129=""),"",
IF(AND(G129&lt;TODAY(),O129&gt;0),"YES","NO"))</f>
        <v/>
      </c>
      <c r="R129" s="13" t="n"/>
      <c r="S129" s="14" t="n"/>
      <c r="T129" s="15">
        <f>IF(Q129="YES", IF(R129="Company",L129*(1+S129),IF(R129="Vendor",L129*(1-S129),"")),"")</f>
        <v/>
      </c>
      <c r="U129" s="15">
        <f>IF(Q129="YES",O129*T129,"")</f>
        <v/>
      </c>
      <c r="V129" s="16" t="n"/>
      <c r="W129" s="17">
        <f>IF(Q129="YES",G129+V129,"")</f>
        <v/>
      </c>
      <c r="X129" s="18">
        <f>IF(Q129="YES",IF(TODAY()&gt;W129,"OVERDUE","WITHIN TIME"),"")</f>
        <v/>
      </c>
    </row>
    <row r="130">
      <c r="A130" s="3" t="n">
        <v>126</v>
      </c>
      <c r="B130" s="4" t="n"/>
      <c r="C130" s="4" t="n"/>
      <c r="D130" s="5">
        <f>IF(E130="NRFC","Natural Rubber Field Coagulam","")</f>
        <v/>
      </c>
      <c r="E130" s="4" t="n"/>
      <c r="F130" s="6" t="n"/>
      <c r="G130" s="6" t="n"/>
      <c r="H130" s="7">
        <f>IF(G130="","",G130-TODAY())</f>
        <v/>
      </c>
      <c r="I130" s="8">
        <f>IF(G130="","",
IF(G130&lt;TODAY(),
IF(O130&gt;0,"Violated","Completed"),
IF(H130&lt;=7,"Expiring Soon",
"Active")))</f>
        <v/>
      </c>
      <c r="J130" s="8">
        <f>IF(C130="","",COUNTIFS(purchase!$C:$C,$C130,purchase!$E:$E,$E130,purchase!$G:$G,"&gt;="&amp;$F130,purchase!$G:$G,"&lt;="&amp;$G130))</f>
        <v/>
      </c>
      <c r="K130" s="9">
        <f>IF(COUNTIFS(purchase!$C:$C,$C130,purchase!$E:$E,$E130,purchase!$G:$G,"&gt;="&amp;$F130,purchase!$G:$G,"&lt;="&amp;$G130)=0,"",_xlfn.MAXIFS(purchase!$G:$G,purchase!$C:$C,$C130,purchase!$E:$E,$E130,purchase!$G:$G,"&gt;="&amp;$F130,purchase!$G:$G,"&lt;="&amp;$G130))</f>
        <v/>
      </c>
      <c r="L130" s="4" t="n"/>
      <c r="M130" s="4" t="n"/>
      <c r="N130" s="10">
        <f>IF(M130="","",SUMIFS(purchase!$N:$N,purchase!$C:$C,$C130,purchase!$E:$E,$E130,purchase!$G:$G,"&gt;="&amp;$F130,purchase!$G:$G,"&lt;="&amp;$G130))</f>
        <v/>
      </c>
      <c r="O130" s="10">
        <f>IF(M130="","",M130-N130)</f>
        <v/>
      </c>
      <c r="P130" s="11">
        <f>IF(M130=0,"",N130/M130)</f>
        <v/>
      </c>
      <c r="Q130" s="12">
        <f>IF(OR(G130="",O130=""),"",
IF(AND(G130&lt;TODAY(),O130&gt;0),"YES","NO"))</f>
        <v/>
      </c>
      <c r="R130" s="13" t="n"/>
      <c r="S130" s="14" t="n"/>
      <c r="T130" s="15">
        <f>IF(Q130="YES", IF(R130="Company",L130*(1+S130),IF(R130="Vendor",L130*(1-S130),"")),"")</f>
        <v/>
      </c>
      <c r="U130" s="15">
        <f>IF(Q130="YES",O130*T130,"")</f>
        <v/>
      </c>
      <c r="V130" s="16" t="n"/>
      <c r="W130" s="17">
        <f>IF(Q130="YES",G130+V130,"")</f>
        <v/>
      </c>
      <c r="X130" s="18">
        <f>IF(Q130="YES",IF(TODAY()&gt;W130,"OVERDUE","WITHIN TIME"),"")</f>
        <v/>
      </c>
    </row>
    <row r="131">
      <c r="A131" s="3" t="n">
        <v>127</v>
      </c>
      <c r="B131" s="4" t="n"/>
      <c r="C131" s="4" t="n"/>
      <c r="D131" s="5">
        <f>IF(E131="NRFC","Natural Rubber Field Coagulam","")</f>
        <v/>
      </c>
      <c r="E131" s="4" t="n"/>
      <c r="F131" s="6" t="n"/>
      <c r="G131" s="6" t="n"/>
      <c r="H131" s="7">
        <f>IF(G131="","",G131-TODAY())</f>
        <v/>
      </c>
      <c r="I131" s="8">
        <f>IF(G131="","",
IF(G131&lt;TODAY(),
IF(O131&gt;0,"Violated","Completed"),
IF(H131&lt;=7,"Expiring Soon",
"Active")))</f>
        <v/>
      </c>
      <c r="J131" s="8">
        <f>IF(C131="","",COUNTIFS(purchase!$C:$C,$C131,purchase!$E:$E,$E131,purchase!$G:$G,"&gt;="&amp;$F131,purchase!$G:$G,"&lt;="&amp;$G131))</f>
        <v/>
      </c>
      <c r="K131" s="9">
        <f>IF(COUNTIFS(purchase!$C:$C,$C131,purchase!$E:$E,$E131,purchase!$G:$G,"&gt;="&amp;$F131,purchase!$G:$G,"&lt;="&amp;$G131)=0,"",_xlfn.MAXIFS(purchase!$G:$G,purchase!$C:$C,$C131,purchase!$E:$E,$E131,purchase!$G:$G,"&gt;="&amp;$F131,purchase!$G:$G,"&lt;="&amp;$G131))</f>
        <v/>
      </c>
      <c r="L131" s="4" t="n"/>
      <c r="M131" s="4" t="n"/>
      <c r="N131" s="10">
        <f>IF(M131="","",SUMIFS(purchase!$N:$N,purchase!$C:$C,$C131,purchase!$E:$E,$E131,purchase!$G:$G,"&gt;="&amp;$F131,purchase!$G:$G,"&lt;="&amp;$G131))</f>
        <v/>
      </c>
      <c r="O131" s="10">
        <f>IF(M131="","",M131-N131)</f>
        <v/>
      </c>
      <c r="P131" s="11">
        <f>IF(M131=0,"",N131/M131)</f>
        <v/>
      </c>
      <c r="Q131" s="12">
        <f>IF(OR(G131="",O131=""),"",
IF(AND(G131&lt;TODAY(),O131&gt;0),"YES","NO"))</f>
        <v/>
      </c>
      <c r="R131" s="13" t="n"/>
      <c r="S131" s="14" t="n"/>
      <c r="T131" s="15">
        <f>IF(Q131="YES", IF(R131="Company",L131*(1+S131),IF(R131="Vendor",L131*(1-S131),"")),"")</f>
        <v/>
      </c>
      <c r="U131" s="15">
        <f>IF(Q131="YES",O131*T131,"")</f>
        <v/>
      </c>
      <c r="V131" s="16" t="n"/>
      <c r="W131" s="17">
        <f>IF(Q131="YES",G131+V131,"")</f>
        <v/>
      </c>
      <c r="X131" s="18">
        <f>IF(Q131="YES",IF(TODAY()&gt;W131,"OVERDUE","WITHIN TIME"),"")</f>
        <v/>
      </c>
    </row>
    <row r="132">
      <c r="A132" s="3" t="n">
        <v>128</v>
      </c>
      <c r="B132" s="4" t="n"/>
      <c r="C132" s="4" t="n"/>
      <c r="D132" s="5">
        <f>IF(E132="NRFC","Natural Rubber Field Coagulam","")</f>
        <v/>
      </c>
      <c r="E132" s="4" t="n"/>
      <c r="F132" s="6" t="n"/>
      <c r="G132" s="6" t="n"/>
      <c r="H132" s="7">
        <f>IF(G132="","",G132-TODAY())</f>
        <v/>
      </c>
      <c r="I132" s="8">
        <f>IF(G132="","",
IF(G132&lt;TODAY(),
IF(O132&gt;0,"Violated","Completed"),
IF(H132&lt;=7,"Expiring Soon",
"Active")))</f>
        <v/>
      </c>
      <c r="J132" s="8">
        <f>IF(C132="","",COUNTIFS(purchase!$C:$C,$C132,purchase!$E:$E,$E132,purchase!$G:$G,"&gt;="&amp;$F132,purchase!$G:$G,"&lt;="&amp;$G132))</f>
        <v/>
      </c>
      <c r="K132" s="9">
        <f>IF(COUNTIFS(purchase!$C:$C,$C132,purchase!$E:$E,$E132,purchase!$G:$G,"&gt;="&amp;$F132,purchase!$G:$G,"&lt;="&amp;$G132)=0,"",_xlfn.MAXIFS(purchase!$G:$G,purchase!$C:$C,$C132,purchase!$E:$E,$E132,purchase!$G:$G,"&gt;="&amp;$F132,purchase!$G:$G,"&lt;="&amp;$G132))</f>
        <v/>
      </c>
      <c r="L132" s="4" t="n"/>
      <c r="M132" s="4" t="n"/>
      <c r="N132" s="10">
        <f>IF(M132="","",SUMIFS(purchase!$N:$N,purchase!$C:$C,$C132,purchase!$E:$E,$E132,purchase!$G:$G,"&gt;="&amp;$F132,purchase!$G:$G,"&lt;="&amp;$G132))</f>
        <v/>
      </c>
      <c r="O132" s="10">
        <f>IF(M132="","",M132-N132)</f>
        <v/>
      </c>
      <c r="P132" s="11">
        <f>IF(M132=0,"",N132/M132)</f>
        <v/>
      </c>
      <c r="Q132" s="12">
        <f>IF(OR(G132="",O132=""),"",
IF(AND(G132&lt;TODAY(),O132&gt;0),"YES","NO"))</f>
        <v/>
      </c>
      <c r="R132" s="13" t="n"/>
      <c r="S132" s="14" t="n"/>
      <c r="T132" s="15">
        <f>IF(Q132="YES", IF(R132="Company",L132*(1+S132),IF(R132="Vendor",L132*(1-S132),"")),"")</f>
        <v/>
      </c>
      <c r="U132" s="15">
        <f>IF(Q132="YES",O132*T132,"")</f>
        <v/>
      </c>
      <c r="V132" s="16" t="n"/>
      <c r="W132" s="17">
        <f>IF(Q132="YES",G132+V132,"")</f>
        <v/>
      </c>
      <c r="X132" s="18">
        <f>IF(Q132="YES",IF(TODAY()&gt;W132,"OVERDUE","WITHIN TIME"),"")</f>
        <v/>
      </c>
    </row>
    <row r="133">
      <c r="A133" s="3" t="n">
        <v>129</v>
      </c>
      <c r="B133" s="4" t="n"/>
      <c r="C133" s="4" t="n"/>
      <c r="D133" s="5">
        <f>IF(E133="NRFC","Natural Rubber Field Coagulam","")</f>
        <v/>
      </c>
      <c r="E133" s="4" t="n"/>
      <c r="F133" s="6" t="n"/>
      <c r="G133" s="6" t="n"/>
      <c r="H133" s="7">
        <f>IF(G133="","",G133-TODAY())</f>
        <v/>
      </c>
      <c r="I133" s="8">
        <f>IF(G133="","",
IF(G133&lt;TODAY(),
IF(O133&gt;0,"Violated","Completed"),
IF(H133&lt;=7,"Expiring Soon",
"Active")))</f>
        <v/>
      </c>
      <c r="J133" s="8">
        <f>IF(C133="","",COUNTIFS(purchase!$C:$C,$C133,purchase!$E:$E,$E133,purchase!$G:$G,"&gt;="&amp;$F133,purchase!$G:$G,"&lt;="&amp;$G133))</f>
        <v/>
      </c>
      <c r="K133" s="9">
        <f>IF(COUNTIFS(purchase!$C:$C,$C133,purchase!$E:$E,$E133,purchase!$G:$G,"&gt;="&amp;$F133,purchase!$G:$G,"&lt;="&amp;$G133)=0,"",_xlfn.MAXIFS(purchase!$G:$G,purchase!$C:$C,$C133,purchase!$E:$E,$E133,purchase!$G:$G,"&gt;="&amp;$F133,purchase!$G:$G,"&lt;="&amp;$G133))</f>
        <v/>
      </c>
      <c r="L133" s="4" t="n"/>
      <c r="M133" s="4" t="n"/>
      <c r="N133" s="10">
        <f>IF(M133="","",SUMIFS(purchase!$N:$N,purchase!$C:$C,$C133,purchase!$E:$E,$E133,purchase!$G:$G,"&gt;="&amp;$F133,purchase!$G:$G,"&lt;="&amp;$G133))</f>
        <v/>
      </c>
      <c r="O133" s="10">
        <f>IF(M133="","",M133-N133)</f>
        <v/>
      </c>
      <c r="P133" s="11">
        <f>IF(M133=0,"",N133/M133)</f>
        <v/>
      </c>
      <c r="Q133" s="12">
        <f>IF(OR(G133="",O133=""),"",
IF(AND(G133&lt;TODAY(),O133&gt;0),"YES","NO"))</f>
        <v/>
      </c>
      <c r="R133" s="13" t="n"/>
      <c r="S133" s="14" t="n"/>
      <c r="T133" s="15">
        <f>IF(Q133="YES", IF(R133="Company",L133*(1+S133),IF(R133="Vendor",L133*(1-S133),"")),"")</f>
        <v/>
      </c>
      <c r="U133" s="15">
        <f>IF(Q133="YES",O133*T133,"")</f>
        <v/>
      </c>
      <c r="V133" s="16" t="n"/>
      <c r="W133" s="17">
        <f>IF(Q133="YES",G133+V133,"")</f>
        <v/>
      </c>
      <c r="X133" s="18">
        <f>IF(Q133="YES",IF(TODAY()&gt;W133,"OVERDUE","WITHIN TIME"),"")</f>
        <v/>
      </c>
    </row>
    <row r="134">
      <c r="A134" s="3" t="n">
        <v>130</v>
      </c>
      <c r="B134" s="4" t="n"/>
      <c r="C134" s="4" t="n"/>
      <c r="D134" s="5">
        <f>IF(E134="NRFC","Natural Rubber Field Coagulam","")</f>
        <v/>
      </c>
      <c r="E134" s="4" t="n"/>
      <c r="F134" s="6" t="n"/>
      <c r="G134" s="6" t="n"/>
      <c r="H134" s="7">
        <f>IF(G134="","",G134-TODAY())</f>
        <v/>
      </c>
      <c r="I134" s="8">
        <f>IF(G134="","",
IF(G134&lt;TODAY(),
IF(O134&gt;0,"Violated","Completed"),
IF(H134&lt;=7,"Expiring Soon",
"Active")))</f>
        <v/>
      </c>
      <c r="J134" s="8">
        <f>IF(C134="","",COUNTIFS(purchase!$C:$C,$C134,purchase!$E:$E,$E134,purchase!$G:$G,"&gt;="&amp;$F134,purchase!$G:$G,"&lt;="&amp;$G134))</f>
        <v/>
      </c>
      <c r="K134" s="9">
        <f>IF(COUNTIFS(purchase!$C:$C,$C134,purchase!$E:$E,$E134,purchase!$G:$G,"&gt;="&amp;$F134,purchase!$G:$G,"&lt;="&amp;$G134)=0,"",_xlfn.MAXIFS(purchase!$G:$G,purchase!$C:$C,$C134,purchase!$E:$E,$E134,purchase!$G:$G,"&gt;="&amp;$F134,purchase!$G:$G,"&lt;="&amp;$G134))</f>
        <v/>
      </c>
      <c r="L134" s="4" t="n"/>
      <c r="M134" s="4" t="n"/>
      <c r="N134" s="10">
        <f>IF(M134="","",SUMIFS(purchase!$N:$N,purchase!$C:$C,$C134,purchase!$E:$E,$E134,purchase!$G:$G,"&gt;="&amp;$F134,purchase!$G:$G,"&lt;="&amp;$G134))</f>
        <v/>
      </c>
      <c r="O134" s="10">
        <f>IF(M134="","",M134-N134)</f>
        <v/>
      </c>
      <c r="P134" s="11">
        <f>IF(M134=0,"",N134/M134)</f>
        <v/>
      </c>
      <c r="Q134" s="12">
        <f>IF(OR(G134="",O134=""),"",
IF(AND(G134&lt;TODAY(),O134&gt;0),"YES","NO"))</f>
        <v/>
      </c>
      <c r="R134" s="13" t="n"/>
      <c r="S134" s="14" t="n"/>
      <c r="T134" s="15">
        <f>IF(Q134="YES", IF(R134="Company",L134*(1+S134),IF(R134="Vendor",L134*(1-S134),"")),"")</f>
        <v/>
      </c>
      <c r="U134" s="15">
        <f>IF(Q134="YES",O134*T134,"")</f>
        <v/>
      </c>
      <c r="V134" s="16" t="n"/>
      <c r="W134" s="17">
        <f>IF(Q134="YES",G134+V134,"")</f>
        <v/>
      </c>
      <c r="X134" s="18">
        <f>IF(Q134="YES",IF(TODAY()&gt;W134,"OVERDUE","WITHIN TIME"),"")</f>
        <v/>
      </c>
    </row>
    <row r="135">
      <c r="A135" s="3" t="n">
        <v>131</v>
      </c>
      <c r="B135" s="4" t="n"/>
      <c r="C135" s="4" t="n"/>
      <c r="D135" s="5">
        <f>IF(E135="NRFC","Natural Rubber Field Coagulam","")</f>
        <v/>
      </c>
      <c r="E135" s="4" t="n"/>
      <c r="F135" s="6" t="n"/>
      <c r="G135" s="6" t="n"/>
      <c r="H135" s="7">
        <f>IF(G135="","",G135-TODAY())</f>
        <v/>
      </c>
      <c r="I135" s="8">
        <f>IF(G135="","",
IF(G135&lt;TODAY(),
IF(O135&gt;0,"Violated","Completed"),
IF(H135&lt;=7,"Expiring Soon",
"Active")))</f>
        <v/>
      </c>
      <c r="J135" s="8">
        <f>IF(C135="","",COUNTIFS(purchase!$C:$C,$C135,purchase!$E:$E,$E135,purchase!$G:$G,"&gt;="&amp;$F135,purchase!$G:$G,"&lt;="&amp;$G135))</f>
        <v/>
      </c>
      <c r="K135" s="9">
        <f>IF(COUNTIFS(purchase!$C:$C,$C135,purchase!$E:$E,$E135,purchase!$G:$G,"&gt;="&amp;$F135,purchase!$G:$G,"&lt;="&amp;$G135)=0,"",_xlfn.MAXIFS(purchase!$G:$G,purchase!$C:$C,$C135,purchase!$E:$E,$E135,purchase!$G:$G,"&gt;="&amp;$F135,purchase!$G:$G,"&lt;="&amp;$G135))</f>
        <v/>
      </c>
      <c r="L135" s="4" t="n"/>
      <c r="M135" s="4" t="n"/>
      <c r="N135" s="10">
        <f>IF(M135="","",SUMIFS(purchase!$N:$N,purchase!$C:$C,$C135,purchase!$E:$E,$E135,purchase!$G:$G,"&gt;="&amp;$F135,purchase!$G:$G,"&lt;="&amp;$G135))</f>
        <v/>
      </c>
      <c r="O135" s="10">
        <f>IF(M135="","",M135-N135)</f>
        <v/>
      </c>
      <c r="P135" s="11">
        <f>IF(M135=0,"",N135/M135)</f>
        <v/>
      </c>
      <c r="Q135" s="12">
        <f>IF(OR(G135="",O135=""),"",
IF(AND(G135&lt;TODAY(),O135&gt;0),"YES","NO"))</f>
        <v/>
      </c>
      <c r="R135" s="13" t="n"/>
      <c r="S135" s="14" t="n"/>
      <c r="T135" s="15">
        <f>IF(Q135="YES", IF(R135="Company",L135*(1+S135),IF(R135="Vendor",L135*(1-S135),"")),"")</f>
        <v/>
      </c>
      <c r="U135" s="15">
        <f>IF(Q135="YES",O135*T135,"")</f>
        <v/>
      </c>
      <c r="V135" s="16" t="n"/>
      <c r="W135" s="17">
        <f>IF(Q135="YES",G135+V135,"")</f>
        <v/>
      </c>
      <c r="X135" s="18">
        <f>IF(Q135="YES",IF(TODAY()&gt;W135,"OVERDUE","WITHIN TIME"),"")</f>
        <v/>
      </c>
    </row>
    <row r="136">
      <c r="A136" s="3" t="n">
        <v>132</v>
      </c>
      <c r="B136" s="4" t="n"/>
      <c r="C136" s="4" t="n"/>
      <c r="D136" s="5">
        <f>IF(E136="NRFC","Natural Rubber Field Coagulam","")</f>
        <v/>
      </c>
      <c r="E136" s="4" t="n"/>
      <c r="F136" s="6" t="n"/>
      <c r="G136" s="6" t="n"/>
      <c r="H136" s="7">
        <f>IF(G136="","",G136-TODAY())</f>
        <v/>
      </c>
      <c r="I136" s="8">
        <f>IF(G136="","",
IF(G136&lt;TODAY(),
IF(O136&gt;0,"Violated","Completed"),
IF(H136&lt;=7,"Expiring Soon",
"Active")))</f>
        <v/>
      </c>
      <c r="J136" s="8">
        <f>IF(C136="","",COUNTIFS(purchase!$C:$C,$C136,purchase!$E:$E,$E136,purchase!$G:$G,"&gt;="&amp;$F136,purchase!$G:$G,"&lt;="&amp;$G136))</f>
        <v/>
      </c>
      <c r="K136" s="9">
        <f>IF(COUNTIFS(purchase!$C:$C,$C136,purchase!$E:$E,$E136,purchase!$G:$G,"&gt;="&amp;$F136,purchase!$G:$G,"&lt;="&amp;$G136)=0,"",_xlfn.MAXIFS(purchase!$G:$G,purchase!$C:$C,$C136,purchase!$E:$E,$E136,purchase!$G:$G,"&gt;="&amp;$F136,purchase!$G:$G,"&lt;="&amp;$G136))</f>
        <v/>
      </c>
      <c r="L136" s="4" t="n"/>
      <c r="M136" s="4" t="n"/>
      <c r="N136" s="10">
        <f>IF(M136="","",SUMIFS(purchase!$N:$N,purchase!$C:$C,$C136,purchase!$E:$E,$E136,purchase!$G:$G,"&gt;="&amp;$F136,purchase!$G:$G,"&lt;="&amp;$G136))</f>
        <v/>
      </c>
      <c r="O136" s="10">
        <f>IF(M136="","",M136-N136)</f>
        <v/>
      </c>
      <c r="P136" s="11">
        <f>IF(M136=0,"",N136/M136)</f>
        <v/>
      </c>
      <c r="Q136" s="12">
        <f>IF(OR(G136="",O136=""),"",
IF(AND(G136&lt;TODAY(),O136&gt;0),"YES","NO"))</f>
        <v/>
      </c>
      <c r="R136" s="13" t="n"/>
      <c r="S136" s="14" t="n"/>
      <c r="T136" s="15">
        <f>IF(Q136="YES", IF(R136="Company",L136*(1+S136),IF(R136="Vendor",L136*(1-S136),"")),"")</f>
        <v/>
      </c>
      <c r="U136" s="15">
        <f>IF(Q136="YES",O136*T136,"")</f>
        <v/>
      </c>
      <c r="V136" s="16" t="n"/>
      <c r="W136" s="17">
        <f>IF(Q136="YES",G136+V136,"")</f>
        <v/>
      </c>
      <c r="X136" s="18">
        <f>IF(Q136="YES",IF(TODAY()&gt;W136,"OVERDUE","WITHIN TIME"),"")</f>
        <v/>
      </c>
    </row>
    <row r="137">
      <c r="A137" s="3" t="n">
        <v>133</v>
      </c>
      <c r="B137" s="4" t="n"/>
      <c r="C137" s="4" t="n"/>
      <c r="D137" s="5">
        <f>IF(E137="NRFC","Natural Rubber Field Coagulam","")</f>
        <v/>
      </c>
      <c r="E137" s="4" t="n"/>
      <c r="F137" s="6" t="n"/>
      <c r="G137" s="6" t="n"/>
      <c r="H137" s="7">
        <f>IF(G137="","",G137-TODAY())</f>
        <v/>
      </c>
      <c r="I137" s="8">
        <f>IF(G137="","",
IF(G137&lt;TODAY(),
IF(O137&gt;0,"Violated","Completed"),
IF(H137&lt;=7,"Expiring Soon",
"Active")))</f>
        <v/>
      </c>
      <c r="J137" s="8">
        <f>IF(C137="","",COUNTIFS(purchase!$C:$C,$C137,purchase!$E:$E,$E137,purchase!$G:$G,"&gt;="&amp;$F137,purchase!$G:$G,"&lt;="&amp;$G137))</f>
        <v/>
      </c>
      <c r="K137" s="9">
        <f>IF(COUNTIFS(purchase!$C:$C,$C137,purchase!$E:$E,$E137,purchase!$G:$G,"&gt;="&amp;$F137,purchase!$G:$G,"&lt;="&amp;$G137)=0,"",_xlfn.MAXIFS(purchase!$G:$G,purchase!$C:$C,$C137,purchase!$E:$E,$E137,purchase!$G:$G,"&gt;="&amp;$F137,purchase!$G:$G,"&lt;="&amp;$G137))</f>
        <v/>
      </c>
      <c r="L137" s="4" t="n"/>
      <c r="M137" s="4" t="n"/>
      <c r="N137" s="10">
        <f>IF(M137="","",SUMIFS(purchase!$N:$N,purchase!$C:$C,$C137,purchase!$E:$E,$E137,purchase!$G:$G,"&gt;="&amp;$F137,purchase!$G:$G,"&lt;="&amp;$G137))</f>
        <v/>
      </c>
      <c r="O137" s="10">
        <f>IF(M137="","",M137-N137)</f>
        <v/>
      </c>
      <c r="P137" s="11">
        <f>IF(M137=0,"",N137/M137)</f>
        <v/>
      </c>
      <c r="Q137" s="12">
        <f>IF(OR(G137="",O137=""),"",
IF(AND(G137&lt;TODAY(),O137&gt;0),"YES","NO"))</f>
        <v/>
      </c>
      <c r="R137" s="13" t="n"/>
      <c r="S137" s="14" t="n"/>
      <c r="T137" s="15">
        <f>IF(Q137="YES", IF(R137="Company",L137*(1+S137),IF(R137="Vendor",L137*(1-S137),"")),"")</f>
        <v/>
      </c>
      <c r="U137" s="15">
        <f>IF(Q137="YES",O137*T137,"")</f>
        <v/>
      </c>
      <c r="V137" s="16" t="n"/>
      <c r="W137" s="17">
        <f>IF(Q137="YES",G137+V137,"")</f>
        <v/>
      </c>
      <c r="X137" s="18">
        <f>IF(Q137="YES",IF(TODAY()&gt;W137,"OVERDUE","WITHIN TIME"),"")</f>
        <v/>
      </c>
    </row>
    <row r="138">
      <c r="A138" s="3" t="n">
        <v>134</v>
      </c>
      <c r="B138" s="4" t="n"/>
      <c r="C138" s="4" t="n"/>
      <c r="D138" s="5">
        <f>IF(E138="NRFC","Natural Rubber Field Coagulam","")</f>
        <v/>
      </c>
      <c r="E138" s="4" t="n"/>
      <c r="F138" s="6" t="n"/>
      <c r="G138" s="6" t="n"/>
      <c r="H138" s="7">
        <f>IF(G138="","",G138-TODAY())</f>
        <v/>
      </c>
      <c r="I138" s="8">
        <f>IF(G138="","",
IF(G138&lt;TODAY(),
IF(O138&gt;0,"Violated","Completed"),
IF(H138&lt;=7,"Expiring Soon",
"Active")))</f>
        <v/>
      </c>
      <c r="J138" s="8">
        <f>IF(C138="","",COUNTIFS(purchase!$C:$C,$C138,purchase!$E:$E,$E138,purchase!$G:$G,"&gt;="&amp;$F138,purchase!$G:$G,"&lt;="&amp;$G138))</f>
        <v/>
      </c>
      <c r="K138" s="9">
        <f>IF(COUNTIFS(purchase!$C:$C,$C138,purchase!$E:$E,$E138,purchase!$G:$G,"&gt;="&amp;$F138,purchase!$G:$G,"&lt;="&amp;$G138)=0,"",_xlfn.MAXIFS(purchase!$G:$G,purchase!$C:$C,$C138,purchase!$E:$E,$E138,purchase!$G:$G,"&gt;="&amp;$F138,purchase!$G:$G,"&lt;="&amp;$G138))</f>
        <v/>
      </c>
      <c r="L138" s="4" t="n"/>
      <c r="M138" s="4" t="n"/>
      <c r="N138" s="10">
        <f>IF(M138="","",SUMIFS(purchase!$N:$N,purchase!$C:$C,$C138,purchase!$E:$E,$E138,purchase!$G:$G,"&gt;="&amp;$F138,purchase!$G:$G,"&lt;="&amp;$G138))</f>
        <v/>
      </c>
      <c r="O138" s="10">
        <f>IF(M138="","",M138-N138)</f>
        <v/>
      </c>
      <c r="P138" s="11">
        <f>IF(M138=0,"",N138/M138)</f>
        <v/>
      </c>
      <c r="Q138" s="12">
        <f>IF(OR(G138="",O138=""),"",
IF(AND(G138&lt;TODAY(),O138&gt;0),"YES","NO"))</f>
        <v/>
      </c>
      <c r="R138" s="13" t="n"/>
      <c r="S138" s="14" t="n"/>
      <c r="T138" s="15">
        <f>IF(Q138="YES", IF(R138="Company",L138*(1+S138),IF(R138="Vendor",L138*(1-S138),"")),"")</f>
        <v/>
      </c>
      <c r="U138" s="15">
        <f>IF(Q138="YES",O138*T138,"")</f>
        <v/>
      </c>
      <c r="V138" s="16" t="n"/>
      <c r="W138" s="17">
        <f>IF(Q138="YES",G138+V138,"")</f>
        <v/>
      </c>
      <c r="X138" s="18">
        <f>IF(Q138="YES",IF(TODAY()&gt;W138,"OVERDUE","WITHIN TIME"),"")</f>
        <v/>
      </c>
    </row>
    <row r="139">
      <c r="A139" s="3" t="n">
        <v>135</v>
      </c>
      <c r="B139" s="4" t="n"/>
      <c r="C139" s="4" t="n"/>
      <c r="D139" s="5">
        <f>IF(E139="NRFC","Natural Rubber Field Coagulam","")</f>
        <v/>
      </c>
      <c r="E139" s="4" t="n"/>
      <c r="F139" s="6" t="n"/>
      <c r="G139" s="6" t="n"/>
      <c r="H139" s="7">
        <f>IF(G139="","",G139-TODAY())</f>
        <v/>
      </c>
      <c r="I139" s="8">
        <f>IF(G139="","",
IF(G139&lt;TODAY(),
IF(O139&gt;0,"Violated","Completed"),
IF(H139&lt;=7,"Expiring Soon",
"Active")))</f>
        <v/>
      </c>
      <c r="J139" s="8">
        <f>IF(C139="","",COUNTIFS(purchase!$C:$C,$C139,purchase!$E:$E,$E139,purchase!$G:$G,"&gt;="&amp;$F139,purchase!$G:$G,"&lt;="&amp;$G139))</f>
        <v/>
      </c>
      <c r="K139" s="9">
        <f>IF(COUNTIFS(purchase!$C:$C,$C139,purchase!$E:$E,$E139,purchase!$G:$G,"&gt;="&amp;$F139,purchase!$G:$G,"&lt;="&amp;$G139)=0,"",_xlfn.MAXIFS(purchase!$G:$G,purchase!$C:$C,$C139,purchase!$E:$E,$E139,purchase!$G:$G,"&gt;="&amp;$F139,purchase!$G:$G,"&lt;="&amp;$G139))</f>
        <v/>
      </c>
      <c r="L139" s="4" t="n"/>
      <c r="M139" s="4" t="n"/>
      <c r="N139" s="10">
        <f>IF(M139="","",SUMIFS(purchase!$N:$N,purchase!$C:$C,$C139,purchase!$E:$E,$E139,purchase!$G:$G,"&gt;="&amp;$F139,purchase!$G:$G,"&lt;="&amp;$G139))</f>
        <v/>
      </c>
      <c r="O139" s="10">
        <f>IF(M139="","",M139-N139)</f>
        <v/>
      </c>
      <c r="P139" s="11">
        <f>IF(M139=0,"",N139/M139)</f>
        <v/>
      </c>
      <c r="Q139" s="12">
        <f>IF(OR(G139="",O139=""),"",
IF(AND(G139&lt;TODAY(),O139&gt;0),"YES","NO"))</f>
        <v/>
      </c>
      <c r="R139" s="13" t="n"/>
      <c r="S139" s="14" t="n"/>
      <c r="T139" s="15">
        <f>IF(Q139="YES", IF(R139="Company",L139*(1+S139),IF(R139="Vendor",L139*(1-S139),"")),"")</f>
        <v/>
      </c>
      <c r="U139" s="15">
        <f>IF(Q139="YES",O139*T139,"")</f>
        <v/>
      </c>
      <c r="V139" s="16" t="n"/>
      <c r="W139" s="17">
        <f>IF(Q139="YES",G139+V139,"")</f>
        <v/>
      </c>
      <c r="X139" s="18">
        <f>IF(Q139="YES",IF(TODAY()&gt;W139,"OVERDUE","WITHIN TIME"),"")</f>
        <v/>
      </c>
    </row>
    <row r="140">
      <c r="A140" s="3" t="n">
        <v>136</v>
      </c>
      <c r="B140" s="4" t="n"/>
      <c r="C140" s="4" t="n"/>
      <c r="D140" s="5">
        <f>IF(E140="NRFC","Natural Rubber Field Coagulam","")</f>
        <v/>
      </c>
      <c r="E140" s="4" t="n"/>
      <c r="F140" s="6" t="n"/>
      <c r="G140" s="6" t="n"/>
      <c r="H140" s="7">
        <f>IF(G140="","",G140-TODAY())</f>
        <v/>
      </c>
      <c r="I140" s="8">
        <f>IF(G140="","",
IF(G140&lt;TODAY(),
IF(O140&gt;0,"Violated","Completed"),
IF(H140&lt;=7,"Expiring Soon",
"Active")))</f>
        <v/>
      </c>
      <c r="J140" s="8">
        <f>IF(C140="","",COUNTIFS(purchase!$C:$C,$C140,purchase!$E:$E,$E140,purchase!$G:$G,"&gt;="&amp;$F140,purchase!$G:$G,"&lt;="&amp;$G140))</f>
        <v/>
      </c>
      <c r="K140" s="9">
        <f>IF(COUNTIFS(purchase!$C:$C,$C140,purchase!$E:$E,$E140,purchase!$G:$G,"&gt;="&amp;$F140,purchase!$G:$G,"&lt;="&amp;$G140)=0,"",_xlfn.MAXIFS(purchase!$G:$G,purchase!$C:$C,$C140,purchase!$E:$E,$E140,purchase!$G:$G,"&gt;="&amp;$F140,purchase!$G:$G,"&lt;="&amp;$G140))</f>
        <v/>
      </c>
      <c r="L140" s="4" t="n"/>
      <c r="M140" s="4" t="n"/>
      <c r="N140" s="10">
        <f>IF(M140="","",SUMIFS(purchase!$N:$N,purchase!$C:$C,$C140,purchase!$E:$E,$E140,purchase!$G:$G,"&gt;="&amp;$F140,purchase!$G:$G,"&lt;="&amp;$G140))</f>
        <v/>
      </c>
      <c r="O140" s="10">
        <f>IF(M140="","",M140-N140)</f>
        <v/>
      </c>
      <c r="P140" s="11">
        <f>IF(M140=0,"",N140/M140)</f>
        <v/>
      </c>
      <c r="Q140" s="12">
        <f>IF(OR(G140="",O140=""),"",
IF(AND(G140&lt;TODAY(),O140&gt;0),"YES","NO"))</f>
        <v/>
      </c>
      <c r="R140" s="13" t="n"/>
      <c r="S140" s="14" t="n"/>
      <c r="T140" s="15">
        <f>IF(Q140="YES", IF(R140="Company",L140*(1+S140),IF(R140="Vendor",L140*(1-S140),"")),"")</f>
        <v/>
      </c>
      <c r="U140" s="15">
        <f>IF(Q140="YES",O140*T140,"")</f>
        <v/>
      </c>
      <c r="V140" s="16" t="n"/>
      <c r="W140" s="17">
        <f>IF(Q140="YES",G140+V140,"")</f>
        <v/>
      </c>
      <c r="X140" s="18">
        <f>IF(Q140="YES",IF(TODAY()&gt;W140,"OVERDUE","WITHIN TIME"),"")</f>
        <v/>
      </c>
    </row>
    <row r="141">
      <c r="A141" s="3" t="n">
        <v>137</v>
      </c>
      <c r="B141" s="4" t="n"/>
      <c r="C141" s="4" t="n"/>
      <c r="D141" s="5">
        <f>IF(E141="NRFC","Natural Rubber Field Coagulam","")</f>
        <v/>
      </c>
      <c r="E141" s="4" t="n"/>
      <c r="F141" s="6" t="n"/>
      <c r="G141" s="6" t="n"/>
      <c r="H141" s="7">
        <f>IF(G141="","",G141-TODAY())</f>
        <v/>
      </c>
      <c r="I141" s="8">
        <f>IF(G141="","",
IF(G141&lt;TODAY(),
IF(O141&gt;0,"Violated","Completed"),
IF(H141&lt;=7,"Expiring Soon",
"Active")))</f>
        <v/>
      </c>
      <c r="J141" s="8">
        <f>IF(C141="","",COUNTIFS(purchase!$C:$C,$C141,purchase!$E:$E,$E141,purchase!$G:$G,"&gt;="&amp;$F141,purchase!$G:$G,"&lt;="&amp;$G141))</f>
        <v/>
      </c>
      <c r="K141" s="9">
        <f>IF(COUNTIFS(purchase!$C:$C,$C141,purchase!$E:$E,$E141,purchase!$G:$G,"&gt;="&amp;$F141,purchase!$G:$G,"&lt;="&amp;$G141)=0,"",_xlfn.MAXIFS(purchase!$G:$G,purchase!$C:$C,$C141,purchase!$E:$E,$E141,purchase!$G:$G,"&gt;="&amp;$F141,purchase!$G:$G,"&lt;="&amp;$G141))</f>
        <v/>
      </c>
      <c r="L141" s="4" t="n"/>
      <c r="M141" s="4" t="n"/>
      <c r="N141" s="10">
        <f>IF(M141="","",SUMIFS(purchase!$N:$N,purchase!$C:$C,$C141,purchase!$E:$E,$E141,purchase!$G:$G,"&gt;="&amp;$F141,purchase!$G:$G,"&lt;="&amp;$G141))</f>
        <v/>
      </c>
      <c r="O141" s="10">
        <f>IF(M141="","",M141-N141)</f>
        <v/>
      </c>
      <c r="P141" s="11">
        <f>IF(M141=0,"",N141/M141)</f>
        <v/>
      </c>
      <c r="Q141" s="12">
        <f>IF(OR(G141="",O141=""),"",
IF(AND(G141&lt;TODAY(),O141&gt;0),"YES","NO"))</f>
        <v/>
      </c>
      <c r="R141" s="13" t="n"/>
      <c r="S141" s="14" t="n"/>
      <c r="T141" s="15">
        <f>IF(Q141="YES", IF(R141="Company",L141*(1+S141),IF(R141="Vendor",L141*(1-S141),"")),"")</f>
        <v/>
      </c>
      <c r="U141" s="15">
        <f>IF(Q141="YES",O141*T141,"")</f>
        <v/>
      </c>
      <c r="V141" s="16" t="n"/>
      <c r="W141" s="17">
        <f>IF(Q141="YES",G141+V141,"")</f>
        <v/>
      </c>
      <c r="X141" s="18">
        <f>IF(Q141="YES",IF(TODAY()&gt;W141,"OVERDUE","WITHIN TIME"),"")</f>
        <v/>
      </c>
    </row>
    <row r="142">
      <c r="A142" s="3" t="n">
        <v>138</v>
      </c>
      <c r="B142" s="4" t="n"/>
      <c r="C142" s="4" t="n"/>
      <c r="D142" s="5">
        <f>IF(E142="NRFC","Natural Rubber Field Coagulam","")</f>
        <v/>
      </c>
      <c r="E142" s="4" t="n"/>
      <c r="F142" s="6" t="n"/>
      <c r="G142" s="6" t="n"/>
      <c r="H142" s="7">
        <f>IF(G142="","",G142-TODAY())</f>
        <v/>
      </c>
      <c r="I142" s="8">
        <f>IF(G142="","",
IF(G142&lt;TODAY(),
IF(O142&gt;0,"Violated","Completed"),
IF(H142&lt;=7,"Expiring Soon",
"Active")))</f>
        <v/>
      </c>
      <c r="J142" s="8">
        <f>IF(C142="","",COUNTIFS(purchase!$C:$C,$C142,purchase!$E:$E,$E142,purchase!$G:$G,"&gt;="&amp;$F142,purchase!$G:$G,"&lt;="&amp;$G142))</f>
        <v/>
      </c>
      <c r="K142" s="9">
        <f>IF(COUNTIFS(purchase!$C:$C,$C142,purchase!$E:$E,$E142,purchase!$G:$G,"&gt;="&amp;$F142,purchase!$G:$G,"&lt;="&amp;$G142)=0,"",_xlfn.MAXIFS(purchase!$G:$G,purchase!$C:$C,$C142,purchase!$E:$E,$E142,purchase!$G:$G,"&gt;="&amp;$F142,purchase!$G:$G,"&lt;="&amp;$G142))</f>
        <v/>
      </c>
      <c r="L142" s="4" t="n"/>
      <c r="M142" s="4" t="n"/>
      <c r="N142" s="10">
        <f>IF(M142="","",SUMIFS(purchase!$N:$N,purchase!$C:$C,$C142,purchase!$E:$E,$E142,purchase!$G:$G,"&gt;="&amp;$F142,purchase!$G:$G,"&lt;="&amp;$G142))</f>
        <v/>
      </c>
      <c r="O142" s="10">
        <f>IF(M142="","",M142-N142)</f>
        <v/>
      </c>
      <c r="P142" s="11">
        <f>IF(M142=0,"",N142/M142)</f>
        <v/>
      </c>
      <c r="Q142" s="12">
        <f>IF(OR(G142="",O142=""),"",
IF(AND(G142&lt;TODAY(),O142&gt;0),"YES","NO"))</f>
        <v/>
      </c>
      <c r="R142" s="13" t="n"/>
      <c r="S142" s="14" t="n"/>
      <c r="T142" s="15">
        <f>IF(Q142="YES", IF(R142="Company",L142*(1+S142),IF(R142="Vendor",L142*(1-S142),"")),"")</f>
        <v/>
      </c>
      <c r="U142" s="15">
        <f>IF(Q142="YES",O142*T142,"")</f>
        <v/>
      </c>
      <c r="V142" s="16" t="n"/>
      <c r="W142" s="17">
        <f>IF(Q142="YES",G142+V142,"")</f>
        <v/>
      </c>
      <c r="X142" s="18">
        <f>IF(Q142="YES",IF(TODAY()&gt;W142,"OVERDUE","WITHIN TIME"),"")</f>
        <v/>
      </c>
    </row>
    <row r="143">
      <c r="A143" s="3" t="n">
        <v>139</v>
      </c>
      <c r="B143" s="4" t="n"/>
      <c r="C143" s="4" t="n"/>
      <c r="D143" s="5">
        <f>IF(E143="NRFC","Natural Rubber Field Coagulam","")</f>
        <v/>
      </c>
      <c r="E143" s="4" t="n"/>
      <c r="F143" s="6" t="n"/>
      <c r="G143" s="6" t="n"/>
      <c r="H143" s="7">
        <f>IF(G143="","",G143-TODAY())</f>
        <v/>
      </c>
      <c r="I143" s="8">
        <f>IF(G143="","",
IF(G143&lt;TODAY(),
IF(O143&gt;0,"Violated","Completed"),
IF(H143&lt;=7,"Expiring Soon",
"Active")))</f>
        <v/>
      </c>
      <c r="J143" s="8">
        <f>IF(C143="","",COUNTIFS(purchase!$C:$C,$C143,purchase!$E:$E,$E143,purchase!$G:$G,"&gt;="&amp;$F143,purchase!$G:$G,"&lt;="&amp;$G143))</f>
        <v/>
      </c>
      <c r="K143" s="9">
        <f>IF(COUNTIFS(purchase!$C:$C,$C143,purchase!$E:$E,$E143,purchase!$G:$G,"&gt;="&amp;$F143,purchase!$G:$G,"&lt;="&amp;$G143)=0,"",_xlfn.MAXIFS(purchase!$G:$G,purchase!$C:$C,$C143,purchase!$E:$E,$E143,purchase!$G:$G,"&gt;="&amp;$F143,purchase!$G:$G,"&lt;="&amp;$G143))</f>
        <v/>
      </c>
      <c r="L143" s="4" t="n"/>
      <c r="M143" s="4" t="n"/>
      <c r="N143" s="10">
        <f>IF(M143="","",SUMIFS(purchase!$N:$N,purchase!$C:$C,$C143,purchase!$E:$E,$E143,purchase!$G:$G,"&gt;="&amp;$F143,purchase!$G:$G,"&lt;="&amp;$G143))</f>
        <v/>
      </c>
      <c r="O143" s="10">
        <f>IF(M143="","",M143-N143)</f>
        <v/>
      </c>
      <c r="P143" s="11">
        <f>IF(M143=0,"",N143/M143)</f>
        <v/>
      </c>
      <c r="Q143" s="12">
        <f>IF(OR(G143="",O143=""),"",
IF(AND(G143&lt;TODAY(),O143&gt;0),"YES","NO"))</f>
        <v/>
      </c>
      <c r="R143" s="13" t="n"/>
      <c r="S143" s="14" t="n"/>
      <c r="T143" s="15">
        <f>IF(Q143="YES", IF(R143="Company",L143*(1+S143),IF(R143="Vendor",L143*(1-S143),"")),"")</f>
        <v/>
      </c>
      <c r="U143" s="15">
        <f>IF(Q143="YES",O143*T143,"")</f>
        <v/>
      </c>
      <c r="V143" s="16" t="n"/>
      <c r="W143" s="17">
        <f>IF(Q143="YES",G143+V143,"")</f>
        <v/>
      </c>
      <c r="X143" s="18">
        <f>IF(Q143="YES",IF(TODAY()&gt;W143,"OVERDUE","WITHIN TIME"),"")</f>
        <v/>
      </c>
    </row>
    <row r="144">
      <c r="A144" s="3" t="n">
        <v>140</v>
      </c>
      <c r="B144" s="4" t="n"/>
      <c r="C144" s="4" t="n"/>
      <c r="D144" s="5">
        <f>IF(E144="NRFC","Natural Rubber Field Coagulam","")</f>
        <v/>
      </c>
      <c r="E144" s="4" t="n"/>
      <c r="F144" s="6" t="n"/>
      <c r="G144" s="6" t="n"/>
      <c r="H144" s="7">
        <f>IF(G144="","",G144-TODAY())</f>
        <v/>
      </c>
      <c r="I144" s="8">
        <f>IF(G144="","",
IF(G144&lt;TODAY(),
IF(O144&gt;0,"Violated","Completed"),
IF(H144&lt;=7,"Expiring Soon",
"Active")))</f>
        <v/>
      </c>
      <c r="J144" s="8">
        <f>IF(C144="","",COUNTIFS(purchase!$C:$C,$C144,purchase!$E:$E,$E144,purchase!$G:$G,"&gt;="&amp;$F144,purchase!$G:$G,"&lt;="&amp;$G144))</f>
        <v/>
      </c>
      <c r="K144" s="9">
        <f>IF(COUNTIFS(purchase!$C:$C,$C144,purchase!$E:$E,$E144,purchase!$G:$G,"&gt;="&amp;$F144,purchase!$G:$G,"&lt;="&amp;$G144)=0,"",_xlfn.MAXIFS(purchase!$G:$G,purchase!$C:$C,$C144,purchase!$E:$E,$E144,purchase!$G:$G,"&gt;="&amp;$F144,purchase!$G:$G,"&lt;="&amp;$G144))</f>
        <v/>
      </c>
      <c r="L144" s="4" t="n"/>
      <c r="M144" s="4" t="n"/>
      <c r="N144" s="10">
        <f>IF(M144="","",SUMIFS(purchase!$N:$N,purchase!$C:$C,$C144,purchase!$E:$E,$E144,purchase!$G:$G,"&gt;="&amp;$F144,purchase!$G:$G,"&lt;="&amp;$G144))</f>
        <v/>
      </c>
      <c r="O144" s="10">
        <f>IF(M144="","",M144-N144)</f>
        <v/>
      </c>
      <c r="P144" s="11">
        <f>IF(M144=0,"",N144/M144)</f>
        <v/>
      </c>
      <c r="Q144" s="12">
        <f>IF(OR(G144="",O144=""),"",
IF(AND(G144&lt;TODAY(),O144&gt;0),"YES","NO"))</f>
        <v/>
      </c>
      <c r="R144" s="13" t="n"/>
      <c r="S144" s="14" t="n"/>
      <c r="T144" s="15">
        <f>IF(Q144="YES", IF(R144="Company",L144*(1+S144),IF(R144="Vendor",L144*(1-S144),"")),"")</f>
        <v/>
      </c>
      <c r="U144" s="15">
        <f>IF(Q144="YES",O144*T144,"")</f>
        <v/>
      </c>
      <c r="V144" s="16" t="n"/>
      <c r="W144" s="17">
        <f>IF(Q144="YES",G144+V144,"")</f>
        <v/>
      </c>
      <c r="X144" s="18">
        <f>IF(Q144="YES",IF(TODAY()&gt;W144,"OVERDUE","WITHIN TIME"),"")</f>
        <v/>
      </c>
    </row>
    <row r="145">
      <c r="A145" s="3" t="n">
        <v>141</v>
      </c>
      <c r="B145" s="4" t="n"/>
      <c r="C145" s="4" t="n"/>
      <c r="D145" s="5">
        <f>IF(E145="NRFC","Natural Rubber Field Coagulam","")</f>
        <v/>
      </c>
      <c r="E145" s="4" t="n"/>
      <c r="F145" s="6" t="n"/>
      <c r="G145" s="6" t="n"/>
      <c r="H145" s="7">
        <f>IF(G145="","",G145-TODAY())</f>
        <v/>
      </c>
      <c r="I145" s="8">
        <f>IF(G145="","",
IF(G145&lt;TODAY(),
IF(O145&gt;0,"Violated","Completed"),
IF(H145&lt;=7,"Expiring Soon",
"Active")))</f>
        <v/>
      </c>
      <c r="J145" s="8">
        <f>IF(C145="","",COUNTIFS(purchase!$C:$C,$C145,purchase!$E:$E,$E145,purchase!$G:$G,"&gt;="&amp;$F145,purchase!$G:$G,"&lt;="&amp;$G145))</f>
        <v/>
      </c>
      <c r="K145" s="9">
        <f>IF(COUNTIFS(purchase!$C:$C,$C145,purchase!$E:$E,$E145,purchase!$G:$G,"&gt;="&amp;$F145,purchase!$G:$G,"&lt;="&amp;$G145)=0,"",_xlfn.MAXIFS(purchase!$G:$G,purchase!$C:$C,$C145,purchase!$E:$E,$E145,purchase!$G:$G,"&gt;="&amp;$F145,purchase!$G:$G,"&lt;="&amp;$G145))</f>
        <v/>
      </c>
      <c r="L145" s="4" t="n"/>
      <c r="M145" s="4" t="n"/>
      <c r="N145" s="10">
        <f>IF(M145="","",SUMIFS(purchase!$N:$N,purchase!$C:$C,$C145,purchase!$E:$E,$E145,purchase!$G:$G,"&gt;="&amp;$F145,purchase!$G:$G,"&lt;="&amp;$G145))</f>
        <v/>
      </c>
      <c r="O145" s="10">
        <f>IF(M145="","",M145-N145)</f>
        <v/>
      </c>
      <c r="P145" s="11">
        <f>IF(M145=0,"",N145/M145)</f>
        <v/>
      </c>
      <c r="Q145" s="12">
        <f>IF(OR(G145="",O145=""),"",
IF(AND(G145&lt;TODAY(),O145&gt;0),"YES","NO"))</f>
        <v/>
      </c>
      <c r="R145" s="13" t="n"/>
      <c r="S145" s="14" t="n"/>
      <c r="T145" s="15">
        <f>IF(Q145="YES", IF(R145="Company",L145*(1+S145),IF(R145="Vendor",L145*(1-S145),"")),"")</f>
        <v/>
      </c>
      <c r="U145" s="15">
        <f>IF(Q145="YES",O145*T145,"")</f>
        <v/>
      </c>
      <c r="V145" s="16" t="n"/>
      <c r="W145" s="17">
        <f>IF(Q145="YES",G145+V145,"")</f>
        <v/>
      </c>
      <c r="X145" s="18">
        <f>IF(Q145="YES",IF(TODAY()&gt;W145,"OVERDUE","WITHIN TIME"),"")</f>
        <v/>
      </c>
    </row>
    <row r="146">
      <c r="A146" s="3" t="n">
        <v>142</v>
      </c>
      <c r="B146" s="4" t="n"/>
      <c r="C146" s="4" t="n"/>
      <c r="D146" s="5">
        <f>IF(E146="NRFC","Natural Rubber Field Coagulam","")</f>
        <v/>
      </c>
      <c r="E146" s="4" t="n"/>
      <c r="F146" s="6" t="n"/>
      <c r="G146" s="6" t="n"/>
      <c r="H146" s="7">
        <f>IF(G146="","",G146-TODAY())</f>
        <v/>
      </c>
      <c r="I146" s="8">
        <f>IF(G146="","",
IF(G146&lt;TODAY(),
IF(O146&gt;0,"Violated","Completed"),
IF(H146&lt;=7,"Expiring Soon",
"Active")))</f>
        <v/>
      </c>
      <c r="J146" s="8">
        <f>IF(C146="","",COUNTIFS(purchase!$C:$C,$C146,purchase!$E:$E,$E146,purchase!$G:$G,"&gt;="&amp;$F146,purchase!$G:$G,"&lt;="&amp;$G146))</f>
        <v/>
      </c>
      <c r="K146" s="9">
        <f>IF(COUNTIFS(purchase!$C:$C,$C146,purchase!$E:$E,$E146,purchase!$G:$G,"&gt;="&amp;$F146,purchase!$G:$G,"&lt;="&amp;$G146)=0,"",_xlfn.MAXIFS(purchase!$G:$G,purchase!$C:$C,$C146,purchase!$E:$E,$E146,purchase!$G:$G,"&gt;="&amp;$F146,purchase!$G:$G,"&lt;="&amp;$G146))</f>
        <v/>
      </c>
      <c r="L146" s="4" t="n"/>
      <c r="M146" s="4" t="n"/>
      <c r="N146" s="10">
        <f>IF(M146="","",SUMIFS(purchase!$N:$N,purchase!$C:$C,$C146,purchase!$E:$E,$E146,purchase!$G:$G,"&gt;="&amp;$F146,purchase!$G:$G,"&lt;="&amp;$G146))</f>
        <v/>
      </c>
      <c r="O146" s="10">
        <f>IF(M146="","",M146-N146)</f>
        <v/>
      </c>
      <c r="P146" s="11">
        <f>IF(M146=0,"",N146/M146)</f>
        <v/>
      </c>
      <c r="Q146" s="12">
        <f>IF(OR(G146="",O146=""),"",
IF(AND(G146&lt;TODAY(),O146&gt;0),"YES","NO"))</f>
        <v/>
      </c>
      <c r="R146" s="13" t="n"/>
      <c r="S146" s="14" t="n"/>
      <c r="T146" s="15">
        <f>IF(Q146="YES", IF(R146="Company",L146*(1+S146),IF(R146="Vendor",L146*(1-S146),"")),"")</f>
        <v/>
      </c>
      <c r="U146" s="15">
        <f>IF(Q146="YES",O146*T146,"")</f>
        <v/>
      </c>
      <c r="V146" s="16" t="n"/>
      <c r="W146" s="17">
        <f>IF(Q146="YES",G146+V146,"")</f>
        <v/>
      </c>
      <c r="X146" s="18">
        <f>IF(Q146="YES",IF(TODAY()&gt;W146,"OVERDUE","WITHIN TIME"),"")</f>
        <v/>
      </c>
    </row>
    <row r="147">
      <c r="A147" s="3" t="n">
        <v>143</v>
      </c>
      <c r="B147" s="4" t="n"/>
      <c r="C147" s="4" t="n"/>
      <c r="D147" s="5">
        <f>IF(E147="NRFC","Natural Rubber Field Coagulam","")</f>
        <v/>
      </c>
      <c r="E147" s="4" t="n"/>
      <c r="F147" s="6" t="n"/>
      <c r="G147" s="6" t="n"/>
      <c r="H147" s="7">
        <f>IF(G147="","",G147-TODAY())</f>
        <v/>
      </c>
      <c r="I147" s="8">
        <f>IF(G147="","",
IF(G147&lt;TODAY(),
IF(O147&gt;0,"Violated","Completed"),
IF(H147&lt;=7,"Expiring Soon",
"Active")))</f>
        <v/>
      </c>
      <c r="J147" s="8">
        <f>IF(C147="","",COUNTIFS(purchase!$C:$C,$C147,purchase!$E:$E,$E147,purchase!$G:$G,"&gt;="&amp;$F147,purchase!$G:$G,"&lt;="&amp;$G147))</f>
        <v/>
      </c>
      <c r="K147" s="9">
        <f>IF(COUNTIFS(purchase!$C:$C,$C147,purchase!$E:$E,$E147,purchase!$G:$G,"&gt;="&amp;$F147,purchase!$G:$G,"&lt;="&amp;$G147)=0,"",_xlfn.MAXIFS(purchase!$G:$G,purchase!$C:$C,$C147,purchase!$E:$E,$E147,purchase!$G:$G,"&gt;="&amp;$F147,purchase!$G:$G,"&lt;="&amp;$G147))</f>
        <v/>
      </c>
      <c r="L147" s="4" t="n"/>
      <c r="M147" s="4" t="n"/>
      <c r="N147" s="10">
        <f>IF(M147="","",SUMIFS(purchase!$N:$N,purchase!$C:$C,$C147,purchase!$E:$E,$E147,purchase!$G:$G,"&gt;="&amp;$F147,purchase!$G:$G,"&lt;="&amp;$G147))</f>
        <v/>
      </c>
      <c r="O147" s="10">
        <f>IF(M147="","",M147-N147)</f>
        <v/>
      </c>
      <c r="P147" s="11">
        <f>IF(M147=0,"",N147/M147)</f>
        <v/>
      </c>
      <c r="Q147" s="12">
        <f>IF(OR(G147="",O147=""),"",
IF(AND(G147&lt;TODAY(),O147&gt;0),"YES","NO"))</f>
        <v/>
      </c>
      <c r="R147" s="13" t="n"/>
      <c r="S147" s="14" t="n"/>
      <c r="T147" s="15">
        <f>IF(Q147="YES", IF(R147="Company",L147*(1+S147),IF(R147="Vendor",L147*(1-S147),"")),"")</f>
        <v/>
      </c>
      <c r="U147" s="15">
        <f>IF(Q147="YES",O147*T147,"")</f>
        <v/>
      </c>
      <c r="V147" s="16" t="n"/>
      <c r="W147" s="17">
        <f>IF(Q147="YES",G147+V147,"")</f>
        <v/>
      </c>
      <c r="X147" s="18">
        <f>IF(Q147="YES",IF(TODAY()&gt;W147,"OVERDUE","WITHIN TIME"),"")</f>
        <v/>
      </c>
    </row>
    <row r="148">
      <c r="A148" s="3" t="n">
        <v>144</v>
      </c>
      <c r="B148" s="4" t="n"/>
      <c r="C148" s="4" t="n"/>
      <c r="D148" s="5">
        <f>IF(E148="NRFC","Natural Rubber Field Coagulam","")</f>
        <v/>
      </c>
      <c r="E148" s="4" t="n"/>
      <c r="F148" s="6" t="n"/>
      <c r="G148" s="6" t="n"/>
      <c r="H148" s="7">
        <f>IF(G148="","",G148-TODAY())</f>
        <v/>
      </c>
      <c r="I148" s="8">
        <f>IF(G148="","",
IF(G148&lt;TODAY(),
IF(O148&gt;0,"Violated","Completed"),
IF(H148&lt;=7,"Expiring Soon",
"Active")))</f>
        <v/>
      </c>
      <c r="J148" s="8">
        <f>IF(C148="","",COUNTIFS(purchase!$C:$C,$C148,purchase!$E:$E,$E148,purchase!$G:$G,"&gt;="&amp;$F148,purchase!$G:$G,"&lt;="&amp;$G148))</f>
        <v/>
      </c>
      <c r="K148" s="9">
        <f>IF(COUNTIFS(purchase!$C:$C,$C148,purchase!$E:$E,$E148,purchase!$G:$G,"&gt;="&amp;$F148,purchase!$G:$G,"&lt;="&amp;$G148)=0,"",_xlfn.MAXIFS(purchase!$G:$G,purchase!$C:$C,$C148,purchase!$E:$E,$E148,purchase!$G:$G,"&gt;="&amp;$F148,purchase!$G:$G,"&lt;="&amp;$G148))</f>
        <v/>
      </c>
      <c r="L148" s="4" t="n"/>
      <c r="M148" s="4" t="n"/>
      <c r="N148" s="10">
        <f>IF(M148="","",SUMIFS(purchase!$N:$N,purchase!$C:$C,$C148,purchase!$E:$E,$E148,purchase!$G:$G,"&gt;="&amp;$F148,purchase!$G:$G,"&lt;="&amp;$G148))</f>
        <v/>
      </c>
      <c r="O148" s="10">
        <f>IF(M148="","",M148-N148)</f>
        <v/>
      </c>
      <c r="P148" s="11">
        <f>IF(M148=0,"",N148/M148)</f>
        <v/>
      </c>
      <c r="Q148" s="12">
        <f>IF(OR(G148="",O148=""),"",
IF(AND(G148&lt;TODAY(),O148&gt;0),"YES","NO"))</f>
        <v/>
      </c>
      <c r="R148" s="13" t="n"/>
      <c r="S148" s="14" t="n"/>
      <c r="T148" s="15">
        <f>IF(Q148="YES", IF(R148="Company",L148*(1+S148),IF(R148="Vendor",L148*(1-S148),"")),"")</f>
        <v/>
      </c>
      <c r="U148" s="15">
        <f>IF(Q148="YES",O148*T148,"")</f>
        <v/>
      </c>
      <c r="V148" s="16" t="n"/>
      <c r="W148" s="17">
        <f>IF(Q148="YES",G148+V148,"")</f>
        <v/>
      </c>
      <c r="X148" s="18">
        <f>IF(Q148="YES",IF(TODAY()&gt;W148,"OVERDUE","WITHIN TIME"),"")</f>
        <v/>
      </c>
    </row>
    <row r="149">
      <c r="A149" s="3" t="n">
        <v>145</v>
      </c>
      <c r="B149" s="4" t="n"/>
      <c r="C149" s="4" t="n"/>
      <c r="D149" s="5">
        <f>IF(E149="NRFC","Natural Rubber Field Coagulam","")</f>
        <v/>
      </c>
      <c r="E149" s="4" t="n"/>
      <c r="F149" s="6" t="n"/>
      <c r="G149" s="6" t="n"/>
      <c r="H149" s="7">
        <f>IF(G149="","",G149-TODAY())</f>
        <v/>
      </c>
      <c r="I149" s="8">
        <f>IF(G149="","",
IF(G149&lt;TODAY(),
IF(O149&gt;0,"Violated","Completed"),
IF(H149&lt;=7,"Expiring Soon",
"Active")))</f>
        <v/>
      </c>
      <c r="J149" s="8">
        <f>IF(C149="","",COUNTIFS(purchase!$C:$C,$C149,purchase!$E:$E,$E149,purchase!$G:$G,"&gt;="&amp;$F149,purchase!$G:$G,"&lt;="&amp;$G149))</f>
        <v/>
      </c>
      <c r="K149" s="9">
        <f>IF(COUNTIFS(purchase!$C:$C,$C149,purchase!$E:$E,$E149,purchase!$G:$G,"&gt;="&amp;$F149,purchase!$G:$G,"&lt;="&amp;$G149)=0,"",_xlfn.MAXIFS(purchase!$G:$G,purchase!$C:$C,$C149,purchase!$E:$E,$E149,purchase!$G:$G,"&gt;="&amp;$F149,purchase!$G:$G,"&lt;="&amp;$G149))</f>
        <v/>
      </c>
      <c r="L149" s="4" t="n"/>
      <c r="M149" s="4" t="n"/>
      <c r="N149" s="10">
        <f>IF(M149="","",SUMIFS(purchase!$N:$N,purchase!$C:$C,$C149,purchase!$E:$E,$E149,purchase!$G:$G,"&gt;="&amp;$F149,purchase!$G:$G,"&lt;="&amp;$G149))</f>
        <v/>
      </c>
      <c r="O149" s="10">
        <f>IF(M149="","",M149-N149)</f>
        <v/>
      </c>
      <c r="P149" s="11">
        <f>IF(M149=0,"",N149/M149)</f>
        <v/>
      </c>
      <c r="Q149" s="12">
        <f>IF(OR(G149="",O149=""),"",
IF(AND(G149&lt;TODAY(),O149&gt;0),"YES","NO"))</f>
        <v/>
      </c>
      <c r="R149" s="13" t="n"/>
      <c r="S149" s="14" t="n"/>
      <c r="T149" s="15">
        <f>IF(Q149="YES", IF(R149="Company",L149*(1+S149),IF(R149="Vendor",L149*(1-S149),"")),"")</f>
        <v/>
      </c>
      <c r="U149" s="15">
        <f>IF(Q149="YES",O149*T149,"")</f>
        <v/>
      </c>
      <c r="V149" s="16" t="n"/>
      <c r="W149" s="17">
        <f>IF(Q149="YES",G149+V149,"")</f>
        <v/>
      </c>
      <c r="X149" s="18">
        <f>IF(Q149="YES",IF(TODAY()&gt;W149,"OVERDUE","WITHIN TIME"),"")</f>
        <v/>
      </c>
    </row>
    <row r="150">
      <c r="A150" s="3" t="n">
        <v>146</v>
      </c>
      <c r="B150" s="4" t="n"/>
      <c r="C150" s="4" t="n"/>
      <c r="D150" s="5">
        <f>IF(E150="NRFC","Natural Rubber Field Coagulam","")</f>
        <v/>
      </c>
      <c r="E150" s="4" t="n"/>
      <c r="F150" s="6" t="n"/>
      <c r="G150" s="6" t="n"/>
      <c r="H150" s="7">
        <f>IF(G150="","",G150-TODAY())</f>
        <v/>
      </c>
      <c r="I150" s="8">
        <f>IF(G150="","",
IF(G150&lt;TODAY(),
IF(O150&gt;0,"Violated","Completed"),
IF(H150&lt;=7,"Expiring Soon",
"Active")))</f>
        <v/>
      </c>
      <c r="J150" s="8">
        <f>IF(C150="","",COUNTIFS(purchase!$C:$C,$C150,purchase!$E:$E,$E150,purchase!$G:$G,"&gt;="&amp;$F150,purchase!$G:$G,"&lt;="&amp;$G150))</f>
        <v/>
      </c>
      <c r="K150" s="9">
        <f>IF(COUNTIFS(purchase!$C:$C,$C150,purchase!$E:$E,$E150,purchase!$G:$G,"&gt;="&amp;$F150,purchase!$G:$G,"&lt;="&amp;$G150)=0,"",_xlfn.MAXIFS(purchase!$G:$G,purchase!$C:$C,$C150,purchase!$E:$E,$E150,purchase!$G:$G,"&gt;="&amp;$F150,purchase!$G:$G,"&lt;="&amp;$G150))</f>
        <v/>
      </c>
      <c r="L150" s="4" t="n"/>
      <c r="M150" s="4" t="n"/>
      <c r="N150" s="10">
        <f>IF(M150="","",SUMIFS(purchase!$N:$N,purchase!$C:$C,$C150,purchase!$E:$E,$E150,purchase!$G:$G,"&gt;="&amp;$F150,purchase!$G:$G,"&lt;="&amp;$G150))</f>
        <v/>
      </c>
      <c r="O150" s="10">
        <f>IF(M150="","",M150-N150)</f>
        <v/>
      </c>
      <c r="P150" s="11">
        <f>IF(M150=0,"",N150/M150)</f>
        <v/>
      </c>
      <c r="Q150" s="12">
        <f>IF(OR(G150="",O150=""),"",
IF(AND(G150&lt;TODAY(),O150&gt;0),"YES","NO"))</f>
        <v/>
      </c>
      <c r="R150" s="13" t="n"/>
      <c r="S150" s="14" t="n"/>
      <c r="T150" s="15">
        <f>IF(Q150="YES", IF(R150="Company",L150*(1+S150),IF(R150="Vendor",L150*(1-S150),"")),"")</f>
        <v/>
      </c>
      <c r="U150" s="15">
        <f>IF(Q150="YES",O150*T150,"")</f>
        <v/>
      </c>
      <c r="V150" s="16" t="n"/>
      <c r="W150" s="17">
        <f>IF(Q150="YES",G150+V150,"")</f>
        <v/>
      </c>
      <c r="X150" s="18">
        <f>IF(Q150="YES",IF(TODAY()&gt;W150,"OVERDUE","WITHIN TIME"),"")</f>
        <v/>
      </c>
    </row>
    <row r="151">
      <c r="A151" s="3" t="n">
        <v>147</v>
      </c>
      <c r="B151" s="4" t="n"/>
      <c r="C151" s="4" t="n"/>
      <c r="D151" s="5">
        <f>IF(E151="NRFC","Natural Rubber Field Coagulam","")</f>
        <v/>
      </c>
      <c r="E151" s="4" t="n"/>
      <c r="F151" s="6" t="n"/>
      <c r="G151" s="6" t="n"/>
      <c r="H151" s="7">
        <f>IF(G151="","",G151-TODAY())</f>
        <v/>
      </c>
      <c r="I151" s="8">
        <f>IF(G151="","",
IF(G151&lt;TODAY(),
IF(O151&gt;0,"Violated","Completed"),
IF(H151&lt;=7,"Expiring Soon",
"Active")))</f>
        <v/>
      </c>
      <c r="J151" s="8">
        <f>IF(C151="","",COUNTIFS(purchase!$C:$C,$C151,purchase!$E:$E,$E151,purchase!$G:$G,"&gt;="&amp;$F151,purchase!$G:$G,"&lt;="&amp;$G151))</f>
        <v/>
      </c>
      <c r="K151" s="9">
        <f>IF(COUNTIFS(purchase!$C:$C,$C151,purchase!$E:$E,$E151,purchase!$G:$G,"&gt;="&amp;$F151,purchase!$G:$G,"&lt;="&amp;$G151)=0,"",_xlfn.MAXIFS(purchase!$G:$G,purchase!$C:$C,$C151,purchase!$E:$E,$E151,purchase!$G:$G,"&gt;="&amp;$F151,purchase!$G:$G,"&lt;="&amp;$G151))</f>
        <v/>
      </c>
      <c r="L151" s="4" t="n"/>
      <c r="M151" s="4" t="n"/>
      <c r="N151" s="10">
        <f>IF(M151="","",SUMIFS(purchase!$N:$N,purchase!$C:$C,$C151,purchase!$E:$E,$E151,purchase!$G:$G,"&gt;="&amp;$F151,purchase!$G:$G,"&lt;="&amp;$G151))</f>
        <v/>
      </c>
      <c r="O151" s="10">
        <f>IF(M151="","",M151-N151)</f>
        <v/>
      </c>
      <c r="P151" s="11">
        <f>IF(M151=0,"",N151/M151)</f>
        <v/>
      </c>
      <c r="Q151" s="12">
        <f>IF(OR(G151="",O151=""),"",
IF(AND(G151&lt;TODAY(),O151&gt;0),"YES","NO"))</f>
        <v/>
      </c>
      <c r="R151" s="13" t="n"/>
      <c r="S151" s="14" t="n"/>
      <c r="T151" s="15">
        <f>IF(Q151="YES", IF(R151="Company",L151*(1+S151),IF(R151="Vendor",L151*(1-S151),"")),"")</f>
        <v/>
      </c>
      <c r="U151" s="15">
        <f>IF(Q151="YES",O151*T151,"")</f>
        <v/>
      </c>
      <c r="V151" s="16" t="n"/>
      <c r="W151" s="17">
        <f>IF(Q151="YES",G151+V151,"")</f>
        <v/>
      </c>
      <c r="X151" s="18">
        <f>IF(Q151="YES",IF(TODAY()&gt;W151,"OVERDUE","WITHIN TIME"),"")</f>
        <v/>
      </c>
    </row>
    <row r="152">
      <c r="A152" s="3" t="n">
        <v>148</v>
      </c>
      <c r="B152" s="4" t="n"/>
      <c r="C152" s="4" t="n"/>
      <c r="D152" s="5">
        <f>IF(E152="NRFC","Natural Rubber Field Coagulam","")</f>
        <v/>
      </c>
      <c r="E152" s="4" t="n"/>
      <c r="F152" s="6" t="n"/>
      <c r="G152" s="6" t="n"/>
      <c r="H152" s="7">
        <f>IF(G152="","",G152-TODAY())</f>
        <v/>
      </c>
      <c r="I152" s="8">
        <f>IF(G152="","",
IF(G152&lt;TODAY(),
IF(O152&gt;0,"Violated","Completed"),
IF(H152&lt;=7,"Expiring Soon",
"Active")))</f>
        <v/>
      </c>
      <c r="J152" s="8">
        <f>IF(C152="","",COUNTIFS(purchase!$C:$C,$C152,purchase!$E:$E,$E152,purchase!$G:$G,"&gt;="&amp;$F152,purchase!$G:$G,"&lt;="&amp;$G152))</f>
        <v/>
      </c>
      <c r="K152" s="9">
        <f>IF(COUNTIFS(purchase!$C:$C,$C152,purchase!$E:$E,$E152,purchase!$G:$G,"&gt;="&amp;$F152,purchase!$G:$G,"&lt;="&amp;$G152)=0,"",_xlfn.MAXIFS(purchase!$G:$G,purchase!$C:$C,$C152,purchase!$E:$E,$E152,purchase!$G:$G,"&gt;="&amp;$F152,purchase!$G:$G,"&lt;="&amp;$G152))</f>
        <v/>
      </c>
      <c r="L152" s="4" t="n"/>
      <c r="M152" s="4" t="n"/>
      <c r="N152" s="10">
        <f>IF(M152="","",SUMIFS(purchase!$N:$N,purchase!$C:$C,$C152,purchase!$E:$E,$E152,purchase!$G:$G,"&gt;="&amp;$F152,purchase!$G:$G,"&lt;="&amp;$G152))</f>
        <v/>
      </c>
      <c r="O152" s="10">
        <f>IF(M152="","",M152-N152)</f>
        <v/>
      </c>
      <c r="P152" s="11">
        <f>IF(M152=0,"",N152/M152)</f>
        <v/>
      </c>
      <c r="Q152" s="12">
        <f>IF(OR(G152="",O152=""),"",
IF(AND(G152&lt;TODAY(),O152&gt;0),"YES","NO"))</f>
        <v/>
      </c>
      <c r="R152" s="13" t="n"/>
      <c r="S152" s="14" t="n"/>
      <c r="T152" s="15">
        <f>IF(Q152="YES", IF(R152="Company",L152*(1+S152),IF(R152="Vendor",L152*(1-S152),"")),"")</f>
        <v/>
      </c>
      <c r="U152" s="15">
        <f>IF(Q152="YES",O152*T152,"")</f>
        <v/>
      </c>
      <c r="V152" s="16" t="n"/>
      <c r="W152" s="17">
        <f>IF(Q152="YES",G152+V152,"")</f>
        <v/>
      </c>
      <c r="X152" s="18">
        <f>IF(Q152="YES",IF(TODAY()&gt;W152,"OVERDUE","WITHIN TIME"),"")</f>
        <v/>
      </c>
    </row>
    <row r="153">
      <c r="A153" s="3" t="n">
        <v>149</v>
      </c>
      <c r="B153" s="4" t="n"/>
      <c r="C153" s="4" t="n"/>
      <c r="D153" s="5">
        <f>IF(E153="NRFC","Natural Rubber Field Coagulam","")</f>
        <v/>
      </c>
      <c r="E153" s="4" t="n"/>
      <c r="F153" s="6" t="n"/>
      <c r="G153" s="6" t="n"/>
      <c r="H153" s="7">
        <f>IF(G153="","",G153-TODAY())</f>
        <v/>
      </c>
      <c r="I153" s="8">
        <f>IF(G153="","",
IF(G153&lt;TODAY(),
IF(O153&gt;0,"Violated","Completed"),
IF(H153&lt;=7,"Expiring Soon",
"Active")))</f>
        <v/>
      </c>
      <c r="J153" s="8">
        <f>IF(C153="","",COUNTIFS(purchase!$C:$C,$C153,purchase!$E:$E,$E153,purchase!$G:$G,"&gt;="&amp;$F153,purchase!$G:$G,"&lt;="&amp;$G153))</f>
        <v/>
      </c>
      <c r="K153" s="9">
        <f>IF(COUNTIFS(purchase!$C:$C,$C153,purchase!$E:$E,$E153,purchase!$G:$G,"&gt;="&amp;$F153,purchase!$G:$G,"&lt;="&amp;$G153)=0,"",_xlfn.MAXIFS(purchase!$G:$G,purchase!$C:$C,$C153,purchase!$E:$E,$E153,purchase!$G:$G,"&gt;="&amp;$F153,purchase!$G:$G,"&lt;="&amp;$G153))</f>
        <v/>
      </c>
      <c r="L153" s="4" t="n"/>
      <c r="M153" s="4" t="n"/>
      <c r="N153" s="10">
        <f>IF(M153="","",SUMIFS(purchase!$N:$N,purchase!$C:$C,$C153,purchase!$E:$E,$E153,purchase!$G:$G,"&gt;="&amp;$F153,purchase!$G:$G,"&lt;="&amp;$G153))</f>
        <v/>
      </c>
      <c r="O153" s="10">
        <f>IF(M153="","",M153-N153)</f>
        <v/>
      </c>
      <c r="P153" s="11">
        <f>IF(M153=0,"",N153/M153)</f>
        <v/>
      </c>
      <c r="Q153" s="12">
        <f>IF(OR(G153="",O153=""),"",
IF(AND(G153&lt;TODAY(),O153&gt;0),"YES","NO"))</f>
        <v/>
      </c>
      <c r="R153" s="13" t="n"/>
      <c r="S153" s="14" t="n"/>
      <c r="T153" s="15">
        <f>IF(Q153="YES", IF(R153="Company",L153*(1+S153),IF(R153="Vendor",L153*(1-S153),"")),"")</f>
        <v/>
      </c>
      <c r="U153" s="15">
        <f>IF(Q153="YES",O153*T153,"")</f>
        <v/>
      </c>
      <c r="V153" s="16" t="n"/>
      <c r="W153" s="17">
        <f>IF(Q153="YES",G153+V153,"")</f>
        <v/>
      </c>
      <c r="X153" s="18">
        <f>IF(Q153="YES",IF(TODAY()&gt;W153,"OVERDUE","WITHIN TIME"),"")</f>
        <v/>
      </c>
    </row>
    <row r="154">
      <c r="A154" s="3" t="n">
        <v>150</v>
      </c>
      <c r="B154" s="4" t="n"/>
      <c r="C154" s="4" t="n"/>
      <c r="D154" s="5">
        <f>IF(E154="NRFC","Natural Rubber Field Coagulam","")</f>
        <v/>
      </c>
      <c r="E154" s="4" t="n"/>
      <c r="F154" s="6" t="n"/>
      <c r="G154" s="6" t="n"/>
      <c r="H154" s="7">
        <f>IF(G154="","",G154-TODAY())</f>
        <v/>
      </c>
      <c r="I154" s="8">
        <f>IF(G154="","",
IF(G154&lt;TODAY(),
IF(O154&gt;0,"Violated","Completed"),
IF(H154&lt;=7,"Expiring Soon",
"Active")))</f>
        <v/>
      </c>
      <c r="J154" s="8">
        <f>IF(C154="","",COUNTIFS(purchase!$C:$C,$C154,purchase!$E:$E,$E154,purchase!$G:$G,"&gt;="&amp;$F154,purchase!$G:$G,"&lt;="&amp;$G154))</f>
        <v/>
      </c>
      <c r="K154" s="9">
        <f>IF(COUNTIFS(purchase!$C:$C,$C154,purchase!$E:$E,$E154,purchase!$G:$G,"&gt;="&amp;$F154,purchase!$G:$G,"&lt;="&amp;$G154)=0,"",_xlfn.MAXIFS(purchase!$G:$G,purchase!$C:$C,$C154,purchase!$E:$E,$E154,purchase!$G:$G,"&gt;="&amp;$F154,purchase!$G:$G,"&lt;="&amp;$G154))</f>
        <v/>
      </c>
      <c r="L154" s="4" t="n"/>
      <c r="M154" s="4" t="n"/>
      <c r="N154" s="10">
        <f>IF(M154="","",SUMIFS(purchase!$N:$N,purchase!$C:$C,$C154,purchase!$E:$E,$E154,purchase!$G:$G,"&gt;="&amp;$F154,purchase!$G:$G,"&lt;="&amp;$G154))</f>
        <v/>
      </c>
      <c r="O154" s="10">
        <f>IF(M154="","",M154-N154)</f>
        <v/>
      </c>
      <c r="P154" s="11">
        <f>IF(M154=0,"",N154/M154)</f>
        <v/>
      </c>
      <c r="Q154" s="12">
        <f>IF(OR(G154="",O154=""),"",
IF(AND(G154&lt;TODAY(),O154&gt;0),"YES","NO"))</f>
        <v/>
      </c>
      <c r="R154" s="13" t="n"/>
      <c r="S154" s="14" t="n"/>
      <c r="T154" s="15">
        <f>IF(Q154="YES", IF(R154="Company",L154*(1+S154),IF(R154="Vendor",L154*(1-S154),"")),"")</f>
        <v/>
      </c>
      <c r="U154" s="15">
        <f>IF(Q154="YES",O154*T154,"")</f>
        <v/>
      </c>
      <c r="V154" s="16" t="n"/>
      <c r="W154" s="17">
        <f>IF(Q154="YES",G154+V154,"")</f>
        <v/>
      </c>
      <c r="X154" s="18">
        <f>IF(Q154="YES",IF(TODAY()&gt;W154,"OVERDUE","WITHIN TIME"),"")</f>
        <v/>
      </c>
    </row>
    <row r="155">
      <c r="A155" s="3" t="n">
        <v>151</v>
      </c>
      <c r="B155" s="4" t="n"/>
      <c r="C155" s="4" t="n"/>
      <c r="D155" s="5">
        <f>IF(E155="NRFC","Natural Rubber Field Coagulam","")</f>
        <v/>
      </c>
      <c r="E155" s="4" t="n"/>
      <c r="F155" s="6" t="n"/>
      <c r="G155" s="6" t="n"/>
      <c r="H155" s="7">
        <f>IF(G155="","",G155-TODAY())</f>
        <v/>
      </c>
      <c r="I155" s="8">
        <f>IF(G155="","",
IF(G155&lt;TODAY(),
IF(O155&gt;0,"Violated","Completed"),
IF(H155&lt;=7,"Expiring Soon",
"Active")))</f>
        <v/>
      </c>
      <c r="J155" s="8">
        <f>IF(C155="","",COUNTIFS(purchase!$C:$C,$C155,purchase!$E:$E,$E155,purchase!$G:$G,"&gt;="&amp;$F155,purchase!$G:$G,"&lt;="&amp;$G155))</f>
        <v/>
      </c>
      <c r="K155" s="9">
        <f>IF(COUNTIFS(purchase!$C:$C,$C155,purchase!$E:$E,$E155,purchase!$G:$G,"&gt;="&amp;$F155,purchase!$G:$G,"&lt;="&amp;$G155)=0,"",_xlfn.MAXIFS(purchase!$G:$G,purchase!$C:$C,$C155,purchase!$E:$E,$E155,purchase!$G:$G,"&gt;="&amp;$F155,purchase!$G:$G,"&lt;="&amp;$G155))</f>
        <v/>
      </c>
      <c r="L155" s="4" t="n"/>
      <c r="M155" s="4" t="n"/>
      <c r="N155" s="10">
        <f>IF(M155="","",SUMIFS(purchase!$N:$N,purchase!$C:$C,$C155,purchase!$E:$E,$E155,purchase!$G:$G,"&gt;="&amp;$F155,purchase!$G:$G,"&lt;="&amp;$G155))</f>
        <v/>
      </c>
      <c r="O155" s="10">
        <f>IF(M155="","",M155-N155)</f>
        <v/>
      </c>
      <c r="P155" s="11">
        <f>IF(M155=0,"",N155/M155)</f>
        <v/>
      </c>
      <c r="Q155" s="12">
        <f>IF(OR(G155="",O155=""),"",
IF(AND(G155&lt;TODAY(),O155&gt;0),"YES","NO"))</f>
        <v/>
      </c>
      <c r="R155" s="13" t="n"/>
      <c r="S155" s="14" t="n"/>
      <c r="T155" s="15">
        <f>IF(Q155="YES", IF(R155="Company",L155*(1+S155),IF(R155="Vendor",L155*(1-S155),"")),"")</f>
        <v/>
      </c>
      <c r="U155" s="15">
        <f>IF(Q155="YES",O155*T155,"")</f>
        <v/>
      </c>
      <c r="V155" s="16" t="n"/>
      <c r="W155" s="17">
        <f>IF(Q155="YES",G155+V155,"")</f>
        <v/>
      </c>
      <c r="X155" s="18">
        <f>IF(Q155="YES",IF(TODAY()&gt;W155,"OVERDUE","WITHIN TIME"),"")</f>
        <v/>
      </c>
    </row>
    <row r="156">
      <c r="A156" s="3" t="n">
        <v>152</v>
      </c>
      <c r="B156" s="4" t="n"/>
      <c r="C156" s="4" t="n"/>
      <c r="D156" s="5">
        <f>IF(E156="NRFC","Natural Rubber Field Coagulam","")</f>
        <v/>
      </c>
      <c r="E156" s="4" t="n"/>
      <c r="F156" s="6" t="n"/>
      <c r="G156" s="6" t="n"/>
      <c r="H156" s="7">
        <f>IF(G156="","",G156-TODAY())</f>
        <v/>
      </c>
      <c r="I156" s="8">
        <f>IF(G156="","",
IF(G156&lt;TODAY(),
IF(O156&gt;0,"Violated","Completed"),
IF(H156&lt;=7,"Expiring Soon",
"Active")))</f>
        <v/>
      </c>
      <c r="J156" s="8">
        <f>IF(C156="","",COUNTIFS(purchase!$C:$C,$C156,purchase!$E:$E,$E156,purchase!$G:$G,"&gt;="&amp;$F156,purchase!$G:$G,"&lt;="&amp;$G156))</f>
        <v/>
      </c>
      <c r="K156" s="9">
        <f>IF(COUNTIFS(purchase!$C:$C,$C156,purchase!$E:$E,$E156,purchase!$G:$G,"&gt;="&amp;$F156,purchase!$G:$G,"&lt;="&amp;$G156)=0,"",_xlfn.MAXIFS(purchase!$G:$G,purchase!$C:$C,$C156,purchase!$E:$E,$E156,purchase!$G:$G,"&gt;="&amp;$F156,purchase!$G:$G,"&lt;="&amp;$G156))</f>
        <v/>
      </c>
      <c r="L156" s="4" t="n"/>
      <c r="M156" s="4" t="n"/>
      <c r="N156" s="10">
        <f>IF(M156="","",SUMIFS(purchase!$N:$N,purchase!$C:$C,$C156,purchase!$E:$E,$E156,purchase!$G:$G,"&gt;="&amp;$F156,purchase!$G:$G,"&lt;="&amp;$G156))</f>
        <v/>
      </c>
      <c r="O156" s="10">
        <f>IF(M156="","",M156-N156)</f>
        <v/>
      </c>
      <c r="P156" s="11">
        <f>IF(M156=0,"",N156/M156)</f>
        <v/>
      </c>
      <c r="Q156" s="12">
        <f>IF(OR(G156="",O156=""),"",
IF(AND(G156&lt;TODAY(),O156&gt;0),"YES","NO"))</f>
        <v/>
      </c>
      <c r="R156" s="13" t="n"/>
      <c r="S156" s="14" t="n"/>
      <c r="T156" s="15">
        <f>IF(Q156="YES", IF(R156="Company",L156*(1+S156),IF(R156="Vendor",L156*(1-S156),"")),"")</f>
        <v/>
      </c>
      <c r="U156" s="15">
        <f>IF(Q156="YES",O156*T156,"")</f>
        <v/>
      </c>
      <c r="V156" s="16" t="n"/>
      <c r="W156" s="17">
        <f>IF(Q156="YES",G156+V156,"")</f>
        <v/>
      </c>
      <c r="X156" s="18">
        <f>IF(Q156="YES",IF(TODAY()&gt;W156,"OVERDUE","WITHIN TIME"),"")</f>
        <v/>
      </c>
    </row>
    <row r="157">
      <c r="A157" s="3" t="n">
        <v>153</v>
      </c>
      <c r="B157" s="4" t="n"/>
      <c r="C157" s="4" t="n"/>
      <c r="D157" s="5">
        <f>IF(E157="NRFC","Natural Rubber Field Coagulam","")</f>
        <v/>
      </c>
      <c r="E157" s="4" t="n"/>
      <c r="F157" s="6" t="n"/>
      <c r="G157" s="6" t="n"/>
      <c r="H157" s="7">
        <f>IF(G157="","",G157-TODAY())</f>
        <v/>
      </c>
      <c r="I157" s="8">
        <f>IF(G157="","",
IF(G157&lt;TODAY(),
IF(O157&gt;0,"Violated","Completed"),
IF(H157&lt;=7,"Expiring Soon",
"Active")))</f>
        <v/>
      </c>
      <c r="J157" s="8">
        <f>IF(C157="","",COUNTIFS(purchase!$C:$C,$C157,purchase!$E:$E,$E157,purchase!$G:$G,"&gt;="&amp;$F157,purchase!$G:$G,"&lt;="&amp;$G157))</f>
        <v/>
      </c>
      <c r="K157" s="9">
        <f>IF(COUNTIFS(purchase!$C:$C,$C157,purchase!$E:$E,$E157,purchase!$G:$G,"&gt;="&amp;$F157,purchase!$G:$G,"&lt;="&amp;$G157)=0,"",_xlfn.MAXIFS(purchase!$G:$G,purchase!$C:$C,$C157,purchase!$E:$E,$E157,purchase!$G:$G,"&gt;="&amp;$F157,purchase!$G:$G,"&lt;="&amp;$G157))</f>
        <v/>
      </c>
      <c r="L157" s="4" t="n"/>
      <c r="M157" s="4" t="n"/>
      <c r="N157" s="10">
        <f>IF(M157="","",SUMIFS(purchase!$N:$N,purchase!$C:$C,$C157,purchase!$E:$E,$E157,purchase!$G:$G,"&gt;="&amp;$F157,purchase!$G:$G,"&lt;="&amp;$G157))</f>
        <v/>
      </c>
      <c r="O157" s="10">
        <f>IF(M157="","",M157-N157)</f>
        <v/>
      </c>
      <c r="P157" s="11">
        <f>IF(M157=0,"",N157/M157)</f>
        <v/>
      </c>
      <c r="Q157" s="12">
        <f>IF(OR(G157="",O157=""),"",
IF(AND(G157&lt;TODAY(),O157&gt;0),"YES","NO"))</f>
        <v/>
      </c>
      <c r="R157" s="13" t="n"/>
      <c r="S157" s="14" t="n"/>
      <c r="T157" s="15">
        <f>IF(Q157="YES", IF(R157="Company",L157*(1+S157),IF(R157="Vendor",L157*(1-S157),"")),"")</f>
        <v/>
      </c>
      <c r="U157" s="15">
        <f>IF(Q157="YES",O157*T157,"")</f>
        <v/>
      </c>
      <c r="V157" s="16" t="n"/>
      <c r="W157" s="17">
        <f>IF(Q157="YES",G157+V157,"")</f>
        <v/>
      </c>
      <c r="X157" s="18">
        <f>IF(Q157="YES",IF(TODAY()&gt;W157,"OVERDUE","WITHIN TIME"),"")</f>
        <v/>
      </c>
    </row>
    <row r="158">
      <c r="A158" s="3" t="n">
        <v>154</v>
      </c>
      <c r="B158" s="4" t="n"/>
      <c r="C158" s="4" t="n"/>
      <c r="D158" s="5">
        <f>IF(E158="NRFC","Natural Rubber Field Coagulam","")</f>
        <v/>
      </c>
      <c r="E158" s="4" t="n"/>
      <c r="F158" s="6" t="n"/>
      <c r="G158" s="6" t="n"/>
      <c r="H158" s="7">
        <f>IF(G158="","",G158-TODAY())</f>
        <v/>
      </c>
      <c r="I158" s="8">
        <f>IF(G158="","",
IF(G158&lt;TODAY(),
IF(O158&gt;0,"Violated","Completed"),
IF(H158&lt;=7,"Expiring Soon",
"Active")))</f>
        <v/>
      </c>
      <c r="J158" s="8">
        <f>IF(C158="","",COUNTIFS(purchase!$C:$C,$C158,purchase!$E:$E,$E158,purchase!$G:$G,"&gt;="&amp;$F158,purchase!$G:$G,"&lt;="&amp;$G158))</f>
        <v/>
      </c>
      <c r="K158" s="9">
        <f>IF(COUNTIFS(purchase!$C:$C,$C158,purchase!$E:$E,$E158,purchase!$G:$G,"&gt;="&amp;$F158,purchase!$G:$G,"&lt;="&amp;$G158)=0,"",_xlfn.MAXIFS(purchase!$G:$G,purchase!$C:$C,$C158,purchase!$E:$E,$E158,purchase!$G:$G,"&gt;="&amp;$F158,purchase!$G:$G,"&lt;="&amp;$G158))</f>
        <v/>
      </c>
      <c r="L158" s="4" t="n"/>
      <c r="M158" s="4" t="n"/>
      <c r="N158" s="10">
        <f>IF(M158="","",SUMIFS(purchase!$N:$N,purchase!$C:$C,$C158,purchase!$E:$E,$E158,purchase!$G:$G,"&gt;="&amp;$F158,purchase!$G:$G,"&lt;="&amp;$G158))</f>
        <v/>
      </c>
      <c r="O158" s="10">
        <f>IF(M158="","",M158-N158)</f>
        <v/>
      </c>
      <c r="P158" s="11">
        <f>IF(M158=0,"",N158/M158)</f>
        <v/>
      </c>
      <c r="Q158" s="12">
        <f>IF(OR(G158="",O158=""),"",
IF(AND(G158&lt;TODAY(),O158&gt;0),"YES","NO"))</f>
        <v/>
      </c>
      <c r="R158" s="13" t="n"/>
      <c r="S158" s="14" t="n"/>
      <c r="T158" s="15">
        <f>IF(Q158="YES", IF(R158="Company",L158*(1+S158),IF(R158="Vendor",L158*(1-S158),"")),"")</f>
        <v/>
      </c>
      <c r="U158" s="15">
        <f>IF(Q158="YES",O158*T158,"")</f>
        <v/>
      </c>
      <c r="V158" s="16" t="n"/>
      <c r="W158" s="17">
        <f>IF(Q158="YES",G158+V158,"")</f>
        <v/>
      </c>
      <c r="X158" s="18">
        <f>IF(Q158="YES",IF(TODAY()&gt;W158,"OVERDUE","WITHIN TIME"),"")</f>
        <v/>
      </c>
    </row>
    <row r="159">
      <c r="A159" s="3" t="n">
        <v>155</v>
      </c>
      <c r="B159" s="4" t="n"/>
      <c r="C159" s="4" t="n"/>
      <c r="D159" s="5">
        <f>IF(E159="NRFC","Natural Rubber Field Coagulam","")</f>
        <v/>
      </c>
      <c r="E159" s="4" t="n"/>
      <c r="F159" s="6" t="n"/>
      <c r="G159" s="6" t="n"/>
      <c r="H159" s="7">
        <f>IF(G159="","",G159-TODAY())</f>
        <v/>
      </c>
      <c r="I159" s="8">
        <f>IF(G159="","",
IF(G159&lt;TODAY(),
IF(O159&gt;0,"Violated","Completed"),
IF(H159&lt;=7,"Expiring Soon",
"Active")))</f>
        <v/>
      </c>
      <c r="J159" s="8">
        <f>IF(C159="","",COUNTIFS(purchase!$C:$C,$C159,purchase!$E:$E,$E159,purchase!$G:$G,"&gt;="&amp;$F159,purchase!$G:$G,"&lt;="&amp;$G159))</f>
        <v/>
      </c>
      <c r="K159" s="9">
        <f>IF(COUNTIFS(purchase!$C:$C,$C159,purchase!$E:$E,$E159,purchase!$G:$G,"&gt;="&amp;$F159,purchase!$G:$G,"&lt;="&amp;$G159)=0,"",_xlfn.MAXIFS(purchase!$G:$G,purchase!$C:$C,$C159,purchase!$E:$E,$E159,purchase!$G:$G,"&gt;="&amp;$F159,purchase!$G:$G,"&lt;="&amp;$G159))</f>
        <v/>
      </c>
      <c r="L159" s="4" t="n"/>
      <c r="M159" s="4" t="n"/>
      <c r="N159" s="10">
        <f>IF(M159="","",SUMIFS(purchase!$N:$N,purchase!$C:$C,$C159,purchase!$E:$E,$E159,purchase!$G:$G,"&gt;="&amp;$F159,purchase!$G:$G,"&lt;="&amp;$G159))</f>
        <v/>
      </c>
      <c r="O159" s="10">
        <f>IF(M159="","",M159-N159)</f>
        <v/>
      </c>
      <c r="P159" s="11">
        <f>IF(M159=0,"",N159/M159)</f>
        <v/>
      </c>
      <c r="Q159" s="12">
        <f>IF(OR(G159="",O159=""),"",
IF(AND(G159&lt;TODAY(),O159&gt;0),"YES","NO"))</f>
        <v/>
      </c>
      <c r="R159" s="13" t="n"/>
      <c r="S159" s="14" t="n"/>
      <c r="T159" s="15">
        <f>IF(Q159="YES", IF(R159="Company",L159*(1+S159),IF(R159="Vendor",L159*(1-S159),"")),"")</f>
        <v/>
      </c>
      <c r="U159" s="15">
        <f>IF(Q159="YES",O159*T159,"")</f>
        <v/>
      </c>
      <c r="V159" s="16" t="n"/>
      <c r="W159" s="17">
        <f>IF(Q159="YES",G159+V159,"")</f>
        <v/>
      </c>
      <c r="X159" s="18">
        <f>IF(Q159="YES",IF(TODAY()&gt;W159,"OVERDUE","WITHIN TIME"),"")</f>
        <v/>
      </c>
    </row>
    <row r="160">
      <c r="A160" s="3" t="n">
        <v>156</v>
      </c>
      <c r="B160" s="4" t="n"/>
      <c r="C160" s="4" t="n"/>
      <c r="D160" s="5">
        <f>IF(E160="NRFC","Natural Rubber Field Coagulam","")</f>
        <v/>
      </c>
      <c r="E160" s="4" t="n"/>
      <c r="F160" s="6" t="n"/>
      <c r="G160" s="6" t="n"/>
      <c r="H160" s="7">
        <f>IF(G160="","",G160-TODAY())</f>
        <v/>
      </c>
      <c r="I160" s="8">
        <f>IF(G160="","",
IF(G160&lt;TODAY(),
IF(O160&gt;0,"Violated","Completed"),
IF(H160&lt;=7,"Expiring Soon",
"Active")))</f>
        <v/>
      </c>
      <c r="J160" s="8">
        <f>IF(C160="","",COUNTIFS(purchase!$C:$C,$C160,purchase!$E:$E,$E160,purchase!$G:$G,"&gt;="&amp;$F160,purchase!$G:$G,"&lt;="&amp;$G160))</f>
        <v/>
      </c>
      <c r="K160" s="9">
        <f>IF(COUNTIFS(purchase!$C:$C,$C160,purchase!$E:$E,$E160,purchase!$G:$G,"&gt;="&amp;$F160,purchase!$G:$G,"&lt;="&amp;$G160)=0,"",_xlfn.MAXIFS(purchase!$G:$G,purchase!$C:$C,$C160,purchase!$E:$E,$E160,purchase!$G:$G,"&gt;="&amp;$F160,purchase!$G:$G,"&lt;="&amp;$G160))</f>
        <v/>
      </c>
      <c r="L160" s="4" t="n"/>
      <c r="M160" s="4" t="n"/>
      <c r="N160" s="10">
        <f>IF(M160="","",SUMIFS(purchase!$N:$N,purchase!$C:$C,$C160,purchase!$E:$E,$E160,purchase!$G:$G,"&gt;="&amp;$F160,purchase!$G:$G,"&lt;="&amp;$G160))</f>
        <v/>
      </c>
      <c r="O160" s="10">
        <f>IF(M160="","",M160-N160)</f>
        <v/>
      </c>
      <c r="P160" s="11">
        <f>IF(M160=0,"",N160/M160)</f>
        <v/>
      </c>
      <c r="Q160" s="12">
        <f>IF(OR(G160="",O160=""),"",
IF(AND(G160&lt;TODAY(),O160&gt;0),"YES","NO"))</f>
        <v/>
      </c>
      <c r="R160" s="13" t="n"/>
      <c r="S160" s="14" t="n"/>
      <c r="T160" s="15">
        <f>IF(Q160="YES", IF(R160="Company",L160*(1+S160),IF(R160="Vendor",L160*(1-S160),"")),"")</f>
        <v/>
      </c>
      <c r="U160" s="15">
        <f>IF(Q160="YES",O160*T160,"")</f>
        <v/>
      </c>
      <c r="V160" s="16" t="n"/>
      <c r="W160" s="17">
        <f>IF(Q160="YES",G160+V160,"")</f>
        <v/>
      </c>
      <c r="X160" s="18">
        <f>IF(Q160="YES",IF(TODAY()&gt;W160,"OVERDUE","WITHIN TIME"),"")</f>
        <v/>
      </c>
    </row>
    <row r="161">
      <c r="A161" s="3" t="n">
        <v>157</v>
      </c>
      <c r="B161" s="4" t="n"/>
      <c r="C161" s="4" t="n"/>
      <c r="D161" s="5">
        <f>IF(E161="NRFC","Natural Rubber Field Coagulam","")</f>
        <v/>
      </c>
      <c r="E161" s="4" t="n"/>
      <c r="F161" s="6" t="n"/>
      <c r="G161" s="6" t="n"/>
      <c r="H161" s="7">
        <f>IF(G161="","",G161-TODAY())</f>
        <v/>
      </c>
      <c r="I161" s="8">
        <f>IF(G161="","",
IF(G161&lt;TODAY(),
IF(O161&gt;0,"Violated","Completed"),
IF(H161&lt;=7,"Expiring Soon",
"Active")))</f>
        <v/>
      </c>
      <c r="J161" s="8">
        <f>IF(C161="","",COUNTIFS(purchase!$C:$C,$C161,purchase!$E:$E,$E161,purchase!$G:$G,"&gt;="&amp;$F161,purchase!$G:$G,"&lt;="&amp;$G161))</f>
        <v/>
      </c>
      <c r="K161" s="9">
        <f>IF(COUNTIFS(purchase!$C:$C,$C161,purchase!$E:$E,$E161,purchase!$G:$G,"&gt;="&amp;$F161,purchase!$G:$G,"&lt;="&amp;$G161)=0,"",_xlfn.MAXIFS(purchase!$G:$G,purchase!$C:$C,$C161,purchase!$E:$E,$E161,purchase!$G:$G,"&gt;="&amp;$F161,purchase!$G:$G,"&lt;="&amp;$G161))</f>
        <v/>
      </c>
      <c r="L161" s="4" t="n"/>
      <c r="M161" s="4" t="n"/>
      <c r="N161" s="10">
        <f>IF(M161="","",SUMIFS(purchase!$N:$N,purchase!$C:$C,$C161,purchase!$E:$E,$E161,purchase!$G:$G,"&gt;="&amp;$F161,purchase!$G:$G,"&lt;="&amp;$G161))</f>
        <v/>
      </c>
      <c r="O161" s="10">
        <f>IF(M161="","",M161-N161)</f>
        <v/>
      </c>
      <c r="P161" s="11">
        <f>IF(M161=0,"",N161/M161)</f>
        <v/>
      </c>
      <c r="Q161" s="12">
        <f>IF(OR(G161="",O161=""),"",
IF(AND(G161&lt;TODAY(),O161&gt;0),"YES","NO"))</f>
        <v/>
      </c>
      <c r="R161" s="13" t="n"/>
      <c r="S161" s="14" t="n"/>
      <c r="T161" s="15">
        <f>IF(Q161="YES", IF(R161="Company",L161*(1+S161),IF(R161="Vendor",L161*(1-S161),"")),"")</f>
        <v/>
      </c>
      <c r="U161" s="15">
        <f>IF(Q161="YES",O161*T161,"")</f>
        <v/>
      </c>
      <c r="V161" s="16" t="n"/>
      <c r="W161" s="17">
        <f>IF(Q161="YES",G161+V161,"")</f>
        <v/>
      </c>
      <c r="X161" s="18">
        <f>IF(Q161="YES",IF(TODAY()&gt;W161,"OVERDUE","WITHIN TIME"),"")</f>
        <v/>
      </c>
    </row>
    <row r="162">
      <c r="A162" s="3" t="n">
        <v>158</v>
      </c>
      <c r="B162" s="4" t="n"/>
      <c r="C162" s="4" t="n"/>
      <c r="D162" s="5">
        <f>IF(E162="NRFC","Natural Rubber Field Coagulam","")</f>
        <v/>
      </c>
      <c r="E162" s="4" t="n"/>
      <c r="F162" s="6" t="n"/>
      <c r="G162" s="6" t="n"/>
      <c r="H162" s="7">
        <f>IF(G162="","",G162-TODAY())</f>
        <v/>
      </c>
      <c r="I162" s="8">
        <f>IF(G162="","",
IF(G162&lt;TODAY(),
IF(O162&gt;0,"Violated","Completed"),
IF(H162&lt;=7,"Expiring Soon",
"Active")))</f>
        <v/>
      </c>
      <c r="J162" s="8">
        <f>IF(C162="","",COUNTIFS(purchase!$C:$C,$C162,purchase!$E:$E,$E162,purchase!$G:$G,"&gt;="&amp;$F162,purchase!$G:$G,"&lt;="&amp;$G162))</f>
        <v/>
      </c>
      <c r="K162" s="9">
        <f>IF(COUNTIFS(purchase!$C:$C,$C162,purchase!$E:$E,$E162,purchase!$G:$G,"&gt;="&amp;$F162,purchase!$G:$G,"&lt;="&amp;$G162)=0,"",_xlfn.MAXIFS(purchase!$G:$G,purchase!$C:$C,$C162,purchase!$E:$E,$E162,purchase!$G:$G,"&gt;="&amp;$F162,purchase!$G:$G,"&lt;="&amp;$G162))</f>
        <v/>
      </c>
      <c r="L162" s="4" t="n"/>
      <c r="M162" s="4" t="n"/>
      <c r="N162" s="10">
        <f>IF(M162="","",SUMIFS(purchase!$N:$N,purchase!$C:$C,$C162,purchase!$E:$E,$E162,purchase!$G:$G,"&gt;="&amp;$F162,purchase!$G:$G,"&lt;="&amp;$G162))</f>
        <v/>
      </c>
      <c r="O162" s="10">
        <f>IF(M162="","",M162-N162)</f>
        <v/>
      </c>
      <c r="P162" s="11">
        <f>IF(M162=0,"",N162/M162)</f>
        <v/>
      </c>
      <c r="Q162" s="12">
        <f>IF(OR(G162="",O162=""),"",
IF(AND(G162&lt;TODAY(),O162&gt;0),"YES","NO"))</f>
        <v/>
      </c>
      <c r="R162" s="13" t="n"/>
      <c r="S162" s="14" t="n"/>
      <c r="T162" s="15">
        <f>IF(Q162="YES", IF(R162="Company",L162*(1+S162),IF(R162="Vendor",L162*(1-S162),"")),"")</f>
        <v/>
      </c>
      <c r="U162" s="15">
        <f>IF(Q162="YES",O162*T162,"")</f>
        <v/>
      </c>
      <c r="V162" s="16" t="n"/>
      <c r="W162" s="17">
        <f>IF(Q162="YES",G162+V162,"")</f>
        <v/>
      </c>
      <c r="X162" s="18">
        <f>IF(Q162="YES",IF(TODAY()&gt;W162,"OVERDUE","WITHIN TIME"),"")</f>
        <v/>
      </c>
    </row>
    <row r="163">
      <c r="A163" s="3" t="n">
        <v>159</v>
      </c>
      <c r="B163" s="4" t="n"/>
      <c r="C163" s="4" t="n"/>
      <c r="D163" s="5">
        <f>IF(E163="NRFC","Natural Rubber Field Coagulam","")</f>
        <v/>
      </c>
      <c r="E163" s="4" t="n"/>
      <c r="F163" s="6" t="n"/>
      <c r="G163" s="6" t="n"/>
      <c r="H163" s="7">
        <f>IF(G163="","",G163-TODAY())</f>
        <v/>
      </c>
      <c r="I163" s="8">
        <f>IF(G163="","",
IF(G163&lt;TODAY(),
IF(O163&gt;0,"Violated","Completed"),
IF(H163&lt;=7,"Expiring Soon",
"Active")))</f>
        <v/>
      </c>
      <c r="J163" s="8">
        <f>IF(C163="","",COUNTIFS(purchase!$C:$C,$C163,purchase!$E:$E,$E163,purchase!$G:$G,"&gt;="&amp;$F163,purchase!$G:$G,"&lt;="&amp;$G163))</f>
        <v/>
      </c>
      <c r="K163" s="9">
        <f>IF(COUNTIFS(purchase!$C:$C,$C163,purchase!$E:$E,$E163,purchase!$G:$G,"&gt;="&amp;$F163,purchase!$G:$G,"&lt;="&amp;$G163)=0,"",_xlfn.MAXIFS(purchase!$G:$G,purchase!$C:$C,$C163,purchase!$E:$E,$E163,purchase!$G:$G,"&gt;="&amp;$F163,purchase!$G:$G,"&lt;="&amp;$G163))</f>
        <v/>
      </c>
      <c r="L163" s="4" t="n"/>
      <c r="M163" s="4" t="n"/>
      <c r="N163" s="10">
        <f>IF(M163="","",SUMIFS(purchase!$N:$N,purchase!$C:$C,$C163,purchase!$E:$E,$E163,purchase!$G:$G,"&gt;="&amp;$F163,purchase!$G:$G,"&lt;="&amp;$G163))</f>
        <v/>
      </c>
      <c r="O163" s="10">
        <f>IF(M163="","",M163-N163)</f>
        <v/>
      </c>
      <c r="P163" s="11">
        <f>IF(M163=0,"",N163/M163)</f>
        <v/>
      </c>
      <c r="Q163" s="12">
        <f>IF(OR(G163="",O163=""),"",
IF(AND(G163&lt;TODAY(),O163&gt;0),"YES","NO"))</f>
        <v/>
      </c>
      <c r="R163" s="13" t="n"/>
      <c r="S163" s="14" t="n"/>
      <c r="T163" s="15">
        <f>IF(Q163="YES", IF(R163="Company",L163*(1+S163),IF(R163="Vendor",L163*(1-S163),"")),"")</f>
        <v/>
      </c>
      <c r="U163" s="15">
        <f>IF(Q163="YES",O163*T163,"")</f>
        <v/>
      </c>
      <c r="V163" s="16" t="n"/>
      <c r="W163" s="17">
        <f>IF(Q163="YES",G163+V163,"")</f>
        <v/>
      </c>
      <c r="X163" s="18">
        <f>IF(Q163="YES",IF(TODAY()&gt;W163,"OVERDUE","WITHIN TIME"),"")</f>
        <v/>
      </c>
    </row>
    <row r="164">
      <c r="A164" s="3" t="n">
        <v>160</v>
      </c>
      <c r="B164" s="4" t="n"/>
      <c r="C164" s="4" t="n"/>
      <c r="D164" s="5">
        <f>IF(E164="NRFC","Natural Rubber Field Coagulam","")</f>
        <v/>
      </c>
      <c r="E164" s="4" t="n"/>
      <c r="F164" s="6" t="n"/>
      <c r="G164" s="6" t="n"/>
      <c r="H164" s="7">
        <f>IF(G164="","",G164-TODAY())</f>
        <v/>
      </c>
      <c r="I164" s="8">
        <f>IF(G164="","",
IF(G164&lt;TODAY(),
IF(O164&gt;0,"Violated","Completed"),
IF(H164&lt;=7,"Expiring Soon",
"Active")))</f>
        <v/>
      </c>
      <c r="J164" s="8">
        <f>IF(C164="","",COUNTIFS(purchase!$C:$C,$C164,purchase!$E:$E,$E164,purchase!$G:$G,"&gt;="&amp;$F164,purchase!$G:$G,"&lt;="&amp;$G164))</f>
        <v/>
      </c>
      <c r="K164" s="9">
        <f>IF(COUNTIFS(purchase!$C:$C,$C164,purchase!$E:$E,$E164,purchase!$G:$G,"&gt;="&amp;$F164,purchase!$G:$G,"&lt;="&amp;$G164)=0,"",_xlfn.MAXIFS(purchase!$G:$G,purchase!$C:$C,$C164,purchase!$E:$E,$E164,purchase!$G:$G,"&gt;="&amp;$F164,purchase!$G:$G,"&lt;="&amp;$G164))</f>
        <v/>
      </c>
      <c r="L164" s="4" t="n"/>
      <c r="M164" s="4" t="n"/>
      <c r="N164" s="10">
        <f>IF(M164="","",SUMIFS(purchase!$N:$N,purchase!$C:$C,$C164,purchase!$E:$E,$E164,purchase!$G:$G,"&gt;="&amp;$F164,purchase!$G:$G,"&lt;="&amp;$G164))</f>
        <v/>
      </c>
      <c r="O164" s="10">
        <f>IF(M164="","",M164-N164)</f>
        <v/>
      </c>
      <c r="P164" s="11">
        <f>IF(M164=0,"",N164/M164)</f>
        <v/>
      </c>
      <c r="Q164" s="12">
        <f>IF(OR(G164="",O164=""),"",
IF(AND(G164&lt;TODAY(),O164&gt;0),"YES","NO"))</f>
        <v/>
      </c>
      <c r="R164" s="13" t="n"/>
      <c r="S164" s="14" t="n"/>
      <c r="T164" s="15">
        <f>IF(Q164="YES", IF(R164="Company",L164*(1+S164),IF(R164="Vendor",L164*(1-S164),"")),"")</f>
        <v/>
      </c>
      <c r="U164" s="15">
        <f>IF(Q164="YES",O164*T164,"")</f>
        <v/>
      </c>
      <c r="V164" s="16" t="n"/>
      <c r="W164" s="17">
        <f>IF(Q164="YES",G164+V164,"")</f>
        <v/>
      </c>
      <c r="X164" s="18">
        <f>IF(Q164="YES",IF(TODAY()&gt;W164,"OVERDUE","WITHIN TIME"),"")</f>
        <v/>
      </c>
    </row>
    <row r="165">
      <c r="A165" s="3" t="n">
        <v>161</v>
      </c>
      <c r="B165" s="4" t="n"/>
      <c r="C165" s="4" t="n"/>
      <c r="D165" s="5">
        <f>IF(E165="NRFC","Natural Rubber Field Coagulam","")</f>
        <v/>
      </c>
      <c r="E165" s="4" t="n"/>
      <c r="F165" s="6" t="n"/>
      <c r="G165" s="6" t="n"/>
      <c r="H165" s="7">
        <f>IF(G165="","",G165-TODAY())</f>
        <v/>
      </c>
      <c r="I165" s="8">
        <f>IF(G165="","",
IF(G165&lt;TODAY(),
IF(O165&gt;0,"Violated","Completed"),
IF(H165&lt;=7,"Expiring Soon",
"Active")))</f>
        <v/>
      </c>
      <c r="J165" s="8">
        <f>IF(C165="","",COUNTIFS(purchase!$C:$C,$C165,purchase!$E:$E,$E165,purchase!$G:$G,"&gt;="&amp;$F165,purchase!$G:$G,"&lt;="&amp;$G165))</f>
        <v/>
      </c>
      <c r="K165" s="9">
        <f>IF(COUNTIFS(purchase!$C:$C,$C165,purchase!$E:$E,$E165,purchase!$G:$G,"&gt;="&amp;$F165,purchase!$G:$G,"&lt;="&amp;$G165)=0,"",_xlfn.MAXIFS(purchase!$G:$G,purchase!$C:$C,$C165,purchase!$E:$E,$E165,purchase!$G:$G,"&gt;="&amp;$F165,purchase!$G:$G,"&lt;="&amp;$G165))</f>
        <v/>
      </c>
      <c r="L165" s="4" t="n"/>
      <c r="M165" s="4" t="n"/>
      <c r="N165" s="10">
        <f>IF(M165="","",SUMIFS(purchase!$N:$N,purchase!$C:$C,$C165,purchase!$E:$E,$E165,purchase!$G:$G,"&gt;="&amp;$F165,purchase!$G:$G,"&lt;="&amp;$G165))</f>
        <v/>
      </c>
      <c r="O165" s="10">
        <f>IF(M165="","",M165-N165)</f>
        <v/>
      </c>
      <c r="P165" s="11">
        <f>IF(M165=0,"",N165/M165)</f>
        <v/>
      </c>
      <c r="Q165" s="12">
        <f>IF(OR(G165="",O165=""),"",
IF(AND(G165&lt;TODAY(),O165&gt;0),"YES","NO"))</f>
        <v/>
      </c>
      <c r="R165" s="13" t="n"/>
      <c r="S165" s="14" t="n"/>
      <c r="T165" s="15">
        <f>IF(Q165="YES", IF(R165="Company",L165*(1+S165),IF(R165="Vendor",L165*(1-S165),"")),"")</f>
        <v/>
      </c>
      <c r="U165" s="15">
        <f>IF(Q165="YES",O165*T165,"")</f>
        <v/>
      </c>
      <c r="V165" s="16" t="n"/>
      <c r="W165" s="17">
        <f>IF(Q165="YES",G165+V165,"")</f>
        <v/>
      </c>
      <c r="X165" s="18">
        <f>IF(Q165="YES",IF(TODAY()&gt;W165,"OVERDUE","WITHIN TIME"),"")</f>
        <v/>
      </c>
    </row>
    <row r="166">
      <c r="A166" s="3" t="n">
        <v>162</v>
      </c>
      <c r="B166" s="4" t="n"/>
      <c r="C166" s="4" t="n"/>
      <c r="D166" s="5">
        <f>IF(E166="NRFC","Natural Rubber Field Coagulam","")</f>
        <v/>
      </c>
      <c r="E166" s="4" t="n"/>
      <c r="F166" s="6" t="n"/>
      <c r="G166" s="6" t="n"/>
      <c r="H166" s="7">
        <f>IF(G166="","",G166-TODAY())</f>
        <v/>
      </c>
      <c r="I166" s="8">
        <f>IF(G166="","",
IF(G166&lt;TODAY(),
IF(O166&gt;0,"Violated","Completed"),
IF(H166&lt;=7,"Expiring Soon",
"Active")))</f>
        <v/>
      </c>
      <c r="J166" s="8">
        <f>IF(C166="","",COUNTIFS(purchase!$C:$C,$C166,purchase!$E:$E,$E166,purchase!$G:$G,"&gt;="&amp;$F166,purchase!$G:$G,"&lt;="&amp;$G166))</f>
        <v/>
      </c>
      <c r="K166" s="9">
        <f>IF(COUNTIFS(purchase!$C:$C,$C166,purchase!$E:$E,$E166,purchase!$G:$G,"&gt;="&amp;$F166,purchase!$G:$G,"&lt;="&amp;$G166)=0,"",_xlfn.MAXIFS(purchase!$G:$G,purchase!$C:$C,$C166,purchase!$E:$E,$E166,purchase!$G:$G,"&gt;="&amp;$F166,purchase!$G:$G,"&lt;="&amp;$G166))</f>
        <v/>
      </c>
      <c r="L166" s="4" t="n"/>
      <c r="M166" s="4" t="n"/>
      <c r="N166" s="10">
        <f>IF(M166="","",SUMIFS(purchase!$N:$N,purchase!$C:$C,$C166,purchase!$E:$E,$E166,purchase!$G:$G,"&gt;="&amp;$F166,purchase!$G:$G,"&lt;="&amp;$G166))</f>
        <v/>
      </c>
      <c r="O166" s="10">
        <f>IF(M166="","",M166-N166)</f>
        <v/>
      </c>
      <c r="P166" s="11">
        <f>IF(M166=0,"",N166/M166)</f>
        <v/>
      </c>
      <c r="Q166" s="12">
        <f>IF(OR(G166="",O166=""),"",
IF(AND(G166&lt;TODAY(),O166&gt;0),"YES","NO"))</f>
        <v/>
      </c>
      <c r="R166" s="13" t="n"/>
      <c r="S166" s="14" t="n"/>
      <c r="T166" s="15">
        <f>IF(Q166="YES", IF(R166="Company",L166*(1+S166),IF(R166="Vendor",L166*(1-S166),"")),"")</f>
        <v/>
      </c>
      <c r="U166" s="15">
        <f>IF(Q166="YES",O166*T166,"")</f>
        <v/>
      </c>
      <c r="V166" s="16" t="n"/>
      <c r="W166" s="17">
        <f>IF(Q166="YES",G166+V166,"")</f>
        <v/>
      </c>
      <c r="X166" s="18">
        <f>IF(Q166="YES",IF(TODAY()&gt;W166,"OVERDUE","WITHIN TIME"),"")</f>
        <v/>
      </c>
    </row>
    <row r="167">
      <c r="A167" s="3" t="n">
        <v>163</v>
      </c>
      <c r="B167" s="4" t="n"/>
      <c r="C167" s="4" t="n"/>
      <c r="D167" s="5">
        <f>IF(E167="NRFC","Natural Rubber Field Coagulam","")</f>
        <v/>
      </c>
      <c r="E167" s="4" t="n"/>
      <c r="F167" s="6" t="n"/>
      <c r="G167" s="6" t="n"/>
      <c r="H167" s="7">
        <f>IF(G167="","",G167-TODAY())</f>
        <v/>
      </c>
      <c r="I167" s="8">
        <f>IF(G167="","",
IF(G167&lt;TODAY(),
IF(O167&gt;0,"Violated","Completed"),
IF(H167&lt;=7,"Expiring Soon",
"Active")))</f>
        <v/>
      </c>
      <c r="J167" s="8">
        <f>IF(C167="","",COUNTIFS(purchase!$C:$C,$C167,purchase!$E:$E,$E167,purchase!$G:$G,"&gt;="&amp;$F167,purchase!$G:$G,"&lt;="&amp;$G167))</f>
        <v/>
      </c>
      <c r="K167" s="9">
        <f>IF(COUNTIFS(purchase!$C:$C,$C167,purchase!$E:$E,$E167,purchase!$G:$G,"&gt;="&amp;$F167,purchase!$G:$G,"&lt;="&amp;$G167)=0,"",_xlfn.MAXIFS(purchase!$G:$G,purchase!$C:$C,$C167,purchase!$E:$E,$E167,purchase!$G:$G,"&gt;="&amp;$F167,purchase!$G:$G,"&lt;="&amp;$G167))</f>
        <v/>
      </c>
      <c r="L167" s="4" t="n"/>
      <c r="M167" s="4" t="n"/>
      <c r="N167" s="10">
        <f>IF(M167="","",SUMIFS(purchase!$N:$N,purchase!$C:$C,$C167,purchase!$E:$E,$E167,purchase!$G:$G,"&gt;="&amp;$F167,purchase!$G:$G,"&lt;="&amp;$G167))</f>
        <v/>
      </c>
      <c r="O167" s="10">
        <f>IF(M167="","",M167-N167)</f>
        <v/>
      </c>
      <c r="P167" s="11">
        <f>IF(M167=0,"",N167/M167)</f>
        <v/>
      </c>
      <c r="Q167" s="12">
        <f>IF(OR(G167="",O167=""),"",
IF(AND(G167&lt;TODAY(),O167&gt;0),"YES","NO"))</f>
        <v/>
      </c>
      <c r="R167" s="13" t="n"/>
      <c r="S167" s="14" t="n"/>
      <c r="T167" s="15">
        <f>IF(Q167="YES", IF(R167="Company",L167*(1+S167),IF(R167="Vendor",L167*(1-S167),"")),"")</f>
        <v/>
      </c>
      <c r="U167" s="15">
        <f>IF(Q167="YES",O167*T167,"")</f>
        <v/>
      </c>
      <c r="V167" s="16" t="n"/>
      <c r="W167" s="17">
        <f>IF(Q167="YES",G167+V167,"")</f>
        <v/>
      </c>
      <c r="X167" s="18">
        <f>IF(Q167="YES",IF(TODAY()&gt;W167,"OVERDUE","WITHIN TIME"),"")</f>
        <v/>
      </c>
    </row>
    <row r="168">
      <c r="A168" s="3" t="n">
        <v>164</v>
      </c>
      <c r="B168" s="4" t="n"/>
      <c r="C168" s="4" t="n"/>
      <c r="D168" s="5">
        <f>IF(E168="NRFC","Natural Rubber Field Coagulam","")</f>
        <v/>
      </c>
      <c r="E168" s="4" t="n"/>
      <c r="F168" s="6" t="n"/>
      <c r="G168" s="6" t="n"/>
      <c r="H168" s="7">
        <f>IF(G168="","",G168-TODAY())</f>
        <v/>
      </c>
      <c r="I168" s="8">
        <f>IF(G168="","",
IF(G168&lt;TODAY(),
IF(O168&gt;0,"Violated","Completed"),
IF(H168&lt;=7,"Expiring Soon",
"Active")))</f>
        <v/>
      </c>
      <c r="J168" s="8">
        <f>IF(C168="","",COUNTIFS(purchase!$C:$C,$C168,purchase!$E:$E,$E168,purchase!$G:$G,"&gt;="&amp;$F168,purchase!$G:$G,"&lt;="&amp;$G168))</f>
        <v/>
      </c>
      <c r="K168" s="9">
        <f>IF(COUNTIFS(purchase!$C:$C,$C168,purchase!$E:$E,$E168,purchase!$G:$G,"&gt;="&amp;$F168,purchase!$G:$G,"&lt;="&amp;$G168)=0,"",_xlfn.MAXIFS(purchase!$G:$G,purchase!$C:$C,$C168,purchase!$E:$E,$E168,purchase!$G:$G,"&gt;="&amp;$F168,purchase!$G:$G,"&lt;="&amp;$G168))</f>
        <v/>
      </c>
      <c r="L168" s="4" t="n"/>
      <c r="M168" s="4" t="n"/>
      <c r="N168" s="10">
        <f>IF(M168="","",SUMIFS(purchase!$N:$N,purchase!$C:$C,$C168,purchase!$E:$E,$E168,purchase!$G:$G,"&gt;="&amp;$F168,purchase!$G:$G,"&lt;="&amp;$G168))</f>
        <v/>
      </c>
      <c r="O168" s="10">
        <f>IF(M168="","",M168-N168)</f>
        <v/>
      </c>
      <c r="P168" s="11">
        <f>IF(M168=0,"",N168/M168)</f>
        <v/>
      </c>
      <c r="Q168" s="12">
        <f>IF(OR(G168="",O168=""),"",
IF(AND(G168&lt;TODAY(),O168&gt;0),"YES","NO"))</f>
        <v/>
      </c>
      <c r="R168" s="13" t="n"/>
      <c r="S168" s="14" t="n"/>
      <c r="T168" s="15">
        <f>IF(Q168="YES", IF(R168="Company",L168*(1+S168),IF(R168="Vendor",L168*(1-S168),"")),"")</f>
        <v/>
      </c>
      <c r="U168" s="15">
        <f>IF(Q168="YES",O168*T168,"")</f>
        <v/>
      </c>
      <c r="V168" s="16" t="n"/>
      <c r="W168" s="17">
        <f>IF(Q168="YES",G168+V168,"")</f>
        <v/>
      </c>
      <c r="X168" s="18">
        <f>IF(Q168="YES",IF(TODAY()&gt;W168,"OVERDUE","WITHIN TIME"),"")</f>
        <v/>
      </c>
    </row>
    <row r="169">
      <c r="A169" s="3" t="n">
        <v>165</v>
      </c>
      <c r="B169" s="4" t="n"/>
      <c r="C169" s="4" t="n"/>
      <c r="D169" s="5">
        <f>IF(E169="NRFC","Natural Rubber Field Coagulam","")</f>
        <v/>
      </c>
      <c r="E169" s="4" t="n"/>
      <c r="F169" s="6" t="n"/>
      <c r="G169" s="6" t="n"/>
      <c r="H169" s="7">
        <f>IF(G169="","",G169-TODAY())</f>
        <v/>
      </c>
      <c r="I169" s="8">
        <f>IF(G169="","",
IF(G169&lt;TODAY(),
IF(O169&gt;0,"Violated","Completed"),
IF(H169&lt;=7,"Expiring Soon",
"Active")))</f>
        <v/>
      </c>
      <c r="J169" s="8">
        <f>IF(C169="","",COUNTIFS(purchase!$C:$C,$C169,purchase!$E:$E,$E169,purchase!$G:$G,"&gt;="&amp;$F169,purchase!$G:$G,"&lt;="&amp;$G169))</f>
        <v/>
      </c>
      <c r="K169" s="9">
        <f>IF(COUNTIFS(purchase!$C:$C,$C169,purchase!$E:$E,$E169,purchase!$G:$G,"&gt;="&amp;$F169,purchase!$G:$G,"&lt;="&amp;$G169)=0,"",_xlfn.MAXIFS(purchase!$G:$G,purchase!$C:$C,$C169,purchase!$E:$E,$E169,purchase!$G:$G,"&gt;="&amp;$F169,purchase!$G:$G,"&lt;="&amp;$G169))</f>
        <v/>
      </c>
      <c r="L169" s="4" t="n"/>
      <c r="M169" s="4" t="n"/>
      <c r="N169" s="10">
        <f>IF(M169="","",SUMIFS(purchase!$N:$N,purchase!$C:$C,$C169,purchase!$E:$E,$E169,purchase!$G:$G,"&gt;="&amp;$F169,purchase!$G:$G,"&lt;="&amp;$G169))</f>
        <v/>
      </c>
      <c r="O169" s="10">
        <f>IF(M169="","",M169-N169)</f>
        <v/>
      </c>
      <c r="P169" s="11">
        <f>IF(M169=0,"",N169/M169)</f>
        <v/>
      </c>
      <c r="Q169" s="12">
        <f>IF(OR(G169="",O169=""),"",
IF(AND(G169&lt;TODAY(),O169&gt;0),"YES","NO"))</f>
        <v/>
      </c>
      <c r="R169" s="13" t="n"/>
      <c r="S169" s="14" t="n"/>
      <c r="T169" s="15">
        <f>IF(Q169="YES", IF(R169="Company",L169*(1+S169),IF(R169="Vendor",L169*(1-S169),"")),"")</f>
        <v/>
      </c>
      <c r="U169" s="15">
        <f>IF(Q169="YES",O169*T169,"")</f>
        <v/>
      </c>
      <c r="V169" s="16" t="n"/>
      <c r="W169" s="17">
        <f>IF(Q169="YES",G169+V169,"")</f>
        <v/>
      </c>
      <c r="X169" s="18">
        <f>IF(Q169="YES",IF(TODAY()&gt;W169,"OVERDUE","WITHIN TIME"),"")</f>
        <v/>
      </c>
    </row>
    <row r="170">
      <c r="A170" s="3" t="n">
        <v>166</v>
      </c>
      <c r="B170" s="4" t="n"/>
      <c r="C170" s="4" t="n"/>
      <c r="D170" s="5">
        <f>IF(E170="NRFC","Natural Rubber Field Coagulam","")</f>
        <v/>
      </c>
      <c r="E170" s="4" t="n"/>
      <c r="F170" s="6" t="n"/>
      <c r="G170" s="6" t="n"/>
      <c r="H170" s="7">
        <f>IF(G170="","",G170-TODAY())</f>
        <v/>
      </c>
      <c r="I170" s="8">
        <f>IF(G170="","",
IF(G170&lt;TODAY(),
IF(O170&gt;0,"Violated","Completed"),
IF(H170&lt;=7,"Expiring Soon",
"Active")))</f>
        <v/>
      </c>
      <c r="J170" s="8">
        <f>IF(C170="","",COUNTIFS(purchase!$C:$C,$C170,purchase!$E:$E,$E170,purchase!$G:$G,"&gt;="&amp;$F170,purchase!$G:$G,"&lt;="&amp;$G170))</f>
        <v/>
      </c>
      <c r="K170" s="9">
        <f>IF(COUNTIFS(purchase!$C:$C,$C170,purchase!$E:$E,$E170,purchase!$G:$G,"&gt;="&amp;$F170,purchase!$G:$G,"&lt;="&amp;$G170)=0,"",_xlfn.MAXIFS(purchase!$G:$G,purchase!$C:$C,$C170,purchase!$E:$E,$E170,purchase!$G:$G,"&gt;="&amp;$F170,purchase!$G:$G,"&lt;="&amp;$G170))</f>
        <v/>
      </c>
      <c r="L170" s="4" t="n"/>
      <c r="M170" s="4" t="n"/>
      <c r="N170" s="10">
        <f>IF(M170="","",SUMIFS(purchase!$N:$N,purchase!$C:$C,$C170,purchase!$E:$E,$E170,purchase!$G:$G,"&gt;="&amp;$F170,purchase!$G:$G,"&lt;="&amp;$G170))</f>
        <v/>
      </c>
      <c r="O170" s="10">
        <f>IF(M170="","",M170-N170)</f>
        <v/>
      </c>
      <c r="P170" s="11">
        <f>IF(M170=0,"",N170/M170)</f>
        <v/>
      </c>
      <c r="Q170" s="12">
        <f>IF(OR(G170="",O170=""),"",
IF(AND(G170&lt;TODAY(),O170&gt;0),"YES","NO"))</f>
        <v/>
      </c>
      <c r="R170" s="13" t="n"/>
      <c r="S170" s="14" t="n"/>
      <c r="T170" s="15">
        <f>IF(Q170="YES", IF(R170="Company",L170*(1+S170),IF(R170="Vendor",L170*(1-S170),"")),"")</f>
        <v/>
      </c>
      <c r="U170" s="15">
        <f>IF(Q170="YES",O170*T170,"")</f>
        <v/>
      </c>
      <c r="V170" s="16" t="n"/>
      <c r="W170" s="17">
        <f>IF(Q170="YES",G170+V170,"")</f>
        <v/>
      </c>
      <c r="X170" s="18">
        <f>IF(Q170="YES",IF(TODAY()&gt;W170,"OVERDUE","WITHIN TIME"),"")</f>
        <v/>
      </c>
    </row>
    <row r="171">
      <c r="A171" s="3" t="n">
        <v>167</v>
      </c>
      <c r="B171" s="4" t="n"/>
      <c r="C171" s="4" t="n"/>
      <c r="D171" s="5">
        <f>IF(E171="NRFC","Natural Rubber Field Coagulam","")</f>
        <v/>
      </c>
      <c r="E171" s="4" t="n"/>
      <c r="F171" s="6" t="n"/>
      <c r="G171" s="6" t="n"/>
      <c r="H171" s="7">
        <f>IF(G171="","",G171-TODAY())</f>
        <v/>
      </c>
      <c r="I171" s="8">
        <f>IF(G171="","",
IF(G171&lt;TODAY(),
IF(O171&gt;0,"Violated","Completed"),
IF(H171&lt;=7,"Expiring Soon",
"Active")))</f>
        <v/>
      </c>
      <c r="J171" s="8">
        <f>IF(C171="","",COUNTIFS(purchase!$C:$C,$C171,purchase!$E:$E,$E171,purchase!$G:$G,"&gt;="&amp;$F171,purchase!$G:$G,"&lt;="&amp;$G171))</f>
        <v/>
      </c>
      <c r="K171" s="9">
        <f>IF(COUNTIFS(purchase!$C:$C,$C171,purchase!$E:$E,$E171,purchase!$G:$G,"&gt;="&amp;$F171,purchase!$G:$G,"&lt;="&amp;$G171)=0,"",_xlfn.MAXIFS(purchase!$G:$G,purchase!$C:$C,$C171,purchase!$E:$E,$E171,purchase!$G:$G,"&gt;="&amp;$F171,purchase!$G:$G,"&lt;="&amp;$G171))</f>
        <v/>
      </c>
      <c r="L171" s="4" t="n"/>
      <c r="M171" s="4" t="n"/>
      <c r="N171" s="10">
        <f>IF(M171="","",SUMIFS(purchase!$N:$N,purchase!$C:$C,$C171,purchase!$E:$E,$E171,purchase!$G:$G,"&gt;="&amp;$F171,purchase!$G:$G,"&lt;="&amp;$G171))</f>
        <v/>
      </c>
      <c r="O171" s="10">
        <f>IF(M171="","",M171-N171)</f>
        <v/>
      </c>
      <c r="P171" s="11">
        <f>IF(M171=0,"",N171/M171)</f>
        <v/>
      </c>
      <c r="Q171" s="12">
        <f>IF(OR(G171="",O171=""),"",
IF(AND(G171&lt;TODAY(),O171&gt;0),"YES","NO"))</f>
        <v/>
      </c>
      <c r="R171" s="13" t="n"/>
      <c r="S171" s="14" t="n"/>
      <c r="T171" s="15">
        <f>IF(Q171="YES", IF(R171="Company",L171*(1+S171),IF(R171="Vendor",L171*(1-S171),"")),"")</f>
        <v/>
      </c>
      <c r="U171" s="15">
        <f>IF(Q171="YES",O171*T171,"")</f>
        <v/>
      </c>
      <c r="V171" s="16" t="n"/>
      <c r="W171" s="17">
        <f>IF(Q171="YES",G171+V171,"")</f>
        <v/>
      </c>
      <c r="X171" s="18">
        <f>IF(Q171="YES",IF(TODAY()&gt;W171,"OVERDUE","WITHIN TIME"),"")</f>
        <v/>
      </c>
    </row>
    <row r="172">
      <c r="A172" s="3" t="n">
        <v>168</v>
      </c>
      <c r="B172" s="4" t="n"/>
      <c r="C172" s="4" t="n"/>
      <c r="D172" s="5">
        <f>IF(E172="NRFC","Natural Rubber Field Coagulam","")</f>
        <v/>
      </c>
      <c r="E172" s="4" t="n"/>
      <c r="F172" s="6" t="n"/>
      <c r="G172" s="6" t="n"/>
      <c r="H172" s="7">
        <f>IF(G172="","",G172-TODAY())</f>
        <v/>
      </c>
      <c r="I172" s="8">
        <f>IF(G172="","",
IF(G172&lt;TODAY(),
IF(O172&gt;0,"Violated","Completed"),
IF(H172&lt;=7,"Expiring Soon",
"Active")))</f>
        <v/>
      </c>
      <c r="J172" s="8">
        <f>IF(C172="","",COUNTIFS(purchase!$C:$C,$C172,purchase!$E:$E,$E172,purchase!$G:$G,"&gt;="&amp;$F172,purchase!$G:$G,"&lt;="&amp;$G172))</f>
        <v/>
      </c>
      <c r="K172" s="9">
        <f>IF(COUNTIFS(purchase!$C:$C,$C172,purchase!$E:$E,$E172,purchase!$G:$G,"&gt;="&amp;$F172,purchase!$G:$G,"&lt;="&amp;$G172)=0,"",_xlfn.MAXIFS(purchase!$G:$G,purchase!$C:$C,$C172,purchase!$E:$E,$E172,purchase!$G:$G,"&gt;="&amp;$F172,purchase!$G:$G,"&lt;="&amp;$G172))</f>
        <v/>
      </c>
      <c r="L172" s="4" t="n"/>
      <c r="M172" s="4" t="n"/>
      <c r="N172" s="10">
        <f>IF(M172="","",SUMIFS(purchase!$N:$N,purchase!$C:$C,$C172,purchase!$E:$E,$E172,purchase!$G:$G,"&gt;="&amp;$F172,purchase!$G:$G,"&lt;="&amp;$G172))</f>
        <v/>
      </c>
      <c r="O172" s="10">
        <f>IF(M172="","",M172-N172)</f>
        <v/>
      </c>
      <c r="P172" s="11">
        <f>IF(M172=0,"",N172/M172)</f>
        <v/>
      </c>
      <c r="Q172" s="12">
        <f>IF(OR(G172="",O172=""),"",
IF(AND(G172&lt;TODAY(),O172&gt;0),"YES","NO"))</f>
        <v/>
      </c>
      <c r="R172" s="13" t="n"/>
      <c r="S172" s="14" t="n"/>
      <c r="T172" s="15">
        <f>IF(Q172="YES", IF(R172="Company",L172*(1+S172),IF(R172="Vendor",L172*(1-S172),"")),"")</f>
        <v/>
      </c>
      <c r="U172" s="15">
        <f>IF(Q172="YES",O172*T172,"")</f>
        <v/>
      </c>
      <c r="V172" s="16" t="n"/>
      <c r="W172" s="17">
        <f>IF(Q172="YES",G172+V172,"")</f>
        <v/>
      </c>
      <c r="X172" s="18">
        <f>IF(Q172="YES",IF(TODAY()&gt;W172,"OVERDUE","WITHIN TIME"),"")</f>
        <v/>
      </c>
    </row>
    <row r="173">
      <c r="A173" s="3" t="n">
        <v>169</v>
      </c>
      <c r="B173" s="4" t="n"/>
      <c r="C173" s="4" t="n"/>
      <c r="D173" s="5">
        <f>IF(E173="NRFC","Natural Rubber Field Coagulam","")</f>
        <v/>
      </c>
      <c r="E173" s="4" t="n"/>
      <c r="F173" s="6" t="n"/>
      <c r="G173" s="6" t="n"/>
      <c r="H173" s="7">
        <f>IF(G173="","",G173-TODAY())</f>
        <v/>
      </c>
      <c r="I173" s="8">
        <f>IF(G173="","",
IF(G173&lt;TODAY(),
IF(O173&gt;0,"Violated","Completed"),
IF(H173&lt;=7,"Expiring Soon",
"Active")))</f>
        <v/>
      </c>
      <c r="J173" s="8">
        <f>IF(C173="","",COUNTIFS(purchase!$C:$C,$C173,purchase!$E:$E,$E173,purchase!$G:$G,"&gt;="&amp;$F173,purchase!$G:$G,"&lt;="&amp;$G173))</f>
        <v/>
      </c>
      <c r="K173" s="9">
        <f>IF(COUNTIFS(purchase!$C:$C,$C173,purchase!$E:$E,$E173,purchase!$G:$G,"&gt;="&amp;$F173,purchase!$G:$G,"&lt;="&amp;$G173)=0,"",_xlfn.MAXIFS(purchase!$G:$G,purchase!$C:$C,$C173,purchase!$E:$E,$E173,purchase!$G:$G,"&gt;="&amp;$F173,purchase!$G:$G,"&lt;="&amp;$G173))</f>
        <v/>
      </c>
      <c r="L173" s="4" t="n"/>
      <c r="M173" s="4" t="n"/>
      <c r="N173" s="10">
        <f>IF(M173="","",SUMIFS(purchase!$N:$N,purchase!$C:$C,$C173,purchase!$E:$E,$E173,purchase!$G:$G,"&gt;="&amp;$F173,purchase!$G:$G,"&lt;="&amp;$G173))</f>
        <v/>
      </c>
      <c r="O173" s="10">
        <f>IF(M173="","",M173-N173)</f>
        <v/>
      </c>
      <c r="P173" s="11">
        <f>IF(M173=0,"",N173/M173)</f>
        <v/>
      </c>
      <c r="Q173" s="12">
        <f>IF(OR(G173="",O173=""),"",
IF(AND(G173&lt;TODAY(),O173&gt;0),"YES","NO"))</f>
        <v/>
      </c>
      <c r="R173" s="13" t="n"/>
      <c r="S173" s="14" t="n"/>
      <c r="T173" s="15">
        <f>IF(Q173="YES", IF(R173="Company",L173*(1+S173),IF(R173="Vendor",L173*(1-S173),"")),"")</f>
        <v/>
      </c>
      <c r="U173" s="15">
        <f>IF(Q173="YES",O173*T173,"")</f>
        <v/>
      </c>
      <c r="V173" s="16" t="n"/>
      <c r="W173" s="17">
        <f>IF(Q173="YES",G173+V173,"")</f>
        <v/>
      </c>
      <c r="X173" s="18">
        <f>IF(Q173="YES",IF(TODAY()&gt;W173,"OVERDUE","WITHIN TIME"),"")</f>
        <v/>
      </c>
    </row>
    <row r="174">
      <c r="A174" s="3" t="n">
        <v>170</v>
      </c>
      <c r="B174" s="4" t="n"/>
      <c r="C174" s="4" t="n"/>
      <c r="D174" s="5">
        <f>IF(E174="NRFC","Natural Rubber Field Coagulam","")</f>
        <v/>
      </c>
      <c r="E174" s="4" t="n"/>
      <c r="F174" s="6" t="n"/>
      <c r="G174" s="6" t="n"/>
      <c r="H174" s="7">
        <f>IF(G174="","",G174-TODAY())</f>
        <v/>
      </c>
      <c r="I174" s="8">
        <f>IF(G174="","",
IF(G174&lt;TODAY(),
IF(O174&gt;0,"Violated","Completed"),
IF(H174&lt;=7,"Expiring Soon",
"Active")))</f>
        <v/>
      </c>
      <c r="J174" s="8">
        <f>IF(C174="","",COUNTIFS(purchase!$C:$C,$C174,purchase!$E:$E,$E174,purchase!$G:$G,"&gt;="&amp;$F174,purchase!$G:$G,"&lt;="&amp;$G174))</f>
        <v/>
      </c>
      <c r="K174" s="9">
        <f>IF(COUNTIFS(purchase!$C:$C,$C174,purchase!$E:$E,$E174,purchase!$G:$G,"&gt;="&amp;$F174,purchase!$G:$G,"&lt;="&amp;$G174)=0,"",_xlfn.MAXIFS(purchase!$G:$G,purchase!$C:$C,$C174,purchase!$E:$E,$E174,purchase!$G:$G,"&gt;="&amp;$F174,purchase!$G:$G,"&lt;="&amp;$G174))</f>
        <v/>
      </c>
      <c r="L174" s="4" t="n"/>
      <c r="M174" s="4" t="n"/>
      <c r="N174" s="10">
        <f>IF(M174="","",SUMIFS(purchase!$N:$N,purchase!$C:$C,$C174,purchase!$E:$E,$E174,purchase!$G:$G,"&gt;="&amp;$F174,purchase!$G:$G,"&lt;="&amp;$G174))</f>
        <v/>
      </c>
      <c r="O174" s="10">
        <f>IF(M174="","",M174-N174)</f>
        <v/>
      </c>
      <c r="P174" s="11">
        <f>IF(M174=0,"",N174/M174)</f>
        <v/>
      </c>
      <c r="Q174" s="12">
        <f>IF(OR(G174="",O174=""),"",
IF(AND(G174&lt;TODAY(),O174&gt;0),"YES","NO"))</f>
        <v/>
      </c>
      <c r="R174" s="13" t="n"/>
      <c r="S174" s="14" t="n"/>
      <c r="T174" s="15">
        <f>IF(Q174="YES", IF(R174="Company",L174*(1+S174),IF(R174="Vendor",L174*(1-S174),"")),"")</f>
        <v/>
      </c>
      <c r="U174" s="15">
        <f>IF(Q174="YES",O174*T174,"")</f>
        <v/>
      </c>
      <c r="V174" s="16" t="n"/>
      <c r="W174" s="17">
        <f>IF(Q174="YES",G174+V174,"")</f>
        <v/>
      </c>
      <c r="X174" s="18">
        <f>IF(Q174="YES",IF(TODAY()&gt;W174,"OVERDUE","WITHIN TIME"),"")</f>
        <v/>
      </c>
    </row>
    <row r="175">
      <c r="A175" s="3" t="n">
        <v>171</v>
      </c>
      <c r="B175" s="4" t="n"/>
      <c r="C175" s="4" t="n"/>
      <c r="D175" s="5">
        <f>IF(E175="NRFC","Natural Rubber Field Coagulam","")</f>
        <v/>
      </c>
      <c r="E175" s="4" t="n"/>
      <c r="F175" s="6" t="n"/>
      <c r="G175" s="6" t="n"/>
      <c r="H175" s="7">
        <f>IF(G175="","",G175-TODAY())</f>
        <v/>
      </c>
      <c r="I175" s="8">
        <f>IF(G175="","",
IF(G175&lt;TODAY(),
IF(O175&gt;0,"Violated","Completed"),
IF(H175&lt;=7,"Expiring Soon",
"Active")))</f>
        <v/>
      </c>
      <c r="J175" s="8">
        <f>IF(C175="","",COUNTIFS(purchase!$C:$C,$C175,purchase!$E:$E,$E175,purchase!$G:$G,"&gt;="&amp;$F175,purchase!$G:$G,"&lt;="&amp;$G175))</f>
        <v/>
      </c>
      <c r="K175" s="9">
        <f>IF(COUNTIFS(purchase!$C:$C,$C175,purchase!$E:$E,$E175,purchase!$G:$G,"&gt;="&amp;$F175,purchase!$G:$G,"&lt;="&amp;$G175)=0,"",_xlfn.MAXIFS(purchase!$G:$G,purchase!$C:$C,$C175,purchase!$E:$E,$E175,purchase!$G:$G,"&gt;="&amp;$F175,purchase!$G:$G,"&lt;="&amp;$G175))</f>
        <v/>
      </c>
      <c r="L175" s="4" t="n"/>
      <c r="M175" s="4" t="n"/>
      <c r="N175" s="10">
        <f>IF(M175="","",SUMIFS(purchase!$N:$N,purchase!$C:$C,$C175,purchase!$E:$E,$E175,purchase!$G:$G,"&gt;="&amp;$F175,purchase!$G:$G,"&lt;="&amp;$G175))</f>
        <v/>
      </c>
      <c r="O175" s="10">
        <f>IF(M175="","",M175-N175)</f>
        <v/>
      </c>
      <c r="P175" s="11">
        <f>IF(M175=0,"",N175/M175)</f>
        <v/>
      </c>
      <c r="Q175" s="12">
        <f>IF(OR(G175="",O175=""),"",
IF(AND(G175&lt;TODAY(),O175&gt;0),"YES","NO"))</f>
        <v/>
      </c>
      <c r="R175" s="13" t="n"/>
      <c r="S175" s="14" t="n"/>
      <c r="T175" s="15">
        <f>IF(Q175="YES", IF(R175="Company",L175*(1+S175),IF(R175="Vendor",L175*(1-S175),"")),"")</f>
        <v/>
      </c>
      <c r="U175" s="15">
        <f>IF(Q175="YES",O175*T175,"")</f>
        <v/>
      </c>
      <c r="V175" s="16" t="n"/>
      <c r="W175" s="17">
        <f>IF(Q175="YES",G175+V175,"")</f>
        <v/>
      </c>
      <c r="X175" s="18">
        <f>IF(Q175="YES",IF(TODAY()&gt;W175,"OVERDUE","WITHIN TIME"),"")</f>
        <v/>
      </c>
    </row>
    <row r="176">
      <c r="A176" s="3" t="n">
        <v>172</v>
      </c>
      <c r="B176" s="4" t="n"/>
      <c r="C176" s="4" t="n"/>
      <c r="D176" s="5">
        <f>IF(E176="NRFC","Natural Rubber Field Coagulam","")</f>
        <v/>
      </c>
      <c r="E176" s="4" t="n"/>
      <c r="F176" s="6" t="n"/>
      <c r="G176" s="6" t="n"/>
      <c r="H176" s="7">
        <f>IF(G176="","",G176-TODAY())</f>
        <v/>
      </c>
      <c r="I176" s="8">
        <f>IF(G176="","",
IF(G176&lt;TODAY(),
IF(O176&gt;0,"Violated","Completed"),
IF(H176&lt;=7,"Expiring Soon",
"Active")))</f>
        <v/>
      </c>
      <c r="J176" s="8">
        <f>IF(C176="","",COUNTIFS(purchase!$C:$C,$C176,purchase!$E:$E,$E176,purchase!$G:$G,"&gt;="&amp;$F176,purchase!$G:$G,"&lt;="&amp;$G176))</f>
        <v/>
      </c>
      <c r="K176" s="9">
        <f>IF(COUNTIFS(purchase!$C:$C,$C176,purchase!$E:$E,$E176,purchase!$G:$G,"&gt;="&amp;$F176,purchase!$G:$G,"&lt;="&amp;$G176)=0,"",_xlfn.MAXIFS(purchase!$G:$G,purchase!$C:$C,$C176,purchase!$E:$E,$E176,purchase!$G:$G,"&gt;="&amp;$F176,purchase!$G:$G,"&lt;="&amp;$G176))</f>
        <v/>
      </c>
      <c r="L176" s="4" t="n"/>
      <c r="M176" s="4" t="n"/>
      <c r="N176" s="10">
        <f>IF(M176="","",SUMIFS(purchase!$N:$N,purchase!$C:$C,$C176,purchase!$E:$E,$E176,purchase!$G:$G,"&gt;="&amp;$F176,purchase!$G:$G,"&lt;="&amp;$G176))</f>
        <v/>
      </c>
      <c r="O176" s="10">
        <f>IF(M176="","",M176-N176)</f>
        <v/>
      </c>
      <c r="P176" s="11">
        <f>IF(M176=0,"",N176/M176)</f>
        <v/>
      </c>
      <c r="Q176" s="12">
        <f>IF(OR(G176="",O176=""),"",
IF(AND(G176&lt;TODAY(),O176&gt;0),"YES","NO"))</f>
        <v/>
      </c>
      <c r="R176" s="13" t="n"/>
      <c r="S176" s="14" t="n"/>
      <c r="T176" s="15">
        <f>IF(Q176="YES", IF(R176="Company",L176*(1+S176),IF(R176="Vendor",L176*(1-S176),"")),"")</f>
        <v/>
      </c>
      <c r="U176" s="15">
        <f>IF(Q176="YES",O176*T176,"")</f>
        <v/>
      </c>
      <c r="V176" s="16" t="n"/>
      <c r="W176" s="17">
        <f>IF(Q176="YES",G176+V176,"")</f>
        <v/>
      </c>
      <c r="X176" s="18">
        <f>IF(Q176="YES",IF(TODAY()&gt;W176,"OVERDUE","WITHIN TIME"),"")</f>
        <v/>
      </c>
    </row>
    <row r="177">
      <c r="A177" s="3" t="n">
        <v>173</v>
      </c>
      <c r="B177" s="4" t="n"/>
      <c r="C177" s="4" t="n"/>
      <c r="D177" s="5">
        <f>IF(E177="NRFC","Natural Rubber Field Coagulam","")</f>
        <v/>
      </c>
      <c r="E177" s="4" t="n"/>
      <c r="F177" s="6" t="n"/>
      <c r="G177" s="6" t="n"/>
      <c r="H177" s="7">
        <f>IF(G177="","",G177-TODAY())</f>
        <v/>
      </c>
      <c r="I177" s="8">
        <f>IF(G177="","",
IF(G177&lt;TODAY(),
IF(O177&gt;0,"Violated","Completed"),
IF(H177&lt;=7,"Expiring Soon",
"Active")))</f>
        <v/>
      </c>
      <c r="J177" s="8">
        <f>IF(C177="","",COUNTIFS(purchase!$C:$C,$C177,purchase!$E:$E,$E177,purchase!$G:$G,"&gt;="&amp;$F177,purchase!$G:$G,"&lt;="&amp;$G177))</f>
        <v/>
      </c>
      <c r="K177" s="9">
        <f>IF(COUNTIFS(purchase!$C:$C,$C177,purchase!$E:$E,$E177,purchase!$G:$G,"&gt;="&amp;$F177,purchase!$G:$G,"&lt;="&amp;$G177)=0,"",_xlfn.MAXIFS(purchase!$G:$G,purchase!$C:$C,$C177,purchase!$E:$E,$E177,purchase!$G:$G,"&gt;="&amp;$F177,purchase!$G:$G,"&lt;="&amp;$G177))</f>
        <v/>
      </c>
      <c r="L177" s="4" t="n"/>
      <c r="M177" s="4" t="n"/>
      <c r="N177" s="10">
        <f>IF(M177="","",SUMIFS(purchase!$N:$N,purchase!$C:$C,$C177,purchase!$E:$E,$E177,purchase!$G:$G,"&gt;="&amp;$F177,purchase!$G:$G,"&lt;="&amp;$G177))</f>
        <v/>
      </c>
      <c r="O177" s="10">
        <f>IF(M177="","",M177-N177)</f>
        <v/>
      </c>
      <c r="P177" s="11">
        <f>IF(M177=0,"",N177/M177)</f>
        <v/>
      </c>
      <c r="Q177" s="12">
        <f>IF(OR(G177="",O177=""),"",
IF(AND(G177&lt;TODAY(),O177&gt;0),"YES","NO"))</f>
        <v/>
      </c>
      <c r="R177" s="13" t="n"/>
      <c r="S177" s="14" t="n"/>
      <c r="T177" s="15">
        <f>IF(Q177="YES", IF(R177="Company",L177*(1+S177),IF(R177="Vendor",L177*(1-S177),"")),"")</f>
        <v/>
      </c>
      <c r="U177" s="15">
        <f>IF(Q177="YES",O177*T177,"")</f>
        <v/>
      </c>
      <c r="V177" s="16" t="n"/>
      <c r="W177" s="17">
        <f>IF(Q177="YES",G177+V177,"")</f>
        <v/>
      </c>
      <c r="X177" s="18">
        <f>IF(Q177="YES",IF(TODAY()&gt;W177,"OVERDUE","WITHIN TIME"),"")</f>
        <v/>
      </c>
    </row>
    <row r="178">
      <c r="A178" s="3" t="n">
        <v>174</v>
      </c>
      <c r="B178" s="4" t="n"/>
      <c r="C178" s="4" t="n"/>
      <c r="D178" s="5">
        <f>IF(E178="NRFC","Natural Rubber Field Coagulam","")</f>
        <v/>
      </c>
      <c r="E178" s="4" t="n"/>
      <c r="F178" s="6" t="n"/>
      <c r="G178" s="6" t="n"/>
      <c r="H178" s="7">
        <f>IF(G178="","",G178-TODAY())</f>
        <v/>
      </c>
      <c r="I178" s="8">
        <f>IF(G178="","",
IF(G178&lt;TODAY(),
IF(O178&gt;0,"Violated","Completed"),
IF(H178&lt;=7,"Expiring Soon",
"Active")))</f>
        <v/>
      </c>
      <c r="J178" s="8">
        <f>IF(C178="","",COUNTIFS(purchase!$C:$C,$C178,purchase!$E:$E,$E178,purchase!$G:$G,"&gt;="&amp;$F178,purchase!$G:$G,"&lt;="&amp;$G178))</f>
        <v/>
      </c>
      <c r="K178" s="9">
        <f>IF(COUNTIFS(purchase!$C:$C,$C178,purchase!$E:$E,$E178,purchase!$G:$G,"&gt;="&amp;$F178,purchase!$G:$G,"&lt;="&amp;$G178)=0,"",_xlfn.MAXIFS(purchase!$G:$G,purchase!$C:$C,$C178,purchase!$E:$E,$E178,purchase!$G:$G,"&gt;="&amp;$F178,purchase!$G:$G,"&lt;="&amp;$G178))</f>
        <v/>
      </c>
      <c r="L178" s="4" t="n"/>
      <c r="M178" s="4" t="n"/>
      <c r="N178" s="10">
        <f>IF(M178="","",SUMIFS(purchase!$N:$N,purchase!$C:$C,$C178,purchase!$E:$E,$E178,purchase!$G:$G,"&gt;="&amp;$F178,purchase!$G:$G,"&lt;="&amp;$G178))</f>
        <v/>
      </c>
      <c r="O178" s="10">
        <f>IF(M178="","",M178-N178)</f>
        <v/>
      </c>
      <c r="P178" s="11">
        <f>IF(M178=0,"",N178/M178)</f>
        <v/>
      </c>
      <c r="Q178" s="12">
        <f>IF(OR(G178="",O178=""),"",
IF(AND(G178&lt;TODAY(),O178&gt;0),"YES","NO"))</f>
        <v/>
      </c>
      <c r="R178" s="13" t="n"/>
      <c r="S178" s="14" t="n"/>
      <c r="T178" s="15">
        <f>IF(Q178="YES", IF(R178="Company",L178*(1+S178),IF(R178="Vendor",L178*(1-S178),"")),"")</f>
        <v/>
      </c>
      <c r="U178" s="15">
        <f>IF(Q178="YES",O178*T178,"")</f>
        <v/>
      </c>
      <c r="V178" s="16" t="n"/>
      <c r="W178" s="17">
        <f>IF(Q178="YES",G178+V178,"")</f>
        <v/>
      </c>
      <c r="X178" s="18">
        <f>IF(Q178="YES",IF(TODAY()&gt;W178,"OVERDUE","WITHIN TIME"),"")</f>
        <v/>
      </c>
    </row>
    <row r="179">
      <c r="A179" s="3" t="n">
        <v>175</v>
      </c>
      <c r="B179" s="4" t="n"/>
      <c r="C179" s="4" t="n"/>
      <c r="D179" s="5">
        <f>IF(E179="NRFC","Natural Rubber Field Coagulam","")</f>
        <v/>
      </c>
      <c r="E179" s="4" t="n"/>
      <c r="F179" s="6" t="n"/>
      <c r="G179" s="6" t="n"/>
      <c r="H179" s="7">
        <f>IF(G179="","",G179-TODAY())</f>
        <v/>
      </c>
      <c r="I179" s="8">
        <f>IF(G179="","",
IF(G179&lt;TODAY(),
IF(O179&gt;0,"Violated","Completed"),
IF(H179&lt;=7,"Expiring Soon",
"Active")))</f>
        <v/>
      </c>
      <c r="J179" s="8">
        <f>IF(C179="","",COUNTIFS(purchase!$C:$C,$C179,purchase!$E:$E,$E179,purchase!$G:$G,"&gt;="&amp;$F179,purchase!$G:$G,"&lt;="&amp;$G179))</f>
        <v/>
      </c>
      <c r="K179" s="9">
        <f>IF(COUNTIFS(purchase!$C:$C,$C179,purchase!$E:$E,$E179,purchase!$G:$G,"&gt;="&amp;$F179,purchase!$G:$G,"&lt;="&amp;$G179)=0,"",_xlfn.MAXIFS(purchase!$G:$G,purchase!$C:$C,$C179,purchase!$E:$E,$E179,purchase!$G:$G,"&gt;="&amp;$F179,purchase!$G:$G,"&lt;="&amp;$G179))</f>
        <v/>
      </c>
      <c r="L179" s="4" t="n"/>
      <c r="M179" s="4" t="n"/>
      <c r="N179" s="10">
        <f>IF(M179="","",SUMIFS(purchase!$N:$N,purchase!$C:$C,$C179,purchase!$E:$E,$E179,purchase!$G:$G,"&gt;="&amp;$F179,purchase!$G:$G,"&lt;="&amp;$G179))</f>
        <v/>
      </c>
      <c r="O179" s="10">
        <f>IF(M179="","",M179-N179)</f>
        <v/>
      </c>
      <c r="P179" s="11">
        <f>IF(M179=0,"",N179/M179)</f>
        <v/>
      </c>
      <c r="Q179" s="12">
        <f>IF(OR(G179="",O179=""),"",
IF(AND(G179&lt;TODAY(),O179&gt;0),"YES","NO"))</f>
        <v/>
      </c>
      <c r="R179" s="13" t="n"/>
      <c r="S179" s="14" t="n"/>
      <c r="T179" s="15">
        <f>IF(Q179="YES", IF(R179="Company",L179*(1+S179),IF(R179="Vendor",L179*(1-S179),"")),"")</f>
        <v/>
      </c>
      <c r="U179" s="15">
        <f>IF(Q179="YES",O179*T179,"")</f>
        <v/>
      </c>
      <c r="V179" s="16" t="n"/>
      <c r="W179" s="17">
        <f>IF(Q179="YES",G179+V179,"")</f>
        <v/>
      </c>
      <c r="X179" s="18">
        <f>IF(Q179="YES",IF(TODAY()&gt;W179,"OVERDUE","WITHIN TIME"),"")</f>
        <v/>
      </c>
    </row>
    <row r="180">
      <c r="A180" s="3" t="n">
        <v>176</v>
      </c>
      <c r="B180" s="4" t="n"/>
      <c r="C180" s="4" t="n"/>
      <c r="D180" s="5">
        <f>IF(E180="NRFC","Natural Rubber Field Coagulam","")</f>
        <v/>
      </c>
      <c r="E180" s="4" t="n"/>
      <c r="F180" s="6" t="n"/>
      <c r="G180" s="6" t="n"/>
      <c r="H180" s="7">
        <f>IF(G180="","",G180-TODAY())</f>
        <v/>
      </c>
      <c r="I180" s="8">
        <f>IF(G180="","",
IF(G180&lt;TODAY(),
IF(O180&gt;0,"Violated","Completed"),
IF(H180&lt;=7,"Expiring Soon",
"Active")))</f>
        <v/>
      </c>
      <c r="J180" s="8">
        <f>IF(C180="","",COUNTIFS(purchase!$C:$C,$C180,purchase!$E:$E,$E180,purchase!$G:$G,"&gt;="&amp;$F180,purchase!$G:$G,"&lt;="&amp;$G180))</f>
        <v/>
      </c>
      <c r="K180" s="9">
        <f>IF(COUNTIFS(purchase!$C:$C,$C180,purchase!$E:$E,$E180,purchase!$G:$G,"&gt;="&amp;$F180,purchase!$G:$G,"&lt;="&amp;$G180)=0,"",_xlfn.MAXIFS(purchase!$G:$G,purchase!$C:$C,$C180,purchase!$E:$E,$E180,purchase!$G:$G,"&gt;="&amp;$F180,purchase!$G:$G,"&lt;="&amp;$G180))</f>
        <v/>
      </c>
      <c r="L180" s="4" t="n"/>
      <c r="M180" s="4" t="n"/>
      <c r="N180" s="10">
        <f>IF(M180="","",SUMIFS(purchase!$N:$N,purchase!$C:$C,$C180,purchase!$E:$E,$E180,purchase!$G:$G,"&gt;="&amp;$F180,purchase!$G:$G,"&lt;="&amp;$G180))</f>
        <v/>
      </c>
      <c r="O180" s="10">
        <f>IF(M180="","",M180-N180)</f>
        <v/>
      </c>
      <c r="P180" s="11">
        <f>IF(M180=0,"",N180/M180)</f>
        <v/>
      </c>
      <c r="Q180" s="12">
        <f>IF(OR(G180="",O180=""),"",
IF(AND(G180&lt;TODAY(),O180&gt;0),"YES","NO"))</f>
        <v/>
      </c>
      <c r="R180" s="13" t="n"/>
      <c r="S180" s="14" t="n"/>
      <c r="T180" s="15">
        <f>IF(Q180="YES", IF(R180="Company",L180*(1+S180),IF(R180="Vendor",L180*(1-S180),"")),"")</f>
        <v/>
      </c>
      <c r="U180" s="15">
        <f>IF(Q180="YES",O180*T180,"")</f>
        <v/>
      </c>
      <c r="V180" s="16" t="n"/>
      <c r="W180" s="17">
        <f>IF(Q180="YES",G180+V180,"")</f>
        <v/>
      </c>
      <c r="X180" s="18">
        <f>IF(Q180="YES",IF(TODAY()&gt;W180,"OVERDUE","WITHIN TIME"),"")</f>
        <v/>
      </c>
    </row>
    <row r="181">
      <c r="A181" s="3" t="n">
        <v>177</v>
      </c>
      <c r="B181" s="4" t="n"/>
      <c r="C181" s="4" t="n"/>
      <c r="D181" s="5">
        <f>IF(E181="NRFC","Natural Rubber Field Coagulam","")</f>
        <v/>
      </c>
      <c r="E181" s="4" t="n"/>
      <c r="F181" s="6" t="n"/>
      <c r="G181" s="6" t="n"/>
      <c r="H181" s="7">
        <f>IF(G181="","",G181-TODAY())</f>
        <v/>
      </c>
      <c r="I181" s="8">
        <f>IF(G181="","",
IF(G181&lt;TODAY(),
IF(O181&gt;0,"Violated","Completed"),
IF(H181&lt;=7,"Expiring Soon",
"Active")))</f>
        <v/>
      </c>
      <c r="J181" s="8">
        <f>IF(C181="","",COUNTIFS(purchase!$C:$C,$C181,purchase!$E:$E,$E181,purchase!$G:$G,"&gt;="&amp;$F181,purchase!$G:$G,"&lt;="&amp;$G181))</f>
        <v/>
      </c>
      <c r="K181" s="9">
        <f>IF(COUNTIFS(purchase!$C:$C,$C181,purchase!$E:$E,$E181,purchase!$G:$G,"&gt;="&amp;$F181,purchase!$G:$G,"&lt;="&amp;$G181)=0,"",_xlfn.MAXIFS(purchase!$G:$G,purchase!$C:$C,$C181,purchase!$E:$E,$E181,purchase!$G:$G,"&gt;="&amp;$F181,purchase!$G:$G,"&lt;="&amp;$G181))</f>
        <v/>
      </c>
      <c r="L181" s="4" t="n"/>
      <c r="M181" s="4" t="n"/>
      <c r="N181" s="10">
        <f>IF(M181="","",SUMIFS(purchase!$N:$N,purchase!$C:$C,$C181,purchase!$E:$E,$E181,purchase!$G:$G,"&gt;="&amp;$F181,purchase!$G:$G,"&lt;="&amp;$G181))</f>
        <v/>
      </c>
      <c r="O181" s="10">
        <f>IF(M181="","",M181-N181)</f>
        <v/>
      </c>
      <c r="P181" s="11">
        <f>IF(M181=0,"",N181/M181)</f>
        <v/>
      </c>
      <c r="Q181" s="12">
        <f>IF(OR(G181="",O181=""),"",
IF(AND(G181&lt;TODAY(),O181&gt;0),"YES","NO"))</f>
        <v/>
      </c>
      <c r="R181" s="13" t="n"/>
      <c r="S181" s="14" t="n"/>
      <c r="T181" s="15">
        <f>IF(Q181="YES", IF(R181="Company",L181*(1+S181),IF(R181="Vendor",L181*(1-S181),"")),"")</f>
        <v/>
      </c>
      <c r="U181" s="15">
        <f>IF(Q181="YES",O181*T181,"")</f>
        <v/>
      </c>
      <c r="V181" s="16" t="n"/>
      <c r="W181" s="17">
        <f>IF(Q181="YES",G181+V181,"")</f>
        <v/>
      </c>
      <c r="X181" s="18">
        <f>IF(Q181="YES",IF(TODAY()&gt;W181,"OVERDUE","WITHIN TIME"),"")</f>
        <v/>
      </c>
    </row>
    <row r="182">
      <c r="A182" s="3" t="n">
        <v>178</v>
      </c>
      <c r="B182" s="4" t="n"/>
      <c r="C182" s="4" t="n"/>
      <c r="D182" s="5">
        <f>IF(E182="NRFC","Natural Rubber Field Coagulam","")</f>
        <v/>
      </c>
      <c r="E182" s="4" t="n"/>
      <c r="F182" s="6" t="n"/>
      <c r="G182" s="6" t="n"/>
      <c r="H182" s="7">
        <f>IF(G182="","",G182-TODAY())</f>
        <v/>
      </c>
      <c r="I182" s="8">
        <f>IF(G182="","",
IF(G182&lt;TODAY(),
IF(O182&gt;0,"Violated","Completed"),
IF(H182&lt;=7,"Expiring Soon",
"Active")))</f>
        <v/>
      </c>
      <c r="J182" s="8">
        <f>IF(C182="","",COUNTIFS(purchase!$C:$C,$C182,purchase!$E:$E,$E182,purchase!$G:$G,"&gt;="&amp;$F182,purchase!$G:$G,"&lt;="&amp;$G182))</f>
        <v/>
      </c>
      <c r="K182" s="9">
        <f>IF(COUNTIFS(purchase!$C:$C,$C182,purchase!$E:$E,$E182,purchase!$G:$G,"&gt;="&amp;$F182,purchase!$G:$G,"&lt;="&amp;$G182)=0,"",_xlfn.MAXIFS(purchase!$G:$G,purchase!$C:$C,$C182,purchase!$E:$E,$E182,purchase!$G:$G,"&gt;="&amp;$F182,purchase!$G:$G,"&lt;="&amp;$G182))</f>
        <v/>
      </c>
      <c r="L182" s="4" t="n"/>
      <c r="M182" s="4" t="n"/>
      <c r="N182" s="10">
        <f>IF(M182="","",SUMIFS(purchase!$N:$N,purchase!$C:$C,$C182,purchase!$E:$E,$E182,purchase!$G:$G,"&gt;="&amp;$F182,purchase!$G:$G,"&lt;="&amp;$G182))</f>
        <v/>
      </c>
      <c r="O182" s="10">
        <f>IF(M182="","",M182-N182)</f>
        <v/>
      </c>
      <c r="P182" s="11">
        <f>IF(M182=0,"",N182/M182)</f>
        <v/>
      </c>
      <c r="Q182" s="12">
        <f>IF(OR(G182="",O182=""),"",
IF(AND(G182&lt;TODAY(),O182&gt;0),"YES","NO"))</f>
        <v/>
      </c>
      <c r="R182" s="13" t="n"/>
      <c r="S182" s="14" t="n"/>
      <c r="T182" s="15">
        <f>IF(Q182="YES", IF(R182="Company",L182*(1+S182),IF(R182="Vendor",L182*(1-S182),"")),"")</f>
        <v/>
      </c>
      <c r="U182" s="15">
        <f>IF(Q182="YES",O182*T182,"")</f>
        <v/>
      </c>
      <c r="V182" s="16" t="n"/>
      <c r="W182" s="17">
        <f>IF(Q182="YES",G182+V182,"")</f>
        <v/>
      </c>
      <c r="X182" s="18">
        <f>IF(Q182="YES",IF(TODAY()&gt;W182,"OVERDUE","WITHIN TIME"),"")</f>
        <v/>
      </c>
    </row>
    <row r="183">
      <c r="A183" s="3" t="n">
        <v>179</v>
      </c>
      <c r="B183" s="4" t="n"/>
      <c r="C183" s="4" t="n"/>
      <c r="D183" s="5">
        <f>IF(E183="NRFC","Natural Rubber Field Coagulam","")</f>
        <v/>
      </c>
      <c r="E183" s="4" t="n"/>
      <c r="F183" s="6" t="n"/>
      <c r="G183" s="6" t="n"/>
      <c r="H183" s="7">
        <f>IF(G183="","",G183-TODAY())</f>
        <v/>
      </c>
      <c r="I183" s="8">
        <f>IF(G183="","",
IF(G183&lt;TODAY(),
IF(O183&gt;0,"Violated","Completed"),
IF(H183&lt;=7,"Expiring Soon",
"Active")))</f>
        <v/>
      </c>
      <c r="J183" s="8">
        <f>IF(C183="","",COUNTIFS(purchase!$C:$C,$C183,purchase!$E:$E,$E183,purchase!$G:$G,"&gt;="&amp;$F183,purchase!$G:$G,"&lt;="&amp;$G183))</f>
        <v/>
      </c>
      <c r="K183" s="9">
        <f>IF(COUNTIFS(purchase!$C:$C,$C183,purchase!$E:$E,$E183,purchase!$G:$G,"&gt;="&amp;$F183,purchase!$G:$G,"&lt;="&amp;$G183)=0,"",_xlfn.MAXIFS(purchase!$G:$G,purchase!$C:$C,$C183,purchase!$E:$E,$E183,purchase!$G:$G,"&gt;="&amp;$F183,purchase!$G:$G,"&lt;="&amp;$G183))</f>
        <v/>
      </c>
      <c r="L183" s="4" t="n"/>
      <c r="M183" s="4" t="n"/>
      <c r="N183" s="10">
        <f>IF(M183="","",SUMIFS(purchase!$N:$N,purchase!$C:$C,$C183,purchase!$E:$E,$E183,purchase!$G:$G,"&gt;="&amp;$F183,purchase!$G:$G,"&lt;="&amp;$G183))</f>
        <v/>
      </c>
      <c r="O183" s="10">
        <f>IF(M183="","",M183-N183)</f>
        <v/>
      </c>
      <c r="P183" s="11">
        <f>IF(M183=0,"",N183/M183)</f>
        <v/>
      </c>
      <c r="Q183" s="12">
        <f>IF(OR(G183="",O183=""),"",
IF(AND(G183&lt;TODAY(),O183&gt;0),"YES","NO"))</f>
        <v/>
      </c>
      <c r="R183" s="13" t="n"/>
      <c r="S183" s="14" t="n"/>
      <c r="T183" s="15">
        <f>IF(Q183="YES", IF(R183="Company",L183*(1+S183),IF(R183="Vendor",L183*(1-S183),"")),"")</f>
        <v/>
      </c>
      <c r="U183" s="15">
        <f>IF(Q183="YES",O183*T183,"")</f>
        <v/>
      </c>
      <c r="V183" s="16" t="n"/>
      <c r="W183" s="17">
        <f>IF(Q183="YES",G183+V183,"")</f>
        <v/>
      </c>
      <c r="X183" s="18">
        <f>IF(Q183="YES",IF(TODAY()&gt;W183,"OVERDUE","WITHIN TIME"),"")</f>
        <v/>
      </c>
    </row>
    <row r="184">
      <c r="A184" s="3" t="n">
        <v>180</v>
      </c>
      <c r="B184" s="4" t="n"/>
      <c r="C184" s="4" t="n"/>
      <c r="D184" s="5">
        <f>IF(E184="NRFC","Natural Rubber Field Coagulam","")</f>
        <v/>
      </c>
      <c r="E184" s="4" t="n"/>
      <c r="F184" s="6" t="n"/>
      <c r="G184" s="6" t="n"/>
      <c r="H184" s="7">
        <f>IF(G184="","",G184-TODAY())</f>
        <v/>
      </c>
      <c r="I184" s="8">
        <f>IF(G184="","",
IF(G184&lt;TODAY(),
IF(O184&gt;0,"Violated","Completed"),
IF(H184&lt;=7,"Expiring Soon",
"Active")))</f>
        <v/>
      </c>
      <c r="J184" s="8">
        <f>IF(C184="","",COUNTIFS(purchase!$C:$C,$C184,purchase!$E:$E,$E184,purchase!$G:$G,"&gt;="&amp;$F184,purchase!$G:$G,"&lt;="&amp;$G184))</f>
        <v/>
      </c>
      <c r="K184" s="9">
        <f>IF(COUNTIFS(purchase!$C:$C,$C184,purchase!$E:$E,$E184,purchase!$G:$G,"&gt;="&amp;$F184,purchase!$G:$G,"&lt;="&amp;$G184)=0,"",_xlfn.MAXIFS(purchase!$G:$G,purchase!$C:$C,$C184,purchase!$E:$E,$E184,purchase!$G:$G,"&gt;="&amp;$F184,purchase!$G:$G,"&lt;="&amp;$G184))</f>
        <v/>
      </c>
      <c r="L184" s="4" t="n"/>
      <c r="M184" s="4" t="n"/>
      <c r="N184" s="10">
        <f>IF(M184="","",SUMIFS(purchase!$N:$N,purchase!$C:$C,$C184,purchase!$E:$E,$E184,purchase!$G:$G,"&gt;="&amp;$F184,purchase!$G:$G,"&lt;="&amp;$G184))</f>
        <v/>
      </c>
      <c r="O184" s="10">
        <f>IF(M184="","",M184-N184)</f>
        <v/>
      </c>
      <c r="P184" s="11">
        <f>IF(M184=0,"",N184/M184)</f>
        <v/>
      </c>
      <c r="Q184" s="12">
        <f>IF(OR(G184="",O184=""),"",
IF(AND(G184&lt;TODAY(),O184&gt;0),"YES","NO"))</f>
        <v/>
      </c>
      <c r="R184" s="13" t="n"/>
      <c r="S184" s="14" t="n"/>
      <c r="T184" s="15">
        <f>IF(Q184="YES", IF(R184="Company",L184*(1+S184),IF(R184="Vendor",L184*(1-S184),"")),"")</f>
        <v/>
      </c>
      <c r="U184" s="15">
        <f>IF(Q184="YES",O184*T184,"")</f>
        <v/>
      </c>
      <c r="V184" s="16" t="n"/>
      <c r="W184" s="17">
        <f>IF(Q184="YES",G184+V184,"")</f>
        <v/>
      </c>
      <c r="X184" s="18">
        <f>IF(Q184="YES",IF(TODAY()&gt;W184,"OVERDUE","WITHIN TIME"),"")</f>
        <v/>
      </c>
    </row>
    <row r="185">
      <c r="A185" s="3" t="n">
        <v>181</v>
      </c>
      <c r="B185" s="4" t="n"/>
      <c r="C185" s="4" t="n"/>
      <c r="D185" s="5">
        <f>IF(E185="NRFC","Natural Rubber Field Coagulam","")</f>
        <v/>
      </c>
      <c r="E185" s="4" t="n"/>
      <c r="F185" s="6" t="n"/>
      <c r="G185" s="6" t="n"/>
      <c r="H185" s="7">
        <f>IF(G185="","",G185-TODAY())</f>
        <v/>
      </c>
      <c r="I185" s="8">
        <f>IF(G185="","",
IF(G185&lt;TODAY(),
IF(O185&gt;0,"Violated","Completed"),
IF(H185&lt;=7,"Expiring Soon",
"Active")))</f>
        <v/>
      </c>
      <c r="J185" s="8">
        <f>IF(C185="","",COUNTIFS(purchase!$C:$C,$C185,purchase!$E:$E,$E185,purchase!$G:$G,"&gt;="&amp;$F185,purchase!$G:$G,"&lt;="&amp;$G185))</f>
        <v/>
      </c>
      <c r="K185" s="9">
        <f>IF(COUNTIFS(purchase!$C:$C,$C185,purchase!$E:$E,$E185,purchase!$G:$G,"&gt;="&amp;$F185,purchase!$G:$G,"&lt;="&amp;$G185)=0,"",_xlfn.MAXIFS(purchase!$G:$G,purchase!$C:$C,$C185,purchase!$E:$E,$E185,purchase!$G:$G,"&gt;="&amp;$F185,purchase!$G:$G,"&lt;="&amp;$G185))</f>
        <v/>
      </c>
      <c r="L185" s="4" t="n"/>
      <c r="M185" s="4" t="n"/>
      <c r="N185" s="10">
        <f>IF(M185="","",SUMIFS(purchase!$N:$N,purchase!$C:$C,$C185,purchase!$E:$E,$E185,purchase!$G:$G,"&gt;="&amp;$F185,purchase!$G:$G,"&lt;="&amp;$G185))</f>
        <v/>
      </c>
      <c r="O185" s="10">
        <f>IF(M185="","",M185-N185)</f>
        <v/>
      </c>
      <c r="P185" s="11">
        <f>IF(M185=0,"",N185/M185)</f>
        <v/>
      </c>
      <c r="Q185" s="12">
        <f>IF(OR(G185="",O185=""),"",
IF(AND(G185&lt;TODAY(),O185&gt;0),"YES","NO"))</f>
        <v/>
      </c>
      <c r="R185" s="13" t="n"/>
      <c r="S185" s="14" t="n"/>
      <c r="T185" s="15">
        <f>IF(Q185="YES", IF(R185="Company",L185*(1+S185),IF(R185="Vendor",L185*(1-S185),"")),"")</f>
        <v/>
      </c>
      <c r="U185" s="15">
        <f>IF(Q185="YES",O185*T185,"")</f>
        <v/>
      </c>
      <c r="V185" s="16" t="n"/>
      <c r="W185" s="17">
        <f>IF(Q185="YES",G185+V185,"")</f>
        <v/>
      </c>
      <c r="X185" s="18">
        <f>IF(Q185="YES",IF(TODAY()&gt;W185,"OVERDUE","WITHIN TIME"),"")</f>
        <v/>
      </c>
    </row>
    <row r="186">
      <c r="A186" s="3" t="n">
        <v>182</v>
      </c>
      <c r="B186" s="4" t="n"/>
      <c r="C186" s="4" t="n"/>
      <c r="D186" s="5">
        <f>IF(E186="NRFC","Natural Rubber Field Coagulam","")</f>
        <v/>
      </c>
      <c r="E186" s="4" t="n"/>
      <c r="F186" s="6" t="n"/>
      <c r="G186" s="6" t="n"/>
      <c r="H186" s="7">
        <f>IF(G186="","",G186-TODAY())</f>
        <v/>
      </c>
      <c r="I186" s="8">
        <f>IF(G186="","",
IF(G186&lt;TODAY(),
IF(O186&gt;0,"Violated","Completed"),
IF(H186&lt;=7,"Expiring Soon",
"Active")))</f>
        <v/>
      </c>
      <c r="J186" s="8">
        <f>IF(C186="","",COUNTIFS(purchase!$C:$C,$C186,purchase!$E:$E,$E186,purchase!$G:$G,"&gt;="&amp;$F186,purchase!$G:$G,"&lt;="&amp;$G186))</f>
        <v/>
      </c>
      <c r="K186" s="9">
        <f>IF(COUNTIFS(purchase!$C:$C,$C186,purchase!$E:$E,$E186,purchase!$G:$G,"&gt;="&amp;$F186,purchase!$G:$G,"&lt;="&amp;$G186)=0,"",_xlfn.MAXIFS(purchase!$G:$G,purchase!$C:$C,$C186,purchase!$E:$E,$E186,purchase!$G:$G,"&gt;="&amp;$F186,purchase!$G:$G,"&lt;="&amp;$G186))</f>
        <v/>
      </c>
      <c r="L186" s="4" t="n"/>
      <c r="M186" s="4" t="n"/>
      <c r="N186" s="10">
        <f>IF(M186="","",SUMIFS(purchase!$N:$N,purchase!$C:$C,$C186,purchase!$E:$E,$E186,purchase!$G:$G,"&gt;="&amp;$F186,purchase!$G:$G,"&lt;="&amp;$G186))</f>
        <v/>
      </c>
      <c r="O186" s="10">
        <f>IF(M186="","",M186-N186)</f>
        <v/>
      </c>
      <c r="P186" s="11">
        <f>IF(M186=0,"",N186/M186)</f>
        <v/>
      </c>
      <c r="Q186" s="12">
        <f>IF(OR(G186="",O186=""),"",
IF(AND(G186&lt;TODAY(),O186&gt;0),"YES","NO"))</f>
        <v/>
      </c>
      <c r="R186" s="13" t="n"/>
      <c r="S186" s="14" t="n"/>
      <c r="T186" s="15">
        <f>IF(Q186="YES", IF(R186="Company",L186*(1+S186),IF(R186="Vendor",L186*(1-S186),"")),"")</f>
        <v/>
      </c>
      <c r="U186" s="15">
        <f>IF(Q186="YES",O186*T186,"")</f>
        <v/>
      </c>
      <c r="V186" s="16" t="n"/>
      <c r="W186" s="17">
        <f>IF(Q186="YES",G186+V186,"")</f>
        <v/>
      </c>
      <c r="X186" s="18">
        <f>IF(Q186="YES",IF(TODAY()&gt;W186,"OVERDUE","WITHIN TIME"),"")</f>
        <v/>
      </c>
    </row>
    <row r="187">
      <c r="A187" s="3" t="n">
        <v>183</v>
      </c>
      <c r="B187" s="4" t="n"/>
      <c r="C187" s="4" t="n"/>
      <c r="D187" s="5">
        <f>IF(E187="NRFC","Natural Rubber Field Coagulam","")</f>
        <v/>
      </c>
      <c r="E187" s="4" t="n"/>
      <c r="F187" s="6" t="n"/>
      <c r="G187" s="6" t="n"/>
      <c r="H187" s="7">
        <f>IF(G187="","",G187-TODAY())</f>
        <v/>
      </c>
      <c r="I187" s="8">
        <f>IF(G187="","",
IF(G187&lt;TODAY(),
IF(O187&gt;0,"Violated","Completed"),
IF(H187&lt;=7,"Expiring Soon",
"Active")))</f>
        <v/>
      </c>
      <c r="J187" s="8">
        <f>IF(C187="","",COUNTIFS(purchase!$C:$C,$C187,purchase!$E:$E,$E187,purchase!$G:$G,"&gt;="&amp;$F187,purchase!$G:$G,"&lt;="&amp;$G187))</f>
        <v/>
      </c>
      <c r="K187" s="9">
        <f>IF(COUNTIFS(purchase!$C:$C,$C187,purchase!$E:$E,$E187,purchase!$G:$G,"&gt;="&amp;$F187,purchase!$G:$G,"&lt;="&amp;$G187)=0,"",_xlfn.MAXIFS(purchase!$G:$G,purchase!$C:$C,$C187,purchase!$E:$E,$E187,purchase!$G:$G,"&gt;="&amp;$F187,purchase!$G:$G,"&lt;="&amp;$G187))</f>
        <v/>
      </c>
      <c r="L187" s="4" t="n"/>
      <c r="M187" s="4" t="n"/>
      <c r="N187" s="10">
        <f>IF(M187="","",SUMIFS(purchase!$N:$N,purchase!$C:$C,$C187,purchase!$E:$E,$E187,purchase!$G:$G,"&gt;="&amp;$F187,purchase!$G:$G,"&lt;="&amp;$G187))</f>
        <v/>
      </c>
      <c r="O187" s="10">
        <f>IF(M187="","",M187-N187)</f>
        <v/>
      </c>
      <c r="P187" s="11">
        <f>IF(M187=0,"",N187/M187)</f>
        <v/>
      </c>
      <c r="Q187" s="12">
        <f>IF(OR(G187="",O187=""),"",
IF(AND(G187&lt;TODAY(),O187&gt;0),"YES","NO"))</f>
        <v/>
      </c>
      <c r="R187" s="13" t="n"/>
      <c r="S187" s="14" t="n"/>
      <c r="T187" s="15">
        <f>IF(Q187="YES", IF(R187="Company",L187*(1+S187),IF(R187="Vendor",L187*(1-S187),"")),"")</f>
        <v/>
      </c>
      <c r="U187" s="15">
        <f>IF(Q187="YES",O187*T187,"")</f>
        <v/>
      </c>
      <c r="V187" s="16" t="n"/>
      <c r="W187" s="17">
        <f>IF(Q187="YES",G187+V187,"")</f>
        <v/>
      </c>
      <c r="X187" s="18">
        <f>IF(Q187="YES",IF(TODAY()&gt;W187,"OVERDUE","WITHIN TIME"),"")</f>
        <v/>
      </c>
    </row>
    <row r="188">
      <c r="A188" s="3" t="n">
        <v>184</v>
      </c>
      <c r="B188" s="4" t="n"/>
      <c r="C188" s="4" t="n"/>
      <c r="D188" s="5">
        <f>IF(E188="NRFC","Natural Rubber Field Coagulam","")</f>
        <v/>
      </c>
      <c r="E188" s="4" t="n"/>
      <c r="F188" s="6" t="n"/>
      <c r="G188" s="6" t="n"/>
      <c r="H188" s="7">
        <f>IF(G188="","",G188-TODAY())</f>
        <v/>
      </c>
      <c r="I188" s="8">
        <f>IF(G188="","",
IF(G188&lt;TODAY(),
IF(O188&gt;0,"Violated","Completed"),
IF(H188&lt;=7,"Expiring Soon",
"Active")))</f>
        <v/>
      </c>
      <c r="J188" s="8">
        <f>IF(C188="","",COUNTIFS(purchase!$C:$C,$C188,purchase!$E:$E,$E188,purchase!$G:$G,"&gt;="&amp;$F188,purchase!$G:$G,"&lt;="&amp;$G188))</f>
        <v/>
      </c>
      <c r="K188" s="9">
        <f>IF(COUNTIFS(purchase!$C:$C,$C188,purchase!$E:$E,$E188,purchase!$G:$G,"&gt;="&amp;$F188,purchase!$G:$G,"&lt;="&amp;$G188)=0,"",_xlfn.MAXIFS(purchase!$G:$G,purchase!$C:$C,$C188,purchase!$E:$E,$E188,purchase!$G:$G,"&gt;="&amp;$F188,purchase!$G:$G,"&lt;="&amp;$G188))</f>
        <v/>
      </c>
      <c r="L188" s="4" t="n"/>
      <c r="M188" s="4" t="n"/>
      <c r="N188" s="10">
        <f>IF(M188="","",SUMIFS(purchase!$N:$N,purchase!$C:$C,$C188,purchase!$E:$E,$E188,purchase!$G:$G,"&gt;="&amp;$F188,purchase!$G:$G,"&lt;="&amp;$G188))</f>
        <v/>
      </c>
      <c r="O188" s="10">
        <f>IF(M188="","",M188-N188)</f>
        <v/>
      </c>
      <c r="P188" s="11">
        <f>IF(M188=0,"",N188/M188)</f>
        <v/>
      </c>
      <c r="Q188" s="12">
        <f>IF(OR(G188="",O188=""),"",
IF(AND(G188&lt;TODAY(),O188&gt;0),"YES","NO"))</f>
        <v/>
      </c>
      <c r="R188" s="13" t="n"/>
      <c r="S188" s="14" t="n"/>
      <c r="T188" s="15">
        <f>IF(Q188="YES", IF(R188="Company",L188*(1+S188),IF(R188="Vendor",L188*(1-S188),"")),"")</f>
        <v/>
      </c>
      <c r="U188" s="15">
        <f>IF(Q188="YES",O188*T188,"")</f>
        <v/>
      </c>
      <c r="V188" s="16" t="n"/>
      <c r="W188" s="17">
        <f>IF(Q188="YES",G188+V188,"")</f>
        <v/>
      </c>
      <c r="X188" s="18">
        <f>IF(Q188="YES",IF(TODAY()&gt;W188,"OVERDUE","WITHIN TIME"),"")</f>
        <v/>
      </c>
    </row>
    <row r="189">
      <c r="A189" s="3" t="n">
        <v>185</v>
      </c>
      <c r="B189" s="4" t="n"/>
      <c r="C189" s="4" t="n"/>
      <c r="D189" s="5">
        <f>IF(E189="NRFC","Natural Rubber Field Coagulam","")</f>
        <v/>
      </c>
      <c r="E189" s="4" t="n"/>
      <c r="F189" s="6" t="n"/>
      <c r="G189" s="6" t="n"/>
      <c r="H189" s="7">
        <f>IF(G189="","",G189-TODAY())</f>
        <v/>
      </c>
      <c r="I189" s="8">
        <f>IF(G189="","",
IF(G189&lt;TODAY(),
IF(O189&gt;0,"Violated","Completed"),
IF(H189&lt;=7,"Expiring Soon",
"Active")))</f>
        <v/>
      </c>
      <c r="J189" s="8">
        <f>IF(C189="","",COUNTIFS(purchase!$C:$C,$C189,purchase!$E:$E,$E189,purchase!$G:$G,"&gt;="&amp;$F189,purchase!$G:$G,"&lt;="&amp;$G189))</f>
        <v/>
      </c>
      <c r="K189" s="9">
        <f>IF(COUNTIFS(purchase!$C:$C,$C189,purchase!$E:$E,$E189,purchase!$G:$G,"&gt;="&amp;$F189,purchase!$G:$G,"&lt;="&amp;$G189)=0,"",_xlfn.MAXIFS(purchase!$G:$G,purchase!$C:$C,$C189,purchase!$E:$E,$E189,purchase!$G:$G,"&gt;="&amp;$F189,purchase!$G:$G,"&lt;="&amp;$G189))</f>
        <v/>
      </c>
      <c r="L189" s="4" t="n"/>
      <c r="M189" s="4" t="n"/>
      <c r="N189" s="10">
        <f>IF(M189="","",SUMIFS(purchase!$N:$N,purchase!$C:$C,$C189,purchase!$E:$E,$E189,purchase!$G:$G,"&gt;="&amp;$F189,purchase!$G:$G,"&lt;="&amp;$G189))</f>
        <v/>
      </c>
      <c r="O189" s="10">
        <f>IF(M189="","",M189-N189)</f>
        <v/>
      </c>
      <c r="P189" s="11">
        <f>IF(M189=0,"",N189/M189)</f>
        <v/>
      </c>
      <c r="Q189" s="12">
        <f>IF(OR(G189="",O189=""),"",
IF(AND(G189&lt;TODAY(),O189&gt;0),"YES","NO"))</f>
        <v/>
      </c>
      <c r="R189" s="13" t="n"/>
      <c r="S189" s="14" t="n"/>
      <c r="T189" s="15">
        <f>IF(Q189="YES", IF(R189="Company",L189*(1+S189),IF(R189="Vendor",L189*(1-S189),"")),"")</f>
        <v/>
      </c>
      <c r="U189" s="15">
        <f>IF(Q189="YES",O189*T189,"")</f>
        <v/>
      </c>
      <c r="V189" s="16" t="n"/>
      <c r="W189" s="17">
        <f>IF(Q189="YES",G189+V189,"")</f>
        <v/>
      </c>
      <c r="X189" s="18">
        <f>IF(Q189="YES",IF(TODAY()&gt;W189,"OVERDUE","WITHIN TIME"),"")</f>
        <v/>
      </c>
    </row>
    <row r="190">
      <c r="A190" s="3" t="n">
        <v>186</v>
      </c>
      <c r="B190" s="4" t="n"/>
      <c r="C190" s="4" t="n"/>
      <c r="D190" s="5">
        <f>IF(E190="NRFC","Natural Rubber Field Coagulam","")</f>
        <v/>
      </c>
      <c r="E190" s="4" t="n"/>
      <c r="F190" s="6" t="n"/>
      <c r="G190" s="6" t="n"/>
      <c r="H190" s="7">
        <f>IF(G190="","",G190-TODAY())</f>
        <v/>
      </c>
      <c r="I190" s="8">
        <f>IF(G190="","",
IF(G190&lt;TODAY(),
IF(O190&gt;0,"Violated","Completed"),
IF(H190&lt;=7,"Expiring Soon",
"Active")))</f>
        <v/>
      </c>
      <c r="J190" s="8">
        <f>IF(C190="","",COUNTIFS(purchase!$C:$C,$C190,purchase!$E:$E,$E190,purchase!$G:$G,"&gt;="&amp;$F190,purchase!$G:$G,"&lt;="&amp;$G190))</f>
        <v/>
      </c>
      <c r="K190" s="9">
        <f>IF(COUNTIFS(purchase!$C:$C,$C190,purchase!$E:$E,$E190,purchase!$G:$G,"&gt;="&amp;$F190,purchase!$G:$G,"&lt;="&amp;$G190)=0,"",_xlfn.MAXIFS(purchase!$G:$G,purchase!$C:$C,$C190,purchase!$E:$E,$E190,purchase!$G:$G,"&gt;="&amp;$F190,purchase!$G:$G,"&lt;="&amp;$G190))</f>
        <v/>
      </c>
      <c r="L190" s="4" t="n"/>
      <c r="M190" s="4" t="n"/>
      <c r="N190" s="10">
        <f>IF(M190="","",SUMIFS(purchase!$N:$N,purchase!$C:$C,$C190,purchase!$E:$E,$E190,purchase!$G:$G,"&gt;="&amp;$F190,purchase!$G:$G,"&lt;="&amp;$G190))</f>
        <v/>
      </c>
      <c r="O190" s="10">
        <f>IF(M190="","",M190-N190)</f>
        <v/>
      </c>
      <c r="P190" s="11">
        <f>IF(M190=0,"",N190/M190)</f>
        <v/>
      </c>
      <c r="Q190" s="12">
        <f>IF(OR(G190="",O190=""),"",
IF(AND(G190&lt;TODAY(),O190&gt;0),"YES","NO"))</f>
        <v/>
      </c>
      <c r="R190" s="13" t="n"/>
      <c r="S190" s="14" t="n"/>
      <c r="T190" s="15">
        <f>IF(Q190="YES", IF(R190="Company",L190*(1+S190),IF(R190="Vendor",L190*(1-S190),"")),"")</f>
        <v/>
      </c>
      <c r="U190" s="15">
        <f>IF(Q190="YES",O190*T190,"")</f>
        <v/>
      </c>
      <c r="V190" s="16" t="n"/>
      <c r="W190" s="17">
        <f>IF(Q190="YES",G190+V190,"")</f>
        <v/>
      </c>
      <c r="X190" s="18">
        <f>IF(Q190="YES",IF(TODAY()&gt;W190,"OVERDUE","WITHIN TIME"),"")</f>
        <v/>
      </c>
    </row>
    <row r="191">
      <c r="A191" s="3" t="n">
        <v>187</v>
      </c>
      <c r="B191" s="4" t="n"/>
      <c r="C191" s="4" t="n"/>
      <c r="D191" s="5">
        <f>IF(E191="NRFC","Natural Rubber Field Coagulam","")</f>
        <v/>
      </c>
      <c r="E191" s="4" t="n"/>
      <c r="F191" s="6" t="n"/>
      <c r="G191" s="6" t="n"/>
      <c r="H191" s="7">
        <f>IF(G191="","",G191-TODAY())</f>
        <v/>
      </c>
      <c r="I191" s="8">
        <f>IF(G191="","",
IF(G191&lt;TODAY(),
IF(O191&gt;0,"Violated","Completed"),
IF(H191&lt;=7,"Expiring Soon",
"Active")))</f>
        <v/>
      </c>
      <c r="J191" s="8">
        <f>IF(C191="","",COUNTIFS(purchase!$C:$C,$C191,purchase!$E:$E,$E191,purchase!$G:$G,"&gt;="&amp;$F191,purchase!$G:$G,"&lt;="&amp;$G191))</f>
        <v/>
      </c>
      <c r="K191" s="9">
        <f>IF(COUNTIFS(purchase!$C:$C,$C191,purchase!$E:$E,$E191,purchase!$G:$G,"&gt;="&amp;$F191,purchase!$G:$G,"&lt;="&amp;$G191)=0,"",_xlfn.MAXIFS(purchase!$G:$G,purchase!$C:$C,$C191,purchase!$E:$E,$E191,purchase!$G:$G,"&gt;="&amp;$F191,purchase!$G:$G,"&lt;="&amp;$G191))</f>
        <v/>
      </c>
      <c r="L191" s="4" t="n"/>
      <c r="M191" s="4" t="n"/>
      <c r="N191" s="10">
        <f>IF(M191="","",SUMIFS(purchase!$N:$N,purchase!$C:$C,$C191,purchase!$E:$E,$E191,purchase!$G:$G,"&gt;="&amp;$F191,purchase!$G:$G,"&lt;="&amp;$G191))</f>
        <v/>
      </c>
      <c r="O191" s="10">
        <f>IF(M191="","",M191-N191)</f>
        <v/>
      </c>
      <c r="P191" s="11">
        <f>IF(M191=0,"",N191/M191)</f>
        <v/>
      </c>
      <c r="Q191" s="12">
        <f>IF(OR(G191="",O191=""),"",
IF(AND(G191&lt;TODAY(),O191&gt;0),"YES","NO"))</f>
        <v/>
      </c>
      <c r="R191" s="13" t="n"/>
      <c r="S191" s="14" t="n"/>
      <c r="T191" s="15">
        <f>IF(Q191="YES", IF(R191="Company",L191*(1+S191),IF(R191="Vendor",L191*(1-S191),"")),"")</f>
        <v/>
      </c>
      <c r="U191" s="15">
        <f>IF(Q191="YES",O191*T191,"")</f>
        <v/>
      </c>
      <c r="V191" s="16" t="n"/>
      <c r="W191" s="17">
        <f>IF(Q191="YES",G191+V191,"")</f>
        <v/>
      </c>
      <c r="X191" s="18">
        <f>IF(Q191="YES",IF(TODAY()&gt;W191,"OVERDUE","WITHIN TIME"),"")</f>
        <v/>
      </c>
    </row>
    <row r="192">
      <c r="A192" s="3" t="n">
        <v>188</v>
      </c>
      <c r="B192" s="4" t="n"/>
      <c r="C192" s="4" t="n"/>
      <c r="D192" s="5">
        <f>IF(E192="NRFC","Natural Rubber Field Coagulam","")</f>
        <v/>
      </c>
      <c r="E192" s="4" t="n"/>
      <c r="F192" s="6" t="n"/>
      <c r="G192" s="6" t="n"/>
      <c r="H192" s="7">
        <f>IF(G192="","",G192-TODAY())</f>
        <v/>
      </c>
      <c r="I192" s="8">
        <f>IF(G192="","",
IF(G192&lt;TODAY(),
IF(O192&gt;0,"Violated","Completed"),
IF(H192&lt;=7,"Expiring Soon",
"Active")))</f>
        <v/>
      </c>
      <c r="J192" s="8">
        <f>IF(C192="","",COUNTIFS(purchase!$C:$C,$C192,purchase!$E:$E,$E192,purchase!$G:$G,"&gt;="&amp;$F192,purchase!$G:$G,"&lt;="&amp;$G192))</f>
        <v/>
      </c>
      <c r="K192" s="9">
        <f>IF(COUNTIFS(purchase!$C:$C,$C192,purchase!$E:$E,$E192,purchase!$G:$G,"&gt;="&amp;$F192,purchase!$G:$G,"&lt;="&amp;$G192)=0,"",_xlfn.MAXIFS(purchase!$G:$G,purchase!$C:$C,$C192,purchase!$E:$E,$E192,purchase!$G:$G,"&gt;="&amp;$F192,purchase!$G:$G,"&lt;="&amp;$G192))</f>
        <v/>
      </c>
      <c r="L192" s="4" t="n"/>
      <c r="M192" s="4" t="n"/>
      <c r="N192" s="10">
        <f>IF(M192="","",SUMIFS(purchase!$N:$N,purchase!$C:$C,$C192,purchase!$E:$E,$E192,purchase!$G:$G,"&gt;="&amp;$F192,purchase!$G:$G,"&lt;="&amp;$G192))</f>
        <v/>
      </c>
      <c r="O192" s="10">
        <f>IF(M192="","",M192-N192)</f>
        <v/>
      </c>
      <c r="P192" s="11">
        <f>IF(M192=0,"",N192/M192)</f>
        <v/>
      </c>
      <c r="Q192" s="12">
        <f>IF(OR(G192="",O192=""),"",
IF(AND(G192&lt;TODAY(),O192&gt;0),"YES","NO"))</f>
        <v/>
      </c>
      <c r="R192" s="13" t="n"/>
      <c r="S192" s="14" t="n"/>
      <c r="T192" s="15">
        <f>IF(Q192="YES", IF(R192="Company",L192*(1+S192),IF(R192="Vendor",L192*(1-S192),"")),"")</f>
        <v/>
      </c>
      <c r="U192" s="15">
        <f>IF(Q192="YES",O192*T192,"")</f>
        <v/>
      </c>
      <c r="V192" s="16" t="n"/>
      <c r="W192" s="17">
        <f>IF(Q192="YES",G192+V192,"")</f>
        <v/>
      </c>
      <c r="X192" s="18">
        <f>IF(Q192="YES",IF(TODAY()&gt;W192,"OVERDUE","WITHIN TIME"),"")</f>
        <v/>
      </c>
    </row>
    <row r="193">
      <c r="A193" s="3" t="n">
        <v>189</v>
      </c>
      <c r="B193" s="4" t="n"/>
      <c r="C193" s="4" t="n"/>
      <c r="D193" s="5">
        <f>IF(E193="NRFC","Natural Rubber Field Coagulam","")</f>
        <v/>
      </c>
      <c r="E193" s="4" t="n"/>
      <c r="F193" s="6" t="n"/>
      <c r="G193" s="6" t="n"/>
      <c r="H193" s="7">
        <f>IF(G193="","",G193-TODAY())</f>
        <v/>
      </c>
      <c r="I193" s="8">
        <f>IF(G193="","",
IF(G193&lt;TODAY(),
IF(O193&gt;0,"Violated","Completed"),
IF(H193&lt;=7,"Expiring Soon",
"Active")))</f>
        <v/>
      </c>
      <c r="J193" s="8">
        <f>IF(C193="","",COUNTIFS(purchase!$C:$C,$C193,purchase!$E:$E,$E193,purchase!$G:$G,"&gt;="&amp;$F193,purchase!$G:$G,"&lt;="&amp;$G193))</f>
        <v/>
      </c>
      <c r="K193" s="9">
        <f>IF(COUNTIFS(purchase!$C:$C,$C193,purchase!$E:$E,$E193,purchase!$G:$G,"&gt;="&amp;$F193,purchase!$G:$G,"&lt;="&amp;$G193)=0,"",_xlfn.MAXIFS(purchase!$G:$G,purchase!$C:$C,$C193,purchase!$E:$E,$E193,purchase!$G:$G,"&gt;="&amp;$F193,purchase!$G:$G,"&lt;="&amp;$G193))</f>
        <v/>
      </c>
      <c r="L193" s="4" t="n"/>
      <c r="M193" s="4" t="n"/>
      <c r="N193" s="10">
        <f>IF(M193="","",SUMIFS(purchase!$N:$N,purchase!$C:$C,$C193,purchase!$E:$E,$E193,purchase!$G:$G,"&gt;="&amp;$F193,purchase!$G:$G,"&lt;="&amp;$G193))</f>
        <v/>
      </c>
      <c r="O193" s="10">
        <f>IF(M193="","",M193-N193)</f>
        <v/>
      </c>
      <c r="P193" s="11">
        <f>IF(M193=0,"",N193/M193)</f>
        <v/>
      </c>
      <c r="Q193" s="12">
        <f>IF(OR(G193="",O193=""),"",
IF(AND(G193&lt;TODAY(),O193&gt;0),"YES","NO"))</f>
        <v/>
      </c>
      <c r="R193" s="13" t="n"/>
      <c r="S193" s="14" t="n"/>
      <c r="T193" s="15">
        <f>IF(Q193="YES", IF(R193="Company",L193*(1+S193),IF(R193="Vendor",L193*(1-S193),"")),"")</f>
        <v/>
      </c>
      <c r="U193" s="15">
        <f>IF(Q193="YES",O193*T193,"")</f>
        <v/>
      </c>
      <c r="V193" s="16" t="n"/>
      <c r="W193" s="17">
        <f>IF(Q193="YES",G193+V193,"")</f>
        <v/>
      </c>
      <c r="X193" s="18">
        <f>IF(Q193="YES",IF(TODAY()&gt;W193,"OVERDUE","WITHIN TIME"),"")</f>
        <v/>
      </c>
    </row>
    <row r="194">
      <c r="A194" s="3" t="n">
        <v>190</v>
      </c>
      <c r="B194" s="4" t="n"/>
      <c r="C194" s="4" t="n"/>
      <c r="D194" s="5">
        <f>IF(E194="NRFC","Natural Rubber Field Coagulam","")</f>
        <v/>
      </c>
      <c r="E194" s="4" t="n"/>
      <c r="F194" s="6" t="n"/>
      <c r="G194" s="6" t="n"/>
      <c r="H194" s="7">
        <f>IF(G194="","",G194-TODAY())</f>
        <v/>
      </c>
      <c r="I194" s="8">
        <f>IF(G194="","",
IF(G194&lt;TODAY(),
IF(O194&gt;0,"Violated","Completed"),
IF(H194&lt;=7,"Expiring Soon",
"Active")))</f>
        <v/>
      </c>
      <c r="J194" s="8">
        <f>IF(C194="","",COUNTIFS(purchase!$C:$C,$C194,purchase!$E:$E,$E194,purchase!$G:$G,"&gt;="&amp;$F194,purchase!$G:$G,"&lt;="&amp;$G194))</f>
        <v/>
      </c>
      <c r="K194" s="9">
        <f>IF(COUNTIFS(purchase!$C:$C,$C194,purchase!$E:$E,$E194,purchase!$G:$G,"&gt;="&amp;$F194,purchase!$G:$G,"&lt;="&amp;$G194)=0,"",_xlfn.MAXIFS(purchase!$G:$G,purchase!$C:$C,$C194,purchase!$E:$E,$E194,purchase!$G:$G,"&gt;="&amp;$F194,purchase!$G:$G,"&lt;="&amp;$G194))</f>
        <v/>
      </c>
      <c r="L194" s="4" t="n"/>
      <c r="M194" s="4" t="n"/>
      <c r="N194" s="10">
        <f>IF(M194="","",SUMIFS(purchase!$N:$N,purchase!$C:$C,$C194,purchase!$E:$E,$E194,purchase!$G:$G,"&gt;="&amp;$F194,purchase!$G:$G,"&lt;="&amp;$G194))</f>
        <v/>
      </c>
      <c r="O194" s="10">
        <f>IF(M194="","",M194-N194)</f>
        <v/>
      </c>
      <c r="P194" s="11">
        <f>IF(M194=0,"",N194/M194)</f>
        <v/>
      </c>
      <c r="Q194" s="12">
        <f>IF(OR(G194="",O194=""),"",
IF(AND(G194&lt;TODAY(),O194&gt;0),"YES","NO"))</f>
        <v/>
      </c>
      <c r="R194" s="13" t="n"/>
      <c r="S194" s="14" t="n"/>
      <c r="T194" s="15">
        <f>IF(Q194="YES", IF(R194="Company",L194*(1+S194),IF(R194="Vendor",L194*(1-S194),"")),"")</f>
        <v/>
      </c>
      <c r="U194" s="15">
        <f>IF(Q194="YES",O194*T194,"")</f>
        <v/>
      </c>
      <c r="V194" s="16" t="n"/>
      <c r="W194" s="17">
        <f>IF(Q194="YES",G194+V194,"")</f>
        <v/>
      </c>
      <c r="X194" s="18">
        <f>IF(Q194="YES",IF(TODAY()&gt;W194,"OVERDUE","WITHIN TIME"),"")</f>
        <v/>
      </c>
    </row>
    <row r="195">
      <c r="A195" s="3" t="n">
        <v>191</v>
      </c>
      <c r="B195" s="4" t="n"/>
      <c r="C195" s="4" t="n"/>
      <c r="D195" s="5">
        <f>IF(E195="NRFC","Natural Rubber Field Coagulam","")</f>
        <v/>
      </c>
      <c r="E195" s="4" t="n"/>
      <c r="F195" s="6" t="n"/>
      <c r="G195" s="6" t="n"/>
      <c r="H195" s="7">
        <f>IF(G195="","",G195-TODAY())</f>
        <v/>
      </c>
      <c r="I195" s="8">
        <f>IF(G195="","",
IF(G195&lt;TODAY(),
IF(O195&gt;0,"Violated","Completed"),
IF(H195&lt;=7,"Expiring Soon",
"Active")))</f>
        <v/>
      </c>
      <c r="J195" s="8">
        <f>IF(C195="","",COUNTIFS(purchase!$C:$C,$C195,purchase!$E:$E,$E195,purchase!$G:$G,"&gt;="&amp;$F195,purchase!$G:$G,"&lt;="&amp;$G195))</f>
        <v/>
      </c>
      <c r="K195" s="9">
        <f>IF(COUNTIFS(purchase!$C:$C,$C195,purchase!$E:$E,$E195,purchase!$G:$G,"&gt;="&amp;$F195,purchase!$G:$G,"&lt;="&amp;$G195)=0,"",_xlfn.MAXIFS(purchase!$G:$G,purchase!$C:$C,$C195,purchase!$E:$E,$E195,purchase!$G:$G,"&gt;="&amp;$F195,purchase!$G:$G,"&lt;="&amp;$G195))</f>
        <v/>
      </c>
      <c r="L195" s="4" t="n"/>
      <c r="M195" s="4" t="n"/>
      <c r="N195" s="10">
        <f>IF(M195="","",SUMIFS(purchase!$N:$N,purchase!$C:$C,$C195,purchase!$E:$E,$E195,purchase!$G:$G,"&gt;="&amp;$F195,purchase!$G:$G,"&lt;="&amp;$G195))</f>
        <v/>
      </c>
      <c r="O195" s="10">
        <f>IF(M195="","",M195-N195)</f>
        <v/>
      </c>
      <c r="P195" s="11">
        <f>IF(M195=0,"",N195/M195)</f>
        <v/>
      </c>
      <c r="Q195" s="12">
        <f>IF(OR(G195="",O195=""),"",
IF(AND(G195&lt;TODAY(),O195&gt;0),"YES","NO"))</f>
        <v/>
      </c>
      <c r="R195" s="13" t="n"/>
      <c r="S195" s="14" t="n"/>
      <c r="T195" s="15">
        <f>IF(Q195="YES", IF(R195="Company",L195*(1+S195),IF(R195="Vendor",L195*(1-S195),"")),"")</f>
        <v/>
      </c>
      <c r="U195" s="15">
        <f>IF(Q195="YES",O195*T195,"")</f>
        <v/>
      </c>
      <c r="V195" s="16" t="n"/>
      <c r="W195" s="17">
        <f>IF(Q195="YES",G195+V195,"")</f>
        <v/>
      </c>
      <c r="X195" s="18">
        <f>IF(Q195="YES",IF(TODAY()&gt;W195,"OVERDUE","WITHIN TIME"),"")</f>
        <v/>
      </c>
    </row>
    <row r="196">
      <c r="A196" s="3" t="n">
        <v>192</v>
      </c>
      <c r="B196" s="4" t="n"/>
      <c r="C196" s="4" t="n"/>
      <c r="D196" s="5">
        <f>IF(E196="NRFC","Natural Rubber Field Coagulam","")</f>
        <v/>
      </c>
      <c r="E196" s="4" t="n"/>
      <c r="F196" s="6" t="n"/>
      <c r="G196" s="6" t="n"/>
      <c r="H196" s="7">
        <f>IF(G196="","",G196-TODAY())</f>
        <v/>
      </c>
      <c r="I196" s="8">
        <f>IF(G196="","",
IF(G196&lt;TODAY(),
IF(O196&gt;0,"Violated","Completed"),
IF(H196&lt;=7,"Expiring Soon",
"Active")))</f>
        <v/>
      </c>
      <c r="J196" s="8">
        <f>IF(C196="","",COUNTIFS(purchase!$C:$C,$C196,purchase!$E:$E,$E196,purchase!$G:$G,"&gt;="&amp;$F196,purchase!$G:$G,"&lt;="&amp;$G196))</f>
        <v/>
      </c>
      <c r="K196" s="9">
        <f>IF(COUNTIFS(purchase!$C:$C,$C196,purchase!$E:$E,$E196,purchase!$G:$G,"&gt;="&amp;$F196,purchase!$G:$G,"&lt;="&amp;$G196)=0,"",_xlfn.MAXIFS(purchase!$G:$G,purchase!$C:$C,$C196,purchase!$E:$E,$E196,purchase!$G:$G,"&gt;="&amp;$F196,purchase!$G:$G,"&lt;="&amp;$G196))</f>
        <v/>
      </c>
      <c r="L196" s="4" t="n"/>
      <c r="M196" s="4" t="n"/>
      <c r="N196" s="10">
        <f>IF(M196="","",SUMIFS(purchase!$N:$N,purchase!$C:$C,$C196,purchase!$E:$E,$E196,purchase!$G:$G,"&gt;="&amp;$F196,purchase!$G:$G,"&lt;="&amp;$G196))</f>
        <v/>
      </c>
      <c r="O196" s="10">
        <f>IF(M196="","",M196-N196)</f>
        <v/>
      </c>
      <c r="P196" s="11">
        <f>IF(M196=0,"",N196/M196)</f>
        <v/>
      </c>
      <c r="Q196" s="12">
        <f>IF(OR(G196="",O196=""),"",
IF(AND(G196&lt;TODAY(),O196&gt;0),"YES","NO"))</f>
        <v/>
      </c>
      <c r="R196" s="13" t="n"/>
      <c r="S196" s="14" t="n"/>
      <c r="T196" s="15">
        <f>IF(Q196="YES", IF(R196="Company",L196*(1+S196),IF(R196="Vendor",L196*(1-S196),"")),"")</f>
        <v/>
      </c>
      <c r="U196" s="15">
        <f>IF(Q196="YES",O196*T196,"")</f>
        <v/>
      </c>
      <c r="V196" s="16" t="n"/>
      <c r="W196" s="17">
        <f>IF(Q196="YES",G196+V196,"")</f>
        <v/>
      </c>
      <c r="X196" s="18">
        <f>IF(Q196="YES",IF(TODAY()&gt;W196,"OVERDUE","WITHIN TIME"),"")</f>
        <v/>
      </c>
    </row>
    <row r="197">
      <c r="A197" s="3" t="n">
        <v>193</v>
      </c>
      <c r="B197" s="4" t="n"/>
      <c r="C197" s="4" t="n"/>
      <c r="D197" s="5">
        <f>IF(E197="NRFC","Natural Rubber Field Coagulam","")</f>
        <v/>
      </c>
      <c r="E197" s="4" t="n"/>
      <c r="F197" s="6" t="n"/>
      <c r="G197" s="6" t="n"/>
      <c r="H197" s="7">
        <f>IF(G197="","",G197-TODAY())</f>
        <v/>
      </c>
      <c r="I197" s="8">
        <f>IF(G197="","",
IF(G197&lt;TODAY(),
IF(O197&gt;0,"Violated","Completed"),
IF(H197&lt;=7,"Expiring Soon",
"Active")))</f>
        <v/>
      </c>
      <c r="J197" s="8">
        <f>IF(C197="","",COUNTIFS(purchase!$C:$C,$C197,purchase!$E:$E,$E197,purchase!$G:$G,"&gt;="&amp;$F197,purchase!$G:$G,"&lt;="&amp;$G197))</f>
        <v/>
      </c>
      <c r="K197" s="9">
        <f>IF(COUNTIFS(purchase!$C:$C,$C197,purchase!$E:$E,$E197,purchase!$G:$G,"&gt;="&amp;$F197,purchase!$G:$G,"&lt;="&amp;$G197)=0,"",_xlfn.MAXIFS(purchase!$G:$G,purchase!$C:$C,$C197,purchase!$E:$E,$E197,purchase!$G:$G,"&gt;="&amp;$F197,purchase!$G:$G,"&lt;="&amp;$G197))</f>
        <v/>
      </c>
      <c r="L197" s="4" t="n"/>
      <c r="M197" s="4" t="n"/>
      <c r="N197" s="10">
        <f>IF(M197="","",SUMIFS(purchase!$N:$N,purchase!$C:$C,$C197,purchase!$E:$E,$E197,purchase!$G:$G,"&gt;="&amp;$F197,purchase!$G:$G,"&lt;="&amp;$G197))</f>
        <v/>
      </c>
      <c r="O197" s="10">
        <f>IF(M197="","",M197-N197)</f>
        <v/>
      </c>
      <c r="P197" s="11">
        <f>IF(M197=0,"",N197/M197)</f>
        <v/>
      </c>
      <c r="Q197" s="12">
        <f>IF(OR(G197="",O197=""),"",
IF(AND(G197&lt;TODAY(),O197&gt;0),"YES","NO"))</f>
        <v/>
      </c>
      <c r="R197" s="13" t="n"/>
      <c r="S197" s="14" t="n"/>
      <c r="T197" s="15">
        <f>IF(Q197="YES", IF(R197="Company",L197*(1+S197),IF(R197="Vendor",L197*(1-S197),"")),"")</f>
        <v/>
      </c>
      <c r="U197" s="15">
        <f>IF(Q197="YES",O197*T197,"")</f>
        <v/>
      </c>
      <c r="V197" s="16" t="n"/>
      <c r="W197" s="17">
        <f>IF(Q197="YES",G197+V197,"")</f>
        <v/>
      </c>
      <c r="X197" s="18">
        <f>IF(Q197="YES",IF(TODAY()&gt;W197,"OVERDUE","WITHIN TIME"),"")</f>
        <v/>
      </c>
    </row>
    <row r="198">
      <c r="A198" s="3" t="n">
        <v>194</v>
      </c>
      <c r="B198" s="4" t="n"/>
      <c r="C198" s="4" t="n"/>
      <c r="D198" s="5">
        <f>IF(E198="NRFC","Natural Rubber Field Coagulam","")</f>
        <v/>
      </c>
      <c r="E198" s="4" t="n"/>
      <c r="F198" s="6" t="n"/>
      <c r="G198" s="6" t="n"/>
      <c r="H198" s="7">
        <f>IF(G198="","",G198-TODAY())</f>
        <v/>
      </c>
      <c r="I198" s="8">
        <f>IF(G198="","",
IF(G198&lt;TODAY(),
IF(O198&gt;0,"Violated","Completed"),
IF(H198&lt;=7,"Expiring Soon",
"Active")))</f>
        <v/>
      </c>
      <c r="J198" s="8">
        <f>IF(C198="","",COUNTIFS(purchase!$C:$C,$C198,purchase!$E:$E,$E198,purchase!$G:$G,"&gt;="&amp;$F198,purchase!$G:$G,"&lt;="&amp;$G198))</f>
        <v/>
      </c>
      <c r="K198" s="9">
        <f>IF(COUNTIFS(purchase!$C:$C,$C198,purchase!$E:$E,$E198,purchase!$G:$G,"&gt;="&amp;$F198,purchase!$G:$G,"&lt;="&amp;$G198)=0,"",_xlfn.MAXIFS(purchase!$G:$G,purchase!$C:$C,$C198,purchase!$E:$E,$E198,purchase!$G:$G,"&gt;="&amp;$F198,purchase!$G:$G,"&lt;="&amp;$G198))</f>
        <v/>
      </c>
      <c r="L198" s="4" t="n"/>
      <c r="M198" s="4" t="n"/>
      <c r="N198" s="10">
        <f>IF(M198="","",SUMIFS(purchase!$N:$N,purchase!$C:$C,$C198,purchase!$E:$E,$E198,purchase!$G:$G,"&gt;="&amp;$F198,purchase!$G:$G,"&lt;="&amp;$G198))</f>
        <v/>
      </c>
      <c r="O198" s="10">
        <f>IF(M198="","",M198-N198)</f>
        <v/>
      </c>
      <c r="P198" s="11">
        <f>IF(M198=0,"",N198/M198)</f>
        <v/>
      </c>
      <c r="Q198" s="12">
        <f>IF(OR(G198="",O198=""),"",
IF(AND(G198&lt;TODAY(),O198&gt;0),"YES","NO"))</f>
        <v/>
      </c>
      <c r="R198" s="13" t="n"/>
      <c r="S198" s="14" t="n"/>
      <c r="T198" s="15">
        <f>IF(Q198="YES", IF(R198="Company",L198*(1+S198),IF(R198="Vendor",L198*(1-S198),"")),"")</f>
        <v/>
      </c>
      <c r="U198" s="15">
        <f>IF(Q198="YES",O198*T198,"")</f>
        <v/>
      </c>
      <c r="V198" s="16" t="n"/>
      <c r="W198" s="17">
        <f>IF(Q198="YES",G198+V198,"")</f>
        <v/>
      </c>
      <c r="X198" s="18">
        <f>IF(Q198="YES",IF(TODAY()&gt;W198,"OVERDUE","WITHIN TIME"),"")</f>
        <v/>
      </c>
    </row>
    <row r="199">
      <c r="A199" s="3" t="n">
        <v>195</v>
      </c>
      <c r="B199" s="4" t="n"/>
      <c r="C199" s="4" t="n"/>
      <c r="D199" s="5">
        <f>IF(E199="NRFC","Natural Rubber Field Coagulam","")</f>
        <v/>
      </c>
      <c r="E199" s="4" t="n"/>
      <c r="F199" s="6" t="n"/>
      <c r="G199" s="6" t="n"/>
      <c r="H199" s="7">
        <f>IF(G199="","",G199-TODAY())</f>
        <v/>
      </c>
      <c r="I199" s="8">
        <f>IF(G199="","",
IF(G199&lt;TODAY(),
IF(O199&gt;0,"Violated","Completed"),
IF(H199&lt;=7,"Expiring Soon",
"Active")))</f>
        <v/>
      </c>
      <c r="J199" s="8">
        <f>IF(C199="","",COUNTIFS(purchase!$C:$C,$C199,purchase!$E:$E,$E199,purchase!$G:$G,"&gt;="&amp;$F199,purchase!$G:$G,"&lt;="&amp;$G199))</f>
        <v/>
      </c>
      <c r="K199" s="9">
        <f>IF(COUNTIFS(purchase!$C:$C,$C199,purchase!$E:$E,$E199,purchase!$G:$G,"&gt;="&amp;$F199,purchase!$G:$G,"&lt;="&amp;$G199)=0,"",_xlfn.MAXIFS(purchase!$G:$G,purchase!$C:$C,$C199,purchase!$E:$E,$E199,purchase!$G:$G,"&gt;="&amp;$F199,purchase!$G:$G,"&lt;="&amp;$G199))</f>
        <v/>
      </c>
      <c r="L199" s="4" t="n"/>
      <c r="M199" s="4" t="n"/>
      <c r="N199" s="10">
        <f>IF(M199="","",SUMIFS(purchase!$N:$N,purchase!$C:$C,$C199,purchase!$E:$E,$E199,purchase!$G:$G,"&gt;="&amp;$F199,purchase!$G:$G,"&lt;="&amp;$G199))</f>
        <v/>
      </c>
      <c r="O199" s="10">
        <f>IF(M199="","",M199-N199)</f>
        <v/>
      </c>
      <c r="P199" s="11">
        <f>IF(M199=0,"",N199/M199)</f>
        <v/>
      </c>
      <c r="Q199" s="12">
        <f>IF(OR(G199="",O199=""),"",
IF(AND(G199&lt;TODAY(),O199&gt;0),"YES","NO"))</f>
        <v/>
      </c>
      <c r="R199" s="13" t="n"/>
      <c r="S199" s="14" t="n"/>
      <c r="T199" s="15">
        <f>IF(Q199="YES", IF(R199="Company",L199*(1+S199),IF(R199="Vendor",L199*(1-S199),"")),"")</f>
        <v/>
      </c>
      <c r="U199" s="15">
        <f>IF(Q199="YES",O199*T199,"")</f>
        <v/>
      </c>
      <c r="V199" s="16" t="n"/>
      <c r="W199" s="17">
        <f>IF(Q199="YES",G199+V199,"")</f>
        <v/>
      </c>
      <c r="X199" s="18">
        <f>IF(Q199="YES",IF(TODAY()&gt;W199,"OVERDUE","WITHIN TIME"),"")</f>
        <v/>
      </c>
    </row>
    <row r="200">
      <c r="A200" s="3" t="n">
        <v>196</v>
      </c>
      <c r="B200" s="4" t="n"/>
      <c r="C200" s="4" t="n"/>
      <c r="D200" s="5">
        <f>IF(E200="NRFC","Natural Rubber Field Coagulam","")</f>
        <v/>
      </c>
      <c r="E200" s="4" t="n"/>
      <c r="F200" s="6" t="n"/>
      <c r="G200" s="6" t="n"/>
      <c r="H200" s="7">
        <f>IF(G200="","",G200-TODAY())</f>
        <v/>
      </c>
      <c r="I200" s="8">
        <f>IF(G200="","",
IF(G200&lt;TODAY(),
IF(O200&gt;0,"Violated","Completed"),
IF(H200&lt;=7,"Expiring Soon",
"Active")))</f>
        <v/>
      </c>
      <c r="J200" s="8">
        <f>IF(C200="","",COUNTIFS(purchase!$C:$C,$C200,purchase!$E:$E,$E200,purchase!$G:$G,"&gt;="&amp;$F200,purchase!$G:$G,"&lt;="&amp;$G200))</f>
        <v/>
      </c>
      <c r="K200" s="9">
        <f>IF(COUNTIFS(purchase!$C:$C,$C200,purchase!$E:$E,$E200,purchase!$G:$G,"&gt;="&amp;$F200,purchase!$G:$G,"&lt;="&amp;$G200)=0,"",_xlfn.MAXIFS(purchase!$G:$G,purchase!$C:$C,$C200,purchase!$E:$E,$E200,purchase!$G:$G,"&gt;="&amp;$F200,purchase!$G:$G,"&lt;="&amp;$G200))</f>
        <v/>
      </c>
      <c r="L200" s="4" t="n"/>
      <c r="M200" s="4" t="n"/>
      <c r="N200" s="10">
        <f>IF(M200="","",SUMIFS(purchase!$N:$N,purchase!$C:$C,$C200,purchase!$E:$E,$E200,purchase!$G:$G,"&gt;="&amp;$F200,purchase!$G:$G,"&lt;="&amp;$G200))</f>
        <v/>
      </c>
      <c r="O200" s="10">
        <f>IF(M200="","",M200-N200)</f>
        <v/>
      </c>
      <c r="P200" s="11">
        <f>IF(M200=0,"",N200/M200)</f>
        <v/>
      </c>
      <c r="Q200" s="12">
        <f>IF(OR(G200="",O200=""),"",
IF(AND(G200&lt;TODAY(),O200&gt;0),"YES","NO"))</f>
        <v/>
      </c>
      <c r="R200" s="13" t="n"/>
      <c r="S200" s="14" t="n"/>
      <c r="T200" s="15">
        <f>IF(Q200="YES", IF(R200="Company",L200*(1+S200),IF(R200="Vendor",L200*(1-S200),"")),"")</f>
        <v/>
      </c>
      <c r="U200" s="15">
        <f>IF(Q200="YES",O200*T200,"")</f>
        <v/>
      </c>
      <c r="V200" s="16" t="n"/>
      <c r="W200" s="17">
        <f>IF(Q200="YES",G200+V200,"")</f>
        <v/>
      </c>
      <c r="X200" s="18">
        <f>IF(Q200="YES",IF(TODAY()&gt;W200,"OVERDUE","WITHIN TIME"),"")</f>
        <v/>
      </c>
    </row>
    <row r="201">
      <c r="A201" s="3" t="n">
        <v>197</v>
      </c>
      <c r="B201" s="4" t="n"/>
      <c r="C201" s="4" t="n"/>
      <c r="D201" s="5">
        <f>IF(E201="NRFC","Natural Rubber Field Coagulam","")</f>
        <v/>
      </c>
      <c r="E201" s="4" t="n"/>
      <c r="F201" s="6" t="n"/>
      <c r="G201" s="6" t="n"/>
      <c r="H201" s="7">
        <f>IF(G201="","",G201-TODAY())</f>
        <v/>
      </c>
      <c r="I201" s="8">
        <f>IF(G201="","",
IF(G201&lt;TODAY(),
IF(O201&gt;0,"Violated","Completed"),
IF(H201&lt;=7,"Expiring Soon",
"Active")))</f>
        <v/>
      </c>
      <c r="J201" s="8">
        <f>IF(C201="","",COUNTIFS(purchase!$C:$C,$C201,purchase!$E:$E,$E201,purchase!$G:$G,"&gt;="&amp;$F201,purchase!$G:$G,"&lt;="&amp;$G201))</f>
        <v/>
      </c>
      <c r="K201" s="9">
        <f>IF(COUNTIFS(purchase!$C:$C,$C201,purchase!$E:$E,$E201,purchase!$G:$G,"&gt;="&amp;$F201,purchase!$G:$G,"&lt;="&amp;$G201)=0,"",_xlfn.MAXIFS(purchase!$G:$G,purchase!$C:$C,$C201,purchase!$E:$E,$E201,purchase!$G:$G,"&gt;="&amp;$F201,purchase!$G:$G,"&lt;="&amp;$G201))</f>
        <v/>
      </c>
      <c r="L201" s="4" t="n"/>
      <c r="M201" s="4" t="n"/>
      <c r="N201" s="10">
        <f>IF(M201="","",SUMIFS(purchase!$N:$N,purchase!$C:$C,$C201,purchase!$E:$E,$E201,purchase!$G:$G,"&gt;="&amp;$F201,purchase!$G:$G,"&lt;="&amp;$G201))</f>
        <v/>
      </c>
      <c r="O201" s="10">
        <f>IF(M201="","",M201-N201)</f>
        <v/>
      </c>
      <c r="P201" s="11">
        <f>IF(M201=0,"",N201/M201)</f>
        <v/>
      </c>
      <c r="Q201" s="12">
        <f>IF(OR(G201="",O201=""),"",
IF(AND(G201&lt;TODAY(),O201&gt;0),"YES","NO"))</f>
        <v/>
      </c>
      <c r="R201" s="13" t="n"/>
      <c r="S201" s="14" t="n"/>
      <c r="T201" s="15">
        <f>IF(Q201="YES", IF(R201="Company",L201*(1+S201),IF(R201="Vendor",L201*(1-S201),"")),"")</f>
        <v/>
      </c>
      <c r="U201" s="15">
        <f>IF(Q201="YES",O201*T201,"")</f>
        <v/>
      </c>
      <c r="V201" s="16" t="n"/>
      <c r="W201" s="17">
        <f>IF(Q201="YES",G201+V201,"")</f>
        <v/>
      </c>
      <c r="X201" s="18">
        <f>IF(Q201="YES",IF(TODAY()&gt;W201,"OVERDUE","WITHIN TIME"),"")</f>
        <v/>
      </c>
    </row>
    <row r="202">
      <c r="A202" s="3" t="n">
        <v>198</v>
      </c>
      <c r="B202" s="4" t="n"/>
      <c r="C202" s="4" t="n"/>
      <c r="D202" s="5">
        <f>IF(E202="NRFC","Natural Rubber Field Coagulam","")</f>
        <v/>
      </c>
      <c r="E202" s="4" t="n"/>
      <c r="F202" s="6" t="n"/>
      <c r="G202" s="6" t="n"/>
      <c r="H202" s="7">
        <f>IF(G202="","",G202-TODAY())</f>
        <v/>
      </c>
      <c r="I202" s="8">
        <f>IF(G202="","",
IF(G202&lt;TODAY(),
IF(O202&gt;0,"Violated","Completed"),
IF(H202&lt;=7,"Expiring Soon",
"Active")))</f>
        <v/>
      </c>
      <c r="J202" s="8">
        <f>IF(C202="","",COUNTIFS(purchase!$C:$C,$C202,purchase!$E:$E,$E202,purchase!$G:$G,"&gt;="&amp;$F202,purchase!$G:$G,"&lt;="&amp;$G202))</f>
        <v/>
      </c>
      <c r="K202" s="9">
        <f>IF(COUNTIFS(purchase!$C:$C,$C202,purchase!$E:$E,$E202,purchase!$G:$G,"&gt;="&amp;$F202,purchase!$G:$G,"&lt;="&amp;$G202)=0,"",_xlfn.MAXIFS(purchase!$G:$G,purchase!$C:$C,$C202,purchase!$E:$E,$E202,purchase!$G:$G,"&gt;="&amp;$F202,purchase!$G:$G,"&lt;="&amp;$G202))</f>
        <v/>
      </c>
      <c r="L202" s="4" t="n"/>
      <c r="M202" s="4" t="n"/>
      <c r="N202" s="10">
        <f>IF(M202="","",SUMIFS(purchase!$N:$N,purchase!$C:$C,$C202,purchase!$E:$E,$E202,purchase!$G:$G,"&gt;="&amp;$F202,purchase!$G:$G,"&lt;="&amp;$G202))</f>
        <v/>
      </c>
      <c r="O202" s="10">
        <f>IF(M202="","",M202-N202)</f>
        <v/>
      </c>
      <c r="P202" s="11">
        <f>IF(M202=0,"",N202/M202)</f>
        <v/>
      </c>
      <c r="Q202" s="12">
        <f>IF(OR(G202="",O202=""),"",
IF(AND(G202&lt;TODAY(),O202&gt;0),"YES","NO"))</f>
        <v/>
      </c>
      <c r="R202" s="13" t="n"/>
      <c r="S202" s="14" t="n"/>
      <c r="T202" s="15">
        <f>IF(Q202="YES", IF(R202="Company",L202*(1+S202),IF(R202="Vendor",L202*(1-S202),"")),"")</f>
        <v/>
      </c>
      <c r="U202" s="15">
        <f>IF(Q202="YES",O202*T202,"")</f>
        <v/>
      </c>
      <c r="V202" s="16" t="n"/>
      <c r="W202" s="17">
        <f>IF(Q202="YES",G202+V202,"")</f>
        <v/>
      </c>
      <c r="X202" s="18">
        <f>IF(Q202="YES",IF(TODAY()&gt;W202,"OVERDUE","WITHIN TIME"),"")</f>
        <v/>
      </c>
    </row>
    <row r="203">
      <c r="A203" s="3" t="n">
        <v>199</v>
      </c>
      <c r="B203" s="4" t="n"/>
      <c r="C203" s="4" t="n"/>
      <c r="D203" s="5">
        <f>IF(E203="NRFC","Natural Rubber Field Coagulam","")</f>
        <v/>
      </c>
      <c r="E203" s="4" t="n"/>
      <c r="F203" s="6" t="n"/>
      <c r="G203" s="6" t="n"/>
      <c r="H203" s="7">
        <f>IF(G203="","",G203-TODAY())</f>
        <v/>
      </c>
      <c r="I203" s="8">
        <f>IF(G203="","",
IF(G203&lt;TODAY(),
IF(O203&gt;0,"Violated","Completed"),
IF(H203&lt;=7,"Expiring Soon",
"Active")))</f>
        <v/>
      </c>
      <c r="J203" s="8">
        <f>IF(C203="","",COUNTIFS(purchase!$C:$C,$C203,purchase!$E:$E,$E203,purchase!$G:$G,"&gt;="&amp;$F203,purchase!$G:$G,"&lt;="&amp;$G203))</f>
        <v/>
      </c>
      <c r="K203" s="9">
        <f>IF(COUNTIFS(purchase!$C:$C,$C203,purchase!$E:$E,$E203,purchase!$G:$G,"&gt;="&amp;$F203,purchase!$G:$G,"&lt;="&amp;$G203)=0,"",_xlfn.MAXIFS(purchase!$G:$G,purchase!$C:$C,$C203,purchase!$E:$E,$E203,purchase!$G:$G,"&gt;="&amp;$F203,purchase!$G:$G,"&lt;="&amp;$G203))</f>
        <v/>
      </c>
      <c r="L203" s="4" t="n"/>
      <c r="M203" s="4" t="n"/>
      <c r="N203" s="10">
        <f>IF(M203="","",SUMIFS(purchase!$N:$N,purchase!$C:$C,$C203,purchase!$E:$E,$E203,purchase!$G:$G,"&gt;="&amp;$F203,purchase!$G:$G,"&lt;="&amp;$G203))</f>
        <v/>
      </c>
      <c r="O203" s="10">
        <f>IF(M203="","",M203-N203)</f>
        <v/>
      </c>
      <c r="P203" s="11">
        <f>IF(M203=0,"",N203/M203)</f>
        <v/>
      </c>
      <c r="Q203" s="12">
        <f>IF(OR(G203="",O203=""),"",
IF(AND(G203&lt;TODAY(),O203&gt;0),"YES","NO"))</f>
        <v/>
      </c>
      <c r="R203" s="13" t="n"/>
      <c r="S203" s="14" t="n"/>
      <c r="T203" s="15">
        <f>IF(Q203="YES", IF(R203="Company",L203*(1+S203),IF(R203="Vendor",L203*(1-S203),"")),"")</f>
        <v/>
      </c>
      <c r="U203" s="15">
        <f>IF(Q203="YES",O203*T203,"")</f>
        <v/>
      </c>
      <c r="V203" s="16" t="n"/>
      <c r="W203" s="17">
        <f>IF(Q203="YES",G203+V203,"")</f>
        <v/>
      </c>
      <c r="X203" s="18">
        <f>IF(Q203="YES",IF(TODAY()&gt;W203,"OVERDUE","WITHIN TIME"),"")</f>
        <v/>
      </c>
    </row>
    <row r="204">
      <c r="A204" s="3" t="n">
        <v>200</v>
      </c>
      <c r="B204" s="4" t="n"/>
      <c r="C204" s="4" t="n"/>
      <c r="D204" s="5">
        <f>IF(E204="NRFC","Natural Rubber Field Coagulam","")</f>
        <v/>
      </c>
      <c r="E204" s="4" t="n"/>
      <c r="F204" s="6" t="n"/>
      <c r="G204" s="6" t="n"/>
      <c r="H204" s="7">
        <f>IF(G204="","",G204-TODAY())</f>
        <v/>
      </c>
      <c r="I204" s="8">
        <f>IF(G204="","",
IF(G204&lt;TODAY(),
IF(O204&gt;0,"Violated","Completed"),
IF(H204&lt;=7,"Expiring Soon",
"Active")))</f>
        <v/>
      </c>
      <c r="J204" s="8">
        <f>IF(C204="","",COUNTIFS(purchase!$C:$C,$C204,purchase!$E:$E,$E204,purchase!$G:$G,"&gt;="&amp;$F204,purchase!$G:$G,"&lt;="&amp;$G204))</f>
        <v/>
      </c>
      <c r="K204" s="9">
        <f>IF(COUNTIFS(purchase!$C:$C,$C204,purchase!$E:$E,$E204,purchase!$G:$G,"&gt;="&amp;$F204,purchase!$G:$G,"&lt;="&amp;$G204)=0,"",_xlfn.MAXIFS(purchase!$G:$G,purchase!$C:$C,$C204,purchase!$E:$E,$E204,purchase!$G:$G,"&gt;="&amp;$F204,purchase!$G:$G,"&lt;="&amp;$G204))</f>
        <v/>
      </c>
      <c r="L204" s="4" t="n"/>
      <c r="M204" s="4" t="n"/>
      <c r="N204" s="10">
        <f>IF(M204="","",SUMIFS(purchase!$N:$N,purchase!$C:$C,$C204,purchase!$E:$E,$E204,purchase!$G:$G,"&gt;="&amp;$F204,purchase!$G:$G,"&lt;="&amp;$G204))</f>
        <v/>
      </c>
      <c r="O204" s="10">
        <f>IF(M204="","",M204-N204)</f>
        <v/>
      </c>
      <c r="P204" s="11">
        <f>IF(M204=0,"",N204/M204)</f>
        <v/>
      </c>
      <c r="Q204" s="12">
        <f>IF(OR(G204="",O204=""),"",
IF(AND(G204&lt;TODAY(),O204&gt;0),"YES","NO"))</f>
        <v/>
      </c>
      <c r="R204" s="13" t="n"/>
      <c r="S204" s="14" t="n"/>
      <c r="T204" s="15">
        <f>IF(Q204="YES", IF(R204="Company",L204*(1+S204),IF(R204="Vendor",L204*(1-S204),"")),"")</f>
        <v/>
      </c>
      <c r="U204" s="15">
        <f>IF(Q204="YES",O204*T204,"")</f>
        <v/>
      </c>
      <c r="V204" s="16" t="n"/>
      <c r="W204" s="17">
        <f>IF(Q204="YES",G204+V204,"")</f>
        <v/>
      </c>
      <c r="X204" s="18">
        <f>IF(Q204="YES",IF(TODAY()&gt;W204,"OVERDUE","WITHIN TIME"),"")</f>
        <v/>
      </c>
    </row>
    <row r="205">
      <c r="A205" s="3" t="n">
        <v>201</v>
      </c>
      <c r="B205" s="4" t="n"/>
      <c r="C205" s="4" t="n"/>
      <c r="D205" s="5">
        <f>IF(E205="NRFC","Natural Rubber Field Coagulam","")</f>
        <v/>
      </c>
      <c r="E205" s="4" t="n"/>
      <c r="F205" s="6" t="n"/>
      <c r="G205" s="6" t="n"/>
      <c r="H205" s="7">
        <f>IF(G205="","",G205-TODAY())</f>
        <v/>
      </c>
      <c r="I205" s="8">
        <f>IF(G205="","",
IF(G205&lt;TODAY(),
IF(O205&gt;0,"Violated","Completed"),
IF(H205&lt;=7,"Expiring Soon",
"Active")))</f>
        <v/>
      </c>
      <c r="J205" s="8">
        <f>IF(C205="","",COUNTIFS(purchase!$C:$C,$C205,purchase!$E:$E,$E205,purchase!$G:$G,"&gt;="&amp;$F205,purchase!$G:$G,"&lt;="&amp;$G205))</f>
        <v/>
      </c>
      <c r="K205" s="9">
        <f>IF(COUNTIFS(purchase!$C:$C,$C205,purchase!$E:$E,$E205,purchase!$G:$G,"&gt;="&amp;$F205,purchase!$G:$G,"&lt;="&amp;$G205)=0,"",_xlfn.MAXIFS(purchase!$G:$G,purchase!$C:$C,$C205,purchase!$E:$E,$E205,purchase!$G:$G,"&gt;="&amp;$F205,purchase!$G:$G,"&lt;="&amp;$G205))</f>
        <v/>
      </c>
      <c r="L205" s="4" t="n"/>
      <c r="M205" s="4" t="n"/>
      <c r="N205" s="10">
        <f>IF(M205="","",SUMIFS(purchase!$N:$N,purchase!$C:$C,$C205,purchase!$E:$E,$E205,purchase!$G:$G,"&gt;="&amp;$F205,purchase!$G:$G,"&lt;="&amp;$G205))</f>
        <v/>
      </c>
      <c r="O205" s="10">
        <f>IF(M205="","",M205-N205)</f>
        <v/>
      </c>
      <c r="P205" s="11">
        <f>IF(M205=0,"",N205/M205)</f>
        <v/>
      </c>
      <c r="Q205" s="12">
        <f>IF(OR(G205="",O205=""),"",
IF(AND(G205&lt;TODAY(),O205&gt;0),"YES","NO"))</f>
        <v/>
      </c>
      <c r="R205" s="13" t="n"/>
      <c r="S205" s="14" t="n"/>
      <c r="T205" s="15">
        <f>IF(Q205="YES", IF(R205="Company",L205*(1+S205),IF(R205="Vendor",L205*(1-S205),"")),"")</f>
        <v/>
      </c>
      <c r="U205" s="15">
        <f>IF(Q205="YES",O205*T205,"")</f>
        <v/>
      </c>
      <c r="V205" s="16" t="n"/>
      <c r="W205" s="17">
        <f>IF(Q205="YES",G205+V205,"")</f>
        <v/>
      </c>
      <c r="X205" s="18">
        <f>IF(Q205="YES",IF(TODAY()&gt;W205,"OVERDUE","WITHIN TIME"),"")</f>
        <v/>
      </c>
    </row>
    <row r="206">
      <c r="A206" s="3" t="n">
        <v>202</v>
      </c>
      <c r="B206" s="4" t="n"/>
      <c r="C206" s="4" t="n"/>
      <c r="D206" s="5">
        <f>IF(E206="NRFC","Natural Rubber Field Coagulam","")</f>
        <v/>
      </c>
      <c r="E206" s="4" t="n"/>
      <c r="F206" s="6" t="n"/>
      <c r="G206" s="6" t="n"/>
      <c r="H206" s="7">
        <f>IF(G206="","",G206-TODAY())</f>
        <v/>
      </c>
      <c r="I206" s="8">
        <f>IF(G206="","",
IF(G206&lt;TODAY(),
IF(O206&gt;0,"Violated","Completed"),
IF(H206&lt;=7,"Expiring Soon",
"Active")))</f>
        <v/>
      </c>
      <c r="J206" s="8">
        <f>IF(C206="","",COUNTIFS(purchase!$C:$C,$C206,purchase!$E:$E,$E206,purchase!$G:$G,"&gt;="&amp;$F206,purchase!$G:$G,"&lt;="&amp;$G206))</f>
        <v/>
      </c>
      <c r="K206" s="9">
        <f>IF(COUNTIFS(purchase!$C:$C,$C206,purchase!$E:$E,$E206,purchase!$G:$G,"&gt;="&amp;$F206,purchase!$G:$G,"&lt;="&amp;$G206)=0,"",_xlfn.MAXIFS(purchase!$G:$G,purchase!$C:$C,$C206,purchase!$E:$E,$E206,purchase!$G:$G,"&gt;="&amp;$F206,purchase!$G:$G,"&lt;="&amp;$G206))</f>
        <v/>
      </c>
      <c r="L206" s="4" t="n"/>
      <c r="M206" s="4" t="n"/>
      <c r="N206" s="10">
        <f>IF(M206="","",SUMIFS(purchase!$N:$N,purchase!$C:$C,$C206,purchase!$E:$E,$E206,purchase!$G:$G,"&gt;="&amp;$F206,purchase!$G:$G,"&lt;="&amp;$G206))</f>
        <v/>
      </c>
      <c r="O206" s="10">
        <f>IF(M206="","",M206-N206)</f>
        <v/>
      </c>
      <c r="P206" s="11">
        <f>IF(M206=0,"",N206/M206)</f>
        <v/>
      </c>
      <c r="Q206" s="12">
        <f>IF(OR(G206="",O206=""),"",
IF(AND(G206&lt;TODAY(),O206&gt;0),"YES","NO"))</f>
        <v/>
      </c>
      <c r="R206" s="13" t="n"/>
      <c r="S206" s="14" t="n"/>
      <c r="T206" s="15">
        <f>IF(Q206="YES", IF(R206="Company",L206*(1+S206),IF(R206="Vendor",L206*(1-S206),"")),"")</f>
        <v/>
      </c>
      <c r="U206" s="15">
        <f>IF(Q206="YES",O206*T206,"")</f>
        <v/>
      </c>
      <c r="V206" s="16" t="n"/>
      <c r="W206" s="17">
        <f>IF(Q206="YES",G206+V206,"")</f>
        <v/>
      </c>
      <c r="X206" s="18">
        <f>IF(Q206="YES",IF(TODAY()&gt;W206,"OVERDUE","WITHIN TIME"),"")</f>
        <v/>
      </c>
    </row>
    <row r="207">
      <c r="A207" s="3" t="n">
        <v>203</v>
      </c>
      <c r="B207" s="4" t="n"/>
      <c r="C207" s="4" t="n"/>
      <c r="D207" s="5">
        <f>IF(E207="NRFC","Natural Rubber Field Coagulam","")</f>
        <v/>
      </c>
      <c r="E207" s="4" t="n"/>
      <c r="F207" s="6" t="n"/>
      <c r="G207" s="6" t="n"/>
      <c r="H207" s="7">
        <f>IF(G207="","",G207-TODAY())</f>
        <v/>
      </c>
      <c r="I207" s="8">
        <f>IF(G207="","",
IF(G207&lt;TODAY(),
IF(O207&gt;0,"Violated","Completed"),
IF(H207&lt;=7,"Expiring Soon",
"Active")))</f>
        <v/>
      </c>
      <c r="J207" s="8">
        <f>IF(C207="","",COUNTIFS(purchase!$C:$C,$C207,purchase!$E:$E,$E207,purchase!$G:$G,"&gt;="&amp;$F207,purchase!$G:$G,"&lt;="&amp;$G207))</f>
        <v/>
      </c>
      <c r="K207" s="9">
        <f>IF(COUNTIFS(purchase!$C:$C,$C207,purchase!$E:$E,$E207,purchase!$G:$G,"&gt;="&amp;$F207,purchase!$G:$G,"&lt;="&amp;$G207)=0,"",_xlfn.MAXIFS(purchase!$G:$G,purchase!$C:$C,$C207,purchase!$E:$E,$E207,purchase!$G:$G,"&gt;="&amp;$F207,purchase!$G:$G,"&lt;="&amp;$G207))</f>
        <v/>
      </c>
      <c r="L207" s="4" t="n"/>
      <c r="M207" s="4" t="n"/>
      <c r="N207" s="10">
        <f>IF(M207="","",SUMIFS(purchase!$N:$N,purchase!$C:$C,$C207,purchase!$E:$E,$E207,purchase!$G:$G,"&gt;="&amp;$F207,purchase!$G:$G,"&lt;="&amp;$G207))</f>
        <v/>
      </c>
      <c r="O207" s="10">
        <f>IF(M207="","",M207-N207)</f>
        <v/>
      </c>
      <c r="P207" s="11">
        <f>IF(M207=0,"",N207/M207)</f>
        <v/>
      </c>
      <c r="Q207" s="12">
        <f>IF(OR(G207="",O207=""),"",
IF(AND(G207&lt;TODAY(),O207&gt;0),"YES","NO"))</f>
        <v/>
      </c>
      <c r="R207" s="13" t="n"/>
      <c r="S207" s="14" t="n"/>
      <c r="T207" s="15">
        <f>IF(Q207="YES", IF(R207="Company",L207*(1+S207),IF(R207="Vendor",L207*(1-S207),"")),"")</f>
        <v/>
      </c>
      <c r="U207" s="15">
        <f>IF(Q207="YES",O207*T207,"")</f>
        <v/>
      </c>
      <c r="V207" s="16" t="n"/>
      <c r="W207" s="17">
        <f>IF(Q207="YES",G207+V207,"")</f>
        <v/>
      </c>
      <c r="X207" s="18">
        <f>IF(Q207="YES",IF(TODAY()&gt;W207,"OVERDUE","WITHIN TIME"),"")</f>
        <v/>
      </c>
    </row>
    <row r="208">
      <c r="A208" s="3" t="n">
        <v>204</v>
      </c>
      <c r="B208" s="4" t="n"/>
      <c r="C208" s="4" t="n"/>
      <c r="D208" s="5">
        <f>IF(E208="NRFC","Natural Rubber Field Coagulam","")</f>
        <v/>
      </c>
      <c r="E208" s="4" t="n"/>
      <c r="F208" s="6" t="n"/>
      <c r="G208" s="6" t="n"/>
      <c r="H208" s="7">
        <f>IF(G208="","",G208-TODAY())</f>
        <v/>
      </c>
      <c r="I208" s="8">
        <f>IF(G208="","",
IF(G208&lt;TODAY(),
IF(O208&gt;0,"Violated","Completed"),
IF(H208&lt;=7,"Expiring Soon",
"Active")))</f>
        <v/>
      </c>
      <c r="J208" s="8">
        <f>IF(C208="","",COUNTIFS(purchase!$C:$C,$C208,purchase!$E:$E,$E208,purchase!$G:$G,"&gt;="&amp;$F208,purchase!$G:$G,"&lt;="&amp;$G208))</f>
        <v/>
      </c>
      <c r="K208" s="9">
        <f>IF(COUNTIFS(purchase!$C:$C,$C208,purchase!$E:$E,$E208,purchase!$G:$G,"&gt;="&amp;$F208,purchase!$G:$G,"&lt;="&amp;$G208)=0,"",_xlfn.MAXIFS(purchase!$G:$G,purchase!$C:$C,$C208,purchase!$E:$E,$E208,purchase!$G:$G,"&gt;="&amp;$F208,purchase!$G:$G,"&lt;="&amp;$G208))</f>
        <v/>
      </c>
      <c r="L208" s="4" t="n"/>
      <c r="M208" s="4" t="n"/>
      <c r="N208" s="10">
        <f>IF(M208="","",SUMIFS(purchase!$N:$N,purchase!$C:$C,$C208,purchase!$E:$E,$E208,purchase!$G:$G,"&gt;="&amp;$F208,purchase!$G:$G,"&lt;="&amp;$G208))</f>
        <v/>
      </c>
      <c r="O208" s="10">
        <f>IF(M208="","",M208-N208)</f>
        <v/>
      </c>
      <c r="P208" s="11">
        <f>IF(M208=0,"",N208/M208)</f>
        <v/>
      </c>
      <c r="Q208" s="12">
        <f>IF(OR(G208="",O208=""),"",
IF(AND(G208&lt;TODAY(),O208&gt;0),"YES","NO"))</f>
        <v/>
      </c>
      <c r="R208" s="13" t="n"/>
      <c r="S208" s="14" t="n"/>
      <c r="T208" s="15">
        <f>IF(Q208="YES", IF(R208="Company",L208*(1+S208),IF(R208="Vendor",L208*(1-S208),"")),"")</f>
        <v/>
      </c>
      <c r="U208" s="15">
        <f>IF(Q208="YES",O208*T208,"")</f>
        <v/>
      </c>
      <c r="V208" s="16" t="n"/>
      <c r="W208" s="17">
        <f>IF(Q208="YES",G208+V208,"")</f>
        <v/>
      </c>
      <c r="X208" s="18">
        <f>IF(Q208="YES",IF(TODAY()&gt;W208,"OVERDUE","WITHIN TIME"),"")</f>
        <v/>
      </c>
    </row>
    <row r="209">
      <c r="A209" s="3" t="n">
        <v>205</v>
      </c>
      <c r="B209" s="4" t="n"/>
      <c r="C209" s="4" t="n"/>
      <c r="D209" s="5">
        <f>IF(E209="NRFC","Natural Rubber Field Coagulam","")</f>
        <v/>
      </c>
      <c r="E209" s="4" t="n"/>
      <c r="F209" s="6" t="n"/>
      <c r="G209" s="6" t="n"/>
      <c r="H209" s="7">
        <f>IF(G209="","",G209-TODAY())</f>
        <v/>
      </c>
      <c r="I209" s="8">
        <f>IF(G209="","",
IF(G209&lt;TODAY(),
IF(O209&gt;0,"Violated","Completed"),
IF(H209&lt;=7,"Expiring Soon",
"Active")))</f>
        <v/>
      </c>
      <c r="J209" s="8">
        <f>IF(C209="","",COUNTIFS(purchase!$C:$C,$C209,purchase!$E:$E,$E209,purchase!$G:$G,"&gt;="&amp;$F209,purchase!$G:$G,"&lt;="&amp;$G209))</f>
        <v/>
      </c>
      <c r="K209" s="9">
        <f>IF(COUNTIFS(purchase!$C:$C,$C209,purchase!$E:$E,$E209,purchase!$G:$G,"&gt;="&amp;$F209,purchase!$G:$G,"&lt;="&amp;$G209)=0,"",_xlfn.MAXIFS(purchase!$G:$G,purchase!$C:$C,$C209,purchase!$E:$E,$E209,purchase!$G:$G,"&gt;="&amp;$F209,purchase!$G:$G,"&lt;="&amp;$G209))</f>
        <v/>
      </c>
      <c r="L209" s="4" t="n"/>
      <c r="M209" s="4" t="n"/>
      <c r="N209" s="10">
        <f>IF(M209="","",SUMIFS(purchase!$N:$N,purchase!$C:$C,$C209,purchase!$E:$E,$E209,purchase!$G:$G,"&gt;="&amp;$F209,purchase!$G:$G,"&lt;="&amp;$G209))</f>
        <v/>
      </c>
      <c r="O209" s="10">
        <f>IF(M209="","",M209-N209)</f>
        <v/>
      </c>
      <c r="P209" s="11">
        <f>IF(M209=0,"",N209/M209)</f>
        <v/>
      </c>
      <c r="Q209" s="12">
        <f>IF(OR(G209="",O209=""),"",
IF(AND(G209&lt;TODAY(),O209&gt;0),"YES","NO"))</f>
        <v/>
      </c>
      <c r="R209" s="13" t="n"/>
      <c r="S209" s="14" t="n"/>
      <c r="T209" s="15">
        <f>IF(Q209="YES", IF(R209="Company",L209*(1+S209),IF(R209="Vendor",L209*(1-S209),"")),"")</f>
        <v/>
      </c>
      <c r="U209" s="15">
        <f>IF(Q209="YES",O209*T209,"")</f>
        <v/>
      </c>
      <c r="V209" s="16" t="n"/>
      <c r="W209" s="17">
        <f>IF(Q209="YES",G209+V209,"")</f>
        <v/>
      </c>
      <c r="X209" s="18">
        <f>IF(Q209="YES",IF(TODAY()&gt;W209,"OVERDUE","WITHIN TIME"),"")</f>
        <v/>
      </c>
    </row>
    <row r="210">
      <c r="A210" s="3" t="n">
        <v>206</v>
      </c>
      <c r="B210" s="4" t="n"/>
      <c r="C210" s="4" t="n"/>
      <c r="D210" s="5">
        <f>IF(E210="NRFC","Natural Rubber Field Coagulam","")</f>
        <v/>
      </c>
      <c r="E210" s="4" t="n"/>
      <c r="F210" s="6" t="n"/>
      <c r="G210" s="6" t="n"/>
      <c r="H210" s="7">
        <f>IF(G210="","",G210-TODAY())</f>
        <v/>
      </c>
      <c r="I210" s="8">
        <f>IF(G210="","",
IF(G210&lt;TODAY(),
IF(O210&gt;0,"Violated","Completed"),
IF(H210&lt;=7,"Expiring Soon",
"Active")))</f>
        <v/>
      </c>
      <c r="J210" s="8">
        <f>IF(C210="","",COUNTIFS(purchase!$C:$C,$C210,purchase!$E:$E,$E210,purchase!$G:$G,"&gt;="&amp;$F210,purchase!$G:$G,"&lt;="&amp;$G210))</f>
        <v/>
      </c>
      <c r="K210" s="9">
        <f>IF(COUNTIFS(purchase!$C:$C,$C210,purchase!$E:$E,$E210,purchase!$G:$G,"&gt;="&amp;$F210,purchase!$G:$G,"&lt;="&amp;$G210)=0,"",_xlfn.MAXIFS(purchase!$G:$G,purchase!$C:$C,$C210,purchase!$E:$E,$E210,purchase!$G:$G,"&gt;="&amp;$F210,purchase!$G:$G,"&lt;="&amp;$G210))</f>
        <v/>
      </c>
      <c r="L210" s="4" t="n"/>
      <c r="M210" s="4" t="n"/>
      <c r="N210" s="10">
        <f>IF(M210="","",SUMIFS(purchase!$N:$N,purchase!$C:$C,$C210,purchase!$E:$E,$E210,purchase!$G:$G,"&gt;="&amp;$F210,purchase!$G:$G,"&lt;="&amp;$G210))</f>
        <v/>
      </c>
      <c r="O210" s="10">
        <f>IF(M210="","",M210-N210)</f>
        <v/>
      </c>
      <c r="P210" s="11">
        <f>IF(M210=0,"",N210/M210)</f>
        <v/>
      </c>
      <c r="Q210" s="12">
        <f>IF(OR(G210="",O210=""),"",
IF(AND(G210&lt;TODAY(),O210&gt;0),"YES","NO"))</f>
        <v/>
      </c>
      <c r="R210" s="13" t="n"/>
      <c r="S210" s="14" t="n"/>
      <c r="T210" s="15">
        <f>IF(Q210="YES", IF(R210="Company",L210*(1+S210),IF(R210="Vendor",L210*(1-S210),"")),"")</f>
        <v/>
      </c>
      <c r="U210" s="15">
        <f>IF(Q210="YES",O210*T210,"")</f>
        <v/>
      </c>
      <c r="V210" s="16" t="n"/>
      <c r="W210" s="17">
        <f>IF(Q210="YES",G210+V210,"")</f>
        <v/>
      </c>
      <c r="X210" s="18">
        <f>IF(Q210="YES",IF(TODAY()&gt;W210,"OVERDUE","WITHIN TIME"),"")</f>
        <v/>
      </c>
    </row>
    <row r="211">
      <c r="A211" s="3" t="n">
        <v>207</v>
      </c>
      <c r="B211" s="4" t="n"/>
      <c r="C211" s="4" t="n"/>
      <c r="D211" s="5">
        <f>IF(E211="NRFC","Natural Rubber Field Coagulam","")</f>
        <v/>
      </c>
      <c r="E211" s="4" t="n"/>
      <c r="F211" s="6" t="n"/>
      <c r="G211" s="6" t="n"/>
      <c r="H211" s="7">
        <f>IF(G211="","",G211-TODAY())</f>
        <v/>
      </c>
      <c r="I211" s="8">
        <f>IF(G211="","",
IF(G211&lt;TODAY(),
IF(O211&gt;0,"Violated","Completed"),
IF(H211&lt;=7,"Expiring Soon",
"Active")))</f>
        <v/>
      </c>
      <c r="J211" s="8">
        <f>IF(C211="","",COUNTIFS(purchase!$C:$C,$C211,purchase!$E:$E,$E211,purchase!$G:$G,"&gt;="&amp;$F211,purchase!$G:$G,"&lt;="&amp;$G211))</f>
        <v/>
      </c>
      <c r="K211" s="9">
        <f>IF(COUNTIFS(purchase!$C:$C,$C211,purchase!$E:$E,$E211,purchase!$G:$G,"&gt;="&amp;$F211,purchase!$G:$G,"&lt;="&amp;$G211)=0,"",_xlfn.MAXIFS(purchase!$G:$G,purchase!$C:$C,$C211,purchase!$E:$E,$E211,purchase!$G:$G,"&gt;="&amp;$F211,purchase!$G:$G,"&lt;="&amp;$G211))</f>
        <v/>
      </c>
      <c r="L211" s="4" t="n"/>
      <c r="M211" s="4" t="n"/>
      <c r="N211" s="10">
        <f>IF(M211="","",SUMIFS(purchase!$N:$N,purchase!$C:$C,$C211,purchase!$E:$E,$E211,purchase!$G:$G,"&gt;="&amp;$F211,purchase!$G:$G,"&lt;="&amp;$G211))</f>
        <v/>
      </c>
      <c r="O211" s="10">
        <f>IF(M211="","",M211-N211)</f>
        <v/>
      </c>
      <c r="P211" s="11">
        <f>IF(M211=0,"",N211/M211)</f>
        <v/>
      </c>
      <c r="Q211" s="12">
        <f>IF(OR(G211="",O211=""),"",
IF(AND(G211&lt;TODAY(),O211&gt;0),"YES","NO"))</f>
        <v/>
      </c>
      <c r="R211" s="13" t="n"/>
      <c r="S211" s="14" t="n"/>
      <c r="T211" s="15">
        <f>IF(Q211="YES", IF(R211="Company",L211*(1+S211),IF(R211="Vendor",L211*(1-S211),"")),"")</f>
        <v/>
      </c>
      <c r="U211" s="15">
        <f>IF(Q211="YES",O211*T211,"")</f>
        <v/>
      </c>
      <c r="V211" s="16" t="n"/>
      <c r="W211" s="17">
        <f>IF(Q211="YES",G211+V211,"")</f>
        <v/>
      </c>
      <c r="X211" s="18">
        <f>IF(Q211="YES",IF(TODAY()&gt;W211,"OVERDUE","WITHIN TIME"),"")</f>
        <v/>
      </c>
    </row>
    <row r="212">
      <c r="A212" s="3" t="n">
        <v>208</v>
      </c>
      <c r="B212" s="4" t="n"/>
      <c r="C212" s="4" t="n"/>
      <c r="D212" s="5">
        <f>IF(E212="NRFC","Natural Rubber Field Coagulam","")</f>
        <v/>
      </c>
      <c r="E212" s="4" t="n"/>
      <c r="F212" s="6" t="n"/>
      <c r="G212" s="6" t="n"/>
      <c r="H212" s="7">
        <f>IF(G212="","",G212-TODAY())</f>
        <v/>
      </c>
      <c r="I212" s="8">
        <f>IF(G212="","",
IF(G212&lt;TODAY(),
IF(O212&gt;0,"Violated","Completed"),
IF(H212&lt;=7,"Expiring Soon",
"Active")))</f>
        <v/>
      </c>
      <c r="J212" s="8">
        <f>IF(C212="","",COUNTIFS(purchase!$C:$C,$C212,purchase!$E:$E,$E212,purchase!$G:$G,"&gt;="&amp;$F212,purchase!$G:$G,"&lt;="&amp;$G212))</f>
        <v/>
      </c>
      <c r="K212" s="9">
        <f>IF(COUNTIFS(purchase!$C:$C,$C212,purchase!$E:$E,$E212,purchase!$G:$G,"&gt;="&amp;$F212,purchase!$G:$G,"&lt;="&amp;$G212)=0,"",_xlfn.MAXIFS(purchase!$G:$G,purchase!$C:$C,$C212,purchase!$E:$E,$E212,purchase!$G:$G,"&gt;="&amp;$F212,purchase!$G:$G,"&lt;="&amp;$G212))</f>
        <v/>
      </c>
      <c r="L212" s="4" t="n"/>
      <c r="M212" s="4" t="n"/>
      <c r="N212" s="10">
        <f>IF(M212="","",SUMIFS(purchase!$N:$N,purchase!$C:$C,$C212,purchase!$E:$E,$E212,purchase!$G:$G,"&gt;="&amp;$F212,purchase!$G:$G,"&lt;="&amp;$G212))</f>
        <v/>
      </c>
      <c r="O212" s="10">
        <f>IF(M212="","",M212-N212)</f>
        <v/>
      </c>
      <c r="P212" s="11">
        <f>IF(M212=0,"",N212/M212)</f>
        <v/>
      </c>
      <c r="Q212" s="12">
        <f>IF(OR(G212="",O212=""),"",
IF(AND(G212&lt;TODAY(),O212&gt;0),"YES","NO"))</f>
        <v/>
      </c>
      <c r="R212" s="13" t="n"/>
      <c r="S212" s="14" t="n"/>
      <c r="T212" s="15">
        <f>IF(Q212="YES", IF(R212="Company",L212*(1+S212),IF(R212="Vendor",L212*(1-S212),"")),"")</f>
        <v/>
      </c>
      <c r="U212" s="15">
        <f>IF(Q212="YES",O212*T212,"")</f>
        <v/>
      </c>
      <c r="V212" s="16" t="n"/>
      <c r="W212" s="17">
        <f>IF(Q212="YES",G212+V212,"")</f>
        <v/>
      </c>
      <c r="X212" s="18">
        <f>IF(Q212="YES",IF(TODAY()&gt;W212,"OVERDUE","WITHIN TIME"),"")</f>
        <v/>
      </c>
    </row>
    <row r="213">
      <c r="A213" s="3" t="n">
        <v>209</v>
      </c>
      <c r="B213" s="4" t="n"/>
      <c r="C213" s="4" t="n"/>
      <c r="D213" s="5">
        <f>IF(E213="NRFC","Natural Rubber Field Coagulam","")</f>
        <v/>
      </c>
      <c r="E213" s="4" t="n"/>
      <c r="F213" s="6" t="n"/>
      <c r="G213" s="6" t="n"/>
      <c r="H213" s="7">
        <f>IF(G213="","",G213-TODAY())</f>
        <v/>
      </c>
      <c r="I213" s="8">
        <f>IF(G213="","",
IF(G213&lt;TODAY(),
IF(O213&gt;0,"Violated","Completed"),
IF(H213&lt;=7,"Expiring Soon",
"Active")))</f>
        <v/>
      </c>
      <c r="J213" s="8">
        <f>IF(C213="","",COUNTIFS(purchase!$C:$C,$C213,purchase!$E:$E,$E213,purchase!$G:$G,"&gt;="&amp;$F213,purchase!$G:$G,"&lt;="&amp;$G213))</f>
        <v/>
      </c>
      <c r="K213" s="9">
        <f>IF(COUNTIFS(purchase!$C:$C,$C213,purchase!$E:$E,$E213,purchase!$G:$G,"&gt;="&amp;$F213,purchase!$G:$G,"&lt;="&amp;$G213)=0,"",_xlfn.MAXIFS(purchase!$G:$G,purchase!$C:$C,$C213,purchase!$E:$E,$E213,purchase!$G:$G,"&gt;="&amp;$F213,purchase!$G:$G,"&lt;="&amp;$G213))</f>
        <v/>
      </c>
      <c r="L213" s="4" t="n"/>
      <c r="M213" s="4" t="n"/>
      <c r="N213" s="10">
        <f>IF(M213="","",SUMIFS(purchase!$N:$N,purchase!$C:$C,$C213,purchase!$E:$E,$E213,purchase!$G:$G,"&gt;="&amp;$F213,purchase!$G:$G,"&lt;="&amp;$G213))</f>
        <v/>
      </c>
      <c r="O213" s="10">
        <f>IF(M213="","",M213-N213)</f>
        <v/>
      </c>
      <c r="P213" s="11">
        <f>IF(M213=0,"",N213/M213)</f>
        <v/>
      </c>
      <c r="Q213" s="12">
        <f>IF(OR(G213="",O213=""),"",
IF(AND(G213&lt;TODAY(),O213&gt;0),"YES","NO"))</f>
        <v/>
      </c>
      <c r="R213" s="13" t="n"/>
      <c r="S213" s="14" t="n"/>
      <c r="T213" s="15">
        <f>IF(Q213="YES", IF(R213="Company",L213*(1+S213),IF(R213="Vendor",L213*(1-S213),"")),"")</f>
        <v/>
      </c>
      <c r="U213" s="15">
        <f>IF(Q213="YES",O213*T213,"")</f>
        <v/>
      </c>
      <c r="V213" s="16" t="n"/>
      <c r="W213" s="17">
        <f>IF(Q213="YES",G213+V213,"")</f>
        <v/>
      </c>
      <c r="X213" s="18">
        <f>IF(Q213="YES",IF(TODAY()&gt;W213,"OVERDUE","WITHIN TIME"),"")</f>
        <v/>
      </c>
    </row>
    <row r="214">
      <c r="A214" s="3" t="n">
        <v>210</v>
      </c>
      <c r="B214" s="4" t="n"/>
      <c r="C214" s="4" t="n"/>
      <c r="D214" s="5">
        <f>IF(E214="NRFC","Natural Rubber Field Coagulam","")</f>
        <v/>
      </c>
      <c r="E214" s="4" t="n"/>
      <c r="F214" s="6" t="n"/>
      <c r="G214" s="6" t="n"/>
      <c r="H214" s="7">
        <f>IF(G214="","",G214-TODAY())</f>
        <v/>
      </c>
      <c r="I214" s="8">
        <f>IF(G214="","",
IF(G214&lt;TODAY(),
IF(O214&gt;0,"Violated","Completed"),
IF(H214&lt;=7,"Expiring Soon",
"Active")))</f>
        <v/>
      </c>
      <c r="J214" s="8">
        <f>IF(C214="","",COUNTIFS(purchase!$C:$C,$C214,purchase!$E:$E,$E214,purchase!$G:$G,"&gt;="&amp;$F214,purchase!$G:$G,"&lt;="&amp;$G214))</f>
        <v/>
      </c>
      <c r="K214" s="9">
        <f>IF(COUNTIFS(purchase!$C:$C,$C214,purchase!$E:$E,$E214,purchase!$G:$G,"&gt;="&amp;$F214,purchase!$G:$G,"&lt;="&amp;$G214)=0,"",_xlfn.MAXIFS(purchase!$G:$G,purchase!$C:$C,$C214,purchase!$E:$E,$E214,purchase!$G:$G,"&gt;="&amp;$F214,purchase!$G:$G,"&lt;="&amp;$G214))</f>
        <v/>
      </c>
      <c r="L214" s="4" t="n"/>
      <c r="M214" s="4" t="n"/>
      <c r="N214" s="10">
        <f>IF(M214="","",SUMIFS(purchase!$N:$N,purchase!$C:$C,$C214,purchase!$E:$E,$E214,purchase!$G:$G,"&gt;="&amp;$F214,purchase!$G:$G,"&lt;="&amp;$G214))</f>
        <v/>
      </c>
      <c r="O214" s="10">
        <f>IF(M214="","",M214-N214)</f>
        <v/>
      </c>
      <c r="P214" s="11">
        <f>IF(M214=0,"",N214/M214)</f>
        <v/>
      </c>
      <c r="Q214" s="12">
        <f>IF(OR(G214="",O214=""),"",
IF(AND(G214&lt;TODAY(),O214&gt;0),"YES","NO"))</f>
        <v/>
      </c>
      <c r="R214" s="13" t="n"/>
      <c r="S214" s="14" t="n"/>
      <c r="T214" s="15">
        <f>IF(Q214="YES", IF(R214="Company",L214*(1+S214),IF(R214="Vendor",L214*(1-S214),"")),"")</f>
        <v/>
      </c>
      <c r="U214" s="15">
        <f>IF(Q214="YES",O214*T214,"")</f>
        <v/>
      </c>
      <c r="V214" s="16" t="n"/>
      <c r="W214" s="17">
        <f>IF(Q214="YES",G214+V214,"")</f>
        <v/>
      </c>
      <c r="X214" s="18">
        <f>IF(Q214="YES",IF(TODAY()&gt;W214,"OVERDUE","WITHIN TIME"),"")</f>
        <v/>
      </c>
    </row>
    <row r="215">
      <c r="A215" s="3" t="n">
        <v>211</v>
      </c>
      <c r="B215" s="4" t="n"/>
      <c r="C215" s="4" t="n"/>
      <c r="D215" s="5">
        <f>IF(E215="NRFC","Natural Rubber Field Coagulam","")</f>
        <v/>
      </c>
      <c r="E215" s="4" t="n"/>
      <c r="F215" s="6" t="n"/>
      <c r="G215" s="6" t="n"/>
      <c r="H215" s="7">
        <f>IF(G215="","",G215-TODAY())</f>
        <v/>
      </c>
      <c r="I215" s="8">
        <f>IF(G215="","",
IF(G215&lt;TODAY(),
IF(O215&gt;0,"Violated","Completed"),
IF(H215&lt;=7,"Expiring Soon",
"Active")))</f>
        <v/>
      </c>
      <c r="J215" s="8">
        <f>IF(C215="","",COUNTIFS(purchase!$C:$C,$C215,purchase!$E:$E,$E215,purchase!$G:$G,"&gt;="&amp;$F215,purchase!$G:$G,"&lt;="&amp;$G215))</f>
        <v/>
      </c>
      <c r="K215" s="9">
        <f>IF(COUNTIFS(purchase!$C:$C,$C215,purchase!$E:$E,$E215,purchase!$G:$G,"&gt;="&amp;$F215,purchase!$G:$G,"&lt;="&amp;$G215)=0,"",_xlfn.MAXIFS(purchase!$G:$G,purchase!$C:$C,$C215,purchase!$E:$E,$E215,purchase!$G:$G,"&gt;="&amp;$F215,purchase!$G:$G,"&lt;="&amp;$G215))</f>
        <v/>
      </c>
      <c r="L215" s="4" t="n"/>
      <c r="M215" s="4" t="n"/>
      <c r="N215" s="10">
        <f>IF(M215="","",SUMIFS(purchase!$N:$N,purchase!$C:$C,$C215,purchase!$E:$E,$E215,purchase!$G:$G,"&gt;="&amp;$F215,purchase!$G:$G,"&lt;="&amp;$G215))</f>
        <v/>
      </c>
      <c r="O215" s="10">
        <f>IF(M215="","",M215-N215)</f>
        <v/>
      </c>
      <c r="P215" s="11">
        <f>IF(M215=0,"",N215/M215)</f>
        <v/>
      </c>
      <c r="Q215" s="12">
        <f>IF(OR(G215="",O215=""),"",
IF(AND(G215&lt;TODAY(),O215&gt;0),"YES","NO"))</f>
        <v/>
      </c>
      <c r="R215" s="13" t="n"/>
      <c r="S215" s="14" t="n"/>
      <c r="T215" s="15">
        <f>IF(Q215="YES", IF(R215="Company",L215*(1+S215),IF(R215="Vendor",L215*(1-S215),"")),"")</f>
        <v/>
      </c>
      <c r="U215" s="15">
        <f>IF(Q215="YES",O215*T215,"")</f>
        <v/>
      </c>
      <c r="V215" s="16" t="n"/>
      <c r="W215" s="17">
        <f>IF(Q215="YES",G215+V215,"")</f>
        <v/>
      </c>
      <c r="X215" s="18">
        <f>IF(Q215="YES",IF(TODAY()&gt;W215,"OVERDUE","WITHIN TIME"),"")</f>
        <v/>
      </c>
    </row>
    <row r="216">
      <c r="A216" s="3" t="n">
        <v>212</v>
      </c>
      <c r="B216" s="4" t="n"/>
      <c r="C216" s="4" t="n"/>
      <c r="D216" s="5">
        <f>IF(E216="NRFC","Natural Rubber Field Coagulam","")</f>
        <v/>
      </c>
      <c r="E216" s="4" t="n"/>
      <c r="F216" s="6" t="n"/>
      <c r="G216" s="6" t="n"/>
      <c r="H216" s="7">
        <f>IF(G216="","",G216-TODAY())</f>
        <v/>
      </c>
      <c r="I216" s="8">
        <f>IF(G216="","",
IF(G216&lt;TODAY(),
IF(O216&gt;0,"Violated","Completed"),
IF(H216&lt;=7,"Expiring Soon",
"Active")))</f>
        <v/>
      </c>
      <c r="J216" s="8">
        <f>IF(C216="","",COUNTIFS(purchase!$C:$C,$C216,purchase!$E:$E,$E216,purchase!$G:$G,"&gt;="&amp;$F216,purchase!$G:$G,"&lt;="&amp;$G216))</f>
        <v/>
      </c>
      <c r="K216" s="9">
        <f>IF(COUNTIFS(purchase!$C:$C,$C216,purchase!$E:$E,$E216,purchase!$G:$G,"&gt;="&amp;$F216,purchase!$G:$G,"&lt;="&amp;$G216)=0,"",_xlfn.MAXIFS(purchase!$G:$G,purchase!$C:$C,$C216,purchase!$E:$E,$E216,purchase!$G:$G,"&gt;="&amp;$F216,purchase!$G:$G,"&lt;="&amp;$G216))</f>
        <v/>
      </c>
      <c r="L216" s="4" t="n"/>
      <c r="M216" s="4" t="n"/>
      <c r="N216" s="10">
        <f>IF(M216="","",SUMIFS(purchase!$N:$N,purchase!$C:$C,$C216,purchase!$E:$E,$E216,purchase!$G:$G,"&gt;="&amp;$F216,purchase!$G:$G,"&lt;="&amp;$G216))</f>
        <v/>
      </c>
      <c r="O216" s="10">
        <f>IF(M216="","",M216-N216)</f>
        <v/>
      </c>
      <c r="P216" s="11">
        <f>IF(M216=0,"",N216/M216)</f>
        <v/>
      </c>
      <c r="Q216" s="12">
        <f>IF(OR(G216="",O216=""),"",
IF(AND(G216&lt;TODAY(),O216&gt;0),"YES","NO"))</f>
        <v/>
      </c>
      <c r="R216" s="13" t="n"/>
      <c r="S216" s="14" t="n"/>
      <c r="T216" s="15">
        <f>IF(Q216="YES", IF(R216="Company",L216*(1+S216),IF(R216="Vendor",L216*(1-S216),"")),"")</f>
        <v/>
      </c>
      <c r="U216" s="15">
        <f>IF(Q216="YES",O216*T216,"")</f>
        <v/>
      </c>
      <c r="V216" s="16" t="n"/>
      <c r="W216" s="17">
        <f>IF(Q216="YES",G216+V216,"")</f>
        <v/>
      </c>
      <c r="X216" s="18">
        <f>IF(Q216="YES",IF(TODAY()&gt;W216,"OVERDUE","WITHIN TIME"),"")</f>
        <v/>
      </c>
    </row>
    <row r="217">
      <c r="A217" s="3" t="n">
        <v>213</v>
      </c>
      <c r="B217" s="4" t="n"/>
      <c r="C217" s="4" t="n"/>
      <c r="D217" s="5">
        <f>IF(E217="NRFC","Natural Rubber Field Coagulam","")</f>
        <v/>
      </c>
      <c r="E217" s="4" t="n"/>
      <c r="F217" s="6" t="n"/>
      <c r="G217" s="6" t="n"/>
      <c r="H217" s="7">
        <f>IF(G217="","",G217-TODAY())</f>
        <v/>
      </c>
      <c r="I217" s="8">
        <f>IF(G217="","",
IF(G217&lt;TODAY(),
IF(O217&gt;0,"Violated","Completed"),
IF(H217&lt;=7,"Expiring Soon",
"Active")))</f>
        <v/>
      </c>
      <c r="J217" s="8">
        <f>IF(C217="","",COUNTIFS(purchase!$C:$C,$C217,purchase!$E:$E,$E217,purchase!$G:$G,"&gt;="&amp;$F217,purchase!$G:$G,"&lt;="&amp;$G217))</f>
        <v/>
      </c>
      <c r="K217" s="9">
        <f>IF(COUNTIFS(purchase!$C:$C,$C217,purchase!$E:$E,$E217,purchase!$G:$G,"&gt;="&amp;$F217,purchase!$G:$G,"&lt;="&amp;$G217)=0,"",_xlfn.MAXIFS(purchase!$G:$G,purchase!$C:$C,$C217,purchase!$E:$E,$E217,purchase!$G:$G,"&gt;="&amp;$F217,purchase!$G:$G,"&lt;="&amp;$G217))</f>
        <v/>
      </c>
      <c r="L217" s="4" t="n"/>
      <c r="M217" s="4" t="n"/>
      <c r="N217" s="10">
        <f>IF(M217="","",SUMIFS(purchase!$N:$N,purchase!$C:$C,$C217,purchase!$E:$E,$E217,purchase!$G:$G,"&gt;="&amp;$F217,purchase!$G:$G,"&lt;="&amp;$G217))</f>
        <v/>
      </c>
      <c r="O217" s="10">
        <f>IF(M217="","",M217-N217)</f>
        <v/>
      </c>
      <c r="P217" s="11">
        <f>IF(M217=0,"",N217/M217)</f>
        <v/>
      </c>
      <c r="Q217" s="12">
        <f>IF(OR(G217="",O217=""),"",
IF(AND(G217&lt;TODAY(),O217&gt;0),"YES","NO"))</f>
        <v/>
      </c>
      <c r="R217" s="13" t="n"/>
      <c r="S217" s="14" t="n"/>
      <c r="T217" s="15">
        <f>IF(Q217="YES", IF(R217="Company",L217*(1+S217),IF(R217="Vendor",L217*(1-S217),"")),"")</f>
        <v/>
      </c>
      <c r="U217" s="15">
        <f>IF(Q217="YES",O217*T217,"")</f>
        <v/>
      </c>
      <c r="V217" s="16" t="n"/>
      <c r="W217" s="17">
        <f>IF(Q217="YES",G217+V217,"")</f>
        <v/>
      </c>
      <c r="X217" s="18">
        <f>IF(Q217="YES",IF(TODAY()&gt;W217,"OVERDUE","WITHIN TIME"),"")</f>
        <v/>
      </c>
    </row>
    <row r="218">
      <c r="A218" s="3" t="n">
        <v>214</v>
      </c>
      <c r="B218" s="4" t="n"/>
      <c r="C218" s="4" t="n"/>
      <c r="D218" s="5">
        <f>IF(E218="NRFC","Natural Rubber Field Coagulam","")</f>
        <v/>
      </c>
      <c r="E218" s="4" t="n"/>
      <c r="F218" s="6" t="n"/>
      <c r="G218" s="6" t="n"/>
      <c r="H218" s="7">
        <f>IF(G218="","",G218-TODAY())</f>
        <v/>
      </c>
      <c r="I218" s="8">
        <f>IF(G218="","",
IF(G218&lt;TODAY(),
IF(O218&gt;0,"Violated","Completed"),
IF(H218&lt;=7,"Expiring Soon",
"Active")))</f>
        <v/>
      </c>
      <c r="J218" s="8">
        <f>IF(C218="","",COUNTIFS(purchase!$C:$C,$C218,purchase!$E:$E,$E218,purchase!$G:$G,"&gt;="&amp;$F218,purchase!$G:$G,"&lt;="&amp;$G218))</f>
        <v/>
      </c>
      <c r="K218" s="9">
        <f>IF(COUNTIFS(purchase!$C:$C,$C218,purchase!$E:$E,$E218,purchase!$G:$G,"&gt;="&amp;$F218,purchase!$G:$G,"&lt;="&amp;$G218)=0,"",_xlfn.MAXIFS(purchase!$G:$G,purchase!$C:$C,$C218,purchase!$E:$E,$E218,purchase!$G:$G,"&gt;="&amp;$F218,purchase!$G:$G,"&lt;="&amp;$G218))</f>
        <v/>
      </c>
      <c r="L218" s="4" t="n"/>
      <c r="M218" s="4" t="n"/>
      <c r="N218" s="10">
        <f>IF(M218="","",SUMIFS(purchase!$N:$N,purchase!$C:$C,$C218,purchase!$E:$E,$E218,purchase!$G:$G,"&gt;="&amp;$F218,purchase!$G:$G,"&lt;="&amp;$G218))</f>
        <v/>
      </c>
      <c r="O218" s="10">
        <f>IF(M218="","",M218-N218)</f>
        <v/>
      </c>
      <c r="P218" s="11">
        <f>IF(M218=0,"",N218/M218)</f>
        <v/>
      </c>
      <c r="Q218" s="12">
        <f>IF(OR(G218="",O218=""),"",
IF(AND(G218&lt;TODAY(),O218&gt;0),"YES","NO"))</f>
        <v/>
      </c>
      <c r="R218" s="13" t="n"/>
      <c r="S218" s="14" t="n"/>
      <c r="T218" s="15">
        <f>IF(Q218="YES", IF(R218="Company",L218*(1+S218),IF(R218="Vendor",L218*(1-S218),"")),"")</f>
        <v/>
      </c>
      <c r="U218" s="15">
        <f>IF(Q218="YES",O218*T218,"")</f>
        <v/>
      </c>
      <c r="V218" s="16" t="n"/>
      <c r="W218" s="17">
        <f>IF(Q218="YES",G218+V218,"")</f>
        <v/>
      </c>
      <c r="X218" s="18">
        <f>IF(Q218="YES",IF(TODAY()&gt;W218,"OVERDUE","WITHIN TIME"),"")</f>
        <v/>
      </c>
    </row>
    <row r="219">
      <c r="A219" s="3" t="n">
        <v>215</v>
      </c>
      <c r="B219" s="4" t="n"/>
      <c r="C219" s="4" t="n"/>
      <c r="D219" s="5">
        <f>IF(E219="NRFC","Natural Rubber Field Coagulam","")</f>
        <v/>
      </c>
      <c r="E219" s="4" t="n"/>
      <c r="F219" s="6" t="n"/>
      <c r="G219" s="6" t="n"/>
      <c r="H219" s="7">
        <f>IF(G219="","",G219-TODAY())</f>
        <v/>
      </c>
      <c r="I219" s="8">
        <f>IF(G219="","",
IF(G219&lt;TODAY(),
IF(O219&gt;0,"Violated","Completed"),
IF(H219&lt;=7,"Expiring Soon",
"Active")))</f>
        <v/>
      </c>
      <c r="J219" s="8">
        <f>IF(C219="","",COUNTIFS(purchase!$C:$C,$C219,purchase!$E:$E,$E219,purchase!$G:$G,"&gt;="&amp;$F219,purchase!$G:$G,"&lt;="&amp;$G219))</f>
        <v/>
      </c>
      <c r="K219" s="9">
        <f>IF(COUNTIFS(purchase!$C:$C,$C219,purchase!$E:$E,$E219,purchase!$G:$G,"&gt;="&amp;$F219,purchase!$G:$G,"&lt;="&amp;$G219)=0,"",_xlfn.MAXIFS(purchase!$G:$G,purchase!$C:$C,$C219,purchase!$E:$E,$E219,purchase!$G:$G,"&gt;="&amp;$F219,purchase!$G:$G,"&lt;="&amp;$G219))</f>
        <v/>
      </c>
      <c r="L219" s="4" t="n"/>
      <c r="M219" s="4" t="n"/>
      <c r="N219" s="10">
        <f>IF(M219="","",SUMIFS(purchase!$N:$N,purchase!$C:$C,$C219,purchase!$E:$E,$E219,purchase!$G:$G,"&gt;="&amp;$F219,purchase!$G:$G,"&lt;="&amp;$G219))</f>
        <v/>
      </c>
      <c r="O219" s="10">
        <f>IF(M219="","",M219-N219)</f>
        <v/>
      </c>
      <c r="P219" s="11">
        <f>IF(M219=0,"",N219/M219)</f>
        <v/>
      </c>
      <c r="Q219" s="12">
        <f>IF(OR(G219="",O219=""),"",
IF(AND(G219&lt;TODAY(),O219&gt;0),"YES","NO"))</f>
        <v/>
      </c>
      <c r="R219" s="13" t="n"/>
      <c r="S219" s="14" t="n"/>
      <c r="T219" s="15">
        <f>IF(Q219="YES", IF(R219="Company",L219*(1+S219),IF(R219="Vendor",L219*(1-S219),"")),"")</f>
        <v/>
      </c>
      <c r="U219" s="15">
        <f>IF(Q219="YES",O219*T219,"")</f>
        <v/>
      </c>
      <c r="V219" s="16" t="n"/>
      <c r="W219" s="17">
        <f>IF(Q219="YES",G219+V219,"")</f>
        <v/>
      </c>
      <c r="X219" s="18">
        <f>IF(Q219="YES",IF(TODAY()&gt;W219,"OVERDUE","WITHIN TIME"),"")</f>
        <v/>
      </c>
    </row>
    <row r="220">
      <c r="A220" s="3" t="n">
        <v>216</v>
      </c>
      <c r="B220" s="4" t="n"/>
      <c r="C220" s="4" t="n"/>
      <c r="D220" s="5">
        <f>IF(E220="NRFC","Natural Rubber Field Coagulam","")</f>
        <v/>
      </c>
      <c r="E220" s="4" t="n"/>
      <c r="F220" s="6" t="n"/>
      <c r="G220" s="6" t="n"/>
      <c r="H220" s="7">
        <f>IF(G220="","",G220-TODAY())</f>
        <v/>
      </c>
      <c r="I220" s="8">
        <f>IF(G220="","",
IF(G220&lt;TODAY(),
IF(O220&gt;0,"Violated","Completed"),
IF(H220&lt;=7,"Expiring Soon",
"Active")))</f>
        <v/>
      </c>
      <c r="J220" s="8">
        <f>IF(C220="","",COUNTIFS(purchase!$C:$C,$C220,purchase!$E:$E,$E220,purchase!$G:$G,"&gt;="&amp;$F220,purchase!$G:$G,"&lt;="&amp;$G220))</f>
        <v/>
      </c>
      <c r="K220" s="9">
        <f>IF(COUNTIFS(purchase!$C:$C,$C220,purchase!$E:$E,$E220,purchase!$G:$G,"&gt;="&amp;$F220,purchase!$G:$G,"&lt;="&amp;$G220)=0,"",_xlfn.MAXIFS(purchase!$G:$G,purchase!$C:$C,$C220,purchase!$E:$E,$E220,purchase!$G:$G,"&gt;="&amp;$F220,purchase!$G:$G,"&lt;="&amp;$G220))</f>
        <v/>
      </c>
      <c r="L220" s="4" t="n"/>
      <c r="M220" s="4" t="n"/>
      <c r="N220" s="10">
        <f>IF(M220="","",SUMIFS(purchase!$N:$N,purchase!$C:$C,$C220,purchase!$E:$E,$E220,purchase!$G:$G,"&gt;="&amp;$F220,purchase!$G:$G,"&lt;="&amp;$G220))</f>
        <v/>
      </c>
      <c r="O220" s="10">
        <f>IF(M220="","",M220-N220)</f>
        <v/>
      </c>
      <c r="P220" s="11">
        <f>IF(M220=0,"",N220/M220)</f>
        <v/>
      </c>
      <c r="Q220" s="12">
        <f>IF(OR(G220="",O220=""),"",
IF(AND(G220&lt;TODAY(),O220&gt;0),"YES","NO"))</f>
        <v/>
      </c>
      <c r="R220" s="13" t="n"/>
      <c r="S220" s="14" t="n"/>
      <c r="T220" s="15">
        <f>IF(Q220="YES", IF(R220="Company",L220*(1+S220),IF(R220="Vendor",L220*(1-S220),"")),"")</f>
        <v/>
      </c>
      <c r="U220" s="15">
        <f>IF(Q220="YES",O220*T220,"")</f>
        <v/>
      </c>
      <c r="V220" s="16" t="n"/>
      <c r="W220" s="17">
        <f>IF(Q220="YES",G220+V220,"")</f>
        <v/>
      </c>
      <c r="X220" s="18">
        <f>IF(Q220="YES",IF(TODAY()&gt;W220,"OVERDUE","WITHIN TIME"),"")</f>
        <v/>
      </c>
    </row>
    <row r="221">
      <c r="A221" s="3" t="n">
        <v>217</v>
      </c>
      <c r="B221" s="4" t="n"/>
      <c r="C221" s="4" t="n"/>
      <c r="D221" s="5">
        <f>IF(E221="NRFC","Natural Rubber Field Coagulam","")</f>
        <v/>
      </c>
      <c r="E221" s="4" t="n"/>
      <c r="F221" s="6" t="n"/>
      <c r="G221" s="6" t="n"/>
      <c r="H221" s="7">
        <f>IF(G221="","",G221-TODAY())</f>
        <v/>
      </c>
      <c r="I221" s="8">
        <f>IF(G221="","",
IF(G221&lt;TODAY(),
IF(O221&gt;0,"Violated","Completed"),
IF(H221&lt;=7,"Expiring Soon",
"Active")))</f>
        <v/>
      </c>
      <c r="J221" s="8">
        <f>IF(C221="","",COUNTIFS(purchase!$C:$C,$C221,purchase!$E:$E,$E221,purchase!$G:$G,"&gt;="&amp;$F221,purchase!$G:$G,"&lt;="&amp;$G221))</f>
        <v/>
      </c>
      <c r="K221" s="9">
        <f>IF(COUNTIFS(purchase!$C:$C,$C221,purchase!$E:$E,$E221,purchase!$G:$G,"&gt;="&amp;$F221,purchase!$G:$G,"&lt;="&amp;$G221)=0,"",_xlfn.MAXIFS(purchase!$G:$G,purchase!$C:$C,$C221,purchase!$E:$E,$E221,purchase!$G:$G,"&gt;="&amp;$F221,purchase!$G:$G,"&lt;="&amp;$G221))</f>
        <v/>
      </c>
      <c r="L221" s="4" t="n"/>
      <c r="M221" s="4" t="n"/>
      <c r="N221" s="10">
        <f>IF(M221="","",SUMIFS(purchase!$N:$N,purchase!$C:$C,$C221,purchase!$E:$E,$E221,purchase!$G:$G,"&gt;="&amp;$F221,purchase!$G:$G,"&lt;="&amp;$G221))</f>
        <v/>
      </c>
      <c r="O221" s="10">
        <f>IF(M221="","",M221-N221)</f>
        <v/>
      </c>
      <c r="P221" s="11">
        <f>IF(M221=0,"",N221/M221)</f>
        <v/>
      </c>
      <c r="Q221" s="12">
        <f>IF(OR(G221="",O221=""),"",
IF(AND(G221&lt;TODAY(),O221&gt;0),"YES","NO"))</f>
        <v/>
      </c>
      <c r="R221" s="13" t="n"/>
      <c r="S221" s="14" t="n"/>
      <c r="T221" s="15">
        <f>IF(Q221="YES", IF(R221="Company",L221*(1+S221),IF(R221="Vendor",L221*(1-S221),"")),"")</f>
        <v/>
      </c>
      <c r="U221" s="15">
        <f>IF(Q221="YES",O221*T221,"")</f>
        <v/>
      </c>
      <c r="V221" s="16" t="n"/>
      <c r="W221" s="17">
        <f>IF(Q221="YES",G221+V221,"")</f>
        <v/>
      </c>
      <c r="X221" s="18">
        <f>IF(Q221="YES",IF(TODAY()&gt;W221,"OVERDUE","WITHIN TIME"),"")</f>
        <v/>
      </c>
    </row>
    <row r="222">
      <c r="A222" s="3" t="n">
        <v>218</v>
      </c>
      <c r="B222" s="4" t="n"/>
      <c r="C222" s="4" t="n"/>
      <c r="D222" s="5">
        <f>IF(E222="NRFC","Natural Rubber Field Coagulam","")</f>
        <v/>
      </c>
      <c r="E222" s="4" t="n"/>
      <c r="F222" s="6" t="n"/>
      <c r="G222" s="6" t="n"/>
      <c r="H222" s="7">
        <f>IF(G222="","",G222-TODAY())</f>
        <v/>
      </c>
      <c r="I222" s="8">
        <f>IF(G222="","",
IF(G222&lt;TODAY(),
IF(O222&gt;0,"Violated","Completed"),
IF(H222&lt;=7,"Expiring Soon",
"Active")))</f>
        <v/>
      </c>
      <c r="J222" s="8">
        <f>IF(C222="","",COUNTIFS(purchase!$C:$C,$C222,purchase!$E:$E,$E222,purchase!$G:$G,"&gt;="&amp;$F222,purchase!$G:$G,"&lt;="&amp;$G222))</f>
        <v/>
      </c>
      <c r="K222" s="9">
        <f>IF(COUNTIFS(purchase!$C:$C,$C222,purchase!$E:$E,$E222,purchase!$G:$G,"&gt;="&amp;$F222,purchase!$G:$G,"&lt;="&amp;$G222)=0,"",_xlfn.MAXIFS(purchase!$G:$G,purchase!$C:$C,$C222,purchase!$E:$E,$E222,purchase!$G:$G,"&gt;="&amp;$F222,purchase!$G:$G,"&lt;="&amp;$G222))</f>
        <v/>
      </c>
      <c r="L222" s="4" t="n"/>
      <c r="M222" s="4" t="n"/>
      <c r="N222" s="10">
        <f>IF(M222="","",SUMIFS(purchase!$N:$N,purchase!$C:$C,$C222,purchase!$E:$E,$E222,purchase!$G:$G,"&gt;="&amp;$F222,purchase!$G:$G,"&lt;="&amp;$G222))</f>
        <v/>
      </c>
      <c r="O222" s="10">
        <f>IF(M222="","",M222-N222)</f>
        <v/>
      </c>
      <c r="P222" s="11">
        <f>IF(M222=0,"",N222/M222)</f>
        <v/>
      </c>
      <c r="Q222" s="12">
        <f>IF(OR(G222="",O222=""),"",
IF(AND(G222&lt;TODAY(),O222&gt;0),"YES","NO"))</f>
        <v/>
      </c>
      <c r="R222" s="13" t="n"/>
      <c r="S222" s="14" t="n"/>
      <c r="T222" s="15">
        <f>IF(Q222="YES", IF(R222="Company",L222*(1+S222),IF(R222="Vendor",L222*(1-S222),"")),"")</f>
        <v/>
      </c>
      <c r="U222" s="15">
        <f>IF(Q222="YES",O222*T222,"")</f>
        <v/>
      </c>
      <c r="V222" s="16" t="n"/>
      <c r="W222" s="17">
        <f>IF(Q222="YES",G222+V222,"")</f>
        <v/>
      </c>
      <c r="X222" s="18">
        <f>IF(Q222="YES",IF(TODAY()&gt;W222,"OVERDUE","WITHIN TIME"),"")</f>
        <v/>
      </c>
    </row>
    <row r="223">
      <c r="A223" s="3" t="n">
        <v>219</v>
      </c>
      <c r="B223" s="4" t="n"/>
      <c r="C223" s="4" t="n"/>
      <c r="D223" s="5">
        <f>IF(E223="NRFC","Natural Rubber Field Coagulam","")</f>
        <v/>
      </c>
      <c r="E223" s="4" t="n"/>
      <c r="F223" s="6" t="n"/>
      <c r="G223" s="6" t="n"/>
      <c r="H223" s="7">
        <f>IF(G223="","",G223-TODAY())</f>
        <v/>
      </c>
      <c r="I223" s="8">
        <f>IF(G223="","",
IF(G223&lt;TODAY(),
IF(O223&gt;0,"Violated","Completed"),
IF(H223&lt;=7,"Expiring Soon",
"Active")))</f>
        <v/>
      </c>
      <c r="J223" s="8">
        <f>IF(C223="","",COUNTIFS(purchase!$C:$C,$C223,purchase!$E:$E,$E223,purchase!$G:$G,"&gt;="&amp;$F223,purchase!$G:$G,"&lt;="&amp;$G223))</f>
        <v/>
      </c>
      <c r="K223" s="9">
        <f>IF(COUNTIFS(purchase!$C:$C,$C223,purchase!$E:$E,$E223,purchase!$G:$G,"&gt;="&amp;$F223,purchase!$G:$G,"&lt;="&amp;$G223)=0,"",_xlfn.MAXIFS(purchase!$G:$G,purchase!$C:$C,$C223,purchase!$E:$E,$E223,purchase!$G:$G,"&gt;="&amp;$F223,purchase!$G:$G,"&lt;="&amp;$G223))</f>
        <v/>
      </c>
      <c r="L223" s="4" t="n"/>
      <c r="M223" s="4" t="n"/>
      <c r="N223" s="10">
        <f>IF(M223="","",SUMIFS(purchase!$N:$N,purchase!$C:$C,$C223,purchase!$E:$E,$E223,purchase!$G:$G,"&gt;="&amp;$F223,purchase!$G:$G,"&lt;="&amp;$G223))</f>
        <v/>
      </c>
      <c r="O223" s="10">
        <f>IF(M223="","",M223-N223)</f>
        <v/>
      </c>
      <c r="P223" s="11">
        <f>IF(M223=0,"",N223/M223)</f>
        <v/>
      </c>
      <c r="Q223" s="12">
        <f>IF(OR(G223="",O223=""),"",
IF(AND(G223&lt;TODAY(),O223&gt;0),"YES","NO"))</f>
        <v/>
      </c>
      <c r="R223" s="13" t="n"/>
      <c r="S223" s="14" t="n"/>
      <c r="T223" s="15">
        <f>IF(Q223="YES", IF(R223="Company",L223*(1+S223),IF(R223="Vendor",L223*(1-S223),"")),"")</f>
        <v/>
      </c>
      <c r="U223" s="15">
        <f>IF(Q223="YES",O223*T223,"")</f>
        <v/>
      </c>
      <c r="V223" s="16" t="n"/>
      <c r="W223" s="17">
        <f>IF(Q223="YES",G223+V223,"")</f>
        <v/>
      </c>
      <c r="X223" s="18">
        <f>IF(Q223="YES",IF(TODAY()&gt;W223,"OVERDUE","WITHIN TIME"),"")</f>
        <v/>
      </c>
    </row>
    <row r="224">
      <c r="A224" s="3" t="n">
        <v>220</v>
      </c>
      <c r="B224" s="4" t="n"/>
      <c r="C224" s="4" t="n"/>
      <c r="D224" s="5">
        <f>IF(E224="NRFC","Natural Rubber Field Coagulam","")</f>
        <v/>
      </c>
      <c r="E224" s="4" t="n"/>
      <c r="F224" s="6" t="n"/>
      <c r="G224" s="6" t="n"/>
      <c r="H224" s="7">
        <f>IF(G224="","",G224-TODAY())</f>
        <v/>
      </c>
      <c r="I224" s="8">
        <f>IF(G224="","",
IF(G224&lt;TODAY(),
IF(O224&gt;0,"Violated","Completed"),
IF(H224&lt;=7,"Expiring Soon",
"Active")))</f>
        <v/>
      </c>
      <c r="J224" s="8">
        <f>IF(C224="","",COUNTIFS(purchase!$C:$C,$C224,purchase!$E:$E,$E224,purchase!$G:$G,"&gt;="&amp;$F224,purchase!$G:$G,"&lt;="&amp;$G224))</f>
        <v/>
      </c>
      <c r="K224" s="9">
        <f>IF(COUNTIFS(purchase!$C:$C,$C224,purchase!$E:$E,$E224,purchase!$G:$G,"&gt;="&amp;$F224,purchase!$G:$G,"&lt;="&amp;$G224)=0,"",_xlfn.MAXIFS(purchase!$G:$G,purchase!$C:$C,$C224,purchase!$E:$E,$E224,purchase!$G:$G,"&gt;="&amp;$F224,purchase!$G:$G,"&lt;="&amp;$G224))</f>
        <v/>
      </c>
      <c r="L224" s="4" t="n"/>
      <c r="M224" s="4" t="n"/>
      <c r="N224" s="10">
        <f>IF(M224="","",SUMIFS(purchase!$N:$N,purchase!$C:$C,$C224,purchase!$E:$E,$E224,purchase!$G:$G,"&gt;="&amp;$F224,purchase!$G:$G,"&lt;="&amp;$G224))</f>
        <v/>
      </c>
      <c r="O224" s="10">
        <f>IF(M224="","",M224-N224)</f>
        <v/>
      </c>
      <c r="P224" s="11">
        <f>IF(M224=0,"",N224/M224)</f>
        <v/>
      </c>
      <c r="Q224" s="12">
        <f>IF(OR(G224="",O224=""),"",
IF(AND(G224&lt;TODAY(),O224&gt;0),"YES","NO"))</f>
        <v/>
      </c>
      <c r="R224" s="13" t="n"/>
      <c r="S224" s="14" t="n"/>
      <c r="T224" s="15">
        <f>IF(Q224="YES", IF(R224="Company",L224*(1+S224),IF(R224="Vendor",L224*(1-S224),"")),"")</f>
        <v/>
      </c>
      <c r="U224" s="15">
        <f>IF(Q224="YES",O224*T224,"")</f>
        <v/>
      </c>
      <c r="V224" s="16" t="n"/>
      <c r="W224" s="17">
        <f>IF(Q224="YES",G224+V224,"")</f>
        <v/>
      </c>
      <c r="X224" s="18">
        <f>IF(Q224="YES",IF(TODAY()&gt;W224,"OVERDUE","WITHIN TIME"),"")</f>
        <v/>
      </c>
    </row>
    <row r="225">
      <c r="A225" s="3" t="n">
        <v>221</v>
      </c>
      <c r="B225" s="4" t="n"/>
      <c r="C225" s="4" t="n"/>
      <c r="D225" s="5">
        <f>IF(E225="NRFC","Natural Rubber Field Coagulam","")</f>
        <v/>
      </c>
      <c r="E225" s="4" t="n"/>
      <c r="F225" s="6" t="n"/>
      <c r="G225" s="6" t="n"/>
      <c r="H225" s="7">
        <f>IF(G225="","",G225-TODAY())</f>
        <v/>
      </c>
      <c r="I225" s="8">
        <f>IF(G225="","",
IF(G225&lt;TODAY(),
IF(O225&gt;0,"Violated","Completed"),
IF(H225&lt;=7,"Expiring Soon",
"Active")))</f>
        <v/>
      </c>
      <c r="J225" s="8">
        <f>IF(C225="","",COUNTIFS(purchase!$C:$C,$C225,purchase!$E:$E,$E225,purchase!$G:$G,"&gt;="&amp;$F225,purchase!$G:$G,"&lt;="&amp;$G225))</f>
        <v/>
      </c>
      <c r="K225" s="9">
        <f>IF(COUNTIFS(purchase!$C:$C,$C225,purchase!$E:$E,$E225,purchase!$G:$G,"&gt;="&amp;$F225,purchase!$G:$G,"&lt;="&amp;$G225)=0,"",_xlfn.MAXIFS(purchase!$G:$G,purchase!$C:$C,$C225,purchase!$E:$E,$E225,purchase!$G:$G,"&gt;="&amp;$F225,purchase!$G:$G,"&lt;="&amp;$G225))</f>
        <v/>
      </c>
      <c r="L225" s="4" t="n"/>
      <c r="M225" s="4" t="n"/>
      <c r="N225" s="10">
        <f>IF(M225="","",SUMIFS(purchase!$N:$N,purchase!$C:$C,$C225,purchase!$E:$E,$E225,purchase!$G:$G,"&gt;="&amp;$F225,purchase!$G:$G,"&lt;="&amp;$G225))</f>
        <v/>
      </c>
      <c r="O225" s="10">
        <f>IF(M225="","",M225-N225)</f>
        <v/>
      </c>
      <c r="P225" s="11">
        <f>IF(M225=0,"",N225/M225)</f>
        <v/>
      </c>
      <c r="Q225" s="12">
        <f>IF(OR(G225="",O225=""),"",
IF(AND(G225&lt;TODAY(),O225&gt;0),"YES","NO"))</f>
        <v/>
      </c>
      <c r="R225" s="13" t="n"/>
      <c r="S225" s="14" t="n"/>
      <c r="T225" s="15">
        <f>IF(Q225="YES", IF(R225="Company",L225*(1+S225),IF(R225="Vendor",L225*(1-S225),"")),"")</f>
        <v/>
      </c>
      <c r="U225" s="15">
        <f>IF(Q225="YES",O225*T225,"")</f>
        <v/>
      </c>
      <c r="V225" s="16" t="n"/>
      <c r="W225" s="17">
        <f>IF(Q225="YES",G225+V225,"")</f>
        <v/>
      </c>
      <c r="X225" s="18">
        <f>IF(Q225="YES",IF(TODAY()&gt;W225,"OVERDUE","WITHIN TIME"),"")</f>
        <v/>
      </c>
    </row>
    <row r="226">
      <c r="A226" s="3" t="n">
        <v>222</v>
      </c>
      <c r="B226" s="4" t="n"/>
      <c r="C226" s="4" t="n"/>
      <c r="D226" s="5">
        <f>IF(E226="NRFC","Natural Rubber Field Coagulam","")</f>
        <v/>
      </c>
      <c r="E226" s="4" t="n"/>
      <c r="F226" s="6" t="n"/>
      <c r="G226" s="6" t="n"/>
      <c r="H226" s="7">
        <f>IF(G226="","",G226-TODAY())</f>
        <v/>
      </c>
      <c r="I226" s="8">
        <f>IF(G226="","",
IF(G226&lt;TODAY(),
IF(O226&gt;0,"Violated","Completed"),
IF(H226&lt;=7,"Expiring Soon",
"Active")))</f>
        <v/>
      </c>
      <c r="J226" s="8">
        <f>IF(C226="","",COUNTIFS(purchase!$C:$C,$C226,purchase!$E:$E,$E226,purchase!$G:$G,"&gt;="&amp;$F226,purchase!$G:$G,"&lt;="&amp;$G226))</f>
        <v/>
      </c>
      <c r="K226" s="9">
        <f>IF(COUNTIFS(purchase!$C:$C,$C226,purchase!$E:$E,$E226,purchase!$G:$G,"&gt;="&amp;$F226,purchase!$G:$G,"&lt;="&amp;$G226)=0,"",_xlfn.MAXIFS(purchase!$G:$G,purchase!$C:$C,$C226,purchase!$E:$E,$E226,purchase!$G:$G,"&gt;="&amp;$F226,purchase!$G:$G,"&lt;="&amp;$G226))</f>
        <v/>
      </c>
      <c r="L226" s="4" t="n"/>
      <c r="M226" s="4" t="n"/>
      <c r="N226" s="10">
        <f>IF(M226="","",SUMIFS(purchase!$N:$N,purchase!$C:$C,$C226,purchase!$E:$E,$E226,purchase!$G:$G,"&gt;="&amp;$F226,purchase!$G:$G,"&lt;="&amp;$G226))</f>
        <v/>
      </c>
      <c r="O226" s="10">
        <f>IF(M226="","",M226-N226)</f>
        <v/>
      </c>
      <c r="P226" s="11">
        <f>IF(M226=0,"",N226/M226)</f>
        <v/>
      </c>
      <c r="Q226" s="12">
        <f>IF(OR(G226="",O226=""),"",
IF(AND(G226&lt;TODAY(),O226&gt;0),"YES","NO"))</f>
        <v/>
      </c>
      <c r="R226" s="13" t="n"/>
      <c r="S226" s="14" t="n"/>
      <c r="T226" s="15">
        <f>IF(Q226="YES", IF(R226="Company",L226*(1+S226),IF(R226="Vendor",L226*(1-S226),"")),"")</f>
        <v/>
      </c>
      <c r="U226" s="15">
        <f>IF(Q226="YES",O226*T226,"")</f>
        <v/>
      </c>
      <c r="V226" s="16" t="n"/>
      <c r="W226" s="17">
        <f>IF(Q226="YES",G226+V226,"")</f>
        <v/>
      </c>
      <c r="X226" s="18">
        <f>IF(Q226="YES",IF(TODAY()&gt;W226,"OVERDUE","WITHIN TIME"),"")</f>
        <v/>
      </c>
    </row>
    <row r="227">
      <c r="A227" s="3" t="n">
        <v>223</v>
      </c>
      <c r="B227" s="4" t="n"/>
      <c r="C227" s="4" t="n"/>
      <c r="D227" s="5">
        <f>IF(E227="NRFC","Natural Rubber Field Coagulam","")</f>
        <v/>
      </c>
      <c r="E227" s="4" t="n"/>
      <c r="F227" s="6" t="n"/>
      <c r="G227" s="6" t="n"/>
      <c r="H227" s="7">
        <f>IF(G227="","",G227-TODAY())</f>
        <v/>
      </c>
      <c r="I227" s="8">
        <f>IF(G227="","",
IF(G227&lt;TODAY(),
IF(O227&gt;0,"Violated","Completed"),
IF(H227&lt;=7,"Expiring Soon",
"Active")))</f>
        <v/>
      </c>
      <c r="J227" s="8">
        <f>IF(C227="","",COUNTIFS(purchase!$C:$C,$C227,purchase!$E:$E,$E227,purchase!$G:$G,"&gt;="&amp;$F227,purchase!$G:$G,"&lt;="&amp;$G227))</f>
        <v/>
      </c>
      <c r="K227" s="9">
        <f>IF(COUNTIFS(purchase!$C:$C,$C227,purchase!$E:$E,$E227,purchase!$G:$G,"&gt;="&amp;$F227,purchase!$G:$G,"&lt;="&amp;$G227)=0,"",_xlfn.MAXIFS(purchase!$G:$G,purchase!$C:$C,$C227,purchase!$E:$E,$E227,purchase!$G:$G,"&gt;="&amp;$F227,purchase!$G:$G,"&lt;="&amp;$G227))</f>
        <v/>
      </c>
      <c r="L227" s="4" t="n"/>
      <c r="M227" s="4" t="n"/>
      <c r="N227" s="10">
        <f>IF(M227="","",SUMIFS(purchase!$N:$N,purchase!$C:$C,$C227,purchase!$E:$E,$E227,purchase!$G:$G,"&gt;="&amp;$F227,purchase!$G:$G,"&lt;="&amp;$G227))</f>
        <v/>
      </c>
      <c r="O227" s="10">
        <f>IF(M227="","",M227-N227)</f>
        <v/>
      </c>
      <c r="P227" s="11">
        <f>IF(M227=0,"",N227/M227)</f>
        <v/>
      </c>
      <c r="Q227" s="12">
        <f>IF(OR(G227="",O227=""),"",
IF(AND(G227&lt;TODAY(),O227&gt;0),"YES","NO"))</f>
        <v/>
      </c>
      <c r="R227" s="13" t="n"/>
      <c r="S227" s="14" t="n"/>
      <c r="T227" s="15">
        <f>IF(Q227="YES", IF(R227="Company",L227*(1+S227),IF(R227="Vendor",L227*(1-S227),"")),"")</f>
        <v/>
      </c>
      <c r="U227" s="15">
        <f>IF(Q227="YES",O227*T227,"")</f>
        <v/>
      </c>
      <c r="V227" s="16" t="n"/>
      <c r="W227" s="17">
        <f>IF(Q227="YES",G227+V227,"")</f>
        <v/>
      </c>
      <c r="X227" s="18">
        <f>IF(Q227="YES",IF(TODAY()&gt;W227,"OVERDUE","WITHIN TIME"),"")</f>
        <v/>
      </c>
    </row>
    <row r="228">
      <c r="A228" s="3" t="n">
        <v>224</v>
      </c>
      <c r="B228" s="4" t="n"/>
      <c r="C228" s="4" t="n"/>
      <c r="D228" s="5">
        <f>IF(E228="NRFC","Natural Rubber Field Coagulam","")</f>
        <v/>
      </c>
      <c r="E228" s="4" t="n"/>
      <c r="F228" s="6" t="n"/>
      <c r="G228" s="6" t="n"/>
      <c r="H228" s="7">
        <f>IF(G228="","",G228-TODAY())</f>
        <v/>
      </c>
      <c r="I228" s="8">
        <f>IF(G228="","",
IF(G228&lt;TODAY(),
IF(O228&gt;0,"Violated","Completed"),
IF(H228&lt;=7,"Expiring Soon",
"Active")))</f>
        <v/>
      </c>
      <c r="J228" s="8">
        <f>IF(C228="","",COUNTIFS(purchase!$C:$C,$C228,purchase!$E:$E,$E228,purchase!$G:$G,"&gt;="&amp;$F228,purchase!$G:$G,"&lt;="&amp;$G228))</f>
        <v/>
      </c>
      <c r="K228" s="9">
        <f>IF(COUNTIFS(purchase!$C:$C,$C228,purchase!$E:$E,$E228,purchase!$G:$G,"&gt;="&amp;$F228,purchase!$G:$G,"&lt;="&amp;$G228)=0,"",_xlfn.MAXIFS(purchase!$G:$G,purchase!$C:$C,$C228,purchase!$E:$E,$E228,purchase!$G:$G,"&gt;="&amp;$F228,purchase!$G:$G,"&lt;="&amp;$G228))</f>
        <v/>
      </c>
      <c r="L228" s="4" t="n"/>
      <c r="M228" s="4" t="n"/>
      <c r="N228" s="10">
        <f>IF(M228="","",SUMIFS(purchase!$N:$N,purchase!$C:$C,$C228,purchase!$E:$E,$E228,purchase!$G:$G,"&gt;="&amp;$F228,purchase!$G:$G,"&lt;="&amp;$G228))</f>
        <v/>
      </c>
      <c r="O228" s="10">
        <f>IF(M228="","",M228-N228)</f>
        <v/>
      </c>
      <c r="P228" s="11">
        <f>IF(M228=0,"",N228/M228)</f>
        <v/>
      </c>
      <c r="Q228" s="12">
        <f>IF(OR(G228="",O228=""),"",
IF(AND(G228&lt;TODAY(),O228&gt;0),"YES","NO"))</f>
        <v/>
      </c>
      <c r="R228" s="13" t="n"/>
      <c r="S228" s="14" t="n"/>
      <c r="T228" s="15">
        <f>IF(Q228="YES", IF(R228="Company",L228*(1+S228),IF(R228="Vendor",L228*(1-S228),"")),"")</f>
        <v/>
      </c>
      <c r="U228" s="15">
        <f>IF(Q228="YES",O228*T228,"")</f>
        <v/>
      </c>
      <c r="V228" s="16" t="n"/>
      <c r="W228" s="17">
        <f>IF(Q228="YES",G228+V228,"")</f>
        <v/>
      </c>
      <c r="X228" s="18">
        <f>IF(Q228="YES",IF(TODAY()&gt;W228,"OVERDUE","WITHIN TIME"),"")</f>
        <v/>
      </c>
    </row>
    <row r="229">
      <c r="A229" s="3" t="n">
        <v>225</v>
      </c>
      <c r="B229" s="4" t="n"/>
      <c r="C229" s="4" t="n"/>
      <c r="D229" s="5">
        <f>IF(E229="NRFC","Natural Rubber Field Coagulam","")</f>
        <v/>
      </c>
      <c r="E229" s="4" t="n"/>
      <c r="F229" s="6" t="n"/>
      <c r="G229" s="6" t="n"/>
      <c r="H229" s="7">
        <f>IF(G229="","",G229-TODAY())</f>
        <v/>
      </c>
      <c r="I229" s="8">
        <f>IF(G229="","",
IF(G229&lt;TODAY(),
IF(O229&gt;0,"Violated","Completed"),
IF(H229&lt;=7,"Expiring Soon",
"Active")))</f>
        <v/>
      </c>
      <c r="J229" s="8">
        <f>IF(C229="","",COUNTIFS(purchase!$C:$C,$C229,purchase!$E:$E,$E229,purchase!$G:$G,"&gt;="&amp;$F229,purchase!$G:$G,"&lt;="&amp;$G229))</f>
        <v/>
      </c>
      <c r="K229" s="9">
        <f>IF(COUNTIFS(purchase!$C:$C,$C229,purchase!$E:$E,$E229,purchase!$G:$G,"&gt;="&amp;$F229,purchase!$G:$G,"&lt;="&amp;$G229)=0,"",_xlfn.MAXIFS(purchase!$G:$G,purchase!$C:$C,$C229,purchase!$E:$E,$E229,purchase!$G:$G,"&gt;="&amp;$F229,purchase!$G:$G,"&lt;="&amp;$G229))</f>
        <v/>
      </c>
      <c r="L229" s="4" t="n"/>
      <c r="M229" s="4" t="n"/>
      <c r="N229" s="10">
        <f>IF(M229="","",SUMIFS(purchase!$N:$N,purchase!$C:$C,$C229,purchase!$E:$E,$E229,purchase!$G:$G,"&gt;="&amp;$F229,purchase!$G:$G,"&lt;="&amp;$G229))</f>
        <v/>
      </c>
      <c r="O229" s="10">
        <f>IF(M229="","",M229-N229)</f>
        <v/>
      </c>
      <c r="P229" s="11">
        <f>IF(M229=0,"",N229/M229)</f>
        <v/>
      </c>
      <c r="Q229" s="12">
        <f>IF(OR(G229="",O229=""),"",
IF(AND(G229&lt;TODAY(),O229&gt;0),"YES","NO"))</f>
        <v/>
      </c>
      <c r="R229" s="13" t="n"/>
      <c r="S229" s="14" t="n"/>
      <c r="T229" s="15">
        <f>IF(Q229="YES", IF(R229="Company",L229*(1+S229),IF(R229="Vendor",L229*(1-S229),"")),"")</f>
        <v/>
      </c>
      <c r="U229" s="15">
        <f>IF(Q229="YES",O229*T229,"")</f>
        <v/>
      </c>
      <c r="V229" s="16" t="n"/>
      <c r="W229" s="17">
        <f>IF(Q229="YES",G229+V229,"")</f>
        <v/>
      </c>
      <c r="X229" s="18">
        <f>IF(Q229="YES",IF(TODAY()&gt;W229,"OVERDUE","WITHIN TIME"),"")</f>
        <v/>
      </c>
    </row>
    <row r="230">
      <c r="A230" s="3" t="n">
        <v>226</v>
      </c>
      <c r="B230" s="4" t="n"/>
      <c r="C230" s="4" t="n"/>
      <c r="D230" s="5">
        <f>IF(E230="NRFC","Natural Rubber Field Coagulam","")</f>
        <v/>
      </c>
      <c r="E230" s="4" t="n"/>
      <c r="F230" s="6" t="n"/>
      <c r="G230" s="6" t="n"/>
      <c r="H230" s="7">
        <f>IF(G230="","",G230-TODAY())</f>
        <v/>
      </c>
      <c r="I230" s="8">
        <f>IF(G230="","",
IF(G230&lt;TODAY(),
IF(O230&gt;0,"Violated","Completed"),
IF(H230&lt;=7,"Expiring Soon",
"Active")))</f>
        <v/>
      </c>
      <c r="J230" s="8">
        <f>IF(C230="","",COUNTIFS(purchase!$C:$C,$C230,purchase!$E:$E,$E230,purchase!$G:$G,"&gt;="&amp;$F230,purchase!$G:$G,"&lt;="&amp;$G230))</f>
        <v/>
      </c>
      <c r="K230" s="9">
        <f>IF(COUNTIFS(purchase!$C:$C,$C230,purchase!$E:$E,$E230,purchase!$G:$G,"&gt;="&amp;$F230,purchase!$G:$G,"&lt;="&amp;$G230)=0,"",_xlfn.MAXIFS(purchase!$G:$G,purchase!$C:$C,$C230,purchase!$E:$E,$E230,purchase!$G:$G,"&gt;="&amp;$F230,purchase!$G:$G,"&lt;="&amp;$G230))</f>
        <v/>
      </c>
      <c r="L230" s="4" t="n"/>
      <c r="M230" s="4" t="n"/>
      <c r="N230" s="10">
        <f>IF(M230="","",SUMIFS(purchase!$N:$N,purchase!$C:$C,$C230,purchase!$E:$E,$E230,purchase!$G:$G,"&gt;="&amp;$F230,purchase!$G:$G,"&lt;="&amp;$G230))</f>
        <v/>
      </c>
      <c r="O230" s="10">
        <f>IF(M230="","",M230-N230)</f>
        <v/>
      </c>
      <c r="P230" s="11">
        <f>IF(M230=0,"",N230/M230)</f>
        <v/>
      </c>
      <c r="Q230" s="12">
        <f>IF(OR(G230="",O230=""),"",
IF(AND(G230&lt;TODAY(),O230&gt;0),"YES","NO"))</f>
        <v/>
      </c>
      <c r="R230" s="13" t="n"/>
      <c r="S230" s="14" t="n"/>
      <c r="T230" s="15">
        <f>IF(Q230="YES", IF(R230="Company",L230*(1+S230),IF(R230="Vendor",L230*(1-S230),"")),"")</f>
        <v/>
      </c>
      <c r="U230" s="15">
        <f>IF(Q230="YES",O230*T230,"")</f>
        <v/>
      </c>
      <c r="V230" s="16" t="n"/>
      <c r="W230" s="17">
        <f>IF(Q230="YES",G230+V230,"")</f>
        <v/>
      </c>
      <c r="X230" s="18">
        <f>IF(Q230="YES",IF(TODAY()&gt;W230,"OVERDUE","WITHIN TIME"),"")</f>
        <v/>
      </c>
    </row>
    <row r="231">
      <c r="A231" s="3" t="n">
        <v>227</v>
      </c>
      <c r="B231" s="4" t="n"/>
      <c r="C231" s="4" t="n"/>
      <c r="D231" s="5">
        <f>IF(E231="NRFC","Natural Rubber Field Coagulam","")</f>
        <v/>
      </c>
      <c r="E231" s="4" t="n"/>
      <c r="F231" s="6" t="n"/>
      <c r="G231" s="6" t="n"/>
      <c r="H231" s="7">
        <f>IF(G231="","",G231-TODAY())</f>
        <v/>
      </c>
      <c r="I231" s="8">
        <f>IF(G231="","",
IF(G231&lt;TODAY(),
IF(O231&gt;0,"Violated","Completed"),
IF(H231&lt;=7,"Expiring Soon",
"Active")))</f>
        <v/>
      </c>
      <c r="J231" s="8">
        <f>IF(C231="","",COUNTIFS(purchase!$C:$C,$C231,purchase!$E:$E,$E231,purchase!$G:$G,"&gt;="&amp;$F231,purchase!$G:$G,"&lt;="&amp;$G231))</f>
        <v/>
      </c>
      <c r="K231" s="9">
        <f>IF(COUNTIFS(purchase!$C:$C,$C231,purchase!$E:$E,$E231,purchase!$G:$G,"&gt;="&amp;$F231,purchase!$G:$G,"&lt;="&amp;$G231)=0,"",_xlfn.MAXIFS(purchase!$G:$G,purchase!$C:$C,$C231,purchase!$E:$E,$E231,purchase!$G:$G,"&gt;="&amp;$F231,purchase!$G:$G,"&lt;="&amp;$G231))</f>
        <v/>
      </c>
      <c r="L231" s="4" t="n"/>
      <c r="M231" s="4" t="n"/>
      <c r="N231" s="10">
        <f>IF(M231="","",SUMIFS(purchase!$N:$N,purchase!$C:$C,$C231,purchase!$E:$E,$E231,purchase!$G:$G,"&gt;="&amp;$F231,purchase!$G:$G,"&lt;="&amp;$G231))</f>
        <v/>
      </c>
      <c r="O231" s="10">
        <f>IF(M231="","",M231-N231)</f>
        <v/>
      </c>
      <c r="P231" s="11">
        <f>IF(M231=0,"",N231/M231)</f>
        <v/>
      </c>
      <c r="Q231" s="12">
        <f>IF(OR(G231="",O231=""),"",
IF(AND(G231&lt;TODAY(),O231&gt;0),"YES","NO"))</f>
        <v/>
      </c>
      <c r="R231" s="13" t="n"/>
      <c r="S231" s="14" t="n"/>
      <c r="T231" s="15">
        <f>IF(Q231="YES", IF(R231="Company",L231*(1+S231),IF(R231="Vendor",L231*(1-S231),"")),"")</f>
        <v/>
      </c>
      <c r="U231" s="15">
        <f>IF(Q231="YES",O231*T231,"")</f>
        <v/>
      </c>
      <c r="V231" s="16" t="n"/>
      <c r="W231" s="17">
        <f>IF(Q231="YES",G231+V231,"")</f>
        <v/>
      </c>
      <c r="X231" s="18">
        <f>IF(Q231="YES",IF(TODAY()&gt;W231,"OVERDUE","WITHIN TIME"),"")</f>
        <v/>
      </c>
    </row>
    <row r="232">
      <c r="A232" s="3" t="n">
        <v>228</v>
      </c>
      <c r="B232" s="4" t="n"/>
      <c r="C232" s="4" t="n"/>
      <c r="D232" s="5">
        <f>IF(E232="NRFC","Natural Rubber Field Coagulam","")</f>
        <v/>
      </c>
      <c r="E232" s="4" t="n"/>
      <c r="F232" s="6" t="n"/>
      <c r="G232" s="6" t="n"/>
      <c r="H232" s="7">
        <f>IF(G232="","",G232-TODAY())</f>
        <v/>
      </c>
      <c r="I232" s="8">
        <f>IF(G232="","",
IF(G232&lt;TODAY(),
IF(O232&gt;0,"Violated","Completed"),
IF(H232&lt;=7,"Expiring Soon",
"Active")))</f>
        <v/>
      </c>
      <c r="J232" s="8">
        <f>IF(C232="","",COUNTIFS(purchase!$C:$C,$C232,purchase!$E:$E,$E232,purchase!$G:$G,"&gt;="&amp;$F232,purchase!$G:$G,"&lt;="&amp;$G232))</f>
        <v/>
      </c>
      <c r="K232" s="9">
        <f>IF(COUNTIFS(purchase!$C:$C,$C232,purchase!$E:$E,$E232,purchase!$G:$G,"&gt;="&amp;$F232,purchase!$G:$G,"&lt;="&amp;$G232)=0,"",_xlfn.MAXIFS(purchase!$G:$G,purchase!$C:$C,$C232,purchase!$E:$E,$E232,purchase!$G:$G,"&gt;="&amp;$F232,purchase!$G:$G,"&lt;="&amp;$G232))</f>
        <v/>
      </c>
      <c r="L232" s="4" t="n"/>
      <c r="M232" s="4" t="n"/>
      <c r="N232" s="10">
        <f>IF(M232="","",SUMIFS(purchase!$N:$N,purchase!$C:$C,$C232,purchase!$E:$E,$E232,purchase!$G:$G,"&gt;="&amp;$F232,purchase!$G:$G,"&lt;="&amp;$G232))</f>
        <v/>
      </c>
      <c r="O232" s="10">
        <f>IF(M232="","",M232-N232)</f>
        <v/>
      </c>
      <c r="P232" s="11">
        <f>IF(M232=0,"",N232/M232)</f>
        <v/>
      </c>
      <c r="Q232" s="12">
        <f>IF(OR(G232="",O232=""),"",
IF(AND(G232&lt;TODAY(),O232&gt;0),"YES","NO"))</f>
        <v/>
      </c>
      <c r="R232" s="13" t="n"/>
      <c r="S232" s="14" t="n"/>
      <c r="T232" s="15">
        <f>IF(Q232="YES", IF(R232="Company",L232*(1+S232),IF(R232="Vendor",L232*(1-S232),"")),"")</f>
        <v/>
      </c>
      <c r="U232" s="15">
        <f>IF(Q232="YES",O232*T232,"")</f>
        <v/>
      </c>
      <c r="V232" s="16" t="n"/>
      <c r="W232" s="17">
        <f>IF(Q232="YES",G232+V232,"")</f>
        <v/>
      </c>
      <c r="X232" s="18">
        <f>IF(Q232="YES",IF(TODAY()&gt;W232,"OVERDUE","WITHIN TIME"),"")</f>
        <v/>
      </c>
    </row>
    <row r="233">
      <c r="A233" s="3" t="n">
        <v>229</v>
      </c>
      <c r="B233" s="4" t="n"/>
      <c r="C233" s="4" t="n"/>
      <c r="D233" s="5">
        <f>IF(E233="NRFC","Natural Rubber Field Coagulam","")</f>
        <v/>
      </c>
      <c r="E233" s="4" t="n"/>
      <c r="F233" s="6" t="n"/>
      <c r="G233" s="6" t="n"/>
      <c r="H233" s="7">
        <f>IF(G233="","",G233-TODAY())</f>
        <v/>
      </c>
      <c r="I233" s="8">
        <f>IF(G233="","",
IF(G233&lt;TODAY(),
IF(O233&gt;0,"Violated","Completed"),
IF(H233&lt;=7,"Expiring Soon",
"Active")))</f>
        <v/>
      </c>
      <c r="J233" s="8">
        <f>IF(C233="","",COUNTIFS(purchase!$C:$C,$C233,purchase!$E:$E,$E233,purchase!$G:$G,"&gt;="&amp;$F233,purchase!$G:$G,"&lt;="&amp;$G233))</f>
        <v/>
      </c>
      <c r="K233" s="9">
        <f>IF(COUNTIFS(purchase!$C:$C,$C233,purchase!$E:$E,$E233,purchase!$G:$G,"&gt;="&amp;$F233,purchase!$G:$G,"&lt;="&amp;$G233)=0,"",_xlfn.MAXIFS(purchase!$G:$G,purchase!$C:$C,$C233,purchase!$E:$E,$E233,purchase!$G:$G,"&gt;="&amp;$F233,purchase!$G:$G,"&lt;="&amp;$G233))</f>
        <v/>
      </c>
      <c r="L233" s="4" t="n"/>
      <c r="M233" s="4" t="n"/>
      <c r="N233" s="10">
        <f>IF(M233="","",SUMIFS(purchase!$N:$N,purchase!$C:$C,$C233,purchase!$E:$E,$E233,purchase!$G:$G,"&gt;="&amp;$F233,purchase!$G:$G,"&lt;="&amp;$G233))</f>
        <v/>
      </c>
      <c r="O233" s="10">
        <f>IF(M233="","",M233-N233)</f>
        <v/>
      </c>
      <c r="P233" s="11">
        <f>IF(M233=0,"",N233/M233)</f>
        <v/>
      </c>
      <c r="Q233" s="12">
        <f>IF(OR(G233="",O233=""),"",
IF(AND(G233&lt;TODAY(),O233&gt;0),"YES","NO"))</f>
        <v/>
      </c>
      <c r="R233" s="13" t="n"/>
      <c r="S233" s="14" t="n"/>
      <c r="T233" s="15">
        <f>IF(Q233="YES", IF(R233="Company",L233*(1+S233),IF(R233="Vendor",L233*(1-S233),"")),"")</f>
        <v/>
      </c>
      <c r="U233" s="15">
        <f>IF(Q233="YES",O233*T233,"")</f>
        <v/>
      </c>
      <c r="V233" s="16" t="n"/>
      <c r="W233" s="17">
        <f>IF(Q233="YES",G233+V233,"")</f>
        <v/>
      </c>
      <c r="X233" s="18">
        <f>IF(Q233="YES",IF(TODAY()&gt;W233,"OVERDUE","WITHIN TIME"),"")</f>
        <v/>
      </c>
    </row>
    <row r="234">
      <c r="A234" s="3" t="n">
        <v>230</v>
      </c>
      <c r="B234" s="4" t="n"/>
      <c r="C234" s="4" t="n"/>
      <c r="D234" s="5">
        <f>IF(E234="NRFC","Natural Rubber Field Coagulam","")</f>
        <v/>
      </c>
      <c r="E234" s="4" t="n"/>
      <c r="F234" s="6" t="n"/>
      <c r="G234" s="6" t="n"/>
      <c r="H234" s="7">
        <f>IF(G234="","",G234-TODAY())</f>
        <v/>
      </c>
      <c r="I234" s="8">
        <f>IF(G234="","",
IF(G234&lt;TODAY(),
IF(O234&gt;0,"Violated","Completed"),
IF(H234&lt;=7,"Expiring Soon",
"Active")))</f>
        <v/>
      </c>
      <c r="J234" s="8">
        <f>IF(C234="","",COUNTIFS(purchase!$C:$C,$C234,purchase!$E:$E,$E234,purchase!$G:$G,"&gt;="&amp;$F234,purchase!$G:$G,"&lt;="&amp;$G234))</f>
        <v/>
      </c>
      <c r="K234" s="9">
        <f>IF(COUNTIFS(purchase!$C:$C,$C234,purchase!$E:$E,$E234,purchase!$G:$G,"&gt;="&amp;$F234,purchase!$G:$G,"&lt;="&amp;$G234)=0,"",_xlfn.MAXIFS(purchase!$G:$G,purchase!$C:$C,$C234,purchase!$E:$E,$E234,purchase!$G:$G,"&gt;="&amp;$F234,purchase!$G:$G,"&lt;="&amp;$G234))</f>
        <v/>
      </c>
      <c r="L234" s="4" t="n"/>
      <c r="M234" s="4" t="n"/>
      <c r="N234" s="10">
        <f>IF(M234="","",SUMIFS(purchase!$N:$N,purchase!$C:$C,$C234,purchase!$E:$E,$E234,purchase!$G:$G,"&gt;="&amp;$F234,purchase!$G:$G,"&lt;="&amp;$G234))</f>
        <v/>
      </c>
      <c r="O234" s="10">
        <f>IF(M234="","",M234-N234)</f>
        <v/>
      </c>
      <c r="P234" s="11">
        <f>IF(M234=0,"",N234/M234)</f>
        <v/>
      </c>
      <c r="Q234" s="12">
        <f>IF(OR(G234="",O234=""),"",
IF(AND(G234&lt;TODAY(),O234&gt;0),"YES","NO"))</f>
        <v/>
      </c>
      <c r="R234" s="13" t="n"/>
      <c r="S234" s="14" t="n"/>
      <c r="T234" s="15">
        <f>IF(Q234="YES", IF(R234="Company",L234*(1+S234),IF(R234="Vendor",L234*(1-S234),"")),"")</f>
        <v/>
      </c>
      <c r="U234" s="15">
        <f>IF(Q234="YES",O234*T234,"")</f>
        <v/>
      </c>
      <c r="V234" s="16" t="n"/>
      <c r="W234" s="17">
        <f>IF(Q234="YES",G234+V234,"")</f>
        <v/>
      </c>
      <c r="X234" s="18">
        <f>IF(Q234="YES",IF(TODAY()&gt;W234,"OVERDUE","WITHIN TIME"),"")</f>
        <v/>
      </c>
    </row>
    <row r="235">
      <c r="A235" s="3" t="n">
        <v>231</v>
      </c>
      <c r="B235" s="4" t="n"/>
      <c r="C235" s="4" t="n"/>
      <c r="D235" s="5">
        <f>IF(E235="NRFC","Natural Rubber Field Coagulam","")</f>
        <v/>
      </c>
      <c r="E235" s="4" t="n"/>
      <c r="F235" s="6" t="n"/>
      <c r="G235" s="6" t="n"/>
      <c r="H235" s="7">
        <f>IF(G235="","",G235-TODAY())</f>
        <v/>
      </c>
      <c r="I235" s="8">
        <f>IF(G235="","",
IF(G235&lt;TODAY(),
IF(O235&gt;0,"Violated","Completed"),
IF(H235&lt;=7,"Expiring Soon",
"Active")))</f>
        <v/>
      </c>
      <c r="J235" s="8">
        <f>IF(C235="","",COUNTIFS(purchase!$C:$C,$C235,purchase!$E:$E,$E235,purchase!$G:$G,"&gt;="&amp;$F235,purchase!$G:$G,"&lt;="&amp;$G235))</f>
        <v/>
      </c>
      <c r="K235" s="9">
        <f>IF(COUNTIFS(purchase!$C:$C,$C235,purchase!$E:$E,$E235,purchase!$G:$G,"&gt;="&amp;$F235,purchase!$G:$G,"&lt;="&amp;$G235)=0,"",_xlfn.MAXIFS(purchase!$G:$G,purchase!$C:$C,$C235,purchase!$E:$E,$E235,purchase!$G:$G,"&gt;="&amp;$F235,purchase!$G:$G,"&lt;="&amp;$G235))</f>
        <v/>
      </c>
      <c r="L235" s="4" t="n"/>
      <c r="M235" s="4" t="n"/>
      <c r="N235" s="10">
        <f>IF(M235="","",SUMIFS(purchase!$N:$N,purchase!$C:$C,$C235,purchase!$E:$E,$E235,purchase!$G:$G,"&gt;="&amp;$F235,purchase!$G:$G,"&lt;="&amp;$G235))</f>
        <v/>
      </c>
      <c r="O235" s="10">
        <f>IF(M235="","",M235-N235)</f>
        <v/>
      </c>
      <c r="P235" s="11">
        <f>IF(M235=0,"",N235/M235)</f>
        <v/>
      </c>
      <c r="Q235" s="12">
        <f>IF(OR(G235="",O235=""),"",
IF(AND(G235&lt;TODAY(),O235&gt;0),"YES","NO"))</f>
        <v/>
      </c>
      <c r="R235" s="13" t="n"/>
      <c r="S235" s="14" t="n"/>
      <c r="T235" s="15">
        <f>IF(Q235="YES", IF(R235="Company",L235*(1+S235),IF(R235="Vendor",L235*(1-S235),"")),"")</f>
        <v/>
      </c>
      <c r="U235" s="15">
        <f>IF(Q235="YES",O235*T235,"")</f>
        <v/>
      </c>
      <c r="V235" s="16" t="n"/>
      <c r="W235" s="17">
        <f>IF(Q235="YES",G235+V235,"")</f>
        <v/>
      </c>
      <c r="X235" s="18">
        <f>IF(Q235="YES",IF(TODAY()&gt;W235,"OVERDUE","WITHIN TIME"),"")</f>
        <v/>
      </c>
    </row>
    <row r="236">
      <c r="A236" s="3" t="n">
        <v>232</v>
      </c>
      <c r="B236" s="4" t="n"/>
      <c r="C236" s="4" t="n"/>
      <c r="D236" s="5">
        <f>IF(E236="NRFC","Natural Rubber Field Coagulam","")</f>
        <v/>
      </c>
      <c r="E236" s="4" t="n"/>
      <c r="F236" s="6" t="n"/>
      <c r="G236" s="6" t="n"/>
      <c r="H236" s="7">
        <f>IF(G236="","",G236-TODAY())</f>
        <v/>
      </c>
      <c r="I236" s="8">
        <f>IF(G236="","",
IF(G236&lt;TODAY(),
IF(O236&gt;0,"Violated","Completed"),
IF(H236&lt;=7,"Expiring Soon",
"Active")))</f>
        <v/>
      </c>
      <c r="J236" s="8">
        <f>IF(C236="","",COUNTIFS(purchase!$C:$C,$C236,purchase!$E:$E,$E236,purchase!$G:$G,"&gt;="&amp;$F236,purchase!$G:$G,"&lt;="&amp;$G236))</f>
        <v/>
      </c>
      <c r="K236" s="9">
        <f>IF(COUNTIFS(purchase!$C:$C,$C236,purchase!$E:$E,$E236,purchase!$G:$G,"&gt;="&amp;$F236,purchase!$G:$G,"&lt;="&amp;$G236)=0,"",_xlfn.MAXIFS(purchase!$G:$G,purchase!$C:$C,$C236,purchase!$E:$E,$E236,purchase!$G:$G,"&gt;="&amp;$F236,purchase!$G:$G,"&lt;="&amp;$G236))</f>
        <v/>
      </c>
      <c r="L236" s="4" t="n"/>
      <c r="M236" s="4" t="n"/>
      <c r="N236" s="10">
        <f>IF(M236="","",SUMIFS(purchase!$N:$N,purchase!$C:$C,$C236,purchase!$E:$E,$E236,purchase!$G:$G,"&gt;="&amp;$F236,purchase!$G:$G,"&lt;="&amp;$G236))</f>
        <v/>
      </c>
      <c r="O236" s="10">
        <f>IF(M236="","",M236-N236)</f>
        <v/>
      </c>
      <c r="P236" s="11">
        <f>IF(M236=0,"",N236/M236)</f>
        <v/>
      </c>
      <c r="Q236" s="12">
        <f>IF(OR(G236="",O236=""),"",
IF(AND(G236&lt;TODAY(),O236&gt;0),"YES","NO"))</f>
        <v/>
      </c>
      <c r="R236" s="13" t="n"/>
      <c r="S236" s="14" t="n"/>
      <c r="T236" s="15">
        <f>IF(Q236="YES", IF(R236="Company",L236*(1+S236),IF(R236="Vendor",L236*(1-S236),"")),"")</f>
        <v/>
      </c>
      <c r="U236" s="15">
        <f>IF(Q236="YES",O236*T236,"")</f>
        <v/>
      </c>
      <c r="V236" s="16" t="n"/>
      <c r="W236" s="17">
        <f>IF(Q236="YES",G236+V236,"")</f>
        <v/>
      </c>
      <c r="X236" s="18">
        <f>IF(Q236="YES",IF(TODAY()&gt;W236,"OVERDUE","WITHIN TIME"),"")</f>
        <v/>
      </c>
    </row>
    <row r="237">
      <c r="A237" s="3" t="n">
        <v>233</v>
      </c>
      <c r="B237" s="4" t="n"/>
      <c r="C237" s="4" t="n"/>
      <c r="D237" s="5">
        <f>IF(E237="NRFC","Natural Rubber Field Coagulam","")</f>
        <v/>
      </c>
      <c r="E237" s="4" t="n"/>
      <c r="F237" s="6" t="n"/>
      <c r="G237" s="6" t="n"/>
      <c r="H237" s="7">
        <f>IF(G237="","",G237-TODAY())</f>
        <v/>
      </c>
      <c r="I237" s="8">
        <f>IF(G237="","",
IF(G237&lt;TODAY(),
IF(O237&gt;0,"Violated","Completed"),
IF(H237&lt;=7,"Expiring Soon",
"Active")))</f>
        <v/>
      </c>
      <c r="J237" s="8">
        <f>IF(C237="","",COUNTIFS(purchase!$C:$C,$C237,purchase!$E:$E,$E237,purchase!$G:$G,"&gt;="&amp;$F237,purchase!$G:$G,"&lt;="&amp;$G237))</f>
        <v/>
      </c>
      <c r="K237" s="9">
        <f>IF(COUNTIFS(purchase!$C:$C,$C237,purchase!$E:$E,$E237,purchase!$G:$G,"&gt;="&amp;$F237,purchase!$G:$G,"&lt;="&amp;$G237)=0,"",_xlfn.MAXIFS(purchase!$G:$G,purchase!$C:$C,$C237,purchase!$E:$E,$E237,purchase!$G:$G,"&gt;="&amp;$F237,purchase!$G:$G,"&lt;="&amp;$G237))</f>
        <v/>
      </c>
      <c r="L237" s="4" t="n"/>
      <c r="M237" s="4" t="n"/>
      <c r="N237" s="10">
        <f>IF(M237="","",SUMIFS(purchase!$N:$N,purchase!$C:$C,$C237,purchase!$E:$E,$E237,purchase!$G:$G,"&gt;="&amp;$F237,purchase!$G:$G,"&lt;="&amp;$G237))</f>
        <v/>
      </c>
      <c r="O237" s="10">
        <f>IF(M237="","",M237-N237)</f>
        <v/>
      </c>
      <c r="P237" s="11">
        <f>IF(M237=0,"",N237/M237)</f>
        <v/>
      </c>
      <c r="Q237" s="12">
        <f>IF(OR(G237="",O237=""),"",
IF(AND(G237&lt;TODAY(),O237&gt;0),"YES","NO"))</f>
        <v/>
      </c>
      <c r="R237" s="13" t="n"/>
      <c r="S237" s="14" t="n"/>
      <c r="T237" s="15">
        <f>IF(Q237="YES", IF(R237="Company",L237*(1+S237),IF(R237="Vendor",L237*(1-S237),"")),"")</f>
        <v/>
      </c>
      <c r="U237" s="15">
        <f>IF(Q237="YES",O237*T237,"")</f>
        <v/>
      </c>
      <c r="V237" s="16" t="n"/>
      <c r="W237" s="17">
        <f>IF(Q237="YES",G237+V237,"")</f>
        <v/>
      </c>
      <c r="X237" s="18">
        <f>IF(Q237="YES",IF(TODAY()&gt;W237,"OVERDUE","WITHIN TIME"),"")</f>
        <v/>
      </c>
    </row>
    <row r="238">
      <c r="A238" s="3" t="n">
        <v>234</v>
      </c>
      <c r="B238" s="4" t="n"/>
      <c r="C238" s="4" t="n"/>
      <c r="D238" s="5">
        <f>IF(E238="NRFC","Natural Rubber Field Coagulam","")</f>
        <v/>
      </c>
      <c r="E238" s="4" t="n"/>
      <c r="F238" s="6" t="n"/>
      <c r="G238" s="6" t="n"/>
      <c r="H238" s="7">
        <f>IF(G238="","",G238-TODAY())</f>
        <v/>
      </c>
      <c r="I238" s="8">
        <f>IF(G238="","",
IF(G238&lt;TODAY(),
IF(O238&gt;0,"Violated","Completed"),
IF(H238&lt;=7,"Expiring Soon",
"Active")))</f>
        <v/>
      </c>
      <c r="J238" s="8">
        <f>IF(C238="","",COUNTIFS(purchase!$C:$C,$C238,purchase!$E:$E,$E238,purchase!$G:$G,"&gt;="&amp;$F238,purchase!$G:$G,"&lt;="&amp;$G238))</f>
        <v/>
      </c>
      <c r="K238" s="9">
        <f>IF(COUNTIFS(purchase!$C:$C,$C238,purchase!$E:$E,$E238,purchase!$G:$G,"&gt;="&amp;$F238,purchase!$G:$G,"&lt;="&amp;$G238)=0,"",_xlfn.MAXIFS(purchase!$G:$G,purchase!$C:$C,$C238,purchase!$E:$E,$E238,purchase!$G:$G,"&gt;="&amp;$F238,purchase!$G:$G,"&lt;="&amp;$G238))</f>
        <v/>
      </c>
      <c r="L238" s="4" t="n"/>
      <c r="M238" s="4" t="n"/>
      <c r="N238" s="10">
        <f>IF(M238="","",SUMIFS(purchase!$N:$N,purchase!$C:$C,$C238,purchase!$E:$E,$E238,purchase!$G:$G,"&gt;="&amp;$F238,purchase!$G:$G,"&lt;="&amp;$G238))</f>
        <v/>
      </c>
      <c r="O238" s="10">
        <f>IF(M238="","",M238-N238)</f>
        <v/>
      </c>
      <c r="P238" s="11">
        <f>IF(M238=0,"",N238/M238)</f>
        <v/>
      </c>
      <c r="Q238" s="12">
        <f>IF(OR(G238="",O238=""),"",
IF(AND(G238&lt;TODAY(),O238&gt;0),"YES","NO"))</f>
        <v/>
      </c>
      <c r="R238" s="13" t="n"/>
      <c r="S238" s="14" t="n"/>
      <c r="T238" s="15">
        <f>IF(Q238="YES", IF(R238="Company",L238*(1+S238),IF(R238="Vendor",L238*(1-S238),"")),"")</f>
        <v/>
      </c>
      <c r="U238" s="15">
        <f>IF(Q238="YES",O238*T238,"")</f>
        <v/>
      </c>
      <c r="V238" s="16" t="n"/>
      <c r="W238" s="17">
        <f>IF(Q238="YES",G238+V238,"")</f>
        <v/>
      </c>
      <c r="X238" s="18">
        <f>IF(Q238="YES",IF(TODAY()&gt;W238,"OVERDUE","WITHIN TIME"),"")</f>
        <v/>
      </c>
    </row>
    <row r="239">
      <c r="A239" s="3" t="n">
        <v>235</v>
      </c>
      <c r="B239" s="4" t="n"/>
      <c r="C239" s="4" t="n"/>
      <c r="D239" s="5">
        <f>IF(E239="NRFC","Natural Rubber Field Coagulam","")</f>
        <v/>
      </c>
      <c r="E239" s="4" t="n"/>
      <c r="F239" s="6" t="n"/>
      <c r="G239" s="6" t="n"/>
      <c r="H239" s="7">
        <f>IF(G239="","",G239-TODAY())</f>
        <v/>
      </c>
      <c r="I239" s="8">
        <f>IF(G239="","",
IF(G239&lt;TODAY(),
IF(O239&gt;0,"Violated","Completed"),
IF(H239&lt;=7,"Expiring Soon",
"Active")))</f>
        <v/>
      </c>
      <c r="J239" s="8">
        <f>IF(C239="","",COUNTIFS(purchase!$C:$C,$C239,purchase!$E:$E,$E239,purchase!$G:$G,"&gt;="&amp;$F239,purchase!$G:$G,"&lt;="&amp;$G239))</f>
        <v/>
      </c>
      <c r="K239" s="9">
        <f>IF(COUNTIFS(purchase!$C:$C,$C239,purchase!$E:$E,$E239,purchase!$G:$G,"&gt;="&amp;$F239,purchase!$G:$G,"&lt;="&amp;$G239)=0,"",_xlfn.MAXIFS(purchase!$G:$G,purchase!$C:$C,$C239,purchase!$E:$E,$E239,purchase!$G:$G,"&gt;="&amp;$F239,purchase!$G:$G,"&lt;="&amp;$G239))</f>
        <v/>
      </c>
      <c r="L239" s="4" t="n"/>
      <c r="M239" s="4" t="n"/>
      <c r="N239" s="10">
        <f>IF(M239="","",SUMIFS(purchase!$N:$N,purchase!$C:$C,$C239,purchase!$E:$E,$E239,purchase!$G:$G,"&gt;="&amp;$F239,purchase!$G:$G,"&lt;="&amp;$G239))</f>
        <v/>
      </c>
      <c r="O239" s="10">
        <f>IF(M239="","",M239-N239)</f>
        <v/>
      </c>
      <c r="P239" s="11">
        <f>IF(M239=0,"",N239/M239)</f>
        <v/>
      </c>
      <c r="Q239" s="12">
        <f>IF(OR(G239="",O239=""),"",
IF(AND(G239&lt;TODAY(),O239&gt;0),"YES","NO"))</f>
        <v/>
      </c>
      <c r="R239" s="13" t="n"/>
      <c r="S239" s="14" t="n"/>
      <c r="T239" s="15">
        <f>IF(Q239="YES", IF(R239="Company",L239*(1+S239),IF(R239="Vendor",L239*(1-S239),"")),"")</f>
        <v/>
      </c>
      <c r="U239" s="15">
        <f>IF(Q239="YES",O239*T239,"")</f>
        <v/>
      </c>
      <c r="V239" s="16" t="n"/>
      <c r="W239" s="17">
        <f>IF(Q239="YES",G239+V239,"")</f>
        <v/>
      </c>
      <c r="X239" s="18">
        <f>IF(Q239="YES",IF(TODAY()&gt;W239,"OVERDUE","WITHIN TIME"),"")</f>
        <v/>
      </c>
    </row>
    <row r="240">
      <c r="A240" s="3" t="n">
        <v>236</v>
      </c>
      <c r="B240" s="4" t="n"/>
      <c r="C240" s="4" t="n"/>
      <c r="D240" s="5">
        <f>IF(E240="NRFC","Natural Rubber Field Coagulam","")</f>
        <v/>
      </c>
      <c r="E240" s="4" t="n"/>
      <c r="F240" s="6" t="n"/>
      <c r="G240" s="6" t="n"/>
      <c r="H240" s="7">
        <f>IF(G240="","",G240-TODAY())</f>
        <v/>
      </c>
      <c r="I240" s="8">
        <f>IF(G240="","",
IF(G240&lt;TODAY(),
IF(O240&gt;0,"Violated","Completed"),
IF(H240&lt;=7,"Expiring Soon",
"Active")))</f>
        <v/>
      </c>
      <c r="J240" s="8">
        <f>IF(C240="","",COUNTIFS(purchase!$C:$C,$C240,purchase!$E:$E,$E240,purchase!$G:$G,"&gt;="&amp;$F240,purchase!$G:$G,"&lt;="&amp;$G240))</f>
        <v/>
      </c>
      <c r="K240" s="9">
        <f>IF(COUNTIFS(purchase!$C:$C,$C240,purchase!$E:$E,$E240,purchase!$G:$G,"&gt;="&amp;$F240,purchase!$G:$G,"&lt;="&amp;$G240)=0,"",_xlfn.MAXIFS(purchase!$G:$G,purchase!$C:$C,$C240,purchase!$E:$E,$E240,purchase!$G:$G,"&gt;="&amp;$F240,purchase!$G:$G,"&lt;="&amp;$G240))</f>
        <v/>
      </c>
      <c r="L240" s="4" t="n"/>
      <c r="M240" s="4" t="n"/>
      <c r="N240" s="10">
        <f>IF(M240="","",SUMIFS(purchase!$N:$N,purchase!$C:$C,$C240,purchase!$E:$E,$E240,purchase!$G:$G,"&gt;="&amp;$F240,purchase!$G:$G,"&lt;="&amp;$G240))</f>
        <v/>
      </c>
      <c r="O240" s="10">
        <f>IF(M240="","",M240-N240)</f>
        <v/>
      </c>
      <c r="P240" s="11">
        <f>IF(M240=0,"",N240/M240)</f>
        <v/>
      </c>
      <c r="Q240" s="12">
        <f>IF(OR(G240="",O240=""),"",
IF(AND(G240&lt;TODAY(),O240&gt;0),"YES","NO"))</f>
        <v/>
      </c>
      <c r="R240" s="13" t="n"/>
      <c r="S240" s="14" t="n"/>
      <c r="T240" s="15">
        <f>IF(Q240="YES", IF(R240="Company",L240*(1+S240),IF(R240="Vendor",L240*(1-S240),"")),"")</f>
        <v/>
      </c>
      <c r="U240" s="15">
        <f>IF(Q240="YES",O240*T240,"")</f>
        <v/>
      </c>
      <c r="V240" s="16" t="n"/>
      <c r="W240" s="17">
        <f>IF(Q240="YES",G240+V240,"")</f>
        <v/>
      </c>
      <c r="X240" s="18">
        <f>IF(Q240="YES",IF(TODAY()&gt;W240,"OVERDUE","WITHIN TIME"),"")</f>
        <v/>
      </c>
    </row>
    <row r="241">
      <c r="A241" s="3" t="n">
        <v>237</v>
      </c>
      <c r="B241" s="4" t="n"/>
      <c r="C241" s="4" t="n"/>
      <c r="D241" s="5">
        <f>IF(E241="NRFC","Natural Rubber Field Coagulam","")</f>
        <v/>
      </c>
      <c r="E241" s="4" t="n"/>
      <c r="F241" s="6" t="n"/>
      <c r="G241" s="6" t="n"/>
      <c r="H241" s="7">
        <f>IF(G241="","",G241-TODAY())</f>
        <v/>
      </c>
      <c r="I241" s="8">
        <f>IF(G241="","",
IF(G241&lt;TODAY(),
IF(O241&gt;0,"Violated","Completed"),
IF(H241&lt;=7,"Expiring Soon",
"Active")))</f>
        <v/>
      </c>
      <c r="J241" s="8">
        <f>IF(C241="","",COUNTIFS(purchase!$C:$C,$C241,purchase!$E:$E,$E241,purchase!$G:$G,"&gt;="&amp;$F241,purchase!$G:$G,"&lt;="&amp;$G241))</f>
        <v/>
      </c>
      <c r="K241" s="9">
        <f>IF(COUNTIFS(purchase!$C:$C,$C241,purchase!$E:$E,$E241,purchase!$G:$G,"&gt;="&amp;$F241,purchase!$G:$G,"&lt;="&amp;$G241)=0,"",_xlfn.MAXIFS(purchase!$G:$G,purchase!$C:$C,$C241,purchase!$E:$E,$E241,purchase!$G:$G,"&gt;="&amp;$F241,purchase!$G:$G,"&lt;="&amp;$G241))</f>
        <v/>
      </c>
      <c r="L241" s="4" t="n"/>
      <c r="M241" s="4" t="n"/>
      <c r="N241" s="10">
        <f>IF(M241="","",SUMIFS(purchase!$N:$N,purchase!$C:$C,$C241,purchase!$E:$E,$E241,purchase!$G:$G,"&gt;="&amp;$F241,purchase!$G:$G,"&lt;="&amp;$G241))</f>
        <v/>
      </c>
      <c r="O241" s="10">
        <f>IF(M241="","",M241-N241)</f>
        <v/>
      </c>
      <c r="P241" s="11">
        <f>IF(M241=0,"",N241/M241)</f>
        <v/>
      </c>
      <c r="Q241" s="12">
        <f>IF(OR(G241="",O241=""),"",
IF(AND(G241&lt;TODAY(),O241&gt;0),"YES","NO"))</f>
        <v/>
      </c>
      <c r="R241" s="13" t="n"/>
      <c r="S241" s="14" t="n"/>
      <c r="T241" s="15">
        <f>IF(Q241="YES", IF(R241="Company",L241*(1+S241),IF(R241="Vendor",L241*(1-S241),"")),"")</f>
        <v/>
      </c>
      <c r="U241" s="15">
        <f>IF(Q241="YES",O241*T241,"")</f>
        <v/>
      </c>
      <c r="V241" s="16" t="n"/>
      <c r="W241" s="17">
        <f>IF(Q241="YES",G241+V241,"")</f>
        <v/>
      </c>
      <c r="X241" s="18">
        <f>IF(Q241="YES",IF(TODAY()&gt;W241,"OVERDUE","WITHIN TIME"),"")</f>
        <v/>
      </c>
    </row>
    <row r="242">
      <c r="A242" s="3" t="n">
        <v>238</v>
      </c>
      <c r="B242" s="4" t="n"/>
      <c r="C242" s="4" t="n"/>
      <c r="D242" s="5">
        <f>IF(E242="NRFC","Natural Rubber Field Coagulam","")</f>
        <v/>
      </c>
      <c r="E242" s="4" t="n"/>
      <c r="F242" s="6" t="n"/>
      <c r="G242" s="6" t="n"/>
      <c r="H242" s="7">
        <f>IF(G242="","",G242-TODAY())</f>
        <v/>
      </c>
      <c r="I242" s="8">
        <f>IF(G242="","",
IF(G242&lt;TODAY(),
IF(O242&gt;0,"Violated","Completed"),
IF(H242&lt;=7,"Expiring Soon",
"Active")))</f>
        <v/>
      </c>
      <c r="J242" s="8">
        <f>IF(C242="","",COUNTIFS(purchase!$C:$C,$C242,purchase!$E:$E,$E242,purchase!$G:$G,"&gt;="&amp;$F242,purchase!$G:$G,"&lt;="&amp;$G242))</f>
        <v/>
      </c>
      <c r="K242" s="9">
        <f>IF(COUNTIFS(purchase!$C:$C,$C242,purchase!$E:$E,$E242,purchase!$G:$G,"&gt;="&amp;$F242,purchase!$G:$G,"&lt;="&amp;$G242)=0,"",_xlfn.MAXIFS(purchase!$G:$G,purchase!$C:$C,$C242,purchase!$E:$E,$E242,purchase!$G:$G,"&gt;="&amp;$F242,purchase!$G:$G,"&lt;="&amp;$G242))</f>
        <v/>
      </c>
      <c r="L242" s="4" t="n"/>
      <c r="M242" s="4" t="n"/>
      <c r="N242" s="10">
        <f>IF(M242="","",SUMIFS(purchase!$N:$N,purchase!$C:$C,$C242,purchase!$E:$E,$E242,purchase!$G:$G,"&gt;="&amp;$F242,purchase!$G:$G,"&lt;="&amp;$G242))</f>
        <v/>
      </c>
      <c r="O242" s="10">
        <f>IF(M242="","",M242-N242)</f>
        <v/>
      </c>
      <c r="P242" s="11">
        <f>IF(M242=0,"",N242/M242)</f>
        <v/>
      </c>
      <c r="Q242" s="12">
        <f>IF(OR(G242="",O242=""),"",
IF(AND(G242&lt;TODAY(),O242&gt;0),"YES","NO"))</f>
        <v/>
      </c>
      <c r="R242" s="13" t="n"/>
      <c r="S242" s="14" t="n"/>
      <c r="T242" s="15">
        <f>IF(Q242="YES", IF(R242="Company",L242*(1+S242),IF(R242="Vendor",L242*(1-S242),"")),"")</f>
        <v/>
      </c>
      <c r="U242" s="15">
        <f>IF(Q242="YES",O242*T242,"")</f>
        <v/>
      </c>
      <c r="V242" s="16" t="n"/>
      <c r="W242" s="17">
        <f>IF(Q242="YES",G242+V242,"")</f>
        <v/>
      </c>
      <c r="X242" s="18">
        <f>IF(Q242="YES",IF(TODAY()&gt;W242,"OVERDUE","WITHIN TIME"),"")</f>
        <v/>
      </c>
    </row>
    <row r="243">
      <c r="A243" s="3" t="n">
        <v>239</v>
      </c>
      <c r="B243" s="4" t="n"/>
      <c r="C243" s="4" t="n"/>
      <c r="D243" s="5">
        <f>IF(E243="NRFC","Natural Rubber Field Coagulam","")</f>
        <v/>
      </c>
      <c r="E243" s="4" t="n"/>
      <c r="F243" s="6" t="n"/>
      <c r="G243" s="6" t="n"/>
      <c r="H243" s="7">
        <f>IF(G243="","",G243-TODAY())</f>
        <v/>
      </c>
      <c r="I243" s="8">
        <f>IF(G243="","",
IF(G243&lt;TODAY(),
IF(O243&gt;0,"Violated","Completed"),
IF(H243&lt;=7,"Expiring Soon",
"Active")))</f>
        <v/>
      </c>
      <c r="J243" s="8">
        <f>IF(C243="","",COUNTIFS(purchase!$C:$C,$C243,purchase!$E:$E,$E243,purchase!$G:$G,"&gt;="&amp;$F243,purchase!$G:$G,"&lt;="&amp;$G243))</f>
        <v/>
      </c>
      <c r="K243" s="9">
        <f>IF(COUNTIFS(purchase!$C:$C,$C243,purchase!$E:$E,$E243,purchase!$G:$G,"&gt;="&amp;$F243,purchase!$G:$G,"&lt;="&amp;$G243)=0,"",_xlfn.MAXIFS(purchase!$G:$G,purchase!$C:$C,$C243,purchase!$E:$E,$E243,purchase!$G:$G,"&gt;="&amp;$F243,purchase!$G:$G,"&lt;="&amp;$G243))</f>
        <v/>
      </c>
      <c r="L243" s="4" t="n"/>
      <c r="M243" s="4" t="n"/>
      <c r="N243" s="10">
        <f>IF(M243="","",SUMIFS(purchase!$N:$N,purchase!$C:$C,$C243,purchase!$E:$E,$E243,purchase!$G:$G,"&gt;="&amp;$F243,purchase!$G:$G,"&lt;="&amp;$G243))</f>
        <v/>
      </c>
      <c r="O243" s="10">
        <f>IF(M243="","",M243-N243)</f>
        <v/>
      </c>
      <c r="P243" s="11">
        <f>IF(M243=0,"",N243/M243)</f>
        <v/>
      </c>
      <c r="Q243" s="12">
        <f>IF(OR(G243="",O243=""),"",
IF(AND(G243&lt;TODAY(),O243&gt;0),"YES","NO"))</f>
        <v/>
      </c>
      <c r="R243" s="13" t="n"/>
      <c r="S243" s="14" t="n"/>
      <c r="T243" s="15">
        <f>IF(Q243="YES", IF(R243="Company",L243*(1+S243),IF(R243="Vendor",L243*(1-S243),"")),"")</f>
        <v/>
      </c>
      <c r="U243" s="15">
        <f>IF(Q243="YES",O243*T243,"")</f>
        <v/>
      </c>
      <c r="V243" s="16" t="n"/>
      <c r="W243" s="17">
        <f>IF(Q243="YES",G243+V243,"")</f>
        <v/>
      </c>
      <c r="X243" s="18">
        <f>IF(Q243="YES",IF(TODAY()&gt;W243,"OVERDUE","WITHIN TIME"),"")</f>
        <v/>
      </c>
    </row>
    <row r="244">
      <c r="A244" s="3" t="n">
        <v>240</v>
      </c>
      <c r="B244" s="4" t="n"/>
      <c r="C244" s="4" t="n"/>
      <c r="D244" s="5">
        <f>IF(E244="NRFC","Natural Rubber Field Coagulam","")</f>
        <v/>
      </c>
      <c r="E244" s="4" t="n"/>
      <c r="F244" s="6" t="n"/>
      <c r="G244" s="6" t="n"/>
      <c r="H244" s="7">
        <f>IF(G244="","",G244-TODAY())</f>
        <v/>
      </c>
      <c r="I244" s="8">
        <f>IF(G244="","",
IF(G244&lt;TODAY(),
IF(O244&gt;0,"Violated","Completed"),
IF(H244&lt;=7,"Expiring Soon",
"Active")))</f>
        <v/>
      </c>
      <c r="J244" s="8">
        <f>IF(C244="","",COUNTIFS(purchase!$C:$C,$C244,purchase!$E:$E,$E244,purchase!$G:$G,"&gt;="&amp;$F244,purchase!$G:$G,"&lt;="&amp;$G244))</f>
        <v/>
      </c>
      <c r="K244" s="9">
        <f>IF(COUNTIFS(purchase!$C:$C,$C244,purchase!$E:$E,$E244,purchase!$G:$G,"&gt;="&amp;$F244,purchase!$G:$G,"&lt;="&amp;$G244)=0,"",_xlfn.MAXIFS(purchase!$G:$G,purchase!$C:$C,$C244,purchase!$E:$E,$E244,purchase!$G:$G,"&gt;="&amp;$F244,purchase!$G:$G,"&lt;="&amp;$G244))</f>
        <v/>
      </c>
      <c r="L244" s="4" t="n"/>
      <c r="M244" s="4" t="n"/>
      <c r="N244" s="10">
        <f>IF(M244="","",SUMIFS(purchase!$N:$N,purchase!$C:$C,$C244,purchase!$E:$E,$E244,purchase!$G:$G,"&gt;="&amp;$F244,purchase!$G:$G,"&lt;="&amp;$G244))</f>
        <v/>
      </c>
      <c r="O244" s="10">
        <f>IF(M244="","",M244-N244)</f>
        <v/>
      </c>
      <c r="P244" s="11">
        <f>IF(M244=0,"",N244/M244)</f>
        <v/>
      </c>
      <c r="Q244" s="12">
        <f>IF(OR(G244="",O244=""),"",
IF(AND(G244&lt;TODAY(),O244&gt;0),"YES","NO"))</f>
        <v/>
      </c>
      <c r="R244" s="13" t="n"/>
      <c r="S244" s="14" t="n"/>
      <c r="T244" s="15">
        <f>IF(Q244="YES", IF(R244="Company",L244*(1+S244),IF(R244="Vendor",L244*(1-S244),"")),"")</f>
        <v/>
      </c>
      <c r="U244" s="15">
        <f>IF(Q244="YES",O244*T244,"")</f>
        <v/>
      </c>
      <c r="V244" s="16" t="n"/>
      <c r="W244" s="17">
        <f>IF(Q244="YES",G244+V244,"")</f>
        <v/>
      </c>
      <c r="X244" s="18">
        <f>IF(Q244="YES",IF(TODAY()&gt;W244,"OVERDUE","WITHIN TIME"),"")</f>
        <v/>
      </c>
    </row>
    <row r="245">
      <c r="A245" s="3" t="n">
        <v>241</v>
      </c>
      <c r="B245" s="4" t="n"/>
      <c r="C245" s="4" t="n"/>
      <c r="D245" s="5">
        <f>IF(E245="NRFC","Natural Rubber Field Coagulam","")</f>
        <v/>
      </c>
      <c r="E245" s="4" t="n"/>
      <c r="F245" s="6" t="n"/>
      <c r="G245" s="6" t="n"/>
      <c r="H245" s="7">
        <f>IF(G245="","",G245-TODAY())</f>
        <v/>
      </c>
      <c r="I245" s="8">
        <f>IF(G245="","",
IF(G245&lt;TODAY(),
IF(O245&gt;0,"Violated","Completed"),
IF(H245&lt;=7,"Expiring Soon",
"Active")))</f>
        <v/>
      </c>
      <c r="J245" s="8">
        <f>IF(C245="","",COUNTIFS(purchase!$C:$C,$C245,purchase!$E:$E,$E245,purchase!$G:$G,"&gt;="&amp;$F245,purchase!$G:$G,"&lt;="&amp;$G245))</f>
        <v/>
      </c>
      <c r="K245" s="9">
        <f>IF(COUNTIFS(purchase!$C:$C,$C245,purchase!$E:$E,$E245,purchase!$G:$G,"&gt;="&amp;$F245,purchase!$G:$G,"&lt;="&amp;$G245)=0,"",_xlfn.MAXIFS(purchase!$G:$G,purchase!$C:$C,$C245,purchase!$E:$E,$E245,purchase!$G:$G,"&gt;="&amp;$F245,purchase!$G:$G,"&lt;="&amp;$G245))</f>
        <v/>
      </c>
      <c r="L245" s="4" t="n"/>
      <c r="M245" s="4" t="n"/>
      <c r="N245" s="10">
        <f>IF(M245="","",SUMIFS(purchase!$N:$N,purchase!$C:$C,$C245,purchase!$E:$E,$E245,purchase!$G:$G,"&gt;="&amp;$F245,purchase!$G:$G,"&lt;="&amp;$G245))</f>
        <v/>
      </c>
      <c r="O245" s="10">
        <f>IF(M245="","",M245-N245)</f>
        <v/>
      </c>
      <c r="P245" s="11">
        <f>IF(M245=0,"",N245/M245)</f>
        <v/>
      </c>
      <c r="Q245" s="12">
        <f>IF(OR(G245="",O245=""),"",
IF(AND(G245&lt;TODAY(),O245&gt;0),"YES","NO"))</f>
        <v/>
      </c>
      <c r="R245" s="13" t="n"/>
      <c r="S245" s="14" t="n"/>
      <c r="T245" s="15">
        <f>IF(Q245="YES", IF(R245="Company",L245*(1+S245),IF(R245="Vendor",L245*(1-S245),"")),"")</f>
        <v/>
      </c>
      <c r="U245" s="15">
        <f>IF(Q245="YES",O245*T245,"")</f>
        <v/>
      </c>
      <c r="V245" s="16" t="n"/>
      <c r="W245" s="17">
        <f>IF(Q245="YES",G245+V245,"")</f>
        <v/>
      </c>
      <c r="X245" s="18">
        <f>IF(Q245="YES",IF(TODAY()&gt;W245,"OVERDUE","WITHIN TIME"),"")</f>
        <v/>
      </c>
    </row>
    <row r="246">
      <c r="A246" s="3" t="n">
        <v>242</v>
      </c>
      <c r="B246" s="4" t="n"/>
      <c r="C246" s="4" t="n"/>
      <c r="D246" s="5">
        <f>IF(E246="NRFC","Natural Rubber Field Coagulam","")</f>
        <v/>
      </c>
      <c r="E246" s="4" t="n"/>
      <c r="F246" s="6" t="n"/>
      <c r="G246" s="6" t="n"/>
      <c r="H246" s="7">
        <f>IF(G246="","",G246-TODAY())</f>
        <v/>
      </c>
      <c r="I246" s="8">
        <f>IF(G246="","",
IF(G246&lt;TODAY(),
IF(O246&gt;0,"Violated","Completed"),
IF(H246&lt;=7,"Expiring Soon",
"Active")))</f>
        <v/>
      </c>
      <c r="J246" s="8">
        <f>IF(C246="","",COUNTIFS(purchase!$C:$C,$C246,purchase!$E:$E,$E246,purchase!$G:$G,"&gt;="&amp;$F246,purchase!$G:$G,"&lt;="&amp;$G246))</f>
        <v/>
      </c>
      <c r="K246" s="9">
        <f>IF(COUNTIFS(purchase!$C:$C,$C246,purchase!$E:$E,$E246,purchase!$G:$G,"&gt;="&amp;$F246,purchase!$G:$G,"&lt;="&amp;$G246)=0,"",_xlfn.MAXIFS(purchase!$G:$G,purchase!$C:$C,$C246,purchase!$E:$E,$E246,purchase!$G:$G,"&gt;="&amp;$F246,purchase!$G:$G,"&lt;="&amp;$G246))</f>
        <v/>
      </c>
      <c r="L246" s="4" t="n"/>
      <c r="M246" s="4" t="n"/>
      <c r="N246" s="10">
        <f>IF(M246="","",SUMIFS(purchase!$N:$N,purchase!$C:$C,$C246,purchase!$E:$E,$E246,purchase!$G:$G,"&gt;="&amp;$F246,purchase!$G:$G,"&lt;="&amp;$G246))</f>
        <v/>
      </c>
      <c r="O246" s="10">
        <f>IF(M246="","",M246-N246)</f>
        <v/>
      </c>
      <c r="P246" s="11">
        <f>IF(M246=0,"",N246/M246)</f>
        <v/>
      </c>
      <c r="Q246" s="12">
        <f>IF(OR(G246="",O246=""),"",
IF(AND(G246&lt;TODAY(),O246&gt;0),"YES","NO"))</f>
        <v/>
      </c>
      <c r="R246" s="13" t="n"/>
      <c r="S246" s="14" t="n"/>
      <c r="T246" s="15">
        <f>IF(Q246="YES", IF(R246="Company",L246*(1+S246),IF(R246="Vendor",L246*(1-S246),"")),"")</f>
        <v/>
      </c>
      <c r="U246" s="15">
        <f>IF(Q246="YES",O246*T246,"")</f>
        <v/>
      </c>
      <c r="V246" s="16" t="n"/>
      <c r="W246" s="17">
        <f>IF(Q246="YES",G246+V246,"")</f>
        <v/>
      </c>
      <c r="X246" s="18">
        <f>IF(Q246="YES",IF(TODAY()&gt;W246,"OVERDUE","WITHIN TIME"),"")</f>
        <v/>
      </c>
    </row>
    <row r="247">
      <c r="A247" s="3" t="n">
        <v>243</v>
      </c>
      <c r="B247" s="4" t="n"/>
      <c r="C247" s="4" t="n"/>
      <c r="D247" s="5">
        <f>IF(E247="NRFC","Natural Rubber Field Coagulam","")</f>
        <v/>
      </c>
      <c r="E247" s="4" t="n"/>
      <c r="F247" s="6" t="n"/>
      <c r="G247" s="6" t="n"/>
      <c r="H247" s="7">
        <f>IF(G247="","",G247-TODAY())</f>
        <v/>
      </c>
      <c r="I247" s="8">
        <f>IF(G247="","",
IF(G247&lt;TODAY(),
IF(O247&gt;0,"Violated","Completed"),
IF(H247&lt;=7,"Expiring Soon",
"Active")))</f>
        <v/>
      </c>
      <c r="J247" s="8">
        <f>IF(C247="","",COUNTIFS(purchase!$C:$C,$C247,purchase!$E:$E,$E247,purchase!$G:$G,"&gt;="&amp;$F247,purchase!$G:$G,"&lt;="&amp;$G247))</f>
        <v/>
      </c>
      <c r="K247" s="9">
        <f>IF(COUNTIFS(purchase!$C:$C,$C247,purchase!$E:$E,$E247,purchase!$G:$G,"&gt;="&amp;$F247,purchase!$G:$G,"&lt;="&amp;$G247)=0,"",_xlfn.MAXIFS(purchase!$G:$G,purchase!$C:$C,$C247,purchase!$E:$E,$E247,purchase!$G:$G,"&gt;="&amp;$F247,purchase!$G:$G,"&lt;="&amp;$G247))</f>
        <v/>
      </c>
      <c r="L247" s="4" t="n"/>
      <c r="M247" s="4" t="n"/>
      <c r="N247" s="10">
        <f>IF(M247="","",SUMIFS(purchase!$N:$N,purchase!$C:$C,$C247,purchase!$E:$E,$E247,purchase!$G:$G,"&gt;="&amp;$F247,purchase!$G:$G,"&lt;="&amp;$G247))</f>
        <v/>
      </c>
      <c r="O247" s="10">
        <f>IF(M247="","",M247-N247)</f>
        <v/>
      </c>
      <c r="P247" s="11">
        <f>IF(M247=0,"",N247/M247)</f>
        <v/>
      </c>
      <c r="Q247" s="12">
        <f>IF(OR(G247="",O247=""),"",
IF(AND(G247&lt;TODAY(),O247&gt;0),"YES","NO"))</f>
        <v/>
      </c>
      <c r="R247" s="13" t="n"/>
      <c r="S247" s="14" t="n"/>
      <c r="T247" s="15">
        <f>IF(Q247="YES", IF(R247="Company",L247*(1+S247),IF(R247="Vendor",L247*(1-S247),"")),"")</f>
        <v/>
      </c>
      <c r="U247" s="15">
        <f>IF(Q247="YES",O247*T247,"")</f>
        <v/>
      </c>
      <c r="V247" s="16" t="n"/>
      <c r="W247" s="17">
        <f>IF(Q247="YES",G247+V247,"")</f>
        <v/>
      </c>
      <c r="X247" s="18">
        <f>IF(Q247="YES",IF(TODAY()&gt;W247,"OVERDUE","WITHIN TIME"),"")</f>
        <v/>
      </c>
    </row>
    <row r="248">
      <c r="A248" s="3" t="n">
        <v>244</v>
      </c>
      <c r="B248" s="4" t="n"/>
      <c r="C248" s="4" t="n"/>
      <c r="D248" s="5">
        <f>IF(E248="NRFC","Natural Rubber Field Coagulam","")</f>
        <v/>
      </c>
      <c r="E248" s="4" t="n"/>
      <c r="F248" s="6" t="n"/>
      <c r="G248" s="6" t="n"/>
      <c r="H248" s="7">
        <f>IF(G248="","",G248-TODAY())</f>
        <v/>
      </c>
      <c r="I248" s="8">
        <f>IF(G248="","",
IF(G248&lt;TODAY(),
IF(O248&gt;0,"Violated","Completed"),
IF(H248&lt;=7,"Expiring Soon",
"Active")))</f>
        <v/>
      </c>
      <c r="J248" s="8">
        <f>IF(C248="","",COUNTIFS(purchase!$C:$C,$C248,purchase!$E:$E,$E248,purchase!$G:$G,"&gt;="&amp;$F248,purchase!$G:$G,"&lt;="&amp;$G248))</f>
        <v/>
      </c>
      <c r="K248" s="9">
        <f>IF(COUNTIFS(purchase!$C:$C,$C248,purchase!$E:$E,$E248,purchase!$G:$G,"&gt;="&amp;$F248,purchase!$G:$G,"&lt;="&amp;$G248)=0,"",_xlfn.MAXIFS(purchase!$G:$G,purchase!$C:$C,$C248,purchase!$E:$E,$E248,purchase!$G:$G,"&gt;="&amp;$F248,purchase!$G:$G,"&lt;="&amp;$G248))</f>
        <v/>
      </c>
      <c r="L248" s="4" t="n"/>
      <c r="M248" s="4" t="n"/>
      <c r="N248" s="10">
        <f>IF(M248="","",SUMIFS(purchase!$N:$N,purchase!$C:$C,$C248,purchase!$E:$E,$E248,purchase!$G:$G,"&gt;="&amp;$F248,purchase!$G:$G,"&lt;="&amp;$G248))</f>
        <v/>
      </c>
      <c r="O248" s="10">
        <f>IF(M248="","",M248-N248)</f>
        <v/>
      </c>
      <c r="P248" s="11">
        <f>IF(M248=0,"",N248/M248)</f>
        <v/>
      </c>
      <c r="Q248" s="12">
        <f>IF(OR(G248="",O248=""),"",
IF(AND(G248&lt;TODAY(),O248&gt;0),"YES","NO"))</f>
        <v/>
      </c>
      <c r="R248" s="13" t="n"/>
      <c r="S248" s="14" t="n"/>
      <c r="T248" s="15">
        <f>IF(Q248="YES", IF(R248="Company",L248*(1+S248),IF(R248="Vendor",L248*(1-S248),"")),"")</f>
        <v/>
      </c>
      <c r="U248" s="15">
        <f>IF(Q248="YES",O248*T248,"")</f>
        <v/>
      </c>
      <c r="V248" s="16" t="n"/>
      <c r="W248" s="17">
        <f>IF(Q248="YES",G248+V248,"")</f>
        <v/>
      </c>
      <c r="X248" s="18">
        <f>IF(Q248="YES",IF(TODAY()&gt;W248,"OVERDUE","WITHIN TIME"),"")</f>
        <v/>
      </c>
    </row>
    <row r="249">
      <c r="A249" s="3" t="n">
        <v>245</v>
      </c>
      <c r="B249" s="4" t="n"/>
      <c r="C249" s="4" t="n"/>
      <c r="D249" s="5">
        <f>IF(E249="NRFC","Natural Rubber Field Coagulam","")</f>
        <v/>
      </c>
      <c r="E249" s="4" t="n"/>
      <c r="F249" s="6" t="n"/>
      <c r="G249" s="6" t="n"/>
      <c r="H249" s="7">
        <f>IF(G249="","",G249-TODAY())</f>
        <v/>
      </c>
      <c r="I249" s="8">
        <f>IF(G249="","",
IF(G249&lt;TODAY(),
IF(O249&gt;0,"Violated","Completed"),
IF(H249&lt;=7,"Expiring Soon",
"Active")))</f>
        <v/>
      </c>
      <c r="J249" s="8">
        <f>IF(C249="","",COUNTIFS(purchase!$C:$C,$C249,purchase!$E:$E,$E249,purchase!$G:$G,"&gt;="&amp;$F249,purchase!$G:$G,"&lt;="&amp;$G249))</f>
        <v/>
      </c>
      <c r="K249" s="9">
        <f>IF(COUNTIFS(purchase!$C:$C,$C249,purchase!$E:$E,$E249,purchase!$G:$G,"&gt;="&amp;$F249,purchase!$G:$G,"&lt;="&amp;$G249)=0,"",_xlfn.MAXIFS(purchase!$G:$G,purchase!$C:$C,$C249,purchase!$E:$E,$E249,purchase!$G:$G,"&gt;="&amp;$F249,purchase!$G:$G,"&lt;="&amp;$G249))</f>
        <v/>
      </c>
      <c r="L249" s="4" t="n"/>
      <c r="M249" s="4" t="n"/>
      <c r="N249" s="10">
        <f>IF(M249="","",SUMIFS(purchase!$N:$N,purchase!$C:$C,$C249,purchase!$E:$E,$E249,purchase!$G:$G,"&gt;="&amp;$F249,purchase!$G:$G,"&lt;="&amp;$G249))</f>
        <v/>
      </c>
      <c r="O249" s="10">
        <f>IF(M249="","",M249-N249)</f>
        <v/>
      </c>
      <c r="P249" s="11">
        <f>IF(M249=0,"",N249/M249)</f>
        <v/>
      </c>
      <c r="Q249" s="12">
        <f>IF(OR(G249="",O249=""),"",
IF(AND(G249&lt;TODAY(),O249&gt;0),"YES","NO"))</f>
        <v/>
      </c>
      <c r="R249" s="13" t="n"/>
      <c r="S249" s="14" t="n"/>
      <c r="T249" s="15">
        <f>IF(Q249="YES", IF(R249="Company",L249*(1+S249),IF(R249="Vendor",L249*(1-S249),"")),"")</f>
        <v/>
      </c>
      <c r="U249" s="15">
        <f>IF(Q249="YES",O249*T249,"")</f>
        <v/>
      </c>
      <c r="V249" s="16" t="n"/>
      <c r="W249" s="17">
        <f>IF(Q249="YES",G249+V249,"")</f>
        <v/>
      </c>
      <c r="X249" s="18">
        <f>IF(Q249="YES",IF(TODAY()&gt;W249,"OVERDUE","WITHIN TIME"),"")</f>
        <v/>
      </c>
    </row>
    <row r="250">
      <c r="A250" s="3" t="n">
        <v>246</v>
      </c>
      <c r="B250" s="4" t="n"/>
      <c r="C250" s="4" t="n"/>
      <c r="D250" s="5">
        <f>IF(E250="NRFC","Natural Rubber Field Coagulam","")</f>
        <v/>
      </c>
      <c r="E250" s="4" t="n"/>
      <c r="F250" s="6" t="n"/>
      <c r="G250" s="6" t="n"/>
      <c r="H250" s="7">
        <f>IF(G250="","",G250-TODAY())</f>
        <v/>
      </c>
      <c r="I250" s="8">
        <f>IF(G250="","",
IF(G250&lt;TODAY(),
IF(O250&gt;0,"Violated","Completed"),
IF(H250&lt;=7,"Expiring Soon",
"Active")))</f>
        <v/>
      </c>
      <c r="J250" s="8">
        <f>IF(C250="","",COUNTIFS(purchase!$C:$C,$C250,purchase!$E:$E,$E250,purchase!$G:$G,"&gt;="&amp;$F250,purchase!$G:$G,"&lt;="&amp;$G250))</f>
        <v/>
      </c>
      <c r="K250" s="9">
        <f>IF(COUNTIFS(purchase!$C:$C,$C250,purchase!$E:$E,$E250,purchase!$G:$G,"&gt;="&amp;$F250,purchase!$G:$G,"&lt;="&amp;$G250)=0,"",_xlfn.MAXIFS(purchase!$G:$G,purchase!$C:$C,$C250,purchase!$E:$E,$E250,purchase!$G:$G,"&gt;="&amp;$F250,purchase!$G:$G,"&lt;="&amp;$G250))</f>
        <v/>
      </c>
      <c r="L250" s="4" t="n"/>
      <c r="M250" s="4" t="n"/>
      <c r="N250" s="10">
        <f>IF(M250="","",SUMIFS(purchase!$N:$N,purchase!$C:$C,$C250,purchase!$E:$E,$E250,purchase!$G:$G,"&gt;="&amp;$F250,purchase!$G:$G,"&lt;="&amp;$G250))</f>
        <v/>
      </c>
      <c r="O250" s="10">
        <f>IF(M250="","",M250-N250)</f>
        <v/>
      </c>
      <c r="P250" s="11">
        <f>IF(M250=0,"",N250/M250)</f>
        <v/>
      </c>
      <c r="Q250" s="12">
        <f>IF(OR(G250="",O250=""),"",
IF(AND(G250&lt;TODAY(),O250&gt;0),"YES","NO"))</f>
        <v/>
      </c>
      <c r="R250" s="13" t="n"/>
      <c r="S250" s="14" t="n"/>
      <c r="T250" s="15">
        <f>IF(Q250="YES", IF(R250="Company",L250*(1+S250),IF(R250="Vendor",L250*(1-S250),"")),"")</f>
        <v/>
      </c>
      <c r="U250" s="15">
        <f>IF(Q250="YES",O250*T250,"")</f>
        <v/>
      </c>
      <c r="V250" s="16" t="n"/>
      <c r="W250" s="17">
        <f>IF(Q250="YES",G250+V250,"")</f>
        <v/>
      </c>
      <c r="X250" s="18">
        <f>IF(Q250="YES",IF(TODAY()&gt;W250,"OVERDUE","WITHIN TIME"),"")</f>
        <v/>
      </c>
    </row>
    <row r="251">
      <c r="A251" s="3" t="n">
        <v>247</v>
      </c>
      <c r="B251" s="4" t="n"/>
      <c r="C251" s="4" t="n"/>
      <c r="D251" s="5">
        <f>IF(E251="NRFC","Natural Rubber Field Coagulam","")</f>
        <v/>
      </c>
      <c r="E251" s="4" t="n"/>
      <c r="F251" s="6" t="n"/>
      <c r="G251" s="6" t="n"/>
      <c r="H251" s="7">
        <f>IF(G251="","",G251-TODAY())</f>
        <v/>
      </c>
      <c r="I251" s="8">
        <f>IF(G251="","",
IF(G251&lt;TODAY(),
IF(O251&gt;0,"Violated","Completed"),
IF(H251&lt;=7,"Expiring Soon",
"Active")))</f>
        <v/>
      </c>
      <c r="J251" s="8">
        <f>IF(C251="","",COUNTIFS(purchase!$C:$C,$C251,purchase!$E:$E,$E251,purchase!$G:$G,"&gt;="&amp;$F251,purchase!$G:$G,"&lt;="&amp;$G251))</f>
        <v/>
      </c>
      <c r="K251" s="9">
        <f>IF(COUNTIFS(purchase!$C:$C,$C251,purchase!$E:$E,$E251,purchase!$G:$G,"&gt;="&amp;$F251,purchase!$G:$G,"&lt;="&amp;$G251)=0,"",_xlfn.MAXIFS(purchase!$G:$G,purchase!$C:$C,$C251,purchase!$E:$E,$E251,purchase!$G:$G,"&gt;="&amp;$F251,purchase!$G:$G,"&lt;="&amp;$G251))</f>
        <v/>
      </c>
      <c r="L251" s="4" t="n"/>
      <c r="M251" s="4" t="n"/>
      <c r="N251" s="10">
        <f>IF(M251="","",SUMIFS(purchase!$N:$N,purchase!$C:$C,$C251,purchase!$E:$E,$E251,purchase!$G:$G,"&gt;="&amp;$F251,purchase!$G:$G,"&lt;="&amp;$G251))</f>
        <v/>
      </c>
      <c r="O251" s="10">
        <f>IF(M251="","",M251-N251)</f>
        <v/>
      </c>
      <c r="P251" s="11">
        <f>IF(M251=0,"",N251/M251)</f>
        <v/>
      </c>
      <c r="Q251" s="12">
        <f>IF(OR(G251="",O251=""),"",
IF(AND(G251&lt;TODAY(),O251&gt;0),"YES","NO"))</f>
        <v/>
      </c>
      <c r="R251" s="13" t="n"/>
      <c r="S251" s="14" t="n"/>
      <c r="T251" s="15">
        <f>IF(Q251="YES", IF(R251="Company",L251*(1+S251),IF(R251="Vendor",L251*(1-S251),"")),"")</f>
        <v/>
      </c>
      <c r="U251" s="15">
        <f>IF(Q251="YES",O251*T251,"")</f>
        <v/>
      </c>
      <c r="V251" s="16" t="n"/>
      <c r="W251" s="17">
        <f>IF(Q251="YES",G251+V251,"")</f>
        <v/>
      </c>
      <c r="X251" s="18">
        <f>IF(Q251="YES",IF(TODAY()&gt;W251,"OVERDUE","WITHIN TIME"),"")</f>
        <v/>
      </c>
    </row>
    <row r="252">
      <c r="A252" s="3" t="n">
        <v>248</v>
      </c>
      <c r="B252" s="4" t="n"/>
      <c r="C252" s="4" t="n"/>
      <c r="D252" s="5">
        <f>IF(E252="NRFC","Natural Rubber Field Coagulam","")</f>
        <v/>
      </c>
      <c r="E252" s="4" t="n"/>
      <c r="F252" s="6" t="n"/>
      <c r="G252" s="6" t="n"/>
      <c r="H252" s="7">
        <f>IF(G252="","",G252-TODAY())</f>
        <v/>
      </c>
      <c r="I252" s="8">
        <f>IF(G252="","",
IF(G252&lt;TODAY(),
IF(O252&gt;0,"Violated","Completed"),
IF(H252&lt;=7,"Expiring Soon",
"Active")))</f>
        <v/>
      </c>
      <c r="J252" s="8">
        <f>IF(C252="","",COUNTIFS(purchase!$C:$C,$C252,purchase!$E:$E,$E252,purchase!$G:$G,"&gt;="&amp;$F252,purchase!$G:$G,"&lt;="&amp;$G252))</f>
        <v/>
      </c>
      <c r="K252" s="9">
        <f>IF(COUNTIFS(purchase!$C:$C,$C252,purchase!$E:$E,$E252,purchase!$G:$G,"&gt;="&amp;$F252,purchase!$G:$G,"&lt;="&amp;$G252)=0,"",_xlfn.MAXIFS(purchase!$G:$G,purchase!$C:$C,$C252,purchase!$E:$E,$E252,purchase!$G:$G,"&gt;="&amp;$F252,purchase!$G:$G,"&lt;="&amp;$G252))</f>
        <v/>
      </c>
      <c r="L252" s="4" t="n"/>
      <c r="M252" s="4" t="n"/>
      <c r="N252" s="10">
        <f>IF(M252="","",SUMIFS(purchase!$N:$N,purchase!$C:$C,$C252,purchase!$E:$E,$E252,purchase!$G:$G,"&gt;="&amp;$F252,purchase!$G:$G,"&lt;="&amp;$G252))</f>
        <v/>
      </c>
      <c r="O252" s="10">
        <f>IF(M252="","",M252-N252)</f>
        <v/>
      </c>
      <c r="P252" s="11">
        <f>IF(M252=0,"",N252/M252)</f>
        <v/>
      </c>
      <c r="Q252" s="12">
        <f>IF(OR(G252="",O252=""),"",
IF(AND(G252&lt;TODAY(),O252&gt;0),"YES","NO"))</f>
        <v/>
      </c>
      <c r="R252" s="13" t="n"/>
      <c r="S252" s="14" t="n"/>
      <c r="T252" s="15">
        <f>IF(Q252="YES", IF(R252="Company",L252*(1+S252),IF(R252="Vendor",L252*(1-S252),"")),"")</f>
        <v/>
      </c>
      <c r="U252" s="15">
        <f>IF(Q252="YES",O252*T252,"")</f>
        <v/>
      </c>
      <c r="V252" s="16" t="n"/>
      <c r="W252" s="17">
        <f>IF(Q252="YES",G252+V252,"")</f>
        <v/>
      </c>
      <c r="X252" s="18">
        <f>IF(Q252="YES",IF(TODAY()&gt;W252,"OVERDUE","WITHIN TIME"),"")</f>
        <v/>
      </c>
    </row>
    <row r="253">
      <c r="A253" s="3" t="n">
        <v>249</v>
      </c>
      <c r="B253" s="4" t="n"/>
      <c r="C253" s="4" t="n"/>
      <c r="D253" s="5">
        <f>IF(E253="NRFC","Natural Rubber Field Coagulam","")</f>
        <v/>
      </c>
      <c r="E253" s="4" t="n"/>
      <c r="F253" s="6" t="n"/>
      <c r="G253" s="6" t="n"/>
      <c r="H253" s="7">
        <f>IF(G253="","",G253-TODAY())</f>
        <v/>
      </c>
      <c r="I253" s="8">
        <f>IF(G253="","",
IF(G253&lt;TODAY(),
IF(O253&gt;0,"Violated","Completed"),
IF(H253&lt;=7,"Expiring Soon",
"Active")))</f>
        <v/>
      </c>
      <c r="J253" s="8">
        <f>IF(C253="","",COUNTIFS(purchase!$C:$C,$C253,purchase!$E:$E,$E253,purchase!$G:$G,"&gt;="&amp;$F253,purchase!$G:$G,"&lt;="&amp;$G253))</f>
        <v/>
      </c>
      <c r="K253" s="9">
        <f>IF(COUNTIFS(purchase!$C:$C,$C253,purchase!$E:$E,$E253,purchase!$G:$G,"&gt;="&amp;$F253,purchase!$G:$G,"&lt;="&amp;$G253)=0,"",_xlfn.MAXIFS(purchase!$G:$G,purchase!$C:$C,$C253,purchase!$E:$E,$E253,purchase!$G:$G,"&gt;="&amp;$F253,purchase!$G:$G,"&lt;="&amp;$G253))</f>
        <v/>
      </c>
      <c r="L253" s="4" t="n"/>
      <c r="M253" s="4" t="n"/>
      <c r="N253" s="10">
        <f>IF(M253="","",SUMIFS(purchase!$N:$N,purchase!$C:$C,$C253,purchase!$E:$E,$E253,purchase!$G:$G,"&gt;="&amp;$F253,purchase!$G:$G,"&lt;="&amp;$G253))</f>
        <v/>
      </c>
      <c r="O253" s="10">
        <f>IF(M253="","",M253-N253)</f>
        <v/>
      </c>
      <c r="P253" s="11">
        <f>IF(M253=0,"",N253/M253)</f>
        <v/>
      </c>
      <c r="Q253" s="12">
        <f>IF(OR(G253="",O253=""),"",
IF(AND(G253&lt;TODAY(),O253&gt;0),"YES","NO"))</f>
        <v/>
      </c>
      <c r="R253" s="13" t="n"/>
      <c r="S253" s="14" t="n"/>
      <c r="T253" s="15">
        <f>IF(Q253="YES", IF(R253="Company",L253*(1+S253),IF(R253="Vendor",L253*(1-S253),"")),"")</f>
        <v/>
      </c>
      <c r="U253" s="15">
        <f>IF(Q253="YES",O253*T253,"")</f>
        <v/>
      </c>
      <c r="V253" s="16" t="n"/>
      <c r="W253" s="17">
        <f>IF(Q253="YES",G253+V253,"")</f>
        <v/>
      </c>
      <c r="X253" s="18">
        <f>IF(Q253="YES",IF(TODAY()&gt;W253,"OVERDUE","WITHIN TIME"),"")</f>
        <v/>
      </c>
    </row>
    <row r="254">
      <c r="A254" s="3" t="n">
        <v>250</v>
      </c>
      <c r="B254" s="4" t="n"/>
      <c r="C254" s="4" t="n"/>
      <c r="D254" s="5">
        <f>IF(E254="NRFC","Natural Rubber Field Coagulam","")</f>
        <v/>
      </c>
      <c r="E254" s="4" t="n"/>
      <c r="F254" s="6" t="n"/>
      <c r="G254" s="6" t="n"/>
      <c r="H254" s="7">
        <f>IF(G254="","",G254-TODAY())</f>
        <v/>
      </c>
      <c r="I254" s="8">
        <f>IF(G254="","",
IF(G254&lt;TODAY(),
IF(O254&gt;0,"Violated","Completed"),
IF(H254&lt;=7,"Expiring Soon",
"Active")))</f>
        <v/>
      </c>
      <c r="J254" s="8">
        <f>IF(C254="","",COUNTIFS(purchase!$C:$C,$C254,purchase!$E:$E,$E254,purchase!$G:$G,"&gt;="&amp;$F254,purchase!$G:$G,"&lt;="&amp;$G254))</f>
        <v/>
      </c>
      <c r="K254" s="9">
        <f>IF(COUNTIFS(purchase!$C:$C,$C254,purchase!$E:$E,$E254,purchase!$G:$G,"&gt;="&amp;$F254,purchase!$G:$G,"&lt;="&amp;$G254)=0,"",_xlfn.MAXIFS(purchase!$G:$G,purchase!$C:$C,$C254,purchase!$E:$E,$E254,purchase!$G:$G,"&gt;="&amp;$F254,purchase!$G:$G,"&lt;="&amp;$G254))</f>
        <v/>
      </c>
      <c r="L254" s="4" t="n"/>
      <c r="M254" s="4" t="n"/>
      <c r="N254" s="10">
        <f>IF(M254="","",SUMIFS(purchase!$N:$N,purchase!$C:$C,$C254,purchase!$E:$E,$E254,purchase!$G:$G,"&gt;="&amp;$F254,purchase!$G:$G,"&lt;="&amp;$G254))</f>
        <v/>
      </c>
      <c r="O254" s="10">
        <f>IF(M254="","",M254-N254)</f>
        <v/>
      </c>
      <c r="P254" s="11">
        <f>IF(M254=0,"",N254/M254)</f>
        <v/>
      </c>
      <c r="Q254" s="12">
        <f>IF(OR(G254="",O254=""),"",
IF(AND(G254&lt;TODAY(),O254&gt;0),"YES","NO"))</f>
        <v/>
      </c>
      <c r="R254" s="13" t="n"/>
      <c r="S254" s="14" t="n"/>
      <c r="T254" s="15">
        <f>IF(Q254="YES", IF(R254="Company",L254*(1+S254),IF(R254="Vendor",L254*(1-S254),"")),"")</f>
        <v/>
      </c>
      <c r="U254" s="15">
        <f>IF(Q254="YES",O254*T254,"")</f>
        <v/>
      </c>
      <c r="V254" s="16" t="n"/>
      <c r="W254" s="17">
        <f>IF(Q254="YES",G254+V254,"")</f>
        <v/>
      </c>
      <c r="X254" s="18">
        <f>IF(Q254="YES",IF(TODAY()&gt;W254,"OVERDUE","WITHIN TIME"),"")</f>
        <v/>
      </c>
    </row>
    <row r="255">
      <c r="A255" s="3" t="n">
        <v>251</v>
      </c>
      <c r="B255" s="4" t="n"/>
      <c r="C255" s="4" t="n"/>
      <c r="D255" s="5">
        <f>IF(E255="NRFC","Natural Rubber Field Coagulam","")</f>
        <v/>
      </c>
      <c r="E255" s="4" t="n"/>
      <c r="F255" s="6" t="n"/>
      <c r="G255" s="6" t="n"/>
      <c r="H255" s="7">
        <f>IF(G255="","",G255-TODAY())</f>
        <v/>
      </c>
      <c r="I255" s="8">
        <f>IF(G255="","",
IF(G255&lt;TODAY(),
IF(O255&gt;0,"Violated","Completed"),
IF(H255&lt;=7,"Expiring Soon",
"Active")))</f>
        <v/>
      </c>
      <c r="J255" s="8">
        <f>IF(C255="","",COUNTIFS(purchase!$C:$C,$C255,purchase!$E:$E,$E255,purchase!$G:$G,"&gt;="&amp;$F255,purchase!$G:$G,"&lt;="&amp;$G255))</f>
        <v/>
      </c>
      <c r="K255" s="9">
        <f>IF(COUNTIFS(purchase!$C:$C,$C255,purchase!$E:$E,$E255,purchase!$G:$G,"&gt;="&amp;$F255,purchase!$G:$G,"&lt;="&amp;$G255)=0,"",_xlfn.MAXIFS(purchase!$G:$G,purchase!$C:$C,$C255,purchase!$E:$E,$E255,purchase!$G:$G,"&gt;="&amp;$F255,purchase!$G:$G,"&lt;="&amp;$G255))</f>
        <v/>
      </c>
      <c r="L255" s="4" t="n"/>
      <c r="M255" s="4" t="n"/>
      <c r="N255" s="10">
        <f>IF(M255="","",SUMIFS(purchase!$N:$N,purchase!$C:$C,$C255,purchase!$E:$E,$E255,purchase!$G:$G,"&gt;="&amp;$F255,purchase!$G:$G,"&lt;="&amp;$G255))</f>
        <v/>
      </c>
      <c r="O255" s="10">
        <f>IF(M255="","",M255-N255)</f>
        <v/>
      </c>
      <c r="P255" s="11">
        <f>IF(M255=0,"",N255/M255)</f>
        <v/>
      </c>
      <c r="Q255" s="12">
        <f>IF(OR(G255="",O255=""),"",
IF(AND(G255&lt;TODAY(),O255&gt;0),"YES","NO"))</f>
        <v/>
      </c>
      <c r="R255" s="13" t="n"/>
      <c r="S255" s="14" t="n"/>
      <c r="T255" s="15">
        <f>IF(Q255="YES", IF(R255="Company",L255*(1+S255),IF(R255="Vendor",L255*(1-S255),"")),"")</f>
        <v/>
      </c>
      <c r="U255" s="15">
        <f>IF(Q255="YES",O255*T255,"")</f>
        <v/>
      </c>
      <c r="V255" s="16" t="n"/>
      <c r="W255" s="17">
        <f>IF(Q255="YES",G255+V255,"")</f>
        <v/>
      </c>
      <c r="X255" s="18">
        <f>IF(Q255="YES",IF(TODAY()&gt;W255,"OVERDUE","WITHIN TIME"),"")</f>
        <v/>
      </c>
    </row>
    <row r="256">
      <c r="A256" s="3" t="n">
        <v>252</v>
      </c>
      <c r="B256" s="4" t="n"/>
      <c r="C256" s="4" t="n"/>
      <c r="D256" s="5">
        <f>IF(E256="NRFC","Natural Rubber Field Coagulam","")</f>
        <v/>
      </c>
      <c r="E256" s="4" t="n"/>
      <c r="F256" s="6" t="n"/>
      <c r="G256" s="6" t="n"/>
      <c r="H256" s="7">
        <f>IF(G256="","",G256-TODAY())</f>
        <v/>
      </c>
      <c r="I256" s="8">
        <f>IF(G256="","",
IF(G256&lt;TODAY(),
IF(O256&gt;0,"Violated","Completed"),
IF(H256&lt;=7,"Expiring Soon",
"Active")))</f>
        <v/>
      </c>
      <c r="J256" s="8">
        <f>IF(C256="","",COUNTIFS(purchase!$C:$C,$C256,purchase!$E:$E,$E256,purchase!$G:$G,"&gt;="&amp;$F256,purchase!$G:$G,"&lt;="&amp;$G256))</f>
        <v/>
      </c>
      <c r="K256" s="9">
        <f>IF(COUNTIFS(purchase!$C:$C,$C256,purchase!$E:$E,$E256,purchase!$G:$G,"&gt;="&amp;$F256,purchase!$G:$G,"&lt;="&amp;$G256)=0,"",_xlfn.MAXIFS(purchase!$G:$G,purchase!$C:$C,$C256,purchase!$E:$E,$E256,purchase!$G:$G,"&gt;="&amp;$F256,purchase!$G:$G,"&lt;="&amp;$G256))</f>
        <v/>
      </c>
      <c r="L256" s="4" t="n"/>
      <c r="M256" s="4" t="n"/>
      <c r="N256" s="10">
        <f>IF(M256="","",SUMIFS(purchase!$N:$N,purchase!$C:$C,$C256,purchase!$E:$E,$E256,purchase!$G:$G,"&gt;="&amp;$F256,purchase!$G:$G,"&lt;="&amp;$G256))</f>
        <v/>
      </c>
      <c r="O256" s="10">
        <f>IF(M256="","",M256-N256)</f>
        <v/>
      </c>
      <c r="P256" s="11">
        <f>IF(M256=0,"",N256/M256)</f>
        <v/>
      </c>
      <c r="Q256" s="12">
        <f>IF(OR(G256="",O256=""),"",
IF(AND(G256&lt;TODAY(),O256&gt;0),"YES","NO"))</f>
        <v/>
      </c>
      <c r="R256" s="13" t="n"/>
      <c r="S256" s="14" t="n"/>
      <c r="T256" s="15">
        <f>IF(Q256="YES", IF(R256="Company",L256*(1+S256),IF(R256="Vendor",L256*(1-S256),"")),"")</f>
        <v/>
      </c>
      <c r="U256" s="15">
        <f>IF(Q256="YES",O256*T256,"")</f>
        <v/>
      </c>
      <c r="V256" s="16" t="n"/>
      <c r="W256" s="17">
        <f>IF(Q256="YES",G256+V256,"")</f>
        <v/>
      </c>
      <c r="X256" s="18">
        <f>IF(Q256="YES",IF(TODAY()&gt;W256,"OVERDUE","WITHIN TIME"),"")</f>
        <v/>
      </c>
    </row>
    <row r="257">
      <c r="A257" s="3" t="n">
        <v>253</v>
      </c>
      <c r="B257" s="4" t="n"/>
      <c r="C257" s="4" t="n"/>
      <c r="D257" s="5">
        <f>IF(E257="NRFC","Natural Rubber Field Coagulam","")</f>
        <v/>
      </c>
      <c r="E257" s="4" t="n"/>
      <c r="F257" s="6" t="n"/>
      <c r="G257" s="6" t="n"/>
      <c r="H257" s="7">
        <f>IF(G257="","",G257-TODAY())</f>
        <v/>
      </c>
      <c r="I257" s="8">
        <f>IF(G257="","",
IF(G257&lt;TODAY(),
IF(O257&gt;0,"Violated","Completed"),
IF(H257&lt;=7,"Expiring Soon",
"Active")))</f>
        <v/>
      </c>
      <c r="J257" s="8">
        <f>IF(C257="","",COUNTIFS(purchase!$C:$C,$C257,purchase!$E:$E,$E257,purchase!$G:$G,"&gt;="&amp;$F257,purchase!$G:$G,"&lt;="&amp;$G257))</f>
        <v/>
      </c>
      <c r="K257" s="9">
        <f>IF(COUNTIFS(purchase!$C:$C,$C257,purchase!$E:$E,$E257,purchase!$G:$G,"&gt;="&amp;$F257,purchase!$G:$G,"&lt;="&amp;$G257)=0,"",_xlfn.MAXIFS(purchase!$G:$G,purchase!$C:$C,$C257,purchase!$E:$E,$E257,purchase!$G:$G,"&gt;="&amp;$F257,purchase!$G:$G,"&lt;="&amp;$G257))</f>
        <v/>
      </c>
      <c r="L257" s="4" t="n"/>
      <c r="M257" s="4" t="n"/>
      <c r="N257" s="10">
        <f>IF(M257="","",SUMIFS(purchase!$N:$N,purchase!$C:$C,$C257,purchase!$E:$E,$E257,purchase!$G:$G,"&gt;="&amp;$F257,purchase!$G:$G,"&lt;="&amp;$G257))</f>
        <v/>
      </c>
      <c r="O257" s="10">
        <f>IF(M257="","",M257-N257)</f>
        <v/>
      </c>
      <c r="P257" s="11">
        <f>IF(M257=0,"",N257/M257)</f>
        <v/>
      </c>
      <c r="Q257" s="12">
        <f>IF(OR(G257="",O257=""),"",
IF(AND(G257&lt;TODAY(),O257&gt;0),"YES","NO"))</f>
        <v/>
      </c>
      <c r="R257" s="13" t="n"/>
      <c r="S257" s="14" t="n"/>
      <c r="T257" s="15">
        <f>IF(Q257="YES", IF(R257="Company",L257*(1+S257),IF(R257="Vendor",L257*(1-S257),"")),"")</f>
        <v/>
      </c>
      <c r="U257" s="15">
        <f>IF(Q257="YES",O257*T257,"")</f>
        <v/>
      </c>
      <c r="V257" s="16" t="n"/>
      <c r="W257" s="17">
        <f>IF(Q257="YES",G257+V257,"")</f>
        <v/>
      </c>
      <c r="X257" s="18">
        <f>IF(Q257="YES",IF(TODAY()&gt;W257,"OVERDUE","WITHIN TIME"),"")</f>
        <v/>
      </c>
    </row>
    <row r="258">
      <c r="A258" s="3" t="n">
        <v>254</v>
      </c>
      <c r="B258" s="4" t="n"/>
      <c r="C258" s="4" t="n"/>
      <c r="D258" s="5">
        <f>IF(E258="NRFC","Natural Rubber Field Coagulam","")</f>
        <v/>
      </c>
      <c r="E258" s="4" t="n"/>
      <c r="F258" s="6" t="n"/>
      <c r="G258" s="6" t="n"/>
      <c r="H258" s="7">
        <f>IF(G258="","",G258-TODAY())</f>
        <v/>
      </c>
      <c r="I258" s="8">
        <f>IF(G258="","",
IF(G258&lt;TODAY(),
IF(O258&gt;0,"Violated","Completed"),
IF(H258&lt;=7,"Expiring Soon",
"Active")))</f>
        <v/>
      </c>
      <c r="J258" s="8">
        <f>IF(C258="","",COUNTIFS(purchase!$C:$C,$C258,purchase!$E:$E,$E258,purchase!$G:$G,"&gt;="&amp;$F258,purchase!$G:$G,"&lt;="&amp;$G258))</f>
        <v/>
      </c>
      <c r="K258" s="9">
        <f>IF(COUNTIFS(purchase!$C:$C,$C258,purchase!$E:$E,$E258,purchase!$G:$G,"&gt;="&amp;$F258,purchase!$G:$G,"&lt;="&amp;$G258)=0,"",_xlfn.MAXIFS(purchase!$G:$G,purchase!$C:$C,$C258,purchase!$E:$E,$E258,purchase!$G:$G,"&gt;="&amp;$F258,purchase!$G:$G,"&lt;="&amp;$G258))</f>
        <v/>
      </c>
      <c r="L258" s="4" t="n"/>
      <c r="M258" s="4" t="n"/>
      <c r="N258" s="10">
        <f>IF(M258="","",SUMIFS(purchase!$N:$N,purchase!$C:$C,$C258,purchase!$E:$E,$E258,purchase!$G:$G,"&gt;="&amp;$F258,purchase!$G:$G,"&lt;="&amp;$G258))</f>
        <v/>
      </c>
      <c r="O258" s="10">
        <f>IF(M258="","",M258-N258)</f>
        <v/>
      </c>
      <c r="P258" s="11">
        <f>IF(M258=0,"",N258/M258)</f>
        <v/>
      </c>
      <c r="Q258" s="12">
        <f>IF(OR(G258="",O258=""),"",
IF(AND(G258&lt;TODAY(),O258&gt;0),"YES","NO"))</f>
        <v/>
      </c>
      <c r="R258" s="13" t="n"/>
      <c r="S258" s="14" t="n"/>
      <c r="T258" s="15">
        <f>IF(Q258="YES", IF(R258="Company",L258*(1+S258),IF(R258="Vendor",L258*(1-S258),"")),"")</f>
        <v/>
      </c>
      <c r="U258" s="15">
        <f>IF(Q258="YES",O258*T258,"")</f>
        <v/>
      </c>
      <c r="V258" s="16" t="n"/>
      <c r="W258" s="17">
        <f>IF(Q258="YES",G258+V258,"")</f>
        <v/>
      </c>
      <c r="X258" s="18">
        <f>IF(Q258="YES",IF(TODAY()&gt;W258,"OVERDUE","WITHIN TIME"),"")</f>
        <v/>
      </c>
    </row>
    <row r="259">
      <c r="A259" s="3" t="n">
        <v>255</v>
      </c>
      <c r="B259" s="4" t="n"/>
      <c r="C259" s="4" t="n"/>
      <c r="D259" s="5">
        <f>IF(E259="NRFC","Natural Rubber Field Coagulam","")</f>
        <v/>
      </c>
      <c r="E259" s="4" t="n"/>
      <c r="F259" s="6" t="n"/>
      <c r="G259" s="6" t="n"/>
      <c r="H259" s="7">
        <f>IF(G259="","",G259-TODAY())</f>
        <v/>
      </c>
      <c r="I259" s="8">
        <f>IF(G259="","",
IF(G259&lt;TODAY(),
IF(O259&gt;0,"Violated","Completed"),
IF(H259&lt;=7,"Expiring Soon",
"Active")))</f>
        <v/>
      </c>
      <c r="J259" s="8">
        <f>IF(C259="","",COUNTIFS(purchase!$C:$C,$C259,purchase!$E:$E,$E259,purchase!$G:$G,"&gt;="&amp;$F259,purchase!$G:$G,"&lt;="&amp;$G259))</f>
        <v/>
      </c>
      <c r="K259" s="9">
        <f>IF(COUNTIFS(purchase!$C:$C,$C259,purchase!$E:$E,$E259,purchase!$G:$G,"&gt;="&amp;$F259,purchase!$G:$G,"&lt;="&amp;$G259)=0,"",_xlfn.MAXIFS(purchase!$G:$G,purchase!$C:$C,$C259,purchase!$E:$E,$E259,purchase!$G:$G,"&gt;="&amp;$F259,purchase!$G:$G,"&lt;="&amp;$G259))</f>
        <v/>
      </c>
      <c r="L259" s="4" t="n"/>
      <c r="M259" s="4" t="n"/>
      <c r="N259" s="10">
        <f>IF(M259="","",SUMIFS(purchase!$N:$N,purchase!$C:$C,$C259,purchase!$E:$E,$E259,purchase!$G:$G,"&gt;="&amp;$F259,purchase!$G:$G,"&lt;="&amp;$G259))</f>
        <v/>
      </c>
      <c r="O259" s="10">
        <f>IF(M259="","",M259-N259)</f>
        <v/>
      </c>
      <c r="P259" s="11">
        <f>IF(M259=0,"",N259/M259)</f>
        <v/>
      </c>
      <c r="Q259" s="12">
        <f>IF(OR(G259="",O259=""),"",
IF(AND(G259&lt;TODAY(),O259&gt;0),"YES","NO"))</f>
        <v/>
      </c>
      <c r="R259" s="13" t="n"/>
      <c r="S259" s="14" t="n"/>
      <c r="T259" s="15">
        <f>IF(Q259="YES", IF(R259="Company",L259*(1+S259),IF(R259="Vendor",L259*(1-S259),"")),"")</f>
        <v/>
      </c>
      <c r="U259" s="15">
        <f>IF(Q259="YES",O259*T259,"")</f>
        <v/>
      </c>
      <c r="V259" s="16" t="n"/>
      <c r="W259" s="17">
        <f>IF(Q259="YES",G259+V259,"")</f>
        <v/>
      </c>
      <c r="X259" s="18">
        <f>IF(Q259="YES",IF(TODAY()&gt;W259,"OVERDUE","WITHIN TIME"),"")</f>
        <v/>
      </c>
    </row>
    <row r="260">
      <c r="A260" s="3" t="n">
        <v>256</v>
      </c>
      <c r="B260" s="4" t="n"/>
      <c r="C260" s="4" t="n"/>
      <c r="D260" s="5">
        <f>IF(E260="NRFC","Natural Rubber Field Coagulam","")</f>
        <v/>
      </c>
      <c r="E260" s="4" t="n"/>
      <c r="F260" s="6" t="n"/>
      <c r="G260" s="6" t="n"/>
      <c r="H260" s="7">
        <f>IF(G260="","",G260-TODAY())</f>
        <v/>
      </c>
      <c r="I260" s="8">
        <f>IF(G260="","",
IF(G260&lt;TODAY(),
IF(O260&gt;0,"Violated","Completed"),
IF(H260&lt;=7,"Expiring Soon",
"Active")))</f>
        <v/>
      </c>
      <c r="J260" s="8">
        <f>IF(C260="","",COUNTIFS(purchase!$C:$C,$C260,purchase!$E:$E,$E260,purchase!$G:$G,"&gt;="&amp;$F260,purchase!$G:$G,"&lt;="&amp;$G260))</f>
        <v/>
      </c>
      <c r="K260" s="9">
        <f>IF(COUNTIFS(purchase!$C:$C,$C260,purchase!$E:$E,$E260,purchase!$G:$G,"&gt;="&amp;$F260,purchase!$G:$G,"&lt;="&amp;$G260)=0,"",_xlfn.MAXIFS(purchase!$G:$G,purchase!$C:$C,$C260,purchase!$E:$E,$E260,purchase!$G:$G,"&gt;="&amp;$F260,purchase!$G:$G,"&lt;="&amp;$G260))</f>
        <v/>
      </c>
      <c r="L260" s="4" t="n"/>
      <c r="M260" s="4" t="n"/>
      <c r="N260" s="10">
        <f>IF(M260="","",SUMIFS(purchase!$N:$N,purchase!$C:$C,$C260,purchase!$E:$E,$E260,purchase!$G:$G,"&gt;="&amp;$F260,purchase!$G:$G,"&lt;="&amp;$G260))</f>
        <v/>
      </c>
      <c r="O260" s="10">
        <f>IF(M260="","",M260-N260)</f>
        <v/>
      </c>
      <c r="P260" s="11">
        <f>IF(M260=0,"",N260/M260)</f>
        <v/>
      </c>
      <c r="Q260" s="12">
        <f>IF(OR(G260="",O260=""),"",
IF(AND(G260&lt;TODAY(),O260&gt;0),"YES","NO"))</f>
        <v/>
      </c>
      <c r="R260" s="13" t="n"/>
      <c r="S260" s="14" t="n"/>
      <c r="T260" s="15">
        <f>IF(Q260="YES", IF(R260="Company",L260*(1+S260),IF(R260="Vendor",L260*(1-S260),"")),"")</f>
        <v/>
      </c>
      <c r="U260" s="15">
        <f>IF(Q260="YES",O260*T260,"")</f>
        <v/>
      </c>
      <c r="V260" s="16" t="n"/>
      <c r="W260" s="17">
        <f>IF(Q260="YES",G260+V260,"")</f>
        <v/>
      </c>
      <c r="X260" s="18">
        <f>IF(Q260="YES",IF(TODAY()&gt;W260,"OVERDUE","WITHIN TIME"),"")</f>
        <v/>
      </c>
    </row>
    <row r="261">
      <c r="A261" s="3" t="n">
        <v>257</v>
      </c>
      <c r="B261" s="4" t="n"/>
      <c r="C261" s="4" t="n"/>
      <c r="D261" s="5">
        <f>IF(E261="NRFC","Natural Rubber Field Coagulam","")</f>
        <v/>
      </c>
      <c r="E261" s="4" t="n"/>
      <c r="F261" s="6" t="n"/>
      <c r="G261" s="6" t="n"/>
      <c r="H261" s="7">
        <f>IF(G261="","",G261-TODAY())</f>
        <v/>
      </c>
      <c r="I261" s="8">
        <f>IF(G261="","",
IF(G261&lt;TODAY(),
IF(O261&gt;0,"Violated","Completed"),
IF(H261&lt;=7,"Expiring Soon",
"Active")))</f>
        <v/>
      </c>
      <c r="J261" s="8">
        <f>IF(C261="","",COUNTIFS(purchase!$C:$C,$C261,purchase!$E:$E,$E261,purchase!$G:$G,"&gt;="&amp;$F261,purchase!$G:$G,"&lt;="&amp;$G261))</f>
        <v/>
      </c>
      <c r="K261" s="9">
        <f>IF(COUNTIFS(purchase!$C:$C,$C261,purchase!$E:$E,$E261,purchase!$G:$G,"&gt;="&amp;$F261,purchase!$G:$G,"&lt;="&amp;$G261)=0,"",_xlfn.MAXIFS(purchase!$G:$G,purchase!$C:$C,$C261,purchase!$E:$E,$E261,purchase!$G:$G,"&gt;="&amp;$F261,purchase!$G:$G,"&lt;="&amp;$G261))</f>
        <v/>
      </c>
      <c r="L261" s="4" t="n"/>
      <c r="M261" s="4" t="n"/>
      <c r="N261" s="10">
        <f>IF(M261="","",SUMIFS(purchase!$N:$N,purchase!$C:$C,$C261,purchase!$E:$E,$E261,purchase!$G:$G,"&gt;="&amp;$F261,purchase!$G:$G,"&lt;="&amp;$G261))</f>
        <v/>
      </c>
      <c r="O261" s="10">
        <f>IF(M261="","",M261-N261)</f>
        <v/>
      </c>
      <c r="P261" s="11">
        <f>IF(M261=0,"",N261/M261)</f>
        <v/>
      </c>
      <c r="Q261" s="12">
        <f>IF(OR(G261="",O261=""),"",
IF(AND(G261&lt;TODAY(),O261&gt;0),"YES","NO"))</f>
        <v/>
      </c>
      <c r="R261" s="13" t="n"/>
      <c r="S261" s="14" t="n"/>
      <c r="T261" s="15">
        <f>IF(Q261="YES", IF(R261="Company",L261*(1+S261),IF(R261="Vendor",L261*(1-S261),"")),"")</f>
        <v/>
      </c>
      <c r="U261" s="15">
        <f>IF(Q261="YES",O261*T261,"")</f>
        <v/>
      </c>
      <c r="V261" s="16" t="n"/>
      <c r="W261" s="17">
        <f>IF(Q261="YES",G261+V261,"")</f>
        <v/>
      </c>
      <c r="X261" s="18">
        <f>IF(Q261="YES",IF(TODAY()&gt;W261,"OVERDUE","WITHIN TIME"),"")</f>
        <v/>
      </c>
    </row>
    <row r="262">
      <c r="A262" s="3" t="n">
        <v>258</v>
      </c>
      <c r="B262" s="4" t="n"/>
      <c r="C262" s="4" t="n"/>
      <c r="D262" s="5">
        <f>IF(E262="NRFC","Natural Rubber Field Coagulam","")</f>
        <v/>
      </c>
      <c r="E262" s="4" t="n"/>
      <c r="F262" s="6" t="n"/>
      <c r="G262" s="6" t="n"/>
      <c r="H262" s="7">
        <f>IF(G262="","",G262-TODAY())</f>
        <v/>
      </c>
      <c r="I262" s="8">
        <f>IF(G262="","",
IF(G262&lt;TODAY(),
IF(O262&gt;0,"Violated","Completed"),
IF(H262&lt;=7,"Expiring Soon",
"Active")))</f>
        <v/>
      </c>
      <c r="J262" s="8">
        <f>IF(C262="","",COUNTIFS(purchase!$C:$C,$C262,purchase!$E:$E,$E262,purchase!$G:$G,"&gt;="&amp;$F262,purchase!$G:$G,"&lt;="&amp;$G262))</f>
        <v/>
      </c>
      <c r="K262" s="9">
        <f>IF(COUNTIFS(purchase!$C:$C,$C262,purchase!$E:$E,$E262,purchase!$G:$G,"&gt;="&amp;$F262,purchase!$G:$G,"&lt;="&amp;$G262)=0,"",_xlfn.MAXIFS(purchase!$G:$G,purchase!$C:$C,$C262,purchase!$E:$E,$E262,purchase!$G:$G,"&gt;="&amp;$F262,purchase!$G:$G,"&lt;="&amp;$G262))</f>
        <v/>
      </c>
      <c r="L262" s="4" t="n"/>
      <c r="M262" s="4" t="n"/>
      <c r="N262" s="10">
        <f>IF(M262="","",SUMIFS(purchase!$N:$N,purchase!$C:$C,$C262,purchase!$E:$E,$E262,purchase!$G:$G,"&gt;="&amp;$F262,purchase!$G:$G,"&lt;="&amp;$G262))</f>
        <v/>
      </c>
      <c r="O262" s="10">
        <f>IF(M262="","",M262-N262)</f>
        <v/>
      </c>
      <c r="P262" s="11">
        <f>IF(M262=0,"",N262/M262)</f>
        <v/>
      </c>
      <c r="Q262" s="12">
        <f>IF(OR(G262="",O262=""),"",
IF(AND(G262&lt;TODAY(),O262&gt;0),"YES","NO"))</f>
        <v/>
      </c>
      <c r="R262" s="13" t="n"/>
      <c r="S262" s="14" t="n"/>
      <c r="T262" s="15">
        <f>IF(Q262="YES", IF(R262="Company",L262*(1+S262),IF(R262="Vendor",L262*(1-S262),"")),"")</f>
        <v/>
      </c>
      <c r="U262" s="15">
        <f>IF(Q262="YES",O262*T262,"")</f>
        <v/>
      </c>
      <c r="V262" s="16" t="n"/>
      <c r="W262" s="17">
        <f>IF(Q262="YES",G262+V262,"")</f>
        <v/>
      </c>
      <c r="X262" s="18">
        <f>IF(Q262="YES",IF(TODAY()&gt;W262,"OVERDUE","WITHIN TIME"),"")</f>
        <v/>
      </c>
    </row>
    <row r="263">
      <c r="A263" s="3" t="n">
        <v>259</v>
      </c>
      <c r="B263" s="4" t="n"/>
      <c r="C263" s="4" t="n"/>
      <c r="D263" s="5">
        <f>IF(E263="NRFC","Natural Rubber Field Coagulam","")</f>
        <v/>
      </c>
      <c r="E263" s="4" t="n"/>
      <c r="F263" s="6" t="n"/>
      <c r="G263" s="6" t="n"/>
      <c r="H263" s="7">
        <f>IF(G263="","",G263-TODAY())</f>
        <v/>
      </c>
      <c r="I263" s="8">
        <f>IF(G263="","",
IF(G263&lt;TODAY(),
IF(O263&gt;0,"Violated","Completed"),
IF(H263&lt;=7,"Expiring Soon",
"Active")))</f>
        <v/>
      </c>
      <c r="J263" s="8">
        <f>IF(C263="","",COUNTIFS(purchase!$C:$C,$C263,purchase!$E:$E,$E263,purchase!$G:$G,"&gt;="&amp;$F263,purchase!$G:$G,"&lt;="&amp;$G263))</f>
        <v/>
      </c>
      <c r="K263" s="9">
        <f>IF(COUNTIFS(purchase!$C:$C,$C263,purchase!$E:$E,$E263,purchase!$G:$G,"&gt;="&amp;$F263,purchase!$G:$G,"&lt;="&amp;$G263)=0,"",_xlfn.MAXIFS(purchase!$G:$G,purchase!$C:$C,$C263,purchase!$E:$E,$E263,purchase!$G:$G,"&gt;="&amp;$F263,purchase!$G:$G,"&lt;="&amp;$G263))</f>
        <v/>
      </c>
      <c r="L263" s="4" t="n"/>
      <c r="M263" s="4" t="n"/>
      <c r="N263" s="10">
        <f>IF(M263="","",SUMIFS(purchase!$N:$N,purchase!$C:$C,$C263,purchase!$E:$E,$E263,purchase!$G:$G,"&gt;="&amp;$F263,purchase!$G:$G,"&lt;="&amp;$G263))</f>
        <v/>
      </c>
      <c r="O263" s="10">
        <f>IF(M263="","",M263-N263)</f>
        <v/>
      </c>
      <c r="P263" s="11">
        <f>IF(M263=0,"",N263/M263)</f>
        <v/>
      </c>
      <c r="Q263" s="12">
        <f>IF(OR(G263="",O263=""),"",
IF(AND(G263&lt;TODAY(),O263&gt;0),"YES","NO"))</f>
        <v/>
      </c>
      <c r="R263" s="13" t="n"/>
      <c r="S263" s="14" t="n"/>
      <c r="T263" s="15">
        <f>IF(Q263="YES", IF(R263="Company",L263*(1+S263),IF(R263="Vendor",L263*(1-S263),"")),"")</f>
        <v/>
      </c>
      <c r="U263" s="15">
        <f>IF(Q263="YES",O263*T263,"")</f>
        <v/>
      </c>
      <c r="V263" s="16" t="n"/>
      <c r="W263" s="17">
        <f>IF(Q263="YES",G263+V263,"")</f>
        <v/>
      </c>
      <c r="X263" s="18">
        <f>IF(Q263="YES",IF(TODAY()&gt;W263,"OVERDUE","WITHIN TIME"),"")</f>
        <v/>
      </c>
    </row>
    <row r="264">
      <c r="A264" s="3" t="n">
        <v>260</v>
      </c>
      <c r="B264" s="4" t="n"/>
      <c r="C264" s="4" t="n"/>
      <c r="D264" s="5">
        <f>IF(E264="NRFC","Natural Rubber Field Coagulam","")</f>
        <v/>
      </c>
      <c r="E264" s="4" t="n"/>
      <c r="F264" s="6" t="n"/>
      <c r="G264" s="6" t="n"/>
      <c r="H264" s="7">
        <f>IF(G264="","",G264-TODAY())</f>
        <v/>
      </c>
      <c r="I264" s="8">
        <f>IF(G264="","",
IF(G264&lt;TODAY(),
IF(O264&gt;0,"Violated","Completed"),
IF(H264&lt;=7,"Expiring Soon",
"Active")))</f>
        <v/>
      </c>
      <c r="J264" s="8">
        <f>IF(C264="","",COUNTIFS(purchase!$C:$C,$C264,purchase!$E:$E,$E264,purchase!$G:$G,"&gt;="&amp;$F264,purchase!$G:$G,"&lt;="&amp;$G264))</f>
        <v/>
      </c>
      <c r="K264" s="9">
        <f>IF(COUNTIFS(purchase!$C:$C,$C264,purchase!$E:$E,$E264,purchase!$G:$G,"&gt;="&amp;$F264,purchase!$G:$G,"&lt;="&amp;$G264)=0,"",_xlfn.MAXIFS(purchase!$G:$G,purchase!$C:$C,$C264,purchase!$E:$E,$E264,purchase!$G:$G,"&gt;="&amp;$F264,purchase!$G:$G,"&lt;="&amp;$G264))</f>
        <v/>
      </c>
      <c r="L264" s="4" t="n"/>
      <c r="M264" s="4" t="n"/>
      <c r="N264" s="10">
        <f>IF(M264="","",SUMIFS(purchase!$N:$N,purchase!$C:$C,$C264,purchase!$E:$E,$E264,purchase!$G:$G,"&gt;="&amp;$F264,purchase!$G:$G,"&lt;="&amp;$G264))</f>
        <v/>
      </c>
      <c r="O264" s="10">
        <f>IF(M264="","",M264-N264)</f>
        <v/>
      </c>
      <c r="P264" s="11">
        <f>IF(M264=0,"",N264/M264)</f>
        <v/>
      </c>
      <c r="Q264" s="12">
        <f>IF(OR(G264="",O264=""),"",
IF(AND(G264&lt;TODAY(),O264&gt;0),"YES","NO"))</f>
        <v/>
      </c>
      <c r="R264" s="13" t="n"/>
      <c r="S264" s="14" t="n"/>
      <c r="T264" s="15">
        <f>IF(Q264="YES", IF(R264="Company",L264*(1+S264),IF(R264="Vendor",L264*(1-S264),"")),"")</f>
        <v/>
      </c>
      <c r="U264" s="15">
        <f>IF(Q264="YES",O264*T264,"")</f>
        <v/>
      </c>
      <c r="V264" s="16" t="n"/>
      <c r="W264" s="17">
        <f>IF(Q264="YES",G264+V264,"")</f>
        <v/>
      </c>
      <c r="X264" s="18">
        <f>IF(Q264="YES",IF(TODAY()&gt;W264,"OVERDUE","WITHIN TIME"),"")</f>
        <v/>
      </c>
    </row>
    <row r="265">
      <c r="A265" s="3" t="n">
        <v>261</v>
      </c>
      <c r="B265" s="4" t="n"/>
      <c r="C265" s="4" t="n"/>
      <c r="D265" s="5">
        <f>IF(E265="NRFC","Natural Rubber Field Coagulam","")</f>
        <v/>
      </c>
      <c r="E265" s="4" t="n"/>
      <c r="F265" s="6" t="n"/>
      <c r="G265" s="6" t="n"/>
      <c r="H265" s="7">
        <f>IF(G265="","",G265-TODAY())</f>
        <v/>
      </c>
      <c r="I265" s="8">
        <f>IF(G265="","",
IF(G265&lt;TODAY(),
IF(O265&gt;0,"Violated","Completed"),
IF(H265&lt;=7,"Expiring Soon",
"Active")))</f>
        <v/>
      </c>
      <c r="J265" s="8">
        <f>IF(C265="","",COUNTIFS(purchase!$C:$C,$C265,purchase!$E:$E,$E265,purchase!$G:$G,"&gt;="&amp;$F265,purchase!$G:$G,"&lt;="&amp;$G265))</f>
        <v/>
      </c>
      <c r="K265" s="9">
        <f>IF(COUNTIFS(purchase!$C:$C,$C265,purchase!$E:$E,$E265,purchase!$G:$G,"&gt;="&amp;$F265,purchase!$G:$G,"&lt;="&amp;$G265)=0,"",_xlfn.MAXIFS(purchase!$G:$G,purchase!$C:$C,$C265,purchase!$E:$E,$E265,purchase!$G:$G,"&gt;="&amp;$F265,purchase!$G:$G,"&lt;="&amp;$G265))</f>
        <v/>
      </c>
      <c r="L265" s="4" t="n"/>
      <c r="M265" s="4" t="n"/>
      <c r="N265" s="10">
        <f>IF(M265="","",SUMIFS(purchase!$N:$N,purchase!$C:$C,$C265,purchase!$E:$E,$E265,purchase!$G:$G,"&gt;="&amp;$F265,purchase!$G:$G,"&lt;="&amp;$G265))</f>
        <v/>
      </c>
      <c r="O265" s="10">
        <f>IF(M265="","",M265-N265)</f>
        <v/>
      </c>
      <c r="P265" s="11">
        <f>IF(M265=0,"",N265/M265)</f>
        <v/>
      </c>
      <c r="Q265" s="12">
        <f>IF(OR(G265="",O265=""),"",
IF(AND(G265&lt;TODAY(),O265&gt;0),"YES","NO"))</f>
        <v/>
      </c>
      <c r="R265" s="13" t="n"/>
      <c r="S265" s="14" t="n"/>
      <c r="T265" s="15">
        <f>IF(Q265="YES", IF(R265="Company",L265*(1+S265),IF(R265="Vendor",L265*(1-S265),"")),"")</f>
        <v/>
      </c>
      <c r="U265" s="15">
        <f>IF(Q265="YES",O265*T265,"")</f>
        <v/>
      </c>
      <c r="V265" s="16" t="n"/>
      <c r="W265" s="17">
        <f>IF(Q265="YES",G265+V265,"")</f>
        <v/>
      </c>
      <c r="X265" s="18">
        <f>IF(Q265="YES",IF(TODAY()&gt;W265,"OVERDUE","WITHIN TIME"),"")</f>
        <v/>
      </c>
    </row>
    <row r="266">
      <c r="A266" s="3" t="n">
        <v>262</v>
      </c>
      <c r="B266" s="4" t="n"/>
      <c r="C266" s="4" t="n"/>
      <c r="D266" s="5">
        <f>IF(E266="NRFC","Natural Rubber Field Coagulam","")</f>
        <v/>
      </c>
      <c r="E266" s="4" t="n"/>
      <c r="F266" s="6" t="n"/>
      <c r="G266" s="6" t="n"/>
      <c r="H266" s="7">
        <f>IF(G266="","",G266-TODAY())</f>
        <v/>
      </c>
      <c r="I266" s="8">
        <f>IF(G266="","",
IF(G266&lt;TODAY(),
IF(O266&gt;0,"Violated","Completed"),
IF(H266&lt;=7,"Expiring Soon",
"Active")))</f>
        <v/>
      </c>
      <c r="J266" s="8">
        <f>IF(C266="","",COUNTIFS(purchase!$C:$C,$C266,purchase!$E:$E,$E266,purchase!$G:$G,"&gt;="&amp;$F266,purchase!$G:$G,"&lt;="&amp;$G266))</f>
        <v/>
      </c>
      <c r="K266" s="9">
        <f>IF(COUNTIFS(purchase!$C:$C,$C266,purchase!$E:$E,$E266,purchase!$G:$G,"&gt;="&amp;$F266,purchase!$G:$G,"&lt;="&amp;$G266)=0,"",_xlfn.MAXIFS(purchase!$G:$G,purchase!$C:$C,$C266,purchase!$E:$E,$E266,purchase!$G:$G,"&gt;="&amp;$F266,purchase!$G:$G,"&lt;="&amp;$G266))</f>
        <v/>
      </c>
      <c r="L266" s="4" t="n"/>
      <c r="M266" s="4" t="n"/>
      <c r="N266" s="10">
        <f>IF(M266="","",SUMIFS(purchase!$N:$N,purchase!$C:$C,$C266,purchase!$E:$E,$E266,purchase!$G:$G,"&gt;="&amp;$F266,purchase!$G:$G,"&lt;="&amp;$G266))</f>
        <v/>
      </c>
      <c r="O266" s="10">
        <f>IF(M266="","",M266-N266)</f>
        <v/>
      </c>
      <c r="P266" s="11">
        <f>IF(M266=0,"",N266/M266)</f>
        <v/>
      </c>
      <c r="Q266" s="12">
        <f>IF(OR(G266="",O266=""),"",
IF(AND(G266&lt;TODAY(),O266&gt;0),"YES","NO"))</f>
        <v/>
      </c>
      <c r="R266" s="13" t="n"/>
      <c r="S266" s="14" t="n"/>
      <c r="T266" s="15">
        <f>IF(Q266="YES", IF(R266="Company",L266*(1+S266),IF(R266="Vendor",L266*(1-S266),"")),"")</f>
        <v/>
      </c>
      <c r="U266" s="15">
        <f>IF(Q266="YES",O266*T266,"")</f>
        <v/>
      </c>
      <c r="V266" s="16" t="n"/>
      <c r="W266" s="17">
        <f>IF(Q266="YES",G266+V266,"")</f>
        <v/>
      </c>
      <c r="X266" s="18">
        <f>IF(Q266="YES",IF(TODAY()&gt;W266,"OVERDUE","WITHIN TIME"),"")</f>
        <v/>
      </c>
    </row>
    <row r="267">
      <c r="A267" s="3" t="n">
        <v>263</v>
      </c>
      <c r="B267" s="4" t="n"/>
      <c r="C267" s="4" t="n"/>
      <c r="D267" s="5">
        <f>IF(E267="NRFC","Natural Rubber Field Coagulam","")</f>
        <v/>
      </c>
      <c r="E267" s="4" t="n"/>
      <c r="F267" s="6" t="n"/>
      <c r="G267" s="6" t="n"/>
      <c r="H267" s="7">
        <f>IF(G267="","",G267-TODAY())</f>
        <v/>
      </c>
      <c r="I267" s="8">
        <f>IF(G267="","",
IF(G267&lt;TODAY(),
IF(O267&gt;0,"Violated","Completed"),
IF(H267&lt;=7,"Expiring Soon",
"Active")))</f>
        <v/>
      </c>
      <c r="J267" s="8">
        <f>IF(C267="","",COUNTIFS(purchase!$C:$C,$C267,purchase!$E:$E,$E267,purchase!$G:$G,"&gt;="&amp;$F267,purchase!$G:$G,"&lt;="&amp;$G267))</f>
        <v/>
      </c>
      <c r="K267" s="9">
        <f>IF(COUNTIFS(purchase!$C:$C,$C267,purchase!$E:$E,$E267,purchase!$G:$G,"&gt;="&amp;$F267,purchase!$G:$G,"&lt;="&amp;$G267)=0,"",_xlfn.MAXIFS(purchase!$G:$G,purchase!$C:$C,$C267,purchase!$E:$E,$E267,purchase!$G:$G,"&gt;="&amp;$F267,purchase!$G:$G,"&lt;="&amp;$G267))</f>
        <v/>
      </c>
      <c r="L267" s="4" t="n"/>
      <c r="M267" s="4" t="n"/>
      <c r="N267" s="10">
        <f>IF(M267="","",SUMIFS(purchase!$N:$N,purchase!$C:$C,$C267,purchase!$E:$E,$E267,purchase!$G:$G,"&gt;="&amp;$F267,purchase!$G:$G,"&lt;="&amp;$G267))</f>
        <v/>
      </c>
      <c r="O267" s="10">
        <f>IF(M267="","",M267-N267)</f>
        <v/>
      </c>
      <c r="P267" s="11">
        <f>IF(M267=0,"",N267/M267)</f>
        <v/>
      </c>
      <c r="Q267" s="12">
        <f>IF(OR(G267="",O267=""),"",
IF(AND(G267&lt;TODAY(),O267&gt;0),"YES","NO"))</f>
        <v/>
      </c>
      <c r="R267" s="13" t="n"/>
      <c r="S267" s="14" t="n"/>
      <c r="T267" s="15">
        <f>IF(Q267="YES", IF(R267="Company",L267*(1+S267),IF(R267="Vendor",L267*(1-S267),"")),"")</f>
        <v/>
      </c>
      <c r="U267" s="15">
        <f>IF(Q267="YES",O267*T267,"")</f>
        <v/>
      </c>
      <c r="V267" s="16" t="n"/>
      <c r="W267" s="17">
        <f>IF(Q267="YES",G267+V267,"")</f>
        <v/>
      </c>
      <c r="X267" s="18">
        <f>IF(Q267="YES",IF(TODAY()&gt;W267,"OVERDUE","WITHIN TIME"),"")</f>
        <v/>
      </c>
    </row>
    <row r="268">
      <c r="A268" s="3" t="n">
        <v>264</v>
      </c>
      <c r="B268" s="4" t="n"/>
      <c r="C268" s="4" t="n"/>
      <c r="D268" s="5">
        <f>IF(E268="NRFC","Natural Rubber Field Coagulam","")</f>
        <v/>
      </c>
      <c r="E268" s="4" t="n"/>
      <c r="F268" s="6" t="n"/>
      <c r="G268" s="6" t="n"/>
      <c r="H268" s="7">
        <f>IF(G268="","",G268-TODAY())</f>
        <v/>
      </c>
      <c r="I268" s="8">
        <f>IF(G268="","",
IF(G268&lt;TODAY(),
IF(O268&gt;0,"Violated","Completed"),
IF(H268&lt;=7,"Expiring Soon",
"Active")))</f>
        <v/>
      </c>
      <c r="J268" s="8">
        <f>IF(C268="","",COUNTIFS(purchase!$C:$C,$C268,purchase!$E:$E,$E268,purchase!$G:$G,"&gt;="&amp;$F268,purchase!$G:$G,"&lt;="&amp;$G268))</f>
        <v/>
      </c>
      <c r="K268" s="9">
        <f>IF(COUNTIFS(purchase!$C:$C,$C268,purchase!$E:$E,$E268,purchase!$G:$G,"&gt;="&amp;$F268,purchase!$G:$G,"&lt;="&amp;$G268)=0,"",_xlfn.MAXIFS(purchase!$G:$G,purchase!$C:$C,$C268,purchase!$E:$E,$E268,purchase!$G:$G,"&gt;="&amp;$F268,purchase!$G:$G,"&lt;="&amp;$G268))</f>
        <v/>
      </c>
      <c r="L268" s="4" t="n"/>
      <c r="M268" s="4" t="n"/>
      <c r="N268" s="10">
        <f>IF(M268="","",SUMIFS(purchase!$N:$N,purchase!$C:$C,$C268,purchase!$E:$E,$E268,purchase!$G:$G,"&gt;="&amp;$F268,purchase!$G:$G,"&lt;="&amp;$G268))</f>
        <v/>
      </c>
      <c r="O268" s="10">
        <f>IF(M268="","",M268-N268)</f>
        <v/>
      </c>
      <c r="P268" s="11">
        <f>IF(M268=0,"",N268/M268)</f>
        <v/>
      </c>
      <c r="Q268" s="12">
        <f>IF(OR(G268="",O268=""),"",
IF(AND(G268&lt;TODAY(),O268&gt;0),"YES","NO"))</f>
        <v/>
      </c>
      <c r="R268" s="13" t="n"/>
      <c r="S268" s="14" t="n"/>
      <c r="T268" s="15">
        <f>IF(Q268="YES", IF(R268="Company",L268*(1+S268),IF(R268="Vendor",L268*(1-S268),"")),"")</f>
        <v/>
      </c>
      <c r="U268" s="15">
        <f>IF(Q268="YES",O268*T268,"")</f>
        <v/>
      </c>
      <c r="V268" s="16" t="n"/>
      <c r="W268" s="17">
        <f>IF(Q268="YES",G268+V268,"")</f>
        <v/>
      </c>
      <c r="X268" s="18">
        <f>IF(Q268="YES",IF(TODAY()&gt;W268,"OVERDUE","WITHIN TIME"),"")</f>
        <v/>
      </c>
    </row>
    <row r="269">
      <c r="A269" s="3" t="n">
        <v>265</v>
      </c>
      <c r="B269" s="4" t="n"/>
      <c r="C269" s="4" t="n"/>
      <c r="D269" s="5">
        <f>IF(E269="NRFC","Natural Rubber Field Coagulam","")</f>
        <v/>
      </c>
      <c r="E269" s="4" t="n"/>
      <c r="F269" s="6" t="n"/>
      <c r="G269" s="6" t="n"/>
      <c r="H269" s="7">
        <f>IF(G269="","",G269-TODAY())</f>
        <v/>
      </c>
      <c r="I269" s="8">
        <f>IF(G269="","",
IF(G269&lt;TODAY(),
IF(O269&gt;0,"Violated","Completed"),
IF(H269&lt;=7,"Expiring Soon",
"Active")))</f>
        <v/>
      </c>
      <c r="J269" s="8">
        <f>IF(C269="","",COUNTIFS(purchase!$C:$C,$C269,purchase!$E:$E,$E269,purchase!$G:$G,"&gt;="&amp;$F269,purchase!$G:$G,"&lt;="&amp;$G269))</f>
        <v/>
      </c>
      <c r="K269" s="9">
        <f>IF(COUNTIFS(purchase!$C:$C,$C269,purchase!$E:$E,$E269,purchase!$G:$G,"&gt;="&amp;$F269,purchase!$G:$G,"&lt;="&amp;$G269)=0,"",_xlfn.MAXIFS(purchase!$G:$G,purchase!$C:$C,$C269,purchase!$E:$E,$E269,purchase!$G:$G,"&gt;="&amp;$F269,purchase!$G:$G,"&lt;="&amp;$G269))</f>
        <v/>
      </c>
      <c r="L269" s="4" t="n"/>
      <c r="M269" s="4" t="n"/>
      <c r="N269" s="10">
        <f>IF(M269="","",SUMIFS(purchase!$N:$N,purchase!$C:$C,$C269,purchase!$E:$E,$E269,purchase!$G:$G,"&gt;="&amp;$F269,purchase!$G:$G,"&lt;="&amp;$G269))</f>
        <v/>
      </c>
      <c r="O269" s="10">
        <f>IF(M269="","",M269-N269)</f>
        <v/>
      </c>
      <c r="P269" s="11">
        <f>IF(M269=0,"",N269/M269)</f>
        <v/>
      </c>
      <c r="Q269" s="12">
        <f>IF(OR(G269="",O269=""),"",
IF(AND(G269&lt;TODAY(),O269&gt;0),"YES","NO"))</f>
        <v/>
      </c>
      <c r="R269" s="13" t="n"/>
      <c r="S269" s="14" t="n"/>
      <c r="T269" s="15">
        <f>IF(Q269="YES", IF(R269="Company",L269*(1+S269),IF(R269="Vendor",L269*(1-S269),"")),"")</f>
        <v/>
      </c>
      <c r="U269" s="15">
        <f>IF(Q269="YES",O269*T269,"")</f>
        <v/>
      </c>
      <c r="V269" s="16" t="n"/>
      <c r="W269" s="17">
        <f>IF(Q269="YES",G269+V269,"")</f>
        <v/>
      </c>
      <c r="X269" s="18">
        <f>IF(Q269="YES",IF(TODAY()&gt;W269,"OVERDUE","WITHIN TIME"),"")</f>
        <v/>
      </c>
    </row>
    <row r="270">
      <c r="A270" s="3" t="n">
        <v>266</v>
      </c>
      <c r="B270" s="4" t="n"/>
      <c r="C270" s="4" t="n"/>
      <c r="D270" s="5">
        <f>IF(E270="NRFC","Natural Rubber Field Coagulam","")</f>
        <v/>
      </c>
      <c r="E270" s="4" t="n"/>
      <c r="F270" s="6" t="n"/>
      <c r="G270" s="6" t="n"/>
      <c r="H270" s="7">
        <f>IF(G270="","",G270-TODAY())</f>
        <v/>
      </c>
      <c r="I270" s="8">
        <f>IF(G270="","",
IF(G270&lt;TODAY(),
IF(O270&gt;0,"Violated","Completed"),
IF(H270&lt;=7,"Expiring Soon",
"Active")))</f>
        <v/>
      </c>
      <c r="J270" s="8">
        <f>IF(C270="","",COUNTIFS(purchase!$C:$C,$C270,purchase!$E:$E,$E270,purchase!$G:$G,"&gt;="&amp;$F270,purchase!$G:$G,"&lt;="&amp;$G270))</f>
        <v/>
      </c>
      <c r="K270" s="9">
        <f>IF(COUNTIFS(purchase!$C:$C,$C270,purchase!$E:$E,$E270,purchase!$G:$G,"&gt;="&amp;$F270,purchase!$G:$G,"&lt;="&amp;$G270)=0,"",_xlfn.MAXIFS(purchase!$G:$G,purchase!$C:$C,$C270,purchase!$E:$E,$E270,purchase!$G:$G,"&gt;="&amp;$F270,purchase!$G:$G,"&lt;="&amp;$G270))</f>
        <v/>
      </c>
      <c r="L270" s="4" t="n"/>
      <c r="M270" s="4" t="n"/>
      <c r="N270" s="10">
        <f>IF(M270="","",SUMIFS(purchase!$N:$N,purchase!$C:$C,$C270,purchase!$E:$E,$E270,purchase!$G:$G,"&gt;="&amp;$F270,purchase!$G:$G,"&lt;="&amp;$G270))</f>
        <v/>
      </c>
      <c r="O270" s="10">
        <f>IF(M270="","",M270-N270)</f>
        <v/>
      </c>
      <c r="P270" s="11">
        <f>IF(M270=0,"",N270/M270)</f>
        <v/>
      </c>
      <c r="Q270" s="12">
        <f>IF(OR(G270="",O270=""),"",
IF(AND(G270&lt;TODAY(),O270&gt;0),"YES","NO"))</f>
        <v/>
      </c>
      <c r="R270" s="13" t="n"/>
      <c r="S270" s="14" t="n"/>
      <c r="T270" s="15">
        <f>IF(Q270="YES", IF(R270="Company",L270*(1+S270),IF(R270="Vendor",L270*(1-S270),"")),"")</f>
        <v/>
      </c>
      <c r="U270" s="15">
        <f>IF(Q270="YES",O270*T270,"")</f>
        <v/>
      </c>
      <c r="V270" s="16" t="n"/>
      <c r="W270" s="17">
        <f>IF(Q270="YES",G270+V270,"")</f>
        <v/>
      </c>
      <c r="X270" s="18">
        <f>IF(Q270="YES",IF(TODAY()&gt;W270,"OVERDUE","WITHIN TIME"),"")</f>
        <v/>
      </c>
    </row>
    <row r="271">
      <c r="A271" s="3" t="n">
        <v>267</v>
      </c>
      <c r="B271" s="4" t="n"/>
      <c r="C271" s="4" t="n"/>
      <c r="D271" s="5">
        <f>IF(E271="NRFC","Natural Rubber Field Coagulam","")</f>
        <v/>
      </c>
      <c r="E271" s="4" t="n"/>
      <c r="F271" s="6" t="n"/>
      <c r="G271" s="6" t="n"/>
      <c r="H271" s="7">
        <f>IF(G271="","",G271-TODAY())</f>
        <v/>
      </c>
      <c r="I271" s="8">
        <f>IF(G271="","",
IF(G271&lt;TODAY(),
IF(O271&gt;0,"Violated","Completed"),
IF(H271&lt;=7,"Expiring Soon",
"Active")))</f>
        <v/>
      </c>
      <c r="J271" s="8">
        <f>IF(C271="","",COUNTIFS(purchase!$C:$C,$C271,purchase!$E:$E,$E271,purchase!$G:$G,"&gt;="&amp;$F271,purchase!$G:$G,"&lt;="&amp;$G271))</f>
        <v/>
      </c>
      <c r="K271" s="9">
        <f>IF(COUNTIFS(purchase!$C:$C,$C271,purchase!$E:$E,$E271,purchase!$G:$G,"&gt;="&amp;$F271,purchase!$G:$G,"&lt;="&amp;$G271)=0,"",_xlfn.MAXIFS(purchase!$G:$G,purchase!$C:$C,$C271,purchase!$E:$E,$E271,purchase!$G:$G,"&gt;="&amp;$F271,purchase!$G:$G,"&lt;="&amp;$G271))</f>
        <v/>
      </c>
      <c r="L271" s="4" t="n"/>
      <c r="M271" s="4" t="n"/>
      <c r="N271" s="10">
        <f>IF(M271="","",SUMIFS(purchase!$N:$N,purchase!$C:$C,$C271,purchase!$E:$E,$E271,purchase!$G:$G,"&gt;="&amp;$F271,purchase!$G:$G,"&lt;="&amp;$G271))</f>
        <v/>
      </c>
      <c r="O271" s="10">
        <f>IF(M271="","",M271-N271)</f>
        <v/>
      </c>
      <c r="P271" s="11">
        <f>IF(M271=0,"",N271/M271)</f>
        <v/>
      </c>
      <c r="Q271" s="12">
        <f>IF(OR(G271="",O271=""),"",
IF(AND(G271&lt;TODAY(),O271&gt;0),"YES","NO"))</f>
        <v/>
      </c>
      <c r="R271" s="13" t="n"/>
      <c r="S271" s="14" t="n"/>
      <c r="T271" s="15">
        <f>IF(Q271="YES", IF(R271="Company",L271*(1+S271),IF(R271="Vendor",L271*(1-S271),"")),"")</f>
        <v/>
      </c>
      <c r="U271" s="15">
        <f>IF(Q271="YES",O271*T271,"")</f>
        <v/>
      </c>
      <c r="V271" s="16" t="n"/>
      <c r="W271" s="17">
        <f>IF(Q271="YES",G271+V271,"")</f>
        <v/>
      </c>
      <c r="X271" s="18">
        <f>IF(Q271="YES",IF(TODAY()&gt;W271,"OVERDUE","WITHIN TIME"),"")</f>
        <v/>
      </c>
    </row>
    <row r="272">
      <c r="A272" s="3" t="n">
        <v>268</v>
      </c>
      <c r="B272" s="4" t="n"/>
      <c r="C272" s="4" t="n"/>
      <c r="D272" s="5">
        <f>IF(E272="NRFC","Natural Rubber Field Coagulam","")</f>
        <v/>
      </c>
      <c r="E272" s="4" t="n"/>
      <c r="F272" s="6" t="n"/>
      <c r="G272" s="6" t="n"/>
      <c r="H272" s="7">
        <f>IF(G272="","",G272-TODAY())</f>
        <v/>
      </c>
      <c r="I272" s="8">
        <f>IF(G272="","",
IF(G272&lt;TODAY(),
IF(O272&gt;0,"Violated","Completed"),
IF(H272&lt;=7,"Expiring Soon",
"Active")))</f>
        <v/>
      </c>
      <c r="J272" s="8">
        <f>IF(C272="","",COUNTIFS(purchase!$C:$C,$C272,purchase!$E:$E,$E272,purchase!$G:$G,"&gt;="&amp;$F272,purchase!$G:$G,"&lt;="&amp;$G272))</f>
        <v/>
      </c>
      <c r="K272" s="9">
        <f>IF(COUNTIFS(purchase!$C:$C,$C272,purchase!$E:$E,$E272,purchase!$G:$G,"&gt;="&amp;$F272,purchase!$G:$G,"&lt;="&amp;$G272)=0,"",_xlfn.MAXIFS(purchase!$G:$G,purchase!$C:$C,$C272,purchase!$E:$E,$E272,purchase!$G:$G,"&gt;="&amp;$F272,purchase!$G:$G,"&lt;="&amp;$G272))</f>
        <v/>
      </c>
      <c r="L272" s="4" t="n"/>
      <c r="M272" s="4" t="n"/>
      <c r="N272" s="10">
        <f>IF(M272="","",SUMIFS(purchase!$N:$N,purchase!$C:$C,$C272,purchase!$E:$E,$E272,purchase!$G:$G,"&gt;="&amp;$F272,purchase!$G:$G,"&lt;="&amp;$G272))</f>
        <v/>
      </c>
      <c r="O272" s="10">
        <f>IF(M272="","",M272-N272)</f>
        <v/>
      </c>
      <c r="P272" s="11">
        <f>IF(M272=0,"",N272/M272)</f>
        <v/>
      </c>
      <c r="Q272" s="12">
        <f>IF(OR(G272="",O272=""),"",
IF(AND(G272&lt;TODAY(),O272&gt;0),"YES","NO"))</f>
        <v/>
      </c>
      <c r="R272" s="13" t="n"/>
      <c r="S272" s="14" t="n"/>
      <c r="T272" s="15">
        <f>IF(Q272="YES", IF(R272="Company",L272*(1+S272),IF(R272="Vendor",L272*(1-S272),"")),"")</f>
        <v/>
      </c>
      <c r="U272" s="15">
        <f>IF(Q272="YES",O272*T272,"")</f>
        <v/>
      </c>
      <c r="V272" s="16" t="n"/>
      <c r="W272" s="17">
        <f>IF(Q272="YES",G272+V272,"")</f>
        <v/>
      </c>
      <c r="X272" s="18">
        <f>IF(Q272="YES",IF(TODAY()&gt;W272,"OVERDUE","WITHIN TIME"),"")</f>
        <v/>
      </c>
    </row>
    <row r="273">
      <c r="A273" s="3" t="n">
        <v>269</v>
      </c>
      <c r="B273" s="4" t="n"/>
      <c r="C273" s="4" t="n"/>
      <c r="D273" s="5">
        <f>IF(E273="NRFC","Natural Rubber Field Coagulam","")</f>
        <v/>
      </c>
      <c r="E273" s="4" t="n"/>
      <c r="F273" s="6" t="n"/>
      <c r="G273" s="6" t="n"/>
      <c r="H273" s="7">
        <f>IF(G273="","",G273-TODAY())</f>
        <v/>
      </c>
      <c r="I273" s="8">
        <f>IF(G273="","",
IF(G273&lt;TODAY(),
IF(O273&gt;0,"Violated","Completed"),
IF(H273&lt;=7,"Expiring Soon",
"Active")))</f>
        <v/>
      </c>
      <c r="J273" s="8">
        <f>IF(C273="","",COUNTIFS(purchase!$C:$C,$C273,purchase!$E:$E,$E273,purchase!$G:$G,"&gt;="&amp;$F273,purchase!$G:$G,"&lt;="&amp;$G273))</f>
        <v/>
      </c>
      <c r="K273" s="9">
        <f>IF(COUNTIFS(purchase!$C:$C,$C273,purchase!$E:$E,$E273,purchase!$G:$G,"&gt;="&amp;$F273,purchase!$G:$G,"&lt;="&amp;$G273)=0,"",_xlfn.MAXIFS(purchase!$G:$G,purchase!$C:$C,$C273,purchase!$E:$E,$E273,purchase!$G:$G,"&gt;="&amp;$F273,purchase!$G:$G,"&lt;="&amp;$G273))</f>
        <v/>
      </c>
      <c r="L273" s="4" t="n"/>
      <c r="M273" s="4" t="n"/>
      <c r="N273" s="10">
        <f>IF(M273="","",SUMIFS(purchase!$N:$N,purchase!$C:$C,$C273,purchase!$E:$E,$E273,purchase!$G:$G,"&gt;="&amp;$F273,purchase!$G:$G,"&lt;="&amp;$G273))</f>
        <v/>
      </c>
      <c r="O273" s="10">
        <f>IF(M273="","",M273-N273)</f>
        <v/>
      </c>
      <c r="P273" s="11">
        <f>IF(M273=0,"",N273/M273)</f>
        <v/>
      </c>
      <c r="Q273" s="12">
        <f>IF(OR(G273="",O273=""),"",
IF(AND(G273&lt;TODAY(),O273&gt;0),"YES","NO"))</f>
        <v/>
      </c>
      <c r="R273" s="13" t="n"/>
      <c r="S273" s="14" t="n"/>
      <c r="T273" s="15">
        <f>IF(Q273="YES", IF(R273="Company",L273*(1+S273),IF(R273="Vendor",L273*(1-S273),"")),"")</f>
        <v/>
      </c>
      <c r="U273" s="15">
        <f>IF(Q273="YES",O273*T273,"")</f>
        <v/>
      </c>
      <c r="V273" s="16" t="n"/>
      <c r="W273" s="17">
        <f>IF(Q273="YES",G273+V273,"")</f>
        <v/>
      </c>
      <c r="X273" s="18">
        <f>IF(Q273="YES",IF(TODAY()&gt;W273,"OVERDUE","WITHIN TIME"),"")</f>
        <v/>
      </c>
    </row>
    <row r="274">
      <c r="A274" s="3" t="n">
        <v>270</v>
      </c>
      <c r="B274" s="4" t="n"/>
      <c r="C274" s="4" t="n"/>
      <c r="D274" s="5">
        <f>IF(E274="NRFC","Natural Rubber Field Coagulam","")</f>
        <v/>
      </c>
      <c r="E274" s="4" t="n"/>
      <c r="F274" s="6" t="n"/>
      <c r="G274" s="6" t="n"/>
      <c r="H274" s="7">
        <f>IF(G274="","",G274-TODAY())</f>
        <v/>
      </c>
      <c r="I274" s="8">
        <f>IF(G274="","",
IF(G274&lt;TODAY(),
IF(O274&gt;0,"Violated","Completed"),
IF(H274&lt;=7,"Expiring Soon",
"Active")))</f>
        <v/>
      </c>
      <c r="J274" s="8">
        <f>IF(C274="","",COUNTIFS(purchase!$C:$C,$C274,purchase!$E:$E,$E274,purchase!$G:$G,"&gt;="&amp;$F274,purchase!$G:$G,"&lt;="&amp;$G274))</f>
        <v/>
      </c>
      <c r="K274" s="9">
        <f>IF(COUNTIFS(purchase!$C:$C,$C274,purchase!$E:$E,$E274,purchase!$G:$G,"&gt;="&amp;$F274,purchase!$G:$G,"&lt;="&amp;$G274)=0,"",_xlfn.MAXIFS(purchase!$G:$G,purchase!$C:$C,$C274,purchase!$E:$E,$E274,purchase!$G:$G,"&gt;="&amp;$F274,purchase!$G:$G,"&lt;="&amp;$G274))</f>
        <v/>
      </c>
      <c r="L274" s="4" t="n"/>
      <c r="M274" s="4" t="n"/>
      <c r="N274" s="10">
        <f>IF(M274="","",SUMIFS(purchase!$N:$N,purchase!$C:$C,$C274,purchase!$E:$E,$E274,purchase!$G:$G,"&gt;="&amp;$F274,purchase!$G:$G,"&lt;="&amp;$G274))</f>
        <v/>
      </c>
      <c r="O274" s="10">
        <f>IF(M274="","",M274-N274)</f>
        <v/>
      </c>
      <c r="P274" s="11">
        <f>IF(M274=0,"",N274/M274)</f>
        <v/>
      </c>
      <c r="Q274" s="12">
        <f>IF(OR(G274="",O274=""),"",
IF(AND(G274&lt;TODAY(),O274&gt;0),"YES","NO"))</f>
        <v/>
      </c>
      <c r="R274" s="13" t="n"/>
      <c r="S274" s="14" t="n"/>
      <c r="T274" s="15">
        <f>IF(Q274="YES", IF(R274="Company",L274*(1+S274),IF(R274="Vendor",L274*(1-S274),"")),"")</f>
        <v/>
      </c>
      <c r="U274" s="15">
        <f>IF(Q274="YES",O274*T274,"")</f>
        <v/>
      </c>
      <c r="V274" s="16" t="n"/>
      <c r="W274" s="17">
        <f>IF(Q274="YES",G274+V274,"")</f>
        <v/>
      </c>
      <c r="X274" s="18">
        <f>IF(Q274="YES",IF(TODAY()&gt;W274,"OVERDUE","WITHIN TIME"),"")</f>
        <v/>
      </c>
    </row>
    <row r="275">
      <c r="A275" s="3" t="n">
        <v>271</v>
      </c>
      <c r="B275" s="4" t="n"/>
      <c r="C275" s="4" t="n"/>
      <c r="D275" s="5">
        <f>IF(E275="NRFC","Natural Rubber Field Coagulam","")</f>
        <v/>
      </c>
      <c r="E275" s="4" t="n"/>
      <c r="F275" s="6" t="n"/>
      <c r="G275" s="6" t="n"/>
      <c r="H275" s="7">
        <f>IF(G275="","",G275-TODAY())</f>
        <v/>
      </c>
      <c r="I275" s="8">
        <f>IF(G275="","",
IF(G275&lt;TODAY(),
IF(O275&gt;0,"Violated","Completed"),
IF(H275&lt;=7,"Expiring Soon",
"Active")))</f>
        <v/>
      </c>
      <c r="J275" s="8">
        <f>IF(C275="","",COUNTIFS(purchase!$C:$C,$C275,purchase!$E:$E,$E275,purchase!$G:$G,"&gt;="&amp;$F275,purchase!$G:$G,"&lt;="&amp;$G275))</f>
        <v/>
      </c>
      <c r="K275" s="9">
        <f>IF(COUNTIFS(purchase!$C:$C,$C275,purchase!$E:$E,$E275,purchase!$G:$G,"&gt;="&amp;$F275,purchase!$G:$G,"&lt;="&amp;$G275)=0,"",_xlfn.MAXIFS(purchase!$G:$G,purchase!$C:$C,$C275,purchase!$E:$E,$E275,purchase!$G:$G,"&gt;="&amp;$F275,purchase!$G:$G,"&lt;="&amp;$G275))</f>
        <v/>
      </c>
      <c r="L275" s="4" t="n"/>
      <c r="M275" s="4" t="n"/>
      <c r="N275" s="10">
        <f>IF(M275="","",SUMIFS(purchase!$N:$N,purchase!$C:$C,$C275,purchase!$E:$E,$E275,purchase!$G:$G,"&gt;="&amp;$F275,purchase!$G:$G,"&lt;="&amp;$G275))</f>
        <v/>
      </c>
      <c r="O275" s="10">
        <f>IF(M275="","",M275-N275)</f>
        <v/>
      </c>
      <c r="P275" s="11">
        <f>IF(M275=0,"",N275/M275)</f>
        <v/>
      </c>
      <c r="Q275" s="12">
        <f>IF(OR(G275="",O275=""),"",
IF(AND(G275&lt;TODAY(),O275&gt;0),"YES","NO"))</f>
        <v/>
      </c>
      <c r="R275" s="13" t="n"/>
      <c r="S275" s="14" t="n"/>
      <c r="T275" s="15">
        <f>IF(Q275="YES", IF(R275="Company",L275*(1+S275),IF(R275="Vendor",L275*(1-S275),"")),"")</f>
        <v/>
      </c>
      <c r="U275" s="15">
        <f>IF(Q275="YES",O275*T275,"")</f>
        <v/>
      </c>
      <c r="V275" s="16" t="n"/>
      <c r="W275" s="17">
        <f>IF(Q275="YES",G275+V275,"")</f>
        <v/>
      </c>
      <c r="X275" s="18">
        <f>IF(Q275="YES",IF(TODAY()&gt;W275,"OVERDUE","WITHIN TIME"),"")</f>
        <v/>
      </c>
    </row>
    <row r="276">
      <c r="A276" s="3" t="n">
        <v>272</v>
      </c>
      <c r="B276" s="4" t="n"/>
      <c r="C276" s="4" t="n"/>
      <c r="D276" s="5">
        <f>IF(E276="NRFC","Natural Rubber Field Coagulam","")</f>
        <v/>
      </c>
      <c r="E276" s="4" t="n"/>
      <c r="F276" s="6" t="n"/>
      <c r="G276" s="6" t="n"/>
      <c r="H276" s="7">
        <f>IF(G276="","",G276-TODAY())</f>
        <v/>
      </c>
      <c r="I276" s="8">
        <f>IF(G276="","",
IF(G276&lt;TODAY(),
IF(O276&gt;0,"Violated","Completed"),
IF(H276&lt;=7,"Expiring Soon",
"Active")))</f>
        <v/>
      </c>
      <c r="J276" s="8">
        <f>IF(C276="","",COUNTIFS(purchase!$C:$C,$C276,purchase!$E:$E,$E276,purchase!$G:$G,"&gt;="&amp;$F276,purchase!$G:$G,"&lt;="&amp;$G276))</f>
        <v/>
      </c>
      <c r="K276" s="9">
        <f>IF(COUNTIFS(purchase!$C:$C,$C276,purchase!$E:$E,$E276,purchase!$G:$G,"&gt;="&amp;$F276,purchase!$G:$G,"&lt;="&amp;$G276)=0,"",_xlfn.MAXIFS(purchase!$G:$G,purchase!$C:$C,$C276,purchase!$E:$E,$E276,purchase!$G:$G,"&gt;="&amp;$F276,purchase!$G:$G,"&lt;="&amp;$G276))</f>
        <v/>
      </c>
      <c r="L276" s="4" t="n"/>
      <c r="M276" s="4" t="n"/>
      <c r="N276" s="10">
        <f>IF(M276="","",SUMIFS(purchase!$N:$N,purchase!$C:$C,$C276,purchase!$E:$E,$E276,purchase!$G:$G,"&gt;="&amp;$F276,purchase!$G:$G,"&lt;="&amp;$G276))</f>
        <v/>
      </c>
      <c r="O276" s="10">
        <f>IF(M276="","",M276-N276)</f>
        <v/>
      </c>
      <c r="P276" s="11">
        <f>IF(M276=0,"",N276/M276)</f>
        <v/>
      </c>
      <c r="Q276" s="12">
        <f>IF(OR(G276="",O276=""),"",
IF(AND(G276&lt;TODAY(),O276&gt;0),"YES","NO"))</f>
        <v/>
      </c>
      <c r="R276" s="13" t="n"/>
      <c r="S276" s="14" t="n"/>
      <c r="T276" s="15">
        <f>IF(Q276="YES", IF(R276="Company",L276*(1+S276),IF(R276="Vendor",L276*(1-S276),"")),"")</f>
        <v/>
      </c>
      <c r="U276" s="15">
        <f>IF(Q276="YES",O276*T276,"")</f>
        <v/>
      </c>
      <c r="V276" s="16" t="n"/>
      <c r="W276" s="17">
        <f>IF(Q276="YES",G276+V276,"")</f>
        <v/>
      </c>
      <c r="X276" s="18">
        <f>IF(Q276="YES",IF(TODAY()&gt;W276,"OVERDUE","WITHIN TIME"),"")</f>
        <v/>
      </c>
    </row>
    <row r="277">
      <c r="A277" s="3" t="n">
        <v>273</v>
      </c>
      <c r="B277" s="4" t="n"/>
      <c r="C277" s="4" t="n"/>
      <c r="D277" s="5">
        <f>IF(E277="NRFC","Natural Rubber Field Coagulam","")</f>
        <v/>
      </c>
      <c r="E277" s="4" t="n"/>
      <c r="F277" s="6" t="n"/>
      <c r="G277" s="6" t="n"/>
      <c r="H277" s="7">
        <f>IF(G277="","",G277-TODAY())</f>
        <v/>
      </c>
      <c r="I277" s="8">
        <f>IF(G277="","",
IF(G277&lt;TODAY(),
IF(O277&gt;0,"Violated","Completed"),
IF(H277&lt;=7,"Expiring Soon",
"Active")))</f>
        <v/>
      </c>
      <c r="J277" s="8">
        <f>IF(C277="","",COUNTIFS(purchase!$C:$C,$C277,purchase!$E:$E,$E277,purchase!$G:$G,"&gt;="&amp;$F277,purchase!$G:$G,"&lt;="&amp;$G277))</f>
        <v/>
      </c>
      <c r="K277" s="9">
        <f>IF(COUNTIFS(purchase!$C:$C,$C277,purchase!$E:$E,$E277,purchase!$G:$G,"&gt;="&amp;$F277,purchase!$G:$G,"&lt;="&amp;$G277)=0,"",_xlfn.MAXIFS(purchase!$G:$G,purchase!$C:$C,$C277,purchase!$E:$E,$E277,purchase!$G:$G,"&gt;="&amp;$F277,purchase!$G:$G,"&lt;="&amp;$G277))</f>
        <v/>
      </c>
      <c r="L277" s="4" t="n"/>
      <c r="M277" s="4" t="n"/>
      <c r="N277" s="10">
        <f>IF(M277="","",SUMIFS(purchase!$N:$N,purchase!$C:$C,$C277,purchase!$E:$E,$E277,purchase!$G:$G,"&gt;="&amp;$F277,purchase!$G:$G,"&lt;="&amp;$G277))</f>
        <v/>
      </c>
      <c r="O277" s="10">
        <f>IF(M277="","",M277-N277)</f>
        <v/>
      </c>
      <c r="P277" s="11">
        <f>IF(M277=0,"",N277/M277)</f>
        <v/>
      </c>
      <c r="Q277" s="12">
        <f>IF(OR(G277="",O277=""),"",
IF(AND(G277&lt;TODAY(),O277&gt;0),"YES","NO"))</f>
        <v/>
      </c>
      <c r="R277" s="13" t="n"/>
      <c r="S277" s="14" t="n"/>
      <c r="T277" s="15">
        <f>IF(Q277="YES", IF(R277="Company",L277*(1+S277),IF(R277="Vendor",L277*(1-S277),"")),"")</f>
        <v/>
      </c>
      <c r="U277" s="15">
        <f>IF(Q277="YES",O277*T277,"")</f>
        <v/>
      </c>
      <c r="V277" s="16" t="n"/>
      <c r="W277" s="17">
        <f>IF(Q277="YES",G277+V277,"")</f>
        <v/>
      </c>
      <c r="X277" s="18">
        <f>IF(Q277="YES",IF(TODAY()&gt;W277,"OVERDUE","WITHIN TIME"),"")</f>
        <v/>
      </c>
    </row>
    <row r="278">
      <c r="A278" s="3" t="n">
        <v>274</v>
      </c>
      <c r="B278" s="4" t="n"/>
      <c r="C278" s="4" t="n"/>
      <c r="D278" s="5">
        <f>IF(E278="NRFC","Natural Rubber Field Coagulam","")</f>
        <v/>
      </c>
      <c r="E278" s="4" t="n"/>
      <c r="F278" s="6" t="n"/>
      <c r="G278" s="6" t="n"/>
      <c r="H278" s="7">
        <f>IF(G278="","",G278-TODAY())</f>
        <v/>
      </c>
      <c r="I278" s="8">
        <f>IF(G278="","",
IF(G278&lt;TODAY(),
IF(O278&gt;0,"Violated","Completed"),
IF(H278&lt;=7,"Expiring Soon",
"Active")))</f>
        <v/>
      </c>
      <c r="J278" s="8">
        <f>IF(C278="","",COUNTIFS(purchase!$C:$C,$C278,purchase!$E:$E,$E278,purchase!$G:$G,"&gt;="&amp;$F278,purchase!$G:$G,"&lt;="&amp;$G278))</f>
        <v/>
      </c>
      <c r="K278" s="9">
        <f>IF(COUNTIFS(purchase!$C:$C,$C278,purchase!$E:$E,$E278,purchase!$G:$G,"&gt;="&amp;$F278,purchase!$G:$G,"&lt;="&amp;$G278)=0,"",_xlfn.MAXIFS(purchase!$G:$G,purchase!$C:$C,$C278,purchase!$E:$E,$E278,purchase!$G:$G,"&gt;="&amp;$F278,purchase!$G:$G,"&lt;="&amp;$G278))</f>
        <v/>
      </c>
      <c r="L278" s="4" t="n"/>
      <c r="M278" s="4" t="n"/>
      <c r="N278" s="10">
        <f>IF(M278="","",SUMIFS(purchase!$N:$N,purchase!$C:$C,$C278,purchase!$E:$E,$E278,purchase!$G:$G,"&gt;="&amp;$F278,purchase!$G:$G,"&lt;="&amp;$G278))</f>
        <v/>
      </c>
      <c r="O278" s="10">
        <f>IF(M278="","",M278-N278)</f>
        <v/>
      </c>
      <c r="P278" s="11">
        <f>IF(M278=0,"",N278/M278)</f>
        <v/>
      </c>
      <c r="Q278" s="12">
        <f>IF(OR(G278="",O278=""),"",
IF(AND(G278&lt;TODAY(),O278&gt;0),"YES","NO"))</f>
        <v/>
      </c>
      <c r="R278" s="13" t="n"/>
      <c r="S278" s="14" t="n"/>
      <c r="T278" s="15">
        <f>IF(Q278="YES", IF(R278="Company",L278*(1+S278),IF(R278="Vendor",L278*(1-S278),"")),"")</f>
        <v/>
      </c>
      <c r="U278" s="15">
        <f>IF(Q278="YES",O278*T278,"")</f>
        <v/>
      </c>
      <c r="V278" s="16" t="n"/>
      <c r="W278" s="17">
        <f>IF(Q278="YES",G278+V278,"")</f>
        <v/>
      </c>
      <c r="X278" s="18">
        <f>IF(Q278="YES",IF(TODAY()&gt;W278,"OVERDUE","WITHIN TIME"),"")</f>
        <v/>
      </c>
    </row>
    <row r="279">
      <c r="A279" s="3" t="n">
        <v>275</v>
      </c>
      <c r="B279" s="4" t="n"/>
      <c r="C279" s="4" t="n"/>
      <c r="D279" s="5">
        <f>IF(E279="NRFC","Natural Rubber Field Coagulam","")</f>
        <v/>
      </c>
      <c r="E279" s="4" t="n"/>
      <c r="F279" s="6" t="n"/>
      <c r="G279" s="6" t="n"/>
      <c r="H279" s="7">
        <f>IF(G279="","",G279-TODAY())</f>
        <v/>
      </c>
      <c r="I279" s="8">
        <f>IF(G279="","",
IF(G279&lt;TODAY(),
IF(O279&gt;0,"Violated","Completed"),
IF(H279&lt;=7,"Expiring Soon",
"Active")))</f>
        <v/>
      </c>
      <c r="J279" s="8">
        <f>IF(C279="","",COUNTIFS(purchase!$C:$C,$C279,purchase!$E:$E,$E279,purchase!$G:$G,"&gt;="&amp;$F279,purchase!$G:$G,"&lt;="&amp;$G279))</f>
        <v/>
      </c>
      <c r="K279" s="9">
        <f>IF(COUNTIFS(purchase!$C:$C,$C279,purchase!$E:$E,$E279,purchase!$G:$G,"&gt;="&amp;$F279,purchase!$G:$G,"&lt;="&amp;$G279)=0,"",_xlfn.MAXIFS(purchase!$G:$G,purchase!$C:$C,$C279,purchase!$E:$E,$E279,purchase!$G:$G,"&gt;="&amp;$F279,purchase!$G:$G,"&lt;="&amp;$G279))</f>
        <v/>
      </c>
      <c r="L279" s="4" t="n"/>
      <c r="M279" s="4" t="n"/>
      <c r="N279" s="10">
        <f>IF(M279="","",SUMIFS(purchase!$N:$N,purchase!$C:$C,$C279,purchase!$E:$E,$E279,purchase!$G:$G,"&gt;="&amp;$F279,purchase!$G:$G,"&lt;="&amp;$G279))</f>
        <v/>
      </c>
      <c r="O279" s="10">
        <f>IF(M279="","",M279-N279)</f>
        <v/>
      </c>
      <c r="P279" s="11">
        <f>IF(M279=0,"",N279/M279)</f>
        <v/>
      </c>
      <c r="Q279" s="12">
        <f>IF(OR(G279="",O279=""),"",
IF(AND(G279&lt;TODAY(),O279&gt;0),"YES","NO"))</f>
        <v/>
      </c>
      <c r="R279" s="13" t="n"/>
      <c r="S279" s="14" t="n"/>
      <c r="T279" s="15">
        <f>IF(Q279="YES", IF(R279="Company",L279*(1+S279),IF(R279="Vendor",L279*(1-S279),"")),"")</f>
        <v/>
      </c>
      <c r="U279" s="15">
        <f>IF(Q279="YES",O279*T279,"")</f>
        <v/>
      </c>
      <c r="V279" s="16" t="n"/>
      <c r="W279" s="17">
        <f>IF(Q279="YES",G279+V279,"")</f>
        <v/>
      </c>
      <c r="X279" s="18">
        <f>IF(Q279="YES",IF(TODAY()&gt;W279,"OVERDUE","WITHIN TIME"),"")</f>
        <v/>
      </c>
    </row>
    <row r="280">
      <c r="A280" s="3" t="n">
        <v>276</v>
      </c>
      <c r="B280" s="4" t="n"/>
      <c r="C280" s="4" t="n"/>
      <c r="D280" s="5">
        <f>IF(E280="NRFC","Natural Rubber Field Coagulam","")</f>
        <v/>
      </c>
      <c r="E280" s="4" t="n"/>
      <c r="F280" s="6" t="n"/>
      <c r="G280" s="6" t="n"/>
      <c r="H280" s="7">
        <f>IF(G280="","",G280-TODAY())</f>
        <v/>
      </c>
      <c r="I280" s="8">
        <f>IF(G280="","",
IF(G280&lt;TODAY(),
IF(O280&gt;0,"Violated","Completed"),
IF(H280&lt;=7,"Expiring Soon",
"Active")))</f>
        <v/>
      </c>
      <c r="J280" s="8">
        <f>IF(C280="","",COUNTIFS(purchase!$C:$C,$C280,purchase!$E:$E,$E280,purchase!$G:$G,"&gt;="&amp;$F280,purchase!$G:$G,"&lt;="&amp;$G280))</f>
        <v/>
      </c>
      <c r="K280" s="9">
        <f>IF(COUNTIFS(purchase!$C:$C,$C280,purchase!$E:$E,$E280,purchase!$G:$G,"&gt;="&amp;$F280,purchase!$G:$G,"&lt;="&amp;$G280)=0,"",_xlfn.MAXIFS(purchase!$G:$G,purchase!$C:$C,$C280,purchase!$E:$E,$E280,purchase!$G:$G,"&gt;="&amp;$F280,purchase!$G:$G,"&lt;="&amp;$G280))</f>
        <v/>
      </c>
      <c r="L280" s="4" t="n"/>
      <c r="M280" s="4" t="n"/>
      <c r="N280" s="10">
        <f>IF(M280="","",SUMIFS(purchase!$N:$N,purchase!$C:$C,$C280,purchase!$E:$E,$E280,purchase!$G:$G,"&gt;="&amp;$F280,purchase!$G:$G,"&lt;="&amp;$G280))</f>
        <v/>
      </c>
      <c r="O280" s="10">
        <f>IF(M280="","",M280-N280)</f>
        <v/>
      </c>
      <c r="P280" s="11">
        <f>IF(M280=0,"",N280/M280)</f>
        <v/>
      </c>
      <c r="Q280" s="12">
        <f>IF(OR(G280="",O280=""),"",
IF(AND(G280&lt;TODAY(),O280&gt;0),"YES","NO"))</f>
        <v/>
      </c>
      <c r="R280" s="13" t="n"/>
      <c r="S280" s="14" t="n"/>
      <c r="T280" s="15">
        <f>IF(Q280="YES", IF(R280="Company",L280*(1+S280),IF(R280="Vendor",L280*(1-S280),"")),"")</f>
        <v/>
      </c>
      <c r="U280" s="15">
        <f>IF(Q280="YES",O280*T280,"")</f>
        <v/>
      </c>
      <c r="V280" s="16" t="n"/>
      <c r="W280" s="17">
        <f>IF(Q280="YES",G280+V280,"")</f>
        <v/>
      </c>
      <c r="X280" s="18">
        <f>IF(Q280="YES",IF(TODAY()&gt;W280,"OVERDUE","WITHIN TIME"),"")</f>
        <v/>
      </c>
    </row>
    <row r="281">
      <c r="A281" s="3" t="n">
        <v>277</v>
      </c>
      <c r="B281" s="4" t="n"/>
      <c r="C281" s="4" t="n"/>
      <c r="D281" s="5">
        <f>IF(E281="NRFC","Natural Rubber Field Coagulam","")</f>
        <v/>
      </c>
      <c r="E281" s="4" t="n"/>
      <c r="F281" s="6" t="n"/>
      <c r="G281" s="6" t="n"/>
      <c r="H281" s="7">
        <f>IF(G281="","",G281-TODAY())</f>
        <v/>
      </c>
      <c r="I281" s="8">
        <f>IF(G281="","",
IF(G281&lt;TODAY(),
IF(O281&gt;0,"Violated","Completed"),
IF(H281&lt;=7,"Expiring Soon",
"Active")))</f>
        <v/>
      </c>
      <c r="J281" s="8">
        <f>IF(C281="","",COUNTIFS(purchase!$C:$C,$C281,purchase!$E:$E,$E281,purchase!$G:$G,"&gt;="&amp;$F281,purchase!$G:$G,"&lt;="&amp;$G281))</f>
        <v/>
      </c>
      <c r="K281" s="9">
        <f>IF(COUNTIFS(purchase!$C:$C,$C281,purchase!$E:$E,$E281,purchase!$G:$G,"&gt;="&amp;$F281,purchase!$G:$G,"&lt;="&amp;$G281)=0,"",_xlfn.MAXIFS(purchase!$G:$G,purchase!$C:$C,$C281,purchase!$E:$E,$E281,purchase!$G:$G,"&gt;="&amp;$F281,purchase!$G:$G,"&lt;="&amp;$G281))</f>
        <v/>
      </c>
      <c r="L281" s="4" t="n"/>
      <c r="M281" s="4" t="n"/>
      <c r="N281" s="10">
        <f>IF(M281="","",SUMIFS(purchase!$N:$N,purchase!$C:$C,$C281,purchase!$E:$E,$E281,purchase!$G:$G,"&gt;="&amp;$F281,purchase!$G:$G,"&lt;="&amp;$G281))</f>
        <v/>
      </c>
      <c r="O281" s="10">
        <f>IF(M281="","",M281-N281)</f>
        <v/>
      </c>
      <c r="P281" s="11">
        <f>IF(M281=0,"",N281/M281)</f>
        <v/>
      </c>
      <c r="Q281" s="12">
        <f>IF(OR(G281="",O281=""),"",
IF(AND(G281&lt;TODAY(),O281&gt;0),"YES","NO"))</f>
        <v/>
      </c>
      <c r="R281" s="13" t="n"/>
      <c r="S281" s="14" t="n"/>
      <c r="T281" s="15">
        <f>IF(Q281="YES", IF(R281="Company",L281*(1+S281),IF(R281="Vendor",L281*(1-S281),"")),"")</f>
        <v/>
      </c>
      <c r="U281" s="15">
        <f>IF(Q281="YES",O281*T281,"")</f>
        <v/>
      </c>
      <c r="V281" s="16" t="n"/>
      <c r="W281" s="17">
        <f>IF(Q281="YES",G281+V281,"")</f>
        <v/>
      </c>
      <c r="X281" s="18">
        <f>IF(Q281="YES",IF(TODAY()&gt;W281,"OVERDUE","WITHIN TIME"),"")</f>
        <v/>
      </c>
    </row>
    <row r="282">
      <c r="A282" s="3" t="n">
        <v>278</v>
      </c>
      <c r="B282" s="4" t="n"/>
      <c r="C282" s="4" t="n"/>
      <c r="D282" s="5">
        <f>IF(E282="NRFC","Natural Rubber Field Coagulam","")</f>
        <v/>
      </c>
      <c r="E282" s="4" t="n"/>
      <c r="F282" s="6" t="n"/>
      <c r="G282" s="6" t="n"/>
      <c r="H282" s="7">
        <f>IF(G282="","",G282-TODAY())</f>
        <v/>
      </c>
      <c r="I282" s="8">
        <f>IF(G282="","",
IF(G282&lt;TODAY(),
IF(O282&gt;0,"Violated","Completed"),
IF(H282&lt;=7,"Expiring Soon",
"Active")))</f>
        <v/>
      </c>
      <c r="J282" s="8">
        <f>IF(C282="","",COUNTIFS(purchase!$C:$C,$C282,purchase!$E:$E,$E282,purchase!$G:$G,"&gt;="&amp;$F282,purchase!$G:$G,"&lt;="&amp;$G282))</f>
        <v/>
      </c>
      <c r="K282" s="9">
        <f>IF(COUNTIFS(purchase!$C:$C,$C282,purchase!$E:$E,$E282,purchase!$G:$G,"&gt;="&amp;$F282,purchase!$G:$G,"&lt;="&amp;$G282)=0,"",_xlfn.MAXIFS(purchase!$G:$G,purchase!$C:$C,$C282,purchase!$E:$E,$E282,purchase!$G:$G,"&gt;="&amp;$F282,purchase!$G:$G,"&lt;="&amp;$G282))</f>
        <v/>
      </c>
      <c r="L282" s="4" t="n"/>
      <c r="M282" s="4" t="n"/>
      <c r="N282" s="10">
        <f>IF(M282="","",SUMIFS(purchase!$N:$N,purchase!$C:$C,$C282,purchase!$E:$E,$E282,purchase!$G:$G,"&gt;="&amp;$F282,purchase!$G:$G,"&lt;="&amp;$G282))</f>
        <v/>
      </c>
      <c r="O282" s="10">
        <f>IF(M282="","",M282-N282)</f>
        <v/>
      </c>
      <c r="P282" s="11">
        <f>IF(M282=0,"",N282/M282)</f>
        <v/>
      </c>
      <c r="Q282" s="12">
        <f>IF(OR(G282="",O282=""),"",
IF(AND(G282&lt;TODAY(),O282&gt;0),"YES","NO"))</f>
        <v/>
      </c>
      <c r="R282" s="13" t="n"/>
      <c r="S282" s="14" t="n"/>
      <c r="T282" s="15">
        <f>IF(Q282="YES", IF(R282="Company",L282*(1+S282),IF(R282="Vendor",L282*(1-S282),"")),"")</f>
        <v/>
      </c>
      <c r="U282" s="15">
        <f>IF(Q282="YES",O282*T282,"")</f>
        <v/>
      </c>
      <c r="V282" s="16" t="n"/>
      <c r="W282" s="17">
        <f>IF(Q282="YES",G282+V282,"")</f>
        <v/>
      </c>
      <c r="X282" s="18">
        <f>IF(Q282="YES",IF(TODAY()&gt;W282,"OVERDUE","WITHIN TIME"),"")</f>
        <v/>
      </c>
    </row>
    <row r="283">
      <c r="A283" s="3" t="n">
        <v>279</v>
      </c>
      <c r="B283" s="4" t="n"/>
      <c r="C283" s="4" t="n"/>
      <c r="D283" s="5">
        <f>IF(E283="NRFC","Natural Rubber Field Coagulam","")</f>
        <v/>
      </c>
      <c r="E283" s="4" t="n"/>
      <c r="F283" s="6" t="n"/>
      <c r="G283" s="6" t="n"/>
      <c r="H283" s="7">
        <f>IF(G283="","",G283-TODAY())</f>
        <v/>
      </c>
      <c r="I283" s="8">
        <f>IF(G283="","",
IF(G283&lt;TODAY(),
IF(O283&gt;0,"Violated","Completed"),
IF(H283&lt;=7,"Expiring Soon",
"Active")))</f>
        <v/>
      </c>
      <c r="J283" s="8">
        <f>IF(C283="","",COUNTIFS(purchase!$C:$C,$C283,purchase!$E:$E,$E283,purchase!$G:$G,"&gt;="&amp;$F283,purchase!$G:$G,"&lt;="&amp;$G283))</f>
        <v/>
      </c>
      <c r="K283" s="9">
        <f>IF(COUNTIFS(purchase!$C:$C,$C283,purchase!$E:$E,$E283,purchase!$G:$G,"&gt;="&amp;$F283,purchase!$G:$G,"&lt;="&amp;$G283)=0,"",_xlfn.MAXIFS(purchase!$G:$G,purchase!$C:$C,$C283,purchase!$E:$E,$E283,purchase!$G:$G,"&gt;="&amp;$F283,purchase!$G:$G,"&lt;="&amp;$G283))</f>
        <v/>
      </c>
      <c r="L283" s="4" t="n"/>
      <c r="M283" s="4" t="n"/>
      <c r="N283" s="10">
        <f>IF(M283="","",SUMIFS(purchase!$N:$N,purchase!$C:$C,$C283,purchase!$E:$E,$E283,purchase!$G:$G,"&gt;="&amp;$F283,purchase!$G:$G,"&lt;="&amp;$G283))</f>
        <v/>
      </c>
      <c r="O283" s="10">
        <f>IF(M283="","",M283-N283)</f>
        <v/>
      </c>
      <c r="P283" s="11">
        <f>IF(M283=0,"",N283/M283)</f>
        <v/>
      </c>
      <c r="Q283" s="12">
        <f>IF(OR(G283="",O283=""),"",
IF(AND(G283&lt;TODAY(),O283&gt;0),"YES","NO"))</f>
        <v/>
      </c>
      <c r="R283" s="13" t="n"/>
      <c r="S283" s="14" t="n"/>
      <c r="T283" s="15">
        <f>IF(Q283="YES", IF(R283="Company",L283*(1+S283),IF(R283="Vendor",L283*(1-S283),"")),"")</f>
        <v/>
      </c>
      <c r="U283" s="15">
        <f>IF(Q283="YES",O283*T283,"")</f>
        <v/>
      </c>
      <c r="V283" s="16" t="n"/>
      <c r="W283" s="17">
        <f>IF(Q283="YES",G283+V283,"")</f>
        <v/>
      </c>
      <c r="X283" s="18">
        <f>IF(Q283="YES",IF(TODAY()&gt;W283,"OVERDUE","WITHIN TIME"),"")</f>
        <v/>
      </c>
    </row>
    <row r="284">
      <c r="A284" s="3" t="n">
        <v>280</v>
      </c>
      <c r="B284" s="4" t="n"/>
      <c r="C284" s="4" t="n"/>
      <c r="D284" s="5">
        <f>IF(E284="NRFC","Natural Rubber Field Coagulam","")</f>
        <v/>
      </c>
      <c r="E284" s="4" t="n"/>
      <c r="F284" s="6" t="n"/>
      <c r="G284" s="6" t="n"/>
      <c r="H284" s="7">
        <f>IF(G284="","",G284-TODAY())</f>
        <v/>
      </c>
      <c r="I284" s="8">
        <f>IF(G284="","",
IF(G284&lt;TODAY(),
IF(O284&gt;0,"Violated","Completed"),
IF(H284&lt;=7,"Expiring Soon",
"Active")))</f>
        <v/>
      </c>
      <c r="J284" s="8">
        <f>IF(C284="","",COUNTIFS(purchase!$C:$C,$C284,purchase!$E:$E,$E284,purchase!$G:$G,"&gt;="&amp;$F284,purchase!$G:$G,"&lt;="&amp;$G284))</f>
        <v/>
      </c>
      <c r="K284" s="9">
        <f>IF(COUNTIFS(purchase!$C:$C,$C284,purchase!$E:$E,$E284,purchase!$G:$G,"&gt;="&amp;$F284,purchase!$G:$G,"&lt;="&amp;$G284)=0,"",_xlfn.MAXIFS(purchase!$G:$G,purchase!$C:$C,$C284,purchase!$E:$E,$E284,purchase!$G:$G,"&gt;="&amp;$F284,purchase!$G:$G,"&lt;="&amp;$G284))</f>
        <v/>
      </c>
      <c r="L284" s="4" t="n"/>
      <c r="M284" s="4" t="n"/>
      <c r="N284" s="10">
        <f>IF(M284="","",SUMIFS(purchase!$N:$N,purchase!$C:$C,$C284,purchase!$E:$E,$E284,purchase!$G:$G,"&gt;="&amp;$F284,purchase!$G:$G,"&lt;="&amp;$G284))</f>
        <v/>
      </c>
      <c r="O284" s="10">
        <f>IF(M284="","",M284-N284)</f>
        <v/>
      </c>
      <c r="P284" s="11">
        <f>IF(M284=0,"",N284/M284)</f>
        <v/>
      </c>
      <c r="Q284" s="12">
        <f>IF(OR(G284="",O284=""),"",
IF(AND(G284&lt;TODAY(),O284&gt;0),"YES","NO"))</f>
        <v/>
      </c>
      <c r="R284" s="13" t="n"/>
      <c r="S284" s="14" t="n"/>
      <c r="T284" s="15">
        <f>IF(Q284="YES", IF(R284="Company",L284*(1+S284),IF(R284="Vendor",L284*(1-S284),"")),"")</f>
        <v/>
      </c>
      <c r="U284" s="15">
        <f>IF(Q284="YES",O284*T284,"")</f>
        <v/>
      </c>
      <c r="V284" s="16" t="n"/>
      <c r="W284" s="17">
        <f>IF(Q284="YES",G284+V284,"")</f>
        <v/>
      </c>
      <c r="X284" s="18">
        <f>IF(Q284="YES",IF(TODAY()&gt;W284,"OVERDUE","WITHIN TIME"),"")</f>
        <v/>
      </c>
    </row>
    <row r="285">
      <c r="A285" s="3" t="n">
        <v>281</v>
      </c>
      <c r="B285" s="4" t="n"/>
      <c r="C285" s="4" t="n"/>
      <c r="D285" s="5">
        <f>IF(E285="NRFC","Natural Rubber Field Coagulam","")</f>
        <v/>
      </c>
      <c r="E285" s="4" t="n"/>
      <c r="F285" s="6" t="n"/>
      <c r="G285" s="6" t="n"/>
      <c r="H285" s="7">
        <f>IF(G285="","",G285-TODAY())</f>
        <v/>
      </c>
      <c r="I285" s="8">
        <f>IF(G285="","",
IF(G285&lt;TODAY(),
IF(O285&gt;0,"Violated","Completed"),
IF(H285&lt;=7,"Expiring Soon",
"Active")))</f>
        <v/>
      </c>
      <c r="J285" s="8">
        <f>IF(C285="","",COUNTIFS(purchase!$C:$C,$C285,purchase!$E:$E,$E285,purchase!$G:$G,"&gt;="&amp;$F285,purchase!$G:$G,"&lt;="&amp;$G285))</f>
        <v/>
      </c>
      <c r="K285" s="9">
        <f>IF(COUNTIFS(purchase!$C:$C,$C285,purchase!$E:$E,$E285,purchase!$G:$G,"&gt;="&amp;$F285,purchase!$G:$G,"&lt;="&amp;$G285)=0,"",_xlfn.MAXIFS(purchase!$G:$G,purchase!$C:$C,$C285,purchase!$E:$E,$E285,purchase!$G:$G,"&gt;="&amp;$F285,purchase!$G:$G,"&lt;="&amp;$G285))</f>
        <v/>
      </c>
      <c r="L285" s="4" t="n"/>
      <c r="M285" s="4" t="n"/>
      <c r="N285" s="10">
        <f>IF(M285="","",SUMIFS(purchase!$N:$N,purchase!$C:$C,$C285,purchase!$E:$E,$E285,purchase!$G:$G,"&gt;="&amp;$F285,purchase!$G:$G,"&lt;="&amp;$G285))</f>
        <v/>
      </c>
      <c r="O285" s="10">
        <f>IF(M285="","",M285-N285)</f>
        <v/>
      </c>
      <c r="P285" s="11">
        <f>IF(M285=0,"",N285/M285)</f>
        <v/>
      </c>
      <c r="Q285" s="12">
        <f>IF(OR(G285="",O285=""),"",
IF(AND(G285&lt;TODAY(),O285&gt;0),"YES","NO"))</f>
        <v/>
      </c>
      <c r="R285" s="13" t="n"/>
      <c r="S285" s="14" t="n"/>
      <c r="T285" s="15">
        <f>IF(Q285="YES", IF(R285="Company",L285*(1+S285),IF(R285="Vendor",L285*(1-S285),"")),"")</f>
        <v/>
      </c>
      <c r="U285" s="15">
        <f>IF(Q285="YES",O285*T285,"")</f>
        <v/>
      </c>
      <c r="V285" s="16" t="n"/>
      <c r="W285" s="17">
        <f>IF(Q285="YES",G285+V285,"")</f>
        <v/>
      </c>
      <c r="X285" s="18">
        <f>IF(Q285="YES",IF(TODAY()&gt;W285,"OVERDUE","WITHIN TIME"),"")</f>
        <v/>
      </c>
    </row>
    <row r="286">
      <c r="A286" s="3" t="n">
        <v>282</v>
      </c>
      <c r="B286" s="4" t="n"/>
      <c r="C286" s="4" t="n"/>
      <c r="D286" s="5">
        <f>IF(E286="NRFC","Natural Rubber Field Coagulam","")</f>
        <v/>
      </c>
      <c r="E286" s="4" t="n"/>
      <c r="F286" s="6" t="n"/>
      <c r="G286" s="6" t="n"/>
      <c r="H286" s="7">
        <f>IF(G286="","",G286-TODAY())</f>
        <v/>
      </c>
      <c r="I286" s="8">
        <f>IF(G286="","",
IF(G286&lt;TODAY(),
IF(O286&gt;0,"Violated","Completed"),
IF(H286&lt;=7,"Expiring Soon",
"Active")))</f>
        <v/>
      </c>
      <c r="J286" s="8">
        <f>IF(C286="","",COUNTIFS(purchase!$C:$C,$C286,purchase!$E:$E,$E286,purchase!$G:$G,"&gt;="&amp;$F286,purchase!$G:$G,"&lt;="&amp;$G286))</f>
        <v/>
      </c>
      <c r="K286" s="9">
        <f>IF(COUNTIFS(purchase!$C:$C,$C286,purchase!$E:$E,$E286,purchase!$G:$G,"&gt;="&amp;$F286,purchase!$G:$G,"&lt;="&amp;$G286)=0,"",_xlfn.MAXIFS(purchase!$G:$G,purchase!$C:$C,$C286,purchase!$E:$E,$E286,purchase!$G:$G,"&gt;="&amp;$F286,purchase!$G:$G,"&lt;="&amp;$G286))</f>
        <v/>
      </c>
      <c r="L286" s="4" t="n"/>
      <c r="M286" s="4" t="n"/>
      <c r="N286" s="10">
        <f>IF(M286="","",SUMIFS(purchase!$N:$N,purchase!$C:$C,$C286,purchase!$E:$E,$E286,purchase!$G:$G,"&gt;="&amp;$F286,purchase!$G:$G,"&lt;="&amp;$G286))</f>
        <v/>
      </c>
      <c r="O286" s="10">
        <f>IF(M286="","",M286-N286)</f>
        <v/>
      </c>
      <c r="P286" s="11">
        <f>IF(M286=0,"",N286/M286)</f>
        <v/>
      </c>
      <c r="Q286" s="12">
        <f>IF(OR(G286="",O286=""),"",
IF(AND(G286&lt;TODAY(),O286&gt;0),"YES","NO"))</f>
        <v/>
      </c>
      <c r="R286" s="13" t="n"/>
      <c r="S286" s="14" t="n"/>
      <c r="T286" s="15">
        <f>IF(Q286="YES", IF(R286="Company",L286*(1+S286),IF(R286="Vendor",L286*(1-S286),"")),"")</f>
        <v/>
      </c>
      <c r="U286" s="15">
        <f>IF(Q286="YES",O286*T286,"")</f>
        <v/>
      </c>
      <c r="V286" s="16" t="n"/>
      <c r="W286" s="17">
        <f>IF(Q286="YES",G286+V286,"")</f>
        <v/>
      </c>
      <c r="X286" s="18">
        <f>IF(Q286="YES",IF(TODAY()&gt;W286,"OVERDUE","WITHIN TIME"),"")</f>
        <v/>
      </c>
    </row>
    <row r="287">
      <c r="A287" s="3" t="n">
        <v>283</v>
      </c>
      <c r="B287" s="4" t="n"/>
      <c r="C287" s="4" t="n"/>
      <c r="D287" s="5">
        <f>IF(E287="NRFC","Natural Rubber Field Coagulam","")</f>
        <v/>
      </c>
      <c r="E287" s="4" t="n"/>
      <c r="F287" s="6" t="n"/>
      <c r="G287" s="6" t="n"/>
      <c r="H287" s="7">
        <f>IF(G287="","",G287-TODAY())</f>
        <v/>
      </c>
      <c r="I287" s="8">
        <f>IF(G287="","",
IF(G287&lt;TODAY(),
IF(O287&gt;0,"Violated","Completed"),
IF(H287&lt;=7,"Expiring Soon",
"Active")))</f>
        <v/>
      </c>
      <c r="J287" s="8">
        <f>IF(C287="","",COUNTIFS(purchase!$C:$C,$C287,purchase!$E:$E,$E287,purchase!$G:$G,"&gt;="&amp;$F287,purchase!$G:$G,"&lt;="&amp;$G287))</f>
        <v/>
      </c>
      <c r="K287" s="9">
        <f>IF(COUNTIFS(purchase!$C:$C,$C287,purchase!$E:$E,$E287,purchase!$G:$G,"&gt;="&amp;$F287,purchase!$G:$G,"&lt;="&amp;$G287)=0,"",_xlfn.MAXIFS(purchase!$G:$G,purchase!$C:$C,$C287,purchase!$E:$E,$E287,purchase!$G:$G,"&gt;="&amp;$F287,purchase!$G:$G,"&lt;="&amp;$G287))</f>
        <v/>
      </c>
      <c r="L287" s="4" t="n"/>
      <c r="M287" s="4" t="n"/>
      <c r="N287" s="10">
        <f>IF(M287="","",SUMIFS(purchase!$N:$N,purchase!$C:$C,$C287,purchase!$E:$E,$E287,purchase!$G:$G,"&gt;="&amp;$F287,purchase!$G:$G,"&lt;="&amp;$G287))</f>
        <v/>
      </c>
      <c r="O287" s="10">
        <f>IF(M287="","",M287-N287)</f>
        <v/>
      </c>
      <c r="P287" s="11">
        <f>IF(M287=0,"",N287/M287)</f>
        <v/>
      </c>
      <c r="Q287" s="12">
        <f>IF(OR(G287="",O287=""),"",
IF(AND(G287&lt;TODAY(),O287&gt;0),"YES","NO"))</f>
        <v/>
      </c>
      <c r="R287" s="13" t="n"/>
      <c r="S287" s="14" t="n"/>
      <c r="T287" s="15">
        <f>IF(Q287="YES", IF(R287="Company",L287*(1+S287),IF(R287="Vendor",L287*(1-S287),"")),"")</f>
        <v/>
      </c>
      <c r="U287" s="15">
        <f>IF(Q287="YES",O287*T287,"")</f>
        <v/>
      </c>
      <c r="V287" s="16" t="n"/>
      <c r="W287" s="17">
        <f>IF(Q287="YES",G287+V287,"")</f>
        <v/>
      </c>
      <c r="X287" s="18">
        <f>IF(Q287="YES",IF(TODAY()&gt;W287,"OVERDUE","WITHIN TIME"),"")</f>
        <v/>
      </c>
    </row>
    <row r="288">
      <c r="A288" s="3" t="n">
        <v>284</v>
      </c>
      <c r="B288" s="4" t="n"/>
      <c r="C288" s="4" t="n"/>
      <c r="D288" s="5">
        <f>IF(E288="NRFC","Natural Rubber Field Coagulam","")</f>
        <v/>
      </c>
      <c r="E288" s="4" t="n"/>
      <c r="F288" s="6" t="n"/>
      <c r="G288" s="6" t="n"/>
      <c r="H288" s="7">
        <f>IF(G288="","",G288-TODAY())</f>
        <v/>
      </c>
      <c r="I288" s="8">
        <f>IF(G288="","",
IF(G288&lt;TODAY(),
IF(O288&gt;0,"Violated","Completed"),
IF(H288&lt;=7,"Expiring Soon",
"Active")))</f>
        <v/>
      </c>
      <c r="J288" s="8">
        <f>IF(C288="","",COUNTIFS(purchase!$C:$C,$C288,purchase!$E:$E,$E288,purchase!$G:$G,"&gt;="&amp;$F288,purchase!$G:$G,"&lt;="&amp;$G288))</f>
        <v/>
      </c>
      <c r="K288" s="9">
        <f>IF(COUNTIFS(purchase!$C:$C,$C288,purchase!$E:$E,$E288,purchase!$G:$G,"&gt;="&amp;$F288,purchase!$G:$G,"&lt;="&amp;$G288)=0,"",_xlfn.MAXIFS(purchase!$G:$G,purchase!$C:$C,$C288,purchase!$E:$E,$E288,purchase!$G:$G,"&gt;="&amp;$F288,purchase!$G:$G,"&lt;="&amp;$G288))</f>
        <v/>
      </c>
      <c r="L288" s="4" t="n"/>
      <c r="M288" s="4" t="n"/>
      <c r="N288" s="10">
        <f>IF(M288="","",SUMIFS(purchase!$N:$N,purchase!$C:$C,$C288,purchase!$E:$E,$E288,purchase!$G:$G,"&gt;="&amp;$F288,purchase!$G:$G,"&lt;="&amp;$G288))</f>
        <v/>
      </c>
      <c r="O288" s="10">
        <f>IF(M288="","",M288-N288)</f>
        <v/>
      </c>
      <c r="P288" s="11">
        <f>IF(M288=0,"",N288/M288)</f>
        <v/>
      </c>
      <c r="Q288" s="12">
        <f>IF(OR(G288="",O288=""),"",
IF(AND(G288&lt;TODAY(),O288&gt;0),"YES","NO"))</f>
        <v/>
      </c>
      <c r="R288" s="13" t="n"/>
      <c r="S288" s="14" t="n"/>
      <c r="T288" s="15">
        <f>IF(Q288="YES", IF(R288="Company",L288*(1+S288),IF(R288="Vendor",L288*(1-S288),"")),"")</f>
        <v/>
      </c>
      <c r="U288" s="15">
        <f>IF(Q288="YES",O288*T288,"")</f>
        <v/>
      </c>
      <c r="V288" s="16" t="n"/>
      <c r="W288" s="17">
        <f>IF(Q288="YES",G288+V288,"")</f>
        <v/>
      </c>
      <c r="X288" s="18">
        <f>IF(Q288="YES",IF(TODAY()&gt;W288,"OVERDUE","WITHIN TIME"),"")</f>
        <v/>
      </c>
    </row>
    <row r="289">
      <c r="A289" s="3" t="n">
        <v>285</v>
      </c>
      <c r="B289" s="4" t="n"/>
      <c r="C289" s="4" t="n"/>
      <c r="D289" s="5">
        <f>IF(E289="NRFC","Natural Rubber Field Coagulam","")</f>
        <v/>
      </c>
      <c r="E289" s="4" t="n"/>
      <c r="F289" s="6" t="n"/>
      <c r="G289" s="6" t="n"/>
      <c r="H289" s="7">
        <f>IF(G289="","",G289-TODAY())</f>
        <v/>
      </c>
      <c r="I289" s="8">
        <f>IF(G289="","",
IF(G289&lt;TODAY(),
IF(O289&gt;0,"Violated","Completed"),
IF(H289&lt;=7,"Expiring Soon",
"Active")))</f>
        <v/>
      </c>
      <c r="J289" s="8">
        <f>IF(C289="","",COUNTIFS(purchase!$C:$C,$C289,purchase!$E:$E,$E289,purchase!$G:$G,"&gt;="&amp;$F289,purchase!$G:$G,"&lt;="&amp;$G289))</f>
        <v/>
      </c>
      <c r="K289" s="9">
        <f>IF(COUNTIFS(purchase!$C:$C,$C289,purchase!$E:$E,$E289,purchase!$G:$G,"&gt;="&amp;$F289,purchase!$G:$G,"&lt;="&amp;$G289)=0,"",_xlfn.MAXIFS(purchase!$G:$G,purchase!$C:$C,$C289,purchase!$E:$E,$E289,purchase!$G:$G,"&gt;="&amp;$F289,purchase!$G:$G,"&lt;="&amp;$G289))</f>
        <v/>
      </c>
      <c r="L289" s="4" t="n"/>
      <c r="M289" s="4" t="n"/>
      <c r="N289" s="10">
        <f>IF(M289="","",SUMIFS(purchase!$N:$N,purchase!$C:$C,$C289,purchase!$E:$E,$E289,purchase!$G:$G,"&gt;="&amp;$F289,purchase!$G:$G,"&lt;="&amp;$G289))</f>
        <v/>
      </c>
      <c r="O289" s="10">
        <f>IF(M289="","",M289-N289)</f>
        <v/>
      </c>
      <c r="P289" s="11">
        <f>IF(M289=0,"",N289/M289)</f>
        <v/>
      </c>
      <c r="Q289" s="12">
        <f>IF(OR(G289="",O289=""),"",
IF(AND(G289&lt;TODAY(),O289&gt;0),"YES","NO"))</f>
        <v/>
      </c>
      <c r="R289" s="13" t="n"/>
      <c r="S289" s="14" t="n"/>
      <c r="T289" s="15">
        <f>IF(Q289="YES", IF(R289="Company",L289*(1+S289),IF(R289="Vendor",L289*(1-S289),"")),"")</f>
        <v/>
      </c>
      <c r="U289" s="15">
        <f>IF(Q289="YES",O289*T289,"")</f>
        <v/>
      </c>
      <c r="V289" s="16" t="n"/>
      <c r="W289" s="17">
        <f>IF(Q289="YES",G289+V289,"")</f>
        <v/>
      </c>
      <c r="X289" s="18">
        <f>IF(Q289="YES",IF(TODAY()&gt;W289,"OVERDUE","WITHIN TIME"),"")</f>
        <v/>
      </c>
    </row>
    <row r="290">
      <c r="A290" s="3" t="n">
        <v>286</v>
      </c>
      <c r="B290" s="4" t="n"/>
      <c r="C290" s="4" t="n"/>
      <c r="D290" s="5">
        <f>IF(E290="NRFC","Natural Rubber Field Coagulam","")</f>
        <v/>
      </c>
      <c r="E290" s="4" t="n"/>
      <c r="F290" s="6" t="n"/>
      <c r="G290" s="6" t="n"/>
      <c r="H290" s="7">
        <f>IF(G290="","",G290-TODAY())</f>
        <v/>
      </c>
      <c r="I290" s="8">
        <f>IF(G290="","",
IF(G290&lt;TODAY(),
IF(O290&gt;0,"Violated","Completed"),
IF(H290&lt;=7,"Expiring Soon",
"Active")))</f>
        <v/>
      </c>
      <c r="J290" s="8">
        <f>IF(C290="","",COUNTIFS(purchase!$C:$C,$C290,purchase!$E:$E,$E290,purchase!$G:$G,"&gt;="&amp;$F290,purchase!$G:$G,"&lt;="&amp;$G290))</f>
        <v/>
      </c>
      <c r="K290" s="9">
        <f>IF(COUNTIFS(purchase!$C:$C,$C290,purchase!$E:$E,$E290,purchase!$G:$G,"&gt;="&amp;$F290,purchase!$G:$G,"&lt;="&amp;$G290)=0,"",_xlfn.MAXIFS(purchase!$G:$G,purchase!$C:$C,$C290,purchase!$E:$E,$E290,purchase!$G:$G,"&gt;="&amp;$F290,purchase!$G:$G,"&lt;="&amp;$G290))</f>
        <v/>
      </c>
      <c r="L290" s="4" t="n"/>
      <c r="M290" s="4" t="n"/>
      <c r="N290" s="10">
        <f>IF(M290="","",SUMIFS(purchase!$N:$N,purchase!$C:$C,$C290,purchase!$E:$E,$E290,purchase!$G:$G,"&gt;="&amp;$F290,purchase!$G:$G,"&lt;="&amp;$G290))</f>
        <v/>
      </c>
      <c r="O290" s="10">
        <f>IF(M290="","",M290-N290)</f>
        <v/>
      </c>
      <c r="P290" s="11">
        <f>IF(M290=0,"",N290/M290)</f>
        <v/>
      </c>
      <c r="Q290" s="12">
        <f>IF(OR(G290="",O290=""),"",
IF(AND(G290&lt;TODAY(),O290&gt;0),"YES","NO"))</f>
        <v/>
      </c>
      <c r="R290" s="13" t="n"/>
      <c r="S290" s="14" t="n"/>
      <c r="T290" s="15">
        <f>IF(Q290="YES", IF(R290="Company",L290*(1+S290),IF(R290="Vendor",L290*(1-S290),"")),"")</f>
        <v/>
      </c>
      <c r="U290" s="15">
        <f>IF(Q290="YES",O290*T290,"")</f>
        <v/>
      </c>
      <c r="V290" s="16" t="n"/>
      <c r="W290" s="17">
        <f>IF(Q290="YES",G290+V290,"")</f>
        <v/>
      </c>
      <c r="X290" s="18">
        <f>IF(Q290="YES",IF(TODAY()&gt;W290,"OVERDUE","WITHIN TIME"),"")</f>
        <v/>
      </c>
    </row>
    <row r="291">
      <c r="A291" s="3" t="n">
        <v>287</v>
      </c>
      <c r="B291" s="4" t="n"/>
      <c r="C291" s="4" t="n"/>
      <c r="D291" s="5">
        <f>IF(E291="NRFC","Natural Rubber Field Coagulam","")</f>
        <v/>
      </c>
      <c r="E291" s="4" t="n"/>
      <c r="F291" s="6" t="n"/>
      <c r="G291" s="6" t="n"/>
      <c r="H291" s="7">
        <f>IF(G291="","",G291-TODAY())</f>
        <v/>
      </c>
      <c r="I291" s="8">
        <f>IF(G291="","",
IF(G291&lt;TODAY(),
IF(O291&gt;0,"Violated","Completed"),
IF(H291&lt;=7,"Expiring Soon",
"Active")))</f>
        <v/>
      </c>
      <c r="J291" s="8">
        <f>IF(C291="","",COUNTIFS(purchase!$C:$C,$C291,purchase!$E:$E,$E291,purchase!$G:$G,"&gt;="&amp;$F291,purchase!$G:$G,"&lt;="&amp;$G291))</f>
        <v/>
      </c>
      <c r="K291" s="9">
        <f>IF(COUNTIFS(purchase!$C:$C,$C291,purchase!$E:$E,$E291,purchase!$G:$G,"&gt;="&amp;$F291,purchase!$G:$G,"&lt;="&amp;$G291)=0,"",_xlfn.MAXIFS(purchase!$G:$G,purchase!$C:$C,$C291,purchase!$E:$E,$E291,purchase!$G:$G,"&gt;="&amp;$F291,purchase!$G:$G,"&lt;="&amp;$G291))</f>
        <v/>
      </c>
      <c r="L291" s="4" t="n"/>
      <c r="M291" s="4" t="n"/>
      <c r="N291" s="10">
        <f>IF(M291="","",SUMIFS(purchase!$N:$N,purchase!$C:$C,$C291,purchase!$E:$E,$E291,purchase!$G:$G,"&gt;="&amp;$F291,purchase!$G:$G,"&lt;="&amp;$G291))</f>
        <v/>
      </c>
      <c r="O291" s="10">
        <f>IF(M291="","",M291-N291)</f>
        <v/>
      </c>
      <c r="P291" s="11">
        <f>IF(M291=0,"",N291/M291)</f>
        <v/>
      </c>
      <c r="Q291" s="12">
        <f>IF(OR(G291="",O291=""),"",
IF(AND(G291&lt;TODAY(),O291&gt;0),"YES","NO"))</f>
        <v/>
      </c>
      <c r="R291" s="13" t="n"/>
      <c r="S291" s="14" t="n"/>
      <c r="T291" s="15">
        <f>IF(Q291="YES", IF(R291="Company",L291*(1+S291),IF(R291="Vendor",L291*(1-S291),"")),"")</f>
        <v/>
      </c>
      <c r="U291" s="15">
        <f>IF(Q291="YES",O291*T291,"")</f>
        <v/>
      </c>
      <c r="V291" s="16" t="n"/>
      <c r="W291" s="17">
        <f>IF(Q291="YES",G291+V291,"")</f>
        <v/>
      </c>
      <c r="X291" s="18">
        <f>IF(Q291="YES",IF(TODAY()&gt;W291,"OVERDUE","WITHIN TIME"),"")</f>
        <v/>
      </c>
    </row>
    <row r="292">
      <c r="A292" s="3" t="n">
        <v>288</v>
      </c>
      <c r="B292" s="4" t="n"/>
      <c r="C292" s="4" t="n"/>
      <c r="D292" s="5">
        <f>IF(E292="NRFC","Natural Rubber Field Coagulam","")</f>
        <v/>
      </c>
      <c r="E292" s="4" t="n"/>
      <c r="F292" s="6" t="n"/>
      <c r="G292" s="6" t="n"/>
      <c r="H292" s="7">
        <f>IF(G292="","",G292-TODAY())</f>
        <v/>
      </c>
      <c r="I292" s="8">
        <f>IF(G292="","",
IF(G292&lt;TODAY(),
IF(O292&gt;0,"Violated","Completed"),
IF(H292&lt;=7,"Expiring Soon",
"Active")))</f>
        <v/>
      </c>
      <c r="J292" s="8">
        <f>IF(C292="","",COUNTIFS(purchase!$C:$C,$C292,purchase!$E:$E,$E292,purchase!$G:$G,"&gt;="&amp;$F292,purchase!$G:$G,"&lt;="&amp;$G292))</f>
        <v/>
      </c>
      <c r="K292" s="9">
        <f>IF(COUNTIFS(purchase!$C:$C,$C292,purchase!$E:$E,$E292,purchase!$G:$G,"&gt;="&amp;$F292,purchase!$G:$G,"&lt;="&amp;$G292)=0,"",_xlfn.MAXIFS(purchase!$G:$G,purchase!$C:$C,$C292,purchase!$E:$E,$E292,purchase!$G:$G,"&gt;="&amp;$F292,purchase!$G:$G,"&lt;="&amp;$G292))</f>
        <v/>
      </c>
      <c r="L292" s="4" t="n"/>
      <c r="M292" s="4" t="n"/>
      <c r="N292" s="10">
        <f>IF(M292="","",SUMIFS(purchase!$N:$N,purchase!$C:$C,$C292,purchase!$E:$E,$E292,purchase!$G:$G,"&gt;="&amp;$F292,purchase!$G:$G,"&lt;="&amp;$G292))</f>
        <v/>
      </c>
      <c r="O292" s="10">
        <f>IF(M292="","",M292-N292)</f>
        <v/>
      </c>
      <c r="P292" s="11">
        <f>IF(M292=0,"",N292/M292)</f>
        <v/>
      </c>
      <c r="Q292" s="12">
        <f>IF(OR(G292="",O292=""),"",
IF(AND(G292&lt;TODAY(),O292&gt;0),"YES","NO"))</f>
        <v/>
      </c>
      <c r="R292" s="13" t="n"/>
      <c r="S292" s="14" t="n"/>
      <c r="T292" s="15">
        <f>IF(Q292="YES", IF(R292="Company",L292*(1+S292),IF(R292="Vendor",L292*(1-S292),"")),"")</f>
        <v/>
      </c>
      <c r="U292" s="15">
        <f>IF(Q292="YES",O292*T292,"")</f>
        <v/>
      </c>
      <c r="V292" s="16" t="n"/>
      <c r="W292" s="17">
        <f>IF(Q292="YES",G292+V292,"")</f>
        <v/>
      </c>
      <c r="X292" s="18">
        <f>IF(Q292="YES",IF(TODAY()&gt;W292,"OVERDUE","WITHIN TIME"),"")</f>
        <v/>
      </c>
    </row>
    <row r="293">
      <c r="A293" s="3" t="n">
        <v>289</v>
      </c>
      <c r="B293" s="4" t="n"/>
      <c r="C293" s="4" t="n"/>
      <c r="D293" s="5">
        <f>IF(E293="NRFC","Natural Rubber Field Coagulam","")</f>
        <v/>
      </c>
      <c r="E293" s="4" t="n"/>
      <c r="F293" s="6" t="n"/>
      <c r="G293" s="6" t="n"/>
      <c r="H293" s="7">
        <f>IF(G293="","",G293-TODAY())</f>
        <v/>
      </c>
      <c r="I293" s="8">
        <f>IF(G293="","",
IF(G293&lt;TODAY(),
IF(O293&gt;0,"Violated","Completed"),
IF(H293&lt;=7,"Expiring Soon",
"Active")))</f>
        <v/>
      </c>
      <c r="J293" s="8">
        <f>IF(C293="","",COUNTIFS(purchase!$C:$C,$C293,purchase!$E:$E,$E293,purchase!$G:$G,"&gt;="&amp;$F293,purchase!$G:$G,"&lt;="&amp;$G293))</f>
        <v/>
      </c>
      <c r="K293" s="9">
        <f>IF(COUNTIFS(purchase!$C:$C,$C293,purchase!$E:$E,$E293,purchase!$G:$G,"&gt;="&amp;$F293,purchase!$G:$G,"&lt;="&amp;$G293)=0,"",_xlfn.MAXIFS(purchase!$G:$G,purchase!$C:$C,$C293,purchase!$E:$E,$E293,purchase!$G:$G,"&gt;="&amp;$F293,purchase!$G:$G,"&lt;="&amp;$G293))</f>
        <v/>
      </c>
      <c r="L293" s="4" t="n"/>
      <c r="M293" s="4" t="n"/>
      <c r="N293" s="10">
        <f>IF(M293="","",SUMIFS(purchase!$N:$N,purchase!$C:$C,$C293,purchase!$E:$E,$E293,purchase!$G:$G,"&gt;="&amp;$F293,purchase!$G:$G,"&lt;="&amp;$G293))</f>
        <v/>
      </c>
      <c r="O293" s="10">
        <f>IF(M293="","",M293-N293)</f>
        <v/>
      </c>
      <c r="P293" s="11">
        <f>IF(M293=0,"",N293/M293)</f>
        <v/>
      </c>
      <c r="Q293" s="12">
        <f>IF(OR(G293="",O293=""),"",
IF(AND(G293&lt;TODAY(),O293&gt;0),"YES","NO"))</f>
        <v/>
      </c>
      <c r="R293" s="13" t="n"/>
      <c r="S293" s="14" t="n"/>
      <c r="T293" s="15">
        <f>IF(Q293="YES", IF(R293="Company",L293*(1+S293),IF(R293="Vendor",L293*(1-S293),"")),"")</f>
        <v/>
      </c>
      <c r="U293" s="15">
        <f>IF(Q293="YES",O293*T293,"")</f>
        <v/>
      </c>
      <c r="V293" s="16" t="n"/>
      <c r="W293" s="17">
        <f>IF(Q293="YES",G293+V293,"")</f>
        <v/>
      </c>
      <c r="X293" s="18">
        <f>IF(Q293="YES",IF(TODAY()&gt;W293,"OVERDUE","WITHIN TIME"),"")</f>
        <v/>
      </c>
    </row>
    <row r="294">
      <c r="A294" s="3" t="n">
        <v>290</v>
      </c>
      <c r="B294" s="4" t="n"/>
      <c r="C294" s="4" t="n"/>
      <c r="D294" s="5">
        <f>IF(E294="NRFC","Natural Rubber Field Coagulam","")</f>
        <v/>
      </c>
      <c r="E294" s="4" t="n"/>
      <c r="F294" s="6" t="n"/>
      <c r="G294" s="6" t="n"/>
      <c r="H294" s="7">
        <f>IF(G294="","",G294-TODAY())</f>
        <v/>
      </c>
      <c r="I294" s="8">
        <f>IF(G294="","",
IF(G294&lt;TODAY(),
IF(O294&gt;0,"Violated","Completed"),
IF(H294&lt;=7,"Expiring Soon",
"Active")))</f>
        <v/>
      </c>
      <c r="J294" s="8">
        <f>IF(C294="","",COUNTIFS(purchase!$C:$C,$C294,purchase!$E:$E,$E294,purchase!$G:$G,"&gt;="&amp;$F294,purchase!$G:$G,"&lt;="&amp;$G294))</f>
        <v/>
      </c>
      <c r="K294" s="9">
        <f>IF(COUNTIFS(purchase!$C:$C,$C294,purchase!$E:$E,$E294,purchase!$G:$G,"&gt;="&amp;$F294,purchase!$G:$G,"&lt;="&amp;$G294)=0,"",_xlfn.MAXIFS(purchase!$G:$G,purchase!$C:$C,$C294,purchase!$E:$E,$E294,purchase!$G:$G,"&gt;="&amp;$F294,purchase!$G:$G,"&lt;="&amp;$G294))</f>
        <v/>
      </c>
      <c r="L294" s="4" t="n"/>
      <c r="M294" s="4" t="n"/>
      <c r="N294" s="10">
        <f>IF(M294="","",SUMIFS(purchase!$N:$N,purchase!$C:$C,$C294,purchase!$E:$E,$E294,purchase!$G:$G,"&gt;="&amp;$F294,purchase!$G:$G,"&lt;="&amp;$G294))</f>
        <v/>
      </c>
      <c r="O294" s="10">
        <f>IF(M294="","",M294-N294)</f>
        <v/>
      </c>
      <c r="P294" s="11">
        <f>IF(M294=0,"",N294/M294)</f>
        <v/>
      </c>
      <c r="Q294" s="12">
        <f>IF(OR(G294="",O294=""),"",
IF(AND(G294&lt;TODAY(),O294&gt;0),"YES","NO"))</f>
        <v/>
      </c>
      <c r="R294" s="13" t="n"/>
      <c r="S294" s="14" t="n"/>
      <c r="T294" s="15">
        <f>IF(Q294="YES", IF(R294="Company",L294*(1+S294),IF(R294="Vendor",L294*(1-S294),"")),"")</f>
        <v/>
      </c>
      <c r="U294" s="15">
        <f>IF(Q294="YES",O294*T294,"")</f>
        <v/>
      </c>
      <c r="V294" s="16" t="n"/>
      <c r="W294" s="17">
        <f>IF(Q294="YES",G294+V294,"")</f>
        <v/>
      </c>
      <c r="X294" s="18">
        <f>IF(Q294="YES",IF(TODAY()&gt;W294,"OVERDUE","WITHIN TIME"),"")</f>
        <v/>
      </c>
    </row>
    <row r="295">
      <c r="A295" s="3" t="n">
        <v>291</v>
      </c>
      <c r="B295" s="4" t="n"/>
      <c r="C295" s="4" t="n"/>
      <c r="D295" s="5">
        <f>IF(E295="NRFC","Natural Rubber Field Coagulam","")</f>
        <v/>
      </c>
      <c r="E295" s="4" t="n"/>
      <c r="F295" s="6" t="n"/>
      <c r="G295" s="6" t="n"/>
      <c r="H295" s="7">
        <f>IF(G295="","",G295-TODAY())</f>
        <v/>
      </c>
      <c r="I295" s="8">
        <f>IF(G295="","",
IF(G295&lt;TODAY(),
IF(O295&gt;0,"Violated","Completed"),
IF(H295&lt;=7,"Expiring Soon",
"Active")))</f>
        <v/>
      </c>
      <c r="J295" s="8">
        <f>IF(C295="","",COUNTIFS(purchase!$C:$C,$C295,purchase!$E:$E,$E295,purchase!$G:$G,"&gt;="&amp;$F295,purchase!$G:$G,"&lt;="&amp;$G295))</f>
        <v/>
      </c>
      <c r="K295" s="9">
        <f>IF(COUNTIFS(purchase!$C:$C,$C295,purchase!$E:$E,$E295,purchase!$G:$G,"&gt;="&amp;$F295,purchase!$G:$G,"&lt;="&amp;$G295)=0,"",_xlfn.MAXIFS(purchase!$G:$G,purchase!$C:$C,$C295,purchase!$E:$E,$E295,purchase!$G:$G,"&gt;="&amp;$F295,purchase!$G:$G,"&lt;="&amp;$G295))</f>
        <v/>
      </c>
      <c r="L295" s="4" t="n"/>
      <c r="M295" s="4" t="n"/>
      <c r="N295" s="10">
        <f>IF(M295="","",SUMIFS(purchase!$N:$N,purchase!$C:$C,$C295,purchase!$E:$E,$E295,purchase!$G:$G,"&gt;="&amp;$F295,purchase!$G:$G,"&lt;="&amp;$G295))</f>
        <v/>
      </c>
      <c r="O295" s="10">
        <f>IF(M295="","",M295-N295)</f>
        <v/>
      </c>
      <c r="P295" s="11">
        <f>IF(M295=0,"",N295/M295)</f>
        <v/>
      </c>
      <c r="Q295" s="12">
        <f>IF(OR(G295="",O295=""),"",
IF(AND(G295&lt;TODAY(),O295&gt;0),"YES","NO"))</f>
        <v/>
      </c>
      <c r="R295" s="13" t="n"/>
      <c r="S295" s="14" t="n"/>
      <c r="T295" s="15">
        <f>IF(Q295="YES", IF(R295="Company",L295*(1+S295),IF(R295="Vendor",L295*(1-S295),"")),"")</f>
        <v/>
      </c>
      <c r="U295" s="15">
        <f>IF(Q295="YES",O295*T295,"")</f>
        <v/>
      </c>
      <c r="V295" s="16" t="n"/>
      <c r="W295" s="17">
        <f>IF(Q295="YES",G295+V295,"")</f>
        <v/>
      </c>
      <c r="X295" s="18">
        <f>IF(Q295="YES",IF(TODAY()&gt;W295,"OVERDUE","WITHIN TIME"),"")</f>
        <v/>
      </c>
    </row>
    <row r="296">
      <c r="A296" s="3" t="n">
        <v>292</v>
      </c>
      <c r="B296" s="4" t="n"/>
      <c r="C296" s="4" t="n"/>
      <c r="D296" s="5">
        <f>IF(E296="NRFC","Natural Rubber Field Coagulam","")</f>
        <v/>
      </c>
      <c r="E296" s="4" t="n"/>
      <c r="F296" s="6" t="n"/>
      <c r="G296" s="6" t="n"/>
      <c r="H296" s="7">
        <f>IF(G296="","",G296-TODAY())</f>
        <v/>
      </c>
      <c r="I296" s="8">
        <f>IF(G296="","",
IF(G296&lt;TODAY(),
IF(O296&gt;0,"Violated","Completed"),
IF(H296&lt;=7,"Expiring Soon",
"Active")))</f>
        <v/>
      </c>
      <c r="J296" s="8">
        <f>IF(C296="","",COUNTIFS(purchase!$C:$C,$C296,purchase!$E:$E,$E296,purchase!$G:$G,"&gt;="&amp;$F296,purchase!$G:$G,"&lt;="&amp;$G296))</f>
        <v/>
      </c>
      <c r="K296" s="9">
        <f>IF(COUNTIFS(purchase!$C:$C,$C296,purchase!$E:$E,$E296,purchase!$G:$G,"&gt;="&amp;$F296,purchase!$G:$G,"&lt;="&amp;$G296)=0,"",_xlfn.MAXIFS(purchase!$G:$G,purchase!$C:$C,$C296,purchase!$E:$E,$E296,purchase!$G:$G,"&gt;="&amp;$F296,purchase!$G:$G,"&lt;="&amp;$G296))</f>
        <v/>
      </c>
      <c r="L296" s="4" t="n"/>
      <c r="M296" s="4" t="n"/>
      <c r="N296" s="10">
        <f>IF(M296="","",SUMIFS(purchase!$N:$N,purchase!$C:$C,$C296,purchase!$E:$E,$E296,purchase!$G:$G,"&gt;="&amp;$F296,purchase!$G:$G,"&lt;="&amp;$G296))</f>
        <v/>
      </c>
      <c r="O296" s="10">
        <f>IF(M296="","",M296-N296)</f>
        <v/>
      </c>
      <c r="P296" s="11">
        <f>IF(M296=0,"",N296/M296)</f>
        <v/>
      </c>
      <c r="Q296" s="12">
        <f>IF(OR(G296="",O296=""),"",
IF(AND(G296&lt;TODAY(),O296&gt;0),"YES","NO"))</f>
        <v/>
      </c>
      <c r="R296" s="13" t="n"/>
      <c r="S296" s="14" t="n"/>
      <c r="T296" s="15">
        <f>IF(Q296="YES", IF(R296="Company",L296*(1+S296),IF(R296="Vendor",L296*(1-S296),"")),"")</f>
        <v/>
      </c>
      <c r="U296" s="15">
        <f>IF(Q296="YES",O296*T296,"")</f>
        <v/>
      </c>
      <c r="V296" s="16" t="n"/>
      <c r="W296" s="17">
        <f>IF(Q296="YES",G296+V296,"")</f>
        <v/>
      </c>
      <c r="X296" s="18">
        <f>IF(Q296="YES",IF(TODAY()&gt;W296,"OVERDUE","WITHIN TIME"),"")</f>
        <v/>
      </c>
    </row>
    <row r="297">
      <c r="A297" s="3" t="n">
        <v>293</v>
      </c>
      <c r="B297" s="4" t="n"/>
      <c r="C297" s="4" t="n"/>
      <c r="D297" s="5">
        <f>IF(E297="NRFC","Natural Rubber Field Coagulam","")</f>
        <v/>
      </c>
      <c r="E297" s="4" t="n"/>
      <c r="F297" s="6" t="n"/>
      <c r="G297" s="6" t="n"/>
      <c r="H297" s="7">
        <f>IF(G297="","",G297-TODAY())</f>
        <v/>
      </c>
      <c r="I297" s="8">
        <f>IF(G297="","",
IF(G297&lt;TODAY(),
IF(O297&gt;0,"Violated","Completed"),
IF(H297&lt;=7,"Expiring Soon",
"Active")))</f>
        <v/>
      </c>
      <c r="J297" s="8">
        <f>IF(C297="","",COUNTIFS(purchase!$C:$C,$C297,purchase!$E:$E,$E297,purchase!$G:$G,"&gt;="&amp;$F297,purchase!$G:$G,"&lt;="&amp;$G297))</f>
        <v/>
      </c>
      <c r="K297" s="9">
        <f>IF(COUNTIFS(purchase!$C:$C,$C297,purchase!$E:$E,$E297,purchase!$G:$G,"&gt;="&amp;$F297,purchase!$G:$G,"&lt;="&amp;$G297)=0,"",_xlfn.MAXIFS(purchase!$G:$G,purchase!$C:$C,$C297,purchase!$E:$E,$E297,purchase!$G:$G,"&gt;="&amp;$F297,purchase!$G:$G,"&lt;="&amp;$G297))</f>
        <v/>
      </c>
      <c r="L297" s="4" t="n"/>
      <c r="M297" s="4" t="n"/>
      <c r="N297" s="10">
        <f>IF(M297="","",SUMIFS(purchase!$N:$N,purchase!$C:$C,$C297,purchase!$E:$E,$E297,purchase!$G:$G,"&gt;="&amp;$F297,purchase!$G:$G,"&lt;="&amp;$G297))</f>
        <v/>
      </c>
      <c r="O297" s="10">
        <f>IF(M297="","",M297-N297)</f>
        <v/>
      </c>
      <c r="P297" s="11">
        <f>IF(M297=0,"",N297/M297)</f>
        <v/>
      </c>
      <c r="Q297" s="12">
        <f>IF(OR(G297="",O297=""),"",
IF(AND(G297&lt;TODAY(),O297&gt;0),"YES","NO"))</f>
        <v/>
      </c>
      <c r="R297" s="13" t="n"/>
      <c r="S297" s="14" t="n"/>
      <c r="T297" s="15">
        <f>IF(Q297="YES", IF(R297="Company",L297*(1+S297),IF(R297="Vendor",L297*(1-S297),"")),"")</f>
        <v/>
      </c>
      <c r="U297" s="15">
        <f>IF(Q297="YES",O297*T297,"")</f>
        <v/>
      </c>
      <c r="V297" s="16" t="n"/>
      <c r="W297" s="17">
        <f>IF(Q297="YES",G297+V297,"")</f>
        <v/>
      </c>
      <c r="X297" s="18">
        <f>IF(Q297="YES",IF(TODAY()&gt;W297,"OVERDUE","WITHIN TIME"),"")</f>
        <v/>
      </c>
    </row>
    <row r="298">
      <c r="A298" s="3" t="n">
        <v>294</v>
      </c>
      <c r="B298" s="4" t="n"/>
      <c r="C298" s="4" t="n"/>
      <c r="D298" s="5">
        <f>IF(E298="NRFC","Natural Rubber Field Coagulam","")</f>
        <v/>
      </c>
      <c r="E298" s="4" t="n"/>
      <c r="F298" s="6" t="n"/>
      <c r="G298" s="6" t="n"/>
      <c r="H298" s="7">
        <f>IF(G298="","",G298-TODAY())</f>
        <v/>
      </c>
      <c r="I298" s="8">
        <f>IF(G298="","",
IF(G298&lt;TODAY(),
IF(O298&gt;0,"Violated","Completed"),
IF(H298&lt;=7,"Expiring Soon",
"Active")))</f>
        <v/>
      </c>
      <c r="J298" s="8">
        <f>IF(C298="","",COUNTIFS(purchase!$C:$C,$C298,purchase!$E:$E,$E298,purchase!$G:$G,"&gt;="&amp;$F298,purchase!$G:$G,"&lt;="&amp;$G298))</f>
        <v/>
      </c>
      <c r="K298" s="9">
        <f>IF(COUNTIFS(purchase!$C:$C,$C298,purchase!$E:$E,$E298,purchase!$G:$G,"&gt;="&amp;$F298,purchase!$G:$G,"&lt;="&amp;$G298)=0,"",_xlfn.MAXIFS(purchase!$G:$G,purchase!$C:$C,$C298,purchase!$E:$E,$E298,purchase!$G:$G,"&gt;="&amp;$F298,purchase!$G:$G,"&lt;="&amp;$G298))</f>
        <v/>
      </c>
      <c r="L298" s="4" t="n"/>
      <c r="M298" s="4" t="n"/>
      <c r="N298" s="10">
        <f>IF(M298="","",SUMIFS(purchase!$N:$N,purchase!$C:$C,$C298,purchase!$E:$E,$E298,purchase!$G:$G,"&gt;="&amp;$F298,purchase!$G:$G,"&lt;="&amp;$G298))</f>
        <v/>
      </c>
      <c r="O298" s="10">
        <f>IF(M298="","",M298-N298)</f>
        <v/>
      </c>
      <c r="P298" s="11">
        <f>IF(M298=0,"",N298/M298)</f>
        <v/>
      </c>
      <c r="Q298" s="12">
        <f>IF(OR(G298="",O298=""),"",
IF(AND(G298&lt;TODAY(),O298&gt;0),"YES","NO"))</f>
        <v/>
      </c>
      <c r="R298" s="13" t="n"/>
      <c r="S298" s="14" t="n"/>
      <c r="T298" s="15">
        <f>IF(Q298="YES", IF(R298="Company",L298*(1+S298),IF(R298="Vendor",L298*(1-S298),"")),"")</f>
        <v/>
      </c>
      <c r="U298" s="15">
        <f>IF(Q298="YES",O298*T298,"")</f>
        <v/>
      </c>
      <c r="V298" s="16" t="n"/>
      <c r="W298" s="17">
        <f>IF(Q298="YES",G298+V298,"")</f>
        <v/>
      </c>
      <c r="X298" s="18">
        <f>IF(Q298="YES",IF(TODAY()&gt;W298,"OVERDUE","WITHIN TIME"),"")</f>
        <v/>
      </c>
    </row>
    <row r="299">
      <c r="A299" s="3" t="n">
        <v>295</v>
      </c>
      <c r="B299" s="4" t="n"/>
      <c r="C299" s="4" t="n"/>
      <c r="D299" s="5">
        <f>IF(E299="NRFC","Natural Rubber Field Coagulam","")</f>
        <v/>
      </c>
      <c r="E299" s="4" t="n"/>
      <c r="F299" s="6" t="n"/>
      <c r="G299" s="6" t="n"/>
      <c r="H299" s="7">
        <f>IF(G299="","",G299-TODAY())</f>
        <v/>
      </c>
      <c r="I299" s="8">
        <f>IF(G299="","",
IF(G299&lt;TODAY(),
IF(O299&gt;0,"Violated","Completed"),
IF(H299&lt;=7,"Expiring Soon",
"Active")))</f>
        <v/>
      </c>
      <c r="J299" s="8">
        <f>IF(C299="","",COUNTIFS(purchase!$C:$C,$C299,purchase!$E:$E,$E299,purchase!$G:$G,"&gt;="&amp;$F299,purchase!$G:$G,"&lt;="&amp;$G299))</f>
        <v/>
      </c>
      <c r="K299" s="9">
        <f>IF(COUNTIFS(purchase!$C:$C,$C299,purchase!$E:$E,$E299,purchase!$G:$G,"&gt;="&amp;$F299,purchase!$G:$G,"&lt;="&amp;$G299)=0,"",_xlfn.MAXIFS(purchase!$G:$G,purchase!$C:$C,$C299,purchase!$E:$E,$E299,purchase!$G:$G,"&gt;="&amp;$F299,purchase!$G:$G,"&lt;="&amp;$G299))</f>
        <v/>
      </c>
      <c r="L299" s="4" t="n"/>
      <c r="M299" s="4" t="n"/>
      <c r="N299" s="10">
        <f>IF(M299="","",SUMIFS(purchase!$N:$N,purchase!$C:$C,$C299,purchase!$E:$E,$E299,purchase!$G:$G,"&gt;="&amp;$F299,purchase!$G:$G,"&lt;="&amp;$G299))</f>
        <v/>
      </c>
      <c r="O299" s="10">
        <f>IF(M299="","",M299-N299)</f>
        <v/>
      </c>
      <c r="P299" s="11">
        <f>IF(M299=0,"",N299/M299)</f>
        <v/>
      </c>
      <c r="Q299" s="12">
        <f>IF(OR(G299="",O299=""),"",
IF(AND(G299&lt;TODAY(),O299&gt;0),"YES","NO"))</f>
        <v/>
      </c>
      <c r="R299" s="13" t="n"/>
      <c r="S299" s="14" t="n"/>
      <c r="T299" s="15">
        <f>IF(Q299="YES", IF(R299="Company",L299*(1+S299),IF(R299="Vendor",L299*(1-S299),"")),"")</f>
        <v/>
      </c>
      <c r="U299" s="15">
        <f>IF(Q299="YES",O299*T299,"")</f>
        <v/>
      </c>
      <c r="V299" s="16" t="n"/>
      <c r="W299" s="17">
        <f>IF(Q299="YES",G299+V299,"")</f>
        <v/>
      </c>
      <c r="X299" s="18">
        <f>IF(Q299="YES",IF(TODAY()&gt;W299,"OVERDUE","WITHIN TIME"),"")</f>
        <v/>
      </c>
    </row>
    <row r="300">
      <c r="A300" s="3" t="n">
        <v>296</v>
      </c>
      <c r="B300" s="4" t="n"/>
      <c r="C300" s="4" t="n"/>
      <c r="D300" s="5">
        <f>IF(E300="NRFC","Natural Rubber Field Coagulam","")</f>
        <v/>
      </c>
      <c r="E300" s="4" t="n"/>
      <c r="F300" s="6" t="n"/>
      <c r="G300" s="6" t="n"/>
      <c r="H300" s="7">
        <f>IF(G300="","",G300-TODAY())</f>
        <v/>
      </c>
      <c r="I300" s="8">
        <f>IF(G300="","",
IF(G300&lt;TODAY(),
IF(O300&gt;0,"Violated","Completed"),
IF(H300&lt;=7,"Expiring Soon",
"Active")))</f>
        <v/>
      </c>
      <c r="J300" s="8">
        <f>IF(C300="","",COUNTIFS(purchase!$C:$C,$C300,purchase!$E:$E,$E300,purchase!$G:$G,"&gt;="&amp;$F300,purchase!$G:$G,"&lt;="&amp;$G300))</f>
        <v/>
      </c>
      <c r="K300" s="9">
        <f>IF(COUNTIFS(purchase!$C:$C,$C300,purchase!$E:$E,$E300,purchase!$G:$G,"&gt;="&amp;$F300,purchase!$G:$G,"&lt;="&amp;$G300)=0,"",_xlfn.MAXIFS(purchase!$G:$G,purchase!$C:$C,$C300,purchase!$E:$E,$E300,purchase!$G:$G,"&gt;="&amp;$F300,purchase!$G:$G,"&lt;="&amp;$G300))</f>
        <v/>
      </c>
      <c r="L300" s="4" t="n"/>
      <c r="M300" s="4" t="n"/>
      <c r="N300" s="10">
        <f>IF(M300="","",SUMIFS(purchase!$N:$N,purchase!$C:$C,$C300,purchase!$E:$E,$E300,purchase!$G:$G,"&gt;="&amp;$F300,purchase!$G:$G,"&lt;="&amp;$G300))</f>
        <v/>
      </c>
      <c r="O300" s="10">
        <f>IF(M300="","",M300-N300)</f>
        <v/>
      </c>
      <c r="P300" s="11">
        <f>IF(M300=0,"",N300/M300)</f>
        <v/>
      </c>
      <c r="Q300" s="12">
        <f>IF(OR(G300="",O300=""),"",
IF(AND(G300&lt;TODAY(),O300&gt;0),"YES","NO"))</f>
        <v/>
      </c>
      <c r="R300" s="13" t="n"/>
      <c r="S300" s="14" t="n"/>
      <c r="T300" s="15">
        <f>IF(Q300="YES", IF(R300="Company",L300*(1+S300),IF(R300="Vendor",L300*(1-S300),"")),"")</f>
        <v/>
      </c>
      <c r="U300" s="15">
        <f>IF(Q300="YES",O300*T300,"")</f>
        <v/>
      </c>
      <c r="V300" s="16" t="n"/>
      <c r="W300" s="17">
        <f>IF(Q300="YES",G300+V300,"")</f>
        <v/>
      </c>
      <c r="X300" s="18">
        <f>IF(Q300="YES",IF(TODAY()&gt;W300,"OVERDUE","WITHIN TIME"),"")</f>
        <v/>
      </c>
    </row>
    <row r="301">
      <c r="A301" s="3" t="n">
        <v>297</v>
      </c>
      <c r="B301" s="4" t="n"/>
      <c r="C301" s="4" t="n"/>
      <c r="D301" s="5">
        <f>IF(E301="NRFC","Natural Rubber Field Coagulam","")</f>
        <v/>
      </c>
      <c r="E301" s="4" t="n"/>
      <c r="F301" s="6" t="n"/>
      <c r="G301" s="6" t="n"/>
      <c r="H301" s="7">
        <f>IF(G301="","",G301-TODAY())</f>
        <v/>
      </c>
      <c r="I301" s="8">
        <f>IF(G301="","",
IF(G301&lt;TODAY(),
IF(O301&gt;0,"Violated","Completed"),
IF(H301&lt;=7,"Expiring Soon",
"Active")))</f>
        <v/>
      </c>
      <c r="J301" s="8">
        <f>IF(C301="","",COUNTIFS(purchase!$C:$C,$C301,purchase!$E:$E,$E301,purchase!$G:$G,"&gt;="&amp;$F301,purchase!$G:$G,"&lt;="&amp;$G301))</f>
        <v/>
      </c>
      <c r="K301" s="9">
        <f>IF(COUNTIFS(purchase!$C:$C,$C301,purchase!$E:$E,$E301,purchase!$G:$G,"&gt;="&amp;$F301,purchase!$G:$G,"&lt;="&amp;$G301)=0,"",_xlfn.MAXIFS(purchase!$G:$G,purchase!$C:$C,$C301,purchase!$E:$E,$E301,purchase!$G:$G,"&gt;="&amp;$F301,purchase!$G:$G,"&lt;="&amp;$G301))</f>
        <v/>
      </c>
      <c r="L301" s="4" t="n"/>
      <c r="M301" s="4" t="n"/>
      <c r="N301" s="10">
        <f>IF(M301="","",SUMIFS(purchase!$N:$N,purchase!$C:$C,$C301,purchase!$E:$E,$E301,purchase!$G:$G,"&gt;="&amp;$F301,purchase!$G:$G,"&lt;="&amp;$G301))</f>
        <v/>
      </c>
      <c r="O301" s="10">
        <f>IF(M301="","",M301-N301)</f>
        <v/>
      </c>
      <c r="P301" s="11">
        <f>IF(M301=0,"",N301/M301)</f>
        <v/>
      </c>
      <c r="Q301" s="12">
        <f>IF(OR(G301="",O301=""),"",
IF(AND(G301&lt;TODAY(),O301&gt;0),"YES","NO"))</f>
        <v/>
      </c>
      <c r="R301" s="13" t="n"/>
      <c r="S301" s="14" t="n"/>
      <c r="T301" s="15">
        <f>IF(Q301="YES", IF(R301="Company",L301*(1+S301),IF(R301="Vendor",L301*(1-S301),"")),"")</f>
        <v/>
      </c>
      <c r="U301" s="15">
        <f>IF(Q301="YES",O301*T301,"")</f>
        <v/>
      </c>
      <c r="V301" s="16" t="n"/>
      <c r="W301" s="17">
        <f>IF(Q301="YES",G301+V301,"")</f>
        <v/>
      </c>
      <c r="X301" s="18">
        <f>IF(Q301="YES",IF(TODAY()&gt;W301,"OVERDUE","WITHIN TIME"),"")</f>
        <v/>
      </c>
    </row>
    <row r="302">
      <c r="A302" s="3" t="n">
        <v>298</v>
      </c>
      <c r="B302" s="4" t="n"/>
      <c r="C302" s="4" t="n"/>
      <c r="D302" s="5">
        <f>IF(E302="NRFC","Natural Rubber Field Coagulam","")</f>
        <v/>
      </c>
      <c r="E302" s="4" t="n"/>
      <c r="F302" s="6" t="n"/>
      <c r="G302" s="6" t="n"/>
      <c r="H302" s="7">
        <f>IF(G302="","",G302-TODAY())</f>
        <v/>
      </c>
      <c r="I302" s="8">
        <f>IF(G302="","",
IF(G302&lt;TODAY(),
IF(O302&gt;0,"Violated","Completed"),
IF(H302&lt;=7,"Expiring Soon",
"Active")))</f>
        <v/>
      </c>
      <c r="J302" s="8">
        <f>IF(C302="","",COUNTIFS(purchase!$C:$C,$C302,purchase!$E:$E,$E302,purchase!$G:$G,"&gt;="&amp;$F302,purchase!$G:$G,"&lt;="&amp;$G302))</f>
        <v/>
      </c>
      <c r="K302" s="9">
        <f>IF(COUNTIFS(purchase!$C:$C,$C302,purchase!$E:$E,$E302,purchase!$G:$G,"&gt;="&amp;$F302,purchase!$G:$G,"&lt;="&amp;$G302)=0,"",_xlfn.MAXIFS(purchase!$G:$G,purchase!$C:$C,$C302,purchase!$E:$E,$E302,purchase!$G:$G,"&gt;="&amp;$F302,purchase!$G:$G,"&lt;="&amp;$G302))</f>
        <v/>
      </c>
      <c r="L302" s="4" t="n"/>
      <c r="M302" s="4" t="n"/>
      <c r="N302" s="10">
        <f>IF(M302="","",SUMIFS(purchase!$N:$N,purchase!$C:$C,$C302,purchase!$E:$E,$E302,purchase!$G:$G,"&gt;="&amp;$F302,purchase!$G:$G,"&lt;="&amp;$G302))</f>
        <v/>
      </c>
      <c r="O302" s="10">
        <f>IF(M302="","",M302-N302)</f>
        <v/>
      </c>
      <c r="P302" s="11">
        <f>IF(M302=0,"",N302/M302)</f>
        <v/>
      </c>
      <c r="Q302" s="12">
        <f>IF(OR(G302="",O302=""),"",
IF(AND(G302&lt;TODAY(),O302&gt;0),"YES","NO"))</f>
        <v/>
      </c>
      <c r="R302" s="13" t="n"/>
      <c r="S302" s="14" t="n"/>
      <c r="T302" s="15">
        <f>IF(Q302="YES", IF(R302="Company",L302*(1+S302),IF(R302="Vendor",L302*(1-S302),"")),"")</f>
        <v/>
      </c>
      <c r="U302" s="15">
        <f>IF(Q302="YES",O302*T302,"")</f>
        <v/>
      </c>
      <c r="V302" s="16" t="n"/>
      <c r="W302" s="17">
        <f>IF(Q302="YES",G302+V302,"")</f>
        <v/>
      </c>
      <c r="X302" s="18">
        <f>IF(Q302="YES",IF(TODAY()&gt;W302,"OVERDUE","WITHIN TIME"),"")</f>
        <v/>
      </c>
    </row>
    <row r="303">
      <c r="A303" s="3" t="n">
        <v>299</v>
      </c>
      <c r="B303" s="4" t="n"/>
      <c r="C303" s="4" t="n"/>
      <c r="D303" s="5">
        <f>IF(E303="NRFC","Natural Rubber Field Coagulam","")</f>
        <v/>
      </c>
      <c r="E303" s="4" t="n"/>
      <c r="F303" s="6" t="n"/>
      <c r="G303" s="6" t="n"/>
      <c r="H303" s="7">
        <f>IF(G303="","",G303-TODAY())</f>
        <v/>
      </c>
      <c r="I303" s="8">
        <f>IF(G303="","",
IF(G303&lt;TODAY(),
IF(O303&gt;0,"Violated","Completed"),
IF(H303&lt;=7,"Expiring Soon",
"Active")))</f>
        <v/>
      </c>
      <c r="J303" s="8">
        <f>IF(C303="","",COUNTIFS(purchase!$C:$C,$C303,purchase!$E:$E,$E303,purchase!$G:$G,"&gt;="&amp;$F303,purchase!$G:$G,"&lt;="&amp;$G303))</f>
        <v/>
      </c>
      <c r="K303" s="9">
        <f>IF(COUNTIFS(purchase!$C:$C,$C303,purchase!$E:$E,$E303,purchase!$G:$G,"&gt;="&amp;$F303,purchase!$G:$G,"&lt;="&amp;$G303)=0,"",_xlfn.MAXIFS(purchase!$G:$G,purchase!$C:$C,$C303,purchase!$E:$E,$E303,purchase!$G:$G,"&gt;="&amp;$F303,purchase!$G:$G,"&lt;="&amp;$G303))</f>
        <v/>
      </c>
      <c r="L303" s="4" t="n"/>
      <c r="M303" s="4" t="n"/>
      <c r="N303" s="10">
        <f>IF(M303="","",SUMIFS(purchase!$N:$N,purchase!$C:$C,$C303,purchase!$E:$E,$E303,purchase!$G:$G,"&gt;="&amp;$F303,purchase!$G:$G,"&lt;="&amp;$G303))</f>
        <v/>
      </c>
      <c r="O303" s="10">
        <f>IF(M303="","",M303-N303)</f>
        <v/>
      </c>
      <c r="P303" s="11">
        <f>IF(M303=0,"",N303/M303)</f>
        <v/>
      </c>
      <c r="Q303" s="12">
        <f>IF(OR(G303="",O303=""),"",
IF(AND(G303&lt;TODAY(),O303&gt;0),"YES","NO"))</f>
        <v/>
      </c>
      <c r="R303" s="13" t="n"/>
      <c r="S303" s="14" t="n"/>
      <c r="T303" s="15">
        <f>IF(Q303="YES", IF(R303="Company",L303*(1+S303),IF(R303="Vendor",L303*(1-S303),"")),"")</f>
        <v/>
      </c>
      <c r="U303" s="15">
        <f>IF(Q303="YES",O303*T303,"")</f>
        <v/>
      </c>
      <c r="V303" s="16" t="n"/>
      <c r="W303" s="17">
        <f>IF(Q303="YES",G303+V303,"")</f>
        <v/>
      </c>
      <c r="X303" s="18">
        <f>IF(Q303="YES",IF(TODAY()&gt;W303,"OVERDUE","WITHIN TIME"),"")</f>
        <v/>
      </c>
    </row>
    <row r="304">
      <c r="A304" s="3" t="n">
        <v>300</v>
      </c>
      <c r="B304" s="4" t="n"/>
      <c r="C304" s="4" t="n"/>
      <c r="D304" s="5">
        <f>IF(E304="NRFC","Natural Rubber Field Coagulam","")</f>
        <v/>
      </c>
      <c r="E304" s="4" t="n"/>
      <c r="F304" s="6" t="n"/>
      <c r="G304" s="6" t="n"/>
      <c r="H304" s="7">
        <f>IF(G304="","",G304-TODAY())</f>
        <v/>
      </c>
      <c r="I304" s="8">
        <f>IF(G304="","",
IF(G304&lt;TODAY(),
IF(O304&gt;0,"Violated","Completed"),
IF(H304&lt;=7,"Expiring Soon",
"Active")))</f>
        <v/>
      </c>
      <c r="J304" s="8">
        <f>IF(C304="","",COUNTIFS(purchase!$C:$C,$C304,purchase!$E:$E,$E304,purchase!$G:$G,"&gt;="&amp;$F304,purchase!$G:$G,"&lt;="&amp;$G304))</f>
        <v/>
      </c>
      <c r="K304" s="9">
        <f>IF(COUNTIFS(purchase!$C:$C,$C304,purchase!$E:$E,$E304,purchase!$G:$G,"&gt;="&amp;$F304,purchase!$G:$G,"&lt;="&amp;$G304)=0,"",_xlfn.MAXIFS(purchase!$G:$G,purchase!$C:$C,$C304,purchase!$E:$E,$E304,purchase!$G:$G,"&gt;="&amp;$F304,purchase!$G:$G,"&lt;="&amp;$G304))</f>
        <v/>
      </c>
      <c r="L304" s="4" t="n"/>
      <c r="M304" s="4" t="n"/>
      <c r="N304" s="10">
        <f>IF(M304="","",SUMIFS(purchase!$N:$N,purchase!$C:$C,$C304,purchase!$E:$E,$E304,purchase!$G:$G,"&gt;="&amp;$F304,purchase!$G:$G,"&lt;="&amp;$G304))</f>
        <v/>
      </c>
      <c r="O304" s="10">
        <f>IF(M304="","",M304-N304)</f>
        <v/>
      </c>
      <c r="P304" s="11">
        <f>IF(M304=0,"",N304/M304)</f>
        <v/>
      </c>
      <c r="Q304" s="12">
        <f>IF(OR(G304="",O304=""),"",
IF(AND(G304&lt;TODAY(),O304&gt;0),"YES","NO"))</f>
        <v/>
      </c>
      <c r="R304" s="13" t="n"/>
      <c r="S304" s="14" t="n"/>
      <c r="T304" s="15">
        <f>IF(Q304="YES", IF(R304="Company",L304*(1+S304),IF(R304="Vendor",L304*(1-S304),"")),"")</f>
        <v/>
      </c>
      <c r="U304" s="15">
        <f>IF(Q304="YES",O304*T304,"")</f>
        <v/>
      </c>
      <c r="V304" s="16" t="n"/>
      <c r="W304" s="17">
        <f>IF(Q304="YES",G304+V304,"")</f>
        <v/>
      </c>
      <c r="X304" s="18">
        <f>IF(Q304="YES",IF(TODAY()&gt;W304,"OVERDUE","WITHIN TIME"),"")</f>
        <v/>
      </c>
    </row>
    <row r="305">
      <c r="A305" s="3" t="n">
        <v>301</v>
      </c>
      <c r="B305" s="4" t="n"/>
      <c r="C305" s="4" t="n"/>
      <c r="D305" s="5">
        <f>IF(E305="NRFC","Natural Rubber Field Coagulam","")</f>
        <v/>
      </c>
      <c r="E305" s="4" t="n"/>
      <c r="F305" s="6" t="n"/>
      <c r="G305" s="6" t="n"/>
      <c r="H305" s="7">
        <f>IF(G305="","",G305-TODAY())</f>
        <v/>
      </c>
      <c r="I305" s="8">
        <f>IF(G305="","",
IF(G305&lt;TODAY(),
IF(O305&gt;0,"Violated","Completed"),
IF(H305&lt;=7,"Expiring Soon",
"Active")))</f>
        <v/>
      </c>
      <c r="J305" s="8">
        <f>IF(C305="","",COUNTIFS(purchase!$C:$C,$C305,purchase!$E:$E,$E305,purchase!$G:$G,"&gt;="&amp;$F305,purchase!$G:$G,"&lt;="&amp;$G305))</f>
        <v/>
      </c>
      <c r="K305" s="9">
        <f>IF(COUNTIFS(purchase!$C:$C,$C305,purchase!$E:$E,$E305,purchase!$G:$G,"&gt;="&amp;$F305,purchase!$G:$G,"&lt;="&amp;$G305)=0,"",_xlfn.MAXIFS(purchase!$G:$G,purchase!$C:$C,$C305,purchase!$E:$E,$E305,purchase!$G:$G,"&gt;="&amp;$F305,purchase!$G:$G,"&lt;="&amp;$G305))</f>
        <v/>
      </c>
      <c r="L305" s="4" t="n"/>
      <c r="M305" s="4" t="n"/>
      <c r="N305" s="10">
        <f>IF(M305="","",SUMIFS(purchase!$N:$N,purchase!$C:$C,$C305,purchase!$E:$E,$E305,purchase!$G:$G,"&gt;="&amp;$F305,purchase!$G:$G,"&lt;="&amp;$G305))</f>
        <v/>
      </c>
      <c r="O305" s="10">
        <f>IF(M305="","",M305-N305)</f>
        <v/>
      </c>
      <c r="P305" s="11">
        <f>IF(M305=0,"",N305/M305)</f>
        <v/>
      </c>
      <c r="Q305" s="12">
        <f>IF(OR(G305="",O305=""),"",
IF(AND(G305&lt;TODAY(),O305&gt;0),"YES","NO"))</f>
        <v/>
      </c>
      <c r="R305" s="13" t="n"/>
      <c r="S305" s="14" t="n"/>
      <c r="T305" s="15">
        <f>IF(Q305="YES", IF(R305="Company",L305*(1+S305),IF(R305="Vendor",L305*(1-S305),"")),"")</f>
        <v/>
      </c>
      <c r="U305" s="15">
        <f>IF(Q305="YES",O305*T305,"")</f>
        <v/>
      </c>
      <c r="V305" s="16" t="n"/>
      <c r="W305" s="17">
        <f>IF(Q305="YES",G305+V305,"")</f>
        <v/>
      </c>
      <c r="X305" s="18">
        <f>IF(Q305="YES",IF(TODAY()&gt;W305,"OVERDUE","WITHIN TIME"),"")</f>
        <v/>
      </c>
    </row>
    <row r="306">
      <c r="A306" s="3" t="n">
        <v>302</v>
      </c>
      <c r="B306" s="4" t="n"/>
      <c r="C306" s="4" t="n"/>
      <c r="D306" s="5">
        <f>IF(E306="NRFC","Natural Rubber Field Coagulam","")</f>
        <v/>
      </c>
      <c r="E306" s="4" t="n"/>
      <c r="F306" s="6" t="n"/>
      <c r="G306" s="6" t="n"/>
      <c r="H306" s="7">
        <f>IF(G306="","",G306-TODAY())</f>
        <v/>
      </c>
      <c r="I306" s="8">
        <f>IF(G306="","",
IF(G306&lt;TODAY(),
IF(O306&gt;0,"Violated","Completed"),
IF(H306&lt;=7,"Expiring Soon",
"Active")))</f>
        <v/>
      </c>
      <c r="J306" s="8">
        <f>IF(C306="","",COUNTIFS(purchase!$C:$C,$C306,purchase!$E:$E,$E306,purchase!$G:$G,"&gt;="&amp;$F306,purchase!$G:$G,"&lt;="&amp;$G306))</f>
        <v/>
      </c>
      <c r="K306" s="9">
        <f>IF(COUNTIFS(purchase!$C:$C,$C306,purchase!$E:$E,$E306,purchase!$G:$G,"&gt;="&amp;$F306,purchase!$G:$G,"&lt;="&amp;$G306)=0,"",_xlfn.MAXIFS(purchase!$G:$G,purchase!$C:$C,$C306,purchase!$E:$E,$E306,purchase!$G:$G,"&gt;="&amp;$F306,purchase!$G:$G,"&lt;="&amp;$G306))</f>
        <v/>
      </c>
      <c r="L306" s="4" t="n"/>
      <c r="M306" s="4" t="n"/>
      <c r="N306" s="10">
        <f>IF(M306="","",SUMIFS(purchase!$N:$N,purchase!$C:$C,$C306,purchase!$E:$E,$E306,purchase!$G:$G,"&gt;="&amp;$F306,purchase!$G:$G,"&lt;="&amp;$G306))</f>
        <v/>
      </c>
      <c r="O306" s="10">
        <f>IF(M306="","",M306-N306)</f>
        <v/>
      </c>
      <c r="P306" s="11">
        <f>IF(M306=0,"",N306/M306)</f>
        <v/>
      </c>
      <c r="Q306" s="12">
        <f>IF(OR(G306="",O306=""),"",
IF(AND(G306&lt;TODAY(),O306&gt;0),"YES","NO"))</f>
        <v/>
      </c>
      <c r="R306" s="13" t="n"/>
      <c r="S306" s="14" t="n"/>
      <c r="T306" s="15">
        <f>IF(Q306="YES", IF(R306="Company",L306*(1+S306),IF(R306="Vendor",L306*(1-S306),"")),"")</f>
        <v/>
      </c>
      <c r="U306" s="15">
        <f>IF(Q306="YES",O306*T306,"")</f>
        <v/>
      </c>
      <c r="V306" s="16" t="n"/>
      <c r="W306" s="17">
        <f>IF(Q306="YES",G306+V306,"")</f>
        <v/>
      </c>
      <c r="X306" s="18">
        <f>IF(Q306="YES",IF(TODAY()&gt;W306,"OVERDUE","WITHIN TIME"),"")</f>
        <v/>
      </c>
    </row>
    <row r="307">
      <c r="A307" s="3" t="n">
        <v>303</v>
      </c>
      <c r="B307" s="4" t="n"/>
      <c r="C307" s="4" t="n"/>
      <c r="D307" s="5">
        <f>IF(E307="NRFC","Natural Rubber Field Coagulam","")</f>
        <v/>
      </c>
      <c r="E307" s="4" t="n"/>
      <c r="F307" s="6" t="n"/>
      <c r="G307" s="6" t="n"/>
      <c r="H307" s="7">
        <f>IF(G307="","",G307-TODAY())</f>
        <v/>
      </c>
      <c r="I307" s="8">
        <f>IF(G307="","",
IF(G307&lt;TODAY(),
IF(O307&gt;0,"Violated","Completed"),
IF(H307&lt;=7,"Expiring Soon",
"Active")))</f>
        <v/>
      </c>
      <c r="J307" s="8">
        <f>IF(C307="","",COUNTIFS(purchase!$C:$C,$C307,purchase!$E:$E,$E307,purchase!$G:$G,"&gt;="&amp;$F307,purchase!$G:$G,"&lt;="&amp;$G307))</f>
        <v/>
      </c>
      <c r="K307" s="9">
        <f>IF(COUNTIFS(purchase!$C:$C,$C307,purchase!$E:$E,$E307,purchase!$G:$G,"&gt;="&amp;$F307,purchase!$G:$G,"&lt;="&amp;$G307)=0,"",_xlfn.MAXIFS(purchase!$G:$G,purchase!$C:$C,$C307,purchase!$E:$E,$E307,purchase!$G:$G,"&gt;="&amp;$F307,purchase!$G:$G,"&lt;="&amp;$G307))</f>
        <v/>
      </c>
      <c r="L307" s="4" t="n"/>
      <c r="M307" s="4" t="n"/>
      <c r="N307" s="10">
        <f>IF(M307="","",SUMIFS(purchase!$N:$N,purchase!$C:$C,$C307,purchase!$E:$E,$E307,purchase!$G:$G,"&gt;="&amp;$F307,purchase!$G:$G,"&lt;="&amp;$G307))</f>
        <v/>
      </c>
      <c r="O307" s="10">
        <f>IF(M307="","",M307-N307)</f>
        <v/>
      </c>
      <c r="P307" s="11">
        <f>IF(M307=0,"",N307/M307)</f>
        <v/>
      </c>
      <c r="Q307" s="12">
        <f>IF(OR(G307="",O307=""),"",
IF(AND(G307&lt;TODAY(),O307&gt;0),"YES","NO"))</f>
        <v/>
      </c>
      <c r="R307" s="13" t="n"/>
      <c r="S307" s="14" t="n"/>
      <c r="T307" s="15">
        <f>IF(Q307="YES", IF(R307="Company",L307*(1+S307),IF(R307="Vendor",L307*(1-S307),"")),"")</f>
        <v/>
      </c>
      <c r="U307" s="15">
        <f>IF(Q307="YES",O307*T307,"")</f>
        <v/>
      </c>
      <c r="V307" s="16" t="n"/>
      <c r="W307" s="17">
        <f>IF(Q307="YES",G307+V307,"")</f>
        <v/>
      </c>
      <c r="X307" s="18">
        <f>IF(Q307="YES",IF(TODAY()&gt;W307,"OVERDUE","WITHIN TIME"),"")</f>
        <v/>
      </c>
    </row>
    <row r="308">
      <c r="A308" s="3" t="n">
        <v>304</v>
      </c>
      <c r="B308" s="4" t="n"/>
      <c r="C308" s="4" t="n"/>
      <c r="D308" s="5">
        <f>IF(E308="NRFC","Natural Rubber Field Coagulam","")</f>
        <v/>
      </c>
      <c r="E308" s="4" t="n"/>
      <c r="F308" s="6" t="n"/>
      <c r="G308" s="6" t="n"/>
      <c r="H308" s="7">
        <f>IF(G308="","",G308-TODAY())</f>
        <v/>
      </c>
      <c r="I308" s="8">
        <f>IF(G308="","",
IF(G308&lt;TODAY(),
IF(O308&gt;0,"Violated","Completed"),
IF(H308&lt;=7,"Expiring Soon",
"Active")))</f>
        <v/>
      </c>
      <c r="J308" s="8">
        <f>IF(C308="","",COUNTIFS(purchase!$C:$C,$C308,purchase!$E:$E,$E308,purchase!$G:$G,"&gt;="&amp;$F308,purchase!$G:$G,"&lt;="&amp;$G308))</f>
        <v/>
      </c>
      <c r="K308" s="9">
        <f>IF(COUNTIFS(purchase!$C:$C,$C308,purchase!$E:$E,$E308,purchase!$G:$G,"&gt;="&amp;$F308,purchase!$G:$G,"&lt;="&amp;$G308)=0,"",_xlfn.MAXIFS(purchase!$G:$G,purchase!$C:$C,$C308,purchase!$E:$E,$E308,purchase!$G:$G,"&gt;="&amp;$F308,purchase!$G:$G,"&lt;="&amp;$G308))</f>
        <v/>
      </c>
      <c r="L308" s="4" t="n"/>
      <c r="M308" s="4" t="n"/>
      <c r="N308" s="10">
        <f>IF(M308="","",SUMIFS(purchase!$N:$N,purchase!$C:$C,$C308,purchase!$E:$E,$E308,purchase!$G:$G,"&gt;="&amp;$F308,purchase!$G:$G,"&lt;="&amp;$G308))</f>
        <v/>
      </c>
      <c r="O308" s="10">
        <f>IF(M308="","",M308-N308)</f>
        <v/>
      </c>
      <c r="P308" s="11">
        <f>IF(M308=0,"",N308/M308)</f>
        <v/>
      </c>
      <c r="Q308" s="12">
        <f>IF(OR(G308="",O308=""),"",
IF(AND(G308&lt;TODAY(),O308&gt;0),"YES","NO"))</f>
        <v/>
      </c>
      <c r="R308" s="13" t="n"/>
      <c r="S308" s="14" t="n"/>
      <c r="T308" s="15">
        <f>IF(Q308="YES", IF(R308="Company",L308*(1+S308),IF(R308="Vendor",L308*(1-S308),"")),"")</f>
        <v/>
      </c>
      <c r="U308" s="15">
        <f>IF(Q308="YES",O308*T308,"")</f>
        <v/>
      </c>
      <c r="V308" s="16" t="n"/>
      <c r="W308" s="17">
        <f>IF(Q308="YES",G308+V308,"")</f>
        <v/>
      </c>
      <c r="X308" s="18">
        <f>IF(Q308="YES",IF(TODAY()&gt;W308,"OVERDUE","WITHIN TIME"),"")</f>
        <v/>
      </c>
    </row>
    <row r="309">
      <c r="A309" s="3" t="n">
        <v>305</v>
      </c>
      <c r="B309" s="4" t="n"/>
      <c r="C309" s="4" t="n"/>
      <c r="D309" s="5">
        <f>IF(E309="NRFC","Natural Rubber Field Coagulam","")</f>
        <v/>
      </c>
      <c r="E309" s="4" t="n"/>
      <c r="F309" s="6" t="n"/>
      <c r="G309" s="6" t="n"/>
      <c r="H309" s="7">
        <f>IF(G309="","",G309-TODAY())</f>
        <v/>
      </c>
      <c r="I309" s="8">
        <f>IF(G309="","",
IF(G309&lt;TODAY(),
IF(O309&gt;0,"Violated","Completed"),
IF(H309&lt;=7,"Expiring Soon",
"Active")))</f>
        <v/>
      </c>
      <c r="J309" s="8">
        <f>IF(C309="","",COUNTIFS(purchase!$C:$C,$C309,purchase!$E:$E,$E309,purchase!$G:$G,"&gt;="&amp;$F309,purchase!$G:$G,"&lt;="&amp;$G309))</f>
        <v/>
      </c>
      <c r="K309" s="9">
        <f>IF(COUNTIFS(purchase!$C:$C,$C309,purchase!$E:$E,$E309,purchase!$G:$G,"&gt;="&amp;$F309,purchase!$G:$G,"&lt;="&amp;$G309)=0,"",_xlfn.MAXIFS(purchase!$G:$G,purchase!$C:$C,$C309,purchase!$E:$E,$E309,purchase!$G:$G,"&gt;="&amp;$F309,purchase!$G:$G,"&lt;="&amp;$G309))</f>
        <v/>
      </c>
      <c r="L309" s="4" t="n"/>
      <c r="M309" s="4" t="n"/>
      <c r="N309" s="10">
        <f>IF(M309="","",SUMIFS(purchase!$N:$N,purchase!$C:$C,$C309,purchase!$E:$E,$E309,purchase!$G:$G,"&gt;="&amp;$F309,purchase!$G:$G,"&lt;="&amp;$G309))</f>
        <v/>
      </c>
      <c r="O309" s="10">
        <f>IF(M309="","",M309-N309)</f>
        <v/>
      </c>
      <c r="P309" s="11">
        <f>IF(M309=0,"",N309/M309)</f>
        <v/>
      </c>
      <c r="Q309" s="12">
        <f>IF(OR(G309="",O309=""),"",
IF(AND(G309&lt;TODAY(),O309&gt;0),"YES","NO"))</f>
        <v/>
      </c>
      <c r="R309" s="13" t="n"/>
      <c r="S309" s="14" t="n"/>
      <c r="T309" s="15">
        <f>IF(Q309="YES", IF(R309="Company",L309*(1+S309),IF(R309="Vendor",L309*(1-S309),"")),"")</f>
        <v/>
      </c>
      <c r="U309" s="15">
        <f>IF(Q309="YES",O309*T309,"")</f>
        <v/>
      </c>
      <c r="V309" s="16" t="n"/>
      <c r="W309" s="17">
        <f>IF(Q309="YES",G309+V309,"")</f>
        <v/>
      </c>
      <c r="X309" s="18">
        <f>IF(Q309="YES",IF(TODAY()&gt;W309,"OVERDUE","WITHIN TIME"),"")</f>
        <v/>
      </c>
    </row>
    <row r="310">
      <c r="A310" s="3" t="n">
        <v>306</v>
      </c>
      <c r="B310" s="4" t="n"/>
      <c r="C310" s="4" t="n"/>
      <c r="D310" s="5">
        <f>IF(E310="NRFC","Natural Rubber Field Coagulam","")</f>
        <v/>
      </c>
      <c r="E310" s="4" t="n"/>
      <c r="F310" s="6" t="n"/>
      <c r="G310" s="6" t="n"/>
      <c r="H310" s="7">
        <f>IF(G310="","",G310-TODAY())</f>
        <v/>
      </c>
      <c r="I310" s="8">
        <f>IF(G310="","",
IF(G310&lt;TODAY(),
IF(O310&gt;0,"Violated","Completed"),
IF(H310&lt;=7,"Expiring Soon",
"Active")))</f>
        <v/>
      </c>
      <c r="J310" s="8">
        <f>IF(C310="","",COUNTIFS(purchase!$C:$C,$C310,purchase!$E:$E,$E310,purchase!$G:$G,"&gt;="&amp;$F310,purchase!$G:$G,"&lt;="&amp;$G310))</f>
        <v/>
      </c>
      <c r="K310" s="9">
        <f>IF(COUNTIFS(purchase!$C:$C,$C310,purchase!$E:$E,$E310,purchase!$G:$G,"&gt;="&amp;$F310,purchase!$G:$G,"&lt;="&amp;$G310)=0,"",_xlfn.MAXIFS(purchase!$G:$G,purchase!$C:$C,$C310,purchase!$E:$E,$E310,purchase!$G:$G,"&gt;="&amp;$F310,purchase!$G:$G,"&lt;="&amp;$G310))</f>
        <v/>
      </c>
      <c r="L310" s="4" t="n"/>
      <c r="M310" s="4" t="n"/>
      <c r="N310" s="10">
        <f>IF(M310="","",SUMIFS(purchase!$N:$N,purchase!$C:$C,$C310,purchase!$E:$E,$E310,purchase!$G:$G,"&gt;="&amp;$F310,purchase!$G:$G,"&lt;="&amp;$G310))</f>
        <v/>
      </c>
      <c r="O310" s="10">
        <f>IF(M310="","",M310-N310)</f>
        <v/>
      </c>
      <c r="P310" s="11">
        <f>IF(M310=0,"",N310/M310)</f>
        <v/>
      </c>
      <c r="Q310" s="12">
        <f>IF(OR(G310="",O310=""),"",
IF(AND(G310&lt;TODAY(),O310&gt;0),"YES","NO"))</f>
        <v/>
      </c>
      <c r="R310" s="13" t="n"/>
      <c r="S310" s="14" t="n"/>
      <c r="T310" s="15">
        <f>IF(Q310="YES", IF(R310="Company",L310*(1+S310),IF(R310="Vendor",L310*(1-S310),"")),"")</f>
        <v/>
      </c>
      <c r="U310" s="15">
        <f>IF(Q310="YES",O310*T310,"")</f>
        <v/>
      </c>
      <c r="V310" s="16" t="n"/>
      <c r="W310" s="17">
        <f>IF(Q310="YES",G310+V310,"")</f>
        <v/>
      </c>
      <c r="X310" s="18">
        <f>IF(Q310="YES",IF(TODAY()&gt;W310,"OVERDUE","WITHIN TIME"),"")</f>
        <v/>
      </c>
    </row>
    <row r="311">
      <c r="A311" s="3" t="n">
        <v>307</v>
      </c>
      <c r="B311" s="4" t="n"/>
      <c r="C311" s="4" t="n"/>
      <c r="D311" s="5">
        <f>IF(E311="NRFC","Natural Rubber Field Coagulam","")</f>
        <v/>
      </c>
      <c r="E311" s="4" t="n"/>
      <c r="F311" s="6" t="n"/>
      <c r="G311" s="6" t="n"/>
      <c r="H311" s="7">
        <f>IF(G311="","",G311-TODAY())</f>
        <v/>
      </c>
      <c r="I311" s="8">
        <f>IF(G311="","",
IF(G311&lt;TODAY(),
IF(O311&gt;0,"Violated","Completed"),
IF(H311&lt;=7,"Expiring Soon",
"Active")))</f>
        <v/>
      </c>
      <c r="J311" s="8">
        <f>IF(C311="","",COUNTIFS(purchase!$C:$C,$C311,purchase!$E:$E,$E311,purchase!$G:$G,"&gt;="&amp;$F311,purchase!$G:$G,"&lt;="&amp;$G311))</f>
        <v/>
      </c>
      <c r="K311" s="9">
        <f>IF(COUNTIFS(purchase!$C:$C,$C311,purchase!$E:$E,$E311,purchase!$G:$G,"&gt;="&amp;$F311,purchase!$G:$G,"&lt;="&amp;$G311)=0,"",_xlfn.MAXIFS(purchase!$G:$G,purchase!$C:$C,$C311,purchase!$E:$E,$E311,purchase!$G:$G,"&gt;="&amp;$F311,purchase!$G:$G,"&lt;="&amp;$G311))</f>
        <v/>
      </c>
      <c r="L311" s="4" t="n"/>
      <c r="M311" s="4" t="n"/>
      <c r="N311" s="10">
        <f>IF(M311="","",SUMIFS(purchase!$N:$N,purchase!$C:$C,$C311,purchase!$E:$E,$E311,purchase!$G:$G,"&gt;="&amp;$F311,purchase!$G:$G,"&lt;="&amp;$G311))</f>
        <v/>
      </c>
      <c r="O311" s="10">
        <f>IF(M311="","",M311-N311)</f>
        <v/>
      </c>
      <c r="P311" s="11">
        <f>IF(M311=0,"",N311/M311)</f>
        <v/>
      </c>
      <c r="Q311" s="12">
        <f>IF(OR(G311="",O311=""),"",
IF(AND(G311&lt;TODAY(),O311&gt;0),"YES","NO"))</f>
        <v/>
      </c>
      <c r="R311" s="13" t="n"/>
      <c r="S311" s="14" t="n"/>
      <c r="T311" s="15">
        <f>IF(Q311="YES", IF(R311="Company",L311*(1+S311),IF(R311="Vendor",L311*(1-S311),"")),"")</f>
        <v/>
      </c>
      <c r="U311" s="15">
        <f>IF(Q311="YES",O311*T311,"")</f>
        <v/>
      </c>
      <c r="V311" s="16" t="n"/>
      <c r="W311" s="17">
        <f>IF(Q311="YES",G311+V311,"")</f>
        <v/>
      </c>
      <c r="X311" s="18">
        <f>IF(Q311="YES",IF(TODAY()&gt;W311,"OVERDUE","WITHIN TIME"),"")</f>
        <v/>
      </c>
    </row>
    <row r="312">
      <c r="A312" s="3" t="n">
        <v>308</v>
      </c>
      <c r="B312" s="4" t="n"/>
      <c r="C312" s="4" t="n"/>
      <c r="D312" s="5">
        <f>IF(E312="NRFC","Natural Rubber Field Coagulam","")</f>
        <v/>
      </c>
      <c r="E312" s="4" t="n"/>
      <c r="F312" s="6" t="n"/>
      <c r="G312" s="6" t="n"/>
      <c r="H312" s="7">
        <f>IF(G312="","",G312-TODAY())</f>
        <v/>
      </c>
      <c r="I312" s="8">
        <f>IF(G312="","",
IF(G312&lt;TODAY(),
IF(O312&gt;0,"Violated","Completed"),
IF(H312&lt;=7,"Expiring Soon",
"Active")))</f>
        <v/>
      </c>
      <c r="J312" s="8">
        <f>IF(C312="","",COUNTIFS(purchase!$C:$C,$C312,purchase!$E:$E,$E312,purchase!$G:$G,"&gt;="&amp;$F312,purchase!$G:$G,"&lt;="&amp;$G312))</f>
        <v/>
      </c>
      <c r="K312" s="9">
        <f>IF(COUNTIFS(purchase!$C:$C,$C312,purchase!$E:$E,$E312,purchase!$G:$G,"&gt;="&amp;$F312,purchase!$G:$G,"&lt;="&amp;$G312)=0,"",_xlfn.MAXIFS(purchase!$G:$G,purchase!$C:$C,$C312,purchase!$E:$E,$E312,purchase!$G:$G,"&gt;="&amp;$F312,purchase!$G:$G,"&lt;="&amp;$G312))</f>
        <v/>
      </c>
      <c r="L312" s="4" t="n"/>
      <c r="M312" s="4" t="n"/>
      <c r="N312" s="10">
        <f>IF(M312="","",SUMIFS(purchase!$N:$N,purchase!$C:$C,$C312,purchase!$E:$E,$E312,purchase!$G:$G,"&gt;="&amp;$F312,purchase!$G:$G,"&lt;="&amp;$G312))</f>
        <v/>
      </c>
      <c r="O312" s="10">
        <f>IF(M312="","",M312-N312)</f>
        <v/>
      </c>
      <c r="P312" s="11">
        <f>IF(M312=0,"",N312/M312)</f>
        <v/>
      </c>
      <c r="Q312" s="12">
        <f>IF(OR(G312="",O312=""),"",
IF(AND(G312&lt;TODAY(),O312&gt;0),"YES","NO"))</f>
        <v/>
      </c>
      <c r="R312" s="13" t="n"/>
      <c r="S312" s="14" t="n"/>
      <c r="T312" s="15">
        <f>IF(Q312="YES", IF(R312="Company",L312*(1+S312),IF(R312="Vendor",L312*(1-S312),"")),"")</f>
        <v/>
      </c>
      <c r="U312" s="15">
        <f>IF(Q312="YES",O312*T312,"")</f>
        <v/>
      </c>
      <c r="V312" s="16" t="n"/>
      <c r="W312" s="17">
        <f>IF(Q312="YES",G312+V312,"")</f>
        <v/>
      </c>
      <c r="X312" s="18">
        <f>IF(Q312="YES",IF(TODAY()&gt;W312,"OVERDUE","WITHIN TIME"),"")</f>
        <v/>
      </c>
    </row>
    <row r="313">
      <c r="A313" s="3" t="n">
        <v>309</v>
      </c>
      <c r="B313" s="4" t="n"/>
      <c r="C313" s="4" t="n"/>
      <c r="D313" s="5">
        <f>IF(E313="NRFC","Natural Rubber Field Coagulam","")</f>
        <v/>
      </c>
      <c r="E313" s="4" t="n"/>
      <c r="F313" s="6" t="n"/>
      <c r="G313" s="6" t="n"/>
      <c r="H313" s="7">
        <f>IF(G313="","",G313-TODAY())</f>
        <v/>
      </c>
      <c r="I313" s="8">
        <f>IF(G313="","",
IF(G313&lt;TODAY(),
IF(O313&gt;0,"Violated","Completed"),
IF(H313&lt;=7,"Expiring Soon",
"Active")))</f>
        <v/>
      </c>
      <c r="J313" s="8">
        <f>IF(C313="","",COUNTIFS(purchase!$C:$C,$C313,purchase!$E:$E,$E313,purchase!$G:$G,"&gt;="&amp;$F313,purchase!$G:$G,"&lt;="&amp;$G313))</f>
        <v/>
      </c>
      <c r="K313" s="9">
        <f>IF(COUNTIFS(purchase!$C:$C,$C313,purchase!$E:$E,$E313,purchase!$G:$G,"&gt;="&amp;$F313,purchase!$G:$G,"&lt;="&amp;$G313)=0,"",_xlfn.MAXIFS(purchase!$G:$G,purchase!$C:$C,$C313,purchase!$E:$E,$E313,purchase!$G:$G,"&gt;="&amp;$F313,purchase!$G:$G,"&lt;="&amp;$G313))</f>
        <v/>
      </c>
      <c r="L313" s="4" t="n"/>
      <c r="M313" s="4" t="n"/>
      <c r="N313" s="10">
        <f>IF(M313="","",SUMIFS(purchase!$N:$N,purchase!$C:$C,$C313,purchase!$E:$E,$E313,purchase!$G:$G,"&gt;="&amp;$F313,purchase!$G:$G,"&lt;="&amp;$G313))</f>
        <v/>
      </c>
      <c r="O313" s="10">
        <f>IF(M313="","",M313-N313)</f>
        <v/>
      </c>
      <c r="P313" s="11">
        <f>IF(M313=0,"",N313/M313)</f>
        <v/>
      </c>
      <c r="Q313" s="12">
        <f>IF(OR(G313="",O313=""),"",
IF(AND(G313&lt;TODAY(),O313&gt;0),"YES","NO"))</f>
        <v/>
      </c>
      <c r="R313" s="13" t="n"/>
      <c r="S313" s="14" t="n"/>
      <c r="T313" s="15">
        <f>IF(Q313="YES", IF(R313="Company",L313*(1+S313),IF(R313="Vendor",L313*(1-S313),"")),"")</f>
        <v/>
      </c>
      <c r="U313" s="15">
        <f>IF(Q313="YES",O313*T313,"")</f>
        <v/>
      </c>
      <c r="V313" s="16" t="n"/>
      <c r="W313" s="17">
        <f>IF(Q313="YES",G313+V313,"")</f>
        <v/>
      </c>
      <c r="X313" s="18">
        <f>IF(Q313="YES",IF(TODAY()&gt;W313,"OVERDUE","WITHIN TIME"),"")</f>
        <v/>
      </c>
    </row>
    <row r="314">
      <c r="A314" s="3" t="n">
        <v>310</v>
      </c>
      <c r="B314" s="4" t="n"/>
      <c r="C314" s="4" t="n"/>
      <c r="D314" s="5">
        <f>IF(E314="NRFC","Natural Rubber Field Coagulam","")</f>
        <v/>
      </c>
      <c r="E314" s="4" t="n"/>
      <c r="F314" s="6" t="n"/>
      <c r="G314" s="6" t="n"/>
      <c r="H314" s="7">
        <f>IF(G314="","",G314-TODAY())</f>
        <v/>
      </c>
      <c r="I314" s="8">
        <f>IF(G314="","",
IF(G314&lt;TODAY(),
IF(O314&gt;0,"Violated","Completed"),
IF(H314&lt;=7,"Expiring Soon",
"Active")))</f>
        <v/>
      </c>
      <c r="J314" s="8">
        <f>IF(C314="","",COUNTIFS(purchase!$C:$C,$C314,purchase!$E:$E,$E314,purchase!$G:$G,"&gt;="&amp;$F314,purchase!$G:$G,"&lt;="&amp;$G314))</f>
        <v/>
      </c>
      <c r="K314" s="9">
        <f>IF(COUNTIFS(purchase!$C:$C,$C314,purchase!$E:$E,$E314,purchase!$G:$G,"&gt;="&amp;$F314,purchase!$G:$G,"&lt;="&amp;$G314)=0,"",_xlfn.MAXIFS(purchase!$G:$G,purchase!$C:$C,$C314,purchase!$E:$E,$E314,purchase!$G:$G,"&gt;="&amp;$F314,purchase!$G:$G,"&lt;="&amp;$G314))</f>
        <v/>
      </c>
      <c r="L314" s="4" t="n"/>
      <c r="M314" s="4" t="n"/>
      <c r="N314" s="10">
        <f>IF(M314="","",SUMIFS(purchase!$N:$N,purchase!$C:$C,$C314,purchase!$E:$E,$E314,purchase!$G:$G,"&gt;="&amp;$F314,purchase!$G:$G,"&lt;="&amp;$G314))</f>
        <v/>
      </c>
      <c r="O314" s="10">
        <f>IF(M314="","",M314-N314)</f>
        <v/>
      </c>
      <c r="P314" s="11">
        <f>IF(M314=0,"",N314/M314)</f>
        <v/>
      </c>
      <c r="Q314" s="12">
        <f>IF(OR(G314="",O314=""),"",
IF(AND(G314&lt;TODAY(),O314&gt;0),"YES","NO"))</f>
        <v/>
      </c>
      <c r="R314" s="13" t="n"/>
      <c r="S314" s="14" t="n"/>
      <c r="T314" s="15">
        <f>IF(Q314="YES", IF(R314="Company",L314*(1+S314),IF(R314="Vendor",L314*(1-S314),"")),"")</f>
        <v/>
      </c>
      <c r="U314" s="15">
        <f>IF(Q314="YES",O314*T314,"")</f>
        <v/>
      </c>
      <c r="V314" s="16" t="n"/>
      <c r="W314" s="17">
        <f>IF(Q314="YES",G314+V314,"")</f>
        <v/>
      </c>
      <c r="X314" s="18">
        <f>IF(Q314="YES",IF(TODAY()&gt;W314,"OVERDUE","WITHIN TIME"),"")</f>
        <v/>
      </c>
    </row>
    <row r="315">
      <c r="A315" s="3" t="n">
        <v>311</v>
      </c>
      <c r="B315" s="4" t="n"/>
      <c r="C315" s="4" t="n"/>
      <c r="D315" s="5">
        <f>IF(E315="NRFC","Natural Rubber Field Coagulam","")</f>
        <v/>
      </c>
      <c r="E315" s="4" t="n"/>
      <c r="F315" s="6" t="n"/>
      <c r="G315" s="6" t="n"/>
      <c r="H315" s="7">
        <f>IF(G315="","",G315-TODAY())</f>
        <v/>
      </c>
      <c r="I315" s="8">
        <f>IF(G315="","",
IF(G315&lt;TODAY(),
IF(O315&gt;0,"Violated","Completed"),
IF(H315&lt;=7,"Expiring Soon",
"Active")))</f>
        <v/>
      </c>
      <c r="J315" s="8">
        <f>IF(C315="","",COUNTIFS(purchase!$C:$C,$C315,purchase!$E:$E,$E315,purchase!$G:$G,"&gt;="&amp;$F315,purchase!$G:$G,"&lt;="&amp;$G315))</f>
        <v/>
      </c>
      <c r="K315" s="9">
        <f>IF(COUNTIFS(purchase!$C:$C,$C315,purchase!$E:$E,$E315,purchase!$G:$G,"&gt;="&amp;$F315,purchase!$G:$G,"&lt;="&amp;$G315)=0,"",_xlfn.MAXIFS(purchase!$G:$G,purchase!$C:$C,$C315,purchase!$E:$E,$E315,purchase!$G:$G,"&gt;="&amp;$F315,purchase!$G:$G,"&lt;="&amp;$G315))</f>
        <v/>
      </c>
      <c r="L315" s="4" t="n"/>
      <c r="M315" s="4" t="n"/>
      <c r="N315" s="10">
        <f>IF(M315="","",SUMIFS(purchase!$N:$N,purchase!$C:$C,$C315,purchase!$E:$E,$E315,purchase!$G:$G,"&gt;="&amp;$F315,purchase!$G:$G,"&lt;="&amp;$G315))</f>
        <v/>
      </c>
      <c r="O315" s="10">
        <f>IF(M315="","",M315-N315)</f>
        <v/>
      </c>
      <c r="P315" s="11">
        <f>IF(M315=0,"",N315/M315)</f>
        <v/>
      </c>
      <c r="Q315" s="12">
        <f>IF(OR(G315="",O315=""),"",
IF(AND(G315&lt;TODAY(),O315&gt;0),"YES","NO"))</f>
        <v/>
      </c>
      <c r="R315" s="13" t="n"/>
      <c r="S315" s="14" t="n"/>
      <c r="T315" s="15">
        <f>IF(Q315="YES", IF(R315="Company",L315*(1+S315),IF(R315="Vendor",L315*(1-S315),"")),"")</f>
        <v/>
      </c>
      <c r="U315" s="15">
        <f>IF(Q315="YES",O315*T315,"")</f>
        <v/>
      </c>
      <c r="V315" s="16" t="n"/>
      <c r="W315" s="17">
        <f>IF(Q315="YES",G315+V315,"")</f>
        <v/>
      </c>
      <c r="X315" s="18">
        <f>IF(Q315="YES",IF(TODAY()&gt;W315,"OVERDUE","WITHIN TIME"),"")</f>
        <v/>
      </c>
    </row>
    <row r="316">
      <c r="A316" s="3" t="n">
        <v>312</v>
      </c>
      <c r="B316" s="4" t="n"/>
      <c r="C316" s="4" t="n"/>
      <c r="D316" s="5">
        <f>IF(E316="NRFC","Natural Rubber Field Coagulam","")</f>
        <v/>
      </c>
      <c r="E316" s="4" t="n"/>
      <c r="F316" s="6" t="n"/>
      <c r="G316" s="6" t="n"/>
      <c r="H316" s="7">
        <f>IF(G316="","",G316-TODAY())</f>
        <v/>
      </c>
      <c r="I316" s="8">
        <f>IF(G316="","",
IF(G316&lt;TODAY(),
IF(O316&gt;0,"Violated","Completed"),
IF(H316&lt;=7,"Expiring Soon",
"Active")))</f>
        <v/>
      </c>
      <c r="J316" s="8">
        <f>IF(C316="","",COUNTIFS(purchase!$C:$C,$C316,purchase!$E:$E,$E316,purchase!$G:$G,"&gt;="&amp;$F316,purchase!$G:$G,"&lt;="&amp;$G316))</f>
        <v/>
      </c>
      <c r="K316" s="9">
        <f>IF(COUNTIFS(purchase!$C:$C,$C316,purchase!$E:$E,$E316,purchase!$G:$G,"&gt;="&amp;$F316,purchase!$G:$G,"&lt;="&amp;$G316)=0,"",_xlfn.MAXIFS(purchase!$G:$G,purchase!$C:$C,$C316,purchase!$E:$E,$E316,purchase!$G:$G,"&gt;="&amp;$F316,purchase!$G:$G,"&lt;="&amp;$G316))</f>
        <v/>
      </c>
      <c r="L316" s="4" t="n"/>
      <c r="M316" s="4" t="n"/>
      <c r="N316" s="10">
        <f>IF(M316="","",SUMIFS(purchase!$N:$N,purchase!$C:$C,$C316,purchase!$E:$E,$E316,purchase!$G:$G,"&gt;="&amp;$F316,purchase!$G:$G,"&lt;="&amp;$G316))</f>
        <v/>
      </c>
      <c r="O316" s="10">
        <f>IF(M316="","",M316-N316)</f>
        <v/>
      </c>
      <c r="P316" s="11">
        <f>IF(M316=0,"",N316/M316)</f>
        <v/>
      </c>
      <c r="Q316" s="12">
        <f>IF(OR(G316="",O316=""),"",
IF(AND(G316&lt;TODAY(),O316&gt;0),"YES","NO"))</f>
        <v/>
      </c>
      <c r="R316" s="13" t="n"/>
      <c r="S316" s="14" t="n"/>
      <c r="T316" s="15">
        <f>IF(Q316="YES", IF(R316="Company",L316*(1+S316),IF(R316="Vendor",L316*(1-S316),"")),"")</f>
        <v/>
      </c>
      <c r="U316" s="15">
        <f>IF(Q316="YES",O316*T316,"")</f>
        <v/>
      </c>
      <c r="V316" s="16" t="n"/>
      <c r="W316" s="17">
        <f>IF(Q316="YES",G316+V316,"")</f>
        <v/>
      </c>
      <c r="X316" s="18">
        <f>IF(Q316="YES",IF(TODAY()&gt;W316,"OVERDUE","WITHIN TIME"),"")</f>
        <v/>
      </c>
    </row>
    <row r="317">
      <c r="A317" s="3" t="n">
        <v>313</v>
      </c>
      <c r="B317" s="4" t="n"/>
      <c r="C317" s="4" t="n"/>
      <c r="D317" s="5">
        <f>IF(E317="NRFC","Natural Rubber Field Coagulam","")</f>
        <v/>
      </c>
      <c r="E317" s="4" t="n"/>
      <c r="F317" s="6" t="n"/>
      <c r="G317" s="6" t="n"/>
      <c r="H317" s="7">
        <f>IF(G317="","",G317-TODAY())</f>
        <v/>
      </c>
      <c r="I317" s="8">
        <f>IF(G317="","",
IF(G317&lt;TODAY(),
IF(O317&gt;0,"Violated","Completed"),
IF(H317&lt;=7,"Expiring Soon",
"Active")))</f>
        <v/>
      </c>
      <c r="J317" s="8">
        <f>IF(C317="","",COUNTIFS(purchase!$C:$C,$C317,purchase!$E:$E,$E317,purchase!$G:$G,"&gt;="&amp;$F317,purchase!$G:$G,"&lt;="&amp;$G317))</f>
        <v/>
      </c>
      <c r="K317" s="9">
        <f>IF(COUNTIFS(purchase!$C:$C,$C317,purchase!$E:$E,$E317,purchase!$G:$G,"&gt;="&amp;$F317,purchase!$G:$G,"&lt;="&amp;$G317)=0,"",_xlfn.MAXIFS(purchase!$G:$G,purchase!$C:$C,$C317,purchase!$E:$E,$E317,purchase!$G:$G,"&gt;="&amp;$F317,purchase!$G:$G,"&lt;="&amp;$G317))</f>
        <v/>
      </c>
      <c r="L317" s="4" t="n"/>
      <c r="M317" s="4" t="n"/>
      <c r="N317" s="10">
        <f>IF(M317="","",SUMIFS(purchase!$N:$N,purchase!$C:$C,$C317,purchase!$E:$E,$E317,purchase!$G:$G,"&gt;="&amp;$F317,purchase!$G:$G,"&lt;="&amp;$G317))</f>
        <v/>
      </c>
      <c r="O317" s="10">
        <f>IF(M317="","",M317-N317)</f>
        <v/>
      </c>
      <c r="P317" s="11">
        <f>IF(M317=0,"",N317/M317)</f>
        <v/>
      </c>
      <c r="Q317" s="12">
        <f>IF(OR(G317="",O317=""),"",
IF(AND(G317&lt;TODAY(),O317&gt;0),"YES","NO"))</f>
        <v/>
      </c>
      <c r="R317" s="13" t="n"/>
      <c r="S317" s="14" t="n"/>
      <c r="T317" s="15">
        <f>IF(Q317="YES", IF(R317="Company",L317*(1+S317),IF(R317="Vendor",L317*(1-S317),"")),"")</f>
        <v/>
      </c>
      <c r="U317" s="15">
        <f>IF(Q317="YES",O317*T317,"")</f>
        <v/>
      </c>
      <c r="V317" s="16" t="n"/>
      <c r="W317" s="17">
        <f>IF(Q317="YES",G317+V317,"")</f>
        <v/>
      </c>
      <c r="X317" s="18">
        <f>IF(Q317="YES",IF(TODAY()&gt;W317,"OVERDUE","WITHIN TIME"),"")</f>
        <v/>
      </c>
    </row>
    <row r="318">
      <c r="A318" s="3" t="n">
        <v>314</v>
      </c>
      <c r="B318" s="4" t="n"/>
      <c r="C318" s="4" t="n"/>
      <c r="D318" s="5">
        <f>IF(E318="NRFC","Natural Rubber Field Coagulam","")</f>
        <v/>
      </c>
      <c r="E318" s="4" t="n"/>
      <c r="F318" s="6" t="n"/>
      <c r="G318" s="6" t="n"/>
      <c r="H318" s="7">
        <f>IF(G318="","",G318-TODAY())</f>
        <v/>
      </c>
      <c r="I318" s="8">
        <f>IF(G318="","",
IF(G318&lt;TODAY(),
IF(O318&gt;0,"Violated","Completed"),
IF(H318&lt;=7,"Expiring Soon",
"Active")))</f>
        <v/>
      </c>
      <c r="J318" s="8">
        <f>IF(C318="","",COUNTIFS(purchase!$C:$C,$C318,purchase!$E:$E,$E318,purchase!$G:$G,"&gt;="&amp;$F318,purchase!$G:$G,"&lt;="&amp;$G318))</f>
        <v/>
      </c>
      <c r="K318" s="9">
        <f>IF(COUNTIFS(purchase!$C:$C,$C318,purchase!$E:$E,$E318,purchase!$G:$G,"&gt;="&amp;$F318,purchase!$G:$G,"&lt;="&amp;$G318)=0,"",_xlfn.MAXIFS(purchase!$G:$G,purchase!$C:$C,$C318,purchase!$E:$E,$E318,purchase!$G:$G,"&gt;="&amp;$F318,purchase!$G:$G,"&lt;="&amp;$G318))</f>
        <v/>
      </c>
      <c r="L318" s="4" t="n"/>
      <c r="M318" s="4" t="n"/>
      <c r="N318" s="10">
        <f>IF(M318="","",SUMIFS(purchase!$N:$N,purchase!$C:$C,$C318,purchase!$E:$E,$E318,purchase!$G:$G,"&gt;="&amp;$F318,purchase!$G:$G,"&lt;="&amp;$G318))</f>
        <v/>
      </c>
      <c r="O318" s="10">
        <f>IF(M318="","",M318-N318)</f>
        <v/>
      </c>
      <c r="P318" s="11">
        <f>IF(M318=0,"",N318/M318)</f>
        <v/>
      </c>
      <c r="Q318" s="12">
        <f>IF(OR(G318="",O318=""),"",
IF(AND(G318&lt;TODAY(),O318&gt;0),"YES","NO"))</f>
        <v/>
      </c>
      <c r="R318" s="13" t="n"/>
      <c r="S318" s="14" t="n"/>
      <c r="T318" s="15">
        <f>IF(Q318="YES", IF(R318="Company",L318*(1+S318),IF(R318="Vendor",L318*(1-S318),"")),"")</f>
        <v/>
      </c>
      <c r="U318" s="15">
        <f>IF(Q318="YES",O318*T318,"")</f>
        <v/>
      </c>
      <c r="V318" s="16" t="n"/>
      <c r="W318" s="17">
        <f>IF(Q318="YES",G318+V318,"")</f>
        <v/>
      </c>
      <c r="X318" s="18">
        <f>IF(Q318="YES",IF(TODAY()&gt;W318,"OVERDUE","WITHIN TIME"),"")</f>
        <v/>
      </c>
    </row>
    <row r="319">
      <c r="A319" s="3" t="n">
        <v>315</v>
      </c>
      <c r="B319" s="4" t="n"/>
      <c r="C319" s="4" t="n"/>
      <c r="D319" s="5">
        <f>IF(E319="NRFC","Natural Rubber Field Coagulam","")</f>
        <v/>
      </c>
      <c r="E319" s="4" t="n"/>
      <c r="F319" s="6" t="n"/>
      <c r="G319" s="6" t="n"/>
      <c r="H319" s="7">
        <f>IF(G319="","",G319-TODAY())</f>
        <v/>
      </c>
      <c r="I319" s="8">
        <f>IF(G319="","",
IF(G319&lt;TODAY(),
IF(O319&gt;0,"Violated","Completed"),
IF(H319&lt;=7,"Expiring Soon",
"Active")))</f>
        <v/>
      </c>
      <c r="J319" s="8">
        <f>IF(C319="","",COUNTIFS(purchase!$C:$C,$C319,purchase!$E:$E,$E319,purchase!$G:$G,"&gt;="&amp;$F319,purchase!$G:$G,"&lt;="&amp;$G319))</f>
        <v/>
      </c>
      <c r="K319" s="9">
        <f>IF(COUNTIFS(purchase!$C:$C,$C319,purchase!$E:$E,$E319,purchase!$G:$G,"&gt;="&amp;$F319,purchase!$G:$G,"&lt;="&amp;$G319)=0,"",_xlfn.MAXIFS(purchase!$G:$G,purchase!$C:$C,$C319,purchase!$E:$E,$E319,purchase!$G:$G,"&gt;="&amp;$F319,purchase!$G:$G,"&lt;="&amp;$G319))</f>
        <v/>
      </c>
      <c r="L319" s="4" t="n"/>
      <c r="M319" s="4" t="n"/>
      <c r="N319" s="10">
        <f>IF(M319="","",SUMIFS(purchase!$N:$N,purchase!$C:$C,$C319,purchase!$E:$E,$E319,purchase!$G:$G,"&gt;="&amp;$F319,purchase!$G:$G,"&lt;="&amp;$G319))</f>
        <v/>
      </c>
      <c r="O319" s="10">
        <f>IF(M319="","",M319-N319)</f>
        <v/>
      </c>
      <c r="P319" s="11">
        <f>IF(M319=0,"",N319/M319)</f>
        <v/>
      </c>
      <c r="Q319" s="12">
        <f>IF(OR(G319="",O319=""),"",
IF(AND(G319&lt;TODAY(),O319&gt;0),"YES","NO"))</f>
        <v/>
      </c>
      <c r="R319" s="13" t="n"/>
      <c r="S319" s="14" t="n"/>
      <c r="T319" s="15">
        <f>IF(Q319="YES", IF(R319="Company",L319*(1+S319),IF(R319="Vendor",L319*(1-S319),"")),"")</f>
        <v/>
      </c>
      <c r="U319" s="15">
        <f>IF(Q319="YES",O319*T319,"")</f>
        <v/>
      </c>
      <c r="V319" s="16" t="n"/>
      <c r="W319" s="17">
        <f>IF(Q319="YES",G319+V319,"")</f>
        <v/>
      </c>
      <c r="X319" s="18">
        <f>IF(Q319="YES",IF(TODAY()&gt;W319,"OVERDUE","WITHIN TIME"),"")</f>
        <v/>
      </c>
    </row>
    <row r="320">
      <c r="A320" s="3" t="n">
        <v>316</v>
      </c>
      <c r="B320" s="4" t="n"/>
      <c r="C320" s="4" t="n"/>
      <c r="D320" s="5">
        <f>IF(E320="NRFC","Natural Rubber Field Coagulam","")</f>
        <v/>
      </c>
      <c r="E320" s="4" t="n"/>
      <c r="F320" s="6" t="n"/>
      <c r="G320" s="6" t="n"/>
      <c r="H320" s="7">
        <f>IF(G320="","",G320-TODAY())</f>
        <v/>
      </c>
      <c r="I320" s="8">
        <f>IF(G320="","",
IF(G320&lt;TODAY(),
IF(O320&gt;0,"Violated","Completed"),
IF(H320&lt;=7,"Expiring Soon",
"Active")))</f>
        <v/>
      </c>
      <c r="J320" s="8">
        <f>IF(C320="","",COUNTIFS(purchase!$C:$C,$C320,purchase!$E:$E,$E320,purchase!$G:$G,"&gt;="&amp;$F320,purchase!$G:$G,"&lt;="&amp;$G320))</f>
        <v/>
      </c>
      <c r="K320" s="9">
        <f>IF(COUNTIFS(purchase!$C:$C,$C320,purchase!$E:$E,$E320,purchase!$G:$G,"&gt;="&amp;$F320,purchase!$G:$G,"&lt;="&amp;$G320)=0,"",_xlfn.MAXIFS(purchase!$G:$G,purchase!$C:$C,$C320,purchase!$E:$E,$E320,purchase!$G:$G,"&gt;="&amp;$F320,purchase!$G:$G,"&lt;="&amp;$G320))</f>
        <v/>
      </c>
      <c r="L320" s="4" t="n"/>
      <c r="M320" s="4" t="n"/>
      <c r="N320" s="10">
        <f>IF(M320="","",SUMIFS(purchase!$N:$N,purchase!$C:$C,$C320,purchase!$E:$E,$E320,purchase!$G:$G,"&gt;="&amp;$F320,purchase!$G:$G,"&lt;="&amp;$G320))</f>
        <v/>
      </c>
      <c r="O320" s="10">
        <f>IF(M320="","",M320-N320)</f>
        <v/>
      </c>
      <c r="P320" s="11">
        <f>IF(M320=0,"",N320/M320)</f>
        <v/>
      </c>
      <c r="Q320" s="12">
        <f>IF(OR(G320="",O320=""),"",
IF(AND(G320&lt;TODAY(),O320&gt;0),"YES","NO"))</f>
        <v/>
      </c>
      <c r="R320" s="13" t="n"/>
      <c r="S320" s="14" t="n"/>
      <c r="T320" s="15">
        <f>IF(Q320="YES", IF(R320="Company",L320*(1+S320),IF(R320="Vendor",L320*(1-S320),"")),"")</f>
        <v/>
      </c>
      <c r="U320" s="15">
        <f>IF(Q320="YES",O320*T320,"")</f>
        <v/>
      </c>
      <c r="V320" s="16" t="n"/>
      <c r="W320" s="17">
        <f>IF(Q320="YES",G320+V320,"")</f>
        <v/>
      </c>
      <c r="X320" s="18">
        <f>IF(Q320="YES",IF(TODAY()&gt;W320,"OVERDUE","WITHIN TIME"),"")</f>
        <v/>
      </c>
    </row>
    <row r="321">
      <c r="A321" s="3" t="n">
        <v>317</v>
      </c>
      <c r="B321" s="4" t="n"/>
      <c r="C321" s="4" t="n"/>
      <c r="D321" s="5">
        <f>IF(E321="NRFC","Natural Rubber Field Coagulam","")</f>
        <v/>
      </c>
      <c r="E321" s="4" t="n"/>
      <c r="F321" s="6" t="n"/>
      <c r="G321" s="6" t="n"/>
      <c r="H321" s="7">
        <f>IF(G321="","",G321-TODAY())</f>
        <v/>
      </c>
      <c r="I321" s="8">
        <f>IF(G321="","",
IF(G321&lt;TODAY(),
IF(O321&gt;0,"Violated","Completed"),
IF(H321&lt;=7,"Expiring Soon",
"Active")))</f>
        <v/>
      </c>
      <c r="J321" s="8">
        <f>IF(C321="","",COUNTIFS(purchase!$C:$C,$C321,purchase!$E:$E,$E321,purchase!$G:$G,"&gt;="&amp;$F321,purchase!$G:$G,"&lt;="&amp;$G321))</f>
        <v/>
      </c>
      <c r="K321" s="9">
        <f>IF(COUNTIFS(purchase!$C:$C,$C321,purchase!$E:$E,$E321,purchase!$G:$G,"&gt;="&amp;$F321,purchase!$G:$G,"&lt;="&amp;$G321)=0,"",_xlfn.MAXIFS(purchase!$G:$G,purchase!$C:$C,$C321,purchase!$E:$E,$E321,purchase!$G:$G,"&gt;="&amp;$F321,purchase!$G:$G,"&lt;="&amp;$G321))</f>
        <v/>
      </c>
      <c r="L321" s="4" t="n"/>
      <c r="M321" s="4" t="n"/>
      <c r="N321" s="10">
        <f>IF(M321="","",SUMIFS(purchase!$N:$N,purchase!$C:$C,$C321,purchase!$E:$E,$E321,purchase!$G:$G,"&gt;="&amp;$F321,purchase!$G:$G,"&lt;="&amp;$G321))</f>
        <v/>
      </c>
      <c r="O321" s="10">
        <f>IF(M321="","",M321-N321)</f>
        <v/>
      </c>
      <c r="P321" s="11">
        <f>IF(M321=0,"",N321/M321)</f>
        <v/>
      </c>
      <c r="Q321" s="12">
        <f>IF(OR(G321="",O321=""),"",
IF(AND(G321&lt;TODAY(),O321&gt;0),"YES","NO"))</f>
        <v/>
      </c>
      <c r="R321" s="13" t="n"/>
      <c r="S321" s="14" t="n"/>
      <c r="T321" s="15">
        <f>IF(Q321="YES", IF(R321="Company",L321*(1+S321),IF(R321="Vendor",L321*(1-S321),"")),"")</f>
        <v/>
      </c>
      <c r="U321" s="15">
        <f>IF(Q321="YES",O321*T321,"")</f>
        <v/>
      </c>
      <c r="V321" s="16" t="n"/>
      <c r="W321" s="17">
        <f>IF(Q321="YES",G321+V321,"")</f>
        <v/>
      </c>
      <c r="X321" s="18">
        <f>IF(Q321="YES",IF(TODAY()&gt;W321,"OVERDUE","WITHIN TIME"),"")</f>
        <v/>
      </c>
    </row>
    <row r="322">
      <c r="A322" s="3" t="n">
        <v>318</v>
      </c>
      <c r="B322" s="4" t="n"/>
      <c r="C322" s="4" t="n"/>
      <c r="D322" s="5">
        <f>IF(E322="NRFC","Natural Rubber Field Coagulam","")</f>
        <v/>
      </c>
      <c r="E322" s="4" t="n"/>
      <c r="F322" s="6" t="n"/>
      <c r="G322" s="6" t="n"/>
      <c r="H322" s="7">
        <f>IF(G322="","",G322-TODAY())</f>
        <v/>
      </c>
      <c r="I322" s="8">
        <f>IF(G322="","",
IF(G322&lt;TODAY(),
IF(O322&gt;0,"Violated","Completed"),
IF(H322&lt;=7,"Expiring Soon",
"Active")))</f>
        <v/>
      </c>
      <c r="J322" s="8">
        <f>IF(C322="","",COUNTIFS(purchase!$C:$C,$C322,purchase!$E:$E,$E322,purchase!$G:$G,"&gt;="&amp;$F322,purchase!$G:$G,"&lt;="&amp;$G322))</f>
        <v/>
      </c>
      <c r="K322" s="9">
        <f>IF(COUNTIFS(purchase!$C:$C,$C322,purchase!$E:$E,$E322,purchase!$G:$G,"&gt;="&amp;$F322,purchase!$G:$G,"&lt;="&amp;$G322)=0,"",_xlfn.MAXIFS(purchase!$G:$G,purchase!$C:$C,$C322,purchase!$E:$E,$E322,purchase!$G:$G,"&gt;="&amp;$F322,purchase!$G:$G,"&lt;="&amp;$G322))</f>
        <v/>
      </c>
      <c r="L322" s="4" t="n"/>
      <c r="M322" s="4" t="n"/>
      <c r="N322" s="10">
        <f>IF(M322="","",SUMIFS(purchase!$N:$N,purchase!$C:$C,$C322,purchase!$E:$E,$E322,purchase!$G:$G,"&gt;="&amp;$F322,purchase!$G:$G,"&lt;="&amp;$G322))</f>
        <v/>
      </c>
      <c r="O322" s="10">
        <f>IF(M322="","",M322-N322)</f>
        <v/>
      </c>
      <c r="P322" s="11">
        <f>IF(M322=0,"",N322/M322)</f>
        <v/>
      </c>
      <c r="Q322" s="12">
        <f>IF(OR(G322="",O322=""),"",
IF(AND(G322&lt;TODAY(),O322&gt;0),"YES","NO"))</f>
        <v/>
      </c>
      <c r="R322" s="13" t="n"/>
      <c r="S322" s="14" t="n"/>
      <c r="T322" s="15">
        <f>IF(Q322="YES", IF(R322="Company",L322*(1+S322),IF(R322="Vendor",L322*(1-S322),"")),"")</f>
        <v/>
      </c>
      <c r="U322" s="15">
        <f>IF(Q322="YES",O322*T322,"")</f>
        <v/>
      </c>
      <c r="V322" s="16" t="n"/>
      <c r="W322" s="17">
        <f>IF(Q322="YES",G322+V322,"")</f>
        <v/>
      </c>
      <c r="X322" s="18">
        <f>IF(Q322="YES",IF(TODAY()&gt;W322,"OVERDUE","WITHIN TIME"),"")</f>
        <v/>
      </c>
    </row>
    <row r="323">
      <c r="A323" s="3" t="n">
        <v>319</v>
      </c>
      <c r="B323" s="4" t="n"/>
      <c r="C323" s="4" t="n"/>
      <c r="D323" s="5">
        <f>IF(E323="NRFC","Natural Rubber Field Coagulam","")</f>
        <v/>
      </c>
      <c r="E323" s="4" t="n"/>
      <c r="F323" s="6" t="n"/>
      <c r="G323" s="6" t="n"/>
      <c r="H323" s="7">
        <f>IF(G323="","",G323-TODAY())</f>
        <v/>
      </c>
      <c r="I323" s="8">
        <f>IF(G323="","",
IF(G323&lt;TODAY(),
IF(O323&gt;0,"Violated","Completed"),
IF(H323&lt;=7,"Expiring Soon",
"Active")))</f>
        <v/>
      </c>
      <c r="J323" s="8">
        <f>IF(C323="","",COUNTIFS(purchase!$C:$C,$C323,purchase!$E:$E,$E323,purchase!$G:$G,"&gt;="&amp;$F323,purchase!$G:$G,"&lt;="&amp;$G323))</f>
        <v/>
      </c>
      <c r="K323" s="9">
        <f>IF(COUNTIFS(purchase!$C:$C,$C323,purchase!$E:$E,$E323,purchase!$G:$G,"&gt;="&amp;$F323,purchase!$G:$G,"&lt;="&amp;$G323)=0,"",_xlfn.MAXIFS(purchase!$G:$G,purchase!$C:$C,$C323,purchase!$E:$E,$E323,purchase!$G:$G,"&gt;="&amp;$F323,purchase!$G:$G,"&lt;="&amp;$G323))</f>
        <v/>
      </c>
      <c r="L323" s="4" t="n"/>
      <c r="M323" s="4" t="n"/>
      <c r="N323" s="10">
        <f>IF(M323="","",SUMIFS(purchase!$N:$N,purchase!$C:$C,$C323,purchase!$E:$E,$E323,purchase!$G:$G,"&gt;="&amp;$F323,purchase!$G:$G,"&lt;="&amp;$G323))</f>
        <v/>
      </c>
      <c r="O323" s="10">
        <f>IF(M323="","",M323-N323)</f>
        <v/>
      </c>
      <c r="P323" s="11">
        <f>IF(M323=0,"",N323/M323)</f>
        <v/>
      </c>
      <c r="Q323" s="12">
        <f>IF(OR(G323="",O323=""),"",
IF(AND(G323&lt;TODAY(),O323&gt;0),"YES","NO"))</f>
        <v/>
      </c>
      <c r="R323" s="13" t="n"/>
      <c r="S323" s="14" t="n"/>
      <c r="T323" s="15">
        <f>IF(Q323="YES", IF(R323="Company",L323*(1+S323),IF(R323="Vendor",L323*(1-S323),"")),"")</f>
        <v/>
      </c>
      <c r="U323" s="15">
        <f>IF(Q323="YES",O323*T323,"")</f>
        <v/>
      </c>
      <c r="V323" s="16" t="n"/>
      <c r="W323" s="17">
        <f>IF(Q323="YES",G323+V323,"")</f>
        <v/>
      </c>
      <c r="X323" s="18">
        <f>IF(Q323="YES",IF(TODAY()&gt;W323,"OVERDUE","WITHIN TIME"),"")</f>
        <v/>
      </c>
    </row>
    <row r="324">
      <c r="A324" s="3" t="n">
        <v>320</v>
      </c>
      <c r="B324" s="4" t="n"/>
      <c r="C324" s="4" t="n"/>
      <c r="D324" s="5">
        <f>IF(E324="NRFC","Natural Rubber Field Coagulam","")</f>
        <v/>
      </c>
      <c r="E324" s="4" t="n"/>
      <c r="F324" s="6" t="n"/>
      <c r="G324" s="6" t="n"/>
      <c r="H324" s="7">
        <f>IF(G324="","",G324-TODAY())</f>
        <v/>
      </c>
      <c r="I324" s="8">
        <f>IF(G324="","",
IF(G324&lt;TODAY(),
IF(O324&gt;0,"Violated","Completed"),
IF(H324&lt;=7,"Expiring Soon",
"Active")))</f>
        <v/>
      </c>
      <c r="J324" s="8">
        <f>IF(C324="","",COUNTIFS(purchase!$C:$C,$C324,purchase!$E:$E,$E324,purchase!$G:$G,"&gt;="&amp;$F324,purchase!$G:$G,"&lt;="&amp;$G324))</f>
        <v/>
      </c>
      <c r="K324" s="9">
        <f>IF(COUNTIFS(purchase!$C:$C,$C324,purchase!$E:$E,$E324,purchase!$G:$G,"&gt;="&amp;$F324,purchase!$G:$G,"&lt;="&amp;$G324)=0,"",_xlfn.MAXIFS(purchase!$G:$G,purchase!$C:$C,$C324,purchase!$E:$E,$E324,purchase!$G:$G,"&gt;="&amp;$F324,purchase!$G:$G,"&lt;="&amp;$G324))</f>
        <v/>
      </c>
      <c r="L324" s="4" t="n"/>
      <c r="M324" s="4" t="n"/>
      <c r="N324" s="10">
        <f>IF(M324="","",SUMIFS(purchase!$N:$N,purchase!$C:$C,$C324,purchase!$E:$E,$E324,purchase!$G:$G,"&gt;="&amp;$F324,purchase!$G:$G,"&lt;="&amp;$G324))</f>
        <v/>
      </c>
      <c r="O324" s="10">
        <f>IF(M324="","",M324-N324)</f>
        <v/>
      </c>
      <c r="P324" s="11">
        <f>IF(M324=0,"",N324/M324)</f>
        <v/>
      </c>
      <c r="Q324" s="12">
        <f>IF(OR(G324="",O324=""),"",
IF(AND(G324&lt;TODAY(),O324&gt;0),"YES","NO"))</f>
        <v/>
      </c>
      <c r="R324" s="13" t="n"/>
      <c r="S324" s="14" t="n"/>
      <c r="T324" s="15">
        <f>IF(Q324="YES", IF(R324="Company",L324*(1+S324),IF(R324="Vendor",L324*(1-S324),"")),"")</f>
        <v/>
      </c>
      <c r="U324" s="15">
        <f>IF(Q324="YES",O324*T324,"")</f>
        <v/>
      </c>
      <c r="V324" s="16" t="n"/>
      <c r="W324" s="17">
        <f>IF(Q324="YES",G324+V324,"")</f>
        <v/>
      </c>
      <c r="X324" s="18">
        <f>IF(Q324="YES",IF(TODAY()&gt;W324,"OVERDUE","WITHIN TIME"),"")</f>
        <v/>
      </c>
    </row>
    <row r="325">
      <c r="A325" s="3" t="n">
        <v>321</v>
      </c>
      <c r="B325" s="4" t="n"/>
      <c r="C325" s="4" t="n"/>
      <c r="D325" s="5">
        <f>IF(E325="NRFC","Natural Rubber Field Coagulam","")</f>
        <v/>
      </c>
      <c r="E325" s="4" t="n"/>
      <c r="F325" s="6" t="n"/>
      <c r="G325" s="6" t="n"/>
      <c r="H325" s="7">
        <f>IF(G325="","",G325-TODAY())</f>
        <v/>
      </c>
      <c r="I325" s="8">
        <f>IF(G325="","",
IF(G325&lt;TODAY(),
IF(O325&gt;0,"Violated","Completed"),
IF(H325&lt;=7,"Expiring Soon",
"Active")))</f>
        <v/>
      </c>
      <c r="J325" s="8">
        <f>IF(C325="","",COUNTIFS(purchase!$C:$C,$C325,purchase!$E:$E,$E325,purchase!$G:$G,"&gt;="&amp;$F325,purchase!$G:$G,"&lt;="&amp;$G325))</f>
        <v/>
      </c>
      <c r="K325" s="9">
        <f>IF(COUNTIFS(purchase!$C:$C,$C325,purchase!$E:$E,$E325,purchase!$G:$G,"&gt;="&amp;$F325,purchase!$G:$G,"&lt;="&amp;$G325)=0,"",_xlfn.MAXIFS(purchase!$G:$G,purchase!$C:$C,$C325,purchase!$E:$E,$E325,purchase!$G:$G,"&gt;="&amp;$F325,purchase!$G:$G,"&lt;="&amp;$G325))</f>
        <v/>
      </c>
      <c r="L325" s="4" t="n"/>
      <c r="M325" s="4" t="n"/>
      <c r="N325" s="10">
        <f>IF(M325="","",SUMIFS(purchase!$N:$N,purchase!$C:$C,$C325,purchase!$E:$E,$E325,purchase!$G:$G,"&gt;="&amp;$F325,purchase!$G:$G,"&lt;="&amp;$G325))</f>
        <v/>
      </c>
      <c r="O325" s="10">
        <f>IF(M325="","",M325-N325)</f>
        <v/>
      </c>
      <c r="P325" s="11">
        <f>IF(M325=0,"",N325/M325)</f>
        <v/>
      </c>
      <c r="Q325" s="12">
        <f>IF(OR(G325="",O325=""),"",
IF(AND(G325&lt;TODAY(),O325&gt;0),"YES","NO"))</f>
        <v/>
      </c>
      <c r="R325" s="13" t="n"/>
      <c r="S325" s="14" t="n"/>
      <c r="T325" s="15">
        <f>IF(Q325="YES", IF(R325="Company",L325*(1+S325),IF(R325="Vendor",L325*(1-S325),"")),"")</f>
        <v/>
      </c>
      <c r="U325" s="15">
        <f>IF(Q325="YES",O325*T325,"")</f>
        <v/>
      </c>
      <c r="V325" s="16" t="n"/>
      <c r="W325" s="17">
        <f>IF(Q325="YES",G325+V325,"")</f>
        <v/>
      </c>
      <c r="X325" s="18">
        <f>IF(Q325="YES",IF(TODAY()&gt;W325,"OVERDUE","WITHIN TIME"),"")</f>
        <v/>
      </c>
    </row>
    <row r="326">
      <c r="A326" s="3" t="n">
        <v>322</v>
      </c>
      <c r="B326" s="4" t="n"/>
      <c r="C326" s="4" t="n"/>
      <c r="D326" s="5">
        <f>IF(E326="NRFC","Natural Rubber Field Coagulam","")</f>
        <v/>
      </c>
      <c r="E326" s="4" t="n"/>
      <c r="F326" s="6" t="n"/>
      <c r="G326" s="6" t="n"/>
      <c r="H326" s="7">
        <f>IF(G326="","",G326-TODAY())</f>
        <v/>
      </c>
      <c r="I326" s="8">
        <f>IF(G326="","",
IF(G326&lt;TODAY(),
IF(O326&gt;0,"Violated","Completed"),
IF(H326&lt;=7,"Expiring Soon",
"Active")))</f>
        <v/>
      </c>
      <c r="J326" s="8">
        <f>IF(C326="","",COUNTIFS(purchase!$C:$C,$C326,purchase!$E:$E,$E326,purchase!$G:$G,"&gt;="&amp;$F326,purchase!$G:$G,"&lt;="&amp;$G326))</f>
        <v/>
      </c>
      <c r="K326" s="9">
        <f>IF(COUNTIFS(purchase!$C:$C,$C326,purchase!$E:$E,$E326,purchase!$G:$G,"&gt;="&amp;$F326,purchase!$G:$G,"&lt;="&amp;$G326)=0,"",_xlfn.MAXIFS(purchase!$G:$G,purchase!$C:$C,$C326,purchase!$E:$E,$E326,purchase!$G:$G,"&gt;="&amp;$F326,purchase!$G:$G,"&lt;="&amp;$G326))</f>
        <v/>
      </c>
      <c r="L326" s="4" t="n"/>
      <c r="M326" s="4" t="n"/>
      <c r="N326" s="10">
        <f>IF(M326="","",SUMIFS(purchase!$N:$N,purchase!$C:$C,$C326,purchase!$E:$E,$E326,purchase!$G:$G,"&gt;="&amp;$F326,purchase!$G:$G,"&lt;="&amp;$G326))</f>
        <v/>
      </c>
      <c r="O326" s="10">
        <f>IF(M326="","",M326-N326)</f>
        <v/>
      </c>
      <c r="P326" s="11">
        <f>IF(M326=0,"",N326/M326)</f>
        <v/>
      </c>
      <c r="Q326" s="12">
        <f>IF(OR(G326="",O326=""),"",
IF(AND(G326&lt;TODAY(),O326&gt;0),"YES","NO"))</f>
        <v/>
      </c>
      <c r="R326" s="13" t="n"/>
      <c r="S326" s="14" t="n"/>
      <c r="T326" s="15">
        <f>IF(Q326="YES", IF(R326="Company",L326*(1+S326),IF(R326="Vendor",L326*(1-S326),"")),"")</f>
        <v/>
      </c>
      <c r="U326" s="15">
        <f>IF(Q326="YES",O326*T326,"")</f>
        <v/>
      </c>
      <c r="V326" s="16" t="n"/>
      <c r="W326" s="17">
        <f>IF(Q326="YES",G326+V326,"")</f>
        <v/>
      </c>
      <c r="X326" s="18">
        <f>IF(Q326="YES",IF(TODAY()&gt;W326,"OVERDUE","WITHIN TIME"),"")</f>
        <v/>
      </c>
    </row>
    <row r="327">
      <c r="A327" s="3" t="n">
        <v>323</v>
      </c>
      <c r="B327" s="4" t="n"/>
      <c r="C327" s="4" t="n"/>
      <c r="D327" s="5">
        <f>IF(E327="NRFC","Natural Rubber Field Coagulam","")</f>
        <v/>
      </c>
      <c r="E327" s="4" t="n"/>
      <c r="F327" s="6" t="n"/>
      <c r="G327" s="6" t="n"/>
      <c r="H327" s="7">
        <f>IF(G327="","",G327-TODAY())</f>
        <v/>
      </c>
      <c r="I327" s="8">
        <f>IF(G327="","",
IF(G327&lt;TODAY(),
IF(O327&gt;0,"Violated","Completed"),
IF(H327&lt;=7,"Expiring Soon",
"Active")))</f>
        <v/>
      </c>
      <c r="J327" s="8">
        <f>IF(C327="","",COUNTIFS(purchase!$C:$C,$C327,purchase!$E:$E,$E327,purchase!$G:$G,"&gt;="&amp;$F327,purchase!$G:$G,"&lt;="&amp;$G327))</f>
        <v/>
      </c>
      <c r="K327" s="9">
        <f>IF(COUNTIFS(purchase!$C:$C,$C327,purchase!$E:$E,$E327,purchase!$G:$G,"&gt;="&amp;$F327,purchase!$G:$G,"&lt;="&amp;$G327)=0,"",_xlfn.MAXIFS(purchase!$G:$G,purchase!$C:$C,$C327,purchase!$E:$E,$E327,purchase!$G:$G,"&gt;="&amp;$F327,purchase!$G:$G,"&lt;="&amp;$G327))</f>
        <v/>
      </c>
      <c r="L327" s="4" t="n"/>
      <c r="M327" s="4" t="n"/>
      <c r="N327" s="10">
        <f>IF(M327="","",SUMIFS(purchase!$N:$N,purchase!$C:$C,$C327,purchase!$E:$E,$E327,purchase!$G:$G,"&gt;="&amp;$F327,purchase!$G:$G,"&lt;="&amp;$G327))</f>
        <v/>
      </c>
      <c r="O327" s="10">
        <f>IF(M327="","",M327-N327)</f>
        <v/>
      </c>
      <c r="P327" s="11">
        <f>IF(M327=0,"",N327/M327)</f>
        <v/>
      </c>
      <c r="Q327" s="12">
        <f>IF(OR(G327="",O327=""),"",
IF(AND(G327&lt;TODAY(),O327&gt;0),"YES","NO"))</f>
        <v/>
      </c>
      <c r="R327" s="13" t="n"/>
      <c r="S327" s="14" t="n"/>
      <c r="T327" s="15">
        <f>IF(Q327="YES", IF(R327="Company",L327*(1+S327),IF(R327="Vendor",L327*(1-S327),"")),"")</f>
        <v/>
      </c>
      <c r="U327" s="15">
        <f>IF(Q327="YES",O327*T327,"")</f>
        <v/>
      </c>
      <c r="V327" s="16" t="n"/>
      <c r="W327" s="17">
        <f>IF(Q327="YES",G327+V327,"")</f>
        <v/>
      </c>
      <c r="X327" s="18">
        <f>IF(Q327="YES",IF(TODAY()&gt;W327,"OVERDUE","WITHIN TIME"),"")</f>
        <v/>
      </c>
    </row>
    <row r="328">
      <c r="A328" s="3" t="n">
        <v>324</v>
      </c>
      <c r="B328" s="4" t="n"/>
      <c r="C328" s="4" t="n"/>
      <c r="D328" s="5">
        <f>IF(E328="NRFC","Natural Rubber Field Coagulam","")</f>
        <v/>
      </c>
      <c r="E328" s="4" t="n"/>
      <c r="F328" s="6" t="n"/>
      <c r="G328" s="6" t="n"/>
      <c r="H328" s="7">
        <f>IF(G328="","",G328-TODAY())</f>
        <v/>
      </c>
      <c r="I328" s="8">
        <f>IF(G328="","",
IF(G328&lt;TODAY(),
IF(O328&gt;0,"Violated","Completed"),
IF(H328&lt;=7,"Expiring Soon",
"Active")))</f>
        <v/>
      </c>
      <c r="J328" s="8">
        <f>IF(C328="","",COUNTIFS(purchase!$C:$C,$C328,purchase!$E:$E,$E328,purchase!$G:$G,"&gt;="&amp;$F328,purchase!$G:$G,"&lt;="&amp;$G328))</f>
        <v/>
      </c>
      <c r="K328" s="9">
        <f>IF(COUNTIFS(purchase!$C:$C,$C328,purchase!$E:$E,$E328,purchase!$G:$G,"&gt;="&amp;$F328,purchase!$G:$G,"&lt;="&amp;$G328)=0,"",_xlfn.MAXIFS(purchase!$G:$G,purchase!$C:$C,$C328,purchase!$E:$E,$E328,purchase!$G:$G,"&gt;="&amp;$F328,purchase!$G:$G,"&lt;="&amp;$G328))</f>
        <v/>
      </c>
      <c r="L328" s="4" t="n"/>
      <c r="M328" s="4" t="n"/>
      <c r="N328" s="10">
        <f>IF(M328="","",SUMIFS(purchase!$N:$N,purchase!$C:$C,$C328,purchase!$E:$E,$E328,purchase!$G:$G,"&gt;="&amp;$F328,purchase!$G:$G,"&lt;="&amp;$G328))</f>
        <v/>
      </c>
      <c r="O328" s="10">
        <f>IF(M328="","",M328-N328)</f>
        <v/>
      </c>
      <c r="P328" s="11">
        <f>IF(M328=0,"",N328/M328)</f>
        <v/>
      </c>
      <c r="Q328" s="12">
        <f>IF(OR(G328="",O328=""),"",
IF(AND(G328&lt;TODAY(),O328&gt;0),"YES","NO"))</f>
        <v/>
      </c>
      <c r="R328" s="13" t="n"/>
      <c r="S328" s="14" t="n"/>
      <c r="T328" s="15">
        <f>IF(Q328="YES", IF(R328="Company",L328*(1+S328),IF(R328="Vendor",L328*(1-S328),"")),"")</f>
        <v/>
      </c>
      <c r="U328" s="15">
        <f>IF(Q328="YES",O328*T328,"")</f>
        <v/>
      </c>
      <c r="V328" s="16" t="n"/>
      <c r="W328" s="17">
        <f>IF(Q328="YES",G328+V328,"")</f>
        <v/>
      </c>
      <c r="X328" s="18">
        <f>IF(Q328="YES",IF(TODAY()&gt;W328,"OVERDUE","WITHIN TIME"),"")</f>
        <v/>
      </c>
    </row>
    <row r="329">
      <c r="A329" s="3" t="n">
        <v>325</v>
      </c>
      <c r="B329" s="4" t="n"/>
      <c r="C329" s="4" t="n"/>
      <c r="D329" s="5">
        <f>IF(E329="NRFC","Natural Rubber Field Coagulam","")</f>
        <v/>
      </c>
      <c r="E329" s="4" t="n"/>
      <c r="F329" s="6" t="n"/>
      <c r="G329" s="6" t="n"/>
      <c r="H329" s="7">
        <f>IF(G329="","",G329-TODAY())</f>
        <v/>
      </c>
      <c r="I329" s="8">
        <f>IF(G329="","",
IF(G329&lt;TODAY(),
IF(O329&gt;0,"Violated","Completed"),
IF(H329&lt;=7,"Expiring Soon",
"Active")))</f>
        <v/>
      </c>
      <c r="J329" s="8">
        <f>IF(C329="","",COUNTIFS(purchase!$C:$C,$C329,purchase!$E:$E,$E329,purchase!$G:$G,"&gt;="&amp;$F329,purchase!$G:$G,"&lt;="&amp;$G329))</f>
        <v/>
      </c>
      <c r="K329" s="9">
        <f>IF(COUNTIFS(purchase!$C:$C,$C329,purchase!$E:$E,$E329,purchase!$G:$G,"&gt;="&amp;$F329,purchase!$G:$G,"&lt;="&amp;$G329)=0,"",_xlfn.MAXIFS(purchase!$G:$G,purchase!$C:$C,$C329,purchase!$E:$E,$E329,purchase!$G:$G,"&gt;="&amp;$F329,purchase!$G:$G,"&lt;="&amp;$G329))</f>
        <v/>
      </c>
      <c r="L329" s="4" t="n"/>
      <c r="M329" s="4" t="n"/>
      <c r="N329" s="10">
        <f>IF(M329="","",SUMIFS(purchase!$N:$N,purchase!$C:$C,$C329,purchase!$E:$E,$E329,purchase!$G:$G,"&gt;="&amp;$F329,purchase!$G:$G,"&lt;="&amp;$G329))</f>
        <v/>
      </c>
      <c r="O329" s="10">
        <f>IF(M329="","",M329-N329)</f>
        <v/>
      </c>
      <c r="P329" s="11">
        <f>IF(M329=0,"",N329/M329)</f>
        <v/>
      </c>
      <c r="Q329" s="12">
        <f>IF(OR(G329="",O329=""),"",
IF(AND(G329&lt;TODAY(),O329&gt;0),"YES","NO"))</f>
        <v/>
      </c>
      <c r="R329" s="13" t="n"/>
      <c r="S329" s="14" t="n"/>
      <c r="T329" s="15">
        <f>IF(Q329="YES", IF(R329="Company",L329*(1+S329),IF(R329="Vendor",L329*(1-S329),"")),"")</f>
        <v/>
      </c>
      <c r="U329" s="15">
        <f>IF(Q329="YES",O329*T329,"")</f>
        <v/>
      </c>
      <c r="V329" s="16" t="n"/>
      <c r="W329" s="17">
        <f>IF(Q329="YES",G329+V329,"")</f>
        <v/>
      </c>
      <c r="X329" s="18">
        <f>IF(Q329="YES",IF(TODAY()&gt;W329,"OVERDUE","WITHIN TIME"),"")</f>
        <v/>
      </c>
    </row>
    <row r="330">
      <c r="A330" s="3" t="n">
        <v>326</v>
      </c>
      <c r="B330" s="4" t="n"/>
      <c r="C330" s="4" t="n"/>
      <c r="D330" s="5">
        <f>IF(E330="NRFC","Natural Rubber Field Coagulam","")</f>
        <v/>
      </c>
      <c r="E330" s="4" t="n"/>
      <c r="F330" s="6" t="n"/>
      <c r="G330" s="6" t="n"/>
      <c r="H330" s="7">
        <f>IF(G330="","",G330-TODAY())</f>
        <v/>
      </c>
      <c r="I330" s="8">
        <f>IF(G330="","",
IF(G330&lt;TODAY(),
IF(O330&gt;0,"Violated","Completed"),
IF(H330&lt;=7,"Expiring Soon",
"Active")))</f>
        <v/>
      </c>
      <c r="J330" s="8">
        <f>IF(C330="","",COUNTIFS(purchase!$C:$C,$C330,purchase!$E:$E,$E330,purchase!$G:$G,"&gt;="&amp;$F330,purchase!$G:$G,"&lt;="&amp;$G330))</f>
        <v/>
      </c>
      <c r="K330" s="9">
        <f>IF(COUNTIFS(purchase!$C:$C,$C330,purchase!$E:$E,$E330,purchase!$G:$G,"&gt;="&amp;$F330,purchase!$G:$G,"&lt;="&amp;$G330)=0,"",_xlfn.MAXIFS(purchase!$G:$G,purchase!$C:$C,$C330,purchase!$E:$E,$E330,purchase!$G:$G,"&gt;="&amp;$F330,purchase!$G:$G,"&lt;="&amp;$G330))</f>
        <v/>
      </c>
      <c r="L330" s="4" t="n"/>
      <c r="M330" s="4" t="n"/>
      <c r="N330" s="10">
        <f>IF(M330="","",SUMIFS(purchase!$N:$N,purchase!$C:$C,$C330,purchase!$E:$E,$E330,purchase!$G:$G,"&gt;="&amp;$F330,purchase!$G:$G,"&lt;="&amp;$G330))</f>
        <v/>
      </c>
      <c r="O330" s="10">
        <f>IF(M330="","",M330-N330)</f>
        <v/>
      </c>
      <c r="P330" s="11">
        <f>IF(M330=0,"",N330/M330)</f>
        <v/>
      </c>
      <c r="Q330" s="12">
        <f>IF(OR(G330="",O330=""),"",
IF(AND(G330&lt;TODAY(),O330&gt;0),"YES","NO"))</f>
        <v/>
      </c>
      <c r="R330" s="13" t="n"/>
      <c r="S330" s="14" t="n"/>
      <c r="T330" s="15">
        <f>IF(Q330="YES", IF(R330="Company",L330*(1+S330),IF(R330="Vendor",L330*(1-S330),"")),"")</f>
        <v/>
      </c>
      <c r="U330" s="15">
        <f>IF(Q330="YES",O330*T330,"")</f>
        <v/>
      </c>
      <c r="V330" s="16" t="n"/>
      <c r="W330" s="17">
        <f>IF(Q330="YES",G330+V330,"")</f>
        <v/>
      </c>
      <c r="X330" s="18">
        <f>IF(Q330="YES",IF(TODAY()&gt;W330,"OVERDUE","WITHIN TIME"),"")</f>
        <v/>
      </c>
    </row>
    <row r="331">
      <c r="A331" s="3" t="n">
        <v>327</v>
      </c>
      <c r="B331" s="4" t="n"/>
      <c r="C331" s="4" t="n"/>
      <c r="D331" s="5">
        <f>IF(E331="NRFC","Natural Rubber Field Coagulam","")</f>
        <v/>
      </c>
      <c r="E331" s="4" t="n"/>
      <c r="F331" s="6" t="n"/>
      <c r="G331" s="6" t="n"/>
      <c r="H331" s="7">
        <f>IF(G331="","",G331-TODAY())</f>
        <v/>
      </c>
      <c r="I331" s="8">
        <f>IF(G331="","",
IF(G331&lt;TODAY(),
IF(O331&gt;0,"Violated","Completed"),
IF(H331&lt;=7,"Expiring Soon",
"Active")))</f>
        <v/>
      </c>
      <c r="J331" s="8">
        <f>IF(C331="","",COUNTIFS(purchase!$C:$C,$C331,purchase!$E:$E,$E331,purchase!$G:$G,"&gt;="&amp;$F331,purchase!$G:$G,"&lt;="&amp;$G331))</f>
        <v/>
      </c>
      <c r="K331" s="9">
        <f>IF(COUNTIFS(purchase!$C:$C,$C331,purchase!$E:$E,$E331,purchase!$G:$G,"&gt;="&amp;$F331,purchase!$G:$G,"&lt;="&amp;$G331)=0,"",_xlfn.MAXIFS(purchase!$G:$G,purchase!$C:$C,$C331,purchase!$E:$E,$E331,purchase!$G:$G,"&gt;="&amp;$F331,purchase!$G:$G,"&lt;="&amp;$G331))</f>
        <v/>
      </c>
      <c r="L331" s="4" t="n"/>
      <c r="M331" s="4" t="n"/>
      <c r="N331" s="10">
        <f>IF(M331="","",SUMIFS(purchase!$N:$N,purchase!$C:$C,$C331,purchase!$E:$E,$E331,purchase!$G:$G,"&gt;="&amp;$F331,purchase!$G:$G,"&lt;="&amp;$G331))</f>
        <v/>
      </c>
      <c r="O331" s="10">
        <f>IF(M331="","",M331-N331)</f>
        <v/>
      </c>
      <c r="P331" s="11">
        <f>IF(M331=0,"",N331/M331)</f>
        <v/>
      </c>
      <c r="Q331" s="12">
        <f>IF(OR(G331="",O331=""),"",
IF(AND(G331&lt;TODAY(),O331&gt;0),"YES","NO"))</f>
        <v/>
      </c>
      <c r="R331" s="13" t="n"/>
      <c r="S331" s="14" t="n"/>
      <c r="T331" s="15">
        <f>IF(Q331="YES", IF(R331="Company",L331*(1+S331),IF(R331="Vendor",L331*(1-S331),"")),"")</f>
        <v/>
      </c>
      <c r="U331" s="15">
        <f>IF(Q331="YES",O331*T331,"")</f>
        <v/>
      </c>
      <c r="V331" s="16" t="n"/>
      <c r="W331" s="17">
        <f>IF(Q331="YES",G331+V331,"")</f>
        <v/>
      </c>
      <c r="X331" s="18">
        <f>IF(Q331="YES",IF(TODAY()&gt;W331,"OVERDUE","WITHIN TIME"),"")</f>
        <v/>
      </c>
    </row>
    <row r="332">
      <c r="A332" s="3" t="n">
        <v>328</v>
      </c>
      <c r="B332" s="4" t="n"/>
      <c r="C332" s="4" t="n"/>
      <c r="D332" s="5">
        <f>IF(E332="NRFC","Natural Rubber Field Coagulam","")</f>
        <v/>
      </c>
      <c r="E332" s="4" t="n"/>
      <c r="F332" s="6" t="n"/>
      <c r="G332" s="6" t="n"/>
      <c r="H332" s="7">
        <f>IF(G332="","",G332-TODAY())</f>
        <v/>
      </c>
      <c r="I332" s="8">
        <f>IF(G332="","",
IF(G332&lt;TODAY(),
IF(O332&gt;0,"Violated","Completed"),
IF(H332&lt;=7,"Expiring Soon",
"Active")))</f>
        <v/>
      </c>
      <c r="J332" s="8">
        <f>IF(C332="","",COUNTIFS(purchase!$C:$C,$C332,purchase!$E:$E,$E332,purchase!$G:$G,"&gt;="&amp;$F332,purchase!$G:$G,"&lt;="&amp;$G332))</f>
        <v/>
      </c>
      <c r="K332" s="9">
        <f>IF(COUNTIFS(purchase!$C:$C,$C332,purchase!$E:$E,$E332,purchase!$G:$G,"&gt;="&amp;$F332,purchase!$G:$G,"&lt;="&amp;$G332)=0,"",_xlfn.MAXIFS(purchase!$G:$G,purchase!$C:$C,$C332,purchase!$E:$E,$E332,purchase!$G:$G,"&gt;="&amp;$F332,purchase!$G:$G,"&lt;="&amp;$G332))</f>
        <v/>
      </c>
      <c r="L332" s="4" t="n"/>
      <c r="M332" s="4" t="n"/>
      <c r="N332" s="10">
        <f>IF(M332="","",SUMIFS(purchase!$N:$N,purchase!$C:$C,$C332,purchase!$E:$E,$E332,purchase!$G:$G,"&gt;="&amp;$F332,purchase!$G:$G,"&lt;="&amp;$G332))</f>
        <v/>
      </c>
      <c r="O332" s="10">
        <f>IF(M332="","",M332-N332)</f>
        <v/>
      </c>
      <c r="P332" s="11">
        <f>IF(M332=0,"",N332/M332)</f>
        <v/>
      </c>
      <c r="Q332" s="12">
        <f>IF(OR(G332="",O332=""),"",
IF(AND(G332&lt;TODAY(),O332&gt;0),"YES","NO"))</f>
        <v/>
      </c>
      <c r="R332" s="13" t="n"/>
      <c r="S332" s="14" t="n"/>
      <c r="T332" s="15">
        <f>IF(Q332="YES", IF(R332="Company",L332*(1+S332),IF(R332="Vendor",L332*(1-S332),"")),"")</f>
        <v/>
      </c>
      <c r="U332" s="15">
        <f>IF(Q332="YES",O332*T332,"")</f>
        <v/>
      </c>
      <c r="V332" s="16" t="n"/>
      <c r="W332" s="17">
        <f>IF(Q332="YES",G332+V332,"")</f>
        <v/>
      </c>
      <c r="X332" s="18">
        <f>IF(Q332="YES",IF(TODAY()&gt;W332,"OVERDUE","WITHIN TIME"),"")</f>
        <v/>
      </c>
    </row>
    <row r="333">
      <c r="A333" s="3" t="n">
        <v>329</v>
      </c>
      <c r="B333" s="4" t="n"/>
      <c r="C333" s="4" t="n"/>
      <c r="D333" s="5">
        <f>IF(E333="NRFC","Natural Rubber Field Coagulam","")</f>
        <v/>
      </c>
      <c r="E333" s="4" t="n"/>
      <c r="F333" s="6" t="n"/>
      <c r="G333" s="6" t="n"/>
      <c r="H333" s="7">
        <f>IF(G333="","",G333-TODAY())</f>
        <v/>
      </c>
      <c r="I333" s="8">
        <f>IF(G333="","",
IF(G333&lt;TODAY(),
IF(O333&gt;0,"Violated","Completed"),
IF(H333&lt;=7,"Expiring Soon",
"Active")))</f>
        <v/>
      </c>
      <c r="J333" s="8">
        <f>IF(C333="","",COUNTIFS(purchase!$C:$C,$C333,purchase!$E:$E,$E333,purchase!$G:$G,"&gt;="&amp;$F333,purchase!$G:$G,"&lt;="&amp;$G333))</f>
        <v/>
      </c>
      <c r="K333" s="9">
        <f>IF(COUNTIFS(purchase!$C:$C,$C333,purchase!$E:$E,$E333,purchase!$G:$G,"&gt;="&amp;$F333,purchase!$G:$G,"&lt;="&amp;$G333)=0,"",_xlfn.MAXIFS(purchase!$G:$G,purchase!$C:$C,$C333,purchase!$E:$E,$E333,purchase!$G:$G,"&gt;="&amp;$F333,purchase!$G:$G,"&lt;="&amp;$G333))</f>
        <v/>
      </c>
      <c r="L333" s="4" t="n"/>
      <c r="M333" s="4" t="n"/>
      <c r="N333" s="10">
        <f>IF(M333="","",SUMIFS(purchase!$N:$N,purchase!$C:$C,$C333,purchase!$E:$E,$E333,purchase!$G:$G,"&gt;="&amp;$F333,purchase!$G:$G,"&lt;="&amp;$G333))</f>
        <v/>
      </c>
      <c r="O333" s="10">
        <f>IF(M333="","",M333-N333)</f>
        <v/>
      </c>
      <c r="P333" s="11">
        <f>IF(M333=0,"",N333/M333)</f>
        <v/>
      </c>
      <c r="Q333" s="12">
        <f>IF(OR(G333="",O333=""),"",
IF(AND(G333&lt;TODAY(),O333&gt;0),"YES","NO"))</f>
        <v/>
      </c>
      <c r="R333" s="13" t="n"/>
      <c r="S333" s="14" t="n"/>
      <c r="T333" s="15">
        <f>IF(Q333="YES", IF(R333="Company",L333*(1+S333),IF(R333="Vendor",L333*(1-S333),"")),"")</f>
        <v/>
      </c>
      <c r="U333" s="15">
        <f>IF(Q333="YES",O333*T333,"")</f>
        <v/>
      </c>
      <c r="V333" s="16" t="n"/>
      <c r="W333" s="17">
        <f>IF(Q333="YES",G333+V333,"")</f>
        <v/>
      </c>
      <c r="X333" s="18">
        <f>IF(Q333="YES",IF(TODAY()&gt;W333,"OVERDUE","WITHIN TIME"),"")</f>
        <v/>
      </c>
    </row>
    <row r="334">
      <c r="A334" s="3" t="n">
        <v>330</v>
      </c>
      <c r="B334" s="4" t="n"/>
      <c r="C334" s="4" t="n"/>
      <c r="D334" s="5">
        <f>IF(E334="NRFC","Natural Rubber Field Coagulam","")</f>
        <v/>
      </c>
      <c r="E334" s="4" t="n"/>
      <c r="F334" s="6" t="n"/>
      <c r="G334" s="6" t="n"/>
      <c r="H334" s="7">
        <f>IF(G334="","",G334-TODAY())</f>
        <v/>
      </c>
      <c r="I334" s="8">
        <f>IF(G334="","",
IF(G334&lt;TODAY(),
IF(O334&gt;0,"Violated","Completed"),
IF(H334&lt;=7,"Expiring Soon",
"Active")))</f>
        <v/>
      </c>
      <c r="J334" s="8">
        <f>IF(C334="","",COUNTIFS(purchase!$C:$C,$C334,purchase!$E:$E,$E334,purchase!$G:$G,"&gt;="&amp;$F334,purchase!$G:$G,"&lt;="&amp;$G334))</f>
        <v/>
      </c>
      <c r="K334" s="9">
        <f>IF(COUNTIFS(purchase!$C:$C,$C334,purchase!$E:$E,$E334,purchase!$G:$G,"&gt;="&amp;$F334,purchase!$G:$G,"&lt;="&amp;$G334)=0,"",_xlfn.MAXIFS(purchase!$G:$G,purchase!$C:$C,$C334,purchase!$E:$E,$E334,purchase!$G:$G,"&gt;="&amp;$F334,purchase!$G:$G,"&lt;="&amp;$G334))</f>
        <v/>
      </c>
      <c r="L334" s="4" t="n"/>
      <c r="M334" s="4" t="n"/>
      <c r="N334" s="10">
        <f>IF(M334="","",SUMIFS(purchase!$N:$N,purchase!$C:$C,$C334,purchase!$E:$E,$E334,purchase!$G:$G,"&gt;="&amp;$F334,purchase!$G:$G,"&lt;="&amp;$G334))</f>
        <v/>
      </c>
      <c r="O334" s="10">
        <f>IF(M334="","",M334-N334)</f>
        <v/>
      </c>
      <c r="P334" s="11">
        <f>IF(M334=0,"",N334/M334)</f>
        <v/>
      </c>
      <c r="Q334" s="12">
        <f>IF(OR(G334="",O334=""),"",
IF(AND(G334&lt;TODAY(),O334&gt;0),"YES","NO"))</f>
        <v/>
      </c>
      <c r="R334" s="13" t="n"/>
      <c r="S334" s="14" t="n"/>
      <c r="T334" s="15">
        <f>IF(Q334="YES", IF(R334="Company",L334*(1+S334),IF(R334="Vendor",L334*(1-S334),"")),"")</f>
        <v/>
      </c>
      <c r="U334" s="15">
        <f>IF(Q334="YES",O334*T334,"")</f>
        <v/>
      </c>
      <c r="V334" s="16" t="n"/>
      <c r="W334" s="17">
        <f>IF(Q334="YES",G334+V334,"")</f>
        <v/>
      </c>
      <c r="X334" s="18">
        <f>IF(Q334="YES",IF(TODAY()&gt;W334,"OVERDUE","WITHIN TIME"),"")</f>
        <v/>
      </c>
    </row>
    <row r="335">
      <c r="A335" s="3" t="n">
        <v>331</v>
      </c>
      <c r="B335" s="4" t="n"/>
      <c r="C335" s="4" t="n"/>
      <c r="D335" s="5">
        <f>IF(E335="NRFC","Natural Rubber Field Coagulam","")</f>
        <v/>
      </c>
      <c r="E335" s="4" t="n"/>
      <c r="F335" s="6" t="n"/>
      <c r="G335" s="6" t="n"/>
      <c r="H335" s="7">
        <f>IF(G335="","",G335-TODAY())</f>
        <v/>
      </c>
      <c r="I335" s="8">
        <f>IF(G335="","",
IF(G335&lt;TODAY(),
IF(O335&gt;0,"Violated","Completed"),
IF(H335&lt;=7,"Expiring Soon",
"Active")))</f>
        <v/>
      </c>
      <c r="J335" s="8">
        <f>IF(C335="","",COUNTIFS(purchase!$C:$C,$C335,purchase!$E:$E,$E335,purchase!$G:$G,"&gt;="&amp;$F335,purchase!$G:$G,"&lt;="&amp;$G335))</f>
        <v/>
      </c>
      <c r="K335" s="9">
        <f>IF(COUNTIFS(purchase!$C:$C,$C335,purchase!$E:$E,$E335,purchase!$G:$G,"&gt;="&amp;$F335,purchase!$G:$G,"&lt;="&amp;$G335)=0,"",_xlfn.MAXIFS(purchase!$G:$G,purchase!$C:$C,$C335,purchase!$E:$E,$E335,purchase!$G:$G,"&gt;="&amp;$F335,purchase!$G:$G,"&lt;="&amp;$G335))</f>
        <v/>
      </c>
      <c r="L335" s="4" t="n"/>
      <c r="M335" s="4" t="n"/>
      <c r="N335" s="10">
        <f>IF(M335="","",SUMIFS(purchase!$N:$N,purchase!$C:$C,$C335,purchase!$E:$E,$E335,purchase!$G:$G,"&gt;="&amp;$F335,purchase!$G:$G,"&lt;="&amp;$G335))</f>
        <v/>
      </c>
      <c r="O335" s="10">
        <f>IF(M335="","",M335-N335)</f>
        <v/>
      </c>
      <c r="P335" s="11">
        <f>IF(M335=0,"",N335/M335)</f>
        <v/>
      </c>
      <c r="Q335" s="12">
        <f>IF(OR(G335="",O335=""),"",
IF(AND(G335&lt;TODAY(),O335&gt;0),"YES","NO"))</f>
        <v/>
      </c>
      <c r="R335" s="13" t="n"/>
      <c r="S335" s="14" t="n"/>
      <c r="T335" s="15">
        <f>IF(Q335="YES", IF(R335="Company",L335*(1+S335),IF(R335="Vendor",L335*(1-S335),"")),"")</f>
        <v/>
      </c>
      <c r="U335" s="15">
        <f>IF(Q335="YES",O335*T335,"")</f>
        <v/>
      </c>
      <c r="V335" s="16" t="n"/>
      <c r="W335" s="17">
        <f>IF(Q335="YES",G335+V335,"")</f>
        <v/>
      </c>
      <c r="X335" s="18">
        <f>IF(Q335="YES",IF(TODAY()&gt;W335,"OVERDUE","WITHIN TIME"),"")</f>
        <v/>
      </c>
    </row>
    <row r="336">
      <c r="A336" s="3" t="n">
        <v>332</v>
      </c>
      <c r="B336" s="4" t="n"/>
      <c r="C336" s="4" t="n"/>
      <c r="D336" s="5">
        <f>IF(E336="NRFC","Natural Rubber Field Coagulam","")</f>
        <v/>
      </c>
      <c r="E336" s="4" t="n"/>
      <c r="F336" s="6" t="n"/>
      <c r="G336" s="6" t="n"/>
      <c r="H336" s="7">
        <f>IF(G336="","",G336-TODAY())</f>
        <v/>
      </c>
      <c r="I336" s="8">
        <f>IF(G336="","",
IF(G336&lt;TODAY(),
IF(O336&gt;0,"Violated","Completed"),
IF(H336&lt;=7,"Expiring Soon",
"Active")))</f>
        <v/>
      </c>
      <c r="J336" s="8">
        <f>IF(C336="","",COUNTIFS(purchase!$C:$C,$C336,purchase!$E:$E,$E336,purchase!$G:$G,"&gt;="&amp;$F336,purchase!$G:$G,"&lt;="&amp;$G336))</f>
        <v/>
      </c>
      <c r="K336" s="9">
        <f>IF(COUNTIFS(purchase!$C:$C,$C336,purchase!$E:$E,$E336,purchase!$G:$G,"&gt;="&amp;$F336,purchase!$G:$G,"&lt;="&amp;$G336)=0,"",_xlfn.MAXIFS(purchase!$G:$G,purchase!$C:$C,$C336,purchase!$E:$E,$E336,purchase!$G:$G,"&gt;="&amp;$F336,purchase!$G:$G,"&lt;="&amp;$G336))</f>
        <v/>
      </c>
      <c r="L336" s="4" t="n"/>
      <c r="M336" s="4" t="n"/>
      <c r="N336" s="10">
        <f>IF(M336="","",SUMIFS(purchase!$N:$N,purchase!$C:$C,$C336,purchase!$E:$E,$E336,purchase!$G:$G,"&gt;="&amp;$F336,purchase!$G:$G,"&lt;="&amp;$G336))</f>
        <v/>
      </c>
      <c r="O336" s="10">
        <f>IF(M336="","",M336-N336)</f>
        <v/>
      </c>
      <c r="P336" s="11">
        <f>IF(M336=0,"",N336/M336)</f>
        <v/>
      </c>
      <c r="Q336" s="12">
        <f>IF(OR(G336="",O336=""),"",
IF(AND(G336&lt;TODAY(),O336&gt;0),"YES","NO"))</f>
        <v/>
      </c>
      <c r="R336" s="13" t="n"/>
      <c r="S336" s="14" t="n"/>
      <c r="T336" s="15">
        <f>IF(Q336="YES", IF(R336="Company",L336*(1+S336),IF(R336="Vendor",L336*(1-S336),"")),"")</f>
        <v/>
      </c>
      <c r="U336" s="15">
        <f>IF(Q336="YES",O336*T336,"")</f>
        <v/>
      </c>
      <c r="V336" s="16" t="n"/>
      <c r="W336" s="17">
        <f>IF(Q336="YES",G336+V336,"")</f>
        <v/>
      </c>
      <c r="X336" s="18">
        <f>IF(Q336="YES",IF(TODAY()&gt;W336,"OVERDUE","WITHIN TIME"),"")</f>
        <v/>
      </c>
    </row>
    <row r="337">
      <c r="A337" s="3" t="n">
        <v>333</v>
      </c>
      <c r="B337" s="4" t="n"/>
      <c r="C337" s="4" t="n"/>
      <c r="D337" s="5">
        <f>IF(E337="NRFC","Natural Rubber Field Coagulam","")</f>
        <v/>
      </c>
      <c r="E337" s="4" t="n"/>
      <c r="F337" s="6" t="n"/>
      <c r="G337" s="6" t="n"/>
      <c r="H337" s="7">
        <f>IF(G337="","",G337-TODAY())</f>
        <v/>
      </c>
      <c r="I337" s="8">
        <f>IF(G337="","",
IF(G337&lt;TODAY(),
IF(O337&gt;0,"Violated","Completed"),
IF(H337&lt;=7,"Expiring Soon",
"Active")))</f>
        <v/>
      </c>
      <c r="J337" s="8">
        <f>IF(C337="","",COUNTIFS(purchase!$C:$C,$C337,purchase!$E:$E,$E337,purchase!$G:$G,"&gt;="&amp;$F337,purchase!$G:$G,"&lt;="&amp;$G337))</f>
        <v/>
      </c>
      <c r="K337" s="9">
        <f>IF(COUNTIFS(purchase!$C:$C,$C337,purchase!$E:$E,$E337,purchase!$G:$G,"&gt;="&amp;$F337,purchase!$G:$G,"&lt;="&amp;$G337)=0,"",_xlfn.MAXIFS(purchase!$G:$G,purchase!$C:$C,$C337,purchase!$E:$E,$E337,purchase!$G:$G,"&gt;="&amp;$F337,purchase!$G:$G,"&lt;="&amp;$G337))</f>
        <v/>
      </c>
      <c r="L337" s="4" t="n"/>
      <c r="M337" s="4" t="n"/>
      <c r="N337" s="10">
        <f>IF(M337="","",SUMIFS(purchase!$N:$N,purchase!$C:$C,$C337,purchase!$E:$E,$E337,purchase!$G:$G,"&gt;="&amp;$F337,purchase!$G:$G,"&lt;="&amp;$G337))</f>
        <v/>
      </c>
      <c r="O337" s="10">
        <f>IF(M337="","",M337-N337)</f>
        <v/>
      </c>
      <c r="P337" s="11">
        <f>IF(M337=0,"",N337/M337)</f>
        <v/>
      </c>
      <c r="Q337" s="12">
        <f>IF(OR(G337="",O337=""),"",
IF(AND(G337&lt;TODAY(),O337&gt;0),"YES","NO"))</f>
        <v/>
      </c>
      <c r="R337" s="13" t="n"/>
      <c r="S337" s="14" t="n"/>
      <c r="T337" s="15">
        <f>IF(Q337="YES", IF(R337="Company",L337*(1+S337),IF(R337="Vendor",L337*(1-S337),"")),"")</f>
        <v/>
      </c>
      <c r="U337" s="15">
        <f>IF(Q337="YES",O337*T337,"")</f>
        <v/>
      </c>
      <c r="V337" s="16" t="n"/>
      <c r="W337" s="17">
        <f>IF(Q337="YES",G337+V337,"")</f>
        <v/>
      </c>
      <c r="X337" s="18">
        <f>IF(Q337="YES",IF(TODAY()&gt;W337,"OVERDUE","WITHIN TIME"),"")</f>
        <v/>
      </c>
    </row>
    <row r="338">
      <c r="A338" s="3" t="n">
        <v>334</v>
      </c>
      <c r="B338" s="4" t="n"/>
      <c r="C338" s="4" t="n"/>
      <c r="D338" s="5">
        <f>IF(E338="NRFC","Natural Rubber Field Coagulam","")</f>
        <v/>
      </c>
      <c r="E338" s="4" t="n"/>
      <c r="F338" s="6" t="n"/>
      <c r="G338" s="6" t="n"/>
      <c r="H338" s="7">
        <f>IF(G338="","",G338-TODAY())</f>
        <v/>
      </c>
      <c r="I338" s="8">
        <f>IF(G338="","",
IF(G338&lt;TODAY(),
IF(O338&gt;0,"Violated","Completed"),
IF(H338&lt;=7,"Expiring Soon",
"Active")))</f>
        <v/>
      </c>
      <c r="J338" s="8">
        <f>IF(C338="","",COUNTIFS(purchase!$C:$C,$C338,purchase!$E:$E,$E338,purchase!$G:$G,"&gt;="&amp;$F338,purchase!$G:$G,"&lt;="&amp;$G338))</f>
        <v/>
      </c>
      <c r="K338" s="9">
        <f>IF(COUNTIFS(purchase!$C:$C,$C338,purchase!$E:$E,$E338,purchase!$G:$G,"&gt;="&amp;$F338,purchase!$G:$G,"&lt;="&amp;$G338)=0,"",_xlfn.MAXIFS(purchase!$G:$G,purchase!$C:$C,$C338,purchase!$E:$E,$E338,purchase!$G:$G,"&gt;="&amp;$F338,purchase!$G:$G,"&lt;="&amp;$G338))</f>
        <v/>
      </c>
      <c r="L338" s="4" t="n"/>
      <c r="M338" s="4" t="n"/>
      <c r="N338" s="10">
        <f>IF(M338="","",SUMIFS(purchase!$N:$N,purchase!$C:$C,$C338,purchase!$E:$E,$E338,purchase!$G:$G,"&gt;="&amp;$F338,purchase!$G:$G,"&lt;="&amp;$G338))</f>
        <v/>
      </c>
      <c r="O338" s="10">
        <f>IF(M338="","",M338-N338)</f>
        <v/>
      </c>
      <c r="P338" s="11">
        <f>IF(M338=0,"",N338/M338)</f>
        <v/>
      </c>
      <c r="Q338" s="12">
        <f>IF(OR(G338="",O338=""),"",
IF(AND(G338&lt;TODAY(),O338&gt;0),"YES","NO"))</f>
        <v/>
      </c>
      <c r="R338" s="13" t="n"/>
      <c r="S338" s="14" t="n"/>
      <c r="T338" s="15">
        <f>IF(Q338="YES", IF(R338="Company",L338*(1+S338),IF(R338="Vendor",L338*(1-S338),"")),"")</f>
        <v/>
      </c>
      <c r="U338" s="15">
        <f>IF(Q338="YES",O338*T338,"")</f>
        <v/>
      </c>
      <c r="V338" s="16" t="n"/>
      <c r="W338" s="17">
        <f>IF(Q338="YES",G338+V338,"")</f>
        <v/>
      </c>
      <c r="X338" s="18">
        <f>IF(Q338="YES",IF(TODAY()&gt;W338,"OVERDUE","WITHIN TIME"),"")</f>
        <v/>
      </c>
    </row>
    <row r="339">
      <c r="A339" s="3" t="n">
        <v>335</v>
      </c>
      <c r="B339" s="4" t="n"/>
      <c r="C339" s="4" t="n"/>
      <c r="D339" s="5">
        <f>IF(E339="NRFC","Natural Rubber Field Coagulam","")</f>
        <v/>
      </c>
      <c r="E339" s="4" t="n"/>
      <c r="F339" s="6" t="n"/>
      <c r="G339" s="6" t="n"/>
      <c r="H339" s="7">
        <f>IF(G339="","",G339-TODAY())</f>
        <v/>
      </c>
      <c r="I339" s="8">
        <f>IF(G339="","",
IF(G339&lt;TODAY(),
IF(O339&gt;0,"Violated","Completed"),
IF(H339&lt;=7,"Expiring Soon",
"Active")))</f>
        <v/>
      </c>
      <c r="J339" s="8">
        <f>IF(C339="","",COUNTIFS(purchase!$C:$C,$C339,purchase!$E:$E,$E339,purchase!$G:$G,"&gt;="&amp;$F339,purchase!$G:$G,"&lt;="&amp;$G339))</f>
        <v/>
      </c>
      <c r="K339" s="9">
        <f>IF(COUNTIFS(purchase!$C:$C,$C339,purchase!$E:$E,$E339,purchase!$G:$G,"&gt;="&amp;$F339,purchase!$G:$G,"&lt;="&amp;$G339)=0,"",_xlfn.MAXIFS(purchase!$G:$G,purchase!$C:$C,$C339,purchase!$E:$E,$E339,purchase!$G:$G,"&gt;="&amp;$F339,purchase!$G:$G,"&lt;="&amp;$G339))</f>
        <v/>
      </c>
      <c r="L339" s="4" t="n"/>
      <c r="M339" s="4" t="n"/>
      <c r="N339" s="10">
        <f>IF(M339="","",SUMIFS(purchase!$N:$N,purchase!$C:$C,$C339,purchase!$E:$E,$E339,purchase!$G:$G,"&gt;="&amp;$F339,purchase!$G:$G,"&lt;="&amp;$G339))</f>
        <v/>
      </c>
      <c r="O339" s="10">
        <f>IF(M339="","",M339-N339)</f>
        <v/>
      </c>
      <c r="P339" s="11">
        <f>IF(M339=0,"",N339/M339)</f>
        <v/>
      </c>
      <c r="Q339" s="12">
        <f>IF(OR(G339="",O339=""),"",
IF(AND(G339&lt;TODAY(),O339&gt;0),"YES","NO"))</f>
        <v/>
      </c>
      <c r="R339" s="13" t="n"/>
      <c r="S339" s="14" t="n"/>
      <c r="T339" s="15">
        <f>IF(Q339="YES", IF(R339="Company",L339*(1+S339),IF(R339="Vendor",L339*(1-S339),"")),"")</f>
        <v/>
      </c>
      <c r="U339" s="15">
        <f>IF(Q339="YES",O339*T339,"")</f>
        <v/>
      </c>
      <c r="V339" s="16" t="n"/>
      <c r="W339" s="17">
        <f>IF(Q339="YES",G339+V339,"")</f>
        <v/>
      </c>
      <c r="X339" s="18">
        <f>IF(Q339="YES",IF(TODAY()&gt;W339,"OVERDUE","WITHIN TIME"),"")</f>
        <v/>
      </c>
    </row>
    <row r="340">
      <c r="A340" s="3" t="n">
        <v>336</v>
      </c>
      <c r="B340" s="4" t="n"/>
      <c r="C340" s="4" t="n"/>
      <c r="D340" s="5">
        <f>IF(E340="NRFC","Natural Rubber Field Coagulam","")</f>
        <v/>
      </c>
      <c r="E340" s="4" t="n"/>
      <c r="F340" s="6" t="n"/>
      <c r="G340" s="6" t="n"/>
      <c r="H340" s="7">
        <f>IF(G340="","",G340-TODAY())</f>
        <v/>
      </c>
      <c r="I340" s="8">
        <f>IF(G340="","",
IF(G340&lt;TODAY(),
IF(O340&gt;0,"Violated","Completed"),
IF(H340&lt;=7,"Expiring Soon",
"Active")))</f>
        <v/>
      </c>
      <c r="J340" s="8">
        <f>IF(C340="","",COUNTIFS(purchase!$C:$C,$C340,purchase!$E:$E,$E340,purchase!$G:$G,"&gt;="&amp;$F340,purchase!$G:$G,"&lt;="&amp;$G340))</f>
        <v/>
      </c>
      <c r="K340" s="9">
        <f>IF(COUNTIFS(purchase!$C:$C,$C340,purchase!$E:$E,$E340,purchase!$G:$G,"&gt;="&amp;$F340,purchase!$G:$G,"&lt;="&amp;$G340)=0,"",_xlfn.MAXIFS(purchase!$G:$G,purchase!$C:$C,$C340,purchase!$E:$E,$E340,purchase!$G:$G,"&gt;="&amp;$F340,purchase!$G:$G,"&lt;="&amp;$G340))</f>
        <v/>
      </c>
      <c r="L340" s="4" t="n"/>
      <c r="M340" s="4" t="n"/>
      <c r="N340" s="10">
        <f>IF(M340="","",SUMIFS(purchase!$N:$N,purchase!$C:$C,$C340,purchase!$E:$E,$E340,purchase!$G:$G,"&gt;="&amp;$F340,purchase!$G:$G,"&lt;="&amp;$G340))</f>
        <v/>
      </c>
      <c r="O340" s="10">
        <f>IF(M340="","",M340-N340)</f>
        <v/>
      </c>
      <c r="P340" s="11">
        <f>IF(M340=0,"",N340/M340)</f>
        <v/>
      </c>
      <c r="Q340" s="12">
        <f>IF(OR(G340="",O340=""),"",
IF(AND(G340&lt;TODAY(),O340&gt;0),"YES","NO"))</f>
        <v/>
      </c>
      <c r="R340" s="13" t="n"/>
      <c r="S340" s="14" t="n"/>
      <c r="T340" s="15">
        <f>IF(Q340="YES", IF(R340="Company",L340*(1+S340),IF(R340="Vendor",L340*(1-S340),"")),"")</f>
        <v/>
      </c>
      <c r="U340" s="15">
        <f>IF(Q340="YES",O340*T340,"")</f>
        <v/>
      </c>
      <c r="V340" s="16" t="n"/>
      <c r="W340" s="17">
        <f>IF(Q340="YES",G340+V340,"")</f>
        <v/>
      </c>
      <c r="X340" s="18">
        <f>IF(Q340="YES",IF(TODAY()&gt;W340,"OVERDUE","WITHIN TIME"),"")</f>
        <v/>
      </c>
    </row>
    <row r="341">
      <c r="A341" s="3" t="n">
        <v>337</v>
      </c>
      <c r="B341" s="4" t="n"/>
      <c r="C341" s="4" t="n"/>
      <c r="D341" s="5">
        <f>IF(E341="NRFC","Natural Rubber Field Coagulam","")</f>
        <v/>
      </c>
      <c r="E341" s="4" t="n"/>
      <c r="F341" s="6" t="n"/>
      <c r="G341" s="6" t="n"/>
      <c r="H341" s="7">
        <f>IF(G341="","",G341-TODAY())</f>
        <v/>
      </c>
      <c r="I341" s="8">
        <f>IF(G341="","",
IF(G341&lt;TODAY(),
IF(O341&gt;0,"Violated","Completed"),
IF(H341&lt;=7,"Expiring Soon",
"Active")))</f>
        <v/>
      </c>
      <c r="J341" s="8">
        <f>IF(C341="","",COUNTIFS(purchase!$C:$C,$C341,purchase!$E:$E,$E341,purchase!$G:$G,"&gt;="&amp;$F341,purchase!$G:$G,"&lt;="&amp;$G341))</f>
        <v/>
      </c>
      <c r="K341" s="9">
        <f>IF(COUNTIFS(purchase!$C:$C,$C341,purchase!$E:$E,$E341,purchase!$G:$G,"&gt;="&amp;$F341,purchase!$G:$G,"&lt;="&amp;$G341)=0,"",_xlfn.MAXIFS(purchase!$G:$G,purchase!$C:$C,$C341,purchase!$E:$E,$E341,purchase!$G:$G,"&gt;="&amp;$F341,purchase!$G:$G,"&lt;="&amp;$G341))</f>
        <v/>
      </c>
      <c r="L341" s="4" t="n"/>
      <c r="M341" s="4" t="n"/>
      <c r="N341" s="10">
        <f>IF(M341="","",SUMIFS(purchase!$N:$N,purchase!$C:$C,$C341,purchase!$E:$E,$E341,purchase!$G:$G,"&gt;="&amp;$F341,purchase!$G:$G,"&lt;="&amp;$G341))</f>
        <v/>
      </c>
      <c r="O341" s="10">
        <f>IF(M341="","",M341-N341)</f>
        <v/>
      </c>
      <c r="P341" s="11">
        <f>IF(M341=0,"",N341/M341)</f>
        <v/>
      </c>
      <c r="Q341" s="12">
        <f>IF(OR(G341="",O341=""),"",
IF(AND(G341&lt;TODAY(),O341&gt;0),"YES","NO"))</f>
        <v/>
      </c>
      <c r="R341" s="13" t="n"/>
      <c r="S341" s="14" t="n"/>
      <c r="T341" s="15">
        <f>IF(Q341="YES", IF(R341="Company",L341*(1+S341),IF(R341="Vendor",L341*(1-S341),"")),"")</f>
        <v/>
      </c>
      <c r="U341" s="15">
        <f>IF(Q341="YES",O341*T341,"")</f>
        <v/>
      </c>
      <c r="V341" s="16" t="n"/>
      <c r="W341" s="17">
        <f>IF(Q341="YES",G341+V341,"")</f>
        <v/>
      </c>
      <c r="X341" s="18">
        <f>IF(Q341="YES",IF(TODAY()&gt;W341,"OVERDUE","WITHIN TIME"),"")</f>
        <v/>
      </c>
    </row>
    <row r="342">
      <c r="A342" s="3" t="n">
        <v>338</v>
      </c>
      <c r="B342" s="4" t="n"/>
      <c r="C342" s="4" t="n"/>
      <c r="D342" s="5">
        <f>IF(E342="NRFC","Natural Rubber Field Coagulam","")</f>
        <v/>
      </c>
      <c r="E342" s="4" t="n"/>
      <c r="F342" s="6" t="n"/>
      <c r="G342" s="6" t="n"/>
      <c r="H342" s="7">
        <f>IF(G342="","",G342-TODAY())</f>
        <v/>
      </c>
      <c r="I342" s="8">
        <f>IF(G342="","",
IF(G342&lt;TODAY(),
IF(O342&gt;0,"Violated","Completed"),
IF(H342&lt;=7,"Expiring Soon",
"Active")))</f>
        <v/>
      </c>
      <c r="J342" s="8">
        <f>IF(C342="","",COUNTIFS(purchase!$C:$C,$C342,purchase!$E:$E,$E342,purchase!$G:$G,"&gt;="&amp;$F342,purchase!$G:$G,"&lt;="&amp;$G342))</f>
        <v/>
      </c>
      <c r="K342" s="9">
        <f>IF(COUNTIFS(purchase!$C:$C,$C342,purchase!$E:$E,$E342,purchase!$G:$G,"&gt;="&amp;$F342,purchase!$G:$G,"&lt;="&amp;$G342)=0,"",_xlfn.MAXIFS(purchase!$G:$G,purchase!$C:$C,$C342,purchase!$E:$E,$E342,purchase!$G:$G,"&gt;="&amp;$F342,purchase!$G:$G,"&lt;="&amp;$G342))</f>
        <v/>
      </c>
      <c r="L342" s="4" t="n"/>
      <c r="M342" s="4" t="n"/>
      <c r="N342" s="10">
        <f>IF(M342="","",SUMIFS(purchase!$N:$N,purchase!$C:$C,$C342,purchase!$E:$E,$E342,purchase!$G:$G,"&gt;="&amp;$F342,purchase!$G:$G,"&lt;="&amp;$G342))</f>
        <v/>
      </c>
      <c r="O342" s="10">
        <f>IF(M342="","",M342-N342)</f>
        <v/>
      </c>
      <c r="P342" s="11">
        <f>IF(M342=0,"",N342/M342)</f>
        <v/>
      </c>
      <c r="Q342" s="12">
        <f>IF(OR(G342="",O342=""),"",
IF(AND(G342&lt;TODAY(),O342&gt;0),"YES","NO"))</f>
        <v/>
      </c>
      <c r="R342" s="13" t="n"/>
      <c r="S342" s="14" t="n"/>
      <c r="T342" s="15">
        <f>IF(Q342="YES", IF(R342="Company",L342*(1+S342),IF(R342="Vendor",L342*(1-S342),"")),"")</f>
        <v/>
      </c>
      <c r="U342" s="15">
        <f>IF(Q342="YES",O342*T342,"")</f>
        <v/>
      </c>
      <c r="V342" s="16" t="n"/>
      <c r="W342" s="17">
        <f>IF(Q342="YES",G342+V342,"")</f>
        <v/>
      </c>
      <c r="X342" s="18">
        <f>IF(Q342="YES",IF(TODAY()&gt;W342,"OVERDUE","WITHIN TIME"),"")</f>
        <v/>
      </c>
    </row>
    <row r="343">
      <c r="A343" s="3" t="n">
        <v>339</v>
      </c>
      <c r="B343" s="4" t="n"/>
      <c r="C343" s="4" t="n"/>
      <c r="D343" s="5">
        <f>IF(E343="NRFC","Natural Rubber Field Coagulam","")</f>
        <v/>
      </c>
      <c r="E343" s="4" t="n"/>
      <c r="F343" s="6" t="n"/>
      <c r="G343" s="6" t="n"/>
      <c r="H343" s="7">
        <f>IF(G343="","",G343-TODAY())</f>
        <v/>
      </c>
      <c r="I343" s="8">
        <f>IF(G343="","",
IF(G343&lt;TODAY(),
IF(O343&gt;0,"Violated","Completed"),
IF(H343&lt;=7,"Expiring Soon",
"Active")))</f>
        <v/>
      </c>
      <c r="J343" s="8">
        <f>IF(C343="","",COUNTIFS(purchase!$C:$C,$C343,purchase!$E:$E,$E343,purchase!$G:$G,"&gt;="&amp;$F343,purchase!$G:$G,"&lt;="&amp;$G343))</f>
        <v/>
      </c>
      <c r="K343" s="9">
        <f>IF(COUNTIFS(purchase!$C:$C,$C343,purchase!$E:$E,$E343,purchase!$G:$G,"&gt;="&amp;$F343,purchase!$G:$G,"&lt;="&amp;$G343)=0,"",_xlfn.MAXIFS(purchase!$G:$G,purchase!$C:$C,$C343,purchase!$E:$E,$E343,purchase!$G:$G,"&gt;="&amp;$F343,purchase!$G:$G,"&lt;="&amp;$G343))</f>
        <v/>
      </c>
      <c r="L343" s="4" t="n"/>
      <c r="M343" s="4" t="n"/>
      <c r="N343" s="10">
        <f>IF(M343="","",SUMIFS(purchase!$N:$N,purchase!$C:$C,$C343,purchase!$E:$E,$E343,purchase!$G:$G,"&gt;="&amp;$F343,purchase!$G:$G,"&lt;="&amp;$G343))</f>
        <v/>
      </c>
      <c r="O343" s="10">
        <f>IF(M343="","",M343-N343)</f>
        <v/>
      </c>
      <c r="P343" s="11">
        <f>IF(M343=0,"",N343/M343)</f>
        <v/>
      </c>
      <c r="Q343" s="12">
        <f>IF(OR(G343="",O343=""),"",
IF(AND(G343&lt;TODAY(),O343&gt;0),"YES","NO"))</f>
        <v/>
      </c>
      <c r="R343" s="13" t="n"/>
      <c r="S343" s="14" t="n"/>
      <c r="T343" s="15">
        <f>IF(Q343="YES", IF(R343="Company",L343*(1+S343),IF(R343="Vendor",L343*(1-S343),"")),"")</f>
        <v/>
      </c>
      <c r="U343" s="15">
        <f>IF(Q343="YES",O343*T343,"")</f>
        <v/>
      </c>
      <c r="V343" s="16" t="n"/>
      <c r="W343" s="17">
        <f>IF(Q343="YES",G343+V343,"")</f>
        <v/>
      </c>
      <c r="X343" s="18">
        <f>IF(Q343="YES",IF(TODAY()&gt;W343,"OVERDUE","WITHIN TIME"),"")</f>
        <v/>
      </c>
    </row>
    <row r="344">
      <c r="A344" s="3" t="n">
        <v>340</v>
      </c>
      <c r="B344" s="4" t="n"/>
      <c r="C344" s="4" t="n"/>
      <c r="D344" s="5">
        <f>IF(E344="NRFC","Natural Rubber Field Coagulam","")</f>
        <v/>
      </c>
      <c r="E344" s="4" t="n"/>
      <c r="F344" s="6" t="n"/>
      <c r="G344" s="6" t="n"/>
      <c r="H344" s="7">
        <f>IF(G344="","",G344-TODAY())</f>
        <v/>
      </c>
      <c r="I344" s="8">
        <f>IF(G344="","",
IF(G344&lt;TODAY(),
IF(O344&gt;0,"Violated","Completed"),
IF(H344&lt;=7,"Expiring Soon",
"Active")))</f>
        <v/>
      </c>
      <c r="J344" s="8">
        <f>IF(C344="","",COUNTIFS(purchase!$C:$C,$C344,purchase!$E:$E,$E344,purchase!$G:$G,"&gt;="&amp;$F344,purchase!$G:$G,"&lt;="&amp;$G344))</f>
        <v/>
      </c>
      <c r="K344" s="9">
        <f>IF(COUNTIFS(purchase!$C:$C,$C344,purchase!$E:$E,$E344,purchase!$G:$G,"&gt;="&amp;$F344,purchase!$G:$G,"&lt;="&amp;$G344)=0,"",_xlfn.MAXIFS(purchase!$G:$G,purchase!$C:$C,$C344,purchase!$E:$E,$E344,purchase!$G:$G,"&gt;="&amp;$F344,purchase!$G:$G,"&lt;="&amp;$G344))</f>
        <v/>
      </c>
      <c r="L344" s="4" t="n"/>
      <c r="M344" s="4" t="n"/>
      <c r="N344" s="10">
        <f>IF(M344="","",SUMIFS(purchase!$N:$N,purchase!$C:$C,$C344,purchase!$E:$E,$E344,purchase!$G:$G,"&gt;="&amp;$F344,purchase!$G:$G,"&lt;="&amp;$G344))</f>
        <v/>
      </c>
      <c r="O344" s="10">
        <f>IF(M344="","",M344-N344)</f>
        <v/>
      </c>
      <c r="P344" s="11">
        <f>IF(M344=0,"",N344/M344)</f>
        <v/>
      </c>
      <c r="Q344" s="12">
        <f>IF(OR(G344="",O344=""),"",
IF(AND(G344&lt;TODAY(),O344&gt;0),"YES","NO"))</f>
        <v/>
      </c>
      <c r="R344" s="13" t="n"/>
      <c r="S344" s="14" t="n"/>
      <c r="T344" s="15">
        <f>IF(Q344="YES", IF(R344="Company",L344*(1+S344),IF(R344="Vendor",L344*(1-S344),"")),"")</f>
        <v/>
      </c>
      <c r="U344" s="15">
        <f>IF(Q344="YES",O344*T344,"")</f>
        <v/>
      </c>
      <c r="V344" s="16" t="n"/>
      <c r="W344" s="17">
        <f>IF(Q344="YES",G344+V344,"")</f>
        <v/>
      </c>
      <c r="X344" s="18">
        <f>IF(Q344="YES",IF(TODAY()&gt;W344,"OVERDUE","WITHIN TIME"),"")</f>
        <v/>
      </c>
    </row>
    <row r="345">
      <c r="A345" s="3" t="n">
        <v>341</v>
      </c>
      <c r="B345" s="4" t="n"/>
      <c r="C345" s="4" t="n"/>
      <c r="D345" s="5">
        <f>IF(E345="NRFC","Natural Rubber Field Coagulam","")</f>
        <v/>
      </c>
      <c r="E345" s="4" t="n"/>
      <c r="F345" s="6" t="n"/>
      <c r="G345" s="6" t="n"/>
      <c r="H345" s="7">
        <f>IF(G345="","",G345-TODAY())</f>
        <v/>
      </c>
      <c r="I345" s="8">
        <f>IF(G345="","",
IF(G345&lt;TODAY(),
IF(O345&gt;0,"Violated","Completed"),
IF(H345&lt;=7,"Expiring Soon",
"Active")))</f>
        <v/>
      </c>
      <c r="J345" s="8">
        <f>IF(C345="","",COUNTIFS(purchase!$C:$C,$C345,purchase!$E:$E,$E345,purchase!$G:$G,"&gt;="&amp;$F345,purchase!$G:$G,"&lt;="&amp;$G345))</f>
        <v/>
      </c>
      <c r="K345" s="9">
        <f>IF(COUNTIFS(purchase!$C:$C,$C345,purchase!$E:$E,$E345,purchase!$G:$G,"&gt;="&amp;$F345,purchase!$G:$G,"&lt;="&amp;$G345)=0,"",_xlfn.MAXIFS(purchase!$G:$G,purchase!$C:$C,$C345,purchase!$E:$E,$E345,purchase!$G:$G,"&gt;="&amp;$F345,purchase!$G:$G,"&lt;="&amp;$G345))</f>
        <v/>
      </c>
      <c r="L345" s="4" t="n"/>
      <c r="M345" s="4" t="n"/>
      <c r="N345" s="10">
        <f>IF(M345="","",SUMIFS(purchase!$N:$N,purchase!$C:$C,$C345,purchase!$E:$E,$E345,purchase!$G:$G,"&gt;="&amp;$F345,purchase!$G:$G,"&lt;="&amp;$G345))</f>
        <v/>
      </c>
      <c r="O345" s="10">
        <f>IF(M345="","",M345-N345)</f>
        <v/>
      </c>
      <c r="P345" s="11">
        <f>IF(M345=0,"",N345/M345)</f>
        <v/>
      </c>
      <c r="Q345" s="12">
        <f>IF(OR(G345="",O345=""),"",
IF(AND(G345&lt;TODAY(),O345&gt;0),"YES","NO"))</f>
        <v/>
      </c>
      <c r="R345" s="13" t="n"/>
      <c r="S345" s="14" t="n"/>
      <c r="T345" s="15">
        <f>IF(Q345="YES", IF(R345="Company",L345*(1+S345),IF(R345="Vendor",L345*(1-S345),"")),"")</f>
        <v/>
      </c>
      <c r="U345" s="15">
        <f>IF(Q345="YES",O345*T345,"")</f>
        <v/>
      </c>
      <c r="V345" s="16" t="n"/>
      <c r="W345" s="17">
        <f>IF(Q345="YES",G345+V345,"")</f>
        <v/>
      </c>
      <c r="X345" s="18">
        <f>IF(Q345="YES",IF(TODAY()&gt;W345,"OVERDUE","WITHIN TIME"),"")</f>
        <v/>
      </c>
    </row>
    <row r="346">
      <c r="A346" s="3" t="n">
        <v>342</v>
      </c>
      <c r="B346" s="4" t="n"/>
      <c r="C346" s="4" t="n"/>
      <c r="D346" s="5">
        <f>IF(E346="NRFC","Natural Rubber Field Coagulam","")</f>
        <v/>
      </c>
      <c r="E346" s="4" t="n"/>
      <c r="F346" s="6" t="n"/>
      <c r="G346" s="6" t="n"/>
      <c r="H346" s="7">
        <f>IF(G346="","",G346-TODAY())</f>
        <v/>
      </c>
      <c r="I346" s="8">
        <f>IF(G346="","",
IF(G346&lt;TODAY(),
IF(O346&gt;0,"Violated","Completed"),
IF(H346&lt;=7,"Expiring Soon",
"Active")))</f>
        <v/>
      </c>
      <c r="J346" s="8">
        <f>IF(C346="","",COUNTIFS(purchase!$C:$C,$C346,purchase!$E:$E,$E346,purchase!$G:$G,"&gt;="&amp;$F346,purchase!$G:$G,"&lt;="&amp;$G346))</f>
        <v/>
      </c>
      <c r="K346" s="9">
        <f>IF(COUNTIFS(purchase!$C:$C,$C346,purchase!$E:$E,$E346,purchase!$G:$G,"&gt;="&amp;$F346,purchase!$G:$G,"&lt;="&amp;$G346)=0,"",_xlfn.MAXIFS(purchase!$G:$G,purchase!$C:$C,$C346,purchase!$E:$E,$E346,purchase!$G:$G,"&gt;="&amp;$F346,purchase!$G:$G,"&lt;="&amp;$G346))</f>
        <v/>
      </c>
      <c r="L346" s="4" t="n"/>
      <c r="M346" s="4" t="n"/>
      <c r="N346" s="10">
        <f>IF(M346="","",SUMIFS(purchase!$N:$N,purchase!$C:$C,$C346,purchase!$E:$E,$E346,purchase!$G:$G,"&gt;="&amp;$F346,purchase!$G:$G,"&lt;="&amp;$G346))</f>
        <v/>
      </c>
      <c r="O346" s="10">
        <f>IF(M346="","",M346-N346)</f>
        <v/>
      </c>
      <c r="P346" s="11">
        <f>IF(M346=0,"",N346/M346)</f>
        <v/>
      </c>
      <c r="Q346" s="12">
        <f>IF(OR(G346="",O346=""),"",
IF(AND(G346&lt;TODAY(),O346&gt;0),"YES","NO"))</f>
        <v/>
      </c>
      <c r="R346" s="13" t="n"/>
      <c r="S346" s="14" t="n"/>
      <c r="T346" s="15">
        <f>IF(Q346="YES", IF(R346="Company",L346*(1+S346),IF(R346="Vendor",L346*(1-S346),"")),"")</f>
        <v/>
      </c>
      <c r="U346" s="15">
        <f>IF(Q346="YES",O346*T346,"")</f>
        <v/>
      </c>
      <c r="V346" s="16" t="n"/>
      <c r="W346" s="17">
        <f>IF(Q346="YES",G346+V346,"")</f>
        <v/>
      </c>
      <c r="X346" s="18">
        <f>IF(Q346="YES",IF(TODAY()&gt;W346,"OVERDUE","WITHIN TIME"),"")</f>
        <v/>
      </c>
    </row>
    <row r="347">
      <c r="A347" s="3" t="n">
        <v>343</v>
      </c>
      <c r="B347" s="4" t="n"/>
      <c r="C347" s="4" t="n"/>
      <c r="D347" s="5">
        <f>IF(E347="NRFC","Natural Rubber Field Coagulam","")</f>
        <v/>
      </c>
      <c r="E347" s="4" t="n"/>
      <c r="F347" s="6" t="n"/>
      <c r="G347" s="6" t="n"/>
      <c r="H347" s="7">
        <f>IF(G347="","",G347-TODAY())</f>
        <v/>
      </c>
      <c r="I347" s="8">
        <f>IF(G347="","",
IF(G347&lt;TODAY(),
IF(O347&gt;0,"Violated","Completed"),
IF(H347&lt;=7,"Expiring Soon",
"Active")))</f>
        <v/>
      </c>
      <c r="J347" s="8">
        <f>IF(C347="","",COUNTIFS(purchase!$C:$C,$C347,purchase!$E:$E,$E347,purchase!$G:$G,"&gt;="&amp;$F347,purchase!$G:$G,"&lt;="&amp;$G347))</f>
        <v/>
      </c>
      <c r="K347" s="9">
        <f>IF(COUNTIFS(purchase!$C:$C,$C347,purchase!$E:$E,$E347,purchase!$G:$G,"&gt;="&amp;$F347,purchase!$G:$G,"&lt;="&amp;$G347)=0,"",_xlfn.MAXIFS(purchase!$G:$G,purchase!$C:$C,$C347,purchase!$E:$E,$E347,purchase!$G:$G,"&gt;="&amp;$F347,purchase!$G:$G,"&lt;="&amp;$G347))</f>
        <v/>
      </c>
      <c r="L347" s="4" t="n"/>
      <c r="M347" s="4" t="n"/>
      <c r="N347" s="10">
        <f>IF(M347="","",SUMIFS(purchase!$N:$N,purchase!$C:$C,$C347,purchase!$E:$E,$E347,purchase!$G:$G,"&gt;="&amp;$F347,purchase!$G:$G,"&lt;="&amp;$G347))</f>
        <v/>
      </c>
      <c r="O347" s="10">
        <f>IF(M347="","",M347-N347)</f>
        <v/>
      </c>
      <c r="P347" s="11">
        <f>IF(M347=0,"",N347/M347)</f>
        <v/>
      </c>
      <c r="Q347" s="12">
        <f>IF(OR(G347="",O347=""),"",
IF(AND(G347&lt;TODAY(),O347&gt;0),"YES","NO"))</f>
        <v/>
      </c>
      <c r="R347" s="13" t="n"/>
      <c r="S347" s="14" t="n"/>
      <c r="T347" s="15">
        <f>IF(Q347="YES", IF(R347="Company",L347*(1+S347),IF(R347="Vendor",L347*(1-S347),"")),"")</f>
        <v/>
      </c>
      <c r="U347" s="15">
        <f>IF(Q347="YES",O347*T347,"")</f>
        <v/>
      </c>
      <c r="V347" s="16" t="n"/>
      <c r="W347" s="17">
        <f>IF(Q347="YES",G347+V347,"")</f>
        <v/>
      </c>
      <c r="X347" s="18">
        <f>IF(Q347="YES",IF(TODAY()&gt;W347,"OVERDUE","WITHIN TIME"),"")</f>
        <v/>
      </c>
    </row>
    <row r="348">
      <c r="A348" s="3" t="n">
        <v>344</v>
      </c>
      <c r="B348" s="4" t="n"/>
      <c r="C348" s="4" t="n"/>
      <c r="D348" s="5">
        <f>IF(E348="NRFC","Natural Rubber Field Coagulam","")</f>
        <v/>
      </c>
      <c r="E348" s="4" t="n"/>
      <c r="F348" s="6" t="n"/>
      <c r="G348" s="6" t="n"/>
      <c r="H348" s="7">
        <f>IF(G348="","",G348-TODAY())</f>
        <v/>
      </c>
      <c r="I348" s="8">
        <f>IF(G348="","",
IF(G348&lt;TODAY(),
IF(O348&gt;0,"Violated","Completed"),
IF(H348&lt;=7,"Expiring Soon",
"Active")))</f>
        <v/>
      </c>
      <c r="J348" s="8">
        <f>IF(C348="","",COUNTIFS(purchase!$C:$C,$C348,purchase!$E:$E,$E348,purchase!$G:$G,"&gt;="&amp;$F348,purchase!$G:$G,"&lt;="&amp;$G348))</f>
        <v/>
      </c>
      <c r="K348" s="9">
        <f>IF(COUNTIFS(purchase!$C:$C,$C348,purchase!$E:$E,$E348,purchase!$G:$G,"&gt;="&amp;$F348,purchase!$G:$G,"&lt;="&amp;$G348)=0,"",_xlfn.MAXIFS(purchase!$G:$G,purchase!$C:$C,$C348,purchase!$E:$E,$E348,purchase!$G:$G,"&gt;="&amp;$F348,purchase!$G:$G,"&lt;="&amp;$G348))</f>
        <v/>
      </c>
      <c r="L348" s="4" t="n"/>
      <c r="M348" s="4" t="n"/>
      <c r="N348" s="10">
        <f>IF(M348="","",SUMIFS(purchase!$N:$N,purchase!$C:$C,$C348,purchase!$E:$E,$E348,purchase!$G:$G,"&gt;="&amp;$F348,purchase!$G:$G,"&lt;="&amp;$G348))</f>
        <v/>
      </c>
      <c r="O348" s="10">
        <f>IF(M348="","",M348-N348)</f>
        <v/>
      </c>
      <c r="P348" s="11">
        <f>IF(M348=0,"",N348/M348)</f>
        <v/>
      </c>
      <c r="Q348" s="12">
        <f>IF(OR(G348="",O348=""),"",
IF(AND(G348&lt;TODAY(),O348&gt;0),"YES","NO"))</f>
        <v/>
      </c>
      <c r="R348" s="13" t="n"/>
      <c r="S348" s="14" t="n"/>
      <c r="T348" s="15">
        <f>IF(Q348="YES", IF(R348="Company",L348*(1+S348),IF(R348="Vendor",L348*(1-S348),"")),"")</f>
        <v/>
      </c>
      <c r="U348" s="15">
        <f>IF(Q348="YES",O348*T348,"")</f>
        <v/>
      </c>
      <c r="V348" s="16" t="n"/>
      <c r="W348" s="17">
        <f>IF(Q348="YES",G348+V348,"")</f>
        <v/>
      </c>
      <c r="X348" s="18">
        <f>IF(Q348="YES",IF(TODAY()&gt;W348,"OVERDUE","WITHIN TIME"),"")</f>
        <v/>
      </c>
    </row>
    <row r="349">
      <c r="A349" s="3" t="n">
        <v>345</v>
      </c>
      <c r="B349" s="4" t="n"/>
      <c r="C349" s="4" t="n"/>
      <c r="D349" s="5">
        <f>IF(E349="NRFC","Natural Rubber Field Coagulam","")</f>
        <v/>
      </c>
      <c r="E349" s="4" t="n"/>
      <c r="F349" s="6" t="n"/>
      <c r="G349" s="6" t="n"/>
      <c r="H349" s="7">
        <f>IF(G349="","",G349-TODAY())</f>
        <v/>
      </c>
      <c r="I349" s="8">
        <f>IF(G349="","",
IF(G349&lt;TODAY(),
IF(O349&gt;0,"Violated","Completed"),
IF(H349&lt;=7,"Expiring Soon",
"Active")))</f>
        <v/>
      </c>
      <c r="J349" s="8">
        <f>IF(C349="","",COUNTIFS(purchase!$C:$C,$C349,purchase!$E:$E,$E349,purchase!$G:$G,"&gt;="&amp;$F349,purchase!$G:$G,"&lt;="&amp;$G349))</f>
        <v/>
      </c>
      <c r="K349" s="9">
        <f>IF(COUNTIFS(purchase!$C:$C,$C349,purchase!$E:$E,$E349,purchase!$G:$G,"&gt;="&amp;$F349,purchase!$G:$G,"&lt;="&amp;$G349)=0,"",_xlfn.MAXIFS(purchase!$G:$G,purchase!$C:$C,$C349,purchase!$E:$E,$E349,purchase!$G:$G,"&gt;="&amp;$F349,purchase!$G:$G,"&lt;="&amp;$G349))</f>
        <v/>
      </c>
      <c r="L349" s="4" t="n"/>
      <c r="M349" s="4" t="n"/>
      <c r="N349" s="10">
        <f>IF(M349="","",SUMIFS(purchase!$N:$N,purchase!$C:$C,$C349,purchase!$E:$E,$E349,purchase!$G:$G,"&gt;="&amp;$F349,purchase!$G:$G,"&lt;="&amp;$G349))</f>
        <v/>
      </c>
      <c r="O349" s="10">
        <f>IF(M349="","",M349-N349)</f>
        <v/>
      </c>
      <c r="P349" s="11">
        <f>IF(M349=0,"",N349/M349)</f>
        <v/>
      </c>
      <c r="Q349" s="12">
        <f>IF(OR(G349="",O349=""),"",
IF(AND(G349&lt;TODAY(),O349&gt;0),"YES","NO"))</f>
        <v/>
      </c>
      <c r="R349" s="13" t="n"/>
      <c r="S349" s="14" t="n"/>
      <c r="T349" s="15">
        <f>IF(Q349="YES", IF(R349="Company",L349*(1+S349),IF(R349="Vendor",L349*(1-S349),"")),"")</f>
        <v/>
      </c>
      <c r="U349" s="15">
        <f>IF(Q349="YES",O349*T349,"")</f>
        <v/>
      </c>
      <c r="V349" s="16" t="n"/>
      <c r="W349" s="17">
        <f>IF(Q349="YES",G349+V349,"")</f>
        <v/>
      </c>
      <c r="X349" s="18">
        <f>IF(Q349="YES",IF(TODAY()&gt;W349,"OVERDUE","WITHIN TIME"),"")</f>
        <v/>
      </c>
    </row>
    <row r="350">
      <c r="A350" s="3" t="n">
        <v>346</v>
      </c>
      <c r="B350" s="4" t="n"/>
      <c r="C350" s="4" t="n"/>
      <c r="D350" s="5">
        <f>IF(E350="NRFC","Natural Rubber Field Coagulam","")</f>
        <v/>
      </c>
      <c r="E350" s="4" t="n"/>
      <c r="F350" s="6" t="n"/>
      <c r="G350" s="6" t="n"/>
      <c r="H350" s="7">
        <f>IF(G350="","",G350-TODAY())</f>
        <v/>
      </c>
      <c r="I350" s="8">
        <f>IF(G350="","",
IF(G350&lt;TODAY(),
IF(O350&gt;0,"Violated","Completed"),
IF(H350&lt;=7,"Expiring Soon",
"Active")))</f>
        <v/>
      </c>
      <c r="J350" s="8">
        <f>IF(C350="","",COUNTIFS(purchase!$C:$C,$C350,purchase!$E:$E,$E350,purchase!$G:$G,"&gt;="&amp;$F350,purchase!$G:$G,"&lt;="&amp;$G350))</f>
        <v/>
      </c>
      <c r="K350" s="9">
        <f>IF(COUNTIFS(purchase!$C:$C,$C350,purchase!$E:$E,$E350,purchase!$G:$G,"&gt;="&amp;$F350,purchase!$G:$G,"&lt;="&amp;$G350)=0,"",_xlfn.MAXIFS(purchase!$G:$G,purchase!$C:$C,$C350,purchase!$E:$E,$E350,purchase!$G:$G,"&gt;="&amp;$F350,purchase!$G:$G,"&lt;="&amp;$G350))</f>
        <v/>
      </c>
      <c r="L350" s="4" t="n"/>
      <c r="M350" s="4" t="n"/>
      <c r="N350" s="10">
        <f>IF(M350="","",SUMIFS(purchase!$N:$N,purchase!$C:$C,$C350,purchase!$E:$E,$E350,purchase!$G:$G,"&gt;="&amp;$F350,purchase!$G:$G,"&lt;="&amp;$G350))</f>
        <v/>
      </c>
      <c r="O350" s="10">
        <f>IF(M350="","",M350-N350)</f>
        <v/>
      </c>
      <c r="P350" s="11">
        <f>IF(M350=0,"",N350/M350)</f>
        <v/>
      </c>
      <c r="Q350" s="12">
        <f>IF(OR(G350="",O350=""),"",
IF(AND(G350&lt;TODAY(),O350&gt;0),"YES","NO"))</f>
        <v/>
      </c>
      <c r="R350" s="13" t="n"/>
      <c r="S350" s="14" t="n"/>
      <c r="T350" s="15">
        <f>IF(Q350="YES", IF(R350="Company",L350*(1+S350),IF(R350="Vendor",L350*(1-S350),"")),"")</f>
        <v/>
      </c>
      <c r="U350" s="15">
        <f>IF(Q350="YES",O350*T350,"")</f>
        <v/>
      </c>
      <c r="V350" s="16" t="n"/>
      <c r="W350" s="17">
        <f>IF(Q350="YES",G350+V350,"")</f>
        <v/>
      </c>
      <c r="X350" s="18">
        <f>IF(Q350="YES",IF(TODAY()&gt;W350,"OVERDUE","WITHIN TIME"),"")</f>
        <v/>
      </c>
    </row>
    <row r="351">
      <c r="A351" s="3" t="n">
        <v>347</v>
      </c>
      <c r="B351" s="4" t="n"/>
      <c r="C351" s="4" t="n"/>
      <c r="D351" s="5">
        <f>IF(E351="NRFC","Natural Rubber Field Coagulam","")</f>
        <v/>
      </c>
      <c r="E351" s="4" t="n"/>
      <c r="F351" s="6" t="n"/>
      <c r="G351" s="6" t="n"/>
      <c r="H351" s="7">
        <f>IF(G351="","",G351-TODAY())</f>
        <v/>
      </c>
      <c r="I351" s="8">
        <f>IF(G351="","",
IF(G351&lt;TODAY(),
IF(O351&gt;0,"Violated","Completed"),
IF(H351&lt;=7,"Expiring Soon",
"Active")))</f>
        <v/>
      </c>
      <c r="J351" s="8">
        <f>IF(C351="","",COUNTIFS(purchase!$C:$C,$C351,purchase!$E:$E,$E351,purchase!$G:$G,"&gt;="&amp;$F351,purchase!$G:$G,"&lt;="&amp;$G351))</f>
        <v/>
      </c>
      <c r="K351" s="9">
        <f>IF(COUNTIFS(purchase!$C:$C,$C351,purchase!$E:$E,$E351,purchase!$G:$G,"&gt;="&amp;$F351,purchase!$G:$G,"&lt;="&amp;$G351)=0,"",_xlfn.MAXIFS(purchase!$G:$G,purchase!$C:$C,$C351,purchase!$E:$E,$E351,purchase!$G:$G,"&gt;="&amp;$F351,purchase!$G:$G,"&lt;="&amp;$G351))</f>
        <v/>
      </c>
      <c r="L351" s="4" t="n"/>
      <c r="M351" s="4" t="n"/>
      <c r="N351" s="10">
        <f>IF(M351="","",SUMIFS(purchase!$N:$N,purchase!$C:$C,$C351,purchase!$E:$E,$E351,purchase!$G:$G,"&gt;="&amp;$F351,purchase!$G:$G,"&lt;="&amp;$G351))</f>
        <v/>
      </c>
      <c r="O351" s="10">
        <f>IF(M351="","",M351-N351)</f>
        <v/>
      </c>
      <c r="P351" s="11">
        <f>IF(M351=0,"",N351/M351)</f>
        <v/>
      </c>
      <c r="Q351" s="12">
        <f>IF(OR(G351="",O351=""),"",
IF(AND(G351&lt;TODAY(),O351&gt;0),"YES","NO"))</f>
        <v/>
      </c>
      <c r="R351" s="13" t="n"/>
      <c r="S351" s="14" t="n"/>
      <c r="T351" s="15">
        <f>IF(Q351="YES", IF(R351="Company",L351*(1+S351),IF(R351="Vendor",L351*(1-S351),"")),"")</f>
        <v/>
      </c>
      <c r="U351" s="15">
        <f>IF(Q351="YES",O351*T351,"")</f>
        <v/>
      </c>
      <c r="V351" s="16" t="n"/>
      <c r="W351" s="17">
        <f>IF(Q351="YES",G351+V351,"")</f>
        <v/>
      </c>
      <c r="X351" s="18">
        <f>IF(Q351="YES",IF(TODAY()&gt;W351,"OVERDUE","WITHIN TIME"),"")</f>
        <v/>
      </c>
    </row>
    <row r="352">
      <c r="A352" s="3" t="n">
        <v>348</v>
      </c>
      <c r="B352" s="4" t="n"/>
      <c r="C352" s="4" t="n"/>
      <c r="D352" s="5">
        <f>IF(E352="NRFC","Natural Rubber Field Coagulam","")</f>
        <v/>
      </c>
      <c r="E352" s="4" t="n"/>
      <c r="F352" s="6" t="n"/>
      <c r="G352" s="6" t="n"/>
      <c r="H352" s="7">
        <f>IF(G352="","",G352-TODAY())</f>
        <v/>
      </c>
      <c r="I352" s="8">
        <f>IF(G352="","",
IF(G352&lt;TODAY(),
IF(O352&gt;0,"Violated","Completed"),
IF(H352&lt;=7,"Expiring Soon",
"Active")))</f>
        <v/>
      </c>
      <c r="J352" s="8">
        <f>IF(C352="","",COUNTIFS(purchase!$C:$C,$C352,purchase!$E:$E,$E352,purchase!$G:$G,"&gt;="&amp;$F352,purchase!$G:$G,"&lt;="&amp;$G352))</f>
        <v/>
      </c>
      <c r="K352" s="9">
        <f>IF(COUNTIFS(purchase!$C:$C,$C352,purchase!$E:$E,$E352,purchase!$G:$G,"&gt;="&amp;$F352,purchase!$G:$G,"&lt;="&amp;$G352)=0,"",_xlfn.MAXIFS(purchase!$G:$G,purchase!$C:$C,$C352,purchase!$E:$E,$E352,purchase!$G:$G,"&gt;="&amp;$F352,purchase!$G:$G,"&lt;="&amp;$G352))</f>
        <v/>
      </c>
      <c r="L352" s="4" t="n"/>
      <c r="M352" s="4" t="n"/>
      <c r="N352" s="10">
        <f>IF(M352="","",SUMIFS(purchase!$N:$N,purchase!$C:$C,$C352,purchase!$E:$E,$E352,purchase!$G:$G,"&gt;="&amp;$F352,purchase!$G:$G,"&lt;="&amp;$G352))</f>
        <v/>
      </c>
      <c r="O352" s="10">
        <f>IF(M352="","",M352-N352)</f>
        <v/>
      </c>
      <c r="P352" s="11">
        <f>IF(M352=0,"",N352/M352)</f>
        <v/>
      </c>
      <c r="Q352" s="12">
        <f>IF(OR(G352="",O352=""),"",
IF(AND(G352&lt;TODAY(),O352&gt;0),"YES","NO"))</f>
        <v/>
      </c>
      <c r="R352" s="13" t="n"/>
      <c r="S352" s="14" t="n"/>
      <c r="T352" s="15">
        <f>IF(Q352="YES", IF(R352="Company",L352*(1+S352),IF(R352="Vendor",L352*(1-S352),"")),"")</f>
        <v/>
      </c>
      <c r="U352" s="15">
        <f>IF(Q352="YES",O352*T352,"")</f>
        <v/>
      </c>
      <c r="V352" s="16" t="n"/>
      <c r="W352" s="17">
        <f>IF(Q352="YES",G352+V352,"")</f>
        <v/>
      </c>
      <c r="X352" s="18">
        <f>IF(Q352="YES",IF(TODAY()&gt;W352,"OVERDUE","WITHIN TIME"),"")</f>
        <v/>
      </c>
    </row>
    <row r="353">
      <c r="A353" s="3" t="n">
        <v>349</v>
      </c>
      <c r="B353" s="4" t="n"/>
      <c r="C353" s="4" t="n"/>
      <c r="D353" s="5">
        <f>IF(E353="NRFC","Natural Rubber Field Coagulam","")</f>
        <v/>
      </c>
      <c r="E353" s="4" t="n"/>
      <c r="F353" s="6" t="n"/>
      <c r="G353" s="6" t="n"/>
      <c r="H353" s="7">
        <f>IF(G353="","",G353-TODAY())</f>
        <v/>
      </c>
      <c r="I353" s="8">
        <f>IF(G353="","",
IF(G353&lt;TODAY(),
IF(O353&gt;0,"Violated","Completed"),
IF(H353&lt;=7,"Expiring Soon",
"Active")))</f>
        <v/>
      </c>
      <c r="J353" s="8">
        <f>IF(C353="","",COUNTIFS(purchase!$C:$C,$C353,purchase!$E:$E,$E353,purchase!$G:$G,"&gt;="&amp;$F353,purchase!$G:$G,"&lt;="&amp;$G353))</f>
        <v/>
      </c>
      <c r="K353" s="9">
        <f>IF(COUNTIFS(purchase!$C:$C,$C353,purchase!$E:$E,$E353,purchase!$G:$G,"&gt;="&amp;$F353,purchase!$G:$G,"&lt;="&amp;$G353)=0,"",_xlfn.MAXIFS(purchase!$G:$G,purchase!$C:$C,$C353,purchase!$E:$E,$E353,purchase!$G:$G,"&gt;="&amp;$F353,purchase!$G:$G,"&lt;="&amp;$G353))</f>
        <v/>
      </c>
      <c r="L353" s="4" t="n"/>
      <c r="M353" s="4" t="n"/>
      <c r="N353" s="10">
        <f>IF(M353="","",SUMIFS(purchase!$N:$N,purchase!$C:$C,$C353,purchase!$E:$E,$E353,purchase!$G:$G,"&gt;="&amp;$F353,purchase!$G:$G,"&lt;="&amp;$G353))</f>
        <v/>
      </c>
      <c r="O353" s="10">
        <f>IF(M353="","",M353-N353)</f>
        <v/>
      </c>
      <c r="P353" s="11">
        <f>IF(M353=0,"",N353/M353)</f>
        <v/>
      </c>
      <c r="Q353" s="12">
        <f>IF(OR(G353="",O353=""),"",
IF(AND(G353&lt;TODAY(),O353&gt;0),"YES","NO"))</f>
        <v/>
      </c>
      <c r="R353" s="13" t="n"/>
      <c r="S353" s="14" t="n"/>
      <c r="T353" s="15">
        <f>IF(Q353="YES", IF(R353="Company",L353*(1+S353),IF(R353="Vendor",L353*(1-S353),"")),"")</f>
        <v/>
      </c>
      <c r="U353" s="15">
        <f>IF(Q353="YES",O353*T353,"")</f>
        <v/>
      </c>
      <c r="V353" s="16" t="n"/>
      <c r="W353" s="17">
        <f>IF(Q353="YES",G353+V353,"")</f>
        <v/>
      </c>
      <c r="X353" s="18">
        <f>IF(Q353="YES",IF(TODAY()&gt;W353,"OVERDUE","WITHIN TIME"),"")</f>
        <v/>
      </c>
    </row>
    <row r="354">
      <c r="A354" s="3" t="n">
        <v>350</v>
      </c>
      <c r="B354" s="4" t="n"/>
      <c r="C354" s="4" t="n"/>
      <c r="D354" s="5">
        <f>IF(E354="NRFC","Natural Rubber Field Coagulam","")</f>
        <v/>
      </c>
      <c r="E354" s="4" t="n"/>
      <c r="F354" s="6" t="n"/>
      <c r="G354" s="6" t="n"/>
      <c r="H354" s="7">
        <f>IF(G354="","",G354-TODAY())</f>
        <v/>
      </c>
      <c r="I354" s="8">
        <f>IF(G354="","",
IF(G354&lt;TODAY(),
IF(O354&gt;0,"Violated","Completed"),
IF(H354&lt;=7,"Expiring Soon",
"Active")))</f>
        <v/>
      </c>
      <c r="J354" s="8">
        <f>IF(C354="","",COUNTIFS(purchase!$C:$C,$C354,purchase!$E:$E,$E354,purchase!$G:$G,"&gt;="&amp;$F354,purchase!$G:$G,"&lt;="&amp;$G354))</f>
        <v/>
      </c>
      <c r="K354" s="9">
        <f>IF(COUNTIFS(purchase!$C:$C,$C354,purchase!$E:$E,$E354,purchase!$G:$G,"&gt;="&amp;$F354,purchase!$G:$G,"&lt;="&amp;$G354)=0,"",_xlfn.MAXIFS(purchase!$G:$G,purchase!$C:$C,$C354,purchase!$E:$E,$E354,purchase!$G:$G,"&gt;="&amp;$F354,purchase!$G:$G,"&lt;="&amp;$G354))</f>
        <v/>
      </c>
      <c r="L354" s="4" t="n"/>
      <c r="M354" s="4" t="n"/>
      <c r="N354" s="10">
        <f>IF(M354="","",SUMIFS(purchase!$N:$N,purchase!$C:$C,$C354,purchase!$E:$E,$E354,purchase!$G:$G,"&gt;="&amp;$F354,purchase!$G:$G,"&lt;="&amp;$G354))</f>
        <v/>
      </c>
      <c r="O354" s="10">
        <f>IF(M354="","",M354-N354)</f>
        <v/>
      </c>
      <c r="P354" s="11">
        <f>IF(M354=0,"",N354/M354)</f>
        <v/>
      </c>
      <c r="Q354" s="12">
        <f>IF(OR(G354="",O354=""),"",
IF(AND(G354&lt;TODAY(),O354&gt;0),"YES","NO"))</f>
        <v/>
      </c>
      <c r="R354" s="13" t="n"/>
      <c r="S354" s="14" t="n"/>
      <c r="T354" s="15">
        <f>IF(Q354="YES", IF(R354="Company",L354*(1+S354),IF(R354="Vendor",L354*(1-S354),"")),"")</f>
        <v/>
      </c>
      <c r="U354" s="15">
        <f>IF(Q354="YES",O354*T354,"")</f>
        <v/>
      </c>
      <c r="V354" s="16" t="n"/>
      <c r="W354" s="17">
        <f>IF(Q354="YES",G354+V354,"")</f>
        <v/>
      </c>
      <c r="X354" s="18">
        <f>IF(Q354="YES",IF(TODAY()&gt;W354,"OVERDUE","WITHIN TIME"),"")</f>
        <v/>
      </c>
    </row>
    <row r="355">
      <c r="A355" s="3" t="n">
        <v>351</v>
      </c>
      <c r="B355" s="4" t="n"/>
      <c r="C355" s="4" t="n"/>
      <c r="D355" s="5">
        <f>IF(E355="NRFC","Natural Rubber Field Coagulam","")</f>
        <v/>
      </c>
      <c r="E355" s="4" t="n"/>
      <c r="F355" s="6" t="n"/>
      <c r="G355" s="6" t="n"/>
      <c r="H355" s="7">
        <f>IF(G355="","",G355-TODAY())</f>
        <v/>
      </c>
      <c r="I355" s="8">
        <f>IF(G355="","",
IF(G355&lt;TODAY(),
IF(O355&gt;0,"Violated","Completed"),
IF(H355&lt;=7,"Expiring Soon",
"Active")))</f>
        <v/>
      </c>
      <c r="J355" s="8">
        <f>IF(C355="","",COUNTIFS(purchase!$C:$C,$C355,purchase!$E:$E,$E355,purchase!$G:$G,"&gt;="&amp;$F355,purchase!$G:$G,"&lt;="&amp;$G355))</f>
        <v/>
      </c>
      <c r="K355" s="9">
        <f>IF(COUNTIFS(purchase!$C:$C,$C355,purchase!$E:$E,$E355,purchase!$G:$G,"&gt;="&amp;$F355,purchase!$G:$G,"&lt;="&amp;$G355)=0,"",_xlfn.MAXIFS(purchase!$G:$G,purchase!$C:$C,$C355,purchase!$E:$E,$E355,purchase!$G:$G,"&gt;="&amp;$F355,purchase!$G:$G,"&lt;="&amp;$G355))</f>
        <v/>
      </c>
      <c r="L355" s="4" t="n"/>
      <c r="M355" s="4" t="n"/>
      <c r="N355" s="10">
        <f>IF(M355="","",SUMIFS(purchase!$N:$N,purchase!$C:$C,$C355,purchase!$E:$E,$E355,purchase!$G:$G,"&gt;="&amp;$F355,purchase!$G:$G,"&lt;="&amp;$G355))</f>
        <v/>
      </c>
      <c r="O355" s="10">
        <f>IF(M355="","",M355-N355)</f>
        <v/>
      </c>
      <c r="P355" s="11">
        <f>IF(M355=0,"",N355/M355)</f>
        <v/>
      </c>
      <c r="Q355" s="12">
        <f>IF(OR(G355="",O355=""),"",
IF(AND(G355&lt;TODAY(),O355&gt;0),"YES","NO"))</f>
        <v/>
      </c>
      <c r="R355" s="13" t="n"/>
      <c r="S355" s="14" t="n"/>
      <c r="T355" s="15">
        <f>IF(Q355="YES", IF(R355="Company",L355*(1+S355),IF(R355="Vendor",L355*(1-S355),"")),"")</f>
        <v/>
      </c>
      <c r="U355" s="15">
        <f>IF(Q355="YES",O355*T355,"")</f>
        <v/>
      </c>
      <c r="V355" s="16" t="n"/>
      <c r="W355" s="17">
        <f>IF(Q355="YES",G355+V355,"")</f>
        <v/>
      </c>
      <c r="X355" s="18">
        <f>IF(Q355="YES",IF(TODAY()&gt;W355,"OVERDUE","WITHIN TIME"),"")</f>
        <v/>
      </c>
    </row>
    <row r="356">
      <c r="A356" s="3" t="n">
        <v>352</v>
      </c>
      <c r="B356" s="4" t="n"/>
      <c r="C356" s="4" t="n"/>
      <c r="D356" s="5">
        <f>IF(E356="NRFC","Natural Rubber Field Coagulam","")</f>
        <v/>
      </c>
      <c r="E356" s="4" t="n"/>
      <c r="F356" s="6" t="n"/>
      <c r="G356" s="6" t="n"/>
      <c r="H356" s="7">
        <f>IF(G356="","",G356-TODAY())</f>
        <v/>
      </c>
      <c r="I356" s="8">
        <f>IF(G356="","",
IF(G356&lt;TODAY(),
IF(O356&gt;0,"Violated","Completed"),
IF(H356&lt;=7,"Expiring Soon",
"Active")))</f>
        <v/>
      </c>
      <c r="J356" s="8">
        <f>IF(C356="","",COUNTIFS(purchase!$C:$C,$C356,purchase!$E:$E,$E356,purchase!$G:$G,"&gt;="&amp;$F356,purchase!$G:$G,"&lt;="&amp;$G356))</f>
        <v/>
      </c>
      <c r="K356" s="9">
        <f>IF(COUNTIFS(purchase!$C:$C,$C356,purchase!$E:$E,$E356,purchase!$G:$G,"&gt;="&amp;$F356,purchase!$G:$G,"&lt;="&amp;$G356)=0,"",_xlfn.MAXIFS(purchase!$G:$G,purchase!$C:$C,$C356,purchase!$E:$E,$E356,purchase!$G:$G,"&gt;="&amp;$F356,purchase!$G:$G,"&lt;="&amp;$G356))</f>
        <v/>
      </c>
      <c r="L356" s="4" t="n"/>
      <c r="M356" s="4" t="n"/>
      <c r="N356" s="10">
        <f>IF(M356="","",SUMIFS(purchase!$N:$N,purchase!$C:$C,$C356,purchase!$E:$E,$E356,purchase!$G:$G,"&gt;="&amp;$F356,purchase!$G:$G,"&lt;="&amp;$G356))</f>
        <v/>
      </c>
      <c r="O356" s="10">
        <f>IF(M356="","",M356-N356)</f>
        <v/>
      </c>
      <c r="P356" s="11">
        <f>IF(M356=0,"",N356/M356)</f>
        <v/>
      </c>
      <c r="Q356" s="12">
        <f>IF(OR(G356="",O356=""),"",
IF(AND(G356&lt;TODAY(),O356&gt;0),"YES","NO"))</f>
        <v/>
      </c>
      <c r="R356" s="13" t="n"/>
      <c r="S356" s="14" t="n"/>
      <c r="T356" s="15">
        <f>IF(Q356="YES", IF(R356="Company",L356*(1+S356),IF(R356="Vendor",L356*(1-S356),"")),"")</f>
        <v/>
      </c>
      <c r="U356" s="15">
        <f>IF(Q356="YES",O356*T356,"")</f>
        <v/>
      </c>
      <c r="V356" s="16" t="n"/>
      <c r="W356" s="17">
        <f>IF(Q356="YES",G356+V356,"")</f>
        <v/>
      </c>
      <c r="X356" s="18">
        <f>IF(Q356="YES",IF(TODAY()&gt;W356,"OVERDUE","WITHIN TIME"),"")</f>
        <v/>
      </c>
    </row>
    <row r="357">
      <c r="A357" s="3" t="n">
        <v>353</v>
      </c>
      <c r="B357" s="4" t="n"/>
      <c r="C357" s="4" t="n"/>
      <c r="D357" s="5">
        <f>IF(E357="NRFC","Natural Rubber Field Coagulam","")</f>
        <v/>
      </c>
      <c r="E357" s="4" t="n"/>
      <c r="F357" s="6" t="n"/>
      <c r="G357" s="6" t="n"/>
      <c r="H357" s="7">
        <f>IF(G357="","",G357-TODAY())</f>
        <v/>
      </c>
      <c r="I357" s="8">
        <f>IF(G357="","",
IF(G357&lt;TODAY(),
IF(O357&gt;0,"Violated","Completed"),
IF(H357&lt;=7,"Expiring Soon",
"Active")))</f>
        <v/>
      </c>
      <c r="J357" s="8">
        <f>IF(C357="","",COUNTIFS(purchase!$C:$C,$C357,purchase!$E:$E,$E357,purchase!$G:$G,"&gt;="&amp;$F357,purchase!$G:$G,"&lt;="&amp;$G357))</f>
        <v/>
      </c>
      <c r="K357" s="9">
        <f>IF(COUNTIFS(purchase!$C:$C,$C357,purchase!$E:$E,$E357,purchase!$G:$G,"&gt;="&amp;$F357,purchase!$G:$G,"&lt;="&amp;$G357)=0,"",_xlfn.MAXIFS(purchase!$G:$G,purchase!$C:$C,$C357,purchase!$E:$E,$E357,purchase!$G:$G,"&gt;="&amp;$F357,purchase!$G:$G,"&lt;="&amp;$G357))</f>
        <v/>
      </c>
      <c r="L357" s="4" t="n"/>
      <c r="M357" s="4" t="n"/>
      <c r="N357" s="10">
        <f>IF(M357="","",SUMIFS(purchase!$N:$N,purchase!$C:$C,$C357,purchase!$E:$E,$E357,purchase!$G:$G,"&gt;="&amp;$F357,purchase!$G:$G,"&lt;="&amp;$G357))</f>
        <v/>
      </c>
      <c r="O357" s="10">
        <f>IF(M357="","",M357-N357)</f>
        <v/>
      </c>
      <c r="P357" s="11">
        <f>IF(M357=0,"",N357/M357)</f>
        <v/>
      </c>
      <c r="Q357" s="12">
        <f>IF(OR(G357="",O357=""),"",
IF(AND(G357&lt;TODAY(),O357&gt;0),"YES","NO"))</f>
        <v/>
      </c>
      <c r="R357" s="13" t="n"/>
      <c r="S357" s="14" t="n"/>
      <c r="T357" s="15">
        <f>IF(Q357="YES", IF(R357="Company",L357*(1+S357),IF(R357="Vendor",L357*(1-S357),"")),"")</f>
        <v/>
      </c>
      <c r="U357" s="15">
        <f>IF(Q357="YES",O357*T357,"")</f>
        <v/>
      </c>
      <c r="V357" s="16" t="n"/>
      <c r="W357" s="17">
        <f>IF(Q357="YES",G357+V357,"")</f>
        <v/>
      </c>
      <c r="X357" s="18">
        <f>IF(Q357="YES",IF(TODAY()&gt;W357,"OVERDUE","WITHIN TIME"),"")</f>
        <v/>
      </c>
    </row>
    <row r="358">
      <c r="A358" s="3" t="n">
        <v>354</v>
      </c>
      <c r="B358" s="4" t="n"/>
      <c r="C358" s="4" t="n"/>
      <c r="D358" s="5">
        <f>IF(E358="NRFC","Natural Rubber Field Coagulam","")</f>
        <v/>
      </c>
      <c r="E358" s="4" t="n"/>
      <c r="F358" s="6" t="n"/>
      <c r="G358" s="6" t="n"/>
      <c r="H358" s="7">
        <f>IF(G358="","",G358-TODAY())</f>
        <v/>
      </c>
      <c r="I358" s="8">
        <f>IF(G358="","",
IF(G358&lt;TODAY(),
IF(O358&gt;0,"Violated","Completed"),
IF(H358&lt;=7,"Expiring Soon",
"Active")))</f>
        <v/>
      </c>
      <c r="J358" s="8">
        <f>IF(C358="","",COUNTIFS(purchase!$C:$C,$C358,purchase!$E:$E,$E358,purchase!$G:$G,"&gt;="&amp;$F358,purchase!$G:$G,"&lt;="&amp;$G358))</f>
        <v/>
      </c>
      <c r="K358" s="9">
        <f>IF(COUNTIFS(purchase!$C:$C,$C358,purchase!$E:$E,$E358,purchase!$G:$G,"&gt;="&amp;$F358,purchase!$G:$G,"&lt;="&amp;$G358)=0,"",_xlfn.MAXIFS(purchase!$G:$G,purchase!$C:$C,$C358,purchase!$E:$E,$E358,purchase!$G:$G,"&gt;="&amp;$F358,purchase!$G:$G,"&lt;="&amp;$G358))</f>
        <v/>
      </c>
      <c r="L358" s="4" t="n"/>
      <c r="M358" s="4" t="n"/>
      <c r="N358" s="10">
        <f>IF(M358="","",SUMIFS(purchase!$N:$N,purchase!$C:$C,$C358,purchase!$E:$E,$E358,purchase!$G:$G,"&gt;="&amp;$F358,purchase!$G:$G,"&lt;="&amp;$G358))</f>
        <v/>
      </c>
      <c r="O358" s="10">
        <f>IF(M358="","",M358-N358)</f>
        <v/>
      </c>
      <c r="P358" s="11">
        <f>IF(M358=0,"",N358/M358)</f>
        <v/>
      </c>
      <c r="Q358" s="12">
        <f>IF(OR(G358="",O358=""),"",
IF(AND(G358&lt;TODAY(),O358&gt;0),"YES","NO"))</f>
        <v/>
      </c>
      <c r="R358" s="13" t="n"/>
      <c r="S358" s="14" t="n"/>
      <c r="T358" s="15">
        <f>IF(Q358="YES", IF(R358="Company",L358*(1+S358),IF(R358="Vendor",L358*(1-S358),"")),"")</f>
        <v/>
      </c>
      <c r="U358" s="15">
        <f>IF(Q358="YES",O358*T358,"")</f>
        <v/>
      </c>
      <c r="V358" s="16" t="n"/>
      <c r="W358" s="17">
        <f>IF(Q358="YES",G358+V358,"")</f>
        <v/>
      </c>
      <c r="X358" s="18">
        <f>IF(Q358="YES",IF(TODAY()&gt;W358,"OVERDUE","WITHIN TIME"),"")</f>
        <v/>
      </c>
    </row>
    <row r="359">
      <c r="A359" s="3" t="n">
        <v>355</v>
      </c>
      <c r="B359" s="4" t="n"/>
      <c r="C359" s="4" t="n"/>
      <c r="D359" s="5">
        <f>IF(E359="NRFC","Natural Rubber Field Coagulam","")</f>
        <v/>
      </c>
      <c r="E359" s="4" t="n"/>
      <c r="F359" s="6" t="n"/>
      <c r="G359" s="6" t="n"/>
      <c r="H359" s="7">
        <f>IF(G359="","",G359-TODAY())</f>
        <v/>
      </c>
      <c r="I359" s="8">
        <f>IF(G359="","",
IF(G359&lt;TODAY(),
IF(O359&gt;0,"Violated","Completed"),
IF(H359&lt;=7,"Expiring Soon",
"Active")))</f>
        <v/>
      </c>
      <c r="J359" s="8">
        <f>IF(C359="","",COUNTIFS(purchase!$C:$C,$C359,purchase!$E:$E,$E359,purchase!$G:$G,"&gt;="&amp;$F359,purchase!$G:$G,"&lt;="&amp;$G359))</f>
        <v/>
      </c>
      <c r="K359" s="9">
        <f>IF(COUNTIFS(purchase!$C:$C,$C359,purchase!$E:$E,$E359,purchase!$G:$G,"&gt;="&amp;$F359,purchase!$G:$G,"&lt;="&amp;$G359)=0,"",_xlfn.MAXIFS(purchase!$G:$G,purchase!$C:$C,$C359,purchase!$E:$E,$E359,purchase!$G:$G,"&gt;="&amp;$F359,purchase!$G:$G,"&lt;="&amp;$G359))</f>
        <v/>
      </c>
      <c r="L359" s="4" t="n"/>
      <c r="M359" s="4" t="n"/>
      <c r="N359" s="10">
        <f>IF(M359="","",SUMIFS(purchase!$N:$N,purchase!$C:$C,$C359,purchase!$E:$E,$E359,purchase!$G:$G,"&gt;="&amp;$F359,purchase!$G:$G,"&lt;="&amp;$G359))</f>
        <v/>
      </c>
      <c r="O359" s="10">
        <f>IF(M359="","",M359-N359)</f>
        <v/>
      </c>
      <c r="P359" s="11">
        <f>IF(M359=0,"",N359/M359)</f>
        <v/>
      </c>
      <c r="Q359" s="12">
        <f>IF(OR(G359="",O359=""),"",
IF(AND(G359&lt;TODAY(),O359&gt;0),"YES","NO"))</f>
        <v/>
      </c>
      <c r="R359" s="13" t="n"/>
      <c r="S359" s="14" t="n"/>
      <c r="T359" s="15">
        <f>IF(Q359="YES", IF(R359="Company",L359*(1+S359),IF(R359="Vendor",L359*(1-S359),"")),"")</f>
        <v/>
      </c>
      <c r="U359" s="15">
        <f>IF(Q359="YES",O359*T359,"")</f>
        <v/>
      </c>
      <c r="V359" s="16" t="n"/>
      <c r="W359" s="17">
        <f>IF(Q359="YES",G359+V359,"")</f>
        <v/>
      </c>
      <c r="X359" s="18">
        <f>IF(Q359="YES",IF(TODAY()&gt;W359,"OVERDUE","WITHIN TIME"),"")</f>
        <v/>
      </c>
    </row>
    <row r="360">
      <c r="A360" s="3" t="n">
        <v>356</v>
      </c>
      <c r="B360" s="4" t="n"/>
      <c r="C360" s="4" t="n"/>
      <c r="D360" s="5">
        <f>IF(E360="NRFC","Natural Rubber Field Coagulam","")</f>
        <v/>
      </c>
      <c r="E360" s="4" t="n"/>
      <c r="F360" s="6" t="n"/>
      <c r="G360" s="6" t="n"/>
      <c r="H360" s="7">
        <f>IF(G360="","",G360-TODAY())</f>
        <v/>
      </c>
      <c r="I360" s="8">
        <f>IF(G360="","",
IF(G360&lt;TODAY(),
IF(O360&gt;0,"Violated","Completed"),
IF(H360&lt;=7,"Expiring Soon",
"Active")))</f>
        <v/>
      </c>
      <c r="J360" s="8">
        <f>IF(C360="","",COUNTIFS(purchase!$C:$C,$C360,purchase!$E:$E,$E360,purchase!$G:$G,"&gt;="&amp;$F360,purchase!$G:$G,"&lt;="&amp;$G360))</f>
        <v/>
      </c>
      <c r="K360" s="9">
        <f>IF(COUNTIFS(purchase!$C:$C,$C360,purchase!$E:$E,$E360,purchase!$G:$G,"&gt;="&amp;$F360,purchase!$G:$G,"&lt;="&amp;$G360)=0,"",_xlfn.MAXIFS(purchase!$G:$G,purchase!$C:$C,$C360,purchase!$E:$E,$E360,purchase!$G:$G,"&gt;="&amp;$F360,purchase!$G:$G,"&lt;="&amp;$G360))</f>
        <v/>
      </c>
      <c r="L360" s="4" t="n"/>
      <c r="M360" s="4" t="n"/>
      <c r="N360" s="10">
        <f>IF(M360="","",SUMIFS(purchase!$N:$N,purchase!$C:$C,$C360,purchase!$E:$E,$E360,purchase!$G:$G,"&gt;="&amp;$F360,purchase!$G:$G,"&lt;="&amp;$G360))</f>
        <v/>
      </c>
      <c r="O360" s="10">
        <f>IF(M360="","",M360-N360)</f>
        <v/>
      </c>
      <c r="P360" s="11">
        <f>IF(M360=0,"",N360/M360)</f>
        <v/>
      </c>
      <c r="Q360" s="12">
        <f>IF(OR(G360="",O360=""),"",
IF(AND(G360&lt;TODAY(),O360&gt;0),"YES","NO"))</f>
        <v/>
      </c>
      <c r="R360" s="13" t="n"/>
      <c r="S360" s="14" t="n"/>
      <c r="T360" s="15">
        <f>IF(Q360="YES", IF(R360="Company",L360*(1+S360),IF(R360="Vendor",L360*(1-S360),"")),"")</f>
        <v/>
      </c>
      <c r="U360" s="15">
        <f>IF(Q360="YES",O360*T360,"")</f>
        <v/>
      </c>
      <c r="V360" s="16" t="n"/>
      <c r="W360" s="17">
        <f>IF(Q360="YES",G360+V360,"")</f>
        <v/>
      </c>
      <c r="X360" s="18">
        <f>IF(Q360="YES",IF(TODAY()&gt;W360,"OVERDUE","WITHIN TIME"),"")</f>
        <v/>
      </c>
    </row>
    <row r="361">
      <c r="A361" s="3" t="n">
        <v>357</v>
      </c>
      <c r="B361" s="4" t="n"/>
      <c r="C361" s="4" t="n"/>
      <c r="D361" s="5">
        <f>IF(E361="NRFC","Natural Rubber Field Coagulam","")</f>
        <v/>
      </c>
      <c r="E361" s="4" t="n"/>
      <c r="F361" s="6" t="n"/>
      <c r="G361" s="6" t="n"/>
      <c r="H361" s="7">
        <f>IF(G361="","",G361-TODAY())</f>
        <v/>
      </c>
      <c r="I361" s="8">
        <f>IF(G361="","",
IF(G361&lt;TODAY(),
IF(O361&gt;0,"Violated","Completed"),
IF(H361&lt;=7,"Expiring Soon",
"Active")))</f>
        <v/>
      </c>
      <c r="J361" s="8">
        <f>IF(C361="","",COUNTIFS(purchase!$C:$C,$C361,purchase!$E:$E,$E361,purchase!$G:$G,"&gt;="&amp;$F361,purchase!$G:$G,"&lt;="&amp;$G361))</f>
        <v/>
      </c>
      <c r="K361" s="9">
        <f>IF(COUNTIFS(purchase!$C:$C,$C361,purchase!$E:$E,$E361,purchase!$G:$G,"&gt;="&amp;$F361,purchase!$G:$G,"&lt;="&amp;$G361)=0,"",_xlfn.MAXIFS(purchase!$G:$G,purchase!$C:$C,$C361,purchase!$E:$E,$E361,purchase!$G:$G,"&gt;="&amp;$F361,purchase!$G:$G,"&lt;="&amp;$G361))</f>
        <v/>
      </c>
      <c r="L361" s="4" t="n"/>
      <c r="M361" s="4" t="n"/>
      <c r="N361" s="10">
        <f>IF(M361="","",SUMIFS(purchase!$N:$N,purchase!$C:$C,$C361,purchase!$E:$E,$E361,purchase!$G:$G,"&gt;="&amp;$F361,purchase!$G:$G,"&lt;="&amp;$G361))</f>
        <v/>
      </c>
      <c r="O361" s="10">
        <f>IF(M361="","",M361-N361)</f>
        <v/>
      </c>
      <c r="P361" s="11">
        <f>IF(M361=0,"",N361/M361)</f>
        <v/>
      </c>
      <c r="Q361" s="12">
        <f>IF(OR(G361="",O361=""),"",
IF(AND(G361&lt;TODAY(),O361&gt;0),"YES","NO"))</f>
        <v/>
      </c>
      <c r="R361" s="13" t="n"/>
      <c r="S361" s="14" t="n"/>
      <c r="T361" s="15">
        <f>IF(Q361="YES", IF(R361="Company",L361*(1+S361),IF(R361="Vendor",L361*(1-S361),"")),"")</f>
        <v/>
      </c>
      <c r="U361" s="15">
        <f>IF(Q361="YES",O361*T361,"")</f>
        <v/>
      </c>
      <c r="V361" s="16" t="n"/>
      <c r="W361" s="17">
        <f>IF(Q361="YES",G361+V361,"")</f>
        <v/>
      </c>
      <c r="X361" s="18">
        <f>IF(Q361="YES",IF(TODAY()&gt;W361,"OVERDUE","WITHIN TIME"),"")</f>
        <v/>
      </c>
    </row>
    <row r="362">
      <c r="A362" s="3" t="n">
        <v>358</v>
      </c>
      <c r="B362" s="4" t="n"/>
      <c r="C362" s="4" t="n"/>
      <c r="D362" s="5">
        <f>IF(E362="NRFC","Natural Rubber Field Coagulam","")</f>
        <v/>
      </c>
      <c r="E362" s="4" t="n"/>
      <c r="F362" s="6" t="n"/>
      <c r="G362" s="6" t="n"/>
      <c r="H362" s="7">
        <f>IF(G362="","",G362-TODAY())</f>
        <v/>
      </c>
      <c r="I362" s="8">
        <f>IF(G362="","",
IF(G362&lt;TODAY(),
IF(O362&gt;0,"Violated","Completed"),
IF(H362&lt;=7,"Expiring Soon",
"Active")))</f>
        <v/>
      </c>
      <c r="J362" s="8">
        <f>IF(C362="","",COUNTIFS(purchase!$C:$C,$C362,purchase!$E:$E,$E362,purchase!$G:$G,"&gt;="&amp;$F362,purchase!$G:$G,"&lt;="&amp;$G362))</f>
        <v/>
      </c>
      <c r="K362" s="9">
        <f>IF(COUNTIFS(purchase!$C:$C,$C362,purchase!$E:$E,$E362,purchase!$G:$G,"&gt;="&amp;$F362,purchase!$G:$G,"&lt;="&amp;$G362)=0,"",_xlfn.MAXIFS(purchase!$G:$G,purchase!$C:$C,$C362,purchase!$E:$E,$E362,purchase!$G:$G,"&gt;="&amp;$F362,purchase!$G:$G,"&lt;="&amp;$G362))</f>
        <v/>
      </c>
      <c r="L362" s="4" t="n"/>
      <c r="M362" s="4" t="n"/>
      <c r="N362" s="10">
        <f>IF(M362="","",SUMIFS(purchase!$N:$N,purchase!$C:$C,$C362,purchase!$E:$E,$E362,purchase!$G:$G,"&gt;="&amp;$F362,purchase!$G:$G,"&lt;="&amp;$G362))</f>
        <v/>
      </c>
      <c r="O362" s="10">
        <f>IF(M362="","",M362-N362)</f>
        <v/>
      </c>
      <c r="P362" s="11">
        <f>IF(M362=0,"",N362/M362)</f>
        <v/>
      </c>
      <c r="Q362" s="12">
        <f>IF(OR(G362="",O362=""),"",
IF(AND(G362&lt;TODAY(),O362&gt;0),"YES","NO"))</f>
        <v/>
      </c>
      <c r="R362" s="13" t="n"/>
      <c r="S362" s="14" t="n"/>
      <c r="T362" s="15">
        <f>IF(Q362="YES", IF(R362="Company",L362*(1+S362),IF(R362="Vendor",L362*(1-S362),"")),"")</f>
        <v/>
      </c>
      <c r="U362" s="15">
        <f>IF(Q362="YES",O362*T362,"")</f>
        <v/>
      </c>
      <c r="V362" s="16" t="n"/>
      <c r="W362" s="17">
        <f>IF(Q362="YES",G362+V362,"")</f>
        <v/>
      </c>
      <c r="X362" s="18">
        <f>IF(Q362="YES",IF(TODAY()&gt;W362,"OVERDUE","WITHIN TIME"),"")</f>
        <v/>
      </c>
    </row>
    <row r="363">
      <c r="A363" s="3" t="n">
        <v>359</v>
      </c>
      <c r="B363" s="4" t="n"/>
      <c r="C363" s="4" t="n"/>
      <c r="D363" s="5">
        <f>IF(E363="NRFC","Natural Rubber Field Coagulam","")</f>
        <v/>
      </c>
      <c r="E363" s="4" t="n"/>
      <c r="F363" s="6" t="n"/>
      <c r="G363" s="6" t="n"/>
      <c r="H363" s="7">
        <f>IF(G363="","",G363-TODAY())</f>
        <v/>
      </c>
      <c r="I363" s="8">
        <f>IF(G363="","",
IF(G363&lt;TODAY(),
IF(O363&gt;0,"Violated","Completed"),
IF(H363&lt;=7,"Expiring Soon",
"Active")))</f>
        <v/>
      </c>
      <c r="J363" s="8">
        <f>IF(C363="","",COUNTIFS(purchase!$C:$C,$C363,purchase!$E:$E,$E363,purchase!$G:$G,"&gt;="&amp;$F363,purchase!$G:$G,"&lt;="&amp;$G363))</f>
        <v/>
      </c>
      <c r="K363" s="9">
        <f>IF(COUNTIFS(purchase!$C:$C,$C363,purchase!$E:$E,$E363,purchase!$G:$G,"&gt;="&amp;$F363,purchase!$G:$G,"&lt;="&amp;$G363)=0,"",_xlfn.MAXIFS(purchase!$G:$G,purchase!$C:$C,$C363,purchase!$E:$E,$E363,purchase!$G:$G,"&gt;="&amp;$F363,purchase!$G:$G,"&lt;="&amp;$G363))</f>
        <v/>
      </c>
      <c r="L363" s="4" t="n"/>
      <c r="M363" s="4" t="n"/>
      <c r="N363" s="10">
        <f>IF(M363="","",SUMIFS(purchase!$N:$N,purchase!$C:$C,$C363,purchase!$E:$E,$E363,purchase!$G:$G,"&gt;="&amp;$F363,purchase!$G:$G,"&lt;="&amp;$G363))</f>
        <v/>
      </c>
      <c r="O363" s="10">
        <f>IF(M363="","",M363-N363)</f>
        <v/>
      </c>
      <c r="P363" s="11">
        <f>IF(M363=0,"",N363/M363)</f>
        <v/>
      </c>
      <c r="Q363" s="12">
        <f>IF(OR(G363="",O363=""),"",
IF(AND(G363&lt;TODAY(),O363&gt;0),"YES","NO"))</f>
        <v/>
      </c>
      <c r="R363" s="13" t="n"/>
      <c r="S363" s="14" t="n"/>
      <c r="T363" s="15">
        <f>IF(Q363="YES", IF(R363="Company",L363*(1+S363),IF(R363="Vendor",L363*(1-S363),"")),"")</f>
        <v/>
      </c>
      <c r="U363" s="15">
        <f>IF(Q363="YES",O363*T363,"")</f>
        <v/>
      </c>
      <c r="V363" s="16" t="n"/>
      <c r="W363" s="17">
        <f>IF(Q363="YES",G363+V363,"")</f>
        <v/>
      </c>
      <c r="X363" s="18">
        <f>IF(Q363="YES",IF(TODAY()&gt;W363,"OVERDUE","WITHIN TIME"),"")</f>
        <v/>
      </c>
    </row>
    <row r="364">
      <c r="A364" s="3" t="n">
        <v>360</v>
      </c>
      <c r="B364" s="4" t="n"/>
      <c r="C364" s="4" t="n"/>
      <c r="D364" s="5">
        <f>IF(E364="NRFC","Natural Rubber Field Coagulam","")</f>
        <v/>
      </c>
      <c r="E364" s="4" t="n"/>
      <c r="F364" s="6" t="n"/>
      <c r="G364" s="6" t="n"/>
      <c r="H364" s="7">
        <f>IF(G364="","",G364-TODAY())</f>
        <v/>
      </c>
      <c r="I364" s="8">
        <f>IF(G364="","",
IF(G364&lt;TODAY(),
IF(O364&gt;0,"Violated","Completed"),
IF(H364&lt;=7,"Expiring Soon",
"Active")))</f>
        <v/>
      </c>
      <c r="J364" s="8">
        <f>IF(C364="","",COUNTIFS(purchase!$C:$C,$C364,purchase!$E:$E,$E364,purchase!$G:$G,"&gt;="&amp;$F364,purchase!$G:$G,"&lt;="&amp;$G364))</f>
        <v/>
      </c>
      <c r="K364" s="9">
        <f>IF(COUNTIFS(purchase!$C:$C,$C364,purchase!$E:$E,$E364,purchase!$G:$G,"&gt;="&amp;$F364,purchase!$G:$G,"&lt;="&amp;$G364)=0,"",_xlfn.MAXIFS(purchase!$G:$G,purchase!$C:$C,$C364,purchase!$E:$E,$E364,purchase!$G:$G,"&gt;="&amp;$F364,purchase!$G:$G,"&lt;="&amp;$G364))</f>
        <v/>
      </c>
      <c r="L364" s="4" t="n"/>
      <c r="M364" s="4" t="n"/>
      <c r="N364" s="10">
        <f>IF(M364="","",SUMIFS(purchase!$N:$N,purchase!$C:$C,$C364,purchase!$E:$E,$E364,purchase!$G:$G,"&gt;="&amp;$F364,purchase!$G:$G,"&lt;="&amp;$G364))</f>
        <v/>
      </c>
      <c r="O364" s="10">
        <f>IF(M364="","",M364-N364)</f>
        <v/>
      </c>
      <c r="P364" s="11">
        <f>IF(M364=0,"",N364/M364)</f>
        <v/>
      </c>
      <c r="Q364" s="12">
        <f>IF(OR(G364="",O364=""),"",
IF(AND(G364&lt;TODAY(),O364&gt;0),"YES","NO"))</f>
        <v/>
      </c>
      <c r="R364" s="13" t="n"/>
      <c r="S364" s="14" t="n"/>
      <c r="T364" s="15">
        <f>IF(Q364="YES", IF(R364="Company",L364*(1+S364),IF(R364="Vendor",L364*(1-S364),"")),"")</f>
        <v/>
      </c>
      <c r="U364" s="15">
        <f>IF(Q364="YES",O364*T364,"")</f>
        <v/>
      </c>
      <c r="V364" s="16" t="n"/>
      <c r="W364" s="17">
        <f>IF(Q364="YES",G364+V364,"")</f>
        <v/>
      </c>
      <c r="X364" s="18">
        <f>IF(Q364="YES",IF(TODAY()&gt;W364,"OVERDUE","WITHIN TIME"),"")</f>
        <v/>
      </c>
    </row>
    <row r="365">
      <c r="A365" s="3" t="n">
        <v>361</v>
      </c>
      <c r="B365" s="4" t="n"/>
      <c r="C365" s="4" t="n"/>
      <c r="D365" s="5">
        <f>IF(E365="NRFC","Natural Rubber Field Coagulam","")</f>
        <v/>
      </c>
      <c r="E365" s="4" t="n"/>
      <c r="F365" s="6" t="n"/>
      <c r="G365" s="6" t="n"/>
      <c r="H365" s="7">
        <f>IF(G365="","",G365-TODAY())</f>
        <v/>
      </c>
      <c r="I365" s="8">
        <f>IF(G365="","",
IF(G365&lt;TODAY(),
IF(O365&gt;0,"Violated","Completed"),
IF(H365&lt;=7,"Expiring Soon",
"Active")))</f>
        <v/>
      </c>
      <c r="J365" s="8">
        <f>IF(C365="","",COUNTIFS(purchase!$C:$C,$C365,purchase!$E:$E,$E365,purchase!$G:$G,"&gt;="&amp;$F365,purchase!$G:$G,"&lt;="&amp;$G365))</f>
        <v/>
      </c>
      <c r="K365" s="9">
        <f>IF(COUNTIFS(purchase!$C:$C,$C365,purchase!$E:$E,$E365,purchase!$G:$G,"&gt;="&amp;$F365,purchase!$G:$G,"&lt;="&amp;$G365)=0,"",_xlfn.MAXIFS(purchase!$G:$G,purchase!$C:$C,$C365,purchase!$E:$E,$E365,purchase!$G:$G,"&gt;="&amp;$F365,purchase!$G:$G,"&lt;="&amp;$G365))</f>
        <v/>
      </c>
      <c r="L365" s="4" t="n"/>
      <c r="M365" s="4" t="n"/>
      <c r="N365" s="10">
        <f>IF(M365="","",SUMIFS(purchase!$N:$N,purchase!$C:$C,$C365,purchase!$E:$E,$E365,purchase!$G:$G,"&gt;="&amp;$F365,purchase!$G:$G,"&lt;="&amp;$G365))</f>
        <v/>
      </c>
      <c r="O365" s="10">
        <f>IF(M365="","",M365-N365)</f>
        <v/>
      </c>
      <c r="P365" s="11">
        <f>IF(M365=0,"",N365/M365)</f>
        <v/>
      </c>
      <c r="Q365" s="12">
        <f>IF(OR(G365="",O365=""),"",
IF(AND(G365&lt;TODAY(),O365&gt;0),"YES","NO"))</f>
        <v/>
      </c>
      <c r="R365" s="13" t="n"/>
      <c r="S365" s="14" t="n"/>
      <c r="T365" s="15">
        <f>IF(Q365="YES", IF(R365="Company",L365*(1+S365),IF(R365="Vendor",L365*(1-S365),"")),"")</f>
        <v/>
      </c>
      <c r="U365" s="15">
        <f>IF(Q365="YES",O365*T365,"")</f>
        <v/>
      </c>
      <c r="V365" s="16" t="n"/>
      <c r="W365" s="17">
        <f>IF(Q365="YES",G365+V365,"")</f>
        <v/>
      </c>
      <c r="X365" s="18">
        <f>IF(Q365="YES",IF(TODAY()&gt;W365,"OVERDUE","WITHIN TIME"),"")</f>
        <v/>
      </c>
    </row>
    <row r="366">
      <c r="A366" s="3" t="n">
        <v>362</v>
      </c>
      <c r="B366" s="4" t="n"/>
      <c r="C366" s="4" t="n"/>
      <c r="D366" s="5">
        <f>IF(E366="NRFC","Natural Rubber Field Coagulam","")</f>
        <v/>
      </c>
      <c r="E366" s="4" t="n"/>
      <c r="F366" s="6" t="n"/>
      <c r="G366" s="6" t="n"/>
      <c r="H366" s="7">
        <f>IF(G366="","",G366-TODAY())</f>
        <v/>
      </c>
      <c r="I366" s="8">
        <f>IF(G366="","",
IF(G366&lt;TODAY(),
IF(O366&gt;0,"Violated","Completed"),
IF(H366&lt;=7,"Expiring Soon",
"Active")))</f>
        <v/>
      </c>
      <c r="J366" s="8">
        <f>IF(C366="","",COUNTIFS(purchase!$C:$C,$C366,purchase!$E:$E,$E366,purchase!$G:$G,"&gt;="&amp;$F366,purchase!$G:$G,"&lt;="&amp;$G366))</f>
        <v/>
      </c>
      <c r="K366" s="9">
        <f>IF(COUNTIFS(purchase!$C:$C,$C366,purchase!$E:$E,$E366,purchase!$G:$G,"&gt;="&amp;$F366,purchase!$G:$G,"&lt;="&amp;$G366)=0,"",_xlfn.MAXIFS(purchase!$G:$G,purchase!$C:$C,$C366,purchase!$E:$E,$E366,purchase!$G:$G,"&gt;="&amp;$F366,purchase!$G:$G,"&lt;="&amp;$G366))</f>
        <v/>
      </c>
      <c r="L366" s="4" t="n"/>
      <c r="M366" s="4" t="n"/>
      <c r="N366" s="10">
        <f>IF(M366="","",SUMIFS(purchase!$N:$N,purchase!$C:$C,$C366,purchase!$E:$E,$E366,purchase!$G:$G,"&gt;="&amp;$F366,purchase!$G:$G,"&lt;="&amp;$G366))</f>
        <v/>
      </c>
      <c r="O366" s="10">
        <f>IF(M366="","",M366-N366)</f>
        <v/>
      </c>
      <c r="P366" s="11">
        <f>IF(M366=0,"",N366/M366)</f>
        <v/>
      </c>
      <c r="Q366" s="12">
        <f>IF(OR(G366="",O366=""),"",
IF(AND(G366&lt;TODAY(),O366&gt;0),"YES","NO"))</f>
        <v/>
      </c>
      <c r="R366" s="13" t="n"/>
      <c r="S366" s="14" t="n"/>
      <c r="T366" s="15">
        <f>IF(Q366="YES", IF(R366="Company",L366*(1+S366),IF(R366="Vendor",L366*(1-S366),"")),"")</f>
        <v/>
      </c>
      <c r="U366" s="15">
        <f>IF(Q366="YES",O366*T366,"")</f>
        <v/>
      </c>
      <c r="V366" s="16" t="n"/>
      <c r="W366" s="17">
        <f>IF(Q366="YES",G366+V366,"")</f>
        <v/>
      </c>
      <c r="X366" s="18">
        <f>IF(Q366="YES",IF(TODAY()&gt;W366,"OVERDUE","WITHIN TIME"),"")</f>
        <v/>
      </c>
    </row>
    <row r="367">
      <c r="A367" s="3" t="n">
        <v>363</v>
      </c>
      <c r="B367" s="4" t="n"/>
      <c r="C367" s="4" t="n"/>
      <c r="D367" s="5">
        <f>IF(E367="NRFC","Natural Rubber Field Coagulam","")</f>
        <v/>
      </c>
      <c r="E367" s="4" t="n"/>
      <c r="F367" s="6" t="n"/>
      <c r="G367" s="6" t="n"/>
      <c r="H367" s="7">
        <f>IF(G367="","",G367-TODAY())</f>
        <v/>
      </c>
      <c r="I367" s="8">
        <f>IF(G367="","",
IF(G367&lt;TODAY(),
IF(O367&gt;0,"Violated","Completed"),
IF(H367&lt;=7,"Expiring Soon",
"Active")))</f>
        <v/>
      </c>
      <c r="J367" s="8">
        <f>IF(C367="","",COUNTIFS(purchase!$C:$C,$C367,purchase!$E:$E,$E367,purchase!$G:$G,"&gt;="&amp;$F367,purchase!$G:$G,"&lt;="&amp;$G367))</f>
        <v/>
      </c>
      <c r="K367" s="9">
        <f>IF(COUNTIFS(purchase!$C:$C,$C367,purchase!$E:$E,$E367,purchase!$G:$G,"&gt;="&amp;$F367,purchase!$G:$G,"&lt;="&amp;$G367)=0,"",_xlfn.MAXIFS(purchase!$G:$G,purchase!$C:$C,$C367,purchase!$E:$E,$E367,purchase!$G:$G,"&gt;="&amp;$F367,purchase!$G:$G,"&lt;="&amp;$G367))</f>
        <v/>
      </c>
      <c r="L367" s="4" t="n"/>
      <c r="M367" s="4" t="n"/>
      <c r="N367" s="10">
        <f>IF(M367="","",SUMIFS(purchase!$N:$N,purchase!$C:$C,$C367,purchase!$E:$E,$E367,purchase!$G:$G,"&gt;="&amp;$F367,purchase!$G:$G,"&lt;="&amp;$G367))</f>
        <v/>
      </c>
      <c r="O367" s="10">
        <f>IF(M367="","",M367-N367)</f>
        <v/>
      </c>
      <c r="P367" s="11">
        <f>IF(M367=0,"",N367/M367)</f>
        <v/>
      </c>
      <c r="Q367" s="12">
        <f>IF(OR(G367="",O367=""),"",
IF(AND(G367&lt;TODAY(),O367&gt;0),"YES","NO"))</f>
        <v/>
      </c>
      <c r="R367" s="13" t="n"/>
      <c r="S367" s="14" t="n"/>
      <c r="T367" s="15">
        <f>IF(Q367="YES", IF(R367="Company",L367*(1+S367),IF(R367="Vendor",L367*(1-S367),"")),"")</f>
        <v/>
      </c>
      <c r="U367" s="15">
        <f>IF(Q367="YES",O367*T367,"")</f>
        <v/>
      </c>
      <c r="V367" s="16" t="n"/>
      <c r="W367" s="17">
        <f>IF(Q367="YES",G367+V367,"")</f>
        <v/>
      </c>
      <c r="X367" s="18">
        <f>IF(Q367="YES",IF(TODAY()&gt;W367,"OVERDUE","WITHIN TIME"),"")</f>
        <v/>
      </c>
    </row>
    <row r="368">
      <c r="A368" s="3" t="n">
        <v>364</v>
      </c>
      <c r="B368" s="4" t="n"/>
      <c r="C368" s="4" t="n"/>
      <c r="D368" s="5">
        <f>IF(E368="NRFC","Natural Rubber Field Coagulam","")</f>
        <v/>
      </c>
      <c r="E368" s="4" t="n"/>
      <c r="F368" s="6" t="n"/>
      <c r="G368" s="6" t="n"/>
      <c r="H368" s="7">
        <f>IF(G368="","",G368-TODAY())</f>
        <v/>
      </c>
      <c r="I368" s="8">
        <f>IF(G368="","",
IF(G368&lt;TODAY(),
IF(O368&gt;0,"Violated","Completed"),
IF(H368&lt;=7,"Expiring Soon",
"Active")))</f>
        <v/>
      </c>
      <c r="J368" s="8">
        <f>IF(C368="","",COUNTIFS(purchase!$C:$C,$C368,purchase!$E:$E,$E368,purchase!$G:$G,"&gt;="&amp;$F368,purchase!$G:$G,"&lt;="&amp;$G368))</f>
        <v/>
      </c>
      <c r="K368" s="9">
        <f>IF(COUNTIFS(purchase!$C:$C,$C368,purchase!$E:$E,$E368,purchase!$G:$G,"&gt;="&amp;$F368,purchase!$G:$G,"&lt;="&amp;$G368)=0,"",_xlfn.MAXIFS(purchase!$G:$G,purchase!$C:$C,$C368,purchase!$E:$E,$E368,purchase!$G:$G,"&gt;="&amp;$F368,purchase!$G:$G,"&lt;="&amp;$G368))</f>
        <v/>
      </c>
      <c r="L368" s="4" t="n"/>
      <c r="M368" s="4" t="n"/>
      <c r="N368" s="10">
        <f>IF(M368="","",SUMIFS(purchase!$N:$N,purchase!$C:$C,$C368,purchase!$E:$E,$E368,purchase!$G:$G,"&gt;="&amp;$F368,purchase!$G:$G,"&lt;="&amp;$G368))</f>
        <v/>
      </c>
      <c r="O368" s="10">
        <f>IF(M368="","",M368-N368)</f>
        <v/>
      </c>
      <c r="P368" s="11">
        <f>IF(M368=0,"",N368/M368)</f>
        <v/>
      </c>
      <c r="Q368" s="12">
        <f>IF(OR(G368="",O368=""),"",
IF(AND(G368&lt;TODAY(),O368&gt;0),"YES","NO"))</f>
        <v/>
      </c>
      <c r="R368" s="13" t="n"/>
      <c r="S368" s="14" t="n"/>
      <c r="T368" s="15">
        <f>IF(Q368="YES", IF(R368="Company",L368*(1+S368),IF(R368="Vendor",L368*(1-S368),"")),"")</f>
        <v/>
      </c>
      <c r="U368" s="15">
        <f>IF(Q368="YES",O368*T368,"")</f>
        <v/>
      </c>
      <c r="V368" s="16" t="n"/>
      <c r="W368" s="17">
        <f>IF(Q368="YES",G368+V368,"")</f>
        <v/>
      </c>
      <c r="X368" s="18">
        <f>IF(Q368="YES",IF(TODAY()&gt;W368,"OVERDUE","WITHIN TIME"),"")</f>
        <v/>
      </c>
    </row>
    <row r="369">
      <c r="A369" s="3" t="n">
        <v>365</v>
      </c>
      <c r="B369" s="4" t="n"/>
      <c r="C369" s="4" t="n"/>
      <c r="D369" s="5">
        <f>IF(E369="NRFC","Natural Rubber Field Coagulam","")</f>
        <v/>
      </c>
      <c r="E369" s="4" t="n"/>
      <c r="F369" s="6" t="n"/>
      <c r="G369" s="6" t="n"/>
      <c r="H369" s="7">
        <f>IF(G369="","",G369-TODAY())</f>
        <v/>
      </c>
      <c r="I369" s="8">
        <f>IF(G369="","",
IF(G369&lt;TODAY(),
IF(O369&gt;0,"Violated","Completed"),
IF(H369&lt;=7,"Expiring Soon",
"Active")))</f>
        <v/>
      </c>
      <c r="J369" s="8">
        <f>IF(C369="","",COUNTIFS(purchase!$C:$C,$C369,purchase!$E:$E,$E369,purchase!$G:$G,"&gt;="&amp;$F369,purchase!$G:$G,"&lt;="&amp;$G369))</f>
        <v/>
      </c>
      <c r="K369" s="9">
        <f>IF(COUNTIFS(purchase!$C:$C,$C369,purchase!$E:$E,$E369,purchase!$G:$G,"&gt;="&amp;$F369,purchase!$G:$G,"&lt;="&amp;$G369)=0,"",_xlfn.MAXIFS(purchase!$G:$G,purchase!$C:$C,$C369,purchase!$E:$E,$E369,purchase!$G:$G,"&gt;="&amp;$F369,purchase!$G:$G,"&lt;="&amp;$G369))</f>
        <v/>
      </c>
      <c r="L369" s="4" t="n"/>
      <c r="M369" s="4" t="n"/>
      <c r="N369" s="10">
        <f>IF(M369="","",SUMIFS(purchase!$N:$N,purchase!$C:$C,$C369,purchase!$E:$E,$E369,purchase!$G:$G,"&gt;="&amp;$F369,purchase!$G:$G,"&lt;="&amp;$G369))</f>
        <v/>
      </c>
      <c r="O369" s="10">
        <f>IF(M369="","",M369-N369)</f>
        <v/>
      </c>
      <c r="P369" s="11">
        <f>IF(M369=0,"",N369/M369)</f>
        <v/>
      </c>
      <c r="Q369" s="12">
        <f>IF(OR(G369="",O369=""),"",
IF(AND(G369&lt;TODAY(),O369&gt;0),"YES","NO"))</f>
        <v/>
      </c>
      <c r="R369" s="13" t="n"/>
      <c r="S369" s="14" t="n"/>
      <c r="T369" s="15">
        <f>IF(Q369="YES", IF(R369="Company",L369*(1+S369),IF(R369="Vendor",L369*(1-S369),"")),"")</f>
        <v/>
      </c>
      <c r="U369" s="15">
        <f>IF(Q369="YES",O369*T369,"")</f>
        <v/>
      </c>
      <c r="V369" s="16" t="n"/>
      <c r="W369" s="17">
        <f>IF(Q369="YES",G369+V369,"")</f>
        <v/>
      </c>
      <c r="X369" s="18">
        <f>IF(Q369="YES",IF(TODAY()&gt;W369,"OVERDUE","WITHIN TIME"),"")</f>
        <v/>
      </c>
    </row>
    <row r="370">
      <c r="A370" s="3" t="n">
        <v>366</v>
      </c>
      <c r="B370" s="4" t="n"/>
      <c r="C370" s="4" t="n"/>
      <c r="D370" s="5">
        <f>IF(E370="NRFC","Natural Rubber Field Coagulam","")</f>
        <v/>
      </c>
      <c r="E370" s="4" t="n"/>
      <c r="F370" s="6" t="n"/>
      <c r="G370" s="6" t="n"/>
      <c r="H370" s="7">
        <f>IF(G370="","",G370-TODAY())</f>
        <v/>
      </c>
      <c r="I370" s="8">
        <f>IF(G370="","",
IF(G370&lt;TODAY(),
IF(O370&gt;0,"Violated","Completed"),
IF(H370&lt;=7,"Expiring Soon",
"Active")))</f>
        <v/>
      </c>
      <c r="J370" s="8">
        <f>IF(C370="","",COUNTIFS(purchase!$C:$C,$C370,purchase!$E:$E,$E370,purchase!$G:$G,"&gt;="&amp;$F370,purchase!$G:$G,"&lt;="&amp;$G370))</f>
        <v/>
      </c>
      <c r="K370" s="9">
        <f>IF(COUNTIFS(purchase!$C:$C,$C370,purchase!$E:$E,$E370,purchase!$G:$G,"&gt;="&amp;$F370,purchase!$G:$G,"&lt;="&amp;$G370)=0,"",_xlfn.MAXIFS(purchase!$G:$G,purchase!$C:$C,$C370,purchase!$E:$E,$E370,purchase!$G:$G,"&gt;="&amp;$F370,purchase!$G:$G,"&lt;="&amp;$G370))</f>
        <v/>
      </c>
      <c r="L370" s="4" t="n"/>
      <c r="M370" s="4" t="n"/>
      <c r="N370" s="10">
        <f>IF(M370="","",SUMIFS(purchase!$N:$N,purchase!$C:$C,$C370,purchase!$E:$E,$E370,purchase!$G:$G,"&gt;="&amp;$F370,purchase!$G:$G,"&lt;="&amp;$G370))</f>
        <v/>
      </c>
      <c r="O370" s="10">
        <f>IF(M370="","",M370-N370)</f>
        <v/>
      </c>
      <c r="P370" s="11">
        <f>IF(M370=0,"",N370/M370)</f>
        <v/>
      </c>
      <c r="Q370" s="12">
        <f>IF(OR(G370="",O370=""),"",
IF(AND(G370&lt;TODAY(),O370&gt;0),"YES","NO"))</f>
        <v/>
      </c>
      <c r="R370" s="13" t="n"/>
      <c r="S370" s="14" t="n"/>
      <c r="T370" s="15">
        <f>IF(Q370="YES", IF(R370="Company",L370*(1+S370),IF(R370="Vendor",L370*(1-S370),"")),"")</f>
        <v/>
      </c>
      <c r="U370" s="15">
        <f>IF(Q370="YES",O370*T370,"")</f>
        <v/>
      </c>
      <c r="V370" s="16" t="n"/>
      <c r="W370" s="17">
        <f>IF(Q370="YES",G370+V370,"")</f>
        <v/>
      </c>
      <c r="X370" s="18">
        <f>IF(Q370="YES",IF(TODAY()&gt;W370,"OVERDUE","WITHIN TIME"),"")</f>
        <v/>
      </c>
    </row>
    <row r="371">
      <c r="A371" s="3" t="n">
        <v>367</v>
      </c>
      <c r="B371" s="4" t="n"/>
      <c r="C371" s="4" t="n"/>
      <c r="D371" s="5">
        <f>IF(E371="NRFC","Natural Rubber Field Coagulam","")</f>
        <v/>
      </c>
      <c r="E371" s="4" t="n"/>
      <c r="F371" s="6" t="n"/>
      <c r="G371" s="6" t="n"/>
      <c r="H371" s="7">
        <f>IF(G371="","",G371-TODAY())</f>
        <v/>
      </c>
      <c r="I371" s="8">
        <f>IF(G371="","",
IF(G371&lt;TODAY(),
IF(O371&gt;0,"Violated","Completed"),
IF(H371&lt;=7,"Expiring Soon",
"Active")))</f>
        <v/>
      </c>
      <c r="J371" s="8">
        <f>IF(C371="","",COUNTIFS(purchase!$C:$C,$C371,purchase!$E:$E,$E371,purchase!$G:$G,"&gt;="&amp;$F371,purchase!$G:$G,"&lt;="&amp;$G371))</f>
        <v/>
      </c>
      <c r="K371" s="9">
        <f>IF(COUNTIFS(purchase!$C:$C,$C371,purchase!$E:$E,$E371,purchase!$G:$G,"&gt;="&amp;$F371,purchase!$G:$G,"&lt;="&amp;$G371)=0,"",_xlfn.MAXIFS(purchase!$G:$G,purchase!$C:$C,$C371,purchase!$E:$E,$E371,purchase!$G:$G,"&gt;="&amp;$F371,purchase!$G:$G,"&lt;="&amp;$G371))</f>
        <v/>
      </c>
      <c r="L371" s="4" t="n"/>
      <c r="M371" s="4" t="n"/>
      <c r="N371" s="10">
        <f>IF(M371="","",SUMIFS(purchase!$N:$N,purchase!$C:$C,$C371,purchase!$E:$E,$E371,purchase!$G:$G,"&gt;="&amp;$F371,purchase!$G:$G,"&lt;="&amp;$G371))</f>
        <v/>
      </c>
      <c r="O371" s="10">
        <f>IF(M371="","",M371-N371)</f>
        <v/>
      </c>
      <c r="P371" s="11">
        <f>IF(M371=0,"",N371/M371)</f>
        <v/>
      </c>
      <c r="Q371" s="12">
        <f>IF(OR(G371="",O371=""),"",
IF(AND(G371&lt;TODAY(),O371&gt;0),"YES","NO"))</f>
        <v/>
      </c>
      <c r="R371" s="13" t="n"/>
      <c r="S371" s="14" t="n"/>
      <c r="T371" s="15">
        <f>IF(Q371="YES", IF(R371="Company",L371*(1+S371),IF(R371="Vendor",L371*(1-S371),"")),"")</f>
        <v/>
      </c>
      <c r="U371" s="15">
        <f>IF(Q371="YES",O371*T371,"")</f>
        <v/>
      </c>
      <c r="V371" s="16" t="n"/>
      <c r="W371" s="17">
        <f>IF(Q371="YES",G371+V371,"")</f>
        <v/>
      </c>
      <c r="X371" s="18">
        <f>IF(Q371="YES",IF(TODAY()&gt;W371,"OVERDUE","WITHIN TIME"),"")</f>
        <v/>
      </c>
    </row>
    <row r="372">
      <c r="A372" s="3" t="n">
        <v>368</v>
      </c>
      <c r="B372" s="4" t="n"/>
      <c r="C372" s="4" t="n"/>
      <c r="D372" s="5">
        <f>IF(E372="NRFC","Natural Rubber Field Coagulam","")</f>
        <v/>
      </c>
      <c r="E372" s="4" t="n"/>
      <c r="F372" s="6" t="n"/>
      <c r="G372" s="6" t="n"/>
      <c r="H372" s="7">
        <f>IF(G372="","",G372-TODAY())</f>
        <v/>
      </c>
      <c r="I372" s="8">
        <f>IF(G372="","",
IF(G372&lt;TODAY(),
IF(O372&gt;0,"Violated","Completed"),
IF(H372&lt;=7,"Expiring Soon",
"Active")))</f>
        <v/>
      </c>
      <c r="J372" s="8">
        <f>IF(C372="","",COUNTIFS(purchase!$C:$C,$C372,purchase!$E:$E,$E372,purchase!$G:$G,"&gt;="&amp;$F372,purchase!$G:$G,"&lt;="&amp;$G372))</f>
        <v/>
      </c>
      <c r="K372" s="9">
        <f>IF(COUNTIFS(purchase!$C:$C,$C372,purchase!$E:$E,$E372,purchase!$G:$G,"&gt;="&amp;$F372,purchase!$G:$G,"&lt;="&amp;$G372)=0,"",_xlfn.MAXIFS(purchase!$G:$G,purchase!$C:$C,$C372,purchase!$E:$E,$E372,purchase!$G:$G,"&gt;="&amp;$F372,purchase!$G:$G,"&lt;="&amp;$G372))</f>
        <v/>
      </c>
      <c r="L372" s="4" t="n"/>
      <c r="M372" s="4" t="n"/>
      <c r="N372" s="10">
        <f>IF(M372="","",SUMIFS(purchase!$N:$N,purchase!$C:$C,$C372,purchase!$E:$E,$E372,purchase!$G:$G,"&gt;="&amp;$F372,purchase!$G:$G,"&lt;="&amp;$G372))</f>
        <v/>
      </c>
      <c r="O372" s="10">
        <f>IF(M372="","",M372-N372)</f>
        <v/>
      </c>
      <c r="P372" s="11">
        <f>IF(M372=0,"",N372/M372)</f>
        <v/>
      </c>
      <c r="Q372" s="12">
        <f>IF(OR(G372="",O372=""),"",
IF(AND(G372&lt;TODAY(),O372&gt;0),"YES","NO"))</f>
        <v/>
      </c>
      <c r="R372" s="13" t="n"/>
      <c r="S372" s="14" t="n"/>
      <c r="T372" s="15">
        <f>IF(Q372="YES", IF(R372="Company",L372*(1+S372),IF(R372="Vendor",L372*(1-S372),"")),"")</f>
        <v/>
      </c>
      <c r="U372" s="15">
        <f>IF(Q372="YES",O372*T372,"")</f>
        <v/>
      </c>
      <c r="V372" s="16" t="n"/>
      <c r="W372" s="17">
        <f>IF(Q372="YES",G372+V372,"")</f>
        <v/>
      </c>
      <c r="X372" s="18">
        <f>IF(Q372="YES",IF(TODAY()&gt;W372,"OVERDUE","WITHIN TIME"),"")</f>
        <v/>
      </c>
    </row>
    <row r="373">
      <c r="A373" s="3" t="n">
        <v>369</v>
      </c>
      <c r="B373" s="4" t="n"/>
      <c r="C373" s="4" t="n"/>
      <c r="D373" s="5">
        <f>IF(E373="NRFC","Natural Rubber Field Coagulam","")</f>
        <v/>
      </c>
      <c r="E373" s="4" t="n"/>
      <c r="F373" s="6" t="n"/>
      <c r="G373" s="6" t="n"/>
      <c r="H373" s="7">
        <f>IF(G373="","",G373-TODAY())</f>
        <v/>
      </c>
      <c r="I373" s="8">
        <f>IF(G373="","",
IF(G373&lt;TODAY(),
IF(O373&gt;0,"Violated","Completed"),
IF(H373&lt;=7,"Expiring Soon",
"Active")))</f>
        <v/>
      </c>
      <c r="J373" s="8">
        <f>IF(C373="","",COUNTIFS(purchase!$C:$C,$C373,purchase!$E:$E,$E373,purchase!$G:$G,"&gt;="&amp;$F373,purchase!$G:$G,"&lt;="&amp;$G373))</f>
        <v/>
      </c>
      <c r="K373" s="9">
        <f>IF(COUNTIFS(purchase!$C:$C,$C373,purchase!$E:$E,$E373,purchase!$G:$G,"&gt;="&amp;$F373,purchase!$G:$G,"&lt;="&amp;$G373)=0,"",_xlfn.MAXIFS(purchase!$G:$G,purchase!$C:$C,$C373,purchase!$E:$E,$E373,purchase!$G:$G,"&gt;="&amp;$F373,purchase!$G:$G,"&lt;="&amp;$G373))</f>
        <v/>
      </c>
      <c r="L373" s="4" t="n"/>
      <c r="M373" s="4" t="n"/>
      <c r="N373" s="10">
        <f>IF(M373="","",SUMIFS(purchase!$N:$N,purchase!$C:$C,$C373,purchase!$E:$E,$E373,purchase!$G:$G,"&gt;="&amp;$F373,purchase!$G:$G,"&lt;="&amp;$G373))</f>
        <v/>
      </c>
      <c r="O373" s="10">
        <f>IF(M373="","",M373-N373)</f>
        <v/>
      </c>
      <c r="P373" s="11">
        <f>IF(M373=0,"",N373/M373)</f>
        <v/>
      </c>
      <c r="Q373" s="12">
        <f>IF(OR(G373="",O373=""),"",
IF(AND(G373&lt;TODAY(),O373&gt;0),"YES","NO"))</f>
        <v/>
      </c>
      <c r="R373" s="13" t="n"/>
      <c r="S373" s="14" t="n"/>
      <c r="T373" s="15">
        <f>IF(Q373="YES", IF(R373="Company",L373*(1+S373),IF(R373="Vendor",L373*(1-S373),"")),"")</f>
        <v/>
      </c>
      <c r="U373" s="15">
        <f>IF(Q373="YES",O373*T373,"")</f>
        <v/>
      </c>
      <c r="V373" s="16" t="n"/>
      <c r="W373" s="17">
        <f>IF(Q373="YES",G373+V373,"")</f>
        <v/>
      </c>
      <c r="X373" s="18">
        <f>IF(Q373="YES",IF(TODAY()&gt;W373,"OVERDUE","WITHIN TIME"),"")</f>
        <v/>
      </c>
    </row>
    <row r="374">
      <c r="A374" s="3" t="n">
        <v>370</v>
      </c>
      <c r="B374" s="4" t="n"/>
      <c r="C374" s="4" t="n"/>
      <c r="D374" s="5">
        <f>IF(E374="NRFC","Natural Rubber Field Coagulam","")</f>
        <v/>
      </c>
      <c r="E374" s="4" t="n"/>
      <c r="F374" s="6" t="n"/>
      <c r="G374" s="6" t="n"/>
      <c r="H374" s="7">
        <f>IF(G374="","",G374-TODAY())</f>
        <v/>
      </c>
      <c r="I374" s="8">
        <f>IF(G374="","",
IF(G374&lt;TODAY(),
IF(O374&gt;0,"Violated","Completed"),
IF(H374&lt;=7,"Expiring Soon",
"Active")))</f>
        <v/>
      </c>
      <c r="J374" s="8">
        <f>IF(C374="","",COUNTIFS(purchase!$C:$C,$C374,purchase!$E:$E,$E374,purchase!$G:$G,"&gt;="&amp;$F374,purchase!$G:$G,"&lt;="&amp;$G374))</f>
        <v/>
      </c>
      <c r="K374" s="9">
        <f>IF(COUNTIFS(purchase!$C:$C,$C374,purchase!$E:$E,$E374,purchase!$G:$G,"&gt;="&amp;$F374,purchase!$G:$G,"&lt;="&amp;$G374)=0,"",_xlfn.MAXIFS(purchase!$G:$G,purchase!$C:$C,$C374,purchase!$E:$E,$E374,purchase!$G:$G,"&gt;="&amp;$F374,purchase!$G:$G,"&lt;="&amp;$G374))</f>
        <v/>
      </c>
      <c r="L374" s="4" t="n"/>
      <c r="M374" s="4" t="n"/>
      <c r="N374" s="10">
        <f>IF(M374="","",SUMIFS(purchase!$N:$N,purchase!$C:$C,$C374,purchase!$E:$E,$E374,purchase!$G:$G,"&gt;="&amp;$F374,purchase!$G:$G,"&lt;="&amp;$G374))</f>
        <v/>
      </c>
      <c r="O374" s="10">
        <f>IF(M374="","",M374-N374)</f>
        <v/>
      </c>
      <c r="P374" s="11">
        <f>IF(M374=0,"",N374/M374)</f>
        <v/>
      </c>
      <c r="Q374" s="12">
        <f>IF(OR(G374="",O374=""),"",
IF(AND(G374&lt;TODAY(),O374&gt;0),"YES","NO"))</f>
        <v/>
      </c>
      <c r="R374" s="13" t="n"/>
      <c r="S374" s="14" t="n"/>
      <c r="T374" s="15">
        <f>IF(Q374="YES", IF(R374="Company",L374*(1+S374),IF(R374="Vendor",L374*(1-S374),"")),"")</f>
        <v/>
      </c>
      <c r="U374" s="15">
        <f>IF(Q374="YES",O374*T374,"")</f>
        <v/>
      </c>
      <c r="V374" s="16" t="n"/>
      <c r="W374" s="17">
        <f>IF(Q374="YES",G374+V374,"")</f>
        <v/>
      </c>
      <c r="X374" s="18">
        <f>IF(Q374="YES",IF(TODAY()&gt;W374,"OVERDUE","WITHIN TIME"),"")</f>
        <v/>
      </c>
    </row>
    <row r="375">
      <c r="A375" s="3" t="n">
        <v>371</v>
      </c>
      <c r="B375" s="4" t="n"/>
      <c r="C375" s="4" t="n"/>
      <c r="D375" s="5">
        <f>IF(E375="NRFC","Natural Rubber Field Coagulam","")</f>
        <v/>
      </c>
      <c r="E375" s="4" t="n"/>
      <c r="F375" s="6" t="n"/>
      <c r="G375" s="6" t="n"/>
      <c r="H375" s="7">
        <f>IF(G375="","",G375-TODAY())</f>
        <v/>
      </c>
      <c r="I375" s="8">
        <f>IF(G375="","",
IF(G375&lt;TODAY(),
IF(O375&gt;0,"Violated","Completed"),
IF(H375&lt;=7,"Expiring Soon",
"Active")))</f>
        <v/>
      </c>
      <c r="J375" s="8">
        <f>IF(C375="","",COUNTIFS(purchase!$C:$C,$C375,purchase!$E:$E,$E375,purchase!$G:$G,"&gt;="&amp;$F375,purchase!$G:$G,"&lt;="&amp;$G375))</f>
        <v/>
      </c>
      <c r="K375" s="9">
        <f>IF(COUNTIFS(purchase!$C:$C,$C375,purchase!$E:$E,$E375,purchase!$G:$G,"&gt;="&amp;$F375,purchase!$G:$G,"&lt;="&amp;$G375)=0,"",_xlfn.MAXIFS(purchase!$G:$G,purchase!$C:$C,$C375,purchase!$E:$E,$E375,purchase!$G:$G,"&gt;="&amp;$F375,purchase!$G:$G,"&lt;="&amp;$G375))</f>
        <v/>
      </c>
      <c r="L375" s="4" t="n"/>
      <c r="M375" s="4" t="n"/>
      <c r="N375" s="10">
        <f>IF(M375="","",SUMIFS(purchase!$N:$N,purchase!$C:$C,$C375,purchase!$E:$E,$E375,purchase!$G:$G,"&gt;="&amp;$F375,purchase!$G:$G,"&lt;="&amp;$G375))</f>
        <v/>
      </c>
      <c r="O375" s="10">
        <f>IF(M375="","",M375-N375)</f>
        <v/>
      </c>
      <c r="P375" s="11">
        <f>IF(M375=0,"",N375/M375)</f>
        <v/>
      </c>
      <c r="Q375" s="12">
        <f>IF(OR(G375="",O375=""),"",
IF(AND(G375&lt;TODAY(),O375&gt;0),"YES","NO"))</f>
        <v/>
      </c>
      <c r="R375" s="13" t="n"/>
      <c r="S375" s="14" t="n"/>
      <c r="T375" s="15">
        <f>IF(Q375="YES", IF(R375="Company",L375*(1+S375),IF(R375="Vendor",L375*(1-S375),"")),"")</f>
        <v/>
      </c>
      <c r="U375" s="15">
        <f>IF(Q375="YES",O375*T375,"")</f>
        <v/>
      </c>
      <c r="V375" s="16" t="n"/>
      <c r="W375" s="17">
        <f>IF(Q375="YES",G375+V375,"")</f>
        <v/>
      </c>
      <c r="X375" s="18">
        <f>IF(Q375="YES",IF(TODAY()&gt;W375,"OVERDUE","WITHIN TIME"),"")</f>
        <v/>
      </c>
    </row>
    <row r="376">
      <c r="A376" s="3" t="n">
        <v>372</v>
      </c>
      <c r="B376" s="4" t="n"/>
      <c r="C376" s="4" t="n"/>
      <c r="D376" s="5">
        <f>IF(E376="NRFC","Natural Rubber Field Coagulam","")</f>
        <v/>
      </c>
      <c r="E376" s="4" t="n"/>
      <c r="F376" s="6" t="n"/>
      <c r="G376" s="6" t="n"/>
      <c r="H376" s="7">
        <f>IF(G376="","",G376-TODAY())</f>
        <v/>
      </c>
      <c r="I376" s="8">
        <f>IF(G376="","",
IF(G376&lt;TODAY(),
IF(O376&gt;0,"Violated","Completed"),
IF(H376&lt;=7,"Expiring Soon",
"Active")))</f>
        <v/>
      </c>
      <c r="J376" s="8">
        <f>IF(C376="","",COUNTIFS(purchase!$C:$C,$C376,purchase!$E:$E,$E376,purchase!$G:$G,"&gt;="&amp;$F376,purchase!$G:$G,"&lt;="&amp;$G376))</f>
        <v/>
      </c>
      <c r="K376" s="9">
        <f>IF(COUNTIFS(purchase!$C:$C,$C376,purchase!$E:$E,$E376,purchase!$G:$G,"&gt;="&amp;$F376,purchase!$G:$G,"&lt;="&amp;$G376)=0,"",_xlfn.MAXIFS(purchase!$G:$G,purchase!$C:$C,$C376,purchase!$E:$E,$E376,purchase!$G:$G,"&gt;="&amp;$F376,purchase!$G:$G,"&lt;="&amp;$G376))</f>
        <v/>
      </c>
      <c r="L376" s="4" t="n"/>
      <c r="M376" s="4" t="n"/>
      <c r="N376" s="10">
        <f>IF(M376="","",SUMIFS(purchase!$N:$N,purchase!$C:$C,$C376,purchase!$E:$E,$E376,purchase!$G:$G,"&gt;="&amp;$F376,purchase!$G:$G,"&lt;="&amp;$G376))</f>
        <v/>
      </c>
      <c r="O376" s="10">
        <f>IF(M376="","",M376-N376)</f>
        <v/>
      </c>
      <c r="P376" s="11">
        <f>IF(M376=0,"",N376/M376)</f>
        <v/>
      </c>
      <c r="Q376" s="12">
        <f>IF(OR(G376="",O376=""),"",
IF(AND(G376&lt;TODAY(),O376&gt;0),"YES","NO"))</f>
        <v/>
      </c>
      <c r="R376" s="13" t="n"/>
      <c r="S376" s="14" t="n"/>
      <c r="T376" s="15">
        <f>IF(Q376="YES", IF(R376="Company",L376*(1+S376),IF(R376="Vendor",L376*(1-S376),"")),"")</f>
        <v/>
      </c>
      <c r="U376" s="15">
        <f>IF(Q376="YES",O376*T376,"")</f>
        <v/>
      </c>
      <c r="V376" s="16" t="n"/>
      <c r="W376" s="17">
        <f>IF(Q376="YES",G376+V376,"")</f>
        <v/>
      </c>
      <c r="X376" s="18">
        <f>IF(Q376="YES",IF(TODAY()&gt;W376,"OVERDUE","WITHIN TIME"),"")</f>
        <v/>
      </c>
    </row>
    <row r="377">
      <c r="A377" s="3" t="n">
        <v>373</v>
      </c>
      <c r="B377" s="4" t="n"/>
      <c r="C377" s="4" t="n"/>
      <c r="D377" s="5">
        <f>IF(E377="NRFC","Natural Rubber Field Coagulam","")</f>
        <v/>
      </c>
      <c r="E377" s="4" t="n"/>
      <c r="F377" s="6" t="n"/>
      <c r="G377" s="6" t="n"/>
      <c r="H377" s="7">
        <f>IF(G377="","",G377-TODAY())</f>
        <v/>
      </c>
      <c r="I377" s="8">
        <f>IF(G377="","",
IF(G377&lt;TODAY(),
IF(O377&gt;0,"Violated","Completed"),
IF(H377&lt;=7,"Expiring Soon",
"Active")))</f>
        <v/>
      </c>
      <c r="J377" s="8">
        <f>IF(C377="","",COUNTIFS(purchase!$C:$C,$C377,purchase!$E:$E,$E377,purchase!$G:$G,"&gt;="&amp;$F377,purchase!$G:$G,"&lt;="&amp;$G377))</f>
        <v/>
      </c>
      <c r="K377" s="9">
        <f>IF(COUNTIFS(purchase!$C:$C,$C377,purchase!$E:$E,$E377,purchase!$G:$G,"&gt;="&amp;$F377,purchase!$G:$G,"&lt;="&amp;$G377)=0,"",_xlfn.MAXIFS(purchase!$G:$G,purchase!$C:$C,$C377,purchase!$E:$E,$E377,purchase!$G:$G,"&gt;="&amp;$F377,purchase!$G:$G,"&lt;="&amp;$G377))</f>
        <v/>
      </c>
      <c r="L377" s="4" t="n"/>
      <c r="M377" s="4" t="n"/>
      <c r="N377" s="10">
        <f>IF(M377="","",SUMIFS(purchase!$N:$N,purchase!$C:$C,$C377,purchase!$E:$E,$E377,purchase!$G:$G,"&gt;="&amp;$F377,purchase!$G:$G,"&lt;="&amp;$G377))</f>
        <v/>
      </c>
      <c r="O377" s="10">
        <f>IF(M377="","",M377-N377)</f>
        <v/>
      </c>
      <c r="P377" s="11">
        <f>IF(M377=0,"",N377/M377)</f>
        <v/>
      </c>
      <c r="Q377" s="12">
        <f>IF(OR(G377="",O377=""),"",
IF(AND(G377&lt;TODAY(),O377&gt;0),"YES","NO"))</f>
        <v/>
      </c>
      <c r="R377" s="13" t="n"/>
      <c r="S377" s="14" t="n"/>
      <c r="T377" s="15">
        <f>IF(Q377="YES", IF(R377="Company",L377*(1+S377),IF(R377="Vendor",L377*(1-S377),"")),"")</f>
        <v/>
      </c>
      <c r="U377" s="15">
        <f>IF(Q377="YES",O377*T377,"")</f>
        <v/>
      </c>
      <c r="V377" s="16" t="n"/>
      <c r="W377" s="17">
        <f>IF(Q377="YES",G377+V377,"")</f>
        <v/>
      </c>
      <c r="X377" s="18">
        <f>IF(Q377="YES",IF(TODAY()&gt;W377,"OVERDUE","WITHIN TIME"),"")</f>
        <v/>
      </c>
    </row>
    <row r="378">
      <c r="A378" s="3" t="n">
        <v>374</v>
      </c>
      <c r="B378" s="4" t="n"/>
      <c r="C378" s="4" t="n"/>
      <c r="D378" s="5">
        <f>IF(E378="NRFC","Natural Rubber Field Coagulam","")</f>
        <v/>
      </c>
      <c r="E378" s="4" t="n"/>
      <c r="F378" s="6" t="n"/>
      <c r="G378" s="6" t="n"/>
      <c r="H378" s="7">
        <f>IF(G378="","",G378-TODAY())</f>
        <v/>
      </c>
      <c r="I378" s="8">
        <f>IF(G378="","",
IF(G378&lt;TODAY(),
IF(O378&gt;0,"Violated","Completed"),
IF(H378&lt;=7,"Expiring Soon",
"Active")))</f>
        <v/>
      </c>
      <c r="J378" s="8">
        <f>IF(C378="","",COUNTIFS(purchase!$C:$C,$C378,purchase!$E:$E,$E378,purchase!$G:$G,"&gt;="&amp;$F378,purchase!$G:$G,"&lt;="&amp;$G378))</f>
        <v/>
      </c>
      <c r="K378" s="9">
        <f>IF(COUNTIFS(purchase!$C:$C,$C378,purchase!$E:$E,$E378,purchase!$G:$G,"&gt;="&amp;$F378,purchase!$G:$G,"&lt;="&amp;$G378)=0,"",_xlfn.MAXIFS(purchase!$G:$G,purchase!$C:$C,$C378,purchase!$E:$E,$E378,purchase!$G:$G,"&gt;="&amp;$F378,purchase!$G:$G,"&lt;="&amp;$G378))</f>
        <v/>
      </c>
      <c r="L378" s="4" t="n"/>
      <c r="M378" s="4" t="n"/>
      <c r="N378" s="10">
        <f>IF(M378="","",SUMIFS(purchase!$N:$N,purchase!$C:$C,$C378,purchase!$E:$E,$E378,purchase!$G:$G,"&gt;="&amp;$F378,purchase!$G:$G,"&lt;="&amp;$G378))</f>
        <v/>
      </c>
      <c r="O378" s="10">
        <f>IF(M378="","",M378-N378)</f>
        <v/>
      </c>
      <c r="P378" s="11">
        <f>IF(M378=0,"",N378/M378)</f>
        <v/>
      </c>
      <c r="Q378" s="12">
        <f>IF(OR(G378="",O378=""),"",
IF(AND(G378&lt;TODAY(),O378&gt;0),"YES","NO"))</f>
        <v/>
      </c>
      <c r="R378" s="13" t="n"/>
      <c r="S378" s="14" t="n"/>
      <c r="T378" s="15">
        <f>IF(Q378="YES", IF(R378="Company",L378*(1+S378),IF(R378="Vendor",L378*(1-S378),"")),"")</f>
        <v/>
      </c>
      <c r="U378" s="15">
        <f>IF(Q378="YES",O378*T378,"")</f>
        <v/>
      </c>
      <c r="V378" s="16" t="n"/>
      <c r="W378" s="17">
        <f>IF(Q378="YES",G378+V378,"")</f>
        <v/>
      </c>
      <c r="X378" s="18">
        <f>IF(Q378="YES",IF(TODAY()&gt;W378,"OVERDUE","WITHIN TIME"),"")</f>
        <v/>
      </c>
    </row>
    <row r="379">
      <c r="A379" s="3" t="n">
        <v>375</v>
      </c>
      <c r="B379" s="4" t="n"/>
      <c r="C379" s="4" t="n"/>
      <c r="D379" s="5">
        <f>IF(E379="NRFC","Natural Rubber Field Coagulam","")</f>
        <v/>
      </c>
      <c r="E379" s="4" t="n"/>
      <c r="F379" s="6" t="n"/>
      <c r="G379" s="6" t="n"/>
      <c r="H379" s="7">
        <f>IF(G379="","",G379-TODAY())</f>
        <v/>
      </c>
      <c r="I379" s="8">
        <f>IF(G379="","",
IF(G379&lt;TODAY(),
IF(O379&gt;0,"Violated","Completed"),
IF(H379&lt;=7,"Expiring Soon",
"Active")))</f>
        <v/>
      </c>
      <c r="J379" s="8">
        <f>IF(C379="","",COUNTIFS(purchase!$C:$C,$C379,purchase!$E:$E,$E379,purchase!$G:$G,"&gt;="&amp;$F379,purchase!$G:$G,"&lt;="&amp;$G379))</f>
        <v/>
      </c>
      <c r="K379" s="9">
        <f>IF(COUNTIFS(purchase!$C:$C,$C379,purchase!$E:$E,$E379,purchase!$G:$G,"&gt;="&amp;$F379,purchase!$G:$G,"&lt;="&amp;$G379)=0,"",_xlfn.MAXIFS(purchase!$G:$G,purchase!$C:$C,$C379,purchase!$E:$E,$E379,purchase!$G:$G,"&gt;="&amp;$F379,purchase!$G:$G,"&lt;="&amp;$G379))</f>
        <v/>
      </c>
      <c r="L379" s="4" t="n"/>
      <c r="M379" s="4" t="n"/>
      <c r="N379" s="10">
        <f>IF(M379="","",SUMIFS(purchase!$N:$N,purchase!$C:$C,$C379,purchase!$E:$E,$E379,purchase!$G:$G,"&gt;="&amp;$F379,purchase!$G:$G,"&lt;="&amp;$G379))</f>
        <v/>
      </c>
      <c r="O379" s="10">
        <f>IF(M379="","",M379-N379)</f>
        <v/>
      </c>
      <c r="P379" s="11">
        <f>IF(M379=0,"",N379/M379)</f>
        <v/>
      </c>
      <c r="Q379" s="12">
        <f>IF(OR(G379="",O379=""),"",
IF(AND(G379&lt;TODAY(),O379&gt;0),"YES","NO"))</f>
        <v/>
      </c>
      <c r="R379" s="13" t="n"/>
      <c r="S379" s="14" t="n"/>
      <c r="T379" s="15">
        <f>IF(Q379="YES", IF(R379="Company",L379*(1+S379),IF(R379="Vendor",L379*(1-S379),"")),"")</f>
        <v/>
      </c>
      <c r="U379" s="15">
        <f>IF(Q379="YES",O379*T379,"")</f>
        <v/>
      </c>
      <c r="V379" s="16" t="n"/>
      <c r="W379" s="17">
        <f>IF(Q379="YES",G379+V379,"")</f>
        <v/>
      </c>
      <c r="X379" s="18">
        <f>IF(Q379="YES",IF(TODAY()&gt;W379,"OVERDUE","WITHIN TIME"),"")</f>
        <v/>
      </c>
    </row>
    <row r="380">
      <c r="A380" s="3" t="n">
        <v>376</v>
      </c>
      <c r="B380" s="4" t="n"/>
      <c r="C380" s="4" t="n"/>
      <c r="D380" s="5">
        <f>IF(E380="NRFC","Natural Rubber Field Coagulam","")</f>
        <v/>
      </c>
      <c r="E380" s="4" t="n"/>
      <c r="F380" s="6" t="n"/>
      <c r="G380" s="6" t="n"/>
      <c r="H380" s="7">
        <f>IF(G380="","",G380-TODAY())</f>
        <v/>
      </c>
      <c r="I380" s="8">
        <f>IF(G380="","",
IF(G380&lt;TODAY(),
IF(O380&gt;0,"Violated","Completed"),
IF(H380&lt;=7,"Expiring Soon",
"Active")))</f>
        <v/>
      </c>
      <c r="J380" s="8">
        <f>IF(C380="","",COUNTIFS(purchase!$C:$C,$C380,purchase!$E:$E,$E380,purchase!$G:$G,"&gt;="&amp;$F380,purchase!$G:$G,"&lt;="&amp;$G380))</f>
        <v/>
      </c>
      <c r="K380" s="9">
        <f>IF(COUNTIFS(purchase!$C:$C,$C380,purchase!$E:$E,$E380,purchase!$G:$G,"&gt;="&amp;$F380,purchase!$G:$G,"&lt;="&amp;$G380)=0,"",_xlfn.MAXIFS(purchase!$G:$G,purchase!$C:$C,$C380,purchase!$E:$E,$E380,purchase!$G:$G,"&gt;="&amp;$F380,purchase!$G:$G,"&lt;="&amp;$G380))</f>
        <v/>
      </c>
      <c r="L380" s="4" t="n"/>
      <c r="M380" s="4" t="n"/>
      <c r="N380" s="10">
        <f>IF(M380="","",SUMIFS(purchase!$N:$N,purchase!$C:$C,$C380,purchase!$E:$E,$E380,purchase!$G:$G,"&gt;="&amp;$F380,purchase!$G:$G,"&lt;="&amp;$G380))</f>
        <v/>
      </c>
      <c r="O380" s="10">
        <f>IF(M380="","",M380-N380)</f>
        <v/>
      </c>
      <c r="P380" s="11">
        <f>IF(M380=0,"",N380/M380)</f>
        <v/>
      </c>
      <c r="Q380" s="12">
        <f>IF(OR(G380="",O380=""),"",
IF(AND(G380&lt;TODAY(),O380&gt;0),"YES","NO"))</f>
        <v/>
      </c>
      <c r="R380" s="13" t="n"/>
      <c r="S380" s="14" t="n"/>
      <c r="T380" s="15">
        <f>IF(Q380="YES", IF(R380="Company",L380*(1+S380),IF(R380="Vendor",L380*(1-S380),"")),"")</f>
        <v/>
      </c>
      <c r="U380" s="15">
        <f>IF(Q380="YES",O380*T380,"")</f>
        <v/>
      </c>
      <c r="V380" s="16" t="n"/>
      <c r="W380" s="17">
        <f>IF(Q380="YES",G380+V380,"")</f>
        <v/>
      </c>
      <c r="X380" s="18">
        <f>IF(Q380="YES",IF(TODAY()&gt;W380,"OVERDUE","WITHIN TIME"),"")</f>
        <v/>
      </c>
    </row>
    <row r="381">
      <c r="A381" s="3" t="n">
        <v>377</v>
      </c>
      <c r="B381" s="4" t="n"/>
      <c r="C381" s="4" t="n"/>
      <c r="D381" s="5">
        <f>IF(E381="NRFC","Natural Rubber Field Coagulam","")</f>
        <v/>
      </c>
      <c r="E381" s="4" t="n"/>
      <c r="F381" s="6" t="n"/>
      <c r="G381" s="6" t="n"/>
      <c r="H381" s="7">
        <f>IF(G381="","",G381-TODAY())</f>
        <v/>
      </c>
      <c r="I381" s="8">
        <f>IF(G381="","",
IF(G381&lt;TODAY(),
IF(O381&gt;0,"Violated","Completed"),
IF(H381&lt;=7,"Expiring Soon",
"Active")))</f>
        <v/>
      </c>
      <c r="J381" s="8">
        <f>IF(C381="","",COUNTIFS(purchase!$C:$C,$C381,purchase!$E:$E,$E381,purchase!$G:$G,"&gt;="&amp;$F381,purchase!$G:$G,"&lt;="&amp;$G381))</f>
        <v/>
      </c>
      <c r="K381" s="9">
        <f>IF(COUNTIFS(purchase!$C:$C,$C381,purchase!$E:$E,$E381,purchase!$G:$G,"&gt;="&amp;$F381,purchase!$G:$G,"&lt;="&amp;$G381)=0,"",_xlfn.MAXIFS(purchase!$G:$G,purchase!$C:$C,$C381,purchase!$E:$E,$E381,purchase!$G:$G,"&gt;="&amp;$F381,purchase!$G:$G,"&lt;="&amp;$G381))</f>
        <v/>
      </c>
      <c r="L381" s="4" t="n"/>
      <c r="M381" s="4" t="n"/>
      <c r="N381" s="10">
        <f>IF(M381="","",SUMIFS(purchase!$N:$N,purchase!$C:$C,$C381,purchase!$E:$E,$E381,purchase!$G:$G,"&gt;="&amp;$F381,purchase!$G:$G,"&lt;="&amp;$G381))</f>
        <v/>
      </c>
      <c r="O381" s="10">
        <f>IF(M381="","",M381-N381)</f>
        <v/>
      </c>
      <c r="P381" s="11">
        <f>IF(M381=0,"",N381/M381)</f>
        <v/>
      </c>
      <c r="Q381" s="12">
        <f>IF(OR(G381="",O381=""),"",
IF(AND(G381&lt;TODAY(),O381&gt;0),"YES","NO"))</f>
        <v/>
      </c>
      <c r="R381" s="13" t="n"/>
      <c r="S381" s="14" t="n"/>
      <c r="T381" s="15">
        <f>IF(Q381="YES", IF(R381="Company",L381*(1+S381),IF(R381="Vendor",L381*(1-S381),"")),"")</f>
        <v/>
      </c>
      <c r="U381" s="15">
        <f>IF(Q381="YES",O381*T381,"")</f>
        <v/>
      </c>
      <c r="V381" s="16" t="n"/>
      <c r="W381" s="17">
        <f>IF(Q381="YES",G381+V381,"")</f>
        <v/>
      </c>
      <c r="X381" s="18">
        <f>IF(Q381="YES",IF(TODAY()&gt;W381,"OVERDUE","WITHIN TIME"),"")</f>
        <v/>
      </c>
    </row>
    <row r="382">
      <c r="A382" s="3" t="n">
        <v>378</v>
      </c>
      <c r="B382" s="4" t="n"/>
      <c r="C382" s="4" t="n"/>
      <c r="D382" s="5">
        <f>IF(E382="NRFC","Natural Rubber Field Coagulam","")</f>
        <v/>
      </c>
      <c r="E382" s="4" t="n"/>
      <c r="F382" s="6" t="n"/>
      <c r="G382" s="6" t="n"/>
      <c r="H382" s="7">
        <f>IF(G382="","",G382-TODAY())</f>
        <v/>
      </c>
      <c r="I382" s="8">
        <f>IF(G382="","",
IF(G382&lt;TODAY(),
IF(O382&gt;0,"Violated","Completed"),
IF(H382&lt;=7,"Expiring Soon",
"Active")))</f>
        <v/>
      </c>
      <c r="J382" s="8">
        <f>IF(C382="","",COUNTIFS(purchase!$C:$C,$C382,purchase!$E:$E,$E382,purchase!$G:$G,"&gt;="&amp;$F382,purchase!$G:$G,"&lt;="&amp;$G382))</f>
        <v/>
      </c>
      <c r="K382" s="9">
        <f>IF(COUNTIFS(purchase!$C:$C,$C382,purchase!$E:$E,$E382,purchase!$G:$G,"&gt;="&amp;$F382,purchase!$G:$G,"&lt;="&amp;$G382)=0,"",_xlfn.MAXIFS(purchase!$G:$G,purchase!$C:$C,$C382,purchase!$E:$E,$E382,purchase!$G:$G,"&gt;="&amp;$F382,purchase!$G:$G,"&lt;="&amp;$G382))</f>
        <v/>
      </c>
      <c r="L382" s="4" t="n"/>
      <c r="M382" s="4" t="n"/>
      <c r="N382" s="10">
        <f>IF(M382="","",SUMIFS(purchase!$N:$N,purchase!$C:$C,$C382,purchase!$E:$E,$E382,purchase!$G:$G,"&gt;="&amp;$F382,purchase!$G:$G,"&lt;="&amp;$G382))</f>
        <v/>
      </c>
      <c r="O382" s="10">
        <f>IF(M382="","",M382-N382)</f>
        <v/>
      </c>
      <c r="P382" s="11">
        <f>IF(M382=0,"",N382/M382)</f>
        <v/>
      </c>
      <c r="Q382" s="12">
        <f>IF(OR(G382="",O382=""),"",
IF(AND(G382&lt;TODAY(),O382&gt;0),"YES","NO"))</f>
        <v/>
      </c>
      <c r="R382" s="13" t="n"/>
      <c r="S382" s="14" t="n"/>
      <c r="T382" s="15">
        <f>IF(Q382="YES", IF(R382="Company",L382*(1+S382),IF(R382="Vendor",L382*(1-S382),"")),"")</f>
        <v/>
      </c>
      <c r="U382" s="15">
        <f>IF(Q382="YES",O382*T382,"")</f>
        <v/>
      </c>
      <c r="V382" s="16" t="n"/>
      <c r="W382" s="17">
        <f>IF(Q382="YES",G382+V382,"")</f>
        <v/>
      </c>
      <c r="X382" s="18">
        <f>IF(Q382="YES",IF(TODAY()&gt;W382,"OVERDUE","WITHIN TIME"),"")</f>
        <v/>
      </c>
    </row>
    <row r="383">
      <c r="A383" s="3" t="n">
        <v>379</v>
      </c>
      <c r="B383" s="4" t="n"/>
      <c r="C383" s="4" t="n"/>
      <c r="D383" s="5">
        <f>IF(E383="NRFC","Natural Rubber Field Coagulam","")</f>
        <v/>
      </c>
      <c r="E383" s="4" t="n"/>
      <c r="F383" s="6" t="n"/>
      <c r="G383" s="6" t="n"/>
      <c r="H383" s="7">
        <f>IF(G383="","",G383-TODAY())</f>
        <v/>
      </c>
      <c r="I383" s="8">
        <f>IF(G383="","",
IF(G383&lt;TODAY(),
IF(O383&gt;0,"Violated","Completed"),
IF(H383&lt;=7,"Expiring Soon",
"Active")))</f>
        <v/>
      </c>
      <c r="J383" s="8">
        <f>IF(C383="","",COUNTIFS(purchase!$C:$C,$C383,purchase!$E:$E,$E383,purchase!$G:$G,"&gt;="&amp;$F383,purchase!$G:$G,"&lt;="&amp;$G383))</f>
        <v/>
      </c>
      <c r="K383" s="9">
        <f>IF(COUNTIFS(purchase!$C:$C,$C383,purchase!$E:$E,$E383,purchase!$G:$G,"&gt;="&amp;$F383,purchase!$G:$G,"&lt;="&amp;$G383)=0,"",_xlfn.MAXIFS(purchase!$G:$G,purchase!$C:$C,$C383,purchase!$E:$E,$E383,purchase!$G:$G,"&gt;="&amp;$F383,purchase!$G:$G,"&lt;="&amp;$G383))</f>
        <v/>
      </c>
      <c r="L383" s="4" t="n"/>
      <c r="M383" s="4" t="n"/>
      <c r="N383" s="10">
        <f>IF(M383="","",SUMIFS(purchase!$N:$N,purchase!$C:$C,$C383,purchase!$E:$E,$E383,purchase!$G:$G,"&gt;="&amp;$F383,purchase!$G:$G,"&lt;="&amp;$G383))</f>
        <v/>
      </c>
      <c r="O383" s="10">
        <f>IF(M383="","",M383-N383)</f>
        <v/>
      </c>
      <c r="P383" s="11">
        <f>IF(M383=0,"",N383/M383)</f>
        <v/>
      </c>
      <c r="Q383" s="12">
        <f>IF(OR(G383="",O383=""),"",
IF(AND(G383&lt;TODAY(),O383&gt;0),"YES","NO"))</f>
        <v/>
      </c>
      <c r="R383" s="13" t="n"/>
      <c r="S383" s="14" t="n"/>
      <c r="T383" s="15">
        <f>IF(Q383="YES", IF(R383="Company",L383*(1+S383),IF(R383="Vendor",L383*(1-S383),"")),"")</f>
        <v/>
      </c>
      <c r="U383" s="15">
        <f>IF(Q383="YES",O383*T383,"")</f>
        <v/>
      </c>
      <c r="V383" s="16" t="n"/>
      <c r="W383" s="17">
        <f>IF(Q383="YES",G383+V383,"")</f>
        <v/>
      </c>
      <c r="X383" s="18">
        <f>IF(Q383="YES",IF(TODAY()&gt;W383,"OVERDUE","WITHIN TIME"),"")</f>
        <v/>
      </c>
    </row>
    <row r="384">
      <c r="A384" s="3" t="n">
        <v>380</v>
      </c>
      <c r="B384" s="4" t="n"/>
      <c r="C384" s="4" t="n"/>
      <c r="D384" s="5">
        <f>IF(E384="NRFC","Natural Rubber Field Coagulam","")</f>
        <v/>
      </c>
      <c r="E384" s="4" t="n"/>
      <c r="F384" s="6" t="n"/>
      <c r="G384" s="6" t="n"/>
      <c r="H384" s="7">
        <f>IF(G384="","",G384-TODAY())</f>
        <v/>
      </c>
      <c r="I384" s="8">
        <f>IF(G384="","",
IF(G384&lt;TODAY(),
IF(O384&gt;0,"Violated","Completed"),
IF(H384&lt;=7,"Expiring Soon",
"Active")))</f>
        <v/>
      </c>
      <c r="J384" s="8">
        <f>IF(C384="","",COUNTIFS(purchase!$C:$C,$C384,purchase!$E:$E,$E384,purchase!$G:$G,"&gt;="&amp;$F384,purchase!$G:$G,"&lt;="&amp;$G384))</f>
        <v/>
      </c>
      <c r="K384" s="9">
        <f>IF(COUNTIFS(purchase!$C:$C,$C384,purchase!$E:$E,$E384,purchase!$G:$G,"&gt;="&amp;$F384,purchase!$G:$G,"&lt;="&amp;$G384)=0,"",_xlfn.MAXIFS(purchase!$G:$G,purchase!$C:$C,$C384,purchase!$E:$E,$E384,purchase!$G:$G,"&gt;="&amp;$F384,purchase!$G:$G,"&lt;="&amp;$G384))</f>
        <v/>
      </c>
      <c r="L384" s="4" t="n"/>
      <c r="M384" s="4" t="n"/>
      <c r="N384" s="10">
        <f>IF(M384="","",SUMIFS(purchase!$N:$N,purchase!$C:$C,$C384,purchase!$E:$E,$E384,purchase!$G:$G,"&gt;="&amp;$F384,purchase!$G:$G,"&lt;="&amp;$G384))</f>
        <v/>
      </c>
      <c r="O384" s="10">
        <f>IF(M384="","",M384-N384)</f>
        <v/>
      </c>
      <c r="P384" s="11">
        <f>IF(M384=0,"",N384/M384)</f>
        <v/>
      </c>
      <c r="Q384" s="12">
        <f>IF(OR(G384="",O384=""),"",
IF(AND(G384&lt;TODAY(),O384&gt;0),"YES","NO"))</f>
        <v/>
      </c>
      <c r="R384" s="13" t="n"/>
      <c r="S384" s="14" t="n"/>
      <c r="T384" s="15">
        <f>IF(Q384="YES", IF(R384="Company",L384*(1+S384),IF(R384="Vendor",L384*(1-S384),"")),"")</f>
        <v/>
      </c>
      <c r="U384" s="15">
        <f>IF(Q384="YES",O384*T384,"")</f>
        <v/>
      </c>
      <c r="V384" s="16" t="n"/>
      <c r="W384" s="17">
        <f>IF(Q384="YES",G384+V384,"")</f>
        <v/>
      </c>
      <c r="X384" s="18">
        <f>IF(Q384="YES",IF(TODAY()&gt;W384,"OVERDUE","WITHIN TIME"),"")</f>
        <v/>
      </c>
    </row>
    <row r="385">
      <c r="A385" s="3" t="n">
        <v>381</v>
      </c>
      <c r="B385" s="4" t="n"/>
      <c r="C385" s="4" t="n"/>
      <c r="D385" s="5">
        <f>IF(E385="NRFC","Natural Rubber Field Coagulam","")</f>
        <v/>
      </c>
      <c r="E385" s="4" t="n"/>
      <c r="F385" s="6" t="n"/>
      <c r="G385" s="6" t="n"/>
      <c r="H385" s="7">
        <f>IF(G385="","",G385-TODAY())</f>
        <v/>
      </c>
      <c r="I385" s="8">
        <f>IF(G385="","",
IF(G385&lt;TODAY(),
IF(O385&gt;0,"Violated","Completed"),
IF(H385&lt;=7,"Expiring Soon",
"Active")))</f>
        <v/>
      </c>
      <c r="J385" s="8">
        <f>IF(C385="","",COUNTIFS(purchase!$C:$C,$C385,purchase!$E:$E,$E385,purchase!$G:$G,"&gt;="&amp;$F385,purchase!$G:$G,"&lt;="&amp;$G385))</f>
        <v/>
      </c>
      <c r="K385" s="9">
        <f>IF(COUNTIFS(purchase!$C:$C,$C385,purchase!$E:$E,$E385,purchase!$G:$G,"&gt;="&amp;$F385,purchase!$G:$G,"&lt;="&amp;$G385)=0,"",_xlfn.MAXIFS(purchase!$G:$G,purchase!$C:$C,$C385,purchase!$E:$E,$E385,purchase!$G:$G,"&gt;="&amp;$F385,purchase!$G:$G,"&lt;="&amp;$G385))</f>
        <v/>
      </c>
      <c r="L385" s="4" t="n"/>
      <c r="M385" s="4" t="n"/>
      <c r="N385" s="10">
        <f>IF(M385="","",SUMIFS(purchase!$N:$N,purchase!$C:$C,$C385,purchase!$E:$E,$E385,purchase!$G:$G,"&gt;="&amp;$F385,purchase!$G:$G,"&lt;="&amp;$G385))</f>
        <v/>
      </c>
      <c r="O385" s="10">
        <f>IF(M385="","",M385-N385)</f>
        <v/>
      </c>
      <c r="P385" s="11">
        <f>IF(M385=0,"",N385/M385)</f>
        <v/>
      </c>
      <c r="Q385" s="12">
        <f>IF(OR(G385="",O385=""),"",
IF(AND(G385&lt;TODAY(),O385&gt;0),"YES","NO"))</f>
        <v/>
      </c>
      <c r="R385" s="13" t="n"/>
      <c r="S385" s="14" t="n"/>
      <c r="T385" s="15">
        <f>IF(Q385="YES", IF(R385="Company",L385*(1+S385),IF(R385="Vendor",L385*(1-S385),"")),"")</f>
        <v/>
      </c>
      <c r="U385" s="15">
        <f>IF(Q385="YES",O385*T385,"")</f>
        <v/>
      </c>
      <c r="V385" s="16" t="n"/>
      <c r="W385" s="17">
        <f>IF(Q385="YES",G385+V385,"")</f>
        <v/>
      </c>
      <c r="X385" s="18">
        <f>IF(Q385="YES",IF(TODAY()&gt;W385,"OVERDUE","WITHIN TIME"),"")</f>
        <v/>
      </c>
    </row>
    <row r="386">
      <c r="A386" s="3" t="n">
        <v>382</v>
      </c>
      <c r="B386" s="4" t="n"/>
      <c r="C386" s="4" t="n"/>
      <c r="D386" s="5">
        <f>IF(E386="NRFC","Natural Rubber Field Coagulam","")</f>
        <v/>
      </c>
      <c r="E386" s="4" t="n"/>
      <c r="F386" s="6" t="n"/>
      <c r="G386" s="6" t="n"/>
      <c r="H386" s="7">
        <f>IF(G386="","",G386-TODAY())</f>
        <v/>
      </c>
      <c r="I386" s="8">
        <f>IF(G386="","",
IF(G386&lt;TODAY(),
IF(O386&gt;0,"Violated","Completed"),
IF(H386&lt;=7,"Expiring Soon",
"Active")))</f>
        <v/>
      </c>
      <c r="J386" s="8">
        <f>IF(C386="","",COUNTIFS(purchase!$C:$C,$C386,purchase!$E:$E,$E386,purchase!$G:$G,"&gt;="&amp;$F386,purchase!$G:$G,"&lt;="&amp;$G386))</f>
        <v/>
      </c>
      <c r="K386" s="9">
        <f>IF(COUNTIFS(purchase!$C:$C,$C386,purchase!$E:$E,$E386,purchase!$G:$G,"&gt;="&amp;$F386,purchase!$G:$G,"&lt;="&amp;$G386)=0,"",_xlfn.MAXIFS(purchase!$G:$G,purchase!$C:$C,$C386,purchase!$E:$E,$E386,purchase!$G:$G,"&gt;="&amp;$F386,purchase!$G:$G,"&lt;="&amp;$G386))</f>
        <v/>
      </c>
      <c r="L386" s="4" t="n"/>
      <c r="M386" s="4" t="n"/>
      <c r="N386" s="10">
        <f>IF(M386="","",SUMIFS(purchase!$N:$N,purchase!$C:$C,$C386,purchase!$E:$E,$E386,purchase!$G:$G,"&gt;="&amp;$F386,purchase!$G:$G,"&lt;="&amp;$G386))</f>
        <v/>
      </c>
      <c r="O386" s="10">
        <f>IF(M386="","",M386-N386)</f>
        <v/>
      </c>
      <c r="P386" s="11">
        <f>IF(M386=0,"",N386/M386)</f>
        <v/>
      </c>
      <c r="Q386" s="12">
        <f>IF(OR(G386="",O386=""),"",
IF(AND(G386&lt;TODAY(),O386&gt;0),"YES","NO"))</f>
        <v/>
      </c>
      <c r="R386" s="13" t="n"/>
      <c r="S386" s="14" t="n"/>
      <c r="T386" s="15">
        <f>IF(Q386="YES", IF(R386="Company",L386*(1+S386),IF(R386="Vendor",L386*(1-S386),"")),"")</f>
        <v/>
      </c>
      <c r="U386" s="15">
        <f>IF(Q386="YES",O386*T386,"")</f>
        <v/>
      </c>
      <c r="V386" s="16" t="n"/>
      <c r="W386" s="17">
        <f>IF(Q386="YES",G386+V386,"")</f>
        <v/>
      </c>
      <c r="X386" s="18">
        <f>IF(Q386="YES",IF(TODAY()&gt;W386,"OVERDUE","WITHIN TIME"),"")</f>
        <v/>
      </c>
    </row>
    <row r="387">
      <c r="A387" s="3" t="n">
        <v>383</v>
      </c>
      <c r="B387" s="4" t="n"/>
      <c r="C387" s="4" t="n"/>
      <c r="D387" s="5">
        <f>IF(E387="NRFC","Natural Rubber Field Coagulam","")</f>
        <v/>
      </c>
      <c r="E387" s="4" t="n"/>
      <c r="F387" s="6" t="n"/>
      <c r="G387" s="6" t="n"/>
      <c r="H387" s="7">
        <f>IF(G387="","",G387-TODAY())</f>
        <v/>
      </c>
      <c r="I387" s="8">
        <f>IF(G387="","",
IF(G387&lt;TODAY(),
IF(O387&gt;0,"Violated","Completed"),
IF(H387&lt;=7,"Expiring Soon",
"Active")))</f>
        <v/>
      </c>
      <c r="J387" s="8">
        <f>IF(C387="","",COUNTIFS(purchase!$C:$C,$C387,purchase!$E:$E,$E387,purchase!$G:$G,"&gt;="&amp;$F387,purchase!$G:$G,"&lt;="&amp;$G387))</f>
        <v/>
      </c>
      <c r="K387" s="9">
        <f>IF(COUNTIFS(purchase!$C:$C,$C387,purchase!$E:$E,$E387,purchase!$G:$G,"&gt;="&amp;$F387,purchase!$G:$G,"&lt;="&amp;$G387)=0,"",_xlfn.MAXIFS(purchase!$G:$G,purchase!$C:$C,$C387,purchase!$E:$E,$E387,purchase!$G:$G,"&gt;="&amp;$F387,purchase!$G:$G,"&lt;="&amp;$G387))</f>
        <v/>
      </c>
      <c r="L387" s="4" t="n"/>
      <c r="M387" s="4" t="n"/>
      <c r="N387" s="10">
        <f>IF(M387="","",SUMIFS(purchase!$N:$N,purchase!$C:$C,$C387,purchase!$E:$E,$E387,purchase!$G:$G,"&gt;="&amp;$F387,purchase!$G:$G,"&lt;="&amp;$G387))</f>
        <v/>
      </c>
      <c r="O387" s="10">
        <f>IF(M387="","",M387-N387)</f>
        <v/>
      </c>
      <c r="P387" s="11">
        <f>IF(M387=0,"",N387/M387)</f>
        <v/>
      </c>
      <c r="Q387" s="12">
        <f>IF(OR(G387="",O387=""),"",
IF(AND(G387&lt;TODAY(),O387&gt;0),"YES","NO"))</f>
        <v/>
      </c>
      <c r="R387" s="13" t="n"/>
      <c r="S387" s="14" t="n"/>
      <c r="T387" s="15">
        <f>IF(Q387="YES", IF(R387="Company",L387*(1+S387),IF(R387="Vendor",L387*(1-S387),"")),"")</f>
        <v/>
      </c>
      <c r="U387" s="15">
        <f>IF(Q387="YES",O387*T387,"")</f>
        <v/>
      </c>
      <c r="V387" s="16" t="n"/>
      <c r="W387" s="17">
        <f>IF(Q387="YES",G387+V387,"")</f>
        <v/>
      </c>
      <c r="X387" s="18">
        <f>IF(Q387="YES",IF(TODAY()&gt;W387,"OVERDUE","WITHIN TIME"),"")</f>
        <v/>
      </c>
    </row>
    <row r="388">
      <c r="A388" s="3" t="n">
        <v>384</v>
      </c>
      <c r="B388" s="4" t="n"/>
      <c r="C388" s="4" t="n"/>
      <c r="D388" s="5">
        <f>IF(E388="NRFC","Natural Rubber Field Coagulam","")</f>
        <v/>
      </c>
      <c r="E388" s="4" t="n"/>
      <c r="F388" s="6" t="n"/>
      <c r="G388" s="6" t="n"/>
      <c r="H388" s="7">
        <f>IF(G388="","",G388-TODAY())</f>
        <v/>
      </c>
      <c r="I388" s="8">
        <f>IF(G388="","",
IF(G388&lt;TODAY(),
IF(O388&gt;0,"Violated","Completed"),
IF(H388&lt;=7,"Expiring Soon",
"Active")))</f>
        <v/>
      </c>
      <c r="J388" s="8">
        <f>IF(C388="","",COUNTIFS(purchase!$C:$C,$C388,purchase!$E:$E,$E388,purchase!$G:$G,"&gt;="&amp;$F388,purchase!$G:$G,"&lt;="&amp;$G388))</f>
        <v/>
      </c>
      <c r="K388" s="9">
        <f>IF(COUNTIFS(purchase!$C:$C,$C388,purchase!$E:$E,$E388,purchase!$G:$G,"&gt;="&amp;$F388,purchase!$G:$G,"&lt;="&amp;$G388)=0,"",_xlfn.MAXIFS(purchase!$G:$G,purchase!$C:$C,$C388,purchase!$E:$E,$E388,purchase!$G:$G,"&gt;="&amp;$F388,purchase!$G:$G,"&lt;="&amp;$G388))</f>
        <v/>
      </c>
      <c r="L388" s="4" t="n"/>
      <c r="M388" s="4" t="n"/>
      <c r="N388" s="10">
        <f>IF(M388="","",SUMIFS(purchase!$N:$N,purchase!$C:$C,$C388,purchase!$E:$E,$E388,purchase!$G:$G,"&gt;="&amp;$F388,purchase!$G:$G,"&lt;="&amp;$G388))</f>
        <v/>
      </c>
      <c r="O388" s="10">
        <f>IF(M388="","",M388-N388)</f>
        <v/>
      </c>
      <c r="P388" s="11">
        <f>IF(M388=0,"",N388/M388)</f>
        <v/>
      </c>
      <c r="Q388" s="12">
        <f>IF(OR(G388="",O388=""),"",
IF(AND(G388&lt;TODAY(),O388&gt;0),"YES","NO"))</f>
        <v/>
      </c>
      <c r="R388" s="13" t="n"/>
      <c r="S388" s="14" t="n"/>
      <c r="T388" s="15">
        <f>IF(Q388="YES", IF(R388="Company",L388*(1+S388),IF(R388="Vendor",L388*(1-S388),"")),"")</f>
        <v/>
      </c>
      <c r="U388" s="15">
        <f>IF(Q388="YES",O388*T388,"")</f>
        <v/>
      </c>
      <c r="V388" s="16" t="n"/>
      <c r="W388" s="17">
        <f>IF(Q388="YES",G388+V388,"")</f>
        <v/>
      </c>
      <c r="X388" s="18">
        <f>IF(Q388="YES",IF(TODAY()&gt;W388,"OVERDUE","WITHIN TIME"),"")</f>
        <v/>
      </c>
    </row>
    <row r="389">
      <c r="A389" s="3" t="n">
        <v>385</v>
      </c>
      <c r="B389" s="4" t="n"/>
      <c r="C389" s="4" t="n"/>
      <c r="D389" s="5">
        <f>IF(E389="NRFC","Natural Rubber Field Coagulam","")</f>
        <v/>
      </c>
      <c r="E389" s="4" t="n"/>
      <c r="F389" s="6" t="n"/>
      <c r="G389" s="6" t="n"/>
      <c r="H389" s="7">
        <f>IF(G389="","",G389-TODAY())</f>
        <v/>
      </c>
      <c r="I389" s="8">
        <f>IF(G389="","",
IF(G389&lt;TODAY(),
IF(O389&gt;0,"Violated","Completed"),
IF(H389&lt;=7,"Expiring Soon",
"Active")))</f>
        <v/>
      </c>
      <c r="J389" s="8">
        <f>IF(C389="","",COUNTIFS(purchase!$C:$C,$C389,purchase!$E:$E,$E389,purchase!$G:$G,"&gt;="&amp;$F389,purchase!$G:$G,"&lt;="&amp;$G389))</f>
        <v/>
      </c>
      <c r="K389" s="9">
        <f>IF(COUNTIFS(purchase!$C:$C,$C389,purchase!$E:$E,$E389,purchase!$G:$G,"&gt;="&amp;$F389,purchase!$G:$G,"&lt;="&amp;$G389)=0,"",_xlfn.MAXIFS(purchase!$G:$G,purchase!$C:$C,$C389,purchase!$E:$E,$E389,purchase!$G:$G,"&gt;="&amp;$F389,purchase!$G:$G,"&lt;="&amp;$G389))</f>
        <v/>
      </c>
      <c r="L389" s="4" t="n"/>
      <c r="M389" s="4" t="n"/>
      <c r="N389" s="10">
        <f>IF(M389="","",SUMIFS(purchase!$N:$N,purchase!$C:$C,$C389,purchase!$E:$E,$E389,purchase!$G:$G,"&gt;="&amp;$F389,purchase!$G:$G,"&lt;="&amp;$G389))</f>
        <v/>
      </c>
      <c r="O389" s="10">
        <f>IF(M389="","",M389-N389)</f>
        <v/>
      </c>
      <c r="P389" s="11">
        <f>IF(M389=0,"",N389/M389)</f>
        <v/>
      </c>
      <c r="Q389" s="12">
        <f>IF(OR(G389="",O389=""),"",
IF(AND(G389&lt;TODAY(),O389&gt;0),"YES","NO"))</f>
        <v/>
      </c>
      <c r="R389" s="13" t="n"/>
      <c r="S389" s="14" t="n"/>
      <c r="T389" s="15">
        <f>IF(Q389="YES", IF(R389="Company",L389*(1+S389),IF(R389="Vendor",L389*(1-S389),"")),"")</f>
        <v/>
      </c>
      <c r="U389" s="15">
        <f>IF(Q389="YES",O389*T389,"")</f>
        <v/>
      </c>
      <c r="V389" s="16" t="n"/>
      <c r="W389" s="17">
        <f>IF(Q389="YES",G389+V389,"")</f>
        <v/>
      </c>
      <c r="X389" s="18">
        <f>IF(Q389="YES",IF(TODAY()&gt;W389,"OVERDUE","WITHIN TIME"),"")</f>
        <v/>
      </c>
    </row>
    <row r="390">
      <c r="A390" s="3" t="n">
        <v>386</v>
      </c>
      <c r="B390" s="4" t="n"/>
      <c r="C390" s="4" t="n"/>
      <c r="D390" s="5">
        <f>IF(E390="NRFC","Natural Rubber Field Coagulam","")</f>
        <v/>
      </c>
      <c r="E390" s="4" t="n"/>
      <c r="F390" s="6" t="n"/>
      <c r="G390" s="6" t="n"/>
      <c r="H390" s="7">
        <f>IF(G390="","",G390-TODAY())</f>
        <v/>
      </c>
      <c r="I390" s="8">
        <f>IF(G390="","",
IF(G390&lt;TODAY(),
IF(O390&gt;0,"Violated","Completed"),
IF(H390&lt;=7,"Expiring Soon",
"Active")))</f>
        <v/>
      </c>
      <c r="J390" s="8">
        <f>IF(C390="","",COUNTIFS(purchase!$C:$C,$C390,purchase!$E:$E,$E390,purchase!$G:$G,"&gt;="&amp;$F390,purchase!$G:$G,"&lt;="&amp;$G390))</f>
        <v/>
      </c>
      <c r="K390" s="9">
        <f>IF(COUNTIFS(purchase!$C:$C,$C390,purchase!$E:$E,$E390,purchase!$G:$G,"&gt;="&amp;$F390,purchase!$G:$G,"&lt;="&amp;$G390)=0,"",_xlfn.MAXIFS(purchase!$G:$G,purchase!$C:$C,$C390,purchase!$E:$E,$E390,purchase!$G:$G,"&gt;="&amp;$F390,purchase!$G:$G,"&lt;="&amp;$G390))</f>
        <v/>
      </c>
      <c r="L390" s="4" t="n"/>
      <c r="M390" s="4" t="n"/>
      <c r="N390" s="10">
        <f>IF(M390="","",SUMIFS(purchase!$N:$N,purchase!$C:$C,$C390,purchase!$E:$E,$E390,purchase!$G:$G,"&gt;="&amp;$F390,purchase!$G:$G,"&lt;="&amp;$G390))</f>
        <v/>
      </c>
      <c r="O390" s="10">
        <f>IF(M390="","",M390-N390)</f>
        <v/>
      </c>
      <c r="P390" s="11">
        <f>IF(M390=0,"",N390/M390)</f>
        <v/>
      </c>
      <c r="Q390" s="12">
        <f>IF(OR(G390="",O390=""),"",
IF(AND(G390&lt;TODAY(),O390&gt;0),"YES","NO"))</f>
        <v/>
      </c>
      <c r="R390" s="13" t="n"/>
      <c r="S390" s="14" t="n"/>
      <c r="T390" s="15">
        <f>IF(Q390="YES", IF(R390="Company",L390*(1+S390),IF(R390="Vendor",L390*(1-S390),"")),"")</f>
        <v/>
      </c>
      <c r="U390" s="15">
        <f>IF(Q390="YES",O390*T390,"")</f>
        <v/>
      </c>
      <c r="V390" s="16" t="n"/>
      <c r="W390" s="17">
        <f>IF(Q390="YES",G390+V390,"")</f>
        <v/>
      </c>
      <c r="X390" s="18">
        <f>IF(Q390="YES",IF(TODAY()&gt;W390,"OVERDUE","WITHIN TIME"),"")</f>
        <v/>
      </c>
    </row>
    <row r="391">
      <c r="A391" s="3" t="n">
        <v>387</v>
      </c>
      <c r="B391" s="4" t="n"/>
      <c r="C391" s="4" t="n"/>
      <c r="D391" s="5">
        <f>IF(E391="NRFC","Natural Rubber Field Coagulam","")</f>
        <v/>
      </c>
      <c r="E391" s="4" t="n"/>
      <c r="F391" s="6" t="n"/>
      <c r="G391" s="6" t="n"/>
      <c r="H391" s="7">
        <f>IF(G391="","",G391-TODAY())</f>
        <v/>
      </c>
      <c r="I391" s="8">
        <f>IF(G391="","",
IF(G391&lt;TODAY(),
IF(O391&gt;0,"Violated","Completed"),
IF(H391&lt;=7,"Expiring Soon",
"Active")))</f>
        <v/>
      </c>
      <c r="J391" s="8">
        <f>IF(C391="","",COUNTIFS(purchase!$C:$C,$C391,purchase!$E:$E,$E391,purchase!$G:$G,"&gt;="&amp;$F391,purchase!$G:$G,"&lt;="&amp;$G391))</f>
        <v/>
      </c>
      <c r="K391" s="9">
        <f>IF(COUNTIFS(purchase!$C:$C,$C391,purchase!$E:$E,$E391,purchase!$G:$G,"&gt;="&amp;$F391,purchase!$G:$G,"&lt;="&amp;$G391)=0,"",_xlfn.MAXIFS(purchase!$G:$G,purchase!$C:$C,$C391,purchase!$E:$E,$E391,purchase!$G:$G,"&gt;="&amp;$F391,purchase!$G:$G,"&lt;="&amp;$G391))</f>
        <v/>
      </c>
      <c r="L391" s="4" t="n"/>
      <c r="M391" s="4" t="n"/>
      <c r="N391" s="10">
        <f>IF(M391="","",SUMIFS(purchase!$N:$N,purchase!$C:$C,$C391,purchase!$E:$E,$E391,purchase!$G:$G,"&gt;="&amp;$F391,purchase!$G:$G,"&lt;="&amp;$G391))</f>
        <v/>
      </c>
      <c r="O391" s="10">
        <f>IF(M391="","",M391-N391)</f>
        <v/>
      </c>
      <c r="P391" s="11">
        <f>IF(M391=0,"",N391/M391)</f>
        <v/>
      </c>
      <c r="Q391" s="12">
        <f>IF(OR(G391="",O391=""),"",
IF(AND(G391&lt;TODAY(),O391&gt;0),"YES","NO"))</f>
        <v/>
      </c>
      <c r="R391" s="13" t="n"/>
      <c r="S391" s="14" t="n"/>
      <c r="T391" s="15">
        <f>IF(Q391="YES", IF(R391="Company",L391*(1+S391),IF(R391="Vendor",L391*(1-S391),"")),"")</f>
        <v/>
      </c>
      <c r="U391" s="15">
        <f>IF(Q391="YES",O391*T391,"")</f>
        <v/>
      </c>
      <c r="V391" s="16" t="n"/>
      <c r="W391" s="17">
        <f>IF(Q391="YES",G391+V391,"")</f>
        <v/>
      </c>
      <c r="X391" s="18">
        <f>IF(Q391="YES",IF(TODAY()&gt;W391,"OVERDUE","WITHIN TIME"),"")</f>
        <v/>
      </c>
    </row>
    <row r="392">
      <c r="A392" s="3" t="n">
        <v>388</v>
      </c>
      <c r="B392" s="4" t="n"/>
      <c r="C392" s="4" t="n"/>
      <c r="D392" s="5">
        <f>IF(E392="NRFC","Natural Rubber Field Coagulam","")</f>
        <v/>
      </c>
      <c r="E392" s="4" t="n"/>
      <c r="F392" s="6" t="n"/>
      <c r="G392" s="6" t="n"/>
      <c r="H392" s="7">
        <f>IF(G392="","",G392-TODAY())</f>
        <v/>
      </c>
      <c r="I392" s="8">
        <f>IF(G392="","",
IF(G392&lt;TODAY(),
IF(O392&gt;0,"Violated","Completed"),
IF(H392&lt;=7,"Expiring Soon",
"Active")))</f>
        <v/>
      </c>
      <c r="J392" s="8">
        <f>IF(C392="","",COUNTIFS(purchase!$C:$C,$C392,purchase!$E:$E,$E392,purchase!$G:$G,"&gt;="&amp;$F392,purchase!$G:$G,"&lt;="&amp;$G392))</f>
        <v/>
      </c>
      <c r="K392" s="9">
        <f>IF(COUNTIFS(purchase!$C:$C,$C392,purchase!$E:$E,$E392,purchase!$G:$G,"&gt;="&amp;$F392,purchase!$G:$G,"&lt;="&amp;$G392)=0,"",_xlfn.MAXIFS(purchase!$G:$G,purchase!$C:$C,$C392,purchase!$E:$E,$E392,purchase!$G:$G,"&gt;="&amp;$F392,purchase!$G:$G,"&lt;="&amp;$G392))</f>
        <v/>
      </c>
      <c r="L392" s="4" t="n"/>
      <c r="M392" s="4" t="n"/>
      <c r="N392" s="10">
        <f>IF(M392="","",SUMIFS(purchase!$N:$N,purchase!$C:$C,$C392,purchase!$E:$E,$E392,purchase!$G:$G,"&gt;="&amp;$F392,purchase!$G:$G,"&lt;="&amp;$G392))</f>
        <v/>
      </c>
      <c r="O392" s="10">
        <f>IF(M392="","",M392-N392)</f>
        <v/>
      </c>
      <c r="P392" s="11">
        <f>IF(M392=0,"",N392/M392)</f>
        <v/>
      </c>
      <c r="Q392" s="12">
        <f>IF(OR(G392="",O392=""),"",
IF(AND(G392&lt;TODAY(),O392&gt;0),"YES","NO"))</f>
        <v/>
      </c>
      <c r="R392" s="13" t="n"/>
      <c r="S392" s="14" t="n"/>
      <c r="T392" s="15">
        <f>IF(Q392="YES", IF(R392="Company",L392*(1+S392),IF(R392="Vendor",L392*(1-S392),"")),"")</f>
        <v/>
      </c>
      <c r="U392" s="15">
        <f>IF(Q392="YES",O392*T392,"")</f>
        <v/>
      </c>
      <c r="V392" s="16" t="n"/>
      <c r="W392" s="17">
        <f>IF(Q392="YES",G392+V392,"")</f>
        <v/>
      </c>
      <c r="X392" s="18">
        <f>IF(Q392="YES",IF(TODAY()&gt;W392,"OVERDUE","WITHIN TIME"),"")</f>
        <v/>
      </c>
    </row>
    <row r="393">
      <c r="A393" s="3" t="n">
        <v>389</v>
      </c>
      <c r="B393" s="4" t="n"/>
      <c r="C393" s="4" t="n"/>
      <c r="D393" s="5">
        <f>IF(E393="NRFC","Natural Rubber Field Coagulam","")</f>
        <v/>
      </c>
      <c r="E393" s="4" t="n"/>
      <c r="F393" s="6" t="n"/>
      <c r="G393" s="6" t="n"/>
      <c r="H393" s="7">
        <f>IF(G393="","",G393-TODAY())</f>
        <v/>
      </c>
      <c r="I393" s="8">
        <f>IF(G393="","",
IF(G393&lt;TODAY(),
IF(O393&gt;0,"Violated","Completed"),
IF(H393&lt;=7,"Expiring Soon",
"Active")))</f>
        <v/>
      </c>
      <c r="J393" s="8">
        <f>IF(C393="","",COUNTIFS(purchase!$C:$C,$C393,purchase!$E:$E,$E393,purchase!$G:$G,"&gt;="&amp;$F393,purchase!$G:$G,"&lt;="&amp;$G393))</f>
        <v/>
      </c>
      <c r="K393" s="9">
        <f>IF(COUNTIFS(purchase!$C:$C,$C393,purchase!$E:$E,$E393,purchase!$G:$G,"&gt;="&amp;$F393,purchase!$G:$G,"&lt;="&amp;$G393)=0,"",_xlfn.MAXIFS(purchase!$G:$G,purchase!$C:$C,$C393,purchase!$E:$E,$E393,purchase!$G:$G,"&gt;="&amp;$F393,purchase!$G:$G,"&lt;="&amp;$G393))</f>
        <v/>
      </c>
      <c r="L393" s="4" t="n"/>
      <c r="M393" s="4" t="n"/>
      <c r="N393" s="10">
        <f>IF(M393="","",SUMIFS(purchase!$N:$N,purchase!$C:$C,$C393,purchase!$E:$E,$E393,purchase!$G:$G,"&gt;="&amp;$F393,purchase!$G:$G,"&lt;="&amp;$G393))</f>
        <v/>
      </c>
      <c r="O393" s="10">
        <f>IF(M393="","",M393-N393)</f>
        <v/>
      </c>
      <c r="P393" s="11">
        <f>IF(M393=0,"",N393/M393)</f>
        <v/>
      </c>
      <c r="Q393" s="12">
        <f>IF(OR(G393="",O393=""),"",
IF(AND(G393&lt;TODAY(),O393&gt;0),"YES","NO"))</f>
        <v/>
      </c>
      <c r="R393" s="13" t="n"/>
      <c r="S393" s="14" t="n"/>
      <c r="T393" s="15">
        <f>IF(Q393="YES", IF(R393="Company",L393*(1+S393),IF(R393="Vendor",L393*(1-S393),"")),"")</f>
        <v/>
      </c>
      <c r="U393" s="15">
        <f>IF(Q393="YES",O393*T393,"")</f>
        <v/>
      </c>
      <c r="V393" s="16" t="n"/>
      <c r="W393" s="17">
        <f>IF(Q393="YES",G393+V393,"")</f>
        <v/>
      </c>
      <c r="X393" s="18">
        <f>IF(Q393="YES",IF(TODAY()&gt;W393,"OVERDUE","WITHIN TIME"),"")</f>
        <v/>
      </c>
    </row>
    <row r="394">
      <c r="A394" s="3" t="n">
        <v>390</v>
      </c>
      <c r="B394" s="4" t="n"/>
      <c r="C394" s="4" t="n"/>
      <c r="D394" s="5">
        <f>IF(E394="NRFC","Natural Rubber Field Coagulam","")</f>
        <v/>
      </c>
      <c r="E394" s="4" t="n"/>
      <c r="F394" s="6" t="n"/>
      <c r="G394" s="6" t="n"/>
      <c r="H394" s="7">
        <f>IF(G394="","",G394-TODAY())</f>
        <v/>
      </c>
      <c r="I394" s="8">
        <f>IF(G394="","",
IF(G394&lt;TODAY(),
IF(O394&gt;0,"Violated","Completed"),
IF(H394&lt;=7,"Expiring Soon",
"Active")))</f>
        <v/>
      </c>
      <c r="J394" s="8">
        <f>IF(C394="","",COUNTIFS(purchase!$C:$C,$C394,purchase!$E:$E,$E394,purchase!$G:$G,"&gt;="&amp;$F394,purchase!$G:$G,"&lt;="&amp;$G394))</f>
        <v/>
      </c>
      <c r="K394" s="9">
        <f>IF(COUNTIFS(purchase!$C:$C,$C394,purchase!$E:$E,$E394,purchase!$G:$G,"&gt;="&amp;$F394,purchase!$G:$G,"&lt;="&amp;$G394)=0,"",_xlfn.MAXIFS(purchase!$G:$G,purchase!$C:$C,$C394,purchase!$E:$E,$E394,purchase!$G:$G,"&gt;="&amp;$F394,purchase!$G:$G,"&lt;="&amp;$G394))</f>
        <v/>
      </c>
      <c r="L394" s="4" t="n"/>
      <c r="M394" s="4" t="n"/>
      <c r="N394" s="10">
        <f>IF(M394="","",SUMIFS(purchase!$N:$N,purchase!$C:$C,$C394,purchase!$E:$E,$E394,purchase!$G:$G,"&gt;="&amp;$F394,purchase!$G:$G,"&lt;="&amp;$G394))</f>
        <v/>
      </c>
      <c r="O394" s="10">
        <f>IF(M394="","",M394-N394)</f>
        <v/>
      </c>
      <c r="P394" s="11">
        <f>IF(M394=0,"",N394/M394)</f>
        <v/>
      </c>
      <c r="Q394" s="12">
        <f>IF(OR(G394="",O394=""),"",
IF(AND(G394&lt;TODAY(),O394&gt;0),"YES","NO"))</f>
        <v/>
      </c>
      <c r="R394" s="13" t="n"/>
      <c r="S394" s="14" t="n"/>
      <c r="T394" s="15">
        <f>IF(Q394="YES", IF(R394="Company",L394*(1+S394),IF(R394="Vendor",L394*(1-S394),"")),"")</f>
        <v/>
      </c>
      <c r="U394" s="15">
        <f>IF(Q394="YES",O394*T394,"")</f>
        <v/>
      </c>
      <c r="V394" s="16" t="n"/>
      <c r="W394" s="17">
        <f>IF(Q394="YES",G394+V394,"")</f>
        <v/>
      </c>
      <c r="X394" s="18">
        <f>IF(Q394="YES",IF(TODAY()&gt;W394,"OVERDUE","WITHIN TIME"),"")</f>
        <v/>
      </c>
    </row>
    <row r="395">
      <c r="A395" s="3" t="n">
        <v>391</v>
      </c>
      <c r="B395" s="4" t="n"/>
      <c r="C395" s="4" t="n"/>
      <c r="D395" s="5">
        <f>IF(E395="NRFC","Natural Rubber Field Coagulam","")</f>
        <v/>
      </c>
      <c r="E395" s="4" t="n"/>
      <c r="F395" s="6" t="n"/>
      <c r="G395" s="6" t="n"/>
      <c r="H395" s="7">
        <f>IF(G395="","",G395-TODAY())</f>
        <v/>
      </c>
      <c r="I395" s="8">
        <f>IF(G395="","",
IF(G395&lt;TODAY(),
IF(O395&gt;0,"Violated","Completed"),
IF(H395&lt;=7,"Expiring Soon",
"Active")))</f>
        <v/>
      </c>
      <c r="J395" s="8">
        <f>IF(C395="","",COUNTIFS(purchase!$C:$C,$C395,purchase!$E:$E,$E395,purchase!$G:$G,"&gt;="&amp;$F395,purchase!$G:$G,"&lt;="&amp;$G395))</f>
        <v/>
      </c>
      <c r="K395" s="9">
        <f>IF(COUNTIFS(purchase!$C:$C,$C395,purchase!$E:$E,$E395,purchase!$G:$G,"&gt;="&amp;$F395,purchase!$G:$G,"&lt;="&amp;$G395)=0,"",_xlfn.MAXIFS(purchase!$G:$G,purchase!$C:$C,$C395,purchase!$E:$E,$E395,purchase!$G:$G,"&gt;="&amp;$F395,purchase!$G:$G,"&lt;="&amp;$G395))</f>
        <v/>
      </c>
      <c r="L395" s="4" t="n"/>
      <c r="M395" s="4" t="n"/>
      <c r="N395" s="10">
        <f>IF(M395="","",SUMIFS(purchase!$N:$N,purchase!$C:$C,$C395,purchase!$E:$E,$E395,purchase!$G:$G,"&gt;="&amp;$F395,purchase!$G:$G,"&lt;="&amp;$G395))</f>
        <v/>
      </c>
      <c r="O395" s="10">
        <f>IF(M395="","",M395-N395)</f>
        <v/>
      </c>
      <c r="P395" s="11">
        <f>IF(M395=0,"",N395/M395)</f>
        <v/>
      </c>
      <c r="Q395" s="12">
        <f>IF(OR(G395="",O395=""),"",
IF(AND(G395&lt;TODAY(),O395&gt;0),"YES","NO"))</f>
        <v/>
      </c>
      <c r="R395" s="13" t="n"/>
      <c r="S395" s="14" t="n"/>
      <c r="T395" s="15">
        <f>IF(Q395="YES", IF(R395="Company",L395*(1+S395),IF(R395="Vendor",L395*(1-S395),"")),"")</f>
        <v/>
      </c>
      <c r="U395" s="15">
        <f>IF(Q395="YES",O395*T395,"")</f>
        <v/>
      </c>
      <c r="V395" s="16" t="n"/>
      <c r="W395" s="17">
        <f>IF(Q395="YES",G395+V395,"")</f>
        <v/>
      </c>
      <c r="X395" s="18">
        <f>IF(Q395="YES",IF(TODAY()&gt;W395,"OVERDUE","WITHIN TIME"),"")</f>
        <v/>
      </c>
    </row>
    <row r="396">
      <c r="A396" s="3" t="n">
        <v>392</v>
      </c>
      <c r="B396" s="4" t="n"/>
      <c r="C396" s="4" t="n"/>
      <c r="D396" s="5">
        <f>IF(E396="NRFC","Natural Rubber Field Coagulam","")</f>
        <v/>
      </c>
      <c r="E396" s="4" t="n"/>
      <c r="F396" s="6" t="n"/>
      <c r="G396" s="6" t="n"/>
      <c r="H396" s="7">
        <f>IF(G396="","",G396-TODAY())</f>
        <v/>
      </c>
      <c r="I396" s="8">
        <f>IF(G396="","",
IF(G396&lt;TODAY(),
IF(O396&gt;0,"Violated","Completed"),
IF(H396&lt;=7,"Expiring Soon",
"Active")))</f>
        <v/>
      </c>
      <c r="J396" s="8">
        <f>IF(C396="","",COUNTIFS(purchase!$C:$C,$C396,purchase!$E:$E,$E396,purchase!$G:$G,"&gt;="&amp;$F396,purchase!$G:$G,"&lt;="&amp;$G396))</f>
        <v/>
      </c>
      <c r="K396" s="9">
        <f>IF(COUNTIFS(purchase!$C:$C,$C396,purchase!$E:$E,$E396,purchase!$G:$G,"&gt;="&amp;$F396,purchase!$G:$G,"&lt;="&amp;$G396)=0,"",_xlfn.MAXIFS(purchase!$G:$G,purchase!$C:$C,$C396,purchase!$E:$E,$E396,purchase!$G:$G,"&gt;="&amp;$F396,purchase!$G:$G,"&lt;="&amp;$G396))</f>
        <v/>
      </c>
      <c r="L396" s="4" t="n"/>
      <c r="M396" s="4" t="n"/>
      <c r="N396" s="10">
        <f>IF(M396="","",SUMIFS(purchase!$N:$N,purchase!$C:$C,$C396,purchase!$E:$E,$E396,purchase!$G:$G,"&gt;="&amp;$F396,purchase!$G:$G,"&lt;="&amp;$G396))</f>
        <v/>
      </c>
      <c r="O396" s="10">
        <f>IF(M396="","",M396-N396)</f>
        <v/>
      </c>
      <c r="P396" s="11">
        <f>IF(M396=0,"",N396/M396)</f>
        <v/>
      </c>
      <c r="Q396" s="12">
        <f>IF(OR(G396="",O396=""),"",
IF(AND(G396&lt;TODAY(),O396&gt;0),"YES","NO"))</f>
        <v/>
      </c>
      <c r="R396" s="13" t="n"/>
      <c r="S396" s="14" t="n"/>
      <c r="T396" s="15">
        <f>IF(Q396="YES", IF(R396="Company",L396*(1+S396),IF(R396="Vendor",L396*(1-S396),"")),"")</f>
        <v/>
      </c>
      <c r="U396" s="15">
        <f>IF(Q396="YES",O396*T396,"")</f>
        <v/>
      </c>
      <c r="V396" s="16" t="n"/>
      <c r="W396" s="17">
        <f>IF(Q396="YES",G396+V396,"")</f>
        <v/>
      </c>
      <c r="X396" s="18">
        <f>IF(Q396="YES",IF(TODAY()&gt;W396,"OVERDUE","WITHIN TIME"),"")</f>
        <v/>
      </c>
    </row>
    <row r="397">
      <c r="A397" s="3" t="n">
        <v>393</v>
      </c>
      <c r="B397" s="4" t="n"/>
      <c r="C397" s="4" t="n"/>
      <c r="D397" s="5">
        <f>IF(E397="NRFC","Natural Rubber Field Coagulam","")</f>
        <v/>
      </c>
      <c r="E397" s="4" t="n"/>
      <c r="F397" s="6" t="n"/>
      <c r="G397" s="6" t="n"/>
      <c r="H397" s="7">
        <f>IF(G397="","",G397-TODAY())</f>
        <v/>
      </c>
      <c r="I397" s="8">
        <f>IF(G397="","",
IF(G397&lt;TODAY(),
IF(O397&gt;0,"Violated","Completed"),
IF(H397&lt;=7,"Expiring Soon",
"Active")))</f>
        <v/>
      </c>
      <c r="J397" s="8">
        <f>IF(C397="","",COUNTIFS(purchase!$C:$C,$C397,purchase!$E:$E,$E397,purchase!$G:$G,"&gt;="&amp;$F397,purchase!$G:$G,"&lt;="&amp;$G397))</f>
        <v/>
      </c>
      <c r="K397" s="9">
        <f>IF(COUNTIFS(purchase!$C:$C,$C397,purchase!$E:$E,$E397,purchase!$G:$G,"&gt;="&amp;$F397,purchase!$G:$G,"&lt;="&amp;$G397)=0,"",_xlfn.MAXIFS(purchase!$G:$G,purchase!$C:$C,$C397,purchase!$E:$E,$E397,purchase!$G:$G,"&gt;="&amp;$F397,purchase!$G:$G,"&lt;="&amp;$G397))</f>
        <v/>
      </c>
      <c r="L397" s="4" t="n"/>
      <c r="M397" s="4" t="n"/>
      <c r="N397" s="10">
        <f>IF(M397="","",SUMIFS(purchase!$N:$N,purchase!$C:$C,$C397,purchase!$E:$E,$E397,purchase!$G:$G,"&gt;="&amp;$F397,purchase!$G:$G,"&lt;="&amp;$G397))</f>
        <v/>
      </c>
      <c r="O397" s="10">
        <f>IF(M397="","",M397-N397)</f>
        <v/>
      </c>
      <c r="P397" s="11">
        <f>IF(M397=0,"",N397/M397)</f>
        <v/>
      </c>
      <c r="Q397" s="12">
        <f>IF(OR(G397="",O397=""),"",
IF(AND(G397&lt;TODAY(),O397&gt;0),"YES","NO"))</f>
        <v/>
      </c>
      <c r="R397" s="13" t="n"/>
      <c r="S397" s="14" t="n"/>
      <c r="T397" s="15">
        <f>IF(Q397="YES", IF(R397="Company",L397*(1+S397),IF(R397="Vendor",L397*(1-S397),"")),"")</f>
        <v/>
      </c>
      <c r="U397" s="15">
        <f>IF(Q397="YES",O397*T397,"")</f>
        <v/>
      </c>
      <c r="V397" s="16" t="n"/>
      <c r="W397" s="17">
        <f>IF(Q397="YES",G397+V397,"")</f>
        <v/>
      </c>
      <c r="X397" s="18">
        <f>IF(Q397="YES",IF(TODAY()&gt;W397,"OVERDUE","WITHIN TIME"),"")</f>
        <v/>
      </c>
    </row>
    <row r="398">
      <c r="A398" s="3" t="n">
        <v>394</v>
      </c>
      <c r="B398" s="4" t="n"/>
      <c r="C398" s="4" t="n"/>
      <c r="D398" s="5">
        <f>IF(E398="NRFC","Natural Rubber Field Coagulam","")</f>
        <v/>
      </c>
      <c r="E398" s="4" t="n"/>
      <c r="F398" s="6" t="n"/>
      <c r="G398" s="6" t="n"/>
      <c r="H398" s="7">
        <f>IF(G398="","",G398-TODAY())</f>
        <v/>
      </c>
      <c r="I398" s="8">
        <f>IF(G398="","",
IF(G398&lt;TODAY(),
IF(O398&gt;0,"Violated","Completed"),
IF(H398&lt;=7,"Expiring Soon",
"Active")))</f>
        <v/>
      </c>
      <c r="J398" s="8">
        <f>IF(C398="","",COUNTIFS(purchase!$C:$C,$C398,purchase!$E:$E,$E398,purchase!$G:$G,"&gt;="&amp;$F398,purchase!$G:$G,"&lt;="&amp;$G398))</f>
        <v/>
      </c>
      <c r="K398" s="9">
        <f>IF(COUNTIFS(purchase!$C:$C,$C398,purchase!$E:$E,$E398,purchase!$G:$G,"&gt;="&amp;$F398,purchase!$G:$G,"&lt;="&amp;$G398)=0,"",_xlfn.MAXIFS(purchase!$G:$G,purchase!$C:$C,$C398,purchase!$E:$E,$E398,purchase!$G:$G,"&gt;="&amp;$F398,purchase!$G:$G,"&lt;="&amp;$G398))</f>
        <v/>
      </c>
      <c r="L398" s="4" t="n"/>
      <c r="M398" s="4" t="n"/>
      <c r="N398" s="10">
        <f>IF(M398="","",SUMIFS(purchase!$N:$N,purchase!$C:$C,$C398,purchase!$E:$E,$E398,purchase!$G:$G,"&gt;="&amp;$F398,purchase!$G:$G,"&lt;="&amp;$G398))</f>
        <v/>
      </c>
      <c r="O398" s="10">
        <f>IF(M398="","",M398-N398)</f>
        <v/>
      </c>
      <c r="P398" s="11">
        <f>IF(M398=0,"",N398/M398)</f>
        <v/>
      </c>
      <c r="Q398" s="12">
        <f>IF(OR(G398="",O398=""),"",
IF(AND(G398&lt;TODAY(),O398&gt;0),"YES","NO"))</f>
        <v/>
      </c>
      <c r="R398" s="13" t="n"/>
      <c r="S398" s="14" t="n"/>
      <c r="T398" s="15">
        <f>IF(Q398="YES", IF(R398="Company",L398*(1+S398),IF(R398="Vendor",L398*(1-S398),"")),"")</f>
        <v/>
      </c>
      <c r="U398" s="15">
        <f>IF(Q398="YES",O398*T398,"")</f>
        <v/>
      </c>
      <c r="V398" s="16" t="n"/>
      <c r="W398" s="17">
        <f>IF(Q398="YES",G398+V398,"")</f>
        <v/>
      </c>
      <c r="X398" s="18">
        <f>IF(Q398="YES",IF(TODAY()&gt;W398,"OVERDUE","WITHIN TIME"),"")</f>
        <v/>
      </c>
    </row>
    <row r="399">
      <c r="A399" s="3" t="n">
        <v>395</v>
      </c>
      <c r="B399" s="4" t="n"/>
      <c r="C399" s="4" t="n"/>
      <c r="D399" s="5">
        <f>IF(E399="NRFC","Natural Rubber Field Coagulam","")</f>
        <v/>
      </c>
      <c r="E399" s="4" t="n"/>
      <c r="F399" s="6" t="n"/>
      <c r="G399" s="6" t="n"/>
      <c r="H399" s="7">
        <f>IF(G399="","",G399-TODAY())</f>
        <v/>
      </c>
      <c r="I399" s="8">
        <f>IF(G399="","",
IF(G399&lt;TODAY(),
IF(O399&gt;0,"Violated","Completed"),
IF(H399&lt;=7,"Expiring Soon",
"Active")))</f>
        <v/>
      </c>
      <c r="J399" s="8">
        <f>IF(C399="","",COUNTIFS(purchase!$C:$C,$C399,purchase!$E:$E,$E399,purchase!$G:$G,"&gt;="&amp;$F399,purchase!$G:$G,"&lt;="&amp;$G399))</f>
        <v/>
      </c>
      <c r="K399" s="9">
        <f>IF(COUNTIFS(purchase!$C:$C,$C399,purchase!$E:$E,$E399,purchase!$G:$G,"&gt;="&amp;$F399,purchase!$G:$G,"&lt;="&amp;$G399)=0,"",_xlfn.MAXIFS(purchase!$G:$G,purchase!$C:$C,$C399,purchase!$E:$E,$E399,purchase!$G:$G,"&gt;="&amp;$F399,purchase!$G:$G,"&lt;="&amp;$G399))</f>
        <v/>
      </c>
      <c r="L399" s="4" t="n"/>
      <c r="M399" s="4" t="n"/>
      <c r="N399" s="10">
        <f>IF(M399="","",SUMIFS(purchase!$N:$N,purchase!$C:$C,$C399,purchase!$E:$E,$E399,purchase!$G:$G,"&gt;="&amp;$F399,purchase!$G:$G,"&lt;="&amp;$G399))</f>
        <v/>
      </c>
      <c r="O399" s="10">
        <f>IF(M399="","",M399-N399)</f>
        <v/>
      </c>
      <c r="P399" s="11">
        <f>IF(M399=0,"",N399/M399)</f>
        <v/>
      </c>
      <c r="Q399" s="12">
        <f>IF(OR(G399="",O399=""),"",
IF(AND(G399&lt;TODAY(),O399&gt;0),"YES","NO"))</f>
        <v/>
      </c>
      <c r="R399" s="13" t="n"/>
      <c r="S399" s="14" t="n"/>
      <c r="T399" s="15">
        <f>IF(Q399="YES", IF(R399="Company",L399*(1+S399),IF(R399="Vendor",L399*(1-S399),"")),"")</f>
        <v/>
      </c>
      <c r="U399" s="15">
        <f>IF(Q399="YES",O399*T399,"")</f>
        <v/>
      </c>
      <c r="V399" s="16" t="n"/>
      <c r="W399" s="17">
        <f>IF(Q399="YES",G399+V399,"")</f>
        <v/>
      </c>
      <c r="X399" s="18">
        <f>IF(Q399="YES",IF(TODAY()&gt;W399,"OVERDUE","WITHIN TIME"),"")</f>
        <v/>
      </c>
    </row>
    <row r="400">
      <c r="A400" s="3" t="n">
        <v>396</v>
      </c>
      <c r="B400" s="4" t="n"/>
      <c r="C400" s="4" t="n"/>
      <c r="D400" s="5">
        <f>IF(E400="NRFC","Natural Rubber Field Coagulam","")</f>
        <v/>
      </c>
      <c r="E400" s="4" t="n"/>
      <c r="F400" s="6" t="n"/>
      <c r="G400" s="6" t="n"/>
      <c r="H400" s="7">
        <f>IF(G400="","",G400-TODAY())</f>
        <v/>
      </c>
      <c r="I400" s="8">
        <f>IF(G400="","",
IF(G400&lt;TODAY(),
IF(O400&gt;0,"Violated","Completed"),
IF(H400&lt;=7,"Expiring Soon",
"Active")))</f>
        <v/>
      </c>
      <c r="J400" s="8">
        <f>IF(C400="","",COUNTIFS(purchase!$C:$C,$C400,purchase!$E:$E,$E400,purchase!$G:$G,"&gt;="&amp;$F400,purchase!$G:$G,"&lt;="&amp;$G400))</f>
        <v/>
      </c>
      <c r="K400" s="9">
        <f>IF(COUNTIFS(purchase!$C:$C,$C400,purchase!$E:$E,$E400,purchase!$G:$G,"&gt;="&amp;$F400,purchase!$G:$G,"&lt;="&amp;$G400)=0,"",_xlfn.MAXIFS(purchase!$G:$G,purchase!$C:$C,$C400,purchase!$E:$E,$E400,purchase!$G:$G,"&gt;="&amp;$F400,purchase!$G:$G,"&lt;="&amp;$G400))</f>
        <v/>
      </c>
      <c r="L400" s="4" t="n"/>
      <c r="M400" s="4" t="n"/>
      <c r="N400" s="10">
        <f>IF(M400="","",SUMIFS(purchase!$N:$N,purchase!$C:$C,$C400,purchase!$E:$E,$E400,purchase!$G:$G,"&gt;="&amp;$F400,purchase!$G:$G,"&lt;="&amp;$G400))</f>
        <v/>
      </c>
      <c r="O400" s="10">
        <f>IF(M400="","",M400-N400)</f>
        <v/>
      </c>
      <c r="P400" s="11">
        <f>IF(M400=0,"",N400/M400)</f>
        <v/>
      </c>
      <c r="Q400" s="12">
        <f>IF(OR(G400="",O400=""),"",
IF(AND(G400&lt;TODAY(),O400&gt;0),"YES","NO"))</f>
        <v/>
      </c>
      <c r="R400" s="13" t="n"/>
      <c r="S400" s="14" t="n"/>
      <c r="T400" s="15">
        <f>IF(Q400="YES", IF(R400="Company",L400*(1+S400),IF(R400="Vendor",L400*(1-S400),"")),"")</f>
        <v/>
      </c>
      <c r="U400" s="15">
        <f>IF(Q400="YES",O400*T400,"")</f>
        <v/>
      </c>
      <c r="V400" s="16" t="n"/>
      <c r="W400" s="17">
        <f>IF(Q400="YES",G400+V400,"")</f>
        <v/>
      </c>
      <c r="X400" s="18">
        <f>IF(Q400="YES",IF(TODAY()&gt;W400,"OVERDUE","WITHIN TIME"),"")</f>
        <v/>
      </c>
    </row>
    <row r="401">
      <c r="A401" s="3" t="n">
        <v>397</v>
      </c>
      <c r="B401" s="4" t="n"/>
      <c r="C401" s="4" t="n"/>
      <c r="D401" s="5">
        <f>IF(E401="NRFC","Natural Rubber Field Coagulam","")</f>
        <v/>
      </c>
      <c r="E401" s="4" t="n"/>
      <c r="F401" s="6" t="n"/>
      <c r="G401" s="6" t="n"/>
      <c r="H401" s="7">
        <f>IF(G401="","",G401-TODAY())</f>
        <v/>
      </c>
      <c r="I401" s="8">
        <f>IF(G401="","",
IF(G401&lt;TODAY(),
IF(O401&gt;0,"Violated","Completed"),
IF(H401&lt;=7,"Expiring Soon",
"Active")))</f>
        <v/>
      </c>
      <c r="J401" s="8">
        <f>IF(C401="","",COUNTIFS(purchase!$C:$C,$C401,purchase!$E:$E,$E401,purchase!$G:$G,"&gt;="&amp;$F401,purchase!$G:$G,"&lt;="&amp;$G401))</f>
        <v/>
      </c>
      <c r="K401" s="9">
        <f>IF(COUNTIFS(purchase!$C:$C,$C401,purchase!$E:$E,$E401,purchase!$G:$G,"&gt;="&amp;$F401,purchase!$G:$G,"&lt;="&amp;$G401)=0,"",_xlfn.MAXIFS(purchase!$G:$G,purchase!$C:$C,$C401,purchase!$E:$E,$E401,purchase!$G:$G,"&gt;="&amp;$F401,purchase!$G:$G,"&lt;="&amp;$G401))</f>
        <v/>
      </c>
      <c r="L401" s="4" t="n"/>
      <c r="M401" s="4" t="n"/>
      <c r="N401" s="10">
        <f>IF(M401="","",SUMIFS(purchase!$N:$N,purchase!$C:$C,$C401,purchase!$E:$E,$E401,purchase!$G:$G,"&gt;="&amp;$F401,purchase!$G:$G,"&lt;="&amp;$G401))</f>
        <v/>
      </c>
      <c r="O401" s="10">
        <f>IF(M401="","",M401-N401)</f>
        <v/>
      </c>
      <c r="P401" s="11">
        <f>IF(M401=0,"",N401/M401)</f>
        <v/>
      </c>
      <c r="Q401" s="12">
        <f>IF(OR(G401="",O401=""),"",
IF(AND(G401&lt;TODAY(),O401&gt;0),"YES","NO"))</f>
        <v/>
      </c>
      <c r="R401" s="13" t="n"/>
      <c r="S401" s="14" t="n"/>
      <c r="T401" s="15">
        <f>IF(Q401="YES", IF(R401="Company",L401*(1+S401),IF(R401="Vendor",L401*(1-S401),"")),"")</f>
        <v/>
      </c>
      <c r="U401" s="15">
        <f>IF(Q401="YES",O401*T401,"")</f>
        <v/>
      </c>
      <c r="V401" s="16" t="n"/>
      <c r="W401" s="17">
        <f>IF(Q401="YES",G401+V401,"")</f>
        <v/>
      </c>
      <c r="X401" s="18">
        <f>IF(Q401="YES",IF(TODAY()&gt;W401,"OVERDUE","WITHIN TIME"),"")</f>
        <v/>
      </c>
    </row>
    <row r="402">
      <c r="A402" s="3" t="n">
        <v>398</v>
      </c>
      <c r="B402" s="4" t="n"/>
      <c r="C402" s="4" t="n"/>
      <c r="D402" s="5">
        <f>IF(E402="NRFC","Natural Rubber Field Coagulam","")</f>
        <v/>
      </c>
      <c r="E402" s="4" t="n"/>
      <c r="F402" s="6" t="n"/>
      <c r="G402" s="6" t="n"/>
      <c r="H402" s="7">
        <f>IF(G402="","",G402-TODAY())</f>
        <v/>
      </c>
      <c r="I402" s="8">
        <f>IF(G402="","",
IF(G402&lt;TODAY(),
IF(O402&gt;0,"Violated","Completed"),
IF(H402&lt;=7,"Expiring Soon",
"Active")))</f>
        <v/>
      </c>
      <c r="J402" s="8">
        <f>IF(C402="","",COUNTIFS(purchase!$C:$C,$C402,purchase!$E:$E,$E402,purchase!$G:$G,"&gt;="&amp;$F402,purchase!$G:$G,"&lt;="&amp;$G402))</f>
        <v/>
      </c>
      <c r="K402" s="9">
        <f>IF(COUNTIFS(purchase!$C:$C,$C402,purchase!$E:$E,$E402,purchase!$G:$G,"&gt;="&amp;$F402,purchase!$G:$G,"&lt;="&amp;$G402)=0,"",_xlfn.MAXIFS(purchase!$G:$G,purchase!$C:$C,$C402,purchase!$E:$E,$E402,purchase!$G:$G,"&gt;="&amp;$F402,purchase!$G:$G,"&lt;="&amp;$G402))</f>
        <v/>
      </c>
      <c r="L402" s="4" t="n"/>
      <c r="M402" s="4" t="n"/>
      <c r="N402" s="10">
        <f>IF(M402="","",SUMIFS(purchase!$N:$N,purchase!$C:$C,$C402,purchase!$E:$E,$E402,purchase!$G:$G,"&gt;="&amp;$F402,purchase!$G:$G,"&lt;="&amp;$G402))</f>
        <v/>
      </c>
      <c r="O402" s="10">
        <f>IF(M402="","",M402-N402)</f>
        <v/>
      </c>
      <c r="P402" s="11">
        <f>IF(M402=0,"",N402/M402)</f>
        <v/>
      </c>
      <c r="Q402" s="12">
        <f>IF(OR(G402="",O402=""),"",
IF(AND(G402&lt;TODAY(),O402&gt;0),"YES","NO"))</f>
        <v/>
      </c>
      <c r="R402" s="13" t="n"/>
      <c r="S402" s="14" t="n"/>
      <c r="T402" s="15">
        <f>IF(Q402="YES", IF(R402="Company",L402*(1+S402),IF(R402="Vendor",L402*(1-S402),"")),"")</f>
        <v/>
      </c>
      <c r="U402" s="15">
        <f>IF(Q402="YES",O402*T402,"")</f>
        <v/>
      </c>
      <c r="V402" s="16" t="n"/>
      <c r="W402" s="17">
        <f>IF(Q402="YES",G402+V402,"")</f>
        <v/>
      </c>
      <c r="X402" s="18">
        <f>IF(Q402="YES",IF(TODAY()&gt;W402,"OVERDUE","WITHIN TIME"),"")</f>
        <v/>
      </c>
    </row>
    <row r="403">
      <c r="A403" s="3" t="n">
        <v>399</v>
      </c>
      <c r="B403" s="4" t="n"/>
      <c r="C403" s="4" t="n"/>
      <c r="D403" s="5">
        <f>IF(E403="NRFC","Natural Rubber Field Coagulam","")</f>
        <v/>
      </c>
      <c r="E403" s="4" t="n"/>
      <c r="F403" s="6" t="n"/>
      <c r="G403" s="6" t="n"/>
      <c r="H403" s="7">
        <f>IF(G403="","",G403-TODAY())</f>
        <v/>
      </c>
      <c r="I403" s="8">
        <f>IF(G403="","",
IF(G403&lt;TODAY(),
IF(O403&gt;0,"Violated","Completed"),
IF(H403&lt;=7,"Expiring Soon",
"Active")))</f>
        <v/>
      </c>
      <c r="J403" s="8">
        <f>IF(C403="","",COUNTIFS(purchase!$C:$C,$C403,purchase!$E:$E,$E403,purchase!$G:$G,"&gt;="&amp;$F403,purchase!$G:$G,"&lt;="&amp;$G403))</f>
        <v/>
      </c>
      <c r="K403" s="9">
        <f>IF(COUNTIFS(purchase!$C:$C,$C403,purchase!$E:$E,$E403,purchase!$G:$G,"&gt;="&amp;$F403,purchase!$G:$G,"&lt;="&amp;$G403)=0,"",_xlfn.MAXIFS(purchase!$G:$G,purchase!$C:$C,$C403,purchase!$E:$E,$E403,purchase!$G:$G,"&gt;="&amp;$F403,purchase!$G:$G,"&lt;="&amp;$G403))</f>
        <v/>
      </c>
      <c r="L403" s="4" t="n"/>
      <c r="M403" s="4" t="n"/>
      <c r="N403" s="10">
        <f>IF(M403="","",SUMIFS(purchase!$N:$N,purchase!$C:$C,$C403,purchase!$E:$E,$E403,purchase!$G:$G,"&gt;="&amp;$F403,purchase!$G:$G,"&lt;="&amp;$G403))</f>
        <v/>
      </c>
      <c r="O403" s="10">
        <f>IF(M403="","",M403-N403)</f>
        <v/>
      </c>
      <c r="P403" s="11">
        <f>IF(M403=0,"",N403/M403)</f>
        <v/>
      </c>
      <c r="Q403" s="12">
        <f>IF(OR(G403="",O403=""),"",
IF(AND(G403&lt;TODAY(),O403&gt;0),"YES","NO"))</f>
        <v/>
      </c>
      <c r="R403" s="13" t="n"/>
      <c r="S403" s="14" t="n"/>
      <c r="T403" s="15">
        <f>IF(Q403="YES", IF(R403="Company",L403*(1+S403),IF(R403="Vendor",L403*(1-S403),"")),"")</f>
        <v/>
      </c>
      <c r="U403" s="15">
        <f>IF(Q403="YES",O403*T403,"")</f>
        <v/>
      </c>
      <c r="V403" s="16" t="n"/>
      <c r="W403" s="17">
        <f>IF(Q403="YES",G403+V403,"")</f>
        <v/>
      </c>
      <c r="X403" s="18">
        <f>IF(Q403="YES",IF(TODAY()&gt;W403,"OVERDUE","WITHIN TIME"),"")</f>
        <v/>
      </c>
    </row>
    <row r="404">
      <c r="A404" s="3" t="n">
        <v>400</v>
      </c>
      <c r="B404" s="4" t="n"/>
      <c r="C404" s="4" t="n"/>
      <c r="D404" s="5">
        <f>IF(E404="NRFC","Natural Rubber Field Coagulam","")</f>
        <v/>
      </c>
      <c r="E404" s="4" t="n"/>
      <c r="F404" s="6" t="n"/>
      <c r="G404" s="6" t="n"/>
      <c r="H404" s="7">
        <f>IF(G404="","",G404-TODAY())</f>
        <v/>
      </c>
      <c r="I404" s="8">
        <f>IF(G404="","",
IF(G404&lt;TODAY(),
IF(O404&gt;0,"Violated","Completed"),
IF(H404&lt;=7,"Expiring Soon",
"Active")))</f>
        <v/>
      </c>
      <c r="J404" s="8">
        <f>IF(C404="","",COUNTIFS(purchase!$C:$C,$C404,purchase!$E:$E,$E404,purchase!$G:$G,"&gt;="&amp;$F404,purchase!$G:$G,"&lt;="&amp;$G404))</f>
        <v/>
      </c>
      <c r="K404" s="9">
        <f>IF(COUNTIFS(purchase!$C:$C,$C404,purchase!$E:$E,$E404,purchase!$G:$G,"&gt;="&amp;$F404,purchase!$G:$G,"&lt;="&amp;$G404)=0,"",_xlfn.MAXIFS(purchase!$G:$G,purchase!$C:$C,$C404,purchase!$E:$E,$E404,purchase!$G:$G,"&gt;="&amp;$F404,purchase!$G:$G,"&lt;="&amp;$G404))</f>
        <v/>
      </c>
      <c r="L404" s="4" t="n"/>
      <c r="M404" s="4" t="n"/>
      <c r="N404" s="10">
        <f>IF(M404="","",SUMIFS(purchase!$N:$N,purchase!$C:$C,$C404,purchase!$E:$E,$E404,purchase!$G:$G,"&gt;="&amp;$F404,purchase!$G:$G,"&lt;="&amp;$G404))</f>
        <v/>
      </c>
      <c r="O404" s="10">
        <f>IF(M404="","",M404-N404)</f>
        <v/>
      </c>
      <c r="P404" s="11">
        <f>IF(M404=0,"",N404/M404)</f>
        <v/>
      </c>
      <c r="Q404" s="12">
        <f>IF(OR(G404="",O404=""),"",
IF(AND(G404&lt;TODAY(),O404&gt;0),"YES","NO"))</f>
        <v/>
      </c>
      <c r="R404" s="13" t="n"/>
      <c r="S404" s="14" t="n"/>
      <c r="T404" s="15">
        <f>IF(Q404="YES", IF(R404="Company",L404*(1+S404),IF(R404="Vendor",L404*(1-S404),"")),"")</f>
        <v/>
      </c>
      <c r="U404" s="15">
        <f>IF(Q404="YES",O404*T404,"")</f>
        <v/>
      </c>
      <c r="V404" s="16" t="n"/>
      <c r="W404" s="17">
        <f>IF(Q404="YES",G404+V404,"")</f>
        <v/>
      </c>
      <c r="X404" s="18">
        <f>IF(Q404="YES",IF(TODAY()&gt;W404,"OVERDUE","WITHIN TIME"),"")</f>
        <v/>
      </c>
    </row>
    <row r="405">
      <c r="A405" s="3" t="n">
        <v>401</v>
      </c>
      <c r="B405" s="4" t="n"/>
      <c r="C405" s="4" t="n"/>
      <c r="D405" s="5">
        <f>IF(E405="NRFC","Natural Rubber Field Coagulam","")</f>
        <v/>
      </c>
      <c r="E405" s="4" t="n"/>
      <c r="F405" s="6" t="n"/>
      <c r="G405" s="6" t="n"/>
      <c r="H405" s="7">
        <f>IF(G405="","",G405-TODAY())</f>
        <v/>
      </c>
      <c r="I405" s="8">
        <f>IF(G405="","",
IF(G405&lt;TODAY(),
IF(O405&gt;0,"Violated","Completed"),
IF(H405&lt;=7,"Expiring Soon",
"Active")))</f>
        <v/>
      </c>
      <c r="J405" s="8">
        <f>IF(C405="","",COUNTIFS(purchase!$C:$C,$C405,purchase!$E:$E,$E405,purchase!$G:$G,"&gt;="&amp;$F405,purchase!$G:$G,"&lt;="&amp;$G405))</f>
        <v/>
      </c>
      <c r="K405" s="9">
        <f>IF(COUNTIFS(purchase!$C:$C,$C405,purchase!$E:$E,$E405,purchase!$G:$G,"&gt;="&amp;$F405,purchase!$G:$G,"&lt;="&amp;$G405)=0,"",_xlfn.MAXIFS(purchase!$G:$G,purchase!$C:$C,$C405,purchase!$E:$E,$E405,purchase!$G:$G,"&gt;="&amp;$F405,purchase!$G:$G,"&lt;="&amp;$G405))</f>
        <v/>
      </c>
      <c r="L405" s="4" t="n"/>
      <c r="M405" s="4" t="n"/>
      <c r="N405" s="10">
        <f>IF(M405="","",SUMIFS(purchase!$N:$N,purchase!$C:$C,$C405,purchase!$E:$E,$E405,purchase!$G:$G,"&gt;="&amp;$F405,purchase!$G:$G,"&lt;="&amp;$G405))</f>
        <v/>
      </c>
      <c r="O405" s="10">
        <f>IF(M405="","",M405-N405)</f>
        <v/>
      </c>
      <c r="P405" s="11">
        <f>IF(M405=0,"",N405/M405)</f>
        <v/>
      </c>
      <c r="Q405" s="12">
        <f>IF(OR(G405="",O405=""),"",
IF(AND(G405&lt;TODAY(),O405&gt;0),"YES","NO"))</f>
        <v/>
      </c>
      <c r="R405" s="13" t="n"/>
      <c r="S405" s="14" t="n"/>
      <c r="T405" s="15">
        <f>IF(Q405="YES", IF(R405="Company",L405*(1+S405),IF(R405="Vendor",L405*(1-S405),"")),"")</f>
        <v/>
      </c>
      <c r="U405" s="15">
        <f>IF(Q405="YES",O405*T405,"")</f>
        <v/>
      </c>
      <c r="V405" s="16" t="n"/>
      <c r="W405" s="17">
        <f>IF(Q405="YES",G405+V405,"")</f>
        <v/>
      </c>
      <c r="X405" s="18">
        <f>IF(Q405="YES",IF(TODAY()&gt;W405,"OVERDUE","WITHIN TIME"),"")</f>
        <v/>
      </c>
    </row>
    <row r="406">
      <c r="A406" s="3" t="n">
        <v>402</v>
      </c>
      <c r="B406" s="4" t="n"/>
      <c r="C406" s="4" t="n"/>
      <c r="D406" s="5">
        <f>IF(E406="NRFC","Natural Rubber Field Coagulam","")</f>
        <v/>
      </c>
      <c r="E406" s="4" t="n"/>
      <c r="F406" s="6" t="n"/>
      <c r="G406" s="6" t="n"/>
      <c r="H406" s="7">
        <f>IF(G406="","",G406-TODAY())</f>
        <v/>
      </c>
      <c r="I406" s="8">
        <f>IF(G406="","",
IF(G406&lt;TODAY(),
IF(O406&gt;0,"Violated","Completed"),
IF(H406&lt;=7,"Expiring Soon",
"Active")))</f>
        <v/>
      </c>
      <c r="J406" s="8">
        <f>IF(C406="","",COUNTIFS(purchase!$C:$C,$C406,purchase!$E:$E,$E406,purchase!$G:$G,"&gt;="&amp;$F406,purchase!$G:$G,"&lt;="&amp;$G406))</f>
        <v/>
      </c>
      <c r="K406" s="9">
        <f>IF(COUNTIFS(purchase!$C:$C,$C406,purchase!$E:$E,$E406,purchase!$G:$G,"&gt;="&amp;$F406,purchase!$G:$G,"&lt;="&amp;$G406)=0,"",_xlfn.MAXIFS(purchase!$G:$G,purchase!$C:$C,$C406,purchase!$E:$E,$E406,purchase!$G:$G,"&gt;="&amp;$F406,purchase!$G:$G,"&lt;="&amp;$G406))</f>
        <v/>
      </c>
      <c r="L406" s="4" t="n"/>
      <c r="M406" s="4" t="n"/>
      <c r="N406" s="10">
        <f>IF(M406="","",SUMIFS(purchase!$N:$N,purchase!$C:$C,$C406,purchase!$E:$E,$E406,purchase!$G:$G,"&gt;="&amp;$F406,purchase!$G:$G,"&lt;="&amp;$G406))</f>
        <v/>
      </c>
      <c r="O406" s="10">
        <f>IF(M406="","",M406-N406)</f>
        <v/>
      </c>
      <c r="P406" s="11">
        <f>IF(M406=0,"",N406/M406)</f>
        <v/>
      </c>
      <c r="Q406" s="12">
        <f>IF(OR(G406="",O406=""),"",
IF(AND(G406&lt;TODAY(),O406&gt;0),"YES","NO"))</f>
        <v/>
      </c>
      <c r="R406" s="13" t="n"/>
      <c r="S406" s="14" t="n"/>
      <c r="T406" s="15">
        <f>IF(Q406="YES", IF(R406="Company",L406*(1+S406),IF(R406="Vendor",L406*(1-S406),"")),"")</f>
        <v/>
      </c>
      <c r="U406" s="15">
        <f>IF(Q406="YES",O406*T406,"")</f>
        <v/>
      </c>
      <c r="V406" s="16" t="n"/>
      <c r="W406" s="17">
        <f>IF(Q406="YES",G406+V406,"")</f>
        <v/>
      </c>
      <c r="X406" s="18">
        <f>IF(Q406="YES",IF(TODAY()&gt;W406,"OVERDUE","WITHIN TIME"),"")</f>
        <v/>
      </c>
    </row>
    <row r="407">
      <c r="A407" s="3" t="n">
        <v>403</v>
      </c>
      <c r="B407" s="4" t="n"/>
      <c r="C407" s="4" t="n"/>
      <c r="D407" s="5">
        <f>IF(E407="NRFC","Natural Rubber Field Coagulam","")</f>
        <v/>
      </c>
      <c r="E407" s="4" t="n"/>
      <c r="F407" s="6" t="n"/>
      <c r="G407" s="6" t="n"/>
      <c r="H407" s="7">
        <f>IF(G407="","",G407-TODAY())</f>
        <v/>
      </c>
      <c r="I407" s="8">
        <f>IF(G407="","",
IF(G407&lt;TODAY(),
IF(O407&gt;0,"Violated","Completed"),
IF(H407&lt;=7,"Expiring Soon",
"Active")))</f>
        <v/>
      </c>
      <c r="J407" s="8">
        <f>IF(C407="","",COUNTIFS(purchase!$C:$C,$C407,purchase!$E:$E,$E407,purchase!$G:$G,"&gt;="&amp;$F407,purchase!$G:$G,"&lt;="&amp;$G407))</f>
        <v/>
      </c>
      <c r="K407" s="9">
        <f>IF(COUNTIFS(purchase!$C:$C,$C407,purchase!$E:$E,$E407,purchase!$G:$G,"&gt;="&amp;$F407,purchase!$G:$G,"&lt;="&amp;$G407)=0,"",_xlfn.MAXIFS(purchase!$G:$G,purchase!$C:$C,$C407,purchase!$E:$E,$E407,purchase!$G:$G,"&gt;="&amp;$F407,purchase!$G:$G,"&lt;="&amp;$G407))</f>
        <v/>
      </c>
      <c r="L407" s="4" t="n"/>
      <c r="M407" s="4" t="n"/>
      <c r="N407" s="10">
        <f>IF(M407="","",SUMIFS(purchase!$N:$N,purchase!$C:$C,$C407,purchase!$E:$E,$E407,purchase!$G:$G,"&gt;="&amp;$F407,purchase!$G:$G,"&lt;="&amp;$G407))</f>
        <v/>
      </c>
      <c r="O407" s="10">
        <f>IF(M407="","",M407-N407)</f>
        <v/>
      </c>
      <c r="P407" s="11">
        <f>IF(M407=0,"",N407/M407)</f>
        <v/>
      </c>
      <c r="Q407" s="12">
        <f>IF(OR(G407="",O407=""),"",
IF(AND(G407&lt;TODAY(),O407&gt;0),"YES","NO"))</f>
        <v/>
      </c>
      <c r="R407" s="13" t="n"/>
      <c r="S407" s="14" t="n"/>
      <c r="T407" s="15">
        <f>IF(Q407="YES", IF(R407="Company",L407*(1+S407),IF(R407="Vendor",L407*(1-S407),"")),"")</f>
        <v/>
      </c>
      <c r="U407" s="15">
        <f>IF(Q407="YES",O407*T407,"")</f>
        <v/>
      </c>
      <c r="V407" s="16" t="n"/>
      <c r="W407" s="17">
        <f>IF(Q407="YES",G407+V407,"")</f>
        <v/>
      </c>
      <c r="X407" s="18">
        <f>IF(Q407="YES",IF(TODAY()&gt;W407,"OVERDUE","WITHIN TIME"),"")</f>
        <v/>
      </c>
    </row>
    <row r="408">
      <c r="A408" s="3" t="n">
        <v>404</v>
      </c>
      <c r="B408" s="4" t="n"/>
      <c r="C408" s="4" t="n"/>
      <c r="D408" s="5">
        <f>IF(E408="NRFC","Natural Rubber Field Coagulam","")</f>
        <v/>
      </c>
      <c r="E408" s="4" t="n"/>
      <c r="F408" s="6" t="n"/>
      <c r="G408" s="6" t="n"/>
      <c r="H408" s="7">
        <f>IF(G408="","",G408-TODAY())</f>
        <v/>
      </c>
      <c r="I408" s="8">
        <f>IF(G408="","",
IF(G408&lt;TODAY(),
IF(O408&gt;0,"Violated","Completed"),
IF(H408&lt;=7,"Expiring Soon",
"Active")))</f>
        <v/>
      </c>
      <c r="J408" s="8">
        <f>IF(C408="","",COUNTIFS(purchase!$C:$C,$C408,purchase!$E:$E,$E408,purchase!$G:$G,"&gt;="&amp;$F408,purchase!$G:$G,"&lt;="&amp;$G408))</f>
        <v/>
      </c>
      <c r="K408" s="9">
        <f>IF(COUNTIFS(purchase!$C:$C,$C408,purchase!$E:$E,$E408,purchase!$G:$G,"&gt;="&amp;$F408,purchase!$G:$G,"&lt;="&amp;$G408)=0,"",_xlfn.MAXIFS(purchase!$G:$G,purchase!$C:$C,$C408,purchase!$E:$E,$E408,purchase!$G:$G,"&gt;="&amp;$F408,purchase!$G:$G,"&lt;="&amp;$G408))</f>
        <v/>
      </c>
      <c r="L408" s="4" t="n"/>
      <c r="M408" s="4" t="n"/>
      <c r="N408" s="10">
        <f>IF(M408="","",SUMIFS(purchase!$N:$N,purchase!$C:$C,$C408,purchase!$E:$E,$E408,purchase!$G:$G,"&gt;="&amp;$F408,purchase!$G:$G,"&lt;="&amp;$G408))</f>
        <v/>
      </c>
      <c r="O408" s="10">
        <f>IF(M408="","",M408-N408)</f>
        <v/>
      </c>
      <c r="P408" s="11">
        <f>IF(M408=0,"",N408/M408)</f>
        <v/>
      </c>
      <c r="Q408" s="12">
        <f>IF(OR(G408="",O408=""),"",
IF(AND(G408&lt;TODAY(),O408&gt;0),"YES","NO"))</f>
        <v/>
      </c>
      <c r="R408" s="13" t="n"/>
      <c r="S408" s="14" t="n"/>
      <c r="T408" s="15">
        <f>IF(Q408="YES", IF(R408="Company",L408*(1+S408),IF(R408="Vendor",L408*(1-S408),"")),"")</f>
        <v/>
      </c>
      <c r="U408" s="15">
        <f>IF(Q408="YES",O408*T408,"")</f>
        <v/>
      </c>
      <c r="V408" s="16" t="n"/>
      <c r="W408" s="17">
        <f>IF(Q408="YES",G408+V408,"")</f>
        <v/>
      </c>
      <c r="X408" s="18">
        <f>IF(Q408="YES",IF(TODAY()&gt;W408,"OVERDUE","WITHIN TIME"),"")</f>
        <v/>
      </c>
    </row>
    <row r="409">
      <c r="A409" s="3" t="n">
        <v>405</v>
      </c>
      <c r="B409" s="4" t="n"/>
      <c r="C409" s="4" t="n"/>
      <c r="D409" s="5">
        <f>IF(E409="NRFC","Natural Rubber Field Coagulam","")</f>
        <v/>
      </c>
      <c r="E409" s="4" t="n"/>
      <c r="F409" s="6" t="n"/>
      <c r="G409" s="6" t="n"/>
      <c r="H409" s="7">
        <f>IF(G409="","",G409-TODAY())</f>
        <v/>
      </c>
      <c r="I409" s="8">
        <f>IF(G409="","",
IF(G409&lt;TODAY(),
IF(O409&gt;0,"Violated","Completed"),
IF(H409&lt;=7,"Expiring Soon",
"Active")))</f>
        <v/>
      </c>
      <c r="J409" s="8">
        <f>IF(C409="","",COUNTIFS(purchase!$C:$C,$C409,purchase!$E:$E,$E409,purchase!$G:$G,"&gt;="&amp;$F409,purchase!$G:$G,"&lt;="&amp;$G409))</f>
        <v/>
      </c>
      <c r="K409" s="9">
        <f>IF(COUNTIFS(purchase!$C:$C,$C409,purchase!$E:$E,$E409,purchase!$G:$G,"&gt;="&amp;$F409,purchase!$G:$G,"&lt;="&amp;$G409)=0,"",_xlfn.MAXIFS(purchase!$G:$G,purchase!$C:$C,$C409,purchase!$E:$E,$E409,purchase!$G:$G,"&gt;="&amp;$F409,purchase!$G:$G,"&lt;="&amp;$G409))</f>
        <v/>
      </c>
      <c r="L409" s="4" t="n"/>
      <c r="M409" s="4" t="n"/>
      <c r="N409" s="10">
        <f>IF(M409="","",SUMIFS(purchase!$N:$N,purchase!$C:$C,$C409,purchase!$E:$E,$E409,purchase!$G:$G,"&gt;="&amp;$F409,purchase!$G:$G,"&lt;="&amp;$G409))</f>
        <v/>
      </c>
      <c r="O409" s="10">
        <f>IF(M409="","",M409-N409)</f>
        <v/>
      </c>
      <c r="P409" s="11">
        <f>IF(M409=0,"",N409/M409)</f>
        <v/>
      </c>
      <c r="Q409" s="12">
        <f>IF(OR(G409="",O409=""),"",
IF(AND(G409&lt;TODAY(),O409&gt;0),"YES","NO"))</f>
        <v/>
      </c>
      <c r="R409" s="13" t="n"/>
      <c r="S409" s="14" t="n"/>
      <c r="T409" s="15">
        <f>IF(Q409="YES", IF(R409="Company",L409*(1+S409),IF(R409="Vendor",L409*(1-S409),"")),"")</f>
        <v/>
      </c>
      <c r="U409" s="15">
        <f>IF(Q409="YES",O409*T409,"")</f>
        <v/>
      </c>
      <c r="V409" s="16" t="n"/>
      <c r="W409" s="17">
        <f>IF(Q409="YES",G409+V409,"")</f>
        <v/>
      </c>
      <c r="X409" s="18">
        <f>IF(Q409="YES",IF(TODAY()&gt;W409,"OVERDUE","WITHIN TIME"),"")</f>
        <v/>
      </c>
    </row>
    <row r="410">
      <c r="A410" s="3" t="n">
        <v>406</v>
      </c>
      <c r="B410" s="4" t="n"/>
      <c r="C410" s="4" t="n"/>
      <c r="D410" s="5">
        <f>IF(E410="NRFC","Natural Rubber Field Coagulam","")</f>
        <v/>
      </c>
      <c r="E410" s="4" t="n"/>
      <c r="F410" s="6" t="n"/>
      <c r="G410" s="6" t="n"/>
      <c r="H410" s="7">
        <f>IF(G410="","",G410-TODAY())</f>
        <v/>
      </c>
      <c r="I410" s="8">
        <f>IF(G410="","",
IF(G410&lt;TODAY(),
IF(O410&gt;0,"Violated","Completed"),
IF(H410&lt;=7,"Expiring Soon",
"Active")))</f>
        <v/>
      </c>
      <c r="J410" s="8">
        <f>IF(C410="","",COUNTIFS(purchase!$C:$C,$C410,purchase!$E:$E,$E410,purchase!$G:$G,"&gt;="&amp;$F410,purchase!$G:$G,"&lt;="&amp;$G410))</f>
        <v/>
      </c>
      <c r="K410" s="9">
        <f>IF(COUNTIFS(purchase!$C:$C,$C410,purchase!$E:$E,$E410,purchase!$G:$G,"&gt;="&amp;$F410,purchase!$G:$G,"&lt;="&amp;$G410)=0,"",_xlfn.MAXIFS(purchase!$G:$G,purchase!$C:$C,$C410,purchase!$E:$E,$E410,purchase!$G:$G,"&gt;="&amp;$F410,purchase!$G:$G,"&lt;="&amp;$G410))</f>
        <v/>
      </c>
      <c r="L410" s="4" t="n"/>
      <c r="M410" s="4" t="n"/>
      <c r="N410" s="10">
        <f>IF(M410="","",SUMIFS(purchase!$N:$N,purchase!$C:$C,$C410,purchase!$E:$E,$E410,purchase!$G:$G,"&gt;="&amp;$F410,purchase!$G:$G,"&lt;="&amp;$G410))</f>
        <v/>
      </c>
      <c r="O410" s="10">
        <f>IF(M410="","",M410-N410)</f>
        <v/>
      </c>
      <c r="P410" s="11">
        <f>IF(M410=0,"",N410/M410)</f>
        <v/>
      </c>
      <c r="Q410" s="12">
        <f>IF(OR(G410="",O410=""),"",
IF(AND(G410&lt;TODAY(),O410&gt;0),"YES","NO"))</f>
        <v/>
      </c>
      <c r="R410" s="13" t="n"/>
      <c r="S410" s="14" t="n"/>
      <c r="T410" s="15">
        <f>IF(Q410="YES", IF(R410="Company",L410*(1+S410),IF(R410="Vendor",L410*(1-S410),"")),"")</f>
        <v/>
      </c>
      <c r="U410" s="15">
        <f>IF(Q410="YES",O410*T410,"")</f>
        <v/>
      </c>
      <c r="V410" s="16" t="n"/>
      <c r="W410" s="17">
        <f>IF(Q410="YES",G410+V410,"")</f>
        <v/>
      </c>
      <c r="X410" s="18">
        <f>IF(Q410="YES",IF(TODAY()&gt;W410,"OVERDUE","WITHIN TIME"),"")</f>
        <v/>
      </c>
    </row>
    <row r="411">
      <c r="A411" s="3" t="n">
        <v>407</v>
      </c>
      <c r="B411" s="4" t="n"/>
      <c r="C411" s="4" t="n"/>
      <c r="D411" s="5">
        <f>IF(E411="NRFC","Natural Rubber Field Coagulam","")</f>
        <v/>
      </c>
      <c r="E411" s="4" t="n"/>
      <c r="F411" s="6" t="n"/>
      <c r="G411" s="6" t="n"/>
      <c r="H411" s="7">
        <f>IF(G411="","",G411-TODAY())</f>
        <v/>
      </c>
      <c r="I411" s="8">
        <f>IF(G411="","",
IF(G411&lt;TODAY(),
IF(O411&gt;0,"Violated","Completed"),
IF(H411&lt;=7,"Expiring Soon",
"Active")))</f>
        <v/>
      </c>
      <c r="J411" s="8">
        <f>IF(C411="","",COUNTIFS(purchase!$C:$C,$C411,purchase!$E:$E,$E411,purchase!$G:$G,"&gt;="&amp;$F411,purchase!$G:$G,"&lt;="&amp;$G411))</f>
        <v/>
      </c>
      <c r="K411" s="9">
        <f>IF(COUNTIFS(purchase!$C:$C,$C411,purchase!$E:$E,$E411,purchase!$G:$G,"&gt;="&amp;$F411,purchase!$G:$G,"&lt;="&amp;$G411)=0,"",_xlfn.MAXIFS(purchase!$G:$G,purchase!$C:$C,$C411,purchase!$E:$E,$E411,purchase!$G:$G,"&gt;="&amp;$F411,purchase!$G:$G,"&lt;="&amp;$G411))</f>
        <v/>
      </c>
      <c r="L411" s="4" t="n"/>
      <c r="M411" s="4" t="n"/>
      <c r="N411" s="10">
        <f>IF(M411="","",SUMIFS(purchase!$N:$N,purchase!$C:$C,$C411,purchase!$E:$E,$E411,purchase!$G:$G,"&gt;="&amp;$F411,purchase!$G:$G,"&lt;="&amp;$G411))</f>
        <v/>
      </c>
      <c r="O411" s="10">
        <f>IF(M411="","",M411-N411)</f>
        <v/>
      </c>
      <c r="P411" s="11">
        <f>IF(M411=0,"",N411/M411)</f>
        <v/>
      </c>
      <c r="Q411" s="12">
        <f>IF(OR(G411="",O411=""),"",
IF(AND(G411&lt;TODAY(),O411&gt;0),"YES","NO"))</f>
        <v/>
      </c>
      <c r="R411" s="13" t="n"/>
      <c r="S411" s="14" t="n"/>
      <c r="T411" s="15">
        <f>IF(Q411="YES", IF(R411="Company",L411*(1+S411),IF(R411="Vendor",L411*(1-S411),"")),"")</f>
        <v/>
      </c>
      <c r="U411" s="15">
        <f>IF(Q411="YES",O411*T411,"")</f>
        <v/>
      </c>
      <c r="V411" s="16" t="n"/>
      <c r="W411" s="17">
        <f>IF(Q411="YES",G411+V411,"")</f>
        <v/>
      </c>
      <c r="X411" s="18">
        <f>IF(Q411="YES",IF(TODAY()&gt;W411,"OVERDUE","WITHIN TIME"),"")</f>
        <v/>
      </c>
    </row>
    <row r="412">
      <c r="A412" s="3" t="n">
        <v>408</v>
      </c>
      <c r="B412" s="4" t="n"/>
      <c r="C412" s="4" t="n"/>
      <c r="D412" s="5">
        <f>IF(E412="NRFC","Natural Rubber Field Coagulam","")</f>
        <v/>
      </c>
      <c r="E412" s="4" t="n"/>
      <c r="F412" s="6" t="n"/>
      <c r="G412" s="6" t="n"/>
      <c r="H412" s="7">
        <f>IF(G412="","",G412-TODAY())</f>
        <v/>
      </c>
      <c r="I412" s="8">
        <f>IF(G412="","",
IF(G412&lt;TODAY(),
IF(O412&gt;0,"Violated","Completed"),
IF(H412&lt;=7,"Expiring Soon",
"Active")))</f>
        <v/>
      </c>
      <c r="J412" s="8">
        <f>IF(C412="","",COUNTIFS(purchase!$C:$C,$C412,purchase!$E:$E,$E412,purchase!$G:$G,"&gt;="&amp;$F412,purchase!$G:$G,"&lt;="&amp;$G412))</f>
        <v/>
      </c>
      <c r="K412" s="9">
        <f>IF(COUNTIFS(purchase!$C:$C,$C412,purchase!$E:$E,$E412,purchase!$G:$G,"&gt;="&amp;$F412,purchase!$G:$G,"&lt;="&amp;$G412)=0,"",_xlfn.MAXIFS(purchase!$G:$G,purchase!$C:$C,$C412,purchase!$E:$E,$E412,purchase!$G:$G,"&gt;="&amp;$F412,purchase!$G:$G,"&lt;="&amp;$G412))</f>
        <v/>
      </c>
      <c r="L412" s="4" t="n"/>
      <c r="M412" s="4" t="n"/>
      <c r="N412" s="10">
        <f>IF(M412="","",SUMIFS(purchase!$N:$N,purchase!$C:$C,$C412,purchase!$E:$E,$E412,purchase!$G:$G,"&gt;="&amp;$F412,purchase!$G:$G,"&lt;="&amp;$G412))</f>
        <v/>
      </c>
      <c r="O412" s="10">
        <f>IF(M412="","",M412-N412)</f>
        <v/>
      </c>
      <c r="P412" s="11">
        <f>IF(M412=0,"",N412/M412)</f>
        <v/>
      </c>
      <c r="Q412" s="12">
        <f>IF(OR(G412="",O412=""),"",
IF(AND(G412&lt;TODAY(),O412&gt;0),"YES","NO"))</f>
        <v/>
      </c>
      <c r="R412" s="13" t="n"/>
      <c r="S412" s="14" t="n"/>
      <c r="T412" s="15">
        <f>IF(Q412="YES", IF(R412="Company",L412*(1+S412),IF(R412="Vendor",L412*(1-S412),"")),"")</f>
        <v/>
      </c>
      <c r="U412" s="15">
        <f>IF(Q412="YES",O412*T412,"")</f>
        <v/>
      </c>
      <c r="V412" s="16" t="n"/>
      <c r="W412" s="17">
        <f>IF(Q412="YES",G412+V412,"")</f>
        <v/>
      </c>
      <c r="X412" s="18">
        <f>IF(Q412="YES",IF(TODAY()&gt;W412,"OVERDUE","WITHIN TIME"),"")</f>
        <v/>
      </c>
    </row>
    <row r="413">
      <c r="A413" s="3" t="n">
        <v>409</v>
      </c>
      <c r="B413" s="4" t="n"/>
      <c r="C413" s="4" t="n"/>
      <c r="D413" s="5">
        <f>IF(E413="NRFC","Natural Rubber Field Coagulam","")</f>
        <v/>
      </c>
      <c r="E413" s="4" t="n"/>
      <c r="F413" s="6" t="n"/>
      <c r="G413" s="6" t="n"/>
      <c r="H413" s="7">
        <f>IF(G413="","",G413-TODAY())</f>
        <v/>
      </c>
      <c r="I413" s="8">
        <f>IF(G413="","",
IF(G413&lt;TODAY(),
IF(O413&gt;0,"Violated","Completed"),
IF(H413&lt;=7,"Expiring Soon",
"Active")))</f>
        <v/>
      </c>
      <c r="J413" s="8">
        <f>IF(C413="","",COUNTIFS(purchase!$C:$C,$C413,purchase!$E:$E,$E413,purchase!$G:$G,"&gt;="&amp;$F413,purchase!$G:$G,"&lt;="&amp;$G413))</f>
        <v/>
      </c>
      <c r="K413" s="9">
        <f>IF(COUNTIFS(purchase!$C:$C,$C413,purchase!$E:$E,$E413,purchase!$G:$G,"&gt;="&amp;$F413,purchase!$G:$G,"&lt;="&amp;$G413)=0,"",_xlfn.MAXIFS(purchase!$G:$G,purchase!$C:$C,$C413,purchase!$E:$E,$E413,purchase!$G:$G,"&gt;="&amp;$F413,purchase!$G:$G,"&lt;="&amp;$G413))</f>
        <v/>
      </c>
      <c r="L413" s="4" t="n"/>
      <c r="M413" s="4" t="n"/>
      <c r="N413" s="10">
        <f>IF(M413="","",SUMIFS(purchase!$N:$N,purchase!$C:$C,$C413,purchase!$E:$E,$E413,purchase!$G:$G,"&gt;="&amp;$F413,purchase!$G:$G,"&lt;="&amp;$G413))</f>
        <v/>
      </c>
      <c r="O413" s="10">
        <f>IF(M413="","",M413-N413)</f>
        <v/>
      </c>
      <c r="P413" s="11">
        <f>IF(M413=0,"",N413/M413)</f>
        <v/>
      </c>
      <c r="Q413" s="12">
        <f>IF(OR(G413="",O413=""),"",
IF(AND(G413&lt;TODAY(),O413&gt;0),"YES","NO"))</f>
        <v/>
      </c>
      <c r="R413" s="13" t="n"/>
      <c r="S413" s="14" t="n"/>
      <c r="T413" s="15">
        <f>IF(Q413="YES", IF(R413="Company",L413*(1+S413),IF(R413="Vendor",L413*(1-S413),"")),"")</f>
        <v/>
      </c>
      <c r="U413" s="15">
        <f>IF(Q413="YES",O413*T413,"")</f>
        <v/>
      </c>
      <c r="V413" s="16" t="n"/>
      <c r="W413" s="17">
        <f>IF(Q413="YES",G413+V413,"")</f>
        <v/>
      </c>
      <c r="X413" s="18">
        <f>IF(Q413="YES",IF(TODAY()&gt;W413,"OVERDUE","WITHIN TIME"),"")</f>
        <v/>
      </c>
    </row>
    <row r="414">
      <c r="A414" s="3" t="n">
        <v>410</v>
      </c>
      <c r="B414" s="4" t="n"/>
      <c r="C414" s="4" t="n"/>
      <c r="D414" s="5">
        <f>IF(E414="NRFC","Natural Rubber Field Coagulam","")</f>
        <v/>
      </c>
      <c r="E414" s="4" t="n"/>
      <c r="F414" s="6" t="n"/>
      <c r="G414" s="6" t="n"/>
      <c r="H414" s="7">
        <f>IF(G414="","",G414-TODAY())</f>
        <v/>
      </c>
      <c r="I414" s="8">
        <f>IF(G414="","",
IF(G414&lt;TODAY(),
IF(O414&gt;0,"Violated","Completed"),
IF(H414&lt;=7,"Expiring Soon",
"Active")))</f>
        <v/>
      </c>
      <c r="J414" s="8">
        <f>IF(C414="","",COUNTIFS(purchase!$C:$C,$C414,purchase!$E:$E,$E414,purchase!$G:$G,"&gt;="&amp;$F414,purchase!$G:$G,"&lt;="&amp;$G414))</f>
        <v/>
      </c>
      <c r="K414" s="9">
        <f>IF(COUNTIFS(purchase!$C:$C,$C414,purchase!$E:$E,$E414,purchase!$G:$G,"&gt;="&amp;$F414,purchase!$G:$G,"&lt;="&amp;$G414)=0,"",_xlfn.MAXIFS(purchase!$G:$G,purchase!$C:$C,$C414,purchase!$E:$E,$E414,purchase!$G:$G,"&gt;="&amp;$F414,purchase!$G:$G,"&lt;="&amp;$G414))</f>
        <v/>
      </c>
      <c r="L414" s="4" t="n"/>
      <c r="M414" s="4" t="n"/>
      <c r="N414" s="10">
        <f>IF(M414="","",SUMIFS(purchase!$N:$N,purchase!$C:$C,$C414,purchase!$E:$E,$E414,purchase!$G:$G,"&gt;="&amp;$F414,purchase!$G:$G,"&lt;="&amp;$G414))</f>
        <v/>
      </c>
      <c r="O414" s="10">
        <f>IF(M414="","",M414-N414)</f>
        <v/>
      </c>
      <c r="P414" s="11">
        <f>IF(M414=0,"",N414/M414)</f>
        <v/>
      </c>
      <c r="Q414" s="12">
        <f>IF(OR(G414="",O414=""),"",
IF(AND(G414&lt;TODAY(),O414&gt;0),"YES","NO"))</f>
        <v/>
      </c>
      <c r="R414" s="13" t="n"/>
      <c r="S414" s="14" t="n"/>
      <c r="T414" s="15">
        <f>IF(Q414="YES", IF(R414="Company",L414*(1+S414),IF(R414="Vendor",L414*(1-S414),"")),"")</f>
        <v/>
      </c>
      <c r="U414" s="15">
        <f>IF(Q414="YES",O414*T414,"")</f>
        <v/>
      </c>
      <c r="V414" s="16" t="n"/>
      <c r="W414" s="17">
        <f>IF(Q414="YES",G414+V414,"")</f>
        <v/>
      </c>
      <c r="X414" s="18">
        <f>IF(Q414="YES",IF(TODAY()&gt;W414,"OVERDUE","WITHIN TIME"),"")</f>
        <v/>
      </c>
    </row>
    <row r="415">
      <c r="A415" s="3" t="n">
        <v>411</v>
      </c>
      <c r="B415" s="4" t="n"/>
      <c r="C415" s="4" t="n"/>
      <c r="D415" s="5">
        <f>IF(E415="NRFC","Natural Rubber Field Coagulam","")</f>
        <v/>
      </c>
      <c r="E415" s="4" t="n"/>
      <c r="F415" s="6" t="n"/>
      <c r="G415" s="6" t="n"/>
      <c r="H415" s="7">
        <f>IF(G415="","",G415-TODAY())</f>
        <v/>
      </c>
      <c r="I415" s="8">
        <f>IF(G415="","",
IF(G415&lt;TODAY(),
IF(O415&gt;0,"Violated","Completed"),
IF(H415&lt;=7,"Expiring Soon",
"Active")))</f>
        <v/>
      </c>
      <c r="J415" s="8">
        <f>IF(C415="","",COUNTIFS(purchase!$C:$C,$C415,purchase!$E:$E,$E415,purchase!$G:$G,"&gt;="&amp;$F415,purchase!$G:$G,"&lt;="&amp;$G415))</f>
        <v/>
      </c>
      <c r="K415" s="9">
        <f>IF(COUNTIFS(purchase!$C:$C,$C415,purchase!$E:$E,$E415,purchase!$G:$G,"&gt;="&amp;$F415,purchase!$G:$G,"&lt;="&amp;$G415)=0,"",_xlfn.MAXIFS(purchase!$G:$G,purchase!$C:$C,$C415,purchase!$E:$E,$E415,purchase!$G:$G,"&gt;="&amp;$F415,purchase!$G:$G,"&lt;="&amp;$G415))</f>
        <v/>
      </c>
      <c r="L415" s="4" t="n"/>
      <c r="M415" s="4" t="n"/>
      <c r="N415" s="10">
        <f>IF(M415="","",SUMIFS(purchase!$N:$N,purchase!$C:$C,$C415,purchase!$E:$E,$E415,purchase!$G:$G,"&gt;="&amp;$F415,purchase!$G:$G,"&lt;="&amp;$G415))</f>
        <v/>
      </c>
      <c r="O415" s="10">
        <f>IF(M415="","",M415-N415)</f>
        <v/>
      </c>
      <c r="P415" s="11">
        <f>IF(M415=0,"",N415/M415)</f>
        <v/>
      </c>
      <c r="Q415" s="12">
        <f>IF(OR(G415="",O415=""),"",
IF(AND(G415&lt;TODAY(),O415&gt;0),"YES","NO"))</f>
        <v/>
      </c>
      <c r="R415" s="13" t="n"/>
      <c r="S415" s="14" t="n"/>
      <c r="T415" s="15">
        <f>IF(Q415="YES", IF(R415="Company",L415*(1+S415),IF(R415="Vendor",L415*(1-S415),"")),"")</f>
        <v/>
      </c>
      <c r="U415" s="15">
        <f>IF(Q415="YES",O415*T415,"")</f>
        <v/>
      </c>
      <c r="V415" s="16" t="n"/>
      <c r="W415" s="17">
        <f>IF(Q415="YES",G415+V415,"")</f>
        <v/>
      </c>
      <c r="X415" s="18">
        <f>IF(Q415="YES",IF(TODAY()&gt;W415,"OVERDUE","WITHIN TIME"),"")</f>
        <v/>
      </c>
    </row>
    <row r="416">
      <c r="A416" s="3" t="n">
        <v>412</v>
      </c>
      <c r="B416" s="4" t="n"/>
      <c r="C416" s="4" t="n"/>
      <c r="D416" s="5">
        <f>IF(E416="NRFC","Natural Rubber Field Coagulam","")</f>
        <v/>
      </c>
      <c r="E416" s="4" t="n"/>
      <c r="F416" s="6" t="n"/>
      <c r="G416" s="6" t="n"/>
      <c r="H416" s="7">
        <f>IF(G416="","",G416-TODAY())</f>
        <v/>
      </c>
      <c r="I416" s="8">
        <f>IF(G416="","",
IF(G416&lt;TODAY(),
IF(O416&gt;0,"Violated","Completed"),
IF(H416&lt;=7,"Expiring Soon",
"Active")))</f>
        <v/>
      </c>
      <c r="J416" s="8">
        <f>IF(C416="","",COUNTIFS(purchase!$C:$C,$C416,purchase!$E:$E,$E416,purchase!$G:$G,"&gt;="&amp;$F416,purchase!$G:$G,"&lt;="&amp;$G416))</f>
        <v/>
      </c>
      <c r="K416" s="9">
        <f>IF(COUNTIFS(purchase!$C:$C,$C416,purchase!$E:$E,$E416,purchase!$G:$G,"&gt;="&amp;$F416,purchase!$G:$G,"&lt;="&amp;$G416)=0,"",_xlfn.MAXIFS(purchase!$G:$G,purchase!$C:$C,$C416,purchase!$E:$E,$E416,purchase!$G:$G,"&gt;="&amp;$F416,purchase!$G:$G,"&lt;="&amp;$G416))</f>
        <v/>
      </c>
      <c r="L416" s="4" t="n"/>
      <c r="M416" s="4" t="n"/>
      <c r="N416" s="10">
        <f>IF(M416="","",SUMIFS(purchase!$N:$N,purchase!$C:$C,$C416,purchase!$E:$E,$E416,purchase!$G:$G,"&gt;="&amp;$F416,purchase!$G:$G,"&lt;="&amp;$G416))</f>
        <v/>
      </c>
      <c r="O416" s="10">
        <f>IF(M416="","",M416-N416)</f>
        <v/>
      </c>
      <c r="P416" s="11">
        <f>IF(M416=0,"",N416/M416)</f>
        <v/>
      </c>
      <c r="Q416" s="12">
        <f>IF(OR(G416="",O416=""),"",
IF(AND(G416&lt;TODAY(),O416&gt;0),"YES","NO"))</f>
        <v/>
      </c>
      <c r="R416" s="13" t="n"/>
      <c r="S416" s="14" t="n"/>
      <c r="T416" s="15">
        <f>IF(Q416="YES", IF(R416="Company",L416*(1+S416),IF(R416="Vendor",L416*(1-S416),"")),"")</f>
        <v/>
      </c>
      <c r="U416" s="15">
        <f>IF(Q416="YES",O416*T416,"")</f>
        <v/>
      </c>
      <c r="V416" s="16" t="n"/>
      <c r="W416" s="17">
        <f>IF(Q416="YES",G416+V416,"")</f>
        <v/>
      </c>
      <c r="X416" s="18">
        <f>IF(Q416="YES",IF(TODAY()&gt;W416,"OVERDUE","WITHIN TIME"),"")</f>
        <v/>
      </c>
    </row>
    <row r="417">
      <c r="A417" s="3" t="n">
        <v>413</v>
      </c>
      <c r="B417" s="4" t="n"/>
      <c r="C417" s="4" t="n"/>
      <c r="D417" s="5">
        <f>IF(E417="NRFC","Natural Rubber Field Coagulam","")</f>
        <v/>
      </c>
      <c r="E417" s="4" t="n"/>
      <c r="F417" s="6" t="n"/>
      <c r="G417" s="6" t="n"/>
      <c r="H417" s="7">
        <f>IF(G417="","",G417-TODAY())</f>
        <v/>
      </c>
      <c r="I417" s="8">
        <f>IF(G417="","",
IF(G417&lt;TODAY(),
IF(O417&gt;0,"Violated","Completed"),
IF(H417&lt;=7,"Expiring Soon",
"Active")))</f>
        <v/>
      </c>
      <c r="J417" s="8">
        <f>IF(C417="","",COUNTIFS(purchase!$C:$C,$C417,purchase!$E:$E,$E417,purchase!$G:$G,"&gt;="&amp;$F417,purchase!$G:$G,"&lt;="&amp;$G417))</f>
        <v/>
      </c>
      <c r="K417" s="9">
        <f>IF(COUNTIFS(purchase!$C:$C,$C417,purchase!$E:$E,$E417,purchase!$G:$G,"&gt;="&amp;$F417,purchase!$G:$G,"&lt;="&amp;$G417)=0,"",_xlfn.MAXIFS(purchase!$G:$G,purchase!$C:$C,$C417,purchase!$E:$E,$E417,purchase!$G:$G,"&gt;="&amp;$F417,purchase!$G:$G,"&lt;="&amp;$G417))</f>
        <v/>
      </c>
      <c r="L417" s="4" t="n"/>
      <c r="M417" s="4" t="n"/>
      <c r="N417" s="10">
        <f>IF(M417="","",SUMIFS(purchase!$N:$N,purchase!$C:$C,$C417,purchase!$E:$E,$E417,purchase!$G:$G,"&gt;="&amp;$F417,purchase!$G:$G,"&lt;="&amp;$G417))</f>
        <v/>
      </c>
      <c r="O417" s="10">
        <f>IF(M417="","",M417-N417)</f>
        <v/>
      </c>
      <c r="P417" s="11">
        <f>IF(M417=0,"",N417/M417)</f>
        <v/>
      </c>
      <c r="Q417" s="12">
        <f>IF(OR(G417="",O417=""),"",
IF(AND(G417&lt;TODAY(),O417&gt;0),"YES","NO"))</f>
        <v/>
      </c>
      <c r="R417" s="13" t="n"/>
      <c r="S417" s="14" t="n"/>
      <c r="T417" s="15">
        <f>IF(Q417="YES", IF(R417="Company",L417*(1+S417),IF(R417="Vendor",L417*(1-S417),"")),"")</f>
        <v/>
      </c>
      <c r="U417" s="15">
        <f>IF(Q417="YES",O417*T417,"")</f>
        <v/>
      </c>
      <c r="V417" s="16" t="n"/>
      <c r="W417" s="17">
        <f>IF(Q417="YES",G417+V417,"")</f>
        <v/>
      </c>
      <c r="X417" s="18">
        <f>IF(Q417="YES",IF(TODAY()&gt;W417,"OVERDUE","WITHIN TIME"),"")</f>
        <v/>
      </c>
    </row>
    <row r="418">
      <c r="A418" s="3" t="n">
        <v>414</v>
      </c>
      <c r="B418" s="4" t="n"/>
      <c r="C418" s="4" t="n"/>
      <c r="D418" s="5">
        <f>IF(E418="NRFC","Natural Rubber Field Coagulam","")</f>
        <v/>
      </c>
      <c r="E418" s="4" t="n"/>
      <c r="F418" s="6" t="n"/>
      <c r="G418" s="6" t="n"/>
      <c r="H418" s="7">
        <f>IF(G418="","",G418-TODAY())</f>
        <v/>
      </c>
      <c r="I418" s="8">
        <f>IF(G418="","",
IF(G418&lt;TODAY(),
IF(O418&gt;0,"Violated","Completed"),
IF(H418&lt;=7,"Expiring Soon",
"Active")))</f>
        <v/>
      </c>
      <c r="J418" s="8">
        <f>IF(C418="","",COUNTIFS(purchase!$C:$C,$C418,purchase!$E:$E,$E418,purchase!$G:$G,"&gt;="&amp;$F418,purchase!$G:$G,"&lt;="&amp;$G418))</f>
        <v/>
      </c>
      <c r="K418" s="9">
        <f>IF(COUNTIFS(purchase!$C:$C,$C418,purchase!$E:$E,$E418,purchase!$G:$G,"&gt;="&amp;$F418,purchase!$G:$G,"&lt;="&amp;$G418)=0,"",_xlfn.MAXIFS(purchase!$G:$G,purchase!$C:$C,$C418,purchase!$E:$E,$E418,purchase!$G:$G,"&gt;="&amp;$F418,purchase!$G:$G,"&lt;="&amp;$G418))</f>
        <v/>
      </c>
      <c r="L418" s="4" t="n"/>
      <c r="M418" s="4" t="n"/>
      <c r="N418" s="10">
        <f>IF(M418="","",SUMIFS(purchase!$N:$N,purchase!$C:$C,$C418,purchase!$E:$E,$E418,purchase!$G:$G,"&gt;="&amp;$F418,purchase!$G:$G,"&lt;="&amp;$G418))</f>
        <v/>
      </c>
      <c r="O418" s="10">
        <f>IF(M418="","",M418-N418)</f>
        <v/>
      </c>
      <c r="P418" s="11">
        <f>IF(M418=0,"",N418/M418)</f>
        <v/>
      </c>
      <c r="Q418" s="12">
        <f>IF(OR(G418="",O418=""),"",
IF(AND(G418&lt;TODAY(),O418&gt;0),"YES","NO"))</f>
        <v/>
      </c>
      <c r="R418" s="13" t="n"/>
      <c r="S418" s="14" t="n"/>
      <c r="T418" s="15">
        <f>IF(Q418="YES", IF(R418="Company",L418*(1+S418),IF(R418="Vendor",L418*(1-S418),"")),"")</f>
        <v/>
      </c>
      <c r="U418" s="15">
        <f>IF(Q418="YES",O418*T418,"")</f>
        <v/>
      </c>
      <c r="V418" s="16" t="n"/>
      <c r="W418" s="17">
        <f>IF(Q418="YES",G418+V418,"")</f>
        <v/>
      </c>
      <c r="X418" s="18">
        <f>IF(Q418="YES",IF(TODAY()&gt;W418,"OVERDUE","WITHIN TIME"),"")</f>
        <v/>
      </c>
    </row>
    <row r="419">
      <c r="A419" s="3" t="n">
        <v>415</v>
      </c>
      <c r="B419" s="4" t="n"/>
      <c r="C419" s="4" t="n"/>
      <c r="D419" s="5">
        <f>IF(E419="NRFC","Natural Rubber Field Coagulam","")</f>
        <v/>
      </c>
      <c r="E419" s="4" t="n"/>
      <c r="F419" s="6" t="n"/>
      <c r="G419" s="6" t="n"/>
      <c r="H419" s="7">
        <f>IF(G419="","",G419-TODAY())</f>
        <v/>
      </c>
      <c r="I419" s="8">
        <f>IF(G419="","",
IF(G419&lt;TODAY(),
IF(O419&gt;0,"Violated","Completed"),
IF(H419&lt;=7,"Expiring Soon",
"Active")))</f>
        <v/>
      </c>
      <c r="J419" s="8">
        <f>IF(C419="","",COUNTIFS(purchase!$C:$C,$C419,purchase!$E:$E,$E419,purchase!$G:$G,"&gt;="&amp;$F419,purchase!$G:$G,"&lt;="&amp;$G419))</f>
        <v/>
      </c>
      <c r="K419" s="9">
        <f>IF(COUNTIFS(purchase!$C:$C,$C419,purchase!$E:$E,$E419,purchase!$G:$G,"&gt;="&amp;$F419,purchase!$G:$G,"&lt;="&amp;$G419)=0,"",_xlfn.MAXIFS(purchase!$G:$G,purchase!$C:$C,$C419,purchase!$E:$E,$E419,purchase!$G:$G,"&gt;="&amp;$F419,purchase!$G:$G,"&lt;="&amp;$G419))</f>
        <v/>
      </c>
      <c r="L419" s="4" t="n"/>
      <c r="M419" s="4" t="n"/>
      <c r="N419" s="10">
        <f>IF(M419="","",SUMIFS(purchase!$N:$N,purchase!$C:$C,$C419,purchase!$E:$E,$E419,purchase!$G:$G,"&gt;="&amp;$F419,purchase!$G:$G,"&lt;="&amp;$G419))</f>
        <v/>
      </c>
      <c r="O419" s="10">
        <f>IF(M419="","",M419-N419)</f>
        <v/>
      </c>
      <c r="P419" s="11">
        <f>IF(M419=0,"",N419/M419)</f>
        <v/>
      </c>
      <c r="Q419" s="12">
        <f>IF(OR(G419="",O419=""),"",
IF(AND(G419&lt;TODAY(),O419&gt;0),"YES","NO"))</f>
        <v/>
      </c>
      <c r="R419" s="13" t="n"/>
      <c r="S419" s="14" t="n"/>
      <c r="T419" s="15">
        <f>IF(Q419="YES", IF(R419="Company",L419*(1+S419),IF(R419="Vendor",L419*(1-S419),"")),"")</f>
        <v/>
      </c>
      <c r="U419" s="15">
        <f>IF(Q419="YES",O419*T419,"")</f>
        <v/>
      </c>
      <c r="V419" s="16" t="n"/>
      <c r="W419" s="17">
        <f>IF(Q419="YES",G419+V419,"")</f>
        <v/>
      </c>
      <c r="X419" s="18">
        <f>IF(Q419="YES",IF(TODAY()&gt;W419,"OVERDUE","WITHIN TIME"),"")</f>
        <v/>
      </c>
    </row>
    <row r="420">
      <c r="A420" s="3" t="n">
        <v>416</v>
      </c>
      <c r="B420" s="4" t="n"/>
      <c r="C420" s="4" t="n"/>
      <c r="D420" s="5">
        <f>IF(E420="NRFC","Natural Rubber Field Coagulam","")</f>
        <v/>
      </c>
      <c r="E420" s="4" t="n"/>
      <c r="F420" s="6" t="n"/>
      <c r="G420" s="6" t="n"/>
      <c r="H420" s="7">
        <f>IF(G420="","",G420-TODAY())</f>
        <v/>
      </c>
      <c r="I420" s="8">
        <f>IF(G420="","",
IF(G420&lt;TODAY(),
IF(O420&gt;0,"Violated","Completed"),
IF(H420&lt;=7,"Expiring Soon",
"Active")))</f>
        <v/>
      </c>
      <c r="J420" s="8">
        <f>IF(C420="","",COUNTIFS(purchase!$C:$C,$C420,purchase!$E:$E,$E420,purchase!$G:$G,"&gt;="&amp;$F420,purchase!$G:$G,"&lt;="&amp;$G420))</f>
        <v/>
      </c>
      <c r="K420" s="9">
        <f>IF(COUNTIFS(purchase!$C:$C,$C420,purchase!$E:$E,$E420,purchase!$G:$G,"&gt;="&amp;$F420,purchase!$G:$G,"&lt;="&amp;$G420)=0,"",_xlfn.MAXIFS(purchase!$G:$G,purchase!$C:$C,$C420,purchase!$E:$E,$E420,purchase!$G:$G,"&gt;="&amp;$F420,purchase!$G:$G,"&lt;="&amp;$G420))</f>
        <v/>
      </c>
      <c r="L420" s="4" t="n"/>
      <c r="M420" s="4" t="n"/>
      <c r="N420" s="10">
        <f>IF(M420="","",SUMIFS(purchase!$N:$N,purchase!$C:$C,$C420,purchase!$E:$E,$E420,purchase!$G:$G,"&gt;="&amp;$F420,purchase!$G:$G,"&lt;="&amp;$G420))</f>
        <v/>
      </c>
      <c r="O420" s="10">
        <f>IF(M420="","",M420-N420)</f>
        <v/>
      </c>
      <c r="P420" s="11">
        <f>IF(M420=0,"",N420/M420)</f>
        <v/>
      </c>
      <c r="Q420" s="12">
        <f>IF(OR(G420="",O420=""),"",
IF(AND(G420&lt;TODAY(),O420&gt;0),"YES","NO"))</f>
        <v/>
      </c>
      <c r="R420" s="13" t="n"/>
      <c r="S420" s="14" t="n"/>
      <c r="T420" s="15">
        <f>IF(Q420="YES", IF(R420="Company",L420*(1+S420),IF(R420="Vendor",L420*(1-S420),"")),"")</f>
        <v/>
      </c>
      <c r="U420" s="15">
        <f>IF(Q420="YES",O420*T420,"")</f>
        <v/>
      </c>
      <c r="V420" s="16" t="n"/>
      <c r="W420" s="17">
        <f>IF(Q420="YES",G420+V420,"")</f>
        <v/>
      </c>
      <c r="X420" s="18">
        <f>IF(Q420="YES",IF(TODAY()&gt;W420,"OVERDUE","WITHIN TIME"),"")</f>
        <v/>
      </c>
    </row>
    <row r="421">
      <c r="A421" s="3" t="n">
        <v>417</v>
      </c>
      <c r="B421" s="4" t="n"/>
      <c r="C421" s="4" t="n"/>
      <c r="D421" s="5">
        <f>IF(E421="NRFC","Natural Rubber Field Coagulam","")</f>
        <v/>
      </c>
      <c r="E421" s="4" t="n"/>
      <c r="F421" s="6" t="n"/>
      <c r="G421" s="6" t="n"/>
      <c r="H421" s="7">
        <f>IF(G421="","",G421-TODAY())</f>
        <v/>
      </c>
      <c r="I421" s="8">
        <f>IF(G421="","",
IF(G421&lt;TODAY(),
IF(O421&gt;0,"Violated","Completed"),
IF(H421&lt;=7,"Expiring Soon",
"Active")))</f>
        <v/>
      </c>
      <c r="J421" s="8">
        <f>IF(C421="","",COUNTIFS(purchase!$C:$C,$C421,purchase!$E:$E,$E421,purchase!$G:$G,"&gt;="&amp;$F421,purchase!$G:$G,"&lt;="&amp;$G421))</f>
        <v/>
      </c>
      <c r="K421" s="9">
        <f>IF(COUNTIFS(purchase!$C:$C,$C421,purchase!$E:$E,$E421,purchase!$G:$G,"&gt;="&amp;$F421,purchase!$G:$G,"&lt;="&amp;$G421)=0,"",_xlfn.MAXIFS(purchase!$G:$G,purchase!$C:$C,$C421,purchase!$E:$E,$E421,purchase!$G:$G,"&gt;="&amp;$F421,purchase!$G:$G,"&lt;="&amp;$G421))</f>
        <v/>
      </c>
      <c r="L421" s="4" t="n"/>
      <c r="M421" s="4" t="n"/>
      <c r="N421" s="10">
        <f>IF(M421="","",SUMIFS(purchase!$N:$N,purchase!$C:$C,$C421,purchase!$E:$E,$E421,purchase!$G:$G,"&gt;="&amp;$F421,purchase!$G:$G,"&lt;="&amp;$G421))</f>
        <v/>
      </c>
      <c r="O421" s="10">
        <f>IF(M421="","",M421-N421)</f>
        <v/>
      </c>
      <c r="P421" s="11">
        <f>IF(M421=0,"",N421/M421)</f>
        <v/>
      </c>
      <c r="Q421" s="12">
        <f>IF(OR(G421="",O421=""),"",
IF(AND(G421&lt;TODAY(),O421&gt;0),"YES","NO"))</f>
        <v/>
      </c>
      <c r="R421" s="13" t="n"/>
      <c r="S421" s="14" t="n"/>
      <c r="T421" s="15">
        <f>IF(Q421="YES", IF(R421="Company",L421*(1+S421),IF(R421="Vendor",L421*(1-S421),"")),"")</f>
        <v/>
      </c>
      <c r="U421" s="15">
        <f>IF(Q421="YES",O421*T421,"")</f>
        <v/>
      </c>
      <c r="V421" s="16" t="n"/>
      <c r="W421" s="17">
        <f>IF(Q421="YES",G421+V421,"")</f>
        <v/>
      </c>
      <c r="X421" s="18">
        <f>IF(Q421="YES",IF(TODAY()&gt;W421,"OVERDUE","WITHIN TIME"),"")</f>
        <v/>
      </c>
    </row>
    <row r="422">
      <c r="A422" s="3" t="n">
        <v>418</v>
      </c>
      <c r="B422" s="4" t="n"/>
      <c r="C422" s="4" t="n"/>
      <c r="D422" s="5">
        <f>IF(E422="NRFC","Natural Rubber Field Coagulam","")</f>
        <v/>
      </c>
      <c r="E422" s="4" t="n"/>
      <c r="F422" s="6" t="n"/>
      <c r="G422" s="6" t="n"/>
      <c r="H422" s="7">
        <f>IF(G422="","",G422-TODAY())</f>
        <v/>
      </c>
      <c r="I422" s="8">
        <f>IF(G422="","",
IF(G422&lt;TODAY(),
IF(O422&gt;0,"Violated","Completed"),
IF(H422&lt;=7,"Expiring Soon",
"Active")))</f>
        <v/>
      </c>
      <c r="J422" s="8">
        <f>IF(C422="","",COUNTIFS(purchase!$C:$C,$C422,purchase!$E:$E,$E422,purchase!$G:$G,"&gt;="&amp;$F422,purchase!$G:$G,"&lt;="&amp;$G422))</f>
        <v/>
      </c>
      <c r="K422" s="9">
        <f>IF(COUNTIFS(purchase!$C:$C,$C422,purchase!$E:$E,$E422,purchase!$G:$G,"&gt;="&amp;$F422,purchase!$G:$G,"&lt;="&amp;$G422)=0,"",_xlfn.MAXIFS(purchase!$G:$G,purchase!$C:$C,$C422,purchase!$E:$E,$E422,purchase!$G:$G,"&gt;="&amp;$F422,purchase!$G:$G,"&lt;="&amp;$G422))</f>
        <v/>
      </c>
      <c r="L422" s="4" t="n"/>
      <c r="M422" s="4" t="n"/>
      <c r="N422" s="10">
        <f>IF(M422="","",SUMIFS(purchase!$N:$N,purchase!$C:$C,$C422,purchase!$E:$E,$E422,purchase!$G:$G,"&gt;="&amp;$F422,purchase!$G:$G,"&lt;="&amp;$G422))</f>
        <v/>
      </c>
      <c r="O422" s="10">
        <f>IF(M422="","",M422-N422)</f>
        <v/>
      </c>
      <c r="P422" s="11">
        <f>IF(M422=0,"",N422/M422)</f>
        <v/>
      </c>
      <c r="Q422" s="12">
        <f>IF(OR(G422="",O422=""),"",
IF(AND(G422&lt;TODAY(),O422&gt;0),"YES","NO"))</f>
        <v/>
      </c>
      <c r="R422" s="13" t="n"/>
      <c r="S422" s="14" t="n"/>
      <c r="T422" s="15">
        <f>IF(Q422="YES", IF(R422="Company",L422*(1+S422),IF(R422="Vendor",L422*(1-S422),"")),"")</f>
        <v/>
      </c>
      <c r="U422" s="15">
        <f>IF(Q422="YES",O422*T422,"")</f>
        <v/>
      </c>
      <c r="V422" s="16" t="n"/>
      <c r="W422" s="17">
        <f>IF(Q422="YES",G422+V422,"")</f>
        <v/>
      </c>
      <c r="X422" s="18">
        <f>IF(Q422="YES",IF(TODAY()&gt;W422,"OVERDUE","WITHIN TIME"),"")</f>
        <v/>
      </c>
    </row>
    <row r="423">
      <c r="A423" s="3" t="n">
        <v>419</v>
      </c>
      <c r="B423" s="4" t="n"/>
      <c r="C423" s="4" t="n"/>
      <c r="D423" s="5">
        <f>IF(E423="NRFC","Natural Rubber Field Coagulam","")</f>
        <v/>
      </c>
      <c r="E423" s="4" t="n"/>
      <c r="F423" s="6" t="n"/>
      <c r="G423" s="6" t="n"/>
      <c r="H423" s="7">
        <f>IF(G423="","",G423-TODAY())</f>
        <v/>
      </c>
      <c r="I423" s="8">
        <f>IF(G423="","",
IF(G423&lt;TODAY(),
IF(O423&gt;0,"Violated","Completed"),
IF(H423&lt;=7,"Expiring Soon",
"Active")))</f>
        <v/>
      </c>
      <c r="J423" s="8">
        <f>IF(C423="","",COUNTIFS(purchase!$C:$C,$C423,purchase!$E:$E,$E423,purchase!$G:$G,"&gt;="&amp;$F423,purchase!$G:$G,"&lt;="&amp;$G423))</f>
        <v/>
      </c>
      <c r="K423" s="9">
        <f>IF(COUNTIFS(purchase!$C:$C,$C423,purchase!$E:$E,$E423,purchase!$G:$G,"&gt;="&amp;$F423,purchase!$G:$G,"&lt;="&amp;$G423)=0,"",_xlfn.MAXIFS(purchase!$G:$G,purchase!$C:$C,$C423,purchase!$E:$E,$E423,purchase!$G:$G,"&gt;="&amp;$F423,purchase!$G:$G,"&lt;="&amp;$G423))</f>
        <v/>
      </c>
      <c r="L423" s="4" t="n"/>
      <c r="M423" s="4" t="n"/>
      <c r="N423" s="10">
        <f>IF(M423="","",SUMIFS(purchase!$N:$N,purchase!$C:$C,$C423,purchase!$E:$E,$E423,purchase!$G:$G,"&gt;="&amp;$F423,purchase!$G:$G,"&lt;="&amp;$G423))</f>
        <v/>
      </c>
      <c r="O423" s="10">
        <f>IF(M423="","",M423-N423)</f>
        <v/>
      </c>
      <c r="P423" s="11">
        <f>IF(M423=0,"",N423/M423)</f>
        <v/>
      </c>
      <c r="Q423" s="12">
        <f>IF(OR(G423="",O423=""),"",
IF(AND(G423&lt;TODAY(),O423&gt;0),"YES","NO"))</f>
        <v/>
      </c>
      <c r="R423" s="13" t="n"/>
      <c r="S423" s="14" t="n"/>
      <c r="T423" s="15">
        <f>IF(Q423="YES", IF(R423="Company",L423*(1+S423),IF(R423="Vendor",L423*(1-S423),"")),"")</f>
        <v/>
      </c>
      <c r="U423" s="15">
        <f>IF(Q423="YES",O423*T423,"")</f>
        <v/>
      </c>
      <c r="V423" s="16" t="n"/>
      <c r="W423" s="17">
        <f>IF(Q423="YES",G423+V423,"")</f>
        <v/>
      </c>
      <c r="X423" s="18">
        <f>IF(Q423="YES",IF(TODAY()&gt;W423,"OVERDUE","WITHIN TIME"),"")</f>
        <v/>
      </c>
    </row>
    <row r="424">
      <c r="A424" s="3" t="n">
        <v>420</v>
      </c>
      <c r="B424" s="4" t="n"/>
      <c r="C424" s="4" t="n"/>
      <c r="D424" s="5">
        <f>IF(E424="NRFC","Natural Rubber Field Coagulam","")</f>
        <v/>
      </c>
      <c r="E424" s="4" t="n"/>
      <c r="F424" s="6" t="n"/>
      <c r="G424" s="6" t="n"/>
      <c r="H424" s="7">
        <f>IF(G424="","",G424-TODAY())</f>
        <v/>
      </c>
      <c r="I424" s="8">
        <f>IF(G424="","",
IF(G424&lt;TODAY(),
IF(O424&gt;0,"Violated","Completed"),
IF(H424&lt;=7,"Expiring Soon",
"Active")))</f>
        <v/>
      </c>
      <c r="J424" s="8">
        <f>IF(C424="","",COUNTIFS(purchase!$C:$C,$C424,purchase!$E:$E,$E424,purchase!$G:$G,"&gt;="&amp;$F424,purchase!$G:$G,"&lt;="&amp;$G424))</f>
        <v/>
      </c>
      <c r="K424" s="9">
        <f>IF(COUNTIFS(purchase!$C:$C,$C424,purchase!$E:$E,$E424,purchase!$G:$G,"&gt;="&amp;$F424,purchase!$G:$G,"&lt;="&amp;$G424)=0,"",_xlfn.MAXIFS(purchase!$G:$G,purchase!$C:$C,$C424,purchase!$E:$E,$E424,purchase!$G:$G,"&gt;="&amp;$F424,purchase!$G:$G,"&lt;="&amp;$G424))</f>
        <v/>
      </c>
      <c r="L424" s="4" t="n"/>
      <c r="M424" s="4" t="n"/>
      <c r="N424" s="10">
        <f>IF(M424="","",SUMIFS(purchase!$N:$N,purchase!$C:$C,$C424,purchase!$E:$E,$E424,purchase!$G:$G,"&gt;="&amp;$F424,purchase!$G:$G,"&lt;="&amp;$G424))</f>
        <v/>
      </c>
      <c r="O424" s="10">
        <f>IF(M424="","",M424-N424)</f>
        <v/>
      </c>
      <c r="P424" s="11">
        <f>IF(M424=0,"",N424/M424)</f>
        <v/>
      </c>
      <c r="Q424" s="12">
        <f>IF(OR(G424="",O424=""),"",
IF(AND(G424&lt;TODAY(),O424&gt;0),"YES","NO"))</f>
        <v/>
      </c>
      <c r="R424" s="13" t="n"/>
      <c r="S424" s="14" t="n"/>
      <c r="T424" s="15">
        <f>IF(Q424="YES", IF(R424="Company",L424*(1+S424),IF(R424="Vendor",L424*(1-S424),"")),"")</f>
        <v/>
      </c>
      <c r="U424" s="15">
        <f>IF(Q424="YES",O424*T424,"")</f>
        <v/>
      </c>
      <c r="V424" s="16" t="n"/>
      <c r="W424" s="17">
        <f>IF(Q424="YES",G424+V424,"")</f>
        <v/>
      </c>
      <c r="X424" s="18">
        <f>IF(Q424="YES",IF(TODAY()&gt;W424,"OVERDUE","WITHIN TIME"),"")</f>
        <v/>
      </c>
    </row>
    <row r="425">
      <c r="A425" s="3" t="n">
        <v>421</v>
      </c>
      <c r="B425" s="4" t="n"/>
      <c r="C425" s="4" t="n"/>
      <c r="D425" s="5">
        <f>IF(E425="NRFC","Natural Rubber Field Coagulam","")</f>
        <v/>
      </c>
      <c r="E425" s="4" t="n"/>
      <c r="F425" s="6" t="n"/>
      <c r="G425" s="6" t="n"/>
      <c r="H425" s="7">
        <f>IF(G425="","",G425-TODAY())</f>
        <v/>
      </c>
      <c r="I425" s="8">
        <f>IF(G425="","",
IF(G425&lt;TODAY(),
IF(O425&gt;0,"Violated","Completed"),
IF(H425&lt;=7,"Expiring Soon",
"Active")))</f>
        <v/>
      </c>
      <c r="J425" s="8">
        <f>IF(C425="","",COUNTIFS(purchase!$C:$C,$C425,purchase!$E:$E,$E425,purchase!$G:$G,"&gt;="&amp;$F425,purchase!$G:$G,"&lt;="&amp;$G425))</f>
        <v/>
      </c>
      <c r="K425" s="9">
        <f>IF(COUNTIFS(purchase!$C:$C,$C425,purchase!$E:$E,$E425,purchase!$G:$G,"&gt;="&amp;$F425,purchase!$G:$G,"&lt;="&amp;$G425)=0,"",_xlfn.MAXIFS(purchase!$G:$G,purchase!$C:$C,$C425,purchase!$E:$E,$E425,purchase!$G:$G,"&gt;="&amp;$F425,purchase!$G:$G,"&lt;="&amp;$G425))</f>
        <v/>
      </c>
      <c r="L425" s="4" t="n"/>
      <c r="M425" s="4" t="n"/>
      <c r="N425" s="10">
        <f>IF(M425="","",SUMIFS(purchase!$N:$N,purchase!$C:$C,$C425,purchase!$E:$E,$E425,purchase!$G:$G,"&gt;="&amp;$F425,purchase!$G:$G,"&lt;="&amp;$G425))</f>
        <v/>
      </c>
      <c r="O425" s="10">
        <f>IF(M425="","",M425-N425)</f>
        <v/>
      </c>
      <c r="P425" s="11">
        <f>IF(M425=0,"",N425/M425)</f>
        <v/>
      </c>
      <c r="Q425" s="12">
        <f>IF(OR(G425="",O425=""),"",
IF(AND(G425&lt;TODAY(),O425&gt;0),"YES","NO"))</f>
        <v/>
      </c>
      <c r="R425" s="13" t="n"/>
      <c r="S425" s="14" t="n"/>
      <c r="T425" s="15">
        <f>IF(Q425="YES", IF(R425="Company",L425*(1+S425),IF(R425="Vendor",L425*(1-S425),"")),"")</f>
        <v/>
      </c>
      <c r="U425" s="15">
        <f>IF(Q425="YES",O425*T425,"")</f>
        <v/>
      </c>
      <c r="V425" s="16" t="n"/>
      <c r="W425" s="17">
        <f>IF(Q425="YES",G425+V425,"")</f>
        <v/>
      </c>
      <c r="X425" s="18">
        <f>IF(Q425="YES",IF(TODAY()&gt;W425,"OVERDUE","WITHIN TIME"),"")</f>
        <v/>
      </c>
    </row>
    <row r="426">
      <c r="A426" s="3" t="n">
        <v>422</v>
      </c>
      <c r="B426" s="4" t="n"/>
      <c r="C426" s="4" t="n"/>
      <c r="D426" s="5">
        <f>IF(E426="NRFC","Natural Rubber Field Coagulam","")</f>
        <v/>
      </c>
      <c r="E426" s="4" t="n"/>
      <c r="F426" s="6" t="n"/>
      <c r="G426" s="6" t="n"/>
      <c r="H426" s="7">
        <f>IF(G426="","",G426-TODAY())</f>
        <v/>
      </c>
      <c r="I426" s="8">
        <f>IF(G426="","",
IF(G426&lt;TODAY(),
IF(O426&gt;0,"Violated","Completed"),
IF(H426&lt;=7,"Expiring Soon",
"Active")))</f>
        <v/>
      </c>
      <c r="J426" s="8">
        <f>IF(C426="","",COUNTIFS(purchase!$C:$C,$C426,purchase!$E:$E,$E426,purchase!$G:$G,"&gt;="&amp;$F426,purchase!$G:$G,"&lt;="&amp;$G426))</f>
        <v/>
      </c>
      <c r="K426" s="9">
        <f>IF(COUNTIFS(purchase!$C:$C,$C426,purchase!$E:$E,$E426,purchase!$G:$G,"&gt;="&amp;$F426,purchase!$G:$G,"&lt;="&amp;$G426)=0,"",_xlfn.MAXIFS(purchase!$G:$G,purchase!$C:$C,$C426,purchase!$E:$E,$E426,purchase!$G:$G,"&gt;="&amp;$F426,purchase!$G:$G,"&lt;="&amp;$G426))</f>
        <v/>
      </c>
      <c r="L426" s="4" t="n"/>
      <c r="M426" s="4" t="n"/>
      <c r="N426" s="10">
        <f>IF(M426="","",SUMIFS(purchase!$N:$N,purchase!$C:$C,$C426,purchase!$E:$E,$E426,purchase!$G:$G,"&gt;="&amp;$F426,purchase!$G:$G,"&lt;="&amp;$G426))</f>
        <v/>
      </c>
      <c r="O426" s="10">
        <f>IF(M426="","",M426-N426)</f>
        <v/>
      </c>
      <c r="P426" s="11">
        <f>IF(M426=0,"",N426/M426)</f>
        <v/>
      </c>
      <c r="Q426" s="12">
        <f>IF(OR(G426="",O426=""),"",
IF(AND(G426&lt;TODAY(),O426&gt;0),"YES","NO"))</f>
        <v/>
      </c>
      <c r="R426" s="13" t="n"/>
      <c r="S426" s="14" t="n"/>
      <c r="T426" s="15">
        <f>IF(Q426="YES", IF(R426="Company",L426*(1+S426),IF(R426="Vendor",L426*(1-S426),"")),"")</f>
        <v/>
      </c>
      <c r="U426" s="15">
        <f>IF(Q426="YES",O426*T426,"")</f>
        <v/>
      </c>
      <c r="V426" s="16" t="n"/>
      <c r="W426" s="17">
        <f>IF(Q426="YES",G426+V426,"")</f>
        <v/>
      </c>
      <c r="X426" s="18">
        <f>IF(Q426="YES",IF(TODAY()&gt;W426,"OVERDUE","WITHIN TIME"),"")</f>
        <v/>
      </c>
    </row>
    <row r="427">
      <c r="A427" s="3" t="n">
        <v>423</v>
      </c>
      <c r="B427" s="4" t="n"/>
      <c r="C427" s="4" t="n"/>
      <c r="D427" s="5">
        <f>IF(E427="NRFC","Natural Rubber Field Coagulam","")</f>
        <v/>
      </c>
      <c r="E427" s="4" t="n"/>
      <c r="F427" s="6" t="n"/>
      <c r="G427" s="6" t="n"/>
      <c r="H427" s="7">
        <f>IF(G427="","",G427-TODAY())</f>
        <v/>
      </c>
      <c r="I427" s="8">
        <f>IF(G427="","",
IF(G427&lt;TODAY(),
IF(O427&gt;0,"Violated","Completed"),
IF(H427&lt;=7,"Expiring Soon",
"Active")))</f>
        <v/>
      </c>
      <c r="J427" s="8">
        <f>IF(C427="","",COUNTIFS(purchase!$C:$C,$C427,purchase!$E:$E,$E427,purchase!$G:$G,"&gt;="&amp;$F427,purchase!$G:$G,"&lt;="&amp;$G427))</f>
        <v/>
      </c>
      <c r="K427" s="9">
        <f>IF(COUNTIFS(purchase!$C:$C,$C427,purchase!$E:$E,$E427,purchase!$G:$G,"&gt;="&amp;$F427,purchase!$G:$G,"&lt;="&amp;$G427)=0,"",_xlfn.MAXIFS(purchase!$G:$G,purchase!$C:$C,$C427,purchase!$E:$E,$E427,purchase!$G:$G,"&gt;="&amp;$F427,purchase!$G:$G,"&lt;="&amp;$G427))</f>
        <v/>
      </c>
      <c r="L427" s="4" t="n"/>
      <c r="M427" s="4" t="n"/>
      <c r="N427" s="10">
        <f>IF(M427="","",SUMIFS(purchase!$N:$N,purchase!$C:$C,$C427,purchase!$E:$E,$E427,purchase!$G:$G,"&gt;="&amp;$F427,purchase!$G:$G,"&lt;="&amp;$G427))</f>
        <v/>
      </c>
      <c r="O427" s="10">
        <f>IF(M427="","",M427-N427)</f>
        <v/>
      </c>
      <c r="P427" s="11">
        <f>IF(M427=0,"",N427/M427)</f>
        <v/>
      </c>
      <c r="Q427" s="12">
        <f>IF(OR(G427="",O427=""),"",
IF(AND(G427&lt;TODAY(),O427&gt;0),"YES","NO"))</f>
        <v/>
      </c>
      <c r="R427" s="13" t="n"/>
      <c r="S427" s="14" t="n"/>
      <c r="T427" s="15">
        <f>IF(Q427="YES", IF(R427="Company",L427*(1+S427),IF(R427="Vendor",L427*(1-S427),"")),"")</f>
        <v/>
      </c>
      <c r="U427" s="15">
        <f>IF(Q427="YES",O427*T427,"")</f>
        <v/>
      </c>
      <c r="V427" s="16" t="n"/>
      <c r="W427" s="17">
        <f>IF(Q427="YES",G427+V427,"")</f>
        <v/>
      </c>
      <c r="X427" s="18">
        <f>IF(Q427="YES",IF(TODAY()&gt;W427,"OVERDUE","WITHIN TIME"),"")</f>
        <v/>
      </c>
    </row>
    <row r="428">
      <c r="A428" s="3" t="n">
        <v>424</v>
      </c>
      <c r="B428" s="4" t="n"/>
      <c r="C428" s="4" t="n"/>
      <c r="D428" s="5">
        <f>IF(E428="NRFC","Natural Rubber Field Coagulam","")</f>
        <v/>
      </c>
      <c r="E428" s="4" t="n"/>
      <c r="F428" s="6" t="n"/>
      <c r="G428" s="6" t="n"/>
      <c r="H428" s="7">
        <f>IF(G428="","",G428-TODAY())</f>
        <v/>
      </c>
      <c r="I428" s="8">
        <f>IF(G428="","",
IF(G428&lt;TODAY(),
IF(O428&gt;0,"Violated","Completed"),
IF(H428&lt;=7,"Expiring Soon",
"Active")))</f>
        <v/>
      </c>
      <c r="J428" s="8">
        <f>IF(C428="","",COUNTIFS(purchase!$C:$C,$C428,purchase!$E:$E,$E428,purchase!$G:$G,"&gt;="&amp;$F428,purchase!$G:$G,"&lt;="&amp;$G428))</f>
        <v/>
      </c>
      <c r="K428" s="9">
        <f>IF(COUNTIFS(purchase!$C:$C,$C428,purchase!$E:$E,$E428,purchase!$G:$G,"&gt;="&amp;$F428,purchase!$G:$G,"&lt;="&amp;$G428)=0,"",_xlfn.MAXIFS(purchase!$G:$G,purchase!$C:$C,$C428,purchase!$E:$E,$E428,purchase!$G:$G,"&gt;="&amp;$F428,purchase!$G:$G,"&lt;="&amp;$G428))</f>
        <v/>
      </c>
      <c r="L428" s="4" t="n"/>
      <c r="M428" s="4" t="n"/>
      <c r="N428" s="10">
        <f>IF(M428="","",SUMIFS(purchase!$N:$N,purchase!$C:$C,$C428,purchase!$E:$E,$E428,purchase!$G:$G,"&gt;="&amp;$F428,purchase!$G:$G,"&lt;="&amp;$G428))</f>
        <v/>
      </c>
      <c r="O428" s="10">
        <f>IF(M428="","",M428-N428)</f>
        <v/>
      </c>
      <c r="P428" s="11">
        <f>IF(M428=0,"",N428/M428)</f>
        <v/>
      </c>
      <c r="Q428" s="12">
        <f>IF(OR(G428="",O428=""),"",
IF(AND(G428&lt;TODAY(),O428&gt;0),"YES","NO"))</f>
        <v/>
      </c>
      <c r="R428" s="13" t="n"/>
      <c r="S428" s="14" t="n"/>
      <c r="T428" s="15">
        <f>IF(Q428="YES", IF(R428="Company",L428*(1+S428),IF(R428="Vendor",L428*(1-S428),"")),"")</f>
        <v/>
      </c>
      <c r="U428" s="15">
        <f>IF(Q428="YES",O428*T428,"")</f>
        <v/>
      </c>
      <c r="V428" s="16" t="n"/>
      <c r="W428" s="17">
        <f>IF(Q428="YES",G428+V428,"")</f>
        <v/>
      </c>
      <c r="X428" s="18">
        <f>IF(Q428="YES",IF(TODAY()&gt;W428,"OVERDUE","WITHIN TIME"),"")</f>
        <v/>
      </c>
    </row>
    <row r="429">
      <c r="A429" s="3" t="n">
        <v>425</v>
      </c>
      <c r="B429" s="4" t="n"/>
      <c r="C429" s="4" t="n"/>
      <c r="D429" s="5">
        <f>IF(E429="NRFC","Natural Rubber Field Coagulam","")</f>
        <v/>
      </c>
      <c r="E429" s="4" t="n"/>
      <c r="F429" s="6" t="n"/>
      <c r="G429" s="6" t="n"/>
      <c r="H429" s="7">
        <f>IF(G429="","",G429-TODAY())</f>
        <v/>
      </c>
      <c r="I429" s="8">
        <f>IF(G429="","",
IF(G429&lt;TODAY(),
IF(O429&gt;0,"Violated","Completed"),
IF(H429&lt;=7,"Expiring Soon",
"Active")))</f>
        <v/>
      </c>
      <c r="J429" s="8">
        <f>IF(C429="","",COUNTIFS(purchase!$C:$C,$C429,purchase!$E:$E,$E429,purchase!$G:$G,"&gt;="&amp;$F429,purchase!$G:$G,"&lt;="&amp;$G429))</f>
        <v/>
      </c>
      <c r="K429" s="9">
        <f>IF(COUNTIFS(purchase!$C:$C,$C429,purchase!$E:$E,$E429,purchase!$G:$G,"&gt;="&amp;$F429,purchase!$G:$G,"&lt;="&amp;$G429)=0,"",_xlfn.MAXIFS(purchase!$G:$G,purchase!$C:$C,$C429,purchase!$E:$E,$E429,purchase!$G:$G,"&gt;="&amp;$F429,purchase!$G:$G,"&lt;="&amp;$G429))</f>
        <v/>
      </c>
      <c r="L429" s="4" t="n"/>
      <c r="M429" s="4" t="n"/>
      <c r="N429" s="10">
        <f>IF(M429="","",SUMIFS(purchase!$N:$N,purchase!$C:$C,$C429,purchase!$E:$E,$E429,purchase!$G:$G,"&gt;="&amp;$F429,purchase!$G:$G,"&lt;="&amp;$G429))</f>
        <v/>
      </c>
      <c r="O429" s="10">
        <f>IF(M429="","",M429-N429)</f>
        <v/>
      </c>
      <c r="P429" s="11">
        <f>IF(M429=0,"",N429/M429)</f>
        <v/>
      </c>
      <c r="Q429" s="12">
        <f>IF(OR(G429="",O429=""),"",
IF(AND(G429&lt;TODAY(),O429&gt;0),"YES","NO"))</f>
        <v/>
      </c>
      <c r="R429" s="13" t="n"/>
      <c r="S429" s="14" t="n"/>
      <c r="T429" s="15">
        <f>IF(Q429="YES", IF(R429="Company",L429*(1+S429),IF(R429="Vendor",L429*(1-S429),"")),"")</f>
        <v/>
      </c>
      <c r="U429" s="15">
        <f>IF(Q429="YES",O429*T429,"")</f>
        <v/>
      </c>
      <c r="V429" s="16" t="n"/>
      <c r="W429" s="17">
        <f>IF(Q429="YES",G429+V429,"")</f>
        <v/>
      </c>
      <c r="X429" s="18">
        <f>IF(Q429="YES",IF(TODAY()&gt;W429,"OVERDUE","WITHIN TIME"),"")</f>
        <v/>
      </c>
    </row>
    <row r="430">
      <c r="A430" s="3" t="n">
        <v>426</v>
      </c>
      <c r="B430" s="4" t="n"/>
      <c r="C430" s="4" t="n"/>
      <c r="D430" s="5">
        <f>IF(E430="NRFC","Natural Rubber Field Coagulam","")</f>
        <v/>
      </c>
      <c r="E430" s="4" t="n"/>
      <c r="F430" s="6" t="n"/>
      <c r="G430" s="6" t="n"/>
      <c r="H430" s="7">
        <f>IF(G430="","",G430-TODAY())</f>
        <v/>
      </c>
      <c r="I430" s="8">
        <f>IF(G430="","",
IF(G430&lt;TODAY(),
IF(O430&gt;0,"Violated","Completed"),
IF(H430&lt;=7,"Expiring Soon",
"Active")))</f>
        <v/>
      </c>
      <c r="J430" s="8">
        <f>IF(C430="","",COUNTIFS(purchase!$C:$C,$C430,purchase!$E:$E,$E430,purchase!$G:$G,"&gt;="&amp;$F430,purchase!$G:$G,"&lt;="&amp;$G430))</f>
        <v/>
      </c>
      <c r="K430" s="9">
        <f>IF(COUNTIFS(purchase!$C:$C,$C430,purchase!$E:$E,$E430,purchase!$G:$G,"&gt;="&amp;$F430,purchase!$G:$G,"&lt;="&amp;$G430)=0,"",_xlfn.MAXIFS(purchase!$G:$G,purchase!$C:$C,$C430,purchase!$E:$E,$E430,purchase!$G:$G,"&gt;="&amp;$F430,purchase!$G:$G,"&lt;="&amp;$G430))</f>
        <v/>
      </c>
      <c r="L430" s="4" t="n"/>
      <c r="M430" s="4" t="n"/>
      <c r="N430" s="10">
        <f>IF(M430="","",SUMIFS(purchase!$N:$N,purchase!$C:$C,$C430,purchase!$E:$E,$E430,purchase!$G:$G,"&gt;="&amp;$F430,purchase!$G:$G,"&lt;="&amp;$G430))</f>
        <v/>
      </c>
      <c r="O430" s="10">
        <f>IF(M430="","",M430-N430)</f>
        <v/>
      </c>
      <c r="P430" s="11">
        <f>IF(M430=0,"",N430/M430)</f>
        <v/>
      </c>
      <c r="Q430" s="12">
        <f>IF(OR(G430="",O430=""),"",
IF(AND(G430&lt;TODAY(),O430&gt;0),"YES","NO"))</f>
        <v/>
      </c>
      <c r="R430" s="13" t="n"/>
      <c r="S430" s="14" t="n"/>
      <c r="T430" s="15">
        <f>IF(Q430="YES", IF(R430="Company",L430*(1+S430),IF(R430="Vendor",L430*(1-S430),"")),"")</f>
        <v/>
      </c>
      <c r="U430" s="15">
        <f>IF(Q430="YES",O430*T430,"")</f>
        <v/>
      </c>
      <c r="V430" s="16" t="n"/>
      <c r="W430" s="17">
        <f>IF(Q430="YES",G430+V430,"")</f>
        <v/>
      </c>
      <c r="X430" s="18">
        <f>IF(Q430="YES",IF(TODAY()&gt;W430,"OVERDUE","WITHIN TIME"),"")</f>
        <v/>
      </c>
    </row>
    <row r="431">
      <c r="A431" s="3" t="n">
        <v>427</v>
      </c>
      <c r="B431" s="4" t="n"/>
      <c r="C431" s="4" t="n"/>
      <c r="D431" s="5">
        <f>IF(E431="NRFC","Natural Rubber Field Coagulam","")</f>
        <v/>
      </c>
      <c r="E431" s="4" t="n"/>
      <c r="F431" s="6" t="n"/>
      <c r="G431" s="6" t="n"/>
      <c r="H431" s="7">
        <f>IF(G431="","",G431-TODAY())</f>
        <v/>
      </c>
      <c r="I431" s="8">
        <f>IF(G431="","",
IF(G431&lt;TODAY(),
IF(O431&gt;0,"Violated","Completed"),
IF(H431&lt;=7,"Expiring Soon",
"Active")))</f>
        <v/>
      </c>
      <c r="J431" s="8">
        <f>IF(C431="","",COUNTIFS(purchase!$C:$C,$C431,purchase!$E:$E,$E431,purchase!$G:$G,"&gt;="&amp;$F431,purchase!$G:$G,"&lt;="&amp;$G431))</f>
        <v/>
      </c>
      <c r="K431" s="9">
        <f>IF(COUNTIFS(purchase!$C:$C,$C431,purchase!$E:$E,$E431,purchase!$G:$G,"&gt;="&amp;$F431,purchase!$G:$G,"&lt;="&amp;$G431)=0,"",_xlfn.MAXIFS(purchase!$G:$G,purchase!$C:$C,$C431,purchase!$E:$E,$E431,purchase!$G:$G,"&gt;="&amp;$F431,purchase!$G:$G,"&lt;="&amp;$G431))</f>
        <v/>
      </c>
      <c r="L431" s="4" t="n"/>
      <c r="M431" s="4" t="n"/>
      <c r="N431" s="10">
        <f>IF(M431="","",SUMIFS(purchase!$N:$N,purchase!$C:$C,$C431,purchase!$E:$E,$E431,purchase!$G:$G,"&gt;="&amp;$F431,purchase!$G:$G,"&lt;="&amp;$G431))</f>
        <v/>
      </c>
      <c r="O431" s="10">
        <f>IF(M431="","",M431-N431)</f>
        <v/>
      </c>
      <c r="P431" s="11">
        <f>IF(M431=0,"",N431/M431)</f>
        <v/>
      </c>
      <c r="Q431" s="12">
        <f>IF(OR(G431="",O431=""),"",
IF(AND(G431&lt;TODAY(),O431&gt;0),"YES","NO"))</f>
        <v/>
      </c>
      <c r="R431" s="13" t="n"/>
      <c r="S431" s="14" t="n"/>
      <c r="T431" s="15">
        <f>IF(Q431="YES", IF(R431="Company",L431*(1+S431),IF(R431="Vendor",L431*(1-S431),"")),"")</f>
        <v/>
      </c>
      <c r="U431" s="15">
        <f>IF(Q431="YES",O431*T431,"")</f>
        <v/>
      </c>
      <c r="V431" s="16" t="n"/>
      <c r="W431" s="17">
        <f>IF(Q431="YES",G431+V431,"")</f>
        <v/>
      </c>
      <c r="X431" s="18">
        <f>IF(Q431="YES",IF(TODAY()&gt;W431,"OVERDUE","WITHIN TIME"),"")</f>
        <v/>
      </c>
    </row>
    <row r="432">
      <c r="A432" s="3" t="n">
        <v>428</v>
      </c>
      <c r="B432" s="4" t="n"/>
      <c r="C432" s="4" t="n"/>
      <c r="D432" s="5">
        <f>IF(E432="NRFC","Natural Rubber Field Coagulam","")</f>
        <v/>
      </c>
      <c r="E432" s="4" t="n"/>
      <c r="F432" s="6" t="n"/>
      <c r="G432" s="6" t="n"/>
      <c r="H432" s="7">
        <f>IF(G432="","",G432-TODAY())</f>
        <v/>
      </c>
      <c r="I432" s="8">
        <f>IF(G432="","",
IF(G432&lt;TODAY(),
IF(O432&gt;0,"Violated","Completed"),
IF(H432&lt;=7,"Expiring Soon",
"Active")))</f>
        <v/>
      </c>
      <c r="J432" s="8">
        <f>IF(C432="","",COUNTIFS(purchase!$C:$C,$C432,purchase!$E:$E,$E432,purchase!$G:$G,"&gt;="&amp;$F432,purchase!$G:$G,"&lt;="&amp;$G432))</f>
        <v/>
      </c>
      <c r="K432" s="9">
        <f>IF(COUNTIFS(purchase!$C:$C,$C432,purchase!$E:$E,$E432,purchase!$G:$G,"&gt;="&amp;$F432,purchase!$G:$G,"&lt;="&amp;$G432)=0,"",_xlfn.MAXIFS(purchase!$G:$G,purchase!$C:$C,$C432,purchase!$E:$E,$E432,purchase!$G:$G,"&gt;="&amp;$F432,purchase!$G:$G,"&lt;="&amp;$G432))</f>
        <v/>
      </c>
      <c r="L432" s="4" t="n"/>
      <c r="M432" s="4" t="n"/>
      <c r="N432" s="10">
        <f>IF(M432="","",SUMIFS(purchase!$N:$N,purchase!$C:$C,$C432,purchase!$E:$E,$E432,purchase!$G:$G,"&gt;="&amp;$F432,purchase!$G:$G,"&lt;="&amp;$G432))</f>
        <v/>
      </c>
      <c r="O432" s="10">
        <f>IF(M432="","",M432-N432)</f>
        <v/>
      </c>
      <c r="P432" s="11">
        <f>IF(M432=0,"",N432/M432)</f>
        <v/>
      </c>
      <c r="Q432" s="12">
        <f>IF(OR(G432="",O432=""),"",
IF(AND(G432&lt;TODAY(),O432&gt;0),"YES","NO"))</f>
        <v/>
      </c>
      <c r="R432" s="13" t="n"/>
      <c r="S432" s="14" t="n"/>
      <c r="T432" s="15">
        <f>IF(Q432="YES", IF(R432="Company",L432*(1+S432),IF(R432="Vendor",L432*(1-S432),"")),"")</f>
        <v/>
      </c>
      <c r="U432" s="15">
        <f>IF(Q432="YES",O432*T432,"")</f>
        <v/>
      </c>
      <c r="V432" s="16" t="n"/>
      <c r="W432" s="17">
        <f>IF(Q432="YES",G432+V432,"")</f>
        <v/>
      </c>
      <c r="X432" s="18">
        <f>IF(Q432="YES",IF(TODAY()&gt;W432,"OVERDUE","WITHIN TIME"),"")</f>
        <v/>
      </c>
    </row>
    <row r="433">
      <c r="A433" s="3" t="n">
        <v>429</v>
      </c>
      <c r="B433" s="4" t="n"/>
      <c r="C433" s="4" t="n"/>
      <c r="D433" s="5">
        <f>IF(E433="NRFC","Natural Rubber Field Coagulam","")</f>
        <v/>
      </c>
      <c r="E433" s="4" t="n"/>
      <c r="F433" s="6" t="n"/>
      <c r="G433" s="6" t="n"/>
      <c r="H433" s="7">
        <f>IF(G433="","",G433-TODAY())</f>
        <v/>
      </c>
      <c r="I433" s="8">
        <f>IF(G433="","",
IF(G433&lt;TODAY(),
IF(O433&gt;0,"Violated","Completed"),
IF(H433&lt;=7,"Expiring Soon",
"Active")))</f>
        <v/>
      </c>
      <c r="J433" s="8">
        <f>IF(C433="","",COUNTIFS(purchase!$C:$C,$C433,purchase!$E:$E,$E433,purchase!$G:$G,"&gt;="&amp;$F433,purchase!$G:$G,"&lt;="&amp;$G433))</f>
        <v/>
      </c>
      <c r="K433" s="9">
        <f>IF(COUNTIFS(purchase!$C:$C,$C433,purchase!$E:$E,$E433,purchase!$G:$G,"&gt;="&amp;$F433,purchase!$G:$G,"&lt;="&amp;$G433)=0,"",_xlfn.MAXIFS(purchase!$G:$G,purchase!$C:$C,$C433,purchase!$E:$E,$E433,purchase!$G:$G,"&gt;="&amp;$F433,purchase!$G:$G,"&lt;="&amp;$G433))</f>
        <v/>
      </c>
      <c r="L433" s="4" t="n"/>
      <c r="M433" s="4" t="n"/>
      <c r="N433" s="10">
        <f>IF(M433="","",SUMIFS(purchase!$N:$N,purchase!$C:$C,$C433,purchase!$E:$E,$E433,purchase!$G:$G,"&gt;="&amp;$F433,purchase!$G:$G,"&lt;="&amp;$G433))</f>
        <v/>
      </c>
      <c r="O433" s="10">
        <f>IF(M433="","",M433-N433)</f>
        <v/>
      </c>
      <c r="P433" s="11">
        <f>IF(M433=0,"",N433/M433)</f>
        <v/>
      </c>
      <c r="Q433" s="12">
        <f>IF(OR(G433="",O433=""),"",
IF(AND(G433&lt;TODAY(),O433&gt;0),"YES","NO"))</f>
        <v/>
      </c>
      <c r="R433" s="13" t="n"/>
      <c r="S433" s="14" t="n"/>
      <c r="T433" s="15">
        <f>IF(Q433="YES", IF(R433="Company",L433*(1+S433),IF(R433="Vendor",L433*(1-S433),"")),"")</f>
        <v/>
      </c>
      <c r="U433" s="15">
        <f>IF(Q433="YES",O433*T433,"")</f>
        <v/>
      </c>
      <c r="V433" s="16" t="n"/>
      <c r="W433" s="17">
        <f>IF(Q433="YES",G433+V433,"")</f>
        <v/>
      </c>
      <c r="X433" s="18">
        <f>IF(Q433="YES",IF(TODAY()&gt;W433,"OVERDUE","WITHIN TIME"),"")</f>
        <v/>
      </c>
    </row>
    <row r="434">
      <c r="A434" s="3" t="n">
        <v>430</v>
      </c>
      <c r="B434" s="4" t="n"/>
      <c r="C434" s="4" t="n"/>
      <c r="D434" s="5">
        <f>IF(E434="NRFC","Natural Rubber Field Coagulam","")</f>
        <v/>
      </c>
      <c r="E434" s="4" t="n"/>
      <c r="F434" s="6" t="n"/>
      <c r="G434" s="6" t="n"/>
      <c r="H434" s="7">
        <f>IF(G434="","",G434-TODAY())</f>
        <v/>
      </c>
      <c r="I434" s="8">
        <f>IF(G434="","",
IF(G434&lt;TODAY(),
IF(O434&gt;0,"Violated","Completed"),
IF(H434&lt;=7,"Expiring Soon",
"Active")))</f>
        <v/>
      </c>
      <c r="J434" s="8">
        <f>IF(C434="","",COUNTIFS(purchase!$C:$C,$C434,purchase!$E:$E,$E434,purchase!$G:$G,"&gt;="&amp;$F434,purchase!$G:$G,"&lt;="&amp;$G434))</f>
        <v/>
      </c>
      <c r="K434" s="9">
        <f>IF(COUNTIFS(purchase!$C:$C,$C434,purchase!$E:$E,$E434,purchase!$G:$G,"&gt;="&amp;$F434,purchase!$G:$G,"&lt;="&amp;$G434)=0,"",_xlfn.MAXIFS(purchase!$G:$G,purchase!$C:$C,$C434,purchase!$E:$E,$E434,purchase!$G:$G,"&gt;="&amp;$F434,purchase!$G:$G,"&lt;="&amp;$G434))</f>
        <v/>
      </c>
      <c r="L434" s="4" t="n"/>
      <c r="M434" s="4" t="n"/>
      <c r="N434" s="10">
        <f>IF(M434="","",SUMIFS(purchase!$N:$N,purchase!$C:$C,$C434,purchase!$E:$E,$E434,purchase!$G:$G,"&gt;="&amp;$F434,purchase!$G:$G,"&lt;="&amp;$G434))</f>
        <v/>
      </c>
      <c r="O434" s="10">
        <f>IF(M434="","",M434-N434)</f>
        <v/>
      </c>
      <c r="P434" s="11">
        <f>IF(M434=0,"",N434/M434)</f>
        <v/>
      </c>
      <c r="Q434" s="12">
        <f>IF(OR(G434="",O434=""),"",
IF(AND(G434&lt;TODAY(),O434&gt;0),"YES","NO"))</f>
        <v/>
      </c>
      <c r="R434" s="13" t="n"/>
      <c r="S434" s="14" t="n"/>
      <c r="T434" s="15">
        <f>IF(Q434="YES", IF(R434="Company",L434*(1+S434),IF(R434="Vendor",L434*(1-S434),"")),"")</f>
        <v/>
      </c>
      <c r="U434" s="15">
        <f>IF(Q434="YES",O434*T434,"")</f>
        <v/>
      </c>
      <c r="V434" s="16" t="n"/>
      <c r="W434" s="17">
        <f>IF(Q434="YES",G434+V434,"")</f>
        <v/>
      </c>
      <c r="X434" s="18">
        <f>IF(Q434="YES",IF(TODAY()&gt;W434,"OVERDUE","WITHIN TIME"),"")</f>
        <v/>
      </c>
    </row>
    <row r="435">
      <c r="A435" s="3" t="n">
        <v>431</v>
      </c>
      <c r="B435" s="4" t="n"/>
      <c r="C435" s="4" t="n"/>
      <c r="D435" s="5">
        <f>IF(E435="NRFC","Natural Rubber Field Coagulam","")</f>
        <v/>
      </c>
      <c r="E435" s="4" t="n"/>
      <c r="F435" s="6" t="n"/>
      <c r="G435" s="6" t="n"/>
      <c r="H435" s="7">
        <f>IF(G435="","",G435-TODAY())</f>
        <v/>
      </c>
      <c r="I435" s="8">
        <f>IF(G435="","",
IF(G435&lt;TODAY(),
IF(O435&gt;0,"Violated","Completed"),
IF(H435&lt;=7,"Expiring Soon",
"Active")))</f>
        <v/>
      </c>
      <c r="J435" s="8">
        <f>IF(C435="","",COUNTIFS(purchase!$C:$C,$C435,purchase!$E:$E,$E435,purchase!$G:$G,"&gt;="&amp;$F435,purchase!$G:$G,"&lt;="&amp;$G435))</f>
        <v/>
      </c>
      <c r="K435" s="9">
        <f>IF(COUNTIFS(purchase!$C:$C,$C435,purchase!$E:$E,$E435,purchase!$G:$G,"&gt;="&amp;$F435,purchase!$G:$G,"&lt;="&amp;$G435)=0,"",_xlfn.MAXIFS(purchase!$G:$G,purchase!$C:$C,$C435,purchase!$E:$E,$E435,purchase!$G:$G,"&gt;="&amp;$F435,purchase!$G:$G,"&lt;="&amp;$G435))</f>
        <v/>
      </c>
      <c r="L435" s="4" t="n"/>
      <c r="M435" s="4" t="n"/>
      <c r="N435" s="10">
        <f>IF(M435="","",SUMIFS(purchase!$N:$N,purchase!$C:$C,$C435,purchase!$E:$E,$E435,purchase!$G:$G,"&gt;="&amp;$F435,purchase!$G:$G,"&lt;="&amp;$G435))</f>
        <v/>
      </c>
      <c r="O435" s="10">
        <f>IF(M435="","",M435-N435)</f>
        <v/>
      </c>
      <c r="P435" s="11">
        <f>IF(M435=0,"",N435/M435)</f>
        <v/>
      </c>
      <c r="Q435" s="12">
        <f>IF(OR(G435="",O435=""),"",
IF(AND(G435&lt;TODAY(),O435&gt;0),"YES","NO"))</f>
        <v/>
      </c>
      <c r="R435" s="13" t="n"/>
      <c r="S435" s="14" t="n"/>
      <c r="T435" s="15">
        <f>IF(Q435="YES", IF(R435="Company",L435*(1+S435),IF(R435="Vendor",L435*(1-S435),"")),"")</f>
        <v/>
      </c>
      <c r="U435" s="15">
        <f>IF(Q435="YES",O435*T435,"")</f>
        <v/>
      </c>
      <c r="V435" s="16" t="n"/>
      <c r="W435" s="17">
        <f>IF(Q435="YES",G435+V435,"")</f>
        <v/>
      </c>
      <c r="X435" s="18">
        <f>IF(Q435="YES",IF(TODAY()&gt;W435,"OVERDUE","WITHIN TIME"),"")</f>
        <v/>
      </c>
    </row>
    <row r="436">
      <c r="A436" s="3" t="n">
        <v>432</v>
      </c>
      <c r="B436" s="4" t="n"/>
      <c r="C436" s="4" t="n"/>
      <c r="D436" s="5">
        <f>IF(E436="NRFC","Natural Rubber Field Coagulam","")</f>
        <v/>
      </c>
      <c r="E436" s="4" t="n"/>
      <c r="F436" s="6" t="n"/>
      <c r="G436" s="6" t="n"/>
      <c r="H436" s="7">
        <f>IF(G436="","",G436-TODAY())</f>
        <v/>
      </c>
      <c r="I436" s="8">
        <f>IF(G436="","",
IF(G436&lt;TODAY(),
IF(O436&gt;0,"Violated","Completed"),
IF(H436&lt;=7,"Expiring Soon",
"Active")))</f>
        <v/>
      </c>
      <c r="J436" s="8">
        <f>IF(C436="","",COUNTIFS(purchase!$C:$C,$C436,purchase!$E:$E,$E436,purchase!$G:$G,"&gt;="&amp;$F436,purchase!$G:$G,"&lt;="&amp;$G436))</f>
        <v/>
      </c>
      <c r="K436" s="9">
        <f>IF(COUNTIFS(purchase!$C:$C,$C436,purchase!$E:$E,$E436,purchase!$G:$G,"&gt;="&amp;$F436,purchase!$G:$G,"&lt;="&amp;$G436)=0,"",_xlfn.MAXIFS(purchase!$G:$G,purchase!$C:$C,$C436,purchase!$E:$E,$E436,purchase!$G:$G,"&gt;="&amp;$F436,purchase!$G:$G,"&lt;="&amp;$G436))</f>
        <v/>
      </c>
      <c r="L436" s="4" t="n"/>
      <c r="M436" s="4" t="n"/>
      <c r="N436" s="10">
        <f>IF(M436="","",SUMIFS(purchase!$N:$N,purchase!$C:$C,$C436,purchase!$E:$E,$E436,purchase!$G:$G,"&gt;="&amp;$F436,purchase!$G:$G,"&lt;="&amp;$G436))</f>
        <v/>
      </c>
      <c r="O436" s="10">
        <f>IF(M436="","",M436-N436)</f>
        <v/>
      </c>
      <c r="P436" s="11">
        <f>IF(M436=0,"",N436/M436)</f>
        <v/>
      </c>
      <c r="Q436" s="12">
        <f>IF(OR(G436="",O436=""),"",
IF(AND(G436&lt;TODAY(),O436&gt;0),"YES","NO"))</f>
        <v/>
      </c>
      <c r="R436" s="13" t="n"/>
      <c r="S436" s="14" t="n"/>
      <c r="T436" s="15">
        <f>IF(Q436="YES", IF(R436="Company",L436*(1+S436),IF(R436="Vendor",L436*(1-S436),"")),"")</f>
        <v/>
      </c>
      <c r="U436" s="15">
        <f>IF(Q436="YES",O436*T436,"")</f>
        <v/>
      </c>
      <c r="V436" s="16" t="n"/>
      <c r="W436" s="17">
        <f>IF(Q436="YES",G436+V436,"")</f>
        <v/>
      </c>
      <c r="X436" s="18">
        <f>IF(Q436="YES",IF(TODAY()&gt;W436,"OVERDUE","WITHIN TIME"),"")</f>
        <v/>
      </c>
    </row>
    <row r="437">
      <c r="A437" s="3" t="n">
        <v>433</v>
      </c>
      <c r="B437" s="4" t="n"/>
      <c r="C437" s="4" t="n"/>
      <c r="D437" s="5">
        <f>IF(E437="NRFC","Natural Rubber Field Coagulam","")</f>
        <v/>
      </c>
      <c r="E437" s="4" t="n"/>
      <c r="F437" s="6" t="n"/>
      <c r="G437" s="6" t="n"/>
      <c r="H437" s="7">
        <f>IF(G437="","",G437-TODAY())</f>
        <v/>
      </c>
      <c r="I437" s="8">
        <f>IF(G437="","",
IF(G437&lt;TODAY(),
IF(O437&gt;0,"Violated","Completed"),
IF(H437&lt;=7,"Expiring Soon",
"Active")))</f>
        <v/>
      </c>
      <c r="J437" s="8">
        <f>IF(C437="","",COUNTIFS(purchase!$C:$C,$C437,purchase!$E:$E,$E437,purchase!$G:$G,"&gt;="&amp;$F437,purchase!$G:$G,"&lt;="&amp;$G437))</f>
        <v/>
      </c>
      <c r="K437" s="9">
        <f>IF(COUNTIFS(purchase!$C:$C,$C437,purchase!$E:$E,$E437,purchase!$G:$G,"&gt;="&amp;$F437,purchase!$G:$G,"&lt;="&amp;$G437)=0,"",_xlfn.MAXIFS(purchase!$G:$G,purchase!$C:$C,$C437,purchase!$E:$E,$E437,purchase!$G:$G,"&gt;="&amp;$F437,purchase!$G:$G,"&lt;="&amp;$G437))</f>
        <v/>
      </c>
      <c r="L437" s="4" t="n"/>
      <c r="M437" s="4" t="n"/>
      <c r="N437" s="10">
        <f>IF(M437="","",SUMIFS(purchase!$N:$N,purchase!$C:$C,$C437,purchase!$E:$E,$E437,purchase!$G:$G,"&gt;="&amp;$F437,purchase!$G:$G,"&lt;="&amp;$G437))</f>
        <v/>
      </c>
      <c r="O437" s="10">
        <f>IF(M437="","",M437-N437)</f>
        <v/>
      </c>
      <c r="P437" s="11">
        <f>IF(M437=0,"",N437/M437)</f>
        <v/>
      </c>
      <c r="Q437" s="12">
        <f>IF(OR(G437="",O437=""),"",
IF(AND(G437&lt;TODAY(),O437&gt;0),"YES","NO"))</f>
        <v/>
      </c>
      <c r="R437" s="13" t="n"/>
      <c r="S437" s="14" t="n"/>
      <c r="T437" s="15">
        <f>IF(Q437="YES", IF(R437="Company",L437*(1+S437),IF(R437="Vendor",L437*(1-S437),"")),"")</f>
        <v/>
      </c>
      <c r="U437" s="15">
        <f>IF(Q437="YES",O437*T437,"")</f>
        <v/>
      </c>
      <c r="V437" s="16" t="n"/>
      <c r="W437" s="17">
        <f>IF(Q437="YES",G437+V437,"")</f>
        <v/>
      </c>
      <c r="X437" s="18">
        <f>IF(Q437="YES",IF(TODAY()&gt;W437,"OVERDUE","WITHIN TIME"),"")</f>
        <v/>
      </c>
    </row>
    <row r="438">
      <c r="A438" s="3" t="n">
        <v>434</v>
      </c>
      <c r="B438" s="4" t="n"/>
      <c r="C438" s="4" t="n"/>
      <c r="D438" s="5">
        <f>IF(E438="NRFC","Natural Rubber Field Coagulam","")</f>
        <v/>
      </c>
      <c r="E438" s="4" t="n"/>
      <c r="F438" s="6" t="n"/>
      <c r="G438" s="6" t="n"/>
      <c r="H438" s="7">
        <f>IF(G438="","",G438-TODAY())</f>
        <v/>
      </c>
      <c r="I438" s="8">
        <f>IF(G438="","",
IF(G438&lt;TODAY(),
IF(O438&gt;0,"Violated","Completed"),
IF(H438&lt;=7,"Expiring Soon",
"Active")))</f>
        <v/>
      </c>
      <c r="J438" s="8">
        <f>IF(C438="","",COUNTIFS(purchase!$C:$C,$C438,purchase!$E:$E,$E438,purchase!$G:$G,"&gt;="&amp;$F438,purchase!$G:$G,"&lt;="&amp;$G438))</f>
        <v/>
      </c>
      <c r="K438" s="9">
        <f>IF(COUNTIFS(purchase!$C:$C,$C438,purchase!$E:$E,$E438,purchase!$G:$G,"&gt;="&amp;$F438,purchase!$G:$G,"&lt;="&amp;$G438)=0,"",_xlfn.MAXIFS(purchase!$G:$G,purchase!$C:$C,$C438,purchase!$E:$E,$E438,purchase!$G:$G,"&gt;="&amp;$F438,purchase!$G:$G,"&lt;="&amp;$G438))</f>
        <v/>
      </c>
      <c r="L438" s="4" t="n"/>
      <c r="M438" s="4" t="n"/>
      <c r="N438" s="10">
        <f>IF(M438="","",SUMIFS(purchase!$N:$N,purchase!$C:$C,$C438,purchase!$E:$E,$E438,purchase!$G:$G,"&gt;="&amp;$F438,purchase!$G:$G,"&lt;="&amp;$G438))</f>
        <v/>
      </c>
      <c r="O438" s="10">
        <f>IF(M438="","",M438-N438)</f>
        <v/>
      </c>
      <c r="P438" s="11">
        <f>IF(M438=0,"",N438/M438)</f>
        <v/>
      </c>
      <c r="Q438" s="12">
        <f>IF(OR(G438="",O438=""),"",
IF(AND(G438&lt;TODAY(),O438&gt;0),"YES","NO"))</f>
        <v/>
      </c>
      <c r="R438" s="13" t="n"/>
      <c r="S438" s="14" t="n"/>
      <c r="T438" s="15">
        <f>IF(Q438="YES", IF(R438="Company",L438*(1+S438),IF(R438="Vendor",L438*(1-S438),"")),"")</f>
        <v/>
      </c>
      <c r="U438" s="15">
        <f>IF(Q438="YES",O438*T438,"")</f>
        <v/>
      </c>
      <c r="V438" s="16" t="n"/>
      <c r="W438" s="17">
        <f>IF(Q438="YES",G438+V438,"")</f>
        <v/>
      </c>
      <c r="X438" s="18">
        <f>IF(Q438="YES",IF(TODAY()&gt;W438,"OVERDUE","WITHIN TIME"),"")</f>
        <v/>
      </c>
    </row>
    <row r="439">
      <c r="A439" s="3" t="n">
        <v>435</v>
      </c>
      <c r="B439" s="4" t="n"/>
      <c r="C439" s="4" t="n"/>
      <c r="D439" s="5">
        <f>IF(E439="NRFC","Natural Rubber Field Coagulam","")</f>
        <v/>
      </c>
      <c r="E439" s="4" t="n"/>
      <c r="F439" s="6" t="n"/>
      <c r="G439" s="6" t="n"/>
      <c r="H439" s="7">
        <f>IF(G439="","",G439-TODAY())</f>
        <v/>
      </c>
      <c r="I439" s="8">
        <f>IF(G439="","",
IF(G439&lt;TODAY(),
IF(O439&gt;0,"Violated","Completed"),
IF(H439&lt;=7,"Expiring Soon",
"Active")))</f>
        <v/>
      </c>
      <c r="J439" s="8">
        <f>IF(C439="","",COUNTIFS(purchase!$C:$C,$C439,purchase!$E:$E,$E439,purchase!$G:$G,"&gt;="&amp;$F439,purchase!$G:$G,"&lt;="&amp;$G439))</f>
        <v/>
      </c>
      <c r="K439" s="9">
        <f>IF(COUNTIFS(purchase!$C:$C,$C439,purchase!$E:$E,$E439,purchase!$G:$G,"&gt;="&amp;$F439,purchase!$G:$G,"&lt;="&amp;$G439)=0,"",_xlfn.MAXIFS(purchase!$G:$G,purchase!$C:$C,$C439,purchase!$E:$E,$E439,purchase!$G:$G,"&gt;="&amp;$F439,purchase!$G:$G,"&lt;="&amp;$G439))</f>
        <v/>
      </c>
      <c r="L439" s="4" t="n"/>
      <c r="M439" s="4" t="n"/>
      <c r="N439" s="10">
        <f>IF(M439="","",SUMIFS(purchase!$N:$N,purchase!$C:$C,$C439,purchase!$E:$E,$E439,purchase!$G:$G,"&gt;="&amp;$F439,purchase!$G:$G,"&lt;="&amp;$G439))</f>
        <v/>
      </c>
      <c r="O439" s="10">
        <f>IF(M439="","",M439-N439)</f>
        <v/>
      </c>
      <c r="P439" s="11">
        <f>IF(M439=0,"",N439/M439)</f>
        <v/>
      </c>
      <c r="Q439" s="12">
        <f>IF(OR(G439="",O439=""),"",
IF(AND(G439&lt;TODAY(),O439&gt;0),"YES","NO"))</f>
        <v/>
      </c>
      <c r="R439" s="13" t="n"/>
      <c r="S439" s="14" t="n"/>
      <c r="T439" s="15">
        <f>IF(Q439="YES", IF(R439="Company",L439*(1+S439),IF(R439="Vendor",L439*(1-S439),"")),"")</f>
        <v/>
      </c>
      <c r="U439" s="15">
        <f>IF(Q439="YES",O439*T439,"")</f>
        <v/>
      </c>
      <c r="V439" s="16" t="n"/>
      <c r="W439" s="17">
        <f>IF(Q439="YES",G439+V439,"")</f>
        <v/>
      </c>
      <c r="X439" s="18">
        <f>IF(Q439="YES",IF(TODAY()&gt;W439,"OVERDUE","WITHIN TIME"),"")</f>
        <v/>
      </c>
    </row>
    <row r="440">
      <c r="A440" s="3" t="n">
        <v>436</v>
      </c>
      <c r="B440" s="4" t="n"/>
      <c r="C440" s="4" t="n"/>
      <c r="D440" s="5">
        <f>IF(E440="NRFC","Natural Rubber Field Coagulam","")</f>
        <v/>
      </c>
      <c r="E440" s="4" t="n"/>
      <c r="F440" s="6" t="n"/>
      <c r="G440" s="6" t="n"/>
      <c r="H440" s="7">
        <f>IF(G440="","",G440-TODAY())</f>
        <v/>
      </c>
      <c r="I440" s="8">
        <f>IF(G440="","",
IF(G440&lt;TODAY(),
IF(O440&gt;0,"Violated","Completed"),
IF(H440&lt;=7,"Expiring Soon",
"Active")))</f>
        <v/>
      </c>
      <c r="J440" s="8">
        <f>IF(C440="","",COUNTIFS(purchase!$C:$C,$C440,purchase!$E:$E,$E440,purchase!$G:$G,"&gt;="&amp;$F440,purchase!$G:$G,"&lt;="&amp;$G440))</f>
        <v/>
      </c>
      <c r="K440" s="9">
        <f>IF(COUNTIFS(purchase!$C:$C,$C440,purchase!$E:$E,$E440,purchase!$G:$G,"&gt;="&amp;$F440,purchase!$G:$G,"&lt;="&amp;$G440)=0,"",_xlfn.MAXIFS(purchase!$G:$G,purchase!$C:$C,$C440,purchase!$E:$E,$E440,purchase!$G:$G,"&gt;="&amp;$F440,purchase!$G:$G,"&lt;="&amp;$G440))</f>
        <v/>
      </c>
      <c r="L440" s="4" t="n"/>
      <c r="M440" s="4" t="n"/>
      <c r="N440" s="10">
        <f>IF(M440="","",SUMIFS(purchase!$N:$N,purchase!$C:$C,$C440,purchase!$E:$E,$E440,purchase!$G:$G,"&gt;="&amp;$F440,purchase!$G:$G,"&lt;="&amp;$G440))</f>
        <v/>
      </c>
      <c r="O440" s="10">
        <f>IF(M440="","",M440-N440)</f>
        <v/>
      </c>
      <c r="P440" s="11">
        <f>IF(M440=0,"",N440/M440)</f>
        <v/>
      </c>
      <c r="Q440" s="12">
        <f>IF(OR(G440="",O440=""),"",
IF(AND(G440&lt;TODAY(),O440&gt;0),"YES","NO"))</f>
        <v/>
      </c>
      <c r="R440" s="13" t="n"/>
      <c r="S440" s="14" t="n"/>
      <c r="T440" s="15">
        <f>IF(Q440="YES", IF(R440="Company",L440*(1+S440),IF(R440="Vendor",L440*(1-S440),"")),"")</f>
        <v/>
      </c>
      <c r="U440" s="15">
        <f>IF(Q440="YES",O440*T440,"")</f>
        <v/>
      </c>
      <c r="V440" s="16" t="n"/>
      <c r="W440" s="17">
        <f>IF(Q440="YES",G440+V440,"")</f>
        <v/>
      </c>
      <c r="X440" s="18">
        <f>IF(Q440="YES",IF(TODAY()&gt;W440,"OVERDUE","WITHIN TIME"),"")</f>
        <v/>
      </c>
    </row>
    <row r="441">
      <c r="A441" s="3" t="n">
        <v>437</v>
      </c>
      <c r="B441" s="4" t="n"/>
      <c r="C441" s="4" t="n"/>
      <c r="D441" s="5">
        <f>IF(E441="NRFC","Natural Rubber Field Coagulam","")</f>
        <v/>
      </c>
      <c r="E441" s="4" t="n"/>
      <c r="F441" s="6" t="n"/>
      <c r="G441" s="6" t="n"/>
      <c r="H441" s="7">
        <f>IF(G441="","",G441-TODAY())</f>
        <v/>
      </c>
      <c r="I441" s="8">
        <f>IF(G441="","",
IF(G441&lt;TODAY(),
IF(O441&gt;0,"Violated","Completed"),
IF(H441&lt;=7,"Expiring Soon",
"Active")))</f>
        <v/>
      </c>
      <c r="J441" s="8">
        <f>IF(C441="","",COUNTIFS(purchase!$C:$C,$C441,purchase!$E:$E,$E441,purchase!$G:$G,"&gt;="&amp;$F441,purchase!$G:$G,"&lt;="&amp;$G441))</f>
        <v/>
      </c>
      <c r="K441" s="9">
        <f>IF(COUNTIFS(purchase!$C:$C,$C441,purchase!$E:$E,$E441,purchase!$G:$G,"&gt;="&amp;$F441,purchase!$G:$G,"&lt;="&amp;$G441)=0,"",_xlfn.MAXIFS(purchase!$G:$G,purchase!$C:$C,$C441,purchase!$E:$E,$E441,purchase!$G:$G,"&gt;="&amp;$F441,purchase!$G:$G,"&lt;="&amp;$G441))</f>
        <v/>
      </c>
      <c r="L441" s="4" t="n"/>
      <c r="M441" s="4" t="n"/>
      <c r="N441" s="10">
        <f>IF(M441="","",SUMIFS(purchase!$N:$N,purchase!$C:$C,$C441,purchase!$E:$E,$E441,purchase!$G:$G,"&gt;="&amp;$F441,purchase!$G:$G,"&lt;="&amp;$G441))</f>
        <v/>
      </c>
      <c r="O441" s="10">
        <f>IF(M441="","",M441-N441)</f>
        <v/>
      </c>
      <c r="P441" s="11">
        <f>IF(M441=0,"",N441/M441)</f>
        <v/>
      </c>
      <c r="Q441" s="12">
        <f>IF(OR(G441="",O441=""),"",
IF(AND(G441&lt;TODAY(),O441&gt;0),"YES","NO"))</f>
        <v/>
      </c>
      <c r="R441" s="13" t="n"/>
      <c r="S441" s="14" t="n"/>
      <c r="T441" s="15">
        <f>IF(Q441="YES", IF(R441="Company",L441*(1+S441),IF(R441="Vendor",L441*(1-S441),"")),"")</f>
        <v/>
      </c>
      <c r="U441" s="15">
        <f>IF(Q441="YES",O441*T441,"")</f>
        <v/>
      </c>
      <c r="V441" s="16" t="n"/>
      <c r="W441" s="17">
        <f>IF(Q441="YES",G441+V441,"")</f>
        <v/>
      </c>
      <c r="X441" s="18">
        <f>IF(Q441="YES",IF(TODAY()&gt;W441,"OVERDUE","WITHIN TIME"),"")</f>
        <v/>
      </c>
    </row>
    <row r="442">
      <c r="A442" s="3" t="n">
        <v>438</v>
      </c>
      <c r="B442" s="4" t="n"/>
      <c r="C442" s="4" t="n"/>
      <c r="D442" s="5">
        <f>IF(E442="NRFC","Natural Rubber Field Coagulam","")</f>
        <v/>
      </c>
      <c r="E442" s="4" t="n"/>
      <c r="F442" s="6" t="n"/>
      <c r="G442" s="6" t="n"/>
      <c r="H442" s="7">
        <f>IF(G442="","",G442-TODAY())</f>
        <v/>
      </c>
      <c r="I442" s="8">
        <f>IF(G442="","",
IF(G442&lt;TODAY(),
IF(O442&gt;0,"Violated","Completed"),
IF(H442&lt;=7,"Expiring Soon",
"Active")))</f>
        <v/>
      </c>
      <c r="J442" s="8">
        <f>IF(C442="","",COUNTIFS(purchase!$C:$C,$C442,purchase!$E:$E,$E442,purchase!$G:$G,"&gt;="&amp;$F442,purchase!$G:$G,"&lt;="&amp;$G442))</f>
        <v/>
      </c>
      <c r="K442" s="9">
        <f>IF(COUNTIFS(purchase!$C:$C,$C442,purchase!$E:$E,$E442,purchase!$G:$G,"&gt;="&amp;$F442,purchase!$G:$G,"&lt;="&amp;$G442)=0,"",_xlfn.MAXIFS(purchase!$G:$G,purchase!$C:$C,$C442,purchase!$E:$E,$E442,purchase!$G:$G,"&gt;="&amp;$F442,purchase!$G:$G,"&lt;="&amp;$G442))</f>
        <v/>
      </c>
      <c r="L442" s="4" t="n"/>
      <c r="M442" s="4" t="n"/>
      <c r="N442" s="10">
        <f>IF(M442="","",SUMIFS(purchase!$N:$N,purchase!$C:$C,$C442,purchase!$E:$E,$E442,purchase!$G:$G,"&gt;="&amp;$F442,purchase!$G:$G,"&lt;="&amp;$G442))</f>
        <v/>
      </c>
      <c r="O442" s="10">
        <f>IF(M442="","",M442-N442)</f>
        <v/>
      </c>
      <c r="P442" s="11">
        <f>IF(M442=0,"",N442/M442)</f>
        <v/>
      </c>
      <c r="Q442" s="12">
        <f>IF(OR(G442="",O442=""),"",
IF(AND(G442&lt;TODAY(),O442&gt;0),"YES","NO"))</f>
        <v/>
      </c>
      <c r="R442" s="13" t="n"/>
      <c r="S442" s="14" t="n"/>
      <c r="T442" s="15">
        <f>IF(Q442="YES", IF(R442="Company",L442*(1+S442),IF(R442="Vendor",L442*(1-S442),"")),"")</f>
        <v/>
      </c>
      <c r="U442" s="15">
        <f>IF(Q442="YES",O442*T442,"")</f>
        <v/>
      </c>
      <c r="V442" s="16" t="n"/>
      <c r="W442" s="17">
        <f>IF(Q442="YES",G442+V442,"")</f>
        <v/>
      </c>
      <c r="X442" s="18">
        <f>IF(Q442="YES",IF(TODAY()&gt;W442,"OVERDUE","WITHIN TIME"),"")</f>
        <v/>
      </c>
    </row>
    <row r="443">
      <c r="A443" s="3" t="n">
        <v>439</v>
      </c>
      <c r="B443" s="4" t="n"/>
      <c r="C443" s="4" t="n"/>
      <c r="D443" s="5">
        <f>IF(E443="NRFC","Natural Rubber Field Coagulam","")</f>
        <v/>
      </c>
      <c r="E443" s="4" t="n"/>
      <c r="F443" s="6" t="n"/>
      <c r="G443" s="6" t="n"/>
      <c r="H443" s="7">
        <f>IF(G443="","",G443-TODAY())</f>
        <v/>
      </c>
      <c r="I443" s="8">
        <f>IF(G443="","",
IF(G443&lt;TODAY(),
IF(O443&gt;0,"Violated","Completed"),
IF(H443&lt;=7,"Expiring Soon",
"Active")))</f>
        <v/>
      </c>
      <c r="J443" s="8">
        <f>IF(C443="","",COUNTIFS(purchase!$C:$C,$C443,purchase!$E:$E,$E443,purchase!$G:$G,"&gt;="&amp;$F443,purchase!$G:$G,"&lt;="&amp;$G443))</f>
        <v/>
      </c>
      <c r="K443" s="9">
        <f>IF(COUNTIFS(purchase!$C:$C,$C443,purchase!$E:$E,$E443,purchase!$G:$G,"&gt;="&amp;$F443,purchase!$G:$G,"&lt;="&amp;$G443)=0,"",_xlfn.MAXIFS(purchase!$G:$G,purchase!$C:$C,$C443,purchase!$E:$E,$E443,purchase!$G:$G,"&gt;="&amp;$F443,purchase!$G:$G,"&lt;="&amp;$G443))</f>
        <v/>
      </c>
      <c r="L443" s="4" t="n"/>
      <c r="M443" s="4" t="n"/>
      <c r="N443" s="10">
        <f>IF(M443="","",SUMIFS(purchase!$N:$N,purchase!$C:$C,$C443,purchase!$E:$E,$E443,purchase!$G:$G,"&gt;="&amp;$F443,purchase!$G:$G,"&lt;="&amp;$G443))</f>
        <v/>
      </c>
      <c r="O443" s="10">
        <f>IF(M443="","",M443-N443)</f>
        <v/>
      </c>
      <c r="P443" s="11">
        <f>IF(M443=0,"",N443/M443)</f>
        <v/>
      </c>
      <c r="Q443" s="12">
        <f>IF(OR(G443="",O443=""),"",
IF(AND(G443&lt;TODAY(),O443&gt;0),"YES","NO"))</f>
        <v/>
      </c>
      <c r="R443" s="13" t="n"/>
      <c r="S443" s="14" t="n"/>
      <c r="T443" s="15">
        <f>IF(Q443="YES", IF(R443="Company",L443*(1+S443),IF(R443="Vendor",L443*(1-S443),"")),"")</f>
        <v/>
      </c>
      <c r="U443" s="15">
        <f>IF(Q443="YES",O443*T443,"")</f>
        <v/>
      </c>
      <c r="V443" s="16" t="n"/>
      <c r="W443" s="17">
        <f>IF(Q443="YES",G443+V443,"")</f>
        <v/>
      </c>
      <c r="X443" s="18">
        <f>IF(Q443="YES",IF(TODAY()&gt;W443,"OVERDUE","WITHIN TIME"),"")</f>
        <v/>
      </c>
    </row>
    <row r="444">
      <c r="A444" s="3" t="n">
        <v>440</v>
      </c>
      <c r="B444" s="4" t="n"/>
      <c r="C444" s="4" t="n"/>
      <c r="D444" s="5">
        <f>IF(E444="NRFC","Natural Rubber Field Coagulam","")</f>
        <v/>
      </c>
      <c r="E444" s="4" t="n"/>
      <c r="F444" s="6" t="n"/>
      <c r="G444" s="6" t="n"/>
      <c r="H444" s="7">
        <f>IF(G444="","",G444-TODAY())</f>
        <v/>
      </c>
      <c r="I444" s="8">
        <f>IF(G444="","",
IF(G444&lt;TODAY(),
IF(O444&gt;0,"Violated","Completed"),
IF(H444&lt;=7,"Expiring Soon",
"Active")))</f>
        <v/>
      </c>
      <c r="J444" s="8">
        <f>IF(C444="","",COUNTIFS(purchase!$C:$C,$C444,purchase!$E:$E,$E444,purchase!$G:$G,"&gt;="&amp;$F444,purchase!$G:$G,"&lt;="&amp;$G444))</f>
        <v/>
      </c>
      <c r="K444" s="9">
        <f>IF(COUNTIFS(purchase!$C:$C,$C444,purchase!$E:$E,$E444,purchase!$G:$G,"&gt;="&amp;$F444,purchase!$G:$G,"&lt;="&amp;$G444)=0,"",_xlfn.MAXIFS(purchase!$G:$G,purchase!$C:$C,$C444,purchase!$E:$E,$E444,purchase!$G:$G,"&gt;="&amp;$F444,purchase!$G:$G,"&lt;="&amp;$G444))</f>
        <v/>
      </c>
      <c r="L444" s="4" t="n"/>
      <c r="M444" s="4" t="n"/>
      <c r="N444" s="10">
        <f>IF(M444="","",SUMIFS(purchase!$N:$N,purchase!$C:$C,$C444,purchase!$E:$E,$E444,purchase!$G:$G,"&gt;="&amp;$F444,purchase!$G:$G,"&lt;="&amp;$G444))</f>
        <v/>
      </c>
      <c r="O444" s="10">
        <f>IF(M444="","",M444-N444)</f>
        <v/>
      </c>
      <c r="P444" s="11">
        <f>IF(M444=0,"",N444/M444)</f>
        <v/>
      </c>
      <c r="Q444" s="12">
        <f>IF(OR(G444="",O444=""),"",
IF(AND(G444&lt;TODAY(),O444&gt;0),"YES","NO"))</f>
        <v/>
      </c>
      <c r="R444" s="13" t="n"/>
      <c r="S444" s="14" t="n"/>
      <c r="T444" s="15">
        <f>IF(Q444="YES", IF(R444="Company",L444*(1+S444),IF(R444="Vendor",L444*(1-S444),"")),"")</f>
        <v/>
      </c>
      <c r="U444" s="15">
        <f>IF(Q444="YES",O444*T444,"")</f>
        <v/>
      </c>
      <c r="V444" s="16" t="n"/>
      <c r="W444" s="17">
        <f>IF(Q444="YES",G444+V444,"")</f>
        <v/>
      </c>
      <c r="X444" s="18">
        <f>IF(Q444="YES",IF(TODAY()&gt;W444,"OVERDUE","WITHIN TIME"),"")</f>
        <v/>
      </c>
    </row>
    <row r="445">
      <c r="A445" s="3" t="n">
        <v>441</v>
      </c>
      <c r="B445" s="4" t="n"/>
      <c r="C445" s="4" t="n"/>
      <c r="D445" s="5">
        <f>IF(E445="NRFC","Natural Rubber Field Coagulam","")</f>
        <v/>
      </c>
      <c r="E445" s="4" t="n"/>
      <c r="F445" s="6" t="n"/>
      <c r="G445" s="6" t="n"/>
      <c r="H445" s="7">
        <f>IF(G445="","",G445-TODAY())</f>
        <v/>
      </c>
      <c r="I445" s="8">
        <f>IF(G445="","",
IF(G445&lt;TODAY(),
IF(O445&gt;0,"Violated","Completed"),
IF(H445&lt;=7,"Expiring Soon",
"Active")))</f>
        <v/>
      </c>
      <c r="J445" s="8">
        <f>IF(C445="","",COUNTIFS(purchase!$C:$C,$C445,purchase!$E:$E,$E445,purchase!$G:$G,"&gt;="&amp;$F445,purchase!$G:$G,"&lt;="&amp;$G445))</f>
        <v/>
      </c>
      <c r="K445" s="9">
        <f>IF(COUNTIFS(purchase!$C:$C,$C445,purchase!$E:$E,$E445,purchase!$G:$G,"&gt;="&amp;$F445,purchase!$G:$G,"&lt;="&amp;$G445)=0,"",_xlfn.MAXIFS(purchase!$G:$G,purchase!$C:$C,$C445,purchase!$E:$E,$E445,purchase!$G:$G,"&gt;="&amp;$F445,purchase!$G:$G,"&lt;="&amp;$G445))</f>
        <v/>
      </c>
      <c r="L445" s="4" t="n"/>
      <c r="M445" s="4" t="n"/>
      <c r="N445" s="10">
        <f>IF(M445="","",SUMIFS(purchase!$N:$N,purchase!$C:$C,$C445,purchase!$E:$E,$E445,purchase!$G:$G,"&gt;="&amp;$F445,purchase!$G:$G,"&lt;="&amp;$G445))</f>
        <v/>
      </c>
      <c r="O445" s="10">
        <f>IF(M445="","",M445-N445)</f>
        <v/>
      </c>
      <c r="P445" s="11">
        <f>IF(M445=0,"",N445/M445)</f>
        <v/>
      </c>
      <c r="Q445" s="12">
        <f>IF(OR(G445="",O445=""),"",
IF(AND(G445&lt;TODAY(),O445&gt;0),"YES","NO"))</f>
        <v/>
      </c>
      <c r="R445" s="13" t="n"/>
      <c r="S445" s="14" t="n"/>
      <c r="T445" s="15">
        <f>IF(Q445="YES", IF(R445="Company",L445*(1+S445),IF(R445="Vendor",L445*(1-S445),"")),"")</f>
        <v/>
      </c>
      <c r="U445" s="15">
        <f>IF(Q445="YES",O445*T445,"")</f>
        <v/>
      </c>
      <c r="V445" s="16" t="n"/>
      <c r="W445" s="17">
        <f>IF(Q445="YES",G445+V445,"")</f>
        <v/>
      </c>
      <c r="X445" s="18">
        <f>IF(Q445="YES",IF(TODAY()&gt;W445,"OVERDUE","WITHIN TIME"),"")</f>
        <v/>
      </c>
    </row>
    <row r="446">
      <c r="A446" s="3" t="n">
        <v>442</v>
      </c>
      <c r="B446" s="4" t="n"/>
      <c r="C446" s="4" t="n"/>
      <c r="D446" s="5">
        <f>IF(E446="NRFC","Natural Rubber Field Coagulam","")</f>
        <v/>
      </c>
      <c r="E446" s="4" t="n"/>
      <c r="F446" s="6" t="n"/>
      <c r="G446" s="6" t="n"/>
      <c r="H446" s="7">
        <f>IF(G446="","",G446-TODAY())</f>
        <v/>
      </c>
      <c r="I446" s="8">
        <f>IF(G446="","",
IF(G446&lt;TODAY(),
IF(O446&gt;0,"Violated","Completed"),
IF(H446&lt;=7,"Expiring Soon",
"Active")))</f>
        <v/>
      </c>
      <c r="J446" s="8">
        <f>IF(C446="","",COUNTIFS(purchase!$C:$C,$C446,purchase!$E:$E,$E446,purchase!$G:$G,"&gt;="&amp;$F446,purchase!$G:$G,"&lt;="&amp;$G446))</f>
        <v/>
      </c>
      <c r="K446" s="9">
        <f>IF(COUNTIFS(purchase!$C:$C,$C446,purchase!$E:$E,$E446,purchase!$G:$G,"&gt;="&amp;$F446,purchase!$G:$G,"&lt;="&amp;$G446)=0,"",_xlfn.MAXIFS(purchase!$G:$G,purchase!$C:$C,$C446,purchase!$E:$E,$E446,purchase!$G:$G,"&gt;="&amp;$F446,purchase!$G:$G,"&lt;="&amp;$G446))</f>
        <v/>
      </c>
      <c r="L446" s="4" t="n"/>
      <c r="M446" s="4" t="n"/>
      <c r="N446" s="10">
        <f>IF(M446="","",SUMIFS(purchase!$N:$N,purchase!$C:$C,$C446,purchase!$E:$E,$E446,purchase!$G:$G,"&gt;="&amp;$F446,purchase!$G:$G,"&lt;="&amp;$G446))</f>
        <v/>
      </c>
      <c r="O446" s="10">
        <f>IF(M446="","",M446-N446)</f>
        <v/>
      </c>
      <c r="P446" s="11">
        <f>IF(M446=0,"",N446/M446)</f>
        <v/>
      </c>
      <c r="Q446" s="12">
        <f>IF(OR(G446="",O446=""),"",
IF(AND(G446&lt;TODAY(),O446&gt;0),"YES","NO"))</f>
        <v/>
      </c>
      <c r="R446" s="13" t="n"/>
      <c r="S446" s="14" t="n"/>
      <c r="T446" s="15">
        <f>IF(Q446="YES", IF(R446="Company",L446*(1+S446),IF(R446="Vendor",L446*(1-S446),"")),"")</f>
        <v/>
      </c>
      <c r="U446" s="15">
        <f>IF(Q446="YES",O446*T446,"")</f>
        <v/>
      </c>
      <c r="V446" s="16" t="n"/>
      <c r="W446" s="17">
        <f>IF(Q446="YES",G446+V446,"")</f>
        <v/>
      </c>
      <c r="X446" s="18">
        <f>IF(Q446="YES",IF(TODAY()&gt;W446,"OVERDUE","WITHIN TIME"),"")</f>
        <v/>
      </c>
    </row>
    <row r="447">
      <c r="A447" s="3" t="n">
        <v>443</v>
      </c>
      <c r="B447" s="4" t="n"/>
      <c r="C447" s="4" t="n"/>
      <c r="D447" s="5">
        <f>IF(E447="NRFC","Natural Rubber Field Coagulam","")</f>
        <v/>
      </c>
      <c r="E447" s="4" t="n"/>
      <c r="F447" s="6" t="n"/>
      <c r="G447" s="6" t="n"/>
      <c r="H447" s="7">
        <f>IF(G447="","",G447-TODAY())</f>
        <v/>
      </c>
      <c r="I447" s="8">
        <f>IF(G447="","",
IF(G447&lt;TODAY(),
IF(O447&gt;0,"Violated","Completed"),
IF(H447&lt;=7,"Expiring Soon",
"Active")))</f>
        <v/>
      </c>
      <c r="J447" s="8">
        <f>IF(C447="","",COUNTIFS(purchase!$C:$C,$C447,purchase!$E:$E,$E447,purchase!$G:$G,"&gt;="&amp;$F447,purchase!$G:$G,"&lt;="&amp;$G447))</f>
        <v/>
      </c>
      <c r="K447" s="9">
        <f>IF(COUNTIFS(purchase!$C:$C,$C447,purchase!$E:$E,$E447,purchase!$G:$G,"&gt;="&amp;$F447,purchase!$G:$G,"&lt;="&amp;$G447)=0,"",_xlfn.MAXIFS(purchase!$G:$G,purchase!$C:$C,$C447,purchase!$E:$E,$E447,purchase!$G:$G,"&gt;="&amp;$F447,purchase!$G:$G,"&lt;="&amp;$G447))</f>
        <v/>
      </c>
      <c r="L447" s="4" t="n"/>
      <c r="M447" s="4" t="n"/>
      <c r="N447" s="10">
        <f>IF(M447="","",SUMIFS(purchase!$N:$N,purchase!$C:$C,$C447,purchase!$E:$E,$E447,purchase!$G:$G,"&gt;="&amp;$F447,purchase!$G:$G,"&lt;="&amp;$G447))</f>
        <v/>
      </c>
      <c r="O447" s="10">
        <f>IF(M447="","",M447-N447)</f>
        <v/>
      </c>
      <c r="P447" s="11">
        <f>IF(M447=0,"",N447/M447)</f>
        <v/>
      </c>
      <c r="Q447" s="12">
        <f>IF(OR(G447="",O447=""),"",
IF(AND(G447&lt;TODAY(),O447&gt;0),"YES","NO"))</f>
        <v/>
      </c>
      <c r="R447" s="13" t="n"/>
      <c r="S447" s="14" t="n"/>
      <c r="T447" s="15">
        <f>IF(Q447="YES", IF(R447="Company",L447*(1+S447),IF(R447="Vendor",L447*(1-S447),"")),"")</f>
        <v/>
      </c>
      <c r="U447" s="15">
        <f>IF(Q447="YES",O447*T447,"")</f>
        <v/>
      </c>
      <c r="V447" s="16" t="n"/>
      <c r="W447" s="17">
        <f>IF(Q447="YES",G447+V447,"")</f>
        <v/>
      </c>
      <c r="X447" s="18">
        <f>IF(Q447="YES",IF(TODAY()&gt;W447,"OVERDUE","WITHIN TIME"),"")</f>
        <v/>
      </c>
    </row>
    <row r="448">
      <c r="A448" s="3" t="n">
        <v>444</v>
      </c>
      <c r="B448" s="4" t="n"/>
      <c r="C448" s="4" t="n"/>
      <c r="D448" s="5">
        <f>IF(E448="NRFC","Natural Rubber Field Coagulam","")</f>
        <v/>
      </c>
      <c r="E448" s="4" t="n"/>
      <c r="F448" s="6" t="n"/>
      <c r="G448" s="6" t="n"/>
      <c r="H448" s="7">
        <f>IF(G448="","",G448-TODAY())</f>
        <v/>
      </c>
      <c r="I448" s="8">
        <f>IF(G448="","",
IF(G448&lt;TODAY(),
IF(O448&gt;0,"Violated","Completed"),
IF(H448&lt;=7,"Expiring Soon",
"Active")))</f>
        <v/>
      </c>
      <c r="J448" s="8">
        <f>IF(C448="","",COUNTIFS(purchase!$C:$C,$C448,purchase!$E:$E,$E448,purchase!$G:$G,"&gt;="&amp;$F448,purchase!$G:$G,"&lt;="&amp;$G448))</f>
        <v/>
      </c>
      <c r="K448" s="9">
        <f>IF(COUNTIFS(purchase!$C:$C,$C448,purchase!$E:$E,$E448,purchase!$G:$G,"&gt;="&amp;$F448,purchase!$G:$G,"&lt;="&amp;$G448)=0,"",_xlfn.MAXIFS(purchase!$G:$G,purchase!$C:$C,$C448,purchase!$E:$E,$E448,purchase!$G:$G,"&gt;="&amp;$F448,purchase!$G:$G,"&lt;="&amp;$G448))</f>
        <v/>
      </c>
      <c r="L448" s="4" t="n"/>
      <c r="M448" s="4" t="n"/>
      <c r="N448" s="10">
        <f>IF(M448="","",SUMIFS(purchase!$N:$N,purchase!$C:$C,$C448,purchase!$E:$E,$E448,purchase!$G:$G,"&gt;="&amp;$F448,purchase!$G:$G,"&lt;="&amp;$G448))</f>
        <v/>
      </c>
      <c r="O448" s="10">
        <f>IF(M448="","",M448-N448)</f>
        <v/>
      </c>
      <c r="P448" s="11">
        <f>IF(M448=0,"",N448/M448)</f>
        <v/>
      </c>
      <c r="Q448" s="12">
        <f>IF(OR(G448="",O448=""),"",
IF(AND(G448&lt;TODAY(),O448&gt;0),"YES","NO"))</f>
        <v/>
      </c>
      <c r="R448" s="13" t="n"/>
      <c r="S448" s="14" t="n"/>
      <c r="T448" s="15">
        <f>IF(Q448="YES", IF(R448="Company",L448*(1+S448),IF(R448="Vendor",L448*(1-S448),"")),"")</f>
        <v/>
      </c>
      <c r="U448" s="15">
        <f>IF(Q448="YES",O448*T448,"")</f>
        <v/>
      </c>
      <c r="V448" s="16" t="n"/>
      <c r="W448" s="17">
        <f>IF(Q448="YES",G448+V448,"")</f>
        <v/>
      </c>
      <c r="X448" s="18">
        <f>IF(Q448="YES",IF(TODAY()&gt;W448,"OVERDUE","WITHIN TIME"),"")</f>
        <v/>
      </c>
    </row>
    <row r="449">
      <c r="A449" s="3" t="n">
        <v>445</v>
      </c>
      <c r="B449" s="4" t="n"/>
      <c r="C449" s="4" t="n"/>
      <c r="D449" s="5">
        <f>IF(E449="NRFC","Natural Rubber Field Coagulam","")</f>
        <v/>
      </c>
      <c r="E449" s="4" t="n"/>
      <c r="F449" s="6" t="n"/>
      <c r="G449" s="6" t="n"/>
      <c r="H449" s="7">
        <f>IF(G449="","",G449-TODAY())</f>
        <v/>
      </c>
      <c r="I449" s="8">
        <f>IF(G449="","",
IF(G449&lt;TODAY(),
IF(O449&gt;0,"Violated","Completed"),
IF(H449&lt;=7,"Expiring Soon",
"Active")))</f>
        <v/>
      </c>
      <c r="J449" s="8">
        <f>IF(C449="","",COUNTIFS(purchase!$C:$C,$C449,purchase!$E:$E,$E449,purchase!$G:$G,"&gt;="&amp;$F449,purchase!$G:$G,"&lt;="&amp;$G449))</f>
        <v/>
      </c>
      <c r="K449" s="9">
        <f>IF(COUNTIFS(purchase!$C:$C,$C449,purchase!$E:$E,$E449,purchase!$G:$G,"&gt;="&amp;$F449,purchase!$G:$G,"&lt;="&amp;$G449)=0,"",_xlfn.MAXIFS(purchase!$G:$G,purchase!$C:$C,$C449,purchase!$E:$E,$E449,purchase!$G:$G,"&gt;="&amp;$F449,purchase!$G:$G,"&lt;="&amp;$G449))</f>
        <v/>
      </c>
      <c r="L449" s="4" t="n"/>
      <c r="M449" s="4" t="n"/>
      <c r="N449" s="10">
        <f>IF(M449="","",SUMIFS(purchase!$N:$N,purchase!$C:$C,$C449,purchase!$E:$E,$E449,purchase!$G:$G,"&gt;="&amp;$F449,purchase!$G:$G,"&lt;="&amp;$G449))</f>
        <v/>
      </c>
      <c r="O449" s="10">
        <f>IF(M449="","",M449-N449)</f>
        <v/>
      </c>
      <c r="P449" s="11">
        <f>IF(M449=0,"",N449/M449)</f>
        <v/>
      </c>
      <c r="Q449" s="12">
        <f>IF(OR(G449="",O449=""),"",
IF(AND(G449&lt;TODAY(),O449&gt;0),"YES","NO"))</f>
        <v/>
      </c>
      <c r="R449" s="13" t="n"/>
      <c r="S449" s="14" t="n"/>
      <c r="T449" s="15">
        <f>IF(Q449="YES", IF(R449="Company",L449*(1+S449),IF(R449="Vendor",L449*(1-S449),"")),"")</f>
        <v/>
      </c>
      <c r="U449" s="15">
        <f>IF(Q449="YES",O449*T449,"")</f>
        <v/>
      </c>
      <c r="V449" s="16" t="n"/>
      <c r="W449" s="17">
        <f>IF(Q449="YES",G449+V449,"")</f>
        <v/>
      </c>
      <c r="X449" s="18">
        <f>IF(Q449="YES",IF(TODAY()&gt;W449,"OVERDUE","WITHIN TIME"),"")</f>
        <v/>
      </c>
    </row>
    <row r="450">
      <c r="A450" s="3" t="n">
        <v>446</v>
      </c>
      <c r="B450" s="4" t="n"/>
      <c r="C450" s="4" t="n"/>
      <c r="D450" s="5">
        <f>IF(E450="NRFC","Natural Rubber Field Coagulam","")</f>
        <v/>
      </c>
      <c r="E450" s="4" t="n"/>
      <c r="F450" s="6" t="n"/>
      <c r="G450" s="6" t="n"/>
      <c r="H450" s="7">
        <f>IF(G450="","",G450-TODAY())</f>
        <v/>
      </c>
      <c r="I450" s="8">
        <f>IF(G450="","",
IF(G450&lt;TODAY(),
IF(O450&gt;0,"Violated","Completed"),
IF(H450&lt;=7,"Expiring Soon",
"Active")))</f>
        <v/>
      </c>
      <c r="J450" s="8">
        <f>IF(C450="","",COUNTIFS(purchase!$C:$C,$C450,purchase!$E:$E,$E450,purchase!$G:$G,"&gt;="&amp;$F450,purchase!$G:$G,"&lt;="&amp;$G450))</f>
        <v/>
      </c>
      <c r="K450" s="9">
        <f>IF(COUNTIFS(purchase!$C:$C,$C450,purchase!$E:$E,$E450,purchase!$G:$G,"&gt;="&amp;$F450,purchase!$G:$G,"&lt;="&amp;$G450)=0,"",_xlfn.MAXIFS(purchase!$G:$G,purchase!$C:$C,$C450,purchase!$E:$E,$E450,purchase!$G:$G,"&gt;="&amp;$F450,purchase!$G:$G,"&lt;="&amp;$G450))</f>
        <v/>
      </c>
      <c r="L450" s="4" t="n"/>
      <c r="M450" s="4" t="n"/>
      <c r="N450" s="10">
        <f>IF(M450="","",SUMIFS(purchase!$N:$N,purchase!$C:$C,$C450,purchase!$E:$E,$E450,purchase!$G:$G,"&gt;="&amp;$F450,purchase!$G:$G,"&lt;="&amp;$G450))</f>
        <v/>
      </c>
      <c r="O450" s="10">
        <f>IF(M450="","",M450-N450)</f>
        <v/>
      </c>
      <c r="P450" s="11">
        <f>IF(M450=0,"",N450/M450)</f>
        <v/>
      </c>
      <c r="Q450" s="12">
        <f>IF(OR(G450="",O450=""),"",
IF(AND(G450&lt;TODAY(),O450&gt;0),"YES","NO"))</f>
        <v/>
      </c>
      <c r="R450" s="13" t="n"/>
      <c r="S450" s="14" t="n"/>
      <c r="T450" s="15">
        <f>IF(Q450="YES", IF(R450="Company",L450*(1+S450),IF(R450="Vendor",L450*(1-S450),"")),"")</f>
        <v/>
      </c>
      <c r="U450" s="15">
        <f>IF(Q450="YES",O450*T450,"")</f>
        <v/>
      </c>
      <c r="V450" s="16" t="n"/>
      <c r="W450" s="17">
        <f>IF(Q450="YES",G450+V450,"")</f>
        <v/>
      </c>
      <c r="X450" s="18">
        <f>IF(Q450="YES",IF(TODAY()&gt;W450,"OVERDUE","WITHIN TIME"),"")</f>
        <v/>
      </c>
    </row>
    <row r="451">
      <c r="A451" s="3" t="n">
        <v>447</v>
      </c>
      <c r="B451" s="4" t="n"/>
      <c r="C451" s="4" t="n"/>
      <c r="D451" s="5">
        <f>IF(E451="NRFC","Natural Rubber Field Coagulam","")</f>
        <v/>
      </c>
      <c r="E451" s="4" t="n"/>
      <c r="F451" s="6" t="n"/>
      <c r="G451" s="6" t="n"/>
      <c r="H451" s="7">
        <f>IF(G451="","",G451-TODAY())</f>
        <v/>
      </c>
      <c r="I451" s="8">
        <f>IF(G451="","",
IF(G451&lt;TODAY(),
IF(O451&gt;0,"Violated","Completed"),
IF(H451&lt;=7,"Expiring Soon",
"Active")))</f>
        <v/>
      </c>
      <c r="J451" s="8">
        <f>IF(C451="","",COUNTIFS(purchase!$C:$C,$C451,purchase!$E:$E,$E451,purchase!$G:$G,"&gt;="&amp;$F451,purchase!$G:$G,"&lt;="&amp;$G451))</f>
        <v/>
      </c>
      <c r="K451" s="9">
        <f>IF(COUNTIFS(purchase!$C:$C,$C451,purchase!$E:$E,$E451,purchase!$G:$G,"&gt;="&amp;$F451,purchase!$G:$G,"&lt;="&amp;$G451)=0,"",_xlfn.MAXIFS(purchase!$G:$G,purchase!$C:$C,$C451,purchase!$E:$E,$E451,purchase!$G:$G,"&gt;="&amp;$F451,purchase!$G:$G,"&lt;="&amp;$G451))</f>
        <v/>
      </c>
      <c r="L451" s="4" t="n"/>
      <c r="M451" s="4" t="n"/>
      <c r="N451" s="10">
        <f>IF(M451="","",SUMIFS(purchase!$N:$N,purchase!$C:$C,$C451,purchase!$E:$E,$E451,purchase!$G:$G,"&gt;="&amp;$F451,purchase!$G:$G,"&lt;="&amp;$G451))</f>
        <v/>
      </c>
      <c r="O451" s="10">
        <f>IF(M451="","",M451-N451)</f>
        <v/>
      </c>
      <c r="P451" s="11">
        <f>IF(M451=0,"",N451/M451)</f>
        <v/>
      </c>
      <c r="Q451" s="12">
        <f>IF(OR(G451="",O451=""),"",
IF(AND(G451&lt;TODAY(),O451&gt;0),"YES","NO"))</f>
        <v/>
      </c>
      <c r="R451" s="13" t="n"/>
      <c r="S451" s="14" t="n"/>
      <c r="T451" s="15">
        <f>IF(Q451="YES", IF(R451="Company",L451*(1+S451),IF(R451="Vendor",L451*(1-S451),"")),"")</f>
        <v/>
      </c>
      <c r="U451" s="15">
        <f>IF(Q451="YES",O451*T451,"")</f>
        <v/>
      </c>
      <c r="V451" s="16" t="n"/>
      <c r="W451" s="17">
        <f>IF(Q451="YES",G451+V451,"")</f>
        <v/>
      </c>
      <c r="X451" s="18">
        <f>IF(Q451="YES",IF(TODAY()&gt;W451,"OVERDUE","WITHIN TIME"),"")</f>
        <v/>
      </c>
    </row>
    <row r="452">
      <c r="A452" s="3" t="n">
        <v>448</v>
      </c>
      <c r="B452" s="4" t="n"/>
      <c r="C452" s="4" t="n"/>
      <c r="D452" s="5">
        <f>IF(E452="NRFC","Natural Rubber Field Coagulam","")</f>
        <v/>
      </c>
      <c r="E452" s="4" t="n"/>
      <c r="F452" s="6" t="n"/>
      <c r="G452" s="6" t="n"/>
      <c r="H452" s="7">
        <f>IF(G452="","",G452-TODAY())</f>
        <v/>
      </c>
      <c r="I452" s="8">
        <f>IF(G452="","",
IF(G452&lt;TODAY(),
IF(O452&gt;0,"Violated","Completed"),
IF(H452&lt;=7,"Expiring Soon",
"Active")))</f>
        <v/>
      </c>
      <c r="J452" s="8">
        <f>IF(C452="","",COUNTIFS(purchase!$C:$C,$C452,purchase!$E:$E,$E452,purchase!$G:$G,"&gt;="&amp;$F452,purchase!$G:$G,"&lt;="&amp;$G452))</f>
        <v/>
      </c>
      <c r="K452" s="9">
        <f>IF(COUNTIFS(purchase!$C:$C,$C452,purchase!$E:$E,$E452,purchase!$G:$G,"&gt;="&amp;$F452,purchase!$G:$G,"&lt;="&amp;$G452)=0,"",_xlfn.MAXIFS(purchase!$G:$G,purchase!$C:$C,$C452,purchase!$E:$E,$E452,purchase!$G:$G,"&gt;="&amp;$F452,purchase!$G:$G,"&lt;="&amp;$G452))</f>
        <v/>
      </c>
      <c r="L452" s="4" t="n"/>
      <c r="M452" s="4" t="n"/>
      <c r="N452" s="10">
        <f>IF(M452="","",SUMIFS(purchase!$N:$N,purchase!$C:$C,$C452,purchase!$E:$E,$E452,purchase!$G:$G,"&gt;="&amp;$F452,purchase!$G:$G,"&lt;="&amp;$G452))</f>
        <v/>
      </c>
      <c r="O452" s="10">
        <f>IF(M452="","",M452-N452)</f>
        <v/>
      </c>
      <c r="P452" s="11">
        <f>IF(M452=0,"",N452/M452)</f>
        <v/>
      </c>
      <c r="Q452" s="12">
        <f>IF(OR(G452="",O452=""),"",
IF(AND(G452&lt;TODAY(),O452&gt;0),"YES","NO"))</f>
        <v/>
      </c>
      <c r="R452" s="13" t="n"/>
      <c r="S452" s="14" t="n"/>
      <c r="T452" s="15">
        <f>IF(Q452="YES", IF(R452="Company",L452*(1+S452),IF(R452="Vendor",L452*(1-S452),"")),"")</f>
        <v/>
      </c>
      <c r="U452" s="15">
        <f>IF(Q452="YES",O452*T452,"")</f>
        <v/>
      </c>
      <c r="V452" s="16" t="n"/>
      <c r="W452" s="17">
        <f>IF(Q452="YES",G452+V452,"")</f>
        <v/>
      </c>
      <c r="X452" s="18">
        <f>IF(Q452="YES",IF(TODAY()&gt;W452,"OVERDUE","WITHIN TIME"),"")</f>
        <v/>
      </c>
    </row>
    <row r="453">
      <c r="A453" s="3" t="n">
        <v>449</v>
      </c>
      <c r="B453" s="4" t="n"/>
      <c r="C453" s="4" t="n"/>
      <c r="D453" s="5">
        <f>IF(E453="NRFC","Natural Rubber Field Coagulam","")</f>
        <v/>
      </c>
      <c r="E453" s="4" t="n"/>
      <c r="F453" s="6" t="n"/>
      <c r="G453" s="6" t="n"/>
      <c r="H453" s="7">
        <f>IF(G453="","",G453-TODAY())</f>
        <v/>
      </c>
      <c r="I453" s="8">
        <f>IF(G453="","",
IF(G453&lt;TODAY(),
IF(O453&gt;0,"Violated","Completed"),
IF(H453&lt;=7,"Expiring Soon",
"Active")))</f>
        <v/>
      </c>
      <c r="J453" s="8">
        <f>IF(C453="","",COUNTIFS(purchase!$C:$C,$C453,purchase!$E:$E,$E453,purchase!$G:$G,"&gt;="&amp;$F453,purchase!$G:$G,"&lt;="&amp;$G453))</f>
        <v/>
      </c>
      <c r="K453" s="9">
        <f>IF(COUNTIFS(purchase!$C:$C,$C453,purchase!$E:$E,$E453,purchase!$G:$G,"&gt;="&amp;$F453,purchase!$G:$G,"&lt;="&amp;$G453)=0,"",_xlfn.MAXIFS(purchase!$G:$G,purchase!$C:$C,$C453,purchase!$E:$E,$E453,purchase!$G:$G,"&gt;="&amp;$F453,purchase!$G:$G,"&lt;="&amp;$G453))</f>
        <v/>
      </c>
      <c r="L453" s="4" t="n"/>
      <c r="M453" s="4" t="n"/>
      <c r="N453" s="10">
        <f>IF(M453="","",SUMIFS(purchase!$N:$N,purchase!$C:$C,$C453,purchase!$E:$E,$E453,purchase!$G:$G,"&gt;="&amp;$F453,purchase!$G:$G,"&lt;="&amp;$G453))</f>
        <v/>
      </c>
      <c r="O453" s="10">
        <f>IF(M453="","",M453-N453)</f>
        <v/>
      </c>
      <c r="P453" s="11">
        <f>IF(M453=0,"",N453/M453)</f>
        <v/>
      </c>
      <c r="Q453" s="12">
        <f>IF(OR(G453="",O453=""),"",
IF(AND(G453&lt;TODAY(),O453&gt;0),"YES","NO"))</f>
        <v/>
      </c>
      <c r="R453" s="13" t="n"/>
      <c r="S453" s="14" t="n"/>
      <c r="T453" s="15">
        <f>IF(Q453="YES", IF(R453="Company",L453*(1+S453),IF(R453="Vendor",L453*(1-S453),"")),"")</f>
        <v/>
      </c>
      <c r="U453" s="15">
        <f>IF(Q453="YES",O453*T453,"")</f>
        <v/>
      </c>
      <c r="V453" s="16" t="n"/>
      <c r="W453" s="17">
        <f>IF(Q453="YES",G453+V453,"")</f>
        <v/>
      </c>
      <c r="X453" s="18">
        <f>IF(Q453="YES",IF(TODAY()&gt;W453,"OVERDUE","WITHIN TIME"),"")</f>
        <v/>
      </c>
    </row>
    <row r="454">
      <c r="A454" s="3" t="n">
        <v>450</v>
      </c>
      <c r="B454" s="4" t="n"/>
      <c r="C454" s="4" t="n"/>
      <c r="D454" s="5">
        <f>IF(E454="NRFC","Natural Rubber Field Coagulam","")</f>
        <v/>
      </c>
      <c r="E454" s="4" t="n"/>
      <c r="F454" s="6" t="n"/>
      <c r="G454" s="6" t="n"/>
      <c r="H454" s="7">
        <f>IF(G454="","",G454-TODAY())</f>
        <v/>
      </c>
      <c r="I454" s="8">
        <f>IF(G454="","",
IF(G454&lt;TODAY(),
IF(O454&gt;0,"Violated","Completed"),
IF(H454&lt;=7,"Expiring Soon",
"Active")))</f>
        <v/>
      </c>
      <c r="J454" s="8">
        <f>IF(C454="","",COUNTIFS(purchase!$C:$C,$C454,purchase!$E:$E,$E454,purchase!$G:$G,"&gt;="&amp;$F454,purchase!$G:$G,"&lt;="&amp;$G454))</f>
        <v/>
      </c>
      <c r="K454" s="9">
        <f>IF(COUNTIFS(purchase!$C:$C,$C454,purchase!$E:$E,$E454,purchase!$G:$G,"&gt;="&amp;$F454,purchase!$G:$G,"&lt;="&amp;$G454)=0,"",_xlfn.MAXIFS(purchase!$G:$G,purchase!$C:$C,$C454,purchase!$E:$E,$E454,purchase!$G:$G,"&gt;="&amp;$F454,purchase!$G:$G,"&lt;="&amp;$G454))</f>
        <v/>
      </c>
      <c r="L454" s="4" t="n"/>
      <c r="M454" s="4" t="n"/>
      <c r="N454" s="10">
        <f>IF(M454="","",SUMIFS(purchase!$N:$N,purchase!$C:$C,$C454,purchase!$E:$E,$E454,purchase!$G:$G,"&gt;="&amp;$F454,purchase!$G:$G,"&lt;="&amp;$G454))</f>
        <v/>
      </c>
      <c r="O454" s="10">
        <f>IF(M454="","",M454-N454)</f>
        <v/>
      </c>
      <c r="P454" s="11">
        <f>IF(M454=0,"",N454/M454)</f>
        <v/>
      </c>
      <c r="Q454" s="12">
        <f>IF(OR(G454="",O454=""),"",
IF(AND(G454&lt;TODAY(),O454&gt;0),"YES","NO"))</f>
        <v/>
      </c>
      <c r="R454" s="13" t="n"/>
      <c r="S454" s="14" t="n"/>
      <c r="T454" s="15">
        <f>IF(Q454="YES", IF(R454="Company",L454*(1+S454),IF(R454="Vendor",L454*(1-S454),"")),"")</f>
        <v/>
      </c>
      <c r="U454" s="15">
        <f>IF(Q454="YES",O454*T454,"")</f>
        <v/>
      </c>
      <c r="V454" s="16" t="n"/>
      <c r="W454" s="17">
        <f>IF(Q454="YES",G454+V454,"")</f>
        <v/>
      </c>
      <c r="X454" s="18">
        <f>IF(Q454="YES",IF(TODAY()&gt;W454,"OVERDUE","WITHIN TIME"),"")</f>
        <v/>
      </c>
    </row>
    <row r="455">
      <c r="A455" s="3" t="n">
        <v>451</v>
      </c>
      <c r="B455" s="4" t="n"/>
      <c r="C455" s="4" t="n"/>
      <c r="D455" s="5">
        <f>IF(E455="NRFC","Natural Rubber Field Coagulam","")</f>
        <v/>
      </c>
      <c r="E455" s="4" t="n"/>
      <c r="F455" s="6" t="n"/>
      <c r="G455" s="6" t="n"/>
      <c r="H455" s="7">
        <f>IF(G455="","",G455-TODAY())</f>
        <v/>
      </c>
      <c r="I455" s="8">
        <f>IF(G455="","",
IF(G455&lt;TODAY(),
IF(O455&gt;0,"Violated","Completed"),
IF(H455&lt;=7,"Expiring Soon",
"Active")))</f>
        <v/>
      </c>
      <c r="J455" s="8">
        <f>IF(C455="","",COUNTIFS(purchase!$C:$C,$C455,purchase!$E:$E,$E455,purchase!$G:$G,"&gt;="&amp;$F455,purchase!$G:$G,"&lt;="&amp;$G455))</f>
        <v/>
      </c>
      <c r="K455" s="9">
        <f>IF(COUNTIFS(purchase!$C:$C,$C455,purchase!$E:$E,$E455,purchase!$G:$G,"&gt;="&amp;$F455,purchase!$G:$G,"&lt;="&amp;$G455)=0,"",_xlfn.MAXIFS(purchase!$G:$G,purchase!$C:$C,$C455,purchase!$E:$E,$E455,purchase!$G:$G,"&gt;="&amp;$F455,purchase!$G:$G,"&lt;="&amp;$G455))</f>
        <v/>
      </c>
      <c r="L455" s="4" t="n"/>
      <c r="M455" s="4" t="n"/>
      <c r="N455" s="10">
        <f>IF(M455="","",SUMIFS(purchase!$N:$N,purchase!$C:$C,$C455,purchase!$E:$E,$E455,purchase!$G:$G,"&gt;="&amp;$F455,purchase!$G:$G,"&lt;="&amp;$G455))</f>
        <v/>
      </c>
      <c r="O455" s="10">
        <f>IF(M455="","",M455-N455)</f>
        <v/>
      </c>
      <c r="P455" s="11">
        <f>IF(M455=0,"",N455/M455)</f>
        <v/>
      </c>
      <c r="Q455" s="12">
        <f>IF(OR(G455="",O455=""),"",
IF(AND(G455&lt;TODAY(),O455&gt;0),"YES","NO"))</f>
        <v/>
      </c>
      <c r="R455" s="13" t="n"/>
      <c r="S455" s="14" t="n"/>
      <c r="T455" s="15">
        <f>IF(Q455="YES", IF(R455="Company",L455*(1+S455),IF(R455="Vendor",L455*(1-S455),"")),"")</f>
        <v/>
      </c>
      <c r="U455" s="15">
        <f>IF(Q455="YES",O455*T455,"")</f>
        <v/>
      </c>
      <c r="V455" s="16" t="n"/>
      <c r="W455" s="17">
        <f>IF(Q455="YES",G455+V455,"")</f>
        <v/>
      </c>
      <c r="X455" s="18">
        <f>IF(Q455="YES",IF(TODAY()&gt;W455,"OVERDUE","WITHIN TIME"),"")</f>
        <v/>
      </c>
    </row>
    <row r="456">
      <c r="A456" s="3" t="n">
        <v>452</v>
      </c>
      <c r="B456" s="4" t="n"/>
      <c r="C456" s="4" t="n"/>
      <c r="D456" s="5">
        <f>IF(E456="NRFC","Natural Rubber Field Coagulam","")</f>
        <v/>
      </c>
      <c r="E456" s="4" t="n"/>
      <c r="F456" s="6" t="n"/>
      <c r="G456" s="6" t="n"/>
      <c r="H456" s="7">
        <f>IF(G456="","",G456-TODAY())</f>
        <v/>
      </c>
      <c r="I456" s="8">
        <f>IF(G456="","",
IF(G456&lt;TODAY(),
IF(O456&gt;0,"Violated","Completed"),
IF(H456&lt;=7,"Expiring Soon",
"Active")))</f>
        <v/>
      </c>
      <c r="J456" s="8">
        <f>IF(C456="","",COUNTIFS(purchase!$C:$C,$C456,purchase!$E:$E,$E456,purchase!$G:$G,"&gt;="&amp;$F456,purchase!$G:$G,"&lt;="&amp;$G456))</f>
        <v/>
      </c>
      <c r="K456" s="9">
        <f>IF(COUNTIFS(purchase!$C:$C,$C456,purchase!$E:$E,$E456,purchase!$G:$G,"&gt;="&amp;$F456,purchase!$G:$G,"&lt;="&amp;$G456)=0,"",_xlfn.MAXIFS(purchase!$G:$G,purchase!$C:$C,$C456,purchase!$E:$E,$E456,purchase!$G:$G,"&gt;="&amp;$F456,purchase!$G:$G,"&lt;="&amp;$G456))</f>
        <v/>
      </c>
      <c r="L456" s="4" t="n"/>
      <c r="M456" s="4" t="n"/>
      <c r="N456" s="10">
        <f>IF(M456="","",SUMIFS(purchase!$N:$N,purchase!$C:$C,$C456,purchase!$E:$E,$E456,purchase!$G:$G,"&gt;="&amp;$F456,purchase!$G:$G,"&lt;="&amp;$G456))</f>
        <v/>
      </c>
      <c r="O456" s="10">
        <f>IF(M456="","",M456-N456)</f>
        <v/>
      </c>
      <c r="P456" s="11">
        <f>IF(M456=0,"",N456/M456)</f>
        <v/>
      </c>
      <c r="Q456" s="12">
        <f>IF(OR(G456="",O456=""),"",
IF(AND(G456&lt;TODAY(),O456&gt;0),"YES","NO"))</f>
        <v/>
      </c>
      <c r="R456" s="13" t="n"/>
      <c r="S456" s="14" t="n"/>
      <c r="T456" s="15">
        <f>IF(Q456="YES", IF(R456="Company",L456*(1+S456),IF(R456="Vendor",L456*(1-S456),"")),"")</f>
        <v/>
      </c>
      <c r="U456" s="15">
        <f>IF(Q456="YES",O456*T456,"")</f>
        <v/>
      </c>
      <c r="V456" s="16" t="n"/>
      <c r="W456" s="17">
        <f>IF(Q456="YES",G456+V456,"")</f>
        <v/>
      </c>
      <c r="X456" s="18">
        <f>IF(Q456="YES",IF(TODAY()&gt;W456,"OVERDUE","WITHIN TIME"),"")</f>
        <v/>
      </c>
    </row>
    <row r="457">
      <c r="A457" s="3" t="n">
        <v>453</v>
      </c>
      <c r="B457" s="4" t="n"/>
      <c r="C457" s="4" t="n"/>
      <c r="D457" s="5">
        <f>IF(E457="NRFC","Natural Rubber Field Coagulam","")</f>
        <v/>
      </c>
      <c r="E457" s="4" t="n"/>
      <c r="F457" s="6" t="n"/>
      <c r="G457" s="6" t="n"/>
      <c r="H457" s="7">
        <f>IF(G457="","",G457-TODAY())</f>
        <v/>
      </c>
      <c r="I457" s="8">
        <f>IF(G457="","",
IF(G457&lt;TODAY(),
IF(O457&gt;0,"Violated","Completed"),
IF(H457&lt;=7,"Expiring Soon",
"Active")))</f>
        <v/>
      </c>
      <c r="J457" s="8">
        <f>IF(C457="","",COUNTIFS(purchase!$C:$C,$C457,purchase!$E:$E,$E457,purchase!$G:$G,"&gt;="&amp;$F457,purchase!$G:$G,"&lt;="&amp;$G457))</f>
        <v/>
      </c>
      <c r="K457" s="9">
        <f>IF(COUNTIFS(purchase!$C:$C,$C457,purchase!$E:$E,$E457,purchase!$G:$G,"&gt;="&amp;$F457,purchase!$G:$G,"&lt;="&amp;$G457)=0,"",_xlfn.MAXIFS(purchase!$G:$G,purchase!$C:$C,$C457,purchase!$E:$E,$E457,purchase!$G:$G,"&gt;="&amp;$F457,purchase!$G:$G,"&lt;="&amp;$G457))</f>
        <v/>
      </c>
      <c r="L457" s="4" t="n"/>
      <c r="M457" s="4" t="n"/>
      <c r="N457" s="10">
        <f>IF(M457="","",SUMIFS(purchase!$N:$N,purchase!$C:$C,$C457,purchase!$E:$E,$E457,purchase!$G:$G,"&gt;="&amp;$F457,purchase!$G:$G,"&lt;="&amp;$G457))</f>
        <v/>
      </c>
      <c r="O457" s="10">
        <f>IF(M457="","",M457-N457)</f>
        <v/>
      </c>
      <c r="P457" s="11">
        <f>IF(M457=0,"",N457/M457)</f>
        <v/>
      </c>
      <c r="Q457" s="12">
        <f>IF(OR(G457="",O457=""),"",
IF(AND(G457&lt;TODAY(),O457&gt;0),"YES","NO"))</f>
        <v/>
      </c>
      <c r="R457" s="13" t="n"/>
      <c r="S457" s="14" t="n"/>
      <c r="T457" s="15">
        <f>IF(Q457="YES", IF(R457="Company",L457*(1+S457),IF(R457="Vendor",L457*(1-S457),"")),"")</f>
        <v/>
      </c>
      <c r="U457" s="15">
        <f>IF(Q457="YES",O457*T457,"")</f>
        <v/>
      </c>
      <c r="V457" s="16" t="n"/>
      <c r="W457" s="17">
        <f>IF(Q457="YES",G457+V457,"")</f>
        <v/>
      </c>
      <c r="X457" s="18">
        <f>IF(Q457="YES",IF(TODAY()&gt;W457,"OVERDUE","WITHIN TIME"),"")</f>
        <v/>
      </c>
    </row>
    <row r="458">
      <c r="A458" s="3" t="n">
        <v>454</v>
      </c>
      <c r="B458" s="4" t="n"/>
      <c r="C458" s="4" t="n"/>
      <c r="D458" s="5">
        <f>IF(E458="NRFC","Natural Rubber Field Coagulam","")</f>
        <v/>
      </c>
      <c r="E458" s="4" t="n"/>
      <c r="F458" s="6" t="n"/>
      <c r="G458" s="6" t="n"/>
      <c r="H458" s="7">
        <f>IF(G458="","",G458-TODAY())</f>
        <v/>
      </c>
      <c r="I458" s="8">
        <f>IF(G458="","",
IF(G458&lt;TODAY(),
IF(O458&gt;0,"Violated","Completed"),
IF(H458&lt;=7,"Expiring Soon",
"Active")))</f>
        <v/>
      </c>
      <c r="J458" s="8">
        <f>IF(C458="","",COUNTIFS(purchase!$C:$C,$C458,purchase!$E:$E,$E458,purchase!$G:$G,"&gt;="&amp;$F458,purchase!$G:$G,"&lt;="&amp;$G458))</f>
        <v/>
      </c>
      <c r="K458" s="9">
        <f>IF(COUNTIFS(purchase!$C:$C,$C458,purchase!$E:$E,$E458,purchase!$G:$G,"&gt;="&amp;$F458,purchase!$G:$G,"&lt;="&amp;$G458)=0,"",_xlfn.MAXIFS(purchase!$G:$G,purchase!$C:$C,$C458,purchase!$E:$E,$E458,purchase!$G:$G,"&gt;="&amp;$F458,purchase!$G:$G,"&lt;="&amp;$G458))</f>
        <v/>
      </c>
      <c r="L458" s="4" t="n"/>
      <c r="M458" s="4" t="n"/>
      <c r="N458" s="10">
        <f>IF(M458="","",SUMIFS(purchase!$N:$N,purchase!$C:$C,$C458,purchase!$E:$E,$E458,purchase!$G:$G,"&gt;="&amp;$F458,purchase!$G:$G,"&lt;="&amp;$G458))</f>
        <v/>
      </c>
      <c r="O458" s="10">
        <f>IF(M458="","",M458-N458)</f>
        <v/>
      </c>
      <c r="P458" s="11">
        <f>IF(M458=0,"",N458/M458)</f>
        <v/>
      </c>
      <c r="Q458" s="12">
        <f>IF(OR(G458="",O458=""),"",
IF(AND(G458&lt;TODAY(),O458&gt;0),"YES","NO"))</f>
        <v/>
      </c>
      <c r="R458" s="13" t="n"/>
      <c r="S458" s="14" t="n"/>
      <c r="T458" s="15">
        <f>IF(Q458="YES", IF(R458="Company",L458*(1+S458),IF(R458="Vendor",L458*(1-S458),"")),"")</f>
        <v/>
      </c>
      <c r="U458" s="15">
        <f>IF(Q458="YES",O458*T458,"")</f>
        <v/>
      </c>
      <c r="V458" s="16" t="n"/>
      <c r="W458" s="17">
        <f>IF(Q458="YES",G458+V458,"")</f>
        <v/>
      </c>
      <c r="X458" s="18">
        <f>IF(Q458="YES",IF(TODAY()&gt;W458,"OVERDUE","WITHIN TIME"),"")</f>
        <v/>
      </c>
    </row>
    <row r="459">
      <c r="A459" s="3" t="n">
        <v>455</v>
      </c>
      <c r="B459" s="4" t="n"/>
      <c r="C459" s="4" t="n"/>
      <c r="D459" s="5">
        <f>IF(E459="NRFC","Natural Rubber Field Coagulam","")</f>
        <v/>
      </c>
      <c r="E459" s="4" t="n"/>
      <c r="F459" s="6" t="n"/>
      <c r="G459" s="6" t="n"/>
      <c r="H459" s="7">
        <f>IF(G459="","",G459-TODAY())</f>
        <v/>
      </c>
      <c r="I459" s="8">
        <f>IF(G459="","",
IF(G459&lt;TODAY(),
IF(O459&gt;0,"Violated","Completed"),
IF(H459&lt;=7,"Expiring Soon",
"Active")))</f>
        <v/>
      </c>
      <c r="J459" s="8">
        <f>IF(C459="","",COUNTIFS(purchase!$C:$C,$C459,purchase!$E:$E,$E459,purchase!$G:$G,"&gt;="&amp;$F459,purchase!$G:$G,"&lt;="&amp;$G459))</f>
        <v/>
      </c>
      <c r="K459" s="9">
        <f>IF(COUNTIFS(purchase!$C:$C,$C459,purchase!$E:$E,$E459,purchase!$G:$G,"&gt;="&amp;$F459,purchase!$G:$G,"&lt;="&amp;$G459)=0,"",_xlfn.MAXIFS(purchase!$G:$G,purchase!$C:$C,$C459,purchase!$E:$E,$E459,purchase!$G:$G,"&gt;="&amp;$F459,purchase!$G:$G,"&lt;="&amp;$G459))</f>
        <v/>
      </c>
      <c r="L459" s="4" t="n"/>
      <c r="M459" s="4" t="n"/>
      <c r="N459" s="10">
        <f>IF(M459="","",SUMIFS(purchase!$N:$N,purchase!$C:$C,$C459,purchase!$E:$E,$E459,purchase!$G:$G,"&gt;="&amp;$F459,purchase!$G:$G,"&lt;="&amp;$G459))</f>
        <v/>
      </c>
      <c r="O459" s="10">
        <f>IF(M459="","",M459-N459)</f>
        <v/>
      </c>
      <c r="P459" s="11">
        <f>IF(M459=0,"",N459/M459)</f>
        <v/>
      </c>
      <c r="Q459" s="12">
        <f>IF(OR(G459="",O459=""),"",
IF(AND(G459&lt;TODAY(),O459&gt;0),"YES","NO"))</f>
        <v/>
      </c>
      <c r="R459" s="13" t="n"/>
      <c r="S459" s="14" t="n"/>
      <c r="T459" s="15">
        <f>IF(Q459="YES", IF(R459="Company",L459*(1+S459),IF(R459="Vendor",L459*(1-S459),"")),"")</f>
        <v/>
      </c>
      <c r="U459" s="15">
        <f>IF(Q459="YES",O459*T459,"")</f>
        <v/>
      </c>
      <c r="V459" s="16" t="n"/>
      <c r="W459" s="17">
        <f>IF(Q459="YES",G459+V459,"")</f>
        <v/>
      </c>
      <c r="X459" s="18">
        <f>IF(Q459="YES",IF(TODAY()&gt;W459,"OVERDUE","WITHIN TIME"),"")</f>
        <v/>
      </c>
    </row>
    <row r="460">
      <c r="A460" s="3" t="n">
        <v>456</v>
      </c>
      <c r="B460" s="4" t="n"/>
      <c r="C460" s="4" t="n"/>
      <c r="D460" s="5">
        <f>IF(E460="NRFC","Natural Rubber Field Coagulam","")</f>
        <v/>
      </c>
      <c r="E460" s="4" t="n"/>
      <c r="F460" s="6" t="n"/>
      <c r="G460" s="6" t="n"/>
      <c r="H460" s="7">
        <f>IF(G460="","",G460-TODAY())</f>
        <v/>
      </c>
      <c r="I460" s="8">
        <f>IF(G460="","",
IF(G460&lt;TODAY(),
IF(O460&gt;0,"Violated","Completed"),
IF(H460&lt;=7,"Expiring Soon",
"Active")))</f>
        <v/>
      </c>
      <c r="J460" s="8">
        <f>IF(C460="","",COUNTIFS(purchase!$C:$C,$C460,purchase!$E:$E,$E460,purchase!$G:$G,"&gt;="&amp;$F460,purchase!$G:$G,"&lt;="&amp;$G460))</f>
        <v/>
      </c>
      <c r="K460" s="9">
        <f>IF(COUNTIFS(purchase!$C:$C,$C460,purchase!$E:$E,$E460,purchase!$G:$G,"&gt;="&amp;$F460,purchase!$G:$G,"&lt;="&amp;$G460)=0,"",_xlfn.MAXIFS(purchase!$G:$G,purchase!$C:$C,$C460,purchase!$E:$E,$E460,purchase!$G:$G,"&gt;="&amp;$F460,purchase!$G:$G,"&lt;="&amp;$G460))</f>
        <v/>
      </c>
      <c r="L460" s="4" t="n"/>
      <c r="M460" s="4" t="n"/>
      <c r="N460" s="10">
        <f>IF(M460="","",SUMIFS(purchase!$N:$N,purchase!$C:$C,$C460,purchase!$E:$E,$E460,purchase!$G:$G,"&gt;="&amp;$F460,purchase!$G:$G,"&lt;="&amp;$G460))</f>
        <v/>
      </c>
      <c r="O460" s="10">
        <f>IF(M460="","",M460-N460)</f>
        <v/>
      </c>
      <c r="P460" s="11">
        <f>IF(M460=0,"",N460/M460)</f>
        <v/>
      </c>
      <c r="Q460" s="12">
        <f>IF(OR(G460="",O460=""),"",
IF(AND(G460&lt;TODAY(),O460&gt;0),"YES","NO"))</f>
        <v/>
      </c>
      <c r="R460" s="13" t="n"/>
      <c r="S460" s="14" t="n"/>
      <c r="T460" s="15">
        <f>IF(Q460="YES", IF(R460="Company",L460*(1+S460),IF(R460="Vendor",L460*(1-S460),"")),"")</f>
        <v/>
      </c>
      <c r="U460" s="15">
        <f>IF(Q460="YES",O460*T460,"")</f>
        <v/>
      </c>
      <c r="V460" s="16" t="n"/>
      <c r="W460" s="17">
        <f>IF(Q460="YES",G460+V460,"")</f>
        <v/>
      </c>
      <c r="X460" s="18">
        <f>IF(Q460="YES",IF(TODAY()&gt;W460,"OVERDUE","WITHIN TIME"),"")</f>
        <v/>
      </c>
    </row>
    <row r="461">
      <c r="A461" s="3" t="n">
        <v>457</v>
      </c>
      <c r="B461" s="4" t="n"/>
      <c r="C461" s="4" t="n"/>
      <c r="D461" s="5">
        <f>IF(E461="NRFC","Natural Rubber Field Coagulam","")</f>
        <v/>
      </c>
      <c r="E461" s="4" t="n"/>
      <c r="F461" s="6" t="n"/>
      <c r="G461" s="6" t="n"/>
      <c r="H461" s="7">
        <f>IF(G461="","",G461-TODAY())</f>
        <v/>
      </c>
      <c r="I461" s="8">
        <f>IF(G461="","",
IF(G461&lt;TODAY(),
IF(O461&gt;0,"Violated","Completed"),
IF(H461&lt;=7,"Expiring Soon",
"Active")))</f>
        <v/>
      </c>
      <c r="J461" s="8">
        <f>IF(C461="","",COUNTIFS(purchase!$C:$C,$C461,purchase!$E:$E,$E461,purchase!$G:$G,"&gt;="&amp;$F461,purchase!$G:$G,"&lt;="&amp;$G461))</f>
        <v/>
      </c>
      <c r="K461" s="9">
        <f>IF(COUNTIFS(purchase!$C:$C,$C461,purchase!$E:$E,$E461,purchase!$G:$G,"&gt;="&amp;$F461,purchase!$G:$G,"&lt;="&amp;$G461)=0,"",_xlfn.MAXIFS(purchase!$G:$G,purchase!$C:$C,$C461,purchase!$E:$E,$E461,purchase!$G:$G,"&gt;="&amp;$F461,purchase!$G:$G,"&lt;="&amp;$G461))</f>
        <v/>
      </c>
      <c r="L461" s="4" t="n"/>
      <c r="M461" s="4" t="n"/>
      <c r="N461" s="10">
        <f>IF(M461="","",SUMIFS(purchase!$N:$N,purchase!$C:$C,$C461,purchase!$E:$E,$E461,purchase!$G:$G,"&gt;="&amp;$F461,purchase!$G:$G,"&lt;="&amp;$G461))</f>
        <v/>
      </c>
      <c r="O461" s="10">
        <f>IF(M461="","",M461-N461)</f>
        <v/>
      </c>
      <c r="P461" s="11">
        <f>IF(M461=0,"",N461/M461)</f>
        <v/>
      </c>
      <c r="Q461" s="12">
        <f>IF(OR(G461="",O461=""),"",
IF(AND(G461&lt;TODAY(),O461&gt;0),"YES","NO"))</f>
        <v/>
      </c>
      <c r="R461" s="13" t="n"/>
      <c r="S461" s="14" t="n"/>
      <c r="T461" s="15">
        <f>IF(Q461="YES", IF(R461="Company",L461*(1+S461),IF(R461="Vendor",L461*(1-S461),"")),"")</f>
        <v/>
      </c>
      <c r="U461" s="15">
        <f>IF(Q461="YES",O461*T461,"")</f>
        <v/>
      </c>
      <c r="V461" s="16" t="n"/>
      <c r="W461" s="17">
        <f>IF(Q461="YES",G461+V461,"")</f>
        <v/>
      </c>
      <c r="X461" s="18">
        <f>IF(Q461="YES",IF(TODAY()&gt;W461,"OVERDUE","WITHIN TIME"),"")</f>
        <v/>
      </c>
    </row>
    <row r="462">
      <c r="A462" s="3" t="n">
        <v>458</v>
      </c>
      <c r="B462" s="4" t="n"/>
      <c r="C462" s="4" t="n"/>
      <c r="D462" s="5">
        <f>IF(E462="NRFC","Natural Rubber Field Coagulam","")</f>
        <v/>
      </c>
      <c r="E462" s="4" t="n"/>
      <c r="F462" s="6" t="n"/>
      <c r="G462" s="6" t="n"/>
      <c r="H462" s="7">
        <f>IF(G462="","",G462-TODAY())</f>
        <v/>
      </c>
      <c r="I462" s="8">
        <f>IF(G462="","",
IF(G462&lt;TODAY(),
IF(O462&gt;0,"Violated","Completed"),
IF(H462&lt;=7,"Expiring Soon",
"Active")))</f>
        <v/>
      </c>
      <c r="J462" s="8">
        <f>IF(C462="","",COUNTIFS(purchase!$C:$C,$C462,purchase!$E:$E,$E462,purchase!$G:$G,"&gt;="&amp;$F462,purchase!$G:$G,"&lt;="&amp;$G462))</f>
        <v/>
      </c>
      <c r="K462" s="9">
        <f>IF(COUNTIFS(purchase!$C:$C,$C462,purchase!$E:$E,$E462,purchase!$G:$G,"&gt;="&amp;$F462,purchase!$G:$G,"&lt;="&amp;$G462)=0,"",_xlfn.MAXIFS(purchase!$G:$G,purchase!$C:$C,$C462,purchase!$E:$E,$E462,purchase!$G:$G,"&gt;="&amp;$F462,purchase!$G:$G,"&lt;="&amp;$G462))</f>
        <v/>
      </c>
      <c r="L462" s="4" t="n"/>
      <c r="M462" s="4" t="n"/>
      <c r="N462" s="10">
        <f>IF(M462="","",SUMIFS(purchase!$N:$N,purchase!$C:$C,$C462,purchase!$E:$E,$E462,purchase!$G:$G,"&gt;="&amp;$F462,purchase!$G:$G,"&lt;="&amp;$G462))</f>
        <v/>
      </c>
      <c r="O462" s="10">
        <f>IF(M462="","",M462-N462)</f>
        <v/>
      </c>
      <c r="P462" s="11">
        <f>IF(M462=0,"",N462/M462)</f>
        <v/>
      </c>
      <c r="Q462" s="12">
        <f>IF(OR(G462="",O462=""),"",
IF(AND(G462&lt;TODAY(),O462&gt;0),"YES","NO"))</f>
        <v/>
      </c>
      <c r="R462" s="13" t="n"/>
      <c r="S462" s="14" t="n"/>
      <c r="T462" s="15">
        <f>IF(Q462="YES", IF(R462="Company",L462*(1+S462),IF(R462="Vendor",L462*(1-S462),"")),"")</f>
        <v/>
      </c>
      <c r="U462" s="15">
        <f>IF(Q462="YES",O462*T462,"")</f>
        <v/>
      </c>
      <c r="V462" s="16" t="n"/>
      <c r="W462" s="17">
        <f>IF(Q462="YES",G462+V462,"")</f>
        <v/>
      </c>
      <c r="X462" s="18">
        <f>IF(Q462="YES",IF(TODAY()&gt;W462,"OVERDUE","WITHIN TIME"),"")</f>
        <v/>
      </c>
    </row>
    <row r="463">
      <c r="A463" s="3" t="n">
        <v>459</v>
      </c>
      <c r="B463" s="4" t="n"/>
      <c r="C463" s="4" t="n"/>
      <c r="D463" s="5">
        <f>IF(E463="NRFC","Natural Rubber Field Coagulam","")</f>
        <v/>
      </c>
      <c r="E463" s="4" t="n"/>
      <c r="F463" s="6" t="n"/>
      <c r="G463" s="6" t="n"/>
      <c r="H463" s="7">
        <f>IF(G463="","",G463-TODAY())</f>
        <v/>
      </c>
      <c r="I463" s="8">
        <f>IF(G463="","",
IF(G463&lt;TODAY(),
IF(O463&gt;0,"Violated","Completed"),
IF(H463&lt;=7,"Expiring Soon",
"Active")))</f>
        <v/>
      </c>
      <c r="J463" s="8">
        <f>IF(C463="","",COUNTIFS(purchase!$C:$C,$C463,purchase!$E:$E,$E463,purchase!$G:$G,"&gt;="&amp;$F463,purchase!$G:$G,"&lt;="&amp;$G463))</f>
        <v/>
      </c>
      <c r="K463" s="9">
        <f>IF(COUNTIFS(purchase!$C:$C,$C463,purchase!$E:$E,$E463,purchase!$G:$G,"&gt;="&amp;$F463,purchase!$G:$G,"&lt;="&amp;$G463)=0,"",_xlfn.MAXIFS(purchase!$G:$G,purchase!$C:$C,$C463,purchase!$E:$E,$E463,purchase!$G:$G,"&gt;="&amp;$F463,purchase!$G:$G,"&lt;="&amp;$G463))</f>
        <v/>
      </c>
      <c r="L463" s="4" t="n"/>
      <c r="M463" s="4" t="n"/>
      <c r="N463" s="10">
        <f>IF(M463="","",SUMIFS(purchase!$N:$N,purchase!$C:$C,$C463,purchase!$E:$E,$E463,purchase!$G:$G,"&gt;="&amp;$F463,purchase!$G:$G,"&lt;="&amp;$G463))</f>
        <v/>
      </c>
      <c r="O463" s="10">
        <f>IF(M463="","",M463-N463)</f>
        <v/>
      </c>
      <c r="P463" s="11">
        <f>IF(M463=0,"",N463/M463)</f>
        <v/>
      </c>
      <c r="Q463" s="12">
        <f>IF(OR(G463="",O463=""),"",
IF(AND(G463&lt;TODAY(),O463&gt;0),"YES","NO"))</f>
        <v/>
      </c>
      <c r="R463" s="13" t="n"/>
      <c r="S463" s="14" t="n"/>
      <c r="T463" s="15">
        <f>IF(Q463="YES", IF(R463="Company",L463*(1+S463),IF(R463="Vendor",L463*(1-S463),"")),"")</f>
        <v/>
      </c>
      <c r="U463" s="15">
        <f>IF(Q463="YES",O463*T463,"")</f>
        <v/>
      </c>
      <c r="V463" s="16" t="n"/>
      <c r="W463" s="17">
        <f>IF(Q463="YES",G463+V463,"")</f>
        <v/>
      </c>
      <c r="X463" s="18">
        <f>IF(Q463="YES",IF(TODAY()&gt;W463,"OVERDUE","WITHIN TIME"),"")</f>
        <v/>
      </c>
    </row>
    <row r="464">
      <c r="A464" s="3" t="n">
        <v>460</v>
      </c>
      <c r="B464" s="4" t="n"/>
      <c r="C464" s="4" t="n"/>
      <c r="D464" s="5">
        <f>IF(E464="NRFC","Natural Rubber Field Coagulam","")</f>
        <v/>
      </c>
      <c r="E464" s="4" t="n"/>
      <c r="F464" s="6" t="n"/>
      <c r="G464" s="6" t="n"/>
      <c r="H464" s="7">
        <f>IF(G464="","",G464-TODAY())</f>
        <v/>
      </c>
      <c r="I464" s="8">
        <f>IF(G464="","",
IF(G464&lt;TODAY(),
IF(O464&gt;0,"Violated","Completed"),
IF(H464&lt;=7,"Expiring Soon",
"Active")))</f>
        <v/>
      </c>
      <c r="J464" s="8">
        <f>IF(C464="","",COUNTIFS(purchase!$C:$C,$C464,purchase!$E:$E,$E464,purchase!$G:$G,"&gt;="&amp;$F464,purchase!$G:$G,"&lt;="&amp;$G464))</f>
        <v/>
      </c>
      <c r="K464" s="9">
        <f>IF(COUNTIFS(purchase!$C:$C,$C464,purchase!$E:$E,$E464,purchase!$G:$G,"&gt;="&amp;$F464,purchase!$G:$G,"&lt;="&amp;$G464)=0,"",_xlfn.MAXIFS(purchase!$G:$G,purchase!$C:$C,$C464,purchase!$E:$E,$E464,purchase!$G:$G,"&gt;="&amp;$F464,purchase!$G:$G,"&lt;="&amp;$G464))</f>
        <v/>
      </c>
      <c r="L464" s="4" t="n"/>
      <c r="M464" s="4" t="n"/>
      <c r="N464" s="10">
        <f>IF(M464="","",SUMIFS(purchase!$N:$N,purchase!$C:$C,$C464,purchase!$E:$E,$E464,purchase!$G:$G,"&gt;="&amp;$F464,purchase!$G:$G,"&lt;="&amp;$G464))</f>
        <v/>
      </c>
      <c r="O464" s="10">
        <f>IF(M464="","",M464-N464)</f>
        <v/>
      </c>
      <c r="P464" s="11">
        <f>IF(M464=0,"",N464/M464)</f>
        <v/>
      </c>
      <c r="Q464" s="12">
        <f>IF(OR(G464="",O464=""),"",
IF(AND(G464&lt;TODAY(),O464&gt;0),"YES","NO"))</f>
        <v/>
      </c>
      <c r="R464" s="13" t="n"/>
      <c r="S464" s="14" t="n"/>
      <c r="T464" s="15">
        <f>IF(Q464="YES", IF(R464="Company",L464*(1+S464),IF(R464="Vendor",L464*(1-S464),"")),"")</f>
        <v/>
      </c>
      <c r="U464" s="15">
        <f>IF(Q464="YES",O464*T464,"")</f>
        <v/>
      </c>
      <c r="V464" s="16" t="n"/>
      <c r="W464" s="17">
        <f>IF(Q464="YES",G464+V464,"")</f>
        <v/>
      </c>
      <c r="X464" s="18">
        <f>IF(Q464="YES",IF(TODAY()&gt;W464,"OVERDUE","WITHIN TIME"),"")</f>
        <v/>
      </c>
    </row>
    <row r="465">
      <c r="A465" s="3" t="n">
        <v>461</v>
      </c>
      <c r="B465" s="4" t="n"/>
      <c r="C465" s="4" t="n"/>
      <c r="D465" s="5">
        <f>IF(E465="NRFC","Natural Rubber Field Coagulam","")</f>
        <v/>
      </c>
      <c r="E465" s="4" t="n"/>
      <c r="F465" s="6" t="n"/>
      <c r="G465" s="6" t="n"/>
      <c r="H465" s="7">
        <f>IF(G465="","",G465-TODAY())</f>
        <v/>
      </c>
      <c r="I465" s="8">
        <f>IF(G465="","",
IF(G465&lt;TODAY(),
IF(O465&gt;0,"Violated","Completed"),
IF(H465&lt;=7,"Expiring Soon",
"Active")))</f>
        <v/>
      </c>
      <c r="J465" s="8">
        <f>IF(C465="","",COUNTIFS(purchase!$C:$C,$C465,purchase!$E:$E,$E465,purchase!$G:$G,"&gt;="&amp;$F465,purchase!$G:$G,"&lt;="&amp;$G465))</f>
        <v/>
      </c>
      <c r="K465" s="9">
        <f>IF(COUNTIFS(purchase!$C:$C,$C465,purchase!$E:$E,$E465,purchase!$G:$G,"&gt;="&amp;$F465,purchase!$G:$G,"&lt;="&amp;$G465)=0,"",_xlfn.MAXIFS(purchase!$G:$G,purchase!$C:$C,$C465,purchase!$E:$E,$E465,purchase!$G:$G,"&gt;="&amp;$F465,purchase!$G:$G,"&lt;="&amp;$G465))</f>
        <v/>
      </c>
      <c r="L465" s="4" t="n"/>
      <c r="M465" s="4" t="n"/>
      <c r="N465" s="10">
        <f>IF(M465="","",SUMIFS(purchase!$N:$N,purchase!$C:$C,$C465,purchase!$E:$E,$E465,purchase!$G:$G,"&gt;="&amp;$F465,purchase!$G:$G,"&lt;="&amp;$G465))</f>
        <v/>
      </c>
      <c r="O465" s="10">
        <f>IF(M465="","",M465-N465)</f>
        <v/>
      </c>
      <c r="P465" s="11">
        <f>IF(M465=0,"",N465/M465)</f>
        <v/>
      </c>
      <c r="Q465" s="12">
        <f>IF(OR(G465="",O465=""),"",
IF(AND(G465&lt;TODAY(),O465&gt;0),"YES","NO"))</f>
        <v/>
      </c>
      <c r="R465" s="13" t="n"/>
      <c r="S465" s="14" t="n"/>
      <c r="T465" s="15">
        <f>IF(Q465="YES", IF(R465="Company",L465*(1+S465),IF(R465="Vendor",L465*(1-S465),"")),"")</f>
        <v/>
      </c>
      <c r="U465" s="15">
        <f>IF(Q465="YES",O465*T465,"")</f>
        <v/>
      </c>
      <c r="V465" s="16" t="n"/>
      <c r="W465" s="17">
        <f>IF(Q465="YES",G465+V465,"")</f>
        <v/>
      </c>
      <c r="X465" s="18">
        <f>IF(Q465="YES",IF(TODAY()&gt;W465,"OVERDUE","WITHIN TIME"),"")</f>
        <v/>
      </c>
    </row>
    <row r="466">
      <c r="A466" s="3" t="n">
        <v>462</v>
      </c>
      <c r="B466" s="4" t="n"/>
      <c r="C466" s="4" t="n"/>
      <c r="D466" s="5">
        <f>IF(E466="NRFC","Natural Rubber Field Coagulam","")</f>
        <v/>
      </c>
      <c r="E466" s="4" t="n"/>
      <c r="F466" s="6" t="n"/>
      <c r="G466" s="6" t="n"/>
      <c r="H466" s="7">
        <f>IF(G466="","",G466-TODAY())</f>
        <v/>
      </c>
      <c r="I466" s="8">
        <f>IF(G466="","",
IF(G466&lt;TODAY(),
IF(O466&gt;0,"Violated","Completed"),
IF(H466&lt;=7,"Expiring Soon",
"Active")))</f>
        <v/>
      </c>
      <c r="J466" s="8">
        <f>IF(C466="","",COUNTIFS(purchase!$C:$C,$C466,purchase!$E:$E,$E466,purchase!$G:$G,"&gt;="&amp;$F466,purchase!$G:$G,"&lt;="&amp;$G466))</f>
        <v/>
      </c>
      <c r="K466" s="9">
        <f>IF(COUNTIFS(purchase!$C:$C,$C466,purchase!$E:$E,$E466,purchase!$G:$G,"&gt;="&amp;$F466,purchase!$G:$G,"&lt;="&amp;$G466)=0,"",_xlfn.MAXIFS(purchase!$G:$G,purchase!$C:$C,$C466,purchase!$E:$E,$E466,purchase!$G:$G,"&gt;="&amp;$F466,purchase!$G:$G,"&lt;="&amp;$G466))</f>
        <v/>
      </c>
      <c r="L466" s="4" t="n"/>
      <c r="M466" s="4" t="n"/>
      <c r="N466" s="10">
        <f>IF(M466="","",SUMIFS(purchase!$N:$N,purchase!$C:$C,$C466,purchase!$E:$E,$E466,purchase!$G:$G,"&gt;="&amp;$F466,purchase!$G:$G,"&lt;="&amp;$G466))</f>
        <v/>
      </c>
      <c r="O466" s="10">
        <f>IF(M466="","",M466-N466)</f>
        <v/>
      </c>
      <c r="P466" s="11">
        <f>IF(M466=0,"",N466/M466)</f>
        <v/>
      </c>
      <c r="Q466" s="12">
        <f>IF(OR(G466="",O466=""),"",
IF(AND(G466&lt;TODAY(),O466&gt;0),"YES","NO"))</f>
        <v/>
      </c>
      <c r="R466" s="13" t="n"/>
      <c r="S466" s="14" t="n"/>
      <c r="T466" s="15">
        <f>IF(Q466="YES", IF(R466="Company",L466*(1+S466),IF(R466="Vendor",L466*(1-S466),"")),"")</f>
        <v/>
      </c>
      <c r="U466" s="15">
        <f>IF(Q466="YES",O466*T466,"")</f>
        <v/>
      </c>
      <c r="V466" s="16" t="n"/>
      <c r="W466" s="17">
        <f>IF(Q466="YES",G466+V466,"")</f>
        <v/>
      </c>
      <c r="X466" s="18">
        <f>IF(Q466="YES",IF(TODAY()&gt;W466,"OVERDUE","WITHIN TIME"),"")</f>
        <v/>
      </c>
    </row>
    <row r="467">
      <c r="A467" s="3" t="n">
        <v>463</v>
      </c>
      <c r="B467" s="4" t="n"/>
      <c r="C467" s="4" t="n"/>
      <c r="D467" s="5">
        <f>IF(E467="NRFC","Natural Rubber Field Coagulam","")</f>
        <v/>
      </c>
      <c r="E467" s="4" t="n"/>
      <c r="F467" s="6" t="n"/>
      <c r="G467" s="6" t="n"/>
      <c r="H467" s="7">
        <f>IF(G467="","",G467-TODAY())</f>
        <v/>
      </c>
      <c r="I467" s="8">
        <f>IF(G467="","",
IF(G467&lt;TODAY(),
IF(O467&gt;0,"Violated","Completed"),
IF(H467&lt;=7,"Expiring Soon",
"Active")))</f>
        <v/>
      </c>
      <c r="J467" s="8">
        <f>IF(C467="","",COUNTIFS(purchase!$C:$C,$C467,purchase!$E:$E,$E467,purchase!$G:$G,"&gt;="&amp;$F467,purchase!$G:$G,"&lt;="&amp;$G467))</f>
        <v/>
      </c>
      <c r="K467" s="9">
        <f>IF(COUNTIFS(purchase!$C:$C,$C467,purchase!$E:$E,$E467,purchase!$G:$G,"&gt;="&amp;$F467,purchase!$G:$G,"&lt;="&amp;$G467)=0,"",_xlfn.MAXIFS(purchase!$G:$G,purchase!$C:$C,$C467,purchase!$E:$E,$E467,purchase!$G:$G,"&gt;="&amp;$F467,purchase!$G:$G,"&lt;="&amp;$G467))</f>
        <v/>
      </c>
      <c r="L467" s="4" t="n"/>
      <c r="M467" s="4" t="n"/>
      <c r="N467" s="10">
        <f>IF(M467="","",SUMIFS(purchase!$N:$N,purchase!$C:$C,$C467,purchase!$E:$E,$E467,purchase!$G:$G,"&gt;="&amp;$F467,purchase!$G:$G,"&lt;="&amp;$G467))</f>
        <v/>
      </c>
      <c r="O467" s="10">
        <f>IF(M467="","",M467-N467)</f>
        <v/>
      </c>
      <c r="P467" s="11">
        <f>IF(M467=0,"",N467/M467)</f>
        <v/>
      </c>
      <c r="Q467" s="12">
        <f>IF(OR(G467="",O467=""),"",
IF(AND(G467&lt;TODAY(),O467&gt;0),"YES","NO"))</f>
        <v/>
      </c>
      <c r="R467" s="13" t="n"/>
      <c r="S467" s="14" t="n"/>
      <c r="T467" s="15">
        <f>IF(Q467="YES", IF(R467="Company",L467*(1+S467),IF(R467="Vendor",L467*(1-S467),"")),"")</f>
        <v/>
      </c>
      <c r="U467" s="15">
        <f>IF(Q467="YES",O467*T467,"")</f>
        <v/>
      </c>
      <c r="V467" s="16" t="n"/>
      <c r="W467" s="17">
        <f>IF(Q467="YES",G467+V467,"")</f>
        <v/>
      </c>
      <c r="X467" s="18">
        <f>IF(Q467="YES",IF(TODAY()&gt;W467,"OVERDUE","WITHIN TIME"),"")</f>
        <v/>
      </c>
    </row>
    <row r="468">
      <c r="A468" s="3" t="n">
        <v>464</v>
      </c>
      <c r="B468" s="4" t="n"/>
      <c r="C468" s="4" t="n"/>
      <c r="D468" s="5">
        <f>IF(E468="NRFC","Natural Rubber Field Coagulam","")</f>
        <v/>
      </c>
      <c r="E468" s="4" t="n"/>
      <c r="F468" s="6" t="n"/>
      <c r="G468" s="6" t="n"/>
      <c r="H468" s="7">
        <f>IF(G468="","",G468-TODAY())</f>
        <v/>
      </c>
      <c r="I468" s="8">
        <f>IF(G468="","",
IF(G468&lt;TODAY(),
IF(O468&gt;0,"Violated","Completed"),
IF(H468&lt;=7,"Expiring Soon",
"Active")))</f>
        <v/>
      </c>
      <c r="J468" s="8">
        <f>IF(C468="","",COUNTIFS(purchase!$C:$C,$C468,purchase!$E:$E,$E468,purchase!$G:$G,"&gt;="&amp;$F468,purchase!$G:$G,"&lt;="&amp;$G468))</f>
        <v/>
      </c>
      <c r="K468" s="9">
        <f>IF(COUNTIFS(purchase!$C:$C,$C468,purchase!$E:$E,$E468,purchase!$G:$G,"&gt;="&amp;$F468,purchase!$G:$G,"&lt;="&amp;$G468)=0,"",_xlfn.MAXIFS(purchase!$G:$G,purchase!$C:$C,$C468,purchase!$E:$E,$E468,purchase!$G:$G,"&gt;="&amp;$F468,purchase!$G:$G,"&lt;="&amp;$G468))</f>
        <v/>
      </c>
      <c r="L468" s="4" t="n"/>
      <c r="M468" s="4" t="n"/>
      <c r="N468" s="10">
        <f>IF(M468="","",SUMIFS(purchase!$N:$N,purchase!$C:$C,$C468,purchase!$E:$E,$E468,purchase!$G:$G,"&gt;="&amp;$F468,purchase!$G:$G,"&lt;="&amp;$G468))</f>
        <v/>
      </c>
      <c r="O468" s="10">
        <f>IF(M468="","",M468-N468)</f>
        <v/>
      </c>
      <c r="P468" s="11">
        <f>IF(M468=0,"",N468/M468)</f>
        <v/>
      </c>
      <c r="Q468" s="12">
        <f>IF(OR(G468="",O468=""),"",
IF(AND(G468&lt;TODAY(),O468&gt;0),"YES","NO"))</f>
        <v/>
      </c>
      <c r="R468" s="13" t="n"/>
      <c r="S468" s="14" t="n"/>
      <c r="T468" s="15">
        <f>IF(Q468="YES", IF(R468="Company",L468*(1+S468),IF(R468="Vendor",L468*(1-S468),"")),"")</f>
        <v/>
      </c>
      <c r="U468" s="15">
        <f>IF(Q468="YES",O468*T468,"")</f>
        <v/>
      </c>
      <c r="V468" s="16" t="n"/>
      <c r="W468" s="17">
        <f>IF(Q468="YES",G468+V468,"")</f>
        <v/>
      </c>
      <c r="X468" s="18">
        <f>IF(Q468="YES",IF(TODAY()&gt;W468,"OVERDUE","WITHIN TIME"),"")</f>
        <v/>
      </c>
    </row>
    <row r="469">
      <c r="A469" s="3" t="n">
        <v>465</v>
      </c>
      <c r="B469" s="4" t="n"/>
      <c r="C469" s="4" t="n"/>
      <c r="D469" s="5">
        <f>IF(E469="NRFC","Natural Rubber Field Coagulam","")</f>
        <v/>
      </c>
      <c r="E469" s="4" t="n"/>
      <c r="F469" s="6" t="n"/>
      <c r="G469" s="6" t="n"/>
      <c r="H469" s="7">
        <f>IF(G469="","",G469-TODAY())</f>
        <v/>
      </c>
      <c r="I469" s="8">
        <f>IF(G469="","",
IF(G469&lt;TODAY(),
IF(O469&gt;0,"Violated","Completed"),
IF(H469&lt;=7,"Expiring Soon",
"Active")))</f>
        <v/>
      </c>
      <c r="J469" s="8">
        <f>IF(C469="","",COUNTIFS(purchase!$C:$C,$C469,purchase!$E:$E,$E469,purchase!$G:$G,"&gt;="&amp;$F469,purchase!$G:$G,"&lt;="&amp;$G469))</f>
        <v/>
      </c>
      <c r="K469" s="9">
        <f>IF(COUNTIFS(purchase!$C:$C,$C469,purchase!$E:$E,$E469,purchase!$G:$G,"&gt;="&amp;$F469,purchase!$G:$G,"&lt;="&amp;$G469)=0,"",_xlfn.MAXIFS(purchase!$G:$G,purchase!$C:$C,$C469,purchase!$E:$E,$E469,purchase!$G:$G,"&gt;="&amp;$F469,purchase!$G:$G,"&lt;="&amp;$G469))</f>
        <v/>
      </c>
      <c r="L469" s="4" t="n"/>
      <c r="M469" s="4" t="n"/>
      <c r="N469" s="10">
        <f>IF(M469="","",SUMIFS(purchase!$N:$N,purchase!$C:$C,$C469,purchase!$E:$E,$E469,purchase!$G:$G,"&gt;="&amp;$F469,purchase!$G:$G,"&lt;="&amp;$G469))</f>
        <v/>
      </c>
      <c r="O469" s="10">
        <f>IF(M469="","",M469-N469)</f>
        <v/>
      </c>
      <c r="P469" s="11">
        <f>IF(M469=0,"",N469/M469)</f>
        <v/>
      </c>
      <c r="Q469" s="12">
        <f>IF(OR(G469="",O469=""),"",
IF(AND(G469&lt;TODAY(),O469&gt;0),"YES","NO"))</f>
        <v/>
      </c>
      <c r="R469" s="13" t="n"/>
      <c r="S469" s="14" t="n"/>
      <c r="T469" s="15">
        <f>IF(Q469="YES", IF(R469="Company",L469*(1+S469),IF(R469="Vendor",L469*(1-S469),"")),"")</f>
        <v/>
      </c>
      <c r="U469" s="15">
        <f>IF(Q469="YES",O469*T469,"")</f>
        <v/>
      </c>
      <c r="V469" s="16" t="n"/>
      <c r="W469" s="17">
        <f>IF(Q469="YES",G469+V469,"")</f>
        <v/>
      </c>
      <c r="X469" s="18">
        <f>IF(Q469="YES",IF(TODAY()&gt;W469,"OVERDUE","WITHIN TIME"),"")</f>
        <v/>
      </c>
    </row>
    <row r="470">
      <c r="A470" s="3" t="n">
        <v>466</v>
      </c>
      <c r="B470" s="4" t="n"/>
      <c r="C470" s="4" t="n"/>
      <c r="D470" s="5">
        <f>IF(E470="NRFC","Natural Rubber Field Coagulam","")</f>
        <v/>
      </c>
      <c r="E470" s="4" t="n"/>
      <c r="F470" s="6" t="n"/>
      <c r="G470" s="6" t="n"/>
      <c r="H470" s="7">
        <f>IF(G470="","",G470-TODAY())</f>
        <v/>
      </c>
      <c r="I470" s="8">
        <f>IF(G470="","",
IF(G470&lt;TODAY(),
IF(O470&gt;0,"Violated","Completed"),
IF(H470&lt;=7,"Expiring Soon",
"Active")))</f>
        <v/>
      </c>
      <c r="J470" s="8">
        <f>IF(C470="","",COUNTIFS(purchase!$C:$C,$C470,purchase!$E:$E,$E470,purchase!$G:$G,"&gt;="&amp;$F470,purchase!$G:$G,"&lt;="&amp;$G470))</f>
        <v/>
      </c>
      <c r="K470" s="9">
        <f>IF(COUNTIFS(purchase!$C:$C,$C470,purchase!$E:$E,$E470,purchase!$G:$G,"&gt;="&amp;$F470,purchase!$G:$G,"&lt;="&amp;$G470)=0,"",_xlfn.MAXIFS(purchase!$G:$G,purchase!$C:$C,$C470,purchase!$E:$E,$E470,purchase!$G:$G,"&gt;="&amp;$F470,purchase!$G:$G,"&lt;="&amp;$G470))</f>
        <v/>
      </c>
      <c r="L470" s="4" t="n"/>
      <c r="M470" s="4" t="n"/>
      <c r="N470" s="10">
        <f>IF(M470="","",SUMIFS(purchase!$N:$N,purchase!$C:$C,$C470,purchase!$E:$E,$E470,purchase!$G:$G,"&gt;="&amp;$F470,purchase!$G:$G,"&lt;="&amp;$G470))</f>
        <v/>
      </c>
      <c r="O470" s="10">
        <f>IF(M470="","",M470-N470)</f>
        <v/>
      </c>
      <c r="P470" s="11">
        <f>IF(M470=0,"",N470/M470)</f>
        <v/>
      </c>
      <c r="Q470" s="12">
        <f>IF(OR(G470="",O470=""),"",
IF(AND(G470&lt;TODAY(),O470&gt;0),"YES","NO"))</f>
        <v/>
      </c>
      <c r="R470" s="13" t="n"/>
      <c r="S470" s="14" t="n"/>
      <c r="T470" s="15">
        <f>IF(Q470="YES", IF(R470="Company",L470*(1+S470),IF(R470="Vendor",L470*(1-S470),"")),"")</f>
        <v/>
      </c>
      <c r="U470" s="15">
        <f>IF(Q470="YES",O470*T470,"")</f>
        <v/>
      </c>
      <c r="V470" s="16" t="n"/>
      <c r="W470" s="17">
        <f>IF(Q470="YES",G470+V470,"")</f>
        <v/>
      </c>
      <c r="X470" s="18">
        <f>IF(Q470="YES",IF(TODAY()&gt;W470,"OVERDUE","WITHIN TIME"),"")</f>
        <v/>
      </c>
    </row>
    <row r="471">
      <c r="A471" s="3" t="n">
        <v>467</v>
      </c>
      <c r="B471" s="4" t="n"/>
      <c r="C471" s="4" t="n"/>
      <c r="D471" s="5">
        <f>IF(E471="NRFC","Natural Rubber Field Coagulam","")</f>
        <v/>
      </c>
      <c r="E471" s="4" t="n"/>
      <c r="F471" s="6" t="n"/>
      <c r="G471" s="6" t="n"/>
      <c r="H471" s="7">
        <f>IF(G471="","",G471-TODAY())</f>
        <v/>
      </c>
      <c r="I471" s="8">
        <f>IF(G471="","",
IF(G471&lt;TODAY(),
IF(O471&gt;0,"Violated","Completed"),
IF(H471&lt;=7,"Expiring Soon",
"Active")))</f>
        <v/>
      </c>
      <c r="J471" s="8">
        <f>IF(C471="","",COUNTIFS(purchase!$C:$C,$C471,purchase!$E:$E,$E471,purchase!$G:$G,"&gt;="&amp;$F471,purchase!$G:$G,"&lt;="&amp;$G471))</f>
        <v/>
      </c>
      <c r="K471" s="9">
        <f>IF(COUNTIFS(purchase!$C:$C,$C471,purchase!$E:$E,$E471,purchase!$G:$G,"&gt;="&amp;$F471,purchase!$G:$G,"&lt;="&amp;$G471)=0,"",_xlfn.MAXIFS(purchase!$G:$G,purchase!$C:$C,$C471,purchase!$E:$E,$E471,purchase!$G:$G,"&gt;="&amp;$F471,purchase!$G:$G,"&lt;="&amp;$G471))</f>
        <v/>
      </c>
      <c r="L471" s="4" t="n"/>
      <c r="M471" s="4" t="n"/>
      <c r="N471" s="10">
        <f>IF(M471="","",SUMIFS(purchase!$N:$N,purchase!$C:$C,$C471,purchase!$E:$E,$E471,purchase!$G:$G,"&gt;="&amp;$F471,purchase!$G:$G,"&lt;="&amp;$G471))</f>
        <v/>
      </c>
      <c r="O471" s="10">
        <f>IF(M471="","",M471-N471)</f>
        <v/>
      </c>
      <c r="P471" s="11">
        <f>IF(M471=0,"",N471/M471)</f>
        <v/>
      </c>
      <c r="Q471" s="12">
        <f>IF(OR(G471="",O471=""),"",
IF(AND(G471&lt;TODAY(),O471&gt;0),"YES","NO"))</f>
        <v/>
      </c>
      <c r="R471" s="13" t="n"/>
      <c r="S471" s="14" t="n"/>
      <c r="T471" s="15">
        <f>IF(Q471="YES", IF(R471="Company",L471*(1+S471),IF(R471="Vendor",L471*(1-S471),"")),"")</f>
        <v/>
      </c>
      <c r="U471" s="15">
        <f>IF(Q471="YES",O471*T471,"")</f>
        <v/>
      </c>
      <c r="V471" s="16" t="n"/>
      <c r="W471" s="17">
        <f>IF(Q471="YES",G471+V471,"")</f>
        <v/>
      </c>
      <c r="X471" s="18">
        <f>IF(Q471="YES",IF(TODAY()&gt;W471,"OVERDUE","WITHIN TIME"),"")</f>
        <v/>
      </c>
    </row>
    <row r="472">
      <c r="A472" s="3" t="n">
        <v>468</v>
      </c>
      <c r="B472" s="4" t="n"/>
      <c r="C472" s="4" t="n"/>
      <c r="D472" s="5">
        <f>IF(E472="NRFC","Natural Rubber Field Coagulam","")</f>
        <v/>
      </c>
      <c r="E472" s="4" t="n"/>
      <c r="F472" s="6" t="n"/>
      <c r="G472" s="6" t="n"/>
      <c r="H472" s="7">
        <f>IF(G472="","",G472-TODAY())</f>
        <v/>
      </c>
      <c r="I472" s="8">
        <f>IF(G472="","",
IF(G472&lt;TODAY(),
IF(O472&gt;0,"Violated","Completed"),
IF(H472&lt;=7,"Expiring Soon",
"Active")))</f>
        <v/>
      </c>
      <c r="J472" s="8">
        <f>IF(C472="","",COUNTIFS(purchase!$C:$C,$C472,purchase!$E:$E,$E472,purchase!$G:$G,"&gt;="&amp;$F472,purchase!$G:$G,"&lt;="&amp;$G472))</f>
        <v/>
      </c>
      <c r="K472" s="9">
        <f>IF(COUNTIFS(purchase!$C:$C,$C472,purchase!$E:$E,$E472,purchase!$G:$G,"&gt;="&amp;$F472,purchase!$G:$G,"&lt;="&amp;$G472)=0,"",_xlfn.MAXIFS(purchase!$G:$G,purchase!$C:$C,$C472,purchase!$E:$E,$E472,purchase!$G:$G,"&gt;="&amp;$F472,purchase!$G:$G,"&lt;="&amp;$G472))</f>
        <v/>
      </c>
      <c r="L472" s="4" t="n"/>
      <c r="M472" s="4" t="n"/>
      <c r="N472" s="10">
        <f>IF(M472="","",SUMIFS(purchase!$N:$N,purchase!$C:$C,$C472,purchase!$E:$E,$E472,purchase!$G:$G,"&gt;="&amp;$F472,purchase!$G:$G,"&lt;="&amp;$G472))</f>
        <v/>
      </c>
      <c r="O472" s="10">
        <f>IF(M472="","",M472-N472)</f>
        <v/>
      </c>
      <c r="P472" s="11">
        <f>IF(M472=0,"",N472/M472)</f>
        <v/>
      </c>
      <c r="Q472" s="12">
        <f>IF(OR(G472="",O472=""),"",
IF(AND(G472&lt;TODAY(),O472&gt;0),"YES","NO"))</f>
        <v/>
      </c>
      <c r="R472" s="13" t="n"/>
      <c r="S472" s="14" t="n"/>
      <c r="T472" s="15">
        <f>IF(Q472="YES", IF(R472="Company",L472*(1+S472),IF(R472="Vendor",L472*(1-S472),"")),"")</f>
        <v/>
      </c>
      <c r="U472" s="15">
        <f>IF(Q472="YES",O472*T472,"")</f>
        <v/>
      </c>
      <c r="V472" s="16" t="n"/>
      <c r="W472" s="17">
        <f>IF(Q472="YES",G472+V472,"")</f>
        <v/>
      </c>
      <c r="X472" s="18">
        <f>IF(Q472="YES",IF(TODAY()&gt;W472,"OVERDUE","WITHIN TIME"),"")</f>
        <v/>
      </c>
    </row>
    <row r="473">
      <c r="A473" s="3" t="n">
        <v>469</v>
      </c>
      <c r="B473" s="4" t="n"/>
      <c r="C473" s="4" t="n"/>
      <c r="D473" s="5">
        <f>IF(E473="NRFC","Natural Rubber Field Coagulam","")</f>
        <v/>
      </c>
      <c r="E473" s="4" t="n"/>
      <c r="F473" s="6" t="n"/>
      <c r="G473" s="6" t="n"/>
      <c r="H473" s="7">
        <f>IF(G473="","",G473-TODAY())</f>
        <v/>
      </c>
      <c r="I473" s="8">
        <f>IF(G473="","",
IF(G473&lt;TODAY(),
IF(O473&gt;0,"Violated","Completed"),
IF(H473&lt;=7,"Expiring Soon",
"Active")))</f>
        <v/>
      </c>
      <c r="J473" s="8">
        <f>IF(C473="","",COUNTIFS(purchase!$C:$C,$C473,purchase!$E:$E,$E473,purchase!$G:$G,"&gt;="&amp;$F473,purchase!$G:$G,"&lt;="&amp;$G473))</f>
        <v/>
      </c>
      <c r="K473" s="9">
        <f>IF(COUNTIFS(purchase!$C:$C,$C473,purchase!$E:$E,$E473,purchase!$G:$G,"&gt;="&amp;$F473,purchase!$G:$G,"&lt;="&amp;$G473)=0,"",_xlfn.MAXIFS(purchase!$G:$G,purchase!$C:$C,$C473,purchase!$E:$E,$E473,purchase!$G:$G,"&gt;="&amp;$F473,purchase!$G:$G,"&lt;="&amp;$G473))</f>
        <v/>
      </c>
      <c r="L473" s="4" t="n"/>
      <c r="M473" s="4" t="n"/>
      <c r="N473" s="10">
        <f>IF(M473="","",SUMIFS(purchase!$N:$N,purchase!$C:$C,$C473,purchase!$E:$E,$E473,purchase!$G:$G,"&gt;="&amp;$F473,purchase!$G:$G,"&lt;="&amp;$G473))</f>
        <v/>
      </c>
      <c r="O473" s="10">
        <f>IF(M473="","",M473-N473)</f>
        <v/>
      </c>
      <c r="P473" s="11">
        <f>IF(M473=0,"",N473/M473)</f>
        <v/>
      </c>
      <c r="Q473" s="12">
        <f>IF(OR(G473="",O473=""),"",
IF(AND(G473&lt;TODAY(),O473&gt;0),"YES","NO"))</f>
        <v/>
      </c>
      <c r="R473" s="13" t="n"/>
      <c r="S473" s="14" t="n"/>
      <c r="T473" s="15">
        <f>IF(Q473="YES", IF(R473="Company",L473*(1+S473),IF(R473="Vendor",L473*(1-S473),"")),"")</f>
        <v/>
      </c>
      <c r="U473" s="15">
        <f>IF(Q473="YES",O473*T473,"")</f>
        <v/>
      </c>
      <c r="V473" s="16" t="n"/>
      <c r="W473" s="17">
        <f>IF(Q473="YES",G473+V473,"")</f>
        <v/>
      </c>
      <c r="X473" s="18">
        <f>IF(Q473="YES",IF(TODAY()&gt;W473,"OVERDUE","WITHIN TIME"),"")</f>
        <v/>
      </c>
    </row>
    <row r="474">
      <c r="A474" s="3" t="n">
        <v>470</v>
      </c>
      <c r="B474" s="4" t="n"/>
      <c r="C474" s="4" t="n"/>
      <c r="D474" s="5">
        <f>IF(E474="NRFC","Natural Rubber Field Coagulam","")</f>
        <v/>
      </c>
      <c r="E474" s="4" t="n"/>
      <c r="F474" s="6" t="n"/>
      <c r="G474" s="6" t="n"/>
      <c r="H474" s="7">
        <f>IF(G474="","",G474-TODAY())</f>
        <v/>
      </c>
      <c r="I474" s="8">
        <f>IF(G474="","",
IF(G474&lt;TODAY(),
IF(O474&gt;0,"Violated","Completed"),
IF(H474&lt;=7,"Expiring Soon",
"Active")))</f>
        <v/>
      </c>
      <c r="J474" s="8">
        <f>IF(C474="","",COUNTIFS(purchase!$C:$C,$C474,purchase!$E:$E,$E474,purchase!$G:$G,"&gt;="&amp;$F474,purchase!$G:$G,"&lt;="&amp;$G474))</f>
        <v/>
      </c>
      <c r="K474" s="9">
        <f>IF(COUNTIFS(purchase!$C:$C,$C474,purchase!$E:$E,$E474,purchase!$G:$G,"&gt;="&amp;$F474,purchase!$G:$G,"&lt;="&amp;$G474)=0,"",_xlfn.MAXIFS(purchase!$G:$G,purchase!$C:$C,$C474,purchase!$E:$E,$E474,purchase!$G:$G,"&gt;="&amp;$F474,purchase!$G:$G,"&lt;="&amp;$G474))</f>
        <v/>
      </c>
      <c r="L474" s="4" t="n"/>
      <c r="M474" s="4" t="n"/>
      <c r="N474" s="10">
        <f>IF(M474="","",SUMIFS(purchase!$N:$N,purchase!$C:$C,$C474,purchase!$E:$E,$E474,purchase!$G:$G,"&gt;="&amp;$F474,purchase!$G:$G,"&lt;="&amp;$G474))</f>
        <v/>
      </c>
      <c r="O474" s="10">
        <f>IF(M474="","",M474-N474)</f>
        <v/>
      </c>
      <c r="P474" s="11">
        <f>IF(M474=0,"",N474/M474)</f>
        <v/>
      </c>
      <c r="Q474" s="12">
        <f>IF(OR(G474="",O474=""),"",
IF(AND(G474&lt;TODAY(),O474&gt;0),"YES","NO"))</f>
        <v/>
      </c>
      <c r="R474" s="13" t="n"/>
      <c r="S474" s="14" t="n"/>
      <c r="T474" s="15">
        <f>IF(Q474="YES", IF(R474="Company",L474*(1+S474),IF(R474="Vendor",L474*(1-S474),"")),"")</f>
        <v/>
      </c>
      <c r="U474" s="15">
        <f>IF(Q474="YES",O474*T474,"")</f>
        <v/>
      </c>
      <c r="V474" s="16" t="n"/>
      <c r="W474" s="17">
        <f>IF(Q474="YES",G474+V474,"")</f>
        <v/>
      </c>
      <c r="X474" s="18">
        <f>IF(Q474="YES",IF(TODAY()&gt;W474,"OVERDUE","WITHIN TIME"),"")</f>
        <v/>
      </c>
    </row>
    <row r="475">
      <c r="A475" s="3" t="n">
        <v>471</v>
      </c>
      <c r="B475" s="4" t="n"/>
      <c r="C475" s="4" t="n"/>
      <c r="D475" s="5">
        <f>IF(E475="NRFC","Natural Rubber Field Coagulam","")</f>
        <v/>
      </c>
      <c r="E475" s="4" t="n"/>
      <c r="F475" s="6" t="n"/>
      <c r="G475" s="6" t="n"/>
      <c r="H475" s="7">
        <f>IF(G475="","",G475-TODAY())</f>
        <v/>
      </c>
      <c r="I475" s="8">
        <f>IF(G475="","",
IF(G475&lt;TODAY(),
IF(O475&gt;0,"Violated","Completed"),
IF(H475&lt;=7,"Expiring Soon",
"Active")))</f>
        <v/>
      </c>
      <c r="J475" s="8">
        <f>IF(C475="","",COUNTIFS(purchase!$C:$C,$C475,purchase!$E:$E,$E475,purchase!$G:$G,"&gt;="&amp;$F475,purchase!$G:$G,"&lt;="&amp;$G475))</f>
        <v/>
      </c>
      <c r="K475" s="9">
        <f>IF(COUNTIFS(purchase!$C:$C,$C475,purchase!$E:$E,$E475,purchase!$G:$G,"&gt;="&amp;$F475,purchase!$G:$G,"&lt;="&amp;$G475)=0,"",_xlfn.MAXIFS(purchase!$G:$G,purchase!$C:$C,$C475,purchase!$E:$E,$E475,purchase!$G:$G,"&gt;="&amp;$F475,purchase!$G:$G,"&lt;="&amp;$G475))</f>
        <v/>
      </c>
      <c r="L475" s="4" t="n"/>
      <c r="M475" s="4" t="n"/>
      <c r="N475" s="10">
        <f>IF(M475="","",SUMIFS(purchase!$N:$N,purchase!$C:$C,$C475,purchase!$E:$E,$E475,purchase!$G:$G,"&gt;="&amp;$F475,purchase!$G:$G,"&lt;="&amp;$G475))</f>
        <v/>
      </c>
      <c r="O475" s="10">
        <f>IF(M475="","",M475-N475)</f>
        <v/>
      </c>
      <c r="P475" s="11">
        <f>IF(M475=0,"",N475/M475)</f>
        <v/>
      </c>
      <c r="Q475" s="12">
        <f>IF(OR(G475="",O475=""),"",
IF(AND(G475&lt;TODAY(),O475&gt;0),"YES","NO"))</f>
        <v/>
      </c>
      <c r="R475" s="13" t="n"/>
      <c r="S475" s="14" t="n"/>
      <c r="T475" s="15">
        <f>IF(Q475="YES", IF(R475="Company",L475*(1+S475),IF(R475="Vendor",L475*(1-S475),"")),"")</f>
        <v/>
      </c>
      <c r="U475" s="15">
        <f>IF(Q475="YES",O475*T475,"")</f>
        <v/>
      </c>
      <c r="V475" s="16" t="n"/>
      <c r="W475" s="17">
        <f>IF(Q475="YES",G475+V475,"")</f>
        <v/>
      </c>
      <c r="X475" s="18">
        <f>IF(Q475="YES",IF(TODAY()&gt;W475,"OVERDUE","WITHIN TIME"),"")</f>
        <v/>
      </c>
    </row>
    <row r="476">
      <c r="A476" s="3" t="n">
        <v>472</v>
      </c>
      <c r="B476" s="4" t="n"/>
      <c r="C476" s="4" t="n"/>
      <c r="D476" s="5">
        <f>IF(E476="NRFC","Natural Rubber Field Coagulam","")</f>
        <v/>
      </c>
      <c r="E476" s="4" t="n"/>
      <c r="F476" s="6" t="n"/>
      <c r="G476" s="6" t="n"/>
      <c r="H476" s="7">
        <f>IF(G476="","",G476-TODAY())</f>
        <v/>
      </c>
      <c r="I476" s="8">
        <f>IF(G476="","",
IF(G476&lt;TODAY(),
IF(O476&gt;0,"Violated","Completed"),
IF(H476&lt;=7,"Expiring Soon",
"Active")))</f>
        <v/>
      </c>
      <c r="J476" s="8">
        <f>IF(C476="","",COUNTIFS(purchase!$C:$C,$C476,purchase!$E:$E,$E476,purchase!$G:$G,"&gt;="&amp;$F476,purchase!$G:$G,"&lt;="&amp;$G476))</f>
        <v/>
      </c>
      <c r="K476" s="9">
        <f>IF(COUNTIFS(purchase!$C:$C,$C476,purchase!$E:$E,$E476,purchase!$G:$G,"&gt;="&amp;$F476,purchase!$G:$G,"&lt;="&amp;$G476)=0,"",_xlfn.MAXIFS(purchase!$G:$G,purchase!$C:$C,$C476,purchase!$E:$E,$E476,purchase!$G:$G,"&gt;="&amp;$F476,purchase!$G:$G,"&lt;="&amp;$G476))</f>
        <v/>
      </c>
      <c r="L476" s="4" t="n"/>
      <c r="M476" s="4" t="n"/>
      <c r="N476" s="10">
        <f>IF(M476="","",SUMIFS(purchase!$N:$N,purchase!$C:$C,$C476,purchase!$E:$E,$E476,purchase!$G:$G,"&gt;="&amp;$F476,purchase!$G:$G,"&lt;="&amp;$G476))</f>
        <v/>
      </c>
      <c r="O476" s="10">
        <f>IF(M476="","",M476-N476)</f>
        <v/>
      </c>
      <c r="P476" s="11">
        <f>IF(M476=0,"",N476/M476)</f>
        <v/>
      </c>
      <c r="Q476" s="12">
        <f>IF(OR(G476="",O476=""),"",
IF(AND(G476&lt;TODAY(),O476&gt;0),"YES","NO"))</f>
        <v/>
      </c>
      <c r="R476" s="13" t="n"/>
      <c r="S476" s="14" t="n"/>
      <c r="T476" s="15">
        <f>IF(Q476="YES", IF(R476="Company",L476*(1+S476),IF(R476="Vendor",L476*(1-S476),"")),"")</f>
        <v/>
      </c>
      <c r="U476" s="15">
        <f>IF(Q476="YES",O476*T476,"")</f>
        <v/>
      </c>
      <c r="V476" s="16" t="n"/>
      <c r="W476" s="17">
        <f>IF(Q476="YES",G476+V476,"")</f>
        <v/>
      </c>
      <c r="X476" s="18">
        <f>IF(Q476="YES",IF(TODAY()&gt;W476,"OVERDUE","WITHIN TIME"),"")</f>
        <v/>
      </c>
    </row>
    <row r="477">
      <c r="A477" s="3" t="n">
        <v>473</v>
      </c>
      <c r="B477" s="4" t="n"/>
      <c r="C477" s="4" t="n"/>
      <c r="D477" s="5">
        <f>IF(E477="NRFC","Natural Rubber Field Coagulam","")</f>
        <v/>
      </c>
      <c r="E477" s="4" t="n"/>
      <c r="F477" s="6" t="n"/>
      <c r="G477" s="6" t="n"/>
      <c r="H477" s="7">
        <f>IF(G477="","",G477-TODAY())</f>
        <v/>
      </c>
      <c r="I477" s="8">
        <f>IF(G477="","",
IF(G477&lt;TODAY(),
IF(O477&gt;0,"Violated","Completed"),
IF(H477&lt;=7,"Expiring Soon",
"Active")))</f>
        <v/>
      </c>
      <c r="J477" s="8">
        <f>IF(C477="","",COUNTIFS(purchase!$C:$C,$C477,purchase!$E:$E,$E477,purchase!$G:$G,"&gt;="&amp;$F477,purchase!$G:$G,"&lt;="&amp;$G477))</f>
        <v/>
      </c>
      <c r="K477" s="9">
        <f>IF(COUNTIFS(purchase!$C:$C,$C477,purchase!$E:$E,$E477,purchase!$G:$G,"&gt;="&amp;$F477,purchase!$G:$G,"&lt;="&amp;$G477)=0,"",_xlfn.MAXIFS(purchase!$G:$G,purchase!$C:$C,$C477,purchase!$E:$E,$E477,purchase!$G:$G,"&gt;="&amp;$F477,purchase!$G:$G,"&lt;="&amp;$G477))</f>
        <v/>
      </c>
      <c r="L477" s="4" t="n"/>
      <c r="M477" s="4" t="n"/>
      <c r="N477" s="10">
        <f>IF(M477="","",SUMIFS(purchase!$N:$N,purchase!$C:$C,$C477,purchase!$E:$E,$E477,purchase!$G:$G,"&gt;="&amp;$F477,purchase!$G:$G,"&lt;="&amp;$G477))</f>
        <v/>
      </c>
      <c r="O477" s="10">
        <f>IF(M477="","",M477-N477)</f>
        <v/>
      </c>
      <c r="P477" s="11">
        <f>IF(M477=0,"",N477/M477)</f>
        <v/>
      </c>
      <c r="Q477" s="12">
        <f>IF(OR(G477="",O477=""),"",
IF(AND(G477&lt;TODAY(),O477&gt;0),"YES","NO"))</f>
        <v/>
      </c>
      <c r="R477" s="13" t="n"/>
      <c r="S477" s="14" t="n"/>
      <c r="T477" s="15">
        <f>IF(Q477="YES", IF(R477="Company",L477*(1+S477),IF(R477="Vendor",L477*(1-S477),"")),"")</f>
        <v/>
      </c>
      <c r="U477" s="15">
        <f>IF(Q477="YES",O477*T477,"")</f>
        <v/>
      </c>
      <c r="V477" s="16" t="n"/>
      <c r="W477" s="17">
        <f>IF(Q477="YES",G477+V477,"")</f>
        <v/>
      </c>
      <c r="X477" s="18">
        <f>IF(Q477="YES",IF(TODAY()&gt;W477,"OVERDUE","WITHIN TIME"),"")</f>
        <v/>
      </c>
    </row>
    <row r="478">
      <c r="A478" s="3" t="n">
        <v>474</v>
      </c>
      <c r="B478" s="4" t="n"/>
      <c r="C478" s="4" t="n"/>
      <c r="D478" s="5">
        <f>IF(E478="NRFC","Natural Rubber Field Coagulam","")</f>
        <v/>
      </c>
      <c r="E478" s="4" t="n"/>
      <c r="F478" s="6" t="n"/>
      <c r="G478" s="6" t="n"/>
      <c r="H478" s="7">
        <f>IF(G478="","",G478-TODAY())</f>
        <v/>
      </c>
      <c r="I478" s="8">
        <f>IF(G478="","",
IF(G478&lt;TODAY(),
IF(O478&gt;0,"Violated","Completed"),
IF(H478&lt;=7,"Expiring Soon",
"Active")))</f>
        <v/>
      </c>
      <c r="J478" s="8">
        <f>IF(C478="","",COUNTIFS(purchase!$C:$C,$C478,purchase!$E:$E,$E478,purchase!$G:$G,"&gt;="&amp;$F478,purchase!$G:$G,"&lt;="&amp;$G478))</f>
        <v/>
      </c>
      <c r="K478" s="9">
        <f>IF(COUNTIFS(purchase!$C:$C,$C478,purchase!$E:$E,$E478,purchase!$G:$G,"&gt;="&amp;$F478,purchase!$G:$G,"&lt;="&amp;$G478)=0,"",_xlfn.MAXIFS(purchase!$G:$G,purchase!$C:$C,$C478,purchase!$E:$E,$E478,purchase!$G:$G,"&gt;="&amp;$F478,purchase!$G:$G,"&lt;="&amp;$G478))</f>
        <v/>
      </c>
      <c r="L478" s="4" t="n"/>
      <c r="M478" s="4" t="n"/>
      <c r="N478" s="10">
        <f>IF(M478="","",SUMIFS(purchase!$N:$N,purchase!$C:$C,$C478,purchase!$E:$E,$E478,purchase!$G:$G,"&gt;="&amp;$F478,purchase!$G:$G,"&lt;="&amp;$G478))</f>
        <v/>
      </c>
      <c r="O478" s="10">
        <f>IF(M478="","",M478-N478)</f>
        <v/>
      </c>
      <c r="P478" s="11">
        <f>IF(M478=0,"",N478/M478)</f>
        <v/>
      </c>
      <c r="Q478" s="12">
        <f>IF(OR(G478="",O478=""),"",
IF(AND(G478&lt;TODAY(),O478&gt;0),"YES","NO"))</f>
        <v/>
      </c>
      <c r="R478" s="13" t="n"/>
      <c r="S478" s="14" t="n"/>
      <c r="T478" s="15">
        <f>IF(Q478="YES", IF(R478="Company",L478*(1+S478),IF(R478="Vendor",L478*(1-S478),"")),"")</f>
        <v/>
      </c>
      <c r="U478" s="15">
        <f>IF(Q478="YES",O478*T478,"")</f>
        <v/>
      </c>
      <c r="V478" s="16" t="n"/>
      <c r="W478" s="17">
        <f>IF(Q478="YES",G478+V478,"")</f>
        <v/>
      </c>
      <c r="X478" s="18">
        <f>IF(Q478="YES",IF(TODAY()&gt;W478,"OVERDUE","WITHIN TIME"),"")</f>
        <v/>
      </c>
    </row>
    <row r="479">
      <c r="A479" s="3" t="n">
        <v>475</v>
      </c>
      <c r="B479" s="4" t="n"/>
      <c r="C479" s="4" t="n"/>
      <c r="D479" s="5">
        <f>IF(E479="NRFC","Natural Rubber Field Coagulam","")</f>
        <v/>
      </c>
      <c r="E479" s="4" t="n"/>
      <c r="F479" s="6" t="n"/>
      <c r="G479" s="6" t="n"/>
      <c r="H479" s="7">
        <f>IF(G479="","",G479-TODAY())</f>
        <v/>
      </c>
      <c r="I479" s="8">
        <f>IF(G479="","",
IF(G479&lt;TODAY(),
IF(O479&gt;0,"Violated","Completed"),
IF(H479&lt;=7,"Expiring Soon",
"Active")))</f>
        <v/>
      </c>
      <c r="J479" s="8">
        <f>IF(C479="","",COUNTIFS(purchase!$C:$C,$C479,purchase!$E:$E,$E479,purchase!$G:$G,"&gt;="&amp;$F479,purchase!$G:$G,"&lt;="&amp;$G479))</f>
        <v/>
      </c>
      <c r="K479" s="9">
        <f>IF(COUNTIFS(purchase!$C:$C,$C479,purchase!$E:$E,$E479,purchase!$G:$G,"&gt;="&amp;$F479,purchase!$G:$G,"&lt;="&amp;$G479)=0,"",_xlfn.MAXIFS(purchase!$G:$G,purchase!$C:$C,$C479,purchase!$E:$E,$E479,purchase!$G:$G,"&gt;="&amp;$F479,purchase!$G:$G,"&lt;="&amp;$G479))</f>
        <v/>
      </c>
      <c r="L479" s="4" t="n"/>
      <c r="M479" s="4" t="n"/>
      <c r="N479" s="10">
        <f>IF(M479="","",SUMIFS(purchase!$N:$N,purchase!$C:$C,$C479,purchase!$E:$E,$E479,purchase!$G:$G,"&gt;="&amp;$F479,purchase!$G:$G,"&lt;="&amp;$G479))</f>
        <v/>
      </c>
      <c r="O479" s="10">
        <f>IF(M479="","",M479-N479)</f>
        <v/>
      </c>
      <c r="P479" s="11">
        <f>IF(M479=0,"",N479/M479)</f>
        <v/>
      </c>
      <c r="Q479" s="12">
        <f>IF(OR(G479="",O479=""),"",
IF(AND(G479&lt;TODAY(),O479&gt;0),"YES","NO"))</f>
        <v/>
      </c>
      <c r="R479" s="13" t="n"/>
      <c r="S479" s="14" t="n"/>
      <c r="T479" s="15">
        <f>IF(Q479="YES", IF(R479="Company",L479*(1+S479),IF(R479="Vendor",L479*(1-S479),"")),"")</f>
        <v/>
      </c>
      <c r="U479" s="15">
        <f>IF(Q479="YES",O479*T479,"")</f>
        <v/>
      </c>
      <c r="V479" s="16" t="n"/>
      <c r="W479" s="17">
        <f>IF(Q479="YES",G479+V479,"")</f>
        <v/>
      </c>
      <c r="X479" s="18">
        <f>IF(Q479="YES",IF(TODAY()&gt;W479,"OVERDUE","WITHIN TIME"),"")</f>
        <v/>
      </c>
    </row>
    <row r="480">
      <c r="A480" s="3" t="n">
        <v>476</v>
      </c>
      <c r="B480" s="4" t="n"/>
      <c r="C480" s="4" t="n"/>
      <c r="D480" s="5">
        <f>IF(E480="NRFC","Natural Rubber Field Coagulam","")</f>
        <v/>
      </c>
      <c r="E480" s="4" t="n"/>
      <c r="F480" s="6" t="n"/>
      <c r="G480" s="6" t="n"/>
      <c r="H480" s="7">
        <f>IF(G480="","",G480-TODAY())</f>
        <v/>
      </c>
      <c r="I480" s="8">
        <f>IF(G480="","",
IF(G480&lt;TODAY(),
IF(O480&gt;0,"Violated","Completed"),
IF(H480&lt;=7,"Expiring Soon",
"Active")))</f>
        <v/>
      </c>
      <c r="J480" s="8">
        <f>IF(C480="","",COUNTIFS(purchase!$C:$C,$C480,purchase!$E:$E,$E480,purchase!$G:$G,"&gt;="&amp;$F480,purchase!$G:$G,"&lt;="&amp;$G480))</f>
        <v/>
      </c>
      <c r="K480" s="9">
        <f>IF(COUNTIFS(purchase!$C:$C,$C480,purchase!$E:$E,$E480,purchase!$G:$G,"&gt;="&amp;$F480,purchase!$G:$G,"&lt;="&amp;$G480)=0,"",_xlfn.MAXIFS(purchase!$G:$G,purchase!$C:$C,$C480,purchase!$E:$E,$E480,purchase!$G:$G,"&gt;="&amp;$F480,purchase!$G:$G,"&lt;="&amp;$G480))</f>
        <v/>
      </c>
      <c r="L480" s="4" t="n"/>
      <c r="M480" s="4" t="n"/>
      <c r="N480" s="10">
        <f>IF(M480="","",SUMIFS(purchase!$N:$N,purchase!$C:$C,$C480,purchase!$E:$E,$E480,purchase!$G:$G,"&gt;="&amp;$F480,purchase!$G:$G,"&lt;="&amp;$G480))</f>
        <v/>
      </c>
      <c r="O480" s="10">
        <f>IF(M480="","",M480-N480)</f>
        <v/>
      </c>
      <c r="P480" s="11">
        <f>IF(M480=0,"",N480/M480)</f>
        <v/>
      </c>
      <c r="Q480" s="12">
        <f>IF(OR(G480="",O480=""),"",
IF(AND(G480&lt;TODAY(),O480&gt;0),"YES","NO"))</f>
        <v/>
      </c>
      <c r="R480" s="13" t="n"/>
      <c r="S480" s="14" t="n"/>
      <c r="T480" s="15">
        <f>IF(Q480="YES", IF(R480="Company",L480*(1+S480),IF(R480="Vendor",L480*(1-S480),"")),"")</f>
        <v/>
      </c>
      <c r="U480" s="15">
        <f>IF(Q480="YES",O480*T480,"")</f>
        <v/>
      </c>
      <c r="V480" s="16" t="n"/>
      <c r="W480" s="17">
        <f>IF(Q480="YES",G480+V480,"")</f>
        <v/>
      </c>
      <c r="X480" s="18">
        <f>IF(Q480="YES",IF(TODAY()&gt;W480,"OVERDUE","WITHIN TIME"),"")</f>
        <v/>
      </c>
    </row>
    <row r="481">
      <c r="A481" s="3" t="n">
        <v>477</v>
      </c>
      <c r="B481" s="4" t="n"/>
      <c r="C481" s="4" t="n"/>
      <c r="D481" s="5">
        <f>IF(E481="NRFC","Natural Rubber Field Coagulam","")</f>
        <v/>
      </c>
      <c r="E481" s="4" t="n"/>
      <c r="F481" s="6" t="n"/>
      <c r="G481" s="6" t="n"/>
      <c r="H481" s="7">
        <f>IF(G481="","",G481-TODAY())</f>
        <v/>
      </c>
      <c r="I481" s="8">
        <f>IF(G481="","",
IF(G481&lt;TODAY(),
IF(O481&gt;0,"Violated","Completed"),
IF(H481&lt;=7,"Expiring Soon",
"Active")))</f>
        <v/>
      </c>
      <c r="J481" s="8">
        <f>IF(C481="","",COUNTIFS(purchase!$C:$C,$C481,purchase!$E:$E,$E481,purchase!$G:$G,"&gt;="&amp;$F481,purchase!$G:$G,"&lt;="&amp;$G481))</f>
        <v/>
      </c>
      <c r="K481" s="9">
        <f>IF(COUNTIFS(purchase!$C:$C,$C481,purchase!$E:$E,$E481,purchase!$G:$G,"&gt;="&amp;$F481,purchase!$G:$G,"&lt;="&amp;$G481)=0,"",_xlfn.MAXIFS(purchase!$G:$G,purchase!$C:$C,$C481,purchase!$E:$E,$E481,purchase!$G:$G,"&gt;="&amp;$F481,purchase!$G:$G,"&lt;="&amp;$G481))</f>
        <v/>
      </c>
      <c r="L481" s="4" t="n"/>
      <c r="M481" s="4" t="n"/>
      <c r="N481" s="10">
        <f>IF(M481="","",SUMIFS(purchase!$N:$N,purchase!$C:$C,$C481,purchase!$E:$E,$E481,purchase!$G:$G,"&gt;="&amp;$F481,purchase!$G:$G,"&lt;="&amp;$G481))</f>
        <v/>
      </c>
      <c r="O481" s="10">
        <f>IF(M481="","",M481-N481)</f>
        <v/>
      </c>
      <c r="P481" s="11">
        <f>IF(M481=0,"",N481/M481)</f>
        <v/>
      </c>
      <c r="Q481" s="12">
        <f>IF(OR(G481="",O481=""),"",
IF(AND(G481&lt;TODAY(),O481&gt;0),"YES","NO"))</f>
        <v/>
      </c>
      <c r="R481" s="13" t="n"/>
      <c r="S481" s="14" t="n"/>
      <c r="T481" s="15">
        <f>IF(Q481="YES", IF(R481="Company",L481*(1+S481),IF(R481="Vendor",L481*(1-S481),"")),"")</f>
        <v/>
      </c>
      <c r="U481" s="15">
        <f>IF(Q481="YES",O481*T481,"")</f>
        <v/>
      </c>
      <c r="V481" s="16" t="n"/>
      <c r="W481" s="17">
        <f>IF(Q481="YES",G481+V481,"")</f>
        <v/>
      </c>
      <c r="X481" s="18">
        <f>IF(Q481="YES",IF(TODAY()&gt;W481,"OVERDUE","WITHIN TIME"),"")</f>
        <v/>
      </c>
    </row>
    <row r="482">
      <c r="A482" s="3" t="n">
        <v>478</v>
      </c>
      <c r="B482" s="4" t="n"/>
      <c r="C482" s="4" t="n"/>
      <c r="D482" s="5">
        <f>IF(E482="NRFC","Natural Rubber Field Coagulam","")</f>
        <v/>
      </c>
      <c r="E482" s="4" t="n"/>
      <c r="F482" s="6" t="n"/>
      <c r="G482" s="6" t="n"/>
      <c r="H482" s="7">
        <f>IF(G482="","",G482-TODAY())</f>
        <v/>
      </c>
      <c r="I482" s="8">
        <f>IF(G482="","",
IF(G482&lt;TODAY(),
IF(O482&gt;0,"Violated","Completed"),
IF(H482&lt;=7,"Expiring Soon",
"Active")))</f>
        <v/>
      </c>
      <c r="J482" s="8">
        <f>IF(C482="","",COUNTIFS(purchase!$C:$C,$C482,purchase!$E:$E,$E482,purchase!$G:$G,"&gt;="&amp;$F482,purchase!$G:$G,"&lt;="&amp;$G482))</f>
        <v/>
      </c>
      <c r="K482" s="9">
        <f>IF(COUNTIFS(purchase!$C:$C,$C482,purchase!$E:$E,$E482,purchase!$G:$G,"&gt;="&amp;$F482,purchase!$G:$G,"&lt;="&amp;$G482)=0,"",_xlfn.MAXIFS(purchase!$G:$G,purchase!$C:$C,$C482,purchase!$E:$E,$E482,purchase!$G:$G,"&gt;="&amp;$F482,purchase!$G:$G,"&lt;="&amp;$G482))</f>
        <v/>
      </c>
      <c r="L482" s="4" t="n"/>
      <c r="M482" s="4" t="n"/>
      <c r="N482" s="10">
        <f>IF(M482="","",SUMIFS(purchase!$N:$N,purchase!$C:$C,$C482,purchase!$E:$E,$E482,purchase!$G:$G,"&gt;="&amp;$F482,purchase!$G:$G,"&lt;="&amp;$G482))</f>
        <v/>
      </c>
      <c r="O482" s="10">
        <f>IF(M482="","",M482-N482)</f>
        <v/>
      </c>
      <c r="P482" s="11">
        <f>IF(M482=0,"",N482/M482)</f>
        <v/>
      </c>
      <c r="Q482" s="12">
        <f>IF(OR(G482="",O482=""),"",
IF(AND(G482&lt;TODAY(),O482&gt;0),"YES","NO"))</f>
        <v/>
      </c>
      <c r="R482" s="13" t="n"/>
      <c r="S482" s="14" t="n"/>
      <c r="T482" s="15">
        <f>IF(Q482="YES", IF(R482="Company",L482*(1+S482),IF(R482="Vendor",L482*(1-S482),"")),"")</f>
        <v/>
      </c>
      <c r="U482" s="15">
        <f>IF(Q482="YES",O482*T482,"")</f>
        <v/>
      </c>
      <c r="V482" s="16" t="n"/>
      <c r="W482" s="17">
        <f>IF(Q482="YES",G482+V482,"")</f>
        <v/>
      </c>
      <c r="X482" s="18">
        <f>IF(Q482="YES",IF(TODAY()&gt;W482,"OVERDUE","WITHIN TIME"),"")</f>
        <v/>
      </c>
    </row>
    <row r="483">
      <c r="A483" s="3" t="n">
        <v>479</v>
      </c>
      <c r="B483" s="4" t="n"/>
      <c r="C483" s="4" t="n"/>
      <c r="D483" s="5">
        <f>IF(E483="NRFC","Natural Rubber Field Coagulam","")</f>
        <v/>
      </c>
      <c r="E483" s="4" t="n"/>
      <c r="F483" s="6" t="n"/>
      <c r="G483" s="6" t="n"/>
      <c r="H483" s="7">
        <f>IF(G483="","",G483-TODAY())</f>
        <v/>
      </c>
      <c r="I483" s="8">
        <f>IF(G483="","",
IF(G483&lt;TODAY(),
IF(O483&gt;0,"Violated","Completed"),
IF(H483&lt;=7,"Expiring Soon",
"Active")))</f>
        <v/>
      </c>
      <c r="J483" s="8">
        <f>IF(C483="","",COUNTIFS(purchase!$C:$C,$C483,purchase!$E:$E,$E483,purchase!$G:$G,"&gt;="&amp;$F483,purchase!$G:$G,"&lt;="&amp;$G483))</f>
        <v/>
      </c>
      <c r="K483" s="9">
        <f>IF(COUNTIFS(purchase!$C:$C,$C483,purchase!$E:$E,$E483,purchase!$G:$G,"&gt;="&amp;$F483,purchase!$G:$G,"&lt;="&amp;$G483)=0,"",_xlfn.MAXIFS(purchase!$G:$G,purchase!$C:$C,$C483,purchase!$E:$E,$E483,purchase!$G:$G,"&gt;="&amp;$F483,purchase!$G:$G,"&lt;="&amp;$G483))</f>
        <v/>
      </c>
      <c r="L483" s="4" t="n"/>
      <c r="M483" s="4" t="n"/>
      <c r="N483" s="10">
        <f>IF(M483="","",SUMIFS(purchase!$N:$N,purchase!$C:$C,$C483,purchase!$E:$E,$E483,purchase!$G:$G,"&gt;="&amp;$F483,purchase!$G:$G,"&lt;="&amp;$G483))</f>
        <v/>
      </c>
      <c r="O483" s="10">
        <f>IF(M483="","",M483-N483)</f>
        <v/>
      </c>
      <c r="P483" s="11">
        <f>IF(M483=0,"",N483/M483)</f>
        <v/>
      </c>
      <c r="Q483" s="12">
        <f>IF(OR(G483="",O483=""),"",
IF(AND(G483&lt;TODAY(),O483&gt;0),"YES","NO"))</f>
        <v/>
      </c>
      <c r="R483" s="13" t="n"/>
      <c r="S483" s="14" t="n"/>
      <c r="T483" s="15">
        <f>IF(Q483="YES", IF(R483="Company",L483*(1+S483),IF(R483="Vendor",L483*(1-S483),"")),"")</f>
        <v/>
      </c>
      <c r="U483" s="15">
        <f>IF(Q483="YES",O483*T483,"")</f>
        <v/>
      </c>
      <c r="V483" s="16" t="n"/>
      <c r="W483" s="17">
        <f>IF(Q483="YES",G483+V483,"")</f>
        <v/>
      </c>
      <c r="X483" s="18">
        <f>IF(Q483="YES",IF(TODAY()&gt;W483,"OVERDUE","WITHIN TIME"),"")</f>
        <v/>
      </c>
    </row>
    <row r="484">
      <c r="A484" s="3" t="n">
        <v>480</v>
      </c>
      <c r="B484" s="4" t="n"/>
      <c r="C484" s="4" t="n"/>
      <c r="D484" s="5">
        <f>IF(E484="NRFC","Natural Rubber Field Coagulam","")</f>
        <v/>
      </c>
      <c r="E484" s="4" t="n"/>
      <c r="F484" s="6" t="n"/>
      <c r="G484" s="6" t="n"/>
      <c r="H484" s="7">
        <f>IF(G484="","",G484-TODAY())</f>
        <v/>
      </c>
      <c r="I484" s="8">
        <f>IF(G484="","",
IF(G484&lt;TODAY(),
IF(O484&gt;0,"Violated","Completed"),
IF(H484&lt;=7,"Expiring Soon",
"Active")))</f>
        <v/>
      </c>
      <c r="J484" s="8">
        <f>IF(C484="","",COUNTIFS(purchase!$C:$C,$C484,purchase!$E:$E,$E484,purchase!$G:$G,"&gt;="&amp;$F484,purchase!$G:$G,"&lt;="&amp;$G484))</f>
        <v/>
      </c>
      <c r="K484" s="9">
        <f>IF(COUNTIFS(purchase!$C:$C,$C484,purchase!$E:$E,$E484,purchase!$G:$G,"&gt;="&amp;$F484,purchase!$G:$G,"&lt;="&amp;$G484)=0,"",_xlfn.MAXIFS(purchase!$G:$G,purchase!$C:$C,$C484,purchase!$E:$E,$E484,purchase!$G:$G,"&gt;="&amp;$F484,purchase!$G:$G,"&lt;="&amp;$G484))</f>
        <v/>
      </c>
      <c r="L484" s="4" t="n"/>
      <c r="M484" s="4" t="n"/>
      <c r="N484" s="10">
        <f>IF(M484="","",SUMIFS(purchase!$N:$N,purchase!$C:$C,$C484,purchase!$E:$E,$E484,purchase!$G:$G,"&gt;="&amp;$F484,purchase!$G:$G,"&lt;="&amp;$G484))</f>
        <v/>
      </c>
      <c r="O484" s="10">
        <f>IF(M484="","",M484-N484)</f>
        <v/>
      </c>
      <c r="P484" s="11">
        <f>IF(M484=0,"",N484/M484)</f>
        <v/>
      </c>
      <c r="Q484" s="12">
        <f>IF(OR(G484="",O484=""),"",
IF(AND(G484&lt;TODAY(),O484&gt;0),"YES","NO"))</f>
        <v/>
      </c>
      <c r="R484" s="13" t="n"/>
      <c r="S484" s="14" t="n"/>
      <c r="T484" s="15">
        <f>IF(Q484="YES", IF(R484="Company",L484*(1+S484),IF(R484="Vendor",L484*(1-S484),"")),"")</f>
        <v/>
      </c>
      <c r="U484" s="15">
        <f>IF(Q484="YES",O484*T484,"")</f>
        <v/>
      </c>
      <c r="V484" s="16" t="n"/>
      <c r="W484" s="17">
        <f>IF(Q484="YES",G484+V484,"")</f>
        <v/>
      </c>
      <c r="X484" s="18">
        <f>IF(Q484="YES",IF(TODAY()&gt;W484,"OVERDUE","WITHIN TIME"),"")</f>
        <v/>
      </c>
    </row>
    <row r="485">
      <c r="A485" s="3" t="n">
        <v>481</v>
      </c>
      <c r="B485" s="4" t="n"/>
      <c r="C485" s="4" t="n"/>
      <c r="D485" s="5">
        <f>IF(E485="NRFC","Natural Rubber Field Coagulam","")</f>
        <v/>
      </c>
      <c r="E485" s="4" t="n"/>
      <c r="F485" s="6" t="n"/>
      <c r="G485" s="6" t="n"/>
      <c r="H485" s="7">
        <f>IF(G485="","",G485-TODAY())</f>
        <v/>
      </c>
      <c r="I485" s="8">
        <f>IF(G485="","",
IF(G485&lt;TODAY(),
IF(O485&gt;0,"Violated","Completed"),
IF(H485&lt;=7,"Expiring Soon",
"Active")))</f>
        <v/>
      </c>
      <c r="J485" s="8">
        <f>IF(C485="","",COUNTIFS(purchase!$C:$C,$C485,purchase!$E:$E,$E485,purchase!$G:$G,"&gt;="&amp;$F485,purchase!$G:$G,"&lt;="&amp;$G485))</f>
        <v/>
      </c>
      <c r="K485" s="9">
        <f>IF(COUNTIFS(purchase!$C:$C,$C485,purchase!$E:$E,$E485,purchase!$G:$G,"&gt;="&amp;$F485,purchase!$G:$G,"&lt;="&amp;$G485)=0,"",_xlfn.MAXIFS(purchase!$G:$G,purchase!$C:$C,$C485,purchase!$E:$E,$E485,purchase!$G:$G,"&gt;="&amp;$F485,purchase!$G:$G,"&lt;="&amp;$G485))</f>
        <v/>
      </c>
      <c r="L485" s="4" t="n"/>
      <c r="M485" s="4" t="n"/>
      <c r="N485" s="10">
        <f>IF(M485="","",SUMIFS(purchase!$N:$N,purchase!$C:$C,$C485,purchase!$E:$E,$E485,purchase!$G:$G,"&gt;="&amp;$F485,purchase!$G:$G,"&lt;="&amp;$G485))</f>
        <v/>
      </c>
      <c r="O485" s="10">
        <f>IF(M485="","",M485-N485)</f>
        <v/>
      </c>
      <c r="P485" s="11">
        <f>IF(M485=0,"",N485/M485)</f>
        <v/>
      </c>
      <c r="Q485" s="12">
        <f>IF(OR(G485="",O485=""),"",
IF(AND(G485&lt;TODAY(),O485&gt;0),"YES","NO"))</f>
        <v/>
      </c>
      <c r="R485" s="13" t="n"/>
      <c r="S485" s="14" t="n"/>
      <c r="T485" s="15">
        <f>IF(Q485="YES", IF(R485="Company",L485*(1+S485),IF(R485="Vendor",L485*(1-S485),"")),"")</f>
        <v/>
      </c>
      <c r="U485" s="15">
        <f>IF(Q485="YES",O485*T485,"")</f>
        <v/>
      </c>
      <c r="V485" s="16" t="n"/>
      <c r="W485" s="17">
        <f>IF(Q485="YES",G485+V485,"")</f>
        <v/>
      </c>
      <c r="X485" s="18">
        <f>IF(Q485="YES",IF(TODAY()&gt;W485,"OVERDUE","WITHIN TIME"),"")</f>
        <v/>
      </c>
    </row>
    <row r="486">
      <c r="A486" s="3" t="n">
        <v>482</v>
      </c>
      <c r="B486" s="4" t="n"/>
      <c r="C486" s="4" t="n"/>
      <c r="D486" s="5">
        <f>IF(E486="NRFC","Natural Rubber Field Coagulam","")</f>
        <v/>
      </c>
      <c r="E486" s="4" t="n"/>
      <c r="F486" s="6" t="n"/>
      <c r="G486" s="6" t="n"/>
      <c r="H486" s="7">
        <f>IF(G486="","",G486-TODAY())</f>
        <v/>
      </c>
      <c r="I486" s="8">
        <f>IF(G486="","",
IF(G486&lt;TODAY(),
IF(O486&gt;0,"Violated","Completed"),
IF(H486&lt;=7,"Expiring Soon",
"Active")))</f>
        <v/>
      </c>
      <c r="J486" s="8">
        <f>IF(C486="","",COUNTIFS(purchase!$C:$C,$C486,purchase!$E:$E,$E486,purchase!$G:$G,"&gt;="&amp;$F486,purchase!$G:$G,"&lt;="&amp;$G486))</f>
        <v/>
      </c>
      <c r="K486" s="9">
        <f>IF(COUNTIFS(purchase!$C:$C,$C486,purchase!$E:$E,$E486,purchase!$G:$G,"&gt;="&amp;$F486,purchase!$G:$G,"&lt;="&amp;$G486)=0,"",_xlfn.MAXIFS(purchase!$G:$G,purchase!$C:$C,$C486,purchase!$E:$E,$E486,purchase!$G:$G,"&gt;="&amp;$F486,purchase!$G:$G,"&lt;="&amp;$G486))</f>
        <v/>
      </c>
      <c r="L486" s="4" t="n"/>
      <c r="M486" s="4" t="n"/>
      <c r="N486" s="10">
        <f>IF(M486="","",SUMIFS(purchase!$N:$N,purchase!$C:$C,$C486,purchase!$E:$E,$E486,purchase!$G:$G,"&gt;="&amp;$F486,purchase!$G:$G,"&lt;="&amp;$G486))</f>
        <v/>
      </c>
      <c r="O486" s="10">
        <f>IF(M486="","",M486-N486)</f>
        <v/>
      </c>
      <c r="P486" s="11">
        <f>IF(M486=0,"",N486/M486)</f>
        <v/>
      </c>
      <c r="Q486" s="12">
        <f>IF(OR(G486="",O486=""),"",
IF(AND(G486&lt;TODAY(),O486&gt;0),"YES","NO"))</f>
        <v/>
      </c>
      <c r="R486" s="13" t="n"/>
      <c r="S486" s="14" t="n"/>
      <c r="T486" s="15">
        <f>IF(Q486="YES", IF(R486="Company",L486*(1+S486),IF(R486="Vendor",L486*(1-S486),"")),"")</f>
        <v/>
      </c>
      <c r="U486" s="15">
        <f>IF(Q486="YES",O486*T486,"")</f>
        <v/>
      </c>
      <c r="V486" s="16" t="n"/>
      <c r="W486" s="17">
        <f>IF(Q486="YES",G486+V486,"")</f>
        <v/>
      </c>
      <c r="X486" s="18">
        <f>IF(Q486="YES",IF(TODAY()&gt;W486,"OVERDUE","WITHIN TIME"),"")</f>
        <v/>
      </c>
    </row>
    <row r="487">
      <c r="A487" s="3" t="n">
        <v>483</v>
      </c>
      <c r="B487" s="4" t="n"/>
      <c r="C487" s="4" t="n"/>
      <c r="D487" s="5">
        <f>IF(E487="NRFC","Natural Rubber Field Coagulam","")</f>
        <v/>
      </c>
      <c r="E487" s="4" t="n"/>
      <c r="F487" s="6" t="n"/>
      <c r="G487" s="6" t="n"/>
      <c r="H487" s="7">
        <f>IF(G487="","",G487-TODAY())</f>
        <v/>
      </c>
      <c r="I487" s="8">
        <f>IF(G487="","",
IF(G487&lt;TODAY(),
IF(O487&gt;0,"Violated","Completed"),
IF(H487&lt;=7,"Expiring Soon",
"Active")))</f>
        <v/>
      </c>
      <c r="J487" s="8">
        <f>IF(C487="","",COUNTIFS(purchase!$C:$C,$C487,purchase!$E:$E,$E487,purchase!$G:$G,"&gt;="&amp;$F487,purchase!$G:$G,"&lt;="&amp;$G487))</f>
        <v/>
      </c>
      <c r="K487" s="9">
        <f>IF(COUNTIFS(purchase!$C:$C,$C487,purchase!$E:$E,$E487,purchase!$G:$G,"&gt;="&amp;$F487,purchase!$G:$G,"&lt;="&amp;$G487)=0,"",_xlfn.MAXIFS(purchase!$G:$G,purchase!$C:$C,$C487,purchase!$E:$E,$E487,purchase!$G:$G,"&gt;="&amp;$F487,purchase!$G:$G,"&lt;="&amp;$G487))</f>
        <v/>
      </c>
      <c r="L487" s="4" t="n"/>
      <c r="M487" s="4" t="n"/>
      <c r="N487" s="10">
        <f>IF(M487="","",SUMIFS(purchase!$N:$N,purchase!$C:$C,$C487,purchase!$E:$E,$E487,purchase!$G:$G,"&gt;="&amp;$F487,purchase!$G:$G,"&lt;="&amp;$G487))</f>
        <v/>
      </c>
      <c r="O487" s="10">
        <f>IF(M487="","",M487-N487)</f>
        <v/>
      </c>
      <c r="P487" s="11">
        <f>IF(M487=0,"",N487/M487)</f>
        <v/>
      </c>
      <c r="Q487" s="12">
        <f>IF(OR(G487="",O487=""),"",
IF(AND(G487&lt;TODAY(),O487&gt;0),"YES","NO"))</f>
        <v/>
      </c>
      <c r="R487" s="13" t="n"/>
      <c r="S487" s="14" t="n"/>
      <c r="T487" s="15">
        <f>IF(Q487="YES", IF(R487="Company",L487*(1+S487),IF(R487="Vendor",L487*(1-S487),"")),"")</f>
        <v/>
      </c>
      <c r="U487" s="15">
        <f>IF(Q487="YES",O487*T487,"")</f>
        <v/>
      </c>
      <c r="V487" s="16" t="n"/>
      <c r="W487" s="17">
        <f>IF(Q487="YES",G487+V487,"")</f>
        <v/>
      </c>
      <c r="X487" s="18">
        <f>IF(Q487="YES",IF(TODAY()&gt;W487,"OVERDUE","WITHIN TIME"),"")</f>
        <v/>
      </c>
    </row>
    <row r="488">
      <c r="A488" s="3" t="n">
        <v>484</v>
      </c>
      <c r="B488" s="4" t="n"/>
      <c r="C488" s="4" t="n"/>
      <c r="D488" s="5">
        <f>IF(E488="NRFC","Natural Rubber Field Coagulam","")</f>
        <v/>
      </c>
      <c r="E488" s="4" t="n"/>
      <c r="F488" s="6" t="n"/>
      <c r="G488" s="6" t="n"/>
      <c r="H488" s="7">
        <f>IF(G488="","",G488-TODAY())</f>
        <v/>
      </c>
      <c r="I488" s="8">
        <f>IF(G488="","",
IF(G488&lt;TODAY(),
IF(O488&gt;0,"Violated","Completed"),
IF(H488&lt;=7,"Expiring Soon",
"Active")))</f>
        <v/>
      </c>
      <c r="J488" s="8">
        <f>IF(C488="","",COUNTIFS(purchase!$C:$C,$C488,purchase!$E:$E,$E488,purchase!$G:$G,"&gt;="&amp;$F488,purchase!$G:$G,"&lt;="&amp;$G488))</f>
        <v/>
      </c>
      <c r="K488" s="9">
        <f>IF(COUNTIFS(purchase!$C:$C,$C488,purchase!$E:$E,$E488,purchase!$G:$G,"&gt;="&amp;$F488,purchase!$G:$G,"&lt;="&amp;$G488)=0,"",_xlfn.MAXIFS(purchase!$G:$G,purchase!$C:$C,$C488,purchase!$E:$E,$E488,purchase!$G:$G,"&gt;="&amp;$F488,purchase!$G:$G,"&lt;="&amp;$G488))</f>
        <v/>
      </c>
      <c r="L488" s="4" t="n"/>
      <c r="M488" s="4" t="n"/>
      <c r="N488" s="10">
        <f>IF(M488="","",SUMIFS(purchase!$N:$N,purchase!$C:$C,$C488,purchase!$E:$E,$E488,purchase!$G:$G,"&gt;="&amp;$F488,purchase!$G:$G,"&lt;="&amp;$G488))</f>
        <v/>
      </c>
      <c r="O488" s="10">
        <f>IF(M488="","",M488-N488)</f>
        <v/>
      </c>
      <c r="P488" s="11">
        <f>IF(M488=0,"",N488/M488)</f>
        <v/>
      </c>
      <c r="Q488" s="12">
        <f>IF(OR(G488="",O488=""),"",
IF(AND(G488&lt;TODAY(),O488&gt;0),"YES","NO"))</f>
        <v/>
      </c>
      <c r="R488" s="13" t="n"/>
      <c r="S488" s="14" t="n"/>
      <c r="T488" s="15">
        <f>IF(Q488="YES", IF(R488="Company",L488*(1+S488),IF(R488="Vendor",L488*(1-S488),"")),"")</f>
        <v/>
      </c>
      <c r="U488" s="15">
        <f>IF(Q488="YES",O488*T488,"")</f>
        <v/>
      </c>
      <c r="V488" s="16" t="n"/>
      <c r="W488" s="17">
        <f>IF(Q488="YES",G488+V488,"")</f>
        <v/>
      </c>
      <c r="X488" s="18">
        <f>IF(Q488="YES",IF(TODAY()&gt;W488,"OVERDUE","WITHIN TIME"),"")</f>
        <v/>
      </c>
    </row>
    <row r="489">
      <c r="A489" s="3" t="n">
        <v>485</v>
      </c>
      <c r="B489" s="4" t="n"/>
      <c r="C489" s="4" t="n"/>
      <c r="D489" s="5">
        <f>IF(E489="NRFC","Natural Rubber Field Coagulam","")</f>
        <v/>
      </c>
      <c r="E489" s="4" t="n"/>
      <c r="F489" s="6" t="n"/>
      <c r="G489" s="6" t="n"/>
      <c r="H489" s="7">
        <f>IF(G489="","",G489-TODAY())</f>
        <v/>
      </c>
      <c r="I489" s="8">
        <f>IF(G489="","",
IF(G489&lt;TODAY(),
IF(O489&gt;0,"Violated","Completed"),
IF(H489&lt;=7,"Expiring Soon",
"Active")))</f>
        <v/>
      </c>
      <c r="J489" s="8">
        <f>IF(C489="","",COUNTIFS(purchase!$C:$C,$C489,purchase!$E:$E,$E489,purchase!$G:$G,"&gt;="&amp;$F489,purchase!$G:$G,"&lt;="&amp;$G489))</f>
        <v/>
      </c>
      <c r="K489" s="9">
        <f>IF(COUNTIFS(purchase!$C:$C,$C489,purchase!$E:$E,$E489,purchase!$G:$G,"&gt;="&amp;$F489,purchase!$G:$G,"&lt;="&amp;$G489)=0,"",_xlfn.MAXIFS(purchase!$G:$G,purchase!$C:$C,$C489,purchase!$E:$E,$E489,purchase!$G:$G,"&gt;="&amp;$F489,purchase!$G:$G,"&lt;="&amp;$G489))</f>
        <v/>
      </c>
      <c r="L489" s="4" t="n"/>
      <c r="M489" s="4" t="n"/>
      <c r="N489" s="10">
        <f>IF(M489="","",SUMIFS(purchase!$N:$N,purchase!$C:$C,$C489,purchase!$E:$E,$E489,purchase!$G:$G,"&gt;="&amp;$F489,purchase!$G:$G,"&lt;="&amp;$G489))</f>
        <v/>
      </c>
      <c r="O489" s="10">
        <f>IF(M489="","",M489-N489)</f>
        <v/>
      </c>
      <c r="P489" s="11">
        <f>IF(M489=0,"",N489/M489)</f>
        <v/>
      </c>
      <c r="Q489" s="12">
        <f>IF(OR(G489="",O489=""),"",
IF(AND(G489&lt;TODAY(),O489&gt;0),"YES","NO"))</f>
        <v/>
      </c>
      <c r="R489" s="13" t="n"/>
      <c r="S489" s="14" t="n"/>
      <c r="T489" s="15">
        <f>IF(Q489="YES", IF(R489="Company",L489*(1+S489),IF(R489="Vendor",L489*(1-S489),"")),"")</f>
        <v/>
      </c>
      <c r="U489" s="15">
        <f>IF(Q489="YES",O489*T489,"")</f>
        <v/>
      </c>
      <c r="V489" s="16" t="n"/>
      <c r="W489" s="17">
        <f>IF(Q489="YES",G489+V489,"")</f>
        <v/>
      </c>
      <c r="X489" s="18">
        <f>IF(Q489="YES",IF(TODAY()&gt;W489,"OVERDUE","WITHIN TIME"),"")</f>
        <v/>
      </c>
    </row>
    <row r="490">
      <c r="A490" s="3" t="n">
        <v>486</v>
      </c>
      <c r="B490" s="4" t="n"/>
      <c r="C490" s="4" t="n"/>
      <c r="D490" s="5">
        <f>IF(E490="NRFC","Natural Rubber Field Coagulam","")</f>
        <v/>
      </c>
      <c r="E490" s="4" t="n"/>
      <c r="F490" s="6" t="n"/>
      <c r="G490" s="6" t="n"/>
      <c r="H490" s="7">
        <f>IF(G490="","",G490-TODAY())</f>
        <v/>
      </c>
      <c r="I490" s="8">
        <f>IF(G490="","",
IF(G490&lt;TODAY(),
IF(O490&gt;0,"Violated","Completed"),
IF(H490&lt;=7,"Expiring Soon",
"Active")))</f>
        <v/>
      </c>
      <c r="J490" s="8">
        <f>IF(C490="","",COUNTIFS(purchase!$C:$C,$C490,purchase!$E:$E,$E490,purchase!$G:$G,"&gt;="&amp;$F490,purchase!$G:$G,"&lt;="&amp;$G490))</f>
        <v/>
      </c>
      <c r="K490" s="9">
        <f>IF(COUNTIFS(purchase!$C:$C,$C490,purchase!$E:$E,$E490,purchase!$G:$G,"&gt;="&amp;$F490,purchase!$G:$G,"&lt;="&amp;$G490)=0,"",_xlfn.MAXIFS(purchase!$G:$G,purchase!$C:$C,$C490,purchase!$E:$E,$E490,purchase!$G:$G,"&gt;="&amp;$F490,purchase!$G:$G,"&lt;="&amp;$G490))</f>
        <v/>
      </c>
      <c r="L490" s="4" t="n"/>
      <c r="M490" s="4" t="n"/>
      <c r="N490" s="10">
        <f>IF(M490="","",SUMIFS(purchase!$N:$N,purchase!$C:$C,$C490,purchase!$E:$E,$E490,purchase!$G:$G,"&gt;="&amp;$F490,purchase!$G:$G,"&lt;="&amp;$G490))</f>
        <v/>
      </c>
      <c r="O490" s="10">
        <f>IF(M490="","",M490-N490)</f>
        <v/>
      </c>
      <c r="P490" s="11">
        <f>IF(M490=0,"",N490/M490)</f>
        <v/>
      </c>
      <c r="Q490" s="12">
        <f>IF(OR(G490="",O490=""),"",
IF(AND(G490&lt;TODAY(),O490&gt;0),"YES","NO"))</f>
        <v/>
      </c>
      <c r="R490" s="13" t="n"/>
      <c r="S490" s="14" t="n"/>
      <c r="T490" s="15">
        <f>IF(Q490="YES", IF(R490="Company",L490*(1+S490),IF(R490="Vendor",L490*(1-S490),"")),"")</f>
        <v/>
      </c>
      <c r="U490" s="15">
        <f>IF(Q490="YES",O490*T490,"")</f>
        <v/>
      </c>
      <c r="V490" s="16" t="n"/>
      <c r="W490" s="17">
        <f>IF(Q490="YES",G490+V490,"")</f>
        <v/>
      </c>
      <c r="X490" s="18">
        <f>IF(Q490="YES",IF(TODAY()&gt;W490,"OVERDUE","WITHIN TIME"),"")</f>
        <v/>
      </c>
    </row>
    <row r="491">
      <c r="A491" s="3" t="n">
        <v>487</v>
      </c>
      <c r="B491" s="4" t="n"/>
      <c r="C491" s="4" t="n"/>
      <c r="D491" s="5">
        <f>IF(E491="NRFC","Natural Rubber Field Coagulam","")</f>
        <v/>
      </c>
      <c r="E491" s="4" t="n"/>
      <c r="F491" s="6" t="n"/>
      <c r="G491" s="6" t="n"/>
      <c r="H491" s="7">
        <f>IF(G491="","",G491-TODAY())</f>
        <v/>
      </c>
      <c r="I491" s="8">
        <f>IF(G491="","",
IF(G491&lt;TODAY(),
IF(O491&gt;0,"Violated","Completed"),
IF(H491&lt;=7,"Expiring Soon",
"Active")))</f>
        <v/>
      </c>
      <c r="J491" s="8">
        <f>IF(C491="","",COUNTIFS(purchase!$C:$C,$C491,purchase!$E:$E,$E491,purchase!$G:$G,"&gt;="&amp;$F491,purchase!$G:$G,"&lt;="&amp;$G491))</f>
        <v/>
      </c>
      <c r="K491" s="9">
        <f>IF(COUNTIFS(purchase!$C:$C,$C491,purchase!$E:$E,$E491,purchase!$G:$G,"&gt;="&amp;$F491,purchase!$G:$G,"&lt;="&amp;$G491)=0,"",_xlfn.MAXIFS(purchase!$G:$G,purchase!$C:$C,$C491,purchase!$E:$E,$E491,purchase!$G:$G,"&gt;="&amp;$F491,purchase!$G:$G,"&lt;="&amp;$G491))</f>
        <v/>
      </c>
      <c r="L491" s="4" t="n"/>
      <c r="M491" s="4" t="n"/>
      <c r="N491" s="10">
        <f>IF(M491="","",SUMIFS(purchase!$N:$N,purchase!$C:$C,$C491,purchase!$E:$E,$E491,purchase!$G:$G,"&gt;="&amp;$F491,purchase!$G:$G,"&lt;="&amp;$G491))</f>
        <v/>
      </c>
      <c r="O491" s="10">
        <f>IF(M491="","",M491-N491)</f>
        <v/>
      </c>
      <c r="P491" s="11">
        <f>IF(M491=0,"",N491/M491)</f>
        <v/>
      </c>
      <c r="Q491" s="12">
        <f>IF(OR(G491="",O491=""),"",
IF(AND(G491&lt;TODAY(),O491&gt;0),"YES","NO"))</f>
        <v/>
      </c>
      <c r="R491" s="13" t="n"/>
      <c r="S491" s="14" t="n"/>
      <c r="T491" s="15">
        <f>IF(Q491="YES", IF(R491="Company",L491*(1+S491),IF(R491="Vendor",L491*(1-S491),"")),"")</f>
        <v/>
      </c>
      <c r="U491" s="15">
        <f>IF(Q491="YES",O491*T491,"")</f>
        <v/>
      </c>
      <c r="V491" s="16" t="n"/>
      <c r="W491" s="17">
        <f>IF(Q491="YES",G491+V491,"")</f>
        <v/>
      </c>
      <c r="X491" s="18">
        <f>IF(Q491="YES",IF(TODAY()&gt;W491,"OVERDUE","WITHIN TIME"),"")</f>
        <v/>
      </c>
    </row>
    <row r="492">
      <c r="A492" s="3" t="n">
        <v>488</v>
      </c>
      <c r="B492" s="4" t="n"/>
      <c r="C492" s="4" t="n"/>
      <c r="D492" s="5">
        <f>IF(E492="NRFC","Natural Rubber Field Coagulam","")</f>
        <v/>
      </c>
      <c r="E492" s="4" t="n"/>
      <c r="F492" s="6" t="n"/>
      <c r="G492" s="6" t="n"/>
      <c r="H492" s="7">
        <f>IF(G492="","",G492-TODAY())</f>
        <v/>
      </c>
      <c r="I492" s="8">
        <f>IF(G492="","",
IF(G492&lt;TODAY(),
IF(O492&gt;0,"Violated","Completed"),
IF(H492&lt;=7,"Expiring Soon",
"Active")))</f>
        <v/>
      </c>
      <c r="J492" s="8">
        <f>IF(C492="","",COUNTIFS(purchase!$C:$C,$C492,purchase!$E:$E,$E492,purchase!$G:$G,"&gt;="&amp;$F492,purchase!$G:$G,"&lt;="&amp;$G492))</f>
        <v/>
      </c>
      <c r="K492" s="9">
        <f>IF(COUNTIFS(purchase!$C:$C,$C492,purchase!$E:$E,$E492,purchase!$G:$G,"&gt;="&amp;$F492,purchase!$G:$G,"&lt;="&amp;$G492)=0,"",_xlfn.MAXIFS(purchase!$G:$G,purchase!$C:$C,$C492,purchase!$E:$E,$E492,purchase!$G:$G,"&gt;="&amp;$F492,purchase!$G:$G,"&lt;="&amp;$G492))</f>
        <v/>
      </c>
      <c r="L492" s="4" t="n"/>
      <c r="M492" s="4" t="n"/>
      <c r="N492" s="10">
        <f>IF(M492="","",SUMIFS(purchase!$N:$N,purchase!$C:$C,$C492,purchase!$E:$E,$E492,purchase!$G:$G,"&gt;="&amp;$F492,purchase!$G:$G,"&lt;="&amp;$G492))</f>
        <v/>
      </c>
      <c r="O492" s="10">
        <f>IF(M492="","",M492-N492)</f>
        <v/>
      </c>
      <c r="P492" s="11">
        <f>IF(M492=0,"",N492/M492)</f>
        <v/>
      </c>
      <c r="Q492" s="12">
        <f>IF(OR(G492="",O492=""),"",
IF(AND(G492&lt;TODAY(),O492&gt;0),"YES","NO"))</f>
        <v/>
      </c>
      <c r="R492" s="13" t="n"/>
      <c r="S492" s="14" t="n"/>
      <c r="T492" s="15">
        <f>IF(Q492="YES", IF(R492="Company",L492*(1+S492),IF(R492="Vendor",L492*(1-S492),"")),"")</f>
        <v/>
      </c>
      <c r="U492" s="15">
        <f>IF(Q492="YES",O492*T492,"")</f>
        <v/>
      </c>
      <c r="V492" s="16" t="n"/>
      <c r="W492" s="17">
        <f>IF(Q492="YES",G492+V492,"")</f>
        <v/>
      </c>
      <c r="X492" s="18">
        <f>IF(Q492="YES",IF(TODAY()&gt;W492,"OVERDUE","WITHIN TIME"),"")</f>
        <v/>
      </c>
    </row>
    <row r="493">
      <c r="A493" s="3" t="n">
        <v>489</v>
      </c>
      <c r="B493" s="4" t="n"/>
      <c r="C493" s="4" t="n"/>
      <c r="D493" s="5">
        <f>IF(E493="NRFC","Natural Rubber Field Coagulam","")</f>
        <v/>
      </c>
      <c r="E493" s="4" t="n"/>
      <c r="F493" s="6" t="n"/>
      <c r="G493" s="6" t="n"/>
      <c r="H493" s="7">
        <f>IF(G493="","",G493-TODAY())</f>
        <v/>
      </c>
      <c r="I493" s="8">
        <f>IF(G493="","",
IF(G493&lt;TODAY(),
IF(O493&gt;0,"Violated","Completed"),
IF(H493&lt;=7,"Expiring Soon",
"Active")))</f>
        <v/>
      </c>
      <c r="J493" s="8">
        <f>IF(C493="","",COUNTIFS(purchase!$C:$C,$C493,purchase!$E:$E,$E493,purchase!$G:$G,"&gt;="&amp;$F493,purchase!$G:$G,"&lt;="&amp;$G493))</f>
        <v/>
      </c>
      <c r="K493" s="9">
        <f>IF(COUNTIFS(purchase!$C:$C,$C493,purchase!$E:$E,$E493,purchase!$G:$G,"&gt;="&amp;$F493,purchase!$G:$G,"&lt;="&amp;$G493)=0,"",_xlfn.MAXIFS(purchase!$G:$G,purchase!$C:$C,$C493,purchase!$E:$E,$E493,purchase!$G:$G,"&gt;="&amp;$F493,purchase!$G:$G,"&lt;="&amp;$G493))</f>
        <v/>
      </c>
      <c r="L493" s="4" t="n"/>
      <c r="M493" s="4" t="n"/>
      <c r="N493" s="10">
        <f>IF(M493="","",SUMIFS(purchase!$N:$N,purchase!$C:$C,$C493,purchase!$E:$E,$E493,purchase!$G:$G,"&gt;="&amp;$F493,purchase!$G:$G,"&lt;="&amp;$G493))</f>
        <v/>
      </c>
      <c r="O493" s="10">
        <f>IF(M493="","",M493-N493)</f>
        <v/>
      </c>
      <c r="P493" s="11">
        <f>IF(M493=0,"",N493/M493)</f>
        <v/>
      </c>
      <c r="Q493" s="12">
        <f>IF(OR(G493="",O493=""),"",
IF(AND(G493&lt;TODAY(),O493&gt;0),"YES","NO"))</f>
        <v/>
      </c>
      <c r="R493" s="13" t="n"/>
      <c r="S493" s="14" t="n"/>
      <c r="T493" s="15">
        <f>IF(Q493="YES", IF(R493="Company",L493*(1+S493),IF(R493="Vendor",L493*(1-S493),"")),"")</f>
        <v/>
      </c>
      <c r="U493" s="15">
        <f>IF(Q493="YES",O493*T493,"")</f>
        <v/>
      </c>
      <c r="V493" s="16" t="n"/>
      <c r="W493" s="17">
        <f>IF(Q493="YES",G493+V493,"")</f>
        <v/>
      </c>
      <c r="X493" s="18">
        <f>IF(Q493="YES",IF(TODAY()&gt;W493,"OVERDUE","WITHIN TIME"),"")</f>
        <v/>
      </c>
    </row>
    <row r="494">
      <c r="A494" s="3" t="n">
        <v>490</v>
      </c>
      <c r="B494" s="4" t="n"/>
      <c r="C494" s="4" t="n"/>
      <c r="D494" s="5">
        <f>IF(E494="NRFC","Natural Rubber Field Coagulam","")</f>
        <v/>
      </c>
      <c r="E494" s="4" t="n"/>
      <c r="F494" s="6" t="n"/>
      <c r="G494" s="6" t="n"/>
      <c r="H494" s="7">
        <f>IF(G494="","",G494-TODAY())</f>
        <v/>
      </c>
      <c r="I494" s="8">
        <f>IF(G494="","",
IF(G494&lt;TODAY(),
IF(O494&gt;0,"Violated","Completed"),
IF(H494&lt;=7,"Expiring Soon",
"Active")))</f>
        <v/>
      </c>
      <c r="J494" s="8">
        <f>IF(C494="","",COUNTIFS(purchase!$C:$C,$C494,purchase!$E:$E,$E494,purchase!$G:$G,"&gt;="&amp;$F494,purchase!$G:$G,"&lt;="&amp;$G494))</f>
        <v/>
      </c>
      <c r="K494" s="9">
        <f>IF(COUNTIFS(purchase!$C:$C,$C494,purchase!$E:$E,$E494,purchase!$G:$G,"&gt;="&amp;$F494,purchase!$G:$G,"&lt;="&amp;$G494)=0,"",_xlfn.MAXIFS(purchase!$G:$G,purchase!$C:$C,$C494,purchase!$E:$E,$E494,purchase!$G:$G,"&gt;="&amp;$F494,purchase!$G:$G,"&lt;="&amp;$G494))</f>
        <v/>
      </c>
      <c r="L494" s="4" t="n"/>
      <c r="M494" s="4" t="n"/>
      <c r="N494" s="10">
        <f>IF(M494="","",SUMIFS(purchase!$N:$N,purchase!$C:$C,$C494,purchase!$E:$E,$E494,purchase!$G:$G,"&gt;="&amp;$F494,purchase!$G:$G,"&lt;="&amp;$G494))</f>
        <v/>
      </c>
      <c r="O494" s="10">
        <f>IF(M494="","",M494-N494)</f>
        <v/>
      </c>
      <c r="P494" s="11">
        <f>IF(M494=0,"",N494/M494)</f>
        <v/>
      </c>
      <c r="Q494" s="12">
        <f>IF(OR(G494="",O494=""),"",
IF(AND(G494&lt;TODAY(),O494&gt;0),"YES","NO"))</f>
        <v/>
      </c>
      <c r="R494" s="13" t="n"/>
      <c r="S494" s="14" t="n"/>
      <c r="T494" s="15">
        <f>IF(Q494="YES", IF(R494="Company",L494*(1+S494),IF(R494="Vendor",L494*(1-S494),"")),"")</f>
        <v/>
      </c>
      <c r="U494" s="15">
        <f>IF(Q494="YES",O494*T494,"")</f>
        <v/>
      </c>
      <c r="V494" s="16" t="n"/>
      <c r="W494" s="17">
        <f>IF(Q494="YES",G494+V494,"")</f>
        <v/>
      </c>
      <c r="X494" s="18">
        <f>IF(Q494="YES",IF(TODAY()&gt;W494,"OVERDUE","WITHIN TIME"),"")</f>
        <v/>
      </c>
    </row>
    <row r="495">
      <c r="A495" s="3" t="n">
        <v>491</v>
      </c>
      <c r="B495" s="4" t="n"/>
      <c r="C495" s="4" t="n"/>
      <c r="D495" s="5">
        <f>IF(E495="NRFC","Natural Rubber Field Coagulam","")</f>
        <v/>
      </c>
      <c r="E495" s="4" t="n"/>
      <c r="F495" s="6" t="n"/>
      <c r="G495" s="6" t="n"/>
      <c r="H495" s="7">
        <f>IF(G495="","",G495-TODAY())</f>
        <v/>
      </c>
      <c r="I495" s="8">
        <f>IF(G495="","",
IF(G495&lt;TODAY(),
IF(O495&gt;0,"Violated","Completed"),
IF(H495&lt;=7,"Expiring Soon",
"Active")))</f>
        <v/>
      </c>
      <c r="J495" s="8">
        <f>IF(C495="","",COUNTIFS(purchase!$C:$C,$C495,purchase!$E:$E,$E495,purchase!$G:$G,"&gt;="&amp;$F495,purchase!$G:$G,"&lt;="&amp;$G495))</f>
        <v/>
      </c>
      <c r="K495" s="9">
        <f>IF(COUNTIFS(purchase!$C:$C,$C495,purchase!$E:$E,$E495,purchase!$G:$G,"&gt;="&amp;$F495,purchase!$G:$G,"&lt;="&amp;$G495)=0,"",_xlfn.MAXIFS(purchase!$G:$G,purchase!$C:$C,$C495,purchase!$E:$E,$E495,purchase!$G:$G,"&gt;="&amp;$F495,purchase!$G:$G,"&lt;="&amp;$G495))</f>
        <v/>
      </c>
      <c r="L495" s="4" t="n"/>
      <c r="M495" s="4" t="n"/>
      <c r="N495" s="10">
        <f>IF(M495="","",SUMIFS(purchase!$N:$N,purchase!$C:$C,$C495,purchase!$E:$E,$E495,purchase!$G:$G,"&gt;="&amp;$F495,purchase!$G:$G,"&lt;="&amp;$G495))</f>
        <v/>
      </c>
      <c r="O495" s="10">
        <f>IF(M495="","",M495-N495)</f>
        <v/>
      </c>
      <c r="P495" s="11">
        <f>IF(M495=0,"",N495/M495)</f>
        <v/>
      </c>
      <c r="Q495" s="12">
        <f>IF(OR(G495="",O495=""),"",
IF(AND(G495&lt;TODAY(),O495&gt;0),"YES","NO"))</f>
        <v/>
      </c>
      <c r="R495" s="13" t="n"/>
      <c r="S495" s="14" t="n"/>
      <c r="T495" s="15">
        <f>IF(Q495="YES", IF(R495="Company",L495*(1+S495),IF(R495="Vendor",L495*(1-S495),"")),"")</f>
        <v/>
      </c>
      <c r="U495" s="15">
        <f>IF(Q495="YES",O495*T495,"")</f>
        <v/>
      </c>
      <c r="V495" s="16" t="n"/>
      <c r="W495" s="17">
        <f>IF(Q495="YES",G495+V495,"")</f>
        <v/>
      </c>
      <c r="X495" s="18">
        <f>IF(Q495="YES",IF(TODAY()&gt;W495,"OVERDUE","WITHIN TIME"),"")</f>
        <v/>
      </c>
    </row>
    <row r="496">
      <c r="A496" s="3" t="n">
        <v>492</v>
      </c>
      <c r="B496" s="4" t="n"/>
      <c r="C496" s="4" t="n"/>
      <c r="D496" s="5">
        <f>IF(E496="NRFC","Natural Rubber Field Coagulam","")</f>
        <v/>
      </c>
      <c r="E496" s="4" t="n"/>
      <c r="F496" s="6" t="n"/>
      <c r="G496" s="6" t="n"/>
      <c r="H496" s="7">
        <f>IF(G496="","",G496-TODAY())</f>
        <v/>
      </c>
      <c r="I496" s="8">
        <f>IF(G496="","",
IF(G496&lt;TODAY(),
IF(O496&gt;0,"Violated","Completed"),
IF(H496&lt;=7,"Expiring Soon",
"Active")))</f>
        <v/>
      </c>
      <c r="J496" s="8">
        <f>IF(C496="","",COUNTIFS(purchase!$C:$C,$C496,purchase!$E:$E,$E496,purchase!$G:$G,"&gt;="&amp;$F496,purchase!$G:$G,"&lt;="&amp;$G496))</f>
        <v/>
      </c>
      <c r="K496" s="9">
        <f>IF(COUNTIFS(purchase!$C:$C,$C496,purchase!$E:$E,$E496,purchase!$G:$G,"&gt;="&amp;$F496,purchase!$G:$G,"&lt;="&amp;$G496)=0,"",_xlfn.MAXIFS(purchase!$G:$G,purchase!$C:$C,$C496,purchase!$E:$E,$E496,purchase!$G:$G,"&gt;="&amp;$F496,purchase!$G:$G,"&lt;="&amp;$G496))</f>
        <v/>
      </c>
      <c r="L496" s="4" t="n"/>
      <c r="M496" s="4" t="n"/>
      <c r="N496" s="10">
        <f>IF(M496="","",SUMIFS(purchase!$N:$N,purchase!$C:$C,$C496,purchase!$E:$E,$E496,purchase!$G:$G,"&gt;="&amp;$F496,purchase!$G:$G,"&lt;="&amp;$G496))</f>
        <v/>
      </c>
      <c r="O496" s="10">
        <f>IF(M496="","",M496-N496)</f>
        <v/>
      </c>
      <c r="P496" s="11">
        <f>IF(M496=0,"",N496/M496)</f>
        <v/>
      </c>
      <c r="Q496" s="12">
        <f>IF(OR(G496="",O496=""),"",
IF(AND(G496&lt;TODAY(),O496&gt;0),"YES","NO"))</f>
        <v/>
      </c>
      <c r="R496" s="13" t="n"/>
      <c r="S496" s="14" t="n"/>
      <c r="T496" s="15">
        <f>IF(Q496="YES", IF(R496="Company",L496*(1+S496),IF(R496="Vendor",L496*(1-S496),"")),"")</f>
        <v/>
      </c>
      <c r="U496" s="15">
        <f>IF(Q496="YES",O496*T496,"")</f>
        <v/>
      </c>
      <c r="V496" s="16" t="n"/>
      <c r="W496" s="17">
        <f>IF(Q496="YES",G496+V496,"")</f>
        <v/>
      </c>
      <c r="X496" s="18">
        <f>IF(Q496="YES",IF(TODAY()&gt;W496,"OVERDUE","WITHIN TIME"),"")</f>
        <v/>
      </c>
    </row>
    <row r="497">
      <c r="A497" s="3" t="n">
        <v>493</v>
      </c>
      <c r="B497" s="4" t="n"/>
      <c r="C497" s="4" t="n"/>
      <c r="D497" s="5">
        <f>IF(E497="NRFC","Natural Rubber Field Coagulam","")</f>
        <v/>
      </c>
      <c r="E497" s="4" t="n"/>
      <c r="F497" s="6" t="n"/>
      <c r="G497" s="6" t="n"/>
      <c r="H497" s="7">
        <f>IF(G497="","",G497-TODAY())</f>
        <v/>
      </c>
      <c r="I497" s="8">
        <f>IF(G497="","",
IF(G497&lt;TODAY(),
IF(O497&gt;0,"Violated","Completed"),
IF(H497&lt;=7,"Expiring Soon",
"Active")))</f>
        <v/>
      </c>
      <c r="J497" s="8">
        <f>IF(C497="","",COUNTIFS(purchase!$C:$C,$C497,purchase!$E:$E,$E497,purchase!$G:$G,"&gt;="&amp;$F497,purchase!$G:$G,"&lt;="&amp;$G497))</f>
        <v/>
      </c>
      <c r="K497" s="9">
        <f>IF(COUNTIFS(purchase!$C:$C,$C497,purchase!$E:$E,$E497,purchase!$G:$G,"&gt;="&amp;$F497,purchase!$G:$G,"&lt;="&amp;$G497)=0,"",_xlfn.MAXIFS(purchase!$G:$G,purchase!$C:$C,$C497,purchase!$E:$E,$E497,purchase!$G:$G,"&gt;="&amp;$F497,purchase!$G:$G,"&lt;="&amp;$G497))</f>
        <v/>
      </c>
      <c r="L497" s="4" t="n"/>
      <c r="M497" s="4" t="n"/>
      <c r="N497" s="10">
        <f>IF(M497="","",SUMIFS(purchase!$N:$N,purchase!$C:$C,$C497,purchase!$E:$E,$E497,purchase!$G:$G,"&gt;="&amp;$F497,purchase!$G:$G,"&lt;="&amp;$G497))</f>
        <v/>
      </c>
      <c r="O497" s="10">
        <f>IF(M497="","",M497-N497)</f>
        <v/>
      </c>
      <c r="P497" s="11">
        <f>IF(M497=0,"",N497/M497)</f>
        <v/>
      </c>
      <c r="Q497" s="12">
        <f>IF(OR(G497="",O497=""),"",
IF(AND(G497&lt;TODAY(),O497&gt;0),"YES","NO"))</f>
        <v/>
      </c>
      <c r="R497" s="13" t="n"/>
      <c r="S497" s="14" t="n"/>
      <c r="T497" s="15">
        <f>IF(Q497="YES", IF(R497="Company",L497*(1+S497),IF(R497="Vendor",L497*(1-S497),"")),"")</f>
        <v/>
      </c>
      <c r="U497" s="15">
        <f>IF(Q497="YES",O497*T497,"")</f>
        <v/>
      </c>
      <c r="V497" s="16" t="n"/>
      <c r="W497" s="17">
        <f>IF(Q497="YES",G497+V497,"")</f>
        <v/>
      </c>
      <c r="X497" s="18">
        <f>IF(Q497="YES",IF(TODAY()&gt;W497,"OVERDUE","WITHIN TIME"),"")</f>
        <v/>
      </c>
    </row>
    <row r="498">
      <c r="A498" s="3" t="n">
        <v>494</v>
      </c>
      <c r="B498" s="4" t="n"/>
      <c r="C498" s="4" t="n"/>
      <c r="D498" s="5">
        <f>IF(E498="NRFC","Natural Rubber Field Coagulam","")</f>
        <v/>
      </c>
      <c r="E498" s="4" t="n"/>
      <c r="F498" s="6" t="n"/>
      <c r="G498" s="6" t="n"/>
      <c r="H498" s="7">
        <f>IF(G498="","",G498-TODAY())</f>
        <v/>
      </c>
      <c r="I498" s="8">
        <f>IF(G498="","",
IF(G498&lt;TODAY(),
IF(O498&gt;0,"Violated","Completed"),
IF(H498&lt;=7,"Expiring Soon",
"Active")))</f>
        <v/>
      </c>
      <c r="J498" s="8">
        <f>IF(C498="","",COUNTIFS(purchase!$C:$C,$C498,purchase!$E:$E,$E498,purchase!$G:$G,"&gt;="&amp;$F498,purchase!$G:$G,"&lt;="&amp;$G498))</f>
        <v/>
      </c>
      <c r="K498" s="9">
        <f>IF(COUNTIFS(purchase!$C:$C,$C498,purchase!$E:$E,$E498,purchase!$G:$G,"&gt;="&amp;$F498,purchase!$G:$G,"&lt;="&amp;$G498)=0,"",_xlfn.MAXIFS(purchase!$G:$G,purchase!$C:$C,$C498,purchase!$E:$E,$E498,purchase!$G:$G,"&gt;="&amp;$F498,purchase!$G:$G,"&lt;="&amp;$G498))</f>
        <v/>
      </c>
      <c r="L498" s="4" t="n"/>
      <c r="M498" s="4" t="n"/>
      <c r="N498" s="10">
        <f>IF(M498="","",SUMIFS(purchase!$N:$N,purchase!$C:$C,$C498,purchase!$E:$E,$E498,purchase!$G:$G,"&gt;="&amp;$F498,purchase!$G:$G,"&lt;="&amp;$G498))</f>
        <v/>
      </c>
      <c r="O498" s="10">
        <f>IF(M498="","",M498-N498)</f>
        <v/>
      </c>
      <c r="P498" s="11">
        <f>IF(M498=0,"",N498/M498)</f>
        <v/>
      </c>
      <c r="Q498" s="12">
        <f>IF(OR(G498="",O498=""),"",
IF(AND(G498&lt;TODAY(),O498&gt;0),"YES","NO"))</f>
        <v/>
      </c>
      <c r="R498" s="13" t="n"/>
      <c r="S498" s="14" t="n"/>
      <c r="T498" s="15">
        <f>IF(Q498="YES", IF(R498="Company",L498*(1+S498),IF(R498="Vendor",L498*(1-S498),"")),"")</f>
        <v/>
      </c>
      <c r="U498" s="15">
        <f>IF(Q498="YES",O498*T498,"")</f>
        <v/>
      </c>
      <c r="V498" s="16" t="n"/>
      <c r="W498" s="17">
        <f>IF(Q498="YES",G498+V498,"")</f>
        <v/>
      </c>
      <c r="X498" s="18">
        <f>IF(Q498="YES",IF(TODAY()&gt;W498,"OVERDUE","WITHIN TIME"),"")</f>
        <v/>
      </c>
    </row>
    <row r="499">
      <c r="A499" s="3" t="n">
        <v>495</v>
      </c>
      <c r="B499" s="4" t="n"/>
      <c r="C499" s="4" t="n"/>
      <c r="D499" s="5">
        <f>IF(E499="NRFC","Natural Rubber Field Coagulam","")</f>
        <v/>
      </c>
      <c r="E499" s="4" t="n"/>
      <c r="F499" s="6" t="n"/>
      <c r="G499" s="6" t="n"/>
      <c r="H499" s="7">
        <f>IF(G499="","",G499-TODAY())</f>
        <v/>
      </c>
      <c r="I499" s="8">
        <f>IF(G499="","",
IF(G499&lt;TODAY(),
IF(O499&gt;0,"Violated","Completed"),
IF(H499&lt;=7,"Expiring Soon",
"Active")))</f>
        <v/>
      </c>
      <c r="J499" s="8">
        <f>IF(C499="","",COUNTIFS(purchase!$C:$C,$C499,purchase!$E:$E,$E499,purchase!$G:$G,"&gt;="&amp;$F499,purchase!$G:$G,"&lt;="&amp;$G499))</f>
        <v/>
      </c>
      <c r="K499" s="9">
        <f>IF(COUNTIFS(purchase!$C:$C,$C499,purchase!$E:$E,$E499,purchase!$G:$G,"&gt;="&amp;$F499,purchase!$G:$G,"&lt;="&amp;$G499)=0,"",_xlfn.MAXIFS(purchase!$G:$G,purchase!$C:$C,$C499,purchase!$E:$E,$E499,purchase!$G:$G,"&gt;="&amp;$F499,purchase!$G:$G,"&lt;="&amp;$G499))</f>
        <v/>
      </c>
      <c r="L499" s="4" t="n"/>
      <c r="M499" s="4" t="n"/>
      <c r="N499" s="10">
        <f>IF(M499="","",SUMIFS(purchase!$N:$N,purchase!$C:$C,$C499,purchase!$E:$E,$E499,purchase!$G:$G,"&gt;="&amp;$F499,purchase!$G:$G,"&lt;="&amp;$G499))</f>
        <v/>
      </c>
      <c r="O499" s="10">
        <f>IF(M499="","",M499-N499)</f>
        <v/>
      </c>
      <c r="P499" s="11">
        <f>IF(M499=0,"",N499/M499)</f>
        <v/>
      </c>
      <c r="Q499" s="12">
        <f>IF(OR(G499="",O499=""),"",
IF(AND(G499&lt;TODAY(),O499&gt;0),"YES","NO"))</f>
        <v/>
      </c>
      <c r="R499" s="13" t="n"/>
      <c r="S499" s="14" t="n"/>
      <c r="T499" s="15">
        <f>IF(Q499="YES", IF(R499="Company",L499*(1+S499),IF(R499="Vendor",L499*(1-S499),"")),"")</f>
        <v/>
      </c>
      <c r="U499" s="15">
        <f>IF(Q499="YES",O499*T499,"")</f>
        <v/>
      </c>
      <c r="V499" s="16" t="n"/>
      <c r="W499" s="17">
        <f>IF(Q499="YES",G499+V499,"")</f>
        <v/>
      </c>
      <c r="X499" s="18">
        <f>IF(Q499="YES",IF(TODAY()&gt;W499,"OVERDUE","WITHIN TIME"),"")</f>
        <v/>
      </c>
    </row>
    <row r="500">
      <c r="A500" s="3" t="n">
        <v>496</v>
      </c>
      <c r="B500" s="4" t="n"/>
      <c r="C500" s="4" t="n"/>
      <c r="D500" s="5">
        <f>IF(E500="NRFC","Natural Rubber Field Coagulam","")</f>
        <v/>
      </c>
      <c r="E500" s="4" t="n"/>
      <c r="F500" s="6" t="n"/>
      <c r="G500" s="6" t="n"/>
      <c r="H500" s="7">
        <f>IF(G500="","",G500-TODAY())</f>
        <v/>
      </c>
      <c r="I500" s="8">
        <f>IF(G500="","",
IF(G500&lt;TODAY(),
IF(O500&gt;0,"Violated","Completed"),
IF(H500&lt;=7,"Expiring Soon",
"Active")))</f>
        <v/>
      </c>
      <c r="J500" s="8">
        <f>IF(C500="","",COUNTIFS(purchase!$C:$C,$C500,purchase!$E:$E,$E500,purchase!$G:$G,"&gt;="&amp;$F500,purchase!$G:$G,"&lt;="&amp;$G500))</f>
        <v/>
      </c>
      <c r="K500" s="9">
        <f>IF(COUNTIFS(purchase!$C:$C,$C500,purchase!$E:$E,$E500,purchase!$G:$G,"&gt;="&amp;$F500,purchase!$G:$G,"&lt;="&amp;$G500)=0,"",_xlfn.MAXIFS(purchase!$G:$G,purchase!$C:$C,$C500,purchase!$E:$E,$E500,purchase!$G:$G,"&gt;="&amp;$F500,purchase!$G:$G,"&lt;="&amp;$G500))</f>
        <v/>
      </c>
      <c r="L500" s="4" t="n"/>
      <c r="M500" s="4" t="n"/>
      <c r="N500" s="10">
        <f>IF(M500="","",SUMIFS(purchase!$N:$N,purchase!$C:$C,$C500,purchase!$E:$E,$E500,purchase!$G:$G,"&gt;="&amp;$F500,purchase!$G:$G,"&lt;="&amp;$G500))</f>
        <v/>
      </c>
      <c r="O500" s="10">
        <f>IF(M500="","",M500-N500)</f>
        <v/>
      </c>
      <c r="P500" s="11">
        <f>IF(M500=0,"",N500/M500)</f>
        <v/>
      </c>
      <c r="Q500" s="12">
        <f>IF(OR(G500="",O500=""),"",
IF(AND(G500&lt;TODAY(),O500&gt;0),"YES","NO"))</f>
        <v/>
      </c>
      <c r="R500" s="13" t="n"/>
      <c r="S500" s="14" t="n"/>
      <c r="T500" s="15">
        <f>IF(Q500="YES", IF(R500="Company",L500*(1+S500),IF(R500="Vendor",L500*(1-S500),"")),"")</f>
        <v/>
      </c>
      <c r="U500" s="15">
        <f>IF(Q500="YES",O500*T500,"")</f>
        <v/>
      </c>
      <c r="V500" s="16" t="n"/>
      <c r="W500" s="17">
        <f>IF(Q500="YES",G500+V500,"")</f>
        <v/>
      </c>
      <c r="X500" s="18">
        <f>IF(Q500="YES",IF(TODAY()&gt;W500,"OVERDUE","WITHIN TIME"),"")</f>
        <v/>
      </c>
    </row>
    <row r="501">
      <c r="A501" s="3" t="n">
        <v>497</v>
      </c>
      <c r="B501" s="4" t="n"/>
      <c r="C501" s="4" t="n"/>
      <c r="D501" s="5">
        <f>IF(E501="NRFC","Natural Rubber Field Coagulam","")</f>
        <v/>
      </c>
      <c r="E501" s="4" t="n"/>
      <c r="F501" s="6" t="n"/>
      <c r="G501" s="6" t="n"/>
      <c r="H501" s="7">
        <f>IF(G501="","",G501-TODAY())</f>
        <v/>
      </c>
      <c r="I501" s="8">
        <f>IF(G501="","",
IF(G501&lt;TODAY(),
IF(O501&gt;0,"Violated","Completed"),
IF(H501&lt;=7,"Expiring Soon",
"Active")))</f>
        <v/>
      </c>
      <c r="J501" s="8">
        <f>IF(C501="","",COUNTIFS(purchase!$C:$C,$C501,purchase!$E:$E,$E501,purchase!$G:$G,"&gt;="&amp;$F501,purchase!$G:$G,"&lt;="&amp;$G501))</f>
        <v/>
      </c>
      <c r="K501" s="9">
        <f>IF(COUNTIFS(purchase!$C:$C,$C501,purchase!$E:$E,$E501,purchase!$G:$G,"&gt;="&amp;$F501,purchase!$G:$G,"&lt;="&amp;$G501)=0,"",_xlfn.MAXIFS(purchase!$G:$G,purchase!$C:$C,$C501,purchase!$E:$E,$E501,purchase!$G:$G,"&gt;="&amp;$F501,purchase!$G:$G,"&lt;="&amp;$G501))</f>
        <v/>
      </c>
      <c r="L501" s="4" t="n"/>
      <c r="M501" s="4" t="n"/>
      <c r="N501" s="10">
        <f>IF(M501="","",SUMIFS(purchase!$N:$N,purchase!$C:$C,$C501,purchase!$E:$E,$E501,purchase!$G:$G,"&gt;="&amp;$F501,purchase!$G:$G,"&lt;="&amp;$G501))</f>
        <v/>
      </c>
      <c r="O501" s="10">
        <f>IF(M501="","",M501-N501)</f>
        <v/>
      </c>
      <c r="P501" s="11">
        <f>IF(M501=0,"",N501/M501)</f>
        <v/>
      </c>
      <c r="Q501" s="12">
        <f>IF(OR(G501="",O501=""),"",
IF(AND(G501&lt;TODAY(),O501&gt;0),"YES","NO"))</f>
        <v/>
      </c>
      <c r="R501" s="13" t="n"/>
      <c r="S501" s="14" t="n"/>
      <c r="T501" s="15">
        <f>IF(Q501="YES", IF(R501="Company",L501*(1+S501),IF(R501="Vendor",L501*(1-S501),"")),"")</f>
        <v/>
      </c>
      <c r="U501" s="15">
        <f>IF(Q501="YES",O501*T501,"")</f>
        <v/>
      </c>
      <c r="V501" s="16" t="n"/>
      <c r="W501" s="17">
        <f>IF(Q501="YES",G501+V501,"")</f>
        <v/>
      </c>
      <c r="X501" s="18">
        <f>IF(Q501="YES",IF(TODAY()&gt;W501,"OVERDUE","WITHIN TIME"),"")</f>
        <v/>
      </c>
    </row>
    <row r="502">
      <c r="A502" s="3" t="n">
        <v>498</v>
      </c>
      <c r="B502" s="4" t="n"/>
      <c r="C502" s="4" t="n"/>
      <c r="D502" s="5">
        <f>IF(E502="NRFC","Natural Rubber Field Coagulam","")</f>
        <v/>
      </c>
      <c r="E502" s="4" t="n"/>
      <c r="F502" s="6" t="n"/>
      <c r="G502" s="6" t="n"/>
      <c r="H502" s="7">
        <f>IF(G502="","",G502-TODAY())</f>
        <v/>
      </c>
      <c r="I502" s="8">
        <f>IF(G502="","",
IF(G502&lt;TODAY(),
IF(O502&gt;0,"Violated","Completed"),
IF(H502&lt;=7,"Expiring Soon",
"Active")))</f>
        <v/>
      </c>
      <c r="J502" s="8">
        <f>IF(C502="","",COUNTIFS(purchase!$C:$C,$C502,purchase!$E:$E,$E502,purchase!$G:$G,"&gt;="&amp;$F502,purchase!$G:$G,"&lt;="&amp;$G502))</f>
        <v/>
      </c>
      <c r="K502" s="9">
        <f>IF(COUNTIFS(purchase!$C:$C,$C502,purchase!$E:$E,$E502,purchase!$G:$G,"&gt;="&amp;$F502,purchase!$G:$G,"&lt;="&amp;$G502)=0,"",_xlfn.MAXIFS(purchase!$G:$G,purchase!$C:$C,$C502,purchase!$E:$E,$E502,purchase!$G:$G,"&gt;="&amp;$F502,purchase!$G:$G,"&lt;="&amp;$G502))</f>
        <v/>
      </c>
      <c r="L502" s="4" t="n"/>
      <c r="M502" s="4" t="n"/>
      <c r="N502" s="10">
        <f>IF(M502="","",SUMIFS(purchase!$N:$N,purchase!$C:$C,$C502,purchase!$E:$E,$E502,purchase!$G:$G,"&gt;="&amp;$F502,purchase!$G:$G,"&lt;="&amp;$G502))</f>
        <v/>
      </c>
      <c r="O502" s="10">
        <f>IF(M502="","",M502-N502)</f>
        <v/>
      </c>
      <c r="P502" s="11">
        <f>IF(M502=0,"",N502/M502)</f>
        <v/>
      </c>
      <c r="Q502" s="12">
        <f>IF(OR(G502="",O502=""),"",
IF(AND(G502&lt;TODAY(),O502&gt;0),"YES","NO"))</f>
        <v/>
      </c>
      <c r="R502" s="13" t="n"/>
      <c r="S502" s="14" t="n"/>
      <c r="T502" s="15">
        <f>IF(Q502="YES", IF(R502="Company",L502*(1+S502),IF(R502="Vendor",L502*(1-S502),"")),"")</f>
        <v/>
      </c>
      <c r="U502" s="15">
        <f>IF(Q502="YES",O502*T502,"")</f>
        <v/>
      </c>
      <c r="V502" s="16" t="n"/>
      <c r="W502" s="17">
        <f>IF(Q502="YES",G502+V502,"")</f>
        <v/>
      </c>
      <c r="X502" s="18">
        <f>IF(Q502="YES",IF(TODAY()&gt;W502,"OVERDUE","WITHIN TIME"),"")</f>
        <v/>
      </c>
    </row>
    <row r="503">
      <c r="A503" s="3" t="n">
        <v>499</v>
      </c>
      <c r="B503" s="4" t="n"/>
      <c r="C503" s="4" t="n"/>
      <c r="D503" s="5">
        <f>IF(E503="NRFC","Natural Rubber Field Coagulam","")</f>
        <v/>
      </c>
      <c r="E503" s="4" t="n"/>
      <c r="F503" s="6" t="n"/>
      <c r="G503" s="6" t="n"/>
      <c r="H503" s="7">
        <f>IF(G503="","",G503-TODAY())</f>
        <v/>
      </c>
      <c r="I503" s="8">
        <f>IF(G503="","",
IF(G503&lt;TODAY(),
IF(O503&gt;0,"Violated","Completed"),
IF(H503&lt;=7,"Expiring Soon",
"Active")))</f>
        <v/>
      </c>
      <c r="J503" s="8">
        <f>IF(C503="","",COUNTIFS(purchase!$C:$C,$C503,purchase!$E:$E,$E503,purchase!$G:$G,"&gt;="&amp;$F503,purchase!$G:$G,"&lt;="&amp;$G503))</f>
        <v/>
      </c>
      <c r="K503" s="9">
        <f>IF(COUNTIFS(purchase!$C:$C,$C503,purchase!$E:$E,$E503,purchase!$G:$G,"&gt;="&amp;$F503,purchase!$G:$G,"&lt;="&amp;$G503)=0,"",_xlfn.MAXIFS(purchase!$G:$G,purchase!$C:$C,$C503,purchase!$E:$E,$E503,purchase!$G:$G,"&gt;="&amp;$F503,purchase!$G:$G,"&lt;="&amp;$G503))</f>
        <v/>
      </c>
      <c r="L503" s="4" t="n"/>
      <c r="M503" s="4" t="n"/>
      <c r="N503" s="10">
        <f>IF(M503="","",SUMIFS(purchase!$N:$N,purchase!$C:$C,$C503,purchase!$E:$E,$E503,purchase!$G:$G,"&gt;="&amp;$F503,purchase!$G:$G,"&lt;="&amp;$G503))</f>
        <v/>
      </c>
      <c r="O503" s="10">
        <f>IF(M503="","",M503-N503)</f>
        <v/>
      </c>
      <c r="P503" s="11">
        <f>IF(M503=0,"",N503/M503)</f>
        <v/>
      </c>
      <c r="Q503" s="12">
        <f>IF(OR(G503="",O503=""),"",
IF(AND(G503&lt;TODAY(),O503&gt;0),"YES","NO"))</f>
        <v/>
      </c>
      <c r="R503" s="13" t="n"/>
      <c r="S503" s="14" t="n"/>
      <c r="T503" s="15">
        <f>IF(Q503="YES", IF(R503="Company",L503*(1+S503),IF(R503="Vendor",L503*(1-S503),"")),"")</f>
        <v/>
      </c>
      <c r="U503" s="15">
        <f>IF(Q503="YES",O503*T503,"")</f>
        <v/>
      </c>
      <c r="V503" s="16" t="n"/>
      <c r="W503" s="17">
        <f>IF(Q503="YES",G503+V503,"")</f>
        <v/>
      </c>
      <c r="X503" s="18">
        <f>IF(Q503="YES",IF(TODAY()&gt;W503,"OVERDUE","WITHIN TIME"),"")</f>
        <v/>
      </c>
    </row>
    <row r="504">
      <c r="A504" s="3" t="n">
        <v>500</v>
      </c>
      <c r="B504" s="4" t="n"/>
      <c r="C504" s="4" t="n"/>
      <c r="D504" s="5">
        <f>IF(E504="NRFC","Natural Rubber Field Coagulam","")</f>
        <v/>
      </c>
      <c r="E504" s="4" t="n"/>
      <c r="F504" s="6" t="n"/>
      <c r="G504" s="6" t="n"/>
      <c r="H504" s="7">
        <f>IF(G504="","",G504-TODAY())</f>
        <v/>
      </c>
      <c r="I504" s="8">
        <f>IF(G504="","",
IF(G504&lt;TODAY(),
IF(O504&gt;0,"Violated","Completed"),
IF(H504&lt;=7,"Expiring Soon",
"Active")))</f>
        <v/>
      </c>
      <c r="J504" s="8">
        <f>IF(C504="","",COUNTIFS(purchase!$C:$C,$C504,purchase!$E:$E,$E504,purchase!$G:$G,"&gt;="&amp;$F504,purchase!$G:$G,"&lt;="&amp;$G504))</f>
        <v/>
      </c>
      <c r="K504" s="9">
        <f>IF(COUNTIFS(purchase!$C:$C,$C504,purchase!$E:$E,$E504,purchase!$G:$G,"&gt;="&amp;$F504,purchase!$G:$G,"&lt;="&amp;$G504)=0,"",_xlfn.MAXIFS(purchase!$G:$G,purchase!$C:$C,$C504,purchase!$E:$E,$E504,purchase!$G:$G,"&gt;="&amp;$F504,purchase!$G:$G,"&lt;="&amp;$G504))</f>
        <v/>
      </c>
      <c r="L504" s="4" t="n"/>
      <c r="M504" s="4" t="n"/>
      <c r="N504" s="10">
        <f>IF(M504="","",SUMIFS(purchase!$N:$N,purchase!$C:$C,$C504,purchase!$E:$E,$E504,purchase!$G:$G,"&gt;="&amp;$F504,purchase!$G:$G,"&lt;="&amp;$G504))</f>
        <v/>
      </c>
      <c r="O504" s="10">
        <f>IF(M504="","",M504-N504)</f>
        <v/>
      </c>
      <c r="P504" s="11">
        <f>IF(M504=0,"",N504/M504)</f>
        <v/>
      </c>
      <c r="Q504" s="12">
        <f>IF(OR(G504="",O504=""),"",
IF(AND(G504&lt;TODAY(),O504&gt;0),"YES","NO"))</f>
        <v/>
      </c>
      <c r="R504" s="13" t="n"/>
      <c r="S504" s="14" t="n"/>
      <c r="T504" s="15">
        <f>IF(Q504="YES", IF(R504="Company",L504*(1+S504),IF(R504="Vendor",L504*(1-S504),"")),"")</f>
        <v/>
      </c>
      <c r="U504" s="15">
        <f>IF(Q504="YES",O504*T504,"")</f>
        <v/>
      </c>
      <c r="V504" s="16" t="n"/>
      <c r="W504" s="17">
        <f>IF(Q504="YES",G504+V504,"")</f>
        <v/>
      </c>
      <c r="X504" s="18">
        <f>IF(Q504="YES",IF(TODAY()&gt;W504,"OVERDUE","WITHIN TIME"),"")</f>
        <v/>
      </c>
    </row>
    <row r="505">
      <c r="A505" s="3" t="n">
        <v>501</v>
      </c>
      <c r="B505" s="4" t="n"/>
      <c r="C505" s="4" t="n"/>
      <c r="D505" s="5">
        <f>IF(E505="NRFC","Natural Rubber Field Coagulam","")</f>
        <v/>
      </c>
      <c r="E505" s="4" t="n"/>
      <c r="F505" s="6" t="n"/>
      <c r="G505" s="6" t="n"/>
      <c r="H505" s="7">
        <f>IF(G505="","",G505-TODAY())</f>
        <v/>
      </c>
      <c r="I505" s="8">
        <f>IF(G505="","",
IF(G505&lt;TODAY(),
IF(O505&gt;0,"Violated","Completed"),
IF(H505&lt;=7,"Expiring Soon",
"Active")))</f>
        <v/>
      </c>
      <c r="J505" s="8">
        <f>IF(C505="","",COUNTIFS(purchase!$C:$C,$C505,purchase!$E:$E,$E505,purchase!$G:$G,"&gt;="&amp;$F505,purchase!$G:$G,"&lt;="&amp;$G505))</f>
        <v/>
      </c>
      <c r="K505" s="9">
        <f>IF(COUNTIFS(purchase!$C:$C,$C505,purchase!$E:$E,$E505,purchase!$G:$G,"&gt;="&amp;$F505,purchase!$G:$G,"&lt;="&amp;$G505)=0,"",_xlfn.MAXIFS(purchase!$G:$G,purchase!$C:$C,$C505,purchase!$E:$E,$E505,purchase!$G:$G,"&gt;="&amp;$F505,purchase!$G:$G,"&lt;="&amp;$G505))</f>
        <v/>
      </c>
      <c r="L505" s="4" t="n"/>
      <c r="M505" s="4" t="n"/>
      <c r="N505" s="10">
        <f>IF(M505="","",SUMIFS(purchase!$N:$N,purchase!$C:$C,$C505,purchase!$E:$E,$E505,purchase!$G:$G,"&gt;="&amp;$F505,purchase!$G:$G,"&lt;="&amp;$G505))</f>
        <v/>
      </c>
      <c r="O505" s="10">
        <f>IF(M505="","",M505-N505)</f>
        <v/>
      </c>
      <c r="P505" s="11">
        <f>IF(M505=0,"",N505/M505)</f>
        <v/>
      </c>
      <c r="Q505" s="12">
        <f>IF(OR(G505="",O505=""),"",
IF(AND(G505&lt;TODAY(),O505&gt;0),"YES","NO"))</f>
        <v/>
      </c>
      <c r="R505" s="13" t="n"/>
      <c r="S505" s="14" t="n"/>
      <c r="T505" s="15">
        <f>IF(Q505="YES", IF(R505="Company",L505*(1+S505),IF(R505="Vendor",L505*(1-S505),"")),"")</f>
        <v/>
      </c>
      <c r="U505" s="15">
        <f>IF(Q505="YES",O505*T505,"")</f>
        <v/>
      </c>
      <c r="V505" s="16" t="n"/>
      <c r="W505" s="17">
        <f>IF(Q505="YES",G505+V505,"")</f>
        <v/>
      </c>
      <c r="X505" s="18">
        <f>IF(Q505="YES",IF(TODAY()&gt;W505,"OVERDUE","WITHIN TIME"),"")</f>
        <v/>
      </c>
    </row>
    <row r="506">
      <c r="A506" s="3" t="n">
        <v>502</v>
      </c>
      <c r="B506" s="4" t="n"/>
      <c r="C506" s="4" t="n"/>
      <c r="D506" s="5">
        <f>IF(E506="NRFC","Natural Rubber Field Coagulam","")</f>
        <v/>
      </c>
      <c r="E506" s="4" t="n"/>
      <c r="F506" s="6" t="n"/>
      <c r="G506" s="6" t="n"/>
      <c r="H506" s="7">
        <f>IF(G506="","",G506-TODAY())</f>
        <v/>
      </c>
      <c r="I506" s="8">
        <f>IF(G506="","",
IF(G506&lt;TODAY(),
IF(O506&gt;0,"Violated","Completed"),
IF(H506&lt;=7,"Expiring Soon",
"Active")))</f>
        <v/>
      </c>
      <c r="J506" s="8">
        <f>IF(C506="","",COUNTIFS(purchase!$C:$C,$C506,purchase!$E:$E,$E506,purchase!$G:$G,"&gt;="&amp;$F506,purchase!$G:$G,"&lt;="&amp;$G506))</f>
        <v/>
      </c>
      <c r="K506" s="9">
        <f>IF(COUNTIFS(purchase!$C:$C,$C506,purchase!$E:$E,$E506,purchase!$G:$G,"&gt;="&amp;$F506,purchase!$G:$G,"&lt;="&amp;$G506)=0,"",_xlfn.MAXIFS(purchase!$G:$G,purchase!$C:$C,$C506,purchase!$E:$E,$E506,purchase!$G:$G,"&gt;="&amp;$F506,purchase!$G:$G,"&lt;="&amp;$G506))</f>
        <v/>
      </c>
      <c r="L506" s="4" t="n"/>
      <c r="M506" s="4" t="n"/>
      <c r="N506" s="10">
        <f>IF(M506="","",SUMIFS(purchase!$N:$N,purchase!$C:$C,$C506,purchase!$E:$E,$E506,purchase!$G:$G,"&gt;="&amp;$F506,purchase!$G:$G,"&lt;="&amp;$G506))</f>
        <v/>
      </c>
      <c r="O506" s="10">
        <f>IF(M506="","",M506-N506)</f>
        <v/>
      </c>
      <c r="P506" s="11">
        <f>IF(M506=0,"",N506/M506)</f>
        <v/>
      </c>
      <c r="Q506" s="12">
        <f>IF(OR(G506="",O506=""),"",
IF(AND(G506&lt;TODAY(),O506&gt;0),"YES","NO"))</f>
        <v/>
      </c>
      <c r="R506" s="13" t="n"/>
      <c r="S506" s="14" t="n"/>
      <c r="T506" s="15">
        <f>IF(Q506="YES", IF(R506="Company",L506*(1+S506),IF(R506="Vendor",L506*(1-S506),"")),"")</f>
        <v/>
      </c>
      <c r="U506" s="15">
        <f>IF(Q506="YES",O506*T506,"")</f>
        <v/>
      </c>
      <c r="V506" s="16" t="n"/>
      <c r="W506" s="17">
        <f>IF(Q506="YES",G506+V506,"")</f>
        <v/>
      </c>
      <c r="X506" s="18">
        <f>IF(Q506="YES",IF(TODAY()&gt;W506,"OVERDUE","WITHIN TIME"),"")</f>
        <v/>
      </c>
    </row>
    <row r="507">
      <c r="A507" s="3" t="n">
        <v>503</v>
      </c>
      <c r="B507" s="4" t="n"/>
      <c r="C507" s="4" t="n"/>
      <c r="D507" s="5">
        <f>IF(E507="NRFC","Natural Rubber Field Coagulam","")</f>
        <v/>
      </c>
      <c r="E507" s="4" t="n"/>
      <c r="F507" s="6" t="n"/>
      <c r="G507" s="6" t="n"/>
      <c r="H507" s="7">
        <f>IF(G507="","",G507-TODAY())</f>
        <v/>
      </c>
      <c r="I507" s="8">
        <f>IF(G507="","",
IF(G507&lt;TODAY(),
IF(O507&gt;0,"Violated","Completed"),
IF(H507&lt;=7,"Expiring Soon",
"Active")))</f>
        <v/>
      </c>
      <c r="J507" s="8">
        <f>IF(C507="","",COUNTIFS(purchase!$C:$C,$C507,purchase!$E:$E,$E507,purchase!$G:$G,"&gt;="&amp;$F507,purchase!$G:$G,"&lt;="&amp;$G507))</f>
        <v/>
      </c>
      <c r="K507" s="9">
        <f>IF(COUNTIFS(purchase!$C:$C,$C507,purchase!$E:$E,$E507,purchase!$G:$G,"&gt;="&amp;$F507,purchase!$G:$G,"&lt;="&amp;$G507)=0,"",_xlfn.MAXIFS(purchase!$G:$G,purchase!$C:$C,$C507,purchase!$E:$E,$E507,purchase!$G:$G,"&gt;="&amp;$F507,purchase!$G:$G,"&lt;="&amp;$G507))</f>
        <v/>
      </c>
      <c r="L507" s="4" t="n"/>
      <c r="M507" s="4" t="n"/>
      <c r="N507" s="10">
        <f>IF(M507="","",SUMIFS(purchase!$N:$N,purchase!$C:$C,$C507,purchase!$E:$E,$E507,purchase!$G:$G,"&gt;="&amp;$F507,purchase!$G:$G,"&lt;="&amp;$G507))</f>
        <v/>
      </c>
      <c r="O507" s="10">
        <f>IF(M507="","",M507-N507)</f>
        <v/>
      </c>
      <c r="P507" s="11">
        <f>IF(M507=0,"",N507/M507)</f>
        <v/>
      </c>
      <c r="Q507" s="12">
        <f>IF(OR(G507="",O507=""),"",
IF(AND(G507&lt;TODAY(),O507&gt;0),"YES","NO"))</f>
        <v/>
      </c>
      <c r="R507" s="13" t="n"/>
      <c r="S507" s="14" t="n"/>
      <c r="T507" s="15">
        <f>IF(Q507="YES", IF(R507="Company",L507*(1+S507),IF(R507="Vendor",L507*(1-S507),"")),"")</f>
        <v/>
      </c>
      <c r="U507" s="15">
        <f>IF(Q507="YES",O507*T507,"")</f>
        <v/>
      </c>
      <c r="V507" s="16" t="n"/>
      <c r="W507" s="17">
        <f>IF(Q507="YES",G507+V507,"")</f>
        <v/>
      </c>
      <c r="X507" s="18">
        <f>IF(Q507="YES",IF(TODAY()&gt;W507,"OVERDUE","WITHIN TIME"),"")</f>
        <v/>
      </c>
    </row>
    <row r="508">
      <c r="A508" s="3" t="n">
        <v>504</v>
      </c>
      <c r="B508" s="4" t="n"/>
      <c r="C508" s="4" t="n"/>
      <c r="D508" s="5">
        <f>IF(E508="NRFC","Natural Rubber Field Coagulam","")</f>
        <v/>
      </c>
      <c r="E508" s="4" t="n"/>
      <c r="F508" s="6" t="n"/>
      <c r="G508" s="6" t="n"/>
      <c r="H508" s="7">
        <f>IF(G508="","",G508-TODAY())</f>
        <v/>
      </c>
      <c r="I508" s="8">
        <f>IF(G508="","",
IF(G508&lt;TODAY(),
IF(O508&gt;0,"Violated","Completed"),
IF(H508&lt;=7,"Expiring Soon",
"Active")))</f>
        <v/>
      </c>
      <c r="J508" s="8">
        <f>IF(C508="","",COUNTIFS(purchase!$C:$C,$C508,purchase!$E:$E,$E508,purchase!$G:$G,"&gt;="&amp;$F508,purchase!$G:$G,"&lt;="&amp;$G508))</f>
        <v/>
      </c>
      <c r="K508" s="9">
        <f>IF(COUNTIFS(purchase!$C:$C,$C508,purchase!$E:$E,$E508,purchase!$G:$G,"&gt;="&amp;$F508,purchase!$G:$G,"&lt;="&amp;$G508)=0,"",_xlfn.MAXIFS(purchase!$G:$G,purchase!$C:$C,$C508,purchase!$E:$E,$E508,purchase!$G:$G,"&gt;="&amp;$F508,purchase!$G:$G,"&lt;="&amp;$G508))</f>
        <v/>
      </c>
      <c r="L508" s="4" t="n"/>
      <c r="M508" s="4" t="n"/>
      <c r="N508" s="10">
        <f>IF(M508="","",SUMIFS(purchase!$N:$N,purchase!$C:$C,$C508,purchase!$E:$E,$E508,purchase!$G:$G,"&gt;="&amp;$F508,purchase!$G:$G,"&lt;="&amp;$G508))</f>
        <v/>
      </c>
      <c r="O508" s="10">
        <f>IF(M508="","",M508-N508)</f>
        <v/>
      </c>
      <c r="P508" s="11">
        <f>IF(M508=0,"",N508/M508)</f>
        <v/>
      </c>
      <c r="Q508" s="12">
        <f>IF(OR(G508="",O508=""),"",
IF(AND(G508&lt;TODAY(),O508&gt;0),"YES","NO"))</f>
        <v/>
      </c>
      <c r="R508" s="13" t="n"/>
      <c r="S508" s="14" t="n"/>
      <c r="T508" s="15">
        <f>IF(Q508="YES", IF(R508="Company",L508*(1+S508),IF(R508="Vendor",L508*(1-S508),"")),"")</f>
        <v/>
      </c>
      <c r="U508" s="15">
        <f>IF(Q508="YES",O508*T508,"")</f>
        <v/>
      </c>
      <c r="V508" s="16" t="n"/>
      <c r="W508" s="17">
        <f>IF(Q508="YES",G508+V508,"")</f>
        <v/>
      </c>
      <c r="X508" s="18">
        <f>IF(Q508="YES",IF(TODAY()&gt;W508,"OVERDUE","WITHIN TIME"),"")</f>
        <v/>
      </c>
    </row>
    <row r="509">
      <c r="A509" s="3" t="n">
        <v>505</v>
      </c>
      <c r="B509" s="4" t="n"/>
      <c r="C509" s="4" t="n"/>
      <c r="D509" s="5">
        <f>IF(E509="NRFC","Natural Rubber Field Coagulam","")</f>
        <v/>
      </c>
      <c r="E509" s="4" t="n"/>
      <c r="F509" s="6" t="n"/>
      <c r="G509" s="6" t="n"/>
      <c r="H509" s="7">
        <f>IF(G509="","",G509-TODAY())</f>
        <v/>
      </c>
      <c r="I509" s="8">
        <f>IF(G509="","",
IF(G509&lt;TODAY(),
IF(O509&gt;0,"Violated","Completed"),
IF(H509&lt;=7,"Expiring Soon",
"Active")))</f>
        <v/>
      </c>
      <c r="J509" s="8">
        <f>IF(C509="","",COUNTIFS(purchase!$C:$C,$C509,purchase!$E:$E,$E509,purchase!$G:$G,"&gt;="&amp;$F509,purchase!$G:$G,"&lt;="&amp;$G509))</f>
        <v/>
      </c>
      <c r="K509" s="9">
        <f>IF(COUNTIFS(purchase!$C:$C,$C509,purchase!$E:$E,$E509,purchase!$G:$G,"&gt;="&amp;$F509,purchase!$G:$G,"&lt;="&amp;$G509)=0,"",_xlfn.MAXIFS(purchase!$G:$G,purchase!$C:$C,$C509,purchase!$E:$E,$E509,purchase!$G:$G,"&gt;="&amp;$F509,purchase!$G:$G,"&lt;="&amp;$G509))</f>
        <v/>
      </c>
      <c r="L509" s="4" t="n"/>
      <c r="M509" s="4" t="n"/>
      <c r="N509" s="10">
        <f>IF(M509="","",SUMIFS(purchase!$N:$N,purchase!$C:$C,$C509,purchase!$E:$E,$E509,purchase!$G:$G,"&gt;="&amp;$F509,purchase!$G:$G,"&lt;="&amp;$G509))</f>
        <v/>
      </c>
      <c r="O509" s="10">
        <f>IF(M509="","",M509-N509)</f>
        <v/>
      </c>
      <c r="P509" s="11">
        <f>IF(M509=0,"",N509/M509)</f>
        <v/>
      </c>
      <c r="Q509" s="12">
        <f>IF(OR(G509="",O509=""),"",
IF(AND(G509&lt;TODAY(),O509&gt;0),"YES","NO"))</f>
        <v/>
      </c>
      <c r="R509" s="13" t="n"/>
      <c r="S509" s="14" t="n"/>
      <c r="T509" s="15">
        <f>IF(Q509="YES", IF(R509="Company",L509*(1+S509),IF(R509="Vendor",L509*(1-S509),"")),"")</f>
        <v/>
      </c>
      <c r="U509" s="15">
        <f>IF(Q509="YES",O509*T509,"")</f>
        <v/>
      </c>
      <c r="V509" s="16" t="n"/>
      <c r="W509" s="17">
        <f>IF(Q509="YES",G509+V509,"")</f>
        <v/>
      </c>
      <c r="X509" s="18">
        <f>IF(Q509="YES",IF(TODAY()&gt;W509,"OVERDUE","WITHIN TIME"),"")</f>
        <v/>
      </c>
    </row>
    <row r="510">
      <c r="A510" s="3" t="n">
        <v>506</v>
      </c>
      <c r="B510" s="4" t="n"/>
      <c r="C510" s="4" t="n"/>
      <c r="D510" s="5">
        <f>IF(E510="NRFC","Natural Rubber Field Coagulam","")</f>
        <v/>
      </c>
      <c r="E510" s="4" t="n"/>
      <c r="F510" s="6" t="n"/>
      <c r="G510" s="6" t="n"/>
      <c r="H510" s="7">
        <f>IF(G510="","",G510-TODAY())</f>
        <v/>
      </c>
      <c r="I510" s="8">
        <f>IF(G510="","",
IF(G510&lt;TODAY(),
IF(O510&gt;0,"Violated","Completed"),
IF(H510&lt;=7,"Expiring Soon",
"Active")))</f>
        <v/>
      </c>
      <c r="J510" s="8">
        <f>IF(C510="","",COUNTIFS(purchase!$C:$C,$C510,purchase!$E:$E,$E510,purchase!$G:$G,"&gt;="&amp;$F510,purchase!$G:$G,"&lt;="&amp;$G510))</f>
        <v/>
      </c>
      <c r="K510" s="9">
        <f>IF(COUNTIFS(purchase!$C:$C,$C510,purchase!$E:$E,$E510,purchase!$G:$G,"&gt;="&amp;$F510,purchase!$G:$G,"&lt;="&amp;$G510)=0,"",_xlfn.MAXIFS(purchase!$G:$G,purchase!$C:$C,$C510,purchase!$E:$E,$E510,purchase!$G:$G,"&gt;="&amp;$F510,purchase!$G:$G,"&lt;="&amp;$G510))</f>
        <v/>
      </c>
      <c r="L510" s="4" t="n"/>
      <c r="M510" s="4" t="n"/>
      <c r="N510" s="10">
        <f>IF(M510="","",SUMIFS(purchase!$N:$N,purchase!$C:$C,$C510,purchase!$E:$E,$E510,purchase!$G:$G,"&gt;="&amp;$F510,purchase!$G:$G,"&lt;="&amp;$G510))</f>
        <v/>
      </c>
      <c r="O510" s="10">
        <f>IF(M510="","",M510-N510)</f>
        <v/>
      </c>
      <c r="P510" s="11">
        <f>IF(M510=0,"",N510/M510)</f>
        <v/>
      </c>
      <c r="Q510" s="12">
        <f>IF(OR(G510="",O510=""),"",
IF(AND(G510&lt;TODAY(),O510&gt;0),"YES","NO"))</f>
        <v/>
      </c>
      <c r="R510" s="13" t="n"/>
      <c r="S510" s="14" t="n"/>
      <c r="T510" s="15">
        <f>IF(Q510="YES", IF(R510="Company",L510*(1+S510),IF(R510="Vendor",L510*(1-S510),"")),"")</f>
        <v/>
      </c>
      <c r="U510" s="15">
        <f>IF(Q510="YES",O510*T510,"")</f>
        <v/>
      </c>
      <c r="V510" s="16" t="n"/>
      <c r="W510" s="17">
        <f>IF(Q510="YES",G510+V510,"")</f>
        <v/>
      </c>
      <c r="X510" s="18">
        <f>IF(Q510="YES",IF(TODAY()&gt;W510,"OVERDUE","WITHIN TIME"),"")</f>
        <v/>
      </c>
    </row>
    <row r="511">
      <c r="A511" s="3" t="n">
        <v>507</v>
      </c>
      <c r="B511" s="4" t="n"/>
      <c r="C511" s="4" t="n"/>
      <c r="D511" s="5">
        <f>IF(E511="NRFC","Natural Rubber Field Coagulam","")</f>
        <v/>
      </c>
      <c r="E511" s="4" t="n"/>
      <c r="F511" s="6" t="n"/>
      <c r="G511" s="6" t="n"/>
      <c r="H511" s="7">
        <f>IF(G511="","",G511-TODAY())</f>
        <v/>
      </c>
      <c r="I511" s="8">
        <f>IF(G511="","",
IF(G511&lt;TODAY(),
IF(O511&gt;0,"Violated","Completed"),
IF(H511&lt;=7,"Expiring Soon",
"Active")))</f>
        <v/>
      </c>
      <c r="J511" s="8">
        <f>IF(C511="","",COUNTIFS(purchase!$C:$C,$C511,purchase!$E:$E,$E511,purchase!$G:$G,"&gt;="&amp;$F511,purchase!$G:$G,"&lt;="&amp;$G511))</f>
        <v/>
      </c>
      <c r="K511" s="9">
        <f>IF(COUNTIFS(purchase!$C:$C,$C511,purchase!$E:$E,$E511,purchase!$G:$G,"&gt;="&amp;$F511,purchase!$G:$G,"&lt;="&amp;$G511)=0,"",_xlfn.MAXIFS(purchase!$G:$G,purchase!$C:$C,$C511,purchase!$E:$E,$E511,purchase!$G:$G,"&gt;="&amp;$F511,purchase!$G:$G,"&lt;="&amp;$G511))</f>
        <v/>
      </c>
      <c r="L511" s="4" t="n"/>
      <c r="M511" s="4" t="n"/>
      <c r="N511" s="10">
        <f>IF(M511="","",SUMIFS(purchase!$N:$N,purchase!$C:$C,$C511,purchase!$E:$E,$E511,purchase!$G:$G,"&gt;="&amp;$F511,purchase!$G:$G,"&lt;="&amp;$G511))</f>
        <v/>
      </c>
      <c r="O511" s="10">
        <f>IF(M511="","",M511-N511)</f>
        <v/>
      </c>
      <c r="P511" s="11">
        <f>IF(M511=0,"",N511/M511)</f>
        <v/>
      </c>
      <c r="Q511" s="12">
        <f>IF(OR(G511="",O511=""),"",
IF(AND(G511&lt;TODAY(),O511&gt;0),"YES","NO"))</f>
        <v/>
      </c>
      <c r="R511" s="13" t="n"/>
      <c r="S511" s="14" t="n"/>
      <c r="T511" s="15">
        <f>IF(Q511="YES", IF(R511="Company",L511*(1+S511),IF(R511="Vendor",L511*(1-S511),"")),"")</f>
        <v/>
      </c>
      <c r="U511" s="15">
        <f>IF(Q511="YES",O511*T511,"")</f>
        <v/>
      </c>
      <c r="V511" s="16" t="n"/>
      <c r="W511" s="17">
        <f>IF(Q511="YES",G511+V511,"")</f>
        <v/>
      </c>
      <c r="X511" s="18">
        <f>IF(Q511="YES",IF(TODAY()&gt;W511,"OVERDUE","WITHIN TIME"),"")</f>
        <v/>
      </c>
    </row>
    <row r="512">
      <c r="A512" s="3" t="n">
        <v>508</v>
      </c>
      <c r="B512" s="4" t="n"/>
      <c r="C512" s="4" t="n"/>
      <c r="D512" s="5">
        <f>IF(E512="NRFC","Natural Rubber Field Coagulam","")</f>
        <v/>
      </c>
      <c r="E512" s="4" t="n"/>
      <c r="F512" s="6" t="n"/>
      <c r="G512" s="6" t="n"/>
      <c r="H512" s="7">
        <f>IF(G512="","",G512-TODAY())</f>
        <v/>
      </c>
      <c r="I512" s="8">
        <f>IF(G512="","",
IF(G512&lt;TODAY(),
IF(O512&gt;0,"Violated","Completed"),
IF(H512&lt;=7,"Expiring Soon",
"Active")))</f>
        <v/>
      </c>
      <c r="J512" s="8">
        <f>IF(C512="","",COUNTIFS(purchase!$C:$C,$C512,purchase!$E:$E,$E512,purchase!$G:$G,"&gt;="&amp;$F512,purchase!$G:$G,"&lt;="&amp;$G512))</f>
        <v/>
      </c>
      <c r="K512" s="9">
        <f>IF(COUNTIFS(purchase!$C:$C,$C512,purchase!$E:$E,$E512,purchase!$G:$G,"&gt;="&amp;$F512,purchase!$G:$G,"&lt;="&amp;$G512)=0,"",_xlfn.MAXIFS(purchase!$G:$G,purchase!$C:$C,$C512,purchase!$E:$E,$E512,purchase!$G:$G,"&gt;="&amp;$F512,purchase!$G:$G,"&lt;="&amp;$G512))</f>
        <v/>
      </c>
      <c r="L512" s="4" t="n"/>
      <c r="M512" s="4" t="n"/>
      <c r="N512" s="10">
        <f>IF(M512="","",SUMIFS(purchase!$N:$N,purchase!$C:$C,$C512,purchase!$E:$E,$E512,purchase!$G:$G,"&gt;="&amp;$F512,purchase!$G:$G,"&lt;="&amp;$G512))</f>
        <v/>
      </c>
      <c r="O512" s="10">
        <f>IF(M512="","",M512-N512)</f>
        <v/>
      </c>
      <c r="P512" s="11">
        <f>IF(M512=0,"",N512/M512)</f>
        <v/>
      </c>
      <c r="Q512" s="12">
        <f>IF(OR(G512="",O512=""),"",
IF(AND(G512&lt;TODAY(),O512&gt;0),"YES","NO"))</f>
        <v/>
      </c>
      <c r="R512" s="13" t="n"/>
      <c r="S512" s="14" t="n"/>
      <c r="T512" s="15">
        <f>IF(Q512="YES", IF(R512="Company",L512*(1+S512),IF(R512="Vendor",L512*(1-S512),"")),"")</f>
        <v/>
      </c>
      <c r="U512" s="15">
        <f>IF(Q512="YES",O512*T512,"")</f>
        <v/>
      </c>
      <c r="V512" s="16" t="n"/>
      <c r="W512" s="17">
        <f>IF(Q512="YES",G512+V512,"")</f>
        <v/>
      </c>
      <c r="X512" s="18">
        <f>IF(Q512="YES",IF(TODAY()&gt;W512,"OVERDUE","WITHIN TIME"),"")</f>
        <v/>
      </c>
    </row>
    <row r="513">
      <c r="A513" s="3" t="n">
        <v>509</v>
      </c>
      <c r="B513" s="4" t="n"/>
      <c r="C513" s="4" t="n"/>
      <c r="D513" s="5">
        <f>IF(E513="NRFC","Natural Rubber Field Coagulam","")</f>
        <v/>
      </c>
      <c r="E513" s="4" t="n"/>
      <c r="F513" s="6" t="n"/>
      <c r="G513" s="6" t="n"/>
      <c r="H513" s="7">
        <f>IF(G513="","",G513-TODAY())</f>
        <v/>
      </c>
      <c r="I513" s="8">
        <f>IF(G513="","",
IF(G513&lt;TODAY(),
IF(O513&gt;0,"Violated","Completed"),
IF(H513&lt;=7,"Expiring Soon",
"Active")))</f>
        <v/>
      </c>
      <c r="J513" s="8">
        <f>IF(C513="","",COUNTIFS(purchase!$C:$C,$C513,purchase!$E:$E,$E513,purchase!$G:$G,"&gt;="&amp;$F513,purchase!$G:$G,"&lt;="&amp;$G513))</f>
        <v/>
      </c>
      <c r="K513" s="9">
        <f>IF(COUNTIFS(purchase!$C:$C,$C513,purchase!$E:$E,$E513,purchase!$G:$G,"&gt;="&amp;$F513,purchase!$G:$G,"&lt;="&amp;$G513)=0,"",_xlfn.MAXIFS(purchase!$G:$G,purchase!$C:$C,$C513,purchase!$E:$E,$E513,purchase!$G:$G,"&gt;="&amp;$F513,purchase!$G:$G,"&lt;="&amp;$G513))</f>
        <v/>
      </c>
      <c r="L513" s="4" t="n"/>
      <c r="M513" s="4" t="n"/>
      <c r="N513" s="10">
        <f>IF(M513="","",SUMIFS(purchase!$N:$N,purchase!$C:$C,$C513,purchase!$E:$E,$E513,purchase!$G:$G,"&gt;="&amp;$F513,purchase!$G:$G,"&lt;="&amp;$G513))</f>
        <v/>
      </c>
      <c r="O513" s="10">
        <f>IF(M513="","",M513-N513)</f>
        <v/>
      </c>
      <c r="P513" s="11">
        <f>IF(M513=0,"",N513/M513)</f>
        <v/>
      </c>
      <c r="Q513" s="12">
        <f>IF(OR(G513="",O513=""),"",
IF(AND(G513&lt;TODAY(),O513&gt;0),"YES","NO"))</f>
        <v/>
      </c>
      <c r="R513" s="13" t="n"/>
      <c r="S513" s="14" t="n"/>
      <c r="T513" s="15">
        <f>IF(Q513="YES", IF(R513="Company",L513*(1+S513),IF(R513="Vendor",L513*(1-S513),"")),"")</f>
        <v/>
      </c>
      <c r="U513" s="15">
        <f>IF(Q513="YES",O513*T513,"")</f>
        <v/>
      </c>
      <c r="V513" s="16" t="n"/>
      <c r="W513" s="17">
        <f>IF(Q513="YES",G513+V513,"")</f>
        <v/>
      </c>
      <c r="X513" s="18">
        <f>IF(Q513="YES",IF(TODAY()&gt;W513,"OVERDUE","WITHIN TIME"),"")</f>
        <v/>
      </c>
    </row>
    <row r="514">
      <c r="A514" s="3" t="n">
        <v>510</v>
      </c>
      <c r="B514" s="4" t="n"/>
      <c r="C514" s="4" t="n"/>
      <c r="D514" s="5">
        <f>IF(E514="NRFC","Natural Rubber Field Coagulam","")</f>
        <v/>
      </c>
      <c r="E514" s="4" t="n"/>
      <c r="F514" s="6" t="n"/>
      <c r="G514" s="6" t="n"/>
      <c r="H514" s="7">
        <f>IF(G514="","",G514-TODAY())</f>
        <v/>
      </c>
      <c r="I514" s="8">
        <f>IF(G514="","",
IF(G514&lt;TODAY(),
IF(O514&gt;0,"Violated","Completed"),
IF(H514&lt;=7,"Expiring Soon",
"Active")))</f>
        <v/>
      </c>
      <c r="J514" s="8">
        <f>IF(C514="","",COUNTIFS(purchase!$C:$C,$C514,purchase!$E:$E,$E514,purchase!$G:$G,"&gt;="&amp;$F514,purchase!$G:$G,"&lt;="&amp;$G514))</f>
        <v/>
      </c>
      <c r="K514" s="9">
        <f>IF(COUNTIFS(purchase!$C:$C,$C514,purchase!$E:$E,$E514,purchase!$G:$G,"&gt;="&amp;$F514,purchase!$G:$G,"&lt;="&amp;$G514)=0,"",_xlfn.MAXIFS(purchase!$G:$G,purchase!$C:$C,$C514,purchase!$E:$E,$E514,purchase!$G:$G,"&gt;="&amp;$F514,purchase!$G:$G,"&lt;="&amp;$G514))</f>
        <v/>
      </c>
      <c r="L514" s="4" t="n"/>
      <c r="M514" s="4" t="n"/>
      <c r="N514" s="10">
        <f>IF(M514="","",SUMIFS(purchase!$N:$N,purchase!$C:$C,$C514,purchase!$E:$E,$E514,purchase!$G:$G,"&gt;="&amp;$F514,purchase!$G:$G,"&lt;="&amp;$G514))</f>
        <v/>
      </c>
      <c r="O514" s="10">
        <f>IF(M514="","",M514-N514)</f>
        <v/>
      </c>
      <c r="P514" s="11">
        <f>IF(M514=0,"",N514/M514)</f>
        <v/>
      </c>
      <c r="Q514" s="12">
        <f>IF(OR(G514="",O514=""),"",
IF(AND(G514&lt;TODAY(),O514&gt;0),"YES","NO"))</f>
        <v/>
      </c>
      <c r="R514" s="13" t="n"/>
      <c r="S514" s="14" t="n"/>
      <c r="T514" s="15">
        <f>IF(Q514="YES", IF(R514="Company",L514*(1+S514),IF(R514="Vendor",L514*(1-S514),"")),"")</f>
        <v/>
      </c>
      <c r="U514" s="15">
        <f>IF(Q514="YES",O514*T514,"")</f>
        <v/>
      </c>
      <c r="V514" s="16" t="n"/>
      <c r="W514" s="17">
        <f>IF(Q514="YES",G514+V514,"")</f>
        <v/>
      </c>
      <c r="X514" s="18">
        <f>IF(Q514="YES",IF(TODAY()&gt;W514,"OVERDUE","WITHIN TIME"),"")</f>
        <v/>
      </c>
    </row>
    <row r="515">
      <c r="A515" s="3" t="n">
        <v>511</v>
      </c>
      <c r="B515" s="4" t="n"/>
      <c r="C515" s="4" t="n"/>
      <c r="D515" s="5">
        <f>IF(E515="NRFC","Natural Rubber Field Coagulam","")</f>
        <v/>
      </c>
      <c r="E515" s="4" t="n"/>
      <c r="F515" s="6" t="n"/>
      <c r="G515" s="6" t="n"/>
      <c r="H515" s="7">
        <f>IF(G515="","",G515-TODAY())</f>
        <v/>
      </c>
      <c r="I515" s="8">
        <f>IF(G515="","",
IF(G515&lt;TODAY(),
IF(O515&gt;0,"Violated","Completed"),
IF(H515&lt;=7,"Expiring Soon",
"Active")))</f>
        <v/>
      </c>
      <c r="J515" s="8">
        <f>IF(C515="","",COUNTIFS(purchase!$C:$C,$C515,purchase!$E:$E,$E515,purchase!$G:$G,"&gt;="&amp;$F515,purchase!$G:$G,"&lt;="&amp;$G515))</f>
        <v/>
      </c>
      <c r="K515" s="9">
        <f>IF(COUNTIFS(purchase!$C:$C,$C515,purchase!$E:$E,$E515,purchase!$G:$G,"&gt;="&amp;$F515,purchase!$G:$G,"&lt;="&amp;$G515)=0,"",_xlfn.MAXIFS(purchase!$G:$G,purchase!$C:$C,$C515,purchase!$E:$E,$E515,purchase!$G:$G,"&gt;="&amp;$F515,purchase!$G:$G,"&lt;="&amp;$G515))</f>
        <v/>
      </c>
      <c r="L515" s="4" t="n"/>
      <c r="M515" s="4" t="n"/>
      <c r="N515" s="10">
        <f>IF(M515="","",SUMIFS(purchase!$N:$N,purchase!$C:$C,$C515,purchase!$E:$E,$E515,purchase!$G:$G,"&gt;="&amp;$F515,purchase!$G:$G,"&lt;="&amp;$G515))</f>
        <v/>
      </c>
      <c r="O515" s="10">
        <f>IF(M515="","",M515-N515)</f>
        <v/>
      </c>
      <c r="P515" s="11">
        <f>IF(M515=0,"",N515/M515)</f>
        <v/>
      </c>
      <c r="Q515" s="12">
        <f>IF(OR(G515="",O515=""),"",
IF(AND(G515&lt;TODAY(),O515&gt;0),"YES","NO"))</f>
        <v/>
      </c>
      <c r="R515" s="13" t="n"/>
      <c r="S515" s="14" t="n"/>
      <c r="T515" s="15">
        <f>IF(Q515="YES", IF(R515="Company",L515*(1+S515),IF(R515="Vendor",L515*(1-S515),"")),"")</f>
        <v/>
      </c>
      <c r="U515" s="15">
        <f>IF(Q515="YES",O515*T515,"")</f>
        <v/>
      </c>
      <c r="V515" s="16" t="n"/>
      <c r="W515" s="17">
        <f>IF(Q515="YES",G515+V515,"")</f>
        <v/>
      </c>
      <c r="X515" s="18">
        <f>IF(Q515="YES",IF(TODAY()&gt;W515,"OVERDUE","WITHIN TIME"),"")</f>
        <v/>
      </c>
    </row>
    <row r="516">
      <c r="A516" s="3" t="n">
        <v>512</v>
      </c>
      <c r="B516" s="4" t="n"/>
      <c r="C516" s="4" t="n"/>
      <c r="D516" s="5">
        <f>IF(E516="NRFC","Natural Rubber Field Coagulam","")</f>
        <v/>
      </c>
      <c r="E516" s="4" t="n"/>
      <c r="F516" s="6" t="n"/>
      <c r="G516" s="6" t="n"/>
      <c r="H516" s="7">
        <f>IF(G516="","",G516-TODAY())</f>
        <v/>
      </c>
      <c r="I516" s="8">
        <f>IF(G516="","",
IF(G516&lt;TODAY(),
IF(O516&gt;0,"Violated","Completed"),
IF(H516&lt;=7,"Expiring Soon",
"Active")))</f>
        <v/>
      </c>
      <c r="J516" s="8">
        <f>IF(C516="","",COUNTIFS(purchase!$C:$C,$C516,purchase!$E:$E,$E516,purchase!$G:$G,"&gt;="&amp;$F516,purchase!$G:$G,"&lt;="&amp;$G516))</f>
        <v/>
      </c>
      <c r="K516" s="9">
        <f>IF(COUNTIFS(purchase!$C:$C,$C516,purchase!$E:$E,$E516,purchase!$G:$G,"&gt;="&amp;$F516,purchase!$G:$G,"&lt;="&amp;$G516)=0,"",_xlfn.MAXIFS(purchase!$G:$G,purchase!$C:$C,$C516,purchase!$E:$E,$E516,purchase!$G:$G,"&gt;="&amp;$F516,purchase!$G:$G,"&lt;="&amp;$G516))</f>
        <v/>
      </c>
      <c r="L516" s="4" t="n"/>
      <c r="M516" s="4" t="n"/>
      <c r="N516" s="10">
        <f>IF(M516="","",SUMIFS(purchase!$N:$N,purchase!$C:$C,$C516,purchase!$E:$E,$E516,purchase!$G:$G,"&gt;="&amp;$F516,purchase!$G:$G,"&lt;="&amp;$G516))</f>
        <v/>
      </c>
      <c r="O516" s="10">
        <f>IF(M516="","",M516-N516)</f>
        <v/>
      </c>
      <c r="P516" s="11">
        <f>IF(M516=0,"",N516/M516)</f>
        <v/>
      </c>
      <c r="Q516" s="12">
        <f>IF(OR(G516="",O516=""),"",
IF(AND(G516&lt;TODAY(),O516&gt;0),"YES","NO"))</f>
        <v/>
      </c>
      <c r="R516" s="13" t="n"/>
      <c r="S516" s="14" t="n"/>
      <c r="T516" s="15">
        <f>IF(Q516="YES", IF(R516="Company",L516*(1+S516),IF(R516="Vendor",L516*(1-S516),"")),"")</f>
        <v/>
      </c>
      <c r="U516" s="15">
        <f>IF(Q516="YES",O516*T516,"")</f>
        <v/>
      </c>
      <c r="V516" s="16" t="n"/>
      <c r="W516" s="17">
        <f>IF(Q516="YES",G516+V516,"")</f>
        <v/>
      </c>
      <c r="X516" s="18">
        <f>IF(Q516="YES",IF(TODAY()&gt;W516,"OVERDUE","WITHIN TIME"),"")</f>
        <v/>
      </c>
    </row>
    <row r="517">
      <c r="A517" s="3" t="n">
        <v>513</v>
      </c>
      <c r="B517" s="4" t="n"/>
      <c r="C517" s="4" t="n"/>
      <c r="D517" s="5">
        <f>IF(E517="NRFC","Natural Rubber Field Coagulam","")</f>
        <v/>
      </c>
      <c r="E517" s="4" t="n"/>
      <c r="F517" s="6" t="n"/>
      <c r="G517" s="6" t="n"/>
      <c r="H517" s="7">
        <f>IF(G517="","",G517-TODAY())</f>
        <v/>
      </c>
      <c r="I517" s="8">
        <f>IF(G517="","",
IF(G517&lt;TODAY(),
IF(O517&gt;0,"Violated","Completed"),
IF(H517&lt;=7,"Expiring Soon",
"Active")))</f>
        <v/>
      </c>
      <c r="J517" s="8">
        <f>IF(C517="","",COUNTIFS(purchase!$C:$C,$C517,purchase!$E:$E,$E517,purchase!$G:$G,"&gt;="&amp;$F517,purchase!$G:$G,"&lt;="&amp;$G517))</f>
        <v/>
      </c>
      <c r="K517" s="9">
        <f>IF(COUNTIFS(purchase!$C:$C,$C517,purchase!$E:$E,$E517,purchase!$G:$G,"&gt;="&amp;$F517,purchase!$G:$G,"&lt;="&amp;$G517)=0,"",_xlfn.MAXIFS(purchase!$G:$G,purchase!$C:$C,$C517,purchase!$E:$E,$E517,purchase!$G:$G,"&gt;="&amp;$F517,purchase!$G:$G,"&lt;="&amp;$G517))</f>
        <v/>
      </c>
      <c r="L517" s="4" t="n"/>
      <c r="M517" s="4" t="n"/>
      <c r="N517" s="10">
        <f>IF(M517="","",SUMIFS(purchase!$N:$N,purchase!$C:$C,$C517,purchase!$E:$E,$E517,purchase!$G:$G,"&gt;="&amp;$F517,purchase!$G:$G,"&lt;="&amp;$G517))</f>
        <v/>
      </c>
      <c r="O517" s="10">
        <f>IF(M517="","",M517-N517)</f>
        <v/>
      </c>
      <c r="P517" s="11">
        <f>IF(M517=0,"",N517/M517)</f>
        <v/>
      </c>
      <c r="Q517" s="12">
        <f>IF(OR(G517="",O517=""),"",
IF(AND(G517&lt;TODAY(),O517&gt;0),"YES","NO"))</f>
        <v/>
      </c>
      <c r="R517" s="13" t="n"/>
      <c r="S517" s="14" t="n"/>
      <c r="T517" s="15">
        <f>IF(Q517="YES", IF(R517="Company",L517*(1+S517),IF(R517="Vendor",L517*(1-S517),"")),"")</f>
        <v/>
      </c>
      <c r="U517" s="15">
        <f>IF(Q517="YES",O517*T517,"")</f>
        <v/>
      </c>
      <c r="V517" s="16" t="n"/>
      <c r="W517" s="17">
        <f>IF(Q517="YES",G517+V517,"")</f>
        <v/>
      </c>
      <c r="X517" s="18">
        <f>IF(Q517="YES",IF(TODAY()&gt;W517,"OVERDUE","WITHIN TIME"),"")</f>
        <v/>
      </c>
    </row>
    <row r="518">
      <c r="A518" s="3" t="n">
        <v>514</v>
      </c>
      <c r="B518" s="4" t="n"/>
      <c r="C518" s="4" t="n"/>
      <c r="D518" s="5">
        <f>IF(E518="NRFC","Natural Rubber Field Coagulam","")</f>
        <v/>
      </c>
      <c r="E518" s="4" t="n"/>
      <c r="F518" s="6" t="n"/>
      <c r="G518" s="6" t="n"/>
      <c r="H518" s="7">
        <f>IF(G518="","",G518-TODAY())</f>
        <v/>
      </c>
      <c r="I518" s="8">
        <f>IF(G518="","",
IF(G518&lt;TODAY(),
IF(O518&gt;0,"Violated","Completed"),
IF(H518&lt;=7,"Expiring Soon",
"Active")))</f>
        <v/>
      </c>
      <c r="J518" s="8">
        <f>IF(C518="","",COUNTIFS(purchase!$C:$C,$C518,purchase!$E:$E,$E518,purchase!$G:$G,"&gt;="&amp;$F518,purchase!$G:$G,"&lt;="&amp;$G518))</f>
        <v/>
      </c>
      <c r="K518" s="9">
        <f>IF(COUNTIFS(purchase!$C:$C,$C518,purchase!$E:$E,$E518,purchase!$G:$G,"&gt;="&amp;$F518,purchase!$G:$G,"&lt;="&amp;$G518)=0,"",_xlfn.MAXIFS(purchase!$G:$G,purchase!$C:$C,$C518,purchase!$E:$E,$E518,purchase!$G:$G,"&gt;="&amp;$F518,purchase!$G:$G,"&lt;="&amp;$G518))</f>
        <v/>
      </c>
      <c r="L518" s="4" t="n"/>
      <c r="M518" s="4" t="n"/>
      <c r="N518" s="10">
        <f>IF(M518="","",SUMIFS(purchase!$N:$N,purchase!$C:$C,$C518,purchase!$E:$E,$E518,purchase!$G:$G,"&gt;="&amp;$F518,purchase!$G:$G,"&lt;="&amp;$G518))</f>
        <v/>
      </c>
      <c r="O518" s="10">
        <f>IF(M518="","",M518-N518)</f>
        <v/>
      </c>
      <c r="P518" s="11">
        <f>IF(M518=0,"",N518/M518)</f>
        <v/>
      </c>
      <c r="Q518" s="12">
        <f>IF(OR(G518="",O518=""),"",
IF(AND(G518&lt;TODAY(),O518&gt;0),"YES","NO"))</f>
        <v/>
      </c>
      <c r="R518" s="13" t="n"/>
      <c r="S518" s="14" t="n"/>
      <c r="T518" s="15">
        <f>IF(Q518="YES", IF(R518="Company",L518*(1+S518),IF(R518="Vendor",L518*(1-S518),"")),"")</f>
        <v/>
      </c>
      <c r="U518" s="15">
        <f>IF(Q518="YES",O518*T518,"")</f>
        <v/>
      </c>
      <c r="V518" s="16" t="n"/>
      <c r="W518" s="17">
        <f>IF(Q518="YES",G518+V518,"")</f>
        <v/>
      </c>
      <c r="X518" s="18">
        <f>IF(Q518="YES",IF(TODAY()&gt;W518,"OVERDUE","WITHIN TIME"),"")</f>
        <v/>
      </c>
    </row>
    <row r="519">
      <c r="A519" s="3" t="n">
        <v>515</v>
      </c>
      <c r="B519" s="4" t="n"/>
      <c r="C519" s="4" t="n"/>
      <c r="D519" s="5">
        <f>IF(E519="NRFC","Natural Rubber Field Coagulam","")</f>
        <v/>
      </c>
      <c r="E519" s="4" t="n"/>
      <c r="F519" s="6" t="n"/>
      <c r="G519" s="6" t="n"/>
      <c r="H519" s="7">
        <f>IF(G519="","",G519-TODAY())</f>
        <v/>
      </c>
      <c r="I519" s="8">
        <f>IF(G519="","",
IF(G519&lt;TODAY(),
IF(O519&gt;0,"Violated","Completed"),
IF(H519&lt;=7,"Expiring Soon",
"Active")))</f>
        <v/>
      </c>
      <c r="J519" s="8">
        <f>IF(C519="","",COUNTIFS(purchase!$C:$C,$C519,purchase!$E:$E,$E519,purchase!$G:$G,"&gt;="&amp;$F519,purchase!$G:$G,"&lt;="&amp;$G519))</f>
        <v/>
      </c>
      <c r="K519" s="9">
        <f>IF(COUNTIFS(purchase!$C:$C,$C519,purchase!$E:$E,$E519,purchase!$G:$G,"&gt;="&amp;$F519,purchase!$G:$G,"&lt;="&amp;$G519)=0,"",_xlfn.MAXIFS(purchase!$G:$G,purchase!$C:$C,$C519,purchase!$E:$E,$E519,purchase!$G:$G,"&gt;="&amp;$F519,purchase!$G:$G,"&lt;="&amp;$G519))</f>
        <v/>
      </c>
      <c r="L519" s="4" t="n"/>
      <c r="M519" s="4" t="n"/>
      <c r="N519" s="10">
        <f>IF(M519="","",SUMIFS(purchase!$N:$N,purchase!$C:$C,$C519,purchase!$E:$E,$E519,purchase!$G:$G,"&gt;="&amp;$F519,purchase!$G:$G,"&lt;="&amp;$G519))</f>
        <v/>
      </c>
      <c r="O519" s="10">
        <f>IF(M519="","",M519-N519)</f>
        <v/>
      </c>
      <c r="P519" s="11">
        <f>IF(M519=0,"",N519/M519)</f>
        <v/>
      </c>
      <c r="Q519" s="12">
        <f>IF(OR(G519="",O519=""),"",
IF(AND(G519&lt;TODAY(),O519&gt;0),"YES","NO"))</f>
        <v/>
      </c>
      <c r="R519" s="13" t="n"/>
      <c r="S519" s="14" t="n"/>
      <c r="T519" s="15">
        <f>IF(Q519="YES", IF(R519="Company",L519*(1+S519),IF(R519="Vendor",L519*(1-S519),"")),"")</f>
        <v/>
      </c>
      <c r="U519" s="15">
        <f>IF(Q519="YES",O519*T519,"")</f>
        <v/>
      </c>
      <c r="V519" s="16" t="n"/>
      <c r="W519" s="17">
        <f>IF(Q519="YES",G519+V519,"")</f>
        <v/>
      </c>
      <c r="X519" s="18">
        <f>IF(Q519="YES",IF(TODAY()&gt;W519,"OVERDUE","WITHIN TIME"),"")</f>
        <v/>
      </c>
    </row>
    <row r="520">
      <c r="A520" s="3" t="n">
        <v>516</v>
      </c>
      <c r="B520" s="4" t="n"/>
      <c r="C520" s="4" t="n"/>
      <c r="D520" s="5">
        <f>IF(E520="NRFC","Natural Rubber Field Coagulam","")</f>
        <v/>
      </c>
      <c r="E520" s="4" t="n"/>
      <c r="F520" s="6" t="n"/>
      <c r="G520" s="6" t="n"/>
      <c r="H520" s="7">
        <f>IF(G520="","",G520-TODAY())</f>
        <v/>
      </c>
      <c r="I520" s="8">
        <f>IF(G520="","",
IF(G520&lt;TODAY(),
IF(O520&gt;0,"Violated","Completed"),
IF(H520&lt;=7,"Expiring Soon",
"Active")))</f>
        <v/>
      </c>
      <c r="J520" s="8">
        <f>IF(C520="","",COUNTIFS(purchase!$C:$C,$C520,purchase!$E:$E,$E520,purchase!$G:$G,"&gt;="&amp;$F520,purchase!$G:$G,"&lt;="&amp;$G520))</f>
        <v/>
      </c>
      <c r="K520" s="9">
        <f>IF(COUNTIFS(purchase!$C:$C,$C520,purchase!$E:$E,$E520,purchase!$G:$G,"&gt;="&amp;$F520,purchase!$G:$G,"&lt;="&amp;$G520)=0,"",_xlfn.MAXIFS(purchase!$G:$G,purchase!$C:$C,$C520,purchase!$E:$E,$E520,purchase!$G:$G,"&gt;="&amp;$F520,purchase!$G:$G,"&lt;="&amp;$G520))</f>
        <v/>
      </c>
      <c r="L520" s="4" t="n"/>
      <c r="M520" s="4" t="n"/>
      <c r="N520" s="10">
        <f>IF(M520="","",SUMIFS(purchase!$N:$N,purchase!$C:$C,$C520,purchase!$E:$E,$E520,purchase!$G:$G,"&gt;="&amp;$F520,purchase!$G:$G,"&lt;="&amp;$G520))</f>
        <v/>
      </c>
      <c r="O520" s="10">
        <f>IF(M520="","",M520-N520)</f>
        <v/>
      </c>
      <c r="P520" s="11">
        <f>IF(M520=0,"",N520/M520)</f>
        <v/>
      </c>
      <c r="Q520" s="12">
        <f>IF(OR(G520="",O520=""),"",
IF(AND(G520&lt;TODAY(),O520&gt;0),"YES","NO"))</f>
        <v/>
      </c>
      <c r="R520" s="13" t="n"/>
      <c r="S520" s="14" t="n"/>
      <c r="T520" s="15">
        <f>IF(Q520="YES", IF(R520="Company",L520*(1+S520),IF(R520="Vendor",L520*(1-S520),"")),"")</f>
        <v/>
      </c>
      <c r="U520" s="15">
        <f>IF(Q520="YES",O520*T520,"")</f>
        <v/>
      </c>
      <c r="V520" s="16" t="n"/>
      <c r="W520" s="17">
        <f>IF(Q520="YES",G520+V520,"")</f>
        <v/>
      </c>
      <c r="X520" s="18">
        <f>IF(Q520="YES",IF(TODAY()&gt;W520,"OVERDUE","WITHIN TIME"),"")</f>
        <v/>
      </c>
    </row>
    <row r="521">
      <c r="A521" s="3" t="n">
        <v>517</v>
      </c>
      <c r="B521" s="4" t="n"/>
      <c r="C521" s="4" t="n"/>
      <c r="D521" s="5">
        <f>IF(E521="NRFC","Natural Rubber Field Coagulam","")</f>
        <v/>
      </c>
      <c r="E521" s="4" t="n"/>
      <c r="F521" s="6" t="n"/>
      <c r="G521" s="6" t="n"/>
      <c r="H521" s="7">
        <f>IF(G521="","",G521-TODAY())</f>
        <v/>
      </c>
      <c r="I521" s="8">
        <f>IF(G521="","",
IF(G521&lt;TODAY(),
IF(O521&gt;0,"Violated","Completed"),
IF(H521&lt;=7,"Expiring Soon",
"Active")))</f>
        <v/>
      </c>
      <c r="J521" s="8">
        <f>IF(C521="","",COUNTIFS(purchase!$C:$C,$C521,purchase!$E:$E,$E521,purchase!$G:$G,"&gt;="&amp;$F521,purchase!$G:$G,"&lt;="&amp;$G521))</f>
        <v/>
      </c>
      <c r="K521" s="9">
        <f>IF(COUNTIFS(purchase!$C:$C,$C521,purchase!$E:$E,$E521,purchase!$G:$G,"&gt;="&amp;$F521,purchase!$G:$G,"&lt;="&amp;$G521)=0,"",_xlfn.MAXIFS(purchase!$G:$G,purchase!$C:$C,$C521,purchase!$E:$E,$E521,purchase!$G:$G,"&gt;="&amp;$F521,purchase!$G:$G,"&lt;="&amp;$G521))</f>
        <v/>
      </c>
      <c r="L521" s="4" t="n"/>
      <c r="M521" s="4" t="n"/>
      <c r="N521" s="10">
        <f>IF(M521="","",SUMIFS(purchase!$N:$N,purchase!$C:$C,$C521,purchase!$E:$E,$E521,purchase!$G:$G,"&gt;="&amp;$F521,purchase!$G:$G,"&lt;="&amp;$G521))</f>
        <v/>
      </c>
      <c r="O521" s="10">
        <f>IF(M521="","",M521-N521)</f>
        <v/>
      </c>
      <c r="P521" s="11">
        <f>IF(M521=0,"",N521/M521)</f>
        <v/>
      </c>
      <c r="Q521" s="12">
        <f>IF(OR(G521="",O521=""),"",
IF(AND(G521&lt;TODAY(),O521&gt;0),"YES","NO"))</f>
        <v/>
      </c>
      <c r="R521" s="13" t="n"/>
      <c r="S521" s="14" t="n"/>
      <c r="T521" s="15">
        <f>IF(Q521="YES", IF(R521="Company",L521*(1+S521),IF(R521="Vendor",L521*(1-S521),"")),"")</f>
        <v/>
      </c>
      <c r="U521" s="15">
        <f>IF(Q521="YES",O521*T521,"")</f>
        <v/>
      </c>
      <c r="V521" s="16" t="n"/>
      <c r="W521" s="17">
        <f>IF(Q521="YES",G521+V521,"")</f>
        <v/>
      </c>
      <c r="X521" s="18">
        <f>IF(Q521="YES",IF(TODAY()&gt;W521,"OVERDUE","WITHIN TIME"),"")</f>
        <v/>
      </c>
    </row>
    <row r="522">
      <c r="A522" s="3" t="n">
        <v>518</v>
      </c>
      <c r="B522" s="4" t="n"/>
      <c r="C522" s="4" t="n"/>
      <c r="D522" s="5">
        <f>IF(E522="NRFC","Natural Rubber Field Coagulam","")</f>
        <v/>
      </c>
      <c r="E522" s="4" t="n"/>
      <c r="F522" s="6" t="n"/>
      <c r="G522" s="6" t="n"/>
      <c r="H522" s="7">
        <f>IF(G522="","",G522-TODAY())</f>
        <v/>
      </c>
      <c r="I522" s="8">
        <f>IF(G522="","",
IF(G522&lt;TODAY(),
IF(O522&gt;0,"Violated","Completed"),
IF(H522&lt;=7,"Expiring Soon",
"Active")))</f>
        <v/>
      </c>
      <c r="J522" s="8">
        <f>IF(C522="","",COUNTIFS(purchase!$C:$C,$C522,purchase!$E:$E,$E522,purchase!$G:$G,"&gt;="&amp;$F522,purchase!$G:$G,"&lt;="&amp;$G522))</f>
        <v/>
      </c>
      <c r="K522" s="9">
        <f>IF(COUNTIFS(purchase!$C:$C,$C522,purchase!$E:$E,$E522,purchase!$G:$G,"&gt;="&amp;$F522,purchase!$G:$G,"&lt;="&amp;$G522)=0,"",_xlfn.MAXIFS(purchase!$G:$G,purchase!$C:$C,$C522,purchase!$E:$E,$E522,purchase!$G:$G,"&gt;="&amp;$F522,purchase!$G:$G,"&lt;="&amp;$G522))</f>
        <v/>
      </c>
      <c r="L522" s="4" t="n"/>
      <c r="M522" s="4" t="n"/>
      <c r="N522" s="10">
        <f>IF(M522="","",SUMIFS(purchase!$N:$N,purchase!$C:$C,$C522,purchase!$E:$E,$E522,purchase!$G:$G,"&gt;="&amp;$F522,purchase!$G:$G,"&lt;="&amp;$G522))</f>
        <v/>
      </c>
      <c r="O522" s="10">
        <f>IF(M522="","",M522-N522)</f>
        <v/>
      </c>
      <c r="P522" s="11">
        <f>IF(M522=0,"",N522/M522)</f>
        <v/>
      </c>
      <c r="Q522" s="12">
        <f>IF(OR(G522="",O522=""),"",
IF(AND(G522&lt;TODAY(),O522&gt;0),"YES","NO"))</f>
        <v/>
      </c>
      <c r="R522" s="13" t="n"/>
      <c r="S522" s="14" t="n"/>
      <c r="T522" s="15">
        <f>IF(Q522="YES", IF(R522="Company",L522*(1+S522),IF(R522="Vendor",L522*(1-S522),"")),"")</f>
        <v/>
      </c>
      <c r="U522" s="15">
        <f>IF(Q522="YES",O522*T522,"")</f>
        <v/>
      </c>
      <c r="V522" s="16" t="n"/>
      <c r="W522" s="17">
        <f>IF(Q522="YES",G522+V522,"")</f>
        <v/>
      </c>
      <c r="X522" s="18">
        <f>IF(Q522="YES",IF(TODAY()&gt;W522,"OVERDUE","WITHIN TIME"),"")</f>
        <v/>
      </c>
    </row>
    <row r="523">
      <c r="A523" s="3" t="n">
        <v>519</v>
      </c>
      <c r="B523" s="4" t="n"/>
      <c r="C523" s="4" t="n"/>
      <c r="D523" s="5">
        <f>IF(E523="NRFC","Natural Rubber Field Coagulam","")</f>
        <v/>
      </c>
      <c r="E523" s="4" t="n"/>
      <c r="F523" s="6" t="n"/>
      <c r="G523" s="6" t="n"/>
      <c r="H523" s="7">
        <f>IF(G523="","",G523-TODAY())</f>
        <v/>
      </c>
      <c r="I523" s="8">
        <f>IF(G523="","",
IF(G523&lt;TODAY(),
IF(O523&gt;0,"Violated","Completed"),
IF(H523&lt;=7,"Expiring Soon",
"Active")))</f>
        <v/>
      </c>
      <c r="J523" s="8">
        <f>IF(C523="","",COUNTIFS(purchase!$C:$C,$C523,purchase!$E:$E,$E523,purchase!$G:$G,"&gt;="&amp;$F523,purchase!$G:$G,"&lt;="&amp;$G523))</f>
        <v/>
      </c>
      <c r="K523" s="9">
        <f>IF(COUNTIFS(purchase!$C:$C,$C523,purchase!$E:$E,$E523,purchase!$G:$G,"&gt;="&amp;$F523,purchase!$G:$G,"&lt;="&amp;$G523)=0,"",_xlfn.MAXIFS(purchase!$G:$G,purchase!$C:$C,$C523,purchase!$E:$E,$E523,purchase!$G:$G,"&gt;="&amp;$F523,purchase!$G:$G,"&lt;="&amp;$G523))</f>
        <v/>
      </c>
      <c r="L523" s="4" t="n"/>
      <c r="M523" s="4" t="n"/>
      <c r="N523" s="10">
        <f>IF(M523="","",SUMIFS(purchase!$N:$N,purchase!$C:$C,$C523,purchase!$E:$E,$E523,purchase!$G:$G,"&gt;="&amp;$F523,purchase!$G:$G,"&lt;="&amp;$G523))</f>
        <v/>
      </c>
      <c r="O523" s="10">
        <f>IF(M523="","",M523-N523)</f>
        <v/>
      </c>
      <c r="P523" s="11">
        <f>IF(M523=0,"",N523/M523)</f>
        <v/>
      </c>
      <c r="Q523" s="12">
        <f>IF(OR(G523="",O523=""),"",
IF(AND(G523&lt;TODAY(),O523&gt;0),"YES","NO"))</f>
        <v/>
      </c>
      <c r="R523" s="13" t="n"/>
      <c r="S523" s="14" t="n"/>
      <c r="T523" s="15">
        <f>IF(Q523="YES", IF(R523="Company",L523*(1+S523),IF(R523="Vendor",L523*(1-S523),"")),"")</f>
        <v/>
      </c>
      <c r="U523" s="15">
        <f>IF(Q523="YES",O523*T523,"")</f>
        <v/>
      </c>
      <c r="V523" s="16" t="n"/>
      <c r="W523" s="17">
        <f>IF(Q523="YES",G523+V523,"")</f>
        <v/>
      </c>
      <c r="X523" s="18">
        <f>IF(Q523="YES",IF(TODAY()&gt;W523,"OVERDUE","WITHIN TIME"),"")</f>
        <v/>
      </c>
    </row>
    <row r="524">
      <c r="A524" s="3" t="n">
        <v>520</v>
      </c>
      <c r="B524" s="4" t="n"/>
      <c r="C524" s="4" t="n"/>
      <c r="D524" s="5">
        <f>IF(E524="NRFC","Natural Rubber Field Coagulam","")</f>
        <v/>
      </c>
      <c r="E524" s="4" t="n"/>
      <c r="F524" s="6" t="n"/>
      <c r="G524" s="6" t="n"/>
      <c r="H524" s="7">
        <f>IF(G524="","",G524-TODAY())</f>
        <v/>
      </c>
      <c r="I524" s="8">
        <f>IF(G524="","",
IF(G524&lt;TODAY(),
IF(O524&gt;0,"Violated","Completed"),
IF(H524&lt;=7,"Expiring Soon",
"Active")))</f>
        <v/>
      </c>
      <c r="J524" s="8">
        <f>IF(C524="","",COUNTIFS(purchase!$C:$C,$C524,purchase!$E:$E,$E524,purchase!$G:$G,"&gt;="&amp;$F524,purchase!$G:$G,"&lt;="&amp;$G524))</f>
        <v/>
      </c>
      <c r="K524" s="9">
        <f>IF(COUNTIFS(purchase!$C:$C,$C524,purchase!$E:$E,$E524,purchase!$G:$G,"&gt;="&amp;$F524,purchase!$G:$G,"&lt;="&amp;$G524)=0,"",_xlfn.MAXIFS(purchase!$G:$G,purchase!$C:$C,$C524,purchase!$E:$E,$E524,purchase!$G:$G,"&gt;="&amp;$F524,purchase!$G:$G,"&lt;="&amp;$G524))</f>
        <v/>
      </c>
      <c r="L524" s="4" t="n"/>
      <c r="M524" s="4" t="n"/>
      <c r="N524" s="10">
        <f>IF(M524="","",SUMIFS(purchase!$N:$N,purchase!$C:$C,$C524,purchase!$E:$E,$E524,purchase!$G:$G,"&gt;="&amp;$F524,purchase!$G:$G,"&lt;="&amp;$G524))</f>
        <v/>
      </c>
      <c r="O524" s="10">
        <f>IF(M524="","",M524-N524)</f>
        <v/>
      </c>
      <c r="P524" s="11">
        <f>IF(M524=0,"",N524/M524)</f>
        <v/>
      </c>
      <c r="Q524" s="12">
        <f>IF(OR(G524="",O524=""),"",
IF(AND(G524&lt;TODAY(),O524&gt;0),"YES","NO"))</f>
        <v/>
      </c>
      <c r="R524" s="13" t="n"/>
      <c r="S524" s="14" t="n"/>
      <c r="T524" s="15">
        <f>IF(Q524="YES", IF(R524="Company",L524*(1+S524),IF(R524="Vendor",L524*(1-S524),"")),"")</f>
        <v/>
      </c>
      <c r="U524" s="15">
        <f>IF(Q524="YES",O524*T524,"")</f>
        <v/>
      </c>
      <c r="V524" s="16" t="n"/>
      <c r="W524" s="17">
        <f>IF(Q524="YES",G524+V524,"")</f>
        <v/>
      </c>
      <c r="X524" s="18">
        <f>IF(Q524="YES",IF(TODAY()&gt;W524,"OVERDUE","WITHIN TIME"),"")</f>
        <v/>
      </c>
    </row>
    <row r="525">
      <c r="A525" s="3" t="n">
        <v>521</v>
      </c>
      <c r="B525" s="4" t="n"/>
      <c r="C525" s="4" t="n"/>
      <c r="D525" s="5">
        <f>IF(E525="NRFC","Natural Rubber Field Coagulam","")</f>
        <v/>
      </c>
      <c r="E525" s="4" t="n"/>
      <c r="F525" s="6" t="n"/>
      <c r="G525" s="6" t="n"/>
      <c r="H525" s="7">
        <f>IF(G525="","",G525-TODAY())</f>
        <v/>
      </c>
      <c r="I525" s="8">
        <f>IF(G525="","",
IF(G525&lt;TODAY(),
IF(O525&gt;0,"Violated","Completed"),
IF(H525&lt;=7,"Expiring Soon",
"Active")))</f>
        <v/>
      </c>
      <c r="J525" s="8">
        <f>IF(C525="","",COUNTIFS(purchase!$C:$C,$C525,purchase!$E:$E,$E525,purchase!$G:$G,"&gt;="&amp;$F525,purchase!$G:$G,"&lt;="&amp;$G525))</f>
        <v/>
      </c>
      <c r="K525" s="9">
        <f>IF(COUNTIFS(purchase!$C:$C,$C525,purchase!$E:$E,$E525,purchase!$G:$G,"&gt;="&amp;$F525,purchase!$G:$G,"&lt;="&amp;$G525)=0,"",_xlfn.MAXIFS(purchase!$G:$G,purchase!$C:$C,$C525,purchase!$E:$E,$E525,purchase!$G:$G,"&gt;="&amp;$F525,purchase!$G:$G,"&lt;="&amp;$G525))</f>
        <v/>
      </c>
      <c r="L525" s="4" t="n"/>
      <c r="M525" s="4" t="n"/>
      <c r="N525" s="10">
        <f>IF(M525="","",SUMIFS(purchase!$N:$N,purchase!$C:$C,$C525,purchase!$E:$E,$E525,purchase!$G:$G,"&gt;="&amp;$F525,purchase!$G:$G,"&lt;="&amp;$G525))</f>
        <v/>
      </c>
      <c r="O525" s="10">
        <f>IF(M525="","",M525-N525)</f>
        <v/>
      </c>
      <c r="P525" s="11">
        <f>IF(M525=0,"",N525/M525)</f>
        <v/>
      </c>
      <c r="Q525" s="12">
        <f>IF(OR(G525="",O525=""),"",
IF(AND(G525&lt;TODAY(),O525&gt;0),"YES","NO"))</f>
        <v/>
      </c>
      <c r="R525" s="13" t="n"/>
      <c r="S525" s="14" t="n"/>
      <c r="T525" s="15">
        <f>IF(Q525="YES", IF(R525="Company",L525*(1+S525),IF(R525="Vendor",L525*(1-S525),"")),"")</f>
        <v/>
      </c>
      <c r="U525" s="15">
        <f>IF(Q525="YES",O525*T525,"")</f>
        <v/>
      </c>
      <c r="V525" s="16" t="n"/>
      <c r="W525" s="17">
        <f>IF(Q525="YES",G525+V525,"")</f>
        <v/>
      </c>
      <c r="X525" s="18">
        <f>IF(Q525="YES",IF(TODAY()&gt;W525,"OVERDUE","WITHIN TIME"),"")</f>
        <v/>
      </c>
    </row>
    <row r="526">
      <c r="A526" s="3" t="n">
        <v>522</v>
      </c>
      <c r="B526" s="4" t="n"/>
      <c r="C526" s="4" t="n"/>
      <c r="D526" s="5">
        <f>IF(E526="NRFC","Natural Rubber Field Coagulam","")</f>
        <v/>
      </c>
      <c r="E526" s="4" t="n"/>
      <c r="F526" s="6" t="n"/>
      <c r="G526" s="6" t="n"/>
      <c r="H526" s="7">
        <f>IF(G526="","",G526-TODAY())</f>
        <v/>
      </c>
      <c r="I526" s="8">
        <f>IF(G526="","",
IF(G526&lt;TODAY(),
IF(O526&gt;0,"Violated","Completed"),
IF(H526&lt;=7,"Expiring Soon",
"Active")))</f>
        <v/>
      </c>
      <c r="J526" s="8">
        <f>IF(C526="","",COUNTIFS(purchase!$C:$C,$C526,purchase!$E:$E,$E526,purchase!$G:$G,"&gt;="&amp;$F526,purchase!$G:$G,"&lt;="&amp;$G526))</f>
        <v/>
      </c>
      <c r="K526" s="9">
        <f>IF(COUNTIFS(purchase!$C:$C,$C526,purchase!$E:$E,$E526,purchase!$G:$G,"&gt;="&amp;$F526,purchase!$G:$G,"&lt;="&amp;$G526)=0,"",_xlfn.MAXIFS(purchase!$G:$G,purchase!$C:$C,$C526,purchase!$E:$E,$E526,purchase!$G:$G,"&gt;="&amp;$F526,purchase!$G:$G,"&lt;="&amp;$G526))</f>
        <v/>
      </c>
      <c r="L526" s="4" t="n"/>
      <c r="M526" s="4" t="n"/>
      <c r="N526" s="10">
        <f>IF(M526="","",SUMIFS(purchase!$N:$N,purchase!$C:$C,$C526,purchase!$E:$E,$E526,purchase!$G:$G,"&gt;="&amp;$F526,purchase!$G:$G,"&lt;="&amp;$G526))</f>
        <v/>
      </c>
      <c r="O526" s="10">
        <f>IF(M526="","",M526-N526)</f>
        <v/>
      </c>
      <c r="P526" s="11">
        <f>IF(M526=0,"",N526/M526)</f>
        <v/>
      </c>
      <c r="Q526" s="12">
        <f>IF(OR(G526="",O526=""),"",
IF(AND(G526&lt;TODAY(),O526&gt;0),"YES","NO"))</f>
        <v/>
      </c>
      <c r="R526" s="13" t="n"/>
      <c r="S526" s="14" t="n"/>
      <c r="T526" s="15">
        <f>IF(Q526="YES", IF(R526="Company",L526*(1+S526),IF(R526="Vendor",L526*(1-S526),"")),"")</f>
        <v/>
      </c>
      <c r="U526" s="15">
        <f>IF(Q526="YES",O526*T526,"")</f>
        <v/>
      </c>
      <c r="V526" s="16" t="n"/>
      <c r="W526" s="17">
        <f>IF(Q526="YES",G526+V526,"")</f>
        <v/>
      </c>
      <c r="X526" s="18">
        <f>IF(Q526="YES",IF(TODAY()&gt;W526,"OVERDUE","WITHIN TIME"),"")</f>
        <v/>
      </c>
    </row>
    <row r="527">
      <c r="A527" s="3" t="n">
        <v>523</v>
      </c>
      <c r="B527" s="4" t="n"/>
      <c r="C527" s="4" t="n"/>
      <c r="D527" s="5">
        <f>IF(E527="NRFC","Natural Rubber Field Coagulam","")</f>
        <v/>
      </c>
      <c r="E527" s="4" t="n"/>
      <c r="F527" s="6" t="n"/>
      <c r="G527" s="6" t="n"/>
      <c r="H527" s="7">
        <f>IF(G527="","",G527-TODAY())</f>
        <v/>
      </c>
      <c r="I527" s="8">
        <f>IF(G527="","",
IF(G527&lt;TODAY(),
IF(O527&gt;0,"Violated","Completed"),
IF(H527&lt;=7,"Expiring Soon",
"Active")))</f>
        <v/>
      </c>
      <c r="J527" s="8">
        <f>IF(C527="","",COUNTIFS(purchase!$C:$C,$C527,purchase!$E:$E,$E527,purchase!$G:$G,"&gt;="&amp;$F527,purchase!$G:$G,"&lt;="&amp;$G527))</f>
        <v/>
      </c>
      <c r="K527" s="9">
        <f>IF(COUNTIFS(purchase!$C:$C,$C527,purchase!$E:$E,$E527,purchase!$G:$G,"&gt;="&amp;$F527,purchase!$G:$G,"&lt;="&amp;$G527)=0,"",_xlfn.MAXIFS(purchase!$G:$G,purchase!$C:$C,$C527,purchase!$E:$E,$E527,purchase!$G:$G,"&gt;="&amp;$F527,purchase!$G:$G,"&lt;="&amp;$G527))</f>
        <v/>
      </c>
      <c r="L527" s="4" t="n"/>
      <c r="M527" s="4" t="n"/>
      <c r="N527" s="10">
        <f>IF(M527="","",SUMIFS(purchase!$N:$N,purchase!$C:$C,$C527,purchase!$E:$E,$E527,purchase!$G:$G,"&gt;="&amp;$F527,purchase!$G:$G,"&lt;="&amp;$G527))</f>
        <v/>
      </c>
      <c r="O527" s="10">
        <f>IF(M527="","",M527-N527)</f>
        <v/>
      </c>
      <c r="P527" s="11">
        <f>IF(M527=0,"",N527/M527)</f>
        <v/>
      </c>
      <c r="Q527" s="12">
        <f>IF(OR(G527="",O527=""),"",
IF(AND(G527&lt;TODAY(),O527&gt;0),"YES","NO"))</f>
        <v/>
      </c>
      <c r="R527" s="13" t="n"/>
      <c r="S527" s="14" t="n"/>
      <c r="T527" s="15">
        <f>IF(Q527="YES", IF(R527="Company",L527*(1+S527),IF(R527="Vendor",L527*(1-S527),"")),"")</f>
        <v/>
      </c>
      <c r="U527" s="15">
        <f>IF(Q527="YES",O527*T527,"")</f>
        <v/>
      </c>
      <c r="V527" s="16" t="n"/>
      <c r="W527" s="17">
        <f>IF(Q527="YES",G527+V527,"")</f>
        <v/>
      </c>
      <c r="X527" s="18">
        <f>IF(Q527="YES",IF(TODAY()&gt;W527,"OVERDUE","WITHIN TIME"),"")</f>
        <v/>
      </c>
    </row>
    <row r="528">
      <c r="A528" s="3" t="n">
        <v>524</v>
      </c>
      <c r="B528" s="4" t="n"/>
      <c r="C528" s="4" t="n"/>
      <c r="D528" s="5">
        <f>IF(E528="NRFC","Natural Rubber Field Coagulam","")</f>
        <v/>
      </c>
      <c r="E528" s="4" t="n"/>
      <c r="F528" s="6" t="n"/>
      <c r="G528" s="6" t="n"/>
      <c r="H528" s="7">
        <f>IF(G528="","",G528-TODAY())</f>
        <v/>
      </c>
      <c r="I528" s="8">
        <f>IF(G528="","",
IF(G528&lt;TODAY(),
IF(O528&gt;0,"Violated","Completed"),
IF(H528&lt;=7,"Expiring Soon",
"Active")))</f>
        <v/>
      </c>
      <c r="J528" s="8">
        <f>IF(C528="","",COUNTIFS(purchase!$C:$C,$C528,purchase!$E:$E,$E528,purchase!$G:$G,"&gt;="&amp;$F528,purchase!$G:$G,"&lt;="&amp;$G528))</f>
        <v/>
      </c>
      <c r="K528" s="9">
        <f>IF(COUNTIFS(purchase!$C:$C,$C528,purchase!$E:$E,$E528,purchase!$G:$G,"&gt;="&amp;$F528,purchase!$G:$G,"&lt;="&amp;$G528)=0,"",_xlfn.MAXIFS(purchase!$G:$G,purchase!$C:$C,$C528,purchase!$E:$E,$E528,purchase!$G:$G,"&gt;="&amp;$F528,purchase!$G:$G,"&lt;="&amp;$G528))</f>
        <v/>
      </c>
      <c r="L528" s="4" t="n"/>
      <c r="M528" s="4" t="n"/>
      <c r="N528" s="10">
        <f>IF(M528="","",SUMIFS(purchase!$N:$N,purchase!$C:$C,$C528,purchase!$E:$E,$E528,purchase!$G:$G,"&gt;="&amp;$F528,purchase!$G:$G,"&lt;="&amp;$G528))</f>
        <v/>
      </c>
      <c r="O528" s="10">
        <f>IF(M528="","",M528-N528)</f>
        <v/>
      </c>
      <c r="P528" s="11">
        <f>IF(M528=0,"",N528/M528)</f>
        <v/>
      </c>
      <c r="Q528" s="12">
        <f>IF(OR(G528="",O528=""),"",
IF(AND(G528&lt;TODAY(),O528&gt;0),"YES","NO"))</f>
        <v/>
      </c>
      <c r="R528" s="13" t="n"/>
      <c r="S528" s="14" t="n"/>
      <c r="T528" s="15">
        <f>IF(Q528="YES", IF(R528="Company",L528*(1+S528),IF(R528="Vendor",L528*(1-S528),"")),"")</f>
        <v/>
      </c>
      <c r="U528" s="15">
        <f>IF(Q528="YES",O528*T528,"")</f>
        <v/>
      </c>
      <c r="V528" s="16" t="n"/>
      <c r="W528" s="17">
        <f>IF(Q528="YES",G528+V528,"")</f>
        <v/>
      </c>
      <c r="X528" s="18">
        <f>IF(Q528="YES",IF(TODAY()&gt;W528,"OVERDUE","WITHIN TIME"),"")</f>
        <v/>
      </c>
    </row>
    <row r="529">
      <c r="A529" s="3" t="n">
        <v>525</v>
      </c>
      <c r="B529" s="4" t="n"/>
      <c r="C529" s="4" t="n"/>
      <c r="D529" s="5">
        <f>IF(E529="NRFC","Natural Rubber Field Coagulam","")</f>
        <v/>
      </c>
      <c r="E529" s="4" t="n"/>
      <c r="F529" s="6" t="n"/>
      <c r="G529" s="6" t="n"/>
      <c r="H529" s="7">
        <f>IF(G529="","",G529-TODAY())</f>
        <v/>
      </c>
      <c r="I529" s="8">
        <f>IF(G529="","",
IF(G529&lt;TODAY(),
IF(O529&gt;0,"Violated","Completed"),
IF(H529&lt;=7,"Expiring Soon",
"Active")))</f>
        <v/>
      </c>
      <c r="J529" s="8">
        <f>IF(C529="","",COUNTIFS(purchase!$C:$C,$C529,purchase!$E:$E,$E529,purchase!$G:$G,"&gt;="&amp;$F529,purchase!$G:$G,"&lt;="&amp;$G529))</f>
        <v/>
      </c>
      <c r="K529" s="9">
        <f>IF(COUNTIFS(purchase!$C:$C,$C529,purchase!$E:$E,$E529,purchase!$G:$G,"&gt;="&amp;$F529,purchase!$G:$G,"&lt;="&amp;$G529)=0,"",_xlfn.MAXIFS(purchase!$G:$G,purchase!$C:$C,$C529,purchase!$E:$E,$E529,purchase!$G:$G,"&gt;="&amp;$F529,purchase!$G:$G,"&lt;="&amp;$G529))</f>
        <v/>
      </c>
      <c r="L529" s="4" t="n"/>
      <c r="M529" s="4" t="n"/>
      <c r="N529" s="10">
        <f>IF(M529="","",SUMIFS(purchase!$N:$N,purchase!$C:$C,$C529,purchase!$E:$E,$E529,purchase!$G:$G,"&gt;="&amp;$F529,purchase!$G:$G,"&lt;="&amp;$G529))</f>
        <v/>
      </c>
      <c r="O529" s="10">
        <f>IF(M529="","",M529-N529)</f>
        <v/>
      </c>
      <c r="P529" s="11">
        <f>IF(M529=0,"",N529/M529)</f>
        <v/>
      </c>
      <c r="Q529" s="12">
        <f>IF(OR(G529="",O529=""),"",
IF(AND(G529&lt;TODAY(),O529&gt;0),"YES","NO"))</f>
        <v/>
      </c>
      <c r="R529" s="13" t="n"/>
      <c r="S529" s="14" t="n"/>
      <c r="T529" s="15">
        <f>IF(Q529="YES", IF(R529="Company",L529*(1+S529),IF(R529="Vendor",L529*(1-S529),"")),"")</f>
        <v/>
      </c>
      <c r="U529" s="15">
        <f>IF(Q529="YES",O529*T529,"")</f>
        <v/>
      </c>
      <c r="V529" s="16" t="n"/>
      <c r="W529" s="17">
        <f>IF(Q529="YES",G529+V529,"")</f>
        <v/>
      </c>
      <c r="X529" s="18">
        <f>IF(Q529="YES",IF(TODAY()&gt;W529,"OVERDUE","WITHIN TIME"),"")</f>
        <v/>
      </c>
    </row>
    <row r="530">
      <c r="A530" s="3" t="n">
        <v>526</v>
      </c>
      <c r="B530" s="4" t="n"/>
      <c r="C530" s="4" t="n"/>
      <c r="D530" s="5">
        <f>IF(E530="NRFC","Natural Rubber Field Coagulam","")</f>
        <v/>
      </c>
      <c r="E530" s="4" t="n"/>
      <c r="F530" s="6" t="n"/>
      <c r="G530" s="6" t="n"/>
      <c r="H530" s="7">
        <f>IF(G530="","",G530-TODAY())</f>
        <v/>
      </c>
      <c r="I530" s="8">
        <f>IF(G530="","",
IF(G530&lt;TODAY(),
IF(O530&gt;0,"Violated","Completed"),
IF(H530&lt;=7,"Expiring Soon",
"Active")))</f>
        <v/>
      </c>
      <c r="J530" s="8">
        <f>IF(C530="","",COUNTIFS(purchase!$C:$C,$C530,purchase!$E:$E,$E530,purchase!$G:$G,"&gt;="&amp;$F530,purchase!$G:$G,"&lt;="&amp;$G530))</f>
        <v/>
      </c>
      <c r="K530" s="9">
        <f>IF(COUNTIFS(purchase!$C:$C,$C530,purchase!$E:$E,$E530,purchase!$G:$G,"&gt;="&amp;$F530,purchase!$G:$G,"&lt;="&amp;$G530)=0,"",_xlfn.MAXIFS(purchase!$G:$G,purchase!$C:$C,$C530,purchase!$E:$E,$E530,purchase!$G:$G,"&gt;="&amp;$F530,purchase!$G:$G,"&lt;="&amp;$G530))</f>
        <v/>
      </c>
      <c r="L530" s="4" t="n"/>
      <c r="M530" s="4" t="n"/>
      <c r="N530" s="10">
        <f>IF(M530="","",SUMIFS(purchase!$N:$N,purchase!$C:$C,$C530,purchase!$E:$E,$E530,purchase!$G:$G,"&gt;="&amp;$F530,purchase!$G:$G,"&lt;="&amp;$G530))</f>
        <v/>
      </c>
      <c r="O530" s="10">
        <f>IF(M530="","",M530-N530)</f>
        <v/>
      </c>
      <c r="P530" s="11">
        <f>IF(M530=0,"",N530/M530)</f>
        <v/>
      </c>
      <c r="Q530" s="12">
        <f>IF(OR(G530="",O530=""),"",
IF(AND(G530&lt;TODAY(),O530&gt;0),"YES","NO"))</f>
        <v/>
      </c>
      <c r="R530" s="13" t="n"/>
      <c r="S530" s="14" t="n"/>
      <c r="T530" s="15">
        <f>IF(Q530="YES", IF(R530="Company",L530*(1+S530),IF(R530="Vendor",L530*(1-S530),"")),"")</f>
        <v/>
      </c>
      <c r="U530" s="15">
        <f>IF(Q530="YES",O530*T530,"")</f>
        <v/>
      </c>
      <c r="V530" s="16" t="n"/>
      <c r="W530" s="17">
        <f>IF(Q530="YES",G530+V530,"")</f>
        <v/>
      </c>
      <c r="X530" s="18">
        <f>IF(Q530="YES",IF(TODAY()&gt;W530,"OVERDUE","WITHIN TIME"),"")</f>
        <v/>
      </c>
    </row>
    <row r="531">
      <c r="A531" s="3" t="n">
        <v>527</v>
      </c>
      <c r="B531" s="4" t="n"/>
      <c r="C531" s="4" t="n"/>
      <c r="D531" s="5">
        <f>IF(E531="NRFC","Natural Rubber Field Coagulam","")</f>
        <v/>
      </c>
      <c r="E531" s="4" t="n"/>
      <c r="F531" s="6" t="n"/>
      <c r="G531" s="6" t="n"/>
      <c r="H531" s="7">
        <f>IF(G531="","",G531-TODAY())</f>
        <v/>
      </c>
      <c r="I531" s="8">
        <f>IF(G531="","",
IF(G531&lt;TODAY(),
IF(O531&gt;0,"Violated","Completed"),
IF(H531&lt;=7,"Expiring Soon",
"Active")))</f>
        <v/>
      </c>
      <c r="J531" s="8">
        <f>IF(C531="","",COUNTIFS(purchase!$C:$C,$C531,purchase!$E:$E,$E531,purchase!$G:$G,"&gt;="&amp;$F531,purchase!$G:$G,"&lt;="&amp;$G531))</f>
        <v/>
      </c>
      <c r="K531" s="9">
        <f>IF(COUNTIFS(purchase!$C:$C,$C531,purchase!$E:$E,$E531,purchase!$G:$G,"&gt;="&amp;$F531,purchase!$G:$G,"&lt;="&amp;$G531)=0,"",_xlfn.MAXIFS(purchase!$G:$G,purchase!$C:$C,$C531,purchase!$E:$E,$E531,purchase!$G:$G,"&gt;="&amp;$F531,purchase!$G:$G,"&lt;="&amp;$G531))</f>
        <v/>
      </c>
      <c r="L531" s="4" t="n"/>
      <c r="M531" s="4" t="n"/>
      <c r="N531" s="10">
        <f>IF(M531="","",SUMIFS(purchase!$N:$N,purchase!$C:$C,$C531,purchase!$E:$E,$E531,purchase!$G:$G,"&gt;="&amp;$F531,purchase!$G:$G,"&lt;="&amp;$G531))</f>
        <v/>
      </c>
      <c r="O531" s="10">
        <f>IF(M531="","",M531-N531)</f>
        <v/>
      </c>
      <c r="P531" s="11">
        <f>IF(M531=0,"",N531/M531)</f>
        <v/>
      </c>
      <c r="Q531" s="12">
        <f>IF(OR(G531="",O531=""),"",
IF(AND(G531&lt;TODAY(),O531&gt;0),"YES","NO"))</f>
        <v/>
      </c>
      <c r="R531" s="13" t="n"/>
      <c r="S531" s="14" t="n"/>
      <c r="T531" s="15">
        <f>IF(Q531="YES", IF(R531="Company",L531*(1+S531),IF(R531="Vendor",L531*(1-S531),"")),"")</f>
        <v/>
      </c>
      <c r="U531" s="15">
        <f>IF(Q531="YES",O531*T531,"")</f>
        <v/>
      </c>
      <c r="V531" s="16" t="n"/>
      <c r="W531" s="17">
        <f>IF(Q531="YES",G531+V531,"")</f>
        <v/>
      </c>
      <c r="X531" s="18">
        <f>IF(Q531="YES",IF(TODAY()&gt;W531,"OVERDUE","WITHIN TIME"),"")</f>
        <v/>
      </c>
    </row>
    <row r="532">
      <c r="A532" s="3" t="n">
        <v>528</v>
      </c>
      <c r="B532" s="4" t="n"/>
      <c r="C532" s="4" t="n"/>
      <c r="D532" s="5">
        <f>IF(E532="NRFC","Natural Rubber Field Coagulam","")</f>
        <v/>
      </c>
      <c r="E532" s="4" t="n"/>
      <c r="F532" s="6" t="n"/>
      <c r="G532" s="6" t="n"/>
      <c r="H532" s="7">
        <f>IF(G532="","",G532-TODAY())</f>
        <v/>
      </c>
      <c r="I532" s="8">
        <f>IF(G532="","",
IF(G532&lt;TODAY(),
IF(O532&gt;0,"Violated","Completed"),
IF(H532&lt;=7,"Expiring Soon",
"Active")))</f>
        <v/>
      </c>
      <c r="J532" s="8">
        <f>IF(C532="","",COUNTIFS(purchase!$C:$C,$C532,purchase!$E:$E,$E532,purchase!$G:$G,"&gt;="&amp;$F532,purchase!$G:$G,"&lt;="&amp;$G532))</f>
        <v/>
      </c>
      <c r="K532" s="9">
        <f>IF(COUNTIFS(purchase!$C:$C,$C532,purchase!$E:$E,$E532,purchase!$G:$G,"&gt;="&amp;$F532,purchase!$G:$G,"&lt;="&amp;$G532)=0,"",_xlfn.MAXIFS(purchase!$G:$G,purchase!$C:$C,$C532,purchase!$E:$E,$E532,purchase!$G:$G,"&gt;="&amp;$F532,purchase!$G:$G,"&lt;="&amp;$G532))</f>
        <v/>
      </c>
      <c r="L532" s="4" t="n"/>
      <c r="M532" s="4" t="n"/>
      <c r="N532" s="10">
        <f>IF(M532="","",SUMIFS(purchase!$N:$N,purchase!$C:$C,$C532,purchase!$E:$E,$E532,purchase!$G:$G,"&gt;="&amp;$F532,purchase!$G:$G,"&lt;="&amp;$G532))</f>
        <v/>
      </c>
      <c r="O532" s="10">
        <f>IF(M532="","",M532-N532)</f>
        <v/>
      </c>
      <c r="P532" s="11">
        <f>IF(M532=0,"",N532/M532)</f>
        <v/>
      </c>
      <c r="Q532" s="12">
        <f>IF(OR(G532="",O532=""),"",
IF(AND(G532&lt;TODAY(),O532&gt;0),"YES","NO"))</f>
        <v/>
      </c>
      <c r="R532" s="13" t="n"/>
      <c r="S532" s="14" t="n"/>
      <c r="T532" s="15">
        <f>IF(Q532="YES", IF(R532="Company",L532*(1+S532),IF(R532="Vendor",L532*(1-S532),"")),"")</f>
        <v/>
      </c>
      <c r="U532" s="15">
        <f>IF(Q532="YES",O532*T532,"")</f>
        <v/>
      </c>
      <c r="V532" s="16" t="n"/>
      <c r="W532" s="17">
        <f>IF(Q532="YES",G532+V532,"")</f>
        <v/>
      </c>
      <c r="X532" s="18">
        <f>IF(Q532="YES",IF(TODAY()&gt;W532,"OVERDUE","WITHIN TIME"),"")</f>
        <v/>
      </c>
    </row>
    <row r="533">
      <c r="A533" s="3" t="n">
        <v>529</v>
      </c>
      <c r="B533" s="4" t="n"/>
      <c r="C533" s="4" t="n"/>
      <c r="D533" s="5">
        <f>IF(E533="NRFC","Natural Rubber Field Coagulam","")</f>
        <v/>
      </c>
      <c r="E533" s="4" t="n"/>
      <c r="F533" s="6" t="n"/>
      <c r="G533" s="6" t="n"/>
      <c r="H533" s="7">
        <f>IF(G533="","",G533-TODAY())</f>
        <v/>
      </c>
      <c r="I533" s="8">
        <f>IF(G533="","",
IF(G533&lt;TODAY(),
IF(O533&gt;0,"Violated","Completed"),
IF(H533&lt;=7,"Expiring Soon",
"Active")))</f>
        <v/>
      </c>
      <c r="J533" s="8">
        <f>IF(C533="","",COUNTIFS(purchase!$C:$C,$C533,purchase!$E:$E,$E533,purchase!$G:$G,"&gt;="&amp;$F533,purchase!$G:$G,"&lt;="&amp;$G533))</f>
        <v/>
      </c>
      <c r="K533" s="9">
        <f>IF(COUNTIFS(purchase!$C:$C,$C533,purchase!$E:$E,$E533,purchase!$G:$G,"&gt;="&amp;$F533,purchase!$G:$G,"&lt;="&amp;$G533)=0,"",_xlfn.MAXIFS(purchase!$G:$G,purchase!$C:$C,$C533,purchase!$E:$E,$E533,purchase!$G:$G,"&gt;="&amp;$F533,purchase!$G:$G,"&lt;="&amp;$G533))</f>
        <v/>
      </c>
      <c r="L533" s="4" t="n"/>
      <c r="M533" s="4" t="n"/>
      <c r="N533" s="10">
        <f>IF(M533="","",SUMIFS(purchase!$N:$N,purchase!$C:$C,$C533,purchase!$E:$E,$E533,purchase!$G:$G,"&gt;="&amp;$F533,purchase!$G:$G,"&lt;="&amp;$G533))</f>
        <v/>
      </c>
      <c r="O533" s="10">
        <f>IF(M533="","",M533-N533)</f>
        <v/>
      </c>
      <c r="P533" s="11">
        <f>IF(M533=0,"",N533/M533)</f>
        <v/>
      </c>
      <c r="Q533" s="12">
        <f>IF(OR(G533="",O533=""),"",
IF(AND(G533&lt;TODAY(),O533&gt;0),"YES","NO"))</f>
        <v/>
      </c>
      <c r="R533" s="13" t="n"/>
      <c r="S533" s="14" t="n"/>
      <c r="T533" s="15">
        <f>IF(Q533="YES", IF(R533="Company",L533*(1+S533),IF(R533="Vendor",L533*(1-S533),"")),"")</f>
        <v/>
      </c>
      <c r="U533" s="15">
        <f>IF(Q533="YES",O533*T533,"")</f>
        <v/>
      </c>
      <c r="V533" s="16" t="n"/>
      <c r="W533" s="17">
        <f>IF(Q533="YES",G533+V533,"")</f>
        <v/>
      </c>
      <c r="X533" s="18">
        <f>IF(Q533="YES",IF(TODAY()&gt;W533,"OVERDUE","WITHIN TIME"),"")</f>
        <v/>
      </c>
    </row>
    <row r="534">
      <c r="A534" s="3" t="n">
        <v>530</v>
      </c>
      <c r="B534" s="4" t="n"/>
      <c r="C534" s="4" t="n"/>
      <c r="D534" s="5">
        <f>IF(E534="NRFC","Natural Rubber Field Coagulam","")</f>
        <v/>
      </c>
      <c r="E534" s="4" t="n"/>
      <c r="F534" s="6" t="n"/>
      <c r="G534" s="6" t="n"/>
      <c r="H534" s="7">
        <f>IF(G534="","",G534-TODAY())</f>
        <v/>
      </c>
      <c r="I534" s="8">
        <f>IF(G534="","",
IF(G534&lt;TODAY(),
IF(O534&gt;0,"Violated","Completed"),
IF(H534&lt;=7,"Expiring Soon",
"Active")))</f>
        <v/>
      </c>
      <c r="J534" s="8">
        <f>IF(C534="","",COUNTIFS(purchase!$C:$C,$C534,purchase!$E:$E,$E534,purchase!$G:$G,"&gt;="&amp;$F534,purchase!$G:$G,"&lt;="&amp;$G534))</f>
        <v/>
      </c>
      <c r="K534" s="9">
        <f>IF(COUNTIFS(purchase!$C:$C,$C534,purchase!$E:$E,$E534,purchase!$G:$G,"&gt;="&amp;$F534,purchase!$G:$G,"&lt;="&amp;$G534)=0,"",_xlfn.MAXIFS(purchase!$G:$G,purchase!$C:$C,$C534,purchase!$E:$E,$E534,purchase!$G:$G,"&gt;="&amp;$F534,purchase!$G:$G,"&lt;="&amp;$G534))</f>
        <v/>
      </c>
      <c r="L534" s="4" t="n"/>
      <c r="M534" s="4" t="n"/>
      <c r="N534" s="10">
        <f>IF(M534="","",SUMIFS(purchase!$N:$N,purchase!$C:$C,$C534,purchase!$E:$E,$E534,purchase!$G:$G,"&gt;="&amp;$F534,purchase!$G:$G,"&lt;="&amp;$G534))</f>
        <v/>
      </c>
      <c r="O534" s="10">
        <f>IF(M534="","",M534-N534)</f>
        <v/>
      </c>
      <c r="P534" s="11">
        <f>IF(M534=0,"",N534/M534)</f>
        <v/>
      </c>
      <c r="Q534" s="12">
        <f>IF(OR(G534="",O534=""),"",
IF(AND(G534&lt;TODAY(),O534&gt;0),"YES","NO"))</f>
        <v/>
      </c>
      <c r="R534" s="13" t="n"/>
      <c r="S534" s="14" t="n"/>
      <c r="T534" s="15">
        <f>IF(Q534="YES", IF(R534="Company",L534*(1+S534),IF(R534="Vendor",L534*(1-S534),"")),"")</f>
        <v/>
      </c>
      <c r="U534" s="15">
        <f>IF(Q534="YES",O534*T534,"")</f>
        <v/>
      </c>
      <c r="V534" s="16" t="n"/>
      <c r="W534" s="17">
        <f>IF(Q534="YES",G534+V534,"")</f>
        <v/>
      </c>
      <c r="X534" s="18">
        <f>IF(Q534="YES",IF(TODAY()&gt;W534,"OVERDUE","WITHIN TIME"),"")</f>
        <v/>
      </c>
    </row>
    <row r="535">
      <c r="A535" s="3" t="n">
        <v>531</v>
      </c>
      <c r="B535" s="4" t="n"/>
      <c r="C535" s="4" t="n"/>
      <c r="D535" s="5">
        <f>IF(E535="NRFC","Natural Rubber Field Coagulam","")</f>
        <v/>
      </c>
      <c r="E535" s="4" t="n"/>
      <c r="F535" s="6" t="n"/>
      <c r="G535" s="6" t="n"/>
      <c r="H535" s="7">
        <f>IF(G535="","",G535-TODAY())</f>
        <v/>
      </c>
      <c r="I535" s="8">
        <f>IF(G535="","",
IF(G535&lt;TODAY(),
IF(O535&gt;0,"Violated","Completed"),
IF(H535&lt;=7,"Expiring Soon",
"Active")))</f>
        <v/>
      </c>
      <c r="J535" s="8">
        <f>IF(C535="","",COUNTIFS(purchase!$C:$C,$C535,purchase!$E:$E,$E535,purchase!$G:$G,"&gt;="&amp;$F535,purchase!$G:$G,"&lt;="&amp;$G535))</f>
        <v/>
      </c>
      <c r="K535" s="9">
        <f>IF(COUNTIFS(purchase!$C:$C,$C535,purchase!$E:$E,$E535,purchase!$G:$G,"&gt;="&amp;$F535,purchase!$G:$G,"&lt;="&amp;$G535)=0,"",_xlfn.MAXIFS(purchase!$G:$G,purchase!$C:$C,$C535,purchase!$E:$E,$E535,purchase!$G:$G,"&gt;="&amp;$F535,purchase!$G:$G,"&lt;="&amp;$G535))</f>
        <v/>
      </c>
      <c r="L535" s="4" t="n"/>
      <c r="M535" s="4" t="n"/>
      <c r="N535" s="10">
        <f>IF(M535="","",SUMIFS(purchase!$N:$N,purchase!$C:$C,$C535,purchase!$E:$E,$E535,purchase!$G:$G,"&gt;="&amp;$F535,purchase!$G:$G,"&lt;="&amp;$G535))</f>
        <v/>
      </c>
      <c r="O535" s="10">
        <f>IF(M535="","",M535-N535)</f>
        <v/>
      </c>
      <c r="P535" s="11">
        <f>IF(M535=0,"",N535/M535)</f>
        <v/>
      </c>
      <c r="Q535" s="12">
        <f>IF(OR(G535="",O535=""),"",
IF(AND(G535&lt;TODAY(),O535&gt;0),"YES","NO"))</f>
        <v/>
      </c>
      <c r="R535" s="13" t="n"/>
      <c r="S535" s="14" t="n"/>
      <c r="T535" s="15">
        <f>IF(Q535="YES", IF(R535="Company",L535*(1+S535),IF(R535="Vendor",L535*(1-S535),"")),"")</f>
        <v/>
      </c>
      <c r="U535" s="15">
        <f>IF(Q535="YES",O535*T535,"")</f>
        <v/>
      </c>
      <c r="V535" s="16" t="n"/>
      <c r="W535" s="17">
        <f>IF(Q535="YES",G535+V535,"")</f>
        <v/>
      </c>
      <c r="X535" s="18">
        <f>IF(Q535="YES",IF(TODAY()&gt;W535,"OVERDUE","WITHIN TIME"),"")</f>
        <v/>
      </c>
    </row>
    <row r="536">
      <c r="A536" s="3" t="n">
        <v>532</v>
      </c>
      <c r="B536" s="4" t="n"/>
      <c r="C536" s="4" t="n"/>
      <c r="D536" s="5">
        <f>IF(E536="NRFC","Natural Rubber Field Coagulam","")</f>
        <v/>
      </c>
      <c r="E536" s="4" t="n"/>
      <c r="F536" s="6" t="n"/>
      <c r="G536" s="6" t="n"/>
      <c r="H536" s="7">
        <f>IF(G536="","",G536-TODAY())</f>
        <v/>
      </c>
      <c r="I536" s="8">
        <f>IF(G536="","",
IF(G536&lt;TODAY(),
IF(O536&gt;0,"Violated","Completed"),
IF(H536&lt;=7,"Expiring Soon",
"Active")))</f>
        <v/>
      </c>
      <c r="J536" s="8">
        <f>IF(C536="","",COUNTIFS(purchase!$C:$C,$C536,purchase!$E:$E,$E536,purchase!$G:$G,"&gt;="&amp;$F536,purchase!$G:$G,"&lt;="&amp;$G536))</f>
        <v/>
      </c>
      <c r="K536" s="9">
        <f>IF(COUNTIFS(purchase!$C:$C,$C536,purchase!$E:$E,$E536,purchase!$G:$G,"&gt;="&amp;$F536,purchase!$G:$G,"&lt;="&amp;$G536)=0,"",_xlfn.MAXIFS(purchase!$G:$G,purchase!$C:$C,$C536,purchase!$E:$E,$E536,purchase!$G:$G,"&gt;="&amp;$F536,purchase!$G:$G,"&lt;="&amp;$G536))</f>
        <v/>
      </c>
      <c r="L536" s="4" t="n"/>
      <c r="M536" s="4" t="n"/>
      <c r="N536" s="10">
        <f>IF(M536="","",SUMIFS(purchase!$N:$N,purchase!$C:$C,$C536,purchase!$E:$E,$E536,purchase!$G:$G,"&gt;="&amp;$F536,purchase!$G:$G,"&lt;="&amp;$G536))</f>
        <v/>
      </c>
      <c r="O536" s="10">
        <f>IF(M536="","",M536-N536)</f>
        <v/>
      </c>
      <c r="P536" s="11">
        <f>IF(M536=0,"",N536/M536)</f>
        <v/>
      </c>
      <c r="Q536" s="12">
        <f>IF(OR(G536="",O536=""),"",
IF(AND(G536&lt;TODAY(),O536&gt;0),"YES","NO"))</f>
        <v/>
      </c>
      <c r="R536" s="13" t="n"/>
      <c r="S536" s="14" t="n"/>
      <c r="T536" s="15">
        <f>IF(Q536="YES", IF(R536="Company",L536*(1+S536),IF(R536="Vendor",L536*(1-S536),"")),"")</f>
        <v/>
      </c>
      <c r="U536" s="15">
        <f>IF(Q536="YES",O536*T536,"")</f>
        <v/>
      </c>
      <c r="V536" s="16" t="n"/>
      <c r="W536" s="17">
        <f>IF(Q536="YES",G536+V536,"")</f>
        <v/>
      </c>
      <c r="X536" s="18">
        <f>IF(Q536="YES",IF(TODAY()&gt;W536,"OVERDUE","WITHIN TIME"),"")</f>
        <v/>
      </c>
    </row>
    <row r="537">
      <c r="A537" s="3" t="n">
        <v>533</v>
      </c>
      <c r="B537" s="4" t="n"/>
      <c r="C537" s="4" t="n"/>
      <c r="D537" s="5">
        <f>IF(E537="NRFC","Natural Rubber Field Coagulam","")</f>
        <v/>
      </c>
      <c r="E537" s="4" t="n"/>
      <c r="F537" s="6" t="n"/>
      <c r="G537" s="6" t="n"/>
      <c r="H537" s="7">
        <f>IF(G537="","",G537-TODAY())</f>
        <v/>
      </c>
      <c r="I537" s="8">
        <f>IF(G537="","",
IF(G537&lt;TODAY(),
IF(O537&gt;0,"Violated","Completed"),
IF(H537&lt;=7,"Expiring Soon",
"Active")))</f>
        <v/>
      </c>
      <c r="J537" s="8">
        <f>IF(C537="","",COUNTIFS(purchase!$C:$C,$C537,purchase!$E:$E,$E537,purchase!$G:$G,"&gt;="&amp;$F537,purchase!$G:$G,"&lt;="&amp;$G537))</f>
        <v/>
      </c>
      <c r="K537" s="9">
        <f>IF(COUNTIFS(purchase!$C:$C,$C537,purchase!$E:$E,$E537,purchase!$G:$G,"&gt;="&amp;$F537,purchase!$G:$G,"&lt;="&amp;$G537)=0,"",_xlfn.MAXIFS(purchase!$G:$G,purchase!$C:$C,$C537,purchase!$E:$E,$E537,purchase!$G:$G,"&gt;="&amp;$F537,purchase!$G:$G,"&lt;="&amp;$G537))</f>
        <v/>
      </c>
      <c r="L537" s="4" t="n"/>
      <c r="M537" s="4" t="n"/>
      <c r="N537" s="10">
        <f>IF(M537="","",SUMIFS(purchase!$N:$N,purchase!$C:$C,$C537,purchase!$E:$E,$E537,purchase!$G:$G,"&gt;="&amp;$F537,purchase!$G:$G,"&lt;="&amp;$G537))</f>
        <v/>
      </c>
      <c r="O537" s="10">
        <f>IF(M537="","",M537-N537)</f>
        <v/>
      </c>
      <c r="P537" s="11">
        <f>IF(M537=0,"",N537/M537)</f>
        <v/>
      </c>
      <c r="Q537" s="12">
        <f>IF(OR(G537="",O537=""),"",
IF(AND(G537&lt;TODAY(),O537&gt;0),"YES","NO"))</f>
        <v/>
      </c>
      <c r="R537" s="13" t="n"/>
      <c r="S537" s="14" t="n"/>
      <c r="T537" s="15">
        <f>IF(Q537="YES", IF(R537="Company",L537*(1+S537),IF(R537="Vendor",L537*(1-S537),"")),"")</f>
        <v/>
      </c>
      <c r="U537" s="15">
        <f>IF(Q537="YES",O537*T537,"")</f>
        <v/>
      </c>
      <c r="V537" s="16" t="n"/>
      <c r="W537" s="17">
        <f>IF(Q537="YES",G537+V537,"")</f>
        <v/>
      </c>
      <c r="X537" s="18">
        <f>IF(Q537="YES",IF(TODAY()&gt;W537,"OVERDUE","WITHIN TIME"),"")</f>
        <v/>
      </c>
    </row>
    <row r="538">
      <c r="A538" s="3" t="n">
        <v>534</v>
      </c>
      <c r="B538" s="4" t="n"/>
      <c r="C538" s="4" t="n"/>
      <c r="D538" s="5">
        <f>IF(E538="NRFC","Natural Rubber Field Coagulam","")</f>
        <v/>
      </c>
      <c r="E538" s="4" t="n"/>
      <c r="F538" s="6" t="n"/>
      <c r="G538" s="6" t="n"/>
      <c r="H538" s="7">
        <f>IF(G538="","",G538-TODAY())</f>
        <v/>
      </c>
      <c r="I538" s="8">
        <f>IF(G538="","",
IF(G538&lt;TODAY(),
IF(O538&gt;0,"Violated","Completed"),
IF(H538&lt;=7,"Expiring Soon",
"Active")))</f>
        <v/>
      </c>
      <c r="J538" s="8">
        <f>IF(C538="","",COUNTIFS(purchase!$C:$C,$C538,purchase!$E:$E,$E538,purchase!$G:$G,"&gt;="&amp;$F538,purchase!$G:$G,"&lt;="&amp;$G538))</f>
        <v/>
      </c>
      <c r="K538" s="9">
        <f>IF(COUNTIFS(purchase!$C:$C,$C538,purchase!$E:$E,$E538,purchase!$G:$G,"&gt;="&amp;$F538,purchase!$G:$G,"&lt;="&amp;$G538)=0,"",_xlfn.MAXIFS(purchase!$G:$G,purchase!$C:$C,$C538,purchase!$E:$E,$E538,purchase!$G:$G,"&gt;="&amp;$F538,purchase!$G:$G,"&lt;="&amp;$G538))</f>
        <v/>
      </c>
      <c r="L538" s="4" t="n"/>
      <c r="M538" s="4" t="n"/>
      <c r="N538" s="10">
        <f>IF(M538="","",SUMIFS(purchase!$N:$N,purchase!$C:$C,$C538,purchase!$E:$E,$E538,purchase!$G:$G,"&gt;="&amp;$F538,purchase!$G:$G,"&lt;="&amp;$G538))</f>
        <v/>
      </c>
      <c r="O538" s="10">
        <f>IF(M538="","",M538-N538)</f>
        <v/>
      </c>
      <c r="P538" s="11">
        <f>IF(M538=0,"",N538/M538)</f>
        <v/>
      </c>
      <c r="Q538" s="12">
        <f>IF(OR(G538="",O538=""),"",
IF(AND(G538&lt;TODAY(),O538&gt;0),"YES","NO"))</f>
        <v/>
      </c>
      <c r="R538" s="13" t="n"/>
      <c r="S538" s="14" t="n"/>
      <c r="T538" s="15">
        <f>IF(Q538="YES", IF(R538="Company",L538*(1+S538),IF(R538="Vendor",L538*(1-S538),"")),"")</f>
        <v/>
      </c>
      <c r="U538" s="15">
        <f>IF(Q538="YES",O538*T538,"")</f>
        <v/>
      </c>
      <c r="V538" s="16" t="n"/>
      <c r="W538" s="17">
        <f>IF(Q538="YES",G538+V538,"")</f>
        <v/>
      </c>
      <c r="X538" s="18">
        <f>IF(Q538="YES",IF(TODAY()&gt;W538,"OVERDUE","WITHIN TIME"),"")</f>
        <v/>
      </c>
    </row>
    <row r="539">
      <c r="A539" s="3" t="n">
        <v>535</v>
      </c>
      <c r="B539" s="4" t="n"/>
      <c r="C539" s="4" t="n"/>
      <c r="D539" s="5">
        <f>IF(E539="NRFC","Natural Rubber Field Coagulam","")</f>
        <v/>
      </c>
      <c r="E539" s="4" t="n"/>
      <c r="F539" s="6" t="n"/>
      <c r="G539" s="6" t="n"/>
      <c r="H539" s="7">
        <f>IF(G539="","",G539-TODAY())</f>
        <v/>
      </c>
      <c r="I539" s="8">
        <f>IF(G539="","",
IF(G539&lt;TODAY(),
IF(O539&gt;0,"Violated","Completed"),
IF(H539&lt;=7,"Expiring Soon",
"Active")))</f>
        <v/>
      </c>
      <c r="J539" s="8">
        <f>IF(C539="","",COUNTIFS(purchase!$C:$C,$C539,purchase!$E:$E,$E539,purchase!$G:$G,"&gt;="&amp;$F539,purchase!$G:$G,"&lt;="&amp;$G539))</f>
        <v/>
      </c>
      <c r="K539" s="9">
        <f>IF(COUNTIFS(purchase!$C:$C,$C539,purchase!$E:$E,$E539,purchase!$G:$G,"&gt;="&amp;$F539,purchase!$G:$G,"&lt;="&amp;$G539)=0,"",_xlfn.MAXIFS(purchase!$G:$G,purchase!$C:$C,$C539,purchase!$E:$E,$E539,purchase!$G:$G,"&gt;="&amp;$F539,purchase!$G:$G,"&lt;="&amp;$G539))</f>
        <v/>
      </c>
      <c r="L539" s="4" t="n"/>
      <c r="M539" s="4" t="n"/>
      <c r="N539" s="10">
        <f>IF(M539="","",SUMIFS(purchase!$N:$N,purchase!$C:$C,$C539,purchase!$E:$E,$E539,purchase!$G:$G,"&gt;="&amp;$F539,purchase!$G:$G,"&lt;="&amp;$G539))</f>
        <v/>
      </c>
      <c r="O539" s="10">
        <f>IF(M539="","",M539-N539)</f>
        <v/>
      </c>
      <c r="P539" s="11">
        <f>IF(M539=0,"",N539/M539)</f>
        <v/>
      </c>
      <c r="Q539" s="12">
        <f>IF(OR(G539="",O539=""),"",
IF(AND(G539&lt;TODAY(),O539&gt;0),"YES","NO"))</f>
        <v/>
      </c>
      <c r="R539" s="13" t="n"/>
      <c r="S539" s="14" t="n"/>
      <c r="T539" s="15">
        <f>IF(Q539="YES", IF(R539="Company",L539*(1+S539),IF(R539="Vendor",L539*(1-S539),"")),"")</f>
        <v/>
      </c>
      <c r="U539" s="15">
        <f>IF(Q539="YES",O539*T539,"")</f>
        <v/>
      </c>
      <c r="V539" s="16" t="n"/>
      <c r="W539" s="17">
        <f>IF(Q539="YES",G539+V539,"")</f>
        <v/>
      </c>
      <c r="X539" s="18">
        <f>IF(Q539="YES",IF(TODAY()&gt;W539,"OVERDUE","WITHIN TIME"),"")</f>
        <v/>
      </c>
    </row>
    <row r="540">
      <c r="A540" s="3" t="n">
        <v>536</v>
      </c>
      <c r="B540" s="4" t="n"/>
      <c r="C540" s="4" t="n"/>
      <c r="D540" s="5">
        <f>IF(E540="NRFC","Natural Rubber Field Coagulam","")</f>
        <v/>
      </c>
      <c r="E540" s="4" t="n"/>
      <c r="F540" s="6" t="n"/>
      <c r="G540" s="6" t="n"/>
      <c r="H540" s="7">
        <f>IF(G540="","",G540-TODAY())</f>
        <v/>
      </c>
      <c r="I540" s="8">
        <f>IF(G540="","",
IF(G540&lt;TODAY(),
IF(O540&gt;0,"Violated","Completed"),
IF(H540&lt;=7,"Expiring Soon",
"Active")))</f>
        <v/>
      </c>
      <c r="J540" s="8">
        <f>IF(C540="","",COUNTIFS(purchase!$C:$C,$C540,purchase!$E:$E,$E540,purchase!$G:$G,"&gt;="&amp;$F540,purchase!$G:$G,"&lt;="&amp;$G540))</f>
        <v/>
      </c>
      <c r="K540" s="9">
        <f>IF(COUNTIFS(purchase!$C:$C,$C540,purchase!$E:$E,$E540,purchase!$G:$G,"&gt;="&amp;$F540,purchase!$G:$G,"&lt;="&amp;$G540)=0,"",_xlfn.MAXIFS(purchase!$G:$G,purchase!$C:$C,$C540,purchase!$E:$E,$E540,purchase!$G:$G,"&gt;="&amp;$F540,purchase!$G:$G,"&lt;="&amp;$G540))</f>
        <v/>
      </c>
      <c r="L540" s="4" t="n"/>
      <c r="M540" s="4" t="n"/>
      <c r="N540" s="10">
        <f>IF(M540="","",SUMIFS(purchase!$N:$N,purchase!$C:$C,$C540,purchase!$E:$E,$E540,purchase!$G:$G,"&gt;="&amp;$F540,purchase!$G:$G,"&lt;="&amp;$G540))</f>
        <v/>
      </c>
      <c r="O540" s="10">
        <f>IF(M540="","",M540-N540)</f>
        <v/>
      </c>
      <c r="P540" s="11">
        <f>IF(M540=0,"",N540/M540)</f>
        <v/>
      </c>
      <c r="Q540" s="12">
        <f>IF(OR(G540="",O540=""),"",
IF(AND(G540&lt;TODAY(),O540&gt;0),"YES","NO"))</f>
        <v/>
      </c>
      <c r="R540" s="13" t="n"/>
      <c r="S540" s="14" t="n"/>
      <c r="T540" s="15">
        <f>IF(Q540="YES", IF(R540="Company",L540*(1+S540),IF(R540="Vendor",L540*(1-S540),"")),"")</f>
        <v/>
      </c>
      <c r="U540" s="15">
        <f>IF(Q540="YES",O540*T540,"")</f>
        <v/>
      </c>
      <c r="V540" s="16" t="n"/>
      <c r="W540" s="17">
        <f>IF(Q540="YES",G540+V540,"")</f>
        <v/>
      </c>
      <c r="X540" s="18">
        <f>IF(Q540="YES",IF(TODAY()&gt;W540,"OVERDUE","WITHIN TIME"),"")</f>
        <v/>
      </c>
    </row>
    <row r="541">
      <c r="A541" s="3" t="n">
        <v>537</v>
      </c>
      <c r="B541" s="4" t="n"/>
      <c r="C541" s="4" t="n"/>
      <c r="D541" s="5">
        <f>IF(E541="NRFC","Natural Rubber Field Coagulam","")</f>
        <v/>
      </c>
      <c r="E541" s="4" t="n"/>
      <c r="F541" s="6" t="n"/>
      <c r="G541" s="6" t="n"/>
      <c r="H541" s="7">
        <f>IF(G541="","",G541-TODAY())</f>
        <v/>
      </c>
      <c r="I541" s="8">
        <f>IF(G541="","",
IF(G541&lt;TODAY(),
IF(O541&gt;0,"Violated","Completed"),
IF(H541&lt;=7,"Expiring Soon",
"Active")))</f>
        <v/>
      </c>
      <c r="J541" s="8">
        <f>IF(C541="","",COUNTIFS(purchase!$C:$C,$C541,purchase!$E:$E,$E541,purchase!$G:$G,"&gt;="&amp;$F541,purchase!$G:$G,"&lt;="&amp;$G541))</f>
        <v/>
      </c>
      <c r="K541" s="9">
        <f>IF(COUNTIFS(purchase!$C:$C,$C541,purchase!$E:$E,$E541,purchase!$G:$G,"&gt;="&amp;$F541,purchase!$G:$G,"&lt;="&amp;$G541)=0,"",_xlfn.MAXIFS(purchase!$G:$G,purchase!$C:$C,$C541,purchase!$E:$E,$E541,purchase!$G:$G,"&gt;="&amp;$F541,purchase!$G:$G,"&lt;="&amp;$G541))</f>
        <v/>
      </c>
      <c r="L541" s="4" t="n"/>
      <c r="M541" s="4" t="n"/>
      <c r="N541" s="10">
        <f>IF(M541="","",SUMIFS(purchase!$N:$N,purchase!$C:$C,$C541,purchase!$E:$E,$E541,purchase!$G:$G,"&gt;="&amp;$F541,purchase!$G:$G,"&lt;="&amp;$G541))</f>
        <v/>
      </c>
      <c r="O541" s="10">
        <f>IF(M541="","",M541-N541)</f>
        <v/>
      </c>
      <c r="P541" s="11">
        <f>IF(M541=0,"",N541/M541)</f>
        <v/>
      </c>
      <c r="Q541" s="12">
        <f>IF(OR(G541="",O541=""),"",
IF(AND(G541&lt;TODAY(),O541&gt;0),"YES","NO"))</f>
        <v/>
      </c>
      <c r="R541" s="13" t="n"/>
      <c r="S541" s="14" t="n"/>
      <c r="T541" s="15">
        <f>IF(Q541="YES", IF(R541="Company",L541*(1+S541),IF(R541="Vendor",L541*(1-S541),"")),"")</f>
        <v/>
      </c>
      <c r="U541" s="15">
        <f>IF(Q541="YES",O541*T541,"")</f>
        <v/>
      </c>
      <c r="V541" s="16" t="n"/>
      <c r="W541" s="17">
        <f>IF(Q541="YES",G541+V541,"")</f>
        <v/>
      </c>
      <c r="X541" s="18">
        <f>IF(Q541="YES",IF(TODAY()&gt;W541,"OVERDUE","WITHIN TIME"),"")</f>
        <v/>
      </c>
    </row>
    <row r="542">
      <c r="A542" s="3" t="n">
        <v>538</v>
      </c>
      <c r="B542" s="4" t="n"/>
      <c r="C542" s="4" t="n"/>
      <c r="D542" s="5">
        <f>IF(E542="NRFC","Natural Rubber Field Coagulam","")</f>
        <v/>
      </c>
      <c r="E542" s="4" t="n"/>
      <c r="F542" s="6" t="n"/>
      <c r="G542" s="6" t="n"/>
      <c r="H542" s="7">
        <f>IF(G542="","",G542-TODAY())</f>
        <v/>
      </c>
      <c r="I542" s="8">
        <f>IF(G542="","",
IF(G542&lt;TODAY(),
IF(O542&gt;0,"Violated","Completed"),
IF(H542&lt;=7,"Expiring Soon",
"Active")))</f>
        <v/>
      </c>
      <c r="J542" s="8">
        <f>IF(C542="","",COUNTIFS(purchase!$C:$C,$C542,purchase!$E:$E,$E542,purchase!$G:$G,"&gt;="&amp;$F542,purchase!$G:$G,"&lt;="&amp;$G542))</f>
        <v/>
      </c>
      <c r="K542" s="9">
        <f>IF(COUNTIFS(purchase!$C:$C,$C542,purchase!$E:$E,$E542,purchase!$G:$G,"&gt;="&amp;$F542,purchase!$G:$G,"&lt;="&amp;$G542)=0,"",_xlfn.MAXIFS(purchase!$G:$G,purchase!$C:$C,$C542,purchase!$E:$E,$E542,purchase!$G:$G,"&gt;="&amp;$F542,purchase!$G:$G,"&lt;="&amp;$G542))</f>
        <v/>
      </c>
      <c r="L542" s="4" t="n"/>
      <c r="M542" s="4" t="n"/>
      <c r="N542" s="10">
        <f>IF(M542="","",SUMIFS(purchase!$N:$N,purchase!$C:$C,$C542,purchase!$E:$E,$E542,purchase!$G:$G,"&gt;="&amp;$F542,purchase!$G:$G,"&lt;="&amp;$G542))</f>
        <v/>
      </c>
      <c r="O542" s="10">
        <f>IF(M542="","",M542-N542)</f>
        <v/>
      </c>
      <c r="P542" s="11">
        <f>IF(M542=0,"",N542/M542)</f>
        <v/>
      </c>
      <c r="Q542" s="12">
        <f>IF(OR(G542="",O542=""),"",
IF(AND(G542&lt;TODAY(),O542&gt;0),"YES","NO"))</f>
        <v/>
      </c>
      <c r="R542" s="13" t="n"/>
      <c r="S542" s="14" t="n"/>
      <c r="T542" s="15">
        <f>IF(Q542="YES", IF(R542="Company",L542*(1+S542),IF(R542="Vendor",L542*(1-S542),"")),"")</f>
        <v/>
      </c>
      <c r="U542" s="15">
        <f>IF(Q542="YES",O542*T542,"")</f>
        <v/>
      </c>
      <c r="V542" s="16" t="n"/>
      <c r="W542" s="17">
        <f>IF(Q542="YES",G542+V542,"")</f>
        <v/>
      </c>
      <c r="X542" s="18">
        <f>IF(Q542="YES",IF(TODAY()&gt;W542,"OVERDUE","WITHIN TIME"),"")</f>
        <v/>
      </c>
    </row>
    <row r="543">
      <c r="A543" s="3" t="n">
        <v>539</v>
      </c>
      <c r="B543" s="4" t="n"/>
      <c r="C543" s="4" t="n"/>
      <c r="D543" s="5">
        <f>IF(E543="NRFC","Natural Rubber Field Coagulam","")</f>
        <v/>
      </c>
      <c r="E543" s="4" t="n"/>
      <c r="F543" s="6" t="n"/>
      <c r="G543" s="6" t="n"/>
      <c r="H543" s="7">
        <f>IF(G543="","",G543-TODAY())</f>
        <v/>
      </c>
      <c r="I543" s="8">
        <f>IF(G543="","",
IF(G543&lt;TODAY(),
IF(O543&gt;0,"Violated","Completed"),
IF(H543&lt;=7,"Expiring Soon",
"Active")))</f>
        <v/>
      </c>
      <c r="J543" s="8">
        <f>IF(C543="","",COUNTIFS(purchase!$C:$C,$C543,purchase!$E:$E,$E543,purchase!$G:$G,"&gt;="&amp;$F543,purchase!$G:$G,"&lt;="&amp;$G543))</f>
        <v/>
      </c>
      <c r="K543" s="9">
        <f>IF(COUNTIFS(purchase!$C:$C,$C543,purchase!$E:$E,$E543,purchase!$G:$G,"&gt;="&amp;$F543,purchase!$G:$G,"&lt;="&amp;$G543)=0,"",_xlfn.MAXIFS(purchase!$G:$G,purchase!$C:$C,$C543,purchase!$E:$E,$E543,purchase!$G:$G,"&gt;="&amp;$F543,purchase!$G:$G,"&lt;="&amp;$G543))</f>
        <v/>
      </c>
      <c r="L543" s="4" t="n"/>
      <c r="M543" s="4" t="n"/>
      <c r="N543" s="10">
        <f>IF(M543="","",SUMIFS(purchase!$N:$N,purchase!$C:$C,$C543,purchase!$E:$E,$E543,purchase!$G:$G,"&gt;="&amp;$F543,purchase!$G:$G,"&lt;="&amp;$G543))</f>
        <v/>
      </c>
      <c r="O543" s="10">
        <f>IF(M543="","",M543-N543)</f>
        <v/>
      </c>
      <c r="P543" s="11">
        <f>IF(M543=0,"",N543/M543)</f>
        <v/>
      </c>
      <c r="Q543" s="12">
        <f>IF(OR(G543="",O543=""),"",
IF(AND(G543&lt;TODAY(),O543&gt;0),"YES","NO"))</f>
        <v/>
      </c>
      <c r="R543" s="13" t="n"/>
      <c r="S543" s="14" t="n"/>
      <c r="T543" s="15">
        <f>IF(Q543="YES", IF(R543="Company",L543*(1+S543),IF(R543="Vendor",L543*(1-S543),"")),"")</f>
        <v/>
      </c>
      <c r="U543" s="15">
        <f>IF(Q543="YES",O543*T543,"")</f>
        <v/>
      </c>
      <c r="V543" s="16" t="n"/>
      <c r="W543" s="17">
        <f>IF(Q543="YES",G543+V543,"")</f>
        <v/>
      </c>
      <c r="X543" s="18">
        <f>IF(Q543="YES",IF(TODAY()&gt;W543,"OVERDUE","WITHIN TIME"),"")</f>
        <v/>
      </c>
    </row>
    <row r="544">
      <c r="A544" s="3" t="n">
        <v>540</v>
      </c>
      <c r="B544" s="4" t="n"/>
      <c r="C544" s="4" t="n"/>
      <c r="D544" s="5">
        <f>IF(E544="NRFC","Natural Rubber Field Coagulam","")</f>
        <v/>
      </c>
      <c r="E544" s="4" t="n"/>
      <c r="F544" s="6" t="n"/>
      <c r="G544" s="6" t="n"/>
      <c r="H544" s="7">
        <f>IF(G544="","",G544-TODAY())</f>
        <v/>
      </c>
      <c r="I544" s="8">
        <f>IF(G544="","",
IF(G544&lt;TODAY(),
IF(O544&gt;0,"Violated","Completed"),
IF(H544&lt;=7,"Expiring Soon",
"Active")))</f>
        <v/>
      </c>
      <c r="J544" s="8">
        <f>IF(C544="","",COUNTIFS(purchase!$C:$C,$C544,purchase!$E:$E,$E544,purchase!$G:$G,"&gt;="&amp;$F544,purchase!$G:$G,"&lt;="&amp;$G544))</f>
        <v/>
      </c>
      <c r="K544" s="9">
        <f>IF(COUNTIFS(purchase!$C:$C,$C544,purchase!$E:$E,$E544,purchase!$G:$G,"&gt;="&amp;$F544,purchase!$G:$G,"&lt;="&amp;$G544)=0,"",_xlfn.MAXIFS(purchase!$G:$G,purchase!$C:$C,$C544,purchase!$E:$E,$E544,purchase!$G:$G,"&gt;="&amp;$F544,purchase!$G:$G,"&lt;="&amp;$G544))</f>
        <v/>
      </c>
      <c r="L544" s="4" t="n"/>
      <c r="M544" s="4" t="n"/>
      <c r="N544" s="10">
        <f>IF(M544="","",SUMIFS(purchase!$N:$N,purchase!$C:$C,$C544,purchase!$E:$E,$E544,purchase!$G:$G,"&gt;="&amp;$F544,purchase!$G:$G,"&lt;="&amp;$G544))</f>
        <v/>
      </c>
      <c r="O544" s="10">
        <f>IF(M544="","",M544-N544)</f>
        <v/>
      </c>
      <c r="P544" s="11">
        <f>IF(M544=0,"",N544/M544)</f>
        <v/>
      </c>
      <c r="Q544" s="12">
        <f>IF(OR(G544="",O544=""),"",
IF(AND(G544&lt;TODAY(),O544&gt;0),"YES","NO"))</f>
        <v/>
      </c>
      <c r="R544" s="13" t="n"/>
      <c r="S544" s="14" t="n"/>
      <c r="T544" s="15">
        <f>IF(Q544="YES", IF(R544="Company",L544*(1+S544),IF(R544="Vendor",L544*(1-S544),"")),"")</f>
        <v/>
      </c>
      <c r="U544" s="15">
        <f>IF(Q544="YES",O544*T544,"")</f>
        <v/>
      </c>
      <c r="V544" s="16" t="n"/>
      <c r="W544" s="17">
        <f>IF(Q544="YES",G544+V544,"")</f>
        <v/>
      </c>
      <c r="X544" s="18">
        <f>IF(Q544="YES",IF(TODAY()&gt;W544,"OVERDUE","WITHIN TIME"),"")</f>
        <v/>
      </c>
    </row>
    <row r="545">
      <c r="A545" s="3" t="n">
        <v>541</v>
      </c>
      <c r="B545" s="4" t="n"/>
      <c r="C545" s="4" t="n"/>
      <c r="D545" s="5">
        <f>IF(E545="NRFC","Natural Rubber Field Coagulam","")</f>
        <v/>
      </c>
      <c r="E545" s="4" t="n"/>
      <c r="F545" s="6" t="n"/>
      <c r="G545" s="6" t="n"/>
      <c r="H545" s="7">
        <f>IF(G545="","",G545-TODAY())</f>
        <v/>
      </c>
      <c r="I545" s="8">
        <f>IF(G545="","",
IF(G545&lt;TODAY(),
IF(O545&gt;0,"Violated","Completed"),
IF(H545&lt;=7,"Expiring Soon",
"Active")))</f>
        <v/>
      </c>
      <c r="J545" s="8">
        <f>IF(C545="","",COUNTIFS(purchase!$C:$C,$C545,purchase!$E:$E,$E545,purchase!$G:$G,"&gt;="&amp;$F545,purchase!$G:$G,"&lt;="&amp;$G545))</f>
        <v/>
      </c>
      <c r="K545" s="9">
        <f>IF(COUNTIFS(purchase!$C:$C,$C545,purchase!$E:$E,$E545,purchase!$G:$G,"&gt;="&amp;$F545,purchase!$G:$G,"&lt;="&amp;$G545)=0,"",_xlfn.MAXIFS(purchase!$G:$G,purchase!$C:$C,$C545,purchase!$E:$E,$E545,purchase!$G:$G,"&gt;="&amp;$F545,purchase!$G:$G,"&lt;="&amp;$G545))</f>
        <v/>
      </c>
      <c r="L545" s="4" t="n"/>
      <c r="M545" s="4" t="n"/>
      <c r="N545" s="10">
        <f>IF(M545="","",SUMIFS(purchase!$N:$N,purchase!$C:$C,$C545,purchase!$E:$E,$E545,purchase!$G:$G,"&gt;="&amp;$F545,purchase!$G:$G,"&lt;="&amp;$G545))</f>
        <v/>
      </c>
      <c r="O545" s="10">
        <f>IF(M545="","",M545-N545)</f>
        <v/>
      </c>
      <c r="P545" s="11">
        <f>IF(M545=0,"",N545/M545)</f>
        <v/>
      </c>
      <c r="Q545" s="12">
        <f>IF(OR(G545="",O545=""),"",
IF(AND(G545&lt;TODAY(),O545&gt;0),"YES","NO"))</f>
        <v/>
      </c>
      <c r="R545" s="13" t="n"/>
      <c r="S545" s="14" t="n"/>
      <c r="T545" s="15">
        <f>IF(Q545="YES", IF(R545="Company",L545*(1+S545),IF(R545="Vendor",L545*(1-S545),"")),"")</f>
        <v/>
      </c>
      <c r="U545" s="15">
        <f>IF(Q545="YES",O545*T545,"")</f>
        <v/>
      </c>
      <c r="V545" s="16" t="n"/>
      <c r="W545" s="17">
        <f>IF(Q545="YES",G545+V545,"")</f>
        <v/>
      </c>
      <c r="X545" s="18">
        <f>IF(Q545="YES",IF(TODAY()&gt;W545,"OVERDUE","WITHIN TIME"),"")</f>
        <v/>
      </c>
    </row>
    <row r="546">
      <c r="A546" s="3" t="n">
        <v>542</v>
      </c>
      <c r="B546" s="4" t="n"/>
      <c r="C546" s="4" t="n"/>
      <c r="D546" s="5">
        <f>IF(E546="NRFC","Natural Rubber Field Coagulam","")</f>
        <v/>
      </c>
      <c r="E546" s="4" t="n"/>
      <c r="F546" s="6" t="n"/>
      <c r="G546" s="6" t="n"/>
      <c r="H546" s="7">
        <f>IF(G546="","",G546-TODAY())</f>
        <v/>
      </c>
      <c r="I546" s="8">
        <f>IF(G546="","",
IF(G546&lt;TODAY(),
IF(O546&gt;0,"Violated","Completed"),
IF(H546&lt;=7,"Expiring Soon",
"Active")))</f>
        <v/>
      </c>
      <c r="J546" s="8">
        <f>IF(C546="","",COUNTIFS(purchase!$C:$C,$C546,purchase!$E:$E,$E546,purchase!$G:$G,"&gt;="&amp;$F546,purchase!$G:$G,"&lt;="&amp;$G546))</f>
        <v/>
      </c>
      <c r="K546" s="9">
        <f>IF(COUNTIFS(purchase!$C:$C,$C546,purchase!$E:$E,$E546,purchase!$G:$G,"&gt;="&amp;$F546,purchase!$G:$G,"&lt;="&amp;$G546)=0,"",_xlfn.MAXIFS(purchase!$G:$G,purchase!$C:$C,$C546,purchase!$E:$E,$E546,purchase!$G:$G,"&gt;="&amp;$F546,purchase!$G:$G,"&lt;="&amp;$G546))</f>
        <v/>
      </c>
      <c r="L546" s="4" t="n"/>
      <c r="M546" s="4" t="n"/>
      <c r="N546" s="10">
        <f>IF(M546="","",SUMIFS(purchase!$N:$N,purchase!$C:$C,$C546,purchase!$E:$E,$E546,purchase!$G:$G,"&gt;="&amp;$F546,purchase!$G:$G,"&lt;="&amp;$G546))</f>
        <v/>
      </c>
      <c r="O546" s="10">
        <f>IF(M546="","",M546-N546)</f>
        <v/>
      </c>
      <c r="P546" s="11">
        <f>IF(M546=0,"",N546/M546)</f>
        <v/>
      </c>
      <c r="Q546" s="12">
        <f>IF(OR(G546="",O546=""),"",
IF(AND(G546&lt;TODAY(),O546&gt;0),"YES","NO"))</f>
        <v/>
      </c>
      <c r="R546" s="13" t="n"/>
      <c r="S546" s="14" t="n"/>
      <c r="T546" s="15">
        <f>IF(Q546="YES", IF(R546="Company",L546*(1+S546),IF(R546="Vendor",L546*(1-S546),"")),"")</f>
        <v/>
      </c>
      <c r="U546" s="15">
        <f>IF(Q546="YES",O546*T546,"")</f>
        <v/>
      </c>
      <c r="V546" s="16" t="n"/>
      <c r="W546" s="17">
        <f>IF(Q546="YES",G546+V546,"")</f>
        <v/>
      </c>
      <c r="X546" s="18">
        <f>IF(Q546="YES",IF(TODAY()&gt;W546,"OVERDUE","WITHIN TIME"),"")</f>
        <v/>
      </c>
    </row>
    <row r="547">
      <c r="A547" s="3" t="n">
        <v>543</v>
      </c>
      <c r="B547" s="4" t="n"/>
      <c r="C547" s="4" t="n"/>
      <c r="D547" s="5">
        <f>IF(E547="NRFC","Natural Rubber Field Coagulam","")</f>
        <v/>
      </c>
      <c r="E547" s="4" t="n"/>
      <c r="F547" s="6" t="n"/>
      <c r="G547" s="6" t="n"/>
      <c r="H547" s="7">
        <f>IF(G547="","",G547-TODAY())</f>
        <v/>
      </c>
      <c r="I547" s="8">
        <f>IF(G547="","",
IF(G547&lt;TODAY(),
IF(O547&gt;0,"Violated","Completed"),
IF(H547&lt;=7,"Expiring Soon",
"Active")))</f>
        <v/>
      </c>
      <c r="J547" s="8">
        <f>IF(C547="","",COUNTIFS(purchase!$C:$C,$C547,purchase!$E:$E,$E547,purchase!$G:$G,"&gt;="&amp;$F547,purchase!$G:$G,"&lt;="&amp;$G547))</f>
        <v/>
      </c>
      <c r="K547" s="9">
        <f>IF(COUNTIFS(purchase!$C:$C,$C547,purchase!$E:$E,$E547,purchase!$G:$G,"&gt;="&amp;$F547,purchase!$G:$G,"&lt;="&amp;$G547)=0,"",_xlfn.MAXIFS(purchase!$G:$G,purchase!$C:$C,$C547,purchase!$E:$E,$E547,purchase!$G:$G,"&gt;="&amp;$F547,purchase!$G:$G,"&lt;="&amp;$G547))</f>
        <v/>
      </c>
      <c r="L547" s="4" t="n"/>
      <c r="M547" s="4" t="n"/>
      <c r="N547" s="10">
        <f>IF(M547="","",SUMIFS(purchase!$N:$N,purchase!$C:$C,$C547,purchase!$E:$E,$E547,purchase!$G:$G,"&gt;="&amp;$F547,purchase!$G:$G,"&lt;="&amp;$G547))</f>
        <v/>
      </c>
      <c r="O547" s="10">
        <f>IF(M547="","",M547-N547)</f>
        <v/>
      </c>
      <c r="P547" s="11">
        <f>IF(M547=0,"",N547/M547)</f>
        <v/>
      </c>
      <c r="Q547" s="12">
        <f>IF(OR(G547="",O547=""),"",
IF(AND(G547&lt;TODAY(),O547&gt;0),"YES","NO"))</f>
        <v/>
      </c>
      <c r="R547" s="13" t="n"/>
      <c r="S547" s="14" t="n"/>
      <c r="T547" s="15">
        <f>IF(Q547="YES", IF(R547="Company",L547*(1+S547),IF(R547="Vendor",L547*(1-S547),"")),"")</f>
        <v/>
      </c>
      <c r="U547" s="15">
        <f>IF(Q547="YES",O547*T547,"")</f>
        <v/>
      </c>
      <c r="V547" s="16" t="n"/>
      <c r="W547" s="17">
        <f>IF(Q547="YES",G547+V547,"")</f>
        <v/>
      </c>
      <c r="X547" s="18">
        <f>IF(Q547="YES",IF(TODAY()&gt;W547,"OVERDUE","WITHIN TIME"),"")</f>
        <v/>
      </c>
    </row>
    <row r="548">
      <c r="A548" s="3" t="n">
        <v>544</v>
      </c>
      <c r="B548" s="4" t="n"/>
      <c r="C548" s="4" t="n"/>
      <c r="D548" s="5">
        <f>IF(E548="NRFC","Natural Rubber Field Coagulam","")</f>
        <v/>
      </c>
      <c r="E548" s="4" t="n"/>
      <c r="F548" s="6" t="n"/>
      <c r="G548" s="6" t="n"/>
      <c r="H548" s="7">
        <f>IF(G548="","",G548-TODAY())</f>
        <v/>
      </c>
      <c r="I548" s="8">
        <f>IF(G548="","",
IF(G548&lt;TODAY(),
IF(O548&gt;0,"Violated","Completed"),
IF(H548&lt;=7,"Expiring Soon",
"Active")))</f>
        <v/>
      </c>
      <c r="J548" s="8">
        <f>IF(C548="","",COUNTIFS(purchase!$C:$C,$C548,purchase!$E:$E,$E548,purchase!$G:$G,"&gt;="&amp;$F548,purchase!$G:$G,"&lt;="&amp;$G548))</f>
        <v/>
      </c>
      <c r="K548" s="9">
        <f>IF(COUNTIFS(purchase!$C:$C,$C548,purchase!$E:$E,$E548,purchase!$G:$G,"&gt;="&amp;$F548,purchase!$G:$G,"&lt;="&amp;$G548)=0,"",_xlfn.MAXIFS(purchase!$G:$G,purchase!$C:$C,$C548,purchase!$E:$E,$E548,purchase!$G:$G,"&gt;="&amp;$F548,purchase!$G:$G,"&lt;="&amp;$G548))</f>
        <v/>
      </c>
      <c r="L548" s="4" t="n"/>
      <c r="M548" s="4" t="n"/>
      <c r="N548" s="10">
        <f>IF(M548="","",SUMIFS(purchase!$N:$N,purchase!$C:$C,$C548,purchase!$E:$E,$E548,purchase!$G:$G,"&gt;="&amp;$F548,purchase!$G:$G,"&lt;="&amp;$G548))</f>
        <v/>
      </c>
      <c r="O548" s="10">
        <f>IF(M548="","",M548-N548)</f>
        <v/>
      </c>
      <c r="P548" s="11">
        <f>IF(M548=0,"",N548/M548)</f>
        <v/>
      </c>
      <c r="Q548" s="12">
        <f>IF(OR(G548="",O548=""),"",
IF(AND(G548&lt;TODAY(),O548&gt;0),"YES","NO"))</f>
        <v/>
      </c>
      <c r="R548" s="13" t="n"/>
      <c r="S548" s="14" t="n"/>
      <c r="T548" s="15">
        <f>IF(Q548="YES", IF(R548="Company",L548*(1+S548),IF(R548="Vendor",L548*(1-S548),"")),"")</f>
        <v/>
      </c>
      <c r="U548" s="15">
        <f>IF(Q548="YES",O548*T548,"")</f>
        <v/>
      </c>
      <c r="V548" s="16" t="n"/>
      <c r="W548" s="17">
        <f>IF(Q548="YES",G548+V548,"")</f>
        <v/>
      </c>
      <c r="X548" s="18">
        <f>IF(Q548="YES",IF(TODAY()&gt;W548,"OVERDUE","WITHIN TIME"),"")</f>
        <v/>
      </c>
    </row>
    <row r="549">
      <c r="A549" s="3" t="n">
        <v>545</v>
      </c>
      <c r="B549" s="4" t="n"/>
      <c r="C549" s="4" t="n"/>
      <c r="D549" s="5">
        <f>IF(E549="NRFC","Natural Rubber Field Coagulam","")</f>
        <v/>
      </c>
      <c r="E549" s="4" t="n"/>
      <c r="F549" s="6" t="n"/>
      <c r="G549" s="6" t="n"/>
      <c r="H549" s="7">
        <f>IF(G549="","",G549-TODAY())</f>
        <v/>
      </c>
      <c r="I549" s="8">
        <f>IF(G549="","",
IF(G549&lt;TODAY(),
IF(O549&gt;0,"Violated","Completed"),
IF(H549&lt;=7,"Expiring Soon",
"Active")))</f>
        <v/>
      </c>
      <c r="J549" s="8">
        <f>IF(C549="","",COUNTIFS(purchase!$C:$C,$C549,purchase!$E:$E,$E549,purchase!$G:$G,"&gt;="&amp;$F549,purchase!$G:$G,"&lt;="&amp;$G549))</f>
        <v/>
      </c>
      <c r="K549" s="9">
        <f>IF(COUNTIFS(purchase!$C:$C,$C549,purchase!$E:$E,$E549,purchase!$G:$G,"&gt;="&amp;$F549,purchase!$G:$G,"&lt;="&amp;$G549)=0,"",_xlfn.MAXIFS(purchase!$G:$G,purchase!$C:$C,$C549,purchase!$E:$E,$E549,purchase!$G:$G,"&gt;="&amp;$F549,purchase!$G:$G,"&lt;="&amp;$G549))</f>
        <v/>
      </c>
      <c r="L549" s="4" t="n"/>
      <c r="M549" s="4" t="n"/>
      <c r="N549" s="10">
        <f>IF(M549="","",SUMIFS(purchase!$N:$N,purchase!$C:$C,$C549,purchase!$E:$E,$E549,purchase!$G:$G,"&gt;="&amp;$F549,purchase!$G:$G,"&lt;="&amp;$G549))</f>
        <v/>
      </c>
      <c r="O549" s="10">
        <f>IF(M549="","",M549-N549)</f>
        <v/>
      </c>
      <c r="P549" s="11">
        <f>IF(M549=0,"",N549/M549)</f>
        <v/>
      </c>
      <c r="Q549" s="12">
        <f>IF(OR(G549="",O549=""),"",
IF(AND(G549&lt;TODAY(),O549&gt;0),"YES","NO"))</f>
        <v/>
      </c>
      <c r="R549" s="13" t="n"/>
      <c r="S549" s="14" t="n"/>
      <c r="T549" s="15">
        <f>IF(Q549="YES", IF(R549="Company",L549*(1+S549),IF(R549="Vendor",L549*(1-S549),"")),"")</f>
        <v/>
      </c>
      <c r="U549" s="15">
        <f>IF(Q549="YES",O549*T549,"")</f>
        <v/>
      </c>
      <c r="V549" s="16" t="n"/>
      <c r="W549" s="17">
        <f>IF(Q549="YES",G549+V549,"")</f>
        <v/>
      </c>
      <c r="X549" s="18">
        <f>IF(Q549="YES",IF(TODAY()&gt;W549,"OVERDUE","WITHIN TIME"),"")</f>
        <v/>
      </c>
    </row>
    <row r="550">
      <c r="A550" s="3" t="n">
        <v>546</v>
      </c>
      <c r="B550" s="4" t="n"/>
      <c r="C550" s="4" t="n"/>
      <c r="D550" s="5">
        <f>IF(E550="NRFC","Natural Rubber Field Coagulam","")</f>
        <v/>
      </c>
      <c r="E550" s="4" t="n"/>
      <c r="F550" s="6" t="n"/>
      <c r="G550" s="6" t="n"/>
      <c r="H550" s="7">
        <f>IF(G550="","",G550-TODAY())</f>
        <v/>
      </c>
      <c r="I550" s="8">
        <f>IF(G550="","",
IF(G550&lt;TODAY(),
IF(O550&gt;0,"Violated","Completed"),
IF(H550&lt;=7,"Expiring Soon",
"Active")))</f>
        <v/>
      </c>
      <c r="J550" s="8">
        <f>IF(C550="","",COUNTIFS(purchase!$C:$C,$C550,purchase!$E:$E,$E550,purchase!$G:$G,"&gt;="&amp;$F550,purchase!$G:$G,"&lt;="&amp;$G550))</f>
        <v/>
      </c>
      <c r="K550" s="9">
        <f>IF(COUNTIFS(purchase!$C:$C,$C550,purchase!$E:$E,$E550,purchase!$G:$G,"&gt;="&amp;$F550,purchase!$G:$G,"&lt;="&amp;$G550)=0,"",_xlfn.MAXIFS(purchase!$G:$G,purchase!$C:$C,$C550,purchase!$E:$E,$E550,purchase!$G:$G,"&gt;="&amp;$F550,purchase!$G:$G,"&lt;="&amp;$G550))</f>
        <v/>
      </c>
      <c r="L550" s="4" t="n"/>
      <c r="M550" s="4" t="n"/>
      <c r="N550" s="10">
        <f>IF(M550="","",SUMIFS(purchase!$N:$N,purchase!$C:$C,$C550,purchase!$E:$E,$E550,purchase!$G:$G,"&gt;="&amp;$F550,purchase!$G:$G,"&lt;="&amp;$G550))</f>
        <v/>
      </c>
      <c r="O550" s="10">
        <f>IF(M550="","",M550-N550)</f>
        <v/>
      </c>
      <c r="P550" s="11">
        <f>IF(M550=0,"",N550/M550)</f>
        <v/>
      </c>
      <c r="Q550" s="12">
        <f>IF(OR(G550="",O550=""),"",
IF(AND(G550&lt;TODAY(),O550&gt;0),"YES","NO"))</f>
        <v/>
      </c>
      <c r="R550" s="13" t="n"/>
      <c r="S550" s="14" t="n"/>
      <c r="T550" s="15">
        <f>IF(Q550="YES", IF(R550="Company",L550*(1+S550),IF(R550="Vendor",L550*(1-S550),"")),"")</f>
        <v/>
      </c>
      <c r="U550" s="15">
        <f>IF(Q550="YES",O550*T550,"")</f>
        <v/>
      </c>
      <c r="V550" s="16" t="n"/>
      <c r="W550" s="17">
        <f>IF(Q550="YES",G550+V550,"")</f>
        <v/>
      </c>
      <c r="X550" s="18">
        <f>IF(Q550="YES",IF(TODAY()&gt;W550,"OVERDUE","WITHIN TIME"),"")</f>
        <v/>
      </c>
    </row>
    <row r="551">
      <c r="A551" s="3" t="n">
        <v>547</v>
      </c>
      <c r="B551" s="4" t="n"/>
      <c r="C551" s="4" t="n"/>
      <c r="D551" s="5">
        <f>IF(E551="NRFC","Natural Rubber Field Coagulam","")</f>
        <v/>
      </c>
      <c r="E551" s="4" t="n"/>
      <c r="F551" s="6" t="n"/>
      <c r="G551" s="6" t="n"/>
      <c r="H551" s="7">
        <f>IF(G551="","",G551-TODAY())</f>
        <v/>
      </c>
      <c r="I551" s="8">
        <f>IF(G551="","",
IF(G551&lt;TODAY(),
IF(O551&gt;0,"Violated","Completed"),
IF(H551&lt;=7,"Expiring Soon",
"Active")))</f>
        <v/>
      </c>
      <c r="J551" s="8">
        <f>IF(C551="","",COUNTIFS(purchase!$C:$C,$C551,purchase!$E:$E,$E551,purchase!$G:$G,"&gt;="&amp;$F551,purchase!$G:$G,"&lt;="&amp;$G551))</f>
        <v/>
      </c>
      <c r="K551" s="9">
        <f>IF(COUNTIFS(purchase!$C:$C,$C551,purchase!$E:$E,$E551,purchase!$G:$G,"&gt;="&amp;$F551,purchase!$G:$G,"&lt;="&amp;$G551)=0,"",_xlfn.MAXIFS(purchase!$G:$G,purchase!$C:$C,$C551,purchase!$E:$E,$E551,purchase!$G:$G,"&gt;="&amp;$F551,purchase!$G:$G,"&lt;="&amp;$G551))</f>
        <v/>
      </c>
      <c r="L551" s="4" t="n"/>
      <c r="M551" s="4" t="n"/>
      <c r="N551" s="10">
        <f>IF(M551="","",SUMIFS(purchase!$N:$N,purchase!$C:$C,$C551,purchase!$E:$E,$E551,purchase!$G:$G,"&gt;="&amp;$F551,purchase!$G:$G,"&lt;="&amp;$G551))</f>
        <v/>
      </c>
      <c r="O551" s="10">
        <f>IF(M551="","",M551-N551)</f>
        <v/>
      </c>
      <c r="P551" s="11">
        <f>IF(M551=0,"",N551/M551)</f>
        <v/>
      </c>
      <c r="Q551" s="12">
        <f>IF(OR(G551="",O551=""),"",
IF(AND(G551&lt;TODAY(),O551&gt;0),"YES","NO"))</f>
        <v/>
      </c>
      <c r="R551" s="13" t="n"/>
      <c r="S551" s="14" t="n"/>
      <c r="T551" s="15">
        <f>IF(Q551="YES", IF(R551="Company",L551*(1+S551),IF(R551="Vendor",L551*(1-S551),"")),"")</f>
        <v/>
      </c>
      <c r="U551" s="15">
        <f>IF(Q551="YES",O551*T551,"")</f>
        <v/>
      </c>
      <c r="V551" s="16" t="n"/>
      <c r="W551" s="17">
        <f>IF(Q551="YES",G551+V551,"")</f>
        <v/>
      </c>
      <c r="X551" s="18">
        <f>IF(Q551="YES",IF(TODAY()&gt;W551,"OVERDUE","WITHIN TIME"),"")</f>
        <v/>
      </c>
    </row>
    <row r="552">
      <c r="A552" s="3" t="n">
        <v>548</v>
      </c>
      <c r="B552" s="4" t="n"/>
      <c r="C552" s="4" t="n"/>
      <c r="D552" s="5">
        <f>IF(E552="NRFC","Natural Rubber Field Coagulam","")</f>
        <v/>
      </c>
      <c r="E552" s="4" t="n"/>
      <c r="F552" s="6" t="n"/>
      <c r="G552" s="6" t="n"/>
      <c r="H552" s="7">
        <f>IF(G552="","",G552-TODAY())</f>
        <v/>
      </c>
      <c r="I552" s="8">
        <f>IF(G552="","",
IF(G552&lt;TODAY(),
IF(O552&gt;0,"Violated","Completed"),
IF(H552&lt;=7,"Expiring Soon",
"Active")))</f>
        <v/>
      </c>
      <c r="J552" s="8">
        <f>IF(C552="","",COUNTIFS(purchase!$C:$C,$C552,purchase!$E:$E,$E552,purchase!$G:$G,"&gt;="&amp;$F552,purchase!$G:$G,"&lt;="&amp;$G552))</f>
        <v/>
      </c>
      <c r="K552" s="9">
        <f>IF(COUNTIFS(purchase!$C:$C,$C552,purchase!$E:$E,$E552,purchase!$G:$G,"&gt;="&amp;$F552,purchase!$G:$G,"&lt;="&amp;$G552)=0,"",_xlfn.MAXIFS(purchase!$G:$G,purchase!$C:$C,$C552,purchase!$E:$E,$E552,purchase!$G:$G,"&gt;="&amp;$F552,purchase!$G:$G,"&lt;="&amp;$G552))</f>
        <v/>
      </c>
      <c r="L552" s="4" t="n"/>
      <c r="M552" s="4" t="n"/>
      <c r="N552" s="10">
        <f>IF(M552="","",SUMIFS(purchase!$N:$N,purchase!$C:$C,$C552,purchase!$E:$E,$E552,purchase!$G:$G,"&gt;="&amp;$F552,purchase!$G:$G,"&lt;="&amp;$G552))</f>
        <v/>
      </c>
      <c r="O552" s="10">
        <f>IF(M552="","",M552-N552)</f>
        <v/>
      </c>
      <c r="P552" s="11">
        <f>IF(M552=0,"",N552/M552)</f>
        <v/>
      </c>
      <c r="Q552" s="12">
        <f>IF(OR(G552="",O552=""),"",
IF(AND(G552&lt;TODAY(),O552&gt;0),"YES","NO"))</f>
        <v/>
      </c>
      <c r="R552" s="13" t="n"/>
      <c r="S552" s="14" t="n"/>
      <c r="T552" s="15">
        <f>IF(Q552="YES", IF(R552="Company",L552*(1+S552),IF(R552="Vendor",L552*(1-S552),"")),"")</f>
        <v/>
      </c>
      <c r="U552" s="15">
        <f>IF(Q552="YES",O552*T552,"")</f>
        <v/>
      </c>
      <c r="V552" s="16" t="n"/>
      <c r="W552" s="17">
        <f>IF(Q552="YES",G552+V552,"")</f>
        <v/>
      </c>
      <c r="X552" s="18">
        <f>IF(Q552="YES",IF(TODAY()&gt;W552,"OVERDUE","WITHIN TIME"),"")</f>
        <v/>
      </c>
    </row>
    <row r="553">
      <c r="A553" s="3" t="n">
        <v>549</v>
      </c>
      <c r="B553" s="4" t="n"/>
      <c r="C553" s="4" t="n"/>
      <c r="D553" s="5">
        <f>IF(E553="NRFC","Natural Rubber Field Coagulam","")</f>
        <v/>
      </c>
      <c r="E553" s="4" t="n"/>
      <c r="F553" s="6" t="n"/>
      <c r="G553" s="6" t="n"/>
      <c r="H553" s="7">
        <f>IF(G553="","",G553-TODAY())</f>
        <v/>
      </c>
      <c r="I553" s="8">
        <f>IF(G553="","",
IF(G553&lt;TODAY(),
IF(O553&gt;0,"Violated","Completed"),
IF(H553&lt;=7,"Expiring Soon",
"Active")))</f>
        <v/>
      </c>
      <c r="J553" s="8">
        <f>IF(C553="","",COUNTIFS(purchase!$C:$C,$C553,purchase!$E:$E,$E553,purchase!$G:$G,"&gt;="&amp;$F553,purchase!$G:$G,"&lt;="&amp;$G553))</f>
        <v/>
      </c>
      <c r="K553" s="9">
        <f>IF(COUNTIFS(purchase!$C:$C,$C553,purchase!$E:$E,$E553,purchase!$G:$G,"&gt;="&amp;$F553,purchase!$G:$G,"&lt;="&amp;$G553)=0,"",_xlfn.MAXIFS(purchase!$G:$G,purchase!$C:$C,$C553,purchase!$E:$E,$E553,purchase!$G:$G,"&gt;="&amp;$F553,purchase!$G:$G,"&lt;="&amp;$G553))</f>
        <v/>
      </c>
      <c r="L553" s="4" t="n"/>
      <c r="M553" s="4" t="n"/>
      <c r="N553" s="10">
        <f>IF(M553="","",SUMIFS(purchase!$N:$N,purchase!$C:$C,$C553,purchase!$E:$E,$E553,purchase!$G:$G,"&gt;="&amp;$F553,purchase!$G:$G,"&lt;="&amp;$G553))</f>
        <v/>
      </c>
      <c r="O553" s="10">
        <f>IF(M553="","",M553-N553)</f>
        <v/>
      </c>
      <c r="P553" s="11">
        <f>IF(M553=0,"",N553/M553)</f>
        <v/>
      </c>
      <c r="Q553" s="12">
        <f>IF(OR(G553="",O553=""),"",
IF(AND(G553&lt;TODAY(),O553&gt;0),"YES","NO"))</f>
        <v/>
      </c>
      <c r="R553" s="13" t="n"/>
      <c r="S553" s="14" t="n"/>
      <c r="T553" s="15">
        <f>IF(Q553="YES", IF(R553="Company",L553*(1+S553),IF(R553="Vendor",L553*(1-S553),"")),"")</f>
        <v/>
      </c>
      <c r="U553" s="15">
        <f>IF(Q553="YES",O553*T553,"")</f>
        <v/>
      </c>
      <c r="V553" s="16" t="n"/>
      <c r="W553" s="17">
        <f>IF(Q553="YES",G553+V553,"")</f>
        <v/>
      </c>
      <c r="X553" s="18">
        <f>IF(Q553="YES",IF(TODAY()&gt;W553,"OVERDUE","WITHIN TIME"),"")</f>
        <v/>
      </c>
    </row>
    <row r="554">
      <c r="A554" s="3" t="n">
        <v>550</v>
      </c>
      <c r="B554" s="4" t="n"/>
      <c r="C554" s="4" t="n"/>
      <c r="D554" s="5">
        <f>IF(E554="NRFC","Natural Rubber Field Coagulam","")</f>
        <v/>
      </c>
      <c r="E554" s="4" t="n"/>
      <c r="F554" s="6" t="n"/>
      <c r="G554" s="6" t="n"/>
      <c r="H554" s="7">
        <f>IF(G554="","",G554-TODAY())</f>
        <v/>
      </c>
      <c r="I554" s="8">
        <f>IF(G554="","",
IF(G554&lt;TODAY(),
IF(O554&gt;0,"Violated","Completed"),
IF(H554&lt;=7,"Expiring Soon",
"Active")))</f>
        <v/>
      </c>
      <c r="J554" s="8">
        <f>IF(C554="","",COUNTIFS(purchase!$C:$C,$C554,purchase!$E:$E,$E554,purchase!$G:$G,"&gt;="&amp;$F554,purchase!$G:$G,"&lt;="&amp;$G554))</f>
        <v/>
      </c>
      <c r="K554" s="9">
        <f>IF(COUNTIFS(purchase!$C:$C,$C554,purchase!$E:$E,$E554,purchase!$G:$G,"&gt;="&amp;$F554,purchase!$G:$G,"&lt;="&amp;$G554)=0,"",_xlfn.MAXIFS(purchase!$G:$G,purchase!$C:$C,$C554,purchase!$E:$E,$E554,purchase!$G:$G,"&gt;="&amp;$F554,purchase!$G:$G,"&lt;="&amp;$G554))</f>
        <v/>
      </c>
      <c r="L554" s="4" t="n"/>
      <c r="M554" s="4" t="n"/>
      <c r="N554" s="10">
        <f>IF(M554="","",SUMIFS(purchase!$N:$N,purchase!$C:$C,$C554,purchase!$E:$E,$E554,purchase!$G:$G,"&gt;="&amp;$F554,purchase!$G:$G,"&lt;="&amp;$G554))</f>
        <v/>
      </c>
      <c r="O554" s="10">
        <f>IF(M554="","",M554-N554)</f>
        <v/>
      </c>
      <c r="P554" s="11">
        <f>IF(M554=0,"",N554/M554)</f>
        <v/>
      </c>
      <c r="Q554" s="12">
        <f>IF(OR(G554="",O554=""),"",
IF(AND(G554&lt;TODAY(),O554&gt;0),"YES","NO"))</f>
        <v/>
      </c>
      <c r="R554" s="13" t="n"/>
      <c r="S554" s="14" t="n"/>
      <c r="T554" s="15">
        <f>IF(Q554="YES", IF(R554="Company",L554*(1+S554),IF(R554="Vendor",L554*(1-S554),"")),"")</f>
        <v/>
      </c>
      <c r="U554" s="15">
        <f>IF(Q554="YES",O554*T554,"")</f>
        <v/>
      </c>
      <c r="V554" s="16" t="n"/>
      <c r="W554" s="17">
        <f>IF(Q554="YES",G554+V554,"")</f>
        <v/>
      </c>
      <c r="X554" s="18">
        <f>IF(Q554="YES",IF(TODAY()&gt;W554,"OVERDUE","WITHIN TIME"),"")</f>
        <v/>
      </c>
    </row>
    <row r="555">
      <c r="A555" s="3" t="n">
        <v>551</v>
      </c>
      <c r="B555" s="4" t="n"/>
      <c r="C555" s="4" t="n"/>
      <c r="D555" s="5">
        <f>IF(E555="NRFC","Natural Rubber Field Coagulam","")</f>
        <v/>
      </c>
      <c r="E555" s="4" t="n"/>
      <c r="F555" s="6" t="n"/>
      <c r="G555" s="6" t="n"/>
      <c r="H555" s="7">
        <f>IF(G555="","",G555-TODAY())</f>
        <v/>
      </c>
      <c r="I555" s="8">
        <f>IF(G555="","",
IF(G555&lt;TODAY(),
IF(O555&gt;0,"Violated","Completed"),
IF(H555&lt;=7,"Expiring Soon",
"Active")))</f>
        <v/>
      </c>
      <c r="J555" s="8">
        <f>IF(C555="","",COUNTIFS(purchase!$C:$C,$C555,purchase!$E:$E,$E555,purchase!$G:$G,"&gt;="&amp;$F555,purchase!$G:$G,"&lt;="&amp;$G555))</f>
        <v/>
      </c>
      <c r="K555" s="9">
        <f>IF(COUNTIFS(purchase!$C:$C,$C555,purchase!$E:$E,$E555,purchase!$G:$G,"&gt;="&amp;$F555,purchase!$G:$G,"&lt;="&amp;$G555)=0,"",_xlfn.MAXIFS(purchase!$G:$G,purchase!$C:$C,$C555,purchase!$E:$E,$E555,purchase!$G:$G,"&gt;="&amp;$F555,purchase!$G:$G,"&lt;="&amp;$G555))</f>
        <v/>
      </c>
      <c r="L555" s="4" t="n"/>
      <c r="M555" s="4" t="n"/>
      <c r="N555" s="10">
        <f>IF(M555="","",SUMIFS(purchase!$N:$N,purchase!$C:$C,$C555,purchase!$E:$E,$E555,purchase!$G:$G,"&gt;="&amp;$F555,purchase!$G:$G,"&lt;="&amp;$G555))</f>
        <v/>
      </c>
      <c r="O555" s="10">
        <f>IF(M555="","",M555-N555)</f>
        <v/>
      </c>
      <c r="P555" s="11">
        <f>IF(M555=0,"",N555/M555)</f>
        <v/>
      </c>
      <c r="Q555" s="12">
        <f>IF(OR(G555="",O555=""),"",
IF(AND(G555&lt;TODAY(),O555&gt;0),"YES","NO"))</f>
        <v/>
      </c>
      <c r="R555" s="13" t="n"/>
      <c r="S555" s="14" t="n"/>
      <c r="T555" s="15">
        <f>IF(Q555="YES", IF(R555="Company",L555*(1+S555),IF(R555="Vendor",L555*(1-S555),"")),"")</f>
        <v/>
      </c>
      <c r="U555" s="15">
        <f>IF(Q555="YES",O555*T555,"")</f>
        <v/>
      </c>
      <c r="V555" s="16" t="n"/>
      <c r="W555" s="17">
        <f>IF(Q555="YES",G555+V555,"")</f>
        <v/>
      </c>
      <c r="X555" s="18">
        <f>IF(Q555="YES",IF(TODAY()&gt;W555,"OVERDUE","WITHIN TIME"),"")</f>
        <v/>
      </c>
    </row>
    <row r="556">
      <c r="A556" s="3" t="n">
        <v>552</v>
      </c>
      <c r="B556" s="4" t="n"/>
      <c r="C556" s="4" t="n"/>
      <c r="D556" s="5">
        <f>IF(E556="NRFC","Natural Rubber Field Coagulam","")</f>
        <v/>
      </c>
      <c r="E556" s="4" t="n"/>
      <c r="F556" s="6" t="n"/>
      <c r="G556" s="6" t="n"/>
      <c r="H556" s="7">
        <f>IF(G556="","",G556-TODAY())</f>
        <v/>
      </c>
      <c r="I556" s="8">
        <f>IF(G556="","",
IF(G556&lt;TODAY(),
IF(O556&gt;0,"Violated","Completed"),
IF(H556&lt;=7,"Expiring Soon",
"Active")))</f>
        <v/>
      </c>
      <c r="J556" s="8">
        <f>IF(C556="","",COUNTIFS(purchase!$C:$C,$C556,purchase!$E:$E,$E556,purchase!$G:$G,"&gt;="&amp;$F556,purchase!$G:$G,"&lt;="&amp;$G556))</f>
        <v/>
      </c>
      <c r="K556" s="9">
        <f>IF(COUNTIFS(purchase!$C:$C,$C556,purchase!$E:$E,$E556,purchase!$G:$G,"&gt;="&amp;$F556,purchase!$G:$G,"&lt;="&amp;$G556)=0,"",_xlfn.MAXIFS(purchase!$G:$G,purchase!$C:$C,$C556,purchase!$E:$E,$E556,purchase!$G:$G,"&gt;="&amp;$F556,purchase!$G:$G,"&lt;="&amp;$G556))</f>
        <v/>
      </c>
      <c r="L556" s="4" t="n"/>
      <c r="M556" s="4" t="n"/>
      <c r="N556" s="10">
        <f>IF(M556="","",SUMIFS(purchase!$N:$N,purchase!$C:$C,$C556,purchase!$E:$E,$E556,purchase!$G:$G,"&gt;="&amp;$F556,purchase!$G:$G,"&lt;="&amp;$G556))</f>
        <v/>
      </c>
      <c r="O556" s="10">
        <f>IF(M556="","",M556-N556)</f>
        <v/>
      </c>
      <c r="P556" s="11">
        <f>IF(M556=0,"",N556/M556)</f>
        <v/>
      </c>
      <c r="Q556" s="12">
        <f>IF(OR(G556="",O556=""),"",
IF(AND(G556&lt;TODAY(),O556&gt;0),"YES","NO"))</f>
        <v/>
      </c>
      <c r="R556" s="13" t="n"/>
      <c r="S556" s="14" t="n"/>
      <c r="T556" s="15">
        <f>IF(Q556="YES", IF(R556="Company",L556*(1+S556),IF(R556="Vendor",L556*(1-S556),"")),"")</f>
        <v/>
      </c>
      <c r="U556" s="15">
        <f>IF(Q556="YES",O556*T556,"")</f>
        <v/>
      </c>
      <c r="V556" s="16" t="n"/>
      <c r="W556" s="17">
        <f>IF(Q556="YES",G556+V556,"")</f>
        <v/>
      </c>
      <c r="X556" s="18">
        <f>IF(Q556="YES",IF(TODAY()&gt;W556,"OVERDUE","WITHIN TIME"),"")</f>
        <v/>
      </c>
    </row>
    <row r="557">
      <c r="A557" s="3" t="n">
        <v>553</v>
      </c>
      <c r="B557" s="4" t="n"/>
      <c r="C557" s="4" t="n"/>
      <c r="D557" s="5">
        <f>IF(E557="NRFC","Natural Rubber Field Coagulam","")</f>
        <v/>
      </c>
      <c r="E557" s="4" t="n"/>
      <c r="F557" s="6" t="n"/>
      <c r="G557" s="6" t="n"/>
      <c r="H557" s="7">
        <f>IF(G557="","",G557-TODAY())</f>
        <v/>
      </c>
      <c r="I557" s="8">
        <f>IF(G557="","",
IF(G557&lt;TODAY(),
IF(O557&gt;0,"Violated","Completed"),
IF(H557&lt;=7,"Expiring Soon",
"Active")))</f>
        <v/>
      </c>
      <c r="J557" s="8">
        <f>IF(C557="","",COUNTIFS(purchase!$C:$C,$C557,purchase!$E:$E,$E557,purchase!$G:$G,"&gt;="&amp;$F557,purchase!$G:$G,"&lt;="&amp;$G557))</f>
        <v/>
      </c>
      <c r="K557" s="9">
        <f>IF(COUNTIFS(purchase!$C:$C,$C557,purchase!$E:$E,$E557,purchase!$G:$G,"&gt;="&amp;$F557,purchase!$G:$G,"&lt;="&amp;$G557)=0,"",_xlfn.MAXIFS(purchase!$G:$G,purchase!$C:$C,$C557,purchase!$E:$E,$E557,purchase!$G:$G,"&gt;="&amp;$F557,purchase!$G:$G,"&lt;="&amp;$G557))</f>
        <v/>
      </c>
      <c r="L557" s="4" t="n"/>
      <c r="M557" s="4" t="n"/>
      <c r="N557" s="10">
        <f>IF(M557="","",SUMIFS(purchase!$N:$N,purchase!$C:$C,$C557,purchase!$E:$E,$E557,purchase!$G:$G,"&gt;="&amp;$F557,purchase!$G:$G,"&lt;="&amp;$G557))</f>
        <v/>
      </c>
      <c r="O557" s="10">
        <f>IF(M557="","",M557-N557)</f>
        <v/>
      </c>
      <c r="P557" s="11">
        <f>IF(M557=0,"",N557/M557)</f>
        <v/>
      </c>
      <c r="Q557" s="12">
        <f>IF(OR(G557="",O557=""),"",
IF(AND(G557&lt;TODAY(),O557&gt;0),"YES","NO"))</f>
        <v/>
      </c>
      <c r="R557" s="13" t="n"/>
      <c r="S557" s="14" t="n"/>
      <c r="T557" s="15">
        <f>IF(Q557="YES", IF(R557="Company",L557*(1+S557),IF(R557="Vendor",L557*(1-S557),"")),"")</f>
        <v/>
      </c>
      <c r="U557" s="15">
        <f>IF(Q557="YES",O557*T557,"")</f>
        <v/>
      </c>
      <c r="V557" s="16" t="n"/>
      <c r="W557" s="17">
        <f>IF(Q557="YES",G557+V557,"")</f>
        <v/>
      </c>
      <c r="X557" s="18">
        <f>IF(Q557="YES",IF(TODAY()&gt;W557,"OVERDUE","WITHIN TIME"),"")</f>
        <v/>
      </c>
    </row>
    <row r="558">
      <c r="A558" s="3" t="n">
        <v>554</v>
      </c>
      <c r="B558" s="4" t="n"/>
      <c r="C558" s="4" t="n"/>
      <c r="D558" s="5">
        <f>IF(E558="NRFC","Natural Rubber Field Coagulam","")</f>
        <v/>
      </c>
      <c r="E558" s="4" t="n"/>
      <c r="F558" s="6" t="n"/>
      <c r="G558" s="6" t="n"/>
      <c r="H558" s="7">
        <f>IF(G558="","",G558-TODAY())</f>
        <v/>
      </c>
      <c r="I558" s="8">
        <f>IF(G558="","",
IF(G558&lt;TODAY(),
IF(O558&gt;0,"Violated","Completed"),
IF(H558&lt;=7,"Expiring Soon",
"Active")))</f>
        <v/>
      </c>
      <c r="J558" s="8">
        <f>IF(C558="","",COUNTIFS(purchase!$C:$C,$C558,purchase!$E:$E,$E558,purchase!$G:$G,"&gt;="&amp;$F558,purchase!$G:$G,"&lt;="&amp;$G558))</f>
        <v/>
      </c>
      <c r="K558" s="9">
        <f>IF(COUNTIFS(purchase!$C:$C,$C558,purchase!$E:$E,$E558,purchase!$G:$G,"&gt;="&amp;$F558,purchase!$G:$G,"&lt;="&amp;$G558)=0,"",_xlfn.MAXIFS(purchase!$G:$G,purchase!$C:$C,$C558,purchase!$E:$E,$E558,purchase!$G:$G,"&gt;="&amp;$F558,purchase!$G:$G,"&lt;="&amp;$G558))</f>
        <v/>
      </c>
      <c r="L558" s="4" t="n"/>
      <c r="M558" s="4" t="n"/>
      <c r="N558" s="10">
        <f>IF(M558="","",SUMIFS(purchase!$N:$N,purchase!$C:$C,$C558,purchase!$E:$E,$E558,purchase!$G:$G,"&gt;="&amp;$F558,purchase!$G:$G,"&lt;="&amp;$G558))</f>
        <v/>
      </c>
      <c r="O558" s="10">
        <f>IF(M558="","",M558-N558)</f>
        <v/>
      </c>
      <c r="P558" s="11">
        <f>IF(M558=0,"",N558/M558)</f>
        <v/>
      </c>
      <c r="Q558" s="12">
        <f>IF(OR(G558="",O558=""),"",
IF(AND(G558&lt;TODAY(),O558&gt;0),"YES","NO"))</f>
        <v/>
      </c>
      <c r="R558" s="13" t="n"/>
      <c r="S558" s="14" t="n"/>
      <c r="T558" s="15">
        <f>IF(Q558="YES", IF(R558="Company",L558*(1+S558),IF(R558="Vendor",L558*(1-S558),"")),"")</f>
        <v/>
      </c>
      <c r="U558" s="15">
        <f>IF(Q558="YES",O558*T558,"")</f>
        <v/>
      </c>
      <c r="V558" s="16" t="n"/>
      <c r="W558" s="17">
        <f>IF(Q558="YES",G558+V558,"")</f>
        <v/>
      </c>
      <c r="X558" s="18">
        <f>IF(Q558="YES",IF(TODAY()&gt;W558,"OVERDUE","WITHIN TIME"),"")</f>
        <v/>
      </c>
    </row>
    <row r="559">
      <c r="A559" s="3" t="n">
        <v>555</v>
      </c>
      <c r="B559" s="4" t="n"/>
      <c r="C559" s="4" t="n"/>
      <c r="D559" s="5">
        <f>IF(E559="NRFC","Natural Rubber Field Coagulam","")</f>
        <v/>
      </c>
      <c r="E559" s="4" t="n"/>
      <c r="F559" s="6" t="n"/>
      <c r="G559" s="6" t="n"/>
      <c r="H559" s="7">
        <f>IF(G559="","",G559-TODAY())</f>
        <v/>
      </c>
      <c r="I559" s="8">
        <f>IF(G559="","",
IF(G559&lt;TODAY(),
IF(O559&gt;0,"Violated","Completed"),
IF(H559&lt;=7,"Expiring Soon",
"Active")))</f>
        <v/>
      </c>
      <c r="J559" s="8">
        <f>IF(C559="","",COUNTIFS(purchase!$C:$C,$C559,purchase!$E:$E,$E559,purchase!$G:$G,"&gt;="&amp;$F559,purchase!$G:$G,"&lt;="&amp;$G559))</f>
        <v/>
      </c>
      <c r="K559" s="9">
        <f>IF(COUNTIFS(purchase!$C:$C,$C559,purchase!$E:$E,$E559,purchase!$G:$G,"&gt;="&amp;$F559,purchase!$G:$G,"&lt;="&amp;$G559)=0,"",_xlfn.MAXIFS(purchase!$G:$G,purchase!$C:$C,$C559,purchase!$E:$E,$E559,purchase!$G:$G,"&gt;="&amp;$F559,purchase!$G:$G,"&lt;="&amp;$G559))</f>
        <v/>
      </c>
      <c r="L559" s="4" t="n"/>
      <c r="M559" s="4" t="n"/>
      <c r="N559" s="10">
        <f>IF(M559="","",SUMIFS(purchase!$N:$N,purchase!$C:$C,$C559,purchase!$E:$E,$E559,purchase!$G:$G,"&gt;="&amp;$F559,purchase!$G:$G,"&lt;="&amp;$G559))</f>
        <v/>
      </c>
      <c r="O559" s="10">
        <f>IF(M559="","",M559-N559)</f>
        <v/>
      </c>
      <c r="P559" s="11">
        <f>IF(M559=0,"",N559/M559)</f>
        <v/>
      </c>
      <c r="Q559" s="12">
        <f>IF(OR(G559="",O559=""),"",
IF(AND(G559&lt;TODAY(),O559&gt;0),"YES","NO"))</f>
        <v/>
      </c>
      <c r="R559" s="13" t="n"/>
      <c r="S559" s="14" t="n"/>
      <c r="T559" s="15">
        <f>IF(Q559="YES", IF(R559="Company",L559*(1+S559),IF(R559="Vendor",L559*(1-S559),"")),"")</f>
        <v/>
      </c>
      <c r="U559" s="15">
        <f>IF(Q559="YES",O559*T559,"")</f>
        <v/>
      </c>
      <c r="V559" s="16" t="n"/>
      <c r="W559" s="17">
        <f>IF(Q559="YES",G559+V559,"")</f>
        <v/>
      </c>
      <c r="X559" s="18">
        <f>IF(Q559="YES",IF(TODAY()&gt;W559,"OVERDUE","WITHIN TIME"),"")</f>
        <v/>
      </c>
    </row>
    <row r="560">
      <c r="A560" s="3" t="n">
        <v>556</v>
      </c>
      <c r="B560" s="4" t="n"/>
      <c r="C560" s="4" t="n"/>
      <c r="D560" s="5">
        <f>IF(E560="NRFC","Natural Rubber Field Coagulam","")</f>
        <v/>
      </c>
      <c r="E560" s="4" t="n"/>
      <c r="F560" s="6" t="n"/>
      <c r="G560" s="6" t="n"/>
      <c r="H560" s="7">
        <f>IF(G560="","",G560-TODAY())</f>
        <v/>
      </c>
      <c r="I560" s="8">
        <f>IF(G560="","",
IF(G560&lt;TODAY(),
IF(O560&gt;0,"Violated","Completed"),
IF(H560&lt;=7,"Expiring Soon",
"Active")))</f>
        <v/>
      </c>
      <c r="J560" s="8">
        <f>IF(C560="","",COUNTIFS(purchase!$C:$C,$C560,purchase!$E:$E,$E560,purchase!$G:$G,"&gt;="&amp;$F560,purchase!$G:$G,"&lt;="&amp;$G560))</f>
        <v/>
      </c>
      <c r="K560" s="9">
        <f>IF(COUNTIFS(purchase!$C:$C,$C560,purchase!$E:$E,$E560,purchase!$G:$G,"&gt;="&amp;$F560,purchase!$G:$G,"&lt;="&amp;$G560)=0,"",_xlfn.MAXIFS(purchase!$G:$G,purchase!$C:$C,$C560,purchase!$E:$E,$E560,purchase!$G:$G,"&gt;="&amp;$F560,purchase!$G:$G,"&lt;="&amp;$G560))</f>
        <v/>
      </c>
      <c r="L560" s="4" t="n"/>
      <c r="M560" s="4" t="n"/>
      <c r="N560" s="10">
        <f>IF(M560="","",SUMIFS(purchase!$N:$N,purchase!$C:$C,$C560,purchase!$E:$E,$E560,purchase!$G:$G,"&gt;="&amp;$F560,purchase!$G:$G,"&lt;="&amp;$G560))</f>
        <v/>
      </c>
      <c r="O560" s="10">
        <f>IF(M560="","",M560-N560)</f>
        <v/>
      </c>
      <c r="P560" s="11">
        <f>IF(M560=0,"",N560/M560)</f>
        <v/>
      </c>
      <c r="Q560" s="12">
        <f>IF(OR(G560="",O560=""),"",
IF(AND(G560&lt;TODAY(),O560&gt;0),"YES","NO"))</f>
        <v/>
      </c>
      <c r="R560" s="13" t="n"/>
      <c r="S560" s="14" t="n"/>
      <c r="T560" s="15">
        <f>IF(Q560="YES", IF(R560="Company",L560*(1+S560),IF(R560="Vendor",L560*(1-S560),"")),"")</f>
        <v/>
      </c>
      <c r="U560" s="15">
        <f>IF(Q560="YES",O560*T560,"")</f>
        <v/>
      </c>
      <c r="V560" s="16" t="n"/>
      <c r="W560" s="17">
        <f>IF(Q560="YES",G560+V560,"")</f>
        <v/>
      </c>
      <c r="X560" s="18">
        <f>IF(Q560="YES",IF(TODAY()&gt;W560,"OVERDUE","WITHIN TIME"),"")</f>
        <v/>
      </c>
    </row>
    <row r="561">
      <c r="A561" s="3" t="n">
        <v>557</v>
      </c>
      <c r="B561" s="4" t="n"/>
      <c r="C561" s="4" t="n"/>
      <c r="D561" s="5">
        <f>IF(E561="NRFC","Natural Rubber Field Coagulam","")</f>
        <v/>
      </c>
      <c r="E561" s="4" t="n"/>
      <c r="F561" s="6" t="n"/>
      <c r="G561" s="6" t="n"/>
      <c r="H561" s="7">
        <f>IF(G561="","",G561-TODAY())</f>
        <v/>
      </c>
      <c r="I561" s="8">
        <f>IF(G561="","",
IF(G561&lt;TODAY(),
IF(O561&gt;0,"Violated","Completed"),
IF(H561&lt;=7,"Expiring Soon",
"Active")))</f>
        <v/>
      </c>
      <c r="J561" s="8">
        <f>IF(C561="","",COUNTIFS(purchase!$C:$C,$C561,purchase!$E:$E,$E561,purchase!$G:$G,"&gt;="&amp;$F561,purchase!$G:$G,"&lt;="&amp;$G561))</f>
        <v/>
      </c>
      <c r="K561" s="9">
        <f>IF(COUNTIFS(purchase!$C:$C,$C561,purchase!$E:$E,$E561,purchase!$G:$G,"&gt;="&amp;$F561,purchase!$G:$G,"&lt;="&amp;$G561)=0,"",_xlfn.MAXIFS(purchase!$G:$G,purchase!$C:$C,$C561,purchase!$E:$E,$E561,purchase!$G:$G,"&gt;="&amp;$F561,purchase!$G:$G,"&lt;="&amp;$G561))</f>
        <v/>
      </c>
      <c r="L561" s="4" t="n"/>
      <c r="M561" s="4" t="n"/>
      <c r="N561" s="10">
        <f>IF(M561="","",SUMIFS(purchase!$N:$N,purchase!$C:$C,$C561,purchase!$E:$E,$E561,purchase!$G:$G,"&gt;="&amp;$F561,purchase!$G:$G,"&lt;="&amp;$G561))</f>
        <v/>
      </c>
      <c r="O561" s="10">
        <f>IF(M561="","",M561-N561)</f>
        <v/>
      </c>
      <c r="P561" s="11">
        <f>IF(M561=0,"",N561/M561)</f>
        <v/>
      </c>
      <c r="Q561" s="12">
        <f>IF(OR(G561="",O561=""),"",
IF(AND(G561&lt;TODAY(),O561&gt;0),"YES","NO"))</f>
        <v/>
      </c>
      <c r="R561" s="13" t="n"/>
      <c r="S561" s="14" t="n"/>
      <c r="T561" s="15">
        <f>IF(Q561="YES", IF(R561="Company",L561*(1+S561),IF(R561="Vendor",L561*(1-S561),"")),"")</f>
        <v/>
      </c>
      <c r="U561" s="15">
        <f>IF(Q561="YES",O561*T561,"")</f>
        <v/>
      </c>
      <c r="V561" s="16" t="n"/>
      <c r="W561" s="17">
        <f>IF(Q561="YES",G561+V561,"")</f>
        <v/>
      </c>
      <c r="X561" s="18">
        <f>IF(Q561="YES",IF(TODAY()&gt;W561,"OVERDUE","WITHIN TIME"),"")</f>
        <v/>
      </c>
    </row>
    <row r="562">
      <c r="A562" s="3" t="n">
        <v>558</v>
      </c>
      <c r="B562" s="4" t="n"/>
      <c r="C562" s="4" t="n"/>
      <c r="D562" s="5">
        <f>IF(E562="NRFC","Natural Rubber Field Coagulam","")</f>
        <v/>
      </c>
      <c r="E562" s="4" t="n"/>
      <c r="F562" s="6" t="n"/>
      <c r="G562" s="6" t="n"/>
      <c r="H562" s="7">
        <f>IF(G562="","",G562-TODAY())</f>
        <v/>
      </c>
      <c r="I562" s="8">
        <f>IF(G562="","",
IF(G562&lt;TODAY(),
IF(O562&gt;0,"Violated","Completed"),
IF(H562&lt;=7,"Expiring Soon",
"Active")))</f>
        <v/>
      </c>
      <c r="J562" s="8">
        <f>IF(C562="","",COUNTIFS(purchase!$C:$C,$C562,purchase!$E:$E,$E562,purchase!$G:$G,"&gt;="&amp;$F562,purchase!$G:$G,"&lt;="&amp;$G562))</f>
        <v/>
      </c>
      <c r="K562" s="9">
        <f>IF(COUNTIFS(purchase!$C:$C,$C562,purchase!$E:$E,$E562,purchase!$G:$G,"&gt;="&amp;$F562,purchase!$G:$G,"&lt;="&amp;$G562)=0,"",_xlfn.MAXIFS(purchase!$G:$G,purchase!$C:$C,$C562,purchase!$E:$E,$E562,purchase!$G:$G,"&gt;="&amp;$F562,purchase!$G:$G,"&lt;="&amp;$G562))</f>
        <v/>
      </c>
      <c r="L562" s="4" t="n"/>
      <c r="M562" s="4" t="n"/>
      <c r="N562" s="10">
        <f>IF(M562="","",SUMIFS(purchase!$N:$N,purchase!$C:$C,$C562,purchase!$E:$E,$E562,purchase!$G:$G,"&gt;="&amp;$F562,purchase!$G:$G,"&lt;="&amp;$G562))</f>
        <v/>
      </c>
      <c r="O562" s="10">
        <f>IF(M562="","",M562-N562)</f>
        <v/>
      </c>
      <c r="P562" s="11">
        <f>IF(M562=0,"",N562/M562)</f>
        <v/>
      </c>
      <c r="Q562" s="12">
        <f>IF(OR(G562="",O562=""),"",
IF(AND(G562&lt;TODAY(),O562&gt;0),"YES","NO"))</f>
        <v/>
      </c>
      <c r="R562" s="13" t="n"/>
      <c r="S562" s="14" t="n"/>
      <c r="T562" s="15">
        <f>IF(Q562="YES", IF(R562="Company",L562*(1+S562),IF(R562="Vendor",L562*(1-S562),"")),"")</f>
        <v/>
      </c>
      <c r="U562" s="15">
        <f>IF(Q562="YES",O562*T562,"")</f>
        <v/>
      </c>
      <c r="V562" s="16" t="n"/>
      <c r="W562" s="17">
        <f>IF(Q562="YES",G562+V562,"")</f>
        <v/>
      </c>
      <c r="X562" s="18">
        <f>IF(Q562="YES",IF(TODAY()&gt;W562,"OVERDUE","WITHIN TIME"),"")</f>
        <v/>
      </c>
    </row>
    <row r="563">
      <c r="A563" s="3" t="n">
        <v>559</v>
      </c>
      <c r="B563" s="4" t="n"/>
      <c r="C563" s="4" t="n"/>
      <c r="D563" s="5">
        <f>IF(E563="NRFC","Natural Rubber Field Coagulam","")</f>
        <v/>
      </c>
      <c r="E563" s="4" t="n"/>
      <c r="F563" s="6" t="n"/>
      <c r="G563" s="6" t="n"/>
      <c r="H563" s="7">
        <f>IF(G563="","",G563-TODAY())</f>
        <v/>
      </c>
      <c r="I563" s="8">
        <f>IF(G563="","",
IF(G563&lt;TODAY(),
IF(O563&gt;0,"Violated","Completed"),
IF(H563&lt;=7,"Expiring Soon",
"Active")))</f>
        <v/>
      </c>
      <c r="J563" s="8">
        <f>IF(C563="","",COUNTIFS(purchase!$C:$C,$C563,purchase!$E:$E,$E563,purchase!$G:$G,"&gt;="&amp;$F563,purchase!$G:$G,"&lt;="&amp;$G563))</f>
        <v/>
      </c>
      <c r="K563" s="9">
        <f>IF(COUNTIFS(purchase!$C:$C,$C563,purchase!$E:$E,$E563,purchase!$G:$G,"&gt;="&amp;$F563,purchase!$G:$G,"&lt;="&amp;$G563)=0,"",_xlfn.MAXIFS(purchase!$G:$G,purchase!$C:$C,$C563,purchase!$E:$E,$E563,purchase!$G:$G,"&gt;="&amp;$F563,purchase!$G:$G,"&lt;="&amp;$G563))</f>
        <v/>
      </c>
      <c r="L563" s="4" t="n"/>
      <c r="M563" s="4" t="n"/>
      <c r="N563" s="10">
        <f>IF(M563="","",SUMIFS(purchase!$N:$N,purchase!$C:$C,$C563,purchase!$E:$E,$E563,purchase!$G:$G,"&gt;="&amp;$F563,purchase!$G:$G,"&lt;="&amp;$G563))</f>
        <v/>
      </c>
      <c r="O563" s="10">
        <f>IF(M563="","",M563-N563)</f>
        <v/>
      </c>
      <c r="P563" s="11">
        <f>IF(M563=0,"",N563/M563)</f>
        <v/>
      </c>
      <c r="Q563" s="12">
        <f>IF(OR(G563="",O563=""),"",
IF(AND(G563&lt;TODAY(),O563&gt;0),"YES","NO"))</f>
        <v/>
      </c>
      <c r="R563" s="13" t="n"/>
      <c r="S563" s="14" t="n"/>
      <c r="T563" s="15">
        <f>IF(Q563="YES", IF(R563="Company",L563*(1+S563),IF(R563="Vendor",L563*(1-S563),"")),"")</f>
        <v/>
      </c>
      <c r="U563" s="15">
        <f>IF(Q563="YES",O563*T563,"")</f>
        <v/>
      </c>
      <c r="V563" s="16" t="n"/>
      <c r="W563" s="17">
        <f>IF(Q563="YES",G563+V563,"")</f>
        <v/>
      </c>
      <c r="X563" s="18">
        <f>IF(Q563="YES",IF(TODAY()&gt;W563,"OVERDUE","WITHIN TIME"),"")</f>
        <v/>
      </c>
    </row>
    <row r="564">
      <c r="A564" s="3" t="n">
        <v>560</v>
      </c>
      <c r="B564" s="4" t="n"/>
      <c r="C564" s="4" t="n"/>
      <c r="D564" s="5">
        <f>IF(E564="NRFC","Natural Rubber Field Coagulam","")</f>
        <v/>
      </c>
      <c r="E564" s="4" t="n"/>
      <c r="F564" s="6" t="n"/>
      <c r="G564" s="6" t="n"/>
      <c r="H564" s="7">
        <f>IF(G564="","",G564-TODAY())</f>
        <v/>
      </c>
      <c r="I564" s="8">
        <f>IF(G564="","",
IF(G564&lt;TODAY(),
IF(O564&gt;0,"Violated","Completed"),
IF(H564&lt;=7,"Expiring Soon",
"Active")))</f>
        <v/>
      </c>
      <c r="J564" s="8">
        <f>IF(C564="","",COUNTIFS(purchase!$C:$C,$C564,purchase!$E:$E,$E564,purchase!$G:$G,"&gt;="&amp;$F564,purchase!$G:$G,"&lt;="&amp;$G564))</f>
        <v/>
      </c>
      <c r="K564" s="9">
        <f>IF(COUNTIFS(purchase!$C:$C,$C564,purchase!$E:$E,$E564,purchase!$G:$G,"&gt;="&amp;$F564,purchase!$G:$G,"&lt;="&amp;$G564)=0,"",_xlfn.MAXIFS(purchase!$G:$G,purchase!$C:$C,$C564,purchase!$E:$E,$E564,purchase!$G:$G,"&gt;="&amp;$F564,purchase!$G:$G,"&lt;="&amp;$G564))</f>
        <v/>
      </c>
      <c r="L564" s="4" t="n"/>
      <c r="M564" s="4" t="n"/>
      <c r="N564" s="10">
        <f>IF(M564="","",SUMIFS(purchase!$N:$N,purchase!$C:$C,$C564,purchase!$E:$E,$E564,purchase!$G:$G,"&gt;="&amp;$F564,purchase!$G:$G,"&lt;="&amp;$G564))</f>
        <v/>
      </c>
      <c r="O564" s="10">
        <f>IF(M564="","",M564-N564)</f>
        <v/>
      </c>
      <c r="P564" s="11">
        <f>IF(M564=0,"",N564/M564)</f>
        <v/>
      </c>
      <c r="Q564" s="12">
        <f>IF(OR(G564="",O564=""),"",
IF(AND(G564&lt;TODAY(),O564&gt;0),"YES","NO"))</f>
        <v/>
      </c>
      <c r="R564" s="13" t="n"/>
      <c r="S564" s="14" t="n"/>
      <c r="T564" s="15">
        <f>IF(Q564="YES", IF(R564="Company",L564*(1+S564),IF(R564="Vendor",L564*(1-S564),"")),"")</f>
        <v/>
      </c>
      <c r="U564" s="15">
        <f>IF(Q564="YES",O564*T564,"")</f>
        <v/>
      </c>
      <c r="V564" s="16" t="n"/>
      <c r="W564" s="17">
        <f>IF(Q564="YES",G564+V564,"")</f>
        <v/>
      </c>
      <c r="X564" s="18">
        <f>IF(Q564="YES",IF(TODAY()&gt;W564,"OVERDUE","WITHIN TIME"),"")</f>
        <v/>
      </c>
    </row>
    <row r="565">
      <c r="A565" s="3" t="n">
        <v>561</v>
      </c>
      <c r="B565" s="4" t="n"/>
      <c r="C565" s="4" t="n"/>
      <c r="D565" s="5">
        <f>IF(E565="NRFC","Natural Rubber Field Coagulam","")</f>
        <v/>
      </c>
      <c r="E565" s="4" t="n"/>
      <c r="F565" s="6" t="n"/>
      <c r="G565" s="6" t="n"/>
      <c r="H565" s="7">
        <f>IF(G565="","",G565-TODAY())</f>
        <v/>
      </c>
      <c r="I565" s="8">
        <f>IF(G565="","",
IF(G565&lt;TODAY(),
IF(O565&gt;0,"Violated","Completed"),
IF(H565&lt;=7,"Expiring Soon",
"Active")))</f>
        <v/>
      </c>
      <c r="J565" s="8">
        <f>IF(C565="","",COUNTIFS(purchase!$C:$C,$C565,purchase!$E:$E,$E565,purchase!$G:$G,"&gt;="&amp;$F565,purchase!$G:$G,"&lt;="&amp;$G565))</f>
        <v/>
      </c>
      <c r="K565" s="9">
        <f>IF(COUNTIFS(purchase!$C:$C,$C565,purchase!$E:$E,$E565,purchase!$G:$G,"&gt;="&amp;$F565,purchase!$G:$G,"&lt;="&amp;$G565)=0,"",_xlfn.MAXIFS(purchase!$G:$G,purchase!$C:$C,$C565,purchase!$E:$E,$E565,purchase!$G:$G,"&gt;="&amp;$F565,purchase!$G:$G,"&lt;="&amp;$G565))</f>
        <v/>
      </c>
      <c r="L565" s="4" t="n"/>
      <c r="M565" s="4" t="n"/>
      <c r="N565" s="10">
        <f>IF(M565="","",SUMIFS(purchase!$N:$N,purchase!$C:$C,$C565,purchase!$E:$E,$E565,purchase!$G:$G,"&gt;="&amp;$F565,purchase!$G:$G,"&lt;="&amp;$G565))</f>
        <v/>
      </c>
      <c r="O565" s="10">
        <f>IF(M565="","",M565-N565)</f>
        <v/>
      </c>
      <c r="P565" s="11">
        <f>IF(M565=0,"",N565/M565)</f>
        <v/>
      </c>
      <c r="Q565" s="12">
        <f>IF(OR(G565="",O565=""),"",
IF(AND(G565&lt;TODAY(),O565&gt;0),"YES","NO"))</f>
        <v/>
      </c>
      <c r="R565" s="13" t="n"/>
      <c r="S565" s="14" t="n"/>
      <c r="T565" s="15">
        <f>IF(Q565="YES", IF(R565="Company",L565*(1+S565),IF(R565="Vendor",L565*(1-S565),"")),"")</f>
        <v/>
      </c>
      <c r="U565" s="15">
        <f>IF(Q565="YES",O565*T565,"")</f>
        <v/>
      </c>
      <c r="V565" s="16" t="n"/>
      <c r="W565" s="17">
        <f>IF(Q565="YES",G565+V565,"")</f>
        <v/>
      </c>
      <c r="X565" s="18">
        <f>IF(Q565="YES",IF(TODAY()&gt;W565,"OVERDUE","WITHIN TIME"),"")</f>
        <v/>
      </c>
    </row>
    <row r="566">
      <c r="A566" s="3" t="n">
        <v>562</v>
      </c>
      <c r="B566" s="4" t="n"/>
      <c r="C566" s="4" t="n"/>
      <c r="D566" s="5">
        <f>IF(E566="NRFC","Natural Rubber Field Coagulam","")</f>
        <v/>
      </c>
      <c r="E566" s="4" t="n"/>
      <c r="F566" s="6" t="n"/>
      <c r="G566" s="6" t="n"/>
      <c r="H566" s="7">
        <f>IF(G566="","",G566-TODAY())</f>
        <v/>
      </c>
      <c r="I566" s="8">
        <f>IF(G566="","",
IF(G566&lt;TODAY(),
IF(O566&gt;0,"Violated","Completed"),
IF(H566&lt;=7,"Expiring Soon",
"Active")))</f>
        <v/>
      </c>
      <c r="J566" s="8">
        <f>IF(C566="","",COUNTIFS(purchase!$C:$C,$C566,purchase!$E:$E,$E566,purchase!$G:$G,"&gt;="&amp;$F566,purchase!$G:$G,"&lt;="&amp;$G566))</f>
        <v/>
      </c>
      <c r="K566" s="9">
        <f>IF(COUNTIFS(purchase!$C:$C,$C566,purchase!$E:$E,$E566,purchase!$G:$G,"&gt;="&amp;$F566,purchase!$G:$G,"&lt;="&amp;$G566)=0,"",_xlfn.MAXIFS(purchase!$G:$G,purchase!$C:$C,$C566,purchase!$E:$E,$E566,purchase!$G:$G,"&gt;="&amp;$F566,purchase!$G:$G,"&lt;="&amp;$G566))</f>
        <v/>
      </c>
      <c r="L566" s="4" t="n"/>
      <c r="M566" s="4" t="n"/>
      <c r="N566" s="10">
        <f>IF(M566="","",SUMIFS(purchase!$N:$N,purchase!$C:$C,$C566,purchase!$E:$E,$E566,purchase!$G:$G,"&gt;="&amp;$F566,purchase!$G:$G,"&lt;="&amp;$G566))</f>
        <v/>
      </c>
      <c r="O566" s="10">
        <f>IF(M566="","",M566-N566)</f>
        <v/>
      </c>
      <c r="P566" s="11">
        <f>IF(M566=0,"",N566/M566)</f>
        <v/>
      </c>
      <c r="Q566" s="12">
        <f>IF(OR(G566="",O566=""),"",
IF(AND(G566&lt;TODAY(),O566&gt;0),"YES","NO"))</f>
        <v/>
      </c>
      <c r="R566" s="13" t="n"/>
      <c r="S566" s="14" t="n"/>
      <c r="T566" s="15">
        <f>IF(Q566="YES", IF(R566="Company",L566*(1+S566),IF(R566="Vendor",L566*(1-S566),"")),"")</f>
        <v/>
      </c>
      <c r="U566" s="15">
        <f>IF(Q566="YES",O566*T566,"")</f>
        <v/>
      </c>
      <c r="V566" s="16" t="n"/>
      <c r="W566" s="17">
        <f>IF(Q566="YES",G566+V566,"")</f>
        <v/>
      </c>
      <c r="X566" s="18">
        <f>IF(Q566="YES",IF(TODAY()&gt;W566,"OVERDUE","WITHIN TIME"),"")</f>
        <v/>
      </c>
    </row>
    <row r="567">
      <c r="A567" s="3" t="n">
        <v>563</v>
      </c>
      <c r="B567" s="4" t="n"/>
      <c r="C567" s="4" t="n"/>
      <c r="D567" s="5">
        <f>IF(E567="NRFC","Natural Rubber Field Coagulam","")</f>
        <v/>
      </c>
      <c r="E567" s="4" t="n"/>
      <c r="F567" s="6" t="n"/>
      <c r="G567" s="6" t="n"/>
      <c r="H567" s="7">
        <f>IF(G567="","",G567-TODAY())</f>
        <v/>
      </c>
      <c r="I567" s="8">
        <f>IF(G567="","",
IF(G567&lt;TODAY(),
IF(O567&gt;0,"Violated","Completed"),
IF(H567&lt;=7,"Expiring Soon",
"Active")))</f>
        <v/>
      </c>
      <c r="J567" s="8">
        <f>IF(C567="","",COUNTIFS(purchase!$C:$C,$C567,purchase!$E:$E,$E567,purchase!$G:$G,"&gt;="&amp;$F567,purchase!$G:$G,"&lt;="&amp;$G567))</f>
        <v/>
      </c>
      <c r="K567" s="9">
        <f>IF(COUNTIFS(purchase!$C:$C,$C567,purchase!$E:$E,$E567,purchase!$G:$G,"&gt;="&amp;$F567,purchase!$G:$G,"&lt;="&amp;$G567)=0,"",_xlfn.MAXIFS(purchase!$G:$G,purchase!$C:$C,$C567,purchase!$E:$E,$E567,purchase!$G:$G,"&gt;="&amp;$F567,purchase!$G:$G,"&lt;="&amp;$G567))</f>
        <v/>
      </c>
      <c r="L567" s="4" t="n"/>
      <c r="M567" s="4" t="n"/>
      <c r="N567" s="10">
        <f>IF(M567="","",SUMIFS(purchase!$N:$N,purchase!$C:$C,$C567,purchase!$E:$E,$E567,purchase!$G:$G,"&gt;="&amp;$F567,purchase!$G:$G,"&lt;="&amp;$G567))</f>
        <v/>
      </c>
      <c r="O567" s="10">
        <f>IF(M567="","",M567-N567)</f>
        <v/>
      </c>
      <c r="P567" s="11">
        <f>IF(M567=0,"",N567/M567)</f>
        <v/>
      </c>
      <c r="Q567" s="12">
        <f>IF(OR(G567="",O567=""),"",
IF(AND(G567&lt;TODAY(),O567&gt;0),"YES","NO"))</f>
        <v/>
      </c>
      <c r="R567" s="13" t="n"/>
      <c r="S567" s="14" t="n"/>
      <c r="T567" s="15">
        <f>IF(Q567="YES", IF(R567="Company",L567*(1+S567),IF(R567="Vendor",L567*(1-S567),"")),"")</f>
        <v/>
      </c>
      <c r="U567" s="15">
        <f>IF(Q567="YES",O567*T567,"")</f>
        <v/>
      </c>
      <c r="V567" s="16" t="n"/>
      <c r="W567" s="17">
        <f>IF(Q567="YES",G567+V567,"")</f>
        <v/>
      </c>
      <c r="X567" s="18">
        <f>IF(Q567="YES",IF(TODAY()&gt;W567,"OVERDUE","WITHIN TIME"),"")</f>
        <v/>
      </c>
    </row>
    <row r="568">
      <c r="A568" s="3" t="n">
        <v>564</v>
      </c>
      <c r="B568" s="4" t="n"/>
      <c r="C568" s="4" t="n"/>
      <c r="D568" s="5">
        <f>IF(E568="NRFC","Natural Rubber Field Coagulam","")</f>
        <v/>
      </c>
      <c r="E568" s="4" t="n"/>
      <c r="F568" s="6" t="n"/>
      <c r="G568" s="6" t="n"/>
      <c r="H568" s="7">
        <f>IF(G568="","",G568-TODAY())</f>
        <v/>
      </c>
      <c r="I568" s="8">
        <f>IF(G568="","",
IF(G568&lt;TODAY(),
IF(O568&gt;0,"Violated","Completed"),
IF(H568&lt;=7,"Expiring Soon",
"Active")))</f>
        <v/>
      </c>
      <c r="J568" s="8">
        <f>IF(C568="","",COUNTIFS(purchase!$C:$C,$C568,purchase!$E:$E,$E568,purchase!$G:$G,"&gt;="&amp;$F568,purchase!$G:$G,"&lt;="&amp;$G568))</f>
        <v/>
      </c>
      <c r="K568" s="9">
        <f>IF(COUNTIFS(purchase!$C:$C,$C568,purchase!$E:$E,$E568,purchase!$G:$G,"&gt;="&amp;$F568,purchase!$G:$G,"&lt;="&amp;$G568)=0,"",_xlfn.MAXIFS(purchase!$G:$G,purchase!$C:$C,$C568,purchase!$E:$E,$E568,purchase!$G:$G,"&gt;="&amp;$F568,purchase!$G:$G,"&lt;="&amp;$G568))</f>
        <v/>
      </c>
      <c r="L568" s="4" t="n"/>
      <c r="M568" s="4" t="n"/>
      <c r="N568" s="10">
        <f>IF(M568="","",SUMIFS(purchase!$N:$N,purchase!$C:$C,$C568,purchase!$E:$E,$E568,purchase!$G:$G,"&gt;="&amp;$F568,purchase!$G:$G,"&lt;="&amp;$G568))</f>
        <v/>
      </c>
      <c r="O568" s="10">
        <f>IF(M568="","",M568-N568)</f>
        <v/>
      </c>
      <c r="P568" s="11">
        <f>IF(M568=0,"",N568/M568)</f>
        <v/>
      </c>
      <c r="Q568" s="12">
        <f>IF(OR(G568="",O568=""),"",
IF(AND(G568&lt;TODAY(),O568&gt;0),"YES","NO"))</f>
        <v/>
      </c>
      <c r="R568" s="13" t="n"/>
      <c r="S568" s="14" t="n"/>
      <c r="T568" s="15">
        <f>IF(Q568="YES", IF(R568="Company",L568*(1+S568),IF(R568="Vendor",L568*(1-S568),"")),"")</f>
        <v/>
      </c>
      <c r="U568" s="15">
        <f>IF(Q568="YES",O568*T568,"")</f>
        <v/>
      </c>
      <c r="V568" s="16" t="n"/>
      <c r="W568" s="17">
        <f>IF(Q568="YES",G568+V568,"")</f>
        <v/>
      </c>
      <c r="X568" s="18">
        <f>IF(Q568="YES",IF(TODAY()&gt;W568,"OVERDUE","WITHIN TIME"),"")</f>
        <v/>
      </c>
    </row>
    <row r="569">
      <c r="A569" s="3" t="n">
        <v>565</v>
      </c>
      <c r="B569" s="4" t="n"/>
      <c r="C569" s="4" t="n"/>
      <c r="D569" s="5">
        <f>IF(E569="NRFC","Natural Rubber Field Coagulam","")</f>
        <v/>
      </c>
      <c r="E569" s="4" t="n"/>
      <c r="F569" s="6" t="n"/>
      <c r="G569" s="6" t="n"/>
      <c r="H569" s="7">
        <f>IF(G569="","",G569-TODAY())</f>
        <v/>
      </c>
      <c r="I569" s="8">
        <f>IF(G569="","",
IF(G569&lt;TODAY(),
IF(O569&gt;0,"Violated","Completed"),
IF(H569&lt;=7,"Expiring Soon",
"Active")))</f>
        <v/>
      </c>
      <c r="J569" s="8">
        <f>IF(C569="","",COUNTIFS(purchase!$C:$C,$C569,purchase!$E:$E,$E569,purchase!$G:$G,"&gt;="&amp;$F569,purchase!$G:$G,"&lt;="&amp;$G569))</f>
        <v/>
      </c>
      <c r="K569" s="9">
        <f>IF(COUNTIFS(purchase!$C:$C,$C569,purchase!$E:$E,$E569,purchase!$G:$G,"&gt;="&amp;$F569,purchase!$G:$G,"&lt;="&amp;$G569)=0,"",_xlfn.MAXIFS(purchase!$G:$G,purchase!$C:$C,$C569,purchase!$E:$E,$E569,purchase!$G:$G,"&gt;="&amp;$F569,purchase!$G:$G,"&lt;="&amp;$G569))</f>
        <v/>
      </c>
      <c r="L569" s="4" t="n"/>
      <c r="M569" s="4" t="n"/>
      <c r="N569" s="10">
        <f>IF(M569="","",SUMIFS(purchase!$N:$N,purchase!$C:$C,$C569,purchase!$E:$E,$E569,purchase!$G:$G,"&gt;="&amp;$F569,purchase!$G:$G,"&lt;="&amp;$G569))</f>
        <v/>
      </c>
      <c r="O569" s="10">
        <f>IF(M569="","",M569-N569)</f>
        <v/>
      </c>
      <c r="P569" s="11">
        <f>IF(M569=0,"",N569/M569)</f>
        <v/>
      </c>
      <c r="Q569" s="12">
        <f>IF(OR(G569="",O569=""),"",
IF(AND(G569&lt;TODAY(),O569&gt;0),"YES","NO"))</f>
        <v/>
      </c>
      <c r="R569" s="13" t="n"/>
      <c r="S569" s="14" t="n"/>
      <c r="T569" s="15">
        <f>IF(Q569="YES", IF(R569="Company",L569*(1+S569),IF(R569="Vendor",L569*(1-S569),"")),"")</f>
        <v/>
      </c>
      <c r="U569" s="15">
        <f>IF(Q569="YES",O569*T569,"")</f>
        <v/>
      </c>
      <c r="V569" s="16" t="n"/>
      <c r="W569" s="17">
        <f>IF(Q569="YES",G569+V569,"")</f>
        <v/>
      </c>
      <c r="X569" s="18">
        <f>IF(Q569="YES",IF(TODAY()&gt;W569,"OVERDUE","WITHIN TIME"),"")</f>
        <v/>
      </c>
    </row>
    <row r="570">
      <c r="A570" s="3" t="n">
        <v>566</v>
      </c>
      <c r="B570" s="4" t="n"/>
      <c r="C570" s="4" t="n"/>
      <c r="D570" s="5">
        <f>IF(E570="NRFC","Natural Rubber Field Coagulam","")</f>
        <v/>
      </c>
      <c r="E570" s="4" t="n"/>
      <c r="F570" s="6" t="n"/>
      <c r="G570" s="6" t="n"/>
      <c r="H570" s="7">
        <f>IF(G570="","",G570-TODAY())</f>
        <v/>
      </c>
      <c r="I570" s="8">
        <f>IF(G570="","",
IF(G570&lt;TODAY(),
IF(O570&gt;0,"Violated","Completed"),
IF(H570&lt;=7,"Expiring Soon",
"Active")))</f>
        <v/>
      </c>
      <c r="J570" s="8">
        <f>IF(C570="","",COUNTIFS(purchase!$C:$C,$C570,purchase!$E:$E,$E570,purchase!$G:$G,"&gt;="&amp;$F570,purchase!$G:$G,"&lt;="&amp;$G570))</f>
        <v/>
      </c>
      <c r="K570" s="9">
        <f>IF(COUNTIFS(purchase!$C:$C,$C570,purchase!$E:$E,$E570,purchase!$G:$G,"&gt;="&amp;$F570,purchase!$G:$G,"&lt;="&amp;$G570)=0,"",_xlfn.MAXIFS(purchase!$G:$G,purchase!$C:$C,$C570,purchase!$E:$E,$E570,purchase!$G:$G,"&gt;="&amp;$F570,purchase!$G:$G,"&lt;="&amp;$G570))</f>
        <v/>
      </c>
      <c r="L570" s="4" t="n"/>
      <c r="M570" s="4" t="n"/>
      <c r="N570" s="10">
        <f>IF(M570="","",SUMIFS(purchase!$N:$N,purchase!$C:$C,$C570,purchase!$E:$E,$E570,purchase!$G:$G,"&gt;="&amp;$F570,purchase!$G:$G,"&lt;="&amp;$G570))</f>
        <v/>
      </c>
      <c r="O570" s="10">
        <f>IF(M570="","",M570-N570)</f>
        <v/>
      </c>
      <c r="P570" s="11">
        <f>IF(M570=0,"",N570/M570)</f>
        <v/>
      </c>
      <c r="Q570" s="12">
        <f>IF(OR(G570="",O570=""),"",
IF(AND(G570&lt;TODAY(),O570&gt;0),"YES","NO"))</f>
        <v/>
      </c>
      <c r="R570" s="13" t="n"/>
      <c r="S570" s="14" t="n"/>
      <c r="T570" s="15">
        <f>IF(Q570="YES", IF(R570="Company",L570*(1+S570),IF(R570="Vendor",L570*(1-S570),"")),"")</f>
        <v/>
      </c>
      <c r="U570" s="15">
        <f>IF(Q570="YES",O570*T570,"")</f>
        <v/>
      </c>
      <c r="V570" s="16" t="n"/>
      <c r="W570" s="17">
        <f>IF(Q570="YES",G570+V570,"")</f>
        <v/>
      </c>
      <c r="X570" s="18">
        <f>IF(Q570="YES",IF(TODAY()&gt;W570,"OVERDUE","WITHIN TIME"),"")</f>
        <v/>
      </c>
    </row>
    <row r="571">
      <c r="A571" s="3" t="n">
        <v>567</v>
      </c>
      <c r="B571" s="4" t="n"/>
      <c r="C571" s="4" t="n"/>
      <c r="D571" s="5">
        <f>IF(E571="NRFC","Natural Rubber Field Coagulam","")</f>
        <v/>
      </c>
      <c r="E571" s="4" t="n"/>
      <c r="F571" s="6" t="n"/>
      <c r="G571" s="6" t="n"/>
      <c r="H571" s="7">
        <f>IF(G571="","",G571-TODAY())</f>
        <v/>
      </c>
      <c r="I571" s="8">
        <f>IF(G571="","",
IF(G571&lt;TODAY(),
IF(O571&gt;0,"Violated","Completed"),
IF(H571&lt;=7,"Expiring Soon",
"Active")))</f>
        <v/>
      </c>
      <c r="J571" s="8">
        <f>IF(C571="","",COUNTIFS(purchase!$C:$C,$C571,purchase!$E:$E,$E571,purchase!$G:$G,"&gt;="&amp;$F571,purchase!$G:$G,"&lt;="&amp;$G571))</f>
        <v/>
      </c>
      <c r="K571" s="9">
        <f>IF(COUNTIFS(purchase!$C:$C,$C571,purchase!$E:$E,$E571,purchase!$G:$G,"&gt;="&amp;$F571,purchase!$G:$G,"&lt;="&amp;$G571)=0,"",_xlfn.MAXIFS(purchase!$G:$G,purchase!$C:$C,$C571,purchase!$E:$E,$E571,purchase!$G:$G,"&gt;="&amp;$F571,purchase!$G:$G,"&lt;="&amp;$G571))</f>
        <v/>
      </c>
      <c r="L571" s="4" t="n"/>
      <c r="M571" s="4" t="n"/>
      <c r="N571" s="10">
        <f>IF(M571="","",SUMIFS(purchase!$N:$N,purchase!$C:$C,$C571,purchase!$E:$E,$E571,purchase!$G:$G,"&gt;="&amp;$F571,purchase!$G:$G,"&lt;="&amp;$G571))</f>
        <v/>
      </c>
      <c r="O571" s="10">
        <f>IF(M571="","",M571-N571)</f>
        <v/>
      </c>
      <c r="P571" s="11">
        <f>IF(M571=0,"",N571/M571)</f>
        <v/>
      </c>
      <c r="Q571" s="12">
        <f>IF(OR(G571="",O571=""),"",
IF(AND(G571&lt;TODAY(),O571&gt;0),"YES","NO"))</f>
        <v/>
      </c>
      <c r="R571" s="13" t="n"/>
      <c r="S571" s="14" t="n"/>
      <c r="T571" s="15">
        <f>IF(Q571="YES", IF(R571="Company",L571*(1+S571),IF(R571="Vendor",L571*(1-S571),"")),"")</f>
        <v/>
      </c>
      <c r="U571" s="15">
        <f>IF(Q571="YES",O571*T571,"")</f>
        <v/>
      </c>
      <c r="V571" s="16" t="n"/>
      <c r="W571" s="17">
        <f>IF(Q571="YES",G571+V571,"")</f>
        <v/>
      </c>
      <c r="X571" s="18">
        <f>IF(Q571="YES",IF(TODAY()&gt;W571,"OVERDUE","WITHIN TIME"),"")</f>
        <v/>
      </c>
    </row>
    <row r="572">
      <c r="A572" s="3" t="n">
        <v>568</v>
      </c>
      <c r="B572" s="4" t="n"/>
      <c r="C572" s="4" t="n"/>
      <c r="D572" s="5">
        <f>IF(E572="NRFC","Natural Rubber Field Coagulam","")</f>
        <v/>
      </c>
      <c r="E572" s="4" t="n"/>
      <c r="F572" s="6" t="n"/>
      <c r="G572" s="6" t="n"/>
      <c r="H572" s="7">
        <f>IF(G572="","",G572-TODAY())</f>
        <v/>
      </c>
      <c r="I572" s="8">
        <f>IF(G572="","",
IF(G572&lt;TODAY(),
IF(O572&gt;0,"Violated","Completed"),
IF(H572&lt;=7,"Expiring Soon",
"Active")))</f>
        <v/>
      </c>
      <c r="J572" s="8">
        <f>IF(C572="","",COUNTIFS(purchase!$C:$C,$C572,purchase!$E:$E,$E572,purchase!$G:$G,"&gt;="&amp;$F572,purchase!$G:$G,"&lt;="&amp;$G572))</f>
        <v/>
      </c>
      <c r="K572" s="9">
        <f>IF(COUNTIFS(purchase!$C:$C,$C572,purchase!$E:$E,$E572,purchase!$G:$G,"&gt;="&amp;$F572,purchase!$G:$G,"&lt;="&amp;$G572)=0,"",_xlfn.MAXIFS(purchase!$G:$G,purchase!$C:$C,$C572,purchase!$E:$E,$E572,purchase!$G:$G,"&gt;="&amp;$F572,purchase!$G:$G,"&lt;="&amp;$G572))</f>
        <v/>
      </c>
      <c r="L572" s="4" t="n"/>
      <c r="M572" s="4" t="n"/>
      <c r="N572" s="10">
        <f>IF(M572="","",SUMIFS(purchase!$N:$N,purchase!$C:$C,$C572,purchase!$E:$E,$E572,purchase!$G:$G,"&gt;="&amp;$F572,purchase!$G:$G,"&lt;="&amp;$G572))</f>
        <v/>
      </c>
      <c r="O572" s="10">
        <f>IF(M572="","",M572-N572)</f>
        <v/>
      </c>
      <c r="P572" s="11">
        <f>IF(M572=0,"",N572/M572)</f>
        <v/>
      </c>
      <c r="Q572" s="12">
        <f>IF(OR(G572="",O572=""),"",
IF(AND(G572&lt;TODAY(),O572&gt;0),"YES","NO"))</f>
        <v/>
      </c>
      <c r="R572" s="13" t="n"/>
      <c r="S572" s="14" t="n"/>
      <c r="T572" s="15">
        <f>IF(Q572="YES", IF(R572="Company",L572*(1+S572),IF(R572="Vendor",L572*(1-S572),"")),"")</f>
        <v/>
      </c>
      <c r="U572" s="15">
        <f>IF(Q572="YES",O572*T572,"")</f>
        <v/>
      </c>
      <c r="V572" s="16" t="n"/>
      <c r="W572" s="17">
        <f>IF(Q572="YES",G572+V572,"")</f>
        <v/>
      </c>
      <c r="X572" s="18">
        <f>IF(Q572="YES",IF(TODAY()&gt;W572,"OVERDUE","WITHIN TIME"),"")</f>
        <v/>
      </c>
    </row>
    <row r="573">
      <c r="A573" s="3" t="n">
        <v>569</v>
      </c>
      <c r="B573" s="4" t="n"/>
      <c r="C573" s="4" t="n"/>
      <c r="D573" s="5">
        <f>IF(E573="NRFC","Natural Rubber Field Coagulam","")</f>
        <v/>
      </c>
      <c r="E573" s="4" t="n"/>
      <c r="F573" s="6" t="n"/>
      <c r="G573" s="6" t="n"/>
      <c r="H573" s="7">
        <f>IF(G573="","",G573-TODAY())</f>
        <v/>
      </c>
      <c r="I573" s="8">
        <f>IF(G573="","",
IF(G573&lt;TODAY(),
IF(O573&gt;0,"Violated","Completed"),
IF(H573&lt;=7,"Expiring Soon",
"Active")))</f>
        <v/>
      </c>
      <c r="J573" s="8">
        <f>IF(C573="","",COUNTIFS(purchase!$C:$C,$C573,purchase!$E:$E,$E573,purchase!$G:$G,"&gt;="&amp;$F573,purchase!$G:$G,"&lt;="&amp;$G573))</f>
        <v/>
      </c>
      <c r="K573" s="9">
        <f>IF(COUNTIFS(purchase!$C:$C,$C573,purchase!$E:$E,$E573,purchase!$G:$G,"&gt;="&amp;$F573,purchase!$G:$G,"&lt;="&amp;$G573)=0,"",_xlfn.MAXIFS(purchase!$G:$G,purchase!$C:$C,$C573,purchase!$E:$E,$E573,purchase!$G:$G,"&gt;="&amp;$F573,purchase!$G:$G,"&lt;="&amp;$G573))</f>
        <v/>
      </c>
      <c r="L573" s="4" t="n"/>
      <c r="M573" s="4" t="n"/>
      <c r="N573" s="10">
        <f>IF(M573="","",SUMIFS(purchase!$N:$N,purchase!$C:$C,$C573,purchase!$E:$E,$E573,purchase!$G:$G,"&gt;="&amp;$F573,purchase!$G:$G,"&lt;="&amp;$G573))</f>
        <v/>
      </c>
      <c r="O573" s="10">
        <f>IF(M573="","",M573-N573)</f>
        <v/>
      </c>
      <c r="P573" s="11">
        <f>IF(M573=0,"",N573/M573)</f>
        <v/>
      </c>
      <c r="Q573" s="12">
        <f>IF(OR(G573="",O573=""),"",
IF(AND(G573&lt;TODAY(),O573&gt;0),"YES","NO"))</f>
        <v/>
      </c>
      <c r="R573" s="13" t="n"/>
      <c r="S573" s="14" t="n"/>
      <c r="T573" s="15">
        <f>IF(Q573="YES", IF(R573="Company",L573*(1+S573),IF(R573="Vendor",L573*(1-S573),"")),"")</f>
        <v/>
      </c>
      <c r="U573" s="15">
        <f>IF(Q573="YES",O573*T573,"")</f>
        <v/>
      </c>
      <c r="V573" s="16" t="n"/>
      <c r="W573" s="17">
        <f>IF(Q573="YES",G573+V573,"")</f>
        <v/>
      </c>
      <c r="X573" s="18">
        <f>IF(Q573="YES",IF(TODAY()&gt;W573,"OVERDUE","WITHIN TIME"),"")</f>
        <v/>
      </c>
    </row>
    <row r="574">
      <c r="A574" s="3" t="n">
        <v>570</v>
      </c>
      <c r="B574" s="4" t="n"/>
      <c r="C574" s="4" t="n"/>
      <c r="D574" s="5">
        <f>IF(E574="NRFC","Natural Rubber Field Coagulam","")</f>
        <v/>
      </c>
      <c r="E574" s="4" t="n"/>
      <c r="F574" s="6" t="n"/>
      <c r="G574" s="6" t="n"/>
      <c r="H574" s="7">
        <f>IF(G574="","",G574-TODAY())</f>
        <v/>
      </c>
      <c r="I574" s="8">
        <f>IF(G574="","",
IF(G574&lt;TODAY(),
IF(O574&gt;0,"Violated","Completed"),
IF(H574&lt;=7,"Expiring Soon",
"Active")))</f>
        <v/>
      </c>
      <c r="J574" s="8">
        <f>IF(C574="","",COUNTIFS(purchase!$C:$C,$C574,purchase!$E:$E,$E574,purchase!$G:$G,"&gt;="&amp;$F574,purchase!$G:$G,"&lt;="&amp;$G574))</f>
        <v/>
      </c>
      <c r="K574" s="9">
        <f>IF(COUNTIFS(purchase!$C:$C,$C574,purchase!$E:$E,$E574,purchase!$G:$G,"&gt;="&amp;$F574,purchase!$G:$G,"&lt;="&amp;$G574)=0,"",_xlfn.MAXIFS(purchase!$G:$G,purchase!$C:$C,$C574,purchase!$E:$E,$E574,purchase!$G:$G,"&gt;="&amp;$F574,purchase!$G:$G,"&lt;="&amp;$G574))</f>
        <v/>
      </c>
      <c r="L574" s="4" t="n"/>
      <c r="M574" s="4" t="n"/>
      <c r="N574" s="10">
        <f>IF(M574="","",SUMIFS(purchase!$N:$N,purchase!$C:$C,$C574,purchase!$E:$E,$E574,purchase!$G:$G,"&gt;="&amp;$F574,purchase!$G:$G,"&lt;="&amp;$G574))</f>
        <v/>
      </c>
      <c r="O574" s="10">
        <f>IF(M574="","",M574-N574)</f>
        <v/>
      </c>
      <c r="P574" s="11">
        <f>IF(M574=0,"",N574/M574)</f>
        <v/>
      </c>
      <c r="Q574" s="12">
        <f>IF(OR(G574="",O574=""),"",
IF(AND(G574&lt;TODAY(),O574&gt;0),"YES","NO"))</f>
        <v/>
      </c>
      <c r="R574" s="13" t="n"/>
      <c r="S574" s="14" t="n"/>
      <c r="T574" s="15">
        <f>IF(Q574="YES", IF(R574="Company",L574*(1+S574),IF(R574="Vendor",L574*(1-S574),"")),"")</f>
        <v/>
      </c>
      <c r="U574" s="15">
        <f>IF(Q574="YES",O574*T574,"")</f>
        <v/>
      </c>
      <c r="V574" s="16" t="n"/>
      <c r="W574" s="17">
        <f>IF(Q574="YES",G574+V574,"")</f>
        <v/>
      </c>
      <c r="X574" s="18">
        <f>IF(Q574="YES",IF(TODAY()&gt;W574,"OVERDUE","WITHIN TIME"),"")</f>
        <v/>
      </c>
    </row>
    <row r="575">
      <c r="A575" s="3" t="n">
        <v>571</v>
      </c>
      <c r="B575" s="4" t="n"/>
      <c r="C575" s="4" t="n"/>
      <c r="D575" s="5">
        <f>IF(E575="NRFC","Natural Rubber Field Coagulam","")</f>
        <v/>
      </c>
      <c r="E575" s="4" t="n"/>
      <c r="F575" s="6" t="n"/>
      <c r="G575" s="6" t="n"/>
      <c r="H575" s="7">
        <f>IF(G575="","",G575-TODAY())</f>
        <v/>
      </c>
      <c r="I575" s="8">
        <f>IF(G575="","",
IF(G575&lt;TODAY(),
IF(O575&gt;0,"Violated","Completed"),
IF(H575&lt;=7,"Expiring Soon",
"Active")))</f>
        <v/>
      </c>
      <c r="J575" s="8">
        <f>IF(C575="","",COUNTIFS(purchase!$C:$C,$C575,purchase!$E:$E,$E575,purchase!$G:$G,"&gt;="&amp;$F575,purchase!$G:$G,"&lt;="&amp;$G575))</f>
        <v/>
      </c>
      <c r="K575" s="9">
        <f>IF(COUNTIFS(purchase!$C:$C,$C575,purchase!$E:$E,$E575,purchase!$G:$G,"&gt;="&amp;$F575,purchase!$G:$G,"&lt;="&amp;$G575)=0,"",_xlfn.MAXIFS(purchase!$G:$G,purchase!$C:$C,$C575,purchase!$E:$E,$E575,purchase!$G:$G,"&gt;="&amp;$F575,purchase!$G:$G,"&lt;="&amp;$G575))</f>
        <v/>
      </c>
      <c r="L575" s="4" t="n"/>
      <c r="M575" s="4" t="n"/>
      <c r="N575" s="10">
        <f>IF(M575="","",SUMIFS(purchase!$N:$N,purchase!$C:$C,$C575,purchase!$E:$E,$E575,purchase!$G:$G,"&gt;="&amp;$F575,purchase!$G:$G,"&lt;="&amp;$G575))</f>
        <v/>
      </c>
      <c r="O575" s="10">
        <f>IF(M575="","",M575-N575)</f>
        <v/>
      </c>
      <c r="P575" s="11">
        <f>IF(M575=0,"",N575/M575)</f>
        <v/>
      </c>
      <c r="Q575" s="12">
        <f>IF(OR(G575="",O575=""),"",
IF(AND(G575&lt;TODAY(),O575&gt;0),"YES","NO"))</f>
        <v/>
      </c>
      <c r="R575" s="13" t="n"/>
      <c r="S575" s="14" t="n"/>
      <c r="T575" s="15">
        <f>IF(Q575="YES", IF(R575="Company",L575*(1+S575),IF(R575="Vendor",L575*(1-S575),"")),"")</f>
        <v/>
      </c>
      <c r="U575" s="15">
        <f>IF(Q575="YES",O575*T575,"")</f>
        <v/>
      </c>
      <c r="V575" s="16" t="n"/>
      <c r="W575" s="17">
        <f>IF(Q575="YES",G575+V575,"")</f>
        <v/>
      </c>
      <c r="X575" s="18">
        <f>IF(Q575="YES",IF(TODAY()&gt;W575,"OVERDUE","WITHIN TIME"),"")</f>
        <v/>
      </c>
    </row>
    <row r="576">
      <c r="A576" s="3" t="n">
        <v>572</v>
      </c>
      <c r="B576" s="4" t="n"/>
      <c r="C576" s="4" t="n"/>
      <c r="D576" s="5">
        <f>IF(E576="NRFC","Natural Rubber Field Coagulam","")</f>
        <v/>
      </c>
      <c r="E576" s="4" t="n"/>
      <c r="F576" s="6" t="n"/>
      <c r="G576" s="6" t="n"/>
      <c r="H576" s="7">
        <f>IF(G576="","",G576-TODAY())</f>
        <v/>
      </c>
      <c r="I576" s="8">
        <f>IF(G576="","",
IF(G576&lt;TODAY(),
IF(O576&gt;0,"Violated","Completed"),
IF(H576&lt;=7,"Expiring Soon",
"Active")))</f>
        <v/>
      </c>
      <c r="J576" s="8">
        <f>IF(C576="","",COUNTIFS(purchase!$C:$C,$C576,purchase!$E:$E,$E576,purchase!$G:$G,"&gt;="&amp;$F576,purchase!$G:$G,"&lt;="&amp;$G576))</f>
        <v/>
      </c>
      <c r="K576" s="9">
        <f>IF(COUNTIFS(purchase!$C:$C,$C576,purchase!$E:$E,$E576,purchase!$G:$G,"&gt;="&amp;$F576,purchase!$G:$G,"&lt;="&amp;$G576)=0,"",_xlfn.MAXIFS(purchase!$G:$G,purchase!$C:$C,$C576,purchase!$E:$E,$E576,purchase!$G:$G,"&gt;="&amp;$F576,purchase!$G:$G,"&lt;="&amp;$G576))</f>
        <v/>
      </c>
      <c r="L576" s="4" t="n"/>
      <c r="M576" s="4" t="n"/>
      <c r="N576" s="10">
        <f>IF(M576="","",SUMIFS(purchase!$N:$N,purchase!$C:$C,$C576,purchase!$E:$E,$E576,purchase!$G:$G,"&gt;="&amp;$F576,purchase!$G:$G,"&lt;="&amp;$G576))</f>
        <v/>
      </c>
      <c r="O576" s="10">
        <f>IF(M576="","",M576-N576)</f>
        <v/>
      </c>
      <c r="P576" s="11">
        <f>IF(M576=0,"",N576/M576)</f>
        <v/>
      </c>
      <c r="Q576" s="12">
        <f>IF(OR(G576="",O576=""),"",
IF(AND(G576&lt;TODAY(),O576&gt;0),"YES","NO"))</f>
        <v/>
      </c>
      <c r="R576" s="13" t="n"/>
      <c r="S576" s="14" t="n"/>
      <c r="T576" s="15">
        <f>IF(Q576="YES", IF(R576="Company",L576*(1+S576),IF(R576="Vendor",L576*(1-S576),"")),"")</f>
        <v/>
      </c>
      <c r="U576" s="15">
        <f>IF(Q576="YES",O576*T576,"")</f>
        <v/>
      </c>
      <c r="V576" s="16" t="n"/>
      <c r="W576" s="17">
        <f>IF(Q576="YES",G576+V576,"")</f>
        <v/>
      </c>
      <c r="X576" s="18">
        <f>IF(Q576="YES",IF(TODAY()&gt;W576,"OVERDUE","WITHIN TIME"),"")</f>
        <v/>
      </c>
    </row>
    <row r="577">
      <c r="A577" s="3" t="n">
        <v>573</v>
      </c>
      <c r="B577" s="4" t="n"/>
      <c r="C577" s="4" t="n"/>
      <c r="D577" s="5">
        <f>IF(E577="NRFC","Natural Rubber Field Coagulam","")</f>
        <v/>
      </c>
      <c r="E577" s="4" t="n"/>
      <c r="F577" s="6" t="n"/>
      <c r="G577" s="6" t="n"/>
      <c r="H577" s="7">
        <f>IF(G577="","",G577-TODAY())</f>
        <v/>
      </c>
      <c r="I577" s="8">
        <f>IF(G577="","",
IF(G577&lt;TODAY(),
IF(O577&gt;0,"Violated","Completed"),
IF(H577&lt;=7,"Expiring Soon",
"Active")))</f>
        <v/>
      </c>
      <c r="J577" s="8">
        <f>IF(C577="","",COUNTIFS(purchase!$C:$C,$C577,purchase!$E:$E,$E577,purchase!$G:$G,"&gt;="&amp;$F577,purchase!$G:$G,"&lt;="&amp;$G577))</f>
        <v/>
      </c>
      <c r="K577" s="9">
        <f>IF(COUNTIFS(purchase!$C:$C,$C577,purchase!$E:$E,$E577,purchase!$G:$G,"&gt;="&amp;$F577,purchase!$G:$G,"&lt;="&amp;$G577)=0,"",_xlfn.MAXIFS(purchase!$G:$G,purchase!$C:$C,$C577,purchase!$E:$E,$E577,purchase!$G:$G,"&gt;="&amp;$F577,purchase!$G:$G,"&lt;="&amp;$G577))</f>
        <v/>
      </c>
      <c r="L577" s="4" t="n"/>
      <c r="M577" s="4" t="n"/>
      <c r="N577" s="10">
        <f>IF(M577="","",SUMIFS(purchase!$N:$N,purchase!$C:$C,$C577,purchase!$E:$E,$E577,purchase!$G:$G,"&gt;="&amp;$F577,purchase!$G:$G,"&lt;="&amp;$G577))</f>
        <v/>
      </c>
      <c r="O577" s="10">
        <f>IF(M577="","",M577-N577)</f>
        <v/>
      </c>
      <c r="P577" s="11">
        <f>IF(M577=0,"",N577/M577)</f>
        <v/>
      </c>
      <c r="Q577" s="12">
        <f>IF(OR(G577="",O577=""),"",
IF(AND(G577&lt;TODAY(),O577&gt;0),"YES","NO"))</f>
        <v/>
      </c>
      <c r="R577" s="13" t="n"/>
      <c r="S577" s="14" t="n"/>
      <c r="T577" s="15">
        <f>IF(Q577="YES", IF(R577="Company",L577*(1+S577),IF(R577="Vendor",L577*(1-S577),"")),"")</f>
        <v/>
      </c>
      <c r="U577" s="15">
        <f>IF(Q577="YES",O577*T577,"")</f>
        <v/>
      </c>
      <c r="V577" s="16" t="n"/>
      <c r="W577" s="17">
        <f>IF(Q577="YES",G577+V577,"")</f>
        <v/>
      </c>
      <c r="X577" s="18">
        <f>IF(Q577="YES",IF(TODAY()&gt;W577,"OVERDUE","WITHIN TIME"),"")</f>
        <v/>
      </c>
    </row>
    <row r="578">
      <c r="A578" s="3" t="n">
        <v>574</v>
      </c>
      <c r="B578" s="4" t="n"/>
      <c r="C578" s="4" t="n"/>
      <c r="D578" s="5">
        <f>IF(E578="NRFC","Natural Rubber Field Coagulam","")</f>
        <v/>
      </c>
      <c r="E578" s="4" t="n"/>
      <c r="F578" s="6" t="n"/>
      <c r="G578" s="6" t="n"/>
      <c r="H578" s="7">
        <f>IF(G578="","",G578-TODAY())</f>
        <v/>
      </c>
      <c r="I578" s="8">
        <f>IF(G578="","",
IF(G578&lt;TODAY(),
IF(O578&gt;0,"Violated","Completed"),
IF(H578&lt;=7,"Expiring Soon",
"Active")))</f>
        <v/>
      </c>
      <c r="J578" s="8">
        <f>IF(C578="","",COUNTIFS(purchase!$C:$C,$C578,purchase!$E:$E,$E578,purchase!$G:$G,"&gt;="&amp;$F578,purchase!$G:$G,"&lt;="&amp;$G578))</f>
        <v/>
      </c>
      <c r="K578" s="9">
        <f>IF(COUNTIFS(purchase!$C:$C,$C578,purchase!$E:$E,$E578,purchase!$G:$G,"&gt;="&amp;$F578,purchase!$G:$G,"&lt;="&amp;$G578)=0,"",_xlfn.MAXIFS(purchase!$G:$G,purchase!$C:$C,$C578,purchase!$E:$E,$E578,purchase!$G:$G,"&gt;="&amp;$F578,purchase!$G:$G,"&lt;="&amp;$G578))</f>
        <v/>
      </c>
      <c r="L578" s="4" t="n"/>
      <c r="M578" s="4" t="n"/>
      <c r="N578" s="10">
        <f>IF(M578="","",SUMIFS(purchase!$N:$N,purchase!$C:$C,$C578,purchase!$E:$E,$E578,purchase!$G:$G,"&gt;="&amp;$F578,purchase!$G:$G,"&lt;="&amp;$G578))</f>
        <v/>
      </c>
      <c r="O578" s="10">
        <f>IF(M578="","",M578-N578)</f>
        <v/>
      </c>
      <c r="P578" s="11">
        <f>IF(M578=0,"",N578/M578)</f>
        <v/>
      </c>
      <c r="Q578" s="12">
        <f>IF(OR(G578="",O578=""),"",
IF(AND(G578&lt;TODAY(),O578&gt;0),"YES","NO"))</f>
        <v/>
      </c>
      <c r="R578" s="13" t="n"/>
      <c r="S578" s="14" t="n"/>
      <c r="T578" s="15">
        <f>IF(Q578="YES", IF(R578="Company",L578*(1+S578),IF(R578="Vendor",L578*(1-S578),"")),"")</f>
        <v/>
      </c>
      <c r="U578" s="15">
        <f>IF(Q578="YES",O578*T578,"")</f>
        <v/>
      </c>
      <c r="V578" s="16" t="n"/>
      <c r="W578" s="17">
        <f>IF(Q578="YES",G578+V578,"")</f>
        <v/>
      </c>
      <c r="X578" s="18">
        <f>IF(Q578="YES",IF(TODAY()&gt;W578,"OVERDUE","WITHIN TIME"),"")</f>
        <v/>
      </c>
    </row>
    <row r="579">
      <c r="A579" s="3" t="n">
        <v>575</v>
      </c>
      <c r="B579" s="4" t="n"/>
      <c r="C579" s="4" t="n"/>
      <c r="D579" s="5">
        <f>IF(E579="NRFC","Natural Rubber Field Coagulam","")</f>
        <v/>
      </c>
      <c r="E579" s="4" t="n"/>
      <c r="F579" s="6" t="n"/>
      <c r="G579" s="6" t="n"/>
      <c r="H579" s="7">
        <f>IF(G579="","",G579-TODAY())</f>
        <v/>
      </c>
      <c r="I579" s="8">
        <f>IF(G579="","",
IF(G579&lt;TODAY(),
IF(O579&gt;0,"Violated","Completed"),
IF(H579&lt;=7,"Expiring Soon",
"Active")))</f>
        <v/>
      </c>
      <c r="J579" s="8">
        <f>IF(C579="","",COUNTIFS(purchase!$C:$C,$C579,purchase!$E:$E,$E579,purchase!$G:$G,"&gt;="&amp;$F579,purchase!$G:$G,"&lt;="&amp;$G579))</f>
        <v/>
      </c>
      <c r="K579" s="9">
        <f>IF(COUNTIFS(purchase!$C:$C,$C579,purchase!$E:$E,$E579,purchase!$G:$G,"&gt;="&amp;$F579,purchase!$G:$G,"&lt;="&amp;$G579)=0,"",_xlfn.MAXIFS(purchase!$G:$G,purchase!$C:$C,$C579,purchase!$E:$E,$E579,purchase!$G:$G,"&gt;="&amp;$F579,purchase!$G:$G,"&lt;="&amp;$G579))</f>
        <v/>
      </c>
      <c r="L579" s="4" t="n"/>
      <c r="M579" s="4" t="n"/>
      <c r="N579" s="10">
        <f>IF(M579="","",SUMIFS(purchase!$N:$N,purchase!$C:$C,$C579,purchase!$E:$E,$E579,purchase!$G:$G,"&gt;="&amp;$F579,purchase!$G:$G,"&lt;="&amp;$G579))</f>
        <v/>
      </c>
      <c r="O579" s="10">
        <f>IF(M579="","",M579-N579)</f>
        <v/>
      </c>
      <c r="P579" s="11">
        <f>IF(M579=0,"",N579/M579)</f>
        <v/>
      </c>
      <c r="Q579" s="12">
        <f>IF(OR(G579="",O579=""),"",
IF(AND(G579&lt;TODAY(),O579&gt;0),"YES","NO"))</f>
        <v/>
      </c>
      <c r="R579" s="13" t="n"/>
      <c r="S579" s="14" t="n"/>
      <c r="T579" s="15">
        <f>IF(Q579="YES", IF(R579="Company",L579*(1+S579),IF(R579="Vendor",L579*(1-S579),"")),"")</f>
        <v/>
      </c>
      <c r="U579" s="15">
        <f>IF(Q579="YES",O579*T579,"")</f>
        <v/>
      </c>
      <c r="V579" s="16" t="n"/>
      <c r="W579" s="17">
        <f>IF(Q579="YES",G579+V579,"")</f>
        <v/>
      </c>
      <c r="X579" s="18">
        <f>IF(Q579="YES",IF(TODAY()&gt;W579,"OVERDUE","WITHIN TIME"),"")</f>
        <v/>
      </c>
    </row>
    <row r="580">
      <c r="A580" s="3" t="n">
        <v>576</v>
      </c>
      <c r="B580" s="4" t="n"/>
      <c r="C580" s="4" t="n"/>
      <c r="D580" s="5">
        <f>IF(E580="NRFC","Natural Rubber Field Coagulam","")</f>
        <v/>
      </c>
      <c r="E580" s="4" t="n"/>
      <c r="F580" s="6" t="n"/>
      <c r="G580" s="6" t="n"/>
      <c r="H580" s="7">
        <f>IF(G580="","",G580-TODAY())</f>
        <v/>
      </c>
      <c r="I580" s="8">
        <f>IF(G580="","",
IF(G580&lt;TODAY(),
IF(O580&gt;0,"Violated","Completed"),
IF(H580&lt;=7,"Expiring Soon",
"Active")))</f>
        <v/>
      </c>
      <c r="J580" s="8">
        <f>IF(C580="","",COUNTIFS(purchase!$C:$C,$C580,purchase!$E:$E,$E580,purchase!$G:$G,"&gt;="&amp;$F580,purchase!$G:$G,"&lt;="&amp;$G580))</f>
        <v/>
      </c>
      <c r="K580" s="9">
        <f>IF(COUNTIFS(purchase!$C:$C,$C580,purchase!$E:$E,$E580,purchase!$G:$G,"&gt;="&amp;$F580,purchase!$G:$G,"&lt;="&amp;$G580)=0,"",_xlfn.MAXIFS(purchase!$G:$G,purchase!$C:$C,$C580,purchase!$E:$E,$E580,purchase!$G:$G,"&gt;="&amp;$F580,purchase!$G:$G,"&lt;="&amp;$G580))</f>
        <v/>
      </c>
      <c r="L580" s="4" t="n"/>
      <c r="M580" s="4" t="n"/>
      <c r="N580" s="10">
        <f>IF(M580="","",SUMIFS(purchase!$N:$N,purchase!$C:$C,$C580,purchase!$E:$E,$E580,purchase!$G:$G,"&gt;="&amp;$F580,purchase!$G:$G,"&lt;="&amp;$G580))</f>
        <v/>
      </c>
      <c r="O580" s="10">
        <f>IF(M580="","",M580-N580)</f>
        <v/>
      </c>
      <c r="P580" s="11">
        <f>IF(M580=0,"",N580/M580)</f>
        <v/>
      </c>
      <c r="Q580" s="12">
        <f>IF(OR(G580="",O580=""),"",
IF(AND(G580&lt;TODAY(),O580&gt;0),"YES","NO"))</f>
        <v/>
      </c>
      <c r="R580" s="13" t="n"/>
      <c r="S580" s="14" t="n"/>
      <c r="T580" s="15">
        <f>IF(Q580="YES", IF(R580="Company",L580*(1+S580),IF(R580="Vendor",L580*(1-S580),"")),"")</f>
        <v/>
      </c>
      <c r="U580" s="15">
        <f>IF(Q580="YES",O580*T580,"")</f>
        <v/>
      </c>
      <c r="V580" s="16" t="n"/>
      <c r="W580" s="17">
        <f>IF(Q580="YES",G580+V580,"")</f>
        <v/>
      </c>
      <c r="X580" s="18">
        <f>IF(Q580="YES",IF(TODAY()&gt;W580,"OVERDUE","WITHIN TIME"),"")</f>
        <v/>
      </c>
    </row>
    <row r="581">
      <c r="A581" s="3" t="n">
        <v>577</v>
      </c>
      <c r="B581" s="4" t="n"/>
      <c r="C581" s="4" t="n"/>
      <c r="D581" s="5">
        <f>IF(E581="NRFC","Natural Rubber Field Coagulam","")</f>
        <v/>
      </c>
      <c r="E581" s="4" t="n"/>
      <c r="F581" s="6" t="n"/>
      <c r="G581" s="6" t="n"/>
      <c r="H581" s="7">
        <f>IF(G581="","",G581-TODAY())</f>
        <v/>
      </c>
      <c r="I581" s="8">
        <f>IF(G581="","",
IF(G581&lt;TODAY(),
IF(O581&gt;0,"Violated","Completed"),
IF(H581&lt;=7,"Expiring Soon",
"Active")))</f>
        <v/>
      </c>
      <c r="J581" s="8">
        <f>IF(C581="","",COUNTIFS(purchase!$C:$C,$C581,purchase!$E:$E,$E581,purchase!$G:$G,"&gt;="&amp;$F581,purchase!$G:$G,"&lt;="&amp;$G581))</f>
        <v/>
      </c>
      <c r="K581" s="9">
        <f>IF(COUNTIFS(purchase!$C:$C,$C581,purchase!$E:$E,$E581,purchase!$G:$G,"&gt;="&amp;$F581,purchase!$G:$G,"&lt;="&amp;$G581)=0,"",_xlfn.MAXIFS(purchase!$G:$G,purchase!$C:$C,$C581,purchase!$E:$E,$E581,purchase!$G:$G,"&gt;="&amp;$F581,purchase!$G:$G,"&lt;="&amp;$G581))</f>
        <v/>
      </c>
      <c r="L581" s="4" t="n"/>
      <c r="M581" s="4" t="n"/>
      <c r="N581" s="10">
        <f>IF(M581="","",SUMIFS(purchase!$N:$N,purchase!$C:$C,$C581,purchase!$E:$E,$E581,purchase!$G:$G,"&gt;="&amp;$F581,purchase!$G:$G,"&lt;="&amp;$G581))</f>
        <v/>
      </c>
      <c r="O581" s="10">
        <f>IF(M581="","",M581-N581)</f>
        <v/>
      </c>
      <c r="P581" s="11">
        <f>IF(M581=0,"",N581/M581)</f>
        <v/>
      </c>
      <c r="Q581" s="12">
        <f>IF(OR(G581="",O581=""),"",
IF(AND(G581&lt;TODAY(),O581&gt;0),"YES","NO"))</f>
        <v/>
      </c>
      <c r="R581" s="13" t="n"/>
      <c r="S581" s="14" t="n"/>
      <c r="T581" s="15">
        <f>IF(Q581="YES", IF(R581="Company",L581*(1+S581),IF(R581="Vendor",L581*(1-S581),"")),"")</f>
        <v/>
      </c>
      <c r="U581" s="15">
        <f>IF(Q581="YES",O581*T581,"")</f>
        <v/>
      </c>
      <c r="V581" s="16" t="n"/>
      <c r="W581" s="17">
        <f>IF(Q581="YES",G581+V581,"")</f>
        <v/>
      </c>
      <c r="X581" s="18">
        <f>IF(Q581="YES",IF(TODAY()&gt;W581,"OVERDUE","WITHIN TIME"),"")</f>
        <v/>
      </c>
    </row>
    <row r="582">
      <c r="A582" s="3" t="n">
        <v>578</v>
      </c>
      <c r="B582" s="4" t="n"/>
      <c r="C582" s="4" t="n"/>
      <c r="D582" s="5">
        <f>IF(E582="NRFC","Natural Rubber Field Coagulam","")</f>
        <v/>
      </c>
      <c r="E582" s="4" t="n"/>
      <c r="F582" s="6" t="n"/>
      <c r="G582" s="6" t="n"/>
      <c r="H582" s="7">
        <f>IF(G582="","",G582-TODAY())</f>
        <v/>
      </c>
      <c r="I582" s="8">
        <f>IF(G582="","",
IF(G582&lt;TODAY(),
IF(O582&gt;0,"Violated","Completed"),
IF(H582&lt;=7,"Expiring Soon",
"Active")))</f>
        <v/>
      </c>
      <c r="J582" s="8">
        <f>IF(C582="","",COUNTIFS(purchase!$C:$C,$C582,purchase!$E:$E,$E582,purchase!$G:$G,"&gt;="&amp;$F582,purchase!$G:$G,"&lt;="&amp;$G582))</f>
        <v/>
      </c>
      <c r="K582" s="9">
        <f>IF(COUNTIFS(purchase!$C:$C,$C582,purchase!$E:$E,$E582,purchase!$G:$G,"&gt;="&amp;$F582,purchase!$G:$G,"&lt;="&amp;$G582)=0,"",_xlfn.MAXIFS(purchase!$G:$G,purchase!$C:$C,$C582,purchase!$E:$E,$E582,purchase!$G:$G,"&gt;="&amp;$F582,purchase!$G:$G,"&lt;="&amp;$G582))</f>
        <v/>
      </c>
      <c r="L582" s="4" t="n"/>
      <c r="M582" s="4" t="n"/>
      <c r="N582" s="10">
        <f>IF(M582="","",SUMIFS(purchase!$N:$N,purchase!$C:$C,$C582,purchase!$E:$E,$E582,purchase!$G:$G,"&gt;="&amp;$F582,purchase!$G:$G,"&lt;="&amp;$G582))</f>
        <v/>
      </c>
      <c r="O582" s="10">
        <f>IF(M582="","",M582-N582)</f>
        <v/>
      </c>
      <c r="P582" s="11">
        <f>IF(M582=0,"",N582/M582)</f>
        <v/>
      </c>
      <c r="Q582" s="12">
        <f>IF(OR(G582="",O582=""),"",
IF(AND(G582&lt;TODAY(),O582&gt;0),"YES","NO"))</f>
        <v/>
      </c>
      <c r="R582" s="13" t="n"/>
      <c r="S582" s="14" t="n"/>
      <c r="T582" s="15">
        <f>IF(Q582="YES", IF(R582="Company",L582*(1+S582),IF(R582="Vendor",L582*(1-S582),"")),"")</f>
        <v/>
      </c>
      <c r="U582" s="15">
        <f>IF(Q582="YES",O582*T582,"")</f>
        <v/>
      </c>
      <c r="V582" s="16" t="n"/>
      <c r="W582" s="17">
        <f>IF(Q582="YES",G582+V582,"")</f>
        <v/>
      </c>
      <c r="X582" s="18">
        <f>IF(Q582="YES",IF(TODAY()&gt;W582,"OVERDUE","WITHIN TIME"),"")</f>
        <v/>
      </c>
    </row>
    <row r="583">
      <c r="A583" s="3" t="n">
        <v>579</v>
      </c>
      <c r="B583" s="4" t="n"/>
      <c r="C583" s="4" t="n"/>
      <c r="D583" s="5">
        <f>IF(E583="NRFC","Natural Rubber Field Coagulam","")</f>
        <v/>
      </c>
      <c r="E583" s="4" t="n"/>
      <c r="F583" s="6" t="n"/>
      <c r="G583" s="6" t="n"/>
      <c r="H583" s="7">
        <f>IF(G583="","",G583-TODAY())</f>
        <v/>
      </c>
      <c r="I583" s="8">
        <f>IF(G583="","",
IF(G583&lt;TODAY(),
IF(O583&gt;0,"Violated","Completed"),
IF(H583&lt;=7,"Expiring Soon",
"Active")))</f>
        <v/>
      </c>
      <c r="J583" s="8">
        <f>IF(C583="","",COUNTIFS(purchase!$C:$C,$C583,purchase!$E:$E,$E583,purchase!$G:$G,"&gt;="&amp;$F583,purchase!$G:$G,"&lt;="&amp;$G583))</f>
        <v/>
      </c>
      <c r="K583" s="9">
        <f>IF(COUNTIFS(purchase!$C:$C,$C583,purchase!$E:$E,$E583,purchase!$G:$G,"&gt;="&amp;$F583,purchase!$G:$G,"&lt;="&amp;$G583)=0,"",_xlfn.MAXIFS(purchase!$G:$G,purchase!$C:$C,$C583,purchase!$E:$E,$E583,purchase!$G:$G,"&gt;="&amp;$F583,purchase!$G:$G,"&lt;="&amp;$G583))</f>
        <v/>
      </c>
      <c r="L583" s="4" t="n"/>
      <c r="M583" s="4" t="n"/>
      <c r="N583" s="10">
        <f>IF(M583="","",SUMIFS(purchase!$N:$N,purchase!$C:$C,$C583,purchase!$E:$E,$E583,purchase!$G:$G,"&gt;="&amp;$F583,purchase!$G:$G,"&lt;="&amp;$G583))</f>
        <v/>
      </c>
      <c r="O583" s="10">
        <f>IF(M583="","",M583-N583)</f>
        <v/>
      </c>
      <c r="P583" s="11">
        <f>IF(M583=0,"",N583/M583)</f>
        <v/>
      </c>
      <c r="Q583" s="12">
        <f>IF(OR(G583="",O583=""),"",
IF(AND(G583&lt;TODAY(),O583&gt;0),"YES","NO"))</f>
        <v/>
      </c>
      <c r="R583" s="13" t="n"/>
      <c r="S583" s="14" t="n"/>
      <c r="T583" s="15">
        <f>IF(Q583="YES", IF(R583="Company",L583*(1+S583),IF(R583="Vendor",L583*(1-S583),"")),"")</f>
        <v/>
      </c>
      <c r="U583" s="15">
        <f>IF(Q583="YES",O583*T583,"")</f>
        <v/>
      </c>
      <c r="V583" s="16" t="n"/>
      <c r="W583" s="17">
        <f>IF(Q583="YES",G583+V583,"")</f>
        <v/>
      </c>
      <c r="X583" s="18">
        <f>IF(Q583="YES",IF(TODAY()&gt;W583,"OVERDUE","WITHIN TIME"),"")</f>
        <v/>
      </c>
    </row>
    <row r="584">
      <c r="A584" s="3" t="n">
        <v>580</v>
      </c>
      <c r="B584" s="4" t="n"/>
      <c r="C584" s="4" t="n"/>
      <c r="D584" s="5">
        <f>IF(E584="NRFC","Natural Rubber Field Coagulam","")</f>
        <v/>
      </c>
      <c r="E584" s="4" t="n"/>
      <c r="F584" s="6" t="n"/>
      <c r="G584" s="6" t="n"/>
      <c r="H584" s="7">
        <f>IF(G584="","",G584-TODAY())</f>
        <v/>
      </c>
      <c r="I584" s="8">
        <f>IF(G584="","",
IF(G584&lt;TODAY(),
IF(O584&gt;0,"Violated","Completed"),
IF(H584&lt;=7,"Expiring Soon",
"Active")))</f>
        <v/>
      </c>
      <c r="J584" s="8">
        <f>IF(C584="","",COUNTIFS(purchase!$C:$C,$C584,purchase!$E:$E,$E584,purchase!$G:$G,"&gt;="&amp;$F584,purchase!$G:$G,"&lt;="&amp;$G584))</f>
        <v/>
      </c>
      <c r="K584" s="9">
        <f>IF(COUNTIFS(purchase!$C:$C,$C584,purchase!$E:$E,$E584,purchase!$G:$G,"&gt;="&amp;$F584,purchase!$G:$G,"&lt;="&amp;$G584)=0,"",_xlfn.MAXIFS(purchase!$G:$G,purchase!$C:$C,$C584,purchase!$E:$E,$E584,purchase!$G:$G,"&gt;="&amp;$F584,purchase!$G:$G,"&lt;="&amp;$G584))</f>
        <v/>
      </c>
      <c r="L584" s="4" t="n"/>
      <c r="M584" s="4" t="n"/>
      <c r="N584" s="10">
        <f>IF(M584="","",SUMIFS(purchase!$N:$N,purchase!$C:$C,$C584,purchase!$E:$E,$E584,purchase!$G:$G,"&gt;="&amp;$F584,purchase!$G:$G,"&lt;="&amp;$G584))</f>
        <v/>
      </c>
      <c r="O584" s="10">
        <f>IF(M584="","",M584-N584)</f>
        <v/>
      </c>
      <c r="P584" s="11">
        <f>IF(M584=0,"",N584/M584)</f>
        <v/>
      </c>
      <c r="Q584" s="12">
        <f>IF(OR(G584="",O584=""),"",
IF(AND(G584&lt;TODAY(),O584&gt;0),"YES","NO"))</f>
        <v/>
      </c>
      <c r="R584" s="13" t="n"/>
      <c r="S584" s="14" t="n"/>
      <c r="T584" s="15">
        <f>IF(Q584="YES", IF(R584="Company",L584*(1+S584),IF(R584="Vendor",L584*(1-S584),"")),"")</f>
        <v/>
      </c>
      <c r="U584" s="15">
        <f>IF(Q584="YES",O584*T584,"")</f>
        <v/>
      </c>
      <c r="V584" s="16" t="n"/>
      <c r="W584" s="17">
        <f>IF(Q584="YES",G584+V584,"")</f>
        <v/>
      </c>
      <c r="X584" s="18">
        <f>IF(Q584="YES",IF(TODAY()&gt;W584,"OVERDUE","WITHIN TIME"),"")</f>
        <v/>
      </c>
    </row>
    <row r="585">
      <c r="A585" s="3" t="n">
        <v>581</v>
      </c>
      <c r="B585" s="4" t="n"/>
      <c r="C585" s="4" t="n"/>
      <c r="D585" s="5">
        <f>IF(E585="NRFC","Natural Rubber Field Coagulam","")</f>
        <v/>
      </c>
      <c r="E585" s="4" t="n"/>
      <c r="F585" s="6" t="n"/>
      <c r="G585" s="6" t="n"/>
      <c r="H585" s="7">
        <f>IF(G585="","",G585-TODAY())</f>
        <v/>
      </c>
      <c r="I585" s="8">
        <f>IF(G585="","",
IF(G585&lt;TODAY(),
IF(O585&gt;0,"Violated","Completed"),
IF(H585&lt;=7,"Expiring Soon",
"Active")))</f>
        <v/>
      </c>
      <c r="J585" s="8">
        <f>IF(C585="","",COUNTIFS(purchase!$C:$C,$C585,purchase!$E:$E,$E585,purchase!$G:$G,"&gt;="&amp;$F585,purchase!$G:$G,"&lt;="&amp;$G585))</f>
        <v/>
      </c>
      <c r="K585" s="9">
        <f>IF(COUNTIFS(purchase!$C:$C,$C585,purchase!$E:$E,$E585,purchase!$G:$G,"&gt;="&amp;$F585,purchase!$G:$G,"&lt;="&amp;$G585)=0,"",_xlfn.MAXIFS(purchase!$G:$G,purchase!$C:$C,$C585,purchase!$E:$E,$E585,purchase!$G:$G,"&gt;="&amp;$F585,purchase!$G:$G,"&lt;="&amp;$G585))</f>
        <v/>
      </c>
      <c r="L585" s="4" t="n"/>
      <c r="M585" s="4" t="n"/>
      <c r="N585" s="10">
        <f>IF(M585="","",SUMIFS(purchase!$N:$N,purchase!$C:$C,$C585,purchase!$E:$E,$E585,purchase!$G:$G,"&gt;="&amp;$F585,purchase!$G:$G,"&lt;="&amp;$G585))</f>
        <v/>
      </c>
      <c r="O585" s="10">
        <f>IF(M585="","",M585-N585)</f>
        <v/>
      </c>
      <c r="P585" s="11">
        <f>IF(M585=0,"",N585/M585)</f>
        <v/>
      </c>
      <c r="Q585" s="12">
        <f>IF(OR(G585="",O585=""),"",
IF(AND(G585&lt;TODAY(),O585&gt;0),"YES","NO"))</f>
        <v/>
      </c>
      <c r="R585" s="13" t="n"/>
      <c r="S585" s="14" t="n"/>
      <c r="T585" s="15">
        <f>IF(Q585="YES", IF(R585="Company",L585*(1+S585),IF(R585="Vendor",L585*(1-S585),"")),"")</f>
        <v/>
      </c>
      <c r="U585" s="15">
        <f>IF(Q585="YES",O585*T585,"")</f>
        <v/>
      </c>
      <c r="V585" s="16" t="n"/>
      <c r="W585" s="17">
        <f>IF(Q585="YES",G585+V585,"")</f>
        <v/>
      </c>
      <c r="X585" s="18">
        <f>IF(Q585="YES",IF(TODAY()&gt;W585,"OVERDUE","WITHIN TIME"),"")</f>
        <v/>
      </c>
    </row>
    <row r="586">
      <c r="A586" s="3" t="n">
        <v>582</v>
      </c>
      <c r="B586" s="4" t="n"/>
      <c r="C586" s="4" t="n"/>
      <c r="D586" s="5">
        <f>IF(E586="NRFC","Natural Rubber Field Coagulam","")</f>
        <v/>
      </c>
      <c r="E586" s="4" t="n"/>
      <c r="F586" s="6" t="n"/>
      <c r="G586" s="6" t="n"/>
      <c r="H586" s="7">
        <f>IF(G586="","",G586-TODAY())</f>
        <v/>
      </c>
      <c r="I586" s="8">
        <f>IF(G586="","",
IF(G586&lt;TODAY(),
IF(O586&gt;0,"Violated","Completed"),
IF(H586&lt;=7,"Expiring Soon",
"Active")))</f>
        <v/>
      </c>
      <c r="J586" s="8">
        <f>IF(C586="","",COUNTIFS(purchase!$C:$C,$C586,purchase!$E:$E,$E586,purchase!$G:$G,"&gt;="&amp;$F586,purchase!$G:$G,"&lt;="&amp;$G586))</f>
        <v/>
      </c>
      <c r="K586" s="9">
        <f>IF(COUNTIFS(purchase!$C:$C,$C586,purchase!$E:$E,$E586,purchase!$G:$G,"&gt;="&amp;$F586,purchase!$G:$G,"&lt;="&amp;$G586)=0,"",_xlfn.MAXIFS(purchase!$G:$G,purchase!$C:$C,$C586,purchase!$E:$E,$E586,purchase!$G:$G,"&gt;="&amp;$F586,purchase!$G:$G,"&lt;="&amp;$G586))</f>
        <v/>
      </c>
      <c r="L586" s="4" t="n"/>
      <c r="M586" s="4" t="n"/>
      <c r="N586" s="10">
        <f>IF(M586="","",SUMIFS(purchase!$N:$N,purchase!$C:$C,$C586,purchase!$E:$E,$E586,purchase!$G:$G,"&gt;="&amp;$F586,purchase!$G:$G,"&lt;="&amp;$G586))</f>
        <v/>
      </c>
      <c r="O586" s="10">
        <f>IF(M586="","",M586-N586)</f>
        <v/>
      </c>
      <c r="P586" s="11">
        <f>IF(M586=0,"",N586/M586)</f>
        <v/>
      </c>
      <c r="Q586" s="12">
        <f>IF(OR(G586="",O586=""),"",
IF(AND(G586&lt;TODAY(),O586&gt;0),"YES","NO"))</f>
        <v/>
      </c>
      <c r="R586" s="13" t="n"/>
      <c r="S586" s="14" t="n"/>
      <c r="T586" s="15">
        <f>IF(Q586="YES", IF(R586="Company",L586*(1+S586),IF(R586="Vendor",L586*(1-S586),"")),"")</f>
        <v/>
      </c>
      <c r="U586" s="15">
        <f>IF(Q586="YES",O586*T586,"")</f>
        <v/>
      </c>
      <c r="V586" s="16" t="n"/>
      <c r="W586" s="17">
        <f>IF(Q586="YES",G586+V586,"")</f>
        <v/>
      </c>
      <c r="X586" s="18">
        <f>IF(Q586="YES",IF(TODAY()&gt;W586,"OVERDUE","WITHIN TIME"),"")</f>
        <v/>
      </c>
    </row>
    <row r="587">
      <c r="A587" s="3" t="n">
        <v>583</v>
      </c>
      <c r="B587" s="4" t="n"/>
      <c r="C587" s="4" t="n"/>
      <c r="D587" s="5">
        <f>IF(E587="NRFC","Natural Rubber Field Coagulam","")</f>
        <v/>
      </c>
      <c r="E587" s="4" t="n"/>
      <c r="F587" s="6" t="n"/>
      <c r="G587" s="6" t="n"/>
      <c r="H587" s="7">
        <f>IF(G587="","",G587-TODAY())</f>
        <v/>
      </c>
      <c r="I587" s="8">
        <f>IF(G587="","",
IF(G587&lt;TODAY(),
IF(O587&gt;0,"Violated","Completed"),
IF(H587&lt;=7,"Expiring Soon",
"Active")))</f>
        <v/>
      </c>
      <c r="J587" s="8">
        <f>IF(C587="","",COUNTIFS(purchase!$C:$C,$C587,purchase!$E:$E,$E587,purchase!$G:$G,"&gt;="&amp;$F587,purchase!$G:$G,"&lt;="&amp;$G587))</f>
        <v/>
      </c>
      <c r="K587" s="9">
        <f>IF(COUNTIFS(purchase!$C:$C,$C587,purchase!$E:$E,$E587,purchase!$G:$G,"&gt;="&amp;$F587,purchase!$G:$G,"&lt;="&amp;$G587)=0,"",_xlfn.MAXIFS(purchase!$G:$G,purchase!$C:$C,$C587,purchase!$E:$E,$E587,purchase!$G:$G,"&gt;="&amp;$F587,purchase!$G:$G,"&lt;="&amp;$G587))</f>
        <v/>
      </c>
      <c r="L587" s="4" t="n"/>
      <c r="M587" s="4" t="n"/>
      <c r="N587" s="10">
        <f>IF(M587="","",SUMIFS(purchase!$N:$N,purchase!$C:$C,$C587,purchase!$E:$E,$E587,purchase!$G:$G,"&gt;="&amp;$F587,purchase!$G:$G,"&lt;="&amp;$G587))</f>
        <v/>
      </c>
      <c r="O587" s="10">
        <f>IF(M587="","",M587-N587)</f>
        <v/>
      </c>
      <c r="P587" s="11">
        <f>IF(M587=0,"",N587/M587)</f>
        <v/>
      </c>
      <c r="Q587" s="12">
        <f>IF(OR(G587="",O587=""),"",
IF(AND(G587&lt;TODAY(),O587&gt;0),"YES","NO"))</f>
        <v/>
      </c>
      <c r="R587" s="13" t="n"/>
      <c r="S587" s="14" t="n"/>
      <c r="T587" s="15">
        <f>IF(Q587="YES", IF(R587="Company",L587*(1+S587),IF(R587="Vendor",L587*(1-S587),"")),"")</f>
        <v/>
      </c>
      <c r="U587" s="15">
        <f>IF(Q587="YES",O587*T587,"")</f>
        <v/>
      </c>
      <c r="V587" s="16" t="n"/>
      <c r="W587" s="17">
        <f>IF(Q587="YES",G587+V587,"")</f>
        <v/>
      </c>
      <c r="X587" s="18">
        <f>IF(Q587="YES",IF(TODAY()&gt;W587,"OVERDUE","WITHIN TIME"),"")</f>
        <v/>
      </c>
    </row>
    <row r="588">
      <c r="A588" s="3" t="n">
        <v>584</v>
      </c>
      <c r="B588" s="4" t="n"/>
      <c r="C588" s="4" t="n"/>
      <c r="D588" s="5">
        <f>IF(E588="NRFC","Natural Rubber Field Coagulam","")</f>
        <v/>
      </c>
      <c r="E588" s="4" t="n"/>
      <c r="F588" s="6" t="n"/>
      <c r="G588" s="6" t="n"/>
      <c r="H588" s="7">
        <f>IF(G588="","",G588-TODAY())</f>
        <v/>
      </c>
      <c r="I588" s="8">
        <f>IF(G588="","",
IF(G588&lt;TODAY(),
IF(O588&gt;0,"Violated","Completed"),
IF(H588&lt;=7,"Expiring Soon",
"Active")))</f>
        <v/>
      </c>
      <c r="J588" s="8">
        <f>IF(C588="","",COUNTIFS(purchase!$C:$C,$C588,purchase!$E:$E,$E588,purchase!$G:$G,"&gt;="&amp;$F588,purchase!$G:$G,"&lt;="&amp;$G588))</f>
        <v/>
      </c>
      <c r="K588" s="9">
        <f>IF(COUNTIFS(purchase!$C:$C,$C588,purchase!$E:$E,$E588,purchase!$G:$G,"&gt;="&amp;$F588,purchase!$G:$G,"&lt;="&amp;$G588)=0,"",_xlfn.MAXIFS(purchase!$G:$G,purchase!$C:$C,$C588,purchase!$E:$E,$E588,purchase!$G:$G,"&gt;="&amp;$F588,purchase!$G:$G,"&lt;="&amp;$G588))</f>
        <v/>
      </c>
      <c r="L588" s="4" t="n"/>
      <c r="M588" s="4" t="n"/>
      <c r="N588" s="10">
        <f>IF(M588="","",SUMIFS(purchase!$N:$N,purchase!$C:$C,$C588,purchase!$E:$E,$E588,purchase!$G:$G,"&gt;="&amp;$F588,purchase!$G:$G,"&lt;="&amp;$G588))</f>
        <v/>
      </c>
      <c r="O588" s="10">
        <f>IF(M588="","",M588-N588)</f>
        <v/>
      </c>
      <c r="P588" s="11">
        <f>IF(M588=0,"",N588/M588)</f>
        <v/>
      </c>
      <c r="Q588" s="12">
        <f>IF(OR(G588="",O588=""),"",
IF(AND(G588&lt;TODAY(),O588&gt;0),"YES","NO"))</f>
        <v/>
      </c>
      <c r="R588" s="13" t="n"/>
      <c r="S588" s="14" t="n"/>
      <c r="T588" s="15">
        <f>IF(Q588="YES", IF(R588="Company",L588*(1+S588),IF(R588="Vendor",L588*(1-S588),"")),"")</f>
        <v/>
      </c>
      <c r="U588" s="15">
        <f>IF(Q588="YES",O588*T588,"")</f>
        <v/>
      </c>
      <c r="V588" s="16" t="n"/>
      <c r="W588" s="17">
        <f>IF(Q588="YES",G588+V588,"")</f>
        <v/>
      </c>
      <c r="X588" s="18">
        <f>IF(Q588="YES",IF(TODAY()&gt;W588,"OVERDUE","WITHIN TIME"),"")</f>
        <v/>
      </c>
    </row>
    <row r="589">
      <c r="A589" s="3" t="n">
        <v>585</v>
      </c>
      <c r="B589" s="4" t="n"/>
      <c r="C589" s="4" t="n"/>
      <c r="D589" s="5">
        <f>IF(E589="NRFC","Natural Rubber Field Coagulam","")</f>
        <v/>
      </c>
      <c r="E589" s="4" t="n"/>
      <c r="F589" s="6" t="n"/>
      <c r="G589" s="6" t="n"/>
      <c r="H589" s="7">
        <f>IF(G589="","",G589-TODAY())</f>
        <v/>
      </c>
      <c r="I589" s="8">
        <f>IF(G589="","",
IF(G589&lt;TODAY(),
IF(O589&gt;0,"Violated","Completed"),
IF(H589&lt;=7,"Expiring Soon",
"Active")))</f>
        <v/>
      </c>
      <c r="J589" s="8">
        <f>IF(C589="","",COUNTIFS(purchase!$C:$C,$C589,purchase!$E:$E,$E589,purchase!$G:$G,"&gt;="&amp;$F589,purchase!$G:$G,"&lt;="&amp;$G589))</f>
        <v/>
      </c>
      <c r="K589" s="9">
        <f>IF(COUNTIFS(purchase!$C:$C,$C589,purchase!$E:$E,$E589,purchase!$G:$G,"&gt;="&amp;$F589,purchase!$G:$G,"&lt;="&amp;$G589)=0,"",_xlfn.MAXIFS(purchase!$G:$G,purchase!$C:$C,$C589,purchase!$E:$E,$E589,purchase!$G:$G,"&gt;="&amp;$F589,purchase!$G:$G,"&lt;="&amp;$G589))</f>
        <v/>
      </c>
      <c r="L589" s="4" t="n"/>
      <c r="M589" s="4" t="n"/>
      <c r="N589" s="10">
        <f>IF(M589="","",SUMIFS(purchase!$N:$N,purchase!$C:$C,$C589,purchase!$E:$E,$E589,purchase!$G:$G,"&gt;="&amp;$F589,purchase!$G:$G,"&lt;="&amp;$G589))</f>
        <v/>
      </c>
      <c r="O589" s="10">
        <f>IF(M589="","",M589-N589)</f>
        <v/>
      </c>
      <c r="P589" s="11">
        <f>IF(M589=0,"",N589/M589)</f>
        <v/>
      </c>
      <c r="Q589" s="12">
        <f>IF(OR(G589="",O589=""),"",
IF(AND(G589&lt;TODAY(),O589&gt;0),"YES","NO"))</f>
        <v/>
      </c>
      <c r="R589" s="13" t="n"/>
      <c r="S589" s="14" t="n"/>
      <c r="T589" s="15">
        <f>IF(Q589="YES", IF(R589="Company",L589*(1+S589),IF(R589="Vendor",L589*(1-S589),"")),"")</f>
        <v/>
      </c>
      <c r="U589" s="15">
        <f>IF(Q589="YES",O589*T589,"")</f>
        <v/>
      </c>
      <c r="V589" s="16" t="n"/>
      <c r="W589" s="17">
        <f>IF(Q589="YES",G589+V589,"")</f>
        <v/>
      </c>
      <c r="X589" s="18">
        <f>IF(Q589="YES",IF(TODAY()&gt;W589,"OVERDUE","WITHIN TIME"),"")</f>
        <v/>
      </c>
    </row>
    <row r="590">
      <c r="A590" s="3" t="n">
        <v>586</v>
      </c>
      <c r="B590" s="4" t="n"/>
      <c r="C590" s="4" t="n"/>
      <c r="D590" s="5">
        <f>IF(E590="NRFC","Natural Rubber Field Coagulam","")</f>
        <v/>
      </c>
      <c r="E590" s="4" t="n"/>
      <c r="F590" s="6" t="n"/>
      <c r="G590" s="6" t="n"/>
      <c r="H590" s="7">
        <f>IF(G590="","",G590-TODAY())</f>
        <v/>
      </c>
      <c r="I590" s="8">
        <f>IF(G590="","",
IF(G590&lt;TODAY(),
IF(O590&gt;0,"Violated","Completed"),
IF(H590&lt;=7,"Expiring Soon",
"Active")))</f>
        <v/>
      </c>
      <c r="J590" s="8">
        <f>IF(C590="","",COUNTIFS(purchase!$C:$C,$C590,purchase!$E:$E,$E590,purchase!$G:$G,"&gt;="&amp;$F590,purchase!$G:$G,"&lt;="&amp;$G590))</f>
        <v/>
      </c>
      <c r="K590" s="9">
        <f>IF(COUNTIFS(purchase!$C:$C,$C590,purchase!$E:$E,$E590,purchase!$G:$G,"&gt;="&amp;$F590,purchase!$G:$G,"&lt;="&amp;$G590)=0,"",_xlfn.MAXIFS(purchase!$G:$G,purchase!$C:$C,$C590,purchase!$E:$E,$E590,purchase!$G:$G,"&gt;="&amp;$F590,purchase!$G:$G,"&lt;="&amp;$G590))</f>
        <v/>
      </c>
      <c r="L590" s="4" t="n"/>
      <c r="M590" s="4" t="n"/>
      <c r="N590" s="10">
        <f>IF(M590="","",SUMIFS(purchase!$N:$N,purchase!$C:$C,$C590,purchase!$E:$E,$E590,purchase!$G:$G,"&gt;="&amp;$F590,purchase!$G:$G,"&lt;="&amp;$G590))</f>
        <v/>
      </c>
      <c r="O590" s="10">
        <f>IF(M590="","",M590-N590)</f>
        <v/>
      </c>
      <c r="P590" s="11">
        <f>IF(M590=0,"",N590/M590)</f>
        <v/>
      </c>
      <c r="Q590" s="12">
        <f>IF(OR(G590="",O590=""),"",
IF(AND(G590&lt;TODAY(),O590&gt;0),"YES","NO"))</f>
        <v/>
      </c>
      <c r="R590" s="13" t="n"/>
      <c r="S590" s="14" t="n"/>
      <c r="T590" s="15">
        <f>IF(Q590="YES", IF(R590="Company",L590*(1+S590),IF(R590="Vendor",L590*(1-S590),"")),"")</f>
        <v/>
      </c>
      <c r="U590" s="15">
        <f>IF(Q590="YES",O590*T590,"")</f>
        <v/>
      </c>
      <c r="V590" s="16" t="n"/>
      <c r="W590" s="17">
        <f>IF(Q590="YES",G590+V590,"")</f>
        <v/>
      </c>
      <c r="X590" s="18">
        <f>IF(Q590="YES",IF(TODAY()&gt;W590,"OVERDUE","WITHIN TIME"),"")</f>
        <v/>
      </c>
    </row>
    <row r="591">
      <c r="A591" s="3" t="n">
        <v>587</v>
      </c>
      <c r="B591" s="4" t="n"/>
      <c r="C591" s="4" t="n"/>
      <c r="D591" s="5">
        <f>IF(E591="NRFC","Natural Rubber Field Coagulam","")</f>
        <v/>
      </c>
      <c r="E591" s="4" t="n"/>
      <c r="F591" s="6" t="n"/>
      <c r="G591" s="6" t="n"/>
      <c r="H591" s="7">
        <f>IF(G591="","",G591-TODAY())</f>
        <v/>
      </c>
      <c r="I591" s="8">
        <f>IF(G591="","",
IF(G591&lt;TODAY(),
IF(O591&gt;0,"Violated","Completed"),
IF(H591&lt;=7,"Expiring Soon",
"Active")))</f>
        <v/>
      </c>
      <c r="J591" s="8">
        <f>IF(C591="","",COUNTIFS(purchase!$C:$C,$C591,purchase!$E:$E,$E591,purchase!$G:$G,"&gt;="&amp;$F591,purchase!$G:$G,"&lt;="&amp;$G591))</f>
        <v/>
      </c>
      <c r="K591" s="9">
        <f>IF(COUNTIFS(purchase!$C:$C,$C591,purchase!$E:$E,$E591,purchase!$G:$G,"&gt;="&amp;$F591,purchase!$G:$G,"&lt;="&amp;$G591)=0,"",_xlfn.MAXIFS(purchase!$G:$G,purchase!$C:$C,$C591,purchase!$E:$E,$E591,purchase!$G:$G,"&gt;="&amp;$F591,purchase!$G:$G,"&lt;="&amp;$G591))</f>
        <v/>
      </c>
      <c r="L591" s="4" t="n"/>
      <c r="M591" s="4" t="n"/>
      <c r="N591" s="10">
        <f>IF(M591="","",SUMIFS(purchase!$N:$N,purchase!$C:$C,$C591,purchase!$E:$E,$E591,purchase!$G:$G,"&gt;="&amp;$F591,purchase!$G:$G,"&lt;="&amp;$G591))</f>
        <v/>
      </c>
      <c r="O591" s="10">
        <f>IF(M591="","",M591-N591)</f>
        <v/>
      </c>
      <c r="P591" s="11">
        <f>IF(M591=0,"",N591/M591)</f>
        <v/>
      </c>
      <c r="Q591" s="12">
        <f>IF(OR(G591="",O591=""),"",
IF(AND(G591&lt;TODAY(),O591&gt;0),"YES","NO"))</f>
        <v/>
      </c>
      <c r="R591" s="13" t="n"/>
      <c r="S591" s="14" t="n"/>
      <c r="T591" s="15">
        <f>IF(Q591="YES", IF(R591="Company",L591*(1+S591),IF(R591="Vendor",L591*(1-S591),"")),"")</f>
        <v/>
      </c>
      <c r="U591" s="15">
        <f>IF(Q591="YES",O591*T591,"")</f>
        <v/>
      </c>
      <c r="V591" s="16" t="n"/>
      <c r="W591" s="17">
        <f>IF(Q591="YES",G591+V591,"")</f>
        <v/>
      </c>
      <c r="X591" s="18">
        <f>IF(Q591="YES",IF(TODAY()&gt;W591,"OVERDUE","WITHIN TIME"),"")</f>
        <v/>
      </c>
    </row>
    <row r="592">
      <c r="A592" s="3" t="n">
        <v>588</v>
      </c>
      <c r="B592" s="4" t="n"/>
      <c r="C592" s="4" t="n"/>
      <c r="D592" s="5">
        <f>IF(E592="NRFC","Natural Rubber Field Coagulam","")</f>
        <v/>
      </c>
      <c r="E592" s="4" t="n"/>
      <c r="F592" s="6" t="n"/>
      <c r="G592" s="6" t="n"/>
      <c r="H592" s="7">
        <f>IF(G592="","",G592-TODAY())</f>
        <v/>
      </c>
      <c r="I592" s="8">
        <f>IF(G592="","",
IF(G592&lt;TODAY(),
IF(O592&gt;0,"Violated","Completed"),
IF(H592&lt;=7,"Expiring Soon",
"Active")))</f>
        <v/>
      </c>
      <c r="J592" s="8">
        <f>IF(C592="","",COUNTIFS(purchase!$C:$C,$C592,purchase!$E:$E,$E592,purchase!$G:$G,"&gt;="&amp;$F592,purchase!$G:$G,"&lt;="&amp;$G592))</f>
        <v/>
      </c>
      <c r="K592" s="9">
        <f>IF(COUNTIFS(purchase!$C:$C,$C592,purchase!$E:$E,$E592,purchase!$G:$G,"&gt;="&amp;$F592,purchase!$G:$G,"&lt;="&amp;$G592)=0,"",_xlfn.MAXIFS(purchase!$G:$G,purchase!$C:$C,$C592,purchase!$E:$E,$E592,purchase!$G:$G,"&gt;="&amp;$F592,purchase!$G:$G,"&lt;="&amp;$G592))</f>
        <v/>
      </c>
      <c r="L592" s="4" t="n"/>
      <c r="M592" s="4" t="n"/>
      <c r="N592" s="10">
        <f>IF(M592="","",SUMIFS(purchase!$N:$N,purchase!$C:$C,$C592,purchase!$E:$E,$E592,purchase!$G:$G,"&gt;="&amp;$F592,purchase!$G:$G,"&lt;="&amp;$G592))</f>
        <v/>
      </c>
      <c r="O592" s="10">
        <f>IF(M592="","",M592-N592)</f>
        <v/>
      </c>
      <c r="P592" s="11">
        <f>IF(M592=0,"",N592/M592)</f>
        <v/>
      </c>
      <c r="Q592" s="12">
        <f>IF(OR(G592="",O592=""),"",
IF(AND(G592&lt;TODAY(),O592&gt;0),"YES","NO"))</f>
        <v/>
      </c>
      <c r="R592" s="13" t="n"/>
      <c r="S592" s="14" t="n"/>
      <c r="T592" s="15">
        <f>IF(Q592="YES", IF(R592="Company",L592*(1+S592),IF(R592="Vendor",L592*(1-S592),"")),"")</f>
        <v/>
      </c>
      <c r="U592" s="15">
        <f>IF(Q592="YES",O592*T592,"")</f>
        <v/>
      </c>
      <c r="V592" s="16" t="n"/>
      <c r="W592" s="17">
        <f>IF(Q592="YES",G592+V592,"")</f>
        <v/>
      </c>
      <c r="X592" s="18">
        <f>IF(Q592="YES",IF(TODAY()&gt;W592,"OVERDUE","WITHIN TIME"),"")</f>
        <v/>
      </c>
    </row>
    <row r="593">
      <c r="A593" s="3" t="n">
        <v>589</v>
      </c>
      <c r="B593" s="4" t="n"/>
      <c r="C593" s="4" t="n"/>
      <c r="D593" s="5">
        <f>IF(E593="NRFC","Natural Rubber Field Coagulam","")</f>
        <v/>
      </c>
      <c r="E593" s="4" t="n"/>
      <c r="F593" s="6" t="n"/>
      <c r="G593" s="6" t="n"/>
      <c r="H593" s="7">
        <f>IF(G593="","",G593-TODAY())</f>
        <v/>
      </c>
      <c r="I593" s="8">
        <f>IF(G593="","",
IF(G593&lt;TODAY(),
IF(O593&gt;0,"Violated","Completed"),
IF(H593&lt;=7,"Expiring Soon",
"Active")))</f>
        <v/>
      </c>
      <c r="J593" s="8">
        <f>IF(C593="","",COUNTIFS(purchase!$C:$C,$C593,purchase!$E:$E,$E593,purchase!$G:$G,"&gt;="&amp;$F593,purchase!$G:$G,"&lt;="&amp;$G593))</f>
        <v/>
      </c>
      <c r="K593" s="9">
        <f>IF(COUNTIFS(purchase!$C:$C,$C593,purchase!$E:$E,$E593,purchase!$G:$G,"&gt;="&amp;$F593,purchase!$G:$G,"&lt;="&amp;$G593)=0,"",_xlfn.MAXIFS(purchase!$G:$G,purchase!$C:$C,$C593,purchase!$E:$E,$E593,purchase!$G:$G,"&gt;="&amp;$F593,purchase!$G:$G,"&lt;="&amp;$G593))</f>
        <v/>
      </c>
      <c r="L593" s="4" t="n"/>
      <c r="M593" s="4" t="n"/>
      <c r="N593" s="10">
        <f>IF(M593="","",SUMIFS(purchase!$N:$N,purchase!$C:$C,$C593,purchase!$E:$E,$E593,purchase!$G:$G,"&gt;="&amp;$F593,purchase!$G:$G,"&lt;="&amp;$G593))</f>
        <v/>
      </c>
      <c r="O593" s="10">
        <f>IF(M593="","",M593-N593)</f>
        <v/>
      </c>
      <c r="P593" s="11">
        <f>IF(M593=0,"",N593/M593)</f>
        <v/>
      </c>
      <c r="Q593" s="12">
        <f>IF(OR(G593="",O593=""),"",
IF(AND(G593&lt;TODAY(),O593&gt;0),"YES","NO"))</f>
        <v/>
      </c>
      <c r="R593" s="13" t="n"/>
      <c r="S593" s="14" t="n"/>
      <c r="T593" s="15">
        <f>IF(Q593="YES", IF(R593="Company",L593*(1+S593),IF(R593="Vendor",L593*(1-S593),"")),"")</f>
        <v/>
      </c>
      <c r="U593" s="15">
        <f>IF(Q593="YES",O593*T593,"")</f>
        <v/>
      </c>
      <c r="V593" s="16" t="n"/>
      <c r="W593" s="17">
        <f>IF(Q593="YES",G593+V593,"")</f>
        <v/>
      </c>
      <c r="X593" s="18">
        <f>IF(Q593="YES",IF(TODAY()&gt;W593,"OVERDUE","WITHIN TIME"),"")</f>
        <v/>
      </c>
    </row>
    <row r="594">
      <c r="A594" s="3" t="n">
        <v>590</v>
      </c>
      <c r="B594" s="4" t="n"/>
      <c r="C594" s="4" t="n"/>
      <c r="D594" s="5">
        <f>IF(E594="NRFC","Natural Rubber Field Coagulam","")</f>
        <v/>
      </c>
      <c r="E594" s="4" t="n"/>
      <c r="F594" s="6" t="n"/>
      <c r="G594" s="6" t="n"/>
      <c r="H594" s="7">
        <f>IF(G594="","",G594-TODAY())</f>
        <v/>
      </c>
      <c r="I594" s="8">
        <f>IF(G594="","",
IF(G594&lt;TODAY(),
IF(O594&gt;0,"Violated","Completed"),
IF(H594&lt;=7,"Expiring Soon",
"Active")))</f>
        <v/>
      </c>
      <c r="J594" s="8">
        <f>IF(C594="","",COUNTIFS(purchase!$C:$C,$C594,purchase!$E:$E,$E594,purchase!$G:$G,"&gt;="&amp;$F594,purchase!$G:$G,"&lt;="&amp;$G594))</f>
        <v/>
      </c>
      <c r="K594" s="9">
        <f>IF(COUNTIFS(purchase!$C:$C,$C594,purchase!$E:$E,$E594,purchase!$G:$G,"&gt;="&amp;$F594,purchase!$G:$G,"&lt;="&amp;$G594)=0,"",_xlfn.MAXIFS(purchase!$G:$G,purchase!$C:$C,$C594,purchase!$E:$E,$E594,purchase!$G:$G,"&gt;="&amp;$F594,purchase!$G:$G,"&lt;="&amp;$G594))</f>
        <v/>
      </c>
      <c r="L594" s="4" t="n"/>
      <c r="M594" s="4" t="n"/>
      <c r="N594" s="10">
        <f>IF(M594="","",SUMIFS(purchase!$N:$N,purchase!$C:$C,$C594,purchase!$E:$E,$E594,purchase!$G:$G,"&gt;="&amp;$F594,purchase!$G:$G,"&lt;="&amp;$G594))</f>
        <v/>
      </c>
      <c r="O594" s="10">
        <f>IF(M594="","",M594-N594)</f>
        <v/>
      </c>
      <c r="P594" s="11">
        <f>IF(M594=0,"",N594/M594)</f>
        <v/>
      </c>
      <c r="Q594" s="12">
        <f>IF(OR(G594="",O594=""),"",
IF(AND(G594&lt;TODAY(),O594&gt;0),"YES","NO"))</f>
        <v/>
      </c>
      <c r="R594" s="13" t="n"/>
      <c r="S594" s="14" t="n"/>
      <c r="T594" s="15">
        <f>IF(Q594="YES", IF(R594="Company",L594*(1+S594),IF(R594="Vendor",L594*(1-S594),"")),"")</f>
        <v/>
      </c>
      <c r="U594" s="15">
        <f>IF(Q594="YES",O594*T594,"")</f>
        <v/>
      </c>
      <c r="V594" s="16" t="n"/>
      <c r="W594" s="17">
        <f>IF(Q594="YES",G594+V594,"")</f>
        <v/>
      </c>
      <c r="X594" s="18">
        <f>IF(Q594="YES",IF(TODAY()&gt;W594,"OVERDUE","WITHIN TIME"),"")</f>
        <v/>
      </c>
    </row>
    <row r="595">
      <c r="A595" s="3" t="n">
        <v>591</v>
      </c>
      <c r="B595" s="4" t="n"/>
      <c r="C595" s="4" t="n"/>
      <c r="D595" s="5">
        <f>IF(E595="NRFC","Natural Rubber Field Coagulam","")</f>
        <v/>
      </c>
      <c r="E595" s="4" t="n"/>
      <c r="F595" s="6" t="n"/>
      <c r="G595" s="6" t="n"/>
      <c r="H595" s="7">
        <f>IF(G595="","",G595-TODAY())</f>
        <v/>
      </c>
      <c r="I595" s="8">
        <f>IF(G595="","",
IF(G595&lt;TODAY(),
IF(O595&gt;0,"Violated","Completed"),
IF(H595&lt;=7,"Expiring Soon",
"Active")))</f>
        <v/>
      </c>
      <c r="J595" s="8">
        <f>IF(C595="","",COUNTIFS(purchase!$C:$C,$C595,purchase!$E:$E,$E595,purchase!$G:$G,"&gt;="&amp;$F595,purchase!$G:$G,"&lt;="&amp;$G595))</f>
        <v/>
      </c>
      <c r="K595" s="9">
        <f>IF(COUNTIFS(purchase!$C:$C,$C595,purchase!$E:$E,$E595,purchase!$G:$G,"&gt;="&amp;$F595,purchase!$G:$G,"&lt;="&amp;$G595)=0,"",_xlfn.MAXIFS(purchase!$G:$G,purchase!$C:$C,$C595,purchase!$E:$E,$E595,purchase!$G:$G,"&gt;="&amp;$F595,purchase!$G:$G,"&lt;="&amp;$G595))</f>
        <v/>
      </c>
      <c r="L595" s="4" t="n"/>
      <c r="M595" s="4" t="n"/>
      <c r="N595" s="10">
        <f>IF(M595="","",SUMIFS(purchase!$N:$N,purchase!$C:$C,$C595,purchase!$E:$E,$E595,purchase!$G:$G,"&gt;="&amp;$F595,purchase!$G:$G,"&lt;="&amp;$G595))</f>
        <v/>
      </c>
      <c r="O595" s="10">
        <f>IF(M595="","",M595-N595)</f>
        <v/>
      </c>
      <c r="P595" s="11">
        <f>IF(M595=0,"",N595/M595)</f>
        <v/>
      </c>
      <c r="Q595" s="12">
        <f>IF(OR(G595="",O595=""),"",
IF(AND(G595&lt;TODAY(),O595&gt;0),"YES","NO"))</f>
        <v/>
      </c>
      <c r="R595" s="13" t="n"/>
      <c r="S595" s="14" t="n"/>
      <c r="T595" s="15">
        <f>IF(Q595="YES", IF(R595="Company",L595*(1+S595),IF(R595="Vendor",L595*(1-S595),"")),"")</f>
        <v/>
      </c>
      <c r="U595" s="15">
        <f>IF(Q595="YES",O595*T595,"")</f>
        <v/>
      </c>
      <c r="V595" s="16" t="n"/>
      <c r="W595" s="17">
        <f>IF(Q595="YES",G595+V595,"")</f>
        <v/>
      </c>
      <c r="X595" s="18">
        <f>IF(Q595="YES",IF(TODAY()&gt;W595,"OVERDUE","WITHIN TIME"),"")</f>
        <v/>
      </c>
    </row>
    <row r="596">
      <c r="A596" s="3" t="n">
        <v>592</v>
      </c>
      <c r="B596" s="4" t="n"/>
      <c r="C596" s="4" t="n"/>
      <c r="D596" s="5">
        <f>IF(E596="NRFC","Natural Rubber Field Coagulam","")</f>
        <v/>
      </c>
      <c r="E596" s="4" t="n"/>
      <c r="F596" s="6" t="n"/>
      <c r="G596" s="6" t="n"/>
      <c r="H596" s="7">
        <f>IF(G596="","",G596-TODAY())</f>
        <v/>
      </c>
      <c r="I596" s="8">
        <f>IF(G596="","",
IF(G596&lt;TODAY(),
IF(O596&gt;0,"Violated","Completed"),
IF(H596&lt;=7,"Expiring Soon",
"Active")))</f>
        <v/>
      </c>
      <c r="J596" s="8">
        <f>IF(C596="","",COUNTIFS(purchase!$C:$C,$C596,purchase!$E:$E,$E596,purchase!$G:$G,"&gt;="&amp;$F596,purchase!$G:$G,"&lt;="&amp;$G596))</f>
        <v/>
      </c>
      <c r="K596" s="9">
        <f>IF(COUNTIFS(purchase!$C:$C,$C596,purchase!$E:$E,$E596,purchase!$G:$G,"&gt;="&amp;$F596,purchase!$G:$G,"&lt;="&amp;$G596)=0,"",_xlfn.MAXIFS(purchase!$G:$G,purchase!$C:$C,$C596,purchase!$E:$E,$E596,purchase!$G:$G,"&gt;="&amp;$F596,purchase!$G:$G,"&lt;="&amp;$G596))</f>
        <v/>
      </c>
      <c r="L596" s="4" t="n"/>
      <c r="M596" s="4" t="n"/>
      <c r="N596" s="10">
        <f>IF(M596="","",SUMIFS(purchase!$N:$N,purchase!$C:$C,$C596,purchase!$E:$E,$E596,purchase!$G:$G,"&gt;="&amp;$F596,purchase!$G:$G,"&lt;="&amp;$G596))</f>
        <v/>
      </c>
      <c r="O596" s="10">
        <f>IF(M596="","",M596-N596)</f>
        <v/>
      </c>
      <c r="P596" s="11">
        <f>IF(M596=0,"",N596/M596)</f>
        <v/>
      </c>
      <c r="Q596" s="12">
        <f>IF(OR(G596="",O596=""),"",
IF(AND(G596&lt;TODAY(),O596&gt;0),"YES","NO"))</f>
        <v/>
      </c>
      <c r="R596" s="13" t="n"/>
      <c r="S596" s="14" t="n"/>
      <c r="T596" s="15">
        <f>IF(Q596="YES", IF(R596="Company",L596*(1+S596),IF(R596="Vendor",L596*(1-S596),"")),"")</f>
        <v/>
      </c>
      <c r="U596" s="15">
        <f>IF(Q596="YES",O596*T596,"")</f>
        <v/>
      </c>
      <c r="V596" s="16" t="n"/>
      <c r="W596" s="17">
        <f>IF(Q596="YES",G596+V596,"")</f>
        <v/>
      </c>
      <c r="X596" s="18">
        <f>IF(Q596="YES",IF(TODAY()&gt;W596,"OVERDUE","WITHIN TIME"),"")</f>
        <v/>
      </c>
    </row>
    <row r="597">
      <c r="A597" s="3" t="n">
        <v>593</v>
      </c>
      <c r="B597" s="4" t="n"/>
      <c r="C597" s="4" t="n"/>
      <c r="D597" s="5">
        <f>IF(E597="NRFC","Natural Rubber Field Coagulam","")</f>
        <v/>
      </c>
      <c r="E597" s="4" t="n"/>
      <c r="F597" s="6" t="n"/>
      <c r="G597" s="6" t="n"/>
      <c r="H597" s="7">
        <f>IF(G597="","",G597-TODAY())</f>
        <v/>
      </c>
      <c r="I597" s="8">
        <f>IF(G597="","",
IF(G597&lt;TODAY(),
IF(O597&gt;0,"Violated","Completed"),
IF(H597&lt;=7,"Expiring Soon",
"Active")))</f>
        <v/>
      </c>
      <c r="J597" s="8">
        <f>IF(C597="","",COUNTIFS(purchase!$C:$C,$C597,purchase!$E:$E,$E597,purchase!$G:$G,"&gt;="&amp;$F597,purchase!$G:$G,"&lt;="&amp;$G597))</f>
        <v/>
      </c>
      <c r="K597" s="9">
        <f>IF(COUNTIFS(purchase!$C:$C,$C597,purchase!$E:$E,$E597,purchase!$G:$G,"&gt;="&amp;$F597,purchase!$G:$G,"&lt;="&amp;$G597)=0,"",_xlfn.MAXIFS(purchase!$G:$G,purchase!$C:$C,$C597,purchase!$E:$E,$E597,purchase!$G:$G,"&gt;="&amp;$F597,purchase!$G:$G,"&lt;="&amp;$G597))</f>
        <v/>
      </c>
      <c r="L597" s="4" t="n"/>
      <c r="M597" s="4" t="n"/>
      <c r="N597" s="10">
        <f>IF(M597="","",SUMIFS(purchase!$N:$N,purchase!$C:$C,$C597,purchase!$E:$E,$E597,purchase!$G:$G,"&gt;="&amp;$F597,purchase!$G:$G,"&lt;="&amp;$G597))</f>
        <v/>
      </c>
      <c r="O597" s="10">
        <f>IF(M597="","",M597-N597)</f>
        <v/>
      </c>
      <c r="P597" s="11">
        <f>IF(M597=0,"",N597/M597)</f>
        <v/>
      </c>
      <c r="Q597" s="12">
        <f>IF(OR(G597="",O597=""),"",
IF(AND(G597&lt;TODAY(),O597&gt;0),"YES","NO"))</f>
        <v/>
      </c>
      <c r="R597" s="13" t="n"/>
      <c r="S597" s="14" t="n"/>
      <c r="T597" s="15">
        <f>IF(Q597="YES", IF(R597="Company",L597*(1+S597),IF(R597="Vendor",L597*(1-S597),"")),"")</f>
        <v/>
      </c>
      <c r="U597" s="15">
        <f>IF(Q597="YES",O597*T597,"")</f>
        <v/>
      </c>
      <c r="V597" s="16" t="n"/>
      <c r="W597" s="17">
        <f>IF(Q597="YES",G597+V597,"")</f>
        <v/>
      </c>
      <c r="X597" s="18">
        <f>IF(Q597="YES",IF(TODAY()&gt;W597,"OVERDUE","WITHIN TIME"),"")</f>
        <v/>
      </c>
    </row>
    <row r="598">
      <c r="A598" s="3" t="n">
        <v>594</v>
      </c>
      <c r="B598" s="4" t="n"/>
      <c r="C598" s="4" t="n"/>
      <c r="D598" s="5">
        <f>IF(E598="NRFC","Natural Rubber Field Coagulam","")</f>
        <v/>
      </c>
      <c r="E598" s="4" t="n"/>
      <c r="F598" s="6" t="n"/>
      <c r="G598" s="6" t="n"/>
      <c r="H598" s="7">
        <f>IF(G598="","",G598-TODAY())</f>
        <v/>
      </c>
      <c r="I598" s="8">
        <f>IF(G598="","",
IF(G598&lt;TODAY(),
IF(O598&gt;0,"Violated","Completed"),
IF(H598&lt;=7,"Expiring Soon",
"Active")))</f>
        <v/>
      </c>
      <c r="J598" s="8">
        <f>IF(C598="","",COUNTIFS(purchase!$C:$C,$C598,purchase!$E:$E,$E598,purchase!$G:$G,"&gt;="&amp;$F598,purchase!$G:$G,"&lt;="&amp;$G598))</f>
        <v/>
      </c>
      <c r="K598" s="9">
        <f>IF(COUNTIFS(purchase!$C:$C,$C598,purchase!$E:$E,$E598,purchase!$G:$G,"&gt;="&amp;$F598,purchase!$G:$G,"&lt;="&amp;$G598)=0,"",_xlfn.MAXIFS(purchase!$G:$G,purchase!$C:$C,$C598,purchase!$E:$E,$E598,purchase!$G:$G,"&gt;="&amp;$F598,purchase!$G:$G,"&lt;="&amp;$G598))</f>
        <v/>
      </c>
      <c r="L598" s="4" t="n"/>
      <c r="M598" s="4" t="n"/>
      <c r="N598" s="10">
        <f>IF(M598="","",SUMIFS(purchase!$N:$N,purchase!$C:$C,$C598,purchase!$E:$E,$E598,purchase!$G:$G,"&gt;="&amp;$F598,purchase!$G:$G,"&lt;="&amp;$G598))</f>
        <v/>
      </c>
      <c r="O598" s="10">
        <f>IF(M598="","",M598-N598)</f>
        <v/>
      </c>
      <c r="P598" s="11">
        <f>IF(M598=0,"",N598/M598)</f>
        <v/>
      </c>
      <c r="Q598" s="12">
        <f>IF(OR(G598="",O598=""),"",
IF(AND(G598&lt;TODAY(),O598&gt;0),"YES","NO"))</f>
        <v/>
      </c>
      <c r="R598" s="13" t="n"/>
      <c r="S598" s="14" t="n"/>
      <c r="T598" s="15">
        <f>IF(Q598="YES", IF(R598="Company",L598*(1+S598),IF(R598="Vendor",L598*(1-S598),"")),"")</f>
        <v/>
      </c>
      <c r="U598" s="15">
        <f>IF(Q598="YES",O598*T598,"")</f>
        <v/>
      </c>
      <c r="V598" s="16" t="n"/>
      <c r="W598" s="17">
        <f>IF(Q598="YES",G598+V598,"")</f>
        <v/>
      </c>
      <c r="X598" s="18">
        <f>IF(Q598="YES",IF(TODAY()&gt;W598,"OVERDUE","WITHIN TIME"),"")</f>
        <v/>
      </c>
    </row>
    <row r="599">
      <c r="A599" s="3" t="n">
        <v>595</v>
      </c>
      <c r="B599" s="4" t="n"/>
      <c r="C599" s="4" t="n"/>
      <c r="D599" s="5">
        <f>IF(E599="NRFC","Natural Rubber Field Coagulam","")</f>
        <v/>
      </c>
      <c r="E599" s="4" t="n"/>
      <c r="F599" s="6" t="n"/>
      <c r="G599" s="6" t="n"/>
      <c r="H599" s="7">
        <f>IF(G599="","",G599-TODAY())</f>
        <v/>
      </c>
      <c r="I599" s="8">
        <f>IF(G599="","",
IF(G599&lt;TODAY(),
IF(O599&gt;0,"Violated","Completed"),
IF(H599&lt;=7,"Expiring Soon",
"Active")))</f>
        <v/>
      </c>
      <c r="J599" s="8">
        <f>IF(C599="","",COUNTIFS(purchase!$C:$C,$C599,purchase!$E:$E,$E599,purchase!$G:$G,"&gt;="&amp;$F599,purchase!$G:$G,"&lt;="&amp;$G599))</f>
        <v/>
      </c>
      <c r="K599" s="9">
        <f>IF(COUNTIFS(purchase!$C:$C,$C599,purchase!$E:$E,$E599,purchase!$G:$G,"&gt;="&amp;$F599,purchase!$G:$G,"&lt;="&amp;$G599)=0,"",_xlfn.MAXIFS(purchase!$G:$G,purchase!$C:$C,$C599,purchase!$E:$E,$E599,purchase!$G:$G,"&gt;="&amp;$F599,purchase!$G:$G,"&lt;="&amp;$G599))</f>
        <v/>
      </c>
      <c r="L599" s="4" t="n"/>
      <c r="M599" s="4" t="n"/>
      <c r="N599" s="10">
        <f>IF(M599="","",SUMIFS(purchase!$N:$N,purchase!$C:$C,$C599,purchase!$E:$E,$E599,purchase!$G:$G,"&gt;="&amp;$F599,purchase!$G:$G,"&lt;="&amp;$G599))</f>
        <v/>
      </c>
      <c r="O599" s="10">
        <f>IF(M599="","",M599-N599)</f>
        <v/>
      </c>
      <c r="P599" s="11">
        <f>IF(M599=0,"",N599/M599)</f>
        <v/>
      </c>
      <c r="Q599" s="12">
        <f>IF(OR(G599="",O599=""),"",
IF(AND(G599&lt;TODAY(),O599&gt;0),"YES","NO"))</f>
        <v/>
      </c>
      <c r="R599" s="13" t="n"/>
      <c r="S599" s="14" t="n"/>
      <c r="T599" s="15">
        <f>IF(Q599="YES", IF(R599="Company",L599*(1+S599),IF(R599="Vendor",L599*(1-S599),"")),"")</f>
        <v/>
      </c>
      <c r="U599" s="15">
        <f>IF(Q599="YES",O599*T599,"")</f>
        <v/>
      </c>
      <c r="V599" s="16" t="n"/>
      <c r="W599" s="17">
        <f>IF(Q599="YES",G599+V599,"")</f>
        <v/>
      </c>
      <c r="X599" s="18">
        <f>IF(Q599="YES",IF(TODAY()&gt;W599,"OVERDUE","WITHIN TIME"),"")</f>
        <v/>
      </c>
    </row>
    <row r="600">
      <c r="A600" s="3" t="n">
        <v>596</v>
      </c>
      <c r="B600" s="4" t="n"/>
      <c r="C600" s="4" t="n"/>
      <c r="D600" s="5">
        <f>IF(E600="NRFC","Natural Rubber Field Coagulam","")</f>
        <v/>
      </c>
      <c r="E600" s="4" t="n"/>
      <c r="F600" s="6" t="n"/>
      <c r="G600" s="6" t="n"/>
      <c r="H600" s="7">
        <f>IF(G600="","",G600-TODAY())</f>
        <v/>
      </c>
      <c r="I600" s="8">
        <f>IF(G600="","",
IF(G600&lt;TODAY(),
IF(O600&gt;0,"Violated","Completed"),
IF(H600&lt;=7,"Expiring Soon",
"Active")))</f>
        <v/>
      </c>
      <c r="J600" s="8">
        <f>IF(C600="","",COUNTIFS(purchase!$C:$C,$C600,purchase!$E:$E,$E600,purchase!$G:$G,"&gt;="&amp;$F600,purchase!$G:$G,"&lt;="&amp;$G600))</f>
        <v/>
      </c>
      <c r="K600" s="9">
        <f>IF(COUNTIFS(purchase!$C:$C,$C600,purchase!$E:$E,$E600,purchase!$G:$G,"&gt;="&amp;$F600,purchase!$G:$G,"&lt;="&amp;$G600)=0,"",_xlfn.MAXIFS(purchase!$G:$G,purchase!$C:$C,$C600,purchase!$E:$E,$E600,purchase!$G:$G,"&gt;="&amp;$F600,purchase!$G:$G,"&lt;="&amp;$G600))</f>
        <v/>
      </c>
      <c r="L600" s="4" t="n"/>
      <c r="M600" s="4" t="n"/>
      <c r="N600" s="10">
        <f>IF(M600="","",SUMIFS(purchase!$N:$N,purchase!$C:$C,$C600,purchase!$E:$E,$E600,purchase!$G:$G,"&gt;="&amp;$F600,purchase!$G:$G,"&lt;="&amp;$G600))</f>
        <v/>
      </c>
      <c r="O600" s="10">
        <f>IF(M600="","",M600-N600)</f>
        <v/>
      </c>
      <c r="P600" s="11">
        <f>IF(M600=0,"",N600/M600)</f>
        <v/>
      </c>
      <c r="Q600" s="12">
        <f>IF(OR(G600="",O600=""),"",
IF(AND(G600&lt;TODAY(),O600&gt;0),"YES","NO"))</f>
        <v/>
      </c>
      <c r="R600" s="13" t="n"/>
      <c r="S600" s="14" t="n"/>
      <c r="T600" s="15">
        <f>IF(Q600="YES", IF(R600="Company",L600*(1+S600),IF(R600="Vendor",L600*(1-S600),"")),"")</f>
        <v/>
      </c>
      <c r="U600" s="15">
        <f>IF(Q600="YES",O600*T600,"")</f>
        <v/>
      </c>
      <c r="V600" s="16" t="n"/>
      <c r="W600" s="17">
        <f>IF(Q600="YES",G600+V600,"")</f>
        <v/>
      </c>
      <c r="X600" s="18">
        <f>IF(Q600="YES",IF(TODAY()&gt;W600,"OVERDUE","WITHIN TIME"),"")</f>
        <v/>
      </c>
    </row>
    <row r="601">
      <c r="A601" s="3" t="n">
        <v>597</v>
      </c>
      <c r="B601" s="4" t="n"/>
      <c r="C601" s="4" t="n"/>
      <c r="D601" s="5">
        <f>IF(E601="NRFC","Natural Rubber Field Coagulam","")</f>
        <v/>
      </c>
      <c r="E601" s="4" t="n"/>
      <c r="F601" s="6" t="n"/>
      <c r="G601" s="6" t="n"/>
      <c r="H601" s="7">
        <f>IF(G601="","",G601-TODAY())</f>
        <v/>
      </c>
      <c r="I601" s="8">
        <f>IF(G601="","",
IF(G601&lt;TODAY(),
IF(O601&gt;0,"Violated","Completed"),
IF(H601&lt;=7,"Expiring Soon",
"Active")))</f>
        <v/>
      </c>
      <c r="J601" s="8">
        <f>IF(C601="","",COUNTIFS(purchase!$C:$C,$C601,purchase!$E:$E,$E601,purchase!$G:$G,"&gt;="&amp;$F601,purchase!$G:$G,"&lt;="&amp;$G601))</f>
        <v/>
      </c>
      <c r="K601" s="9">
        <f>IF(COUNTIFS(purchase!$C:$C,$C601,purchase!$E:$E,$E601,purchase!$G:$G,"&gt;="&amp;$F601,purchase!$G:$G,"&lt;="&amp;$G601)=0,"",_xlfn.MAXIFS(purchase!$G:$G,purchase!$C:$C,$C601,purchase!$E:$E,$E601,purchase!$G:$G,"&gt;="&amp;$F601,purchase!$G:$G,"&lt;="&amp;$G601))</f>
        <v/>
      </c>
      <c r="L601" s="4" t="n"/>
      <c r="M601" s="4" t="n"/>
      <c r="N601" s="10">
        <f>IF(M601="","",SUMIFS(purchase!$N:$N,purchase!$C:$C,$C601,purchase!$E:$E,$E601,purchase!$G:$G,"&gt;="&amp;$F601,purchase!$G:$G,"&lt;="&amp;$G601))</f>
        <v/>
      </c>
      <c r="O601" s="10">
        <f>IF(M601="","",M601-N601)</f>
        <v/>
      </c>
      <c r="P601" s="11">
        <f>IF(M601=0,"",N601/M601)</f>
        <v/>
      </c>
      <c r="Q601" s="12">
        <f>IF(OR(G601="",O601=""),"",
IF(AND(G601&lt;TODAY(),O601&gt;0),"YES","NO"))</f>
        <v/>
      </c>
      <c r="R601" s="13" t="n"/>
      <c r="S601" s="14" t="n"/>
      <c r="T601" s="15">
        <f>IF(Q601="YES", IF(R601="Company",L601*(1+S601),IF(R601="Vendor",L601*(1-S601),"")),"")</f>
        <v/>
      </c>
      <c r="U601" s="15">
        <f>IF(Q601="YES",O601*T601,"")</f>
        <v/>
      </c>
      <c r="V601" s="16" t="n"/>
      <c r="W601" s="17">
        <f>IF(Q601="YES",G601+V601,"")</f>
        <v/>
      </c>
      <c r="X601" s="18">
        <f>IF(Q601="YES",IF(TODAY()&gt;W601,"OVERDUE","WITHIN TIME"),"")</f>
        <v/>
      </c>
    </row>
    <row r="602">
      <c r="A602" s="3" t="n">
        <v>598</v>
      </c>
      <c r="B602" s="4" t="n"/>
      <c r="C602" s="4" t="n"/>
      <c r="D602" s="5">
        <f>IF(E602="NRFC","Natural Rubber Field Coagulam","")</f>
        <v/>
      </c>
      <c r="E602" s="4" t="n"/>
      <c r="F602" s="6" t="n"/>
      <c r="G602" s="6" t="n"/>
      <c r="H602" s="7">
        <f>IF(G602="","",G602-TODAY())</f>
        <v/>
      </c>
      <c r="I602" s="8">
        <f>IF(G602="","",
IF(G602&lt;TODAY(),
IF(O602&gt;0,"Violated","Completed"),
IF(H602&lt;=7,"Expiring Soon",
"Active")))</f>
        <v/>
      </c>
      <c r="J602" s="8">
        <f>IF(C602="","",COUNTIFS(purchase!$C:$C,$C602,purchase!$E:$E,$E602,purchase!$G:$G,"&gt;="&amp;$F602,purchase!$G:$G,"&lt;="&amp;$G602))</f>
        <v/>
      </c>
      <c r="K602" s="9">
        <f>IF(COUNTIFS(purchase!$C:$C,$C602,purchase!$E:$E,$E602,purchase!$G:$G,"&gt;="&amp;$F602,purchase!$G:$G,"&lt;="&amp;$G602)=0,"",_xlfn.MAXIFS(purchase!$G:$G,purchase!$C:$C,$C602,purchase!$E:$E,$E602,purchase!$G:$G,"&gt;="&amp;$F602,purchase!$G:$G,"&lt;="&amp;$G602))</f>
        <v/>
      </c>
      <c r="L602" s="4" t="n"/>
      <c r="M602" s="4" t="n"/>
      <c r="N602" s="10">
        <f>IF(M602="","",SUMIFS(purchase!$N:$N,purchase!$C:$C,$C602,purchase!$E:$E,$E602,purchase!$G:$G,"&gt;="&amp;$F602,purchase!$G:$G,"&lt;="&amp;$G602))</f>
        <v/>
      </c>
      <c r="O602" s="10">
        <f>IF(M602="","",M602-N602)</f>
        <v/>
      </c>
      <c r="P602" s="11">
        <f>IF(M602=0,"",N602/M602)</f>
        <v/>
      </c>
      <c r="Q602" s="12">
        <f>IF(OR(G602="",O602=""),"",
IF(AND(G602&lt;TODAY(),O602&gt;0),"YES","NO"))</f>
        <v/>
      </c>
      <c r="R602" s="13" t="n"/>
      <c r="S602" s="14" t="n"/>
      <c r="T602" s="15">
        <f>IF(Q602="YES", IF(R602="Company",L602*(1+S602),IF(R602="Vendor",L602*(1-S602),"")),"")</f>
        <v/>
      </c>
      <c r="U602" s="15">
        <f>IF(Q602="YES",O602*T602,"")</f>
        <v/>
      </c>
      <c r="V602" s="16" t="n"/>
      <c r="W602" s="17">
        <f>IF(Q602="YES",G602+V602,"")</f>
        <v/>
      </c>
      <c r="X602" s="18">
        <f>IF(Q602="YES",IF(TODAY()&gt;W602,"OVERDUE","WITHIN TIME"),"")</f>
        <v/>
      </c>
    </row>
    <row r="603">
      <c r="A603" s="3" t="n">
        <v>599</v>
      </c>
      <c r="B603" s="4" t="n"/>
      <c r="C603" s="4" t="n"/>
      <c r="D603" s="5">
        <f>IF(E603="NRFC","Natural Rubber Field Coagulam","")</f>
        <v/>
      </c>
      <c r="E603" s="4" t="n"/>
      <c r="F603" s="6" t="n"/>
      <c r="G603" s="6" t="n"/>
      <c r="H603" s="7">
        <f>IF(G603="","",G603-TODAY())</f>
        <v/>
      </c>
      <c r="I603" s="8">
        <f>IF(G603="","",
IF(G603&lt;TODAY(),
IF(O603&gt;0,"Violated","Completed"),
IF(H603&lt;=7,"Expiring Soon",
"Active")))</f>
        <v/>
      </c>
      <c r="J603" s="8">
        <f>IF(C603="","",COUNTIFS(purchase!$C:$C,$C603,purchase!$E:$E,$E603,purchase!$G:$G,"&gt;="&amp;$F603,purchase!$G:$G,"&lt;="&amp;$G603))</f>
        <v/>
      </c>
      <c r="K603" s="9">
        <f>IF(COUNTIFS(purchase!$C:$C,$C603,purchase!$E:$E,$E603,purchase!$G:$G,"&gt;="&amp;$F603,purchase!$G:$G,"&lt;="&amp;$G603)=0,"",_xlfn.MAXIFS(purchase!$G:$G,purchase!$C:$C,$C603,purchase!$E:$E,$E603,purchase!$G:$G,"&gt;="&amp;$F603,purchase!$G:$G,"&lt;="&amp;$G603))</f>
        <v/>
      </c>
      <c r="L603" s="4" t="n"/>
      <c r="M603" s="4" t="n"/>
      <c r="N603" s="10">
        <f>IF(M603="","",SUMIFS(purchase!$N:$N,purchase!$C:$C,$C603,purchase!$E:$E,$E603,purchase!$G:$G,"&gt;="&amp;$F603,purchase!$G:$G,"&lt;="&amp;$G603))</f>
        <v/>
      </c>
      <c r="O603" s="10">
        <f>IF(M603="","",M603-N603)</f>
        <v/>
      </c>
      <c r="P603" s="11">
        <f>IF(M603=0,"",N603/M603)</f>
        <v/>
      </c>
      <c r="Q603" s="12">
        <f>IF(OR(G603="",O603=""),"",
IF(AND(G603&lt;TODAY(),O603&gt;0),"YES","NO"))</f>
        <v/>
      </c>
      <c r="R603" s="13" t="n"/>
      <c r="S603" s="14" t="n"/>
      <c r="T603" s="15">
        <f>IF(Q603="YES", IF(R603="Company",L603*(1+S603),IF(R603="Vendor",L603*(1-S603),"")),"")</f>
        <v/>
      </c>
      <c r="U603" s="15">
        <f>IF(Q603="YES",O603*T603,"")</f>
        <v/>
      </c>
      <c r="V603" s="16" t="n"/>
      <c r="W603" s="17">
        <f>IF(Q603="YES",G603+V603,"")</f>
        <v/>
      </c>
      <c r="X603" s="18">
        <f>IF(Q603="YES",IF(TODAY()&gt;W603,"OVERDUE","WITHIN TIME"),"")</f>
        <v/>
      </c>
    </row>
    <row r="604">
      <c r="A604" s="3" t="n">
        <v>600</v>
      </c>
      <c r="B604" s="4" t="n"/>
      <c r="C604" s="4" t="n"/>
      <c r="D604" s="5">
        <f>IF(E604="NRFC","Natural Rubber Field Coagulam","")</f>
        <v/>
      </c>
      <c r="E604" s="4" t="n"/>
      <c r="F604" s="6" t="n"/>
      <c r="G604" s="6" t="n"/>
      <c r="H604" s="7">
        <f>IF(G604="","",G604-TODAY())</f>
        <v/>
      </c>
      <c r="I604" s="8">
        <f>IF(G604="","",
IF(G604&lt;TODAY(),
IF(O604&gt;0,"Violated","Completed"),
IF(H604&lt;=7,"Expiring Soon",
"Active")))</f>
        <v/>
      </c>
      <c r="J604" s="8">
        <f>IF(C604="","",COUNTIFS(purchase!$C:$C,$C604,purchase!$E:$E,$E604,purchase!$G:$G,"&gt;="&amp;$F604,purchase!$G:$G,"&lt;="&amp;$G604))</f>
        <v/>
      </c>
      <c r="K604" s="9">
        <f>IF(COUNTIFS(purchase!$C:$C,$C604,purchase!$E:$E,$E604,purchase!$G:$G,"&gt;="&amp;$F604,purchase!$G:$G,"&lt;="&amp;$G604)=0,"",_xlfn.MAXIFS(purchase!$G:$G,purchase!$C:$C,$C604,purchase!$E:$E,$E604,purchase!$G:$G,"&gt;="&amp;$F604,purchase!$G:$G,"&lt;="&amp;$G604))</f>
        <v/>
      </c>
      <c r="L604" s="4" t="n"/>
      <c r="M604" s="4" t="n"/>
      <c r="N604" s="10">
        <f>IF(M604="","",SUMIFS(purchase!$N:$N,purchase!$C:$C,$C604,purchase!$E:$E,$E604,purchase!$G:$G,"&gt;="&amp;$F604,purchase!$G:$G,"&lt;="&amp;$G604))</f>
        <v/>
      </c>
      <c r="O604" s="10">
        <f>IF(M604="","",M604-N604)</f>
        <v/>
      </c>
      <c r="P604" s="11">
        <f>IF(M604=0,"",N604/M604)</f>
        <v/>
      </c>
      <c r="Q604" s="12">
        <f>IF(OR(G604="",O604=""),"",
IF(AND(G604&lt;TODAY(),O604&gt;0),"YES","NO"))</f>
        <v/>
      </c>
      <c r="R604" s="13" t="n"/>
      <c r="S604" s="14" t="n"/>
      <c r="T604" s="15">
        <f>IF(Q604="YES", IF(R604="Company",L604*(1+S604),IF(R604="Vendor",L604*(1-S604),"")),"")</f>
        <v/>
      </c>
      <c r="U604" s="15">
        <f>IF(Q604="YES",O604*T604,"")</f>
        <v/>
      </c>
      <c r="V604" s="16" t="n"/>
      <c r="W604" s="17">
        <f>IF(Q604="YES",G604+V604,"")</f>
        <v/>
      </c>
      <c r="X604" s="18">
        <f>IF(Q604="YES",IF(TODAY()&gt;W604,"OVERDUE","WITHIN TIME"),"")</f>
        <v/>
      </c>
    </row>
    <row r="605">
      <c r="A605" s="3" t="n">
        <v>601</v>
      </c>
      <c r="B605" s="4" t="n"/>
      <c r="C605" s="4" t="n"/>
      <c r="D605" s="5">
        <f>IF(E605="NRFC","Natural Rubber Field Coagulam","")</f>
        <v/>
      </c>
      <c r="E605" s="4" t="n"/>
      <c r="F605" s="6" t="n"/>
      <c r="G605" s="6" t="n"/>
      <c r="H605" s="7">
        <f>IF(G605="","",G605-TODAY())</f>
        <v/>
      </c>
      <c r="I605" s="8">
        <f>IF(G605="","",
IF(G605&lt;TODAY(),
IF(O605&gt;0,"Violated","Completed"),
IF(H605&lt;=7,"Expiring Soon",
"Active")))</f>
        <v/>
      </c>
      <c r="J605" s="8">
        <f>IF(C605="","",COUNTIFS(purchase!$C:$C,$C605,purchase!$E:$E,$E605,purchase!$G:$G,"&gt;="&amp;$F605,purchase!$G:$G,"&lt;="&amp;$G605))</f>
        <v/>
      </c>
      <c r="K605" s="9">
        <f>IF(COUNTIFS(purchase!$C:$C,$C605,purchase!$E:$E,$E605,purchase!$G:$G,"&gt;="&amp;$F605,purchase!$G:$G,"&lt;="&amp;$G605)=0,"",_xlfn.MAXIFS(purchase!$G:$G,purchase!$C:$C,$C605,purchase!$E:$E,$E605,purchase!$G:$G,"&gt;="&amp;$F605,purchase!$G:$G,"&lt;="&amp;$G605))</f>
        <v/>
      </c>
      <c r="L605" s="4" t="n"/>
      <c r="M605" s="4" t="n"/>
      <c r="N605" s="10">
        <f>IF(M605="","",SUMIFS(purchase!$N:$N,purchase!$C:$C,$C605,purchase!$E:$E,$E605,purchase!$G:$G,"&gt;="&amp;$F605,purchase!$G:$G,"&lt;="&amp;$G605))</f>
        <v/>
      </c>
      <c r="O605" s="10">
        <f>IF(M605="","",M605-N605)</f>
        <v/>
      </c>
      <c r="P605" s="11">
        <f>IF(M605=0,"",N605/M605)</f>
        <v/>
      </c>
      <c r="Q605" s="12">
        <f>IF(OR(G605="",O605=""),"",
IF(AND(G605&lt;TODAY(),O605&gt;0),"YES","NO"))</f>
        <v/>
      </c>
      <c r="R605" s="13" t="n"/>
      <c r="S605" s="14" t="n"/>
      <c r="T605" s="15">
        <f>IF(Q605="YES", IF(R605="Company",L605*(1+S605),IF(R605="Vendor",L605*(1-S605),"")),"")</f>
        <v/>
      </c>
      <c r="U605" s="15">
        <f>IF(Q605="YES",O605*T605,"")</f>
        <v/>
      </c>
      <c r="V605" s="16" t="n"/>
      <c r="W605" s="17">
        <f>IF(Q605="YES",G605+V605,"")</f>
        <v/>
      </c>
      <c r="X605" s="18">
        <f>IF(Q605="YES",IF(TODAY()&gt;W605,"OVERDUE","WITHIN TIME"),"")</f>
        <v/>
      </c>
    </row>
    <row r="606">
      <c r="A606" s="3" t="n">
        <v>602</v>
      </c>
      <c r="B606" s="4" t="n"/>
      <c r="C606" s="4" t="n"/>
      <c r="D606" s="5">
        <f>IF(E606="NRFC","Natural Rubber Field Coagulam","")</f>
        <v/>
      </c>
      <c r="E606" s="4" t="n"/>
      <c r="F606" s="6" t="n"/>
      <c r="G606" s="6" t="n"/>
      <c r="H606" s="7">
        <f>IF(G606="","",G606-TODAY())</f>
        <v/>
      </c>
      <c r="I606" s="8">
        <f>IF(G606="","",
IF(G606&lt;TODAY(),
IF(O606&gt;0,"Violated","Completed"),
IF(H606&lt;=7,"Expiring Soon",
"Active")))</f>
        <v/>
      </c>
      <c r="J606" s="8">
        <f>IF(C606="","",COUNTIFS(purchase!$C:$C,$C606,purchase!$E:$E,$E606,purchase!$G:$G,"&gt;="&amp;$F606,purchase!$G:$G,"&lt;="&amp;$G606))</f>
        <v/>
      </c>
      <c r="K606" s="9">
        <f>IF(COUNTIFS(purchase!$C:$C,$C606,purchase!$E:$E,$E606,purchase!$G:$G,"&gt;="&amp;$F606,purchase!$G:$G,"&lt;="&amp;$G606)=0,"",_xlfn.MAXIFS(purchase!$G:$G,purchase!$C:$C,$C606,purchase!$E:$E,$E606,purchase!$G:$G,"&gt;="&amp;$F606,purchase!$G:$G,"&lt;="&amp;$G606))</f>
        <v/>
      </c>
      <c r="L606" s="4" t="n"/>
      <c r="M606" s="4" t="n"/>
      <c r="N606" s="10">
        <f>IF(M606="","",SUMIFS(purchase!$N:$N,purchase!$C:$C,$C606,purchase!$E:$E,$E606,purchase!$G:$G,"&gt;="&amp;$F606,purchase!$G:$G,"&lt;="&amp;$G606))</f>
        <v/>
      </c>
      <c r="O606" s="10">
        <f>IF(M606="","",M606-N606)</f>
        <v/>
      </c>
      <c r="P606" s="11">
        <f>IF(M606=0,"",N606/M606)</f>
        <v/>
      </c>
      <c r="Q606" s="12">
        <f>IF(OR(G606="",O606=""),"",
IF(AND(G606&lt;TODAY(),O606&gt;0),"YES","NO"))</f>
        <v/>
      </c>
      <c r="R606" s="13" t="n"/>
      <c r="S606" s="14" t="n"/>
      <c r="T606" s="15">
        <f>IF(Q606="YES", IF(R606="Company",L606*(1+S606),IF(R606="Vendor",L606*(1-S606),"")),"")</f>
        <v/>
      </c>
      <c r="U606" s="15">
        <f>IF(Q606="YES",O606*T606,"")</f>
        <v/>
      </c>
      <c r="V606" s="16" t="n"/>
      <c r="W606" s="17">
        <f>IF(Q606="YES",G606+V606,"")</f>
        <v/>
      </c>
      <c r="X606" s="18">
        <f>IF(Q606="YES",IF(TODAY()&gt;W606,"OVERDUE","WITHIN TIME"),"")</f>
        <v/>
      </c>
    </row>
    <row r="607">
      <c r="A607" s="3" t="n">
        <v>603</v>
      </c>
      <c r="B607" s="4" t="n"/>
      <c r="C607" s="4" t="n"/>
      <c r="D607" s="5">
        <f>IF(E607="NRFC","Natural Rubber Field Coagulam","")</f>
        <v/>
      </c>
      <c r="E607" s="4" t="n"/>
      <c r="F607" s="6" t="n"/>
      <c r="G607" s="6" t="n"/>
      <c r="H607" s="7">
        <f>IF(G607="","",G607-TODAY())</f>
        <v/>
      </c>
      <c r="I607" s="8">
        <f>IF(G607="","",
IF(G607&lt;TODAY(),
IF(O607&gt;0,"Violated","Completed"),
IF(H607&lt;=7,"Expiring Soon",
"Active")))</f>
        <v/>
      </c>
      <c r="J607" s="8">
        <f>IF(C607="","",COUNTIFS(purchase!$C:$C,$C607,purchase!$E:$E,$E607,purchase!$G:$G,"&gt;="&amp;$F607,purchase!$G:$G,"&lt;="&amp;$G607))</f>
        <v/>
      </c>
      <c r="K607" s="9">
        <f>IF(COUNTIFS(purchase!$C:$C,$C607,purchase!$E:$E,$E607,purchase!$G:$G,"&gt;="&amp;$F607,purchase!$G:$G,"&lt;="&amp;$G607)=0,"",_xlfn.MAXIFS(purchase!$G:$G,purchase!$C:$C,$C607,purchase!$E:$E,$E607,purchase!$G:$G,"&gt;="&amp;$F607,purchase!$G:$G,"&lt;="&amp;$G607))</f>
        <v/>
      </c>
      <c r="L607" s="4" t="n"/>
      <c r="M607" s="4" t="n"/>
      <c r="N607" s="10">
        <f>IF(M607="","",SUMIFS(purchase!$N:$N,purchase!$C:$C,$C607,purchase!$E:$E,$E607,purchase!$G:$G,"&gt;="&amp;$F607,purchase!$G:$G,"&lt;="&amp;$G607))</f>
        <v/>
      </c>
      <c r="O607" s="10">
        <f>IF(M607="","",M607-N607)</f>
        <v/>
      </c>
      <c r="P607" s="11">
        <f>IF(M607=0,"",N607/M607)</f>
        <v/>
      </c>
      <c r="Q607" s="12">
        <f>IF(OR(G607="",O607=""),"",
IF(AND(G607&lt;TODAY(),O607&gt;0),"YES","NO"))</f>
        <v/>
      </c>
      <c r="R607" s="13" t="n"/>
      <c r="S607" s="14" t="n"/>
      <c r="T607" s="15">
        <f>IF(Q607="YES", IF(R607="Company",L607*(1+S607),IF(R607="Vendor",L607*(1-S607),"")),"")</f>
        <v/>
      </c>
      <c r="U607" s="15">
        <f>IF(Q607="YES",O607*T607,"")</f>
        <v/>
      </c>
      <c r="V607" s="16" t="n"/>
      <c r="W607" s="17">
        <f>IF(Q607="YES",G607+V607,"")</f>
        <v/>
      </c>
      <c r="X607" s="18">
        <f>IF(Q607="YES",IF(TODAY()&gt;W607,"OVERDUE","WITHIN TIME"),"")</f>
        <v/>
      </c>
    </row>
    <row r="608">
      <c r="A608" s="3" t="n">
        <v>604</v>
      </c>
      <c r="B608" s="4" t="n"/>
      <c r="C608" s="4" t="n"/>
      <c r="D608" s="5">
        <f>IF(E608="NRFC","Natural Rubber Field Coagulam","")</f>
        <v/>
      </c>
      <c r="E608" s="4" t="n"/>
      <c r="F608" s="6" t="n"/>
      <c r="G608" s="6" t="n"/>
      <c r="H608" s="7">
        <f>IF(G608="","",G608-TODAY())</f>
        <v/>
      </c>
      <c r="I608" s="8">
        <f>IF(G608="","",
IF(G608&lt;TODAY(),
IF(O608&gt;0,"Violated","Completed"),
IF(H608&lt;=7,"Expiring Soon",
"Active")))</f>
        <v/>
      </c>
      <c r="J608" s="8">
        <f>IF(C608="","",COUNTIFS(purchase!$C:$C,$C608,purchase!$E:$E,$E608,purchase!$G:$G,"&gt;="&amp;$F608,purchase!$G:$G,"&lt;="&amp;$G608))</f>
        <v/>
      </c>
      <c r="K608" s="9">
        <f>IF(COUNTIFS(purchase!$C:$C,$C608,purchase!$E:$E,$E608,purchase!$G:$G,"&gt;="&amp;$F608,purchase!$G:$G,"&lt;="&amp;$G608)=0,"",_xlfn.MAXIFS(purchase!$G:$G,purchase!$C:$C,$C608,purchase!$E:$E,$E608,purchase!$G:$G,"&gt;="&amp;$F608,purchase!$G:$G,"&lt;="&amp;$G608))</f>
        <v/>
      </c>
      <c r="L608" s="4" t="n"/>
      <c r="M608" s="4" t="n"/>
      <c r="N608" s="10">
        <f>IF(M608="","",SUMIFS(purchase!$N:$N,purchase!$C:$C,$C608,purchase!$E:$E,$E608,purchase!$G:$G,"&gt;="&amp;$F608,purchase!$G:$G,"&lt;="&amp;$G608))</f>
        <v/>
      </c>
      <c r="O608" s="10">
        <f>IF(M608="","",M608-N608)</f>
        <v/>
      </c>
      <c r="P608" s="11">
        <f>IF(M608=0,"",N608/M608)</f>
        <v/>
      </c>
      <c r="Q608" s="12">
        <f>IF(OR(G608="",O608=""),"",
IF(AND(G608&lt;TODAY(),O608&gt;0),"YES","NO"))</f>
        <v/>
      </c>
      <c r="R608" s="13" t="n"/>
      <c r="S608" s="14" t="n"/>
      <c r="T608" s="15">
        <f>IF(Q608="YES", IF(R608="Company",L608*(1+S608),IF(R608="Vendor",L608*(1-S608),"")),"")</f>
        <v/>
      </c>
      <c r="U608" s="15">
        <f>IF(Q608="YES",O608*T608,"")</f>
        <v/>
      </c>
      <c r="V608" s="16" t="n"/>
      <c r="W608" s="17">
        <f>IF(Q608="YES",G608+V608,"")</f>
        <v/>
      </c>
      <c r="X608" s="18">
        <f>IF(Q608="YES",IF(TODAY()&gt;W608,"OVERDUE","WITHIN TIME"),"")</f>
        <v/>
      </c>
    </row>
    <row r="609">
      <c r="A609" s="3" t="n">
        <v>605</v>
      </c>
      <c r="B609" s="4" t="n"/>
      <c r="C609" s="4" t="n"/>
      <c r="D609" s="5">
        <f>IF(E609="NRFC","Natural Rubber Field Coagulam","")</f>
        <v/>
      </c>
      <c r="E609" s="4" t="n"/>
      <c r="F609" s="6" t="n"/>
      <c r="G609" s="6" t="n"/>
      <c r="H609" s="7">
        <f>IF(G609="","",G609-TODAY())</f>
        <v/>
      </c>
      <c r="I609" s="8">
        <f>IF(G609="","",
IF(G609&lt;TODAY(),
IF(O609&gt;0,"Violated","Completed"),
IF(H609&lt;=7,"Expiring Soon",
"Active")))</f>
        <v/>
      </c>
      <c r="J609" s="8">
        <f>IF(C609="","",COUNTIFS(purchase!$C:$C,$C609,purchase!$E:$E,$E609,purchase!$G:$G,"&gt;="&amp;$F609,purchase!$G:$G,"&lt;="&amp;$G609))</f>
        <v/>
      </c>
      <c r="K609" s="9">
        <f>IF(COUNTIFS(purchase!$C:$C,$C609,purchase!$E:$E,$E609,purchase!$G:$G,"&gt;="&amp;$F609,purchase!$G:$G,"&lt;="&amp;$G609)=0,"",_xlfn.MAXIFS(purchase!$G:$G,purchase!$C:$C,$C609,purchase!$E:$E,$E609,purchase!$G:$G,"&gt;="&amp;$F609,purchase!$G:$G,"&lt;="&amp;$G609))</f>
        <v/>
      </c>
      <c r="L609" s="4" t="n"/>
      <c r="M609" s="4" t="n"/>
      <c r="N609" s="10">
        <f>IF(M609="","",SUMIFS(purchase!$N:$N,purchase!$C:$C,$C609,purchase!$E:$E,$E609,purchase!$G:$G,"&gt;="&amp;$F609,purchase!$G:$G,"&lt;="&amp;$G609))</f>
        <v/>
      </c>
      <c r="O609" s="10">
        <f>IF(M609="","",M609-N609)</f>
        <v/>
      </c>
      <c r="P609" s="11">
        <f>IF(M609=0,"",N609/M609)</f>
        <v/>
      </c>
      <c r="Q609" s="12">
        <f>IF(OR(G609="",O609=""),"",
IF(AND(G609&lt;TODAY(),O609&gt;0),"YES","NO"))</f>
        <v/>
      </c>
      <c r="R609" s="13" t="n"/>
      <c r="S609" s="14" t="n"/>
      <c r="T609" s="15">
        <f>IF(Q609="YES", IF(R609="Company",L609*(1+S609),IF(R609="Vendor",L609*(1-S609),"")),"")</f>
        <v/>
      </c>
      <c r="U609" s="15">
        <f>IF(Q609="YES",O609*T609,"")</f>
        <v/>
      </c>
      <c r="V609" s="16" t="n"/>
      <c r="W609" s="17">
        <f>IF(Q609="YES",G609+V609,"")</f>
        <v/>
      </c>
      <c r="X609" s="18">
        <f>IF(Q609="YES",IF(TODAY()&gt;W609,"OVERDUE","WITHIN TIME"),"")</f>
        <v/>
      </c>
    </row>
    <row r="610">
      <c r="A610" s="3" t="n">
        <v>606</v>
      </c>
      <c r="B610" s="4" t="n"/>
      <c r="C610" s="4" t="n"/>
      <c r="D610" s="5">
        <f>IF(E610="NRFC","Natural Rubber Field Coagulam","")</f>
        <v/>
      </c>
      <c r="E610" s="4" t="n"/>
      <c r="F610" s="6" t="n"/>
      <c r="G610" s="6" t="n"/>
      <c r="H610" s="7">
        <f>IF(G610="","",G610-TODAY())</f>
        <v/>
      </c>
      <c r="I610" s="8">
        <f>IF(G610="","",
IF(G610&lt;TODAY(),
IF(O610&gt;0,"Violated","Completed"),
IF(H610&lt;=7,"Expiring Soon",
"Active")))</f>
        <v/>
      </c>
      <c r="J610" s="8">
        <f>IF(C610="","",COUNTIFS(purchase!$C:$C,$C610,purchase!$E:$E,$E610,purchase!$G:$G,"&gt;="&amp;$F610,purchase!$G:$G,"&lt;="&amp;$G610))</f>
        <v/>
      </c>
      <c r="K610" s="9">
        <f>IF(COUNTIFS(purchase!$C:$C,$C610,purchase!$E:$E,$E610,purchase!$G:$G,"&gt;="&amp;$F610,purchase!$G:$G,"&lt;="&amp;$G610)=0,"",_xlfn.MAXIFS(purchase!$G:$G,purchase!$C:$C,$C610,purchase!$E:$E,$E610,purchase!$G:$G,"&gt;="&amp;$F610,purchase!$G:$G,"&lt;="&amp;$G610))</f>
        <v/>
      </c>
      <c r="L610" s="4" t="n"/>
      <c r="M610" s="4" t="n"/>
      <c r="N610" s="10">
        <f>IF(M610="","",SUMIFS(purchase!$N:$N,purchase!$C:$C,$C610,purchase!$E:$E,$E610,purchase!$G:$G,"&gt;="&amp;$F610,purchase!$G:$G,"&lt;="&amp;$G610))</f>
        <v/>
      </c>
      <c r="O610" s="10">
        <f>IF(M610="","",M610-N610)</f>
        <v/>
      </c>
      <c r="P610" s="11">
        <f>IF(M610=0,"",N610/M610)</f>
        <v/>
      </c>
      <c r="Q610" s="12">
        <f>IF(OR(G610="",O610=""),"",
IF(AND(G610&lt;TODAY(),O610&gt;0),"YES","NO"))</f>
        <v/>
      </c>
      <c r="R610" s="13" t="n"/>
      <c r="S610" s="14" t="n"/>
      <c r="T610" s="15">
        <f>IF(Q610="YES", IF(R610="Company",L610*(1+S610),IF(R610="Vendor",L610*(1-S610),"")),"")</f>
        <v/>
      </c>
      <c r="U610" s="15">
        <f>IF(Q610="YES",O610*T610,"")</f>
        <v/>
      </c>
      <c r="V610" s="16" t="n"/>
      <c r="W610" s="17">
        <f>IF(Q610="YES",G610+V610,"")</f>
        <v/>
      </c>
      <c r="X610" s="18">
        <f>IF(Q610="YES",IF(TODAY()&gt;W610,"OVERDUE","WITHIN TIME"),"")</f>
        <v/>
      </c>
    </row>
    <row r="611">
      <c r="A611" s="3" t="n">
        <v>607</v>
      </c>
      <c r="B611" s="4" t="n"/>
      <c r="C611" s="4" t="n"/>
      <c r="D611" s="5">
        <f>IF(E611="NRFC","Natural Rubber Field Coagulam","")</f>
        <v/>
      </c>
      <c r="E611" s="4" t="n"/>
      <c r="F611" s="6" t="n"/>
      <c r="G611" s="6" t="n"/>
      <c r="H611" s="7">
        <f>IF(G611="","",G611-TODAY())</f>
        <v/>
      </c>
      <c r="I611" s="8">
        <f>IF(G611="","",
IF(G611&lt;TODAY(),
IF(O611&gt;0,"Violated","Completed"),
IF(H611&lt;=7,"Expiring Soon",
"Active")))</f>
        <v/>
      </c>
      <c r="J611" s="8">
        <f>IF(C611="","",COUNTIFS(purchase!$C:$C,$C611,purchase!$E:$E,$E611,purchase!$G:$G,"&gt;="&amp;$F611,purchase!$G:$G,"&lt;="&amp;$G611))</f>
        <v/>
      </c>
      <c r="K611" s="9">
        <f>IF(COUNTIFS(purchase!$C:$C,$C611,purchase!$E:$E,$E611,purchase!$G:$G,"&gt;="&amp;$F611,purchase!$G:$G,"&lt;="&amp;$G611)=0,"",_xlfn.MAXIFS(purchase!$G:$G,purchase!$C:$C,$C611,purchase!$E:$E,$E611,purchase!$G:$G,"&gt;="&amp;$F611,purchase!$G:$G,"&lt;="&amp;$G611))</f>
        <v/>
      </c>
      <c r="L611" s="4" t="n"/>
      <c r="M611" s="4" t="n"/>
      <c r="N611" s="10">
        <f>IF(M611="","",SUMIFS(purchase!$N:$N,purchase!$C:$C,$C611,purchase!$E:$E,$E611,purchase!$G:$G,"&gt;="&amp;$F611,purchase!$G:$G,"&lt;="&amp;$G611))</f>
        <v/>
      </c>
      <c r="O611" s="10">
        <f>IF(M611="","",M611-N611)</f>
        <v/>
      </c>
      <c r="P611" s="11">
        <f>IF(M611=0,"",N611/M611)</f>
        <v/>
      </c>
      <c r="Q611" s="12">
        <f>IF(OR(G611="",O611=""),"",
IF(AND(G611&lt;TODAY(),O611&gt;0),"YES","NO"))</f>
        <v/>
      </c>
      <c r="R611" s="13" t="n"/>
      <c r="S611" s="14" t="n"/>
      <c r="T611" s="15">
        <f>IF(Q611="YES", IF(R611="Company",L611*(1+S611),IF(R611="Vendor",L611*(1-S611),"")),"")</f>
        <v/>
      </c>
      <c r="U611" s="15">
        <f>IF(Q611="YES",O611*T611,"")</f>
        <v/>
      </c>
      <c r="V611" s="16" t="n"/>
      <c r="W611" s="17">
        <f>IF(Q611="YES",G611+V611,"")</f>
        <v/>
      </c>
      <c r="X611" s="18">
        <f>IF(Q611="YES",IF(TODAY()&gt;W611,"OVERDUE","WITHIN TIME"),"")</f>
        <v/>
      </c>
    </row>
    <row r="612">
      <c r="A612" s="3" t="n">
        <v>608</v>
      </c>
      <c r="B612" s="4" t="n"/>
      <c r="C612" s="4" t="n"/>
      <c r="D612" s="5">
        <f>IF(E612="NRFC","Natural Rubber Field Coagulam","")</f>
        <v/>
      </c>
      <c r="E612" s="4" t="n"/>
      <c r="F612" s="6" t="n"/>
      <c r="G612" s="6" t="n"/>
      <c r="H612" s="7">
        <f>IF(G612="","",G612-TODAY())</f>
        <v/>
      </c>
      <c r="I612" s="8">
        <f>IF(G612="","",
IF(G612&lt;TODAY(),
IF(O612&gt;0,"Violated","Completed"),
IF(H612&lt;=7,"Expiring Soon",
"Active")))</f>
        <v/>
      </c>
      <c r="J612" s="8">
        <f>IF(C612="","",COUNTIFS(purchase!$C:$C,$C612,purchase!$E:$E,$E612,purchase!$G:$G,"&gt;="&amp;$F612,purchase!$G:$G,"&lt;="&amp;$G612))</f>
        <v/>
      </c>
      <c r="K612" s="9">
        <f>IF(COUNTIFS(purchase!$C:$C,$C612,purchase!$E:$E,$E612,purchase!$G:$G,"&gt;="&amp;$F612,purchase!$G:$G,"&lt;="&amp;$G612)=0,"",_xlfn.MAXIFS(purchase!$G:$G,purchase!$C:$C,$C612,purchase!$E:$E,$E612,purchase!$G:$G,"&gt;="&amp;$F612,purchase!$G:$G,"&lt;="&amp;$G612))</f>
        <v/>
      </c>
      <c r="L612" s="4" t="n"/>
      <c r="M612" s="4" t="n"/>
      <c r="N612" s="10">
        <f>IF(M612="","",SUMIFS(purchase!$N:$N,purchase!$C:$C,$C612,purchase!$E:$E,$E612,purchase!$G:$G,"&gt;="&amp;$F612,purchase!$G:$G,"&lt;="&amp;$G612))</f>
        <v/>
      </c>
      <c r="O612" s="10">
        <f>IF(M612="","",M612-N612)</f>
        <v/>
      </c>
      <c r="P612" s="11">
        <f>IF(M612=0,"",N612/M612)</f>
        <v/>
      </c>
      <c r="Q612" s="12">
        <f>IF(OR(G612="",O612=""),"",
IF(AND(G612&lt;TODAY(),O612&gt;0),"YES","NO"))</f>
        <v/>
      </c>
      <c r="R612" s="13" t="n"/>
      <c r="S612" s="14" t="n"/>
      <c r="T612" s="15">
        <f>IF(Q612="YES", IF(R612="Company",L612*(1+S612),IF(R612="Vendor",L612*(1-S612),"")),"")</f>
        <v/>
      </c>
      <c r="U612" s="15">
        <f>IF(Q612="YES",O612*T612,"")</f>
        <v/>
      </c>
      <c r="V612" s="16" t="n"/>
      <c r="W612" s="17">
        <f>IF(Q612="YES",G612+V612,"")</f>
        <v/>
      </c>
      <c r="X612" s="18">
        <f>IF(Q612="YES",IF(TODAY()&gt;W612,"OVERDUE","WITHIN TIME"),"")</f>
        <v/>
      </c>
    </row>
    <row r="613">
      <c r="A613" s="3" t="n">
        <v>609</v>
      </c>
      <c r="B613" s="4" t="n"/>
      <c r="C613" s="4" t="n"/>
      <c r="D613" s="5">
        <f>IF(E613="NRFC","Natural Rubber Field Coagulam","")</f>
        <v/>
      </c>
      <c r="E613" s="4" t="n"/>
      <c r="F613" s="6" t="n"/>
      <c r="G613" s="6" t="n"/>
      <c r="H613" s="7">
        <f>IF(G613="","",G613-TODAY())</f>
        <v/>
      </c>
      <c r="I613" s="8">
        <f>IF(G613="","",
IF(G613&lt;TODAY(),
IF(O613&gt;0,"Violated","Completed"),
IF(H613&lt;=7,"Expiring Soon",
"Active")))</f>
        <v/>
      </c>
      <c r="J613" s="8">
        <f>IF(C613="","",COUNTIFS(purchase!$C:$C,$C613,purchase!$E:$E,$E613,purchase!$G:$G,"&gt;="&amp;$F613,purchase!$G:$G,"&lt;="&amp;$G613))</f>
        <v/>
      </c>
      <c r="K613" s="9">
        <f>IF(COUNTIFS(purchase!$C:$C,$C613,purchase!$E:$E,$E613,purchase!$G:$G,"&gt;="&amp;$F613,purchase!$G:$G,"&lt;="&amp;$G613)=0,"",_xlfn.MAXIFS(purchase!$G:$G,purchase!$C:$C,$C613,purchase!$E:$E,$E613,purchase!$G:$G,"&gt;="&amp;$F613,purchase!$G:$G,"&lt;="&amp;$G613))</f>
        <v/>
      </c>
      <c r="L613" s="4" t="n"/>
      <c r="M613" s="4" t="n"/>
      <c r="N613" s="10">
        <f>IF(M613="","",SUMIFS(purchase!$N:$N,purchase!$C:$C,$C613,purchase!$E:$E,$E613,purchase!$G:$G,"&gt;="&amp;$F613,purchase!$G:$G,"&lt;="&amp;$G613))</f>
        <v/>
      </c>
      <c r="O613" s="10">
        <f>IF(M613="","",M613-N613)</f>
        <v/>
      </c>
      <c r="P613" s="11">
        <f>IF(M613=0,"",N613/M613)</f>
        <v/>
      </c>
      <c r="Q613" s="12">
        <f>IF(OR(G613="",O613=""),"",
IF(AND(G613&lt;TODAY(),O613&gt;0),"YES","NO"))</f>
        <v/>
      </c>
      <c r="R613" s="13" t="n"/>
      <c r="S613" s="14" t="n"/>
      <c r="T613" s="15">
        <f>IF(Q613="YES", IF(R613="Company",L613*(1+S613),IF(R613="Vendor",L613*(1-S613),"")),"")</f>
        <v/>
      </c>
      <c r="U613" s="15">
        <f>IF(Q613="YES",O613*T613,"")</f>
        <v/>
      </c>
      <c r="V613" s="16" t="n"/>
      <c r="W613" s="17">
        <f>IF(Q613="YES",G613+V613,"")</f>
        <v/>
      </c>
      <c r="X613" s="18">
        <f>IF(Q613="YES",IF(TODAY()&gt;W613,"OVERDUE","WITHIN TIME"),"")</f>
        <v/>
      </c>
    </row>
    <row r="614">
      <c r="A614" s="3" t="n">
        <v>610</v>
      </c>
      <c r="B614" s="4" t="n"/>
      <c r="C614" s="4" t="n"/>
      <c r="D614" s="5">
        <f>IF(E614="NRFC","Natural Rubber Field Coagulam","")</f>
        <v/>
      </c>
      <c r="E614" s="4" t="n"/>
      <c r="F614" s="6" t="n"/>
      <c r="G614" s="6" t="n"/>
      <c r="H614" s="7">
        <f>IF(G614="","",G614-TODAY())</f>
        <v/>
      </c>
      <c r="I614" s="8">
        <f>IF(G614="","",
IF(G614&lt;TODAY(),
IF(O614&gt;0,"Violated","Completed"),
IF(H614&lt;=7,"Expiring Soon",
"Active")))</f>
        <v/>
      </c>
      <c r="J614" s="8">
        <f>IF(C614="","",COUNTIFS(purchase!$C:$C,$C614,purchase!$E:$E,$E614,purchase!$G:$G,"&gt;="&amp;$F614,purchase!$G:$G,"&lt;="&amp;$G614))</f>
        <v/>
      </c>
      <c r="K614" s="9">
        <f>IF(COUNTIFS(purchase!$C:$C,$C614,purchase!$E:$E,$E614,purchase!$G:$G,"&gt;="&amp;$F614,purchase!$G:$G,"&lt;="&amp;$G614)=0,"",_xlfn.MAXIFS(purchase!$G:$G,purchase!$C:$C,$C614,purchase!$E:$E,$E614,purchase!$G:$G,"&gt;="&amp;$F614,purchase!$G:$G,"&lt;="&amp;$G614))</f>
        <v/>
      </c>
      <c r="L614" s="4" t="n"/>
      <c r="M614" s="4" t="n"/>
      <c r="N614" s="10">
        <f>IF(M614="","",SUMIFS(purchase!$N:$N,purchase!$C:$C,$C614,purchase!$E:$E,$E614,purchase!$G:$G,"&gt;="&amp;$F614,purchase!$G:$G,"&lt;="&amp;$G614))</f>
        <v/>
      </c>
      <c r="O614" s="10">
        <f>IF(M614="","",M614-N614)</f>
        <v/>
      </c>
      <c r="P614" s="11">
        <f>IF(M614=0,"",N614/M614)</f>
        <v/>
      </c>
      <c r="Q614" s="12">
        <f>IF(OR(G614="",O614=""),"",
IF(AND(G614&lt;TODAY(),O614&gt;0),"YES","NO"))</f>
        <v/>
      </c>
      <c r="R614" s="13" t="n"/>
      <c r="S614" s="14" t="n"/>
      <c r="T614" s="15">
        <f>IF(Q614="YES", IF(R614="Company",L614*(1+S614),IF(R614="Vendor",L614*(1-S614),"")),"")</f>
        <v/>
      </c>
      <c r="U614" s="15">
        <f>IF(Q614="YES",O614*T614,"")</f>
        <v/>
      </c>
      <c r="V614" s="16" t="n"/>
      <c r="W614" s="17">
        <f>IF(Q614="YES",G614+V614,"")</f>
        <v/>
      </c>
      <c r="X614" s="18">
        <f>IF(Q614="YES",IF(TODAY()&gt;W614,"OVERDUE","WITHIN TIME"),"")</f>
        <v/>
      </c>
    </row>
    <row r="615">
      <c r="A615" s="3" t="n">
        <v>611</v>
      </c>
      <c r="B615" s="4" t="n"/>
      <c r="C615" s="4" t="n"/>
      <c r="D615" s="5">
        <f>IF(E615="NRFC","Natural Rubber Field Coagulam","")</f>
        <v/>
      </c>
      <c r="E615" s="4" t="n"/>
      <c r="F615" s="6" t="n"/>
      <c r="G615" s="6" t="n"/>
      <c r="H615" s="7">
        <f>IF(G615="","",G615-TODAY())</f>
        <v/>
      </c>
      <c r="I615" s="8">
        <f>IF(G615="","",
IF(G615&lt;TODAY(),
IF(O615&gt;0,"Violated","Completed"),
IF(H615&lt;=7,"Expiring Soon",
"Active")))</f>
        <v/>
      </c>
      <c r="J615" s="8">
        <f>IF(C615="","",COUNTIFS(purchase!$C:$C,$C615,purchase!$E:$E,$E615,purchase!$G:$G,"&gt;="&amp;$F615,purchase!$G:$G,"&lt;="&amp;$G615))</f>
        <v/>
      </c>
      <c r="K615" s="9">
        <f>IF(COUNTIFS(purchase!$C:$C,$C615,purchase!$E:$E,$E615,purchase!$G:$G,"&gt;="&amp;$F615,purchase!$G:$G,"&lt;="&amp;$G615)=0,"",_xlfn.MAXIFS(purchase!$G:$G,purchase!$C:$C,$C615,purchase!$E:$E,$E615,purchase!$G:$G,"&gt;="&amp;$F615,purchase!$G:$G,"&lt;="&amp;$G615))</f>
        <v/>
      </c>
      <c r="L615" s="4" t="n"/>
      <c r="M615" s="4" t="n"/>
      <c r="N615" s="10">
        <f>IF(M615="","",SUMIFS(purchase!$N:$N,purchase!$C:$C,$C615,purchase!$E:$E,$E615,purchase!$G:$G,"&gt;="&amp;$F615,purchase!$G:$G,"&lt;="&amp;$G615))</f>
        <v/>
      </c>
      <c r="O615" s="10">
        <f>IF(M615="","",M615-N615)</f>
        <v/>
      </c>
      <c r="P615" s="11">
        <f>IF(M615=0,"",N615/M615)</f>
        <v/>
      </c>
      <c r="Q615" s="12">
        <f>IF(OR(G615="",O615=""),"",
IF(AND(G615&lt;TODAY(),O615&gt;0),"YES","NO"))</f>
        <v/>
      </c>
      <c r="R615" s="13" t="n"/>
      <c r="S615" s="14" t="n"/>
      <c r="T615" s="15">
        <f>IF(Q615="YES", IF(R615="Company",L615*(1+S615),IF(R615="Vendor",L615*(1-S615),"")),"")</f>
        <v/>
      </c>
      <c r="U615" s="15">
        <f>IF(Q615="YES",O615*T615,"")</f>
        <v/>
      </c>
      <c r="V615" s="16" t="n"/>
      <c r="W615" s="17">
        <f>IF(Q615="YES",G615+V615,"")</f>
        <v/>
      </c>
      <c r="X615" s="18">
        <f>IF(Q615="YES",IF(TODAY()&gt;W615,"OVERDUE","WITHIN TIME"),"")</f>
        <v/>
      </c>
    </row>
    <row r="616">
      <c r="A616" s="3" t="n">
        <v>612</v>
      </c>
      <c r="B616" s="4" t="n"/>
      <c r="C616" s="4" t="n"/>
      <c r="D616" s="5">
        <f>IF(E616="NRFC","Natural Rubber Field Coagulam","")</f>
        <v/>
      </c>
      <c r="E616" s="4" t="n"/>
      <c r="F616" s="6" t="n"/>
      <c r="G616" s="6" t="n"/>
      <c r="H616" s="7">
        <f>IF(G616="","",G616-TODAY())</f>
        <v/>
      </c>
      <c r="I616" s="8">
        <f>IF(G616="","",
IF(G616&lt;TODAY(),
IF(O616&gt;0,"Violated","Completed"),
IF(H616&lt;=7,"Expiring Soon",
"Active")))</f>
        <v/>
      </c>
      <c r="J616" s="8">
        <f>IF(C616="","",COUNTIFS(purchase!$C:$C,$C616,purchase!$E:$E,$E616,purchase!$G:$G,"&gt;="&amp;$F616,purchase!$G:$G,"&lt;="&amp;$G616))</f>
        <v/>
      </c>
      <c r="K616" s="9">
        <f>IF(COUNTIFS(purchase!$C:$C,$C616,purchase!$E:$E,$E616,purchase!$G:$G,"&gt;="&amp;$F616,purchase!$G:$G,"&lt;="&amp;$G616)=0,"",_xlfn.MAXIFS(purchase!$G:$G,purchase!$C:$C,$C616,purchase!$E:$E,$E616,purchase!$G:$G,"&gt;="&amp;$F616,purchase!$G:$G,"&lt;="&amp;$G616))</f>
        <v/>
      </c>
      <c r="L616" s="4" t="n"/>
      <c r="M616" s="4" t="n"/>
      <c r="N616" s="10">
        <f>IF(M616="","",SUMIFS(purchase!$N:$N,purchase!$C:$C,$C616,purchase!$E:$E,$E616,purchase!$G:$G,"&gt;="&amp;$F616,purchase!$G:$G,"&lt;="&amp;$G616))</f>
        <v/>
      </c>
      <c r="O616" s="10">
        <f>IF(M616="","",M616-N616)</f>
        <v/>
      </c>
      <c r="P616" s="11">
        <f>IF(M616=0,"",N616/M616)</f>
        <v/>
      </c>
      <c r="Q616" s="12">
        <f>IF(OR(G616="",O616=""),"",
IF(AND(G616&lt;TODAY(),O616&gt;0),"YES","NO"))</f>
        <v/>
      </c>
      <c r="R616" s="13" t="n"/>
      <c r="S616" s="14" t="n"/>
      <c r="T616" s="15">
        <f>IF(Q616="YES", IF(R616="Company",L616*(1+S616),IF(R616="Vendor",L616*(1-S616),"")),"")</f>
        <v/>
      </c>
      <c r="U616" s="15">
        <f>IF(Q616="YES",O616*T616,"")</f>
        <v/>
      </c>
      <c r="V616" s="16" t="n"/>
      <c r="W616" s="17">
        <f>IF(Q616="YES",G616+V616,"")</f>
        <v/>
      </c>
      <c r="X616" s="18">
        <f>IF(Q616="YES",IF(TODAY()&gt;W616,"OVERDUE","WITHIN TIME"),"")</f>
        <v/>
      </c>
    </row>
    <row r="617">
      <c r="A617" s="3" t="n">
        <v>613</v>
      </c>
      <c r="B617" s="4" t="n"/>
      <c r="C617" s="4" t="n"/>
      <c r="D617" s="5">
        <f>IF(E617="NRFC","Natural Rubber Field Coagulam","")</f>
        <v/>
      </c>
      <c r="E617" s="4" t="n"/>
      <c r="F617" s="6" t="n"/>
      <c r="G617" s="6" t="n"/>
      <c r="H617" s="7">
        <f>IF(G617="","",G617-TODAY())</f>
        <v/>
      </c>
      <c r="I617" s="8">
        <f>IF(G617="","",
IF(G617&lt;TODAY(),
IF(O617&gt;0,"Violated","Completed"),
IF(H617&lt;=7,"Expiring Soon",
"Active")))</f>
        <v/>
      </c>
      <c r="J617" s="8">
        <f>IF(C617="","",COUNTIFS(purchase!$C:$C,$C617,purchase!$E:$E,$E617,purchase!$G:$G,"&gt;="&amp;$F617,purchase!$G:$G,"&lt;="&amp;$G617))</f>
        <v/>
      </c>
      <c r="K617" s="9">
        <f>IF(COUNTIFS(purchase!$C:$C,$C617,purchase!$E:$E,$E617,purchase!$G:$G,"&gt;="&amp;$F617,purchase!$G:$G,"&lt;="&amp;$G617)=0,"",_xlfn.MAXIFS(purchase!$G:$G,purchase!$C:$C,$C617,purchase!$E:$E,$E617,purchase!$G:$G,"&gt;="&amp;$F617,purchase!$G:$G,"&lt;="&amp;$G617))</f>
        <v/>
      </c>
      <c r="L617" s="4" t="n"/>
      <c r="M617" s="4" t="n"/>
      <c r="N617" s="10">
        <f>IF(M617="","",SUMIFS(purchase!$N:$N,purchase!$C:$C,$C617,purchase!$E:$E,$E617,purchase!$G:$G,"&gt;="&amp;$F617,purchase!$G:$G,"&lt;="&amp;$G617))</f>
        <v/>
      </c>
      <c r="O617" s="10">
        <f>IF(M617="","",M617-N617)</f>
        <v/>
      </c>
      <c r="P617" s="11">
        <f>IF(M617=0,"",N617/M617)</f>
        <v/>
      </c>
      <c r="Q617" s="12">
        <f>IF(OR(G617="",O617=""),"",
IF(AND(G617&lt;TODAY(),O617&gt;0),"YES","NO"))</f>
        <v/>
      </c>
      <c r="R617" s="13" t="n"/>
      <c r="S617" s="14" t="n"/>
      <c r="T617" s="15">
        <f>IF(Q617="YES", IF(R617="Company",L617*(1+S617),IF(R617="Vendor",L617*(1-S617),"")),"")</f>
        <v/>
      </c>
      <c r="U617" s="15">
        <f>IF(Q617="YES",O617*T617,"")</f>
        <v/>
      </c>
      <c r="V617" s="16" t="n"/>
      <c r="W617" s="17">
        <f>IF(Q617="YES",G617+V617,"")</f>
        <v/>
      </c>
      <c r="X617" s="18">
        <f>IF(Q617="YES",IF(TODAY()&gt;W617,"OVERDUE","WITHIN TIME"),"")</f>
        <v/>
      </c>
    </row>
    <row r="618">
      <c r="A618" s="3" t="n">
        <v>614</v>
      </c>
      <c r="B618" s="4" t="n"/>
      <c r="C618" s="4" t="n"/>
      <c r="D618" s="5">
        <f>IF(E618="NRFC","Natural Rubber Field Coagulam","")</f>
        <v/>
      </c>
      <c r="E618" s="4" t="n"/>
      <c r="F618" s="6" t="n"/>
      <c r="G618" s="6" t="n"/>
      <c r="H618" s="7">
        <f>IF(G618="","",G618-TODAY())</f>
        <v/>
      </c>
      <c r="I618" s="8">
        <f>IF(G618="","",
IF(G618&lt;TODAY(),
IF(O618&gt;0,"Violated","Completed"),
IF(H618&lt;=7,"Expiring Soon",
"Active")))</f>
        <v/>
      </c>
      <c r="J618" s="8">
        <f>IF(C618="","",COUNTIFS(purchase!$C:$C,$C618,purchase!$E:$E,$E618,purchase!$G:$G,"&gt;="&amp;$F618,purchase!$G:$G,"&lt;="&amp;$G618))</f>
        <v/>
      </c>
      <c r="K618" s="9">
        <f>IF(COUNTIFS(purchase!$C:$C,$C618,purchase!$E:$E,$E618,purchase!$G:$G,"&gt;="&amp;$F618,purchase!$G:$G,"&lt;="&amp;$G618)=0,"",_xlfn.MAXIFS(purchase!$G:$G,purchase!$C:$C,$C618,purchase!$E:$E,$E618,purchase!$G:$G,"&gt;="&amp;$F618,purchase!$G:$G,"&lt;="&amp;$G618))</f>
        <v/>
      </c>
      <c r="L618" s="4" t="n"/>
      <c r="M618" s="4" t="n"/>
      <c r="N618" s="10">
        <f>IF(M618="","",SUMIFS(purchase!$N:$N,purchase!$C:$C,$C618,purchase!$E:$E,$E618,purchase!$G:$G,"&gt;="&amp;$F618,purchase!$G:$G,"&lt;="&amp;$G618))</f>
        <v/>
      </c>
      <c r="O618" s="10">
        <f>IF(M618="","",M618-N618)</f>
        <v/>
      </c>
      <c r="P618" s="11">
        <f>IF(M618=0,"",N618/M618)</f>
        <v/>
      </c>
      <c r="Q618" s="12">
        <f>IF(OR(G618="",O618=""),"",
IF(AND(G618&lt;TODAY(),O618&gt;0),"YES","NO"))</f>
        <v/>
      </c>
      <c r="R618" s="13" t="n"/>
      <c r="S618" s="14" t="n"/>
      <c r="T618" s="15">
        <f>IF(Q618="YES", IF(R618="Company",L618*(1+S618),IF(R618="Vendor",L618*(1-S618),"")),"")</f>
        <v/>
      </c>
      <c r="U618" s="15">
        <f>IF(Q618="YES",O618*T618,"")</f>
        <v/>
      </c>
      <c r="V618" s="16" t="n"/>
      <c r="W618" s="17">
        <f>IF(Q618="YES",G618+V618,"")</f>
        <v/>
      </c>
      <c r="X618" s="18">
        <f>IF(Q618="YES",IF(TODAY()&gt;W618,"OVERDUE","WITHIN TIME"),"")</f>
        <v/>
      </c>
    </row>
    <row r="619">
      <c r="A619" s="3" t="n">
        <v>615</v>
      </c>
      <c r="B619" s="4" t="n"/>
      <c r="C619" s="4" t="n"/>
      <c r="D619" s="5">
        <f>IF(E619="NRFC","Natural Rubber Field Coagulam","")</f>
        <v/>
      </c>
      <c r="E619" s="4" t="n"/>
      <c r="F619" s="6" t="n"/>
      <c r="G619" s="6" t="n"/>
      <c r="H619" s="7">
        <f>IF(G619="","",G619-TODAY())</f>
        <v/>
      </c>
      <c r="I619" s="8">
        <f>IF(G619="","",
IF(G619&lt;TODAY(),
IF(O619&gt;0,"Violated","Completed"),
IF(H619&lt;=7,"Expiring Soon",
"Active")))</f>
        <v/>
      </c>
      <c r="J619" s="8">
        <f>IF(C619="","",COUNTIFS(purchase!$C:$C,$C619,purchase!$E:$E,$E619,purchase!$G:$G,"&gt;="&amp;$F619,purchase!$G:$G,"&lt;="&amp;$G619))</f>
        <v/>
      </c>
      <c r="K619" s="9">
        <f>IF(COUNTIFS(purchase!$C:$C,$C619,purchase!$E:$E,$E619,purchase!$G:$G,"&gt;="&amp;$F619,purchase!$G:$G,"&lt;="&amp;$G619)=0,"",_xlfn.MAXIFS(purchase!$G:$G,purchase!$C:$C,$C619,purchase!$E:$E,$E619,purchase!$G:$G,"&gt;="&amp;$F619,purchase!$G:$G,"&lt;="&amp;$G619))</f>
        <v/>
      </c>
      <c r="L619" s="4" t="n"/>
      <c r="M619" s="4" t="n"/>
      <c r="N619" s="10">
        <f>IF(M619="","",SUMIFS(purchase!$N:$N,purchase!$C:$C,$C619,purchase!$E:$E,$E619,purchase!$G:$G,"&gt;="&amp;$F619,purchase!$G:$G,"&lt;="&amp;$G619))</f>
        <v/>
      </c>
      <c r="O619" s="10">
        <f>IF(M619="","",M619-N619)</f>
        <v/>
      </c>
      <c r="P619" s="11">
        <f>IF(M619=0,"",N619/M619)</f>
        <v/>
      </c>
      <c r="Q619" s="12">
        <f>IF(OR(G619="",O619=""),"",
IF(AND(G619&lt;TODAY(),O619&gt;0),"YES","NO"))</f>
        <v/>
      </c>
      <c r="R619" s="13" t="n"/>
      <c r="S619" s="14" t="n"/>
      <c r="T619" s="15">
        <f>IF(Q619="YES", IF(R619="Company",L619*(1+S619),IF(R619="Vendor",L619*(1-S619),"")),"")</f>
        <v/>
      </c>
      <c r="U619" s="15">
        <f>IF(Q619="YES",O619*T619,"")</f>
        <v/>
      </c>
      <c r="V619" s="16" t="n"/>
      <c r="W619" s="17">
        <f>IF(Q619="YES",G619+V619,"")</f>
        <v/>
      </c>
      <c r="X619" s="18">
        <f>IF(Q619="YES",IF(TODAY()&gt;W619,"OVERDUE","WITHIN TIME"),"")</f>
        <v/>
      </c>
    </row>
    <row r="620">
      <c r="A620" s="3" t="n">
        <v>616</v>
      </c>
      <c r="B620" s="4" t="n"/>
      <c r="C620" s="4" t="n"/>
      <c r="D620" s="5">
        <f>IF(E620="NRFC","Natural Rubber Field Coagulam","")</f>
        <v/>
      </c>
      <c r="E620" s="4" t="n"/>
      <c r="F620" s="6" t="n"/>
      <c r="G620" s="6" t="n"/>
      <c r="H620" s="7">
        <f>IF(G620="","",G620-TODAY())</f>
        <v/>
      </c>
      <c r="I620" s="8">
        <f>IF(G620="","",
IF(G620&lt;TODAY(),
IF(O620&gt;0,"Violated","Completed"),
IF(H620&lt;=7,"Expiring Soon",
"Active")))</f>
        <v/>
      </c>
      <c r="J620" s="8">
        <f>IF(C620="","",COUNTIFS(purchase!$C:$C,$C620,purchase!$E:$E,$E620,purchase!$G:$G,"&gt;="&amp;$F620,purchase!$G:$G,"&lt;="&amp;$G620))</f>
        <v/>
      </c>
      <c r="K620" s="9">
        <f>IF(COUNTIFS(purchase!$C:$C,$C620,purchase!$E:$E,$E620,purchase!$G:$G,"&gt;="&amp;$F620,purchase!$G:$G,"&lt;="&amp;$G620)=0,"",_xlfn.MAXIFS(purchase!$G:$G,purchase!$C:$C,$C620,purchase!$E:$E,$E620,purchase!$G:$G,"&gt;="&amp;$F620,purchase!$G:$G,"&lt;="&amp;$G620))</f>
        <v/>
      </c>
      <c r="L620" s="4" t="n"/>
      <c r="M620" s="4" t="n"/>
      <c r="N620" s="10">
        <f>IF(M620="","",SUMIFS(purchase!$N:$N,purchase!$C:$C,$C620,purchase!$E:$E,$E620,purchase!$G:$G,"&gt;="&amp;$F620,purchase!$G:$G,"&lt;="&amp;$G620))</f>
        <v/>
      </c>
      <c r="O620" s="10">
        <f>IF(M620="","",M620-N620)</f>
        <v/>
      </c>
      <c r="P620" s="11">
        <f>IF(M620=0,"",N620/M620)</f>
        <v/>
      </c>
      <c r="Q620" s="12">
        <f>IF(OR(G620="",O620=""),"",
IF(AND(G620&lt;TODAY(),O620&gt;0),"YES","NO"))</f>
        <v/>
      </c>
      <c r="R620" s="13" t="n"/>
      <c r="S620" s="14" t="n"/>
      <c r="T620" s="15">
        <f>IF(Q620="YES", IF(R620="Company",L620*(1+S620),IF(R620="Vendor",L620*(1-S620),"")),"")</f>
        <v/>
      </c>
      <c r="U620" s="15">
        <f>IF(Q620="YES",O620*T620,"")</f>
        <v/>
      </c>
      <c r="V620" s="16" t="n"/>
      <c r="W620" s="17">
        <f>IF(Q620="YES",G620+V620,"")</f>
        <v/>
      </c>
      <c r="X620" s="18">
        <f>IF(Q620="YES",IF(TODAY()&gt;W620,"OVERDUE","WITHIN TIME"),"")</f>
        <v/>
      </c>
    </row>
    <row r="621">
      <c r="A621" s="3" t="n">
        <v>617</v>
      </c>
      <c r="B621" s="4" t="n"/>
      <c r="C621" s="4" t="n"/>
      <c r="D621" s="5">
        <f>IF(E621="NRFC","Natural Rubber Field Coagulam","")</f>
        <v/>
      </c>
      <c r="E621" s="4" t="n"/>
      <c r="F621" s="6" t="n"/>
      <c r="G621" s="6" t="n"/>
      <c r="H621" s="7">
        <f>IF(G621="","",G621-TODAY())</f>
        <v/>
      </c>
      <c r="I621" s="8">
        <f>IF(G621="","",
IF(G621&lt;TODAY(),
IF(O621&gt;0,"Violated","Completed"),
IF(H621&lt;=7,"Expiring Soon",
"Active")))</f>
        <v/>
      </c>
      <c r="J621" s="8">
        <f>IF(C621="","",COUNTIFS(purchase!$C:$C,$C621,purchase!$E:$E,$E621,purchase!$G:$G,"&gt;="&amp;$F621,purchase!$G:$G,"&lt;="&amp;$G621))</f>
        <v/>
      </c>
      <c r="K621" s="9">
        <f>IF(COUNTIFS(purchase!$C:$C,$C621,purchase!$E:$E,$E621,purchase!$G:$G,"&gt;="&amp;$F621,purchase!$G:$G,"&lt;="&amp;$G621)=0,"",_xlfn.MAXIFS(purchase!$G:$G,purchase!$C:$C,$C621,purchase!$E:$E,$E621,purchase!$G:$G,"&gt;="&amp;$F621,purchase!$G:$G,"&lt;="&amp;$G621))</f>
        <v/>
      </c>
      <c r="L621" s="4" t="n"/>
      <c r="M621" s="4" t="n"/>
      <c r="N621" s="10">
        <f>IF(M621="","",SUMIFS(purchase!$N:$N,purchase!$C:$C,$C621,purchase!$E:$E,$E621,purchase!$G:$G,"&gt;="&amp;$F621,purchase!$G:$G,"&lt;="&amp;$G621))</f>
        <v/>
      </c>
      <c r="O621" s="10">
        <f>IF(M621="","",M621-N621)</f>
        <v/>
      </c>
      <c r="P621" s="11">
        <f>IF(M621=0,"",N621/M621)</f>
        <v/>
      </c>
      <c r="Q621" s="12">
        <f>IF(OR(G621="",O621=""),"",
IF(AND(G621&lt;TODAY(),O621&gt;0),"YES","NO"))</f>
        <v/>
      </c>
      <c r="R621" s="13" t="n"/>
      <c r="S621" s="14" t="n"/>
      <c r="T621" s="15">
        <f>IF(Q621="YES", IF(R621="Company",L621*(1+S621),IF(R621="Vendor",L621*(1-S621),"")),"")</f>
        <v/>
      </c>
      <c r="U621" s="15">
        <f>IF(Q621="YES",O621*T621,"")</f>
        <v/>
      </c>
      <c r="V621" s="16" t="n"/>
      <c r="W621" s="17">
        <f>IF(Q621="YES",G621+V621,"")</f>
        <v/>
      </c>
      <c r="X621" s="18">
        <f>IF(Q621="YES",IF(TODAY()&gt;W621,"OVERDUE","WITHIN TIME"),"")</f>
        <v/>
      </c>
    </row>
    <row r="622">
      <c r="A622" s="3" t="n">
        <v>618</v>
      </c>
      <c r="B622" s="4" t="n"/>
      <c r="C622" s="4" t="n"/>
      <c r="D622" s="5">
        <f>IF(E622="NRFC","Natural Rubber Field Coagulam","")</f>
        <v/>
      </c>
      <c r="E622" s="4" t="n"/>
      <c r="F622" s="6" t="n"/>
      <c r="G622" s="6" t="n"/>
      <c r="H622" s="7">
        <f>IF(G622="","",G622-TODAY())</f>
        <v/>
      </c>
      <c r="I622" s="8">
        <f>IF(G622="","",
IF(G622&lt;TODAY(),
IF(O622&gt;0,"Violated","Completed"),
IF(H622&lt;=7,"Expiring Soon",
"Active")))</f>
        <v/>
      </c>
      <c r="J622" s="8">
        <f>IF(C622="","",COUNTIFS(purchase!$C:$C,$C622,purchase!$E:$E,$E622,purchase!$G:$G,"&gt;="&amp;$F622,purchase!$G:$G,"&lt;="&amp;$G622))</f>
        <v/>
      </c>
      <c r="K622" s="9">
        <f>IF(COUNTIFS(purchase!$C:$C,$C622,purchase!$E:$E,$E622,purchase!$G:$G,"&gt;="&amp;$F622,purchase!$G:$G,"&lt;="&amp;$G622)=0,"",_xlfn.MAXIFS(purchase!$G:$G,purchase!$C:$C,$C622,purchase!$E:$E,$E622,purchase!$G:$G,"&gt;="&amp;$F622,purchase!$G:$G,"&lt;="&amp;$G622))</f>
        <v/>
      </c>
      <c r="L622" s="4" t="n"/>
      <c r="M622" s="4" t="n"/>
      <c r="N622" s="10">
        <f>IF(M622="","",SUMIFS(purchase!$N:$N,purchase!$C:$C,$C622,purchase!$E:$E,$E622,purchase!$G:$G,"&gt;="&amp;$F622,purchase!$G:$G,"&lt;="&amp;$G622))</f>
        <v/>
      </c>
      <c r="O622" s="10">
        <f>IF(M622="","",M622-N622)</f>
        <v/>
      </c>
      <c r="P622" s="11">
        <f>IF(M622=0,"",N622/M622)</f>
        <v/>
      </c>
      <c r="Q622" s="12">
        <f>IF(OR(G622="",O622=""),"",
IF(AND(G622&lt;TODAY(),O622&gt;0),"YES","NO"))</f>
        <v/>
      </c>
      <c r="R622" s="13" t="n"/>
      <c r="S622" s="14" t="n"/>
      <c r="T622" s="15">
        <f>IF(Q622="YES", IF(R622="Company",L622*(1+S622),IF(R622="Vendor",L622*(1-S622),"")),"")</f>
        <v/>
      </c>
      <c r="U622" s="15">
        <f>IF(Q622="YES",O622*T622,"")</f>
        <v/>
      </c>
      <c r="V622" s="16" t="n"/>
      <c r="W622" s="17">
        <f>IF(Q622="YES",G622+V622,"")</f>
        <v/>
      </c>
      <c r="X622" s="18">
        <f>IF(Q622="YES",IF(TODAY()&gt;W622,"OVERDUE","WITHIN TIME"),"")</f>
        <v/>
      </c>
    </row>
    <row r="623">
      <c r="A623" s="3" t="n">
        <v>619</v>
      </c>
      <c r="B623" s="4" t="n"/>
      <c r="C623" s="4" t="n"/>
      <c r="D623" s="5">
        <f>IF(E623="NRFC","Natural Rubber Field Coagulam","")</f>
        <v/>
      </c>
      <c r="E623" s="4" t="n"/>
      <c r="F623" s="6" t="n"/>
      <c r="G623" s="6" t="n"/>
      <c r="H623" s="7">
        <f>IF(G623="","",G623-TODAY())</f>
        <v/>
      </c>
      <c r="I623" s="8">
        <f>IF(G623="","",
IF(G623&lt;TODAY(),
IF(O623&gt;0,"Violated","Completed"),
IF(H623&lt;=7,"Expiring Soon",
"Active")))</f>
        <v/>
      </c>
      <c r="J623" s="8">
        <f>IF(C623="","",COUNTIFS(purchase!$C:$C,$C623,purchase!$E:$E,$E623,purchase!$G:$G,"&gt;="&amp;$F623,purchase!$G:$G,"&lt;="&amp;$G623))</f>
        <v/>
      </c>
      <c r="K623" s="9">
        <f>IF(COUNTIFS(purchase!$C:$C,$C623,purchase!$E:$E,$E623,purchase!$G:$G,"&gt;="&amp;$F623,purchase!$G:$G,"&lt;="&amp;$G623)=0,"",_xlfn.MAXIFS(purchase!$G:$G,purchase!$C:$C,$C623,purchase!$E:$E,$E623,purchase!$G:$G,"&gt;="&amp;$F623,purchase!$G:$G,"&lt;="&amp;$G623))</f>
        <v/>
      </c>
      <c r="L623" s="4" t="n"/>
      <c r="M623" s="4" t="n"/>
      <c r="N623" s="10">
        <f>IF(M623="","",SUMIFS(purchase!$N:$N,purchase!$C:$C,$C623,purchase!$E:$E,$E623,purchase!$G:$G,"&gt;="&amp;$F623,purchase!$G:$G,"&lt;="&amp;$G623))</f>
        <v/>
      </c>
      <c r="O623" s="10">
        <f>IF(M623="","",M623-N623)</f>
        <v/>
      </c>
      <c r="P623" s="11">
        <f>IF(M623=0,"",N623/M623)</f>
        <v/>
      </c>
      <c r="Q623" s="12">
        <f>IF(OR(G623="",O623=""),"",
IF(AND(G623&lt;TODAY(),O623&gt;0),"YES","NO"))</f>
        <v/>
      </c>
      <c r="R623" s="13" t="n"/>
      <c r="S623" s="14" t="n"/>
      <c r="T623" s="15">
        <f>IF(Q623="YES", IF(R623="Company",L623*(1+S623),IF(R623="Vendor",L623*(1-S623),"")),"")</f>
        <v/>
      </c>
      <c r="U623" s="15">
        <f>IF(Q623="YES",O623*T623,"")</f>
        <v/>
      </c>
      <c r="V623" s="16" t="n"/>
      <c r="W623" s="17">
        <f>IF(Q623="YES",G623+V623,"")</f>
        <v/>
      </c>
      <c r="X623" s="18">
        <f>IF(Q623="YES",IF(TODAY()&gt;W623,"OVERDUE","WITHIN TIME"),"")</f>
        <v/>
      </c>
    </row>
    <row r="624">
      <c r="A624" s="3" t="n">
        <v>620</v>
      </c>
      <c r="B624" s="4" t="n"/>
      <c r="C624" s="4" t="n"/>
      <c r="D624" s="5">
        <f>IF(E624="NRFC","Natural Rubber Field Coagulam","")</f>
        <v/>
      </c>
      <c r="E624" s="4" t="n"/>
      <c r="F624" s="6" t="n"/>
      <c r="G624" s="6" t="n"/>
      <c r="H624" s="7">
        <f>IF(G624="","",G624-TODAY())</f>
        <v/>
      </c>
      <c r="I624" s="8">
        <f>IF(G624="","",
IF(G624&lt;TODAY(),
IF(O624&gt;0,"Violated","Completed"),
IF(H624&lt;=7,"Expiring Soon",
"Active")))</f>
        <v/>
      </c>
      <c r="J624" s="8">
        <f>IF(C624="","",COUNTIFS(purchase!$C:$C,$C624,purchase!$E:$E,$E624,purchase!$G:$G,"&gt;="&amp;$F624,purchase!$G:$G,"&lt;="&amp;$G624))</f>
        <v/>
      </c>
      <c r="K624" s="9">
        <f>IF(COUNTIFS(purchase!$C:$C,$C624,purchase!$E:$E,$E624,purchase!$G:$G,"&gt;="&amp;$F624,purchase!$G:$G,"&lt;="&amp;$G624)=0,"",_xlfn.MAXIFS(purchase!$G:$G,purchase!$C:$C,$C624,purchase!$E:$E,$E624,purchase!$G:$G,"&gt;="&amp;$F624,purchase!$G:$G,"&lt;="&amp;$G624))</f>
        <v/>
      </c>
      <c r="L624" s="4" t="n"/>
      <c r="M624" s="4" t="n"/>
      <c r="N624" s="10">
        <f>IF(M624="","",SUMIFS(purchase!$N:$N,purchase!$C:$C,$C624,purchase!$E:$E,$E624,purchase!$G:$G,"&gt;="&amp;$F624,purchase!$G:$G,"&lt;="&amp;$G624))</f>
        <v/>
      </c>
      <c r="O624" s="10">
        <f>IF(M624="","",M624-N624)</f>
        <v/>
      </c>
      <c r="P624" s="11">
        <f>IF(M624=0,"",N624/M624)</f>
        <v/>
      </c>
      <c r="Q624" s="12">
        <f>IF(OR(G624="",O624=""),"",
IF(AND(G624&lt;TODAY(),O624&gt;0),"YES","NO"))</f>
        <v/>
      </c>
      <c r="R624" s="13" t="n"/>
      <c r="S624" s="14" t="n"/>
      <c r="T624" s="15">
        <f>IF(Q624="YES", IF(R624="Company",L624*(1+S624),IF(R624="Vendor",L624*(1-S624),"")),"")</f>
        <v/>
      </c>
      <c r="U624" s="15">
        <f>IF(Q624="YES",O624*T624,"")</f>
        <v/>
      </c>
      <c r="V624" s="16" t="n"/>
      <c r="W624" s="17">
        <f>IF(Q624="YES",G624+V624,"")</f>
        <v/>
      </c>
      <c r="X624" s="18">
        <f>IF(Q624="YES",IF(TODAY()&gt;W624,"OVERDUE","WITHIN TIME"),"")</f>
        <v/>
      </c>
    </row>
    <row r="625">
      <c r="A625" s="3" t="n">
        <v>621</v>
      </c>
      <c r="B625" s="4" t="n"/>
      <c r="C625" s="4" t="n"/>
      <c r="D625" s="5">
        <f>IF(E625="NRFC","Natural Rubber Field Coagulam","")</f>
        <v/>
      </c>
      <c r="E625" s="4" t="n"/>
      <c r="F625" s="6" t="n"/>
      <c r="G625" s="6" t="n"/>
      <c r="H625" s="7">
        <f>IF(G625="","",G625-TODAY())</f>
        <v/>
      </c>
      <c r="I625" s="8">
        <f>IF(G625="","",
IF(G625&lt;TODAY(),
IF(O625&gt;0,"Violated","Completed"),
IF(H625&lt;=7,"Expiring Soon",
"Active")))</f>
        <v/>
      </c>
      <c r="J625" s="8">
        <f>IF(C625="","",COUNTIFS(purchase!$C:$C,$C625,purchase!$E:$E,$E625,purchase!$G:$G,"&gt;="&amp;$F625,purchase!$G:$G,"&lt;="&amp;$G625))</f>
        <v/>
      </c>
      <c r="K625" s="9">
        <f>IF(COUNTIFS(purchase!$C:$C,$C625,purchase!$E:$E,$E625,purchase!$G:$G,"&gt;="&amp;$F625,purchase!$G:$G,"&lt;="&amp;$G625)=0,"",_xlfn.MAXIFS(purchase!$G:$G,purchase!$C:$C,$C625,purchase!$E:$E,$E625,purchase!$G:$G,"&gt;="&amp;$F625,purchase!$G:$G,"&lt;="&amp;$G625))</f>
        <v/>
      </c>
      <c r="L625" s="4" t="n"/>
      <c r="M625" s="4" t="n"/>
      <c r="N625" s="10">
        <f>IF(M625="","",SUMIFS(purchase!$N:$N,purchase!$C:$C,$C625,purchase!$E:$E,$E625,purchase!$G:$G,"&gt;="&amp;$F625,purchase!$G:$G,"&lt;="&amp;$G625))</f>
        <v/>
      </c>
      <c r="O625" s="10">
        <f>IF(M625="","",M625-N625)</f>
        <v/>
      </c>
      <c r="P625" s="11">
        <f>IF(M625=0,"",N625/M625)</f>
        <v/>
      </c>
      <c r="Q625" s="12">
        <f>IF(OR(G625="",O625=""),"",
IF(AND(G625&lt;TODAY(),O625&gt;0),"YES","NO"))</f>
        <v/>
      </c>
      <c r="R625" s="13" t="n"/>
      <c r="S625" s="14" t="n"/>
      <c r="T625" s="15">
        <f>IF(Q625="YES", IF(R625="Company",L625*(1+S625),IF(R625="Vendor",L625*(1-S625),"")),"")</f>
        <v/>
      </c>
      <c r="U625" s="15">
        <f>IF(Q625="YES",O625*T625,"")</f>
        <v/>
      </c>
      <c r="V625" s="16" t="n"/>
      <c r="W625" s="17">
        <f>IF(Q625="YES",G625+V625,"")</f>
        <v/>
      </c>
      <c r="X625" s="18">
        <f>IF(Q625="YES",IF(TODAY()&gt;W625,"OVERDUE","WITHIN TIME"),"")</f>
        <v/>
      </c>
    </row>
    <row r="626">
      <c r="A626" s="3" t="n">
        <v>622</v>
      </c>
      <c r="B626" s="4" t="n"/>
      <c r="C626" s="4" t="n"/>
      <c r="D626" s="5">
        <f>IF(E626="NRFC","Natural Rubber Field Coagulam","")</f>
        <v/>
      </c>
      <c r="E626" s="4" t="n"/>
      <c r="F626" s="6" t="n"/>
      <c r="G626" s="6" t="n"/>
      <c r="H626" s="7">
        <f>IF(G626="","",G626-TODAY())</f>
        <v/>
      </c>
      <c r="I626" s="8">
        <f>IF(G626="","",
IF(G626&lt;TODAY(),
IF(O626&gt;0,"Violated","Completed"),
IF(H626&lt;=7,"Expiring Soon",
"Active")))</f>
        <v/>
      </c>
      <c r="J626" s="8">
        <f>IF(C626="","",COUNTIFS(purchase!$C:$C,$C626,purchase!$E:$E,$E626,purchase!$G:$G,"&gt;="&amp;$F626,purchase!$G:$G,"&lt;="&amp;$G626))</f>
        <v/>
      </c>
      <c r="K626" s="9">
        <f>IF(COUNTIFS(purchase!$C:$C,$C626,purchase!$E:$E,$E626,purchase!$G:$G,"&gt;="&amp;$F626,purchase!$G:$G,"&lt;="&amp;$G626)=0,"",_xlfn.MAXIFS(purchase!$G:$G,purchase!$C:$C,$C626,purchase!$E:$E,$E626,purchase!$G:$G,"&gt;="&amp;$F626,purchase!$G:$G,"&lt;="&amp;$G626))</f>
        <v/>
      </c>
      <c r="L626" s="4" t="n"/>
      <c r="M626" s="4" t="n"/>
      <c r="N626" s="10">
        <f>IF(M626="","",SUMIFS(purchase!$N:$N,purchase!$C:$C,$C626,purchase!$E:$E,$E626,purchase!$G:$G,"&gt;="&amp;$F626,purchase!$G:$G,"&lt;="&amp;$G626))</f>
        <v/>
      </c>
      <c r="O626" s="10">
        <f>IF(M626="","",M626-N626)</f>
        <v/>
      </c>
      <c r="P626" s="11">
        <f>IF(M626=0,"",N626/M626)</f>
        <v/>
      </c>
      <c r="Q626" s="12">
        <f>IF(OR(G626="",O626=""),"",
IF(AND(G626&lt;TODAY(),O626&gt;0),"YES","NO"))</f>
        <v/>
      </c>
      <c r="R626" s="13" t="n"/>
      <c r="S626" s="14" t="n"/>
      <c r="T626" s="15">
        <f>IF(Q626="YES", IF(R626="Company",L626*(1+S626),IF(R626="Vendor",L626*(1-S626),"")),"")</f>
        <v/>
      </c>
      <c r="U626" s="15">
        <f>IF(Q626="YES",O626*T626,"")</f>
        <v/>
      </c>
      <c r="V626" s="16" t="n"/>
      <c r="W626" s="17">
        <f>IF(Q626="YES",G626+V626,"")</f>
        <v/>
      </c>
      <c r="X626" s="18">
        <f>IF(Q626="YES",IF(TODAY()&gt;W626,"OVERDUE","WITHIN TIME"),"")</f>
        <v/>
      </c>
    </row>
    <row r="627">
      <c r="A627" s="3" t="n">
        <v>623</v>
      </c>
      <c r="B627" s="4" t="n"/>
      <c r="C627" s="4" t="n"/>
      <c r="D627" s="5">
        <f>IF(E627="NRFC","Natural Rubber Field Coagulam","")</f>
        <v/>
      </c>
      <c r="E627" s="4" t="n"/>
      <c r="F627" s="6" t="n"/>
      <c r="G627" s="6" t="n"/>
      <c r="H627" s="7">
        <f>IF(G627="","",G627-TODAY())</f>
        <v/>
      </c>
      <c r="I627" s="8">
        <f>IF(G627="","",
IF(G627&lt;TODAY(),
IF(O627&gt;0,"Violated","Completed"),
IF(H627&lt;=7,"Expiring Soon",
"Active")))</f>
        <v/>
      </c>
      <c r="J627" s="8">
        <f>IF(C627="","",COUNTIFS(purchase!$C:$C,$C627,purchase!$E:$E,$E627,purchase!$G:$G,"&gt;="&amp;$F627,purchase!$G:$G,"&lt;="&amp;$G627))</f>
        <v/>
      </c>
      <c r="K627" s="9">
        <f>IF(COUNTIFS(purchase!$C:$C,$C627,purchase!$E:$E,$E627,purchase!$G:$G,"&gt;="&amp;$F627,purchase!$G:$G,"&lt;="&amp;$G627)=0,"",_xlfn.MAXIFS(purchase!$G:$G,purchase!$C:$C,$C627,purchase!$E:$E,$E627,purchase!$G:$G,"&gt;="&amp;$F627,purchase!$G:$G,"&lt;="&amp;$G627))</f>
        <v/>
      </c>
      <c r="L627" s="4" t="n"/>
      <c r="M627" s="4" t="n"/>
      <c r="N627" s="10">
        <f>IF(M627="","",SUMIFS(purchase!$N:$N,purchase!$C:$C,$C627,purchase!$E:$E,$E627,purchase!$G:$G,"&gt;="&amp;$F627,purchase!$G:$G,"&lt;="&amp;$G627))</f>
        <v/>
      </c>
      <c r="O627" s="10">
        <f>IF(M627="","",M627-N627)</f>
        <v/>
      </c>
      <c r="P627" s="11">
        <f>IF(M627=0,"",N627/M627)</f>
        <v/>
      </c>
      <c r="Q627" s="12">
        <f>IF(OR(G627="",O627=""),"",
IF(AND(G627&lt;TODAY(),O627&gt;0),"YES","NO"))</f>
        <v/>
      </c>
      <c r="R627" s="13" t="n"/>
      <c r="S627" s="14" t="n"/>
      <c r="T627" s="15">
        <f>IF(Q627="YES", IF(R627="Company",L627*(1+S627),IF(R627="Vendor",L627*(1-S627),"")),"")</f>
        <v/>
      </c>
      <c r="U627" s="15">
        <f>IF(Q627="YES",O627*T627,"")</f>
        <v/>
      </c>
      <c r="V627" s="16" t="n"/>
      <c r="W627" s="17">
        <f>IF(Q627="YES",G627+V627,"")</f>
        <v/>
      </c>
      <c r="X627" s="18">
        <f>IF(Q627="YES",IF(TODAY()&gt;W627,"OVERDUE","WITHIN TIME"),"")</f>
        <v/>
      </c>
    </row>
    <row r="628">
      <c r="A628" s="3" t="n">
        <v>624</v>
      </c>
      <c r="B628" s="4" t="n"/>
      <c r="C628" s="4" t="n"/>
      <c r="D628" s="5">
        <f>IF(E628="NRFC","Natural Rubber Field Coagulam","")</f>
        <v/>
      </c>
      <c r="E628" s="4" t="n"/>
      <c r="F628" s="6" t="n"/>
      <c r="G628" s="6" t="n"/>
      <c r="H628" s="7">
        <f>IF(G628="","",G628-TODAY())</f>
        <v/>
      </c>
      <c r="I628" s="8">
        <f>IF(G628="","",
IF(G628&lt;TODAY(),
IF(O628&gt;0,"Violated","Completed"),
IF(H628&lt;=7,"Expiring Soon",
"Active")))</f>
        <v/>
      </c>
      <c r="J628" s="8">
        <f>IF(C628="","",COUNTIFS(purchase!$C:$C,$C628,purchase!$E:$E,$E628,purchase!$G:$G,"&gt;="&amp;$F628,purchase!$G:$G,"&lt;="&amp;$G628))</f>
        <v/>
      </c>
      <c r="K628" s="9">
        <f>IF(COUNTIFS(purchase!$C:$C,$C628,purchase!$E:$E,$E628,purchase!$G:$G,"&gt;="&amp;$F628,purchase!$G:$G,"&lt;="&amp;$G628)=0,"",_xlfn.MAXIFS(purchase!$G:$G,purchase!$C:$C,$C628,purchase!$E:$E,$E628,purchase!$G:$G,"&gt;="&amp;$F628,purchase!$G:$G,"&lt;="&amp;$G628))</f>
        <v/>
      </c>
      <c r="L628" s="4" t="n"/>
      <c r="M628" s="4" t="n"/>
      <c r="N628" s="10">
        <f>IF(M628="","",SUMIFS(purchase!$N:$N,purchase!$C:$C,$C628,purchase!$E:$E,$E628,purchase!$G:$G,"&gt;="&amp;$F628,purchase!$G:$G,"&lt;="&amp;$G628))</f>
        <v/>
      </c>
      <c r="O628" s="10">
        <f>IF(M628="","",M628-N628)</f>
        <v/>
      </c>
      <c r="P628" s="11">
        <f>IF(M628=0,"",N628/M628)</f>
        <v/>
      </c>
      <c r="Q628" s="12">
        <f>IF(OR(G628="",O628=""),"",
IF(AND(G628&lt;TODAY(),O628&gt;0),"YES","NO"))</f>
        <v/>
      </c>
      <c r="R628" s="13" t="n"/>
      <c r="S628" s="14" t="n"/>
      <c r="T628" s="15">
        <f>IF(Q628="YES", IF(R628="Company",L628*(1+S628),IF(R628="Vendor",L628*(1-S628),"")),"")</f>
        <v/>
      </c>
      <c r="U628" s="15">
        <f>IF(Q628="YES",O628*T628,"")</f>
        <v/>
      </c>
      <c r="V628" s="16" t="n"/>
      <c r="W628" s="17">
        <f>IF(Q628="YES",G628+V628,"")</f>
        <v/>
      </c>
      <c r="X628" s="18">
        <f>IF(Q628="YES",IF(TODAY()&gt;W628,"OVERDUE","WITHIN TIME"),"")</f>
        <v/>
      </c>
    </row>
    <row r="629">
      <c r="A629" s="3" t="n">
        <v>625</v>
      </c>
      <c r="B629" s="4" t="n"/>
      <c r="C629" s="4" t="n"/>
      <c r="D629" s="5">
        <f>IF(E629="NRFC","Natural Rubber Field Coagulam","")</f>
        <v/>
      </c>
      <c r="E629" s="4" t="n"/>
      <c r="F629" s="6" t="n"/>
      <c r="G629" s="6" t="n"/>
      <c r="H629" s="7">
        <f>IF(G629="","",G629-TODAY())</f>
        <v/>
      </c>
      <c r="I629" s="8">
        <f>IF(G629="","",
IF(G629&lt;TODAY(),
IF(O629&gt;0,"Violated","Completed"),
IF(H629&lt;=7,"Expiring Soon",
"Active")))</f>
        <v/>
      </c>
      <c r="J629" s="8">
        <f>IF(C629="","",COUNTIFS(purchase!$C:$C,$C629,purchase!$E:$E,$E629,purchase!$G:$G,"&gt;="&amp;$F629,purchase!$G:$G,"&lt;="&amp;$G629))</f>
        <v/>
      </c>
      <c r="K629" s="9">
        <f>IF(COUNTIFS(purchase!$C:$C,$C629,purchase!$E:$E,$E629,purchase!$G:$G,"&gt;="&amp;$F629,purchase!$G:$G,"&lt;="&amp;$G629)=0,"",_xlfn.MAXIFS(purchase!$G:$G,purchase!$C:$C,$C629,purchase!$E:$E,$E629,purchase!$G:$G,"&gt;="&amp;$F629,purchase!$G:$G,"&lt;="&amp;$G629))</f>
        <v/>
      </c>
      <c r="L629" s="4" t="n"/>
      <c r="M629" s="4" t="n"/>
      <c r="N629" s="10">
        <f>IF(M629="","",SUMIFS(purchase!$N:$N,purchase!$C:$C,$C629,purchase!$E:$E,$E629,purchase!$G:$G,"&gt;="&amp;$F629,purchase!$G:$G,"&lt;="&amp;$G629))</f>
        <v/>
      </c>
      <c r="O629" s="10">
        <f>IF(M629="","",M629-N629)</f>
        <v/>
      </c>
      <c r="P629" s="11">
        <f>IF(M629=0,"",N629/M629)</f>
        <v/>
      </c>
      <c r="Q629" s="12">
        <f>IF(OR(G629="",O629=""),"",
IF(AND(G629&lt;TODAY(),O629&gt;0),"YES","NO"))</f>
        <v/>
      </c>
      <c r="R629" s="13" t="n"/>
      <c r="S629" s="14" t="n"/>
      <c r="T629" s="15">
        <f>IF(Q629="YES", IF(R629="Company",L629*(1+S629),IF(R629="Vendor",L629*(1-S629),"")),"")</f>
        <v/>
      </c>
      <c r="U629" s="15">
        <f>IF(Q629="YES",O629*T629,"")</f>
        <v/>
      </c>
      <c r="V629" s="16" t="n"/>
      <c r="W629" s="17">
        <f>IF(Q629="YES",G629+V629,"")</f>
        <v/>
      </c>
      <c r="X629" s="18">
        <f>IF(Q629="YES",IF(TODAY()&gt;W629,"OVERDUE","WITHIN TIME"),"")</f>
        <v/>
      </c>
    </row>
    <row r="630">
      <c r="A630" s="3" t="n">
        <v>626</v>
      </c>
      <c r="B630" s="4" t="n"/>
      <c r="C630" s="4" t="n"/>
      <c r="D630" s="5">
        <f>IF(E630="NRFC","Natural Rubber Field Coagulam","")</f>
        <v/>
      </c>
      <c r="E630" s="4" t="n"/>
      <c r="F630" s="6" t="n"/>
      <c r="G630" s="6" t="n"/>
      <c r="H630" s="7">
        <f>IF(G630="","",G630-TODAY())</f>
        <v/>
      </c>
      <c r="I630" s="8">
        <f>IF(G630="","",
IF(G630&lt;TODAY(),
IF(O630&gt;0,"Violated","Completed"),
IF(H630&lt;=7,"Expiring Soon",
"Active")))</f>
        <v/>
      </c>
      <c r="J630" s="8">
        <f>IF(C630="","",COUNTIFS(purchase!$C:$C,$C630,purchase!$E:$E,$E630,purchase!$G:$G,"&gt;="&amp;$F630,purchase!$G:$G,"&lt;="&amp;$G630))</f>
        <v/>
      </c>
      <c r="K630" s="9">
        <f>IF(COUNTIFS(purchase!$C:$C,$C630,purchase!$E:$E,$E630,purchase!$G:$G,"&gt;="&amp;$F630,purchase!$G:$G,"&lt;="&amp;$G630)=0,"",_xlfn.MAXIFS(purchase!$G:$G,purchase!$C:$C,$C630,purchase!$E:$E,$E630,purchase!$G:$G,"&gt;="&amp;$F630,purchase!$G:$G,"&lt;="&amp;$G630))</f>
        <v/>
      </c>
      <c r="L630" s="4" t="n"/>
      <c r="M630" s="4" t="n"/>
      <c r="N630" s="10">
        <f>IF(M630="","",SUMIFS(purchase!$N:$N,purchase!$C:$C,$C630,purchase!$E:$E,$E630,purchase!$G:$G,"&gt;="&amp;$F630,purchase!$G:$G,"&lt;="&amp;$G630))</f>
        <v/>
      </c>
      <c r="O630" s="10">
        <f>IF(M630="","",M630-N630)</f>
        <v/>
      </c>
      <c r="P630" s="11">
        <f>IF(M630=0,"",N630/M630)</f>
        <v/>
      </c>
      <c r="Q630" s="12">
        <f>IF(OR(G630="",O630=""),"",
IF(AND(G630&lt;TODAY(),O630&gt;0),"YES","NO"))</f>
        <v/>
      </c>
      <c r="R630" s="13" t="n"/>
      <c r="S630" s="14" t="n"/>
      <c r="T630" s="15">
        <f>IF(Q630="YES", IF(R630="Company",L630*(1+S630),IF(R630="Vendor",L630*(1-S630),"")),"")</f>
        <v/>
      </c>
      <c r="U630" s="15">
        <f>IF(Q630="YES",O630*T630,"")</f>
        <v/>
      </c>
      <c r="V630" s="16" t="n"/>
      <c r="W630" s="17">
        <f>IF(Q630="YES",G630+V630,"")</f>
        <v/>
      </c>
      <c r="X630" s="18">
        <f>IF(Q630="YES",IF(TODAY()&gt;W630,"OVERDUE","WITHIN TIME"),"")</f>
        <v/>
      </c>
    </row>
    <row r="631">
      <c r="A631" s="3" t="n">
        <v>627</v>
      </c>
      <c r="B631" s="4" t="n"/>
      <c r="C631" s="4" t="n"/>
      <c r="D631" s="5">
        <f>IF(E631="NRFC","Natural Rubber Field Coagulam","")</f>
        <v/>
      </c>
      <c r="E631" s="4" t="n"/>
      <c r="F631" s="6" t="n"/>
      <c r="G631" s="6" t="n"/>
      <c r="H631" s="7">
        <f>IF(G631="","",G631-TODAY())</f>
        <v/>
      </c>
      <c r="I631" s="8">
        <f>IF(G631="","",
IF(G631&lt;TODAY(),
IF(O631&gt;0,"Violated","Completed"),
IF(H631&lt;=7,"Expiring Soon",
"Active")))</f>
        <v/>
      </c>
      <c r="J631" s="8">
        <f>IF(C631="","",COUNTIFS(purchase!$C:$C,$C631,purchase!$E:$E,$E631,purchase!$G:$G,"&gt;="&amp;$F631,purchase!$G:$G,"&lt;="&amp;$G631))</f>
        <v/>
      </c>
      <c r="K631" s="9">
        <f>IF(COUNTIFS(purchase!$C:$C,$C631,purchase!$E:$E,$E631,purchase!$G:$G,"&gt;="&amp;$F631,purchase!$G:$G,"&lt;="&amp;$G631)=0,"",_xlfn.MAXIFS(purchase!$G:$G,purchase!$C:$C,$C631,purchase!$E:$E,$E631,purchase!$G:$G,"&gt;="&amp;$F631,purchase!$G:$G,"&lt;="&amp;$G631))</f>
        <v/>
      </c>
      <c r="L631" s="4" t="n"/>
      <c r="M631" s="4" t="n"/>
      <c r="N631" s="10">
        <f>IF(M631="","",SUMIFS(purchase!$N:$N,purchase!$C:$C,$C631,purchase!$E:$E,$E631,purchase!$G:$G,"&gt;="&amp;$F631,purchase!$G:$G,"&lt;="&amp;$G631))</f>
        <v/>
      </c>
      <c r="O631" s="10">
        <f>IF(M631="","",M631-N631)</f>
        <v/>
      </c>
      <c r="P631" s="11">
        <f>IF(M631=0,"",N631/M631)</f>
        <v/>
      </c>
      <c r="Q631" s="12">
        <f>IF(OR(G631="",O631=""),"",
IF(AND(G631&lt;TODAY(),O631&gt;0),"YES","NO"))</f>
        <v/>
      </c>
      <c r="R631" s="13" t="n"/>
      <c r="S631" s="14" t="n"/>
      <c r="T631" s="15">
        <f>IF(Q631="YES", IF(R631="Company",L631*(1+S631),IF(R631="Vendor",L631*(1-S631),"")),"")</f>
        <v/>
      </c>
      <c r="U631" s="15">
        <f>IF(Q631="YES",O631*T631,"")</f>
        <v/>
      </c>
      <c r="V631" s="16" t="n"/>
      <c r="W631" s="17">
        <f>IF(Q631="YES",G631+V631,"")</f>
        <v/>
      </c>
      <c r="X631" s="18">
        <f>IF(Q631="YES",IF(TODAY()&gt;W631,"OVERDUE","WITHIN TIME"),"")</f>
        <v/>
      </c>
    </row>
    <row r="632">
      <c r="A632" s="3" t="n">
        <v>628</v>
      </c>
      <c r="B632" s="4" t="n"/>
      <c r="C632" s="4" t="n"/>
      <c r="D632" s="5">
        <f>IF(E632="NRFC","Natural Rubber Field Coagulam","")</f>
        <v/>
      </c>
      <c r="E632" s="4" t="n"/>
      <c r="F632" s="6" t="n"/>
      <c r="G632" s="6" t="n"/>
      <c r="H632" s="7">
        <f>IF(G632="","",G632-TODAY())</f>
        <v/>
      </c>
      <c r="I632" s="8">
        <f>IF(G632="","",
IF(G632&lt;TODAY(),
IF(O632&gt;0,"Violated","Completed"),
IF(H632&lt;=7,"Expiring Soon",
"Active")))</f>
        <v/>
      </c>
      <c r="J632" s="8">
        <f>IF(C632="","",COUNTIFS(purchase!$C:$C,$C632,purchase!$E:$E,$E632,purchase!$G:$G,"&gt;="&amp;$F632,purchase!$G:$G,"&lt;="&amp;$G632))</f>
        <v/>
      </c>
      <c r="K632" s="9">
        <f>IF(COUNTIFS(purchase!$C:$C,$C632,purchase!$E:$E,$E632,purchase!$G:$G,"&gt;="&amp;$F632,purchase!$G:$G,"&lt;="&amp;$G632)=0,"",_xlfn.MAXIFS(purchase!$G:$G,purchase!$C:$C,$C632,purchase!$E:$E,$E632,purchase!$G:$G,"&gt;="&amp;$F632,purchase!$G:$G,"&lt;="&amp;$G632))</f>
        <v/>
      </c>
      <c r="L632" s="4" t="n"/>
      <c r="M632" s="4" t="n"/>
      <c r="N632" s="10">
        <f>IF(M632="","",SUMIFS(purchase!$N:$N,purchase!$C:$C,$C632,purchase!$E:$E,$E632,purchase!$G:$G,"&gt;="&amp;$F632,purchase!$G:$G,"&lt;="&amp;$G632))</f>
        <v/>
      </c>
      <c r="O632" s="10">
        <f>IF(M632="","",M632-N632)</f>
        <v/>
      </c>
      <c r="P632" s="11">
        <f>IF(M632=0,"",N632/M632)</f>
        <v/>
      </c>
      <c r="Q632" s="12">
        <f>IF(OR(G632="",O632=""),"",
IF(AND(G632&lt;TODAY(),O632&gt;0),"YES","NO"))</f>
        <v/>
      </c>
      <c r="R632" s="13" t="n"/>
      <c r="S632" s="14" t="n"/>
      <c r="T632" s="15">
        <f>IF(Q632="YES", IF(R632="Company",L632*(1+S632),IF(R632="Vendor",L632*(1-S632),"")),"")</f>
        <v/>
      </c>
      <c r="U632" s="15">
        <f>IF(Q632="YES",O632*T632,"")</f>
        <v/>
      </c>
      <c r="V632" s="16" t="n"/>
      <c r="W632" s="17">
        <f>IF(Q632="YES",G632+V632,"")</f>
        <v/>
      </c>
      <c r="X632" s="18">
        <f>IF(Q632="YES",IF(TODAY()&gt;W632,"OVERDUE","WITHIN TIME"),"")</f>
        <v/>
      </c>
    </row>
    <row r="633">
      <c r="A633" s="3" t="n">
        <v>629</v>
      </c>
      <c r="B633" s="4" t="n"/>
      <c r="C633" s="4" t="n"/>
      <c r="D633" s="5">
        <f>IF(E633="NRFC","Natural Rubber Field Coagulam","")</f>
        <v/>
      </c>
      <c r="E633" s="4" t="n"/>
      <c r="F633" s="6" t="n"/>
      <c r="G633" s="6" t="n"/>
      <c r="H633" s="7">
        <f>IF(G633="","",G633-TODAY())</f>
        <v/>
      </c>
      <c r="I633" s="8">
        <f>IF(G633="","",
IF(G633&lt;TODAY(),
IF(O633&gt;0,"Violated","Completed"),
IF(H633&lt;=7,"Expiring Soon",
"Active")))</f>
        <v/>
      </c>
      <c r="J633" s="8">
        <f>IF(C633="","",COUNTIFS(purchase!$C:$C,$C633,purchase!$E:$E,$E633,purchase!$G:$G,"&gt;="&amp;$F633,purchase!$G:$G,"&lt;="&amp;$G633))</f>
        <v/>
      </c>
      <c r="K633" s="9">
        <f>IF(COUNTIFS(purchase!$C:$C,$C633,purchase!$E:$E,$E633,purchase!$G:$G,"&gt;="&amp;$F633,purchase!$G:$G,"&lt;="&amp;$G633)=0,"",_xlfn.MAXIFS(purchase!$G:$G,purchase!$C:$C,$C633,purchase!$E:$E,$E633,purchase!$G:$G,"&gt;="&amp;$F633,purchase!$G:$G,"&lt;="&amp;$G633))</f>
        <v/>
      </c>
      <c r="L633" s="4" t="n"/>
      <c r="M633" s="4" t="n"/>
      <c r="N633" s="10">
        <f>IF(M633="","",SUMIFS(purchase!$N:$N,purchase!$C:$C,$C633,purchase!$E:$E,$E633,purchase!$G:$G,"&gt;="&amp;$F633,purchase!$G:$G,"&lt;="&amp;$G633))</f>
        <v/>
      </c>
      <c r="O633" s="10">
        <f>IF(M633="","",M633-N633)</f>
        <v/>
      </c>
      <c r="P633" s="11">
        <f>IF(M633=0,"",N633/M633)</f>
        <v/>
      </c>
      <c r="Q633" s="12">
        <f>IF(OR(G633="",O633=""),"",
IF(AND(G633&lt;TODAY(),O633&gt;0),"YES","NO"))</f>
        <v/>
      </c>
      <c r="R633" s="13" t="n"/>
      <c r="S633" s="14" t="n"/>
      <c r="T633" s="15">
        <f>IF(Q633="YES", IF(R633="Company",L633*(1+S633),IF(R633="Vendor",L633*(1-S633),"")),"")</f>
        <v/>
      </c>
      <c r="U633" s="15">
        <f>IF(Q633="YES",O633*T633,"")</f>
        <v/>
      </c>
      <c r="V633" s="16" t="n"/>
      <c r="W633" s="17">
        <f>IF(Q633="YES",G633+V633,"")</f>
        <v/>
      </c>
      <c r="X633" s="18">
        <f>IF(Q633="YES",IF(TODAY()&gt;W633,"OVERDUE","WITHIN TIME"),"")</f>
        <v/>
      </c>
    </row>
    <row r="634">
      <c r="A634" s="3" t="n">
        <v>630</v>
      </c>
      <c r="B634" s="4" t="n"/>
      <c r="C634" s="4" t="n"/>
      <c r="D634" s="5">
        <f>IF(E634="NRFC","Natural Rubber Field Coagulam","")</f>
        <v/>
      </c>
      <c r="E634" s="4" t="n"/>
      <c r="F634" s="6" t="n"/>
      <c r="G634" s="6" t="n"/>
      <c r="H634" s="7">
        <f>IF(G634="","",G634-TODAY())</f>
        <v/>
      </c>
      <c r="I634" s="8">
        <f>IF(G634="","",
IF(G634&lt;TODAY(),
IF(O634&gt;0,"Violated","Completed"),
IF(H634&lt;=7,"Expiring Soon",
"Active")))</f>
        <v/>
      </c>
      <c r="J634" s="8">
        <f>IF(C634="","",COUNTIFS(purchase!$C:$C,$C634,purchase!$E:$E,$E634,purchase!$G:$G,"&gt;="&amp;$F634,purchase!$G:$G,"&lt;="&amp;$G634))</f>
        <v/>
      </c>
      <c r="K634" s="9">
        <f>IF(COUNTIFS(purchase!$C:$C,$C634,purchase!$E:$E,$E634,purchase!$G:$G,"&gt;="&amp;$F634,purchase!$G:$G,"&lt;="&amp;$G634)=0,"",_xlfn.MAXIFS(purchase!$G:$G,purchase!$C:$C,$C634,purchase!$E:$E,$E634,purchase!$G:$G,"&gt;="&amp;$F634,purchase!$G:$G,"&lt;="&amp;$G634))</f>
        <v/>
      </c>
      <c r="L634" s="4" t="n"/>
      <c r="M634" s="4" t="n"/>
      <c r="N634" s="10">
        <f>IF(M634="","",SUMIFS(purchase!$N:$N,purchase!$C:$C,$C634,purchase!$E:$E,$E634,purchase!$G:$G,"&gt;="&amp;$F634,purchase!$G:$G,"&lt;="&amp;$G634))</f>
        <v/>
      </c>
      <c r="O634" s="10">
        <f>IF(M634="","",M634-N634)</f>
        <v/>
      </c>
      <c r="P634" s="11">
        <f>IF(M634=0,"",N634/M634)</f>
        <v/>
      </c>
      <c r="Q634" s="12">
        <f>IF(OR(G634="",O634=""),"",
IF(AND(G634&lt;TODAY(),O634&gt;0),"YES","NO"))</f>
        <v/>
      </c>
      <c r="R634" s="13" t="n"/>
      <c r="S634" s="14" t="n"/>
      <c r="T634" s="15">
        <f>IF(Q634="YES", IF(R634="Company",L634*(1+S634),IF(R634="Vendor",L634*(1-S634),"")),"")</f>
        <v/>
      </c>
      <c r="U634" s="15">
        <f>IF(Q634="YES",O634*T634,"")</f>
        <v/>
      </c>
      <c r="V634" s="16" t="n"/>
      <c r="W634" s="17">
        <f>IF(Q634="YES",G634+V634,"")</f>
        <v/>
      </c>
      <c r="X634" s="18">
        <f>IF(Q634="YES",IF(TODAY()&gt;W634,"OVERDUE","WITHIN TIME"),"")</f>
        <v/>
      </c>
    </row>
    <row r="635">
      <c r="A635" s="3" t="n">
        <v>631</v>
      </c>
      <c r="B635" s="4" t="n"/>
      <c r="C635" s="4" t="n"/>
      <c r="D635" s="5">
        <f>IF(E635="NRFC","Natural Rubber Field Coagulam","")</f>
        <v/>
      </c>
      <c r="E635" s="4" t="n"/>
      <c r="F635" s="6" t="n"/>
      <c r="G635" s="6" t="n"/>
      <c r="H635" s="7">
        <f>IF(G635="","",G635-TODAY())</f>
        <v/>
      </c>
      <c r="I635" s="8">
        <f>IF(G635="","",
IF(G635&lt;TODAY(),
IF(O635&gt;0,"Violated","Completed"),
IF(H635&lt;=7,"Expiring Soon",
"Active")))</f>
        <v/>
      </c>
      <c r="J635" s="8">
        <f>IF(C635="","",COUNTIFS(purchase!$C:$C,$C635,purchase!$E:$E,$E635,purchase!$G:$G,"&gt;="&amp;$F635,purchase!$G:$G,"&lt;="&amp;$G635))</f>
        <v/>
      </c>
      <c r="K635" s="9">
        <f>IF(COUNTIFS(purchase!$C:$C,$C635,purchase!$E:$E,$E635,purchase!$G:$G,"&gt;="&amp;$F635,purchase!$G:$G,"&lt;="&amp;$G635)=0,"",_xlfn.MAXIFS(purchase!$G:$G,purchase!$C:$C,$C635,purchase!$E:$E,$E635,purchase!$G:$G,"&gt;="&amp;$F635,purchase!$G:$G,"&lt;="&amp;$G635))</f>
        <v/>
      </c>
      <c r="L635" s="4" t="n"/>
      <c r="M635" s="4" t="n"/>
      <c r="N635" s="10">
        <f>IF(M635="","",SUMIFS(purchase!$N:$N,purchase!$C:$C,$C635,purchase!$E:$E,$E635,purchase!$G:$G,"&gt;="&amp;$F635,purchase!$G:$G,"&lt;="&amp;$G635))</f>
        <v/>
      </c>
      <c r="O635" s="10">
        <f>IF(M635="","",M635-N635)</f>
        <v/>
      </c>
      <c r="P635" s="11">
        <f>IF(M635=0,"",N635/M635)</f>
        <v/>
      </c>
      <c r="Q635" s="12">
        <f>IF(OR(G635="",O635=""),"",
IF(AND(G635&lt;TODAY(),O635&gt;0),"YES","NO"))</f>
        <v/>
      </c>
      <c r="R635" s="13" t="n"/>
      <c r="S635" s="14" t="n"/>
      <c r="T635" s="15">
        <f>IF(Q635="YES", IF(R635="Company",L635*(1+S635),IF(R635="Vendor",L635*(1-S635),"")),"")</f>
        <v/>
      </c>
      <c r="U635" s="15">
        <f>IF(Q635="YES",O635*T635,"")</f>
        <v/>
      </c>
      <c r="V635" s="16" t="n"/>
      <c r="W635" s="17">
        <f>IF(Q635="YES",G635+V635,"")</f>
        <v/>
      </c>
      <c r="X635" s="18">
        <f>IF(Q635="YES",IF(TODAY()&gt;W635,"OVERDUE","WITHIN TIME"),"")</f>
        <v/>
      </c>
    </row>
    <row r="636">
      <c r="A636" s="3" t="n">
        <v>632</v>
      </c>
      <c r="B636" s="4" t="n"/>
      <c r="C636" s="4" t="n"/>
      <c r="D636" s="5">
        <f>IF(E636="NRFC","Natural Rubber Field Coagulam","")</f>
        <v/>
      </c>
      <c r="E636" s="4" t="n"/>
      <c r="F636" s="6" t="n"/>
      <c r="G636" s="6" t="n"/>
      <c r="H636" s="7">
        <f>IF(G636="","",G636-TODAY())</f>
        <v/>
      </c>
      <c r="I636" s="8">
        <f>IF(G636="","",
IF(G636&lt;TODAY(),
IF(O636&gt;0,"Violated","Completed"),
IF(H636&lt;=7,"Expiring Soon",
"Active")))</f>
        <v/>
      </c>
      <c r="J636" s="8">
        <f>IF(C636="","",COUNTIFS(purchase!$C:$C,$C636,purchase!$E:$E,$E636,purchase!$G:$G,"&gt;="&amp;$F636,purchase!$G:$G,"&lt;="&amp;$G636))</f>
        <v/>
      </c>
      <c r="K636" s="9">
        <f>IF(COUNTIFS(purchase!$C:$C,$C636,purchase!$E:$E,$E636,purchase!$G:$G,"&gt;="&amp;$F636,purchase!$G:$G,"&lt;="&amp;$G636)=0,"",_xlfn.MAXIFS(purchase!$G:$G,purchase!$C:$C,$C636,purchase!$E:$E,$E636,purchase!$G:$G,"&gt;="&amp;$F636,purchase!$G:$G,"&lt;="&amp;$G636))</f>
        <v/>
      </c>
      <c r="L636" s="4" t="n"/>
      <c r="M636" s="4" t="n"/>
      <c r="N636" s="10">
        <f>IF(M636="","",SUMIFS(purchase!$N:$N,purchase!$C:$C,$C636,purchase!$E:$E,$E636,purchase!$G:$G,"&gt;="&amp;$F636,purchase!$G:$G,"&lt;="&amp;$G636))</f>
        <v/>
      </c>
      <c r="O636" s="10">
        <f>IF(M636="","",M636-N636)</f>
        <v/>
      </c>
      <c r="P636" s="11">
        <f>IF(M636=0,"",N636/M636)</f>
        <v/>
      </c>
      <c r="Q636" s="12">
        <f>IF(OR(G636="",O636=""),"",
IF(AND(G636&lt;TODAY(),O636&gt;0),"YES","NO"))</f>
        <v/>
      </c>
      <c r="R636" s="13" t="n"/>
      <c r="S636" s="14" t="n"/>
      <c r="T636" s="15">
        <f>IF(Q636="YES", IF(R636="Company",L636*(1+S636),IF(R636="Vendor",L636*(1-S636),"")),"")</f>
        <v/>
      </c>
      <c r="U636" s="15">
        <f>IF(Q636="YES",O636*T636,"")</f>
        <v/>
      </c>
      <c r="V636" s="16" t="n"/>
      <c r="W636" s="17">
        <f>IF(Q636="YES",G636+V636,"")</f>
        <v/>
      </c>
      <c r="X636" s="18">
        <f>IF(Q636="YES",IF(TODAY()&gt;W636,"OVERDUE","WITHIN TIME"),"")</f>
        <v/>
      </c>
    </row>
    <row r="637">
      <c r="A637" s="3" t="n">
        <v>633</v>
      </c>
      <c r="B637" s="4" t="n"/>
      <c r="C637" s="4" t="n"/>
      <c r="D637" s="5">
        <f>IF(E637="NRFC","Natural Rubber Field Coagulam","")</f>
        <v/>
      </c>
      <c r="E637" s="4" t="n"/>
      <c r="F637" s="6" t="n"/>
      <c r="G637" s="6" t="n"/>
      <c r="H637" s="7">
        <f>IF(G637="","",G637-TODAY())</f>
        <v/>
      </c>
      <c r="I637" s="8">
        <f>IF(G637="","",
IF(G637&lt;TODAY(),
IF(O637&gt;0,"Violated","Completed"),
IF(H637&lt;=7,"Expiring Soon",
"Active")))</f>
        <v/>
      </c>
      <c r="J637" s="8">
        <f>IF(C637="","",COUNTIFS(purchase!$C:$C,$C637,purchase!$E:$E,$E637,purchase!$G:$G,"&gt;="&amp;$F637,purchase!$G:$G,"&lt;="&amp;$G637))</f>
        <v/>
      </c>
      <c r="K637" s="9">
        <f>IF(COUNTIFS(purchase!$C:$C,$C637,purchase!$E:$E,$E637,purchase!$G:$G,"&gt;="&amp;$F637,purchase!$G:$G,"&lt;="&amp;$G637)=0,"",_xlfn.MAXIFS(purchase!$G:$G,purchase!$C:$C,$C637,purchase!$E:$E,$E637,purchase!$G:$G,"&gt;="&amp;$F637,purchase!$G:$G,"&lt;="&amp;$G637))</f>
        <v/>
      </c>
      <c r="L637" s="4" t="n"/>
      <c r="M637" s="4" t="n"/>
      <c r="N637" s="10">
        <f>IF(M637="","",SUMIFS(purchase!$N:$N,purchase!$C:$C,$C637,purchase!$E:$E,$E637,purchase!$G:$G,"&gt;="&amp;$F637,purchase!$G:$G,"&lt;="&amp;$G637))</f>
        <v/>
      </c>
      <c r="O637" s="10">
        <f>IF(M637="","",M637-N637)</f>
        <v/>
      </c>
      <c r="P637" s="11">
        <f>IF(M637=0,"",N637/M637)</f>
        <v/>
      </c>
      <c r="Q637" s="12">
        <f>IF(OR(G637="",O637=""),"",
IF(AND(G637&lt;TODAY(),O637&gt;0),"YES","NO"))</f>
        <v/>
      </c>
      <c r="R637" s="13" t="n"/>
      <c r="S637" s="14" t="n"/>
      <c r="T637" s="15">
        <f>IF(Q637="YES", IF(R637="Company",L637*(1+S637),IF(R637="Vendor",L637*(1-S637),"")),"")</f>
        <v/>
      </c>
      <c r="U637" s="15">
        <f>IF(Q637="YES",O637*T637,"")</f>
        <v/>
      </c>
      <c r="V637" s="16" t="n"/>
      <c r="W637" s="17">
        <f>IF(Q637="YES",G637+V637,"")</f>
        <v/>
      </c>
      <c r="X637" s="18">
        <f>IF(Q637="YES",IF(TODAY()&gt;W637,"OVERDUE","WITHIN TIME"),"")</f>
        <v/>
      </c>
    </row>
    <row r="638">
      <c r="A638" s="3" t="n">
        <v>634</v>
      </c>
      <c r="B638" s="4" t="n"/>
      <c r="C638" s="4" t="n"/>
      <c r="D638" s="5">
        <f>IF(E638="NRFC","Natural Rubber Field Coagulam","")</f>
        <v/>
      </c>
      <c r="E638" s="4" t="n"/>
      <c r="F638" s="6" t="n"/>
      <c r="G638" s="6" t="n"/>
      <c r="H638" s="7">
        <f>IF(G638="","",G638-TODAY())</f>
        <v/>
      </c>
      <c r="I638" s="8">
        <f>IF(G638="","",
IF(G638&lt;TODAY(),
IF(O638&gt;0,"Violated","Completed"),
IF(H638&lt;=7,"Expiring Soon",
"Active")))</f>
        <v/>
      </c>
      <c r="J638" s="8">
        <f>IF(C638="","",COUNTIFS(purchase!$C:$C,$C638,purchase!$E:$E,$E638,purchase!$G:$G,"&gt;="&amp;$F638,purchase!$G:$G,"&lt;="&amp;$G638))</f>
        <v/>
      </c>
      <c r="K638" s="9">
        <f>IF(COUNTIFS(purchase!$C:$C,$C638,purchase!$E:$E,$E638,purchase!$G:$G,"&gt;="&amp;$F638,purchase!$G:$G,"&lt;="&amp;$G638)=0,"",_xlfn.MAXIFS(purchase!$G:$G,purchase!$C:$C,$C638,purchase!$E:$E,$E638,purchase!$G:$G,"&gt;="&amp;$F638,purchase!$G:$G,"&lt;="&amp;$G638))</f>
        <v/>
      </c>
      <c r="L638" s="4" t="n"/>
      <c r="M638" s="4" t="n"/>
      <c r="N638" s="10">
        <f>IF(M638="","",SUMIFS(purchase!$N:$N,purchase!$C:$C,$C638,purchase!$E:$E,$E638,purchase!$G:$G,"&gt;="&amp;$F638,purchase!$G:$G,"&lt;="&amp;$G638))</f>
        <v/>
      </c>
      <c r="O638" s="10">
        <f>IF(M638="","",M638-N638)</f>
        <v/>
      </c>
      <c r="P638" s="11">
        <f>IF(M638=0,"",N638/M638)</f>
        <v/>
      </c>
      <c r="Q638" s="12">
        <f>IF(OR(G638="",O638=""),"",
IF(AND(G638&lt;TODAY(),O638&gt;0),"YES","NO"))</f>
        <v/>
      </c>
      <c r="R638" s="13" t="n"/>
      <c r="S638" s="14" t="n"/>
      <c r="T638" s="15">
        <f>IF(Q638="YES", IF(R638="Company",L638*(1+S638),IF(R638="Vendor",L638*(1-S638),"")),"")</f>
        <v/>
      </c>
      <c r="U638" s="15">
        <f>IF(Q638="YES",O638*T638,"")</f>
        <v/>
      </c>
      <c r="V638" s="16" t="n"/>
      <c r="W638" s="17">
        <f>IF(Q638="YES",G638+V638,"")</f>
        <v/>
      </c>
      <c r="X638" s="18">
        <f>IF(Q638="YES",IF(TODAY()&gt;W638,"OVERDUE","WITHIN TIME"),"")</f>
        <v/>
      </c>
    </row>
    <row r="639">
      <c r="A639" s="3" t="n">
        <v>635</v>
      </c>
      <c r="B639" s="4" t="n"/>
      <c r="C639" s="4" t="n"/>
      <c r="D639" s="5">
        <f>IF(E639="NRFC","Natural Rubber Field Coagulam","")</f>
        <v/>
      </c>
      <c r="E639" s="4" t="n"/>
      <c r="F639" s="6" t="n"/>
      <c r="G639" s="6" t="n"/>
      <c r="H639" s="7">
        <f>IF(G639="","",G639-TODAY())</f>
        <v/>
      </c>
      <c r="I639" s="8">
        <f>IF(G639="","",
IF(G639&lt;TODAY(),
IF(O639&gt;0,"Violated","Completed"),
IF(H639&lt;=7,"Expiring Soon",
"Active")))</f>
        <v/>
      </c>
      <c r="J639" s="8">
        <f>IF(C639="","",COUNTIFS(purchase!$C:$C,$C639,purchase!$E:$E,$E639,purchase!$G:$G,"&gt;="&amp;$F639,purchase!$G:$G,"&lt;="&amp;$G639))</f>
        <v/>
      </c>
      <c r="K639" s="9">
        <f>IF(COUNTIFS(purchase!$C:$C,$C639,purchase!$E:$E,$E639,purchase!$G:$G,"&gt;="&amp;$F639,purchase!$G:$G,"&lt;="&amp;$G639)=0,"",_xlfn.MAXIFS(purchase!$G:$G,purchase!$C:$C,$C639,purchase!$E:$E,$E639,purchase!$G:$G,"&gt;="&amp;$F639,purchase!$G:$G,"&lt;="&amp;$G639))</f>
        <v/>
      </c>
      <c r="L639" s="4" t="n"/>
      <c r="M639" s="4" t="n"/>
      <c r="N639" s="10">
        <f>IF(M639="","",SUMIFS(purchase!$N:$N,purchase!$C:$C,$C639,purchase!$E:$E,$E639,purchase!$G:$G,"&gt;="&amp;$F639,purchase!$G:$G,"&lt;="&amp;$G639))</f>
        <v/>
      </c>
      <c r="O639" s="10">
        <f>IF(M639="","",M639-N639)</f>
        <v/>
      </c>
      <c r="P639" s="11">
        <f>IF(M639=0,"",N639/M639)</f>
        <v/>
      </c>
      <c r="Q639" s="12">
        <f>IF(OR(G639="",O639=""),"",
IF(AND(G639&lt;TODAY(),O639&gt;0),"YES","NO"))</f>
        <v/>
      </c>
      <c r="R639" s="13" t="n"/>
      <c r="S639" s="14" t="n"/>
      <c r="T639" s="15">
        <f>IF(Q639="YES", IF(R639="Company",L639*(1+S639),IF(R639="Vendor",L639*(1-S639),"")),"")</f>
        <v/>
      </c>
      <c r="U639" s="15">
        <f>IF(Q639="YES",O639*T639,"")</f>
        <v/>
      </c>
      <c r="V639" s="16" t="n"/>
      <c r="W639" s="17">
        <f>IF(Q639="YES",G639+V639,"")</f>
        <v/>
      </c>
      <c r="X639" s="18">
        <f>IF(Q639="YES",IF(TODAY()&gt;W639,"OVERDUE","WITHIN TIME"),"")</f>
        <v/>
      </c>
    </row>
    <row r="640">
      <c r="A640" s="3" t="n">
        <v>636</v>
      </c>
      <c r="B640" s="4" t="n"/>
      <c r="C640" s="4" t="n"/>
      <c r="D640" s="5">
        <f>IF(E640="NRFC","Natural Rubber Field Coagulam","")</f>
        <v/>
      </c>
      <c r="E640" s="4" t="n"/>
      <c r="F640" s="6" t="n"/>
      <c r="G640" s="6" t="n"/>
      <c r="H640" s="7">
        <f>IF(G640="","",G640-TODAY())</f>
        <v/>
      </c>
      <c r="I640" s="8">
        <f>IF(G640="","",
IF(G640&lt;TODAY(),
IF(O640&gt;0,"Violated","Completed"),
IF(H640&lt;=7,"Expiring Soon",
"Active")))</f>
        <v/>
      </c>
      <c r="J640" s="8">
        <f>IF(C640="","",COUNTIFS(purchase!$C:$C,$C640,purchase!$E:$E,$E640,purchase!$G:$G,"&gt;="&amp;$F640,purchase!$G:$G,"&lt;="&amp;$G640))</f>
        <v/>
      </c>
      <c r="K640" s="9">
        <f>IF(COUNTIFS(purchase!$C:$C,$C640,purchase!$E:$E,$E640,purchase!$G:$G,"&gt;="&amp;$F640,purchase!$G:$G,"&lt;="&amp;$G640)=0,"",_xlfn.MAXIFS(purchase!$G:$G,purchase!$C:$C,$C640,purchase!$E:$E,$E640,purchase!$G:$G,"&gt;="&amp;$F640,purchase!$G:$G,"&lt;="&amp;$G640))</f>
        <v/>
      </c>
      <c r="L640" s="4" t="n"/>
      <c r="M640" s="4" t="n"/>
      <c r="N640" s="10">
        <f>IF(M640="","",SUMIFS(purchase!$N:$N,purchase!$C:$C,$C640,purchase!$E:$E,$E640,purchase!$G:$G,"&gt;="&amp;$F640,purchase!$G:$G,"&lt;="&amp;$G640))</f>
        <v/>
      </c>
      <c r="O640" s="10">
        <f>IF(M640="","",M640-N640)</f>
        <v/>
      </c>
      <c r="P640" s="11">
        <f>IF(M640=0,"",N640/M640)</f>
        <v/>
      </c>
      <c r="Q640" s="12">
        <f>IF(OR(G640="",O640=""),"",
IF(AND(G640&lt;TODAY(),O640&gt;0),"YES","NO"))</f>
        <v/>
      </c>
      <c r="R640" s="13" t="n"/>
      <c r="S640" s="14" t="n"/>
      <c r="T640" s="15">
        <f>IF(Q640="YES", IF(R640="Company",L640*(1+S640),IF(R640="Vendor",L640*(1-S640),"")),"")</f>
        <v/>
      </c>
      <c r="U640" s="15">
        <f>IF(Q640="YES",O640*T640,"")</f>
        <v/>
      </c>
      <c r="V640" s="16" t="n"/>
      <c r="W640" s="17">
        <f>IF(Q640="YES",G640+V640,"")</f>
        <v/>
      </c>
      <c r="X640" s="18">
        <f>IF(Q640="YES",IF(TODAY()&gt;W640,"OVERDUE","WITHIN TIME"),"")</f>
        <v/>
      </c>
    </row>
    <row r="641">
      <c r="A641" s="3" t="n">
        <v>637</v>
      </c>
      <c r="B641" s="4" t="n"/>
      <c r="C641" s="4" t="n"/>
      <c r="D641" s="5">
        <f>IF(E641="NRFC","Natural Rubber Field Coagulam","")</f>
        <v/>
      </c>
      <c r="E641" s="4" t="n"/>
      <c r="F641" s="6" t="n"/>
      <c r="G641" s="6" t="n"/>
      <c r="H641" s="7">
        <f>IF(G641="","",G641-TODAY())</f>
        <v/>
      </c>
      <c r="I641" s="8">
        <f>IF(G641="","",
IF(G641&lt;TODAY(),
IF(O641&gt;0,"Violated","Completed"),
IF(H641&lt;=7,"Expiring Soon",
"Active")))</f>
        <v/>
      </c>
      <c r="J641" s="8">
        <f>IF(C641="","",COUNTIFS(purchase!$C:$C,$C641,purchase!$E:$E,$E641,purchase!$G:$G,"&gt;="&amp;$F641,purchase!$G:$G,"&lt;="&amp;$G641))</f>
        <v/>
      </c>
      <c r="K641" s="9">
        <f>IF(COUNTIFS(purchase!$C:$C,$C641,purchase!$E:$E,$E641,purchase!$G:$G,"&gt;="&amp;$F641,purchase!$G:$G,"&lt;="&amp;$G641)=0,"",_xlfn.MAXIFS(purchase!$G:$G,purchase!$C:$C,$C641,purchase!$E:$E,$E641,purchase!$G:$G,"&gt;="&amp;$F641,purchase!$G:$G,"&lt;="&amp;$G641))</f>
        <v/>
      </c>
      <c r="L641" s="4" t="n"/>
      <c r="M641" s="4" t="n"/>
      <c r="N641" s="10">
        <f>IF(M641="","",SUMIFS(purchase!$N:$N,purchase!$C:$C,$C641,purchase!$E:$E,$E641,purchase!$G:$G,"&gt;="&amp;$F641,purchase!$G:$G,"&lt;="&amp;$G641))</f>
        <v/>
      </c>
      <c r="O641" s="10">
        <f>IF(M641="","",M641-N641)</f>
        <v/>
      </c>
      <c r="P641" s="11">
        <f>IF(M641=0,"",N641/M641)</f>
        <v/>
      </c>
      <c r="Q641" s="12">
        <f>IF(OR(G641="",O641=""),"",
IF(AND(G641&lt;TODAY(),O641&gt;0),"YES","NO"))</f>
        <v/>
      </c>
      <c r="R641" s="13" t="n"/>
      <c r="S641" s="14" t="n"/>
      <c r="T641" s="15">
        <f>IF(Q641="YES", IF(R641="Company",L641*(1+S641),IF(R641="Vendor",L641*(1-S641),"")),"")</f>
        <v/>
      </c>
      <c r="U641" s="15">
        <f>IF(Q641="YES",O641*T641,"")</f>
        <v/>
      </c>
      <c r="V641" s="16" t="n"/>
      <c r="W641" s="17">
        <f>IF(Q641="YES",G641+V641,"")</f>
        <v/>
      </c>
      <c r="X641" s="18">
        <f>IF(Q641="YES",IF(TODAY()&gt;W641,"OVERDUE","WITHIN TIME"),"")</f>
        <v/>
      </c>
    </row>
    <row r="642">
      <c r="A642" s="3" t="n">
        <v>638</v>
      </c>
      <c r="B642" s="4" t="n"/>
      <c r="C642" s="4" t="n"/>
      <c r="D642" s="5">
        <f>IF(E642="NRFC","Natural Rubber Field Coagulam","")</f>
        <v/>
      </c>
      <c r="E642" s="4" t="n"/>
      <c r="F642" s="6" t="n"/>
      <c r="G642" s="6" t="n"/>
      <c r="H642" s="7">
        <f>IF(G642="","",G642-TODAY())</f>
        <v/>
      </c>
      <c r="I642" s="8">
        <f>IF(G642="","",
IF(G642&lt;TODAY(),
IF(O642&gt;0,"Violated","Completed"),
IF(H642&lt;=7,"Expiring Soon",
"Active")))</f>
        <v/>
      </c>
      <c r="J642" s="8">
        <f>IF(C642="","",COUNTIFS(purchase!$C:$C,$C642,purchase!$E:$E,$E642,purchase!$G:$G,"&gt;="&amp;$F642,purchase!$G:$G,"&lt;="&amp;$G642))</f>
        <v/>
      </c>
      <c r="K642" s="9">
        <f>IF(COUNTIFS(purchase!$C:$C,$C642,purchase!$E:$E,$E642,purchase!$G:$G,"&gt;="&amp;$F642,purchase!$G:$G,"&lt;="&amp;$G642)=0,"",_xlfn.MAXIFS(purchase!$G:$G,purchase!$C:$C,$C642,purchase!$E:$E,$E642,purchase!$G:$G,"&gt;="&amp;$F642,purchase!$G:$G,"&lt;="&amp;$G642))</f>
        <v/>
      </c>
      <c r="L642" s="4" t="n"/>
      <c r="M642" s="4" t="n"/>
      <c r="N642" s="10">
        <f>IF(M642="","",SUMIFS(purchase!$N:$N,purchase!$C:$C,$C642,purchase!$E:$E,$E642,purchase!$G:$G,"&gt;="&amp;$F642,purchase!$G:$G,"&lt;="&amp;$G642))</f>
        <v/>
      </c>
      <c r="O642" s="10">
        <f>IF(M642="","",M642-N642)</f>
        <v/>
      </c>
      <c r="P642" s="11">
        <f>IF(M642=0,"",N642/M642)</f>
        <v/>
      </c>
      <c r="Q642" s="12">
        <f>IF(OR(G642="",O642=""),"",
IF(AND(G642&lt;TODAY(),O642&gt;0),"YES","NO"))</f>
        <v/>
      </c>
      <c r="R642" s="13" t="n"/>
      <c r="S642" s="14" t="n"/>
      <c r="T642" s="15">
        <f>IF(Q642="YES", IF(R642="Company",L642*(1+S642),IF(R642="Vendor",L642*(1-S642),"")),"")</f>
        <v/>
      </c>
      <c r="U642" s="15">
        <f>IF(Q642="YES",O642*T642,"")</f>
        <v/>
      </c>
      <c r="V642" s="16" t="n"/>
      <c r="W642" s="17">
        <f>IF(Q642="YES",G642+V642,"")</f>
        <v/>
      </c>
      <c r="X642" s="18">
        <f>IF(Q642="YES",IF(TODAY()&gt;W642,"OVERDUE","WITHIN TIME"),"")</f>
        <v/>
      </c>
    </row>
    <row r="643">
      <c r="A643" s="3" t="n">
        <v>639</v>
      </c>
      <c r="B643" s="4" t="n"/>
      <c r="C643" s="4" t="n"/>
      <c r="D643" s="5">
        <f>IF(E643="NRFC","Natural Rubber Field Coagulam","")</f>
        <v/>
      </c>
      <c r="E643" s="4" t="n"/>
      <c r="F643" s="6" t="n"/>
      <c r="G643" s="6" t="n"/>
      <c r="H643" s="7">
        <f>IF(G643="","",G643-TODAY())</f>
        <v/>
      </c>
      <c r="I643" s="8">
        <f>IF(G643="","",
IF(G643&lt;TODAY(),
IF(O643&gt;0,"Violated","Completed"),
IF(H643&lt;=7,"Expiring Soon",
"Active")))</f>
        <v/>
      </c>
      <c r="J643" s="8">
        <f>IF(C643="","",COUNTIFS(purchase!$C:$C,$C643,purchase!$E:$E,$E643,purchase!$G:$G,"&gt;="&amp;$F643,purchase!$G:$G,"&lt;="&amp;$G643))</f>
        <v/>
      </c>
      <c r="K643" s="9">
        <f>IF(COUNTIFS(purchase!$C:$C,$C643,purchase!$E:$E,$E643,purchase!$G:$G,"&gt;="&amp;$F643,purchase!$G:$G,"&lt;="&amp;$G643)=0,"",_xlfn.MAXIFS(purchase!$G:$G,purchase!$C:$C,$C643,purchase!$E:$E,$E643,purchase!$G:$G,"&gt;="&amp;$F643,purchase!$G:$G,"&lt;="&amp;$G643))</f>
        <v/>
      </c>
      <c r="L643" s="4" t="n"/>
      <c r="M643" s="4" t="n"/>
      <c r="N643" s="10">
        <f>IF(M643="","",SUMIFS(purchase!$N:$N,purchase!$C:$C,$C643,purchase!$E:$E,$E643,purchase!$G:$G,"&gt;="&amp;$F643,purchase!$G:$G,"&lt;="&amp;$G643))</f>
        <v/>
      </c>
      <c r="O643" s="10">
        <f>IF(M643="","",M643-N643)</f>
        <v/>
      </c>
      <c r="P643" s="11">
        <f>IF(M643=0,"",N643/M643)</f>
        <v/>
      </c>
      <c r="Q643" s="12">
        <f>IF(OR(G643="",O643=""),"",
IF(AND(G643&lt;TODAY(),O643&gt;0),"YES","NO"))</f>
        <v/>
      </c>
      <c r="R643" s="13" t="n"/>
      <c r="S643" s="14" t="n"/>
      <c r="T643" s="15">
        <f>IF(Q643="YES", IF(R643="Company",L643*(1+S643),IF(R643="Vendor",L643*(1-S643),"")),"")</f>
        <v/>
      </c>
      <c r="U643" s="15">
        <f>IF(Q643="YES",O643*T643,"")</f>
        <v/>
      </c>
      <c r="V643" s="16" t="n"/>
      <c r="W643" s="17">
        <f>IF(Q643="YES",G643+V643,"")</f>
        <v/>
      </c>
      <c r="X643" s="18">
        <f>IF(Q643="YES",IF(TODAY()&gt;W643,"OVERDUE","WITHIN TIME"),"")</f>
        <v/>
      </c>
    </row>
    <row r="644">
      <c r="A644" s="3" t="n">
        <v>640</v>
      </c>
      <c r="B644" s="4" t="n"/>
      <c r="C644" s="4" t="n"/>
      <c r="D644" s="5">
        <f>IF(E644="NRFC","Natural Rubber Field Coagulam","")</f>
        <v/>
      </c>
      <c r="E644" s="4" t="n"/>
      <c r="F644" s="6" t="n"/>
      <c r="G644" s="6" t="n"/>
      <c r="H644" s="7">
        <f>IF(G644="","",G644-TODAY())</f>
        <v/>
      </c>
      <c r="I644" s="8">
        <f>IF(G644="","",
IF(G644&lt;TODAY(),
IF(O644&gt;0,"Violated","Completed"),
IF(H644&lt;=7,"Expiring Soon",
"Active")))</f>
        <v/>
      </c>
      <c r="J644" s="8">
        <f>IF(C644="","",COUNTIFS(purchase!$C:$C,$C644,purchase!$E:$E,$E644,purchase!$G:$G,"&gt;="&amp;$F644,purchase!$G:$G,"&lt;="&amp;$G644))</f>
        <v/>
      </c>
      <c r="K644" s="9">
        <f>IF(COUNTIFS(purchase!$C:$C,$C644,purchase!$E:$E,$E644,purchase!$G:$G,"&gt;="&amp;$F644,purchase!$G:$G,"&lt;="&amp;$G644)=0,"",_xlfn.MAXIFS(purchase!$G:$G,purchase!$C:$C,$C644,purchase!$E:$E,$E644,purchase!$G:$G,"&gt;="&amp;$F644,purchase!$G:$G,"&lt;="&amp;$G644))</f>
        <v/>
      </c>
      <c r="L644" s="4" t="n"/>
      <c r="M644" s="4" t="n"/>
      <c r="N644" s="10">
        <f>IF(M644="","",SUMIFS(purchase!$N:$N,purchase!$C:$C,$C644,purchase!$E:$E,$E644,purchase!$G:$G,"&gt;="&amp;$F644,purchase!$G:$G,"&lt;="&amp;$G644))</f>
        <v/>
      </c>
      <c r="O644" s="10">
        <f>IF(M644="","",M644-N644)</f>
        <v/>
      </c>
      <c r="P644" s="11">
        <f>IF(M644=0,"",N644/M644)</f>
        <v/>
      </c>
      <c r="Q644" s="12">
        <f>IF(OR(G644="",O644=""),"",
IF(AND(G644&lt;TODAY(),O644&gt;0),"YES","NO"))</f>
        <v/>
      </c>
      <c r="R644" s="13" t="n"/>
      <c r="S644" s="14" t="n"/>
      <c r="T644" s="15">
        <f>IF(Q644="YES", IF(R644="Company",L644*(1+S644),IF(R644="Vendor",L644*(1-S644),"")),"")</f>
        <v/>
      </c>
      <c r="U644" s="15">
        <f>IF(Q644="YES",O644*T644,"")</f>
        <v/>
      </c>
      <c r="V644" s="16" t="n"/>
      <c r="W644" s="17">
        <f>IF(Q644="YES",G644+V644,"")</f>
        <v/>
      </c>
      <c r="X644" s="18">
        <f>IF(Q644="YES",IF(TODAY()&gt;W644,"OVERDUE","WITHIN TIME"),"")</f>
        <v/>
      </c>
    </row>
    <row r="645">
      <c r="A645" s="3" t="n">
        <v>641</v>
      </c>
      <c r="B645" s="4" t="n"/>
      <c r="C645" s="4" t="n"/>
      <c r="D645" s="5">
        <f>IF(E645="NRFC","Natural Rubber Field Coagulam","")</f>
        <v/>
      </c>
      <c r="E645" s="4" t="n"/>
      <c r="F645" s="6" t="n"/>
      <c r="G645" s="6" t="n"/>
      <c r="H645" s="7">
        <f>IF(G645="","",G645-TODAY())</f>
        <v/>
      </c>
      <c r="I645" s="8">
        <f>IF(G645="","",
IF(G645&lt;TODAY(),
IF(O645&gt;0,"Violated","Completed"),
IF(H645&lt;=7,"Expiring Soon",
"Active")))</f>
        <v/>
      </c>
      <c r="J645" s="8">
        <f>IF(C645="","",COUNTIFS(purchase!$C:$C,$C645,purchase!$E:$E,$E645,purchase!$G:$G,"&gt;="&amp;$F645,purchase!$G:$G,"&lt;="&amp;$G645))</f>
        <v/>
      </c>
      <c r="K645" s="9">
        <f>IF(COUNTIFS(purchase!$C:$C,$C645,purchase!$E:$E,$E645,purchase!$G:$G,"&gt;="&amp;$F645,purchase!$G:$G,"&lt;="&amp;$G645)=0,"",_xlfn.MAXIFS(purchase!$G:$G,purchase!$C:$C,$C645,purchase!$E:$E,$E645,purchase!$G:$G,"&gt;="&amp;$F645,purchase!$G:$G,"&lt;="&amp;$G645))</f>
        <v/>
      </c>
      <c r="L645" s="4" t="n"/>
      <c r="M645" s="4" t="n"/>
      <c r="N645" s="10">
        <f>IF(M645="","",SUMIFS(purchase!$N:$N,purchase!$C:$C,$C645,purchase!$E:$E,$E645,purchase!$G:$G,"&gt;="&amp;$F645,purchase!$G:$G,"&lt;="&amp;$G645))</f>
        <v/>
      </c>
      <c r="O645" s="10">
        <f>IF(M645="","",M645-N645)</f>
        <v/>
      </c>
      <c r="P645" s="11">
        <f>IF(M645=0,"",N645/M645)</f>
        <v/>
      </c>
      <c r="Q645" s="12">
        <f>IF(OR(G645="",O645=""),"",
IF(AND(G645&lt;TODAY(),O645&gt;0),"YES","NO"))</f>
        <v/>
      </c>
      <c r="R645" s="13" t="n"/>
      <c r="S645" s="14" t="n"/>
      <c r="T645" s="15">
        <f>IF(Q645="YES", IF(R645="Company",L645*(1+S645),IF(R645="Vendor",L645*(1-S645),"")),"")</f>
        <v/>
      </c>
      <c r="U645" s="15">
        <f>IF(Q645="YES",O645*T645,"")</f>
        <v/>
      </c>
      <c r="V645" s="16" t="n"/>
      <c r="W645" s="17">
        <f>IF(Q645="YES",G645+V645,"")</f>
        <v/>
      </c>
      <c r="X645" s="18">
        <f>IF(Q645="YES",IF(TODAY()&gt;W645,"OVERDUE","WITHIN TIME"),"")</f>
        <v/>
      </c>
    </row>
    <row r="646">
      <c r="A646" s="3" t="n">
        <v>642</v>
      </c>
      <c r="B646" s="4" t="n"/>
      <c r="C646" s="4" t="n"/>
      <c r="D646" s="5">
        <f>IF(E646="NRFC","Natural Rubber Field Coagulam","")</f>
        <v/>
      </c>
      <c r="E646" s="4" t="n"/>
      <c r="F646" s="6" t="n"/>
      <c r="G646" s="6" t="n"/>
      <c r="H646" s="7">
        <f>IF(G646="","",G646-TODAY())</f>
        <v/>
      </c>
      <c r="I646" s="8">
        <f>IF(G646="","",
IF(G646&lt;TODAY(),
IF(O646&gt;0,"Violated","Completed"),
IF(H646&lt;=7,"Expiring Soon",
"Active")))</f>
        <v/>
      </c>
      <c r="J646" s="8">
        <f>IF(C646="","",COUNTIFS(purchase!$C:$C,$C646,purchase!$E:$E,$E646,purchase!$G:$G,"&gt;="&amp;$F646,purchase!$G:$G,"&lt;="&amp;$G646))</f>
        <v/>
      </c>
      <c r="K646" s="9">
        <f>IF(COUNTIFS(purchase!$C:$C,$C646,purchase!$E:$E,$E646,purchase!$G:$G,"&gt;="&amp;$F646,purchase!$G:$G,"&lt;="&amp;$G646)=0,"",_xlfn.MAXIFS(purchase!$G:$G,purchase!$C:$C,$C646,purchase!$E:$E,$E646,purchase!$G:$G,"&gt;="&amp;$F646,purchase!$G:$G,"&lt;="&amp;$G646))</f>
        <v/>
      </c>
      <c r="L646" s="4" t="n"/>
      <c r="M646" s="4" t="n"/>
      <c r="N646" s="10">
        <f>IF(M646="","",SUMIFS(purchase!$N:$N,purchase!$C:$C,$C646,purchase!$E:$E,$E646,purchase!$G:$G,"&gt;="&amp;$F646,purchase!$G:$G,"&lt;="&amp;$G646))</f>
        <v/>
      </c>
      <c r="O646" s="10">
        <f>IF(M646="","",M646-N646)</f>
        <v/>
      </c>
      <c r="P646" s="11">
        <f>IF(M646=0,"",N646/M646)</f>
        <v/>
      </c>
      <c r="Q646" s="12">
        <f>IF(OR(G646="",O646=""),"",
IF(AND(G646&lt;TODAY(),O646&gt;0),"YES","NO"))</f>
        <v/>
      </c>
      <c r="R646" s="13" t="n"/>
      <c r="S646" s="14" t="n"/>
      <c r="T646" s="15">
        <f>IF(Q646="YES", IF(R646="Company",L646*(1+S646),IF(R646="Vendor",L646*(1-S646),"")),"")</f>
        <v/>
      </c>
      <c r="U646" s="15">
        <f>IF(Q646="YES",O646*T646,"")</f>
        <v/>
      </c>
      <c r="V646" s="16" t="n"/>
      <c r="W646" s="17">
        <f>IF(Q646="YES",G646+V646,"")</f>
        <v/>
      </c>
      <c r="X646" s="18">
        <f>IF(Q646="YES",IF(TODAY()&gt;W646,"OVERDUE","WITHIN TIME"),"")</f>
        <v/>
      </c>
    </row>
    <row r="647">
      <c r="A647" s="3" t="n">
        <v>643</v>
      </c>
      <c r="B647" s="4" t="n"/>
      <c r="C647" s="4" t="n"/>
      <c r="D647" s="5">
        <f>IF(E647="NRFC","Natural Rubber Field Coagulam","")</f>
        <v/>
      </c>
      <c r="E647" s="4" t="n"/>
      <c r="F647" s="6" t="n"/>
      <c r="G647" s="6" t="n"/>
      <c r="H647" s="7">
        <f>IF(G647="","",G647-TODAY())</f>
        <v/>
      </c>
      <c r="I647" s="8">
        <f>IF(G647="","",
IF(G647&lt;TODAY(),
IF(O647&gt;0,"Violated","Completed"),
IF(H647&lt;=7,"Expiring Soon",
"Active")))</f>
        <v/>
      </c>
      <c r="J647" s="8">
        <f>IF(C647="","",COUNTIFS(purchase!$C:$C,$C647,purchase!$E:$E,$E647,purchase!$G:$G,"&gt;="&amp;$F647,purchase!$G:$G,"&lt;="&amp;$G647))</f>
        <v/>
      </c>
      <c r="K647" s="9">
        <f>IF(COUNTIFS(purchase!$C:$C,$C647,purchase!$E:$E,$E647,purchase!$G:$G,"&gt;="&amp;$F647,purchase!$G:$G,"&lt;="&amp;$G647)=0,"",_xlfn.MAXIFS(purchase!$G:$G,purchase!$C:$C,$C647,purchase!$E:$E,$E647,purchase!$G:$G,"&gt;="&amp;$F647,purchase!$G:$G,"&lt;="&amp;$G647))</f>
        <v/>
      </c>
      <c r="L647" s="4" t="n"/>
      <c r="M647" s="4" t="n"/>
      <c r="N647" s="10">
        <f>IF(M647="","",SUMIFS(purchase!$N:$N,purchase!$C:$C,$C647,purchase!$E:$E,$E647,purchase!$G:$G,"&gt;="&amp;$F647,purchase!$G:$G,"&lt;="&amp;$G647))</f>
        <v/>
      </c>
      <c r="O647" s="10">
        <f>IF(M647="","",M647-N647)</f>
        <v/>
      </c>
      <c r="P647" s="11">
        <f>IF(M647=0,"",N647/M647)</f>
        <v/>
      </c>
      <c r="Q647" s="12">
        <f>IF(OR(G647="",O647=""),"",
IF(AND(G647&lt;TODAY(),O647&gt;0),"YES","NO"))</f>
        <v/>
      </c>
      <c r="R647" s="13" t="n"/>
      <c r="S647" s="14" t="n"/>
      <c r="T647" s="15">
        <f>IF(Q647="YES", IF(R647="Company",L647*(1+S647),IF(R647="Vendor",L647*(1-S647),"")),"")</f>
        <v/>
      </c>
      <c r="U647" s="15">
        <f>IF(Q647="YES",O647*T647,"")</f>
        <v/>
      </c>
      <c r="V647" s="16" t="n"/>
      <c r="W647" s="17">
        <f>IF(Q647="YES",G647+V647,"")</f>
        <v/>
      </c>
      <c r="X647" s="18">
        <f>IF(Q647="YES",IF(TODAY()&gt;W647,"OVERDUE","WITHIN TIME"),"")</f>
        <v/>
      </c>
    </row>
    <row r="648">
      <c r="A648" s="3" t="n">
        <v>644</v>
      </c>
      <c r="B648" s="4" t="n"/>
      <c r="C648" s="4" t="n"/>
      <c r="D648" s="5">
        <f>IF(E648="NRFC","Natural Rubber Field Coagulam","")</f>
        <v/>
      </c>
      <c r="E648" s="4" t="n"/>
      <c r="F648" s="6" t="n"/>
      <c r="G648" s="6" t="n"/>
      <c r="H648" s="7">
        <f>IF(G648="","",G648-TODAY())</f>
        <v/>
      </c>
      <c r="I648" s="8">
        <f>IF(G648="","",
IF(G648&lt;TODAY(),
IF(O648&gt;0,"Violated","Completed"),
IF(H648&lt;=7,"Expiring Soon",
"Active")))</f>
        <v/>
      </c>
      <c r="J648" s="8">
        <f>IF(C648="","",COUNTIFS(purchase!$C:$C,$C648,purchase!$E:$E,$E648,purchase!$G:$G,"&gt;="&amp;$F648,purchase!$G:$G,"&lt;="&amp;$G648))</f>
        <v/>
      </c>
      <c r="K648" s="9">
        <f>IF(COUNTIFS(purchase!$C:$C,$C648,purchase!$E:$E,$E648,purchase!$G:$G,"&gt;="&amp;$F648,purchase!$G:$G,"&lt;="&amp;$G648)=0,"",_xlfn.MAXIFS(purchase!$G:$G,purchase!$C:$C,$C648,purchase!$E:$E,$E648,purchase!$G:$G,"&gt;="&amp;$F648,purchase!$G:$G,"&lt;="&amp;$G648))</f>
        <v/>
      </c>
      <c r="L648" s="4" t="n"/>
      <c r="M648" s="4" t="n"/>
      <c r="N648" s="10">
        <f>IF(M648="","",SUMIFS(purchase!$N:$N,purchase!$C:$C,$C648,purchase!$E:$E,$E648,purchase!$G:$G,"&gt;="&amp;$F648,purchase!$G:$G,"&lt;="&amp;$G648))</f>
        <v/>
      </c>
      <c r="O648" s="10">
        <f>IF(M648="","",M648-N648)</f>
        <v/>
      </c>
      <c r="P648" s="11">
        <f>IF(M648=0,"",N648/M648)</f>
        <v/>
      </c>
      <c r="Q648" s="12">
        <f>IF(OR(G648="",O648=""),"",
IF(AND(G648&lt;TODAY(),O648&gt;0),"YES","NO"))</f>
        <v/>
      </c>
      <c r="R648" s="13" t="n"/>
      <c r="S648" s="14" t="n"/>
      <c r="T648" s="15">
        <f>IF(Q648="YES", IF(R648="Company",L648*(1+S648),IF(R648="Vendor",L648*(1-S648),"")),"")</f>
        <v/>
      </c>
      <c r="U648" s="15">
        <f>IF(Q648="YES",O648*T648,"")</f>
        <v/>
      </c>
      <c r="V648" s="16" t="n"/>
      <c r="W648" s="17">
        <f>IF(Q648="YES",G648+V648,"")</f>
        <v/>
      </c>
      <c r="X648" s="18">
        <f>IF(Q648="YES",IF(TODAY()&gt;W648,"OVERDUE","WITHIN TIME"),"")</f>
        <v/>
      </c>
    </row>
    <row r="649">
      <c r="A649" s="3" t="n">
        <v>645</v>
      </c>
      <c r="B649" s="4" t="n"/>
      <c r="C649" s="4" t="n"/>
      <c r="D649" s="5">
        <f>IF(E649="NRFC","Natural Rubber Field Coagulam","")</f>
        <v/>
      </c>
      <c r="E649" s="4" t="n"/>
      <c r="F649" s="6" t="n"/>
      <c r="G649" s="6" t="n"/>
      <c r="H649" s="7">
        <f>IF(G649="","",G649-TODAY())</f>
        <v/>
      </c>
      <c r="I649" s="8">
        <f>IF(G649="","",
IF(G649&lt;TODAY(),
IF(O649&gt;0,"Violated","Completed"),
IF(H649&lt;=7,"Expiring Soon",
"Active")))</f>
        <v/>
      </c>
      <c r="J649" s="8">
        <f>IF(C649="","",COUNTIFS(purchase!$C:$C,$C649,purchase!$E:$E,$E649,purchase!$G:$G,"&gt;="&amp;$F649,purchase!$G:$G,"&lt;="&amp;$G649))</f>
        <v/>
      </c>
      <c r="K649" s="9">
        <f>IF(COUNTIFS(purchase!$C:$C,$C649,purchase!$E:$E,$E649,purchase!$G:$G,"&gt;="&amp;$F649,purchase!$G:$G,"&lt;="&amp;$G649)=0,"",_xlfn.MAXIFS(purchase!$G:$G,purchase!$C:$C,$C649,purchase!$E:$E,$E649,purchase!$G:$G,"&gt;="&amp;$F649,purchase!$G:$G,"&lt;="&amp;$G649))</f>
        <v/>
      </c>
      <c r="L649" s="4" t="n"/>
      <c r="M649" s="4" t="n"/>
      <c r="N649" s="10">
        <f>IF(M649="","",SUMIFS(purchase!$N:$N,purchase!$C:$C,$C649,purchase!$E:$E,$E649,purchase!$G:$G,"&gt;="&amp;$F649,purchase!$G:$G,"&lt;="&amp;$G649))</f>
        <v/>
      </c>
      <c r="O649" s="10">
        <f>IF(M649="","",M649-N649)</f>
        <v/>
      </c>
      <c r="P649" s="11">
        <f>IF(M649=0,"",N649/M649)</f>
        <v/>
      </c>
      <c r="Q649" s="12">
        <f>IF(OR(G649="",O649=""),"",
IF(AND(G649&lt;TODAY(),O649&gt;0),"YES","NO"))</f>
        <v/>
      </c>
      <c r="R649" s="13" t="n"/>
      <c r="S649" s="14" t="n"/>
      <c r="T649" s="15">
        <f>IF(Q649="YES", IF(R649="Company",L649*(1+S649),IF(R649="Vendor",L649*(1-S649),"")),"")</f>
        <v/>
      </c>
      <c r="U649" s="15">
        <f>IF(Q649="YES",O649*T649,"")</f>
        <v/>
      </c>
      <c r="V649" s="16" t="n"/>
      <c r="W649" s="17">
        <f>IF(Q649="YES",G649+V649,"")</f>
        <v/>
      </c>
      <c r="X649" s="18">
        <f>IF(Q649="YES",IF(TODAY()&gt;W649,"OVERDUE","WITHIN TIME"),"")</f>
        <v/>
      </c>
    </row>
    <row r="650">
      <c r="A650" s="3" t="n">
        <v>646</v>
      </c>
      <c r="B650" s="4" t="n"/>
      <c r="C650" s="4" t="n"/>
      <c r="D650" s="5">
        <f>IF(E650="NRFC","Natural Rubber Field Coagulam","")</f>
        <v/>
      </c>
      <c r="E650" s="4" t="n"/>
      <c r="F650" s="6" t="n"/>
      <c r="G650" s="6" t="n"/>
      <c r="H650" s="7">
        <f>IF(G650="","",G650-TODAY())</f>
        <v/>
      </c>
      <c r="I650" s="8">
        <f>IF(G650="","",
IF(G650&lt;TODAY(),
IF(O650&gt;0,"Violated","Completed"),
IF(H650&lt;=7,"Expiring Soon",
"Active")))</f>
        <v/>
      </c>
      <c r="J650" s="8">
        <f>IF(C650="","",COUNTIFS(purchase!$C:$C,$C650,purchase!$E:$E,$E650,purchase!$G:$G,"&gt;="&amp;$F650,purchase!$G:$G,"&lt;="&amp;$G650))</f>
        <v/>
      </c>
      <c r="K650" s="9">
        <f>IF(COUNTIFS(purchase!$C:$C,$C650,purchase!$E:$E,$E650,purchase!$G:$G,"&gt;="&amp;$F650,purchase!$G:$G,"&lt;="&amp;$G650)=0,"",_xlfn.MAXIFS(purchase!$G:$G,purchase!$C:$C,$C650,purchase!$E:$E,$E650,purchase!$G:$G,"&gt;="&amp;$F650,purchase!$G:$G,"&lt;="&amp;$G650))</f>
        <v/>
      </c>
      <c r="L650" s="4" t="n"/>
      <c r="M650" s="4" t="n"/>
      <c r="N650" s="10">
        <f>IF(M650="","",SUMIFS(purchase!$N:$N,purchase!$C:$C,$C650,purchase!$E:$E,$E650,purchase!$G:$G,"&gt;="&amp;$F650,purchase!$G:$G,"&lt;="&amp;$G650))</f>
        <v/>
      </c>
      <c r="O650" s="10">
        <f>IF(M650="","",M650-N650)</f>
        <v/>
      </c>
      <c r="P650" s="11">
        <f>IF(M650=0,"",N650/M650)</f>
        <v/>
      </c>
      <c r="Q650" s="12">
        <f>IF(OR(G650="",O650=""),"",
IF(AND(G650&lt;TODAY(),O650&gt;0),"YES","NO"))</f>
        <v/>
      </c>
      <c r="R650" s="13" t="n"/>
      <c r="S650" s="14" t="n"/>
      <c r="T650" s="15">
        <f>IF(Q650="YES", IF(R650="Company",L650*(1+S650),IF(R650="Vendor",L650*(1-S650),"")),"")</f>
        <v/>
      </c>
      <c r="U650" s="15">
        <f>IF(Q650="YES",O650*T650,"")</f>
        <v/>
      </c>
      <c r="V650" s="16" t="n"/>
      <c r="W650" s="17">
        <f>IF(Q650="YES",G650+V650,"")</f>
        <v/>
      </c>
      <c r="X650" s="18">
        <f>IF(Q650="YES",IF(TODAY()&gt;W650,"OVERDUE","WITHIN TIME"),"")</f>
        <v/>
      </c>
    </row>
    <row r="651">
      <c r="A651" s="3" t="n">
        <v>647</v>
      </c>
      <c r="B651" s="4" t="n"/>
      <c r="C651" s="4" t="n"/>
      <c r="D651" s="5">
        <f>IF(E651="NRFC","Natural Rubber Field Coagulam","")</f>
        <v/>
      </c>
      <c r="E651" s="4" t="n"/>
      <c r="F651" s="6" t="n"/>
      <c r="G651" s="6" t="n"/>
      <c r="H651" s="7">
        <f>IF(G651="","",G651-TODAY())</f>
        <v/>
      </c>
      <c r="I651" s="8">
        <f>IF(G651="","",
IF(G651&lt;TODAY(),
IF(O651&gt;0,"Violated","Completed"),
IF(H651&lt;=7,"Expiring Soon",
"Active")))</f>
        <v/>
      </c>
      <c r="J651" s="8">
        <f>IF(C651="","",COUNTIFS(purchase!$C:$C,$C651,purchase!$E:$E,$E651,purchase!$G:$G,"&gt;="&amp;$F651,purchase!$G:$G,"&lt;="&amp;$G651))</f>
        <v/>
      </c>
      <c r="K651" s="9">
        <f>IF(COUNTIFS(purchase!$C:$C,$C651,purchase!$E:$E,$E651,purchase!$G:$G,"&gt;="&amp;$F651,purchase!$G:$G,"&lt;="&amp;$G651)=0,"",_xlfn.MAXIFS(purchase!$G:$G,purchase!$C:$C,$C651,purchase!$E:$E,$E651,purchase!$G:$G,"&gt;="&amp;$F651,purchase!$G:$G,"&lt;="&amp;$G651))</f>
        <v/>
      </c>
      <c r="L651" s="4" t="n"/>
      <c r="M651" s="4" t="n"/>
      <c r="N651" s="10">
        <f>IF(M651="","",SUMIFS(purchase!$N:$N,purchase!$C:$C,$C651,purchase!$E:$E,$E651,purchase!$G:$G,"&gt;="&amp;$F651,purchase!$G:$G,"&lt;="&amp;$G651))</f>
        <v/>
      </c>
      <c r="O651" s="10">
        <f>IF(M651="","",M651-N651)</f>
        <v/>
      </c>
      <c r="P651" s="11">
        <f>IF(M651=0,"",N651/M651)</f>
        <v/>
      </c>
      <c r="Q651" s="12">
        <f>IF(OR(G651="",O651=""),"",
IF(AND(G651&lt;TODAY(),O651&gt;0),"YES","NO"))</f>
        <v/>
      </c>
      <c r="R651" s="13" t="n"/>
      <c r="S651" s="14" t="n"/>
      <c r="T651" s="15">
        <f>IF(Q651="YES", IF(R651="Company",L651*(1+S651),IF(R651="Vendor",L651*(1-S651),"")),"")</f>
        <v/>
      </c>
      <c r="U651" s="15">
        <f>IF(Q651="YES",O651*T651,"")</f>
        <v/>
      </c>
      <c r="V651" s="16" t="n"/>
      <c r="W651" s="17">
        <f>IF(Q651="YES",G651+V651,"")</f>
        <v/>
      </c>
      <c r="X651" s="18">
        <f>IF(Q651="YES",IF(TODAY()&gt;W651,"OVERDUE","WITHIN TIME"),"")</f>
        <v/>
      </c>
    </row>
    <row r="652">
      <c r="A652" s="3" t="n">
        <v>648</v>
      </c>
      <c r="B652" s="4" t="n"/>
      <c r="C652" s="4" t="n"/>
      <c r="D652" s="5">
        <f>IF(E652="NRFC","Natural Rubber Field Coagulam","")</f>
        <v/>
      </c>
      <c r="E652" s="4" t="n"/>
      <c r="F652" s="6" t="n"/>
      <c r="G652" s="6" t="n"/>
      <c r="H652" s="7">
        <f>IF(G652="","",G652-TODAY())</f>
        <v/>
      </c>
      <c r="I652" s="8">
        <f>IF(G652="","",
IF(G652&lt;TODAY(),
IF(O652&gt;0,"Violated","Completed"),
IF(H652&lt;=7,"Expiring Soon",
"Active")))</f>
        <v/>
      </c>
      <c r="J652" s="8">
        <f>IF(C652="","",COUNTIFS(purchase!$C:$C,$C652,purchase!$E:$E,$E652,purchase!$G:$G,"&gt;="&amp;$F652,purchase!$G:$G,"&lt;="&amp;$G652))</f>
        <v/>
      </c>
      <c r="K652" s="9">
        <f>IF(COUNTIFS(purchase!$C:$C,$C652,purchase!$E:$E,$E652,purchase!$G:$G,"&gt;="&amp;$F652,purchase!$G:$G,"&lt;="&amp;$G652)=0,"",_xlfn.MAXIFS(purchase!$G:$G,purchase!$C:$C,$C652,purchase!$E:$E,$E652,purchase!$G:$G,"&gt;="&amp;$F652,purchase!$G:$G,"&lt;="&amp;$G652))</f>
        <v/>
      </c>
      <c r="L652" s="4" t="n"/>
      <c r="M652" s="4" t="n"/>
      <c r="N652" s="10">
        <f>IF(M652="","",SUMIFS(purchase!$N:$N,purchase!$C:$C,$C652,purchase!$E:$E,$E652,purchase!$G:$G,"&gt;="&amp;$F652,purchase!$G:$G,"&lt;="&amp;$G652))</f>
        <v/>
      </c>
      <c r="O652" s="10">
        <f>IF(M652="","",M652-N652)</f>
        <v/>
      </c>
      <c r="P652" s="11">
        <f>IF(M652=0,"",N652/M652)</f>
        <v/>
      </c>
      <c r="Q652" s="12">
        <f>IF(OR(G652="",O652=""),"",
IF(AND(G652&lt;TODAY(),O652&gt;0),"YES","NO"))</f>
        <v/>
      </c>
      <c r="R652" s="13" t="n"/>
      <c r="S652" s="14" t="n"/>
      <c r="T652" s="15">
        <f>IF(Q652="YES", IF(R652="Company",L652*(1+S652),IF(R652="Vendor",L652*(1-S652),"")),"")</f>
        <v/>
      </c>
      <c r="U652" s="15">
        <f>IF(Q652="YES",O652*T652,"")</f>
        <v/>
      </c>
      <c r="V652" s="16" t="n"/>
      <c r="W652" s="17">
        <f>IF(Q652="YES",G652+V652,"")</f>
        <v/>
      </c>
      <c r="X652" s="18">
        <f>IF(Q652="YES",IF(TODAY()&gt;W652,"OVERDUE","WITHIN TIME"),"")</f>
        <v/>
      </c>
    </row>
    <row r="653">
      <c r="A653" s="3" t="n">
        <v>649</v>
      </c>
      <c r="B653" s="4" t="n"/>
      <c r="C653" s="4" t="n"/>
      <c r="D653" s="5">
        <f>IF(E653="NRFC","Natural Rubber Field Coagulam","")</f>
        <v/>
      </c>
      <c r="E653" s="4" t="n"/>
      <c r="F653" s="6" t="n"/>
      <c r="G653" s="6" t="n"/>
      <c r="H653" s="7">
        <f>IF(G653="","",G653-TODAY())</f>
        <v/>
      </c>
      <c r="I653" s="8">
        <f>IF(G653="","",
IF(G653&lt;TODAY(),
IF(O653&gt;0,"Violated","Completed"),
IF(H653&lt;=7,"Expiring Soon",
"Active")))</f>
        <v/>
      </c>
      <c r="J653" s="8">
        <f>IF(C653="","",COUNTIFS(purchase!$C:$C,$C653,purchase!$E:$E,$E653,purchase!$G:$G,"&gt;="&amp;$F653,purchase!$G:$G,"&lt;="&amp;$G653))</f>
        <v/>
      </c>
      <c r="K653" s="9">
        <f>IF(COUNTIFS(purchase!$C:$C,$C653,purchase!$E:$E,$E653,purchase!$G:$G,"&gt;="&amp;$F653,purchase!$G:$G,"&lt;="&amp;$G653)=0,"",_xlfn.MAXIFS(purchase!$G:$G,purchase!$C:$C,$C653,purchase!$E:$E,$E653,purchase!$G:$G,"&gt;="&amp;$F653,purchase!$G:$G,"&lt;="&amp;$G653))</f>
        <v/>
      </c>
      <c r="L653" s="4" t="n"/>
      <c r="M653" s="4" t="n"/>
      <c r="N653" s="10">
        <f>IF(M653="","",SUMIFS(purchase!$N:$N,purchase!$C:$C,$C653,purchase!$E:$E,$E653,purchase!$G:$G,"&gt;="&amp;$F653,purchase!$G:$G,"&lt;="&amp;$G653))</f>
        <v/>
      </c>
      <c r="O653" s="10">
        <f>IF(M653="","",M653-N653)</f>
        <v/>
      </c>
      <c r="P653" s="11">
        <f>IF(M653=0,"",N653/M653)</f>
        <v/>
      </c>
      <c r="Q653" s="12">
        <f>IF(OR(G653="",O653=""),"",
IF(AND(G653&lt;TODAY(),O653&gt;0),"YES","NO"))</f>
        <v/>
      </c>
      <c r="R653" s="13" t="n"/>
      <c r="S653" s="14" t="n"/>
      <c r="T653" s="15">
        <f>IF(Q653="YES", IF(R653="Company",L653*(1+S653),IF(R653="Vendor",L653*(1-S653),"")),"")</f>
        <v/>
      </c>
      <c r="U653" s="15">
        <f>IF(Q653="YES",O653*T653,"")</f>
        <v/>
      </c>
      <c r="V653" s="16" t="n"/>
      <c r="W653" s="17">
        <f>IF(Q653="YES",G653+V653,"")</f>
        <v/>
      </c>
      <c r="X653" s="18">
        <f>IF(Q653="YES",IF(TODAY()&gt;W653,"OVERDUE","WITHIN TIME"),"")</f>
        <v/>
      </c>
    </row>
    <row r="654">
      <c r="A654" s="3" t="n">
        <v>650</v>
      </c>
      <c r="B654" s="4" t="n"/>
      <c r="C654" s="4" t="n"/>
      <c r="D654" s="5">
        <f>IF(E654="NRFC","Natural Rubber Field Coagulam","")</f>
        <v/>
      </c>
      <c r="E654" s="4" t="n"/>
      <c r="F654" s="6" t="n"/>
      <c r="G654" s="6" t="n"/>
      <c r="H654" s="7">
        <f>IF(G654="","",G654-TODAY())</f>
        <v/>
      </c>
      <c r="I654" s="8">
        <f>IF(G654="","",
IF(G654&lt;TODAY(),
IF(O654&gt;0,"Violated","Completed"),
IF(H654&lt;=7,"Expiring Soon",
"Active")))</f>
        <v/>
      </c>
      <c r="J654" s="8">
        <f>IF(C654="","",COUNTIFS(purchase!$C:$C,$C654,purchase!$E:$E,$E654,purchase!$G:$G,"&gt;="&amp;$F654,purchase!$G:$G,"&lt;="&amp;$G654))</f>
        <v/>
      </c>
      <c r="K654" s="9">
        <f>IF(COUNTIFS(purchase!$C:$C,$C654,purchase!$E:$E,$E654,purchase!$G:$G,"&gt;="&amp;$F654,purchase!$G:$G,"&lt;="&amp;$G654)=0,"",_xlfn.MAXIFS(purchase!$G:$G,purchase!$C:$C,$C654,purchase!$E:$E,$E654,purchase!$G:$G,"&gt;="&amp;$F654,purchase!$G:$G,"&lt;="&amp;$G654))</f>
        <v/>
      </c>
      <c r="L654" s="4" t="n"/>
      <c r="M654" s="4" t="n"/>
      <c r="N654" s="10">
        <f>IF(M654="","",SUMIFS(purchase!$N:$N,purchase!$C:$C,$C654,purchase!$E:$E,$E654,purchase!$G:$G,"&gt;="&amp;$F654,purchase!$G:$G,"&lt;="&amp;$G654))</f>
        <v/>
      </c>
      <c r="O654" s="10">
        <f>IF(M654="","",M654-N654)</f>
        <v/>
      </c>
      <c r="P654" s="11">
        <f>IF(M654=0,"",N654/M654)</f>
        <v/>
      </c>
      <c r="Q654" s="12">
        <f>IF(OR(G654="",O654=""),"",
IF(AND(G654&lt;TODAY(),O654&gt;0),"YES","NO"))</f>
        <v/>
      </c>
      <c r="R654" s="13" t="n"/>
      <c r="S654" s="14" t="n"/>
      <c r="T654" s="15">
        <f>IF(Q654="YES", IF(R654="Company",L654*(1+S654),IF(R654="Vendor",L654*(1-S654),"")),"")</f>
        <v/>
      </c>
      <c r="U654" s="15">
        <f>IF(Q654="YES",O654*T654,"")</f>
        <v/>
      </c>
      <c r="V654" s="16" t="n"/>
      <c r="W654" s="17">
        <f>IF(Q654="YES",G654+V654,"")</f>
        <v/>
      </c>
      <c r="X654" s="18">
        <f>IF(Q654="YES",IF(TODAY()&gt;W654,"OVERDUE","WITHIN TIME"),"")</f>
        <v/>
      </c>
    </row>
    <row r="655">
      <c r="A655" s="3" t="n">
        <v>651</v>
      </c>
      <c r="B655" s="4" t="n"/>
      <c r="C655" s="4" t="n"/>
      <c r="D655" s="5">
        <f>IF(E655="NRFC","Natural Rubber Field Coagulam","")</f>
        <v/>
      </c>
      <c r="E655" s="4" t="n"/>
      <c r="F655" s="6" t="n"/>
      <c r="G655" s="6" t="n"/>
      <c r="H655" s="7">
        <f>IF(G655="","",G655-TODAY())</f>
        <v/>
      </c>
      <c r="I655" s="8">
        <f>IF(G655="","",
IF(G655&lt;TODAY(),
IF(O655&gt;0,"Violated","Completed"),
IF(H655&lt;=7,"Expiring Soon",
"Active")))</f>
        <v/>
      </c>
      <c r="J655" s="8">
        <f>IF(C655="","",COUNTIFS(purchase!$C:$C,$C655,purchase!$E:$E,$E655,purchase!$G:$G,"&gt;="&amp;$F655,purchase!$G:$G,"&lt;="&amp;$G655))</f>
        <v/>
      </c>
      <c r="K655" s="9">
        <f>IF(COUNTIFS(purchase!$C:$C,$C655,purchase!$E:$E,$E655,purchase!$G:$G,"&gt;="&amp;$F655,purchase!$G:$G,"&lt;="&amp;$G655)=0,"",_xlfn.MAXIFS(purchase!$G:$G,purchase!$C:$C,$C655,purchase!$E:$E,$E655,purchase!$G:$G,"&gt;="&amp;$F655,purchase!$G:$G,"&lt;="&amp;$G655))</f>
        <v/>
      </c>
      <c r="L655" s="4" t="n"/>
      <c r="M655" s="4" t="n"/>
      <c r="N655" s="10">
        <f>IF(M655="","",SUMIFS(purchase!$N:$N,purchase!$C:$C,$C655,purchase!$E:$E,$E655,purchase!$G:$G,"&gt;="&amp;$F655,purchase!$G:$G,"&lt;="&amp;$G655))</f>
        <v/>
      </c>
      <c r="O655" s="10">
        <f>IF(M655="","",M655-N655)</f>
        <v/>
      </c>
      <c r="P655" s="11">
        <f>IF(M655=0,"",N655/M655)</f>
        <v/>
      </c>
      <c r="Q655" s="12">
        <f>IF(OR(G655="",O655=""),"",
IF(AND(G655&lt;TODAY(),O655&gt;0),"YES","NO"))</f>
        <v/>
      </c>
      <c r="R655" s="13" t="n"/>
      <c r="S655" s="14" t="n"/>
      <c r="T655" s="15">
        <f>IF(Q655="YES", IF(R655="Company",L655*(1+S655),IF(R655="Vendor",L655*(1-S655),"")),"")</f>
        <v/>
      </c>
      <c r="U655" s="15">
        <f>IF(Q655="YES",O655*T655,"")</f>
        <v/>
      </c>
      <c r="V655" s="16" t="n"/>
      <c r="W655" s="17">
        <f>IF(Q655="YES",G655+V655,"")</f>
        <v/>
      </c>
      <c r="X655" s="18">
        <f>IF(Q655="YES",IF(TODAY()&gt;W655,"OVERDUE","WITHIN TIME"),"")</f>
        <v/>
      </c>
    </row>
    <row r="656">
      <c r="A656" s="3" t="n">
        <v>652</v>
      </c>
      <c r="B656" s="4" t="n"/>
      <c r="C656" s="4" t="n"/>
      <c r="D656" s="5">
        <f>IF(E656="NRFC","Natural Rubber Field Coagulam","")</f>
        <v/>
      </c>
      <c r="E656" s="4" t="n"/>
      <c r="F656" s="6" t="n"/>
      <c r="G656" s="6" t="n"/>
      <c r="H656" s="7">
        <f>IF(G656="","",G656-TODAY())</f>
        <v/>
      </c>
      <c r="I656" s="8">
        <f>IF(G656="","",
IF(G656&lt;TODAY(),
IF(O656&gt;0,"Violated","Completed"),
IF(H656&lt;=7,"Expiring Soon",
"Active")))</f>
        <v/>
      </c>
      <c r="J656" s="8">
        <f>IF(C656="","",COUNTIFS(purchase!$C:$C,$C656,purchase!$E:$E,$E656,purchase!$G:$G,"&gt;="&amp;$F656,purchase!$G:$G,"&lt;="&amp;$G656))</f>
        <v/>
      </c>
      <c r="K656" s="9">
        <f>IF(COUNTIFS(purchase!$C:$C,$C656,purchase!$E:$E,$E656,purchase!$G:$G,"&gt;="&amp;$F656,purchase!$G:$G,"&lt;="&amp;$G656)=0,"",_xlfn.MAXIFS(purchase!$G:$G,purchase!$C:$C,$C656,purchase!$E:$E,$E656,purchase!$G:$G,"&gt;="&amp;$F656,purchase!$G:$G,"&lt;="&amp;$G656))</f>
        <v/>
      </c>
      <c r="L656" s="4" t="n"/>
      <c r="M656" s="4" t="n"/>
      <c r="N656" s="10">
        <f>IF(M656="","",SUMIFS(purchase!$N:$N,purchase!$C:$C,$C656,purchase!$E:$E,$E656,purchase!$G:$G,"&gt;="&amp;$F656,purchase!$G:$G,"&lt;="&amp;$G656))</f>
        <v/>
      </c>
      <c r="O656" s="10">
        <f>IF(M656="","",M656-N656)</f>
        <v/>
      </c>
      <c r="P656" s="11">
        <f>IF(M656=0,"",N656/M656)</f>
        <v/>
      </c>
      <c r="Q656" s="12">
        <f>IF(OR(G656="",O656=""),"",
IF(AND(G656&lt;TODAY(),O656&gt;0),"YES","NO"))</f>
        <v/>
      </c>
      <c r="R656" s="13" t="n"/>
      <c r="S656" s="14" t="n"/>
      <c r="T656" s="15">
        <f>IF(Q656="YES", IF(R656="Company",L656*(1+S656),IF(R656="Vendor",L656*(1-S656),"")),"")</f>
        <v/>
      </c>
      <c r="U656" s="15">
        <f>IF(Q656="YES",O656*T656,"")</f>
        <v/>
      </c>
      <c r="V656" s="16" t="n"/>
      <c r="W656" s="17">
        <f>IF(Q656="YES",G656+V656,"")</f>
        <v/>
      </c>
      <c r="X656" s="18">
        <f>IF(Q656="YES",IF(TODAY()&gt;W656,"OVERDUE","WITHIN TIME"),"")</f>
        <v/>
      </c>
    </row>
    <row r="657">
      <c r="A657" s="3" t="n">
        <v>653</v>
      </c>
      <c r="B657" s="4" t="n"/>
      <c r="C657" s="4" t="n"/>
      <c r="D657" s="5">
        <f>IF(E657="NRFC","Natural Rubber Field Coagulam","")</f>
        <v/>
      </c>
      <c r="E657" s="4" t="n"/>
      <c r="F657" s="6" t="n"/>
      <c r="G657" s="6" t="n"/>
      <c r="H657" s="7">
        <f>IF(G657="","",G657-TODAY())</f>
        <v/>
      </c>
      <c r="I657" s="8">
        <f>IF(G657="","",
IF(G657&lt;TODAY(),
IF(O657&gt;0,"Violated","Completed"),
IF(H657&lt;=7,"Expiring Soon",
"Active")))</f>
        <v/>
      </c>
      <c r="J657" s="8">
        <f>IF(C657="","",COUNTIFS(purchase!$C:$C,$C657,purchase!$E:$E,$E657,purchase!$G:$G,"&gt;="&amp;$F657,purchase!$G:$G,"&lt;="&amp;$G657))</f>
        <v/>
      </c>
      <c r="K657" s="9">
        <f>IF(COUNTIFS(purchase!$C:$C,$C657,purchase!$E:$E,$E657,purchase!$G:$G,"&gt;="&amp;$F657,purchase!$G:$G,"&lt;="&amp;$G657)=0,"",_xlfn.MAXIFS(purchase!$G:$G,purchase!$C:$C,$C657,purchase!$E:$E,$E657,purchase!$G:$G,"&gt;="&amp;$F657,purchase!$G:$G,"&lt;="&amp;$G657))</f>
        <v/>
      </c>
      <c r="L657" s="4" t="n"/>
      <c r="M657" s="4" t="n"/>
      <c r="N657" s="10">
        <f>IF(M657="","",SUMIFS(purchase!$N:$N,purchase!$C:$C,$C657,purchase!$E:$E,$E657,purchase!$G:$G,"&gt;="&amp;$F657,purchase!$G:$G,"&lt;="&amp;$G657))</f>
        <v/>
      </c>
      <c r="O657" s="10">
        <f>IF(M657="","",M657-N657)</f>
        <v/>
      </c>
      <c r="P657" s="11">
        <f>IF(M657=0,"",N657/M657)</f>
        <v/>
      </c>
      <c r="Q657" s="12">
        <f>IF(OR(G657="",O657=""),"",
IF(AND(G657&lt;TODAY(),O657&gt;0),"YES","NO"))</f>
        <v/>
      </c>
      <c r="R657" s="13" t="n"/>
      <c r="S657" s="14" t="n"/>
      <c r="T657" s="15">
        <f>IF(Q657="YES", IF(R657="Company",L657*(1+S657),IF(R657="Vendor",L657*(1-S657),"")),"")</f>
        <v/>
      </c>
      <c r="U657" s="15">
        <f>IF(Q657="YES",O657*T657,"")</f>
        <v/>
      </c>
      <c r="V657" s="16" t="n"/>
      <c r="W657" s="17">
        <f>IF(Q657="YES",G657+V657,"")</f>
        <v/>
      </c>
      <c r="X657" s="18">
        <f>IF(Q657="YES",IF(TODAY()&gt;W657,"OVERDUE","WITHIN TIME"),"")</f>
        <v/>
      </c>
    </row>
    <row r="658">
      <c r="A658" s="3" t="n">
        <v>654</v>
      </c>
      <c r="B658" s="4" t="n"/>
      <c r="C658" s="4" t="n"/>
      <c r="D658" s="5">
        <f>IF(E658="NRFC","Natural Rubber Field Coagulam","")</f>
        <v/>
      </c>
      <c r="E658" s="4" t="n"/>
      <c r="F658" s="6" t="n"/>
      <c r="G658" s="6" t="n"/>
      <c r="H658" s="7">
        <f>IF(G658="","",G658-TODAY())</f>
        <v/>
      </c>
      <c r="I658" s="8">
        <f>IF(G658="","",
IF(G658&lt;TODAY(),
IF(O658&gt;0,"Violated","Completed"),
IF(H658&lt;=7,"Expiring Soon",
"Active")))</f>
        <v/>
      </c>
      <c r="J658" s="8">
        <f>IF(C658="","",COUNTIFS(purchase!$C:$C,$C658,purchase!$E:$E,$E658,purchase!$G:$G,"&gt;="&amp;$F658,purchase!$G:$G,"&lt;="&amp;$G658))</f>
        <v/>
      </c>
      <c r="K658" s="9">
        <f>IF(COUNTIFS(purchase!$C:$C,$C658,purchase!$E:$E,$E658,purchase!$G:$G,"&gt;="&amp;$F658,purchase!$G:$G,"&lt;="&amp;$G658)=0,"",_xlfn.MAXIFS(purchase!$G:$G,purchase!$C:$C,$C658,purchase!$E:$E,$E658,purchase!$G:$G,"&gt;="&amp;$F658,purchase!$G:$G,"&lt;="&amp;$G658))</f>
        <v/>
      </c>
      <c r="L658" s="4" t="n"/>
      <c r="M658" s="4" t="n"/>
      <c r="N658" s="10">
        <f>IF(M658="","",SUMIFS(purchase!$N:$N,purchase!$C:$C,$C658,purchase!$E:$E,$E658,purchase!$G:$G,"&gt;="&amp;$F658,purchase!$G:$G,"&lt;="&amp;$G658))</f>
        <v/>
      </c>
      <c r="O658" s="10">
        <f>IF(M658="","",M658-N658)</f>
        <v/>
      </c>
      <c r="P658" s="11">
        <f>IF(M658=0,"",N658/M658)</f>
        <v/>
      </c>
      <c r="Q658" s="12">
        <f>IF(OR(G658="",O658=""),"",
IF(AND(G658&lt;TODAY(),O658&gt;0),"YES","NO"))</f>
        <v/>
      </c>
      <c r="R658" s="13" t="n"/>
      <c r="S658" s="14" t="n"/>
      <c r="T658" s="15">
        <f>IF(Q658="YES", IF(R658="Company",L658*(1+S658),IF(R658="Vendor",L658*(1-S658),"")),"")</f>
        <v/>
      </c>
      <c r="U658" s="15">
        <f>IF(Q658="YES",O658*T658,"")</f>
        <v/>
      </c>
      <c r="V658" s="16" t="n"/>
      <c r="W658" s="17">
        <f>IF(Q658="YES",G658+V658,"")</f>
        <v/>
      </c>
      <c r="X658" s="18">
        <f>IF(Q658="YES",IF(TODAY()&gt;W658,"OVERDUE","WITHIN TIME"),"")</f>
        <v/>
      </c>
    </row>
    <row r="659">
      <c r="A659" s="3" t="n">
        <v>655</v>
      </c>
      <c r="B659" s="4" t="n"/>
      <c r="C659" s="4" t="n"/>
      <c r="D659" s="5">
        <f>IF(E659="NRFC","Natural Rubber Field Coagulam","")</f>
        <v/>
      </c>
      <c r="E659" s="4" t="n"/>
      <c r="F659" s="6" t="n"/>
      <c r="G659" s="6" t="n"/>
      <c r="H659" s="7">
        <f>IF(G659="","",G659-TODAY())</f>
        <v/>
      </c>
      <c r="I659" s="8">
        <f>IF(G659="","",
IF(G659&lt;TODAY(),
IF(O659&gt;0,"Violated","Completed"),
IF(H659&lt;=7,"Expiring Soon",
"Active")))</f>
        <v/>
      </c>
      <c r="J659" s="8">
        <f>IF(C659="","",COUNTIFS(purchase!$C:$C,$C659,purchase!$E:$E,$E659,purchase!$G:$G,"&gt;="&amp;$F659,purchase!$G:$G,"&lt;="&amp;$G659))</f>
        <v/>
      </c>
      <c r="K659" s="9">
        <f>IF(COUNTIFS(purchase!$C:$C,$C659,purchase!$E:$E,$E659,purchase!$G:$G,"&gt;="&amp;$F659,purchase!$G:$G,"&lt;="&amp;$G659)=0,"",_xlfn.MAXIFS(purchase!$G:$G,purchase!$C:$C,$C659,purchase!$E:$E,$E659,purchase!$G:$G,"&gt;="&amp;$F659,purchase!$G:$G,"&lt;="&amp;$G659))</f>
        <v/>
      </c>
      <c r="L659" s="4" t="n"/>
      <c r="M659" s="4" t="n"/>
      <c r="N659" s="10">
        <f>IF(M659="","",SUMIFS(purchase!$N:$N,purchase!$C:$C,$C659,purchase!$E:$E,$E659,purchase!$G:$G,"&gt;="&amp;$F659,purchase!$G:$G,"&lt;="&amp;$G659))</f>
        <v/>
      </c>
      <c r="O659" s="10">
        <f>IF(M659="","",M659-N659)</f>
        <v/>
      </c>
      <c r="P659" s="11">
        <f>IF(M659=0,"",N659/M659)</f>
        <v/>
      </c>
      <c r="Q659" s="12">
        <f>IF(OR(G659="",O659=""),"",
IF(AND(G659&lt;TODAY(),O659&gt;0),"YES","NO"))</f>
        <v/>
      </c>
      <c r="R659" s="13" t="n"/>
      <c r="S659" s="14" t="n"/>
      <c r="T659" s="15">
        <f>IF(Q659="YES", IF(R659="Company",L659*(1+S659),IF(R659="Vendor",L659*(1-S659),"")),"")</f>
        <v/>
      </c>
      <c r="U659" s="15">
        <f>IF(Q659="YES",O659*T659,"")</f>
        <v/>
      </c>
      <c r="V659" s="16" t="n"/>
      <c r="W659" s="17">
        <f>IF(Q659="YES",G659+V659,"")</f>
        <v/>
      </c>
      <c r="X659" s="18">
        <f>IF(Q659="YES",IF(TODAY()&gt;W659,"OVERDUE","WITHIN TIME"),"")</f>
        <v/>
      </c>
    </row>
    <row r="660">
      <c r="A660" s="3" t="n">
        <v>656</v>
      </c>
      <c r="B660" s="4" t="n"/>
      <c r="C660" s="4" t="n"/>
      <c r="D660" s="5">
        <f>IF(E660="NRFC","Natural Rubber Field Coagulam","")</f>
        <v/>
      </c>
      <c r="E660" s="4" t="n"/>
      <c r="F660" s="6" t="n"/>
      <c r="G660" s="6" t="n"/>
      <c r="H660" s="7">
        <f>IF(G660="","",G660-TODAY())</f>
        <v/>
      </c>
      <c r="I660" s="8">
        <f>IF(G660="","",
IF(G660&lt;TODAY(),
IF(O660&gt;0,"Violated","Completed"),
IF(H660&lt;=7,"Expiring Soon",
"Active")))</f>
        <v/>
      </c>
      <c r="J660" s="8">
        <f>IF(C660="","",COUNTIFS(purchase!$C:$C,$C660,purchase!$E:$E,$E660,purchase!$G:$G,"&gt;="&amp;$F660,purchase!$G:$G,"&lt;="&amp;$G660))</f>
        <v/>
      </c>
      <c r="K660" s="9">
        <f>IF(COUNTIFS(purchase!$C:$C,$C660,purchase!$E:$E,$E660,purchase!$G:$G,"&gt;="&amp;$F660,purchase!$G:$G,"&lt;="&amp;$G660)=0,"",_xlfn.MAXIFS(purchase!$G:$G,purchase!$C:$C,$C660,purchase!$E:$E,$E660,purchase!$G:$G,"&gt;="&amp;$F660,purchase!$G:$G,"&lt;="&amp;$G660))</f>
        <v/>
      </c>
      <c r="L660" s="4" t="n"/>
      <c r="M660" s="4" t="n"/>
      <c r="N660" s="10">
        <f>IF(M660="","",SUMIFS(purchase!$N:$N,purchase!$C:$C,$C660,purchase!$E:$E,$E660,purchase!$G:$G,"&gt;="&amp;$F660,purchase!$G:$G,"&lt;="&amp;$G660))</f>
        <v/>
      </c>
      <c r="O660" s="10">
        <f>IF(M660="","",M660-N660)</f>
        <v/>
      </c>
      <c r="P660" s="11">
        <f>IF(M660=0,"",N660/M660)</f>
        <v/>
      </c>
      <c r="Q660" s="12">
        <f>IF(OR(G660="",O660=""),"",
IF(AND(G660&lt;TODAY(),O660&gt;0),"YES","NO"))</f>
        <v/>
      </c>
      <c r="R660" s="13" t="n"/>
      <c r="S660" s="14" t="n"/>
      <c r="T660" s="15">
        <f>IF(Q660="YES", IF(R660="Company",L660*(1+S660),IF(R660="Vendor",L660*(1-S660),"")),"")</f>
        <v/>
      </c>
      <c r="U660" s="15">
        <f>IF(Q660="YES",O660*T660,"")</f>
        <v/>
      </c>
      <c r="V660" s="16" t="n"/>
      <c r="W660" s="17">
        <f>IF(Q660="YES",G660+V660,"")</f>
        <v/>
      </c>
      <c r="X660" s="18">
        <f>IF(Q660="YES",IF(TODAY()&gt;W660,"OVERDUE","WITHIN TIME"),"")</f>
        <v/>
      </c>
    </row>
    <row r="661">
      <c r="A661" s="3" t="n">
        <v>657</v>
      </c>
      <c r="B661" s="4" t="n"/>
      <c r="C661" s="4" t="n"/>
      <c r="D661" s="5">
        <f>IF(E661="NRFC","Natural Rubber Field Coagulam","")</f>
        <v/>
      </c>
      <c r="E661" s="4" t="n"/>
      <c r="F661" s="6" t="n"/>
      <c r="G661" s="6" t="n"/>
      <c r="H661" s="7">
        <f>IF(G661="","",G661-TODAY())</f>
        <v/>
      </c>
      <c r="I661" s="8">
        <f>IF(G661="","",
IF(G661&lt;TODAY(),
IF(O661&gt;0,"Violated","Completed"),
IF(H661&lt;=7,"Expiring Soon",
"Active")))</f>
        <v/>
      </c>
      <c r="J661" s="8">
        <f>IF(C661="","",COUNTIFS(purchase!$C:$C,$C661,purchase!$E:$E,$E661,purchase!$G:$G,"&gt;="&amp;$F661,purchase!$G:$G,"&lt;="&amp;$G661))</f>
        <v/>
      </c>
      <c r="K661" s="9">
        <f>IF(COUNTIFS(purchase!$C:$C,$C661,purchase!$E:$E,$E661,purchase!$G:$G,"&gt;="&amp;$F661,purchase!$G:$G,"&lt;="&amp;$G661)=0,"",_xlfn.MAXIFS(purchase!$G:$G,purchase!$C:$C,$C661,purchase!$E:$E,$E661,purchase!$G:$G,"&gt;="&amp;$F661,purchase!$G:$G,"&lt;="&amp;$G661))</f>
        <v/>
      </c>
      <c r="L661" s="4" t="n"/>
      <c r="M661" s="4" t="n"/>
      <c r="N661" s="10">
        <f>IF(M661="","",SUMIFS(purchase!$N:$N,purchase!$C:$C,$C661,purchase!$E:$E,$E661,purchase!$G:$G,"&gt;="&amp;$F661,purchase!$G:$G,"&lt;="&amp;$G661))</f>
        <v/>
      </c>
      <c r="O661" s="10">
        <f>IF(M661="","",M661-N661)</f>
        <v/>
      </c>
      <c r="P661" s="11">
        <f>IF(M661=0,"",N661/M661)</f>
        <v/>
      </c>
      <c r="Q661" s="12">
        <f>IF(OR(G661="",O661=""),"",
IF(AND(G661&lt;TODAY(),O661&gt;0),"YES","NO"))</f>
        <v/>
      </c>
      <c r="R661" s="13" t="n"/>
      <c r="S661" s="14" t="n"/>
      <c r="T661" s="15">
        <f>IF(Q661="YES", IF(R661="Company",L661*(1+S661),IF(R661="Vendor",L661*(1-S661),"")),"")</f>
        <v/>
      </c>
      <c r="U661" s="15">
        <f>IF(Q661="YES",O661*T661,"")</f>
        <v/>
      </c>
      <c r="V661" s="16" t="n"/>
      <c r="W661" s="17">
        <f>IF(Q661="YES",G661+V661,"")</f>
        <v/>
      </c>
      <c r="X661" s="18">
        <f>IF(Q661="YES",IF(TODAY()&gt;W661,"OVERDUE","WITHIN TIME"),"")</f>
        <v/>
      </c>
    </row>
    <row r="662">
      <c r="A662" s="3" t="n">
        <v>658</v>
      </c>
      <c r="B662" s="4" t="n"/>
      <c r="C662" s="4" t="n"/>
      <c r="D662" s="5">
        <f>IF(E662="NRFC","Natural Rubber Field Coagulam","")</f>
        <v/>
      </c>
      <c r="E662" s="4" t="n"/>
      <c r="F662" s="6" t="n"/>
      <c r="G662" s="6" t="n"/>
      <c r="H662" s="7">
        <f>IF(G662="","",G662-TODAY())</f>
        <v/>
      </c>
      <c r="I662" s="8">
        <f>IF(G662="","",
IF(G662&lt;TODAY(),
IF(O662&gt;0,"Violated","Completed"),
IF(H662&lt;=7,"Expiring Soon",
"Active")))</f>
        <v/>
      </c>
      <c r="J662" s="8">
        <f>IF(C662="","",COUNTIFS(purchase!$C:$C,$C662,purchase!$E:$E,$E662,purchase!$G:$G,"&gt;="&amp;$F662,purchase!$G:$G,"&lt;="&amp;$G662))</f>
        <v/>
      </c>
      <c r="K662" s="9">
        <f>IF(COUNTIFS(purchase!$C:$C,$C662,purchase!$E:$E,$E662,purchase!$G:$G,"&gt;="&amp;$F662,purchase!$G:$G,"&lt;="&amp;$G662)=0,"",_xlfn.MAXIFS(purchase!$G:$G,purchase!$C:$C,$C662,purchase!$E:$E,$E662,purchase!$G:$G,"&gt;="&amp;$F662,purchase!$G:$G,"&lt;="&amp;$G662))</f>
        <v/>
      </c>
      <c r="L662" s="4" t="n"/>
      <c r="M662" s="4" t="n"/>
      <c r="N662" s="10">
        <f>IF(M662="","",SUMIFS(purchase!$N:$N,purchase!$C:$C,$C662,purchase!$E:$E,$E662,purchase!$G:$G,"&gt;="&amp;$F662,purchase!$G:$G,"&lt;="&amp;$G662))</f>
        <v/>
      </c>
      <c r="O662" s="10">
        <f>IF(M662="","",M662-N662)</f>
        <v/>
      </c>
      <c r="P662" s="11">
        <f>IF(M662=0,"",N662/M662)</f>
        <v/>
      </c>
      <c r="Q662" s="12">
        <f>IF(OR(G662="",O662=""),"",
IF(AND(G662&lt;TODAY(),O662&gt;0),"YES","NO"))</f>
        <v/>
      </c>
      <c r="R662" s="13" t="n"/>
      <c r="S662" s="14" t="n"/>
      <c r="T662" s="15">
        <f>IF(Q662="YES", IF(R662="Company",L662*(1+S662),IF(R662="Vendor",L662*(1-S662),"")),"")</f>
        <v/>
      </c>
      <c r="U662" s="15">
        <f>IF(Q662="YES",O662*T662,"")</f>
        <v/>
      </c>
      <c r="V662" s="16" t="n"/>
      <c r="W662" s="17">
        <f>IF(Q662="YES",G662+V662,"")</f>
        <v/>
      </c>
      <c r="X662" s="18">
        <f>IF(Q662="YES",IF(TODAY()&gt;W662,"OVERDUE","WITHIN TIME"),"")</f>
        <v/>
      </c>
    </row>
    <row r="663">
      <c r="A663" s="3" t="n">
        <v>659</v>
      </c>
      <c r="B663" s="4" t="n"/>
      <c r="C663" s="4" t="n"/>
      <c r="D663" s="5">
        <f>IF(E663="NRFC","Natural Rubber Field Coagulam","")</f>
        <v/>
      </c>
      <c r="E663" s="4" t="n"/>
      <c r="F663" s="6" t="n"/>
      <c r="G663" s="6" t="n"/>
      <c r="H663" s="7">
        <f>IF(G663="","",G663-TODAY())</f>
        <v/>
      </c>
      <c r="I663" s="8">
        <f>IF(G663="","",
IF(G663&lt;TODAY(),
IF(O663&gt;0,"Violated","Completed"),
IF(H663&lt;=7,"Expiring Soon",
"Active")))</f>
        <v/>
      </c>
      <c r="J663" s="8">
        <f>IF(C663="","",COUNTIFS(purchase!$C:$C,$C663,purchase!$E:$E,$E663,purchase!$G:$G,"&gt;="&amp;$F663,purchase!$G:$G,"&lt;="&amp;$G663))</f>
        <v/>
      </c>
      <c r="K663" s="9">
        <f>IF(COUNTIFS(purchase!$C:$C,$C663,purchase!$E:$E,$E663,purchase!$G:$G,"&gt;="&amp;$F663,purchase!$G:$G,"&lt;="&amp;$G663)=0,"",_xlfn.MAXIFS(purchase!$G:$G,purchase!$C:$C,$C663,purchase!$E:$E,$E663,purchase!$G:$G,"&gt;="&amp;$F663,purchase!$G:$G,"&lt;="&amp;$G663))</f>
        <v/>
      </c>
      <c r="L663" s="4" t="n"/>
      <c r="M663" s="4" t="n"/>
      <c r="N663" s="10">
        <f>IF(M663="","",SUMIFS(purchase!$N:$N,purchase!$C:$C,$C663,purchase!$E:$E,$E663,purchase!$G:$G,"&gt;="&amp;$F663,purchase!$G:$G,"&lt;="&amp;$G663))</f>
        <v/>
      </c>
      <c r="O663" s="10">
        <f>IF(M663="","",M663-N663)</f>
        <v/>
      </c>
      <c r="P663" s="11">
        <f>IF(M663=0,"",N663/M663)</f>
        <v/>
      </c>
      <c r="Q663" s="12">
        <f>IF(OR(G663="",O663=""),"",
IF(AND(G663&lt;TODAY(),O663&gt;0),"YES","NO"))</f>
        <v/>
      </c>
      <c r="R663" s="13" t="n"/>
      <c r="S663" s="14" t="n"/>
      <c r="T663" s="15">
        <f>IF(Q663="YES", IF(R663="Company",L663*(1+S663),IF(R663="Vendor",L663*(1-S663),"")),"")</f>
        <v/>
      </c>
      <c r="U663" s="15">
        <f>IF(Q663="YES",O663*T663,"")</f>
        <v/>
      </c>
      <c r="V663" s="16" t="n"/>
      <c r="W663" s="17">
        <f>IF(Q663="YES",G663+V663,"")</f>
        <v/>
      </c>
      <c r="X663" s="18">
        <f>IF(Q663="YES",IF(TODAY()&gt;W663,"OVERDUE","WITHIN TIME"),"")</f>
        <v/>
      </c>
    </row>
    <row r="664">
      <c r="A664" s="3" t="n">
        <v>660</v>
      </c>
      <c r="B664" s="4" t="n"/>
      <c r="C664" s="4" t="n"/>
      <c r="D664" s="5">
        <f>IF(E664="NRFC","Natural Rubber Field Coagulam","")</f>
        <v/>
      </c>
      <c r="E664" s="4" t="n"/>
      <c r="F664" s="6" t="n"/>
      <c r="G664" s="6" t="n"/>
      <c r="H664" s="7">
        <f>IF(G664="","",G664-TODAY())</f>
        <v/>
      </c>
      <c r="I664" s="8">
        <f>IF(G664="","",
IF(G664&lt;TODAY(),
IF(O664&gt;0,"Violated","Completed"),
IF(H664&lt;=7,"Expiring Soon",
"Active")))</f>
        <v/>
      </c>
      <c r="J664" s="8">
        <f>IF(C664="","",COUNTIFS(purchase!$C:$C,$C664,purchase!$E:$E,$E664,purchase!$G:$G,"&gt;="&amp;$F664,purchase!$G:$G,"&lt;="&amp;$G664))</f>
        <v/>
      </c>
      <c r="K664" s="9">
        <f>IF(COUNTIFS(purchase!$C:$C,$C664,purchase!$E:$E,$E664,purchase!$G:$G,"&gt;="&amp;$F664,purchase!$G:$G,"&lt;="&amp;$G664)=0,"",_xlfn.MAXIFS(purchase!$G:$G,purchase!$C:$C,$C664,purchase!$E:$E,$E664,purchase!$G:$G,"&gt;="&amp;$F664,purchase!$G:$G,"&lt;="&amp;$G664))</f>
        <v/>
      </c>
      <c r="L664" s="4" t="n"/>
      <c r="M664" s="4" t="n"/>
      <c r="N664" s="10">
        <f>IF(M664="","",SUMIFS(purchase!$N:$N,purchase!$C:$C,$C664,purchase!$E:$E,$E664,purchase!$G:$G,"&gt;="&amp;$F664,purchase!$G:$G,"&lt;="&amp;$G664))</f>
        <v/>
      </c>
      <c r="O664" s="10">
        <f>IF(M664="","",M664-N664)</f>
        <v/>
      </c>
      <c r="P664" s="11">
        <f>IF(M664=0,"",N664/M664)</f>
        <v/>
      </c>
      <c r="Q664" s="12">
        <f>IF(OR(G664="",O664=""),"",
IF(AND(G664&lt;TODAY(),O664&gt;0),"YES","NO"))</f>
        <v/>
      </c>
      <c r="R664" s="13" t="n"/>
      <c r="S664" s="14" t="n"/>
      <c r="T664" s="15">
        <f>IF(Q664="YES", IF(R664="Company",L664*(1+S664),IF(R664="Vendor",L664*(1-S664),"")),"")</f>
        <v/>
      </c>
      <c r="U664" s="15">
        <f>IF(Q664="YES",O664*T664,"")</f>
        <v/>
      </c>
      <c r="V664" s="16" t="n"/>
      <c r="W664" s="17">
        <f>IF(Q664="YES",G664+V664,"")</f>
        <v/>
      </c>
      <c r="X664" s="18">
        <f>IF(Q664="YES",IF(TODAY()&gt;W664,"OVERDUE","WITHIN TIME"),"")</f>
        <v/>
      </c>
    </row>
    <row r="665">
      <c r="A665" s="3" t="n">
        <v>661</v>
      </c>
      <c r="B665" s="4" t="n"/>
      <c r="C665" s="4" t="n"/>
      <c r="D665" s="5">
        <f>IF(E665="NRFC","Natural Rubber Field Coagulam","")</f>
        <v/>
      </c>
      <c r="E665" s="4" t="n"/>
      <c r="F665" s="6" t="n"/>
      <c r="G665" s="6" t="n"/>
      <c r="H665" s="7">
        <f>IF(G665="","",G665-TODAY())</f>
        <v/>
      </c>
      <c r="I665" s="8">
        <f>IF(G665="","",
IF(G665&lt;TODAY(),
IF(O665&gt;0,"Violated","Completed"),
IF(H665&lt;=7,"Expiring Soon",
"Active")))</f>
        <v/>
      </c>
      <c r="J665" s="8">
        <f>IF(C665="","",COUNTIFS(purchase!$C:$C,$C665,purchase!$E:$E,$E665,purchase!$G:$G,"&gt;="&amp;$F665,purchase!$G:$G,"&lt;="&amp;$G665))</f>
        <v/>
      </c>
      <c r="K665" s="9">
        <f>IF(COUNTIFS(purchase!$C:$C,$C665,purchase!$E:$E,$E665,purchase!$G:$G,"&gt;="&amp;$F665,purchase!$G:$G,"&lt;="&amp;$G665)=0,"",_xlfn.MAXIFS(purchase!$G:$G,purchase!$C:$C,$C665,purchase!$E:$E,$E665,purchase!$G:$G,"&gt;="&amp;$F665,purchase!$G:$G,"&lt;="&amp;$G665))</f>
        <v/>
      </c>
      <c r="L665" s="4" t="n"/>
      <c r="M665" s="4" t="n"/>
      <c r="N665" s="10">
        <f>IF(M665="","",SUMIFS(purchase!$N:$N,purchase!$C:$C,$C665,purchase!$E:$E,$E665,purchase!$G:$G,"&gt;="&amp;$F665,purchase!$G:$G,"&lt;="&amp;$G665))</f>
        <v/>
      </c>
      <c r="O665" s="10">
        <f>IF(M665="","",M665-N665)</f>
        <v/>
      </c>
      <c r="P665" s="11">
        <f>IF(M665=0,"",N665/M665)</f>
        <v/>
      </c>
      <c r="Q665" s="12">
        <f>IF(OR(G665="",O665=""),"",
IF(AND(G665&lt;TODAY(),O665&gt;0),"YES","NO"))</f>
        <v/>
      </c>
      <c r="R665" s="13" t="n"/>
      <c r="S665" s="14" t="n"/>
      <c r="T665" s="15">
        <f>IF(Q665="YES", IF(R665="Company",L665*(1+S665),IF(R665="Vendor",L665*(1-S665),"")),"")</f>
        <v/>
      </c>
      <c r="U665" s="15">
        <f>IF(Q665="YES",O665*T665,"")</f>
        <v/>
      </c>
      <c r="V665" s="16" t="n"/>
      <c r="W665" s="17">
        <f>IF(Q665="YES",G665+V665,"")</f>
        <v/>
      </c>
      <c r="X665" s="18">
        <f>IF(Q665="YES",IF(TODAY()&gt;W665,"OVERDUE","WITHIN TIME"),"")</f>
        <v/>
      </c>
    </row>
    <row r="666">
      <c r="A666" s="3" t="n">
        <v>662</v>
      </c>
      <c r="B666" s="4" t="n"/>
      <c r="C666" s="4" t="n"/>
      <c r="D666" s="5">
        <f>IF(E666="NRFC","Natural Rubber Field Coagulam","")</f>
        <v/>
      </c>
      <c r="E666" s="4" t="n"/>
      <c r="F666" s="6" t="n"/>
      <c r="G666" s="6" t="n"/>
      <c r="H666" s="7">
        <f>IF(G666="","",G666-TODAY())</f>
        <v/>
      </c>
      <c r="I666" s="8">
        <f>IF(G666="","",
IF(G666&lt;TODAY(),
IF(O666&gt;0,"Violated","Completed"),
IF(H666&lt;=7,"Expiring Soon",
"Active")))</f>
        <v/>
      </c>
      <c r="J666" s="8">
        <f>IF(C666="","",COUNTIFS(purchase!$C:$C,$C666,purchase!$E:$E,$E666,purchase!$G:$G,"&gt;="&amp;$F666,purchase!$G:$G,"&lt;="&amp;$G666))</f>
        <v/>
      </c>
      <c r="K666" s="9">
        <f>IF(COUNTIFS(purchase!$C:$C,$C666,purchase!$E:$E,$E666,purchase!$G:$G,"&gt;="&amp;$F666,purchase!$G:$G,"&lt;="&amp;$G666)=0,"",_xlfn.MAXIFS(purchase!$G:$G,purchase!$C:$C,$C666,purchase!$E:$E,$E666,purchase!$G:$G,"&gt;="&amp;$F666,purchase!$G:$G,"&lt;="&amp;$G666))</f>
        <v/>
      </c>
      <c r="L666" s="4" t="n"/>
      <c r="M666" s="4" t="n"/>
      <c r="N666" s="10">
        <f>IF(M666="","",SUMIFS(purchase!$N:$N,purchase!$C:$C,$C666,purchase!$E:$E,$E666,purchase!$G:$G,"&gt;="&amp;$F666,purchase!$G:$G,"&lt;="&amp;$G666))</f>
        <v/>
      </c>
      <c r="O666" s="10">
        <f>IF(M666="","",M666-N666)</f>
        <v/>
      </c>
      <c r="P666" s="11">
        <f>IF(M666=0,"",N666/M666)</f>
        <v/>
      </c>
      <c r="Q666" s="12">
        <f>IF(OR(G666="",O666=""),"",
IF(AND(G666&lt;TODAY(),O666&gt;0),"YES","NO"))</f>
        <v/>
      </c>
      <c r="R666" s="13" t="n"/>
      <c r="S666" s="14" t="n"/>
      <c r="T666" s="15">
        <f>IF(Q666="YES", IF(R666="Company",L666*(1+S666),IF(R666="Vendor",L666*(1-S666),"")),"")</f>
        <v/>
      </c>
      <c r="U666" s="15">
        <f>IF(Q666="YES",O666*T666,"")</f>
        <v/>
      </c>
      <c r="V666" s="16" t="n"/>
      <c r="W666" s="17">
        <f>IF(Q666="YES",G666+V666,"")</f>
        <v/>
      </c>
      <c r="X666" s="18">
        <f>IF(Q666="YES",IF(TODAY()&gt;W666,"OVERDUE","WITHIN TIME"),"")</f>
        <v/>
      </c>
    </row>
    <row r="667">
      <c r="A667" s="3" t="n">
        <v>663</v>
      </c>
      <c r="B667" s="4" t="n"/>
      <c r="C667" s="4" t="n"/>
      <c r="D667" s="5">
        <f>IF(E667="NRFC","Natural Rubber Field Coagulam","")</f>
        <v/>
      </c>
      <c r="E667" s="4" t="n"/>
      <c r="F667" s="6" t="n"/>
      <c r="G667" s="6" t="n"/>
      <c r="H667" s="7">
        <f>IF(G667="","",G667-TODAY())</f>
        <v/>
      </c>
      <c r="I667" s="8">
        <f>IF(G667="","",
IF(G667&lt;TODAY(),
IF(O667&gt;0,"Violated","Completed"),
IF(H667&lt;=7,"Expiring Soon",
"Active")))</f>
        <v/>
      </c>
      <c r="J667" s="8">
        <f>IF(C667="","",COUNTIFS(purchase!$C:$C,$C667,purchase!$E:$E,$E667,purchase!$G:$G,"&gt;="&amp;$F667,purchase!$G:$G,"&lt;="&amp;$G667))</f>
        <v/>
      </c>
      <c r="K667" s="9">
        <f>IF(COUNTIFS(purchase!$C:$C,$C667,purchase!$E:$E,$E667,purchase!$G:$G,"&gt;="&amp;$F667,purchase!$G:$G,"&lt;="&amp;$G667)=0,"",_xlfn.MAXIFS(purchase!$G:$G,purchase!$C:$C,$C667,purchase!$E:$E,$E667,purchase!$G:$G,"&gt;="&amp;$F667,purchase!$G:$G,"&lt;="&amp;$G667))</f>
        <v/>
      </c>
      <c r="L667" s="4" t="n"/>
      <c r="M667" s="4" t="n"/>
      <c r="N667" s="10">
        <f>IF(M667="","",SUMIFS(purchase!$N:$N,purchase!$C:$C,$C667,purchase!$E:$E,$E667,purchase!$G:$G,"&gt;="&amp;$F667,purchase!$G:$G,"&lt;="&amp;$G667))</f>
        <v/>
      </c>
      <c r="O667" s="10">
        <f>IF(M667="","",M667-N667)</f>
        <v/>
      </c>
      <c r="P667" s="11">
        <f>IF(M667=0,"",N667/M667)</f>
        <v/>
      </c>
      <c r="Q667" s="12">
        <f>IF(OR(G667="",O667=""),"",
IF(AND(G667&lt;TODAY(),O667&gt;0),"YES","NO"))</f>
        <v/>
      </c>
      <c r="R667" s="13" t="n"/>
      <c r="S667" s="14" t="n"/>
      <c r="T667" s="15">
        <f>IF(Q667="YES", IF(R667="Company",L667*(1+S667),IF(R667="Vendor",L667*(1-S667),"")),"")</f>
        <v/>
      </c>
      <c r="U667" s="15">
        <f>IF(Q667="YES",O667*T667,"")</f>
        <v/>
      </c>
      <c r="V667" s="16" t="n"/>
      <c r="W667" s="17">
        <f>IF(Q667="YES",G667+V667,"")</f>
        <v/>
      </c>
      <c r="X667" s="18">
        <f>IF(Q667="YES",IF(TODAY()&gt;W667,"OVERDUE","WITHIN TIME"),"")</f>
        <v/>
      </c>
    </row>
    <row r="668">
      <c r="A668" s="3" t="n">
        <v>664</v>
      </c>
      <c r="B668" s="4" t="n"/>
      <c r="C668" s="4" t="n"/>
      <c r="D668" s="5">
        <f>IF(E668="NRFC","Natural Rubber Field Coagulam","")</f>
        <v/>
      </c>
      <c r="E668" s="4" t="n"/>
      <c r="F668" s="6" t="n"/>
      <c r="G668" s="6" t="n"/>
      <c r="H668" s="7">
        <f>IF(G668="","",G668-TODAY())</f>
        <v/>
      </c>
      <c r="I668" s="8">
        <f>IF(G668="","",
IF(G668&lt;TODAY(),
IF(O668&gt;0,"Violated","Completed"),
IF(H668&lt;=7,"Expiring Soon",
"Active")))</f>
        <v/>
      </c>
      <c r="J668" s="8">
        <f>IF(C668="","",COUNTIFS(purchase!$C:$C,$C668,purchase!$E:$E,$E668,purchase!$G:$G,"&gt;="&amp;$F668,purchase!$G:$G,"&lt;="&amp;$G668))</f>
        <v/>
      </c>
      <c r="K668" s="9">
        <f>IF(COUNTIFS(purchase!$C:$C,$C668,purchase!$E:$E,$E668,purchase!$G:$G,"&gt;="&amp;$F668,purchase!$G:$G,"&lt;="&amp;$G668)=0,"",_xlfn.MAXIFS(purchase!$G:$G,purchase!$C:$C,$C668,purchase!$E:$E,$E668,purchase!$G:$G,"&gt;="&amp;$F668,purchase!$G:$G,"&lt;="&amp;$G668))</f>
        <v/>
      </c>
      <c r="L668" s="4" t="n"/>
      <c r="M668" s="4" t="n"/>
      <c r="N668" s="10">
        <f>IF(M668="","",SUMIFS(purchase!$N:$N,purchase!$C:$C,$C668,purchase!$E:$E,$E668,purchase!$G:$G,"&gt;="&amp;$F668,purchase!$G:$G,"&lt;="&amp;$G668))</f>
        <v/>
      </c>
      <c r="O668" s="10">
        <f>IF(M668="","",M668-N668)</f>
        <v/>
      </c>
      <c r="P668" s="11">
        <f>IF(M668=0,"",N668/M668)</f>
        <v/>
      </c>
      <c r="Q668" s="12">
        <f>IF(OR(G668="",O668=""),"",
IF(AND(G668&lt;TODAY(),O668&gt;0),"YES","NO"))</f>
        <v/>
      </c>
      <c r="R668" s="13" t="n"/>
      <c r="S668" s="14" t="n"/>
      <c r="T668" s="15">
        <f>IF(Q668="YES", IF(R668="Company",L668*(1+S668),IF(R668="Vendor",L668*(1-S668),"")),"")</f>
        <v/>
      </c>
      <c r="U668" s="15">
        <f>IF(Q668="YES",O668*T668,"")</f>
        <v/>
      </c>
      <c r="V668" s="16" t="n"/>
      <c r="W668" s="17">
        <f>IF(Q668="YES",G668+V668,"")</f>
        <v/>
      </c>
      <c r="X668" s="18">
        <f>IF(Q668="YES",IF(TODAY()&gt;W668,"OVERDUE","WITHIN TIME"),"")</f>
        <v/>
      </c>
    </row>
    <row r="669">
      <c r="A669" s="3" t="n">
        <v>665</v>
      </c>
      <c r="B669" s="4" t="n"/>
      <c r="C669" s="4" t="n"/>
      <c r="D669" s="5">
        <f>IF(E669="NRFC","Natural Rubber Field Coagulam","")</f>
        <v/>
      </c>
      <c r="E669" s="4" t="n"/>
      <c r="F669" s="6" t="n"/>
      <c r="G669" s="6" t="n"/>
      <c r="H669" s="7">
        <f>IF(G669="","",G669-TODAY())</f>
        <v/>
      </c>
      <c r="I669" s="8">
        <f>IF(G669="","",
IF(G669&lt;TODAY(),
IF(O669&gt;0,"Violated","Completed"),
IF(H669&lt;=7,"Expiring Soon",
"Active")))</f>
        <v/>
      </c>
      <c r="J669" s="8">
        <f>IF(C669="","",COUNTIFS(purchase!$C:$C,$C669,purchase!$E:$E,$E669,purchase!$G:$G,"&gt;="&amp;$F669,purchase!$G:$G,"&lt;="&amp;$G669))</f>
        <v/>
      </c>
      <c r="K669" s="9">
        <f>IF(COUNTIFS(purchase!$C:$C,$C669,purchase!$E:$E,$E669,purchase!$G:$G,"&gt;="&amp;$F669,purchase!$G:$G,"&lt;="&amp;$G669)=0,"",_xlfn.MAXIFS(purchase!$G:$G,purchase!$C:$C,$C669,purchase!$E:$E,$E669,purchase!$G:$G,"&gt;="&amp;$F669,purchase!$G:$G,"&lt;="&amp;$G669))</f>
        <v/>
      </c>
      <c r="L669" s="4" t="n"/>
      <c r="M669" s="4" t="n"/>
      <c r="N669" s="10">
        <f>IF(M669="","",SUMIFS(purchase!$N:$N,purchase!$C:$C,$C669,purchase!$E:$E,$E669,purchase!$G:$G,"&gt;="&amp;$F669,purchase!$G:$G,"&lt;="&amp;$G669))</f>
        <v/>
      </c>
      <c r="O669" s="10">
        <f>IF(M669="","",M669-N669)</f>
        <v/>
      </c>
      <c r="P669" s="11">
        <f>IF(M669=0,"",N669/M669)</f>
        <v/>
      </c>
      <c r="Q669" s="12">
        <f>IF(OR(G669="",O669=""),"",
IF(AND(G669&lt;TODAY(),O669&gt;0),"YES","NO"))</f>
        <v/>
      </c>
      <c r="R669" s="13" t="n"/>
      <c r="S669" s="14" t="n"/>
      <c r="T669" s="15">
        <f>IF(Q669="YES", IF(R669="Company",L669*(1+S669),IF(R669="Vendor",L669*(1-S669),"")),"")</f>
        <v/>
      </c>
      <c r="U669" s="15">
        <f>IF(Q669="YES",O669*T669,"")</f>
        <v/>
      </c>
      <c r="V669" s="16" t="n"/>
      <c r="W669" s="17">
        <f>IF(Q669="YES",G669+V669,"")</f>
        <v/>
      </c>
      <c r="X669" s="18">
        <f>IF(Q669="YES",IF(TODAY()&gt;W669,"OVERDUE","WITHIN TIME"),"")</f>
        <v/>
      </c>
    </row>
    <row r="670">
      <c r="A670" s="3" t="n">
        <v>666</v>
      </c>
      <c r="B670" s="4" t="n"/>
      <c r="C670" s="4" t="n"/>
      <c r="D670" s="5">
        <f>IF(E670="NRFC","Natural Rubber Field Coagulam","")</f>
        <v/>
      </c>
      <c r="E670" s="4" t="n"/>
      <c r="F670" s="6" t="n"/>
      <c r="G670" s="6" t="n"/>
      <c r="H670" s="7">
        <f>IF(G670="","",G670-TODAY())</f>
        <v/>
      </c>
      <c r="I670" s="8">
        <f>IF(G670="","",
IF(G670&lt;TODAY(),
IF(O670&gt;0,"Violated","Completed"),
IF(H670&lt;=7,"Expiring Soon",
"Active")))</f>
        <v/>
      </c>
      <c r="J670" s="8">
        <f>IF(C670="","",COUNTIFS(purchase!$C:$C,$C670,purchase!$E:$E,$E670,purchase!$G:$G,"&gt;="&amp;$F670,purchase!$G:$G,"&lt;="&amp;$G670))</f>
        <v/>
      </c>
      <c r="K670" s="9">
        <f>IF(COUNTIFS(purchase!$C:$C,$C670,purchase!$E:$E,$E670,purchase!$G:$G,"&gt;="&amp;$F670,purchase!$G:$G,"&lt;="&amp;$G670)=0,"",_xlfn.MAXIFS(purchase!$G:$G,purchase!$C:$C,$C670,purchase!$E:$E,$E670,purchase!$G:$G,"&gt;="&amp;$F670,purchase!$G:$G,"&lt;="&amp;$G670))</f>
        <v/>
      </c>
      <c r="L670" s="4" t="n"/>
      <c r="M670" s="4" t="n"/>
      <c r="N670" s="10">
        <f>IF(M670="","",SUMIFS(purchase!$N:$N,purchase!$C:$C,$C670,purchase!$E:$E,$E670,purchase!$G:$G,"&gt;="&amp;$F670,purchase!$G:$G,"&lt;="&amp;$G670))</f>
        <v/>
      </c>
      <c r="O670" s="10">
        <f>IF(M670="","",M670-N670)</f>
        <v/>
      </c>
      <c r="P670" s="11">
        <f>IF(M670=0,"",N670/M670)</f>
        <v/>
      </c>
      <c r="Q670" s="12">
        <f>IF(OR(G670="",O670=""),"",
IF(AND(G670&lt;TODAY(),O670&gt;0),"YES","NO"))</f>
        <v/>
      </c>
      <c r="R670" s="13" t="n"/>
      <c r="S670" s="14" t="n"/>
      <c r="T670" s="15">
        <f>IF(Q670="YES", IF(R670="Company",L670*(1+S670),IF(R670="Vendor",L670*(1-S670),"")),"")</f>
        <v/>
      </c>
      <c r="U670" s="15">
        <f>IF(Q670="YES",O670*T670,"")</f>
        <v/>
      </c>
      <c r="V670" s="16" t="n"/>
      <c r="W670" s="17">
        <f>IF(Q670="YES",G670+V670,"")</f>
        <v/>
      </c>
      <c r="X670" s="18">
        <f>IF(Q670="YES",IF(TODAY()&gt;W670,"OVERDUE","WITHIN TIME"),"")</f>
        <v/>
      </c>
    </row>
    <row r="671">
      <c r="A671" s="3" t="n">
        <v>667</v>
      </c>
      <c r="B671" s="4" t="n"/>
      <c r="C671" s="4" t="n"/>
      <c r="D671" s="5">
        <f>IF(E671="NRFC","Natural Rubber Field Coagulam","")</f>
        <v/>
      </c>
      <c r="E671" s="4" t="n"/>
      <c r="F671" s="6" t="n"/>
      <c r="G671" s="6" t="n"/>
      <c r="H671" s="7">
        <f>IF(G671="","",G671-TODAY())</f>
        <v/>
      </c>
      <c r="I671" s="8">
        <f>IF(G671="","",
IF(G671&lt;TODAY(),
IF(O671&gt;0,"Violated","Completed"),
IF(H671&lt;=7,"Expiring Soon",
"Active")))</f>
        <v/>
      </c>
      <c r="J671" s="8">
        <f>IF(C671="","",COUNTIFS(purchase!$C:$C,$C671,purchase!$E:$E,$E671,purchase!$G:$G,"&gt;="&amp;$F671,purchase!$G:$G,"&lt;="&amp;$G671))</f>
        <v/>
      </c>
      <c r="K671" s="9">
        <f>IF(COUNTIFS(purchase!$C:$C,$C671,purchase!$E:$E,$E671,purchase!$G:$G,"&gt;="&amp;$F671,purchase!$G:$G,"&lt;="&amp;$G671)=0,"",_xlfn.MAXIFS(purchase!$G:$G,purchase!$C:$C,$C671,purchase!$E:$E,$E671,purchase!$G:$G,"&gt;="&amp;$F671,purchase!$G:$G,"&lt;="&amp;$G671))</f>
        <v/>
      </c>
      <c r="L671" s="4" t="n"/>
      <c r="M671" s="4" t="n"/>
      <c r="N671" s="10">
        <f>IF(M671="","",SUMIFS(purchase!$N:$N,purchase!$C:$C,$C671,purchase!$E:$E,$E671,purchase!$G:$G,"&gt;="&amp;$F671,purchase!$G:$G,"&lt;="&amp;$G671))</f>
        <v/>
      </c>
      <c r="O671" s="10">
        <f>IF(M671="","",M671-N671)</f>
        <v/>
      </c>
      <c r="P671" s="11">
        <f>IF(M671=0,"",N671/M671)</f>
        <v/>
      </c>
      <c r="Q671" s="12">
        <f>IF(OR(G671="",O671=""),"",
IF(AND(G671&lt;TODAY(),O671&gt;0),"YES","NO"))</f>
        <v/>
      </c>
      <c r="R671" s="13" t="n"/>
      <c r="S671" s="14" t="n"/>
      <c r="T671" s="15">
        <f>IF(Q671="YES", IF(R671="Company",L671*(1+S671),IF(R671="Vendor",L671*(1-S671),"")),"")</f>
        <v/>
      </c>
      <c r="U671" s="15">
        <f>IF(Q671="YES",O671*T671,"")</f>
        <v/>
      </c>
      <c r="V671" s="16" t="n"/>
      <c r="W671" s="17">
        <f>IF(Q671="YES",G671+V671,"")</f>
        <v/>
      </c>
      <c r="X671" s="18">
        <f>IF(Q671="YES",IF(TODAY()&gt;W671,"OVERDUE","WITHIN TIME"),"")</f>
        <v/>
      </c>
    </row>
    <row r="672">
      <c r="A672" s="3" t="n">
        <v>668</v>
      </c>
      <c r="B672" s="4" t="n"/>
      <c r="C672" s="4" t="n"/>
      <c r="D672" s="5">
        <f>IF(E672="NRFC","Natural Rubber Field Coagulam","")</f>
        <v/>
      </c>
      <c r="E672" s="4" t="n"/>
      <c r="F672" s="6" t="n"/>
      <c r="G672" s="6" t="n"/>
      <c r="H672" s="7">
        <f>IF(G672="","",G672-TODAY())</f>
        <v/>
      </c>
      <c r="I672" s="8">
        <f>IF(G672="","",
IF(G672&lt;TODAY(),
IF(O672&gt;0,"Violated","Completed"),
IF(H672&lt;=7,"Expiring Soon",
"Active")))</f>
        <v/>
      </c>
      <c r="J672" s="8">
        <f>IF(C672="","",COUNTIFS(purchase!$C:$C,$C672,purchase!$E:$E,$E672,purchase!$G:$G,"&gt;="&amp;$F672,purchase!$G:$G,"&lt;="&amp;$G672))</f>
        <v/>
      </c>
      <c r="K672" s="9">
        <f>IF(COUNTIFS(purchase!$C:$C,$C672,purchase!$E:$E,$E672,purchase!$G:$G,"&gt;="&amp;$F672,purchase!$G:$G,"&lt;="&amp;$G672)=0,"",_xlfn.MAXIFS(purchase!$G:$G,purchase!$C:$C,$C672,purchase!$E:$E,$E672,purchase!$G:$G,"&gt;="&amp;$F672,purchase!$G:$G,"&lt;="&amp;$G672))</f>
        <v/>
      </c>
      <c r="L672" s="4" t="n"/>
      <c r="M672" s="4" t="n"/>
      <c r="N672" s="10">
        <f>IF(M672="","",SUMIFS(purchase!$N:$N,purchase!$C:$C,$C672,purchase!$E:$E,$E672,purchase!$G:$G,"&gt;="&amp;$F672,purchase!$G:$G,"&lt;="&amp;$G672))</f>
        <v/>
      </c>
      <c r="O672" s="10">
        <f>IF(M672="","",M672-N672)</f>
        <v/>
      </c>
      <c r="P672" s="11">
        <f>IF(M672=0,"",N672/M672)</f>
        <v/>
      </c>
      <c r="Q672" s="12">
        <f>IF(OR(G672="",O672=""),"",
IF(AND(G672&lt;TODAY(),O672&gt;0),"YES","NO"))</f>
        <v/>
      </c>
      <c r="R672" s="13" t="n"/>
      <c r="S672" s="14" t="n"/>
      <c r="T672" s="15">
        <f>IF(Q672="YES", IF(R672="Company",L672*(1+S672),IF(R672="Vendor",L672*(1-S672),"")),"")</f>
        <v/>
      </c>
      <c r="U672" s="15">
        <f>IF(Q672="YES",O672*T672,"")</f>
        <v/>
      </c>
      <c r="V672" s="16" t="n"/>
      <c r="W672" s="17">
        <f>IF(Q672="YES",G672+V672,"")</f>
        <v/>
      </c>
      <c r="X672" s="18">
        <f>IF(Q672="YES",IF(TODAY()&gt;W672,"OVERDUE","WITHIN TIME"),"")</f>
        <v/>
      </c>
    </row>
    <row r="673">
      <c r="A673" s="3" t="n">
        <v>669</v>
      </c>
      <c r="B673" s="4" t="n"/>
      <c r="C673" s="4" t="n"/>
      <c r="D673" s="5">
        <f>IF(E673="NRFC","Natural Rubber Field Coagulam","")</f>
        <v/>
      </c>
      <c r="E673" s="4" t="n"/>
      <c r="F673" s="6" t="n"/>
      <c r="G673" s="6" t="n"/>
      <c r="H673" s="7">
        <f>IF(G673="","",G673-TODAY())</f>
        <v/>
      </c>
      <c r="I673" s="8">
        <f>IF(G673="","",
IF(G673&lt;TODAY(),
IF(O673&gt;0,"Violated","Completed"),
IF(H673&lt;=7,"Expiring Soon",
"Active")))</f>
        <v/>
      </c>
      <c r="J673" s="8">
        <f>IF(C673="","",COUNTIFS(purchase!$C:$C,$C673,purchase!$E:$E,$E673,purchase!$G:$G,"&gt;="&amp;$F673,purchase!$G:$G,"&lt;="&amp;$G673))</f>
        <v/>
      </c>
      <c r="K673" s="9">
        <f>IF(COUNTIFS(purchase!$C:$C,$C673,purchase!$E:$E,$E673,purchase!$G:$G,"&gt;="&amp;$F673,purchase!$G:$G,"&lt;="&amp;$G673)=0,"",_xlfn.MAXIFS(purchase!$G:$G,purchase!$C:$C,$C673,purchase!$E:$E,$E673,purchase!$G:$G,"&gt;="&amp;$F673,purchase!$G:$G,"&lt;="&amp;$G673))</f>
        <v/>
      </c>
      <c r="L673" s="4" t="n"/>
      <c r="M673" s="4" t="n"/>
      <c r="N673" s="10">
        <f>IF(M673="","",SUMIFS(purchase!$N:$N,purchase!$C:$C,$C673,purchase!$E:$E,$E673,purchase!$G:$G,"&gt;="&amp;$F673,purchase!$G:$G,"&lt;="&amp;$G673))</f>
        <v/>
      </c>
      <c r="O673" s="10">
        <f>IF(M673="","",M673-N673)</f>
        <v/>
      </c>
      <c r="P673" s="11">
        <f>IF(M673=0,"",N673/M673)</f>
        <v/>
      </c>
      <c r="Q673" s="12">
        <f>IF(OR(G673="",O673=""),"",
IF(AND(G673&lt;TODAY(),O673&gt;0),"YES","NO"))</f>
        <v/>
      </c>
      <c r="R673" s="13" t="n"/>
      <c r="S673" s="14" t="n"/>
      <c r="T673" s="15">
        <f>IF(Q673="YES", IF(R673="Company",L673*(1+S673),IF(R673="Vendor",L673*(1-S673),"")),"")</f>
        <v/>
      </c>
      <c r="U673" s="15">
        <f>IF(Q673="YES",O673*T673,"")</f>
        <v/>
      </c>
      <c r="V673" s="16" t="n"/>
      <c r="W673" s="17">
        <f>IF(Q673="YES",G673+V673,"")</f>
        <v/>
      </c>
      <c r="X673" s="18">
        <f>IF(Q673="YES",IF(TODAY()&gt;W673,"OVERDUE","WITHIN TIME"),"")</f>
        <v/>
      </c>
    </row>
    <row r="674">
      <c r="A674" s="3" t="n">
        <v>670</v>
      </c>
      <c r="B674" s="4" t="n"/>
      <c r="C674" s="4" t="n"/>
      <c r="D674" s="5">
        <f>IF(E674="NRFC","Natural Rubber Field Coagulam","")</f>
        <v/>
      </c>
      <c r="E674" s="4" t="n"/>
      <c r="F674" s="6" t="n"/>
      <c r="G674" s="6" t="n"/>
      <c r="H674" s="7">
        <f>IF(G674="","",G674-TODAY())</f>
        <v/>
      </c>
      <c r="I674" s="8">
        <f>IF(G674="","",
IF(G674&lt;TODAY(),
IF(O674&gt;0,"Violated","Completed"),
IF(H674&lt;=7,"Expiring Soon",
"Active")))</f>
        <v/>
      </c>
      <c r="J674" s="8">
        <f>IF(C674="","",COUNTIFS(purchase!$C:$C,$C674,purchase!$E:$E,$E674,purchase!$G:$G,"&gt;="&amp;$F674,purchase!$G:$G,"&lt;="&amp;$G674))</f>
        <v/>
      </c>
      <c r="K674" s="9">
        <f>IF(COUNTIFS(purchase!$C:$C,$C674,purchase!$E:$E,$E674,purchase!$G:$G,"&gt;="&amp;$F674,purchase!$G:$G,"&lt;="&amp;$G674)=0,"",_xlfn.MAXIFS(purchase!$G:$G,purchase!$C:$C,$C674,purchase!$E:$E,$E674,purchase!$G:$G,"&gt;="&amp;$F674,purchase!$G:$G,"&lt;="&amp;$G674))</f>
        <v/>
      </c>
      <c r="L674" s="4" t="n"/>
      <c r="M674" s="4" t="n"/>
      <c r="N674" s="10">
        <f>IF(M674="","",SUMIFS(purchase!$N:$N,purchase!$C:$C,$C674,purchase!$E:$E,$E674,purchase!$G:$G,"&gt;="&amp;$F674,purchase!$G:$G,"&lt;="&amp;$G674))</f>
        <v/>
      </c>
      <c r="O674" s="10">
        <f>IF(M674="","",M674-N674)</f>
        <v/>
      </c>
      <c r="P674" s="11">
        <f>IF(M674=0,"",N674/M674)</f>
        <v/>
      </c>
      <c r="Q674" s="12">
        <f>IF(OR(G674="",O674=""),"",
IF(AND(G674&lt;TODAY(),O674&gt;0),"YES","NO"))</f>
        <v/>
      </c>
      <c r="R674" s="13" t="n"/>
      <c r="S674" s="14" t="n"/>
      <c r="T674" s="15">
        <f>IF(Q674="YES", IF(R674="Company",L674*(1+S674),IF(R674="Vendor",L674*(1-S674),"")),"")</f>
        <v/>
      </c>
      <c r="U674" s="15">
        <f>IF(Q674="YES",O674*T674,"")</f>
        <v/>
      </c>
      <c r="V674" s="16" t="n"/>
      <c r="W674" s="17">
        <f>IF(Q674="YES",G674+V674,"")</f>
        <v/>
      </c>
      <c r="X674" s="18">
        <f>IF(Q674="YES",IF(TODAY()&gt;W674,"OVERDUE","WITHIN TIME"),"")</f>
        <v/>
      </c>
    </row>
    <row r="675">
      <c r="A675" s="3" t="n">
        <v>671</v>
      </c>
      <c r="B675" s="4" t="n"/>
      <c r="C675" s="4" t="n"/>
      <c r="D675" s="5">
        <f>IF(E675="NRFC","Natural Rubber Field Coagulam","")</f>
        <v/>
      </c>
      <c r="E675" s="4" t="n"/>
      <c r="F675" s="6" t="n"/>
      <c r="G675" s="6" t="n"/>
      <c r="H675" s="7">
        <f>IF(G675="","",G675-TODAY())</f>
        <v/>
      </c>
      <c r="I675" s="8">
        <f>IF(G675="","",
IF(G675&lt;TODAY(),
IF(O675&gt;0,"Violated","Completed"),
IF(H675&lt;=7,"Expiring Soon",
"Active")))</f>
        <v/>
      </c>
      <c r="J675" s="8">
        <f>IF(C675="","",COUNTIFS(purchase!$C:$C,$C675,purchase!$E:$E,$E675,purchase!$G:$G,"&gt;="&amp;$F675,purchase!$G:$G,"&lt;="&amp;$G675))</f>
        <v/>
      </c>
      <c r="K675" s="9">
        <f>IF(COUNTIFS(purchase!$C:$C,$C675,purchase!$E:$E,$E675,purchase!$G:$G,"&gt;="&amp;$F675,purchase!$G:$G,"&lt;="&amp;$G675)=0,"",_xlfn.MAXIFS(purchase!$G:$G,purchase!$C:$C,$C675,purchase!$E:$E,$E675,purchase!$G:$G,"&gt;="&amp;$F675,purchase!$G:$G,"&lt;="&amp;$G675))</f>
        <v/>
      </c>
      <c r="L675" s="4" t="n"/>
      <c r="M675" s="4" t="n"/>
      <c r="N675" s="10">
        <f>IF(M675="","",SUMIFS(purchase!$N:$N,purchase!$C:$C,$C675,purchase!$E:$E,$E675,purchase!$G:$G,"&gt;="&amp;$F675,purchase!$G:$G,"&lt;="&amp;$G675))</f>
        <v/>
      </c>
      <c r="O675" s="10">
        <f>IF(M675="","",M675-N675)</f>
        <v/>
      </c>
      <c r="P675" s="11">
        <f>IF(M675=0,"",N675/M675)</f>
        <v/>
      </c>
      <c r="Q675" s="12">
        <f>IF(OR(G675="",O675=""),"",
IF(AND(G675&lt;TODAY(),O675&gt;0),"YES","NO"))</f>
        <v/>
      </c>
      <c r="R675" s="13" t="n"/>
      <c r="S675" s="14" t="n"/>
      <c r="T675" s="15">
        <f>IF(Q675="YES", IF(R675="Company",L675*(1+S675),IF(R675="Vendor",L675*(1-S675),"")),"")</f>
        <v/>
      </c>
      <c r="U675" s="15">
        <f>IF(Q675="YES",O675*T675,"")</f>
        <v/>
      </c>
      <c r="V675" s="16" t="n"/>
      <c r="W675" s="17">
        <f>IF(Q675="YES",G675+V675,"")</f>
        <v/>
      </c>
      <c r="X675" s="18">
        <f>IF(Q675="YES",IF(TODAY()&gt;W675,"OVERDUE","WITHIN TIME"),"")</f>
        <v/>
      </c>
    </row>
    <row r="676">
      <c r="A676" s="3" t="n">
        <v>672</v>
      </c>
      <c r="B676" s="4" t="n"/>
      <c r="C676" s="4" t="n"/>
      <c r="D676" s="5">
        <f>IF(E676="NRFC","Natural Rubber Field Coagulam","")</f>
        <v/>
      </c>
      <c r="E676" s="4" t="n"/>
      <c r="F676" s="6" t="n"/>
      <c r="G676" s="6" t="n"/>
      <c r="H676" s="7">
        <f>IF(G676="","",G676-TODAY())</f>
        <v/>
      </c>
      <c r="I676" s="8">
        <f>IF(G676="","",
IF(G676&lt;TODAY(),
IF(O676&gt;0,"Violated","Completed"),
IF(H676&lt;=7,"Expiring Soon",
"Active")))</f>
        <v/>
      </c>
      <c r="J676" s="8">
        <f>IF(C676="","",COUNTIFS(purchase!$C:$C,$C676,purchase!$E:$E,$E676,purchase!$G:$G,"&gt;="&amp;$F676,purchase!$G:$G,"&lt;="&amp;$G676))</f>
        <v/>
      </c>
      <c r="K676" s="9">
        <f>IF(COUNTIFS(purchase!$C:$C,$C676,purchase!$E:$E,$E676,purchase!$G:$G,"&gt;="&amp;$F676,purchase!$G:$G,"&lt;="&amp;$G676)=0,"",_xlfn.MAXIFS(purchase!$G:$G,purchase!$C:$C,$C676,purchase!$E:$E,$E676,purchase!$G:$G,"&gt;="&amp;$F676,purchase!$G:$G,"&lt;="&amp;$G676))</f>
        <v/>
      </c>
      <c r="L676" s="4" t="n"/>
      <c r="M676" s="4" t="n"/>
      <c r="N676" s="10">
        <f>IF(M676="","",SUMIFS(purchase!$N:$N,purchase!$C:$C,$C676,purchase!$E:$E,$E676,purchase!$G:$G,"&gt;="&amp;$F676,purchase!$G:$G,"&lt;="&amp;$G676))</f>
        <v/>
      </c>
      <c r="O676" s="10">
        <f>IF(M676="","",M676-N676)</f>
        <v/>
      </c>
      <c r="P676" s="11">
        <f>IF(M676=0,"",N676/M676)</f>
        <v/>
      </c>
      <c r="Q676" s="12">
        <f>IF(OR(G676="",O676=""),"",
IF(AND(G676&lt;TODAY(),O676&gt;0),"YES","NO"))</f>
        <v/>
      </c>
      <c r="R676" s="13" t="n"/>
      <c r="S676" s="14" t="n"/>
      <c r="T676" s="15">
        <f>IF(Q676="YES", IF(R676="Company",L676*(1+S676),IF(R676="Vendor",L676*(1-S676),"")),"")</f>
        <v/>
      </c>
      <c r="U676" s="15">
        <f>IF(Q676="YES",O676*T676,"")</f>
        <v/>
      </c>
      <c r="V676" s="16" t="n"/>
      <c r="W676" s="17">
        <f>IF(Q676="YES",G676+V676,"")</f>
        <v/>
      </c>
      <c r="X676" s="18">
        <f>IF(Q676="YES",IF(TODAY()&gt;W676,"OVERDUE","WITHIN TIME"),"")</f>
        <v/>
      </c>
    </row>
    <row r="677">
      <c r="A677" s="3" t="n">
        <v>673</v>
      </c>
      <c r="B677" s="4" t="n"/>
      <c r="C677" s="4" t="n"/>
      <c r="D677" s="5">
        <f>IF(E677="NRFC","Natural Rubber Field Coagulam","")</f>
        <v/>
      </c>
      <c r="E677" s="4" t="n"/>
      <c r="F677" s="6" t="n"/>
      <c r="G677" s="6" t="n"/>
      <c r="H677" s="7">
        <f>IF(G677="","",G677-TODAY())</f>
        <v/>
      </c>
      <c r="I677" s="8">
        <f>IF(G677="","",
IF(G677&lt;TODAY(),
IF(O677&gt;0,"Violated","Completed"),
IF(H677&lt;=7,"Expiring Soon",
"Active")))</f>
        <v/>
      </c>
      <c r="J677" s="8">
        <f>IF(C677="","",COUNTIFS(purchase!$C:$C,$C677,purchase!$E:$E,$E677,purchase!$G:$G,"&gt;="&amp;$F677,purchase!$G:$G,"&lt;="&amp;$G677))</f>
        <v/>
      </c>
      <c r="K677" s="9">
        <f>IF(COUNTIFS(purchase!$C:$C,$C677,purchase!$E:$E,$E677,purchase!$G:$G,"&gt;="&amp;$F677,purchase!$G:$G,"&lt;="&amp;$G677)=0,"",_xlfn.MAXIFS(purchase!$G:$G,purchase!$C:$C,$C677,purchase!$E:$E,$E677,purchase!$G:$G,"&gt;="&amp;$F677,purchase!$G:$G,"&lt;="&amp;$G677))</f>
        <v/>
      </c>
      <c r="L677" s="4" t="n"/>
      <c r="M677" s="4" t="n"/>
      <c r="N677" s="10">
        <f>IF(M677="","",SUMIFS(purchase!$N:$N,purchase!$C:$C,$C677,purchase!$E:$E,$E677,purchase!$G:$G,"&gt;="&amp;$F677,purchase!$G:$G,"&lt;="&amp;$G677))</f>
        <v/>
      </c>
      <c r="O677" s="10">
        <f>IF(M677="","",M677-N677)</f>
        <v/>
      </c>
      <c r="P677" s="11">
        <f>IF(M677=0,"",N677/M677)</f>
        <v/>
      </c>
      <c r="Q677" s="12">
        <f>IF(OR(G677="",O677=""),"",
IF(AND(G677&lt;TODAY(),O677&gt;0),"YES","NO"))</f>
        <v/>
      </c>
      <c r="R677" s="13" t="n"/>
      <c r="S677" s="14" t="n"/>
      <c r="T677" s="15">
        <f>IF(Q677="YES", IF(R677="Company",L677*(1+S677),IF(R677="Vendor",L677*(1-S677),"")),"")</f>
        <v/>
      </c>
      <c r="U677" s="15">
        <f>IF(Q677="YES",O677*T677,"")</f>
        <v/>
      </c>
      <c r="V677" s="16" t="n"/>
      <c r="W677" s="17">
        <f>IF(Q677="YES",G677+V677,"")</f>
        <v/>
      </c>
      <c r="X677" s="18">
        <f>IF(Q677="YES",IF(TODAY()&gt;W677,"OVERDUE","WITHIN TIME"),"")</f>
        <v/>
      </c>
    </row>
    <row r="678">
      <c r="A678" s="3" t="n">
        <v>674</v>
      </c>
      <c r="B678" s="4" t="n"/>
      <c r="C678" s="4" t="n"/>
      <c r="D678" s="5">
        <f>IF(E678="NRFC","Natural Rubber Field Coagulam","")</f>
        <v/>
      </c>
      <c r="E678" s="4" t="n"/>
      <c r="F678" s="6" t="n"/>
      <c r="G678" s="6" t="n"/>
      <c r="H678" s="7">
        <f>IF(G678="","",G678-TODAY())</f>
        <v/>
      </c>
      <c r="I678" s="8">
        <f>IF(G678="","",
IF(G678&lt;TODAY(),
IF(O678&gt;0,"Violated","Completed"),
IF(H678&lt;=7,"Expiring Soon",
"Active")))</f>
        <v/>
      </c>
      <c r="J678" s="8">
        <f>IF(C678="","",COUNTIFS(purchase!$C:$C,$C678,purchase!$E:$E,$E678,purchase!$G:$G,"&gt;="&amp;$F678,purchase!$G:$G,"&lt;="&amp;$G678))</f>
        <v/>
      </c>
      <c r="K678" s="9">
        <f>IF(COUNTIFS(purchase!$C:$C,$C678,purchase!$E:$E,$E678,purchase!$G:$G,"&gt;="&amp;$F678,purchase!$G:$G,"&lt;="&amp;$G678)=0,"",_xlfn.MAXIFS(purchase!$G:$G,purchase!$C:$C,$C678,purchase!$E:$E,$E678,purchase!$G:$G,"&gt;="&amp;$F678,purchase!$G:$G,"&lt;="&amp;$G678))</f>
        <v/>
      </c>
      <c r="L678" s="4" t="n"/>
      <c r="M678" s="4" t="n"/>
      <c r="N678" s="10">
        <f>IF(M678="","",SUMIFS(purchase!$N:$N,purchase!$C:$C,$C678,purchase!$E:$E,$E678,purchase!$G:$G,"&gt;="&amp;$F678,purchase!$G:$G,"&lt;="&amp;$G678))</f>
        <v/>
      </c>
      <c r="O678" s="10">
        <f>IF(M678="","",M678-N678)</f>
        <v/>
      </c>
      <c r="P678" s="11">
        <f>IF(M678=0,"",N678/M678)</f>
        <v/>
      </c>
      <c r="Q678" s="12">
        <f>IF(OR(G678="",O678=""),"",
IF(AND(G678&lt;TODAY(),O678&gt;0),"YES","NO"))</f>
        <v/>
      </c>
      <c r="R678" s="13" t="n"/>
      <c r="S678" s="14" t="n"/>
      <c r="T678" s="15">
        <f>IF(Q678="YES", IF(R678="Company",L678*(1+S678),IF(R678="Vendor",L678*(1-S678),"")),"")</f>
        <v/>
      </c>
      <c r="U678" s="15">
        <f>IF(Q678="YES",O678*T678,"")</f>
        <v/>
      </c>
      <c r="V678" s="16" t="n"/>
      <c r="W678" s="17">
        <f>IF(Q678="YES",G678+V678,"")</f>
        <v/>
      </c>
      <c r="X678" s="18">
        <f>IF(Q678="YES",IF(TODAY()&gt;W678,"OVERDUE","WITHIN TIME"),"")</f>
        <v/>
      </c>
    </row>
    <row r="679">
      <c r="A679" s="3" t="n">
        <v>675</v>
      </c>
      <c r="B679" s="4" t="n"/>
      <c r="C679" s="4" t="n"/>
      <c r="D679" s="5">
        <f>IF(E679="NRFC","Natural Rubber Field Coagulam","")</f>
        <v/>
      </c>
      <c r="E679" s="4" t="n"/>
      <c r="F679" s="6" t="n"/>
      <c r="G679" s="6" t="n"/>
      <c r="H679" s="7">
        <f>IF(G679="","",G679-TODAY())</f>
        <v/>
      </c>
      <c r="I679" s="8">
        <f>IF(G679="","",
IF(G679&lt;TODAY(),
IF(O679&gt;0,"Violated","Completed"),
IF(H679&lt;=7,"Expiring Soon",
"Active")))</f>
        <v/>
      </c>
      <c r="J679" s="8">
        <f>IF(C679="","",COUNTIFS(purchase!$C:$C,$C679,purchase!$E:$E,$E679,purchase!$G:$G,"&gt;="&amp;$F679,purchase!$G:$G,"&lt;="&amp;$G679))</f>
        <v/>
      </c>
      <c r="K679" s="9">
        <f>IF(COUNTIFS(purchase!$C:$C,$C679,purchase!$E:$E,$E679,purchase!$G:$G,"&gt;="&amp;$F679,purchase!$G:$G,"&lt;="&amp;$G679)=0,"",_xlfn.MAXIFS(purchase!$G:$G,purchase!$C:$C,$C679,purchase!$E:$E,$E679,purchase!$G:$G,"&gt;="&amp;$F679,purchase!$G:$G,"&lt;="&amp;$G679))</f>
        <v/>
      </c>
      <c r="L679" s="4" t="n"/>
      <c r="M679" s="4" t="n"/>
      <c r="N679" s="10">
        <f>IF(M679="","",SUMIFS(purchase!$N:$N,purchase!$C:$C,$C679,purchase!$E:$E,$E679,purchase!$G:$G,"&gt;="&amp;$F679,purchase!$G:$G,"&lt;="&amp;$G679))</f>
        <v/>
      </c>
      <c r="O679" s="10">
        <f>IF(M679="","",M679-N679)</f>
        <v/>
      </c>
      <c r="P679" s="11">
        <f>IF(M679=0,"",N679/M679)</f>
        <v/>
      </c>
      <c r="Q679" s="12">
        <f>IF(OR(G679="",O679=""),"",
IF(AND(G679&lt;TODAY(),O679&gt;0),"YES","NO"))</f>
        <v/>
      </c>
      <c r="R679" s="13" t="n"/>
      <c r="S679" s="14" t="n"/>
      <c r="T679" s="15">
        <f>IF(Q679="YES", IF(R679="Company",L679*(1+S679),IF(R679="Vendor",L679*(1-S679),"")),"")</f>
        <v/>
      </c>
      <c r="U679" s="15">
        <f>IF(Q679="YES",O679*T679,"")</f>
        <v/>
      </c>
      <c r="V679" s="16" t="n"/>
      <c r="W679" s="17">
        <f>IF(Q679="YES",G679+V679,"")</f>
        <v/>
      </c>
      <c r="X679" s="18">
        <f>IF(Q679="YES",IF(TODAY()&gt;W679,"OVERDUE","WITHIN TIME"),"")</f>
        <v/>
      </c>
    </row>
    <row r="680">
      <c r="A680" s="3" t="n">
        <v>676</v>
      </c>
      <c r="B680" s="4" t="n"/>
      <c r="C680" s="4" t="n"/>
      <c r="D680" s="5">
        <f>IF(E680="NRFC","Natural Rubber Field Coagulam","")</f>
        <v/>
      </c>
      <c r="E680" s="4" t="n"/>
      <c r="F680" s="6" t="n"/>
      <c r="G680" s="6" t="n"/>
      <c r="H680" s="7">
        <f>IF(G680="","",G680-TODAY())</f>
        <v/>
      </c>
      <c r="I680" s="8">
        <f>IF(G680="","",
IF(G680&lt;TODAY(),
IF(O680&gt;0,"Violated","Completed"),
IF(H680&lt;=7,"Expiring Soon",
"Active")))</f>
        <v/>
      </c>
      <c r="J680" s="8">
        <f>IF(C680="","",COUNTIFS(purchase!$C:$C,$C680,purchase!$E:$E,$E680,purchase!$G:$G,"&gt;="&amp;$F680,purchase!$G:$G,"&lt;="&amp;$G680))</f>
        <v/>
      </c>
      <c r="K680" s="9">
        <f>IF(COUNTIFS(purchase!$C:$C,$C680,purchase!$E:$E,$E680,purchase!$G:$G,"&gt;="&amp;$F680,purchase!$G:$G,"&lt;="&amp;$G680)=0,"",_xlfn.MAXIFS(purchase!$G:$G,purchase!$C:$C,$C680,purchase!$E:$E,$E680,purchase!$G:$G,"&gt;="&amp;$F680,purchase!$G:$G,"&lt;="&amp;$G680))</f>
        <v/>
      </c>
      <c r="L680" s="4" t="n"/>
      <c r="M680" s="4" t="n"/>
      <c r="N680" s="10">
        <f>IF(M680="","",SUMIFS(purchase!$N:$N,purchase!$C:$C,$C680,purchase!$E:$E,$E680,purchase!$G:$G,"&gt;="&amp;$F680,purchase!$G:$G,"&lt;="&amp;$G680))</f>
        <v/>
      </c>
      <c r="O680" s="10">
        <f>IF(M680="","",M680-N680)</f>
        <v/>
      </c>
      <c r="P680" s="11">
        <f>IF(M680=0,"",N680/M680)</f>
        <v/>
      </c>
      <c r="Q680" s="12">
        <f>IF(OR(G680="",O680=""),"",
IF(AND(G680&lt;TODAY(),O680&gt;0),"YES","NO"))</f>
        <v/>
      </c>
      <c r="R680" s="13" t="n"/>
      <c r="S680" s="14" t="n"/>
      <c r="T680" s="15">
        <f>IF(Q680="YES", IF(R680="Company",L680*(1+S680),IF(R680="Vendor",L680*(1-S680),"")),"")</f>
        <v/>
      </c>
      <c r="U680" s="15">
        <f>IF(Q680="YES",O680*T680,"")</f>
        <v/>
      </c>
      <c r="V680" s="16" t="n"/>
      <c r="W680" s="17">
        <f>IF(Q680="YES",G680+V680,"")</f>
        <v/>
      </c>
      <c r="X680" s="18">
        <f>IF(Q680="YES",IF(TODAY()&gt;W680,"OVERDUE","WITHIN TIME"),"")</f>
        <v/>
      </c>
    </row>
    <row r="681">
      <c r="A681" s="3" t="n">
        <v>677</v>
      </c>
      <c r="B681" s="4" t="n"/>
      <c r="C681" s="4" t="n"/>
      <c r="D681" s="5">
        <f>IF(E681="NRFC","Natural Rubber Field Coagulam","")</f>
        <v/>
      </c>
      <c r="E681" s="4" t="n"/>
      <c r="F681" s="6" t="n"/>
      <c r="G681" s="6" t="n"/>
      <c r="H681" s="7">
        <f>IF(G681="","",G681-TODAY())</f>
        <v/>
      </c>
      <c r="I681" s="8">
        <f>IF(G681="","",
IF(G681&lt;TODAY(),
IF(O681&gt;0,"Violated","Completed"),
IF(H681&lt;=7,"Expiring Soon",
"Active")))</f>
        <v/>
      </c>
      <c r="J681" s="8">
        <f>IF(C681="","",COUNTIFS(purchase!$C:$C,$C681,purchase!$E:$E,$E681,purchase!$G:$G,"&gt;="&amp;$F681,purchase!$G:$G,"&lt;="&amp;$G681))</f>
        <v/>
      </c>
      <c r="K681" s="9">
        <f>IF(COUNTIFS(purchase!$C:$C,$C681,purchase!$E:$E,$E681,purchase!$G:$G,"&gt;="&amp;$F681,purchase!$G:$G,"&lt;="&amp;$G681)=0,"",_xlfn.MAXIFS(purchase!$G:$G,purchase!$C:$C,$C681,purchase!$E:$E,$E681,purchase!$G:$G,"&gt;="&amp;$F681,purchase!$G:$G,"&lt;="&amp;$G681))</f>
        <v/>
      </c>
      <c r="L681" s="4" t="n"/>
      <c r="M681" s="4" t="n"/>
      <c r="N681" s="10">
        <f>IF(M681="","",SUMIFS(purchase!$N:$N,purchase!$C:$C,$C681,purchase!$E:$E,$E681,purchase!$G:$G,"&gt;="&amp;$F681,purchase!$G:$G,"&lt;="&amp;$G681))</f>
        <v/>
      </c>
      <c r="O681" s="10">
        <f>IF(M681="","",M681-N681)</f>
        <v/>
      </c>
      <c r="P681" s="11">
        <f>IF(M681=0,"",N681/M681)</f>
        <v/>
      </c>
      <c r="Q681" s="12">
        <f>IF(OR(G681="",O681=""),"",
IF(AND(G681&lt;TODAY(),O681&gt;0),"YES","NO"))</f>
        <v/>
      </c>
      <c r="R681" s="13" t="n"/>
      <c r="S681" s="14" t="n"/>
      <c r="T681" s="15">
        <f>IF(Q681="YES", IF(R681="Company",L681*(1+S681),IF(R681="Vendor",L681*(1-S681),"")),"")</f>
        <v/>
      </c>
      <c r="U681" s="15">
        <f>IF(Q681="YES",O681*T681,"")</f>
        <v/>
      </c>
      <c r="V681" s="16" t="n"/>
      <c r="W681" s="17">
        <f>IF(Q681="YES",G681+V681,"")</f>
        <v/>
      </c>
      <c r="X681" s="18">
        <f>IF(Q681="YES",IF(TODAY()&gt;W681,"OVERDUE","WITHIN TIME"),"")</f>
        <v/>
      </c>
    </row>
    <row r="682">
      <c r="A682" s="3" t="n">
        <v>678</v>
      </c>
      <c r="B682" s="4" t="n"/>
      <c r="C682" s="4" t="n"/>
      <c r="D682" s="5">
        <f>IF(E682="NRFC","Natural Rubber Field Coagulam","")</f>
        <v/>
      </c>
      <c r="E682" s="4" t="n"/>
      <c r="F682" s="6" t="n"/>
      <c r="G682" s="6" t="n"/>
      <c r="H682" s="7">
        <f>IF(G682="","",G682-TODAY())</f>
        <v/>
      </c>
      <c r="I682" s="8">
        <f>IF(G682="","",
IF(G682&lt;TODAY(),
IF(O682&gt;0,"Violated","Completed"),
IF(H682&lt;=7,"Expiring Soon",
"Active")))</f>
        <v/>
      </c>
      <c r="J682" s="8">
        <f>IF(C682="","",COUNTIFS(purchase!$C:$C,$C682,purchase!$E:$E,$E682,purchase!$G:$G,"&gt;="&amp;$F682,purchase!$G:$G,"&lt;="&amp;$G682))</f>
        <v/>
      </c>
      <c r="K682" s="9">
        <f>IF(COUNTIFS(purchase!$C:$C,$C682,purchase!$E:$E,$E682,purchase!$G:$G,"&gt;="&amp;$F682,purchase!$G:$G,"&lt;="&amp;$G682)=0,"",_xlfn.MAXIFS(purchase!$G:$G,purchase!$C:$C,$C682,purchase!$E:$E,$E682,purchase!$G:$G,"&gt;="&amp;$F682,purchase!$G:$G,"&lt;="&amp;$G682))</f>
        <v/>
      </c>
      <c r="L682" s="4" t="n"/>
      <c r="M682" s="4" t="n"/>
      <c r="N682" s="10">
        <f>IF(M682="","",SUMIFS(purchase!$N:$N,purchase!$C:$C,$C682,purchase!$E:$E,$E682,purchase!$G:$G,"&gt;="&amp;$F682,purchase!$G:$G,"&lt;="&amp;$G682))</f>
        <v/>
      </c>
      <c r="O682" s="10">
        <f>IF(M682="","",M682-N682)</f>
        <v/>
      </c>
      <c r="P682" s="11">
        <f>IF(M682=0,"",N682/M682)</f>
        <v/>
      </c>
      <c r="Q682" s="12">
        <f>IF(OR(G682="",O682=""),"",
IF(AND(G682&lt;TODAY(),O682&gt;0),"YES","NO"))</f>
        <v/>
      </c>
      <c r="R682" s="13" t="n"/>
      <c r="S682" s="14" t="n"/>
      <c r="T682" s="15">
        <f>IF(Q682="YES", IF(R682="Company",L682*(1+S682),IF(R682="Vendor",L682*(1-S682),"")),"")</f>
        <v/>
      </c>
      <c r="U682" s="15">
        <f>IF(Q682="YES",O682*T682,"")</f>
        <v/>
      </c>
      <c r="V682" s="16" t="n"/>
      <c r="W682" s="17">
        <f>IF(Q682="YES",G682+V682,"")</f>
        <v/>
      </c>
      <c r="X682" s="18">
        <f>IF(Q682="YES",IF(TODAY()&gt;W682,"OVERDUE","WITHIN TIME"),"")</f>
        <v/>
      </c>
    </row>
    <row r="683">
      <c r="A683" s="3" t="n">
        <v>679</v>
      </c>
      <c r="B683" s="4" t="n"/>
      <c r="C683" s="4" t="n"/>
      <c r="D683" s="5">
        <f>IF(E683="NRFC","Natural Rubber Field Coagulam","")</f>
        <v/>
      </c>
      <c r="E683" s="4" t="n"/>
      <c r="F683" s="6" t="n"/>
      <c r="G683" s="6" t="n"/>
      <c r="H683" s="7">
        <f>IF(G683="","",G683-TODAY())</f>
        <v/>
      </c>
      <c r="I683" s="8">
        <f>IF(G683="","",
IF(G683&lt;TODAY(),
IF(O683&gt;0,"Violated","Completed"),
IF(H683&lt;=7,"Expiring Soon",
"Active")))</f>
        <v/>
      </c>
      <c r="J683" s="8">
        <f>IF(C683="","",COUNTIFS(purchase!$C:$C,$C683,purchase!$E:$E,$E683,purchase!$G:$G,"&gt;="&amp;$F683,purchase!$G:$G,"&lt;="&amp;$G683))</f>
        <v/>
      </c>
      <c r="K683" s="9">
        <f>IF(COUNTIFS(purchase!$C:$C,$C683,purchase!$E:$E,$E683,purchase!$G:$G,"&gt;="&amp;$F683,purchase!$G:$G,"&lt;="&amp;$G683)=0,"",_xlfn.MAXIFS(purchase!$G:$G,purchase!$C:$C,$C683,purchase!$E:$E,$E683,purchase!$G:$G,"&gt;="&amp;$F683,purchase!$G:$G,"&lt;="&amp;$G683))</f>
        <v/>
      </c>
      <c r="L683" s="4" t="n"/>
      <c r="M683" s="4" t="n"/>
      <c r="N683" s="10">
        <f>IF(M683="","",SUMIFS(purchase!$N:$N,purchase!$C:$C,$C683,purchase!$E:$E,$E683,purchase!$G:$G,"&gt;="&amp;$F683,purchase!$G:$G,"&lt;="&amp;$G683))</f>
        <v/>
      </c>
      <c r="O683" s="10">
        <f>IF(M683="","",M683-N683)</f>
        <v/>
      </c>
      <c r="P683" s="11">
        <f>IF(M683=0,"",N683/M683)</f>
        <v/>
      </c>
      <c r="Q683" s="12">
        <f>IF(OR(G683="",O683=""),"",
IF(AND(G683&lt;TODAY(),O683&gt;0),"YES","NO"))</f>
        <v/>
      </c>
      <c r="R683" s="13" t="n"/>
      <c r="S683" s="14" t="n"/>
      <c r="T683" s="15">
        <f>IF(Q683="YES", IF(R683="Company",L683*(1+S683),IF(R683="Vendor",L683*(1-S683),"")),"")</f>
        <v/>
      </c>
      <c r="U683" s="15">
        <f>IF(Q683="YES",O683*T683,"")</f>
        <v/>
      </c>
      <c r="V683" s="16" t="n"/>
      <c r="W683" s="17">
        <f>IF(Q683="YES",G683+V683,"")</f>
        <v/>
      </c>
      <c r="X683" s="18">
        <f>IF(Q683="YES",IF(TODAY()&gt;W683,"OVERDUE","WITHIN TIME"),"")</f>
        <v/>
      </c>
    </row>
    <row r="684">
      <c r="A684" s="3" t="n">
        <v>680</v>
      </c>
      <c r="B684" s="4" t="n"/>
      <c r="C684" s="4" t="n"/>
      <c r="D684" s="5">
        <f>IF(E684="NRFC","Natural Rubber Field Coagulam","")</f>
        <v/>
      </c>
      <c r="E684" s="4" t="n"/>
      <c r="F684" s="6" t="n"/>
      <c r="G684" s="6" t="n"/>
      <c r="H684" s="7">
        <f>IF(G684="","",G684-TODAY())</f>
        <v/>
      </c>
      <c r="I684" s="8">
        <f>IF(G684="","",
IF(G684&lt;TODAY(),
IF(O684&gt;0,"Violated","Completed"),
IF(H684&lt;=7,"Expiring Soon",
"Active")))</f>
        <v/>
      </c>
      <c r="J684" s="8">
        <f>IF(C684="","",COUNTIFS(purchase!$C:$C,$C684,purchase!$E:$E,$E684,purchase!$G:$G,"&gt;="&amp;$F684,purchase!$G:$G,"&lt;="&amp;$G684))</f>
        <v/>
      </c>
      <c r="K684" s="9">
        <f>IF(COUNTIFS(purchase!$C:$C,$C684,purchase!$E:$E,$E684,purchase!$G:$G,"&gt;="&amp;$F684,purchase!$G:$G,"&lt;="&amp;$G684)=0,"",_xlfn.MAXIFS(purchase!$G:$G,purchase!$C:$C,$C684,purchase!$E:$E,$E684,purchase!$G:$G,"&gt;="&amp;$F684,purchase!$G:$G,"&lt;="&amp;$G684))</f>
        <v/>
      </c>
      <c r="L684" s="4" t="n"/>
      <c r="M684" s="4" t="n"/>
      <c r="N684" s="10">
        <f>IF(M684="","",SUMIFS(purchase!$N:$N,purchase!$C:$C,$C684,purchase!$E:$E,$E684,purchase!$G:$G,"&gt;="&amp;$F684,purchase!$G:$G,"&lt;="&amp;$G684))</f>
        <v/>
      </c>
      <c r="O684" s="10">
        <f>IF(M684="","",M684-N684)</f>
        <v/>
      </c>
      <c r="P684" s="11">
        <f>IF(M684=0,"",N684/M684)</f>
        <v/>
      </c>
      <c r="Q684" s="12">
        <f>IF(OR(G684="",O684=""),"",
IF(AND(G684&lt;TODAY(),O684&gt;0),"YES","NO"))</f>
        <v/>
      </c>
      <c r="R684" s="13" t="n"/>
      <c r="S684" s="14" t="n"/>
      <c r="T684" s="15">
        <f>IF(Q684="YES", IF(R684="Company",L684*(1+S684),IF(R684="Vendor",L684*(1-S684),"")),"")</f>
        <v/>
      </c>
      <c r="U684" s="15">
        <f>IF(Q684="YES",O684*T684,"")</f>
        <v/>
      </c>
      <c r="V684" s="16" t="n"/>
      <c r="W684" s="17">
        <f>IF(Q684="YES",G684+V684,"")</f>
        <v/>
      </c>
      <c r="X684" s="18">
        <f>IF(Q684="YES",IF(TODAY()&gt;W684,"OVERDUE","WITHIN TIME"),"")</f>
        <v/>
      </c>
    </row>
    <row r="685">
      <c r="A685" s="3" t="n">
        <v>681</v>
      </c>
      <c r="B685" s="4" t="n"/>
      <c r="C685" s="4" t="n"/>
      <c r="D685" s="5">
        <f>IF(E685="NRFC","Natural Rubber Field Coagulam","")</f>
        <v/>
      </c>
      <c r="E685" s="4" t="n"/>
      <c r="F685" s="6" t="n"/>
      <c r="G685" s="6" t="n"/>
      <c r="H685" s="7">
        <f>IF(G685="","",G685-TODAY())</f>
        <v/>
      </c>
      <c r="I685" s="8">
        <f>IF(G685="","",
IF(G685&lt;TODAY(),
IF(O685&gt;0,"Violated","Completed"),
IF(H685&lt;=7,"Expiring Soon",
"Active")))</f>
        <v/>
      </c>
      <c r="J685" s="8">
        <f>IF(C685="","",COUNTIFS(purchase!$C:$C,$C685,purchase!$E:$E,$E685,purchase!$G:$G,"&gt;="&amp;$F685,purchase!$G:$G,"&lt;="&amp;$G685))</f>
        <v/>
      </c>
      <c r="K685" s="9">
        <f>IF(COUNTIFS(purchase!$C:$C,$C685,purchase!$E:$E,$E685,purchase!$G:$G,"&gt;="&amp;$F685,purchase!$G:$G,"&lt;="&amp;$G685)=0,"",_xlfn.MAXIFS(purchase!$G:$G,purchase!$C:$C,$C685,purchase!$E:$E,$E685,purchase!$G:$G,"&gt;="&amp;$F685,purchase!$G:$G,"&lt;="&amp;$G685))</f>
        <v/>
      </c>
      <c r="L685" s="4" t="n"/>
      <c r="M685" s="4" t="n"/>
      <c r="N685" s="10">
        <f>IF(M685="","",SUMIFS(purchase!$N:$N,purchase!$C:$C,$C685,purchase!$E:$E,$E685,purchase!$G:$G,"&gt;="&amp;$F685,purchase!$G:$G,"&lt;="&amp;$G685))</f>
        <v/>
      </c>
      <c r="O685" s="10">
        <f>IF(M685="","",M685-N685)</f>
        <v/>
      </c>
      <c r="P685" s="11">
        <f>IF(M685=0,"",N685/M685)</f>
        <v/>
      </c>
      <c r="Q685" s="12">
        <f>IF(OR(G685="",O685=""),"",
IF(AND(G685&lt;TODAY(),O685&gt;0),"YES","NO"))</f>
        <v/>
      </c>
      <c r="R685" s="13" t="n"/>
      <c r="S685" s="14" t="n"/>
      <c r="T685" s="15">
        <f>IF(Q685="YES", IF(R685="Company",L685*(1+S685),IF(R685="Vendor",L685*(1-S685),"")),"")</f>
        <v/>
      </c>
      <c r="U685" s="15">
        <f>IF(Q685="YES",O685*T685,"")</f>
        <v/>
      </c>
      <c r="V685" s="16" t="n"/>
      <c r="W685" s="17">
        <f>IF(Q685="YES",G685+V685,"")</f>
        <v/>
      </c>
      <c r="X685" s="18">
        <f>IF(Q685="YES",IF(TODAY()&gt;W685,"OVERDUE","WITHIN TIME"),"")</f>
        <v/>
      </c>
    </row>
    <row r="686">
      <c r="A686" s="3" t="n">
        <v>682</v>
      </c>
      <c r="B686" s="4" t="n"/>
      <c r="C686" s="4" t="n"/>
      <c r="D686" s="5">
        <f>IF(E686="NRFC","Natural Rubber Field Coagulam","")</f>
        <v/>
      </c>
      <c r="E686" s="4" t="n"/>
      <c r="F686" s="6" t="n"/>
      <c r="G686" s="6" t="n"/>
      <c r="H686" s="7">
        <f>IF(G686="","",G686-TODAY())</f>
        <v/>
      </c>
      <c r="I686" s="8">
        <f>IF(G686="","",
IF(G686&lt;TODAY(),
IF(O686&gt;0,"Violated","Completed"),
IF(H686&lt;=7,"Expiring Soon",
"Active")))</f>
        <v/>
      </c>
      <c r="J686" s="8">
        <f>IF(C686="","",COUNTIFS(purchase!$C:$C,$C686,purchase!$E:$E,$E686,purchase!$G:$G,"&gt;="&amp;$F686,purchase!$G:$G,"&lt;="&amp;$G686))</f>
        <v/>
      </c>
      <c r="K686" s="9">
        <f>IF(COUNTIFS(purchase!$C:$C,$C686,purchase!$E:$E,$E686,purchase!$G:$G,"&gt;="&amp;$F686,purchase!$G:$G,"&lt;="&amp;$G686)=0,"",_xlfn.MAXIFS(purchase!$G:$G,purchase!$C:$C,$C686,purchase!$E:$E,$E686,purchase!$G:$G,"&gt;="&amp;$F686,purchase!$G:$G,"&lt;="&amp;$G686))</f>
        <v/>
      </c>
      <c r="L686" s="4" t="n"/>
      <c r="M686" s="4" t="n"/>
      <c r="N686" s="10">
        <f>IF(M686="","",SUMIFS(purchase!$N:$N,purchase!$C:$C,$C686,purchase!$E:$E,$E686,purchase!$G:$G,"&gt;="&amp;$F686,purchase!$G:$G,"&lt;="&amp;$G686))</f>
        <v/>
      </c>
      <c r="O686" s="10">
        <f>IF(M686="","",M686-N686)</f>
        <v/>
      </c>
      <c r="P686" s="11">
        <f>IF(M686=0,"",N686/M686)</f>
        <v/>
      </c>
      <c r="Q686" s="12">
        <f>IF(OR(G686="",O686=""),"",
IF(AND(G686&lt;TODAY(),O686&gt;0),"YES","NO"))</f>
        <v/>
      </c>
      <c r="R686" s="13" t="n"/>
      <c r="S686" s="14" t="n"/>
      <c r="T686" s="15">
        <f>IF(Q686="YES", IF(R686="Company",L686*(1+S686),IF(R686="Vendor",L686*(1-S686),"")),"")</f>
        <v/>
      </c>
      <c r="U686" s="15">
        <f>IF(Q686="YES",O686*T686,"")</f>
        <v/>
      </c>
      <c r="V686" s="16" t="n"/>
      <c r="W686" s="17">
        <f>IF(Q686="YES",G686+V686,"")</f>
        <v/>
      </c>
      <c r="X686" s="18">
        <f>IF(Q686="YES",IF(TODAY()&gt;W686,"OVERDUE","WITHIN TIME"),"")</f>
        <v/>
      </c>
    </row>
    <row r="687">
      <c r="A687" s="3" t="n">
        <v>683</v>
      </c>
      <c r="B687" s="4" t="n"/>
      <c r="C687" s="4" t="n"/>
      <c r="D687" s="5">
        <f>IF(E687="NRFC","Natural Rubber Field Coagulam","")</f>
        <v/>
      </c>
      <c r="E687" s="4" t="n"/>
      <c r="F687" s="6" t="n"/>
      <c r="G687" s="6" t="n"/>
      <c r="H687" s="7">
        <f>IF(G687="","",G687-TODAY())</f>
        <v/>
      </c>
      <c r="I687" s="8">
        <f>IF(G687="","",
IF(G687&lt;TODAY(),
IF(O687&gt;0,"Violated","Completed"),
IF(H687&lt;=7,"Expiring Soon",
"Active")))</f>
        <v/>
      </c>
      <c r="J687" s="8">
        <f>IF(C687="","",COUNTIFS(purchase!$C:$C,$C687,purchase!$E:$E,$E687,purchase!$G:$G,"&gt;="&amp;$F687,purchase!$G:$G,"&lt;="&amp;$G687))</f>
        <v/>
      </c>
      <c r="K687" s="9">
        <f>IF(COUNTIFS(purchase!$C:$C,$C687,purchase!$E:$E,$E687,purchase!$G:$G,"&gt;="&amp;$F687,purchase!$G:$G,"&lt;="&amp;$G687)=0,"",_xlfn.MAXIFS(purchase!$G:$G,purchase!$C:$C,$C687,purchase!$E:$E,$E687,purchase!$G:$G,"&gt;="&amp;$F687,purchase!$G:$G,"&lt;="&amp;$G687))</f>
        <v/>
      </c>
      <c r="L687" s="4" t="n"/>
      <c r="M687" s="4" t="n"/>
      <c r="N687" s="10">
        <f>IF(M687="","",SUMIFS(purchase!$N:$N,purchase!$C:$C,$C687,purchase!$E:$E,$E687,purchase!$G:$G,"&gt;="&amp;$F687,purchase!$G:$G,"&lt;="&amp;$G687))</f>
        <v/>
      </c>
      <c r="O687" s="10">
        <f>IF(M687="","",M687-N687)</f>
        <v/>
      </c>
      <c r="P687" s="11">
        <f>IF(M687=0,"",N687/M687)</f>
        <v/>
      </c>
      <c r="Q687" s="12">
        <f>IF(OR(G687="",O687=""),"",
IF(AND(G687&lt;TODAY(),O687&gt;0),"YES","NO"))</f>
        <v/>
      </c>
      <c r="R687" s="13" t="n"/>
      <c r="S687" s="14" t="n"/>
      <c r="T687" s="15">
        <f>IF(Q687="YES", IF(R687="Company",L687*(1+S687),IF(R687="Vendor",L687*(1-S687),"")),"")</f>
        <v/>
      </c>
      <c r="U687" s="15">
        <f>IF(Q687="YES",O687*T687,"")</f>
        <v/>
      </c>
      <c r="V687" s="16" t="n"/>
      <c r="W687" s="17">
        <f>IF(Q687="YES",G687+V687,"")</f>
        <v/>
      </c>
      <c r="X687" s="18">
        <f>IF(Q687="YES",IF(TODAY()&gt;W687,"OVERDUE","WITHIN TIME"),"")</f>
        <v/>
      </c>
    </row>
    <row r="688">
      <c r="A688" s="3" t="n">
        <v>684</v>
      </c>
      <c r="B688" s="4" t="n"/>
      <c r="C688" s="4" t="n"/>
      <c r="D688" s="5">
        <f>IF(E688="NRFC","Natural Rubber Field Coagulam","")</f>
        <v/>
      </c>
      <c r="E688" s="4" t="n"/>
      <c r="F688" s="6" t="n"/>
      <c r="G688" s="6" t="n"/>
      <c r="H688" s="7">
        <f>IF(G688="","",G688-TODAY())</f>
        <v/>
      </c>
      <c r="I688" s="8">
        <f>IF(G688="","",
IF(G688&lt;TODAY(),
IF(O688&gt;0,"Violated","Completed"),
IF(H688&lt;=7,"Expiring Soon",
"Active")))</f>
        <v/>
      </c>
      <c r="J688" s="8">
        <f>IF(C688="","",COUNTIFS(purchase!$C:$C,$C688,purchase!$E:$E,$E688,purchase!$G:$G,"&gt;="&amp;$F688,purchase!$G:$G,"&lt;="&amp;$G688))</f>
        <v/>
      </c>
      <c r="K688" s="9">
        <f>IF(COUNTIFS(purchase!$C:$C,$C688,purchase!$E:$E,$E688,purchase!$G:$G,"&gt;="&amp;$F688,purchase!$G:$G,"&lt;="&amp;$G688)=0,"",_xlfn.MAXIFS(purchase!$G:$G,purchase!$C:$C,$C688,purchase!$E:$E,$E688,purchase!$G:$G,"&gt;="&amp;$F688,purchase!$G:$G,"&lt;="&amp;$G688))</f>
        <v/>
      </c>
      <c r="L688" s="4" t="n"/>
      <c r="M688" s="4" t="n"/>
      <c r="N688" s="10">
        <f>IF(M688="","",SUMIFS(purchase!$N:$N,purchase!$C:$C,$C688,purchase!$E:$E,$E688,purchase!$G:$G,"&gt;="&amp;$F688,purchase!$G:$G,"&lt;="&amp;$G688))</f>
        <v/>
      </c>
      <c r="O688" s="10">
        <f>IF(M688="","",M688-N688)</f>
        <v/>
      </c>
      <c r="P688" s="11">
        <f>IF(M688=0,"",N688/M688)</f>
        <v/>
      </c>
      <c r="Q688" s="12">
        <f>IF(OR(G688="",O688=""),"",
IF(AND(G688&lt;TODAY(),O688&gt;0),"YES","NO"))</f>
        <v/>
      </c>
      <c r="R688" s="13" t="n"/>
      <c r="S688" s="14" t="n"/>
      <c r="T688" s="15">
        <f>IF(Q688="YES", IF(R688="Company",L688*(1+S688),IF(R688="Vendor",L688*(1-S688),"")),"")</f>
        <v/>
      </c>
      <c r="U688" s="15">
        <f>IF(Q688="YES",O688*T688,"")</f>
        <v/>
      </c>
      <c r="V688" s="16" t="n"/>
      <c r="W688" s="17">
        <f>IF(Q688="YES",G688+V688,"")</f>
        <v/>
      </c>
      <c r="X688" s="18">
        <f>IF(Q688="YES",IF(TODAY()&gt;W688,"OVERDUE","WITHIN TIME"),"")</f>
        <v/>
      </c>
    </row>
    <row r="689">
      <c r="A689" s="3" t="n">
        <v>685</v>
      </c>
      <c r="B689" s="4" t="n"/>
      <c r="C689" s="4" t="n"/>
      <c r="D689" s="5">
        <f>IF(E689="NRFC","Natural Rubber Field Coagulam","")</f>
        <v/>
      </c>
      <c r="E689" s="4" t="n"/>
      <c r="F689" s="6" t="n"/>
      <c r="G689" s="6" t="n"/>
      <c r="H689" s="7">
        <f>IF(G689="","",G689-TODAY())</f>
        <v/>
      </c>
      <c r="I689" s="8">
        <f>IF(G689="","",
IF(G689&lt;TODAY(),
IF(O689&gt;0,"Violated","Completed"),
IF(H689&lt;=7,"Expiring Soon",
"Active")))</f>
        <v/>
      </c>
      <c r="J689" s="8">
        <f>IF(C689="","",COUNTIFS(purchase!$C:$C,$C689,purchase!$E:$E,$E689,purchase!$G:$G,"&gt;="&amp;$F689,purchase!$G:$G,"&lt;="&amp;$G689))</f>
        <v/>
      </c>
      <c r="K689" s="9">
        <f>IF(COUNTIFS(purchase!$C:$C,$C689,purchase!$E:$E,$E689,purchase!$G:$G,"&gt;="&amp;$F689,purchase!$G:$G,"&lt;="&amp;$G689)=0,"",_xlfn.MAXIFS(purchase!$G:$G,purchase!$C:$C,$C689,purchase!$E:$E,$E689,purchase!$G:$G,"&gt;="&amp;$F689,purchase!$G:$G,"&lt;="&amp;$G689))</f>
        <v/>
      </c>
      <c r="L689" s="4" t="n"/>
      <c r="M689" s="4" t="n"/>
      <c r="N689" s="10">
        <f>IF(M689="","",SUMIFS(purchase!$N:$N,purchase!$C:$C,$C689,purchase!$E:$E,$E689,purchase!$G:$G,"&gt;="&amp;$F689,purchase!$G:$G,"&lt;="&amp;$G689))</f>
        <v/>
      </c>
      <c r="O689" s="10">
        <f>IF(M689="","",M689-N689)</f>
        <v/>
      </c>
      <c r="P689" s="11">
        <f>IF(M689=0,"",N689/M689)</f>
        <v/>
      </c>
      <c r="Q689" s="12">
        <f>IF(OR(G689="",O689=""),"",
IF(AND(G689&lt;TODAY(),O689&gt;0),"YES","NO"))</f>
        <v/>
      </c>
      <c r="R689" s="13" t="n"/>
      <c r="S689" s="14" t="n"/>
      <c r="T689" s="15">
        <f>IF(Q689="YES", IF(R689="Company",L689*(1+S689),IF(R689="Vendor",L689*(1-S689),"")),"")</f>
        <v/>
      </c>
      <c r="U689" s="15">
        <f>IF(Q689="YES",O689*T689,"")</f>
        <v/>
      </c>
      <c r="V689" s="16" t="n"/>
      <c r="W689" s="17">
        <f>IF(Q689="YES",G689+V689,"")</f>
        <v/>
      </c>
      <c r="X689" s="18">
        <f>IF(Q689="YES",IF(TODAY()&gt;W689,"OVERDUE","WITHIN TIME"),"")</f>
        <v/>
      </c>
    </row>
    <row r="690">
      <c r="A690" s="3" t="n">
        <v>686</v>
      </c>
      <c r="B690" s="4" t="n"/>
      <c r="C690" s="4" t="n"/>
      <c r="D690" s="5">
        <f>IF(E690="NRFC","Natural Rubber Field Coagulam","")</f>
        <v/>
      </c>
      <c r="E690" s="4" t="n"/>
      <c r="F690" s="6" t="n"/>
      <c r="G690" s="6" t="n"/>
      <c r="H690" s="7">
        <f>IF(G690="","",G690-TODAY())</f>
        <v/>
      </c>
      <c r="I690" s="8">
        <f>IF(G690="","",
IF(G690&lt;TODAY(),
IF(O690&gt;0,"Violated","Completed"),
IF(H690&lt;=7,"Expiring Soon",
"Active")))</f>
        <v/>
      </c>
      <c r="J690" s="8">
        <f>IF(C690="","",COUNTIFS(purchase!$C:$C,$C690,purchase!$E:$E,$E690,purchase!$G:$G,"&gt;="&amp;$F690,purchase!$G:$G,"&lt;="&amp;$G690))</f>
        <v/>
      </c>
      <c r="K690" s="9">
        <f>IF(COUNTIFS(purchase!$C:$C,$C690,purchase!$E:$E,$E690,purchase!$G:$G,"&gt;="&amp;$F690,purchase!$G:$G,"&lt;="&amp;$G690)=0,"",_xlfn.MAXIFS(purchase!$G:$G,purchase!$C:$C,$C690,purchase!$E:$E,$E690,purchase!$G:$G,"&gt;="&amp;$F690,purchase!$G:$G,"&lt;="&amp;$G690))</f>
        <v/>
      </c>
      <c r="L690" s="4" t="n"/>
      <c r="M690" s="4" t="n"/>
      <c r="N690" s="10">
        <f>IF(M690="","",SUMIFS(purchase!$N:$N,purchase!$C:$C,$C690,purchase!$E:$E,$E690,purchase!$G:$G,"&gt;="&amp;$F690,purchase!$G:$G,"&lt;="&amp;$G690))</f>
        <v/>
      </c>
      <c r="O690" s="10">
        <f>IF(M690="","",M690-N690)</f>
        <v/>
      </c>
      <c r="P690" s="11">
        <f>IF(M690=0,"",N690/M690)</f>
        <v/>
      </c>
      <c r="Q690" s="12">
        <f>IF(OR(G690="",O690=""),"",
IF(AND(G690&lt;TODAY(),O690&gt;0),"YES","NO"))</f>
        <v/>
      </c>
      <c r="R690" s="13" t="n"/>
      <c r="S690" s="14" t="n"/>
      <c r="T690" s="15">
        <f>IF(Q690="YES", IF(R690="Company",L690*(1+S690),IF(R690="Vendor",L690*(1-S690),"")),"")</f>
        <v/>
      </c>
      <c r="U690" s="15">
        <f>IF(Q690="YES",O690*T690,"")</f>
        <v/>
      </c>
      <c r="V690" s="16" t="n"/>
      <c r="W690" s="17">
        <f>IF(Q690="YES",G690+V690,"")</f>
        <v/>
      </c>
      <c r="X690" s="18">
        <f>IF(Q690="YES",IF(TODAY()&gt;W690,"OVERDUE","WITHIN TIME"),"")</f>
        <v/>
      </c>
    </row>
    <row r="691">
      <c r="A691" s="3" t="n">
        <v>687</v>
      </c>
      <c r="B691" s="4" t="n"/>
      <c r="C691" s="4" t="n"/>
      <c r="D691" s="5">
        <f>IF(E691="NRFC","Natural Rubber Field Coagulam","")</f>
        <v/>
      </c>
      <c r="E691" s="4" t="n"/>
      <c r="F691" s="6" t="n"/>
      <c r="G691" s="6" t="n"/>
      <c r="H691" s="7">
        <f>IF(G691="","",G691-TODAY())</f>
        <v/>
      </c>
      <c r="I691" s="8">
        <f>IF(G691="","",
IF(G691&lt;TODAY(),
IF(O691&gt;0,"Violated","Completed"),
IF(H691&lt;=7,"Expiring Soon",
"Active")))</f>
        <v/>
      </c>
      <c r="J691" s="8">
        <f>IF(C691="","",COUNTIFS(purchase!$C:$C,$C691,purchase!$E:$E,$E691,purchase!$G:$G,"&gt;="&amp;$F691,purchase!$G:$G,"&lt;="&amp;$G691))</f>
        <v/>
      </c>
      <c r="K691" s="9">
        <f>IF(COUNTIFS(purchase!$C:$C,$C691,purchase!$E:$E,$E691,purchase!$G:$G,"&gt;="&amp;$F691,purchase!$G:$G,"&lt;="&amp;$G691)=0,"",_xlfn.MAXIFS(purchase!$G:$G,purchase!$C:$C,$C691,purchase!$E:$E,$E691,purchase!$G:$G,"&gt;="&amp;$F691,purchase!$G:$G,"&lt;="&amp;$G691))</f>
        <v/>
      </c>
      <c r="L691" s="4" t="n"/>
      <c r="M691" s="4" t="n"/>
      <c r="N691" s="10">
        <f>IF(M691="","",SUMIFS(purchase!$N:$N,purchase!$C:$C,$C691,purchase!$E:$E,$E691,purchase!$G:$G,"&gt;="&amp;$F691,purchase!$G:$G,"&lt;="&amp;$G691))</f>
        <v/>
      </c>
      <c r="O691" s="10">
        <f>IF(M691="","",M691-N691)</f>
        <v/>
      </c>
      <c r="P691" s="11">
        <f>IF(M691=0,"",N691/M691)</f>
        <v/>
      </c>
      <c r="Q691" s="12">
        <f>IF(OR(G691="",O691=""),"",
IF(AND(G691&lt;TODAY(),O691&gt;0),"YES","NO"))</f>
        <v/>
      </c>
      <c r="R691" s="13" t="n"/>
      <c r="S691" s="14" t="n"/>
      <c r="T691" s="15">
        <f>IF(Q691="YES", IF(R691="Company",L691*(1+S691),IF(R691="Vendor",L691*(1-S691),"")),"")</f>
        <v/>
      </c>
      <c r="U691" s="15">
        <f>IF(Q691="YES",O691*T691,"")</f>
        <v/>
      </c>
      <c r="V691" s="16" t="n"/>
      <c r="W691" s="17">
        <f>IF(Q691="YES",G691+V691,"")</f>
        <v/>
      </c>
      <c r="X691" s="18">
        <f>IF(Q691="YES",IF(TODAY()&gt;W691,"OVERDUE","WITHIN TIME"),"")</f>
        <v/>
      </c>
    </row>
    <row r="692">
      <c r="A692" s="3" t="n">
        <v>688</v>
      </c>
      <c r="B692" s="4" t="n"/>
      <c r="C692" s="4" t="n"/>
      <c r="D692" s="5">
        <f>IF(E692="NRFC","Natural Rubber Field Coagulam","")</f>
        <v/>
      </c>
      <c r="E692" s="4" t="n"/>
      <c r="F692" s="6" t="n"/>
      <c r="G692" s="6" t="n"/>
      <c r="H692" s="7">
        <f>IF(G692="","",G692-TODAY())</f>
        <v/>
      </c>
      <c r="I692" s="8">
        <f>IF(G692="","",
IF(G692&lt;TODAY(),
IF(O692&gt;0,"Violated","Completed"),
IF(H692&lt;=7,"Expiring Soon",
"Active")))</f>
        <v/>
      </c>
      <c r="J692" s="8">
        <f>IF(C692="","",COUNTIFS(purchase!$C:$C,$C692,purchase!$E:$E,$E692,purchase!$G:$G,"&gt;="&amp;$F692,purchase!$G:$G,"&lt;="&amp;$G692))</f>
        <v/>
      </c>
      <c r="K692" s="9">
        <f>IF(COUNTIFS(purchase!$C:$C,$C692,purchase!$E:$E,$E692,purchase!$G:$G,"&gt;="&amp;$F692,purchase!$G:$G,"&lt;="&amp;$G692)=0,"",_xlfn.MAXIFS(purchase!$G:$G,purchase!$C:$C,$C692,purchase!$E:$E,$E692,purchase!$G:$G,"&gt;="&amp;$F692,purchase!$G:$G,"&lt;="&amp;$G692))</f>
        <v/>
      </c>
      <c r="L692" s="4" t="n"/>
      <c r="M692" s="4" t="n"/>
      <c r="N692" s="10">
        <f>IF(M692="","",SUMIFS(purchase!$N:$N,purchase!$C:$C,$C692,purchase!$E:$E,$E692,purchase!$G:$G,"&gt;="&amp;$F692,purchase!$G:$G,"&lt;="&amp;$G692))</f>
        <v/>
      </c>
      <c r="O692" s="10">
        <f>IF(M692="","",M692-N692)</f>
        <v/>
      </c>
      <c r="P692" s="11">
        <f>IF(M692=0,"",N692/M692)</f>
        <v/>
      </c>
      <c r="Q692" s="12">
        <f>IF(OR(G692="",O692=""),"",
IF(AND(G692&lt;TODAY(),O692&gt;0),"YES","NO"))</f>
        <v/>
      </c>
      <c r="R692" s="13" t="n"/>
      <c r="S692" s="14" t="n"/>
      <c r="T692" s="15">
        <f>IF(Q692="YES", IF(R692="Company",L692*(1+S692),IF(R692="Vendor",L692*(1-S692),"")),"")</f>
        <v/>
      </c>
      <c r="U692" s="15">
        <f>IF(Q692="YES",O692*T692,"")</f>
        <v/>
      </c>
      <c r="V692" s="16" t="n"/>
      <c r="W692" s="17">
        <f>IF(Q692="YES",G692+V692,"")</f>
        <v/>
      </c>
      <c r="X692" s="18">
        <f>IF(Q692="YES",IF(TODAY()&gt;W692,"OVERDUE","WITHIN TIME"),"")</f>
        <v/>
      </c>
    </row>
    <row r="693">
      <c r="A693" s="3" t="n">
        <v>689</v>
      </c>
      <c r="B693" s="4" t="n"/>
      <c r="C693" s="4" t="n"/>
      <c r="D693" s="5">
        <f>IF(E693="NRFC","Natural Rubber Field Coagulam","")</f>
        <v/>
      </c>
      <c r="E693" s="4" t="n"/>
      <c r="F693" s="6" t="n"/>
      <c r="G693" s="6" t="n"/>
      <c r="H693" s="7">
        <f>IF(G693="","",G693-TODAY())</f>
        <v/>
      </c>
      <c r="I693" s="8">
        <f>IF(G693="","",
IF(G693&lt;TODAY(),
IF(O693&gt;0,"Violated","Completed"),
IF(H693&lt;=7,"Expiring Soon",
"Active")))</f>
        <v/>
      </c>
      <c r="J693" s="8">
        <f>IF(C693="","",COUNTIFS(purchase!$C:$C,$C693,purchase!$E:$E,$E693,purchase!$G:$G,"&gt;="&amp;$F693,purchase!$G:$G,"&lt;="&amp;$G693))</f>
        <v/>
      </c>
      <c r="K693" s="9">
        <f>IF(COUNTIFS(purchase!$C:$C,$C693,purchase!$E:$E,$E693,purchase!$G:$G,"&gt;="&amp;$F693,purchase!$G:$G,"&lt;="&amp;$G693)=0,"",_xlfn.MAXIFS(purchase!$G:$G,purchase!$C:$C,$C693,purchase!$E:$E,$E693,purchase!$G:$G,"&gt;="&amp;$F693,purchase!$G:$G,"&lt;="&amp;$G693))</f>
        <v/>
      </c>
      <c r="L693" s="4" t="n"/>
      <c r="M693" s="4" t="n"/>
      <c r="N693" s="10">
        <f>IF(M693="","",SUMIFS(purchase!$N:$N,purchase!$C:$C,$C693,purchase!$E:$E,$E693,purchase!$G:$G,"&gt;="&amp;$F693,purchase!$G:$G,"&lt;="&amp;$G693))</f>
        <v/>
      </c>
      <c r="O693" s="10">
        <f>IF(M693="","",M693-N693)</f>
        <v/>
      </c>
      <c r="P693" s="11">
        <f>IF(M693=0,"",N693/M693)</f>
        <v/>
      </c>
      <c r="Q693" s="12">
        <f>IF(OR(G693="",O693=""),"",
IF(AND(G693&lt;TODAY(),O693&gt;0),"YES","NO"))</f>
        <v/>
      </c>
      <c r="R693" s="13" t="n"/>
      <c r="S693" s="14" t="n"/>
      <c r="T693" s="15">
        <f>IF(Q693="YES", IF(R693="Company",L693*(1+S693),IF(R693="Vendor",L693*(1-S693),"")),"")</f>
        <v/>
      </c>
      <c r="U693" s="15">
        <f>IF(Q693="YES",O693*T693,"")</f>
        <v/>
      </c>
      <c r="V693" s="16" t="n"/>
      <c r="W693" s="17">
        <f>IF(Q693="YES",G693+V693,"")</f>
        <v/>
      </c>
      <c r="X693" s="18">
        <f>IF(Q693="YES",IF(TODAY()&gt;W693,"OVERDUE","WITHIN TIME"),"")</f>
        <v/>
      </c>
    </row>
    <row r="694">
      <c r="A694" s="3" t="n">
        <v>690</v>
      </c>
      <c r="B694" s="4" t="n"/>
      <c r="C694" s="4" t="n"/>
      <c r="D694" s="5">
        <f>IF(E694="NRFC","Natural Rubber Field Coagulam","")</f>
        <v/>
      </c>
      <c r="E694" s="4" t="n"/>
      <c r="F694" s="6" t="n"/>
      <c r="G694" s="6" t="n"/>
      <c r="H694" s="7">
        <f>IF(G694="","",G694-TODAY())</f>
        <v/>
      </c>
      <c r="I694" s="8">
        <f>IF(G694="","",
IF(G694&lt;TODAY(),
IF(O694&gt;0,"Violated","Completed"),
IF(H694&lt;=7,"Expiring Soon",
"Active")))</f>
        <v/>
      </c>
      <c r="J694" s="8">
        <f>IF(C694="","",COUNTIFS(purchase!$C:$C,$C694,purchase!$E:$E,$E694,purchase!$G:$G,"&gt;="&amp;$F694,purchase!$G:$G,"&lt;="&amp;$G694))</f>
        <v/>
      </c>
      <c r="K694" s="9">
        <f>IF(COUNTIFS(purchase!$C:$C,$C694,purchase!$E:$E,$E694,purchase!$G:$G,"&gt;="&amp;$F694,purchase!$G:$G,"&lt;="&amp;$G694)=0,"",_xlfn.MAXIFS(purchase!$G:$G,purchase!$C:$C,$C694,purchase!$E:$E,$E694,purchase!$G:$G,"&gt;="&amp;$F694,purchase!$G:$G,"&lt;="&amp;$G694))</f>
        <v/>
      </c>
      <c r="L694" s="4" t="n"/>
      <c r="M694" s="4" t="n"/>
      <c r="N694" s="10">
        <f>IF(M694="","",SUMIFS(purchase!$N:$N,purchase!$C:$C,$C694,purchase!$E:$E,$E694,purchase!$G:$G,"&gt;="&amp;$F694,purchase!$G:$G,"&lt;="&amp;$G694))</f>
        <v/>
      </c>
      <c r="O694" s="10">
        <f>IF(M694="","",M694-N694)</f>
        <v/>
      </c>
      <c r="P694" s="11">
        <f>IF(M694=0,"",N694/M694)</f>
        <v/>
      </c>
      <c r="Q694" s="12">
        <f>IF(OR(G694="",O694=""),"",
IF(AND(G694&lt;TODAY(),O694&gt;0),"YES","NO"))</f>
        <v/>
      </c>
      <c r="R694" s="13" t="n"/>
      <c r="S694" s="14" t="n"/>
      <c r="T694" s="15">
        <f>IF(Q694="YES", IF(R694="Company",L694*(1+S694),IF(R694="Vendor",L694*(1-S694),"")),"")</f>
        <v/>
      </c>
      <c r="U694" s="15">
        <f>IF(Q694="YES",O694*T694,"")</f>
        <v/>
      </c>
      <c r="V694" s="16" t="n"/>
      <c r="W694" s="17">
        <f>IF(Q694="YES",G694+V694,"")</f>
        <v/>
      </c>
      <c r="X694" s="18">
        <f>IF(Q694="YES",IF(TODAY()&gt;W694,"OVERDUE","WITHIN TIME"),"")</f>
        <v/>
      </c>
    </row>
    <row r="695">
      <c r="A695" s="3" t="n">
        <v>691</v>
      </c>
      <c r="B695" s="4" t="n"/>
      <c r="C695" s="4" t="n"/>
      <c r="D695" s="5">
        <f>IF(E695="NRFC","Natural Rubber Field Coagulam","")</f>
        <v/>
      </c>
      <c r="E695" s="4" t="n"/>
      <c r="F695" s="6" t="n"/>
      <c r="G695" s="6" t="n"/>
      <c r="H695" s="7">
        <f>IF(G695="","",G695-TODAY())</f>
        <v/>
      </c>
      <c r="I695" s="8">
        <f>IF(G695="","",
IF(G695&lt;TODAY(),
IF(O695&gt;0,"Violated","Completed"),
IF(H695&lt;=7,"Expiring Soon",
"Active")))</f>
        <v/>
      </c>
      <c r="J695" s="8">
        <f>IF(C695="","",COUNTIFS(purchase!$C:$C,$C695,purchase!$E:$E,$E695,purchase!$G:$G,"&gt;="&amp;$F695,purchase!$G:$G,"&lt;="&amp;$G695))</f>
        <v/>
      </c>
      <c r="K695" s="9">
        <f>IF(COUNTIFS(purchase!$C:$C,$C695,purchase!$E:$E,$E695,purchase!$G:$G,"&gt;="&amp;$F695,purchase!$G:$G,"&lt;="&amp;$G695)=0,"",_xlfn.MAXIFS(purchase!$G:$G,purchase!$C:$C,$C695,purchase!$E:$E,$E695,purchase!$G:$G,"&gt;="&amp;$F695,purchase!$G:$G,"&lt;="&amp;$G695))</f>
        <v/>
      </c>
      <c r="L695" s="4" t="n"/>
      <c r="M695" s="4" t="n"/>
      <c r="N695" s="10">
        <f>IF(M695="","",SUMIFS(purchase!$N:$N,purchase!$C:$C,$C695,purchase!$E:$E,$E695,purchase!$G:$G,"&gt;="&amp;$F695,purchase!$G:$G,"&lt;="&amp;$G695))</f>
        <v/>
      </c>
      <c r="O695" s="10">
        <f>IF(M695="","",M695-N695)</f>
        <v/>
      </c>
      <c r="P695" s="11">
        <f>IF(M695=0,"",N695/M695)</f>
        <v/>
      </c>
      <c r="Q695" s="12">
        <f>IF(OR(G695="",O695=""),"",
IF(AND(G695&lt;TODAY(),O695&gt;0),"YES","NO"))</f>
        <v/>
      </c>
      <c r="R695" s="13" t="n"/>
      <c r="S695" s="14" t="n"/>
      <c r="T695" s="15">
        <f>IF(Q695="YES", IF(R695="Company",L695*(1+S695),IF(R695="Vendor",L695*(1-S695),"")),"")</f>
        <v/>
      </c>
      <c r="U695" s="15">
        <f>IF(Q695="YES",O695*T695,"")</f>
        <v/>
      </c>
      <c r="V695" s="16" t="n"/>
      <c r="W695" s="17">
        <f>IF(Q695="YES",G695+V695,"")</f>
        <v/>
      </c>
      <c r="X695" s="18">
        <f>IF(Q695="YES",IF(TODAY()&gt;W695,"OVERDUE","WITHIN TIME"),"")</f>
        <v/>
      </c>
    </row>
    <row r="696">
      <c r="A696" s="3" t="n">
        <v>692</v>
      </c>
      <c r="B696" s="4" t="n"/>
      <c r="C696" s="4" t="n"/>
      <c r="D696" s="5">
        <f>IF(E696="NRFC","Natural Rubber Field Coagulam","")</f>
        <v/>
      </c>
      <c r="E696" s="4" t="n"/>
      <c r="F696" s="6" t="n"/>
      <c r="G696" s="6" t="n"/>
      <c r="H696" s="7">
        <f>IF(G696="","",G696-TODAY())</f>
        <v/>
      </c>
      <c r="I696" s="8">
        <f>IF(G696="","",
IF(G696&lt;TODAY(),
IF(O696&gt;0,"Violated","Completed"),
IF(H696&lt;=7,"Expiring Soon",
"Active")))</f>
        <v/>
      </c>
      <c r="J696" s="8">
        <f>IF(C696="","",COUNTIFS(purchase!$C:$C,$C696,purchase!$E:$E,$E696,purchase!$G:$G,"&gt;="&amp;$F696,purchase!$G:$G,"&lt;="&amp;$G696))</f>
        <v/>
      </c>
      <c r="K696" s="9">
        <f>IF(COUNTIFS(purchase!$C:$C,$C696,purchase!$E:$E,$E696,purchase!$G:$G,"&gt;="&amp;$F696,purchase!$G:$G,"&lt;="&amp;$G696)=0,"",_xlfn.MAXIFS(purchase!$G:$G,purchase!$C:$C,$C696,purchase!$E:$E,$E696,purchase!$G:$G,"&gt;="&amp;$F696,purchase!$G:$G,"&lt;="&amp;$G696))</f>
        <v/>
      </c>
      <c r="L696" s="4" t="n"/>
      <c r="M696" s="4" t="n"/>
      <c r="N696" s="10">
        <f>IF(M696="","",SUMIFS(purchase!$N:$N,purchase!$C:$C,$C696,purchase!$E:$E,$E696,purchase!$G:$G,"&gt;="&amp;$F696,purchase!$G:$G,"&lt;="&amp;$G696))</f>
        <v/>
      </c>
      <c r="O696" s="10">
        <f>IF(M696="","",M696-N696)</f>
        <v/>
      </c>
      <c r="P696" s="11">
        <f>IF(M696=0,"",N696/M696)</f>
        <v/>
      </c>
      <c r="Q696" s="12">
        <f>IF(OR(G696="",O696=""),"",
IF(AND(G696&lt;TODAY(),O696&gt;0),"YES","NO"))</f>
        <v/>
      </c>
      <c r="R696" s="13" t="n"/>
      <c r="S696" s="14" t="n"/>
      <c r="T696" s="15">
        <f>IF(Q696="YES", IF(R696="Company",L696*(1+S696),IF(R696="Vendor",L696*(1-S696),"")),"")</f>
        <v/>
      </c>
      <c r="U696" s="15">
        <f>IF(Q696="YES",O696*T696,"")</f>
        <v/>
      </c>
      <c r="V696" s="16" t="n"/>
      <c r="W696" s="17">
        <f>IF(Q696="YES",G696+V696,"")</f>
        <v/>
      </c>
      <c r="X696" s="18">
        <f>IF(Q696="YES",IF(TODAY()&gt;W696,"OVERDUE","WITHIN TIME"),"")</f>
        <v/>
      </c>
    </row>
    <row r="697">
      <c r="A697" s="3" t="n">
        <v>693</v>
      </c>
      <c r="B697" s="4" t="n"/>
      <c r="C697" s="4" t="n"/>
      <c r="D697" s="5">
        <f>IF(E697="NRFC","Natural Rubber Field Coagulam","")</f>
        <v/>
      </c>
      <c r="E697" s="4" t="n"/>
      <c r="F697" s="6" t="n"/>
      <c r="G697" s="6" t="n"/>
      <c r="H697" s="7">
        <f>IF(G697="","",G697-TODAY())</f>
        <v/>
      </c>
      <c r="I697" s="8">
        <f>IF(G697="","",
IF(G697&lt;TODAY(),
IF(O697&gt;0,"Violated","Completed"),
IF(H697&lt;=7,"Expiring Soon",
"Active")))</f>
        <v/>
      </c>
      <c r="J697" s="8">
        <f>IF(C697="","",COUNTIFS(purchase!$C:$C,$C697,purchase!$E:$E,$E697,purchase!$G:$G,"&gt;="&amp;$F697,purchase!$G:$G,"&lt;="&amp;$G697))</f>
        <v/>
      </c>
      <c r="K697" s="9">
        <f>IF(COUNTIFS(purchase!$C:$C,$C697,purchase!$E:$E,$E697,purchase!$G:$G,"&gt;="&amp;$F697,purchase!$G:$G,"&lt;="&amp;$G697)=0,"",_xlfn.MAXIFS(purchase!$G:$G,purchase!$C:$C,$C697,purchase!$E:$E,$E697,purchase!$G:$G,"&gt;="&amp;$F697,purchase!$G:$G,"&lt;="&amp;$G697))</f>
        <v/>
      </c>
      <c r="L697" s="4" t="n"/>
      <c r="M697" s="4" t="n"/>
      <c r="N697" s="10">
        <f>IF(M697="","",SUMIFS(purchase!$N:$N,purchase!$C:$C,$C697,purchase!$E:$E,$E697,purchase!$G:$G,"&gt;="&amp;$F697,purchase!$G:$G,"&lt;="&amp;$G697))</f>
        <v/>
      </c>
      <c r="O697" s="10">
        <f>IF(M697="","",M697-N697)</f>
        <v/>
      </c>
      <c r="P697" s="11">
        <f>IF(M697=0,"",N697/M697)</f>
        <v/>
      </c>
      <c r="Q697" s="12">
        <f>IF(OR(G697="",O697=""),"",
IF(AND(G697&lt;TODAY(),O697&gt;0),"YES","NO"))</f>
        <v/>
      </c>
      <c r="R697" s="13" t="n"/>
      <c r="S697" s="14" t="n"/>
      <c r="T697" s="15">
        <f>IF(Q697="YES", IF(R697="Company",L697*(1+S697),IF(R697="Vendor",L697*(1-S697),"")),"")</f>
        <v/>
      </c>
      <c r="U697" s="15">
        <f>IF(Q697="YES",O697*T697,"")</f>
        <v/>
      </c>
      <c r="V697" s="16" t="n"/>
      <c r="W697" s="17">
        <f>IF(Q697="YES",G697+V697,"")</f>
        <v/>
      </c>
      <c r="X697" s="18">
        <f>IF(Q697="YES",IF(TODAY()&gt;W697,"OVERDUE","WITHIN TIME"),"")</f>
        <v/>
      </c>
    </row>
    <row r="698">
      <c r="A698" s="3" t="n">
        <v>694</v>
      </c>
      <c r="B698" s="4" t="n"/>
      <c r="C698" s="4" t="n"/>
      <c r="D698" s="5">
        <f>IF(E698="NRFC","Natural Rubber Field Coagulam","")</f>
        <v/>
      </c>
      <c r="E698" s="4" t="n"/>
      <c r="F698" s="6" t="n"/>
      <c r="G698" s="6" t="n"/>
      <c r="H698" s="7">
        <f>IF(G698="","",G698-TODAY())</f>
        <v/>
      </c>
      <c r="I698" s="8">
        <f>IF(G698="","",
IF(G698&lt;TODAY(),
IF(O698&gt;0,"Violated","Completed"),
IF(H698&lt;=7,"Expiring Soon",
"Active")))</f>
        <v/>
      </c>
      <c r="J698" s="8">
        <f>IF(C698="","",COUNTIFS(purchase!$C:$C,$C698,purchase!$E:$E,$E698,purchase!$G:$G,"&gt;="&amp;$F698,purchase!$G:$G,"&lt;="&amp;$G698))</f>
        <v/>
      </c>
      <c r="K698" s="9">
        <f>IF(COUNTIFS(purchase!$C:$C,$C698,purchase!$E:$E,$E698,purchase!$G:$G,"&gt;="&amp;$F698,purchase!$G:$G,"&lt;="&amp;$G698)=0,"",_xlfn.MAXIFS(purchase!$G:$G,purchase!$C:$C,$C698,purchase!$E:$E,$E698,purchase!$G:$G,"&gt;="&amp;$F698,purchase!$G:$G,"&lt;="&amp;$G698))</f>
        <v/>
      </c>
      <c r="L698" s="4" t="n"/>
      <c r="M698" s="4" t="n"/>
      <c r="N698" s="10">
        <f>IF(M698="","",SUMIFS(purchase!$N:$N,purchase!$C:$C,$C698,purchase!$E:$E,$E698,purchase!$G:$G,"&gt;="&amp;$F698,purchase!$G:$G,"&lt;="&amp;$G698))</f>
        <v/>
      </c>
      <c r="O698" s="10">
        <f>IF(M698="","",M698-N698)</f>
        <v/>
      </c>
      <c r="P698" s="11">
        <f>IF(M698=0,"",N698/M698)</f>
        <v/>
      </c>
      <c r="Q698" s="12">
        <f>IF(OR(G698="",O698=""),"",
IF(AND(G698&lt;TODAY(),O698&gt;0),"YES","NO"))</f>
        <v/>
      </c>
      <c r="R698" s="13" t="n"/>
      <c r="S698" s="14" t="n"/>
      <c r="T698" s="15">
        <f>IF(Q698="YES", IF(R698="Company",L698*(1+S698),IF(R698="Vendor",L698*(1-S698),"")),"")</f>
        <v/>
      </c>
      <c r="U698" s="15">
        <f>IF(Q698="YES",O698*T698,"")</f>
        <v/>
      </c>
      <c r="V698" s="16" t="n"/>
      <c r="W698" s="17">
        <f>IF(Q698="YES",G698+V698,"")</f>
        <v/>
      </c>
      <c r="X698" s="18">
        <f>IF(Q698="YES",IF(TODAY()&gt;W698,"OVERDUE","WITHIN TIME"),"")</f>
        <v/>
      </c>
    </row>
    <row r="699">
      <c r="A699" s="3" t="n">
        <v>695</v>
      </c>
      <c r="B699" s="4" t="n"/>
      <c r="C699" s="4" t="n"/>
      <c r="D699" s="5">
        <f>IF(E699="NRFC","Natural Rubber Field Coagulam","")</f>
        <v/>
      </c>
      <c r="E699" s="4" t="n"/>
      <c r="F699" s="6" t="n"/>
      <c r="G699" s="6" t="n"/>
      <c r="H699" s="7">
        <f>IF(G699="","",G699-TODAY())</f>
        <v/>
      </c>
      <c r="I699" s="8">
        <f>IF(G699="","",
IF(G699&lt;TODAY(),
IF(O699&gt;0,"Violated","Completed"),
IF(H699&lt;=7,"Expiring Soon",
"Active")))</f>
        <v/>
      </c>
      <c r="J699" s="8">
        <f>IF(C699="","",COUNTIFS(purchase!$C:$C,$C699,purchase!$E:$E,$E699,purchase!$G:$G,"&gt;="&amp;$F699,purchase!$G:$G,"&lt;="&amp;$G699))</f>
        <v/>
      </c>
      <c r="K699" s="9">
        <f>IF(COUNTIFS(purchase!$C:$C,$C699,purchase!$E:$E,$E699,purchase!$G:$G,"&gt;="&amp;$F699,purchase!$G:$G,"&lt;="&amp;$G699)=0,"",_xlfn.MAXIFS(purchase!$G:$G,purchase!$C:$C,$C699,purchase!$E:$E,$E699,purchase!$G:$G,"&gt;="&amp;$F699,purchase!$G:$G,"&lt;="&amp;$G699))</f>
        <v/>
      </c>
      <c r="L699" s="4" t="n"/>
      <c r="M699" s="4" t="n"/>
      <c r="N699" s="10">
        <f>IF(M699="","",SUMIFS(purchase!$N:$N,purchase!$C:$C,$C699,purchase!$E:$E,$E699,purchase!$G:$G,"&gt;="&amp;$F699,purchase!$G:$G,"&lt;="&amp;$G699))</f>
        <v/>
      </c>
      <c r="O699" s="10">
        <f>IF(M699="","",M699-N699)</f>
        <v/>
      </c>
      <c r="P699" s="11">
        <f>IF(M699=0,"",N699/M699)</f>
        <v/>
      </c>
      <c r="Q699" s="12">
        <f>IF(OR(G699="",O699=""),"",
IF(AND(G699&lt;TODAY(),O699&gt;0),"YES","NO"))</f>
        <v/>
      </c>
      <c r="R699" s="13" t="n"/>
      <c r="S699" s="14" t="n"/>
      <c r="T699" s="15">
        <f>IF(Q699="YES", IF(R699="Company",L699*(1+S699),IF(R699="Vendor",L699*(1-S699),"")),"")</f>
        <v/>
      </c>
      <c r="U699" s="15">
        <f>IF(Q699="YES",O699*T699,"")</f>
        <v/>
      </c>
      <c r="V699" s="16" t="n"/>
      <c r="W699" s="17">
        <f>IF(Q699="YES",G699+V699,"")</f>
        <v/>
      </c>
      <c r="X699" s="18">
        <f>IF(Q699="YES",IF(TODAY()&gt;W699,"OVERDUE","WITHIN TIME"),"")</f>
        <v/>
      </c>
    </row>
    <row r="700">
      <c r="A700" s="3" t="n">
        <v>696</v>
      </c>
      <c r="B700" s="4" t="n"/>
      <c r="C700" s="4" t="n"/>
      <c r="D700" s="5">
        <f>IF(E700="NRFC","Natural Rubber Field Coagulam","")</f>
        <v/>
      </c>
      <c r="E700" s="4" t="n"/>
      <c r="F700" s="6" t="n"/>
      <c r="G700" s="6" t="n"/>
      <c r="H700" s="7">
        <f>IF(G700="","",G700-TODAY())</f>
        <v/>
      </c>
      <c r="I700" s="8">
        <f>IF(G700="","",
IF(G700&lt;TODAY(),
IF(O700&gt;0,"Violated","Completed"),
IF(H700&lt;=7,"Expiring Soon",
"Active")))</f>
        <v/>
      </c>
      <c r="J700" s="8">
        <f>IF(C700="","",COUNTIFS(purchase!$C:$C,$C700,purchase!$E:$E,$E700,purchase!$G:$G,"&gt;="&amp;$F700,purchase!$G:$G,"&lt;="&amp;$G700))</f>
        <v/>
      </c>
      <c r="K700" s="9">
        <f>IF(COUNTIFS(purchase!$C:$C,$C700,purchase!$E:$E,$E700,purchase!$G:$G,"&gt;="&amp;$F700,purchase!$G:$G,"&lt;="&amp;$G700)=0,"",_xlfn.MAXIFS(purchase!$G:$G,purchase!$C:$C,$C700,purchase!$E:$E,$E700,purchase!$G:$G,"&gt;="&amp;$F700,purchase!$G:$G,"&lt;="&amp;$G700))</f>
        <v/>
      </c>
      <c r="L700" s="4" t="n"/>
      <c r="M700" s="4" t="n"/>
      <c r="N700" s="10">
        <f>IF(M700="","",SUMIFS(purchase!$N:$N,purchase!$C:$C,$C700,purchase!$E:$E,$E700,purchase!$G:$G,"&gt;="&amp;$F700,purchase!$G:$G,"&lt;="&amp;$G700))</f>
        <v/>
      </c>
      <c r="O700" s="10">
        <f>IF(M700="","",M700-N700)</f>
        <v/>
      </c>
      <c r="P700" s="11">
        <f>IF(M700=0,"",N700/M700)</f>
        <v/>
      </c>
      <c r="Q700" s="12">
        <f>IF(OR(G700="",O700=""),"",
IF(AND(G700&lt;TODAY(),O700&gt;0),"YES","NO"))</f>
        <v/>
      </c>
      <c r="R700" s="13" t="n"/>
      <c r="S700" s="14" t="n"/>
      <c r="T700" s="15">
        <f>IF(Q700="YES", IF(R700="Company",L700*(1+S700),IF(R700="Vendor",L700*(1-S700),"")),"")</f>
        <v/>
      </c>
      <c r="U700" s="15">
        <f>IF(Q700="YES",O700*T700,"")</f>
        <v/>
      </c>
      <c r="V700" s="16" t="n"/>
      <c r="W700" s="17">
        <f>IF(Q700="YES",G700+V700,"")</f>
        <v/>
      </c>
      <c r="X700" s="18">
        <f>IF(Q700="YES",IF(TODAY()&gt;W700,"OVERDUE","WITHIN TIME"),"")</f>
        <v/>
      </c>
    </row>
    <row r="701">
      <c r="A701" s="3" t="n">
        <v>697</v>
      </c>
      <c r="B701" s="4" t="n"/>
      <c r="C701" s="4" t="n"/>
      <c r="D701" s="5">
        <f>IF(E701="NRFC","Natural Rubber Field Coagulam","")</f>
        <v/>
      </c>
      <c r="E701" s="4" t="n"/>
      <c r="F701" s="6" t="n"/>
      <c r="G701" s="6" t="n"/>
      <c r="H701" s="7">
        <f>IF(G701="","",G701-TODAY())</f>
        <v/>
      </c>
      <c r="I701" s="8">
        <f>IF(G701="","",
IF(G701&lt;TODAY(),
IF(O701&gt;0,"Violated","Completed"),
IF(H701&lt;=7,"Expiring Soon",
"Active")))</f>
        <v/>
      </c>
      <c r="J701" s="8">
        <f>IF(C701="","",COUNTIFS(purchase!$C:$C,$C701,purchase!$E:$E,$E701,purchase!$G:$G,"&gt;="&amp;$F701,purchase!$G:$G,"&lt;="&amp;$G701))</f>
        <v/>
      </c>
      <c r="K701" s="9">
        <f>IF(COUNTIFS(purchase!$C:$C,$C701,purchase!$E:$E,$E701,purchase!$G:$G,"&gt;="&amp;$F701,purchase!$G:$G,"&lt;="&amp;$G701)=0,"",_xlfn.MAXIFS(purchase!$G:$G,purchase!$C:$C,$C701,purchase!$E:$E,$E701,purchase!$G:$G,"&gt;="&amp;$F701,purchase!$G:$G,"&lt;="&amp;$G701))</f>
        <v/>
      </c>
      <c r="L701" s="4" t="n"/>
      <c r="M701" s="4" t="n"/>
      <c r="N701" s="10">
        <f>IF(M701="","",SUMIFS(purchase!$N:$N,purchase!$C:$C,$C701,purchase!$E:$E,$E701,purchase!$G:$G,"&gt;="&amp;$F701,purchase!$G:$G,"&lt;="&amp;$G701))</f>
        <v/>
      </c>
      <c r="O701" s="10">
        <f>IF(M701="","",M701-N701)</f>
        <v/>
      </c>
      <c r="P701" s="11">
        <f>IF(M701=0,"",N701/M701)</f>
        <v/>
      </c>
      <c r="Q701" s="12">
        <f>IF(OR(G701="",O701=""),"",
IF(AND(G701&lt;TODAY(),O701&gt;0),"YES","NO"))</f>
        <v/>
      </c>
      <c r="R701" s="13" t="n"/>
      <c r="S701" s="14" t="n"/>
      <c r="T701" s="15">
        <f>IF(Q701="YES", IF(R701="Company",L701*(1+S701),IF(R701="Vendor",L701*(1-S701),"")),"")</f>
        <v/>
      </c>
      <c r="U701" s="15">
        <f>IF(Q701="YES",O701*T701,"")</f>
        <v/>
      </c>
      <c r="V701" s="16" t="n"/>
      <c r="W701" s="17">
        <f>IF(Q701="YES",G701+V701,"")</f>
        <v/>
      </c>
      <c r="X701" s="18">
        <f>IF(Q701="YES",IF(TODAY()&gt;W701,"OVERDUE","WITHIN TIME"),"")</f>
        <v/>
      </c>
    </row>
    <row r="702">
      <c r="A702" s="3" t="n">
        <v>698</v>
      </c>
      <c r="B702" s="4" t="n"/>
      <c r="C702" s="4" t="n"/>
      <c r="D702" s="5">
        <f>IF(E702="NRFC","Natural Rubber Field Coagulam","")</f>
        <v/>
      </c>
      <c r="E702" s="4" t="n"/>
      <c r="F702" s="6" t="n"/>
      <c r="G702" s="6" t="n"/>
      <c r="H702" s="7">
        <f>IF(G702="","",G702-TODAY())</f>
        <v/>
      </c>
      <c r="I702" s="8">
        <f>IF(G702="","",
IF(G702&lt;TODAY(),
IF(O702&gt;0,"Violated","Completed"),
IF(H702&lt;=7,"Expiring Soon",
"Active")))</f>
        <v/>
      </c>
      <c r="J702" s="8">
        <f>IF(C702="","",COUNTIFS(purchase!$C:$C,$C702,purchase!$E:$E,$E702,purchase!$G:$G,"&gt;="&amp;$F702,purchase!$G:$G,"&lt;="&amp;$G702))</f>
        <v/>
      </c>
      <c r="K702" s="9">
        <f>IF(COUNTIFS(purchase!$C:$C,$C702,purchase!$E:$E,$E702,purchase!$G:$G,"&gt;="&amp;$F702,purchase!$G:$G,"&lt;="&amp;$G702)=0,"",_xlfn.MAXIFS(purchase!$G:$G,purchase!$C:$C,$C702,purchase!$E:$E,$E702,purchase!$G:$G,"&gt;="&amp;$F702,purchase!$G:$G,"&lt;="&amp;$G702))</f>
        <v/>
      </c>
      <c r="L702" s="4" t="n"/>
      <c r="M702" s="4" t="n"/>
      <c r="N702" s="10">
        <f>IF(M702="","",SUMIFS(purchase!$N:$N,purchase!$C:$C,$C702,purchase!$E:$E,$E702,purchase!$G:$G,"&gt;="&amp;$F702,purchase!$G:$G,"&lt;="&amp;$G702))</f>
        <v/>
      </c>
      <c r="O702" s="10">
        <f>IF(M702="","",M702-N702)</f>
        <v/>
      </c>
      <c r="P702" s="11">
        <f>IF(M702=0,"",N702/M702)</f>
        <v/>
      </c>
      <c r="Q702" s="12">
        <f>IF(OR(G702="",O702=""),"",
IF(AND(G702&lt;TODAY(),O702&gt;0),"YES","NO"))</f>
        <v/>
      </c>
      <c r="R702" s="13" t="n"/>
      <c r="S702" s="14" t="n"/>
      <c r="T702" s="15">
        <f>IF(Q702="YES", IF(R702="Company",L702*(1+S702),IF(R702="Vendor",L702*(1-S702),"")),"")</f>
        <v/>
      </c>
      <c r="U702" s="15">
        <f>IF(Q702="YES",O702*T702,"")</f>
        <v/>
      </c>
      <c r="V702" s="16" t="n"/>
      <c r="W702" s="17">
        <f>IF(Q702="YES",G702+V702,"")</f>
        <v/>
      </c>
      <c r="X702" s="18">
        <f>IF(Q702="YES",IF(TODAY()&gt;W702,"OVERDUE","WITHIN TIME"),"")</f>
        <v/>
      </c>
    </row>
    <row r="703">
      <c r="A703" s="3" t="n">
        <v>699</v>
      </c>
      <c r="B703" s="4" t="n"/>
      <c r="C703" s="4" t="n"/>
      <c r="D703" s="5">
        <f>IF(E703="NRFC","Natural Rubber Field Coagulam","")</f>
        <v/>
      </c>
      <c r="E703" s="4" t="n"/>
      <c r="F703" s="6" t="n"/>
      <c r="G703" s="6" t="n"/>
      <c r="H703" s="7">
        <f>IF(G703="","",G703-TODAY())</f>
        <v/>
      </c>
      <c r="I703" s="8">
        <f>IF(G703="","",
IF(G703&lt;TODAY(),
IF(O703&gt;0,"Violated","Completed"),
IF(H703&lt;=7,"Expiring Soon",
"Active")))</f>
        <v/>
      </c>
      <c r="J703" s="8">
        <f>IF(C703="","",COUNTIFS(purchase!$C:$C,$C703,purchase!$E:$E,$E703,purchase!$G:$G,"&gt;="&amp;$F703,purchase!$G:$G,"&lt;="&amp;$G703))</f>
        <v/>
      </c>
      <c r="K703" s="9">
        <f>IF(COUNTIFS(purchase!$C:$C,$C703,purchase!$E:$E,$E703,purchase!$G:$G,"&gt;="&amp;$F703,purchase!$G:$G,"&lt;="&amp;$G703)=0,"",_xlfn.MAXIFS(purchase!$G:$G,purchase!$C:$C,$C703,purchase!$E:$E,$E703,purchase!$G:$G,"&gt;="&amp;$F703,purchase!$G:$G,"&lt;="&amp;$G703))</f>
        <v/>
      </c>
      <c r="L703" s="4" t="n"/>
      <c r="M703" s="4" t="n"/>
      <c r="N703" s="10">
        <f>IF(M703="","",SUMIFS(purchase!$N:$N,purchase!$C:$C,$C703,purchase!$E:$E,$E703,purchase!$G:$G,"&gt;="&amp;$F703,purchase!$G:$G,"&lt;="&amp;$G703))</f>
        <v/>
      </c>
      <c r="O703" s="10">
        <f>IF(M703="","",M703-N703)</f>
        <v/>
      </c>
      <c r="P703" s="11">
        <f>IF(M703=0,"",N703/M703)</f>
        <v/>
      </c>
      <c r="Q703" s="12">
        <f>IF(OR(G703="",O703=""),"",
IF(AND(G703&lt;TODAY(),O703&gt;0),"YES","NO"))</f>
        <v/>
      </c>
      <c r="R703" s="13" t="n"/>
      <c r="S703" s="14" t="n"/>
      <c r="T703" s="15">
        <f>IF(Q703="YES", IF(R703="Company",L703*(1+S703),IF(R703="Vendor",L703*(1-S703),"")),"")</f>
        <v/>
      </c>
      <c r="U703" s="15">
        <f>IF(Q703="YES",O703*T703,"")</f>
        <v/>
      </c>
      <c r="V703" s="16" t="n"/>
      <c r="W703" s="17">
        <f>IF(Q703="YES",G703+V703,"")</f>
        <v/>
      </c>
      <c r="X703" s="18">
        <f>IF(Q703="YES",IF(TODAY()&gt;W703,"OVERDUE","WITHIN TIME"),"")</f>
        <v/>
      </c>
    </row>
    <row r="704">
      <c r="A704" s="3" t="n">
        <v>700</v>
      </c>
      <c r="B704" s="4" t="n"/>
      <c r="C704" s="4" t="n"/>
      <c r="D704" s="5">
        <f>IF(E704="NRFC","Natural Rubber Field Coagulam","")</f>
        <v/>
      </c>
      <c r="E704" s="4" t="n"/>
      <c r="F704" s="6" t="n"/>
      <c r="G704" s="6" t="n"/>
      <c r="H704" s="7">
        <f>IF(G704="","",G704-TODAY())</f>
        <v/>
      </c>
      <c r="I704" s="8">
        <f>IF(G704="","",
IF(G704&lt;TODAY(),
IF(O704&gt;0,"Violated","Completed"),
IF(H704&lt;=7,"Expiring Soon",
"Active")))</f>
        <v/>
      </c>
      <c r="J704" s="8">
        <f>IF(C704="","",COUNTIFS(purchase!$C:$C,$C704,purchase!$E:$E,$E704,purchase!$G:$G,"&gt;="&amp;$F704,purchase!$G:$G,"&lt;="&amp;$G704))</f>
        <v/>
      </c>
      <c r="K704" s="9">
        <f>IF(COUNTIFS(purchase!$C:$C,$C704,purchase!$E:$E,$E704,purchase!$G:$G,"&gt;="&amp;$F704,purchase!$G:$G,"&lt;="&amp;$G704)=0,"",_xlfn.MAXIFS(purchase!$G:$G,purchase!$C:$C,$C704,purchase!$E:$E,$E704,purchase!$G:$G,"&gt;="&amp;$F704,purchase!$G:$G,"&lt;="&amp;$G704))</f>
        <v/>
      </c>
      <c r="L704" s="4" t="n"/>
      <c r="M704" s="4" t="n"/>
      <c r="N704" s="10">
        <f>IF(M704="","",SUMIFS(purchase!$N:$N,purchase!$C:$C,$C704,purchase!$E:$E,$E704,purchase!$G:$G,"&gt;="&amp;$F704,purchase!$G:$G,"&lt;="&amp;$G704))</f>
        <v/>
      </c>
      <c r="O704" s="10">
        <f>IF(M704="","",M704-N704)</f>
        <v/>
      </c>
      <c r="P704" s="11">
        <f>IF(M704=0,"",N704/M704)</f>
        <v/>
      </c>
      <c r="Q704" s="12">
        <f>IF(OR(G704="",O704=""),"",
IF(AND(G704&lt;TODAY(),O704&gt;0),"YES","NO"))</f>
        <v/>
      </c>
      <c r="R704" s="13" t="n"/>
      <c r="S704" s="14" t="n"/>
      <c r="T704" s="15">
        <f>IF(Q704="YES", IF(R704="Company",L704*(1+S704),IF(R704="Vendor",L704*(1-S704),"")),"")</f>
        <v/>
      </c>
      <c r="U704" s="15">
        <f>IF(Q704="YES",O704*T704,"")</f>
        <v/>
      </c>
      <c r="V704" s="16" t="n"/>
      <c r="W704" s="17">
        <f>IF(Q704="YES",G704+V704,"")</f>
        <v/>
      </c>
      <c r="X704" s="18">
        <f>IF(Q704="YES",IF(TODAY()&gt;W704,"OVERDUE","WITHIN TIME"),"")</f>
        <v/>
      </c>
    </row>
    <row r="705">
      <c r="A705" s="3" t="n">
        <v>701</v>
      </c>
      <c r="B705" s="4" t="n"/>
      <c r="C705" s="4" t="n"/>
      <c r="D705" s="5">
        <f>IF(E705="NRFC","Natural Rubber Field Coagulam","")</f>
        <v/>
      </c>
      <c r="E705" s="4" t="n"/>
      <c r="F705" s="6" t="n"/>
      <c r="G705" s="6" t="n"/>
      <c r="H705" s="7">
        <f>IF(G705="","",G705-TODAY())</f>
        <v/>
      </c>
      <c r="I705" s="8">
        <f>IF(G705="","",
IF(G705&lt;TODAY(),
IF(O705&gt;0,"Violated","Completed"),
IF(H705&lt;=7,"Expiring Soon",
"Active")))</f>
        <v/>
      </c>
      <c r="J705" s="8">
        <f>IF(C705="","",COUNTIFS(purchase!$C:$C,$C705,purchase!$E:$E,$E705,purchase!$G:$G,"&gt;="&amp;$F705,purchase!$G:$G,"&lt;="&amp;$G705))</f>
        <v/>
      </c>
      <c r="K705" s="9">
        <f>IF(COUNTIFS(purchase!$C:$C,$C705,purchase!$E:$E,$E705,purchase!$G:$G,"&gt;="&amp;$F705,purchase!$G:$G,"&lt;="&amp;$G705)=0,"",_xlfn.MAXIFS(purchase!$G:$G,purchase!$C:$C,$C705,purchase!$E:$E,$E705,purchase!$G:$G,"&gt;="&amp;$F705,purchase!$G:$G,"&lt;="&amp;$G705))</f>
        <v/>
      </c>
      <c r="L705" s="4" t="n"/>
      <c r="M705" s="4" t="n"/>
      <c r="N705" s="10">
        <f>IF(M705="","",SUMIFS(purchase!$N:$N,purchase!$C:$C,$C705,purchase!$E:$E,$E705,purchase!$G:$G,"&gt;="&amp;$F705,purchase!$G:$G,"&lt;="&amp;$G705))</f>
        <v/>
      </c>
      <c r="O705" s="10">
        <f>IF(M705="","",M705-N705)</f>
        <v/>
      </c>
      <c r="P705" s="11">
        <f>IF(M705=0,"",N705/M705)</f>
        <v/>
      </c>
      <c r="Q705" s="12">
        <f>IF(OR(G705="",O705=""),"",
IF(AND(G705&lt;TODAY(),O705&gt;0),"YES","NO"))</f>
        <v/>
      </c>
      <c r="R705" s="13" t="n"/>
      <c r="S705" s="14" t="n"/>
      <c r="T705" s="15">
        <f>IF(Q705="YES", IF(R705="Company",L705*(1+S705),IF(R705="Vendor",L705*(1-S705),"")),"")</f>
        <v/>
      </c>
      <c r="U705" s="15">
        <f>IF(Q705="YES",O705*T705,"")</f>
        <v/>
      </c>
      <c r="V705" s="16" t="n"/>
      <c r="W705" s="17">
        <f>IF(Q705="YES",G705+V705,"")</f>
        <v/>
      </c>
      <c r="X705" s="18">
        <f>IF(Q705="YES",IF(TODAY()&gt;W705,"OVERDUE","WITHIN TIME"),"")</f>
        <v/>
      </c>
    </row>
    <row r="706">
      <c r="A706" s="3" t="n">
        <v>702</v>
      </c>
      <c r="B706" s="4" t="n"/>
      <c r="C706" s="4" t="n"/>
      <c r="D706" s="5">
        <f>IF(E706="NRFC","Natural Rubber Field Coagulam","")</f>
        <v/>
      </c>
      <c r="E706" s="4" t="n"/>
      <c r="F706" s="6" t="n"/>
      <c r="G706" s="6" t="n"/>
      <c r="H706" s="7">
        <f>IF(G706="","",G706-TODAY())</f>
        <v/>
      </c>
      <c r="I706" s="8">
        <f>IF(G706="","",
IF(G706&lt;TODAY(),
IF(O706&gt;0,"Violated","Completed"),
IF(H706&lt;=7,"Expiring Soon",
"Active")))</f>
        <v/>
      </c>
      <c r="J706" s="8">
        <f>IF(C706="","",COUNTIFS(purchase!$C:$C,$C706,purchase!$E:$E,$E706,purchase!$G:$G,"&gt;="&amp;$F706,purchase!$G:$G,"&lt;="&amp;$G706))</f>
        <v/>
      </c>
      <c r="K706" s="9">
        <f>IF(COUNTIFS(purchase!$C:$C,$C706,purchase!$E:$E,$E706,purchase!$G:$G,"&gt;="&amp;$F706,purchase!$G:$G,"&lt;="&amp;$G706)=0,"",_xlfn.MAXIFS(purchase!$G:$G,purchase!$C:$C,$C706,purchase!$E:$E,$E706,purchase!$G:$G,"&gt;="&amp;$F706,purchase!$G:$G,"&lt;="&amp;$G706))</f>
        <v/>
      </c>
      <c r="L706" s="4" t="n"/>
      <c r="M706" s="4" t="n"/>
      <c r="N706" s="10">
        <f>IF(M706="","",SUMIFS(purchase!$N:$N,purchase!$C:$C,$C706,purchase!$E:$E,$E706,purchase!$G:$G,"&gt;="&amp;$F706,purchase!$G:$G,"&lt;="&amp;$G706))</f>
        <v/>
      </c>
      <c r="O706" s="10">
        <f>IF(M706="","",M706-N706)</f>
        <v/>
      </c>
      <c r="P706" s="11">
        <f>IF(M706=0,"",N706/M706)</f>
        <v/>
      </c>
      <c r="Q706" s="12">
        <f>IF(OR(G706="",O706=""),"",
IF(AND(G706&lt;TODAY(),O706&gt;0),"YES","NO"))</f>
        <v/>
      </c>
      <c r="R706" s="13" t="n"/>
      <c r="S706" s="14" t="n"/>
      <c r="T706" s="15">
        <f>IF(Q706="YES", IF(R706="Company",L706*(1+S706),IF(R706="Vendor",L706*(1-S706),"")),"")</f>
        <v/>
      </c>
      <c r="U706" s="15">
        <f>IF(Q706="YES",O706*T706,"")</f>
        <v/>
      </c>
      <c r="V706" s="16" t="n"/>
      <c r="W706" s="17">
        <f>IF(Q706="YES",G706+V706,"")</f>
        <v/>
      </c>
      <c r="X706" s="18">
        <f>IF(Q706="YES",IF(TODAY()&gt;W706,"OVERDUE","WITHIN TIME"),"")</f>
        <v/>
      </c>
    </row>
    <row r="707">
      <c r="A707" s="3" t="n">
        <v>703</v>
      </c>
      <c r="B707" s="4" t="n"/>
      <c r="C707" s="4" t="n"/>
      <c r="D707" s="5">
        <f>IF(E707="NRFC","Natural Rubber Field Coagulam","")</f>
        <v/>
      </c>
      <c r="E707" s="4" t="n"/>
      <c r="F707" s="6" t="n"/>
      <c r="G707" s="6" t="n"/>
      <c r="H707" s="7">
        <f>IF(G707="","",G707-TODAY())</f>
        <v/>
      </c>
      <c r="I707" s="8">
        <f>IF(G707="","",
IF(G707&lt;TODAY(),
IF(O707&gt;0,"Violated","Completed"),
IF(H707&lt;=7,"Expiring Soon",
"Active")))</f>
        <v/>
      </c>
      <c r="J707" s="8">
        <f>IF(C707="","",COUNTIFS(purchase!$C:$C,$C707,purchase!$E:$E,$E707,purchase!$G:$G,"&gt;="&amp;$F707,purchase!$G:$G,"&lt;="&amp;$G707))</f>
        <v/>
      </c>
      <c r="K707" s="9">
        <f>IF(COUNTIFS(purchase!$C:$C,$C707,purchase!$E:$E,$E707,purchase!$G:$G,"&gt;="&amp;$F707,purchase!$G:$G,"&lt;="&amp;$G707)=0,"",_xlfn.MAXIFS(purchase!$G:$G,purchase!$C:$C,$C707,purchase!$E:$E,$E707,purchase!$G:$G,"&gt;="&amp;$F707,purchase!$G:$G,"&lt;="&amp;$G707))</f>
        <v/>
      </c>
      <c r="L707" s="4" t="n"/>
      <c r="M707" s="4" t="n"/>
      <c r="N707" s="10">
        <f>IF(M707="","",SUMIFS(purchase!$N:$N,purchase!$C:$C,$C707,purchase!$E:$E,$E707,purchase!$G:$G,"&gt;="&amp;$F707,purchase!$G:$G,"&lt;="&amp;$G707))</f>
        <v/>
      </c>
      <c r="O707" s="10">
        <f>IF(M707="","",M707-N707)</f>
        <v/>
      </c>
      <c r="P707" s="11">
        <f>IF(M707=0,"",N707/M707)</f>
        <v/>
      </c>
      <c r="Q707" s="12">
        <f>IF(OR(G707="",O707=""),"",
IF(AND(G707&lt;TODAY(),O707&gt;0),"YES","NO"))</f>
        <v/>
      </c>
      <c r="R707" s="13" t="n"/>
      <c r="S707" s="14" t="n"/>
      <c r="T707" s="15">
        <f>IF(Q707="YES", IF(R707="Company",L707*(1+S707),IF(R707="Vendor",L707*(1-S707),"")),"")</f>
        <v/>
      </c>
      <c r="U707" s="15">
        <f>IF(Q707="YES",O707*T707,"")</f>
        <v/>
      </c>
      <c r="V707" s="16" t="n"/>
      <c r="W707" s="17">
        <f>IF(Q707="YES",G707+V707,"")</f>
        <v/>
      </c>
      <c r="X707" s="18">
        <f>IF(Q707="YES",IF(TODAY()&gt;W707,"OVERDUE","WITHIN TIME"),"")</f>
        <v/>
      </c>
    </row>
    <row r="708">
      <c r="A708" s="3" t="n">
        <v>704</v>
      </c>
      <c r="B708" s="4" t="n"/>
      <c r="C708" s="4" t="n"/>
      <c r="D708" s="5">
        <f>IF(E708="NRFC","Natural Rubber Field Coagulam","")</f>
        <v/>
      </c>
      <c r="E708" s="4" t="n"/>
      <c r="F708" s="6" t="n"/>
      <c r="G708" s="6" t="n"/>
      <c r="H708" s="7">
        <f>IF(G708="","",G708-TODAY())</f>
        <v/>
      </c>
      <c r="I708" s="8">
        <f>IF(G708="","",
IF(G708&lt;TODAY(),
IF(O708&gt;0,"Violated","Completed"),
IF(H708&lt;=7,"Expiring Soon",
"Active")))</f>
        <v/>
      </c>
      <c r="J708" s="8">
        <f>IF(C708="","",COUNTIFS(purchase!$C:$C,$C708,purchase!$E:$E,$E708,purchase!$G:$G,"&gt;="&amp;$F708,purchase!$G:$G,"&lt;="&amp;$G708))</f>
        <v/>
      </c>
      <c r="K708" s="9">
        <f>IF(COUNTIFS(purchase!$C:$C,$C708,purchase!$E:$E,$E708,purchase!$G:$G,"&gt;="&amp;$F708,purchase!$G:$G,"&lt;="&amp;$G708)=0,"",_xlfn.MAXIFS(purchase!$G:$G,purchase!$C:$C,$C708,purchase!$E:$E,$E708,purchase!$G:$G,"&gt;="&amp;$F708,purchase!$G:$G,"&lt;="&amp;$G708))</f>
        <v/>
      </c>
      <c r="L708" s="4" t="n"/>
      <c r="M708" s="4" t="n"/>
      <c r="N708" s="10">
        <f>IF(M708="","",SUMIFS(purchase!$N:$N,purchase!$C:$C,$C708,purchase!$E:$E,$E708,purchase!$G:$G,"&gt;="&amp;$F708,purchase!$G:$G,"&lt;="&amp;$G708))</f>
        <v/>
      </c>
      <c r="O708" s="10">
        <f>IF(M708="","",M708-N708)</f>
        <v/>
      </c>
      <c r="P708" s="11">
        <f>IF(M708=0,"",N708/M708)</f>
        <v/>
      </c>
      <c r="Q708" s="12">
        <f>IF(OR(G708="",O708=""),"",
IF(AND(G708&lt;TODAY(),O708&gt;0),"YES","NO"))</f>
        <v/>
      </c>
      <c r="R708" s="13" t="n"/>
      <c r="S708" s="14" t="n"/>
      <c r="T708" s="15">
        <f>IF(Q708="YES", IF(R708="Company",L708*(1+S708),IF(R708="Vendor",L708*(1-S708),"")),"")</f>
        <v/>
      </c>
      <c r="U708" s="15">
        <f>IF(Q708="YES",O708*T708,"")</f>
        <v/>
      </c>
      <c r="V708" s="16" t="n"/>
      <c r="W708" s="17">
        <f>IF(Q708="YES",G708+V708,"")</f>
        <v/>
      </c>
      <c r="X708" s="18">
        <f>IF(Q708="YES",IF(TODAY()&gt;W708,"OVERDUE","WITHIN TIME"),"")</f>
        <v/>
      </c>
    </row>
    <row r="709">
      <c r="A709" s="3" t="n">
        <v>705</v>
      </c>
      <c r="B709" s="4" t="n"/>
      <c r="C709" s="4" t="n"/>
      <c r="D709" s="5">
        <f>IF(E709="NRFC","Natural Rubber Field Coagulam","")</f>
        <v/>
      </c>
      <c r="E709" s="4" t="n"/>
      <c r="F709" s="6" t="n"/>
      <c r="G709" s="6" t="n"/>
      <c r="H709" s="7">
        <f>IF(G709="","",G709-TODAY())</f>
        <v/>
      </c>
      <c r="I709" s="8">
        <f>IF(G709="","",
IF(G709&lt;TODAY(),
IF(O709&gt;0,"Violated","Completed"),
IF(H709&lt;=7,"Expiring Soon",
"Active")))</f>
        <v/>
      </c>
      <c r="J709" s="8">
        <f>IF(C709="","",COUNTIFS(purchase!$C:$C,$C709,purchase!$E:$E,$E709,purchase!$G:$G,"&gt;="&amp;$F709,purchase!$G:$G,"&lt;="&amp;$G709))</f>
        <v/>
      </c>
      <c r="K709" s="9">
        <f>IF(COUNTIFS(purchase!$C:$C,$C709,purchase!$E:$E,$E709,purchase!$G:$G,"&gt;="&amp;$F709,purchase!$G:$G,"&lt;="&amp;$G709)=0,"",_xlfn.MAXIFS(purchase!$G:$G,purchase!$C:$C,$C709,purchase!$E:$E,$E709,purchase!$G:$G,"&gt;="&amp;$F709,purchase!$G:$G,"&lt;="&amp;$G709))</f>
        <v/>
      </c>
      <c r="L709" s="4" t="n"/>
      <c r="M709" s="4" t="n"/>
      <c r="N709" s="10">
        <f>IF(M709="","",SUMIFS(purchase!$N:$N,purchase!$C:$C,$C709,purchase!$E:$E,$E709,purchase!$G:$G,"&gt;="&amp;$F709,purchase!$G:$G,"&lt;="&amp;$G709))</f>
        <v/>
      </c>
      <c r="O709" s="10">
        <f>IF(M709="","",M709-N709)</f>
        <v/>
      </c>
      <c r="P709" s="11">
        <f>IF(M709=0,"",N709/M709)</f>
        <v/>
      </c>
      <c r="Q709" s="12">
        <f>IF(OR(G709="",O709=""),"",
IF(AND(G709&lt;TODAY(),O709&gt;0),"YES","NO"))</f>
        <v/>
      </c>
      <c r="R709" s="13" t="n"/>
      <c r="S709" s="14" t="n"/>
      <c r="T709" s="15">
        <f>IF(Q709="YES", IF(R709="Company",L709*(1+S709),IF(R709="Vendor",L709*(1-S709),"")),"")</f>
        <v/>
      </c>
      <c r="U709" s="15">
        <f>IF(Q709="YES",O709*T709,"")</f>
        <v/>
      </c>
      <c r="V709" s="16" t="n"/>
      <c r="W709" s="17">
        <f>IF(Q709="YES",G709+V709,"")</f>
        <v/>
      </c>
      <c r="X709" s="18">
        <f>IF(Q709="YES",IF(TODAY()&gt;W709,"OVERDUE","WITHIN TIME"),"")</f>
        <v/>
      </c>
    </row>
    <row r="710">
      <c r="A710" s="3" t="n">
        <v>706</v>
      </c>
      <c r="B710" s="4" t="n"/>
      <c r="C710" s="4" t="n"/>
      <c r="D710" s="5">
        <f>IF(E710="NRFC","Natural Rubber Field Coagulam","")</f>
        <v/>
      </c>
      <c r="E710" s="4" t="n"/>
      <c r="F710" s="6" t="n"/>
      <c r="G710" s="6" t="n"/>
      <c r="H710" s="7">
        <f>IF(G710="","",G710-TODAY())</f>
        <v/>
      </c>
      <c r="I710" s="8">
        <f>IF(G710="","",
IF(G710&lt;TODAY(),
IF(O710&gt;0,"Violated","Completed"),
IF(H710&lt;=7,"Expiring Soon",
"Active")))</f>
        <v/>
      </c>
      <c r="J710" s="8">
        <f>IF(C710="","",COUNTIFS(purchase!$C:$C,$C710,purchase!$E:$E,$E710,purchase!$G:$G,"&gt;="&amp;$F710,purchase!$G:$G,"&lt;="&amp;$G710))</f>
        <v/>
      </c>
      <c r="K710" s="9">
        <f>IF(COUNTIFS(purchase!$C:$C,$C710,purchase!$E:$E,$E710,purchase!$G:$G,"&gt;="&amp;$F710,purchase!$G:$G,"&lt;="&amp;$G710)=0,"",_xlfn.MAXIFS(purchase!$G:$G,purchase!$C:$C,$C710,purchase!$E:$E,$E710,purchase!$G:$G,"&gt;="&amp;$F710,purchase!$G:$G,"&lt;="&amp;$G710))</f>
        <v/>
      </c>
      <c r="L710" s="4" t="n"/>
      <c r="M710" s="4" t="n"/>
      <c r="N710" s="10">
        <f>IF(M710="","",SUMIFS(purchase!$N:$N,purchase!$C:$C,$C710,purchase!$E:$E,$E710,purchase!$G:$G,"&gt;="&amp;$F710,purchase!$G:$G,"&lt;="&amp;$G710))</f>
        <v/>
      </c>
      <c r="O710" s="10">
        <f>IF(M710="","",M710-N710)</f>
        <v/>
      </c>
      <c r="P710" s="11">
        <f>IF(M710=0,"",N710/M710)</f>
        <v/>
      </c>
      <c r="Q710" s="12">
        <f>IF(OR(G710="",O710=""),"",
IF(AND(G710&lt;TODAY(),O710&gt;0),"YES","NO"))</f>
        <v/>
      </c>
      <c r="R710" s="13" t="n"/>
      <c r="S710" s="14" t="n"/>
      <c r="T710" s="15">
        <f>IF(Q710="YES", IF(R710="Company",L710*(1+S710),IF(R710="Vendor",L710*(1-S710),"")),"")</f>
        <v/>
      </c>
      <c r="U710" s="15">
        <f>IF(Q710="YES",O710*T710,"")</f>
        <v/>
      </c>
      <c r="V710" s="16" t="n"/>
      <c r="W710" s="17">
        <f>IF(Q710="YES",G710+V710,"")</f>
        <v/>
      </c>
      <c r="X710" s="18">
        <f>IF(Q710="YES",IF(TODAY()&gt;W710,"OVERDUE","WITHIN TIME"),"")</f>
        <v/>
      </c>
    </row>
    <row r="711">
      <c r="A711" s="3" t="n">
        <v>707</v>
      </c>
      <c r="B711" s="4" t="n"/>
      <c r="C711" s="4" t="n"/>
      <c r="D711" s="5">
        <f>IF(E711="NRFC","Natural Rubber Field Coagulam","")</f>
        <v/>
      </c>
      <c r="E711" s="4" t="n"/>
      <c r="F711" s="6" t="n"/>
      <c r="G711" s="6" t="n"/>
      <c r="H711" s="7">
        <f>IF(G711="","",G711-TODAY())</f>
        <v/>
      </c>
      <c r="I711" s="8">
        <f>IF(G711="","",
IF(G711&lt;TODAY(),
IF(O711&gt;0,"Violated","Completed"),
IF(H711&lt;=7,"Expiring Soon",
"Active")))</f>
        <v/>
      </c>
      <c r="J711" s="8">
        <f>IF(C711="","",COUNTIFS(purchase!$C:$C,$C711,purchase!$E:$E,$E711,purchase!$G:$G,"&gt;="&amp;$F711,purchase!$G:$G,"&lt;="&amp;$G711))</f>
        <v/>
      </c>
      <c r="K711" s="9">
        <f>IF(COUNTIFS(purchase!$C:$C,$C711,purchase!$E:$E,$E711,purchase!$G:$G,"&gt;="&amp;$F711,purchase!$G:$G,"&lt;="&amp;$G711)=0,"",_xlfn.MAXIFS(purchase!$G:$G,purchase!$C:$C,$C711,purchase!$E:$E,$E711,purchase!$G:$G,"&gt;="&amp;$F711,purchase!$G:$G,"&lt;="&amp;$G711))</f>
        <v/>
      </c>
      <c r="L711" s="4" t="n"/>
      <c r="M711" s="4" t="n"/>
      <c r="N711" s="10">
        <f>IF(M711="","",SUMIFS(purchase!$N:$N,purchase!$C:$C,$C711,purchase!$E:$E,$E711,purchase!$G:$G,"&gt;="&amp;$F711,purchase!$G:$G,"&lt;="&amp;$G711))</f>
        <v/>
      </c>
      <c r="O711" s="10">
        <f>IF(M711="","",M711-N711)</f>
        <v/>
      </c>
      <c r="P711" s="11">
        <f>IF(M711=0,"",N711/M711)</f>
        <v/>
      </c>
      <c r="Q711" s="12">
        <f>IF(OR(G711="",O711=""),"",
IF(AND(G711&lt;TODAY(),O711&gt;0),"YES","NO"))</f>
        <v/>
      </c>
      <c r="R711" s="13" t="n"/>
      <c r="S711" s="14" t="n"/>
      <c r="T711" s="15">
        <f>IF(Q711="YES", IF(R711="Company",L711*(1+S711),IF(R711="Vendor",L711*(1-S711),"")),"")</f>
        <v/>
      </c>
      <c r="U711" s="15">
        <f>IF(Q711="YES",O711*T711,"")</f>
        <v/>
      </c>
      <c r="V711" s="16" t="n"/>
      <c r="W711" s="17">
        <f>IF(Q711="YES",G711+V711,"")</f>
        <v/>
      </c>
      <c r="X711" s="18">
        <f>IF(Q711="YES",IF(TODAY()&gt;W711,"OVERDUE","WITHIN TIME"),"")</f>
        <v/>
      </c>
    </row>
    <row r="712">
      <c r="A712" s="3" t="n">
        <v>708</v>
      </c>
      <c r="B712" s="4" t="n"/>
      <c r="C712" s="4" t="n"/>
      <c r="D712" s="5">
        <f>IF(E712="NRFC","Natural Rubber Field Coagulam","")</f>
        <v/>
      </c>
      <c r="E712" s="4" t="n"/>
      <c r="F712" s="6" t="n"/>
      <c r="G712" s="6" t="n"/>
      <c r="H712" s="7">
        <f>IF(G712="","",G712-TODAY())</f>
        <v/>
      </c>
      <c r="I712" s="8">
        <f>IF(G712="","",
IF(G712&lt;TODAY(),
IF(O712&gt;0,"Violated","Completed"),
IF(H712&lt;=7,"Expiring Soon",
"Active")))</f>
        <v/>
      </c>
      <c r="J712" s="8">
        <f>IF(C712="","",COUNTIFS(purchase!$C:$C,$C712,purchase!$E:$E,$E712,purchase!$G:$G,"&gt;="&amp;$F712,purchase!$G:$G,"&lt;="&amp;$G712))</f>
        <v/>
      </c>
      <c r="K712" s="9">
        <f>IF(COUNTIFS(purchase!$C:$C,$C712,purchase!$E:$E,$E712,purchase!$G:$G,"&gt;="&amp;$F712,purchase!$G:$G,"&lt;="&amp;$G712)=0,"",_xlfn.MAXIFS(purchase!$G:$G,purchase!$C:$C,$C712,purchase!$E:$E,$E712,purchase!$G:$G,"&gt;="&amp;$F712,purchase!$G:$G,"&lt;="&amp;$G712))</f>
        <v/>
      </c>
      <c r="L712" s="4" t="n"/>
      <c r="M712" s="4" t="n"/>
      <c r="N712" s="10">
        <f>IF(M712="","",SUMIFS(purchase!$N:$N,purchase!$C:$C,$C712,purchase!$E:$E,$E712,purchase!$G:$G,"&gt;="&amp;$F712,purchase!$G:$G,"&lt;="&amp;$G712))</f>
        <v/>
      </c>
      <c r="O712" s="10">
        <f>IF(M712="","",M712-N712)</f>
        <v/>
      </c>
      <c r="P712" s="11">
        <f>IF(M712=0,"",N712/M712)</f>
        <v/>
      </c>
      <c r="Q712" s="12">
        <f>IF(OR(G712="",O712=""),"",
IF(AND(G712&lt;TODAY(),O712&gt;0),"YES","NO"))</f>
        <v/>
      </c>
      <c r="R712" s="13" t="n"/>
      <c r="S712" s="14" t="n"/>
      <c r="T712" s="15">
        <f>IF(Q712="YES", IF(R712="Company",L712*(1+S712),IF(R712="Vendor",L712*(1-S712),"")),"")</f>
        <v/>
      </c>
      <c r="U712" s="15">
        <f>IF(Q712="YES",O712*T712,"")</f>
        <v/>
      </c>
      <c r="V712" s="16" t="n"/>
      <c r="W712" s="17">
        <f>IF(Q712="YES",G712+V712,"")</f>
        <v/>
      </c>
      <c r="X712" s="18">
        <f>IF(Q712="YES",IF(TODAY()&gt;W712,"OVERDUE","WITHIN TIME"),"")</f>
        <v/>
      </c>
    </row>
    <row r="713">
      <c r="A713" s="3" t="n">
        <v>709</v>
      </c>
      <c r="B713" s="4" t="n"/>
      <c r="C713" s="4" t="n"/>
      <c r="D713" s="5">
        <f>IF(E713="NRFC","Natural Rubber Field Coagulam","")</f>
        <v/>
      </c>
      <c r="E713" s="4" t="n"/>
      <c r="F713" s="6" t="n"/>
      <c r="G713" s="6" t="n"/>
      <c r="H713" s="7">
        <f>IF(G713="","",G713-TODAY())</f>
        <v/>
      </c>
      <c r="I713" s="8">
        <f>IF(G713="","",
IF(G713&lt;TODAY(),
IF(O713&gt;0,"Violated","Completed"),
IF(H713&lt;=7,"Expiring Soon",
"Active")))</f>
        <v/>
      </c>
      <c r="J713" s="8">
        <f>IF(C713="","",COUNTIFS(purchase!$C:$C,$C713,purchase!$E:$E,$E713,purchase!$G:$G,"&gt;="&amp;$F713,purchase!$G:$G,"&lt;="&amp;$G713))</f>
        <v/>
      </c>
      <c r="K713" s="9">
        <f>IF(COUNTIFS(purchase!$C:$C,$C713,purchase!$E:$E,$E713,purchase!$G:$G,"&gt;="&amp;$F713,purchase!$G:$G,"&lt;="&amp;$G713)=0,"",_xlfn.MAXIFS(purchase!$G:$G,purchase!$C:$C,$C713,purchase!$E:$E,$E713,purchase!$G:$G,"&gt;="&amp;$F713,purchase!$G:$G,"&lt;="&amp;$G713))</f>
        <v/>
      </c>
      <c r="L713" s="4" t="n"/>
      <c r="M713" s="4" t="n"/>
      <c r="N713" s="10">
        <f>IF(M713="","",SUMIFS(purchase!$N:$N,purchase!$C:$C,$C713,purchase!$E:$E,$E713,purchase!$G:$G,"&gt;="&amp;$F713,purchase!$G:$G,"&lt;="&amp;$G713))</f>
        <v/>
      </c>
      <c r="O713" s="10">
        <f>IF(M713="","",M713-N713)</f>
        <v/>
      </c>
      <c r="P713" s="11">
        <f>IF(M713=0,"",N713/M713)</f>
        <v/>
      </c>
      <c r="Q713" s="12">
        <f>IF(OR(G713="",O713=""),"",
IF(AND(G713&lt;TODAY(),O713&gt;0),"YES","NO"))</f>
        <v/>
      </c>
      <c r="R713" s="13" t="n"/>
      <c r="S713" s="14" t="n"/>
      <c r="T713" s="15">
        <f>IF(Q713="YES", IF(R713="Company",L713*(1+S713),IF(R713="Vendor",L713*(1-S713),"")),"")</f>
        <v/>
      </c>
      <c r="U713" s="15">
        <f>IF(Q713="YES",O713*T713,"")</f>
        <v/>
      </c>
      <c r="V713" s="16" t="n"/>
      <c r="W713" s="17">
        <f>IF(Q713="YES",G713+V713,"")</f>
        <v/>
      </c>
      <c r="X713" s="18">
        <f>IF(Q713="YES",IF(TODAY()&gt;W713,"OVERDUE","WITHIN TIME"),"")</f>
        <v/>
      </c>
    </row>
    <row r="714">
      <c r="A714" s="3" t="n">
        <v>710</v>
      </c>
      <c r="B714" s="4" t="n"/>
      <c r="C714" s="4" t="n"/>
      <c r="D714" s="5">
        <f>IF(E714="NRFC","Natural Rubber Field Coagulam","")</f>
        <v/>
      </c>
      <c r="E714" s="4" t="n"/>
      <c r="F714" s="6" t="n"/>
      <c r="G714" s="6" t="n"/>
      <c r="H714" s="7">
        <f>IF(G714="","",G714-TODAY())</f>
        <v/>
      </c>
      <c r="I714" s="8">
        <f>IF(G714="","",
IF(G714&lt;TODAY(),
IF(O714&gt;0,"Violated","Completed"),
IF(H714&lt;=7,"Expiring Soon",
"Active")))</f>
        <v/>
      </c>
      <c r="J714" s="8">
        <f>IF(C714="","",COUNTIFS(purchase!$C:$C,$C714,purchase!$E:$E,$E714,purchase!$G:$G,"&gt;="&amp;$F714,purchase!$G:$G,"&lt;="&amp;$G714))</f>
        <v/>
      </c>
      <c r="K714" s="9">
        <f>IF(COUNTIFS(purchase!$C:$C,$C714,purchase!$E:$E,$E714,purchase!$G:$G,"&gt;="&amp;$F714,purchase!$G:$G,"&lt;="&amp;$G714)=0,"",_xlfn.MAXIFS(purchase!$G:$G,purchase!$C:$C,$C714,purchase!$E:$E,$E714,purchase!$G:$G,"&gt;="&amp;$F714,purchase!$G:$G,"&lt;="&amp;$G714))</f>
        <v/>
      </c>
      <c r="L714" s="4" t="n"/>
      <c r="M714" s="4" t="n"/>
      <c r="N714" s="10">
        <f>IF(M714="","",SUMIFS(purchase!$N:$N,purchase!$C:$C,$C714,purchase!$E:$E,$E714,purchase!$G:$G,"&gt;="&amp;$F714,purchase!$G:$G,"&lt;="&amp;$G714))</f>
        <v/>
      </c>
      <c r="O714" s="10">
        <f>IF(M714="","",M714-N714)</f>
        <v/>
      </c>
      <c r="P714" s="11">
        <f>IF(M714=0,"",N714/M714)</f>
        <v/>
      </c>
      <c r="Q714" s="12">
        <f>IF(OR(G714="",O714=""),"",
IF(AND(G714&lt;TODAY(),O714&gt;0),"YES","NO"))</f>
        <v/>
      </c>
      <c r="R714" s="13" t="n"/>
      <c r="S714" s="14" t="n"/>
      <c r="T714" s="15">
        <f>IF(Q714="YES", IF(R714="Company",L714*(1+S714),IF(R714="Vendor",L714*(1-S714),"")),"")</f>
        <v/>
      </c>
      <c r="U714" s="15">
        <f>IF(Q714="YES",O714*T714,"")</f>
        <v/>
      </c>
      <c r="V714" s="16" t="n"/>
      <c r="W714" s="17">
        <f>IF(Q714="YES",G714+V714,"")</f>
        <v/>
      </c>
      <c r="X714" s="18">
        <f>IF(Q714="YES",IF(TODAY()&gt;W714,"OVERDUE","WITHIN TIME"),"")</f>
        <v/>
      </c>
    </row>
    <row r="715">
      <c r="A715" s="3" t="n">
        <v>711</v>
      </c>
      <c r="B715" s="4" t="n"/>
      <c r="C715" s="4" t="n"/>
      <c r="D715" s="5">
        <f>IF(E715="NRFC","Natural Rubber Field Coagulam","")</f>
        <v/>
      </c>
      <c r="E715" s="4" t="n"/>
      <c r="F715" s="6" t="n"/>
      <c r="G715" s="6" t="n"/>
      <c r="H715" s="7">
        <f>IF(G715="","",G715-TODAY())</f>
        <v/>
      </c>
      <c r="I715" s="8">
        <f>IF(G715="","",
IF(G715&lt;TODAY(),
IF(O715&gt;0,"Violated","Completed"),
IF(H715&lt;=7,"Expiring Soon",
"Active")))</f>
        <v/>
      </c>
      <c r="J715" s="8">
        <f>IF(C715="","",COUNTIFS(purchase!$C:$C,$C715,purchase!$E:$E,$E715,purchase!$G:$G,"&gt;="&amp;$F715,purchase!$G:$G,"&lt;="&amp;$G715))</f>
        <v/>
      </c>
      <c r="K715" s="9">
        <f>IF(COUNTIFS(purchase!$C:$C,$C715,purchase!$E:$E,$E715,purchase!$G:$G,"&gt;="&amp;$F715,purchase!$G:$G,"&lt;="&amp;$G715)=0,"",_xlfn.MAXIFS(purchase!$G:$G,purchase!$C:$C,$C715,purchase!$E:$E,$E715,purchase!$G:$G,"&gt;="&amp;$F715,purchase!$G:$G,"&lt;="&amp;$G715))</f>
        <v/>
      </c>
      <c r="L715" s="4" t="n"/>
      <c r="M715" s="4" t="n"/>
      <c r="N715" s="10">
        <f>IF(M715="","",SUMIFS(purchase!$N:$N,purchase!$C:$C,$C715,purchase!$E:$E,$E715,purchase!$G:$G,"&gt;="&amp;$F715,purchase!$G:$G,"&lt;="&amp;$G715))</f>
        <v/>
      </c>
      <c r="O715" s="10">
        <f>IF(M715="","",M715-N715)</f>
        <v/>
      </c>
      <c r="P715" s="11">
        <f>IF(M715=0,"",N715/M715)</f>
        <v/>
      </c>
      <c r="Q715" s="12">
        <f>IF(OR(G715="",O715=""),"",
IF(AND(G715&lt;TODAY(),O715&gt;0),"YES","NO"))</f>
        <v/>
      </c>
      <c r="R715" s="13" t="n"/>
      <c r="S715" s="14" t="n"/>
      <c r="T715" s="15">
        <f>IF(Q715="YES", IF(R715="Company",L715*(1+S715),IF(R715="Vendor",L715*(1-S715),"")),"")</f>
        <v/>
      </c>
      <c r="U715" s="15">
        <f>IF(Q715="YES",O715*T715,"")</f>
        <v/>
      </c>
      <c r="V715" s="16" t="n"/>
      <c r="W715" s="17">
        <f>IF(Q715="YES",G715+V715,"")</f>
        <v/>
      </c>
      <c r="X715" s="18">
        <f>IF(Q715="YES",IF(TODAY()&gt;W715,"OVERDUE","WITHIN TIME"),"")</f>
        <v/>
      </c>
    </row>
    <row r="716">
      <c r="A716" s="3" t="n">
        <v>712</v>
      </c>
      <c r="B716" s="4" t="n"/>
      <c r="C716" s="4" t="n"/>
      <c r="D716" s="5">
        <f>IF(E716="NRFC","Natural Rubber Field Coagulam","")</f>
        <v/>
      </c>
      <c r="E716" s="4" t="n"/>
      <c r="F716" s="6" t="n"/>
      <c r="G716" s="6" t="n"/>
      <c r="H716" s="7">
        <f>IF(G716="","",G716-TODAY())</f>
        <v/>
      </c>
      <c r="I716" s="8">
        <f>IF(G716="","",
IF(G716&lt;TODAY(),
IF(O716&gt;0,"Violated","Completed"),
IF(H716&lt;=7,"Expiring Soon",
"Active")))</f>
        <v/>
      </c>
      <c r="J716" s="8">
        <f>IF(C716="","",COUNTIFS(purchase!$C:$C,$C716,purchase!$E:$E,$E716,purchase!$G:$G,"&gt;="&amp;$F716,purchase!$G:$G,"&lt;="&amp;$G716))</f>
        <v/>
      </c>
      <c r="K716" s="9">
        <f>IF(COUNTIFS(purchase!$C:$C,$C716,purchase!$E:$E,$E716,purchase!$G:$G,"&gt;="&amp;$F716,purchase!$G:$G,"&lt;="&amp;$G716)=0,"",_xlfn.MAXIFS(purchase!$G:$G,purchase!$C:$C,$C716,purchase!$E:$E,$E716,purchase!$G:$G,"&gt;="&amp;$F716,purchase!$G:$G,"&lt;="&amp;$G716))</f>
        <v/>
      </c>
      <c r="L716" s="4" t="n"/>
      <c r="M716" s="4" t="n"/>
      <c r="N716" s="10">
        <f>IF(M716="","",SUMIFS(purchase!$N:$N,purchase!$C:$C,$C716,purchase!$E:$E,$E716,purchase!$G:$G,"&gt;="&amp;$F716,purchase!$G:$G,"&lt;="&amp;$G716))</f>
        <v/>
      </c>
      <c r="O716" s="10">
        <f>IF(M716="","",M716-N716)</f>
        <v/>
      </c>
      <c r="P716" s="11">
        <f>IF(M716=0,"",N716/M716)</f>
        <v/>
      </c>
      <c r="Q716" s="12">
        <f>IF(OR(G716="",O716=""),"",
IF(AND(G716&lt;TODAY(),O716&gt;0),"YES","NO"))</f>
        <v/>
      </c>
      <c r="R716" s="13" t="n"/>
      <c r="S716" s="14" t="n"/>
      <c r="T716" s="15">
        <f>IF(Q716="YES", IF(R716="Company",L716*(1+S716),IF(R716="Vendor",L716*(1-S716),"")),"")</f>
        <v/>
      </c>
      <c r="U716" s="15">
        <f>IF(Q716="YES",O716*T716,"")</f>
        <v/>
      </c>
      <c r="V716" s="16" t="n"/>
      <c r="W716" s="17">
        <f>IF(Q716="YES",G716+V716,"")</f>
        <v/>
      </c>
      <c r="X716" s="18">
        <f>IF(Q716="YES",IF(TODAY()&gt;W716,"OVERDUE","WITHIN TIME"),"")</f>
        <v/>
      </c>
    </row>
    <row r="717">
      <c r="A717" s="3" t="n">
        <v>713</v>
      </c>
      <c r="B717" s="4" t="n"/>
      <c r="C717" s="4" t="n"/>
      <c r="D717" s="5">
        <f>IF(E717="NRFC","Natural Rubber Field Coagulam","")</f>
        <v/>
      </c>
      <c r="E717" s="4" t="n"/>
      <c r="F717" s="6" t="n"/>
      <c r="G717" s="6" t="n"/>
      <c r="H717" s="7">
        <f>IF(G717="","",G717-TODAY())</f>
        <v/>
      </c>
      <c r="I717" s="8">
        <f>IF(G717="","",
IF(G717&lt;TODAY(),
IF(O717&gt;0,"Violated","Completed"),
IF(H717&lt;=7,"Expiring Soon",
"Active")))</f>
        <v/>
      </c>
      <c r="J717" s="8">
        <f>IF(C717="","",COUNTIFS(purchase!$C:$C,$C717,purchase!$E:$E,$E717,purchase!$G:$G,"&gt;="&amp;$F717,purchase!$G:$G,"&lt;="&amp;$G717))</f>
        <v/>
      </c>
      <c r="K717" s="9">
        <f>IF(COUNTIFS(purchase!$C:$C,$C717,purchase!$E:$E,$E717,purchase!$G:$G,"&gt;="&amp;$F717,purchase!$G:$G,"&lt;="&amp;$G717)=0,"",_xlfn.MAXIFS(purchase!$G:$G,purchase!$C:$C,$C717,purchase!$E:$E,$E717,purchase!$G:$G,"&gt;="&amp;$F717,purchase!$G:$G,"&lt;="&amp;$G717))</f>
        <v/>
      </c>
      <c r="L717" s="4" t="n"/>
      <c r="M717" s="4" t="n"/>
      <c r="N717" s="10">
        <f>IF(M717="","",SUMIFS(purchase!$N:$N,purchase!$C:$C,$C717,purchase!$E:$E,$E717,purchase!$G:$G,"&gt;="&amp;$F717,purchase!$G:$G,"&lt;="&amp;$G717))</f>
        <v/>
      </c>
      <c r="O717" s="10">
        <f>IF(M717="","",M717-N717)</f>
        <v/>
      </c>
      <c r="P717" s="11">
        <f>IF(M717=0,"",N717/M717)</f>
        <v/>
      </c>
      <c r="Q717" s="12">
        <f>IF(OR(G717="",O717=""),"",
IF(AND(G717&lt;TODAY(),O717&gt;0),"YES","NO"))</f>
        <v/>
      </c>
      <c r="R717" s="13" t="n"/>
      <c r="S717" s="14" t="n"/>
      <c r="T717" s="15">
        <f>IF(Q717="YES", IF(R717="Company",L717*(1+S717),IF(R717="Vendor",L717*(1-S717),"")),"")</f>
        <v/>
      </c>
      <c r="U717" s="15">
        <f>IF(Q717="YES",O717*T717,"")</f>
        <v/>
      </c>
      <c r="V717" s="16" t="n"/>
      <c r="W717" s="17">
        <f>IF(Q717="YES",G717+V717,"")</f>
        <v/>
      </c>
      <c r="X717" s="18">
        <f>IF(Q717="YES",IF(TODAY()&gt;W717,"OVERDUE","WITHIN TIME"),"")</f>
        <v/>
      </c>
    </row>
    <row r="718">
      <c r="A718" s="3" t="n">
        <v>714</v>
      </c>
      <c r="B718" s="4" t="n"/>
      <c r="C718" s="4" t="n"/>
      <c r="D718" s="5">
        <f>IF(E718="NRFC","Natural Rubber Field Coagulam","")</f>
        <v/>
      </c>
      <c r="E718" s="4" t="n"/>
      <c r="F718" s="6" t="n"/>
      <c r="G718" s="6" t="n"/>
      <c r="H718" s="7">
        <f>IF(G718="","",G718-TODAY())</f>
        <v/>
      </c>
      <c r="I718" s="8">
        <f>IF(G718="","",
IF(G718&lt;TODAY(),
IF(O718&gt;0,"Violated","Completed"),
IF(H718&lt;=7,"Expiring Soon",
"Active")))</f>
        <v/>
      </c>
      <c r="J718" s="8">
        <f>IF(C718="","",COUNTIFS(purchase!$C:$C,$C718,purchase!$E:$E,$E718,purchase!$G:$G,"&gt;="&amp;$F718,purchase!$G:$G,"&lt;="&amp;$G718))</f>
        <v/>
      </c>
      <c r="K718" s="9">
        <f>IF(COUNTIFS(purchase!$C:$C,$C718,purchase!$E:$E,$E718,purchase!$G:$G,"&gt;="&amp;$F718,purchase!$G:$G,"&lt;="&amp;$G718)=0,"",_xlfn.MAXIFS(purchase!$G:$G,purchase!$C:$C,$C718,purchase!$E:$E,$E718,purchase!$G:$G,"&gt;="&amp;$F718,purchase!$G:$G,"&lt;="&amp;$G718))</f>
        <v/>
      </c>
      <c r="L718" s="4" t="n"/>
      <c r="M718" s="4" t="n"/>
      <c r="N718" s="10">
        <f>IF(M718="","",SUMIFS(purchase!$N:$N,purchase!$C:$C,$C718,purchase!$E:$E,$E718,purchase!$G:$G,"&gt;="&amp;$F718,purchase!$G:$G,"&lt;="&amp;$G718))</f>
        <v/>
      </c>
      <c r="O718" s="10">
        <f>IF(M718="","",M718-N718)</f>
        <v/>
      </c>
      <c r="P718" s="11">
        <f>IF(M718=0,"",N718/M718)</f>
        <v/>
      </c>
      <c r="Q718" s="12">
        <f>IF(OR(G718="",O718=""),"",
IF(AND(G718&lt;TODAY(),O718&gt;0),"YES","NO"))</f>
        <v/>
      </c>
      <c r="R718" s="13" t="n"/>
      <c r="S718" s="14" t="n"/>
      <c r="T718" s="15">
        <f>IF(Q718="YES", IF(R718="Company",L718*(1+S718),IF(R718="Vendor",L718*(1-S718),"")),"")</f>
        <v/>
      </c>
      <c r="U718" s="15">
        <f>IF(Q718="YES",O718*T718,"")</f>
        <v/>
      </c>
      <c r="V718" s="16" t="n"/>
      <c r="W718" s="17">
        <f>IF(Q718="YES",G718+V718,"")</f>
        <v/>
      </c>
      <c r="X718" s="18">
        <f>IF(Q718="YES",IF(TODAY()&gt;W718,"OVERDUE","WITHIN TIME"),"")</f>
        <v/>
      </c>
    </row>
    <row r="719">
      <c r="A719" s="3" t="n">
        <v>715</v>
      </c>
      <c r="B719" s="4" t="n"/>
      <c r="C719" s="4" t="n"/>
      <c r="D719" s="5">
        <f>IF(E719="NRFC","Natural Rubber Field Coagulam","")</f>
        <v/>
      </c>
      <c r="E719" s="4" t="n"/>
      <c r="F719" s="6" t="n"/>
      <c r="G719" s="6" t="n"/>
      <c r="H719" s="7">
        <f>IF(G719="","",G719-TODAY())</f>
        <v/>
      </c>
      <c r="I719" s="8">
        <f>IF(G719="","",
IF(G719&lt;TODAY(),
IF(O719&gt;0,"Violated","Completed"),
IF(H719&lt;=7,"Expiring Soon",
"Active")))</f>
        <v/>
      </c>
      <c r="J719" s="8">
        <f>IF(C719="","",COUNTIFS(purchase!$C:$C,$C719,purchase!$E:$E,$E719,purchase!$G:$G,"&gt;="&amp;$F719,purchase!$G:$G,"&lt;="&amp;$G719))</f>
        <v/>
      </c>
      <c r="K719" s="9">
        <f>IF(COUNTIFS(purchase!$C:$C,$C719,purchase!$E:$E,$E719,purchase!$G:$G,"&gt;="&amp;$F719,purchase!$G:$G,"&lt;="&amp;$G719)=0,"",_xlfn.MAXIFS(purchase!$G:$G,purchase!$C:$C,$C719,purchase!$E:$E,$E719,purchase!$G:$G,"&gt;="&amp;$F719,purchase!$G:$G,"&lt;="&amp;$G719))</f>
        <v/>
      </c>
      <c r="L719" s="4" t="n"/>
      <c r="M719" s="4" t="n"/>
      <c r="N719" s="10">
        <f>IF(M719="","",SUMIFS(purchase!$N:$N,purchase!$C:$C,$C719,purchase!$E:$E,$E719,purchase!$G:$G,"&gt;="&amp;$F719,purchase!$G:$G,"&lt;="&amp;$G719))</f>
        <v/>
      </c>
      <c r="O719" s="10">
        <f>IF(M719="","",M719-N719)</f>
        <v/>
      </c>
      <c r="P719" s="11">
        <f>IF(M719=0,"",N719/M719)</f>
        <v/>
      </c>
      <c r="Q719" s="12">
        <f>IF(OR(G719="",O719=""),"",
IF(AND(G719&lt;TODAY(),O719&gt;0),"YES","NO"))</f>
        <v/>
      </c>
      <c r="R719" s="13" t="n"/>
      <c r="S719" s="14" t="n"/>
      <c r="T719" s="15">
        <f>IF(Q719="YES", IF(R719="Company",L719*(1+S719),IF(R719="Vendor",L719*(1-S719),"")),"")</f>
        <v/>
      </c>
      <c r="U719" s="15">
        <f>IF(Q719="YES",O719*T719,"")</f>
        <v/>
      </c>
      <c r="V719" s="16" t="n"/>
      <c r="W719" s="17">
        <f>IF(Q719="YES",G719+V719,"")</f>
        <v/>
      </c>
      <c r="X719" s="18">
        <f>IF(Q719="YES",IF(TODAY()&gt;W719,"OVERDUE","WITHIN TIME"),"")</f>
        <v/>
      </c>
    </row>
    <row r="720">
      <c r="A720" s="3" t="n">
        <v>716</v>
      </c>
      <c r="B720" s="4" t="n"/>
      <c r="C720" s="4" t="n"/>
      <c r="D720" s="5">
        <f>IF(E720="NRFC","Natural Rubber Field Coagulam","")</f>
        <v/>
      </c>
      <c r="E720" s="4" t="n"/>
      <c r="F720" s="6" t="n"/>
      <c r="G720" s="6" t="n"/>
      <c r="H720" s="7">
        <f>IF(G720="","",G720-TODAY())</f>
        <v/>
      </c>
      <c r="I720" s="8">
        <f>IF(G720="","",
IF(G720&lt;TODAY(),
IF(O720&gt;0,"Violated","Completed"),
IF(H720&lt;=7,"Expiring Soon",
"Active")))</f>
        <v/>
      </c>
      <c r="J720" s="8">
        <f>IF(C720="","",COUNTIFS(purchase!$C:$C,$C720,purchase!$E:$E,$E720,purchase!$G:$G,"&gt;="&amp;$F720,purchase!$G:$G,"&lt;="&amp;$G720))</f>
        <v/>
      </c>
      <c r="K720" s="9">
        <f>IF(COUNTIFS(purchase!$C:$C,$C720,purchase!$E:$E,$E720,purchase!$G:$G,"&gt;="&amp;$F720,purchase!$G:$G,"&lt;="&amp;$G720)=0,"",_xlfn.MAXIFS(purchase!$G:$G,purchase!$C:$C,$C720,purchase!$E:$E,$E720,purchase!$G:$G,"&gt;="&amp;$F720,purchase!$G:$G,"&lt;="&amp;$G720))</f>
        <v/>
      </c>
      <c r="L720" s="4" t="n"/>
      <c r="M720" s="4" t="n"/>
      <c r="N720" s="10">
        <f>IF(M720="","",SUMIFS(purchase!$N:$N,purchase!$C:$C,$C720,purchase!$E:$E,$E720,purchase!$G:$G,"&gt;="&amp;$F720,purchase!$G:$G,"&lt;="&amp;$G720))</f>
        <v/>
      </c>
      <c r="O720" s="10">
        <f>IF(M720="","",M720-N720)</f>
        <v/>
      </c>
      <c r="P720" s="11">
        <f>IF(M720=0,"",N720/M720)</f>
        <v/>
      </c>
      <c r="Q720" s="12">
        <f>IF(OR(G720="",O720=""),"",
IF(AND(G720&lt;TODAY(),O720&gt;0),"YES","NO"))</f>
        <v/>
      </c>
      <c r="R720" s="13" t="n"/>
      <c r="S720" s="14" t="n"/>
      <c r="T720" s="15">
        <f>IF(Q720="YES", IF(R720="Company",L720*(1+S720),IF(R720="Vendor",L720*(1-S720),"")),"")</f>
        <v/>
      </c>
      <c r="U720" s="15">
        <f>IF(Q720="YES",O720*T720,"")</f>
        <v/>
      </c>
      <c r="V720" s="16" t="n"/>
      <c r="W720" s="17">
        <f>IF(Q720="YES",G720+V720,"")</f>
        <v/>
      </c>
      <c r="X720" s="18">
        <f>IF(Q720="YES",IF(TODAY()&gt;W720,"OVERDUE","WITHIN TIME"),"")</f>
        <v/>
      </c>
    </row>
    <row r="721">
      <c r="A721" s="3" t="n">
        <v>717</v>
      </c>
      <c r="B721" s="4" t="n"/>
      <c r="C721" s="4" t="n"/>
      <c r="D721" s="5">
        <f>IF(E721="NRFC","Natural Rubber Field Coagulam","")</f>
        <v/>
      </c>
      <c r="E721" s="4" t="n"/>
      <c r="F721" s="6" t="n"/>
      <c r="G721" s="6" t="n"/>
      <c r="H721" s="7">
        <f>IF(G721="","",G721-TODAY())</f>
        <v/>
      </c>
      <c r="I721" s="8">
        <f>IF(G721="","",
IF(G721&lt;TODAY(),
IF(O721&gt;0,"Violated","Completed"),
IF(H721&lt;=7,"Expiring Soon",
"Active")))</f>
        <v/>
      </c>
      <c r="J721" s="8">
        <f>IF(C721="","",COUNTIFS(purchase!$C:$C,$C721,purchase!$E:$E,$E721,purchase!$G:$G,"&gt;="&amp;$F721,purchase!$G:$G,"&lt;="&amp;$G721))</f>
        <v/>
      </c>
      <c r="K721" s="9">
        <f>IF(COUNTIFS(purchase!$C:$C,$C721,purchase!$E:$E,$E721,purchase!$G:$G,"&gt;="&amp;$F721,purchase!$G:$G,"&lt;="&amp;$G721)=0,"",_xlfn.MAXIFS(purchase!$G:$G,purchase!$C:$C,$C721,purchase!$E:$E,$E721,purchase!$G:$G,"&gt;="&amp;$F721,purchase!$G:$G,"&lt;="&amp;$G721))</f>
        <v/>
      </c>
      <c r="L721" s="4" t="n"/>
      <c r="M721" s="4" t="n"/>
      <c r="N721" s="10">
        <f>IF(M721="","",SUMIFS(purchase!$N:$N,purchase!$C:$C,$C721,purchase!$E:$E,$E721,purchase!$G:$G,"&gt;="&amp;$F721,purchase!$G:$G,"&lt;="&amp;$G721))</f>
        <v/>
      </c>
      <c r="O721" s="10">
        <f>IF(M721="","",M721-N721)</f>
        <v/>
      </c>
      <c r="P721" s="11">
        <f>IF(M721=0,"",N721/M721)</f>
        <v/>
      </c>
      <c r="Q721" s="12">
        <f>IF(OR(G721="",O721=""),"",
IF(AND(G721&lt;TODAY(),O721&gt;0),"YES","NO"))</f>
        <v/>
      </c>
      <c r="R721" s="13" t="n"/>
      <c r="S721" s="14" t="n"/>
      <c r="T721" s="15">
        <f>IF(Q721="YES", IF(R721="Company",L721*(1+S721),IF(R721="Vendor",L721*(1-S721),"")),"")</f>
        <v/>
      </c>
      <c r="U721" s="15">
        <f>IF(Q721="YES",O721*T721,"")</f>
        <v/>
      </c>
      <c r="V721" s="16" t="n"/>
      <c r="W721" s="17">
        <f>IF(Q721="YES",G721+V721,"")</f>
        <v/>
      </c>
      <c r="X721" s="18">
        <f>IF(Q721="YES",IF(TODAY()&gt;W721,"OVERDUE","WITHIN TIME"),"")</f>
        <v/>
      </c>
    </row>
    <row r="722">
      <c r="A722" s="3" t="n">
        <v>718</v>
      </c>
      <c r="B722" s="4" t="n"/>
      <c r="C722" s="4" t="n"/>
      <c r="D722" s="5">
        <f>IF(E722="NRFC","Natural Rubber Field Coagulam","")</f>
        <v/>
      </c>
      <c r="E722" s="4" t="n"/>
      <c r="F722" s="6" t="n"/>
      <c r="G722" s="6" t="n"/>
      <c r="H722" s="7">
        <f>IF(G722="","",G722-TODAY())</f>
        <v/>
      </c>
      <c r="I722" s="8">
        <f>IF(G722="","",
IF(G722&lt;TODAY(),
IF(O722&gt;0,"Violated","Completed"),
IF(H722&lt;=7,"Expiring Soon",
"Active")))</f>
        <v/>
      </c>
      <c r="J722" s="8">
        <f>IF(C722="","",COUNTIFS(purchase!$C:$C,$C722,purchase!$E:$E,$E722,purchase!$G:$G,"&gt;="&amp;$F722,purchase!$G:$G,"&lt;="&amp;$G722))</f>
        <v/>
      </c>
      <c r="K722" s="9">
        <f>IF(COUNTIFS(purchase!$C:$C,$C722,purchase!$E:$E,$E722,purchase!$G:$G,"&gt;="&amp;$F722,purchase!$G:$G,"&lt;="&amp;$G722)=0,"",_xlfn.MAXIFS(purchase!$G:$G,purchase!$C:$C,$C722,purchase!$E:$E,$E722,purchase!$G:$G,"&gt;="&amp;$F722,purchase!$G:$G,"&lt;="&amp;$G722))</f>
        <v/>
      </c>
      <c r="L722" s="4" t="n"/>
      <c r="M722" s="4" t="n"/>
      <c r="N722" s="10">
        <f>IF(M722="","",SUMIFS(purchase!$N:$N,purchase!$C:$C,$C722,purchase!$E:$E,$E722,purchase!$G:$G,"&gt;="&amp;$F722,purchase!$G:$G,"&lt;="&amp;$G722))</f>
        <v/>
      </c>
      <c r="O722" s="10">
        <f>IF(M722="","",M722-N722)</f>
        <v/>
      </c>
      <c r="P722" s="11">
        <f>IF(M722=0,"",N722/M722)</f>
        <v/>
      </c>
      <c r="Q722" s="12">
        <f>IF(OR(G722="",O722=""),"",
IF(AND(G722&lt;TODAY(),O722&gt;0),"YES","NO"))</f>
        <v/>
      </c>
      <c r="R722" s="13" t="n"/>
      <c r="S722" s="14" t="n"/>
      <c r="T722" s="15">
        <f>IF(Q722="YES", IF(R722="Company",L722*(1+S722),IF(R722="Vendor",L722*(1-S722),"")),"")</f>
        <v/>
      </c>
      <c r="U722" s="15">
        <f>IF(Q722="YES",O722*T722,"")</f>
        <v/>
      </c>
      <c r="V722" s="16" t="n"/>
      <c r="W722" s="17">
        <f>IF(Q722="YES",G722+V722,"")</f>
        <v/>
      </c>
      <c r="X722" s="18">
        <f>IF(Q722="YES",IF(TODAY()&gt;W722,"OVERDUE","WITHIN TIME"),"")</f>
        <v/>
      </c>
    </row>
    <row r="723">
      <c r="A723" s="3" t="n">
        <v>719</v>
      </c>
      <c r="B723" s="4" t="n"/>
      <c r="C723" s="4" t="n"/>
      <c r="D723" s="5">
        <f>IF(E723="NRFC","Natural Rubber Field Coagulam","")</f>
        <v/>
      </c>
      <c r="E723" s="4" t="n"/>
      <c r="F723" s="6" t="n"/>
      <c r="G723" s="6" t="n"/>
      <c r="H723" s="7">
        <f>IF(G723="","",G723-TODAY())</f>
        <v/>
      </c>
      <c r="I723" s="8">
        <f>IF(G723="","",
IF(G723&lt;TODAY(),
IF(O723&gt;0,"Violated","Completed"),
IF(H723&lt;=7,"Expiring Soon",
"Active")))</f>
        <v/>
      </c>
      <c r="J723" s="8">
        <f>IF(C723="","",COUNTIFS(purchase!$C:$C,$C723,purchase!$E:$E,$E723,purchase!$G:$G,"&gt;="&amp;$F723,purchase!$G:$G,"&lt;="&amp;$G723))</f>
        <v/>
      </c>
      <c r="K723" s="9">
        <f>IF(COUNTIFS(purchase!$C:$C,$C723,purchase!$E:$E,$E723,purchase!$G:$G,"&gt;="&amp;$F723,purchase!$G:$G,"&lt;="&amp;$G723)=0,"",_xlfn.MAXIFS(purchase!$G:$G,purchase!$C:$C,$C723,purchase!$E:$E,$E723,purchase!$G:$G,"&gt;="&amp;$F723,purchase!$G:$G,"&lt;="&amp;$G723))</f>
        <v/>
      </c>
      <c r="L723" s="4" t="n"/>
      <c r="M723" s="4" t="n"/>
      <c r="N723" s="10">
        <f>IF(M723="","",SUMIFS(purchase!$N:$N,purchase!$C:$C,$C723,purchase!$E:$E,$E723,purchase!$G:$G,"&gt;="&amp;$F723,purchase!$G:$G,"&lt;="&amp;$G723))</f>
        <v/>
      </c>
      <c r="O723" s="10">
        <f>IF(M723="","",M723-N723)</f>
        <v/>
      </c>
      <c r="P723" s="11">
        <f>IF(M723=0,"",N723/M723)</f>
        <v/>
      </c>
      <c r="Q723" s="12">
        <f>IF(OR(G723="",O723=""),"",
IF(AND(G723&lt;TODAY(),O723&gt;0),"YES","NO"))</f>
        <v/>
      </c>
      <c r="R723" s="13" t="n"/>
      <c r="S723" s="14" t="n"/>
      <c r="T723" s="15">
        <f>IF(Q723="YES", IF(R723="Company",L723*(1+S723),IF(R723="Vendor",L723*(1-S723),"")),"")</f>
        <v/>
      </c>
      <c r="U723" s="15">
        <f>IF(Q723="YES",O723*T723,"")</f>
        <v/>
      </c>
      <c r="V723" s="16" t="n"/>
      <c r="W723" s="17">
        <f>IF(Q723="YES",G723+V723,"")</f>
        <v/>
      </c>
      <c r="X723" s="18">
        <f>IF(Q723="YES",IF(TODAY()&gt;W723,"OVERDUE","WITHIN TIME"),"")</f>
        <v/>
      </c>
    </row>
    <row r="724">
      <c r="A724" s="3" t="n">
        <v>720</v>
      </c>
      <c r="B724" s="4" t="n"/>
      <c r="C724" s="4" t="n"/>
      <c r="D724" s="5">
        <f>IF(E724="NRFC","Natural Rubber Field Coagulam","")</f>
        <v/>
      </c>
      <c r="E724" s="4" t="n"/>
      <c r="F724" s="6" t="n"/>
      <c r="G724" s="6" t="n"/>
      <c r="H724" s="7">
        <f>IF(G724="","",G724-TODAY())</f>
        <v/>
      </c>
      <c r="I724" s="8">
        <f>IF(G724="","",
IF(G724&lt;TODAY(),
IF(O724&gt;0,"Violated","Completed"),
IF(H724&lt;=7,"Expiring Soon",
"Active")))</f>
        <v/>
      </c>
      <c r="J724" s="8">
        <f>IF(C724="","",COUNTIFS(purchase!$C:$C,$C724,purchase!$E:$E,$E724,purchase!$G:$G,"&gt;="&amp;$F724,purchase!$G:$G,"&lt;="&amp;$G724))</f>
        <v/>
      </c>
      <c r="K724" s="9">
        <f>IF(COUNTIFS(purchase!$C:$C,$C724,purchase!$E:$E,$E724,purchase!$G:$G,"&gt;="&amp;$F724,purchase!$G:$G,"&lt;="&amp;$G724)=0,"",_xlfn.MAXIFS(purchase!$G:$G,purchase!$C:$C,$C724,purchase!$E:$E,$E724,purchase!$G:$G,"&gt;="&amp;$F724,purchase!$G:$G,"&lt;="&amp;$G724))</f>
        <v/>
      </c>
      <c r="L724" s="4" t="n"/>
      <c r="M724" s="4" t="n"/>
      <c r="N724" s="10">
        <f>IF(M724="","",SUMIFS(purchase!$N:$N,purchase!$C:$C,$C724,purchase!$E:$E,$E724,purchase!$G:$G,"&gt;="&amp;$F724,purchase!$G:$G,"&lt;="&amp;$G724))</f>
        <v/>
      </c>
      <c r="O724" s="10">
        <f>IF(M724="","",M724-N724)</f>
        <v/>
      </c>
      <c r="P724" s="11">
        <f>IF(M724=0,"",N724/M724)</f>
        <v/>
      </c>
      <c r="Q724" s="12">
        <f>IF(OR(G724="",O724=""),"",
IF(AND(G724&lt;TODAY(),O724&gt;0),"YES","NO"))</f>
        <v/>
      </c>
      <c r="R724" s="13" t="n"/>
      <c r="S724" s="14" t="n"/>
      <c r="T724" s="15">
        <f>IF(Q724="YES", IF(R724="Company",L724*(1+S724),IF(R724="Vendor",L724*(1-S724),"")),"")</f>
        <v/>
      </c>
      <c r="U724" s="15">
        <f>IF(Q724="YES",O724*T724,"")</f>
        <v/>
      </c>
      <c r="V724" s="16" t="n"/>
      <c r="W724" s="17">
        <f>IF(Q724="YES",G724+V724,"")</f>
        <v/>
      </c>
      <c r="X724" s="18">
        <f>IF(Q724="YES",IF(TODAY()&gt;W724,"OVERDUE","WITHIN TIME"),"")</f>
        <v/>
      </c>
    </row>
    <row r="725">
      <c r="A725" s="3" t="n">
        <v>721</v>
      </c>
      <c r="B725" s="4" t="n"/>
      <c r="C725" s="4" t="n"/>
      <c r="D725" s="5">
        <f>IF(E725="NRFC","Natural Rubber Field Coagulam","")</f>
        <v/>
      </c>
      <c r="E725" s="4" t="n"/>
      <c r="F725" s="6" t="n"/>
      <c r="G725" s="6" t="n"/>
      <c r="H725" s="7">
        <f>IF(G725="","",G725-TODAY())</f>
        <v/>
      </c>
      <c r="I725" s="8">
        <f>IF(G725="","",
IF(G725&lt;TODAY(),
IF(O725&gt;0,"Violated","Completed"),
IF(H725&lt;=7,"Expiring Soon",
"Active")))</f>
        <v/>
      </c>
      <c r="J725" s="8">
        <f>IF(C725="","",COUNTIFS(purchase!$C:$C,$C725,purchase!$E:$E,$E725,purchase!$G:$G,"&gt;="&amp;$F725,purchase!$G:$G,"&lt;="&amp;$G725))</f>
        <v/>
      </c>
      <c r="K725" s="9">
        <f>IF(COUNTIFS(purchase!$C:$C,$C725,purchase!$E:$E,$E725,purchase!$G:$G,"&gt;="&amp;$F725,purchase!$G:$G,"&lt;="&amp;$G725)=0,"",_xlfn.MAXIFS(purchase!$G:$G,purchase!$C:$C,$C725,purchase!$E:$E,$E725,purchase!$G:$G,"&gt;="&amp;$F725,purchase!$G:$G,"&lt;="&amp;$G725))</f>
        <v/>
      </c>
      <c r="L725" s="4" t="n"/>
      <c r="M725" s="4" t="n"/>
      <c r="N725" s="10">
        <f>IF(M725="","",SUMIFS(purchase!$N:$N,purchase!$C:$C,$C725,purchase!$E:$E,$E725,purchase!$G:$G,"&gt;="&amp;$F725,purchase!$G:$G,"&lt;="&amp;$G725))</f>
        <v/>
      </c>
      <c r="O725" s="10">
        <f>IF(M725="","",M725-N725)</f>
        <v/>
      </c>
      <c r="P725" s="11">
        <f>IF(M725=0,"",N725/M725)</f>
        <v/>
      </c>
      <c r="Q725" s="12">
        <f>IF(OR(G725="",O725=""),"",
IF(AND(G725&lt;TODAY(),O725&gt;0),"YES","NO"))</f>
        <v/>
      </c>
      <c r="R725" s="13" t="n"/>
      <c r="S725" s="14" t="n"/>
      <c r="T725" s="15">
        <f>IF(Q725="YES", IF(R725="Company",L725*(1+S725),IF(R725="Vendor",L725*(1-S725),"")),"")</f>
        <v/>
      </c>
      <c r="U725" s="15">
        <f>IF(Q725="YES",O725*T725,"")</f>
        <v/>
      </c>
      <c r="V725" s="16" t="n"/>
      <c r="W725" s="17">
        <f>IF(Q725="YES",G725+V725,"")</f>
        <v/>
      </c>
      <c r="X725" s="18">
        <f>IF(Q725="YES",IF(TODAY()&gt;W725,"OVERDUE","WITHIN TIME"),"")</f>
        <v/>
      </c>
    </row>
    <row r="726">
      <c r="A726" s="3" t="n">
        <v>722</v>
      </c>
      <c r="B726" s="4" t="n"/>
      <c r="C726" s="4" t="n"/>
      <c r="D726" s="5">
        <f>IF(E726="NRFC","Natural Rubber Field Coagulam","")</f>
        <v/>
      </c>
      <c r="E726" s="4" t="n"/>
      <c r="F726" s="6" t="n"/>
      <c r="G726" s="6" t="n"/>
      <c r="H726" s="7">
        <f>IF(G726="","",G726-TODAY())</f>
        <v/>
      </c>
      <c r="I726" s="8">
        <f>IF(G726="","",
IF(G726&lt;TODAY(),
IF(O726&gt;0,"Violated","Completed"),
IF(H726&lt;=7,"Expiring Soon",
"Active")))</f>
        <v/>
      </c>
      <c r="J726" s="8">
        <f>IF(C726="","",COUNTIFS(purchase!$C:$C,$C726,purchase!$E:$E,$E726,purchase!$G:$G,"&gt;="&amp;$F726,purchase!$G:$G,"&lt;="&amp;$G726))</f>
        <v/>
      </c>
      <c r="K726" s="9">
        <f>IF(COUNTIFS(purchase!$C:$C,$C726,purchase!$E:$E,$E726,purchase!$G:$G,"&gt;="&amp;$F726,purchase!$G:$G,"&lt;="&amp;$G726)=0,"",_xlfn.MAXIFS(purchase!$G:$G,purchase!$C:$C,$C726,purchase!$E:$E,$E726,purchase!$G:$G,"&gt;="&amp;$F726,purchase!$G:$G,"&lt;="&amp;$G726))</f>
        <v/>
      </c>
      <c r="L726" s="4" t="n"/>
      <c r="M726" s="4" t="n"/>
      <c r="N726" s="10">
        <f>IF(M726="","",SUMIFS(purchase!$N:$N,purchase!$C:$C,$C726,purchase!$E:$E,$E726,purchase!$G:$G,"&gt;="&amp;$F726,purchase!$G:$G,"&lt;="&amp;$G726))</f>
        <v/>
      </c>
      <c r="O726" s="10">
        <f>IF(M726="","",M726-N726)</f>
        <v/>
      </c>
      <c r="P726" s="11">
        <f>IF(M726=0,"",N726/M726)</f>
        <v/>
      </c>
      <c r="Q726" s="12">
        <f>IF(OR(G726="",O726=""),"",
IF(AND(G726&lt;TODAY(),O726&gt;0),"YES","NO"))</f>
        <v/>
      </c>
      <c r="R726" s="13" t="n"/>
      <c r="S726" s="14" t="n"/>
      <c r="T726" s="15">
        <f>IF(Q726="YES", IF(R726="Company",L726*(1+S726),IF(R726="Vendor",L726*(1-S726),"")),"")</f>
        <v/>
      </c>
      <c r="U726" s="15">
        <f>IF(Q726="YES",O726*T726,"")</f>
        <v/>
      </c>
      <c r="V726" s="16" t="n"/>
      <c r="W726" s="17">
        <f>IF(Q726="YES",G726+V726,"")</f>
        <v/>
      </c>
      <c r="X726" s="18">
        <f>IF(Q726="YES",IF(TODAY()&gt;W726,"OVERDUE","WITHIN TIME"),"")</f>
        <v/>
      </c>
    </row>
    <row r="727">
      <c r="A727" s="3" t="n">
        <v>723</v>
      </c>
      <c r="B727" s="4" t="n"/>
      <c r="C727" s="4" t="n"/>
      <c r="D727" s="5">
        <f>IF(E727="NRFC","Natural Rubber Field Coagulam","")</f>
        <v/>
      </c>
      <c r="E727" s="4" t="n"/>
      <c r="F727" s="6" t="n"/>
      <c r="G727" s="6" t="n"/>
      <c r="H727" s="7">
        <f>IF(G727="","",G727-TODAY())</f>
        <v/>
      </c>
      <c r="I727" s="8">
        <f>IF(G727="","",
IF(G727&lt;TODAY(),
IF(O727&gt;0,"Violated","Completed"),
IF(H727&lt;=7,"Expiring Soon",
"Active")))</f>
        <v/>
      </c>
      <c r="J727" s="8">
        <f>IF(C727="","",COUNTIFS(purchase!$C:$C,$C727,purchase!$E:$E,$E727,purchase!$G:$G,"&gt;="&amp;$F727,purchase!$G:$G,"&lt;="&amp;$G727))</f>
        <v/>
      </c>
      <c r="K727" s="9">
        <f>IF(COUNTIFS(purchase!$C:$C,$C727,purchase!$E:$E,$E727,purchase!$G:$G,"&gt;="&amp;$F727,purchase!$G:$G,"&lt;="&amp;$G727)=0,"",_xlfn.MAXIFS(purchase!$G:$G,purchase!$C:$C,$C727,purchase!$E:$E,$E727,purchase!$G:$G,"&gt;="&amp;$F727,purchase!$G:$G,"&lt;="&amp;$G727))</f>
        <v/>
      </c>
      <c r="L727" s="4" t="n"/>
      <c r="M727" s="4" t="n"/>
      <c r="N727" s="10">
        <f>IF(M727="","",SUMIFS(purchase!$N:$N,purchase!$C:$C,$C727,purchase!$E:$E,$E727,purchase!$G:$G,"&gt;="&amp;$F727,purchase!$G:$G,"&lt;="&amp;$G727))</f>
        <v/>
      </c>
      <c r="O727" s="10">
        <f>IF(M727="","",M727-N727)</f>
        <v/>
      </c>
      <c r="P727" s="11">
        <f>IF(M727=0,"",N727/M727)</f>
        <v/>
      </c>
      <c r="Q727" s="12">
        <f>IF(OR(G727="",O727=""),"",
IF(AND(G727&lt;TODAY(),O727&gt;0),"YES","NO"))</f>
        <v/>
      </c>
      <c r="R727" s="13" t="n"/>
      <c r="S727" s="14" t="n"/>
      <c r="T727" s="15">
        <f>IF(Q727="YES", IF(R727="Company",L727*(1+S727),IF(R727="Vendor",L727*(1-S727),"")),"")</f>
        <v/>
      </c>
      <c r="U727" s="15">
        <f>IF(Q727="YES",O727*T727,"")</f>
        <v/>
      </c>
      <c r="V727" s="16" t="n"/>
      <c r="W727" s="17">
        <f>IF(Q727="YES",G727+V727,"")</f>
        <v/>
      </c>
      <c r="X727" s="18">
        <f>IF(Q727="YES",IF(TODAY()&gt;W727,"OVERDUE","WITHIN TIME"),"")</f>
        <v/>
      </c>
    </row>
    <row r="728">
      <c r="A728" s="3" t="n">
        <v>724</v>
      </c>
      <c r="B728" s="4" t="n"/>
      <c r="C728" s="4" t="n"/>
      <c r="D728" s="5">
        <f>IF(E728="NRFC","Natural Rubber Field Coagulam","")</f>
        <v/>
      </c>
      <c r="E728" s="4" t="n"/>
      <c r="F728" s="6" t="n"/>
      <c r="G728" s="6" t="n"/>
      <c r="H728" s="7">
        <f>IF(G728="","",G728-TODAY())</f>
        <v/>
      </c>
      <c r="I728" s="8">
        <f>IF(G728="","",
IF(G728&lt;TODAY(),
IF(O728&gt;0,"Violated","Completed"),
IF(H728&lt;=7,"Expiring Soon",
"Active")))</f>
        <v/>
      </c>
      <c r="J728" s="8">
        <f>IF(C728="","",COUNTIFS(purchase!$C:$C,$C728,purchase!$E:$E,$E728,purchase!$G:$G,"&gt;="&amp;$F728,purchase!$G:$G,"&lt;="&amp;$G728))</f>
        <v/>
      </c>
      <c r="K728" s="9">
        <f>IF(COUNTIFS(purchase!$C:$C,$C728,purchase!$E:$E,$E728,purchase!$G:$G,"&gt;="&amp;$F728,purchase!$G:$G,"&lt;="&amp;$G728)=0,"",_xlfn.MAXIFS(purchase!$G:$G,purchase!$C:$C,$C728,purchase!$E:$E,$E728,purchase!$G:$G,"&gt;="&amp;$F728,purchase!$G:$G,"&lt;="&amp;$G728))</f>
        <v/>
      </c>
      <c r="L728" s="4" t="n"/>
      <c r="M728" s="4" t="n"/>
      <c r="N728" s="10">
        <f>IF(M728="","",SUMIFS(purchase!$N:$N,purchase!$C:$C,$C728,purchase!$E:$E,$E728,purchase!$G:$G,"&gt;="&amp;$F728,purchase!$G:$G,"&lt;="&amp;$G728))</f>
        <v/>
      </c>
      <c r="O728" s="10">
        <f>IF(M728="","",M728-N728)</f>
        <v/>
      </c>
      <c r="P728" s="11">
        <f>IF(M728=0,"",N728/M728)</f>
        <v/>
      </c>
      <c r="Q728" s="12">
        <f>IF(OR(G728="",O728=""),"",
IF(AND(G728&lt;TODAY(),O728&gt;0),"YES","NO"))</f>
        <v/>
      </c>
      <c r="R728" s="13" t="n"/>
      <c r="S728" s="14" t="n"/>
      <c r="T728" s="15">
        <f>IF(Q728="YES", IF(R728="Company",L728*(1+S728),IF(R728="Vendor",L728*(1-S728),"")),"")</f>
        <v/>
      </c>
      <c r="U728" s="15">
        <f>IF(Q728="YES",O728*T728,"")</f>
        <v/>
      </c>
      <c r="V728" s="16" t="n"/>
      <c r="W728" s="17">
        <f>IF(Q728="YES",G728+V728,"")</f>
        <v/>
      </c>
      <c r="X728" s="18">
        <f>IF(Q728="YES",IF(TODAY()&gt;W728,"OVERDUE","WITHIN TIME"),"")</f>
        <v/>
      </c>
    </row>
    <row r="729">
      <c r="A729" s="3" t="n">
        <v>725</v>
      </c>
      <c r="B729" s="4" t="n"/>
      <c r="C729" s="4" t="n"/>
      <c r="D729" s="5">
        <f>IF(E729="NRFC","Natural Rubber Field Coagulam","")</f>
        <v/>
      </c>
      <c r="E729" s="4" t="n"/>
      <c r="F729" s="6" t="n"/>
      <c r="G729" s="6" t="n"/>
      <c r="H729" s="7">
        <f>IF(G729="","",G729-TODAY())</f>
        <v/>
      </c>
      <c r="I729" s="8">
        <f>IF(G729="","",
IF(G729&lt;TODAY(),
IF(O729&gt;0,"Violated","Completed"),
IF(H729&lt;=7,"Expiring Soon",
"Active")))</f>
        <v/>
      </c>
      <c r="J729" s="8">
        <f>IF(C729="","",COUNTIFS(purchase!$C:$C,$C729,purchase!$E:$E,$E729,purchase!$G:$G,"&gt;="&amp;$F729,purchase!$G:$G,"&lt;="&amp;$G729))</f>
        <v/>
      </c>
      <c r="K729" s="9">
        <f>IF(COUNTIFS(purchase!$C:$C,$C729,purchase!$E:$E,$E729,purchase!$G:$G,"&gt;="&amp;$F729,purchase!$G:$G,"&lt;="&amp;$G729)=0,"",_xlfn.MAXIFS(purchase!$G:$G,purchase!$C:$C,$C729,purchase!$E:$E,$E729,purchase!$G:$G,"&gt;="&amp;$F729,purchase!$G:$G,"&lt;="&amp;$G729))</f>
        <v/>
      </c>
      <c r="L729" s="4" t="n"/>
      <c r="M729" s="4" t="n"/>
      <c r="N729" s="10">
        <f>IF(M729="","",SUMIFS(purchase!$N:$N,purchase!$C:$C,$C729,purchase!$E:$E,$E729,purchase!$G:$G,"&gt;="&amp;$F729,purchase!$G:$G,"&lt;="&amp;$G729))</f>
        <v/>
      </c>
      <c r="O729" s="10">
        <f>IF(M729="","",M729-N729)</f>
        <v/>
      </c>
      <c r="P729" s="11">
        <f>IF(M729=0,"",N729/M729)</f>
        <v/>
      </c>
      <c r="Q729" s="12">
        <f>IF(OR(G729="",O729=""),"",
IF(AND(G729&lt;TODAY(),O729&gt;0),"YES","NO"))</f>
        <v/>
      </c>
      <c r="R729" s="13" t="n"/>
      <c r="S729" s="14" t="n"/>
      <c r="T729" s="15">
        <f>IF(Q729="YES", IF(R729="Company",L729*(1+S729),IF(R729="Vendor",L729*(1-S729),"")),"")</f>
        <v/>
      </c>
      <c r="U729" s="15">
        <f>IF(Q729="YES",O729*T729,"")</f>
        <v/>
      </c>
      <c r="V729" s="16" t="n"/>
      <c r="W729" s="17">
        <f>IF(Q729="YES",G729+V729,"")</f>
        <v/>
      </c>
      <c r="X729" s="18">
        <f>IF(Q729="YES",IF(TODAY()&gt;W729,"OVERDUE","WITHIN TIME"),"")</f>
        <v/>
      </c>
    </row>
    <row r="730">
      <c r="A730" s="3" t="n">
        <v>726</v>
      </c>
      <c r="B730" s="4" t="n"/>
      <c r="C730" s="4" t="n"/>
      <c r="D730" s="5">
        <f>IF(E730="NRFC","Natural Rubber Field Coagulam","")</f>
        <v/>
      </c>
      <c r="E730" s="4" t="n"/>
      <c r="F730" s="6" t="n"/>
      <c r="G730" s="6" t="n"/>
      <c r="H730" s="7">
        <f>IF(G730="","",G730-TODAY())</f>
        <v/>
      </c>
      <c r="I730" s="8">
        <f>IF(G730="","",
IF(G730&lt;TODAY(),
IF(O730&gt;0,"Violated","Completed"),
IF(H730&lt;=7,"Expiring Soon",
"Active")))</f>
        <v/>
      </c>
      <c r="J730" s="8">
        <f>IF(C730="","",COUNTIFS(purchase!$C:$C,$C730,purchase!$E:$E,$E730,purchase!$G:$G,"&gt;="&amp;$F730,purchase!$G:$G,"&lt;="&amp;$G730))</f>
        <v/>
      </c>
      <c r="K730" s="9">
        <f>IF(COUNTIFS(purchase!$C:$C,$C730,purchase!$E:$E,$E730,purchase!$G:$G,"&gt;="&amp;$F730,purchase!$G:$G,"&lt;="&amp;$G730)=0,"",_xlfn.MAXIFS(purchase!$G:$G,purchase!$C:$C,$C730,purchase!$E:$E,$E730,purchase!$G:$G,"&gt;="&amp;$F730,purchase!$G:$G,"&lt;="&amp;$G730))</f>
        <v/>
      </c>
      <c r="L730" s="4" t="n"/>
      <c r="M730" s="4" t="n"/>
      <c r="N730" s="10">
        <f>IF(M730="","",SUMIFS(purchase!$N:$N,purchase!$C:$C,$C730,purchase!$E:$E,$E730,purchase!$G:$G,"&gt;="&amp;$F730,purchase!$G:$G,"&lt;="&amp;$G730))</f>
        <v/>
      </c>
      <c r="O730" s="10">
        <f>IF(M730="","",M730-N730)</f>
        <v/>
      </c>
      <c r="P730" s="11">
        <f>IF(M730=0,"",N730/M730)</f>
        <v/>
      </c>
      <c r="Q730" s="12">
        <f>IF(OR(G730="",O730=""),"",
IF(AND(G730&lt;TODAY(),O730&gt;0),"YES","NO"))</f>
        <v/>
      </c>
      <c r="R730" s="13" t="n"/>
      <c r="S730" s="14" t="n"/>
      <c r="T730" s="15">
        <f>IF(Q730="YES", IF(R730="Company",L730*(1+S730),IF(R730="Vendor",L730*(1-S730),"")),"")</f>
        <v/>
      </c>
      <c r="U730" s="15">
        <f>IF(Q730="YES",O730*T730,"")</f>
        <v/>
      </c>
      <c r="V730" s="16" t="n"/>
      <c r="W730" s="17">
        <f>IF(Q730="YES",G730+V730,"")</f>
        <v/>
      </c>
      <c r="X730" s="18">
        <f>IF(Q730="YES",IF(TODAY()&gt;W730,"OVERDUE","WITHIN TIME"),"")</f>
        <v/>
      </c>
    </row>
    <row r="731">
      <c r="A731" s="3" t="n">
        <v>727</v>
      </c>
      <c r="B731" s="4" t="n"/>
      <c r="C731" s="4" t="n"/>
      <c r="D731" s="5">
        <f>IF(E731="NRFC","Natural Rubber Field Coagulam","")</f>
        <v/>
      </c>
      <c r="E731" s="4" t="n"/>
      <c r="F731" s="6" t="n"/>
      <c r="G731" s="6" t="n"/>
      <c r="H731" s="7">
        <f>IF(G731="","",G731-TODAY())</f>
        <v/>
      </c>
      <c r="I731" s="8">
        <f>IF(G731="","",
IF(G731&lt;TODAY(),
IF(O731&gt;0,"Violated","Completed"),
IF(H731&lt;=7,"Expiring Soon",
"Active")))</f>
        <v/>
      </c>
      <c r="J731" s="8">
        <f>IF(C731="","",COUNTIFS(purchase!$C:$C,$C731,purchase!$E:$E,$E731,purchase!$G:$G,"&gt;="&amp;$F731,purchase!$G:$G,"&lt;="&amp;$G731))</f>
        <v/>
      </c>
      <c r="K731" s="9">
        <f>IF(COUNTIFS(purchase!$C:$C,$C731,purchase!$E:$E,$E731,purchase!$G:$G,"&gt;="&amp;$F731,purchase!$G:$G,"&lt;="&amp;$G731)=0,"",_xlfn.MAXIFS(purchase!$G:$G,purchase!$C:$C,$C731,purchase!$E:$E,$E731,purchase!$G:$G,"&gt;="&amp;$F731,purchase!$G:$G,"&lt;="&amp;$G731))</f>
        <v/>
      </c>
      <c r="L731" s="4" t="n"/>
      <c r="M731" s="4" t="n"/>
      <c r="N731" s="10">
        <f>IF(M731="","",SUMIFS(purchase!$N:$N,purchase!$C:$C,$C731,purchase!$E:$E,$E731,purchase!$G:$G,"&gt;="&amp;$F731,purchase!$G:$G,"&lt;="&amp;$G731))</f>
        <v/>
      </c>
      <c r="O731" s="10">
        <f>IF(M731="","",M731-N731)</f>
        <v/>
      </c>
      <c r="P731" s="11">
        <f>IF(M731=0,"",N731/M731)</f>
        <v/>
      </c>
      <c r="Q731" s="12">
        <f>IF(OR(G731="",O731=""),"",
IF(AND(G731&lt;TODAY(),O731&gt;0),"YES","NO"))</f>
        <v/>
      </c>
      <c r="R731" s="13" t="n"/>
      <c r="S731" s="14" t="n"/>
      <c r="T731" s="15">
        <f>IF(Q731="YES", IF(R731="Company",L731*(1+S731),IF(R731="Vendor",L731*(1-S731),"")),"")</f>
        <v/>
      </c>
      <c r="U731" s="15">
        <f>IF(Q731="YES",O731*T731,"")</f>
        <v/>
      </c>
      <c r="V731" s="16" t="n"/>
      <c r="W731" s="17">
        <f>IF(Q731="YES",G731+V731,"")</f>
        <v/>
      </c>
      <c r="X731" s="18">
        <f>IF(Q731="YES",IF(TODAY()&gt;W731,"OVERDUE","WITHIN TIME"),"")</f>
        <v/>
      </c>
    </row>
    <row r="732">
      <c r="A732" s="3" t="n">
        <v>728</v>
      </c>
      <c r="B732" s="4" t="n"/>
      <c r="C732" s="4" t="n"/>
      <c r="D732" s="5">
        <f>IF(E732="NRFC","Natural Rubber Field Coagulam","")</f>
        <v/>
      </c>
      <c r="E732" s="4" t="n"/>
      <c r="F732" s="6" t="n"/>
      <c r="G732" s="6" t="n"/>
      <c r="H732" s="7">
        <f>IF(G732="","",G732-TODAY())</f>
        <v/>
      </c>
      <c r="I732" s="8">
        <f>IF(G732="","",
IF(G732&lt;TODAY(),
IF(O732&gt;0,"Violated","Completed"),
IF(H732&lt;=7,"Expiring Soon",
"Active")))</f>
        <v/>
      </c>
      <c r="J732" s="8">
        <f>IF(C732="","",COUNTIFS(purchase!$C:$C,$C732,purchase!$E:$E,$E732,purchase!$G:$G,"&gt;="&amp;$F732,purchase!$G:$G,"&lt;="&amp;$G732))</f>
        <v/>
      </c>
      <c r="K732" s="9">
        <f>IF(COUNTIFS(purchase!$C:$C,$C732,purchase!$E:$E,$E732,purchase!$G:$G,"&gt;="&amp;$F732,purchase!$G:$G,"&lt;="&amp;$G732)=0,"",_xlfn.MAXIFS(purchase!$G:$G,purchase!$C:$C,$C732,purchase!$E:$E,$E732,purchase!$G:$G,"&gt;="&amp;$F732,purchase!$G:$G,"&lt;="&amp;$G732))</f>
        <v/>
      </c>
      <c r="L732" s="4" t="n"/>
      <c r="M732" s="4" t="n"/>
      <c r="N732" s="10">
        <f>IF(M732="","",SUMIFS(purchase!$N:$N,purchase!$C:$C,$C732,purchase!$E:$E,$E732,purchase!$G:$G,"&gt;="&amp;$F732,purchase!$G:$G,"&lt;="&amp;$G732))</f>
        <v/>
      </c>
      <c r="O732" s="10">
        <f>IF(M732="","",M732-N732)</f>
        <v/>
      </c>
      <c r="P732" s="11">
        <f>IF(M732=0,"",N732/M732)</f>
        <v/>
      </c>
      <c r="Q732" s="12">
        <f>IF(OR(G732="",O732=""),"",
IF(AND(G732&lt;TODAY(),O732&gt;0),"YES","NO"))</f>
        <v/>
      </c>
      <c r="R732" s="13" t="n"/>
      <c r="S732" s="14" t="n"/>
      <c r="T732" s="15">
        <f>IF(Q732="YES", IF(R732="Company",L732*(1+S732),IF(R732="Vendor",L732*(1-S732),"")),"")</f>
        <v/>
      </c>
      <c r="U732" s="15">
        <f>IF(Q732="YES",O732*T732,"")</f>
        <v/>
      </c>
      <c r="V732" s="16" t="n"/>
      <c r="W732" s="17">
        <f>IF(Q732="YES",G732+V732,"")</f>
        <v/>
      </c>
      <c r="X732" s="18">
        <f>IF(Q732="YES",IF(TODAY()&gt;W732,"OVERDUE","WITHIN TIME"),"")</f>
        <v/>
      </c>
    </row>
    <row r="733">
      <c r="A733" s="3" t="n">
        <v>729</v>
      </c>
      <c r="B733" s="4" t="n"/>
      <c r="C733" s="4" t="n"/>
      <c r="D733" s="5">
        <f>IF(E733="NRFC","Natural Rubber Field Coagulam","")</f>
        <v/>
      </c>
      <c r="E733" s="4" t="n"/>
      <c r="F733" s="6" t="n"/>
      <c r="G733" s="6" t="n"/>
      <c r="H733" s="7">
        <f>IF(G733="","",G733-TODAY())</f>
        <v/>
      </c>
      <c r="I733" s="8">
        <f>IF(G733="","",
IF(G733&lt;TODAY(),
IF(O733&gt;0,"Violated","Completed"),
IF(H733&lt;=7,"Expiring Soon",
"Active")))</f>
        <v/>
      </c>
      <c r="J733" s="8">
        <f>IF(C733="","",COUNTIFS(purchase!$C:$C,$C733,purchase!$E:$E,$E733,purchase!$G:$G,"&gt;="&amp;$F733,purchase!$G:$G,"&lt;="&amp;$G733))</f>
        <v/>
      </c>
      <c r="K733" s="9">
        <f>IF(COUNTIFS(purchase!$C:$C,$C733,purchase!$E:$E,$E733,purchase!$G:$G,"&gt;="&amp;$F733,purchase!$G:$G,"&lt;="&amp;$G733)=0,"",_xlfn.MAXIFS(purchase!$G:$G,purchase!$C:$C,$C733,purchase!$E:$E,$E733,purchase!$G:$G,"&gt;="&amp;$F733,purchase!$G:$G,"&lt;="&amp;$G733))</f>
        <v/>
      </c>
      <c r="L733" s="4" t="n"/>
      <c r="M733" s="4" t="n"/>
      <c r="N733" s="10">
        <f>IF(M733="","",SUMIFS(purchase!$N:$N,purchase!$C:$C,$C733,purchase!$E:$E,$E733,purchase!$G:$G,"&gt;="&amp;$F733,purchase!$G:$G,"&lt;="&amp;$G733))</f>
        <v/>
      </c>
      <c r="O733" s="10">
        <f>IF(M733="","",M733-N733)</f>
        <v/>
      </c>
      <c r="P733" s="11">
        <f>IF(M733=0,"",N733/M733)</f>
        <v/>
      </c>
      <c r="Q733" s="12">
        <f>IF(OR(G733="",O733=""),"",
IF(AND(G733&lt;TODAY(),O733&gt;0),"YES","NO"))</f>
        <v/>
      </c>
      <c r="R733" s="13" t="n"/>
      <c r="S733" s="14" t="n"/>
      <c r="T733" s="15">
        <f>IF(Q733="YES", IF(R733="Company",L733*(1+S733),IF(R733="Vendor",L733*(1-S733),"")),"")</f>
        <v/>
      </c>
      <c r="U733" s="15">
        <f>IF(Q733="YES",O733*T733,"")</f>
        <v/>
      </c>
      <c r="V733" s="16" t="n"/>
      <c r="W733" s="17">
        <f>IF(Q733="YES",G733+V733,"")</f>
        <v/>
      </c>
      <c r="X733" s="18">
        <f>IF(Q733="YES",IF(TODAY()&gt;W733,"OVERDUE","WITHIN TIME"),"")</f>
        <v/>
      </c>
    </row>
    <row r="734">
      <c r="A734" s="3" t="n">
        <v>730</v>
      </c>
      <c r="B734" s="4" t="n"/>
      <c r="C734" s="4" t="n"/>
      <c r="D734" s="5">
        <f>IF(E734="NRFC","Natural Rubber Field Coagulam","")</f>
        <v/>
      </c>
      <c r="E734" s="4" t="n"/>
      <c r="F734" s="6" t="n"/>
      <c r="G734" s="6" t="n"/>
      <c r="H734" s="7">
        <f>IF(G734="","",G734-TODAY())</f>
        <v/>
      </c>
      <c r="I734" s="8">
        <f>IF(G734="","",
IF(G734&lt;TODAY(),
IF(O734&gt;0,"Violated","Completed"),
IF(H734&lt;=7,"Expiring Soon",
"Active")))</f>
        <v/>
      </c>
      <c r="J734" s="8">
        <f>IF(C734="","",COUNTIFS(purchase!$C:$C,$C734,purchase!$E:$E,$E734,purchase!$G:$G,"&gt;="&amp;$F734,purchase!$G:$G,"&lt;="&amp;$G734))</f>
        <v/>
      </c>
      <c r="K734" s="9">
        <f>IF(COUNTIFS(purchase!$C:$C,$C734,purchase!$E:$E,$E734,purchase!$G:$G,"&gt;="&amp;$F734,purchase!$G:$G,"&lt;="&amp;$G734)=0,"",_xlfn.MAXIFS(purchase!$G:$G,purchase!$C:$C,$C734,purchase!$E:$E,$E734,purchase!$G:$G,"&gt;="&amp;$F734,purchase!$G:$G,"&lt;="&amp;$G734))</f>
        <v/>
      </c>
      <c r="L734" s="4" t="n"/>
      <c r="M734" s="4" t="n"/>
      <c r="N734" s="10">
        <f>IF(M734="","",SUMIFS(purchase!$N:$N,purchase!$C:$C,$C734,purchase!$E:$E,$E734,purchase!$G:$G,"&gt;="&amp;$F734,purchase!$G:$G,"&lt;="&amp;$G734))</f>
        <v/>
      </c>
      <c r="O734" s="10">
        <f>IF(M734="","",M734-N734)</f>
        <v/>
      </c>
      <c r="P734" s="11">
        <f>IF(M734=0,"",N734/M734)</f>
        <v/>
      </c>
      <c r="Q734" s="12">
        <f>IF(OR(G734="",O734=""),"",
IF(AND(G734&lt;TODAY(),O734&gt;0),"YES","NO"))</f>
        <v/>
      </c>
      <c r="R734" s="13" t="n"/>
      <c r="S734" s="14" t="n"/>
      <c r="T734" s="15">
        <f>IF(Q734="YES", IF(R734="Company",L734*(1+S734),IF(R734="Vendor",L734*(1-S734),"")),"")</f>
        <v/>
      </c>
      <c r="U734" s="15">
        <f>IF(Q734="YES",O734*T734,"")</f>
        <v/>
      </c>
      <c r="V734" s="16" t="n"/>
      <c r="W734" s="17">
        <f>IF(Q734="YES",G734+V734,"")</f>
        <v/>
      </c>
      <c r="X734" s="18">
        <f>IF(Q734="YES",IF(TODAY()&gt;W734,"OVERDUE","WITHIN TIME"),"")</f>
        <v/>
      </c>
    </row>
    <row r="735">
      <c r="A735" s="3" t="n">
        <v>731</v>
      </c>
      <c r="B735" s="4" t="n"/>
      <c r="C735" s="4" t="n"/>
      <c r="D735" s="5">
        <f>IF(E735="NRFC","Natural Rubber Field Coagulam","")</f>
        <v/>
      </c>
      <c r="E735" s="4" t="n"/>
      <c r="F735" s="6" t="n"/>
      <c r="G735" s="6" t="n"/>
      <c r="H735" s="7">
        <f>IF(G735="","",G735-TODAY())</f>
        <v/>
      </c>
      <c r="I735" s="8">
        <f>IF(G735="","",
IF(G735&lt;TODAY(),
IF(O735&gt;0,"Violated","Completed"),
IF(H735&lt;=7,"Expiring Soon",
"Active")))</f>
        <v/>
      </c>
      <c r="J735" s="8">
        <f>IF(C735="","",COUNTIFS(purchase!$C:$C,$C735,purchase!$E:$E,$E735,purchase!$G:$G,"&gt;="&amp;$F735,purchase!$G:$G,"&lt;="&amp;$G735))</f>
        <v/>
      </c>
      <c r="K735" s="9">
        <f>IF(COUNTIFS(purchase!$C:$C,$C735,purchase!$E:$E,$E735,purchase!$G:$G,"&gt;="&amp;$F735,purchase!$G:$G,"&lt;="&amp;$G735)=0,"",_xlfn.MAXIFS(purchase!$G:$G,purchase!$C:$C,$C735,purchase!$E:$E,$E735,purchase!$G:$G,"&gt;="&amp;$F735,purchase!$G:$G,"&lt;="&amp;$G735))</f>
        <v/>
      </c>
      <c r="L735" s="4" t="n"/>
      <c r="M735" s="4" t="n"/>
      <c r="N735" s="10">
        <f>IF(M735="","",SUMIFS(purchase!$N:$N,purchase!$C:$C,$C735,purchase!$E:$E,$E735,purchase!$G:$G,"&gt;="&amp;$F735,purchase!$G:$G,"&lt;="&amp;$G735))</f>
        <v/>
      </c>
      <c r="O735" s="10">
        <f>IF(M735="","",M735-N735)</f>
        <v/>
      </c>
      <c r="P735" s="11">
        <f>IF(M735=0,"",N735/M735)</f>
        <v/>
      </c>
      <c r="Q735" s="12">
        <f>IF(OR(G735="",O735=""),"",
IF(AND(G735&lt;TODAY(),O735&gt;0),"YES","NO"))</f>
        <v/>
      </c>
      <c r="R735" s="13" t="n"/>
      <c r="S735" s="14" t="n"/>
      <c r="T735" s="15">
        <f>IF(Q735="YES", IF(R735="Company",L735*(1+S735),IF(R735="Vendor",L735*(1-S735),"")),"")</f>
        <v/>
      </c>
      <c r="U735" s="15">
        <f>IF(Q735="YES",O735*T735,"")</f>
        <v/>
      </c>
      <c r="V735" s="16" t="n"/>
      <c r="W735" s="17">
        <f>IF(Q735="YES",G735+V735,"")</f>
        <v/>
      </c>
      <c r="X735" s="18">
        <f>IF(Q735="YES",IF(TODAY()&gt;W735,"OVERDUE","WITHIN TIME"),"")</f>
        <v/>
      </c>
    </row>
    <row r="736">
      <c r="A736" s="3" t="n">
        <v>732</v>
      </c>
      <c r="B736" s="4" t="n"/>
      <c r="C736" s="4" t="n"/>
      <c r="D736" s="5">
        <f>IF(E736="NRFC","Natural Rubber Field Coagulam","")</f>
        <v/>
      </c>
      <c r="E736" s="4" t="n"/>
      <c r="F736" s="6" t="n"/>
      <c r="G736" s="6" t="n"/>
      <c r="H736" s="7">
        <f>IF(G736="","",G736-TODAY())</f>
        <v/>
      </c>
      <c r="I736" s="8">
        <f>IF(G736="","",
IF(G736&lt;TODAY(),
IF(O736&gt;0,"Violated","Completed"),
IF(H736&lt;=7,"Expiring Soon",
"Active")))</f>
        <v/>
      </c>
      <c r="J736" s="8">
        <f>IF(C736="","",COUNTIFS(purchase!$C:$C,$C736,purchase!$E:$E,$E736,purchase!$G:$G,"&gt;="&amp;$F736,purchase!$G:$G,"&lt;="&amp;$G736))</f>
        <v/>
      </c>
      <c r="K736" s="9">
        <f>IF(COUNTIFS(purchase!$C:$C,$C736,purchase!$E:$E,$E736,purchase!$G:$G,"&gt;="&amp;$F736,purchase!$G:$G,"&lt;="&amp;$G736)=0,"",_xlfn.MAXIFS(purchase!$G:$G,purchase!$C:$C,$C736,purchase!$E:$E,$E736,purchase!$G:$G,"&gt;="&amp;$F736,purchase!$G:$G,"&lt;="&amp;$G736))</f>
        <v/>
      </c>
      <c r="L736" s="4" t="n"/>
      <c r="M736" s="4" t="n"/>
      <c r="N736" s="10">
        <f>IF(M736="","",SUMIFS(purchase!$N:$N,purchase!$C:$C,$C736,purchase!$E:$E,$E736,purchase!$G:$G,"&gt;="&amp;$F736,purchase!$G:$G,"&lt;="&amp;$G736))</f>
        <v/>
      </c>
      <c r="O736" s="10">
        <f>IF(M736="","",M736-N736)</f>
        <v/>
      </c>
      <c r="P736" s="11">
        <f>IF(M736=0,"",N736/M736)</f>
        <v/>
      </c>
      <c r="Q736" s="12">
        <f>IF(OR(G736="",O736=""),"",
IF(AND(G736&lt;TODAY(),O736&gt;0),"YES","NO"))</f>
        <v/>
      </c>
      <c r="R736" s="13" t="n"/>
      <c r="S736" s="14" t="n"/>
      <c r="T736" s="15">
        <f>IF(Q736="YES", IF(R736="Company",L736*(1+S736),IF(R736="Vendor",L736*(1-S736),"")),"")</f>
        <v/>
      </c>
      <c r="U736" s="15">
        <f>IF(Q736="YES",O736*T736,"")</f>
        <v/>
      </c>
      <c r="V736" s="16" t="n"/>
      <c r="W736" s="17">
        <f>IF(Q736="YES",G736+V736,"")</f>
        <v/>
      </c>
      <c r="X736" s="18">
        <f>IF(Q736="YES",IF(TODAY()&gt;W736,"OVERDUE","WITHIN TIME"),"")</f>
        <v/>
      </c>
    </row>
    <row r="737">
      <c r="A737" s="3" t="n">
        <v>733</v>
      </c>
      <c r="B737" s="4" t="n"/>
      <c r="C737" s="4" t="n"/>
      <c r="D737" s="5">
        <f>IF(E737="NRFC","Natural Rubber Field Coagulam","")</f>
        <v/>
      </c>
      <c r="E737" s="4" t="n"/>
      <c r="F737" s="6" t="n"/>
      <c r="G737" s="6" t="n"/>
      <c r="H737" s="7">
        <f>IF(G737="","",G737-TODAY())</f>
        <v/>
      </c>
      <c r="I737" s="8">
        <f>IF(G737="","",
IF(G737&lt;TODAY(),
IF(O737&gt;0,"Violated","Completed"),
IF(H737&lt;=7,"Expiring Soon",
"Active")))</f>
        <v/>
      </c>
      <c r="J737" s="8">
        <f>IF(C737="","",COUNTIFS(purchase!$C:$C,$C737,purchase!$E:$E,$E737,purchase!$G:$G,"&gt;="&amp;$F737,purchase!$G:$G,"&lt;="&amp;$G737))</f>
        <v/>
      </c>
      <c r="K737" s="9">
        <f>IF(COUNTIFS(purchase!$C:$C,$C737,purchase!$E:$E,$E737,purchase!$G:$G,"&gt;="&amp;$F737,purchase!$G:$G,"&lt;="&amp;$G737)=0,"",_xlfn.MAXIFS(purchase!$G:$G,purchase!$C:$C,$C737,purchase!$E:$E,$E737,purchase!$G:$G,"&gt;="&amp;$F737,purchase!$G:$G,"&lt;="&amp;$G737))</f>
        <v/>
      </c>
      <c r="L737" s="4" t="n"/>
      <c r="M737" s="4" t="n"/>
      <c r="N737" s="10">
        <f>IF(M737="","",SUMIFS(purchase!$N:$N,purchase!$C:$C,$C737,purchase!$E:$E,$E737,purchase!$G:$G,"&gt;="&amp;$F737,purchase!$G:$G,"&lt;="&amp;$G737))</f>
        <v/>
      </c>
      <c r="O737" s="10">
        <f>IF(M737="","",M737-N737)</f>
        <v/>
      </c>
      <c r="P737" s="11">
        <f>IF(M737=0,"",N737/M737)</f>
        <v/>
      </c>
      <c r="Q737" s="12">
        <f>IF(OR(G737="",O737=""),"",
IF(AND(G737&lt;TODAY(),O737&gt;0),"YES","NO"))</f>
        <v/>
      </c>
      <c r="R737" s="13" t="n"/>
      <c r="S737" s="14" t="n"/>
      <c r="T737" s="15">
        <f>IF(Q737="YES", IF(R737="Company",L737*(1+S737),IF(R737="Vendor",L737*(1-S737),"")),"")</f>
        <v/>
      </c>
      <c r="U737" s="15">
        <f>IF(Q737="YES",O737*T737,"")</f>
        <v/>
      </c>
      <c r="V737" s="16" t="n"/>
      <c r="W737" s="17">
        <f>IF(Q737="YES",G737+V737,"")</f>
        <v/>
      </c>
      <c r="X737" s="18">
        <f>IF(Q737="YES",IF(TODAY()&gt;W737,"OVERDUE","WITHIN TIME"),"")</f>
        <v/>
      </c>
    </row>
    <row r="738">
      <c r="A738" s="3" t="n">
        <v>734</v>
      </c>
      <c r="B738" s="4" t="n"/>
      <c r="C738" s="4" t="n"/>
      <c r="D738" s="5">
        <f>IF(E738="NRFC","Natural Rubber Field Coagulam","")</f>
        <v/>
      </c>
      <c r="E738" s="4" t="n"/>
      <c r="F738" s="6" t="n"/>
      <c r="G738" s="6" t="n"/>
      <c r="H738" s="7">
        <f>IF(G738="","",G738-TODAY())</f>
        <v/>
      </c>
      <c r="I738" s="8">
        <f>IF(G738="","",
IF(G738&lt;TODAY(),
IF(O738&gt;0,"Violated","Completed"),
IF(H738&lt;=7,"Expiring Soon",
"Active")))</f>
        <v/>
      </c>
      <c r="J738" s="8">
        <f>IF(C738="","",COUNTIFS(purchase!$C:$C,$C738,purchase!$E:$E,$E738,purchase!$G:$G,"&gt;="&amp;$F738,purchase!$G:$G,"&lt;="&amp;$G738))</f>
        <v/>
      </c>
      <c r="K738" s="9">
        <f>IF(COUNTIFS(purchase!$C:$C,$C738,purchase!$E:$E,$E738,purchase!$G:$G,"&gt;="&amp;$F738,purchase!$G:$G,"&lt;="&amp;$G738)=0,"",_xlfn.MAXIFS(purchase!$G:$G,purchase!$C:$C,$C738,purchase!$E:$E,$E738,purchase!$G:$G,"&gt;="&amp;$F738,purchase!$G:$G,"&lt;="&amp;$G738))</f>
        <v/>
      </c>
      <c r="L738" s="4" t="n"/>
      <c r="M738" s="4" t="n"/>
      <c r="N738" s="10">
        <f>IF(M738="","",SUMIFS(purchase!$N:$N,purchase!$C:$C,$C738,purchase!$E:$E,$E738,purchase!$G:$G,"&gt;="&amp;$F738,purchase!$G:$G,"&lt;="&amp;$G738))</f>
        <v/>
      </c>
      <c r="O738" s="10">
        <f>IF(M738="","",M738-N738)</f>
        <v/>
      </c>
      <c r="P738" s="11">
        <f>IF(M738=0,"",N738/M738)</f>
        <v/>
      </c>
      <c r="Q738" s="12">
        <f>IF(OR(G738="",O738=""),"",
IF(AND(G738&lt;TODAY(),O738&gt;0),"YES","NO"))</f>
        <v/>
      </c>
      <c r="R738" s="13" t="n"/>
      <c r="S738" s="14" t="n"/>
      <c r="T738" s="15">
        <f>IF(Q738="YES", IF(R738="Company",L738*(1+S738),IF(R738="Vendor",L738*(1-S738),"")),"")</f>
        <v/>
      </c>
      <c r="U738" s="15">
        <f>IF(Q738="YES",O738*T738,"")</f>
        <v/>
      </c>
      <c r="V738" s="16" t="n"/>
      <c r="W738" s="17">
        <f>IF(Q738="YES",G738+V738,"")</f>
        <v/>
      </c>
      <c r="X738" s="18">
        <f>IF(Q738="YES",IF(TODAY()&gt;W738,"OVERDUE","WITHIN TIME"),"")</f>
        <v/>
      </c>
    </row>
    <row r="739">
      <c r="A739" s="3" t="n">
        <v>735</v>
      </c>
      <c r="B739" s="4" t="n"/>
      <c r="C739" s="4" t="n"/>
      <c r="D739" s="5">
        <f>IF(E739="NRFC","Natural Rubber Field Coagulam","")</f>
        <v/>
      </c>
      <c r="E739" s="4" t="n"/>
      <c r="F739" s="6" t="n"/>
      <c r="G739" s="6" t="n"/>
      <c r="H739" s="7">
        <f>IF(G739="","",G739-TODAY())</f>
        <v/>
      </c>
      <c r="I739" s="8">
        <f>IF(G739="","",
IF(G739&lt;TODAY(),
IF(O739&gt;0,"Violated","Completed"),
IF(H739&lt;=7,"Expiring Soon",
"Active")))</f>
        <v/>
      </c>
      <c r="J739" s="8">
        <f>IF(C739="","",COUNTIFS(purchase!$C:$C,$C739,purchase!$E:$E,$E739,purchase!$G:$G,"&gt;="&amp;$F739,purchase!$G:$G,"&lt;="&amp;$G739))</f>
        <v/>
      </c>
      <c r="K739" s="9">
        <f>IF(COUNTIFS(purchase!$C:$C,$C739,purchase!$E:$E,$E739,purchase!$G:$G,"&gt;="&amp;$F739,purchase!$G:$G,"&lt;="&amp;$G739)=0,"",_xlfn.MAXIFS(purchase!$G:$G,purchase!$C:$C,$C739,purchase!$E:$E,$E739,purchase!$G:$G,"&gt;="&amp;$F739,purchase!$G:$G,"&lt;="&amp;$G739))</f>
        <v/>
      </c>
      <c r="L739" s="4" t="n"/>
      <c r="M739" s="4" t="n"/>
      <c r="N739" s="10">
        <f>IF(M739="","",SUMIFS(purchase!$N:$N,purchase!$C:$C,$C739,purchase!$E:$E,$E739,purchase!$G:$G,"&gt;="&amp;$F739,purchase!$G:$G,"&lt;="&amp;$G739))</f>
        <v/>
      </c>
      <c r="O739" s="10">
        <f>IF(M739="","",M739-N739)</f>
        <v/>
      </c>
      <c r="P739" s="11">
        <f>IF(M739=0,"",N739/M739)</f>
        <v/>
      </c>
      <c r="Q739" s="12">
        <f>IF(OR(G739="",O739=""),"",
IF(AND(G739&lt;TODAY(),O739&gt;0),"YES","NO"))</f>
        <v/>
      </c>
      <c r="R739" s="13" t="n"/>
      <c r="S739" s="14" t="n"/>
      <c r="T739" s="15">
        <f>IF(Q739="YES", IF(R739="Company",L739*(1+S739),IF(R739="Vendor",L739*(1-S739),"")),"")</f>
        <v/>
      </c>
      <c r="U739" s="15">
        <f>IF(Q739="YES",O739*T739,"")</f>
        <v/>
      </c>
      <c r="V739" s="16" t="n"/>
      <c r="W739" s="17">
        <f>IF(Q739="YES",G739+V739,"")</f>
        <v/>
      </c>
      <c r="X739" s="18">
        <f>IF(Q739="YES",IF(TODAY()&gt;W739,"OVERDUE","WITHIN TIME"),"")</f>
        <v/>
      </c>
    </row>
    <row r="740">
      <c r="A740" s="3" t="n">
        <v>736</v>
      </c>
      <c r="B740" s="4" t="n"/>
      <c r="C740" s="4" t="n"/>
      <c r="D740" s="5">
        <f>IF(E740="NRFC","Natural Rubber Field Coagulam","")</f>
        <v/>
      </c>
      <c r="E740" s="4" t="n"/>
      <c r="F740" s="6" t="n"/>
      <c r="G740" s="6" t="n"/>
      <c r="H740" s="7">
        <f>IF(G740="","",G740-TODAY())</f>
        <v/>
      </c>
      <c r="I740" s="8">
        <f>IF(G740="","",
IF(G740&lt;TODAY(),
IF(O740&gt;0,"Violated","Completed"),
IF(H740&lt;=7,"Expiring Soon",
"Active")))</f>
        <v/>
      </c>
      <c r="J740" s="8">
        <f>IF(C740="","",COUNTIFS(purchase!$C:$C,$C740,purchase!$E:$E,$E740,purchase!$G:$G,"&gt;="&amp;$F740,purchase!$G:$G,"&lt;="&amp;$G740))</f>
        <v/>
      </c>
      <c r="K740" s="9">
        <f>IF(COUNTIFS(purchase!$C:$C,$C740,purchase!$E:$E,$E740,purchase!$G:$G,"&gt;="&amp;$F740,purchase!$G:$G,"&lt;="&amp;$G740)=0,"",_xlfn.MAXIFS(purchase!$G:$G,purchase!$C:$C,$C740,purchase!$E:$E,$E740,purchase!$G:$G,"&gt;="&amp;$F740,purchase!$G:$G,"&lt;="&amp;$G740))</f>
        <v/>
      </c>
      <c r="L740" s="4" t="n"/>
      <c r="M740" s="4" t="n"/>
      <c r="N740" s="10">
        <f>IF(M740="","",SUMIFS(purchase!$N:$N,purchase!$C:$C,$C740,purchase!$E:$E,$E740,purchase!$G:$G,"&gt;="&amp;$F740,purchase!$G:$G,"&lt;="&amp;$G740))</f>
        <v/>
      </c>
      <c r="O740" s="10">
        <f>IF(M740="","",M740-N740)</f>
        <v/>
      </c>
      <c r="P740" s="11">
        <f>IF(M740=0,"",N740/M740)</f>
        <v/>
      </c>
      <c r="Q740" s="12">
        <f>IF(OR(G740="",O740=""),"",
IF(AND(G740&lt;TODAY(),O740&gt;0),"YES","NO"))</f>
        <v/>
      </c>
      <c r="R740" s="13" t="n"/>
      <c r="S740" s="14" t="n"/>
      <c r="T740" s="15">
        <f>IF(Q740="YES", IF(R740="Company",L740*(1+S740),IF(R740="Vendor",L740*(1-S740),"")),"")</f>
        <v/>
      </c>
      <c r="U740" s="15">
        <f>IF(Q740="YES",O740*T740,"")</f>
        <v/>
      </c>
      <c r="V740" s="16" t="n"/>
      <c r="W740" s="17">
        <f>IF(Q740="YES",G740+V740,"")</f>
        <v/>
      </c>
      <c r="X740" s="18">
        <f>IF(Q740="YES",IF(TODAY()&gt;W740,"OVERDUE","WITHIN TIME"),"")</f>
        <v/>
      </c>
    </row>
    <row r="741">
      <c r="A741" s="3" t="n">
        <v>737</v>
      </c>
      <c r="B741" s="4" t="n"/>
      <c r="C741" s="4" t="n"/>
      <c r="D741" s="5">
        <f>IF(E741="NRFC","Natural Rubber Field Coagulam","")</f>
        <v/>
      </c>
      <c r="E741" s="4" t="n"/>
      <c r="F741" s="6" t="n"/>
      <c r="G741" s="6" t="n"/>
      <c r="H741" s="7">
        <f>IF(G741="","",G741-TODAY())</f>
        <v/>
      </c>
      <c r="I741" s="8">
        <f>IF(G741="","",
IF(G741&lt;TODAY(),
IF(O741&gt;0,"Violated","Completed"),
IF(H741&lt;=7,"Expiring Soon",
"Active")))</f>
        <v/>
      </c>
      <c r="J741" s="8">
        <f>IF(C741="","",COUNTIFS(purchase!$C:$C,$C741,purchase!$E:$E,$E741,purchase!$G:$G,"&gt;="&amp;$F741,purchase!$G:$G,"&lt;="&amp;$G741))</f>
        <v/>
      </c>
      <c r="K741" s="9">
        <f>IF(COUNTIFS(purchase!$C:$C,$C741,purchase!$E:$E,$E741,purchase!$G:$G,"&gt;="&amp;$F741,purchase!$G:$G,"&lt;="&amp;$G741)=0,"",_xlfn.MAXIFS(purchase!$G:$G,purchase!$C:$C,$C741,purchase!$E:$E,$E741,purchase!$G:$G,"&gt;="&amp;$F741,purchase!$G:$G,"&lt;="&amp;$G741))</f>
        <v/>
      </c>
      <c r="L741" s="4" t="n"/>
      <c r="M741" s="4" t="n"/>
      <c r="N741" s="10">
        <f>IF(M741="","",SUMIFS(purchase!$N:$N,purchase!$C:$C,$C741,purchase!$E:$E,$E741,purchase!$G:$G,"&gt;="&amp;$F741,purchase!$G:$G,"&lt;="&amp;$G741))</f>
        <v/>
      </c>
      <c r="O741" s="10">
        <f>IF(M741="","",M741-N741)</f>
        <v/>
      </c>
      <c r="P741" s="11">
        <f>IF(M741=0,"",N741/M741)</f>
        <v/>
      </c>
      <c r="Q741" s="12">
        <f>IF(OR(G741="",O741=""),"",
IF(AND(G741&lt;TODAY(),O741&gt;0),"YES","NO"))</f>
        <v/>
      </c>
      <c r="R741" s="13" t="n"/>
      <c r="S741" s="14" t="n"/>
      <c r="T741" s="15">
        <f>IF(Q741="YES", IF(R741="Company",L741*(1+S741),IF(R741="Vendor",L741*(1-S741),"")),"")</f>
        <v/>
      </c>
      <c r="U741" s="15">
        <f>IF(Q741="YES",O741*T741,"")</f>
        <v/>
      </c>
      <c r="V741" s="16" t="n"/>
      <c r="W741" s="17">
        <f>IF(Q741="YES",G741+V741,"")</f>
        <v/>
      </c>
      <c r="X741" s="18">
        <f>IF(Q741="YES",IF(TODAY()&gt;W741,"OVERDUE","WITHIN TIME"),"")</f>
        <v/>
      </c>
    </row>
    <row r="742">
      <c r="A742" s="3" t="n">
        <v>738</v>
      </c>
      <c r="B742" s="4" t="n"/>
      <c r="C742" s="4" t="n"/>
      <c r="D742" s="5">
        <f>IF(E742="NRFC","Natural Rubber Field Coagulam","")</f>
        <v/>
      </c>
      <c r="E742" s="4" t="n"/>
      <c r="F742" s="6" t="n"/>
      <c r="G742" s="6" t="n"/>
      <c r="H742" s="7">
        <f>IF(G742="","",G742-TODAY())</f>
        <v/>
      </c>
      <c r="I742" s="8">
        <f>IF(G742="","",
IF(G742&lt;TODAY(),
IF(O742&gt;0,"Violated","Completed"),
IF(H742&lt;=7,"Expiring Soon",
"Active")))</f>
        <v/>
      </c>
      <c r="J742" s="8">
        <f>IF(C742="","",COUNTIFS(purchase!$C:$C,$C742,purchase!$E:$E,$E742,purchase!$G:$G,"&gt;="&amp;$F742,purchase!$G:$G,"&lt;="&amp;$G742))</f>
        <v/>
      </c>
      <c r="K742" s="9">
        <f>IF(COUNTIFS(purchase!$C:$C,$C742,purchase!$E:$E,$E742,purchase!$G:$G,"&gt;="&amp;$F742,purchase!$G:$G,"&lt;="&amp;$G742)=0,"",_xlfn.MAXIFS(purchase!$G:$G,purchase!$C:$C,$C742,purchase!$E:$E,$E742,purchase!$G:$G,"&gt;="&amp;$F742,purchase!$G:$G,"&lt;="&amp;$G742))</f>
        <v/>
      </c>
      <c r="L742" s="4" t="n"/>
      <c r="M742" s="4" t="n"/>
      <c r="N742" s="10">
        <f>IF(M742="","",SUMIFS(purchase!$N:$N,purchase!$C:$C,$C742,purchase!$E:$E,$E742,purchase!$G:$G,"&gt;="&amp;$F742,purchase!$G:$G,"&lt;="&amp;$G742))</f>
        <v/>
      </c>
      <c r="O742" s="10">
        <f>IF(M742="","",M742-N742)</f>
        <v/>
      </c>
      <c r="P742" s="11">
        <f>IF(M742=0,"",N742/M742)</f>
        <v/>
      </c>
      <c r="Q742" s="12">
        <f>IF(OR(G742="",O742=""),"",
IF(AND(G742&lt;TODAY(),O742&gt;0),"YES","NO"))</f>
        <v/>
      </c>
      <c r="R742" s="13" t="n"/>
      <c r="S742" s="14" t="n"/>
      <c r="T742" s="15">
        <f>IF(Q742="YES", IF(R742="Company",L742*(1+S742),IF(R742="Vendor",L742*(1-S742),"")),"")</f>
        <v/>
      </c>
      <c r="U742" s="15">
        <f>IF(Q742="YES",O742*T742,"")</f>
        <v/>
      </c>
      <c r="V742" s="16" t="n"/>
      <c r="W742" s="17">
        <f>IF(Q742="YES",G742+V742,"")</f>
        <v/>
      </c>
      <c r="X742" s="18">
        <f>IF(Q742="YES",IF(TODAY()&gt;W742,"OVERDUE","WITHIN TIME"),"")</f>
        <v/>
      </c>
    </row>
    <row r="743">
      <c r="A743" s="3" t="n">
        <v>739</v>
      </c>
      <c r="B743" s="4" t="n"/>
      <c r="C743" s="4" t="n"/>
      <c r="D743" s="5">
        <f>IF(E743="NRFC","Natural Rubber Field Coagulam","")</f>
        <v/>
      </c>
      <c r="E743" s="4" t="n"/>
      <c r="F743" s="6" t="n"/>
      <c r="G743" s="6" t="n"/>
      <c r="H743" s="7">
        <f>IF(G743="","",G743-TODAY())</f>
        <v/>
      </c>
      <c r="I743" s="8">
        <f>IF(G743="","",
IF(G743&lt;TODAY(),
IF(O743&gt;0,"Violated","Completed"),
IF(H743&lt;=7,"Expiring Soon",
"Active")))</f>
        <v/>
      </c>
      <c r="J743" s="8">
        <f>IF(C743="","",COUNTIFS(purchase!$C:$C,$C743,purchase!$E:$E,$E743,purchase!$G:$G,"&gt;="&amp;$F743,purchase!$G:$G,"&lt;="&amp;$G743))</f>
        <v/>
      </c>
      <c r="K743" s="9">
        <f>IF(COUNTIFS(purchase!$C:$C,$C743,purchase!$E:$E,$E743,purchase!$G:$G,"&gt;="&amp;$F743,purchase!$G:$G,"&lt;="&amp;$G743)=0,"",_xlfn.MAXIFS(purchase!$G:$G,purchase!$C:$C,$C743,purchase!$E:$E,$E743,purchase!$G:$G,"&gt;="&amp;$F743,purchase!$G:$G,"&lt;="&amp;$G743))</f>
        <v/>
      </c>
      <c r="L743" s="4" t="n"/>
      <c r="M743" s="4" t="n"/>
      <c r="N743" s="10">
        <f>IF(M743="","",SUMIFS(purchase!$N:$N,purchase!$C:$C,$C743,purchase!$E:$E,$E743,purchase!$G:$G,"&gt;="&amp;$F743,purchase!$G:$G,"&lt;="&amp;$G743))</f>
        <v/>
      </c>
      <c r="O743" s="10">
        <f>IF(M743="","",M743-N743)</f>
        <v/>
      </c>
      <c r="P743" s="11">
        <f>IF(M743=0,"",N743/M743)</f>
        <v/>
      </c>
      <c r="Q743" s="12">
        <f>IF(OR(G743="",O743=""),"",
IF(AND(G743&lt;TODAY(),O743&gt;0),"YES","NO"))</f>
        <v/>
      </c>
      <c r="R743" s="13" t="n"/>
      <c r="S743" s="14" t="n"/>
      <c r="T743" s="15">
        <f>IF(Q743="YES", IF(R743="Company",L743*(1+S743),IF(R743="Vendor",L743*(1-S743),"")),"")</f>
        <v/>
      </c>
      <c r="U743" s="15">
        <f>IF(Q743="YES",O743*T743,"")</f>
        <v/>
      </c>
      <c r="V743" s="16" t="n"/>
      <c r="W743" s="17">
        <f>IF(Q743="YES",G743+V743,"")</f>
        <v/>
      </c>
      <c r="X743" s="18">
        <f>IF(Q743="YES",IF(TODAY()&gt;W743,"OVERDUE","WITHIN TIME"),"")</f>
        <v/>
      </c>
    </row>
    <row r="744">
      <c r="A744" s="3" t="n">
        <v>740</v>
      </c>
      <c r="B744" s="4" t="n"/>
      <c r="C744" s="4" t="n"/>
      <c r="D744" s="5">
        <f>IF(E744="NRFC","Natural Rubber Field Coagulam","")</f>
        <v/>
      </c>
      <c r="E744" s="4" t="n"/>
      <c r="F744" s="6" t="n"/>
      <c r="G744" s="6" t="n"/>
      <c r="H744" s="7">
        <f>IF(G744="","",G744-TODAY())</f>
        <v/>
      </c>
      <c r="I744" s="8">
        <f>IF(G744="","",
IF(G744&lt;TODAY(),
IF(O744&gt;0,"Violated","Completed"),
IF(H744&lt;=7,"Expiring Soon",
"Active")))</f>
        <v/>
      </c>
      <c r="J744" s="8">
        <f>IF(C744="","",COUNTIFS(purchase!$C:$C,$C744,purchase!$E:$E,$E744,purchase!$G:$G,"&gt;="&amp;$F744,purchase!$G:$G,"&lt;="&amp;$G744))</f>
        <v/>
      </c>
      <c r="K744" s="9">
        <f>IF(COUNTIFS(purchase!$C:$C,$C744,purchase!$E:$E,$E744,purchase!$G:$G,"&gt;="&amp;$F744,purchase!$G:$G,"&lt;="&amp;$G744)=0,"",_xlfn.MAXIFS(purchase!$G:$G,purchase!$C:$C,$C744,purchase!$E:$E,$E744,purchase!$G:$G,"&gt;="&amp;$F744,purchase!$G:$G,"&lt;="&amp;$G744))</f>
        <v/>
      </c>
      <c r="L744" s="4" t="n"/>
      <c r="M744" s="4" t="n"/>
      <c r="N744" s="10">
        <f>IF(M744="","",SUMIFS(purchase!$N:$N,purchase!$C:$C,$C744,purchase!$E:$E,$E744,purchase!$G:$G,"&gt;="&amp;$F744,purchase!$G:$G,"&lt;="&amp;$G744))</f>
        <v/>
      </c>
      <c r="O744" s="10">
        <f>IF(M744="","",M744-N744)</f>
        <v/>
      </c>
      <c r="P744" s="11">
        <f>IF(M744=0,"",N744/M744)</f>
        <v/>
      </c>
      <c r="Q744" s="12">
        <f>IF(OR(G744="",O744=""),"",
IF(AND(G744&lt;TODAY(),O744&gt;0),"YES","NO"))</f>
        <v/>
      </c>
      <c r="R744" s="13" t="n"/>
      <c r="S744" s="14" t="n"/>
      <c r="T744" s="15">
        <f>IF(Q744="YES", IF(R744="Company",L744*(1+S744),IF(R744="Vendor",L744*(1-S744),"")),"")</f>
        <v/>
      </c>
      <c r="U744" s="15">
        <f>IF(Q744="YES",O744*T744,"")</f>
        <v/>
      </c>
      <c r="V744" s="16" t="n"/>
      <c r="W744" s="17">
        <f>IF(Q744="YES",G744+V744,"")</f>
        <v/>
      </c>
      <c r="X744" s="18">
        <f>IF(Q744="YES",IF(TODAY()&gt;W744,"OVERDUE","WITHIN TIME"),"")</f>
        <v/>
      </c>
    </row>
    <row r="745">
      <c r="A745" s="3" t="n">
        <v>741</v>
      </c>
      <c r="B745" s="4" t="n"/>
      <c r="C745" s="4" t="n"/>
      <c r="D745" s="5">
        <f>IF(E745="NRFC","Natural Rubber Field Coagulam","")</f>
        <v/>
      </c>
      <c r="E745" s="4" t="n"/>
      <c r="F745" s="6" t="n"/>
      <c r="G745" s="6" t="n"/>
      <c r="H745" s="7">
        <f>IF(G745="","",G745-TODAY())</f>
        <v/>
      </c>
      <c r="I745" s="8">
        <f>IF(G745="","",
IF(G745&lt;TODAY(),
IF(O745&gt;0,"Violated","Completed"),
IF(H745&lt;=7,"Expiring Soon",
"Active")))</f>
        <v/>
      </c>
      <c r="J745" s="8">
        <f>IF(C745="","",COUNTIFS(purchase!$C:$C,$C745,purchase!$E:$E,$E745,purchase!$G:$G,"&gt;="&amp;$F745,purchase!$G:$G,"&lt;="&amp;$G745))</f>
        <v/>
      </c>
      <c r="K745" s="9">
        <f>IF(COUNTIFS(purchase!$C:$C,$C745,purchase!$E:$E,$E745,purchase!$G:$G,"&gt;="&amp;$F745,purchase!$G:$G,"&lt;="&amp;$G745)=0,"",_xlfn.MAXIFS(purchase!$G:$G,purchase!$C:$C,$C745,purchase!$E:$E,$E745,purchase!$G:$G,"&gt;="&amp;$F745,purchase!$G:$G,"&lt;="&amp;$G745))</f>
        <v/>
      </c>
      <c r="L745" s="4" t="n"/>
      <c r="M745" s="4" t="n"/>
      <c r="N745" s="10">
        <f>IF(M745="","",SUMIFS(purchase!$N:$N,purchase!$C:$C,$C745,purchase!$E:$E,$E745,purchase!$G:$G,"&gt;="&amp;$F745,purchase!$G:$G,"&lt;="&amp;$G745))</f>
        <v/>
      </c>
      <c r="O745" s="10">
        <f>IF(M745="","",M745-N745)</f>
        <v/>
      </c>
      <c r="P745" s="11">
        <f>IF(M745=0,"",N745/M745)</f>
        <v/>
      </c>
      <c r="Q745" s="12">
        <f>IF(OR(G745="",O745=""),"",
IF(AND(G745&lt;TODAY(),O745&gt;0),"YES","NO"))</f>
        <v/>
      </c>
      <c r="R745" s="13" t="n"/>
      <c r="S745" s="14" t="n"/>
      <c r="T745" s="15">
        <f>IF(Q745="YES", IF(R745="Company",L745*(1+S745),IF(R745="Vendor",L745*(1-S745),"")),"")</f>
        <v/>
      </c>
      <c r="U745" s="15">
        <f>IF(Q745="YES",O745*T745,"")</f>
        <v/>
      </c>
      <c r="V745" s="16" t="n"/>
      <c r="W745" s="17">
        <f>IF(Q745="YES",G745+V745,"")</f>
        <v/>
      </c>
      <c r="X745" s="18">
        <f>IF(Q745="YES",IF(TODAY()&gt;W745,"OVERDUE","WITHIN TIME"),"")</f>
        <v/>
      </c>
    </row>
    <row r="746">
      <c r="A746" s="3" t="n">
        <v>742</v>
      </c>
      <c r="B746" s="4" t="n"/>
      <c r="C746" s="4" t="n"/>
      <c r="D746" s="5">
        <f>IF(E746="NRFC","Natural Rubber Field Coagulam","")</f>
        <v/>
      </c>
      <c r="E746" s="4" t="n"/>
      <c r="F746" s="6" t="n"/>
      <c r="G746" s="6" t="n"/>
      <c r="H746" s="7">
        <f>IF(G746="","",G746-TODAY())</f>
        <v/>
      </c>
      <c r="I746" s="8">
        <f>IF(G746="","",
IF(G746&lt;TODAY(),
IF(O746&gt;0,"Violated","Completed"),
IF(H746&lt;=7,"Expiring Soon",
"Active")))</f>
        <v/>
      </c>
      <c r="J746" s="8">
        <f>IF(C746="","",COUNTIFS(purchase!$C:$C,$C746,purchase!$E:$E,$E746,purchase!$G:$G,"&gt;="&amp;$F746,purchase!$G:$G,"&lt;="&amp;$G746))</f>
        <v/>
      </c>
      <c r="K746" s="9">
        <f>IF(COUNTIFS(purchase!$C:$C,$C746,purchase!$E:$E,$E746,purchase!$G:$G,"&gt;="&amp;$F746,purchase!$G:$G,"&lt;="&amp;$G746)=0,"",_xlfn.MAXIFS(purchase!$G:$G,purchase!$C:$C,$C746,purchase!$E:$E,$E746,purchase!$G:$G,"&gt;="&amp;$F746,purchase!$G:$G,"&lt;="&amp;$G746))</f>
        <v/>
      </c>
      <c r="L746" s="4" t="n"/>
      <c r="M746" s="4" t="n"/>
      <c r="N746" s="10">
        <f>IF(M746="","",SUMIFS(purchase!$N:$N,purchase!$C:$C,$C746,purchase!$E:$E,$E746,purchase!$G:$G,"&gt;="&amp;$F746,purchase!$G:$G,"&lt;="&amp;$G746))</f>
        <v/>
      </c>
      <c r="O746" s="10">
        <f>IF(M746="","",M746-N746)</f>
        <v/>
      </c>
      <c r="P746" s="11">
        <f>IF(M746=0,"",N746/M746)</f>
        <v/>
      </c>
      <c r="Q746" s="12">
        <f>IF(OR(G746="",O746=""),"",
IF(AND(G746&lt;TODAY(),O746&gt;0),"YES","NO"))</f>
        <v/>
      </c>
      <c r="R746" s="13" t="n"/>
      <c r="S746" s="14" t="n"/>
      <c r="T746" s="15">
        <f>IF(Q746="YES", IF(R746="Company",L746*(1+S746),IF(R746="Vendor",L746*(1-S746),"")),"")</f>
        <v/>
      </c>
      <c r="U746" s="15">
        <f>IF(Q746="YES",O746*T746,"")</f>
        <v/>
      </c>
      <c r="V746" s="16" t="n"/>
      <c r="W746" s="17">
        <f>IF(Q746="YES",G746+V746,"")</f>
        <v/>
      </c>
      <c r="X746" s="18">
        <f>IF(Q746="YES",IF(TODAY()&gt;W746,"OVERDUE","WITHIN TIME"),"")</f>
        <v/>
      </c>
    </row>
    <row r="747">
      <c r="A747" s="3" t="n">
        <v>743</v>
      </c>
      <c r="B747" s="4" t="n"/>
      <c r="C747" s="4" t="n"/>
      <c r="D747" s="5">
        <f>IF(E747="NRFC","Natural Rubber Field Coagulam","")</f>
        <v/>
      </c>
      <c r="E747" s="4" t="n"/>
      <c r="F747" s="6" t="n"/>
      <c r="G747" s="6" t="n"/>
      <c r="H747" s="7">
        <f>IF(G747="","",G747-TODAY())</f>
        <v/>
      </c>
      <c r="I747" s="8">
        <f>IF(G747="","",
IF(G747&lt;TODAY(),
IF(O747&gt;0,"Violated","Completed"),
IF(H747&lt;=7,"Expiring Soon",
"Active")))</f>
        <v/>
      </c>
      <c r="J747" s="8">
        <f>IF(C747="","",COUNTIFS(purchase!$C:$C,$C747,purchase!$E:$E,$E747,purchase!$G:$G,"&gt;="&amp;$F747,purchase!$G:$G,"&lt;="&amp;$G747))</f>
        <v/>
      </c>
      <c r="K747" s="9">
        <f>IF(COUNTIFS(purchase!$C:$C,$C747,purchase!$E:$E,$E747,purchase!$G:$G,"&gt;="&amp;$F747,purchase!$G:$G,"&lt;="&amp;$G747)=0,"",_xlfn.MAXIFS(purchase!$G:$G,purchase!$C:$C,$C747,purchase!$E:$E,$E747,purchase!$G:$G,"&gt;="&amp;$F747,purchase!$G:$G,"&lt;="&amp;$G747))</f>
        <v/>
      </c>
      <c r="L747" s="4" t="n"/>
      <c r="M747" s="4" t="n"/>
      <c r="N747" s="10">
        <f>IF(M747="","",SUMIFS(purchase!$N:$N,purchase!$C:$C,$C747,purchase!$E:$E,$E747,purchase!$G:$G,"&gt;="&amp;$F747,purchase!$G:$G,"&lt;="&amp;$G747))</f>
        <v/>
      </c>
      <c r="O747" s="10">
        <f>IF(M747="","",M747-N747)</f>
        <v/>
      </c>
      <c r="P747" s="11">
        <f>IF(M747=0,"",N747/M747)</f>
        <v/>
      </c>
      <c r="Q747" s="12">
        <f>IF(OR(G747="",O747=""),"",
IF(AND(G747&lt;TODAY(),O747&gt;0),"YES","NO"))</f>
        <v/>
      </c>
      <c r="R747" s="13" t="n"/>
      <c r="S747" s="14" t="n"/>
      <c r="T747" s="15">
        <f>IF(Q747="YES", IF(R747="Company",L747*(1+S747),IF(R747="Vendor",L747*(1-S747),"")),"")</f>
        <v/>
      </c>
      <c r="U747" s="15">
        <f>IF(Q747="YES",O747*T747,"")</f>
        <v/>
      </c>
      <c r="V747" s="16" t="n"/>
      <c r="W747" s="17">
        <f>IF(Q747="YES",G747+V747,"")</f>
        <v/>
      </c>
      <c r="X747" s="18">
        <f>IF(Q747="YES",IF(TODAY()&gt;W747,"OVERDUE","WITHIN TIME"),"")</f>
        <v/>
      </c>
    </row>
    <row r="748">
      <c r="A748" s="3" t="n">
        <v>744</v>
      </c>
      <c r="B748" s="4" t="n"/>
      <c r="C748" s="4" t="n"/>
      <c r="D748" s="5">
        <f>IF(E748="NRFC","Natural Rubber Field Coagulam","")</f>
        <v/>
      </c>
      <c r="E748" s="4" t="n"/>
      <c r="F748" s="6" t="n"/>
      <c r="G748" s="6" t="n"/>
      <c r="H748" s="7">
        <f>IF(G748="","",G748-TODAY())</f>
        <v/>
      </c>
      <c r="I748" s="8">
        <f>IF(G748="","",
IF(G748&lt;TODAY(),
IF(O748&gt;0,"Violated","Completed"),
IF(H748&lt;=7,"Expiring Soon",
"Active")))</f>
        <v/>
      </c>
      <c r="J748" s="8">
        <f>IF(C748="","",COUNTIFS(purchase!$C:$C,$C748,purchase!$E:$E,$E748,purchase!$G:$G,"&gt;="&amp;$F748,purchase!$G:$G,"&lt;="&amp;$G748))</f>
        <v/>
      </c>
      <c r="K748" s="9">
        <f>IF(COUNTIFS(purchase!$C:$C,$C748,purchase!$E:$E,$E748,purchase!$G:$G,"&gt;="&amp;$F748,purchase!$G:$G,"&lt;="&amp;$G748)=0,"",_xlfn.MAXIFS(purchase!$G:$G,purchase!$C:$C,$C748,purchase!$E:$E,$E748,purchase!$G:$G,"&gt;="&amp;$F748,purchase!$G:$G,"&lt;="&amp;$G748))</f>
        <v/>
      </c>
      <c r="L748" s="4" t="n"/>
      <c r="M748" s="4" t="n"/>
      <c r="N748" s="10">
        <f>IF(M748="","",SUMIFS(purchase!$N:$N,purchase!$C:$C,$C748,purchase!$E:$E,$E748,purchase!$G:$G,"&gt;="&amp;$F748,purchase!$G:$G,"&lt;="&amp;$G748))</f>
        <v/>
      </c>
      <c r="O748" s="10">
        <f>IF(M748="","",M748-N748)</f>
        <v/>
      </c>
      <c r="P748" s="11">
        <f>IF(M748=0,"",N748/M748)</f>
        <v/>
      </c>
      <c r="Q748" s="12">
        <f>IF(OR(G748="",O748=""),"",
IF(AND(G748&lt;TODAY(),O748&gt;0),"YES","NO"))</f>
        <v/>
      </c>
      <c r="R748" s="13" t="n"/>
      <c r="S748" s="14" t="n"/>
      <c r="T748" s="15">
        <f>IF(Q748="YES", IF(R748="Company",L748*(1+S748),IF(R748="Vendor",L748*(1-S748),"")),"")</f>
        <v/>
      </c>
      <c r="U748" s="15">
        <f>IF(Q748="YES",O748*T748,"")</f>
        <v/>
      </c>
      <c r="V748" s="16" t="n"/>
      <c r="W748" s="17">
        <f>IF(Q748="YES",G748+V748,"")</f>
        <v/>
      </c>
      <c r="X748" s="18">
        <f>IF(Q748="YES",IF(TODAY()&gt;W748,"OVERDUE","WITHIN TIME"),"")</f>
        <v/>
      </c>
    </row>
    <row r="749">
      <c r="A749" s="3" t="n">
        <v>745</v>
      </c>
      <c r="B749" s="4" t="n"/>
      <c r="C749" s="4" t="n"/>
      <c r="D749" s="5">
        <f>IF(E749="NRFC","Natural Rubber Field Coagulam","")</f>
        <v/>
      </c>
      <c r="E749" s="4" t="n"/>
      <c r="F749" s="6" t="n"/>
      <c r="G749" s="6" t="n"/>
      <c r="H749" s="7">
        <f>IF(G749="","",G749-TODAY())</f>
        <v/>
      </c>
      <c r="I749" s="8">
        <f>IF(G749="","",
IF(G749&lt;TODAY(),
IF(O749&gt;0,"Violated","Completed"),
IF(H749&lt;=7,"Expiring Soon",
"Active")))</f>
        <v/>
      </c>
      <c r="J749" s="8">
        <f>IF(C749="","",COUNTIFS(purchase!$C:$C,$C749,purchase!$E:$E,$E749,purchase!$G:$G,"&gt;="&amp;$F749,purchase!$G:$G,"&lt;="&amp;$G749))</f>
        <v/>
      </c>
      <c r="K749" s="9">
        <f>IF(COUNTIFS(purchase!$C:$C,$C749,purchase!$E:$E,$E749,purchase!$G:$G,"&gt;="&amp;$F749,purchase!$G:$G,"&lt;="&amp;$G749)=0,"",_xlfn.MAXIFS(purchase!$G:$G,purchase!$C:$C,$C749,purchase!$E:$E,$E749,purchase!$G:$G,"&gt;="&amp;$F749,purchase!$G:$G,"&lt;="&amp;$G749))</f>
        <v/>
      </c>
      <c r="L749" s="4" t="n"/>
      <c r="M749" s="4" t="n"/>
      <c r="N749" s="10">
        <f>IF(M749="","",SUMIFS(purchase!$N:$N,purchase!$C:$C,$C749,purchase!$E:$E,$E749,purchase!$G:$G,"&gt;="&amp;$F749,purchase!$G:$G,"&lt;="&amp;$G749))</f>
        <v/>
      </c>
      <c r="O749" s="10">
        <f>IF(M749="","",M749-N749)</f>
        <v/>
      </c>
      <c r="P749" s="11">
        <f>IF(M749=0,"",N749/M749)</f>
        <v/>
      </c>
      <c r="Q749" s="12">
        <f>IF(OR(G749="",O749=""),"",
IF(AND(G749&lt;TODAY(),O749&gt;0),"YES","NO"))</f>
        <v/>
      </c>
      <c r="R749" s="13" t="n"/>
      <c r="S749" s="14" t="n"/>
      <c r="T749" s="15">
        <f>IF(Q749="YES", IF(R749="Company",L749*(1+S749),IF(R749="Vendor",L749*(1-S749),"")),"")</f>
        <v/>
      </c>
      <c r="U749" s="15">
        <f>IF(Q749="YES",O749*T749,"")</f>
        <v/>
      </c>
      <c r="V749" s="16" t="n"/>
      <c r="W749" s="17">
        <f>IF(Q749="YES",G749+V749,"")</f>
        <v/>
      </c>
      <c r="X749" s="18">
        <f>IF(Q749="YES",IF(TODAY()&gt;W749,"OVERDUE","WITHIN TIME"),"")</f>
        <v/>
      </c>
    </row>
    <row r="750">
      <c r="A750" s="3" t="n">
        <v>746</v>
      </c>
      <c r="B750" s="4" t="n"/>
      <c r="C750" s="4" t="n"/>
      <c r="D750" s="5">
        <f>IF(E750="NRFC","Natural Rubber Field Coagulam","")</f>
        <v/>
      </c>
      <c r="E750" s="4" t="n"/>
      <c r="F750" s="6" t="n"/>
      <c r="G750" s="6" t="n"/>
      <c r="H750" s="7">
        <f>IF(G750="","",G750-TODAY())</f>
        <v/>
      </c>
      <c r="I750" s="8">
        <f>IF(G750="","",
IF(G750&lt;TODAY(),
IF(O750&gt;0,"Violated","Completed"),
IF(H750&lt;=7,"Expiring Soon",
"Active")))</f>
        <v/>
      </c>
      <c r="J750" s="8">
        <f>IF(C750="","",COUNTIFS(purchase!$C:$C,$C750,purchase!$E:$E,$E750,purchase!$G:$G,"&gt;="&amp;$F750,purchase!$G:$G,"&lt;="&amp;$G750))</f>
        <v/>
      </c>
      <c r="K750" s="9">
        <f>IF(COUNTIFS(purchase!$C:$C,$C750,purchase!$E:$E,$E750,purchase!$G:$G,"&gt;="&amp;$F750,purchase!$G:$G,"&lt;="&amp;$G750)=0,"",_xlfn.MAXIFS(purchase!$G:$G,purchase!$C:$C,$C750,purchase!$E:$E,$E750,purchase!$G:$G,"&gt;="&amp;$F750,purchase!$G:$G,"&lt;="&amp;$G750))</f>
        <v/>
      </c>
      <c r="L750" s="4" t="n"/>
      <c r="M750" s="4" t="n"/>
      <c r="N750" s="10">
        <f>IF(M750="","",SUMIFS(purchase!$N:$N,purchase!$C:$C,$C750,purchase!$E:$E,$E750,purchase!$G:$G,"&gt;="&amp;$F750,purchase!$G:$G,"&lt;="&amp;$G750))</f>
        <v/>
      </c>
      <c r="O750" s="10">
        <f>IF(M750="","",M750-N750)</f>
        <v/>
      </c>
      <c r="P750" s="11">
        <f>IF(M750=0,"",N750/M750)</f>
        <v/>
      </c>
      <c r="Q750" s="12">
        <f>IF(OR(G750="",O750=""),"",
IF(AND(G750&lt;TODAY(),O750&gt;0),"YES","NO"))</f>
        <v/>
      </c>
      <c r="R750" s="13" t="n"/>
      <c r="S750" s="14" t="n"/>
      <c r="T750" s="15">
        <f>IF(Q750="YES", IF(R750="Company",L750*(1+S750),IF(R750="Vendor",L750*(1-S750),"")),"")</f>
        <v/>
      </c>
      <c r="U750" s="15">
        <f>IF(Q750="YES",O750*T750,"")</f>
        <v/>
      </c>
      <c r="V750" s="16" t="n"/>
      <c r="W750" s="17">
        <f>IF(Q750="YES",G750+V750,"")</f>
        <v/>
      </c>
      <c r="X750" s="18">
        <f>IF(Q750="YES",IF(TODAY()&gt;W750,"OVERDUE","WITHIN TIME"),"")</f>
        <v/>
      </c>
    </row>
    <row r="751">
      <c r="A751" s="3" t="n">
        <v>747</v>
      </c>
      <c r="B751" s="4" t="n"/>
      <c r="C751" s="4" t="n"/>
      <c r="D751" s="5">
        <f>IF(E751="NRFC","Natural Rubber Field Coagulam","")</f>
        <v/>
      </c>
      <c r="E751" s="4" t="n"/>
      <c r="F751" s="6" t="n"/>
      <c r="G751" s="6" t="n"/>
      <c r="H751" s="7">
        <f>IF(G751="","",G751-TODAY())</f>
        <v/>
      </c>
      <c r="I751" s="8">
        <f>IF(G751="","",
IF(G751&lt;TODAY(),
IF(O751&gt;0,"Violated","Completed"),
IF(H751&lt;=7,"Expiring Soon",
"Active")))</f>
        <v/>
      </c>
      <c r="J751" s="8">
        <f>IF(C751="","",COUNTIFS(purchase!$C:$C,$C751,purchase!$E:$E,$E751,purchase!$G:$G,"&gt;="&amp;$F751,purchase!$G:$G,"&lt;="&amp;$G751))</f>
        <v/>
      </c>
      <c r="K751" s="9">
        <f>IF(COUNTIFS(purchase!$C:$C,$C751,purchase!$E:$E,$E751,purchase!$G:$G,"&gt;="&amp;$F751,purchase!$G:$G,"&lt;="&amp;$G751)=0,"",_xlfn.MAXIFS(purchase!$G:$G,purchase!$C:$C,$C751,purchase!$E:$E,$E751,purchase!$G:$G,"&gt;="&amp;$F751,purchase!$G:$G,"&lt;="&amp;$G751))</f>
        <v/>
      </c>
      <c r="L751" s="4" t="n"/>
      <c r="M751" s="4" t="n"/>
      <c r="N751" s="10">
        <f>IF(M751="","",SUMIFS(purchase!$N:$N,purchase!$C:$C,$C751,purchase!$E:$E,$E751,purchase!$G:$G,"&gt;="&amp;$F751,purchase!$G:$G,"&lt;="&amp;$G751))</f>
        <v/>
      </c>
      <c r="O751" s="10">
        <f>IF(M751="","",M751-N751)</f>
        <v/>
      </c>
      <c r="P751" s="11">
        <f>IF(M751=0,"",N751/M751)</f>
        <v/>
      </c>
      <c r="Q751" s="12">
        <f>IF(OR(G751="",O751=""),"",
IF(AND(G751&lt;TODAY(),O751&gt;0),"YES","NO"))</f>
        <v/>
      </c>
      <c r="R751" s="13" t="n"/>
      <c r="S751" s="14" t="n"/>
      <c r="T751" s="15">
        <f>IF(Q751="YES", IF(R751="Company",L751*(1+S751),IF(R751="Vendor",L751*(1-S751),"")),"")</f>
        <v/>
      </c>
      <c r="U751" s="15">
        <f>IF(Q751="YES",O751*T751,"")</f>
        <v/>
      </c>
      <c r="V751" s="16" t="n"/>
      <c r="W751" s="17">
        <f>IF(Q751="YES",G751+V751,"")</f>
        <v/>
      </c>
      <c r="X751" s="18">
        <f>IF(Q751="YES",IF(TODAY()&gt;W751,"OVERDUE","WITHIN TIME"),"")</f>
        <v/>
      </c>
    </row>
    <row r="752">
      <c r="A752" s="3" t="n">
        <v>748</v>
      </c>
      <c r="B752" s="4" t="n"/>
      <c r="C752" s="4" t="n"/>
      <c r="D752" s="5">
        <f>IF(E752="NRFC","Natural Rubber Field Coagulam","")</f>
        <v/>
      </c>
      <c r="E752" s="4" t="n"/>
      <c r="F752" s="6" t="n"/>
      <c r="G752" s="6" t="n"/>
      <c r="H752" s="7">
        <f>IF(G752="","",G752-TODAY())</f>
        <v/>
      </c>
      <c r="I752" s="8">
        <f>IF(G752="","",
IF(G752&lt;TODAY(),
IF(O752&gt;0,"Violated","Completed"),
IF(H752&lt;=7,"Expiring Soon",
"Active")))</f>
        <v/>
      </c>
      <c r="J752" s="8">
        <f>IF(C752="","",COUNTIFS(purchase!$C:$C,$C752,purchase!$E:$E,$E752,purchase!$G:$G,"&gt;="&amp;$F752,purchase!$G:$G,"&lt;="&amp;$G752))</f>
        <v/>
      </c>
      <c r="K752" s="9">
        <f>IF(COUNTIFS(purchase!$C:$C,$C752,purchase!$E:$E,$E752,purchase!$G:$G,"&gt;="&amp;$F752,purchase!$G:$G,"&lt;="&amp;$G752)=0,"",_xlfn.MAXIFS(purchase!$G:$G,purchase!$C:$C,$C752,purchase!$E:$E,$E752,purchase!$G:$G,"&gt;="&amp;$F752,purchase!$G:$G,"&lt;="&amp;$G752))</f>
        <v/>
      </c>
      <c r="L752" s="4" t="n"/>
      <c r="M752" s="4" t="n"/>
      <c r="N752" s="10">
        <f>IF(M752="","",SUMIFS(purchase!$N:$N,purchase!$C:$C,$C752,purchase!$E:$E,$E752,purchase!$G:$G,"&gt;="&amp;$F752,purchase!$G:$G,"&lt;="&amp;$G752))</f>
        <v/>
      </c>
      <c r="O752" s="10">
        <f>IF(M752="","",M752-N752)</f>
        <v/>
      </c>
      <c r="P752" s="11">
        <f>IF(M752=0,"",N752/M752)</f>
        <v/>
      </c>
      <c r="Q752" s="12">
        <f>IF(OR(G752="",O752=""),"",
IF(AND(G752&lt;TODAY(),O752&gt;0),"YES","NO"))</f>
        <v/>
      </c>
      <c r="R752" s="13" t="n"/>
      <c r="S752" s="14" t="n"/>
      <c r="T752" s="15">
        <f>IF(Q752="YES", IF(R752="Company",L752*(1+S752),IF(R752="Vendor",L752*(1-S752),"")),"")</f>
        <v/>
      </c>
      <c r="U752" s="15">
        <f>IF(Q752="YES",O752*T752,"")</f>
        <v/>
      </c>
      <c r="V752" s="16" t="n"/>
      <c r="W752" s="17">
        <f>IF(Q752="YES",G752+V752,"")</f>
        <v/>
      </c>
      <c r="X752" s="18">
        <f>IF(Q752="YES",IF(TODAY()&gt;W752,"OVERDUE","WITHIN TIME"),"")</f>
        <v/>
      </c>
    </row>
    <row r="753">
      <c r="A753" s="3" t="n">
        <v>749</v>
      </c>
      <c r="B753" s="4" t="n"/>
      <c r="C753" s="4" t="n"/>
      <c r="D753" s="5">
        <f>IF(E753="NRFC","Natural Rubber Field Coagulam","")</f>
        <v/>
      </c>
      <c r="E753" s="4" t="n"/>
      <c r="F753" s="6" t="n"/>
      <c r="G753" s="6" t="n"/>
      <c r="H753" s="7">
        <f>IF(G753="","",G753-TODAY())</f>
        <v/>
      </c>
      <c r="I753" s="8">
        <f>IF(G753="","",
IF(G753&lt;TODAY(),
IF(O753&gt;0,"Violated","Completed"),
IF(H753&lt;=7,"Expiring Soon",
"Active")))</f>
        <v/>
      </c>
      <c r="J753" s="8">
        <f>IF(C753="","",COUNTIFS(purchase!$C:$C,$C753,purchase!$E:$E,$E753,purchase!$G:$G,"&gt;="&amp;$F753,purchase!$G:$G,"&lt;="&amp;$G753))</f>
        <v/>
      </c>
      <c r="K753" s="9">
        <f>IF(COUNTIFS(purchase!$C:$C,$C753,purchase!$E:$E,$E753,purchase!$G:$G,"&gt;="&amp;$F753,purchase!$G:$G,"&lt;="&amp;$G753)=0,"",_xlfn.MAXIFS(purchase!$G:$G,purchase!$C:$C,$C753,purchase!$E:$E,$E753,purchase!$G:$G,"&gt;="&amp;$F753,purchase!$G:$G,"&lt;="&amp;$G753))</f>
        <v/>
      </c>
      <c r="L753" s="4" t="n"/>
      <c r="M753" s="4" t="n"/>
      <c r="N753" s="10">
        <f>IF(M753="","",SUMIFS(purchase!$N:$N,purchase!$C:$C,$C753,purchase!$E:$E,$E753,purchase!$G:$G,"&gt;="&amp;$F753,purchase!$G:$G,"&lt;="&amp;$G753))</f>
        <v/>
      </c>
      <c r="O753" s="10">
        <f>IF(M753="","",M753-N753)</f>
        <v/>
      </c>
      <c r="P753" s="11">
        <f>IF(M753=0,"",N753/M753)</f>
        <v/>
      </c>
      <c r="Q753" s="12">
        <f>IF(OR(G753="",O753=""),"",
IF(AND(G753&lt;TODAY(),O753&gt;0),"YES","NO"))</f>
        <v/>
      </c>
      <c r="R753" s="13" t="n"/>
      <c r="S753" s="14" t="n"/>
      <c r="T753" s="15">
        <f>IF(Q753="YES", IF(R753="Company",L753*(1+S753),IF(R753="Vendor",L753*(1-S753),"")),"")</f>
        <v/>
      </c>
      <c r="U753" s="15">
        <f>IF(Q753="YES",O753*T753,"")</f>
        <v/>
      </c>
      <c r="V753" s="16" t="n"/>
      <c r="W753" s="17">
        <f>IF(Q753="YES",G753+V753,"")</f>
        <v/>
      </c>
      <c r="X753" s="18">
        <f>IF(Q753="YES",IF(TODAY()&gt;W753,"OVERDUE","WITHIN TIME"),"")</f>
        <v/>
      </c>
    </row>
    <row r="754">
      <c r="A754" s="3" t="n">
        <v>750</v>
      </c>
      <c r="B754" s="4" t="n"/>
      <c r="C754" s="4" t="n"/>
      <c r="D754" s="5">
        <f>IF(E754="NRFC","Natural Rubber Field Coagulam","")</f>
        <v/>
      </c>
      <c r="E754" s="4" t="n"/>
      <c r="F754" s="6" t="n"/>
      <c r="G754" s="6" t="n"/>
      <c r="H754" s="7">
        <f>IF(G754="","",G754-TODAY())</f>
        <v/>
      </c>
      <c r="I754" s="8">
        <f>IF(G754="","",
IF(G754&lt;TODAY(),
IF(O754&gt;0,"Violated","Completed"),
IF(H754&lt;=7,"Expiring Soon",
"Active")))</f>
        <v/>
      </c>
      <c r="J754" s="8">
        <f>IF(C754="","",COUNTIFS(purchase!$C:$C,$C754,purchase!$E:$E,$E754,purchase!$G:$G,"&gt;="&amp;$F754,purchase!$G:$G,"&lt;="&amp;$G754))</f>
        <v/>
      </c>
      <c r="K754" s="9">
        <f>IF(COUNTIFS(purchase!$C:$C,$C754,purchase!$E:$E,$E754,purchase!$G:$G,"&gt;="&amp;$F754,purchase!$G:$G,"&lt;="&amp;$G754)=0,"",_xlfn.MAXIFS(purchase!$G:$G,purchase!$C:$C,$C754,purchase!$E:$E,$E754,purchase!$G:$G,"&gt;="&amp;$F754,purchase!$G:$G,"&lt;="&amp;$G754))</f>
        <v/>
      </c>
      <c r="L754" s="4" t="n"/>
      <c r="M754" s="4" t="n"/>
      <c r="N754" s="10">
        <f>IF(M754="","",SUMIFS(purchase!$N:$N,purchase!$C:$C,$C754,purchase!$E:$E,$E754,purchase!$G:$G,"&gt;="&amp;$F754,purchase!$G:$G,"&lt;="&amp;$G754))</f>
        <v/>
      </c>
      <c r="O754" s="10">
        <f>IF(M754="","",M754-N754)</f>
        <v/>
      </c>
      <c r="P754" s="11">
        <f>IF(M754=0,"",N754/M754)</f>
        <v/>
      </c>
      <c r="Q754" s="12">
        <f>IF(OR(G754="",O754=""),"",
IF(AND(G754&lt;TODAY(),O754&gt;0),"YES","NO"))</f>
        <v/>
      </c>
      <c r="R754" s="13" t="n"/>
      <c r="S754" s="14" t="n"/>
      <c r="T754" s="15">
        <f>IF(Q754="YES", IF(R754="Company",L754*(1+S754),IF(R754="Vendor",L754*(1-S754),"")),"")</f>
        <v/>
      </c>
      <c r="U754" s="15">
        <f>IF(Q754="YES",O754*T754,"")</f>
        <v/>
      </c>
      <c r="V754" s="16" t="n"/>
      <c r="W754" s="17">
        <f>IF(Q754="YES",G754+V754,"")</f>
        <v/>
      </c>
      <c r="X754" s="18">
        <f>IF(Q754="YES",IF(TODAY()&gt;W754,"OVERDUE","WITHIN TIME"),"")</f>
        <v/>
      </c>
    </row>
    <row r="755">
      <c r="A755" s="3" t="n">
        <v>751</v>
      </c>
      <c r="B755" s="4" t="n"/>
      <c r="C755" s="4" t="n"/>
      <c r="D755" s="5">
        <f>IF(E755="NRFC","Natural Rubber Field Coagulam","")</f>
        <v/>
      </c>
      <c r="E755" s="4" t="n"/>
      <c r="F755" s="6" t="n"/>
      <c r="G755" s="6" t="n"/>
      <c r="H755" s="7">
        <f>IF(G755="","",G755-TODAY())</f>
        <v/>
      </c>
      <c r="I755" s="8">
        <f>IF(G755="","",
IF(G755&lt;TODAY(),
IF(O755&gt;0,"Violated","Completed"),
IF(H755&lt;=7,"Expiring Soon",
"Active")))</f>
        <v/>
      </c>
      <c r="J755" s="8">
        <f>IF(C755="","",COUNTIFS(purchase!$C:$C,$C755,purchase!$E:$E,$E755,purchase!$G:$G,"&gt;="&amp;$F755,purchase!$G:$G,"&lt;="&amp;$G755))</f>
        <v/>
      </c>
      <c r="K755" s="9">
        <f>IF(COUNTIFS(purchase!$C:$C,$C755,purchase!$E:$E,$E755,purchase!$G:$G,"&gt;="&amp;$F755,purchase!$G:$G,"&lt;="&amp;$G755)=0,"",_xlfn.MAXIFS(purchase!$G:$G,purchase!$C:$C,$C755,purchase!$E:$E,$E755,purchase!$G:$G,"&gt;="&amp;$F755,purchase!$G:$G,"&lt;="&amp;$G755))</f>
        <v/>
      </c>
      <c r="L755" s="4" t="n"/>
      <c r="M755" s="4" t="n"/>
      <c r="N755" s="10">
        <f>IF(M755="","",SUMIFS(purchase!$N:$N,purchase!$C:$C,$C755,purchase!$E:$E,$E755,purchase!$G:$G,"&gt;="&amp;$F755,purchase!$G:$G,"&lt;="&amp;$G755))</f>
        <v/>
      </c>
      <c r="O755" s="10">
        <f>IF(M755="","",M755-N755)</f>
        <v/>
      </c>
      <c r="P755" s="11">
        <f>IF(M755=0,"",N755/M755)</f>
        <v/>
      </c>
      <c r="Q755" s="12">
        <f>IF(OR(G755="",O755=""),"",
IF(AND(G755&lt;TODAY(),O755&gt;0),"YES","NO"))</f>
        <v/>
      </c>
      <c r="R755" s="13" t="n"/>
      <c r="S755" s="14" t="n"/>
      <c r="T755" s="15">
        <f>IF(Q755="YES", IF(R755="Company",L755*(1+S755),IF(R755="Vendor",L755*(1-S755),"")),"")</f>
        <v/>
      </c>
      <c r="U755" s="15">
        <f>IF(Q755="YES",O755*T755,"")</f>
        <v/>
      </c>
      <c r="V755" s="16" t="n"/>
      <c r="W755" s="17">
        <f>IF(Q755="YES",G755+V755,"")</f>
        <v/>
      </c>
      <c r="X755" s="18">
        <f>IF(Q755="YES",IF(TODAY()&gt;W755,"OVERDUE","WITHIN TIME"),"")</f>
        <v/>
      </c>
    </row>
    <row r="756">
      <c r="A756" s="3" t="n">
        <v>752</v>
      </c>
      <c r="B756" s="4" t="n"/>
      <c r="C756" s="4" t="n"/>
      <c r="D756" s="5">
        <f>IF(E756="NRFC","Natural Rubber Field Coagulam","")</f>
        <v/>
      </c>
      <c r="E756" s="4" t="n"/>
      <c r="F756" s="6" t="n"/>
      <c r="G756" s="6" t="n"/>
      <c r="H756" s="7">
        <f>IF(G756="","",G756-TODAY())</f>
        <v/>
      </c>
      <c r="I756" s="8">
        <f>IF(G756="","",
IF(G756&lt;TODAY(),
IF(O756&gt;0,"Violated","Completed"),
IF(H756&lt;=7,"Expiring Soon",
"Active")))</f>
        <v/>
      </c>
      <c r="J756" s="8">
        <f>IF(C756="","",COUNTIFS(purchase!$C:$C,$C756,purchase!$E:$E,$E756,purchase!$G:$G,"&gt;="&amp;$F756,purchase!$G:$G,"&lt;="&amp;$G756))</f>
        <v/>
      </c>
      <c r="K756" s="9">
        <f>IF(COUNTIFS(purchase!$C:$C,$C756,purchase!$E:$E,$E756,purchase!$G:$G,"&gt;="&amp;$F756,purchase!$G:$G,"&lt;="&amp;$G756)=0,"",_xlfn.MAXIFS(purchase!$G:$G,purchase!$C:$C,$C756,purchase!$E:$E,$E756,purchase!$G:$G,"&gt;="&amp;$F756,purchase!$G:$G,"&lt;="&amp;$G756))</f>
        <v/>
      </c>
      <c r="L756" s="4" t="n"/>
      <c r="M756" s="4" t="n"/>
      <c r="N756" s="10">
        <f>IF(M756="","",SUMIFS(purchase!$N:$N,purchase!$C:$C,$C756,purchase!$E:$E,$E756,purchase!$G:$G,"&gt;="&amp;$F756,purchase!$G:$G,"&lt;="&amp;$G756))</f>
        <v/>
      </c>
      <c r="O756" s="10">
        <f>IF(M756="","",M756-N756)</f>
        <v/>
      </c>
      <c r="P756" s="11">
        <f>IF(M756=0,"",N756/M756)</f>
        <v/>
      </c>
      <c r="Q756" s="12">
        <f>IF(OR(G756="",O756=""),"",
IF(AND(G756&lt;TODAY(),O756&gt;0),"YES","NO"))</f>
        <v/>
      </c>
      <c r="R756" s="13" t="n"/>
      <c r="S756" s="14" t="n"/>
      <c r="T756" s="15">
        <f>IF(Q756="YES", IF(R756="Company",L756*(1+S756),IF(R756="Vendor",L756*(1-S756),"")),"")</f>
        <v/>
      </c>
      <c r="U756" s="15">
        <f>IF(Q756="YES",O756*T756,"")</f>
        <v/>
      </c>
      <c r="V756" s="16" t="n"/>
      <c r="W756" s="17">
        <f>IF(Q756="YES",G756+V756,"")</f>
        <v/>
      </c>
      <c r="X756" s="18">
        <f>IF(Q756="YES",IF(TODAY()&gt;W756,"OVERDUE","WITHIN TIME"),"")</f>
        <v/>
      </c>
    </row>
    <row r="757">
      <c r="A757" s="3" t="n">
        <v>753</v>
      </c>
      <c r="B757" s="4" t="n"/>
      <c r="C757" s="4" t="n"/>
      <c r="D757" s="5">
        <f>IF(E757="NRFC","Natural Rubber Field Coagulam","")</f>
        <v/>
      </c>
      <c r="E757" s="4" t="n"/>
      <c r="F757" s="6" t="n"/>
      <c r="G757" s="6" t="n"/>
      <c r="H757" s="7">
        <f>IF(G757="","",G757-TODAY())</f>
        <v/>
      </c>
      <c r="I757" s="8">
        <f>IF(G757="","",
IF(G757&lt;TODAY(),
IF(O757&gt;0,"Violated","Completed"),
IF(H757&lt;=7,"Expiring Soon",
"Active")))</f>
        <v/>
      </c>
      <c r="J757" s="8">
        <f>IF(C757="","",COUNTIFS(purchase!$C:$C,$C757,purchase!$E:$E,$E757,purchase!$G:$G,"&gt;="&amp;$F757,purchase!$G:$G,"&lt;="&amp;$G757))</f>
        <v/>
      </c>
      <c r="K757" s="9">
        <f>IF(COUNTIFS(purchase!$C:$C,$C757,purchase!$E:$E,$E757,purchase!$G:$G,"&gt;="&amp;$F757,purchase!$G:$G,"&lt;="&amp;$G757)=0,"",_xlfn.MAXIFS(purchase!$G:$G,purchase!$C:$C,$C757,purchase!$E:$E,$E757,purchase!$G:$G,"&gt;="&amp;$F757,purchase!$G:$G,"&lt;="&amp;$G757))</f>
        <v/>
      </c>
      <c r="L757" s="4" t="n"/>
      <c r="M757" s="4" t="n"/>
      <c r="N757" s="10">
        <f>IF(M757="","",SUMIFS(purchase!$N:$N,purchase!$C:$C,$C757,purchase!$E:$E,$E757,purchase!$G:$G,"&gt;="&amp;$F757,purchase!$G:$G,"&lt;="&amp;$G757))</f>
        <v/>
      </c>
      <c r="O757" s="10">
        <f>IF(M757="","",M757-N757)</f>
        <v/>
      </c>
      <c r="P757" s="11">
        <f>IF(M757=0,"",N757/M757)</f>
        <v/>
      </c>
      <c r="Q757" s="12">
        <f>IF(OR(G757="",O757=""),"",
IF(AND(G757&lt;TODAY(),O757&gt;0),"YES","NO"))</f>
        <v/>
      </c>
      <c r="R757" s="13" t="n"/>
      <c r="S757" s="14" t="n"/>
      <c r="T757" s="15">
        <f>IF(Q757="YES", IF(R757="Company",L757*(1+S757),IF(R757="Vendor",L757*(1-S757),"")),"")</f>
        <v/>
      </c>
      <c r="U757" s="15">
        <f>IF(Q757="YES",O757*T757,"")</f>
        <v/>
      </c>
      <c r="V757" s="16" t="n"/>
      <c r="W757" s="17">
        <f>IF(Q757="YES",G757+V757,"")</f>
        <v/>
      </c>
      <c r="X757" s="18">
        <f>IF(Q757="YES",IF(TODAY()&gt;W757,"OVERDUE","WITHIN TIME"),"")</f>
        <v/>
      </c>
    </row>
    <row r="758">
      <c r="A758" s="3" t="n">
        <v>754</v>
      </c>
      <c r="B758" s="4" t="n"/>
      <c r="C758" s="4" t="n"/>
      <c r="D758" s="5">
        <f>IF(E758="NRFC","Natural Rubber Field Coagulam","")</f>
        <v/>
      </c>
      <c r="E758" s="4" t="n"/>
      <c r="F758" s="6" t="n"/>
      <c r="G758" s="6" t="n"/>
      <c r="H758" s="7">
        <f>IF(G758="","",G758-TODAY())</f>
        <v/>
      </c>
      <c r="I758" s="8">
        <f>IF(G758="","",
IF(G758&lt;TODAY(),
IF(O758&gt;0,"Violated","Completed"),
IF(H758&lt;=7,"Expiring Soon",
"Active")))</f>
        <v/>
      </c>
      <c r="J758" s="8">
        <f>IF(C758="","",COUNTIFS(purchase!$C:$C,$C758,purchase!$E:$E,$E758,purchase!$G:$G,"&gt;="&amp;$F758,purchase!$G:$G,"&lt;="&amp;$G758))</f>
        <v/>
      </c>
      <c r="K758" s="9">
        <f>IF(COUNTIFS(purchase!$C:$C,$C758,purchase!$E:$E,$E758,purchase!$G:$G,"&gt;="&amp;$F758,purchase!$G:$G,"&lt;="&amp;$G758)=0,"",_xlfn.MAXIFS(purchase!$G:$G,purchase!$C:$C,$C758,purchase!$E:$E,$E758,purchase!$G:$G,"&gt;="&amp;$F758,purchase!$G:$G,"&lt;="&amp;$G758))</f>
        <v/>
      </c>
      <c r="L758" s="4" t="n"/>
      <c r="M758" s="4" t="n"/>
      <c r="N758" s="10">
        <f>IF(M758="","",SUMIFS(purchase!$N:$N,purchase!$C:$C,$C758,purchase!$E:$E,$E758,purchase!$G:$G,"&gt;="&amp;$F758,purchase!$G:$G,"&lt;="&amp;$G758))</f>
        <v/>
      </c>
      <c r="O758" s="10">
        <f>IF(M758="","",M758-N758)</f>
        <v/>
      </c>
      <c r="P758" s="11">
        <f>IF(M758=0,"",N758/M758)</f>
        <v/>
      </c>
      <c r="Q758" s="12">
        <f>IF(OR(G758="",O758=""),"",
IF(AND(G758&lt;TODAY(),O758&gt;0),"YES","NO"))</f>
        <v/>
      </c>
      <c r="R758" s="13" t="n"/>
      <c r="S758" s="14" t="n"/>
      <c r="T758" s="15">
        <f>IF(Q758="YES", IF(R758="Company",L758*(1+S758),IF(R758="Vendor",L758*(1-S758),"")),"")</f>
        <v/>
      </c>
      <c r="U758" s="15">
        <f>IF(Q758="YES",O758*T758,"")</f>
        <v/>
      </c>
      <c r="V758" s="16" t="n"/>
      <c r="W758" s="17">
        <f>IF(Q758="YES",G758+V758,"")</f>
        <v/>
      </c>
      <c r="X758" s="18">
        <f>IF(Q758="YES",IF(TODAY()&gt;W758,"OVERDUE","WITHIN TIME"),"")</f>
        <v/>
      </c>
    </row>
    <row r="759">
      <c r="A759" s="3" t="n">
        <v>755</v>
      </c>
      <c r="B759" s="4" t="n"/>
      <c r="C759" s="4" t="n"/>
      <c r="D759" s="5">
        <f>IF(E759="NRFC","Natural Rubber Field Coagulam","")</f>
        <v/>
      </c>
      <c r="E759" s="4" t="n"/>
      <c r="F759" s="6" t="n"/>
      <c r="G759" s="6" t="n"/>
      <c r="H759" s="7">
        <f>IF(G759="","",G759-TODAY())</f>
        <v/>
      </c>
      <c r="I759" s="8">
        <f>IF(G759="","",
IF(G759&lt;TODAY(),
IF(O759&gt;0,"Violated","Completed"),
IF(H759&lt;=7,"Expiring Soon",
"Active")))</f>
        <v/>
      </c>
      <c r="J759" s="8">
        <f>IF(C759="","",COUNTIFS(purchase!$C:$C,$C759,purchase!$E:$E,$E759,purchase!$G:$G,"&gt;="&amp;$F759,purchase!$G:$G,"&lt;="&amp;$G759))</f>
        <v/>
      </c>
      <c r="K759" s="9">
        <f>IF(COUNTIFS(purchase!$C:$C,$C759,purchase!$E:$E,$E759,purchase!$G:$G,"&gt;="&amp;$F759,purchase!$G:$G,"&lt;="&amp;$G759)=0,"",_xlfn.MAXIFS(purchase!$G:$G,purchase!$C:$C,$C759,purchase!$E:$E,$E759,purchase!$G:$G,"&gt;="&amp;$F759,purchase!$G:$G,"&lt;="&amp;$G759))</f>
        <v/>
      </c>
      <c r="L759" s="4" t="n"/>
      <c r="M759" s="4" t="n"/>
      <c r="N759" s="10">
        <f>IF(M759="","",SUMIFS(purchase!$N:$N,purchase!$C:$C,$C759,purchase!$E:$E,$E759,purchase!$G:$G,"&gt;="&amp;$F759,purchase!$G:$G,"&lt;="&amp;$G759))</f>
        <v/>
      </c>
      <c r="O759" s="10">
        <f>IF(M759="","",M759-N759)</f>
        <v/>
      </c>
      <c r="P759" s="11">
        <f>IF(M759=0,"",N759/M759)</f>
        <v/>
      </c>
      <c r="Q759" s="12">
        <f>IF(OR(G759="",O759=""),"",
IF(AND(G759&lt;TODAY(),O759&gt;0),"YES","NO"))</f>
        <v/>
      </c>
      <c r="R759" s="13" t="n"/>
      <c r="S759" s="14" t="n"/>
      <c r="T759" s="15">
        <f>IF(Q759="YES", IF(R759="Company",L759*(1+S759),IF(R759="Vendor",L759*(1-S759),"")),"")</f>
        <v/>
      </c>
      <c r="U759" s="15">
        <f>IF(Q759="YES",O759*T759,"")</f>
        <v/>
      </c>
      <c r="V759" s="16" t="n"/>
      <c r="W759" s="17">
        <f>IF(Q759="YES",G759+V759,"")</f>
        <v/>
      </c>
      <c r="X759" s="18">
        <f>IF(Q759="YES",IF(TODAY()&gt;W759,"OVERDUE","WITHIN TIME"),"")</f>
        <v/>
      </c>
    </row>
    <row r="760">
      <c r="A760" s="3" t="n">
        <v>756</v>
      </c>
      <c r="B760" s="4" t="n"/>
      <c r="C760" s="4" t="n"/>
      <c r="D760" s="5">
        <f>IF(E760="NRFC","Natural Rubber Field Coagulam","")</f>
        <v/>
      </c>
      <c r="E760" s="4" t="n"/>
      <c r="F760" s="6" t="n"/>
      <c r="G760" s="6" t="n"/>
      <c r="H760" s="7">
        <f>IF(G760="","",G760-TODAY())</f>
        <v/>
      </c>
      <c r="I760" s="8">
        <f>IF(G760="","",
IF(G760&lt;TODAY(),
IF(O760&gt;0,"Violated","Completed"),
IF(H760&lt;=7,"Expiring Soon",
"Active")))</f>
        <v/>
      </c>
      <c r="J760" s="8">
        <f>IF(C760="","",COUNTIFS(purchase!$C:$C,$C760,purchase!$E:$E,$E760,purchase!$G:$G,"&gt;="&amp;$F760,purchase!$G:$G,"&lt;="&amp;$G760))</f>
        <v/>
      </c>
      <c r="K760" s="9">
        <f>IF(COUNTIFS(purchase!$C:$C,$C760,purchase!$E:$E,$E760,purchase!$G:$G,"&gt;="&amp;$F760,purchase!$G:$G,"&lt;="&amp;$G760)=0,"",_xlfn.MAXIFS(purchase!$G:$G,purchase!$C:$C,$C760,purchase!$E:$E,$E760,purchase!$G:$G,"&gt;="&amp;$F760,purchase!$G:$G,"&lt;="&amp;$G760))</f>
        <v/>
      </c>
      <c r="L760" s="4" t="n"/>
      <c r="M760" s="4" t="n"/>
      <c r="N760" s="10">
        <f>IF(M760="","",SUMIFS(purchase!$N:$N,purchase!$C:$C,$C760,purchase!$E:$E,$E760,purchase!$G:$G,"&gt;="&amp;$F760,purchase!$G:$G,"&lt;="&amp;$G760))</f>
        <v/>
      </c>
      <c r="O760" s="10">
        <f>IF(M760="","",M760-N760)</f>
        <v/>
      </c>
      <c r="P760" s="11">
        <f>IF(M760=0,"",N760/M760)</f>
        <v/>
      </c>
      <c r="Q760" s="12">
        <f>IF(OR(G760="",O760=""),"",
IF(AND(G760&lt;TODAY(),O760&gt;0),"YES","NO"))</f>
        <v/>
      </c>
      <c r="R760" s="13" t="n"/>
      <c r="S760" s="14" t="n"/>
      <c r="T760" s="15">
        <f>IF(Q760="YES", IF(R760="Company",L760*(1+S760),IF(R760="Vendor",L760*(1-S760),"")),"")</f>
        <v/>
      </c>
      <c r="U760" s="15">
        <f>IF(Q760="YES",O760*T760,"")</f>
        <v/>
      </c>
      <c r="V760" s="16" t="n"/>
      <c r="W760" s="17">
        <f>IF(Q760="YES",G760+V760,"")</f>
        <v/>
      </c>
      <c r="X760" s="18">
        <f>IF(Q760="YES",IF(TODAY()&gt;W760,"OVERDUE","WITHIN TIME"),"")</f>
        <v/>
      </c>
    </row>
    <row r="761">
      <c r="A761" s="3" t="n">
        <v>757</v>
      </c>
      <c r="B761" s="4" t="n"/>
      <c r="C761" s="4" t="n"/>
      <c r="D761" s="5">
        <f>IF(E761="NRFC","Natural Rubber Field Coagulam","")</f>
        <v/>
      </c>
      <c r="E761" s="4" t="n"/>
      <c r="F761" s="6" t="n"/>
      <c r="G761" s="6" t="n"/>
      <c r="H761" s="7">
        <f>IF(G761="","",G761-TODAY())</f>
        <v/>
      </c>
      <c r="I761" s="8">
        <f>IF(G761="","",
IF(G761&lt;TODAY(),
IF(O761&gt;0,"Violated","Completed"),
IF(H761&lt;=7,"Expiring Soon",
"Active")))</f>
        <v/>
      </c>
      <c r="J761" s="8">
        <f>IF(C761="","",COUNTIFS(purchase!$C:$C,$C761,purchase!$E:$E,$E761,purchase!$G:$G,"&gt;="&amp;$F761,purchase!$G:$G,"&lt;="&amp;$G761))</f>
        <v/>
      </c>
      <c r="K761" s="9">
        <f>IF(COUNTIFS(purchase!$C:$C,$C761,purchase!$E:$E,$E761,purchase!$G:$G,"&gt;="&amp;$F761,purchase!$G:$G,"&lt;="&amp;$G761)=0,"",_xlfn.MAXIFS(purchase!$G:$G,purchase!$C:$C,$C761,purchase!$E:$E,$E761,purchase!$G:$G,"&gt;="&amp;$F761,purchase!$G:$G,"&lt;="&amp;$G761))</f>
        <v/>
      </c>
      <c r="L761" s="4" t="n"/>
      <c r="M761" s="4" t="n"/>
      <c r="N761" s="10">
        <f>IF(M761="","",SUMIFS(purchase!$N:$N,purchase!$C:$C,$C761,purchase!$E:$E,$E761,purchase!$G:$G,"&gt;="&amp;$F761,purchase!$G:$G,"&lt;="&amp;$G761))</f>
        <v/>
      </c>
      <c r="O761" s="10">
        <f>IF(M761="","",M761-N761)</f>
        <v/>
      </c>
      <c r="P761" s="11">
        <f>IF(M761=0,"",N761/M761)</f>
        <v/>
      </c>
      <c r="Q761" s="12">
        <f>IF(OR(G761="",O761=""),"",
IF(AND(G761&lt;TODAY(),O761&gt;0),"YES","NO"))</f>
        <v/>
      </c>
      <c r="R761" s="13" t="n"/>
      <c r="S761" s="14" t="n"/>
      <c r="T761" s="15">
        <f>IF(Q761="YES", IF(R761="Company",L761*(1+S761),IF(R761="Vendor",L761*(1-S761),"")),"")</f>
        <v/>
      </c>
      <c r="U761" s="15">
        <f>IF(Q761="YES",O761*T761,"")</f>
        <v/>
      </c>
      <c r="V761" s="16" t="n"/>
      <c r="W761" s="17">
        <f>IF(Q761="YES",G761+V761,"")</f>
        <v/>
      </c>
      <c r="X761" s="18">
        <f>IF(Q761="YES",IF(TODAY()&gt;W761,"OVERDUE","WITHIN TIME"),"")</f>
        <v/>
      </c>
    </row>
    <row r="762">
      <c r="A762" s="3" t="n">
        <v>758</v>
      </c>
      <c r="B762" s="4" t="n"/>
      <c r="C762" s="4" t="n"/>
      <c r="D762" s="5">
        <f>IF(E762="NRFC","Natural Rubber Field Coagulam","")</f>
        <v/>
      </c>
      <c r="E762" s="4" t="n"/>
      <c r="F762" s="6" t="n"/>
      <c r="G762" s="6" t="n"/>
      <c r="H762" s="7">
        <f>IF(G762="","",G762-TODAY())</f>
        <v/>
      </c>
      <c r="I762" s="8">
        <f>IF(G762="","",
IF(G762&lt;TODAY(),
IF(O762&gt;0,"Violated","Completed"),
IF(H762&lt;=7,"Expiring Soon",
"Active")))</f>
        <v/>
      </c>
      <c r="J762" s="8">
        <f>IF(C762="","",COUNTIFS(purchase!$C:$C,$C762,purchase!$E:$E,$E762,purchase!$G:$G,"&gt;="&amp;$F762,purchase!$G:$G,"&lt;="&amp;$G762))</f>
        <v/>
      </c>
      <c r="K762" s="9">
        <f>IF(COUNTIFS(purchase!$C:$C,$C762,purchase!$E:$E,$E762,purchase!$G:$G,"&gt;="&amp;$F762,purchase!$G:$G,"&lt;="&amp;$G762)=0,"",_xlfn.MAXIFS(purchase!$G:$G,purchase!$C:$C,$C762,purchase!$E:$E,$E762,purchase!$G:$G,"&gt;="&amp;$F762,purchase!$G:$G,"&lt;="&amp;$G762))</f>
        <v/>
      </c>
      <c r="L762" s="4" t="n"/>
      <c r="M762" s="4" t="n"/>
      <c r="N762" s="10">
        <f>IF(M762="","",SUMIFS(purchase!$N:$N,purchase!$C:$C,$C762,purchase!$E:$E,$E762,purchase!$G:$G,"&gt;="&amp;$F762,purchase!$G:$G,"&lt;="&amp;$G762))</f>
        <v/>
      </c>
      <c r="O762" s="10">
        <f>IF(M762="","",M762-N762)</f>
        <v/>
      </c>
      <c r="P762" s="11">
        <f>IF(M762=0,"",N762/M762)</f>
        <v/>
      </c>
      <c r="Q762" s="12">
        <f>IF(OR(G762="",O762=""),"",
IF(AND(G762&lt;TODAY(),O762&gt;0),"YES","NO"))</f>
        <v/>
      </c>
      <c r="R762" s="13" t="n"/>
      <c r="S762" s="14" t="n"/>
      <c r="T762" s="15">
        <f>IF(Q762="YES", IF(R762="Company",L762*(1+S762),IF(R762="Vendor",L762*(1-S762),"")),"")</f>
        <v/>
      </c>
      <c r="U762" s="15">
        <f>IF(Q762="YES",O762*T762,"")</f>
        <v/>
      </c>
      <c r="V762" s="16" t="n"/>
      <c r="W762" s="17">
        <f>IF(Q762="YES",G762+V762,"")</f>
        <v/>
      </c>
      <c r="X762" s="18">
        <f>IF(Q762="YES",IF(TODAY()&gt;W762,"OVERDUE","WITHIN TIME"),"")</f>
        <v/>
      </c>
    </row>
    <row r="763">
      <c r="A763" s="3" t="n">
        <v>759</v>
      </c>
      <c r="B763" s="4" t="n"/>
      <c r="C763" s="4" t="n"/>
      <c r="D763" s="5">
        <f>IF(E763="NRFC","Natural Rubber Field Coagulam","")</f>
        <v/>
      </c>
      <c r="E763" s="4" t="n"/>
      <c r="F763" s="6" t="n"/>
      <c r="G763" s="6" t="n"/>
      <c r="H763" s="7">
        <f>IF(G763="","",G763-TODAY())</f>
        <v/>
      </c>
      <c r="I763" s="8">
        <f>IF(G763="","",
IF(G763&lt;TODAY(),
IF(O763&gt;0,"Violated","Completed"),
IF(H763&lt;=7,"Expiring Soon",
"Active")))</f>
        <v/>
      </c>
      <c r="J763" s="8">
        <f>IF(C763="","",COUNTIFS(purchase!$C:$C,$C763,purchase!$E:$E,$E763,purchase!$G:$G,"&gt;="&amp;$F763,purchase!$G:$G,"&lt;="&amp;$G763))</f>
        <v/>
      </c>
      <c r="K763" s="9">
        <f>IF(COUNTIFS(purchase!$C:$C,$C763,purchase!$E:$E,$E763,purchase!$G:$G,"&gt;="&amp;$F763,purchase!$G:$G,"&lt;="&amp;$G763)=0,"",_xlfn.MAXIFS(purchase!$G:$G,purchase!$C:$C,$C763,purchase!$E:$E,$E763,purchase!$G:$G,"&gt;="&amp;$F763,purchase!$G:$G,"&lt;="&amp;$G763))</f>
        <v/>
      </c>
      <c r="L763" s="4" t="n"/>
      <c r="M763" s="4" t="n"/>
      <c r="N763" s="10">
        <f>IF(M763="","",SUMIFS(purchase!$N:$N,purchase!$C:$C,$C763,purchase!$E:$E,$E763,purchase!$G:$G,"&gt;="&amp;$F763,purchase!$G:$G,"&lt;="&amp;$G763))</f>
        <v/>
      </c>
      <c r="O763" s="10">
        <f>IF(M763="","",M763-N763)</f>
        <v/>
      </c>
      <c r="P763" s="11">
        <f>IF(M763=0,"",N763/M763)</f>
        <v/>
      </c>
      <c r="Q763" s="12">
        <f>IF(OR(G763="",O763=""),"",
IF(AND(G763&lt;TODAY(),O763&gt;0),"YES","NO"))</f>
        <v/>
      </c>
      <c r="R763" s="13" t="n"/>
      <c r="S763" s="14" t="n"/>
      <c r="T763" s="15">
        <f>IF(Q763="YES", IF(R763="Company",L763*(1+S763),IF(R763="Vendor",L763*(1-S763),"")),"")</f>
        <v/>
      </c>
      <c r="U763" s="15">
        <f>IF(Q763="YES",O763*T763,"")</f>
        <v/>
      </c>
      <c r="V763" s="16" t="n"/>
      <c r="W763" s="17">
        <f>IF(Q763="YES",G763+V763,"")</f>
        <v/>
      </c>
      <c r="X763" s="18">
        <f>IF(Q763="YES",IF(TODAY()&gt;W763,"OVERDUE","WITHIN TIME"),"")</f>
        <v/>
      </c>
    </row>
    <row r="764">
      <c r="A764" s="3" t="n">
        <v>760</v>
      </c>
      <c r="B764" s="4" t="n"/>
      <c r="C764" s="4" t="n"/>
      <c r="D764" s="5">
        <f>IF(E764="NRFC","Natural Rubber Field Coagulam","")</f>
        <v/>
      </c>
      <c r="E764" s="4" t="n"/>
      <c r="F764" s="6" t="n"/>
      <c r="G764" s="6" t="n"/>
      <c r="H764" s="7">
        <f>IF(G764="","",G764-TODAY())</f>
        <v/>
      </c>
      <c r="I764" s="8">
        <f>IF(G764="","",
IF(G764&lt;TODAY(),
IF(O764&gt;0,"Violated","Completed"),
IF(H764&lt;=7,"Expiring Soon",
"Active")))</f>
        <v/>
      </c>
      <c r="J764" s="8">
        <f>IF(C764="","",COUNTIFS(purchase!$C:$C,$C764,purchase!$E:$E,$E764,purchase!$G:$G,"&gt;="&amp;$F764,purchase!$G:$G,"&lt;="&amp;$G764))</f>
        <v/>
      </c>
      <c r="K764" s="9">
        <f>IF(COUNTIFS(purchase!$C:$C,$C764,purchase!$E:$E,$E764,purchase!$G:$G,"&gt;="&amp;$F764,purchase!$G:$G,"&lt;="&amp;$G764)=0,"",_xlfn.MAXIFS(purchase!$G:$G,purchase!$C:$C,$C764,purchase!$E:$E,$E764,purchase!$G:$G,"&gt;="&amp;$F764,purchase!$G:$G,"&lt;="&amp;$G764))</f>
        <v/>
      </c>
      <c r="L764" s="4" t="n"/>
      <c r="M764" s="4" t="n"/>
      <c r="N764" s="10">
        <f>IF(M764="","",SUMIFS(purchase!$N:$N,purchase!$C:$C,$C764,purchase!$E:$E,$E764,purchase!$G:$G,"&gt;="&amp;$F764,purchase!$G:$G,"&lt;="&amp;$G764))</f>
        <v/>
      </c>
      <c r="O764" s="10">
        <f>IF(M764="","",M764-N764)</f>
        <v/>
      </c>
      <c r="P764" s="11">
        <f>IF(M764=0,"",N764/M764)</f>
        <v/>
      </c>
      <c r="Q764" s="12">
        <f>IF(OR(G764="",O764=""),"",
IF(AND(G764&lt;TODAY(),O764&gt;0),"YES","NO"))</f>
        <v/>
      </c>
      <c r="R764" s="13" t="n"/>
      <c r="S764" s="14" t="n"/>
      <c r="T764" s="15">
        <f>IF(Q764="YES", IF(R764="Company",L764*(1+S764),IF(R764="Vendor",L764*(1-S764),"")),"")</f>
        <v/>
      </c>
      <c r="U764" s="15">
        <f>IF(Q764="YES",O764*T764,"")</f>
        <v/>
      </c>
      <c r="V764" s="16" t="n"/>
      <c r="W764" s="17">
        <f>IF(Q764="YES",G764+V764,"")</f>
        <v/>
      </c>
      <c r="X764" s="18">
        <f>IF(Q764="YES",IF(TODAY()&gt;W764,"OVERDUE","WITHIN TIME"),"")</f>
        <v/>
      </c>
    </row>
    <row r="765">
      <c r="A765" s="3" t="n">
        <v>761</v>
      </c>
      <c r="B765" s="4" t="n"/>
      <c r="C765" s="4" t="n"/>
      <c r="D765" s="5">
        <f>IF(E765="NRFC","Natural Rubber Field Coagulam","")</f>
        <v/>
      </c>
      <c r="E765" s="4" t="n"/>
      <c r="F765" s="6" t="n"/>
      <c r="G765" s="6" t="n"/>
      <c r="H765" s="7">
        <f>IF(G765="","",G765-TODAY())</f>
        <v/>
      </c>
      <c r="I765" s="8">
        <f>IF(G765="","",
IF(G765&lt;TODAY(),
IF(O765&gt;0,"Violated","Completed"),
IF(H765&lt;=7,"Expiring Soon",
"Active")))</f>
        <v/>
      </c>
      <c r="J765" s="8">
        <f>IF(C765="","",COUNTIFS(purchase!$C:$C,$C765,purchase!$E:$E,$E765,purchase!$G:$G,"&gt;="&amp;$F765,purchase!$G:$G,"&lt;="&amp;$G765))</f>
        <v/>
      </c>
      <c r="K765" s="9">
        <f>IF(COUNTIFS(purchase!$C:$C,$C765,purchase!$E:$E,$E765,purchase!$G:$G,"&gt;="&amp;$F765,purchase!$G:$G,"&lt;="&amp;$G765)=0,"",_xlfn.MAXIFS(purchase!$G:$G,purchase!$C:$C,$C765,purchase!$E:$E,$E765,purchase!$G:$G,"&gt;="&amp;$F765,purchase!$G:$G,"&lt;="&amp;$G765))</f>
        <v/>
      </c>
      <c r="L765" s="4" t="n"/>
      <c r="M765" s="4" t="n"/>
      <c r="N765" s="10">
        <f>IF(M765="","",SUMIFS(purchase!$N:$N,purchase!$C:$C,$C765,purchase!$E:$E,$E765,purchase!$G:$G,"&gt;="&amp;$F765,purchase!$G:$G,"&lt;="&amp;$G765))</f>
        <v/>
      </c>
      <c r="O765" s="10">
        <f>IF(M765="","",M765-N765)</f>
        <v/>
      </c>
      <c r="P765" s="11">
        <f>IF(M765=0,"",N765/M765)</f>
        <v/>
      </c>
      <c r="Q765" s="12">
        <f>IF(OR(G765="",O765=""),"",
IF(AND(G765&lt;TODAY(),O765&gt;0),"YES","NO"))</f>
        <v/>
      </c>
      <c r="R765" s="13" t="n"/>
      <c r="S765" s="14" t="n"/>
      <c r="T765" s="15">
        <f>IF(Q765="YES", IF(R765="Company",L765*(1+S765),IF(R765="Vendor",L765*(1-S765),"")),"")</f>
        <v/>
      </c>
      <c r="U765" s="15">
        <f>IF(Q765="YES",O765*T765,"")</f>
        <v/>
      </c>
      <c r="V765" s="16" t="n"/>
      <c r="W765" s="17">
        <f>IF(Q765="YES",G765+V765,"")</f>
        <v/>
      </c>
      <c r="X765" s="18">
        <f>IF(Q765="YES",IF(TODAY()&gt;W765,"OVERDUE","WITHIN TIME"),"")</f>
        <v/>
      </c>
    </row>
    <row r="766">
      <c r="A766" s="3" t="n">
        <v>762</v>
      </c>
      <c r="B766" s="4" t="n"/>
      <c r="C766" s="4" t="n"/>
      <c r="D766" s="5">
        <f>IF(E766="NRFC","Natural Rubber Field Coagulam","")</f>
        <v/>
      </c>
      <c r="E766" s="4" t="n"/>
      <c r="F766" s="6" t="n"/>
      <c r="G766" s="6" t="n"/>
      <c r="H766" s="7">
        <f>IF(G766="","",G766-TODAY())</f>
        <v/>
      </c>
      <c r="I766" s="8">
        <f>IF(G766="","",
IF(G766&lt;TODAY(),
IF(O766&gt;0,"Violated","Completed"),
IF(H766&lt;=7,"Expiring Soon",
"Active")))</f>
        <v/>
      </c>
      <c r="J766" s="8">
        <f>IF(C766="","",COUNTIFS(purchase!$C:$C,$C766,purchase!$E:$E,$E766,purchase!$G:$G,"&gt;="&amp;$F766,purchase!$G:$G,"&lt;="&amp;$G766))</f>
        <v/>
      </c>
      <c r="K766" s="9">
        <f>IF(COUNTIFS(purchase!$C:$C,$C766,purchase!$E:$E,$E766,purchase!$G:$G,"&gt;="&amp;$F766,purchase!$G:$G,"&lt;="&amp;$G766)=0,"",_xlfn.MAXIFS(purchase!$G:$G,purchase!$C:$C,$C766,purchase!$E:$E,$E766,purchase!$G:$G,"&gt;="&amp;$F766,purchase!$G:$G,"&lt;="&amp;$G766))</f>
        <v/>
      </c>
      <c r="L766" s="4" t="n"/>
      <c r="M766" s="4" t="n"/>
      <c r="N766" s="10">
        <f>IF(M766="","",SUMIFS(purchase!$N:$N,purchase!$C:$C,$C766,purchase!$E:$E,$E766,purchase!$G:$G,"&gt;="&amp;$F766,purchase!$G:$G,"&lt;="&amp;$G766))</f>
        <v/>
      </c>
      <c r="O766" s="10">
        <f>IF(M766="","",M766-N766)</f>
        <v/>
      </c>
      <c r="P766" s="11">
        <f>IF(M766=0,"",N766/M766)</f>
        <v/>
      </c>
      <c r="Q766" s="12">
        <f>IF(OR(G766="",O766=""),"",
IF(AND(G766&lt;TODAY(),O766&gt;0),"YES","NO"))</f>
        <v/>
      </c>
      <c r="R766" s="13" t="n"/>
      <c r="S766" s="14" t="n"/>
      <c r="T766" s="15">
        <f>IF(Q766="YES", IF(R766="Company",L766*(1+S766),IF(R766="Vendor",L766*(1-S766),"")),"")</f>
        <v/>
      </c>
      <c r="U766" s="15">
        <f>IF(Q766="YES",O766*T766,"")</f>
        <v/>
      </c>
      <c r="V766" s="16" t="n"/>
      <c r="W766" s="17">
        <f>IF(Q766="YES",G766+V766,"")</f>
        <v/>
      </c>
      <c r="X766" s="18">
        <f>IF(Q766="YES",IF(TODAY()&gt;W766,"OVERDUE","WITHIN TIME"),"")</f>
        <v/>
      </c>
    </row>
    <row r="767">
      <c r="A767" s="3" t="n">
        <v>763</v>
      </c>
      <c r="B767" s="4" t="n"/>
      <c r="C767" s="4" t="n"/>
      <c r="D767" s="5">
        <f>IF(E767="NRFC","Natural Rubber Field Coagulam","")</f>
        <v/>
      </c>
      <c r="E767" s="4" t="n"/>
      <c r="F767" s="6" t="n"/>
      <c r="G767" s="6" t="n"/>
      <c r="H767" s="7">
        <f>IF(G767="","",G767-TODAY())</f>
        <v/>
      </c>
      <c r="I767" s="8">
        <f>IF(G767="","",
IF(G767&lt;TODAY(),
IF(O767&gt;0,"Violated","Completed"),
IF(H767&lt;=7,"Expiring Soon",
"Active")))</f>
        <v/>
      </c>
      <c r="J767" s="8">
        <f>IF(C767="","",COUNTIFS(purchase!$C:$C,$C767,purchase!$E:$E,$E767,purchase!$G:$G,"&gt;="&amp;$F767,purchase!$G:$G,"&lt;="&amp;$G767))</f>
        <v/>
      </c>
      <c r="K767" s="9">
        <f>IF(COUNTIFS(purchase!$C:$C,$C767,purchase!$E:$E,$E767,purchase!$G:$G,"&gt;="&amp;$F767,purchase!$G:$G,"&lt;="&amp;$G767)=0,"",_xlfn.MAXIFS(purchase!$G:$G,purchase!$C:$C,$C767,purchase!$E:$E,$E767,purchase!$G:$G,"&gt;="&amp;$F767,purchase!$G:$G,"&lt;="&amp;$G767))</f>
        <v/>
      </c>
      <c r="L767" s="4" t="n"/>
      <c r="M767" s="4" t="n"/>
      <c r="N767" s="10">
        <f>IF(M767="","",SUMIFS(purchase!$N:$N,purchase!$C:$C,$C767,purchase!$E:$E,$E767,purchase!$G:$G,"&gt;="&amp;$F767,purchase!$G:$G,"&lt;="&amp;$G767))</f>
        <v/>
      </c>
      <c r="O767" s="10">
        <f>IF(M767="","",M767-N767)</f>
        <v/>
      </c>
      <c r="P767" s="11">
        <f>IF(M767=0,"",N767/M767)</f>
        <v/>
      </c>
      <c r="Q767" s="12">
        <f>IF(OR(G767="",O767=""),"",
IF(AND(G767&lt;TODAY(),O767&gt;0),"YES","NO"))</f>
        <v/>
      </c>
      <c r="R767" s="13" t="n"/>
      <c r="S767" s="14" t="n"/>
      <c r="T767" s="15">
        <f>IF(Q767="YES", IF(R767="Company",L767*(1+S767),IF(R767="Vendor",L767*(1-S767),"")),"")</f>
        <v/>
      </c>
      <c r="U767" s="15">
        <f>IF(Q767="YES",O767*T767,"")</f>
        <v/>
      </c>
      <c r="V767" s="16" t="n"/>
      <c r="W767" s="17">
        <f>IF(Q767="YES",G767+V767,"")</f>
        <v/>
      </c>
      <c r="X767" s="18">
        <f>IF(Q767="YES",IF(TODAY()&gt;W767,"OVERDUE","WITHIN TIME"),"")</f>
        <v/>
      </c>
    </row>
    <row r="768">
      <c r="A768" s="3" t="n">
        <v>764</v>
      </c>
      <c r="B768" s="4" t="n"/>
      <c r="C768" s="4" t="n"/>
      <c r="D768" s="5">
        <f>IF(E768="NRFC","Natural Rubber Field Coagulam","")</f>
        <v/>
      </c>
      <c r="E768" s="4" t="n"/>
      <c r="F768" s="6" t="n"/>
      <c r="G768" s="6" t="n"/>
      <c r="H768" s="7">
        <f>IF(G768="","",G768-TODAY())</f>
        <v/>
      </c>
      <c r="I768" s="8">
        <f>IF(G768="","",
IF(G768&lt;TODAY(),
IF(O768&gt;0,"Violated","Completed"),
IF(H768&lt;=7,"Expiring Soon",
"Active")))</f>
        <v/>
      </c>
      <c r="J768" s="8">
        <f>IF(C768="","",COUNTIFS(purchase!$C:$C,$C768,purchase!$E:$E,$E768,purchase!$G:$G,"&gt;="&amp;$F768,purchase!$G:$G,"&lt;="&amp;$G768))</f>
        <v/>
      </c>
      <c r="K768" s="9">
        <f>IF(COUNTIFS(purchase!$C:$C,$C768,purchase!$E:$E,$E768,purchase!$G:$G,"&gt;="&amp;$F768,purchase!$G:$G,"&lt;="&amp;$G768)=0,"",_xlfn.MAXIFS(purchase!$G:$G,purchase!$C:$C,$C768,purchase!$E:$E,$E768,purchase!$G:$G,"&gt;="&amp;$F768,purchase!$G:$G,"&lt;="&amp;$G768))</f>
        <v/>
      </c>
      <c r="L768" s="4" t="n"/>
      <c r="M768" s="4" t="n"/>
      <c r="N768" s="10">
        <f>IF(M768="","",SUMIFS(purchase!$N:$N,purchase!$C:$C,$C768,purchase!$E:$E,$E768,purchase!$G:$G,"&gt;="&amp;$F768,purchase!$G:$G,"&lt;="&amp;$G768))</f>
        <v/>
      </c>
      <c r="O768" s="10">
        <f>IF(M768="","",M768-N768)</f>
        <v/>
      </c>
      <c r="P768" s="11">
        <f>IF(M768=0,"",N768/M768)</f>
        <v/>
      </c>
      <c r="Q768" s="12">
        <f>IF(OR(G768="",O768=""),"",
IF(AND(G768&lt;TODAY(),O768&gt;0),"YES","NO"))</f>
        <v/>
      </c>
      <c r="R768" s="13" t="n"/>
      <c r="S768" s="14" t="n"/>
      <c r="T768" s="15">
        <f>IF(Q768="YES", IF(R768="Company",L768*(1+S768),IF(R768="Vendor",L768*(1-S768),"")),"")</f>
        <v/>
      </c>
      <c r="U768" s="15">
        <f>IF(Q768="YES",O768*T768,"")</f>
        <v/>
      </c>
      <c r="V768" s="16" t="n"/>
      <c r="W768" s="17">
        <f>IF(Q768="YES",G768+V768,"")</f>
        <v/>
      </c>
      <c r="X768" s="18">
        <f>IF(Q768="YES",IF(TODAY()&gt;W768,"OVERDUE","WITHIN TIME"),"")</f>
        <v/>
      </c>
    </row>
    <row r="769">
      <c r="A769" s="3" t="n">
        <v>765</v>
      </c>
      <c r="B769" s="4" t="n"/>
      <c r="C769" s="4" t="n"/>
      <c r="D769" s="5">
        <f>IF(E769="NRFC","Natural Rubber Field Coagulam","")</f>
        <v/>
      </c>
      <c r="E769" s="4" t="n"/>
      <c r="F769" s="6" t="n"/>
      <c r="G769" s="6" t="n"/>
      <c r="H769" s="7">
        <f>IF(G769="","",G769-TODAY())</f>
        <v/>
      </c>
      <c r="I769" s="8">
        <f>IF(G769="","",
IF(G769&lt;TODAY(),
IF(O769&gt;0,"Violated","Completed"),
IF(H769&lt;=7,"Expiring Soon",
"Active")))</f>
        <v/>
      </c>
      <c r="J769" s="8">
        <f>IF(C769="","",COUNTIFS(purchase!$C:$C,$C769,purchase!$E:$E,$E769,purchase!$G:$G,"&gt;="&amp;$F769,purchase!$G:$G,"&lt;="&amp;$G769))</f>
        <v/>
      </c>
      <c r="K769" s="9">
        <f>IF(COUNTIFS(purchase!$C:$C,$C769,purchase!$E:$E,$E769,purchase!$G:$G,"&gt;="&amp;$F769,purchase!$G:$G,"&lt;="&amp;$G769)=0,"",_xlfn.MAXIFS(purchase!$G:$G,purchase!$C:$C,$C769,purchase!$E:$E,$E769,purchase!$G:$G,"&gt;="&amp;$F769,purchase!$G:$G,"&lt;="&amp;$G769))</f>
        <v/>
      </c>
      <c r="L769" s="4" t="n"/>
      <c r="M769" s="4" t="n"/>
      <c r="N769" s="10">
        <f>IF(M769="","",SUMIFS(purchase!$N:$N,purchase!$C:$C,$C769,purchase!$E:$E,$E769,purchase!$G:$G,"&gt;="&amp;$F769,purchase!$G:$G,"&lt;="&amp;$G769))</f>
        <v/>
      </c>
      <c r="O769" s="10">
        <f>IF(M769="","",M769-N769)</f>
        <v/>
      </c>
      <c r="P769" s="11">
        <f>IF(M769=0,"",N769/M769)</f>
        <v/>
      </c>
      <c r="Q769" s="12">
        <f>IF(OR(G769="",O769=""),"",
IF(AND(G769&lt;TODAY(),O769&gt;0),"YES","NO"))</f>
        <v/>
      </c>
      <c r="R769" s="13" t="n"/>
      <c r="S769" s="14" t="n"/>
      <c r="T769" s="15">
        <f>IF(Q769="YES", IF(R769="Company",L769*(1+S769),IF(R769="Vendor",L769*(1-S769),"")),"")</f>
        <v/>
      </c>
      <c r="U769" s="15">
        <f>IF(Q769="YES",O769*T769,"")</f>
        <v/>
      </c>
      <c r="V769" s="16" t="n"/>
      <c r="W769" s="17">
        <f>IF(Q769="YES",G769+V769,"")</f>
        <v/>
      </c>
      <c r="X769" s="18">
        <f>IF(Q769="YES",IF(TODAY()&gt;W769,"OVERDUE","WITHIN TIME"),"")</f>
        <v/>
      </c>
    </row>
    <row r="770">
      <c r="A770" s="3" t="n">
        <v>766</v>
      </c>
      <c r="B770" s="4" t="n"/>
      <c r="C770" s="4" t="n"/>
      <c r="D770" s="5">
        <f>IF(E770="NRFC","Natural Rubber Field Coagulam","")</f>
        <v/>
      </c>
      <c r="E770" s="4" t="n"/>
      <c r="F770" s="6" t="n"/>
      <c r="G770" s="6" t="n"/>
      <c r="H770" s="7">
        <f>IF(G770="","",G770-TODAY())</f>
        <v/>
      </c>
      <c r="I770" s="8">
        <f>IF(G770="","",
IF(G770&lt;TODAY(),
IF(O770&gt;0,"Violated","Completed"),
IF(H770&lt;=7,"Expiring Soon",
"Active")))</f>
        <v/>
      </c>
      <c r="J770" s="8">
        <f>IF(C770="","",COUNTIFS(purchase!$C:$C,$C770,purchase!$E:$E,$E770,purchase!$G:$G,"&gt;="&amp;$F770,purchase!$G:$G,"&lt;="&amp;$G770))</f>
        <v/>
      </c>
      <c r="K770" s="9">
        <f>IF(COUNTIFS(purchase!$C:$C,$C770,purchase!$E:$E,$E770,purchase!$G:$G,"&gt;="&amp;$F770,purchase!$G:$G,"&lt;="&amp;$G770)=0,"",_xlfn.MAXIFS(purchase!$G:$G,purchase!$C:$C,$C770,purchase!$E:$E,$E770,purchase!$G:$G,"&gt;="&amp;$F770,purchase!$G:$G,"&lt;="&amp;$G770))</f>
        <v/>
      </c>
      <c r="L770" s="4" t="n"/>
      <c r="M770" s="4" t="n"/>
      <c r="N770" s="10">
        <f>IF(M770="","",SUMIFS(purchase!$N:$N,purchase!$C:$C,$C770,purchase!$E:$E,$E770,purchase!$G:$G,"&gt;="&amp;$F770,purchase!$G:$G,"&lt;="&amp;$G770))</f>
        <v/>
      </c>
      <c r="O770" s="10">
        <f>IF(M770="","",M770-N770)</f>
        <v/>
      </c>
      <c r="P770" s="11">
        <f>IF(M770=0,"",N770/M770)</f>
        <v/>
      </c>
      <c r="Q770" s="12">
        <f>IF(OR(G770="",O770=""),"",
IF(AND(G770&lt;TODAY(),O770&gt;0),"YES","NO"))</f>
        <v/>
      </c>
      <c r="R770" s="13" t="n"/>
      <c r="S770" s="14" t="n"/>
      <c r="T770" s="15">
        <f>IF(Q770="YES", IF(R770="Company",L770*(1+S770),IF(R770="Vendor",L770*(1-S770),"")),"")</f>
        <v/>
      </c>
      <c r="U770" s="15">
        <f>IF(Q770="YES",O770*T770,"")</f>
        <v/>
      </c>
      <c r="V770" s="16" t="n"/>
      <c r="W770" s="17">
        <f>IF(Q770="YES",G770+V770,"")</f>
        <v/>
      </c>
      <c r="X770" s="18">
        <f>IF(Q770="YES",IF(TODAY()&gt;W770,"OVERDUE","WITHIN TIME"),"")</f>
        <v/>
      </c>
    </row>
    <row r="771">
      <c r="A771" s="3" t="n">
        <v>767</v>
      </c>
      <c r="B771" s="4" t="n"/>
      <c r="C771" s="4" t="n"/>
      <c r="D771" s="5">
        <f>IF(E771="NRFC","Natural Rubber Field Coagulam","")</f>
        <v/>
      </c>
      <c r="E771" s="4" t="n"/>
      <c r="F771" s="6" t="n"/>
      <c r="G771" s="6" t="n"/>
      <c r="H771" s="7">
        <f>IF(G771="","",G771-TODAY())</f>
        <v/>
      </c>
      <c r="I771" s="8">
        <f>IF(G771="","",
IF(G771&lt;TODAY(),
IF(O771&gt;0,"Violated","Completed"),
IF(H771&lt;=7,"Expiring Soon",
"Active")))</f>
        <v/>
      </c>
      <c r="J771" s="8">
        <f>IF(C771="","",COUNTIFS(purchase!$C:$C,$C771,purchase!$E:$E,$E771,purchase!$G:$G,"&gt;="&amp;$F771,purchase!$G:$G,"&lt;="&amp;$G771))</f>
        <v/>
      </c>
      <c r="K771" s="9">
        <f>IF(COUNTIFS(purchase!$C:$C,$C771,purchase!$E:$E,$E771,purchase!$G:$G,"&gt;="&amp;$F771,purchase!$G:$G,"&lt;="&amp;$G771)=0,"",_xlfn.MAXIFS(purchase!$G:$G,purchase!$C:$C,$C771,purchase!$E:$E,$E771,purchase!$G:$G,"&gt;="&amp;$F771,purchase!$G:$G,"&lt;="&amp;$G771))</f>
        <v/>
      </c>
      <c r="L771" s="4" t="n"/>
      <c r="M771" s="4" t="n"/>
      <c r="N771" s="10">
        <f>IF(M771="","",SUMIFS(purchase!$N:$N,purchase!$C:$C,$C771,purchase!$E:$E,$E771,purchase!$G:$G,"&gt;="&amp;$F771,purchase!$G:$G,"&lt;="&amp;$G771))</f>
        <v/>
      </c>
      <c r="O771" s="10">
        <f>IF(M771="","",M771-N771)</f>
        <v/>
      </c>
      <c r="P771" s="11">
        <f>IF(M771=0,"",N771/M771)</f>
        <v/>
      </c>
      <c r="Q771" s="12">
        <f>IF(OR(G771="",O771=""),"",
IF(AND(G771&lt;TODAY(),O771&gt;0),"YES","NO"))</f>
        <v/>
      </c>
      <c r="R771" s="13" t="n"/>
      <c r="S771" s="14" t="n"/>
      <c r="T771" s="15">
        <f>IF(Q771="YES", IF(R771="Company",L771*(1+S771),IF(R771="Vendor",L771*(1-S771),"")),"")</f>
        <v/>
      </c>
      <c r="U771" s="15">
        <f>IF(Q771="YES",O771*T771,"")</f>
        <v/>
      </c>
      <c r="V771" s="16" t="n"/>
      <c r="W771" s="17">
        <f>IF(Q771="YES",G771+V771,"")</f>
        <v/>
      </c>
      <c r="X771" s="18">
        <f>IF(Q771="YES",IF(TODAY()&gt;W771,"OVERDUE","WITHIN TIME"),"")</f>
        <v/>
      </c>
    </row>
    <row r="772">
      <c r="A772" s="3" t="n">
        <v>768</v>
      </c>
      <c r="B772" s="4" t="n"/>
      <c r="C772" s="4" t="n"/>
      <c r="D772" s="5">
        <f>IF(E772="NRFC","Natural Rubber Field Coagulam","")</f>
        <v/>
      </c>
      <c r="E772" s="4" t="n"/>
      <c r="F772" s="6" t="n"/>
      <c r="G772" s="6" t="n"/>
      <c r="H772" s="7">
        <f>IF(G772="","",G772-TODAY())</f>
        <v/>
      </c>
      <c r="I772" s="8">
        <f>IF(G772="","",
IF(G772&lt;TODAY(),
IF(O772&gt;0,"Violated","Completed"),
IF(H772&lt;=7,"Expiring Soon",
"Active")))</f>
        <v/>
      </c>
      <c r="J772" s="8">
        <f>IF(C772="","",COUNTIFS(purchase!$C:$C,$C772,purchase!$E:$E,$E772,purchase!$G:$G,"&gt;="&amp;$F772,purchase!$G:$G,"&lt;="&amp;$G772))</f>
        <v/>
      </c>
      <c r="K772" s="9">
        <f>IF(COUNTIFS(purchase!$C:$C,$C772,purchase!$E:$E,$E772,purchase!$G:$G,"&gt;="&amp;$F772,purchase!$G:$G,"&lt;="&amp;$G772)=0,"",_xlfn.MAXIFS(purchase!$G:$G,purchase!$C:$C,$C772,purchase!$E:$E,$E772,purchase!$G:$G,"&gt;="&amp;$F772,purchase!$G:$G,"&lt;="&amp;$G772))</f>
        <v/>
      </c>
      <c r="L772" s="4" t="n"/>
      <c r="M772" s="4" t="n"/>
      <c r="N772" s="10">
        <f>IF(M772="","",SUMIFS(purchase!$N:$N,purchase!$C:$C,$C772,purchase!$E:$E,$E772,purchase!$G:$G,"&gt;="&amp;$F772,purchase!$G:$G,"&lt;="&amp;$G772))</f>
        <v/>
      </c>
      <c r="O772" s="10">
        <f>IF(M772="","",M772-N772)</f>
        <v/>
      </c>
      <c r="P772" s="11">
        <f>IF(M772=0,"",N772/M772)</f>
        <v/>
      </c>
      <c r="Q772" s="12">
        <f>IF(OR(G772="",O772=""),"",
IF(AND(G772&lt;TODAY(),O772&gt;0),"YES","NO"))</f>
        <v/>
      </c>
      <c r="R772" s="13" t="n"/>
      <c r="S772" s="14" t="n"/>
      <c r="T772" s="15">
        <f>IF(Q772="YES", IF(R772="Company",L772*(1+S772),IF(R772="Vendor",L772*(1-S772),"")),"")</f>
        <v/>
      </c>
      <c r="U772" s="15">
        <f>IF(Q772="YES",O772*T772,"")</f>
        <v/>
      </c>
      <c r="V772" s="16" t="n"/>
      <c r="W772" s="17">
        <f>IF(Q772="YES",G772+V772,"")</f>
        <v/>
      </c>
      <c r="X772" s="18">
        <f>IF(Q772="YES",IF(TODAY()&gt;W772,"OVERDUE","WITHIN TIME"),"")</f>
        <v/>
      </c>
    </row>
    <row r="773">
      <c r="A773" s="3" t="n">
        <v>769</v>
      </c>
      <c r="B773" s="4" t="n"/>
      <c r="C773" s="4" t="n"/>
      <c r="D773" s="5">
        <f>IF(E773="NRFC","Natural Rubber Field Coagulam","")</f>
        <v/>
      </c>
      <c r="E773" s="4" t="n"/>
      <c r="F773" s="6" t="n"/>
      <c r="G773" s="6" t="n"/>
      <c r="H773" s="7">
        <f>IF(G773="","",G773-TODAY())</f>
        <v/>
      </c>
      <c r="I773" s="8">
        <f>IF(G773="","",
IF(G773&lt;TODAY(),
IF(O773&gt;0,"Violated","Completed"),
IF(H773&lt;=7,"Expiring Soon",
"Active")))</f>
        <v/>
      </c>
      <c r="J773" s="8">
        <f>IF(C773="","",COUNTIFS(purchase!$C:$C,$C773,purchase!$E:$E,$E773,purchase!$G:$G,"&gt;="&amp;$F773,purchase!$G:$G,"&lt;="&amp;$G773))</f>
        <v/>
      </c>
      <c r="K773" s="9">
        <f>IF(COUNTIFS(purchase!$C:$C,$C773,purchase!$E:$E,$E773,purchase!$G:$G,"&gt;="&amp;$F773,purchase!$G:$G,"&lt;="&amp;$G773)=0,"",_xlfn.MAXIFS(purchase!$G:$G,purchase!$C:$C,$C773,purchase!$E:$E,$E773,purchase!$G:$G,"&gt;="&amp;$F773,purchase!$G:$G,"&lt;="&amp;$G773))</f>
        <v/>
      </c>
      <c r="L773" s="4" t="n"/>
      <c r="M773" s="4" t="n"/>
      <c r="N773" s="10">
        <f>IF(M773="","",SUMIFS(purchase!$N:$N,purchase!$C:$C,$C773,purchase!$E:$E,$E773,purchase!$G:$G,"&gt;="&amp;$F773,purchase!$G:$G,"&lt;="&amp;$G773))</f>
        <v/>
      </c>
      <c r="O773" s="10">
        <f>IF(M773="","",M773-N773)</f>
        <v/>
      </c>
      <c r="P773" s="11">
        <f>IF(M773=0,"",N773/M773)</f>
        <v/>
      </c>
      <c r="Q773" s="12">
        <f>IF(OR(G773="",O773=""),"",
IF(AND(G773&lt;TODAY(),O773&gt;0),"YES","NO"))</f>
        <v/>
      </c>
      <c r="R773" s="13" t="n"/>
      <c r="S773" s="14" t="n"/>
      <c r="T773" s="15">
        <f>IF(Q773="YES", IF(R773="Company",L773*(1+S773),IF(R773="Vendor",L773*(1-S773),"")),"")</f>
        <v/>
      </c>
      <c r="U773" s="15">
        <f>IF(Q773="YES",O773*T773,"")</f>
        <v/>
      </c>
      <c r="V773" s="16" t="n"/>
      <c r="W773" s="17">
        <f>IF(Q773="YES",G773+V773,"")</f>
        <v/>
      </c>
      <c r="X773" s="18">
        <f>IF(Q773="YES",IF(TODAY()&gt;W773,"OVERDUE","WITHIN TIME"),"")</f>
        <v/>
      </c>
    </row>
    <row r="774">
      <c r="A774" s="3" t="n">
        <v>770</v>
      </c>
      <c r="B774" s="4" t="n"/>
      <c r="C774" s="4" t="n"/>
      <c r="D774" s="5">
        <f>IF(E774="NRFC","Natural Rubber Field Coagulam","")</f>
        <v/>
      </c>
      <c r="E774" s="4" t="n"/>
      <c r="F774" s="6" t="n"/>
      <c r="G774" s="6" t="n"/>
      <c r="H774" s="7">
        <f>IF(G774="","",G774-TODAY())</f>
        <v/>
      </c>
      <c r="I774" s="8">
        <f>IF(G774="","",
IF(G774&lt;TODAY(),
IF(O774&gt;0,"Violated","Completed"),
IF(H774&lt;=7,"Expiring Soon",
"Active")))</f>
        <v/>
      </c>
      <c r="J774" s="8">
        <f>IF(C774="","",COUNTIFS(purchase!$C:$C,$C774,purchase!$E:$E,$E774,purchase!$G:$G,"&gt;="&amp;$F774,purchase!$G:$G,"&lt;="&amp;$G774))</f>
        <v/>
      </c>
      <c r="K774" s="9">
        <f>IF(COUNTIFS(purchase!$C:$C,$C774,purchase!$E:$E,$E774,purchase!$G:$G,"&gt;="&amp;$F774,purchase!$G:$G,"&lt;="&amp;$G774)=0,"",_xlfn.MAXIFS(purchase!$G:$G,purchase!$C:$C,$C774,purchase!$E:$E,$E774,purchase!$G:$G,"&gt;="&amp;$F774,purchase!$G:$G,"&lt;="&amp;$G774))</f>
        <v/>
      </c>
      <c r="L774" s="4" t="n"/>
      <c r="M774" s="4" t="n"/>
      <c r="N774" s="10">
        <f>IF(M774="","",SUMIFS(purchase!$N:$N,purchase!$C:$C,$C774,purchase!$E:$E,$E774,purchase!$G:$G,"&gt;="&amp;$F774,purchase!$G:$G,"&lt;="&amp;$G774))</f>
        <v/>
      </c>
      <c r="O774" s="10">
        <f>IF(M774="","",M774-N774)</f>
        <v/>
      </c>
      <c r="P774" s="11">
        <f>IF(M774=0,"",N774/M774)</f>
        <v/>
      </c>
      <c r="Q774" s="12">
        <f>IF(OR(G774="",O774=""),"",
IF(AND(G774&lt;TODAY(),O774&gt;0),"YES","NO"))</f>
        <v/>
      </c>
      <c r="R774" s="13" t="n"/>
      <c r="S774" s="14" t="n"/>
      <c r="T774" s="15">
        <f>IF(Q774="YES", IF(R774="Company",L774*(1+S774),IF(R774="Vendor",L774*(1-S774),"")),"")</f>
        <v/>
      </c>
      <c r="U774" s="15">
        <f>IF(Q774="YES",O774*T774,"")</f>
        <v/>
      </c>
      <c r="V774" s="16" t="n"/>
      <c r="W774" s="17">
        <f>IF(Q774="YES",G774+V774,"")</f>
        <v/>
      </c>
      <c r="X774" s="18">
        <f>IF(Q774="YES",IF(TODAY()&gt;W774,"OVERDUE","WITHIN TIME"),"")</f>
        <v/>
      </c>
    </row>
    <row r="775">
      <c r="A775" s="3" t="n">
        <v>771</v>
      </c>
      <c r="B775" s="4" t="n"/>
      <c r="C775" s="4" t="n"/>
      <c r="D775" s="5">
        <f>IF(E775="NRFC","Natural Rubber Field Coagulam","")</f>
        <v/>
      </c>
      <c r="E775" s="4" t="n"/>
      <c r="F775" s="6" t="n"/>
      <c r="G775" s="6" t="n"/>
      <c r="H775" s="7">
        <f>IF(G775="","",G775-TODAY())</f>
        <v/>
      </c>
      <c r="I775" s="8">
        <f>IF(G775="","",
IF(G775&lt;TODAY(),
IF(O775&gt;0,"Violated","Completed"),
IF(H775&lt;=7,"Expiring Soon",
"Active")))</f>
        <v/>
      </c>
      <c r="J775" s="8">
        <f>IF(C775="","",COUNTIFS(purchase!$C:$C,$C775,purchase!$E:$E,$E775,purchase!$G:$G,"&gt;="&amp;$F775,purchase!$G:$G,"&lt;="&amp;$G775))</f>
        <v/>
      </c>
      <c r="K775" s="9">
        <f>IF(COUNTIFS(purchase!$C:$C,$C775,purchase!$E:$E,$E775,purchase!$G:$G,"&gt;="&amp;$F775,purchase!$G:$G,"&lt;="&amp;$G775)=0,"",_xlfn.MAXIFS(purchase!$G:$G,purchase!$C:$C,$C775,purchase!$E:$E,$E775,purchase!$G:$G,"&gt;="&amp;$F775,purchase!$G:$G,"&lt;="&amp;$G775))</f>
        <v/>
      </c>
      <c r="L775" s="4" t="n"/>
      <c r="M775" s="4" t="n"/>
      <c r="N775" s="10">
        <f>IF(M775="","",SUMIFS(purchase!$N:$N,purchase!$C:$C,$C775,purchase!$E:$E,$E775,purchase!$G:$G,"&gt;="&amp;$F775,purchase!$G:$G,"&lt;="&amp;$G775))</f>
        <v/>
      </c>
      <c r="O775" s="10">
        <f>IF(M775="","",M775-N775)</f>
        <v/>
      </c>
      <c r="P775" s="11">
        <f>IF(M775=0,"",N775/M775)</f>
        <v/>
      </c>
      <c r="Q775" s="12">
        <f>IF(OR(G775="",O775=""),"",
IF(AND(G775&lt;TODAY(),O775&gt;0),"YES","NO"))</f>
        <v/>
      </c>
      <c r="R775" s="13" t="n"/>
      <c r="S775" s="14" t="n"/>
      <c r="T775" s="15">
        <f>IF(Q775="YES", IF(R775="Company",L775*(1+S775),IF(R775="Vendor",L775*(1-S775),"")),"")</f>
        <v/>
      </c>
      <c r="U775" s="15">
        <f>IF(Q775="YES",O775*T775,"")</f>
        <v/>
      </c>
      <c r="V775" s="16" t="n"/>
      <c r="W775" s="17">
        <f>IF(Q775="YES",G775+V775,"")</f>
        <v/>
      </c>
      <c r="X775" s="18">
        <f>IF(Q775="YES",IF(TODAY()&gt;W775,"OVERDUE","WITHIN TIME"),"")</f>
        <v/>
      </c>
    </row>
    <row r="776">
      <c r="A776" s="3" t="n">
        <v>772</v>
      </c>
      <c r="B776" s="4" t="n"/>
      <c r="C776" s="4" t="n"/>
      <c r="D776" s="5">
        <f>IF(E776="NRFC","Natural Rubber Field Coagulam","")</f>
        <v/>
      </c>
      <c r="E776" s="4" t="n"/>
      <c r="F776" s="6" t="n"/>
      <c r="G776" s="6" t="n"/>
      <c r="H776" s="7">
        <f>IF(G776="","",G776-TODAY())</f>
        <v/>
      </c>
      <c r="I776" s="8">
        <f>IF(G776="","",
IF(G776&lt;TODAY(),
IF(O776&gt;0,"Violated","Completed"),
IF(H776&lt;=7,"Expiring Soon",
"Active")))</f>
        <v/>
      </c>
      <c r="J776" s="8">
        <f>IF(C776="","",COUNTIFS(purchase!$C:$C,$C776,purchase!$E:$E,$E776,purchase!$G:$G,"&gt;="&amp;$F776,purchase!$G:$G,"&lt;="&amp;$G776))</f>
        <v/>
      </c>
      <c r="K776" s="9">
        <f>IF(COUNTIFS(purchase!$C:$C,$C776,purchase!$E:$E,$E776,purchase!$G:$G,"&gt;="&amp;$F776,purchase!$G:$G,"&lt;="&amp;$G776)=0,"",_xlfn.MAXIFS(purchase!$G:$G,purchase!$C:$C,$C776,purchase!$E:$E,$E776,purchase!$G:$G,"&gt;="&amp;$F776,purchase!$G:$G,"&lt;="&amp;$G776))</f>
        <v/>
      </c>
      <c r="L776" s="4" t="n"/>
      <c r="M776" s="4" t="n"/>
      <c r="N776" s="10">
        <f>IF(M776="","",SUMIFS(purchase!$N:$N,purchase!$C:$C,$C776,purchase!$E:$E,$E776,purchase!$G:$G,"&gt;="&amp;$F776,purchase!$G:$G,"&lt;="&amp;$G776))</f>
        <v/>
      </c>
      <c r="O776" s="10">
        <f>IF(M776="","",M776-N776)</f>
        <v/>
      </c>
      <c r="P776" s="11">
        <f>IF(M776=0,"",N776/M776)</f>
        <v/>
      </c>
      <c r="Q776" s="12">
        <f>IF(OR(G776="",O776=""),"",
IF(AND(G776&lt;TODAY(),O776&gt;0),"YES","NO"))</f>
        <v/>
      </c>
      <c r="R776" s="13" t="n"/>
      <c r="S776" s="14" t="n"/>
      <c r="T776" s="15">
        <f>IF(Q776="YES", IF(R776="Company",L776*(1+S776),IF(R776="Vendor",L776*(1-S776),"")),"")</f>
        <v/>
      </c>
      <c r="U776" s="15">
        <f>IF(Q776="YES",O776*T776,"")</f>
        <v/>
      </c>
      <c r="V776" s="16" t="n"/>
      <c r="W776" s="17">
        <f>IF(Q776="YES",G776+V776,"")</f>
        <v/>
      </c>
      <c r="X776" s="18">
        <f>IF(Q776="YES",IF(TODAY()&gt;W776,"OVERDUE","WITHIN TIME"),"")</f>
        <v/>
      </c>
    </row>
    <row r="777">
      <c r="A777" s="3" t="n">
        <v>773</v>
      </c>
      <c r="B777" s="4" t="n"/>
      <c r="C777" s="4" t="n"/>
      <c r="D777" s="5">
        <f>IF(E777="NRFC","Natural Rubber Field Coagulam","")</f>
        <v/>
      </c>
      <c r="E777" s="4" t="n"/>
      <c r="F777" s="6" t="n"/>
      <c r="G777" s="6" t="n"/>
      <c r="H777" s="7">
        <f>IF(G777="","",G777-TODAY())</f>
        <v/>
      </c>
      <c r="I777" s="8">
        <f>IF(G777="","",
IF(G777&lt;TODAY(),
IF(O777&gt;0,"Violated","Completed"),
IF(H777&lt;=7,"Expiring Soon",
"Active")))</f>
        <v/>
      </c>
      <c r="J777" s="8">
        <f>IF(C777="","",COUNTIFS(purchase!$C:$C,$C777,purchase!$E:$E,$E777,purchase!$G:$G,"&gt;="&amp;$F777,purchase!$G:$G,"&lt;="&amp;$G777))</f>
        <v/>
      </c>
      <c r="K777" s="9">
        <f>IF(COUNTIFS(purchase!$C:$C,$C777,purchase!$E:$E,$E777,purchase!$G:$G,"&gt;="&amp;$F777,purchase!$G:$G,"&lt;="&amp;$G777)=0,"",_xlfn.MAXIFS(purchase!$G:$G,purchase!$C:$C,$C777,purchase!$E:$E,$E777,purchase!$G:$G,"&gt;="&amp;$F777,purchase!$G:$G,"&lt;="&amp;$G777))</f>
        <v/>
      </c>
      <c r="L777" s="4" t="n"/>
      <c r="M777" s="4" t="n"/>
      <c r="N777" s="10">
        <f>IF(M777="","",SUMIFS(purchase!$N:$N,purchase!$C:$C,$C777,purchase!$E:$E,$E777,purchase!$G:$G,"&gt;="&amp;$F777,purchase!$G:$G,"&lt;="&amp;$G777))</f>
        <v/>
      </c>
      <c r="O777" s="10">
        <f>IF(M777="","",M777-N777)</f>
        <v/>
      </c>
      <c r="P777" s="11">
        <f>IF(M777=0,"",N777/M777)</f>
        <v/>
      </c>
      <c r="Q777" s="12">
        <f>IF(OR(G777="",O777=""),"",
IF(AND(G777&lt;TODAY(),O777&gt;0),"YES","NO"))</f>
        <v/>
      </c>
      <c r="R777" s="13" t="n"/>
      <c r="S777" s="14" t="n"/>
      <c r="T777" s="15">
        <f>IF(Q777="YES", IF(R777="Company",L777*(1+S777),IF(R777="Vendor",L777*(1-S777),"")),"")</f>
        <v/>
      </c>
      <c r="U777" s="15">
        <f>IF(Q777="YES",O777*T777,"")</f>
        <v/>
      </c>
      <c r="V777" s="16" t="n"/>
      <c r="W777" s="17">
        <f>IF(Q777="YES",G777+V777,"")</f>
        <v/>
      </c>
      <c r="X777" s="18">
        <f>IF(Q777="YES",IF(TODAY()&gt;W777,"OVERDUE","WITHIN TIME"),"")</f>
        <v/>
      </c>
    </row>
    <row r="778">
      <c r="A778" s="3" t="n">
        <v>774</v>
      </c>
      <c r="B778" s="4" t="n"/>
      <c r="C778" s="4" t="n"/>
      <c r="D778" s="5">
        <f>IF(E778="NRFC","Natural Rubber Field Coagulam","")</f>
        <v/>
      </c>
      <c r="E778" s="4" t="n"/>
      <c r="F778" s="6" t="n"/>
      <c r="G778" s="6" t="n"/>
      <c r="H778" s="7">
        <f>IF(G778="","",G778-TODAY())</f>
        <v/>
      </c>
      <c r="I778" s="8">
        <f>IF(G778="","",
IF(G778&lt;TODAY(),
IF(O778&gt;0,"Violated","Completed"),
IF(H778&lt;=7,"Expiring Soon",
"Active")))</f>
        <v/>
      </c>
      <c r="J778" s="8">
        <f>IF(C778="","",COUNTIFS(purchase!$C:$C,$C778,purchase!$E:$E,$E778,purchase!$G:$G,"&gt;="&amp;$F778,purchase!$G:$G,"&lt;="&amp;$G778))</f>
        <v/>
      </c>
      <c r="K778" s="9">
        <f>IF(COUNTIFS(purchase!$C:$C,$C778,purchase!$E:$E,$E778,purchase!$G:$G,"&gt;="&amp;$F778,purchase!$G:$G,"&lt;="&amp;$G778)=0,"",_xlfn.MAXIFS(purchase!$G:$G,purchase!$C:$C,$C778,purchase!$E:$E,$E778,purchase!$G:$G,"&gt;="&amp;$F778,purchase!$G:$G,"&lt;="&amp;$G778))</f>
        <v/>
      </c>
      <c r="L778" s="4" t="n"/>
      <c r="M778" s="4" t="n"/>
      <c r="N778" s="10">
        <f>IF(M778="","",SUMIFS(purchase!$N:$N,purchase!$C:$C,$C778,purchase!$E:$E,$E778,purchase!$G:$G,"&gt;="&amp;$F778,purchase!$G:$G,"&lt;="&amp;$G778))</f>
        <v/>
      </c>
      <c r="O778" s="10">
        <f>IF(M778="","",M778-N778)</f>
        <v/>
      </c>
      <c r="P778" s="11">
        <f>IF(M778=0,"",N778/M778)</f>
        <v/>
      </c>
      <c r="Q778" s="12">
        <f>IF(OR(G778="",O778=""),"",
IF(AND(G778&lt;TODAY(),O778&gt;0),"YES","NO"))</f>
        <v/>
      </c>
      <c r="R778" s="13" t="n"/>
      <c r="S778" s="14" t="n"/>
      <c r="T778" s="15">
        <f>IF(Q778="YES", IF(R778="Company",L778*(1+S778),IF(R778="Vendor",L778*(1-S778),"")),"")</f>
        <v/>
      </c>
      <c r="U778" s="15">
        <f>IF(Q778="YES",O778*T778,"")</f>
        <v/>
      </c>
      <c r="V778" s="16" t="n"/>
      <c r="W778" s="17">
        <f>IF(Q778="YES",G778+V778,"")</f>
        <v/>
      </c>
      <c r="X778" s="18">
        <f>IF(Q778="YES",IF(TODAY()&gt;W778,"OVERDUE","WITHIN TIME"),"")</f>
        <v/>
      </c>
    </row>
    <row r="779">
      <c r="A779" s="3" t="n">
        <v>775</v>
      </c>
      <c r="B779" s="4" t="n"/>
      <c r="C779" s="4" t="n"/>
      <c r="D779" s="5">
        <f>IF(E779="NRFC","Natural Rubber Field Coagulam","")</f>
        <v/>
      </c>
      <c r="E779" s="4" t="n"/>
      <c r="F779" s="6" t="n"/>
      <c r="G779" s="6" t="n"/>
      <c r="H779" s="7">
        <f>IF(G779="","",G779-TODAY())</f>
        <v/>
      </c>
      <c r="I779" s="8">
        <f>IF(G779="","",
IF(G779&lt;TODAY(),
IF(O779&gt;0,"Violated","Completed"),
IF(H779&lt;=7,"Expiring Soon",
"Active")))</f>
        <v/>
      </c>
      <c r="J779" s="8">
        <f>IF(C779="","",COUNTIFS(purchase!$C:$C,$C779,purchase!$E:$E,$E779,purchase!$G:$G,"&gt;="&amp;$F779,purchase!$G:$G,"&lt;="&amp;$G779))</f>
        <v/>
      </c>
      <c r="K779" s="9">
        <f>IF(COUNTIFS(purchase!$C:$C,$C779,purchase!$E:$E,$E779,purchase!$G:$G,"&gt;="&amp;$F779,purchase!$G:$G,"&lt;="&amp;$G779)=0,"",_xlfn.MAXIFS(purchase!$G:$G,purchase!$C:$C,$C779,purchase!$E:$E,$E779,purchase!$G:$G,"&gt;="&amp;$F779,purchase!$G:$G,"&lt;="&amp;$G779))</f>
        <v/>
      </c>
      <c r="L779" s="4" t="n"/>
      <c r="M779" s="4" t="n"/>
      <c r="N779" s="10">
        <f>IF(M779="","",SUMIFS(purchase!$N:$N,purchase!$C:$C,$C779,purchase!$E:$E,$E779,purchase!$G:$G,"&gt;="&amp;$F779,purchase!$G:$G,"&lt;="&amp;$G779))</f>
        <v/>
      </c>
      <c r="O779" s="10">
        <f>IF(M779="","",M779-N779)</f>
        <v/>
      </c>
      <c r="P779" s="11">
        <f>IF(M779=0,"",N779/M779)</f>
        <v/>
      </c>
      <c r="Q779" s="12">
        <f>IF(OR(G779="",O779=""),"",
IF(AND(G779&lt;TODAY(),O779&gt;0),"YES","NO"))</f>
        <v/>
      </c>
      <c r="R779" s="13" t="n"/>
      <c r="S779" s="14" t="n"/>
      <c r="T779" s="15">
        <f>IF(Q779="YES", IF(R779="Company",L779*(1+S779),IF(R779="Vendor",L779*(1-S779),"")),"")</f>
        <v/>
      </c>
      <c r="U779" s="15">
        <f>IF(Q779="YES",O779*T779,"")</f>
        <v/>
      </c>
      <c r="V779" s="16" t="n"/>
      <c r="W779" s="17">
        <f>IF(Q779="YES",G779+V779,"")</f>
        <v/>
      </c>
      <c r="X779" s="18">
        <f>IF(Q779="YES",IF(TODAY()&gt;W779,"OVERDUE","WITHIN TIME"),"")</f>
        <v/>
      </c>
    </row>
    <row r="780">
      <c r="A780" s="3" t="n">
        <v>776</v>
      </c>
      <c r="B780" s="4" t="n"/>
      <c r="C780" s="4" t="n"/>
      <c r="D780" s="5">
        <f>IF(E780="NRFC","Natural Rubber Field Coagulam","")</f>
        <v/>
      </c>
      <c r="E780" s="4" t="n"/>
      <c r="F780" s="6" t="n"/>
      <c r="G780" s="6" t="n"/>
      <c r="H780" s="7">
        <f>IF(G780="","",G780-TODAY())</f>
        <v/>
      </c>
      <c r="I780" s="8">
        <f>IF(G780="","",
IF(G780&lt;TODAY(),
IF(O780&gt;0,"Violated","Completed"),
IF(H780&lt;=7,"Expiring Soon",
"Active")))</f>
        <v/>
      </c>
      <c r="J780" s="8">
        <f>IF(C780="","",COUNTIFS(purchase!$C:$C,$C780,purchase!$E:$E,$E780,purchase!$G:$G,"&gt;="&amp;$F780,purchase!$G:$G,"&lt;="&amp;$G780))</f>
        <v/>
      </c>
      <c r="K780" s="9">
        <f>IF(COUNTIFS(purchase!$C:$C,$C780,purchase!$E:$E,$E780,purchase!$G:$G,"&gt;="&amp;$F780,purchase!$G:$G,"&lt;="&amp;$G780)=0,"",_xlfn.MAXIFS(purchase!$G:$G,purchase!$C:$C,$C780,purchase!$E:$E,$E780,purchase!$G:$G,"&gt;="&amp;$F780,purchase!$G:$G,"&lt;="&amp;$G780))</f>
        <v/>
      </c>
      <c r="L780" s="4" t="n"/>
      <c r="M780" s="4" t="n"/>
      <c r="N780" s="10">
        <f>IF(M780="","",SUMIFS(purchase!$N:$N,purchase!$C:$C,$C780,purchase!$E:$E,$E780,purchase!$G:$G,"&gt;="&amp;$F780,purchase!$G:$G,"&lt;="&amp;$G780))</f>
        <v/>
      </c>
      <c r="O780" s="10">
        <f>IF(M780="","",M780-N780)</f>
        <v/>
      </c>
      <c r="P780" s="11">
        <f>IF(M780=0,"",N780/M780)</f>
        <v/>
      </c>
      <c r="Q780" s="12">
        <f>IF(OR(G780="",O780=""),"",
IF(AND(G780&lt;TODAY(),O780&gt;0),"YES","NO"))</f>
        <v/>
      </c>
      <c r="R780" s="13" t="n"/>
      <c r="S780" s="14" t="n"/>
      <c r="T780" s="15">
        <f>IF(Q780="YES", IF(R780="Company",L780*(1+S780),IF(R780="Vendor",L780*(1-S780),"")),"")</f>
        <v/>
      </c>
      <c r="U780" s="15">
        <f>IF(Q780="YES",O780*T780,"")</f>
        <v/>
      </c>
      <c r="V780" s="16" t="n"/>
      <c r="W780" s="17">
        <f>IF(Q780="YES",G780+V780,"")</f>
        <v/>
      </c>
      <c r="X780" s="18">
        <f>IF(Q780="YES",IF(TODAY()&gt;W780,"OVERDUE","WITHIN TIME"),"")</f>
        <v/>
      </c>
    </row>
    <row r="781">
      <c r="A781" s="3" t="n">
        <v>777</v>
      </c>
      <c r="B781" s="4" t="n"/>
      <c r="C781" s="4" t="n"/>
      <c r="D781" s="5">
        <f>IF(E781="NRFC","Natural Rubber Field Coagulam","")</f>
        <v/>
      </c>
      <c r="E781" s="4" t="n"/>
      <c r="F781" s="6" t="n"/>
      <c r="G781" s="6" t="n"/>
      <c r="H781" s="7">
        <f>IF(G781="","",G781-TODAY())</f>
        <v/>
      </c>
      <c r="I781" s="8">
        <f>IF(G781="","",
IF(G781&lt;TODAY(),
IF(O781&gt;0,"Violated","Completed"),
IF(H781&lt;=7,"Expiring Soon",
"Active")))</f>
        <v/>
      </c>
      <c r="J781" s="8">
        <f>IF(C781="","",COUNTIFS(purchase!$C:$C,$C781,purchase!$E:$E,$E781,purchase!$G:$G,"&gt;="&amp;$F781,purchase!$G:$G,"&lt;="&amp;$G781))</f>
        <v/>
      </c>
      <c r="K781" s="9">
        <f>IF(COUNTIFS(purchase!$C:$C,$C781,purchase!$E:$E,$E781,purchase!$G:$G,"&gt;="&amp;$F781,purchase!$G:$G,"&lt;="&amp;$G781)=0,"",_xlfn.MAXIFS(purchase!$G:$G,purchase!$C:$C,$C781,purchase!$E:$E,$E781,purchase!$G:$G,"&gt;="&amp;$F781,purchase!$G:$G,"&lt;="&amp;$G781))</f>
        <v/>
      </c>
      <c r="L781" s="4" t="n"/>
      <c r="M781" s="4" t="n"/>
      <c r="N781" s="10">
        <f>IF(M781="","",SUMIFS(purchase!$N:$N,purchase!$C:$C,$C781,purchase!$E:$E,$E781,purchase!$G:$G,"&gt;="&amp;$F781,purchase!$G:$G,"&lt;="&amp;$G781))</f>
        <v/>
      </c>
      <c r="O781" s="10">
        <f>IF(M781="","",M781-N781)</f>
        <v/>
      </c>
      <c r="P781" s="11">
        <f>IF(M781=0,"",N781/M781)</f>
        <v/>
      </c>
      <c r="Q781" s="12">
        <f>IF(OR(G781="",O781=""),"",
IF(AND(G781&lt;TODAY(),O781&gt;0),"YES","NO"))</f>
        <v/>
      </c>
      <c r="R781" s="13" t="n"/>
      <c r="S781" s="14" t="n"/>
      <c r="T781" s="15">
        <f>IF(Q781="YES", IF(R781="Company",L781*(1+S781),IF(R781="Vendor",L781*(1-S781),"")),"")</f>
        <v/>
      </c>
      <c r="U781" s="15">
        <f>IF(Q781="YES",O781*T781,"")</f>
        <v/>
      </c>
      <c r="V781" s="16" t="n"/>
      <c r="W781" s="17">
        <f>IF(Q781="YES",G781+V781,"")</f>
        <v/>
      </c>
      <c r="X781" s="18">
        <f>IF(Q781="YES",IF(TODAY()&gt;W781,"OVERDUE","WITHIN TIME"),"")</f>
        <v/>
      </c>
    </row>
    <row r="782">
      <c r="A782" s="3" t="n">
        <v>778</v>
      </c>
      <c r="B782" s="4" t="n"/>
      <c r="C782" s="4" t="n"/>
      <c r="D782" s="5">
        <f>IF(E782="NRFC","Natural Rubber Field Coagulam","")</f>
        <v/>
      </c>
      <c r="E782" s="4" t="n"/>
      <c r="F782" s="6" t="n"/>
      <c r="G782" s="6" t="n"/>
      <c r="H782" s="7">
        <f>IF(G782="","",G782-TODAY())</f>
        <v/>
      </c>
      <c r="I782" s="8">
        <f>IF(G782="","",
IF(G782&lt;TODAY(),
IF(O782&gt;0,"Violated","Completed"),
IF(H782&lt;=7,"Expiring Soon",
"Active")))</f>
        <v/>
      </c>
      <c r="J782" s="8">
        <f>IF(C782="","",COUNTIFS(purchase!$C:$C,$C782,purchase!$E:$E,$E782,purchase!$G:$G,"&gt;="&amp;$F782,purchase!$G:$G,"&lt;="&amp;$G782))</f>
        <v/>
      </c>
      <c r="K782" s="9">
        <f>IF(COUNTIFS(purchase!$C:$C,$C782,purchase!$E:$E,$E782,purchase!$G:$G,"&gt;="&amp;$F782,purchase!$G:$G,"&lt;="&amp;$G782)=0,"",_xlfn.MAXIFS(purchase!$G:$G,purchase!$C:$C,$C782,purchase!$E:$E,$E782,purchase!$G:$G,"&gt;="&amp;$F782,purchase!$G:$G,"&lt;="&amp;$G782))</f>
        <v/>
      </c>
      <c r="L782" s="4" t="n"/>
      <c r="M782" s="4" t="n"/>
      <c r="N782" s="10">
        <f>IF(M782="","",SUMIFS(purchase!$N:$N,purchase!$C:$C,$C782,purchase!$E:$E,$E782,purchase!$G:$G,"&gt;="&amp;$F782,purchase!$G:$G,"&lt;="&amp;$G782))</f>
        <v/>
      </c>
      <c r="O782" s="10">
        <f>IF(M782="","",M782-N782)</f>
        <v/>
      </c>
      <c r="P782" s="11">
        <f>IF(M782=0,"",N782/M782)</f>
        <v/>
      </c>
      <c r="Q782" s="12">
        <f>IF(OR(G782="",O782=""),"",
IF(AND(G782&lt;TODAY(),O782&gt;0),"YES","NO"))</f>
        <v/>
      </c>
      <c r="R782" s="13" t="n"/>
      <c r="S782" s="14" t="n"/>
      <c r="T782" s="15">
        <f>IF(Q782="YES", IF(R782="Company",L782*(1+S782),IF(R782="Vendor",L782*(1-S782),"")),"")</f>
        <v/>
      </c>
      <c r="U782" s="15">
        <f>IF(Q782="YES",O782*T782,"")</f>
        <v/>
      </c>
      <c r="V782" s="16" t="n"/>
      <c r="W782" s="17">
        <f>IF(Q782="YES",G782+V782,"")</f>
        <v/>
      </c>
      <c r="X782" s="18">
        <f>IF(Q782="YES",IF(TODAY()&gt;W782,"OVERDUE","WITHIN TIME"),"")</f>
        <v/>
      </c>
    </row>
    <row r="783">
      <c r="A783" s="3" t="n">
        <v>779</v>
      </c>
      <c r="B783" s="4" t="n"/>
      <c r="C783" s="4" t="n"/>
      <c r="D783" s="5">
        <f>IF(E783="NRFC","Natural Rubber Field Coagulam","")</f>
        <v/>
      </c>
      <c r="E783" s="4" t="n"/>
      <c r="F783" s="6" t="n"/>
      <c r="G783" s="6" t="n"/>
      <c r="H783" s="7">
        <f>IF(G783="","",G783-TODAY())</f>
        <v/>
      </c>
      <c r="I783" s="8">
        <f>IF(G783="","",
IF(G783&lt;TODAY(),
IF(O783&gt;0,"Violated","Completed"),
IF(H783&lt;=7,"Expiring Soon",
"Active")))</f>
        <v/>
      </c>
      <c r="J783" s="8">
        <f>IF(C783="","",COUNTIFS(purchase!$C:$C,$C783,purchase!$E:$E,$E783,purchase!$G:$G,"&gt;="&amp;$F783,purchase!$G:$G,"&lt;="&amp;$G783))</f>
        <v/>
      </c>
      <c r="K783" s="9">
        <f>IF(COUNTIFS(purchase!$C:$C,$C783,purchase!$E:$E,$E783,purchase!$G:$G,"&gt;="&amp;$F783,purchase!$G:$G,"&lt;="&amp;$G783)=0,"",_xlfn.MAXIFS(purchase!$G:$G,purchase!$C:$C,$C783,purchase!$E:$E,$E783,purchase!$G:$G,"&gt;="&amp;$F783,purchase!$G:$G,"&lt;="&amp;$G783))</f>
        <v/>
      </c>
      <c r="L783" s="4" t="n"/>
      <c r="M783" s="4" t="n"/>
      <c r="N783" s="10">
        <f>IF(M783="","",SUMIFS(purchase!$N:$N,purchase!$C:$C,$C783,purchase!$E:$E,$E783,purchase!$G:$G,"&gt;="&amp;$F783,purchase!$G:$G,"&lt;="&amp;$G783))</f>
        <v/>
      </c>
      <c r="O783" s="10">
        <f>IF(M783="","",M783-N783)</f>
        <v/>
      </c>
      <c r="P783" s="11">
        <f>IF(M783=0,"",N783/M783)</f>
        <v/>
      </c>
      <c r="Q783" s="12">
        <f>IF(OR(G783="",O783=""),"",
IF(AND(G783&lt;TODAY(),O783&gt;0),"YES","NO"))</f>
        <v/>
      </c>
      <c r="R783" s="13" t="n"/>
      <c r="S783" s="14" t="n"/>
      <c r="T783" s="15">
        <f>IF(Q783="YES", IF(R783="Company",L783*(1+S783),IF(R783="Vendor",L783*(1-S783),"")),"")</f>
        <v/>
      </c>
      <c r="U783" s="15">
        <f>IF(Q783="YES",O783*T783,"")</f>
        <v/>
      </c>
      <c r="V783" s="16" t="n"/>
      <c r="W783" s="17">
        <f>IF(Q783="YES",G783+V783,"")</f>
        <v/>
      </c>
      <c r="X783" s="18">
        <f>IF(Q783="YES",IF(TODAY()&gt;W783,"OVERDUE","WITHIN TIME"),"")</f>
        <v/>
      </c>
    </row>
    <row r="784">
      <c r="A784" s="3" t="n">
        <v>780</v>
      </c>
      <c r="B784" s="4" t="n"/>
      <c r="C784" s="4" t="n"/>
      <c r="D784" s="5">
        <f>IF(E784="NRFC","Natural Rubber Field Coagulam","")</f>
        <v/>
      </c>
      <c r="E784" s="4" t="n"/>
      <c r="F784" s="6" t="n"/>
      <c r="G784" s="6" t="n"/>
      <c r="H784" s="7">
        <f>IF(G784="","",G784-TODAY())</f>
        <v/>
      </c>
      <c r="I784" s="8">
        <f>IF(G784="","",
IF(G784&lt;TODAY(),
IF(O784&gt;0,"Violated","Completed"),
IF(H784&lt;=7,"Expiring Soon",
"Active")))</f>
        <v/>
      </c>
      <c r="J784" s="8">
        <f>IF(C784="","",COUNTIFS(purchase!$C:$C,$C784,purchase!$E:$E,$E784,purchase!$G:$G,"&gt;="&amp;$F784,purchase!$G:$G,"&lt;="&amp;$G784))</f>
        <v/>
      </c>
      <c r="K784" s="9">
        <f>IF(COUNTIFS(purchase!$C:$C,$C784,purchase!$E:$E,$E784,purchase!$G:$G,"&gt;="&amp;$F784,purchase!$G:$G,"&lt;="&amp;$G784)=0,"",_xlfn.MAXIFS(purchase!$G:$G,purchase!$C:$C,$C784,purchase!$E:$E,$E784,purchase!$G:$G,"&gt;="&amp;$F784,purchase!$G:$G,"&lt;="&amp;$G784))</f>
        <v/>
      </c>
      <c r="L784" s="4" t="n"/>
      <c r="M784" s="4" t="n"/>
      <c r="N784" s="10">
        <f>IF(M784="","",SUMIFS(purchase!$N:$N,purchase!$C:$C,$C784,purchase!$E:$E,$E784,purchase!$G:$G,"&gt;="&amp;$F784,purchase!$G:$G,"&lt;="&amp;$G784))</f>
        <v/>
      </c>
      <c r="O784" s="10">
        <f>IF(M784="","",M784-N784)</f>
        <v/>
      </c>
      <c r="P784" s="11">
        <f>IF(M784=0,"",N784/M784)</f>
        <v/>
      </c>
      <c r="Q784" s="12">
        <f>IF(OR(G784="",O784=""),"",
IF(AND(G784&lt;TODAY(),O784&gt;0),"YES","NO"))</f>
        <v/>
      </c>
      <c r="R784" s="13" t="n"/>
      <c r="S784" s="14" t="n"/>
      <c r="T784" s="15">
        <f>IF(Q784="YES", IF(R784="Company",L784*(1+S784),IF(R784="Vendor",L784*(1-S784),"")),"")</f>
        <v/>
      </c>
      <c r="U784" s="15">
        <f>IF(Q784="YES",O784*T784,"")</f>
        <v/>
      </c>
      <c r="V784" s="16" t="n"/>
      <c r="W784" s="17">
        <f>IF(Q784="YES",G784+V784,"")</f>
        <v/>
      </c>
      <c r="X784" s="18">
        <f>IF(Q784="YES",IF(TODAY()&gt;W784,"OVERDUE","WITHIN TIME"),"")</f>
        <v/>
      </c>
    </row>
    <row r="785">
      <c r="A785" s="3" t="n">
        <v>781</v>
      </c>
      <c r="B785" s="4" t="n"/>
      <c r="C785" s="4" t="n"/>
      <c r="D785" s="5">
        <f>IF(E785="NRFC","Natural Rubber Field Coagulam","")</f>
        <v/>
      </c>
      <c r="E785" s="4" t="n"/>
      <c r="F785" s="6" t="n"/>
      <c r="G785" s="6" t="n"/>
      <c r="H785" s="7">
        <f>IF(G785="","",G785-TODAY())</f>
        <v/>
      </c>
      <c r="I785" s="8">
        <f>IF(G785="","",
IF(G785&lt;TODAY(),
IF(O785&gt;0,"Violated","Completed"),
IF(H785&lt;=7,"Expiring Soon",
"Active")))</f>
        <v/>
      </c>
      <c r="J785" s="8">
        <f>IF(C785="","",COUNTIFS(purchase!$C:$C,$C785,purchase!$E:$E,$E785,purchase!$G:$G,"&gt;="&amp;$F785,purchase!$G:$G,"&lt;="&amp;$G785))</f>
        <v/>
      </c>
      <c r="K785" s="9">
        <f>IF(COUNTIFS(purchase!$C:$C,$C785,purchase!$E:$E,$E785,purchase!$G:$G,"&gt;="&amp;$F785,purchase!$G:$G,"&lt;="&amp;$G785)=0,"",_xlfn.MAXIFS(purchase!$G:$G,purchase!$C:$C,$C785,purchase!$E:$E,$E785,purchase!$G:$G,"&gt;="&amp;$F785,purchase!$G:$G,"&lt;="&amp;$G785))</f>
        <v/>
      </c>
      <c r="L785" s="4" t="n"/>
      <c r="M785" s="4" t="n"/>
      <c r="N785" s="10">
        <f>IF(M785="","",SUMIFS(purchase!$N:$N,purchase!$C:$C,$C785,purchase!$E:$E,$E785,purchase!$G:$G,"&gt;="&amp;$F785,purchase!$G:$G,"&lt;="&amp;$G785))</f>
        <v/>
      </c>
      <c r="O785" s="10">
        <f>IF(M785="","",M785-N785)</f>
        <v/>
      </c>
      <c r="P785" s="11">
        <f>IF(M785=0,"",N785/M785)</f>
        <v/>
      </c>
      <c r="Q785" s="12">
        <f>IF(OR(G785="",O785=""),"",
IF(AND(G785&lt;TODAY(),O785&gt;0),"YES","NO"))</f>
        <v/>
      </c>
      <c r="R785" s="13" t="n"/>
      <c r="S785" s="14" t="n"/>
      <c r="T785" s="15">
        <f>IF(Q785="YES", IF(R785="Company",L785*(1+S785),IF(R785="Vendor",L785*(1-S785),"")),"")</f>
        <v/>
      </c>
      <c r="U785" s="15">
        <f>IF(Q785="YES",O785*T785,"")</f>
        <v/>
      </c>
      <c r="V785" s="16" t="n"/>
      <c r="W785" s="17">
        <f>IF(Q785="YES",G785+V785,"")</f>
        <v/>
      </c>
      <c r="X785" s="18">
        <f>IF(Q785="YES",IF(TODAY()&gt;W785,"OVERDUE","WITHIN TIME"),"")</f>
        <v/>
      </c>
    </row>
    <row r="786">
      <c r="A786" s="3" t="n">
        <v>782</v>
      </c>
      <c r="B786" s="4" t="n"/>
      <c r="C786" s="4" t="n"/>
      <c r="D786" s="5">
        <f>IF(E786="NRFC","Natural Rubber Field Coagulam","")</f>
        <v/>
      </c>
      <c r="E786" s="4" t="n"/>
      <c r="F786" s="6" t="n"/>
      <c r="G786" s="6" t="n"/>
      <c r="H786" s="7">
        <f>IF(G786="","",G786-TODAY())</f>
        <v/>
      </c>
      <c r="I786" s="8">
        <f>IF(G786="","",
IF(G786&lt;TODAY(),
IF(O786&gt;0,"Violated","Completed"),
IF(H786&lt;=7,"Expiring Soon",
"Active")))</f>
        <v/>
      </c>
      <c r="J786" s="8">
        <f>IF(C786="","",COUNTIFS(purchase!$C:$C,$C786,purchase!$E:$E,$E786,purchase!$G:$G,"&gt;="&amp;$F786,purchase!$G:$G,"&lt;="&amp;$G786))</f>
        <v/>
      </c>
      <c r="K786" s="9">
        <f>IF(COUNTIFS(purchase!$C:$C,$C786,purchase!$E:$E,$E786,purchase!$G:$G,"&gt;="&amp;$F786,purchase!$G:$G,"&lt;="&amp;$G786)=0,"",_xlfn.MAXIFS(purchase!$G:$G,purchase!$C:$C,$C786,purchase!$E:$E,$E786,purchase!$G:$G,"&gt;="&amp;$F786,purchase!$G:$G,"&lt;="&amp;$G786))</f>
        <v/>
      </c>
      <c r="L786" s="4" t="n"/>
      <c r="M786" s="4" t="n"/>
      <c r="N786" s="10">
        <f>IF(M786="","",SUMIFS(purchase!$N:$N,purchase!$C:$C,$C786,purchase!$E:$E,$E786,purchase!$G:$G,"&gt;="&amp;$F786,purchase!$G:$G,"&lt;="&amp;$G786))</f>
        <v/>
      </c>
      <c r="O786" s="10">
        <f>IF(M786="","",M786-N786)</f>
        <v/>
      </c>
      <c r="P786" s="11">
        <f>IF(M786=0,"",N786/M786)</f>
        <v/>
      </c>
      <c r="Q786" s="12">
        <f>IF(OR(G786="",O786=""),"",
IF(AND(G786&lt;TODAY(),O786&gt;0),"YES","NO"))</f>
        <v/>
      </c>
      <c r="R786" s="13" t="n"/>
      <c r="S786" s="14" t="n"/>
      <c r="T786" s="15">
        <f>IF(Q786="YES", IF(R786="Company",L786*(1+S786),IF(R786="Vendor",L786*(1-S786),"")),"")</f>
        <v/>
      </c>
      <c r="U786" s="15">
        <f>IF(Q786="YES",O786*T786,"")</f>
        <v/>
      </c>
      <c r="V786" s="16" t="n"/>
      <c r="W786" s="17">
        <f>IF(Q786="YES",G786+V786,"")</f>
        <v/>
      </c>
      <c r="X786" s="18">
        <f>IF(Q786="YES",IF(TODAY()&gt;W786,"OVERDUE","WITHIN TIME"),"")</f>
        <v/>
      </c>
    </row>
    <row r="787">
      <c r="A787" s="3" t="n">
        <v>783</v>
      </c>
      <c r="B787" s="4" t="n"/>
      <c r="C787" s="4" t="n"/>
      <c r="D787" s="5">
        <f>IF(E787="NRFC","Natural Rubber Field Coagulam","")</f>
        <v/>
      </c>
      <c r="E787" s="4" t="n"/>
      <c r="F787" s="6" t="n"/>
      <c r="G787" s="6" t="n"/>
      <c r="H787" s="7">
        <f>IF(G787="","",G787-TODAY())</f>
        <v/>
      </c>
      <c r="I787" s="8">
        <f>IF(G787="","",
IF(G787&lt;TODAY(),
IF(O787&gt;0,"Violated","Completed"),
IF(H787&lt;=7,"Expiring Soon",
"Active")))</f>
        <v/>
      </c>
      <c r="J787" s="8">
        <f>IF(C787="","",COUNTIFS(purchase!$C:$C,$C787,purchase!$E:$E,$E787,purchase!$G:$G,"&gt;="&amp;$F787,purchase!$G:$G,"&lt;="&amp;$G787))</f>
        <v/>
      </c>
      <c r="K787" s="9">
        <f>IF(COUNTIFS(purchase!$C:$C,$C787,purchase!$E:$E,$E787,purchase!$G:$G,"&gt;="&amp;$F787,purchase!$G:$G,"&lt;="&amp;$G787)=0,"",_xlfn.MAXIFS(purchase!$G:$G,purchase!$C:$C,$C787,purchase!$E:$E,$E787,purchase!$G:$G,"&gt;="&amp;$F787,purchase!$G:$G,"&lt;="&amp;$G787))</f>
        <v/>
      </c>
      <c r="L787" s="4" t="n"/>
      <c r="M787" s="4" t="n"/>
      <c r="N787" s="10">
        <f>IF(M787="","",SUMIFS(purchase!$N:$N,purchase!$C:$C,$C787,purchase!$E:$E,$E787,purchase!$G:$G,"&gt;="&amp;$F787,purchase!$G:$G,"&lt;="&amp;$G787))</f>
        <v/>
      </c>
      <c r="O787" s="10">
        <f>IF(M787="","",M787-N787)</f>
        <v/>
      </c>
      <c r="P787" s="11">
        <f>IF(M787=0,"",N787/M787)</f>
        <v/>
      </c>
      <c r="Q787" s="12">
        <f>IF(OR(G787="",O787=""),"",
IF(AND(G787&lt;TODAY(),O787&gt;0),"YES","NO"))</f>
        <v/>
      </c>
      <c r="R787" s="13" t="n"/>
      <c r="S787" s="14" t="n"/>
      <c r="T787" s="15">
        <f>IF(Q787="YES", IF(R787="Company",L787*(1+S787),IF(R787="Vendor",L787*(1-S787),"")),"")</f>
        <v/>
      </c>
      <c r="U787" s="15">
        <f>IF(Q787="YES",O787*T787,"")</f>
        <v/>
      </c>
      <c r="V787" s="16" t="n"/>
      <c r="W787" s="17">
        <f>IF(Q787="YES",G787+V787,"")</f>
        <v/>
      </c>
      <c r="X787" s="18">
        <f>IF(Q787="YES",IF(TODAY()&gt;W787,"OVERDUE","WITHIN TIME"),"")</f>
        <v/>
      </c>
    </row>
    <row r="788">
      <c r="A788" s="3" t="n">
        <v>784</v>
      </c>
      <c r="B788" s="4" t="n"/>
      <c r="C788" s="4" t="n"/>
      <c r="D788" s="5">
        <f>IF(E788="NRFC","Natural Rubber Field Coagulam","")</f>
        <v/>
      </c>
      <c r="E788" s="4" t="n"/>
      <c r="F788" s="6" t="n"/>
      <c r="G788" s="6" t="n"/>
      <c r="H788" s="7">
        <f>IF(G788="","",G788-TODAY())</f>
        <v/>
      </c>
      <c r="I788" s="8">
        <f>IF(G788="","",
IF(G788&lt;TODAY(),
IF(O788&gt;0,"Violated","Completed"),
IF(H788&lt;=7,"Expiring Soon",
"Active")))</f>
        <v/>
      </c>
      <c r="J788" s="8">
        <f>IF(C788="","",COUNTIFS(purchase!$C:$C,$C788,purchase!$E:$E,$E788,purchase!$G:$G,"&gt;="&amp;$F788,purchase!$G:$G,"&lt;="&amp;$G788))</f>
        <v/>
      </c>
      <c r="K788" s="9">
        <f>IF(COUNTIFS(purchase!$C:$C,$C788,purchase!$E:$E,$E788,purchase!$G:$G,"&gt;="&amp;$F788,purchase!$G:$G,"&lt;="&amp;$G788)=0,"",_xlfn.MAXIFS(purchase!$G:$G,purchase!$C:$C,$C788,purchase!$E:$E,$E788,purchase!$G:$G,"&gt;="&amp;$F788,purchase!$G:$G,"&lt;="&amp;$G788))</f>
        <v/>
      </c>
      <c r="L788" s="4" t="n"/>
      <c r="M788" s="4" t="n"/>
      <c r="N788" s="10">
        <f>IF(M788="","",SUMIFS(purchase!$N:$N,purchase!$C:$C,$C788,purchase!$E:$E,$E788,purchase!$G:$G,"&gt;="&amp;$F788,purchase!$G:$G,"&lt;="&amp;$G788))</f>
        <v/>
      </c>
      <c r="O788" s="10">
        <f>IF(M788="","",M788-N788)</f>
        <v/>
      </c>
      <c r="P788" s="11">
        <f>IF(M788=0,"",N788/M788)</f>
        <v/>
      </c>
      <c r="Q788" s="12">
        <f>IF(OR(G788="",O788=""),"",
IF(AND(G788&lt;TODAY(),O788&gt;0),"YES","NO"))</f>
        <v/>
      </c>
      <c r="R788" s="13" t="n"/>
      <c r="S788" s="14" t="n"/>
      <c r="T788" s="15">
        <f>IF(Q788="YES", IF(R788="Company",L788*(1+S788),IF(R788="Vendor",L788*(1-S788),"")),"")</f>
        <v/>
      </c>
      <c r="U788" s="15">
        <f>IF(Q788="YES",O788*T788,"")</f>
        <v/>
      </c>
      <c r="V788" s="16" t="n"/>
      <c r="W788" s="17">
        <f>IF(Q788="YES",G788+V788,"")</f>
        <v/>
      </c>
      <c r="X788" s="18">
        <f>IF(Q788="YES",IF(TODAY()&gt;W788,"OVERDUE","WITHIN TIME"),"")</f>
        <v/>
      </c>
    </row>
    <row r="789">
      <c r="A789" s="3" t="n">
        <v>785</v>
      </c>
      <c r="B789" s="4" t="n"/>
      <c r="C789" s="4" t="n"/>
      <c r="D789" s="5">
        <f>IF(E789="NRFC","Natural Rubber Field Coagulam","")</f>
        <v/>
      </c>
      <c r="E789" s="4" t="n"/>
      <c r="F789" s="6" t="n"/>
      <c r="G789" s="6" t="n"/>
      <c r="H789" s="7">
        <f>IF(G789="","",G789-TODAY())</f>
        <v/>
      </c>
      <c r="I789" s="8">
        <f>IF(G789="","",
IF(G789&lt;TODAY(),
IF(O789&gt;0,"Violated","Completed"),
IF(H789&lt;=7,"Expiring Soon",
"Active")))</f>
        <v/>
      </c>
      <c r="J789" s="8">
        <f>IF(C789="","",COUNTIFS(purchase!$C:$C,$C789,purchase!$E:$E,$E789,purchase!$G:$G,"&gt;="&amp;$F789,purchase!$G:$G,"&lt;="&amp;$G789))</f>
        <v/>
      </c>
      <c r="K789" s="9">
        <f>IF(COUNTIFS(purchase!$C:$C,$C789,purchase!$E:$E,$E789,purchase!$G:$G,"&gt;="&amp;$F789,purchase!$G:$G,"&lt;="&amp;$G789)=0,"",_xlfn.MAXIFS(purchase!$G:$G,purchase!$C:$C,$C789,purchase!$E:$E,$E789,purchase!$G:$G,"&gt;="&amp;$F789,purchase!$G:$G,"&lt;="&amp;$G789))</f>
        <v/>
      </c>
      <c r="L789" s="4" t="n"/>
      <c r="M789" s="4" t="n"/>
      <c r="N789" s="10">
        <f>IF(M789="","",SUMIFS(purchase!$N:$N,purchase!$C:$C,$C789,purchase!$E:$E,$E789,purchase!$G:$G,"&gt;="&amp;$F789,purchase!$G:$G,"&lt;="&amp;$G789))</f>
        <v/>
      </c>
      <c r="O789" s="10">
        <f>IF(M789="","",M789-N789)</f>
        <v/>
      </c>
      <c r="P789" s="11">
        <f>IF(M789=0,"",N789/M789)</f>
        <v/>
      </c>
      <c r="Q789" s="12">
        <f>IF(OR(G789="",O789=""),"",
IF(AND(G789&lt;TODAY(),O789&gt;0),"YES","NO"))</f>
        <v/>
      </c>
      <c r="R789" s="13" t="n"/>
      <c r="S789" s="14" t="n"/>
      <c r="T789" s="15">
        <f>IF(Q789="YES", IF(R789="Company",L789*(1+S789),IF(R789="Vendor",L789*(1-S789),"")),"")</f>
        <v/>
      </c>
      <c r="U789" s="15">
        <f>IF(Q789="YES",O789*T789,"")</f>
        <v/>
      </c>
      <c r="V789" s="16" t="n"/>
      <c r="W789" s="17">
        <f>IF(Q789="YES",G789+V789,"")</f>
        <v/>
      </c>
      <c r="X789" s="18">
        <f>IF(Q789="YES",IF(TODAY()&gt;W789,"OVERDUE","WITHIN TIME"),"")</f>
        <v/>
      </c>
    </row>
    <row r="790">
      <c r="A790" s="3" t="n">
        <v>786</v>
      </c>
      <c r="B790" s="4" t="n"/>
      <c r="C790" s="4" t="n"/>
      <c r="D790" s="5">
        <f>IF(E790="NRFC","Natural Rubber Field Coagulam","")</f>
        <v/>
      </c>
      <c r="E790" s="4" t="n"/>
      <c r="F790" s="6" t="n"/>
      <c r="G790" s="6" t="n"/>
      <c r="H790" s="7">
        <f>IF(G790="","",G790-TODAY())</f>
        <v/>
      </c>
      <c r="I790" s="8">
        <f>IF(G790="","",
IF(G790&lt;TODAY(),
IF(O790&gt;0,"Violated","Completed"),
IF(H790&lt;=7,"Expiring Soon",
"Active")))</f>
        <v/>
      </c>
      <c r="J790" s="8">
        <f>IF(C790="","",COUNTIFS(purchase!$C:$C,$C790,purchase!$E:$E,$E790,purchase!$G:$G,"&gt;="&amp;$F790,purchase!$G:$G,"&lt;="&amp;$G790))</f>
        <v/>
      </c>
      <c r="K790" s="9">
        <f>IF(COUNTIFS(purchase!$C:$C,$C790,purchase!$E:$E,$E790,purchase!$G:$G,"&gt;="&amp;$F790,purchase!$G:$G,"&lt;="&amp;$G790)=0,"",_xlfn.MAXIFS(purchase!$G:$G,purchase!$C:$C,$C790,purchase!$E:$E,$E790,purchase!$G:$G,"&gt;="&amp;$F790,purchase!$G:$G,"&lt;="&amp;$G790))</f>
        <v/>
      </c>
      <c r="L790" s="4" t="n"/>
      <c r="M790" s="4" t="n"/>
      <c r="N790" s="10">
        <f>IF(M790="","",SUMIFS(purchase!$N:$N,purchase!$C:$C,$C790,purchase!$E:$E,$E790,purchase!$G:$G,"&gt;="&amp;$F790,purchase!$G:$G,"&lt;="&amp;$G790))</f>
        <v/>
      </c>
      <c r="O790" s="10">
        <f>IF(M790="","",M790-N790)</f>
        <v/>
      </c>
      <c r="P790" s="11">
        <f>IF(M790=0,"",N790/M790)</f>
        <v/>
      </c>
      <c r="Q790" s="12">
        <f>IF(OR(G790="",O790=""),"",
IF(AND(G790&lt;TODAY(),O790&gt;0),"YES","NO"))</f>
        <v/>
      </c>
      <c r="R790" s="13" t="n"/>
      <c r="S790" s="14" t="n"/>
      <c r="T790" s="15">
        <f>IF(Q790="YES", IF(R790="Company",L790*(1+S790),IF(R790="Vendor",L790*(1-S790),"")),"")</f>
        <v/>
      </c>
      <c r="U790" s="15">
        <f>IF(Q790="YES",O790*T790,"")</f>
        <v/>
      </c>
      <c r="V790" s="16" t="n"/>
      <c r="W790" s="17">
        <f>IF(Q790="YES",G790+V790,"")</f>
        <v/>
      </c>
      <c r="X790" s="18">
        <f>IF(Q790="YES",IF(TODAY()&gt;W790,"OVERDUE","WITHIN TIME"),"")</f>
        <v/>
      </c>
    </row>
    <row r="791">
      <c r="A791" s="3" t="n">
        <v>787</v>
      </c>
      <c r="B791" s="4" t="n"/>
      <c r="C791" s="4" t="n"/>
      <c r="D791" s="5">
        <f>IF(E791="NRFC","Natural Rubber Field Coagulam","")</f>
        <v/>
      </c>
      <c r="E791" s="4" t="n"/>
      <c r="F791" s="6" t="n"/>
      <c r="G791" s="6" t="n"/>
      <c r="H791" s="7">
        <f>IF(G791="","",G791-TODAY())</f>
        <v/>
      </c>
      <c r="I791" s="8">
        <f>IF(G791="","",
IF(G791&lt;TODAY(),
IF(O791&gt;0,"Violated","Completed"),
IF(H791&lt;=7,"Expiring Soon",
"Active")))</f>
        <v/>
      </c>
      <c r="J791" s="8">
        <f>IF(C791="","",COUNTIFS(purchase!$C:$C,$C791,purchase!$E:$E,$E791,purchase!$G:$G,"&gt;="&amp;$F791,purchase!$G:$G,"&lt;="&amp;$G791))</f>
        <v/>
      </c>
      <c r="K791" s="9">
        <f>IF(COUNTIFS(purchase!$C:$C,$C791,purchase!$E:$E,$E791,purchase!$G:$G,"&gt;="&amp;$F791,purchase!$G:$G,"&lt;="&amp;$G791)=0,"",_xlfn.MAXIFS(purchase!$G:$G,purchase!$C:$C,$C791,purchase!$E:$E,$E791,purchase!$G:$G,"&gt;="&amp;$F791,purchase!$G:$G,"&lt;="&amp;$G791))</f>
        <v/>
      </c>
      <c r="L791" s="4" t="n"/>
      <c r="M791" s="4" t="n"/>
      <c r="N791" s="10">
        <f>IF(M791="","",SUMIFS(purchase!$N:$N,purchase!$C:$C,$C791,purchase!$E:$E,$E791,purchase!$G:$G,"&gt;="&amp;$F791,purchase!$G:$G,"&lt;="&amp;$G791))</f>
        <v/>
      </c>
      <c r="O791" s="10">
        <f>IF(M791="","",M791-N791)</f>
        <v/>
      </c>
      <c r="P791" s="11">
        <f>IF(M791=0,"",N791/M791)</f>
        <v/>
      </c>
      <c r="Q791" s="12">
        <f>IF(OR(G791="",O791=""),"",
IF(AND(G791&lt;TODAY(),O791&gt;0),"YES","NO"))</f>
        <v/>
      </c>
      <c r="R791" s="13" t="n"/>
      <c r="S791" s="14" t="n"/>
      <c r="T791" s="15">
        <f>IF(Q791="YES", IF(R791="Company",L791*(1+S791),IF(R791="Vendor",L791*(1-S791),"")),"")</f>
        <v/>
      </c>
      <c r="U791" s="15">
        <f>IF(Q791="YES",O791*T791,"")</f>
        <v/>
      </c>
      <c r="V791" s="16" t="n"/>
      <c r="W791" s="17">
        <f>IF(Q791="YES",G791+V791,"")</f>
        <v/>
      </c>
      <c r="X791" s="18">
        <f>IF(Q791="YES",IF(TODAY()&gt;W791,"OVERDUE","WITHIN TIME"),"")</f>
        <v/>
      </c>
    </row>
    <row r="792">
      <c r="A792" s="3" t="n">
        <v>788</v>
      </c>
      <c r="B792" s="4" t="n"/>
      <c r="C792" s="4" t="n"/>
      <c r="D792" s="5">
        <f>IF(E792="NRFC","Natural Rubber Field Coagulam","")</f>
        <v/>
      </c>
      <c r="E792" s="4" t="n"/>
      <c r="F792" s="6" t="n"/>
      <c r="G792" s="6" t="n"/>
      <c r="H792" s="7">
        <f>IF(G792="","",G792-TODAY())</f>
        <v/>
      </c>
      <c r="I792" s="8">
        <f>IF(G792="","",
IF(G792&lt;TODAY(),
IF(O792&gt;0,"Violated","Completed"),
IF(H792&lt;=7,"Expiring Soon",
"Active")))</f>
        <v/>
      </c>
      <c r="J792" s="8">
        <f>IF(C792="","",COUNTIFS(purchase!$C:$C,$C792,purchase!$E:$E,$E792,purchase!$G:$G,"&gt;="&amp;$F792,purchase!$G:$G,"&lt;="&amp;$G792))</f>
        <v/>
      </c>
      <c r="K792" s="9">
        <f>IF(COUNTIFS(purchase!$C:$C,$C792,purchase!$E:$E,$E792,purchase!$G:$G,"&gt;="&amp;$F792,purchase!$G:$G,"&lt;="&amp;$G792)=0,"",_xlfn.MAXIFS(purchase!$G:$G,purchase!$C:$C,$C792,purchase!$E:$E,$E792,purchase!$G:$G,"&gt;="&amp;$F792,purchase!$G:$G,"&lt;="&amp;$G792))</f>
        <v/>
      </c>
      <c r="L792" s="4" t="n"/>
      <c r="M792" s="4" t="n"/>
      <c r="N792" s="10">
        <f>IF(M792="","",SUMIFS(purchase!$N:$N,purchase!$C:$C,$C792,purchase!$E:$E,$E792,purchase!$G:$G,"&gt;="&amp;$F792,purchase!$G:$G,"&lt;="&amp;$G792))</f>
        <v/>
      </c>
      <c r="O792" s="10">
        <f>IF(M792="","",M792-N792)</f>
        <v/>
      </c>
      <c r="P792" s="11">
        <f>IF(M792=0,"",N792/M792)</f>
        <v/>
      </c>
      <c r="Q792" s="12">
        <f>IF(OR(G792="",O792=""),"",
IF(AND(G792&lt;TODAY(),O792&gt;0),"YES","NO"))</f>
        <v/>
      </c>
      <c r="R792" s="13" t="n"/>
      <c r="S792" s="14" t="n"/>
      <c r="T792" s="15">
        <f>IF(Q792="YES", IF(R792="Company",L792*(1+S792),IF(R792="Vendor",L792*(1-S792),"")),"")</f>
        <v/>
      </c>
      <c r="U792" s="15">
        <f>IF(Q792="YES",O792*T792,"")</f>
        <v/>
      </c>
      <c r="V792" s="16" t="n"/>
      <c r="W792" s="17">
        <f>IF(Q792="YES",G792+V792,"")</f>
        <v/>
      </c>
      <c r="X792" s="18">
        <f>IF(Q792="YES",IF(TODAY()&gt;W792,"OVERDUE","WITHIN TIME"),"")</f>
        <v/>
      </c>
    </row>
    <row r="793">
      <c r="A793" s="3" t="n">
        <v>789</v>
      </c>
      <c r="B793" s="4" t="n"/>
      <c r="C793" s="4" t="n"/>
      <c r="D793" s="5">
        <f>IF(E793="NRFC","Natural Rubber Field Coagulam","")</f>
        <v/>
      </c>
      <c r="E793" s="4" t="n"/>
      <c r="F793" s="6" t="n"/>
      <c r="G793" s="6" t="n"/>
      <c r="H793" s="7">
        <f>IF(G793="","",G793-TODAY())</f>
        <v/>
      </c>
      <c r="I793" s="8">
        <f>IF(G793="","",
IF(G793&lt;TODAY(),
IF(O793&gt;0,"Violated","Completed"),
IF(H793&lt;=7,"Expiring Soon",
"Active")))</f>
        <v/>
      </c>
      <c r="J793" s="8">
        <f>IF(C793="","",COUNTIFS(purchase!$C:$C,$C793,purchase!$E:$E,$E793,purchase!$G:$G,"&gt;="&amp;$F793,purchase!$G:$G,"&lt;="&amp;$G793))</f>
        <v/>
      </c>
      <c r="K793" s="9">
        <f>IF(COUNTIFS(purchase!$C:$C,$C793,purchase!$E:$E,$E793,purchase!$G:$G,"&gt;="&amp;$F793,purchase!$G:$G,"&lt;="&amp;$G793)=0,"",_xlfn.MAXIFS(purchase!$G:$G,purchase!$C:$C,$C793,purchase!$E:$E,$E793,purchase!$G:$G,"&gt;="&amp;$F793,purchase!$G:$G,"&lt;="&amp;$G793))</f>
        <v/>
      </c>
      <c r="L793" s="4" t="n"/>
      <c r="M793" s="4" t="n"/>
      <c r="N793" s="10">
        <f>IF(M793="","",SUMIFS(purchase!$N:$N,purchase!$C:$C,$C793,purchase!$E:$E,$E793,purchase!$G:$G,"&gt;="&amp;$F793,purchase!$G:$G,"&lt;="&amp;$G793))</f>
        <v/>
      </c>
      <c r="O793" s="10">
        <f>IF(M793="","",M793-N793)</f>
        <v/>
      </c>
      <c r="P793" s="11">
        <f>IF(M793=0,"",N793/M793)</f>
        <v/>
      </c>
      <c r="Q793" s="12">
        <f>IF(OR(G793="",O793=""),"",
IF(AND(G793&lt;TODAY(),O793&gt;0),"YES","NO"))</f>
        <v/>
      </c>
      <c r="R793" s="13" t="n"/>
      <c r="S793" s="14" t="n"/>
      <c r="T793" s="15">
        <f>IF(Q793="YES", IF(R793="Company",L793*(1+S793),IF(R793="Vendor",L793*(1-S793),"")),"")</f>
        <v/>
      </c>
      <c r="U793" s="15">
        <f>IF(Q793="YES",O793*T793,"")</f>
        <v/>
      </c>
      <c r="V793" s="16" t="n"/>
      <c r="W793" s="17">
        <f>IF(Q793="YES",G793+V793,"")</f>
        <v/>
      </c>
      <c r="X793" s="18">
        <f>IF(Q793="YES",IF(TODAY()&gt;W793,"OVERDUE","WITHIN TIME"),"")</f>
        <v/>
      </c>
    </row>
    <row r="794">
      <c r="A794" s="3" t="n">
        <v>790</v>
      </c>
      <c r="B794" s="4" t="n"/>
      <c r="C794" s="4" t="n"/>
      <c r="D794" s="5">
        <f>IF(E794="NRFC","Natural Rubber Field Coagulam","")</f>
        <v/>
      </c>
      <c r="E794" s="4" t="n"/>
      <c r="F794" s="6" t="n"/>
      <c r="G794" s="6" t="n"/>
      <c r="H794" s="7">
        <f>IF(G794="","",G794-TODAY())</f>
        <v/>
      </c>
      <c r="I794" s="8">
        <f>IF(G794="","",
IF(G794&lt;TODAY(),
IF(O794&gt;0,"Violated","Completed"),
IF(H794&lt;=7,"Expiring Soon",
"Active")))</f>
        <v/>
      </c>
      <c r="J794" s="8">
        <f>IF(C794="","",COUNTIFS(purchase!$C:$C,$C794,purchase!$E:$E,$E794,purchase!$G:$G,"&gt;="&amp;$F794,purchase!$G:$G,"&lt;="&amp;$G794))</f>
        <v/>
      </c>
      <c r="K794" s="9">
        <f>IF(COUNTIFS(purchase!$C:$C,$C794,purchase!$E:$E,$E794,purchase!$G:$G,"&gt;="&amp;$F794,purchase!$G:$G,"&lt;="&amp;$G794)=0,"",_xlfn.MAXIFS(purchase!$G:$G,purchase!$C:$C,$C794,purchase!$E:$E,$E794,purchase!$G:$G,"&gt;="&amp;$F794,purchase!$G:$G,"&lt;="&amp;$G794))</f>
        <v/>
      </c>
      <c r="L794" s="4" t="n"/>
      <c r="M794" s="4" t="n"/>
      <c r="N794" s="10">
        <f>IF(M794="","",SUMIFS(purchase!$N:$N,purchase!$C:$C,$C794,purchase!$E:$E,$E794,purchase!$G:$G,"&gt;="&amp;$F794,purchase!$G:$G,"&lt;="&amp;$G794))</f>
        <v/>
      </c>
      <c r="O794" s="10">
        <f>IF(M794="","",M794-N794)</f>
        <v/>
      </c>
      <c r="P794" s="11">
        <f>IF(M794=0,"",N794/M794)</f>
        <v/>
      </c>
      <c r="Q794" s="12">
        <f>IF(OR(G794="",O794=""),"",
IF(AND(G794&lt;TODAY(),O794&gt;0),"YES","NO"))</f>
        <v/>
      </c>
      <c r="R794" s="13" t="n"/>
      <c r="S794" s="14" t="n"/>
      <c r="T794" s="15">
        <f>IF(Q794="YES", IF(R794="Company",L794*(1+S794),IF(R794="Vendor",L794*(1-S794),"")),"")</f>
        <v/>
      </c>
      <c r="U794" s="15">
        <f>IF(Q794="YES",O794*T794,"")</f>
        <v/>
      </c>
      <c r="V794" s="16" t="n"/>
      <c r="W794" s="17">
        <f>IF(Q794="YES",G794+V794,"")</f>
        <v/>
      </c>
      <c r="X794" s="18">
        <f>IF(Q794="YES",IF(TODAY()&gt;W794,"OVERDUE","WITHIN TIME"),"")</f>
        <v/>
      </c>
    </row>
    <row r="795">
      <c r="A795" s="3" t="n">
        <v>791</v>
      </c>
      <c r="B795" s="4" t="n"/>
      <c r="C795" s="4" t="n"/>
      <c r="D795" s="5">
        <f>IF(E795="NRFC","Natural Rubber Field Coagulam","")</f>
        <v/>
      </c>
      <c r="E795" s="4" t="n"/>
      <c r="F795" s="6" t="n"/>
      <c r="G795" s="6" t="n"/>
      <c r="H795" s="7">
        <f>IF(G795="","",G795-TODAY())</f>
        <v/>
      </c>
      <c r="I795" s="8">
        <f>IF(G795="","",
IF(G795&lt;TODAY(),
IF(O795&gt;0,"Violated","Completed"),
IF(H795&lt;=7,"Expiring Soon",
"Active")))</f>
        <v/>
      </c>
      <c r="J795" s="8">
        <f>IF(C795="","",COUNTIFS(purchase!$C:$C,$C795,purchase!$E:$E,$E795,purchase!$G:$G,"&gt;="&amp;$F795,purchase!$G:$G,"&lt;="&amp;$G795))</f>
        <v/>
      </c>
      <c r="K795" s="9">
        <f>IF(COUNTIFS(purchase!$C:$C,$C795,purchase!$E:$E,$E795,purchase!$G:$G,"&gt;="&amp;$F795,purchase!$G:$G,"&lt;="&amp;$G795)=0,"",_xlfn.MAXIFS(purchase!$G:$G,purchase!$C:$C,$C795,purchase!$E:$E,$E795,purchase!$G:$G,"&gt;="&amp;$F795,purchase!$G:$G,"&lt;="&amp;$G795))</f>
        <v/>
      </c>
      <c r="L795" s="4" t="n"/>
      <c r="M795" s="4" t="n"/>
      <c r="N795" s="10">
        <f>IF(M795="","",SUMIFS(purchase!$N:$N,purchase!$C:$C,$C795,purchase!$E:$E,$E795,purchase!$G:$G,"&gt;="&amp;$F795,purchase!$G:$G,"&lt;="&amp;$G795))</f>
        <v/>
      </c>
      <c r="O795" s="10">
        <f>IF(M795="","",M795-N795)</f>
        <v/>
      </c>
      <c r="P795" s="11">
        <f>IF(M795=0,"",N795/M795)</f>
        <v/>
      </c>
      <c r="Q795" s="12">
        <f>IF(OR(G795="",O795=""),"",
IF(AND(G795&lt;TODAY(),O795&gt;0),"YES","NO"))</f>
        <v/>
      </c>
      <c r="R795" s="13" t="n"/>
      <c r="S795" s="14" t="n"/>
      <c r="T795" s="15">
        <f>IF(Q795="YES", IF(R795="Company",L795*(1+S795),IF(R795="Vendor",L795*(1-S795),"")),"")</f>
        <v/>
      </c>
      <c r="U795" s="15">
        <f>IF(Q795="YES",O795*T795,"")</f>
        <v/>
      </c>
      <c r="V795" s="16" t="n"/>
      <c r="W795" s="17">
        <f>IF(Q795="YES",G795+V795,"")</f>
        <v/>
      </c>
      <c r="X795" s="18">
        <f>IF(Q795="YES",IF(TODAY()&gt;W795,"OVERDUE","WITHIN TIME"),"")</f>
        <v/>
      </c>
    </row>
    <row r="796">
      <c r="A796" s="3" t="n">
        <v>792</v>
      </c>
      <c r="B796" s="4" t="n"/>
      <c r="C796" s="4" t="n"/>
      <c r="D796" s="5">
        <f>IF(E796="NRFC","Natural Rubber Field Coagulam","")</f>
        <v/>
      </c>
      <c r="E796" s="4" t="n"/>
      <c r="F796" s="6" t="n"/>
      <c r="G796" s="6" t="n"/>
      <c r="H796" s="7">
        <f>IF(G796="","",G796-TODAY())</f>
        <v/>
      </c>
      <c r="I796" s="8">
        <f>IF(G796="","",
IF(G796&lt;TODAY(),
IF(O796&gt;0,"Violated","Completed"),
IF(H796&lt;=7,"Expiring Soon",
"Active")))</f>
        <v/>
      </c>
      <c r="J796" s="8">
        <f>IF(C796="","",COUNTIFS(purchase!$C:$C,$C796,purchase!$E:$E,$E796,purchase!$G:$G,"&gt;="&amp;$F796,purchase!$G:$G,"&lt;="&amp;$G796))</f>
        <v/>
      </c>
      <c r="K796" s="9">
        <f>IF(COUNTIFS(purchase!$C:$C,$C796,purchase!$E:$E,$E796,purchase!$G:$G,"&gt;="&amp;$F796,purchase!$G:$G,"&lt;="&amp;$G796)=0,"",_xlfn.MAXIFS(purchase!$G:$G,purchase!$C:$C,$C796,purchase!$E:$E,$E796,purchase!$G:$G,"&gt;="&amp;$F796,purchase!$G:$G,"&lt;="&amp;$G796))</f>
        <v/>
      </c>
      <c r="L796" s="4" t="n"/>
      <c r="M796" s="4" t="n"/>
      <c r="N796" s="10">
        <f>IF(M796="","",SUMIFS(purchase!$N:$N,purchase!$C:$C,$C796,purchase!$E:$E,$E796,purchase!$G:$G,"&gt;="&amp;$F796,purchase!$G:$G,"&lt;="&amp;$G796))</f>
        <v/>
      </c>
      <c r="O796" s="10">
        <f>IF(M796="","",M796-N796)</f>
        <v/>
      </c>
      <c r="P796" s="11">
        <f>IF(M796=0,"",N796/M796)</f>
        <v/>
      </c>
      <c r="Q796" s="12">
        <f>IF(OR(G796="",O796=""),"",
IF(AND(G796&lt;TODAY(),O796&gt;0),"YES","NO"))</f>
        <v/>
      </c>
      <c r="R796" s="13" t="n"/>
      <c r="S796" s="14" t="n"/>
      <c r="T796" s="15">
        <f>IF(Q796="YES", IF(R796="Company",L796*(1+S796),IF(R796="Vendor",L796*(1-S796),"")),"")</f>
        <v/>
      </c>
      <c r="U796" s="15">
        <f>IF(Q796="YES",O796*T796,"")</f>
        <v/>
      </c>
      <c r="V796" s="16" t="n"/>
      <c r="W796" s="17">
        <f>IF(Q796="YES",G796+V796,"")</f>
        <v/>
      </c>
      <c r="X796" s="18">
        <f>IF(Q796="YES",IF(TODAY()&gt;W796,"OVERDUE","WITHIN TIME"),"")</f>
        <v/>
      </c>
    </row>
    <row r="797">
      <c r="A797" s="3" t="n">
        <v>793</v>
      </c>
      <c r="B797" s="4" t="n"/>
      <c r="C797" s="4" t="n"/>
      <c r="D797" s="5">
        <f>IF(E797="NRFC","Natural Rubber Field Coagulam","")</f>
        <v/>
      </c>
      <c r="E797" s="4" t="n"/>
      <c r="F797" s="6" t="n"/>
      <c r="G797" s="6" t="n"/>
      <c r="H797" s="7">
        <f>IF(G797="","",G797-TODAY())</f>
        <v/>
      </c>
      <c r="I797" s="8">
        <f>IF(G797="","",
IF(G797&lt;TODAY(),
IF(O797&gt;0,"Violated","Completed"),
IF(H797&lt;=7,"Expiring Soon",
"Active")))</f>
        <v/>
      </c>
      <c r="J797" s="8">
        <f>IF(C797="","",COUNTIFS(purchase!$C:$C,$C797,purchase!$E:$E,$E797,purchase!$G:$G,"&gt;="&amp;$F797,purchase!$G:$G,"&lt;="&amp;$G797))</f>
        <v/>
      </c>
      <c r="K797" s="9">
        <f>IF(COUNTIFS(purchase!$C:$C,$C797,purchase!$E:$E,$E797,purchase!$G:$G,"&gt;="&amp;$F797,purchase!$G:$G,"&lt;="&amp;$G797)=0,"",_xlfn.MAXIFS(purchase!$G:$G,purchase!$C:$C,$C797,purchase!$E:$E,$E797,purchase!$G:$G,"&gt;="&amp;$F797,purchase!$G:$G,"&lt;="&amp;$G797))</f>
        <v/>
      </c>
      <c r="L797" s="4" t="n"/>
      <c r="M797" s="4" t="n"/>
      <c r="N797" s="10">
        <f>IF(M797="","",SUMIFS(purchase!$N:$N,purchase!$C:$C,$C797,purchase!$E:$E,$E797,purchase!$G:$G,"&gt;="&amp;$F797,purchase!$G:$G,"&lt;="&amp;$G797))</f>
        <v/>
      </c>
      <c r="O797" s="10">
        <f>IF(M797="","",M797-N797)</f>
        <v/>
      </c>
      <c r="P797" s="11">
        <f>IF(M797=0,"",N797/M797)</f>
        <v/>
      </c>
      <c r="Q797" s="12">
        <f>IF(OR(G797="",O797=""),"",
IF(AND(G797&lt;TODAY(),O797&gt;0),"YES","NO"))</f>
        <v/>
      </c>
      <c r="R797" s="13" t="n"/>
      <c r="S797" s="14" t="n"/>
      <c r="T797" s="15">
        <f>IF(Q797="YES", IF(R797="Company",L797*(1+S797),IF(R797="Vendor",L797*(1-S797),"")),"")</f>
        <v/>
      </c>
      <c r="U797" s="15">
        <f>IF(Q797="YES",O797*T797,"")</f>
        <v/>
      </c>
      <c r="V797" s="16" t="n"/>
      <c r="W797" s="17">
        <f>IF(Q797="YES",G797+V797,"")</f>
        <v/>
      </c>
      <c r="X797" s="18">
        <f>IF(Q797="YES",IF(TODAY()&gt;W797,"OVERDUE","WITHIN TIME"),"")</f>
        <v/>
      </c>
    </row>
    <row r="798">
      <c r="A798" s="3" t="n">
        <v>794</v>
      </c>
      <c r="B798" s="4" t="n"/>
      <c r="C798" s="4" t="n"/>
      <c r="D798" s="5">
        <f>IF(E798="NRFC","Natural Rubber Field Coagulam","")</f>
        <v/>
      </c>
      <c r="E798" s="4" t="n"/>
      <c r="F798" s="6" t="n"/>
      <c r="G798" s="6" t="n"/>
      <c r="H798" s="7">
        <f>IF(G798="","",G798-TODAY())</f>
        <v/>
      </c>
      <c r="I798" s="8">
        <f>IF(G798="","",
IF(G798&lt;TODAY(),
IF(O798&gt;0,"Violated","Completed"),
IF(H798&lt;=7,"Expiring Soon",
"Active")))</f>
        <v/>
      </c>
      <c r="J798" s="8">
        <f>IF(C798="","",COUNTIFS(purchase!$C:$C,$C798,purchase!$E:$E,$E798,purchase!$G:$G,"&gt;="&amp;$F798,purchase!$G:$G,"&lt;="&amp;$G798))</f>
        <v/>
      </c>
      <c r="K798" s="9">
        <f>IF(COUNTIFS(purchase!$C:$C,$C798,purchase!$E:$E,$E798,purchase!$G:$G,"&gt;="&amp;$F798,purchase!$G:$G,"&lt;="&amp;$G798)=0,"",_xlfn.MAXIFS(purchase!$G:$G,purchase!$C:$C,$C798,purchase!$E:$E,$E798,purchase!$G:$G,"&gt;="&amp;$F798,purchase!$G:$G,"&lt;="&amp;$G798))</f>
        <v/>
      </c>
      <c r="L798" s="4" t="n"/>
      <c r="M798" s="4" t="n"/>
      <c r="N798" s="10">
        <f>IF(M798="","",SUMIFS(purchase!$N:$N,purchase!$C:$C,$C798,purchase!$E:$E,$E798,purchase!$G:$G,"&gt;="&amp;$F798,purchase!$G:$G,"&lt;="&amp;$G798))</f>
        <v/>
      </c>
      <c r="O798" s="10">
        <f>IF(M798="","",M798-N798)</f>
        <v/>
      </c>
      <c r="P798" s="11">
        <f>IF(M798=0,"",N798/M798)</f>
        <v/>
      </c>
      <c r="Q798" s="12">
        <f>IF(OR(G798="",O798=""),"",
IF(AND(G798&lt;TODAY(),O798&gt;0),"YES","NO"))</f>
        <v/>
      </c>
      <c r="R798" s="13" t="n"/>
      <c r="S798" s="14" t="n"/>
      <c r="T798" s="15">
        <f>IF(Q798="YES", IF(R798="Company",L798*(1+S798),IF(R798="Vendor",L798*(1-S798),"")),"")</f>
        <v/>
      </c>
      <c r="U798" s="15">
        <f>IF(Q798="YES",O798*T798,"")</f>
        <v/>
      </c>
      <c r="V798" s="16" t="n"/>
      <c r="W798" s="17">
        <f>IF(Q798="YES",G798+V798,"")</f>
        <v/>
      </c>
      <c r="X798" s="18">
        <f>IF(Q798="YES",IF(TODAY()&gt;W798,"OVERDUE","WITHIN TIME"),"")</f>
        <v/>
      </c>
    </row>
    <row r="799">
      <c r="A799" s="3" t="n">
        <v>795</v>
      </c>
      <c r="B799" s="4" t="n"/>
      <c r="C799" s="4" t="n"/>
      <c r="D799" s="5">
        <f>IF(E799="NRFC","Natural Rubber Field Coagulam","")</f>
        <v/>
      </c>
      <c r="E799" s="4" t="n"/>
      <c r="F799" s="6" t="n"/>
      <c r="G799" s="6" t="n"/>
      <c r="H799" s="7">
        <f>IF(G799="","",G799-TODAY())</f>
        <v/>
      </c>
      <c r="I799" s="8">
        <f>IF(G799="","",
IF(G799&lt;TODAY(),
IF(O799&gt;0,"Violated","Completed"),
IF(H799&lt;=7,"Expiring Soon",
"Active")))</f>
        <v/>
      </c>
      <c r="J799" s="8">
        <f>IF(C799="","",COUNTIFS(purchase!$C:$C,$C799,purchase!$E:$E,$E799,purchase!$G:$G,"&gt;="&amp;$F799,purchase!$G:$G,"&lt;="&amp;$G799))</f>
        <v/>
      </c>
      <c r="K799" s="9">
        <f>IF(COUNTIFS(purchase!$C:$C,$C799,purchase!$E:$E,$E799,purchase!$G:$G,"&gt;="&amp;$F799,purchase!$G:$G,"&lt;="&amp;$G799)=0,"",_xlfn.MAXIFS(purchase!$G:$G,purchase!$C:$C,$C799,purchase!$E:$E,$E799,purchase!$G:$G,"&gt;="&amp;$F799,purchase!$G:$G,"&lt;="&amp;$G799))</f>
        <v/>
      </c>
      <c r="L799" s="4" t="n"/>
      <c r="M799" s="4" t="n"/>
      <c r="N799" s="10">
        <f>IF(M799="","",SUMIFS(purchase!$N:$N,purchase!$C:$C,$C799,purchase!$E:$E,$E799,purchase!$G:$G,"&gt;="&amp;$F799,purchase!$G:$G,"&lt;="&amp;$G799))</f>
        <v/>
      </c>
      <c r="O799" s="10">
        <f>IF(M799="","",M799-N799)</f>
        <v/>
      </c>
      <c r="P799" s="11">
        <f>IF(M799=0,"",N799/M799)</f>
        <v/>
      </c>
      <c r="Q799" s="12">
        <f>IF(OR(G799="",O799=""),"",
IF(AND(G799&lt;TODAY(),O799&gt;0),"YES","NO"))</f>
        <v/>
      </c>
      <c r="R799" s="13" t="n"/>
      <c r="S799" s="14" t="n"/>
      <c r="T799" s="15">
        <f>IF(Q799="YES", IF(R799="Company",L799*(1+S799),IF(R799="Vendor",L799*(1-S799),"")),"")</f>
        <v/>
      </c>
      <c r="U799" s="15">
        <f>IF(Q799="YES",O799*T799,"")</f>
        <v/>
      </c>
      <c r="V799" s="16" t="n"/>
      <c r="W799" s="17">
        <f>IF(Q799="YES",G799+V799,"")</f>
        <v/>
      </c>
      <c r="X799" s="18">
        <f>IF(Q799="YES",IF(TODAY()&gt;W799,"OVERDUE","WITHIN TIME"),"")</f>
        <v/>
      </c>
    </row>
    <row r="800">
      <c r="A800" s="3" t="n">
        <v>796</v>
      </c>
      <c r="B800" s="4" t="n"/>
      <c r="C800" s="4" t="n"/>
      <c r="D800" s="5">
        <f>IF(E800="NRFC","Natural Rubber Field Coagulam","")</f>
        <v/>
      </c>
      <c r="E800" s="4" t="n"/>
      <c r="F800" s="6" t="n"/>
      <c r="G800" s="6" t="n"/>
      <c r="H800" s="7">
        <f>IF(G800="","",G800-TODAY())</f>
        <v/>
      </c>
      <c r="I800" s="8">
        <f>IF(G800="","",
IF(G800&lt;TODAY(),
IF(O800&gt;0,"Violated","Completed"),
IF(H800&lt;=7,"Expiring Soon",
"Active")))</f>
        <v/>
      </c>
      <c r="J800" s="8">
        <f>IF(C800="","",COUNTIFS(purchase!$C:$C,$C800,purchase!$E:$E,$E800,purchase!$G:$G,"&gt;="&amp;$F800,purchase!$G:$G,"&lt;="&amp;$G800))</f>
        <v/>
      </c>
      <c r="K800" s="9">
        <f>IF(COUNTIFS(purchase!$C:$C,$C800,purchase!$E:$E,$E800,purchase!$G:$G,"&gt;="&amp;$F800,purchase!$G:$G,"&lt;="&amp;$G800)=0,"",_xlfn.MAXIFS(purchase!$G:$G,purchase!$C:$C,$C800,purchase!$E:$E,$E800,purchase!$G:$G,"&gt;="&amp;$F800,purchase!$G:$G,"&lt;="&amp;$G800))</f>
        <v/>
      </c>
      <c r="L800" s="4" t="n"/>
      <c r="M800" s="4" t="n"/>
      <c r="N800" s="10">
        <f>IF(M800="","",SUMIFS(purchase!$N:$N,purchase!$C:$C,$C800,purchase!$E:$E,$E800,purchase!$G:$G,"&gt;="&amp;$F800,purchase!$G:$G,"&lt;="&amp;$G800))</f>
        <v/>
      </c>
      <c r="O800" s="10">
        <f>IF(M800="","",M800-N800)</f>
        <v/>
      </c>
      <c r="P800" s="11">
        <f>IF(M800=0,"",N800/M800)</f>
        <v/>
      </c>
      <c r="Q800" s="12">
        <f>IF(OR(G800="",O800=""),"",
IF(AND(G800&lt;TODAY(),O800&gt;0),"YES","NO"))</f>
        <v/>
      </c>
      <c r="R800" s="13" t="n"/>
      <c r="S800" s="14" t="n"/>
      <c r="T800" s="15">
        <f>IF(Q800="YES", IF(R800="Company",L800*(1+S800),IF(R800="Vendor",L800*(1-S800),"")),"")</f>
        <v/>
      </c>
      <c r="U800" s="15">
        <f>IF(Q800="YES",O800*T800,"")</f>
        <v/>
      </c>
      <c r="V800" s="16" t="n"/>
      <c r="W800" s="17">
        <f>IF(Q800="YES",G800+V800,"")</f>
        <v/>
      </c>
      <c r="X800" s="18">
        <f>IF(Q800="YES",IF(TODAY()&gt;W800,"OVERDUE","WITHIN TIME"),"")</f>
        <v/>
      </c>
    </row>
    <row r="801">
      <c r="A801" s="3" t="n">
        <v>797</v>
      </c>
      <c r="B801" s="4" t="n"/>
      <c r="C801" s="4" t="n"/>
      <c r="D801" s="5">
        <f>IF(E801="NRFC","Natural Rubber Field Coagulam","")</f>
        <v/>
      </c>
      <c r="E801" s="4" t="n"/>
      <c r="F801" s="6" t="n"/>
      <c r="G801" s="6" t="n"/>
      <c r="H801" s="7">
        <f>IF(G801="","",G801-TODAY())</f>
        <v/>
      </c>
      <c r="I801" s="8">
        <f>IF(G801="","",
IF(G801&lt;TODAY(),
IF(O801&gt;0,"Violated","Completed"),
IF(H801&lt;=7,"Expiring Soon",
"Active")))</f>
        <v/>
      </c>
      <c r="J801" s="8">
        <f>IF(C801="","",COUNTIFS(purchase!$C:$C,$C801,purchase!$E:$E,$E801,purchase!$G:$G,"&gt;="&amp;$F801,purchase!$G:$G,"&lt;="&amp;$G801))</f>
        <v/>
      </c>
      <c r="K801" s="9">
        <f>IF(COUNTIFS(purchase!$C:$C,$C801,purchase!$E:$E,$E801,purchase!$G:$G,"&gt;="&amp;$F801,purchase!$G:$G,"&lt;="&amp;$G801)=0,"",_xlfn.MAXIFS(purchase!$G:$G,purchase!$C:$C,$C801,purchase!$E:$E,$E801,purchase!$G:$G,"&gt;="&amp;$F801,purchase!$G:$G,"&lt;="&amp;$G801))</f>
        <v/>
      </c>
      <c r="L801" s="4" t="n"/>
      <c r="M801" s="4" t="n"/>
      <c r="N801" s="10">
        <f>IF(M801="","",SUMIFS(purchase!$N:$N,purchase!$C:$C,$C801,purchase!$E:$E,$E801,purchase!$G:$G,"&gt;="&amp;$F801,purchase!$G:$G,"&lt;="&amp;$G801))</f>
        <v/>
      </c>
      <c r="O801" s="10">
        <f>IF(M801="","",M801-N801)</f>
        <v/>
      </c>
      <c r="P801" s="11">
        <f>IF(M801=0,"",N801/M801)</f>
        <v/>
      </c>
      <c r="Q801" s="12">
        <f>IF(OR(G801="",O801=""),"",
IF(AND(G801&lt;TODAY(),O801&gt;0),"YES","NO"))</f>
        <v/>
      </c>
      <c r="R801" s="13" t="n"/>
      <c r="S801" s="14" t="n"/>
      <c r="T801" s="15">
        <f>IF(Q801="YES", IF(R801="Company",L801*(1+S801),IF(R801="Vendor",L801*(1-S801),"")),"")</f>
        <v/>
      </c>
      <c r="U801" s="15">
        <f>IF(Q801="YES",O801*T801,"")</f>
        <v/>
      </c>
      <c r="V801" s="16" t="n"/>
      <c r="W801" s="17">
        <f>IF(Q801="YES",G801+V801,"")</f>
        <v/>
      </c>
      <c r="X801" s="18">
        <f>IF(Q801="YES",IF(TODAY()&gt;W801,"OVERDUE","WITHIN TIME"),"")</f>
        <v/>
      </c>
    </row>
    <row r="802">
      <c r="A802" s="3" t="n">
        <v>798</v>
      </c>
      <c r="B802" s="4" t="n"/>
      <c r="C802" s="4" t="n"/>
      <c r="D802" s="5">
        <f>IF(E802="NRFC","Natural Rubber Field Coagulam","")</f>
        <v/>
      </c>
      <c r="E802" s="4" t="n"/>
      <c r="F802" s="6" t="n"/>
      <c r="G802" s="6" t="n"/>
      <c r="H802" s="7">
        <f>IF(G802="","",G802-TODAY())</f>
        <v/>
      </c>
      <c r="I802" s="8">
        <f>IF(G802="","",
IF(G802&lt;TODAY(),
IF(O802&gt;0,"Violated","Completed"),
IF(H802&lt;=7,"Expiring Soon",
"Active")))</f>
        <v/>
      </c>
      <c r="J802" s="8">
        <f>IF(C802="","",COUNTIFS(purchase!$C:$C,$C802,purchase!$E:$E,$E802,purchase!$G:$G,"&gt;="&amp;$F802,purchase!$G:$G,"&lt;="&amp;$G802))</f>
        <v/>
      </c>
      <c r="K802" s="9">
        <f>IF(COUNTIFS(purchase!$C:$C,$C802,purchase!$E:$E,$E802,purchase!$G:$G,"&gt;="&amp;$F802,purchase!$G:$G,"&lt;="&amp;$G802)=0,"",_xlfn.MAXIFS(purchase!$G:$G,purchase!$C:$C,$C802,purchase!$E:$E,$E802,purchase!$G:$G,"&gt;="&amp;$F802,purchase!$G:$G,"&lt;="&amp;$G802))</f>
        <v/>
      </c>
      <c r="L802" s="4" t="n"/>
      <c r="M802" s="4" t="n"/>
      <c r="N802" s="10">
        <f>IF(M802="","",SUMIFS(purchase!$N:$N,purchase!$C:$C,$C802,purchase!$E:$E,$E802,purchase!$G:$G,"&gt;="&amp;$F802,purchase!$G:$G,"&lt;="&amp;$G802))</f>
        <v/>
      </c>
      <c r="O802" s="10">
        <f>IF(M802="","",M802-N802)</f>
        <v/>
      </c>
      <c r="P802" s="11">
        <f>IF(M802=0,"",N802/M802)</f>
        <v/>
      </c>
      <c r="Q802" s="12">
        <f>IF(OR(G802="",O802=""),"",
IF(AND(G802&lt;TODAY(),O802&gt;0),"YES","NO"))</f>
        <v/>
      </c>
      <c r="R802" s="13" t="n"/>
      <c r="S802" s="14" t="n"/>
      <c r="T802" s="15">
        <f>IF(Q802="YES", IF(R802="Company",L802*(1+S802),IF(R802="Vendor",L802*(1-S802),"")),"")</f>
        <v/>
      </c>
      <c r="U802" s="15">
        <f>IF(Q802="YES",O802*T802,"")</f>
        <v/>
      </c>
      <c r="V802" s="16" t="n"/>
      <c r="W802" s="17">
        <f>IF(Q802="YES",G802+V802,"")</f>
        <v/>
      </c>
      <c r="X802" s="18">
        <f>IF(Q802="YES",IF(TODAY()&gt;W802,"OVERDUE","WITHIN TIME"),"")</f>
        <v/>
      </c>
    </row>
    <row r="803">
      <c r="A803" s="3" t="n">
        <v>799</v>
      </c>
      <c r="B803" s="4" t="n"/>
      <c r="C803" s="4" t="n"/>
      <c r="D803" s="5">
        <f>IF(E803="NRFC","Natural Rubber Field Coagulam","")</f>
        <v/>
      </c>
      <c r="E803" s="4" t="n"/>
      <c r="F803" s="6" t="n"/>
      <c r="G803" s="6" t="n"/>
      <c r="H803" s="7">
        <f>IF(G803="","",G803-TODAY())</f>
        <v/>
      </c>
      <c r="I803" s="8">
        <f>IF(G803="","",
IF(G803&lt;TODAY(),
IF(O803&gt;0,"Violated","Completed"),
IF(H803&lt;=7,"Expiring Soon",
"Active")))</f>
        <v/>
      </c>
      <c r="J803" s="8">
        <f>IF(C803="","",COUNTIFS(purchase!$C:$C,$C803,purchase!$E:$E,$E803,purchase!$G:$G,"&gt;="&amp;$F803,purchase!$G:$G,"&lt;="&amp;$G803))</f>
        <v/>
      </c>
      <c r="K803" s="9">
        <f>IF(COUNTIFS(purchase!$C:$C,$C803,purchase!$E:$E,$E803,purchase!$G:$G,"&gt;="&amp;$F803,purchase!$G:$G,"&lt;="&amp;$G803)=0,"",_xlfn.MAXIFS(purchase!$G:$G,purchase!$C:$C,$C803,purchase!$E:$E,$E803,purchase!$G:$G,"&gt;="&amp;$F803,purchase!$G:$G,"&lt;="&amp;$G803))</f>
        <v/>
      </c>
      <c r="L803" s="4" t="n"/>
      <c r="M803" s="4" t="n"/>
      <c r="N803" s="10">
        <f>IF(M803="","",SUMIFS(purchase!$N:$N,purchase!$C:$C,$C803,purchase!$E:$E,$E803,purchase!$G:$G,"&gt;="&amp;$F803,purchase!$G:$G,"&lt;="&amp;$G803))</f>
        <v/>
      </c>
      <c r="O803" s="10">
        <f>IF(M803="","",M803-N803)</f>
        <v/>
      </c>
      <c r="P803" s="11">
        <f>IF(M803=0,"",N803/M803)</f>
        <v/>
      </c>
      <c r="Q803" s="12">
        <f>IF(OR(G803="",O803=""),"",
IF(AND(G803&lt;TODAY(),O803&gt;0),"YES","NO"))</f>
        <v/>
      </c>
      <c r="R803" s="13" t="n"/>
      <c r="S803" s="14" t="n"/>
      <c r="T803" s="15">
        <f>IF(Q803="YES", IF(R803="Company",L803*(1+S803),IF(R803="Vendor",L803*(1-S803),"")),"")</f>
        <v/>
      </c>
      <c r="U803" s="15">
        <f>IF(Q803="YES",O803*T803,"")</f>
        <v/>
      </c>
      <c r="V803" s="16" t="n"/>
      <c r="W803" s="17">
        <f>IF(Q803="YES",G803+V803,"")</f>
        <v/>
      </c>
      <c r="X803" s="18">
        <f>IF(Q803="YES",IF(TODAY()&gt;W803,"OVERDUE","WITHIN TIME"),"")</f>
        <v/>
      </c>
    </row>
    <row r="804">
      <c r="A804" s="3" t="n">
        <v>800</v>
      </c>
      <c r="B804" s="4" t="n"/>
      <c r="C804" s="4" t="n"/>
      <c r="D804" s="5">
        <f>IF(E804="NRFC","Natural Rubber Field Coagulam","")</f>
        <v/>
      </c>
      <c r="E804" s="4" t="n"/>
      <c r="F804" s="6" t="n"/>
      <c r="G804" s="6" t="n"/>
      <c r="H804" s="7">
        <f>IF(G804="","",G804-TODAY())</f>
        <v/>
      </c>
      <c r="I804" s="8">
        <f>IF(G804="","",
IF(G804&lt;TODAY(),
IF(O804&gt;0,"Violated","Completed"),
IF(H804&lt;=7,"Expiring Soon",
"Active")))</f>
        <v/>
      </c>
      <c r="J804" s="8">
        <f>IF(C804="","",COUNTIFS(purchase!$C:$C,$C804,purchase!$E:$E,$E804,purchase!$G:$G,"&gt;="&amp;$F804,purchase!$G:$G,"&lt;="&amp;$G804))</f>
        <v/>
      </c>
      <c r="K804" s="9">
        <f>IF(COUNTIFS(purchase!$C:$C,$C804,purchase!$E:$E,$E804,purchase!$G:$G,"&gt;="&amp;$F804,purchase!$G:$G,"&lt;="&amp;$G804)=0,"",_xlfn.MAXIFS(purchase!$G:$G,purchase!$C:$C,$C804,purchase!$E:$E,$E804,purchase!$G:$G,"&gt;="&amp;$F804,purchase!$G:$G,"&lt;="&amp;$G804))</f>
        <v/>
      </c>
      <c r="L804" s="4" t="n"/>
      <c r="M804" s="4" t="n"/>
      <c r="N804" s="10">
        <f>IF(M804="","",SUMIFS(purchase!$N:$N,purchase!$C:$C,$C804,purchase!$E:$E,$E804,purchase!$G:$G,"&gt;="&amp;$F804,purchase!$G:$G,"&lt;="&amp;$G804))</f>
        <v/>
      </c>
      <c r="O804" s="10">
        <f>IF(M804="","",M804-N804)</f>
        <v/>
      </c>
      <c r="P804" s="11">
        <f>IF(M804=0,"",N804/M804)</f>
        <v/>
      </c>
      <c r="Q804" s="12">
        <f>IF(OR(G804="",O804=""),"",
IF(AND(G804&lt;TODAY(),O804&gt;0),"YES","NO"))</f>
        <v/>
      </c>
      <c r="R804" s="13" t="n"/>
      <c r="S804" s="14" t="n"/>
      <c r="T804" s="15">
        <f>IF(Q804="YES", IF(R804="Company",L804*(1+S804),IF(R804="Vendor",L804*(1-S804),"")),"")</f>
        <v/>
      </c>
      <c r="U804" s="15">
        <f>IF(Q804="YES",O804*T804,"")</f>
        <v/>
      </c>
      <c r="V804" s="16" t="n"/>
      <c r="W804" s="17">
        <f>IF(Q804="YES",G804+V804,"")</f>
        <v/>
      </c>
      <c r="X804" s="18">
        <f>IF(Q804="YES",IF(TODAY()&gt;W804,"OVERDUE","WITHIN TIME"),"")</f>
        <v/>
      </c>
    </row>
    <row r="805">
      <c r="A805" s="3" t="n">
        <v>801</v>
      </c>
      <c r="B805" s="4" t="n"/>
      <c r="C805" s="4" t="n"/>
      <c r="D805" s="5">
        <f>IF(E805="NRFC","Natural Rubber Field Coagulam","")</f>
        <v/>
      </c>
      <c r="E805" s="4" t="n"/>
      <c r="F805" s="6" t="n"/>
      <c r="G805" s="6" t="n"/>
      <c r="H805" s="7">
        <f>IF(G805="","",G805-TODAY())</f>
        <v/>
      </c>
      <c r="I805" s="8">
        <f>IF(G805="","",
IF(G805&lt;TODAY(),
IF(O805&gt;0,"Violated","Completed"),
IF(H805&lt;=7,"Expiring Soon",
"Active")))</f>
        <v/>
      </c>
      <c r="J805" s="8">
        <f>IF(C805="","",COUNTIFS(purchase!$C:$C,$C805,purchase!$E:$E,$E805,purchase!$G:$G,"&gt;="&amp;$F805,purchase!$G:$G,"&lt;="&amp;$G805))</f>
        <v/>
      </c>
      <c r="K805" s="9">
        <f>IF(COUNTIFS(purchase!$C:$C,$C805,purchase!$E:$E,$E805,purchase!$G:$G,"&gt;="&amp;$F805,purchase!$G:$G,"&lt;="&amp;$G805)=0,"",_xlfn.MAXIFS(purchase!$G:$G,purchase!$C:$C,$C805,purchase!$E:$E,$E805,purchase!$G:$G,"&gt;="&amp;$F805,purchase!$G:$G,"&lt;="&amp;$G805))</f>
        <v/>
      </c>
      <c r="L805" s="4" t="n"/>
      <c r="M805" s="4" t="n"/>
      <c r="N805" s="10">
        <f>IF(M805="","",SUMIFS(purchase!$N:$N,purchase!$C:$C,$C805,purchase!$E:$E,$E805,purchase!$G:$G,"&gt;="&amp;$F805,purchase!$G:$G,"&lt;="&amp;$G805))</f>
        <v/>
      </c>
      <c r="O805" s="10">
        <f>IF(M805="","",M805-N805)</f>
        <v/>
      </c>
      <c r="P805" s="11">
        <f>IF(M805=0,"",N805/M805)</f>
        <v/>
      </c>
      <c r="Q805" s="12">
        <f>IF(OR(G805="",O805=""),"",
IF(AND(G805&lt;TODAY(),O805&gt;0),"YES","NO"))</f>
        <v/>
      </c>
      <c r="R805" s="13" t="n"/>
      <c r="S805" s="14" t="n"/>
      <c r="T805" s="15">
        <f>IF(Q805="YES", IF(R805="Company",L805*(1+S805),IF(R805="Vendor",L805*(1-S805),"")),"")</f>
        <v/>
      </c>
      <c r="U805" s="15">
        <f>IF(Q805="YES",O805*T805,"")</f>
        <v/>
      </c>
      <c r="V805" s="16" t="n"/>
      <c r="W805" s="17">
        <f>IF(Q805="YES",G805+V805,"")</f>
        <v/>
      </c>
      <c r="X805" s="18">
        <f>IF(Q805="YES",IF(TODAY()&gt;W805,"OVERDUE","WITHIN TIME"),"")</f>
        <v/>
      </c>
    </row>
    <row r="806">
      <c r="A806" s="3" t="n">
        <v>802</v>
      </c>
      <c r="B806" s="4" t="n"/>
      <c r="C806" s="4" t="n"/>
      <c r="D806" s="5">
        <f>IF(E806="NRFC","Natural Rubber Field Coagulam","")</f>
        <v/>
      </c>
      <c r="E806" s="4" t="n"/>
      <c r="F806" s="6" t="n"/>
      <c r="G806" s="6" t="n"/>
      <c r="H806" s="7">
        <f>IF(G806="","",G806-TODAY())</f>
        <v/>
      </c>
      <c r="I806" s="8">
        <f>IF(G806="","",
IF(G806&lt;TODAY(),
IF(O806&gt;0,"Violated","Completed"),
IF(H806&lt;=7,"Expiring Soon",
"Active")))</f>
        <v/>
      </c>
      <c r="J806" s="8">
        <f>IF(C806="","",COUNTIFS(purchase!$C:$C,$C806,purchase!$E:$E,$E806,purchase!$G:$G,"&gt;="&amp;$F806,purchase!$G:$G,"&lt;="&amp;$G806))</f>
        <v/>
      </c>
      <c r="K806" s="9">
        <f>IF(COUNTIFS(purchase!$C:$C,$C806,purchase!$E:$E,$E806,purchase!$G:$G,"&gt;="&amp;$F806,purchase!$G:$G,"&lt;="&amp;$G806)=0,"",_xlfn.MAXIFS(purchase!$G:$G,purchase!$C:$C,$C806,purchase!$E:$E,$E806,purchase!$G:$G,"&gt;="&amp;$F806,purchase!$G:$G,"&lt;="&amp;$G806))</f>
        <v/>
      </c>
      <c r="L806" s="4" t="n"/>
      <c r="M806" s="4" t="n"/>
      <c r="N806" s="10">
        <f>IF(M806="","",SUMIFS(purchase!$N:$N,purchase!$C:$C,$C806,purchase!$E:$E,$E806,purchase!$G:$G,"&gt;="&amp;$F806,purchase!$G:$G,"&lt;="&amp;$G806))</f>
        <v/>
      </c>
      <c r="O806" s="10">
        <f>IF(M806="","",M806-N806)</f>
        <v/>
      </c>
      <c r="P806" s="11">
        <f>IF(M806=0,"",N806/M806)</f>
        <v/>
      </c>
      <c r="Q806" s="12">
        <f>IF(OR(G806="",O806=""),"",
IF(AND(G806&lt;TODAY(),O806&gt;0),"YES","NO"))</f>
        <v/>
      </c>
      <c r="R806" s="13" t="n"/>
      <c r="S806" s="14" t="n"/>
      <c r="T806" s="15">
        <f>IF(Q806="YES", IF(R806="Company",L806*(1+S806),IF(R806="Vendor",L806*(1-S806),"")),"")</f>
        <v/>
      </c>
      <c r="U806" s="15">
        <f>IF(Q806="YES",O806*T806,"")</f>
        <v/>
      </c>
      <c r="V806" s="16" t="n"/>
      <c r="W806" s="17">
        <f>IF(Q806="YES",G806+V806,"")</f>
        <v/>
      </c>
      <c r="X806" s="18">
        <f>IF(Q806="YES",IF(TODAY()&gt;W806,"OVERDUE","WITHIN TIME"),"")</f>
        <v/>
      </c>
    </row>
    <row r="807">
      <c r="A807" s="3" t="n">
        <v>803</v>
      </c>
      <c r="B807" s="4" t="n"/>
      <c r="C807" s="4" t="n"/>
      <c r="D807" s="5">
        <f>IF(E807="NRFC","Natural Rubber Field Coagulam","")</f>
        <v/>
      </c>
      <c r="E807" s="4" t="n"/>
      <c r="F807" s="6" t="n"/>
      <c r="G807" s="6" t="n"/>
      <c r="H807" s="7">
        <f>IF(G807="","",G807-TODAY())</f>
        <v/>
      </c>
      <c r="I807" s="8">
        <f>IF(G807="","",
IF(G807&lt;TODAY(),
IF(O807&gt;0,"Violated","Completed"),
IF(H807&lt;=7,"Expiring Soon",
"Active")))</f>
        <v/>
      </c>
      <c r="J807" s="8">
        <f>IF(C807="","",COUNTIFS(purchase!$C:$C,$C807,purchase!$E:$E,$E807,purchase!$G:$G,"&gt;="&amp;$F807,purchase!$G:$G,"&lt;="&amp;$G807))</f>
        <v/>
      </c>
      <c r="K807" s="9">
        <f>IF(COUNTIFS(purchase!$C:$C,$C807,purchase!$E:$E,$E807,purchase!$G:$G,"&gt;="&amp;$F807,purchase!$G:$G,"&lt;="&amp;$G807)=0,"",_xlfn.MAXIFS(purchase!$G:$G,purchase!$C:$C,$C807,purchase!$E:$E,$E807,purchase!$G:$G,"&gt;="&amp;$F807,purchase!$G:$G,"&lt;="&amp;$G807))</f>
        <v/>
      </c>
      <c r="L807" s="4" t="n"/>
      <c r="M807" s="4" t="n"/>
      <c r="N807" s="10">
        <f>IF(M807="","",SUMIFS(purchase!$N:$N,purchase!$C:$C,$C807,purchase!$E:$E,$E807,purchase!$G:$G,"&gt;="&amp;$F807,purchase!$G:$G,"&lt;="&amp;$G807))</f>
        <v/>
      </c>
      <c r="O807" s="10">
        <f>IF(M807="","",M807-N807)</f>
        <v/>
      </c>
      <c r="P807" s="11">
        <f>IF(M807=0,"",N807/M807)</f>
        <v/>
      </c>
      <c r="Q807" s="12">
        <f>IF(OR(G807="",O807=""),"",
IF(AND(G807&lt;TODAY(),O807&gt;0),"YES","NO"))</f>
        <v/>
      </c>
      <c r="R807" s="13" t="n"/>
      <c r="S807" s="14" t="n"/>
      <c r="T807" s="15">
        <f>IF(Q807="YES", IF(R807="Company",L807*(1+S807),IF(R807="Vendor",L807*(1-S807),"")),"")</f>
        <v/>
      </c>
      <c r="U807" s="15">
        <f>IF(Q807="YES",O807*T807,"")</f>
        <v/>
      </c>
      <c r="V807" s="16" t="n"/>
      <c r="W807" s="17">
        <f>IF(Q807="YES",G807+V807,"")</f>
        <v/>
      </c>
      <c r="X807" s="18">
        <f>IF(Q807="YES",IF(TODAY()&gt;W807,"OVERDUE","WITHIN TIME"),"")</f>
        <v/>
      </c>
    </row>
    <row r="808">
      <c r="A808" s="3" t="n">
        <v>804</v>
      </c>
      <c r="B808" s="4" t="n"/>
      <c r="C808" s="4" t="n"/>
      <c r="D808" s="5">
        <f>IF(E808="NRFC","Natural Rubber Field Coagulam","")</f>
        <v/>
      </c>
      <c r="E808" s="4" t="n"/>
      <c r="F808" s="6" t="n"/>
      <c r="G808" s="6" t="n"/>
      <c r="H808" s="7">
        <f>IF(G808="","",G808-TODAY())</f>
        <v/>
      </c>
      <c r="I808" s="8">
        <f>IF(G808="","",
IF(G808&lt;TODAY(),
IF(O808&gt;0,"Violated","Completed"),
IF(H808&lt;=7,"Expiring Soon",
"Active")))</f>
        <v/>
      </c>
      <c r="J808" s="8">
        <f>IF(C808="","",COUNTIFS(purchase!$C:$C,$C808,purchase!$E:$E,$E808,purchase!$G:$G,"&gt;="&amp;$F808,purchase!$G:$G,"&lt;="&amp;$G808))</f>
        <v/>
      </c>
      <c r="K808" s="9">
        <f>IF(COUNTIFS(purchase!$C:$C,$C808,purchase!$E:$E,$E808,purchase!$G:$G,"&gt;="&amp;$F808,purchase!$G:$G,"&lt;="&amp;$G808)=0,"",_xlfn.MAXIFS(purchase!$G:$G,purchase!$C:$C,$C808,purchase!$E:$E,$E808,purchase!$G:$G,"&gt;="&amp;$F808,purchase!$G:$G,"&lt;="&amp;$G808))</f>
        <v/>
      </c>
      <c r="L808" s="4" t="n"/>
      <c r="M808" s="4" t="n"/>
      <c r="N808" s="10">
        <f>IF(M808="","",SUMIFS(purchase!$N:$N,purchase!$C:$C,$C808,purchase!$E:$E,$E808,purchase!$G:$G,"&gt;="&amp;$F808,purchase!$G:$G,"&lt;="&amp;$G808))</f>
        <v/>
      </c>
      <c r="O808" s="10">
        <f>IF(M808="","",M808-N808)</f>
        <v/>
      </c>
      <c r="P808" s="11">
        <f>IF(M808=0,"",N808/M808)</f>
        <v/>
      </c>
      <c r="Q808" s="12">
        <f>IF(OR(G808="",O808=""),"",
IF(AND(G808&lt;TODAY(),O808&gt;0),"YES","NO"))</f>
        <v/>
      </c>
      <c r="R808" s="13" t="n"/>
      <c r="S808" s="14" t="n"/>
      <c r="T808" s="15">
        <f>IF(Q808="YES", IF(R808="Company",L808*(1+S808),IF(R808="Vendor",L808*(1-S808),"")),"")</f>
        <v/>
      </c>
      <c r="U808" s="15">
        <f>IF(Q808="YES",O808*T808,"")</f>
        <v/>
      </c>
      <c r="V808" s="16" t="n"/>
      <c r="W808" s="17">
        <f>IF(Q808="YES",G808+V808,"")</f>
        <v/>
      </c>
      <c r="X808" s="18">
        <f>IF(Q808="YES",IF(TODAY()&gt;W808,"OVERDUE","WITHIN TIME"),"")</f>
        <v/>
      </c>
    </row>
    <row r="809">
      <c r="A809" s="3" t="n">
        <v>805</v>
      </c>
      <c r="B809" s="4" t="n"/>
      <c r="C809" s="4" t="n"/>
      <c r="D809" s="5">
        <f>IF(E809="NRFC","Natural Rubber Field Coagulam","")</f>
        <v/>
      </c>
      <c r="E809" s="4" t="n"/>
      <c r="F809" s="6" t="n"/>
      <c r="G809" s="6" t="n"/>
      <c r="H809" s="7">
        <f>IF(G809="","",G809-TODAY())</f>
        <v/>
      </c>
      <c r="I809" s="8">
        <f>IF(G809="","",
IF(G809&lt;TODAY(),
IF(O809&gt;0,"Violated","Completed"),
IF(H809&lt;=7,"Expiring Soon",
"Active")))</f>
        <v/>
      </c>
      <c r="J809" s="8">
        <f>IF(C809="","",COUNTIFS(purchase!$C:$C,$C809,purchase!$E:$E,$E809,purchase!$G:$G,"&gt;="&amp;$F809,purchase!$G:$G,"&lt;="&amp;$G809))</f>
        <v/>
      </c>
      <c r="K809" s="9">
        <f>IF(COUNTIFS(purchase!$C:$C,$C809,purchase!$E:$E,$E809,purchase!$G:$G,"&gt;="&amp;$F809,purchase!$G:$G,"&lt;="&amp;$G809)=0,"",_xlfn.MAXIFS(purchase!$G:$G,purchase!$C:$C,$C809,purchase!$E:$E,$E809,purchase!$G:$G,"&gt;="&amp;$F809,purchase!$G:$G,"&lt;="&amp;$G809))</f>
        <v/>
      </c>
      <c r="L809" s="4" t="n"/>
      <c r="M809" s="4" t="n"/>
      <c r="N809" s="10">
        <f>IF(M809="","",SUMIFS(purchase!$N:$N,purchase!$C:$C,$C809,purchase!$E:$E,$E809,purchase!$G:$G,"&gt;="&amp;$F809,purchase!$G:$G,"&lt;="&amp;$G809))</f>
        <v/>
      </c>
      <c r="O809" s="10">
        <f>IF(M809="","",M809-N809)</f>
        <v/>
      </c>
      <c r="P809" s="11">
        <f>IF(M809=0,"",N809/M809)</f>
        <v/>
      </c>
      <c r="Q809" s="12">
        <f>IF(OR(G809="",O809=""),"",
IF(AND(G809&lt;TODAY(),O809&gt;0),"YES","NO"))</f>
        <v/>
      </c>
      <c r="R809" s="13" t="n"/>
      <c r="S809" s="14" t="n"/>
      <c r="T809" s="15">
        <f>IF(Q809="YES", IF(R809="Company",L809*(1+S809),IF(R809="Vendor",L809*(1-S809),"")),"")</f>
        <v/>
      </c>
      <c r="U809" s="15">
        <f>IF(Q809="YES",O809*T809,"")</f>
        <v/>
      </c>
      <c r="V809" s="16" t="n"/>
      <c r="W809" s="17">
        <f>IF(Q809="YES",G809+V809,"")</f>
        <v/>
      </c>
      <c r="X809" s="18">
        <f>IF(Q809="YES",IF(TODAY()&gt;W809,"OVERDUE","WITHIN TIME"),"")</f>
        <v/>
      </c>
    </row>
    <row r="810">
      <c r="A810" s="3" t="n">
        <v>806</v>
      </c>
      <c r="B810" s="4" t="n"/>
      <c r="C810" s="4" t="n"/>
      <c r="D810" s="5">
        <f>IF(E810="NRFC","Natural Rubber Field Coagulam","")</f>
        <v/>
      </c>
      <c r="E810" s="4" t="n"/>
      <c r="F810" s="6" t="n"/>
      <c r="G810" s="6" t="n"/>
      <c r="H810" s="7">
        <f>IF(G810="","",G810-TODAY())</f>
        <v/>
      </c>
      <c r="I810" s="8">
        <f>IF(G810="","",
IF(G810&lt;TODAY(),
IF(O810&gt;0,"Violated","Completed"),
IF(H810&lt;=7,"Expiring Soon",
"Active")))</f>
        <v/>
      </c>
      <c r="J810" s="8">
        <f>IF(C810="","",COUNTIFS(purchase!$C:$C,$C810,purchase!$E:$E,$E810,purchase!$G:$G,"&gt;="&amp;$F810,purchase!$G:$G,"&lt;="&amp;$G810))</f>
        <v/>
      </c>
      <c r="K810" s="9">
        <f>IF(COUNTIFS(purchase!$C:$C,$C810,purchase!$E:$E,$E810,purchase!$G:$G,"&gt;="&amp;$F810,purchase!$G:$G,"&lt;="&amp;$G810)=0,"",_xlfn.MAXIFS(purchase!$G:$G,purchase!$C:$C,$C810,purchase!$E:$E,$E810,purchase!$G:$G,"&gt;="&amp;$F810,purchase!$G:$G,"&lt;="&amp;$G810))</f>
        <v/>
      </c>
      <c r="L810" s="4" t="n"/>
      <c r="M810" s="4" t="n"/>
      <c r="N810" s="10">
        <f>IF(M810="","",SUMIFS(purchase!$N:$N,purchase!$C:$C,$C810,purchase!$E:$E,$E810,purchase!$G:$G,"&gt;="&amp;$F810,purchase!$G:$G,"&lt;="&amp;$G810))</f>
        <v/>
      </c>
      <c r="O810" s="10">
        <f>IF(M810="","",M810-N810)</f>
        <v/>
      </c>
      <c r="P810" s="11">
        <f>IF(M810=0,"",N810/M810)</f>
        <v/>
      </c>
      <c r="Q810" s="12">
        <f>IF(OR(G810="",O810=""),"",
IF(AND(G810&lt;TODAY(),O810&gt;0),"YES","NO"))</f>
        <v/>
      </c>
      <c r="R810" s="13" t="n"/>
      <c r="S810" s="14" t="n"/>
      <c r="T810" s="15">
        <f>IF(Q810="YES", IF(R810="Company",L810*(1+S810),IF(R810="Vendor",L810*(1-S810),"")),"")</f>
        <v/>
      </c>
      <c r="U810" s="15">
        <f>IF(Q810="YES",O810*T810,"")</f>
        <v/>
      </c>
      <c r="V810" s="16" t="n"/>
      <c r="W810" s="17">
        <f>IF(Q810="YES",G810+V810,"")</f>
        <v/>
      </c>
      <c r="X810" s="18">
        <f>IF(Q810="YES",IF(TODAY()&gt;W810,"OVERDUE","WITHIN TIME"),"")</f>
        <v/>
      </c>
    </row>
    <row r="811">
      <c r="A811" s="3" t="n">
        <v>807</v>
      </c>
      <c r="B811" s="4" t="n"/>
      <c r="C811" s="4" t="n"/>
      <c r="D811" s="5">
        <f>IF(E811="NRFC","Natural Rubber Field Coagulam","")</f>
        <v/>
      </c>
      <c r="E811" s="4" t="n"/>
      <c r="F811" s="6" t="n"/>
      <c r="G811" s="6" t="n"/>
      <c r="H811" s="7">
        <f>IF(G811="","",G811-TODAY())</f>
        <v/>
      </c>
      <c r="I811" s="8">
        <f>IF(G811="","",
IF(G811&lt;TODAY(),
IF(O811&gt;0,"Violated","Completed"),
IF(H811&lt;=7,"Expiring Soon",
"Active")))</f>
        <v/>
      </c>
      <c r="J811" s="8">
        <f>IF(C811="","",COUNTIFS(purchase!$C:$C,$C811,purchase!$E:$E,$E811,purchase!$G:$G,"&gt;="&amp;$F811,purchase!$G:$G,"&lt;="&amp;$G811))</f>
        <v/>
      </c>
      <c r="K811" s="9">
        <f>IF(COUNTIFS(purchase!$C:$C,$C811,purchase!$E:$E,$E811,purchase!$G:$G,"&gt;="&amp;$F811,purchase!$G:$G,"&lt;="&amp;$G811)=0,"",_xlfn.MAXIFS(purchase!$G:$G,purchase!$C:$C,$C811,purchase!$E:$E,$E811,purchase!$G:$G,"&gt;="&amp;$F811,purchase!$G:$G,"&lt;="&amp;$G811))</f>
        <v/>
      </c>
      <c r="L811" s="4" t="n"/>
      <c r="M811" s="4" t="n"/>
      <c r="N811" s="10">
        <f>IF(M811="","",SUMIFS(purchase!$N:$N,purchase!$C:$C,$C811,purchase!$E:$E,$E811,purchase!$G:$G,"&gt;="&amp;$F811,purchase!$G:$G,"&lt;="&amp;$G811))</f>
        <v/>
      </c>
      <c r="O811" s="10">
        <f>IF(M811="","",M811-N811)</f>
        <v/>
      </c>
      <c r="P811" s="11">
        <f>IF(M811=0,"",N811/M811)</f>
        <v/>
      </c>
      <c r="Q811" s="12">
        <f>IF(OR(G811="",O811=""),"",
IF(AND(G811&lt;TODAY(),O811&gt;0),"YES","NO"))</f>
        <v/>
      </c>
      <c r="R811" s="13" t="n"/>
      <c r="S811" s="14" t="n"/>
      <c r="T811" s="15">
        <f>IF(Q811="YES", IF(R811="Company",L811*(1+S811),IF(R811="Vendor",L811*(1-S811),"")),"")</f>
        <v/>
      </c>
      <c r="U811" s="15">
        <f>IF(Q811="YES",O811*T811,"")</f>
        <v/>
      </c>
      <c r="V811" s="16" t="n"/>
      <c r="W811" s="17">
        <f>IF(Q811="YES",G811+V811,"")</f>
        <v/>
      </c>
      <c r="X811" s="18">
        <f>IF(Q811="YES",IF(TODAY()&gt;W811,"OVERDUE","WITHIN TIME"),"")</f>
        <v/>
      </c>
    </row>
    <row r="812">
      <c r="A812" s="3" t="n">
        <v>808</v>
      </c>
      <c r="B812" s="4" t="n"/>
      <c r="C812" s="4" t="n"/>
      <c r="D812" s="5">
        <f>IF(E812="NRFC","Natural Rubber Field Coagulam","")</f>
        <v/>
      </c>
      <c r="E812" s="4" t="n"/>
      <c r="F812" s="6" t="n"/>
      <c r="G812" s="6" t="n"/>
      <c r="H812" s="7">
        <f>IF(G812="","",G812-TODAY())</f>
        <v/>
      </c>
      <c r="I812" s="8">
        <f>IF(G812="","",
IF(G812&lt;TODAY(),
IF(O812&gt;0,"Violated","Completed"),
IF(H812&lt;=7,"Expiring Soon",
"Active")))</f>
        <v/>
      </c>
      <c r="J812" s="8">
        <f>IF(C812="","",COUNTIFS(purchase!$C:$C,$C812,purchase!$E:$E,$E812,purchase!$G:$G,"&gt;="&amp;$F812,purchase!$G:$G,"&lt;="&amp;$G812))</f>
        <v/>
      </c>
      <c r="K812" s="9">
        <f>IF(COUNTIFS(purchase!$C:$C,$C812,purchase!$E:$E,$E812,purchase!$G:$G,"&gt;="&amp;$F812,purchase!$G:$G,"&lt;="&amp;$G812)=0,"",_xlfn.MAXIFS(purchase!$G:$G,purchase!$C:$C,$C812,purchase!$E:$E,$E812,purchase!$G:$G,"&gt;="&amp;$F812,purchase!$G:$G,"&lt;="&amp;$G812))</f>
        <v/>
      </c>
      <c r="L812" s="4" t="n"/>
      <c r="M812" s="4" t="n"/>
      <c r="N812" s="10">
        <f>IF(M812="","",SUMIFS(purchase!$N:$N,purchase!$C:$C,$C812,purchase!$E:$E,$E812,purchase!$G:$G,"&gt;="&amp;$F812,purchase!$G:$G,"&lt;="&amp;$G812))</f>
        <v/>
      </c>
      <c r="O812" s="10">
        <f>IF(M812="","",M812-N812)</f>
        <v/>
      </c>
      <c r="P812" s="11">
        <f>IF(M812=0,"",N812/M812)</f>
        <v/>
      </c>
      <c r="Q812" s="12">
        <f>IF(OR(G812="",O812=""),"",
IF(AND(G812&lt;TODAY(),O812&gt;0),"YES","NO"))</f>
        <v/>
      </c>
      <c r="R812" s="13" t="n"/>
      <c r="S812" s="14" t="n"/>
      <c r="T812" s="15">
        <f>IF(Q812="YES", IF(R812="Company",L812*(1+S812),IF(R812="Vendor",L812*(1-S812),"")),"")</f>
        <v/>
      </c>
      <c r="U812" s="15">
        <f>IF(Q812="YES",O812*T812,"")</f>
        <v/>
      </c>
      <c r="V812" s="16" t="n"/>
      <c r="W812" s="17">
        <f>IF(Q812="YES",G812+V812,"")</f>
        <v/>
      </c>
      <c r="X812" s="18">
        <f>IF(Q812="YES",IF(TODAY()&gt;W812,"OVERDUE","WITHIN TIME"),"")</f>
        <v/>
      </c>
    </row>
    <row r="813">
      <c r="A813" s="3" t="n">
        <v>809</v>
      </c>
      <c r="B813" s="4" t="n"/>
      <c r="C813" s="4" t="n"/>
      <c r="D813" s="5">
        <f>IF(E813="NRFC","Natural Rubber Field Coagulam","")</f>
        <v/>
      </c>
      <c r="E813" s="4" t="n"/>
      <c r="F813" s="6" t="n"/>
      <c r="G813" s="6" t="n"/>
      <c r="H813" s="7">
        <f>IF(G813="","",G813-TODAY())</f>
        <v/>
      </c>
      <c r="I813" s="8">
        <f>IF(G813="","",
IF(G813&lt;TODAY(),
IF(O813&gt;0,"Violated","Completed"),
IF(H813&lt;=7,"Expiring Soon",
"Active")))</f>
        <v/>
      </c>
      <c r="J813" s="8">
        <f>IF(C813="","",COUNTIFS(purchase!$C:$C,$C813,purchase!$E:$E,$E813,purchase!$G:$G,"&gt;="&amp;$F813,purchase!$G:$G,"&lt;="&amp;$G813))</f>
        <v/>
      </c>
      <c r="K813" s="9">
        <f>IF(COUNTIFS(purchase!$C:$C,$C813,purchase!$E:$E,$E813,purchase!$G:$G,"&gt;="&amp;$F813,purchase!$G:$G,"&lt;="&amp;$G813)=0,"",_xlfn.MAXIFS(purchase!$G:$G,purchase!$C:$C,$C813,purchase!$E:$E,$E813,purchase!$G:$G,"&gt;="&amp;$F813,purchase!$G:$G,"&lt;="&amp;$G813))</f>
        <v/>
      </c>
      <c r="L813" s="4" t="n"/>
      <c r="M813" s="4" t="n"/>
      <c r="N813" s="10">
        <f>IF(M813="","",SUMIFS(purchase!$N:$N,purchase!$C:$C,$C813,purchase!$E:$E,$E813,purchase!$G:$G,"&gt;="&amp;$F813,purchase!$G:$G,"&lt;="&amp;$G813))</f>
        <v/>
      </c>
      <c r="O813" s="10">
        <f>IF(M813="","",M813-N813)</f>
        <v/>
      </c>
      <c r="P813" s="11">
        <f>IF(M813=0,"",N813/M813)</f>
        <v/>
      </c>
      <c r="Q813" s="12">
        <f>IF(OR(G813="",O813=""),"",
IF(AND(G813&lt;TODAY(),O813&gt;0),"YES","NO"))</f>
        <v/>
      </c>
      <c r="R813" s="13" t="n"/>
      <c r="S813" s="14" t="n"/>
      <c r="T813" s="15">
        <f>IF(Q813="YES", IF(R813="Company",L813*(1+S813),IF(R813="Vendor",L813*(1-S813),"")),"")</f>
        <v/>
      </c>
      <c r="U813" s="15">
        <f>IF(Q813="YES",O813*T813,"")</f>
        <v/>
      </c>
      <c r="V813" s="16" t="n"/>
      <c r="W813" s="17">
        <f>IF(Q813="YES",G813+V813,"")</f>
        <v/>
      </c>
      <c r="X813" s="18">
        <f>IF(Q813="YES",IF(TODAY()&gt;W813,"OVERDUE","WITHIN TIME"),"")</f>
        <v/>
      </c>
    </row>
    <row r="814">
      <c r="A814" s="3" t="n">
        <v>810</v>
      </c>
      <c r="B814" s="4" t="n"/>
      <c r="C814" s="4" t="n"/>
      <c r="D814" s="5">
        <f>IF(E814="NRFC","Natural Rubber Field Coagulam","")</f>
        <v/>
      </c>
      <c r="E814" s="4" t="n"/>
      <c r="F814" s="6" t="n"/>
      <c r="G814" s="6" t="n"/>
      <c r="H814" s="7">
        <f>IF(G814="","",G814-TODAY())</f>
        <v/>
      </c>
      <c r="I814" s="8">
        <f>IF(G814="","",
IF(G814&lt;TODAY(),
IF(O814&gt;0,"Violated","Completed"),
IF(H814&lt;=7,"Expiring Soon",
"Active")))</f>
        <v/>
      </c>
      <c r="J814" s="8">
        <f>IF(C814="","",COUNTIFS(purchase!$C:$C,$C814,purchase!$E:$E,$E814,purchase!$G:$G,"&gt;="&amp;$F814,purchase!$G:$G,"&lt;="&amp;$G814))</f>
        <v/>
      </c>
      <c r="K814" s="9">
        <f>IF(COUNTIFS(purchase!$C:$C,$C814,purchase!$E:$E,$E814,purchase!$G:$G,"&gt;="&amp;$F814,purchase!$G:$G,"&lt;="&amp;$G814)=0,"",_xlfn.MAXIFS(purchase!$G:$G,purchase!$C:$C,$C814,purchase!$E:$E,$E814,purchase!$G:$G,"&gt;="&amp;$F814,purchase!$G:$G,"&lt;="&amp;$G814))</f>
        <v/>
      </c>
      <c r="L814" s="4" t="n"/>
      <c r="M814" s="4" t="n"/>
      <c r="N814" s="10">
        <f>IF(M814="","",SUMIFS(purchase!$N:$N,purchase!$C:$C,$C814,purchase!$E:$E,$E814,purchase!$G:$G,"&gt;="&amp;$F814,purchase!$G:$G,"&lt;="&amp;$G814))</f>
        <v/>
      </c>
      <c r="O814" s="10">
        <f>IF(M814="","",M814-N814)</f>
        <v/>
      </c>
      <c r="P814" s="11">
        <f>IF(M814=0,"",N814/M814)</f>
        <v/>
      </c>
      <c r="Q814" s="12">
        <f>IF(OR(G814="",O814=""),"",
IF(AND(G814&lt;TODAY(),O814&gt;0),"YES","NO"))</f>
        <v/>
      </c>
      <c r="R814" s="13" t="n"/>
      <c r="S814" s="14" t="n"/>
      <c r="T814" s="15">
        <f>IF(Q814="YES", IF(R814="Company",L814*(1+S814),IF(R814="Vendor",L814*(1-S814),"")),"")</f>
        <v/>
      </c>
      <c r="U814" s="15">
        <f>IF(Q814="YES",O814*T814,"")</f>
        <v/>
      </c>
      <c r="V814" s="16" t="n"/>
      <c r="W814" s="17">
        <f>IF(Q814="YES",G814+V814,"")</f>
        <v/>
      </c>
      <c r="X814" s="18">
        <f>IF(Q814="YES",IF(TODAY()&gt;W814,"OVERDUE","WITHIN TIME"),"")</f>
        <v/>
      </c>
    </row>
    <row r="815">
      <c r="A815" s="3" t="n">
        <v>811</v>
      </c>
      <c r="B815" s="4" t="n"/>
      <c r="C815" s="4" t="n"/>
      <c r="D815" s="5">
        <f>IF(E815="NRFC","Natural Rubber Field Coagulam","")</f>
        <v/>
      </c>
      <c r="E815" s="4" t="n"/>
      <c r="F815" s="6" t="n"/>
      <c r="G815" s="6" t="n"/>
      <c r="H815" s="7">
        <f>IF(G815="","",G815-TODAY())</f>
        <v/>
      </c>
      <c r="I815" s="8">
        <f>IF(G815="","",
IF(G815&lt;TODAY(),
IF(O815&gt;0,"Violated","Completed"),
IF(H815&lt;=7,"Expiring Soon",
"Active")))</f>
        <v/>
      </c>
      <c r="J815" s="8">
        <f>IF(C815="","",COUNTIFS(purchase!$C:$C,$C815,purchase!$E:$E,$E815,purchase!$G:$G,"&gt;="&amp;$F815,purchase!$G:$G,"&lt;="&amp;$G815))</f>
        <v/>
      </c>
      <c r="K815" s="9">
        <f>IF(COUNTIFS(purchase!$C:$C,$C815,purchase!$E:$E,$E815,purchase!$G:$G,"&gt;="&amp;$F815,purchase!$G:$G,"&lt;="&amp;$G815)=0,"",_xlfn.MAXIFS(purchase!$G:$G,purchase!$C:$C,$C815,purchase!$E:$E,$E815,purchase!$G:$G,"&gt;="&amp;$F815,purchase!$G:$G,"&lt;="&amp;$G815))</f>
        <v/>
      </c>
      <c r="L815" s="4" t="n"/>
      <c r="M815" s="4" t="n"/>
      <c r="N815" s="10">
        <f>IF(M815="","",SUMIFS(purchase!$N:$N,purchase!$C:$C,$C815,purchase!$E:$E,$E815,purchase!$G:$G,"&gt;="&amp;$F815,purchase!$G:$G,"&lt;="&amp;$G815))</f>
        <v/>
      </c>
      <c r="O815" s="10">
        <f>IF(M815="","",M815-N815)</f>
        <v/>
      </c>
      <c r="P815" s="11">
        <f>IF(M815=0,"",N815/M815)</f>
        <v/>
      </c>
      <c r="Q815" s="12">
        <f>IF(OR(G815="",O815=""),"",
IF(AND(G815&lt;TODAY(),O815&gt;0),"YES","NO"))</f>
        <v/>
      </c>
      <c r="R815" s="13" t="n"/>
      <c r="S815" s="14" t="n"/>
      <c r="T815" s="15">
        <f>IF(Q815="YES", IF(R815="Company",L815*(1+S815),IF(R815="Vendor",L815*(1-S815),"")),"")</f>
        <v/>
      </c>
      <c r="U815" s="15">
        <f>IF(Q815="YES",O815*T815,"")</f>
        <v/>
      </c>
      <c r="V815" s="16" t="n"/>
      <c r="W815" s="17">
        <f>IF(Q815="YES",G815+V815,"")</f>
        <v/>
      </c>
      <c r="X815" s="18">
        <f>IF(Q815="YES",IF(TODAY()&gt;W815,"OVERDUE","WITHIN TIME"),"")</f>
        <v/>
      </c>
    </row>
    <row r="816">
      <c r="A816" s="3" t="n">
        <v>812</v>
      </c>
      <c r="B816" s="4" t="n"/>
      <c r="C816" s="4" t="n"/>
      <c r="D816" s="5">
        <f>IF(E816="NRFC","Natural Rubber Field Coagulam","")</f>
        <v/>
      </c>
      <c r="E816" s="4" t="n"/>
      <c r="F816" s="6" t="n"/>
      <c r="G816" s="6" t="n"/>
      <c r="H816" s="7">
        <f>IF(G816="","",G816-TODAY())</f>
        <v/>
      </c>
      <c r="I816" s="8">
        <f>IF(G816="","",
IF(G816&lt;TODAY(),
IF(O816&gt;0,"Violated","Completed"),
IF(H816&lt;=7,"Expiring Soon",
"Active")))</f>
        <v/>
      </c>
      <c r="J816" s="8">
        <f>IF(C816="","",COUNTIFS(purchase!$C:$C,$C816,purchase!$E:$E,$E816,purchase!$G:$G,"&gt;="&amp;$F816,purchase!$G:$G,"&lt;="&amp;$G816))</f>
        <v/>
      </c>
      <c r="K816" s="9">
        <f>IF(COUNTIFS(purchase!$C:$C,$C816,purchase!$E:$E,$E816,purchase!$G:$G,"&gt;="&amp;$F816,purchase!$G:$G,"&lt;="&amp;$G816)=0,"",_xlfn.MAXIFS(purchase!$G:$G,purchase!$C:$C,$C816,purchase!$E:$E,$E816,purchase!$G:$G,"&gt;="&amp;$F816,purchase!$G:$G,"&lt;="&amp;$G816))</f>
        <v/>
      </c>
      <c r="L816" s="4" t="n"/>
      <c r="M816" s="4" t="n"/>
      <c r="N816" s="10">
        <f>IF(M816="","",SUMIFS(purchase!$N:$N,purchase!$C:$C,$C816,purchase!$E:$E,$E816,purchase!$G:$G,"&gt;="&amp;$F816,purchase!$G:$G,"&lt;="&amp;$G816))</f>
        <v/>
      </c>
      <c r="O816" s="10">
        <f>IF(M816="","",M816-N816)</f>
        <v/>
      </c>
      <c r="P816" s="11">
        <f>IF(M816=0,"",N816/M816)</f>
        <v/>
      </c>
      <c r="Q816" s="12">
        <f>IF(OR(G816="",O816=""),"",
IF(AND(G816&lt;TODAY(),O816&gt;0),"YES","NO"))</f>
        <v/>
      </c>
      <c r="R816" s="13" t="n"/>
      <c r="S816" s="14" t="n"/>
      <c r="T816" s="15">
        <f>IF(Q816="YES", IF(R816="Company",L816*(1+S816),IF(R816="Vendor",L816*(1-S816),"")),"")</f>
        <v/>
      </c>
      <c r="U816" s="15">
        <f>IF(Q816="YES",O816*T816,"")</f>
        <v/>
      </c>
      <c r="V816" s="16" t="n"/>
      <c r="W816" s="17">
        <f>IF(Q816="YES",G816+V816,"")</f>
        <v/>
      </c>
      <c r="X816" s="18">
        <f>IF(Q816="YES",IF(TODAY()&gt;W816,"OVERDUE","WITHIN TIME"),"")</f>
        <v/>
      </c>
    </row>
    <row r="817">
      <c r="A817" s="3" t="n">
        <v>813</v>
      </c>
      <c r="B817" s="4" t="n"/>
      <c r="C817" s="4" t="n"/>
      <c r="D817" s="5">
        <f>IF(E817="NRFC","Natural Rubber Field Coagulam","")</f>
        <v/>
      </c>
      <c r="E817" s="4" t="n"/>
      <c r="F817" s="6" t="n"/>
      <c r="G817" s="6" t="n"/>
      <c r="H817" s="7">
        <f>IF(G817="","",G817-TODAY())</f>
        <v/>
      </c>
      <c r="I817" s="8">
        <f>IF(G817="","",
IF(G817&lt;TODAY(),
IF(O817&gt;0,"Violated","Completed"),
IF(H817&lt;=7,"Expiring Soon",
"Active")))</f>
        <v/>
      </c>
      <c r="J817" s="8">
        <f>IF(C817="","",COUNTIFS(purchase!$C:$C,$C817,purchase!$E:$E,$E817,purchase!$G:$G,"&gt;="&amp;$F817,purchase!$G:$G,"&lt;="&amp;$G817))</f>
        <v/>
      </c>
      <c r="K817" s="9">
        <f>IF(COUNTIFS(purchase!$C:$C,$C817,purchase!$E:$E,$E817,purchase!$G:$G,"&gt;="&amp;$F817,purchase!$G:$G,"&lt;="&amp;$G817)=0,"",_xlfn.MAXIFS(purchase!$G:$G,purchase!$C:$C,$C817,purchase!$E:$E,$E817,purchase!$G:$G,"&gt;="&amp;$F817,purchase!$G:$G,"&lt;="&amp;$G817))</f>
        <v/>
      </c>
      <c r="L817" s="4" t="n"/>
      <c r="M817" s="4" t="n"/>
      <c r="N817" s="10">
        <f>IF(M817="","",SUMIFS(purchase!$N:$N,purchase!$C:$C,$C817,purchase!$E:$E,$E817,purchase!$G:$G,"&gt;="&amp;$F817,purchase!$G:$G,"&lt;="&amp;$G817))</f>
        <v/>
      </c>
      <c r="O817" s="10">
        <f>IF(M817="","",M817-N817)</f>
        <v/>
      </c>
      <c r="P817" s="11">
        <f>IF(M817=0,"",N817/M817)</f>
        <v/>
      </c>
      <c r="Q817" s="12">
        <f>IF(OR(G817="",O817=""),"",
IF(AND(G817&lt;TODAY(),O817&gt;0),"YES","NO"))</f>
        <v/>
      </c>
      <c r="R817" s="13" t="n"/>
      <c r="S817" s="14" t="n"/>
      <c r="T817" s="15">
        <f>IF(Q817="YES", IF(R817="Company",L817*(1+S817),IF(R817="Vendor",L817*(1-S817),"")),"")</f>
        <v/>
      </c>
      <c r="U817" s="15">
        <f>IF(Q817="YES",O817*T817,"")</f>
        <v/>
      </c>
      <c r="V817" s="16" t="n"/>
      <c r="W817" s="17">
        <f>IF(Q817="YES",G817+V817,"")</f>
        <v/>
      </c>
      <c r="X817" s="18">
        <f>IF(Q817="YES",IF(TODAY()&gt;W817,"OVERDUE","WITHIN TIME"),"")</f>
        <v/>
      </c>
    </row>
    <row r="818">
      <c r="A818" s="3" t="n">
        <v>814</v>
      </c>
      <c r="B818" s="4" t="n"/>
      <c r="C818" s="4" t="n"/>
      <c r="D818" s="5">
        <f>IF(E818="NRFC","Natural Rubber Field Coagulam","")</f>
        <v/>
      </c>
      <c r="E818" s="4" t="n"/>
      <c r="F818" s="6" t="n"/>
      <c r="G818" s="6" t="n"/>
      <c r="H818" s="7">
        <f>IF(G818="","",G818-TODAY())</f>
        <v/>
      </c>
      <c r="I818" s="8">
        <f>IF(G818="","",
IF(G818&lt;TODAY(),
IF(O818&gt;0,"Violated","Completed"),
IF(H818&lt;=7,"Expiring Soon",
"Active")))</f>
        <v/>
      </c>
      <c r="J818" s="8">
        <f>IF(C818="","",COUNTIFS(purchase!$C:$C,$C818,purchase!$E:$E,$E818,purchase!$G:$G,"&gt;="&amp;$F818,purchase!$G:$G,"&lt;="&amp;$G818))</f>
        <v/>
      </c>
      <c r="K818" s="9">
        <f>IF(COUNTIFS(purchase!$C:$C,$C818,purchase!$E:$E,$E818,purchase!$G:$G,"&gt;="&amp;$F818,purchase!$G:$G,"&lt;="&amp;$G818)=0,"",_xlfn.MAXIFS(purchase!$G:$G,purchase!$C:$C,$C818,purchase!$E:$E,$E818,purchase!$G:$G,"&gt;="&amp;$F818,purchase!$G:$G,"&lt;="&amp;$G818))</f>
        <v/>
      </c>
      <c r="L818" s="4" t="n"/>
      <c r="M818" s="4" t="n"/>
      <c r="N818" s="10">
        <f>IF(M818="","",SUMIFS(purchase!$N:$N,purchase!$C:$C,$C818,purchase!$E:$E,$E818,purchase!$G:$G,"&gt;="&amp;$F818,purchase!$G:$G,"&lt;="&amp;$G818))</f>
        <v/>
      </c>
      <c r="O818" s="10">
        <f>IF(M818="","",M818-N818)</f>
        <v/>
      </c>
      <c r="P818" s="11">
        <f>IF(M818=0,"",N818/M818)</f>
        <v/>
      </c>
      <c r="Q818" s="12">
        <f>IF(OR(G818="",O818=""),"",
IF(AND(G818&lt;TODAY(),O818&gt;0),"YES","NO"))</f>
        <v/>
      </c>
      <c r="R818" s="13" t="n"/>
      <c r="S818" s="14" t="n"/>
      <c r="T818" s="15">
        <f>IF(Q818="YES", IF(R818="Company",L818*(1+S818),IF(R818="Vendor",L818*(1-S818),"")),"")</f>
        <v/>
      </c>
      <c r="U818" s="15">
        <f>IF(Q818="YES",O818*T818,"")</f>
        <v/>
      </c>
      <c r="V818" s="16" t="n"/>
      <c r="W818" s="17">
        <f>IF(Q818="YES",G818+V818,"")</f>
        <v/>
      </c>
      <c r="X818" s="18">
        <f>IF(Q818="YES",IF(TODAY()&gt;W818,"OVERDUE","WITHIN TIME"),"")</f>
        <v/>
      </c>
    </row>
    <row r="819">
      <c r="A819" s="3" t="n">
        <v>815</v>
      </c>
      <c r="B819" s="4" t="n"/>
      <c r="C819" s="4" t="n"/>
      <c r="D819" s="5">
        <f>IF(E819="NRFC","Natural Rubber Field Coagulam","")</f>
        <v/>
      </c>
      <c r="E819" s="4" t="n"/>
      <c r="F819" s="6" t="n"/>
      <c r="G819" s="6" t="n"/>
      <c r="H819" s="7">
        <f>IF(G819="","",G819-TODAY())</f>
        <v/>
      </c>
      <c r="I819" s="8">
        <f>IF(G819="","",
IF(G819&lt;TODAY(),
IF(O819&gt;0,"Violated","Completed"),
IF(H819&lt;=7,"Expiring Soon",
"Active")))</f>
        <v/>
      </c>
      <c r="J819" s="8">
        <f>IF(C819="","",COUNTIFS(purchase!$C:$C,$C819,purchase!$E:$E,$E819,purchase!$G:$G,"&gt;="&amp;$F819,purchase!$G:$G,"&lt;="&amp;$G819))</f>
        <v/>
      </c>
      <c r="K819" s="9">
        <f>IF(COUNTIFS(purchase!$C:$C,$C819,purchase!$E:$E,$E819,purchase!$G:$G,"&gt;="&amp;$F819,purchase!$G:$G,"&lt;="&amp;$G819)=0,"",_xlfn.MAXIFS(purchase!$G:$G,purchase!$C:$C,$C819,purchase!$E:$E,$E819,purchase!$G:$G,"&gt;="&amp;$F819,purchase!$G:$G,"&lt;="&amp;$G819))</f>
        <v/>
      </c>
      <c r="L819" s="4" t="n"/>
      <c r="M819" s="4" t="n"/>
      <c r="N819" s="10">
        <f>IF(M819="","",SUMIFS(purchase!$N:$N,purchase!$C:$C,$C819,purchase!$E:$E,$E819,purchase!$G:$G,"&gt;="&amp;$F819,purchase!$G:$G,"&lt;="&amp;$G819))</f>
        <v/>
      </c>
      <c r="O819" s="10">
        <f>IF(M819="","",M819-N819)</f>
        <v/>
      </c>
      <c r="P819" s="11">
        <f>IF(M819=0,"",N819/M819)</f>
        <v/>
      </c>
      <c r="Q819" s="12">
        <f>IF(OR(G819="",O819=""),"",
IF(AND(G819&lt;TODAY(),O819&gt;0),"YES","NO"))</f>
        <v/>
      </c>
      <c r="R819" s="13" t="n"/>
      <c r="S819" s="14" t="n"/>
      <c r="T819" s="15">
        <f>IF(Q819="YES", IF(R819="Company",L819*(1+S819),IF(R819="Vendor",L819*(1-S819),"")),"")</f>
        <v/>
      </c>
      <c r="U819" s="15">
        <f>IF(Q819="YES",O819*T819,"")</f>
        <v/>
      </c>
      <c r="V819" s="16" t="n"/>
      <c r="W819" s="17">
        <f>IF(Q819="YES",G819+V819,"")</f>
        <v/>
      </c>
      <c r="X819" s="18">
        <f>IF(Q819="YES",IF(TODAY()&gt;W819,"OVERDUE","WITHIN TIME"),"")</f>
        <v/>
      </c>
    </row>
    <row r="820">
      <c r="A820" s="3" t="n">
        <v>816</v>
      </c>
      <c r="B820" s="4" t="n"/>
      <c r="C820" s="4" t="n"/>
      <c r="D820" s="5">
        <f>IF(E820="NRFC","Natural Rubber Field Coagulam","")</f>
        <v/>
      </c>
      <c r="E820" s="4" t="n"/>
      <c r="F820" s="6" t="n"/>
      <c r="G820" s="6" t="n"/>
      <c r="H820" s="7">
        <f>IF(G820="","",G820-TODAY())</f>
        <v/>
      </c>
      <c r="I820" s="8">
        <f>IF(G820="","",
IF(G820&lt;TODAY(),
IF(O820&gt;0,"Violated","Completed"),
IF(H820&lt;=7,"Expiring Soon",
"Active")))</f>
        <v/>
      </c>
      <c r="J820" s="8">
        <f>IF(C820="","",COUNTIFS(purchase!$C:$C,$C820,purchase!$E:$E,$E820,purchase!$G:$G,"&gt;="&amp;$F820,purchase!$G:$G,"&lt;="&amp;$G820))</f>
        <v/>
      </c>
      <c r="K820" s="9">
        <f>IF(COUNTIFS(purchase!$C:$C,$C820,purchase!$E:$E,$E820,purchase!$G:$G,"&gt;="&amp;$F820,purchase!$G:$G,"&lt;="&amp;$G820)=0,"",_xlfn.MAXIFS(purchase!$G:$G,purchase!$C:$C,$C820,purchase!$E:$E,$E820,purchase!$G:$G,"&gt;="&amp;$F820,purchase!$G:$G,"&lt;="&amp;$G820))</f>
        <v/>
      </c>
      <c r="L820" s="4" t="n"/>
      <c r="M820" s="4" t="n"/>
      <c r="N820" s="10">
        <f>IF(M820="","",SUMIFS(purchase!$N:$N,purchase!$C:$C,$C820,purchase!$E:$E,$E820,purchase!$G:$G,"&gt;="&amp;$F820,purchase!$G:$G,"&lt;="&amp;$G820))</f>
        <v/>
      </c>
      <c r="O820" s="10">
        <f>IF(M820="","",M820-N820)</f>
        <v/>
      </c>
      <c r="P820" s="11">
        <f>IF(M820=0,"",N820/M820)</f>
        <v/>
      </c>
      <c r="Q820" s="12">
        <f>IF(OR(G820="",O820=""),"",
IF(AND(G820&lt;TODAY(),O820&gt;0),"YES","NO"))</f>
        <v/>
      </c>
      <c r="R820" s="13" t="n"/>
      <c r="S820" s="14" t="n"/>
      <c r="T820" s="15">
        <f>IF(Q820="YES", IF(R820="Company",L820*(1+S820),IF(R820="Vendor",L820*(1-S820),"")),"")</f>
        <v/>
      </c>
      <c r="U820" s="15">
        <f>IF(Q820="YES",O820*T820,"")</f>
        <v/>
      </c>
      <c r="V820" s="16" t="n"/>
      <c r="W820" s="17">
        <f>IF(Q820="YES",G820+V820,"")</f>
        <v/>
      </c>
      <c r="X820" s="18">
        <f>IF(Q820="YES",IF(TODAY()&gt;W820,"OVERDUE","WITHIN TIME"),"")</f>
        <v/>
      </c>
    </row>
    <row r="821">
      <c r="A821" s="3" t="n">
        <v>817</v>
      </c>
      <c r="B821" s="4" t="n"/>
      <c r="C821" s="4" t="n"/>
      <c r="D821" s="5">
        <f>IF(E821="NRFC","Natural Rubber Field Coagulam","")</f>
        <v/>
      </c>
      <c r="E821" s="4" t="n"/>
      <c r="F821" s="6" t="n"/>
      <c r="G821" s="6" t="n"/>
      <c r="H821" s="7">
        <f>IF(G821="","",G821-TODAY())</f>
        <v/>
      </c>
      <c r="I821" s="8">
        <f>IF(G821="","",
IF(G821&lt;TODAY(),
IF(O821&gt;0,"Violated","Completed"),
IF(H821&lt;=7,"Expiring Soon",
"Active")))</f>
        <v/>
      </c>
      <c r="J821" s="8">
        <f>IF(C821="","",COUNTIFS(purchase!$C:$C,$C821,purchase!$E:$E,$E821,purchase!$G:$G,"&gt;="&amp;$F821,purchase!$G:$G,"&lt;="&amp;$G821))</f>
        <v/>
      </c>
      <c r="K821" s="9">
        <f>IF(COUNTIFS(purchase!$C:$C,$C821,purchase!$E:$E,$E821,purchase!$G:$G,"&gt;="&amp;$F821,purchase!$G:$G,"&lt;="&amp;$G821)=0,"",_xlfn.MAXIFS(purchase!$G:$G,purchase!$C:$C,$C821,purchase!$E:$E,$E821,purchase!$G:$G,"&gt;="&amp;$F821,purchase!$G:$G,"&lt;="&amp;$G821))</f>
        <v/>
      </c>
      <c r="L821" s="4" t="n"/>
      <c r="M821" s="4" t="n"/>
      <c r="N821" s="10">
        <f>IF(M821="","",SUMIFS(purchase!$N:$N,purchase!$C:$C,$C821,purchase!$E:$E,$E821,purchase!$G:$G,"&gt;="&amp;$F821,purchase!$G:$G,"&lt;="&amp;$G821))</f>
        <v/>
      </c>
      <c r="O821" s="10">
        <f>IF(M821="","",M821-N821)</f>
        <v/>
      </c>
      <c r="P821" s="11">
        <f>IF(M821=0,"",N821/M821)</f>
        <v/>
      </c>
      <c r="Q821" s="12">
        <f>IF(OR(G821="",O821=""),"",
IF(AND(G821&lt;TODAY(),O821&gt;0),"YES","NO"))</f>
        <v/>
      </c>
      <c r="R821" s="13" t="n"/>
      <c r="S821" s="14" t="n"/>
      <c r="T821" s="15">
        <f>IF(Q821="YES", IF(R821="Company",L821*(1+S821),IF(R821="Vendor",L821*(1-S821),"")),"")</f>
        <v/>
      </c>
      <c r="U821" s="15">
        <f>IF(Q821="YES",O821*T821,"")</f>
        <v/>
      </c>
      <c r="V821" s="16" t="n"/>
      <c r="W821" s="17">
        <f>IF(Q821="YES",G821+V821,"")</f>
        <v/>
      </c>
      <c r="X821" s="18">
        <f>IF(Q821="YES",IF(TODAY()&gt;W821,"OVERDUE","WITHIN TIME"),"")</f>
        <v/>
      </c>
    </row>
    <row r="822">
      <c r="A822" s="3" t="n">
        <v>818</v>
      </c>
      <c r="B822" s="4" t="n"/>
      <c r="C822" s="4" t="n"/>
      <c r="D822" s="5">
        <f>IF(E822="NRFC","Natural Rubber Field Coagulam","")</f>
        <v/>
      </c>
      <c r="E822" s="4" t="n"/>
      <c r="F822" s="6" t="n"/>
      <c r="G822" s="6" t="n"/>
      <c r="H822" s="7">
        <f>IF(G822="","",G822-TODAY())</f>
        <v/>
      </c>
      <c r="I822" s="8">
        <f>IF(G822="","",
IF(G822&lt;TODAY(),
IF(O822&gt;0,"Violated","Completed"),
IF(H822&lt;=7,"Expiring Soon",
"Active")))</f>
        <v/>
      </c>
      <c r="J822" s="8">
        <f>IF(C822="","",COUNTIFS(purchase!$C:$C,$C822,purchase!$E:$E,$E822,purchase!$G:$G,"&gt;="&amp;$F822,purchase!$G:$G,"&lt;="&amp;$G822))</f>
        <v/>
      </c>
      <c r="K822" s="9">
        <f>IF(COUNTIFS(purchase!$C:$C,$C822,purchase!$E:$E,$E822,purchase!$G:$G,"&gt;="&amp;$F822,purchase!$G:$G,"&lt;="&amp;$G822)=0,"",_xlfn.MAXIFS(purchase!$G:$G,purchase!$C:$C,$C822,purchase!$E:$E,$E822,purchase!$G:$G,"&gt;="&amp;$F822,purchase!$G:$G,"&lt;="&amp;$G822))</f>
        <v/>
      </c>
      <c r="L822" s="4" t="n"/>
      <c r="M822" s="4" t="n"/>
      <c r="N822" s="10">
        <f>IF(M822="","",SUMIFS(purchase!$N:$N,purchase!$C:$C,$C822,purchase!$E:$E,$E822,purchase!$G:$G,"&gt;="&amp;$F822,purchase!$G:$G,"&lt;="&amp;$G822))</f>
        <v/>
      </c>
      <c r="O822" s="10">
        <f>IF(M822="","",M822-N822)</f>
        <v/>
      </c>
      <c r="P822" s="11">
        <f>IF(M822=0,"",N822/M822)</f>
        <v/>
      </c>
      <c r="Q822" s="12">
        <f>IF(OR(G822="",O822=""),"",
IF(AND(G822&lt;TODAY(),O822&gt;0),"YES","NO"))</f>
        <v/>
      </c>
      <c r="R822" s="13" t="n"/>
      <c r="S822" s="14" t="n"/>
      <c r="T822" s="15">
        <f>IF(Q822="YES", IF(R822="Company",L822*(1+S822),IF(R822="Vendor",L822*(1-S822),"")),"")</f>
        <v/>
      </c>
      <c r="U822" s="15">
        <f>IF(Q822="YES",O822*T822,"")</f>
        <v/>
      </c>
      <c r="V822" s="16" t="n"/>
      <c r="W822" s="17">
        <f>IF(Q822="YES",G822+V822,"")</f>
        <v/>
      </c>
      <c r="X822" s="18">
        <f>IF(Q822="YES",IF(TODAY()&gt;W822,"OVERDUE","WITHIN TIME"),"")</f>
        <v/>
      </c>
    </row>
    <row r="823">
      <c r="A823" s="3" t="n">
        <v>819</v>
      </c>
      <c r="B823" s="4" t="n"/>
      <c r="C823" s="4" t="n"/>
      <c r="D823" s="5">
        <f>IF(E823="NRFC","Natural Rubber Field Coagulam","")</f>
        <v/>
      </c>
      <c r="E823" s="4" t="n"/>
      <c r="F823" s="6" t="n"/>
      <c r="G823" s="6" t="n"/>
      <c r="H823" s="7">
        <f>IF(G823="","",G823-TODAY())</f>
        <v/>
      </c>
      <c r="I823" s="8">
        <f>IF(G823="","",
IF(G823&lt;TODAY(),
IF(O823&gt;0,"Violated","Completed"),
IF(H823&lt;=7,"Expiring Soon",
"Active")))</f>
        <v/>
      </c>
      <c r="J823" s="8">
        <f>IF(C823="","",COUNTIFS(purchase!$C:$C,$C823,purchase!$E:$E,$E823,purchase!$G:$G,"&gt;="&amp;$F823,purchase!$G:$G,"&lt;="&amp;$G823))</f>
        <v/>
      </c>
      <c r="K823" s="9">
        <f>IF(COUNTIFS(purchase!$C:$C,$C823,purchase!$E:$E,$E823,purchase!$G:$G,"&gt;="&amp;$F823,purchase!$G:$G,"&lt;="&amp;$G823)=0,"",_xlfn.MAXIFS(purchase!$G:$G,purchase!$C:$C,$C823,purchase!$E:$E,$E823,purchase!$G:$G,"&gt;="&amp;$F823,purchase!$G:$G,"&lt;="&amp;$G823))</f>
        <v/>
      </c>
      <c r="L823" s="4" t="n"/>
      <c r="M823" s="4" t="n"/>
      <c r="N823" s="10">
        <f>IF(M823="","",SUMIFS(purchase!$N:$N,purchase!$C:$C,$C823,purchase!$E:$E,$E823,purchase!$G:$G,"&gt;="&amp;$F823,purchase!$G:$G,"&lt;="&amp;$G823))</f>
        <v/>
      </c>
      <c r="O823" s="10">
        <f>IF(M823="","",M823-N823)</f>
        <v/>
      </c>
      <c r="P823" s="11">
        <f>IF(M823=0,"",N823/M823)</f>
        <v/>
      </c>
      <c r="Q823" s="12">
        <f>IF(OR(G823="",O823=""),"",
IF(AND(G823&lt;TODAY(),O823&gt;0),"YES","NO"))</f>
        <v/>
      </c>
      <c r="R823" s="13" t="n"/>
      <c r="S823" s="14" t="n"/>
      <c r="T823" s="15">
        <f>IF(Q823="YES", IF(R823="Company",L823*(1+S823),IF(R823="Vendor",L823*(1-S823),"")),"")</f>
        <v/>
      </c>
      <c r="U823" s="15">
        <f>IF(Q823="YES",O823*T823,"")</f>
        <v/>
      </c>
      <c r="V823" s="16" t="n"/>
      <c r="W823" s="17">
        <f>IF(Q823="YES",G823+V823,"")</f>
        <v/>
      </c>
      <c r="X823" s="18">
        <f>IF(Q823="YES",IF(TODAY()&gt;W823,"OVERDUE","WITHIN TIME"),"")</f>
        <v/>
      </c>
    </row>
    <row r="824">
      <c r="A824" s="3" t="n">
        <v>820</v>
      </c>
      <c r="B824" s="4" t="n"/>
      <c r="C824" s="4" t="n"/>
      <c r="D824" s="5">
        <f>IF(E824="NRFC","Natural Rubber Field Coagulam","")</f>
        <v/>
      </c>
      <c r="E824" s="4" t="n"/>
      <c r="F824" s="6" t="n"/>
      <c r="G824" s="6" t="n"/>
      <c r="H824" s="7">
        <f>IF(G824="","",G824-TODAY())</f>
        <v/>
      </c>
      <c r="I824" s="8">
        <f>IF(G824="","",
IF(G824&lt;TODAY(),
IF(O824&gt;0,"Violated","Completed"),
IF(H824&lt;=7,"Expiring Soon",
"Active")))</f>
        <v/>
      </c>
      <c r="J824" s="8">
        <f>IF(C824="","",COUNTIFS(purchase!$C:$C,$C824,purchase!$E:$E,$E824,purchase!$G:$G,"&gt;="&amp;$F824,purchase!$G:$G,"&lt;="&amp;$G824))</f>
        <v/>
      </c>
      <c r="K824" s="9">
        <f>IF(COUNTIFS(purchase!$C:$C,$C824,purchase!$E:$E,$E824,purchase!$G:$G,"&gt;="&amp;$F824,purchase!$G:$G,"&lt;="&amp;$G824)=0,"",_xlfn.MAXIFS(purchase!$G:$G,purchase!$C:$C,$C824,purchase!$E:$E,$E824,purchase!$G:$G,"&gt;="&amp;$F824,purchase!$G:$G,"&lt;="&amp;$G824))</f>
        <v/>
      </c>
      <c r="L824" s="4" t="n"/>
      <c r="M824" s="4" t="n"/>
      <c r="N824" s="10">
        <f>IF(M824="","",SUMIFS(purchase!$N:$N,purchase!$C:$C,$C824,purchase!$E:$E,$E824,purchase!$G:$G,"&gt;="&amp;$F824,purchase!$G:$G,"&lt;="&amp;$G824))</f>
        <v/>
      </c>
      <c r="O824" s="10">
        <f>IF(M824="","",M824-N824)</f>
        <v/>
      </c>
      <c r="P824" s="11">
        <f>IF(M824=0,"",N824/M824)</f>
        <v/>
      </c>
      <c r="Q824" s="12">
        <f>IF(OR(G824="",O824=""),"",
IF(AND(G824&lt;TODAY(),O824&gt;0),"YES","NO"))</f>
        <v/>
      </c>
      <c r="R824" s="13" t="n"/>
      <c r="S824" s="14" t="n"/>
      <c r="T824" s="15">
        <f>IF(Q824="YES", IF(R824="Company",L824*(1+S824),IF(R824="Vendor",L824*(1-S824),"")),"")</f>
        <v/>
      </c>
      <c r="U824" s="15">
        <f>IF(Q824="YES",O824*T824,"")</f>
        <v/>
      </c>
      <c r="V824" s="16" t="n"/>
      <c r="W824" s="17">
        <f>IF(Q824="YES",G824+V824,"")</f>
        <v/>
      </c>
      <c r="X824" s="18">
        <f>IF(Q824="YES",IF(TODAY()&gt;W824,"OVERDUE","WITHIN TIME"),"")</f>
        <v/>
      </c>
    </row>
    <row r="825">
      <c r="A825" s="3" t="n">
        <v>821</v>
      </c>
      <c r="B825" s="4" t="n"/>
      <c r="C825" s="4" t="n"/>
      <c r="D825" s="5">
        <f>IF(E825="NRFC","Natural Rubber Field Coagulam","")</f>
        <v/>
      </c>
      <c r="E825" s="4" t="n"/>
      <c r="F825" s="6" t="n"/>
      <c r="G825" s="6" t="n"/>
      <c r="H825" s="7">
        <f>IF(G825="","",G825-TODAY())</f>
        <v/>
      </c>
      <c r="I825" s="8">
        <f>IF(G825="","",
IF(G825&lt;TODAY(),
IF(O825&gt;0,"Violated","Completed"),
IF(H825&lt;=7,"Expiring Soon",
"Active")))</f>
        <v/>
      </c>
      <c r="J825" s="8">
        <f>IF(C825="","",COUNTIFS(purchase!$C:$C,$C825,purchase!$E:$E,$E825,purchase!$G:$G,"&gt;="&amp;$F825,purchase!$G:$G,"&lt;="&amp;$G825))</f>
        <v/>
      </c>
      <c r="K825" s="9">
        <f>IF(COUNTIFS(purchase!$C:$C,$C825,purchase!$E:$E,$E825,purchase!$G:$G,"&gt;="&amp;$F825,purchase!$G:$G,"&lt;="&amp;$G825)=0,"",_xlfn.MAXIFS(purchase!$G:$G,purchase!$C:$C,$C825,purchase!$E:$E,$E825,purchase!$G:$G,"&gt;="&amp;$F825,purchase!$G:$G,"&lt;="&amp;$G825))</f>
        <v/>
      </c>
      <c r="L825" s="4" t="n"/>
      <c r="M825" s="4" t="n"/>
      <c r="N825" s="10">
        <f>IF(M825="","",SUMIFS(purchase!$N:$N,purchase!$C:$C,$C825,purchase!$E:$E,$E825,purchase!$G:$G,"&gt;="&amp;$F825,purchase!$G:$G,"&lt;="&amp;$G825))</f>
        <v/>
      </c>
      <c r="O825" s="10">
        <f>IF(M825="","",M825-N825)</f>
        <v/>
      </c>
      <c r="P825" s="11">
        <f>IF(M825=0,"",N825/M825)</f>
        <v/>
      </c>
      <c r="Q825" s="12">
        <f>IF(OR(G825="",O825=""),"",
IF(AND(G825&lt;TODAY(),O825&gt;0),"YES","NO"))</f>
        <v/>
      </c>
      <c r="R825" s="13" t="n"/>
      <c r="S825" s="14" t="n"/>
      <c r="T825" s="15">
        <f>IF(Q825="YES", IF(R825="Company",L825*(1+S825),IF(R825="Vendor",L825*(1-S825),"")),"")</f>
        <v/>
      </c>
      <c r="U825" s="15">
        <f>IF(Q825="YES",O825*T825,"")</f>
        <v/>
      </c>
      <c r="V825" s="16" t="n"/>
      <c r="W825" s="17">
        <f>IF(Q825="YES",G825+V825,"")</f>
        <v/>
      </c>
      <c r="X825" s="18">
        <f>IF(Q825="YES",IF(TODAY()&gt;W825,"OVERDUE","WITHIN TIME"),"")</f>
        <v/>
      </c>
    </row>
    <row r="826">
      <c r="A826" s="3" t="n">
        <v>822</v>
      </c>
      <c r="B826" s="4" t="n"/>
      <c r="C826" s="4" t="n"/>
      <c r="D826" s="5">
        <f>IF(E826="NRFC","Natural Rubber Field Coagulam","")</f>
        <v/>
      </c>
      <c r="E826" s="4" t="n"/>
      <c r="F826" s="6" t="n"/>
      <c r="G826" s="6" t="n"/>
      <c r="H826" s="7">
        <f>IF(G826="","",G826-TODAY())</f>
        <v/>
      </c>
      <c r="I826" s="8">
        <f>IF(G826="","",
IF(G826&lt;TODAY(),
IF(O826&gt;0,"Violated","Completed"),
IF(H826&lt;=7,"Expiring Soon",
"Active")))</f>
        <v/>
      </c>
      <c r="J826" s="8">
        <f>IF(C826="","",COUNTIFS(purchase!$C:$C,$C826,purchase!$E:$E,$E826,purchase!$G:$G,"&gt;="&amp;$F826,purchase!$G:$G,"&lt;="&amp;$G826))</f>
        <v/>
      </c>
      <c r="K826" s="9">
        <f>IF(COUNTIFS(purchase!$C:$C,$C826,purchase!$E:$E,$E826,purchase!$G:$G,"&gt;="&amp;$F826,purchase!$G:$G,"&lt;="&amp;$G826)=0,"",_xlfn.MAXIFS(purchase!$G:$G,purchase!$C:$C,$C826,purchase!$E:$E,$E826,purchase!$G:$G,"&gt;="&amp;$F826,purchase!$G:$G,"&lt;="&amp;$G826))</f>
        <v/>
      </c>
      <c r="L826" s="4" t="n"/>
      <c r="M826" s="4" t="n"/>
      <c r="N826" s="10">
        <f>IF(M826="","",SUMIFS(purchase!$N:$N,purchase!$C:$C,$C826,purchase!$E:$E,$E826,purchase!$G:$G,"&gt;="&amp;$F826,purchase!$G:$G,"&lt;="&amp;$G826))</f>
        <v/>
      </c>
      <c r="O826" s="10">
        <f>IF(M826="","",M826-N826)</f>
        <v/>
      </c>
      <c r="P826" s="11">
        <f>IF(M826=0,"",N826/M826)</f>
        <v/>
      </c>
      <c r="Q826" s="12">
        <f>IF(OR(G826="",O826=""),"",
IF(AND(G826&lt;TODAY(),O826&gt;0),"YES","NO"))</f>
        <v/>
      </c>
      <c r="R826" s="13" t="n"/>
      <c r="S826" s="14" t="n"/>
      <c r="T826" s="15">
        <f>IF(Q826="YES", IF(R826="Company",L826*(1+S826),IF(R826="Vendor",L826*(1-S826),"")),"")</f>
        <v/>
      </c>
      <c r="U826" s="15">
        <f>IF(Q826="YES",O826*T826,"")</f>
        <v/>
      </c>
      <c r="V826" s="16" t="n"/>
      <c r="W826" s="17">
        <f>IF(Q826="YES",G826+V826,"")</f>
        <v/>
      </c>
      <c r="X826" s="18">
        <f>IF(Q826="YES",IF(TODAY()&gt;W826,"OVERDUE","WITHIN TIME"),"")</f>
        <v/>
      </c>
    </row>
    <row r="827">
      <c r="A827" s="3" t="n">
        <v>823</v>
      </c>
      <c r="B827" s="4" t="n"/>
      <c r="C827" s="4" t="n"/>
      <c r="D827" s="5">
        <f>IF(E827="NRFC","Natural Rubber Field Coagulam","")</f>
        <v/>
      </c>
      <c r="E827" s="4" t="n"/>
      <c r="F827" s="6" t="n"/>
      <c r="G827" s="6" t="n"/>
      <c r="H827" s="7">
        <f>IF(G827="","",G827-TODAY())</f>
        <v/>
      </c>
      <c r="I827" s="8">
        <f>IF(G827="","",
IF(G827&lt;TODAY(),
IF(O827&gt;0,"Violated","Completed"),
IF(H827&lt;=7,"Expiring Soon",
"Active")))</f>
        <v/>
      </c>
      <c r="J827" s="8">
        <f>IF(C827="","",COUNTIFS(purchase!$C:$C,$C827,purchase!$E:$E,$E827,purchase!$G:$G,"&gt;="&amp;$F827,purchase!$G:$G,"&lt;="&amp;$G827))</f>
        <v/>
      </c>
      <c r="K827" s="9">
        <f>IF(COUNTIFS(purchase!$C:$C,$C827,purchase!$E:$E,$E827,purchase!$G:$G,"&gt;="&amp;$F827,purchase!$G:$G,"&lt;="&amp;$G827)=0,"",_xlfn.MAXIFS(purchase!$G:$G,purchase!$C:$C,$C827,purchase!$E:$E,$E827,purchase!$G:$G,"&gt;="&amp;$F827,purchase!$G:$G,"&lt;="&amp;$G827))</f>
        <v/>
      </c>
      <c r="L827" s="4" t="n"/>
      <c r="M827" s="4" t="n"/>
      <c r="N827" s="10">
        <f>IF(M827="","",SUMIFS(purchase!$N:$N,purchase!$C:$C,$C827,purchase!$E:$E,$E827,purchase!$G:$G,"&gt;="&amp;$F827,purchase!$G:$G,"&lt;="&amp;$G827))</f>
        <v/>
      </c>
      <c r="O827" s="10">
        <f>IF(M827="","",M827-N827)</f>
        <v/>
      </c>
      <c r="P827" s="11">
        <f>IF(M827=0,"",N827/M827)</f>
        <v/>
      </c>
      <c r="Q827" s="12">
        <f>IF(OR(G827="",O827=""),"",
IF(AND(G827&lt;TODAY(),O827&gt;0),"YES","NO"))</f>
        <v/>
      </c>
      <c r="R827" s="13" t="n"/>
      <c r="S827" s="14" t="n"/>
      <c r="T827" s="15">
        <f>IF(Q827="YES", IF(R827="Company",L827*(1+S827),IF(R827="Vendor",L827*(1-S827),"")),"")</f>
        <v/>
      </c>
      <c r="U827" s="15">
        <f>IF(Q827="YES",O827*T827,"")</f>
        <v/>
      </c>
      <c r="V827" s="16" t="n"/>
      <c r="W827" s="17">
        <f>IF(Q827="YES",G827+V827,"")</f>
        <v/>
      </c>
      <c r="X827" s="18">
        <f>IF(Q827="YES",IF(TODAY()&gt;W827,"OVERDUE","WITHIN TIME"),"")</f>
        <v/>
      </c>
    </row>
    <row r="828">
      <c r="A828" s="3" t="n">
        <v>824</v>
      </c>
      <c r="B828" s="4" t="n"/>
      <c r="C828" s="4" t="n"/>
      <c r="D828" s="5">
        <f>IF(E828="NRFC","Natural Rubber Field Coagulam","")</f>
        <v/>
      </c>
      <c r="E828" s="4" t="n"/>
      <c r="F828" s="6" t="n"/>
      <c r="G828" s="6" t="n"/>
      <c r="H828" s="7">
        <f>IF(G828="","",G828-TODAY())</f>
        <v/>
      </c>
      <c r="I828" s="8">
        <f>IF(G828="","",
IF(G828&lt;TODAY(),
IF(O828&gt;0,"Violated","Completed"),
IF(H828&lt;=7,"Expiring Soon",
"Active")))</f>
        <v/>
      </c>
      <c r="J828" s="8">
        <f>IF(C828="","",COUNTIFS(purchase!$C:$C,$C828,purchase!$E:$E,$E828,purchase!$G:$G,"&gt;="&amp;$F828,purchase!$G:$G,"&lt;="&amp;$G828))</f>
        <v/>
      </c>
      <c r="K828" s="9">
        <f>IF(COUNTIFS(purchase!$C:$C,$C828,purchase!$E:$E,$E828,purchase!$G:$G,"&gt;="&amp;$F828,purchase!$G:$G,"&lt;="&amp;$G828)=0,"",_xlfn.MAXIFS(purchase!$G:$G,purchase!$C:$C,$C828,purchase!$E:$E,$E828,purchase!$G:$G,"&gt;="&amp;$F828,purchase!$G:$G,"&lt;="&amp;$G828))</f>
        <v/>
      </c>
      <c r="L828" s="4" t="n"/>
      <c r="M828" s="4" t="n"/>
      <c r="N828" s="10">
        <f>IF(M828="","",SUMIFS(purchase!$N:$N,purchase!$C:$C,$C828,purchase!$E:$E,$E828,purchase!$G:$G,"&gt;="&amp;$F828,purchase!$G:$G,"&lt;="&amp;$G828))</f>
        <v/>
      </c>
      <c r="O828" s="10">
        <f>IF(M828="","",M828-N828)</f>
        <v/>
      </c>
      <c r="P828" s="11">
        <f>IF(M828=0,"",N828/M828)</f>
        <v/>
      </c>
      <c r="Q828" s="12">
        <f>IF(OR(G828="",O828=""),"",
IF(AND(G828&lt;TODAY(),O828&gt;0),"YES","NO"))</f>
        <v/>
      </c>
      <c r="R828" s="13" t="n"/>
      <c r="S828" s="14" t="n"/>
      <c r="T828" s="15">
        <f>IF(Q828="YES", IF(R828="Company",L828*(1+S828),IF(R828="Vendor",L828*(1-S828),"")),"")</f>
        <v/>
      </c>
      <c r="U828" s="15">
        <f>IF(Q828="YES",O828*T828,"")</f>
        <v/>
      </c>
      <c r="V828" s="16" t="n"/>
      <c r="W828" s="17">
        <f>IF(Q828="YES",G828+V828,"")</f>
        <v/>
      </c>
      <c r="X828" s="18">
        <f>IF(Q828="YES",IF(TODAY()&gt;W828,"OVERDUE","WITHIN TIME"),"")</f>
        <v/>
      </c>
    </row>
    <row r="829">
      <c r="A829" s="3" t="n">
        <v>825</v>
      </c>
      <c r="B829" s="4" t="n"/>
      <c r="C829" s="4" t="n"/>
      <c r="D829" s="5">
        <f>IF(E829="NRFC","Natural Rubber Field Coagulam","")</f>
        <v/>
      </c>
      <c r="E829" s="4" t="n"/>
      <c r="F829" s="6" t="n"/>
      <c r="G829" s="6" t="n"/>
      <c r="H829" s="7">
        <f>IF(G829="","",G829-TODAY())</f>
        <v/>
      </c>
      <c r="I829" s="8">
        <f>IF(G829="","",
IF(G829&lt;TODAY(),
IF(O829&gt;0,"Violated","Completed"),
IF(H829&lt;=7,"Expiring Soon",
"Active")))</f>
        <v/>
      </c>
      <c r="J829" s="8">
        <f>IF(C829="","",COUNTIFS(purchase!$C:$C,$C829,purchase!$E:$E,$E829,purchase!$G:$G,"&gt;="&amp;$F829,purchase!$G:$G,"&lt;="&amp;$G829))</f>
        <v/>
      </c>
      <c r="K829" s="9">
        <f>IF(COUNTIFS(purchase!$C:$C,$C829,purchase!$E:$E,$E829,purchase!$G:$G,"&gt;="&amp;$F829,purchase!$G:$G,"&lt;="&amp;$G829)=0,"",_xlfn.MAXIFS(purchase!$G:$G,purchase!$C:$C,$C829,purchase!$E:$E,$E829,purchase!$G:$G,"&gt;="&amp;$F829,purchase!$G:$G,"&lt;="&amp;$G829))</f>
        <v/>
      </c>
      <c r="L829" s="4" t="n"/>
      <c r="M829" s="4" t="n"/>
      <c r="N829" s="10">
        <f>IF(M829="","",SUMIFS(purchase!$N:$N,purchase!$C:$C,$C829,purchase!$E:$E,$E829,purchase!$G:$G,"&gt;="&amp;$F829,purchase!$G:$G,"&lt;="&amp;$G829))</f>
        <v/>
      </c>
      <c r="O829" s="10">
        <f>IF(M829="","",M829-N829)</f>
        <v/>
      </c>
      <c r="P829" s="11">
        <f>IF(M829=0,"",N829/M829)</f>
        <v/>
      </c>
      <c r="Q829" s="12">
        <f>IF(OR(G829="",O829=""),"",
IF(AND(G829&lt;TODAY(),O829&gt;0),"YES","NO"))</f>
        <v/>
      </c>
      <c r="R829" s="13" t="n"/>
      <c r="S829" s="14" t="n"/>
      <c r="T829" s="15">
        <f>IF(Q829="YES", IF(R829="Company",L829*(1+S829),IF(R829="Vendor",L829*(1-S829),"")),"")</f>
        <v/>
      </c>
      <c r="U829" s="15">
        <f>IF(Q829="YES",O829*T829,"")</f>
        <v/>
      </c>
      <c r="V829" s="16" t="n"/>
      <c r="W829" s="17">
        <f>IF(Q829="YES",G829+V829,"")</f>
        <v/>
      </c>
      <c r="X829" s="18">
        <f>IF(Q829="YES",IF(TODAY()&gt;W829,"OVERDUE","WITHIN TIME"),"")</f>
        <v/>
      </c>
    </row>
    <row r="830">
      <c r="A830" s="3" t="n">
        <v>826</v>
      </c>
      <c r="B830" s="4" t="n"/>
      <c r="C830" s="4" t="n"/>
      <c r="D830" s="5">
        <f>IF(E830="NRFC","Natural Rubber Field Coagulam","")</f>
        <v/>
      </c>
      <c r="E830" s="4" t="n"/>
      <c r="F830" s="6" t="n"/>
      <c r="G830" s="6" t="n"/>
      <c r="H830" s="7">
        <f>IF(G830="","",G830-TODAY())</f>
        <v/>
      </c>
      <c r="I830" s="8">
        <f>IF(G830="","",
IF(G830&lt;TODAY(),
IF(O830&gt;0,"Violated","Completed"),
IF(H830&lt;=7,"Expiring Soon",
"Active")))</f>
        <v/>
      </c>
      <c r="J830" s="8">
        <f>IF(C830="","",COUNTIFS(purchase!$C:$C,$C830,purchase!$E:$E,$E830,purchase!$G:$G,"&gt;="&amp;$F830,purchase!$G:$G,"&lt;="&amp;$G830))</f>
        <v/>
      </c>
      <c r="K830" s="9">
        <f>IF(COUNTIFS(purchase!$C:$C,$C830,purchase!$E:$E,$E830,purchase!$G:$G,"&gt;="&amp;$F830,purchase!$G:$G,"&lt;="&amp;$G830)=0,"",_xlfn.MAXIFS(purchase!$G:$G,purchase!$C:$C,$C830,purchase!$E:$E,$E830,purchase!$G:$G,"&gt;="&amp;$F830,purchase!$G:$G,"&lt;="&amp;$G830))</f>
        <v/>
      </c>
      <c r="L830" s="4" t="n"/>
      <c r="M830" s="4" t="n"/>
      <c r="N830" s="10">
        <f>IF(M830="","",SUMIFS(purchase!$N:$N,purchase!$C:$C,$C830,purchase!$E:$E,$E830,purchase!$G:$G,"&gt;="&amp;$F830,purchase!$G:$G,"&lt;="&amp;$G830))</f>
        <v/>
      </c>
      <c r="O830" s="10">
        <f>IF(M830="","",M830-N830)</f>
        <v/>
      </c>
      <c r="P830" s="11">
        <f>IF(M830=0,"",N830/M830)</f>
        <v/>
      </c>
      <c r="Q830" s="12">
        <f>IF(OR(G830="",O830=""),"",
IF(AND(G830&lt;TODAY(),O830&gt;0),"YES","NO"))</f>
        <v/>
      </c>
      <c r="R830" s="13" t="n"/>
      <c r="S830" s="14" t="n"/>
      <c r="T830" s="15">
        <f>IF(Q830="YES", IF(R830="Company",L830*(1+S830),IF(R830="Vendor",L830*(1-S830),"")),"")</f>
        <v/>
      </c>
      <c r="U830" s="15">
        <f>IF(Q830="YES",O830*T830,"")</f>
        <v/>
      </c>
      <c r="V830" s="16" t="n"/>
      <c r="W830" s="17">
        <f>IF(Q830="YES",G830+V830,"")</f>
        <v/>
      </c>
      <c r="X830" s="18">
        <f>IF(Q830="YES",IF(TODAY()&gt;W830,"OVERDUE","WITHIN TIME"),"")</f>
        <v/>
      </c>
    </row>
    <row r="831">
      <c r="A831" s="3" t="n">
        <v>827</v>
      </c>
      <c r="B831" s="4" t="n"/>
      <c r="C831" s="4" t="n"/>
      <c r="D831" s="5">
        <f>IF(E831="NRFC","Natural Rubber Field Coagulam","")</f>
        <v/>
      </c>
      <c r="E831" s="4" t="n"/>
      <c r="F831" s="6" t="n"/>
      <c r="G831" s="6" t="n"/>
      <c r="H831" s="7">
        <f>IF(G831="","",G831-TODAY())</f>
        <v/>
      </c>
      <c r="I831" s="8">
        <f>IF(G831="","",
IF(G831&lt;TODAY(),
IF(O831&gt;0,"Violated","Completed"),
IF(H831&lt;=7,"Expiring Soon",
"Active")))</f>
        <v/>
      </c>
      <c r="J831" s="8">
        <f>IF(C831="","",COUNTIFS(purchase!$C:$C,$C831,purchase!$E:$E,$E831,purchase!$G:$G,"&gt;="&amp;$F831,purchase!$G:$G,"&lt;="&amp;$G831))</f>
        <v/>
      </c>
      <c r="K831" s="9">
        <f>IF(COUNTIFS(purchase!$C:$C,$C831,purchase!$E:$E,$E831,purchase!$G:$G,"&gt;="&amp;$F831,purchase!$G:$G,"&lt;="&amp;$G831)=0,"",_xlfn.MAXIFS(purchase!$G:$G,purchase!$C:$C,$C831,purchase!$E:$E,$E831,purchase!$G:$G,"&gt;="&amp;$F831,purchase!$G:$G,"&lt;="&amp;$G831))</f>
        <v/>
      </c>
      <c r="L831" s="4" t="n"/>
      <c r="M831" s="4" t="n"/>
      <c r="N831" s="10">
        <f>IF(M831="","",SUMIFS(purchase!$N:$N,purchase!$C:$C,$C831,purchase!$E:$E,$E831,purchase!$G:$G,"&gt;="&amp;$F831,purchase!$G:$G,"&lt;="&amp;$G831))</f>
        <v/>
      </c>
      <c r="O831" s="10">
        <f>IF(M831="","",M831-N831)</f>
        <v/>
      </c>
      <c r="P831" s="11">
        <f>IF(M831=0,"",N831/M831)</f>
        <v/>
      </c>
      <c r="Q831" s="12">
        <f>IF(OR(G831="",O831=""),"",
IF(AND(G831&lt;TODAY(),O831&gt;0),"YES","NO"))</f>
        <v/>
      </c>
      <c r="R831" s="13" t="n"/>
      <c r="S831" s="14" t="n"/>
      <c r="T831" s="15">
        <f>IF(Q831="YES", IF(R831="Company",L831*(1+S831),IF(R831="Vendor",L831*(1-S831),"")),"")</f>
        <v/>
      </c>
      <c r="U831" s="15">
        <f>IF(Q831="YES",O831*T831,"")</f>
        <v/>
      </c>
      <c r="V831" s="16" t="n"/>
      <c r="W831" s="17">
        <f>IF(Q831="YES",G831+V831,"")</f>
        <v/>
      </c>
      <c r="X831" s="18">
        <f>IF(Q831="YES",IF(TODAY()&gt;W831,"OVERDUE","WITHIN TIME"),"")</f>
        <v/>
      </c>
    </row>
    <row r="832">
      <c r="A832" s="3" t="n">
        <v>828</v>
      </c>
      <c r="B832" s="4" t="n"/>
      <c r="C832" s="4" t="n"/>
      <c r="D832" s="5">
        <f>IF(E832="NRFC","Natural Rubber Field Coagulam","")</f>
        <v/>
      </c>
      <c r="E832" s="4" t="n"/>
      <c r="F832" s="6" t="n"/>
      <c r="G832" s="6" t="n"/>
      <c r="H832" s="7">
        <f>IF(G832="","",G832-TODAY())</f>
        <v/>
      </c>
      <c r="I832" s="8">
        <f>IF(G832="","",
IF(G832&lt;TODAY(),
IF(O832&gt;0,"Violated","Completed"),
IF(H832&lt;=7,"Expiring Soon",
"Active")))</f>
        <v/>
      </c>
      <c r="J832" s="8">
        <f>IF(C832="","",COUNTIFS(purchase!$C:$C,$C832,purchase!$E:$E,$E832,purchase!$G:$G,"&gt;="&amp;$F832,purchase!$G:$G,"&lt;="&amp;$G832))</f>
        <v/>
      </c>
      <c r="K832" s="9">
        <f>IF(COUNTIFS(purchase!$C:$C,$C832,purchase!$E:$E,$E832,purchase!$G:$G,"&gt;="&amp;$F832,purchase!$G:$G,"&lt;="&amp;$G832)=0,"",_xlfn.MAXIFS(purchase!$G:$G,purchase!$C:$C,$C832,purchase!$E:$E,$E832,purchase!$G:$G,"&gt;="&amp;$F832,purchase!$G:$G,"&lt;="&amp;$G832))</f>
        <v/>
      </c>
      <c r="L832" s="4" t="n"/>
      <c r="M832" s="4" t="n"/>
      <c r="N832" s="10">
        <f>IF(M832="","",SUMIFS(purchase!$N:$N,purchase!$C:$C,$C832,purchase!$E:$E,$E832,purchase!$G:$G,"&gt;="&amp;$F832,purchase!$G:$G,"&lt;="&amp;$G832))</f>
        <v/>
      </c>
      <c r="O832" s="10">
        <f>IF(M832="","",M832-N832)</f>
        <v/>
      </c>
      <c r="P832" s="11">
        <f>IF(M832=0,"",N832/M832)</f>
        <v/>
      </c>
      <c r="Q832" s="12">
        <f>IF(OR(G832="",O832=""),"",
IF(AND(G832&lt;TODAY(),O832&gt;0),"YES","NO"))</f>
        <v/>
      </c>
      <c r="R832" s="13" t="n"/>
      <c r="S832" s="14" t="n"/>
      <c r="T832" s="15">
        <f>IF(Q832="YES", IF(R832="Company",L832*(1+S832),IF(R832="Vendor",L832*(1-S832),"")),"")</f>
        <v/>
      </c>
      <c r="U832" s="15">
        <f>IF(Q832="YES",O832*T832,"")</f>
        <v/>
      </c>
      <c r="V832" s="16" t="n"/>
      <c r="W832" s="17">
        <f>IF(Q832="YES",G832+V832,"")</f>
        <v/>
      </c>
      <c r="X832" s="18">
        <f>IF(Q832="YES",IF(TODAY()&gt;W832,"OVERDUE","WITHIN TIME"),"")</f>
        <v/>
      </c>
    </row>
    <row r="833">
      <c r="A833" s="3" t="n">
        <v>829</v>
      </c>
      <c r="B833" s="4" t="n"/>
      <c r="C833" s="4" t="n"/>
      <c r="D833" s="5">
        <f>IF(E833="NRFC","Natural Rubber Field Coagulam","")</f>
        <v/>
      </c>
      <c r="E833" s="4" t="n"/>
      <c r="F833" s="6" t="n"/>
      <c r="G833" s="6" t="n"/>
      <c r="H833" s="7">
        <f>IF(G833="","",G833-TODAY())</f>
        <v/>
      </c>
      <c r="I833" s="8">
        <f>IF(G833="","",
IF(G833&lt;TODAY(),
IF(O833&gt;0,"Violated","Completed"),
IF(H833&lt;=7,"Expiring Soon",
"Active")))</f>
        <v/>
      </c>
      <c r="J833" s="8">
        <f>IF(C833="","",COUNTIFS(purchase!$C:$C,$C833,purchase!$E:$E,$E833,purchase!$G:$G,"&gt;="&amp;$F833,purchase!$G:$G,"&lt;="&amp;$G833))</f>
        <v/>
      </c>
      <c r="K833" s="9">
        <f>IF(COUNTIFS(purchase!$C:$C,$C833,purchase!$E:$E,$E833,purchase!$G:$G,"&gt;="&amp;$F833,purchase!$G:$G,"&lt;="&amp;$G833)=0,"",_xlfn.MAXIFS(purchase!$G:$G,purchase!$C:$C,$C833,purchase!$E:$E,$E833,purchase!$G:$G,"&gt;="&amp;$F833,purchase!$G:$G,"&lt;="&amp;$G833))</f>
        <v/>
      </c>
      <c r="L833" s="4" t="n"/>
      <c r="M833" s="4" t="n"/>
      <c r="N833" s="10">
        <f>IF(M833="","",SUMIFS(purchase!$N:$N,purchase!$C:$C,$C833,purchase!$E:$E,$E833,purchase!$G:$G,"&gt;="&amp;$F833,purchase!$G:$G,"&lt;="&amp;$G833))</f>
        <v/>
      </c>
      <c r="O833" s="10">
        <f>IF(M833="","",M833-N833)</f>
        <v/>
      </c>
      <c r="P833" s="11">
        <f>IF(M833=0,"",N833/M833)</f>
        <v/>
      </c>
      <c r="Q833" s="12">
        <f>IF(OR(G833="",O833=""),"",
IF(AND(G833&lt;TODAY(),O833&gt;0),"YES","NO"))</f>
        <v/>
      </c>
      <c r="R833" s="13" t="n"/>
      <c r="S833" s="14" t="n"/>
      <c r="T833" s="15">
        <f>IF(Q833="YES", IF(R833="Company",L833*(1+S833),IF(R833="Vendor",L833*(1-S833),"")),"")</f>
        <v/>
      </c>
      <c r="U833" s="15">
        <f>IF(Q833="YES",O833*T833,"")</f>
        <v/>
      </c>
      <c r="V833" s="16" t="n"/>
      <c r="W833" s="17">
        <f>IF(Q833="YES",G833+V833,"")</f>
        <v/>
      </c>
      <c r="X833" s="18">
        <f>IF(Q833="YES",IF(TODAY()&gt;W833,"OVERDUE","WITHIN TIME"),"")</f>
        <v/>
      </c>
    </row>
    <row r="834">
      <c r="A834" s="3" t="n">
        <v>830</v>
      </c>
      <c r="B834" s="4" t="n"/>
      <c r="C834" s="4" t="n"/>
      <c r="D834" s="5">
        <f>IF(E834="NRFC","Natural Rubber Field Coagulam","")</f>
        <v/>
      </c>
      <c r="E834" s="4" t="n"/>
      <c r="F834" s="6" t="n"/>
      <c r="G834" s="6" t="n"/>
      <c r="H834" s="7">
        <f>IF(G834="","",G834-TODAY())</f>
        <v/>
      </c>
      <c r="I834" s="8">
        <f>IF(G834="","",
IF(G834&lt;TODAY(),
IF(O834&gt;0,"Violated","Completed"),
IF(H834&lt;=7,"Expiring Soon",
"Active")))</f>
        <v/>
      </c>
      <c r="J834" s="8">
        <f>IF(C834="","",COUNTIFS(purchase!$C:$C,$C834,purchase!$E:$E,$E834,purchase!$G:$G,"&gt;="&amp;$F834,purchase!$G:$G,"&lt;="&amp;$G834))</f>
        <v/>
      </c>
      <c r="K834" s="9">
        <f>IF(COUNTIFS(purchase!$C:$C,$C834,purchase!$E:$E,$E834,purchase!$G:$G,"&gt;="&amp;$F834,purchase!$G:$G,"&lt;="&amp;$G834)=0,"",_xlfn.MAXIFS(purchase!$G:$G,purchase!$C:$C,$C834,purchase!$E:$E,$E834,purchase!$G:$G,"&gt;="&amp;$F834,purchase!$G:$G,"&lt;="&amp;$G834))</f>
        <v/>
      </c>
      <c r="L834" s="4" t="n"/>
      <c r="M834" s="4" t="n"/>
      <c r="N834" s="10">
        <f>IF(M834="","",SUMIFS(purchase!$N:$N,purchase!$C:$C,$C834,purchase!$E:$E,$E834,purchase!$G:$G,"&gt;="&amp;$F834,purchase!$G:$G,"&lt;="&amp;$G834))</f>
        <v/>
      </c>
      <c r="O834" s="10">
        <f>IF(M834="","",M834-N834)</f>
        <v/>
      </c>
      <c r="P834" s="11">
        <f>IF(M834=0,"",N834/M834)</f>
        <v/>
      </c>
      <c r="Q834" s="12">
        <f>IF(OR(G834="",O834=""),"",
IF(AND(G834&lt;TODAY(),O834&gt;0),"YES","NO"))</f>
        <v/>
      </c>
      <c r="R834" s="13" t="n"/>
      <c r="S834" s="14" t="n"/>
      <c r="T834" s="15">
        <f>IF(Q834="YES", IF(R834="Company",L834*(1+S834),IF(R834="Vendor",L834*(1-S834),"")),"")</f>
        <v/>
      </c>
      <c r="U834" s="15">
        <f>IF(Q834="YES",O834*T834,"")</f>
        <v/>
      </c>
      <c r="V834" s="16" t="n"/>
      <c r="W834" s="17">
        <f>IF(Q834="YES",G834+V834,"")</f>
        <v/>
      </c>
      <c r="X834" s="18">
        <f>IF(Q834="YES",IF(TODAY()&gt;W834,"OVERDUE","WITHIN TIME"),"")</f>
        <v/>
      </c>
    </row>
    <row r="835">
      <c r="A835" s="3" t="n">
        <v>831</v>
      </c>
      <c r="B835" s="4" t="n"/>
      <c r="C835" s="4" t="n"/>
      <c r="D835" s="5">
        <f>IF(E835="NRFC","Natural Rubber Field Coagulam","")</f>
        <v/>
      </c>
      <c r="E835" s="4" t="n"/>
      <c r="F835" s="6" t="n"/>
      <c r="G835" s="6" t="n"/>
      <c r="H835" s="7">
        <f>IF(G835="","",G835-TODAY())</f>
        <v/>
      </c>
      <c r="I835" s="8">
        <f>IF(G835="","",
IF(G835&lt;TODAY(),
IF(O835&gt;0,"Violated","Completed"),
IF(H835&lt;=7,"Expiring Soon",
"Active")))</f>
        <v/>
      </c>
      <c r="J835" s="8">
        <f>IF(C835="","",COUNTIFS(purchase!$C:$C,$C835,purchase!$E:$E,$E835,purchase!$G:$G,"&gt;="&amp;$F835,purchase!$G:$G,"&lt;="&amp;$G835))</f>
        <v/>
      </c>
      <c r="K835" s="9">
        <f>IF(COUNTIFS(purchase!$C:$C,$C835,purchase!$E:$E,$E835,purchase!$G:$G,"&gt;="&amp;$F835,purchase!$G:$G,"&lt;="&amp;$G835)=0,"",_xlfn.MAXIFS(purchase!$G:$G,purchase!$C:$C,$C835,purchase!$E:$E,$E835,purchase!$G:$G,"&gt;="&amp;$F835,purchase!$G:$G,"&lt;="&amp;$G835))</f>
        <v/>
      </c>
      <c r="L835" s="4" t="n"/>
      <c r="M835" s="4" t="n"/>
      <c r="N835" s="10">
        <f>IF(M835="","",SUMIFS(purchase!$N:$N,purchase!$C:$C,$C835,purchase!$E:$E,$E835,purchase!$G:$G,"&gt;="&amp;$F835,purchase!$G:$G,"&lt;="&amp;$G835))</f>
        <v/>
      </c>
      <c r="O835" s="10">
        <f>IF(M835="","",M835-N835)</f>
        <v/>
      </c>
      <c r="P835" s="11">
        <f>IF(M835=0,"",N835/M835)</f>
        <v/>
      </c>
      <c r="Q835" s="12">
        <f>IF(OR(G835="",O835=""),"",
IF(AND(G835&lt;TODAY(),O835&gt;0),"YES","NO"))</f>
        <v/>
      </c>
      <c r="R835" s="13" t="n"/>
      <c r="S835" s="14" t="n"/>
      <c r="T835" s="15">
        <f>IF(Q835="YES", IF(R835="Company",L835*(1+S835),IF(R835="Vendor",L835*(1-S835),"")),"")</f>
        <v/>
      </c>
      <c r="U835" s="15">
        <f>IF(Q835="YES",O835*T835,"")</f>
        <v/>
      </c>
      <c r="V835" s="16" t="n"/>
      <c r="W835" s="17">
        <f>IF(Q835="YES",G835+V835,"")</f>
        <v/>
      </c>
      <c r="X835" s="18">
        <f>IF(Q835="YES",IF(TODAY()&gt;W835,"OVERDUE","WITHIN TIME"),"")</f>
        <v/>
      </c>
    </row>
    <row r="836">
      <c r="A836" s="3" t="n">
        <v>832</v>
      </c>
      <c r="B836" s="4" t="n"/>
      <c r="C836" s="4" t="n"/>
      <c r="D836" s="5">
        <f>IF(E836="NRFC","Natural Rubber Field Coagulam","")</f>
        <v/>
      </c>
      <c r="E836" s="4" t="n"/>
      <c r="F836" s="6" t="n"/>
      <c r="G836" s="6" t="n"/>
      <c r="H836" s="7">
        <f>IF(G836="","",G836-TODAY())</f>
        <v/>
      </c>
      <c r="I836" s="8">
        <f>IF(G836="","",
IF(G836&lt;TODAY(),
IF(O836&gt;0,"Violated","Completed"),
IF(H836&lt;=7,"Expiring Soon",
"Active")))</f>
        <v/>
      </c>
      <c r="J836" s="8">
        <f>IF(C836="","",COUNTIFS(purchase!$C:$C,$C836,purchase!$E:$E,$E836,purchase!$G:$G,"&gt;="&amp;$F836,purchase!$G:$G,"&lt;="&amp;$G836))</f>
        <v/>
      </c>
      <c r="K836" s="9">
        <f>IF(COUNTIFS(purchase!$C:$C,$C836,purchase!$E:$E,$E836,purchase!$G:$G,"&gt;="&amp;$F836,purchase!$G:$G,"&lt;="&amp;$G836)=0,"",_xlfn.MAXIFS(purchase!$G:$G,purchase!$C:$C,$C836,purchase!$E:$E,$E836,purchase!$G:$G,"&gt;="&amp;$F836,purchase!$G:$G,"&lt;="&amp;$G836))</f>
        <v/>
      </c>
      <c r="L836" s="4" t="n"/>
      <c r="M836" s="4" t="n"/>
      <c r="N836" s="10">
        <f>IF(M836="","",SUMIFS(purchase!$N:$N,purchase!$C:$C,$C836,purchase!$E:$E,$E836,purchase!$G:$G,"&gt;="&amp;$F836,purchase!$G:$G,"&lt;="&amp;$G836))</f>
        <v/>
      </c>
      <c r="O836" s="10">
        <f>IF(M836="","",M836-N836)</f>
        <v/>
      </c>
      <c r="P836" s="11">
        <f>IF(M836=0,"",N836/M836)</f>
        <v/>
      </c>
      <c r="Q836" s="12">
        <f>IF(OR(G836="",O836=""),"",
IF(AND(G836&lt;TODAY(),O836&gt;0),"YES","NO"))</f>
        <v/>
      </c>
      <c r="R836" s="13" t="n"/>
      <c r="S836" s="14" t="n"/>
      <c r="T836" s="15">
        <f>IF(Q836="YES", IF(R836="Company",L836*(1+S836),IF(R836="Vendor",L836*(1-S836),"")),"")</f>
        <v/>
      </c>
      <c r="U836" s="15">
        <f>IF(Q836="YES",O836*T836,"")</f>
        <v/>
      </c>
      <c r="V836" s="16" t="n"/>
      <c r="W836" s="17">
        <f>IF(Q836="YES",G836+V836,"")</f>
        <v/>
      </c>
      <c r="X836" s="18">
        <f>IF(Q836="YES",IF(TODAY()&gt;W836,"OVERDUE","WITHIN TIME"),"")</f>
        <v/>
      </c>
    </row>
    <row r="837">
      <c r="A837" s="3" t="n">
        <v>833</v>
      </c>
      <c r="B837" s="4" t="n"/>
      <c r="C837" s="4" t="n"/>
      <c r="D837" s="5">
        <f>IF(E837="NRFC","Natural Rubber Field Coagulam","")</f>
        <v/>
      </c>
      <c r="E837" s="4" t="n"/>
      <c r="F837" s="6" t="n"/>
      <c r="G837" s="6" t="n"/>
      <c r="H837" s="7">
        <f>IF(G837="","",G837-TODAY())</f>
        <v/>
      </c>
      <c r="I837" s="8">
        <f>IF(G837="","",
IF(G837&lt;TODAY(),
IF(O837&gt;0,"Violated","Completed"),
IF(H837&lt;=7,"Expiring Soon",
"Active")))</f>
        <v/>
      </c>
      <c r="J837" s="8">
        <f>IF(C837="","",COUNTIFS(purchase!$C:$C,$C837,purchase!$E:$E,$E837,purchase!$G:$G,"&gt;="&amp;$F837,purchase!$G:$G,"&lt;="&amp;$G837))</f>
        <v/>
      </c>
      <c r="K837" s="9">
        <f>IF(COUNTIFS(purchase!$C:$C,$C837,purchase!$E:$E,$E837,purchase!$G:$G,"&gt;="&amp;$F837,purchase!$G:$G,"&lt;="&amp;$G837)=0,"",_xlfn.MAXIFS(purchase!$G:$G,purchase!$C:$C,$C837,purchase!$E:$E,$E837,purchase!$G:$G,"&gt;="&amp;$F837,purchase!$G:$G,"&lt;="&amp;$G837))</f>
        <v/>
      </c>
      <c r="L837" s="4" t="n"/>
      <c r="M837" s="4" t="n"/>
      <c r="N837" s="10">
        <f>IF(M837="","",SUMIFS(purchase!$N:$N,purchase!$C:$C,$C837,purchase!$E:$E,$E837,purchase!$G:$G,"&gt;="&amp;$F837,purchase!$G:$G,"&lt;="&amp;$G837))</f>
        <v/>
      </c>
      <c r="O837" s="10">
        <f>IF(M837="","",M837-N837)</f>
        <v/>
      </c>
      <c r="P837" s="11">
        <f>IF(M837=0,"",N837/M837)</f>
        <v/>
      </c>
      <c r="Q837" s="12">
        <f>IF(OR(G837="",O837=""),"",
IF(AND(G837&lt;TODAY(),O837&gt;0),"YES","NO"))</f>
        <v/>
      </c>
      <c r="R837" s="13" t="n"/>
      <c r="S837" s="14" t="n"/>
      <c r="T837" s="15">
        <f>IF(Q837="YES", IF(R837="Company",L837*(1+S837),IF(R837="Vendor",L837*(1-S837),"")),"")</f>
        <v/>
      </c>
      <c r="U837" s="15">
        <f>IF(Q837="YES",O837*T837,"")</f>
        <v/>
      </c>
      <c r="V837" s="16" t="n"/>
      <c r="W837" s="17">
        <f>IF(Q837="YES",G837+V837,"")</f>
        <v/>
      </c>
      <c r="X837" s="18">
        <f>IF(Q837="YES",IF(TODAY()&gt;W837,"OVERDUE","WITHIN TIME"),"")</f>
        <v/>
      </c>
    </row>
    <row r="838">
      <c r="A838" s="3" t="n">
        <v>834</v>
      </c>
      <c r="B838" s="4" t="n"/>
      <c r="C838" s="4" t="n"/>
      <c r="D838" s="5">
        <f>IF(E838="NRFC","Natural Rubber Field Coagulam","")</f>
        <v/>
      </c>
      <c r="E838" s="4" t="n"/>
      <c r="F838" s="6" t="n"/>
      <c r="G838" s="6" t="n"/>
      <c r="H838" s="7">
        <f>IF(G838="","",G838-TODAY())</f>
        <v/>
      </c>
      <c r="I838" s="8">
        <f>IF(G838="","",
IF(G838&lt;TODAY(),
IF(O838&gt;0,"Violated","Completed"),
IF(H838&lt;=7,"Expiring Soon",
"Active")))</f>
        <v/>
      </c>
      <c r="J838" s="8">
        <f>IF(C838="","",COUNTIFS(purchase!$C:$C,$C838,purchase!$E:$E,$E838,purchase!$G:$G,"&gt;="&amp;$F838,purchase!$G:$G,"&lt;="&amp;$G838))</f>
        <v/>
      </c>
      <c r="K838" s="9">
        <f>IF(COUNTIFS(purchase!$C:$C,$C838,purchase!$E:$E,$E838,purchase!$G:$G,"&gt;="&amp;$F838,purchase!$G:$G,"&lt;="&amp;$G838)=0,"",_xlfn.MAXIFS(purchase!$G:$G,purchase!$C:$C,$C838,purchase!$E:$E,$E838,purchase!$G:$G,"&gt;="&amp;$F838,purchase!$G:$G,"&lt;="&amp;$G838))</f>
        <v/>
      </c>
      <c r="L838" s="4" t="n"/>
      <c r="M838" s="4" t="n"/>
      <c r="N838" s="10">
        <f>IF(M838="","",SUMIFS(purchase!$N:$N,purchase!$C:$C,$C838,purchase!$E:$E,$E838,purchase!$G:$G,"&gt;="&amp;$F838,purchase!$G:$G,"&lt;="&amp;$G838))</f>
        <v/>
      </c>
      <c r="O838" s="10">
        <f>IF(M838="","",M838-N838)</f>
        <v/>
      </c>
      <c r="P838" s="11">
        <f>IF(M838=0,"",N838/M838)</f>
        <v/>
      </c>
      <c r="Q838" s="12">
        <f>IF(OR(G838="",O838=""),"",
IF(AND(G838&lt;TODAY(),O838&gt;0),"YES","NO"))</f>
        <v/>
      </c>
      <c r="R838" s="13" t="n"/>
      <c r="S838" s="14" t="n"/>
      <c r="T838" s="15">
        <f>IF(Q838="YES", IF(R838="Company",L838*(1+S838),IF(R838="Vendor",L838*(1-S838),"")),"")</f>
        <v/>
      </c>
      <c r="U838" s="15">
        <f>IF(Q838="YES",O838*T838,"")</f>
        <v/>
      </c>
      <c r="V838" s="16" t="n"/>
      <c r="W838" s="17">
        <f>IF(Q838="YES",G838+V838,"")</f>
        <v/>
      </c>
      <c r="X838" s="18">
        <f>IF(Q838="YES",IF(TODAY()&gt;W838,"OVERDUE","WITHIN TIME"),"")</f>
        <v/>
      </c>
    </row>
    <row r="839">
      <c r="A839" s="3" t="n">
        <v>835</v>
      </c>
      <c r="B839" s="4" t="n"/>
      <c r="C839" s="4" t="n"/>
      <c r="D839" s="5">
        <f>IF(E839="NRFC","Natural Rubber Field Coagulam","")</f>
        <v/>
      </c>
      <c r="E839" s="4" t="n"/>
      <c r="F839" s="6" t="n"/>
      <c r="G839" s="6" t="n"/>
      <c r="H839" s="7">
        <f>IF(G839="","",G839-TODAY())</f>
        <v/>
      </c>
      <c r="I839" s="8">
        <f>IF(G839="","",
IF(G839&lt;TODAY(),
IF(O839&gt;0,"Violated","Completed"),
IF(H839&lt;=7,"Expiring Soon",
"Active")))</f>
        <v/>
      </c>
      <c r="J839" s="8">
        <f>IF(C839="","",COUNTIFS(purchase!$C:$C,$C839,purchase!$E:$E,$E839,purchase!$G:$G,"&gt;="&amp;$F839,purchase!$G:$G,"&lt;="&amp;$G839))</f>
        <v/>
      </c>
      <c r="K839" s="9">
        <f>IF(COUNTIFS(purchase!$C:$C,$C839,purchase!$E:$E,$E839,purchase!$G:$G,"&gt;="&amp;$F839,purchase!$G:$G,"&lt;="&amp;$G839)=0,"",_xlfn.MAXIFS(purchase!$G:$G,purchase!$C:$C,$C839,purchase!$E:$E,$E839,purchase!$G:$G,"&gt;="&amp;$F839,purchase!$G:$G,"&lt;="&amp;$G839))</f>
        <v/>
      </c>
      <c r="L839" s="4" t="n"/>
      <c r="M839" s="4" t="n"/>
      <c r="N839" s="10">
        <f>IF(M839="","",SUMIFS(purchase!$N:$N,purchase!$C:$C,$C839,purchase!$E:$E,$E839,purchase!$G:$G,"&gt;="&amp;$F839,purchase!$G:$G,"&lt;="&amp;$G839))</f>
        <v/>
      </c>
      <c r="O839" s="10">
        <f>IF(M839="","",M839-N839)</f>
        <v/>
      </c>
      <c r="P839" s="11">
        <f>IF(M839=0,"",N839/M839)</f>
        <v/>
      </c>
      <c r="Q839" s="12">
        <f>IF(OR(G839="",O839=""),"",
IF(AND(G839&lt;TODAY(),O839&gt;0),"YES","NO"))</f>
        <v/>
      </c>
      <c r="R839" s="13" t="n"/>
      <c r="S839" s="14" t="n"/>
      <c r="T839" s="15">
        <f>IF(Q839="YES", IF(R839="Company",L839*(1+S839),IF(R839="Vendor",L839*(1-S839),"")),"")</f>
        <v/>
      </c>
      <c r="U839" s="15">
        <f>IF(Q839="YES",O839*T839,"")</f>
        <v/>
      </c>
      <c r="V839" s="16" t="n"/>
      <c r="W839" s="17">
        <f>IF(Q839="YES",G839+V839,"")</f>
        <v/>
      </c>
      <c r="X839" s="18">
        <f>IF(Q839="YES",IF(TODAY()&gt;W839,"OVERDUE","WITHIN TIME"),"")</f>
        <v/>
      </c>
    </row>
    <row r="840">
      <c r="A840" s="3" t="n">
        <v>836</v>
      </c>
      <c r="B840" s="4" t="n"/>
      <c r="C840" s="4" t="n"/>
      <c r="D840" s="5">
        <f>IF(E840="NRFC","Natural Rubber Field Coagulam","")</f>
        <v/>
      </c>
      <c r="E840" s="4" t="n"/>
      <c r="F840" s="6" t="n"/>
      <c r="G840" s="6" t="n"/>
      <c r="H840" s="7">
        <f>IF(G840="","",G840-TODAY())</f>
        <v/>
      </c>
      <c r="I840" s="8">
        <f>IF(G840="","",
IF(G840&lt;TODAY(),
IF(O840&gt;0,"Violated","Completed"),
IF(H840&lt;=7,"Expiring Soon",
"Active")))</f>
        <v/>
      </c>
      <c r="J840" s="8">
        <f>IF(C840="","",COUNTIFS(purchase!$C:$C,$C840,purchase!$E:$E,$E840,purchase!$G:$G,"&gt;="&amp;$F840,purchase!$G:$G,"&lt;="&amp;$G840))</f>
        <v/>
      </c>
      <c r="K840" s="9">
        <f>IF(COUNTIFS(purchase!$C:$C,$C840,purchase!$E:$E,$E840,purchase!$G:$G,"&gt;="&amp;$F840,purchase!$G:$G,"&lt;="&amp;$G840)=0,"",_xlfn.MAXIFS(purchase!$G:$G,purchase!$C:$C,$C840,purchase!$E:$E,$E840,purchase!$G:$G,"&gt;="&amp;$F840,purchase!$G:$G,"&lt;="&amp;$G840))</f>
        <v/>
      </c>
      <c r="L840" s="4" t="n"/>
      <c r="M840" s="4" t="n"/>
      <c r="N840" s="10">
        <f>IF(M840="","",SUMIFS(purchase!$N:$N,purchase!$C:$C,$C840,purchase!$E:$E,$E840,purchase!$G:$G,"&gt;="&amp;$F840,purchase!$G:$G,"&lt;="&amp;$G840))</f>
        <v/>
      </c>
      <c r="O840" s="10">
        <f>IF(M840="","",M840-N840)</f>
        <v/>
      </c>
      <c r="P840" s="11">
        <f>IF(M840=0,"",N840/M840)</f>
        <v/>
      </c>
      <c r="Q840" s="12">
        <f>IF(OR(G840="",O840=""),"",
IF(AND(G840&lt;TODAY(),O840&gt;0),"YES","NO"))</f>
        <v/>
      </c>
      <c r="R840" s="13" t="n"/>
      <c r="S840" s="14" t="n"/>
      <c r="T840" s="15">
        <f>IF(Q840="YES", IF(R840="Company",L840*(1+S840),IF(R840="Vendor",L840*(1-S840),"")),"")</f>
        <v/>
      </c>
      <c r="U840" s="15">
        <f>IF(Q840="YES",O840*T840,"")</f>
        <v/>
      </c>
      <c r="V840" s="16" t="n"/>
      <c r="W840" s="17">
        <f>IF(Q840="YES",G840+V840,"")</f>
        <v/>
      </c>
      <c r="X840" s="18">
        <f>IF(Q840="YES",IF(TODAY()&gt;W840,"OVERDUE","WITHIN TIME"),"")</f>
        <v/>
      </c>
    </row>
    <row r="841">
      <c r="A841" s="3" t="n">
        <v>837</v>
      </c>
      <c r="B841" s="4" t="n"/>
      <c r="C841" s="4" t="n"/>
      <c r="D841" s="5">
        <f>IF(E841="NRFC","Natural Rubber Field Coagulam","")</f>
        <v/>
      </c>
      <c r="E841" s="4" t="n"/>
      <c r="F841" s="6" t="n"/>
      <c r="G841" s="6" t="n"/>
      <c r="H841" s="7">
        <f>IF(G841="","",G841-TODAY())</f>
        <v/>
      </c>
      <c r="I841" s="8">
        <f>IF(G841="","",
IF(G841&lt;TODAY(),
IF(O841&gt;0,"Violated","Completed"),
IF(H841&lt;=7,"Expiring Soon",
"Active")))</f>
        <v/>
      </c>
      <c r="J841" s="8">
        <f>IF(C841="","",COUNTIFS(purchase!$C:$C,$C841,purchase!$E:$E,$E841,purchase!$G:$G,"&gt;="&amp;$F841,purchase!$G:$G,"&lt;="&amp;$G841))</f>
        <v/>
      </c>
      <c r="K841" s="9">
        <f>IF(COUNTIFS(purchase!$C:$C,$C841,purchase!$E:$E,$E841,purchase!$G:$G,"&gt;="&amp;$F841,purchase!$G:$G,"&lt;="&amp;$G841)=0,"",_xlfn.MAXIFS(purchase!$G:$G,purchase!$C:$C,$C841,purchase!$E:$E,$E841,purchase!$G:$G,"&gt;="&amp;$F841,purchase!$G:$G,"&lt;="&amp;$G841))</f>
        <v/>
      </c>
      <c r="L841" s="4" t="n"/>
      <c r="M841" s="4" t="n"/>
      <c r="N841" s="10">
        <f>IF(M841="","",SUMIFS(purchase!$N:$N,purchase!$C:$C,$C841,purchase!$E:$E,$E841,purchase!$G:$G,"&gt;="&amp;$F841,purchase!$G:$G,"&lt;="&amp;$G841))</f>
        <v/>
      </c>
      <c r="O841" s="10">
        <f>IF(M841="","",M841-N841)</f>
        <v/>
      </c>
      <c r="P841" s="11">
        <f>IF(M841=0,"",N841/M841)</f>
        <v/>
      </c>
      <c r="Q841" s="12">
        <f>IF(OR(G841="",O841=""),"",
IF(AND(G841&lt;TODAY(),O841&gt;0),"YES","NO"))</f>
        <v/>
      </c>
      <c r="R841" s="13" t="n"/>
      <c r="S841" s="14" t="n"/>
      <c r="T841" s="15">
        <f>IF(Q841="YES", IF(R841="Company",L841*(1+S841),IF(R841="Vendor",L841*(1-S841),"")),"")</f>
        <v/>
      </c>
      <c r="U841" s="15">
        <f>IF(Q841="YES",O841*T841,"")</f>
        <v/>
      </c>
      <c r="V841" s="16" t="n"/>
      <c r="W841" s="17">
        <f>IF(Q841="YES",G841+V841,"")</f>
        <v/>
      </c>
      <c r="X841" s="18">
        <f>IF(Q841="YES",IF(TODAY()&gt;W841,"OVERDUE","WITHIN TIME"),"")</f>
        <v/>
      </c>
    </row>
    <row r="842">
      <c r="A842" s="3" t="n">
        <v>838</v>
      </c>
      <c r="B842" s="4" t="n"/>
      <c r="C842" s="4" t="n"/>
      <c r="D842" s="5">
        <f>IF(E842="NRFC","Natural Rubber Field Coagulam","")</f>
        <v/>
      </c>
      <c r="E842" s="4" t="n"/>
      <c r="F842" s="6" t="n"/>
      <c r="G842" s="6" t="n"/>
      <c r="H842" s="7">
        <f>IF(G842="","",G842-TODAY())</f>
        <v/>
      </c>
      <c r="I842" s="8">
        <f>IF(G842="","",
IF(G842&lt;TODAY(),
IF(O842&gt;0,"Violated","Completed"),
IF(H842&lt;=7,"Expiring Soon",
"Active")))</f>
        <v/>
      </c>
      <c r="J842" s="8">
        <f>IF(C842="","",COUNTIFS(purchase!$C:$C,$C842,purchase!$E:$E,$E842,purchase!$G:$G,"&gt;="&amp;$F842,purchase!$G:$G,"&lt;="&amp;$G842))</f>
        <v/>
      </c>
      <c r="K842" s="9">
        <f>IF(COUNTIFS(purchase!$C:$C,$C842,purchase!$E:$E,$E842,purchase!$G:$G,"&gt;="&amp;$F842,purchase!$G:$G,"&lt;="&amp;$G842)=0,"",_xlfn.MAXIFS(purchase!$G:$G,purchase!$C:$C,$C842,purchase!$E:$E,$E842,purchase!$G:$G,"&gt;="&amp;$F842,purchase!$G:$G,"&lt;="&amp;$G842))</f>
        <v/>
      </c>
      <c r="L842" s="4" t="n"/>
      <c r="M842" s="4" t="n"/>
      <c r="N842" s="10">
        <f>IF(M842="","",SUMIFS(purchase!$N:$N,purchase!$C:$C,$C842,purchase!$E:$E,$E842,purchase!$G:$G,"&gt;="&amp;$F842,purchase!$G:$G,"&lt;="&amp;$G842))</f>
        <v/>
      </c>
      <c r="O842" s="10">
        <f>IF(M842="","",M842-N842)</f>
        <v/>
      </c>
      <c r="P842" s="11">
        <f>IF(M842=0,"",N842/M842)</f>
        <v/>
      </c>
      <c r="Q842" s="12">
        <f>IF(OR(G842="",O842=""),"",
IF(AND(G842&lt;TODAY(),O842&gt;0),"YES","NO"))</f>
        <v/>
      </c>
      <c r="R842" s="13" t="n"/>
      <c r="S842" s="14" t="n"/>
      <c r="T842" s="15">
        <f>IF(Q842="YES", IF(R842="Company",L842*(1+S842),IF(R842="Vendor",L842*(1-S842),"")),"")</f>
        <v/>
      </c>
      <c r="U842" s="15">
        <f>IF(Q842="YES",O842*T842,"")</f>
        <v/>
      </c>
      <c r="V842" s="16" t="n"/>
      <c r="W842" s="17">
        <f>IF(Q842="YES",G842+V842,"")</f>
        <v/>
      </c>
      <c r="X842" s="18">
        <f>IF(Q842="YES",IF(TODAY()&gt;W842,"OVERDUE","WITHIN TIME"),"")</f>
        <v/>
      </c>
    </row>
    <row r="843">
      <c r="A843" s="3" t="n">
        <v>839</v>
      </c>
      <c r="B843" s="4" t="n"/>
      <c r="C843" s="4" t="n"/>
      <c r="D843" s="5">
        <f>IF(E843="NRFC","Natural Rubber Field Coagulam","")</f>
        <v/>
      </c>
      <c r="E843" s="4" t="n"/>
      <c r="F843" s="6" t="n"/>
      <c r="G843" s="6" t="n"/>
      <c r="H843" s="7">
        <f>IF(G843="","",G843-TODAY())</f>
        <v/>
      </c>
      <c r="I843" s="8">
        <f>IF(G843="","",
IF(G843&lt;TODAY(),
IF(O843&gt;0,"Violated","Completed"),
IF(H843&lt;=7,"Expiring Soon",
"Active")))</f>
        <v/>
      </c>
      <c r="J843" s="8">
        <f>IF(C843="","",COUNTIFS(purchase!$C:$C,$C843,purchase!$E:$E,$E843,purchase!$G:$G,"&gt;="&amp;$F843,purchase!$G:$G,"&lt;="&amp;$G843))</f>
        <v/>
      </c>
      <c r="K843" s="9">
        <f>IF(COUNTIFS(purchase!$C:$C,$C843,purchase!$E:$E,$E843,purchase!$G:$G,"&gt;="&amp;$F843,purchase!$G:$G,"&lt;="&amp;$G843)=0,"",_xlfn.MAXIFS(purchase!$G:$G,purchase!$C:$C,$C843,purchase!$E:$E,$E843,purchase!$G:$G,"&gt;="&amp;$F843,purchase!$G:$G,"&lt;="&amp;$G843))</f>
        <v/>
      </c>
      <c r="L843" s="4" t="n"/>
      <c r="M843" s="4" t="n"/>
      <c r="N843" s="10">
        <f>IF(M843="","",SUMIFS(purchase!$N:$N,purchase!$C:$C,$C843,purchase!$E:$E,$E843,purchase!$G:$G,"&gt;="&amp;$F843,purchase!$G:$G,"&lt;="&amp;$G843))</f>
        <v/>
      </c>
      <c r="O843" s="10">
        <f>IF(M843="","",M843-N843)</f>
        <v/>
      </c>
      <c r="P843" s="11">
        <f>IF(M843=0,"",N843/M843)</f>
        <v/>
      </c>
      <c r="Q843" s="12">
        <f>IF(OR(G843="",O843=""),"",
IF(AND(G843&lt;TODAY(),O843&gt;0),"YES","NO"))</f>
        <v/>
      </c>
      <c r="R843" s="13" t="n"/>
      <c r="S843" s="14" t="n"/>
      <c r="T843" s="15">
        <f>IF(Q843="YES", IF(R843="Company",L843*(1+S843),IF(R843="Vendor",L843*(1-S843),"")),"")</f>
        <v/>
      </c>
      <c r="U843" s="15">
        <f>IF(Q843="YES",O843*T843,"")</f>
        <v/>
      </c>
      <c r="V843" s="16" t="n"/>
      <c r="W843" s="17">
        <f>IF(Q843="YES",G843+V843,"")</f>
        <v/>
      </c>
      <c r="X843" s="18">
        <f>IF(Q843="YES",IF(TODAY()&gt;W843,"OVERDUE","WITHIN TIME"),"")</f>
        <v/>
      </c>
    </row>
    <row r="844">
      <c r="A844" s="3" t="n">
        <v>840</v>
      </c>
      <c r="B844" s="4" t="n"/>
      <c r="C844" s="4" t="n"/>
      <c r="D844" s="5">
        <f>IF(E844="NRFC","Natural Rubber Field Coagulam","")</f>
        <v/>
      </c>
      <c r="E844" s="4" t="n"/>
      <c r="F844" s="6" t="n"/>
      <c r="G844" s="6" t="n"/>
      <c r="H844" s="7">
        <f>IF(G844="","",G844-TODAY())</f>
        <v/>
      </c>
      <c r="I844" s="8">
        <f>IF(G844="","",
IF(G844&lt;TODAY(),
IF(O844&gt;0,"Violated","Completed"),
IF(H844&lt;=7,"Expiring Soon",
"Active")))</f>
        <v/>
      </c>
      <c r="J844" s="8">
        <f>IF(C844="","",COUNTIFS(purchase!$C:$C,$C844,purchase!$E:$E,$E844,purchase!$G:$G,"&gt;="&amp;$F844,purchase!$G:$G,"&lt;="&amp;$G844))</f>
        <v/>
      </c>
      <c r="K844" s="9">
        <f>IF(COUNTIFS(purchase!$C:$C,$C844,purchase!$E:$E,$E844,purchase!$G:$G,"&gt;="&amp;$F844,purchase!$G:$G,"&lt;="&amp;$G844)=0,"",_xlfn.MAXIFS(purchase!$G:$G,purchase!$C:$C,$C844,purchase!$E:$E,$E844,purchase!$G:$G,"&gt;="&amp;$F844,purchase!$G:$G,"&lt;="&amp;$G844))</f>
        <v/>
      </c>
      <c r="L844" s="4" t="n"/>
      <c r="M844" s="4" t="n"/>
      <c r="N844" s="10">
        <f>IF(M844="","",SUMIFS(purchase!$N:$N,purchase!$C:$C,$C844,purchase!$E:$E,$E844,purchase!$G:$G,"&gt;="&amp;$F844,purchase!$G:$G,"&lt;="&amp;$G844))</f>
        <v/>
      </c>
      <c r="O844" s="10">
        <f>IF(M844="","",M844-N844)</f>
        <v/>
      </c>
      <c r="P844" s="11">
        <f>IF(M844=0,"",N844/M844)</f>
        <v/>
      </c>
      <c r="Q844" s="12">
        <f>IF(OR(G844="",O844=""),"",
IF(AND(G844&lt;TODAY(),O844&gt;0),"YES","NO"))</f>
        <v/>
      </c>
      <c r="R844" s="13" t="n"/>
      <c r="S844" s="14" t="n"/>
      <c r="T844" s="15">
        <f>IF(Q844="YES", IF(R844="Company",L844*(1+S844),IF(R844="Vendor",L844*(1-S844),"")),"")</f>
        <v/>
      </c>
      <c r="U844" s="15">
        <f>IF(Q844="YES",O844*T844,"")</f>
        <v/>
      </c>
      <c r="V844" s="16" t="n"/>
      <c r="W844" s="17">
        <f>IF(Q844="YES",G844+V844,"")</f>
        <v/>
      </c>
      <c r="X844" s="18">
        <f>IF(Q844="YES",IF(TODAY()&gt;W844,"OVERDUE","WITHIN TIME"),"")</f>
        <v/>
      </c>
    </row>
    <row r="845">
      <c r="A845" s="3" t="n">
        <v>841</v>
      </c>
      <c r="B845" s="4" t="n"/>
      <c r="C845" s="4" t="n"/>
      <c r="D845" s="5">
        <f>IF(E845="NRFC","Natural Rubber Field Coagulam","")</f>
        <v/>
      </c>
      <c r="E845" s="4" t="n"/>
      <c r="F845" s="6" t="n"/>
      <c r="G845" s="6" t="n"/>
      <c r="H845" s="7">
        <f>IF(G845="","",G845-TODAY())</f>
        <v/>
      </c>
      <c r="I845" s="8">
        <f>IF(G845="","",
IF(G845&lt;TODAY(),
IF(O845&gt;0,"Violated","Completed"),
IF(H845&lt;=7,"Expiring Soon",
"Active")))</f>
        <v/>
      </c>
      <c r="J845" s="8">
        <f>IF(C845="","",COUNTIFS(purchase!$C:$C,$C845,purchase!$E:$E,$E845,purchase!$G:$G,"&gt;="&amp;$F845,purchase!$G:$G,"&lt;="&amp;$G845))</f>
        <v/>
      </c>
      <c r="K845" s="9">
        <f>IF(COUNTIFS(purchase!$C:$C,$C845,purchase!$E:$E,$E845,purchase!$G:$G,"&gt;="&amp;$F845,purchase!$G:$G,"&lt;="&amp;$G845)=0,"",_xlfn.MAXIFS(purchase!$G:$G,purchase!$C:$C,$C845,purchase!$E:$E,$E845,purchase!$G:$G,"&gt;="&amp;$F845,purchase!$G:$G,"&lt;="&amp;$G845))</f>
        <v/>
      </c>
      <c r="L845" s="4" t="n"/>
      <c r="M845" s="4" t="n"/>
      <c r="N845" s="10">
        <f>IF(M845="","",SUMIFS(purchase!$N:$N,purchase!$C:$C,$C845,purchase!$E:$E,$E845,purchase!$G:$G,"&gt;="&amp;$F845,purchase!$G:$G,"&lt;="&amp;$G845))</f>
        <v/>
      </c>
      <c r="O845" s="10">
        <f>IF(M845="","",M845-N845)</f>
        <v/>
      </c>
      <c r="P845" s="11">
        <f>IF(M845=0,"",N845/M845)</f>
        <v/>
      </c>
      <c r="Q845" s="12">
        <f>IF(OR(G845="",O845=""),"",
IF(AND(G845&lt;TODAY(),O845&gt;0),"YES","NO"))</f>
        <v/>
      </c>
      <c r="R845" s="13" t="n"/>
      <c r="S845" s="14" t="n"/>
      <c r="T845" s="15">
        <f>IF(Q845="YES", IF(R845="Company",L845*(1+S845),IF(R845="Vendor",L845*(1-S845),"")),"")</f>
        <v/>
      </c>
      <c r="U845" s="15">
        <f>IF(Q845="YES",O845*T845,"")</f>
        <v/>
      </c>
      <c r="V845" s="16" t="n"/>
      <c r="W845" s="17">
        <f>IF(Q845="YES",G845+V845,"")</f>
        <v/>
      </c>
      <c r="X845" s="18">
        <f>IF(Q845="YES",IF(TODAY()&gt;W845,"OVERDUE","WITHIN TIME"),"")</f>
        <v/>
      </c>
    </row>
    <row r="846">
      <c r="A846" s="3" t="n">
        <v>842</v>
      </c>
      <c r="B846" s="4" t="n"/>
      <c r="C846" s="4" t="n"/>
      <c r="D846" s="5">
        <f>IF(E846="NRFC","Natural Rubber Field Coagulam","")</f>
        <v/>
      </c>
      <c r="E846" s="4" t="n"/>
      <c r="F846" s="6" t="n"/>
      <c r="G846" s="6" t="n"/>
      <c r="H846" s="7">
        <f>IF(G846="","",G846-TODAY())</f>
        <v/>
      </c>
      <c r="I846" s="8">
        <f>IF(G846="","",
IF(G846&lt;TODAY(),
IF(O846&gt;0,"Violated","Completed"),
IF(H846&lt;=7,"Expiring Soon",
"Active")))</f>
        <v/>
      </c>
      <c r="J846" s="8">
        <f>IF(C846="","",COUNTIFS(purchase!$C:$C,$C846,purchase!$E:$E,$E846,purchase!$G:$G,"&gt;="&amp;$F846,purchase!$G:$G,"&lt;="&amp;$G846))</f>
        <v/>
      </c>
      <c r="K846" s="9">
        <f>IF(COUNTIFS(purchase!$C:$C,$C846,purchase!$E:$E,$E846,purchase!$G:$G,"&gt;="&amp;$F846,purchase!$G:$G,"&lt;="&amp;$G846)=0,"",_xlfn.MAXIFS(purchase!$G:$G,purchase!$C:$C,$C846,purchase!$E:$E,$E846,purchase!$G:$G,"&gt;="&amp;$F846,purchase!$G:$G,"&lt;="&amp;$G846))</f>
        <v/>
      </c>
      <c r="L846" s="4" t="n"/>
      <c r="M846" s="4" t="n"/>
      <c r="N846" s="10">
        <f>IF(M846="","",SUMIFS(purchase!$N:$N,purchase!$C:$C,$C846,purchase!$E:$E,$E846,purchase!$G:$G,"&gt;="&amp;$F846,purchase!$G:$G,"&lt;="&amp;$G846))</f>
        <v/>
      </c>
      <c r="O846" s="10">
        <f>IF(M846="","",M846-N846)</f>
        <v/>
      </c>
      <c r="P846" s="11">
        <f>IF(M846=0,"",N846/M846)</f>
        <v/>
      </c>
      <c r="Q846" s="12">
        <f>IF(OR(G846="",O846=""),"",
IF(AND(G846&lt;TODAY(),O846&gt;0),"YES","NO"))</f>
        <v/>
      </c>
      <c r="R846" s="13" t="n"/>
      <c r="S846" s="14" t="n"/>
      <c r="T846" s="15">
        <f>IF(Q846="YES", IF(R846="Company",L846*(1+S846),IF(R846="Vendor",L846*(1-S846),"")),"")</f>
        <v/>
      </c>
      <c r="U846" s="15">
        <f>IF(Q846="YES",O846*T846,"")</f>
        <v/>
      </c>
      <c r="V846" s="16" t="n"/>
      <c r="W846" s="17">
        <f>IF(Q846="YES",G846+V846,"")</f>
        <v/>
      </c>
      <c r="X846" s="18">
        <f>IF(Q846="YES",IF(TODAY()&gt;W846,"OVERDUE","WITHIN TIME"),"")</f>
        <v/>
      </c>
    </row>
    <row r="847">
      <c r="A847" s="3" t="n">
        <v>843</v>
      </c>
      <c r="B847" s="4" t="n"/>
      <c r="C847" s="4" t="n"/>
      <c r="D847" s="5">
        <f>IF(E847="NRFC","Natural Rubber Field Coagulam","")</f>
        <v/>
      </c>
      <c r="E847" s="4" t="n"/>
      <c r="F847" s="6" t="n"/>
      <c r="G847" s="6" t="n"/>
      <c r="H847" s="7">
        <f>IF(G847="","",G847-TODAY())</f>
        <v/>
      </c>
      <c r="I847" s="8">
        <f>IF(G847="","",
IF(G847&lt;TODAY(),
IF(O847&gt;0,"Violated","Completed"),
IF(H847&lt;=7,"Expiring Soon",
"Active")))</f>
        <v/>
      </c>
      <c r="J847" s="8">
        <f>IF(C847="","",COUNTIFS(purchase!$C:$C,$C847,purchase!$E:$E,$E847,purchase!$G:$G,"&gt;="&amp;$F847,purchase!$G:$G,"&lt;="&amp;$G847))</f>
        <v/>
      </c>
      <c r="K847" s="9">
        <f>IF(COUNTIFS(purchase!$C:$C,$C847,purchase!$E:$E,$E847,purchase!$G:$G,"&gt;="&amp;$F847,purchase!$G:$G,"&lt;="&amp;$G847)=0,"",_xlfn.MAXIFS(purchase!$G:$G,purchase!$C:$C,$C847,purchase!$E:$E,$E847,purchase!$G:$G,"&gt;="&amp;$F847,purchase!$G:$G,"&lt;="&amp;$G847))</f>
        <v/>
      </c>
      <c r="L847" s="4" t="n"/>
      <c r="M847" s="4" t="n"/>
      <c r="N847" s="10">
        <f>IF(M847="","",SUMIFS(purchase!$N:$N,purchase!$C:$C,$C847,purchase!$E:$E,$E847,purchase!$G:$G,"&gt;="&amp;$F847,purchase!$G:$G,"&lt;="&amp;$G847))</f>
        <v/>
      </c>
      <c r="O847" s="10">
        <f>IF(M847="","",M847-N847)</f>
        <v/>
      </c>
      <c r="P847" s="11">
        <f>IF(M847=0,"",N847/M847)</f>
        <v/>
      </c>
      <c r="Q847" s="12">
        <f>IF(OR(G847="",O847=""),"",
IF(AND(G847&lt;TODAY(),O847&gt;0),"YES","NO"))</f>
        <v/>
      </c>
      <c r="R847" s="13" t="n"/>
      <c r="S847" s="14" t="n"/>
      <c r="T847" s="15">
        <f>IF(Q847="YES", IF(R847="Company",L847*(1+S847),IF(R847="Vendor",L847*(1-S847),"")),"")</f>
        <v/>
      </c>
      <c r="U847" s="15">
        <f>IF(Q847="YES",O847*T847,"")</f>
        <v/>
      </c>
      <c r="V847" s="16" t="n"/>
      <c r="W847" s="17">
        <f>IF(Q847="YES",G847+V847,"")</f>
        <v/>
      </c>
      <c r="X847" s="18">
        <f>IF(Q847="YES",IF(TODAY()&gt;W847,"OVERDUE","WITHIN TIME"),"")</f>
        <v/>
      </c>
    </row>
    <row r="848">
      <c r="A848" s="3" t="n">
        <v>844</v>
      </c>
      <c r="B848" s="4" t="n"/>
      <c r="C848" s="4" t="n"/>
      <c r="D848" s="5">
        <f>IF(E848="NRFC","Natural Rubber Field Coagulam","")</f>
        <v/>
      </c>
      <c r="E848" s="4" t="n"/>
      <c r="F848" s="6" t="n"/>
      <c r="G848" s="6" t="n"/>
      <c r="H848" s="7">
        <f>IF(G848="","",G848-TODAY())</f>
        <v/>
      </c>
      <c r="I848" s="8">
        <f>IF(G848="","",
IF(G848&lt;TODAY(),
IF(O848&gt;0,"Violated","Completed"),
IF(H848&lt;=7,"Expiring Soon",
"Active")))</f>
        <v/>
      </c>
      <c r="J848" s="8">
        <f>IF(C848="","",COUNTIFS(purchase!$C:$C,$C848,purchase!$E:$E,$E848,purchase!$G:$G,"&gt;="&amp;$F848,purchase!$G:$G,"&lt;="&amp;$G848))</f>
        <v/>
      </c>
      <c r="K848" s="9">
        <f>IF(COUNTIFS(purchase!$C:$C,$C848,purchase!$E:$E,$E848,purchase!$G:$G,"&gt;="&amp;$F848,purchase!$G:$G,"&lt;="&amp;$G848)=0,"",_xlfn.MAXIFS(purchase!$G:$G,purchase!$C:$C,$C848,purchase!$E:$E,$E848,purchase!$G:$G,"&gt;="&amp;$F848,purchase!$G:$G,"&lt;="&amp;$G848))</f>
        <v/>
      </c>
      <c r="L848" s="4" t="n"/>
      <c r="M848" s="4" t="n"/>
      <c r="N848" s="10">
        <f>IF(M848="","",SUMIFS(purchase!$N:$N,purchase!$C:$C,$C848,purchase!$E:$E,$E848,purchase!$G:$G,"&gt;="&amp;$F848,purchase!$G:$G,"&lt;="&amp;$G848))</f>
        <v/>
      </c>
      <c r="O848" s="10">
        <f>IF(M848="","",M848-N848)</f>
        <v/>
      </c>
      <c r="P848" s="11">
        <f>IF(M848=0,"",N848/M848)</f>
        <v/>
      </c>
      <c r="Q848" s="12">
        <f>IF(OR(G848="",O848=""),"",
IF(AND(G848&lt;TODAY(),O848&gt;0),"YES","NO"))</f>
        <v/>
      </c>
      <c r="R848" s="13" t="n"/>
      <c r="S848" s="14" t="n"/>
      <c r="T848" s="15">
        <f>IF(Q848="YES", IF(R848="Company",L848*(1+S848),IF(R848="Vendor",L848*(1-S848),"")),"")</f>
        <v/>
      </c>
      <c r="U848" s="15">
        <f>IF(Q848="YES",O848*T848,"")</f>
        <v/>
      </c>
      <c r="V848" s="16" t="n"/>
      <c r="W848" s="17">
        <f>IF(Q848="YES",G848+V848,"")</f>
        <v/>
      </c>
      <c r="X848" s="18">
        <f>IF(Q848="YES",IF(TODAY()&gt;W848,"OVERDUE","WITHIN TIME"),"")</f>
        <v/>
      </c>
    </row>
    <row r="849">
      <c r="A849" s="3" t="n">
        <v>845</v>
      </c>
      <c r="B849" s="4" t="n"/>
      <c r="C849" s="4" t="n"/>
      <c r="D849" s="5">
        <f>IF(E849="NRFC","Natural Rubber Field Coagulam","")</f>
        <v/>
      </c>
      <c r="E849" s="4" t="n"/>
      <c r="F849" s="6" t="n"/>
      <c r="G849" s="6" t="n"/>
      <c r="H849" s="7">
        <f>IF(G849="","",G849-TODAY())</f>
        <v/>
      </c>
      <c r="I849" s="8">
        <f>IF(G849="","",
IF(G849&lt;TODAY(),
IF(O849&gt;0,"Violated","Completed"),
IF(H849&lt;=7,"Expiring Soon",
"Active")))</f>
        <v/>
      </c>
      <c r="J849" s="8">
        <f>IF(C849="","",COUNTIFS(purchase!$C:$C,$C849,purchase!$E:$E,$E849,purchase!$G:$G,"&gt;="&amp;$F849,purchase!$G:$G,"&lt;="&amp;$G849))</f>
        <v/>
      </c>
      <c r="K849" s="9">
        <f>IF(COUNTIFS(purchase!$C:$C,$C849,purchase!$E:$E,$E849,purchase!$G:$G,"&gt;="&amp;$F849,purchase!$G:$G,"&lt;="&amp;$G849)=0,"",_xlfn.MAXIFS(purchase!$G:$G,purchase!$C:$C,$C849,purchase!$E:$E,$E849,purchase!$G:$G,"&gt;="&amp;$F849,purchase!$G:$G,"&lt;="&amp;$G849))</f>
        <v/>
      </c>
      <c r="L849" s="4" t="n"/>
      <c r="M849" s="4" t="n"/>
      <c r="N849" s="10">
        <f>IF(M849="","",SUMIFS(purchase!$N:$N,purchase!$C:$C,$C849,purchase!$E:$E,$E849,purchase!$G:$G,"&gt;="&amp;$F849,purchase!$G:$G,"&lt;="&amp;$G849))</f>
        <v/>
      </c>
      <c r="O849" s="10">
        <f>IF(M849="","",M849-N849)</f>
        <v/>
      </c>
      <c r="P849" s="11">
        <f>IF(M849=0,"",N849/M849)</f>
        <v/>
      </c>
      <c r="Q849" s="12">
        <f>IF(OR(G849="",O849=""),"",
IF(AND(G849&lt;TODAY(),O849&gt;0),"YES","NO"))</f>
        <v/>
      </c>
      <c r="R849" s="13" t="n"/>
      <c r="S849" s="14" t="n"/>
      <c r="T849" s="15">
        <f>IF(Q849="YES", IF(R849="Company",L849*(1+S849),IF(R849="Vendor",L849*(1-S849),"")),"")</f>
        <v/>
      </c>
      <c r="U849" s="15">
        <f>IF(Q849="YES",O849*T849,"")</f>
        <v/>
      </c>
      <c r="V849" s="16" t="n"/>
      <c r="W849" s="17">
        <f>IF(Q849="YES",G849+V849,"")</f>
        <v/>
      </c>
      <c r="X849" s="18">
        <f>IF(Q849="YES",IF(TODAY()&gt;W849,"OVERDUE","WITHIN TIME"),"")</f>
        <v/>
      </c>
    </row>
    <row r="850">
      <c r="A850" s="3" t="n">
        <v>846</v>
      </c>
      <c r="B850" s="4" t="n"/>
      <c r="C850" s="4" t="n"/>
      <c r="D850" s="5">
        <f>IF(E850="NRFC","Natural Rubber Field Coagulam","")</f>
        <v/>
      </c>
      <c r="E850" s="4" t="n"/>
      <c r="F850" s="6" t="n"/>
      <c r="G850" s="6" t="n"/>
      <c r="H850" s="7">
        <f>IF(G850="","",G850-TODAY())</f>
        <v/>
      </c>
      <c r="I850" s="8">
        <f>IF(G850="","",
IF(G850&lt;TODAY(),
IF(O850&gt;0,"Violated","Completed"),
IF(H850&lt;=7,"Expiring Soon",
"Active")))</f>
        <v/>
      </c>
      <c r="J850" s="8">
        <f>IF(C850="","",COUNTIFS(purchase!$C:$C,$C850,purchase!$E:$E,$E850,purchase!$G:$G,"&gt;="&amp;$F850,purchase!$G:$G,"&lt;="&amp;$G850))</f>
        <v/>
      </c>
      <c r="K850" s="9">
        <f>IF(COUNTIFS(purchase!$C:$C,$C850,purchase!$E:$E,$E850,purchase!$G:$G,"&gt;="&amp;$F850,purchase!$G:$G,"&lt;="&amp;$G850)=0,"",_xlfn.MAXIFS(purchase!$G:$G,purchase!$C:$C,$C850,purchase!$E:$E,$E850,purchase!$G:$G,"&gt;="&amp;$F850,purchase!$G:$G,"&lt;="&amp;$G850))</f>
        <v/>
      </c>
      <c r="L850" s="4" t="n"/>
      <c r="M850" s="4" t="n"/>
      <c r="N850" s="10">
        <f>IF(M850="","",SUMIFS(purchase!$N:$N,purchase!$C:$C,$C850,purchase!$E:$E,$E850,purchase!$G:$G,"&gt;="&amp;$F850,purchase!$G:$G,"&lt;="&amp;$G850))</f>
        <v/>
      </c>
      <c r="O850" s="10">
        <f>IF(M850="","",M850-N850)</f>
        <v/>
      </c>
      <c r="P850" s="11">
        <f>IF(M850=0,"",N850/M850)</f>
        <v/>
      </c>
      <c r="Q850" s="12">
        <f>IF(OR(G850="",O850=""),"",
IF(AND(G850&lt;TODAY(),O850&gt;0),"YES","NO"))</f>
        <v/>
      </c>
      <c r="R850" s="13" t="n"/>
      <c r="S850" s="14" t="n"/>
      <c r="T850" s="15">
        <f>IF(Q850="YES", IF(R850="Company",L850*(1+S850),IF(R850="Vendor",L850*(1-S850),"")),"")</f>
        <v/>
      </c>
      <c r="U850" s="15">
        <f>IF(Q850="YES",O850*T850,"")</f>
        <v/>
      </c>
      <c r="V850" s="16" t="n"/>
      <c r="W850" s="17">
        <f>IF(Q850="YES",G850+V850,"")</f>
        <v/>
      </c>
      <c r="X850" s="18">
        <f>IF(Q850="YES",IF(TODAY()&gt;W850,"OVERDUE","WITHIN TIME"),"")</f>
        <v/>
      </c>
    </row>
    <row r="851">
      <c r="A851" s="3" t="n">
        <v>847</v>
      </c>
      <c r="B851" s="4" t="n"/>
      <c r="C851" s="4" t="n"/>
      <c r="D851" s="5">
        <f>IF(E851="NRFC","Natural Rubber Field Coagulam","")</f>
        <v/>
      </c>
      <c r="E851" s="4" t="n"/>
      <c r="F851" s="6" t="n"/>
      <c r="G851" s="6" t="n"/>
      <c r="H851" s="7">
        <f>IF(G851="","",G851-TODAY())</f>
        <v/>
      </c>
      <c r="I851" s="8">
        <f>IF(G851="","",
IF(G851&lt;TODAY(),
IF(O851&gt;0,"Violated","Completed"),
IF(H851&lt;=7,"Expiring Soon",
"Active")))</f>
        <v/>
      </c>
      <c r="J851" s="8">
        <f>IF(C851="","",COUNTIFS(purchase!$C:$C,$C851,purchase!$E:$E,$E851,purchase!$G:$G,"&gt;="&amp;$F851,purchase!$G:$G,"&lt;="&amp;$G851))</f>
        <v/>
      </c>
      <c r="K851" s="9">
        <f>IF(COUNTIFS(purchase!$C:$C,$C851,purchase!$E:$E,$E851,purchase!$G:$G,"&gt;="&amp;$F851,purchase!$G:$G,"&lt;="&amp;$G851)=0,"",_xlfn.MAXIFS(purchase!$G:$G,purchase!$C:$C,$C851,purchase!$E:$E,$E851,purchase!$G:$G,"&gt;="&amp;$F851,purchase!$G:$G,"&lt;="&amp;$G851))</f>
        <v/>
      </c>
      <c r="L851" s="4" t="n"/>
      <c r="M851" s="4" t="n"/>
      <c r="N851" s="10">
        <f>IF(M851="","",SUMIFS(purchase!$N:$N,purchase!$C:$C,$C851,purchase!$E:$E,$E851,purchase!$G:$G,"&gt;="&amp;$F851,purchase!$G:$G,"&lt;="&amp;$G851))</f>
        <v/>
      </c>
      <c r="O851" s="10">
        <f>IF(M851="","",M851-N851)</f>
        <v/>
      </c>
      <c r="P851" s="11">
        <f>IF(M851=0,"",N851/M851)</f>
        <v/>
      </c>
      <c r="Q851" s="12">
        <f>IF(OR(G851="",O851=""),"",
IF(AND(G851&lt;TODAY(),O851&gt;0),"YES","NO"))</f>
        <v/>
      </c>
      <c r="R851" s="13" t="n"/>
      <c r="S851" s="14" t="n"/>
      <c r="T851" s="15">
        <f>IF(Q851="YES", IF(R851="Company",L851*(1+S851),IF(R851="Vendor",L851*(1-S851),"")),"")</f>
        <v/>
      </c>
      <c r="U851" s="15">
        <f>IF(Q851="YES",O851*T851,"")</f>
        <v/>
      </c>
      <c r="V851" s="16" t="n"/>
      <c r="W851" s="17">
        <f>IF(Q851="YES",G851+V851,"")</f>
        <v/>
      </c>
      <c r="X851" s="18">
        <f>IF(Q851="YES",IF(TODAY()&gt;W851,"OVERDUE","WITHIN TIME"),"")</f>
        <v/>
      </c>
    </row>
    <row r="852">
      <c r="A852" s="3" t="n">
        <v>848</v>
      </c>
      <c r="B852" s="4" t="n"/>
      <c r="C852" s="4" t="n"/>
      <c r="D852" s="5">
        <f>IF(E852="NRFC","Natural Rubber Field Coagulam","")</f>
        <v/>
      </c>
      <c r="E852" s="4" t="n"/>
      <c r="F852" s="6" t="n"/>
      <c r="G852" s="6" t="n"/>
      <c r="H852" s="7">
        <f>IF(G852="","",G852-TODAY())</f>
        <v/>
      </c>
      <c r="I852" s="8">
        <f>IF(G852="","",
IF(G852&lt;TODAY(),
IF(O852&gt;0,"Violated","Completed"),
IF(H852&lt;=7,"Expiring Soon",
"Active")))</f>
        <v/>
      </c>
      <c r="J852" s="8">
        <f>IF(C852="","",COUNTIFS(purchase!$C:$C,$C852,purchase!$E:$E,$E852,purchase!$G:$G,"&gt;="&amp;$F852,purchase!$G:$G,"&lt;="&amp;$G852))</f>
        <v/>
      </c>
      <c r="K852" s="9">
        <f>IF(COUNTIFS(purchase!$C:$C,$C852,purchase!$E:$E,$E852,purchase!$G:$G,"&gt;="&amp;$F852,purchase!$G:$G,"&lt;="&amp;$G852)=0,"",_xlfn.MAXIFS(purchase!$G:$G,purchase!$C:$C,$C852,purchase!$E:$E,$E852,purchase!$G:$G,"&gt;="&amp;$F852,purchase!$G:$G,"&lt;="&amp;$G852))</f>
        <v/>
      </c>
      <c r="L852" s="4" t="n"/>
      <c r="M852" s="4" t="n"/>
      <c r="N852" s="10">
        <f>IF(M852="","",SUMIFS(purchase!$N:$N,purchase!$C:$C,$C852,purchase!$E:$E,$E852,purchase!$G:$G,"&gt;="&amp;$F852,purchase!$G:$G,"&lt;="&amp;$G852))</f>
        <v/>
      </c>
      <c r="O852" s="10">
        <f>IF(M852="","",M852-N852)</f>
        <v/>
      </c>
      <c r="P852" s="11">
        <f>IF(M852=0,"",N852/M852)</f>
        <v/>
      </c>
      <c r="Q852" s="12">
        <f>IF(OR(G852="",O852=""),"",
IF(AND(G852&lt;TODAY(),O852&gt;0),"YES","NO"))</f>
        <v/>
      </c>
      <c r="R852" s="13" t="n"/>
      <c r="S852" s="14" t="n"/>
      <c r="T852" s="15">
        <f>IF(Q852="YES", IF(R852="Company",L852*(1+S852),IF(R852="Vendor",L852*(1-S852),"")),"")</f>
        <v/>
      </c>
      <c r="U852" s="15">
        <f>IF(Q852="YES",O852*T852,"")</f>
        <v/>
      </c>
      <c r="V852" s="16" t="n"/>
      <c r="W852" s="17">
        <f>IF(Q852="YES",G852+V852,"")</f>
        <v/>
      </c>
      <c r="X852" s="18">
        <f>IF(Q852="YES",IF(TODAY()&gt;W852,"OVERDUE","WITHIN TIME"),"")</f>
        <v/>
      </c>
    </row>
    <row r="853">
      <c r="A853" s="3" t="n">
        <v>849</v>
      </c>
      <c r="B853" s="4" t="n"/>
      <c r="C853" s="4" t="n"/>
      <c r="D853" s="5">
        <f>IF(E853="NRFC","Natural Rubber Field Coagulam","")</f>
        <v/>
      </c>
      <c r="E853" s="4" t="n"/>
      <c r="F853" s="6" t="n"/>
      <c r="G853" s="6" t="n"/>
      <c r="H853" s="7">
        <f>IF(G853="","",G853-TODAY())</f>
        <v/>
      </c>
      <c r="I853" s="8">
        <f>IF(G853="","",
IF(G853&lt;TODAY(),
IF(O853&gt;0,"Violated","Completed"),
IF(H853&lt;=7,"Expiring Soon",
"Active")))</f>
        <v/>
      </c>
      <c r="J853" s="8">
        <f>IF(C853="","",COUNTIFS(purchase!$C:$C,$C853,purchase!$E:$E,$E853,purchase!$G:$G,"&gt;="&amp;$F853,purchase!$G:$G,"&lt;="&amp;$G853))</f>
        <v/>
      </c>
      <c r="K853" s="9">
        <f>IF(COUNTIFS(purchase!$C:$C,$C853,purchase!$E:$E,$E853,purchase!$G:$G,"&gt;="&amp;$F853,purchase!$G:$G,"&lt;="&amp;$G853)=0,"",_xlfn.MAXIFS(purchase!$G:$G,purchase!$C:$C,$C853,purchase!$E:$E,$E853,purchase!$G:$G,"&gt;="&amp;$F853,purchase!$G:$G,"&lt;="&amp;$G853))</f>
        <v/>
      </c>
      <c r="L853" s="4" t="n"/>
      <c r="M853" s="4" t="n"/>
      <c r="N853" s="10">
        <f>IF(M853="","",SUMIFS(purchase!$N:$N,purchase!$C:$C,$C853,purchase!$E:$E,$E853,purchase!$G:$G,"&gt;="&amp;$F853,purchase!$G:$G,"&lt;="&amp;$G853))</f>
        <v/>
      </c>
      <c r="O853" s="10">
        <f>IF(M853="","",M853-N853)</f>
        <v/>
      </c>
      <c r="P853" s="11">
        <f>IF(M853=0,"",N853/M853)</f>
        <v/>
      </c>
      <c r="Q853" s="12">
        <f>IF(OR(G853="",O853=""),"",
IF(AND(G853&lt;TODAY(),O853&gt;0),"YES","NO"))</f>
        <v/>
      </c>
      <c r="R853" s="13" t="n"/>
      <c r="S853" s="14" t="n"/>
      <c r="T853" s="15">
        <f>IF(Q853="YES", IF(R853="Company",L853*(1+S853),IF(R853="Vendor",L853*(1-S853),"")),"")</f>
        <v/>
      </c>
      <c r="U853" s="15">
        <f>IF(Q853="YES",O853*T853,"")</f>
        <v/>
      </c>
      <c r="V853" s="16" t="n"/>
      <c r="W853" s="17">
        <f>IF(Q853="YES",G853+V853,"")</f>
        <v/>
      </c>
      <c r="X853" s="18">
        <f>IF(Q853="YES",IF(TODAY()&gt;W853,"OVERDUE","WITHIN TIME"),"")</f>
        <v/>
      </c>
    </row>
    <row r="854">
      <c r="A854" s="3" t="n">
        <v>850</v>
      </c>
      <c r="B854" s="4" t="n"/>
      <c r="C854" s="4" t="n"/>
      <c r="D854" s="5">
        <f>IF(E854="NRFC","Natural Rubber Field Coagulam","")</f>
        <v/>
      </c>
      <c r="E854" s="4" t="n"/>
      <c r="F854" s="6" t="n"/>
      <c r="G854" s="6" t="n"/>
      <c r="H854" s="7">
        <f>IF(G854="","",G854-TODAY())</f>
        <v/>
      </c>
      <c r="I854" s="8">
        <f>IF(G854="","",
IF(G854&lt;TODAY(),
IF(O854&gt;0,"Violated","Completed"),
IF(H854&lt;=7,"Expiring Soon",
"Active")))</f>
        <v/>
      </c>
      <c r="J854" s="8">
        <f>IF(C854="","",COUNTIFS(purchase!$C:$C,$C854,purchase!$E:$E,$E854,purchase!$G:$G,"&gt;="&amp;$F854,purchase!$G:$G,"&lt;="&amp;$G854))</f>
        <v/>
      </c>
      <c r="K854" s="9">
        <f>IF(COUNTIFS(purchase!$C:$C,$C854,purchase!$E:$E,$E854,purchase!$G:$G,"&gt;="&amp;$F854,purchase!$G:$G,"&lt;="&amp;$G854)=0,"",_xlfn.MAXIFS(purchase!$G:$G,purchase!$C:$C,$C854,purchase!$E:$E,$E854,purchase!$G:$G,"&gt;="&amp;$F854,purchase!$G:$G,"&lt;="&amp;$G854))</f>
        <v/>
      </c>
      <c r="L854" s="4" t="n"/>
      <c r="M854" s="4" t="n"/>
      <c r="N854" s="10">
        <f>IF(M854="","",SUMIFS(purchase!$N:$N,purchase!$C:$C,$C854,purchase!$E:$E,$E854,purchase!$G:$G,"&gt;="&amp;$F854,purchase!$G:$G,"&lt;="&amp;$G854))</f>
        <v/>
      </c>
      <c r="O854" s="10">
        <f>IF(M854="","",M854-N854)</f>
        <v/>
      </c>
      <c r="P854" s="11">
        <f>IF(M854=0,"",N854/M854)</f>
        <v/>
      </c>
      <c r="Q854" s="12">
        <f>IF(OR(G854="",O854=""),"",
IF(AND(G854&lt;TODAY(),O854&gt;0),"YES","NO"))</f>
        <v/>
      </c>
      <c r="R854" s="13" t="n"/>
      <c r="S854" s="14" t="n"/>
      <c r="T854" s="15">
        <f>IF(Q854="YES", IF(R854="Company",L854*(1+S854),IF(R854="Vendor",L854*(1-S854),"")),"")</f>
        <v/>
      </c>
      <c r="U854" s="15">
        <f>IF(Q854="YES",O854*T854,"")</f>
        <v/>
      </c>
      <c r="V854" s="16" t="n"/>
      <c r="W854" s="17">
        <f>IF(Q854="YES",G854+V854,"")</f>
        <v/>
      </c>
      <c r="X854" s="18">
        <f>IF(Q854="YES",IF(TODAY()&gt;W854,"OVERDUE","WITHIN TIME"),"")</f>
        <v/>
      </c>
    </row>
    <row r="855">
      <c r="A855" s="3" t="n">
        <v>851</v>
      </c>
      <c r="B855" s="4" t="n"/>
      <c r="C855" s="4" t="n"/>
      <c r="D855" s="5">
        <f>IF(E855="NRFC","Natural Rubber Field Coagulam","")</f>
        <v/>
      </c>
      <c r="E855" s="4" t="n"/>
      <c r="F855" s="6" t="n"/>
      <c r="G855" s="6" t="n"/>
      <c r="H855" s="7">
        <f>IF(G855="","",G855-TODAY())</f>
        <v/>
      </c>
      <c r="I855" s="8">
        <f>IF(G855="","",
IF(G855&lt;TODAY(),
IF(O855&gt;0,"Violated","Completed"),
IF(H855&lt;=7,"Expiring Soon",
"Active")))</f>
        <v/>
      </c>
      <c r="J855" s="8">
        <f>IF(C855="","",COUNTIFS(purchase!$C:$C,$C855,purchase!$E:$E,$E855,purchase!$G:$G,"&gt;="&amp;$F855,purchase!$G:$G,"&lt;="&amp;$G855))</f>
        <v/>
      </c>
      <c r="K855" s="9">
        <f>IF(COUNTIFS(purchase!$C:$C,$C855,purchase!$E:$E,$E855,purchase!$G:$G,"&gt;="&amp;$F855,purchase!$G:$G,"&lt;="&amp;$G855)=0,"",_xlfn.MAXIFS(purchase!$G:$G,purchase!$C:$C,$C855,purchase!$E:$E,$E855,purchase!$G:$G,"&gt;="&amp;$F855,purchase!$G:$G,"&lt;="&amp;$G855))</f>
        <v/>
      </c>
      <c r="L855" s="4" t="n"/>
      <c r="M855" s="4" t="n"/>
      <c r="N855" s="10">
        <f>IF(M855="","",SUMIFS(purchase!$N:$N,purchase!$C:$C,$C855,purchase!$E:$E,$E855,purchase!$G:$G,"&gt;="&amp;$F855,purchase!$G:$G,"&lt;="&amp;$G855))</f>
        <v/>
      </c>
      <c r="O855" s="10">
        <f>IF(M855="","",M855-N855)</f>
        <v/>
      </c>
      <c r="P855" s="11">
        <f>IF(M855=0,"",N855/M855)</f>
        <v/>
      </c>
      <c r="Q855" s="12">
        <f>IF(OR(G855="",O855=""),"",
IF(AND(G855&lt;TODAY(),O855&gt;0),"YES","NO"))</f>
        <v/>
      </c>
      <c r="R855" s="13" t="n"/>
      <c r="S855" s="14" t="n"/>
      <c r="T855" s="15">
        <f>IF(Q855="YES", IF(R855="Company",L855*(1+S855),IF(R855="Vendor",L855*(1-S855),"")),"")</f>
        <v/>
      </c>
      <c r="U855" s="15">
        <f>IF(Q855="YES",O855*T855,"")</f>
        <v/>
      </c>
      <c r="V855" s="16" t="n"/>
      <c r="W855" s="17">
        <f>IF(Q855="YES",G855+V855,"")</f>
        <v/>
      </c>
      <c r="X855" s="18">
        <f>IF(Q855="YES",IF(TODAY()&gt;W855,"OVERDUE","WITHIN TIME"),"")</f>
        <v/>
      </c>
    </row>
    <row r="856">
      <c r="A856" s="3" t="n">
        <v>852</v>
      </c>
      <c r="B856" s="4" t="n"/>
      <c r="C856" s="4" t="n"/>
      <c r="D856" s="5">
        <f>IF(E856="NRFC","Natural Rubber Field Coagulam","")</f>
        <v/>
      </c>
      <c r="E856" s="4" t="n"/>
      <c r="F856" s="6" t="n"/>
      <c r="G856" s="6" t="n"/>
      <c r="H856" s="7">
        <f>IF(G856="","",G856-TODAY())</f>
        <v/>
      </c>
      <c r="I856" s="8">
        <f>IF(G856="","",
IF(G856&lt;TODAY(),
IF(O856&gt;0,"Violated","Completed"),
IF(H856&lt;=7,"Expiring Soon",
"Active")))</f>
        <v/>
      </c>
      <c r="J856" s="8">
        <f>IF(C856="","",COUNTIFS(purchase!$C:$C,$C856,purchase!$E:$E,$E856,purchase!$G:$G,"&gt;="&amp;$F856,purchase!$G:$G,"&lt;="&amp;$G856))</f>
        <v/>
      </c>
      <c r="K856" s="9">
        <f>IF(COUNTIFS(purchase!$C:$C,$C856,purchase!$E:$E,$E856,purchase!$G:$G,"&gt;="&amp;$F856,purchase!$G:$G,"&lt;="&amp;$G856)=0,"",_xlfn.MAXIFS(purchase!$G:$G,purchase!$C:$C,$C856,purchase!$E:$E,$E856,purchase!$G:$G,"&gt;="&amp;$F856,purchase!$G:$G,"&lt;="&amp;$G856))</f>
        <v/>
      </c>
      <c r="L856" s="4" t="n"/>
      <c r="M856" s="4" t="n"/>
      <c r="N856" s="10">
        <f>IF(M856="","",SUMIFS(purchase!$N:$N,purchase!$C:$C,$C856,purchase!$E:$E,$E856,purchase!$G:$G,"&gt;="&amp;$F856,purchase!$G:$G,"&lt;="&amp;$G856))</f>
        <v/>
      </c>
      <c r="O856" s="10">
        <f>IF(M856="","",M856-N856)</f>
        <v/>
      </c>
      <c r="P856" s="11">
        <f>IF(M856=0,"",N856/M856)</f>
        <v/>
      </c>
      <c r="Q856" s="12">
        <f>IF(OR(G856="",O856=""),"",
IF(AND(G856&lt;TODAY(),O856&gt;0),"YES","NO"))</f>
        <v/>
      </c>
      <c r="R856" s="13" t="n"/>
      <c r="S856" s="14" t="n"/>
      <c r="T856" s="15">
        <f>IF(Q856="YES", IF(R856="Company",L856*(1+S856),IF(R856="Vendor",L856*(1-S856),"")),"")</f>
        <v/>
      </c>
      <c r="U856" s="15">
        <f>IF(Q856="YES",O856*T856,"")</f>
        <v/>
      </c>
      <c r="V856" s="16" t="n"/>
      <c r="W856" s="17">
        <f>IF(Q856="YES",G856+V856,"")</f>
        <v/>
      </c>
      <c r="X856" s="18">
        <f>IF(Q856="YES",IF(TODAY()&gt;W856,"OVERDUE","WITHIN TIME"),"")</f>
        <v/>
      </c>
    </row>
    <row r="857">
      <c r="A857" s="3" t="n">
        <v>853</v>
      </c>
      <c r="B857" s="4" t="n"/>
      <c r="C857" s="4" t="n"/>
      <c r="D857" s="5">
        <f>IF(E857="NRFC","Natural Rubber Field Coagulam","")</f>
        <v/>
      </c>
      <c r="E857" s="4" t="n"/>
      <c r="F857" s="6" t="n"/>
      <c r="G857" s="6" t="n"/>
      <c r="H857" s="7">
        <f>IF(G857="","",G857-TODAY())</f>
        <v/>
      </c>
      <c r="I857" s="8">
        <f>IF(G857="","",
IF(G857&lt;TODAY(),
IF(O857&gt;0,"Violated","Completed"),
IF(H857&lt;=7,"Expiring Soon",
"Active")))</f>
        <v/>
      </c>
      <c r="J857" s="8">
        <f>IF(C857="","",COUNTIFS(purchase!$C:$C,$C857,purchase!$E:$E,$E857,purchase!$G:$G,"&gt;="&amp;$F857,purchase!$G:$G,"&lt;="&amp;$G857))</f>
        <v/>
      </c>
      <c r="K857" s="9">
        <f>IF(COUNTIFS(purchase!$C:$C,$C857,purchase!$E:$E,$E857,purchase!$G:$G,"&gt;="&amp;$F857,purchase!$G:$G,"&lt;="&amp;$G857)=0,"",_xlfn.MAXIFS(purchase!$G:$G,purchase!$C:$C,$C857,purchase!$E:$E,$E857,purchase!$G:$G,"&gt;="&amp;$F857,purchase!$G:$G,"&lt;="&amp;$G857))</f>
        <v/>
      </c>
      <c r="L857" s="4" t="n"/>
      <c r="M857" s="4" t="n"/>
      <c r="N857" s="10">
        <f>IF(M857="","",SUMIFS(purchase!$N:$N,purchase!$C:$C,$C857,purchase!$E:$E,$E857,purchase!$G:$G,"&gt;="&amp;$F857,purchase!$G:$G,"&lt;="&amp;$G857))</f>
        <v/>
      </c>
      <c r="O857" s="10">
        <f>IF(M857="","",M857-N857)</f>
        <v/>
      </c>
      <c r="P857" s="11">
        <f>IF(M857=0,"",N857/M857)</f>
        <v/>
      </c>
      <c r="Q857" s="12">
        <f>IF(OR(G857="",O857=""),"",
IF(AND(G857&lt;TODAY(),O857&gt;0),"YES","NO"))</f>
        <v/>
      </c>
      <c r="R857" s="13" t="n"/>
      <c r="S857" s="14" t="n"/>
      <c r="T857" s="15">
        <f>IF(Q857="YES", IF(R857="Company",L857*(1+S857),IF(R857="Vendor",L857*(1-S857),"")),"")</f>
        <v/>
      </c>
      <c r="U857" s="15">
        <f>IF(Q857="YES",O857*T857,"")</f>
        <v/>
      </c>
      <c r="V857" s="16" t="n"/>
      <c r="W857" s="17">
        <f>IF(Q857="YES",G857+V857,"")</f>
        <v/>
      </c>
      <c r="X857" s="18">
        <f>IF(Q857="YES",IF(TODAY()&gt;W857,"OVERDUE","WITHIN TIME"),"")</f>
        <v/>
      </c>
    </row>
    <row r="858">
      <c r="A858" s="3" t="n">
        <v>854</v>
      </c>
      <c r="B858" s="4" t="n"/>
      <c r="C858" s="4" t="n"/>
      <c r="D858" s="5">
        <f>IF(E858="NRFC","Natural Rubber Field Coagulam","")</f>
        <v/>
      </c>
      <c r="E858" s="4" t="n"/>
      <c r="F858" s="6" t="n"/>
      <c r="G858" s="6" t="n"/>
      <c r="H858" s="7">
        <f>IF(G858="","",G858-TODAY())</f>
        <v/>
      </c>
      <c r="I858" s="8">
        <f>IF(G858="","",
IF(G858&lt;TODAY(),
IF(O858&gt;0,"Violated","Completed"),
IF(H858&lt;=7,"Expiring Soon",
"Active")))</f>
        <v/>
      </c>
      <c r="J858" s="8">
        <f>IF(C858="","",COUNTIFS(purchase!$C:$C,$C858,purchase!$E:$E,$E858,purchase!$G:$G,"&gt;="&amp;$F858,purchase!$G:$G,"&lt;="&amp;$G858))</f>
        <v/>
      </c>
      <c r="K858" s="9">
        <f>IF(COUNTIFS(purchase!$C:$C,$C858,purchase!$E:$E,$E858,purchase!$G:$G,"&gt;="&amp;$F858,purchase!$G:$G,"&lt;="&amp;$G858)=0,"",_xlfn.MAXIFS(purchase!$G:$G,purchase!$C:$C,$C858,purchase!$E:$E,$E858,purchase!$G:$G,"&gt;="&amp;$F858,purchase!$G:$G,"&lt;="&amp;$G858))</f>
        <v/>
      </c>
      <c r="L858" s="4" t="n"/>
      <c r="M858" s="4" t="n"/>
      <c r="N858" s="10">
        <f>IF(M858="","",SUMIFS(purchase!$N:$N,purchase!$C:$C,$C858,purchase!$E:$E,$E858,purchase!$G:$G,"&gt;="&amp;$F858,purchase!$G:$G,"&lt;="&amp;$G858))</f>
        <v/>
      </c>
      <c r="O858" s="10">
        <f>IF(M858="","",M858-N858)</f>
        <v/>
      </c>
      <c r="P858" s="11">
        <f>IF(M858=0,"",N858/M858)</f>
        <v/>
      </c>
      <c r="Q858" s="12">
        <f>IF(OR(G858="",O858=""),"",
IF(AND(G858&lt;TODAY(),O858&gt;0),"YES","NO"))</f>
        <v/>
      </c>
      <c r="R858" s="13" t="n"/>
      <c r="S858" s="14" t="n"/>
      <c r="T858" s="15">
        <f>IF(Q858="YES", IF(R858="Company",L858*(1+S858),IF(R858="Vendor",L858*(1-S858),"")),"")</f>
        <v/>
      </c>
      <c r="U858" s="15">
        <f>IF(Q858="YES",O858*T858,"")</f>
        <v/>
      </c>
      <c r="V858" s="16" t="n"/>
      <c r="W858" s="17">
        <f>IF(Q858="YES",G858+V858,"")</f>
        <v/>
      </c>
      <c r="X858" s="18">
        <f>IF(Q858="YES",IF(TODAY()&gt;W858,"OVERDUE","WITHIN TIME"),"")</f>
        <v/>
      </c>
    </row>
    <row r="859">
      <c r="A859" s="3" t="n">
        <v>855</v>
      </c>
      <c r="B859" s="4" t="n"/>
      <c r="C859" s="4" t="n"/>
      <c r="D859" s="5">
        <f>IF(E859="NRFC","Natural Rubber Field Coagulam","")</f>
        <v/>
      </c>
      <c r="E859" s="4" t="n"/>
      <c r="F859" s="6" t="n"/>
      <c r="G859" s="6" t="n"/>
      <c r="H859" s="7">
        <f>IF(G859="","",G859-TODAY())</f>
        <v/>
      </c>
      <c r="I859" s="8">
        <f>IF(G859="","",
IF(G859&lt;TODAY(),
IF(O859&gt;0,"Violated","Completed"),
IF(H859&lt;=7,"Expiring Soon",
"Active")))</f>
        <v/>
      </c>
      <c r="J859" s="8">
        <f>IF(C859="","",COUNTIFS(purchase!$C:$C,$C859,purchase!$E:$E,$E859,purchase!$G:$G,"&gt;="&amp;$F859,purchase!$G:$G,"&lt;="&amp;$G859))</f>
        <v/>
      </c>
      <c r="K859" s="9">
        <f>IF(COUNTIFS(purchase!$C:$C,$C859,purchase!$E:$E,$E859,purchase!$G:$G,"&gt;="&amp;$F859,purchase!$G:$G,"&lt;="&amp;$G859)=0,"",_xlfn.MAXIFS(purchase!$G:$G,purchase!$C:$C,$C859,purchase!$E:$E,$E859,purchase!$G:$G,"&gt;="&amp;$F859,purchase!$G:$G,"&lt;="&amp;$G859))</f>
        <v/>
      </c>
      <c r="L859" s="4" t="n"/>
      <c r="M859" s="4" t="n"/>
      <c r="N859" s="10">
        <f>IF(M859="","",SUMIFS(purchase!$N:$N,purchase!$C:$C,$C859,purchase!$E:$E,$E859,purchase!$G:$G,"&gt;="&amp;$F859,purchase!$G:$G,"&lt;="&amp;$G859))</f>
        <v/>
      </c>
      <c r="O859" s="10">
        <f>IF(M859="","",M859-N859)</f>
        <v/>
      </c>
      <c r="P859" s="11">
        <f>IF(M859=0,"",N859/M859)</f>
        <v/>
      </c>
      <c r="Q859" s="12">
        <f>IF(OR(G859="",O859=""),"",
IF(AND(G859&lt;TODAY(),O859&gt;0),"YES","NO"))</f>
        <v/>
      </c>
      <c r="R859" s="13" t="n"/>
      <c r="S859" s="14" t="n"/>
      <c r="T859" s="15">
        <f>IF(Q859="YES", IF(R859="Company",L859*(1+S859),IF(R859="Vendor",L859*(1-S859),"")),"")</f>
        <v/>
      </c>
      <c r="U859" s="15">
        <f>IF(Q859="YES",O859*T859,"")</f>
        <v/>
      </c>
      <c r="V859" s="16" t="n"/>
      <c r="W859" s="17">
        <f>IF(Q859="YES",G859+V859,"")</f>
        <v/>
      </c>
      <c r="X859" s="18">
        <f>IF(Q859="YES",IF(TODAY()&gt;W859,"OVERDUE","WITHIN TIME"),"")</f>
        <v/>
      </c>
    </row>
    <row r="860">
      <c r="A860" s="3" t="n">
        <v>856</v>
      </c>
      <c r="B860" s="4" t="n"/>
      <c r="C860" s="4" t="n"/>
      <c r="D860" s="5">
        <f>IF(E860="NRFC","Natural Rubber Field Coagulam","")</f>
        <v/>
      </c>
      <c r="E860" s="4" t="n"/>
      <c r="F860" s="6" t="n"/>
      <c r="G860" s="6" t="n"/>
      <c r="H860" s="7">
        <f>IF(G860="","",G860-TODAY())</f>
        <v/>
      </c>
      <c r="I860" s="8">
        <f>IF(G860="","",
IF(G860&lt;TODAY(),
IF(O860&gt;0,"Violated","Completed"),
IF(H860&lt;=7,"Expiring Soon",
"Active")))</f>
        <v/>
      </c>
      <c r="J860" s="8">
        <f>IF(C860="","",COUNTIFS(purchase!$C:$C,$C860,purchase!$E:$E,$E860,purchase!$G:$G,"&gt;="&amp;$F860,purchase!$G:$G,"&lt;="&amp;$G860))</f>
        <v/>
      </c>
      <c r="K860" s="9">
        <f>IF(COUNTIFS(purchase!$C:$C,$C860,purchase!$E:$E,$E860,purchase!$G:$G,"&gt;="&amp;$F860,purchase!$G:$G,"&lt;="&amp;$G860)=0,"",_xlfn.MAXIFS(purchase!$G:$G,purchase!$C:$C,$C860,purchase!$E:$E,$E860,purchase!$G:$G,"&gt;="&amp;$F860,purchase!$G:$G,"&lt;="&amp;$G860))</f>
        <v/>
      </c>
      <c r="L860" s="4" t="n"/>
      <c r="M860" s="4" t="n"/>
      <c r="N860" s="10">
        <f>IF(M860="","",SUMIFS(purchase!$N:$N,purchase!$C:$C,$C860,purchase!$E:$E,$E860,purchase!$G:$G,"&gt;="&amp;$F860,purchase!$G:$G,"&lt;="&amp;$G860))</f>
        <v/>
      </c>
      <c r="O860" s="10">
        <f>IF(M860="","",M860-N860)</f>
        <v/>
      </c>
      <c r="P860" s="11">
        <f>IF(M860=0,"",N860/M860)</f>
        <v/>
      </c>
      <c r="Q860" s="12">
        <f>IF(OR(G860="",O860=""),"",
IF(AND(G860&lt;TODAY(),O860&gt;0),"YES","NO"))</f>
        <v/>
      </c>
      <c r="R860" s="13" t="n"/>
      <c r="S860" s="14" t="n"/>
      <c r="T860" s="15">
        <f>IF(Q860="YES", IF(R860="Company",L860*(1+S860),IF(R860="Vendor",L860*(1-S860),"")),"")</f>
        <v/>
      </c>
      <c r="U860" s="15">
        <f>IF(Q860="YES",O860*T860,"")</f>
        <v/>
      </c>
      <c r="V860" s="16" t="n"/>
      <c r="W860" s="17">
        <f>IF(Q860="YES",G860+V860,"")</f>
        <v/>
      </c>
      <c r="X860" s="18">
        <f>IF(Q860="YES",IF(TODAY()&gt;W860,"OVERDUE","WITHIN TIME"),"")</f>
        <v/>
      </c>
    </row>
    <row r="861">
      <c r="A861" s="3" t="n">
        <v>857</v>
      </c>
      <c r="B861" s="4" t="n"/>
      <c r="C861" s="4" t="n"/>
      <c r="D861" s="5">
        <f>IF(E861="NRFC","Natural Rubber Field Coagulam","")</f>
        <v/>
      </c>
      <c r="E861" s="4" t="n"/>
      <c r="F861" s="6" t="n"/>
      <c r="G861" s="6" t="n"/>
      <c r="H861" s="7">
        <f>IF(G861="","",G861-TODAY())</f>
        <v/>
      </c>
      <c r="I861" s="8">
        <f>IF(G861="","",
IF(G861&lt;TODAY(),
IF(O861&gt;0,"Violated","Completed"),
IF(H861&lt;=7,"Expiring Soon",
"Active")))</f>
        <v/>
      </c>
      <c r="J861" s="8">
        <f>IF(C861="","",COUNTIFS(purchase!$C:$C,$C861,purchase!$E:$E,$E861,purchase!$G:$G,"&gt;="&amp;$F861,purchase!$G:$G,"&lt;="&amp;$G861))</f>
        <v/>
      </c>
      <c r="K861" s="9">
        <f>IF(COUNTIFS(purchase!$C:$C,$C861,purchase!$E:$E,$E861,purchase!$G:$G,"&gt;="&amp;$F861,purchase!$G:$G,"&lt;="&amp;$G861)=0,"",_xlfn.MAXIFS(purchase!$G:$G,purchase!$C:$C,$C861,purchase!$E:$E,$E861,purchase!$G:$G,"&gt;="&amp;$F861,purchase!$G:$G,"&lt;="&amp;$G861))</f>
        <v/>
      </c>
      <c r="L861" s="4" t="n"/>
      <c r="M861" s="4" t="n"/>
      <c r="N861" s="10">
        <f>IF(M861="","",SUMIFS(purchase!$N:$N,purchase!$C:$C,$C861,purchase!$E:$E,$E861,purchase!$G:$G,"&gt;="&amp;$F861,purchase!$G:$G,"&lt;="&amp;$G861))</f>
        <v/>
      </c>
      <c r="O861" s="10">
        <f>IF(M861="","",M861-N861)</f>
        <v/>
      </c>
      <c r="P861" s="11">
        <f>IF(M861=0,"",N861/M861)</f>
        <v/>
      </c>
      <c r="Q861" s="12">
        <f>IF(OR(G861="",O861=""),"",
IF(AND(G861&lt;TODAY(),O861&gt;0),"YES","NO"))</f>
        <v/>
      </c>
      <c r="R861" s="13" t="n"/>
      <c r="S861" s="14" t="n"/>
      <c r="T861" s="15">
        <f>IF(Q861="YES", IF(R861="Company",L861*(1+S861),IF(R861="Vendor",L861*(1-S861),"")),"")</f>
        <v/>
      </c>
      <c r="U861" s="15">
        <f>IF(Q861="YES",O861*T861,"")</f>
        <v/>
      </c>
      <c r="V861" s="16" t="n"/>
      <c r="W861" s="17">
        <f>IF(Q861="YES",G861+V861,"")</f>
        <v/>
      </c>
      <c r="X861" s="18">
        <f>IF(Q861="YES",IF(TODAY()&gt;W861,"OVERDUE","WITHIN TIME"),"")</f>
        <v/>
      </c>
    </row>
    <row r="862">
      <c r="A862" s="3" t="n">
        <v>858</v>
      </c>
      <c r="B862" s="4" t="n"/>
      <c r="C862" s="4" t="n"/>
      <c r="D862" s="5">
        <f>IF(E862="NRFC","Natural Rubber Field Coagulam","")</f>
        <v/>
      </c>
      <c r="E862" s="4" t="n"/>
      <c r="F862" s="6" t="n"/>
      <c r="G862" s="6" t="n"/>
      <c r="H862" s="7">
        <f>IF(G862="","",G862-TODAY())</f>
        <v/>
      </c>
      <c r="I862" s="8">
        <f>IF(G862="","",
IF(G862&lt;TODAY(),
IF(O862&gt;0,"Violated","Completed"),
IF(H862&lt;=7,"Expiring Soon",
"Active")))</f>
        <v/>
      </c>
      <c r="J862" s="8">
        <f>IF(C862="","",COUNTIFS(purchase!$C:$C,$C862,purchase!$E:$E,$E862,purchase!$G:$G,"&gt;="&amp;$F862,purchase!$G:$G,"&lt;="&amp;$G862))</f>
        <v/>
      </c>
      <c r="K862" s="9">
        <f>IF(COUNTIFS(purchase!$C:$C,$C862,purchase!$E:$E,$E862,purchase!$G:$G,"&gt;="&amp;$F862,purchase!$G:$G,"&lt;="&amp;$G862)=0,"",_xlfn.MAXIFS(purchase!$G:$G,purchase!$C:$C,$C862,purchase!$E:$E,$E862,purchase!$G:$G,"&gt;="&amp;$F862,purchase!$G:$G,"&lt;="&amp;$G862))</f>
        <v/>
      </c>
      <c r="L862" s="4" t="n"/>
      <c r="M862" s="4" t="n"/>
      <c r="N862" s="10">
        <f>IF(M862="","",SUMIFS(purchase!$N:$N,purchase!$C:$C,$C862,purchase!$E:$E,$E862,purchase!$G:$G,"&gt;="&amp;$F862,purchase!$G:$G,"&lt;="&amp;$G862))</f>
        <v/>
      </c>
      <c r="O862" s="10">
        <f>IF(M862="","",M862-N862)</f>
        <v/>
      </c>
      <c r="P862" s="11">
        <f>IF(M862=0,"",N862/M862)</f>
        <v/>
      </c>
      <c r="Q862" s="12">
        <f>IF(OR(G862="",O862=""),"",
IF(AND(G862&lt;TODAY(),O862&gt;0),"YES","NO"))</f>
        <v/>
      </c>
      <c r="R862" s="13" t="n"/>
      <c r="S862" s="14" t="n"/>
      <c r="T862" s="15">
        <f>IF(Q862="YES", IF(R862="Company",L862*(1+S862),IF(R862="Vendor",L862*(1-S862),"")),"")</f>
        <v/>
      </c>
      <c r="U862" s="15">
        <f>IF(Q862="YES",O862*T862,"")</f>
        <v/>
      </c>
      <c r="V862" s="16" t="n"/>
      <c r="W862" s="17">
        <f>IF(Q862="YES",G862+V862,"")</f>
        <v/>
      </c>
      <c r="X862" s="18">
        <f>IF(Q862="YES",IF(TODAY()&gt;W862,"OVERDUE","WITHIN TIME"),"")</f>
        <v/>
      </c>
    </row>
    <row r="863">
      <c r="A863" s="3" t="n">
        <v>859</v>
      </c>
      <c r="B863" s="4" t="n"/>
      <c r="C863" s="4" t="n"/>
      <c r="D863" s="5">
        <f>IF(E863="NRFC","Natural Rubber Field Coagulam","")</f>
        <v/>
      </c>
      <c r="E863" s="4" t="n"/>
      <c r="F863" s="6" t="n"/>
      <c r="G863" s="6" t="n"/>
      <c r="H863" s="7">
        <f>IF(G863="","",G863-TODAY())</f>
        <v/>
      </c>
      <c r="I863" s="8">
        <f>IF(G863="","",
IF(G863&lt;TODAY(),
IF(O863&gt;0,"Violated","Completed"),
IF(H863&lt;=7,"Expiring Soon",
"Active")))</f>
        <v/>
      </c>
      <c r="J863" s="8">
        <f>IF(C863="","",COUNTIFS(purchase!$C:$C,$C863,purchase!$E:$E,$E863,purchase!$G:$G,"&gt;="&amp;$F863,purchase!$G:$G,"&lt;="&amp;$G863))</f>
        <v/>
      </c>
      <c r="K863" s="9">
        <f>IF(COUNTIFS(purchase!$C:$C,$C863,purchase!$E:$E,$E863,purchase!$G:$G,"&gt;="&amp;$F863,purchase!$G:$G,"&lt;="&amp;$G863)=0,"",_xlfn.MAXIFS(purchase!$G:$G,purchase!$C:$C,$C863,purchase!$E:$E,$E863,purchase!$G:$G,"&gt;="&amp;$F863,purchase!$G:$G,"&lt;="&amp;$G863))</f>
        <v/>
      </c>
      <c r="L863" s="4" t="n"/>
      <c r="M863" s="4" t="n"/>
      <c r="N863" s="10">
        <f>IF(M863="","",SUMIFS(purchase!$N:$N,purchase!$C:$C,$C863,purchase!$E:$E,$E863,purchase!$G:$G,"&gt;="&amp;$F863,purchase!$G:$G,"&lt;="&amp;$G863))</f>
        <v/>
      </c>
      <c r="O863" s="10">
        <f>IF(M863="","",M863-N863)</f>
        <v/>
      </c>
      <c r="P863" s="11">
        <f>IF(M863=0,"",N863/M863)</f>
        <v/>
      </c>
      <c r="Q863" s="12">
        <f>IF(OR(G863="",O863=""),"",
IF(AND(G863&lt;TODAY(),O863&gt;0),"YES","NO"))</f>
        <v/>
      </c>
      <c r="R863" s="13" t="n"/>
      <c r="S863" s="14" t="n"/>
      <c r="T863" s="15">
        <f>IF(Q863="YES", IF(R863="Company",L863*(1+S863),IF(R863="Vendor",L863*(1-S863),"")),"")</f>
        <v/>
      </c>
      <c r="U863" s="15">
        <f>IF(Q863="YES",O863*T863,"")</f>
        <v/>
      </c>
      <c r="V863" s="16" t="n"/>
      <c r="W863" s="17">
        <f>IF(Q863="YES",G863+V863,"")</f>
        <v/>
      </c>
      <c r="X863" s="18">
        <f>IF(Q863="YES",IF(TODAY()&gt;W863,"OVERDUE","WITHIN TIME"),"")</f>
        <v/>
      </c>
    </row>
    <row r="864">
      <c r="A864" s="3" t="n">
        <v>860</v>
      </c>
      <c r="B864" s="4" t="n"/>
      <c r="C864" s="4" t="n"/>
      <c r="D864" s="5">
        <f>IF(E864="NRFC","Natural Rubber Field Coagulam","")</f>
        <v/>
      </c>
      <c r="E864" s="4" t="n"/>
      <c r="F864" s="6" t="n"/>
      <c r="G864" s="6" t="n"/>
      <c r="H864" s="7">
        <f>IF(G864="","",G864-TODAY())</f>
        <v/>
      </c>
      <c r="I864" s="8">
        <f>IF(G864="","",
IF(G864&lt;TODAY(),
IF(O864&gt;0,"Violated","Completed"),
IF(H864&lt;=7,"Expiring Soon",
"Active")))</f>
        <v/>
      </c>
      <c r="J864" s="8">
        <f>IF(C864="","",COUNTIFS(purchase!$C:$C,$C864,purchase!$E:$E,$E864,purchase!$G:$G,"&gt;="&amp;$F864,purchase!$G:$G,"&lt;="&amp;$G864))</f>
        <v/>
      </c>
      <c r="K864" s="9">
        <f>IF(COUNTIFS(purchase!$C:$C,$C864,purchase!$E:$E,$E864,purchase!$G:$G,"&gt;="&amp;$F864,purchase!$G:$G,"&lt;="&amp;$G864)=0,"",_xlfn.MAXIFS(purchase!$G:$G,purchase!$C:$C,$C864,purchase!$E:$E,$E864,purchase!$G:$G,"&gt;="&amp;$F864,purchase!$G:$G,"&lt;="&amp;$G864))</f>
        <v/>
      </c>
      <c r="L864" s="4" t="n"/>
      <c r="M864" s="4" t="n"/>
      <c r="N864" s="10">
        <f>IF(M864="","",SUMIFS(purchase!$N:$N,purchase!$C:$C,$C864,purchase!$E:$E,$E864,purchase!$G:$G,"&gt;="&amp;$F864,purchase!$G:$G,"&lt;="&amp;$G864))</f>
        <v/>
      </c>
      <c r="O864" s="10">
        <f>IF(M864="","",M864-N864)</f>
        <v/>
      </c>
      <c r="P864" s="11">
        <f>IF(M864=0,"",N864/M864)</f>
        <v/>
      </c>
      <c r="Q864" s="12">
        <f>IF(OR(G864="",O864=""),"",
IF(AND(G864&lt;TODAY(),O864&gt;0),"YES","NO"))</f>
        <v/>
      </c>
      <c r="R864" s="13" t="n"/>
      <c r="S864" s="14" t="n"/>
      <c r="T864" s="15">
        <f>IF(Q864="YES", IF(R864="Company",L864*(1+S864),IF(R864="Vendor",L864*(1-S864),"")),"")</f>
        <v/>
      </c>
      <c r="U864" s="15">
        <f>IF(Q864="YES",O864*T864,"")</f>
        <v/>
      </c>
      <c r="V864" s="16" t="n"/>
      <c r="W864" s="17">
        <f>IF(Q864="YES",G864+V864,"")</f>
        <v/>
      </c>
      <c r="X864" s="18">
        <f>IF(Q864="YES",IF(TODAY()&gt;W864,"OVERDUE","WITHIN TIME"),"")</f>
        <v/>
      </c>
    </row>
    <row r="865">
      <c r="A865" s="3" t="n">
        <v>861</v>
      </c>
      <c r="B865" s="4" t="n"/>
      <c r="C865" s="4" t="n"/>
      <c r="D865" s="5">
        <f>IF(E865="NRFC","Natural Rubber Field Coagulam","")</f>
        <v/>
      </c>
      <c r="E865" s="4" t="n"/>
      <c r="F865" s="6" t="n"/>
      <c r="G865" s="6" t="n"/>
      <c r="H865" s="7">
        <f>IF(G865="","",G865-TODAY())</f>
        <v/>
      </c>
      <c r="I865" s="8">
        <f>IF(G865="","",
IF(G865&lt;TODAY(),
IF(O865&gt;0,"Violated","Completed"),
IF(H865&lt;=7,"Expiring Soon",
"Active")))</f>
        <v/>
      </c>
      <c r="J865" s="8">
        <f>IF(C865="","",COUNTIFS(purchase!$C:$C,$C865,purchase!$E:$E,$E865,purchase!$G:$G,"&gt;="&amp;$F865,purchase!$G:$G,"&lt;="&amp;$G865))</f>
        <v/>
      </c>
      <c r="K865" s="9">
        <f>IF(COUNTIFS(purchase!$C:$C,$C865,purchase!$E:$E,$E865,purchase!$G:$G,"&gt;="&amp;$F865,purchase!$G:$G,"&lt;="&amp;$G865)=0,"",_xlfn.MAXIFS(purchase!$G:$G,purchase!$C:$C,$C865,purchase!$E:$E,$E865,purchase!$G:$G,"&gt;="&amp;$F865,purchase!$G:$G,"&lt;="&amp;$G865))</f>
        <v/>
      </c>
      <c r="L865" s="4" t="n"/>
      <c r="M865" s="4" t="n"/>
      <c r="N865" s="10">
        <f>IF(M865="","",SUMIFS(purchase!$N:$N,purchase!$C:$C,$C865,purchase!$E:$E,$E865,purchase!$G:$G,"&gt;="&amp;$F865,purchase!$G:$G,"&lt;="&amp;$G865))</f>
        <v/>
      </c>
      <c r="O865" s="10">
        <f>IF(M865="","",M865-N865)</f>
        <v/>
      </c>
      <c r="P865" s="11">
        <f>IF(M865=0,"",N865/M865)</f>
        <v/>
      </c>
      <c r="Q865" s="12">
        <f>IF(OR(G865="",O865=""),"",
IF(AND(G865&lt;TODAY(),O865&gt;0),"YES","NO"))</f>
        <v/>
      </c>
      <c r="R865" s="13" t="n"/>
      <c r="S865" s="14" t="n"/>
      <c r="T865" s="15">
        <f>IF(Q865="YES", IF(R865="Company",L865*(1+S865),IF(R865="Vendor",L865*(1-S865),"")),"")</f>
        <v/>
      </c>
      <c r="U865" s="15">
        <f>IF(Q865="YES",O865*T865,"")</f>
        <v/>
      </c>
      <c r="V865" s="16" t="n"/>
      <c r="W865" s="17">
        <f>IF(Q865="YES",G865+V865,"")</f>
        <v/>
      </c>
      <c r="X865" s="18">
        <f>IF(Q865="YES",IF(TODAY()&gt;W865,"OVERDUE","WITHIN TIME"),"")</f>
        <v/>
      </c>
    </row>
    <row r="866">
      <c r="A866" s="3" t="n">
        <v>862</v>
      </c>
      <c r="B866" s="4" t="n"/>
      <c r="C866" s="4" t="n"/>
      <c r="D866" s="5">
        <f>IF(E866="NRFC","Natural Rubber Field Coagulam","")</f>
        <v/>
      </c>
      <c r="E866" s="4" t="n"/>
      <c r="F866" s="6" t="n"/>
      <c r="G866" s="6" t="n"/>
      <c r="H866" s="7">
        <f>IF(G866="","",G866-TODAY())</f>
        <v/>
      </c>
      <c r="I866" s="8">
        <f>IF(G866="","",
IF(G866&lt;TODAY(),
IF(O866&gt;0,"Violated","Completed"),
IF(H866&lt;=7,"Expiring Soon",
"Active")))</f>
        <v/>
      </c>
      <c r="J866" s="8">
        <f>IF(C866="","",COUNTIFS(purchase!$C:$C,$C866,purchase!$E:$E,$E866,purchase!$G:$G,"&gt;="&amp;$F866,purchase!$G:$G,"&lt;="&amp;$G866))</f>
        <v/>
      </c>
      <c r="K866" s="9">
        <f>IF(COUNTIFS(purchase!$C:$C,$C866,purchase!$E:$E,$E866,purchase!$G:$G,"&gt;="&amp;$F866,purchase!$G:$G,"&lt;="&amp;$G866)=0,"",_xlfn.MAXIFS(purchase!$G:$G,purchase!$C:$C,$C866,purchase!$E:$E,$E866,purchase!$G:$G,"&gt;="&amp;$F866,purchase!$G:$G,"&lt;="&amp;$G866))</f>
        <v/>
      </c>
      <c r="L866" s="4" t="n"/>
      <c r="M866" s="4" t="n"/>
      <c r="N866" s="10">
        <f>IF(M866="","",SUMIFS(purchase!$N:$N,purchase!$C:$C,$C866,purchase!$E:$E,$E866,purchase!$G:$G,"&gt;="&amp;$F866,purchase!$G:$G,"&lt;="&amp;$G866))</f>
        <v/>
      </c>
      <c r="O866" s="10">
        <f>IF(M866="","",M866-N866)</f>
        <v/>
      </c>
      <c r="P866" s="11">
        <f>IF(M866=0,"",N866/M866)</f>
        <v/>
      </c>
      <c r="Q866" s="12">
        <f>IF(OR(G866="",O866=""),"",
IF(AND(G866&lt;TODAY(),O866&gt;0),"YES","NO"))</f>
        <v/>
      </c>
      <c r="R866" s="13" t="n"/>
      <c r="S866" s="14" t="n"/>
      <c r="T866" s="15">
        <f>IF(Q866="YES", IF(R866="Company",L866*(1+S866),IF(R866="Vendor",L866*(1-S866),"")),"")</f>
        <v/>
      </c>
      <c r="U866" s="15">
        <f>IF(Q866="YES",O866*T866,"")</f>
        <v/>
      </c>
      <c r="V866" s="16" t="n"/>
      <c r="W866" s="17">
        <f>IF(Q866="YES",G866+V866,"")</f>
        <v/>
      </c>
      <c r="X866" s="18">
        <f>IF(Q866="YES",IF(TODAY()&gt;W866,"OVERDUE","WITHIN TIME"),"")</f>
        <v/>
      </c>
    </row>
    <row r="867">
      <c r="A867" s="3" t="n">
        <v>863</v>
      </c>
      <c r="B867" s="4" t="n"/>
      <c r="C867" s="4" t="n"/>
      <c r="D867" s="5">
        <f>IF(E867="NRFC","Natural Rubber Field Coagulam","")</f>
        <v/>
      </c>
      <c r="E867" s="4" t="n"/>
      <c r="F867" s="6" t="n"/>
      <c r="G867" s="6" t="n"/>
      <c r="H867" s="7">
        <f>IF(G867="","",G867-TODAY())</f>
        <v/>
      </c>
      <c r="I867" s="8">
        <f>IF(G867="","",
IF(G867&lt;TODAY(),
IF(O867&gt;0,"Violated","Completed"),
IF(H867&lt;=7,"Expiring Soon",
"Active")))</f>
        <v/>
      </c>
      <c r="J867" s="8">
        <f>IF(C867="","",COUNTIFS(purchase!$C:$C,$C867,purchase!$E:$E,$E867,purchase!$G:$G,"&gt;="&amp;$F867,purchase!$G:$G,"&lt;="&amp;$G867))</f>
        <v/>
      </c>
      <c r="K867" s="9">
        <f>IF(COUNTIFS(purchase!$C:$C,$C867,purchase!$E:$E,$E867,purchase!$G:$G,"&gt;="&amp;$F867,purchase!$G:$G,"&lt;="&amp;$G867)=0,"",_xlfn.MAXIFS(purchase!$G:$G,purchase!$C:$C,$C867,purchase!$E:$E,$E867,purchase!$G:$G,"&gt;="&amp;$F867,purchase!$G:$G,"&lt;="&amp;$G867))</f>
        <v/>
      </c>
      <c r="L867" s="4" t="n"/>
      <c r="M867" s="4" t="n"/>
      <c r="N867" s="10">
        <f>IF(M867="","",SUMIFS(purchase!$N:$N,purchase!$C:$C,$C867,purchase!$E:$E,$E867,purchase!$G:$G,"&gt;="&amp;$F867,purchase!$G:$G,"&lt;="&amp;$G867))</f>
        <v/>
      </c>
      <c r="O867" s="10">
        <f>IF(M867="","",M867-N867)</f>
        <v/>
      </c>
      <c r="P867" s="11">
        <f>IF(M867=0,"",N867/M867)</f>
        <v/>
      </c>
      <c r="Q867" s="12">
        <f>IF(OR(G867="",O867=""),"",
IF(AND(G867&lt;TODAY(),O867&gt;0),"YES","NO"))</f>
        <v/>
      </c>
      <c r="R867" s="13" t="n"/>
      <c r="S867" s="14" t="n"/>
      <c r="T867" s="15">
        <f>IF(Q867="YES", IF(R867="Company",L867*(1+S867),IF(R867="Vendor",L867*(1-S867),"")),"")</f>
        <v/>
      </c>
      <c r="U867" s="15">
        <f>IF(Q867="YES",O867*T867,"")</f>
        <v/>
      </c>
      <c r="V867" s="16" t="n"/>
      <c r="W867" s="17">
        <f>IF(Q867="YES",G867+V867,"")</f>
        <v/>
      </c>
      <c r="X867" s="18">
        <f>IF(Q867="YES",IF(TODAY()&gt;W867,"OVERDUE","WITHIN TIME"),"")</f>
        <v/>
      </c>
    </row>
    <row r="868">
      <c r="A868" s="3" t="n">
        <v>864</v>
      </c>
      <c r="B868" s="4" t="n"/>
      <c r="C868" s="4" t="n"/>
      <c r="D868" s="5">
        <f>IF(E868="NRFC","Natural Rubber Field Coagulam","")</f>
        <v/>
      </c>
      <c r="E868" s="4" t="n"/>
      <c r="F868" s="6" t="n"/>
      <c r="G868" s="6" t="n"/>
      <c r="H868" s="7">
        <f>IF(G868="","",G868-TODAY())</f>
        <v/>
      </c>
      <c r="I868" s="8">
        <f>IF(G868="","",
IF(G868&lt;TODAY(),
IF(O868&gt;0,"Violated","Completed"),
IF(H868&lt;=7,"Expiring Soon",
"Active")))</f>
        <v/>
      </c>
      <c r="J868" s="8">
        <f>IF(C868="","",COUNTIFS(purchase!$C:$C,$C868,purchase!$E:$E,$E868,purchase!$G:$G,"&gt;="&amp;$F868,purchase!$G:$G,"&lt;="&amp;$G868))</f>
        <v/>
      </c>
      <c r="K868" s="9">
        <f>IF(COUNTIFS(purchase!$C:$C,$C868,purchase!$E:$E,$E868,purchase!$G:$G,"&gt;="&amp;$F868,purchase!$G:$G,"&lt;="&amp;$G868)=0,"",_xlfn.MAXIFS(purchase!$G:$G,purchase!$C:$C,$C868,purchase!$E:$E,$E868,purchase!$G:$G,"&gt;="&amp;$F868,purchase!$G:$G,"&lt;="&amp;$G868))</f>
        <v/>
      </c>
      <c r="L868" s="4" t="n"/>
      <c r="M868" s="4" t="n"/>
      <c r="N868" s="10">
        <f>IF(M868="","",SUMIFS(purchase!$N:$N,purchase!$C:$C,$C868,purchase!$E:$E,$E868,purchase!$G:$G,"&gt;="&amp;$F868,purchase!$G:$G,"&lt;="&amp;$G868))</f>
        <v/>
      </c>
      <c r="O868" s="10">
        <f>IF(M868="","",M868-N868)</f>
        <v/>
      </c>
      <c r="P868" s="11">
        <f>IF(M868=0,"",N868/M868)</f>
        <v/>
      </c>
      <c r="Q868" s="12">
        <f>IF(OR(G868="",O868=""),"",
IF(AND(G868&lt;TODAY(),O868&gt;0),"YES","NO"))</f>
        <v/>
      </c>
      <c r="R868" s="13" t="n"/>
      <c r="S868" s="14" t="n"/>
      <c r="T868" s="15">
        <f>IF(Q868="YES", IF(R868="Company",L868*(1+S868),IF(R868="Vendor",L868*(1-S868),"")),"")</f>
        <v/>
      </c>
      <c r="U868" s="15">
        <f>IF(Q868="YES",O868*T868,"")</f>
        <v/>
      </c>
      <c r="V868" s="16" t="n"/>
      <c r="W868" s="17">
        <f>IF(Q868="YES",G868+V868,"")</f>
        <v/>
      </c>
      <c r="X868" s="18">
        <f>IF(Q868="YES",IF(TODAY()&gt;W868,"OVERDUE","WITHIN TIME"),"")</f>
        <v/>
      </c>
    </row>
    <row r="869">
      <c r="A869" s="3" t="n">
        <v>865</v>
      </c>
      <c r="B869" s="4" t="n"/>
      <c r="C869" s="4" t="n"/>
      <c r="D869" s="5">
        <f>IF(E869="NRFC","Natural Rubber Field Coagulam","")</f>
        <v/>
      </c>
      <c r="E869" s="4" t="n"/>
      <c r="F869" s="6" t="n"/>
      <c r="G869" s="6" t="n"/>
      <c r="H869" s="7">
        <f>IF(G869="","",G869-TODAY())</f>
        <v/>
      </c>
      <c r="I869" s="8">
        <f>IF(G869="","",
IF(G869&lt;TODAY(),
IF(O869&gt;0,"Violated","Completed"),
IF(H869&lt;=7,"Expiring Soon",
"Active")))</f>
        <v/>
      </c>
      <c r="J869" s="8">
        <f>IF(C869="","",COUNTIFS(purchase!$C:$C,$C869,purchase!$E:$E,$E869,purchase!$G:$G,"&gt;="&amp;$F869,purchase!$G:$G,"&lt;="&amp;$G869))</f>
        <v/>
      </c>
      <c r="K869" s="9">
        <f>IF(COUNTIFS(purchase!$C:$C,$C869,purchase!$E:$E,$E869,purchase!$G:$G,"&gt;="&amp;$F869,purchase!$G:$G,"&lt;="&amp;$G869)=0,"",_xlfn.MAXIFS(purchase!$G:$G,purchase!$C:$C,$C869,purchase!$E:$E,$E869,purchase!$G:$G,"&gt;="&amp;$F869,purchase!$G:$G,"&lt;="&amp;$G869))</f>
        <v/>
      </c>
      <c r="L869" s="4" t="n"/>
      <c r="M869" s="4" t="n"/>
      <c r="N869" s="10">
        <f>IF(M869="","",SUMIFS(purchase!$N:$N,purchase!$C:$C,$C869,purchase!$E:$E,$E869,purchase!$G:$G,"&gt;="&amp;$F869,purchase!$G:$G,"&lt;="&amp;$G869))</f>
        <v/>
      </c>
      <c r="O869" s="10">
        <f>IF(M869="","",M869-N869)</f>
        <v/>
      </c>
      <c r="P869" s="11">
        <f>IF(M869=0,"",N869/M869)</f>
        <v/>
      </c>
      <c r="Q869" s="12">
        <f>IF(OR(G869="",O869=""),"",
IF(AND(G869&lt;TODAY(),O869&gt;0),"YES","NO"))</f>
        <v/>
      </c>
      <c r="R869" s="13" t="n"/>
      <c r="S869" s="14" t="n"/>
      <c r="T869" s="15">
        <f>IF(Q869="YES", IF(R869="Company",L869*(1+S869),IF(R869="Vendor",L869*(1-S869),"")),"")</f>
        <v/>
      </c>
      <c r="U869" s="15">
        <f>IF(Q869="YES",O869*T869,"")</f>
        <v/>
      </c>
      <c r="V869" s="16" t="n"/>
      <c r="W869" s="17">
        <f>IF(Q869="YES",G869+V869,"")</f>
        <v/>
      </c>
      <c r="X869" s="18">
        <f>IF(Q869="YES",IF(TODAY()&gt;W869,"OVERDUE","WITHIN TIME"),"")</f>
        <v/>
      </c>
    </row>
    <row r="870">
      <c r="A870" s="3" t="n">
        <v>866</v>
      </c>
      <c r="B870" s="4" t="n"/>
      <c r="C870" s="4" t="n"/>
      <c r="D870" s="5">
        <f>IF(E870="NRFC","Natural Rubber Field Coagulam","")</f>
        <v/>
      </c>
      <c r="E870" s="4" t="n"/>
      <c r="F870" s="6" t="n"/>
      <c r="G870" s="6" t="n"/>
      <c r="H870" s="7">
        <f>IF(G870="","",G870-TODAY())</f>
        <v/>
      </c>
      <c r="I870" s="8">
        <f>IF(G870="","",
IF(G870&lt;TODAY(),
IF(O870&gt;0,"Violated","Completed"),
IF(H870&lt;=7,"Expiring Soon",
"Active")))</f>
        <v/>
      </c>
      <c r="J870" s="8">
        <f>IF(C870="","",COUNTIFS(purchase!$C:$C,$C870,purchase!$E:$E,$E870,purchase!$G:$G,"&gt;="&amp;$F870,purchase!$G:$G,"&lt;="&amp;$G870))</f>
        <v/>
      </c>
      <c r="K870" s="9">
        <f>IF(COUNTIFS(purchase!$C:$C,$C870,purchase!$E:$E,$E870,purchase!$G:$G,"&gt;="&amp;$F870,purchase!$G:$G,"&lt;="&amp;$G870)=0,"",_xlfn.MAXIFS(purchase!$G:$G,purchase!$C:$C,$C870,purchase!$E:$E,$E870,purchase!$G:$G,"&gt;="&amp;$F870,purchase!$G:$G,"&lt;="&amp;$G870))</f>
        <v/>
      </c>
      <c r="L870" s="4" t="n"/>
      <c r="M870" s="4" t="n"/>
      <c r="N870" s="10">
        <f>IF(M870="","",SUMIFS(purchase!$N:$N,purchase!$C:$C,$C870,purchase!$E:$E,$E870,purchase!$G:$G,"&gt;="&amp;$F870,purchase!$G:$G,"&lt;="&amp;$G870))</f>
        <v/>
      </c>
      <c r="O870" s="10">
        <f>IF(M870="","",M870-N870)</f>
        <v/>
      </c>
      <c r="P870" s="11">
        <f>IF(M870=0,"",N870/M870)</f>
        <v/>
      </c>
      <c r="Q870" s="12">
        <f>IF(OR(G870="",O870=""),"",
IF(AND(G870&lt;TODAY(),O870&gt;0),"YES","NO"))</f>
        <v/>
      </c>
      <c r="R870" s="13" t="n"/>
      <c r="S870" s="14" t="n"/>
      <c r="T870" s="15">
        <f>IF(Q870="YES", IF(R870="Company",L870*(1+S870),IF(R870="Vendor",L870*(1-S870),"")),"")</f>
        <v/>
      </c>
      <c r="U870" s="15">
        <f>IF(Q870="YES",O870*T870,"")</f>
        <v/>
      </c>
      <c r="V870" s="16" t="n"/>
      <c r="W870" s="17">
        <f>IF(Q870="YES",G870+V870,"")</f>
        <v/>
      </c>
      <c r="X870" s="18">
        <f>IF(Q870="YES",IF(TODAY()&gt;W870,"OVERDUE","WITHIN TIME"),"")</f>
        <v/>
      </c>
    </row>
    <row r="871">
      <c r="A871" s="3" t="n">
        <v>867</v>
      </c>
      <c r="B871" s="4" t="n"/>
      <c r="C871" s="4" t="n"/>
      <c r="D871" s="5">
        <f>IF(E871="NRFC","Natural Rubber Field Coagulam","")</f>
        <v/>
      </c>
      <c r="E871" s="4" t="n"/>
      <c r="F871" s="6" t="n"/>
      <c r="G871" s="6" t="n"/>
      <c r="H871" s="7">
        <f>IF(G871="","",G871-TODAY())</f>
        <v/>
      </c>
      <c r="I871" s="8">
        <f>IF(G871="","",
IF(G871&lt;TODAY(),
IF(O871&gt;0,"Violated","Completed"),
IF(H871&lt;=7,"Expiring Soon",
"Active")))</f>
        <v/>
      </c>
      <c r="J871" s="8">
        <f>IF(C871="","",COUNTIFS(purchase!$C:$C,$C871,purchase!$E:$E,$E871,purchase!$G:$G,"&gt;="&amp;$F871,purchase!$G:$G,"&lt;="&amp;$G871))</f>
        <v/>
      </c>
      <c r="K871" s="9">
        <f>IF(COUNTIFS(purchase!$C:$C,$C871,purchase!$E:$E,$E871,purchase!$G:$G,"&gt;="&amp;$F871,purchase!$G:$G,"&lt;="&amp;$G871)=0,"",_xlfn.MAXIFS(purchase!$G:$G,purchase!$C:$C,$C871,purchase!$E:$E,$E871,purchase!$G:$G,"&gt;="&amp;$F871,purchase!$G:$G,"&lt;="&amp;$G871))</f>
        <v/>
      </c>
      <c r="L871" s="4" t="n"/>
      <c r="M871" s="4" t="n"/>
      <c r="N871" s="10">
        <f>IF(M871="","",SUMIFS(purchase!$N:$N,purchase!$C:$C,$C871,purchase!$E:$E,$E871,purchase!$G:$G,"&gt;="&amp;$F871,purchase!$G:$G,"&lt;="&amp;$G871))</f>
        <v/>
      </c>
      <c r="O871" s="10">
        <f>IF(M871="","",M871-N871)</f>
        <v/>
      </c>
      <c r="P871" s="11">
        <f>IF(M871=0,"",N871/M871)</f>
        <v/>
      </c>
      <c r="Q871" s="12">
        <f>IF(OR(G871="",O871=""),"",
IF(AND(G871&lt;TODAY(),O871&gt;0),"YES","NO"))</f>
        <v/>
      </c>
      <c r="R871" s="13" t="n"/>
      <c r="S871" s="14" t="n"/>
      <c r="T871" s="15">
        <f>IF(Q871="YES", IF(R871="Company",L871*(1+S871),IF(R871="Vendor",L871*(1-S871),"")),"")</f>
        <v/>
      </c>
      <c r="U871" s="15">
        <f>IF(Q871="YES",O871*T871,"")</f>
        <v/>
      </c>
      <c r="V871" s="16" t="n"/>
      <c r="W871" s="17">
        <f>IF(Q871="YES",G871+V871,"")</f>
        <v/>
      </c>
      <c r="X871" s="18">
        <f>IF(Q871="YES",IF(TODAY()&gt;W871,"OVERDUE","WITHIN TIME"),"")</f>
        <v/>
      </c>
    </row>
    <row r="872">
      <c r="A872" s="3" t="n">
        <v>868</v>
      </c>
      <c r="B872" s="4" t="n"/>
      <c r="C872" s="4" t="n"/>
      <c r="D872" s="5">
        <f>IF(E872="NRFC","Natural Rubber Field Coagulam","")</f>
        <v/>
      </c>
      <c r="E872" s="4" t="n"/>
      <c r="F872" s="6" t="n"/>
      <c r="G872" s="6" t="n"/>
      <c r="H872" s="7">
        <f>IF(G872="","",G872-TODAY())</f>
        <v/>
      </c>
      <c r="I872" s="8">
        <f>IF(G872="","",
IF(G872&lt;TODAY(),
IF(O872&gt;0,"Violated","Completed"),
IF(H872&lt;=7,"Expiring Soon",
"Active")))</f>
        <v/>
      </c>
      <c r="J872" s="8">
        <f>IF(C872="","",COUNTIFS(purchase!$C:$C,$C872,purchase!$E:$E,$E872,purchase!$G:$G,"&gt;="&amp;$F872,purchase!$G:$G,"&lt;="&amp;$G872))</f>
        <v/>
      </c>
      <c r="K872" s="9">
        <f>IF(COUNTIFS(purchase!$C:$C,$C872,purchase!$E:$E,$E872,purchase!$G:$G,"&gt;="&amp;$F872,purchase!$G:$G,"&lt;="&amp;$G872)=0,"",_xlfn.MAXIFS(purchase!$G:$G,purchase!$C:$C,$C872,purchase!$E:$E,$E872,purchase!$G:$G,"&gt;="&amp;$F872,purchase!$G:$G,"&lt;="&amp;$G872))</f>
        <v/>
      </c>
      <c r="L872" s="4" t="n"/>
      <c r="M872" s="4" t="n"/>
      <c r="N872" s="10">
        <f>IF(M872="","",SUMIFS(purchase!$N:$N,purchase!$C:$C,$C872,purchase!$E:$E,$E872,purchase!$G:$G,"&gt;="&amp;$F872,purchase!$G:$G,"&lt;="&amp;$G872))</f>
        <v/>
      </c>
      <c r="O872" s="10">
        <f>IF(M872="","",M872-N872)</f>
        <v/>
      </c>
      <c r="P872" s="11">
        <f>IF(M872=0,"",N872/M872)</f>
        <v/>
      </c>
      <c r="Q872" s="12">
        <f>IF(OR(G872="",O872=""),"",
IF(AND(G872&lt;TODAY(),O872&gt;0),"YES","NO"))</f>
        <v/>
      </c>
      <c r="R872" s="13" t="n"/>
      <c r="S872" s="14" t="n"/>
      <c r="T872" s="15">
        <f>IF(Q872="YES", IF(R872="Company",L872*(1+S872),IF(R872="Vendor",L872*(1-S872),"")),"")</f>
        <v/>
      </c>
      <c r="U872" s="15">
        <f>IF(Q872="YES",O872*T872,"")</f>
        <v/>
      </c>
      <c r="V872" s="16" t="n"/>
      <c r="W872" s="17">
        <f>IF(Q872="YES",G872+V872,"")</f>
        <v/>
      </c>
      <c r="X872" s="18">
        <f>IF(Q872="YES",IF(TODAY()&gt;W872,"OVERDUE","WITHIN TIME"),"")</f>
        <v/>
      </c>
    </row>
    <row r="873">
      <c r="A873" s="3" t="n">
        <v>869</v>
      </c>
      <c r="B873" s="4" t="n"/>
      <c r="C873" s="4" t="n"/>
      <c r="D873" s="5">
        <f>IF(E873="NRFC","Natural Rubber Field Coagulam","")</f>
        <v/>
      </c>
      <c r="E873" s="4" t="n"/>
      <c r="F873" s="6" t="n"/>
      <c r="G873" s="6" t="n"/>
      <c r="H873" s="7">
        <f>IF(G873="","",G873-TODAY())</f>
        <v/>
      </c>
      <c r="I873" s="8">
        <f>IF(G873="","",
IF(G873&lt;TODAY(),
IF(O873&gt;0,"Violated","Completed"),
IF(H873&lt;=7,"Expiring Soon",
"Active")))</f>
        <v/>
      </c>
      <c r="J873" s="8">
        <f>IF(C873="","",COUNTIFS(purchase!$C:$C,$C873,purchase!$E:$E,$E873,purchase!$G:$G,"&gt;="&amp;$F873,purchase!$G:$G,"&lt;="&amp;$G873))</f>
        <v/>
      </c>
      <c r="K873" s="9">
        <f>IF(COUNTIFS(purchase!$C:$C,$C873,purchase!$E:$E,$E873,purchase!$G:$G,"&gt;="&amp;$F873,purchase!$G:$G,"&lt;="&amp;$G873)=0,"",_xlfn.MAXIFS(purchase!$G:$G,purchase!$C:$C,$C873,purchase!$E:$E,$E873,purchase!$G:$G,"&gt;="&amp;$F873,purchase!$G:$G,"&lt;="&amp;$G873))</f>
        <v/>
      </c>
      <c r="L873" s="4" t="n"/>
      <c r="M873" s="4" t="n"/>
      <c r="N873" s="10">
        <f>IF(M873="","",SUMIFS(purchase!$N:$N,purchase!$C:$C,$C873,purchase!$E:$E,$E873,purchase!$G:$G,"&gt;="&amp;$F873,purchase!$G:$G,"&lt;="&amp;$G873))</f>
        <v/>
      </c>
      <c r="O873" s="10">
        <f>IF(M873="","",M873-N873)</f>
        <v/>
      </c>
      <c r="P873" s="11">
        <f>IF(M873=0,"",N873/M873)</f>
        <v/>
      </c>
      <c r="Q873" s="12">
        <f>IF(OR(G873="",O873=""),"",
IF(AND(G873&lt;TODAY(),O873&gt;0),"YES","NO"))</f>
        <v/>
      </c>
      <c r="R873" s="13" t="n"/>
      <c r="S873" s="14" t="n"/>
      <c r="T873" s="15">
        <f>IF(Q873="YES", IF(R873="Company",L873*(1+S873),IF(R873="Vendor",L873*(1-S873),"")),"")</f>
        <v/>
      </c>
      <c r="U873" s="15">
        <f>IF(Q873="YES",O873*T873,"")</f>
        <v/>
      </c>
      <c r="V873" s="16" t="n"/>
      <c r="W873" s="17">
        <f>IF(Q873="YES",G873+V873,"")</f>
        <v/>
      </c>
      <c r="X873" s="18">
        <f>IF(Q873="YES",IF(TODAY()&gt;W873,"OVERDUE","WITHIN TIME"),"")</f>
        <v/>
      </c>
    </row>
    <row r="874">
      <c r="A874" s="3" t="n">
        <v>870</v>
      </c>
      <c r="B874" s="4" t="n"/>
      <c r="C874" s="4" t="n"/>
      <c r="D874" s="5">
        <f>IF(E874="NRFC","Natural Rubber Field Coagulam","")</f>
        <v/>
      </c>
      <c r="E874" s="4" t="n"/>
      <c r="F874" s="6" t="n"/>
      <c r="G874" s="6" t="n"/>
      <c r="H874" s="7">
        <f>IF(G874="","",G874-TODAY())</f>
        <v/>
      </c>
      <c r="I874" s="8">
        <f>IF(G874="","",
IF(G874&lt;TODAY(),
IF(O874&gt;0,"Violated","Completed"),
IF(H874&lt;=7,"Expiring Soon",
"Active")))</f>
        <v/>
      </c>
      <c r="J874" s="8">
        <f>IF(C874="","",COUNTIFS(purchase!$C:$C,$C874,purchase!$E:$E,$E874,purchase!$G:$G,"&gt;="&amp;$F874,purchase!$G:$G,"&lt;="&amp;$G874))</f>
        <v/>
      </c>
      <c r="K874" s="9">
        <f>IF(COUNTIFS(purchase!$C:$C,$C874,purchase!$E:$E,$E874,purchase!$G:$G,"&gt;="&amp;$F874,purchase!$G:$G,"&lt;="&amp;$G874)=0,"",_xlfn.MAXIFS(purchase!$G:$G,purchase!$C:$C,$C874,purchase!$E:$E,$E874,purchase!$G:$G,"&gt;="&amp;$F874,purchase!$G:$G,"&lt;="&amp;$G874))</f>
        <v/>
      </c>
      <c r="L874" s="4" t="n"/>
      <c r="M874" s="4" t="n"/>
      <c r="N874" s="10">
        <f>IF(M874="","",SUMIFS(purchase!$N:$N,purchase!$C:$C,$C874,purchase!$E:$E,$E874,purchase!$G:$G,"&gt;="&amp;$F874,purchase!$G:$G,"&lt;="&amp;$G874))</f>
        <v/>
      </c>
      <c r="O874" s="10">
        <f>IF(M874="","",M874-N874)</f>
        <v/>
      </c>
      <c r="P874" s="11">
        <f>IF(M874=0,"",N874/M874)</f>
        <v/>
      </c>
      <c r="Q874" s="12">
        <f>IF(OR(G874="",O874=""),"",
IF(AND(G874&lt;TODAY(),O874&gt;0),"YES","NO"))</f>
        <v/>
      </c>
      <c r="R874" s="13" t="n"/>
      <c r="S874" s="14" t="n"/>
      <c r="T874" s="15">
        <f>IF(Q874="YES", IF(R874="Company",L874*(1+S874),IF(R874="Vendor",L874*(1-S874),"")),"")</f>
        <v/>
      </c>
      <c r="U874" s="15">
        <f>IF(Q874="YES",O874*T874,"")</f>
        <v/>
      </c>
      <c r="V874" s="16" t="n"/>
      <c r="W874" s="17">
        <f>IF(Q874="YES",G874+V874,"")</f>
        <v/>
      </c>
      <c r="X874" s="18">
        <f>IF(Q874="YES",IF(TODAY()&gt;W874,"OVERDUE","WITHIN TIME"),"")</f>
        <v/>
      </c>
    </row>
    <row r="875">
      <c r="A875" s="3" t="n">
        <v>871</v>
      </c>
      <c r="B875" s="4" t="n"/>
      <c r="C875" s="4" t="n"/>
      <c r="D875" s="5">
        <f>IF(E875="NRFC","Natural Rubber Field Coagulam","")</f>
        <v/>
      </c>
      <c r="E875" s="4" t="n"/>
      <c r="F875" s="6" t="n"/>
      <c r="G875" s="6" t="n"/>
      <c r="H875" s="7">
        <f>IF(G875="","",G875-TODAY())</f>
        <v/>
      </c>
      <c r="I875" s="8">
        <f>IF(G875="","",
IF(G875&lt;TODAY(),
IF(O875&gt;0,"Violated","Completed"),
IF(H875&lt;=7,"Expiring Soon",
"Active")))</f>
        <v/>
      </c>
      <c r="J875" s="8">
        <f>IF(C875="","",COUNTIFS(purchase!$C:$C,$C875,purchase!$E:$E,$E875,purchase!$G:$G,"&gt;="&amp;$F875,purchase!$G:$G,"&lt;="&amp;$G875))</f>
        <v/>
      </c>
      <c r="K875" s="9">
        <f>IF(COUNTIFS(purchase!$C:$C,$C875,purchase!$E:$E,$E875,purchase!$G:$G,"&gt;="&amp;$F875,purchase!$G:$G,"&lt;="&amp;$G875)=0,"",_xlfn.MAXIFS(purchase!$G:$G,purchase!$C:$C,$C875,purchase!$E:$E,$E875,purchase!$G:$G,"&gt;="&amp;$F875,purchase!$G:$G,"&lt;="&amp;$G875))</f>
        <v/>
      </c>
      <c r="L875" s="4" t="n"/>
      <c r="M875" s="4" t="n"/>
      <c r="N875" s="10">
        <f>IF(M875="","",SUMIFS(purchase!$N:$N,purchase!$C:$C,$C875,purchase!$E:$E,$E875,purchase!$G:$G,"&gt;="&amp;$F875,purchase!$G:$G,"&lt;="&amp;$G875))</f>
        <v/>
      </c>
      <c r="O875" s="10">
        <f>IF(M875="","",M875-N875)</f>
        <v/>
      </c>
      <c r="P875" s="11">
        <f>IF(M875=0,"",N875/M875)</f>
        <v/>
      </c>
      <c r="Q875" s="12">
        <f>IF(OR(G875="",O875=""),"",
IF(AND(G875&lt;TODAY(),O875&gt;0),"YES","NO"))</f>
        <v/>
      </c>
      <c r="R875" s="13" t="n"/>
      <c r="S875" s="14" t="n"/>
      <c r="T875" s="15">
        <f>IF(Q875="YES", IF(R875="Company",L875*(1+S875),IF(R875="Vendor",L875*(1-S875),"")),"")</f>
        <v/>
      </c>
      <c r="U875" s="15">
        <f>IF(Q875="YES",O875*T875,"")</f>
        <v/>
      </c>
      <c r="V875" s="16" t="n"/>
      <c r="W875" s="17">
        <f>IF(Q875="YES",G875+V875,"")</f>
        <v/>
      </c>
      <c r="X875" s="18">
        <f>IF(Q875="YES",IF(TODAY()&gt;W875,"OVERDUE","WITHIN TIME"),"")</f>
        <v/>
      </c>
    </row>
    <row r="876">
      <c r="A876" s="3" t="n">
        <v>872</v>
      </c>
      <c r="B876" s="4" t="n"/>
      <c r="C876" s="4" t="n"/>
      <c r="D876" s="5">
        <f>IF(E876="NRFC","Natural Rubber Field Coagulam","")</f>
        <v/>
      </c>
      <c r="E876" s="4" t="n"/>
      <c r="F876" s="6" t="n"/>
      <c r="G876" s="6" t="n"/>
      <c r="H876" s="7">
        <f>IF(G876="","",G876-TODAY())</f>
        <v/>
      </c>
      <c r="I876" s="8">
        <f>IF(G876="","",
IF(G876&lt;TODAY(),
IF(O876&gt;0,"Violated","Completed"),
IF(H876&lt;=7,"Expiring Soon",
"Active")))</f>
        <v/>
      </c>
      <c r="J876" s="8">
        <f>IF(C876="","",COUNTIFS(purchase!$C:$C,$C876,purchase!$E:$E,$E876,purchase!$G:$G,"&gt;="&amp;$F876,purchase!$G:$G,"&lt;="&amp;$G876))</f>
        <v/>
      </c>
      <c r="K876" s="9">
        <f>IF(COUNTIFS(purchase!$C:$C,$C876,purchase!$E:$E,$E876,purchase!$G:$G,"&gt;="&amp;$F876,purchase!$G:$G,"&lt;="&amp;$G876)=0,"",_xlfn.MAXIFS(purchase!$G:$G,purchase!$C:$C,$C876,purchase!$E:$E,$E876,purchase!$G:$G,"&gt;="&amp;$F876,purchase!$G:$G,"&lt;="&amp;$G876))</f>
        <v/>
      </c>
      <c r="L876" s="4" t="n"/>
      <c r="M876" s="4" t="n"/>
      <c r="N876" s="10">
        <f>IF(M876="","",SUMIFS(purchase!$N:$N,purchase!$C:$C,$C876,purchase!$E:$E,$E876,purchase!$G:$G,"&gt;="&amp;$F876,purchase!$G:$G,"&lt;="&amp;$G876))</f>
        <v/>
      </c>
      <c r="O876" s="10">
        <f>IF(M876="","",M876-N876)</f>
        <v/>
      </c>
      <c r="P876" s="11">
        <f>IF(M876=0,"",N876/M876)</f>
        <v/>
      </c>
      <c r="Q876" s="12">
        <f>IF(OR(G876="",O876=""),"",
IF(AND(G876&lt;TODAY(),O876&gt;0),"YES","NO"))</f>
        <v/>
      </c>
      <c r="R876" s="13" t="n"/>
      <c r="S876" s="14" t="n"/>
      <c r="T876" s="15">
        <f>IF(Q876="YES", IF(R876="Company",L876*(1+S876),IF(R876="Vendor",L876*(1-S876),"")),"")</f>
        <v/>
      </c>
      <c r="U876" s="15">
        <f>IF(Q876="YES",O876*T876,"")</f>
        <v/>
      </c>
      <c r="V876" s="16" t="n"/>
      <c r="W876" s="17">
        <f>IF(Q876="YES",G876+V876,"")</f>
        <v/>
      </c>
      <c r="X876" s="18">
        <f>IF(Q876="YES",IF(TODAY()&gt;W876,"OVERDUE","WITHIN TIME"),"")</f>
        <v/>
      </c>
    </row>
    <row r="877">
      <c r="A877" s="3" t="n">
        <v>873</v>
      </c>
      <c r="B877" s="4" t="n"/>
      <c r="C877" s="4" t="n"/>
      <c r="D877" s="5">
        <f>IF(E877="NRFC","Natural Rubber Field Coagulam","")</f>
        <v/>
      </c>
      <c r="E877" s="4" t="n"/>
      <c r="F877" s="6" t="n"/>
      <c r="G877" s="6" t="n"/>
      <c r="H877" s="7">
        <f>IF(G877="","",G877-TODAY())</f>
        <v/>
      </c>
      <c r="I877" s="8">
        <f>IF(G877="","",
IF(G877&lt;TODAY(),
IF(O877&gt;0,"Violated","Completed"),
IF(H877&lt;=7,"Expiring Soon",
"Active")))</f>
        <v/>
      </c>
      <c r="J877" s="8">
        <f>IF(C877="","",COUNTIFS(purchase!$C:$C,$C877,purchase!$E:$E,$E877,purchase!$G:$G,"&gt;="&amp;$F877,purchase!$G:$G,"&lt;="&amp;$G877))</f>
        <v/>
      </c>
      <c r="K877" s="9">
        <f>IF(COUNTIFS(purchase!$C:$C,$C877,purchase!$E:$E,$E877,purchase!$G:$G,"&gt;="&amp;$F877,purchase!$G:$G,"&lt;="&amp;$G877)=0,"",_xlfn.MAXIFS(purchase!$G:$G,purchase!$C:$C,$C877,purchase!$E:$E,$E877,purchase!$G:$G,"&gt;="&amp;$F877,purchase!$G:$G,"&lt;="&amp;$G877))</f>
        <v/>
      </c>
      <c r="L877" s="4" t="n"/>
      <c r="M877" s="4" t="n"/>
      <c r="N877" s="10">
        <f>IF(M877="","",SUMIFS(purchase!$N:$N,purchase!$C:$C,$C877,purchase!$E:$E,$E877,purchase!$G:$G,"&gt;="&amp;$F877,purchase!$G:$G,"&lt;="&amp;$G877))</f>
        <v/>
      </c>
      <c r="O877" s="10">
        <f>IF(M877="","",M877-N877)</f>
        <v/>
      </c>
      <c r="P877" s="11">
        <f>IF(M877=0,"",N877/M877)</f>
        <v/>
      </c>
      <c r="Q877" s="12">
        <f>IF(OR(G877="",O877=""),"",
IF(AND(G877&lt;TODAY(),O877&gt;0),"YES","NO"))</f>
        <v/>
      </c>
      <c r="R877" s="13" t="n"/>
      <c r="S877" s="14" t="n"/>
      <c r="T877" s="15">
        <f>IF(Q877="YES", IF(R877="Company",L877*(1+S877),IF(R877="Vendor",L877*(1-S877),"")),"")</f>
        <v/>
      </c>
      <c r="U877" s="15">
        <f>IF(Q877="YES",O877*T877,"")</f>
        <v/>
      </c>
      <c r="V877" s="16" t="n"/>
      <c r="W877" s="17">
        <f>IF(Q877="YES",G877+V877,"")</f>
        <v/>
      </c>
      <c r="X877" s="18">
        <f>IF(Q877="YES",IF(TODAY()&gt;W877,"OVERDUE","WITHIN TIME"),"")</f>
        <v/>
      </c>
    </row>
    <row r="878">
      <c r="A878" s="3" t="n">
        <v>874</v>
      </c>
      <c r="B878" s="4" t="n"/>
      <c r="C878" s="4" t="n"/>
      <c r="D878" s="5">
        <f>IF(E878="NRFC","Natural Rubber Field Coagulam","")</f>
        <v/>
      </c>
      <c r="E878" s="4" t="n"/>
      <c r="F878" s="6" t="n"/>
      <c r="G878" s="6" t="n"/>
      <c r="H878" s="7">
        <f>IF(G878="","",G878-TODAY())</f>
        <v/>
      </c>
      <c r="I878" s="8">
        <f>IF(G878="","",
IF(G878&lt;TODAY(),
IF(O878&gt;0,"Violated","Completed"),
IF(H878&lt;=7,"Expiring Soon",
"Active")))</f>
        <v/>
      </c>
      <c r="J878" s="8">
        <f>IF(C878="","",COUNTIFS(purchase!$C:$C,$C878,purchase!$E:$E,$E878,purchase!$G:$G,"&gt;="&amp;$F878,purchase!$G:$G,"&lt;="&amp;$G878))</f>
        <v/>
      </c>
      <c r="K878" s="9">
        <f>IF(COUNTIFS(purchase!$C:$C,$C878,purchase!$E:$E,$E878,purchase!$G:$G,"&gt;="&amp;$F878,purchase!$G:$G,"&lt;="&amp;$G878)=0,"",_xlfn.MAXIFS(purchase!$G:$G,purchase!$C:$C,$C878,purchase!$E:$E,$E878,purchase!$G:$G,"&gt;="&amp;$F878,purchase!$G:$G,"&lt;="&amp;$G878))</f>
        <v/>
      </c>
      <c r="L878" s="4" t="n"/>
      <c r="M878" s="4" t="n"/>
      <c r="N878" s="10">
        <f>IF(M878="","",SUMIFS(purchase!$N:$N,purchase!$C:$C,$C878,purchase!$E:$E,$E878,purchase!$G:$G,"&gt;="&amp;$F878,purchase!$G:$G,"&lt;="&amp;$G878))</f>
        <v/>
      </c>
      <c r="O878" s="10">
        <f>IF(M878="","",M878-N878)</f>
        <v/>
      </c>
      <c r="P878" s="11">
        <f>IF(M878=0,"",N878/M878)</f>
        <v/>
      </c>
      <c r="Q878" s="12">
        <f>IF(OR(G878="",O878=""),"",
IF(AND(G878&lt;TODAY(),O878&gt;0),"YES","NO"))</f>
        <v/>
      </c>
      <c r="R878" s="13" t="n"/>
      <c r="S878" s="14" t="n"/>
      <c r="T878" s="15">
        <f>IF(Q878="YES", IF(R878="Company",L878*(1+S878),IF(R878="Vendor",L878*(1-S878),"")),"")</f>
        <v/>
      </c>
      <c r="U878" s="15">
        <f>IF(Q878="YES",O878*T878,"")</f>
        <v/>
      </c>
      <c r="V878" s="16" t="n"/>
      <c r="W878" s="17">
        <f>IF(Q878="YES",G878+V878,"")</f>
        <v/>
      </c>
      <c r="X878" s="18">
        <f>IF(Q878="YES",IF(TODAY()&gt;W878,"OVERDUE","WITHIN TIME"),"")</f>
        <v/>
      </c>
    </row>
    <row r="879">
      <c r="A879" s="3" t="n">
        <v>875</v>
      </c>
      <c r="B879" s="4" t="n"/>
      <c r="C879" s="4" t="n"/>
      <c r="D879" s="5">
        <f>IF(E879="NRFC","Natural Rubber Field Coagulam","")</f>
        <v/>
      </c>
      <c r="E879" s="4" t="n"/>
      <c r="F879" s="6" t="n"/>
      <c r="G879" s="6" t="n"/>
      <c r="H879" s="7">
        <f>IF(G879="","",G879-TODAY())</f>
        <v/>
      </c>
      <c r="I879" s="8">
        <f>IF(G879="","",
IF(G879&lt;TODAY(),
IF(O879&gt;0,"Violated","Completed"),
IF(H879&lt;=7,"Expiring Soon",
"Active")))</f>
        <v/>
      </c>
      <c r="J879" s="8">
        <f>IF(C879="","",COUNTIFS(purchase!$C:$C,$C879,purchase!$E:$E,$E879,purchase!$G:$G,"&gt;="&amp;$F879,purchase!$G:$G,"&lt;="&amp;$G879))</f>
        <v/>
      </c>
      <c r="K879" s="9">
        <f>IF(COUNTIFS(purchase!$C:$C,$C879,purchase!$E:$E,$E879,purchase!$G:$G,"&gt;="&amp;$F879,purchase!$G:$G,"&lt;="&amp;$G879)=0,"",_xlfn.MAXIFS(purchase!$G:$G,purchase!$C:$C,$C879,purchase!$E:$E,$E879,purchase!$G:$G,"&gt;="&amp;$F879,purchase!$G:$G,"&lt;="&amp;$G879))</f>
        <v/>
      </c>
      <c r="L879" s="4" t="n"/>
      <c r="M879" s="4" t="n"/>
      <c r="N879" s="10">
        <f>IF(M879="","",SUMIFS(purchase!$N:$N,purchase!$C:$C,$C879,purchase!$E:$E,$E879,purchase!$G:$G,"&gt;="&amp;$F879,purchase!$G:$G,"&lt;="&amp;$G879))</f>
        <v/>
      </c>
      <c r="O879" s="10">
        <f>IF(M879="","",M879-N879)</f>
        <v/>
      </c>
      <c r="P879" s="11">
        <f>IF(M879=0,"",N879/M879)</f>
        <v/>
      </c>
      <c r="Q879" s="12">
        <f>IF(OR(G879="",O879=""),"",
IF(AND(G879&lt;TODAY(),O879&gt;0),"YES","NO"))</f>
        <v/>
      </c>
      <c r="R879" s="13" t="n"/>
      <c r="S879" s="14" t="n"/>
      <c r="T879" s="15">
        <f>IF(Q879="YES", IF(R879="Company",L879*(1+S879),IF(R879="Vendor",L879*(1-S879),"")),"")</f>
        <v/>
      </c>
      <c r="U879" s="15">
        <f>IF(Q879="YES",O879*T879,"")</f>
        <v/>
      </c>
      <c r="V879" s="16" t="n"/>
      <c r="W879" s="17">
        <f>IF(Q879="YES",G879+V879,"")</f>
        <v/>
      </c>
      <c r="X879" s="18">
        <f>IF(Q879="YES",IF(TODAY()&gt;W879,"OVERDUE","WITHIN TIME"),"")</f>
        <v/>
      </c>
    </row>
    <row r="880">
      <c r="A880" s="3" t="n">
        <v>876</v>
      </c>
      <c r="B880" s="4" t="n"/>
      <c r="C880" s="4" t="n"/>
      <c r="D880" s="5">
        <f>IF(E880="NRFC","Natural Rubber Field Coagulam","")</f>
        <v/>
      </c>
      <c r="E880" s="4" t="n"/>
      <c r="F880" s="6" t="n"/>
      <c r="G880" s="6" t="n"/>
      <c r="H880" s="7">
        <f>IF(G880="","",G880-TODAY())</f>
        <v/>
      </c>
      <c r="I880" s="8">
        <f>IF(G880="","",
IF(G880&lt;TODAY(),
IF(O880&gt;0,"Violated","Completed"),
IF(H880&lt;=7,"Expiring Soon",
"Active")))</f>
        <v/>
      </c>
      <c r="J880" s="8">
        <f>IF(C880="","",COUNTIFS(purchase!$C:$C,$C880,purchase!$E:$E,$E880,purchase!$G:$G,"&gt;="&amp;$F880,purchase!$G:$G,"&lt;="&amp;$G880))</f>
        <v/>
      </c>
      <c r="K880" s="9">
        <f>IF(COUNTIFS(purchase!$C:$C,$C880,purchase!$E:$E,$E880,purchase!$G:$G,"&gt;="&amp;$F880,purchase!$G:$G,"&lt;="&amp;$G880)=0,"",_xlfn.MAXIFS(purchase!$G:$G,purchase!$C:$C,$C880,purchase!$E:$E,$E880,purchase!$G:$G,"&gt;="&amp;$F880,purchase!$G:$G,"&lt;="&amp;$G880))</f>
        <v/>
      </c>
      <c r="L880" s="4" t="n"/>
      <c r="M880" s="4" t="n"/>
      <c r="N880" s="10">
        <f>IF(M880="","",SUMIFS(purchase!$N:$N,purchase!$C:$C,$C880,purchase!$E:$E,$E880,purchase!$G:$G,"&gt;="&amp;$F880,purchase!$G:$G,"&lt;="&amp;$G880))</f>
        <v/>
      </c>
      <c r="O880" s="10">
        <f>IF(M880="","",M880-N880)</f>
        <v/>
      </c>
      <c r="P880" s="11">
        <f>IF(M880=0,"",N880/M880)</f>
        <v/>
      </c>
      <c r="Q880" s="12">
        <f>IF(OR(G880="",O880=""),"",
IF(AND(G880&lt;TODAY(),O880&gt;0),"YES","NO"))</f>
        <v/>
      </c>
      <c r="R880" s="13" t="n"/>
      <c r="S880" s="14" t="n"/>
      <c r="T880" s="15">
        <f>IF(Q880="YES", IF(R880="Company",L880*(1+S880),IF(R880="Vendor",L880*(1-S880),"")),"")</f>
        <v/>
      </c>
      <c r="U880" s="15">
        <f>IF(Q880="YES",O880*T880,"")</f>
        <v/>
      </c>
      <c r="V880" s="16" t="n"/>
      <c r="W880" s="17">
        <f>IF(Q880="YES",G880+V880,"")</f>
        <v/>
      </c>
      <c r="X880" s="18">
        <f>IF(Q880="YES",IF(TODAY()&gt;W880,"OVERDUE","WITHIN TIME"),"")</f>
        <v/>
      </c>
    </row>
    <row r="881">
      <c r="A881" s="3" t="n">
        <v>877</v>
      </c>
      <c r="B881" s="4" t="n"/>
      <c r="C881" s="4" t="n"/>
      <c r="D881" s="5">
        <f>IF(E881="NRFC","Natural Rubber Field Coagulam","")</f>
        <v/>
      </c>
      <c r="E881" s="4" t="n"/>
      <c r="F881" s="6" t="n"/>
      <c r="G881" s="6" t="n"/>
      <c r="H881" s="7">
        <f>IF(G881="","",G881-TODAY())</f>
        <v/>
      </c>
      <c r="I881" s="8">
        <f>IF(G881="","",
IF(G881&lt;TODAY(),
IF(O881&gt;0,"Violated","Completed"),
IF(H881&lt;=7,"Expiring Soon",
"Active")))</f>
        <v/>
      </c>
      <c r="J881" s="8">
        <f>IF(C881="","",COUNTIFS(purchase!$C:$C,$C881,purchase!$E:$E,$E881,purchase!$G:$G,"&gt;="&amp;$F881,purchase!$G:$G,"&lt;="&amp;$G881))</f>
        <v/>
      </c>
      <c r="K881" s="9">
        <f>IF(COUNTIFS(purchase!$C:$C,$C881,purchase!$E:$E,$E881,purchase!$G:$G,"&gt;="&amp;$F881,purchase!$G:$G,"&lt;="&amp;$G881)=0,"",_xlfn.MAXIFS(purchase!$G:$G,purchase!$C:$C,$C881,purchase!$E:$E,$E881,purchase!$G:$G,"&gt;="&amp;$F881,purchase!$G:$G,"&lt;="&amp;$G881))</f>
        <v/>
      </c>
      <c r="L881" s="4" t="n"/>
      <c r="M881" s="4" t="n"/>
      <c r="N881" s="10">
        <f>IF(M881="","",SUMIFS(purchase!$N:$N,purchase!$C:$C,$C881,purchase!$E:$E,$E881,purchase!$G:$G,"&gt;="&amp;$F881,purchase!$G:$G,"&lt;="&amp;$G881))</f>
        <v/>
      </c>
      <c r="O881" s="10">
        <f>IF(M881="","",M881-N881)</f>
        <v/>
      </c>
      <c r="P881" s="11">
        <f>IF(M881=0,"",N881/M881)</f>
        <v/>
      </c>
      <c r="Q881" s="12">
        <f>IF(OR(G881="",O881=""),"",
IF(AND(G881&lt;TODAY(),O881&gt;0),"YES","NO"))</f>
        <v/>
      </c>
      <c r="R881" s="13" t="n"/>
      <c r="S881" s="14" t="n"/>
      <c r="T881" s="15">
        <f>IF(Q881="YES", IF(R881="Company",L881*(1+S881),IF(R881="Vendor",L881*(1-S881),"")),"")</f>
        <v/>
      </c>
      <c r="U881" s="15">
        <f>IF(Q881="YES",O881*T881,"")</f>
        <v/>
      </c>
      <c r="V881" s="16" t="n"/>
      <c r="W881" s="17">
        <f>IF(Q881="YES",G881+V881,"")</f>
        <v/>
      </c>
      <c r="X881" s="18">
        <f>IF(Q881="YES",IF(TODAY()&gt;W881,"OVERDUE","WITHIN TIME"),"")</f>
        <v/>
      </c>
    </row>
    <row r="882">
      <c r="A882" s="3" t="n">
        <v>878</v>
      </c>
      <c r="B882" s="4" t="n"/>
      <c r="C882" s="4" t="n"/>
      <c r="D882" s="5">
        <f>IF(E882="NRFC","Natural Rubber Field Coagulam","")</f>
        <v/>
      </c>
      <c r="E882" s="4" t="n"/>
      <c r="F882" s="6" t="n"/>
      <c r="G882" s="6" t="n"/>
      <c r="H882" s="7">
        <f>IF(G882="","",G882-TODAY())</f>
        <v/>
      </c>
      <c r="I882" s="8">
        <f>IF(G882="","",
IF(G882&lt;TODAY(),
IF(O882&gt;0,"Violated","Completed"),
IF(H882&lt;=7,"Expiring Soon",
"Active")))</f>
        <v/>
      </c>
      <c r="J882" s="8">
        <f>IF(C882="","",COUNTIFS(purchase!$C:$C,$C882,purchase!$E:$E,$E882,purchase!$G:$G,"&gt;="&amp;$F882,purchase!$G:$G,"&lt;="&amp;$G882))</f>
        <v/>
      </c>
      <c r="K882" s="9">
        <f>IF(COUNTIFS(purchase!$C:$C,$C882,purchase!$E:$E,$E882,purchase!$G:$G,"&gt;="&amp;$F882,purchase!$G:$G,"&lt;="&amp;$G882)=0,"",_xlfn.MAXIFS(purchase!$G:$G,purchase!$C:$C,$C882,purchase!$E:$E,$E882,purchase!$G:$G,"&gt;="&amp;$F882,purchase!$G:$G,"&lt;="&amp;$G882))</f>
        <v/>
      </c>
      <c r="L882" s="4" t="n"/>
      <c r="M882" s="4" t="n"/>
      <c r="N882" s="10">
        <f>IF(M882="","",SUMIFS(purchase!$N:$N,purchase!$C:$C,$C882,purchase!$E:$E,$E882,purchase!$G:$G,"&gt;="&amp;$F882,purchase!$G:$G,"&lt;="&amp;$G882))</f>
        <v/>
      </c>
      <c r="O882" s="10">
        <f>IF(M882="","",M882-N882)</f>
        <v/>
      </c>
      <c r="P882" s="11">
        <f>IF(M882=0,"",N882/M882)</f>
        <v/>
      </c>
      <c r="Q882" s="12">
        <f>IF(OR(G882="",O882=""),"",
IF(AND(G882&lt;TODAY(),O882&gt;0),"YES","NO"))</f>
        <v/>
      </c>
      <c r="R882" s="13" t="n"/>
      <c r="S882" s="14" t="n"/>
      <c r="T882" s="15">
        <f>IF(Q882="YES", IF(R882="Company",L882*(1+S882),IF(R882="Vendor",L882*(1-S882),"")),"")</f>
        <v/>
      </c>
      <c r="U882" s="15">
        <f>IF(Q882="YES",O882*T882,"")</f>
        <v/>
      </c>
      <c r="V882" s="16" t="n"/>
      <c r="W882" s="17">
        <f>IF(Q882="YES",G882+V882,"")</f>
        <v/>
      </c>
      <c r="X882" s="18">
        <f>IF(Q882="YES",IF(TODAY()&gt;W882,"OVERDUE","WITHIN TIME"),"")</f>
        <v/>
      </c>
    </row>
    <row r="883">
      <c r="A883" s="3" t="n">
        <v>879</v>
      </c>
      <c r="B883" s="4" t="n"/>
      <c r="C883" s="4" t="n"/>
      <c r="D883" s="5">
        <f>IF(E883="NRFC","Natural Rubber Field Coagulam","")</f>
        <v/>
      </c>
      <c r="E883" s="4" t="n"/>
      <c r="F883" s="6" t="n"/>
      <c r="G883" s="6" t="n"/>
      <c r="H883" s="7">
        <f>IF(G883="","",G883-TODAY())</f>
        <v/>
      </c>
      <c r="I883" s="8">
        <f>IF(G883="","",
IF(G883&lt;TODAY(),
IF(O883&gt;0,"Violated","Completed"),
IF(H883&lt;=7,"Expiring Soon",
"Active")))</f>
        <v/>
      </c>
      <c r="J883" s="8">
        <f>IF(C883="","",COUNTIFS(purchase!$C:$C,$C883,purchase!$E:$E,$E883,purchase!$G:$G,"&gt;="&amp;$F883,purchase!$G:$G,"&lt;="&amp;$G883))</f>
        <v/>
      </c>
      <c r="K883" s="9">
        <f>IF(COUNTIFS(purchase!$C:$C,$C883,purchase!$E:$E,$E883,purchase!$G:$G,"&gt;="&amp;$F883,purchase!$G:$G,"&lt;="&amp;$G883)=0,"",_xlfn.MAXIFS(purchase!$G:$G,purchase!$C:$C,$C883,purchase!$E:$E,$E883,purchase!$G:$G,"&gt;="&amp;$F883,purchase!$G:$G,"&lt;="&amp;$G883))</f>
        <v/>
      </c>
      <c r="L883" s="4" t="n"/>
      <c r="M883" s="4" t="n"/>
      <c r="N883" s="10">
        <f>IF(M883="","",SUMIFS(purchase!$N:$N,purchase!$C:$C,$C883,purchase!$E:$E,$E883,purchase!$G:$G,"&gt;="&amp;$F883,purchase!$G:$G,"&lt;="&amp;$G883))</f>
        <v/>
      </c>
      <c r="O883" s="10">
        <f>IF(M883="","",M883-N883)</f>
        <v/>
      </c>
      <c r="P883" s="11">
        <f>IF(M883=0,"",N883/M883)</f>
        <v/>
      </c>
      <c r="Q883" s="12">
        <f>IF(OR(G883="",O883=""),"",
IF(AND(G883&lt;TODAY(),O883&gt;0),"YES","NO"))</f>
        <v/>
      </c>
      <c r="R883" s="13" t="n"/>
      <c r="S883" s="14" t="n"/>
      <c r="T883" s="15">
        <f>IF(Q883="YES", IF(R883="Company",L883*(1+S883),IF(R883="Vendor",L883*(1-S883),"")),"")</f>
        <v/>
      </c>
      <c r="U883" s="15">
        <f>IF(Q883="YES",O883*T883,"")</f>
        <v/>
      </c>
      <c r="V883" s="16" t="n"/>
      <c r="W883" s="17">
        <f>IF(Q883="YES",G883+V883,"")</f>
        <v/>
      </c>
      <c r="X883" s="18">
        <f>IF(Q883="YES",IF(TODAY()&gt;W883,"OVERDUE","WITHIN TIME"),"")</f>
        <v/>
      </c>
    </row>
    <row r="884">
      <c r="A884" s="3" t="n">
        <v>880</v>
      </c>
      <c r="B884" s="4" t="n"/>
      <c r="C884" s="4" t="n"/>
      <c r="D884" s="5">
        <f>IF(E884="NRFC","Natural Rubber Field Coagulam","")</f>
        <v/>
      </c>
      <c r="E884" s="4" t="n"/>
      <c r="F884" s="6" t="n"/>
      <c r="G884" s="6" t="n"/>
      <c r="H884" s="7">
        <f>IF(G884="","",G884-TODAY())</f>
        <v/>
      </c>
      <c r="I884" s="8">
        <f>IF(G884="","",
IF(G884&lt;TODAY(),
IF(O884&gt;0,"Violated","Completed"),
IF(H884&lt;=7,"Expiring Soon",
"Active")))</f>
        <v/>
      </c>
      <c r="J884" s="8">
        <f>IF(C884="","",COUNTIFS(purchase!$C:$C,$C884,purchase!$E:$E,$E884,purchase!$G:$G,"&gt;="&amp;$F884,purchase!$G:$G,"&lt;="&amp;$G884))</f>
        <v/>
      </c>
      <c r="K884" s="9">
        <f>IF(COUNTIFS(purchase!$C:$C,$C884,purchase!$E:$E,$E884,purchase!$G:$G,"&gt;="&amp;$F884,purchase!$G:$G,"&lt;="&amp;$G884)=0,"",_xlfn.MAXIFS(purchase!$G:$G,purchase!$C:$C,$C884,purchase!$E:$E,$E884,purchase!$G:$G,"&gt;="&amp;$F884,purchase!$G:$G,"&lt;="&amp;$G884))</f>
        <v/>
      </c>
      <c r="L884" s="4" t="n"/>
      <c r="M884" s="4" t="n"/>
      <c r="N884" s="10">
        <f>IF(M884="","",SUMIFS(purchase!$N:$N,purchase!$C:$C,$C884,purchase!$E:$E,$E884,purchase!$G:$G,"&gt;="&amp;$F884,purchase!$G:$G,"&lt;="&amp;$G884))</f>
        <v/>
      </c>
      <c r="O884" s="10">
        <f>IF(M884="","",M884-N884)</f>
        <v/>
      </c>
      <c r="P884" s="11">
        <f>IF(M884=0,"",N884/M884)</f>
        <v/>
      </c>
      <c r="Q884" s="12">
        <f>IF(OR(G884="",O884=""),"",
IF(AND(G884&lt;TODAY(),O884&gt;0),"YES","NO"))</f>
        <v/>
      </c>
      <c r="R884" s="13" t="n"/>
      <c r="S884" s="14" t="n"/>
      <c r="T884" s="15">
        <f>IF(Q884="YES", IF(R884="Company",L884*(1+S884),IF(R884="Vendor",L884*(1-S884),"")),"")</f>
        <v/>
      </c>
      <c r="U884" s="15">
        <f>IF(Q884="YES",O884*T884,"")</f>
        <v/>
      </c>
      <c r="V884" s="16" t="n"/>
      <c r="W884" s="17">
        <f>IF(Q884="YES",G884+V884,"")</f>
        <v/>
      </c>
      <c r="X884" s="18">
        <f>IF(Q884="YES",IF(TODAY()&gt;W884,"OVERDUE","WITHIN TIME"),"")</f>
        <v/>
      </c>
    </row>
    <row r="885">
      <c r="A885" s="3" t="n">
        <v>881</v>
      </c>
      <c r="B885" s="4" t="n"/>
      <c r="C885" s="4" t="n"/>
      <c r="D885" s="5">
        <f>IF(E885="NRFC","Natural Rubber Field Coagulam","")</f>
        <v/>
      </c>
      <c r="E885" s="4" t="n"/>
      <c r="F885" s="6" t="n"/>
      <c r="G885" s="6" t="n"/>
      <c r="H885" s="7">
        <f>IF(G885="","",G885-TODAY())</f>
        <v/>
      </c>
      <c r="I885" s="8">
        <f>IF(G885="","",
IF(G885&lt;TODAY(),
IF(O885&gt;0,"Violated","Completed"),
IF(H885&lt;=7,"Expiring Soon",
"Active")))</f>
        <v/>
      </c>
      <c r="J885" s="8">
        <f>IF(C885="","",COUNTIFS(purchase!$C:$C,$C885,purchase!$E:$E,$E885,purchase!$G:$G,"&gt;="&amp;$F885,purchase!$G:$G,"&lt;="&amp;$G885))</f>
        <v/>
      </c>
      <c r="K885" s="9">
        <f>IF(COUNTIFS(purchase!$C:$C,$C885,purchase!$E:$E,$E885,purchase!$G:$G,"&gt;="&amp;$F885,purchase!$G:$G,"&lt;="&amp;$G885)=0,"",_xlfn.MAXIFS(purchase!$G:$G,purchase!$C:$C,$C885,purchase!$E:$E,$E885,purchase!$G:$G,"&gt;="&amp;$F885,purchase!$G:$G,"&lt;="&amp;$G885))</f>
        <v/>
      </c>
      <c r="L885" s="4" t="n"/>
      <c r="M885" s="4" t="n"/>
      <c r="N885" s="10">
        <f>IF(M885="","",SUMIFS(purchase!$N:$N,purchase!$C:$C,$C885,purchase!$E:$E,$E885,purchase!$G:$G,"&gt;="&amp;$F885,purchase!$G:$G,"&lt;="&amp;$G885))</f>
        <v/>
      </c>
      <c r="O885" s="10">
        <f>IF(M885="","",M885-N885)</f>
        <v/>
      </c>
      <c r="P885" s="11">
        <f>IF(M885=0,"",N885/M885)</f>
        <v/>
      </c>
      <c r="Q885" s="12">
        <f>IF(OR(G885="",O885=""),"",
IF(AND(G885&lt;TODAY(),O885&gt;0),"YES","NO"))</f>
        <v/>
      </c>
      <c r="R885" s="13" t="n"/>
      <c r="S885" s="14" t="n"/>
      <c r="T885" s="15">
        <f>IF(Q885="YES", IF(R885="Company",L885*(1+S885),IF(R885="Vendor",L885*(1-S885),"")),"")</f>
        <v/>
      </c>
      <c r="U885" s="15">
        <f>IF(Q885="YES",O885*T885,"")</f>
        <v/>
      </c>
      <c r="V885" s="16" t="n"/>
      <c r="W885" s="17">
        <f>IF(Q885="YES",G885+V885,"")</f>
        <v/>
      </c>
      <c r="X885" s="18">
        <f>IF(Q885="YES",IF(TODAY()&gt;W885,"OVERDUE","WITHIN TIME"),"")</f>
        <v/>
      </c>
    </row>
    <row r="886">
      <c r="A886" s="3" t="n">
        <v>882</v>
      </c>
      <c r="B886" s="4" t="n"/>
      <c r="C886" s="4" t="n"/>
      <c r="D886" s="5">
        <f>IF(E886="NRFC","Natural Rubber Field Coagulam","")</f>
        <v/>
      </c>
      <c r="E886" s="4" t="n"/>
      <c r="F886" s="6" t="n"/>
      <c r="G886" s="6" t="n"/>
      <c r="H886" s="7">
        <f>IF(G886="","",G886-TODAY())</f>
        <v/>
      </c>
      <c r="I886" s="8">
        <f>IF(G886="","",
IF(G886&lt;TODAY(),
IF(O886&gt;0,"Violated","Completed"),
IF(H886&lt;=7,"Expiring Soon",
"Active")))</f>
        <v/>
      </c>
      <c r="J886" s="8">
        <f>IF(C886="","",COUNTIFS(purchase!$C:$C,$C886,purchase!$E:$E,$E886,purchase!$G:$G,"&gt;="&amp;$F886,purchase!$G:$G,"&lt;="&amp;$G886))</f>
        <v/>
      </c>
      <c r="K886" s="9">
        <f>IF(COUNTIFS(purchase!$C:$C,$C886,purchase!$E:$E,$E886,purchase!$G:$G,"&gt;="&amp;$F886,purchase!$G:$G,"&lt;="&amp;$G886)=0,"",_xlfn.MAXIFS(purchase!$G:$G,purchase!$C:$C,$C886,purchase!$E:$E,$E886,purchase!$G:$G,"&gt;="&amp;$F886,purchase!$G:$G,"&lt;="&amp;$G886))</f>
        <v/>
      </c>
      <c r="L886" s="4" t="n"/>
      <c r="M886" s="4" t="n"/>
      <c r="N886" s="10">
        <f>IF(M886="","",SUMIFS(purchase!$N:$N,purchase!$C:$C,$C886,purchase!$E:$E,$E886,purchase!$G:$G,"&gt;="&amp;$F886,purchase!$G:$G,"&lt;="&amp;$G886))</f>
        <v/>
      </c>
      <c r="O886" s="10">
        <f>IF(M886="","",M886-N886)</f>
        <v/>
      </c>
      <c r="P886" s="11">
        <f>IF(M886=0,"",N886/M886)</f>
        <v/>
      </c>
      <c r="Q886" s="12">
        <f>IF(OR(G886="",O886=""),"",
IF(AND(G886&lt;TODAY(),O886&gt;0),"YES","NO"))</f>
        <v/>
      </c>
      <c r="R886" s="13" t="n"/>
      <c r="S886" s="14" t="n"/>
      <c r="T886" s="15">
        <f>IF(Q886="YES", IF(R886="Company",L886*(1+S886),IF(R886="Vendor",L886*(1-S886),"")),"")</f>
        <v/>
      </c>
      <c r="U886" s="15">
        <f>IF(Q886="YES",O886*T886,"")</f>
        <v/>
      </c>
      <c r="V886" s="16" t="n"/>
      <c r="W886" s="17">
        <f>IF(Q886="YES",G886+V886,"")</f>
        <v/>
      </c>
      <c r="X886" s="18">
        <f>IF(Q886="YES",IF(TODAY()&gt;W886,"OVERDUE","WITHIN TIME"),"")</f>
        <v/>
      </c>
    </row>
    <row r="887">
      <c r="A887" s="3" t="n">
        <v>883</v>
      </c>
      <c r="B887" s="4" t="n"/>
      <c r="C887" s="4" t="n"/>
      <c r="D887" s="5">
        <f>IF(E887="NRFC","Natural Rubber Field Coagulam","")</f>
        <v/>
      </c>
      <c r="E887" s="4" t="n"/>
      <c r="F887" s="6" t="n"/>
      <c r="G887" s="6" t="n"/>
      <c r="H887" s="7">
        <f>IF(G887="","",G887-TODAY())</f>
        <v/>
      </c>
      <c r="I887" s="8">
        <f>IF(G887="","",
IF(G887&lt;TODAY(),
IF(O887&gt;0,"Violated","Completed"),
IF(H887&lt;=7,"Expiring Soon",
"Active")))</f>
        <v/>
      </c>
      <c r="J887" s="8">
        <f>IF(C887="","",COUNTIFS(purchase!$C:$C,$C887,purchase!$E:$E,$E887,purchase!$G:$G,"&gt;="&amp;$F887,purchase!$G:$G,"&lt;="&amp;$G887))</f>
        <v/>
      </c>
      <c r="K887" s="9">
        <f>IF(COUNTIFS(purchase!$C:$C,$C887,purchase!$E:$E,$E887,purchase!$G:$G,"&gt;="&amp;$F887,purchase!$G:$G,"&lt;="&amp;$G887)=0,"",_xlfn.MAXIFS(purchase!$G:$G,purchase!$C:$C,$C887,purchase!$E:$E,$E887,purchase!$G:$G,"&gt;="&amp;$F887,purchase!$G:$G,"&lt;="&amp;$G887))</f>
        <v/>
      </c>
      <c r="L887" s="4" t="n"/>
      <c r="M887" s="4" t="n"/>
      <c r="N887" s="10">
        <f>IF(M887="","",SUMIFS(purchase!$N:$N,purchase!$C:$C,$C887,purchase!$E:$E,$E887,purchase!$G:$G,"&gt;="&amp;$F887,purchase!$G:$G,"&lt;="&amp;$G887))</f>
        <v/>
      </c>
      <c r="O887" s="10">
        <f>IF(M887="","",M887-N887)</f>
        <v/>
      </c>
      <c r="P887" s="11">
        <f>IF(M887=0,"",N887/M887)</f>
        <v/>
      </c>
      <c r="Q887" s="12">
        <f>IF(OR(G887="",O887=""),"",
IF(AND(G887&lt;TODAY(),O887&gt;0),"YES","NO"))</f>
        <v/>
      </c>
      <c r="R887" s="13" t="n"/>
      <c r="S887" s="14" t="n"/>
      <c r="T887" s="15">
        <f>IF(Q887="YES", IF(R887="Company",L887*(1+S887),IF(R887="Vendor",L887*(1-S887),"")),"")</f>
        <v/>
      </c>
      <c r="U887" s="15">
        <f>IF(Q887="YES",O887*T887,"")</f>
        <v/>
      </c>
      <c r="V887" s="16" t="n"/>
      <c r="W887" s="17">
        <f>IF(Q887="YES",G887+V887,"")</f>
        <v/>
      </c>
      <c r="X887" s="18">
        <f>IF(Q887="YES",IF(TODAY()&gt;W887,"OVERDUE","WITHIN TIME"),"")</f>
        <v/>
      </c>
    </row>
    <row r="888">
      <c r="A888" s="3" t="n">
        <v>884</v>
      </c>
      <c r="B888" s="4" t="n"/>
      <c r="C888" s="4" t="n"/>
      <c r="D888" s="5">
        <f>IF(E888="NRFC","Natural Rubber Field Coagulam","")</f>
        <v/>
      </c>
      <c r="E888" s="4" t="n"/>
      <c r="F888" s="6" t="n"/>
      <c r="G888" s="6" t="n"/>
      <c r="H888" s="7">
        <f>IF(G888="","",G888-TODAY())</f>
        <v/>
      </c>
      <c r="I888" s="8">
        <f>IF(G888="","",
IF(G888&lt;TODAY(),
IF(O888&gt;0,"Violated","Completed"),
IF(H888&lt;=7,"Expiring Soon",
"Active")))</f>
        <v/>
      </c>
      <c r="J888" s="8">
        <f>IF(C888="","",COUNTIFS(purchase!$C:$C,$C888,purchase!$E:$E,$E888,purchase!$G:$G,"&gt;="&amp;$F888,purchase!$G:$G,"&lt;="&amp;$G888))</f>
        <v/>
      </c>
      <c r="K888" s="9">
        <f>IF(COUNTIFS(purchase!$C:$C,$C888,purchase!$E:$E,$E888,purchase!$G:$G,"&gt;="&amp;$F888,purchase!$G:$G,"&lt;="&amp;$G888)=0,"",_xlfn.MAXIFS(purchase!$G:$G,purchase!$C:$C,$C888,purchase!$E:$E,$E888,purchase!$G:$G,"&gt;="&amp;$F888,purchase!$G:$G,"&lt;="&amp;$G888))</f>
        <v/>
      </c>
      <c r="L888" s="4" t="n"/>
      <c r="M888" s="4" t="n"/>
      <c r="N888" s="10">
        <f>IF(M888="","",SUMIFS(purchase!$N:$N,purchase!$C:$C,$C888,purchase!$E:$E,$E888,purchase!$G:$G,"&gt;="&amp;$F888,purchase!$G:$G,"&lt;="&amp;$G888))</f>
        <v/>
      </c>
      <c r="O888" s="10">
        <f>IF(M888="","",M888-N888)</f>
        <v/>
      </c>
      <c r="P888" s="11">
        <f>IF(M888=0,"",N888/M888)</f>
        <v/>
      </c>
      <c r="Q888" s="12">
        <f>IF(OR(G888="",O888=""),"",
IF(AND(G888&lt;TODAY(),O888&gt;0),"YES","NO"))</f>
        <v/>
      </c>
      <c r="R888" s="13" t="n"/>
      <c r="S888" s="14" t="n"/>
      <c r="T888" s="15">
        <f>IF(Q888="YES", IF(R888="Company",L888*(1+S888),IF(R888="Vendor",L888*(1-S888),"")),"")</f>
        <v/>
      </c>
      <c r="U888" s="15">
        <f>IF(Q888="YES",O888*T888,"")</f>
        <v/>
      </c>
      <c r="V888" s="16" t="n"/>
      <c r="W888" s="17">
        <f>IF(Q888="YES",G888+V888,"")</f>
        <v/>
      </c>
      <c r="X888" s="18">
        <f>IF(Q888="YES",IF(TODAY()&gt;W888,"OVERDUE","WITHIN TIME"),"")</f>
        <v/>
      </c>
    </row>
    <row r="889">
      <c r="A889" s="3" t="n">
        <v>885</v>
      </c>
      <c r="B889" s="4" t="n"/>
      <c r="C889" s="4" t="n"/>
      <c r="D889" s="5">
        <f>IF(E889="NRFC","Natural Rubber Field Coagulam","")</f>
        <v/>
      </c>
      <c r="E889" s="4" t="n"/>
      <c r="F889" s="6" t="n"/>
      <c r="G889" s="6" t="n"/>
      <c r="H889" s="7">
        <f>IF(G889="","",G889-TODAY())</f>
        <v/>
      </c>
      <c r="I889" s="8">
        <f>IF(G889="","",
IF(G889&lt;TODAY(),
IF(O889&gt;0,"Violated","Completed"),
IF(H889&lt;=7,"Expiring Soon",
"Active")))</f>
        <v/>
      </c>
      <c r="J889" s="8">
        <f>IF(C889="","",COUNTIFS(purchase!$C:$C,$C889,purchase!$E:$E,$E889,purchase!$G:$G,"&gt;="&amp;$F889,purchase!$G:$G,"&lt;="&amp;$G889))</f>
        <v/>
      </c>
      <c r="K889" s="9">
        <f>IF(COUNTIFS(purchase!$C:$C,$C889,purchase!$E:$E,$E889,purchase!$G:$G,"&gt;="&amp;$F889,purchase!$G:$G,"&lt;="&amp;$G889)=0,"",_xlfn.MAXIFS(purchase!$G:$G,purchase!$C:$C,$C889,purchase!$E:$E,$E889,purchase!$G:$G,"&gt;="&amp;$F889,purchase!$G:$G,"&lt;="&amp;$G889))</f>
        <v/>
      </c>
      <c r="L889" s="4" t="n"/>
      <c r="M889" s="4" t="n"/>
      <c r="N889" s="10">
        <f>IF(M889="","",SUMIFS(purchase!$N:$N,purchase!$C:$C,$C889,purchase!$E:$E,$E889,purchase!$G:$G,"&gt;="&amp;$F889,purchase!$G:$G,"&lt;="&amp;$G889))</f>
        <v/>
      </c>
      <c r="O889" s="10">
        <f>IF(M889="","",M889-N889)</f>
        <v/>
      </c>
      <c r="P889" s="11">
        <f>IF(M889=0,"",N889/M889)</f>
        <v/>
      </c>
      <c r="Q889" s="12">
        <f>IF(OR(G889="",O889=""),"",
IF(AND(G889&lt;TODAY(),O889&gt;0),"YES","NO"))</f>
        <v/>
      </c>
      <c r="R889" s="13" t="n"/>
      <c r="S889" s="14" t="n"/>
      <c r="T889" s="15">
        <f>IF(Q889="YES", IF(R889="Company",L889*(1+S889),IF(R889="Vendor",L889*(1-S889),"")),"")</f>
        <v/>
      </c>
      <c r="U889" s="15">
        <f>IF(Q889="YES",O889*T889,"")</f>
        <v/>
      </c>
      <c r="V889" s="16" t="n"/>
      <c r="W889" s="17">
        <f>IF(Q889="YES",G889+V889,"")</f>
        <v/>
      </c>
      <c r="X889" s="18">
        <f>IF(Q889="YES",IF(TODAY()&gt;W889,"OVERDUE","WITHIN TIME"),"")</f>
        <v/>
      </c>
    </row>
    <row r="890">
      <c r="A890" s="3" t="n">
        <v>886</v>
      </c>
      <c r="B890" s="4" t="n"/>
      <c r="C890" s="4" t="n"/>
      <c r="D890" s="5">
        <f>IF(E890="NRFC","Natural Rubber Field Coagulam","")</f>
        <v/>
      </c>
      <c r="E890" s="4" t="n"/>
      <c r="F890" s="6" t="n"/>
      <c r="G890" s="6" t="n"/>
      <c r="H890" s="7">
        <f>IF(G890="","",G890-TODAY())</f>
        <v/>
      </c>
      <c r="I890" s="8">
        <f>IF(G890="","",
IF(G890&lt;TODAY(),
IF(O890&gt;0,"Violated","Completed"),
IF(H890&lt;=7,"Expiring Soon",
"Active")))</f>
        <v/>
      </c>
      <c r="J890" s="8">
        <f>IF(C890="","",COUNTIFS(purchase!$C:$C,$C890,purchase!$E:$E,$E890,purchase!$G:$G,"&gt;="&amp;$F890,purchase!$G:$G,"&lt;="&amp;$G890))</f>
        <v/>
      </c>
      <c r="K890" s="9">
        <f>IF(COUNTIFS(purchase!$C:$C,$C890,purchase!$E:$E,$E890,purchase!$G:$G,"&gt;="&amp;$F890,purchase!$G:$G,"&lt;="&amp;$G890)=0,"",_xlfn.MAXIFS(purchase!$G:$G,purchase!$C:$C,$C890,purchase!$E:$E,$E890,purchase!$G:$G,"&gt;="&amp;$F890,purchase!$G:$G,"&lt;="&amp;$G890))</f>
        <v/>
      </c>
      <c r="L890" s="4" t="n"/>
      <c r="M890" s="4" t="n"/>
      <c r="N890" s="10">
        <f>IF(M890="","",SUMIFS(purchase!$N:$N,purchase!$C:$C,$C890,purchase!$E:$E,$E890,purchase!$G:$G,"&gt;="&amp;$F890,purchase!$G:$G,"&lt;="&amp;$G890))</f>
        <v/>
      </c>
      <c r="O890" s="10">
        <f>IF(M890="","",M890-N890)</f>
        <v/>
      </c>
      <c r="P890" s="11">
        <f>IF(M890=0,"",N890/M890)</f>
        <v/>
      </c>
      <c r="Q890" s="12">
        <f>IF(OR(G890="",O890=""),"",
IF(AND(G890&lt;TODAY(),O890&gt;0),"YES","NO"))</f>
        <v/>
      </c>
      <c r="R890" s="13" t="n"/>
      <c r="S890" s="14" t="n"/>
      <c r="T890" s="15">
        <f>IF(Q890="YES", IF(R890="Company",L890*(1+S890),IF(R890="Vendor",L890*(1-S890),"")),"")</f>
        <v/>
      </c>
      <c r="U890" s="15">
        <f>IF(Q890="YES",O890*T890,"")</f>
        <v/>
      </c>
      <c r="V890" s="16" t="n"/>
      <c r="W890" s="17">
        <f>IF(Q890="YES",G890+V890,"")</f>
        <v/>
      </c>
      <c r="X890" s="18">
        <f>IF(Q890="YES",IF(TODAY()&gt;W890,"OVERDUE","WITHIN TIME"),"")</f>
        <v/>
      </c>
    </row>
    <row r="891">
      <c r="A891" s="3" t="n">
        <v>887</v>
      </c>
      <c r="B891" s="4" t="n"/>
      <c r="C891" s="4" t="n"/>
      <c r="D891" s="5">
        <f>IF(E891="NRFC","Natural Rubber Field Coagulam","")</f>
        <v/>
      </c>
      <c r="E891" s="4" t="n"/>
      <c r="F891" s="6" t="n"/>
      <c r="G891" s="6" t="n"/>
      <c r="H891" s="7">
        <f>IF(G891="","",G891-TODAY())</f>
        <v/>
      </c>
      <c r="I891" s="8">
        <f>IF(G891="","",
IF(G891&lt;TODAY(),
IF(O891&gt;0,"Violated","Completed"),
IF(H891&lt;=7,"Expiring Soon",
"Active")))</f>
        <v/>
      </c>
      <c r="J891" s="8">
        <f>IF(C891="","",COUNTIFS(purchase!$C:$C,$C891,purchase!$E:$E,$E891,purchase!$G:$G,"&gt;="&amp;$F891,purchase!$G:$G,"&lt;="&amp;$G891))</f>
        <v/>
      </c>
      <c r="K891" s="9">
        <f>IF(COUNTIFS(purchase!$C:$C,$C891,purchase!$E:$E,$E891,purchase!$G:$G,"&gt;="&amp;$F891,purchase!$G:$G,"&lt;="&amp;$G891)=0,"",_xlfn.MAXIFS(purchase!$G:$G,purchase!$C:$C,$C891,purchase!$E:$E,$E891,purchase!$G:$G,"&gt;="&amp;$F891,purchase!$G:$G,"&lt;="&amp;$G891))</f>
        <v/>
      </c>
      <c r="L891" s="4" t="n"/>
      <c r="M891" s="4" t="n"/>
      <c r="N891" s="10">
        <f>IF(M891="","",SUMIFS(purchase!$N:$N,purchase!$C:$C,$C891,purchase!$E:$E,$E891,purchase!$G:$G,"&gt;="&amp;$F891,purchase!$G:$G,"&lt;="&amp;$G891))</f>
        <v/>
      </c>
      <c r="O891" s="10">
        <f>IF(M891="","",M891-N891)</f>
        <v/>
      </c>
      <c r="P891" s="11">
        <f>IF(M891=0,"",N891/M891)</f>
        <v/>
      </c>
      <c r="Q891" s="12">
        <f>IF(OR(G891="",O891=""),"",
IF(AND(G891&lt;TODAY(),O891&gt;0),"YES","NO"))</f>
        <v/>
      </c>
      <c r="R891" s="13" t="n"/>
      <c r="S891" s="14" t="n"/>
      <c r="T891" s="15">
        <f>IF(Q891="YES", IF(R891="Company",L891*(1+S891),IF(R891="Vendor",L891*(1-S891),"")),"")</f>
        <v/>
      </c>
      <c r="U891" s="15">
        <f>IF(Q891="YES",O891*T891,"")</f>
        <v/>
      </c>
      <c r="V891" s="16" t="n"/>
      <c r="W891" s="17">
        <f>IF(Q891="YES",G891+V891,"")</f>
        <v/>
      </c>
      <c r="X891" s="18">
        <f>IF(Q891="YES",IF(TODAY()&gt;W891,"OVERDUE","WITHIN TIME"),"")</f>
        <v/>
      </c>
    </row>
    <row r="892">
      <c r="A892" s="3" t="n">
        <v>888</v>
      </c>
      <c r="B892" s="4" t="n"/>
      <c r="C892" s="4" t="n"/>
      <c r="D892" s="5">
        <f>IF(E892="NRFC","Natural Rubber Field Coagulam","")</f>
        <v/>
      </c>
      <c r="E892" s="4" t="n"/>
      <c r="F892" s="6" t="n"/>
      <c r="G892" s="6" t="n"/>
      <c r="H892" s="7">
        <f>IF(G892="","",G892-TODAY())</f>
        <v/>
      </c>
      <c r="I892" s="8">
        <f>IF(G892="","",
IF(G892&lt;TODAY(),
IF(O892&gt;0,"Violated","Completed"),
IF(H892&lt;=7,"Expiring Soon",
"Active")))</f>
        <v/>
      </c>
      <c r="J892" s="8">
        <f>IF(C892="","",COUNTIFS(purchase!$C:$C,$C892,purchase!$E:$E,$E892,purchase!$G:$G,"&gt;="&amp;$F892,purchase!$G:$G,"&lt;="&amp;$G892))</f>
        <v/>
      </c>
      <c r="K892" s="9">
        <f>IF(COUNTIFS(purchase!$C:$C,$C892,purchase!$E:$E,$E892,purchase!$G:$G,"&gt;="&amp;$F892,purchase!$G:$G,"&lt;="&amp;$G892)=0,"",_xlfn.MAXIFS(purchase!$G:$G,purchase!$C:$C,$C892,purchase!$E:$E,$E892,purchase!$G:$G,"&gt;="&amp;$F892,purchase!$G:$G,"&lt;="&amp;$G892))</f>
        <v/>
      </c>
      <c r="L892" s="4" t="n"/>
      <c r="M892" s="4" t="n"/>
      <c r="N892" s="10">
        <f>IF(M892="","",SUMIFS(purchase!$N:$N,purchase!$C:$C,$C892,purchase!$E:$E,$E892,purchase!$G:$G,"&gt;="&amp;$F892,purchase!$G:$G,"&lt;="&amp;$G892))</f>
        <v/>
      </c>
      <c r="O892" s="10">
        <f>IF(M892="","",M892-N892)</f>
        <v/>
      </c>
      <c r="P892" s="11">
        <f>IF(M892=0,"",N892/M892)</f>
        <v/>
      </c>
      <c r="Q892" s="12">
        <f>IF(OR(G892="",O892=""),"",
IF(AND(G892&lt;TODAY(),O892&gt;0),"YES","NO"))</f>
        <v/>
      </c>
      <c r="R892" s="13" t="n"/>
      <c r="S892" s="14" t="n"/>
      <c r="T892" s="15">
        <f>IF(Q892="YES", IF(R892="Company",L892*(1+S892),IF(R892="Vendor",L892*(1-S892),"")),"")</f>
        <v/>
      </c>
      <c r="U892" s="15">
        <f>IF(Q892="YES",O892*T892,"")</f>
        <v/>
      </c>
      <c r="V892" s="16" t="n"/>
      <c r="W892" s="17">
        <f>IF(Q892="YES",G892+V892,"")</f>
        <v/>
      </c>
      <c r="X892" s="18">
        <f>IF(Q892="YES",IF(TODAY()&gt;W892,"OVERDUE","WITHIN TIME"),"")</f>
        <v/>
      </c>
    </row>
    <row r="893">
      <c r="A893" s="3" t="n">
        <v>889</v>
      </c>
      <c r="B893" s="4" t="n"/>
      <c r="C893" s="4" t="n"/>
      <c r="D893" s="5">
        <f>IF(E893="NRFC","Natural Rubber Field Coagulam","")</f>
        <v/>
      </c>
      <c r="E893" s="4" t="n"/>
      <c r="F893" s="6" t="n"/>
      <c r="G893" s="6" t="n"/>
      <c r="H893" s="7">
        <f>IF(G893="","",G893-TODAY())</f>
        <v/>
      </c>
      <c r="I893" s="8">
        <f>IF(G893="","",
IF(G893&lt;TODAY(),
IF(O893&gt;0,"Violated","Completed"),
IF(H893&lt;=7,"Expiring Soon",
"Active")))</f>
        <v/>
      </c>
      <c r="J893" s="8">
        <f>IF(C893="","",COUNTIFS(purchase!$C:$C,$C893,purchase!$E:$E,$E893,purchase!$G:$G,"&gt;="&amp;$F893,purchase!$G:$G,"&lt;="&amp;$G893))</f>
        <v/>
      </c>
      <c r="K893" s="9">
        <f>IF(COUNTIFS(purchase!$C:$C,$C893,purchase!$E:$E,$E893,purchase!$G:$G,"&gt;="&amp;$F893,purchase!$G:$G,"&lt;="&amp;$G893)=0,"",_xlfn.MAXIFS(purchase!$G:$G,purchase!$C:$C,$C893,purchase!$E:$E,$E893,purchase!$G:$G,"&gt;="&amp;$F893,purchase!$G:$G,"&lt;="&amp;$G893))</f>
        <v/>
      </c>
      <c r="L893" s="4" t="n"/>
      <c r="M893" s="4" t="n"/>
      <c r="N893" s="10">
        <f>IF(M893="","",SUMIFS(purchase!$N:$N,purchase!$C:$C,$C893,purchase!$E:$E,$E893,purchase!$G:$G,"&gt;="&amp;$F893,purchase!$G:$G,"&lt;="&amp;$G893))</f>
        <v/>
      </c>
      <c r="O893" s="10">
        <f>IF(M893="","",M893-N893)</f>
        <v/>
      </c>
      <c r="P893" s="11">
        <f>IF(M893=0,"",N893/M893)</f>
        <v/>
      </c>
      <c r="Q893" s="12">
        <f>IF(OR(G893="",O893=""),"",
IF(AND(G893&lt;TODAY(),O893&gt;0),"YES","NO"))</f>
        <v/>
      </c>
      <c r="R893" s="13" t="n"/>
      <c r="S893" s="14" t="n"/>
      <c r="T893" s="15">
        <f>IF(Q893="YES", IF(R893="Company",L893*(1+S893),IF(R893="Vendor",L893*(1-S893),"")),"")</f>
        <v/>
      </c>
      <c r="U893" s="15">
        <f>IF(Q893="YES",O893*T893,"")</f>
        <v/>
      </c>
      <c r="V893" s="16" t="n"/>
      <c r="W893" s="17">
        <f>IF(Q893="YES",G893+V893,"")</f>
        <v/>
      </c>
      <c r="X893" s="18">
        <f>IF(Q893="YES",IF(TODAY()&gt;W893,"OVERDUE","WITHIN TIME"),"")</f>
        <v/>
      </c>
    </row>
    <row r="894">
      <c r="A894" s="3" t="n">
        <v>890</v>
      </c>
      <c r="B894" s="4" t="n"/>
      <c r="C894" s="4" t="n"/>
      <c r="D894" s="5">
        <f>IF(E894="NRFC","Natural Rubber Field Coagulam","")</f>
        <v/>
      </c>
      <c r="E894" s="4" t="n"/>
      <c r="F894" s="6" t="n"/>
      <c r="G894" s="6" t="n"/>
      <c r="H894" s="7">
        <f>IF(G894="","",G894-TODAY())</f>
        <v/>
      </c>
      <c r="I894" s="8">
        <f>IF(G894="","",
IF(G894&lt;TODAY(),
IF(O894&gt;0,"Violated","Completed"),
IF(H894&lt;=7,"Expiring Soon",
"Active")))</f>
        <v/>
      </c>
      <c r="J894" s="8">
        <f>IF(C894="","",COUNTIFS(purchase!$C:$C,$C894,purchase!$E:$E,$E894,purchase!$G:$G,"&gt;="&amp;$F894,purchase!$G:$G,"&lt;="&amp;$G894))</f>
        <v/>
      </c>
      <c r="K894" s="9">
        <f>IF(COUNTIFS(purchase!$C:$C,$C894,purchase!$E:$E,$E894,purchase!$G:$G,"&gt;="&amp;$F894,purchase!$G:$G,"&lt;="&amp;$G894)=0,"",_xlfn.MAXIFS(purchase!$G:$G,purchase!$C:$C,$C894,purchase!$E:$E,$E894,purchase!$G:$G,"&gt;="&amp;$F894,purchase!$G:$G,"&lt;="&amp;$G894))</f>
        <v/>
      </c>
      <c r="L894" s="4" t="n"/>
      <c r="M894" s="4" t="n"/>
      <c r="N894" s="10">
        <f>IF(M894="","",SUMIFS(purchase!$N:$N,purchase!$C:$C,$C894,purchase!$E:$E,$E894,purchase!$G:$G,"&gt;="&amp;$F894,purchase!$G:$G,"&lt;="&amp;$G894))</f>
        <v/>
      </c>
      <c r="O894" s="10">
        <f>IF(M894="","",M894-N894)</f>
        <v/>
      </c>
      <c r="P894" s="11">
        <f>IF(M894=0,"",N894/M894)</f>
        <v/>
      </c>
      <c r="Q894" s="12">
        <f>IF(OR(G894="",O894=""),"",
IF(AND(G894&lt;TODAY(),O894&gt;0),"YES","NO"))</f>
        <v/>
      </c>
      <c r="R894" s="13" t="n"/>
      <c r="S894" s="14" t="n"/>
      <c r="T894" s="15">
        <f>IF(Q894="YES", IF(R894="Company",L894*(1+S894),IF(R894="Vendor",L894*(1-S894),"")),"")</f>
        <v/>
      </c>
      <c r="U894" s="15">
        <f>IF(Q894="YES",O894*T894,"")</f>
        <v/>
      </c>
      <c r="V894" s="16" t="n"/>
      <c r="W894" s="17">
        <f>IF(Q894="YES",G894+V894,"")</f>
        <v/>
      </c>
      <c r="X894" s="18">
        <f>IF(Q894="YES",IF(TODAY()&gt;W894,"OVERDUE","WITHIN TIME"),"")</f>
        <v/>
      </c>
    </row>
    <row r="895">
      <c r="A895" s="3" t="n">
        <v>891</v>
      </c>
      <c r="B895" s="4" t="n"/>
      <c r="C895" s="4" t="n"/>
      <c r="D895" s="5">
        <f>IF(E895="NRFC","Natural Rubber Field Coagulam","")</f>
        <v/>
      </c>
      <c r="E895" s="4" t="n"/>
      <c r="F895" s="6" t="n"/>
      <c r="G895" s="6" t="n"/>
      <c r="H895" s="7">
        <f>IF(G895="","",G895-TODAY())</f>
        <v/>
      </c>
      <c r="I895" s="8">
        <f>IF(G895="","",
IF(G895&lt;TODAY(),
IF(O895&gt;0,"Violated","Completed"),
IF(H895&lt;=7,"Expiring Soon",
"Active")))</f>
        <v/>
      </c>
      <c r="J895" s="8">
        <f>IF(C895="","",COUNTIFS(purchase!$C:$C,$C895,purchase!$E:$E,$E895,purchase!$G:$G,"&gt;="&amp;$F895,purchase!$G:$G,"&lt;="&amp;$G895))</f>
        <v/>
      </c>
      <c r="K895" s="9">
        <f>IF(COUNTIFS(purchase!$C:$C,$C895,purchase!$E:$E,$E895,purchase!$G:$G,"&gt;="&amp;$F895,purchase!$G:$G,"&lt;="&amp;$G895)=0,"",_xlfn.MAXIFS(purchase!$G:$G,purchase!$C:$C,$C895,purchase!$E:$E,$E895,purchase!$G:$G,"&gt;="&amp;$F895,purchase!$G:$G,"&lt;="&amp;$G895))</f>
        <v/>
      </c>
      <c r="L895" s="4" t="n"/>
      <c r="M895" s="4" t="n"/>
      <c r="N895" s="10">
        <f>IF(M895="","",SUMIFS(purchase!$N:$N,purchase!$C:$C,$C895,purchase!$E:$E,$E895,purchase!$G:$G,"&gt;="&amp;$F895,purchase!$G:$G,"&lt;="&amp;$G895))</f>
        <v/>
      </c>
      <c r="O895" s="10">
        <f>IF(M895="","",M895-N895)</f>
        <v/>
      </c>
      <c r="P895" s="11">
        <f>IF(M895=0,"",N895/M895)</f>
        <v/>
      </c>
      <c r="Q895" s="12">
        <f>IF(OR(G895="",O895=""),"",
IF(AND(G895&lt;TODAY(),O895&gt;0),"YES","NO"))</f>
        <v/>
      </c>
      <c r="R895" s="13" t="n"/>
      <c r="S895" s="14" t="n"/>
      <c r="T895" s="15">
        <f>IF(Q895="YES", IF(R895="Company",L895*(1+S895),IF(R895="Vendor",L895*(1-S895),"")),"")</f>
        <v/>
      </c>
      <c r="U895" s="15">
        <f>IF(Q895="YES",O895*T895,"")</f>
        <v/>
      </c>
      <c r="V895" s="16" t="n"/>
      <c r="W895" s="17">
        <f>IF(Q895="YES",G895+V895,"")</f>
        <v/>
      </c>
      <c r="X895" s="18">
        <f>IF(Q895="YES",IF(TODAY()&gt;W895,"OVERDUE","WITHIN TIME"),"")</f>
        <v/>
      </c>
    </row>
    <row r="896">
      <c r="A896" s="3" t="n">
        <v>892</v>
      </c>
      <c r="B896" s="4" t="n"/>
      <c r="C896" s="4" t="n"/>
      <c r="D896" s="5">
        <f>IF(E896="NRFC","Natural Rubber Field Coagulam","")</f>
        <v/>
      </c>
      <c r="E896" s="4" t="n"/>
      <c r="F896" s="6" t="n"/>
      <c r="G896" s="6" t="n"/>
      <c r="H896" s="7">
        <f>IF(G896="","",G896-TODAY())</f>
        <v/>
      </c>
      <c r="I896" s="8">
        <f>IF(G896="","",
IF(G896&lt;TODAY(),
IF(O896&gt;0,"Violated","Completed"),
IF(H896&lt;=7,"Expiring Soon",
"Active")))</f>
        <v/>
      </c>
      <c r="J896" s="8">
        <f>IF(C896="","",COUNTIFS(purchase!$C:$C,$C896,purchase!$E:$E,$E896,purchase!$G:$G,"&gt;="&amp;$F896,purchase!$G:$G,"&lt;="&amp;$G896))</f>
        <v/>
      </c>
      <c r="K896" s="9">
        <f>IF(COUNTIFS(purchase!$C:$C,$C896,purchase!$E:$E,$E896,purchase!$G:$G,"&gt;="&amp;$F896,purchase!$G:$G,"&lt;="&amp;$G896)=0,"",_xlfn.MAXIFS(purchase!$G:$G,purchase!$C:$C,$C896,purchase!$E:$E,$E896,purchase!$G:$G,"&gt;="&amp;$F896,purchase!$G:$G,"&lt;="&amp;$G896))</f>
        <v/>
      </c>
      <c r="L896" s="4" t="n"/>
      <c r="M896" s="4" t="n"/>
      <c r="N896" s="10">
        <f>IF(M896="","",SUMIFS(purchase!$N:$N,purchase!$C:$C,$C896,purchase!$E:$E,$E896,purchase!$G:$G,"&gt;="&amp;$F896,purchase!$G:$G,"&lt;="&amp;$G896))</f>
        <v/>
      </c>
      <c r="O896" s="10">
        <f>IF(M896="","",M896-N896)</f>
        <v/>
      </c>
      <c r="P896" s="11">
        <f>IF(M896=0,"",N896/M896)</f>
        <v/>
      </c>
      <c r="Q896" s="12">
        <f>IF(OR(G896="",O896=""),"",
IF(AND(G896&lt;TODAY(),O896&gt;0),"YES","NO"))</f>
        <v/>
      </c>
      <c r="R896" s="13" t="n"/>
      <c r="S896" s="14" t="n"/>
      <c r="T896" s="15">
        <f>IF(Q896="YES", IF(R896="Company",L896*(1+S896),IF(R896="Vendor",L896*(1-S896),"")),"")</f>
        <v/>
      </c>
      <c r="U896" s="15">
        <f>IF(Q896="YES",O896*T896,"")</f>
        <v/>
      </c>
      <c r="V896" s="16" t="n"/>
      <c r="W896" s="17">
        <f>IF(Q896="YES",G896+V896,"")</f>
        <v/>
      </c>
      <c r="X896" s="18">
        <f>IF(Q896="YES",IF(TODAY()&gt;W896,"OVERDUE","WITHIN TIME"),"")</f>
        <v/>
      </c>
    </row>
    <row r="897">
      <c r="A897" s="3" t="n">
        <v>893</v>
      </c>
      <c r="B897" s="4" t="n"/>
      <c r="C897" s="4" t="n"/>
      <c r="D897" s="5">
        <f>IF(E897="NRFC","Natural Rubber Field Coagulam","")</f>
        <v/>
      </c>
      <c r="E897" s="4" t="n"/>
      <c r="F897" s="6" t="n"/>
      <c r="G897" s="6" t="n"/>
      <c r="H897" s="7">
        <f>IF(G897="","",G897-TODAY())</f>
        <v/>
      </c>
      <c r="I897" s="8">
        <f>IF(G897="","",
IF(G897&lt;TODAY(),
IF(O897&gt;0,"Violated","Completed"),
IF(H897&lt;=7,"Expiring Soon",
"Active")))</f>
        <v/>
      </c>
      <c r="J897" s="8">
        <f>IF(C897="","",COUNTIFS(purchase!$C:$C,$C897,purchase!$E:$E,$E897,purchase!$G:$G,"&gt;="&amp;$F897,purchase!$G:$G,"&lt;="&amp;$G897))</f>
        <v/>
      </c>
      <c r="K897" s="9">
        <f>IF(COUNTIFS(purchase!$C:$C,$C897,purchase!$E:$E,$E897,purchase!$G:$G,"&gt;="&amp;$F897,purchase!$G:$G,"&lt;="&amp;$G897)=0,"",_xlfn.MAXIFS(purchase!$G:$G,purchase!$C:$C,$C897,purchase!$E:$E,$E897,purchase!$G:$G,"&gt;="&amp;$F897,purchase!$G:$G,"&lt;="&amp;$G897))</f>
        <v/>
      </c>
      <c r="L897" s="4" t="n"/>
      <c r="M897" s="4" t="n"/>
      <c r="N897" s="10">
        <f>IF(M897="","",SUMIFS(purchase!$N:$N,purchase!$C:$C,$C897,purchase!$E:$E,$E897,purchase!$G:$G,"&gt;="&amp;$F897,purchase!$G:$G,"&lt;="&amp;$G897))</f>
        <v/>
      </c>
      <c r="O897" s="10">
        <f>IF(M897="","",M897-N897)</f>
        <v/>
      </c>
      <c r="P897" s="11">
        <f>IF(M897=0,"",N897/M897)</f>
        <v/>
      </c>
      <c r="Q897" s="12">
        <f>IF(OR(G897="",O897=""),"",
IF(AND(G897&lt;TODAY(),O897&gt;0),"YES","NO"))</f>
        <v/>
      </c>
      <c r="R897" s="13" t="n"/>
      <c r="S897" s="14" t="n"/>
      <c r="T897" s="15">
        <f>IF(Q897="YES", IF(R897="Company",L897*(1+S897),IF(R897="Vendor",L897*(1-S897),"")),"")</f>
        <v/>
      </c>
      <c r="U897" s="15">
        <f>IF(Q897="YES",O897*T897,"")</f>
        <v/>
      </c>
      <c r="V897" s="16" t="n"/>
      <c r="W897" s="17">
        <f>IF(Q897="YES",G897+V897,"")</f>
        <v/>
      </c>
      <c r="X897" s="18">
        <f>IF(Q897="YES",IF(TODAY()&gt;W897,"OVERDUE","WITHIN TIME"),"")</f>
        <v/>
      </c>
    </row>
    <row r="898">
      <c r="A898" s="3" t="n">
        <v>894</v>
      </c>
      <c r="B898" s="4" t="n"/>
      <c r="C898" s="4" t="n"/>
      <c r="D898" s="5">
        <f>IF(E898="NRFC","Natural Rubber Field Coagulam","")</f>
        <v/>
      </c>
      <c r="E898" s="4" t="n"/>
      <c r="F898" s="6" t="n"/>
      <c r="G898" s="6" t="n"/>
      <c r="H898" s="7">
        <f>IF(G898="","",G898-TODAY())</f>
        <v/>
      </c>
      <c r="I898" s="8">
        <f>IF(G898="","",
IF(G898&lt;TODAY(),
IF(O898&gt;0,"Violated","Completed"),
IF(H898&lt;=7,"Expiring Soon",
"Active")))</f>
        <v/>
      </c>
      <c r="J898" s="8">
        <f>IF(C898="","",COUNTIFS(purchase!$C:$C,$C898,purchase!$E:$E,$E898,purchase!$G:$G,"&gt;="&amp;$F898,purchase!$G:$G,"&lt;="&amp;$G898))</f>
        <v/>
      </c>
      <c r="K898" s="9">
        <f>IF(COUNTIFS(purchase!$C:$C,$C898,purchase!$E:$E,$E898,purchase!$G:$G,"&gt;="&amp;$F898,purchase!$G:$G,"&lt;="&amp;$G898)=0,"",_xlfn.MAXIFS(purchase!$G:$G,purchase!$C:$C,$C898,purchase!$E:$E,$E898,purchase!$G:$G,"&gt;="&amp;$F898,purchase!$G:$G,"&lt;="&amp;$G898))</f>
        <v/>
      </c>
      <c r="L898" s="4" t="n"/>
      <c r="M898" s="4" t="n"/>
      <c r="N898" s="10">
        <f>IF(M898="","",SUMIFS(purchase!$N:$N,purchase!$C:$C,$C898,purchase!$E:$E,$E898,purchase!$G:$G,"&gt;="&amp;$F898,purchase!$G:$G,"&lt;="&amp;$G898))</f>
        <v/>
      </c>
      <c r="O898" s="10">
        <f>IF(M898="","",M898-N898)</f>
        <v/>
      </c>
      <c r="P898" s="11">
        <f>IF(M898=0,"",N898/M898)</f>
        <v/>
      </c>
      <c r="Q898" s="12">
        <f>IF(OR(G898="",O898=""),"",
IF(AND(G898&lt;TODAY(),O898&gt;0),"YES","NO"))</f>
        <v/>
      </c>
      <c r="R898" s="13" t="n"/>
      <c r="S898" s="14" t="n"/>
      <c r="T898" s="15">
        <f>IF(Q898="YES", IF(R898="Company",L898*(1+S898),IF(R898="Vendor",L898*(1-S898),"")),"")</f>
        <v/>
      </c>
      <c r="U898" s="15">
        <f>IF(Q898="YES",O898*T898,"")</f>
        <v/>
      </c>
      <c r="V898" s="16" t="n"/>
      <c r="W898" s="17">
        <f>IF(Q898="YES",G898+V898,"")</f>
        <v/>
      </c>
      <c r="X898" s="18">
        <f>IF(Q898="YES",IF(TODAY()&gt;W898,"OVERDUE","WITHIN TIME"),"")</f>
        <v/>
      </c>
    </row>
    <row r="899">
      <c r="A899" s="3" t="n">
        <v>895</v>
      </c>
      <c r="B899" s="4" t="n"/>
      <c r="C899" s="4" t="n"/>
      <c r="D899" s="5">
        <f>IF(E899="NRFC","Natural Rubber Field Coagulam","")</f>
        <v/>
      </c>
      <c r="E899" s="4" t="n"/>
      <c r="F899" s="6" t="n"/>
      <c r="G899" s="6" t="n"/>
      <c r="H899" s="7">
        <f>IF(G899="","",G899-TODAY())</f>
        <v/>
      </c>
      <c r="I899" s="8">
        <f>IF(G899="","",
IF(G899&lt;TODAY(),
IF(O899&gt;0,"Violated","Completed"),
IF(H899&lt;=7,"Expiring Soon",
"Active")))</f>
        <v/>
      </c>
      <c r="J899" s="8">
        <f>IF(C899="","",COUNTIFS(purchase!$C:$C,$C899,purchase!$E:$E,$E899,purchase!$G:$G,"&gt;="&amp;$F899,purchase!$G:$G,"&lt;="&amp;$G899))</f>
        <v/>
      </c>
      <c r="K899" s="9">
        <f>IF(COUNTIFS(purchase!$C:$C,$C899,purchase!$E:$E,$E899,purchase!$G:$G,"&gt;="&amp;$F899,purchase!$G:$G,"&lt;="&amp;$G899)=0,"",_xlfn.MAXIFS(purchase!$G:$G,purchase!$C:$C,$C899,purchase!$E:$E,$E899,purchase!$G:$G,"&gt;="&amp;$F899,purchase!$G:$G,"&lt;="&amp;$G899))</f>
        <v/>
      </c>
      <c r="L899" s="4" t="n"/>
      <c r="M899" s="4" t="n"/>
      <c r="N899" s="10">
        <f>IF(M899="","",SUMIFS(purchase!$N:$N,purchase!$C:$C,$C899,purchase!$E:$E,$E899,purchase!$G:$G,"&gt;="&amp;$F899,purchase!$G:$G,"&lt;="&amp;$G899))</f>
        <v/>
      </c>
      <c r="O899" s="10">
        <f>IF(M899="","",M899-N899)</f>
        <v/>
      </c>
      <c r="P899" s="11">
        <f>IF(M899=0,"",N899/M899)</f>
        <v/>
      </c>
      <c r="Q899" s="12">
        <f>IF(OR(G899="",O899=""),"",
IF(AND(G899&lt;TODAY(),O899&gt;0),"YES","NO"))</f>
        <v/>
      </c>
      <c r="R899" s="13" t="n"/>
      <c r="S899" s="14" t="n"/>
      <c r="T899" s="15">
        <f>IF(Q899="YES", IF(R899="Company",L899*(1+S899),IF(R899="Vendor",L899*(1-S899),"")),"")</f>
        <v/>
      </c>
      <c r="U899" s="15">
        <f>IF(Q899="YES",O899*T899,"")</f>
        <v/>
      </c>
      <c r="V899" s="16" t="n"/>
      <c r="W899" s="17">
        <f>IF(Q899="YES",G899+V899,"")</f>
        <v/>
      </c>
      <c r="X899" s="18">
        <f>IF(Q899="YES",IF(TODAY()&gt;W899,"OVERDUE","WITHIN TIME"),"")</f>
        <v/>
      </c>
    </row>
    <row r="900">
      <c r="A900" s="3" t="n">
        <v>896</v>
      </c>
      <c r="B900" s="4" t="n"/>
      <c r="C900" s="4" t="n"/>
      <c r="D900" s="5">
        <f>IF(E900="NRFC","Natural Rubber Field Coagulam","")</f>
        <v/>
      </c>
      <c r="E900" s="4" t="n"/>
      <c r="F900" s="6" t="n"/>
      <c r="G900" s="6" t="n"/>
      <c r="H900" s="7">
        <f>IF(G900="","",G900-TODAY())</f>
        <v/>
      </c>
      <c r="I900" s="8">
        <f>IF(G900="","",
IF(G900&lt;TODAY(),
IF(O900&gt;0,"Violated","Completed"),
IF(H900&lt;=7,"Expiring Soon",
"Active")))</f>
        <v/>
      </c>
      <c r="J900" s="8">
        <f>IF(C900="","",COUNTIFS(purchase!$C:$C,$C900,purchase!$E:$E,$E900,purchase!$G:$G,"&gt;="&amp;$F900,purchase!$G:$G,"&lt;="&amp;$G900))</f>
        <v/>
      </c>
      <c r="K900" s="9">
        <f>IF(COUNTIFS(purchase!$C:$C,$C900,purchase!$E:$E,$E900,purchase!$G:$G,"&gt;="&amp;$F900,purchase!$G:$G,"&lt;="&amp;$G900)=0,"",_xlfn.MAXIFS(purchase!$G:$G,purchase!$C:$C,$C900,purchase!$E:$E,$E900,purchase!$G:$G,"&gt;="&amp;$F900,purchase!$G:$G,"&lt;="&amp;$G900))</f>
        <v/>
      </c>
      <c r="L900" s="4" t="n"/>
      <c r="M900" s="4" t="n"/>
      <c r="N900" s="10">
        <f>IF(M900="","",SUMIFS(purchase!$N:$N,purchase!$C:$C,$C900,purchase!$E:$E,$E900,purchase!$G:$G,"&gt;="&amp;$F900,purchase!$G:$G,"&lt;="&amp;$G900))</f>
        <v/>
      </c>
      <c r="O900" s="10">
        <f>IF(M900="","",M900-N900)</f>
        <v/>
      </c>
      <c r="P900" s="11">
        <f>IF(M900=0,"",N900/M900)</f>
        <v/>
      </c>
      <c r="Q900" s="12">
        <f>IF(OR(G900="",O900=""),"",
IF(AND(G900&lt;TODAY(),O900&gt;0),"YES","NO"))</f>
        <v/>
      </c>
      <c r="R900" s="13" t="n"/>
      <c r="S900" s="14" t="n"/>
      <c r="T900" s="15">
        <f>IF(Q900="YES", IF(R900="Company",L900*(1+S900),IF(R900="Vendor",L900*(1-S900),"")),"")</f>
        <v/>
      </c>
      <c r="U900" s="15">
        <f>IF(Q900="YES",O900*T900,"")</f>
        <v/>
      </c>
      <c r="V900" s="16" t="n"/>
      <c r="W900" s="17">
        <f>IF(Q900="YES",G900+V900,"")</f>
        <v/>
      </c>
      <c r="X900" s="18">
        <f>IF(Q900="YES",IF(TODAY()&gt;W900,"OVERDUE","WITHIN TIME"),"")</f>
        <v/>
      </c>
    </row>
    <row r="901">
      <c r="A901" s="3" t="n">
        <v>897</v>
      </c>
      <c r="B901" s="4" t="n"/>
      <c r="C901" s="4" t="n"/>
      <c r="D901" s="5">
        <f>IF(E901="NRFC","Natural Rubber Field Coagulam","")</f>
        <v/>
      </c>
      <c r="E901" s="4" t="n"/>
      <c r="F901" s="6" t="n"/>
      <c r="G901" s="6" t="n"/>
      <c r="H901" s="7">
        <f>IF(G901="","",G901-TODAY())</f>
        <v/>
      </c>
      <c r="I901" s="8">
        <f>IF(G901="","",
IF(G901&lt;TODAY(),
IF(O901&gt;0,"Violated","Completed"),
IF(H901&lt;=7,"Expiring Soon",
"Active")))</f>
        <v/>
      </c>
      <c r="J901" s="8">
        <f>IF(C901="","",COUNTIFS(purchase!$C:$C,$C901,purchase!$E:$E,$E901,purchase!$G:$G,"&gt;="&amp;$F901,purchase!$G:$G,"&lt;="&amp;$G901))</f>
        <v/>
      </c>
      <c r="K901" s="9">
        <f>IF(COUNTIFS(purchase!$C:$C,$C901,purchase!$E:$E,$E901,purchase!$G:$G,"&gt;="&amp;$F901,purchase!$G:$G,"&lt;="&amp;$G901)=0,"",_xlfn.MAXIFS(purchase!$G:$G,purchase!$C:$C,$C901,purchase!$E:$E,$E901,purchase!$G:$G,"&gt;="&amp;$F901,purchase!$G:$G,"&lt;="&amp;$G901))</f>
        <v/>
      </c>
      <c r="L901" s="4" t="n"/>
      <c r="M901" s="4" t="n"/>
      <c r="N901" s="10">
        <f>IF(M901="","",SUMIFS(purchase!$N:$N,purchase!$C:$C,$C901,purchase!$E:$E,$E901,purchase!$G:$G,"&gt;="&amp;$F901,purchase!$G:$G,"&lt;="&amp;$G901))</f>
        <v/>
      </c>
      <c r="O901" s="10">
        <f>IF(M901="","",M901-N901)</f>
        <v/>
      </c>
      <c r="P901" s="11">
        <f>IF(M901=0,"",N901/M901)</f>
        <v/>
      </c>
      <c r="Q901" s="12">
        <f>IF(OR(G901="",O901=""),"",
IF(AND(G901&lt;TODAY(),O901&gt;0),"YES","NO"))</f>
        <v/>
      </c>
      <c r="R901" s="13" t="n"/>
      <c r="S901" s="14" t="n"/>
      <c r="T901" s="15">
        <f>IF(Q901="YES", IF(R901="Company",L901*(1+S901),IF(R901="Vendor",L901*(1-S901),"")),"")</f>
        <v/>
      </c>
      <c r="U901" s="15">
        <f>IF(Q901="YES",O901*T901,"")</f>
        <v/>
      </c>
      <c r="V901" s="16" t="n"/>
      <c r="W901" s="17">
        <f>IF(Q901="YES",G901+V901,"")</f>
        <v/>
      </c>
      <c r="X901" s="18">
        <f>IF(Q901="YES",IF(TODAY()&gt;W901,"OVERDUE","WITHIN TIME"),"")</f>
        <v/>
      </c>
    </row>
    <row r="902">
      <c r="A902" s="3" t="n">
        <v>898</v>
      </c>
      <c r="B902" s="4" t="n"/>
      <c r="C902" s="4" t="n"/>
      <c r="D902" s="5">
        <f>IF(E902="NRFC","Natural Rubber Field Coagulam","")</f>
        <v/>
      </c>
      <c r="E902" s="4" t="n"/>
      <c r="F902" s="6" t="n"/>
      <c r="G902" s="6" t="n"/>
      <c r="H902" s="7">
        <f>IF(G902="","",G902-TODAY())</f>
        <v/>
      </c>
      <c r="I902" s="8">
        <f>IF(G902="","",
IF(G902&lt;TODAY(),
IF(O902&gt;0,"Violated","Completed"),
IF(H902&lt;=7,"Expiring Soon",
"Active")))</f>
        <v/>
      </c>
      <c r="J902" s="8">
        <f>IF(C902="","",COUNTIFS(purchase!$C:$C,$C902,purchase!$E:$E,$E902,purchase!$G:$G,"&gt;="&amp;$F902,purchase!$G:$G,"&lt;="&amp;$G902))</f>
        <v/>
      </c>
      <c r="K902" s="9">
        <f>IF(COUNTIFS(purchase!$C:$C,$C902,purchase!$E:$E,$E902,purchase!$G:$G,"&gt;="&amp;$F902,purchase!$G:$G,"&lt;="&amp;$G902)=0,"",_xlfn.MAXIFS(purchase!$G:$G,purchase!$C:$C,$C902,purchase!$E:$E,$E902,purchase!$G:$G,"&gt;="&amp;$F902,purchase!$G:$G,"&lt;="&amp;$G902))</f>
        <v/>
      </c>
      <c r="L902" s="4" t="n"/>
      <c r="M902" s="4" t="n"/>
      <c r="N902" s="10">
        <f>IF(M902="","",SUMIFS(purchase!$N:$N,purchase!$C:$C,$C902,purchase!$E:$E,$E902,purchase!$G:$G,"&gt;="&amp;$F902,purchase!$G:$G,"&lt;="&amp;$G902))</f>
        <v/>
      </c>
      <c r="O902" s="10">
        <f>IF(M902="","",M902-N902)</f>
        <v/>
      </c>
      <c r="P902" s="11">
        <f>IF(M902=0,"",N902/M902)</f>
        <v/>
      </c>
      <c r="Q902" s="12">
        <f>IF(OR(G902="",O902=""),"",
IF(AND(G902&lt;TODAY(),O902&gt;0),"YES","NO"))</f>
        <v/>
      </c>
      <c r="R902" s="13" t="n"/>
      <c r="S902" s="14" t="n"/>
      <c r="T902" s="15">
        <f>IF(Q902="YES", IF(R902="Company",L902*(1+S902),IF(R902="Vendor",L902*(1-S902),"")),"")</f>
        <v/>
      </c>
      <c r="U902" s="15">
        <f>IF(Q902="YES",O902*T902,"")</f>
        <v/>
      </c>
      <c r="V902" s="16" t="n"/>
      <c r="W902" s="17">
        <f>IF(Q902="YES",G902+V902,"")</f>
        <v/>
      </c>
      <c r="X902" s="18">
        <f>IF(Q902="YES",IF(TODAY()&gt;W902,"OVERDUE","WITHIN TIME"),"")</f>
        <v/>
      </c>
    </row>
    <row r="903">
      <c r="A903" s="3" t="n">
        <v>899</v>
      </c>
      <c r="B903" s="4" t="n"/>
      <c r="C903" s="4" t="n"/>
      <c r="D903" s="5">
        <f>IF(E903="NRFC","Natural Rubber Field Coagulam","")</f>
        <v/>
      </c>
      <c r="E903" s="4" t="n"/>
      <c r="F903" s="6" t="n"/>
      <c r="G903" s="6" t="n"/>
      <c r="H903" s="7">
        <f>IF(G903="","",G903-TODAY())</f>
        <v/>
      </c>
      <c r="I903" s="8">
        <f>IF(G903="","",
IF(G903&lt;TODAY(),
IF(O903&gt;0,"Violated","Completed"),
IF(H903&lt;=7,"Expiring Soon",
"Active")))</f>
        <v/>
      </c>
      <c r="J903" s="8">
        <f>IF(C903="","",COUNTIFS(purchase!$C:$C,$C903,purchase!$E:$E,$E903,purchase!$G:$G,"&gt;="&amp;$F903,purchase!$G:$G,"&lt;="&amp;$G903))</f>
        <v/>
      </c>
      <c r="K903" s="9">
        <f>IF(COUNTIFS(purchase!$C:$C,$C903,purchase!$E:$E,$E903,purchase!$G:$G,"&gt;="&amp;$F903,purchase!$G:$G,"&lt;="&amp;$G903)=0,"",_xlfn.MAXIFS(purchase!$G:$G,purchase!$C:$C,$C903,purchase!$E:$E,$E903,purchase!$G:$G,"&gt;="&amp;$F903,purchase!$G:$G,"&lt;="&amp;$G903))</f>
        <v/>
      </c>
      <c r="L903" s="4" t="n"/>
      <c r="M903" s="4" t="n"/>
      <c r="N903" s="10">
        <f>IF(M903="","",SUMIFS(purchase!$N:$N,purchase!$C:$C,$C903,purchase!$E:$E,$E903,purchase!$G:$G,"&gt;="&amp;$F903,purchase!$G:$G,"&lt;="&amp;$G903))</f>
        <v/>
      </c>
      <c r="O903" s="10">
        <f>IF(M903="","",M903-N903)</f>
        <v/>
      </c>
      <c r="P903" s="11">
        <f>IF(M903=0,"",N903/M903)</f>
        <v/>
      </c>
      <c r="Q903" s="12">
        <f>IF(OR(G903="",O903=""),"",
IF(AND(G903&lt;TODAY(),O903&gt;0),"YES","NO"))</f>
        <v/>
      </c>
      <c r="R903" s="13" t="n"/>
      <c r="S903" s="14" t="n"/>
      <c r="T903" s="15">
        <f>IF(Q903="YES", IF(R903="Company",L903*(1+S903),IF(R903="Vendor",L903*(1-S903),"")),"")</f>
        <v/>
      </c>
      <c r="U903" s="15">
        <f>IF(Q903="YES",O903*T903,"")</f>
        <v/>
      </c>
      <c r="V903" s="16" t="n"/>
      <c r="W903" s="17">
        <f>IF(Q903="YES",G903+V903,"")</f>
        <v/>
      </c>
      <c r="X903" s="18">
        <f>IF(Q903="YES",IF(TODAY()&gt;W903,"OVERDUE","WITHIN TIME"),"")</f>
        <v/>
      </c>
    </row>
    <row r="904">
      <c r="A904" s="3" t="n">
        <v>900</v>
      </c>
      <c r="B904" s="4" t="n"/>
      <c r="C904" s="4" t="n"/>
      <c r="D904" s="5">
        <f>IF(E904="NRFC","Natural Rubber Field Coagulam","")</f>
        <v/>
      </c>
      <c r="E904" s="4" t="n"/>
      <c r="F904" s="6" t="n"/>
      <c r="G904" s="6" t="n"/>
      <c r="H904" s="7">
        <f>IF(G904="","",G904-TODAY())</f>
        <v/>
      </c>
      <c r="I904" s="8">
        <f>IF(G904="","",
IF(G904&lt;TODAY(),
IF(O904&gt;0,"Violated","Completed"),
IF(H904&lt;=7,"Expiring Soon",
"Active")))</f>
        <v/>
      </c>
      <c r="J904" s="8">
        <f>IF(C904="","",COUNTIFS(purchase!$C:$C,$C904,purchase!$E:$E,$E904,purchase!$G:$G,"&gt;="&amp;$F904,purchase!$G:$G,"&lt;="&amp;$G904))</f>
        <v/>
      </c>
      <c r="K904" s="9">
        <f>IF(COUNTIFS(purchase!$C:$C,$C904,purchase!$E:$E,$E904,purchase!$G:$G,"&gt;="&amp;$F904,purchase!$G:$G,"&lt;="&amp;$G904)=0,"",_xlfn.MAXIFS(purchase!$G:$G,purchase!$C:$C,$C904,purchase!$E:$E,$E904,purchase!$G:$G,"&gt;="&amp;$F904,purchase!$G:$G,"&lt;="&amp;$G904))</f>
        <v/>
      </c>
      <c r="L904" s="4" t="n"/>
      <c r="M904" s="4" t="n"/>
      <c r="N904" s="10">
        <f>IF(M904="","",SUMIFS(purchase!$N:$N,purchase!$C:$C,$C904,purchase!$E:$E,$E904,purchase!$G:$G,"&gt;="&amp;$F904,purchase!$G:$G,"&lt;="&amp;$G904))</f>
        <v/>
      </c>
      <c r="O904" s="10">
        <f>IF(M904="","",M904-N904)</f>
        <v/>
      </c>
      <c r="P904" s="11">
        <f>IF(M904=0,"",N904/M904)</f>
        <v/>
      </c>
      <c r="Q904" s="12">
        <f>IF(OR(G904="",O904=""),"",
IF(AND(G904&lt;TODAY(),O904&gt;0),"YES","NO"))</f>
        <v/>
      </c>
      <c r="R904" s="13" t="n"/>
      <c r="S904" s="14" t="n"/>
      <c r="T904" s="15">
        <f>IF(Q904="YES", IF(R904="Company",L904*(1+S904),IF(R904="Vendor",L904*(1-S904),"")),"")</f>
        <v/>
      </c>
      <c r="U904" s="15">
        <f>IF(Q904="YES",O904*T904,"")</f>
        <v/>
      </c>
      <c r="V904" s="16" t="n"/>
      <c r="W904" s="17">
        <f>IF(Q904="YES",G904+V904,"")</f>
        <v/>
      </c>
      <c r="X904" s="18">
        <f>IF(Q904="YES",IF(TODAY()&gt;W904,"OVERDUE","WITHIN TIME"),"")</f>
        <v/>
      </c>
    </row>
    <row r="905">
      <c r="A905" s="3" t="n">
        <v>901</v>
      </c>
      <c r="B905" s="4" t="n"/>
      <c r="C905" s="4" t="n"/>
      <c r="D905" s="5">
        <f>IF(E905="NRFC","Natural Rubber Field Coagulam","")</f>
        <v/>
      </c>
      <c r="E905" s="4" t="n"/>
      <c r="F905" s="6" t="n"/>
      <c r="G905" s="6" t="n"/>
      <c r="H905" s="7">
        <f>IF(G905="","",G905-TODAY())</f>
        <v/>
      </c>
      <c r="I905" s="8">
        <f>IF(G905="","",
IF(G905&lt;TODAY(),
IF(O905&gt;0,"Violated","Completed"),
IF(H905&lt;=7,"Expiring Soon",
"Active")))</f>
        <v/>
      </c>
      <c r="J905" s="8">
        <f>IF(C905="","",COUNTIFS(purchase!$C:$C,$C905,purchase!$E:$E,$E905,purchase!$G:$G,"&gt;="&amp;$F905,purchase!$G:$G,"&lt;="&amp;$G905))</f>
        <v/>
      </c>
      <c r="K905" s="9">
        <f>IF(COUNTIFS(purchase!$C:$C,$C905,purchase!$E:$E,$E905,purchase!$G:$G,"&gt;="&amp;$F905,purchase!$G:$G,"&lt;="&amp;$G905)=0,"",_xlfn.MAXIFS(purchase!$G:$G,purchase!$C:$C,$C905,purchase!$E:$E,$E905,purchase!$G:$G,"&gt;="&amp;$F905,purchase!$G:$G,"&lt;="&amp;$G905))</f>
        <v/>
      </c>
      <c r="L905" s="4" t="n"/>
      <c r="M905" s="4" t="n"/>
      <c r="N905" s="10">
        <f>IF(M905="","",SUMIFS(purchase!$N:$N,purchase!$C:$C,$C905,purchase!$E:$E,$E905,purchase!$G:$G,"&gt;="&amp;$F905,purchase!$G:$G,"&lt;="&amp;$G905))</f>
        <v/>
      </c>
      <c r="O905" s="10">
        <f>IF(M905="","",M905-N905)</f>
        <v/>
      </c>
      <c r="P905" s="11">
        <f>IF(M905=0,"",N905/M905)</f>
        <v/>
      </c>
      <c r="Q905" s="12">
        <f>IF(OR(G905="",O905=""),"",
IF(AND(G905&lt;TODAY(),O905&gt;0),"YES","NO"))</f>
        <v/>
      </c>
      <c r="R905" s="13" t="n"/>
      <c r="S905" s="14" t="n"/>
      <c r="T905" s="15">
        <f>IF(Q905="YES", IF(R905="Company",L905*(1+S905),IF(R905="Vendor",L905*(1-S905),"")),"")</f>
        <v/>
      </c>
      <c r="U905" s="15">
        <f>IF(Q905="YES",O905*T905,"")</f>
        <v/>
      </c>
      <c r="V905" s="16" t="n"/>
      <c r="W905" s="17">
        <f>IF(Q905="YES",G905+V905,"")</f>
        <v/>
      </c>
      <c r="X905" s="18">
        <f>IF(Q905="YES",IF(TODAY()&gt;W905,"OVERDUE","WITHIN TIME"),"")</f>
        <v/>
      </c>
    </row>
    <row r="906">
      <c r="A906" s="3" t="n">
        <v>902</v>
      </c>
      <c r="B906" s="4" t="n"/>
      <c r="C906" s="4" t="n"/>
      <c r="D906" s="5">
        <f>IF(E906="NRFC","Natural Rubber Field Coagulam","")</f>
        <v/>
      </c>
      <c r="E906" s="4" t="n"/>
      <c r="F906" s="6" t="n"/>
      <c r="G906" s="6" t="n"/>
      <c r="H906" s="7">
        <f>IF(G906="","",G906-TODAY())</f>
        <v/>
      </c>
      <c r="I906" s="8">
        <f>IF(G906="","",
IF(G906&lt;TODAY(),
IF(O906&gt;0,"Violated","Completed"),
IF(H906&lt;=7,"Expiring Soon",
"Active")))</f>
        <v/>
      </c>
      <c r="J906" s="8">
        <f>IF(C906="","",COUNTIFS(purchase!$C:$C,$C906,purchase!$E:$E,$E906,purchase!$G:$G,"&gt;="&amp;$F906,purchase!$G:$G,"&lt;="&amp;$G906))</f>
        <v/>
      </c>
      <c r="K906" s="9">
        <f>IF(COUNTIFS(purchase!$C:$C,$C906,purchase!$E:$E,$E906,purchase!$G:$G,"&gt;="&amp;$F906,purchase!$G:$G,"&lt;="&amp;$G906)=0,"",_xlfn.MAXIFS(purchase!$G:$G,purchase!$C:$C,$C906,purchase!$E:$E,$E906,purchase!$G:$G,"&gt;="&amp;$F906,purchase!$G:$G,"&lt;="&amp;$G906))</f>
        <v/>
      </c>
      <c r="L906" s="4" t="n"/>
      <c r="M906" s="4" t="n"/>
      <c r="N906" s="10">
        <f>IF(M906="","",SUMIFS(purchase!$N:$N,purchase!$C:$C,$C906,purchase!$E:$E,$E906,purchase!$G:$G,"&gt;="&amp;$F906,purchase!$G:$G,"&lt;="&amp;$G906))</f>
        <v/>
      </c>
      <c r="O906" s="10">
        <f>IF(M906="","",M906-N906)</f>
        <v/>
      </c>
      <c r="P906" s="11">
        <f>IF(M906=0,"",N906/M906)</f>
        <v/>
      </c>
      <c r="Q906" s="12">
        <f>IF(OR(G906="",O906=""),"",
IF(AND(G906&lt;TODAY(),O906&gt;0),"YES","NO"))</f>
        <v/>
      </c>
      <c r="R906" s="13" t="n"/>
      <c r="S906" s="14" t="n"/>
      <c r="T906" s="15">
        <f>IF(Q906="YES", IF(R906="Company",L906*(1+S906),IF(R906="Vendor",L906*(1-S906),"")),"")</f>
        <v/>
      </c>
      <c r="U906" s="15">
        <f>IF(Q906="YES",O906*T906,"")</f>
        <v/>
      </c>
      <c r="V906" s="16" t="n"/>
      <c r="W906" s="17">
        <f>IF(Q906="YES",G906+V906,"")</f>
        <v/>
      </c>
      <c r="X906" s="18">
        <f>IF(Q906="YES",IF(TODAY()&gt;W906,"OVERDUE","WITHIN TIME"),"")</f>
        <v/>
      </c>
    </row>
    <row r="907">
      <c r="A907" s="3" t="n">
        <v>903</v>
      </c>
      <c r="B907" s="4" t="n"/>
      <c r="C907" s="4" t="n"/>
      <c r="D907" s="5">
        <f>IF(E907="NRFC","Natural Rubber Field Coagulam","")</f>
        <v/>
      </c>
      <c r="E907" s="4" t="n"/>
      <c r="F907" s="6" t="n"/>
      <c r="G907" s="6" t="n"/>
      <c r="H907" s="7">
        <f>IF(G907="","",G907-TODAY())</f>
        <v/>
      </c>
      <c r="I907" s="8">
        <f>IF(G907="","",
IF(G907&lt;TODAY(),
IF(O907&gt;0,"Violated","Completed"),
IF(H907&lt;=7,"Expiring Soon",
"Active")))</f>
        <v/>
      </c>
      <c r="J907" s="8">
        <f>IF(C907="","",COUNTIFS(purchase!$C:$C,$C907,purchase!$E:$E,$E907,purchase!$G:$G,"&gt;="&amp;$F907,purchase!$G:$G,"&lt;="&amp;$G907))</f>
        <v/>
      </c>
      <c r="K907" s="9">
        <f>IF(COUNTIFS(purchase!$C:$C,$C907,purchase!$E:$E,$E907,purchase!$G:$G,"&gt;="&amp;$F907,purchase!$G:$G,"&lt;="&amp;$G907)=0,"",_xlfn.MAXIFS(purchase!$G:$G,purchase!$C:$C,$C907,purchase!$E:$E,$E907,purchase!$G:$G,"&gt;="&amp;$F907,purchase!$G:$G,"&lt;="&amp;$G907))</f>
        <v/>
      </c>
      <c r="L907" s="4" t="n"/>
      <c r="M907" s="4" t="n"/>
      <c r="N907" s="10">
        <f>IF(M907="","",SUMIFS(purchase!$N:$N,purchase!$C:$C,$C907,purchase!$E:$E,$E907,purchase!$G:$G,"&gt;="&amp;$F907,purchase!$G:$G,"&lt;="&amp;$G907))</f>
        <v/>
      </c>
      <c r="O907" s="10">
        <f>IF(M907="","",M907-N907)</f>
        <v/>
      </c>
      <c r="P907" s="11">
        <f>IF(M907=0,"",N907/M907)</f>
        <v/>
      </c>
      <c r="Q907" s="12">
        <f>IF(OR(G907="",O907=""),"",
IF(AND(G907&lt;TODAY(),O907&gt;0),"YES","NO"))</f>
        <v/>
      </c>
      <c r="R907" s="13" t="n"/>
      <c r="S907" s="14" t="n"/>
      <c r="T907" s="15">
        <f>IF(Q907="YES", IF(R907="Company",L907*(1+S907),IF(R907="Vendor",L907*(1-S907),"")),"")</f>
        <v/>
      </c>
      <c r="U907" s="15">
        <f>IF(Q907="YES",O907*T907,"")</f>
        <v/>
      </c>
      <c r="V907" s="16" t="n"/>
      <c r="W907" s="17">
        <f>IF(Q907="YES",G907+V907,"")</f>
        <v/>
      </c>
      <c r="X907" s="18">
        <f>IF(Q907="YES",IF(TODAY()&gt;W907,"OVERDUE","WITHIN TIME"),"")</f>
        <v/>
      </c>
    </row>
    <row r="908">
      <c r="A908" s="3" t="n">
        <v>904</v>
      </c>
      <c r="B908" s="4" t="n"/>
      <c r="C908" s="4" t="n"/>
      <c r="D908" s="5">
        <f>IF(E908="NRFC","Natural Rubber Field Coagulam","")</f>
        <v/>
      </c>
      <c r="E908" s="4" t="n"/>
      <c r="F908" s="6" t="n"/>
      <c r="G908" s="6" t="n"/>
      <c r="H908" s="7">
        <f>IF(G908="","",G908-TODAY())</f>
        <v/>
      </c>
      <c r="I908" s="8">
        <f>IF(G908="","",
IF(G908&lt;TODAY(),
IF(O908&gt;0,"Violated","Completed"),
IF(H908&lt;=7,"Expiring Soon",
"Active")))</f>
        <v/>
      </c>
      <c r="J908" s="8">
        <f>IF(C908="","",COUNTIFS(purchase!$C:$C,$C908,purchase!$E:$E,$E908,purchase!$G:$G,"&gt;="&amp;$F908,purchase!$G:$G,"&lt;="&amp;$G908))</f>
        <v/>
      </c>
      <c r="K908" s="9">
        <f>IF(COUNTIFS(purchase!$C:$C,$C908,purchase!$E:$E,$E908,purchase!$G:$G,"&gt;="&amp;$F908,purchase!$G:$G,"&lt;="&amp;$G908)=0,"",_xlfn.MAXIFS(purchase!$G:$G,purchase!$C:$C,$C908,purchase!$E:$E,$E908,purchase!$G:$G,"&gt;="&amp;$F908,purchase!$G:$G,"&lt;="&amp;$G908))</f>
        <v/>
      </c>
      <c r="L908" s="4" t="n"/>
      <c r="M908" s="4" t="n"/>
      <c r="N908" s="10">
        <f>IF(M908="","",SUMIFS(purchase!$N:$N,purchase!$C:$C,$C908,purchase!$E:$E,$E908,purchase!$G:$G,"&gt;="&amp;$F908,purchase!$G:$G,"&lt;="&amp;$G908))</f>
        <v/>
      </c>
      <c r="O908" s="10">
        <f>IF(M908="","",M908-N908)</f>
        <v/>
      </c>
      <c r="P908" s="11">
        <f>IF(M908=0,"",N908/M908)</f>
        <v/>
      </c>
      <c r="Q908" s="12">
        <f>IF(OR(G908="",O908=""),"",
IF(AND(G908&lt;TODAY(),O908&gt;0),"YES","NO"))</f>
        <v/>
      </c>
      <c r="R908" s="13" t="n"/>
      <c r="S908" s="14" t="n"/>
      <c r="T908" s="15">
        <f>IF(Q908="YES", IF(R908="Company",L908*(1+S908),IF(R908="Vendor",L908*(1-S908),"")),"")</f>
        <v/>
      </c>
      <c r="U908" s="15">
        <f>IF(Q908="YES",O908*T908,"")</f>
        <v/>
      </c>
      <c r="V908" s="16" t="n"/>
      <c r="W908" s="17">
        <f>IF(Q908="YES",G908+V908,"")</f>
        <v/>
      </c>
      <c r="X908" s="18">
        <f>IF(Q908="YES",IF(TODAY()&gt;W908,"OVERDUE","WITHIN TIME"),"")</f>
        <v/>
      </c>
    </row>
    <row r="909">
      <c r="A909" s="3" t="n">
        <v>905</v>
      </c>
      <c r="B909" s="4" t="n"/>
      <c r="C909" s="4" t="n"/>
      <c r="D909" s="5">
        <f>IF(E909="NRFC","Natural Rubber Field Coagulam","")</f>
        <v/>
      </c>
      <c r="E909" s="4" t="n"/>
      <c r="F909" s="6" t="n"/>
      <c r="G909" s="6" t="n"/>
      <c r="H909" s="7">
        <f>IF(G909="","",G909-TODAY())</f>
        <v/>
      </c>
      <c r="I909" s="8">
        <f>IF(G909="","",
IF(G909&lt;TODAY(),
IF(O909&gt;0,"Violated","Completed"),
IF(H909&lt;=7,"Expiring Soon",
"Active")))</f>
        <v/>
      </c>
      <c r="J909" s="8">
        <f>IF(C909="","",COUNTIFS(purchase!$C:$C,$C909,purchase!$E:$E,$E909,purchase!$G:$G,"&gt;="&amp;$F909,purchase!$G:$G,"&lt;="&amp;$G909))</f>
        <v/>
      </c>
      <c r="K909" s="9">
        <f>IF(COUNTIFS(purchase!$C:$C,$C909,purchase!$E:$E,$E909,purchase!$G:$G,"&gt;="&amp;$F909,purchase!$G:$G,"&lt;="&amp;$G909)=0,"",_xlfn.MAXIFS(purchase!$G:$G,purchase!$C:$C,$C909,purchase!$E:$E,$E909,purchase!$G:$G,"&gt;="&amp;$F909,purchase!$G:$G,"&lt;="&amp;$G909))</f>
        <v/>
      </c>
      <c r="L909" s="4" t="n"/>
      <c r="M909" s="4" t="n"/>
      <c r="N909" s="10">
        <f>IF(M909="","",SUMIFS(purchase!$N:$N,purchase!$C:$C,$C909,purchase!$E:$E,$E909,purchase!$G:$G,"&gt;="&amp;$F909,purchase!$G:$G,"&lt;="&amp;$G909))</f>
        <v/>
      </c>
      <c r="O909" s="10">
        <f>IF(M909="","",M909-N909)</f>
        <v/>
      </c>
      <c r="P909" s="11">
        <f>IF(M909=0,"",N909/M909)</f>
        <v/>
      </c>
      <c r="Q909" s="12">
        <f>IF(OR(G909="",O909=""),"",
IF(AND(G909&lt;TODAY(),O909&gt;0),"YES","NO"))</f>
        <v/>
      </c>
      <c r="R909" s="13" t="n"/>
      <c r="S909" s="14" t="n"/>
      <c r="T909" s="15">
        <f>IF(Q909="YES", IF(R909="Company",L909*(1+S909),IF(R909="Vendor",L909*(1-S909),"")),"")</f>
        <v/>
      </c>
      <c r="U909" s="15">
        <f>IF(Q909="YES",O909*T909,"")</f>
        <v/>
      </c>
      <c r="V909" s="16" t="n"/>
      <c r="W909" s="17">
        <f>IF(Q909="YES",G909+V909,"")</f>
        <v/>
      </c>
      <c r="X909" s="18">
        <f>IF(Q909="YES",IF(TODAY()&gt;W909,"OVERDUE","WITHIN TIME"),"")</f>
        <v/>
      </c>
    </row>
    <row r="910">
      <c r="A910" s="3" t="n">
        <v>906</v>
      </c>
      <c r="B910" s="4" t="n"/>
      <c r="C910" s="4" t="n"/>
      <c r="D910" s="5">
        <f>IF(E910="NRFC","Natural Rubber Field Coagulam","")</f>
        <v/>
      </c>
      <c r="E910" s="4" t="n"/>
      <c r="F910" s="6" t="n"/>
      <c r="G910" s="6" t="n"/>
      <c r="H910" s="7">
        <f>IF(G910="","",G910-TODAY())</f>
        <v/>
      </c>
      <c r="I910" s="8">
        <f>IF(G910="","",
IF(G910&lt;TODAY(),
IF(O910&gt;0,"Violated","Completed"),
IF(H910&lt;=7,"Expiring Soon",
"Active")))</f>
        <v/>
      </c>
      <c r="J910" s="8">
        <f>IF(C910="","",COUNTIFS(purchase!$C:$C,$C910,purchase!$E:$E,$E910,purchase!$G:$G,"&gt;="&amp;$F910,purchase!$G:$G,"&lt;="&amp;$G910))</f>
        <v/>
      </c>
      <c r="K910" s="9">
        <f>IF(COUNTIFS(purchase!$C:$C,$C910,purchase!$E:$E,$E910,purchase!$G:$G,"&gt;="&amp;$F910,purchase!$G:$G,"&lt;="&amp;$G910)=0,"",_xlfn.MAXIFS(purchase!$G:$G,purchase!$C:$C,$C910,purchase!$E:$E,$E910,purchase!$G:$G,"&gt;="&amp;$F910,purchase!$G:$G,"&lt;="&amp;$G910))</f>
        <v/>
      </c>
      <c r="L910" s="4" t="n"/>
      <c r="M910" s="4" t="n"/>
      <c r="N910" s="10">
        <f>IF(M910="","",SUMIFS(purchase!$N:$N,purchase!$C:$C,$C910,purchase!$E:$E,$E910,purchase!$G:$G,"&gt;="&amp;$F910,purchase!$G:$G,"&lt;="&amp;$G910))</f>
        <v/>
      </c>
      <c r="O910" s="10">
        <f>IF(M910="","",M910-N910)</f>
        <v/>
      </c>
      <c r="P910" s="11">
        <f>IF(M910=0,"",N910/M910)</f>
        <v/>
      </c>
      <c r="Q910" s="12">
        <f>IF(OR(G910="",O910=""),"",
IF(AND(G910&lt;TODAY(),O910&gt;0),"YES","NO"))</f>
        <v/>
      </c>
      <c r="R910" s="13" t="n"/>
      <c r="S910" s="14" t="n"/>
      <c r="T910" s="15">
        <f>IF(Q910="YES", IF(R910="Company",L910*(1+S910),IF(R910="Vendor",L910*(1-S910),"")),"")</f>
        <v/>
      </c>
      <c r="U910" s="15">
        <f>IF(Q910="YES",O910*T910,"")</f>
        <v/>
      </c>
      <c r="V910" s="16" t="n"/>
      <c r="W910" s="17">
        <f>IF(Q910="YES",G910+V910,"")</f>
        <v/>
      </c>
      <c r="X910" s="18">
        <f>IF(Q910="YES",IF(TODAY()&gt;W910,"OVERDUE","WITHIN TIME"),"")</f>
        <v/>
      </c>
    </row>
    <row r="911">
      <c r="A911" s="3" t="n">
        <v>907</v>
      </c>
      <c r="B911" s="4" t="n"/>
      <c r="C911" s="4" t="n"/>
      <c r="D911" s="5">
        <f>IF(E911="NRFC","Natural Rubber Field Coagulam","")</f>
        <v/>
      </c>
      <c r="E911" s="4" t="n"/>
      <c r="F911" s="6" t="n"/>
      <c r="G911" s="6" t="n"/>
      <c r="H911" s="7">
        <f>IF(G911="","",G911-TODAY())</f>
        <v/>
      </c>
      <c r="I911" s="8">
        <f>IF(G911="","",
IF(G911&lt;TODAY(),
IF(O911&gt;0,"Violated","Completed"),
IF(H911&lt;=7,"Expiring Soon",
"Active")))</f>
        <v/>
      </c>
      <c r="J911" s="8">
        <f>IF(C911="","",COUNTIFS(purchase!$C:$C,$C911,purchase!$E:$E,$E911,purchase!$G:$G,"&gt;="&amp;$F911,purchase!$G:$G,"&lt;="&amp;$G911))</f>
        <v/>
      </c>
      <c r="K911" s="9">
        <f>IF(COUNTIFS(purchase!$C:$C,$C911,purchase!$E:$E,$E911,purchase!$G:$G,"&gt;="&amp;$F911,purchase!$G:$G,"&lt;="&amp;$G911)=0,"",_xlfn.MAXIFS(purchase!$G:$G,purchase!$C:$C,$C911,purchase!$E:$E,$E911,purchase!$G:$G,"&gt;="&amp;$F911,purchase!$G:$G,"&lt;="&amp;$G911))</f>
        <v/>
      </c>
      <c r="L911" s="4" t="n"/>
      <c r="M911" s="4" t="n"/>
      <c r="N911" s="10">
        <f>IF(M911="","",SUMIFS(purchase!$N:$N,purchase!$C:$C,$C911,purchase!$E:$E,$E911,purchase!$G:$G,"&gt;="&amp;$F911,purchase!$G:$G,"&lt;="&amp;$G911))</f>
        <v/>
      </c>
      <c r="O911" s="10">
        <f>IF(M911="","",M911-N911)</f>
        <v/>
      </c>
      <c r="P911" s="11">
        <f>IF(M911=0,"",N911/M911)</f>
        <v/>
      </c>
      <c r="Q911" s="12">
        <f>IF(OR(G911="",O911=""),"",
IF(AND(G911&lt;TODAY(),O911&gt;0),"YES","NO"))</f>
        <v/>
      </c>
      <c r="R911" s="13" t="n"/>
      <c r="S911" s="14" t="n"/>
      <c r="T911" s="15">
        <f>IF(Q911="YES", IF(R911="Company",L911*(1+S911),IF(R911="Vendor",L911*(1-S911),"")),"")</f>
        <v/>
      </c>
      <c r="U911" s="15">
        <f>IF(Q911="YES",O911*T911,"")</f>
        <v/>
      </c>
      <c r="V911" s="16" t="n"/>
      <c r="W911" s="17">
        <f>IF(Q911="YES",G911+V911,"")</f>
        <v/>
      </c>
      <c r="X911" s="18">
        <f>IF(Q911="YES",IF(TODAY()&gt;W911,"OVERDUE","WITHIN TIME"),"")</f>
        <v/>
      </c>
    </row>
    <row r="912">
      <c r="A912" s="3" t="n">
        <v>908</v>
      </c>
      <c r="B912" s="4" t="n"/>
      <c r="C912" s="4" t="n"/>
      <c r="D912" s="5">
        <f>IF(E912="NRFC","Natural Rubber Field Coagulam","")</f>
        <v/>
      </c>
      <c r="E912" s="4" t="n"/>
      <c r="F912" s="6" t="n"/>
      <c r="G912" s="6" t="n"/>
      <c r="H912" s="7">
        <f>IF(G912="","",G912-TODAY())</f>
        <v/>
      </c>
      <c r="I912" s="8">
        <f>IF(G912="","",
IF(G912&lt;TODAY(),
IF(O912&gt;0,"Violated","Completed"),
IF(H912&lt;=7,"Expiring Soon",
"Active")))</f>
        <v/>
      </c>
      <c r="J912" s="8">
        <f>IF(C912="","",COUNTIFS(purchase!$C:$C,$C912,purchase!$E:$E,$E912,purchase!$G:$G,"&gt;="&amp;$F912,purchase!$G:$G,"&lt;="&amp;$G912))</f>
        <v/>
      </c>
      <c r="K912" s="9">
        <f>IF(COUNTIFS(purchase!$C:$C,$C912,purchase!$E:$E,$E912,purchase!$G:$G,"&gt;="&amp;$F912,purchase!$G:$G,"&lt;="&amp;$G912)=0,"",_xlfn.MAXIFS(purchase!$G:$G,purchase!$C:$C,$C912,purchase!$E:$E,$E912,purchase!$G:$G,"&gt;="&amp;$F912,purchase!$G:$G,"&lt;="&amp;$G912))</f>
        <v/>
      </c>
      <c r="L912" s="4" t="n"/>
      <c r="M912" s="4" t="n"/>
      <c r="N912" s="10">
        <f>IF(M912="","",SUMIFS(purchase!$N:$N,purchase!$C:$C,$C912,purchase!$E:$E,$E912,purchase!$G:$G,"&gt;="&amp;$F912,purchase!$G:$G,"&lt;="&amp;$G912))</f>
        <v/>
      </c>
      <c r="O912" s="10">
        <f>IF(M912="","",M912-N912)</f>
        <v/>
      </c>
      <c r="P912" s="11">
        <f>IF(M912=0,"",N912/M912)</f>
        <v/>
      </c>
      <c r="Q912" s="12">
        <f>IF(OR(G912="",O912=""),"",
IF(AND(G912&lt;TODAY(),O912&gt;0),"YES","NO"))</f>
        <v/>
      </c>
      <c r="R912" s="13" t="n"/>
      <c r="S912" s="14" t="n"/>
      <c r="T912" s="15">
        <f>IF(Q912="YES", IF(R912="Company",L912*(1+S912),IF(R912="Vendor",L912*(1-S912),"")),"")</f>
        <v/>
      </c>
      <c r="U912" s="15">
        <f>IF(Q912="YES",O912*T912,"")</f>
        <v/>
      </c>
      <c r="V912" s="16" t="n"/>
      <c r="W912" s="17">
        <f>IF(Q912="YES",G912+V912,"")</f>
        <v/>
      </c>
      <c r="X912" s="18">
        <f>IF(Q912="YES",IF(TODAY()&gt;W912,"OVERDUE","WITHIN TIME"),"")</f>
        <v/>
      </c>
    </row>
    <row r="913">
      <c r="A913" s="3" t="n">
        <v>909</v>
      </c>
      <c r="B913" s="4" t="n"/>
      <c r="C913" s="4" t="n"/>
      <c r="D913" s="5">
        <f>IF(E913="NRFC","Natural Rubber Field Coagulam","")</f>
        <v/>
      </c>
      <c r="E913" s="4" t="n"/>
      <c r="F913" s="6" t="n"/>
      <c r="G913" s="6" t="n"/>
      <c r="H913" s="7">
        <f>IF(G913="","",G913-TODAY())</f>
        <v/>
      </c>
      <c r="I913" s="8">
        <f>IF(G913="","",
IF(G913&lt;TODAY(),
IF(O913&gt;0,"Violated","Completed"),
IF(H913&lt;=7,"Expiring Soon",
"Active")))</f>
        <v/>
      </c>
      <c r="J913" s="8">
        <f>IF(C913="","",COUNTIFS(purchase!$C:$C,$C913,purchase!$E:$E,$E913,purchase!$G:$G,"&gt;="&amp;$F913,purchase!$G:$G,"&lt;="&amp;$G913))</f>
        <v/>
      </c>
      <c r="K913" s="9">
        <f>IF(COUNTIFS(purchase!$C:$C,$C913,purchase!$E:$E,$E913,purchase!$G:$G,"&gt;="&amp;$F913,purchase!$G:$G,"&lt;="&amp;$G913)=0,"",_xlfn.MAXIFS(purchase!$G:$G,purchase!$C:$C,$C913,purchase!$E:$E,$E913,purchase!$G:$G,"&gt;="&amp;$F913,purchase!$G:$G,"&lt;="&amp;$G913))</f>
        <v/>
      </c>
      <c r="L913" s="4" t="n"/>
      <c r="M913" s="4" t="n"/>
      <c r="N913" s="10">
        <f>IF(M913="","",SUMIFS(purchase!$N:$N,purchase!$C:$C,$C913,purchase!$E:$E,$E913,purchase!$G:$G,"&gt;="&amp;$F913,purchase!$G:$G,"&lt;="&amp;$G913))</f>
        <v/>
      </c>
      <c r="O913" s="10">
        <f>IF(M913="","",M913-N913)</f>
        <v/>
      </c>
      <c r="P913" s="11">
        <f>IF(M913=0,"",N913/M913)</f>
        <v/>
      </c>
      <c r="Q913" s="12">
        <f>IF(OR(G913="",O913=""),"",
IF(AND(G913&lt;TODAY(),O913&gt;0),"YES","NO"))</f>
        <v/>
      </c>
      <c r="R913" s="13" t="n"/>
      <c r="S913" s="14" t="n"/>
      <c r="T913" s="15">
        <f>IF(Q913="YES", IF(R913="Company",L913*(1+S913),IF(R913="Vendor",L913*(1-S913),"")),"")</f>
        <v/>
      </c>
      <c r="U913" s="15">
        <f>IF(Q913="YES",O913*T913,"")</f>
        <v/>
      </c>
      <c r="V913" s="16" t="n"/>
      <c r="W913" s="17">
        <f>IF(Q913="YES",G913+V913,"")</f>
        <v/>
      </c>
      <c r="X913" s="18">
        <f>IF(Q913="YES",IF(TODAY()&gt;W913,"OVERDUE","WITHIN TIME"),"")</f>
        <v/>
      </c>
    </row>
    <row r="914">
      <c r="A914" s="3" t="n">
        <v>910</v>
      </c>
      <c r="B914" s="4" t="n"/>
      <c r="C914" s="4" t="n"/>
      <c r="D914" s="5">
        <f>IF(E914="NRFC","Natural Rubber Field Coagulam","")</f>
        <v/>
      </c>
      <c r="E914" s="4" t="n"/>
      <c r="F914" s="6" t="n"/>
      <c r="G914" s="6" t="n"/>
      <c r="H914" s="7">
        <f>IF(G914="","",G914-TODAY())</f>
        <v/>
      </c>
      <c r="I914" s="8">
        <f>IF(G914="","",
IF(G914&lt;TODAY(),
IF(O914&gt;0,"Violated","Completed"),
IF(H914&lt;=7,"Expiring Soon",
"Active")))</f>
        <v/>
      </c>
      <c r="J914" s="8">
        <f>IF(C914="","",COUNTIFS(purchase!$C:$C,$C914,purchase!$E:$E,$E914,purchase!$G:$G,"&gt;="&amp;$F914,purchase!$G:$G,"&lt;="&amp;$G914))</f>
        <v/>
      </c>
      <c r="K914" s="9">
        <f>IF(COUNTIFS(purchase!$C:$C,$C914,purchase!$E:$E,$E914,purchase!$G:$G,"&gt;="&amp;$F914,purchase!$G:$G,"&lt;="&amp;$G914)=0,"",_xlfn.MAXIFS(purchase!$G:$G,purchase!$C:$C,$C914,purchase!$E:$E,$E914,purchase!$G:$G,"&gt;="&amp;$F914,purchase!$G:$G,"&lt;="&amp;$G914))</f>
        <v/>
      </c>
      <c r="L914" s="4" t="n"/>
      <c r="M914" s="4" t="n"/>
      <c r="N914" s="10">
        <f>IF(M914="","",SUMIFS(purchase!$N:$N,purchase!$C:$C,$C914,purchase!$E:$E,$E914,purchase!$G:$G,"&gt;="&amp;$F914,purchase!$G:$G,"&lt;="&amp;$G914))</f>
        <v/>
      </c>
      <c r="O914" s="10">
        <f>IF(M914="","",M914-N914)</f>
        <v/>
      </c>
      <c r="P914" s="11">
        <f>IF(M914=0,"",N914/M914)</f>
        <v/>
      </c>
      <c r="Q914" s="12">
        <f>IF(OR(G914="",O914=""),"",
IF(AND(G914&lt;TODAY(),O914&gt;0),"YES","NO"))</f>
        <v/>
      </c>
      <c r="R914" s="13" t="n"/>
      <c r="S914" s="14" t="n"/>
      <c r="T914" s="15">
        <f>IF(Q914="YES", IF(R914="Company",L914*(1+S914),IF(R914="Vendor",L914*(1-S914),"")),"")</f>
        <v/>
      </c>
      <c r="U914" s="15">
        <f>IF(Q914="YES",O914*T914,"")</f>
        <v/>
      </c>
      <c r="V914" s="16" t="n"/>
      <c r="W914" s="17">
        <f>IF(Q914="YES",G914+V914,"")</f>
        <v/>
      </c>
      <c r="X914" s="18">
        <f>IF(Q914="YES",IF(TODAY()&gt;W914,"OVERDUE","WITHIN TIME"),"")</f>
        <v/>
      </c>
    </row>
    <row r="915">
      <c r="A915" s="3" t="n">
        <v>911</v>
      </c>
      <c r="B915" s="4" t="n"/>
      <c r="C915" s="4" t="n"/>
      <c r="D915" s="5">
        <f>IF(E915="NRFC","Natural Rubber Field Coagulam","")</f>
        <v/>
      </c>
      <c r="E915" s="4" t="n"/>
      <c r="F915" s="6" t="n"/>
      <c r="G915" s="6" t="n"/>
      <c r="H915" s="7">
        <f>IF(G915="","",G915-TODAY())</f>
        <v/>
      </c>
      <c r="I915" s="8">
        <f>IF(G915="","",
IF(G915&lt;TODAY(),
IF(O915&gt;0,"Violated","Completed"),
IF(H915&lt;=7,"Expiring Soon",
"Active")))</f>
        <v/>
      </c>
      <c r="J915" s="8">
        <f>IF(C915="","",COUNTIFS(purchase!$C:$C,$C915,purchase!$E:$E,$E915,purchase!$G:$G,"&gt;="&amp;$F915,purchase!$G:$G,"&lt;="&amp;$G915))</f>
        <v/>
      </c>
      <c r="K915" s="9">
        <f>IF(COUNTIFS(purchase!$C:$C,$C915,purchase!$E:$E,$E915,purchase!$G:$G,"&gt;="&amp;$F915,purchase!$G:$G,"&lt;="&amp;$G915)=0,"",_xlfn.MAXIFS(purchase!$G:$G,purchase!$C:$C,$C915,purchase!$E:$E,$E915,purchase!$G:$G,"&gt;="&amp;$F915,purchase!$G:$G,"&lt;="&amp;$G915))</f>
        <v/>
      </c>
      <c r="L915" s="4" t="n"/>
      <c r="M915" s="4" t="n"/>
      <c r="N915" s="10">
        <f>IF(M915="","",SUMIFS(purchase!$N:$N,purchase!$C:$C,$C915,purchase!$E:$E,$E915,purchase!$G:$G,"&gt;="&amp;$F915,purchase!$G:$G,"&lt;="&amp;$G915))</f>
        <v/>
      </c>
      <c r="O915" s="10">
        <f>IF(M915="","",M915-N915)</f>
        <v/>
      </c>
      <c r="P915" s="11">
        <f>IF(M915=0,"",N915/M915)</f>
        <v/>
      </c>
      <c r="Q915" s="12">
        <f>IF(OR(G915="",O915=""),"",
IF(AND(G915&lt;TODAY(),O915&gt;0),"YES","NO"))</f>
        <v/>
      </c>
      <c r="R915" s="13" t="n"/>
      <c r="S915" s="14" t="n"/>
      <c r="T915" s="15">
        <f>IF(Q915="YES", IF(R915="Company",L915*(1+S915),IF(R915="Vendor",L915*(1-S915),"")),"")</f>
        <v/>
      </c>
      <c r="U915" s="15">
        <f>IF(Q915="YES",O915*T915,"")</f>
        <v/>
      </c>
      <c r="V915" s="16" t="n"/>
      <c r="W915" s="17">
        <f>IF(Q915="YES",G915+V915,"")</f>
        <v/>
      </c>
      <c r="X915" s="18">
        <f>IF(Q915="YES",IF(TODAY()&gt;W915,"OVERDUE","WITHIN TIME"),"")</f>
        <v/>
      </c>
    </row>
    <row r="916">
      <c r="A916" s="3" t="n">
        <v>912</v>
      </c>
      <c r="B916" s="4" t="n"/>
      <c r="C916" s="4" t="n"/>
      <c r="D916" s="5">
        <f>IF(E916="NRFC","Natural Rubber Field Coagulam","")</f>
        <v/>
      </c>
      <c r="E916" s="4" t="n"/>
      <c r="F916" s="6" t="n"/>
      <c r="G916" s="6" t="n"/>
      <c r="H916" s="7">
        <f>IF(G916="","",G916-TODAY())</f>
        <v/>
      </c>
      <c r="I916" s="8">
        <f>IF(G916="","",
IF(G916&lt;TODAY(),
IF(O916&gt;0,"Violated","Completed"),
IF(H916&lt;=7,"Expiring Soon",
"Active")))</f>
        <v/>
      </c>
      <c r="J916" s="8">
        <f>IF(C916="","",COUNTIFS(purchase!$C:$C,$C916,purchase!$E:$E,$E916,purchase!$G:$G,"&gt;="&amp;$F916,purchase!$G:$G,"&lt;="&amp;$G916))</f>
        <v/>
      </c>
      <c r="K916" s="9">
        <f>IF(COUNTIFS(purchase!$C:$C,$C916,purchase!$E:$E,$E916,purchase!$G:$G,"&gt;="&amp;$F916,purchase!$G:$G,"&lt;="&amp;$G916)=0,"",_xlfn.MAXIFS(purchase!$G:$G,purchase!$C:$C,$C916,purchase!$E:$E,$E916,purchase!$G:$G,"&gt;="&amp;$F916,purchase!$G:$G,"&lt;="&amp;$G916))</f>
        <v/>
      </c>
      <c r="L916" s="4" t="n"/>
      <c r="M916" s="4" t="n"/>
      <c r="N916" s="10">
        <f>IF(M916="","",SUMIFS(purchase!$N:$N,purchase!$C:$C,$C916,purchase!$E:$E,$E916,purchase!$G:$G,"&gt;="&amp;$F916,purchase!$G:$G,"&lt;="&amp;$G916))</f>
        <v/>
      </c>
      <c r="O916" s="10">
        <f>IF(M916="","",M916-N916)</f>
        <v/>
      </c>
      <c r="P916" s="11">
        <f>IF(M916=0,"",N916/M916)</f>
        <v/>
      </c>
      <c r="Q916" s="12">
        <f>IF(OR(G916="",O916=""),"",
IF(AND(G916&lt;TODAY(),O916&gt;0),"YES","NO"))</f>
        <v/>
      </c>
      <c r="R916" s="13" t="n"/>
      <c r="S916" s="14" t="n"/>
      <c r="T916" s="15">
        <f>IF(Q916="YES", IF(R916="Company",L916*(1+S916),IF(R916="Vendor",L916*(1-S916),"")),"")</f>
        <v/>
      </c>
      <c r="U916" s="15">
        <f>IF(Q916="YES",O916*T916,"")</f>
        <v/>
      </c>
      <c r="V916" s="16" t="n"/>
      <c r="W916" s="17">
        <f>IF(Q916="YES",G916+V916,"")</f>
        <v/>
      </c>
      <c r="X916" s="18">
        <f>IF(Q916="YES",IF(TODAY()&gt;W916,"OVERDUE","WITHIN TIME"),"")</f>
        <v/>
      </c>
    </row>
    <row r="917">
      <c r="A917" s="3" t="n">
        <v>913</v>
      </c>
      <c r="B917" s="4" t="n"/>
      <c r="C917" s="4" t="n"/>
      <c r="D917" s="5">
        <f>IF(E917="NRFC","Natural Rubber Field Coagulam","")</f>
        <v/>
      </c>
      <c r="E917" s="4" t="n"/>
      <c r="F917" s="6" t="n"/>
      <c r="G917" s="6" t="n"/>
      <c r="H917" s="7">
        <f>IF(G917="","",G917-TODAY())</f>
        <v/>
      </c>
      <c r="I917" s="8">
        <f>IF(G917="","",
IF(G917&lt;TODAY(),
IF(O917&gt;0,"Violated","Completed"),
IF(H917&lt;=7,"Expiring Soon",
"Active")))</f>
        <v/>
      </c>
      <c r="J917" s="8">
        <f>IF(C917="","",COUNTIFS(purchase!$C:$C,$C917,purchase!$E:$E,$E917,purchase!$G:$G,"&gt;="&amp;$F917,purchase!$G:$G,"&lt;="&amp;$G917))</f>
        <v/>
      </c>
      <c r="K917" s="9">
        <f>IF(COUNTIFS(purchase!$C:$C,$C917,purchase!$E:$E,$E917,purchase!$G:$G,"&gt;="&amp;$F917,purchase!$G:$G,"&lt;="&amp;$G917)=0,"",_xlfn.MAXIFS(purchase!$G:$G,purchase!$C:$C,$C917,purchase!$E:$E,$E917,purchase!$G:$G,"&gt;="&amp;$F917,purchase!$G:$G,"&lt;="&amp;$G917))</f>
        <v/>
      </c>
      <c r="L917" s="4" t="n"/>
      <c r="M917" s="4" t="n"/>
      <c r="N917" s="10">
        <f>IF(M917="","",SUMIFS(purchase!$N:$N,purchase!$C:$C,$C917,purchase!$E:$E,$E917,purchase!$G:$G,"&gt;="&amp;$F917,purchase!$G:$G,"&lt;="&amp;$G917))</f>
        <v/>
      </c>
      <c r="O917" s="10">
        <f>IF(M917="","",M917-N917)</f>
        <v/>
      </c>
      <c r="P917" s="11">
        <f>IF(M917=0,"",N917/M917)</f>
        <v/>
      </c>
      <c r="Q917" s="12">
        <f>IF(OR(G917="",O917=""),"",
IF(AND(G917&lt;TODAY(),O917&gt;0),"YES","NO"))</f>
        <v/>
      </c>
      <c r="R917" s="13" t="n"/>
      <c r="S917" s="14" t="n"/>
      <c r="T917" s="15">
        <f>IF(Q917="YES", IF(R917="Company",L917*(1+S917),IF(R917="Vendor",L917*(1-S917),"")),"")</f>
        <v/>
      </c>
      <c r="U917" s="15">
        <f>IF(Q917="YES",O917*T917,"")</f>
        <v/>
      </c>
      <c r="V917" s="16" t="n"/>
      <c r="W917" s="17">
        <f>IF(Q917="YES",G917+V917,"")</f>
        <v/>
      </c>
      <c r="X917" s="18">
        <f>IF(Q917="YES",IF(TODAY()&gt;W917,"OVERDUE","WITHIN TIME"),"")</f>
        <v/>
      </c>
    </row>
    <row r="918">
      <c r="A918" s="3" t="n">
        <v>914</v>
      </c>
      <c r="B918" s="4" t="n"/>
      <c r="C918" s="4" t="n"/>
      <c r="D918" s="5">
        <f>IF(E918="NRFC","Natural Rubber Field Coagulam","")</f>
        <v/>
      </c>
      <c r="E918" s="4" t="n"/>
      <c r="F918" s="6" t="n"/>
      <c r="G918" s="6" t="n"/>
      <c r="H918" s="7">
        <f>IF(G918="","",G918-TODAY())</f>
        <v/>
      </c>
      <c r="I918" s="8">
        <f>IF(G918="","",
IF(G918&lt;TODAY(),
IF(O918&gt;0,"Violated","Completed"),
IF(H918&lt;=7,"Expiring Soon",
"Active")))</f>
        <v/>
      </c>
      <c r="J918" s="8">
        <f>IF(C918="","",COUNTIFS(purchase!$C:$C,$C918,purchase!$E:$E,$E918,purchase!$G:$G,"&gt;="&amp;$F918,purchase!$G:$G,"&lt;="&amp;$G918))</f>
        <v/>
      </c>
      <c r="K918" s="9">
        <f>IF(COUNTIFS(purchase!$C:$C,$C918,purchase!$E:$E,$E918,purchase!$G:$G,"&gt;="&amp;$F918,purchase!$G:$G,"&lt;="&amp;$G918)=0,"",_xlfn.MAXIFS(purchase!$G:$G,purchase!$C:$C,$C918,purchase!$E:$E,$E918,purchase!$G:$G,"&gt;="&amp;$F918,purchase!$G:$G,"&lt;="&amp;$G918))</f>
        <v/>
      </c>
      <c r="L918" s="4" t="n"/>
      <c r="M918" s="4" t="n"/>
      <c r="N918" s="10">
        <f>IF(M918="","",SUMIFS(purchase!$N:$N,purchase!$C:$C,$C918,purchase!$E:$E,$E918,purchase!$G:$G,"&gt;="&amp;$F918,purchase!$G:$G,"&lt;="&amp;$G918))</f>
        <v/>
      </c>
      <c r="O918" s="10">
        <f>IF(M918="","",M918-N918)</f>
        <v/>
      </c>
      <c r="P918" s="11">
        <f>IF(M918=0,"",N918/M918)</f>
        <v/>
      </c>
      <c r="Q918" s="12">
        <f>IF(OR(G918="",O918=""),"",
IF(AND(G918&lt;TODAY(),O918&gt;0),"YES","NO"))</f>
        <v/>
      </c>
      <c r="R918" s="13" t="n"/>
      <c r="S918" s="14" t="n"/>
      <c r="T918" s="15">
        <f>IF(Q918="YES", IF(R918="Company",L918*(1+S918),IF(R918="Vendor",L918*(1-S918),"")),"")</f>
        <v/>
      </c>
      <c r="U918" s="15">
        <f>IF(Q918="YES",O918*T918,"")</f>
        <v/>
      </c>
      <c r="V918" s="16" t="n"/>
      <c r="W918" s="17">
        <f>IF(Q918="YES",G918+V918,"")</f>
        <v/>
      </c>
      <c r="X918" s="18">
        <f>IF(Q918="YES",IF(TODAY()&gt;W918,"OVERDUE","WITHIN TIME"),"")</f>
        <v/>
      </c>
    </row>
    <row r="919">
      <c r="A919" s="3" t="n">
        <v>915</v>
      </c>
      <c r="B919" s="4" t="n"/>
      <c r="C919" s="4" t="n"/>
      <c r="D919" s="5">
        <f>IF(E919="NRFC","Natural Rubber Field Coagulam","")</f>
        <v/>
      </c>
      <c r="E919" s="4" t="n"/>
      <c r="F919" s="6" t="n"/>
      <c r="G919" s="6" t="n"/>
      <c r="H919" s="7">
        <f>IF(G919="","",G919-TODAY())</f>
        <v/>
      </c>
      <c r="I919" s="8">
        <f>IF(G919="","",
IF(G919&lt;TODAY(),
IF(O919&gt;0,"Violated","Completed"),
IF(H919&lt;=7,"Expiring Soon",
"Active")))</f>
        <v/>
      </c>
      <c r="J919" s="8">
        <f>IF(C919="","",COUNTIFS(purchase!$C:$C,$C919,purchase!$E:$E,$E919,purchase!$G:$G,"&gt;="&amp;$F919,purchase!$G:$G,"&lt;="&amp;$G919))</f>
        <v/>
      </c>
      <c r="K919" s="9">
        <f>IF(COUNTIFS(purchase!$C:$C,$C919,purchase!$E:$E,$E919,purchase!$G:$G,"&gt;="&amp;$F919,purchase!$G:$G,"&lt;="&amp;$G919)=0,"",_xlfn.MAXIFS(purchase!$G:$G,purchase!$C:$C,$C919,purchase!$E:$E,$E919,purchase!$G:$G,"&gt;="&amp;$F919,purchase!$G:$G,"&lt;="&amp;$G919))</f>
        <v/>
      </c>
      <c r="L919" s="4" t="n"/>
      <c r="M919" s="4" t="n"/>
      <c r="N919" s="10">
        <f>IF(M919="","",SUMIFS(purchase!$N:$N,purchase!$C:$C,$C919,purchase!$E:$E,$E919,purchase!$G:$G,"&gt;="&amp;$F919,purchase!$G:$G,"&lt;="&amp;$G919))</f>
        <v/>
      </c>
      <c r="O919" s="10">
        <f>IF(M919="","",M919-N919)</f>
        <v/>
      </c>
      <c r="P919" s="11">
        <f>IF(M919=0,"",N919/M919)</f>
        <v/>
      </c>
      <c r="Q919" s="12">
        <f>IF(OR(G919="",O919=""),"",
IF(AND(G919&lt;TODAY(),O919&gt;0),"YES","NO"))</f>
        <v/>
      </c>
      <c r="R919" s="13" t="n"/>
      <c r="S919" s="14" t="n"/>
      <c r="T919" s="15">
        <f>IF(Q919="YES", IF(R919="Company",L919*(1+S919),IF(R919="Vendor",L919*(1-S919),"")),"")</f>
        <v/>
      </c>
      <c r="U919" s="15">
        <f>IF(Q919="YES",O919*T919,"")</f>
        <v/>
      </c>
      <c r="V919" s="16" t="n"/>
      <c r="W919" s="17">
        <f>IF(Q919="YES",G919+V919,"")</f>
        <v/>
      </c>
      <c r="X919" s="18">
        <f>IF(Q919="YES",IF(TODAY()&gt;W919,"OVERDUE","WITHIN TIME"),"")</f>
        <v/>
      </c>
    </row>
    <row r="920">
      <c r="A920" s="3" t="n">
        <v>916</v>
      </c>
      <c r="B920" s="4" t="n"/>
      <c r="C920" s="4" t="n"/>
      <c r="D920" s="5">
        <f>IF(E920="NRFC","Natural Rubber Field Coagulam","")</f>
        <v/>
      </c>
      <c r="E920" s="4" t="n"/>
      <c r="F920" s="6" t="n"/>
      <c r="G920" s="6" t="n"/>
      <c r="H920" s="7">
        <f>IF(G920="","",G920-TODAY())</f>
        <v/>
      </c>
      <c r="I920" s="8">
        <f>IF(G920="","",
IF(G920&lt;TODAY(),
IF(O920&gt;0,"Violated","Completed"),
IF(H920&lt;=7,"Expiring Soon",
"Active")))</f>
        <v/>
      </c>
      <c r="J920" s="8">
        <f>IF(C920="","",COUNTIFS(purchase!$C:$C,$C920,purchase!$E:$E,$E920,purchase!$G:$G,"&gt;="&amp;$F920,purchase!$G:$G,"&lt;="&amp;$G920))</f>
        <v/>
      </c>
      <c r="K920" s="9">
        <f>IF(COUNTIFS(purchase!$C:$C,$C920,purchase!$E:$E,$E920,purchase!$G:$G,"&gt;="&amp;$F920,purchase!$G:$G,"&lt;="&amp;$G920)=0,"",_xlfn.MAXIFS(purchase!$G:$G,purchase!$C:$C,$C920,purchase!$E:$E,$E920,purchase!$G:$G,"&gt;="&amp;$F920,purchase!$G:$G,"&lt;="&amp;$G920))</f>
        <v/>
      </c>
      <c r="L920" s="4" t="n"/>
      <c r="M920" s="4" t="n"/>
      <c r="N920" s="10">
        <f>IF(M920="","",SUMIFS(purchase!$N:$N,purchase!$C:$C,$C920,purchase!$E:$E,$E920,purchase!$G:$G,"&gt;="&amp;$F920,purchase!$G:$G,"&lt;="&amp;$G920))</f>
        <v/>
      </c>
      <c r="O920" s="10">
        <f>IF(M920="","",M920-N920)</f>
        <v/>
      </c>
      <c r="P920" s="11">
        <f>IF(M920=0,"",N920/M920)</f>
        <v/>
      </c>
      <c r="Q920" s="12">
        <f>IF(OR(G920="",O920=""),"",
IF(AND(G920&lt;TODAY(),O920&gt;0),"YES","NO"))</f>
        <v/>
      </c>
      <c r="R920" s="13" t="n"/>
      <c r="S920" s="14" t="n"/>
      <c r="T920" s="15">
        <f>IF(Q920="YES", IF(R920="Company",L920*(1+S920),IF(R920="Vendor",L920*(1-S920),"")),"")</f>
        <v/>
      </c>
      <c r="U920" s="15">
        <f>IF(Q920="YES",O920*T920,"")</f>
        <v/>
      </c>
      <c r="V920" s="16" t="n"/>
      <c r="W920" s="17">
        <f>IF(Q920="YES",G920+V920,"")</f>
        <v/>
      </c>
      <c r="X920" s="18">
        <f>IF(Q920="YES",IF(TODAY()&gt;W920,"OVERDUE","WITHIN TIME"),"")</f>
        <v/>
      </c>
    </row>
    <row r="921">
      <c r="A921" s="3" t="n">
        <v>917</v>
      </c>
      <c r="B921" s="4" t="n"/>
      <c r="C921" s="4" t="n"/>
      <c r="D921" s="5">
        <f>IF(E921="NRFC","Natural Rubber Field Coagulam","")</f>
        <v/>
      </c>
      <c r="E921" s="4" t="n"/>
      <c r="F921" s="6" t="n"/>
      <c r="G921" s="6" t="n"/>
      <c r="H921" s="7">
        <f>IF(G921="","",G921-TODAY())</f>
        <v/>
      </c>
      <c r="I921" s="8">
        <f>IF(G921="","",
IF(G921&lt;TODAY(),
IF(O921&gt;0,"Violated","Completed"),
IF(H921&lt;=7,"Expiring Soon",
"Active")))</f>
        <v/>
      </c>
      <c r="J921" s="8">
        <f>IF(C921="","",COUNTIFS(purchase!$C:$C,$C921,purchase!$E:$E,$E921,purchase!$G:$G,"&gt;="&amp;$F921,purchase!$G:$G,"&lt;="&amp;$G921))</f>
        <v/>
      </c>
      <c r="K921" s="9">
        <f>IF(COUNTIFS(purchase!$C:$C,$C921,purchase!$E:$E,$E921,purchase!$G:$G,"&gt;="&amp;$F921,purchase!$G:$G,"&lt;="&amp;$G921)=0,"",_xlfn.MAXIFS(purchase!$G:$G,purchase!$C:$C,$C921,purchase!$E:$E,$E921,purchase!$G:$G,"&gt;="&amp;$F921,purchase!$G:$G,"&lt;="&amp;$G921))</f>
        <v/>
      </c>
      <c r="L921" s="4" t="n"/>
      <c r="M921" s="4" t="n"/>
      <c r="N921" s="10">
        <f>IF(M921="","",SUMIFS(purchase!$N:$N,purchase!$C:$C,$C921,purchase!$E:$E,$E921,purchase!$G:$G,"&gt;="&amp;$F921,purchase!$G:$G,"&lt;="&amp;$G921))</f>
        <v/>
      </c>
      <c r="O921" s="10">
        <f>IF(M921="","",M921-N921)</f>
        <v/>
      </c>
      <c r="P921" s="11">
        <f>IF(M921=0,"",N921/M921)</f>
        <v/>
      </c>
      <c r="Q921" s="12">
        <f>IF(OR(G921="",O921=""),"",
IF(AND(G921&lt;TODAY(),O921&gt;0),"YES","NO"))</f>
        <v/>
      </c>
      <c r="R921" s="13" t="n"/>
      <c r="S921" s="14" t="n"/>
      <c r="T921" s="15">
        <f>IF(Q921="YES", IF(R921="Company",L921*(1+S921),IF(R921="Vendor",L921*(1-S921),"")),"")</f>
        <v/>
      </c>
      <c r="U921" s="15">
        <f>IF(Q921="YES",O921*T921,"")</f>
        <v/>
      </c>
      <c r="V921" s="16" t="n"/>
      <c r="W921" s="17">
        <f>IF(Q921="YES",G921+V921,"")</f>
        <v/>
      </c>
      <c r="X921" s="18">
        <f>IF(Q921="YES",IF(TODAY()&gt;W921,"OVERDUE","WITHIN TIME"),"")</f>
        <v/>
      </c>
    </row>
    <row r="922">
      <c r="A922" s="3" t="n">
        <v>918</v>
      </c>
      <c r="B922" s="4" t="n"/>
      <c r="C922" s="4" t="n"/>
      <c r="D922" s="5">
        <f>IF(E922="NRFC","Natural Rubber Field Coagulam","")</f>
        <v/>
      </c>
      <c r="E922" s="4" t="n"/>
      <c r="F922" s="6" t="n"/>
      <c r="G922" s="6" t="n"/>
      <c r="H922" s="7">
        <f>IF(G922="","",G922-TODAY())</f>
        <v/>
      </c>
      <c r="I922" s="8">
        <f>IF(G922="","",
IF(G922&lt;TODAY(),
IF(O922&gt;0,"Violated","Completed"),
IF(H922&lt;=7,"Expiring Soon",
"Active")))</f>
        <v/>
      </c>
      <c r="J922" s="8">
        <f>IF(C922="","",COUNTIFS(purchase!$C:$C,$C922,purchase!$E:$E,$E922,purchase!$G:$G,"&gt;="&amp;$F922,purchase!$G:$G,"&lt;="&amp;$G922))</f>
        <v/>
      </c>
      <c r="K922" s="9">
        <f>IF(COUNTIFS(purchase!$C:$C,$C922,purchase!$E:$E,$E922,purchase!$G:$G,"&gt;="&amp;$F922,purchase!$G:$G,"&lt;="&amp;$G922)=0,"",_xlfn.MAXIFS(purchase!$G:$G,purchase!$C:$C,$C922,purchase!$E:$E,$E922,purchase!$G:$G,"&gt;="&amp;$F922,purchase!$G:$G,"&lt;="&amp;$G922))</f>
        <v/>
      </c>
      <c r="L922" s="4" t="n"/>
      <c r="M922" s="4" t="n"/>
      <c r="N922" s="10">
        <f>IF(M922="","",SUMIFS(purchase!$N:$N,purchase!$C:$C,$C922,purchase!$E:$E,$E922,purchase!$G:$G,"&gt;="&amp;$F922,purchase!$G:$G,"&lt;="&amp;$G922))</f>
        <v/>
      </c>
      <c r="O922" s="10">
        <f>IF(M922="","",M922-N922)</f>
        <v/>
      </c>
      <c r="P922" s="11">
        <f>IF(M922=0,"",N922/M922)</f>
        <v/>
      </c>
      <c r="Q922" s="12">
        <f>IF(OR(G922="",O922=""),"",
IF(AND(G922&lt;TODAY(),O922&gt;0),"YES","NO"))</f>
        <v/>
      </c>
      <c r="R922" s="13" t="n"/>
      <c r="S922" s="14" t="n"/>
      <c r="T922" s="15">
        <f>IF(Q922="YES", IF(R922="Company",L922*(1+S922),IF(R922="Vendor",L922*(1-S922),"")),"")</f>
        <v/>
      </c>
      <c r="U922" s="15">
        <f>IF(Q922="YES",O922*T922,"")</f>
        <v/>
      </c>
      <c r="V922" s="16" t="n"/>
      <c r="W922" s="17">
        <f>IF(Q922="YES",G922+V922,"")</f>
        <v/>
      </c>
      <c r="X922" s="18">
        <f>IF(Q922="YES",IF(TODAY()&gt;W922,"OVERDUE","WITHIN TIME"),"")</f>
        <v/>
      </c>
    </row>
    <row r="923">
      <c r="A923" s="3" t="n">
        <v>919</v>
      </c>
      <c r="B923" s="4" t="n"/>
      <c r="C923" s="4" t="n"/>
      <c r="D923" s="5">
        <f>IF(E923="NRFC","Natural Rubber Field Coagulam","")</f>
        <v/>
      </c>
      <c r="E923" s="4" t="n"/>
      <c r="F923" s="6" t="n"/>
      <c r="G923" s="6" t="n"/>
      <c r="H923" s="7">
        <f>IF(G923="","",G923-TODAY())</f>
        <v/>
      </c>
      <c r="I923" s="8">
        <f>IF(G923="","",
IF(G923&lt;TODAY(),
IF(O923&gt;0,"Violated","Completed"),
IF(H923&lt;=7,"Expiring Soon",
"Active")))</f>
        <v/>
      </c>
      <c r="J923" s="8">
        <f>IF(C923="","",COUNTIFS(purchase!$C:$C,$C923,purchase!$E:$E,$E923,purchase!$G:$G,"&gt;="&amp;$F923,purchase!$G:$G,"&lt;="&amp;$G923))</f>
        <v/>
      </c>
      <c r="K923" s="9">
        <f>IF(COUNTIFS(purchase!$C:$C,$C923,purchase!$E:$E,$E923,purchase!$G:$G,"&gt;="&amp;$F923,purchase!$G:$G,"&lt;="&amp;$G923)=0,"",_xlfn.MAXIFS(purchase!$G:$G,purchase!$C:$C,$C923,purchase!$E:$E,$E923,purchase!$G:$G,"&gt;="&amp;$F923,purchase!$G:$G,"&lt;="&amp;$G923))</f>
        <v/>
      </c>
      <c r="L923" s="4" t="n"/>
      <c r="M923" s="4" t="n"/>
      <c r="N923" s="10">
        <f>IF(M923="","",SUMIFS(purchase!$N:$N,purchase!$C:$C,$C923,purchase!$E:$E,$E923,purchase!$G:$G,"&gt;="&amp;$F923,purchase!$G:$G,"&lt;="&amp;$G923))</f>
        <v/>
      </c>
      <c r="O923" s="10">
        <f>IF(M923="","",M923-N923)</f>
        <v/>
      </c>
      <c r="P923" s="11">
        <f>IF(M923=0,"",N923/M923)</f>
        <v/>
      </c>
      <c r="Q923" s="12">
        <f>IF(OR(G923="",O923=""),"",
IF(AND(G923&lt;TODAY(),O923&gt;0),"YES","NO"))</f>
        <v/>
      </c>
      <c r="R923" s="13" t="n"/>
      <c r="S923" s="14" t="n"/>
      <c r="T923" s="15">
        <f>IF(Q923="YES", IF(R923="Company",L923*(1+S923),IF(R923="Vendor",L923*(1-S923),"")),"")</f>
        <v/>
      </c>
      <c r="U923" s="15">
        <f>IF(Q923="YES",O923*T923,"")</f>
        <v/>
      </c>
      <c r="V923" s="16" t="n"/>
      <c r="W923" s="17">
        <f>IF(Q923="YES",G923+V923,"")</f>
        <v/>
      </c>
      <c r="X923" s="18">
        <f>IF(Q923="YES",IF(TODAY()&gt;W923,"OVERDUE","WITHIN TIME"),"")</f>
        <v/>
      </c>
    </row>
    <row r="924">
      <c r="A924" s="3" t="n">
        <v>920</v>
      </c>
      <c r="B924" s="4" t="n"/>
      <c r="C924" s="4" t="n"/>
      <c r="D924" s="5">
        <f>IF(E924="NRFC","Natural Rubber Field Coagulam","")</f>
        <v/>
      </c>
      <c r="E924" s="4" t="n"/>
      <c r="F924" s="6" t="n"/>
      <c r="G924" s="6" t="n"/>
      <c r="H924" s="7">
        <f>IF(G924="","",G924-TODAY())</f>
        <v/>
      </c>
      <c r="I924" s="8">
        <f>IF(G924="","",
IF(G924&lt;TODAY(),
IF(O924&gt;0,"Violated","Completed"),
IF(H924&lt;=7,"Expiring Soon",
"Active")))</f>
        <v/>
      </c>
      <c r="J924" s="8">
        <f>IF(C924="","",COUNTIFS(purchase!$C:$C,$C924,purchase!$E:$E,$E924,purchase!$G:$G,"&gt;="&amp;$F924,purchase!$G:$G,"&lt;="&amp;$G924))</f>
        <v/>
      </c>
      <c r="K924" s="9">
        <f>IF(COUNTIFS(purchase!$C:$C,$C924,purchase!$E:$E,$E924,purchase!$G:$G,"&gt;="&amp;$F924,purchase!$G:$G,"&lt;="&amp;$G924)=0,"",_xlfn.MAXIFS(purchase!$G:$G,purchase!$C:$C,$C924,purchase!$E:$E,$E924,purchase!$G:$G,"&gt;="&amp;$F924,purchase!$G:$G,"&lt;="&amp;$G924))</f>
        <v/>
      </c>
      <c r="L924" s="4" t="n"/>
      <c r="M924" s="4" t="n"/>
      <c r="N924" s="10">
        <f>IF(M924="","",SUMIFS(purchase!$N:$N,purchase!$C:$C,$C924,purchase!$E:$E,$E924,purchase!$G:$G,"&gt;="&amp;$F924,purchase!$G:$G,"&lt;="&amp;$G924))</f>
        <v/>
      </c>
      <c r="O924" s="10">
        <f>IF(M924="","",M924-N924)</f>
        <v/>
      </c>
      <c r="P924" s="11">
        <f>IF(M924=0,"",N924/M924)</f>
        <v/>
      </c>
      <c r="Q924" s="12">
        <f>IF(OR(G924="",O924=""),"",
IF(AND(G924&lt;TODAY(),O924&gt;0),"YES","NO"))</f>
        <v/>
      </c>
      <c r="R924" s="13" t="n"/>
      <c r="S924" s="14" t="n"/>
      <c r="T924" s="15">
        <f>IF(Q924="YES", IF(R924="Company",L924*(1+S924),IF(R924="Vendor",L924*(1-S924),"")),"")</f>
        <v/>
      </c>
      <c r="U924" s="15">
        <f>IF(Q924="YES",O924*T924,"")</f>
        <v/>
      </c>
      <c r="V924" s="16" t="n"/>
      <c r="W924" s="17">
        <f>IF(Q924="YES",G924+V924,"")</f>
        <v/>
      </c>
      <c r="X924" s="18">
        <f>IF(Q924="YES",IF(TODAY()&gt;W924,"OVERDUE","WITHIN TIME"),"")</f>
        <v/>
      </c>
    </row>
    <row r="925">
      <c r="A925" s="3" t="n">
        <v>921</v>
      </c>
      <c r="B925" s="4" t="n"/>
      <c r="C925" s="4" t="n"/>
      <c r="D925" s="5">
        <f>IF(E925="NRFC","Natural Rubber Field Coagulam","")</f>
        <v/>
      </c>
      <c r="E925" s="4" t="n"/>
      <c r="F925" s="6" t="n"/>
      <c r="G925" s="6" t="n"/>
      <c r="H925" s="7">
        <f>IF(G925="","",G925-TODAY())</f>
        <v/>
      </c>
      <c r="I925" s="8">
        <f>IF(G925="","",
IF(G925&lt;TODAY(),
IF(O925&gt;0,"Violated","Completed"),
IF(H925&lt;=7,"Expiring Soon",
"Active")))</f>
        <v/>
      </c>
      <c r="J925" s="8">
        <f>IF(C925="","",COUNTIFS(purchase!$C:$C,$C925,purchase!$E:$E,$E925,purchase!$G:$G,"&gt;="&amp;$F925,purchase!$G:$G,"&lt;="&amp;$G925))</f>
        <v/>
      </c>
      <c r="K925" s="9">
        <f>IF(COUNTIFS(purchase!$C:$C,$C925,purchase!$E:$E,$E925,purchase!$G:$G,"&gt;="&amp;$F925,purchase!$G:$G,"&lt;="&amp;$G925)=0,"",_xlfn.MAXIFS(purchase!$G:$G,purchase!$C:$C,$C925,purchase!$E:$E,$E925,purchase!$G:$G,"&gt;="&amp;$F925,purchase!$G:$G,"&lt;="&amp;$G925))</f>
        <v/>
      </c>
      <c r="L925" s="4" t="n"/>
      <c r="M925" s="4" t="n"/>
      <c r="N925" s="10">
        <f>IF(M925="","",SUMIFS(purchase!$N:$N,purchase!$C:$C,$C925,purchase!$E:$E,$E925,purchase!$G:$G,"&gt;="&amp;$F925,purchase!$G:$G,"&lt;="&amp;$G925))</f>
        <v/>
      </c>
      <c r="O925" s="10">
        <f>IF(M925="","",M925-N925)</f>
        <v/>
      </c>
      <c r="P925" s="11">
        <f>IF(M925=0,"",N925/M925)</f>
        <v/>
      </c>
      <c r="Q925" s="12">
        <f>IF(OR(G925="",O925=""),"",
IF(AND(G925&lt;TODAY(),O925&gt;0),"YES","NO"))</f>
        <v/>
      </c>
      <c r="R925" s="13" t="n"/>
      <c r="S925" s="14" t="n"/>
      <c r="T925" s="15">
        <f>IF(Q925="YES", IF(R925="Company",L925*(1+S925),IF(R925="Vendor",L925*(1-S925),"")),"")</f>
        <v/>
      </c>
      <c r="U925" s="15">
        <f>IF(Q925="YES",O925*T925,"")</f>
        <v/>
      </c>
      <c r="V925" s="16" t="n"/>
      <c r="W925" s="17">
        <f>IF(Q925="YES",G925+V925,"")</f>
        <v/>
      </c>
      <c r="X925" s="18">
        <f>IF(Q925="YES",IF(TODAY()&gt;W925,"OVERDUE","WITHIN TIME"),"")</f>
        <v/>
      </c>
    </row>
    <row r="926">
      <c r="A926" s="3" t="n">
        <v>922</v>
      </c>
      <c r="B926" s="4" t="n"/>
      <c r="C926" s="4" t="n"/>
      <c r="D926" s="5">
        <f>IF(E926="NRFC","Natural Rubber Field Coagulam","")</f>
        <v/>
      </c>
      <c r="E926" s="4" t="n"/>
      <c r="F926" s="6" t="n"/>
      <c r="G926" s="6" t="n"/>
      <c r="H926" s="7">
        <f>IF(G926="","",G926-TODAY())</f>
        <v/>
      </c>
      <c r="I926" s="8">
        <f>IF(G926="","",
IF(G926&lt;TODAY(),
IF(O926&gt;0,"Violated","Completed"),
IF(H926&lt;=7,"Expiring Soon",
"Active")))</f>
        <v/>
      </c>
      <c r="J926" s="8">
        <f>IF(C926="","",COUNTIFS(purchase!$C:$C,$C926,purchase!$E:$E,$E926,purchase!$G:$G,"&gt;="&amp;$F926,purchase!$G:$G,"&lt;="&amp;$G926))</f>
        <v/>
      </c>
      <c r="K926" s="9">
        <f>IF(COUNTIFS(purchase!$C:$C,$C926,purchase!$E:$E,$E926,purchase!$G:$G,"&gt;="&amp;$F926,purchase!$G:$G,"&lt;="&amp;$G926)=0,"",_xlfn.MAXIFS(purchase!$G:$G,purchase!$C:$C,$C926,purchase!$E:$E,$E926,purchase!$G:$G,"&gt;="&amp;$F926,purchase!$G:$G,"&lt;="&amp;$G926))</f>
        <v/>
      </c>
      <c r="L926" s="4" t="n"/>
      <c r="M926" s="4" t="n"/>
      <c r="N926" s="10">
        <f>IF(M926="","",SUMIFS(purchase!$N:$N,purchase!$C:$C,$C926,purchase!$E:$E,$E926,purchase!$G:$G,"&gt;="&amp;$F926,purchase!$G:$G,"&lt;="&amp;$G926))</f>
        <v/>
      </c>
      <c r="O926" s="10">
        <f>IF(M926="","",M926-N926)</f>
        <v/>
      </c>
      <c r="P926" s="11">
        <f>IF(M926=0,"",N926/M926)</f>
        <v/>
      </c>
      <c r="Q926" s="12">
        <f>IF(OR(G926="",O926=""),"",
IF(AND(G926&lt;TODAY(),O926&gt;0),"YES","NO"))</f>
        <v/>
      </c>
      <c r="R926" s="13" t="n"/>
      <c r="S926" s="14" t="n"/>
      <c r="T926" s="15">
        <f>IF(Q926="YES", IF(R926="Company",L926*(1+S926),IF(R926="Vendor",L926*(1-S926),"")),"")</f>
        <v/>
      </c>
      <c r="U926" s="15">
        <f>IF(Q926="YES",O926*T926,"")</f>
        <v/>
      </c>
      <c r="V926" s="16" t="n"/>
      <c r="W926" s="17">
        <f>IF(Q926="YES",G926+V926,"")</f>
        <v/>
      </c>
      <c r="X926" s="18">
        <f>IF(Q926="YES",IF(TODAY()&gt;W926,"OVERDUE","WITHIN TIME"),"")</f>
        <v/>
      </c>
    </row>
    <row r="927">
      <c r="A927" s="3" t="n">
        <v>923</v>
      </c>
      <c r="B927" s="4" t="n"/>
      <c r="C927" s="4" t="n"/>
      <c r="D927" s="5">
        <f>IF(E927="NRFC","Natural Rubber Field Coagulam","")</f>
        <v/>
      </c>
      <c r="E927" s="4" t="n"/>
      <c r="F927" s="6" t="n"/>
      <c r="G927" s="6" t="n"/>
      <c r="H927" s="7">
        <f>IF(G927="","",G927-TODAY())</f>
        <v/>
      </c>
      <c r="I927" s="8">
        <f>IF(G927="","",
IF(G927&lt;TODAY(),
IF(O927&gt;0,"Violated","Completed"),
IF(H927&lt;=7,"Expiring Soon",
"Active")))</f>
        <v/>
      </c>
      <c r="J927" s="8">
        <f>IF(C927="","",COUNTIFS(purchase!$C:$C,$C927,purchase!$E:$E,$E927,purchase!$G:$G,"&gt;="&amp;$F927,purchase!$G:$G,"&lt;="&amp;$G927))</f>
        <v/>
      </c>
      <c r="K927" s="9">
        <f>IF(COUNTIFS(purchase!$C:$C,$C927,purchase!$E:$E,$E927,purchase!$G:$G,"&gt;="&amp;$F927,purchase!$G:$G,"&lt;="&amp;$G927)=0,"",_xlfn.MAXIFS(purchase!$G:$G,purchase!$C:$C,$C927,purchase!$E:$E,$E927,purchase!$G:$G,"&gt;="&amp;$F927,purchase!$G:$G,"&lt;="&amp;$G927))</f>
        <v/>
      </c>
      <c r="L927" s="4" t="n"/>
      <c r="M927" s="4" t="n"/>
      <c r="N927" s="10">
        <f>IF(M927="","",SUMIFS(purchase!$N:$N,purchase!$C:$C,$C927,purchase!$E:$E,$E927,purchase!$G:$G,"&gt;="&amp;$F927,purchase!$G:$G,"&lt;="&amp;$G927))</f>
        <v/>
      </c>
      <c r="O927" s="10">
        <f>IF(M927="","",M927-N927)</f>
        <v/>
      </c>
      <c r="P927" s="11">
        <f>IF(M927=0,"",N927/M927)</f>
        <v/>
      </c>
      <c r="Q927" s="12">
        <f>IF(OR(G927="",O927=""),"",
IF(AND(G927&lt;TODAY(),O927&gt;0),"YES","NO"))</f>
        <v/>
      </c>
      <c r="R927" s="13" t="n"/>
      <c r="S927" s="14" t="n"/>
      <c r="T927" s="15">
        <f>IF(Q927="YES", IF(R927="Company",L927*(1+S927),IF(R927="Vendor",L927*(1-S927),"")),"")</f>
        <v/>
      </c>
      <c r="U927" s="15">
        <f>IF(Q927="YES",O927*T927,"")</f>
        <v/>
      </c>
      <c r="V927" s="16" t="n"/>
      <c r="W927" s="17">
        <f>IF(Q927="YES",G927+V927,"")</f>
        <v/>
      </c>
      <c r="X927" s="18">
        <f>IF(Q927="YES",IF(TODAY()&gt;W927,"OVERDUE","WITHIN TIME"),"")</f>
        <v/>
      </c>
    </row>
    <row r="928">
      <c r="A928" s="3" t="n">
        <v>924</v>
      </c>
      <c r="B928" s="4" t="n"/>
      <c r="C928" s="4" t="n"/>
      <c r="D928" s="5">
        <f>IF(E928="NRFC","Natural Rubber Field Coagulam","")</f>
        <v/>
      </c>
      <c r="E928" s="4" t="n"/>
      <c r="F928" s="6" t="n"/>
      <c r="G928" s="6" t="n"/>
      <c r="H928" s="7">
        <f>IF(G928="","",G928-TODAY())</f>
        <v/>
      </c>
      <c r="I928" s="8">
        <f>IF(G928="","",
IF(G928&lt;TODAY(),
IF(O928&gt;0,"Violated","Completed"),
IF(H928&lt;=7,"Expiring Soon",
"Active")))</f>
        <v/>
      </c>
      <c r="J928" s="8">
        <f>IF(C928="","",COUNTIFS(purchase!$C:$C,$C928,purchase!$E:$E,$E928,purchase!$G:$G,"&gt;="&amp;$F928,purchase!$G:$G,"&lt;="&amp;$G928))</f>
        <v/>
      </c>
      <c r="K928" s="9">
        <f>IF(COUNTIFS(purchase!$C:$C,$C928,purchase!$E:$E,$E928,purchase!$G:$G,"&gt;="&amp;$F928,purchase!$G:$G,"&lt;="&amp;$G928)=0,"",_xlfn.MAXIFS(purchase!$G:$G,purchase!$C:$C,$C928,purchase!$E:$E,$E928,purchase!$G:$G,"&gt;="&amp;$F928,purchase!$G:$G,"&lt;="&amp;$G928))</f>
        <v/>
      </c>
      <c r="L928" s="4" t="n"/>
      <c r="M928" s="4" t="n"/>
      <c r="N928" s="10">
        <f>IF(M928="","",SUMIFS(purchase!$N:$N,purchase!$C:$C,$C928,purchase!$E:$E,$E928,purchase!$G:$G,"&gt;="&amp;$F928,purchase!$G:$G,"&lt;="&amp;$G928))</f>
        <v/>
      </c>
      <c r="O928" s="10">
        <f>IF(M928="","",M928-N928)</f>
        <v/>
      </c>
      <c r="P928" s="11">
        <f>IF(M928=0,"",N928/M928)</f>
        <v/>
      </c>
      <c r="Q928" s="12">
        <f>IF(OR(G928="",O928=""),"",
IF(AND(G928&lt;TODAY(),O928&gt;0),"YES","NO"))</f>
        <v/>
      </c>
      <c r="R928" s="13" t="n"/>
      <c r="S928" s="14" t="n"/>
      <c r="T928" s="15">
        <f>IF(Q928="YES", IF(R928="Company",L928*(1+S928),IF(R928="Vendor",L928*(1-S928),"")),"")</f>
        <v/>
      </c>
      <c r="U928" s="15">
        <f>IF(Q928="YES",O928*T928,"")</f>
        <v/>
      </c>
      <c r="V928" s="16" t="n"/>
      <c r="W928" s="17">
        <f>IF(Q928="YES",G928+V928,"")</f>
        <v/>
      </c>
      <c r="X928" s="18">
        <f>IF(Q928="YES",IF(TODAY()&gt;W928,"OVERDUE","WITHIN TIME"),"")</f>
        <v/>
      </c>
    </row>
    <row r="929">
      <c r="A929" s="3" t="n">
        <v>925</v>
      </c>
      <c r="B929" s="4" t="n"/>
      <c r="C929" s="4" t="n"/>
      <c r="D929" s="5">
        <f>IF(E929="NRFC","Natural Rubber Field Coagulam","")</f>
        <v/>
      </c>
      <c r="E929" s="4" t="n"/>
      <c r="F929" s="6" t="n"/>
      <c r="G929" s="6" t="n"/>
      <c r="H929" s="7">
        <f>IF(G929="","",G929-TODAY())</f>
        <v/>
      </c>
      <c r="I929" s="8">
        <f>IF(G929="","",
IF(G929&lt;TODAY(),
IF(O929&gt;0,"Violated","Completed"),
IF(H929&lt;=7,"Expiring Soon",
"Active")))</f>
        <v/>
      </c>
      <c r="J929" s="8">
        <f>IF(C929="","",COUNTIFS(purchase!$C:$C,$C929,purchase!$E:$E,$E929,purchase!$G:$G,"&gt;="&amp;$F929,purchase!$G:$G,"&lt;="&amp;$G929))</f>
        <v/>
      </c>
      <c r="K929" s="9">
        <f>IF(COUNTIFS(purchase!$C:$C,$C929,purchase!$E:$E,$E929,purchase!$G:$G,"&gt;="&amp;$F929,purchase!$G:$G,"&lt;="&amp;$G929)=0,"",_xlfn.MAXIFS(purchase!$G:$G,purchase!$C:$C,$C929,purchase!$E:$E,$E929,purchase!$G:$G,"&gt;="&amp;$F929,purchase!$G:$G,"&lt;="&amp;$G929))</f>
        <v/>
      </c>
      <c r="L929" s="4" t="n"/>
      <c r="M929" s="4" t="n"/>
      <c r="N929" s="10">
        <f>IF(M929="","",SUMIFS(purchase!$N:$N,purchase!$C:$C,$C929,purchase!$E:$E,$E929,purchase!$G:$G,"&gt;="&amp;$F929,purchase!$G:$G,"&lt;="&amp;$G929))</f>
        <v/>
      </c>
      <c r="O929" s="10">
        <f>IF(M929="","",M929-N929)</f>
        <v/>
      </c>
      <c r="P929" s="11">
        <f>IF(M929=0,"",N929/M929)</f>
        <v/>
      </c>
      <c r="Q929" s="12">
        <f>IF(OR(G929="",O929=""),"",
IF(AND(G929&lt;TODAY(),O929&gt;0),"YES","NO"))</f>
        <v/>
      </c>
      <c r="R929" s="13" t="n"/>
      <c r="S929" s="14" t="n"/>
      <c r="T929" s="15">
        <f>IF(Q929="YES", IF(R929="Company",L929*(1+S929),IF(R929="Vendor",L929*(1-S929),"")),"")</f>
        <v/>
      </c>
      <c r="U929" s="15">
        <f>IF(Q929="YES",O929*T929,"")</f>
        <v/>
      </c>
      <c r="V929" s="16" t="n"/>
      <c r="W929" s="17">
        <f>IF(Q929="YES",G929+V929,"")</f>
        <v/>
      </c>
      <c r="X929" s="18">
        <f>IF(Q929="YES",IF(TODAY()&gt;W929,"OVERDUE","WITHIN TIME"),"")</f>
        <v/>
      </c>
    </row>
    <row r="930">
      <c r="A930" s="3" t="n">
        <v>926</v>
      </c>
      <c r="B930" s="4" t="n"/>
      <c r="C930" s="4" t="n"/>
      <c r="D930" s="5">
        <f>IF(E930="NRFC","Natural Rubber Field Coagulam","")</f>
        <v/>
      </c>
      <c r="E930" s="4" t="n"/>
      <c r="F930" s="6" t="n"/>
      <c r="G930" s="6" t="n"/>
      <c r="H930" s="7">
        <f>IF(G930="","",G930-TODAY())</f>
        <v/>
      </c>
      <c r="I930" s="8">
        <f>IF(G930="","",
IF(G930&lt;TODAY(),
IF(O930&gt;0,"Violated","Completed"),
IF(H930&lt;=7,"Expiring Soon",
"Active")))</f>
        <v/>
      </c>
      <c r="J930" s="8">
        <f>IF(C930="","",COUNTIFS(purchase!$C:$C,$C930,purchase!$E:$E,$E930,purchase!$G:$G,"&gt;="&amp;$F930,purchase!$G:$G,"&lt;="&amp;$G930))</f>
        <v/>
      </c>
      <c r="K930" s="9">
        <f>IF(COUNTIFS(purchase!$C:$C,$C930,purchase!$E:$E,$E930,purchase!$G:$G,"&gt;="&amp;$F930,purchase!$G:$G,"&lt;="&amp;$G930)=0,"",_xlfn.MAXIFS(purchase!$G:$G,purchase!$C:$C,$C930,purchase!$E:$E,$E930,purchase!$G:$G,"&gt;="&amp;$F930,purchase!$G:$G,"&lt;="&amp;$G930))</f>
        <v/>
      </c>
      <c r="L930" s="4" t="n"/>
      <c r="M930" s="4" t="n"/>
      <c r="N930" s="10">
        <f>IF(M930="","",SUMIFS(purchase!$N:$N,purchase!$C:$C,$C930,purchase!$E:$E,$E930,purchase!$G:$G,"&gt;="&amp;$F930,purchase!$G:$G,"&lt;="&amp;$G930))</f>
        <v/>
      </c>
      <c r="O930" s="10">
        <f>IF(M930="","",M930-N930)</f>
        <v/>
      </c>
      <c r="P930" s="11">
        <f>IF(M930=0,"",N930/M930)</f>
        <v/>
      </c>
      <c r="Q930" s="12">
        <f>IF(OR(G930="",O930=""),"",
IF(AND(G930&lt;TODAY(),O930&gt;0),"YES","NO"))</f>
        <v/>
      </c>
      <c r="R930" s="13" t="n"/>
      <c r="S930" s="14" t="n"/>
      <c r="T930" s="15">
        <f>IF(Q930="YES", IF(R930="Company",L930*(1+S930),IF(R930="Vendor",L930*(1-S930),"")),"")</f>
        <v/>
      </c>
      <c r="U930" s="15">
        <f>IF(Q930="YES",O930*T930,"")</f>
        <v/>
      </c>
      <c r="V930" s="16" t="n"/>
      <c r="W930" s="17">
        <f>IF(Q930="YES",G930+V930,"")</f>
        <v/>
      </c>
      <c r="X930" s="18">
        <f>IF(Q930="YES",IF(TODAY()&gt;W930,"OVERDUE","WITHIN TIME"),"")</f>
        <v/>
      </c>
    </row>
    <row r="931">
      <c r="A931" s="3" t="n">
        <v>927</v>
      </c>
      <c r="B931" s="4" t="n"/>
      <c r="C931" s="4" t="n"/>
      <c r="D931" s="5">
        <f>IF(E931="NRFC","Natural Rubber Field Coagulam","")</f>
        <v/>
      </c>
      <c r="E931" s="4" t="n"/>
      <c r="F931" s="6" t="n"/>
      <c r="G931" s="6" t="n"/>
      <c r="H931" s="7">
        <f>IF(G931="","",G931-TODAY())</f>
        <v/>
      </c>
      <c r="I931" s="8">
        <f>IF(G931="","",
IF(G931&lt;TODAY(),
IF(O931&gt;0,"Violated","Completed"),
IF(H931&lt;=7,"Expiring Soon",
"Active")))</f>
        <v/>
      </c>
      <c r="J931" s="8">
        <f>IF(C931="","",COUNTIFS(purchase!$C:$C,$C931,purchase!$E:$E,$E931,purchase!$G:$G,"&gt;="&amp;$F931,purchase!$G:$G,"&lt;="&amp;$G931))</f>
        <v/>
      </c>
      <c r="K931" s="9">
        <f>IF(COUNTIFS(purchase!$C:$C,$C931,purchase!$E:$E,$E931,purchase!$G:$G,"&gt;="&amp;$F931,purchase!$G:$G,"&lt;="&amp;$G931)=0,"",_xlfn.MAXIFS(purchase!$G:$G,purchase!$C:$C,$C931,purchase!$E:$E,$E931,purchase!$G:$G,"&gt;="&amp;$F931,purchase!$G:$G,"&lt;="&amp;$G931))</f>
        <v/>
      </c>
      <c r="L931" s="4" t="n"/>
      <c r="M931" s="4" t="n"/>
      <c r="N931" s="10">
        <f>IF(M931="","",SUMIFS(purchase!$N:$N,purchase!$C:$C,$C931,purchase!$E:$E,$E931,purchase!$G:$G,"&gt;="&amp;$F931,purchase!$G:$G,"&lt;="&amp;$G931))</f>
        <v/>
      </c>
      <c r="O931" s="10">
        <f>IF(M931="","",M931-N931)</f>
        <v/>
      </c>
      <c r="P931" s="11">
        <f>IF(M931=0,"",N931/M931)</f>
        <v/>
      </c>
      <c r="Q931" s="12">
        <f>IF(OR(G931="",O931=""),"",
IF(AND(G931&lt;TODAY(),O931&gt;0),"YES","NO"))</f>
        <v/>
      </c>
      <c r="R931" s="13" t="n"/>
      <c r="S931" s="14" t="n"/>
      <c r="T931" s="15">
        <f>IF(Q931="YES", IF(R931="Company",L931*(1+S931),IF(R931="Vendor",L931*(1-S931),"")),"")</f>
        <v/>
      </c>
      <c r="U931" s="15">
        <f>IF(Q931="YES",O931*T931,"")</f>
        <v/>
      </c>
      <c r="V931" s="16" t="n"/>
      <c r="W931" s="17">
        <f>IF(Q931="YES",G931+V931,"")</f>
        <v/>
      </c>
      <c r="X931" s="18">
        <f>IF(Q931="YES",IF(TODAY()&gt;W931,"OVERDUE","WITHIN TIME"),"")</f>
        <v/>
      </c>
    </row>
    <row r="932">
      <c r="A932" s="3" t="n">
        <v>928</v>
      </c>
      <c r="B932" s="4" t="n"/>
      <c r="C932" s="4" t="n"/>
      <c r="D932" s="5">
        <f>IF(E932="NRFC","Natural Rubber Field Coagulam","")</f>
        <v/>
      </c>
      <c r="E932" s="4" t="n"/>
      <c r="F932" s="6" t="n"/>
      <c r="G932" s="6" t="n"/>
      <c r="H932" s="7">
        <f>IF(G932="","",G932-TODAY())</f>
        <v/>
      </c>
      <c r="I932" s="8">
        <f>IF(G932="","",
IF(G932&lt;TODAY(),
IF(O932&gt;0,"Violated","Completed"),
IF(H932&lt;=7,"Expiring Soon",
"Active")))</f>
        <v/>
      </c>
      <c r="J932" s="8">
        <f>IF(C932="","",COUNTIFS(purchase!$C:$C,$C932,purchase!$E:$E,$E932,purchase!$G:$G,"&gt;="&amp;$F932,purchase!$G:$G,"&lt;="&amp;$G932))</f>
        <v/>
      </c>
      <c r="K932" s="9">
        <f>IF(COUNTIFS(purchase!$C:$C,$C932,purchase!$E:$E,$E932,purchase!$G:$G,"&gt;="&amp;$F932,purchase!$G:$G,"&lt;="&amp;$G932)=0,"",_xlfn.MAXIFS(purchase!$G:$G,purchase!$C:$C,$C932,purchase!$E:$E,$E932,purchase!$G:$G,"&gt;="&amp;$F932,purchase!$G:$G,"&lt;="&amp;$G932))</f>
        <v/>
      </c>
      <c r="L932" s="4" t="n"/>
      <c r="M932" s="4" t="n"/>
      <c r="N932" s="10">
        <f>IF(M932="","",SUMIFS(purchase!$N:$N,purchase!$C:$C,$C932,purchase!$E:$E,$E932,purchase!$G:$G,"&gt;="&amp;$F932,purchase!$G:$G,"&lt;="&amp;$G932))</f>
        <v/>
      </c>
      <c r="O932" s="10">
        <f>IF(M932="","",M932-N932)</f>
        <v/>
      </c>
      <c r="P932" s="11">
        <f>IF(M932=0,"",N932/M932)</f>
        <v/>
      </c>
      <c r="Q932" s="12">
        <f>IF(OR(G932="",O932=""),"",
IF(AND(G932&lt;TODAY(),O932&gt;0),"YES","NO"))</f>
        <v/>
      </c>
      <c r="R932" s="13" t="n"/>
      <c r="S932" s="14" t="n"/>
      <c r="T932" s="15">
        <f>IF(Q932="YES", IF(R932="Company",L932*(1+S932),IF(R932="Vendor",L932*(1-S932),"")),"")</f>
        <v/>
      </c>
      <c r="U932" s="15">
        <f>IF(Q932="YES",O932*T932,"")</f>
        <v/>
      </c>
      <c r="V932" s="16" t="n"/>
      <c r="W932" s="17">
        <f>IF(Q932="YES",G932+V932,"")</f>
        <v/>
      </c>
      <c r="X932" s="18">
        <f>IF(Q932="YES",IF(TODAY()&gt;W932,"OVERDUE","WITHIN TIME"),"")</f>
        <v/>
      </c>
    </row>
    <row r="933">
      <c r="A933" s="3" t="n">
        <v>929</v>
      </c>
      <c r="B933" s="4" t="n"/>
      <c r="C933" s="4" t="n"/>
      <c r="D933" s="5">
        <f>IF(E933="NRFC","Natural Rubber Field Coagulam","")</f>
        <v/>
      </c>
      <c r="E933" s="4" t="n"/>
      <c r="F933" s="6" t="n"/>
      <c r="G933" s="6" t="n"/>
      <c r="H933" s="7">
        <f>IF(G933="","",G933-TODAY())</f>
        <v/>
      </c>
      <c r="I933" s="8">
        <f>IF(G933="","",
IF(G933&lt;TODAY(),
IF(O933&gt;0,"Violated","Completed"),
IF(H933&lt;=7,"Expiring Soon",
"Active")))</f>
        <v/>
      </c>
      <c r="J933" s="8">
        <f>IF(C933="","",COUNTIFS(purchase!$C:$C,$C933,purchase!$E:$E,$E933,purchase!$G:$G,"&gt;="&amp;$F933,purchase!$G:$G,"&lt;="&amp;$G933))</f>
        <v/>
      </c>
      <c r="K933" s="9">
        <f>IF(COUNTIFS(purchase!$C:$C,$C933,purchase!$E:$E,$E933,purchase!$G:$G,"&gt;="&amp;$F933,purchase!$G:$G,"&lt;="&amp;$G933)=0,"",_xlfn.MAXIFS(purchase!$G:$G,purchase!$C:$C,$C933,purchase!$E:$E,$E933,purchase!$G:$G,"&gt;="&amp;$F933,purchase!$G:$G,"&lt;="&amp;$G933))</f>
        <v/>
      </c>
      <c r="L933" s="4" t="n"/>
      <c r="M933" s="4" t="n"/>
      <c r="N933" s="10">
        <f>IF(M933="","",SUMIFS(purchase!$N:$N,purchase!$C:$C,$C933,purchase!$E:$E,$E933,purchase!$G:$G,"&gt;="&amp;$F933,purchase!$G:$G,"&lt;="&amp;$G933))</f>
        <v/>
      </c>
      <c r="O933" s="10">
        <f>IF(M933="","",M933-N933)</f>
        <v/>
      </c>
      <c r="P933" s="11">
        <f>IF(M933=0,"",N933/M933)</f>
        <v/>
      </c>
      <c r="Q933" s="12">
        <f>IF(OR(G933="",O933=""),"",
IF(AND(G933&lt;TODAY(),O933&gt;0),"YES","NO"))</f>
        <v/>
      </c>
      <c r="R933" s="13" t="n"/>
      <c r="S933" s="14" t="n"/>
      <c r="T933" s="15">
        <f>IF(Q933="YES", IF(R933="Company",L933*(1+S933),IF(R933="Vendor",L933*(1-S933),"")),"")</f>
        <v/>
      </c>
      <c r="U933" s="15">
        <f>IF(Q933="YES",O933*T933,"")</f>
        <v/>
      </c>
      <c r="V933" s="16" t="n"/>
      <c r="W933" s="17">
        <f>IF(Q933="YES",G933+V933,"")</f>
        <v/>
      </c>
      <c r="X933" s="18">
        <f>IF(Q933="YES",IF(TODAY()&gt;W933,"OVERDUE","WITHIN TIME"),"")</f>
        <v/>
      </c>
    </row>
    <row r="934">
      <c r="A934" s="3" t="n">
        <v>930</v>
      </c>
      <c r="B934" s="4" t="n"/>
      <c r="C934" s="4" t="n"/>
      <c r="D934" s="5">
        <f>IF(E934="NRFC","Natural Rubber Field Coagulam","")</f>
        <v/>
      </c>
      <c r="E934" s="4" t="n"/>
      <c r="F934" s="6" t="n"/>
      <c r="G934" s="6" t="n"/>
      <c r="H934" s="7">
        <f>IF(G934="","",G934-TODAY())</f>
        <v/>
      </c>
      <c r="I934" s="8">
        <f>IF(G934="","",
IF(G934&lt;TODAY(),
IF(O934&gt;0,"Violated","Completed"),
IF(H934&lt;=7,"Expiring Soon",
"Active")))</f>
        <v/>
      </c>
      <c r="J934" s="8">
        <f>IF(C934="","",COUNTIFS(purchase!$C:$C,$C934,purchase!$E:$E,$E934,purchase!$G:$G,"&gt;="&amp;$F934,purchase!$G:$G,"&lt;="&amp;$G934))</f>
        <v/>
      </c>
      <c r="K934" s="9">
        <f>IF(COUNTIFS(purchase!$C:$C,$C934,purchase!$E:$E,$E934,purchase!$G:$G,"&gt;="&amp;$F934,purchase!$G:$G,"&lt;="&amp;$G934)=0,"",_xlfn.MAXIFS(purchase!$G:$G,purchase!$C:$C,$C934,purchase!$E:$E,$E934,purchase!$G:$G,"&gt;="&amp;$F934,purchase!$G:$G,"&lt;="&amp;$G934))</f>
        <v/>
      </c>
      <c r="L934" s="4" t="n"/>
      <c r="M934" s="4" t="n"/>
      <c r="N934" s="10">
        <f>IF(M934="","",SUMIFS(purchase!$N:$N,purchase!$C:$C,$C934,purchase!$E:$E,$E934,purchase!$G:$G,"&gt;="&amp;$F934,purchase!$G:$G,"&lt;="&amp;$G934))</f>
        <v/>
      </c>
      <c r="O934" s="10">
        <f>IF(M934="","",M934-N934)</f>
        <v/>
      </c>
      <c r="P934" s="11">
        <f>IF(M934=0,"",N934/M934)</f>
        <v/>
      </c>
      <c r="Q934" s="12">
        <f>IF(OR(G934="",O934=""),"",
IF(AND(G934&lt;TODAY(),O934&gt;0),"YES","NO"))</f>
        <v/>
      </c>
      <c r="R934" s="13" t="n"/>
      <c r="S934" s="14" t="n"/>
      <c r="T934" s="15">
        <f>IF(Q934="YES", IF(R934="Company",L934*(1+S934),IF(R934="Vendor",L934*(1-S934),"")),"")</f>
        <v/>
      </c>
      <c r="U934" s="15">
        <f>IF(Q934="YES",O934*T934,"")</f>
        <v/>
      </c>
      <c r="V934" s="16" t="n"/>
      <c r="W934" s="17">
        <f>IF(Q934="YES",G934+V934,"")</f>
        <v/>
      </c>
      <c r="X934" s="18">
        <f>IF(Q934="YES",IF(TODAY()&gt;W934,"OVERDUE","WITHIN TIME"),"")</f>
        <v/>
      </c>
    </row>
    <row r="935">
      <c r="A935" s="3" t="n">
        <v>931</v>
      </c>
      <c r="B935" s="4" t="n"/>
      <c r="C935" s="4" t="n"/>
      <c r="D935" s="5">
        <f>IF(E935="NRFC","Natural Rubber Field Coagulam","")</f>
        <v/>
      </c>
      <c r="E935" s="4" t="n"/>
      <c r="F935" s="6" t="n"/>
      <c r="G935" s="6" t="n"/>
      <c r="H935" s="7">
        <f>IF(G935="","",G935-TODAY())</f>
        <v/>
      </c>
      <c r="I935" s="8">
        <f>IF(G935="","",
IF(G935&lt;TODAY(),
IF(O935&gt;0,"Violated","Completed"),
IF(H935&lt;=7,"Expiring Soon",
"Active")))</f>
        <v/>
      </c>
      <c r="J935" s="8">
        <f>IF(C935="","",COUNTIFS(purchase!$C:$C,$C935,purchase!$E:$E,$E935,purchase!$G:$G,"&gt;="&amp;$F935,purchase!$G:$G,"&lt;="&amp;$G935))</f>
        <v/>
      </c>
      <c r="K935" s="9">
        <f>IF(COUNTIFS(purchase!$C:$C,$C935,purchase!$E:$E,$E935,purchase!$G:$G,"&gt;="&amp;$F935,purchase!$G:$G,"&lt;="&amp;$G935)=0,"",_xlfn.MAXIFS(purchase!$G:$G,purchase!$C:$C,$C935,purchase!$E:$E,$E935,purchase!$G:$G,"&gt;="&amp;$F935,purchase!$G:$G,"&lt;="&amp;$G935))</f>
        <v/>
      </c>
      <c r="L935" s="4" t="n"/>
      <c r="M935" s="4" t="n"/>
      <c r="N935" s="10">
        <f>IF(M935="","",SUMIFS(purchase!$N:$N,purchase!$C:$C,$C935,purchase!$E:$E,$E935,purchase!$G:$G,"&gt;="&amp;$F935,purchase!$G:$G,"&lt;="&amp;$G935))</f>
        <v/>
      </c>
      <c r="O935" s="10">
        <f>IF(M935="","",M935-N935)</f>
        <v/>
      </c>
      <c r="P935" s="11">
        <f>IF(M935=0,"",N935/M935)</f>
        <v/>
      </c>
      <c r="Q935" s="12">
        <f>IF(OR(G935="",O935=""),"",
IF(AND(G935&lt;TODAY(),O935&gt;0),"YES","NO"))</f>
        <v/>
      </c>
      <c r="R935" s="13" t="n"/>
      <c r="S935" s="14" t="n"/>
      <c r="T935" s="15">
        <f>IF(Q935="YES", IF(R935="Company",L935*(1+S935),IF(R935="Vendor",L935*(1-S935),"")),"")</f>
        <v/>
      </c>
      <c r="U935" s="15">
        <f>IF(Q935="YES",O935*T935,"")</f>
        <v/>
      </c>
      <c r="V935" s="16" t="n"/>
      <c r="W935" s="17">
        <f>IF(Q935="YES",G935+V935,"")</f>
        <v/>
      </c>
      <c r="X935" s="18">
        <f>IF(Q935="YES",IF(TODAY()&gt;W935,"OVERDUE","WITHIN TIME"),"")</f>
        <v/>
      </c>
    </row>
    <row r="936">
      <c r="A936" s="3" t="n">
        <v>932</v>
      </c>
      <c r="B936" s="4" t="n"/>
      <c r="C936" s="4" t="n"/>
      <c r="D936" s="5">
        <f>IF(E936="NRFC","Natural Rubber Field Coagulam","")</f>
        <v/>
      </c>
      <c r="E936" s="4" t="n"/>
      <c r="F936" s="6" t="n"/>
      <c r="G936" s="6" t="n"/>
      <c r="H936" s="7">
        <f>IF(G936="","",G936-TODAY())</f>
        <v/>
      </c>
      <c r="I936" s="8">
        <f>IF(G936="","",
IF(G936&lt;TODAY(),
IF(O936&gt;0,"Violated","Completed"),
IF(H936&lt;=7,"Expiring Soon",
"Active")))</f>
        <v/>
      </c>
      <c r="J936" s="8">
        <f>IF(C936="","",COUNTIFS(purchase!$C:$C,$C936,purchase!$E:$E,$E936,purchase!$G:$G,"&gt;="&amp;$F936,purchase!$G:$G,"&lt;="&amp;$G936))</f>
        <v/>
      </c>
      <c r="K936" s="9">
        <f>IF(COUNTIFS(purchase!$C:$C,$C936,purchase!$E:$E,$E936,purchase!$G:$G,"&gt;="&amp;$F936,purchase!$G:$G,"&lt;="&amp;$G936)=0,"",_xlfn.MAXIFS(purchase!$G:$G,purchase!$C:$C,$C936,purchase!$E:$E,$E936,purchase!$G:$G,"&gt;="&amp;$F936,purchase!$G:$G,"&lt;="&amp;$G936))</f>
        <v/>
      </c>
      <c r="L936" s="4" t="n"/>
      <c r="M936" s="4" t="n"/>
      <c r="N936" s="10">
        <f>IF(M936="","",SUMIFS(purchase!$N:$N,purchase!$C:$C,$C936,purchase!$E:$E,$E936,purchase!$G:$G,"&gt;="&amp;$F936,purchase!$G:$G,"&lt;="&amp;$G936))</f>
        <v/>
      </c>
      <c r="O936" s="10">
        <f>IF(M936="","",M936-N936)</f>
        <v/>
      </c>
      <c r="P936" s="11">
        <f>IF(M936=0,"",N936/M936)</f>
        <v/>
      </c>
      <c r="Q936" s="12">
        <f>IF(OR(G936="",O936=""),"",
IF(AND(G936&lt;TODAY(),O936&gt;0),"YES","NO"))</f>
        <v/>
      </c>
      <c r="R936" s="13" t="n"/>
      <c r="S936" s="14" t="n"/>
      <c r="T936" s="15">
        <f>IF(Q936="YES", IF(R936="Company",L936*(1+S936),IF(R936="Vendor",L936*(1-S936),"")),"")</f>
        <v/>
      </c>
      <c r="U936" s="15">
        <f>IF(Q936="YES",O936*T936,"")</f>
        <v/>
      </c>
      <c r="V936" s="16" t="n"/>
      <c r="W936" s="17">
        <f>IF(Q936="YES",G936+V936,"")</f>
        <v/>
      </c>
      <c r="X936" s="18">
        <f>IF(Q936="YES",IF(TODAY()&gt;W936,"OVERDUE","WITHIN TIME"),"")</f>
        <v/>
      </c>
    </row>
    <row r="937">
      <c r="A937" s="3" t="n">
        <v>933</v>
      </c>
      <c r="B937" s="4" t="n"/>
      <c r="C937" s="4" t="n"/>
      <c r="D937" s="5">
        <f>IF(E937="NRFC","Natural Rubber Field Coagulam","")</f>
        <v/>
      </c>
      <c r="E937" s="4" t="n"/>
      <c r="F937" s="6" t="n"/>
      <c r="G937" s="6" t="n"/>
      <c r="H937" s="7">
        <f>IF(G937="","",G937-TODAY())</f>
        <v/>
      </c>
      <c r="I937" s="8">
        <f>IF(G937="","",
IF(G937&lt;TODAY(),
IF(O937&gt;0,"Violated","Completed"),
IF(H937&lt;=7,"Expiring Soon",
"Active")))</f>
        <v/>
      </c>
      <c r="J937" s="8">
        <f>IF(C937="","",COUNTIFS(purchase!$C:$C,$C937,purchase!$E:$E,$E937,purchase!$G:$G,"&gt;="&amp;$F937,purchase!$G:$G,"&lt;="&amp;$G937))</f>
        <v/>
      </c>
      <c r="K937" s="9">
        <f>IF(COUNTIFS(purchase!$C:$C,$C937,purchase!$E:$E,$E937,purchase!$G:$G,"&gt;="&amp;$F937,purchase!$G:$G,"&lt;="&amp;$G937)=0,"",_xlfn.MAXIFS(purchase!$G:$G,purchase!$C:$C,$C937,purchase!$E:$E,$E937,purchase!$G:$G,"&gt;="&amp;$F937,purchase!$G:$G,"&lt;="&amp;$G937))</f>
        <v/>
      </c>
      <c r="L937" s="4" t="n"/>
      <c r="M937" s="4" t="n"/>
      <c r="N937" s="10">
        <f>IF(M937="","",SUMIFS(purchase!$N:$N,purchase!$C:$C,$C937,purchase!$E:$E,$E937,purchase!$G:$G,"&gt;="&amp;$F937,purchase!$G:$G,"&lt;="&amp;$G937))</f>
        <v/>
      </c>
      <c r="O937" s="10">
        <f>IF(M937="","",M937-N937)</f>
        <v/>
      </c>
      <c r="P937" s="11">
        <f>IF(M937=0,"",N937/M937)</f>
        <v/>
      </c>
      <c r="Q937" s="12">
        <f>IF(OR(G937="",O937=""),"",
IF(AND(G937&lt;TODAY(),O937&gt;0),"YES","NO"))</f>
        <v/>
      </c>
      <c r="R937" s="13" t="n"/>
      <c r="S937" s="14" t="n"/>
      <c r="T937" s="15">
        <f>IF(Q937="YES", IF(R937="Company",L937*(1+S937),IF(R937="Vendor",L937*(1-S937),"")),"")</f>
        <v/>
      </c>
      <c r="U937" s="15">
        <f>IF(Q937="YES",O937*T937,"")</f>
        <v/>
      </c>
      <c r="V937" s="16" t="n"/>
      <c r="W937" s="17">
        <f>IF(Q937="YES",G937+V937,"")</f>
        <v/>
      </c>
      <c r="X937" s="18">
        <f>IF(Q937="YES",IF(TODAY()&gt;W937,"OVERDUE","WITHIN TIME"),"")</f>
        <v/>
      </c>
    </row>
    <row r="938">
      <c r="A938" s="3" t="n">
        <v>934</v>
      </c>
      <c r="B938" s="4" t="n"/>
      <c r="C938" s="4" t="n"/>
      <c r="D938" s="5">
        <f>IF(E938="NRFC","Natural Rubber Field Coagulam","")</f>
        <v/>
      </c>
      <c r="E938" s="4" t="n"/>
      <c r="F938" s="6" t="n"/>
      <c r="G938" s="6" t="n"/>
      <c r="H938" s="7">
        <f>IF(G938="","",G938-TODAY())</f>
        <v/>
      </c>
      <c r="I938" s="8">
        <f>IF(G938="","",
IF(G938&lt;TODAY(),
IF(O938&gt;0,"Violated","Completed"),
IF(H938&lt;=7,"Expiring Soon",
"Active")))</f>
        <v/>
      </c>
      <c r="J938" s="8">
        <f>IF(C938="","",COUNTIFS(purchase!$C:$C,$C938,purchase!$E:$E,$E938,purchase!$G:$G,"&gt;="&amp;$F938,purchase!$G:$G,"&lt;="&amp;$G938))</f>
        <v/>
      </c>
      <c r="K938" s="9">
        <f>IF(COUNTIFS(purchase!$C:$C,$C938,purchase!$E:$E,$E938,purchase!$G:$G,"&gt;="&amp;$F938,purchase!$G:$G,"&lt;="&amp;$G938)=0,"",_xlfn.MAXIFS(purchase!$G:$G,purchase!$C:$C,$C938,purchase!$E:$E,$E938,purchase!$G:$G,"&gt;="&amp;$F938,purchase!$G:$G,"&lt;="&amp;$G938))</f>
        <v/>
      </c>
      <c r="L938" s="4" t="n"/>
      <c r="M938" s="4" t="n"/>
      <c r="N938" s="10">
        <f>IF(M938="","",SUMIFS(purchase!$N:$N,purchase!$C:$C,$C938,purchase!$E:$E,$E938,purchase!$G:$G,"&gt;="&amp;$F938,purchase!$G:$G,"&lt;="&amp;$G938))</f>
        <v/>
      </c>
      <c r="O938" s="10">
        <f>IF(M938="","",M938-N938)</f>
        <v/>
      </c>
      <c r="P938" s="11">
        <f>IF(M938=0,"",N938/M938)</f>
        <v/>
      </c>
      <c r="Q938" s="12">
        <f>IF(OR(G938="",O938=""),"",
IF(AND(G938&lt;TODAY(),O938&gt;0),"YES","NO"))</f>
        <v/>
      </c>
      <c r="R938" s="13" t="n"/>
      <c r="S938" s="14" t="n"/>
      <c r="T938" s="15">
        <f>IF(Q938="YES", IF(R938="Company",L938*(1+S938),IF(R938="Vendor",L938*(1-S938),"")),"")</f>
        <v/>
      </c>
      <c r="U938" s="15">
        <f>IF(Q938="YES",O938*T938,"")</f>
        <v/>
      </c>
      <c r="V938" s="16" t="n"/>
      <c r="W938" s="17">
        <f>IF(Q938="YES",G938+V938,"")</f>
        <v/>
      </c>
      <c r="X938" s="18">
        <f>IF(Q938="YES",IF(TODAY()&gt;W938,"OVERDUE","WITHIN TIME"),"")</f>
        <v/>
      </c>
    </row>
    <row r="939">
      <c r="A939" s="3" t="n">
        <v>935</v>
      </c>
      <c r="B939" s="4" t="n"/>
      <c r="C939" s="4" t="n"/>
      <c r="D939" s="5">
        <f>IF(E939="NRFC","Natural Rubber Field Coagulam","")</f>
        <v/>
      </c>
      <c r="E939" s="4" t="n"/>
      <c r="F939" s="6" t="n"/>
      <c r="G939" s="6" t="n"/>
      <c r="H939" s="7">
        <f>IF(G939="","",G939-TODAY())</f>
        <v/>
      </c>
      <c r="I939" s="8">
        <f>IF(G939="","",
IF(G939&lt;TODAY(),
IF(O939&gt;0,"Violated","Completed"),
IF(H939&lt;=7,"Expiring Soon",
"Active")))</f>
        <v/>
      </c>
      <c r="J939" s="8">
        <f>IF(C939="","",COUNTIFS(purchase!$C:$C,$C939,purchase!$E:$E,$E939,purchase!$G:$G,"&gt;="&amp;$F939,purchase!$G:$G,"&lt;="&amp;$G939))</f>
        <v/>
      </c>
      <c r="K939" s="9">
        <f>IF(COUNTIFS(purchase!$C:$C,$C939,purchase!$E:$E,$E939,purchase!$G:$G,"&gt;="&amp;$F939,purchase!$G:$G,"&lt;="&amp;$G939)=0,"",_xlfn.MAXIFS(purchase!$G:$G,purchase!$C:$C,$C939,purchase!$E:$E,$E939,purchase!$G:$G,"&gt;="&amp;$F939,purchase!$G:$G,"&lt;="&amp;$G939))</f>
        <v/>
      </c>
      <c r="L939" s="4" t="n"/>
      <c r="M939" s="4" t="n"/>
      <c r="N939" s="10">
        <f>IF(M939="","",SUMIFS(purchase!$N:$N,purchase!$C:$C,$C939,purchase!$E:$E,$E939,purchase!$G:$G,"&gt;="&amp;$F939,purchase!$G:$G,"&lt;="&amp;$G939))</f>
        <v/>
      </c>
      <c r="O939" s="10">
        <f>IF(M939="","",M939-N939)</f>
        <v/>
      </c>
      <c r="P939" s="11">
        <f>IF(M939=0,"",N939/M939)</f>
        <v/>
      </c>
      <c r="Q939" s="12">
        <f>IF(OR(G939="",O939=""),"",
IF(AND(G939&lt;TODAY(),O939&gt;0),"YES","NO"))</f>
        <v/>
      </c>
      <c r="R939" s="13" t="n"/>
      <c r="S939" s="14" t="n"/>
      <c r="T939" s="15">
        <f>IF(Q939="YES", IF(R939="Company",L939*(1+S939),IF(R939="Vendor",L939*(1-S939),"")),"")</f>
        <v/>
      </c>
      <c r="U939" s="15">
        <f>IF(Q939="YES",O939*T939,"")</f>
        <v/>
      </c>
      <c r="V939" s="16" t="n"/>
      <c r="W939" s="17">
        <f>IF(Q939="YES",G939+V939,"")</f>
        <v/>
      </c>
      <c r="X939" s="18">
        <f>IF(Q939="YES",IF(TODAY()&gt;W939,"OVERDUE","WITHIN TIME"),"")</f>
        <v/>
      </c>
    </row>
    <row r="940">
      <c r="A940" s="3" t="n">
        <v>936</v>
      </c>
      <c r="B940" s="4" t="n"/>
      <c r="C940" s="4" t="n"/>
      <c r="D940" s="5">
        <f>IF(E940="NRFC","Natural Rubber Field Coagulam","")</f>
        <v/>
      </c>
      <c r="E940" s="4" t="n"/>
      <c r="F940" s="6" t="n"/>
      <c r="G940" s="6" t="n"/>
      <c r="H940" s="7">
        <f>IF(G940="","",G940-TODAY())</f>
        <v/>
      </c>
      <c r="I940" s="8">
        <f>IF(G940="","",
IF(G940&lt;TODAY(),
IF(O940&gt;0,"Violated","Completed"),
IF(H940&lt;=7,"Expiring Soon",
"Active")))</f>
        <v/>
      </c>
      <c r="J940" s="8">
        <f>IF(C940="","",COUNTIFS(purchase!$C:$C,$C940,purchase!$E:$E,$E940,purchase!$G:$G,"&gt;="&amp;$F940,purchase!$G:$G,"&lt;="&amp;$G940))</f>
        <v/>
      </c>
      <c r="K940" s="9">
        <f>IF(COUNTIFS(purchase!$C:$C,$C940,purchase!$E:$E,$E940,purchase!$G:$G,"&gt;="&amp;$F940,purchase!$G:$G,"&lt;="&amp;$G940)=0,"",_xlfn.MAXIFS(purchase!$G:$G,purchase!$C:$C,$C940,purchase!$E:$E,$E940,purchase!$G:$G,"&gt;="&amp;$F940,purchase!$G:$G,"&lt;="&amp;$G940))</f>
        <v/>
      </c>
      <c r="L940" s="4" t="n"/>
      <c r="M940" s="4" t="n"/>
      <c r="N940" s="10">
        <f>IF(M940="","",SUMIFS(purchase!$N:$N,purchase!$C:$C,$C940,purchase!$E:$E,$E940,purchase!$G:$G,"&gt;="&amp;$F940,purchase!$G:$G,"&lt;="&amp;$G940))</f>
        <v/>
      </c>
      <c r="O940" s="10">
        <f>IF(M940="","",M940-N940)</f>
        <v/>
      </c>
      <c r="P940" s="11">
        <f>IF(M940=0,"",N940/M940)</f>
        <v/>
      </c>
      <c r="Q940" s="12">
        <f>IF(OR(G940="",O940=""),"",
IF(AND(G940&lt;TODAY(),O940&gt;0),"YES","NO"))</f>
        <v/>
      </c>
      <c r="R940" s="13" t="n"/>
      <c r="S940" s="14" t="n"/>
      <c r="T940" s="15">
        <f>IF(Q940="YES", IF(R940="Company",L940*(1+S940),IF(R940="Vendor",L940*(1-S940),"")),"")</f>
        <v/>
      </c>
      <c r="U940" s="15">
        <f>IF(Q940="YES",O940*T940,"")</f>
        <v/>
      </c>
      <c r="V940" s="16" t="n"/>
      <c r="W940" s="17">
        <f>IF(Q940="YES",G940+V940,"")</f>
        <v/>
      </c>
      <c r="X940" s="18">
        <f>IF(Q940="YES",IF(TODAY()&gt;W940,"OVERDUE","WITHIN TIME"),"")</f>
        <v/>
      </c>
    </row>
    <row r="941">
      <c r="A941" s="3" t="n">
        <v>937</v>
      </c>
      <c r="B941" s="4" t="n"/>
      <c r="C941" s="4" t="n"/>
      <c r="D941" s="5">
        <f>IF(E941="NRFC","Natural Rubber Field Coagulam","")</f>
        <v/>
      </c>
      <c r="E941" s="4" t="n"/>
      <c r="F941" s="6" t="n"/>
      <c r="G941" s="6" t="n"/>
      <c r="H941" s="7">
        <f>IF(G941="","",G941-TODAY())</f>
        <v/>
      </c>
      <c r="I941" s="8">
        <f>IF(G941="","",
IF(G941&lt;TODAY(),
IF(O941&gt;0,"Violated","Completed"),
IF(H941&lt;=7,"Expiring Soon",
"Active")))</f>
        <v/>
      </c>
      <c r="J941" s="8">
        <f>IF(C941="","",COUNTIFS(purchase!$C:$C,$C941,purchase!$E:$E,$E941,purchase!$G:$G,"&gt;="&amp;$F941,purchase!$G:$G,"&lt;="&amp;$G941))</f>
        <v/>
      </c>
      <c r="K941" s="9">
        <f>IF(COUNTIFS(purchase!$C:$C,$C941,purchase!$E:$E,$E941,purchase!$G:$G,"&gt;="&amp;$F941,purchase!$G:$G,"&lt;="&amp;$G941)=0,"",_xlfn.MAXIFS(purchase!$G:$G,purchase!$C:$C,$C941,purchase!$E:$E,$E941,purchase!$G:$G,"&gt;="&amp;$F941,purchase!$G:$G,"&lt;="&amp;$G941))</f>
        <v/>
      </c>
      <c r="L941" s="4" t="n"/>
      <c r="M941" s="4" t="n"/>
      <c r="N941" s="10">
        <f>IF(M941="","",SUMIFS(purchase!$N:$N,purchase!$C:$C,$C941,purchase!$E:$E,$E941,purchase!$G:$G,"&gt;="&amp;$F941,purchase!$G:$G,"&lt;="&amp;$G941))</f>
        <v/>
      </c>
      <c r="O941" s="10">
        <f>IF(M941="","",M941-N941)</f>
        <v/>
      </c>
      <c r="P941" s="11">
        <f>IF(M941=0,"",N941/M941)</f>
        <v/>
      </c>
      <c r="Q941" s="12">
        <f>IF(OR(G941="",O941=""),"",
IF(AND(G941&lt;TODAY(),O941&gt;0),"YES","NO"))</f>
        <v/>
      </c>
      <c r="R941" s="13" t="n"/>
      <c r="S941" s="14" t="n"/>
      <c r="T941" s="15">
        <f>IF(Q941="YES", IF(R941="Company",L941*(1+S941),IF(R941="Vendor",L941*(1-S941),"")),"")</f>
        <v/>
      </c>
      <c r="U941" s="15">
        <f>IF(Q941="YES",O941*T941,"")</f>
        <v/>
      </c>
      <c r="V941" s="16" t="n"/>
      <c r="W941" s="17">
        <f>IF(Q941="YES",G941+V941,"")</f>
        <v/>
      </c>
      <c r="X941" s="18">
        <f>IF(Q941="YES",IF(TODAY()&gt;W941,"OVERDUE","WITHIN TIME"),"")</f>
        <v/>
      </c>
    </row>
    <row r="942">
      <c r="A942" s="3" t="n">
        <v>938</v>
      </c>
      <c r="B942" s="4" t="n"/>
      <c r="C942" s="4" t="n"/>
      <c r="D942" s="5">
        <f>IF(E942="NRFC","Natural Rubber Field Coagulam","")</f>
        <v/>
      </c>
      <c r="E942" s="4" t="n"/>
      <c r="F942" s="6" t="n"/>
      <c r="G942" s="6" t="n"/>
      <c r="H942" s="7">
        <f>IF(G942="","",G942-TODAY())</f>
        <v/>
      </c>
      <c r="I942" s="8">
        <f>IF(G942="","",
IF(G942&lt;TODAY(),
IF(O942&gt;0,"Violated","Completed"),
IF(H942&lt;=7,"Expiring Soon",
"Active")))</f>
        <v/>
      </c>
      <c r="J942" s="8">
        <f>IF(C942="","",COUNTIFS(purchase!$C:$C,$C942,purchase!$E:$E,$E942,purchase!$G:$G,"&gt;="&amp;$F942,purchase!$G:$G,"&lt;="&amp;$G942))</f>
        <v/>
      </c>
      <c r="K942" s="9">
        <f>IF(COUNTIFS(purchase!$C:$C,$C942,purchase!$E:$E,$E942,purchase!$G:$G,"&gt;="&amp;$F942,purchase!$G:$G,"&lt;="&amp;$G942)=0,"",_xlfn.MAXIFS(purchase!$G:$G,purchase!$C:$C,$C942,purchase!$E:$E,$E942,purchase!$G:$G,"&gt;="&amp;$F942,purchase!$G:$G,"&lt;="&amp;$G942))</f>
        <v/>
      </c>
      <c r="L942" s="4" t="n"/>
      <c r="M942" s="4" t="n"/>
      <c r="N942" s="10">
        <f>IF(M942="","",SUMIFS(purchase!$N:$N,purchase!$C:$C,$C942,purchase!$E:$E,$E942,purchase!$G:$G,"&gt;="&amp;$F942,purchase!$G:$G,"&lt;="&amp;$G942))</f>
        <v/>
      </c>
      <c r="O942" s="10">
        <f>IF(M942="","",M942-N942)</f>
        <v/>
      </c>
      <c r="P942" s="11">
        <f>IF(M942=0,"",N942/M942)</f>
        <v/>
      </c>
      <c r="Q942" s="12">
        <f>IF(OR(G942="",O942=""),"",
IF(AND(G942&lt;TODAY(),O942&gt;0),"YES","NO"))</f>
        <v/>
      </c>
      <c r="R942" s="13" t="n"/>
      <c r="S942" s="14" t="n"/>
      <c r="T942" s="15">
        <f>IF(Q942="YES", IF(R942="Company",L942*(1+S942),IF(R942="Vendor",L942*(1-S942),"")),"")</f>
        <v/>
      </c>
      <c r="U942" s="15">
        <f>IF(Q942="YES",O942*T942,"")</f>
        <v/>
      </c>
      <c r="V942" s="16" t="n"/>
      <c r="W942" s="17">
        <f>IF(Q942="YES",G942+V942,"")</f>
        <v/>
      </c>
      <c r="X942" s="18">
        <f>IF(Q942="YES",IF(TODAY()&gt;W942,"OVERDUE","WITHIN TIME"),"")</f>
        <v/>
      </c>
    </row>
    <row r="943">
      <c r="A943" s="3" t="n">
        <v>939</v>
      </c>
      <c r="B943" s="4" t="n"/>
      <c r="C943" s="4" t="n"/>
      <c r="D943" s="5">
        <f>IF(E943="NRFC","Natural Rubber Field Coagulam","")</f>
        <v/>
      </c>
      <c r="E943" s="4" t="n"/>
      <c r="F943" s="6" t="n"/>
      <c r="G943" s="6" t="n"/>
      <c r="H943" s="7">
        <f>IF(G943="","",G943-TODAY())</f>
        <v/>
      </c>
      <c r="I943" s="8">
        <f>IF(G943="","",
IF(G943&lt;TODAY(),
IF(O943&gt;0,"Violated","Completed"),
IF(H943&lt;=7,"Expiring Soon",
"Active")))</f>
        <v/>
      </c>
      <c r="J943" s="8">
        <f>IF(C943="","",COUNTIFS(purchase!$C:$C,$C943,purchase!$E:$E,$E943,purchase!$G:$G,"&gt;="&amp;$F943,purchase!$G:$G,"&lt;="&amp;$G943))</f>
        <v/>
      </c>
      <c r="K943" s="9">
        <f>IF(COUNTIFS(purchase!$C:$C,$C943,purchase!$E:$E,$E943,purchase!$G:$G,"&gt;="&amp;$F943,purchase!$G:$G,"&lt;="&amp;$G943)=0,"",_xlfn.MAXIFS(purchase!$G:$G,purchase!$C:$C,$C943,purchase!$E:$E,$E943,purchase!$G:$G,"&gt;="&amp;$F943,purchase!$G:$G,"&lt;="&amp;$G943))</f>
        <v/>
      </c>
      <c r="L943" s="4" t="n"/>
      <c r="M943" s="4" t="n"/>
      <c r="N943" s="10">
        <f>IF(M943="","",SUMIFS(purchase!$N:$N,purchase!$C:$C,$C943,purchase!$E:$E,$E943,purchase!$G:$G,"&gt;="&amp;$F943,purchase!$G:$G,"&lt;="&amp;$G943))</f>
        <v/>
      </c>
      <c r="O943" s="10">
        <f>IF(M943="","",M943-N943)</f>
        <v/>
      </c>
      <c r="P943" s="11">
        <f>IF(M943=0,"",N943/M943)</f>
        <v/>
      </c>
      <c r="Q943" s="12">
        <f>IF(OR(G943="",O943=""),"",
IF(AND(G943&lt;TODAY(),O943&gt;0),"YES","NO"))</f>
        <v/>
      </c>
      <c r="R943" s="13" t="n"/>
      <c r="S943" s="14" t="n"/>
      <c r="T943" s="15">
        <f>IF(Q943="YES", IF(R943="Company",L943*(1+S943),IF(R943="Vendor",L943*(1-S943),"")),"")</f>
        <v/>
      </c>
      <c r="U943" s="15">
        <f>IF(Q943="YES",O943*T943,"")</f>
        <v/>
      </c>
      <c r="V943" s="16" t="n"/>
      <c r="W943" s="17">
        <f>IF(Q943="YES",G943+V943,"")</f>
        <v/>
      </c>
      <c r="X943" s="18">
        <f>IF(Q943="YES",IF(TODAY()&gt;W943,"OVERDUE","WITHIN TIME"),"")</f>
        <v/>
      </c>
    </row>
    <row r="944">
      <c r="A944" s="3" t="n">
        <v>940</v>
      </c>
      <c r="B944" s="4" t="n"/>
      <c r="C944" s="4" t="n"/>
      <c r="D944" s="5">
        <f>IF(E944="NRFC","Natural Rubber Field Coagulam","")</f>
        <v/>
      </c>
      <c r="E944" s="4" t="n"/>
      <c r="F944" s="6" t="n"/>
      <c r="G944" s="6" t="n"/>
      <c r="H944" s="7">
        <f>IF(G944="","",G944-TODAY())</f>
        <v/>
      </c>
      <c r="I944" s="8">
        <f>IF(G944="","",
IF(G944&lt;TODAY(),
IF(O944&gt;0,"Violated","Completed"),
IF(H944&lt;=7,"Expiring Soon",
"Active")))</f>
        <v/>
      </c>
      <c r="J944" s="8">
        <f>IF(C944="","",COUNTIFS(purchase!$C:$C,$C944,purchase!$E:$E,$E944,purchase!$G:$G,"&gt;="&amp;$F944,purchase!$G:$G,"&lt;="&amp;$G944))</f>
        <v/>
      </c>
      <c r="K944" s="9">
        <f>IF(COUNTIFS(purchase!$C:$C,$C944,purchase!$E:$E,$E944,purchase!$G:$G,"&gt;="&amp;$F944,purchase!$G:$G,"&lt;="&amp;$G944)=0,"",_xlfn.MAXIFS(purchase!$G:$G,purchase!$C:$C,$C944,purchase!$E:$E,$E944,purchase!$G:$G,"&gt;="&amp;$F944,purchase!$G:$G,"&lt;="&amp;$G944))</f>
        <v/>
      </c>
      <c r="L944" s="4" t="n"/>
      <c r="M944" s="4" t="n"/>
      <c r="N944" s="10">
        <f>IF(M944="","",SUMIFS(purchase!$N:$N,purchase!$C:$C,$C944,purchase!$E:$E,$E944,purchase!$G:$G,"&gt;="&amp;$F944,purchase!$G:$G,"&lt;="&amp;$G944))</f>
        <v/>
      </c>
      <c r="O944" s="10">
        <f>IF(M944="","",M944-N944)</f>
        <v/>
      </c>
      <c r="P944" s="11">
        <f>IF(M944=0,"",N944/M944)</f>
        <v/>
      </c>
      <c r="Q944" s="12">
        <f>IF(OR(G944="",O944=""),"",
IF(AND(G944&lt;TODAY(),O944&gt;0),"YES","NO"))</f>
        <v/>
      </c>
      <c r="R944" s="13" t="n"/>
      <c r="S944" s="14" t="n"/>
      <c r="T944" s="15">
        <f>IF(Q944="YES", IF(R944="Company",L944*(1+S944),IF(R944="Vendor",L944*(1-S944),"")),"")</f>
        <v/>
      </c>
      <c r="U944" s="15">
        <f>IF(Q944="YES",O944*T944,"")</f>
        <v/>
      </c>
      <c r="V944" s="16" t="n"/>
      <c r="W944" s="17">
        <f>IF(Q944="YES",G944+V944,"")</f>
        <v/>
      </c>
      <c r="X944" s="18">
        <f>IF(Q944="YES",IF(TODAY()&gt;W944,"OVERDUE","WITHIN TIME"),"")</f>
        <v/>
      </c>
    </row>
    <row r="945">
      <c r="A945" s="3" t="n">
        <v>941</v>
      </c>
      <c r="B945" s="4" t="n"/>
      <c r="C945" s="4" t="n"/>
      <c r="D945" s="5">
        <f>IF(E945="NRFC","Natural Rubber Field Coagulam","")</f>
        <v/>
      </c>
      <c r="E945" s="4" t="n"/>
      <c r="F945" s="6" t="n"/>
      <c r="G945" s="6" t="n"/>
      <c r="H945" s="7">
        <f>IF(G945="","",G945-TODAY())</f>
        <v/>
      </c>
      <c r="I945" s="8">
        <f>IF(G945="","",
IF(G945&lt;TODAY(),
IF(O945&gt;0,"Violated","Completed"),
IF(H945&lt;=7,"Expiring Soon",
"Active")))</f>
        <v/>
      </c>
      <c r="J945" s="8">
        <f>IF(C945="","",COUNTIFS(purchase!$C:$C,$C945,purchase!$E:$E,$E945,purchase!$G:$G,"&gt;="&amp;$F945,purchase!$G:$G,"&lt;="&amp;$G945))</f>
        <v/>
      </c>
      <c r="K945" s="9">
        <f>IF(COUNTIFS(purchase!$C:$C,$C945,purchase!$E:$E,$E945,purchase!$G:$G,"&gt;="&amp;$F945,purchase!$G:$G,"&lt;="&amp;$G945)=0,"",_xlfn.MAXIFS(purchase!$G:$G,purchase!$C:$C,$C945,purchase!$E:$E,$E945,purchase!$G:$G,"&gt;="&amp;$F945,purchase!$G:$G,"&lt;="&amp;$G945))</f>
        <v/>
      </c>
      <c r="L945" s="4" t="n"/>
      <c r="M945" s="4" t="n"/>
      <c r="N945" s="10">
        <f>IF(M945="","",SUMIFS(purchase!$N:$N,purchase!$C:$C,$C945,purchase!$E:$E,$E945,purchase!$G:$G,"&gt;="&amp;$F945,purchase!$G:$G,"&lt;="&amp;$G945))</f>
        <v/>
      </c>
      <c r="O945" s="10">
        <f>IF(M945="","",M945-N945)</f>
        <v/>
      </c>
      <c r="P945" s="11">
        <f>IF(M945=0,"",N945/M945)</f>
        <v/>
      </c>
      <c r="Q945" s="12">
        <f>IF(OR(G945="",O945=""),"",
IF(AND(G945&lt;TODAY(),O945&gt;0),"YES","NO"))</f>
        <v/>
      </c>
      <c r="R945" s="13" t="n"/>
      <c r="S945" s="14" t="n"/>
      <c r="T945" s="15">
        <f>IF(Q945="YES", IF(R945="Company",L945*(1+S945),IF(R945="Vendor",L945*(1-S945),"")),"")</f>
        <v/>
      </c>
      <c r="U945" s="15">
        <f>IF(Q945="YES",O945*T945,"")</f>
        <v/>
      </c>
      <c r="V945" s="16" t="n"/>
      <c r="W945" s="17">
        <f>IF(Q945="YES",G945+V945,"")</f>
        <v/>
      </c>
      <c r="X945" s="18">
        <f>IF(Q945="YES",IF(TODAY()&gt;W945,"OVERDUE","WITHIN TIME"),"")</f>
        <v/>
      </c>
    </row>
    <row r="946">
      <c r="A946" s="3" t="n">
        <v>942</v>
      </c>
      <c r="B946" s="4" t="n"/>
      <c r="C946" s="4" t="n"/>
      <c r="D946" s="5">
        <f>IF(E946="NRFC","Natural Rubber Field Coagulam","")</f>
        <v/>
      </c>
      <c r="E946" s="4" t="n"/>
      <c r="F946" s="6" t="n"/>
      <c r="G946" s="6" t="n"/>
      <c r="H946" s="7">
        <f>IF(G946="","",G946-TODAY())</f>
        <v/>
      </c>
      <c r="I946" s="8">
        <f>IF(G946="","",
IF(G946&lt;TODAY(),
IF(O946&gt;0,"Violated","Completed"),
IF(H946&lt;=7,"Expiring Soon",
"Active")))</f>
        <v/>
      </c>
      <c r="J946" s="8">
        <f>IF(C946="","",COUNTIFS(purchase!$C:$C,$C946,purchase!$E:$E,$E946,purchase!$G:$G,"&gt;="&amp;$F946,purchase!$G:$G,"&lt;="&amp;$G946))</f>
        <v/>
      </c>
      <c r="K946" s="9">
        <f>IF(COUNTIFS(purchase!$C:$C,$C946,purchase!$E:$E,$E946,purchase!$G:$G,"&gt;="&amp;$F946,purchase!$G:$G,"&lt;="&amp;$G946)=0,"",_xlfn.MAXIFS(purchase!$G:$G,purchase!$C:$C,$C946,purchase!$E:$E,$E946,purchase!$G:$G,"&gt;="&amp;$F946,purchase!$G:$G,"&lt;="&amp;$G946))</f>
        <v/>
      </c>
      <c r="L946" s="4" t="n"/>
      <c r="M946" s="4" t="n"/>
      <c r="N946" s="10">
        <f>IF(M946="","",SUMIFS(purchase!$N:$N,purchase!$C:$C,$C946,purchase!$E:$E,$E946,purchase!$G:$G,"&gt;="&amp;$F946,purchase!$G:$G,"&lt;="&amp;$G946))</f>
        <v/>
      </c>
      <c r="O946" s="10">
        <f>IF(M946="","",M946-N946)</f>
        <v/>
      </c>
      <c r="P946" s="11">
        <f>IF(M946=0,"",N946/M946)</f>
        <v/>
      </c>
      <c r="Q946" s="12">
        <f>IF(OR(G946="",O946=""),"",
IF(AND(G946&lt;TODAY(),O946&gt;0),"YES","NO"))</f>
        <v/>
      </c>
      <c r="R946" s="13" t="n"/>
      <c r="S946" s="14" t="n"/>
      <c r="T946" s="15">
        <f>IF(Q946="YES", IF(R946="Company",L946*(1+S946),IF(R946="Vendor",L946*(1-S946),"")),"")</f>
        <v/>
      </c>
      <c r="U946" s="15">
        <f>IF(Q946="YES",O946*T946,"")</f>
        <v/>
      </c>
      <c r="V946" s="16" t="n"/>
      <c r="W946" s="17">
        <f>IF(Q946="YES",G946+V946,"")</f>
        <v/>
      </c>
      <c r="X946" s="18">
        <f>IF(Q946="YES",IF(TODAY()&gt;W946,"OVERDUE","WITHIN TIME"),"")</f>
        <v/>
      </c>
    </row>
    <row r="947">
      <c r="A947" s="3" t="n">
        <v>943</v>
      </c>
      <c r="B947" s="4" t="n"/>
      <c r="C947" s="4" t="n"/>
      <c r="D947" s="5">
        <f>IF(E947="NRFC","Natural Rubber Field Coagulam","")</f>
        <v/>
      </c>
      <c r="E947" s="4" t="n"/>
      <c r="F947" s="6" t="n"/>
      <c r="G947" s="6" t="n"/>
      <c r="H947" s="7">
        <f>IF(G947="","",G947-TODAY())</f>
        <v/>
      </c>
      <c r="I947" s="8">
        <f>IF(G947="","",
IF(G947&lt;TODAY(),
IF(O947&gt;0,"Violated","Completed"),
IF(H947&lt;=7,"Expiring Soon",
"Active")))</f>
        <v/>
      </c>
      <c r="J947" s="8">
        <f>IF(C947="","",COUNTIFS(purchase!$C:$C,$C947,purchase!$E:$E,$E947,purchase!$G:$G,"&gt;="&amp;$F947,purchase!$G:$G,"&lt;="&amp;$G947))</f>
        <v/>
      </c>
      <c r="K947" s="9">
        <f>IF(COUNTIFS(purchase!$C:$C,$C947,purchase!$E:$E,$E947,purchase!$G:$G,"&gt;="&amp;$F947,purchase!$G:$G,"&lt;="&amp;$G947)=0,"",_xlfn.MAXIFS(purchase!$G:$G,purchase!$C:$C,$C947,purchase!$E:$E,$E947,purchase!$G:$G,"&gt;="&amp;$F947,purchase!$G:$G,"&lt;="&amp;$G947))</f>
        <v/>
      </c>
      <c r="L947" s="4" t="n"/>
      <c r="M947" s="4" t="n"/>
      <c r="N947" s="10">
        <f>IF(M947="","",SUMIFS(purchase!$N:$N,purchase!$C:$C,$C947,purchase!$E:$E,$E947,purchase!$G:$G,"&gt;="&amp;$F947,purchase!$G:$G,"&lt;="&amp;$G947))</f>
        <v/>
      </c>
      <c r="O947" s="10">
        <f>IF(M947="","",M947-N947)</f>
        <v/>
      </c>
      <c r="P947" s="11">
        <f>IF(M947=0,"",N947/M947)</f>
        <v/>
      </c>
      <c r="Q947" s="12">
        <f>IF(OR(G947="",O947=""),"",
IF(AND(G947&lt;TODAY(),O947&gt;0),"YES","NO"))</f>
        <v/>
      </c>
      <c r="R947" s="13" t="n"/>
      <c r="S947" s="14" t="n"/>
      <c r="T947" s="15">
        <f>IF(Q947="YES", IF(R947="Company",L947*(1+S947),IF(R947="Vendor",L947*(1-S947),"")),"")</f>
        <v/>
      </c>
      <c r="U947" s="15">
        <f>IF(Q947="YES",O947*T947,"")</f>
        <v/>
      </c>
      <c r="V947" s="16" t="n"/>
      <c r="W947" s="17">
        <f>IF(Q947="YES",G947+V947,"")</f>
        <v/>
      </c>
      <c r="X947" s="18">
        <f>IF(Q947="YES",IF(TODAY()&gt;W947,"OVERDUE","WITHIN TIME"),"")</f>
        <v/>
      </c>
    </row>
    <row r="948">
      <c r="A948" s="3" t="n">
        <v>944</v>
      </c>
      <c r="B948" s="4" t="n"/>
      <c r="C948" s="4" t="n"/>
      <c r="D948" s="5">
        <f>IF(E948="NRFC","Natural Rubber Field Coagulam","")</f>
        <v/>
      </c>
      <c r="E948" s="4" t="n"/>
      <c r="F948" s="6" t="n"/>
      <c r="G948" s="6" t="n"/>
      <c r="H948" s="7">
        <f>IF(G948="","",G948-TODAY())</f>
        <v/>
      </c>
      <c r="I948" s="8">
        <f>IF(G948="","",
IF(G948&lt;TODAY(),
IF(O948&gt;0,"Violated","Completed"),
IF(H948&lt;=7,"Expiring Soon",
"Active")))</f>
        <v/>
      </c>
      <c r="J948" s="8">
        <f>IF(C948="","",COUNTIFS(purchase!$C:$C,$C948,purchase!$E:$E,$E948,purchase!$G:$G,"&gt;="&amp;$F948,purchase!$G:$G,"&lt;="&amp;$G948))</f>
        <v/>
      </c>
      <c r="K948" s="9">
        <f>IF(COUNTIFS(purchase!$C:$C,$C948,purchase!$E:$E,$E948,purchase!$G:$G,"&gt;="&amp;$F948,purchase!$G:$G,"&lt;="&amp;$G948)=0,"",_xlfn.MAXIFS(purchase!$G:$G,purchase!$C:$C,$C948,purchase!$E:$E,$E948,purchase!$G:$G,"&gt;="&amp;$F948,purchase!$G:$G,"&lt;="&amp;$G948))</f>
        <v/>
      </c>
      <c r="L948" s="4" t="n"/>
      <c r="M948" s="4" t="n"/>
      <c r="N948" s="10">
        <f>IF(M948="","",SUMIFS(purchase!$N:$N,purchase!$C:$C,$C948,purchase!$E:$E,$E948,purchase!$G:$G,"&gt;="&amp;$F948,purchase!$G:$G,"&lt;="&amp;$G948))</f>
        <v/>
      </c>
      <c r="O948" s="10">
        <f>IF(M948="","",M948-N948)</f>
        <v/>
      </c>
      <c r="P948" s="11">
        <f>IF(M948=0,"",N948/M948)</f>
        <v/>
      </c>
      <c r="Q948" s="12">
        <f>IF(OR(G948="",O948=""),"",
IF(AND(G948&lt;TODAY(),O948&gt;0),"YES","NO"))</f>
        <v/>
      </c>
      <c r="R948" s="13" t="n"/>
      <c r="S948" s="14" t="n"/>
      <c r="T948" s="15">
        <f>IF(Q948="YES", IF(R948="Company",L948*(1+S948),IF(R948="Vendor",L948*(1-S948),"")),"")</f>
        <v/>
      </c>
      <c r="U948" s="15">
        <f>IF(Q948="YES",O948*T948,"")</f>
        <v/>
      </c>
      <c r="V948" s="16" t="n"/>
      <c r="W948" s="17">
        <f>IF(Q948="YES",G948+V948,"")</f>
        <v/>
      </c>
      <c r="X948" s="18">
        <f>IF(Q948="YES",IF(TODAY()&gt;W948,"OVERDUE","WITHIN TIME"),"")</f>
        <v/>
      </c>
    </row>
    <row r="949">
      <c r="A949" s="3" t="n">
        <v>945</v>
      </c>
      <c r="B949" s="4" t="n"/>
      <c r="C949" s="4" t="n"/>
      <c r="D949" s="5">
        <f>IF(E949="NRFC","Natural Rubber Field Coagulam","")</f>
        <v/>
      </c>
      <c r="E949" s="4" t="n"/>
      <c r="F949" s="6" t="n"/>
      <c r="G949" s="6" t="n"/>
      <c r="H949" s="7">
        <f>IF(G949="","",G949-TODAY())</f>
        <v/>
      </c>
      <c r="I949" s="8">
        <f>IF(G949="","",
IF(G949&lt;TODAY(),
IF(O949&gt;0,"Violated","Completed"),
IF(H949&lt;=7,"Expiring Soon",
"Active")))</f>
        <v/>
      </c>
      <c r="J949" s="8">
        <f>IF(C949="","",COUNTIFS(purchase!$C:$C,$C949,purchase!$E:$E,$E949,purchase!$G:$G,"&gt;="&amp;$F949,purchase!$G:$G,"&lt;="&amp;$G949))</f>
        <v/>
      </c>
      <c r="K949" s="9">
        <f>IF(COUNTIFS(purchase!$C:$C,$C949,purchase!$E:$E,$E949,purchase!$G:$G,"&gt;="&amp;$F949,purchase!$G:$G,"&lt;="&amp;$G949)=0,"",_xlfn.MAXIFS(purchase!$G:$G,purchase!$C:$C,$C949,purchase!$E:$E,$E949,purchase!$G:$G,"&gt;="&amp;$F949,purchase!$G:$G,"&lt;="&amp;$G949))</f>
        <v/>
      </c>
      <c r="L949" s="4" t="n"/>
      <c r="M949" s="4" t="n"/>
      <c r="N949" s="10">
        <f>IF(M949="","",SUMIFS(purchase!$N:$N,purchase!$C:$C,$C949,purchase!$E:$E,$E949,purchase!$G:$G,"&gt;="&amp;$F949,purchase!$G:$G,"&lt;="&amp;$G949))</f>
        <v/>
      </c>
      <c r="O949" s="10">
        <f>IF(M949="","",M949-N949)</f>
        <v/>
      </c>
      <c r="P949" s="11">
        <f>IF(M949=0,"",N949/M949)</f>
        <v/>
      </c>
      <c r="Q949" s="12">
        <f>IF(OR(G949="",O949=""),"",
IF(AND(G949&lt;TODAY(),O949&gt;0),"YES","NO"))</f>
        <v/>
      </c>
      <c r="R949" s="13" t="n"/>
      <c r="S949" s="14" t="n"/>
      <c r="T949" s="15">
        <f>IF(Q949="YES", IF(R949="Company",L949*(1+S949),IF(R949="Vendor",L949*(1-S949),"")),"")</f>
        <v/>
      </c>
      <c r="U949" s="15">
        <f>IF(Q949="YES",O949*T949,"")</f>
        <v/>
      </c>
      <c r="V949" s="16" t="n"/>
      <c r="W949" s="17">
        <f>IF(Q949="YES",G949+V949,"")</f>
        <v/>
      </c>
      <c r="X949" s="18">
        <f>IF(Q949="YES",IF(TODAY()&gt;W949,"OVERDUE","WITHIN TIME"),"")</f>
        <v/>
      </c>
    </row>
    <row r="950">
      <c r="A950" s="3" t="n">
        <v>946</v>
      </c>
      <c r="B950" s="4" t="n"/>
      <c r="C950" s="4" t="n"/>
      <c r="D950" s="5">
        <f>IF(E950="NRFC","Natural Rubber Field Coagulam","")</f>
        <v/>
      </c>
      <c r="E950" s="4" t="n"/>
      <c r="F950" s="6" t="n"/>
      <c r="G950" s="6" t="n"/>
      <c r="H950" s="7">
        <f>IF(G950="","",G950-TODAY())</f>
        <v/>
      </c>
      <c r="I950" s="8">
        <f>IF(G950="","",
IF(G950&lt;TODAY(),
IF(O950&gt;0,"Violated","Completed"),
IF(H950&lt;=7,"Expiring Soon",
"Active")))</f>
        <v/>
      </c>
      <c r="J950" s="8">
        <f>IF(C950="","",COUNTIFS(purchase!$C:$C,$C950,purchase!$E:$E,$E950,purchase!$G:$G,"&gt;="&amp;$F950,purchase!$G:$G,"&lt;="&amp;$G950))</f>
        <v/>
      </c>
      <c r="K950" s="9">
        <f>IF(COUNTIFS(purchase!$C:$C,$C950,purchase!$E:$E,$E950,purchase!$G:$G,"&gt;="&amp;$F950,purchase!$G:$G,"&lt;="&amp;$G950)=0,"",_xlfn.MAXIFS(purchase!$G:$G,purchase!$C:$C,$C950,purchase!$E:$E,$E950,purchase!$G:$G,"&gt;="&amp;$F950,purchase!$G:$G,"&lt;="&amp;$G950))</f>
        <v/>
      </c>
      <c r="L950" s="4" t="n"/>
      <c r="M950" s="4" t="n"/>
      <c r="N950" s="10">
        <f>IF(M950="","",SUMIFS(purchase!$N:$N,purchase!$C:$C,$C950,purchase!$E:$E,$E950,purchase!$G:$G,"&gt;="&amp;$F950,purchase!$G:$G,"&lt;="&amp;$G950))</f>
        <v/>
      </c>
      <c r="O950" s="10">
        <f>IF(M950="","",M950-N950)</f>
        <v/>
      </c>
      <c r="P950" s="11">
        <f>IF(M950=0,"",N950/M950)</f>
        <v/>
      </c>
      <c r="Q950" s="12">
        <f>IF(OR(G950="",O950=""),"",
IF(AND(G950&lt;TODAY(),O950&gt;0),"YES","NO"))</f>
        <v/>
      </c>
      <c r="R950" s="13" t="n"/>
      <c r="S950" s="14" t="n"/>
      <c r="T950" s="15">
        <f>IF(Q950="YES", IF(R950="Company",L950*(1+S950),IF(R950="Vendor",L950*(1-S950),"")),"")</f>
        <v/>
      </c>
      <c r="U950" s="15">
        <f>IF(Q950="YES",O950*T950,"")</f>
        <v/>
      </c>
      <c r="V950" s="16" t="n"/>
      <c r="W950" s="17">
        <f>IF(Q950="YES",G950+V950,"")</f>
        <v/>
      </c>
      <c r="X950" s="18">
        <f>IF(Q950="YES",IF(TODAY()&gt;W950,"OVERDUE","WITHIN TIME"),"")</f>
        <v/>
      </c>
    </row>
    <row r="951">
      <c r="A951" s="3" t="n">
        <v>947</v>
      </c>
      <c r="B951" s="4" t="n"/>
      <c r="C951" s="4" t="n"/>
      <c r="D951" s="5">
        <f>IF(E951="NRFC","Natural Rubber Field Coagulam","")</f>
        <v/>
      </c>
      <c r="E951" s="4" t="n"/>
      <c r="F951" s="6" t="n"/>
      <c r="G951" s="6" t="n"/>
      <c r="H951" s="7">
        <f>IF(G951="","",G951-TODAY())</f>
        <v/>
      </c>
      <c r="I951" s="8">
        <f>IF(G951="","",
IF(G951&lt;TODAY(),
IF(O951&gt;0,"Violated","Completed"),
IF(H951&lt;=7,"Expiring Soon",
"Active")))</f>
        <v/>
      </c>
      <c r="J951" s="8">
        <f>IF(C951="","",COUNTIFS(purchase!$C:$C,$C951,purchase!$E:$E,$E951,purchase!$G:$G,"&gt;="&amp;$F951,purchase!$G:$G,"&lt;="&amp;$G951))</f>
        <v/>
      </c>
      <c r="K951" s="9">
        <f>IF(COUNTIFS(purchase!$C:$C,$C951,purchase!$E:$E,$E951,purchase!$G:$G,"&gt;="&amp;$F951,purchase!$G:$G,"&lt;="&amp;$G951)=0,"",_xlfn.MAXIFS(purchase!$G:$G,purchase!$C:$C,$C951,purchase!$E:$E,$E951,purchase!$G:$G,"&gt;="&amp;$F951,purchase!$G:$G,"&lt;="&amp;$G951))</f>
        <v/>
      </c>
      <c r="L951" s="4" t="n"/>
      <c r="M951" s="4" t="n"/>
      <c r="N951" s="10">
        <f>IF(M951="","",SUMIFS(purchase!$N:$N,purchase!$C:$C,$C951,purchase!$E:$E,$E951,purchase!$G:$G,"&gt;="&amp;$F951,purchase!$G:$G,"&lt;="&amp;$G951))</f>
        <v/>
      </c>
      <c r="O951" s="10">
        <f>IF(M951="","",M951-N951)</f>
        <v/>
      </c>
      <c r="P951" s="11">
        <f>IF(M951=0,"",N951/M951)</f>
        <v/>
      </c>
      <c r="Q951" s="12">
        <f>IF(OR(G951="",O951=""),"",
IF(AND(G951&lt;TODAY(),O951&gt;0),"YES","NO"))</f>
        <v/>
      </c>
      <c r="R951" s="13" t="n"/>
      <c r="S951" s="14" t="n"/>
      <c r="T951" s="15">
        <f>IF(Q951="YES", IF(R951="Company",L951*(1+S951),IF(R951="Vendor",L951*(1-S951),"")),"")</f>
        <v/>
      </c>
      <c r="U951" s="15">
        <f>IF(Q951="YES",O951*T951,"")</f>
        <v/>
      </c>
      <c r="V951" s="16" t="n"/>
      <c r="W951" s="17">
        <f>IF(Q951="YES",G951+V951,"")</f>
        <v/>
      </c>
      <c r="X951" s="18">
        <f>IF(Q951="YES",IF(TODAY()&gt;W951,"OVERDUE","WITHIN TIME"),"")</f>
        <v/>
      </c>
    </row>
    <row r="952">
      <c r="A952" s="3" t="n">
        <v>948</v>
      </c>
      <c r="B952" s="4" t="n"/>
      <c r="C952" s="4" t="n"/>
      <c r="D952" s="5">
        <f>IF(E952="NRFC","Natural Rubber Field Coagulam","")</f>
        <v/>
      </c>
      <c r="E952" s="4" t="n"/>
      <c r="F952" s="6" t="n"/>
      <c r="G952" s="6" t="n"/>
      <c r="H952" s="7">
        <f>IF(G952="","",G952-TODAY())</f>
        <v/>
      </c>
      <c r="I952" s="8">
        <f>IF(G952="","",
IF(G952&lt;TODAY(),
IF(O952&gt;0,"Violated","Completed"),
IF(H952&lt;=7,"Expiring Soon",
"Active")))</f>
        <v/>
      </c>
      <c r="J952" s="8">
        <f>IF(C952="","",COUNTIFS(purchase!$C:$C,$C952,purchase!$E:$E,$E952,purchase!$G:$G,"&gt;="&amp;$F952,purchase!$G:$G,"&lt;="&amp;$G952))</f>
        <v/>
      </c>
      <c r="K952" s="9">
        <f>IF(COUNTIFS(purchase!$C:$C,$C952,purchase!$E:$E,$E952,purchase!$G:$G,"&gt;="&amp;$F952,purchase!$G:$G,"&lt;="&amp;$G952)=0,"",_xlfn.MAXIFS(purchase!$G:$G,purchase!$C:$C,$C952,purchase!$E:$E,$E952,purchase!$G:$G,"&gt;="&amp;$F952,purchase!$G:$G,"&lt;="&amp;$G952))</f>
        <v/>
      </c>
      <c r="L952" s="4" t="n"/>
      <c r="M952" s="4" t="n"/>
      <c r="N952" s="10">
        <f>IF(M952="","",SUMIFS(purchase!$N:$N,purchase!$C:$C,$C952,purchase!$E:$E,$E952,purchase!$G:$G,"&gt;="&amp;$F952,purchase!$G:$G,"&lt;="&amp;$G952))</f>
        <v/>
      </c>
      <c r="O952" s="10">
        <f>IF(M952="","",M952-N952)</f>
        <v/>
      </c>
      <c r="P952" s="11">
        <f>IF(M952=0,"",N952/M952)</f>
        <v/>
      </c>
      <c r="Q952" s="12">
        <f>IF(OR(G952="",O952=""),"",
IF(AND(G952&lt;TODAY(),O952&gt;0),"YES","NO"))</f>
        <v/>
      </c>
      <c r="R952" s="13" t="n"/>
      <c r="S952" s="14" t="n"/>
      <c r="T952" s="15">
        <f>IF(Q952="YES", IF(R952="Company",L952*(1+S952),IF(R952="Vendor",L952*(1-S952),"")),"")</f>
        <v/>
      </c>
      <c r="U952" s="15">
        <f>IF(Q952="YES",O952*T952,"")</f>
        <v/>
      </c>
      <c r="V952" s="16" t="n"/>
      <c r="W952" s="17">
        <f>IF(Q952="YES",G952+V952,"")</f>
        <v/>
      </c>
      <c r="X952" s="18">
        <f>IF(Q952="YES",IF(TODAY()&gt;W952,"OVERDUE","WITHIN TIME"),"")</f>
        <v/>
      </c>
    </row>
    <row r="953">
      <c r="A953" s="3" t="n">
        <v>949</v>
      </c>
      <c r="B953" s="4" t="n"/>
      <c r="C953" s="4" t="n"/>
      <c r="D953" s="5">
        <f>IF(E953="NRFC","Natural Rubber Field Coagulam","")</f>
        <v/>
      </c>
      <c r="E953" s="4" t="n"/>
      <c r="F953" s="6" t="n"/>
      <c r="G953" s="6" t="n"/>
      <c r="H953" s="7">
        <f>IF(G953="","",G953-TODAY())</f>
        <v/>
      </c>
      <c r="I953" s="8">
        <f>IF(G953="","",
IF(G953&lt;TODAY(),
IF(O953&gt;0,"Violated","Completed"),
IF(H953&lt;=7,"Expiring Soon",
"Active")))</f>
        <v/>
      </c>
      <c r="J953" s="8">
        <f>IF(C953="","",COUNTIFS(purchase!$C:$C,$C953,purchase!$E:$E,$E953,purchase!$G:$G,"&gt;="&amp;$F953,purchase!$G:$G,"&lt;="&amp;$G953))</f>
        <v/>
      </c>
      <c r="K953" s="9">
        <f>IF(COUNTIFS(purchase!$C:$C,$C953,purchase!$E:$E,$E953,purchase!$G:$G,"&gt;="&amp;$F953,purchase!$G:$G,"&lt;="&amp;$G953)=0,"",_xlfn.MAXIFS(purchase!$G:$G,purchase!$C:$C,$C953,purchase!$E:$E,$E953,purchase!$G:$G,"&gt;="&amp;$F953,purchase!$G:$G,"&lt;="&amp;$G953))</f>
        <v/>
      </c>
      <c r="L953" s="4" t="n"/>
      <c r="M953" s="4" t="n"/>
      <c r="N953" s="10">
        <f>IF(M953="","",SUMIFS(purchase!$N:$N,purchase!$C:$C,$C953,purchase!$E:$E,$E953,purchase!$G:$G,"&gt;="&amp;$F953,purchase!$G:$G,"&lt;="&amp;$G953))</f>
        <v/>
      </c>
      <c r="O953" s="10">
        <f>IF(M953="","",M953-N953)</f>
        <v/>
      </c>
      <c r="P953" s="11">
        <f>IF(M953=0,"",N953/M953)</f>
        <v/>
      </c>
      <c r="Q953" s="12">
        <f>IF(OR(G953="",O953=""),"",
IF(AND(G953&lt;TODAY(),O953&gt;0),"YES","NO"))</f>
        <v/>
      </c>
      <c r="R953" s="13" t="n"/>
      <c r="S953" s="14" t="n"/>
      <c r="T953" s="15">
        <f>IF(Q953="YES", IF(R953="Company",L953*(1+S953),IF(R953="Vendor",L953*(1-S953),"")),"")</f>
        <v/>
      </c>
      <c r="U953" s="15">
        <f>IF(Q953="YES",O953*T953,"")</f>
        <v/>
      </c>
      <c r="V953" s="16" t="n"/>
      <c r="W953" s="17">
        <f>IF(Q953="YES",G953+V953,"")</f>
        <v/>
      </c>
      <c r="X953" s="18">
        <f>IF(Q953="YES",IF(TODAY()&gt;W953,"OVERDUE","WITHIN TIME"),"")</f>
        <v/>
      </c>
    </row>
    <row r="954">
      <c r="A954" s="3" t="n">
        <v>950</v>
      </c>
      <c r="B954" s="4" t="n"/>
      <c r="C954" s="4" t="n"/>
      <c r="D954" s="5">
        <f>IF(E954="NRFC","Natural Rubber Field Coagulam","")</f>
        <v/>
      </c>
      <c r="E954" s="4" t="n"/>
      <c r="F954" s="6" t="n"/>
      <c r="G954" s="6" t="n"/>
      <c r="H954" s="7">
        <f>IF(G954="","",G954-TODAY())</f>
        <v/>
      </c>
      <c r="I954" s="8">
        <f>IF(G954="","",
IF(G954&lt;TODAY(),
IF(O954&gt;0,"Violated","Completed"),
IF(H954&lt;=7,"Expiring Soon",
"Active")))</f>
        <v/>
      </c>
      <c r="J954" s="8">
        <f>IF(C954="","",COUNTIFS(purchase!$C:$C,$C954,purchase!$E:$E,$E954,purchase!$G:$G,"&gt;="&amp;$F954,purchase!$G:$G,"&lt;="&amp;$G954))</f>
        <v/>
      </c>
      <c r="K954" s="9">
        <f>IF(COUNTIFS(purchase!$C:$C,$C954,purchase!$E:$E,$E954,purchase!$G:$G,"&gt;="&amp;$F954,purchase!$G:$G,"&lt;="&amp;$G954)=0,"",_xlfn.MAXIFS(purchase!$G:$G,purchase!$C:$C,$C954,purchase!$E:$E,$E954,purchase!$G:$G,"&gt;="&amp;$F954,purchase!$G:$G,"&lt;="&amp;$G954))</f>
        <v/>
      </c>
      <c r="L954" s="4" t="n"/>
      <c r="M954" s="4" t="n"/>
      <c r="N954" s="10">
        <f>IF(M954="","",SUMIFS(purchase!$N:$N,purchase!$C:$C,$C954,purchase!$E:$E,$E954,purchase!$G:$G,"&gt;="&amp;$F954,purchase!$G:$G,"&lt;="&amp;$G954))</f>
        <v/>
      </c>
      <c r="O954" s="10">
        <f>IF(M954="","",M954-N954)</f>
        <v/>
      </c>
      <c r="P954" s="11">
        <f>IF(M954=0,"",N954/M954)</f>
        <v/>
      </c>
      <c r="Q954" s="12">
        <f>IF(OR(G954="",O954=""),"",
IF(AND(G954&lt;TODAY(),O954&gt;0),"YES","NO"))</f>
        <v/>
      </c>
      <c r="R954" s="13" t="n"/>
      <c r="S954" s="14" t="n"/>
      <c r="T954" s="15">
        <f>IF(Q954="YES", IF(R954="Company",L954*(1+S954),IF(R954="Vendor",L954*(1-S954),"")),"")</f>
        <v/>
      </c>
      <c r="U954" s="15">
        <f>IF(Q954="YES",O954*T954,"")</f>
        <v/>
      </c>
      <c r="V954" s="16" t="n"/>
      <c r="W954" s="17">
        <f>IF(Q954="YES",G954+V954,"")</f>
        <v/>
      </c>
      <c r="X954" s="18">
        <f>IF(Q954="YES",IF(TODAY()&gt;W954,"OVERDUE","WITHIN TIME"),"")</f>
        <v/>
      </c>
    </row>
    <row r="955">
      <c r="A955" s="3" t="n">
        <v>951</v>
      </c>
      <c r="B955" s="4" t="n"/>
      <c r="C955" s="4" t="n"/>
      <c r="D955" s="5">
        <f>IF(E955="NRFC","Natural Rubber Field Coagulam","")</f>
        <v/>
      </c>
      <c r="E955" s="4" t="n"/>
      <c r="F955" s="6" t="n"/>
      <c r="G955" s="6" t="n"/>
      <c r="H955" s="7">
        <f>IF(G955="","",G955-TODAY())</f>
        <v/>
      </c>
      <c r="I955" s="8">
        <f>IF(G955="","",
IF(G955&lt;TODAY(),
IF(O955&gt;0,"Violated","Completed"),
IF(H955&lt;=7,"Expiring Soon",
"Active")))</f>
        <v/>
      </c>
      <c r="J955" s="8">
        <f>IF(C955="","",COUNTIFS(purchase!$C:$C,$C955,purchase!$E:$E,$E955,purchase!$G:$G,"&gt;="&amp;$F955,purchase!$G:$G,"&lt;="&amp;$G955))</f>
        <v/>
      </c>
      <c r="K955" s="9">
        <f>IF(COUNTIFS(purchase!$C:$C,$C955,purchase!$E:$E,$E955,purchase!$G:$G,"&gt;="&amp;$F955,purchase!$G:$G,"&lt;="&amp;$G955)=0,"",_xlfn.MAXIFS(purchase!$G:$G,purchase!$C:$C,$C955,purchase!$E:$E,$E955,purchase!$G:$G,"&gt;="&amp;$F955,purchase!$G:$G,"&lt;="&amp;$G955))</f>
        <v/>
      </c>
      <c r="L955" s="4" t="n"/>
      <c r="M955" s="4" t="n"/>
      <c r="N955" s="10">
        <f>IF(M955="","",SUMIFS(purchase!$N:$N,purchase!$C:$C,$C955,purchase!$E:$E,$E955,purchase!$G:$G,"&gt;="&amp;$F955,purchase!$G:$G,"&lt;="&amp;$G955))</f>
        <v/>
      </c>
      <c r="O955" s="10">
        <f>IF(M955="","",M955-N955)</f>
        <v/>
      </c>
      <c r="P955" s="11">
        <f>IF(M955=0,"",N955/M955)</f>
        <v/>
      </c>
      <c r="Q955" s="12">
        <f>IF(OR(G955="",O955=""),"",
IF(AND(G955&lt;TODAY(),O955&gt;0),"YES","NO"))</f>
        <v/>
      </c>
      <c r="R955" s="13" t="n"/>
      <c r="S955" s="14" t="n"/>
      <c r="T955" s="15">
        <f>IF(Q955="YES", IF(R955="Company",L955*(1+S955),IF(R955="Vendor",L955*(1-S955),"")),"")</f>
        <v/>
      </c>
      <c r="U955" s="15">
        <f>IF(Q955="YES",O955*T955,"")</f>
        <v/>
      </c>
      <c r="V955" s="16" t="n"/>
      <c r="W955" s="17">
        <f>IF(Q955="YES",G955+V955,"")</f>
        <v/>
      </c>
      <c r="X955" s="18">
        <f>IF(Q955="YES",IF(TODAY()&gt;W955,"OVERDUE","WITHIN TIME"),"")</f>
        <v/>
      </c>
    </row>
    <row r="956">
      <c r="A956" s="3" t="n">
        <v>952</v>
      </c>
      <c r="B956" s="4" t="n"/>
      <c r="C956" s="4" t="n"/>
      <c r="D956" s="5">
        <f>IF(E956="NRFC","Natural Rubber Field Coagulam","")</f>
        <v/>
      </c>
      <c r="E956" s="4" t="n"/>
      <c r="F956" s="6" t="n"/>
      <c r="G956" s="6" t="n"/>
      <c r="H956" s="7">
        <f>IF(G956="","",G956-TODAY())</f>
        <v/>
      </c>
      <c r="I956" s="8">
        <f>IF(G956="","",
IF(G956&lt;TODAY(),
IF(O956&gt;0,"Violated","Completed"),
IF(H956&lt;=7,"Expiring Soon",
"Active")))</f>
        <v/>
      </c>
      <c r="J956" s="8">
        <f>IF(C956="","",COUNTIFS(purchase!$C:$C,$C956,purchase!$E:$E,$E956,purchase!$G:$G,"&gt;="&amp;$F956,purchase!$G:$G,"&lt;="&amp;$G956))</f>
        <v/>
      </c>
      <c r="K956" s="9">
        <f>IF(COUNTIFS(purchase!$C:$C,$C956,purchase!$E:$E,$E956,purchase!$G:$G,"&gt;="&amp;$F956,purchase!$G:$G,"&lt;="&amp;$G956)=0,"",_xlfn.MAXIFS(purchase!$G:$G,purchase!$C:$C,$C956,purchase!$E:$E,$E956,purchase!$G:$G,"&gt;="&amp;$F956,purchase!$G:$G,"&lt;="&amp;$G956))</f>
        <v/>
      </c>
      <c r="L956" s="4" t="n"/>
      <c r="M956" s="4" t="n"/>
      <c r="N956" s="10">
        <f>IF(M956="","",SUMIFS(purchase!$N:$N,purchase!$C:$C,$C956,purchase!$E:$E,$E956,purchase!$G:$G,"&gt;="&amp;$F956,purchase!$G:$G,"&lt;="&amp;$G956))</f>
        <v/>
      </c>
      <c r="O956" s="10">
        <f>IF(M956="","",M956-N956)</f>
        <v/>
      </c>
      <c r="P956" s="11">
        <f>IF(M956=0,"",N956/M956)</f>
        <v/>
      </c>
      <c r="Q956" s="12">
        <f>IF(OR(G956="",O956=""),"",
IF(AND(G956&lt;TODAY(),O956&gt;0),"YES","NO"))</f>
        <v/>
      </c>
      <c r="R956" s="13" t="n"/>
      <c r="S956" s="14" t="n"/>
      <c r="T956" s="15">
        <f>IF(Q956="YES", IF(R956="Company",L956*(1+S956),IF(R956="Vendor",L956*(1-S956),"")),"")</f>
        <v/>
      </c>
      <c r="U956" s="15">
        <f>IF(Q956="YES",O956*T956,"")</f>
        <v/>
      </c>
      <c r="V956" s="16" t="n"/>
      <c r="W956" s="17">
        <f>IF(Q956="YES",G956+V956,"")</f>
        <v/>
      </c>
      <c r="X956" s="18">
        <f>IF(Q956="YES",IF(TODAY()&gt;W956,"OVERDUE","WITHIN TIME"),"")</f>
        <v/>
      </c>
    </row>
    <row r="957">
      <c r="A957" s="3" t="n">
        <v>953</v>
      </c>
      <c r="B957" s="4" t="n"/>
      <c r="C957" s="4" t="n"/>
      <c r="D957" s="5">
        <f>IF(E957="NRFC","Natural Rubber Field Coagulam","")</f>
        <v/>
      </c>
      <c r="E957" s="4" t="n"/>
      <c r="F957" s="6" t="n"/>
      <c r="G957" s="6" t="n"/>
      <c r="H957" s="7">
        <f>IF(G957="","",G957-TODAY())</f>
        <v/>
      </c>
      <c r="I957" s="8">
        <f>IF(G957="","",
IF(G957&lt;TODAY(),
IF(O957&gt;0,"Violated","Completed"),
IF(H957&lt;=7,"Expiring Soon",
"Active")))</f>
        <v/>
      </c>
      <c r="J957" s="8">
        <f>IF(C957="","",COUNTIFS(purchase!$C:$C,$C957,purchase!$E:$E,$E957,purchase!$G:$G,"&gt;="&amp;$F957,purchase!$G:$G,"&lt;="&amp;$G957))</f>
        <v/>
      </c>
      <c r="K957" s="9">
        <f>IF(COUNTIFS(purchase!$C:$C,$C957,purchase!$E:$E,$E957,purchase!$G:$G,"&gt;="&amp;$F957,purchase!$G:$G,"&lt;="&amp;$G957)=0,"",_xlfn.MAXIFS(purchase!$G:$G,purchase!$C:$C,$C957,purchase!$E:$E,$E957,purchase!$G:$G,"&gt;="&amp;$F957,purchase!$G:$G,"&lt;="&amp;$G957))</f>
        <v/>
      </c>
      <c r="L957" s="4" t="n"/>
      <c r="M957" s="4" t="n"/>
      <c r="N957" s="10">
        <f>IF(M957="","",SUMIFS(purchase!$N:$N,purchase!$C:$C,$C957,purchase!$E:$E,$E957,purchase!$G:$G,"&gt;="&amp;$F957,purchase!$G:$G,"&lt;="&amp;$G957))</f>
        <v/>
      </c>
      <c r="O957" s="10">
        <f>IF(M957="","",M957-N957)</f>
        <v/>
      </c>
      <c r="P957" s="11">
        <f>IF(M957=0,"",N957/M957)</f>
        <v/>
      </c>
      <c r="Q957" s="12">
        <f>IF(OR(G957="",O957=""),"",
IF(AND(G957&lt;TODAY(),O957&gt;0),"YES","NO"))</f>
        <v/>
      </c>
      <c r="R957" s="13" t="n"/>
      <c r="S957" s="14" t="n"/>
      <c r="T957" s="15">
        <f>IF(Q957="YES", IF(R957="Company",L957*(1+S957),IF(R957="Vendor",L957*(1-S957),"")),"")</f>
        <v/>
      </c>
      <c r="U957" s="15">
        <f>IF(Q957="YES",O957*T957,"")</f>
        <v/>
      </c>
      <c r="V957" s="16" t="n"/>
      <c r="W957" s="17">
        <f>IF(Q957="YES",G957+V957,"")</f>
        <v/>
      </c>
      <c r="X957" s="18">
        <f>IF(Q957="YES",IF(TODAY()&gt;W957,"OVERDUE","WITHIN TIME"),"")</f>
        <v/>
      </c>
    </row>
    <row r="958">
      <c r="A958" s="3" t="n">
        <v>954</v>
      </c>
      <c r="B958" s="4" t="n"/>
      <c r="C958" s="4" t="n"/>
      <c r="D958" s="5">
        <f>IF(E958="NRFC","Natural Rubber Field Coagulam","")</f>
        <v/>
      </c>
      <c r="E958" s="4" t="n"/>
      <c r="F958" s="6" t="n"/>
      <c r="G958" s="6" t="n"/>
      <c r="H958" s="7">
        <f>IF(G958="","",G958-TODAY())</f>
        <v/>
      </c>
      <c r="I958" s="8">
        <f>IF(G958="","",
IF(G958&lt;TODAY(),
IF(O958&gt;0,"Violated","Completed"),
IF(H958&lt;=7,"Expiring Soon",
"Active")))</f>
        <v/>
      </c>
      <c r="J958" s="8">
        <f>IF(C958="","",COUNTIFS(purchase!$C:$C,$C958,purchase!$E:$E,$E958,purchase!$G:$G,"&gt;="&amp;$F958,purchase!$G:$G,"&lt;="&amp;$G958))</f>
        <v/>
      </c>
      <c r="K958" s="9">
        <f>IF(COUNTIFS(purchase!$C:$C,$C958,purchase!$E:$E,$E958,purchase!$G:$G,"&gt;="&amp;$F958,purchase!$G:$G,"&lt;="&amp;$G958)=0,"",_xlfn.MAXIFS(purchase!$G:$G,purchase!$C:$C,$C958,purchase!$E:$E,$E958,purchase!$G:$G,"&gt;="&amp;$F958,purchase!$G:$G,"&lt;="&amp;$G958))</f>
        <v/>
      </c>
      <c r="L958" s="4" t="n"/>
      <c r="M958" s="4" t="n"/>
      <c r="N958" s="10">
        <f>IF(M958="","",SUMIFS(purchase!$N:$N,purchase!$C:$C,$C958,purchase!$E:$E,$E958,purchase!$G:$G,"&gt;="&amp;$F958,purchase!$G:$G,"&lt;="&amp;$G958))</f>
        <v/>
      </c>
      <c r="O958" s="10">
        <f>IF(M958="","",M958-N958)</f>
        <v/>
      </c>
      <c r="P958" s="11">
        <f>IF(M958=0,"",N958/M958)</f>
        <v/>
      </c>
      <c r="Q958" s="12">
        <f>IF(OR(G958="",O958=""),"",
IF(AND(G958&lt;TODAY(),O958&gt;0),"YES","NO"))</f>
        <v/>
      </c>
      <c r="R958" s="13" t="n"/>
      <c r="S958" s="14" t="n"/>
      <c r="T958" s="15">
        <f>IF(Q958="YES", IF(R958="Company",L958*(1+S958),IF(R958="Vendor",L958*(1-S958),"")),"")</f>
        <v/>
      </c>
      <c r="U958" s="15">
        <f>IF(Q958="YES",O958*T958,"")</f>
        <v/>
      </c>
      <c r="V958" s="16" t="n"/>
      <c r="W958" s="17">
        <f>IF(Q958="YES",G958+V958,"")</f>
        <v/>
      </c>
      <c r="X958" s="18">
        <f>IF(Q958="YES",IF(TODAY()&gt;W958,"OVERDUE","WITHIN TIME"),"")</f>
        <v/>
      </c>
    </row>
    <row r="959">
      <c r="A959" s="3" t="n">
        <v>955</v>
      </c>
      <c r="B959" s="4" t="n"/>
      <c r="C959" s="4" t="n"/>
      <c r="D959" s="5">
        <f>IF(E959="NRFC","Natural Rubber Field Coagulam","")</f>
        <v/>
      </c>
      <c r="E959" s="4" t="n"/>
      <c r="F959" s="6" t="n"/>
      <c r="G959" s="6" t="n"/>
      <c r="H959" s="7">
        <f>IF(G959="","",G959-TODAY())</f>
        <v/>
      </c>
      <c r="I959" s="8">
        <f>IF(G959="","",
IF(G959&lt;TODAY(),
IF(O959&gt;0,"Violated","Completed"),
IF(H959&lt;=7,"Expiring Soon",
"Active")))</f>
        <v/>
      </c>
      <c r="J959" s="8">
        <f>IF(C959="","",COUNTIFS(purchase!$C:$C,$C959,purchase!$E:$E,$E959,purchase!$G:$G,"&gt;="&amp;$F959,purchase!$G:$G,"&lt;="&amp;$G959))</f>
        <v/>
      </c>
      <c r="K959" s="9">
        <f>IF(COUNTIFS(purchase!$C:$C,$C959,purchase!$E:$E,$E959,purchase!$G:$G,"&gt;="&amp;$F959,purchase!$G:$G,"&lt;="&amp;$G959)=0,"",_xlfn.MAXIFS(purchase!$G:$G,purchase!$C:$C,$C959,purchase!$E:$E,$E959,purchase!$G:$G,"&gt;="&amp;$F959,purchase!$G:$G,"&lt;="&amp;$G959))</f>
        <v/>
      </c>
      <c r="L959" s="4" t="n"/>
      <c r="M959" s="4" t="n"/>
      <c r="N959" s="10">
        <f>IF(M959="","",SUMIFS(purchase!$N:$N,purchase!$C:$C,$C959,purchase!$E:$E,$E959,purchase!$G:$G,"&gt;="&amp;$F959,purchase!$G:$G,"&lt;="&amp;$G959))</f>
        <v/>
      </c>
      <c r="O959" s="10">
        <f>IF(M959="","",M959-N959)</f>
        <v/>
      </c>
      <c r="P959" s="11">
        <f>IF(M959=0,"",N959/M959)</f>
        <v/>
      </c>
      <c r="Q959" s="12">
        <f>IF(OR(G959="",O959=""),"",
IF(AND(G959&lt;TODAY(),O959&gt;0),"YES","NO"))</f>
        <v/>
      </c>
      <c r="R959" s="13" t="n"/>
      <c r="S959" s="14" t="n"/>
      <c r="T959" s="15">
        <f>IF(Q959="YES", IF(R959="Company",L959*(1+S959),IF(R959="Vendor",L959*(1-S959),"")),"")</f>
        <v/>
      </c>
      <c r="U959" s="15">
        <f>IF(Q959="YES",O959*T959,"")</f>
        <v/>
      </c>
      <c r="V959" s="16" t="n"/>
      <c r="W959" s="17">
        <f>IF(Q959="YES",G959+V959,"")</f>
        <v/>
      </c>
      <c r="X959" s="18">
        <f>IF(Q959="YES",IF(TODAY()&gt;W959,"OVERDUE","WITHIN TIME"),"")</f>
        <v/>
      </c>
    </row>
    <row r="960">
      <c r="A960" s="3" t="n">
        <v>956</v>
      </c>
      <c r="B960" s="4" t="n"/>
      <c r="C960" s="4" t="n"/>
      <c r="D960" s="5">
        <f>IF(E960="NRFC","Natural Rubber Field Coagulam","")</f>
        <v/>
      </c>
      <c r="E960" s="4" t="n"/>
      <c r="F960" s="6" t="n"/>
      <c r="G960" s="6" t="n"/>
      <c r="H960" s="7">
        <f>IF(G960="","",G960-TODAY())</f>
        <v/>
      </c>
      <c r="I960" s="8">
        <f>IF(G960="","",
IF(G960&lt;TODAY(),
IF(O960&gt;0,"Violated","Completed"),
IF(H960&lt;=7,"Expiring Soon",
"Active")))</f>
        <v/>
      </c>
      <c r="J960" s="8">
        <f>IF(C960="","",COUNTIFS(purchase!$C:$C,$C960,purchase!$E:$E,$E960,purchase!$G:$G,"&gt;="&amp;$F960,purchase!$G:$G,"&lt;="&amp;$G960))</f>
        <v/>
      </c>
      <c r="K960" s="9">
        <f>IF(COUNTIFS(purchase!$C:$C,$C960,purchase!$E:$E,$E960,purchase!$G:$G,"&gt;="&amp;$F960,purchase!$G:$G,"&lt;="&amp;$G960)=0,"",_xlfn.MAXIFS(purchase!$G:$G,purchase!$C:$C,$C960,purchase!$E:$E,$E960,purchase!$G:$G,"&gt;="&amp;$F960,purchase!$G:$G,"&lt;="&amp;$G960))</f>
        <v/>
      </c>
      <c r="L960" s="4" t="n"/>
      <c r="M960" s="4" t="n"/>
      <c r="N960" s="10">
        <f>IF(M960="","",SUMIFS(purchase!$N:$N,purchase!$C:$C,$C960,purchase!$E:$E,$E960,purchase!$G:$G,"&gt;="&amp;$F960,purchase!$G:$G,"&lt;="&amp;$G960))</f>
        <v/>
      </c>
      <c r="O960" s="10">
        <f>IF(M960="","",M960-N960)</f>
        <v/>
      </c>
      <c r="P960" s="11">
        <f>IF(M960=0,"",N960/M960)</f>
        <v/>
      </c>
      <c r="Q960" s="12">
        <f>IF(OR(G960="",O960=""),"",
IF(AND(G960&lt;TODAY(),O960&gt;0),"YES","NO"))</f>
        <v/>
      </c>
      <c r="R960" s="13" t="n"/>
      <c r="S960" s="14" t="n"/>
      <c r="T960" s="15">
        <f>IF(Q960="YES", IF(R960="Company",L960*(1+S960),IF(R960="Vendor",L960*(1-S960),"")),"")</f>
        <v/>
      </c>
      <c r="U960" s="15">
        <f>IF(Q960="YES",O960*T960,"")</f>
        <v/>
      </c>
      <c r="V960" s="16" t="n"/>
      <c r="W960" s="17">
        <f>IF(Q960="YES",G960+V960,"")</f>
        <v/>
      </c>
      <c r="X960" s="18">
        <f>IF(Q960="YES",IF(TODAY()&gt;W960,"OVERDUE","WITHIN TIME"),"")</f>
        <v/>
      </c>
    </row>
    <row r="961">
      <c r="A961" s="3" t="n">
        <v>957</v>
      </c>
      <c r="B961" s="4" t="n"/>
      <c r="C961" s="4" t="n"/>
      <c r="D961" s="5">
        <f>IF(E961="NRFC","Natural Rubber Field Coagulam","")</f>
        <v/>
      </c>
      <c r="E961" s="4" t="n"/>
      <c r="F961" s="6" t="n"/>
      <c r="G961" s="6" t="n"/>
      <c r="H961" s="7">
        <f>IF(G961="","",G961-TODAY())</f>
        <v/>
      </c>
      <c r="I961" s="8">
        <f>IF(G961="","",
IF(G961&lt;TODAY(),
IF(O961&gt;0,"Violated","Completed"),
IF(H961&lt;=7,"Expiring Soon",
"Active")))</f>
        <v/>
      </c>
      <c r="J961" s="8">
        <f>IF(C961="","",COUNTIFS(purchase!$C:$C,$C961,purchase!$E:$E,$E961,purchase!$G:$G,"&gt;="&amp;$F961,purchase!$G:$G,"&lt;="&amp;$G961))</f>
        <v/>
      </c>
      <c r="K961" s="9">
        <f>IF(COUNTIFS(purchase!$C:$C,$C961,purchase!$E:$E,$E961,purchase!$G:$G,"&gt;="&amp;$F961,purchase!$G:$G,"&lt;="&amp;$G961)=0,"",_xlfn.MAXIFS(purchase!$G:$G,purchase!$C:$C,$C961,purchase!$E:$E,$E961,purchase!$G:$G,"&gt;="&amp;$F961,purchase!$G:$G,"&lt;="&amp;$G961))</f>
        <v/>
      </c>
      <c r="L961" s="4" t="n"/>
      <c r="M961" s="4" t="n"/>
      <c r="N961" s="10">
        <f>IF(M961="","",SUMIFS(purchase!$N:$N,purchase!$C:$C,$C961,purchase!$E:$E,$E961,purchase!$G:$G,"&gt;="&amp;$F961,purchase!$G:$G,"&lt;="&amp;$G961))</f>
        <v/>
      </c>
      <c r="O961" s="10">
        <f>IF(M961="","",M961-N961)</f>
        <v/>
      </c>
      <c r="P961" s="11">
        <f>IF(M961=0,"",N961/M961)</f>
        <v/>
      </c>
      <c r="Q961" s="12">
        <f>IF(OR(G961="",O961=""),"",
IF(AND(G961&lt;TODAY(),O961&gt;0),"YES","NO"))</f>
        <v/>
      </c>
      <c r="R961" s="13" t="n"/>
      <c r="S961" s="14" t="n"/>
      <c r="T961" s="15">
        <f>IF(Q961="YES", IF(R961="Company",L961*(1+S961),IF(R961="Vendor",L961*(1-S961),"")),"")</f>
        <v/>
      </c>
      <c r="U961" s="15">
        <f>IF(Q961="YES",O961*T961,"")</f>
        <v/>
      </c>
      <c r="V961" s="16" t="n"/>
      <c r="W961" s="17">
        <f>IF(Q961="YES",G961+V961,"")</f>
        <v/>
      </c>
      <c r="X961" s="18">
        <f>IF(Q961="YES",IF(TODAY()&gt;W961,"OVERDUE","WITHIN TIME"),"")</f>
        <v/>
      </c>
    </row>
    <row r="962">
      <c r="A962" s="3" t="n">
        <v>958</v>
      </c>
      <c r="B962" s="4" t="n"/>
      <c r="C962" s="4" t="n"/>
      <c r="D962" s="5">
        <f>IF(E962="NRFC","Natural Rubber Field Coagulam","")</f>
        <v/>
      </c>
      <c r="E962" s="4" t="n"/>
      <c r="F962" s="6" t="n"/>
      <c r="G962" s="6" t="n"/>
      <c r="H962" s="7">
        <f>IF(G962="","",G962-TODAY())</f>
        <v/>
      </c>
      <c r="I962" s="8">
        <f>IF(G962="","",
IF(G962&lt;TODAY(),
IF(O962&gt;0,"Violated","Completed"),
IF(H962&lt;=7,"Expiring Soon",
"Active")))</f>
        <v/>
      </c>
      <c r="J962" s="8">
        <f>IF(C962="","",COUNTIFS(purchase!$C:$C,$C962,purchase!$E:$E,$E962,purchase!$G:$G,"&gt;="&amp;$F962,purchase!$G:$G,"&lt;="&amp;$G962))</f>
        <v/>
      </c>
      <c r="K962" s="9">
        <f>IF(COUNTIFS(purchase!$C:$C,$C962,purchase!$E:$E,$E962,purchase!$G:$G,"&gt;="&amp;$F962,purchase!$G:$G,"&lt;="&amp;$G962)=0,"",_xlfn.MAXIFS(purchase!$G:$G,purchase!$C:$C,$C962,purchase!$E:$E,$E962,purchase!$G:$G,"&gt;="&amp;$F962,purchase!$G:$G,"&lt;="&amp;$G962))</f>
        <v/>
      </c>
      <c r="L962" s="4" t="n"/>
      <c r="M962" s="4" t="n"/>
      <c r="N962" s="10">
        <f>IF(M962="","",SUMIFS(purchase!$N:$N,purchase!$C:$C,$C962,purchase!$E:$E,$E962,purchase!$G:$G,"&gt;="&amp;$F962,purchase!$G:$G,"&lt;="&amp;$G962))</f>
        <v/>
      </c>
      <c r="O962" s="10">
        <f>IF(M962="","",M962-N962)</f>
        <v/>
      </c>
      <c r="P962" s="11">
        <f>IF(M962=0,"",N962/M962)</f>
        <v/>
      </c>
      <c r="Q962" s="12">
        <f>IF(OR(G962="",O962=""),"",
IF(AND(G962&lt;TODAY(),O962&gt;0),"YES","NO"))</f>
        <v/>
      </c>
      <c r="R962" s="13" t="n"/>
      <c r="S962" s="14" t="n"/>
      <c r="T962" s="15">
        <f>IF(Q962="YES", IF(R962="Company",L962*(1+S962),IF(R962="Vendor",L962*(1-S962),"")),"")</f>
        <v/>
      </c>
      <c r="U962" s="15">
        <f>IF(Q962="YES",O962*T962,"")</f>
        <v/>
      </c>
      <c r="V962" s="16" t="n"/>
      <c r="W962" s="17">
        <f>IF(Q962="YES",G962+V962,"")</f>
        <v/>
      </c>
      <c r="X962" s="18">
        <f>IF(Q962="YES",IF(TODAY()&gt;W962,"OVERDUE","WITHIN TIME"),"")</f>
        <v/>
      </c>
    </row>
    <row r="963">
      <c r="A963" s="3" t="n">
        <v>959</v>
      </c>
      <c r="B963" s="4" t="n"/>
      <c r="C963" s="4" t="n"/>
      <c r="D963" s="5">
        <f>IF(E963="NRFC","Natural Rubber Field Coagulam","")</f>
        <v/>
      </c>
      <c r="E963" s="4" t="n"/>
      <c r="F963" s="6" t="n"/>
      <c r="G963" s="6" t="n"/>
      <c r="H963" s="7">
        <f>IF(G963="","",G963-TODAY())</f>
        <v/>
      </c>
      <c r="I963" s="8">
        <f>IF(G963="","",
IF(G963&lt;TODAY(),
IF(O963&gt;0,"Violated","Completed"),
IF(H963&lt;=7,"Expiring Soon",
"Active")))</f>
        <v/>
      </c>
      <c r="J963" s="8">
        <f>IF(C963="","",COUNTIFS(purchase!$C:$C,$C963,purchase!$E:$E,$E963,purchase!$G:$G,"&gt;="&amp;$F963,purchase!$G:$G,"&lt;="&amp;$G963))</f>
        <v/>
      </c>
      <c r="K963" s="9">
        <f>IF(COUNTIFS(purchase!$C:$C,$C963,purchase!$E:$E,$E963,purchase!$G:$G,"&gt;="&amp;$F963,purchase!$G:$G,"&lt;="&amp;$G963)=0,"",_xlfn.MAXIFS(purchase!$G:$G,purchase!$C:$C,$C963,purchase!$E:$E,$E963,purchase!$G:$G,"&gt;="&amp;$F963,purchase!$G:$G,"&lt;="&amp;$G963))</f>
        <v/>
      </c>
      <c r="L963" s="4" t="n"/>
      <c r="M963" s="4" t="n"/>
      <c r="N963" s="10">
        <f>IF(M963="","",SUMIFS(purchase!$N:$N,purchase!$C:$C,$C963,purchase!$E:$E,$E963,purchase!$G:$G,"&gt;="&amp;$F963,purchase!$G:$G,"&lt;="&amp;$G963))</f>
        <v/>
      </c>
      <c r="O963" s="10">
        <f>IF(M963="","",M963-N963)</f>
        <v/>
      </c>
      <c r="P963" s="11">
        <f>IF(M963=0,"",N963/M963)</f>
        <v/>
      </c>
      <c r="Q963" s="12">
        <f>IF(OR(G963="",O963=""),"",
IF(AND(G963&lt;TODAY(),O963&gt;0),"YES","NO"))</f>
        <v/>
      </c>
      <c r="R963" s="13" t="n"/>
      <c r="S963" s="14" t="n"/>
      <c r="T963" s="15">
        <f>IF(Q963="YES", IF(R963="Company",L963*(1+S963),IF(R963="Vendor",L963*(1-S963),"")),"")</f>
        <v/>
      </c>
      <c r="U963" s="15">
        <f>IF(Q963="YES",O963*T963,"")</f>
        <v/>
      </c>
      <c r="V963" s="16" t="n"/>
      <c r="W963" s="17">
        <f>IF(Q963="YES",G963+V963,"")</f>
        <v/>
      </c>
      <c r="X963" s="18">
        <f>IF(Q963="YES",IF(TODAY()&gt;W963,"OVERDUE","WITHIN TIME"),"")</f>
        <v/>
      </c>
    </row>
    <row r="964">
      <c r="A964" s="3" t="n">
        <v>960</v>
      </c>
      <c r="B964" s="4" t="n"/>
      <c r="C964" s="4" t="n"/>
      <c r="D964" s="5">
        <f>IF(E964="NRFC","Natural Rubber Field Coagulam","")</f>
        <v/>
      </c>
      <c r="E964" s="4" t="n"/>
      <c r="F964" s="6" t="n"/>
      <c r="G964" s="6" t="n"/>
      <c r="H964" s="7">
        <f>IF(G964="","",G964-TODAY())</f>
        <v/>
      </c>
      <c r="I964" s="8">
        <f>IF(G964="","",
IF(G964&lt;TODAY(),
IF(O964&gt;0,"Violated","Completed"),
IF(H964&lt;=7,"Expiring Soon",
"Active")))</f>
        <v/>
      </c>
      <c r="J964" s="8">
        <f>IF(C964="","",COUNTIFS(purchase!$C:$C,$C964,purchase!$E:$E,$E964,purchase!$G:$G,"&gt;="&amp;$F964,purchase!$G:$G,"&lt;="&amp;$G964))</f>
        <v/>
      </c>
      <c r="K964" s="9">
        <f>IF(COUNTIFS(purchase!$C:$C,$C964,purchase!$E:$E,$E964,purchase!$G:$G,"&gt;="&amp;$F964,purchase!$G:$G,"&lt;="&amp;$G964)=0,"",_xlfn.MAXIFS(purchase!$G:$G,purchase!$C:$C,$C964,purchase!$E:$E,$E964,purchase!$G:$G,"&gt;="&amp;$F964,purchase!$G:$G,"&lt;="&amp;$G964))</f>
        <v/>
      </c>
      <c r="L964" s="4" t="n"/>
      <c r="M964" s="4" t="n"/>
      <c r="N964" s="10">
        <f>IF(M964="","",SUMIFS(purchase!$N:$N,purchase!$C:$C,$C964,purchase!$E:$E,$E964,purchase!$G:$G,"&gt;="&amp;$F964,purchase!$G:$G,"&lt;="&amp;$G964))</f>
        <v/>
      </c>
      <c r="O964" s="10">
        <f>IF(M964="","",M964-N964)</f>
        <v/>
      </c>
      <c r="P964" s="11">
        <f>IF(M964=0,"",N964/M964)</f>
        <v/>
      </c>
      <c r="Q964" s="12">
        <f>IF(OR(G964="",O964=""),"",
IF(AND(G964&lt;TODAY(),O964&gt;0),"YES","NO"))</f>
        <v/>
      </c>
      <c r="R964" s="13" t="n"/>
      <c r="S964" s="14" t="n"/>
      <c r="T964" s="15">
        <f>IF(Q964="YES", IF(R964="Company",L964*(1+S964),IF(R964="Vendor",L964*(1-S964),"")),"")</f>
        <v/>
      </c>
      <c r="U964" s="15">
        <f>IF(Q964="YES",O964*T964,"")</f>
        <v/>
      </c>
      <c r="V964" s="16" t="n"/>
      <c r="W964" s="17">
        <f>IF(Q964="YES",G964+V964,"")</f>
        <v/>
      </c>
      <c r="X964" s="18">
        <f>IF(Q964="YES",IF(TODAY()&gt;W964,"OVERDUE","WITHIN TIME"),"")</f>
        <v/>
      </c>
    </row>
    <row r="965">
      <c r="A965" s="3" t="n">
        <v>961</v>
      </c>
      <c r="B965" s="4" t="n"/>
      <c r="C965" s="4" t="n"/>
      <c r="D965" s="5">
        <f>IF(E965="NRFC","Natural Rubber Field Coagulam","")</f>
        <v/>
      </c>
      <c r="E965" s="4" t="n"/>
      <c r="F965" s="6" t="n"/>
      <c r="G965" s="6" t="n"/>
      <c r="H965" s="7">
        <f>IF(G965="","",G965-TODAY())</f>
        <v/>
      </c>
      <c r="I965" s="8">
        <f>IF(G965="","",
IF(G965&lt;TODAY(),
IF(O965&gt;0,"Violated","Completed"),
IF(H965&lt;=7,"Expiring Soon",
"Active")))</f>
        <v/>
      </c>
      <c r="J965" s="8">
        <f>IF(C965="","",COUNTIFS(purchase!$C:$C,$C965,purchase!$E:$E,$E965,purchase!$G:$G,"&gt;="&amp;$F965,purchase!$G:$G,"&lt;="&amp;$G965))</f>
        <v/>
      </c>
      <c r="K965" s="9">
        <f>IF(COUNTIFS(purchase!$C:$C,$C965,purchase!$E:$E,$E965,purchase!$G:$G,"&gt;="&amp;$F965,purchase!$G:$G,"&lt;="&amp;$G965)=0,"",_xlfn.MAXIFS(purchase!$G:$G,purchase!$C:$C,$C965,purchase!$E:$E,$E965,purchase!$G:$G,"&gt;="&amp;$F965,purchase!$G:$G,"&lt;="&amp;$G965))</f>
        <v/>
      </c>
      <c r="L965" s="4" t="n"/>
      <c r="M965" s="4" t="n"/>
      <c r="N965" s="10">
        <f>IF(M965="","",SUMIFS(purchase!$N:$N,purchase!$C:$C,$C965,purchase!$E:$E,$E965,purchase!$G:$G,"&gt;="&amp;$F965,purchase!$G:$G,"&lt;="&amp;$G965))</f>
        <v/>
      </c>
      <c r="O965" s="10">
        <f>IF(M965="","",M965-N965)</f>
        <v/>
      </c>
      <c r="P965" s="11">
        <f>IF(M965=0,"",N965/M965)</f>
        <v/>
      </c>
      <c r="Q965" s="12">
        <f>IF(OR(G965="",O965=""),"",
IF(AND(G965&lt;TODAY(),O965&gt;0),"YES","NO"))</f>
        <v/>
      </c>
      <c r="R965" s="13" t="n"/>
      <c r="S965" s="14" t="n"/>
      <c r="T965" s="15">
        <f>IF(Q965="YES", IF(R965="Company",L965*(1+S965),IF(R965="Vendor",L965*(1-S965),"")),"")</f>
        <v/>
      </c>
      <c r="U965" s="15">
        <f>IF(Q965="YES",O965*T965,"")</f>
        <v/>
      </c>
      <c r="V965" s="16" t="n"/>
      <c r="W965" s="17">
        <f>IF(Q965="YES",G965+V965,"")</f>
        <v/>
      </c>
      <c r="X965" s="18">
        <f>IF(Q965="YES",IF(TODAY()&gt;W965,"OVERDUE","WITHIN TIME"),"")</f>
        <v/>
      </c>
    </row>
    <row r="966">
      <c r="A966" s="3" t="n">
        <v>962</v>
      </c>
      <c r="B966" s="4" t="n"/>
      <c r="C966" s="4" t="n"/>
      <c r="D966" s="5">
        <f>IF(E966="NRFC","Natural Rubber Field Coagulam","")</f>
        <v/>
      </c>
      <c r="E966" s="4" t="n"/>
      <c r="F966" s="6" t="n"/>
      <c r="G966" s="6" t="n"/>
      <c r="H966" s="7">
        <f>IF(G966="","",G966-TODAY())</f>
        <v/>
      </c>
      <c r="I966" s="8">
        <f>IF(G966="","",
IF(G966&lt;TODAY(),
IF(O966&gt;0,"Violated","Completed"),
IF(H966&lt;=7,"Expiring Soon",
"Active")))</f>
        <v/>
      </c>
      <c r="J966" s="8">
        <f>IF(C966="","",COUNTIFS(purchase!$C:$C,$C966,purchase!$E:$E,$E966,purchase!$G:$G,"&gt;="&amp;$F966,purchase!$G:$G,"&lt;="&amp;$G966))</f>
        <v/>
      </c>
      <c r="K966" s="9">
        <f>IF(COUNTIFS(purchase!$C:$C,$C966,purchase!$E:$E,$E966,purchase!$G:$G,"&gt;="&amp;$F966,purchase!$G:$G,"&lt;="&amp;$G966)=0,"",_xlfn.MAXIFS(purchase!$G:$G,purchase!$C:$C,$C966,purchase!$E:$E,$E966,purchase!$G:$G,"&gt;="&amp;$F966,purchase!$G:$G,"&lt;="&amp;$G966))</f>
        <v/>
      </c>
      <c r="L966" s="4" t="n"/>
      <c r="M966" s="4" t="n"/>
      <c r="N966" s="10">
        <f>IF(M966="","",SUMIFS(purchase!$N:$N,purchase!$C:$C,$C966,purchase!$E:$E,$E966,purchase!$G:$G,"&gt;="&amp;$F966,purchase!$G:$G,"&lt;="&amp;$G966))</f>
        <v/>
      </c>
      <c r="O966" s="10">
        <f>IF(M966="","",M966-N966)</f>
        <v/>
      </c>
      <c r="P966" s="11">
        <f>IF(M966=0,"",N966/M966)</f>
        <v/>
      </c>
      <c r="Q966" s="12">
        <f>IF(OR(G966="",O966=""),"",
IF(AND(G966&lt;TODAY(),O966&gt;0),"YES","NO"))</f>
        <v/>
      </c>
      <c r="R966" s="13" t="n"/>
      <c r="S966" s="14" t="n"/>
      <c r="T966" s="15">
        <f>IF(Q966="YES", IF(R966="Company",L966*(1+S966),IF(R966="Vendor",L966*(1-S966),"")),"")</f>
        <v/>
      </c>
      <c r="U966" s="15">
        <f>IF(Q966="YES",O966*T966,"")</f>
        <v/>
      </c>
      <c r="V966" s="16" t="n"/>
      <c r="W966" s="17">
        <f>IF(Q966="YES",G966+V966,"")</f>
        <v/>
      </c>
      <c r="X966" s="18">
        <f>IF(Q966="YES",IF(TODAY()&gt;W966,"OVERDUE","WITHIN TIME"),"")</f>
        <v/>
      </c>
    </row>
    <row r="967">
      <c r="A967" s="3" t="n">
        <v>963</v>
      </c>
      <c r="B967" s="4" t="n"/>
      <c r="C967" s="4" t="n"/>
      <c r="D967" s="5">
        <f>IF(E967="NRFC","Natural Rubber Field Coagulam","")</f>
        <v/>
      </c>
      <c r="E967" s="4" t="n"/>
      <c r="F967" s="6" t="n"/>
      <c r="G967" s="6" t="n"/>
      <c r="H967" s="7">
        <f>IF(G967="","",G967-TODAY())</f>
        <v/>
      </c>
      <c r="I967" s="8">
        <f>IF(G967="","",
IF(G967&lt;TODAY(),
IF(O967&gt;0,"Violated","Completed"),
IF(H967&lt;=7,"Expiring Soon",
"Active")))</f>
        <v/>
      </c>
      <c r="J967" s="8">
        <f>IF(C967="","",COUNTIFS(purchase!$C:$C,$C967,purchase!$E:$E,$E967,purchase!$G:$G,"&gt;="&amp;$F967,purchase!$G:$G,"&lt;="&amp;$G967))</f>
        <v/>
      </c>
      <c r="K967" s="9">
        <f>IF(COUNTIFS(purchase!$C:$C,$C967,purchase!$E:$E,$E967,purchase!$G:$G,"&gt;="&amp;$F967,purchase!$G:$G,"&lt;="&amp;$G967)=0,"",_xlfn.MAXIFS(purchase!$G:$G,purchase!$C:$C,$C967,purchase!$E:$E,$E967,purchase!$G:$G,"&gt;="&amp;$F967,purchase!$G:$G,"&lt;="&amp;$G967))</f>
        <v/>
      </c>
      <c r="L967" s="4" t="n"/>
      <c r="M967" s="4" t="n"/>
      <c r="N967" s="10">
        <f>IF(M967="","",SUMIFS(purchase!$N:$N,purchase!$C:$C,$C967,purchase!$E:$E,$E967,purchase!$G:$G,"&gt;="&amp;$F967,purchase!$G:$G,"&lt;="&amp;$G967))</f>
        <v/>
      </c>
      <c r="O967" s="10">
        <f>IF(M967="","",M967-N967)</f>
        <v/>
      </c>
      <c r="P967" s="11">
        <f>IF(M967=0,"",N967/M967)</f>
        <v/>
      </c>
      <c r="Q967" s="12">
        <f>IF(OR(G967="",O967=""),"",
IF(AND(G967&lt;TODAY(),O967&gt;0),"YES","NO"))</f>
        <v/>
      </c>
      <c r="R967" s="13" t="n"/>
      <c r="S967" s="14" t="n"/>
      <c r="T967" s="15">
        <f>IF(Q967="YES", IF(R967="Company",L967*(1+S967),IF(R967="Vendor",L967*(1-S967),"")),"")</f>
        <v/>
      </c>
      <c r="U967" s="15">
        <f>IF(Q967="YES",O967*T967,"")</f>
        <v/>
      </c>
      <c r="V967" s="16" t="n"/>
      <c r="W967" s="17">
        <f>IF(Q967="YES",G967+V967,"")</f>
        <v/>
      </c>
      <c r="X967" s="18">
        <f>IF(Q967="YES",IF(TODAY()&gt;W967,"OVERDUE","WITHIN TIME"),"")</f>
        <v/>
      </c>
    </row>
    <row r="968">
      <c r="A968" s="3" t="n">
        <v>964</v>
      </c>
      <c r="B968" s="4" t="n"/>
      <c r="C968" s="4" t="n"/>
      <c r="D968" s="5">
        <f>IF(E968="NRFC","Natural Rubber Field Coagulam","")</f>
        <v/>
      </c>
      <c r="E968" s="4" t="n"/>
      <c r="F968" s="6" t="n"/>
      <c r="G968" s="6" t="n"/>
      <c r="H968" s="7">
        <f>IF(G968="","",G968-TODAY())</f>
        <v/>
      </c>
      <c r="I968" s="8">
        <f>IF(G968="","",
IF(G968&lt;TODAY(),
IF(O968&gt;0,"Violated","Completed"),
IF(H968&lt;=7,"Expiring Soon",
"Active")))</f>
        <v/>
      </c>
      <c r="J968" s="8">
        <f>IF(C968="","",COUNTIFS(purchase!$C:$C,$C968,purchase!$E:$E,$E968,purchase!$G:$G,"&gt;="&amp;$F968,purchase!$G:$G,"&lt;="&amp;$G968))</f>
        <v/>
      </c>
      <c r="K968" s="9">
        <f>IF(COUNTIFS(purchase!$C:$C,$C968,purchase!$E:$E,$E968,purchase!$G:$G,"&gt;="&amp;$F968,purchase!$G:$G,"&lt;="&amp;$G968)=0,"",_xlfn.MAXIFS(purchase!$G:$G,purchase!$C:$C,$C968,purchase!$E:$E,$E968,purchase!$G:$G,"&gt;="&amp;$F968,purchase!$G:$G,"&lt;="&amp;$G968))</f>
        <v/>
      </c>
      <c r="L968" s="4" t="n"/>
      <c r="M968" s="4" t="n"/>
      <c r="N968" s="10">
        <f>IF(M968="","",SUMIFS(purchase!$N:$N,purchase!$C:$C,$C968,purchase!$E:$E,$E968,purchase!$G:$G,"&gt;="&amp;$F968,purchase!$G:$G,"&lt;="&amp;$G968))</f>
        <v/>
      </c>
      <c r="O968" s="10">
        <f>IF(M968="","",M968-N968)</f>
        <v/>
      </c>
      <c r="P968" s="11">
        <f>IF(M968=0,"",N968/M968)</f>
        <v/>
      </c>
      <c r="Q968" s="12">
        <f>IF(OR(G968="",O968=""),"",
IF(AND(G968&lt;TODAY(),O968&gt;0),"YES","NO"))</f>
        <v/>
      </c>
      <c r="R968" s="13" t="n"/>
      <c r="S968" s="14" t="n"/>
      <c r="T968" s="15">
        <f>IF(Q968="YES", IF(R968="Company",L968*(1+S968),IF(R968="Vendor",L968*(1-S968),"")),"")</f>
        <v/>
      </c>
      <c r="U968" s="15">
        <f>IF(Q968="YES",O968*T968,"")</f>
        <v/>
      </c>
      <c r="V968" s="16" t="n"/>
      <c r="W968" s="17">
        <f>IF(Q968="YES",G968+V968,"")</f>
        <v/>
      </c>
      <c r="X968" s="18">
        <f>IF(Q968="YES",IF(TODAY()&gt;W968,"OVERDUE","WITHIN TIME"),"")</f>
        <v/>
      </c>
    </row>
    <row r="969">
      <c r="A969" s="3" t="n">
        <v>965</v>
      </c>
      <c r="B969" s="4" t="n"/>
      <c r="C969" s="4" t="n"/>
      <c r="D969" s="5">
        <f>IF(E969="NRFC","Natural Rubber Field Coagulam","")</f>
        <v/>
      </c>
      <c r="E969" s="4" t="n"/>
      <c r="F969" s="6" t="n"/>
      <c r="G969" s="6" t="n"/>
      <c r="H969" s="7">
        <f>IF(G969="","",G969-TODAY())</f>
        <v/>
      </c>
      <c r="I969" s="8">
        <f>IF(G969="","",
IF(G969&lt;TODAY(),
IF(O969&gt;0,"Violated","Completed"),
IF(H969&lt;=7,"Expiring Soon",
"Active")))</f>
        <v/>
      </c>
      <c r="J969" s="8">
        <f>IF(C969="","",COUNTIFS(purchase!$C:$C,$C969,purchase!$E:$E,$E969,purchase!$G:$G,"&gt;="&amp;$F969,purchase!$G:$G,"&lt;="&amp;$G969))</f>
        <v/>
      </c>
      <c r="K969" s="9">
        <f>IF(COUNTIFS(purchase!$C:$C,$C969,purchase!$E:$E,$E969,purchase!$G:$G,"&gt;="&amp;$F969,purchase!$G:$G,"&lt;="&amp;$G969)=0,"",_xlfn.MAXIFS(purchase!$G:$G,purchase!$C:$C,$C969,purchase!$E:$E,$E969,purchase!$G:$G,"&gt;="&amp;$F969,purchase!$G:$G,"&lt;="&amp;$G969))</f>
        <v/>
      </c>
      <c r="L969" s="4" t="n"/>
      <c r="M969" s="4" t="n"/>
      <c r="N969" s="10">
        <f>IF(M969="","",SUMIFS(purchase!$N:$N,purchase!$C:$C,$C969,purchase!$E:$E,$E969,purchase!$G:$G,"&gt;="&amp;$F969,purchase!$G:$G,"&lt;="&amp;$G969))</f>
        <v/>
      </c>
      <c r="O969" s="10">
        <f>IF(M969="","",M969-N969)</f>
        <v/>
      </c>
      <c r="P969" s="11">
        <f>IF(M969=0,"",N969/M969)</f>
        <v/>
      </c>
      <c r="Q969" s="12">
        <f>IF(OR(G969="",O969=""),"",
IF(AND(G969&lt;TODAY(),O969&gt;0),"YES","NO"))</f>
        <v/>
      </c>
      <c r="R969" s="13" t="n"/>
      <c r="S969" s="14" t="n"/>
      <c r="T969" s="15">
        <f>IF(Q969="YES", IF(R969="Company",L969*(1+S969),IF(R969="Vendor",L969*(1-S969),"")),"")</f>
        <v/>
      </c>
      <c r="U969" s="15">
        <f>IF(Q969="YES",O969*T969,"")</f>
        <v/>
      </c>
      <c r="V969" s="16" t="n"/>
      <c r="W969" s="17">
        <f>IF(Q969="YES",G969+V969,"")</f>
        <v/>
      </c>
      <c r="X969" s="18">
        <f>IF(Q969="YES",IF(TODAY()&gt;W969,"OVERDUE","WITHIN TIME"),"")</f>
        <v/>
      </c>
    </row>
    <row r="970">
      <c r="A970" s="3" t="n">
        <v>966</v>
      </c>
      <c r="B970" s="4" t="n"/>
      <c r="C970" s="4" t="n"/>
      <c r="D970" s="5">
        <f>IF(E970="NRFC","Natural Rubber Field Coagulam","")</f>
        <v/>
      </c>
      <c r="E970" s="4" t="n"/>
      <c r="F970" s="6" t="n"/>
      <c r="G970" s="6" t="n"/>
      <c r="H970" s="7">
        <f>IF(G970="","",G970-TODAY())</f>
        <v/>
      </c>
      <c r="I970" s="8">
        <f>IF(G970="","",
IF(G970&lt;TODAY(),
IF(O970&gt;0,"Violated","Completed"),
IF(H970&lt;=7,"Expiring Soon",
"Active")))</f>
        <v/>
      </c>
      <c r="J970" s="8">
        <f>IF(C970="","",COUNTIFS(purchase!$C:$C,$C970,purchase!$E:$E,$E970,purchase!$G:$G,"&gt;="&amp;$F970,purchase!$G:$G,"&lt;="&amp;$G970))</f>
        <v/>
      </c>
      <c r="K970" s="9">
        <f>IF(COUNTIFS(purchase!$C:$C,$C970,purchase!$E:$E,$E970,purchase!$G:$G,"&gt;="&amp;$F970,purchase!$G:$G,"&lt;="&amp;$G970)=0,"",_xlfn.MAXIFS(purchase!$G:$G,purchase!$C:$C,$C970,purchase!$E:$E,$E970,purchase!$G:$G,"&gt;="&amp;$F970,purchase!$G:$G,"&lt;="&amp;$G970))</f>
        <v/>
      </c>
      <c r="L970" s="4" t="n"/>
      <c r="M970" s="4" t="n"/>
      <c r="N970" s="10">
        <f>IF(M970="","",SUMIFS(purchase!$N:$N,purchase!$C:$C,$C970,purchase!$E:$E,$E970,purchase!$G:$G,"&gt;="&amp;$F970,purchase!$G:$G,"&lt;="&amp;$G970))</f>
        <v/>
      </c>
      <c r="O970" s="10">
        <f>IF(M970="","",M970-N970)</f>
        <v/>
      </c>
      <c r="P970" s="11">
        <f>IF(M970=0,"",N970/M970)</f>
        <v/>
      </c>
      <c r="Q970" s="12">
        <f>IF(OR(G970="",O970=""),"",
IF(AND(G970&lt;TODAY(),O970&gt;0),"YES","NO"))</f>
        <v/>
      </c>
      <c r="R970" s="13" t="n"/>
      <c r="S970" s="14" t="n"/>
      <c r="T970" s="15">
        <f>IF(Q970="YES", IF(R970="Company",L970*(1+S970),IF(R970="Vendor",L970*(1-S970),"")),"")</f>
        <v/>
      </c>
      <c r="U970" s="15">
        <f>IF(Q970="YES",O970*T970,"")</f>
        <v/>
      </c>
      <c r="V970" s="16" t="n"/>
      <c r="W970" s="17">
        <f>IF(Q970="YES",G970+V970,"")</f>
        <v/>
      </c>
      <c r="X970" s="18">
        <f>IF(Q970="YES",IF(TODAY()&gt;W970,"OVERDUE","WITHIN TIME"),"")</f>
        <v/>
      </c>
    </row>
    <row r="971">
      <c r="A971" s="3" t="n">
        <v>967</v>
      </c>
      <c r="B971" s="4" t="n"/>
      <c r="C971" s="4" t="n"/>
      <c r="D971" s="5">
        <f>IF(E971="NRFC","Natural Rubber Field Coagulam","")</f>
        <v/>
      </c>
      <c r="E971" s="4" t="n"/>
      <c r="F971" s="6" t="n"/>
      <c r="G971" s="6" t="n"/>
      <c r="H971" s="7">
        <f>IF(G971="","",G971-TODAY())</f>
        <v/>
      </c>
      <c r="I971" s="8">
        <f>IF(G971="","",
IF(G971&lt;TODAY(),
IF(O971&gt;0,"Violated","Completed"),
IF(H971&lt;=7,"Expiring Soon",
"Active")))</f>
        <v/>
      </c>
      <c r="J971" s="8">
        <f>IF(C971="","",COUNTIFS(purchase!$C:$C,$C971,purchase!$E:$E,$E971,purchase!$G:$G,"&gt;="&amp;$F971,purchase!$G:$G,"&lt;="&amp;$G971))</f>
        <v/>
      </c>
      <c r="K971" s="9">
        <f>IF(COUNTIFS(purchase!$C:$C,$C971,purchase!$E:$E,$E971,purchase!$G:$G,"&gt;="&amp;$F971,purchase!$G:$G,"&lt;="&amp;$G971)=0,"",_xlfn.MAXIFS(purchase!$G:$G,purchase!$C:$C,$C971,purchase!$E:$E,$E971,purchase!$G:$G,"&gt;="&amp;$F971,purchase!$G:$G,"&lt;="&amp;$G971))</f>
        <v/>
      </c>
      <c r="L971" s="4" t="n"/>
      <c r="M971" s="4" t="n"/>
      <c r="N971" s="10">
        <f>IF(M971="","",SUMIFS(purchase!$N:$N,purchase!$C:$C,$C971,purchase!$E:$E,$E971,purchase!$G:$G,"&gt;="&amp;$F971,purchase!$G:$G,"&lt;="&amp;$G971))</f>
        <v/>
      </c>
      <c r="O971" s="10">
        <f>IF(M971="","",M971-N971)</f>
        <v/>
      </c>
      <c r="P971" s="11">
        <f>IF(M971=0,"",N971/M971)</f>
        <v/>
      </c>
      <c r="Q971" s="12">
        <f>IF(OR(G971="",O971=""),"",
IF(AND(G971&lt;TODAY(),O971&gt;0),"YES","NO"))</f>
        <v/>
      </c>
      <c r="R971" s="13" t="n"/>
      <c r="S971" s="14" t="n"/>
      <c r="T971" s="15">
        <f>IF(Q971="YES", IF(R971="Company",L971*(1+S971),IF(R971="Vendor",L971*(1-S971),"")),"")</f>
        <v/>
      </c>
      <c r="U971" s="15">
        <f>IF(Q971="YES",O971*T971,"")</f>
        <v/>
      </c>
      <c r="V971" s="16" t="n"/>
      <c r="W971" s="17">
        <f>IF(Q971="YES",G971+V971,"")</f>
        <v/>
      </c>
      <c r="X971" s="18">
        <f>IF(Q971="YES",IF(TODAY()&gt;W971,"OVERDUE","WITHIN TIME"),"")</f>
        <v/>
      </c>
    </row>
    <row r="972">
      <c r="A972" s="3" t="n">
        <v>968</v>
      </c>
      <c r="B972" s="4" t="n"/>
      <c r="C972" s="4" t="n"/>
      <c r="D972" s="5">
        <f>IF(E972="NRFC","Natural Rubber Field Coagulam","")</f>
        <v/>
      </c>
      <c r="E972" s="4" t="n"/>
      <c r="F972" s="6" t="n"/>
      <c r="G972" s="6" t="n"/>
      <c r="H972" s="7">
        <f>IF(G972="","",G972-TODAY())</f>
        <v/>
      </c>
      <c r="I972" s="8">
        <f>IF(G972="","",
IF(G972&lt;TODAY(),
IF(O972&gt;0,"Violated","Completed"),
IF(H972&lt;=7,"Expiring Soon",
"Active")))</f>
        <v/>
      </c>
      <c r="J972" s="8">
        <f>IF(C972="","",COUNTIFS(purchase!$C:$C,$C972,purchase!$E:$E,$E972,purchase!$G:$G,"&gt;="&amp;$F972,purchase!$G:$G,"&lt;="&amp;$G972))</f>
        <v/>
      </c>
      <c r="K972" s="9">
        <f>IF(COUNTIFS(purchase!$C:$C,$C972,purchase!$E:$E,$E972,purchase!$G:$G,"&gt;="&amp;$F972,purchase!$G:$G,"&lt;="&amp;$G972)=0,"",_xlfn.MAXIFS(purchase!$G:$G,purchase!$C:$C,$C972,purchase!$E:$E,$E972,purchase!$G:$G,"&gt;="&amp;$F972,purchase!$G:$G,"&lt;="&amp;$G972))</f>
        <v/>
      </c>
      <c r="L972" s="4" t="n"/>
      <c r="M972" s="4" t="n"/>
      <c r="N972" s="10">
        <f>IF(M972="","",SUMIFS(purchase!$N:$N,purchase!$C:$C,$C972,purchase!$E:$E,$E972,purchase!$G:$G,"&gt;="&amp;$F972,purchase!$G:$G,"&lt;="&amp;$G972))</f>
        <v/>
      </c>
      <c r="O972" s="10">
        <f>IF(M972="","",M972-N972)</f>
        <v/>
      </c>
      <c r="P972" s="11">
        <f>IF(M972=0,"",N972/M972)</f>
        <v/>
      </c>
      <c r="Q972" s="12">
        <f>IF(OR(G972="",O972=""),"",
IF(AND(G972&lt;TODAY(),O972&gt;0),"YES","NO"))</f>
        <v/>
      </c>
      <c r="R972" s="13" t="n"/>
      <c r="S972" s="14" t="n"/>
      <c r="T972" s="15">
        <f>IF(Q972="YES", IF(R972="Company",L972*(1+S972),IF(R972="Vendor",L972*(1-S972),"")),"")</f>
        <v/>
      </c>
      <c r="U972" s="15">
        <f>IF(Q972="YES",O972*T972,"")</f>
        <v/>
      </c>
      <c r="V972" s="16" t="n"/>
      <c r="W972" s="17">
        <f>IF(Q972="YES",G972+V972,"")</f>
        <v/>
      </c>
      <c r="X972" s="18">
        <f>IF(Q972="YES",IF(TODAY()&gt;W972,"OVERDUE","WITHIN TIME"),"")</f>
        <v/>
      </c>
    </row>
    <row r="973">
      <c r="A973" s="3" t="n">
        <v>969</v>
      </c>
      <c r="B973" s="4" t="n"/>
      <c r="C973" s="4" t="n"/>
      <c r="D973" s="5">
        <f>IF(E973="NRFC","Natural Rubber Field Coagulam","")</f>
        <v/>
      </c>
      <c r="E973" s="4" t="n"/>
      <c r="F973" s="6" t="n"/>
      <c r="G973" s="6" t="n"/>
      <c r="H973" s="7">
        <f>IF(G973="","",G973-TODAY())</f>
        <v/>
      </c>
      <c r="I973" s="8">
        <f>IF(G973="","",
IF(G973&lt;TODAY(),
IF(O973&gt;0,"Violated","Completed"),
IF(H973&lt;=7,"Expiring Soon",
"Active")))</f>
        <v/>
      </c>
      <c r="J973" s="8">
        <f>IF(C973="","",COUNTIFS(purchase!$C:$C,$C973,purchase!$E:$E,$E973,purchase!$G:$G,"&gt;="&amp;$F973,purchase!$G:$G,"&lt;="&amp;$G973))</f>
        <v/>
      </c>
      <c r="K973" s="9">
        <f>IF(COUNTIFS(purchase!$C:$C,$C973,purchase!$E:$E,$E973,purchase!$G:$G,"&gt;="&amp;$F973,purchase!$G:$G,"&lt;="&amp;$G973)=0,"",_xlfn.MAXIFS(purchase!$G:$G,purchase!$C:$C,$C973,purchase!$E:$E,$E973,purchase!$G:$G,"&gt;="&amp;$F973,purchase!$G:$G,"&lt;="&amp;$G973))</f>
        <v/>
      </c>
      <c r="L973" s="4" t="n"/>
      <c r="M973" s="4" t="n"/>
      <c r="N973" s="10">
        <f>IF(M973="","",SUMIFS(purchase!$N:$N,purchase!$C:$C,$C973,purchase!$E:$E,$E973,purchase!$G:$G,"&gt;="&amp;$F973,purchase!$G:$G,"&lt;="&amp;$G973))</f>
        <v/>
      </c>
      <c r="O973" s="10">
        <f>IF(M973="","",M973-N973)</f>
        <v/>
      </c>
      <c r="P973" s="11">
        <f>IF(M973=0,"",N973/M973)</f>
        <v/>
      </c>
      <c r="Q973" s="12">
        <f>IF(OR(G973="",O973=""),"",
IF(AND(G973&lt;TODAY(),O973&gt;0),"YES","NO"))</f>
        <v/>
      </c>
      <c r="R973" s="13" t="n"/>
      <c r="S973" s="14" t="n"/>
      <c r="T973" s="15">
        <f>IF(Q973="YES", IF(R973="Company",L973*(1+S973),IF(R973="Vendor",L973*(1-S973),"")),"")</f>
        <v/>
      </c>
      <c r="U973" s="15">
        <f>IF(Q973="YES",O973*T973,"")</f>
        <v/>
      </c>
      <c r="V973" s="16" t="n"/>
      <c r="W973" s="17">
        <f>IF(Q973="YES",G973+V973,"")</f>
        <v/>
      </c>
      <c r="X973" s="18">
        <f>IF(Q973="YES",IF(TODAY()&gt;W973,"OVERDUE","WITHIN TIME"),"")</f>
        <v/>
      </c>
    </row>
    <row r="974">
      <c r="A974" s="3" t="n">
        <v>970</v>
      </c>
      <c r="B974" s="4" t="n"/>
      <c r="C974" s="4" t="n"/>
      <c r="D974" s="5">
        <f>IF(E974="NRFC","Natural Rubber Field Coagulam","")</f>
        <v/>
      </c>
      <c r="E974" s="4" t="n"/>
      <c r="F974" s="6" t="n"/>
      <c r="G974" s="6" t="n"/>
      <c r="H974" s="7">
        <f>IF(G974="","",G974-TODAY())</f>
        <v/>
      </c>
      <c r="I974" s="8">
        <f>IF(G974="","",
IF(G974&lt;TODAY(),
IF(O974&gt;0,"Violated","Completed"),
IF(H974&lt;=7,"Expiring Soon",
"Active")))</f>
        <v/>
      </c>
      <c r="J974" s="8">
        <f>IF(C974="","",COUNTIFS(purchase!$C:$C,$C974,purchase!$E:$E,$E974,purchase!$G:$G,"&gt;="&amp;$F974,purchase!$G:$G,"&lt;="&amp;$G974))</f>
        <v/>
      </c>
      <c r="K974" s="9">
        <f>IF(COUNTIFS(purchase!$C:$C,$C974,purchase!$E:$E,$E974,purchase!$G:$G,"&gt;="&amp;$F974,purchase!$G:$G,"&lt;="&amp;$G974)=0,"",_xlfn.MAXIFS(purchase!$G:$G,purchase!$C:$C,$C974,purchase!$E:$E,$E974,purchase!$G:$G,"&gt;="&amp;$F974,purchase!$G:$G,"&lt;="&amp;$G974))</f>
        <v/>
      </c>
      <c r="L974" s="4" t="n"/>
      <c r="M974" s="4" t="n"/>
      <c r="N974" s="10">
        <f>IF(M974="","",SUMIFS(purchase!$N:$N,purchase!$C:$C,$C974,purchase!$E:$E,$E974,purchase!$G:$G,"&gt;="&amp;$F974,purchase!$G:$G,"&lt;="&amp;$G974))</f>
        <v/>
      </c>
      <c r="O974" s="10">
        <f>IF(M974="","",M974-N974)</f>
        <v/>
      </c>
      <c r="P974" s="11">
        <f>IF(M974=0,"",N974/M974)</f>
        <v/>
      </c>
      <c r="Q974" s="12">
        <f>IF(OR(G974="",O974=""),"",
IF(AND(G974&lt;TODAY(),O974&gt;0),"YES","NO"))</f>
        <v/>
      </c>
      <c r="R974" s="13" t="n"/>
      <c r="S974" s="14" t="n"/>
      <c r="T974" s="15">
        <f>IF(Q974="YES", IF(R974="Company",L974*(1+S974),IF(R974="Vendor",L974*(1-S974),"")),"")</f>
        <v/>
      </c>
      <c r="U974" s="15">
        <f>IF(Q974="YES",O974*T974,"")</f>
        <v/>
      </c>
      <c r="V974" s="16" t="n"/>
      <c r="W974" s="17">
        <f>IF(Q974="YES",G974+V974,"")</f>
        <v/>
      </c>
      <c r="X974" s="18">
        <f>IF(Q974="YES",IF(TODAY()&gt;W974,"OVERDUE","WITHIN TIME"),"")</f>
        <v/>
      </c>
    </row>
    <row r="975">
      <c r="A975" s="3" t="n">
        <v>971</v>
      </c>
      <c r="B975" s="4" t="n"/>
      <c r="C975" s="4" t="n"/>
      <c r="D975" s="5">
        <f>IF(E975="NRFC","Natural Rubber Field Coagulam","")</f>
        <v/>
      </c>
      <c r="E975" s="4" t="n"/>
      <c r="F975" s="6" t="n"/>
      <c r="G975" s="6" t="n"/>
      <c r="H975" s="7">
        <f>IF(G975="","",G975-TODAY())</f>
        <v/>
      </c>
      <c r="I975" s="8">
        <f>IF(G975="","",
IF(G975&lt;TODAY(),
IF(O975&gt;0,"Violated","Completed"),
IF(H975&lt;=7,"Expiring Soon",
"Active")))</f>
        <v/>
      </c>
      <c r="J975" s="8">
        <f>IF(C975="","",COUNTIFS(purchase!$C:$C,$C975,purchase!$E:$E,$E975,purchase!$G:$G,"&gt;="&amp;$F975,purchase!$G:$G,"&lt;="&amp;$G975))</f>
        <v/>
      </c>
      <c r="K975" s="9">
        <f>IF(COUNTIFS(purchase!$C:$C,$C975,purchase!$E:$E,$E975,purchase!$G:$G,"&gt;="&amp;$F975,purchase!$G:$G,"&lt;="&amp;$G975)=0,"",_xlfn.MAXIFS(purchase!$G:$G,purchase!$C:$C,$C975,purchase!$E:$E,$E975,purchase!$G:$G,"&gt;="&amp;$F975,purchase!$G:$G,"&lt;="&amp;$G975))</f>
        <v/>
      </c>
      <c r="L975" s="4" t="n"/>
      <c r="M975" s="4" t="n"/>
      <c r="N975" s="10">
        <f>IF(M975="","",SUMIFS(purchase!$N:$N,purchase!$C:$C,$C975,purchase!$E:$E,$E975,purchase!$G:$G,"&gt;="&amp;$F975,purchase!$G:$G,"&lt;="&amp;$G975))</f>
        <v/>
      </c>
      <c r="O975" s="10">
        <f>IF(M975="","",M975-N975)</f>
        <v/>
      </c>
      <c r="P975" s="11">
        <f>IF(M975=0,"",N975/M975)</f>
        <v/>
      </c>
      <c r="Q975" s="12">
        <f>IF(OR(G975="",O975=""),"",
IF(AND(G975&lt;TODAY(),O975&gt;0),"YES","NO"))</f>
        <v/>
      </c>
      <c r="R975" s="13" t="n"/>
      <c r="S975" s="14" t="n"/>
      <c r="T975" s="15">
        <f>IF(Q975="YES", IF(R975="Company",L975*(1+S975),IF(R975="Vendor",L975*(1-S975),"")),"")</f>
        <v/>
      </c>
      <c r="U975" s="15">
        <f>IF(Q975="YES",O975*T975,"")</f>
        <v/>
      </c>
      <c r="V975" s="16" t="n"/>
      <c r="W975" s="17">
        <f>IF(Q975="YES",G975+V975,"")</f>
        <v/>
      </c>
      <c r="X975" s="18">
        <f>IF(Q975="YES",IF(TODAY()&gt;W975,"OVERDUE","WITHIN TIME"),"")</f>
        <v/>
      </c>
    </row>
    <row r="976">
      <c r="A976" s="3" t="n">
        <v>972</v>
      </c>
      <c r="B976" s="4" t="n"/>
      <c r="C976" s="4" t="n"/>
      <c r="D976" s="5">
        <f>IF(E976="NRFC","Natural Rubber Field Coagulam","")</f>
        <v/>
      </c>
      <c r="E976" s="4" t="n"/>
      <c r="F976" s="6" t="n"/>
      <c r="G976" s="6" t="n"/>
      <c r="H976" s="7">
        <f>IF(G976="","",G976-TODAY())</f>
        <v/>
      </c>
      <c r="I976" s="8">
        <f>IF(G976="","",
IF(G976&lt;TODAY(),
IF(O976&gt;0,"Violated","Completed"),
IF(H976&lt;=7,"Expiring Soon",
"Active")))</f>
        <v/>
      </c>
      <c r="J976" s="8">
        <f>IF(C976="","",COUNTIFS(purchase!$C:$C,$C976,purchase!$E:$E,$E976,purchase!$G:$G,"&gt;="&amp;$F976,purchase!$G:$G,"&lt;="&amp;$G976))</f>
        <v/>
      </c>
      <c r="K976" s="9">
        <f>IF(COUNTIFS(purchase!$C:$C,$C976,purchase!$E:$E,$E976,purchase!$G:$G,"&gt;="&amp;$F976,purchase!$G:$G,"&lt;="&amp;$G976)=0,"",_xlfn.MAXIFS(purchase!$G:$G,purchase!$C:$C,$C976,purchase!$E:$E,$E976,purchase!$G:$G,"&gt;="&amp;$F976,purchase!$G:$G,"&lt;="&amp;$G976))</f>
        <v/>
      </c>
      <c r="L976" s="4" t="n"/>
      <c r="M976" s="4" t="n"/>
      <c r="N976" s="10">
        <f>IF(M976="","",SUMIFS(purchase!$N:$N,purchase!$C:$C,$C976,purchase!$E:$E,$E976,purchase!$G:$G,"&gt;="&amp;$F976,purchase!$G:$G,"&lt;="&amp;$G976))</f>
        <v/>
      </c>
      <c r="O976" s="10">
        <f>IF(M976="","",M976-N976)</f>
        <v/>
      </c>
      <c r="P976" s="11">
        <f>IF(M976=0,"",N976/M976)</f>
        <v/>
      </c>
      <c r="Q976" s="12">
        <f>IF(OR(G976="",O976=""),"",
IF(AND(G976&lt;TODAY(),O976&gt;0),"YES","NO"))</f>
        <v/>
      </c>
      <c r="R976" s="13" t="n"/>
      <c r="S976" s="14" t="n"/>
      <c r="T976" s="15">
        <f>IF(Q976="YES", IF(R976="Company",L976*(1+S976),IF(R976="Vendor",L976*(1-S976),"")),"")</f>
        <v/>
      </c>
      <c r="U976" s="15">
        <f>IF(Q976="YES",O976*T976,"")</f>
        <v/>
      </c>
      <c r="V976" s="16" t="n"/>
      <c r="W976" s="17">
        <f>IF(Q976="YES",G976+V976,"")</f>
        <v/>
      </c>
      <c r="X976" s="18">
        <f>IF(Q976="YES",IF(TODAY()&gt;W976,"OVERDUE","WITHIN TIME"),"")</f>
        <v/>
      </c>
    </row>
    <row r="977">
      <c r="A977" s="3" t="n">
        <v>973</v>
      </c>
      <c r="B977" s="4" t="n"/>
      <c r="C977" s="4" t="n"/>
      <c r="D977" s="5">
        <f>IF(E977="NRFC","Natural Rubber Field Coagulam","")</f>
        <v/>
      </c>
      <c r="E977" s="4" t="n"/>
      <c r="F977" s="6" t="n"/>
      <c r="G977" s="6" t="n"/>
      <c r="H977" s="7">
        <f>IF(G977="","",G977-TODAY())</f>
        <v/>
      </c>
      <c r="I977" s="8">
        <f>IF(G977="","",
IF(G977&lt;TODAY(),
IF(O977&gt;0,"Violated","Completed"),
IF(H977&lt;=7,"Expiring Soon",
"Active")))</f>
        <v/>
      </c>
      <c r="J977" s="8">
        <f>IF(C977="","",COUNTIFS(purchase!$C:$C,$C977,purchase!$E:$E,$E977,purchase!$G:$G,"&gt;="&amp;$F977,purchase!$G:$G,"&lt;="&amp;$G977))</f>
        <v/>
      </c>
      <c r="K977" s="9">
        <f>IF(COUNTIFS(purchase!$C:$C,$C977,purchase!$E:$E,$E977,purchase!$G:$G,"&gt;="&amp;$F977,purchase!$G:$G,"&lt;="&amp;$G977)=0,"",_xlfn.MAXIFS(purchase!$G:$G,purchase!$C:$C,$C977,purchase!$E:$E,$E977,purchase!$G:$G,"&gt;="&amp;$F977,purchase!$G:$G,"&lt;="&amp;$G977))</f>
        <v/>
      </c>
      <c r="L977" s="4" t="n"/>
      <c r="M977" s="4" t="n"/>
      <c r="N977" s="10">
        <f>IF(M977="","",SUMIFS(purchase!$N:$N,purchase!$C:$C,$C977,purchase!$E:$E,$E977,purchase!$G:$G,"&gt;="&amp;$F977,purchase!$G:$G,"&lt;="&amp;$G977))</f>
        <v/>
      </c>
      <c r="O977" s="10">
        <f>IF(M977="","",M977-N977)</f>
        <v/>
      </c>
      <c r="P977" s="11">
        <f>IF(M977=0,"",N977/M977)</f>
        <v/>
      </c>
      <c r="Q977" s="12">
        <f>IF(OR(G977="",O977=""),"",
IF(AND(G977&lt;TODAY(),O977&gt;0),"YES","NO"))</f>
        <v/>
      </c>
      <c r="R977" s="13" t="n"/>
      <c r="S977" s="14" t="n"/>
      <c r="T977" s="15">
        <f>IF(Q977="YES", IF(R977="Company",L977*(1+S977),IF(R977="Vendor",L977*(1-S977),"")),"")</f>
        <v/>
      </c>
      <c r="U977" s="15">
        <f>IF(Q977="YES",O977*T977,"")</f>
        <v/>
      </c>
      <c r="V977" s="16" t="n"/>
      <c r="W977" s="17">
        <f>IF(Q977="YES",G977+V977,"")</f>
        <v/>
      </c>
      <c r="X977" s="18">
        <f>IF(Q977="YES",IF(TODAY()&gt;W977,"OVERDUE","WITHIN TIME"),"")</f>
        <v/>
      </c>
    </row>
    <row r="978">
      <c r="A978" s="3" t="n">
        <v>974</v>
      </c>
      <c r="B978" s="4" t="n"/>
      <c r="C978" s="4" t="n"/>
      <c r="D978" s="5">
        <f>IF(E978="NRFC","Natural Rubber Field Coagulam","")</f>
        <v/>
      </c>
      <c r="E978" s="4" t="n"/>
      <c r="F978" s="6" t="n"/>
      <c r="G978" s="6" t="n"/>
      <c r="H978" s="7">
        <f>IF(G978="","",G978-TODAY())</f>
        <v/>
      </c>
      <c r="I978" s="8">
        <f>IF(G978="","",
IF(G978&lt;TODAY(),
IF(O978&gt;0,"Violated","Completed"),
IF(H978&lt;=7,"Expiring Soon",
"Active")))</f>
        <v/>
      </c>
      <c r="J978" s="8">
        <f>IF(C978="","",COUNTIFS(purchase!$C:$C,$C978,purchase!$E:$E,$E978,purchase!$G:$G,"&gt;="&amp;$F978,purchase!$G:$G,"&lt;="&amp;$G978))</f>
        <v/>
      </c>
      <c r="K978" s="9">
        <f>IF(COUNTIFS(purchase!$C:$C,$C978,purchase!$E:$E,$E978,purchase!$G:$G,"&gt;="&amp;$F978,purchase!$G:$G,"&lt;="&amp;$G978)=0,"",_xlfn.MAXIFS(purchase!$G:$G,purchase!$C:$C,$C978,purchase!$E:$E,$E978,purchase!$G:$G,"&gt;="&amp;$F978,purchase!$G:$G,"&lt;="&amp;$G978))</f>
        <v/>
      </c>
      <c r="L978" s="4" t="n"/>
      <c r="M978" s="4" t="n"/>
      <c r="N978" s="10">
        <f>IF(M978="","",SUMIFS(purchase!$N:$N,purchase!$C:$C,$C978,purchase!$E:$E,$E978,purchase!$G:$G,"&gt;="&amp;$F978,purchase!$G:$G,"&lt;="&amp;$G978))</f>
        <v/>
      </c>
      <c r="O978" s="10">
        <f>IF(M978="","",M978-N978)</f>
        <v/>
      </c>
      <c r="P978" s="11">
        <f>IF(M978=0,"",N978/M978)</f>
        <v/>
      </c>
      <c r="Q978" s="12">
        <f>IF(OR(G978="",O978=""),"",
IF(AND(G978&lt;TODAY(),O978&gt;0),"YES","NO"))</f>
        <v/>
      </c>
      <c r="R978" s="13" t="n"/>
      <c r="S978" s="14" t="n"/>
      <c r="T978" s="15">
        <f>IF(Q978="YES", IF(R978="Company",L978*(1+S978),IF(R978="Vendor",L978*(1-S978),"")),"")</f>
        <v/>
      </c>
      <c r="U978" s="15">
        <f>IF(Q978="YES",O978*T978,"")</f>
        <v/>
      </c>
      <c r="V978" s="16" t="n"/>
      <c r="W978" s="17">
        <f>IF(Q978="YES",G978+V978,"")</f>
        <v/>
      </c>
      <c r="X978" s="18">
        <f>IF(Q978="YES",IF(TODAY()&gt;W978,"OVERDUE","WITHIN TIME"),"")</f>
        <v/>
      </c>
    </row>
    <row r="979">
      <c r="A979" s="3" t="n">
        <v>975</v>
      </c>
      <c r="B979" s="4" t="n"/>
      <c r="C979" s="4" t="n"/>
      <c r="D979" s="5">
        <f>IF(E979="NRFC","Natural Rubber Field Coagulam","")</f>
        <v/>
      </c>
      <c r="E979" s="4" t="n"/>
      <c r="F979" s="6" t="n"/>
      <c r="G979" s="6" t="n"/>
      <c r="H979" s="7">
        <f>IF(G979="","",G979-TODAY())</f>
        <v/>
      </c>
      <c r="I979" s="8">
        <f>IF(G979="","",
IF(G979&lt;TODAY(),
IF(O979&gt;0,"Violated","Completed"),
IF(H979&lt;=7,"Expiring Soon",
"Active")))</f>
        <v/>
      </c>
      <c r="J979" s="8">
        <f>IF(C979="","",COUNTIFS(purchase!$C:$C,$C979,purchase!$E:$E,$E979,purchase!$G:$G,"&gt;="&amp;$F979,purchase!$G:$G,"&lt;="&amp;$G979))</f>
        <v/>
      </c>
      <c r="K979" s="9">
        <f>IF(COUNTIFS(purchase!$C:$C,$C979,purchase!$E:$E,$E979,purchase!$G:$G,"&gt;="&amp;$F979,purchase!$G:$G,"&lt;="&amp;$G979)=0,"",_xlfn.MAXIFS(purchase!$G:$G,purchase!$C:$C,$C979,purchase!$E:$E,$E979,purchase!$G:$G,"&gt;="&amp;$F979,purchase!$G:$G,"&lt;="&amp;$G979))</f>
        <v/>
      </c>
      <c r="L979" s="4" t="n"/>
      <c r="M979" s="4" t="n"/>
      <c r="N979" s="10">
        <f>IF(M979="","",SUMIFS(purchase!$N:$N,purchase!$C:$C,$C979,purchase!$E:$E,$E979,purchase!$G:$G,"&gt;="&amp;$F979,purchase!$G:$G,"&lt;="&amp;$G979))</f>
        <v/>
      </c>
      <c r="O979" s="10">
        <f>IF(M979="","",M979-N979)</f>
        <v/>
      </c>
      <c r="P979" s="11">
        <f>IF(M979=0,"",N979/M979)</f>
        <v/>
      </c>
      <c r="Q979" s="12">
        <f>IF(OR(G979="",O979=""),"",
IF(AND(G979&lt;TODAY(),O979&gt;0),"YES","NO"))</f>
        <v/>
      </c>
      <c r="R979" s="13" t="n"/>
      <c r="S979" s="14" t="n"/>
      <c r="T979" s="15">
        <f>IF(Q979="YES", IF(R979="Company",L979*(1+S979),IF(R979="Vendor",L979*(1-S979),"")),"")</f>
        <v/>
      </c>
      <c r="U979" s="15">
        <f>IF(Q979="YES",O979*T979,"")</f>
        <v/>
      </c>
      <c r="V979" s="16" t="n"/>
      <c r="W979" s="17">
        <f>IF(Q979="YES",G979+V979,"")</f>
        <v/>
      </c>
      <c r="X979" s="18">
        <f>IF(Q979="YES",IF(TODAY()&gt;W979,"OVERDUE","WITHIN TIME"),"")</f>
        <v/>
      </c>
    </row>
    <row r="980">
      <c r="A980" s="3" t="n">
        <v>976</v>
      </c>
      <c r="B980" s="4" t="n"/>
      <c r="C980" s="4" t="n"/>
      <c r="D980" s="5">
        <f>IF(E980="NRFC","Natural Rubber Field Coagulam","")</f>
        <v/>
      </c>
      <c r="E980" s="4" t="n"/>
      <c r="F980" s="6" t="n"/>
      <c r="G980" s="6" t="n"/>
      <c r="H980" s="7">
        <f>IF(G980="","",G980-TODAY())</f>
        <v/>
      </c>
      <c r="I980" s="8">
        <f>IF(G980="","",
IF(G980&lt;TODAY(),
IF(O980&gt;0,"Violated","Completed"),
IF(H980&lt;=7,"Expiring Soon",
"Active")))</f>
        <v/>
      </c>
      <c r="J980" s="8">
        <f>IF(C980="","",COUNTIFS(purchase!$C:$C,$C980,purchase!$E:$E,$E980,purchase!$G:$G,"&gt;="&amp;$F980,purchase!$G:$G,"&lt;="&amp;$G980))</f>
        <v/>
      </c>
      <c r="K980" s="9">
        <f>IF(COUNTIFS(purchase!$C:$C,$C980,purchase!$E:$E,$E980,purchase!$G:$G,"&gt;="&amp;$F980,purchase!$G:$G,"&lt;="&amp;$G980)=0,"",_xlfn.MAXIFS(purchase!$G:$G,purchase!$C:$C,$C980,purchase!$E:$E,$E980,purchase!$G:$G,"&gt;="&amp;$F980,purchase!$G:$G,"&lt;="&amp;$G980))</f>
        <v/>
      </c>
      <c r="L980" s="4" t="n"/>
      <c r="M980" s="4" t="n"/>
      <c r="N980" s="10">
        <f>IF(M980="","",SUMIFS(purchase!$N:$N,purchase!$C:$C,$C980,purchase!$E:$E,$E980,purchase!$G:$G,"&gt;="&amp;$F980,purchase!$G:$G,"&lt;="&amp;$G980))</f>
        <v/>
      </c>
      <c r="O980" s="10">
        <f>IF(M980="","",M980-N980)</f>
        <v/>
      </c>
      <c r="P980" s="11">
        <f>IF(M980=0,"",N980/M980)</f>
        <v/>
      </c>
      <c r="Q980" s="12">
        <f>IF(OR(G980="",O980=""),"",
IF(AND(G980&lt;TODAY(),O980&gt;0),"YES","NO"))</f>
        <v/>
      </c>
      <c r="R980" s="13" t="n"/>
      <c r="S980" s="14" t="n"/>
      <c r="T980" s="15">
        <f>IF(Q980="YES", IF(R980="Company",L980*(1+S980),IF(R980="Vendor",L980*(1-S980),"")),"")</f>
        <v/>
      </c>
      <c r="U980" s="15">
        <f>IF(Q980="YES",O980*T980,"")</f>
        <v/>
      </c>
      <c r="V980" s="16" t="n"/>
      <c r="W980" s="17">
        <f>IF(Q980="YES",G980+V980,"")</f>
        <v/>
      </c>
      <c r="X980" s="18">
        <f>IF(Q980="YES",IF(TODAY()&gt;W980,"OVERDUE","WITHIN TIME"),"")</f>
        <v/>
      </c>
    </row>
    <row r="981">
      <c r="A981" s="3" t="n">
        <v>977</v>
      </c>
      <c r="B981" s="4" t="n"/>
      <c r="C981" s="4" t="n"/>
      <c r="D981" s="5">
        <f>IF(E981="NRFC","Natural Rubber Field Coagulam","")</f>
        <v/>
      </c>
      <c r="E981" s="4" t="n"/>
      <c r="F981" s="6" t="n"/>
      <c r="G981" s="6" t="n"/>
      <c r="H981" s="7">
        <f>IF(G981="","",G981-TODAY())</f>
        <v/>
      </c>
      <c r="I981" s="8">
        <f>IF(G981="","",
IF(G981&lt;TODAY(),
IF(O981&gt;0,"Violated","Completed"),
IF(H981&lt;=7,"Expiring Soon",
"Active")))</f>
        <v/>
      </c>
      <c r="J981" s="8">
        <f>IF(C981="","",COUNTIFS(purchase!$C:$C,$C981,purchase!$E:$E,$E981,purchase!$G:$G,"&gt;="&amp;$F981,purchase!$G:$G,"&lt;="&amp;$G981))</f>
        <v/>
      </c>
      <c r="K981" s="9">
        <f>IF(COUNTIFS(purchase!$C:$C,$C981,purchase!$E:$E,$E981,purchase!$G:$G,"&gt;="&amp;$F981,purchase!$G:$G,"&lt;="&amp;$G981)=0,"",_xlfn.MAXIFS(purchase!$G:$G,purchase!$C:$C,$C981,purchase!$E:$E,$E981,purchase!$G:$G,"&gt;="&amp;$F981,purchase!$G:$G,"&lt;="&amp;$G981))</f>
        <v/>
      </c>
      <c r="L981" s="4" t="n"/>
      <c r="M981" s="4" t="n"/>
      <c r="N981" s="10">
        <f>IF(M981="","",SUMIFS(purchase!$N:$N,purchase!$C:$C,$C981,purchase!$E:$E,$E981,purchase!$G:$G,"&gt;="&amp;$F981,purchase!$G:$G,"&lt;="&amp;$G981))</f>
        <v/>
      </c>
      <c r="O981" s="10">
        <f>IF(M981="","",M981-N981)</f>
        <v/>
      </c>
      <c r="P981" s="11">
        <f>IF(M981=0,"",N981/M981)</f>
        <v/>
      </c>
      <c r="Q981" s="12">
        <f>IF(OR(G981="",O981=""),"",
IF(AND(G981&lt;TODAY(),O981&gt;0),"YES","NO"))</f>
        <v/>
      </c>
      <c r="R981" s="13" t="n"/>
      <c r="S981" s="14" t="n"/>
      <c r="T981" s="15">
        <f>IF(Q981="YES", IF(R981="Company",L981*(1+S981),IF(R981="Vendor",L981*(1-S981),"")),"")</f>
        <v/>
      </c>
      <c r="U981" s="15">
        <f>IF(Q981="YES",O981*T981,"")</f>
        <v/>
      </c>
      <c r="V981" s="16" t="n"/>
      <c r="W981" s="17">
        <f>IF(Q981="YES",G981+V981,"")</f>
        <v/>
      </c>
      <c r="X981" s="18">
        <f>IF(Q981="YES",IF(TODAY()&gt;W981,"OVERDUE","WITHIN TIME"),"")</f>
        <v/>
      </c>
    </row>
    <row r="982">
      <c r="A982" s="3" t="n">
        <v>978</v>
      </c>
      <c r="B982" s="4" t="n"/>
      <c r="C982" s="4" t="n"/>
      <c r="D982" s="5">
        <f>IF(E982="NRFC","Natural Rubber Field Coagulam","")</f>
        <v/>
      </c>
      <c r="E982" s="4" t="n"/>
      <c r="F982" s="6" t="n"/>
      <c r="G982" s="6" t="n"/>
      <c r="H982" s="7">
        <f>IF(G982="","",G982-TODAY())</f>
        <v/>
      </c>
      <c r="I982" s="8">
        <f>IF(G982="","",
IF(G982&lt;TODAY(),
IF(O982&gt;0,"Violated","Completed"),
IF(H982&lt;=7,"Expiring Soon",
"Active")))</f>
        <v/>
      </c>
      <c r="J982" s="8">
        <f>IF(C982="","",COUNTIFS(purchase!$C:$C,$C982,purchase!$E:$E,$E982,purchase!$G:$G,"&gt;="&amp;$F982,purchase!$G:$G,"&lt;="&amp;$G982))</f>
        <v/>
      </c>
      <c r="K982" s="9">
        <f>IF(COUNTIFS(purchase!$C:$C,$C982,purchase!$E:$E,$E982,purchase!$G:$G,"&gt;="&amp;$F982,purchase!$G:$G,"&lt;="&amp;$G982)=0,"",_xlfn.MAXIFS(purchase!$G:$G,purchase!$C:$C,$C982,purchase!$E:$E,$E982,purchase!$G:$G,"&gt;="&amp;$F982,purchase!$G:$G,"&lt;="&amp;$G982))</f>
        <v/>
      </c>
      <c r="L982" s="4" t="n"/>
      <c r="M982" s="4" t="n"/>
      <c r="N982" s="10">
        <f>IF(M982="","",SUMIFS(purchase!$N:$N,purchase!$C:$C,$C982,purchase!$E:$E,$E982,purchase!$G:$G,"&gt;="&amp;$F982,purchase!$G:$G,"&lt;="&amp;$G982))</f>
        <v/>
      </c>
      <c r="O982" s="10">
        <f>IF(M982="","",M982-N982)</f>
        <v/>
      </c>
      <c r="P982" s="11">
        <f>IF(M982=0,"",N982/M982)</f>
        <v/>
      </c>
      <c r="Q982" s="12">
        <f>IF(OR(G982="",O982=""),"",
IF(AND(G982&lt;TODAY(),O982&gt;0),"YES","NO"))</f>
        <v/>
      </c>
      <c r="R982" s="13" t="n"/>
      <c r="S982" s="14" t="n"/>
      <c r="T982" s="15">
        <f>IF(Q982="YES", IF(R982="Company",L982*(1+S982),IF(R982="Vendor",L982*(1-S982),"")),"")</f>
        <v/>
      </c>
      <c r="U982" s="15">
        <f>IF(Q982="YES",O982*T982,"")</f>
        <v/>
      </c>
      <c r="V982" s="16" t="n"/>
      <c r="W982" s="17">
        <f>IF(Q982="YES",G982+V982,"")</f>
        <v/>
      </c>
      <c r="X982" s="18">
        <f>IF(Q982="YES",IF(TODAY()&gt;W982,"OVERDUE","WITHIN TIME"),"")</f>
        <v/>
      </c>
    </row>
    <row r="983">
      <c r="A983" s="3" t="n">
        <v>979</v>
      </c>
      <c r="B983" s="4" t="n"/>
      <c r="C983" s="4" t="n"/>
      <c r="D983" s="5">
        <f>IF(E983="NRFC","Natural Rubber Field Coagulam","")</f>
        <v/>
      </c>
      <c r="E983" s="4" t="n"/>
      <c r="F983" s="6" t="n"/>
      <c r="G983" s="6" t="n"/>
      <c r="H983" s="7">
        <f>IF(G983="","",G983-TODAY())</f>
        <v/>
      </c>
      <c r="I983" s="8">
        <f>IF(G983="","",
IF(G983&lt;TODAY(),
IF(O983&gt;0,"Violated","Completed"),
IF(H983&lt;=7,"Expiring Soon",
"Active")))</f>
        <v/>
      </c>
      <c r="J983" s="8">
        <f>IF(C983="","",COUNTIFS(purchase!$C:$C,$C983,purchase!$E:$E,$E983,purchase!$G:$G,"&gt;="&amp;$F983,purchase!$G:$G,"&lt;="&amp;$G983))</f>
        <v/>
      </c>
      <c r="K983" s="9">
        <f>IF(COUNTIFS(purchase!$C:$C,$C983,purchase!$E:$E,$E983,purchase!$G:$G,"&gt;="&amp;$F983,purchase!$G:$G,"&lt;="&amp;$G983)=0,"",_xlfn.MAXIFS(purchase!$G:$G,purchase!$C:$C,$C983,purchase!$E:$E,$E983,purchase!$G:$G,"&gt;="&amp;$F983,purchase!$G:$G,"&lt;="&amp;$G983))</f>
        <v/>
      </c>
      <c r="L983" s="4" t="n"/>
      <c r="M983" s="4" t="n"/>
      <c r="N983" s="10">
        <f>IF(M983="","",SUMIFS(purchase!$N:$N,purchase!$C:$C,$C983,purchase!$E:$E,$E983,purchase!$G:$G,"&gt;="&amp;$F983,purchase!$G:$G,"&lt;="&amp;$G983))</f>
        <v/>
      </c>
      <c r="O983" s="10">
        <f>IF(M983="","",M983-N983)</f>
        <v/>
      </c>
      <c r="P983" s="11">
        <f>IF(M983=0,"",N983/M983)</f>
        <v/>
      </c>
      <c r="Q983" s="12">
        <f>IF(OR(G983="",O983=""),"",
IF(AND(G983&lt;TODAY(),O983&gt;0),"YES","NO"))</f>
        <v/>
      </c>
      <c r="R983" s="13" t="n"/>
      <c r="S983" s="14" t="n"/>
      <c r="T983" s="15">
        <f>IF(Q983="YES", IF(R983="Company",L983*(1+S983),IF(R983="Vendor",L983*(1-S983),"")),"")</f>
        <v/>
      </c>
      <c r="U983" s="15">
        <f>IF(Q983="YES",O983*T983,"")</f>
        <v/>
      </c>
      <c r="V983" s="16" t="n"/>
      <c r="W983" s="17">
        <f>IF(Q983="YES",G983+V983,"")</f>
        <v/>
      </c>
      <c r="X983" s="18">
        <f>IF(Q983="YES",IF(TODAY()&gt;W983,"OVERDUE","WITHIN TIME"),"")</f>
        <v/>
      </c>
    </row>
    <row r="984">
      <c r="A984" s="3" t="n">
        <v>980</v>
      </c>
      <c r="B984" s="4" t="n"/>
      <c r="C984" s="4" t="n"/>
      <c r="D984" s="5">
        <f>IF(E984="NRFC","Natural Rubber Field Coagulam","")</f>
        <v/>
      </c>
      <c r="E984" s="4" t="n"/>
      <c r="F984" s="6" t="n"/>
      <c r="G984" s="6" t="n"/>
      <c r="H984" s="7">
        <f>IF(G984="","",G984-TODAY())</f>
        <v/>
      </c>
      <c r="I984" s="8">
        <f>IF(G984="","",
IF(G984&lt;TODAY(),
IF(O984&gt;0,"Violated","Completed"),
IF(H984&lt;=7,"Expiring Soon",
"Active")))</f>
        <v/>
      </c>
      <c r="J984" s="8">
        <f>IF(C984="","",COUNTIFS(purchase!$C:$C,$C984,purchase!$E:$E,$E984,purchase!$G:$G,"&gt;="&amp;$F984,purchase!$G:$G,"&lt;="&amp;$G984))</f>
        <v/>
      </c>
      <c r="K984" s="9">
        <f>IF(COUNTIFS(purchase!$C:$C,$C984,purchase!$E:$E,$E984,purchase!$G:$G,"&gt;="&amp;$F984,purchase!$G:$G,"&lt;="&amp;$G984)=0,"",_xlfn.MAXIFS(purchase!$G:$G,purchase!$C:$C,$C984,purchase!$E:$E,$E984,purchase!$G:$G,"&gt;="&amp;$F984,purchase!$G:$G,"&lt;="&amp;$G984))</f>
        <v/>
      </c>
      <c r="L984" s="4" t="n"/>
      <c r="M984" s="4" t="n"/>
      <c r="N984" s="10">
        <f>IF(M984="","",SUMIFS(purchase!$N:$N,purchase!$C:$C,$C984,purchase!$E:$E,$E984,purchase!$G:$G,"&gt;="&amp;$F984,purchase!$G:$G,"&lt;="&amp;$G984))</f>
        <v/>
      </c>
      <c r="O984" s="10">
        <f>IF(M984="","",M984-N984)</f>
        <v/>
      </c>
      <c r="P984" s="11">
        <f>IF(M984=0,"",N984/M984)</f>
        <v/>
      </c>
      <c r="Q984" s="12">
        <f>IF(OR(G984="",O984=""),"",
IF(AND(G984&lt;TODAY(),O984&gt;0),"YES","NO"))</f>
        <v/>
      </c>
      <c r="R984" s="13" t="n"/>
      <c r="S984" s="14" t="n"/>
      <c r="T984" s="15">
        <f>IF(Q984="YES", IF(R984="Company",L984*(1+S984),IF(R984="Vendor",L984*(1-S984),"")),"")</f>
        <v/>
      </c>
      <c r="U984" s="15">
        <f>IF(Q984="YES",O984*T984,"")</f>
        <v/>
      </c>
      <c r="V984" s="16" t="n"/>
      <c r="W984" s="17">
        <f>IF(Q984="YES",G984+V984,"")</f>
        <v/>
      </c>
      <c r="X984" s="18">
        <f>IF(Q984="YES",IF(TODAY()&gt;W984,"OVERDUE","WITHIN TIME"),"")</f>
        <v/>
      </c>
    </row>
    <row r="985">
      <c r="A985" s="3" t="n">
        <v>981</v>
      </c>
      <c r="B985" s="4" t="n"/>
      <c r="C985" s="4" t="n"/>
      <c r="D985" s="5">
        <f>IF(E985="NRFC","Natural Rubber Field Coagulam","")</f>
        <v/>
      </c>
      <c r="E985" s="4" t="n"/>
      <c r="F985" s="6" t="n"/>
      <c r="G985" s="6" t="n"/>
      <c r="H985" s="7">
        <f>IF(G985="","",G985-TODAY())</f>
        <v/>
      </c>
      <c r="I985" s="8">
        <f>IF(G985="","",
IF(G985&lt;TODAY(),
IF(O985&gt;0,"Violated","Completed"),
IF(H985&lt;=7,"Expiring Soon",
"Active")))</f>
        <v/>
      </c>
      <c r="J985" s="8">
        <f>IF(C985="","",COUNTIFS(purchase!$C:$C,$C985,purchase!$E:$E,$E985,purchase!$G:$G,"&gt;="&amp;$F985,purchase!$G:$G,"&lt;="&amp;$G985))</f>
        <v/>
      </c>
      <c r="K985" s="9">
        <f>IF(COUNTIFS(purchase!$C:$C,$C985,purchase!$E:$E,$E985,purchase!$G:$G,"&gt;="&amp;$F985,purchase!$G:$G,"&lt;="&amp;$G985)=0,"",_xlfn.MAXIFS(purchase!$G:$G,purchase!$C:$C,$C985,purchase!$E:$E,$E985,purchase!$G:$G,"&gt;="&amp;$F985,purchase!$G:$G,"&lt;="&amp;$G985))</f>
        <v/>
      </c>
      <c r="L985" s="4" t="n"/>
      <c r="M985" s="4" t="n"/>
      <c r="N985" s="10">
        <f>IF(M985="","",SUMIFS(purchase!$N:$N,purchase!$C:$C,$C985,purchase!$E:$E,$E985,purchase!$G:$G,"&gt;="&amp;$F985,purchase!$G:$G,"&lt;="&amp;$G985))</f>
        <v/>
      </c>
      <c r="O985" s="10">
        <f>IF(M985="","",M985-N985)</f>
        <v/>
      </c>
      <c r="P985" s="11">
        <f>IF(M985=0,"",N985/M985)</f>
        <v/>
      </c>
      <c r="Q985" s="12">
        <f>IF(OR(G985="",O985=""),"",
IF(AND(G985&lt;TODAY(),O985&gt;0),"YES","NO"))</f>
        <v/>
      </c>
      <c r="R985" s="13" t="n"/>
      <c r="S985" s="14" t="n"/>
      <c r="T985" s="15">
        <f>IF(Q985="YES", IF(R985="Company",L985*(1+S985),IF(R985="Vendor",L985*(1-S985),"")),"")</f>
        <v/>
      </c>
      <c r="U985" s="15">
        <f>IF(Q985="YES",O985*T985,"")</f>
        <v/>
      </c>
      <c r="V985" s="16" t="n"/>
      <c r="W985" s="17">
        <f>IF(Q985="YES",G985+V985,"")</f>
        <v/>
      </c>
      <c r="X985" s="18">
        <f>IF(Q985="YES",IF(TODAY()&gt;W985,"OVERDUE","WITHIN TIME"),"")</f>
        <v/>
      </c>
    </row>
    <row r="986">
      <c r="A986" s="3" t="n">
        <v>982</v>
      </c>
      <c r="B986" s="4" t="n"/>
      <c r="C986" s="4" t="n"/>
      <c r="D986" s="5">
        <f>IF(E986="NRFC","Natural Rubber Field Coagulam","")</f>
        <v/>
      </c>
      <c r="E986" s="4" t="n"/>
      <c r="F986" s="6" t="n"/>
      <c r="G986" s="6" t="n"/>
      <c r="H986" s="7">
        <f>IF(G986="","",G986-TODAY())</f>
        <v/>
      </c>
      <c r="I986" s="8">
        <f>IF(G986="","",
IF(G986&lt;TODAY(),
IF(O986&gt;0,"Violated","Completed"),
IF(H986&lt;=7,"Expiring Soon",
"Active")))</f>
        <v/>
      </c>
      <c r="J986" s="8">
        <f>IF(C986="","",COUNTIFS(purchase!$C:$C,$C986,purchase!$E:$E,$E986,purchase!$G:$G,"&gt;="&amp;$F986,purchase!$G:$G,"&lt;="&amp;$G986))</f>
        <v/>
      </c>
      <c r="K986" s="9">
        <f>IF(COUNTIFS(purchase!$C:$C,$C986,purchase!$E:$E,$E986,purchase!$G:$G,"&gt;="&amp;$F986,purchase!$G:$G,"&lt;="&amp;$G986)=0,"",_xlfn.MAXIFS(purchase!$G:$G,purchase!$C:$C,$C986,purchase!$E:$E,$E986,purchase!$G:$G,"&gt;="&amp;$F986,purchase!$G:$G,"&lt;="&amp;$G986))</f>
        <v/>
      </c>
      <c r="L986" s="4" t="n"/>
      <c r="M986" s="4" t="n"/>
      <c r="N986" s="10">
        <f>IF(M986="","",SUMIFS(purchase!$N:$N,purchase!$C:$C,$C986,purchase!$E:$E,$E986,purchase!$G:$G,"&gt;="&amp;$F986,purchase!$G:$G,"&lt;="&amp;$G986))</f>
        <v/>
      </c>
      <c r="O986" s="10">
        <f>IF(M986="","",M986-N986)</f>
        <v/>
      </c>
      <c r="P986" s="11">
        <f>IF(M986=0,"",N986/M986)</f>
        <v/>
      </c>
      <c r="Q986" s="12">
        <f>IF(OR(G986="",O986=""),"",
IF(AND(G986&lt;TODAY(),O986&gt;0),"YES","NO"))</f>
        <v/>
      </c>
      <c r="R986" s="13" t="n"/>
      <c r="S986" s="14" t="n"/>
      <c r="T986" s="15">
        <f>IF(Q986="YES", IF(R986="Company",L986*(1+S986),IF(R986="Vendor",L986*(1-S986),"")),"")</f>
        <v/>
      </c>
      <c r="U986" s="15">
        <f>IF(Q986="YES",O986*T986,"")</f>
        <v/>
      </c>
      <c r="V986" s="16" t="n"/>
      <c r="W986" s="17">
        <f>IF(Q986="YES",G986+V986,"")</f>
        <v/>
      </c>
      <c r="X986" s="18">
        <f>IF(Q986="YES",IF(TODAY()&gt;W986,"OVERDUE","WITHIN TIME"),"")</f>
        <v/>
      </c>
    </row>
    <row r="987">
      <c r="A987" s="3" t="n">
        <v>983</v>
      </c>
      <c r="B987" s="4" t="n"/>
      <c r="C987" s="4" t="n"/>
      <c r="D987" s="5">
        <f>IF(E987="NRFC","Natural Rubber Field Coagulam","")</f>
        <v/>
      </c>
      <c r="E987" s="4" t="n"/>
      <c r="F987" s="6" t="n"/>
      <c r="G987" s="6" t="n"/>
      <c r="H987" s="7">
        <f>IF(G987="","",G987-TODAY())</f>
        <v/>
      </c>
      <c r="I987" s="8">
        <f>IF(G987="","",
IF(G987&lt;TODAY(),
IF(O987&gt;0,"Violated","Completed"),
IF(H987&lt;=7,"Expiring Soon",
"Active")))</f>
        <v/>
      </c>
      <c r="J987" s="8">
        <f>IF(C987="","",COUNTIFS(purchase!$C:$C,$C987,purchase!$E:$E,$E987,purchase!$G:$G,"&gt;="&amp;$F987,purchase!$G:$G,"&lt;="&amp;$G987))</f>
        <v/>
      </c>
      <c r="K987" s="9">
        <f>IF(COUNTIFS(purchase!$C:$C,$C987,purchase!$E:$E,$E987,purchase!$G:$G,"&gt;="&amp;$F987,purchase!$G:$G,"&lt;="&amp;$G987)=0,"",_xlfn.MAXIFS(purchase!$G:$G,purchase!$C:$C,$C987,purchase!$E:$E,$E987,purchase!$G:$G,"&gt;="&amp;$F987,purchase!$G:$G,"&lt;="&amp;$G987))</f>
        <v/>
      </c>
      <c r="L987" s="4" t="n"/>
      <c r="M987" s="4" t="n"/>
      <c r="N987" s="10">
        <f>IF(M987="","",SUMIFS(purchase!$N:$N,purchase!$C:$C,$C987,purchase!$E:$E,$E987,purchase!$G:$G,"&gt;="&amp;$F987,purchase!$G:$G,"&lt;="&amp;$G987))</f>
        <v/>
      </c>
      <c r="O987" s="10">
        <f>IF(M987="","",M987-N987)</f>
        <v/>
      </c>
      <c r="P987" s="11">
        <f>IF(M987=0,"",N987/M987)</f>
        <v/>
      </c>
      <c r="Q987" s="12">
        <f>IF(OR(G987="",O987=""),"",
IF(AND(G987&lt;TODAY(),O987&gt;0),"YES","NO"))</f>
        <v/>
      </c>
      <c r="R987" s="13" t="n"/>
      <c r="S987" s="14" t="n"/>
      <c r="T987" s="15">
        <f>IF(Q987="YES", IF(R987="Company",L987*(1+S987),IF(R987="Vendor",L987*(1-S987),"")),"")</f>
        <v/>
      </c>
      <c r="U987" s="15">
        <f>IF(Q987="YES",O987*T987,"")</f>
        <v/>
      </c>
      <c r="V987" s="16" t="n"/>
      <c r="W987" s="17">
        <f>IF(Q987="YES",G987+V987,"")</f>
        <v/>
      </c>
      <c r="X987" s="18">
        <f>IF(Q987="YES",IF(TODAY()&gt;W987,"OVERDUE","WITHIN TIME"),"")</f>
        <v/>
      </c>
    </row>
    <row r="988">
      <c r="A988" s="3" t="n">
        <v>984</v>
      </c>
      <c r="B988" s="4" t="n"/>
      <c r="C988" s="4" t="n"/>
      <c r="D988" s="5">
        <f>IF(E988="NRFC","Natural Rubber Field Coagulam","")</f>
        <v/>
      </c>
      <c r="E988" s="4" t="n"/>
      <c r="F988" s="6" t="n"/>
      <c r="G988" s="6" t="n"/>
      <c r="H988" s="7">
        <f>IF(G988="","",G988-TODAY())</f>
        <v/>
      </c>
      <c r="I988" s="8">
        <f>IF(G988="","",
IF(G988&lt;TODAY(),
IF(O988&gt;0,"Violated","Completed"),
IF(H988&lt;=7,"Expiring Soon",
"Active")))</f>
        <v/>
      </c>
      <c r="J988" s="8">
        <f>IF(C988="","",COUNTIFS(purchase!$C:$C,$C988,purchase!$E:$E,$E988,purchase!$G:$G,"&gt;="&amp;$F988,purchase!$G:$G,"&lt;="&amp;$G988))</f>
        <v/>
      </c>
      <c r="K988" s="9">
        <f>IF(COUNTIFS(purchase!$C:$C,$C988,purchase!$E:$E,$E988,purchase!$G:$G,"&gt;="&amp;$F988,purchase!$G:$G,"&lt;="&amp;$G988)=0,"",_xlfn.MAXIFS(purchase!$G:$G,purchase!$C:$C,$C988,purchase!$E:$E,$E988,purchase!$G:$G,"&gt;="&amp;$F988,purchase!$G:$G,"&lt;="&amp;$G988))</f>
        <v/>
      </c>
      <c r="L988" s="4" t="n"/>
      <c r="M988" s="4" t="n"/>
      <c r="N988" s="10">
        <f>IF(M988="","",SUMIFS(purchase!$N:$N,purchase!$C:$C,$C988,purchase!$E:$E,$E988,purchase!$G:$G,"&gt;="&amp;$F988,purchase!$G:$G,"&lt;="&amp;$G988))</f>
        <v/>
      </c>
      <c r="O988" s="10">
        <f>IF(M988="","",M988-N988)</f>
        <v/>
      </c>
      <c r="P988" s="11">
        <f>IF(M988=0,"",N988/M988)</f>
        <v/>
      </c>
      <c r="Q988" s="12">
        <f>IF(OR(G988="",O988=""),"",
IF(AND(G988&lt;TODAY(),O988&gt;0),"YES","NO"))</f>
        <v/>
      </c>
      <c r="R988" s="13" t="n"/>
      <c r="S988" s="14" t="n"/>
      <c r="T988" s="15">
        <f>IF(Q988="YES", IF(R988="Company",L988*(1+S988),IF(R988="Vendor",L988*(1-S988),"")),"")</f>
        <v/>
      </c>
      <c r="U988" s="15">
        <f>IF(Q988="YES",O988*T988,"")</f>
        <v/>
      </c>
      <c r="V988" s="16" t="n"/>
      <c r="W988" s="17">
        <f>IF(Q988="YES",G988+V988,"")</f>
        <v/>
      </c>
      <c r="X988" s="18">
        <f>IF(Q988="YES",IF(TODAY()&gt;W988,"OVERDUE","WITHIN TIME"),"")</f>
        <v/>
      </c>
    </row>
    <row r="989">
      <c r="A989" s="3" t="n">
        <v>985</v>
      </c>
      <c r="B989" s="4" t="n"/>
      <c r="C989" s="4" t="n"/>
      <c r="D989" s="5">
        <f>IF(E989="NRFC","Natural Rubber Field Coagulam","")</f>
        <v/>
      </c>
      <c r="E989" s="4" t="n"/>
      <c r="F989" s="6" t="n"/>
      <c r="G989" s="6" t="n"/>
      <c r="H989" s="7">
        <f>IF(G989="","",G989-TODAY())</f>
        <v/>
      </c>
      <c r="I989" s="8">
        <f>IF(G989="","",
IF(G989&lt;TODAY(),
IF(O989&gt;0,"Violated","Completed"),
IF(H989&lt;=7,"Expiring Soon",
"Active")))</f>
        <v/>
      </c>
      <c r="J989" s="8">
        <f>IF(C989="","",COUNTIFS(purchase!$C:$C,$C989,purchase!$E:$E,$E989,purchase!$G:$G,"&gt;="&amp;$F989,purchase!$G:$G,"&lt;="&amp;$G989))</f>
        <v/>
      </c>
      <c r="K989" s="9">
        <f>IF(COUNTIFS(purchase!$C:$C,$C989,purchase!$E:$E,$E989,purchase!$G:$G,"&gt;="&amp;$F989,purchase!$G:$G,"&lt;="&amp;$G989)=0,"",_xlfn.MAXIFS(purchase!$G:$G,purchase!$C:$C,$C989,purchase!$E:$E,$E989,purchase!$G:$G,"&gt;="&amp;$F989,purchase!$G:$G,"&lt;="&amp;$G989))</f>
        <v/>
      </c>
      <c r="L989" s="4" t="n"/>
      <c r="M989" s="4" t="n"/>
      <c r="N989" s="10">
        <f>IF(M989="","",SUMIFS(purchase!$N:$N,purchase!$C:$C,$C989,purchase!$E:$E,$E989,purchase!$G:$G,"&gt;="&amp;$F989,purchase!$G:$G,"&lt;="&amp;$G989))</f>
        <v/>
      </c>
      <c r="O989" s="10">
        <f>IF(M989="","",M989-N989)</f>
        <v/>
      </c>
      <c r="P989" s="11">
        <f>IF(M989=0,"",N989/M989)</f>
        <v/>
      </c>
      <c r="Q989" s="12">
        <f>IF(OR(G989="",O989=""),"",
IF(AND(G989&lt;TODAY(),O989&gt;0),"YES","NO"))</f>
        <v/>
      </c>
      <c r="R989" s="13" t="n"/>
      <c r="S989" s="14" t="n"/>
      <c r="T989" s="15">
        <f>IF(Q989="YES", IF(R989="Company",L989*(1+S989),IF(R989="Vendor",L989*(1-S989),"")),"")</f>
        <v/>
      </c>
      <c r="U989" s="15">
        <f>IF(Q989="YES",O989*T989,"")</f>
        <v/>
      </c>
      <c r="V989" s="16" t="n"/>
      <c r="W989" s="17">
        <f>IF(Q989="YES",G989+V989,"")</f>
        <v/>
      </c>
      <c r="X989" s="18">
        <f>IF(Q989="YES",IF(TODAY()&gt;W989,"OVERDUE","WITHIN TIME"),"")</f>
        <v/>
      </c>
    </row>
    <row r="990">
      <c r="A990" s="3" t="n">
        <v>986</v>
      </c>
      <c r="B990" s="4" t="n"/>
      <c r="C990" s="4" t="n"/>
      <c r="D990" s="5">
        <f>IF(E990="NRFC","Natural Rubber Field Coagulam","")</f>
        <v/>
      </c>
      <c r="E990" s="4" t="n"/>
      <c r="F990" s="6" t="n"/>
      <c r="G990" s="6" t="n"/>
      <c r="H990" s="7">
        <f>IF(G990="","",G990-TODAY())</f>
        <v/>
      </c>
      <c r="I990" s="8">
        <f>IF(G990="","",
IF(G990&lt;TODAY(),
IF(O990&gt;0,"Violated","Completed"),
IF(H990&lt;=7,"Expiring Soon",
"Active")))</f>
        <v/>
      </c>
      <c r="J990" s="8">
        <f>IF(C990="","",COUNTIFS(purchase!$C:$C,$C990,purchase!$E:$E,$E990,purchase!$G:$G,"&gt;="&amp;$F990,purchase!$G:$G,"&lt;="&amp;$G990))</f>
        <v/>
      </c>
      <c r="K990" s="9">
        <f>IF(COUNTIFS(purchase!$C:$C,$C990,purchase!$E:$E,$E990,purchase!$G:$G,"&gt;="&amp;$F990,purchase!$G:$G,"&lt;="&amp;$G990)=0,"",_xlfn.MAXIFS(purchase!$G:$G,purchase!$C:$C,$C990,purchase!$E:$E,$E990,purchase!$G:$G,"&gt;="&amp;$F990,purchase!$G:$G,"&lt;="&amp;$G990))</f>
        <v/>
      </c>
      <c r="L990" s="4" t="n"/>
      <c r="M990" s="4" t="n"/>
      <c r="N990" s="10">
        <f>IF(M990="","",SUMIFS(purchase!$N:$N,purchase!$C:$C,$C990,purchase!$E:$E,$E990,purchase!$G:$G,"&gt;="&amp;$F990,purchase!$G:$G,"&lt;="&amp;$G990))</f>
        <v/>
      </c>
      <c r="O990" s="10">
        <f>IF(M990="","",M990-N990)</f>
        <v/>
      </c>
      <c r="P990" s="11">
        <f>IF(M990=0,"",N990/M990)</f>
        <v/>
      </c>
      <c r="Q990" s="12">
        <f>IF(OR(G990="",O990=""),"",
IF(AND(G990&lt;TODAY(),O990&gt;0),"YES","NO"))</f>
        <v/>
      </c>
      <c r="R990" s="13" t="n"/>
      <c r="S990" s="14" t="n"/>
      <c r="T990" s="15">
        <f>IF(Q990="YES", IF(R990="Company",L990*(1+S990),IF(R990="Vendor",L990*(1-S990),"")),"")</f>
        <v/>
      </c>
      <c r="U990" s="15">
        <f>IF(Q990="YES",O990*T990,"")</f>
        <v/>
      </c>
      <c r="V990" s="16" t="n"/>
      <c r="W990" s="17">
        <f>IF(Q990="YES",G990+V990,"")</f>
        <v/>
      </c>
      <c r="X990" s="18">
        <f>IF(Q990="YES",IF(TODAY()&gt;W990,"OVERDUE","WITHIN TIME"),"")</f>
        <v/>
      </c>
    </row>
    <row r="991">
      <c r="A991" s="3" t="n">
        <v>987</v>
      </c>
      <c r="B991" s="4" t="n"/>
      <c r="C991" s="4" t="n"/>
      <c r="D991" s="5">
        <f>IF(E991="NRFC","Natural Rubber Field Coagulam","")</f>
        <v/>
      </c>
      <c r="E991" s="4" t="n"/>
      <c r="F991" s="6" t="n"/>
      <c r="G991" s="6" t="n"/>
      <c r="H991" s="7">
        <f>IF(G991="","",G991-TODAY())</f>
        <v/>
      </c>
      <c r="I991" s="8">
        <f>IF(G991="","",
IF(G991&lt;TODAY(),
IF(O991&gt;0,"Violated","Completed"),
IF(H991&lt;=7,"Expiring Soon",
"Active")))</f>
        <v/>
      </c>
      <c r="J991" s="8">
        <f>IF(C991="","",COUNTIFS(purchase!$C:$C,$C991,purchase!$E:$E,$E991,purchase!$G:$G,"&gt;="&amp;$F991,purchase!$G:$G,"&lt;="&amp;$G991))</f>
        <v/>
      </c>
      <c r="K991" s="9">
        <f>IF(COUNTIFS(purchase!$C:$C,$C991,purchase!$E:$E,$E991,purchase!$G:$G,"&gt;="&amp;$F991,purchase!$G:$G,"&lt;="&amp;$G991)=0,"",_xlfn.MAXIFS(purchase!$G:$G,purchase!$C:$C,$C991,purchase!$E:$E,$E991,purchase!$G:$G,"&gt;="&amp;$F991,purchase!$G:$G,"&lt;="&amp;$G991))</f>
        <v/>
      </c>
      <c r="L991" s="4" t="n"/>
      <c r="M991" s="4" t="n"/>
      <c r="N991" s="10">
        <f>IF(M991="","",SUMIFS(purchase!$N:$N,purchase!$C:$C,$C991,purchase!$E:$E,$E991,purchase!$G:$G,"&gt;="&amp;$F991,purchase!$G:$G,"&lt;="&amp;$G991))</f>
        <v/>
      </c>
      <c r="O991" s="10">
        <f>IF(M991="","",M991-N991)</f>
        <v/>
      </c>
      <c r="P991" s="11">
        <f>IF(M991=0,"",N991/M991)</f>
        <v/>
      </c>
      <c r="Q991" s="12">
        <f>IF(OR(G991="",O991=""),"",
IF(AND(G991&lt;TODAY(),O991&gt;0),"YES","NO"))</f>
        <v/>
      </c>
      <c r="R991" s="13" t="n"/>
      <c r="S991" s="14" t="n"/>
      <c r="T991" s="15">
        <f>IF(Q991="YES", IF(R991="Company",L991*(1+S991),IF(R991="Vendor",L991*(1-S991),"")),"")</f>
        <v/>
      </c>
      <c r="U991" s="15">
        <f>IF(Q991="YES",O991*T991,"")</f>
        <v/>
      </c>
      <c r="V991" s="16" t="n"/>
      <c r="W991" s="17">
        <f>IF(Q991="YES",G991+V991,"")</f>
        <v/>
      </c>
      <c r="X991" s="18">
        <f>IF(Q991="YES",IF(TODAY()&gt;W991,"OVERDUE","WITHIN TIME"),"")</f>
        <v/>
      </c>
    </row>
    <row r="992">
      <c r="A992" s="3" t="n">
        <v>988</v>
      </c>
      <c r="B992" s="4" t="n"/>
      <c r="C992" s="4" t="n"/>
      <c r="D992" s="5">
        <f>IF(E992="NRFC","Natural Rubber Field Coagulam","")</f>
        <v/>
      </c>
      <c r="E992" s="4" t="n"/>
      <c r="F992" s="6" t="n"/>
      <c r="G992" s="6" t="n"/>
      <c r="H992" s="7">
        <f>IF(G992="","",G992-TODAY())</f>
        <v/>
      </c>
      <c r="I992" s="8">
        <f>IF(G992="","",
IF(G992&lt;TODAY(),
IF(O992&gt;0,"Violated","Completed"),
IF(H992&lt;=7,"Expiring Soon",
"Active")))</f>
        <v/>
      </c>
      <c r="J992" s="8">
        <f>IF(C992="","",COUNTIFS(purchase!$C:$C,$C992,purchase!$E:$E,$E992,purchase!$G:$G,"&gt;="&amp;$F992,purchase!$G:$G,"&lt;="&amp;$G992))</f>
        <v/>
      </c>
      <c r="K992" s="9">
        <f>IF(COUNTIFS(purchase!$C:$C,$C992,purchase!$E:$E,$E992,purchase!$G:$G,"&gt;="&amp;$F992,purchase!$G:$G,"&lt;="&amp;$G992)=0,"",_xlfn.MAXIFS(purchase!$G:$G,purchase!$C:$C,$C992,purchase!$E:$E,$E992,purchase!$G:$G,"&gt;="&amp;$F992,purchase!$G:$G,"&lt;="&amp;$G992))</f>
        <v/>
      </c>
      <c r="L992" s="4" t="n"/>
      <c r="M992" s="4" t="n"/>
      <c r="N992" s="10">
        <f>IF(M992="","",SUMIFS(purchase!$N:$N,purchase!$C:$C,$C992,purchase!$E:$E,$E992,purchase!$G:$G,"&gt;="&amp;$F992,purchase!$G:$G,"&lt;="&amp;$G992))</f>
        <v/>
      </c>
      <c r="O992" s="10">
        <f>IF(M992="","",M992-N992)</f>
        <v/>
      </c>
      <c r="P992" s="11">
        <f>IF(M992=0,"",N992/M992)</f>
        <v/>
      </c>
      <c r="Q992" s="12">
        <f>IF(OR(G992="",O992=""),"",
IF(AND(G992&lt;TODAY(),O992&gt;0),"YES","NO"))</f>
        <v/>
      </c>
      <c r="R992" s="13" t="n"/>
      <c r="S992" s="14" t="n"/>
      <c r="T992" s="15">
        <f>IF(Q992="YES", IF(R992="Company",L992*(1+S992),IF(R992="Vendor",L992*(1-S992),"")),"")</f>
        <v/>
      </c>
      <c r="U992" s="15">
        <f>IF(Q992="YES",O992*T992,"")</f>
        <v/>
      </c>
      <c r="V992" s="16" t="n"/>
      <c r="W992" s="17">
        <f>IF(Q992="YES",G992+V992,"")</f>
        <v/>
      </c>
      <c r="X992" s="18">
        <f>IF(Q992="YES",IF(TODAY()&gt;W992,"OVERDUE","WITHIN TIME"),"")</f>
        <v/>
      </c>
    </row>
    <row r="993">
      <c r="A993" s="3" t="n">
        <v>989</v>
      </c>
      <c r="B993" s="4" t="n"/>
      <c r="C993" s="4" t="n"/>
      <c r="D993" s="5">
        <f>IF(E993="NRFC","Natural Rubber Field Coagulam","")</f>
        <v/>
      </c>
      <c r="E993" s="4" t="n"/>
      <c r="F993" s="6" t="n"/>
      <c r="G993" s="6" t="n"/>
      <c r="H993" s="7">
        <f>IF(G993="","",G993-TODAY())</f>
        <v/>
      </c>
      <c r="I993" s="8">
        <f>IF(G993="","",
IF(G993&lt;TODAY(),
IF(O993&gt;0,"Violated","Completed"),
IF(H993&lt;=7,"Expiring Soon",
"Active")))</f>
        <v/>
      </c>
      <c r="J993" s="8">
        <f>IF(C993="","",COUNTIFS(purchase!$C:$C,$C993,purchase!$E:$E,$E993,purchase!$G:$G,"&gt;="&amp;$F993,purchase!$G:$G,"&lt;="&amp;$G993))</f>
        <v/>
      </c>
      <c r="K993" s="9">
        <f>IF(COUNTIFS(purchase!$C:$C,$C993,purchase!$E:$E,$E993,purchase!$G:$G,"&gt;="&amp;$F993,purchase!$G:$G,"&lt;="&amp;$G993)=0,"",_xlfn.MAXIFS(purchase!$G:$G,purchase!$C:$C,$C993,purchase!$E:$E,$E993,purchase!$G:$G,"&gt;="&amp;$F993,purchase!$G:$G,"&lt;="&amp;$G993))</f>
        <v/>
      </c>
      <c r="L993" s="4" t="n"/>
      <c r="M993" s="4" t="n"/>
      <c r="N993" s="10">
        <f>IF(M993="","",SUMIFS(purchase!$N:$N,purchase!$C:$C,$C993,purchase!$E:$E,$E993,purchase!$G:$G,"&gt;="&amp;$F993,purchase!$G:$G,"&lt;="&amp;$G993))</f>
        <v/>
      </c>
      <c r="O993" s="10">
        <f>IF(M993="","",M993-N993)</f>
        <v/>
      </c>
      <c r="P993" s="11">
        <f>IF(M993=0,"",N993/M993)</f>
        <v/>
      </c>
      <c r="Q993" s="12">
        <f>IF(OR(G993="",O993=""),"",
IF(AND(G993&lt;TODAY(),O993&gt;0),"YES","NO"))</f>
        <v/>
      </c>
      <c r="R993" s="13" t="n"/>
      <c r="S993" s="14" t="n"/>
      <c r="T993" s="15">
        <f>IF(Q993="YES", IF(R993="Company",L993*(1+S993),IF(R993="Vendor",L993*(1-S993),"")),"")</f>
        <v/>
      </c>
      <c r="U993" s="15">
        <f>IF(Q993="YES",O993*T993,"")</f>
        <v/>
      </c>
      <c r="V993" s="16" t="n"/>
      <c r="W993" s="17">
        <f>IF(Q993="YES",G993+V993,"")</f>
        <v/>
      </c>
      <c r="X993" s="18">
        <f>IF(Q993="YES",IF(TODAY()&gt;W993,"OVERDUE","WITHIN TIME"),"")</f>
        <v/>
      </c>
    </row>
    <row r="994">
      <c r="A994" s="3" t="n">
        <v>990</v>
      </c>
      <c r="B994" s="4" t="n"/>
      <c r="C994" s="4" t="n"/>
      <c r="D994" s="5">
        <f>IF(E994="NRFC","Natural Rubber Field Coagulam","")</f>
        <v/>
      </c>
      <c r="E994" s="4" t="n"/>
      <c r="F994" s="6" t="n"/>
      <c r="G994" s="6" t="n"/>
      <c r="H994" s="7">
        <f>IF(G994="","",G994-TODAY())</f>
        <v/>
      </c>
      <c r="I994" s="8">
        <f>IF(G994="","",
IF(G994&lt;TODAY(),
IF(O994&gt;0,"Violated","Completed"),
IF(H994&lt;=7,"Expiring Soon",
"Active")))</f>
        <v/>
      </c>
      <c r="J994" s="8">
        <f>IF(C994="","",COUNTIFS(purchase!$C:$C,$C994,purchase!$E:$E,$E994,purchase!$G:$G,"&gt;="&amp;$F994,purchase!$G:$G,"&lt;="&amp;$G994))</f>
        <v/>
      </c>
      <c r="K994" s="9">
        <f>IF(COUNTIFS(purchase!$C:$C,$C994,purchase!$E:$E,$E994,purchase!$G:$G,"&gt;="&amp;$F994,purchase!$G:$G,"&lt;="&amp;$G994)=0,"",_xlfn.MAXIFS(purchase!$G:$G,purchase!$C:$C,$C994,purchase!$E:$E,$E994,purchase!$G:$G,"&gt;="&amp;$F994,purchase!$G:$G,"&lt;="&amp;$G994))</f>
        <v/>
      </c>
      <c r="L994" s="4" t="n"/>
      <c r="M994" s="4" t="n"/>
      <c r="N994" s="10">
        <f>IF(M994="","",SUMIFS(purchase!$N:$N,purchase!$C:$C,$C994,purchase!$E:$E,$E994,purchase!$G:$G,"&gt;="&amp;$F994,purchase!$G:$G,"&lt;="&amp;$G994))</f>
        <v/>
      </c>
      <c r="O994" s="10">
        <f>IF(M994="","",M994-N994)</f>
        <v/>
      </c>
      <c r="P994" s="11">
        <f>IF(M994=0,"",N994/M994)</f>
        <v/>
      </c>
      <c r="Q994" s="12">
        <f>IF(OR(G994="",O994=""),"",
IF(AND(G994&lt;TODAY(),O994&gt;0),"YES","NO"))</f>
        <v/>
      </c>
      <c r="R994" s="13" t="n"/>
      <c r="S994" s="14" t="n"/>
      <c r="T994" s="15">
        <f>IF(Q994="YES", IF(R994="Company",L994*(1+S994),IF(R994="Vendor",L994*(1-S994),"")),"")</f>
        <v/>
      </c>
      <c r="U994" s="15">
        <f>IF(Q994="YES",O994*T994,"")</f>
        <v/>
      </c>
      <c r="V994" s="16" t="n"/>
      <c r="W994" s="17">
        <f>IF(Q994="YES",G994+V994,"")</f>
        <v/>
      </c>
      <c r="X994" s="18">
        <f>IF(Q994="YES",IF(TODAY()&gt;W994,"OVERDUE","WITHIN TIME"),"")</f>
        <v/>
      </c>
    </row>
    <row r="995">
      <c r="A995" s="3" t="n">
        <v>991</v>
      </c>
      <c r="B995" s="4" t="n"/>
      <c r="C995" s="4" t="n"/>
      <c r="D995" s="5">
        <f>IF(E995="NRFC","Natural Rubber Field Coagulam","")</f>
        <v/>
      </c>
      <c r="E995" s="4" t="n"/>
      <c r="F995" s="6" t="n"/>
      <c r="G995" s="6" t="n"/>
      <c r="H995" s="7">
        <f>IF(G995="","",G995-TODAY())</f>
        <v/>
      </c>
      <c r="I995" s="8">
        <f>IF(G995="","",
IF(G995&lt;TODAY(),
IF(O995&gt;0,"Violated","Completed"),
IF(H995&lt;=7,"Expiring Soon",
"Active")))</f>
        <v/>
      </c>
      <c r="J995" s="8">
        <f>IF(C995="","",COUNTIFS(purchase!$C:$C,$C995,purchase!$E:$E,$E995,purchase!$G:$G,"&gt;="&amp;$F995,purchase!$G:$G,"&lt;="&amp;$G995))</f>
        <v/>
      </c>
      <c r="K995" s="9">
        <f>IF(COUNTIFS(purchase!$C:$C,$C995,purchase!$E:$E,$E995,purchase!$G:$G,"&gt;="&amp;$F995,purchase!$G:$G,"&lt;="&amp;$G995)=0,"",_xlfn.MAXIFS(purchase!$G:$G,purchase!$C:$C,$C995,purchase!$E:$E,$E995,purchase!$G:$G,"&gt;="&amp;$F995,purchase!$G:$G,"&lt;="&amp;$G995))</f>
        <v/>
      </c>
      <c r="L995" s="4" t="n"/>
      <c r="M995" s="4" t="n"/>
      <c r="N995" s="10">
        <f>IF(M995="","",SUMIFS(purchase!$N:$N,purchase!$C:$C,$C995,purchase!$E:$E,$E995,purchase!$G:$G,"&gt;="&amp;$F995,purchase!$G:$G,"&lt;="&amp;$G995))</f>
        <v/>
      </c>
      <c r="O995" s="10">
        <f>IF(M995="","",M995-N995)</f>
        <v/>
      </c>
      <c r="P995" s="11">
        <f>IF(M995=0,"",N995/M995)</f>
        <v/>
      </c>
      <c r="Q995" s="12">
        <f>IF(OR(G995="",O995=""),"",
IF(AND(G995&lt;TODAY(),O995&gt;0),"YES","NO"))</f>
        <v/>
      </c>
      <c r="R995" s="13" t="n"/>
      <c r="S995" s="14" t="n"/>
      <c r="T995" s="15">
        <f>IF(Q995="YES", IF(R995="Company",L995*(1+S995),IF(R995="Vendor",L995*(1-S995),"")),"")</f>
        <v/>
      </c>
      <c r="U995" s="15">
        <f>IF(Q995="YES",O995*T995,"")</f>
        <v/>
      </c>
      <c r="V995" s="16" t="n"/>
      <c r="W995" s="17">
        <f>IF(Q995="YES",G995+V995,"")</f>
        <v/>
      </c>
      <c r="X995" s="18">
        <f>IF(Q995="YES",IF(TODAY()&gt;W995,"OVERDUE","WITHIN TIME"),"")</f>
        <v/>
      </c>
    </row>
    <row r="996">
      <c r="A996" s="3" t="n">
        <v>992</v>
      </c>
      <c r="B996" s="4" t="n"/>
      <c r="C996" s="4" t="n"/>
      <c r="D996" s="5">
        <f>IF(E996="NRFC","Natural Rubber Field Coagulam","")</f>
        <v/>
      </c>
      <c r="E996" s="4" t="n"/>
      <c r="F996" s="6" t="n"/>
      <c r="G996" s="6" t="n"/>
      <c r="H996" s="7">
        <f>IF(G996="","",G996-TODAY())</f>
        <v/>
      </c>
      <c r="I996" s="8">
        <f>IF(G996="","",
IF(G996&lt;TODAY(),
IF(O996&gt;0,"Violated","Completed"),
IF(H996&lt;=7,"Expiring Soon",
"Active")))</f>
        <v/>
      </c>
      <c r="J996" s="8">
        <f>IF(C996="","",COUNTIFS(purchase!$C:$C,$C996,purchase!$E:$E,$E996,purchase!$G:$G,"&gt;="&amp;$F996,purchase!$G:$G,"&lt;="&amp;$G996))</f>
        <v/>
      </c>
      <c r="K996" s="9">
        <f>IF(COUNTIFS(purchase!$C:$C,$C996,purchase!$E:$E,$E996,purchase!$G:$G,"&gt;="&amp;$F996,purchase!$G:$G,"&lt;="&amp;$G996)=0,"",_xlfn.MAXIFS(purchase!$G:$G,purchase!$C:$C,$C996,purchase!$E:$E,$E996,purchase!$G:$G,"&gt;="&amp;$F996,purchase!$G:$G,"&lt;="&amp;$G996))</f>
        <v/>
      </c>
      <c r="L996" s="4" t="n"/>
      <c r="M996" s="4" t="n"/>
      <c r="N996" s="10">
        <f>IF(M996="","",SUMIFS(purchase!$N:$N,purchase!$C:$C,$C996,purchase!$E:$E,$E996,purchase!$G:$G,"&gt;="&amp;$F996,purchase!$G:$G,"&lt;="&amp;$G996))</f>
        <v/>
      </c>
      <c r="O996" s="10">
        <f>IF(M996="","",M996-N996)</f>
        <v/>
      </c>
      <c r="P996" s="11">
        <f>IF(M996=0,"",N996/M996)</f>
        <v/>
      </c>
      <c r="Q996" s="12">
        <f>IF(OR(G996="",O996=""),"",
IF(AND(G996&lt;TODAY(),O996&gt;0),"YES","NO"))</f>
        <v/>
      </c>
      <c r="R996" s="13" t="n"/>
      <c r="S996" s="14" t="n"/>
      <c r="T996" s="15">
        <f>IF(Q996="YES", IF(R996="Company",L996*(1+S996),IF(R996="Vendor",L996*(1-S996),"")),"")</f>
        <v/>
      </c>
      <c r="U996" s="15">
        <f>IF(Q996="YES",O996*T996,"")</f>
        <v/>
      </c>
      <c r="V996" s="16" t="n"/>
      <c r="W996" s="17">
        <f>IF(Q996="YES",G996+V996,"")</f>
        <v/>
      </c>
      <c r="X996" s="18">
        <f>IF(Q996="YES",IF(TODAY()&gt;W996,"OVERDUE","WITHIN TIME"),"")</f>
        <v/>
      </c>
    </row>
    <row r="997">
      <c r="A997" s="3" t="n">
        <v>993</v>
      </c>
      <c r="B997" s="4" t="n"/>
      <c r="C997" s="4" t="n"/>
      <c r="D997" s="5">
        <f>IF(E997="NRFC","Natural Rubber Field Coagulam","")</f>
        <v/>
      </c>
      <c r="E997" s="4" t="n"/>
      <c r="F997" s="6" t="n"/>
      <c r="G997" s="6" t="n"/>
      <c r="H997" s="7">
        <f>IF(G997="","",G997-TODAY())</f>
        <v/>
      </c>
      <c r="I997" s="8">
        <f>IF(G997="","",
IF(G997&lt;TODAY(),
IF(O997&gt;0,"Violated","Completed"),
IF(H997&lt;=7,"Expiring Soon",
"Active")))</f>
        <v/>
      </c>
      <c r="J997" s="8">
        <f>IF(C997="","",COUNTIFS(purchase!$C:$C,$C997,purchase!$E:$E,$E997,purchase!$G:$G,"&gt;="&amp;$F997,purchase!$G:$G,"&lt;="&amp;$G997))</f>
        <v/>
      </c>
      <c r="K997" s="9">
        <f>IF(COUNTIFS(purchase!$C:$C,$C997,purchase!$E:$E,$E997,purchase!$G:$G,"&gt;="&amp;$F997,purchase!$G:$G,"&lt;="&amp;$G997)=0,"",_xlfn.MAXIFS(purchase!$G:$G,purchase!$C:$C,$C997,purchase!$E:$E,$E997,purchase!$G:$G,"&gt;="&amp;$F997,purchase!$G:$G,"&lt;="&amp;$G997))</f>
        <v/>
      </c>
      <c r="L997" s="4" t="n"/>
      <c r="M997" s="4" t="n"/>
      <c r="N997" s="10">
        <f>IF(M997="","",SUMIFS(purchase!$N:$N,purchase!$C:$C,$C997,purchase!$E:$E,$E997,purchase!$G:$G,"&gt;="&amp;$F997,purchase!$G:$G,"&lt;="&amp;$G997))</f>
        <v/>
      </c>
      <c r="O997" s="10">
        <f>IF(M997="","",M997-N997)</f>
        <v/>
      </c>
      <c r="P997" s="11">
        <f>IF(M997=0,"",N997/M997)</f>
        <v/>
      </c>
      <c r="Q997" s="12">
        <f>IF(OR(G997="",O997=""),"",
IF(AND(G997&lt;TODAY(),O997&gt;0),"YES","NO"))</f>
        <v/>
      </c>
      <c r="R997" s="13" t="n"/>
      <c r="S997" s="14" t="n"/>
      <c r="T997" s="15">
        <f>IF(Q997="YES", IF(R997="Company",L997*(1+S997),IF(R997="Vendor",L997*(1-S997),"")),"")</f>
        <v/>
      </c>
      <c r="U997" s="15">
        <f>IF(Q997="YES",O997*T997,"")</f>
        <v/>
      </c>
      <c r="V997" s="16" t="n"/>
      <c r="W997" s="17">
        <f>IF(Q997="YES",G997+V997,"")</f>
        <v/>
      </c>
      <c r="X997" s="18">
        <f>IF(Q997="YES",IF(TODAY()&gt;W997,"OVERDUE","WITHIN TIME"),"")</f>
        <v/>
      </c>
    </row>
    <row r="998">
      <c r="A998" s="3" t="n">
        <v>994</v>
      </c>
      <c r="B998" s="4" t="n"/>
      <c r="C998" s="4" t="n"/>
      <c r="D998" s="5">
        <f>IF(E998="NRFC","Natural Rubber Field Coagulam","")</f>
        <v/>
      </c>
      <c r="E998" s="4" t="n"/>
      <c r="F998" s="6" t="n"/>
      <c r="G998" s="6" t="n"/>
      <c r="H998" s="7">
        <f>IF(G998="","",G998-TODAY())</f>
        <v/>
      </c>
      <c r="I998" s="8">
        <f>IF(G998="","",
IF(G998&lt;TODAY(),
IF(O998&gt;0,"Violated","Completed"),
IF(H998&lt;=7,"Expiring Soon",
"Active")))</f>
        <v/>
      </c>
      <c r="J998" s="8">
        <f>IF(C998="","",COUNTIFS(purchase!$C:$C,$C998,purchase!$E:$E,$E998,purchase!$G:$G,"&gt;="&amp;$F998,purchase!$G:$G,"&lt;="&amp;$G998))</f>
        <v/>
      </c>
      <c r="K998" s="9">
        <f>IF(COUNTIFS(purchase!$C:$C,$C998,purchase!$E:$E,$E998,purchase!$G:$G,"&gt;="&amp;$F998,purchase!$G:$G,"&lt;="&amp;$G998)=0,"",_xlfn.MAXIFS(purchase!$G:$G,purchase!$C:$C,$C998,purchase!$E:$E,$E998,purchase!$G:$G,"&gt;="&amp;$F998,purchase!$G:$G,"&lt;="&amp;$G998))</f>
        <v/>
      </c>
      <c r="L998" s="4" t="n"/>
      <c r="M998" s="4" t="n"/>
      <c r="N998" s="10">
        <f>IF(M998="","",SUMIFS(purchase!$N:$N,purchase!$C:$C,$C998,purchase!$E:$E,$E998,purchase!$G:$G,"&gt;="&amp;$F998,purchase!$G:$G,"&lt;="&amp;$G998))</f>
        <v/>
      </c>
      <c r="O998" s="10">
        <f>IF(M998="","",M998-N998)</f>
        <v/>
      </c>
      <c r="P998" s="11">
        <f>IF(M998=0,"",N998/M998)</f>
        <v/>
      </c>
      <c r="Q998" s="12">
        <f>IF(OR(G998="",O998=""),"",
IF(AND(G998&lt;TODAY(),O998&gt;0),"YES","NO"))</f>
        <v/>
      </c>
      <c r="R998" s="13" t="n"/>
      <c r="S998" s="14" t="n"/>
      <c r="T998" s="15">
        <f>IF(Q998="YES", IF(R998="Company",L998*(1+S998),IF(R998="Vendor",L998*(1-S998),"")),"")</f>
        <v/>
      </c>
      <c r="U998" s="15">
        <f>IF(Q998="YES",O998*T998,"")</f>
        <v/>
      </c>
      <c r="V998" s="16" t="n"/>
      <c r="W998" s="17">
        <f>IF(Q998="YES",G998+V998,"")</f>
        <v/>
      </c>
      <c r="X998" s="18">
        <f>IF(Q998="YES",IF(TODAY()&gt;W998,"OVERDUE","WITHIN TIME"),"")</f>
        <v/>
      </c>
    </row>
    <row r="999">
      <c r="A999" s="3" t="n">
        <v>995</v>
      </c>
      <c r="B999" s="4" t="n"/>
      <c r="C999" s="4" t="n"/>
      <c r="D999" s="5">
        <f>IF(E999="NRFC","Natural Rubber Field Coagulam","")</f>
        <v/>
      </c>
      <c r="E999" s="4" t="n"/>
      <c r="F999" s="6" t="n"/>
      <c r="G999" s="6" t="n"/>
      <c r="H999" s="7">
        <f>IF(G999="","",G999-TODAY())</f>
        <v/>
      </c>
      <c r="I999" s="8">
        <f>IF(G999="","",
IF(G999&lt;TODAY(),
IF(O999&gt;0,"Violated","Completed"),
IF(H999&lt;=7,"Expiring Soon",
"Active")))</f>
        <v/>
      </c>
      <c r="J999" s="8">
        <f>IF(C999="","",COUNTIFS(purchase!$C:$C,$C999,purchase!$E:$E,$E999,purchase!$G:$G,"&gt;="&amp;$F999,purchase!$G:$G,"&lt;="&amp;$G999))</f>
        <v/>
      </c>
      <c r="K999" s="9">
        <f>IF(COUNTIFS(purchase!$C:$C,$C999,purchase!$E:$E,$E999,purchase!$G:$G,"&gt;="&amp;$F999,purchase!$G:$G,"&lt;="&amp;$G999)=0,"",_xlfn.MAXIFS(purchase!$G:$G,purchase!$C:$C,$C999,purchase!$E:$E,$E999,purchase!$G:$G,"&gt;="&amp;$F999,purchase!$G:$G,"&lt;="&amp;$G999))</f>
        <v/>
      </c>
      <c r="L999" s="4" t="n"/>
      <c r="M999" s="4" t="n"/>
      <c r="N999" s="10">
        <f>IF(M999="","",SUMIFS(purchase!$N:$N,purchase!$C:$C,$C999,purchase!$E:$E,$E999,purchase!$G:$G,"&gt;="&amp;$F999,purchase!$G:$G,"&lt;="&amp;$G999))</f>
        <v/>
      </c>
      <c r="O999" s="10">
        <f>IF(M999="","",M999-N999)</f>
        <v/>
      </c>
      <c r="P999" s="11">
        <f>IF(M999=0,"",N999/M999)</f>
        <v/>
      </c>
      <c r="Q999" s="12">
        <f>IF(OR(G999="",O999=""),"",
IF(AND(G999&lt;TODAY(),O999&gt;0),"YES","NO"))</f>
        <v/>
      </c>
      <c r="R999" s="13" t="n"/>
      <c r="S999" s="14" t="n"/>
      <c r="T999" s="15">
        <f>IF(Q999="YES", IF(R999="Company",L999*(1+S999),IF(R999="Vendor",L999*(1-S999),"")),"")</f>
        <v/>
      </c>
      <c r="U999" s="15">
        <f>IF(Q999="YES",O999*T999,"")</f>
        <v/>
      </c>
      <c r="V999" s="16" t="n"/>
      <c r="W999" s="17">
        <f>IF(Q999="YES",G999+V999,"")</f>
        <v/>
      </c>
      <c r="X999" s="18">
        <f>IF(Q999="YES",IF(TODAY()&gt;W999,"OVERDUE","WITHIN TIME"),"")</f>
        <v/>
      </c>
    </row>
    <row r="1000">
      <c r="A1000" s="3" t="n">
        <v>996</v>
      </c>
      <c r="B1000" s="4" t="n"/>
      <c r="C1000" s="4" t="n"/>
      <c r="D1000" s="5">
        <f>IF(E1000="NRFC","Natural Rubber Field Coagulam","")</f>
        <v/>
      </c>
      <c r="E1000" s="4" t="n"/>
      <c r="F1000" s="6" t="n"/>
      <c r="G1000" s="6" t="n"/>
      <c r="H1000" s="7">
        <f>IF(G1000="","",G1000-TODAY())</f>
        <v/>
      </c>
      <c r="I1000" s="8">
        <f>IF(G1000="","",
IF(G1000&lt;TODAY(),
IF(O1000&gt;0,"Violated","Completed"),
IF(H1000&lt;=7,"Expiring Soon",
"Active")))</f>
        <v/>
      </c>
      <c r="J1000" s="8">
        <f>IF(C1000="","",COUNTIFS(purchase!$C:$C,$C1000,purchase!$E:$E,$E1000,purchase!$G:$G,"&gt;="&amp;$F1000,purchase!$G:$G,"&lt;="&amp;$G1000))</f>
        <v/>
      </c>
      <c r="K1000" s="9">
        <f>IF(COUNTIFS(purchase!$C:$C,$C1000,purchase!$E:$E,$E1000,purchase!$G:$G,"&gt;="&amp;$F1000,purchase!$G:$G,"&lt;="&amp;$G1000)=0,"",_xlfn.MAXIFS(purchase!$G:$G,purchase!$C:$C,$C1000,purchase!$E:$E,$E1000,purchase!$G:$G,"&gt;="&amp;$F1000,purchase!$G:$G,"&lt;="&amp;$G1000))</f>
        <v/>
      </c>
      <c r="L1000" s="4" t="n"/>
      <c r="M1000" s="4" t="n"/>
      <c r="N1000" s="10">
        <f>IF(M1000="","",SUMIFS(purchase!$N:$N,purchase!$C:$C,$C1000,purchase!$E:$E,$E1000,purchase!$G:$G,"&gt;="&amp;$F1000,purchase!$G:$G,"&lt;="&amp;$G1000))</f>
        <v/>
      </c>
      <c r="O1000" s="10">
        <f>IF(M1000="","",M1000-N1000)</f>
        <v/>
      </c>
      <c r="P1000" s="11">
        <f>IF(M1000=0,"",N1000/M1000)</f>
        <v/>
      </c>
      <c r="Q1000" s="12">
        <f>IF(OR(G1000="",O1000=""),"",
IF(AND(G1000&lt;TODAY(),O1000&gt;0),"YES","NO"))</f>
        <v/>
      </c>
      <c r="R1000" s="13" t="n"/>
      <c r="S1000" s="14" t="n"/>
      <c r="T1000" s="15">
        <f>IF(Q1000="YES", IF(R1000="Company",L1000*(1+S1000),IF(R1000="Vendor",L1000*(1-S1000),"")),"")</f>
        <v/>
      </c>
      <c r="U1000" s="15">
        <f>IF(Q1000="YES",O1000*T1000,"")</f>
        <v/>
      </c>
      <c r="V1000" s="16" t="n"/>
      <c r="W1000" s="17">
        <f>IF(Q1000="YES",G1000+V1000,"")</f>
        <v/>
      </c>
      <c r="X1000" s="18">
        <f>IF(Q1000="YES",IF(TODAY()&gt;W1000,"OVERDUE","WITHIN TIME"),"")</f>
        <v/>
      </c>
    </row>
    <row r="1001">
      <c r="A1001" s="3" t="n">
        <v>997</v>
      </c>
      <c r="B1001" s="4" t="n"/>
      <c r="C1001" s="4" t="n"/>
      <c r="D1001" s="5">
        <f>IF(E1001="NRFC","Natural Rubber Field Coagulam","")</f>
        <v/>
      </c>
      <c r="E1001" s="4" t="n"/>
      <c r="F1001" s="6" t="n"/>
      <c r="G1001" s="6" t="n"/>
      <c r="H1001" s="7">
        <f>IF(G1001="","",G1001-TODAY())</f>
        <v/>
      </c>
      <c r="I1001" s="8">
        <f>IF(G1001="","",
IF(G1001&lt;TODAY(),
IF(O1001&gt;0,"Violated","Completed"),
IF(H1001&lt;=7,"Expiring Soon",
"Active")))</f>
        <v/>
      </c>
      <c r="J1001" s="8">
        <f>IF(C1001="","",COUNTIFS(purchase!$C:$C,$C1001,purchase!$E:$E,$E1001,purchase!$G:$G,"&gt;="&amp;$F1001,purchase!$G:$G,"&lt;="&amp;$G1001))</f>
        <v/>
      </c>
      <c r="K1001" s="9">
        <f>IF(COUNTIFS(purchase!$C:$C,$C1001,purchase!$E:$E,$E1001,purchase!$G:$G,"&gt;="&amp;$F1001,purchase!$G:$G,"&lt;="&amp;$G1001)=0,"",_xlfn.MAXIFS(purchase!$G:$G,purchase!$C:$C,$C1001,purchase!$E:$E,$E1001,purchase!$G:$G,"&gt;="&amp;$F1001,purchase!$G:$G,"&lt;="&amp;$G1001))</f>
        <v/>
      </c>
      <c r="L1001" s="4" t="n"/>
      <c r="M1001" s="4" t="n"/>
      <c r="N1001" s="10">
        <f>IF(M1001="","",SUMIFS(purchase!$N:$N,purchase!$C:$C,$C1001,purchase!$E:$E,$E1001,purchase!$G:$G,"&gt;="&amp;$F1001,purchase!$G:$G,"&lt;="&amp;$G1001))</f>
        <v/>
      </c>
      <c r="O1001" s="10">
        <f>IF(M1001="","",M1001-N1001)</f>
        <v/>
      </c>
      <c r="P1001" s="11">
        <f>IF(M1001=0,"",N1001/M1001)</f>
        <v/>
      </c>
      <c r="Q1001" s="12">
        <f>IF(OR(G1001="",O1001=""),"",
IF(AND(G1001&lt;TODAY(),O1001&gt;0),"YES","NO"))</f>
        <v/>
      </c>
      <c r="R1001" s="13" t="n"/>
      <c r="S1001" s="14" t="n"/>
      <c r="T1001" s="15">
        <f>IF(Q1001="YES", IF(R1001="Company",L1001*(1+S1001),IF(R1001="Vendor",L1001*(1-S1001),"")),"")</f>
        <v/>
      </c>
      <c r="U1001" s="15">
        <f>IF(Q1001="YES",O1001*T1001,"")</f>
        <v/>
      </c>
      <c r="V1001" s="16" t="n"/>
      <c r="W1001" s="17">
        <f>IF(Q1001="YES",G1001+V1001,"")</f>
        <v/>
      </c>
      <c r="X1001" s="18">
        <f>IF(Q1001="YES",IF(TODAY()&gt;W1001,"OVERDUE","WITHIN TIME"),"")</f>
        <v/>
      </c>
    </row>
    <row r="1002">
      <c r="A1002" s="3" t="n">
        <v>998</v>
      </c>
      <c r="B1002" s="4" t="n"/>
      <c r="C1002" s="4" t="n"/>
      <c r="D1002" s="5">
        <f>IF(E1002="NRFC","Natural Rubber Field Coagulam","")</f>
        <v/>
      </c>
      <c r="E1002" s="4" t="n"/>
      <c r="F1002" s="6" t="n"/>
      <c r="G1002" s="6" t="n"/>
      <c r="H1002" s="7">
        <f>IF(G1002="","",G1002-TODAY())</f>
        <v/>
      </c>
      <c r="I1002" s="8">
        <f>IF(G1002="","",
IF(G1002&lt;TODAY(),
IF(O1002&gt;0,"Violated","Completed"),
IF(H1002&lt;=7,"Expiring Soon",
"Active")))</f>
        <v/>
      </c>
      <c r="J1002" s="8">
        <f>IF(C1002="","",COUNTIFS(purchase!$C:$C,$C1002,purchase!$E:$E,$E1002,purchase!$G:$G,"&gt;="&amp;$F1002,purchase!$G:$G,"&lt;="&amp;$G1002))</f>
        <v/>
      </c>
      <c r="K1002" s="9">
        <f>IF(COUNTIFS(purchase!$C:$C,$C1002,purchase!$E:$E,$E1002,purchase!$G:$G,"&gt;="&amp;$F1002,purchase!$G:$G,"&lt;="&amp;$G1002)=0,"",_xlfn.MAXIFS(purchase!$G:$G,purchase!$C:$C,$C1002,purchase!$E:$E,$E1002,purchase!$G:$G,"&gt;="&amp;$F1002,purchase!$G:$G,"&lt;="&amp;$G1002))</f>
        <v/>
      </c>
      <c r="L1002" s="4" t="n"/>
      <c r="M1002" s="4" t="n"/>
      <c r="N1002" s="10">
        <f>IF(M1002="","",SUMIFS(purchase!$N:$N,purchase!$C:$C,$C1002,purchase!$E:$E,$E1002,purchase!$G:$G,"&gt;="&amp;$F1002,purchase!$G:$G,"&lt;="&amp;$G1002))</f>
        <v/>
      </c>
      <c r="O1002" s="10">
        <f>IF(M1002="","",M1002-N1002)</f>
        <v/>
      </c>
      <c r="P1002" s="11">
        <f>IF(M1002=0,"",N1002/M1002)</f>
        <v/>
      </c>
      <c r="Q1002" s="12">
        <f>IF(OR(G1002="",O1002=""),"",
IF(AND(G1002&lt;TODAY(),O1002&gt;0),"YES","NO"))</f>
        <v/>
      </c>
      <c r="R1002" s="13" t="n"/>
      <c r="S1002" s="14" t="n"/>
      <c r="T1002" s="15">
        <f>IF(Q1002="YES", IF(R1002="Company",L1002*(1+S1002),IF(R1002="Vendor",L1002*(1-S1002),"")),"")</f>
        <v/>
      </c>
      <c r="U1002" s="15">
        <f>IF(Q1002="YES",O1002*T1002,"")</f>
        <v/>
      </c>
      <c r="V1002" s="16" t="n"/>
      <c r="W1002" s="17">
        <f>IF(Q1002="YES",G1002+V1002,"")</f>
        <v/>
      </c>
      <c r="X1002" s="18">
        <f>IF(Q1002="YES",IF(TODAY()&gt;W1002,"OVERDUE","WITHIN TIME"),"")</f>
        <v/>
      </c>
    </row>
    <row r="1003">
      <c r="A1003" s="3" t="n">
        <v>999</v>
      </c>
      <c r="B1003" s="4" t="n"/>
      <c r="C1003" s="4" t="n"/>
      <c r="D1003" s="5">
        <f>IF(E1003="NRFC","Natural Rubber Field Coagulam","")</f>
        <v/>
      </c>
      <c r="E1003" s="4" t="n"/>
      <c r="F1003" s="6" t="n"/>
      <c r="G1003" s="6" t="n"/>
      <c r="H1003" s="7">
        <f>IF(G1003="","",G1003-TODAY())</f>
        <v/>
      </c>
      <c r="I1003" s="8">
        <f>IF(G1003="","",
IF(G1003&lt;TODAY(),
IF(O1003&gt;0,"Violated","Completed"),
IF(H1003&lt;=7,"Expiring Soon",
"Active")))</f>
        <v/>
      </c>
      <c r="J1003" s="8">
        <f>IF(C1003="","",COUNTIFS(purchase!$C:$C,$C1003,purchase!$E:$E,$E1003,purchase!$G:$G,"&gt;="&amp;$F1003,purchase!$G:$G,"&lt;="&amp;$G1003))</f>
        <v/>
      </c>
      <c r="K1003" s="9">
        <f>IF(COUNTIFS(purchase!$C:$C,$C1003,purchase!$E:$E,$E1003,purchase!$G:$G,"&gt;="&amp;$F1003,purchase!$G:$G,"&lt;="&amp;$G1003)=0,"",_xlfn.MAXIFS(purchase!$G:$G,purchase!$C:$C,$C1003,purchase!$E:$E,$E1003,purchase!$G:$G,"&gt;="&amp;$F1003,purchase!$G:$G,"&lt;="&amp;$G1003))</f>
        <v/>
      </c>
      <c r="L1003" s="4" t="n"/>
      <c r="M1003" s="4" t="n"/>
      <c r="N1003" s="10">
        <f>IF(M1003="","",SUMIFS(purchase!$N:$N,purchase!$C:$C,$C1003,purchase!$E:$E,$E1003,purchase!$G:$G,"&gt;="&amp;$F1003,purchase!$G:$G,"&lt;="&amp;$G1003))</f>
        <v/>
      </c>
      <c r="O1003" s="10">
        <f>IF(M1003="","",M1003-N1003)</f>
        <v/>
      </c>
      <c r="P1003" s="11">
        <f>IF(M1003=0,"",N1003/M1003)</f>
        <v/>
      </c>
      <c r="Q1003" s="12">
        <f>IF(OR(G1003="",O1003=""),"",
IF(AND(G1003&lt;TODAY(),O1003&gt;0),"YES","NO"))</f>
        <v/>
      </c>
      <c r="R1003" s="13" t="n"/>
      <c r="S1003" s="14" t="n"/>
      <c r="T1003" s="15">
        <f>IF(Q1003="YES", IF(R1003="Company",L1003*(1+S1003),IF(R1003="Vendor",L1003*(1-S1003),"")),"")</f>
        <v/>
      </c>
      <c r="U1003" s="15">
        <f>IF(Q1003="YES",O1003*T1003,"")</f>
        <v/>
      </c>
      <c r="V1003" s="16" t="n"/>
      <c r="W1003" s="17">
        <f>IF(Q1003="YES",G1003+V1003,"")</f>
        <v/>
      </c>
      <c r="X1003" s="18">
        <f>IF(Q1003="YES",IF(TODAY()&gt;W1003,"OVERDUE","WITHIN TIME"),"")</f>
        <v/>
      </c>
    </row>
    <row r="1004">
      <c r="A1004" s="3" t="n">
        <v>1000</v>
      </c>
      <c r="B1004" s="4" t="n"/>
      <c r="C1004" s="4" t="n"/>
      <c r="D1004" s="5">
        <f>IF(E1004="NRFC","Natural Rubber Field Coagulam","")</f>
        <v/>
      </c>
      <c r="E1004" s="4" t="n"/>
      <c r="F1004" s="6" t="n"/>
      <c r="G1004" s="6" t="n"/>
      <c r="H1004" s="7">
        <f>IF(G1004="","",G1004-TODAY())</f>
        <v/>
      </c>
      <c r="I1004" s="8">
        <f>IF(G1004="","",
IF(G1004&lt;TODAY(),
IF(O1004&gt;0,"Violated","Completed"),
IF(H1004&lt;=7,"Expiring Soon",
"Active")))</f>
        <v/>
      </c>
      <c r="J1004" s="8">
        <f>IF(C1004="","",COUNTIFS(purchase!$C:$C,$C1004,purchase!$E:$E,$E1004,purchase!$G:$G,"&gt;="&amp;$F1004,purchase!$G:$G,"&lt;="&amp;$G1004))</f>
        <v/>
      </c>
      <c r="K1004" s="9">
        <f>IF(COUNTIFS(purchase!$C:$C,$C1004,purchase!$E:$E,$E1004,purchase!$G:$G,"&gt;="&amp;$F1004,purchase!$G:$G,"&lt;="&amp;$G1004)=0,"",_xlfn.MAXIFS(purchase!$G:$G,purchase!$C:$C,$C1004,purchase!$E:$E,$E1004,purchase!$G:$G,"&gt;="&amp;$F1004,purchase!$G:$G,"&lt;="&amp;$G1004))</f>
        <v/>
      </c>
      <c r="L1004" s="4" t="n"/>
      <c r="M1004" s="4" t="n"/>
      <c r="N1004" s="10">
        <f>IF(M1004="","",SUMIFS(purchase!$N:$N,purchase!$C:$C,$C1004,purchase!$E:$E,$E1004,purchase!$G:$G,"&gt;="&amp;$F1004,purchase!$G:$G,"&lt;="&amp;$G1004))</f>
        <v/>
      </c>
      <c r="O1004" s="10">
        <f>IF(M1004="","",M1004-N1004)</f>
        <v/>
      </c>
      <c r="P1004" s="11">
        <f>IF(M1004=0,"",N1004/M1004)</f>
        <v/>
      </c>
      <c r="Q1004" s="12">
        <f>IF(OR(G1004="",O1004=""),"",
IF(AND(G1004&lt;TODAY(),O1004&gt;0),"YES","NO"))</f>
        <v/>
      </c>
      <c r="R1004" s="13" t="n"/>
      <c r="S1004" s="14" t="n"/>
      <c r="T1004" s="15">
        <f>IF(Q1004="YES", IF(R1004="Company",L1004*(1+S1004),IF(R1004="Vendor",L1004*(1-S1004),"")),"")</f>
        <v/>
      </c>
      <c r="U1004" s="15">
        <f>IF(Q1004="YES",O1004*T1004,"")</f>
        <v/>
      </c>
      <c r="V1004" s="16" t="n"/>
      <c r="W1004" s="17">
        <f>IF(Q1004="YES",G1004+V1004,"")</f>
        <v/>
      </c>
      <c r="X1004" s="18">
        <f>IF(Q1004="YES",IF(TODAY()&gt;W1004,"OVERDUE","WITHIN TIME"),"")</f>
        <v/>
      </c>
    </row>
    <row r="1005">
      <c r="A1005" s="3" t="n">
        <v>1001</v>
      </c>
      <c r="B1005" s="4" t="n"/>
      <c r="C1005" s="4" t="n"/>
      <c r="D1005" s="5">
        <f>IF(E1005="NRFC","Natural Rubber Field Coagulam","")</f>
        <v/>
      </c>
      <c r="E1005" s="4" t="n"/>
      <c r="F1005" s="6" t="n"/>
      <c r="G1005" s="6" t="n"/>
      <c r="H1005" s="7">
        <f>IF(G1005="","",G1005-TODAY())</f>
        <v/>
      </c>
      <c r="I1005" s="8">
        <f>IF(G1005="","",
IF(G1005&lt;TODAY(),
IF(O1005&gt;0,"Violated","Completed"),
IF(H1005&lt;=7,"Expiring Soon",
"Active")))</f>
        <v/>
      </c>
      <c r="J1005" s="8">
        <f>IF(C1005="","",COUNTIFS(purchase!$C:$C,$C1005,purchase!$E:$E,$E1005,purchase!$G:$G,"&gt;="&amp;$F1005,purchase!$G:$G,"&lt;="&amp;$G1005))</f>
        <v/>
      </c>
      <c r="K1005" s="9">
        <f>IF(COUNTIFS(purchase!$C:$C,$C1005,purchase!$E:$E,$E1005,purchase!$G:$G,"&gt;="&amp;$F1005,purchase!$G:$G,"&lt;="&amp;$G1005)=0,"",_xlfn.MAXIFS(purchase!$G:$G,purchase!$C:$C,$C1005,purchase!$E:$E,$E1005,purchase!$G:$G,"&gt;="&amp;$F1005,purchase!$G:$G,"&lt;="&amp;$G1005))</f>
        <v/>
      </c>
      <c r="L1005" s="4" t="n"/>
      <c r="M1005" s="4" t="n"/>
      <c r="N1005" s="10">
        <f>IF(M1005="","",SUMIFS(purchase!$N:$N,purchase!$C:$C,$C1005,purchase!$E:$E,$E1005,purchase!$G:$G,"&gt;="&amp;$F1005,purchase!$G:$G,"&lt;="&amp;$G1005))</f>
        <v/>
      </c>
      <c r="O1005" s="10">
        <f>IF(M1005="","",M1005-N1005)</f>
        <v/>
      </c>
      <c r="P1005" s="11">
        <f>IF(M1005=0,"",N1005/M1005)</f>
        <v/>
      </c>
      <c r="Q1005" s="12">
        <f>IF(OR(G1005="",O1005=""),"",
IF(AND(G1005&lt;TODAY(),O1005&gt;0),"YES","NO"))</f>
        <v/>
      </c>
      <c r="R1005" s="13" t="n"/>
      <c r="S1005" s="14" t="n"/>
      <c r="T1005" s="15">
        <f>IF(Q1005="YES", IF(R1005="Company",L1005*(1+S1005),IF(R1005="Vendor",L1005*(1-S1005),"")),"")</f>
        <v/>
      </c>
      <c r="U1005" s="15">
        <f>IF(Q1005="YES",O1005*T1005,"")</f>
        <v/>
      </c>
      <c r="V1005" s="16" t="n"/>
      <c r="W1005" s="17">
        <f>IF(Q1005="YES",G1005+V1005,"")</f>
        <v/>
      </c>
      <c r="X1005" s="18">
        <f>IF(Q1005="YES",IF(TODAY()&gt;W1005,"OVERDUE","WITHIN TIME"),"")</f>
        <v/>
      </c>
    </row>
    <row r="1006">
      <c r="A1006" s="3" t="n">
        <v>1002</v>
      </c>
      <c r="B1006" s="4" t="n"/>
      <c r="C1006" s="4" t="n"/>
      <c r="D1006" s="5">
        <f>IF(E1006="NRFC","Natural Rubber Field Coagulam","")</f>
        <v/>
      </c>
      <c r="E1006" s="4" t="n"/>
      <c r="F1006" s="6" t="n"/>
      <c r="G1006" s="6" t="n"/>
      <c r="H1006" s="7">
        <f>IF(G1006="","",G1006-TODAY())</f>
        <v/>
      </c>
      <c r="I1006" s="8">
        <f>IF(G1006="","",
IF(G1006&lt;TODAY(),
IF(O1006&gt;0,"Violated","Completed"),
IF(H1006&lt;=7,"Expiring Soon",
"Active")))</f>
        <v/>
      </c>
      <c r="J1006" s="8">
        <f>IF(C1006="","",COUNTIFS(purchase!$C:$C,$C1006,purchase!$E:$E,$E1006,purchase!$G:$G,"&gt;="&amp;$F1006,purchase!$G:$G,"&lt;="&amp;$G1006))</f>
        <v/>
      </c>
      <c r="K1006" s="9">
        <f>IF(COUNTIFS(purchase!$C:$C,$C1006,purchase!$E:$E,$E1006,purchase!$G:$G,"&gt;="&amp;$F1006,purchase!$G:$G,"&lt;="&amp;$G1006)=0,"",_xlfn.MAXIFS(purchase!$G:$G,purchase!$C:$C,$C1006,purchase!$E:$E,$E1006,purchase!$G:$G,"&gt;="&amp;$F1006,purchase!$G:$G,"&lt;="&amp;$G1006))</f>
        <v/>
      </c>
      <c r="L1006" s="4" t="n"/>
      <c r="M1006" s="4" t="n"/>
      <c r="N1006" s="10">
        <f>IF(M1006="","",SUMIFS(purchase!$N:$N,purchase!$C:$C,$C1006,purchase!$E:$E,$E1006,purchase!$G:$G,"&gt;="&amp;$F1006,purchase!$G:$G,"&lt;="&amp;$G1006))</f>
        <v/>
      </c>
      <c r="O1006" s="10">
        <f>IF(M1006="","",M1006-N1006)</f>
        <v/>
      </c>
      <c r="P1006" s="11">
        <f>IF(M1006=0,"",N1006/M1006)</f>
        <v/>
      </c>
      <c r="Q1006" s="12">
        <f>IF(OR(G1006="",O1006=""),"",
IF(AND(G1006&lt;TODAY(),O1006&gt;0),"YES","NO"))</f>
        <v/>
      </c>
      <c r="R1006" s="13" t="n"/>
      <c r="S1006" s="14" t="n"/>
      <c r="T1006" s="15">
        <f>IF(Q1006="YES", IF(R1006="Company",L1006*(1+S1006),IF(R1006="Vendor",L1006*(1-S1006),"")),"")</f>
        <v/>
      </c>
      <c r="U1006" s="15">
        <f>IF(Q1006="YES",O1006*T1006,"")</f>
        <v/>
      </c>
      <c r="V1006" s="16" t="n"/>
      <c r="W1006" s="17">
        <f>IF(Q1006="YES",G1006+V1006,"")</f>
        <v/>
      </c>
      <c r="X1006" s="18">
        <f>IF(Q1006="YES",IF(TODAY()&gt;W1006,"OVERDUE","WITHIN TIME"),"")</f>
        <v/>
      </c>
    </row>
    <row r="1007">
      <c r="A1007" s="3" t="n">
        <v>1003</v>
      </c>
      <c r="B1007" s="4" t="n"/>
      <c r="C1007" s="4" t="n"/>
      <c r="D1007" s="5">
        <f>IF(E1007="NRFC","Natural Rubber Field Coagulam","")</f>
        <v/>
      </c>
      <c r="E1007" s="4" t="n"/>
      <c r="F1007" s="6" t="n"/>
      <c r="G1007" s="6" t="n"/>
      <c r="H1007" s="7">
        <f>IF(G1007="","",G1007-TODAY())</f>
        <v/>
      </c>
      <c r="I1007" s="8">
        <f>IF(G1007="","",
IF(G1007&lt;TODAY(),
IF(O1007&gt;0,"Violated","Completed"),
IF(H1007&lt;=7,"Expiring Soon",
"Active")))</f>
        <v/>
      </c>
      <c r="J1007" s="8">
        <f>IF(C1007="","",COUNTIFS(purchase!$C:$C,$C1007,purchase!$E:$E,$E1007,purchase!$G:$G,"&gt;="&amp;$F1007,purchase!$G:$G,"&lt;="&amp;$G1007))</f>
        <v/>
      </c>
      <c r="K1007" s="9">
        <f>IF(COUNTIFS(purchase!$C:$C,$C1007,purchase!$E:$E,$E1007,purchase!$G:$G,"&gt;="&amp;$F1007,purchase!$G:$G,"&lt;="&amp;$G1007)=0,"",_xlfn.MAXIFS(purchase!$G:$G,purchase!$C:$C,$C1007,purchase!$E:$E,$E1007,purchase!$G:$G,"&gt;="&amp;$F1007,purchase!$G:$G,"&lt;="&amp;$G1007))</f>
        <v/>
      </c>
      <c r="L1007" s="4" t="n"/>
      <c r="M1007" s="4" t="n"/>
      <c r="N1007" s="10">
        <f>IF(M1007="","",SUMIFS(purchase!$N:$N,purchase!$C:$C,$C1007,purchase!$E:$E,$E1007,purchase!$G:$G,"&gt;="&amp;$F1007,purchase!$G:$G,"&lt;="&amp;$G1007))</f>
        <v/>
      </c>
      <c r="O1007" s="10">
        <f>IF(M1007="","",M1007-N1007)</f>
        <v/>
      </c>
      <c r="P1007" s="11">
        <f>IF(M1007=0,"",N1007/M1007)</f>
        <v/>
      </c>
      <c r="Q1007" s="12">
        <f>IF(OR(G1007="",O1007=""),"",
IF(AND(G1007&lt;TODAY(),O1007&gt;0),"YES","NO"))</f>
        <v/>
      </c>
      <c r="R1007" s="13" t="n"/>
      <c r="S1007" s="14" t="n"/>
      <c r="T1007" s="15">
        <f>IF(Q1007="YES", IF(R1007="Company",L1007*(1+S1007),IF(R1007="Vendor",L1007*(1-S1007),"")),"")</f>
        <v/>
      </c>
      <c r="U1007" s="15">
        <f>IF(Q1007="YES",O1007*T1007,"")</f>
        <v/>
      </c>
      <c r="V1007" s="16" t="n"/>
      <c r="W1007" s="17">
        <f>IF(Q1007="YES",G1007+V1007,"")</f>
        <v/>
      </c>
      <c r="X1007" s="18">
        <f>IF(Q1007="YES",IF(TODAY()&gt;W1007,"OVERDUE","WITHIN TIME"),"")</f>
        <v/>
      </c>
    </row>
    <row r="1008">
      <c r="A1008" s="3" t="n">
        <v>1004</v>
      </c>
      <c r="B1008" s="4" t="n"/>
      <c r="C1008" s="4" t="n"/>
      <c r="D1008" s="5">
        <f>IF(E1008="NRFC","Natural Rubber Field Coagulam","")</f>
        <v/>
      </c>
      <c r="E1008" s="4" t="n"/>
      <c r="F1008" s="6" t="n"/>
      <c r="G1008" s="6" t="n"/>
      <c r="H1008" s="7">
        <f>IF(G1008="","",G1008-TODAY())</f>
        <v/>
      </c>
      <c r="I1008" s="8">
        <f>IF(G1008="","",
IF(G1008&lt;TODAY(),
IF(O1008&gt;0,"Violated","Completed"),
IF(H1008&lt;=7,"Expiring Soon",
"Active")))</f>
        <v/>
      </c>
      <c r="J1008" s="8">
        <f>IF(C1008="","",COUNTIFS(purchase!$C:$C,$C1008,purchase!$E:$E,$E1008,purchase!$G:$G,"&gt;="&amp;$F1008,purchase!$G:$G,"&lt;="&amp;$G1008))</f>
        <v/>
      </c>
      <c r="K1008" s="9">
        <f>IF(COUNTIFS(purchase!$C:$C,$C1008,purchase!$E:$E,$E1008,purchase!$G:$G,"&gt;="&amp;$F1008,purchase!$G:$G,"&lt;="&amp;$G1008)=0,"",_xlfn.MAXIFS(purchase!$G:$G,purchase!$C:$C,$C1008,purchase!$E:$E,$E1008,purchase!$G:$G,"&gt;="&amp;$F1008,purchase!$G:$G,"&lt;="&amp;$G1008))</f>
        <v/>
      </c>
      <c r="L1008" s="4" t="n"/>
      <c r="M1008" s="4" t="n"/>
      <c r="N1008" s="10">
        <f>IF(M1008="","",SUMIFS(purchase!$N:$N,purchase!$C:$C,$C1008,purchase!$E:$E,$E1008,purchase!$G:$G,"&gt;="&amp;$F1008,purchase!$G:$G,"&lt;="&amp;$G1008))</f>
        <v/>
      </c>
      <c r="O1008" s="10">
        <f>IF(M1008="","",M1008-N1008)</f>
        <v/>
      </c>
      <c r="P1008" s="11">
        <f>IF(M1008=0,"",N1008/M1008)</f>
        <v/>
      </c>
      <c r="Q1008" s="12">
        <f>IF(OR(G1008="",O1008=""),"",
IF(AND(G1008&lt;TODAY(),O1008&gt;0),"YES","NO"))</f>
        <v/>
      </c>
      <c r="R1008" s="13" t="n"/>
      <c r="S1008" s="14" t="n"/>
      <c r="T1008" s="15">
        <f>IF(Q1008="YES", IF(R1008="Company",L1008*(1+S1008),IF(R1008="Vendor",L1008*(1-S1008),"")),"")</f>
        <v/>
      </c>
      <c r="U1008" s="15">
        <f>IF(Q1008="YES",O1008*T1008,"")</f>
        <v/>
      </c>
      <c r="V1008" s="16" t="n"/>
      <c r="W1008" s="17">
        <f>IF(Q1008="YES",G1008+V1008,"")</f>
        <v/>
      </c>
      <c r="X1008" s="18">
        <f>IF(Q1008="YES",IF(TODAY()&gt;W1008,"OVERDUE","WITHIN TIME"),"")</f>
        <v/>
      </c>
    </row>
    <row r="1009">
      <c r="A1009" s="3" t="n">
        <v>1005</v>
      </c>
      <c r="B1009" s="4" t="n"/>
      <c r="C1009" s="4" t="n"/>
      <c r="D1009" s="5">
        <f>IF(E1009="NRFC","Natural Rubber Field Coagulam","")</f>
        <v/>
      </c>
      <c r="E1009" s="4" t="n"/>
      <c r="F1009" s="6" t="n"/>
      <c r="G1009" s="6" t="n"/>
      <c r="H1009" s="7">
        <f>IF(G1009="","",G1009-TODAY())</f>
        <v/>
      </c>
      <c r="I1009" s="8">
        <f>IF(G1009="","",
IF(G1009&lt;TODAY(),
IF(O1009&gt;0,"Violated","Completed"),
IF(H1009&lt;=7,"Expiring Soon",
"Active")))</f>
        <v/>
      </c>
      <c r="J1009" s="8">
        <f>IF(C1009="","",COUNTIFS(purchase!$C:$C,$C1009,purchase!$E:$E,$E1009,purchase!$G:$G,"&gt;="&amp;$F1009,purchase!$G:$G,"&lt;="&amp;$G1009))</f>
        <v/>
      </c>
      <c r="K1009" s="9">
        <f>IF(COUNTIFS(purchase!$C:$C,$C1009,purchase!$E:$E,$E1009,purchase!$G:$G,"&gt;="&amp;$F1009,purchase!$G:$G,"&lt;="&amp;$G1009)=0,"",_xlfn.MAXIFS(purchase!$G:$G,purchase!$C:$C,$C1009,purchase!$E:$E,$E1009,purchase!$G:$G,"&gt;="&amp;$F1009,purchase!$G:$G,"&lt;="&amp;$G1009))</f>
        <v/>
      </c>
      <c r="L1009" s="4" t="n"/>
      <c r="M1009" s="4" t="n"/>
      <c r="N1009" s="10">
        <f>IF(M1009="","",SUMIFS(purchase!$N:$N,purchase!$C:$C,$C1009,purchase!$E:$E,$E1009,purchase!$G:$G,"&gt;="&amp;$F1009,purchase!$G:$G,"&lt;="&amp;$G1009))</f>
        <v/>
      </c>
      <c r="O1009" s="10">
        <f>IF(M1009="","",M1009-N1009)</f>
        <v/>
      </c>
      <c r="P1009" s="11">
        <f>IF(M1009=0,"",N1009/M1009)</f>
        <v/>
      </c>
      <c r="Q1009" s="12">
        <f>IF(OR(G1009="",O1009=""),"",
IF(AND(G1009&lt;TODAY(),O1009&gt;0),"YES","NO"))</f>
        <v/>
      </c>
      <c r="R1009" s="13" t="n"/>
      <c r="S1009" s="14" t="n"/>
      <c r="T1009" s="15">
        <f>IF(Q1009="YES", IF(R1009="Company",L1009*(1+S1009),IF(R1009="Vendor",L1009*(1-S1009),"")),"")</f>
        <v/>
      </c>
      <c r="U1009" s="15">
        <f>IF(Q1009="YES",O1009*T1009,"")</f>
        <v/>
      </c>
      <c r="V1009" s="16" t="n"/>
      <c r="W1009" s="17">
        <f>IF(Q1009="YES",G1009+V1009,"")</f>
        <v/>
      </c>
      <c r="X1009" s="18">
        <f>IF(Q1009="YES",IF(TODAY()&gt;W1009,"OVERDUE","WITHIN TIME"),"")</f>
        <v/>
      </c>
    </row>
    <row r="1010">
      <c r="A1010" s="3" t="n">
        <v>1006</v>
      </c>
      <c r="B1010" s="4" t="n"/>
      <c r="C1010" s="4" t="n"/>
      <c r="D1010" s="5">
        <f>IF(E1010="NRFC","Natural Rubber Field Coagulam","")</f>
        <v/>
      </c>
      <c r="E1010" s="4" t="n"/>
      <c r="F1010" s="6" t="n"/>
      <c r="G1010" s="6" t="n"/>
      <c r="H1010" s="7">
        <f>IF(G1010="","",G1010-TODAY())</f>
        <v/>
      </c>
      <c r="I1010" s="8">
        <f>IF(G1010="","",
IF(G1010&lt;TODAY(),
IF(O1010&gt;0,"Violated","Completed"),
IF(H1010&lt;=7,"Expiring Soon",
"Active")))</f>
        <v/>
      </c>
      <c r="J1010" s="8">
        <f>IF(C1010="","",COUNTIFS(purchase!$C:$C,$C1010,purchase!$E:$E,$E1010,purchase!$G:$G,"&gt;="&amp;$F1010,purchase!$G:$G,"&lt;="&amp;$G1010))</f>
        <v/>
      </c>
      <c r="K1010" s="9">
        <f>IF(COUNTIFS(purchase!$C:$C,$C1010,purchase!$E:$E,$E1010,purchase!$G:$G,"&gt;="&amp;$F1010,purchase!$G:$G,"&lt;="&amp;$G1010)=0,"",_xlfn.MAXIFS(purchase!$G:$G,purchase!$C:$C,$C1010,purchase!$E:$E,$E1010,purchase!$G:$G,"&gt;="&amp;$F1010,purchase!$G:$G,"&lt;="&amp;$G1010))</f>
        <v/>
      </c>
      <c r="L1010" s="4" t="n"/>
      <c r="M1010" s="4" t="n"/>
      <c r="N1010" s="10">
        <f>IF(M1010="","",SUMIFS(purchase!$N:$N,purchase!$C:$C,$C1010,purchase!$E:$E,$E1010,purchase!$G:$G,"&gt;="&amp;$F1010,purchase!$G:$G,"&lt;="&amp;$G1010))</f>
        <v/>
      </c>
      <c r="O1010" s="10">
        <f>IF(M1010="","",M1010-N1010)</f>
        <v/>
      </c>
      <c r="P1010" s="11">
        <f>IF(M1010=0,"",N1010/M1010)</f>
        <v/>
      </c>
      <c r="Q1010" s="12">
        <f>IF(OR(G1010="",O1010=""),"",
IF(AND(G1010&lt;TODAY(),O1010&gt;0),"YES","NO"))</f>
        <v/>
      </c>
      <c r="R1010" s="13" t="n"/>
      <c r="S1010" s="14" t="n"/>
      <c r="T1010" s="15">
        <f>IF(Q1010="YES", IF(R1010="Company",L1010*(1+S1010),IF(R1010="Vendor",L1010*(1-S1010),"")),"")</f>
        <v/>
      </c>
      <c r="U1010" s="15">
        <f>IF(Q1010="YES",O1010*T1010,"")</f>
        <v/>
      </c>
      <c r="V1010" s="16" t="n"/>
      <c r="W1010" s="17">
        <f>IF(Q1010="YES",G1010+V1010,"")</f>
        <v/>
      </c>
      <c r="X1010" s="18">
        <f>IF(Q1010="YES",IF(TODAY()&gt;W1010,"OVERDUE","WITHIN TIME"),"")</f>
        <v/>
      </c>
    </row>
    <row r="1011">
      <c r="A1011" s="3" t="n">
        <v>1007</v>
      </c>
      <c r="B1011" s="4" t="n"/>
      <c r="C1011" s="4" t="n"/>
      <c r="D1011" s="5">
        <f>IF(E1011="NRFC","Natural Rubber Field Coagulam","")</f>
        <v/>
      </c>
      <c r="E1011" s="4" t="n"/>
      <c r="F1011" s="6" t="n"/>
      <c r="G1011" s="6" t="n"/>
      <c r="H1011" s="7">
        <f>IF(G1011="","",G1011-TODAY())</f>
        <v/>
      </c>
      <c r="I1011" s="8">
        <f>IF(G1011="","",
IF(G1011&lt;TODAY(),
IF(O1011&gt;0,"Violated","Completed"),
IF(H1011&lt;=7,"Expiring Soon",
"Active")))</f>
        <v/>
      </c>
      <c r="J1011" s="8">
        <f>IF(C1011="","",COUNTIFS(purchase!$C:$C,$C1011,purchase!$E:$E,$E1011,purchase!$G:$G,"&gt;="&amp;$F1011,purchase!$G:$G,"&lt;="&amp;$G1011))</f>
        <v/>
      </c>
      <c r="K1011" s="9">
        <f>IF(COUNTIFS(purchase!$C:$C,$C1011,purchase!$E:$E,$E1011,purchase!$G:$G,"&gt;="&amp;$F1011,purchase!$G:$G,"&lt;="&amp;$G1011)=0,"",_xlfn.MAXIFS(purchase!$G:$G,purchase!$C:$C,$C1011,purchase!$E:$E,$E1011,purchase!$G:$G,"&gt;="&amp;$F1011,purchase!$G:$G,"&lt;="&amp;$G1011))</f>
        <v/>
      </c>
      <c r="L1011" s="4" t="n"/>
      <c r="M1011" s="4" t="n"/>
      <c r="N1011" s="10">
        <f>IF(M1011="","",SUMIFS(purchase!$N:$N,purchase!$C:$C,$C1011,purchase!$E:$E,$E1011,purchase!$G:$G,"&gt;="&amp;$F1011,purchase!$G:$G,"&lt;="&amp;$G1011))</f>
        <v/>
      </c>
      <c r="O1011" s="10">
        <f>IF(M1011="","",M1011-N1011)</f>
        <v/>
      </c>
      <c r="P1011" s="11">
        <f>IF(M1011=0,"",N1011/M1011)</f>
        <v/>
      </c>
      <c r="Q1011" s="12">
        <f>IF(OR(G1011="",O1011=""),"",
IF(AND(G1011&lt;TODAY(),O1011&gt;0),"YES","NO"))</f>
        <v/>
      </c>
      <c r="R1011" s="13" t="n"/>
      <c r="S1011" s="14" t="n"/>
      <c r="T1011" s="15">
        <f>IF(Q1011="YES", IF(R1011="Company",L1011*(1+S1011),IF(R1011="Vendor",L1011*(1-S1011),"")),"")</f>
        <v/>
      </c>
      <c r="U1011" s="15">
        <f>IF(Q1011="YES",O1011*T1011,"")</f>
        <v/>
      </c>
      <c r="V1011" s="16" t="n"/>
      <c r="W1011" s="17">
        <f>IF(Q1011="YES",G1011+V1011,"")</f>
        <v/>
      </c>
      <c r="X1011" s="18">
        <f>IF(Q1011="YES",IF(TODAY()&gt;W1011,"OVERDUE","WITHIN TIME"),"")</f>
        <v/>
      </c>
    </row>
    <row r="1012">
      <c r="A1012" s="3" t="n">
        <v>1008</v>
      </c>
      <c r="B1012" s="4" t="n"/>
      <c r="C1012" s="4" t="n"/>
      <c r="D1012" s="5">
        <f>IF(E1012="NRFC","Natural Rubber Field Coagulam","")</f>
        <v/>
      </c>
      <c r="E1012" s="4" t="n"/>
      <c r="F1012" s="6" t="n"/>
      <c r="G1012" s="6" t="n"/>
      <c r="H1012" s="7">
        <f>IF(G1012="","",G1012-TODAY())</f>
        <v/>
      </c>
      <c r="I1012" s="8">
        <f>IF(G1012="","",
IF(G1012&lt;TODAY(),
IF(O1012&gt;0,"Violated","Completed"),
IF(H1012&lt;=7,"Expiring Soon",
"Active")))</f>
        <v/>
      </c>
      <c r="J1012" s="8">
        <f>IF(C1012="","",COUNTIFS(purchase!$C:$C,$C1012,purchase!$E:$E,$E1012,purchase!$G:$G,"&gt;="&amp;$F1012,purchase!$G:$G,"&lt;="&amp;$G1012))</f>
        <v/>
      </c>
      <c r="K1012" s="9">
        <f>IF(COUNTIFS(purchase!$C:$C,$C1012,purchase!$E:$E,$E1012,purchase!$G:$G,"&gt;="&amp;$F1012,purchase!$G:$G,"&lt;="&amp;$G1012)=0,"",_xlfn.MAXIFS(purchase!$G:$G,purchase!$C:$C,$C1012,purchase!$E:$E,$E1012,purchase!$G:$G,"&gt;="&amp;$F1012,purchase!$G:$G,"&lt;="&amp;$G1012))</f>
        <v/>
      </c>
      <c r="L1012" s="4" t="n"/>
      <c r="M1012" s="4" t="n"/>
      <c r="N1012" s="10">
        <f>IF(M1012="","",SUMIFS(purchase!$N:$N,purchase!$C:$C,$C1012,purchase!$E:$E,$E1012,purchase!$G:$G,"&gt;="&amp;$F1012,purchase!$G:$G,"&lt;="&amp;$G1012))</f>
        <v/>
      </c>
      <c r="O1012" s="10">
        <f>IF(M1012="","",M1012-N1012)</f>
        <v/>
      </c>
      <c r="P1012" s="11">
        <f>IF(M1012=0,"",N1012/M1012)</f>
        <v/>
      </c>
      <c r="Q1012" s="12">
        <f>IF(OR(G1012="",O1012=""),"",
IF(AND(G1012&lt;TODAY(),O1012&gt;0),"YES","NO"))</f>
        <v/>
      </c>
      <c r="R1012" s="13" t="n"/>
      <c r="S1012" s="14" t="n"/>
      <c r="T1012" s="15">
        <f>IF(Q1012="YES", IF(R1012="Company",L1012*(1+S1012),IF(R1012="Vendor",L1012*(1-S1012),"")),"")</f>
        <v/>
      </c>
      <c r="U1012" s="15">
        <f>IF(Q1012="YES",O1012*T1012,"")</f>
        <v/>
      </c>
      <c r="V1012" s="16" t="n"/>
      <c r="W1012" s="17">
        <f>IF(Q1012="YES",G1012+V1012,"")</f>
        <v/>
      </c>
      <c r="X1012" s="18">
        <f>IF(Q1012="YES",IF(TODAY()&gt;W1012,"OVERDUE","WITHIN TIME"),"")</f>
        <v/>
      </c>
    </row>
    <row r="1013">
      <c r="A1013" s="3" t="n">
        <v>1009</v>
      </c>
      <c r="B1013" s="4" t="n"/>
      <c r="C1013" s="4" t="n"/>
      <c r="D1013" s="5">
        <f>IF(E1013="NRFC","Natural Rubber Field Coagulam","")</f>
        <v/>
      </c>
      <c r="E1013" s="4" t="n"/>
      <c r="F1013" s="6" t="n"/>
      <c r="G1013" s="6" t="n"/>
      <c r="H1013" s="7">
        <f>IF(G1013="","",G1013-TODAY())</f>
        <v/>
      </c>
      <c r="I1013" s="8">
        <f>IF(G1013="","",
IF(G1013&lt;TODAY(),
IF(O1013&gt;0,"Violated","Completed"),
IF(H1013&lt;=7,"Expiring Soon",
"Active")))</f>
        <v/>
      </c>
      <c r="J1013" s="8">
        <f>IF(C1013="","",COUNTIFS(purchase!$C:$C,$C1013,purchase!$E:$E,$E1013,purchase!$G:$G,"&gt;="&amp;$F1013,purchase!$G:$G,"&lt;="&amp;$G1013))</f>
        <v/>
      </c>
      <c r="K1013" s="9">
        <f>IF(COUNTIFS(purchase!$C:$C,$C1013,purchase!$E:$E,$E1013,purchase!$G:$G,"&gt;="&amp;$F1013,purchase!$G:$G,"&lt;="&amp;$G1013)=0,"",_xlfn.MAXIFS(purchase!$G:$G,purchase!$C:$C,$C1013,purchase!$E:$E,$E1013,purchase!$G:$G,"&gt;="&amp;$F1013,purchase!$G:$G,"&lt;="&amp;$G1013))</f>
        <v/>
      </c>
      <c r="L1013" s="4" t="n"/>
      <c r="M1013" s="4" t="n"/>
      <c r="N1013" s="10">
        <f>IF(M1013="","",SUMIFS(purchase!$N:$N,purchase!$C:$C,$C1013,purchase!$E:$E,$E1013,purchase!$G:$G,"&gt;="&amp;$F1013,purchase!$G:$G,"&lt;="&amp;$G1013))</f>
        <v/>
      </c>
      <c r="O1013" s="10">
        <f>IF(M1013="","",M1013-N1013)</f>
        <v/>
      </c>
      <c r="P1013" s="11">
        <f>IF(M1013=0,"",N1013/M1013)</f>
        <v/>
      </c>
      <c r="Q1013" s="12">
        <f>IF(OR(G1013="",O1013=""),"",
IF(AND(G1013&lt;TODAY(),O1013&gt;0),"YES","NO"))</f>
        <v/>
      </c>
      <c r="R1013" s="13" t="n"/>
      <c r="S1013" s="14" t="n"/>
      <c r="T1013" s="15">
        <f>IF(Q1013="YES", IF(R1013="Company",L1013*(1+S1013),IF(R1013="Vendor",L1013*(1-S1013),"")),"")</f>
        <v/>
      </c>
      <c r="U1013" s="15">
        <f>IF(Q1013="YES",O1013*T1013,"")</f>
        <v/>
      </c>
      <c r="V1013" s="16" t="n"/>
      <c r="W1013" s="17">
        <f>IF(Q1013="YES",G1013+V1013,"")</f>
        <v/>
      </c>
      <c r="X1013" s="18">
        <f>IF(Q1013="YES",IF(TODAY()&gt;W1013,"OVERDUE","WITHIN TIME"),"")</f>
        <v/>
      </c>
    </row>
    <row r="1014">
      <c r="A1014" s="3" t="n">
        <v>1010</v>
      </c>
      <c r="B1014" s="4" t="n"/>
      <c r="C1014" s="4" t="n"/>
      <c r="D1014" s="5">
        <f>IF(E1014="NRFC","Natural Rubber Field Coagulam","")</f>
        <v/>
      </c>
      <c r="E1014" s="4" t="n"/>
      <c r="F1014" s="6" t="n"/>
      <c r="G1014" s="6" t="n"/>
      <c r="H1014" s="7">
        <f>IF(G1014="","",G1014-TODAY())</f>
        <v/>
      </c>
      <c r="I1014" s="8">
        <f>IF(G1014="","",
IF(G1014&lt;TODAY(),
IF(O1014&gt;0,"Violated","Completed"),
IF(H1014&lt;=7,"Expiring Soon",
"Active")))</f>
        <v/>
      </c>
      <c r="J1014" s="8">
        <f>IF(C1014="","",COUNTIFS(purchase!$C:$C,$C1014,purchase!$E:$E,$E1014,purchase!$G:$G,"&gt;="&amp;$F1014,purchase!$G:$G,"&lt;="&amp;$G1014))</f>
        <v/>
      </c>
      <c r="K1014" s="9">
        <f>IF(COUNTIFS(purchase!$C:$C,$C1014,purchase!$E:$E,$E1014,purchase!$G:$G,"&gt;="&amp;$F1014,purchase!$G:$G,"&lt;="&amp;$G1014)=0,"",_xlfn.MAXIFS(purchase!$G:$G,purchase!$C:$C,$C1014,purchase!$E:$E,$E1014,purchase!$G:$G,"&gt;="&amp;$F1014,purchase!$G:$G,"&lt;="&amp;$G1014))</f>
        <v/>
      </c>
      <c r="L1014" s="4" t="n"/>
      <c r="M1014" s="4" t="n"/>
      <c r="N1014" s="10">
        <f>IF(M1014="","",SUMIFS(purchase!$N:$N,purchase!$C:$C,$C1014,purchase!$E:$E,$E1014,purchase!$G:$G,"&gt;="&amp;$F1014,purchase!$G:$G,"&lt;="&amp;$G1014))</f>
        <v/>
      </c>
      <c r="O1014" s="10">
        <f>IF(M1014="","",M1014-N1014)</f>
        <v/>
      </c>
      <c r="P1014" s="11">
        <f>IF(M1014=0,"",N1014/M1014)</f>
        <v/>
      </c>
      <c r="Q1014" s="12">
        <f>IF(OR(G1014="",O1014=""),"",
IF(AND(G1014&lt;TODAY(),O1014&gt;0),"YES","NO"))</f>
        <v/>
      </c>
      <c r="R1014" s="13" t="n"/>
      <c r="S1014" s="14" t="n"/>
      <c r="T1014" s="15">
        <f>IF(Q1014="YES", IF(R1014="Company",L1014*(1+S1014),IF(R1014="Vendor",L1014*(1-S1014),"")),"")</f>
        <v/>
      </c>
      <c r="U1014" s="15">
        <f>IF(Q1014="YES",O1014*T1014,"")</f>
        <v/>
      </c>
      <c r="V1014" s="16" t="n"/>
      <c r="W1014" s="17">
        <f>IF(Q1014="YES",G1014+V1014,"")</f>
        <v/>
      </c>
      <c r="X1014" s="18">
        <f>IF(Q1014="YES",IF(TODAY()&gt;W1014,"OVERDUE","WITHIN TIME"),"")</f>
        <v/>
      </c>
    </row>
    <row r="1015">
      <c r="A1015" s="3" t="n">
        <v>1011</v>
      </c>
      <c r="B1015" s="4" t="n"/>
      <c r="C1015" s="4" t="n"/>
      <c r="D1015" s="5">
        <f>IF(E1015="NRFC","Natural Rubber Field Coagulam","")</f>
        <v/>
      </c>
      <c r="E1015" s="4" t="n"/>
      <c r="F1015" s="6" t="n"/>
      <c r="G1015" s="6" t="n"/>
      <c r="H1015" s="7">
        <f>IF(G1015="","",G1015-TODAY())</f>
        <v/>
      </c>
      <c r="I1015" s="8">
        <f>IF(G1015="","",
IF(G1015&lt;TODAY(),
IF(O1015&gt;0,"Violated","Completed"),
IF(H1015&lt;=7,"Expiring Soon",
"Active")))</f>
        <v/>
      </c>
      <c r="J1015" s="8">
        <f>IF(C1015="","",COUNTIFS(purchase!$C:$C,$C1015,purchase!$E:$E,$E1015,purchase!$G:$G,"&gt;="&amp;$F1015,purchase!$G:$G,"&lt;="&amp;$G1015))</f>
        <v/>
      </c>
      <c r="K1015" s="9">
        <f>IF(COUNTIFS(purchase!$C:$C,$C1015,purchase!$E:$E,$E1015,purchase!$G:$G,"&gt;="&amp;$F1015,purchase!$G:$G,"&lt;="&amp;$G1015)=0,"",_xlfn.MAXIFS(purchase!$G:$G,purchase!$C:$C,$C1015,purchase!$E:$E,$E1015,purchase!$G:$G,"&gt;="&amp;$F1015,purchase!$G:$G,"&lt;="&amp;$G1015))</f>
        <v/>
      </c>
      <c r="L1015" s="4" t="n"/>
      <c r="M1015" s="4" t="n"/>
      <c r="N1015" s="10">
        <f>IF(M1015="","",SUMIFS(purchase!$N:$N,purchase!$C:$C,$C1015,purchase!$E:$E,$E1015,purchase!$G:$G,"&gt;="&amp;$F1015,purchase!$G:$G,"&lt;="&amp;$G1015))</f>
        <v/>
      </c>
      <c r="O1015" s="10">
        <f>IF(M1015="","",M1015-N1015)</f>
        <v/>
      </c>
      <c r="P1015" s="11">
        <f>IF(M1015=0,"",N1015/M1015)</f>
        <v/>
      </c>
      <c r="Q1015" s="12">
        <f>IF(OR(G1015="",O1015=""),"",
IF(AND(G1015&lt;TODAY(),O1015&gt;0),"YES","NO"))</f>
        <v/>
      </c>
      <c r="R1015" s="13" t="n"/>
      <c r="S1015" s="14" t="n"/>
      <c r="T1015" s="15">
        <f>IF(Q1015="YES", IF(R1015="Company",L1015*(1+S1015),IF(R1015="Vendor",L1015*(1-S1015),"")),"")</f>
        <v/>
      </c>
      <c r="U1015" s="15">
        <f>IF(Q1015="YES",O1015*T1015,"")</f>
        <v/>
      </c>
      <c r="V1015" s="16" t="n"/>
      <c r="W1015" s="17">
        <f>IF(Q1015="YES",G1015+V1015,"")</f>
        <v/>
      </c>
      <c r="X1015" s="18">
        <f>IF(Q1015="YES",IF(TODAY()&gt;W1015,"OVERDUE","WITHIN TIME"),"")</f>
        <v/>
      </c>
    </row>
    <row r="1016">
      <c r="A1016" s="3" t="n">
        <v>1012</v>
      </c>
      <c r="B1016" s="4" t="n"/>
      <c r="C1016" s="4" t="n"/>
      <c r="D1016" s="5">
        <f>IF(E1016="NRFC","Natural Rubber Field Coagulam","")</f>
        <v/>
      </c>
      <c r="E1016" s="4" t="n"/>
      <c r="F1016" s="6" t="n"/>
      <c r="G1016" s="6" t="n"/>
      <c r="H1016" s="7">
        <f>IF(G1016="","",G1016-TODAY())</f>
        <v/>
      </c>
      <c r="I1016" s="8">
        <f>IF(G1016="","",
IF(G1016&lt;TODAY(),
IF(O1016&gt;0,"Violated","Completed"),
IF(H1016&lt;=7,"Expiring Soon",
"Active")))</f>
        <v/>
      </c>
      <c r="J1016" s="8">
        <f>IF(C1016="","",COUNTIFS(purchase!$C:$C,$C1016,purchase!$E:$E,$E1016,purchase!$G:$G,"&gt;="&amp;$F1016,purchase!$G:$G,"&lt;="&amp;$G1016))</f>
        <v/>
      </c>
      <c r="K1016" s="9">
        <f>IF(COUNTIFS(purchase!$C:$C,$C1016,purchase!$E:$E,$E1016,purchase!$G:$G,"&gt;="&amp;$F1016,purchase!$G:$G,"&lt;="&amp;$G1016)=0,"",_xlfn.MAXIFS(purchase!$G:$G,purchase!$C:$C,$C1016,purchase!$E:$E,$E1016,purchase!$G:$G,"&gt;="&amp;$F1016,purchase!$G:$G,"&lt;="&amp;$G1016))</f>
        <v/>
      </c>
      <c r="L1016" s="4" t="n"/>
      <c r="M1016" s="4" t="n"/>
      <c r="N1016" s="10">
        <f>IF(M1016="","",SUMIFS(purchase!$N:$N,purchase!$C:$C,$C1016,purchase!$E:$E,$E1016,purchase!$G:$G,"&gt;="&amp;$F1016,purchase!$G:$G,"&lt;="&amp;$G1016))</f>
        <v/>
      </c>
      <c r="O1016" s="10">
        <f>IF(M1016="","",M1016-N1016)</f>
        <v/>
      </c>
      <c r="P1016" s="11">
        <f>IF(M1016=0,"",N1016/M1016)</f>
        <v/>
      </c>
      <c r="Q1016" s="12">
        <f>IF(OR(G1016="",O1016=""),"",
IF(AND(G1016&lt;TODAY(),O1016&gt;0),"YES","NO"))</f>
        <v/>
      </c>
      <c r="R1016" s="13" t="n"/>
      <c r="S1016" s="14" t="n"/>
      <c r="T1016" s="15">
        <f>IF(Q1016="YES", IF(R1016="Company",L1016*(1+S1016),IF(R1016="Vendor",L1016*(1-S1016),"")),"")</f>
        <v/>
      </c>
      <c r="U1016" s="15">
        <f>IF(Q1016="YES",O1016*T1016,"")</f>
        <v/>
      </c>
      <c r="V1016" s="16" t="n"/>
      <c r="W1016" s="17">
        <f>IF(Q1016="YES",G1016+V1016,"")</f>
        <v/>
      </c>
      <c r="X1016" s="18">
        <f>IF(Q1016="YES",IF(TODAY()&gt;W1016,"OVERDUE","WITHIN TIME"),"")</f>
        <v/>
      </c>
    </row>
    <row r="1017">
      <c r="A1017" s="3" t="n">
        <v>1013</v>
      </c>
      <c r="B1017" s="4" t="n"/>
      <c r="C1017" s="4" t="n"/>
      <c r="D1017" s="5">
        <f>IF(E1017="NRFC","Natural Rubber Field Coagulam","")</f>
        <v/>
      </c>
      <c r="E1017" s="4" t="n"/>
      <c r="F1017" s="6" t="n"/>
      <c r="G1017" s="6" t="n"/>
      <c r="H1017" s="7">
        <f>IF(G1017="","",G1017-TODAY())</f>
        <v/>
      </c>
      <c r="I1017" s="8">
        <f>IF(G1017="","",
IF(G1017&lt;TODAY(),
IF(O1017&gt;0,"Violated","Completed"),
IF(H1017&lt;=7,"Expiring Soon",
"Active")))</f>
        <v/>
      </c>
      <c r="J1017" s="8">
        <f>IF(C1017="","",COUNTIFS(purchase!$C:$C,$C1017,purchase!$E:$E,$E1017,purchase!$G:$G,"&gt;="&amp;$F1017,purchase!$G:$G,"&lt;="&amp;$G1017))</f>
        <v/>
      </c>
      <c r="K1017" s="9">
        <f>IF(COUNTIFS(purchase!$C:$C,$C1017,purchase!$E:$E,$E1017,purchase!$G:$G,"&gt;="&amp;$F1017,purchase!$G:$G,"&lt;="&amp;$G1017)=0,"",_xlfn.MAXIFS(purchase!$G:$G,purchase!$C:$C,$C1017,purchase!$E:$E,$E1017,purchase!$G:$G,"&gt;="&amp;$F1017,purchase!$G:$G,"&lt;="&amp;$G1017))</f>
        <v/>
      </c>
      <c r="L1017" s="4" t="n"/>
      <c r="M1017" s="4" t="n"/>
      <c r="N1017" s="10">
        <f>IF(M1017="","",SUMIFS(purchase!$N:$N,purchase!$C:$C,$C1017,purchase!$E:$E,$E1017,purchase!$G:$G,"&gt;="&amp;$F1017,purchase!$G:$G,"&lt;="&amp;$G1017))</f>
        <v/>
      </c>
      <c r="O1017" s="10">
        <f>IF(M1017="","",M1017-N1017)</f>
        <v/>
      </c>
      <c r="P1017" s="11">
        <f>IF(M1017=0,"",N1017/M1017)</f>
        <v/>
      </c>
      <c r="Q1017" s="12">
        <f>IF(OR(G1017="",O1017=""),"",
IF(AND(G1017&lt;TODAY(),O1017&gt;0),"YES","NO"))</f>
        <v/>
      </c>
      <c r="R1017" s="13" t="n"/>
      <c r="S1017" s="14" t="n"/>
      <c r="T1017" s="15">
        <f>IF(Q1017="YES", IF(R1017="Company",L1017*(1+S1017),IF(R1017="Vendor",L1017*(1-S1017),"")),"")</f>
        <v/>
      </c>
      <c r="U1017" s="15">
        <f>IF(Q1017="YES",O1017*T1017,"")</f>
        <v/>
      </c>
      <c r="V1017" s="16" t="n"/>
      <c r="W1017" s="17">
        <f>IF(Q1017="YES",G1017+V1017,"")</f>
        <v/>
      </c>
      <c r="X1017" s="18">
        <f>IF(Q1017="YES",IF(TODAY()&gt;W1017,"OVERDUE","WITHIN TIME"),"")</f>
        <v/>
      </c>
    </row>
    <row r="1018">
      <c r="A1018" s="3" t="n">
        <v>1014</v>
      </c>
      <c r="B1018" s="4" t="n"/>
      <c r="C1018" s="4" t="n"/>
      <c r="D1018" s="5">
        <f>IF(E1018="NRFC","Natural Rubber Field Coagulam","")</f>
        <v/>
      </c>
      <c r="E1018" s="4" t="n"/>
      <c r="F1018" s="6" t="n"/>
      <c r="G1018" s="6" t="n"/>
      <c r="H1018" s="7">
        <f>IF(G1018="","",G1018-TODAY())</f>
        <v/>
      </c>
      <c r="I1018" s="8">
        <f>IF(G1018="","",
IF(G1018&lt;TODAY(),
IF(O1018&gt;0,"Violated","Completed"),
IF(H1018&lt;=7,"Expiring Soon",
"Active")))</f>
        <v/>
      </c>
      <c r="J1018" s="8">
        <f>IF(C1018="","",COUNTIFS(purchase!$C:$C,$C1018,purchase!$E:$E,$E1018,purchase!$G:$G,"&gt;="&amp;$F1018,purchase!$G:$G,"&lt;="&amp;$G1018))</f>
        <v/>
      </c>
      <c r="K1018" s="9">
        <f>IF(COUNTIFS(purchase!$C:$C,$C1018,purchase!$E:$E,$E1018,purchase!$G:$G,"&gt;="&amp;$F1018,purchase!$G:$G,"&lt;="&amp;$G1018)=0,"",_xlfn.MAXIFS(purchase!$G:$G,purchase!$C:$C,$C1018,purchase!$E:$E,$E1018,purchase!$G:$G,"&gt;="&amp;$F1018,purchase!$G:$G,"&lt;="&amp;$G1018))</f>
        <v/>
      </c>
      <c r="L1018" s="4" t="n"/>
      <c r="M1018" s="4" t="n"/>
      <c r="N1018" s="10">
        <f>IF(M1018="","",SUMIFS(purchase!$N:$N,purchase!$C:$C,$C1018,purchase!$E:$E,$E1018,purchase!$G:$G,"&gt;="&amp;$F1018,purchase!$G:$G,"&lt;="&amp;$G1018))</f>
        <v/>
      </c>
      <c r="O1018" s="10">
        <f>IF(M1018="","",M1018-N1018)</f>
        <v/>
      </c>
      <c r="P1018" s="11">
        <f>IF(M1018=0,"",N1018/M1018)</f>
        <v/>
      </c>
      <c r="Q1018" s="12">
        <f>IF(OR(G1018="",O1018=""),"",
IF(AND(G1018&lt;TODAY(),O1018&gt;0),"YES","NO"))</f>
        <v/>
      </c>
      <c r="R1018" s="13" t="n"/>
      <c r="S1018" s="14" t="n"/>
      <c r="T1018" s="15">
        <f>IF(Q1018="YES", IF(R1018="Company",L1018*(1+S1018),IF(R1018="Vendor",L1018*(1-S1018),"")),"")</f>
        <v/>
      </c>
      <c r="U1018" s="15">
        <f>IF(Q1018="YES",O1018*T1018,"")</f>
        <v/>
      </c>
      <c r="V1018" s="16" t="n"/>
      <c r="W1018" s="17">
        <f>IF(Q1018="YES",G1018+V1018,"")</f>
        <v/>
      </c>
      <c r="X1018" s="18">
        <f>IF(Q1018="YES",IF(TODAY()&gt;W1018,"OVERDUE","WITHIN TIME"),"")</f>
        <v/>
      </c>
    </row>
    <row r="1019">
      <c r="A1019" s="3" t="n">
        <v>1015</v>
      </c>
      <c r="B1019" s="4" t="n"/>
      <c r="C1019" s="4" t="n"/>
      <c r="D1019" s="5">
        <f>IF(E1019="NRFC","Natural Rubber Field Coagulam","")</f>
        <v/>
      </c>
      <c r="E1019" s="4" t="n"/>
      <c r="F1019" s="6" t="n"/>
      <c r="G1019" s="6" t="n"/>
      <c r="H1019" s="7">
        <f>IF(G1019="","",G1019-TODAY())</f>
        <v/>
      </c>
      <c r="I1019" s="8">
        <f>IF(G1019="","",
IF(G1019&lt;TODAY(),
IF(O1019&gt;0,"Violated","Completed"),
IF(H1019&lt;=7,"Expiring Soon",
"Active")))</f>
        <v/>
      </c>
      <c r="J1019" s="8">
        <f>IF(C1019="","",COUNTIFS(purchase!$C:$C,$C1019,purchase!$E:$E,$E1019,purchase!$G:$G,"&gt;="&amp;$F1019,purchase!$G:$G,"&lt;="&amp;$G1019))</f>
        <v/>
      </c>
      <c r="K1019" s="9">
        <f>IF(COUNTIFS(purchase!$C:$C,$C1019,purchase!$E:$E,$E1019,purchase!$G:$G,"&gt;="&amp;$F1019,purchase!$G:$G,"&lt;="&amp;$G1019)=0,"",_xlfn.MAXIFS(purchase!$G:$G,purchase!$C:$C,$C1019,purchase!$E:$E,$E1019,purchase!$G:$G,"&gt;="&amp;$F1019,purchase!$G:$G,"&lt;="&amp;$G1019))</f>
        <v/>
      </c>
      <c r="L1019" s="4" t="n"/>
      <c r="M1019" s="4" t="n"/>
      <c r="N1019" s="10">
        <f>IF(M1019="","",SUMIFS(purchase!$N:$N,purchase!$C:$C,$C1019,purchase!$E:$E,$E1019,purchase!$G:$G,"&gt;="&amp;$F1019,purchase!$G:$G,"&lt;="&amp;$G1019))</f>
        <v/>
      </c>
      <c r="O1019" s="10">
        <f>IF(M1019="","",M1019-N1019)</f>
        <v/>
      </c>
      <c r="P1019" s="11">
        <f>IF(M1019=0,"",N1019/M1019)</f>
        <v/>
      </c>
      <c r="Q1019" s="12">
        <f>IF(OR(G1019="",O1019=""),"",
IF(AND(G1019&lt;TODAY(),O1019&gt;0),"YES","NO"))</f>
        <v/>
      </c>
      <c r="R1019" s="13" t="n"/>
      <c r="S1019" s="14" t="n"/>
      <c r="T1019" s="15">
        <f>IF(Q1019="YES", IF(R1019="Company",L1019*(1+S1019),IF(R1019="Vendor",L1019*(1-S1019),"")),"")</f>
        <v/>
      </c>
      <c r="U1019" s="15">
        <f>IF(Q1019="YES",O1019*T1019,"")</f>
        <v/>
      </c>
      <c r="V1019" s="16" t="n"/>
      <c r="W1019" s="17">
        <f>IF(Q1019="YES",G1019+V1019,"")</f>
        <v/>
      </c>
      <c r="X1019" s="18">
        <f>IF(Q1019="YES",IF(TODAY()&gt;W1019,"OVERDUE","WITHIN TIME"),"")</f>
        <v/>
      </c>
    </row>
    <row r="1020">
      <c r="A1020" s="3" t="n">
        <v>1016</v>
      </c>
      <c r="B1020" s="4" t="n"/>
      <c r="C1020" s="4" t="n"/>
      <c r="D1020" s="5">
        <f>IF(E1020="NRFC","Natural Rubber Field Coagulam","")</f>
        <v/>
      </c>
      <c r="E1020" s="4" t="n"/>
      <c r="F1020" s="6" t="n"/>
      <c r="G1020" s="6" t="n"/>
      <c r="H1020" s="7">
        <f>IF(G1020="","",G1020-TODAY())</f>
        <v/>
      </c>
      <c r="I1020" s="8">
        <f>IF(G1020="","",
IF(G1020&lt;TODAY(),
IF(O1020&gt;0,"Violated","Completed"),
IF(H1020&lt;=7,"Expiring Soon",
"Active")))</f>
        <v/>
      </c>
      <c r="J1020" s="8">
        <f>IF(C1020="","",COUNTIFS(purchase!$C:$C,$C1020,purchase!$E:$E,$E1020,purchase!$G:$G,"&gt;="&amp;$F1020,purchase!$G:$G,"&lt;="&amp;$G1020))</f>
        <v/>
      </c>
      <c r="K1020" s="9">
        <f>IF(COUNTIFS(purchase!$C:$C,$C1020,purchase!$E:$E,$E1020,purchase!$G:$G,"&gt;="&amp;$F1020,purchase!$G:$G,"&lt;="&amp;$G1020)=0,"",_xlfn.MAXIFS(purchase!$G:$G,purchase!$C:$C,$C1020,purchase!$E:$E,$E1020,purchase!$G:$G,"&gt;="&amp;$F1020,purchase!$G:$G,"&lt;="&amp;$G1020))</f>
        <v/>
      </c>
      <c r="L1020" s="4" t="n"/>
      <c r="M1020" s="4" t="n"/>
      <c r="N1020" s="10">
        <f>IF(M1020="","",SUMIFS(purchase!$N:$N,purchase!$C:$C,$C1020,purchase!$E:$E,$E1020,purchase!$G:$G,"&gt;="&amp;$F1020,purchase!$G:$G,"&lt;="&amp;$G1020))</f>
        <v/>
      </c>
      <c r="O1020" s="10">
        <f>IF(M1020="","",M1020-N1020)</f>
        <v/>
      </c>
      <c r="P1020" s="11">
        <f>IF(M1020=0,"",N1020/M1020)</f>
        <v/>
      </c>
      <c r="Q1020" s="12">
        <f>IF(OR(G1020="",O1020=""),"",
IF(AND(G1020&lt;TODAY(),O1020&gt;0),"YES","NO"))</f>
        <v/>
      </c>
      <c r="R1020" s="13" t="n"/>
      <c r="S1020" s="14" t="n"/>
      <c r="T1020" s="15">
        <f>IF(Q1020="YES", IF(R1020="Company",L1020*(1+S1020),IF(R1020="Vendor",L1020*(1-S1020),"")),"")</f>
        <v/>
      </c>
      <c r="U1020" s="15">
        <f>IF(Q1020="YES",O1020*T1020,"")</f>
        <v/>
      </c>
      <c r="V1020" s="16" t="n"/>
      <c r="W1020" s="17">
        <f>IF(Q1020="YES",G1020+V1020,"")</f>
        <v/>
      </c>
      <c r="X1020" s="18">
        <f>IF(Q1020="YES",IF(TODAY()&gt;W1020,"OVERDUE","WITHIN TIME"),"")</f>
        <v/>
      </c>
    </row>
    <row r="1021">
      <c r="A1021" s="3" t="n">
        <v>1017</v>
      </c>
      <c r="B1021" s="4" t="n"/>
      <c r="C1021" s="4" t="n"/>
      <c r="D1021" s="5">
        <f>IF(E1021="NRFC","Natural Rubber Field Coagulam","")</f>
        <v/>
      </c>
      <c r="E1021" s="4" t="n"/>
      <c r="F1021" s="6" t="n"/>
      <c r="G1021" s="6" t="n"/>
      <c r="H1021" s="7">
        <f>IF(G1021="","",G1021-TODAY())</f>
        <v/>
      </c>
      <c r="I1021" s="8">
        <f>IF(G1021="","",
IF(G1021&lt;TODAY(),
IF(O1021&gt;0,"Violated","Completed"),
IF(H1021&lt;=7,"Expiring Soon",
"Active")))</f>
        <v/>
      </c>
      <c r="J1021" s="8">
        <f>IF(C1021="","",COUNTIFS(purchase!$C:$C,$C1021,purchase!$E:$E,$E1021,purchase!$G:$G,"&gt;="&amp;$F1021,purchase!$G:$G,"&lt;="&amp;$G1021))</f>
        <v/>
      </c>
      <c r="K1021" s="9">
        <f>IF(COUNTIFS(purchase!$C:$C,$C1021,purchase!$E:$E,$E1021,purchase!$G:$G,"&gt;="&amp;$F1021,purchase!$G:$G,"&lt;="&amp;$G1021)=0,"",_xlfn.MAXIFS(purchase!$G:$G,purchase!$C:$C,$C1021,purchase!$E:$E,$E1021,purchase!$G:$G,"&gt;="&amp;$F1021,purchase!$G:$G,"&lt;="&amp;$G1021))</f>
        <v/>
      </c>
      <c r="L1021" s="4" t="n"/>
      <c r="M1021" s="4" t="n"/>
      <c r="N1021" s="10">
        <f>IF(M1021="","",SUMIFS(purchase!$N:$N,purchase!$C:$C,$C1021,purchase!$E:$E,$E1021,purchase!$G:$G,"&gt;="&amp;$F1021,purchase!$G:$G,"&lt;="&amp;$G1021))</f>
        <v/>
      </c>
      <c r="O1021" s="10">
        <f>IF(M1021="","",M1021-N1021)</f>
        <v/>
      </c>
      <c r="P1021" s="11">
        <f>IF(M1021=0,"",N1021/M1021)</f>
        <v/>
      </c>
      <c r="Q1021" s="12">
        <f>IF(OR(G1021="",O1021=""),"",
IF(AND(G1021&lt;TODAY(),O1021&gt;0),"YES","NO"))</f>
        <v/>
      </c>
      <c r="R1021" s="13" t="n"/>
      <c r="S1021" s="14" t="n"/>
      <c r="T1021" s="15">
        <f>IF(Q1021="YES", IF(R1021="Company",L1021*(1+S1021),IF(R1021="Vendor",L1021*(1-S1021),"")),"")</f>
        <v/>
      </c>
      <c r="U1021" s="15">
        <f>IF(Q1021="YES",O1021*T1021,"")</f>
        <v/>
      </c>
      <c r="V1021" s="16" t="n"/>
      <c r="W1021" s="17">
        <f>IF(Q1021="YES",G1021+V1021,"")</f>
        <v/>
      </c>
      <c r="X1021" s="18">
        <f>IF(Q1021="YES",IF(TODAY()&gt;W1021,"OVERDUE","WITHIN TIME"),"")</f>
        <v/>
      </c>
    </row>
    <row r="1022">
      <c r="A1022" s="3" t="n">
        <v>1018</v>
      </c>
      <c r="B1022" s="4" t="n"/>
      <c r="C1022" s="4" t="n"/>
      <c r="D1022" s="5">
        <f>IF(E1022="NRFC","Natural Rubber Field Coagulam","")</f>
        <v/>
      </c>
      <c r="E1022" s="4" t="n"/>
      <c r="F1022" s="6" t="n"/>
      <c r="G1022" s="6" t="n"/>
      <c r="H1022" s="7">
        <f>IF(G1022="","",G1022-TODAY())</f>
        <v/>
      </c>
      <c r="I1022" s="8">
        <f>IF(G1022="","",
IF(G1022&lt;TODAY(),
IF(O1022&gt;0,"Violated","Completed"),
IF(H1022&lt;=7,"Expiring Soon",
"Active")))</f>
        <v/>
      </c>
      <c r="J1022" s="8">
        <f>IF(C1022="","",COUNTIFS(purchase!$C:$C,$C1022,purchase!$E:$E,$E1022,purchase!$G:$G,"&gt;="&amp;$F1022,purchase!$G:$G,"&lt;="&amp;$G1022))</f>
        <v/>
      </c>
      <c r="K1022" s="9">
        <f>IF(COUNTIFS(purchase!$C:$C,$C1022,purchase!$E:$E,$E1022,purchase!$G:$G,"&gt;="&amp;$F1022,purchase!$G:$G,"&lt;="&amp;$G1022)=0,"",_xlfn.MAXIFS(purchase!$G:$G,purchase!$C:$C,$C1022,purchase!$E:$E,$E1022,purchase!$G:$G,"&gt;="&amp;$F1022,purchase!$G:$G,"&lt;="&amp;$G1022))</f>
        <v/>
      </c>
      <c r="L1022" s="4" t="n"/>
      <c r="M1022" s="4" t="n"/>
      <c r="N1022" s="10">
        <f>IF(M1022="","",SUMIFS(purchase!$N:$N,purchase!$C:$C,$C1022,purchase!$E:$E,$E1022,purchase!$G:$G,"&gt;="&amp;$F1022,purchase!$G:$G,"&lt;="&amp;$G1022))</f>
        <v/>
      </c>
      <c r="O1022" s="10">
        <f>IF(M1022="","",M1022-N1022)</f>
        <v/>
      </c>
      <c r="P1022" s="11">
        <f>IF(M1022=0,"",N1022/M1022)</f>
        <v/>
      </c>
      <c r="Q1022" s="12">
        <f>IF(OR(G1022="",O1022=""),"",
IF(AND(G1022&lt;TODAY(),O1022&gt;0),"YES","NO"))</f>
        <v/>
      </c>
      <c r="R1022" s="13" t="n"/>
      <c r="S1022" s="14" t="n"/>
      <c r="T1022" s="15">
        <f>IF(Q1022="YES", IF(R1022="Company",L1022*(1+S1022),IF(R1022="Vendor",L1022*(1-S1022),"")),"")</f>
        <v/>
      </c>
      <c r="U1022" s="15">
        <f>IF(Q1022="YES",O1022*T1022,"")</f>
        <v/>
      </c>
      <c r="V1022" s="16" t="n"/>
      <c r="W1022" s="17">
        <f>IF(Q1022="YES",G1022+V1022,"")</f>
        <v/>
      </c>
      <c r="X1022" s="18">
        <f>IF(Q1022="YES",IF(TODAY()&gt;W1022,"OVERDUE","WITHIN TIME"),"")</f>
        <v/>
      </c>
    </row>
    <row r="1023">
      <c r="A1023" s="3" t="n">
        <v>1019</v>
      </c>
      <c r="B1023" s="4" t="n"/>
      <c r="C1023" s="4" t="n"/>
      <c r="D1023" s="5">
        <f>IF(E1023="NRFC","Natural Rubber Field Coagulam","")</f>
        <v/>
      </c>
      <c r="E1023" s="4" t="n"/>
      <c r="F1023" s="6" t="n"/>
      <c r="G1023" s="6" t="n"/>
      <c r="H1023" s="7">
        <f>IF(G1023="","",G1023-TODAY())</f>
        <v/>
      </c>
      <c r="I1023" s="8">
        <f>IF(G1023="","",
IF(G1023&lt;TODAY(),
IF(O1023&gt;0,"Violated","Completed"),
IF(H1023&lt;=7,"Expiring Soon",
"Active")))</f>
        <v/>
      </c>
      <c r="J1023" s="8">
        <f>IF(C1023="","",COUNTIFS(purchase!$C:$C,$C1023,purchase!$E:$E,$E1023,purchase!$G:$G,"&gt;="&amp;$F1023,purchase!$G:$G,"&lt;="&amp;$G1023))</f>
        <v/>
      </c>
      <c r="K1023" s="9">
        <f>IF(COUNTIFS(purchase!$C:$C,$C1023,purchase!$E:$E,$E1023,purchase!$G:$G,"&gt;="&amp;$F1023,purchase!$G:$G,"&lt;="&amp;$G1023)=0,"",_xlfn.MAXIFS(purchase!$G:$G,purchase!$C:$C,$C1023,purchase!$E:$E,$E1023,purchase!$G:$G,"&gt;="&amp;$F1023,purchase!$G:$G,"&lt;="&amp;$G1023))</f>
        <v/>
      </c>
      <c r="L1023" s="4" t="n"/>
      <c r="M1023" s="4" t="n"/>
      <c r="N1023" s="10">
        <f>IF(M1023="","",SUMIFS(purchase!$N:$N,purchase!$C:$C,$C1023,purchase!$E:$E,$E1023,purchase!$G:$G,"&gt;="&amp;$F1023,purchase!$G:$G,"&lt;="&amp;$G1023))</f>
        <v/>
      </c>
      <c r="O1023" s="10">
        <f>IF(M1023="","",M1023-N1023)</f>
        <v/>
      </c>
      <c r="P1023" s="11">
        <f>IF(M1023=0,"",N1023/M1023)</f>
        <v/>
      </c>
      <c r="Q1023" s="12">
        <f>IF(OR(G1023="",O1023=""),"",
IF(AND(G1023&lt;TODAY(),O1023&gt;0),"YES","NO"))</f>
        <v/>
      </c>
      <c r="R1023" s="13" t="n"/>
      <c r="S1023" s="14" t="n"/>
      <c r="T1023" s="15">
        <f>IF(Q1023="YES", IF(R1023="Company",L1023*(1+S1023),IF(R1023="Vendor",L1023*(1-S1023),"")),"")</f>
        <v/>
      </c>
      <c r="U1023" s="15">
        <f>IF(Q1023="YES",O1023*T1023,"")</f>
        <v/>
      </c>
      <c r="V1023" s="16" t="n"/>
      <c r="W1023" s="17">
        <f>IF(Q1023="YES",G1023+V1023,"")</f>
        <v/>
      </c>
      <c r="X1023" s="18">
        <f>IF(Q1023="YES",IF(TODAY()&gt;W1023,"OVERDUE","WITHIN TIME"),"")</f>
        <v/>
      </c>
    </row>
    <row r="1024">
      <c r="A1024" s="3" t="n">
        <v>1020</v>
      </c>
      <c r="B1024" s="4" t="n"/>
      <c r="C1024" s="4" t="n"/>
      <c r="D1024" s="5">
        <f>IF(E1024="NRFC","Natural Rubber Field Coagulam","")</f>
        <v/>
      </c>
      <c r="E1024" s="4" t="n"/>
      <c r="F1024" s="6" t="n"/>
      <c r="G1024" s="6" t="n"/>
      <c r="H1024" s="7">
        <f>IF(G1024="","",G1024-TODAY())</f>
        <v/>
      </c>
      <c r="I1024" s="8">
        <f>IF(G1024="","",
IF(G1024&lt;TODAY(),
IF(O1024&gt;0,"Violated","Completed"),
IF(H1024&lt;=7,"Expiring Soon",
"Active")))</f>
        <v/>
      </c>
      <c r="J1024" s="8">
        <f>IF(C1024="","",COUNTIFS(purchase!$C:$C,$C1024,purchase!$E:$E,$E1024,purchase!$G:$G,"&gt;="&amp;$F1024,purchase!$G:$G,"&lt;="&amp;$G1024))</f>
        <v/>
      </c>
      <c r="K1024" s="9">
        <f>IF(COUNTIFS(purchase!$C:$C,$C1024,purchase!$E:$E,$E1024,purchase!$G:$G,"&gt;="&amp;$F1024,purchase!$G:$G,"&lt;="&amp;$G1024)=0,"",_xlfn.MAXIFS(purchase!$G:$G,purchase!$C:$C,$C1024,purchase!$E:$E,$E1024,purchase!$G:$G,"&gt;="&amp;$F1024,purchase!$G:$G,"&lt;="&amp;$G1024))</f>
        <v/>
      </c>
      <c r="L1024" s="4" t="n"/>
      <c r="M1024" s="4" t="n"/>
      <c r="N1024" s="10">
        <f>IF(M1024="","",SUMIFS(purchase!$N:$N,purchase!$C:$C,$C1024,purchase!$E:$E,$E1024,purchase!$G:$G,"&gt;="&amp;$F1024,purchase!$G:$G,"&lt;="&amp;$G1024))</f>
        <v/>
      </c>
      <c r="O1024" s="10">
        <f>IF(M1024="","",M1024-N1024)</f>
        <v/>
      </c>
      <c r="P1024" s="11">
        <f>IF(M1024=0,"",N1024/M1024)</f>
        <v/>
      </c>
      <c r="Q1024" s="12">
        <f>IF(OR(G1024="",O1024=""),"",
IF(AND(G1024&lt;TODAY(),O1024&gt;0),"YES","NO"))</f>
        <v/>
      </c>
      <c r="R1024" s="13" t="n"/>
      <c r="S1024" s="14" t="n"/>
      <c r="T1024" s="15">
        <f>IF(Q1024="YES", IF(R1024="Company",L1024*(1+S1024),IF(R1024="Vendor",L1024*(1-S1024),"")),"")</f>
        <v/>
      </c>
      <c r="U1024" s="15">
        <f>IF(Q1024="YES",O1024*T1024,"")</f>
        <v/>
      </c>
      <c r="V1024" s="16" t="n"/>
      <c r="W1024" s="17">
        <f>IF(Q1024="YES",G1024+V1024,"")</f>
        <v/>
      </c>
      <c r="X1024" s="18">
        <f>IF(Q1024="YES",IF(TODAY()&gt;W1024,"OVERDUE","WITHIN TIME"),"")</f>
        <v/>
      </c>
    </row>
    <row r="1025">
      <c r="A1025" s="3" t="n">
        <v>1021</v>
      </c>
      <c r="B1025" s="4" t="n"/>
      <c r="C1025" s="4" t="n"/>
      <c r="D1025" s="5">
        <f>IF(E1025="NRFC","Natural Rubber Field Coagulam","")</f>
        <v/>
      </c>
      <c r="E1025" s="4" t="n"/>
      <c r="F1025" s="6" t="n"/>
      <c r="G1025" s="6" t="n"/>
      <c r="H1025" s="7">
        <f>IF(G1025="","",G1025-TODAY())</f>
        <v/>
      </c>
      <c r="I1025" s="8">
        <f>IF(G1025="","",
IF(G1025&lt;TODAY(),
IF(O1025&gt;0,"Violated","Completed"),
IF(H1025&lt;=7,"Expiring Soon",
"Active")))</f>
        <v/>
      </c>
      <c r="J1025" s="8">
        <f>IF(C1025="","",COUNTIFS(purchase!$C:$C,$C1025,purchase!$E:$E,$E1025,purchase!$G:$G,"&gt;="&amp;$F1025,purchase!$G:$G,"&lt;="&amp;$G1025))</f>
        <v/>
      </c>
      <c r="K1025" s="9">
        <f>IF(COUNTIFS(purchase!$C:$C,$C1025,purchase!$E:$E,$E1025,purchase!$G:$G,"&gt;="&amp;$F1025,purchase!$G:$G,"&lt;="&amp;$G1025)=0,"",_xlfn.MAXIFS(purchase!$G:$G,purchase!$C:$C,$C1025,purchase!$E:$E,$E1025,purchase!$G:$G,"&gt;="&amp;$F1025,purchase!$G:$G,"&lt;="&amp;$G1025))</f>
        <v/>
      </c>
      <c r="L1025" s="4" t="n"/>
      <c r="M1025" s="4" t="n"/>
      <c r="N1025" s="10">
        <f>IF(M1025="","",SUMIFS(purchase!$N:$N,purchase!$C:$C,$C1025,purchase!$E:$E,$E1025,purchase!$G:$G,"&gt;="&amp;$F1025,purchase!$G:$G,"&lt;="&amp;$G1025))</f>
        <v/>
      </c>
      <c r="O1025" s="10">
        <f>IF(M1025="","",M1025-N1025)</f>
        <v/>
      </c>
      <c r="P1025" s="11">
        <f>IF(M1025=0,"",N1025/M1025)</f>
        <v/>
      </c>
      <c r="Q1025" s="12">
        <f>IF(OR(G1025="",O1025=""),"",
IF(AND(G1025&lt;TODAY(),O1025&gt;0),"YES","NO"))</f>
        <v/>
      </c>
      <c r="R1025" s="13" t="n"/>
      <c r="S1025" s="14" t="n"/>
      <c r="T1025" s="15">
        <f>IF(Q1025="YES", IF(R1025="Company",L1025*(1+S1025),IF(R1025="Vendor",L1025*(1-S1025),"")),"")</f>
        <v/>
      </c>
      <c r="U1025" s="15">
        <f>IF(Q1025="YES",O1025*T1025,"")</f>
        <v/>
      </c>
      <c r="V1025" s="16" t="n"/>
      <c r="W1025" s="17">
        <f>IF(Q1025="YES",G1025+V1025,"")</f>
        <v/>
      </c>
      <c r="X1025" s="18">
        <f>IF(Q1025="YES",IF(TODAY()&gt;W1025,"OVERDUE","WITHIN TIME"),"")</f>
        <v/>
      </c>
    </row>
    <row r="1026">
      <c r="A1026" s="3" t="n">
        <v>1022</v>
      </c>
      <c r="B1026" s="4" t="n"/>
      <c r="C1026" s="4" t="n"/>
      <c r="D1026" s="5">
        <f>IF(E1026="NRFC","Natural Rubber Field Coagulam","")</f>
        <v/>
      </c>
      <c r="E1026" s="4" t="n"/>
      <c r="F1026" s="6" t="n"/>
      <c r="G1026" s="6" t="n"/>
      <c r="H1026" s="7">
        <f>IF(G1026="","",G1026-TODAY())</f>
        <v/>
      </c>
      <c r="I1026" s="8">
        <f>IF(G1026="","",
IF(G1026&lt;TODAY(),
IF(O1026&gt;0,"Violated","Completed"),
IF(H1026&lt;=7,"Expiring Soon",
"Active")))</f>
        <v/>
      </c>
      <c r="J1026" s="8">
        <f>IF(C1026="","",COUNTIFS(purchase!$C:$C,$C1026,purchase!$E:$E,$E1026,purchase!$G:$G,"&gt;="&amp;$F1026,purchase!$G:$G,"&lt;="&amp;$G1026))</f>
        <v/>
      </c>
      <c r="K1026" s="9">
        <f>IF(COUNTIFS(purchase!$C:$C,$C1026,purchase!$E:$E,$E1026,purchase!$G:$G,"&gt;="&amp;$F1026,purchase!$G:$G,"&lt;="&amp;$G1026)=0,"",_xlfn.MAXIFS(purchase!$G:$G,purchase!$C:$C,$C1026,purchase!$E:$E,$E1026,purchase!$G:$G,"&gt;="&amp;$F1026,purchase!$G:$G,"&lt;="&amp;$G1026))</f>
        <v/>
      </c>
      <c r="L1026" s="4" t="n"/>
      <c r="M1026" s="4" t="n"/>
      <c r="N1026" s="10">
        <f>IF(M1026="","",SUMIFS(purchase!$N:$N,purchase!$C:$C,$C1026,purchase!$E:$E,$E1026,purchase!$G:$G,"&gt;="&amp;$F1026,purchase!$G:$G,"&lt;="&amp;$G1026))</f>
        <v/>
      </c>
      <c r="O1026" s="10">
        <f>IF(M1026="","",M1026-N1026)</f>
        <v/>
      </c>
      <c r="P1026" s="11">
        <f>IF(M1026=0,"",N1026/M1026)</f>
        <v/>
      </c>
      <c r="Q1026" s="12">
        <f>IF(OR(G1026="",O1026=""),"",
IF(AND(G1026&lt;TODAY(),O1026&gt;0),"YES","NO"))</f>
        <v/>
      </c>
      <c r="R1026" s="13" t="n"/>
      <c r="S1026" s="14" t="n"/>
      <c r="T1026" s="15">
        <f>IF(Q1026="YES", IF(R1026="Company",L1026*(1+S1026),IF(R1026="Vendor",L1026*(1-S1026),"")),"")</f>
        <v/>
      </c>
      <c r="U1026" s="15">
        <f>IF(Q1026="YES",O1026*T1026,"")</f>
        <v/>
      </c>
      <c r="V1026" s="16" t="n"/>
      <c r="W1026" s="17">
        <f>IF(Q1026="YES",G1026+V1026,"")</f>
        <v/>
      </c>
      <c r="X1026" s="18">
        <f>IF(Q1026="YES",IF(TODAY()&gt;W1026,"OVERDUE","WITHIN TIME"),"")</f>
        <v/>
      </c>
    </row>
    <row r="1027">
      <c r="A1027" s="3" t="n">
        <v>1023</v>
      </c>
      <c r="B1027" s="4" t="n"/>
      <c r="C1027" s="4" t="n"/>
      <c r="D1027" s="5">
        <f>IF(E1027="NRFC","Natural Rubber Field Coagulam","")</f>
        <v/>
      </c>
      <c r="E1027" s="4" t="n"/>
      <c r="F1027" s="6" t="n"/>
      <c r="G1027" s="6" t="n"/>
      <c r="H1027" s="7">
        <f>IF(G1027="","",G1027-TODAY())</f>
        <v/>
      </c>
      <c r="I1027" s="8">
        <f>IF(G1027="","",
IF(G1027&lt;TODAY(),
IF(O1027&gt;0,"Violated","Completed"),
IF(H1027&lt;=7,"Expiring Soon",
"Active")))</f>
        <v/>
      </c>
      <c r="J1027" s="8">
        <f>IF(C1027="","",COUNTIFS(purchase!$C:$C,$C1027,purchase!$E:$E,$E1027,purchase!$G:$G,"&gt;="&amp;$F1027,purchase!$G:$G,"&lt;="&amp;$G1027))</f>
        <v/>
      </c>
      <c r="K1027" s="9">
        <f>IF(COUNTIFS(purchase!$C:$C,$C1027,purchase!$E:$E,$E1027,purchase!$G:$G,"&gt;="&amp;$F1027,purchase!$G:$G,"&lt;="&amp;$G1027)=0,"",_xlfn.MAXIFS(purchase!$G:$G,purchase!$C:$C,$C1027,purchase!$E:$E,$E1027,purchase!$G:$G,"&gt;="&amp;$F1027,purchase!$G:$G,"&lt;="&amp;$G1027))</f>
        <v/>
      </c>
      <c r="L1027" s="4" t="n"/>
      <c r="M1027" s="4" t="n"/>
      <c r="N1027" s="10">
        <f>IF(M1027="","",SUMIFS(purchase!$N:$N,purchase!$C:$C,$C1027,purchase!$E:$E,$E1027,purchase!$G:$G,"&gt;="&amp;$F1027,purchase!$G:$G,"&lt;="&amp;$G1027))</f>
        <v/>
      </c>
      <c r="O1027" s="10">
        <f>IF(M1027="","",M1027-N1027)</f>
        <v/>
      </c>
      <c r="P1027" s="11">
        <f>IF(M1027=0,"",N1027/M1027)</f>
        <v/>
      </c>
      <c r="Q1027" s="12">
        <f>IF(OR(G1027="",O1027=""),"",
IF(AND(G1027&lt;TODAY(),O1027&gt;0),"YES","NO"))</f>
        <v/>
      </c>
      <c r="R1027" s="13" t="n"/>
      <c r="S1027" s="14" t="n"/>
      <c r="T1027" s="15">
        <f>IF(Q1027="YES", IF(R1027="Company",L1027*(1+S1027),IF(R1027="Vendor",L1027*(1-S1027),"")),"")</f>
        <v/>
      </c>
      <c r="U1027" s="15">
        <f>IF(Q1027="YES",O1027*T1027,"")</f>
        <v/>
      </c>
      <c r="V1027" s="16" t="n"/>
      <c r="W1027" s="17">
        <f>IF(Q1027="YES",G1027+V1027,"")</f>
        <v/>
      </c>
      <c r="X1027" s="18">
        <f>IF(Q1027="YES",IF(TODAY()&gt;W1027,"OVERDUE","WITHIN TIME"),"")</f>
        <v/>
      </c>
    </row>
    <row r="1028">
      <c r="A1028" s="3" t="n">
        <v>1024</v>
      </c>
      <c r="B1028" s="4" t="n"/>
      <c r="C1028" s="4" t="n"/>
      <c r="D1028" s="5">
        <f>IF(E1028="NRFC","Natural Rubber Field Coagulam","")</f>
        <v/>
      </c>
      <c r="E1028" s="4" t="n"/>
      <c r="F1028" s="6" t="n"/>
      <c r="G1028" s="6" t="n"/>
      <c r="H1028" s="7">
        <f>IF(G1028="","",G1028-TODAY())</f>
        <v/>
      </c>
      <c r="I1028" s="8">
        <f>IF(G1028="","",
IF(G1028&lt;TODAY(),
IF(O1028&gt;0,"Violated","Completed"),
IF(H1028&lt;=7,"Expiring Soon",
"Active")))</f>
        <v/>
      </c>
      <c r="J1028" s="8">
        <f>IF(C1028="","",COUNTIFS(purchase!$C:$C,$C1028,purchase!$E:$E,$E1028,purchase!$G:$G,"&gt;="&amp;$F1028,purchase!$G:$G,"&lt;="&amp;$G1028))</f>
        <v/>
      </c>
      <c r="K1028" s="9">
        <f>IF(COUNTIFS(purchase!$C:$C,$C1028,purchase!$E:$E,$E1028,purchase!$G:$G,"&gt;="&amp;$F1028,purchase!$G:$G,"&lt;="&amp;$G1028)=0,"",_xlfn.MAXIFS(purchase!$G:$G,purchase!$C:$C,$C1028,purchase!$E:$E,$E1028,purchase!$G:$G,"&gt;="&amp;$F1028,purchase!$G:$G,"&lt;="&amp;$G1028))</f>
        <v/>
      </c>
      <c r="L1028" s="4" t="n"/>
      <c r="M1028" s="4" t="n"/>
      <c r="N1028" s="10">
        <f>IF(M1028="","",SUMIFS(purchase!$N:$N,purchase!$C:$C,$C1028,purchase!$E:$E,$E1028,purchase!$G:$G,"&gt;="&amp;$F1028,purchase!$G:$G,"&lt;="&amp;$G1028))</f>
        <v/>
      </c>
      <c r="O1028" s="10">
        <f>IF(M1028="","",M1028-N1028)</f>
        <v/>
      </c>
      <c r="P1028" s="11">
        <f>IF(M1028=0,"",N1028/M1028)</f>
        <v/>
      </c>
      <c r="Q1028" s="12">
        <f>IF(OR(G1028="",O1028=""),"",
IF(AND(G1028&lt;TODAY(),O1028&gt;0),"YES","NO"))</f>
        <v/>
      </c>
      <c r="R1028" s="13" t="n"/>
      <c r="S1028" s="14" t="n"/>
      <c r="T1028" s="15">
        <f>IF(Q1028="YES", IF(R1028="Company",L1028*(1+S1028),IF(R1028="Vendor",L1028*(1-S1028),"")),"")</f>
        <v/>
      </c>
      <c r="U1028" s="15">
        <f>IF(Q1028="YES",O1028*T1028,"")</f>
        <v/>
      </c>
      <c r="V1028" s="16" t="n"/>
      <c r="W1028" s="17">
        <f>IF(Q1028="YES",G1028+V1028,"")</f>
        <v/>
      </c>
      <c r="X1028" s="18">
        <f>IF(Q1028="YES",IF(TODAY()&gt;W1028,"OVERDUE","WITHIN TIME"),"")</f>
        <v/>
      </c>
    </row>
    <row r="1029">
      <c r="A1029" s="3" t="n">
        <v>1025</v>
      </c>
      <c r="B1029" s="4" t="n"/>
      <c r="C1029" s="4" t="n"/>
      <c r="D1029" s="5">
        <f>IF(E1029="NRFC","Natural Rubber Field Coagulam","")</f>
        <v/>
      </c>
      <c r="E1029" s="4" t="n"/>
      <c r="F1029" s="6" t="n"/>
      <c r="G1029" s="6" t="n"/>
      <c r="H1029" s="7">
        <f>IF(G1029="","",G1029-TODAY())</f>
        <v/>
      </c>
      <c r="I1029" s="8">
        <f>IF(G1029="","",
IF(G1029&lt;TODAY(),
IF(O1029&gt;0,"Violated","Completed"),
IF(H1029&lt;=7,"Expiring Soon",
"Active")))</f>
        <v/>
      </c>
      <c r="J1029" s="8">
        <f>IF(C1029="","",COUNTIFS(purchase!$C:$C,$C1029,purchase!$E:$E,$E1029,purchase!$G:$G,"&gt;="&amp;$F1029,purchase!$G:$G,"&lt;="&amp;$G1029))</f>
        <v/>
      </c>
      <c r="K1029" s="9">
        <f>IF(COUNTIFS(purchase!$C:$C,$C1029,purchase!$E:$E,$E1029,purchase!$G:$G,"&gt;="&amp;$F1029,purchase!$G:$G,"&lt;="&amp;$G1029)=0,"",_xlfn.MAXIFS(purchase!$G:$G,purchase!$C:$C,$C1029,purchase!$E:$E,$E1029,purchase!$G:$G,"&gt;="&amp;$F1029,purchase!$G:$G,"&lt;="&amp;$G1029))</f>
        <v/>
      </c>
      <c r="L1029" s="4" t="n"/>
      <c r="M1029" s="4" t="n"/>
      <c r="N1029" s="10">
        <f>IF(M1029="","",SUMIFS(purchase!$N:$N,purchase!$C:$C,$C1029,purchase!$E:$E,$E1029,purchase!$G:$G,"&gt;="&amp;$F1029,purchase!$G:$G,"&lt;="&amp;$G1029))</f>
        <v/>
      </c>
      <c r="O1029" s="10">
        <f>IF(M1029="","",M1029-N1029)</f>
        <v/>
      </c>
      <c r="P1029" s="11">
        <f>IF(M1029=0,"",N1029/M1029)</f>
        <v/>
      </c>
      <c r="Q1029" s="12">
        <f>IF(OR(G1029="",O1029=""),"",
IF(AND(G1029&lt;TODAY(),O1029&gt;0),"YES","NO"))</f>
        <v/>
      </c>
      <c r="R1029" s="13" t="n"/>
      <c r="S1029" s="14" t="n"/>
      <c r="T1029" s="15">
        <f>IF(Q1029="YES", IF(R1029="Company",L1029*(1+S1029),IF(R1029="Vendor",L1029*(1-S1029),"")),"")</f>
        <v/>
      </c>
      <c r="U1029" s="15">
        <f>IF(Q1029="YES",O1029*T1029,"")</f>
        <v/>
      </c>
      <c r="V1029" s="16" t="n"/>
      <c r="W1029" s="17">
        <f>IF(Q1029="YES",G1029+V1029,"")</f>
        <v/>
      </c>
      <c r="X1029" s="18">
        <f>IF(Q1029="YES",IF(TODAY()&gt;W1029,"OVERDUE","WITHIN TIME"),"")</f>
        <v/>
      </c>
    </row>
    <row r="1030">
      <c r="A1030" s="3" t="n">
        <v>1026</v>
      </c>
      <c r="B1030" s="4" t="n"/>
      <c r="C1030" s="4" t="n"/>
      <c r="D1030" s="5">
        <f>IF(E1030="NRFC","Natural Rubber Field Coagulam","")</f>
        <v/>
      </c>
      <c r="E1030" s="4" t="n"/>
      <c r="F1030" s="6" t="n"/>
      <c r="G1030" s="6" t="n"/>
      <c r="H1030" s="7">
        <f>IF(G1030="","",G1030-TODAY())</f>
        <v/>
      </c>
      <c r="I1030" s="8">
        <f>IF(G1030="","",
IF(G1030&lt;TODAY(),
IF(O1030&gt;0,"Violated","Completed"),
IF(H1030&lt;=7,"Expiring Soon",
"Active")))</f>
        <v/>
      </c>
      <c r="J1030" s="8">
        <f>IF(C1030="","",COUNTIFS(purchase!$C:$C,$C1030,purchase!$E:$E,$E1030,purchase!$G:$G,"&gt;="&amp;$F1030,purchase!$G:$G,"&lt;="&amp;$G1030))</f>
        <v/>
      </c>
      <c r="K1030" s="9">
        <f>IF(COUNTIFS(purchase!$C:$C,$C1030,purchase!$E:$E,$E1030,purchase!$G:$G,"&gt;="&amp;$F1030,purchase!$G:$G,"&lt;="&amp;$G1030)=0,"",_xlfn.MAXIFS(purchase!$G:$G,purchase!$C:$C,$C1030,purchase!$E:$E,$E1030,purchase!$G:$G,"&gt;="&amp;$F1030,purchase!$G:$G,"&lt;="&amp;$G1030))</f>
        <v/>
      </c>
      <c r="L1030" s="4" t="n"/>
      <c r="M1030" s="4" t="n"/>
      <c r="N1030" s="10">
        <f>IF(M1030="","",SUMIFS(purchase!$N:$N,purchase!$C:$C,$C1030,purchase!$E:$E,$E1030,purchase!$G:$G,"&gt;="&amp;$F1030,purchase!$G:$G,"&lt;="&amp;$G1030))</f>
        <v/>
      </c>
      <c r="O1030" s="10">
        <f>IF(M1030="","",M1030-N1030)</f>
        <v/>
      </c>
      <c r="P1030" s="11">
        <f>IF(M1030=0,"",N1030/M1030)</f>
        <v/>
      </c>
      <c r="Q1030" s="12">
        <f>IF(OR(G1030="",O1030=""),"",
IF(AND(G1030&lt;TODAY(),O1030&gt;0),"YES","NO"))</f>
        <v/>
      </c>
      <c r="R1030" s="13" t="n"/>
      <c r="S1030" s="14" t="n"/>
      <c r="T1030" s="15">
        <f>IF(Q1030="YES", IF(R1030="Company",L1030*(1+S1030),IF(R1030="Vendor",L1030*(1-S1030),"")),"")</f>
        <v/>
      </c>
      <c r="U1030" s="15">
        <f>IF(Q1030="YES",O1030*T1030,"")</f>
        <v/>
      </c>
      <c r="V1030" s="16" t="n"/>
      <c r="W1030" s="17">
        <f>IF(Q1030="YES",G1030+V1030,"")</f>
        <v/>
      </c>
      <c r="X1030" s="18">
        <f>IF(Q1030="YES",IF(TODAY()&gt;W1030,"OVERDUE","WITHIN TIME"),"")</f>
        <v/>
      </c>
    </row>
    <row r="1031">
      <c r="A1031" s="3" t="n">
        <v>1027</v>
      </c>
      <c r="B1031" s="4" t="n"/>
      <c r="C1031" s="4" t="n"/>
      <c r="D1031" s="5">
        <f>IF(E1031="NRFC","Natural Rubber Field Coagulam","")</f>
        <v/>
      </c>
      <c r="E1031" s="4" t="n"/>
      <c r="F1031" s="6" t="n"/>
      <c r="G1031" s="6" t="n"/>
      <c r="H1031" s="7">
        <f>IF(G1031="","",G1031-TODAY())</f>
        <v/>
      </c>
      <c r="I1031" s="8">
        <f>IF(G1031="","",
IF(G1031&lt;TODAY(),
IF(O1031&gt;0,"Violated","Completed"),
IF(H1031&lt;=7,"Expiring Soon",
"Active")))</f>
        <v/>
      </c>
      <c r="J1031" s="8">
        <f>IF(C1031="","",COUNTIFS(purchase!$C:$C,$C1031,purchase!$E:$E,$E1031,purchase!$G:$G,"&gt;="&amp;$F1031,purchase!$G:$G,"&lt;="&amp;$G1031))</f>
        <v/>
      </c>
      <c r="K1031" s="9">
        <f>IF(COUNTIFS(purchase!$C:$C,$C1031,purchase!$E:$E,$E1031,purchase!$G:$G,"&gt;="&amp;$F1031,purchase!$G:$G,"&lt;="&amp;$G1031)=0,"",_xlfn.MAXIFS(purchase!$G:$G,purchase!$C:$C,$C1031,purchase!$E:$E,$E1031,purchase!$G:$G,"&gt;="&amp;$F1031,purchase!$G:$G,"&lt;="&amp;$G1031))</f>
        <v/>
      </c>
      <c r="L1031" s="4" t="n"/>
      <c r="M1031" s="4" t="n"/>
      <c r="N1031" s="10">
        <f>IF(M1031="","",SUMIFS(purchase!$N:$N,purchase!$C:$C,$C1031,purchase!$E:$E,$E1031,purchase!$G:$G,"&gt;="&amp;$F1031,purchase!$G:$G,"&lt;="&amp;$G1031))</f>
        <v/>
      </c>
      <c r="O1031" s="10">
        <f>IF(M1031="","",M1031-N1031)</f>
        <v/>
      </c>
      <c r="P1031" s="11">
        <f>IF(M1031=0,"",N1031/M1031)</f>
        <v/>
      </c>
      <c r="Q1031" s="12">
        <f>IF(OR(G1031="",O1031=""),"",
IF(AND(G1031&lt;TODAY(),O1031&gt;0),"YES","NO"))</f>
        <v/>
      </c>
      <c r="R1031" s="13" t="n"/>
      <c r="S1031" s="14" t="n"/>
      <c r="T1031" s="15">
        <f>IF(Q1031="YES", IF(R1031="Company",L1031*(1+S1031),IF(R1031="Vendor",L1031*(1-S1031),"")),"")</f>
        <v/>
      </c>
      <c r="U1031" s="15">
        <f>IF(Q1031="YES",O1031*T1031,"")</f>
        <v/>
      </c>
      <c r="V1031" s="16" t="n"/>
      <c r="W1031" s="17">
        <f>IF(Q1031="YES",G1031+V1031,"")</f>
        <v/>
      </c>
      <c r="X1031" s="18">
        <f>IF(Q1031="YES",IF(TODAY()&gt;W1031,"OVERDUE","WITHIN TIME"),"")</f>
        <v/>
      </c>
    </row>
    <row r="1032">
      <c r="A1032" s="3" t="n">
        <v>1028</v>
      </c>
      <c r="B1032" s="4" t="n"/>
      <c r="C1032" s="4" t="n"/>
      <c r="D1032" s="5">
        <f>IF(E1032="NRFC","Natural Rubber Field Coagulam","")</f>
        <v/>
      </c>
      <c r="E1032" s="4" t="n"/>
      <c r="F1032" s="6" t="n"/>
      <c r="G1032" s="6" t="n"/>
      <c r="H1032" s="7">
        <f>IF(G1032="","",G1032-TODAY())</f>
        <v/>
      </c>
      <c r="I1032" s="8">
        <f>IF(G1032="","",
IF(G1032&lt;TODAY(),
IF(O1032&gt;0,"Violated","Completed"),
IF(H1032&lt;=7,"Expiring Soon",
"Active")))</f>
        <v/>
      </c>
      <c r="J1032" s="8">
        <f>IF(C1032="","",COUNTIFS(purchase!$C:$C,$C1032,purchase!$E:$E,$E1032,purchase!$G:$G,"&gt;="&amp;$F1032,purchase!$G:$G,"&lt;="&amp;$G1032))</f>
        <v/>
      </c>
      <c r="K1032" s="9">
        <f>IF(COUNTIFS(purchase!$C:$C,$C1032,purchase!$E:$E,$E1032,purchase!$G:$G,"&gt;="&amp;$F1032,purchase!$G:$G,"&lt;="&amp;$G1032)=0,"",_xlfn.MAXIFS(purchase!$G:$G,purchase!$C:$C,$C1032,purchase!$E:$E,$E1032,purchase!$G:$G,"&gt;="&amp;$F1032,purchase!$G:$G,"&lt;="&amp;$G1032))</f>
        <v/>
      </c>
      <c r="L1032" s="4" t="n"/>
      <c r="M1032" s="4" t="n"/>
      <c r="N1032" s="10">
        <f>IF(M1032="","",SUMIFS(purchase!$N:$N,purchase!$C:$C,$C1032,purchase!$E:$E,$E1032,purchase!$G:$G,"&gt;="&amp;$F1032,purchase!$G:$G,"&lt;="&amp;$G1032))</f>
        <v/>
      </c>
      <c r="O1032" s="10">
        <f>IF(M1032="","",M1032-N1032)</f>
        <v/>
      </c>
      <c r="P1032" s="11">
        <f>IF(M1032=0,"",N1032/M1032)</f>
        <v/>
      </c>
      <c r="Q1032" s="12">
        <f>IF(OR(G1032="",O1032=""),"",
IF(AND(G1032&lt;TODAY(),O1032&gt;0),"YES","NO"))</f>
        <v/>
      </c>
      <c r="R1032" s="13" t="n"/>
      <c r="S1032" s="14" t="n"/>
      <c r="T1032" s="15">
        <f>IF(Q1032="YES", IF(R1032="Company",L1032*(1+S1032),IF(R1032="Vendor",L1032*(1-S1032),"")),"")</f>
        <v/>
      </c>
      <c r="U1032" s="15">
        <f>IF(Q1032="YES",O1032*T1032,"")</f>
        <v/>
      </c>
      <c r="V1032" s="16" t="n"/>
      <c r="W1032" s="17">
        <f>IF(Q1032="YES",G1032+V1032,"")</f>
        <v/>
      </c>
      <c r="X1032" s="18">
        <f>IF(Q1032="YES",IF(TODAY()&gt;W1032,"OVERDUE","WITHIN TIME"),"")</f>
        <v/>
      </c>
    </row>
    <row r="1033">
      <c r="A1033" s="3" t="n">
        <v>1029</v>
      </c>
      <c r="B1033" s="4" t="n"/>
      <c r="C1033" s="4" t="n"/>
      <c r="D1033" s="5">
        <f>IF(E1033="NRFC","Natural Rubber Field Coagulam","")</f>
        <v/>
      </c>
      <c r="E1033" s="4" t="n"/>
      <c r="F1033" s="6" t="n"/>
      <c r="G1033" s="6" t="n"/>
      <c r="H1033" s="7">
        <f>IF(G1033="","",G1033-TODAY())</f>
        <v/>
      </c>
      <c r="I1033" s="8">
        <f>IF(G1033="","",
IF(G1033&lt;TODAY(),
IF(O1033&gt;0,"Violated","Completed"),
IF(H1033&lt;=7,"Expiring Soon",
"Active")))</f>
        <v/>
      </c>
      <c r="J1033" s="8">
        <f>IF(C1033="","",COUNTIFS(purchase!$C:$C,$C1033,purchase!$E:$E,$E1033,purchase!$G:$G,"&gt;="&amp;$F1033,purchase!$G:$G,"&lt;="&amp;$G1033))</f>
        <v/>
      </c>
      <c r="K1033" s="9">
        <f>IF(COUNTIFS(purchase!$C:$C,$C1033,purchase!$E:$E,$E1033,purchase!$G:$G,"&gt;="&amp;$F1033,purchase!$G:$G,"&lt;="&amp;$G1033)=0,"",_xlfn.MAXIFS(purchase!$G:$G,purchase!$C:$C,$C1033,purchase!$E:$E,$E1033,purchase!$G:$G,"&gt;="&amp;$F1033,purchase!$G:$G,"&lt;="&amp;$G1033))</f>
        <v/>
      </c>
      <c r="L1033" s="4" t="n"/>
      <c r="M1033" s="4" t="n"/>
      <c r="N1033" s="10">
        <f>IF(M1033="","",SUMIFS(purchase!$N:$N,purchase!$C:$C,$C1033,purchase!$E:$E,$E1033,purchase!$G:$G,"&gt;="&amp;$F1033,purchase!$G:$G,"&lt;="&amp;$G1033))</f>
        <v/>
      </c>
      <c r="O1033" s="10">
        <f>IF(M1033="","",M1033-N1033)</f>
        <v/>
      </c>
      <c r="P1033" s="11">
        <f>IF(M1033=0,"",N1033/M1033)</f>
        <v/>
      </c>
      <c r="Q1033" s="12">
        <f>IF(OR(G1033="",O1033=""),"",
IF(AND(G1033&lt;TODAY(),O1033&gt;0),"YES","NO"))</f>
        <v/>
      </c>
      <c r="R1033" s="13" t="n"/>
      <c r="S1033" s="14" t="n"/>
      <c r="T1033" s="15">
        <f>IF(Q1033="YES", IF(R1033="Company",L1033*(1+S1033),IF(R1033="Vendor",L1033*(1-S1033),"")),"")</f>
        <v/>
      </c>
      <c r="U1033" s="15">
        <f>IF(Q1033="YES",O1033*T1033,"")</f>
        <v/>
      </c>
      <c r="V1033" s="16" t="n"/>
      <c r="W1033" s="17">
        <f>IF(Q1033="YES",G1033+V1033,"")</f>
        <v/>
      </c>
      <c r="X1033" s="18">
        <f>IF(Q1033="YES",IF(TODAY()&gt;W1033,"OVERDUE","WITHIN TIME"),"")</f>
        <v/>
      </c>
    </row>
    <row r="1034">
      <c r="A1034" s="3" t="n">
        <v>1030</v>
      </c>
      <c r="B1034" s="4" t="n"/>
      <c r="C1034" s="4" t="n"/>
      <c r="D1034" s="5">
        <f>IF(E1034="NRFC","Natural Rubber Field Coagulam","")</f>
        <v/>
      </c>
      <c r="E1034" s="4" t="n"/>
      <c r="F1034" s="6" t="n"/>
      <c r="G1034" s="6" t="n"/>
      <c r="H1034" s="7">
        <f>IF(G1034="","",G1034-TODAY())</f>
        <v/>
      </c>
      <c r="I1034" s="8">
        <f>IF(G1034="","",
IF(G1034&lt;TODAY(),
IF(O1034&gt;0,"Violated","Completed"),
IF(H1034&lt;=7,"Expiring Soon",
"Active")))</f>
        <v/>
      </c>
      <c r="J1034" s="8">
        <f>IF(C1034="","",COUNTIFS(purchase!$C:$C,$C1034,purchase!$E:$E,$E1034,purchase!$G:$G,"&gt;="&amp;$F1034,purchase!$G:$G,"&lt;="&amp;$G1034))</f>
        <v/>
      </c>
      <c r="K1034" s="9">
        <f>IF(COUNTIFS(purchase!$C:$C,$C1034,purchase!$E:$E,$E1034,purchase!$G:$G,"&gt;="&amp;$F1034,purchase!$G:$G,"&lt;="&amp;$G1034)=0,"",_xlfn.MAXIFS(purchase!$G:$G,purchase!$C:$C,$C1034,purchase!$E:$E,$E1034,purchase!$G:$G,"&gt;="&amp;$F1034,purchase!$G:$G,"&lt;="&amp;$G1034))</f>
        <v/>
      </c>
      <c r="L1034" s="4" t="n"/>
      <c r="M1034" s="4" t="n"/>
      <c r="N1034" s="10">
        <f>IF(M1034="","",SUMIFS(purchase!$N:$N,purchase!$C:$C,$C1034,purchase!$E:$E,$E1034,purchase!$G:$G,"&gt;="&amp;$F1034,purchase!$G:$G,"&lt;="&amp;$G1034))</f>
        <v/>
      </c>
      <c r="O1034" s="10">
        <f>IF(M1034="","",M1034-N1034)</f>
        <v/>
      </c>
      <c r="P1034" s="11">
        <f>IF(M1034=0,"",N1034/M1034)</f>
        <v/>
      </c>
      <c r="Q1034" s="12">
        <f>IF(OR(G1034="",O1034=""),"",
IF(AND(G1034&lt;TODAY(),O1034&gt;0),"YES","NO"))</f>
        <v/>
      </c>
      <c r="R1034" s="13" t="n"/>
      <c r="S1034" s="14" t="n"/>
      <c r="T1034" s="15">
        <f>IF(Q1034="YES", IF(R1034="Company",L1034*(1+S1034),IF(R1034="Vendor",L1034*(1-S1034),"")),"")</f>
        <v/>
      </c>
      <c r="U1034" s="15">
        <f>IF(Q1034="YES",O1034*T1034,"")</f>
        <v/>
      </c>
      <c r="V1034" s="16" t="n"/>
      <c r="W1034" s="17">
        <f>IF(Q1034="YES",G1034+V1034,"")</f>
        <v/>
      </c>
      <c r="X1034" s="18">
        <f>IF(Q1034="YES",IF(TODAY()&gt;W1034,"OVERDUE","WITHIN TIME"),"")</f>
        <v/>
      </c>
    </row>
    <row r="1035">
      <c r="A1035" s="3" t="n">
        <v>1031</v>
      </c>
      <c r="B1035" s="4" t="n"/>
      <c r="C1035" s="4" t="n"/>
      <c r="D1035" s="5">
        <f>IF(E1035="NRFC","Natural Rubber Field Coagulam","")</f>
        <v/>
      </c>
      <c r="E1035" s="4" t="n"/>
      <c r="F1035" s="6" t="n"/>
      <c r="G1035" s="6" t="n"/>
      <c r="H1035" s="7">
        <f>IF(G1035="","",G1035-TODAY())</f>
        <v/>
      </c>
      <c r="I1035" s="8">
        <f>IF(G1035="","",
IF(G1035&lt;TODAY(),
IF(O1035&gt;0,"Violated","Completed"),
IF(H1035&lt;=7,"Expiring Soon",
"Active")))</f>
        <v/>
      </c>
      <c r="J1035" s="8">
        <f>IF(C1035="","",COUNTIFS(purchase!$C:$C,$C1035,purchase!$E:$E,$E1035,purchase!$G:$G,"&gt;="&amp;$F1035,purchase!$G:$G,"&lt;="&amp;$G1035))</f>
        <v/>
      </c>
      <c r="K1035" s="9">
        <f>IF(COUNTIFS(purchase!$C:$C,$C1035,purchase!$E:$E,$E1035,purchase!$G:$G,"&gt;="&amp;$F1035,purchase!$G:$G,"&lt;="&amp;$G1035)=0,"",_xlfn.MAXIFS(purchase!$G:$G,purchase!$C:$C,$C1035,purchase!$E:$E,$E1035,purchase!$G:$G,"&gt;="&amp;$F1035,purchase!$G:$G,"&lt;="&amp;$G1035))</f>
        <v/>
      </c>
      <c r="L1035" s="4" t="n"/>
      <c r="M1035" s="4" t="n"/>
      <c r="N1035" s="10">
        <f>IF(M1035="","",SUMIFS(purchase!$N:$N,purchase!$C:$C,$C1035,purchase!$E:$E,$E1035,purchase!$G:$G,"&gt;="&amp;$F1035,purchase!$G:$G,"&lt;="&amp;$G1035))</f>
        <v/>
      </c>
      <c r="O1035" s="10">
        <f>IF(M1035="","",M1035-N1035)</f>
        <v/>
      </c>
      <c r="P1035" s="11">
        <f>IF(M1035=0,"",N1035/M1035)</f>
        <v/>
      </c>
      <c r="Q1035" s="12">
        <f>IF(OR(G1035="",O1035=""),"",
IF(AND(G1035&lt;TODAY(),O1035&gt;0),"YES","NO"))</f>
        <v/>
      </c>
      <c r="R1035" s="13" t="n"/>
      <c r="S1035" s="14" t="n"/>
      <c r="T1035" s="15">
        <f>IF(Q1035="YES", IF(R1035="Company",L1035*(1+S1035),IF(R1035="Vendor",L1035*(1-S1035),"")),"")</f>
        <v/>
      </c>
      <c r="U1035" s="15">
        <f>IF(Q1035="YES",O1035*T1035,"")</f>
        <v/>
      </c>
      <c r="V1035" s="16" t="n"/>
      <c r="W1035" s="17">
        <f>IF(Q1035="YES",G1035+V1035,"")</f>
        <v/>
      </c>
      <c r="X1035" s="18">
        <f>IF(Q1035="YES",IF(TODAY()&gt;W1035,"OVERDUE","WITHIN TIME"),"")</f>
        <v/>
      </c>
    </row>
    <row r="1036">
      <c r="A1036" s="3" t="n">
        <v>1032</v>
      </c>
      <c r="B1036" s="4" t="n"/>
      <c r="C1036" s="4" t="n"/>
      <c r="D1036" s="5">
        <f>IF(E1036="NRFC","Natural Rubber Field Coagulam","")</f>
        <v/>
      </c>
      <c r="E1036" s="4" t="n"/>
      <c r="F1036" s="6" t="n"/>
      <c r="G1036" s="6" t="n"/>
      <c r="H1036" s="7">
        <f>IF(G1036="","",G1036-TODAY())</f>
        <v/>
      </c>
      <c r="I1036" s="8">
        <f>IF(G1036="","",
IF(G1036&lt;TODAY(),
IF(O1036&gt;0,"Violated","Completed"),
IF(H1036&lt;=7,"Expiring Soon",
"Active")))</f>
        <v/>
      </c>
      <c r="J1036" s="8">
        <f>IF(C1036="","",COUNTIFS(purchase!$C:$C,$C1036,purchase!$E:$E,$E1036,purchase!$G:$G,"&gt;="&amp;$F1036,purchase!$G:$G,"&lt;="&amp;$G1036))</f>
        <v/>
      </c>
      <c r="K1036" s="9">
        <f>IF(COUNTIFS(purchase!$C:$C,$C1036,purchase!$E:$E,$E1036,purchase!$G:$G,"&gt;="&amp;$F1036,purchase!$G:$G,"&lt;="&amp;$G1036)=0,"",_xlfn.MAXIFS(purchase!$G:$G,purchase!$C:$C,$C1036,purchase!$E:$E,$E1036,purchase!$G:$G,"&gt;="&amp;$F1036,purchase!$G:$G,"&lt;="&amp;$G1036))</f>
        <v/>
      </c>
      <c r="L1036" s="4" t="n"/>
      <c r="M1036" s="4" t="n"/>
      <c r="N1036" s="10">
        <f>IF(M1036="","",SUMIFS(purchase!$N:$N,purchase!$C:$C,$C1036,purchase!$E:$E,$E1036,purchase!$G:$G,"&gt;="&amp;$F1036,purchase!$G:$G,"&lt;="&amp;$G1036))</f>
        <v/>
      </c>
      <c r="O1036" s="10">
        <f>IF(M1036="","",M1036-N1036)</f>
        <v/>
      </c>
      <c r="P1036" s="11">
        <f>IF(M1036=0,"",N1036/M1036)</f>
        <v/>
      </c>
      <c r="Q1036" s="12">
        <f>IF(OR(G1036="",O1036=""),"",
IF(AND(G1036&lt;TODAY(),O1036&gt;0),"YES","NO"))</f>
        <v/>
      </c>
      <c r="R1036" s="13" t="n"/>
      <c r="S1036" s="14" t="n"/>
      <c r="T1036" s="15">
        <f>IF(Q1036="YES", IF(R1036="Company",L1036*(1+S1036),IF(R1036="Vendor",L1036*(1-S1036),"")),"")</f>
        <v/>
      </c>
      <c r="U1036" s="15">
        <f>IF(Q1036="YES",O1036*T1036,"")</f>
        <v/>
      </c>
      <c r="V1036" s="16" t="n"/>
      <c r="W1036" s="17">
        <f>IF(Q1036="YES",G1036+V1036,"")</f>
        <v/>
      </c>
      <c r="X1036" s="18">
        <f>IF(Q1036="YES",IF(TODAY()&gt;W1036,"OVERDUE","WITHIN TIME"),"")</f>
        <v/>
      </c>
    </row>
    <row r="1037">
      <c r="A1037" s="3" t="n">
        <v>1033</v>
      </c>
      <c r="B1037" s="4" t="n"/>
      <c r="C1037" s="4" t="n"/>
      <c r="D1037" s="5">
        <f>IF(E1037="NRFC","Natural Rubber Field Coagulam","")</f>
        <v/>
      </c>
      <c r="E1037" s="4" t="n"/>
      <c r="F1037" s="6" t="n"/>
      <c r="G1037" s="6" t="n"/>
      <c r="H1037" s="7">
        <f>IF(G1037="","",G1037-TODAY())</f>
        <v/>
      </c>
      <c r="I1037" s="8">
        <f>IF(G1037="","",
IF(G1037&lt;TODAY(),
IF(O1037&gt;0,"Violated","Completed"),
IF(H1037&lt;=7,"Expiring Soon",
"Active")))</f>
        <v/>
      </c>
      <c r="J1037" s="8">
        <f>IF(C1037="","",COUNTIFS(purchase!$C:$C,$C1037,purchase!$E:$E,$E1037,purchase!$G:$G,"&gt;="&amp;$F1037,purchase!$G:$G,"&lt;="&amp;$G1037))</f>
        <v/>
      </c>
      <c r="K1037" s="9">
        <f>IF(COUNTIFS(purchase!$C:$C,$C1037,purchase!$E:$E,$E1037,purchase!$G:$G,"&gt;="&amp;$F1037,purchase!$G:$G,"&lt;="&amp;$G1037)=0,"",_xlfn.MAXIFS(purchase!$G:$G,purchase!$C:$C,$C1037,purchase!$E:$E,$E1037,purchase!$G:$G,"&gt;="&amp;$F1037,purchase!$G:$G,"&lt;="&amp;$G1037))</f>
        <v/>
      </c>
      <c r="L1037" s="4" t="n"/>
      <c r="M1037" s="4" t="n"/>
      <c r="N1037" s="10">
        <f>IF(M1037="","",SUMIFS(purchase!$N:$N,purchase!$C:$C,$C1037,purchase!$E:$E,$E1037,purchase!$G:$G,"&gt;="&amp;$F1037,purchase!$G:$G,"&lt;="&amp;$G1037))</f>
        <v/>
      </c>
      <c r="O1037" s="10">
        <f>IF(M1037="","",M1037-N1037)</f>
        <v/>
      </c>
      <c r="P1037" s="11">
        <f>IF(M1037=0,"",N1037/M1037)</f>
        <v/>
      </c>
      <c r="Q1037" s="12">
        <f>IF(OR(G1037="",O1037=""),"",
IF(AND(G1037&lt;TODAY(),O1037&gt;0),"YES","NO"))</f>
        <v/>
      </c>
      <c r="R1037" s="13" t="n"/>
      <c r="S1037" s="14" t="n"/>
      <c r="T1037" s="15">
        <f>IF(Q1037="YES", IF(R1037="Company",L1037*(1+S1037),IF(R1037="Vendor",L1037*(1-S1037),"")),"")</f>
        <v/>
      </c>
      <c r="U1037" s="15">
        <f>IF(Q1037="YES",O1037*T1037,"")</f>
        <v/>
      </c>
      <c r="V1037" s="16" t="n"/>
      <c r="W1037" s="17">
        <f>IF(Q1037="YES",G1037+V1037,"")</f>
        <v/>
      </c>
      <c r="X1037" s="18">
        <f>IF(Q1037="YES",IF(TODAY()&gt;W1037,"OVERDUE","WITHIN TIME"),"")</f>
        <v/>
      </c>
    </row>
    <row r="1038">
      <c r="A1038" s="3" t="n">
        <v>1034</v>
      </c>
      <c r="B1038" s="4" t="n"/>
      <c r="C1038" s="4" t="n"/>
      <c r="D1038" s="5">
        <f>IF(E1038="NRFC","Natural Rubber Field Coagulam","")</f>
        <v/>
      </c>
      <c r="E1038" s="4" t="n"/>
      <c r="F1038" s="6" t="n"/>
      <c r="G1038" s="6" t="n"/>
      <c r="H1038" s="7">
        <f>IF(G1038="","",G1038-TODAY())</f>
        <v/>
      </c>
      <c r="I1038" s="8">
        <f>IF(G1038="","",
IF(G1038&lt;TODAY(),
IF(O1038&gt;0,"Violated","Completed"),
IF(H1038&lt;=7,"Expiring Soon",
"Active")))</f>
        <v/>
      </c>
      <c r="J1038" s="8">
        <f>IF(C1038="","",COUNTIFS(purchase!$C:$C,$C1038,purchase!$E:$E,$E1038,purchase!$G:$G,"&gt;="&amp;$F1038,purchase!$G:$G,"&lt;="&amp;$G1038))</f>
        <v/>
      </c>
      <c r="K1038" s="9">
        <f>IF(COUNTIFS(purchase!$C:$C,$C1038,purchase!$E:$E,$E1038,purchase!$G:$G,"&gt;="&amp;$F1038,purchase!$G:$G,"&lt;="&amp;$G1038)=0,"",_xlfn.MAXIFS(purchase!$G:$G,purchase!$C:$C,$C1038,purchase!$E:$E,$E1038,purchase!$G:$G,"&gt;="&amp;$F1038,purchase!$G:$G,"&lt;="&amp;$G1038))</f>
        <v/>
      </c>
      <c r="L1038" s="4" t="n"/>
      <c r="M1038" s="4" t="n"/>
      <c r="N1038" s="10">
        <f>IF(M1038="","",SUMIFS(purchase!$N:$N,purchase!$C:$C,$C1038,purchase!$E:$E,$E1038,purchase!$G:$G,"&gt;="&amp;$F1038,purchase!$G:$G,"&lt;="&amp;$G1038))</f>
        <v/>
      </c>
      <c r="O1038" s="10">
        <f>IF(M1038="","",M1038-N1038)</f>
        <v/>
      </c>
      <c r="P1038" s="11">
        <f>IF(M1038=0,"",N1038/M1038)</f>
        <v/>
      </c>
      <c r="Q1038" s="12">
        <f>IF(OR(G1038="",O1038=""),"",
IF(AND(G1038&lt;TODAY(),O1038&gt;0),"YES","NO"))</f>
        <v/>
      </c>
      <c r="R1038" s="13" t="n"/>
      <c r="S1038" s="14" t="n"/>
      <c r="T1038" s="15">
        <f>IF(Q1038="YES", IF(R1038="Company",L1038*(1+S1038),IF(R1038="Vendor",L1038*(1-S1038),"")),"")</f>
        <v/>
      </c>
      <c r="U1038" s="15">
        <f>IF(Q1038="YES",O1038*T1038,"")</f>
        <v/>
      </c>
      <c r="V1038" s="16" t="n"/>
      <c r="W1038" s="17">
        <f>IF(Q1038="YES",G1038+V1038,"")</f>
        <v/>
      </c>
      <c r="X1038" s="18">
        <f>IF(Q1038="YES",IF(TODAY()&gt;W1038,"OVERDUE","WITHIN TIME"),"")</f>
        <v/>
      </c>
    </row>
    <row r="1039">
      <c r="A1039" s="3" t="n">
        <v>1035</v>
      </c>
      <c r="B1039" s="4" t="n"/>
      <c r="C1039" s="4" t="n"/>
      <c r="D1039" s="5">
        <f>IF(E1039="NRFC","Natural Rubber Field Coagulam","")</f>
        <v/>
      </c>
      <c r="E1039" s="4" t="n"/>
      <c r="F1039" s="6" t="n"/>
      <c r="G1039" s="6" t="n"/>
      <c r="H1039" s="7">
        <f>IF(G1039="","",G1039-TODAY())</f>
        <v/>
      </c>
      <c r="I1039" s="8">
        <f>IF(G1039="","",
IF(G1039&lt;TODAY(),
IF(O1039&gt;0,"Violated","Completed"),
IF(H1039&lt;=7,"Expiring Soon",
"Active")))</f>
        <v/>
      </c>
      <c r="J1039" s="8">
        <f>IF(C1039="","",COUNTIFS(purchase!$C:$C,$C1039,purchase!$E:$E,$E1039,purchase!$G:$G,"&gt;="&amp;$F1039,purchase!$G:$G,"&lt;="&amp;$G1039))</f>
        <v/>
      </c>
      <c r="K1039" s="9">
        <f>IF(COUNTIFS(purchase!$C:$C,$C1039,purchase!$E:$E,$E1039,purchase!$G:$G,"&gt;="&amp;$F1039,purchase!$G:$G,"&lt;="&amp;$G1039)=0,"",_xlfn.MAXIFS(purchase!$G:$G,purchase!$C:$C,$C1039,purchase!$E:$E,$E1039,purchase!$G:$G,"&gt;="&amp;$F1039,purchase!$G:$G,"&lt;="&amp;$G1039))</f>
        <v/>
      </c>
      <c r="L1039" s="4" t="n"/>
      <c r="M1039" s="4" t="n"/>
      <c r="N1039" s="10">
        <f>IF(M1039="","",SUMIFS(purchase!$N:$N,purchase!$C:$C,$C1039,purchase!$E:$E,$E1039,purchase!$G:$G,"&gt;="&amp;$F1039,purchase!$G:$G,"&lt;="&amp;$G1039))</f>
        <v/>
      </c>
      <c r="O1039" s="10">
        <f>IF(M1039="","",M1039-N1039)</f>
        <v/>
      </c>
      <c r="P1039" s="11">
        <f>IF(M1039=0,"",N1039/M1039)</f>
        <v/>
      </c>
      <c r="Q1039" s="12">
        <f>IF(OR(G1039="",O1039=""),"",
IF(AND(G1039&lt;TODAY(),O1039&gt;0),"YES","NO"))</f>
        <v/>
      </c>
      <c r="R1039" s="13" t="n"/>
      <c r="S1039" s="14" t="n"/>
      <c r="T1039" s="15">
        <f>IF(Q1039="YES", IF(R1039="Company",L1039*(1+S1039),IF(R1039="Vendor",L1039*(1-S1039),"")),"")</f>
        <v/>
      </c>
      <c r="U1039" s="15">
        <f>IF(Q1039="YES",O1039*T1039,"")</f>
        <v/>
      </c>
      <c r="V1039" s="16" t="n"/>
      <c r="W1039" s="17">
        <f>IF(Q1039="YES",G1039+V1039,"")</f>
        <v/>
      </c>
      <c r="X1039" s="18">
        <f>IF(Q1039="YES",IF(TODAY()&gt;W1039,"OVERDUE","WITHIN TIME"),"")</f>
        <v/>
      </c>
    </row>
    <row r="1040">
      <c r="A1040" s="3" t="n">
        <v>1036</v>
      </c>
      <c r="B1040" s="4" t="n"/>
      <c r="C1040" s="4" t="n"/>
      <c r="D1040" s="5">
        <f>IF(E1040="NRFC","Natural Rubber Field Coagulam","")</f>
        <v/>
      </c>
      <c r="E1040" s="4" t="n"/>
      <c r="F1040" s="6" t="n"/>
      <c r="G1040" s="6" t="n"/>
      <c r="H1040" s="7">
        <f>IF(G1040="","",G1040-TODAY())</f>
        <v/>
      </c>
      <c r="I1040" s="8">
        <f>IF(G1040="","",
IF(G1040&lt;TODAY(),
IF(O1040&gt;0,"Violated","Completed"),
IF(H1040&lt;=7,"Expiring Soon",
"Active")))</f>
        <v/>
      </c>
      <c r="J1040" s="8">
        <f>IF(C1040="","",COUNTIFS(purchase!$C:$C,$C1040,purchase!$E:$E,$E1040,purchase!$G:$G,"&gt;="&amp;$F1040,purchase!$G:$G,"&lt;="&amp;$G1040))</f>
        <v/>
      </c>
      <c r="K1040" s="9">
        <f>IF(COUNTIFS(purchase!$C:$C,$C1040,purchase!$E:$E,$E1040,purchase!$G:$G,"&gt;="&amp;$F1040,purchase!$G:$G,"&lt;="&amp;$G1040)=0,"",_xlfn.MAXIFS(purchase!$G:$G,purchase!$C:$C,$C1040,purchase!$E:$E,$E1040,purchase!$G:$G,"&gt;="&amp;$F1040,purchase!$G:$G,"&lt;="&amp;$G1040))</f>
        <v/>
      </c>
      <c r="L1040" s="4" t="n"/>
      <c r="M1040" s="4" t="n"/>
      <c r="N1040" s="10">
        <f>IF(M1040="","",SUMIFS(purchase!$N:$N,purchase!$C:$C,$C1040,purchase!$E:$E,$E1040,purchase!$G:$G,"&gt;="&amp;$F1040,purchase!$G:$G,"&lt;="&amp;$G1040))</f>
        <v/>
      </c>
      <c r="O1040" s="10">
        <f>IF(M1040="","",M1040-N1040)</f>
        <v/>
      </c>
      <c r="P1040" s="11">
        <f>IF(M1040=0,"",N1040/M1040)</f>
        <v/>
      </c>
      <c r="Q1040" s="12">
        <f>IF(OR(G1040="",O1040=""),"",
IF(AND(G1040&lt;TODAY(),O1040&gt;0),"YES","NO"))</f>
        <v/>
      </c>
      <c r="R1040" s="13" t="n"/>
      <c r="S1040" s="14" t="n"/>
      <c r="T1040" s="15">
        <f>IF(Q1040="YES", IF(R1040="Company",L1040*(1+S1040),IF(R1040="Vendor",L1040*(1-S1040),"")),"")</f>
        <v/>
      </c>
      <c r="U1040" s="15">
        <f>IF(Q1040="YES",O1040*T1040,"")</f>
        <v/>
      </c>
      <c r="V1040" s="16" t="n"/>
      <c r="W1040" s="17">
        <f>IF(Q1040="YES",G1040+V1040,"")</f>
        <v/>
      </c>
      <c r="X1040" s="18">
        <f>IF(Q1040="YES",IF(TODAY()&gt;W1040,"OVERDUE","WITHIN TIME"),"")</f>
        <v/>
      </c>
    </row>
    <row r="1041">
      <c r="A1041" s="3" t="n">
        <v>1037</v>
      </c>
      <c r="B1041" s="4" t="n"/>
      <c r="C1041" s="4" t="n"/>
      <c r="D1041" s="5">
        <f>IF(E1041="NRFC","Natural Rubber Field Coagulam","")</f>
        <v/>
      </c>
      <c r="E1041" s="4" t="n"/>
      <c r="F1041" s="6" t="n"/>
      <c r="G1041" s="6" t="n"/>
      <c r="H1041" s="7">
        <f>IF(G1041="","",G1041-TODAY())</f>
        <v/>
      </c>
      <c r="I1041" s="8">
        <f>IF(G1041="","",
IF(G1041&lt;TODAY(),
IF(O1041&gt;0,"Violated","Completed"),
IF(H1041&lt;=7,"Expiring Soon",
"Active")))</f>
        <v/>
      </c>
      <c r="J1041" s="8">
        <f>IF(C1041="","",COUNTIFS(purchase!$C:$C,$C1041,purchase!$E:$E,$E1041,purchase!$G:$G,"&gt;="&amp;$F1041,purchase!$G:$G,"&lt;="&amp;$G1041))</f>
        <v/>
      </c>
      <c r="K1041" s="9">
        <f>IF(COUNTIFS(purchase!$C:$C,$C1041,purchase!$E:$E,$E1041,purchase!$G:$G,"&gt;="&amp;$F1041,purchase!$G:$G,"&lt;="&amp;$G1041)=0,"",_xlfn.MAXIFS(purchase!$G:$G,purchase!$C:$C,$C1041,purchase!$E:$E,$E1041,purchase!$G:$G,"&gt;="&amp;$F1041,purchase!$G:$G,"&lt;="&amp;$G1041))</f>
        <v/>
      </c>
      <c r="L1041" s="4" t="n"/>
      <c r="M1041" s="4" t="n"/>
      <c r="N1041" s="10">
        <f>IF(M1041="","",SUMIFS(purchase!$N:$N,purchase!$C:$C,$C1041,purchase!$E:$E,$E1041,purchase!$G:$G,"&gt;="&amp;$F1041,purchase!$G:$G,"&lt;="&amp;$G1041))</f>
        <v/>
      </c>
      <c r="O1041" s="10">
        <f>IF(M1041="","",M1041-N1041)</f>
        <v/>
      </c>
      <c r="P1041" s="11">
        <f>IF(M1041=0,"",N1041/M1041)</f>
        <v/>
      </c>
      <c r="Q1041" s="12">
        <f>IF(OR(G1041="",O1041=""),"",
IF(AND(G1041&lt;TODAY(),O1041&gt;0),"YES","NO"))</f>
        <v/>
      </c>
      <c r="R1041" s="13" t="n"/>
      <c r="S1041" s="14" t="n"/>
      <c r="T1041" s="15">
        <f>IF(Q1041="YES", IF(R1041="Company",L1041*(1+S1041),IF(R1041="Vendor",L1041*(1-S1041),"")),"")</f>
        <v/>
      </c>
      <c r="U1041" s="15">
        <f>IF(Q1041="YES",O1041*T1041,"")</f>
        <v/>
      </c>
      <c r="V1041" s="16" t="n"/>
      <c r="W1041" s="17">
        <f>IF(Q1041="YES",G1041+V1041,"")</f>
        <v/>
      </c>
      <c r="X1041" s="18">
        <f>IF(Q1041="YES",IF(TODAY()&gt;W1041,"OVERDUE","WITHIN TIME"),"")</f>
        <v/>
      </c>
    </row>
    <row r="1042">
      <c r="A1042" s="3" t="n">
        <v>1038</v>
      </c>
      <c r="B1042" s="4" t="n"/>
      <c r="C1042" s="4" t="n"/>
      <c r="D1042" s="5">
        <f>IF(E1042="NRFC","Natural Rubber Field Coagulam","")</f>
        <v/>
      </c>
      <c r="E1042" s="4" t="n"/>
      <c r="F1042" s="6" t="n"/>
      <c r="G1042" s="6" t="n"/>
      <c r="H1042" s="7">
        <f>IF(G1042="","",G1042-TODAY())</f>
        <v/>
      </c>
      <c r="I1042" s="8">
        <f>IF(G1042="","",
IF(G1042&lt;TODAY(),
IF(O1042&gt;0,"Violated","Completed"),
IF(H1042&lt;=7,"Expiring Soon",
"Active")))</f>
        <v/>
      </c>
      <c r="J1042" s="8">
        <f>IF(C1042="","",COUNTIFS(purchase!$C:$C,$C1042,purchase!$E:$E,$E1042,purchase!$G:$G,"&gt;="&amp;$F1042,purchase!$G:$G,"&lt;="&amp;$G1042))</f>
        <v/>
      </c>
      <c r="K1042" s="9">
        <f>IF(COUNTIFS(purchase!$C:$C,$C1042,purchase!$E:$E,$E1042,purchase!$G:$G,"&gt;="&amp;$F1042,purchase!$G:$G,"&lt;="&amp;$G1042)=0,"",_xlfn.MAXIFS(purchase!$G:$G,purchase!$C:$C,$C1042,purchase!$E:$E,$E1042,purchase!$G:$G,"&gt;="&amp;$F1042,purchase!$G:$G,"&lt;="&amp;$G1042))</f>
        <v/>
      </c>
      <c r="L1042" s="4" t="n"/>
      <c r="M1042" s="4" t="n"/>
      <c r="N1042" s="10">
        <f>IF(M1042="","",SUMIFS(purchase!$N:$N,purchase!$C:$C,$C1042,purchase!$E:$E,$E1042,purchase!$G:$G,"&gt;="&amp;$F1042,purchase!$G:$G,"&lt;="&amp;$G1042))</f>
        <v/>
      </c>
      <c r="O1042" s="10">
        <f>IF(M1042="","",M1042-N1042)</f>
        <v/>
      </c>
      <c r="P1042" s="11">
        <f>IF(M1042=0,"",N1042/M1042)</f>
        <v/>
      </c>
      <c r="Q1042" s="12">
        <f>IF(OR(G1042="",O1042=""),"",
IF(AND(G1042&lt;TODAY(),O1042&gt;0),"YES","NO"))</f>
        <v/>
      </c>
      <c r="R1042" s="13" t="n"/>
      <c r="S1042" s="14" t="n"/>
      <c r="T1042" s="15">
        <f>IF(Q1042="YES", IF(R1042="Company",L1042*(1+S1042),IF(R1042="Vendor",L1042*(1-S1042),"")),"")</f>
        <v/>
      </c>
      <c r="U1042" s="15">
        <f>IF(Q1042="YES",O1042*T1042,"")</f>
        <v/>
      </c>
      <c r="V1042" s="16" t="n"/>
      <c r="W1042" s="17">
        <f>IF(Q1042="YES",G1042+V1042,"")</f>
        <v/>
      </c>
      <c r="X1042" s="18">
        <f>IF(Q1042="YES",IF(TODAY()&gt;W1042,"OVERDUE","WITHIN TIME"),"")</f>
        <v/>
      </c>
    </row>
    <row r="1043">
      <c r="A1043" s="3" t="n">
        <v>1039</v>
      </c>
      <c r="B1043" s="4" t="n"/>
      <c r="C1043" s="4" t="n"/>
      <c r="D1043" s="5">
        <f>IF(E1043="NRFC","Natural Rubber Field Coagulam","")</f>
        <v/>
      </c>
      <c r="E1043" s="4" t="n"/>
      <c r="F1043" s="6" t="n"/>
      <c r="G1043" s="6" t="n"/>
      <c r="H1043" s="7">
        <f>IF(G1043="","",G1043-TODAY())</f>
        <v/>
      </c>
      <c r="I1043" s="8">
        <f>IF(G1043="","",
IF(G1043&lt;TODAY(),
IF(O1043&gt;0,"Violated","Completed"),
IF(H1043&lt;=7,"Expiring Soon",
"Active")))</f>
        <v/>
      </c>
      <c r="J1043" s="8">
        <f>IF(C1043="","",COUNTIFS(purchase!$C:$C,$C1043,purchase!$E:$E,$E1043,purchase!$G:$G,"&gt;="&amp;$F1043,purchase!$G:$G,"&lt;="&amp;$G1043))</f>
        <v/>
      </c>
      <c r="K1043" s="9">
        <f>IF(COUNTIFS(purchase!$C:$C,$C1043,purchase!$E:$E,$E1043,purchase!$G:$G,"&gt;="&amp;$F1043,purchase!$G:$G,"&lt;="&amp;$G1043)=0,"",_xlfn.MAXIFS(purchase!$G:$G,purchase!$C:$C,$C1043,purchase!$E:$E,$E1043,purchase!$G:$G,"&gt;="&amp;$F1043,purchase!$G:$G,"&lt;="&amp;$G1043))</f>
        <v/>
      </c>
      <c r="L1043" s="4" t="n"/>
      <c r="M1043" s="4" t="n"/>
      <c r="N1043" s="10">
        <f>IF(M1043="","",SUMIFS(purchase!$N:$N,purchase!$C:$C,$C1043,purchase!$E:$E,$E1043,purchase!$G:$G,"&gt;="&amp;$F1043,purchase!$G:$G,"&lt;="&amp;$G1043))</f>
        <v/>
      </c>
      <c r="O1043" s="10">
        <f>IF(M1043="","",M1043-N1043)</f>
        <v/>
      </c>
      <c r="P1043" s="11">
        <f>IF(M1043=0,"",N1043/M1043)</f>
        <v/>
      </c>
      <c r="Q1043" s="12">
        <f>IF(OR(G1043="",O1043=""),"",
IF(AND(G1043&lt;TODAY(),O1043&gt;0),"YES","NO"))</f>
        <v/>
      </c>
      <c r="R1043" s="13" t="n"/>
      <c r="S1043" s="14" t="n"/>
      <c r="T1043" s="15">
        <f>IF(Q1043="YES", IF(R1043="Company",L1043*(1+S1043),IF(R1043="Vendor",L1043*(1-S1043),"")),"")</f>
        <v/>
      </c>
      <c r="U1043" s="15">
        <f>IF(Q1043="YES",O1043*T1043,"")</f>
        <v/>
      </c>
      <c r="V1043" s="16" t="n"/>
      <c r="W1043" s="17">
        <f>IF(Q1043="YES",G1043+V1043,"")</f>
        <v/>
      </c>
      <c r="X1043" s="18">
        <f>IF(Q1043="YES",IF(TODAY()&gt;W1043,"OVERDUE","WITHIN TIME"),"")</f>
        <v/>
      </c>
    </row>
    <row r="1044">
      <c r="A1044" s="3" t="n">
        <v>1040</v>
      </c>
      <c r="B1044" s="4" t="n"/>
      <c r="C1044" s="4" t="n"/>
      <c r="D1044" s="5">
        <f>IF(E1044="NRFC","Natural Rubber Field Coagulam","")</f>
        <v/>
      </c>
      <c r="E1044" s="4" t="n"/>
      <c r="F1044" s="6" t="n"/>
      <c r="G1044" s="6" t="n"/>
      <c r="H1044" s="7">
        <f>IF(G1044="","",G1044-TODAY())</f>
        <v/>
      </c>
      <c r="I1044" s="8">
        <f>IF(G1044="","",
IF(G1044&lt;TODAY(),
IF(O1044&gt;0,"Violated","Completed"),
IF(H1044&lt;=7,"Expiring Soon",
"Active")))</f>
        <v/>
      </c>
      <c r="J1044" s="8">
        <f>IF(C1044="","",COUNTIFS(purchase!$C:$C,$C1044,purchase!$E:$E,$E1044,purchase!$G:$G,"&gt;="&amp;$F1044,purchase!$G:$G,"&lt;="&amp;$G1044))</f>
        <v/>
      </c>
      <c r="K1044" s="9">
        <f>IF(COUNTIFS(purchase!$C:$C,$C1044,purchase!$E:$E,$E1044,purchase!$G:$G,"&gt;="&amp;$F1044,purchase!$G:$G,"&lt;="&amp;$G1044)=0,"",_xlfn.MAXIFS(purchase!$G:$G,purchase!$C:$C,$C1044,purchase!$E:$E,$E1044,purchase!$G:$G,"&gt;="&amp;$F1044,purchase!$G:$G,"&lt;="&amp;$G1044))</f>
        <v/>
      </c>
      <c r="L1044" s="4" t="n"/>
      <c r="M1044" s="4" t="n"/>
      <c r="N1044" s="10">
        <f>IF(M1044="","",SUMIFS(purchase!$N:$N,purchase!$C:$C,$C1044,purchase!$E:$E,$E1044,purchase!$G:$G,"&gt;="&amp;$F1044,purchase!$G:$G,"&lt;="&amp;$G1044))</f>
        <v/>
      </c>
      <c r="O1044" s="10">
        <f>IF(M1044="","",M1044-N1044)</f>
        <v/>
      </c>
      <c r="P1044" s="11">
        <f>IF(M1044=0,"",N1044/M1044)</f>
        <v/>
      </c>
      <c r="Q1044" s="12">
        <f>IF(OR(G1044="",O1044=""),"",
IF(AND(G1044&lt;TODAY(),O1044&gt;0),"YES","NO"))</f>
        <v/>
      </c>
      <c r="R1044" s="13" t="n"/>
      <c r="S1044" s="14" t="n"/>
      <c r="T1044" s="15">
        <f>IF(Q1044="YES", IF(R1044="Company",L1044*(1+S1044),IF(R1044="Vendor",L1044*(1-S1044),"")),"")</f>
        <v/>
      </c>
      <c r="U1044" s="15">
        <f>IF(Q1044="YES",O1044*T1044,"")</f>
        <v/>
      </c>
      <c r="V1044" s="16" t="n"/>
      <c r="W1044" s="17">
        <f>IF(Q1044="YES",G1044+V1044,"")</f>
        <v/>
      </c>
      <c r="X1044" s="18">
        <f>IF(Q1044="YES",IF(TODAY()&gt;W1044,"OVERDUE","WITHIN TIME"),"")</f>
        <v/>
      </c>
    </row>
    <row r="1045">
      <c r="A1045" s="3" t="n">
        <v>1041</v>
      </c>
      <c r="B1045" s="4" t="n"/>
      <c r="C1045" s="4" t="n"/>
      <c r="D1045" s="5">
        <f>IF(E1045="NRFC","Natural Rubber Field Coagulam","")</f>
        <v/>
      </c>
      <c r="E1045" s="4" t="n"/>
      <c r="F1045" s="6" t="n"/>
      <c r="G1045" s="6" t="n"/>
      <c r="H1045" s="7">
        <f>IF(G1045="","",G1045-TODAY())</f>
        <v/>
      </c>
      <c r="I1045" s="8">
        <f>IF(G1045="","",
IF(G1045&lt;TODAY(),
IF(O1045&gt;0,"Violated","Completed"),
IF(H1045&lt;=7,"Expiring Soon",
"Active")))</f>
        <v/>
      </c>
      <c r="J1045" s="8">
        <f>IF(C1045="","",COUNTIFS(purchase!$C:$C,$C1045,purchase!$E:$E,$E1045,purchase!$G:$G,"&gt;="&amp;$F1045,purchase!$G:$G,"&lt;="&amp;$G1045))</f>
        <v/>
      </c>
      <c r="K1045" s="9">
        <f>IF(COUNTIFS(purchase!$C:$C,$C1045,purchase!$E:$E,$E1045,purchase!$G:$G,"&gt;="&amp;$F1045,purchase!$G:$G,"&lt;="&amp;$G1045)=0,"",_xlfn.MAXIFS(purchase!$G:$G,purchase!$C:$C,$C1045,purchase!$E:$E,$E1045,purchase!$G:$G,"&gt;="&amp;$F1045,purchase!$G:$G,"&lt;="&amp;$G1045))</f>
        <v/>
      </c>
      <c r="L1045" s="4" t="n"/>
      <c r="M1045" s="4" t="n"/>
      <c r="N1045" s="10">
        <f>IF(M1045="","",SUMIFS(purchase!$N:$N,purchase!$C:$C,$C1045,purchase!$E:$E,$E1045,purchase!$G:$G,"&gt;="&amp;$F1045,purchase!$G:$G,"&lt;="&amp;$G1045))</f>
        <v/>
      </c>
      <c r="O1045" s="10">
        <f>IF(M1045="","",M1045-N1045)</f>
        <v/>
      </c>
      <c r="P1045" s="11">
        <f>IF(M1045=0,"",N1045/M1045)</f>
        <v/>
      </c>
      <c r="Q1045" s="12">
        <f>IF(OR(G1045="",O1045=""),"",
IF(AND(G1045&lt;TODAY(),O1045&gt;0),"YES","NO"))</f>
        <v/>
      </c>
      <c r="R1045" s="13" t="n"/>
      <c r="S1045" s="14" t="n"/>
      <c r="T1045" s="15">
        <f>IF(Q1045="YES", IF(R1045="Company",L1045*(1+S1045),IF(R1045="Vendor",L1045*(1-S1045),"")),"")</f>
        <v/>
      </c>
      <c r="U1045" s="15">
        <f>IF(Q1045="YES",O1045*T1045,"")</f>
        <v/>
      </c>
      <c r="V1045" s="16" t="n"/>
      <c r="W1045" s="17">
        <f>IF(Q1045="YES",G1045+V1045,"")</f>
        <v/>
      </c>
      <c r="X1045" s="18">
        <f>IF(Q1045="YES",IF(TODAY()&gt;W1045,"OVERDUE","WITHIN TIME"),"")</f>
        <v/>
      </c>
    </row>
    <row r="1046">
      <c r="A1046" s="3" t="n">
        <v>1042</v>
      </c>
      <c r="B1046" s="4" t="n"/>
      <c r="C1046" s="4" t="n"/>
      <c r="D1046" s="5">
        <f>IF(E1046="NRFC","Natural Rubber Field Coagulam","")</f>
        <v/>
      </c>
      <c r="E1046" s="4" t="n"/>
      <c r="F1046" s="6" t="n"/>
      <c r="G1046" s="6" t="n"/>
      <c r="H1046" s="7">
        <f>IF(G1046="","",G1046-TODAY())</f>
        <v/>
      </c>
      <c r="I1046" s="8">
        <f>IF(G1046="","",
IF(G1046&lt;TODAY(),
IF(O1046&gt;0,"Violated","Completed"),
IF(H1046&lt;=7,"Expiring Soon",
"Active")))</f>
        <v/>
      </c>
      <c r="J1046" s="8">
        <f>IF(C1046="","",COUNTIFS(purchase!$C:$C,$C1046,purchase!$E:$E,$E1046,purchase!$G:$G,"&gt;="&amp;$F1046,purchase!$G:$G,"&lt;="&amp;$G1046))</f>
        <v/>
      </c>
      <c r="K1046" s="9">
        <f>IF(COUNTIFS(purchase!$C:$C,$C1046,purchase!$E:$E,$E1046,purchase!$G:$G,"&gt;="&amp;$F1046,purchase!$G:$G,"&lt;="&amp;$G1046)=0,"",_xlfn.MAXIFS(purchase!$G:$G,purchase!$C:$C,$C1046,purchase!$E:$E,$E1046,purchase!$G:$G,"&gt;="&amp;$F1046,purchase!$G:$G,"&lt;="&amp;$G1046))</f>
        <v/>
      </c>
      <c r="L1046" s="4" t="n"/>
      <c r="M1046" s="4" t="n"/>
      <c r="N1046" s="10">
        <f>IF(M1046="","",SUMIFS(purchase!$N:$N,purchase!$C:$C,$C1046,purchase!$E:$E,$E1046,purchase!$G:$G,"&gt;="&amp;$F1046,purchase!$G:$G,"&lt;="&amp;$G1046))</f>
        <v/>
      </c>
      <c r="O1046" s="10">
        <f>IF(M1046="","",M1046-N1046)</f>
        <v/>
      </c>
      <c r="P1046" s="11">
        <f>IF(M1046=0,"",N1046/M1046)</f>
        <v/>
      </c>
      <c r="Q1046" s="12">
        <f>IF(OR(G1046="",O1046=""),"",
IF(AND(G1046&lt;TODAY(),O1046&gt;0),"YES","NO"))</f>
        <v/>
      </c>
      <c r="R1046" s="13" t="n"/>
      <c r="S1046" s="14" t="n"/>
      <c r="T1046" s="15">
        <f>IF(Q1046="YES", IF(R1046="Company",L1046*(1+S1046),IF(R1046="Vendor",L1046*(1-S1046),"")),"")</f>
        <v/>
      </c>
      <c r="U1046" s="15">
        <f>IF(Q1046="YES",O1046*T1046,"")</f>
        <v/>
      </c>
      <c r="V1046" s="16" t="n"/>
      <c r="W1046" s="17">
        <f>IF(Q1046="YES",G1046+V1046,"")</f>
        <v/>
      </c>
      <c r="X1046" s="18">
        <f>IF(Q1046="YES",IF(TODAY()&gt;W1046,"OVERDUE","WITHIN TIME"),"")</f>
        <v/>
      </c>
    </row>
    <row r="1047">
      <c r="A1047" s="3" t="n">
        <v>1043</v>
      </c>
      <c r="B1047" s="4" t="n"/>
      <c r="C1047" s="4" t="n"/>
      <c r="D1047" s="5">
        <f>IF(E1047="NRFC","Natural Rubber Field Coagulam","")</f>
        <v/>
      </c>
      <c r="E1047" s="4" t="n"/>
      <c r="F1047" s="6" t="n"/>
      <c r="G1047" s="6" t="n"/>
      <c r="H1047" s="7">
        <f>IF(G1047="","",G1047-TODAY())</f>
        <v/>
      </c>
      <c r="I1047" s="8">
        <f>IF(G1047="","",
IF(G1047&lt;TODAY(),
IF(O1047&gt;0,"Violated","Completed"),
IF(H1047&lt;=7,"Expiring Soon",
"Active")))</f>
        <v/>
      </c>
      <c r="J1047" s="8">
        <f>IF(C1047="","",COUNTIFS(purchase!$C:$C,$C1047,purchase!$E:$E,$E1047,purchase!$G:$G,"&gt;="&amp;$F1047,purchase!$G:$G,"&lt;="&amp;$G1047))</f>
        <v/>
      </c>
      <c r="K1047" s="9">
        <f>IF(COUNTIFS(purchase!$C:$C,$C1047,purchase!$E:$E,$E1047,purchase!$G:$G,"&gt;="&amp;$F1047,purchase!$G:$G,"&lt;="&amp;$G1047)=0,"",_xlfn.MAXIFS(purchase!$G:$G,purchase!$C:$C,$C1047,purchase!$E:$E,$E1047,purchase!$G:$G,"&gt;="&amp;$F1047,purchase!$G:$G,"&lt;="&amp;$G1047))</f>
        <v/>
      </c>
      <c r="L1047" s="4" t="n"/>
      <c r="M1047" s="4" t="n"/>
      <c r="N1047" s="10">
        <f>IF(M1047="","",SUMIFS(purchase!$N:$N,purchase!$C:$C,$C1047,purchase!$E:$E,$E1047,purchase!$G:$G,"&gt;="&amp;$F1047,purchase!$G:$G,"&lt;="&amp;$G1047))</f>
        <v/>
      </c>
      <c r="O1047" s="10">
        <f>IF(M1047="","",M1047-N1047)</f>
        <v/>
      </c>
      <c r="P1047" s="11">
        <f>IF(M1047=0,"",N1047/M1047)</f>
        <v/>
      </c>
      <c r="Q1047" s="12">
        <f>IF(OR(G1047="",O1047=""),"",
IF(AND(G1047&lt;TODAY(),O1047&gt;0),"YES","NO"))</f>
        <v/>
      </c>
      <c r="R1047" s="13" t="n"/>
      <c r="S1047" s="14" t="n"/>
      <c r="T1047" s="15">
        <f>IF(Q1047="YES", IF(R1047="Company",L1047*(1+S1047),IF(R1047="Vendor",L1047*(1-S1047),"")),"")</f>
        <v/>
      </c>
      <c r="U1047" s="15">
        <f>IF(Q1047="YES",O1047*T1047,"")</f>
        <v/>
      </c>
      <c r="V1047" s="16" t="n"/>
      <c r="W1047" s="17">
        <f>IF(Q1047="YES",G1047+V1047,"")</f>
        <v/>
      </c>
      <c r="X1047" s="18">
        <f>IF(Q1047="YES",IF(TODAY()&gt;W1047,"OVERDUE","WITHIN TIME"),"")</f>
        <v/>
      </c>
    </row>
    <row r="1048">
      <c r="A1048" s="3" t="n">
        <v>1044</v>
      </c>
      <c r="B1048" s="4" t="n"/>
      <c r="C1048" s="4" t="n"/>
      <c r="D1048" s="5">
        <f>IF(E1048="NRFC","Natural Rubber Field Coagulam","")</f>
        <v/>
      </c>
      <c r="E1048" s="4" t="n"/>
      <c r="F1048" s="6" t="n"/>
      <c r="G1048" s="6" t="n"/>
      <c r="H1048" s="7">
        <f>IF(G1048="","",G1048-TODAY())</f>
        <v/>
      </c>
      <c r="I1048" s="8">
        <f>IF(G1048="","",
IF(G1048&lt;TODAY(),
IF(O1048&gt;0,"Violated","Completed"),
IF(H1048&lt;=7,"Expiring Soon",
"Active")))</f>
        <v/>
      </c>
      <c r="J1048" s="8">
        <f>IF(C1048="","",COUNTIFS(purchase!$C:$C,$C1048,purchase!$E:$E,$E1048,purchase!$G:$G,"&gt;="&amp;$F1048,purchase!$G:$G,"&lt;="&amp;$G1048))</f>
        <v/>
      </c>
      <c r="K1048" s="9">
        <f>IF(COUNTIFS(purchase!$C:$C,$C1048,purchase!$E:$E,$E1048,purchase!$G:$G,"&gt;="&amp;$F1048,purchase!$G:$G,"&lt;="&amp;$G1048)=0,"",_xlfn.MAXIFS(purchase!$G:$G,purchase!$C:$C,$C1048,purchase!$E:$E,$E1048,purchase!$G:$G,"&gt;="&amp;$F1048,purchase!$G:$G,"&lt;="&amp;$G1048))</f>
        <v/>
      </c>
      <c r="L1048" s="4" t="n"/>
      <c r="M1048" s="4" t="n"/>
      <c r="N1048" s="10">
        <f>IF(M1048="","",SUMIFS(purchase!$N:$N,purchase!$C:$C,$C1048,purchase!$E:$E,$E1048,purchase!$G:$G,"&gt;="&amp;$F1048,purchase!$G:$G,"&lt;="&amp;$G1048))</f>
        <v/>
      </c>
      <c r="O1048" s="10">
        <f>IF(M1048="","",M1048-N1048)</f>
        <v/>
      </c>
      <c r="P1048" s="11">
        <f>IF(M1048=0,"",N1048/M1048)</f>
        <v/>
      </c>
      <c r="Q1048" s="12">
        <f>IF(OR(G1048="",O1048=""),"",
IF(AND(G1048&lt;TODAY(),O1048&gt;0),"YES","NO"))</f>
        <v/>
      </c>
      <c r="R1048" s="13" t="n"/>
      <c r="S1048" s="14" t="n"/>
      <c r="T1048" s="15">
        <f>IF(Q1048="YES", IF(R1048="Company",L1048*(1+S1048),IF(R1048="Vendor",L1048*(1-S1048),"")),"")</f>
        <v/>
      </c>
      <c r="U1048" s="15">
        <f>IF(Q1048="YES",O1048*T1048,"")</f>
        <v/>
      </c>
      <c r="V1048" s="16" t="n"/>
      <c r="W1048" s="17">
        <f>IF(Q1048="YES",G1048+V1048,"")</f>
        <v/>
      </c>
      <c r="X1048" s="18">
        <f>IF(Q1048="YES",IF(TODAY()&gt;W1048,"OVERDUE","WITHIN TIME"),"")</f>
        <v/>
      </c>
    </row>
    <row r="1049">
      <c r="A1049" s="3" t="n">
        <v>1045</v>
      </c>
      <c r="B1049" s="4" t="n"/>
      <c r="C1049" s="4" t="n"/>
      <c r="D1049" s="5">
        <f>IF(E1049="NRFC","Natural Rubber Field Coagulam","")</f>
        <v/>
      </c>
      <c r="E1049" s="4" t="n"/>
      <c r="F1049" s="6" t="n"/>
      <c r="G1049" s="6" t="n"/>
      <c r="H1049" s="7">
        <f>IF(G1049="","",G1049-TODAY())</f>
        <v/>
      </c>
      <c r="I1049" s="8">
        <f>IF(G1049="","",
IF(G1049&lt;TODAY(),
IF(O1049&gt;0,"Violated","Completed"),
IF(H1049&lt;=7,"Expiring Soon",
"Active")))</f>
        <v/>
      </c>
      <c r="J1049" s="8">
        <f>IF(C1049="","",COUNTIFS(purchase!$C:$C,$C1049,purchase!$E:$E,$E1049,purchase!$G:$G,"&gt;="&amp;$F1049,purchase!$G:$G,"&lt;="&amp;$G1049))</f>
        <v/>
      </c>
      <c r="K1049" s="9">
        <f>IF(COUNTIFS(purchase!$C:$C,$C1049,purchase!$E:$E,$E1049,purchase!$G:$G,"&gt;="&amp;$F1049,purchase!$G:$G,"&lt;="&amp;$G1049)=0,"",_xlfn.MAXIFS(purchase!$G:$G,purchase!$C:$C,$C1049,purchase!$E:$E,$E1049,purchase!$G:$G,"&gt;="&amp;$F1049,purchase!$G:$G,"&lt;="&amp;$G1049))</f>
        <v/>
      </c>
      <c r="L1049" s="4" t="n"/>
      <c r="M1049" s="4" t="n"/>
      <c r="N1049" s="10">
        <f>IF(M1049="","",SUMIFS(purchase!$N:$N,purchase!$C:$C,$C1049,purchase!$E:$E,$E1049,purchase!$G:$G,"&gt;="&amp;$F1049,purchase!$G:$G,"&lt;="&amp;$G1049))</f>
        <v/>
      </c>
      <c r="O1049" s="10">
        <f>IF(M1049="","",M1049-N1049)</f>
        <v/>
      </c>
      <c r="P1049" s="11">
        <f>IF(M1049=0,"",N1049/M1049)</f>
        <v/>
      </c>
      <c r="Q1049" s="12">
        <f>IF(OR(G1049="",O1049=""),"",
IF(AND(G1049&lt;TODAY(),O1049&gt;0),"YES","NO"))</f>
        <v/>
      </c>
      <c r="R1049" s="13" t="n"/>
      <c r="S1049" s="14" t="n"/>
      <c r="T1049" s="15">
        <f>IF(Q1049="YES", IF(R1049="Company",L1049*(1+S1049),IF(R1049="Vendor",L1049*(1-S1049),"")),"")</f>
        <v/>
      </c>
      <c r="U1049" s="15">
        <f>IF(Q1049="YES",O1049*T1049,"")</f>
        <v/>
      </c>
      <c r="V1049" s="16" t="n"/>
      <c r="W1049" s="17">
        <f>IF(Q1049="YES",G1049+V1049,"")</f>
        <v/>
      </c>
      <c r="X1049" s="18">
        <f>IF(Q1049="YES",IF(TODAY()&gt;W1049,"OVERDUE","WITHIN TIME"),"")</f>
        <v/>
      </c>
    </row>
    <row r="1050">
      <c r="A1050" s="3" t="n">
        <v>1046</v>
      </c>
      <c r="B1050" s="4" t="n"/>
      <c r="C1050" s="4" t="n"/>
      <c r="D1050" s="5">
        <f>IF(E1050="NRFC","Natural Rubber Field Coagulam","")</f>
        <v/>
      </c>
      <c r="E1050" s="4" t="n"/>
      <c r="F1050" s="6" t="n"/>
      <c r="G1050" s="6" t="n"/>
      <c r="H1050" s="7">
        <f>IF(G1050="","",G1050-TODAY())</f>
        <v/>
      </c>
      <c r="I1050" s="8">
        <f>IF(G1050="","",
IF(G1050&lt;TODAY(),
IF(O1050&gt;0,"Violated","Completed"),
IF(H1050&lt;=7,"Expiring Soon",
"Active")))</f>
        <v/>
      </c>
      <c r="J1050" s="8">
        <f>IF(C1050="","",COUNTIFS(purchase!$C:$C,$C1050,purchase!$E:$E,$E1050,purchase!$G:$G,"&gt;="&amp;$F1050,purchase!$G:$G,"&lt;="&amp;$G1050))</f>
        <v/>
      </c>
      <c r="K1050" s="9">
        <f>IF(COUNTIFS(purchase!$C:$C,$C1050,purchase!$E:$E,$E1050,purchase!$G:$G,"&gt;="&amp;$F1050,purchase!$G:$G,"&lt;="&amp;$G1050)=0,"",_xlfn.MAXIFS(purchase!$G:$G,purchase!$C:$C,$C1050,purchase!$E:$E,$E1050,purchase!$G:$G,"&gt;="&amp;$F1050,purchase!$G:$G,"&lt;="&amp;$G1050))</f>
        <v/>
      </c>
      <c r="L1050" s="4" t="n"/>
      <c r="M1050" s="4" t="n"/>
      <c r="N1050" s="10">
        <f>IF(M1050="","",SUMIFS(purchase!$N:$N,purchase!$C:$C,$C1050,purchase!$E:$E,$E1050,purchase!$G:$G,"&gt;="&amp;$F1050,purchase!$G:$G,"&lt;="&amp;$G1050))</f>
        <v/>
      </c>
      <c r="O1050" s="10">
        <f>IF(M1050="","",M1050-N1050)</f>
        <v/>
      </c>
      <c r="P1050" s="11">
        <f>IF(M1050=0,"",N1050/M1050)</f>
        <v/>
      </c>
      <c r="Q1050" s="12">
        <f>IF(OR(G1050="",O1050=""),"",
IF(AND(G1050&lt;TODAY(),O1050&gt;0),"YES","NO"))</f>
        <v/>
      </c>
      <c r="R1050" s="13" t="n"/>
      <c r="S1050" s="14" t="n"/>
      <c r="T1050" s="15">
        <f>IF(Q1050="YES", IF(R1050="Company",L1050*(1+S1050),IF(R1050="Vendor",L1050*(1-S1050),"")),"")</f>
        <v/>
      </c>
      <c r="U1050" s="15">
        <f>IF(Q1050="YES",O1050*T1050,"")</f>
        <v/>
      </c>
      <c r="V1050" s="16" t="n"/>
      <c r="W1050" s="17">
        <f>IF(Q1050="YES",G1050+V1050,"")</f>
        <v/>
      </c>
      <c r="X1050" s="18">
        <f>IF(Q1050="YES",IF(TODAY()&gt;W1050,"OVERDUE","WITHIN TIME"),"")</f>
        <v/>
      </c>
    </row>
    <row r="1051">
      <c r="A1051" s="3" t="n">
        <v>1047</v>
      </c>
      <c r="B1051" s="4" t="n"/>
      <c r="C1051" s="4" t="n"/>
      <c r="D1051" s="5">
        <f>IF(E1051="NRFC","Natural Rubber Field Coagulam","")</f>
        <v/>
      </c>
      <c r="E1051" s="4" t="n"/>
      <c r="F1051" s="6" t="n"/>
      <c r="G1051" s="6" t="n"/>
      <c r="H1051" s="7">
        <f>IF(G1051="","",G1051-TODAY())</f>
        <v/>
      </c>
      <c r="I1051" s="8">
        <f>IF(G1051="","",
IF(G1051&lt;TODAY(),
IF(O1051&gt;0,"Violated","Completed"),
IF(H1051&lt;=7,"Expiring Soon",
"Active")))</f>
        <v/>
      </c>
      <c r="J1051" s="8">
        <f>IF(C1051="","",COUNTIFS(purchase!$C:$C,$C1051,purchase!$E:$E,$E1051,purchase!$G:$G,"&gt;="&amp;$F1051,purchase!$G:$G,"&lt;="&amp;$G1051))</f>
        <v/>
      </c>
      <c r="K1051" s="9">
        <f>IF(COUNTIFS(purchase!$C:$C,$C1051,purchase!$E:$E,$E1051,purchase!$G:$G,"&gt;="&amp;$F1051,purchase!$G:$G,"&lt;="&amp;$G1051)=0,"",_xlfn.MAXIFS(purchase!$G:$G,purchase!$C:$C,$C1051,purchase!$E:$E,$E1051,purchase!$G:$G,"&gt;="&amp;$F1051,purchase!$G:$G,"&lt;="&amp;$G1051))</f>
        <v/>
      </c>
      <c r="L1051" s="4" t="n"/>
      <c r="M1051" s="4" t="n"/>
      <c r="N1051" s="10">
        <f>IF(M1051="","",SUMIFS(purchase!$N:$N,purchase!$C:$C,$C1051,purchase!$E:$E,$E1051,purchase!$G:$G,"&gt;="&amp;$F1051,purchase!$G:$G,"&lt;="&amp;$G1051))</f>
        <v/>
      </c>
      <c r="O1051" s="10">
        <f>IF(M1051="","",M1051-N1051)</f>
        <v/>
      </c>
      <c r="P1051" s="11">
        <f>IF(M1051=0,"",N1051/M1051)</f>
        <v/>
      </c>
      <c r="Q1051" s="12">
        <f>IF(OR(G1051="",O1051=""),"",
IF(AND(G1051&lt;TODAY(),O1051&gt;0),"YES","NO"))</f>
        <v/>
      </c>
      <c r="R1051" s="13" t="n"/>
      <c r="S1051" s="14" t="n"/>
      <c r="T1051" s="15">
        <f>IF(Q1051="YES", IF(R1051="Company",L1051*(1+S1051),IF(R1051="Vendor",L1051*(1-S1051),"")),"")</f>
        <v/>
      </c>
      <c r="U1051" s="15">
        <f>IF(Q1051="YES",O1051*T1051,"")</f>
        <v/>
      </c>
      <c r="V1051" s="16" t="n"/>
      <c r="W1051" s="17">
        <f>IF(Q1051="YES",G1051+V1051,"")</f>
        <v/>
      </c>
      <c r="X1051" s="18">
        <f>IF(Q1051="YES",IF(TODAY()&gt;W1051,"OVERDUE","WITHIN TIME"),"")</f>
        <v/>
      </c>
    </row>
    <row r="1052">
      <c r="A1052" s="3" t="n">
        <v>1048</v>
      </c>
      <c r="B1052" s="4" t="n"/>
      <c r="C1052" s="4" t="n"/>
      <c r="D1052" s="5">
        <f>IF(E1052="NRFC","Natural Rubber Field Coagulam","")</f>
        <v/>
      </c>
      <c r="E1052" s="4" t="n"/>
      <c r="F1052" s="6" t="n"/>
      <c r="G1052" s="6" t="n"/>
      <c r="H1052" s="7">
        <f>IF(G1052="","",G1052-TODAY())</f>
        <v/>
      </c>
      <c r="I1052" s="8">
        <f>IF(G1052="","",
IF(G1052&lt;TODAY(),
IF(O1052&gt;0,"Violated","Completed"),
IF(H1052&lt;=7,"Expiring Soon",
"Active")))</f>
        <v/>
      </c>
      <c r="J1052" s="8">
        <f>IF(C1052="","",COUNTIFS(purchase!$C:$C,$C1052,purchase!$E:$E,$E1052,purchase!$G:$G,"&gt;="&amp;$F1052,purchase!$G:$G,"&lt;="&amp;$G1052))</f>
        <v/>
      </c>
      <c r="K1052" s="9">
        <f>IF(COUNTIFS(purchase!$C:$C,$C1052,purchase!$E:$E,$E1052,purchase!$G:$G,"&gt;="&amp;$F1052,purchase!$G:$G,"&lt;="&amp;$G1052)=0,"",_xlfn.MAXIFS(purchase!$G:$G,purchase!$C:$C,$C1052,purchase!$E:$E,$E1052,purchase!$G:$G,"&gt;="&amp;$F1052,purchase!$G:$G,"&lt;="&amp;$G1052))</f>
        <v/>
      </c>
      <c r="L1052" s="4" t="n"/>
      <c r="M1052" s="4" t="n"/>
      <c r="N1052" s="10">
        <f>IF(M1052="","",SUMIFS(purchase!$N:$N,purchase!$C:$C,$C1052,purchase!$E:$E,$E1052,purchase!$G:$G,"&gt;="&amp;$F1052,purchase!$G:$G,"&lt;="&amp;$G1052))</f>
        <v/>
      </c>
      <c r="O1052" s="10">
        <f>IF(M1052="","",M1052-N1052)</f>
        <v/>
      </c>
      <c r="P1052" s="11">
        <f>IF(M1052=0,"",N1052/M1052)</f>
        <v/>
      </c>
      <c r="Q1052" s="12">
        <f>IF(OR(G1052="",O1052=""),"",
IF(AND(G1052&lt;TODAY(),O1052&gt;0),"YES","NO"))</f>
        <v/>
      </c>
      <c r="R1052" s="13" t="n"/>
      <c r="S1052" s="14" t="n"/>
      <c r="T1052" s="15">
        <f>IF(Q1052="YES", IF(R1052="Company",L1052*(1+S1052),IF(R1052="Vendor",L1052*(1-S1052),"")),"")</f>
        <v/>
      </c>
      <c r="U1052" s="15">
        <f>IF(Q1052="YES",O1052*T1052,"")</f>
        <v/>
      </c>
      <c r="V1052" s="16" t="n"/>
      <c r="W1052" s="17">
        <f>IF(Q1052="YES",G1052+V1052,"")</f>
        <v/>
      </c>
      <c r="X1052" s="18">
        <f>IF(Q1052="YES",IF(TODAY()&gt;W1052,"OVERDUE","WITHIN TIME"),"")</f>
        <v/>
      </c>
    </row>
    <row r="1053">
      <c r="A1053" s="3" t="n">
        <v>1049</v>
      </c>
      <c r="B1053" s="4" t="n"/>
      <c r="C1053" s="4" t="n"/>
      <c r="D1053" s="5">
        <f>IF(E1053="NRFC","Natural Rubber Field Coagulam","")</f>
        <v/>
      </c>
      <c r="E1053" s="4" t="n"/>
      <c r="F1053" s="6" t="n"/>
      <c r="G1053" s="6" t="n"/>
      <c r="H1053" s="7">
        <f>IF(G1053="","",G1053-TODAY())</f>
        <v/>
      </c>
      <c r="I1053" s="8">
        <f>IF(G1053="","",
IF(G1053&lt;TODAY(),
IF(O1053&gt;0,"Violated","Completed"),
IF(H1053&lt;=7,"Expiring Soon",
"Active")))</f>
        <v/>
      </c>
      <c r="J1053" s="8">
        <f>IF(C1053="","",COUNTIFS(purchase!$C:$C,$C1053,purchase!$E:$E,$E1053,purchase!$G:$G,"&gt;="&amp;$F1053,purchase!$G:$G,"&lt;="&amp;$G1053))</f>
        <v/>
      </c>
      <c r="K1053" s="9">
        <f>IF(COUNTIFS(purchase!$C:$C,$C1053,purchase!$E:$E,$E1053,purchase!$G:$G,"&gt;="&amp;$F1053,purchase!$G:$G,"&lt;="&amp;$G1053)=0,"",_xlfn.MAXIFS(purchase!$G:$G,purchase!$C:$C,$C1053,purchase!$E:$E,$E1053,purchase!$G:$G,"&gt;="&amp;$F1053,purchase!$G:$G,"&lt;="&amp;$G1053))</f>
        <v/>
      </c>
      <c r="L1053" s="4" t="n"/>
      <c r="M1053" s="4" t="n"/>
      <c r="N1053" s="10">
        <f>IF(M1053="","",SUMIFS(purchase!$N:$N,purchase!$C:$C,$C1053,purchase!$E:$E,$E1053,purchase!$G:$G,"&gt;="&amp;$F1053,purchase!$G:$G,"&lt;="&amp;$G1053))</f>
        <v/>
      </c>
      <c r="O1053" s="10">
        <f>IF(M1053="","",M1053-N1053)</f>
        <v/>
      </c>
      <c r="P1053" s="11">
        <f>IF(M1053=0,"",N1053/M1053)</f>
        <v/>
      </c>
      <c r="Q1053" s="12">
        <f>IF(OR(G1053="",O1053=""),"",
IF(AND(G1053&lt;TODAY(),O1053&gt;0),"YES","NO"))</f>
        <v/>
      </c>
      <c r="R1053" s="13" t="n"/>
      <c r="S1053" s="14" t="n"/>
      <c r="T1053" s="15">
        <f>IF(Q1053="YES", IF(R1053="Company",L1053*(1+S1053),IF(R1053="Vendor",L1053*(1-S1053),"")),"")</f>
        <v/>
      </c>
      <c r="U1053" s="15">
        <f>IF(Q1053="YES",O1053*T1053,"")</f>
        <v/>
      </c>
      <c r="V1053" s="16" t="n"/>
      <c r="W1053" s="17">
        <f>IF(Q1053="YES",G1053+V1053,"")</f>
        <v/>
      </c>
      <c r="X1053" s="18">
        <f>IF(Q1053="YES",IF(TODAY()&gt;W1053,"OVERDUE","WITHIN TIME"),"")</f>
        <v/>
      </c>
    </row>
    <row r="1054">
      <c r="A1054" s="3" t="n">
        <v>1050</v>
      </c>
      <c r="B1054" s="4" t="n"/>
      <c r="C1054" s="4" t="n"/>
      <c r="D1054" s="5">
        <f>IF(E1054="NRFC","Natural Rubber Field Coagulam","")</f>
        <v/>
      </c>
      <c r="E1054" s="4" t="n"/>
      <c r="F1054" s="6" t="n"/>
      <c r="G1054" s="6" t="n"/>
      <c r="H1054" s="7">
        <f>IF(G1054="","",G1054-TODAY())</f>
        <v/>
      </c>
      <c r="I1054" s="8">
        <f>IF(G1054="","",
IF(G1054&lt;TODAY(),
IF(O1054&gt;0,"Violated","Completed"),
IF(H1054&lt;=7,"Expiring Soon",
"Active")))</f>
        <v/>
      </c>
      <c r="J1054" s="8">
        <f>IF(C1054="","",COUNTIFS(purchase!$C:$C,$C1054,purchase!$E:$E,$E1054,purchase!$G:$G,"&gt;="&amp;$F1054,purchase!$G:$G,"&lt;="&amp;$G1054))</f>
        <v/>
      </c>
      <c r="K1054" s="9">
        <f>IF(COUNTIFS(purchase!$C:$C,$C1054,purchase!$E:$E,$E1054,purchase!$G:$G,"&gt;="&amp;$F1054,purchase!$G:$G,"&lt;="&amp;$G1054)=0,"",_xlfn.MAXIFS(purchase!$G:$G,purchase!$C:$C,$C1054,purchase!$E:$E,$E1054,purchase!$G:$G,"&gt;="&amp;$F1054,purchase!$G:$G,"&lt;="&amp;$G1054))</f>
        <v/>
      </c>
      <c r="L1054" s="4" t="n"/>
      <c r="M1054" s="4" t="n"/>
      <c r="N1054" s="10">
        <f>IF(M1054="","",SUMIFS(purchase!$N:$N,purchase!$C:$C,$C1054,purchase!$E:$E,$E1054,purchase!$G:$G,"&gt;="&amp;$F1054,purchase!$G:$G,"&lt;="&amp;$G1054))</f>
        <v/>
      </c>
      <c r="O1054" s="10">
        <f>IF(M1054="","",M1054-N1054)</f>
        <v/>
      </c>
      <c r="P1054" s="11">
        <f>IF(M1054=0,"",N1054/M1054)</f>
        <v/>
      </c>
      <c r="Q1054" s="12">
        <f>IF(OR(G1054="",O1054=""),"",
IF(AND(G1054&lt;TODAY(),O1054&gt;0),"YES","NO"))</f>
        <v/>
      </c>
      <c r="R1054" s="13" t="n"/>
      <c r="S1054" s="14" t="n"/>
      <c r="T1054" s="15">
        <f>IF(Q1054="YES", IF(R1054="Company",L1054*(1+S1054),IF(R1054="Vendor",L1054*(1-S1054),"")),"")</f>
        <v/>
      </c>
      <c r="U1054" s="15">
        <f>IF(Q1054="YES",O1054*T1054,"")</f>
        <v/>
      </c>
      <c r="V1054" s="16" t="n"/>
      <c r="W1054" s="17">
        <f>IF(Q1054="YES",G1054+V1054,"")</f>
        <v/>
      </c>
      <c r="X1054" s="18">
        <f>IF(Q1054="YES",IF(TODAY()&gt;W1054,"OVERDUE","WITHIN TIME"),"")</f>
        <v/>
      </c>
    </row>
    <row r="1055">
      <c r="A1055" s="3" t="n">
        <v>1051</v>
      </c>
      <c r="B1055" s="4" t="n"/>
      <c r="C1055" s="4" t="n"/>
      <c r="D1055" s="5">
        <f>IF(E1055="NRFC","Natural Rubber Field Coagulam","")</f>
        <v/>
      </c>
      <c r="E1055" s="4" t="n"/>
      <c r="F1055" s="6" t="n"/>
      <c r="G1055" s="6" t="n"/>
      <c r="H1055" s="7">
        <f>IF(G1055="","",G1055-TODAY())</f>
        <v/>
      </c>
      <c r="I1055" s="8">
        <f>IF(G1055="","",
IF(G1055&lt;TODAY(),
IF(O1055&gt;0,"Violated","Completed"),
IF(H1055&lt;=7,"Expiring Soon",
"Active")))</f>
        <v/>
      </c>
      <c r="J1055" s="8">
        <f>IF(C1055="","",COUNTIFS(purchase!$C:$C,$C1055,purchase!$E:$E,$E1055,purchase!$G:$G,"&gt;="&amp;$F1055,purchase!$G:$G,"&lt;="&amp;$G1055))</f>
        <v/>
      </c>
      <c r="K1055" s="9">
        <f>IF(COUNTIFS(purchase!$C:$C,$C1055,purchase!$E:$E,$E1055,purchase!$G:$G,"&gt;="&amp;$F1055,purchase!$G:$G,"&lt;="&amp;$G1055)=0,"",_xlfn.MAXIFS(purchase!$G:$G,purchase!$C:$C,$C1055,purchase!$E:$E,$E1055,purchase!$G:$G,"&gt;="&amp;$F1055,purchase!$G:$G,"&lt;="&amp;$G1055))</f>
        <v/>
      </c>
      <c r="L1055" s="4" t="n"/>
      <c r="M1055" s="4" t="n"/>
      <c r="N1055" s="10">
        <f>IF(M1055="","",SUMIFS(purchase!$N:$N,purchase!$C:$C,$C1055,purchase!$E:$E,$E1055,purchase!$G:$G,"&gt;="&amp;$F1055,purchase!$G:$G,"&lt;="&amp;$G1055))</f>
        <v/>
      </c>
      <c r="O1055" s="10">
        <f>IF(M1055="","",M1055-N1055)</f>
        <v/>
      </c>
      <c r="P1055" s="11">
        <f>IF(M1055=0,"",N1055/M1055)</f>
        <v/>
      </c>
      <c r="Q1055" s="12">
        <f>IF(OR(G1055="",O1055=""),"",
IF(AND(G1055&lt;TODAY(),O1055&gt;0),"YES","NO"))</f>
        <v/>
      </c>
      <c r="R1055" s="13" t="n"/>
      <c r="S1055" s="14" t="n"/>
      <c r="T1055" s="15">
        <f>IF(Q1055="YES", IF(R1055="Company",L1055*(1+S1055),IF(R1055="Vendor",L1055*(1-S1055),"")),"")</f>
        <v/>
      </c>
      <c r="U1055" s="15">
        <f>IF(Q1055="YES",O1055*T1055,"")</f>
        <v/>
      </c>
      <c r="V1055" s="16" t="n"/>
      <c r="W1055" s="17">
        <f>IF(Q1055="YES",G1055+V1055,"")</f>
        <v/>
      </c>
      <c r="X1055" s="18">
        <f>IF(Q1055="YES",IF(TODAY()&gt;W1055,"OVERDUE","WITHIN TIME"),"")</f>
        <v/>
      </c>
    </row>
    <row r="1056">
      <c r="A1056" s="3" t="n">
        <v>1052</v>
      </c>
      <c r="B1056" s="4" t="n"/>
      <c r="C1056" s="4" t="n"/>
      <c r="D1056" s="5">
        <f>IF(E1056="NRFC","Natural Rubber Field Coagulam","")</f>
        <v/>
      </c>
      <c r="E1056" s="4" t="n"/>
      <c r="F1056" s="6" t="n"/>
      <c r="G1056" s="6" t="n"/>
      <c r="H1056" s="7">
        <f>IF(G1056="","",G1056-TODAY())</f>
        <v/>
      </c>
      <c r="I1056" s="8">
        <f>IF(G1056="","",
IF(G1056&lt;TODAY(),
IF(O1056&gt;0,"Violated","Completed"),
IF(H1056&lt;=7,"Expiring Soon",
"Active")))</f>
        <v/>
      </c>
      <c r="J1056" s="8">
        <f>IF(C1056="","",COUNTIFS(purchase!$C:$C,$C1056,purchase!$E:$E,$E1056,purchase!$G:$G,"&gt;="&amp;$F1056,purchase!$G:$G,"&lt;="&amp;$G1056))</f>
        <v/>
      </c>
      <c r="K1056" s="9">
        <f>IF(COUNTIFS(purchase!$C:$C,$C1056,purchase!$E:$E,$E1056,purchase!$G:$G,"&gt;="&amp;$F1056,purchase!$G:$G,"&lt;="&amp;$G1056)=0,"",_xlfn.MAXIFS(purchase!$G:$G,purchase!$C:$C,$C1056,purchase!$E:$E,$E1056,purchase!$G:$G,"&gt;="&amp;$F1056,purchase!$G:$G,"&lt;="&amp;$G1056))</f>
        <v/>
      </c>
      <c r="L1056" s="4" t="n"/>
      <c r="M1056" s="4" t="n"/>
      <c r="N1056" s="10">
        <f>IF(M1056="","",SUMIFS(purchase!$N:$N,purchase!$C:$C,$C1056,purchase!$E:$E,$E1056,purchase!$G:$G,"&gt;="&amp;$F1056,purchase!$G:$G,"&lt;="&amp;$G1056))</f>
        <v/>
      </c>
      <c r="O1056" s="10">
        <f>IF(M1056="","",M1056-N1056)</f>
        <v/>
      </c>
      <c r="P1056" s="11">
        <f>IF(M1056=0,"",N1056/M1056)</f>
        <v/>
      </c>
      <c r="Q1056" s="12">
        <f>IF(OR(G1056="",O1056=""),"",
IF(AND(G1056&lt;TODAY(),O1056&gt;0),"YES","NO"))</f>
        <v/>
      </c>
      <c r="R1056" s="13" t="n"/>
      <c r="S1056" s="14" t="n"/>
      <c r="T1056" s="15">
        <f>IF(Q1056="YES", IF(R1056="Company",L1056*(1+S1056),IF(R1056="Vendor",L1056*(1-S1056),"")),"")</f>
        <v/>
      </c>
      <c r="U1056" s="15">
        <f>IF(Q1056="YES",O1056*T1056,"")</f>
        <v/>
      </c>
      <c r="V1056" s="16" t="n"/>
      <c r="W1056" s="17">
        <f>IF(Q1056="YES",G1056+V1056,"")</f>
        <v/>
      </c>
      <c r="X1056" s="18">
        <f>IF(Q1056="YES",IF(TODAY()&gt;W1056,"OVERDUE","WITHIN TIME"),"")</f>
        <v/>
      </c>
    </row>
    <row r="1057">
      <c r="A1057" s="3" t="n">
        <v>1053</v>
      </c>
      <c r="B1057" s="4" t="n"/>
      <c r="C1057" s="4" t="n"/>
      <c r="D1057" s="5">
        <f>IF(E1057="NRFC","Natural Rubber Field Coagulam","")</f>
        <v/>
      </c>
      <c r="E1057" s="4" t="n"/>
      <c r="F1057" s="6" t="n"/>
      <c r="G1057" s="6" t="n"/>
      <c r="H1057" s="7">
        <f>IF(G1057="","",G1057-TODAY())</f>
        <v/>
      </c>
      <c r="I1057" s="8">
        <f>IF(G1057="","",
IF(G1057&lt;TODAY(),
IF(O1057&gt;0,"Violated","Completed"),
IF(H1057&lt;=7,"Expiring Soon",
"Active")))</f>
        <v/>
      </c>
      <c r="J1057" s="8">
        <f>IF(C1057="","",COUNTIFS(purchase!$C:$C,$C1057,purchase!$E:$E,$E1057,purchase!$G:$G,"&gt;="&amp;$F1057,purchase!$G:$G,"&lt;="&amp;$G1057))</f>
        <v/>
      </c>
      <c r="K1057" s="9">
        <f>IF(COUNTIFS(purchase!$C:$C,$C1057,purchase!$E:$E,$E1057,purchase!$G:$G,"&gt;="&amp;$F1057,purchase!$G:$G,"&lt;="&amp;$G1057)=0,"",_xlfn.MAXIFS(purchase!$G:$G,purchase!$C:$C,$C1057,purchase!$E:$E,$E1057,purchase!$G:$G,"&gt;="&amp;$F1057,purchase!$G:$G,"&lt;="&amp;$G1057))</f>
        <v/>
      </c>
      <c r="L1057" s="4" t="n"/>
      <c r="M1057" s="4" t="n"/>
      <c r="N1057" s="10">
        <f>IF(M1057="","",SUMIFS(purchase!$N:$N,purchase!$C:$C,$C1057,purchase!$E:$E,$E1057,purchase!$G:$G,"&gt;="&amp;$F1057,purchase!$G:$G,"&lt;="&amp;$G1057))</f>
        <v/>
      </c>
      <c r="O1057" s="10">
        <f>IF(M1057="","",M1057-N1057)</f>
        <v/>
      </c>
      <c r="P1057" s="11">
        <f>IF(M1057=0,"",N1057/M1057)</f>
        <v/>
      </c>
      <c r="Q1057" s="12">
        <f>IF(OR(G1057="",O1057=""),"",
IF(AND(G1057&lt;TODAY(),O1057&gt;0),"YES","NO"))</f>
        <v/>
      </c>
      <c r="R1057" s="13" t="n"/>
      <c r="S1057" s="14" t="n"/>
      <c r="T1057" s="15">
        <f>IF(Q1057="YES", IF(R1057="Company",L1057*(1+S1057),IF(R1057="Vendor",L1057*(1-S1057),"")),"")</f>
        <v/>
      </c>
      <c r="U1057" s="15">
        <f>IF(Q1057="YES",O1057*T1057,"")</f>
        <v/>
      </c>
      <c r="V1057" s="16" t="n"/>
      <c r="W1057" s="17">
        <f>IF(Q1057="YES",G1057+V1057,"")</f>
        <v/>
      </c>
      <c r="X1057" s="18">
        <f>IF(Q1057="YES",IF(TODAY()&gt;W1057,"OVERDUE","WITHIN TIME"),"")</f>
        <v/>
      </c>
    </row>
    <row r="1058">
      <c r="A1058" s="3" t="n">
        <v>1054</v>
      </c>
      <c r="B1058" s="4" t="n"/>
      <c r="C1058" s="4" t="n"/>
      <c r="D1058" s="5">
        <f>IF(E1058="NRFC","Natural Rubber Field Coagulam","")</f>
        <v/>
      </c>
      <c r="E1058" s="4" t="n"/>
      <c r="F1058" s="6" t="n"/>
      <c r="G1058" s="6" t="n"/>
      <c r="H1058" s="7">
        <f>IF(G1058="","",G1058-TODAY())</f>
        <v/>
      </c>
      <c r="I1058" s="8">
        <f>IF(G1058="","",
IF(G1058&lt;TODAY(),
IF(O1058&gt;0,"Violated","Completed"),
IF(H1058&lt;=7,"Expiring Soon",
"Active")))</f>
        <v/>
      </c>
      <c r="J1058" s="8">
        <f>IF(C1058="","",COUNTIFS(purchase!$C:$C,$C1058,purchase!$E:$E,$E1058,purchase!$G:$G,"&gt;="&amp;$F1058,purchase!$G:$G,"&lt;="&amp;$G1058))</f>
        <v/>
      </c>
      <c r="K1058" s="9">
        <f>IF(COUNTIFS(purchase!$C:$C,$C1058,purchase!$E:$E,$E1058,purchase!$G:$G,"&gt;="&amp;$F1058,purchase!$G:$G,"&lt;="&amp;$G1058)=0,"",_xlfn.MAXIFS(purchase!$G:$G,purchase!$C:$C,$C1058,purchase!$E:$E,$E1058,purchase!$G:$G,"&gt;="&amp;$F1058,purchase!$G:$G,"&lt;="&amp;$G1058))</f>
        <v/>
      </c>
      <c r="L1058" s="4" t="n"/>
      <c r="M1058" s="4" t="n"/>
      <c r="N1058" s="10">
        <f>IF(M1058="","",SUMIFS(purchase!$N:$N,purchase!$C:$C,$C1058,purchase!$E:$E,$E1058,purchase!$G:$G,"&gt;="&amp;$F1058,purchase!$G:$G,"&lt;="&amp;$G1058))</f>
        <v/>
      </c>
      <c r="O1058" s="10">
        <f>IF(M1058="","",M1058-N1058)</f>
        <v/>
      </c>
      <c r="P1058" s="11">
        <f>IF(M1058=0,"",N1058/M1058)</f>
        <v/>
      </c>
      <c r="Q1058" s="12">
        <f>IF(OR(G1058="",O1058=""),"",
IF(AND(G1058&lt;TODAY(),O1058&gt;0),"YES","NO"))</f>
        <v/>
      </c>
      <c r="R1058" s="13" t="n"/>
      <c r="S1058" s="14" t="n"/>
      <c r="T1058" s="15">
        <f>IF(Q1058="YES", IF(R1058="Company",L1058*(1+S1058),IF(R1058="Vendor",L1058*(1-S1058),"")),"")</f>
        <v/>
      </c>
      <c r="U1058" s="15">
        <f>IF(Q1058="YES",O1058*T1058,"")</f>
        <v/>
      </c>
      <c r="V1058" s="16" t="n"/>
      <c r="W1058" s="17">
        <f>IF(Q1058="YES",G1058+V1058,"")</f>
        <v/>
      </c>
      <c r="X1058" s="18">
        <f>IF(Q1058="YES",IF(TODAY()&gt;W1058,"OVERDUE","WITHIN TIME"),"")</f>
        <v/>
      </c>
    </row>
    <row r="1059">
      <c r="A1059" s="3" t="n">
        <v>1055</v>
      </c>
      <c r="B1059" s="4" t="n"/>
      <c r="C1059" s="4" t="n"/>
      <c r="D1059" s="5">
        <f>IF(E1059="NRFC","Natural Rubber Field Coagulam","")</f>
        <v/>
      </c>
      <c r="E1059" s="4" t="n"/>
      <c r="F1059" s="6" t="n"/>
      <c r="G1059" s="6" t="n"/>
      <c r="H1059" s="7">
        <f>IF(G1059="","",G1059-TODAY())</f>
        <v/>
      </c>
      <c r="I1059" s="8">
        <f>IF(G1059="","",
IF(G1059&lt;TODAY(),
IF(O1059&gt;0,"Violated","Completed"),
IF(H1059&lt;=7,"Expiring Soon",
"Active")))</f>
        <v/>
      </c>
      <c r="J1059" s="8">
        <f>IF(C1059="","",COUNTIFS(purchase!$C:$C,$C1059,purchase!$E:$E,$E1059,purchase!$G:$G,"&gt;="&amp;$F1059,purchase!$G:$G,"&lt;="&amp;$G1059))</f>
        <v/>
      </c>
      <c r="K1059" s="9">
        <f>IF(COUNTIFS(purchase!$C:$C,$C1059,purchase!$E:$E,$E1059,purchase!$G:$G,"&gt;="&amp;$F1059,purchase!$G:$G,"&lt;="&amp;$G1059)=0,"",_xlfn.MAXIFS(purchase!$G:$G,purchase!$C:$C,$C1059,purchase!$E:$E,$E1059,purchase!$G:$G,"&gt;="&amp;$F1059,purchase!$G:$G,"&lt;="&amp;$G1059))</f>
        <v/>
      </c>
      <c r="L1059" s="4" t="n"/>
      <c r="M1059" s="4" t="n"/>
      <c r="N1059" s="10">
        <f>IF(M1059="","",SUMIFS(purchase!$N:$N,purchase!$C:$C,$C1059,purchase!$E:$E,$E1059,purchase!$G:$G,"&gt;="&amp;$F1059,purchase!$G:$G,"&lt;="&amp;$G1059))</f>
        <v/>
      </c>
      <c r="O1059" s="10">
        <f>IF(M1059="","",M1059-N1059)</f>
        <v/>
      </c>
      <c r="P1059" s="11">
        <f>IF(M1059=0,"",N1059/M1059)</f>
        <v/>
      </c>
      <c r="Q1059" s="12">
        <f>IF(OR(G1059="",O1059=""),"",
IF(AND(G1059&lt;TODAY(),O1059&gt;0),"YES","NO"))</f>
        <v/>
      </c>
      <c r="R1059" s="13" t="n"/>
      <c r="S1059" s="14" t="n"/>
      <c r="T1059" s="15">
        <f>IF(Q1059="YES", IF(R1059="Company",L1059*(1+S1059),IF(R1059="Vendor",L1059*(1-S1059),"")),"")</f>
        <v/>
      </c>
      <c r="U1059" s="15">
        <f>IF(Q1059="YES",O1059*T1059,"")</f>
        <v/>
      </c>
      <c r="V1059" s="16" t="n"/>
      <c r="W1059" s="17">
        <f>IF(Q1059="YES",G1059+V1059,"")</f>
        <v/>
      </c>
      <c r="X1059" s="18">
        <f>IF(Q1059="YES",IF(TODAY()&gt;W1059,"OVERDUE","WITHIN TIME"),"")</f>
        <v/>
      </c>
    </row>
    <row r="1060">
      <c r="A1060" s="3" t="n">
        <v>1056</v>
      </c>
      <c r="B1060" s="4" t="n"/>
      <c r="C1060" s="4" t="n"/>
      <c r="D1060" s="5">
        <f>IF(E1060="NRFC","Natural Rubber Field Coagulam","")</f>
        <v/>
      </c>
      <c r="E1060" s="4" t="n"/>
      <c r="F1060" s="6" t="n"/>
      <c r="G1060" s="6" t="n"/>
      <c r="H1060" s="7">
        <f>IF(G1060="","",G1060-TODAY())</f>
        <v/>
      </c>
      <c r="I1060" s="8">
        <f>IF(G1060="","",
IF(G1060&lt;TODAY(),
IF(O1060&gt;0,"Violated","Completed"),
IF(H1060&lt;=7,"Expiring Soon",
"Active")))</f>
        <v/>
      </c>
      <c r="J1060" s="8">
        <f>IF(C1060="","",COUNTIFS(purchase!$C:$C,$C1060,purchase!$E:$E,$E1060,purchase!$G:$G,"&gt;="&amp;$F1060,purchase!$G:$G,"&lt;="&amp;$G1060))</f>
        <v/>
      </c>
      <c r="K1060" s="9">
        <f>IF(COUNTIFS(purchase!$C:$C,$C1060,purchase!$E:$E,$E1060,purchase!$G:$G,"&gt;="&amp;$F1060,purchase!$G:$G,"&lt;="&amp;$G1060)=0,"",_xlfn.MAXIFS(purchase!$G:$G,purchase!$C:$C,$C1060,purchase!$E:$E,$E1060,purchase!$G:$G,"&gt;="&amp;$F1060,purchase!$G:$G,"&lt;="&amp;$G1060))</f>
        <v/>
      </c>
      <c r="L1060" s="4" t="n"/>
      <c r="M1060" s="4" t="n"/>
      <c r="N1060" s="10">
        <f>IF(M1060="","",SUMIFS(purchase!$N:$N,purchase!$C:$C,$C1060,purchase!$E:$E,$E1060,purchase!$G:$G,"&gt;="&amp;$F1060,purchase!$G:$G,"&lt;="&amp;$G1060))</f>
        <v/>
      </c>
      <c r="O1060" s="10">
        <f>IF(M1060="","",M1060-N1060)</f>
        <v/>
      </c>
      <c r="P1060" s="11">
        <f>IF(M1060=0,"",N1060/M1060)</f>
        <v/>
      </c>
      <c r="Q1060" s="12">
        <f>IF(OR(G1060="",O1060=""),"",
IF(AND(G1060&lt;TODAY(),O1060&gt;0),"YES","NO"))</f>
        <v/>
      </c>
      <c r="R1060" s="13" t="n"/>
      <c r="S1060" s="14" t="n"/>
      <c r="T1060" s="15">
        <f>IF(Q1060="YES", IF(R1060="Company",L1060*(1+S1060),IF(R1060="Vendor",L1060*(1-S1060),"")),"")</f>
        <v/>
      </c>
      <c r="U1060" s="15">
        <f>IF(Q1060="YES",O1060*T1060,"")</f>
        <v/>
      </c>
      <c r="V1060" s="16" t="n"/>
      <c r="W1060" s="17">
        <f>IF(Q1060="YES",G1060+V1060,"")</f>
        <v/>
      </c>
      <c r="X1060" s="18">
        <f>IF(Q1060="YES",IF(TODAY()&gt;W1060,"OVERDUE","WITHIN TIME"),"")</f>
        <v/>
      </c>
    </row>
    <row r="1061">
      <c r="A1061" s="3" t="n">
        <v>1057</v>
      </c>
      <c r="B1061" s="4" t="n"/>
      <c r="C1061" s="4" t="n"/>
      <c r="D1061" s="5">
        <f>IF(E1061="NRFC","Natural Rubber Field Coagulam","")</f>
        <v/>
      </c>
      <c r="E1061" s="4" t="n"/>
      <c r="F1061" s="6" t="n"/>
      <c r="G1061" s="6" t="n"/>
      <c r="H1061" s="7">
        <f>IF(G1061="","",G1061-TODAY())</f>
        <v/>
      </c>
      <c r="I1061" s="8">
        <f>IF(G1061="","",
IF(G1061&lt;TODAY(),
IF(O1061&gt;0,"Violated","Completed"),
IF(H1061&lt;=7,"Expiring Soon",
"Active")))</f>
        <v/>
      </c>
      <c r="J1061" s="8">
        <f>IF(C1061="","",COUNTIFS(purchase!$C:$C,$C1061,purchase!$E:$E,$E1061,purchase!$G:$G,"&gt;="&amp;$F1061,purchase!$G:$G,"&lt;="&amp;$G1061))</f>
        <v/>
      </c>
      <c r="K1061" s="9">
        <f>IF(COUNTIFS(purchase!$C:$C,$C1061,purchase!$E:$E,$E1061,purchase!$G:$G,"&gt;="&amp;$F1061,purchase!$G:$G,"&lt;="&amp;$G1061)=0,"",_xlfn.MAXIFS(purchase!$G:$G,purchase!$C:$C,$C1061,purchase!$E:$E,$E1061,purchase!$G:$G,"&gt;="&amp;$F1061,purchase!$G:$G,"&lt;="&amp;$G1061))</f>
        <v/>
      </c>
      <c r="L1061" s="4" t="n"/>
      <c r="M1061" s="4" t="n"/>
      <c r="N1061" s="10">
        <f>IF(M1061="","",SUMIFS(purchase!$N:$N,purchase!$C:$C,$C1061,purchase!$E:$E,$E1061,purchase!$G:$G,"&gt;="&amp;$F1061,purchase!$G:$G,"&lt;="&amp;$G1061))</f>
        <v/>
      </c>
      <c r="O1061" s="10">
        <f>IF(M1061="","",M1061-N1061)</f>
        <v/>
      </c>
      <c r="P1061" s="11">
        <f>IF(M1061=0,"",N1061/M1061)</f>
        <v/>
      </c>
      <c r="Q1061" s="12">
        <f>IF(OR(G1061="",O1061=""),"",
IF(AND(G1061&lt;TODAY(),O1061&gt;0),"YES","NO"))</f>
        <v/>
      </c>
      <c r="R1061" s="13" t="n"/>
      <c r="S1061" s="14" t="n"/>
      <c r="T1061" s="15">
        <f>IF(Q1061="YES", IF(R1061="Company",L1061*(1+S1061),IF(R1061="Vendor",L1061*(1-S1061),"")),"")</f>
        <v/>
      </c>
      <c r="U1061" s="15">
        <f>IF(Q1061="YES",O1061*T1061,"")</f>
        <v/>
      </c>
      <c r="V1061" s="16" t="n"/>
      <c r="W1061" s="17">
        <f>IF(Q1061="YES",G1061+V1061,"")</f>
        <v/>
      </c>
      <c r="X1061" s="18">
        <f>IF(Q1061="YES",IF(TODAY()&gt;W1061,"OVERDUE","WITHIN TIME"),"")</f>
        <v/>
      </c>
    </row>
    <row r="1062">
      <c r="A1062" s="3" t="n">
        <v>1058</v>
      </c>
      <c r="B1062" s="4" t="n"/>
      <c r="C1062" s="4" t="n"/>
      <c r="D1062" s="5">
        <f>IF(E1062="NRFC","Natural Rubber Field Coagulam","")</f>
        <v/>
      </c>
      <c r="E1062" s="4" t="n"/>
      <c r="F1062" s="6" t="n"/>
      <c r="G1062" s="6" t="n"/>
      <c r="H1062" s="7">
        <f>IF(G1062="","",G1062-TODAY())</f>
        <v/>
      </c>
      <c r="I1062" s="8">
        <f>IF(G1062="","",
IF(G1062&lt;TODAY(),
IF(O1062&gt;0,"Violated","Completed"),
IF(H1062&lt;=7,"Expiring Soon",
"Active")))</f>
        <v/>
      </c>
      <c r="J1062" s="8">
        <f>IF(C1062="","",COUNTIFS(purchase!$C:$C,$C1062,purchase!$E:$E,$E1062,purchase!$G:$G,"&gt;="&amp;$F1062,purchase!$G:$G,"&lt;="&amp;$G1062))</f>
        <v/>
      </c>
      <c r="K1062" s="9">
        <f>IF(COUNTIFS(purchase!$C:$C,$C1062,purchase!$E:$E,$E1062,purchase!$G:$G,"&gt;="&amp;$F1062,purchase!$G:$G,"&lt;="&amp;$G1062)=0,"",_xlfn.MAXIFS(purchase!$G:$G,purchase!$C:$C,$C1062,purchase!$E:$E,$E1062,purchase!$G:$G,"&gt;="&amp;$F1062,purchase!$G:$G,"&lt;="&amp;$G1062))</f>
        <v/>
      </c>
      <c r="L1062" s="4" t="n"/>
      <c r="M1062" s="4" t="n"/>
      <c r="N1062" s="10">
        <f>IF(M1062="","",SUMIFS(purchase!$N:$N,purchase!$C:$C,$C1062,purchase!$E:$E,$E1062,purchase!$G:$G,"&gt;="&amp;$F1062,purchase!$G:$G,"&lt;="&amp;$G1062))</f>
        <v/>
      </c>
      <c r="O1062" s="10">
        <f>IF(M1062="","",M1062-N1062)</f>
        <v/>
      </c>
      <c r="P1062" s="11">
        <f>IF(M1062=0,"",N1062/M1062)</f>
        <v/>
      </c>
      <c r="Q1062" s="12">
        <f>IF(OR(G1062="",O1062=""),"",
IF(AND(G1062&lt;TODAY(),O1062&gt;0),"YES","NO"))</f>
        <v/>
      </c>
      <c r="R1062" s="13" t="n"/>
      <c r="S1062" s="14" t="n"/>
      <c r="T1062" s="15">
        <f>IF(Q1062="YES", IF(R1062="Company",L1062*(1+S1062),IF(R1062="Vendor",L1062*(1-S1062),"")),"")</f>
        <v/>
      </c>
      <c r="U1062" s="15">
        <f>IF(Q1062="YES",O1062*T1062,"")</f>
        <v/>
      </c>
      <c r="V1062" s="16" t="n"/>
      <c r="W1062" s="17">
        <f>IF(Q1062="YES",G1062+V1062,"")</f>
        <v/>
      </c>
      <c r="X1062" s="18">
        <f>IF(Q1062="YES",IF(TODAY()&gt;W1062,"OVERDUE","WITHIN TIME"),"")</f>
        <v/>
      </c>
    </row>
    <row r="1063">
      <c r="A1063" s="3" t="n">
        <v>1059</v>
      </c>
      <c r="B1063" s="4" t="n"/>
      <c r="C1063" s="4" t="n"/>
      <c r="D1063" s="5">
        <f>IF(E1063="NRFC","Natural Rubber Field Coagulam","")</f>
        <v/>
      </c>
      <c r="E1063" s="4" t="n"/>
      <c r="F1063" s="6" t="n"/>
      <c r="G1063" s="6" t="n"/>
      <c r="H1063" s="7">
        <f>IF(G1063="","",G1063-TODAY())</f>
        <v/>
      </c>
      <c r="I1063" s="8">
        <f>IF(G1063="","",
IF(G1063&lt;TODAY(),
IF(O1063&gt;0,"Violated","Completed"),
IF(H1063&lt;=7,"Expiring Soon",
"Active")))</f>
        <v/>
      </c>
      <c r="J1063" s="8">
        <f>IF(C1063="","",COUNTIFS(purchase!$C:$C,$C1063,purchase!$E:$E,$E1063,purchase!$G:$G,"&gt;="&amp;$F1063,purchase!$G:$G,"&lt;="&amp;$G1063))</f>
        <v/>
      </c>
      <c r="K1063" s="9">
        <f>IF(COUNTIFS(purchase!$C:$C,$C1063,purchase!$E:$E,$E1063,purchase!$G:$G,"&gt;="&amp;$F1063,purchase!$G:$G,"&lt;="&amp;$G1063)=0,"",_xlfn.MAXIFS(purchase!$G:$G,purchase!$C:$C,$C1063,purchase!$E:$E,$E1063,purchase!$G:$G,"&gt;="&amp;$F1063,purchase!$G:$G,"&lt;="&amp;$G1063))</f>
        <v/>
      </c>
      <c r="L1063" s="4" t="n"/>
      <c r="M1063" s="4" t="n"/>
      <c r="N1063" s="10">
        <f>IF(M1063="","",SUMIFS(purchase!$N:$N,purchase!$C:$C,$C1063,purchase!$E:$E,$E1063,purchase!$G:$G,"&gt;="&amp;$F1063,purchase!$G:$G,"&lt;="&amp;$G1063))</f>
        <v/>
      </c>
      <c r="O1063" s="10">
        <f>IF(M1063="","",M1063-N1063)</f>
        <v/>
      </c>
      <c r="P1063" s="11">
        <f>IF(M1063=0,"",N1063/M1063)</f>
        <v/>
      </c>
      <c r="Q1063" s="12">
        <f>IF(OR(G1063="",O1063=""),"",
IF(AND(G1063&lt;TODAY(),O1063&gt;0),"YES","NO"))</f>
        <v/>
      </c>
      <c r="R1063" s="13" t="n"/>
      <c r="S1063" s="14" t="n"/>
      <c r="T1063" s="15">
        <f>IF(Q1063="YES", IF(R1063="Company",L1063*(1+S1063),IF(R1063="Vendor",L1063*(1-S1063),"")),"")</f>
        <v/>
      </c>
      <c r="U1063" s="15">
        <f>IF(Q1063="YES",O1063*T1063,"")</f>
        <v/>
      </c>
      <c r="V1063" s="16" t="n"/>
      <c r="W1063" s="17">
        <f>IF(Q1063="YES",G1063+V1063,"")</f>
        <v/>
      </c>
      <c r="X1063" s="18">
        <f>IF(Q1063="YES",IF(TODAY()&gt;W1063,"OVERDUE","WITHIN TIME"),"")</f>
        <v/>
      </c>
    </row>
    <row r="1064">
      <c r="A1064" s="3" t="n">
        <v>1060</v>
      </c>
      <c r="B1064" s="4" t="n"/>
      <c r="C1064" s="4" t="n"/>
      <c r="D1064" s="5">
        <f>IF(E1064="NRFC","Natural Rubber Field Coagulam","")</f>
        <v/>
      </c>
      <c r="E1064" s="4" t="n"/>
      <c r="F1064" s="6" t="n"/>
      <c r="G1064" s="6" t="n"/>
      <c r="H1064" s="7">
        <f>IF(G1064="","",G1064-TODAY())</f>
        <v/>
      </c>
      <c r="I1064" s="8">
        <f>IF(G1064="","",
IF(G1064&lt;TODAY(),
IF(O1064&gt;0,"Violated","Completed"),
IF(H1064&lt;=7,"Expiring Soon",
"Active")))</f>
        <v/>
      </c>
      <c r="J1064" s="8">
        <f>IF(C1064="","",COUNTIFS(purchase!$C:$C,$C1064,purchase!$E:$E,$E1064,purchase!$G:$G,"&gt;="&amp;$F1064,purchase!$G:$G,"&lt;="&amp;$G1064))</f>
        <v/>
      </c>
      <c r="K1064" s="9">
        <f>IF(COUNTIFS(purchase!$C:$C,$C1064,purchase!$E:$E,$E1064,purchase!$G:$G,"&gt;="&amp;$F1064,purchase!$G:$G,"&lt;="&amp;$G1064)=0,"",_xlfn.MAXIFS(purchase!$G:$G,purchase!$C:$C,$C1064,purchase!$E:$E,$E1064,purchase!$G:$G,"&gt;="&amp;$F1064,purchase!$G:$G,"&lt;="&amp;$G1064))</f>
        <v/>
      </c>
      <c r="L1064" s="4" t="n"/>
      <c r="M1064" s="4" t="n"/>
      <c r="N1064" s="10">
        <f>IF(M1064="","",SUMIFS(purchase!$N:$N,purchase!$C:$C,$C1064,purchase!$E:$E,$E1064,purchase!$G:$G,"&gt;="&amp;$F1064,purchase!$G:$G,"&lt;="&amp;$G1064))</f>
        <v/>
      </c>
      <c r="O1064" s="10">
        <f>IF(M1064="","",M1064-N1064)</f>
        <v/>
      </c>
      <c r="P1064" s="11">
        <f>IF(M1064=0,"",N1064/M1064)</f>
        <v/>
      </c>
      <c r="Q1064" s="12">
        <f>IF(OR(G1064="",O1064=""),"",
IF(AND(G1064&lt;TODAY(),O1064&gt;0),"YES","NO"))</f>
        <v/>
      </c>
      <c r="R1064" s="13" t="n"/>
      <c r="S1064" s="14" t="n"/>
      <c r="T1064" s="15">
        <f>IF(Q1064="YES", IF(R1064="Company",L1064*(1+S1064),IF(R1064="Vendor",L1064*(1-S1064),"")),"")</f>
        <v/>
      </c>
      <c r="U1064" s="15">
        <f>IF(Q1064="YES",O1064*T1064,"")</f>
        <v/>
      </c>
      <c r="V1064" s="16" t="n"/>
      <c r="W1064" s="17">
        <f>IF(Q1064="YES",G1064+V1064,"")</f>
        <v/>
      </c>
      <c r="X1064" s="18">
        <f>IF(Q1064="YES",IF(TODAY()&gt;W1064,"OVERDUE","WITHIN TIME"),"")</f>
        <v/>
      </c>
    </row>
    <row r="1065">
      <c r="A1065" s="3" t="n">
        <v>1061</v>
      </c>
      <c r="B1065" s="4" t="n"/>
      <c r="C1065" s="4" t="n"/>
      <c r="D1065" s="5">
        <f>IF(E1065="NRFC","Natural Rubber Field Coagulam","")</f>
        <v/>
      </c>
      <c r="E1065" s="4" t="n"/>
      <c r="F1065" s="6" t="n"/>
      <c r="G1065" s="6" t="n"/>
      <c r="H1065" s="7">
        <f>IF(G1065="","",G1065-TODAY())</f>
        <v/>
      </c>
      <c r="I1065" s="8">
        <f>IF(G1065="","",
IF(G1065&lt;TODAY(),
IF(O1065&gt;0,"Violated","Completed"),
IF(H1065&lt;=7,"Expiring Soon",
"Active")))</f>
        <v/>
      </c>
      <c r="J1065" s="8">
        <f>IF(C1065="","",COUNTIFS(purchase!$C:$C,$C1065,purchase!$E:$E,$E1065,purchase!$G:$G,"&gt;="&amp;$F1065,purchase!$G:$G,"&lt;="&amp;$G1065))</f>
        <v/>
      </c>
      <c r="K1065" s="9">
        <f>IF(COUNTIFS(purchase!$C:$C,$C1065,purchase!$E:$E,$E1065,purchase!$G:$G,"&gt;="&amp;$F1065,purchase!$G:$G,"&lt;="&amp;$G1065)=0,"",_xlfn.MAXIFS(purchase!$G:$G,purchase!$C:$C,$C1065,purchase!$E:$E,$E1065,purchase!$G:$G,"&gt;="&amp;$F1065,purchase!$G:$G,"&lt;="&amp;$G1065))</f>
        <v/>
      </c>
      <c r="L1065" s="4" t="n"/>
      <c r="M1065" s="4" t="n"/>
      <c r="N1065" s="10">
        <f>IF(M1065="","",SUMIFS(purchase!$N:$N,purchase!$C:$C,$C1065,purchase!$E:$E,$E1065,purchase!$G:$G,"&gt;="&amp;$F1065,purchase!$G:$G,"&lt;="&amp;$G1065))</f>
        <v/>
      </c>
      <c r="O1065" s="10">
        <f>IF(M1065="","",M1065-N1065)</f>
        <v/>
      </c>
      <c r="P1065" s="11">
        <f>IF(M1065=0,"",N1065/M1065)</f>
        <v/>
      </c>
      <c r="Q1065" s="12">
        <f>IF(OR(G1065="",O1065=""),"",
IF(AND(G1065&lt;TODAY(),O1065&gt;0),"YES","NO"))</f>
        <v/>
      </c>
      <c r="R1065" s="13" t="n"/>
      <c r="S1065" s="14" t="n"/>
      <c r="T1065" s="15">
        <f>IF(Q1065="YES", IF(R1065="Company",L1065*(1+S1065),IF(R1065="Vendor",L1065*(1-S1065),"")),"")</f>
        <v/>
      </c>
      <c r="U1065" s="15">
        <f>IF(Q1065="YES",O1065*T1065,"")</f>
        <v/>
      </c>
      <c r="V1065" s="16" t="n"/>
      <c r="W1065" s="17">
        <f>IF(Q1065="YES",G1065+V1065,"")</f>
        <v/>
      </c>
      <c r="X1065" s="18">
        <f>IF(Q1065="YES",IF(TODAY()&gt;W1065,"OVERDUE","WITHIN TIME"),"")</f>
        <v/>
      </c>
    </row>
    <row r="1066">
      <c r="A1066" s="3" t="n">
        <v>1062</v>
      </c>
      <c r="B1066" s="4" t="n"/>
      <c r="C1066" s="4" t="n"/>
      <c r="D1066" s="5">
        <f>IF(E1066="NRFC","Natural Rubber Field Coagulam","")</f>
        <v/>
      </c>
      <c r="E1066" s="4" t="n"/>
      <c r="F1066" s="6" t="n"/>
      <c r="G1066" s="6" t="n"/>
      <c r="H1066" s="7">
        <f>IF(G1066="","",G1066-TODAY())</f>
        <v/>
      </c>
      <c r="I1066" s="8">
        <f>IF(G1066="","",
IF(G1066&lt;TODAY(),
IF(O1066&gt;0,"Violated","Completed"),
IF(H1066&lt;=7,"Expiring Soon",
"Active")))</f>
        <v/>
      </c>
      <c r="J1066" s="8">
        <f>IF(C1066="","",COUNTIFS(purchase!$C:$C,$C1066,purchase!$E:$E,$E1066,purchase!$G:$G,"&gt;="&amp;$F1066,purchase!$G:$G,"&lt;="&amp;$G1066))</f>
        <v/>
      </c>
      <c r="K1066" s="9">
        <f>IF(COUNTIFS(purchase!$C:$C,$C1066,purchase!$E:$E,$E1066,purchase!$G:$G,"&gt;="&amp;$F1066,purchase!$G:$G,"&lt;="&amp;$G1066)=0,"",_xlfn.MAXIFS(purchase!$G:$G,purchase!$C:$C,$C1066,purchase!$E:$E,$E1066,purchase!$G:$G,"&gt;="&amp;$F1066,purchase!$G:$G,"&lt;="&amp;$G1066))</f>
        <v/>
      </c>
      <c r="L1066" s="4" t="n"/>
      <c r="M1066" s="4" t="n"/>
      <c r="N1066" s="10">
        <f>IF(M1066="","",SUMIFS(purchase!$N:$N,purchase!$C:$C,$C1066,purchase!$E:$E,$E1066,purchase!$G:$G,"&gt;="&amp;$F1066,purchase!$G:$G,"&lt;="&amp;$G1066))</f>
        <v/>
      </c>
      <c r="O1066" s="10">
        <f>IF(M1066="","",M1066-N1066)</f>
        <v/>
      </c>
      <c r="P1066" s="11">
        <f>IF(M1066=0,"",N1066/M1066)</f>
        <v/>
      </c>
      <c r="Q1066" s="12">
        <f>IF(OR(G1066="",O1066=""),"",
IF(AND(G1066&lt;TODAY(),O1066&gt;0),"YES","NO"))</f>
        <v/>
      </c>
      <c r="R1066" s="13" t="n"/>
      <c r="S1066" s="14" t="n"/>
      <c r="T1066" s="15">
        <f>IF(Q1066="YES", IF(R1066="Company",L1066*(1+S1066),IF(R1066="Vendor",L1066*(1-S1066),"")),"")</f>
        <v/>
      </c>
      <c r="U1066" s="15">
        <f>IF(Q1066="YES",O1066*T1066,"")</f>
        <v/>
      </c>
      <c r="V1066" s="16" t="n"/>
      <c r="W1066" s="17">
        <f>IF(Q1066="YES",G1066+V1066,"")</f>
        <v/>
      </c>
      <c r="X1066" s="18">
        <f>IF(Q1066="YES",IF(TODAY()&gt;W1066,"OVERDUE","WITHIN TIME"),"")</f>
        <v/>
      </c>
    </row>
    <row r="1067">
      <c r="A1067" s="3" t="n">
        <v>1063</v>
      </c>
      <c r="B1067" s="4" t="n"/>
      <c r="C1067" s="4" t="n"/>
      <c r="D1067" s="5">
        <f>IF(E1067="NRFC","Natural Rubber Field Coagulam","")</f>
        <v/>
      </c>
      <c r="E1067" s="4" t="n"/>
      <c r="F1067" s="6" t="n"/>
      <c r="G1067" s="6" t="n"/>
      <c r="H1067" s="7">
        <f>IF(G1067="","",G1067-TODAY())</f>
        <v/>
      </c>
      <c r="I1067" s="8">
        <f>IF(G1067="","",
IF(G1067&lt;TODAY(),
IF(O1067&gt;0,"Violated","Completed"),
IF(H1067&lt;=7,"Expiring Soon",
"Active")))</f>
        <v/>
      </c>
      <c r="J1067" s="8">
        <f>IF(C1067="","",COUNTIFS(purchase!$C:$C,$C1067,purchase!$E:$E,$E1067,purchase!$G:$G,"&gt;="&amp;$F1067,purchase!$G:$G,"&lt;="&amp;$G1067))</f>
        <v/>
      </c>
      <c r="K1067" s="9">
        <f>IF(COUNTIFS(purchase!$C:$C,$C1067,purchase!$E:$E,$E1067,purchase!$G:$G,"&gt;="&amp;$F1067,purchase!$G:$G,"&lt;="&amp;$G1067)=0,"",_xlfn.MAXIFS(purchase!$G:$G,purchase!$C:$C,$C1067,purchase!$E:$E,$E1067,purchase!$G:$G,"&gt;="&amp;$F1067,purchase!$G:$G,"&lt;="&amp;$G1067))</f>
        <v/>
      </c>
      <c r="L1067" s="4" t="n"/>
      <c r="M1067" s="4" t="n"/>
      <c r="N1067" s="10">
        <f>IF(M1067="","",SUMIFS(purchase!$N:$N,purchase!$C:$C,$C1067,purchase!$E:$E,$E1067,purchase!$G:$G,"&gt;="&amp;$F1067,purchase!$G:$G,"&lt;="&amp;$G1067))</f>
        <v/>
      </c>
      <c r="O1067" s="10">
        <f>IF(M1067="","",M1067-N1067)</f>
        <v/>
      </c>
      <c r="P1067" s="11">
        <f>IF(M1067=0,"",N1067/M1067)</f>
        <v/>
      </c>
      <c r="Q1067" s="12">
        <f>IF(OR(G1067="",O1067=""),"",
IF(AND(G1067&lt;TODAY(),O1067&gt;0),"YES","NO"))</f>
        <v/>
      </c>
      <c r="R1067" s="13" t="n"/>
      <c r="S1067" s="14" t="n"/>
      <c r="T1067" s="15">
        <f>IF(Q1067="YES", IF(R1067="Company",L1067*(1+S1067),IF(R1067="Vendor",L1067*(1-S1067),"")),"")</f>
        <v/>
      </c>
      <c r="U1067" s="15">
        <f>IF(Q1067="YES",O1067*T1067,"")</f>
        <v/>
      </c>
      <c r="V1067" s="16" t="n"/>
      <c r="W1067" s="17">
        <f>IF(Q1067="YES",G1067+V1067,"")</f>
        <v/>
      </c>
      <c r="X1067" s="18">
        <f>IF(Q1067="YES",IF(TODAY()&gt;W1067,"OVERDUE","WITHIN TIME"),"")</f>
        <v/>
      </c>
    </row>
    <row r="1068">
      <c r="A1068" s="3" t="n">
        <v>1064</v>
      </c>
      <c r="B1068" s="4" t="n"/>
      <c r="C1068" s="4" t="n"/>
      <c r="D1068" s="5">
        <f>IF(E1068="NRFC","Natural Rubber Field Coagulam","")</f>
        <v/>
      </c>
      <c r="E1068" s="4" t="n"/>
      <c r="F1068" s="6" t="n"/>
      <c r="G1068" s="6" t="n"/>
      <c r="H1068" s="7">
        <f>IF(G1068="","",G1068-TODAY())</f>
        <v/>
      </c>
      <c r="I1068" s="8">
        <f>IF(G1068="","",
IF(G1068&lt;TODAY(),
IF(O1068&gt;0,"Violated","Completed"),
IF(H1068&lt;=7,"Expiring Soon",
"Active")))</f>
        <v/>
      </c>
      <c r="J1068" s="8">
        <f>IF(C1068="","",COUNTIFS(purchase!$C:$C,$C1068,purchase!$E:$E,$E1068,purchase!$G:$G,"&gt;="&amp;$F1068,purchase!$G:$G,"&lt;="&amp;$G1068))</f>
        <v/>
      </c>
      <c r="K1068" s="9">
        <f>IF(COUNTIFS(purchase!$C:$C,$C1068,purchase!$E:$E,$E1068,purchase!$G:$G,"&gt;="&amp;$F1068,purchase!$G:$G,"&lt;="&amp;$G1068)=0,"",_xlfn.MAXIFS(purchase!$G:$G,purchase!$C:$C,$C1068,purchase!$E:$E,$E1068,purchase!$G:$G,"&gt;="&amp;$F1068,purchase!$G:$G,"&lt;="&amp;$G1068))</f>
        <v/>
      </c>
      <c r="L1068" s="4" t="n"/>
      <c r="M1068" s="4" t="n"/>
      <c r="N1068" s="10">
        <f>IF(M1068="","",SUMIFS(purchase!$N:$N,purchase!$C:$C,$C1068,purchase!$E:$E,$E1068,purchase!$G:$G,"&gt;="&amp;$F1068,purchase!$G:$G,"&lt;="&amp;$G1068))</f>
        <v/>
      </c>
      <c r="O1068" s="10">
        <f>IF(M1068="","",M1068-N1068)</f>
        <v/>
      </c>
      <c r="P1068" s="11">
        <f>IF(M1068=0,"",N1068/M1068)</f>
        <v/>
      </c>
      <c r="Q1068" s="12">
        <f>IF(OR(G1068="",O1068=""),"",
IF(AND(G1068&lt;TODAY(),O1068&gt;0),"YES","NO"))</f>
        <v/>
      </c>
      <c r="R1068" s="13" t="n"/>
      <c r="S1068" s="14" t="n"/>
      <c r="T1068" s="15">
        <f>IF(Q1068="YES", IF(R1068="Company",L1068*(1+S1068),IF(R1068="Vendor",L1068*(1-S1068),"")),"")</f>
        <v/>
      </c>
      <c r="U1068" s="15">
        <f>IF(Q1068="YES",O1068*T1068,"")</f>
        <v/>
      </c>
      <c r="V1068" s="16" t="n"/>
      <c r="W1068" s="17">
        <f>IF(Q1068="YES",G1068+V1068,"")</f>
        <v/>
      </c>
      <c r="X1068" s="18">
        <f>IF(Q1068="YES",IF(TODAY()&gt;W1068,"OVERDUE","WITHIN TIME"),"")</f>
        <v/>
      </c>
    </row>
    <row r="1069">
      <c r="A1069" s="3" t="n">
        <v>1065</v>
      </c>
      <c r="B1069" s="4" t="n"/>
      <c r="C1069" s="4" t="n"/>
      <c r="D1069" s="5">
        <f>IF(E1069="NRFC","Natural Rubber Field Coagulam","")</f>
        <v/>
      </c>
      <c r="E1069" s="4" t="n"/>
      <c r="F1069" s="6" t="n"/>
      <c r="G1069" s="6" t="n"/>
      <c r="H1069" s="7">
        <f>IF(G1069="","",G1069-TODAY())</f>
        <v/>
      </c>
      <c r="I1069" s="8">
        <f>IF(G1069="","",
IF(G1069&lt;TODAY(),
IF(O1069&gt;0,"Violated","Completed"),
IF(H1069&lt;=7,"Expiring Soon",
"Active")))</f>
        <v/>
      </c>
      <c r="J1069" s="8">
        <f>IF(C1069="","",COUNTIFS(purchase!$C:$C,$C1069,purchase!$E:$E,$E1069,purchase!$G:$G,"&gt;="&amp;$F1069,purchase!$G:$G,"&lt;="&amp;$G1069))</f>
        <v/>
      </c>
      <c r="K1069" s="9">
        <f>IF(COUNTIFS(purchase!$C:$C,$C1069,purchase!$E:$E,$E1069,purchase!$G:$G,"&gt;="&amp;$F1069,purchase!$G:$G,"&lt;="&amp;$G1069)=0,"",_xlfn.MAXIFS(purchase!$G:$G,purchase!$C:$C,$C1069,purchase!$E:$E,$E1069,purchase!$G:$G,"&gt;="&amp;$F1069,purchase!$G:$G,"&lt;="&amp;$G1069))</f>
        <v/>
      </c>
      <c r="L1069" s="4" t="n"/>
      <c r="M1069" s="4" t="n"/>
      <c r="N1069" s="10">
        <f>IF(M1069="","",SUMIFS(purchase!$N:$N,purchase!$C:$C,$C1069,purchase!$E:$E,$E1069,purchase!$G:$G,"&gt;="&amp;$F1069,purchase!$G:$G,"&lt;="&amp;$G1069))</f>
        <v/>
      </c>
      <c r="O1069" s="10">
        <f>IF(M1069="","",M1069-N1069)</f>
        <v/>
      </c>
      <c r="P1069" s="11">
        <f>IF(M1069=0,"",N1069/M1069)</f>
        <v/>
      </c>
      <c r="Q1069" s="12">
        <f>IF(OR(G1069="",O1069=""),"",
IF(AND(G1069&lt;TODAY(),O1069&gt;0),"YES","NO"))</f>
        <v/>
      </c>
      <c r="R1069" s="13" t="n"/>
      <c r="S1069" s="14" t="n"/>
      <c r="T1069" s="15">
        <f>IF(Q1069="YES", IF(R1069="Company",L1069*(1+S1069),IF(R1069="Vendor",L1069*(1-S1069),"")),"")</f>
        <v/>
      </c>
      <c r="U1069" s="15">
        <f>IF(Q1069="YES",O1069*T1069,"")</f>
        <v/>
      </c>
      <c r="V1069" s="16" t="n"/>
      <c r="W1069" s="17">
        <f>IF(Q1069="YES",G1069+V1069,"")</f>
        <v/>
      </c>
      <c r="X1069" s="18">
        <f>IF(Q1069="YES",IF(TODAY()&gt;W1069,"OVERDUE","WITHIN TIME"),"")</f>
        <v/>
      </c>
    </row>
    <row r="1070">
      <c r="A1070" s="3" t="n">
        <v>1066</v>
      </c>
      <c r="B1070" s="4" t="n"/>
      <c r="C1070" s="4" t="n"/>
      <c r="D1070" s="5">
        <f>IF(E1070="NRFC","Natural Rubber Field Coagulam","")</f>
        <v/>
      </c>
      <c r="E1070" s="4" t="n"/>
      <c r="F1070" s="6" t="n"/>
      <c r="G1070" s="6" t="n"/>
      <c r="H1070" s="7">
        <f>IF(G1070="","",G1070-TODAY())</f>
        <v/>
      </c>
      <c r="I1070" s="8">
        <f>IF(G1070="","",
IF(G1070&lt;TODAY(),
IF(O1070&gt;0,"Violated","Completed"),
IF(H1070&lt;=7,"Expiring Soon",
"Active")))</f>
        <v/>
      </c>
      <c r="J1070" s="8">
        <f>IF(C1070="","",COUNTIFS(purchase!$C:$C,$C1070,purchase!$E:$E,$E1070,purchase!$G:$G,"&gt;="&amp;$F1070,purchase!$G:$G,"&lt;="&amp;$G1070))</f>
        <v/>
      </c>
      <c r="K1070" s="9">
        <f>IF(COUNTIFS(purchase!$C:$C,$C1070,purchase!$E:$E,$E1070,purchase!$G:$G,"&gt;="&amp;$F1070,purchase!$G:$G,"&lt;="&amp;$G1070)=0,"",_xlfn.MAXIFS(purchase!$G:$G,purchase!$C:$C,$C1070,purchase!$E:$E,$E1070,purchase!$G:$G,"&gt;="&amp;$F1070,purchase!$G:$G,"&lt;="&amp;$G1070))</f>
        <v/>
      </c>
      <c r="L1070" s="4" t="n"/>
      <c r="M1070" s="4" t="n"/>
      <c r="N1070" s="10">
        <f>IF(M1070="","",SUMIFS(purchase!$N:$N,purchase!$C:$C,$C1070,purchase!$E:$E,$E1070,purchase!$G:$G,"&gt;="&amp;$F1070,purchase!$G:$G,"&lt;="&amp;$G1070))</f>
        <v/>
      </c>
      <c r="O1070" s="10">
        <f>IF(M1070="","",M1070-N1070)</f>
        <v/>
      </c>
      <c r="P1070" s="11">
        <f>IF(M1070=0,"",N1070/M1070)</f>
        <v/>
      </c>
      <c r="Q1070" s="12">
        <f>IF(OR(G1070="",O1070=""),"",
IF(AND(G1070&lt;TODAY(),O1070&gt;0),"YES","NO"))</f>
        <v/>
      </c>
      <c r="R1070" s="13" t="n"/>
      <c r="S1070" s="14" t="n"/>
      <c r="T1070" s="15">
        <f>IF(Q1070="YES", IF(R1070="Company",L1070*(1+S1070),IF(R1070="Vendor",L1070*(1-S1070),"")),"")</f>
        <v/>
      </c>
      <c r="U1070" s="15">
        <f>IF(Q1070="YES",O1070*T1070,"")</f>
        <v/>
      </c>
      <c r="V1070" s="16" t="n"/>
      <c r="W1070" s="17">
        <f>IF(Q1070="YES",G1070+V1070,"")</f>
        <v/>
      </c>
      <c r="X1070" s="18">
        <f>IF(Q1070="YES",IF(TODAY()&gt;W1070,"OVERDUE","WITHIN TIME"),"")</f>
        <v/>
      </c>
    </row>
    <row r="1071">
      <c r="A1071" s="3" t="n">
        <v>1067</v>
      </c>
      <c r="B1071" s="4" t="n"/>
      <c r="C1071" s="4" t="n"/>
      <c r="D1071" s="5">
        <f>IF(E1071="NRFC","Natural Rubber Field Coagulam","")</f>
        <v/>
      </c>
      <c r="E1071" s="4" t="n"/>
      <c r="F1071" s="6" t="n"/>
      <c r="G1071" s="6" t="n"/>
      <c r="H1071" s="7">
        <f>IF(G1071="","",G1071-TODAY())</f>
        <v/>
      </c>
      <c r="I1071" s="8">
        <f>IF(G1071="","",
IF(G1071&lt;TODAY(),
IF(O1071&gt;0,"Violated","Completed"),
IF(H1071&lt;=7,"Expiring Soon",
"Active")))</f>
        <v/>
      </c>
      <c r="J1071" s="8">
        <f>IF(C1071="","",COUNTIFS(purchase!$C:$C,$C1071,purchase!$E:$E,$E1071,purchase!$G:$G,"&gt;="&amp;$F1071,purchase!$G:$G,"&lt;="&amp;$G1071))</f>
        <v/>
      </c>
      <c r="K1071" s="9">
        <f>IF(COUNTIFS(purchase!$C:$C,$C1071,purchase!$E:$E,$E1071,purchase!$G:$G,"&gt;="&amp;$F1071,purchase!$G:$G,"&lt;="&amp;$G1071)=0,"",_xlfn.MAXIFS(purchase!$G:$G,purchase!$C:$C,$C1071,purchase!$E:$E,$E1071,purchase!$G:$G,"&gt;="&amp;$F1071,purchase!$G:$G,"&lt;="&amp;$G1071))</f>
        <v/>
      </c>
      <c r="L1071" s="4" t="n"/>
      <c r="M1071" s="4" t="n"/>
      <c r="N1071" s="10">
        <f>IF(M1071="","",SUMIFS(purchase!$N:$N,purchase!$C:$C,$C1071,purchase!$E:$E,$E1071,purchase!$G:$G,"&gt;="&amp;$F1071,purchase!$G:$G,"&lt;="&amp;$G1071))</f>
        <v/>
      </c>
      <c r="O1071" s="10">
        <f>IF(M1071="","",M1071-N1071)</f>
        <v/>
      </c>
      <c r="P1071" s="11">
        <f>IF(M1071=0,"",N1071/M1071)</f>
        <v/>
      </c>
      <c r="Q1071" s="12">
        <f>IF(OR(G1071="",O1071=""),"",
IF(AND(G1071&lt;TODAY(),O1071&gt;0),"YES","NO"))</f>
        <v/>
      </c>
      <c r="R1071" s="13" t="n"/>
      <c r="S1071" s="14" t="n"/>
      <c r="T1071" s="15">
        <f>IF(Q1071="YES", IF(R1071="Company",L1071*(1+S1071),IF(R1071="Vendor",L1071*(1-S1071),"")),"")</f>
        <v/>
      </c>
      <c r="U1071" s="15">
        <f>IF(Q1071="YES",O1071*T1071,"")</f>
        <v/>
      </c>
      <c r="V1071" s="16" t="n"/>
      <c r="W1071" s="17">
        <f>IF(Q1071="YES",G1071+V1071,"")</f>
        <v/>
      </c>
      <c r="X1071" s="18">
        <f>IF(Q1071="YES",IF(TODAY()&gt;W1071,"OVERDUE","WITHIN TIME"),"")</f>
        <v/>
      </c>
    </row>
    <row r="1072">
      <c r="A1072" s="3" t="n">
        <v>1068</v>
      </c>
      <c r="B1072" s="4" t="n"/>
      <c r="C1072" s="4" t="n"/>
      <c r="D1072" s="5">
        <f>IF(E1072="NRFC","Natural Rubber Field Coagulam","")</f>
        <v/>
      </c>
      <c r="E1072" s="4" t="n"/>
      <c r="F1072" s="6" t="n"/>
      <c r="G1072" s="6" t="n"/>
      <c r="H1072" s="7">
        <f>IF(G1072="","",G1072-TODAY())</f>
        <v/>
      </c>
      <c r="I1072" s="8">
        <f>IF(G1072="","",
IF(G1072&lt;TODAY(),
IF(O1072&gt;0,"Violated","Completed"),
IF(H1072&lt;=7,"Expiring Soon",
"Active")))</f>
        <v/>
      </c>
      <c r="J1072" s="8">
        <f>IF(C1072="","",COUNTIFS(purchase!$C:$C,$C1072,purchase!$E:$E,$E1072,purchase!$G:$G,"&gt;="&amp;$F1072,purchase!$G:$G,"&lt;="&amp;$G1072))</f>
        <v/>
      </c>
      <c r="K1072" s="9">
        <f>IF(COUNTIFS(purchase!$C:$C,$C1072,purchase!$E:$E,$E1072,purchase!$G:$G,"&gt;="&amp;$F1072,purchase!$G:$G,"&lt;="&amp;$G1072)=0,"",_xlfn.MAXIFS(purchase!$G:$G,purchase!$C:$C,$C1072,purchase!$E:$E,$E1072,purchase!$G:$G,"&gt;="&amp;$F1072,purchase!$G:$G,"&lt;="&amp;$G1072))</f>
        <v/>
      </c>
      <c r="L1072" s="4" t="n"/>
      <c r="M1072" s="4" t="n"/>
      <c r="N1072" s="10">
        <f>IF(M1072="","",SUMIFS(purchase!$N:$N,purchase!$C:$C,$C1072,purchase!$E:$E,$E1072,purchase!$G:$G,"&gt;="&amp;$F1072,purchase!$G:$G,"&lt;="&amp;$G1072))</f>
        <v/>
      </c>
      <c r="O1072" s="10">
        <f>IF(M1072="","",M1072-N1072)</f>
        <v/>
      </c>
      <c r="P1072" s="11">
        <f>IF(M1072=0,"",N1072/M1072)</f>
        <v/>
      </c>
      <c r="Q1072" s="12">
        <f>IF(OR(G1072="",O1072=""),"",
IF(AND(G1072&lt;TODAY(),O1072&gt;0),"YES","NO"))</f>
        <v/>
      </c>
      <c r="R1072" s="13" t="n"/>
      <c r="S1072" s="14" t="n"/>
      <c r="T1072" s="15">
        <f>IF(Q1072="YES", IF(R1072="Company",L1072*(1+S1072),IF(R1072="Vendor",L1072*(1-S1072),"")),"")</f>
        <v/>
      </c>
      <c r="U1072" s="15">
        <f>IF(Q1072="YES",O1072*T1072,"")</f>
        <v/>
      </c>
      <c r="V1072" s="16" t="n"/>
      <c r="W1072" s="17">
        <f>IF(Q1072="YES",G1072+V1072,"")</f>
        <v/>
      </c>
      <c r="X1072" s="18">
        <f>IF(Q1072="YES",IF(TODAY()&gt;W1072,"OVERDUE","WITHIN TIME"),"")</f>
        <v/>
      </c>
    </row>
    <row r="1073">
      <c r="A1073" s="3" t="n">
        <v>1069</v>
      </c>
      <c r="B1073" s="4" t="n"/>
      <c r="C1073" s="4" t="n"/>
      <c r="D1073" s="5">
        <f>IF(E1073="NRFC","Natural Rubber Field Coagulam","")</f>
        <v/>
      </c>
      <c r="E1073" s="4" t="n"/>
      <c r="F1073" s="6" t="n"/>
      <c r="G1073" s="6" t="n"/>
      <c r="H1073" s="7">
        <f>IF(G1073="","",G1073-TODAY())</f>
        <v/>
      </c>
      <c r="I1073" s="8">
        <f>IF(G1073="","",
IF(G1073&lt;TODAY(),
IF(O1073&gt;0,"Violated","Completed"),
IF(H1073&lt;=7,"Expiring Soon",
"Active")))</f>
        <v/>
      </c>
      <c r="J1073" s="8">
        <f>IF(C1073="","",COUNTIFS(purchase!$C:$C,$C1073,purchase!$E:$E,$E1073,purchase!$G:$G,"&gt;="&amp;$F1073,purchase!$G:$G,"&lt;="&amp;$G1073))</f>
        <v/>
      </c>
      <c r="K1073" s="9">
        <f>IF(COUNTIFS(purchase!$C:$C,$C1073,purchase!$E:$E,$E1073,purchase!$G:$G,"&gt;="&amp;$F1073,purchase!$G:$G,"&lt;="&amp;$G1073)=0,"",_xlfn.MAXIFS(purchase!$G:$G,purchase!$C:$C,$C1073,purchase!$E:$E,$E1073,purchase!$G:$G,"&gt;="&amp;$F1073,purchase!$G:$G,"&lt;="&amp;$G1073))</f>
        <v/>
      </c>
      <c r="L1073" s="4" t="n"/>
      <c r="M1073" s="4" t="n"/>
      <c r="N1073" s="10">
        <f>IF(M1073="","",SUMIFS(purchase!$N:$N,purchase!$C:$C,$C1073,purchase!$E:$E,$E1073,purchase!$G:$G,"&gt;="&amp;$F1073,purchase!$G:$G,"&lt;="&amp;$G1073))</f>
        <v/>
      </c>
      <c r="O1073" s="10">
        <f>IF(M1073="","",M1073-N1073)</f>
        <v/>
      </c>
      <c r="P1073" s="11">
        <f>IF(M1073=0,"",N1073/M1073)</f>
        <v/>
      </c>
      <c r="Q1073" s="12">
        <f>IF(OR(G1073="",O1073=""),"",
IF(AND(G1073&lt;TODAY(),O1073&gt;0),"YES","NO"))</f>
        <v/>
      </c>
      <c r="R1073" s="13" t="n"/>
      <c r="S1073" s="14" t="n"/>
      <c r="T1073" s="15">
        <f>IF(Q1073="YES", IF(R1073="Company",L1073*(1+S1073),IF(R1073="Vendor",L1073*(1-S1073),"")),"")</f>
        <v/>
      </c>
      <c r="U1073" s="15">
        <f>IF(Q1073="YES",O1073*T1073,"")</f>
        <v/>
      </c>
      <c r="V1073" s="16" t="n"/>
      <c r="W1073" s="17">
        <f>IF(Q1073="YES",G1073+V1073,"")</f>
        <v/>
      </c>
      <c r="X1073" s="18">
        <f>IF(Q1073="YES",IF(TODAY()&gt;W1073,"OVERDUE","WITHIN TIME"),"")</f>
        <v/>
      </c>
    </row>
    <row r="1074">
      <c r="A1074" s="3" t="n">
        <v>1070</v>
      </c>
      <c r="B1074" s="4" t="n"/>
      <c r="C1074" s="4" t="n"/>
      <c r="D1074" s="5">
        <f>IF(E1074="NRFC","Natural Rubber Field Coagulam","")</f>
        <v/>
      </c>
      <c r="E1074" s="4" t="n"/>
      <c r="F1074" s="6" t="n"/>
      <c r="G1074" s="6" t="n"/>
      <c r="H1074" s="7">
        <f>IF(G1074="","",G1074-TODAY())</f>
        <v/>
      </c>
      <c r="I1074" s="8">
        <f>IF(G1074="","",
IF(G1074&lt;TODAY(),
IF(O1074&gt;0,"Violated","Completed"),
IF(H1074&lt;=7,"Expiring Soon",
"Active")))</f>
        <v/>
      </c>
      <c r="J1074" s="8">
        <f>IF(C1074="","",COUNTIFS(purchase!$C:$C,$C1074,purchase!$E:$E,$E1074,purchase!$G:$G,"&gt;="&amp;$F1074,purchase!$G:$G,"&lt;="&amp;$G1074))</f>
        <v/>
      </c>
      <c r="K1074" s="9">
        <f>IF(COUNTIFS(purchase!$C:$C,$C1074,purchase!$E:$E,$E1074,purchase!$G:$G,"&gt;="&amp;$F1074,purchase!$G:$G,"&lt;="&amp;$G1074)=0,"",_xlfn.MAXIFS(purchase!$G:$G,purchase!$C:$C,$C1074,purchase!$E:$E,$E1074,purchase!$G:$G,"&gt;="&amp;$F1074,purchase!$G:$G,"&lt;="&amp;$G1074))</f>
        <v/>
      </c>
      <c r="L1074" s="4" t="n"/>
      <c r="M1074" s="4" t="n"/>
      <c r="N1074" s="10">
        <f>IF(M1074="","",SUMIFS(purchase!$N:$N,purchase!$C:$C,$C1074,purchase!$E:$E,$E1074,purchase!$G:$G,"&gt;="&amp;$F1074,purchase!$G:$G,"&lt;="&amp;$G1074))</f>
        <v/>
      </c>
      <c r="O1074" s="10">
        <f>IF(M1074="","",M1074-N1074)</f>
        <v/>
      </c>
      <c r="P1074" s="11">
        <f>IF(M1074=0,"",N1074/M1074)</f>
        <v/>
      </c>
      <c r="Q1074" s="12">
        <f>IF(OR(G1074="",O1074=""),"",
IF(AND(G1074&lt;TODAY(),O1074&gt;0),"YES","NO"))</f>
        <v/>
      </c>
      <c r="R1074" s="13" t="n"/>
      <c r="S1074" s="14" t="n"/>
      <c r="T1074" s="15">
        <f>IF(Q1074="YES", IF(R1074="Company",L1074*(1+S1074),IF(R1074="Vendor",L1074*(1-S1074),"")),"")</f>
        <v/>
      </c>
      <c r="U1074" s="15">
        <f>IF(Q1074="YES",O1074*T1074,"")</f>
        <v/>
      </c>
      <c r="V1074" s="16" t="n"/>
      <c r="W1074" s="17">
        <f>IF(Q1074="YES",G1074+V1074,"")</f>
        <v/>
      </c>
      <c r="X1074" s="18">
        <f>IF(Q1074="YES",IF(TODAY()&gt;W1074,"OVERDUE","WITHIN TIME"),"")</f>
        <v/>
      </c>
    </row>
    <row r="1075">
      <c r="A1075" s="3" t="n">
        <v>1071</v>
      </c>
      <c r="B1075" s="4" t="n"/>
      <c r="C1075" s="4" t="n"/>
      <c r="D1075" s="5">
        <f>IF(E1075="NRFC","Natural Rubber Field Coagulam","")</f>
        <v/>
      </c>
      <c r="E1075" s="4" t="n"/>
      <c r="F1075" s="6" t="n"/>
      <c r="G1075" s="6" t="n"/>
      <c r="H1075" s="7">
        <f>IF(G1075="","",G1075-TODAY())</f>
        <v/>
      </c>
      <c r="I1075" s="8">
        <f>IF(G1075="","",
IF(G1075&lt;TODAY(),
IF(O1075&gt;0,"Violated","Completed"),
IF(H1075&lt;=7,"Expiring Soon",
"Active")))</f>
        <v/>
      </c>
      <c r="J1075" s="8">
        <f>IF(C1075="","",COUNTIFS(purchase!$C:$C,$C1075,purchase!$E:$E,$E1075,purchase!$G:$G,"&gt;="&amp;$F1075,purchase!$G:$G,"&lt;="&amp;$G1075))</f>
        <v/>
      </c>
      <c r="K1075" s="9">
        <f>IF(COUNTIFS(purchase!$C:$C,$C1075,purchase!$E:$E,$E1075,purchase!$G:$G,"&gt;="&amp;$F1075,purchase!$G:$G,"&lt;="&amp;$G1075)=0,"",_xlfn.MAXIFS(purchase!$G:$G,purchase!$C:$C,$C1075,purchase!$E:$E,$E1075,purchase!$G:$G,"&gt;="&amp;$F1075,purchase!$G:$G,"&lt;="&amp;$G1075))</f>
        <v/>
      </c>
      <c r="L1075" s="4" t="n"/>
      <c r="M1075" s="4" t="n"/>
      <c r="N1075" s="10">
        <f>IF(M1075="","",SUMIFS(purchase!$N:$N,purchase!$C:$C,$C1075,purchase!$E:$E,$E1075,purchase!$G:$G,"&gt;="&amp;$F1075,purchase!$G:$G,"&lt;="&amp;$G1075))</f>
        <v/>
      </c>
      <c r="O1075" s="10">
        <f>IF(M1075="","",M1075-N1075)</f>
        <v/>
      </c>
      <c r="P1075" s="11">
        <f>IF(M1075=0,"",N1075/M1075)</f>
        <v/>
      </c>
      <c r="Q1075" s="12">
        <f>IF(OR(G1075="",O1075=""),"",
IF(AND(G1075&lt;TODAY(),O1075&gt;0),"YES","NO"))</f>
        <v/>
      </c>
      <c r="R1075" s="13" t="n"/>
      <c r="S1075" s="14" t="n"/>
      <c r="T1075" s="15">
        <f>IF(Q1075="YES", IF(R1075="Company",L1075*(1+S1075),IF(R1075="Vendor",L1075*(1-S1075),"")),"")</f>
        <v/>
      </c>
      <c r="U1075" s="15">
        <f>IF(Q1075="YES",O1075*T1075,"")</f>
        <v/>
      </c>
      <c r="V1075" s="16" t="n"/>
      <c r="W1075" s="17">
        <f>IF(Q1075="YES",G1075+V1075,"")</f>
        <v/>
      </c>
      <c r="X1075" s="18">
        <f>IF(Q1075="YES",IF(TODAY()&gt;W1075,"OVERDUE","WITHIN TIME"),"")</f>
        <v/>
      </c>
    </row>
    <row r="1076">
      <c r="A1076" s="3" t="n">
        <v>1072</v>
      </c>
      <c r="B1076" s="4" t="n"/>
      <c r="C1076" s="4" t="n"/>
      <c r="D1076" s="5">
        <f>IF(E1076="NRFC","Natural Rubber Field Coagulam","")</f>
        <v/>
      </c>
      <c r="E1076" s="4" t="n"/>
      <c r="F1076" s="6" t="n"/>
      <c r="G1076" s="6" t="n"/>
      <c r="H1076" s="7">
        <f>IF(G1076="","",G1076-TODAY())</f>
        <v/>
      </c>
      <c r="I1076" s="8">
        <f>IF(G1076="","",
IF(G1076&lt;TODAY(),
IF(O1076&gt;0,"Violated","Completed"),
IF(H1076&lt;=7,"Expiring Soon",
"Active")))</f>
        <v/>
      </c>
      <c r="J1076" s="8">
        <f>IF(C1076="","",COUNTIFS(purchase!$C:$C,$C1076,purchase!$E:$E,$E1076,purchase!$G:$G,"&gt;="&amp;$F1076,purchase!$G:$G,"&lt;="&amp;$G1076))</f>
        <v/>
      </c>
      <c r="K1076" s="9">
        <f>IF(COUNTIFS(purchase!$C:$C,$C1076,purchase!$E:$E,$E1076,purchase!$G:$G,"&gt;="&amp;$F1076,purchase!$G:$G,"&lt;="&amp;$G1076)=0,"",_xlfn.MAXIFS(purchase!$G:$G,purchase!$C:$C,$C1076,purchase!$E:$E,$E1076,purchase!$G:$G,"&gt;="&amp;$F1076,purchase!$G:$G,"&lt;="&amp;$G1076))</f>
        <v/>
      </c>
      <c r="L1076" s="4" t="n"/>
      <c r="M1076" s="4" t="n"/>
      <c r="N1076" s="10">
        <f>IF(M1076="","",SUMIFS(purchase!$N:$N,purchase!$C:$C,$C1076,purchase!$E:$E,$E1076,purchase!$G:$G,"&gt;="&amp;$F1076,purchase!$G:$G,"&lt;="&amp;$G1076))</f>
        <v/>
      </c>
      <c r="O1076" s="10">
        <f>IF(M1076="","",M1076-N1076)</f>
        <v/>
      </c>
      <c r="P1076" s="11">
        <f>IF(M1076=0,"",N1076/M1076)</f>
        <v/>
      </c>
      <c r="Q1076" s="12">
        <f>IF(OR(G1076="",O1076=""),"",
IF(AND(G1076&lt;TODAY(),O1076&gt;0),"YES","NO"))</f>
        <v/>
      </c>
      <c r="R1076" s="13" t="n"/>
      <c r="S1076" s="14" t="n"/>
      <c r="T1076" s="15">
        <f>IF(Q1076="YES", IF(R1076="Company",L1076*(1+S1076),IF(R1076="Vendor",L1076*(1-S1076),"")),"")</f>
        <v/>
      </c>
      <c r="U1076" s="15">
        <f>IF(Q1076="YES",O1076*T1076,"")</f>
        <v/>
      </c>
      <c r="V1076" s="16" t="n"/>
      <c r="W1076" s="17">
        <f>IF(Q1076="YES",G1076+V1076,"")</f>
        <v/>
      </c>
      <c r="X1076" s="18">
        <f>IF(Q1076="YES",IF(TODAY()&gt;W1076,"OVERDUE","WITHIN TIME"),"")</f>
        <v/>
      </c>
    </row>
    <row r="1077">
      <c r="A1077" s="3" t="n">
        <v>1073</v>
      </c>
      <c r="B1077" s="4" t="n"/>
      <c r="C1077" s="4" t="n"/>
      <c r="D1077" s="5">
        <f>IF(E1077="NRFC","Natural Rubber Field Coagulam","")</f>
        <v/>
      </c>
      <c r="E1077" s="4" t="n"/>
      <c r="F1077" s="6" t="n"/>
      <c r="G1077" s="6" t="n"/>
      <c r="H1077" s="7">
        <f>IF(G1077="","",G1077-TODAY())</f>
        <v/>
      </c>
      <c r="I1077" s="8">
        <f>IF(G1077="","",
IF(G1077&lt;TODAY(),
IF(O1077&gt;0,"Violated","Completed"),
IF(H1077&lt;=7,"Expiring Soon",
"Active")))</f>
        <v/>
      </c>
      <c r="J1077" s="8">
        <f>IF(C1077="","",COUNTIFS(purchase!$C:$C,$C1077,purchase!$E:$E,$E1077,purchase!$G:$G,"&gt;="&amp;$F1077,purchase!$G:$G,"&lt;="&amp;$G1077))</f>
        <v/>
      </c>
      <c r="K1077" s="9">
        <f>IF(COUNTIFS(purchase!$C:$C,$C1077,purchase!$E:$E,$E1077,purchase!$G:$G,"&gt;="&amp;$F1077,purchase!$G:$G,"&lt;="&amp;$G1077)=0,"",_xlfn.MAXIFS(purchase!$G:$G,purchase!$C:$C,$C1077,purchase!$E:$E,$E1077,purchase!$G:$G,"&gt;="&amp;$F1077,purchase!$G:$G,"&lt;="&amp;$G1077))</f>
        <v/>
      </c>
      <c r="L1077" s="4" t="n"/>
      <c r="M1077" s="4" t="n"/>
      <c r="N1077" s="10">
        <f>IF(M1077="","",SUMIFS(purchase!$N:$N,purchase!$C:$C,$C1077,purchase!$E:$E,$E1077,purchase!$G:$G,"&gt;="&amp;$F1077,purchase!$G:$G,"&lt;="&amp;$G1077))</f>
        <v/>
      </c>
      <c r="O1077" s="10">
        <f>IF(M1077="","",M1077-N1077)</f>
        <v/>
      </c>
      <c r="P1077" s="11">
        <f>IF(M1077=0,"",N1077/M1077)</f>
        <v/>
      </c>
      <c r="Q1077" s="12">
        <f>IF(OR(G1077="",O1077=""),"",
IF(AND(G1077&lt;TODAY(),O1077&gt;0),"YES","NO"))</f>
        <v/>
      </c>
      <c r="R1077" s="13" t="n"/>
      <c r="S1077" s="14" t="n"/>
      <c r="T1077" s="15">
        <f>IF(Q1077="YES", IF(R1077="Company",L1077*(1+S1077),IF(R1077="Vendor",L1077*(1-S1077),"")),"")</f>
        <v/>
      </c>
      <c r="U1077" s="15">
        <f>IF(Q1077="YES",O1077*T1077,"")</f>
        <v/>
      </c>
      <c r="V1077" s="16" t="n"/>
      <c r="W1077" s="17">
        <f>IF(Q1077="YES",G1077+V1077,"")</f>
        <v/>
      </c>
      <c r="X1077" s="18">
        <f>IF(Q1077="YES",IF(TODAY()&gt;W1077,"OVERDUE","WITHIN TIME"),"")</f>
        <v/>
      </c>
    </row>
    <row r="1078">
      <c r="A1078" s="3" t="n">
        <v>1074</v>
      </c>
      <c r="B1078" s="4" t="n"/>
      <c r="C1078" s="4" t="n"/>
      <c r="D1078" s="5">
        <f>IF(E1078="NRFC","Natural Rubber Field Coagulam","")</f>
        <v/>
      </c>
      <c r="E1078" s="4" t="n"/>
      <c r="F1078" s="6" t="n"/>
      <c r="G1078" s="6" t="n"/>
      <c r="H1078" s="7">
        <f>IF(G1078="","",G1078-TODAY())</f>
        <v/>
      </c>
      <c r="I1078" s="8">
        <f>IF(G1078="","",
IF(G1078&lt;TODAY(),
IF(O1078&gt;0,"Violated","Completed"),
IF(H1078&lt;=7,"Expiring Soon",
"Active")))</f>
        <v/>
      </c>
      <c r="J1078" s="8">
        <f>IF(C1078="","",COUNTIFS(purchase!$C:$C,$C1078,purchase!$E:$E,$E1078,purchase!$G:$G,"&gt;="&amp;$F1078,purchase!$G:$G,"&lt;="&amp;$G1078))</f>
        <v/>
      </c>
      <c r="K1078" s="9">
        <f>IF(COUNTIFS(purchase!$C:$C,$C1078,purchase!$E:$E,$E1078,purchase!$G:$G,"&gt;="&amp;$F1078,purchase!$G:$G,"&lt;="&amp;$G1078)=0,"",_xlfn.MAXIFS(purchase!$G:$G,purchase!$C:$C,$C1078,purchase!$E:$E,$E1078,purchase!$G:$G,"&gt;="&amp;$F1078,purchase!$G:$G,"&lt;="&amp;$G1078))</f>
        <v/>
      </c>
      <c r="L1078" s="4" t="n"/>
      <c r="M1078" s="4" t="n"/>
      <c r="N1078" s="10">
        <f>IF(M1078="","",SUMIFS(purchase!$N:$N,purchase!$C:$C,$C1078,purchase!$E:$E,$E1078,purchase!$G:$G,"&gt;="&amp;$F1078,purchase!$G:$G,"&lt;="&amp;$G1078))</f>
        <v/>
      </c>
      <c r="O1078" s="10">
        <f>IF(M1078="","",M1078-N1078)</f>
        <v/>
      </c>
      <c r="P1078" s="11">
        <f>IF(M1078=0,"",N1078/M1078)</f>
        <v/>
      </c>
      <c r="Q1078" s="12">
        <f>IF(OR(G1078="",O1078=""),"",
IF(AND(G1078&lt;TODAY(),O1078&gt;0),"YES","NO"))</f>
        <v/>
      </c>
      <c r="R1078" s="13" t="n"/>
      <c r="S1078" s="14" t="n"/>
      <c r="T1078" s="15">
        <f>IF(Q1078="YES", IF(R1078="Company",L1078*(1+S1078),IF(R1078="Vendor",L1078*(1-S1078),"")),"")</f>
        <v/>
      </c>
      <c r="U1078" s="15">
        <f>IF(Q1078="YES",O1078*T1078,"")</f>
        <v/>
      </c>
      <c r="V1078" s="16" t="n"/>
      <c r="W1078" s="17">
        <f>IF(Q1078="YES",G1078+V1078,"")</f>
        <v/>
      </c>
      <c r="X1078" s="18">
        <f>IF(Q1078="YES",IF(TODAY()&gt;W1078,"OVERDUE","WITHIN TIME"),"")</f>
        <v/>
      </c>
    </row>
    <row r="1079">
      <c r="A1079" s="3" t="n">
        <v>1075</v>
      </c>
      <c r="B1079" s="4" t="n"/>
      <c r="C1079" s="4" t="n"/>
      <c r="D1079" s="5">
        <f>IF(E1079="NRFC","Natural Rubber Field Coagulam","")</f>
        <v/>
      </c>
      <c r="E1079" s="4" t="n"/>
      <c r="F1079" s="6" t="n"/>
      <c r="G1079" s="6" t="n"/>
      <c r="H1079" s="7">
        <f>IF(G1079="","",G1079-TODAY())</f>
        <v/>
      </c>
      <c r="I1079" s="8">
        <f>IF(G1079="","",
IF(G1079&lt;TODAY(),
IF(O1079&gt;0,"Violated","Completed"),
IF(H1079&lt;=7,"Expiring Soon",
"Active")))</f>
        <v/>
      </c>
      <c r="J1079" s="8">
        <f>IF(C1079="","",COUNTIFS(purchase!$C:$C,$C1079,purchase!$E:$E,$E1079,purchase!$G:$G,"&gt;="&amp;$F1079,purchase!$G:$G,"&lt;="&amp;$G1079))</f>
        <v/>
      </c>
      <c r="K1079" s="9">
        <f>IF(COUNTIFS(purchase!$C:$C,$C1079,purchase!$E:$E,$E1079,purchase!$G:$G,"&gt;="&amp;$F1079,purchase!$G:$G,"&lt;="&amp;$G1079)=0,"",_xlfn.MAXIFS(purchase!$G:$G,purchase!$C:$C,$C1079,purchase!$E:$E,$E1079,purchase!$G:$G,"&gt;="&amp;$F1079,purchase!$G:$G,"&lt;="&amp;$G1079))</f>
        <v/>
      </c>
      <c r="L1079" s="4" t="n"/>
      <c r="M1079" s="4" t="n"/>
      <c r="N1079" s="10">
        <f>IF(M1079="","",SUMIFS(purchase!$N:$N,purchase!$C:$C,$C1079,purchase!$E:$E,$E1079,purchase!$G:$G,"&gt;="&amp;$F1079,purchase!$G:$G,"&lt;="&amp;$G1079))</f>
        <v/>
      </c>
      <c r="O1079" s="10">
        <f>IF(M1079="","",M1079-N1079)</f>
        <v/>
      </c>
      <c r="P1079" s="11">
        <f>IF(M1079=0,"",N1079/M1079)</f>
        <v/>
      </c>
      <c r="Q1079" s="12">
        <f>IF(OR(G1079="",O1079=""),"",
IF(AND(G1079&lt;TODAY(),O1079&gt;0),"YES","NO"))</f>
        <v/>
      </c>
      <c r="R1079" s="13" t="n"/>
      <c r="S1079" s="14" t="n"/>
      <c r="T1079" s="15">
        <f>IF(Q1079="YES", IF(R1079="Company",L1079*(1+S1079),IF(R1079="Vendor",L1079*(1-S1079),"")),"")</f>
        <v/>
      </c>
      <c r="U1079" s="15">
        <f>IF(Q1079="YES",O1079*T1079,"")</f>
        <v/>
      </c>
      <c r="V1079" s="16" t="n"/>
      <c r="W1079" s="17">
        <f>IF(Q1079="YES",G1079+V1079,"")</f>
        <v/>
      </c>
      <c r="X1079" s="18">
        <f>IF(Q1079="YES",IF(TODAY()&gt;W1079,"OVERDUE","WITHIN TIME"),"")</f>
        <v/>
      </c>
    </row>
    <row r="1080">
      <c r="A1080" s="3" t="n">
        <v>1076</v>
      </c>
      <c r="B1080" s="4" t="n"/>
      <c r="C1080" s="4" t="n"/>
      <c r="D1080" s="5">
        <f>IF(E1080="NRFC","Natural Rubber Field Coagulam","")</f>
        <v/>
      </c>
      <c r="E1080" s="4" t="n"/>
      <c r="F1080" s="6" t="n"/>
      <c r="G1080" s="6" t="n"/>
      <c r="H1080" s="7">
        <f>IF(G1080="","",G1080-TODAY())</f>
        <v/>
      </c>
      <c r="I1080" s="8">
        <f>IF(G1080="","",
IF(G1080&lt;TODAY(),
IF(O1080&gt;0,"Violated","Completed"),
IF(H1080&lt;=7,"Expiring Soon",
"Active")))</f>
        <v/>
      </c>
      <c r="J1080" s="8">
        <f>IF(C1080="","",COUNTIFS(purchase!$C:$C,$C1080,purchase!$E:$E,$E1080,purchase!$G:$G,"&gt;="&amp;$F1080,purchase!$G:$G,"&lt;="&amp;$G1080))</f>
        <v/>
      </c>
      <c r="K1080" s="9">
        <f>IF(COUNTIFS(purchase!$C:$C,$C1080,purchase!$E:$E,$E1080,purchase!$G:$G,"&gt;="&amp;$F1080,purchase!$G:$G,"&lt;="&amp;$G1080)=0,"",_xlfn.MAXIFS(purchase!$G:$G,purchase!$C:$C,$C1080,purchase!$E:$E,$E1080,purchase!$G:$G,"&gt;="&amp;$F1080,purchase!$G:$G,"&lt;="&amp;$G1080))</f>
        <v/>
      </c>
      <c r="L1080" s="4" t="n"/>
      <c r="M1080" s="4" t="n"/>
      <c r="N1080" s="10">
        <f>IF(M1080="","",SUMIFS(purchase!$N:$N,purchase!$C:$C,$C1080,purchase!$E:$E,$E1080,purchase!$G:$G,"&gt;="&amp;$F1080,purchase!$G:$G,"&lt;="&amp;$G1080))</f>
        <v/>
      </c>
      <c r="O1080" s="10">
        <f>IF(M1080="","",M1080-N1080)</f>
        <v/>
      </c>
      <c r="P1080" s="11">
        <f>IF(M1080=0,"",N1080/M1080)</f>
        <v/>
      </c>
      <c r="Q1080" s="12">
        <f>IF(OR(G1080="",O1080=""),"",
IF(AND(G1080&lt;TODAY(),O1080&gt;0),"YES","NO"))</f>
        <v/>
      </c>
      <c r="R1080" s="13" t="n"/>
      <c r="S1080" s="14" t="n"/>
      <c r="T1080" s="15">
        <f>IF(Q1080="YES", IF(R1080="Company",L1080*(1+S1080),IF(R1080="Vendor",L1080*(1-S1080),"")),"")</f>
        <v/>
      </c>
      <c r="U1080" s="15">
        <f>IF(Q1080="YES",O1080*T1080,"")</f>
        <v/>
      </c>
      <c r="V1080" s="16" t="n"/>
      <c r="W1080" s="17">
        <f>IF(Q1080="YES",G1080+V1080,"")</f>
        <v/>
      </c>
      <c r="X1080" s="18">
        <f>IF(Q1080="YES",IF(TODAY()&gt;W1080,"OVERDUE","WITHIN TIME"),"")</f>
        <v/>
      </c>
    </row>
    <row r="1081">
      <c r="A1081" s="3" t="n">
        <v>1077</v>
      </c>
      <c r="B1081" s="4" t="n"/>
      <c r="C1081" s="4" t="n"/>
      <c r="D1081" s="5">
        <f>IF(E1081="NRFC","Natural Rubber Field Coagulam","")</f>
        <v/>
      </c>
      <c r="E1081" s="4" t="n"/>
      <c r="F1081" s="6" t="n"/>
      <c r="G1081" s="6" t="n"/>
      <c r="H1081" s="7">
        <f>IF(G1081="","",G1081-TODAY())</f>
        <v/>
      </c>
      <c r="I1081" s="8">
        <f>IF(G1081="","",
IF(G1081&lt;TODAY(),
IF(O1081&gt;0,"Violated","Completed"),
IF(H1081&lt;=7,"Expiring Soon",
"Active")))</f>
        <v/>
      </c>
      <c r="J1081" s="8">
        <f>IF(C1081="","",COUNTIFS(purchase!$C:$C,$C1081,purchase!$E:$E,$E1081,purchase!$G:$G,"&gt;="&amp;$F1081,purchase!$G:$G,"&lt;="&amp;$G1081))</f>
        <v/>
      </c>
      <c r="K1081" s="9">
        <f>IF(COUNTIFS(purchase!$C:$C,$C1081,purchase!$E:$E,$E1081,purchase!$G:$G,"&gt;="&amp;$F1081,purchase!$G:$G,"&lt;="&amp;$G1081)=0,"",_xlfn.MAXIFS(purchase!$G:$G,purchase!$C:$C,$C1081,purchase!$E:$E,$E1081,purchase!$G:$G,"&gt;="&amp;$F1081,purchase!$G:$G,"&lt;="&amp;$G1081))</f>
        <v/>
      </c>
      <c r="L1081" s="4" t="n"/>
      <c r="M1081" s="4" t="n"/>
      <c r="N1081" s="10">
        <f>IF(M1081="","",SUMIFS(purchase!$N:$N,purchase!$C:$C,$C1081,purchase!$E:$E,$E1081,purchase!$G:$G,"&gt;="&amp;$F1081,purchase!$G:$G,"&lt;="&amp;$G1081))</f>
        <v/>
      </c>
      <c r="O1081" s="10">
        <f>IF(M1081="","",M1081-N1081)</f>
        <v/>
      </c>
      <c r="P1081" s="11">
        <f>IF(M1081=0,"",N1081/M1081)</f>
        <v/>
      </c>
      <c r="Q1081" s="12">
        <f>IF(OR(G1081="",O1081=""),"",
IF(AND(G1081&lt;TODAY(),O1081&gt;0),"YES","NO"))</f>
        <v/>
      </c>
      <c r="R1081" s="13" t="n"/>
      <c r="S1081" s="14" t="n"/>
      <c r="T1081" s="15">
        <f>IF(Q1081="YES", IF(R1081="Company",L1081*(1+S1081),IF(R1081="Vendor",L1081*(1-S1081),"")),"")</f>
        <v/>
      </c>
      <c r="U1081" s="15">
        <f>IF(Q1081="YES",O1081*T1081,"")</f>
        <v/>
      </c>
      <c r="V1081" s="16" t="n"/>
      <c r="W1081" s="17">
        <f>IF(Q1081="YES",G1081+V1081,"")</f>
        <v/>
      </c>
      <c r="X1081" s="18">
        <f>IF(Q1081="YES",IF(TODAY()&gt;W1081,"OVERDUE","WITHIN TIME"),"")</f>
        <v/>
      </c>
    </row>
    <row r="1082">
      <c r="A1082" s="3" t="n">
        <v>1078</v>
      </c>
      <c r="B1082" s="4" t="n"/>
      <c r="C1082" s="4" t="n"/>
      <c r="D1082" s="5">
        <f>IF(E1082="NRFC","Natural Rubber Field Coagulam","")</f>
        <v/>
      </c>
      <c r="E1082" s="4" t="n"/>
      <c r="F1082" s="6" t="n"/>
      <c r="G1082" s="6" t="n"/>
      <c r="H1082" s="7">
        <f>IF(G1082="","",G1082-TODAY())</f>
        <v/>
      </c>
      <c r="I1082" s="8">
        <f>IF(G1082="","",
IF(G1082&lt;TODAY(),
IF(O1082&gt;0,"Violated","Completed"),
IF(H1082&lt;=7,"Expiring Soon",
"Active")))</f>
        <v/>
      </c>
      <c r="J1082" s="8">
        <f>IF(C1082="","",COUNTIFS(purchase!$C:$C,$C1082,purchase!$E:$E,$E1082,purchase!$G:$G,"&gt;="&amp;$F1082,purchase!$G:$G,"&lt;="&amp;$G1082))</f>
        <v/>
      </c>
      <c r="K1082" s="9">
        <f>IF(COUNTIFS(purchase!$C:$C,$C1082,purchase!$E:$E,$E1082,purchase!$G:$G,"&gt;="&amp;$F1082,purchase!$G:$G,"&lt;="&amp;$G1082)=0,"",_xlfn.MAXIFS(purchase!$G:$G,purchase!$C:$C,$C1082,purchase!$E:$E,$E1082,purchase!$G:$G,"&gt;="&amp;$F1082,purchase!$G:$G,"&lt;="&amp;$G1082))</f>
        <v/>
      </c>
      <c r="L1082" s="4" t="n"/>
      <c r="M1082" s="4" t="n"/>
      <c r="N1082" s="10">
        <f>IF(M1082="","",SUMIFS(purchase!$N:$N,purchase!$C:$C,$C1082,purchase!$E:$E,$E1082,purchase!$G:$G,"&gt;="&amp;$F1082,purchase!$G:$G,"&lt;="&amp;$G1082))</f>
        <v/>
      </c>
      <c r="O1082" s="10">
        <f>IF(M1082="","",M1082-N1082)</f>
        <v/>
      </c>
      <c r="P1082" s="11">
        <f>IF(M1082=0,"",N1082/M1082)</f>
        <v/>
      </c>
      <c r="Q1082" s="12">
        <f>IF(OR(G1082="",O1082=""),"",
IF(AND(G1082&lt;TODAY(),O1082&gt;0),"YES","NO"))</f>
        <v/>
      </c>
      <c r="R1082" s="13" t="n"/>
      <c r="S1082" s="14" t="n"/>
      <c r="T1082" s="15">
        <f>IF(Q1082="YES", IF(R1082="Company",L1082*(1+S1082),IF(R1082="Vendor",L1082*(1-S1082),"")),"")</f>
        <v/>
      </c>
      <c r="U1082" s="15">
        <f>IF(Q1082="YES",O1082*T1082,"")</f>
        <v/>
      </c>
      <c r="V1082" s="16" t="n"/>
      <c r="W1082" s="17">
        <f>IF(Q1082="YES",G1082+V1082,"")</f>
        <v/>
      </c>
      <c r="X1082" s="18">
        <f>IF(Q1082="YES",IF(TODAY()&gt;W1082,"OVERDUE","WITHIN TIME"),"")</f>
        <v/>
      </c>
    </row>
    <row r="1083">
      <c r="A1083" s="3" t="n">
        <v>1079</v>
      </c>
      <c r="B1083" s="4" t="n"/>
      <c r="C1083" s="4" t="n"/>
      <c r="D1083" s="5">
        <f>IF(E1083="NRFC","Natural Rubber Field Coagulam","")</f>
        <v/>
      </c>
      <c r="E1083" s="4" t="n"/>
      <c r="F1083" s="6" t="n"/>
      <c r="G1083" s="6" t="n"/>
      <c r="H1083" s="7">
        <f>IF(G1083="","",G1083-TODAY())</f>
        <v/>
      </c>
      <c r="I1083" s="8">
        <f>IF(G1083="","",
IF(G1083&lt;TODAY(),
IF(O1083&gt;0,"Violated","Completed"),
IF(H1083&lt;=7,"Expiring Soon",
"Active")))</f>
        <v/>
      </c>
      <c r="J1083" s="8">
        <f>IF(C1083="","",COUNTIFS(purchase!$C:$C,$C1083,purchase!$E:$E,$E1083,purchase!$G:$G,"&gt;="&amp;$F1083,purchase!$G:$G,"&lt;="&amp;$G1083))</f>
        <v/>
      </c>
      <c r="K1083" s="9">
        <f>IF(COUNTIFS(purchase!$C:$C,$C1083,purchase!$E:$E,$E1083,purchase!$G:$G,"&gt;="&amp;$F1083,purchase!$G:$G,"&lt;="&amp;$G1083)=0,"",_xlfn.MAXIFS(purchase!$G:$G,purchase!$C:$C,$C1083,purchase!$E:$E,$E1083,purchase!$G:$G,"&gt;="&amp;$F1083,purchase!$G:$G,"&lt;="&amp;$G1083))</f>
        <v/>
      </c>
      <c r="L1083" s="4" t="n"/>
      <c r="M1083" s="4" t="n"/>
      <c r="N1083" s="10">
        <f>IF(M1083="","",SUMIFS(purchase!$N:$N,purchase!$C:$C,$C1083,purchase!$E:$E,$E1083,purchase!$G:$G,"&gt;="&amp;$F1083,purchase!$G:$G,"&lt;="&amp;$G1083))</f>
        <v/>
      </c>
      <c r="O1083" s="10">
        <f>IF(M1083="","",M1083-N1083)</f>
        <v/>
      </c>
      <c r="P1083" s="11">
        <f>IF(M1083=0,"",N1083/M1083)</f>
        <v/>
      </c>
      <c r="Q1083" s="12">
        <f>IF(OR(G1083="",O1083=""),"",
IF(AND(G1083&lt;TODAY(),O1083&gt;0),"YES","NO"))</f>
        <v/>
      </c>
      <c r="R1083" s="13" t="n"/>
      <c r="S1083" s="14" t="n"/>
      <c r="T1083" s="15">
        <f>IF(Q1083="YES", IF(R1083="Company",L1083*(1+S1083),IF(R1083="Vendor",L1083*(1-S1083),"")),"")</f>
        <v/>
      </c>
      <c r="U1083" s="15">
        <f>IF(Q1083="YES",O1083*T1083,"")</f>
        <v/>
      </c>
      <c r="V1083" s="16" t="n"/>
      <c r="W1083" s="17">
        <f>IF(Q1083="YES",G1083+V1083,"")</f>
        <v/>
      </c>
      <c r="X1083" s="18">
        <f>IF(Q1083="YES",IF(TODAY()&gt;W1083,"OVERDUE","WITHIN TIME"),"")</f>
        <v/>
      </c>
    </row>
    <row r="1084">
      <c r="A1084" s="3" t="n">
        <v>1080</v>
      </c>
      <c r="B1084" s="4" t="n"/>
      <c r="C1084" s="4" t="n"/>
      <c r="D1084" s="5">
        <f>IF(E1084="NRFC","Natural Rubber Field Coagulam","")</f>
        <v/>
      </c>
      <c r="E1084" s="4" t="n"/>
      <c r="F1084" s="6" t="n"/>
      <c r="G1084" s="6" t="n"/>
      <c r="H1084" s="7">
        <f>IF(G1084="","",G1084-TODAY())</f>
        <v/>
      </c>
      <c r="I1084" s="8">
        <f>IF(G1084="","",
IF(G1084&lt;TODAY(),
IF(O1084&gt;0,"Violated","Completed"),
IF(H1084&lt;=7,"Expiring Soon",
"Active")))</f>
        <v/>
      </c>
      <c r="J1084" s="8">
        <f>IF(C1084="","",COUNTIFS(purchase!$C:$C,$C1084,purchase!$E:$E,$E1084,purchase!$G:$G,"&gt;="&amp;$F1084,purchase!$G:$G,"&lt;="&amp;$G1084))</f>
        <v/>
      </c>
      <c r="K1084" s="9">
        <f>IF(COUNTIFS(purchase!$C:$C,$C1084,purchase!$E:$E,$E1084,purchase!$G:$G,"&gt;="&amp;$F1084,purchase!$G:$G,"&lt;="&amp;$G1084)=0,"",_xlfn.MAXIFS(purchase!$G:$G,purchase!$C:$C,$C1084,purchase!$E:$E,$E1084,purchase!$G:$G,"&gt;="&amp;$F1084,purchase!$G:$G,"&lt;="&amp;$G1084))</f>
        <v/>
      </c>
      <c r="L1084" s="4" t="n"/>
      <c r="M1084" s="4" t="n"/>
      <c r="N1084" s="10">
        <f>IF(M1084="","",SUMIFS(purchase!$N:$N,purchase!$C:$C,$C1084,purchase!$E:$E,$E1084,purchase!$G:$G,"&gt;="&amp;$F1084,purchase!$G:$G,"&lt;="&amp;$G1084))</f>
        <v/>
      </c>
      <c r="O1084" s="10">
        <f>IF(M1084="","",M1084-N1084)</f>
        <v/>
      </c>
      <c r="P1084" s="11">
        <f>IF(M1084=0,"",N1084/M1084)</f>
        <v/>
      </c>
      <c r="Q1084" s="12">
        <f>IF(OR(G1084="",O1084=""),"",
IF(AND(G1084&lt;TODAY(),O1084&gt;0),"YES","NO"))</f>
        <v/>
      </c>
      <c r="R1084" s="13" t="n"/>
      <c r="S1084" s="14" t="n"/>
      <c r="T1084" s="15">
        <f>IF(Q1084="YES", IF(R1084="Company",L1084*(1+S1084),IF(R1084="Vendor",L1084*(1-S1084),"")),"")</f>
        <v/>
      </c>
      <c r="U1084" s="15">
        <f>IF(Q1084="YES",O1084*T1084,"")</f>
        <v/>
      </c>
      <c r="V1084" s="16" t="n"/>
      <c r="W1084" s="17">
        <f>IF(Q1084="YES",G1084+V1084,"")</f>
        <v/>
      </c>
      <c r="X1084" s="18">
        <f>IF(Q1084="YES",IF(TODAY()&gt;W1084,"OVERDUE","WITHIN TIME"),"")</f>
        <v/>
      </c>
    </row>
    <row r="1085">
      <c r="A1085" s="3" t="n">
        <v>1081</v>
      </c>
      <c r="B1085" s="4" t="n"/>
      <c r="C1085" s="4" t="n"/>
      <c r="D1085" s="5">
        <f>IF(E1085="NRFC","Natural Rubber Field Coagulam","")</f>
        <v/>
      </c>
      <c r="E1085" s="4" t="n"/>
      <c r="F1085" s="6" t="n"/>
      <c r="G1085" s="6" t="n"/>
      <c r="H1085" s="7">
        <f>IF(G1085="","",G1085-TODAY())</f>
        <v/>
      </c>
      <c r="I1085" s="8">
        <f>IF(G1085="","",
IF(G1085&lt;TODAY(),
IF(O1085&gt;0,"Violated","Completed"),
IF(H1085&lt;=7,"Expiring Soon",
"Active")))</f>
        <v/>
      </c>
      <c r="J1085" s="8">
        <f>IF(C1085="","",COUNTIFS(purchase!$C:$C,$C1085,purchase!$E:$E,$E1085,purchase!$G:$G,"&gt;="&amp;$F1085,purchase!$G:$G,"&lt;="&amp;$G1085))</f>
        <v/>
      </c>
      <c r="K1085" s="9">
        <f>IF(COUNTIFS(purchase!$C:$C,$C1085,purchase!$E:$E,$E1085,purchase!$G:$G,"&gt;="&amp;$F1085,purchase!$G:$G,"&lt;="&amp;$G1085)=0,"",_xlfn.MAXIFS(purchase!$G:$G,purchase!$C:$C,$C1085,purchase!$E:$E,$E1085,purchase!$G:$G,"&gt;="&amp;$F1085,purchase!$G:$G,"&lt;="&amp;$G1085))</f>
        <v/>
      </c>
      <c r="L1085" s="4" t="n"/>
      <c r="M1085" s="4" t="n"/>
      <c r="N1085" s="10">
        <f>IF(M1085="","",SUMIFS(purchase!$N:$N,purchase!$C:$C,$C1085,purchase!$E:$E,$E1085,purchase!$G:$G,"&gt;="&amp;$F1085,purchase!$G:$G,"&lt;="&amp;$G1085))</f>
        <v/>
      </c>
      <c r="O1085" s="10">
        <f>IF(M1085="","",M1085-N1085)</f>
        <v/>
      </c>
      <c r="P1085" s="11">
        <f>IF(M1085=0,"",N1085/M1085)</f>
        <v/>
      </c>
      <c r="Q1085" s="12">
        <f>IF(OR(G1085="",O1085=""),"",
IF(AND(G1085&lt;TODAY(),O1085&gt;0),"YES","NO"))</f>
        <v/>
      </c>
      <c r="R1085" s="13" t="n"/>
      <c r="S1085" s="14" t="n"/>
      <c r="T1085" s="15">
        <f>IF(Q1085="YES", IF(R1085="Company",L1085*(1+S1085),IF(R1085="Vendor",L1085*(1-S1085),"")),"")</f>
        <v/>
      </c>
      <c r="U1085" s="15">
        <f>IF(Q1085="YES",O1085*T1085,"")</f>
        <v/>
      </c>
      <c r="V1085" s="16" t="n"/>
      <c r="W1085" s="17">
        <f>IF(Q1085="YES",G1085+V1085,"")</f>
        <v/>
      </c>
      <c r="X1085" s="18">
        <f>IF(Q1085="YES",IF(TODAY()&gt;W1085,"OVERDUE","WITHIN TIME"),"")</f>
        <v/>
      </c>
    </row>
    <row r="1086">
      <c r="A1086" s="3" t="n">
        <v>1082</v>
      </c>
      <c r="B1086" s="4" t="n"/>
      <c r="C1086" s="4" t="n"/>
      <c r="D1086" s="5">
        <f>IF(E1086="NRFC","Natural Rubber Field Coagulam","")</f>
        <v/>
      </c>
      <c r="E1086" s="4" t="n"/>
      <c r="F1086" s="6" t="n"/>
      <c r="G1086" s="6" t="n"/>
      <c r="H1086" s="7">
        <f>IF(G1086="","",G1086-TODAY())</f>
        <v/>
      </c>
      <c r="I1086" s="8">
        <f>IF(G1086="","",
IF(G1086&lt;TODAY(),
IF(O1086&gt;0,"Violated","Completed"),
IF(H1086&lt;=7,"Expiring Soon",
"Active")))</f>
        <v/>
      </c>
      <c r="J1086" s="8">
        <f>IF(C1086="","",COUNTIFS(purchase!$C:$C,$C1086,purchase!$E:$E,$E1086,purchase!$G:$G,"&gt;="&amp;$F1086,purchase!$G:$G,"&lt;="&amp;$G1086))</f>
        <v/>
      </c>
      <c r="K1086" s="9">
        <f>IF(COUNTIFS(purchase!$C:$C,$C1086,purchase!$E:$E,$E1086,purchase!$G:$G,"&gt;="&amp;$F1086,purchase!$G:$G,"&lt;="&amp;$G1086)=0,"",_xlfn.MAXIFS(purchase!$G:$G,purchase!$C:$C,$C1086,purchase!$E:$E,$E1086,purchase!$G:$G,"&gt;="&amp;$F1086,purchase!$G:$G,"&lt;="&amp;$G1086))</f>
        <v/>
      </c>
      <c r="L1086" s="4" t="n"/>
      <c r="M1086" s="4" t="n"/>
      <c r="N1086" s="10">
        <f>IF(M1086="","",SUMIFS(purchase!$N:$N,purchase!$C:$C,$C1086,purchase!$E:$E,$E1086,purchase!$G:$G,"&gt;="&amp;$F1086,purchase!$G:$G,"&lt;="&amp;$G1086))</f>
        <v/>
      </c>
      <c r="O1086" s="10">
        <f>IF(M1086="","",M1086-N1086)</f>
        <v/>
      </c>
      <c r="P1086" s="11">
        <f>IF(M1086=0,"",N1086/M1086)</f>
        <v/>
      </c>
      <c r="Q1086" s="12">
        <f>IF(OR(G1086="",O1086=""),"",
IF(AND(G1086&lt;TODAY(),O1086&gt;0),"YES","NO"))</f>
        <v/>
      </c>
      <c r="R1086" s="13" t="n"/>
      <c r="S1086" s="14" t="n"/>
      <c r="T1086" s="15">
        <f>IF(Q1086="YES", IF(R1086="Company",L1086*(1+S1086),IF(R1086="Vendor",L1086*(1-S1086),"")),"")</f>
        <v/>
      </c>
      <c r="U1086" s="15">
        <f>IF(Q1086="YES",O1086*T1086,"")</f>
        <v/>
      </c>
      <c r="V1086" s="16" t="n"/>
      <c r="W1086" s="17">
        <f>IF(Q1086="YES",G1086+V1086,"")</f>
        <v/>
      </c>
      <c r="X1086" s="18">
        <f>IF(Q1086="YES",IF(TODAY()&gt;W1086,"OVERDUE","WITHIN TIME"),"")</f>
        <v/>
      </c>
    </row>
    <row r="1087">
      <c r="A1087" s="3" t="n">
        <v>1083</v>
      </c>
      <c r="B1087" s="4" t="n"/>
      <c r="C1087" s="4" t="n"/>
      <c r="D1087" s="5">
        <f>IF(E1087="NRFC","Natural Rubber Field Coagulam","")</f>
        <v/>
      </c>
      <c r="E1087" s="4" t="n"/>
      <c r="F1087" s="6" t="n"/>
      <c r="G1087" s="6" t="n"/>
      <c r="H1087" s="7">
        <f>IF(G1087="","",G1087-TODAY())</f>
        <v/>
      </c>
      <c r="I1087" s="8">
        <f>IF(G1087="","",
IF(G1087&lt;TODAY(),
IF(O1087&gt;0,"Violated","Completed"),
IF(H1087&lt;=7,"Expiring Soon",
"Active")))</f>
        <v/>
      </c>
      <c r="J1087" s="8">
        <f>IF(C1087="","",COUNTIFS(purchase!$C:$C,$C1087,purchase!$E:$E,$E1087,purchase!$G:$G,"&gt;="&amp;$F1087,purchase!$G:$G,"&lt;="&amp;$G1087))</f>
        <v/>
      </c>
      <c r="K1087" s="9">
        <f>IF(COUNTIFS(purchase!$C:$C,$C1087,purchase!$E:$E,$E1087,purchase!$G:$G,"&gt;="&amp;$F1087,purchase!$G:$G,"&lt;="&amp;$G1087)=0,"",_xlfn.MAXIFS(purchase!$G:$G,purchase!$C:$C,$C1087,purchase!$E:$E,$E1087,purchase!$G:$G,"&gt;="&amp;$F1087,purchase!$G:$G,"&lt;="&amp;$G1087))</f>
        <v/>
      </c>
      <c r="L1087" s="4" t="n"/>
      <c r="M1087" s="4" t="n"/>
      <c r="N1087" s="10">
        <f>IF(M1087="","",SUMIFS(purchase!$N:$N,purchase!$C:$C,$C1087,purchase!$E:$E,$E1087,purchase!$G:$G,"&gt;="&amp;$F1087,purchase!$G:$G,"&lt;="&amp;$G1087))</f>
        <v/>
      </c>
      <c r="O1087" s="10">
        <f>IF(M1087="","",M1087-N1087)</f>
        <v/>
      </c>
      <c r="P1087" s="11">
        <f>IF(M1087=0,"",N1087/M1087)</f>
        <v/>
      </c>
      <c r="Q1087" s="12">
        <f>IF(OR(G1087="",O1087=""),"",
IF(AND(G1087&lt;TODAY(),O1087&gt;0),"YES","NO"))</f>
        <v/>
      </c>
      <c r="R1087" s="13" t="n"/>
      <c r="S1087" s="14" t="n"/>
      <c r="T1087" s="15">
        <f>IF(Q1087="YES", IF(R1087="Company",L1087*(1+S1087),IF(R1087="Vendor",L1087*(1-S1087),"")),"")</f>
        <v/>
      </c>
      <c r="U1087" s="15">
        <f>IF(Q1087="YES",O1087*T1087,"")</f>
        <v/>
      </c>
      <c r="V1087" s="16" t="n"/>
      <c r="W1087" s="17">
        <f>IF(Q1087="YES",G1087+V1087,"")</f>
        <v/>
      </c>
      <c r="X1087" s="18">
        <f>IF(Q1087="YES",IF(TODAY()&gt;W1087,"OVERDUE","WITHIN TIME"),"")</f>
        <v/>
      </c>
    </row>
    <row r="1088">
      <c r="A1088" s="3" t="n">
        <v>1084</v>
      </c>
      <c r="B1088" s="4" t="n"/>
      <c r="C1088" s="4" t="n"/>
      <c r="D1088" s="5">
        <f>IF(E1088="NRFC","Natural Rubber Field Coagulam","")</f>
        <v/>
      </c>
      <c r="E1088" s="4" t="n"/>
      <c r="F1088" s="6" t="n"/>
      <c r="G1088" s="6" t="n"/>
      <c r="H1088" s="7">
        <f>IF(G1088="","",G1088-TODAY())</f>
        <v/>
      </c>
      <c r="I1088" s="8">
        <f>IF(G1088="","",
IF(G1088&lt;TODAY(),
IF(O1088&gt;0,"Violated","Completed"),
IF(H1088&lt;=7,"Expiring Soon",
"Active")))</f>
        <v/>
      </c>
      <c r="J1088" s="8">
        <f>IF(C1088="","",COUNTIFS(purchase!$C:$C,$C1088,purchase!$E:$E,$E1088,purchase!$G:$G,"&gt;="&amp;$F1088,purchase!$G:$G,"&lt;="&amp;$G1088))</f>
        <v/>
      </c>
      <c r="K1088" s="9">
        <f>IF(COUNTIFS(purchase!$C:$C,$C1088,purchase!$E:$E,$E1088,purchase!$G:$G,"&gt;="&amp;$F1088,purchase!$G:$G,"&lt;="&amp;$G1088)=0,"",_xlfn.MAXIFS(purchase!$G:$G,purchase!$C:$C,$C1088,purchase!$E:$E,$E1088,purchase!$G:$G,"&gt;="&amp;$F1088,purchase!$G:$G,"&lt;="&amp;$G1088))</f>
        <v/>
      </c>
      <c r="L1088" s="4" t="n"/>
      <c r="M1088" s="4" t="n"/>
      <c r="N1088" s="10">
        <f>IF(M1088="","",SUMIFS(purchase!$N:$N,purchase!$C:$C,$C1088,purchase!$E:$E,$E1088,purchase!$G:$G,"&gt;="&amp;$F1088,purchase!$G:$G,"&lt;="&amp;$G1088))</f>
        <v/>
      </c>
      <c r="O1088" s="10">
        <f>IF(M1088="","",M1088-N1088)</f>
        <v/>
      </c>
      <c r="P1088" s="11">
        <f>IF(M1088=0,"",N1088/M1088)</f>
        <v/>
      </c>
      <c r="Q1088" s="12">
        <f>IF(OR(G1088="",O1088=""),"",
IF(AND(G1088&lt;TODAY(),O1088&gt;0),"YES","NO"))</f>
        <v/>
      </c>
      <c r="R1088" s="13" t="n"/>
      <c r="S1088" s="14" t="n"/>
      <c r="T1088" s="15">
        <f>IF(Q1088="YES", IF(R1088="Company",L1088*(1+S1088),IF(R1088="Vendor",L1088*(1-S1088),"")),"")</f>
        <v/>
      </c>
      <c r="U1088" s="15">
        <f>IF(Q1088="YES",O1088*T1088,"")</f>
        <v/>
      </c>
      <c r="V1088" s="16" t="n"/>
      <c r="W1088" s="17">
        <f>IF(Q1088="YES",G1088+V1088,"")</f>
        <v/>
      </c>
      <c r="X1088" s="18">
        <f>IF(Q1088="YES",IF(TODAY()&gt;W1088,"OVERDUE","WITHIN TIME"),"")</f>
        <v/>
      </c>
    </row>
    <row r="1089">
      <c r="A1089" s="3" t="n">
        <v>1085</v>
      </c>
      <c r="B1089" s="4" t="n"/>
      <c r="C1089" s="4" t="n"/>
      <c r="D1089" s="5">
        <f>IF(E1089="NRFC","Natural Rubber Field Coagulam","")</f>
        <v/>
      </c>
      <c r="E1089" s="4" t="n"/>
      <c r="F1089" s="6" t="n"/>
      <c r="G1089" s="6" t="n"/>
      <c r="H1089" s="7">
        <f>IF(G1089="","",G1089-TODAY())</f>
        <v/>
      </c>
      <c r="I1089" s="8">
        <f>IF(G1089="","",
IF(G1089&lt;TODAY(),
IF(O1089&gt;0,"Violated","Completed"),
IF(H1089&lt;=7,"Expiring Soon",
"Active")))</f>
        <v/>
      </c>
      <c r="J1089" s="8">
        <f>IF(C1089="","",COUNTIFS(purchase!$C:$C,$C1089,purchase!$E:$E,$E1089,purchase!$G:$G,"&gt;="&amp;$F1089,purchase!$G:$G,"&lt;="&amp;$G1089))</f>
        <v/>
      </c>
      <c r="K1089" s="9">
        <f>IF(COUNTIFS(purchase!$C:$C,$C1089,purchase!$E:$E,$E1089,purchase!$G:$G,"&gt;="&amp;$F1089,purchase!$G:$G,"&lt;="&amp;$G1089)=0,"",_xlfn.MAXIFS(purchase!$G:$G,purchase!$C:$C,$C1089,purchase!$E:$E,$E1089,purchase!$G:$G,"&gt;="&amp;$F1089,purchase!$G:$G,"&lt;="&amp;$G1089))</f>
        <v/>
      </c>
      <c r="L1089" s="4" t="n"/>
      <c r="M1089" s="4" t="n"/>
      <c r="N1089" s="10">
        <f>IF(M1089="","",SUMIFS(purchase!$N:$N,purchase!$C:$C,$C1089,purchase!$E:$E,$E1089,purchase!$G:$G,"&gt;="&amp;$F1089,purchase!$G:$G,"&lt;="&amp;$G1089))</f>
        <v/>
      </c>
      <c r="O1089" s="10">
        <f>IF(M1089="","",M1089-N1089)</f>
        <v/>
      </c>
      <c r="P1089" s="11">
        <f>IF(M1089=0,"",N1089/M1089)</f>
        <v/>
      </c>
      <c r="Q1089" s="12">
        <f>IF(OR(G1089="",O1089=""),"",
IF(AND(G1089&lt;TODAY(),O1089&gt;0),"YES","NO"))</f>
        <v/>
      </c>
      <c r="R1089" s="13" t="n"/>
      <c r="S1089" s="14" t="n"/>
      <c r="T1089" s="15">
        <f>IF(Q1089="YES", IF(R1089="Company",L1089*(1+S1089),IF(R1089="Vendor",L1089*(1-S1089),"")),"")</f>
        <v/>
      </c>
      <c r="U1089" s="15">
        <f>IF(Q1089="YES",O1089*T1089,"")</f>
        <v/>
      </c>
      <c r="V1089" s="16" t="n"/>
      <c r="W1089" s="17">
        <f>IF(Q1089="YES",G1089+V1089,"")</f>
        <v/>
      </c>
      <c r="X1089" s="18">
        <f>IF(Q1089="YES",IF(TODAY()&gt;W1089,"OVERDUE","WITHIN TIME"),"")</f>
        <v/>
      </c>
    </row>
    <row r="1090">
      <c r="A1090" s="3" t="n">
        <v>1086</v>
      </c>
      <c r="B1090" s="4" t="n"/>
      <c r="C1090" s="4" t="n"/>
      <c r="D1090" s="5">
        <f>IF(E1090="NRFC","Natural Rubber Field Coagulam","")</f>
        <v/>
      </c>
      <c r="E1090" s="4" t="n"/>
      <c r="F1090" s="6" t="n"/>
      <c r="G1090" s="6" t="n"/>
      <c r="H1090" s="7">
        <f>IF(G1090="","",G1090-TODAY())</f>
        <v/>
      </c>
      <c r="I1090" s="8">
        <f>IF(G1090="","",
IF(G1090&lt;TODAY(),
IF(O1090&gt;0,"Violated","Completed"),
IF(H1090&lt;=7,"Expiring Soon",
"Active")))</f>
        <v/>
      </c>
      <c r="J1090" s="8">
        <f>IF(C1090="","",COUNTIFS(purchase!$C:$C,$C1090,purchase!$E:$E,$E1090,purchase!$G:$G,"&gt;="&amp;$F1090,purchase!$G:$G,"&lt;="&amp;$G1090))</f>
        <v/>
      </c>
      <c r="K1090" s="9">
        <f>IF(COUNTIFS(purchase!$C:$C,$C1090,purchase!$E:$E,$E1090,purchase!$G:$G,"&gt;="&amp;$F1090,purchase!$G:$G,"&lt;="&amp;$G1090)=0,"",_xlfn.MAXIFS(purchase!$G:$G,purchase!$C:$C,$C1090,purchase!$E:$E,$E1090,purchase!$G:$G,"&gt;="&amp;$F1090,purchase!$G:$G,"&lt;="&amp;$G1090))</f>
        <v/>
      </c>
      <c r="L1090" s="4" t="n"/>
      <c r="M1090" s="4" t="n"/>
      <c r="N1090" s="10">
        <f>IF(M1090="","",SUMIFS(purchase!$N:$N,purchase!$C:$C,$C1090,purchase!$E:$E,$E1090,purchase!$G:$G,"&gt;="&amp;$F1090,purchase!$G:$G,"&lt;="&amp;$G1090))</f>
        <v/>
      </c>
      <c r="O1090" s="10">
        <f>IF(M1090="","",M1090-N1090)</f>
        <v/>
      </c>
      <c r="P1090" s="11">
        <f>IF(M1090=0,"",N1090/M1090)</f>
        <v/>
      </c>
      <c r="Q1090" s="12">
        <f>IF(OR(G1090="",O1090=""),"",
IF(AND(G1090&lt;TODAY(),O1090&gt;0),"YES","NO"))</f>
        <v/>
      </c>
      <c r="R1090" s="13" t="n"/>
      <c r="S1090" s="14" t="n"/>
      <c r="T1090" s="15">
        <f>IF(Q1090="YES", IF(R1090="Company",L1090*(1+S1090),IF(R1090="Vendor",L1090*(1-S1090),"")),"")</f>
        <v/>
      </c>
      <c r="U1090" s="15">
        <f>IF(Q1090="YES",O1090*T1090,"")</f>
        <v/>
      </c>
      <c r="V1090" s="16" t="n"/>
      <c r="W1090" s="17">
        <f>IF(Q1090="YES",G1090+V1090,"")</f>
        <v/>
      </c>
      <c r="X1090" s="18">
        <f>IF(Q1090="YES",IF(TODAY()&gt;W1090,"OVERDUE","WITHIN TIME"),"")</f>
        <v/>
      </c>
    </row>
    <row r="1091">
      <c r="A1091" s="3" t="n">
        <v>1087</v>
      </c>
      <c r="B1091" s="4" t="n"/>
      <c r="C1091" s="4" t="n"/>
      <c r="D1091" s="5">
        <f>IF(E1091="NRFC","Natural Rubber Field Coagulam","")</f>
        <v/>
      </c>
      <c r="E1091" s="4" t="n"/>
      <c r="F1091" s="6" t="n"/>
      <c r="G1091" s="6" t="n"/>
      <c r="H1091" s="7">
        <f>IF(G1091="","",G1091-TODAY())</f>
        <v/>
      </c>
      <c r="I1091" s="8">
        <f>IF(G1091="","",
IF(G1091&lt;TODAY(),
IF(O1091&gt;0,"Violated","Completed"),
IF(H1091&lt;=7,"Expiring Soon",
"Active")))</f>
        <v/>
      </c>
      <c r="J1091" s="8">
        <f>IF(C1091="","",COUNTIFS(purchase!$C:$C,$C1091,purchase!$E:$E,$E1091,purchase!$G:$G,"&gt;="&amp;$F1091,purchase!$G:$G,"&lt;="&amp;$G1091))</f>
        <v/>
      </c>
      <c r="K1091" s="9">
        <f>IF(COUNTIFS(purchase!$C:$C,$C1091,purchase!$E:$E,$E1091,purchase!$G:$G,"&gt;="&amp;$F1091,purchase!$G:$G,"&lt;="&amp;$G1091)=0,"",_xlfn.MAXIFS(purchase!$G:$G,purchase!$C:$C,$C1091,purchase!$E:$E,$E1091,purchase!$G:$G,"&gt;="&amp;$F1091,purchase!$G:$G,"&lt;="&amp;$G1091))</f>
        <v/>
      </c>
      <c r="L1091" s="4" t="n"/>
      <c r="M1091" s="4" t="n"/>
      <c r="N1091" s="10">
        <f>IF(M1091="","",SUMIFS(purchase!$N:$N,purchase!$C:$C,$C1091,purchase!$E:$E,$E1091,purchase!$G:$G,"&gt;="&amp;$F1091,purchase!$G:$G,"&lt;="&amp;$G1091))</f>
        <v/>
      </c>
      <c r="O1091" s="10">
        <f>IF(M1091="","",M1091-N1091)</f>
        <v/>
      </c>
      <c r="P1091" s="11">
        <f>IF(M1091=0,"",N1091/M1091)</f>
        <v/>
      </c>
      <c r="Q1091" s="12">
        <f>IF(OR(G1091="",O1091=""),"",
IF(AND(G1091&lt;TODAY(),O1091&gt;0),"YES","NO"))</f>
        <v/>
      </c>
      <c r="R1091" s="13" t="n"/>
      <c r="S1091" s="14" t="n"/>
      <c r="T1091" s="15">
        <f>IF(Q1091="YES", IF(R1091="Company",L1091*(1+S1091),IF(R1091="Vendor",L1091*(1-S1091),"")),"")</f>
        <v/>
      </c>
      <c r="U1091" s="15">
        <f>IF(Q1091="YES",O1091*T1091,"")</f>
        <v/>
      </c>
      <c r="V1091" s="16" t="n"/>
      <c r="W1091" s="17">
        <f>IF(Q1091="YES",G1091+V1091,"")</f>
        <v/>
      </c>
      <c r="X1091" s="18">
        <f>IF(Q1091="YES",IF(TODAY()&gt;W1091,"OVERDUE","WITHIN TIME"),"")</f>
        <v/>
      </c>
    </row>
    <row r="1092">
      <c r="A1092" s="3" t="n">
        <v>1088</v>
      </c>
      <c r="B1092" s="4" t="n"/>
      <c r="C1092" s="4" t="n"/>
      <c r="D1092" s="5">
        <f>IF(E1092="NRFC","Natural Rubber Field Coagulam","")</f>
        <v/>
      </c>
      <c r="E1092" s="4" t="n"/>
      <c r="F1092" s="6" t="n"/>
      <c r="G1092" s="6" t="n"/>
      <c r="H1092" s="7">
        <f>IF(G1092="","",G1092-TODAY())</f>
        <v/>
      </c>
      <c r="I1092" s="8">
        <f>IF(G1092="","",
IF(G1092&lt;TODAY(),
IF(O1092&gt;0,"Violated","Completed"),
IF(H1092&lt;=7,"Expiring Soon",
"Active")))</f>
        <v/>
      </c>
      <c r="J1092" s="8">
        <f>IF(C1092="","",COUNTIFS(purchase!$C:$C,$C1092,purchase!$E:$E,$E1092,purchase!$G:$G,"&gt;="&amp;$F1092,purchase!$G:$G,"&lt;="&amp;$G1092))</f>
        <v/>
      </c>
      <c r="K1092" s="9">
        <f>IF(COUNTIFS(purchase!$C:$C,$C1092,purchase!$E:$E,$E1092,purchase!$G:$G,"&gt;="&amp;$F1092,purchase!$G:$G,"&lt;="&amp;$G1092)=0,"",_xlfn.MAXIFS(purchase!$G:$G,purchase!$C:$C,$C1092,purchase!$E:$E,$E1092,purchase!$G:$G,"&gt;="&amp;$F1092,purchase!$G:$G,"&lt;="&amp;$G1092))</f>
        <v/>
      </c>
      <c r="L1092" s="4" t="n"/>
      <c r="M1092" s="4" t="n"/>
      <c r="N1092" s="10">
        <f>IF(M1092="","",SUMIFS(purchase!$N:$N,purchase!$C:$C,$C1092,purchase!$E:$E,$E1092,purchase!$G:$G,"&gt;="&amp;$F1092,purchase!$G:$G,"&lt;="&amp;$G1092))</f>
        <v/>
      </c>
      <c r="O1092" s="10">
        <f>IF(M1092="","",M1092-N1092)</f>
        <v/>
      </c>
      <c r="P1092" s="11">
        <f>IF(M1092=0,"",N1092/M1092)</f>
        <v/>
      </c>
      <c r="Q1092" s="12">
        <f>IF(OR(G1092="",O1092=""),"",
IF(AND(G1092&lt;TODAY(),O1092&gt;0),"YES","NO"))</f>
        <v/>
      </c>
      <c r="R1092" s="13" t="n"/>
      <c r="S1092" s="14" t="n"/>
      <c r="T1092" s="15">
        <f>IF(Q1092="YES", IF(R1092="Company",L1092*(1+S1092),IF(R1092="Vendor",L1092*(1-S1092),"")),"")</f>
        <v/>
      </c>
      <c r="U1092" s="15">
        <f>IF(Q1092="YES",O1092*T1092,"")</f>
        <v/>
      </c>
      <c r="V1092" s="16" t="n"/>
      <c r="W1092" s="17">
        <f>IF(Q1092="YES",G1092+V1092,"")</f>
        <v/>
      </c>
      <c r="X1092" s="18">
        <f>IF(Q1092="YES",IF(TODAY()&gt;W1092,"OVERDUE","WITHIN TIME"),"")</f>
        <v/>
      </c>
    </row>
    <row r="1093">
      <c r="A1093" s="3" t="n">
        <v>1089</v>
      </c>
      <c r="B1093" s="4" t="n"/>
      <c r="C1093" s="4" t="n"/>
      <c r="D1093" s="5">
        <f>IF(E1093="NRFC","Natural Rubber Field Coagulam","")</f>
        <v/>
      </c>
      <c r="E1093" s="4" t="n"/>
      <c r="F1093" s="6" t="n"/>
      <c r="G1093" s="6" t="n"/>
      <c r="H1093" s="7">
        <f>IF(G1093="","",G1093-TODAY())</f>
        <v/>
      </c>
      <c r="I1093" s="8">
        <f>IF(G1093="","",
IF(G1093&lt;TODAY(),
IF(O1093&gt;0,"Violated","Completed"),
IF(H1093&lt;=7,"Expiring Soon",
"Active")))</f>
        <v/>
      </c>
      <c r="J1093" s="8">
        <f>IF(C1093="","",COUNTIFS(purchase!$C:$C,$C1093,purchase!$E:$E,$E1093,purchase!$G:$G,"&gt;="&amp;$F1093,purchase!$G:$G,"&lt;="&amp;$G1093))</f>
        <v/>
      </c>
      <c r="K1093" s="9">
        <f>IF(COUNTIFS(purchase!$C:$C,$C1093,purchase!$E:$E,$E1093,purchase!$G:$G,"&gt;="&amp;$F1093,purchase!$G:$G,"&lt;="&amp;$G1093)=0,"",_xlfn.MAXIFS(purchase!$G:$G,purchase!$C:$C,$C1093,purchase!$E:$E,$E1093,purchase!$G:$G,"&gt;="&amp;$F1093,purchase!$G:$G,"&lt;="&amp;$G1093))</f>
        <v/>
      </c>
      <c r="L1093" s="4" t="n"/>
      <c r="M1093" s="4" t="n"/>
      <c r="N1093" s="10">
        <f>IF(M1093="","",SUMIFS(purchase!$N:$N,purchase!$C:$C,$C1093,purchase!$E:$E,$E1093,purchase!$G:$G,"&gt;="&amp;$F1093,purchase!$G:$G,"&lt;="&amp;$G1093))</f>
        <v/>
      </c>
      <c r="O1093" s="10">
        <f>IF(M1093="","",M1093-N1093)</f>
        <v/>
      </c>
      <c r="P1093" s="11">
        <f>IF(M1093=0,"",N1093/M1093)</f>
        <v/>
      </c>
      <c r="Q1093" s="12">
        <f>IF(OR(G1093="",O1093=""),"",
IF(AND(G1093&lt;TODAY(),O1093&gt;0),"YES","NO"))</f>
        <v/>
      </c>
      <c r="R1093" s="13" t="n"/>
      <c r="S1093" s="14" t="n"/>
      <c r="T1093" s="15">
        <f>IF(Q1093="YES", IF(R1093="Company",L1093*(1+S1093),IF(R1093="Vendor",L1093*(1-S1093),"")),"")</f>
        <v/>
      </c>
      <c r="U1093" s="15">
        <f>IF(Q1093="YES",O1093*T1093,"")</f>
        <v/>
      </c>
      <c r="V1093" s="16" t="n"/>
      <c r="W1093" s="17">
        <f>IF(Q1093="YES",G1093+V1093,"")</f>
        <v/>
      </c>
      <c r="X1093" s="18">
        <f>IF(Q1093="YES",IF(TODAY()&gt;W1093,"OVERDUE","WITHIN TIME"),"")</f>
        <v/>
      </c>
    </row>
    <row r="1094">
      <c r="A1094" s="3" t="n">
        <v>1090</v>
      </c>
      <c r="B1094" s="4" t="n"/>
      <c r="C1094" s="4" t="n"/>
      <c r="D1094" s="5">
        <f>IF(E1094="NRFC","Natural Rubber Field Coagulam","")</f>
        <v/>
      </c>
      <c r="E1094" s="4" t="n"/>
      <c r="F1094" s="6" t="n"/>
      <c r="G1094" s="6" t="n"/>
      <c r="H1094" s="7">
        <f>IF(G1094="","",G1094-TODAY())</f>
        <v/>
      </c>
      <c r="I1094" s="8">
        <f>IF(G1094="","",
IF(G1094&lt;TODAY(),
IF(O1094&gt;0,"Violated","Completed"),
IF(H1094&lt;=7,"Expiring Soon",
"Active")))</f>
        <v/>
      </c>
      <c r="J1094" s="8">
        <f>IF(C1094="","",COUNTIFS(purchase!$C:$C,$C1094,purchase!$E:$E,$E1094,purchase!$G:$G,"&gt;="&amp;$F1094,purchase!$G:$G,"&lt;="&amp;$G1094))</f>
        <v/>
      </c>
      <c r="K1094" s="9">
        <f>IF(COUNTIFS(purchase!$C:$C,$C1094,purchase!$E:$E,$E1094,purchase!$G:$G,"&gt;="&amp;$F1094,purchase!$G:$G,"&lt;="&amp;$G1094)=0,"",_xlfn.MAXIFS(purchase!$G:$G,purchase!$C:$C,$C1094,purchase!$E:$E,$E1094,purchase!$G:$G,"&gt;="&amp;$F1094,purchase!$G:$G,"&lt;="&amp;$G1094))</f>
        <v/>
      </c>
      <c r="L1094" s="4" t="n"/>
      <c r="M1094" s="4" t="n"/>
      <c r="N1094" s="10">
        <f>IF(M1094="","",SUMIFS(purchase!$N:$N,purchase!$C:$C,$C1094,purchase!$E:$E,$E1094,purchase!$G:$G,"&gt;="&amp;$F1094,purchase!$G:$G,"&lt;="&amp;$G1094))</f>
        <v/>
      </c>
      <c r="O1094" s="10">
        <f>IF(M1094="","",M1094-N1094)</f>
        <v/>
      </c>
      <c r="P1094" s="11">
        <f>IF(M1094=0,"",N1094/M1094)</f>
        <v/>
      </c>
      <c r="Q1094" s="12">
        <f>IF(OR(G1094="",O1094=""),"",
IF(AND(G1094&lt;TODAY(),O1094&gt;0),"YES","NO"))</f>
        <v/>
      </c>
      <c r="R1094" s="13" t="n"/>
      <c r="S1094" s="14" t="n"/>
      <c r="T1094" s="15">
        <f>IF(Q1094="YES", IF(R1094="Company",L1094*(1+S1094),IF(R1094="Vendor",L1094*(1-S1094),"")),"")</f>
        <v/>
      </c>
      <c r="U1094" s="15">
        <f>IF(Q1094="YES",O1094*T1094,"")</f>
        <v/>
      </c>
      <c r="V1094" s="16" t="n"/>
      <c r="W1094" s="17">
        <f>IF(Q1094="YES",G1094+V1094,"")</f>
        <v/>
      </c>
      <c r="X1094" s="18">
        <f>IF(Q1094="YES",IF(TODAY()&gt;W1094,"OVERDUE","WITHIN TIME"),"")</f>
        <v/>
      </c>
    </row>
    <row r="1095">
      <c r="A1095" s="3" t="n">
        <v>1091</v>
      </c>
      <c r="B1095" s="4" t="n"/>
      <c r="C1095" s="4" t="n"/>
      <c r="D1095" s="5">
        <f>IF(E1095="NRFC","Natural Rubber Field Coagulam","")</f>
        <v/>
      </c>
      <c r="E1095" s="4" t="n"/>
      <c r="F1095" s="6" t="n"/>
      <c r="G1095" s="6" t="n"/>
      <c r="H1095" s="7">
        <f>IF(G1095="","",G1095-TODAY())</f>
        <v/>
      </c>
      <c r="I1095" s="8">
        <f>IF(G1095="","",
IF(G1095&lt;TODAY(),
IF(O1095&gt;0,"Violated","Completed"),
IF(H1095&lt;=7,"Expiring Soon",
"Active")))</f>
        <v/>
      </c>
      <c r="J1095" s="8">
        <f>IF(C1095="","",COUNTIFS(purchase!$C:$C,$C1095,purchase!$E:$E,$E1095,purchase!$G:$G,"&gt;="&amp;$F1095,purchase!$G:$G,"&lt;="&amp;$G1095))</f>
        <v/>
      </c>
      <c r="K1095" s="9">
        <f>IF(COUNTIFS(purchase!$C:$C,$C1095,purchase!$E:$E,$E1095,purchase!$G:$G,"&gt;="&amp;$F1095,purchase!$G:$G,"&lt;="&amp;$G1095)=0,"",_xlfn.MAXIFS(purchase!$G:$G,purchase!$C:$C,$C1095,purchase!$E:$E,$E1095,purchase!$G:$G,"&gt;="&amp;$F1095,purchase!$G:$G,"&lt;="&amp;$G1095))</f>
        <v/>
      </c>
      <c r="L1095" s="4" t="n"/>
      <c r="M1095" s="4" t="n"/>
      <c r="N1095" s="10">
        <f>IF(M1095="","",SUMIFS(purchase!$N:$N,purchase!$C:$C,$C1095,purchase!$E:$E,$E1095,purchase!$G:$G,"&gt;="&amp;$F1095,purchase!$G:$G,"&lt;="&amp;$G1095))</f>
        <v/>
      </c>
      <c r="O1095" s="10">
        <f>IF(M1095="","",M1095-N1095)</f>
        <v/>
      </c>
      <c r="P1095" s="11">
        <f>IF(M1095=0,"",N1095/M1095)</f>
        <v/>
      </c>
      <c r="Q1095" s="12">
        <f>IF(OR(G1095="",O1095=""),"",
IF(AND(G1095&lt;TODAY(),O1095&gt;0),"YES","NO"))</f>
        <v/>
      </c>
      <c r="R1095" s="13" t="n"/>
      <c r="S1095" s="14" t="n"/>
      <c r="T1095" s="15">
        <f>IF(Q1095="YES", IF(R1095="Company",L1095*(1+S1095),IF(R1095="Vendor",L1095*(1-S1095),"")),"")</f>
        <v/>
      </c>
      <c r="U1095" s="15">
        <f>IF(Q1095="YES",O1095*T1095,"")</f>
        <v/>
      </c>
      <c r="V1095" s="16" t="n"/>
      <c r="W1095" s="17">
        <f>IF(Q1095="YES",G1095+V1095,"")</f>
        <v/>
      </c>
      <c r="X1095" s="18">
        <f>IF(Q1095="YES",IF(TODAY()&gt;W1095,"OVERDUE","WITHIN TIME"),"")</f>
        <v/>
      </c>
    </row>
    <row r="1096">
      <c r="A1096" s="3" t="n">
        <v>1092</v>
      </c>
      <c r="B1096" s="4" t="n"/>
      <c r="C1096" s="4" t="n"/>
      <c r="D1096" s="5">
        <f>IF(E1096="NRFC","Natural Rubber Field Coagulam","")</f>
        <v/>
      </c>
      <c r="E1096" s="4" t="n"/>
      <c r="F1096" s="6" t="n"/>
      <c r="G1096" s="6" t="n"/>
      <c r="H1096" s="7">
        <f>IF(G1096="","",G1096-TODAY())</f>
        <v/>
      </c>
      <c r="I1096" s="8">
        <f>IF(G1096="","",
IF(G1096&lt;TODAY(),
IF(O1096&gt;0,"Violated","Completed"),
IF(H1096&lt;=7,"Expiring Soon",
"Active")))</f>
        <v/>
      </c>
      <c r="J1096" s="8">
        <f>IF(C1096="","",COUNTIFS(purchase!$C:$C,$C1096,purchase!$E:$E,$E1096,purchase!$G:$G,"&gt;="&amp;$F1096,purchase!$G:$G,"&lt;="&amp;$G1096))</f>
        <v/>
      </c>
      <c r="K1096" s="9">
        <f>IF(COUNTIFS(purchase!$C:$C,$C1096,purchase!$E:$E,$E1096,purchase!$G:$G,"&gt;="&amp;$F1096,purchase!$G:$G,"&lt;="&amp;$G1096)=0,"",_xlfn.MAXIFS(purchase!$G:$G,purchase!$C:$C,$C1096,purchase!$E:$E,$E1096,purchase!$G:$G,"&gt;="&amp;$F1096,purchase!$G:$G,"&lt;="&amp;$G1096))</f>
        <v/>
      </c>
      <c r="L1096" s="4" t="n"/>
      <c r="M1096" s="4" t="n"/>
      <c r="N1096" s="10">
        <f>IF(M1096="","",SUMIFS(purchase!$N:$N,purchase!$C:$C,$C1096,purchase!$E:$E,$E1096,purchase!$G:$G,"&gt;="&amp;$F1096,purchase!$G:$G,"&lt;="&amp;$G1096))</f>
        <v/>
      </c>
      <c r="O1096" s="10">
        <f>IF(M1096="","",M1096-N1096)</f>
        <v/>
      </c>
      <c r="P1096" s="11">
        <f>IF(M1096=0,"",N1096/M1096)</f>
        <v/>
      </c>
      <c r="Q1096" s="12">
        <f>IF(OR(G1096="",O1096=""),"",
IF(AND(G1096&lt;TODAY(),O1096&gt;0),"YES","NO"))</f>
        <v/>
      </c>
      <c r="R1096" s="13" t="n"/>
      <c r="S1096" s="14" t="n"/>
      <c r="T1096" s="15">
        <f>IF(Q1096="YES", IF(R1096="Company",L1096*(1+S1096),IF(R1096="Vendor",L1096*(1-S1096),"")),"")</f>
        <v/>
      </c>
      <c r="U1096" s="15">
        <f>IF(Q1096="YES",O1096*T1096,"")</f>
        <v/>
      </c>
      <c r="V1096" s="16" t="n"/>
      <c r="W1096" s="17">
        <f>IF(Q1096="YES",G1096+V1096,"")</f>
        <v/>
      </c>
      <c r="X1096" s="18">
        <f>IF(Q1096="YES",IF(TODAY()&gt;W1096,"OVERDUE","WITHIN TIME"),"")</f>
        <v/>
      </c>
    </row>
    <row r="1097">
      <c r="A1097" s="3" t="n">
        <v>1093</v>
      </c>
      <c r="B1097" s="4" t="n"/>
      <c r="C1097" s="4" t="n"/>
      <c r="D1097" s="5">
        <f>IF(E1097="NRFC","Natural Rubber Field Coagulam","")</f>
        <v/>
      </c>
      <c r="E1097" s="4" t="n"/>
      <c r="F1097" s="6" t="n"/>
      <c r="G1097" s="6" t="n"/>
      <c r="H1097" s="7">
        <f>IF(G1097="","",G1097-TODAY())</f>
        <v/>
      </c>
      <c r="I1097" s="8">
        <f>IF(G1097="","",
IF(G1097&lt;TODAY(),
IF(O1097&gt;0,"Violated","Completed"),
IF(H1097&lt;=7,"Expiring Soon",
"Active")))</f>
        <v/>
      </c>
      <c r="J1097" s="8">
        <f>IF(C1097="","",COUNTIFS(purchase!$C:$C,$C1097,purchase!$E:$E,$E1097,purchase!$G:$G,"&gt;="&amp;$F1097,purchase!$G:$G,"&lt;="&amp;$G1097))</f>
        <v/>
      </c>
      <c r="K1097" s="9">
        <f>IF(COUNTIFS(purchase!$C:$C,$C1097,purchase!$E:$E,$E1097,purchase!$G:$G,"&gt;="&amp;$F1097,purchase!$G:$G,"&lt;="&amp;$G1097)=0,"",_xlfn.MAXIFS(purchase!$G:$G,purchase!$C:$C,$C1097,purchase!$E:$E,$E1097,purchase!$G:$G,"&gt;="&amp;$F1097,purchase!$G:$G,"&lt;="&amp;$G1097))</f>
        <v/>
      </c>
      <c r="L1097" s="4" t="n"/>
      <c r="M1097" s="4" t="n"/>
      <c r="N1097" s="10">
        <f>IF(M1097="","",SUMIFS(purchase!$N:$N,purchase!$C:$C,$C1097,purchase!$E:$E,$E1097,purchase!$G:$G,"&gt;="&amp;$F1097,purchase!$G:$G,"&lt;="&amp;$G1097))</f>
        <v/>
      </c>
      <c r="O1097" s="10">
        <f>IF(M1097="","",M1097-N1097)</f>
        <v/>
      </c>
      <c r="P1097" s="11">
        <f>IF(M1097=0,"",N1097/M1097)</f>
        <v/>
      </c>
      <c r="Q1097" s="12">
        <f>IF(OR(G1097="",O1097=""),"",
IF(AND(G1097&lt;TODAY(),O1097&gt;0),"YES","NO"))</f>
        <v/>
      </c>
      <c r="R1097" s="13" t="n"/>
      <c r="S1097" s="14" t="n"/>
      <c r="T1097" s="15">
        <f>IF(Q1097="YES", IF(R1097="Company",L1097*(1+S1097),IF(R1097="Vendor",L1097*(1-S1097),"")),"")</f>
        <v/>
      </c>
      <c r="U1097" s="15">
        <f>IF(Q1097="YES",O1097*T1097,"")</f>
        <v/>
      </c>
      <c r="V1097" s="16" t="n"/>
      <c r="W1097" s="17">
        <f>IF(Q1097="YES",G1097+V1097,"")</f>
        <v/>
      </c>
      <c r="X1097" s="18">
        <f>IF(Q1097="YES",IF(TODAY()&gt;W1097,"OVERDUE","WITHIN TIME"),"")</f>
        <v/>
      </c>
    </row>
    <row r="1098">
      <c r="A1098" s="3" t="n">
        <v>1094</v>
      </c>
      <c r="B1098" s="4" t="n"/>
      <c r="C1098" s="4" t="n"/>
      <c r="D1098" s="5">
        <f>IF(E1098="NRFC","Natural Rubber Field Coagulam","")</f>
        <v/>
      </c>
      <c r="E1098" s="4" t="n"/>
      <c r="F1098" s="6" t="n"/>
      <c r="G1098" s="6" t="n"/>
      <c r="H1098" s="7">
        <f>IF(G1098="","",G1098-TODAY())</f>
        <v/>
      </c>
      <c r="I1098" s="8">
        <f>IF(G1098="","",
IF(G1098&lt;TODAY(),
IF(O1098&gt;0,"Violated","Completed"),
IF(H1098&lt;=7,"Expiring Soon",
"Active")))</f>
        <v/>
      </c>
      <c r="J1098" s="8">
        <f>IF(C1098="","",COUNTIFS(purchase!$C:$C,$C1098,purchase!$E:$E,$E1098,purchase!$G:$G,"&gt;="&amp;$F1098,purchase!$G:$G,"&lt;="&amp;$G1098))</f>
        <v/>
      </c>
      <c r="K1098" s="9">
        <f>IF(COUNTIFS(purchase!$C:$C,$C1098,purchase!$E:$E,$E1098,purchase!$G:$G,"&gt;="&amp;$F1098,purchase!$G:$G,"&lt;="&amp;$G1098)=0,"",_xlfn.MAXIFS(purchase!$G:$G,purchase!$C:$C,$C1098,purchase!$E:$E,$E1098,purchase!$G:$G,"&gt;="&amp;$F1098,purchase!$G:$G,"&lt;="&amp;$G1098))</f>
        <v/>
      </c>
      <c r="L1098" s="4" t="n"/>
      <c r="M1098" s="4" t="n"/>
      <c r="N1098" s="10">
        <f>IF(M1098="","",SUMIFS(purchase!$N:$N,purchase!$C:$C,$C1098,purchase!$E:$E,$E1098,purchase!$G:$G,"&gt;="&amp;$F1098,purchase!$G:$G,"&lt;="&amp;$G1098))</f>
        <v/>
      </c>
      <c r="O1098" s="10">
        <f>IF(M1098="","",M1098-N1098)</f>
        <v/>
      </c>
      <c r="P1098" s="11">
        <f>IF(M1098=0,"",N1098/M1098)</f>
        <v/>
      </c>
      <c r="Q1098" s="12">
        <f>IF(OR(G1098="",O1098=""),"",
IF(AND(G1098&lt;TODAY(),O1098&gt;0),"YES","NO"))</f>
        <v/>
      </c>
      <c r="R1098" s="13" t="n"/>
      <c r="S1098" s="14" t="n"/>
      <c r="T1098" s="15">
        <f>IF(Q1098="YES", IF(R1098="Company",L1098*(1+S1098),IF(R1098="Vendor",L1098*(1-S1098),"")),"")</f>
        <v/>
      </c>
      <c r="U1098" s="15">
        <f>IF(Q1098="YES",O1098*T1098,"")</f>
        <v/>
      </c>
      <c r="V1098" s="16" t="n"/>
      <c r="W1098" s="17">
        <f>IF(Q1098="YES",G1098+V1098,"")</f>
        <v/>
      </c>
      <c r="X1098" s="18">
        <f>IF(Q1098="YES",IF(TODAY()&gt;W1098,"OVERDUE","WITHIN TIME"),"")</f>
        <v/>
      </c>
    </row>
    <row r="1099">
      <c r="A1099" s="3" t="n">
        <v>1095</v>
      </c>
      <c r="B1099" s="4" t="n"/>
      <c r="C1099" s="4" t="n"/>
      <c r="D1099" s="5">
        <f>IF(E1099="NRFC","Natural Rubber Field Coagulam","")</f>
        <v/>
      </c>
      <c r="E1099" s="4" t="n"/>
      <c r="F1099" s="6" t="n"/>
      <c r="G1099" s="6" t="n"/>
      <c r="H1099" s="7">
        <f>IF(G1099="","",G1099-TODAY())</f>
        <v/>
      </c>
      <c r="I1099" s="8">
        <f>IF(G1099="","",
IF(G1099&lt;TODAY(),
IF(O1099&gt;0,"Violated","Completed"),
IF(H1099&lt;=7,"Expiring Soon",
"Active")))</f>
        <v/>
      </c>
      <c r="J1099" s="8">
        <f>IF(C1099="","",COUNTIFS(purchase!$C:$C,$C1099,purchase!$E:$E,$E1099,purchase!$G:$G,"&gt;="&amp;$F1099,purchase!$G:$G,"&lt;="&amp;$G1099))</f>
        <v/>
      </c>
      <c r="K1099" s="9">
        <f>IF(COUNTIFS(purchase!$C:$C,$C1099,purchase!$E:$E,$E1099,purchase!$G:$G,"&gt;="&amp;$F1099,purchase!$G:$G,"&lt;="&amp;$G1099)=0,"",_xlfn.MAXIFS(purchase!$G:$G,purchase!$C:$C,$C1099,purchase!$E:$E,$E1099,purchase!$G:$G,"&gt;="&amp;$F1099,purchase!$G:$G,"&lt;="&amp;$G1099))</f>
        <v/>
      </c>
      <c r="L1099" s="4" t="n"/>
      <c r="M1099" s="4" t="n"/>
      <c r="N1099" s="10">
        <f>IF(M1099="","",SUMIFS(purchase!$N:$N,purchase!$C:$C,$C1099,purchase!$E:$E,$E1099,purchase!$G:$G,"&gt;="&amp;$F1099,purchase!$G:$G,"&lt;="&amp;$G1099))</f>
        <v/>
      </c>
      <c r="O1099" s="10">
        <f>IF(M1099="","",M1099-N1099)</f>
        <v/>
      </c>
      <c r="P1099" s="11">
        <f>IF(M1099=0,"",N1099/M1099)</f>
        <v/>
      </c>
      <c r="Q1099" s="12">
        <f>IF(OR(G1099="",O1099=""),"",
IF(AND(G1099&lt;TODAY(),O1099&gt;0),"YES","NO"))</f>
        <v/>
      </c>
      <c r="R1099" s="13" t="n"/>
      <c r="S1099" s="14" t="n"/>
      <c r="T1099" s="15">
        <f>IF(Q1099="YES", IF(R1099="Company",L1099*(1+S1099),IF(R1099="Vendor",L1099*(1-S1099),"")),"")</f>
        <v/>
      </c>
      <c r="U1099" s="15">
        <f>IF(Q1099="YES",O1099*T1099,"")</f>
        <v/>
      </c>
      <c r="V1099" s="16" t="n"/>
      <c r="W1099" s="17">
        <f>IF(Q1099="YES",G1099+V1099,"")</f>
        <v/>
      </c>
      <c r="X1099" s="18">
        <f>IF(Q1099="YES",IF(TODAY()&gt;W1099,"OVERDUE","WITHIN TIME"),"")</f>
        <v/>
      </c>
    </row>
    <row r="1100">
      <c r="A1100" s="3" t="n">
        <v>1096</v>
      </c>
      <c r="B1100" s="4" t="n"/>
      <c r="C1100" s="4" t="n"/>
      <c r="D1100" s="5">
        <f>IF(E1100="NRFC","Natural Rubber Field Coagulam","")</f>
        <v/>
      </c>
      <c r="E1100" s="4" t="n"/>
      <c r="F1100" s="6" t="n"/>
      <c r="G1100" s="6" t="n"/>
      <c r="H1100" s="7">
        <f>IF(G1100="","",G1100-TODAY())</f>
        <v/>
      </c>
      <c r="I1100" s="8">
        <f>IF(G1100="","",
IF(G1100&lt;TODAY(),
IF(O1100&gt;0,"Violated","Completed"),
IF(H1100&lt;=7,"Expiring Soon",
"Active")))</f>
        <v/>
      </c>
      <c r="J1100" s="8">
        <f>IF(C1100="","",COUNTIFS(purchase!$C:$C,$C1100,purchase!$E:$E,$E1100,purchase!$G:$G,"&gt;="&amp;$F1100,purchase!$G:$G,"&lt;="&amp;$G1100))</f>
        <v/>
      </c>
      <c r="K1100" s="9">
        <f>IF(COUNTIFS(purchase!$C:$C,$C1100,purchase!$E:$E,$E1100,purchase!$G:$G,"&gt;="&amp;$F1100,purchase!$G:$G,"&lt;="&amp;$G1100)=0,"",_xlfn.MAXIFS(purchase!$G:$G,purchase!$C:$C,$C1100,purchase!$E:$E,$E1100,purchase!$G:$G,"&gt;="&amp;$F1100,purchase!$G:$G,"&lt;="&amp;$G1100))</f>
        <v/>
      </c>
      <c r="L1100" s="4" t="n"/>
      <c r="M1100" s="4" t="n"/>
      <c r="N1100" s="10">
        <f>IF(M1100="","",SUMIFS(purchase!$N:$N,purchase!$C:$C,$C1100,purchase!$E:$E,$E1100,purchase!$G:$G,"&gt;="&amp;$F1100,purchase!$G:$G,"&lt;="&amp;$G1100))</f>
        <v/>
      </c>
      <c r="O1100" s="10">
        <f>IF(M1100="","",M1100-N1100)</f>
        <v/>
      </c>
      <c r="P1100" s="11">
        <f>IF(M1100=0,"",N1100/M1100)</f>
        <v/>
      </c>
      <c r="Q1100" s="12">
        <f>IF(OR(G1100="",O1100=""),"",
IF(AND(G1100&lt;TODAY(),O1100&gt;0),"YES","NO"))</f>
        <v/>
      </c>
      <c r="R1100" s="13" t="n"/>
      <c r="S1100" s="14" t="n"/>
      <c r="T1100" s="15">
        <f>IF(Q1100="YES", IF(R1100="Company",L1100*(1+S1100),IF(R1100="Vendor",L1100*(1-S1100),"")),"")</f>
        <v/>
      </c>
      <c r="U1100" s="15">
        <f>IF(Q1100="YES",O1100*T1100,"")</f>
        <v/>
      </c>
      <c r="V1100" s="16" t="n"/>
      <c r="W1100" s="17">
        <f>IF(Q1100="YES",G1100+V1100,"")</f>
        <v/>
      </c>
      <c r="X1100" s="18">
        <f>IF(Q1100="YES",IF(TODAY()&gt;W1100,"OVERDUE","WITHIN TIME"),"")</f>
        <v/>
      </c>
    </row>
    <row r="1101">
      <c r="A1101" s="3" t="n">
        <v>1097</v>
      </c>
      <c r="B1101" s="4" t="n"/>
      <c r="C1101" s="4" t="n"/>
      <c r="D1101" s="5">
        <f>IF(E1101="NRFC","Natural Rubber Field Coagulam","")</f>
        <v/>
      </c>
      <c r="E1101" s="4" t="n"/>
      <c r="F1101" s="6" t="n"/>
      <c r="G1101" s="6" t="n"/>
      <c r="H1101" s="7">
        <f>IF(G1101="","",G1101-TODAY())</f>
        <v/>
      </c>
      <c r="I1101" s="8">
        <f>IF(G1101="","",
IF(G1101&lt;TODAY(),
IF(O1101&gt;0,"Violated","Completed"),
IF(H1101&lt;=7,"Expiring Soon",
"Active")))</f>
        <v/>
      </c>
      <c r="J1101" s="8">
        <f>IF(C1101="","",COUNTIFS(purchase!$C:$C,$C1101,purchase!$E:$E,$E1101,purchase!$G:$G,"&gt;="&amp;$F1101,purchase!$G:$G,"&lt;="&amp;$G1101))</f>
        <v/>
      </c>
      <c r="K1101" s="9">
        <f>IF(COUNTIFS(purchase!$C:$C,$C1101,purchase!$E:$E,$E1101,purchase!$G:$G,"&gt;="&amp;$F1101,purchase!$G:$G,"&lt;="&amp;$G1101)=0,"",_xlfn.MAXIFS(purchase!$G:$G,purchase!$C:$C,$C1101,purchase!$E:$E,$E1101,purchase!$G:$G,"&gt;="&amp;$F1101,purchase!$G:$G,"&lt;="&amp;$G1101))</f>
        <v/>
      </c>
      <c r="L1101" s="4" t="n"/>
      <c r="M1101" s="4" t="n"/>
      <c r="N1101" s="10">
        <f>IF(M1101="","",SUMIFS(purchase!$N:$N,purchase!$C:$C,$C1101,purchase!$E:$E,$E1101,purchase!$G:$G,"&gt;="&amp;$F1101,purchase!$G:$G,"&lt;="&amp;$G1101))</f>
        <v/>
      </c>
      <c r="O1101" s="10">
        <f>IF(M1101="","",M1101-N1101)</f>
        <v/>
      </c>
      <c r="P1101" s="11">
        <f>IF(M1101=0,"",N1101/M1101)</f>
        <v/>
      </c>
      <c r="Q1101" s="12">
        <f>IF(OR(G1101="",O1101=""),"",
IF(AND(G1101&lt;TODAY(),O1101&gt;0),"YES","NO"))</f>
        <v/>
      </c>
      <c r="R1101" s="13" t="n"/>
      <c r="S1101" s="14" t="n"/>
      <c r="T1101" s="15">
        <f>IF(Q1101="YES", IF(R1101="Company",L1101*(1+S1101),IF(R1101="Vendor",L1101*(1-S1101),"")),"")</f>
        <v/>
      </c>
      <c r="U1101" s="15">
        <f>IF(Q1101="YES",O1101*T1101,"")</f>
        <v/>
      </c>
      <c r="V1101" s="16" t="n"/>
      <c r="W1101" s="17">
        <f>IF(Q1101="YES",G1101+V1101,"")</f>
        <v/>
      </c>
      <c r="X1101" s="18">
        <f>IF(Q1101="YES",IF(TODAY()&gt;W1101,"OVERDUE","WITHIN TIME"),"")</f>
        <v/>
      </c>
    </row>
    <row r="1102">
      <c r="A1102" s="3" t="n">
        <v>1098</v>
      </c>
      <c r="B1102" s="4" t="n"/>
      <c r="C1102" s="4" t="n"/>
      <c r="D1102" s="5">
        <f>IF(E1102="NRFC","Natural Rubber Field Coagulam","")</f>
        <v/>
      </c>
      <c r="E1102" s="4" t="n"/>
      <c r="F1102" s="6" t="n"/>
      <c r="G1102" s="6" t="n"/>
      <c r="H1102" s="7">
        <f>IF(G1102="","",G1102-TODAY())</f>
        <v/>
      </c>
      <c r="I1102" s="8">
        <f>IF(G1102="","",
IF(G1102&lt;TODAY(),
IF(O1102&gt;0,"Violated","Completed"),
IF(H1102&lt;=7,"Expiring Soon",
"Active")))</f>
        <v/>
      </c>
      <c r="J1102" s="8">
        <f>IF(C1102="","",COUNTIFS(purchase!$C:$C,$C1102,purchase!$E:$E,$E1102,purchase!$G:$G,"&gt;="&amp;$F1102,purchase!$G:$G,"&lt;="&amp;$G1102))</f>
        <v/>
      </c>
      <c r="K1102" s="9">
        <f>IF(COUNTIFS(purchase!$C:$C,$C1102,purchase!$E:$E,$E1102,purchase!$G:$G,"&gt;="&amp;$F1102,purchase!$G:$G,"&lt;="&amp;$G1102)=0,"",_xlfn.MAXIFS(purchase!$G:$G,purchase!$C:$C,$C1102,purchase!$E:$E,$E1102,purchase!$G:$G,"&gt;="&amp;$F1102,purchase!$G:$G,"&lt;="&amp;$G1102))</f>
        <v/>
      </c>
      <c r="L1102" s="4" t="n"/>
      <c r="M1102" s="4" t="n"/>
      <c r="N1102" s="10">
        <f>IF(M1102="","",SUMIFS(purchase!$N:$N,purchase!$C:$C,$C1102,purchase!$E:$E,$E1102,purchase!$G:$G,"&gt;="&amp;$F1102,purchase!$G:$G,"&lt;="&amp;$G1102))</f>
        <v/>
      </c>
      <c r="O1102" s="10">
        <f>IF(M1102="","",M1102-N1102)</f>
        <v/>
      </c>
      <c r="P1102" s="11">
        <f>IF(M1102=0,"",N1102/M1102)</f>
        <v/>
      </c>
      <c r="Q1102" s="12">
        <f>IF(OR(G1102="",O1102=""),"",
IF(AND(G1102&lt;TODAY(),O1102&gt;0),"YES","NO"))</f>
        <v/>
      </c>
      <c r="R1102" s="13" t="n"/>
      <c r="S1102" s="14" t="n"/>
      <c r="T1102" s="15">
        <f>IF(Q1102="YES", IF(R1102="Company",L1102*(1+S1102),IF(R1102="Vendor",L1102*(1-S1102),"")),"")</f>
        <v/>
      </c>
      <c r="U1102" s="15">
        <f>IF(Q1102="YES",O1102*T1102,"")</f>
        <v/>
      </c>
      <c r="V1102" s="16" t="n"/>
      <c r="W1102" s="17">
        <f>IF(Q1102="YES",G1102+V1102,"")</f>
        <v/>
      </c>
      <c r="X1102" s="18">
        <f>IF(Q1102="YES",IF(TODAY()&gt;W1102,"OVERDUE","WITHIN TIME"),"")</f>
        <v/>
      </c>
    </row>
    <row r="1103">
      <c r="A1103" s="3" t="n">
        <v>1099</v>
      </c>
      <c r="B1103" s="4" t="n"/>
      <c r="C1103" s="4" t="n"/>
      <c r="D1103" s="5">
        <f>IF(E1103="NRFC","Natural Rubber Field Coagulam","")</f>
        <v/>
      </c>
      <c r="E1103" s="4" t="n"/>
      <c r="F1103" s="6" t="n"/>
      <c r="G1103" s="6" t="n"/>
      <c r="H1103" s="7">
        <f>IF(G1103="","",G1103-TODAY())</f>
        <v/>
      </c>
      <c r="I1103" s="8">
        <f>IF(G1103="","",
IF(G1103&lt;TODAY(),
IF(O1103&gt;0,"Violated","Completed"),
IF(H1103&lt;=7,"Expiring Soon",
"Active")))</f>
        <v/>
      </c>
      <c r="J1103" s="8">
        <f>IF(C1103="","",COUNTIFS(purchase!$C:$C,$C1103,purchase!$E:$E,$E1103,purchase!$G:$G,"&gt;="&amp;$F1103,purchase!$G:$G,"&lt;="&amp;$G1103))</f>
        <v/>
      </c>
      <c r="K1103" s="9">
        <f>IF(COUNTIFS(purchase!$C:$C,$C1103,purchase!$E:$E,$E1103,purchase!$G:$G,"&gt;="&amp;$F1103,purchase!$G:$G,"&lt;="&amp;$G1103)=0,"",_xlfn.MAXIFS(purchase!$G:$G,purchase!$C:$C,$C1103,purchase!$E:$E,$E1103,purchase!$G:$G,"&gt;="&amp;$F1103,purchase!$G:$G,"&lt;="&amp;$G1103))</f>
        <v/>
      </c>
      <c r="L1103" s="4" t="n"/>
      <c r="M1103" s="4" t="n"/>
      <c r="N1103" s="10">
        <f>IF(M1103="","",SUMIFS(purchase!$N:$N,purchase!$C:$C,$C1103,purchase!$E:$E,$E1103,purchase!$G:$G,"&gt;="&amp;$F1103,purchase!$G:$G,"&lt;="&amp;$G1103))</f>
        <v/>
      </c>
      <c r="O1103" s="10">
        <f>IF(M1103="","",M1103-N1103)</f>
        <v/>
      </c>
      <c r="P1103" s="11">
        <f>IF(M1103=0,"",N1103/M1103)</f>
        <v/>
      </c>
      <c r="Q1103" s="12">
        <f>IF(OR(G1103="",O1103=""),"",
IF(AND(G1103&lt;TODAY(),O1103&gt;0),"YES","NO"))</f>
        <v/>
      </c>
      <c r="R1103" s="13" t="n"/>
      <c r="S1103" s="14" t="n"/>
      <c r="T1103" s="15">
        <f>IF(Q1103="YES", IF(R1103="Company",L1103*(1+S1103),IF(R1103="Vendor",L1103*(1-S1103),"")),"")</f>
        <v/>
      </c>
      <c r="U1103" s="15">
        <f>IF(Q1103="YES",O1103*T1103,"")</f>
        <v/>
      </c>
      <c r="V1103" s="16" t="n"/>
      <c r="W1103" s="17">
        <f>IF(Q1103="YES",G1103+V1103,"")</f>
        <v/>
      </c>
      <c r="X1103" s="18">
        <f>IF(Q1103="YES",IF(TODAY()&gt;W1103,"OVERDUE","WITHIN TIME"),"")</f>
        <v/>
      </c>
    </row>
    <row r="1104">
      <c r="A1104" s="3" t="n">
        <v>1100</v>
      </c>
      <c r="B1104" s="4" t="n"/>
      <c r="C1104" s="4" t="n"/>
      <c r="D1104" s="5">
        <f>IF(E1104="NRFC","Natural Rubber Field Coagulam","")</f>
        <v/>
      </c>
      <c r="E1104" s="4" t="n"/>
      <c r="F1104" s="6" t="n"/>
      <c r="G1104" s="6" t="n"/>
      <c r="H1104" s="7">
        <f>IF(G1104="","",G1104-TODAY())</f>
        <v/>
      </c>
      <c r="I1104" s="8">
        <f>IF(G1104="","",
IF(G1104&lt;TODAY(),
IF(O1104&gt;0,"Violated","Completed"),
IF(H1104&lt;=7,"Expiring Soon",
"Active")))</f>
        <v/>
      </c>
      <c r="J1104" s="8">
        <f>IF(C1104="","",COUNTIFS(purchase!$C:$C,$C1104,purchase!$E:$E,$E1104,purchase!$G:$G,"&gt;="&amp;$F1104,purchase!$G:$G,"&lt;="&amp;$G1104))</f>
        <v/>
      </c>
      <c r="K1104" s="9">
        <f>IF(COUNTIFS(purchase!$C:$C,$C1104,purchase!$E:$E,$E1104,purchase!$G:$G,"&gt;="&amp;$F1104,purchase!$G:$G,"&lt;="&amp;$G1104)=0,"",_xlfn.MAXIFS(purchase!$G:$G,purchase!$C:$C,$C1104,purchase!$E:$E,$E1104,purchase!$G:$G,"&gt;="&amp;$F1104,purchase!$G:$G,"&lt;="&amp;$G1104))</f>
        <v/>
      </c>
      <c r="L1104" s="4" t="n"/>
      <c r="M1104" s="4" t="n"/>
      <c r="N1104" s="10">
        <f>IF(M1104="","",SUMIFS(purchase!$N:$N,purchase!$C:$C,$C1104,purchase!$E:$E,$E1104,purchase!$G:$G,"&gt;="&amp;$F1104,purchase!$G:$G,"&lt;="&amp;$G1104))</f>
        <v/>
      </c>
      <c r="O1104" s="10">
        <f>IF(M1104="","",M1104-N1104)</f>
        <v/>
      </c>
      <c r="P1104" s="11">
        <f>IF(M1104=0,"",N1104/M1104)</f>
        <v/>
      </c>
      <c r="Q1104" s="12">
        <f>IF(OR(G1104="",O1104=""),"",
IF(AND(G1104&lt;TODAY(),O1104&gt;0),"YES","NO"))</f>
        <v/>
      </c>
      <c r="R1104" s="13" t="n"/>
      <c r="S1104" s="14" t="n"/>
      <c r="T1104" s="15">
        <f>IF(Q1104="YES", IF(R1104="Company",L1104*(1+S1104),IF(R1104="Vendor",L1104*(1-S1104),"")),"")</f>
        <v/>
      </c>
      <c r="U1104" s="15">
        <f>IF(Q1104="YES",O1104*T1104,"")</f>
        <v/>
      </c>
      <c r="V1104" s="16" t="n"/>
      <c r="W1104" s="17">
        <f>IF(Q1104="YES",G1104+V1104,"")</f>
        <v/>
      </c>
      <c r="X1104" s="18">
        <f>IF(Q1104="YES",IF(TODAY()&gt;W1104,"OVERDUE","WITHIN TIME"),"")</f>
        <v/>
      </c>
    </row>
    <row r="1105">
      <c r="A1105" s="3" t="n">
        <v>1101</v>
      </c>
      <c r="B1105" s="4" t="n"/>
      <c r="C1105" s="4" t="n"/>
      <c r="D1105" s="5">
        <f>IF(E1105="NRFC","Natural Rubber Field Coagulam","")</f>
        <v/>
      </c>
      <c r="E1105" s="4" t="n"/>
      <c r="F1105" s="6" t="n"/>
      <c r="G1105" s="6" t="n"/>
      <c r="H1105" s="7">
        <f>IF(G1105="","",G1105-TODAY())</f>
        <v/>
      </c>
      <c r="I1105" s="8">
        <f>IF(G1105="","",
IF(G1105&lt;TODAY(),
IF(O1105&gt;0,"Violated","Completed"),
IF(H1105&lt;=7,"Expiring Soon",
"Active")))</f>
        <v/>
      </c>
      <c r="J1105" s="8">
        <f>IF(C1105="","",COUNTIFS(purchase!$C:$C,$C1105,purchase!$E:$E,$E1105,purchase!$G:$G,"&gt;="&amp;$F1105,purchase!$G:$G,"&lt;="&amp;$G1105))</f>
        <v/>
      </c>
      <c r="K1105" s="9">
        <f>IF(COUNTIFS(purchase!$C:$C,$C1105,purchase!$E:$E,$E1105,purchase!$G:$G,"&gt;="&amp;$F1105,purchase!$G:$G,"&lt;="&amp;$G1105)=0,"",_xlfn.MAXIFS(purchase!$G:$G,purchase!$C:$C,$C1105,purchase!$E:$E,$E1105,purchase!$G:$G,"&gt;="&amp;$F1105,purchase!$G:$G,"&lt;="&amp;$G1105))</f>
        <v/>
      </c>
      <c r="L1105" s="4" t="n"/>
      <c r="M1105" s="4" t="n"/>
      <c r="N1105" s="10">
        <f>IF(M1105="","",SUMIFS(purchase!$N:$N,purchase!$C:$C,$C1105,purchase!$E:$E,$E1105,purchase!$G:$G,"&gt;="&amp;$F1105,purchase!$G:$G,"&lt;="&amp;$G1105))</f>
        <v/>
      </c>
      <c r="O1105" s="10">
        <f>IF(M1105="","",M1105-N1105)</f>
        <v/>
      </c>
      <c r="P1105" s="11">
        <f>IF(M1105=0,"",N1105/M1105)</f>
        <v/>
      </c>
      <c r="Q1105" s="12">
        <f>IF(OR(G1105="",O1105=""),"",
IF(AND(G1105&lt;TODAY(),O1105&gt;0),"YES","NO"))</f>
        <v/>
      </c>
      <c r="R1105" s="13" t="n"/>
      <c r="S1105" s="14" t="n"/>
      <c r="T1105" s="15">
        <f>IF(Q1105="YES", IF(R1105="Company",L1105*(1+S1105),IF(R1105="Vendor",L1105*(1-S1105),"")),"")</f>
        <v/>
      </c>
      <c r="U1105" s="15">
        <f>IF(Q1105="YES",O1105*T1105,"")</f>
        <v/>
      </c>
      <c r="V1105" s="16" t="n"/>
      <c r="W1105" s="17">
        <f>IF(Q1105="YES",G1105+V1105,"")</f>
        <v/>
      </c>
      <c r="X1105" s="18">
        <f>IF(Q1105="YES",IF(TODAY()&gt;W1105,"OVERDUE","WITHIN TIME"),"")</f>
        <v/>
      </c>
    </row>
    <row r="1106">
      <c r="A1106" s="3" t="n">
        <v>1102</v>
      </c>
      <c r="B1106" s="4" t="n"/>
      <c r="C1106" s="4" t="n"/>
      <c r="D1106" s="5">
        <f>IF(E1106="NRFC","Natural Rubber Field Coagulam","")</f>
        <v/>
      </c>
      <c r="E1106" s="4" t="n"/>
      <c r="F1106" s="6" t="n"/>
      <c r="G1106" s="6" t="n"/>
      <c r="H1106" s="7">
        <f>IF(G1106="","",G1106-TODAY())</f>
        <v/>
      </c>
      <c r="I1106" s="8">
        <f>IF(G1106="","",
IF(G1106&lt;TODAY(),
IF(O1106&gt;0,"Violated","Completed"),
IF(H1106&lt;=7,"Expiring Soon",
"Active")))</f>
        <v/>
      </c>
      <c r="J1106" s="8">
        <f>IF(C1106="","",COUNTIFS(purchase!$C:$C,$C1106,purchase!$E:$E,$E1106,purchase!$G:$G,"&gt;="&amp;$F1106,purchase!$G:$G,"&lt;="&amp;$G1106))</f>
        <v/>
      </c>
      <c r="K1106" s="9">
        <f>IF(COUNTIFS(purchase!$C:$C,$C1106,purchase!$E:$E,$E1106,purchase!$G:$G,"&gt;="&amp;$F1106,purchase!$G:$G,"&lt;="&amp;$G1106)=0,"",_xlfn.MAXIFS(purchase!$G:$G,purchase!$C:$C,$C1106,purchase!$E:$E,$E1106,purchase!$G:$G,"&gt;="&amp;$F1106,purchase!$G:$G,"&lt;="&amp;$G1106))</f>
        <v/>
      </c>
      <c r="L1106" s="4" t="n"/>
      <c r="M1106" s="4" t="n"/>
      <c r="N1106" s="10">
        <f>IF(M1106="","",SUMIFS(purchase!$N:$N,purchase!$C:$C,$C1106,purchase!$E:$E,$E1106,purchase!$G:$G,"&gt;="&amp;$F1106,purchase!$G:$G,"&lt;="&amp;$G1106))</f>
        <v/>
      </c>
      <c r="O1106" s="10">
        <f>IF(M1106="","",M1106-N1106)</f>
        <v/>
      </c>
      <c r="P1106" s="11">
        <f>IF(M1106=0,"",N1106/M1106)</f>
        <v/>
      </c>
      <c r="Q1106" s="12">
        <f>IF(OR(G1106="",O1106=""),"",
IF(AND(G1106&lt;TODAY(),O1106&gt;0),"YES","NO"))</f>
        <v/>
      </c>
      <c r="R1106" s="13" t="n"/>
      <c r="S1106" s="14" t="n"/>
      <c r="T1106" s="15">
        <f>IF(Q1106="YES", IF(R1106="Company",L1106*(1+S1106),IF(R1106="Vendor",L1106*(1-S1106),"")),"")</f>
        <v/>
      </c>
      <c r="U1106" s="15">
        <f>IF(Q1106="YES",O1106*T1106,"")</f>
        <v/>
      </c>
      <c r="V1106" s="16" t="n"/>
      <c r="W1106" s="17">
        <f>IF(Q1106="YES",G1106+V1106,"")</f>
        <v/>
      </c>
      <c r="X1106" s="18">
        <f>IF(Q1106="YES",IF(TODAY()&gt;W1106,"OVERDUE","WITHIN TIME"),"")</f>
        <v/>
      </c>
    </row>
    <row r="1107">
      <c r="A1107" s="3" t="n">
        <v>1103</v>
      </c>
      <c r="B1107" s="4" t="n"/>
      <c r="C1107" s="4" t="n"/>
      <c r="D1107" s="5">
        <f>IF(E1107="NRFC","Natural Rubber Field Coagulam","")</f>
        <v/>
      </c>
      <c r="E1107" s="4" t="n"/>
      <c r="F1107" s="6" t="n"/>
      <c r="G1107" s="6" t="n"/>
      <c r="H1107" s="7">
        <f>IF(G1107="","",G1107-TODAY())</f>
        <v/>
      </c>
      <c r="I1107" s="8">
        <f>IF(G1107="","",
IF(G1107&lt;TODAY(),
IF(O1107&gt;0,"Violated","Completed"),
IF(H1107&lt;=7,"Expiring Soon",
"Active")))</f>
        <v/>
      </c>
      <c r="J1107" s="8">
        <f>IF(C1107="","",COUNTIFS(purchase!$C:$C,$C1107,purchase!$E:$E,$E1107,purchase!$G:$G,"&gt;="&amp;$F1107,purchase!$G:$G,"&lt;="&amp;$G1107))</f>
        <v/>
      </c>
      <c r="K1107" s="9">
        <f>IF(COUNTIFS(purchase!$C:$C,$C1107,purchase!$E:$E,$E1107,purchase!$G:$G,"&gt;="&amp;$F1107,purchase!$G:$G,"&lt;="&amp;$G1107)=0,"",_xlfn.MAXIFS(purchase!$G:$G,purchase!$C:$C,$C1107,purchase!$E:$E,$E1107,purchase!$G:$G,"&gt;="&amp;$F1107,purchase!$G:$G,"&lt;="&amp;$G1107))</f>
        <v/>
      </c>
      <c r="L1107" s="4" t="n"/>
      <c r="M1107" s="4" t="n"/>
      <c r="N1107" s="10">
        <f>IF(M1107="","",SUMIFS(purchase!$N:$N,purchase!$C:$C,$C1107,purchase!$E:$E,$E1107,purchase!$G:$G,"&gt;="&amp;$F1107,purchase!$G:$G,"&lt;="&amp;$G1107))</f>
        <v/>
      </c>
      <c r="O1107" s="10">
        <f>IF(M1107="","",M1107-N1107)</f>
        <v/>
      </c>
      <c r="P1107" s="11">
        <f>IF(M1107=0,"",N1107/M1107)</f>
        <v/>
      </c>
      <c r="Q1107" s="12">
        <f>IF(OR(G1107="",O1107=""),"",
IF(AND(G1107&lt;TODAY(),O1107&gt;0),"YES","NO"))</f>
        <v/>
      </c>
      <c r="R1107" s="13" t="n"/>
      <c r="S1107" s="14" t="n"/>
      <c r="T1107" s="15">
        <f>IF(Q1107="YES", IF(R1107="Company",L1107*(1+S1107),IF(R1107="Vendor",L1107*(1-S1107),"")),"")</f>
        <v/>
      </c>
      <c r="U1107" s="15">
        <f>IF(Q1107="YES",O1107*T1107,"")</f>
        <v/>
      </c>
      <c r="V1107" s="16" t="n"/>
      <c r="W1107" s="17">
        <f>IF(Q1107="YES",G1107+V1107,"")</f>
        <v/>
      </c>
      <c r="X1107" s="18">
        <f>IF(Q1107="YES",IF(TODAY()&gt;W1107,"OVERDUE","WITHIN TIME"),"")</f>
        <v/>
      </c>
    </row>
    <row r="1108">
      <c r="A1108" s="3" t="n">
        <v>1104</v>
      </c>
      <c r="B1108" s="4" t="n"/>
      <c r="C1108" s="4" t="n"/>
      <c r="D1108" s="5">
        <f>IF(E1108="NRFC","Natural Rubber Field Coagulam","")</f>
        <v/>
      </c>
      <c r="E1108" s="4" t="n"/>
      <c r="F1108" s="6" t="n"/>
      <c r="G1108" s="6" t="n"/>
      <c r="H1108" s="7">
        <f>IF(G1108="","",G1108-TODAY())</f>
        <v/>
      </c>
      <c r="I1108" s="8">
        <f>IF(G1108="","",
IF(G1108&lt;TODAY(),
IF(O1108&gt;0,"Violated","Completed"),
IF(H1108&lt;=7,"Expiring Soon",
"Active")))</f>
        <v/>
      </c>
      <c r="J1108" s="8">
        <f>IF(C1108="","",COUNTIFS(purchase!$C:$C,$C1108,purchase!$E:$E,$E1108,purchase!$G:$G,"&gt;="&amp;$F1108,purchase!$G:$G,"&lt;="&amp;$G1108))</f>
        <v/>
      </c>
      <c r="K1108" s="9">
        <f>IF(COUNTIFS(purchase!$C:$C,$C1108,purchase!$E:$E,$E1108,purchase!$G:$G,"&gt;="&amp;$F1108,purchase!$G:$G,"&lt;="&amp;$G1108)=0,"",_xlfn.MAXIFS(purchase!$G:$G,purchase!$C:$C,$C1108,purchase!$E:$E,$E1108,purchase!$G:$G,"&gt;="&amp;$F1108,purchase!$G:$G,"&lt;="&amp;$G1108))</f>
        <v/>
      </c>
      <c r="L1108" s="4" t="n"/>
      <c r="M1108" s="4" t="n"/>
      <c r="N1108" s="10">
        <f>IF(M1108="","",SUMIFS(purchase!$N:$N,purchase!$C:$C,$C1108,purchase!$E:$E,$E1108,purchase!$G:$G,"&gt;="&amp;$F1108,purchase!$G:$G,"&lt;="&amp;$G1108))</f>
        <v/>
      </c>
      <c r="O1108" s="10">
        <f>IF(M1108="","",M1108-N1108)</f>
        <v/>
      </c>
      <c r="P1108" s="11">
        <f>IF(M1108=0,"",N1108/M1108)</f>
        <v/>
      </c>
      <c r="Q1108" s="12">
        <f>IF(OR(G1108="",O1108=""),"",
IF(AND(G1108&lt;TODAY(),O1108&gt;0),"YES","NO"))</f>
        <v/>
      </c>
      <c r="R1108" s="13" t="n"/>
      <c r="S1108" s="14" t="n"/>
      <c r="T1108" s="15">
        <f>IF(Q1108="YES", IF(R1108="Company",L1108*(1+S1108),IF(R1108="Vendor",L1108*(1-S1108),"")),"")</f>
        <v/>
      </c>
      <c r="U1108" s="15">
        <f>IF(Q1108="YES",O1108*T1108,"")</f>
        <v/>
      </c>
      <c r="V1108" s="16" t="n"/>
      <c r="W1108" s="17">
        <f>IF(Q1108="YES",G1108+V1108,"")</f>
        <v/>
      </c>
      <c r="X1108" s="18">
        <f>IF(Q1108="YES",IF(TODAY()&gt;W1108,"OVERDUE","WITHIN TIME"),"")</f>
        <v/>
      </c>
    </row>
    <row r="1109">
      <c r="A1109" s="3" t="n">
        <v>1105</v>
      </c>
      <c r="B1109" s="4" t="n"/>
      <c r="C1109" s="4" t="n"/>
      <c r="D1109" s="5">
        <f>IF(E1109="NRFC","Natural Rubber Field Coagulam","")</f>
        <v/>
      </c>
      <c r="E1109" s="4" t="n"/>
      <c r="F1109" s="6" t="n"/>
      <c r="G1109" s="6" t="n"/>
      <c r="H1109" s="7">
        <f>IF(G1109="","",G1109-TODAY())</f>
        <v/>
      </c>
      <c r="I1109" s="8">
        <f>IF(G1109="","",
IF(G1109&lt;TODAY(),
IF(O1109&gt;0,"Violated","Completed"),
IF(H1109&lt;=7,"Expiring Soon",
"Active")))</f>
        <v/>
      </c>
      <c r="J1109" s="8">
        <f>IF(C1109="","",COUNTIFS(purchase!$C:$C,$C1109,purchase!$E:$E,$E1109,purchase!$G:$G,"&gt;="&amp;$F1109,purchase!$G:$G,"&lt;="&amp;$G1109))</f>
        <v/>
      </c>
      <c r="K1109" s="9">
        <f>IF(COUNTIFS(purchase!$C:$C,$C1109,purchase!$E:$E,$E1109,purchase!$G:$G,"&gt;="&amp;$F1109,purchase!$G:$G,"&lt;="&amp;$G1109)=0,"",_xlfn.MAXIFS(purchase!$G:$G,purchase!$C:$C,$C1109,purchase!$E:$E,$E1109,purchase!$G:$G,"&gt;="&amp;$F1109,purchase!$G:$G,"&lt;="&amp;$G1109))</f>
        <v/>
      </c>
      <c r="L1109" s="4" t="n"/>
      <c r="M1109" s="4" t="n"/>
      <c r="N1109" s="10">
        <f>IF(M1109="","",SUMIFS(purchase!$N:$N,purchase!$C:$C,$C1109,purchase!$E:$E,$E1109,purchase!$G:$G,"&gt;="&amp;$F1109,purchase!$G:$G,"&lt;="&amp;$G1109))</f>
        <v/>
      </c>
      <c r="O1109" s="10">
        <f>IF(M1109="","",M1109-N1109)</f>
        <v/>
      </c>
      <c r="P1109" s="11">
        <f>IF(M1109=0,"",N1109/M1109)</f>
        <v/>
      </c>
      <c r="Q1109" s="12">
        <f>IF(OR(G1109="",O1109=""),"",
IF(AND(G1109&lt;TODAY(),O1109&gt;0),"YES","NO"))</f>
        <v/>
      </c>
      <c r="R1109" s="13" t="n"/>
      <c r="S1109" s="14" t="n"/>
      <c r="T1109" s="15">
        <f>IF(Q1109="YES", IF(R1109="Company",L1109*(1+S1109),IF(R1109="Vendor",L1109*(1-S1109),"")),"")</f>
        <v/>
      </c>
      <c r="U1109" s="15">
        <f>IF(Q1109="YES",O1109*T1109,"")</f>
        <v/>
      </c>
      <c r="V1109" s="16" t="n"/>
      <c r="W1109" s="17">
        <f>IF(Q1109="YES",G1109+V1109,"")</f>
        <v/>
      </c>
      <c r="X1109" s="18">
        <f>IF(Q1109="YES",IF(TODAY()&gt;W1109,"OVERDUE","WITHIN TIME"),"")</f>
        <v/>
      </c>
    </row>
    <row r="1110">
      <c r="A1110" s="3" t="n">
        <v>1106</v>
      </c>
      <c r="B1110" s="4" t="n"/>
      <c r="C1110" s="4" t="n"/>
      <c r="D1110" s="5">
        <f>IF(E1110="NRFC","Natural Rubber Field Coagulam","")</f>
        <v/>
      </c>
      <c r="E1110" s="4" t="n"/>
      <c r="F1110" s="6" t="n"/>
      <c r="G1110" s="6" t="n"/>
      <c r="H1110" s="7">
        <f>IF(G1110="","",G1110-TODAY())</f>
        <v/>
      </c>
      <c r="I1110" s="8">
        <f>IF(G1110="","",
IF(G1110&lt;TODAY(),
IF(O1110&gt;0,"Violated","Completed"),
IF(H1110&lt;=7,"Expiring Soon",
"Active")))</f>
        <v/>
      </c>
      <c r="J1110" s="8">
        <f>IF(C1110="","",COUNTIFS(purchase!$C:$C,$C1110,purchase!$E:$E,$E1110,purchase!$G:$G,"&gt;="&amp;$F1110,purchase!$G:$G,"&lt;="&amp;$G1110))</f>
        <v/>
      </c>
      <c r="K1110" s="9">
        <f>IF(COUNTIFS(purchase!$C:$C,$C1110,purchase!$E:$E,$E1110,purchase!$G:$G,"&gt;="&amp;$F1110,purchase!$G:$G,"&lt;="&amp;$G1110)=0,"",_xlfn.MAXIFS(purchase!$G:$G,purchase!$C:$C,$C1110,purchase!$E:$E,$E1110,purchase!$G:$G,"&gt;="&amp;$F1110,purchase!$G:$G,"&lt;="&amp;$G1110))</f>
        <v/>
      </c>
      <c r="L1110" s="4" t="n"/>
      <c r="M1110" s="4" t="n"/>
      <c r="N1110" s="10">
        <f>IF(M1110="","",SUMIFS(purchase!$N:$N,purchase!$C:$C,$C1110,purchase!$E:$E,$E1110,purchase!$G:$G,"&gt;="&amp;$F1110,purchase!$G:$G,"&lt;="&amp;$G1110))</f>
        <v/>
      </c>
      <c r="O1110" s="10">
        <f>IF(M1110="","",M1110-N1110)</f>
        <v/>
      </c>
      <c r="P1110" s="11">
        <f>IF(M1110=0,"",N1110/M1110)</f>
        <v/>
      </c>
      <c r="Q1110" s="12">
        <f>IF(OR(G1110="",O1110=""),"",
IF(AND(G1110&lt;TODAY(),O1110&gt;0),"YES","NO"))</f>
        <v/>
      </c>
      <c r="R1110" s="13" t="n"/>
      <c r="S1110" s="14" t="n"/>
      <c r="T1110" s="15">
        <f>IF(Q1110="YES", IF(R1110="Company",L1110*(1+S1110),IF(R1110="Vendor",L1110*(1-S1110),"")),"")</f>
        <v/>
      </c>
      <c r="U1110" s="15">
        <f>IF(Q1110="YES",O1110*T1110,"")</f>
        <v/>
      </c>
      <c r="V1110" s="16" t="n"/>
      <c r="W1110" s="17">
        <f>IF(Q1110="YES",G1110+V1110,"")</f>
        <v/>
      </c>
      <c r="X1110" s="18">
        <f>IF(Q1110="YES",IF(TODAY()&gt;W1110,"OVERDUE","WITHIN TIME"),"")</f>
        <v/>
      </c>
    </row>
    <row r="1111">
      <c r="A1111" s="3" t="n">
        <v>1107</v>
      </c>
      <c r="B1111" s="4" t="n"/>
      <c r="C1111" s="4" t="n"/>
      <c r="D1111" s="5">
        <f>IF(E1111="NRFC","Natural Rubber Field Coagulam","")</f>
        <v/>
      </c>
      <c r="E1111" s="4" t="n"/>
      <c r="F1111" s="6" t="n"/>
      <c r="G1111" s="6" t="n"/>
      <c r="H1111" s="7">
        <f>IF(G1111="","",G1111-TODAY())</f>
        <v/>
      </c>
      <c r="I1111" s="8">
        <f>IF(G1111="","",
IF(G1111&lt;TODAY(),
IF(O1111&gt;0,"Violated","Completed"),
IF(H1111&lt;=7,"Expiring Soon",
"Active")))</f>
        <v/>
      </c>
      <c r="J1111" s="8">
        <f>IF(C1111="","",COUNTIFS(purchase!$C:$C,$C1111,purchase!$E:$E,$E1111,purchase!$G:$G,"&gt;="&amp;$F1111,purchase!$G:$G,"&lt;="&amp;$G1111))</f>
        <v/>
      </c>
      <c r="K1111" s="9">
        <f>IF(COUNTIFS(purchase!$C:$C,$C1111,purchase!$E:$E,$E1111,purchase!$G:$G,"&gt;="&amp;$F1111,purchase!$G:$G,"&lt;="&amp;$G1111)=0,"",_xlfn.MAXIFS(purchase!$G:$G,purchase!$C:$C,$C1111,purchase!$E:$E,$E1111,purchase!$G:$G,"&gt;="&amp;$F1111,purchase!$G:$G,"&lt;="&amp;$G1111))</f>
        <v/>
      </c>
      <c r="L1111" s="4" t="n"/>
      <c r="M1111" s="4" t="n"/>
      <c r="N1111" s="10">
        <f>IF(M1111="","",SUMIFS(purchase!$N:$N,purchase!$C:$C,$C1111,purchase!$E:$E,$E1111,purchase!$G:$G,"&gt;="&amp;$F1111,purchase!$G:$G,"&lt;="&amp;$G1111))</f>
        <v/>
      </c>
      <c r="O1111" s="10">
        <f>IF(M1111="","",M1111-N1111)</f>
        <v/>
      </c>
      <c r="P1111" s="11">
        <f>IF(M1111=0,"",N1111/M1111)</f>
        <v/>
      </c>
      <c r="Q1111" s="12">
        <f>IF(OR(G1111="",O1111=""),"",
IF(AND(G1111&lt;TODAY(),O1111&gt;0),"YES","NO"))</f>
        <v/>
      </c>
      <c r="R1111" s="13" t="n"/>
      <c r="S1111" s="14" t="n"/>
      <c r="T1111" s="15">
        <f>IF(Q1111="YES", IF(R1111="Company",L1111*(1+S1111),IF(R1111="Vendor",L1111*(1-S1111),"")),"")</f>
        <v/>
      </c>
      <c r="U1111" s="15">
        <f>IF(Q1111="YES",O1111*T1111,"")</f>
        <v/>
      </c>
      <c r="V1111" s="16" t="n"/>
      <c r="W1111" s="17">
        <f>IF(Q1111="YES",G1111+V1111,"")</f>
        <v/>
      </c>
      <c r="X1111" s="18">
        <f>IF(Q1111="YES",IF(TODAY()&gt;W1111,"OVERDUE","WITHIN TIME"),"")</f>
        <v/>
      </c>
    </row>
    <row r="1112">
      <c r="A1112" s="3" t="n">
        <v>1108</v>
      </c>
      <c r="B1112" s="4" t="n"/>
      <c r="C1112" s="4" t="n"/>
      <c r="D1112" s="5">
        <f>IF(E1112="NRFC","Natural Rubber Field Coagulam","")</f>
        <v/>
      </c>
      <c r="E1112" s="4" t="n"/>
      <c r="F1112" s="6" t="n"/>
      <c r="G1112" s="6" t="n"/>
      <c r="H1112" s="7">
        <f>IF(G1112="","",G1112-TODAY())</f>
        <v/>
      </c>
      <c r="I1112" s="8">
        <f>IF(G1112="","",
IF(G1112&lt;TODAY(),
IF(O1112&gt;0,"Violated","Completed"),
IF(H1112&lt;=7,"Expiring Soon",
"Active")))</f>
        <v/>
      </c>
      <c r="J1112" s="8">
        <f>IF(C1112="","",COUNTIFS(purchase!$C:$C,$C1112,purchase!$E:$E,$E1112,purchase!$G:$G,"&gt;="&amp;$F1112,purchase!$G:$G,"&lt;="&amp;$G1112))</f>
        <v/>
      </c>
      <c r="K1112" s="9">
        <f>IF(COUNTIFS(purchase!$C:$C,$C1112,purchase!$E:$E,$E1112,purchase!$G:$G,"&gt;="&amp;$F1112,purchase!$G:$G,"&lt;="&amp;$G1112)=0,"",_xlfn.MAXIFS(purchase!$G:$G,purchase!$C:$C,$C1112,purchase!$E:$E,$E1112,purchase!$G:$G,"&gt;="&amp;$F1112,purchase!$G:$G,"&lt;="&amp;$G1112))</f>
        <v/>
      </c>
      <c r="L1112" s="4" t="n"/>
      <c r="M1112" s="4" t="n"/>
      <c r="N1112" s="10">
        <f>IF(M1112="","",SUMIFS(purchase!$N:$N,purchase!$C:$C,$C1112,purchase!$E:$E,$E1112,purchase!$G:$G,"&gt;="&amp;$F1112,purchase!$G:$G,"&lt;="&amp;$G1112))</f>
        <v/>
      </c>
      <c r="O1112" s="10">
        <f>IF(M1112="","",M1112-N1112)</f>
        <v/>
      </c>
      <c r="P1112" s="11">
        <f>IF(M1112=0,"",N1112/M1112)</f>
        <v/>
      </c>
      <c r="Q1112" s="12">
        <f>IF(OR(G1112="",O1112=""),"",
IF(AND(G1112&lt;TODAY(),O1112&gt;0),"YES","NO"))</f>
        <v/>
      </c>
      <c r="R1112" s="13" t="n"/>
      <c r="S1112" s="14" t="n"/>
      <c r="T1112" s="15">
        <f>IF(Q1112="YES", IF(R1112="Company",L1112*(1+S1112),IF(R1112="Vendor",L1112*(1-S1112),"")),"")</f>
        <v/>
      </c>
      <c r="U1112" s="15">
        <f>IF(Q1112="YES",O1112*T1112,"")</f>
        <v/>
      </c>
      <c r="V1112" s="16" t="n"/>
      <c r="W1112" s="17">
        <f>IF(Q1112="YES",G1112+V1112,"")</f>
        <v/>
      </c>
      <c r="X1112" s="18">
        <f>IF(Q1112="YES",IF(TODAY()&gt;W1112,"OVERDUE","WITHIN TIME"),"")</f>
        <v/>
      </c>
    </row>
    <row r="1113">
      <c r="A1113" s="3" t="n">
        <v>1109</v>
      </c>
      <c r="B1113" s="4" t="n"/>
      <c r="C1113" s="4" t="n"/>
      <c r="D1113" s="5">
        <f>IF(E1113="NRFC","Natural Rubber Field Coagulam","")</f>
        <v/>
      </c>
      <c r="E1113" s="4" t="n"/>
      <c r="F1113" s="6" t="n"/>
      <c r="G1113" s="6" t="n"/>
      <c r="H1113" s="7">
        <f>IF(G1113="","",G1113-TODAY())</f>
        <v/>
      </c>
      <c r="I1113" s="8">
        <f>IF(G1113="","",
IF(G1113&lt;TODAY(),
IF(O1113&gt;0,"Violated","Completed"),
IF(H1113&lt;=7,"Expiring Soon",
"Active")))</f>
        <v/>
      </c>
      <c r="J1113" s="8">
        <f>IF(C1113="","",COUNTIFS(purchase!$C:$C,$C1113,purchase!$E:$E,$E1113,purchase!$G:$G,"&gt;="&amp;$F1113,purchase!$G:$G,"&lt;="&amp;$G1113))</f>
        <v/>
      </c>
      <c r="K1113" s="9">
        <f>IF(COUNTIFS(purchase!$C:$C,$C1113,purchase!$E:$E,$E1113,purchase!$G:$G,"&gt;="&amp;$F1113,purchase!$G:$G,"&lt;="&amp;$G1113)=0,"",_xlfn.MAXIFS(purchase!$G:$G,purchase!$C:$C,$C1113,purchase!$E:$E,$E1113,purchase!$G:$G,"&gt;="&amp;$F1113,purchase!$G:$G,"&lt;="&amp;$G1113))</f>
        <v/>
      </c>
      <c r="L1113" s="4" t="n"/>
      <c r="M1113" s="4" t="n"/>
      <c r="N1113" s="10">
        <f>IF(M1113="","",SUMIFS(purchase!$N:$N,purchase!$C:$C,$C1113,purchase!$E:$E,$E1113,purchase!$G:$G,"&gt;="&amp;$F1113,purchase!$G:$G,"&lt;="&amp;$G1113))</f>
        <v/>
      </c>
      <c r="O1113" s="10">
        <f>IF(M1113="","",M1113-N1113)</f>
        <v/>
      </c>
      <c r="P1113" s="11">
        <f>IF(M1113=0,"",N1113/M1113)</f>
        <v/>
      </c>
      <c r="Q1113" s="12">
        <f>IF(OR(G1113="",O1113=""),"",
IF(AND(G1113&lt;TODAY(),O1113&gt;0),"YES","NO"))</f>
        <v/>
      </c>
      <c r="R1113" s="13" t="n"/>
      <c r="S1113" s="14" t="n"/>
      <c r="T1113" s="15">
        <f>IF(Q1113="YES", IF(R1113="Company",L1113*(1+S1113),IF(R1113="Vendor",L1113*(1-S1113),"")),"")</f>
        <v/>
      </c>
      <c r="U1113" s="15">
        <f>IF(Q1113="YES",O1113*T1113,"")</f>
        <v/>
      </c>
      <c r="V1113" s="16" t="n"/>
      <c r="W1113" s="17">
        <f>IF(Q1113="YES",G1113+V1113,"")</f>
        <v/>
      </c>
      <c r="X1113" s="18">
        <f>IF(Q1113="YES",IF(TODAY()&gt;W1113,"OVERDUE","WITHIN TIME"),"")</f>
        <v/>
      </c>
    </row>
    <row r="1114">
      <c r="A1114" s="3" t="n">
        <v>1110</v>
      </c>
      <c r="B1114" s="4" t="n"/>
      <c r="C1114" s="4" t="n"/>
      <c r="D1114" s="5">
        <f>IF(E1114="NRFC","Natural Rubber Field Coagulam","")</f>
        <v/>
      </c>
      <c r="E1114" s="4" t="n"/>
      <c r="F1114" s="6" t="n"/>
      <c r="G1114" s="6" t="n"/>
      <c r="H1114" s="7">
        <f>IF(G1114="","",G1114-TODAY())</f>
        <v/>
      </c>
      <c r="I1114" s="8">
        <f>IF(G1114="","",
IF(G1114&lt;TODAY(),
IF(O1114&gt;0,"Violated","Completed"),
IF(H1114&lt;=7,"Expiring Soon",
"Active")))</f>
        <v/>
      </c>
      <c r="J1114" s="8">
        <f>IF(C1114="","",COUNTIFS(purchase!$C:$C,$C1114,purchase!$E:$E,$E1114,purchase!$G:$G,"&gt;="&amp;$F1114,purchase!$G:$G,"&lt;="&amp;$G1114))</f>
        <v/>
      </c>
      <c r="K1114" s="9">
        <f>IF(COUNTIFS(purchase!$C:$C,$C1114,purchase!$E:$E,$E1114,purchase!$G:$G,"&gt;="&amp;$F1114,purchase!$G:$G,"&lt;="&amp;$G1114)=0,"",_xlfn.MAXIFS(purchase!$G:$G,purchase!$C:$C,$C1114,purchase!$E:$E,$E1114,purchase!$G:$G,"&gt;="&amp;$F1114,purchase!$G:$G,"&lt;="&amp;$G1114))</f>
        <v/>
      </c>
      <c r="L1114" s="4" t="n"/>
      <c r="M1114" s="4" t="n"/>
      <c r="N1114" s="10">
        <f>IF(M1114="","",SUMIFS(purchase!$N:$N,purchase!$C:$C,$C1114,purchase!$E:$E,$E1114,purchase!$G:$G,"&gt;="&amp;$F1114,purchase!$G:$G,"&lt;="&amp;$G1114))</f>
        <v/>
      </c>
      <c r="O1114" s="10">
        <f>IF(M1114="","",M1114-N1114)</f>
        <v/>
      </c>
      <c r="P1114" s="11">
        <f>IF(M1114=0,"",N1114/M1114)</f>
        <v/>
      </c>
      <c r="Q1114" s="12">
        <f>IF(OR(G1114="",O1114=""),"",
IF(AND(G1114&lt;TODAY(),O1114&gt;0),"YES","NO"))</f>
        <v/>
      </c>
      <c r="R1114" s="13" t="n"/>
      <c r="S1114" s="14" t="n"/>
      <c r="T1114" s="15">
        <f>IF(Q1114="YES", IF(R1114="Company",L1114*(1+S1114),IF(R1114="Vendor",L1114*(1-S1114),"")),"")</f>
        <v/>
      </c>
      <c r="U1114" s="15">
        <f>IF(Q1114="YES",O1114*T1114,"")</f>
        <v/>
      </c>
      <c r="V1114" s="16" t="n"/>
      <c r="W1114" s="17">
        <f>IF(Q1114="YES",G1114+V1114,"")</f>
        <v/>
      </c>
      <c r="X1114" s="18">
        <f>IF(Q1114="YES",IF(TODAY()&gt;W1114,"OVERDUE","WITHIN TIME"),"")</f>
        <v/>
      </c>
    </row>
    <row r="1115">
      <c r="A1115" s="3" t="n">
        <v>1111</v>
      </c>
      <c r="B1115" s="4" t="n"/>
      <c r="C1115" s="4" t="n"/>
      <c r="D1115" s="5">
        <f>IF(E1115="NRFC","Natural Rubber Field Coagulam","")</f>
        <v/>
      </c>
      <c r="E1115" s="4" t="n"/>
      <c r="F1115" s="6" t="n"/>
      <c r="G1115" s="6" t="n"/>
      <c r="H1115" s="7">
        <f>IF(G1115="","",G1115-TODAY())</f>
        <v/>
      </c>
      <c r="I1115" s="8">
        <f>IF(G1115="","",
IF(G1115&lt;TODAY(),
IF(O1115&gt;0,"Violated","Completed"),
IF(H1115&lt;=7,"Expiring Soon",
"Active")))</f>
        <v/>
      </c>
      <c r="J1115" s="8">
        <f>IF(C1115="","",COUNTIFS(purchase!$C:$C,$C1115,purchase!$E:$E,$E1115,purchase!$G:$G,"&gt;="&amp;$F1115,purchase!$G:$G,"&lt;="&amp;$G1115))</f>
        <v/>
      </c>
      <c r="K1115" s="9">
        <f>IF(COUNTIFS(purchase!$C:$C,$C1115,purchase!$E:$E,$E1115,purchase!$G:$G,"&gt;="&amp;$F1115,purchase!$G:$G,"&lt;="&amp;$G1115)=0,"",_xlfn.MAXIFS(purchase!$G:$G,purchase!$C:$C,$C1115,purchase!$E:$E,$E1115,purchase!$G:$G,"&gt;="&amp;$F1115,purchase!$G:$G,"&lt;="&amp;$G1115))</f>
        <v/>
      </c>
      <c r="L1115" s="4" t="n"/>
      <c r="M1115" s="4" t="n"/>
      <c r="N1115" s="10">
        <f>IF(M1115="","",SUMIFS(purchase!$N:$N,purchase!$C:$C,$C1115,purchase!$E:$E,$E1115,purchase!$G:$G,"&gt;="&amp;$F1115,purchase!$G:$G,"&lt;="&amp;$G1115))</f>
        <v/>
      </c>
      <c r="O1115" s="10">
        <f>IF(M1115="","",M1115-N1115)</f>
        <v/>
      </c>
      <c r="P1115" s="11">
        <f>IF(M1115=0,"",N1115/M1115)</f>
        <v/>
      </c>
      <c r="Q1115" s="12">
        <f>IF(OR(G1115="",O1115=""),"",
IF(AND(G1115&lt;TODAY(),O1115&gt;0),"YES","NO"))</f>
        <v/>
      </c>
      <c r="R1115" s="13" t="n"/>
      <c r="S1115" s="14" t="n"/>
      <c r="T1115" s="15">
        <f>IF(Q1115="YES", IF(R1115="Company",L1115*(1+S1115),IF(R1115="Vendor",L1115*(1-S1115),"")),"")</f>
        <v/>
      </c>
      <c r="U1115" s="15">
        <f>IF(Q1115="YES",O1115*T1115,"")</f>
        <v/>
      </c>
      <c r="V1115" s="16" t="n"/>
      <c r="W1115" s="17">
        <f>IF(Q1115="YES",G1115+V1115,"")</f>
        <v/>
      </c>
      <c r="X1115" s="18">
        <f>IF(Q1115="YES",IF(TODAY()&gt;W1115,"OVERDUE","WITHIN TIME"),"")</f>
        <v/>
      </c>
    </row>
    <row r="1116">
      <c r="A1116" s="3" t="n">
        <v>1112</v>
      </c>
      <c r="B1116" s="4" t="n"/>
      <c r="C1116" s="4" t="n"/>
      <c r="D1116" s="5">
        <f>IF(E1116="NRFC","Natural Rubber Field Coagulam","")</f>
        <v/>
      </c>
      <c r="E1116" s="4" t="n"/>
      <c r="F1116" s="6" t="n"/>
      <c r="G1116" s="6" t="n"/>
      <c r="H1116" s="7">
        <f>IF(G1116="","",G1116-TODAY())</f>
        <v/>
      </c>
      <c r="I1116" s="8">
        <f>IF(G1116="","",
IF(G1116&lt;TODAY(),
IF(O1116&gt;0,"Violated","Completed"),
IF(H1116&lt;=7,"Expiring Soon",
"Active")))</f>
        <v/>
      </c>
      <c r="J1116" s="8">
        <f>IF(C1116="","",COUNTIFS(purchase!$C:$C,$C1116,purchase!$E:$E,$E1116,purchase!$G:$G,"&gt;="&amp;$F1116,purchase!$G:$G,"&lt;="&amp;$G1116))</f>
        <v/>
      </c>
      <c r="K1116" s="9">
        <f>IF(COUNTIFS(purchase!$C:$C,$C1116,purchase!$E:$E,$E1116,purchase!$G:$G,"&gt;="&amp;$F1116,purchase!$G:$G,"&lt;="&amp;$G1116)=0,"",_xlfn.MAXIFS(purchase!$G:$G,purchase!$C:$C,$C1116,purchase!$E:$E,$E1116,purchase!$G:$G,"&gt;="&amp;$F1116,purchase!$G:$G,"&lt;="&amp;$G1116))</f>
        <v/>
      </c>
      <c r="L1116" s="4" t="n"/>
      <c r="M1116" s="4" t="n"/>
      <c r="N1116" s="10">
        <f>IF(M1116="","",SUMIFS(purchase!$N:$N,purchase!$C:$C,$C1116,purchase!$E:$E,$E1116,purchase!$G:$G,"&gt;="&amp;$F1116,purchase!$G:$G,"&lt;="&amp;$G1116))</f>
        <v/>
      </c>
      <c r="O1116" s="10">
        <f>IF(M1116="","",M1116-N1116)</f>
        <v/>
      </c>
      <c r="P1116" s="11">
        <f>IF(M1116=0,"",N1116/M1116)</f>
        <v/>
      </c>
      <c r="Q1116" s="12">
        <f>IF(OR(G1116="",O1116=""),"",
IF(AND(G1116&lt;TODAY(),O1116&gt;0),"YES","NO"))</f>
        <v/>
      </c>
      <c r="R1116" s="13" t="n"/>
      <c r="S1116" s="14" t="n"/>
      <c r="T1116" s="15">
        <f>IF(Q1116="YES", IF(R1116="Company",L1116*(1+S1116),IF(R1116="Vendor",L1116*(1-S1116),"")),"")</f>
        <v/>
      </c>
      <c r="U1116" s="15">
        <f>IF(Q1116="YES",O1116*T1116,"")</f>
        <v/>
      </c>
      <c r="V1116" s="16" t="n"/>
      <c r="W1116" s="17">
        <f>IF(Q1116="YES",G1116+V1116,"")</f>
        <v/>
      </c>
      <c r="X1116" s="18">
        <f>IF(Q1116="YES",IF(TODAY()&gt;W1116,"OVERDUE","WITHIN TIME"),"")</f>
        <v/>
      </c>
    </row>
    <row r="1117">
      <c r="A1117" s="3" t="n">
        <v>1113</v>
      </c>
      <c r="B1117" s="4" t="n"/>
      <c r="C1117" s="4" t="n"/>
      <c r="D1117" s="5">
        <f>IF(E1117="NRFC","Natural Rubber Field Coagulam","")</f>
        <v/>
      </c>
      <c r="E1117" s="4" t="n"/>
      <c r="F1117" s="6" t="n"/>
      <c r="G1117" s="6" t="n"/>
      <c r="H1117" s="7">
        <f>IF(G1117="","",G1117-TODAY())</f>
        <v/>
      </c>
      <c r="I1117" s="8">
        <f>IF(G1117="","",
IF(G1117&lt;TODAY(),
IF(O1117&gt;0,"Violated","Completed"),
IF(H1117&lt;=7,"Expiring Soon",
"Active")))</f>
        <v/>
      </c>
      <c r="J1117" s="8">
        <f>IF(C1117="","",COUNTIFS(purchase!$C:$C,$C1117,purchase!$E:$E,$E1117,purchase!$G:$G,"&gt;="&amp;$F1117,purchase!$G:$G,"&lt;="&amp;$G1117))</f>
        <v/>
      </c>
      <c r="K1117" s="9">
        <f>IF(COUNTIFS(purchase!$C:$C,$C1117,purchase!$E:$E,$E1117,purchase!$G:$G,"&gt;="&amp;$F1117,purchase!$G:$G,"&lt;="&amp;$G1117)=0,"",_xlfn.MAXIFS(purchase!$G:$G,purchase!$C:$C,$C1117,purchase!$E:$E,$E1117,purchase!$G:$G,"&gt;="&amp;$F1117,purchase!$G:$G,"&lt;="&amp;$G1117))</f>
        <v/>
      </c>
      <c r="L1117" s="4" t="n"/>
      <c r="M1117" s="4" t="n"/>
      <c r="N1117" s="10">
        <f>IF(M1117="","",SUMIFS(purchase!$N:$N,purchase!$C:$C,$C1117,purchase!$E:$E,$E1117,purchase!$G:$G,"&gt;="&amp;$F1117,purchase!$G:$G,"&lt;="&amp;$G1117))</f>
        <v/>
      </c>
      <c r="O1117" s="10">
        <f>IF(M1117="","",M1117-N1117)</f>
        <v/>
      </c>
      <c r="P1117" s="11">
        <f>IF(M1117=0,"",N1117/M1117)</f>
        <v/>
      </c>
      <c r="Q1117" s="12">
        <f>IF(OR(G1117="",O1117=""),"",
IF(AND(G1117&lt;TODAY(),O1117&gt;0),"YES","NO"))</f>
        <v/>
      </c>
      <c r="R1117" s="13" t="n"/>
      <c r="S1117" s="14" t="n"/>
      <c r="T1117" s="15">
        <f>IF(Q1117="YES", IF(R1117="Company",L1117*(1+S1117),IF(R1117="Vendor",L1117*(1-S1117),"")),"")</f>
        <v/>
      </c>
      <c r="U1117" s="15">
        <f>IF(Q1117="YES",O1117*T1117,"")</f>
        <v/>
      </c>
      <c r="V1117" s="16" t="n"/>
      <c r="W1117" s="17">
        <f>IF(Q1117="YES",G1117+V1117,"")</f>
        <v/>
      </c>
      <c r="X1117" s="18">
        <f>IF(Q1117="YES",IF(TODAY()&gt;W1117,"OVERDUE","WITHIN TIME"),"")</f>
        <v/>
      </c>
    </row>
    <row r="1118">
      <c r="A1118" s="3" t="n">
        <v>1114</v>
      </c>
      <c r="B1118" s="4" t="n"/>
      <c r="C1118" s="4" t="n"/>
      <c r="D1118" s="5">
        <f>IF(E1118="NRFC","Natural Rubber Field Coagulam","")</f>
        <v/>
      </c>
      <c r="E1118" s="4" t="n"/>
      <c r="F1118" s="6" t="n"/>
      <c r="G1118" s="6" t="n"/>
      <c r="H1118" s="7">
        <f>IF(G1118="","",G1118-TODAY())</f>
        <v/>
      </c>
      <c r="I1118" s="8">
        <f>IF(G1118="","",
IF(G1118&lt;TODAY(),
IF(O1118&gt;0,"Violated","Completed"),
IF(H1118&lt;=7,"Expiring Soon",
"Active")))</f>
        <v/>
      </c>
      <c r="J1118" s="8">
        <f>IF(C1118="","",COUNTIFS(purchase!$C:$C,$C1118,purchase!$E:$E,$E1118,purchase!$G:$G,"&gt;="&amp;$F1118,purchase!$G:$G,"&lt;="&amp;$G1118))</f>
        <v/>
      </c>
      <c r="K1118" s="9">
        <f>IF(COUNTIFS(purchase!$C:$C,$C1118,purchase!$E:$E,$E1118,purchase!$G:$G,"&gt;="&amp;$F1118,purchase!$G:$G,"&lt;="&amp;$G1118)=0,"",_xlfn.MAXIFS(purchase!$G:$G,purchase!$C:$C,$C1118,purchase!$E:$E,$E1118,purchase!$G:$G,"&gt;="&amp;$F1118,purchase!$G:$G,"&lt;="&amp;$G1118))</f>
        <v/>
      </c>
      <c r="L1118" s="4" t="n"/>
      <c r="M1118" s="4" t="n"/>
      <c r="N1118" s="10">
        <f>IF(M1118="","",SUMIFS(purchase!$N:$N,purchase!$C:$C,$C1118,purchase!$E:$E,$E1118,purchase!$G:$G,"&gt;="&amp;$F1118,purchase!$G:$G,"&lt;="&amp;$G1118))</f>
        <v/>
      </c>
      <c r="O1118" s="10">
        <f>IF(M1118="","",M1118-N1118)</f>
        <v/>
      </c>
      <c r="P1118" s="11">
        <f>IF(M1118=0,"",N1118/M1118)</f>
        <v/>
      </c>
      <c r="Q1118" s="12">
        <f>IF(OR(G1118="",O1118=""),"",
IF(AND(G1118&lt;TODAY(),O1118&gt;0),"YES","NO"))</f>
        <v/>
      </c>
      <c r="R1118" s="13" t="n"/>
      <c r="S1118" s="14" t="n"/>
      <c r="T1118" s="15">
        <f>IF(Q1118="YES", IF(R1118="Company",L1118*(1+S1118),IF(R1118="Vendor",L1118*(1-S1118),"")),"")</f>
        <v/>
      </c>
      <c r="U1118" s="15">
        <f>IF(Q1118="YES",O1118*T1118,"")</f>
        <v/>
      </c>
      <c r="V1118" s="16" t="n"/>
      <c r="W1118" s="17">
        <f>IF(Q1118="YES",G1118+V1118,"")</f>
        <v/>
      </c>
      <c r="X1118" s="18">
        <f>IF(Q1118="YES",IF(TODAY()&gt;W1118,"OVERDUE","WITHIN TIME"),"")</f>
        <v/>
      </c>
    </row>
    <row r="1119">
      <c r="A1119" s="3" t="n">
        <v>1115</v>
      </c>
      <c r="B1119" s="4" t="n"/>
      <c r="C1119" s="4" t="n"/>
      <c r="D1119" s="5">
        <f>IF(E1119="NRFC","Natural Rubber Field Coagulam","")</f>
        <v/>
      </c>
      <c r="E1119" s="4" t="n"/>
      <c r="F1119" s="6" t="n"/>
      <c r="G1119" s="6" t="n"/>
      <c r="H1119" s="7">
        <f>IF(G1119="","",G1119-TODAY())</f>
        <v/>
      </c>
      <c r="I1119" s="8">
        <f>IF(G1119="","",
IF(G1119&lt;TODAY(),
IF(O1119&gt;0,"Violated","Completed"),
IF(H1119&lt;=7,"Expiring Soon",
"Active")))</f>
        <v/>
      </c>
      <c r="J1119" s="8">
        <f>IF(C1119="","",COUNTIFS(purchase!$C:$C,$C1119,purchase!$E:$E,$E1119,purchase!$G:$G,"&gt;="&amp;$F1119,purchase!$G:$G,"&lt;="&amp;$G1119))</f>
        <v/>
      </c>
      <c r="K1119" s="9">
        <f>IF(COUNTIFS(purchase!$C:$C,$C1119,purchase!$E:$E,$E1119,purchase!$G:$G,"&gt;="&amp;$F1119,purchase!$G:$G,"&lt;="&amp;$G1119)=0,"",_xlfn.MAXIFS(purchase!$G:$G,purchase!$C:$C,$C1119,purchase!$E:$E,$E1119,purchase!$G:$G,"&gt;="&amp;$F1119,purchase!$G:$G,"&lt;="&amp;$G1119))</f>
        <v/>
      </c>
      <c r="L1119" s="4" t="n"/>
      <c r="M1119" s="4" t="n"/>
      <c r="N1119" s="10">
        <f>IF(M1119="","",SUMIFS(purchase!$N:$N,purchase!$C:$C,$C1119,purchase!$E:$E,$E1119,purchase!$G:$G,"&gt;="&amp;$F1119,purchase!$G:$G,"&lt;="&amp;$G1119))</f>
        <v/>
      </c>
      <c r="O1119" s="10">
        <f>IF(M1119="","",M1119-N1119)</f>
        <v/>
      </c>
      <c r="P1119" s="11">
        <f>IF(M1119=0,"",N1119/M1119)</f>
        <v/>
      </c>
      <c r="Q1119" s="12">
        <f>IF(OR(G1119="",O1119=""),"",
IF(AND(G1119&lt;TODAY(),O1119&gt;0),"YES","NO"))</f>
        <v/>
      </c>
      <c r="R1119" s="13" t="n"/>
      <c r="S1119" s="14" t="n"/>
      <c r="T1119" s="15">
        <f>IF(Q1119="YES", IF(R1119="Company",L1119*(1+S1119),IF(R1119="Vendor",L1119*(1-S1119),"")),"")</f>
        <v/>
      </c>
      <c r="U1119" s="15">
        <f>IF(Q1119="YES",O1119*T1119,"")</f>
        <v/>
      </c>
      <c r="V1119" s="16" t="n"/>
      <c r="W1119" s="17">
        <f>IF(Q1119="YES",G1119+V1119,"")</f>
        <v/>
      </c>
      <c r="X1119" s="18">
        <f>IF(Q1119="YES",IF(TODAY()&gt;W1119,"OVERDUE","WITHIN TIME"),"")</f>
        <v/>
      </c>
    </row>
    <row r="1120">
      <c r="A1120" s="3" t="n">
        <v>1116</v>
      </c>
      <c r="B1120" s="4" t="n"/>
      <c r="C1120" s="4" t="n"/>
      <c r="D1120" s="5">
        <f>IF(E1120="NRFC","Natural Rubber Field Coagulam","")</f>
        <v/>
      </c>
      <c r="E1120" s="4" t="n"/>
      <c r="F1120" s="6" t="n"/>
      <c r="G1120" s="6" t="n"/>
      <c r="H1120" s="7">
        <f>IF(G1120="","",G1120-TODAY())</f>
        <v/>
      </c>
      <c r="I1120" s="8">
        <f>IF(G1120="","",
IF(G1120&lt;TODAY(),
IF(O1120&gt;0,"Violated","Completed"),
IF(H1120&lt;=7,"Expiring Soon",
"Active")))</f>
        <v/>
      </c>
      <c r="J1120" s="8">
        <f>IF(C1120="","",COUNTIFS(purchase!$C:$C,$C1120,purchase!$E:$E,$E1120,purchase!$G:$G,"&gt;="&amp;$F1120,purchase!$G:$G,"&lt;="&amp;$G1120))</f>
        <v/>
      </c>
      <c r="K1120" s="9">
        <f>IF(COUNTIFS(purchase!$C:$C,$C1120,purchase!$E:$E,$E1120,purchase!$G:$G,"&gt;="&amp;$F1120,purchase!$G:$G,"&lt;="&amp;$G1120)=0,"",_xlfn.MAXIFS(purchase!$G:$G,purchase!$C:$C,$C1120,purchase!$E:$E,$E1120,purchase!$G:$G,"&gt;="&amp;$F1120,purchase!$G:$G,"&lt;="&amp;$G1120))</f>
        <v/>
      </c>
      <c r="L1120" s="4" t="n"/>
      <c r="M1120" s="4" t="n"/>
      <c r="N1120" s="10">
        <f>IF(M1120="","",SUMIFS(purchase!$N:$N,purchase!$C:$C,$C1120,purchase!$E:$E,$E1120,purchase!$G:$G,"&gt;="&amp;$F1120,purchase!$G:$G,"&lt;="&amp;$G1120))</f>
        <v/>
      </c>
      <c r="O1120" s="10">
        <f>IF(M1120="","",M1120-N1120)</f>
        <v/>
      </c>
      <c r="P1120" s="11">
        <f>IF(M1120=0,"",N1120/M1120)</f>
        <v/>
      </c>
      <c r="Q1120" s="12">
        <f>IF(OR(G1120="",O1120=""),"",
IF(AND(G1120&lt;TODAY(),O1120&gt;0),"YES","NO"))</f>
        <v/>
      </c>
      <c r="R1120" s="13" t="n"/>
      <c r="S1120" s="14" t="n"/>
      <c r="T1120" s="15">
        <f>IF(Q1120="YES", IF(R1120="Company",L1120*(1+S1120),IF(R1120="Vendor",L1120*(1-S1120),"")),"")</f>
        <v/>
      </c>
      <c r="U1120" s="15">
        <f>IF(Q1120="YES",O1120*T1120,"")</f>
        <v/>
      </c>
      <c r="V1120" s="16" t="n"/>
      <c r="W1120" s="17">
        <f>IF(Q1120="YES",G1120+V1120,"")</f>
        <v/>
      </c>
      <c r="X1120" s="18">
        <f>IF(Q1120="YES",IF(TODAY()&gt;W1120,"OVERDUE","WITHIN TIME"),"")</f>
        <v/>
      </c>
    </row>
    <row r="1121">
      <c r="A1121" s="3" t="n">
        <v>1117</v>
      </c>
      <c r="B1121" s="4" t="n"/>
      <c r="C1121" s="4" t="n"/>
      <c r="D1121" s="5">
        <f>IF(E1121="NRFC","Natural Rubber Field Coagulam","")</f>
        <v/>
      </c>
      <c r="E1121" s="4" t="n"/>
      <c r="F1121" s="6" t="n"/>
      <c r="G1121" s="6" t="n"/>
      <c r="H1121" s="7">
        <f>IF(G1121="","",G1121-TODAY())</f>
        <v/>
      </c>
      <c r="I1121" s="8">
        <f>IF(G1121="","",
IF(G1121&lt;TODAY(),
IF(O1121&gt;0,"Violated","Completed"),
IF(H1121&lt;=7,"Expiring Soon",
"Active")))</f>
        <v/>
      </c>
      <c r="J1121" s="8">
        <f>IF(C1121="","",COUNTIFS(purchase!$C:$C,$C1121,purchase!$E:$E,$E1121,purchase!$G:$G,"&gt;="&amp;$F1121,purchase!$G:$G,"&lt;="&amp;$G1121))</f>
        <v/>
      </c>
      <c r="K1121" s="9">
        <f>IF(COUNTIFS(purchase!$C:$C,$C1121,purchase!$E:$E,$E1121,purchase!$G:$G,"&gt;="&amp;$F1121,purchase!$G:$G,"&lt;="&amp;$G1121)=0,"",_xlfn.MAXIFS(purchase!$G:$G,purchase!$C:$C,$C1121,purchase!$E:$E,$E1121,purchase!$G:$G,"&gt;="&amp;$F1121,purchase!$G:$G,"&lt;="&amp;$G1121))</f>
        <v/>
      </c>
      <c r="L1121" s="4" t="n"/>
      <c r="M1121" s="4" t="n"/>
      <c r="N1121" s="10">
        <f>IF(M1121="","",SUMIFS(purchase!$N:$N,purchase!$C:$C,$C1121,purchase!$E:$E,$E1121,purchase!$G:$G,"&gt;="&amp;$F1121,purchase!$G:$G,"&lt;="&amp;$G1121))</f>
        <v/>
      </c>
      <c r="O1121" s="10">
        <f>IF(M1121="","",M1121-N1121)</f>
        <v/>
      </c>
      <c r="P1121" s="11">
        <f>IF(M1121=0,"",N1121/M1121)</f>
        <v/>
      </c>
      <c r="Q1121" s="12">
        <f>IF(OR(G1121="",O1121=""),"",
IF(AND(G1121&lt;TODAY(),O1121&gt;0),"YES","NO"))</f>
        <v/>
      </c>
      <c r="R1121" s="13" t="n"/>
      <c r="S1121" s="14" t="n"/>
      <c r="T1121" s="15">
        <f>IF(Q1121="YES", IF(R1121="Company",L1121*(1+S1121),IF(R1121="Vendor",L1121*(1-S1121),"")),"")</f>
        <v/>
      </c>
      <c r="U1121" s="15">
        <f>IF(Q1121="YES",O1121*T1121,"")</f>
        <v/>
      </c>
      <c r="V1121" s="16" t="n"/>
      <c r="W1121" s="17">
        <f>IF(Q1121="YES",G1121+V1121,"")</f>
        <v/>
      </c>
      <c r="X1121" s="18">
        <f>IF(Q1121="YES",IF(TODAY()&gt;W1121,"OVERDUE","WITHIN TIME"),"")</f>
        <v/>
      </c>
    </row>
    <row r="1122">
      <c r="A1122" s="3" t="n">
        <v>1118</v>
      </c>
      <c r="B1122" s="4" t="n"/>
      <c r="C1122" s="4" t="n"/>
      <c r="D1122" s="5">
        <f>IF(E1122="NRFC","Natural Rubber Field Coagulam","")</f>
        <v/>
      </c>
      <c r="E1122" s="4" t="n"/>
      <c r="F1122" s="6" t="n"/>
      <c r="G1122" s="6" t="n"/>
      <c r="H1122" s="7">
        <f>IF(G1122="","",G1122-TODAY())</f>
        <v/>
      </c>
      <c r="I1122" s="8">
        <f>IF(G1122="","",
IF(G1122&lt;TODAY(),
IF(O1122&gt;0,"Violated","Completed"),
IF(H1122&lt;=7,"Expiring Soon",
"Active")))</f>
        <v/>
      </c>
      <c r="J1122" s="8">
        <f>IF(C1122="","",COUNTIFS(purchase!$C:$C,$C1122,purchase!$E:$E,$E1122,purchase!$G:$G,"&gt;="&amp;$F1122,purchase!$G:$G,"&lt;="&amp;$G1122))</f>
        <v/>
      </c>
      <c r="K1122" s="9">
        <f>IF(COUNTIFS(purchase!$C:$C,$C1122,purchase!$E:$E,$E1122,purchase!$G:$G,"&gt;="&amp;$F1122,purchase!$G:$G,"&lt;="&amp;$G1122)=0,"",_xlfn.MAXIFS(purchase!$G:$G,purchase!$C:$C,$C1122,purchase!$E:$E,$E1122,purchase!$G:$G,"&gt;="&amp;$F1122,purchase!$G:$G,"&lt;="&amp;$G1122))</f>
        <v/>
      </c>
      <c r="L1122" s="4" t="n"/>
      <c r="M1122" s="4" t="n"/>
      <c r="N1122" s="10">
        <f>IF(M1122="","",SUMIFS(purchase!$N:$N,purchase!$C:$C,$C1122,purchase!$E:$E,$E1122,purchase!$G:$G,"&gt;="&amp;$F1122,purchase!$G:$G,"&lt;="&amp;$G1122))</f>
        <v/>
      </c>
      <c r="O1122" s="10">
        <f>IF(M1122="","",M1122-N1122)</f>
        <v/>
      </c>
      <c r="P1122" s="11">
        <f>IF(M1122=0,"",N1122/M1122)</f>
        <v/>
      </c>
      <c r="Q1122" s="12">
        <f>IF(OR(G1122="",O1122=""),"",
IF(AND(G1122&lt;TODAY(),O1122&gt;0),"YES","NO"))</f>
        <v/>
      </c>
      <c r="R1122" s="13" t="n"/>
      <c r="S1122" s="14" t="n"/>
      <c r="T1122" s="15">
        <f>IF(Q1122="YES", IF(R1122="Company",L1122*(1+S1122),IF(R1122="Vendor",L1122*(1-S1122),"")),"")</f>
        <v/>
      </c>
      <c r="U1122" s="15">
        <f>IF(Q1122="YES",O1122*T1122,"")</f>
        <v/>
      </c>
      <c r="V1122" s="16" t="n"/>
      <c r="W1122" s="17">
        <f>IF(Q1122="YES",G1122+V1122,"")</f>
        <v/>
      </c>
      <c r="X1122" s="18">
        <f>IF(Q1122="YES",IF(TODAY()&gt;W1122,"OVERDUE","WITHIN TIME"),"")</f>
        <v/>
      </c>
    </row>
    <row r="1123">
      <c r="A1123" s="3" t="n">
        <v>1119</v>
      </c>
      <c r="B1123" s="4" t="n"/>
      <c r="C1123" s="4" t="n"/>
      <c r="D1123" s="5">
        <f>IF(E1123="NRFC","Natural Rubber Field Coagulam","")</f>
        <v/>
      </c>
      <c r="E1123" s="4" t="n"/>
      <c r="F1123" s="6" t="n"/>
      <c r="G1123" s="6" t="n"/>
      <c r="H1123" s="7">
        <f>IF(G1123="","",G1123-TODAY())</f>
        <v/>
      </c>
      <c r="I1123" s="8">
        <f>IF(G1123="","",
IF(G1123&lt;TODAY(),
IF(O1123&gt;0,"Violated","Completed"),
IF(H1123&lt;=7,"Expiring Soon",
"Active")))</f>
        <v/>
      </c>
      <c r="J1123" s="8">
        <f>IF(C1123="","",COUNTIFS(purchase!$C:$C,$C1123,purchase!$E:$E,$E1123,purchase!$G:$G,"&gt;="&amp;$F1123,purchase!$G:$G,"&lt;="&amp;$G1123))</f>
        <v/>
      </c>
      <c r="K1123" s="9">
        <f>IF(COUNTIFS(purchase!$C:$C,$C1123,purchase!$E:$E,$E1123,purchase!$G:$G,"&gt;="&amp;$F1123,purchase!$G:$G,"&lt;="&amp;$G1123)=0,"",_xlfn.MAXIFS(purchase!$G:$G,purchase!$C:$C,$C1123,purchase!$E:$E,$E1123,purchase!$G:$G,"&gt;="&amp;$F1123,purchase!$G:$G,"&lt;="&amp;$G1123))</f>
        <v/>
      </c>
      <c r="L1123" s="4" t="n"/>
      <c r="M1123" s="4" t="n"/>
      <c r="N1123" s="10">
        <f>IF(M1123="","",SUMIFS(purchase!$N:$N,purchase!$C:$C,$C1123,purchase!$E:$E,$E1123,purchase!$G:$G,"&gt;="&amp;$F1123,purchase!$G:$G,"&lt;="&amp;$G1123))</f>
        <v/>
      </c>
      <c r="O1123" s="10">
        <f>IF(M1123="","",M1123-N1123)</f>
        <v/>
      </c>
      <c r="P1123" s="11">
        <f>IF(M1123=0,"",N1123/M1123)</f>
        <v/>
      </c>
      <c r="Q1123" s="12">
        <f>IF(OR(G1123="",O1123=""),"",
IF(AND(G1123&lt;TODAY(),O1123&gt;0),"YES","NO"))</f>
        <v/>
      </c>
      <c r="R1123" s="13" t="n"/>
      <c r="S1123" s="14" t="n"/>
      <c r="T1123" s="15">
        <f>IF(Q1123="YES", IF(R1123="Company",L1123*(1+S1123),IF(R1123="Vendor",L1123*(1-S1123),"")),"")</f>
        <v/>
      </c>
      <c r="U1123" s="15">
        <f>IF(Q1123="YES",O1123*T1123,"")</f>
        <v/>
      </c>
      <c r="V1123" s="16" t="n"/>
      <c r="W1123" s="17">
        <f>IF(Q1123="YES",G1123+V1123,"")</f>
        <v/>
      </c>
      <c r="X1123" s="18">
        <f>IF(Q1123="YES",IF(TODAY()&gt;W1123,"OVERDUE","WITHIN TIME"),"")</f>
        <v/>
      </c>
    </row>
    <row r="1124">
      <c r="A1124" s="3" t="n">
        <v>1120</v>
      </c>
      <c r="B1124" s="4" t="n"/>
      <c r="C1124" s="4" t="n"/>
      <c r="D1124" s="5">
        <f>IF(E1124="NRFC","Natural Rubber Field Coagulam","")</f>
        <v/>
      </c>
      <c r="E1124" s="4" t="n"/>
      <c r="F1124" s="6" t="n"/>
      <c r="G1124" s="6" t="n"/>
      <c r="H1124" s="7">
        <f>IF(G1124="","",G1124-TODAY())</f>
        <v/>
      </c>
      <c r="I1124" s="8">
        <f>IF(G1124="","",
IF(G1124&lt;TODAY(),
IF(O1124&gt;0,"Violated","Completed"),
IF(H1124&lt;=7,"Expiring Soon",
"Active")))</f>
        <v/>
      </c>
      <c r="J1124" s="8">
        <f>IF(C1124="","",COUNTIFS(purchase!$C:$C,$C1124,purchase!$E:$E,$E1124,purchase!$G:$G,"&gt;="&amp;$F1124,purchase!$G:$G,"&lt;="&amp;$G1124))</f>
        <v/>
      </c>
      <c r="K1124" s="9">
        <f>IF(COUNTIFS(purchase!$C:$C,$C1124,purchase!$E:$E,$E1124,purchase!$G:$G,"&gt;="&amp;$F1124,purchase!$G:$G,"&lt;="&amp;$G1124)=0,"",_xlfn.MAXIFS(purchase!$G:$G,purchase!$C:$C,$C1124,purchase!$E:$E,$E1124,purchase!$G:$G,"&gt;="&amp;$F1124,purchase!$G:$G,"&lt;="&amp;$G1124))</f>
        <v/>
      </c>
      <c r="L1124" s="4" t="n"/>
      <c r="M1124" s="4" t="n"/>
      <c r="N1124" s="10">
        <f>IF(M1124="","",SUMIFS(purchase!$N:$N,purchase!$C:$C,$C1124,purchase!$E:$E,$E1124,purchase!$G:$G,"&gt;="&amp;$F1124,purchase!$G:$G,"&lt;="&amp;$G1124))</f>
        <v/>
      </c>
      <c r="O1124" s="10">
        <f>IF(M1124="","",M1124-N1124)</f>
        <v/>
      </c>
      <c r="P1124" s="11">
        <f>IF(M1124=0,"",N1124/M1124)</f>
        <v/>
      </c>
      <c r="Q1124" s="12">
        <f>IF(OR(G1124="",O1124=""),"",
IF(AND(G1124&lt;TODAY(),O1124&gt;0),"YES","NO"))</f>
        <v/>
      </c>
      <c r="R1124" s="13" t="n"/>
      <c r="S1124" s="14" t="n"/>
      <c r="T1124" s="15">
        <f>IF(Q1124="YES", IF(R1124="Company",L1124*(1+S1124),IF(R1124="Vendor",L1124*(1-S1124),"")),"")</f>
        <v/>
      </c>
      <c r="U1124" s="15">
        <f>IF(Q1124="YES",O1124*T1124,"")</f>
        <v/>
      </c>
      <c r="V1124" s="16" t="n"/>
      <c r="W1124" s="17">
        <f>IF(Q1124="YES",G1124+V1124,"")</f>
        <v/>
      </c>
      <c r="X1124" s="18">
        <f>IF(Q1124="YES",IF(TODAY()&gt;W1124,"OVERDUE","WITHIN TIME"),"")</f>
        <v/>
      </c>
    </row>
    <row r="1125">
      <c r="A1125" s="3" t="n">
        <v>1121</v>
      </c>
      <c r="B1125" s="4" t="n"/>
      <c r="C1125" s="4" t="n"/>
      <c r="D1125" s="5">
        <f>IF(E1125="NRFC","Natural Rubber Field Coagulam","")</f>
        <v/>
      </c>
      <c r="E1125" s="4" t="n"/>
      <c r="F1125" s="6" t="n"/>
      <c r="G1125" s="6" t="n"/>
      <c r="H1125" s="7">
        <f>IF(G1125="","",G1125-TODAY())</f>
        <v/>
      </c>
      <c r="I1125" s="8">
        <f>IF(G1125="","",
IF(G1125&lt;TODAY(),
IF(O1125&gt;0,"Violated","Completed"),
IF(H1125&lt;=7,"Expiring Soon",
"Active")))</f>
        <v/>
      </c>
      <c r="J1125" s="8">
        <f>IF(C1125="","",COUNTIFS(purchase!$C:$C,$C1125,purchase!$E:$E,$E1125,purchase!$G:$G,"&gt;="&amp;$F1125,purchase!$G:$G,"&lt;="&amp;$G1125))</f>
        <v/>
      </c>
      <c r="K1125" s="9">
        <f>IF(COUNTIFS(purchase!$C:$C,$C1125,purchase!$E:$E,$E1125,purchase!$G:$G,"&gt;="&amp;$F1125,purchase!$G:$G,"&lt;="&amp;$G1125)=0,"",_xlfn.MAXIFS(purchase!$G:$G,purchase!$C:$C,$C1125,purchase!$E:$E,$E1125,purchase!$G:$G,"&gt;="&amp;$F1125,purchase!$G:$G,"&lt;="&amp;$G1125))</f>
        <v/>
      </c>
      <c r="L1125" s="4" t="n"/>
      <c r="M1125" s="4" t="n"/>
      <c r="N1125" s="10">
        <f>IF(M1125="","",SUMIFS(purchase!$N:$N,purchase!$C:$C,$C1125,purchase!$E:$E,$E1125,purchase!$G:$G,"&gt;="&amp;$F1125,purchase!$G:$G,"&lt;="&amp;$G1125))</f>
        <v/>
      </c>
      <c r="O1125" s="10">
        <f>IF(M1125="","",M1125-N1125)</f>
        <v/>
      </c>
      <c r="P1125" s="11">
        <f>IF(M1125=0,"",N1125/M1125)</f>
        <v/>
      </c>
      <c r="Q1125" s="12">
        <f>IF(OR(G1125="",O1125=""),"",
IF(AND(G1125&lt;TODAY(),O1125&gt;0),"YES","NO"))</f>
        <v/>
      </c>
      <c r="R1125" s="13" t="n"/>
      <c r="S1125" s="14" t="n"/>
      <c r="T1125" s="15">
        <f>IF(Q1125="YES", IF(R1125="Company",L1125*(1+S1125),IF(R1125="Vendor",L1125*(1-S1125),"")),"")</f>
        <v/>
      </c>
      <c r="U1125" s="15">
        <f>IF(Q1125="YES",O1125*T1125,"")</f>
        <v/>
      </c>
      <c r="V1125" s="16" t="n"/>
      <c r="W1125" s="17">
        <f>IF(Q1125="YES",G1125+V1125,"")</f>
        <v/>
      </c>
      <c r="X1125" s="18">
        <f>IF(Q1125="YES",IF(TODAY()&gt;W1125,"OVERDUE","WITHIN TIME"),"")</f>
        <v/>
      </c>
    </row>
    <row r="1126">
      <c r="A1126" s="3" t="n">
        <v>1122</v>
      </c>
      <c r="B1126" s="4" t="n"/>
      <c r="C1126" s="4" t="n"/>
      <c r="D1126" s="5">
        <f>IF(E1126="NRFC","Natural Rubber Field Coagulam","")</f>
        <v/>
      </c>
      <c r="E1126" s="4" t="n"/>
      <c r="F1126" s="6" t="n"/>
      <c r="G1126" s="6" t="n"/>
      <c r="H1126" s="7">
        <f>IF(G1126="","",G1126-TODAY())</f>
        <v/>
      </c>
      <c r="I1126" s="8">
        <f>IF(G1126="","",
IF(G1126&lt;TODAY(),
IF(O1126&gt;0,"Violated","Completed"),
IF(H1126&lt;=7,"Expiring Soon",
"Active")))</f>
        <v/>
      </c>
      <c r="J1126" s="8">
        <f>IF(C1126="","",COUNTIFS(purchase!$C:$C,$C1126,purchase!$E:$E,$E1126,purchase!$G:$G,"&gt;="&amp;$F1126,purchase!$G:$G,"&lt;="&amp;$G1126))</f>
        <v/>
      </c>
      <c r="K1126" s="9">
        <f>IF(COUNTIFS(purchase!$C:$C,$C1126,purchase!$E:$E,$E1126,purchase!$G:$G,"&gt;="&amp;$F1126,purchase!$G:$G,"&lt;="&amp;$G1126)=0,"",_xlfn.MAXIFS(purchase!$G:$G,purchase!$C:$C,$C1126,purchase!$E:$E,$E1126,purchase!$G:$G,"&gt;="&amp;$F1126,purchase!$G:$G,"&lt;="&amp;$G1126))</f>
        <v/>
      </c>
      <c r="L1126" s="4" t="n"/>
      <c r="M1126" s="4" t="n"/>
      <c r="N1126" s="10">
        <f>IF(M1126="","",SUMIFS(purchase!$N:$N,purchase!$C:$C,$C1126,purchase!$E:$E,$E1126,purchase!$G:$G,"&gt;="&amp;$F1126,purchase!$G:$G,"&lt;="&amp;$G1126))</f>
        <v/>
      </c>
      <c r="O1126" s="10">
        <f>IF(M1126="","",M1126-N1126)</f>
        <v/>
      </c>
      <c r="P1126" s="11">
        <f>IF(M1126=0,"",N1126/M1126)</f>
        <v/>
      </c>
      <c r="Q1126" s="12">
        <f>IF(OR(G1126="",O1126=""),"",
IF(AND(G1126&lt;TODAY(),O1126&gt;0),"YES","NO"))</f>
        <v/>
      </c>
      <c r="R1126" s="13" t="n"/>
      <c r="S1126" s="14" t="n"/>
      <c r="T1126" s="15">
        <f>IF(Q1126="YES", IF(R1126="Company",L1126*(1+S1126),IF(R1126="Vendor",L1126*(1-S1126),"")),"")</f>
        <v/>
      </c>
      <c r="U1126" s="15">
        <f>IF(Q1126="YES",O1126*T1126,"")</f>
        <v/>
      </c>
      <c r="V1126" s="16" t="n"/>
      <c r="W1126" s="17">
        <f>IF(Q1126="YES",G1126+V1126,"")</f>
        <v/>
      </c>
      <c r="X1126" s="18">
        <f>IF(Q1126="YES",IF(TODAY()&gt;W1126,"OVERDUE","WITHIN TIME"),"")</f>
        <v/>
      </c>
    </row>
    <row r="1127">
      <c r="A1127" s="3" t="n">
        <v>1123</v>
      </c>
      <c r="B1127" s="4" t="n"/>
      <c r="C1127" s="4" t="n"/>
      <c r="D1127" s="5">
        <f>IF(E1127="NRFC","Natural Rubber Field Coagulam","")</f>
        <v/>
      </c>
      <c r="E1127" s="4" t="n"/>
      <c r="F1127" s="6" t="n"/>
      <c r="G1127" s="6" t="n"/>
      <c r="H1127" s="7">
        <f>IF(G1127="","",G1127-TODAY())</f>
        <v/>
      </c>
      <c r="I1127" s="8">
        <f>IF(G1127="","",
IF(G1127&lt;TODAY(),
IF(O1127&gt;0,"Violated","Completed"),
IF(H1127&lt;=7,"Expiring Soon",
"Active")))</f>
        <v/>
      </c>
      <c r="J1127" s="8">
        <f>IF(C1127="","",COUNTIFS(purchase!$C:$C,$C1127,purchase!$E:$E,$E1127,purchase!$G:$G,"&gt;="&amp;$F1127,purchase!$G:$G,"&lt;="&amp;$G1127))</f>
        <v/>
      </c>
      <c r="K1127" s="9">
        <f>IF(COUNTIFS(purchase!$C:$C,$C1127,purchase!$E:$E,$E1127,purchase!$G:$G,"&gt;="&amp;$F1127,purchase!$G:$G,"&lt;="&amp;$G1127)=0,"",_xlfn.MAXIFS(purchase!$G:$G,purchase!$C:$C,$C1127,purchase!$E:$E,$E1127,purchase!$G:$G,"&gt;="&amp;$F1127,purchase!$G:$G,"&lt;="&amp;$G1127))</f>
        <v/>
      </c>
      <c r="L1127" s="4" t="n"/>
      <c r="M1127" s="4" t="n"/>
      <c r="N1127" s="10">
        <f>IF(M1127="","",SUMIFS(purchase!$N:$N,purchase!$C:$C,$C1127,purchase!$E:$E,$E1127,purchase!$G:$G,"&gt;="&amp;$F1127,purchase!$G:$G,"&lt;="&amp;$G1127))</f>
        <v/>
      </c>
      <c r="O1127" s="10">
        <f>IF(M1127="","",M1127-N1127)</f>
        <v/>
      </c>
      <c r="P1127" s="11">
        <f>IF(M1127=0,"",N1127/M1127)</f>
        <v/>
      </c>
      <c r="Q1127" s="12">
        <f>IF(OR(G1127="",O1127=""),"",
IF(AND(G1127&lt;TODAY(),O1127&gt;0),"YES","NO"))</f>
        <v/>
      </c>
      <c r="R1127" s="13" t="n"/>
      <c r="S1127" s="14" t="n"/>
      <c r="T1127" s="15">
        <f>IF(Q1127="YES", IF(R1127="Company",L1127*(1+S1127),IF(R1127="Vendor",L1127*(1-S1127),"")),"")</f>
        <v/>
      </c>
      <c r="U1127" s="15">
        <f>IF(Q1127="YES",O1127*T1127,"")</f>
        <v/>
      </c>
      <c r="V1127" s="16" t="n"/>
      <c r="W1127" s="17">
        <f>IF(Q1127="YES",G1127+V1127,"")</f>
        <v/>
      </c>
      <c r="X1127" s="18">
        <f>IF(Q1127="YES",IF(TODAY()&gt;W1127,"OVERDUE","WITHIN TIME"),"")</f>
        <v/>
      </c>
    </row>
    <row r="1128">
      <c r="A1128" s="3" t="n">
        <v>1124</v>
      </c>
      <c r="B1128" s="4" t="n"/>
      <c r="C1128" s="4" t="n"/>
      <c r="D1128" s="5">
        <f>IF(E1128="NRFC","Natural Rubber Field Coagulam","")</f>
        <v/>
      </c>
      <c r="E1128" s="4" t="n"/>
      <c r="F1128" s="6" t="n"/>
      <c r="G1128" s="6" t="n"/>
      <c r="H1128" s="7">
        <f>IF(G1128="","",G1128-TODAY())</f>
        <v/>
      </c>
      <c r="I1128" s="8">
        <f>IF(G1128="","",
IF(G1128&lt;TODAY(),
IF(O1128&gt;0,"Violated","Completed"),
IF(H1128&lt;=7,"Expiring Soon",
"Active")))</f>
        <v/>
      </c>
      <c r="J1128" s="8">
        <f>IF(C1128="","",COUNTIFS(purchase!$C:$C,$C1128,purchase!$E:$E,$E1128,purchase!$G:$G,"&gt;="&amp;$F1128,purchase!$G:$G,"&lt;="&amp;$G1128))</f>
        <v/>
      </c>
      <c r="K1128" s="9">
        <f>IF(COUNTIFS(purchase!$C:$C,$C1128,purchase!$E:$E,$E1128,purchase!$G:$G,"&gt;="&amp;$F1128,purchase!$G:$G,"&lt;="&amp;$G1128)=0,"",_xlfn.MAXIFS(purchase!$G:$G,purchase!$C:$C,$C1128,purchase!$E:$E,$E1128,purchase!$G:$G,"&gt;="&amp;$F1128,purchase!$G:$G,"&lt;="&amp;$G1128))</f>
        <v/>
      </c>
      <c r="L1128" s="4" t="n"/>
      <c r="M1128" s="4" t="n"/>
      <c r="N1128" s="10">
        <f>IF(M1128="","",SUMIFS(purchase!$N:$N,purchase!$C:$C,$C1128,purchase!$E:$E,$E1128,purchase!$G:$G,"&gt;="&amp;$F1128,purchase!$G:$G,"&lt;="&amp;$G1128))</f>
        <v/>
      </c>
      <c r="O1128" s="10">
        <f>IF(M1128="","",M1128-N1128)</f>
        <v/>
      </c>
      <c r="P1128" s="11">
        <f>IF(M1128=0,"",N1128/M1128)</f>
        <v/>
      </c>
      <c r="Q1128" s="12">
        <f>IF(OR(G1128="",O1128=""),"",
IF(AND(G1128&lt;TODAY(),O1128&gt;0),"YES","NO"))</f>
        <v/>
      </c>
      <c r="R1128" s="13" t="n"/>
      <c r="S1128" s="14" t="n"/>
      <c r="T1128" s="15">
        <f>IF(Q1128="YES", IF(R1128="Company",L1128*(1+S1128),IF(R1128="Vendor",L1128*(1-S1128),"")),"")</f>
        <v/>
      </c>
      <c r="U1128" s="15">
        <f>IF(Q1128="YES",O1128*T1128,"")</f>
        <v/>
      </c>
      <c r="V1128" s="16" t="n"/>
      <c r="W1128" s="17">
        <f>IF(Q1128="YES",G1128+V1128,"")</f>
        <v/>
      </c>
      <c r="X1128" s="18">
        <f>IF(Q1128="YES",IF(TODAY()&gt;W1128,"OVERDUE","WITHIN TIME"),"")</f>
        <v/>
      </c>
    </row>
    <row r="1129">
      <c r="A1129" s="3" t="n">
        <v>1125</v>
      </c>
      <c r="B1129" s="4" t="n"/>
      <c r="C1129" s="4" t="n"/>
      <c r="D1129" s="5">
        <f>IF(E1129="NRFC","Natural Rubber Field Coagulam","")</f>
        <v/>
      </c>
      <c r="E1129" s="4" t="n"/>
      <c r="F1129" s="6" t="n"/>
      <c r="G1129" s="6" t="n"/>
      <c r="H1129" s="7">
        <f>IF(G1129="","",G1129-TODAY())</f>
        <v/>
      </c>
      <c r="I1129" s="8">
        <f>IF(G1129="","",
IF(G1129&lt;TODAY(),
IF(O1129&gt;0,"Violated","Completed"),
IF(H1129&lt;=7,"Expiring Soon",
"Active")))</f>
        <v/>
      </c>
      <c r="J1129" s="8">
        <f>IF(C1129="","",COUNTIFS(purchase!$C:$C,$C1129,purchase!$E:$E,$E1129,purchase!$G:$G,"&gt;="&amp;$F1129,purchase!$G:$G,"&lt;="&amp;$G1129))</f>
        <v/>
      </c>
      <c r="K1129" s="9">
        <f>IF(COUNTIFS(purchase!$C:$C,$C1129,purchase!$E:$E,$E1129,purchase!$G:$G,"&gt;="&amp;$F1129,purchase!$G:$G,"&lt;="&amp;$G1129)=0,"",_xlfn.MAXIFS(purchase!$G:$G,purchase!$C:$C,$C1129,purchase!$E:$E,$E1129,purchase!$G:$G,"&gt;="&amp;$F1129,purchase!$G:$G,"&lt;="&amp;$G1129))</f>
        <v/>
      </c>
      <c r="L1129" s="4" t="n"/>
      <c r="M1129" s="4" t="n"/>
      <c r="N1129" s="10">
        <f>IF(M1129="","",SUMIFS(purchase!$N:$N,purchase!$C:$C,$C1129,purchase!$E:$E,$E1129,purchase!$G:$G,"&gt;="&amp;$F1129,purchase!$G:$G,"&lt;="&amp;$G1129))</f>
        <v/>
      </c>
      <c r="O1129" s="10">
        <f>IF(M1129="","",M1129-N1129)</f>
        <v/>
      </c>
      <c r="P1129" s="11">
        <f>IF(M1129=0,"",N1129/M1129)</f>
        <v/>
      </c>
      <c r="Q1129" s="12">
        <f>IF(OR(G1129="",O1129=""),"",
IF(AND(G1129&lt;TODAY(),O1129&gt;0),"YES","NO"))</f>
        <v/>
      </c>
      <c r="R1129" s="13" t="n"/>
      <c r="S1129" s="14" t="n"/>
      <c r="T1129" s="15">
        <f>IF(Q1129="YES", IF(R1129="Company",L1129*(1+S1129),IF(R1129="Vendor",L1129*(1-S1129),"")),"")</f>
        <v/>
      </c>
      <c r="U1129" s="15">
        <f>IF(Q1129="YES",O1129*T1129,"")</f>
        <v/>
      </c>
      <c r="V1129" s="16" t="n"/>
      <c r="W1129" s="17">
        <f>IF(Q1129="YES",G1129+V1129,"")</f>
        <v/>
      </c>
      <c r="X1129" s="18">
        <f>IF(Q1129="YES",IF(TODAY()&gt;W1129,"OVERDUE","WITHIN TIME"),"")</f>
        <v/>
      </c>
    </row>
    <row r="1130">
      <c r="A1130" s="3" t="n">
        <v>1126</v>
      </c>
      <c r="B1130" s="4" t="n"/>
      <c r="C1130" s="4" t="n"/>
      <c r="D1130" s="5">
        <f>IF(E1130="NRFC","Natural Rubber Field Coagulam","")</f>
        <v/>
      </c>
      <c r="E1130" s="4" t="n"/>
      <c r="F1130" s="6" t="n"/>
      <c r="G1130" s="6" t="n"/>
      <c r="H1130" s="7">
        <f>IF(G1130="","",G1130-TODAY())</f>
        <v/>
      </c>
      <c r="I1130" s="8">
        <f>IF(G1130="","",
IF(G1130&lt;TODAY(),
IF(O1130&gt;0,"Violated","Completed"),
IF(H1130&lt;=7,"Expiring Soon",
"Active")))</f>
        <v/>
      </c>
      <c r="J1130" s="8">
        <f>IF(C1130="","",COUNTIFS(purchase!$C:$C,$C1130,purchase!$E:$E,$E1130,purchase!$G:$G,"&gt;="&amp;$F1130,purchase!$G:$G,"&lt;="&amp;$G1130))</f>
        <v/>
      </c>
      <c r="K1130" s="9">
        <f>IF(COUNTIFS(purchase!$C:$C,$C1130,purchase!$E:$E,$E1130,purchase!$G:$G,"&gt;="&amp;$F1130,purchase!$G:$G,"&lt;="&amp;$G1130)=0,"",_xlfn.MAXIFS(purchase!$G:$G,purchase!$C:$C,$C1130,purchase!$E:$E,$E1130,purchase!$G:$G,"&gt;="&amp;$F1130,purchase!$G:$G,"&lt;="&amp;$G1130))</f>
        <v/>
      </c>
      <c r="L1130" s="4" t="n"/>
      <c r="M1130" s="4" t="n"/>
      <c r="N1130" s="10">
        <f>IF(M1130="","",SUMIFS(purchase!$N:$N,purchase!$C:$C,$C1130,purchase!$E:$E,$E1130,purchase!$G:$G,"&gt;="&amp;$F1130,purchase!$G:$G,"&lt;="&amp;$G1130))</f>
        <v/>
      </c>
      <c r="O1130" s="10">
        <f>IF(M1130="","",M1130-N1130)</f>
        <v/>
      </c>
      <c r="P1130" s="11">
        <f>IF(M1130=0,"",N1130/M1130)</f>
        <v/>
      </c>
      <c r="Q1130" s="12">
        <f>IF(OR(G1130="",O1130=""),"",
IF(AND(G1130&lt;TODAY(),O1130&gt;0),"YES","NO"))</f>
        <v/>
      </c>
      <c r="R1130" s="13" t="n"/>
      <c r="S1130" s="14" t="n"/>
      <c r="T1130" s="15">
        <f>IF(Q1130="YES", IF(R1130="Company",L1130*(1+S1130),IF(R1130="Vendor",L1130*(1-S1130),"")),"")</f>
        <v/>
      </c>
      <c r="U1130" s="15">
        <f>IF(Q1130="YES",O1130*T1130,"")</f>
        <v/>
      </c>
      <c r="V1130" s="16" t="n"/>
      <c r="W1130" s="17">
        <f>IF(Q1130="YES",G1130+V1130,"")</f>
        <v/>
      </c>
      <c r="X1130" s="18">
        <f>IF(Q1130="YES",IF(TODAY()&gt;W1130,"OVERDUE","WITHIN TIME"),"")</f>
        <v/>
      </c>
    </row>
    <row r="1131">
      <c r="A1131" s="3" t="n">
        <v>1127</v>
      </c>
      <c r="B1131" s="4" t="n"/>
      <c r="C1131" s="4" t="n"/>
      <c r="D1131" s="5">
        <f>IF(E1131="NRFC","Natural Rubber Field Coagulam","")</f>
        <v/>
      </c>
      <c r="E1131" s="4" t="n"/>
      <c r="F1131" s="6" t="n"/>
      <c r="G1131" s="6" t="n"/>
      <c r="H1131" s="7">
        <f>IF(G1131="","",G1131-TODAY())</f>
        <v/>
      </c>
      <c r="I1131" s="8">
        <f>IF(G1131="","",
IF(G1131&lt;TODAY(),
IF(O1131&gt;0,"Violated","Completed"),
IF(H1131&lt;=7,"Expiring Soon",
"Active")))</f>
        <v/>
      </c>
      <c r="J1131" s="8">
        <f>IF(C1131="","",COUNTIFS(purchase!$C:$C,$C1131,purchase!$E:$E,$E1131,purchase!$G:$G,"&gt;="&amp;$F1131,purchase!$G:$G,"&lt;="&amp;$G1131))</f>
        <v/>
      </c>
      <c r="K1131" s="9">
        <f>IF(COUNTIFS(purchase!$C:$C,$C1131,purchase!$E:$E,$E1131,purchase!$G:$G,"&gt;="&amp;$F1131,purchase!$G:$G,"&lt;="&amp;$G1131)=0,"",_xlfn.MAXIFS(purchase!$G:$G,purchase!$C:$C,$C1131,purchase!$E:$E,$E1131,purchase!$G:$G,"&gt;="&amp;$F1131,purchase!$G:$G,"&lt;="&amp;$G1131))</f>
        <v/>
      </c>
      <c r="L1131" s="4" t="n"/>
      <c r="M1131" s="4" t="n"/>
      <c r="N1131" s="10">
        <f>IF(M1131="","",SUMIFS(purchase!$N:$N,purchase!$C:$C,$C1131,purchase!$E:$E,$E1131,purchase!$G:$G,"&gt;="&amp;$F1131,purchase!$G:$G,"&lt;="&amp;$G1131))</f>
        <v/>
      </c>
      <c r="O1131" s="10">
        <f>IF(M1131="","",M1131-N1131)</f>
        <v/>
      </c>
      <c r="P1131" s="11">
        <f>IF(M1131=0,"",N1131/M1131)</f>
        <v/>
      </c>
      <c r="Q1131" s="12">
        <f>IF(OR(G1131="",O1131=""),"",
IF(AND(G1131&lt;TODAY(),O1131&gt;0),"YES","NO"))</f>
        <v/>
      </c>
      <c r="R1131" s="13" t="n"/>
      <c r="S1131" s="14" t="n"/>
      <c r="T1131" s="15">
        <f>IF(Q1131="YES", IF(R1131="Company",L1131*(1+S1131),IF(R1131="Vendor",L1131*(1-S1131),"")),"")</f>
        <v/>
      </c>
      <c r="U1131" s="15">
        <f>IF(Q1131="YES",O1131*T1131,"")</f>
        <v/>
      </c>
      <c r="V1131" s="16" t="n"/>
      <c r="W1131" s="17">
        <f>IF(Q1131="YES",G1131+V1131,"")</f>
        <v/>
      </c>
      <c r="X1131" s="18">
        <f>IF(Q1131="YES",IF(TODAY()&gt;W1131,"OVERDUE","WITHIN TIME"),"")</f>
        <v/>
      </c>
    </row>
    <row r="1132">
      <c r="A1132" s="3" t="n">
        <v>1128</v>
      </c>
      <c r="B1132" s="4" t="n"/>
      <c r="C1132" s="4" t="n"/>
      <c r="D1132" s="5">
        <f>IF(E1132="NRFC","Natural Rubber Field Coagulam","")</f>
        <v/>
      </c>
      <c r="E1132" s="4" t="n"/>
      <c r="F1132" s="6" t="n"/>
      <c r="G1132" s="6" t="n"/>
      <c r="H1132" s="7">
        <f>IF(G1132="","",G1132-TODAY())</f>
        <v/>
      </c>
      <c r="I1132" s="8">
        <f>IF(G1132="","",
IF(G1132&lt;TODAY(),
IF(O1132&gt;0,"Violated","Completed"),
IF(H1132&lt;=7,"Expiring Soon",
"Active")))</f>
        <v/>
      </c>
      <c r="J1132" s="8">
        <f>IF(C1132="","",COUNTIFS(purchase!$C:$C,$C1132,purchase!$E:$E,$E1132,purchase!$G:$G,"&gt;="&amp;$F1132,purchase!$G:$G,"&lt;="&amp;$G1132))</f>
        <v/>
      </c>
      <c r="K1132" s="9">
        <f>IF(COUNTIFS(purchase!$C:$C,$C1132,purchase!$E:$E,$E1132,purchase!$G:$G,"&gt;="&amp;$F1132,purchase!$G:$G,"&lt;="&amp;$G1132)=0,"",_xlfn.MAXIFS(purchase!$G:$G,purchase!$C:$C,$C1132,purchase!$E:$E,$E1132,purchase!$G:$G,"&gt;="&amp;$F1132,purchase!$G:$G,"&lt;="&amp;$G1132))</f>
        <v/>
      </c>
      <c r="L1132" s="4" t="n"/>
      <c r="M1132" s="4" t="n"/>
      <c r="N1132" s="10">
        <f>IF(M1132="","",SUMIFS(purchase!$N:$N,purchase!$C:$C,$C1132,purchase!$E:$E,$E1132,purchase!$G:$G,"&gt;="&amp;$F1132,purchase!$G:$G,"&lt;="&amp;$G1132))</f>
        <v/>
      </c>
      <c r="O1132" s="10">
        <f>IF(M1132="","",M1132-N1132)</f>
        <v/>
      </c>
      <c r="P1132" s="11">
        <f>IF(M1132=0,"",N1132/M1132)</f>
        <v/>
      </c>
      <c r="Q1132" s="12">
        <f>IF(OR(G1132="",O1132=""),"",
IF(AND(G1132&lt;TODAY(),O1132&gt;0),"YES","NO"))</f>
        <v/>
      </c>
      <c r="R1132" s="13" t="n"/>
      <c r="S1132" s="14" t="n"/>
      <c r="T1132" s="15">
        <f>IF(Q1132="YES", IF(R1132="Company",L1132*(1+S1132),IF(R1132="Vendor",L1132*(1-S1132),"")),"")</f>
        <v/>
      </c>
      <c r="U1132" s="15">
        <f>IF(Q1132="YES",O1132*T1132,"")</f>
        <v/>
      </c>
      <c r="V1132" s="16" t="n"/>
      <c r="W1132" s="17">
        <f>IF(Q1132="YES",G1132+V1132,"")</f>
        <v/>
      </c>
      <c r="X1132" s="18">
        <f>IF(Q1132="YES",IF(TODAY()&gt;W1132,"OVERDUE","WITHIN TIME"),"")</f>
        <v/>
      </c>
    </row>
    <row r="1133">
      <c r="A1133" s="3" t="n">
        <v>1129</v>
      </c>
      <c r="B1133" s="4" t="n"/>
      <c r="C1133" s="4" t="n"/>
      <c r="D1133" s="5">
        <f>IF(E1133="NRFC","Natural Rubber Field Coagulam","")</f>
        <v/>
      </c>
      <c r="E1133" s="4" t="n"/>
      <c r="F1133" s="6" t="n"/>
      <c r="G1133" s="6" t="n"/>
      <c r="H1133" s="7">
        <f>IF(G1133="","",G1133-TODAY())</f>
        <v/>
      </c>
      <c r="I1133" s="8">
        <f>IF(G1133="","",
IF(G1133&lt;TODAY(),
IF(O1133&gt;0,"Violated","Completed"),
IF(H1133&lt;=7,"Expiring Soon",
"Active")))</f>
        <v/>
      </c>
      <c r="J1133" s="8">
        <f>IF(C1133="","",COUNTIFS(purchase!$C:$C,$C1133,purchase!$E:$E,$E1133,purchase!$G:$G,"&gt;="&amp;$F1133,purchase!$G:$G,"&lt;="&amp;$G1133))</f>
        <v/>
      </c>
      <c r="K1133" s="9">
        <f>IF(COUNTIFS(purchase!$C:$C,$C1133,purchase!$E:$E,$E1133,purchase!$G:$G,"&gt;="&amp;$F1133,purchase!$G:$G,"&lt;="&amp;$G1133)=0,"",_xlfn.MAXIFS(purchase!$G:$G,purchase!$C:$C,$C1133,purchase!$E:$E,$E1133,purchase!$G:$G,"&gt;="&amp;$F1133,purchase!$G:$G,"&lt;="&amp;$G1133))</f>
        <v/>
      </c>
      <c r="L1133" s="4" t="n"/>
      <c r="M1133" s="4" t="n"/>
      <c r="N1133" s="10">
        <f>IF(M1133="","",SUMIFS(purchase!$N:$N,purchase!$C:$C,$C1133,purchase!$E:$E,$E1133,purchase!$G:$G,"&gt;="&amp;$F1133,purchase!$G:$G,"&lt;="&amp;$G1133))</f>
        <v/>
      </c>
      <c r="O1133" s="10">
        <f>IF(M1133="","",M1133-N1133)</f>
        <v/>
      </c>
      <c r="P1133" s="11">
        <f>IF(M1133=0,"",N1133/M1133)</f>
        <v/>
      </c>
      <c r="Q1133" s="12">
        <f>IF(OR(G1133="",O1133=""),"",
IF(AND(G1133&lt;TODAY(),O1133&gt;0),"YES","NO"))</f>
        <v/>
      </c>
      <c r="R1133" s="13" t="n"/>
      <c r="S1133" s="14" t="n"/>
      <c r="T1133" s="15">
        <f>IF(Q1133="YES", IF(R1133="Company",L1133*(1+S1133),IF(R1133="Vendor",L1133*(1-S1133),"")),"")</f>
        <v/>
      </c>
      <c r="U1133" s="15">
        <f>IF(Q1133="YES",O1133*T1133,"")</f>
        <v/>
      </c>
      <c r="V1133" s="16" t="n"/>
      <c r="W1133" s="17">
        <f>IF(Q1133="YES",G1133+V1133,"")</f>
        <v/>
      </c>
      <c r="X1133" s="18">
        <f>IF(Q1133="YES",IF(TODAY()&gt;W1133,"OVERDUE","WITHIN TIME"),"")</f>
        <v/>
      </c>
    </row>
    <row r="1134">
      <c r="A1134" s="3" t="n">
        <v>1130</v>
      </c>
      <c r="B1134" s="4" t="n"/>
      <c r="C1134" s="4" t="n"/>
      <c r="D1134" s="5">
        <f>IF(E1134="NRFC","Natural Rubber Field Coagulam","")</f>
        <v/>
      </c>
      <c r="E1134" s="4" t="n"/>
      <c r="F1134" s="6" t="n"/>
      <c r="G1134" s="6" t="n"/>
      <c r="H1134" s="7">
        <f>IF(G1134="","",G1134-TODAY())</f>
        <v/>
      </c>
      <c r="I1134" s="8">
        <f>IF(G1134="","",
IF(G1134&lt;TODAY(),
IF(O1134&gt;0,"Violated","Completed"),
IF(H1134&lt;=7,"Expiring Soon",
"Active")))</f>
        <v/>
      </c>
      <c r="J1134" s="8">
        <f>IF(C1134="","",COUNTIFS(purchase!$C:$C,$C1134,purchase!$E:$E,$E1134,purchase!$G:$G,"&gt;="&amp;$F1134,purchase!$G:$G,"&lt;="&amp;$G1134))</f>
        <v/>
      </c>
      <c r="K1134" s="9">
        <f>IF(COUNTIFS(purchase!$C:$C,$C1134,purchase!$E:$E,$E1134,purchase!$G:$G,"&gt;="&amp;$F1134,purchase!$G:$G,"&lt;="&amp;$G1134)=0,"",_xlfn.MAXIFS(purchase!$G:$G,purchase!$C:$C,$C1134,purchase!$E:$E,$E1134,purchase!$G:$G,"&gt;="&amp;$F1134,purchase!$G:$G,"&lt;="&amp;$G1134))</f>
        <v/>
      </c>
      <c r="L1134" s="4" t="n"/>
      <c r="M1134" s="4" t="n"/>
      <c r="N1134" s="10">
        <f>IF(M1134="","",SUMIFS(purchase!$N:$N,purchase!$C:$C,$C1134,purchase!$E:$E,$E1134,purchase!$G:$G,"&gt;="&amp;$F1134,purchase!$G:$G,"&lt;="&amp;$G1134))</f>
        <v/>
      </c>
      <c r="O1134" s="10">
        <f>IF(M1134="","",M1134-N1134)</f>
        <v/>
      </c>
      <c r="P1134" s="11">
        <f>IF(M1134=0,"",N1134/M1134)</f>
        <v/>
      </c>
      <c r="Q1134" s="12">
        <f>IF(OR(G1134="",O1134=""),"",
IF(AND(G1134&lt;TODAY(),O1134&gt;0),"YES","NO"))</f>
        <v/>
      </c>
      <c r="R1134" s="13" t="n"/>
      <c r="S1134" s="14" t="n"/>
      <c r="T1134" s="15">
        <f>IF(Q1134="YES", IF(R1134="Company",L1134*(1+S1134),IF(R1134="Vendor",L1134*(1-S1134),"")),"")</f>
        <v/>
      </c>
      <c r="U1134" s="15">
        <f>IF(Q1134="YES",O1134*T1134,"")</f>
        <v/>
      </c>
      <c r="V1134" s="16" t="n"/>
      <c r="W1134" s="17">
        <f>IF(Q1134="YES",G1134+V1134,"")</f>
        <v/>
      </c>
      <c r="X1134" s="18">
        <f>IF(Q1134="YES",IF(TODAY()&gt;W1134,"OVERDUE","WITHIN TIME"),"")</f>
        <v/>
      </c>
    </row>
    <row r="1135">
      <c r="A1135" s="3" t="n">
        <v>1131</v>
      </c>
      <c r="B1135" s="4" t="n"/>
      <c r="C1135" s="4" t="n"/>
      <c r="D1135" s="5">
        <f>IF(E1135="NRFC","Natural Rubber Field Coagulam","")</f>
        <v/>
      </c>
      <c r="E1135" s="4" t="n"/>
      <c r="F1135" s="6" t="n"/>
      <c r="G1135" s="6" t="n"/>
      <c r="H1135" s="7">
        <f>IF(G1135="","",G1135-TODAY())</f>
        <v/>
      </c>
      <c r="I1135" s="8">
        <f>IF(G1135="","",
IF(G1135&lt;TODAY(),
IF(O1135&gt;0,"Violated","Completed"),
IF(H1135&lt;=7,"Expiring Soon",
"Active")))</f>
        <v/>
      </c>
      <c r="J1135" s="8">
        <f>IF(C1135="","",COUNTIFS(purchase!$C:$C,$C1135,purchase!$E:$E,$E1135,purchase!$G:$G,"&gt;="&amp;$F1135,purchase!$G:$G,"&lt;="&amp;$G1135))</f>
        <v/>
      </c>
      <c r="K1135" s="9">
        <f>IF(COUNTIFS(purchase!$C:$C,$C1135,purchase!$E:$E,$E1135,purchase!$G:$G,"&gt;="&amp;$F1135,purchase!$G:$G,"&lt;="&amp;$G1135)=0,"",_xlfn.MAXIFS(purchase!$G:$G,purchase!$C:$C,$C1135,purchase!$E:$E,$E1135,purchase!$G:$G,"&gt;="&amp;$F1135,purchase!$G:$G,"&lt;="&amp;$G1135))</f>
        <v/>
      </c>
      <c r="L1135" s="4" t="n"/>
      <c r="M1135" s="4" t="n"/>
      <c r="N1135" s="10">
        <f>IF(M1135="","",SUMIFS(purchase!$N:$N,purchase!$C:$C,$C1135,purchase!$E:$E,$E1135,purchase!$G:$G,"&gt;="&amp;$F1135,purchase!$G:$G,"&lt;="&amp;$G1135))</f>
        <v/>
      </c>
      <c r="O1135" s="10">
        <f>IF(M1135="","",M1135-N1135)</f>
        <v/>
      </c>
      <c r="P1135" s="11">
        <f>IF(M1135=0,"",N1135/M1135)</f>
        <v/>
      </c>
      <c r="Q1135" s="12">
        <f>IF(OR(G1135="",O1135=""),"",
IF(AND(G1135&lt;TODAY(),O1135&gt;0),"YES","NO"))</f>
        <v/>
      </c>
      <c r="R1135" s="13" t="n"/>
      <c r="S1135" s="14" t="n"/>
      <c r="T1135" s="15">
        <f>IF(Q1135="YES", IF(R1135="Company",L1135*(1+S1135),IF(R1135="Vendor",L1135*(1-S1135),"")),"")</f>
        <v/>
      </c>
      <c r="U1135" s="15">
        <f>IF(Q1135="YES",O1135*T1135,"")</f>
        <v/>
      </c>
      <c r="V1135" s="16" t="n"/>
      <c r="W1135" s="17">
        <f>IF(Q1135="YES",G1135+V1135,"")</f>
        <v/>
      </c>
      <c r="X1135" s="18">
        <f>IF(Q1135="YES",IF(TODAY()&gt;W1135,"OVERDUE","WITHIN TIME"),"")</f>
        <v/>
      </c>
    </row>
    <row r="1136">
      <c r="A1136" s="3" t="n">
        <v>1132</v>
      </c>
      <c r="B1136" s="4" t="n"/>
      <c r="C1136" s="4" t="n"/>
      <c r="D1136" s="5">
        <f>IF(E1136="NRFC","Natural Rubber Field Coagulam","")</f>
        <v/>
      </c>
      <c r="E1136" s="4" t="n"/>
      <c r="F1136" s="6" t="n"/>
      <c r="G1136" s="6" t="n"/>
      <c r="H1136" s="7">
        <f>IF(G1136="","",G1136-TODAY())</f>
        <v/>
      </c>
      <c r="I1136" s="8">
        <f>IF(G1136="","",
IF(G1136&lt;TODAY(),
IF(O1136&gt;0,"Violated","Completed"),
IF(H1136&lt;=7,"Expiring Soon",
"Active")))</f>
        <v/>
      </c>
      <c r="J1136" s="8">
        <f>IF(C1136="","",COUNTIFS(purchase!$C:$C,$C1136,purchase!$E:$E,$E1136,purchase!$G:$G,"&gt;="&amp;$F1136,purchase!$G:$G,"&lt;="&amp;$G1136))</f>
        <v/>
      </c>
      <c r="K1136" s="9">
        <f>IF(COUNTIFS(purchase!$C:$C,$C1136,purchase!$E:$E,$E1136,purchase!$G:$G,"&gt;="&amp;$F1136,purchase!$G:$G,"&lt;="&amp;$G1136)=0,"",_xlfn.MAXIFS(purchase!$G:$G,purchase!$C:$C,$C1136,purchase!$E:$E,$E1136,purchase!$G:$G,"&gt;="&amp;$F1136,purchase!$G:$G,"&lt;="&amp;$G1136))</f>
        <v/>
      </c>
      <c r="L1136" s="4" t="n"/>
      <c r="M1136" s="4" t="n"/>
      <c r="N1136" s="10">
        <f>IF(M1136="","",SUMIFS(purchase!$N:$N,purchase!$C:$C,$C1136,purchase!$E:$E,$E1136,purchase!$G:$G,"&gt;="&amp;$F1136,purchase!$G:$G,"&lt;="&amp;$G1136))</f>
        <v/>
      </c>
      <c r="O1136" s="10">
        <f>IF(M1136="","",M1136-N1136)</f>
        <v/>
      </c>
      <c r="P1136" s="11">
        <f>IF(M1136=0,"",N1136/M1136)</f>
        <v/>
      </c>
      <c r="Q1136" s="12">
        <f>IF(OR(G1136="",O1136=""),"",
IF(AND(G1136&lt;TODAY(),O1136&gt;0),"YES","NO"))</f>
        <v/>
      </c>
      <c r="R1136" s="13" t="n"/>
      <c r="S1136" s="14" t="n"/>
      <c r="T1136" s="15">
        <f>IF(Q1136="YES", IF(R1136="Company",L1136*(1+S1136),IF(R1136="Vendor",L1136*(1-S1136),"")),"")</f>
        <v/>
      </c>
      <c r="U1136" s="15">
        <f>IF(Q1136="YES",O1136*T1136,"")</f>
        <v/>
      </c>
      <c r="V1136" s="16" t="n"/>
      <c r="W1136" s="17">
        <f>IF(Q1136="YES",G1136+V1136,"")</f>
        <v/>
      </c>
      <c r="X1136" s="18">
        <f>IF(Q1136="YES",IF(TODAY()&gt;W1136,"OVERDUE","WITHIN TIME"),"")</f>
        <v/>
      </c>
    </row>
    <row r="1137">
      <c r="A1137" s="3" t="n">
        <v>1133</v>
      </c>
      <c r="B1137" s="4" t="n"/>
      <c r="C1137" s="4" t="n"/>
      <c r="D1137" s="5">
        <f>IF(E1137="NRFC","Natural Rubber Field Coagulam","")</f>
        <v/>
      </c>
      <c r="E1137" s="4" t="n"/>
      <c r="F1137" s="6" t="n"/>
      <c r="G1137" s="6" t="n"/>
      <c r="H1137" s="7">
        <f>IF(G1137="","",G1137-TODAY())</f>
        <v/>
      </c>
      <c r="I1137" s="8">
        <f>IF(G1137="","",
IF(G1137&lt;TODAY(),
IF(O1137&gt;0,"Violated","Completed"),
IF(H1137&lt;=7,"Expiring Soon",
"Active")))</f>
        <v/>
      </c>
      <c r="J1137" s="8">
        <f>IF(C1137="","",COUNTIFS(purchase!$C:$C,$C1137,purchase!$E:$E,$E1137,purchase!$G:$G,"&gt;="&amp;$F1137,purchase!$G:$G,"&lt;="&amp;$G1137))</f>
        <v/>
      </c>
      <c r="K1137" s="9">
        <f>IF(COUNTIFS(purchase!$C:$C,$C1137,purchase!$E:$E,$E1137,purchase!$G:$G,"&gt;="&amp;$F1137,purchase!$G:$G,"&lt;="&amp;$G1137)=0,"",_xlfn.MAXIFS(purchase!$G:$G,purchase!$C:$C,$C1137,purchase!$E:$E,$E1137,purchase!$G:$G,"&gt;="&amp;$F1137,purchase!$G:$G,"&lt;="&amp;$G1137))</f>
        <v/>
      </c>
      <c r="L1137" s="4" t="n"/>
      <c r="M1137" s="4" t="n"/>
      <c r="N1137" s="10">
        <f>IF(M1137="","",SUMIFS(purchase!$N:$N,purchase!$C:$C,$C1137,purchase!$E:$E,$E1137,purchase!$G:$G,"&gt;="&amp;$F1137,purchase!$G:$G,"&lt;="&amp;$G1137))</f>
        <v/>
      </c>
      <c r="O1137" s="10">
        <f>IF(M1137="","",M1137-N1137)</f>
        <v/>
      </c>
      <c r="P1137" s="11">
        <f>IF(M1137=0,"",N1137/M1137)</f>
        <v/>
      </c>
      <c r="Q1137" s="12">
        <f>IF(OR(G1137="",O1137=""),"",
IF(AND(G1137&lt;TODAY(),O1137&gt;0),"YES","NO"))</f>
        <v/>
      </c>
      <c r="R1137" s="13" t="n"/>
      <c r="S1137" s="14" t="n"/>
      <c r="T1137" s="15">
        <f>IF(Q1137="YES", IF(R1137="Company",L1137*(1+S1137),IF(R1137="Vendor",L1137*(1-S1137),"")),"")</f>
        <v/>
      </c>
      <c r="U1137" s="15">
        <f>IF(Q1137="YES",O1137*T1137,"")</f>
        <v/>
      </c>
      <c r="V1137" s="16" t="n"/>
      <c r="W1137" s="17">
        <f>IF(Q1137="YES",G1137+V1137,"")</f>
        <v/>
      </c>
      <c r="X1137" s="18">
        <f>IF(Q1137="YES",IF(TODAY()&gt;W1137,"OVERDUE","WITHIN TIME"),"")</f>
        <v/>
      </c>
    </row>
    <row r="1138">
      <c r="A1138" s="3" t="n">
        <v>1134</v>
      </c>
      <c r="B1138" s="4" t="n"/>
      <c r="C1138" s="4" t="n"/>
      <c r="D1138" s="5">
        <f>IF(E1138="NRFC","Natural Rubber Field Coagulam","")</f>
        <v/>
      </c>
      <c r="E1138" s="4" t="n"/>
      <c r="F1138" s="6" t="n"/>
      <c r="G1138" s="6" t="n"/>
      <c r="H1138" s="7">
        <f>IF(G1138="","",G1138-TODAY())</f>
        <v/>
      </c>
      <c r="I1138" s="8">
        <f>IF(G1138="","",
IF(G1138&lt;TODAY(),
IF(O1138&gt;0,"Violated","Completed"),
IF(H1138&lt;=7,"Expiring Soon",
"Active")))</f>
        <v/>
      </c>
      <c r="J1138" s="8">
        <f>IF(C1138="","",COUNTIFS(purchase!$C:$C,$C1138,purchase!$E:$E,$E1138,purchase!$G:$G,"&gt;="&amp;$F1138,purchase!$G:$G,"&lt;="&amp;$G1138))</f>
        <v/>
      </c>
      <c r="K1138" s="9">
        <f>IF(COUNTIFS(purchase!$C:$C,$C1138,purchase!$E:$E,$E1138,purchase!$G:$G,"&gt;="&amp;$F1138,purchase!$G:$G,"&lt;="&amp;$G1138)=0,"",_xlfn.MAXIFS(purchase!$G:$G,purchase!$C:$C,$C1138,purchase!$E:$E,$E1138,purchase!$G:$G,"&gt;="&amp;$F1138,purchase!$G:$G,"&lt;="&amp;$G1138))</f>
        <v/>
      </c>
      <c r="L1138" s="4" t="n"/>
      <c r="M1138" s="4" t="n"/>
      <c r="N1138" s="10">
        <f>IF(M1138="","",SUMIFS(purchase!$N:$N,purchase!$C:$C,$C1138,purchase!$E:$E,$E1138,purchase!$G:$G,"&gt;="&amp;$F1138,purchase!$G:$G,"&lt;="&amp;$G1138))</f>
        <v/>
      </c>
      <c r="O1138" s="10">
        <f>IF(M1138="","",M1138-N1138)</f>
        <v/>
      </c>
      <c r="P1138" s="11">
        <f>IF(M1138=0,"",N1138/M1138)</f>
        <v/>
      </c>
      <c r="Q1138" s="12">
        <f>IF(OR(G1138="",O1138=""),"",
IF(AND(G1138&lt;TODAY(),O1138&gt;0),"YES","NO"))</f>
        <v/>
      </c>
      <c r="R1138" s="13" t="n"/>
      <c r="S1138" s="14" t="n"/>
      <c r="T1138" s="15">
        <f>IF(Q1138="YES", IF(R1138="Company",L1138*(1+S1138),IF(R1138="Vendor",L1138*(1-S1138),"")),"")</f>
        <v/>
      </c>
      <c r="U1138" s="15">
        <f>IF(Q1138="YES",O1138*T1138,"")</f>
        <v/>
      </c>
      <c r="V1138" s="16" t="n"/>
      <c r="W1138" s="17">
        <f>IF(Q1138="YES",G1138+V1138,"")</f>
        <v/>
      </c>
      <c r="X1138" s="18">
        <f>IF(Q1138="YES",IF(TODAY()&gt;W1138,"OVERDUE","WITHIN TIME"),"")</f>
        <v/>
      </c>
    </row>
    <row r="1139">
      <c r="A1139" s="3" t="n">
        <v>1135</v>
      </c>
      <c r="B1139" s="4" t="n"/>
      <c r="C1139" s="4" t="n"/>
      <c r="D1139" s="5">
        <f>IF(E1139="NRFC","Natural Rubber Field Coagulam","")</f>
        <v/>
      </c>
      <c r="E1139" s="4" t="n"/>
      <c r="F1139" s="6" t="n"/>
      <c r="G1139" s="6" t="n"/>
      <c r="H1139" s="7">
        <f>IF(G1139="","",G1139-TODAY())</f>
        <v/>
      </c>
      <c r="I1139" s="8">
        <f>IF(G1139="","",
IF(G1139&lt;TODAY(),
IF(O1139&gt;0,"Violated","Completed"),
IF(H1139&lt;=7,"Expiring Soon",
"Active")))</f>
        <v/>
      </c>
      <c r="J1139" s="8">
        <f>IF(C1139="","",COUNTIFS(purchase!$C:$C,$C1139,purchase!$E:$E,$E1139,purchase!$G:$G,"&gt;="&amp;$F1139,purchase!$G:$G,"&lt;="&amp;$G1139))</f>
        <v/>
      </c>
      <c r="K1139" s="9">
        <f>IF(COUNTIFS(purchase!$C:$C,$C1139,purchase!$E:$E,$E1139,purchase!$G:$G,"&gt;="&amp;$F1139,purchase!$G:$G,"&lt;="&amp;$G1139)=0,"",_xlfn.MAXIFS(purchase!$G:$G,purchase!$C:$C,$C1139,purchase!$E:$E,$E1139,purchase!$G:$G,"&gt;="&amp;$F1139,purchase!$G:$G,"&lt;="&amp;$G1139))</f>
        <v/>
      </c>
      <c r="L1139" s="4" t="n"/>
      <c r="M1139" s="4" t="n"/>
      <c r="N1139" s="10">
        <f>IF(M1139="","",SUMIFS(purchase!$N:$N,purchase!$C:$C,$C1139,purchase!$E:$E,$E1139,purchase!$G:$G,"&gt;="&amp;$F1139,purchase!$G:$G,"&lt;="&amp;$G1139))</f>
        <v/>
      </c>
      <c r="O1139" s="10">
        <f>IF(M1139="","",M1139-N1139)</f>
        <v/>
      </c>
      <c r="P1139" s="11">
        <f>IF(M1139=0,"",N1139/M1139)</f>
        <v/>
      </c>
      <c r="Q1139" s="12">
        <f>IF(OR(G1139="",O1139=""),"",
IF(AND(G1139&lt;TODAY(),O1139&gt;0),"YES","NO"))</f>
        <v/>
      </c>
      <c r="R1139" s="13" t="n"/>
      <c r="S1139" s="14" t="n"/>
      <c r="T1139" s="15">
        <f>IF(Q1139="YES", IF(R1139="Company",L1139*(1+S1139),IF(R1139="Vendor",L1139*(1-S1139),"")),"")</f>
        <v/>
      </c>
      <c r="U1139" s="15">
        <f>IF(Q1139="YES",O1139*T1139,"")</f>
        <v/>
      </c>
      <c r="V1139" s="16" t="n"/>
      <c r="W1139" s="17">
        <f>IF(Q1139="YES",G1139+V1139,"")</f>
        <v/>
      </c>
      <c r="X1139" s="18">
        <f>IF(Q1139="YES",IF(TODAY()&gt;W1139,"OVERDUE","WITHIN TIME"),"")</f>
        <v/>
      </c>
    </row>
    <row r="1140">
      <c r="A1140" s="3" t="n">
        <v>1136</v>
      </c>
      <c r="B1140" s="4" t="n"/>
      <c r="C1140" s="4" t="n"/>
      <c r="D1140" s="5">
        <f>IF(E1140="NRFC","Natural Rubber Field Coagulam","")</f>
        <v/>
      </c>
      <c r="E1140" s="4" t="n"/>
      <c r="F1140" s="6" t="n"/>
      <c r="G1140" s="6" t="n"/>
      <c r="H1140" s="7">
        <f>IF(G1140="","",G1140-TODAY())</f>
        <v/>
      </c>
      <c r="I1140" s="8">
        <f>IF(G1140="","",
IF(G1140&lt;TODAY(),
IF(O1140&gt;0,"Violated","Completed"),
IF(H1140&lt;=7,"Expiring Soon",
"Active")))</f>
        <v/>
      </c>
      <c r="J1140" s="8">
        <f>IF(C1140="","",COUNTIFS(purchase!$C:$C,$C1140,purchase!$E:$E,$E1140,purchase!$G:$G,"&gt;="&amp;$F1140,purchase!$G:$G,"&lt;="&amp;$G1140))</f>
        <v/>
      </c>
      <c r="K1140" s="9">
        <f>IF(COUNTIFS(purchase!$C:$C,$C1140,purchase!$E:$E,$E1140,purchase!$G:$G,"&gt;="&amp;$F1140,purchase!$G:$G,"&lt;="&amp;$G1140)=0,"",_xlfn.MAXIFS(purchase!$G:$G,purchase!$C:$C,$C1140,purchase!$E:$E,$E1140,purchase!$G:$G,"&gt;="&amp;$F1140,purchase!$G:$G,"&lt;="&amp;$G1140))</f>
        <v/>
      </c>
      <c r="L1140" s="4" t="n"/>
      <c r="M1140" s="4" t="n"/>
      <c r="N1140" s="10">
        <f>IF(M1140="","",SUMIFS(purchase!$N:$N,purchase!$C:$C,$C1140,purchase!$E:$E,$E1140,purchase!$G:$G,"&gt;="&amp;$F1140,purchase!$G:$G,"&lt;="&amp;$G1140))</f>
        <v/>
      </c>
      <c r="O1140" s="10">
        <f>IF(M1140="","",M1140-N1140)</f>
        <v/>
      </c>
      <c r="P1140" s="11">
        <f>IF(M1140=0,"",N1140/M1140)</f>
        <v/>
      </c>
      <c r="Q1140" s="12">
        <f>IF(OR(G1140="",O1140=""),"",
IF(AND(G1140&lt;TODAY(),O1140&gt;0),"YES","NO"))</f>
        <v/>
      </c>
      <c r="R1140" s="13" t="n"/>
      <c r="S1140" s="14" t="n"/>
      <c r="T1140" s="15">
        <f>IF(Q1140="YES", IF(R1140="Company",L1140*(1+S1140),IF(R1140="Vendor",L1140*(1-S1140),"")),"")</f>
        <v/>
      </c>
      <c r="U1140" s="15">
        <f>IF(Q1140="YES",O1140*T1140,"")</f>
        <v/>
      </c>
      <c r="V1140" s="16" t="n"/>
      <c r="W1140" s="17">
        <f>IF(Q1140="YES",G1140+V1140,"")</f>
        <v/>
      </c>
      <c r="X1140" s="18">
        <f>IF(Q1140="YES",IF(TODAY()&gt;W1140,"OVERDUE","WITHIN TIME"),"")</f>
        <v/>
      </c>
    </row>
    <row r="1141">
      <c r="A1141" s="3" t="n">
        <v>1137</v>
      </c>
      <c r="B1141" s="4" t="n"/>
      <c r="C1141" s="4" t="n"/>
      <c r="D1141" s="5">
        <f>IF(E1141="NRFC","Natural Rubber Field Coagulam","")</f>
        <v/>
      </c>
      <c r="E1141" s="4" t="n"/>
      <c r="F1141" s="6" t="n"/>
      <c r="G1141" s="6" t="n"/>
      <c r="H1141" s="7">
        <f>IF(G1141="","",G1141-TODAY())</f>
        <v/>
      </c>
      <c r="I1141" s="8">
        <f>IF(G1141="","",
IF(G1141&lt;TODAY(),
IF(O1141&gt;0,"Violated","Completed"),
IF(H1141&lt;=7,"Expiring Soon",
"Active")))</f>
        <v/>
      </c>
      <c r="J1141" s="8">
        <f>IF(C1141="","",COUNTIFS(purchase!$C:$C,$C1141,purchase!$E:$E,$E1141,purchase!$G:$G,"&gt;="&amp;$F1141,purchase!$G:$G,"&lt;="&amp;$G1141))</f>
        <v/>
      </c>
      <c r="K1141" s="9">
        <f>IF(COUNTIFS(purchase!$C:$C,$C1141,purchase!$E:$E,$E1141,purchase!$G:$G,"&gt;="&amp;$F1141,purchase!$G:$G,"&lt;="&amp;$G1141)=0,"",_xlfn.MAXIFS(purchase!$G:$G,purchase!$C:$C,$C1141,purchase!$E:$E,$E1141,purchase!$G:$G,"&gt;="&amp;$F1141,purchase!$G:$G,"&lt;="&amp;$G1141))</f>
        <v/>
      </c>
      <c r="L1141" s="4" t="n"/>
      <c r="M1141" s="4" t="n"/>
      <c r="N1141" s="10">
        <f>IF(M1141="","",SUMIFS(purchase!$N:$N,purchase!$C:$C,$C1141,purchase!$E:$E,$E1141,purchase!$G:$G,"&gt;="&amp;$F1141,purchase!$G:$G,"&lt;="&amp;$G1141))</f>
        <v/>
      </c>
      <c r="O1141" s="10">
        <f>IF(M1141="","",M1141-N1141)</f>
        <v/>
      </c>
      <c r="P1141" s="11">
        <f>IF(M1141=0,"",N1141/M1141)</f>
        <v/>
      </c>
      <c r="Q1141" s="12">
        <f>IF(OR(G1141="",O1141=""),"",
IF(AND(G1141&lt;TODAY(),O1141&gt;0),"YES","NO"))</f>
        <v/>
      </c>
      <c r="R1141" s="13" t="n"/>
      <c r="S1141" s="14" t="n"/>
      <c r="T1141" s="15">
        <f>IF(Q1141="YES", IF(R1141="Company",L1141*(1+S1141),IF(R1141="Vendor",L1141*(1-S1141),"")),"")</f>
        <v/>
      </c>
      <c r="U1141" s="15">
        <f>IF(Q1141="YES",O1141*T1141,"")</f>
        <v/>
      </c>
      <c r="V1141" s="16" t="n"/>
      <c r="W1141" s="17">
        <f>IF(Q1141="YES",G1141+V1141,"")</f>
        <v/>
      </c>
      <c r="X1141" s="18">
        <f>IF(Q1141="YES",IF(TODAY()&gt;W1141,"OVERDUE","WITHIN TIME"),"")</f>
        <v/>
      </c>
    </row>
    <row r="1142">
      <c r="A1142" s="3" t="n">
        <v>1138</v>
      </c>
      <c r="B1142" s="4" t="n"/>
      <c r="C1142" s="4" t="n"/>
      <c r="D1142" s="5">
        <f>IF(E1142="NRFC","Natural Rubber Field Coagulam","")</f>
        <v/>
      </c>
      <c r="E1142" s="4" t="n"/>
      <c r="F1142" s="6" t="n"/>
      <c r="G1142" s="6" t="n"/>
      <c r="H1142" s="7">
        <f>IF(G1142="","",G1142-TODAY())</f>
        <v/>
      </c>
      <c r="I1142" s="8">
        <f>IF(G1142="","",
IF(G1142&lt;TODAY(),
IF(O1142&gt;0,"Violated","Completed"),
IF(H1142&lt;=7,"Expiring Soon",
"Active")))</f>
        <v/>
      </c>
      <c r="J1142" s="8">
        <f>IF(C1142="","",COUNTIFS(purchase!$C:$C,$C1142,purchase!$E:$E,$E1142,purchase!$G:$G,"&gt;="&amp;$F1142,purchase!$G:$G,"&lt;="&amp;$G1142))</f>
        <v/>
      </c>
      <c r="K1142" s="9">
        <f>IF(COUNTIFS(purchase!$C:$C,$C1142,purchase!$E:$E,$E1142,purchase!$G:$G,"&gt;="&amp;$F1142,purchase!$G:$G,"&lt;="&amp;$G1142)=0,"",_xlfn.MAXIFS(purchase!$G:$G,purchase!$C:$C,$C1142,purchase!$E:$E,$E1142,purchase!$G:$G,"&gt;="&amp;$F1142,purchase!$G:$G,"&lt;="&amp;$G1142))</f>
        <v/>
      </c>
      <c r="L1142" s="4" t="n"/>
      <c r="M1142" s="4" t="n"/>
      <c r="N1142" s="10">
        <f>IF(M1142="","",SUMIFS(purchase!$N:$N,purchase!$C:$C,$C1142,purchase!$E:$E,$E1142,purchase!$G:$G,"&gt;="&amp;$F1142,purchase!$G:$G,"&lt;="&amp;$G1142))</f>
        <v/>
      </c>
      <c r="O1142" s="10">
        <f>IF(M1142="","",M1142-N1142)</f>
        <v/>
      </c>
      <c r="P1142" s="11">
        <f>IF(M1142=0,"",N1142/M1142)</f>
        <v/>
      </c>
      <c r="Q1142" s="12">
        <f>IF(OR(G1142="",O1142=""),"",
IF(AND(G1142&lt;TODAY(),O1142&gt;0),"YES","NO"))</f>
        <v/>
      </c>
      <c r="R1142" s="13" t="n"/>
      <c r="S1142" s="14" t="n"/>
      <c r="T1142" s="15">
        <f>IF(Q1142="YES", IF(R1142="Company",L1142*(1+S1142),IF(R1142="Vendor",L1142*(1-S1142),"")),"")</f>
        <v/>
      </c>
      <c r="U1142" s="15">
        <f>IF(Q1142="YES",O1142*T1142,"")</f>
        <v/>
      </c>
      <c r="V1142" s="16" t="n"/>
      <c r="W1142" s="17">
        <f>IF(Q1142="YES",G1142+V1142,"")</f>
        <v/>
      </c>
      <c r="X1142" s="18">
        <f>IF(Q1142="YES",IF(TODAY()&gt;W1142,"OVERDUE","WITHIN TIME"),"")</f>
        <v/>
      </c>
    </row>
    <row r="1143">
      <c r="A1143" s="3" t="n">
        <v>1139</v>
      </c>
      <c r="B1143" s="4" t="n"/>
      <c r="C1143" s="4" t="n"/>
      <c r="D1143" s="5">
        <f>IF(E1143="NRFC","Natural Rubber Field Coagulam","")</f>
        <v/>
      </c>
      <c r="E1143" s="4" t="n"/>
      <c r="F1143" s="6" t="n"/>
      <c r="G1143" s="6" t="n"/>
      <c r="H1143" s="7">
        <f>IF(G1143="","",G1143-TODAY())</f>
        <v/>
      </c>
      <c r="I1143" s="8">
        <f>IF(G1143="","",
IF(G1143&lt;TODAY(),
IF(O1143&gt;0,"Violated","Completed"),
IF(H1143&lt;=7,"Expiring Soon",
"Active")))</f>
        <v/>
      </c>
      <c r="J1143" s="8">
        <f>IF(C1143="","",COUNTIFS(purchase!$C:$C,$C1143,purchase!$E:$E,$E1143,purchase!$G:$G,"&gt;="&amp;$F1143,purchase!$G:$G,"&lt;="&amp;$G1143))</f>
        <v/>
      </c>
      <c r="K1143" s="9">
        <f>IF(COUNTIFS(purchase!$C:$C,$C1143,purchase!$E:$E,$E1143,purchase!$G:$G,"&gt;="&amp;$F1143,purchase!$G:$G,"&lt;="&amp;$G1143)=0,"",_xlfn.MAXIFS(purchase!$G:$G,purchase!$C:$C,$C1143,purchase!$E:$E,$E1143,purchase!$G:$G,"&gt;="&amp;$F1143,purchase!$G:$G,"&lt;="&amp;$G1143))</f>
        <v/>
      </c>
      <c r="L1143" s="4" t="n"/>
      <c r="M1143" s="4" t="n"/>
      <c r="N1143" s="10">
        <f>IF(M1143="","",SUMIFS(purchase!$N:$N,purchase!$C:$C,$C1143,purchase!$E:$E,$E1143,purchase!$G:$G,"&gt;="&amp;$F1143,purchase!$G:$G,"&lt;="&amp;$G1143))</f>
        <v/>
      </c>
      <c r="O1143" s="10">
        <f>IF(M1143="","",M1143-N1143)</f>
        <v/>
      </c>
      <c r="P1143" s="11">
        <f>IF(M1143=0,"",N1143/M1143)</f>
        <v/>
      </c>
      <c r="Q1143" s="12">
        <f>IF(OR(G1143="",O1143=""),"",
IF(AND(G1143&lt;TODAY(),O1143&gt;0),"YES","NO"))</f>
        <v/>
      </c>
      <c r="R1143" s="13" t="n"/>
      <c r="S1143" s="14" t="n"/>
      <c r="T1143" s="15">
        <f>IF(Q1143="YES", IF(R1143="Company",L1143*(1+S1143),IF(R1143="Vendor",L1143*(1-S1143),"")),"")</f>
        <v/>
      </c>
      <c r="U1143" s="15">
        <f>IF(Q1143="YES",O1143*T1143,"")</f>
        <v/>
      </c>
      <c r="V1143" s="16" t="n"/>
      <c r="W1143" s="17">
        <f>IF(Q1143="YES",G1143+V1143,"")</f>
        <v/>
      </c>
      <c r="X1143" s="18">
        <f>IF(Q1143="YES",IF(TODAY()&gt;W1143,"OVERDUE","WITHIN TIME"),"")</f>
        <v/>
      </c>
    </row>
    <row r="1144">
      <c r="A1144" s="3" t="n">
        <v>1140</v>
      </c>
      <c r="B1144" s="4" t="n"/>
      <c r="C1144" s="4" t="n"/>
      <c r="D1144" s="5">
        <f>IF(E1144="NRFC","Natural Rubber Field Coagulam","")</f>
        <v/>
      </c>
      <c r="E1144" s="4" t="n"/>
      <c r="F1144" s="6" t="n"/>
      <c r="G1144" s="6" t="n"/>
      <c r="H1144" s="7">
        <f>IF(G1144="","",G1144-TODAY())</f>
        <v/>
      </c>
      <c r="I1144" s="8">
        <f>IF(G1144="","",
IF(G1144&lt;TODAY(),
IF(O1144&gt;0,"Violated","Completed"),
IF(H1144&lt;=7,"Expiring Soon",
"Active")))</f>
        <v/>
      </c>
      <c r="J1144" s="8">
        <f>IF(C1144="","",COUNTIFS(purchase!$C:$C,$C1144,purchase!$E:$E,$E1144,purchase!$G:$G,"&gt;="&amp;$F1144,purchase!$G:$G,"&lt;="&amp;$G1144))</f>
        <v/>
      </c>
      <c r="K1144" s="9">
        <f>IF(COUNTIFS(purchase!$C:$C,$C1144,purchase!$E:$E,$E1144,purchase!$G:$G,"&gt;="&amp;$F1144,purchase!$G:$G,"&lt;="&amp;$G1144)=0,"",_xlfn.MAXIFS(purchase!$G:$G,purchase!$C:$C,$C1144,purchase!$E:$E,$E1144,purchase!$G:$G,"&gt;="&amp;$F1144,purchase!$G:$G,"&lt;="&amp;$G1144))</f>
        <v/>
      </c>
      <c r="L1144" s="4" t="n"/>
      <c r="M1144" s="4" t="n"/>
      <c r="N1144" s="10">
        <f>IF(M1144="","",SUMIFS(purchase!$N:$N,purchase!$C:$C,$C1144,purchase!$E:$E,$E1144,purchase!$G:$G,"&gt;="&amp;$F1144,purchase!$G:$G,"&lt;="&amp;$G1144))</f>
        <v/>
      </c>
      <c r="O1144" s="10">
        <f>IF(M1144="","",M1144-N1144)</f>
        <v/>
      </c>
      <c r="P1144" s="11">
        <f>IF(M1144=0,"",N1144/M1144)</f>
        <v/>
      </c>
      <c r="Q1144" s="12">
        <f>IF(OR(G1144="",O1144=""),"",
IF(AND(G1144&lt;TODAY(),O1144&gt;0),"YES","NO"))</f>
        <v/>
      </c>
      <c r="R1144" s="13" t="n"/>
      <c r="S1144" s="14" t="n"/>
      <c r="T1144" s="15">
        <f>IF(Q1144="YES", IF(R1144="Company",L1144*(1+S1144),IF(R1144="Vendor",L1144*(1-S1144),"")),"")</f>
        <v/>
      </c>
      <c r="U1144" s="15">
        <f>IF(Q1144="YES",O1144*T1144,"")</f>
        <v/>
      </c>
      <c r="V1144" s="16" t="n"/>
      <c r="W1144" s="17">
        <f>IF(Q1144="YES",G1144+V1144,"")</f>
        <v/>
      </c>
      <c r="X1144" s="18">
        <f>IF(Q1144="YES",IF(TODAY()&gt;W1144,"OVERDUE","WITHIN TIME"),"")</f>
        <v/>
      </c>
    </row>
    <row r="1145">
      <c r="A1145" s="3" t="n">
        <v>1141</v>
      </c>
      <c r="B1145" s="4" t="n"/>
      <c r="C1145" s="4" t="n"/>
      <c r="D1145" s="5">
        <f>IF(E1145="NRFC","Natural Rubber Field Coagulam","")</f>
        <v/>
      </c>
      <c r="E1145" s="4" t="n"/>
      <c r="F1145" s="6" t="n"/>
      <c r="G1145" s="6" t="n"/>
      <c r="H1145" s="7">
        <f>IF(G1145="","",G1145-TODAY())</f>
        <v/>
      </c>
      <c r="I1145" s="8">
        <f>IF(G1145="","",
IF(G1145&lt;TODAY(),
IF(O1145&gt;0,"Violated","Completed"),
IF(H1145&lt;=7,"Expiring Soon",
"Active")))</f>
        <v/>
      </c>
      <c r="J1145" s="8">
        <f>IF(C1145="","",COUNTIFS(purchase!$C:$C,$C1145,purchase!$E:$E,$E1145,purchase!$G:$G,"&gt;="&amp;$F1145,purchase!$G:$G,"&lt;="&amp;$G1145))</f>
        <v/>
      </c>
      <c r="K1145" s="9">
        <f>IF(COUNTIFS(purchase!$C:$C,$C1145,purchase!$E:$E,$E1145,purchase!$G:$G,"&gt;="&amp;$F1145,purchase!$G:$G,"&lt;="&amp;$G1145)=0,"",_xlfn.MAXIFS(purchase!$G:$G,purchase!$C:$C,$C1145,purchase!$E:$E,$E1145,purchase!$G:$G,"&gt;="&amp;$F1145,purchase!$G:$G,"&lt;="&amp;$G1145))</f>
        <v/>
      </c>
      <c r="L1145" s="4" t="n"/>
      <c r="M1145" s="4" t="n"/>
      <c r="N1145" s="10">
        <f>IF(M1145="","",SUMIFS(purchase!$N:$N,purchase!$C:$C,$C1145,purchase!$E:$E,$E1145,purchase!$G:$G,"&gt;="&amp;$F1145,purchase!$G:$G,"&lt;="&amp;$G1145))</f>
        <v/>
      </c>
      <c r="O1145" s="10">
        <f>IF(M1145="","",M1145-N1145)</f>
        <v/>
      </c>
      <c r="P1145" s="11">
        <f>IF(M1145=0,"",N1145/M1145)</f>
        <v/>
      </c>
      <c r="Q1145" s="12">
        <f>IF(OR(G1145="",O1145=""),"",
IF(AND(G1145&lt;TODAY(),O1145&gt;0),"YES","NO"))</f>
        <v/>
      </c>
      <c r="R1145" s="13" t="n"/>
      <c r="S1145" s="14" t="n"/>
      <c r="T1145" s="15">
        <f>IF(Q1145="YES", IF(R1145="Company",L1145*(1+S1145),IF(R1145="Vendor",L1145*(1-S1145),"")),"")</f>
        <v/>
      </c>
      <c r="U1145" s="15">
        <f>IF(Q1145="YES",O1145*T1145,"")</f>
        <v/>
      </c>
      <c r="V1145" s="16" t="n"/>
      <c r="W1145" s="17">
        <f>IF(Q1145="YES",G1145+V1145,"")</f>
        <v/>
      </c>
      <c r="X1145" s="18">
        <f>IF(Q1145="YES",IF(TODAY()&gt;W1145,"OVERDUE","WITHIN TIME"),"")</f>
        <v/>
      </c>
    </row>
    <row r="1146">
      <c r="A1146" s="3" t="n">
        <v>1142</v>
      </c>
      <c r="B1146" s="4" t="n"/>
      <c r="C1146" s="4" t="n"/>
      <c r="D1146" s="5">
        <f>IF(E1146="NRFC","Natural Rubber Field Coagulam","")</f>
        <v/>
      </c>
      <c r="E1146" s="4" t="n"/>
      <c r="F1146" s="6" t="n"/>
      <c r="G1146" s="6" t="n"/>
      <c r="H1146" s="7">
        <f>IF(G1146="","",G1146-TODAY())</f>
        <v/>
      </c>
      <c r="I1146" s="8">
        <f>IF(G1146="","",
IF(G1146&lt;TODAY(),
IF(O1146&gt;0,"Violated","Completed"),
IF(H1146&lt;=7,"Expiring Soon",
"Active")))</f>
        <v/>
      </c>
      <c r="J1146" s="8">
        <f>IF(C1146="","",COUNTIFS(purchase!$C:$C,$C1146,purchase!$E:$E,$E1146,purchase!$G:$G,"&gt;="&amp;$F1146,purchase!$G:$G,"&lt;="&amp;$G1146))</f>
        <v/>
      </c>
      <c r="K1146" s="9">
        <f>IF(COUNTIFS(purchase!$C:$C,$C1146,purchase!$E:$E,$E1146,purchase!$G:$G,"&gt;="&amp;$F1146,purchase!$G:$G,"&lt;="&amp;$G1146)=0,"",_xlfn.MAXIFS(purchase!$G:$G,purchase!$C:$C,$C1146,purchase!$E:$E,$E1146,purchase!$G:$G,"&gt;="&amp;$F1146,purchase!$G:$G,"&lt;="&amp;$G1146))</f>
        <v/>
      </c>
      <c r="L1146" s="4" t="n"/>
      <c r="M1146" s="4" t="n"/>
      <c r="N1146" s="10">
        <f>IF(M1146="","",SUMIFS(purchase!$N:$N,purchase!$C:$C,$C1146,purchase!$E:$E,$E1146,purchase!$G:$G,"&gt;="&amp;$F1146,purchase!$G:$G,"&lt;="&amp;$G1146))</f>
        <v/>
      </c>
      <c r="O1146" s="10">
        <f>IF(M1146="","",M1146-N1146)</f>
        <v/>
      </c>
      <c r="P1146" s="11">
        <f>IF(M1146=0,"",N1146/M1146)</f>
        <v/>
      </c>
      <c r="Q1146" s="12">
        <f>IF(OR(G1146="",O1146=""),"",
IF(AND(G1146&lt;TODAY(),O1146&gt;0),"YES","NO"))</f>
        <v/>
      </c>
      <c r="R1146" s="13" t="n"/>
      <c r="S1146" s="14" t="n"/>
      <c r="T1146" s="15">
        <f>IF(Q1146="YES", IF(R1146="Company",L1146*(1+S1146),IF(R1146="Vendor",L1146*(1-S1146),"")),"")</f>
        <v/>
      </c>
      <c r="U1146" s="15">
        <f>IF(Q1146="YES",O1146*T1146,"")</f>
        <v/>
      </c>
      <c r="V1146" s="16" t="n"/>
      <c r="W1146" s="17">
        <f>IF(Q1146="YES",G1146+V1146,"")</f>
        <v/>
      </c>
      <c r="X1146" s="18">
        <f>IF(Q1146="YES",IF(TODAY()&gt;W1146,"OVERDUE","WITHIN TIME"),"")</f>
        <v/>
      </c>
    </row>
    <row r="1147">
      <c r="A1147" s="3" t="n">
        <v>1143</v>
      </c>
      <c r="B1147" s="4" t="n"/>
      <c r="C1147" s="4" t="n"/>
      <c r="D1147" s="5">
        <f>IF(E1147="NRFC","Natural Rubber Field Coagulam","")</f>
        <v/>
      </c>
      <c r="E1147" s="4" t="n"/>
      <c r="F1147" s="6" t="n"/>
      <c r="G1147" s="6" t="n"/>
      <c r="H1147" s="7">
        <f>IF(G1147="","",G1147-TODAY())</f>
        <v/>
      </c>
      <c r="I1147" s="8">
        <f>IF(G1147="","",
IF(G1147&lt;TODAY(),
IF(O1147&gt;0,"Violated","Completed"),
IF(H1147&lt;=7,"Expiring Soon",
"Active")))</f>
        <v/>
      </c>
      <c r="J1147" s="8">
        <f>IF(C1147="","",COUNTIFS(purchase!$C:$C,$C1147,purchase!$E:$E,$E1147,purchase!$G:$G,"&gt;="&amp;$F1147,purchase!$G:$G,"&lt;="&amp;$G1147))</f>
        <v/>
      </c>
      <c r="K1147" s="9">
        <f>IF(COUNTIFS(purchase!$C:$C,$C1147,purchase!$E:$E,$E1147,purchase!$G:$G,"&gt;="&amp;$F1147,purchase!$G:$G,"&lt;="&amp;$G1147)=0,"",_xlfn.MAXIFS(purchase!$G:$G,purchase!$C:$C,$C1147,purchase!$E:$E,$E1147,purchase!$G:$G,"&gt;="&amp;$F1147,purchase!$G:$G,"&lt;="&amp;$G1147))</f>
        <v/>
      </c>
      <c r="L1147" s="4" t="n"/>
      <c r="M1147" s="4" t="n"/>
      <c r="N1147" s="10">
        <f>IF(M1147="","",SUMIFS(purchase!$N:$N,purchase!$C:$C,$C1147,purchase!$E:$E,$E1147,purchase!$G:$G,"&gt;="&amp;$F1147,purchase!$G:$G,"&lt;="&amp;$G1147))</f>
        <v/>
      </c>
      <c r="O1147" s="10">
        <f>IF(M1147="","",M1147-N1147)</f>
        <v/>
      </c>
      <c r="P1147" s="11">
        <f>IF(M1147=0,"",N1147/M1147)</f>
        <v/>
      </c>
      <c r="Q1147" s="12">
        <f>IF(OR(G1147="",O1147=""),"",
IF(AND(G1147&lt;TODAY(),O1147&gt;0),"YES","NO"))</f>
        <v/>
      </c>
      <c r="R1147" s="13" t="n"/>
      <c r="S1147" s="14" t="n"/>
      <c r="T1147" s="15">
        <f>IF(Q1147="YES", IF(R1147="Company",L1147*(1+S1147),IF(R1147="Vendor",L1147*(1-S1147),"")),"")</f>
        <v/>
      </c>
      <c r="U1147" s="15">
        <f>IF(Q1147="YES",O1147*T1147,"")</f>
        <v/>
      </c>
      <c r="V1147" s="16" t="n"/>
      <c r="W1147" s="17">
        <f>IF(Q1147="YES",G1147+V1147,"")</f>
        <v/>
      </c>
      <c r="X1147" s="18">
        <f>IF(Q1147="YES",IF(TODAY()&gt;W1147,"OVERDUE","WITHIN TIME"),"")</f>
        <v/>
      </c>
    </row>
    <row r="1148">
      <c r="A1148" s="3" t="n">
        <v>1144</v>
      </c>
      <c r="B1148" s="4" t="n"/>
      <c r="C1148" s="4" t="n"/>
      <c r="D1148" s="5">
        <f>IF(E1148="NRFC","Natural Rubber Field Coagulam","")</f>
        <v/>
      </c>
      <c r="E1148" s="4" t="n"/>
      <c r="F1148" s="6" t="n"/>
      <c r="G1148" s="6" t="n"/>
      <c r="H1148" s="7">
        <f>IF(G1148="","",G1148-TODAY())</f>
        <v/>
      </c>
      <c r="I1148" s="8">
        <f>IF(G1148="","",
IF(G1148&lt;TODAY(),
IF(O1148&gt;0,"Violated","Completed"),
IF(H1148&lt;=7,"Expiring Soon",
"Active")))</f>
        <v/>
      </c>
      <c r="J1148" s="8">
        <f>IF(C1148="","",COUNTIFS(purchase!$C:$C,$C1148,purchase!$E:$E,$E1148,purchase!$G:$G,"&gt;="&amp;$F1148,purchase!$G:$G,"&lt;="&amp;$G1148))</f>
        <v/>
      </c>
      <c r="K1148" s="9">
        <f>IF(COUNTIFS(purchase!$C:$C,$C1148,purchase!$E:$E,$E1148,purchase!$G:$G,"&gt;="&amp;$F1148,purchase!$G:$G,"&lt;="&amp;$G1148)=0,"",_xlfn.MAXIFS(purchase!$G:$G,purchase!$C:$C,$C1148,purchase!$E:$E,$E1148,purchase!$G:$G,"&gt;="&amp;$F1148,purchase!$G:$G,"&lt;="&amp;$G1148))</f>
        <v/>
      </c>
      <c r="L1148" s="4" t="n"/>
      <c r="M1148" s="4" t="n"/>
      <c r="N1148" s="10">
        <f>IF(M1148="","",SUMIFS(purchase!$N:$N,purchase!$C:$C,$C1148,purchase!$E:$E,$E1148,purchase!$G:$G,"&gt;="&amp;$F1148,purchase!$G:$G,"&lt;="&amp;$G1148))</f>
        <v/>
      </c>
      <c r="O1148" s="10">
        <f>IF(M1148="","",M1148-N1148)</f>
        <v/>
      </c>
      <c r="P1148" s="11">
        <f>IF(M1148=0,"",N1148/M1148)</f>
        <v/>
      </c>
      <c r="Q1148" s="12">
        <f>IF(OR(G1148="",O1148=""),"",
IF(AND(G1148&lt;TODAY(),O1148&gt;0),"YES","NO"))</f>
        <v/>
      </c>
      <c r="R1148" s="13" t="n"/>
      <c r="S1148" s="14" t="n"/>
      <c r="T1148" s="15">
        <f>IF(Q1148="YES", IF(R1148="Company",L1148*(1+S1148),IF(R1148="Vendor",L1148*(1-S1148),"")),"")</f>
        <v/>
      </c>
      <c r="U1148" s="15">
        <f>IF(Q1148="YES",O1148*T1148,"")</f>
        <v/>
      </c>
      <c r="V1148" s="16" t="n"/>
      <c r="W1148" s="17">
        <f>IF(Q1148="YES",G1148+V1148,"")</f>
        <v/>
      </c>
      <c r="X1148" s="18">
        <f>IF(Q1148="YES",IF(TODAY()&gt;W1148,"OVERDUE","WITHIN TIME"),"")</f>
        <v/>
      </c>
    </row>
    <row r="1149">
      <c r="A1149" s="3" t="n">
        <v>1145</v>
      </c>
      <c r="B1149" s="4" t="n"/>
      <c r="C1149" s="4" t="n"/>
      <c r="D1149" s="5">
        <f>IF(E1149="NRFC","Natural Rubber Field Coagulam","")</f>
        <v/>
      </c>
      <c r="E1149" s="4" t="n"/>
      <c r="F1149" s="6" t="n"/>
      <c r="G1149" s="6" t="n"/>
      <c r="H1149" s="7">
        <f>IF(G1149="","",G1149-TODAY())</f>
        <v/>
      </c>
      <c r="I1149" s="8">
        <f>IF(G1149="","",
IF(G1149&lt;TODAY(),
IF(O1149&gt;0,"Violated","Completed"),
IF(H1149&lt;=7,"Expiring Soon",
"Active")))</f>
        <v/>
      </c>
      <c r="J1149" s="8">
        <f>IF(C1149="","",COUNTIFS(purchase!$C:$C,$C1149,purchase!$E:$E,$E1149,purchase!$G:$G,"&gt;="&amp;$F1149,purchase!$G:$G,"&lt;="&amp;$G1149))</f>
        <v/>
      </c>
      <c r="K1149" s="9">
        <f>IF(COUNTIFS(purchase!$C:$C,$C1149,purchase!$E:$E,$E1149,purchase!$G:$G,"&gt;="&amp;$F1149,purchase!$G:$G,"&lt;="&amp;$G1149)=0,"",_xlfn.MAXIFS(purchase!$G:$G,purchase!$C:$C,$C1149,purchase!$E:$E,$E1149,purchase!$G:$G,"&gt;="&amp;$F1149,purchase!$G:$G,"&lt;="&amp;$G1149))</f>
        <v/>
      </c>
      <c r="L1149" s="4" t="n"/>
      <c r="M1149" s="4" t="n"/>
      <c r="N1149" s="10">
        <f>IF(M1149="","",SUMIFS(purchase!$N:$N,purchase!$C:$C,$C1149,purchase!$E:$E,$E1149,purchase!$G:$G,"&gt;="&amp;$F1149,purchase!$G:$G,"&lt;="&amp;$G1149))</f>
        <v/>
      </c>
      <c r="O1149" s="10">
        <f>IF(M1149="","",M1149-N1149)</f>
        <v/>
      </c>
      <c r="P1149" s="11">
        <f>IF(M1149=0,"",N1149/M1149)</f>
        <v/>
      </c>
      <c r="Q1149" s="12">
        <f>IF(OR(G1149="",O1149=""),"",
IF(AND(G1149&lt;TODAY(),O1149&gt;0),"YES","NO"))</f>
        <v/>
      </c>
      <c r="R1149" s="13" t="n"/>
      <c r="S1149" s="14" t="n"/>
      <c r="T1149" s="15">
        <f>IF(Q1149="YES", IF(R1149="Company",L1149*(1+S1149),IF(R1149="Vendor",L1149*(1-S1149),"")),"")</f>
        <v/>
      </c>
      <c r="U1149" s="15">
        <f>IF(Q1149="YES",O1149*T1149,"")</f>
        <v/>
      </c>
      <c r="V1149" s="16" t="n"/>
      <c r="W1149" s="17">
        <f>IF(Q1149="YES",G1149+V1149,"")</f>
        <v/>
      </c>
      <c r="X1149" s="18">
        <f>IF(Q1149="YES",IF(TODAY()&gt;W1149,"OVERDUE","WITHIN TIME"),"")</f>
        <v/>
      </c>
    </row>
    <row r="1150">
      <c r="A1150" s="3" t="n">
        <v>1146</v>
      </c>
      <c r="B1150" s="4" t="n"/>
      <c r="C1150" s="4" t="n"/>
      <c r="D1150" s="5">
        <f>IF(E1150="NRFC","Natural Rubber Field Coagulam","")</f>
        <v/>
      </c>
      <c r="E1150" s="4" t="n"/>
      <c r="F1150" s="6" t="n"/>
      <c r="G1150" s="6" t="n"/>
      <c r="H1150" s="7">
        <f>IF(G1150="","",G1150-TODAY())</f>
        <v/>
      </c>
      <c r="I1150" s="8">
        <f>IF(G1150="","",
IF(G1150&lt;TODAY(),
IF(O1150&gt;0,"Violated","Completed"),
IF(H1150&lt;=7,"Expiring Soon",
"Active")))</f>
        <v/>
      </c>
      <c r="J1150" s="8">
        <f>IF(C1150="","",COUNTIFS(purchase!$C:$C,$C1150,purchase!$E:$E,$E1150,purchase!$G:$G,"&gt;="&amp;$F1150,purchase!$G:$G,"&lt;="&amp;$G1150))</f>
        <v/>
      </c>
      <c r="K1150" s="9">
        <f>IF(COUNTIFS(purchase!$C:$C,$C1150,purchase!$E:$E,$E1150,purchase!$G:$G,"&gt;="&amp;$F1150,purchase!$G:$G,"&lt;="&amp;$G1150)=0,"",_xlfn.MAXIFS(purchase!$G:$G,purchase!$C:$C,$C1150,purchase!$E:$E,$E1150,purchase!$G:$G,"&gt;="&amp;$F1150,purchase!$G:$G,"&lt;="&amp;$G1150))</f>
        <v/>
      </c>
      <c r="L1150" s="4" t="n"/>
      <c r="M1150" s="4" t="n"/>
      <c r="N1150" s="10">
        <f>IF(M1150="","",SUMIFS(purchase!$N:$N,purchase!$C:$C,$C1150,purchase!$E:$E,$E1150,purchase!$G:$G,"&gt;="&amp;$F1150,purchase!$G:$G,"&lt;="&amp;$G1150))</f>
        <v/>
      </c>
      <c r="O1150" s="10">
        <f>IF(M1150="","",M1150-N1150)</f>
        <v/>
      </c>
      <c r="P1150" s="11">
        <f>IF(M1150=0,"",N1150/M1150)</f>
        <v/>
      </c>
      <c r="Q1150" s="12">
        <f>IF(OR(G1150="",O1150=""),"",
IF(AND(G1150&lt;TODAY(),O1150&gt;0),"YES","NO"))</f>
        <v/>
      </c>
      <c r="R1150" s="13" t="n"/>
      <c r="S1150" s="14" t="n"/>
      <c r="T1150" s="15">
        <f>IF(Q1150="YES", IF(R1150="Company",L1150*(1+S1150),IF(R1150="Vendor",L1150*(1-S1150),"")),"")</f>
        <v/>
      </c>
      <c r="U1150" s="15">
        <f>IF(Q1150="YES",O1150*T1150,"")</f>
        <v/>
      </c>
      <c r="V1150" s="16" t="n"/>
      <c r="W1150" s="17">
        <f>IF(Q1150="YES",G1150+V1150,"")</f>
        <v/>
      </c>
      <c r="X1150" s="18">
        <f>IF(Q1150="YES",IF(TODAY()&gt;W1150,"OVERDUE","WITHIN TIME"),"")</f>
        <v/>
      </c>
    </row>
    <row r="1151">
      <c r="A1151" s="3" t="n">
        <v>1147</v>
      </c>
      <c r="B1151" s="4" t="n"/>
      <c r="C1151" s="4" t="n"/>
      <c r="D1151" s="5">
        <f>IF(E1151="NRFC","Natural Rubber Field Coagulam","")</f>
        <v/>
      </c>
      <c r="E1151" s="4" t="n"/>
      <c r="F1151" s="6" t="n"/>
      <c r="G1151" s="6" t="n"/>
      <c r="H1151" s="7">
        <f>IF(G1151="","",G1151-TODAY())</f>
        <v/>
      </c>
      <c r="I1151" s="8">
        <f>IF(G1151="","",
IF(G1151&lt;TODAY(),
IF(O1151&gt;0,"Violated","Completed"),
IF(H1151&lt;=7,"Expiring Soon",
"Active")))</f>
        <v/>
      </c>
      <c r="J1151" s="8">
        <f>IF(C1151="","",COUNTIFS(purchase!$C:$C,$C1151,purchase!$E:$E,$E1151,purchase!$G:$G,"&gt;="&amp;$F1151,purchase!$G:$G,"&lt;="&amp;$G1151))</f>
        <v/>
      </c>
      <c r="K1151" s="9">
        <f>IF(COUNTIFS(purchase!$C:$C,$C1151,purchase!$E:$E,$E1151,purchase!$G:$G,"&gt;="&amp;$F1151,purchase!$G:$G,"&lt;="&amp;$G1151)=0,"",_xlfn.MAXIFS(purchase!$G:$G,purchase!$C:$C,$C1151,purchase!$E:$E,$E1151,purchase!$G:$G,"&gt;="&amp;$F1151,purchase!$G:$G,"&lt;="&amp;$G1151))</f>
        <v/>
      </c>
      <c r="L1151" s="4" t="n"/>
      <c r="M1151" s="4" t="n"/>
      <c r="N1151" s="10">
        <f>IF(M1151="","",SUMIFS(purchase!$N:$N,purchase!$C:$C,$C1151,purchase!$E:$E,$E1151,purchase!$G:$G,"&gt;="&amp;$F1151,purchase!$G:$G,"&lt;="&amp;$G1151))</f>
        <v/>
      </c>
      <c r="O1151" s="10">
        <f>IF(M1151="","",M1151-N1151)</f>
        <v/>
      </c>
      <c r="P1151" s="11">
        <f>IF(M1151=0,"",N1151/M1151)</f>
        <v/>
      </c>
      <c r="Q1151" s="12">
        <f>IF(OR(G1151="",O1151=""),"",
IF(AND(G1151&lt;TODAY(),O1151&gt;0),"YES","NO"))</f>
        <v/>
      </c>
      <c r="R1151" s="13" t="n"/>
      <c r="S1151" s="14" t="n"/>
      <c r="T1151" s="15">
        <f>IF(Q1151="YES", IF(R1151="Company",L1151*(1+S1151),IF(R1151="Vendor",L1151*(1-S1151),"")),"")</f>
        <v/>
      </c>
      <c r="U1151" s="15">
        <f>IF(Q1151="YES",O1151*T1151,"")</f>
        <v/>
      </c>
      <c r="V1151" s="16" t="n"/>
      <c r="W1151" s="17">
        <f>IF(Q1151="YES",G1151+V1151,"")</f>
        <v/>
      </c>
      <c r="X1151" s="18">
        <f>IF(Q1151="YES",IF(TODAY()&gt;W1151,"OVERDUE","WITHIN TIME"),"")</f>
        <v/>
      </c>
    </row>
    <row r="1152">
      <c r="A1152" s="3" t="n">
        <v>1148</v>
      </c>
      <c r="B1152" s="4" t="n"/>
      <c r="C1152" s="4" t="n"/>
      <c r="D1152" s="5">
        <f>IF(E1152="NRFC","Natural Rubber Field Coagulam","")</f>
        <v/>
      </c>
      <c r="E1152" s="4" t="n"/>
      <c r="F1152" s="6" t="n"/>
      <c r="G1152" s="6" t="n"/>
      <c r="H1152" s="7">
        <f>IF(G1152="","",G1152-TODAY())</f>
        <v/>
      </c>
      <c r="I1152" s="8">
        <f>IF(G1152="","",
IF(G1152&lt;TODAY(),
IF(O1152&gt;0,"Violated","Completed"),
IF(H1152&lt;=7,"Expiring Soon",
"Active")))</f>
        <v/>
      </c>
      <c r="J1152" s="8">
        <f>IF(C1152="","",COUNTIFS(purchase!$C:$C,$C1152,purchase!$E:$E,$E1152,purchase!$G:$G,"&gt;="&amp;$F1152,purchase!$G:$G,"&lt;="&amp;$G1152))</f>
        <v/>
      </c>
      <c r="K1152" s="9">
        <f>IF(COUNTIFS(purchase!$C:$C,$C1152,purchase!$E:$E,$E1152,purchase!$G:$G,"&gt;="&amp;$F1152,purchase!$G:$G,"&lt;="&amp;$G1152)=0,"",_xlfn.MAXIFS(purchase!$G:$G,purchase!$C:$C,$C1152,purchase!$E:$E,$E1152,purchase!$G:$G,"&gt;="&amp;$F1152,purchase!$G:$G,"&lt;="&amp;$G1152))</f>
        <v/>
      </c>
      <c r="L1152" s="4" t="n"/>
      <c r="M1152" s="4" t="n"/>
      <c r="N1152" s="10">
        <f>IF(M1152="","",SUMIFS(purchase!$N:$N,purchase!$C:$C,$C1152,purchase!$E:$E,$E1152,purchase!$G:$G,"&gt;="&amp;$F1152,purchase!$G:$G,"&lt;="&amp;$G1152))</f>
        <v/>
      </c>
      <c r="O1152" s="10">
        <f>IF(M1152="","",M1152-N1152)</f>
        <v/>
      </c>
      <c r="P1152" s="11">
        <f>IF(M1152=0,"",N1152/M1152)</f>
        <v/>
      </c>
      <c r="Q1152" s="12">
        <f>IF(OR(G1152="",O1152=""),"",
IF(AND(G1152&lt;TODAY(),O1152&gt;0),"YES","NO"))</f>
        <v/>
      </c>
      <c r="R1152" s="13" t="n"/>
      <c r="S1152" s="14" t="n"/>
      <c r="T1152" s="15">
        <f>IF(Q1152="YES", IF(R1152="Company",L1152*(1+S1152),IF(R1152="Vendor",L1152*(1-S1152),"")),"")</f>
        <v/>
      </c>
      <c r="U1152" s="15">
        <f>IF(Q1152="YES",O1152*T1152,"")</f>
        <v/>
      </c>
      <c r="V1152" s="16" t="n"/>
      <c r="W1152" s="17">
        <f>IF(Q1152="YES",G1152+V1152,"")</f>
        <v/>
      </c>
      <c r="X1152" s="18">
        <f>IF(Q1152="YES",IF(TODAY()&gt;W1152,"OVERDUE","WITHIN TIME"),"")</f>
        <v/>
      </c>
    </row>
    <row r="1153">
      <c r="A1153" s="3" t="n">
        <v>1149</v>
      </c>
      <c r="B1153" s="4" t="n"/>
      <c r="C1153" s="4" t="n"/>
      <c r="D1153" s="5">
        <f>IF(E1153="NRFC","Natural Rubber Field Coagulam","")</f>
        <v/>
      </c>
      <c r="E1153" s="4" t="n"/>
      <c r="F1153" s="6" t="n"/>
      <c r="G1153" s="6" t="n"/>
      <c r="H1153" s="7">
        <f>IF(G1153="","",G1153-TODAY())</f>
        <v/>
      </c>
      <c r="I1153" s="8">
        <f>IF(G1153="","",
IF(G1153&lt;TODAY(),
IF(O1153&gt;0,"Violated","Completed"),
IF(H1153&lt;=7,"Expiring Soon",
"Active")))</f>
        <v/>
      </c>
      <c r="J1153" s="8">
        <f>IF(C1153="","",COUNTIFS(purchase!$C:$C,$C1153,purchase!$E:$E,$E1153,purchase!$G:$G,"&gt;="&amp;$F1153,purchase!$G:$G,"&lt;="&amp;$G1153))</f>
        <v/>
      </c>
      <c r="K1153" s="9">
        <f>IF(COUNTIFS(purchase!$C:$C,$C1153,purchase!$E:$E,$E1153,purchase!$G:$G,"&gt;="&amp;$F1153,purchase!$G:$G,"&lt;="&amp;$G1153)=0,"",_xlfn.MAXIFS(purchase!$G:$G,purchase!$C:$C,$C1153,purchase!$E:$E,$E1153,purchase!$G:$G,"&gt;="&amp;$F1153,purchase!$G:$G,"&lt;="&amp;$G1153))</f>
        <v/>
      </c>
      <c r="L1153" s="4" t="n"/>
      <c r="M1153" s="4" t="n"/>
      <c r="N1153" s="10">
        <f>IF(M1153="","",SUMIFS(purchase!$N:$N,purchase!$C:$C,$C1153,purchase!$E:$E,$E1153,purchase!$G:$G,"&gt;="&amp;$F1153,purchase!$G:$G,"&lt;="&amp;$G1153))</f>
        <v/>
      </c>
      <c r="O1153" s="10">
        <f>IF(M1153="","",M1153-N1153)</f>
        <v/>
      </c>
      <c r="P1153" s="11">
        <f>IF(M1153=0,"",N1153/M1153)</f>
        <v/>
      </c>
      <c r="Q1153" s="12">
        <f>IF(OR(G1153="",O1153=""),"",
IF(AND(G1153&lt;TODAY(),O1153&gt;0),"YES","NO"))</f>
        <v/>
      </c>
      <c r="R1153" s="13" t="n"/>
      <c r="S1153" s="14" t="n"/>
      <c r="T1153" s="15">
        <f>IF(Q1153="YES", IF(R1153="Company",L1153*(1+S1153),IF(R1153="Vendor",L1153*(1-S1153),"")),"")</f>
        <v/>
      </c>
      <c r="U1153" s="15">
        <f>IF(Q1153="YES",O1153*T1153,"")</f>
        <v/>
      </c>
      <c r="V1153" s="16" t="n"/>
      <c r="W1153" s="17">
        <f>IF(Q1153="YES",G1153+V1153,"")</f>
        <v/>
      </c>
      <c r="X1153" s="18">
        <f>IF(Q1153="YES",IF(TODAY()&gt;W1153,"OVERDUE","WITHIN TIME"),"")</f>
        <v/>
      </c>
    </row>
    <row r="1154">
      <c r="A1154" s="3" t="n">
        <v>1150</v>
      </c>
      <c r="B1154" s="4" t="n"/>
      <c r="C1154" s="4" t="n"/>
      <c r="D1154" s="5">
        <f>IF(E1154="NRFC","Natural Rubber Field Coagulam","")</f>
        <v/>
      </c>
      <c r="E1154" s="4" t="n"/>
      <c r="F1154" s="6" t="n"/>
      <c r="G1154" s="6" t="n"/>
      <c r="H1154" s="7">
        <f>IF(G1154="","",G1154-TODAY())</f>
        <v/>
      </c>
      <c r="I1154" s="8">
        <f>IF(G1154="","",
IF(G1154&lt;TODAY(),
IF(O1154&gt;0,"Violated","Completed"),
IF(H1154&lt;=7,"Expiring Soon",
"Active")))</f>
        <v/>
      </c>
      <c r="J1154" s="8">
        <f>IF(C1154="","",COUNTIFS(purchase!$C:$C,$C1154,purchase!$E:$E,$E1154,purchase!$G:$G,"&gt;="&amp;$F1154,purchase!$G:$G,"&lt;="&amp;$G1154))</f>
        <v/>
      </c>
      <c r="K1154" s="9">
        <f>IF(COUNTIFS(purchase!$C:$C,$C1154,purchase!$E:$E,$E1154,purchase!$G:$G,"&gt;="&amp;$F1154,purchase!$G:$G,"&lt;="&amp;$G1154)=0,"",_xlfn.MAXIFS(purchase!$G:$G,purchase!$C:$C,$C1154,purchase!$E:$E,$E1154,purchase!$G:$G,"&gt;="&amp;$F1154,purchase!$G:$G,"&lt;="&amp;$G1154))</f>
        <v/>
      </c>
      <c r="L1154" s="4" t="n"/>
      <c r="M1154" s="4" t="n"/>
      <c r="N1154" s="10">
        <f>IF(M1154="","",SUMIFS(purchase!$N:$N,purchase!$C:$C,$C1154,purchase!$E:$E,$E1154,purchase!$G:$G,"&gt;="&amp;$F1154,purchase!$G:$G,"&lt;="&amp;$G1154))</f>
        <v/>
      </c>
      <c r="O1154" s="10">
        <f>IF(M1154="","",M1154-N1154)</f>
        <v/>
      </c>
      <c r="P1154" s="11">
        <f>IF(M1154=0,"",N1154/M1154)</f>
        <v/>
      </c>
      <c r="Q1154" s="12">
        <f>IF(OR(G1154="",O1154=""),"",
IF(AND(G1154&lt;TODAY(),O1154&gt;0),"YES","NO"))</f>
        <v/>
      </c>
      <c r="R1154" s="13" t="n"/>
      <c r="S1154" s="14" t="n"/>
      <c r="T1154" s="15">
        <f>IF(Q1154="YES", IF(R1154="Company",L1154*(1+S1154),IF(R1154="Vendor",L1154*(1-S1154),"")),"")</f>
        <v/>
      </c>
      <c r="U1154" s="15">
        <f>IF(Q1154="YES",O1154*T1154,"")</f>
        <v/>
      </c>
      <c r="V1154" s="16" t="n"/>
      <c r="W1154" s="17">
        <f>IF(Q1154="YES",G1154+V1154,"")</f>
        <v/>
      </c>
      <c r="X1154" s="18">
        <f>IF(Q1154="YES",IF(TODAY()&gt;W1154,"OVERDUE","WITHIN TIME"),"")</f>
        <v/>
      </c>
    </row>
    <row r="1155">
      <c r="A1155" s="3" t="n">
        <v>1151</v>
      </c>
      <c r="B1155" s="4" t="n"/>
      <c r="C1155" s="4" t="n"/>
      <c r="D1155" s="5">
        <f>IF(E1155="NRFC","Natural Rubber Field Coagulam","")</f>
        <v/>
      </c>
      <c r="E1155" s="4" t="n"/>
      <c r="F1155" s="6" t="n"/>
      <c r="G1155" s="6" t="n"/>
      <c r="H1155" s="7">
        <f>IF(G1155="","",G1155-TODAY())</f>
        <v/>
      </c>
      <c r="I1155" s="8">
        <f>IF(G1155="","",
IF(G1155&lt;TODAY(),
IF(O1155&gt;0,"Violated","Completed"),
IF(H1155&lt;=7,"Expiring Soon",
"Active")))</f>
        <v/>
      </c>
      <c r="J1155" s="8">
        <f>IF(C1155="","",COUNTIFS(purchase!$C:$C,$C1155,purchase!$E:$E,$E1155,purchase!$G:$G,"&gt;="&amp;$F1155,purchase!$G:$G,"&lt;="&amp;$G1155))</f>
        <v/>
      </c>
      <c r="K1155" s="9">
        <f>IF(COUNTIFS(purchase!$C:$C,$C1155,purchase!$E:$E,$E1155,purchase!$G:$G,"&gt;="&amp;$F1155,purchase!$G:$G,"&lt;="&amp;$G1155)=0,"",_xlfn.MAXIFS(purchase!$G:$G,purchase!$C:$C,$C1155,purchase!$E:$E,$E1155,purchase!$G:$G,"&gt;="&amp;$F1155,purchase!$G:$G,"&lt;="&amp;$G1155))</f>
        <v/>
      </c>
      <c r="L1155" s="4" t="n"/>
      <c r="M1155" s="4" t="n"/>
      <c r="N1155" s="10">
        <f>IF(M1155="","",SUMIFS(purchase!$N:$N,purchase!$C:$C,$C1155,purchase!$E:$E,$E1155,purchase!$G:$G,"&gt;="&amp;$F1155,purchase!$G:$G,"&lt;="&amp;$G1155))</f>
        <v/>
      </c>
      <c r="O1155" s="10">
        <f>IF(M1155="","",M1155-N1155)</f>
        <v/>
      </c>
      <c r="P1155" s="11">
        <f>IF(M1155=0,"",N1155/M1155)</f>
        <v/>
      </c>
      <c r="Q1155" s="12">
        <f>IF(OR(G1155="",O1155=""),"",
IF(AND(G1155&lt;TODAY(),O1155&gt;0),"YES","NO"))</f>
        <v/>
      </c>
      <c r="R1155" s="13" t="n"/>
      <c r="S1155" s="14" t="n"/>
      <c r="T1155" s="15">
        <f>IF(Q1155="YES", IF(R1155="Company",L1155*(1+S1155),IF(R1155="Vendor",L1155*(1-S1155),"")),"")</f>
        <v/>
      </c>
      <c r="U1155" s="15">
        <f>IF(Q1155="YES",O1155*T1155,"")</f>
        <v/>
      </c>
      <c r="V1155" s="16" t="n"/>
      <c r="W1155" s="17">
        <f>IF(Q1155="YES",G1155+V1155,"")</f>
        <v/>
      </c>
      <c r="X1155" s="18">
        <f>IF(Q1155="YES",IF(TODAY()&gt;W1155,"OVERDUE","WITHIN TIME"),"")</f>
        <v/>
      </c>
    </row>
    <row r="1156">
      <c r="A1156" s="3" t="n">
        <v>1152</v>
      </c>
      <c r="B1156" s="4" t="n"/>
      <c r="C1156" s="4" t="n"/>
      <c r="D1156" s="5">
        <f>IF(E1156="NRFC","Natural Rubber Field Coagulam","")</f>
        <v/>
      </c>
      <c r="E1156" s="4" t="n"/>
      <c r="F1156" s="6" t="n"/>
      <c r="G1156" s="6" t="n"/>
      <c r="H1156" s="7">
        <f>IF(G1156="","",G1156-TODAY())</f>
        <v/>
      </c>
      <c r="I1156" s="8">
        <f>IF(G1156="","",
IF(G1156&lt;TODAY(),
IF(O1156&gt;0,"Violated","Completed"),
IF(H1156&lt;=7,"Expiring Soon",
"Active")))</f>
        <v/>
      </c>
      <c r="J1156" s="8">
        <f>IF(C1156="","",COUNTIFS(purchase!$C:$C,$C1156,purchase!$E:$E,$E1156,purchase!$G:$G,"&gt;="&amp;$F1156,purchase!$G:$G,"&lt;="&amp;$G1156))</f>
        <v/>
      </c>
      <c r="K1156" s="9">
        <f>IF(COUNTIFS(purchase!$C:$C,$C1156,purchase!$E:$E,$E1156,purchase!$G:$G,"&gt;="&amp;$F1156,purchase!$G:$G,"&lt;="&amp;$G1156)=0,"",_xlfn.MAXIFS(purchase!$G:$G,purchase!$C:$C,$C1156,purchase!$E:$E,$E1156,purchase!$G:$G,"&gt;="&amp;$F1156,purchase!$G:$G,"&lt;="&amp;$G1156))</f>
        <v/>
      </c>
      <c r="L1156" s="4" t="n"/>
      <c r="M1156" s="4" t="n"/>
      <c r="N1156" s="10">
        <f>IF(M1156="","",SUMIFS(purchase!$N:$N,purchase!$C:$C,$C1156,purchase!$E:$E,$E1156,purchase!$G:$G,"&gt;="&amp;$F1156,purchase!$G:$G,"&lt;="&amp;$G1156))</f>
        <v/>
      </c>
      <c r="O1156" s="10">
        <f>IF(M1156="","",M1156-N1156)</f>
        <v/>
      </c>
      <c r="P1156" s="11">
        <f>IF(M1156=0,"",N1156/M1156)</f>
        <v/>
      </c>
      <c r="Q1156" s="12">
        <f>IF(OR(G1156="",O1156=""),"",
IF(AND(G1156&lt;TODAY(),O1156&gt;0),"YES","NO"))</f>
        <v/>
      </c>
      <c r="R1156" s="13" t="n"/>
      <c r="S1156" s="14" t="n"/>
      <c r="T1156" s="15">
        <f>IF(Q1156="YES", IF(R1156="Company",L1156*(1+S1156),IF(R1156="Vendor",L1156*(1-S1156),"")),"")</f>
        <v/>
      </c>
      <c r="U1156" s="15">
        <f>IF(Q1156="YES",O1156*T1156,"")</f>
        <v/>
      </c>
      <c r="V1156" s="16" t="n"/>
      <c r="W1156" s="17">
        <f>IF(Q1156="YES",G1156+V1156,"")</f>
        <v/>
      </c>
      <c r="X1156" s="18">
        <f>IF(Q1156="YES",IF(TODAY()&gt;W1156,"OVERDUE","WITHIN TIME"),"")</f>
        <v/>
      </c>
    </row>
    <row r="1157">
      <c r="A1157" s="3" t="n">
        <v>1153</v>
      </c>
      <c r="B1157" s="4" t="n"/>
      <c r="C1157" s="4" t="n"/>
      <c r="D1157" s="5">
        <f>IF(E1157="NRFC","Natural Rubber Field Coagulam","")</f>
        <v/>
      </c>
      <c r="E1157" s="4" t="n"/>
      <c r="F1157" s="6" t="n"/>
      <c r="G1157" s="6" t="n"/>
      <c r="H1157" s="7">
        <f>IF(G1157="","",G1157-TODAY())</f>
        <v/>
      </c>
      <c r="I1157" s="8">
        <f>IF(G1157="","",
IF(G1157&lt;TODAY(),
IF(O1157&gt;0,"Violated","Completed"),
IF(H1157&lt;=7,"Expiring Soon",
"Active")))</f>
        <v/>
      </c>
      <c r="J1157" s="8">
        <f>IF(C1157="","",COUNTIFS(purchase!$C:$C,$C1157,purchase!$E:$E,$E1157,purchase!$G:$G,"&gt;="&amp;$F1157,purchase!$G:$G,"&lt;="&amp;$G1157))</f>
        <v/>
      </c>
      <c r="K1157" s="9">
        <f>IF(COUNTIFS(purchase!$C:$C,$C1157,purchase!$E:$E,$E1157,purchase!$G:$G,"&gt;="&amp;$F1157,purchase!$G:$G,"&lt;="&amp;$G1157)=0,"",_xlfn.MAXIFS(purchase!$G:$G,purchase!$C:$C,$C1157,purchase!$E:$E,$E1157,purchase!$G:$G,"&gt;="&amp;$F1157,purchase!$G:$G,"&lt;="&amp;$G1157))</f>
        <v/>
      </c>
      <c r="L1157" s="4" t="n"/>
      <c r="M1157" s="4" t="n"/>
      <c r="N1157" s="10">
        <f>IF(M1157="","",SUMIFS(purchase!$N:$N,purchase!$C:$C,$C1157,purchase!$E:$E,$E1157,purchase!$G:$G,"&gt;="&amp;$F1157,purchase!$G:$G,"&lt;="&amp;$G1157))</f>
        <v/>
      </c>
      <c r="O1157" s="10">
        <f>IF(M1157="","",M1157-N1157)</f>
        <v/>
      </c>
      <c r="P1157" s="11">
        <f>IF(M1157=0,"",N1157/M1157)</f>
        <v/>
      </c>
      <c r="Q1157" s="12">
        <f>IF(OR(G1157="",O1157=""),"",
IF(AND(G1157&lt;TODAY(),O1157&gt;0),"YES","NO"))</f>
        <v/>
      </c>
      <c r="R1157" s="13" t="n"/>
      <c r="S1157" s="14" t="n"/>
      <c r="T1157" s="15">
        <f>IF(Q1157="YES", IF(R1157="Company",L1157*(1+S1157),IF(R1157="Vendor",L1157*(1-S1157),"")),"")</f>
        <v/>
      </c>
      <c r="U1157" s="15">
        <f>IF(Q1157="YES",O1157*T1157,"")</f>
        <v/>
      </c>
      <c r="V1157" s="16" t="n"/>
      <c r="W1157" s="17">
        <f>IF(Q1157="YES",G1157+V1157,"")</f>
        <v/>
      </c>
      <c r="X1157" s="18">
        <f>IF(Q1157="YES",IF(TODAY()&gt;W1157,"OVERDUE","WITHIN TIME"),"")</f>
        <v/>
      </c>
    </row>
    <row r="1158">
      <c r="A1158" s="3" t="n">
        <v>1154</v>
      </c>
      <c r="B1158" s="4" t="n"/>
      <c r="C1158" s="4" t="n"/>
      <c r="D1158" s="5">
        <f>IF(E1158="NRFC","Natural Rubber Field Coagulam","")</f>
        <v/>
      </c>
      <c r="E1158" s="4" t="n"/>
      <c r="F1158" s="6" t="n"/>
      <c r="G1158" s="6" t="n"/>
      <c r="H1158" s="7">
        <f>IF(G1158="","",G1158-TODAY())</f>
        <v/>
      </c>
      <c r="I1158" s="8">
        <f>IF(G1158="","",
IF(G1158&lt;TODAY(),
IF(O1158&gt;0,"Violated","Completed"),
IF(H1158&lt;=7,"Expiring Soon",
"Active")))</f>
        <v/>
      </c>
      <c r="J1158" s="8">
        <f>IF(C1158="","",COUNTIFS(purchase!$C:$C,$C1158,purchase!$E:$E,$E1158,purchase!$G:$G,"&gt;="&amp;$F1158,purchase!$G:$G,"&lt;="&amp;$G1158))</f>
        <v/>
      </c>
      <c r="K1158" s="9">
        <f>IF(COUNTIFS(purchase!$C:$C,$C1158,purchase!$E:$E,$E1158,purchase!$G:$G,"&gt;="&amp;$F1158,purchase!$G:$G,"&lt;="&amp;$G1158)=0,"",_xlfn.MAXIFS(purchase!$G:$G,purchase!$C:$C,$C1158,purchase!$E:$E,$E1158,purchase!$G:$G,"&gt;="&amp;$F1158,purchase!$G:$G,"&lt;="&amp;$G1158))</f>
        <v/>
      </c>
      <c r="L1158" s="4" t="n"/>
      <c r="M1158" s="4" t="n"/>
      <c r="N1158" s="10">
        <f>IF(M1158="","",SUMIFS(purchase!$N:$N,purchase!$C:$C,$C1158,purchase!$E:$E,$E1158,purchase!$G:$G,"&gt;="&amp;$F1158,purchase!$G:$G,"&lt;="&amp;$G1158))</f>
        <v/>
      </c>
      <c r="O1158" s="10">
        <f>IF(M1158="","",M1158-N1158)</f>
        <v/>
      </c>
      <c r="P1158" s="11">
        <f>IF(M1158=0,"",N1158/M1158)</f>
        <v/>
      </c>
      <c r="Q1158" s="12">
        <f>IF(OR(G1158="",O1158=""),"",
IF(AND(G1158&lt;TODAY(),O1158&gt;0),"YES","NO"))</f>
        <v/>
      </c>
      <c r="R1158" s="13" t="n"/>
      <c r="S1158" s="14" t="n"/>
      <c r="T1158" s="15">
        <f>IF(Q1158="YES", IF(R1158="Company",L1158*(1+S1158),IF(R1158="Vendor",L1158*(1-S1158),"")),"")</f>
        <v/>
      </c>
      <c r="U1158" s="15">
        <f>IF(Q1158="YES",O1158*T1158,"")</f>
        <v/>
      </c>
      <c r="V1158" s="16" t="n"/>
      <c r="W1158" s="17">
        <f>IF(Q1158="YES",G1158+V1158,"")</f>
        <v/>
      </c>
      <c r="X1158" s="18">
        <f>IF(Q1158="YES",IF(TODAY()&gt;W1158,"OVERDUE","WITHIN TIME"),"")</f>
        <v/>
      </c>
    </row>
    <row r="1159">
      <c r="A1159" s="3" t="n">
        <v>1155</v>
      </c>
      <c r="B1159" s="4" t="n"/>
      <c r="C1159" s="4" t="n"/>
      <c r="D1159" s="5">
        <f>IF(E1159="NRFC","Natural Rubber Field Coagulam","")</f>
        <v/>
      </c>
      <c r="E1159" s="4" t="n"/>
      <c r="F1159" s="6" t="n"/>
      <c r="G1159" s="6" t="n"/>
      <c r="H1159" s="7">
        <f>IF(G1159="","",G1159-TODAY())</f>
        <v/>
      </c>
      <c r="I1159" s="8">
        <f>IF(G1159="","",
IF(G1159&lt;TODAY(),
IF(O1159&gt;0,"Violated","Completed"),
IF(H1159&lt;=7,"Expiring Soon",
"Active")))</f>
        <v/>
      </c>
      <c r="J1159" s="8">
        <f>IF(C1159="","",COUNTIFS(purchase!$C:$C,$C1159,purchase!$E:$E,$E1159,purchase!$G:$G,"&gt;="&amp;$F1159,purchase!$G:$G,"&lt;="&amp;$G1159))</f>
        <v/>
      </c>
      <c r="K1159" s="9">
        <f>IF(COUNTIFS(purchase!$C:$C,$C1159,purchase!$E:$E,$E1159,purchase!$G:$G,"&gt;="&amp;$F1159,purchase!$G:$G,"&lt;="&amp;$G1159)=0,"",_xlfn.MAXIFS(purchase!$G:$G,purchase!$C:$C,$C1159,purchase!$E:$E,$E1159,purchase!$G:$G,"&gt;="&amp;$F1159,purchase!$G:$G,"&lt;="&amp;$G1159))</f>
        <v/>
      </c>
      <c r="L1159" s="4" t="n"/>
      <c r="M1159" s="4" t="n"/>
      <c r="N1159" s="10">
        <f>IF(M1159="","",SUMIFS(purchase!$N:$N,purchase!$C:$C,$C1159,purchase!$E:$E,$E1159,purchase!$G:$G,"&gt;="&amp;$F1159,purchase!$G:$G,"&lt;="&amp;$G1159))</f>
        <v/>
      </c>
      <c r="O1159" s="10">
        <f>IF(M1159="","",M1159-N1159)</f>
        <v/>
      </c>
      <c r="P1159" s="11">
        <f>IF(M1159=0,"",N1159/M1159)</f>
        <v/>
      </c>
      <c r="Q1159" s="12">
        <f>IF(OR(G1159="",O1159=""),"",
IF(AND(G1159&lt;TODAY(),O1159&gt;0),"YES","NO"))</f>
        <v/>
      </c>
      <c r="R1159" s="13" t="n"/>
      <c r="S1159" s="14" t="n"/>
      <c r="T1159" s="15">
        <f>IF(Q1159="YES", IF(R1159="Company",L1159*(1+S1159),IF(R1159="Vendor",L1159*(1-S1159),"")),"")</f>
        <v/>
      </c>
      <c r="U1159" s="15">
        <f>IF(Q1159="YES",O1159*T1159,"")</f>
        <v/>
      </c>
      <c r="V1159" s="16" t="n"/>
      <c r="W1159" s="17">
        <f>IF(Q1159="YES",G1159+V1159,"")</f>
        <v/>
      </c>
      <c r="X1159" s="18">
        <f>IF(Q1159="YES",IF(TODAY()&gt;W1159,"OVERDUE","WITHIN TIME"),"")</f>
        <v/>
      </c>
    </row>
    <row r="1160">
      <c r="A1160" s="3" t="n">
        <v>1156</v>
      </c>
      <c r="B1160" s="4" t="n"/>
      <c r="C1160" s="4" t="n"/>
      <c r="D1160" s="5">
        <f>IF(E1160="NRFC","Natural Rubber Field Coagulam","")</f>
        <v/>
      </c>
      <c r="E1160" s="4" t="n"/>
      <c r="F1160" s="6" t="n"/>
      <c r="G1160" s="6" t="n"/>
      <c r="H1160" s="7">
        <f>IF(G1160="","",G1160-TODAY())</f>
        <v/>
      </c>
      <c r="I1160" s="8">
        <f>IF(G1160="","",
IF(G1160&lt;TODAY(),
IF(O1160&gt;0,"Violated","Completed"),
IF(H1160&lt;=7,"Expiring Soon",
"Active")))</f>
        <v/>
      </c>
      <c r="J1160" s="8">
        <f>IF(C1160="","",COUNTIFS(purchase!$C:$C,$C1160,purchase!$E:$E,$E1160,purchase!$G:$G,"&gt;="&amp;$F1160,purchase!$G:$G,"&lt;="&amp;$G1160))</f>
        <v/>
      </c>
      <c r="K1160" s="9">
        <f>IF(COUNTIFS(purchase!$C:$C,$C1160,purchase!$E:$E,$E1160,purchase!$G:$G,"&gt;="&amp;$F1160,purchase!$G:$G,"&lt;="&amp;$G1160)=0,"",_xlfn.MAXIFS(purchase!$G:$G,purchase!$C:$C,$C1160,purchase!$E:$E,$E1160,purchase!$G:$G,"&gt;="&amp;$F1160,purchase!$G:$G,"&lt;="&amp;$G1160))</f>
        <v/>
      </c>
      <c r="L1160" s="4" t="n"/>
      <c r="M1160" s="4" t="n"/>
      <c r="N1160" s="10">
        <f>IF(M1160="","",SUMIFS(purchase!$N:$N,purchase!$C:$C,$C1160,purchase!$E:$E,$E1160,purchase!$G:$G,"&gt;="&amp;$F1160,purchase!$G:$G,"&lt;="&amp;$G1160))</f>
        <v/>
      </c>
      <c r="O1160" s="10">
        <f>IF(M1160="","",M1160-N1160)</f>
        <v/>
      </c>
      <c r="P1160" s="11">
        <f>IF(M1160=0,"",N1160/M1160)</f>
        <v/>
      </c>
      <c r="Q1160" s="12">
        <f>IF(OR(G1160="",O1160=""),"",
IF(AND(G1160&lt;TODAY(),O1160&gt;0),"YES","NO"))</f>
        <v/>
      </c>
      <c r="R1160" s="13" t="n"/>
      <c r="S1160" s="14" t="n"/>
      <c r="T1160" s="15">
        <f>IF(Q1160="YES", IF(R1160="Company",L1160*(1+S1160),IF(R1160="Vendor",L1160*(1-S1160),"")),"")</f>
        <v/>
      </c>
      <c r="U1160" s="15">
        <f>IF(Q1160="YES",O1160*T1160,"")</f>
        <v/>
      </c>
      <c r="V1160" s="16" t="n"/>
      <c r="W1160" s="17">
        <f>IF(Q1160="YES",G1160+V1160,"")</f>
        <v/>
      </c>
      <c r="X1160" s="18">
        <f>IF(Q1160="YES",IF(TODAY()&gt;W1160,"OVERDUE","WITHIN TIME"),"")</f>
        <v/>
      </c>
    </row>
    <row r="1161">
      <c r="A1161" s="3" t="n">
        <v>1157</v>
      </c>
      <c r="B1161" s="4" t="n"/>
      <c r="C1161" s="4" t="n"/>
      <c r="D1161" s="5">
        <f>IF(E1161="NRFC","Natural Rubber Field Coagulam","")</f>
        <v/>
      </c>
      <c r="E1161" s="4" t="n"/>
      <c r="F1161" s="6" t="n"/>
      <c r="G1161" s="6" t="n"/>
      <c r="H1161" s="7">
        <f>IF(G1161="","",G1161-TODAY())</f>
        <v/>
      </c>
      <c r="I1161" s="8">
        <f>IF(G1161="","",
IF(G1161&lt;TODAY(),
IF(O1161&gt;0,"Violated","Completed"),
IF(H1161&lt;=7,"Expiring Soon",
"Active")))</f>
        <v/>
      </c>
      <c r="J1161" s="8">
        <f>IF(C1161="","",COUNTIFS(purchase!$C:$C,$C1161,purchase!$E:$E,$E1161,purchase!$G:$G,"&gt;="&amp;$F1161,purchase!$G:$G,"&lt;="&amp;$G1161))</f>
        <v/>
      </c>
      <c r="K1161" s="9">
        <f>IF(COUNTIFS(purchase!$C:$C,$C1161,purchase!$E:$E,$E1161,purchase!$G:$G,"&gt;="&amp;$F1161,purchase!$G:$G,"&lt;="&amp;$G1161)=0,"",_xlfn.MAXIFS(purchase!$G:$G,purchase!$C:$C,$C1161,purchase!$E:$E,$E1161,purchase!$G:$G,"&gt;="&amp;$F1161,purchase!$G:$G,"&lt;="&amp;$G1161))</f>
        <v/>
      </c>
      <c r="L1161" s="4" t="n"/>
      <c r="M1161" s="4" t="n"/>
      <c r="N1161" s="10">
        <f>IF(M1161="","",SUMIFS(purchase!$N:$N,purchase!$C:$C,$C1161,purchase!$E:$E,$E1161,purchase!$G:$G,"&gt;="&amp;$F1161,purchase!$G:$G,"&lt;="&amp;$G1161))</f>
        <v/>
      </c>
      <c r="O1161" s="10">
        <f>IF(M1161="","",M1161-N1161)</f>
        <v/>
      </c>
      <c r="P1161" s="11">
        <f>IF(M1161=0,"",N1161/M1161)</f>
        <v/>
      </c>
      <c r="Q1161" s="12">
        <f>IF(OR(G1161="",O1161=""),"",
IF(AND(G1161&lt;TODAY(),O1161&gt;0),"YES","NO"))</f>
        <v/>
      </c>
      <c r="R1161" s="13" t="n"/>
      <c r="S1161" s="14" t="n"/>
      <c r="T1161" s="15">
        <f>IF(Q1161="YES", IF(R1161="Company",L1161*(1+S1161),IF(R1161="Vendor",L1161*(1-S1161),"")),"")</f>
        <v/>
      </c>
      <c r="U1161" s="15">
        <f>IF(Q1161="YES",O1161*T1161,"")</f>
        <v/>
      </c>
      <c r="V1161" s="16" t="n"/>
      <c r="W1161" s="17">
        <f>IF(Q1161="YES",G1161+V1161,"")</f>
        <v/>
      </c>
      <c r="X1161" s="18">
        <f>IF(Q1161="YES",IF(TODAY()&gt;W1161,"OVERDUE","WITHIN TIME"),"")</f>
        <v/>
      </c>
    </row>
    <row r="1162">
      <c r="A1162" s="3" t="n">
        <v>1158</v>
      </c>
      <c r="B1162" s="4" t="n"/>
      <c r="C1162" s="4" t="n"/>
      <c r="D1162" s="5">
        <f>IF(E1162="NRFC","Natural Rubber Field Coagulam","")</f>
        <v/>
      </c>
      <c r="E1162" s="4" t="n"/>
      <c r="F1162" s="6" t="n"/>
      <c r="G1162" s="6" t="n"/>
      <c r="H1162" s="7">
        <f>IF(G1162="","",G1162-TODAY())</f>
        <v/>
      </c>
      <c r="I1162" s="8">
        <f>IF(G1162="","",
IF(G1162&lt;TODAY(),
IF(O1162&gt;0,"Violated","Completed"),
IF(H1162&lt;=7,"Expiring Soon",
"Active")))</f>
        <v/>
      </c>
      <c r="J1162" s="8">
        <f>IF(C1162="","",COUNTIFS(purchase!$C:$C,$C1162,purchase!$E:$E,$E1162,purchase!$G:$G,"&gt;="&amp;$F1162,purchase!$G:$G,"&lt;="&amp;$G1162))</f>
        <v/>
      </c>
      <c r="K1162" s="9">
        <f>IF(COUNTIFS(purchase!$C:$C,$C1162,purchase!$E:$E,$E1162,purchase!$G:$G,"&gt;="&amp;$F1162,purchase!$G:$G,"&lt;="&amp;$G1162)=0,"",_xlfn.MAXIFS(purchase!$G:$G,purchase!$C:$C,$C1162,purchase!$E:$E,$E1162,purchase!$G:$G,"&gt;="&amp;$F1162,purchase!$G:$G,"&lt;="&amp;$G1162))</f>
        <v/>
      </c>
      <c r="L1162" s="4" t="n"/>
      <c r="M1162" s="4" t="n"/>
      <c r="N1162" s="10">
        <f>IF(M1162="","",SUMIFS(purchase!$N:$N,purchase!$C:$C,$C1162,purchase!$E:$E,$E1162,purchase!$G:$G,"&gt;="&amp;$F1162,purchase!$G:$G,"&lt;="&amp;$G1162))</f>
        <v/>
      </c>
      <c r="O1162" s="10">
        <f>IF(M1162="","",M1162-N1162)</f>
        <v/>
      </c>
      <c r="P1162" s="11">
        <f>IF(M1162=0,"",N1162/M1162)</f>
        <v/>
      </c>
      <c r="Q1162" s="12">
        <f>IF(OR(G1162="",O1162=""),"",
IF(AND(G1162&lt;TODAY(),O1162&gt;0),"YES","NO"))</f>
        <v/>
      </c>
      <c r="R1162" s="13" t="n"/>
      <c r="S1162" s="14" t="n"/>
      <c r="T1162" s="15">
        <f>IF(Q1162="YES", IF(R1162="Company",L1162*(1+S1162),IF(R1162="Vendor",L1162*(1-S1162),"")),"")</f>
        <v/>
      </c>
      <c r="U1162" s="15">
        <f>IF(Q1162="YES",O1162*T1162,"")</f>
        <v/>
      </c>
      <c r="V1162" s="16" t="n"/>
      <c r="W1162" s="17">
        <f>IF(Q1162="YES",G1162+V1162,"")</f>
        <v/>
      </c>
      <c r="X1162" s="18">
        <f>IF(Q1162="YES",IF(TODAY()&gt;W1162,"OVERDUE","WITHIN TIME"),"")</f>
        <v/>
      </c>
    </row>
    <row r="1163">
      <c r="A1163" s="3" t="n">
        <v>1159</v>
      </c>
      <c r="B1163" s="4" t="n"/>
      <c r="C1163" s="4" t="n"/>
      <c r="D1163" s="5">
        <f>IF(E1163="NRFC","Natural Rubber Field Coagulam","")</f>
        <v/>
      </c>
      <c r="E1163" s="4" t="n"/>
      <c r="F1163" s="6" t="n"/>
      <c r="G1163" s="6" t="n"/>
      <c r="H1163" s="7">
        <f>IF(G1163="","",G1163-TODAY())</f>
        <v/>
      </c>
      <c r="I1163" s="8">
        <f>IF(G1163="","",
IF(G1163&lt;TODAY(),
IF(O1163&gt;0,"Violated","Completed"),
IF(H1163&lt;=7,"Expiring Soon",
"Active")))</f>
        <v/>
      </c>
      <c r="J1163" s="8">
        <f>IF(C1163="","",COUNTIFS(purchase!$C:$C,$C1163,purchase!$E:$E,$E1163,purchase!$G:$G,"&gt;="&amp;$F1163,purchase!$G:$G,"&lt;="&amp;$G1163))</f>
        <v/>
      </c>
      <c r="K1163" s="9">
        <f>IF(COUNTIFS(purchase!$C:$C,$C1163,purchase!$E:$E,$E1163,purchase!$G:$G,"&gt;="&amp;$F1163,purchase!$G:$G,"&lt;="&amp;$G1163)=0,"",_xlfn.MAXIFS(purchase!$G:$G,purchase!$C:$C,$C1163,purchase!$E:$E,$E1163,purchase!$G:$G,"&gt;="&amp;$F1163,purchase!$G:$G,"&lt;="&amp;$G1163))</f>
        <v/>
      </c>
      <c r="L1163" s="4" t="n"/>
      <c r="M1163" s="4" t="n"/>
      <c r="N1163" s="10">
        <f>IF(M1163="","",SUMIFS(purchase!$N:$N,purchase!$C:$C,$C1163,purchase!$E:$E,$E1163,purchase!$G:$G,"&gt;="&amp;$F1163,purchase!$G:$G,"&lt;="&amp;$G1163))</f>
        <v/>
      </c>
      <c r="O1163" s="10">
        <f>IF(M1163="","",M1163-N1163)</f>
        <v/>
      </c>
      <c r="P1163" s="11">
        <f>IF(M1163=0,"",N1163/M1163)</f>
        <v/>
      </c>
      <c r="Q1163" s="12">
        <f>IF(OR(G1163="",O1163=""),"",
IF(AND(G1163&lt;TODAY(),O1163&gt;0),"YES","NO"))</f>
        <v/>
      </c>
      <c r="R1163" s="13" t="n"/>
      <c r="S1163" s="14" t="n"/>
      <c r="T1163" s="15">
        <f>IF(Q1163="YES", IF(R1163="Company",L1163*(1+S1163),IF(R1163="Vendor",L1163*(1-S1163),"")),"")</f>
        <v/>
      </c>
      <c r="U1163" s="15">
        <f>IF(Q1163="YES",O1163*T1163,"")</f>
        <v/>
      </c>
      <c r="V1163" s="16" t="n"/>
      <c r="W1163" s="17">
        <f>IF(Q1163="YES",G1163+V1163,"")</f>
        <v/>
      </c>
      <c r="X1163" s="18">
        <f>IF(Q1163="YES",IF(TODAY()&gt;W1163,"OVERDUE","WITHIN TIME"),"")</f>
        <v/>
      </c>
    </row>
    <row r="1164">
      <c r="A1164" s="3" t="n">
        <v>1160</v>
      </c>
      <c r="B1164" s="4" t="n"/>
      <c r="C1164" s="4" t="n"/>
      <c r="D1164" s="5">
        <f>IF(E1164="NRFC","Natural Rubber Field Coagulam","")</f>
        <v/>
      </c>
      <c r="E1164" s="4" t="n"/>
      <c r="F1164" s="6" t="n"/>
      <c r="G1164" s="6" t="n"/>
      <c r="H1164" s="7">
        <f>IF(G1164="","",G1164-TODAY())</f>
        <v/>
      </c>
      <c r="I1164" s="8">
        <f>IF(G1164="","",
IF(G1164&lt;TODAY(),
IF(O1164&gt;0,"Violated","Completed"),
IF(H1164&lt;=7,"Expiring Soon",
"Active")))</f>
        <v/>
      </c>
      <c r="J1164" s="8">
        <f>IF(C1164="","",COUNTIFS(purchase!$C:$C,$C1164,purchase!$E:$E,$E1164,purchase!$G:$G,"&gt;="&amp;$F1164,purchase!$G:$G,"&lt;="&amp;$G1164))</f>
        <v/>
      </c>
      <c r="K1164" s="9">
        <f>IF(COUNTIFS(purchase!$C:$C,$C1164,purchase!$E:$E,$E1164,purchase!$G:$G,"&gt;="&amp;$F1164,purchase!$G:$G,"&lt;="&amp;$G1164)=0,"",_xlfn.MAXIFS(purchase!$G:$G,purchase!$C:$C,$C1164,purchase!$E:$E,$E1164,purchase!$G:$G,"&gt;="&amp;$F1164,purchase!$G:$G,"&lt;="&amp;$G1164))</f>
        <v/>
      </c>
      <c r="L1164" s="4" t="n"/>
      <c r="M1164" s="4" t="n"/>
      <c r="N1164" s="10">
        <f>IF(M1164="","",SUMIFS(purchase!$N:$N,purchase!$C:$C,$C1164,purchase!$E:$E,$E1164,purchase!$G:$G,"&gt;="&amp;$F1164,purchase!$G:$G,"&lt;="&amp;$G1164))</f>
        <v/>
      </c>
      <c r="O1164" s="10">
        <f>IF(M1164="","",M1164-N1164)</f>
        <v/>
      </c>
      <c r="P1164" s="11">
        <f>IF(M1164=0,"",N1164/M1164)</f>
        <v/>
      </c>
      <c r="Q1164" s="12">
        <f>IF(OR(G1164="",O1164=""),"",
IF(AND(G1164&lt;TODAY(),O1164&gt;0),"YES","NO"))</f>
        <v/>
      </c>
      <c r="R1164" s="13" t="n"/>
      <c r="S1164" s="14" t="n"/>
      <c r="T1164" s="15">
        <f>IF(Q1164="YES", IF(R1164="Company",L1164*(1+S1164),IF(R1164="Vendor",L1164*(1-S1164),"")),"")</f>
        <v/>
      </c>
      <c r="U1164" s="15">
        <f>IF(Q1164="YES",O1164*T1164,"")</f>
        <v/>
      </c>
      <c r="V1164" s="16" t="n"/>
      <c r="W1164" s="17">
        <f>IF(Q1164="YES",G1164+V1164,"")</f>
        <v/>
      </c>
      <c r="X1164" s="18">
        <f>IF(Q1164="YES",IF(TODAY()&gt;W1164,"OVERDUE","WITHIN TIME"),"")</f>
        <v/>
      </c>
    </row>
    <row r="1165">
      <c r="A1165" s="3" t="n">
        <v>1161</v>
      </c>
      <c r="B1165" s="4" t="n"/>
      <c r="C1165" s="4" t="n"/>
      <c r="D1165" s="5">
        <f>IF(E1165="NRFC","Natural Rubber Field Coagulam","")</f>
        <v/>
      </c>
      <c r="E1165" s="4" t="n"/>
      <c r="F1165" s="6" t="n"/>
      <c r="G1165" s="6" t="n"/>
      <c r="H1165" s="7">
        <f>IF(G1165="","",G1165-TODAY())</f>
        <v/>
      </c>
      <c r="I1165" s="8">
        <f>IF(G1165="","",
IF(G1165&lt;TODAY(),
IF(O1165&gt;0,"Violated","Completed"),
IF(H1165&lt;=7,"Expiring Soon",
"Active")))</f>
        <v/>
      </c>
      <c r="J1165" s="8">
        <f>IF(C1165="","",COUNTIFS(purchase!$C:$C,$C1165,purchase!$E:$E,$E1165,purchase!$G:$G,"&gt;="&amp;$F1165,purchase!$G:$G,"&lt;="&amp;$G1165))</f>
        <v/>
      </c>
      <c r="K1165" s="9">
        <f>IF(COUNTIFS(purchase!$C:$C,$C1165,purchase!$E:$E,$E1165,purchase!$G:$G,"&gt;="&amp;$F1165,purchase!$G:$G,"&lt;="&amp;$G1165)=0,"",_xlfn.MAXIFS(purchase!$G:$G,purchase!$C:$C,$C1165,purchase!$E:$E,$E1165,purchase!$G:$G,"&gt;="&amp;$F1165,purchase!$G:$G,"&lt;="&amp;$G1165))</f>
        <v/>
      </c>
      <c r="L1165" s="4" t="n"/>
      <c r="M1165" s="4" t="n"/>
      <c r="N1165" s="10">
        <f>IF(M1165="","",SUMIFS(purchase!$N:$N,purchase!$C:$C,$C1165,purchase!$E:$E,$E1165,purchase!$G:$G,"&gt;="&amp;$F1165,purchase!$G:$G,"&lt;="&amp;$G1165))</f>
        <v/>
      </c>
      <c r="O1165" s="10">
        <f>IF(M1165="","",M1165-N1165)</f>
        <v/>
      </c>
      <c r="P1165" s="11">
        <f>IF(M1165=0,"",N1165/M1165)</f>
        <v/>
      </c>
      <c r="Q1165" s="12">
        <f>IF(OR(G1165="",O1165=""),"",
IF(AND(G1165&lt;TODAY(),O1165&gt;0),"YES","NO"))</f>
        <v/>
      </c>
      <c r="R1165" s="13" t="n"/>
      <c r="S1165" s="14" t="n"/>
      <c r="T1165" s="15">
        <f>IF(Q1165="YES", IF(R1165="Company",L1165*(1+S1165),IF(R1165="Vendor",L1165*(1-S1165),"")),"")</f>
        <v/>
      </c>
      <c r="U1165" s="15">
        <f>IF(Q1165="YES",O1165*T1165,"")</f>
        <v/>
      </c>
      <c r="V1165" s="16" t="n"/>
      <c r="W1165" s="17">
        <f>IF(Q1165="YES",G1165+V1165,"")</f>
        <v/>
      </c>
      <c r="X1165" s="18">
        <f>IF(Q1165="YES",IF(TODAY()&gt;W1165,"OVERDUE","WITHIN TIME"),"")</f>
        <v/>
      </c>
    </row>
    <row r="1166">
      <c r="A1166" s="3" t="n">
        <v>1162</v>
      </c>
      <c r="B1166" s="4" t="n"/>
      <c r="C1166" s="4" t="n"/>
      <c r="D1166" s="5">
        <f>IF(E1166="NRFC","Natural Rubber Field Coagulam","")</f>
        <v/>
      </c>
      <c r="E1166" s="4" t="n"/>
      <c r="F1166" s="6" t="n"/>
      <c r="G1166" s="6" t="n"/>
      <c r="H1166" s="7">
        <f>IF(G1166="","",G1166-TODAY())</f>
        <v/>
      </c>
      <c r="I1166" s="8">
        <f>IF(G1166="","",
IF(G1166&lt;TODAY(),
IF(O1166&gt;0,"Violated","Completed"),
IF(H1166&lt;=7,"Expiring Soon",
"Active")))</f>
        <v/>
      </c>
      <c r="J1166" s="8">
        <f>IF(C1166="","",COUNTIFS(purchase!$C:$C,$C1166,purchase!$E:$E,$E1166,purchase!$G:$G,"&gt;="&amp;$F1166,purchase!$G:$G,"&lt;="&amp;$G1166))</f>
        <v/>
      </c>
      <c r="K1166" s="9">
        <f>IF(COUNTIFS(purchase!$C:$C,$C1166,purchase!$E:$E,$E1166,purchase!$G:$G,"&gt;="&amp;$F1166,purchase!$G:$G,"&lt;="&amp;$G1166)=0,"",_xlfn.MAXIFS(purchase!$G:$G,purchase!$C:$C,$C1166,purchase!$E:$E,$E1166,purchase!$G:$G,"&gt;="&amp;$F1166,purchase!$G:$G,"&lt;="&amp;$G1166))</f>
        <v/>
      </c>
      <c r="L1166" s="4" t="n"/>
      <c r="M1166" s="4" t="n"/>
      <c r="N1166" s="10">
        <f>IF(M1166="","",SUMIFS(purchase!$N:$N,purchase!$C:$C,$C1166,purchase!$E:$E,$E1166,purchase!$G:$G,"&gt;="&amp;$F1166,purchase!$G:$G,"&lt;="&amp;$G1166))</f>
        <v/>
      </c>
      <c r="O1166" s="10">
        <f>IF(M1166="","",M1166-N1166)</f>
        <v/>
      </c>
      <c r="P1166" s="11">
        <f>IF(M1166=0,"",N1166/M1166)</f>
        <v/>
      </c>
      <c r="Q1166" s="12">
        <f>IF(OR(G1166="",O1166=""),"",
IF(AND(G1166&lt;TODAY(),O1166&gt;0),"YES","NO"))</f>
        <v/>
      </c>
      <c r="R1166" s="13" t="n"/>
      <c r="S1166" s="14" t="n"/>
      <c r="T1166" s="15">
        <f>IF(Q1166="YES", IF(R1166="Company",L1166*(1+S1166),IF(R1166="Vendor",L1166*(1-S1166),"")),"")</f>
        <v/>
      </c>
      <c r="U1166" s="15">
        <f>IF(Q1166="YES",O1166*T1166,"")</f>
        <v/>
      </c>
      <c r="V1166" s="16" t="n"/>
      <c r="W1166" s="17">
        <f>IF(Q1166="YES",G1166+V1166,"")</f>
        <v/>
      </c>
      <c r="X1166" s="18">
        <f>IF(Q1166="YES",IF(TODAY()&gt;W1166,"OVERDUE","WITHIN TIME"),"")</f>
        <v/>
      </c>
    </row>
    <row r="1167">
      <c r="A1167" s="3" t="n">
        <v>1163</v>
      </c>
      <c r="B1167" s="4" t="n"/>
      <c r="C1167" s="4" t="n"/>
      <c r="D1167" s="5">
        <f>IF(E1167="NRFC","Natural Rubber Field Coagulam","")</f>
        <v/>
      </c>
      <c r="E1167" s="4" t="n"/>
      <c r="F1167" s="6" t="n"/>
      <c r="G1167" s="6" t="n"/>
      <c r="H1167" s="7">
        <f>IF(G1167="","",G1167-TODAY())</f>
        <v/>
      </c>
      <c r="I1167" s="8">
        <f>IF(G1167="","",
IF(G1167&lt;TODAY(),
IF(O1167&gt;0,"Violated","Completed"),
IF(H1167&lt;=7,"Expiring Soon",
"Active")))</f>
        <v/>
      </c>
      <c r="J1167" s="8">
        <f>IF(C1167="","",COUNTIFS(purchase!$C:$C,$C1167,purchase!$E:$E,$E1167,purchase!$G:$G,"&gt;="&amp;$F1167,purchase!$G:$G,"&lt;="&amp;$G1167))</f>
        <v/>
      </c>
      <c r="K1167" s="9">
        <f>IF(COUNTIFS(purchase!$C:$C,$C1167,purchase!$E:$E,$E1167,purchase!$G:$G,"&gt;="&amp;$F1167,purchase!$G:$G,"&lt;="&amp;$G1167)=0,"",_xlfn.MAXIFS(purchase!$G:$G,purchase!$C:$C,$C1167,purchase!$E:$E,$E1167,purchase!$G:$G,"&gt;="&amp;$F1167,purchase!$G:$G,"&lt;="&amp;$G1167))</f>
        <v/>
      </c>
      <c r="L1167" s="4" t="n"/>
      <c r="M1167" s="4" t="n"/>
      <c r="N1167" s="10">
        <f>IF(M1167="","",SUMIFS(purchase!$N:$N,purchase!$C:$C,$C1167,purchase!$E:$E,$E1167,purchase!$G:$G,"&gt;="&amp;$F1167,purchase!$G:$G,"&lt;="&amp;$G1167))</f>
        <v/>
      </c>
      <c r="O1167" s="10">
        <f>IF(M1167="","",M1167-N1167)</f>
        <v/>
      </c>
      <c r="P1167" s="11">
        <f>IF(M1167=0,"",N1167/M1167)</f>
        <v/>
      </c>
      <c r="Q1167" s="12">
        <f>IF(OR(G1167="",O1167=""),"",
IF(AND(G1167&lt;TODAY(),O1167&gt;0),"YES","NO"))</f>
        <v/>
      </c>
      <c r="R1167" s="13" t="n"/>
      <c r="S1167" s="14" t="n"/>
      <c r="T1167" s="15">
        <f>IF(Q1167="YES", IF(R1167="Company",L1167*(1+S1167),IF(R1167="Vendor",L1167*(1-S1167),"")),"")</f>
        <v/>
      </c>
      <c r="U1167" s="15">
        <f>IF(Q1167="YES",O1167*T1167,"")</f>
        <v/>
      </c>
      <c r="V1167" s="16" t="n"/>
      <c r="W1167" s="17">
        <f>IF(Q1167="YES",G1167+V1167,"")</f>
        <v/>
      </c>
      <c r="X1167" s="18">
        <f>IF(Q1167="YES",IF(TODAY()&gt;W1167,"OVERDUE","WITHIN TIME"),"")</f>
        <v/>
      </c>
    </row>
    <row r="1168">
      <c r="A1168" s="3" t="n">
        <v>1164</v>
      </c>
      <c r="B1168" s="4" t="n"/>
      <c r="C1168" s="4" t="n"/>
      <c r="D1168" s="5">
        <f>IF(E1168="NRFC","Natural Rubber Field Coagulam","")</f>
        <v/>
      </c>
      <c r="E1168" s="4" t="n"/>
      <c r="F1168" s="6" t="n"/>
      <c r="G1168" s="6" t="n"/>
      <c r="H1168" s="7">
        <f>IF(G1168="","",G1168-TODAY())</f>
        <v/>
      </c>
      <c r="I1168" s="8">
        <f>IF(G1168="","",
IF(G1168&lt;TODAY(),
IF(O1168&gt;0,"Violated","Completed"),
IF(H1168&lt;=7,"Expiring Soon",
"Active")))</f>
        <v/>
      </c>
      <c r="J1168" s="8">
        <f>IF(C1168="","",COUNTIFS(purchase!$C:$C,$C1168,purchase!$E:$E,$E1168,purchase!$G:$G,"&gt;="&amp;$F1168,purchase!$G:$G,"&lt;="&amp;$G1168))</f>
        <v/>
      </c>
      <c r="K1168" s="9">
        <f>IF(COUNTIFS(purchase!$C:$C,$C1168,purchase!$E:$E,$E1168,purchase!$G:$G,"&gt;="&amp;$F1168,purchase!$G:$G,"&lt;="&amp;$G1168)=0,"",_xlfn.MAXIFS(purchase!$G:$G,purchase!$C:$C,$C1168,purchase!$E:$E,$E1168,purchase!$G:$G,"&gt;="&amp;$F1168,purchase!$G:$G,"&lt;="&amp;$G1168))</f>
        <v/>
      </c>
      <c r="L1168" s="4" t="n"/>
      <c r="M1168" s="4" t="n"/>
      <c r="N1168" s="10">
        <f>IF(M1168="","",SUMIFS(purchase!$N:$N,purchase!$C:$C,$C1168,purchase!$E:$E,$E1168,purchase!$G:$G,"&gt;="&amp;$F1168,purchase!$G:$G,"&lt;="&amp;$G1168))</f>
        <v/>
      </c>
      <c r="O1168" s="10">
        <f>IF(M1168="","",M1168-N1168)</f>
        <v/>
      </c>
      <c r="P1168" s="11">
        <f>IF(M1168=0,"",N1168/M1168)</f>
        <v/>
      </c>
      <c r="Q1168" s="12">
        <f>IF(OR(G1168="",O1168=""),"",
IF(AND(G1168&lt;TODAY(),O1168&gt;0),"YES","NO"))</f>
        <v/>
      </c>
      <c r="R1168" s="13" t="n"/>
      <c r="S1168" s="14" t="n"/>
      <c r="T1168" s="15">
        <f>IF(Q1168="YES", IF(R1168="Company",L1168*(1+S1168),IF(R1168="Vendor",L1168*(1-S1168),"")),"")</f>
        <v/>
      </c>
      <c r="U1168" s="15">
        <f>IF(Q1168="YES",O1168*T1168,"")</f>
        <v/>
      </c>
      <c r="V1168" s="16" t="n"/>
      <c r="W1168" s="17">
        <f>IF(Q1168="YES",G1168+V1168,"")</f>
        <v/>
      </c>
      <c r="X1168" s="18">
        <f>IF(Q1168="YES",IF(TODAY()&gt;W1168,"OVERDUE","WITHIN TIME"),"")</f>
        <v/>
      </c>
    </row>
    <row r="1169">
      <c r="A1169" s="3" t="n">
        <v>1165</v>
      </c>
      <c r="B1169" s="4" t="n"/>
      <c r="C1169" s="4" t="n"/>
      <c r="D1169" s="5">
        <f>IF(E1169="NRFC","Natural Rubber Field Coagulam","")</f>
        <v/>
      </c>
      <c r="E1169" s="4" t="n"/>
      <c r="F1169" s="6" t="n"/>
      <c r="G1169" s="6" t="n"/>
      <c r="H1169" s="7">
        <f>IF(G1169="","",G1169-TODAY())</f>
        <v/>
      </c>
      <c r="I1169" s="8">
        <f>IF(G1169="","",
IF(G1169&lt;TODAY(),
IF(O1169&gt;0,"Violated","Completed"),
IF(H1169&lt;=7,"Expiring Soon",
"Active")))</f>
        <v/>
      </c>
      <c r="J1169" s="8">
        <f>IF(C1169="","",COUNTIFS(purchase!$C:$C,$C1169,purchase!$E:$E,$E1169,purchase!$G:$G,"&gt;="&amp;$F1169,purchase!$G:$G,"&lt;="&amp;$G1169))</f>
        <v/>
      </c>
      <c r="K1169" s="9">
        <f>IF(COUNTIFS(purchase!$C:$C,$C1169,purchase!$E:$E,$E1169,purchase!$G:$G,"&gt;="&amp;$F1169,purchase!$G:$G,"&lt;="&amp;$G1169)=0,"",_xlfn.MAXIFS(purchase!$G:$G,purchase!$C:$C,$C1169,purchase!$E:$E,$E1169,purchase!$G:$G,"&gt;="&amp;$F1169,purchase!$G:$G,"&lt;="&amp;$G1169))</f>
        <v/>
      </c>
      <c r="L1169" s="4" t="n"/>
      <c r="M1169" s="4" t="n"/>
      <c r="N1169" s="10">
        <f>IF(M1169="","",SUMIFS(purchase!$N:$N,purchase!$C:$C,$C1169,purchase!$E:$E,$E1169,purchase!$G:$G,"&gt;="&amp;$F1169,purchase!$G:$G,"&lt;="&amp;$G1169))</f>
        <v/>
      </c>
      <c r="O1169" s="10">
        <f>IF(M1169="","",M1169-N1169)</f>
        <v/>
      </c>
      <c r="P1169" s="11">
        <f>IF(M1169=0,"",N1169/M1169)</f>
        <v/>
      </c>
      <c r="Q1169" s="12">
        <f>IF(OR(G1169="",O1169=""),"",
IF(AND(G1169&lt;TODAY(),O1169&gt;0),"YES","NO"))</f>
        <v/>
      </c>
      <c r="R1169" s="13" t="n"/>
      <c r="S1169" s="14" t="n"/>
      <c r="T1169" s="15">
        <f>IF(Q1169="YES", IF(R1169="Company",L1169*(1+S1169),IF(R1169="Vendor",L1169*(1-S1169),"")),"")</f>
        <v/>
      </c>
      <c r="U1169" s="15">
        <f>IF(Q1169="YES",O1169*T1169,"")</f>
        <v/>
      </c>
      <c r="V1169" s="16" t="n"/>
      <c r="W1169" s="17">
        <f>IF(Q1169="YES",G1169+V1169,"")</f>
        <v/>
      </c>
      <c r="X1169" s="18">
        <f>IF(Q1169="YES",IF(TODAY()&gt;W1169,"OVERDUE","WITHIN TIME"),"")</f>
        <v/>
      </c>
    </row>
    <row r="1170">
      <c r="A1170" s="3" t="n">
        <v>1166</v>
      </c>
      <c r="B1170" s="4" t="n"/>
      <c r="C1170" s="4" t="n"/>
      <c r="D1170" s="5">
        <f>IF(E1170="NRFC","Natural Rubber Field Coagulam","")</f>
        <v/>
      </c>
      <c r="E1170" s="4" t="n"/>
      <c r="F1170" s="6" t="n"/>
      <c r="G1170" s="6" t="n"/>
      <c r="H1170" s="7">
        <f>IF(G1170="","",G1170-TODAY())</f>
        <v/>
      </c>
      <c r="I1170" s="8">
        <f>IF(G1170="","",
IF(G1170&lt;TODAY(),
IF(O1170&gt;0,"Violated","Completed"),
IF(H1170&lt;=7,"Expiring Soon",
"Active")))</f>
        <v/>
      </c>
      <c r="J1170" s="8">
        <f>IF(C1170="","",COUNTIFS(purchase!$C:$C,$C1170,purchase!$E:$E,$E1170,purchase!$G:$G,"&gt;="&amp;$F1170,purchase!$G:$G,"&lt;="&amp;$G1170))</f>
        <v/>
      </c>
      <c r="K1170" s="9">
        <f>IF(COUNTIFS(purchase!$C:$C,$C1170,purchase!$E:$E,$E1170,purchase!$G:$G,"&gt;="&amp;$F1170,purchase!$G:$G,"&lt;="&amp;$G1170)=0,"",_xlfn.MAXIFS(purchase!$G:$G,purchase!$C:$C,$C1170,purchase!$E:$E,$E1170,purchase!$G:$G,"&gt;="&amp;$F1170,purchase!$G:$G,"&lt;="&amp;$G1170))</f>
        <v/>
      </c>
      <c r="L1170" s="4" t="n"/>
      <c r="M1170" s="4" t="n"/>
      <c r="N1170" s="10">
        <f>IF(M1170="","",SUMIFS(purchase!$N:$N,purchase!$C:$C,$C1170,purchase!$E:$E,$E1170,purchase!$G:$G,"&gt;="&amp;$F1170,purchase!$G:$G,"&lt;="&amp;$G1170))</f>
        <v/>
      </c>
      <c r="O1170" s="10">
        <f>IF(M1170="","",M1170-N1170)</f>
        <v/>
      </c>
      <c r="P1170" s="11">
        <f>IF(M1170=0,"",N1170/M1170)</f>
        <v/>
      </c>
      <c r="Q1170" s="12">
        <f>IF(OR(G1170="",O1170=""),"",
IF(AND(G1170&lt;TODAY(),O1170&gt;0),"YES","NO"))</f>
        <v/>
      </c>
      <c r="R1170" s="13" t="n"/>
      <c r="S1170" s="14" t="n"/>
      <c r="T1170" s="15">
        <f>IF(Q1170="YES", IF(R1170="Company",L1170*(1+S1170),IF(R1170="Vendor",L1170*(1-S1170),"")),"")</f>
        <v/>
      </c>
      <c r="U1170" s="15">
        <f>IF(Q1170="YES",O1170*T1170,"")</f>
        <v/>
      </c>
      <c r="V1170" s="16" t="n"/>
      <c r="W1170" s="17">
        <f>IF(Q1170="YES",G1170+V1170,"")</f>
        <v/>
      </c>
      <c r="X1170" s="18">
        <f>IF(Q1170="YES",IF(TODAY()&gt;W1170,"OVERDUE","WITHIN TIME"),"")</f>
        <v/>
      </c>
    </row>
    <row r="1171">
      <c r="A1171" s="3" t="n">
        <v>1167</v>
      </c>
      <c r="B1171" s="4" t="n"/>
      <c r="C1171" s="4" t="n"/>
      <c r="D1171" s="5">
        <f>IF(E1171="NRFC","Natural Rubber Field Coagulam","")</f>
        <v/>
      </c>
      <c r="E1171" s="4" t="n"/>
      <c r="F1171" s="6" t="n"/>
      <c r="G1171" s="6" t="n"/>
      <c r="H1171" s="7">
        <f>IF(G1171="","",G1171-TODAY())</f>
        <v/>
      </c>
      <c r="I1171" s="8">
        <f>IF(G1171="","",
IF(G1171&lt;TODAY(),
IF(O1171&gt;0,"Violated","Completed"),
IF(H1171&lt;=7,"Expiring Soon",
"Active")))</f>
        <v/>
      </c>
      <c r="J1171" s="8">
        <f>IF(C1171="","",COUNTIFS(purchase!$C:$C,$C1171,purchase!$E:$E,$E1171,purchase!$G:$G,"&gt;="&amp;$F1171,purchase!$G:$G,"&lt;="&amp;$G1171))</f>
        <v/>
      </c>
      <c r="K1171" s="9">
        <f>IF(COUNTIFS(purchase!$C:$C,$C1171,purchase!$E:$E,$E1171,purchase!$G:$G,"&gt;="&amp;$F1171,purchase!$G:$G,"&lt;="&amp;$G1171)=0,"",_xlfn.MAXIFS(purchase!$G:$G,purchase!$C:$C,$C1171,purchase!$E:$E,$E1171,purchase!$G:$G,"&gt;="&amp;$F1171,purchase!$G:$G,"&lt;="&amp;$G1171))</f>
        <v/>
      </c>
      <c r="L1171" s="4" t="n"/>
      <c r="M1171" s="4" t="n"/>
      <c r="N1171" s="10">
        <f>IF(M1171="","",SUMIFS(purchase!$N:$N,purchase!$C:$C,$C1171,purchase!$E:$E,$E1171,purchase!$G:$G,"&gt;="&amp;$F1171,purchase!$G:$G,"&lt;="&amp;$G1171))</f>
        <v/>
      </c>
      <c r="O1171" s="10">
        <f>IF(M1171="","",M1171-N1171)</f>
        <v/>
      </c>
      <c r="P1171" s="11">
        <f>IF(M1171=0,"",N1171/M1171)</f>
        <v/>
      </c>
      <c r="Q1171" s="12">
        <f>IF(OR(G1171="",O1171=""),"",
IF(AND(G1171&lt;TODAY(),O1171&gt;0),"YES","NO"))</f>
        <v/>
      </c>
      <c r="R1171" s="13" t="n"/>
      <c r="S1171" s="14" t="n"/>
      <c r="T1171" s="15">
        <f>IF(Q1171="YES", IF(R1171="Company",L1171*(1+S1171),IF(R1171="Vendor",L1171*(1-S1171),"")),"")</f>
        <v/>
      </c>
      <c r="U1171" s="15">
        <f>IF(Q1171="YES",O1171*T1171,"")</f>
        <v/>
      </c>
      <c r="V1171" s="16" t="n"/>
      <c r="W1171" s="17">
        <f>IF(Q1171="YES",G1171+V1171,"")</f>
        <v/>
      </c>
      <c r="X1171" s="18">
        <f>IF(Q1171="YES",IF(TODAY()&gt;W1171,"OVERDUE","WITHIN TIME"),"")</f>
        <v/>
      </c>
    </row>
    <row r="1172">
      <c r="A1172" s="3" t="n">
        <v>1168</v>
      </c>
      <c r="B1172" s="4" t="n"/>
      <c r="C1172" s="4" t="n"/>
      <c r="D1172" s="5">
        <f>IF(E1172="NRFC","Natural Rubber Field Coagulam","")</f>
        <v/>
      </c>
      <c r="E1172" s="4" t="n"/>
      <c r="F1172" s="6" t="n"/>
      <c r="G1172" s="6" t="n"/>
      <c r="H1172" s="7">
        <f>IF(G1172="","",G1172-TODAY())</f>
        <v/>
      </c>
      <c r="I1172" s="8">
        <f>IF(G1172="","",
IF(G1172&lt;TODAY(),
IF(O1172&gt;0,"Violated","Completed"),
IF(H1172&lt;=7,"Expiring Soon",
"Active")))</f>
        <v/>
      </c>
      <c r="J1172" s="8">
        <f>IF(C1172="","",COUNTIFS(purchase!$C:$C,$C1172,purchase!$E:$E,$E1172,purchase!$G:$G,"&gt;="&amp;$F1172,purchase!$G:$G,"&lt;="&amp;$G1172))</f>
        <v/>
      </c>
      <c r="K1172" s="9">
        <f>IF(COUNTIFS(purchase!$C:$C,$C1172,purchase!$E:$E,$E1172,purchase!$G:$G,"&gt;="&amp;$F1172,purchase!$G:$G,"&lt;="&amp;$G1172)=0,"",_xlfn.MAXIFS(purchase!$G:$G,purchase!$C:$C,$C1172,purchase!$E:$E,$E1172,purchase!$G:$G,"&gt;="&amp;$F1172,purchase!$G:$G,"&lt;="&amp;$G1172))</f>
        <v/>
      </c>
      <c r="L1172" s="4" t="n"/>
      <c r="M1172" s="4" t="n"/>
      <c r="N1172" s="10">
        <f>IF(M1172="","",SUMIFS(purchase!$N:$N,purchase!$C:$C,$C1172,purchase!$E:$E,$E1172,purchase!$G:$G,"&gt;="&amp;$F1172,purchase!$G:$G,"&lt;="&amp;$G1172))</f>
        <v/>
      </c>
      <c r="O1172" s="10">
        <f>IF(M1172="","",M1172-N1172)</f>
        <v/>
      </c>
      <c r="P1172" s="11">
        <f>IF(M1172=0,"",N1172/M1172)</f>
        <v/>
      </c>
      <c r="Q1172" s="12">
        <f>IF(OR(G1172="",O1172=""),"",
IF(AND(G1172&lt;TODAY(),O1172&gt;0),"YES","NO"))</f>
        <v/>
      </c>
      <c r="R1172" s="13" t="n"/>
      <c r="S1172" s="14" t="n"/>
      <c r="T1172" s="15">
        <f>IF(Q1172="YES", IF(R1172="Company",L1172*(1+S1172),IF(R1172="Vendor",L1172*(1-S1172),"")),"")</f>
        <v/>
      </c>
      <c r="U1172" s="15">
        <f>IF(Q1172="YES",O1172*T1172,"")</f>
        <v/>
      </c>
      <c r="V1172" s="16" t="n"/>
      <c r="W1172" s="17">
        <f>IF(Q1172="YES",G1172+V1172,"")</f>
        <v/>
      </c>
      <c r="X1172" s="18">
        <f>IF(Q1172="YES",IF(TODAY()&gt;W1172,"OVERDUE","WITHIN TIME"),"")</f>
        <v/>
      </c>
    </row>
    <row r="1173">
      <c r="A1173" s="3" t="n">
        <v>1169</v>
      </c>
      <c r="B1173" s="4" t="n"/>
      <c r="C1173" s="4" t="n"/>
      <c r="D1173" s="5">
        <f>IF(E1173="NRFC","Natural Rubber Field Coagulam","")</f>
        <v/>
      </c>
      <c r="E1173" s="4" t="n"/>
      <c r="F1173" s="6" t="n"/>
      <c r="G1173" s="6" t="n"/>
      <c r="H1173" s="7">
        <f>IF(G1173="","",G1173-TODAY())</f>
        <v/>
      </c>
      <c r="I1173" s="8">
        <f>IF(G1173="","",
IF(G1173&lt;TODAY(),
IF(O1173&gt;0,"Violated","Completed"),
IF(H1173&lt;=7,"Expiring Soon",
"Active")))</f>
        <v/>
      </c>
      <c r="J1173" s="8">
        <f>IF(C1173="","",COUNTIFS(purchase!$C:$C,$C1173,purchase!$E:$E,$E1173,purchase!$G:$G,"&gt;="&amp;$F1173,purchase!$G:$G,"&lt;="&amp;$G1173))</f>
        <v/>
      </c>
      <c r="K1173" s="9">
        <f>IF(COUNTIFS(purchase!$C:$C,$C1173,purchase!$E:$E,$E1173,purchase!$G:$G,"&gt;="&amp;$F1173,purchase!$G:$G,"&lt;="&amp;$G1173)=0,"",_xlfn.MAXIFS(purchase!$G:$G,purchase!$C:$C,$C1173,purchase!$E:$E,$E1173,purchase!$G:$G,"&gt;="&amp;$F1173,purchase!$G:$G,"&lt;="&amp;$G1173))</f>
        <v/>
      </c>
      <c r="L1173" s="4" t="n"/>
      <c r="M1173" s="4" t="n"/>
      <c r="N1173" s="10">
        <f>IF(M1173="","",SUMIFS(purchase!$N:$N,purchase!$C:$C,$C1173,purchase!$E:$E,$E1173,purchase!$G:$G,"&gt;="&amp;$F1173,purchase!$G:$G,"&lt;="&amp;$G1173))</f>
        <v/>
      </c>
      <c r="O1173" s="10">
        <f>IF(M1173="","",M1173-N1173)</f>
        <v/>
      </c>
      <c r="P1173" s="11">
        <f>IF(M1173=0,"",N1173/M1173)</f>
        <v/>
      </c>
      <c r="Q1173" s="12">
        <f>IF(OR(G1173="",O1173=""),"",
IF(AND(G1173&lt;TODAY(),O1173&gt;0),"YES","NO"))</f>
        <v/>
      </c>
      <c r="R1173" s="13" t="n"/>
      <c r="S1173" s="14" t="n"/>
      <c r="T1173" s="15">
        <f>IF(Q1173="YES", IF(R1173="Company",L1173*(1+S1173),IF(R1173="Vendor",L1173*(1-S1173),"")),"")</f>
        <v/>
      </c>
      <c r="U1173" s="15">
        <f>IF(Q1173="YES",O1173*T1173,"")</f>
        <v/>
      </c>
      <c r="V1173" s="16" t="n"/>
      <c r="W1173" s="17">
        <f>IF(Q1173="YES",G1173+V1173,"")</f>
        <v/>
      </c>
      <c r="X1173" s="18">
        <f>IF(Q1173="YES",IF(TODAY()&gt;W1173,"OVERDUE","WITHIN TIME"),"")</f>
        <v/>
      </c>
    </row>
    <row r="1174">
      <c r="A1174" s="3" t="n">
        <v>1170</v>
      </c>
      <c r="B1174" s="4" t="n"/>
      <c r="C1174" s="4" t="n"/>
      <c r="D1174" s="5">
        <f>IF(E1174="NRFC","Natural Rubber Field Coagulam","")</f>
        <v/>
      </c>
      <c r="E1174" s="4" t="n"/>
      <c r="F1174" s="6" t="n"/>
      <c r="G1174" s="6" t="n"/>
      <c r="H1174" s="7">
        <f>IF(G1174="","",G1174-TODAY())</f>
        <v/>
      </c>
      <c r="I1174" s="8">
        <f>IF(G1174="","",
IF(G1174&lt;TODAY(),
IF(O1174&gt;0,"Violated","Completed"),
IF(H1174&lt;=7,"Expiring Soon",
"Active")))</f>
        <v/>
      </c>
      <c r="J1174" s="8">
        <f>IF(C1174="","",COUNTIFS(purchase!$C:$C,$C1174,purchase!$E:$E,$E1174,purchase!$G:$G,"&gt;="&amp;$F1174,purchase!$G:$G,"&lt;="&amp;$G1174))</f>
        <v/>
      </c>
      <c r="K1174" s="9">
        <f>IF(COUNTIFS(purchase!$C:$C,$C1174,purchase!$E:$E,$E1174,purchase!$G:$G,"&gt;="&amp;$F1174,purchase!$G:$G,"&lt;="&amp;$G1174)=0,"",_xlfn.MAXIFS(purchase!$G:$G,purchase!$C:$C,$C1174,purchase!$E:$E,$E1174,purchase!$G:$G,"&gt;="&amp;$F1174,purchase!$G:$G,"&lt;="&amp;$G1174))</f>
        <v/>
      </c>
      <c r="L1174" s="4" t="n"/>
      <c r="M1174" s="4" t="n"/>
      <c r="N1174" s="10">
        <f>IF(M1174="","",SUMIFS(purchase!$N:$N,purchase!$C:$C,$C1174,purchase!$E:$E,$E1174,purchase!$G:$G,"&gt;="&amp;$F1174,purchase!$G:$G,"&lt;="&amp;$G1174))</f>
        <v/>
      </c>
      <c r="O1174" s="10">
        <f>IF(M1174="","",M1174-N1174)</f>
        <v/>
      </c>
      <c r="P1174" s="11">
        <f>IF(M1174=0,"",N1174/M1174)</f>
        <v/>
      </c>
      <c r="Q1174" s="12">
        <f>IF(OR(G1174="",O1174=""),"",
IF(AND(G1174&lt;TODAY(),O1174&gt;0),"YES","NO"))</f>
        <v/>
      </c>
      <c r="R1174" s="13" t="n"/>
      <c r="S1174" s="14" t="n"/>
      <c r="T1174" s="15">
        <f>IF(Q1174="YES", IF(R1174="Company",L1174*(1+S1174),IF(R1174="Vendor",L1174*(1-S1174),"")),"")</f>
        <v/>
      </c>
      <c r="U1174" s="15">
        <f>IF(Q1174="YES",O1174*T1174,"")</f>
        <v/>
      </c>
      <c r="V1174" s="16" t="n"/>
      <c r="W1174" s="17">
        <f>IF(Q1174="YES",G1174+V1174,"")</f>
        <v/>
      </c>
      <c r="X1174" s="18">
        <f>IF(Q1174="YES",IF(TODAY()&gt;W1174,"OVERDUE","WITHIN TIME"),"")</f>
        <v/>
      </c>
    </row>
    <row r="1175">
      <c r="A1175" s="3" t="n">
        <v>1171</v>
      </c>
      <c r="B1175" s="4" t="n"/>
      <c r="C1175" s="4" t="n"/>
      <c r="D1175" s="5">
        <f>IF(E1175="NRFC","Natural Rubber Field Coagulam","")</f>
        <v/>
      </c>
      <c r="E1175" s="4" t="n"/>
      <c r="F1175" s="6" t="n"/>
      <c r="G1175" s="6" t="n"/>
      <c r="H1175" s="7">
        <f>IF(G1175="","",G1175-TODAY())</f>
        <v/>
      </c>
      <c r="I1175" s="8">
        <f>IF(G1175="","",
IF(G1175&lt;TODAY(),
IF(O1175&gt;0,"Violated","Completed"),
IF(H1175&lt;=7,"Expiring Soon",
"Active")))</f>
        <v/>
      </c>
      <c r="J1175" s="8">
        <f>IF(C1175="","",COUNTIFS(purchase!$C:$C,$C1175,purchase!$E:$E,$E1175,purchase!$G:$G,"&gt;="&amp;$F1175,purchase!$G:$G,"&lt;="&amp;$G1175))</f>
        <v/>
      </c>
      <c r="K1175" s="9">
        <f>IF(COUNTIFS(purchase!$C:$C,$C1175,purchase!$E:$E,$E1175,purchase!$G:$G,"&gt;="&amp;$F1175,purchase!$G:$G,"&lt;="&amp;$G1175)=0,"",_xlfn.MAXIFS(purchase!$G:$G,purchase!$C:$C,$C1175,purchase!$E:$E,$E1175,purchase!$G:$G,"&gt;="&amp;$F1175,purchase!$G:$G,"&lt;="&amp;$G1175))</f>
        <v/>
      </c>
      <c r="L1175" s="4" t="n"/>
      <c r="M1175" s="4" t="n"/>
      <c r="N1175" s="10">
        <f>IF(M1175="","",SUMIFS(purchase!$N:$N,purchase!$C:$C,$C1175,purchase!$E:$E,$E1175,purchase!$G:$G,"&gt;="&amp;$F1175,purchase!$G:$G,"&lt;="&amp;$G1175))</f>
        <v/>
      </c>
      <c r="O1175" s="10">
        <f>IF(M1175="","",M1175-N1175)</f>
        <v/>
      </c>
      <c r="P1175" s="11">
        <f>IF(M1175=0,"",N1175/M1175)</f>
        <v/>
      </c>
      <c r="Q1175" s="12">
        <f>IF(OR(G1175="",O1175=""),"",
IF(AND(G1175&lt;TODAY(),O1175&gt;0),"YES","NO"))</f>
        <v/>
      </c>
      <c r="R1175" s="13" t="n"/>
      <c r="S1175" s="14" t="n"/>
      <c r="T1175" s="15">
        <f>IF(Q1175="YES", IF(R1175="Company",L1175*(1+S1175),IF(R1175="Vendor",L1175*(1-S1175),"")),"")</f>
        <v/>
      </c>
      <c r="U1175" s="15">
        <f>IF(Q1175="YES",O1175*T1175,"")</f>
        <v/>
      </c>
      <c r="V1175" s="16" t="n"/>
      <c r="W1175" s="17">
        <f>IF(Q1175="YES",G1175+V1175,"")</f>
        <v/>
      </c>
      <c r="X1175" s="18">
        <f>IF(Q1175="YES",IF(TODAY()&gt;W1175,"OVERDUE","WITHIN TIME"),"")</f>
        <v/>
      </c>
    </row>
    <row r="1176">
      <c r="A1176" s="3" t="n">
        <v>1172</v>
      </c>
      <c r="B1176" s="4" t="n"/>
      <c r="C1176" s="4" t="n"/>
      <c r="D1176" s="5">
        <f>IF(E1176="NRFC","Natural Rubber Field Coagulam","")</f>
        <v/>
      </c>
      <c r="E1176" s="4" t="n"/>
      <c r="F1176" s="6" t="n"/>
      <c r="G1176" s="6" t="n"/>
      <c r="H1176" s="7">
        <f>IF(G1176="","",G1176-TODAY())</f>
        <v/>
      </c>
      <c r="I1176" s="8">
        <f>IF(G1176="","",
IF(G1176&lt;TODAY(),
IF(O1176&gt;0,"Violated","Completed"),
IF(H1176&lt;=7,"Expiring Soon",
"Active")))</f>
        <v/>
      </c>
      <c r="J1176" s="8">
        <f>IF(C1176="","",COUNTIFS(purchase!$C:$C,$C1176,purchase!$E:$E,$E1176,purchase!$G:$G,"&gt;="&amp;$F1176,purchase!$G:$G,"&lt;="&amp;$G1176))</f>
        <v/>
      </c>
      <c r="K1176" s="9">
        <f>IF(COUNTIFS(purchase!$C:$C,$C1176,purchase!$E:$E,$E1176,purchase!$G:$G,"&gt;="&amp;$F1176,purchase!$G:$G,"&lt;="&amp;$G1176)=0,"",_xlfn.MAXIFS(purchase!$G:$G,purchase!$C:$C,$C1176,purchase!$E:$E,$E1176,purchase!$G:$G,"&gt;="&amp;$F1176,purchase!$G:$G,"&lt;="&amp;$G1176))</f>
        <v/>
      </c>
      <c r="L1176" s="4" t="n"/>
      <c r="M1176" s="4" t="n"/>
      <c r="N1176" s="10">
        <f>IF(M1176="","",SUMIFS(purchase!$N:$N,purchase!$C:$C,$C1176,purchase!$E:$E,$E1176,purchase!$G:$G,"&gt;="&amp;$F1176,purchase!$G:$G,"&lt;="&amp;$G1176))</f>
        <v/>
      </c>
      <c r="O1176" s="10">
        <f>IF(M1176="","",M1176-N1176)</f>
        <v/>
      </c>
      <c r="P1176" s="11">
        <f>IF(M1176=0,"",N1176/M1176)</f>
        <v/>
      </c>
      <c r="Q1176" s="12">
        <f>IF(OR(G1176="",O1176=""),"",
IF(AND(G1176&lt;TODAY(),O1176&gt;0),"YES","NO"))</f>
        <v/>
      </c>
      <c r="R1176" s="13" t="n"/>
      <c r="S1176" s="14" t="n"/>
      <c r="T1176" s="15">
        <f>IF(Q1176="YES", IF(R1176="Company",L1176*(1+S1176),IF(R1176="Vendor",L1176*(1-S1176),"")),"")</f>
        <v/>
      </c>
      <c r="U1176" s="15">
        <f>IF(Q1176="YES",O1176*T1176,"")</f>
        <v/>
      </c>
      <c r="V1176" s="16" t="n"/>
      <c r="W1176" s="17">
        <f>IF(Q1176="YES",G1176+V1176,"")</f>
        <v/>
      </c>
      <c r="X1176" s="18">
        <f>IF(Q1176="YES",IF(TODAY()&gt;W1176,"OVERDUE","WITHIN TIME"),"")</f>
        <v/>
      </c>
    </row>
    <row r="1177">
      <c r="A1177" s="3" t="n">
        <v>1173</v>
      </c>
      <c r="B1177" s="4" t="n"/>
      <c r="C1177" s="4" t="n"/>
      <c r="D1177" s="5">
        <f>IF(E1177="NRFC","Natural Rubber Field Coagulam","")</f>
        <v/>
      </c>
      <c r="E1177" s="4" t="n"/>
      <c r="F1177" s="6" t="n"/>
      <c r="G1177" s="6" t="n"/>
      <c r="H1177" s="7">
        <f>IF(G1177="","",G1177-TODAY())</f>
        <v/>
      </c>
      <c r="I1177" s="8">
        <f>IF(G1177="","",
IF(G1177&lt;TODAY(),
IF(O1177&gt;0,"Violated","Completed"),
IF(H1177&lt;=7,"Expiring Soon",
"Active")))</f>
        <v/>
      </c>
      <c r="J1177" s="8">
        <f>IF(C1177="","",COUNTIFS(purchase!$C:$C,$C1177,purchase!$E:$E,$E1177,purchase!$G:$G,"&gt;="&amp;$F1177,purchase!$G:$G,"&lt;="&amp;$G1177))</f>
        <v/>
      </c>
      <c r="K1177" s="9">
        <f>IF(COUNTIFS(purchase!$C:$C,$C1177,purchase!$E:$E,$E1177,purchase!$G:$G,"&gt;="&amp;$F1177,purchase!$G:$G,"&lt;="&amp;$G1177)=0,"",_xlfn.MAXIFS(purchase!$G:$G,purchase!$C:$C,$C1177,purchase!$E:$E,$E1177,purchase!$G:$G,"&gt;="&amp;$F1177,purchase!$G:$G,"&lt;="&amp;$G1177))</f>
        <v/>
      </c>
      <c r="L1177" s="4" t="n"/>
      <c r="M1177" s="4" t="n"/>
      <c r="N1177" s="10">
        <f>IF(M1177="","",SUMIFS(purchase!$N:$N,purchase!$C:$C,$C1177,purchase!$E:$E,$E1177,purchase!$G:$G,"&gt;="&amp;$F1177,purchase!$G:$G,"&lt;="&amp;$G1177))</f>
        <v/>
      </c>
      <c r="O1177" s="10">
        <f>IF(M1177="","",M1177-N1177)</f>
        <v/>
      </c>
      <c r="P1177" s="11">
        <f>IF(M1177=0,"",N1177/M1177)</f>
        <v/>
      </c>
      <c r="Q1177" s="12">
        <f>IF(OR(G1177="",O1177=""),"",
IF(AND(G1177&lt;TODAY(),O1177&gt;0),"YES","NO"))</f>
        <v/>
      </c>
      <c r="R1177" s="13" t="n"/>
      <c r="S1177" s="14" t="n"/>
      <c r="T1177" s="15">
        <f>IF(Q1177="YES", IF(R1177="Company",L1177*(1+S1177),IF(R1177="Vendor",L1177*(1-S1177),"")),"")</f>
        <v/>
      </c>
      <c r="U1177" s="15">
        <f>IF(Q1177="YES",O1177*T1177,"")</f>
        <v/>
      </c>
      <c r="V1177" s="16" t="n"/>
      <c r="W1177" s="17">
        <f>IF(Q1177="YES",G1177+V1177,"")</f>
        <v/>
      </c>
      <c r="X1177" s="18">
        <f>IF(Q1177="YES",IF(TODAY()&gt;W1177,"OVERDUE","WITHIN TIME"),"")</f>
        <v/>
      </c>
    </row>
    <row r="1178">
      <c r="A1178" s="3" t="n">
        <v>1174</v>
      </c>
      <c r="B1178" s="4" t="n"/>
      <c r="C1178" s="4" t="n"/>
      <c r="D1178" s="5">
        <f>IF(E1178="NRFC","Natural Rubber Field Coagulam","")</f>
        <v/>
      </c>
      <c r="E1178" s="4" t="n"/>
      <c r="F1178" s="6" t="n"/>
      <c r="G1178" s="6" t="n"/>
      <c r="H1178" s="7">
        <f>IF(G1178="","",G1178-TODAY())</f>
        <v/>
      </c>
      <c r="I1178" s="8">
        <f>IF(G1178="","",
IF(G1178&lt;TODAY(),
IF(O1178&gt;0,"Violated","Completed"),
IF(H1178&lt;=7,"Expiring Soon",
"Active")))</f>
        <v/>
      </c>
      <c r="J1178" s="8">
        <f>IF(C1178="","",COUNTIFS(purchase!$C:$C,$C1178,purchase!$E:$E,$E1178,purchase!$G:$G,"&gt;="&amp;$F1178,purchase!$G:$G,"&lt;="&amp;$G1178))</f>
        <v/>
      </c>
      <c r="K1178" s="9">
        <f>IF(COUNTIFS(purchase!$C:$C,$C1178,purchase!$E:$E,$E1178,purchase!$G:$G,"&gt;="&amp;$F1178,purchase!$G:$G,"&lt;="&amp;$G1178)=0,"",_xlfn.MAXIFS(purchase!$G:$G,purchase!$C:$C,$C1178,purchase!$E:$E,$E1178,purchase!$G:$G,"&gt;="&amp;$F1178,purchase!$G:$G,"&lt;="&amp;$G1178))</f>
        <v/>
      </c>
      <c r="L1178" s="4" t="n"/>
      <c r="M1178" s="4" t="n"/>
      <c r="N1178" s="10">
        <f>IF(M1178="","",SUMIFS(purchase!$N:$N,purchase!$C:$C,$C1178,purchase!$E:$E,$E1178,purchase!$G:$G,"&gt;="&amp;$F1178,purchase!$G:$G,"&lt;="&amp;$G1178))</f>
        <v/>
      </c>
      <c r="O1178" s="10">
        <f>IF(M1178="","",M1178-N1178)</f>
        <v/>
      </c>
      <c r="P1178" s="11">
        <f>IF(M1178=0,"",N1178/M1178)</f>
        <v/>
      </c>
      <c r="Q1178" s="12">
        <f>IF(OR(G1178="",O1178=""),"",
IF(AND(G1178&lt;TODAY(),O1178&gt;0),"YES","NO"))</f>
        <v/>
      </c>
      <c r="R1178" s="13" t="n"/>
      <c r="S1178" s="14" t="n"/>
      <c r="T1178" s="15">
        <f>IF(Q1178="YES", IF(R1178="Company",L1178*(1+S1178),IF(R1178="Vendor",L1178*(1-S1178),"")),"")</f>
        <v/>
      </c>
      <c r="U1178" s="15">
        <f>IF(Q1178="YES",O1178*T1178,"")</f>
        <v/>
      </c>
      <c r="V1178" s="16" t="n"/>
      <c r="W1178" s="17">
        <f>IF(Q1178="YES",G1178+V1178,"")</f>
        <v/>
      </c>
      <c r="X1178" s="18">
        <f>IF(Q1178="YES",IF(TODAY()&gt;W1178,"OVERDUE","WITHIN TIME"),"")</f>
        <v/>
      </c>
    </row>
    <row r="1179">
      <c r="A1179" s="3" t="n">
        <v>1175</v>
      </c>
      <c r="B1179" s="4" t="n"/>
      <c r="C1179" s="4" t="n"/>
      <c r="D1179" s="5">
        <f>IF(E1179="NRFC","Natural Rubber Field Coagulam","")</f>
        <v/>
      </c>
      <c r="E1179" s="4" t="n"/>
      <c r="F1179" s="6" t="n"/>
      <c r="G1179" s="6" t="n"/>
      <c r="H1179" s="7">
        <f>IF(G1179="","",G1179-TODAY())</f>
        <v/>
      </c>
      <c r="I1179" s="8">
        <f>IF(G1179="","",
IF(G1179&lt;TODAY(),
IF(O1179&gt;0,"Violated","Completed"),
IF(H1179&lt;=7,"Expiring Soon",
"Active")))</f>
        <v/>
      </c>
      <c r="J1179" s="8">
        <f>IF(C1179="","",COUNTIFS(purchase!$C:$C,$C1179,purchase!$E:$E,$E1179,purchase!$G:$G,"&gt;="&amp;$F1179,purchase!$G:$G,"&lt;="&amp;$G1179))</f>
        <v/>
      </c>
      <c r="K1179" s="9">
        <f>IF(COUNTIFS(purchase!$C:$C,$C1179,purchase!$E:$E,$E1179,purchase!$G:$G,"&gt;="&amp;$F1179,purchase!$G:$G,"&lt;="&amp;$G1179)=0,"",_xlfn.MAXIFS(purchase!$G:$G,purchase!$C:$C,$C1179,purchase!$E:$E,$E1179,purchase!$G:$G,"&gt;="&amp;$F1179,purchase!$G:$G,"&lt;="&amp;$G1179))</f>
        <v/>
      </c>
      <c r="L1179" s="4" t="n"/>
      <c r="M1179" s="4" t="n"/>
      <c r="N1179" s="10">
        <f>IF(M1179="","",SUMIFS(purchase!$N:$N,purchase!$C:$C,$C1179,purchase!$E:$E,$E1179,purchase!$G:$G,"&gt;="&amp;$F1179,purchase!$G:$G,"&lt;="&amp;$G1179))</f>
        <v/>
      </c>
      <c r="O1179" s="10">
        <f>IF(M1179="","",M1179-N1179)</f>
        <v/>
      </c>
      <c r="P1179" s="11">
        <f>IF(M1179=0,"",N1179/M1179)</f>
        <v/>
      </c>
      <c r="Q1179" s="12">
        <f>IF(OR(G1179="",O1179=""),"",
IF(AND(G1179&lt;TODAY(),O1179&gt;0),"YES","NO"))</f>
        <v/>
      </c>
      <c r="R1179" s="13" t="n"/>
      <c r="S1179" s="14" t="n"/>
      <c r="T1179" s="15">
        <f>IF(Q1179="YES", IF(R1179="Company",L1179*(1+S1179),IF(R1179="Vendor",L1179*(1-S1179),"")),"")</f>
        <v/>
      </c>
      <c r="U1179" s="15">
        <f>IF(Q1179="YES",O1179*T1179,"")</f>
        <v/>
      </c>
      <c r="V1179" s="16" t="n"/>
      <c r="W1179" s="17">
        <f>IF(Q1179="YES",G1179+V1179,"")</f>
        <v/>
      </c>
      <c r="X1179" s="18">
        <f>IF(Q1179="YES",IF(TODAY()&gt;W1179,"OVERDUE","WITHIN TIME"),"")</f>
        <v/>
      </c>
    </row>
    <row r="1180">
      <c r="A1180" s="3" t="n">
        <v>1176</v>
      </c>
      <c r="B1180" s="4" t="n"/>
      <c r="C1180" s="4" t="n"/>
      <c r="D1180" s="5">
        <f>IF(E1180="NRFC","Natural Rubber Field Coagulam","")</f>
        <v/>
      </c>
      <c r="E1180" s="4" t="n"/>
      <c r="F1180" s="6" t="n"/>
      <c r="G1180" s="6" t="n"/>
      <c r="H1180" s="7">
        <f>IF(G1180="","",G1180-TODAY())</f>
        <v/>
      </c>
      <c r="I1180" s="8">
        <f>IF(G1180="","",
IF(G1180&lt;TODAY(),
IF(O1180&gt;0,"Violated","Completed"),
IF(H1180&lt;=7,"Expiring Soon",
"Active")))</f>
        <v/>
      </c>
      <c r="J1180" s="8">
        <f>IF(C1180="","",COUNTIFS(purchase!$C:$C,$C1180,purchase!$E:$E,$E1180,purchase!$G:$G,"&gt;="&amp;$F1180,purchase!$G:$G,"&lt;="&amp;$G1180))</f>
        <v/>
      </c>
      <c r="K1180" s="9">
        <f>IF(COUNTIFS(purchase!$C:$C,$C1180,purchase!$E:$E,$E1180,purchase!$G:$G,"&gt;="&amp;$F1180,purchase!$G:$G,"&lt;="&amp;$G1180)=0,"",_xlfn.MAXIFS(purchase!$G:$G,purchase!$C:$C,$C1180,purchase!$E:$E,$E1180,purchase!$G:$G,"&gt;="&amp;$F1180,purchase!$G:$G,"&lt;="&amp;$G1180))</f>
        <v/>
      </c>
      <c r="L1180" s="4" t="n"/>
      <c r="M1180" s="4" t="n"/>
      <c r="N1180" s="10">
        <f>IF(M1180="","",SUMIFS(purchase!$N:$N,purchase!$C:$C,$C1180,purchase!$E:$E,$E1180,purchase!$G:$G,"&gt;="&amp;$F1180,purchase!$G:$G,"&lt;="&amp;$G1180))</f>
        <v/>
      </c>
      <c r="O1180" s="10">
        <f>IF(M1180="","",M1180-N1180)</f>
        <v/>
      </c>
      <c r="P1180" s="11">
        <f>IF(M1180=0,"",N1180/M1180)</f>
        <v/>
      </c>
      <c r="Q1180" s="12">
        <f>IF(OR(G1180="",O1180=""),"",
IF(AND(G1180&lt;TODAY(),O1180&gt;0),"YES","NO"))</f>
        <v/>
      </c>
      <c r="R1180" s="13" t="n"/>
      <c r="S1180" s="14" t="n"/>
      <c r="T1180" s="15">
        <f>IF(Q1180="YES", IF(R1180="Company",L1180*(1+S1180),IF(R1180="Vendor",L1180*(1-S1180),"")),"")</f>
        <v/>
      </c>
      <c r="U1180" s="15">
        <f>IF(Q1180="YES",O1180*T1180,"")</f>
        <v/>
      </c>
      <c r="V1180" s="16" t="n"/>
      <c r="W1180" s="17">
        <f>IF(Q1180="YES",G1180+V1180,"")</f>
        <v/>
      </c>
      <c r="X1180" s="18">
        <f>IF(Q1180="YES",IF(TODAY()&gt;W1180,"OVERDUE","WITHIN TIME"),"")</f>
        <v/>
      </c>
    </row>
    <row r="1181">
      <c r="A1181" s="3" t="n">
        <v>1177</v>
      </c>
      <c r="B1181" s="4" t="n"/>
      <c r="C1181" s="4" t="n"/>
      <c r="D1181" s="5">
        <f>IF(E1181="NRFC","Natural Rubber Field Coagulam","")</f>
        <v/>
      </c>
      <c r="E1181" s="4" t="n"/>
      <c r="F1181" s="6" t="n"/>
      <c r="G1181" s="6" t="n"/>
      <c r="H1181" s="7">
        <f>IF(G1181="","",G1181-TODAY())</f>
        <v/>
      </c>
      <c r="I1181" s="8">
        <f>IF(G1181="","",
IF(G1181&lt;TODAY(),
IF(O1181&gt;0,"Violated","Completed"),
IF(H1181&lt;=7,"Expiring Soon",
"Active")))</f>
        <v/>
      </c>
      <c r="J1181" s="8">
        <f>IF(C1181="","",COUNTIFS(purchase!$C:$C,$C1181,purchase!$E:$E,$E1181,purchase!$G:$G,"&gt;="&amp;$F1181,purchase!$G:$G,"&lt;="&amp;$G1181))</f>
        <v/>
      </c>
      <c r="K1181" s="9">
        <f>IF(COUNTIFS(purchase!$C:$C,$C1181,purchase!$E:$E,$E1181,purchase!$G:$G,"&gt;="&amp;$F1181,purchase!$G:$G,"&lt;="&amp;$G1181)=0,"",_xlfn.MAXIFS(purchase!$G:$G,purchase!$C:$C,$C1181,purchase!$E:$E,$E1181,purchase!$G:$G,"&gt;="&amp;$F1181,purchase!$G:$G,"&lt;="&amp;$G1181))</f>
        <v/>
      </c>
      <c r="L1181" s="4" t="n"/>
      <c r="M1181" s="4" t="n"/>
      <c r="N1181" s="10">
        <f>IF(M1181="","",SUMIFS(purchase!$N:$N,purchase!$C:$C,$C1181,purchase!$E:$E,$E1181,purchase!$G:$G,"&gt;="&amp;$F1181,purchase!$G:$G,"&lt;="&amp;$G1181))</f>
        <v/>
      </c>
      <c r="O1181" s="10">
        <f>IF(M1181="","",M1181-N1181)</f>
        <v/>
      </c>
      <c r="P1181" s="11">
        <f>IF(M1181=0,"",N1181/M1181)</f>
        <v/>
      </c>
      <c r="Q1181" s="12">
        <f>IF(OR(G1181="",O1181=""),"",
IF(AND(G1181&lt;TODAY(),O1181&gt;0),"YES","NO"))</f>
        <v/>
      </c>
      <c r="R1181" s="13" t="n"/>
      <c r="S1181" s="14" t="n"/>
      <c r="T1181" s="15">
        <f>IF(Q1181="YES", IF(R1181="Company",L1181*(1+S1181),IF(R1181="Vendor",L1181*(1-S1181),"")),"")</f>
        <v/>
      </c>
      <c r="U1181" s="15">
        <f>IF(Q1181="YES",O1181*T1181,"")</f>
        <v/>
      </c>
      <c r="V1181" s="16" t="n"/>
      <c r="W1181" s="17">
        <f>IF(Q1181="YES",G1181+V1181,"")</f>
        <v/>
      </c>
      <c r="X1181" s="18">
        <f>IF(Q1181="YES",IF(TODAY()&gt;W1181,"OVERDUE","WITHIN TIME"),"")</f>
        <v/>
      </c>
    </row>
    <row r="1182">
      <c r="A1182" s="3" t="n">
        <v>1178</v>
      </c>
      <c r="B1182" s="4" t="n"/>
      <c r="C1182" s="4" t="n"/>
      <c r="D1182" s="5">
        <f>IF(E1182="NRFC","Natural Rubber Field Coagulam","")</f>
        <v/>
      </c>
      <c r="E1182" s="4" t="n"/>
      <c r="F1182" s="6" t="n"/>
      <c r="G1182" s="6" t="n"/>
      <c r="H1182" s="7">
        <f>IF(G1182="","",G1182-TODAY())</f>
        <v/>
      </c>
      <c r="I1182" s="8">
        <f>IF(G1182="","",
IF(G1182&lt;TODAY(),
IF(O1182&gt;0,"Violated","Completed"),
IF(H1182&lt;=7,"Expiring Soon",
"Active")))</f>
        <v/>
      </c>
      <c r="J1182" s="8">
        <f>IF(C1182="","",COUNTIFS(purchase!$C:$C,$C1182,purchase!$E:$E,$E1182,purchase!$G:$G,"&gt;="&amp;$F1182,purchase!$G:$G,"&lt;="&amp;$G1182))</f>
        <v/>
      </c>
      <c r="K1182" s="9">
        <f>IF(COUNTIFS(purchase!$C:$C,$C1182,purchase!$E:$E,$E1182,purchase!$G:$G,"&gt;="&amp;$F1182,purchase!$G:$G,"&lt;="&amp;$G1182)=0,"",_xlfn.MAXIFS(purchase!$G:$G,purchase!$C:$C,$C1182,purchase!$E:$E,$E1182,purchase!$G:$G,"&gt;="&amp;$F1182,purchase!$G:$G,"&lt;="&amp;$G1182))</f>
        <v/>
      </c>
      <c r="L1182" s="4" t="n"/>
      <c r="M1182" s="4" t="n"/>
      <c r="N1182" s="10">
        <f>IF(M1182="","",SUMIFS(purchase!$N:$N,purchase!$C:$C,$C1182,purchase!$E:$E,$E1182,purchase!$G:$G,"&gt;="&amp;$F1182,purchase!$G:$G,"&lt;="&amp;$G1182))</f>
        <v/>
      </c>
      <c r="O1182" s="10">
        <f>IF(M1182="","",M1182-N1182)</f>
        <v/>
      </c>
      <c r="P1182" s="11">
        <f>IF(M1182=0,"",N1182/M1182)</f>
        <v/>
      </c>
      <c r="Q1182" s="12">
        <f>IF(OR(G1182="",O1182=""),"",
IF(AND(G1182&lt;TODAY(),O1182&gt;0),"YES","NO"))</f>
        <v/>
      </c>
      <c r="R1182" s="13" t="n"/>
      <c r="S1182" s="14" t="n"/>
      <c r="T1182" s="15">
        <f>IF(Q1182="YES", IF(R1182="Company",L1182*(1+S1182),IF(R1182="Vendor",L1182*(1-S1182),"")),"")</f>
        <v/>
      </c>
      <c r="U1182" s="15">
        <f>IF(Q1182="YES",O1182*T1182,"")</f>
        <v/>
      </c>
      <c r="V1182" s="16" t="n"/>
      <c r="W1182" s="17">
        <f>IF(Q1182="YES",G1182+V1182,"")</f>
        <v/>
      </c>
      <c r="X1182" s="18">
        <f>IF(Q1182="YES",IF(TODAY()&gt;W1182,"OVERDUE","WITHIN TIME"),"")</f>
        <v/>
      </c>
    </row>
    <row r="1183">
      <c r="A1183" s="3" t="n">
        <v>1179</v>
      </c>
      <c r="B1183" s="4" t="n"/>
      <c r="C1183" s="4" t="n"/>
      <c r="D1183" s="5">
        <f>IF(E1183="NRFC","Natural Rubber Field Coagulam","")</f>
        <v/>
      </c>
      <c r="E1183" s="4" t="n"/>
      <c r="F1183" s="6" t="n"/>
      <c r="G1183" s="6" t="n"/>
      <c r="H1183" s="7">
        <f>IF(G1183="","",G1183-TODAY())</f>
        <v/>
      </c>
      <c r="I1183" s="8">
        <f>IF(G1183="","",
IF(G1183&lt;TODAY(),
IF(O1183&gt;0,"Violated","Completed"),
IF(H1183&lt;=7,"Expiring Soon",
"Active")))</f>
        <v/>
      </c>
      <c r="J1183" s="8">
        <f>IF(C1183="","",COUNTIFS(purchase!$C:$C,$C1183,purchase!$E:$E,$E1183,purchase!$G:$G,"&gt;="&amp;$F1183,purchase!$G:$G,"&lt;="&amp;$G1183))</f>
        <v/>
      </c>
      <c r="K1183" s="9">
        <f>IF(COUNTIFS(purchase!$C:$C,$C1183,purchase!$E:$E,$E1183,purchase!$G:$G,"&gt;="&amp;$F1183,purchase!$G:$G,"&lt;="&amp;$G1183)=0,"",_xlfn.MAXIFS(purchase!$G:$G,purchase!$C:$C,$C1183,purchase!$E:$E,$E1183,purchase!$G:$G,"&gt;="&amp;$F1183,purchase!$G:$G,"&lt;="&amp;$G1183))</f>
        <v/>
      </c>
      <c r="L1183" s="4" t="n"/>
      <c r="M1183" s="4" t="n"/>
      <c r="N1183" s="10">
        <f>IF(M1183="","",SUMIFS(purchase!$N:$N,purchase!$C:$C,$C1183,purchase!$E:$E,$E1183,purchase!$G:$G,"&gt;="&amp;$F1183,purchase!$G:$G,"&lt;="&amp;$G1183))</f>
        <v/>
      </c>
      <c r="O1183" s="10">
        <f>IF(M1183="","",M1183-N1183)</f>
        <v/>
      </c>
      <c r="P1183" s="11">
        <f>IF(M1183=0,"",N1183/M1183)</f>
        <v/>
      </c>
      <c r="Q1183" s="12">
        <f>IF(OR(G1183="",O1183=""),"",
IF(AND(G1183&lt;TODAY(),O1183&gt;0),"YES","NO"))</f>
        <v/>
      </c>
      <c r="R1183" s="13" t="n"/>
      <c r="S1183" s="14" t="n"/>
      <c r="T1183" s="15">
        <f>IF(Q1183="YES", IF(R1183="Company",L1183*(1+S1183),IF(R1183="Vendor",L1183*(1-S1183),"")),"")</f>
        <v/>
      </c>
      <c r="U1183" s="15">
        <f>IF(Q1183="YES",O1183*T1183,"")</f>
        <v/>
      </c>
      <c r="V1183" s="16" t="n"/>
      <c r="W1183" s="17">
        <f>IF(Q1183="YES",G1183+V1183,"")</f>
        <v/>
      </c>
      <c r="X1183" s="18">
        <f>IF(Q1183="YES",IF(TODAY()&gt;W1183,"OVERDUE","WITHIN TIME"),"")</f>
        <v/>
      </c>
    </row>
    <row r="1184">
      <c r="A1184" s="3" t="n">
        <v>1180</v>
      </c>
      <c r="B1184" s="4" t="n"/>
      <c r="C1184" s="4" t="n"/>
      <c r="D1184" s="5">
        <f>IF(E1184="NRFC","Natural Rubber Field Coagulam","")</f>
        <v/>
      </c>
      <c r="E1184" s="4" t="n"/>
      <c r="F1184" s="6" t="n"/>
      <c r="G1184" s="6" t="n"/>
      <c r="H1184" s="7">
        <f>IF(G1184="","",G1184-TODAY())</f>
        <v/>
      </c>
      <c r="I1184" s="8">
        <f>IF(G1184="","",
IF(G1184&lt;TODAY(),
IF(O1184&gt;0,"Violated","Completed"),
IF(H1184&lt;=7,"Expiring Soon",
"Active")))</f>
        <v/>
      </c>
      <c r="J1184" s="8">
        <f>IF(C1184="","",COUNTIFS(purchase!$C:$C,$C1184,purchase!$E:$E,$E1184,purchase!$G:$G,"&gt;="&amp;$F1184,purchase!$G:$G,"&lt;="&amp;$G1184))</f>
        <v/>
      </c>
      <c r="K1184" s="9">
        <f>IF(COUNTIFS(purchase!$C:$C,$C1184,purchase!$E:$E,$E1184,purchase!$G:$G,"&gt;="&amp;$F1184,purchase!$G:$G,"&lt;="&amp;$G1184)=0,"",_xlfn.MAXIFS(purchase!$G:$G,purchase!$C:$C,$C1184,purchase!$E:$E,$E1184,purchase!$G:$G,"&gt;="&amp;$F1184,purchase!$G:$G,"&lt;="&amp;$G1184))</f>
        <v/>
      </c>
      <c r="L1184" s="4" t="n"/>
      <c r="M1184" s="4" t="n"/>
      <c r="N1184" s="10">
        <f>IF(M1184="","",SUMIFS(purchase!$N:$N,purchase!$C:$C,$C1184,purchase!$E:$E,$E1184,purchase!$G:$G,"&gt;="&amp;$F1184,purchase!$G:$G,"&lt;="&amp;$G1184))</f>
        <v/>
      </c>
      <c r="O1184" s="10">
        <f>IF(M1184="","",M1184-N1184)</f>
        <v/>
      </c>
      <c r="P1184" s="11">
        <f>IF(M1184=0,"",N1184/M1184)</f>
        <v/>
      </c>
      <c r="Q1184" s="12">
        <f>IF(OR(G1184="",O1184=""),"",
IF(AND(G1184&lt;TODAY(),O1184&gt;0),"YES","NO"))</f>
        <v/>
      </c>
      <c r="R1184" s="13" t="n"/>
      <c r="S1184" s="14" t="n"/>
      <c r="T1184" s="15">
        <f>IF(Q1184="YES", IF(R1184="Company",L1184*(1+S1184),IF(R1184="Vendor",L1184*(1-S1184),"")),"")</f>
        <v/>
      </c>
      <c r="U1184" s="15">
        <f>IF(Q1184="YES",O1184*T1184,"")</f>
        <v/>
      </c>
      <c r="V1184" s="16" t="n"/>
      <c r="W1184" s="17">
        <f>IF(Q1184="YES",G1184+V1184,"")</f>
        <v/>
      </c>
      <c r="X1184" s="18">
        <f>IF(Q1184="YES",IF(TODAY()&gt;W1184,"OVERDUE","WITHIN TIME"),"")</f>
        <v/>
      </c>
    </row>
    <row r="1185">
      <c r="A1185" s="3" t="n">
        <v>1181</v>
      </c>
      <c r="B1185" s="4" t="n"/>
      <c r="C1185" s="4" t="n"/>
      <c r="D1185" s="5">
        <f>IF(E1185="NRFC","Natural Rubber Field Coagulam","")</f>
        <v/>
      </c>
      <c r="E1185" s="4" t="n"/>
      <c r="F1185" s="6" t="n"/>
      <c r="G1185" s="6" t="n"/>
      <c r="H1185" s="7">
        <f>IF(G1185="","",G1185-TODAY())</f>
        <v/>
      </c>
      <c r="I1185" s="8">
        <f>IF(G1185="","",
IF(G1185&lt;TODAY(),
IF(O1185&gt;0,"Violated","Completed"),
IF(H1185&lt;=7,"Expiring Soon",
"Active")))</f>
        <v/>
      </c>
      <c r="J1185" s="8">
        <f>IF(C1185="","",COUNTIFS(purchase!$C:$C,$C1185,purchase!$E:$E,$E1185,purchase!$G:$G,"&gt;="&amp;$F1185,purchase!$G:$G,"&lt;="&amp;$G1185))</f>
        <v/>
      </c>
      <c r="K1185" s="9">
        <f>IF(COUNTIFS(purchase!$C:$C,$C1185,purchase!$E:$E,$E1185,purchase!$G:$G,"&gt;="&amp;$F1185,purchase!$G:$G,"&lt;="&amp;$G1185)=0,"",_xlfn.MAXIFS(purchase!$G:$G,purchase!$C:$C,$C1185,purchase!$E:$E,$E1185,purchase!$G:$G,"&gt;="&amp;$F1185,purchase!$G:$G,"&lt;="&amp;$G1185))</f>
        <v/>
      </c>
      <c r="L1185" s="4" t="n"/>
      <c r="M1185" s="4" t="n"/>
      <c r="N1185" s="10">
        <f>IF(M1185="","",SUMIFS(purchase!$N:$N,purchase!$C:$C,$C1185,purchase!$E:$E,$E1185,purchase!$G:$G,"&gt;="&amp;$F1185,purchase!$G:$G,"&lt;="&amp;$G1185))</f>
        <v/>
      </c>
      <c r="O1185" s="10">
        <f>IF(M1185="","",M1185-N1185)</f>
        <v/>
      </c>
      <c r="P1185" s="11">
        <f>IF(M1185=0,"",N1185/M1185)</f>
        <v/>
      </c>
      <c r="Q1185" s="12">
        <f>IF(OR(G1185="",O1185=""),"",
IF(AND(G1185&lt;TODAY(),O1185&gt;0),"YES","NO"))</f>
        <v/>
      </c>
      <c r="R1185" s="13" t="n"/>
      <c r="S1185" s="14" t="n"/>
      <c r="T1185" s="15">
        <f>IF(Q1185="YES", IF(R1185="Company",L1185*(1+S1185),IF(R1185="Vendor",L1185*(1-S1185),"")),"")</f>
        <v/>
      </c>
      <c r="U1185" s="15">
        <f>IF(Q1185="YES",O1185*T1185,"")</f>
        <v/>
      </c>
      <c r="V1185" s="16" t="n"/>
      <c r="W1185" s="17">
        <f>IF(Q1185="YES",G1185+V1185,"")</f>
        <v/>
      </c>
      <c r="X1185" s="18">
        <f>IF(Q1185="YES",IF(TODAY()&gt;W1185,"OVERDUE","WITHIN TIME"),"")</f>
        <v/>
      </c>
    </row>
    <row r="1186">
      <c r="A1186" s="3" t="n">
        <v>1182</v>
      </c>
      <c r="B1186" s="4" t="n"/>
      <c r="C1186" s="4" t="n"/>
      <c r="D1186" s="5">
        <f>IF(E1186="NRFC","Natural Rubber Field Coagulam","")</f>
        <v/>
      </c>
      <c r="E1186" s="4" t="n"/>
      <c r="F1186" s="6" t="n"/>
      <c r="G1186" s="6" t="n"/>
      <c r="H1186" s="7">
        <f>IF(G1186="","",G1186-TODAY())</f>
        <v/>
      </c>
      <c r="I1186" s="8">
        <f>IF(G1186="","",
IF(G1186&lt;TODAY(),
IF(O1186&gt;0,"Violated","Completed"),
IF(H1186&lt;=7,"Expiring Soon",
"Active")))</f>
        <v/>
      </c>
      <c r="J1186" s="8">
        <f>IF(C1186="","",COUNTIFS(purchase!$C:$C,$C1186,purchase!$E:$E,$E1186,purchase!$G:$G,"&gt;="&amp;$F1186,purchase!$G:$G,"&lt;="&amp;$G1186))</f>
        <v/>
      </c>
      <c r="K1186" s="9">
        <f>IF(COUNTIFS(purchase!$C:$C,$C1186,purchase!$E:$E,$E1186,purchase!$G:$G,"&gt;="&amp;$F1186,purchase!$G:$G,"&lt;="&amp;$G1186)=0,"",_xlfn.MAXIFS(purchase!$G:$G,purchase!$C:$C,$C1186,purchase!$E:$E,$E1186,purchase!$G:$G,"&gt;="&amp;$F1186,purchase!$G:$G,"&lt;="&amp;$G1186))</f>
        <v/>
      </c>
      <c r="L1186" s="4" t="n"/>
      <c r="M1186" s="4" t="n"/>
      <c r="N1186" s="10">
        <f>IF(M1186="","",SUMIFS(purchase!$N:$N,purchase!$C:$C,$C1186,purchase!$E:$E,$E1186,purchase!$G:$G,"&gt;="&amp;$F1186,purchase!$G:$G,"&lt;="&amp;$G1186))</f>
        <v/>
      </c>
      <c r="O1186" s="10">
        <f>IF(M1186="","",M1186-N1186)</f>
        <v/>
      </c>
      <c r="P1186" s="11">
        <f>IF(M1186=0,"",N1186/M1186)</f>
        <v/>
      </c>
      <c r="Q1186" s="12">
        <f>IF(OR(G1186="",O1186=""),"",
IF(AND(G1186&lt;TODAY(),O1186&gt;0),"YES","NO"))</f>
        <v/>
      </c>
      <c r="R1186" s="13" t="n"/>
      <c r="S1186" s="14" t="n"/>
      <c r="T1186" s="15">
        <f>IF(Q1186="YES", IF(R1186="Company",L1186*(1+S1186),IF(R1186="Vendor",L1186*(1-S1186),"")),"")</f>
        <v/>
      </c>
      <c r="U1186" s="15">
        <f>IF(Q1186="YES",O1186*T1186,"")</f>
        <v/>
      </c>
      <c r="V1186" s="16" t="n"/>
      <c r="W1186" s="17">
        <f>IF(Q1186="YES",G1186+V1186,"")</f>
        <v/>
      </c>
      <c r="X1186" s="18">
        <f>IF(Q1186="YES",IF(TODAY()&gt;W1186,"OVERDUE","WITHIN TIME"),"")</f>
        <v/>
      </c>
    </row>
    <row r="1187">
      <c r="A1187" s="3" t="n">
        <v>1183</v>
      </c>
      <c r="B1187" s="4" t="n"/>
      <c r="C1187" s="4" t="n"/>
      <c r="D1187" s="5">
        <f>IF(E1187="NRFC","Natural Rubber Field Coagulam","")</f>
        <v/>
      </c>
      <c r="E1187" s="4" t="n"/>
      <c r="F1187" s="6" t="n"/>
      <c r="G1187" s="6" t="n"/>
      <c r="H1187" s="7">
        <f>IF(G1187="","",G1187-TODAY())</f>
        <v/>
      </c>
      <c r="I1187" s="8">
        <f>IF(G1187="","",
IF(G1187&lt;TODAY(),
IF(O1187&gt;0,"Violated","Completed"),
IF(H1187&lt;=7,"Expiring Soon",
"Active")))</f>
        <v/>
      </c>
      <c r="J1187" s="8">
        <f>IF(C1187="","",COUNTIFS(purchase!$C:$C,$C1187,purchase!$E:$E,$E1187,purchase!$G:$G,"&gt;="&amp;$F1187,purchase!$G:$G,"&lt;="&amp;$G1187))</f>
        <v/>
      </c>
      <c r="K1187" s="9">
        <f>IF(COUNTIFS(purchase!$C:$C,$C1187,purchase!$E:$E,$E1187,purchase!$G:$G,"&gt;="&amp;$F1187,purchase!$G:$G,"&lt;="&amp;$G1187)=0,"",_xlfn.MAXIFS(purchase!$G:$G,purchase!$C:$C,$C1187,purchase!$E:$E,$E1187,purchase!$G:$G,"&gt;="&amp;$F1187,purchase!$G:$G,"&lt;="&amp;$G1187))</f>
        <v/>
      </c>
      <c r="L1187" s="4" t="n"/>
      <c r="M1187" s="4" t="n"/>
      <c r="N1187" s="10">
        <f>IF(M1187="","",SUMIFS(purchase!$N:$N,purchase!$C:$C,$C1187,purchase!$E:$E,$E1187,purchase!$G:$G,"&gt;="&amp;$F1187,purchase!$G:$G,"&lt;="&amp;$G1187))</f>
        <v/>
      </c>
      <c r="O1187" s="10">
        <f>IF(M1187="","",M1187-N1187)</f>
        <v/>
      </c>
      <c r="P1187" s="11">
        <f>IF(M1187=0,"",N1187/M1187)</f>
        <v/>
      </c>
      <c r="Q1187" s="12">
        <f>IF(OR(G1187="",O1187=""),"",
IF(AND(G1187&lt;TODAY(),O1187&gt;0),"YES","NO"))</f>
        <v/>
      </c>
      <c r="R1187" s="13" t="n"/>
      <c r="S1187" s="14" t="n"/>
      <c r="T1187" s="15">
        <f>IF(Q1187="YES", IF(R1187="Company",L1187*(1+S1187),IF(R1187="Vendor",L1187*(1-S1187),"")),"")</f>
        <v/>
      </c>
      <c r="U1187" s="15">
        <f>IF(Q1187="YES",O1187*T1187,"")</f>
        <v/>
      </c>
      <c r="V1187" s="16" t="n"/>
      <c r="W1187" s="17">
        <f>IF(Q1187="YES",G1187+V1187,"")</f>
        <v/>
      </c>
      <c r="X1187" s="18">
        <f>IF(Q1187="YES",IF(TODAY()&gt;W1187,"OVERDUE","WITHIN TIME"),"")</f>
        <v/>
      </c>
    </row>
    <row r="1188">
      <c r="A1188" s="3" t="n">
        <v>1184</v>
      </c>
      <c r="B1188" s="4" t="n"/>
      <c r="C1188" s="4" t="n"/>
      <c r="D1188" s="5">
        <f>IF(E1188="NRFC","Natural Rubber Field Coagulam","")</f>
        <v/>
      </c>
      <c r="E1188" s="4" t="n"/>
      <c r="F1188" s="6" t="n"/>
      <c r="G1188" s="6" t="n"/>
      <c r="H1188" s="7">
        <f>IF(G1188="","",G1188-TODAY())</f>
        <v/>
      </c>
      <c r="I1188" s="8">
        <f>IF(G1188="","",
IF(G1188&lt;TODAY(),
IF(O1188&gt;0,"Violated","Completed"),
IF(H1188&lt;=7,"Expiring Soon",
"Active")))</f>
        <v/>
      </c>
      <c r="J1188" s="8">
        <f>IF(C1188="","",COUNTIFS(purchase!$C:$C,$C1188,purchase!$E:$E,$E1188,purchase!$G:$G,"&gt;="&amp;$F1188,purchase!$G:$G,"&lt;="&amp;$G1188))</f>
        <v/>
      </c>
      <c r="K1188" s="9">
        <f>IF(COUNTIFS(purchase!$C:$C,$C1188,purchase!$E:$E,$E1188,purchase!$G:$G,"&gt;="&amp;$F1188,purchase!$G:$G,"&lt;="&amp;$G1188)=0,"",_xlfn.MAXIFS(purchase!$G:$G,purchase!$C:$C,$C1188,purchase!$E:$E,$E1188,purchase!$G:$G,"&gt;="&amp;$F1188,purchase!$G:$G,"&lt;="&amp;$G1188))</f>
        <v/>
      </c>
      <c r="L1188" s="4" t="n"/>
      <c r="M1188" s="4" t="n"/>
      <c r="N1188" s="10">
        <f>IF(M1188="","",SUMIFS(purchase!$N:$N,purchase!$C:$C,$C1188,purchase!$E:$E,$E1188,purchase!$G:$G,"&gt;="&amp;$F1188,purchase!$G:$G,"&lt;="&amp;$G1188))</f>
        <v/>
      </c>
      <c r="O1188" s="10">
        <f>IF(M1188="","",M1188-N1188)</f>
        <v/>
      </c>
      <c r="P1188" s="11">
        <f>IF(M1188=0,"",N1188/M1188)</f>
        <v/>
      </c>
      <c r="Q1188" s="12">
        <f>IF(OR(G1188="",O1188=""),"",
IF(AND(G1188&lt;TODAY(),O1188&gt;0),"YES","NO"))</f>
        <v/>
      </c>
      <c r="R1188" s="13" t="n"/>
      <c r="S1188" s="14" t="n"/>
      <c r="T1188" s="15">
        <f>IF(Q1188="YES", IF(R1188="Company",L1188*(1+S1188),IF(R1188="Vendor",L1188*(1-S1188),"")),"")</f>
        <v/>
      </c>
      <c r="U1188" s="15">
        <f>IF(Q1188="YES",O1188*T1188,"")</f>
        <v/>
      </c>
      <c r="V1188" s="16" t="n"/>
      <c r="W1188" s="17">
        <f>IF(Q1188="YES",G1188+V1188,"")</f>
        <v/>
      </c>
      <c r="X1188" s="18">
        <f>IF(Q1188="YES",IF(TODAY()&gt;W1188,"OVERDUE","WITHIN TIME"),"")</f>
        <v/>
      </c>
    </row>
    <row r="1189">
      <c r="A1189" s="3" t="n">
        <v>1185</v>
      </c>
      <c r="B1189" s="4" t="n"/>
      <c r="C1189" s="4" t="n"/>
      <c r="D1189" s="5">
        <f>IF(E1189="NRFC","Natural Rubber Field Coagulam","")</f>
        <v/>
      </c>
      <c r="E1189" s="4" t="n"/>
      <c r="F1189" s="6" t="n"/>
      <c r="G1189" s="6" t="n"/>
      <c r="H1189" s="7">
        <f>IF(G1189="","",G1189-TODAY())</f>
        <v/>
      </c>
      <c r="I1189" s="8">
        <f>IF(G1189="","",
IF(G1189&lt;TODAY(),
IF(O1189&gt;0,"Violated","Completed"),
IF(H1189&lt;=7,"Expiring Soon",
"Active")))</f>
        <v/>
      </c>
      <c r="J1189" s="8">
        <f>IF(C1189="","",COUNTIFS(purchase!$C:$C,$C1189,purchase!$E:$E,$E1189,purchase!$G:$G,"&gt;="&amp;$F1189,purchase!$G:$G,"&lt;="&amp;$G1189))</f>
        <v/>
      </c>
      <c r="K1189" s="9">
        <f>IF(COUNTIFS(purchase!$C:$C,$C1189,purchase!$E:$E,$E1189,purchase!$G:$G,"&gt;="&amp;$F1189,purchase!$G:$G,"&lt;="&amp;$G1189)=0,"",_xlfn.MAXIFS(purchase!$G:$G,purchase!$C:$C,$C1189,purchase!$E:$E,$E1189,purchase!$G:$G,"&gt;="&amp;$F1189,purchase!$G:$G,"&lt;="&amp;$G1189))</f>
        <v/>
      </c>
      <c r="L1189" s="4" t="n"/>
      <c r="M1189" s="4" t="n"/>
      <c r="N1189" s="10">
        <f>IF(M1189="","",SUMIFS(purchase!$N:$N,purchase!$C:$C,$C1189,purchase!$E:$E,$E1189,purchase!$G:$G,"&gt;="&amp;$F1189,purchase!$G:$G,"&lt;="&amp;$G1189))</f>
        <v/>
      </c>
      <c r="O1189" s="10">
        <f>IF(M1189="","",M1189-N1189)</f>
        <v/>
      </c>
      <c r="P1189" s="11">
        <f>IF(M1189=0,"",N1189/M1189)</f>
        <v/>
      </c>
      <c r="Q1189" s="12">
        <f>IF(OR(G1189="",O1189=""),"",
IF(AND(G1189&lt;TODAY(),O1189&gt;0),"YES","NO"))</f>
        <v/>
      </c>
      <c r="R1189" s="13" t="n"/>
      <c r="S1189" s="14" t="n"/>
      <c r="T1189" s="15">
        <f>IF(Q1189="YES", IF(R1189="Company",L1189*(1+S1189),IF(R1189="Vendor",L1189*(1-S1189),"")),"")</f>
        <v/>
      </c>
      <c r="U1189" s="15">
        <f>IF(Q1189="YES",O1189*T1189,"")</f>
        <v/>
      </c>
      <c r="V1189" s="16" t="n"/>
      <c r="W1189" s="17">
        <f>IF(Q1189="YES",G1189+V1189,"")</f>
        <v/>
      </c>
      <c r="X1189" s="18">
        <f>IF(Q1189="YES",IF(TODAY()&gt;W1189,"OVERDUE","WITHIN TIME"),"")</f>
        <v/>
      </c>
    </row>
    <row r="1190">
      <c r="A1190" s="3" t="n">
        <v>1186</v>
      </c>
      <c r="B1190" s="4" t="n"/>
      <c r="C1190" s="4" t="n"/>
      <c r="D1190" s="5">
        <f>IF(E1190="NRFC","Natural Rubber Field Coagulam","")</f>
        <v/>
      </c>
      <c r="E1190" s="4" t="n"/>
      <c r="F1190" s="6" t="n"/>
      <c r="G1190" s="6" t="n"/>
      <c r="H1190" s="7">
        <f>IF(G1190="","",G1190-TODAY())</f>
        <v/>
      </c>
      <c r="I1190" s="8">
        <f>IF(G1190="","",
IF(G1190&lt;TODAY(),
IF(O1190&gt;0,"Violated","Completed"),
IF(H1190&lt;=7,"Expiring Soon",
"Active")))</f>
        <v/>
      </c>
      <c r="J1190" s="8">
        <f>IF(C1190="","",COUNTIFS(purchase!$C:$C,$C1190,purchase!$E:$E,$E1190,purchase!$G:$G,"&gt;="&amp;$F1190,purchase!$G:$G,"&lt;="&amp;$G1190))</f>
        <v/>
      </c>
      <c r="K1190" s="9">
        <f>IF(COUNTIFS(purchase!$C:$C,$C1190,purchase!$E:$E,$E1190,purchase!$G:$G,"&gt;="&amp;$F1190,purchase!$G:$G,"&lt;="&amp;$G1190)=0,"",_xlfn.MAXIFS(purchase!$G:$G,purchase!$C:$C,$C1190,purchase!$E:$E,$E1190,purchase!$G:$G,"&gt;="&amp;$F1190,purchase!$G:$G,"&lt;="&amp;$G1190))</f>
        <v/>
      </c>
      <c r="L1190" s="4" t="n"/>
      <c r="M1190" s="4" t="n"/>
      <c r="N1190" s="10">
        <f>IF(M1190="","",SUMIFS(purchase!$N:$N,purchase!$C:$C,$C1190,purchase!$E:$E,$E1190,purchase!$G:$G,"&gt;="&amp;$F1190,purchase!$G:$G,"&lt;="&amp;$G1190))</f>
        <v/>
      </c>
      <c r="O1190" s="10">
        <f>IF(M1190="","",M1190-N1190)</f>
        <v/>
      </c>
      <c r="P1190" s="11">
        <f>IF(M1190=0,"",N1190/M1190)</f>
        <v/>
      </c>
      <c r="Q1190" s="12">
        <f>IF(OR(G1190="",O1190=""),"",
IF(AND(G1190&lt;TODAY(),O1190&gt;0),"YES","NO"))</f>
        <v/>
      </c>
      <c r="R1190" s="13" t="n"/>
      <c r="S1190" s="14" t="n"/>
      <c r="T1190" s="15">
        <f>IF(Q1190="YES", IF(R1190="Company",L1190*(1+S1190),IF(R1190="Vendor",L1190*(1-S1190),"")),"")</f>
        <v/>
      </c>
      <c r="U1190" s="15">
        <f>IF(Q1190="YES",O1190*T1190,"")</f>
        <v/>
      </c>
      <c r="V1190" s="16" t="n"/>
      <c r="W1190" s="17">
        <f>IF(Q1190="YES",G1190+V1190,"")</f>
        <v/>
      </c>
      <c r="X1190" s="18">
        <f>IF(Q1190="YES",IF(TODAY()&gt;W1190,"OVERDUE","WITHIN TIME"),"")</f>
        <v/>
      </c>
    </row>
    <row r="1191">
      <c r="A1191" s="3" t="n">
        <v>1187</v>
      </c>
      <c r="B1191" s="4" t="n"/>
      <c r="C1191" s="4" t="n"/>
      <c r="D1191" s="5">
        <f>IF(E1191="NRFC","Natural Rubber Field Coagulam","")</f>
        <v/>
      </c>
      <c r="E1191" s="4" t="n"/>
      <c r="F1191" s="6" t="n"/>
      <c r="G1191" s="6" t="n"/>
      <c r="H1191" s="7">
        <f>IF(G1191="","",G1191-TODAY())</f>
        <v/>
      </c>
      <c r="I1191" s="8">
        <f>IF(G1191="","",
IF(G1191&lt;TODAY(),
IF(O1191&gt;0,"Violated","Completed"),
IF(H1191&lt;=7,"Expiring Soon",
"Active")))</f>
        <v/>
      </c>
      <c r="J1191" s="8">
        <f>IF(C1191="","",COUNTIFS(purchase!$C:$C,$C1191,purchase!$E:$E,$E1191,purchase!$G:$G,"&gt;="&amp;$F1191,purchase!$G:$G,"&lt;="&amp;$G1191))</f>
        <v/>
      </c>
      <c r="K1191" s="9">
        <f>IF(COUNTIFS(purchase!$C:$C,$C1191,purchase!$E:$E,$E1191,purchase!$G:$G,"&gt;="&amp;$F1191,purchase!$G:$G,"&lt;="&amp;$G1191)=0,"",_xlfn.MAXIFS(purchase!$G:$G,purchase!$C:$C,$C1191,purchase!$E:$E,$E1191,purchase!$G:$G,"&gt;="&amp;$F1191,purchase!$G:$G,"&lt;="&amp;$G1191))</f>
        <v/>
      </c>
      <c r="L1191" s="4" t="n"/>
      <c r="M1191" s="4" t="n"/>
      <c r="N1191" s="10">
        <f>IF(M1191="","",SUMIFS(purchase!$N:$N,purchase!$C:$C,$C1191,purchase!$E:$E,$E1191,purchase!$G:$G,"&gt;="&amp;$F1191,purchase!$G:$G,"&lt;="&amp;$G1191))</f>
        <v/>
      </c>
      <c r="O1191" s="10">
        <f>IF(M1191="","",M1191-N1191)</f>
        <v/>
      </c>
      <c r="P1191" s="11">
        <f>IF(M1191=0,"",N1191/M1191)</f>
        <v/>
      </c>
      <c r="Q1191" s="12">
        <f>IF(OR(G1191="",O1191=""),"",
IF(AND(G1191&lt;TODAY(),O1191&gt;0),"YES","NO"))</f>
        <v/>
      </c>
      <c r="R1191" s="13" t="n"/>
      <c r="S1191" s="14" t="n"/>
      <c r="T1191" s="15">
        <f>IF(Q1191="YES", IF(R1191="Company",L1191*(1+S1191),IF(R1191="Vendor",L1191*(1-S1191),"")),"")</f>
        <v/>
      </c>
      <c r="U1191" s="15">
        <f>IF(Q1191="YES",O1191*T1191,"")</f>
        <v/>
      </c>
      <c r="V1191" s="16" t="n"/>
      <c r="W1191" s="17">
        <f>IF(Q1191="YES",G1191+V1191,"")</f>
        <v/>
      </c>
      <c r="X1191" s="18">
        <f>IF(Q1191="YES",IF(TODAY()&gt;W1191,"OVERDUE","WITHIN TIME"),"")</f>
        <v/>
      </c>
    </row>
    <row r="1192">
      <c r="A1192" s="3" t="n">
        <v>1188</v>
      </c>
      <c r="B1192" s="4" t="n"/>
      <c r="C1192" s="4" t="n"/>
      <c r="D1192" s="5">
        <f>IF(E1192="NRFC","Natural Rubber Field Coagulam","")</f>
        <v/>
      </c>
      <c r="E1192" s="4" t="n"/>
      <c r="F1192" s="6" t="n"/>
      <c r="G1192" s="6" t="n"/>
      <c r="H1192" s="7">
        <f>IF(G1192="","",G1192-TODAY())</f>
        <v/>
      </c>
      <c r="I1192" s="8">
        <f>IF(G1192="","",
IF(G1192&lt;TODAY(),
IF(O1192&gt;0,"Violated","Completed"),
IF(H1192&lt;=7,"Expiring Soon",
"Active")))</f>
        <v/>
      </c>
      <c r="J1192" s="8">
        <f>IF(C1192="","",COUNTIFS(purchase!$C:$C,$C1192,purchase!$E:$E,$E1192,purchase!$G:$G,"&gt;="&amp;$F1192,purchase!$G:$G,"&lt;="&amp;$G1192))</f>
        <v/>
      </c>
      <c r="K1192" s="9">
        <f>IF(COUNTIFS(purchase!$C:$C,$C1192,purchase!$E:$E,$E1192,purchase!$G:$G,"&gt;="&amp;$F1192,purchase!$G:$G,"&lt;="&amp;$G1192)=0,"",_xlfn.MAXIFS(purchase!$G:$G,purchase!$C:$C,$C1192,purchase!$E:$E,$E1192,purchase!$G:$G,"&gt;="&amp;$F1192,purchase!$G:$G,"&lt;="&amp;$G1192))</f>
        <v/>
      </c>
      <c r="L1192" s="4" t="n"/>
      <c r="M1192" s="4" t="n"/>
      <c r="N1192" s="10">
        <f>IF(M1192="","",SUMIFS(purchase!$N:$N,purchase!$C:$C,$C1192,purchase!$E:$E,$E1192,purchase!$G:$G,"&gt;="&amp;$F1192,purchase!$G:$G,"&lt;="&amp;$G1192))</f>
        <v/>
      </c>
      <c r="O1192" s="10">
        <f>IF(M1192="","",M1192-N1192)</f>
        <v/>
      </c>
      <c r="P1192" s="11">
        <f>IF(M1192=0,"",N1192/M1192)</f>
        <v/>
      </c>
      <c r="Q1192" s="12">
        <f>IF(OR(G1192="",O1192=""),"",
IF(AND(G1192&lt;TODAY(),O1192&gt;0),"YES","NO"))</f>
        <v/>
      </c>
      <c r="R1192" s="13" t="n"/>
      <c r="S1192" s="14" t="n"/>
      <c r="T1192" s="15">
        <f>IF(Q1192="YES", IF(R1192="Company",L1192*(1+S1192),IF(R1192="Vendor",L1192*(1-S1192),"")),"")</f>
        <v/>
      </c>
      <c r="U1192" s="15">
        <f>IF(Q1192="YES",O1192*T1192,"")</f>
        <v/>
      </c>
      <c r="V1192" s="16" t="n"/>
      <c r="W1192" s="17">
        <f>IF(Q1192="YES",G1192+V1192,"")</f>
        <v/>
      </c>
      <c r="X1192" s="18">
        <f>IF(Q1192="YES",IF(TODAY()&gt;W1192,"OVERDUE","WITHIN TIME"),"")</f>
        <v/>
      </c>
    </row>
    <row r="1193">
      <c r="A1193" s="3" t="n">
        <v>1189</v>
      </c>
      <c r="B1193" s="4" t="n"/>
      <c r="C1193" s="4" t="n"/>
      <c r="D1193" s="5">
        <f>IF(E1193="NRFC","Natural Rubber Field Coagulam","")</f>
        <v/>
      </c>
      <c r="E1193" s="4" t="n"/>
      <c r="F1193" s="6" t="n"/>
      <c r="G1193" s="6" t="n"/>
      <c r="H1193" s="7">
        <f>IF(G1193="","",G1193-TODAY())</f>
        <v/>
      </c>
      <c r="I1193" s="8">
        <f>IF(G1193="","",
IF(G1193&lt;TODAY(),
IF(O1193&gt;0,"Violated","Completed"),
IF(H1193&lt;=7,"Expiring Soon",
"Active")))</f>
        <v/>
      </c>
      <c r="J1193" s="8">
        <f>IF(C1193="","",COUNTIFS(purchase!$C:$C,$C1193,purchase!$E:$E,$E1193,purchase!$G:$G,"&gt;="&amp;$F1193,purchase!$G:$G,"&lt;="&amp;$G1193))</f>
        <v/>
      </c>
      <c r="K1193" s="9">
        <f>IF(COUNTIFS(purchase!$C:$C,$C1193,purchase!$E:$E,$E1193,purchase!$G:$G,"&gt;="&amp;$F1193,purchase!$G:$G,"&lt;="&amp;$G1193)=0,"",_xlfn.MAXIFS(purchase!$G:$G,purchase!$C:$C,$C1193,purchase!$E:$E,$E1193,purchase!$G:$G,"&gt;="&amp;$F1193,purchase!$G:$G,"&lt;="&amp;$G1193))</f>
        <v/>
      </c>
      <c r="L1193" s="4" t="n"/>
      <c r="M1193" s="4" t="n"/>
      <c r="N1193" s="10">
        <f>IF(M1193="","",SUMIFS(purchase!$N:$N,purchase!$C:$C,$C1193,purchase!$E:$E,$E1193,purchase!$G:$G,"&gt;="&amp;$F1193,purchase!$G:$G,"&lt;="&amp;$G1193))</f>
        <v/>
      </c>
      <c r="O1193" s="10">
        <f>IF(M1193="","",M1193-N1193)</f>
        <v/>
      </c>
      <c r="P1193" s="11">
        <f>IF(M1193=0,"",N1193/M1193)</f>
        <v/>
      </c>
      <c r="Q1193" s="12">
        <f>IF(OR(G1193="",O1193=""),"",
IF(AND(G1193&lt;TODAY(),O1193&gt;0),"YES","NO"))</f>
        <v/>
      </c>
      <c r="R1193" s="13" t="n"/>
      <c r="S1193" s="14" t="n"/>
      <c r="T1193" s="15">
        <f>IF(Q1193="YES", IF(R1193="Company",L1193*(1+S1193),IF(R1193="Vendor",L1193*(1-S1193),"")),"")</f>
        <v/>
      </c>
      <c r="U1193" s="15">
        <f>IF(Q1193="YES",O1193*T1193,"")</f>
        <v/>
      </c>
      <c r="V1193" s="16" t="n"/>
      <c r="W1193" s="17">
        <f>IF(Q1193="YES",G1193+V1193,"")</f>
        <v/>
      </c>
      <c r="X1193" s="18">
        <f>IF(Q1193="YES",IF(TODAY()&gt;W1193,"OVERDUE","WITHIN TIME"),"")</f>
        <v/>
      </c>
    </row>
    <row r="1194">
      <c r="A1194" s="3" t="n">
        <v>1190</v>
      </c>
      <c r="B1194" s="4" t="n"/>
      <c r="C1194" s="4" t="n"/>
      <c r="D1194" s="5">
        <f>IF(E1194="NRFC","Natural Rubber Field Coagulam","")</f>
        <v/>
      </c>
      <c r="E1194" s="4" t="n"/>
      <c r="F1194" s="6" t="n"/>
      <c r="G1194" s="6" t="n"/>
      <c r="H1194" s="7">
        <f>IF(G1194="","",G1194-TODAY())</f>
        <v/>
      </c>
      <c r="I1194" s="8">
        <f>IF(G1194="","",
IF(G1194&lt;TODAY(),
IF(O1194&gt;0,"Violated","Completed"),
IF(H1194&lt;=7,"Expiring Soon",
"Active")))</f>
        <v/>
      </c>
      <c r="J1194" s="8">
        <f>IF(C1194="","",COUNTIFS(purchase!$C:$C,$C1194,purchase!$E:$E,$E1194,purchase!$G:$G,"&gt;="&amp;$F1194,purchase!$G:$G,"&lt;="&amp;$G1194))</f>
        <v/>
      </c>
      <c r="K1194" s="9">
        <f>IF(COUNTIFS(purchase!$C:$C,$C1194,purchase!$E:$E,$E1194,purchase!$G:$G,"&gt;="&amp;$F1194,purchase!$G:$G,"&lt;="&amp;$G1194)=0,"",_xlfn.MAXIFS(purchase!$G:$G,purchase!$C:$C,$C1194,purchase!$E:$E,$E1194,purchase!$G:$G,"&gt;="&amp;$F1194,purchase!$G:$G,"&lt;="&amp;$G1194))</f>
        <v/>
      </c>
      <c r="L1194" s="4" t="n"/>
      <c r="M1194" s="4" t="n"/>
      <c r="N1194" s="10">
        <f>IF(M1194="","",SUMIFS(purchase!$N:$N,purchase!$C:$C,$C1194,purchase!$E:$E,$E1194,purchase!$G:$G,"&gt;="&amp;$F1194,purchase!$G:$G,"&lt;="&amp;$G1194))</f>
        <v/>
      </c>
      <c r="O1194" s="10">
        <f>IF(M1194="","",M1194-N1194)</f>
        <v/>
      </c>
      <c r="P1194" s="11">
        <f>IF(M1194=0,"",N1194/M1194)</f>
        <v/>
      </c>
      <c r="Q1194" s="12">
        <f>IF(OR(G1194="",O1194=""),"",
IF(AND(G1194&lt;TODAY(),O1194&gt;0),"YES","NO"))</f>
        <v/>
      </c>
      <c r="R1194" s="13" t="n"/>
      <c r="S1194" s="14" t="n"/>
      <c r="T1194" s="15">
        <f>IF(Q1194="YES", IF(R1194="Company",L1194*(1+S1194),IF(R1194="Vendor",L1194*(1-S1194),"")),"")</f>
        <v/>
      </c>
      <c r="U1194" s="15">
        <f>IF(Q1194="YES",O1194*T1194,"")</f>
        <v/>
      </c>
      <c r="V1194" s="16" t="n"/>
      <c r="W1194" s="17">
        <f>IF(Q1194="YES",G1194+V1194,"")</f>
        <v/>
      </c>
      <c r="X1194" s="18">
        <f>IF(Q1194="YES",IF(TODAY()&gt;W1194,"OVERDUE","WITHIN TIME"),"")</f>
        <v/>
      </c>
    </row>
    <row r="1195">
      <c r="A1195" s="3" t="n">
        <v>1191</v>
      </c>
      <c r="B1195" s="4" t="n"/>
      <c r="C1195" s="4" t="n"/>
      <c r="D1195" s="5">
        <f>IF(E1195="NRFC","Natural Rubber Field Coagulam","")</f>
        <v/>
      </c>
      <c r="E1195" s="4" t="n"/>
      <c r="F1195" s="6" t="n"/>
      <c r="G1195" s="6" t="n"/>
      <c r="H1195" s="7">
        <f>IF(G1195="","",G1195-TODAY())</f>
        <v/>
      </c>
      <c r="I1195" s="8">
        <f>IF(G1195="","",
IF(G1195&lt;TODAY(),
IF(O1195&gt;0,"Violated","Completed"),
IF(H1195&lt;=7,"Expiring Soon",
"Active")))</f>
        <v/>
      </c>
      <c r="J1195" s="8">
        <f>IF(C1195="","",COUNTIFS(purchase!$C:$C,$C1195,purchase!$E:$E,$E1195,purchase!$G:$G,"&gt;="&amp;$F1195,purchase!$G:$G,"&lt;="&amp;$G1195))</f>
        <v/>
      </c>
      <c r="K1195" s="9">
        <f>IF(COUNTIFS(purchase!$C:$C,$C1195,purchase!$E:$E,$E1195,purchase!$G:$G,"&gt;="&amp;$F1195,purchase!$G:$G,"&lt;="&amp;$G1195)=0,"",_xlfn.MAXIFS(purchase!$G:$G,purchase!$C:$C,$C1195,purchase!$E:$E,$E1195,purchase!$G:$G,"&gt;="&amp;$F1195,purchase!$G:$G,"&lt;="&amp;$G1195))</f>
        <v/>
      </c>
      <c r="L1195" s="4" t="n"/>
      <c r="M1195" s="4" t="n"/>
      <c r="N1195" s="10">
        <f>IF(M1195="","",SUMIFS(purchase!$N:$N,purchase!$C:$C,$C1195,purchase!$E:$E,$E1195,purchase!$G:$G,"&gt;="&amp;$F1195,purchase!$G:$G,"&lt;="&amp;$G1195))</f>
        <v/>
      </c>
      <c r="O1195" s="10">
        <f>IF(M1195="","",M1195-N1195)</f>
        <v/>
      </c>
      <c r="P1195" s="11">
        <f>IF(M1195=0,"",N1195/M1195)</f>
        <v/>
      </c>
      <c r="Q1195" s="12">
        <f>IF(OR(G1195="",O1195=""),"",
IF(AND(G1195&lt;TODAY(),O1195&gt;0),"YES","NO"))</f>
        <v/>
      </c>
      <c r="R1195" s="13" t="n"/>
      <c r="S1195" s="14" t="n"/>
      <c r="T1195" s="15">
        <f>IF(Q1195="YES", IF(R1195="Company",L1195*(1+S1195),IF(R1195="Vendor",L1195*(1-S1195),"")),"")</f>
        <v/>
      </c>
      <c r="U1195" s="15">
        <f>IF(Q1195="YES",O1195*T1195,"")</f>
        <v/>
      </c>
      <c r="V1195" s="16" t="n"/>
      <c r="W1195" s="17">
        <f>IF(Q1195="YES",G1195+V1195,"")</f>
        <v/>
      </c>
      <c r="X1195" s="18">
        <f>IF(Q1195="YES",IF(TODAY()&gt;W1195,"OVERDUE","WITHIN TIME"),"")</f>
        <v/>
      </c>
    </row>
    <row r="1196">
      <c r="A1196" s="3" t="n">
        <v>1192</v>
      </c>
      <c r="B1196" s="4" t="n"/>
      <c r="C1196" s="4" t="n"/>
      <c r="D1196" s="5">
        <f>IF(E1196="NRFC","Natural Rubber Field Coagulam","")</f>
        <v/>
      </c>
      <c r="E1196" s="4" t="n"/>
      <c r="F1196" s="6" t="n"/>
      <c r="G1196" s="6" t="n"/>
      <c r="H1196" s="7">
        <f>IF(G1196="","",G1196-TODAY())</f>
        <v/>
      </c>
      <c r="I1196" s="8">
        <f>IF(G1196="","",
IF(G1196&lt;TODAY(),
IF(O1196&gt;0,"Violated","Completed"),
IF(H1196&lt;=7,"Expiring Soon",
"Active")))</f>
        <v/>
      </c>
      <c r="J1196" s="8">
        <f>IF(C1196="","",COUNTIFS(purchase!$C:$C,$C1196,purchase!$E:$E,$E1196,purchase!$G:$G,"&gt;="&amp;$F1196,purchase!$G:$G,"&lt;="&amp;$G1196))</f>
        <v/>
      </c>
      <c r="K1196" s="9">
        <f>IF(COUNTIFS(purchase!$C:$C,$C1196,purchase!$E:$E,$E1196,purchase!$G:$G,"&gt;="&amp;$F1196,purchase!$G:$G,"&lt;="&amp;$G1196)=0,"",_xlfn.MAXIFS(purchase!$G:$G,purchase!$C:$C,$C1196,purchase!$E:$E,$E1196,purchase!$G:$G,"&gt;="&amp;$F1196,purchase!$G:$G,"&lt;="&amp;$G1196))</f>
        <v/>
      </c>
      <c r="L1196" s="4" t="n"/>
      <c r="M1196" s="4" t="n"/>
      <c r="N1196" s="10">
        <f>IF(M1196="","",SUMIFS(purchase!$N:$N,purchase!$C:$C,$C1196,purchase!$E:$E,$E1196,purchase!$G:$G,"&gt;="&amp;$F1196,purchase!$G:$G,"&lt;="&amp;$G1196))</f>
        <v/>
      </c>
      <c r="O1196" s="10">
        <f>IF(M1196="","",M1196-N1196)</f>
        <v/>
      </c>
      <c r="P1196" s="11">
        <f>IF(M1196=0,"",N1196/M1196)</f>
        <v/>
      </c>
      <c r="Q1196" s="12">
        <f>IF(OR(G1196="",O1196=""),"",
IF(AND(G1196&lt;TODAY(),O1196&gt;0),"YES","NO"))</f>
        <v/>
      </c>
      <c r="R1196" s="13" t="n"/>
      <c r="S1196" s="14" t="n"/>
      <c r="T1196" s="15">
        <f>IF(Q1196="YES", IF(R1196="Company",L1196*(1+S1196),IF(R1196="Vendor",L1196*(1-S1196),"")),"")</f>
        <v/>
      </c>
      <c r="U1196" s="15">
        <f>IF(Q1196="YES",O1196*T1196,"")</f>
        <v/>
      </c>
      <c r="V1196" s="16" t="n"/>
      <c r="W1196" s="17">
        <f>IF(Q1196="YES",G1196+V1196,"")</f>
        <v/>
      </c>
      <c r="X1196" s="18">
        <f>IF(Q1196="YES",IF(TODAY()&gt;W1196,"OVERDUE","WITHIN TIME"),"")</f>
        <v/>
      </c>
    </row>
    <row r="1197">
      <c r="A1197" s="3" t="n">
        <v>1193</v>
      </c>
      <c r="B1197" s="4" t="n"/>
      <c r="C1197" s="4" t="n"/>
      <c r="D1197" s="5">
        <f>IF(E1197="NRFC","Natural Rubber Field Coagulam","")</f>
        <v/>
      </c>
      <c r="E1197" s="4" t="n"/>
      <c r="F1197" s="6" t="n"/>
      <c r="G1197" s="6" t="n"/>
      <c r="H1197" s="7">
        <f>IF(G1197="","",G1197-TODAY())</f>
        <v/>
      </c>
      <c r="I1197" s="8">
        <f>IF(G1197="","",
IF(G1197&lt;TODAY(),
IF(O1197&gt;0,"Violated","Completed"),
IF(H1197&lt;=7,"Expiring Soon",
"Active")))</f>
        <v/>
      </c>
      <c r="J1197" s="8">
        <f>IF(C1197="","",COUNTIFS(purchase!$C:$C,$C1197,purchase!$E:$E,$E1197,purchase!$G:$G,"&gt;="&amp;$F1197,purchase!$G:$G,"&lt;="&amp;$G1197))</f>
        <v/>
      </c>
      <c r="K1197" s="9">
        <f>IF(COUNTIFS(purchase!$C:$C,$C1197,purchase!$E:$E,$E1197,purchase!$G:$G,"&gt;="&amp;$F1197,purchase!$G:$G,"&lt;="&amp;$G1197)=0,"",_xlfn.MAXIFS(purchase!$G:$G,purchase!$C:$C,$C1197,purchase!$E:$E,$E1197,purchase!$G:$G,"&gt;="&amp;$F1197,purchase!$G:$G,"&lt;="&amp;$G1197))</f>
        <v/>
      </c>
      <c r="L1197" s="4" t="n"/>
      <c r="M1197" s="4" t="n"/>
      <c r="N1197" s="10">
        <f>IF(M1197="","",SUMIFS(purchase!$N:$N,purchase!$C:$C,$C1197,purchase!$E:$E,$E1197,purchase!$G:$G,"&gt;="&amp;$F1197,purchase!$G:$G,"&lt;="&amp;$G1197))</f>
        <v/>
      </c>
      <c r="O1197" s="10">
        <f>IF(M1197="","",M1197-N1197)</f>
        <v/>
      </c>
      <c r="P1197" s="11">
        <f>IF(M1197=0,"",N1197/M1197)</f>
        <v/>
      </c>
      <c r="Q1197" s="12">
        <f>IF(OR(G1197="",O1197=""),"",
IF(AND(G1197&lt;TODAY(),O1197&gt;0),"YES","NO"))</f>
        <v/>
      </c>
      <c r="R1197" s="13" t="n"/>
      <c r="S1197" s="14" t="n"/>
      <c r="T1197" s="15">
        <f>IF(Q1197="YES", IF(R1197="Company",L1197*(1+S1197),IF(R1197="Vendor",L1197*(1-S1197),"")),"")</f>
        <v/>
      </c>
      <c r="U1197" s="15">
        <f>IF(Q1197="YES",O1197*T1197,"")</f>
        <v/>
      </c>
      <c r="V1197" s="16" t="n"/>
      <c r="W1197" s="17">
        <f>IF(Q1197="YES",G1197+V1197,"")</f>
        <v/>
      </c>
      <c r="X1197" s="18">
        <f>IF(Q1197="YES",IF(TODAY()&gt;W1197,"OVERDUE","WITHIN TIME"),"")</f>
        <v/>
      </c>
    </row>
    <row r="1198">
      <c r="A1198" s="3" t="n">
        <v>1194</v>
      </c>
      <c r="B1198" s="4" t="n"/>
      <c r="C1198" s="4" t="n"/>
      <c r="D1198" s="5">
        <f>IF(E1198="NRFC","Natural Rubber Field Coagulam","")</f>
        <v/>
      </c>
      <c r="E1198" s="4" t="n"/>
      <c r="F1198" s="6" t="n"/>
      <c r="G1198" s="6" t="n"/>
      <c r="H1198" s="7">
        <f>IF(G1198="","",G1198-TODAY())</f>
        <v/>
      </c>
      <c r="I1198" s="8">
        <f>IF(G1198="","",
IF(G1198&lt;TODAY(),
IF(O1198&gt;0,"Violated","Completed"),
IF(H1198&lt;=7,"Expiring Soon",
"Active")))</f>
        <v/>
      </c>
      <c r="J1198" s="8">
        <f>IF(C1198="","",COUNTIFS(purchase!$C:$C,$C1198,purchase!$E:$E,$E1198,purchase!$G:$G,"&gt;="&amp;$F1198,purchase!$G:$G,"&lt;="&amp;$G1198))</f>
        <v/>
      </c>
      <c r="K1198" s="9">
        <f>IF(COUNTIFS(purchase!$C:$C,$C1198,purchase!$E:$E,$E1198,purchase!$G:$G,"&gt;="&amp;$F1198,purchase!$G:$G,"&lt;="&amp;$G1198)=0,"",_xlfn.MAXIFS(purchase!$G:$G,purchase!$C:$C,$C1198,purchase!$E:$E,$E1198,purchase!$G:$G,"&gt;="&amp;$F1198,purchase!$G:$G,"&lt;="&amp;$G1198))</f>
        <v/>
      </c>
      <c r="L1198" s="4" t="n"/>
      <c r="M1198" s="4" t="n"/>
      <c r="N1198" s="10">
        <f>IF(M1198="","",SUMIFS(purchase!$N:$N,purchase!$C:$C,$C1198,purchase!$E:$E,$E1198,purchase!$G:$G,"&gt;="&amp;$F1198,purchase!$G:$G,"&lt;="&amp;$G1198))</f>
        <v/>
      </c>
      <c r="O1198" s="10">
        <f>IF(M1198="","",M1198-N1198)</f>
        <v/>
      </c>
      <c r="P1198" s="11">
        <f>IF(M1198=0,"",N1198/M1198)</f>
        <v/>
      </c>
      <c r="Q1198" s="12">
        <f>IF(OR(G1198="",O1198=""),"",
IF(AND(G1198&lt;TODAY(),O1198&gt;0),"YES","NO"))</f>
        <v/>
      </c>
      <c r="R1198" s="13" t="n"/>
      <c r="S1198" s="14" t="n"/>
      <c r="T1198" s="15">
        <f>IF(Q1198="YES", IF(R1198="Company",L1198*(1+S1198),IF(R1198="Vendor",L1198*(1-S1198),"")),"")</f>
        <v/>
      </c>
      <c r="U1198" s="15">
        <f>IF(Q1198="YES",O1198*T1198,"")</f>
        <v/>
      </c>
      <c r="V1198" s="16" t="n"/>
      <c r="W1198" s="17">
        <f>IF(Q1198="YES",G1198+V1198,"")</f>
        <v/>
      </c>
      <c r="X1198" s="18">
        <f>IF(Q1198="YES",IF(TODAY()&gt;W1198,"OVERDUE","WITHIN TIME"),"")</f>
        <v/>
      </c>
    </row>
    <row r="1199">
      <c r="A1199" s="3" t="n">
        <v>1195</v>
      </c>
      <c r="B1199" s="4" t="n"/>
      <c r="C1199" s="4" t="n"/>
      <c r="D1199" s="5">
        <f>IF(E1199="NRFC","Natural Rubber Field Coagulam","")</f>
        <v/>
      </c>
      <c r="E1199" s="4" t="n"/>
      <c r="F1199" s="6" t="n"/>
      <c r="G1199" s="6" t="n"/>
      <c r="H1199" s="7">
        <f>IF(G1199="","",G1199-TODAY())</f>
        <v/>
      </c>
      <c r="I1199" s="8">
        <f>IF(G1199="","",
IF(G1199&lt;TODAY(),
IF(O1199&gt;0,"Violated","Completed"),
IF(H1199&lt;=7,"Expiring Soon",
"Active")))</f>
        <v/>
      </c>
      <c r="J1199" s="8">
        <f>IF(C1199="","",COUNTIFS(purchase!$C:$C,$C1199,purchase!$E:$E,$E1199,purchase!$G:$G,"&gt;="&amp;$F1199,purchase!$G:$G,"&lt;="&amp;$G1199))</f>
        <v/>
      </c>
      <c r="K1199" s="9">
        <f>IF(COUNTIFS(purchase!$C:$C,$C1199,purchase!$E:$E,$E1199,purchase!$G:$G,"&gt;="&amp;$F1199,purchase!$G:$G,"&lt;="&amp;$G1199)=0,"",_xlfn.MAXIFS(purchase!$G:$G,purchase!$C:$C,$C1199,purchase!$E:$E,$E1199,purchase!$G:$G,"&gt;="&amp;$F1199,purchase!$G:$G,"&lt;="&amp;$G1199))</f>
        <v/>
      </c>
      <c r="L1199" s="4" t="n"/>
      <c r="M1199" s="4" t="n"/>
      <c r="N1199" s="10">
        <f>IF(M1199="","",SUMIFS(purchase!$N:$N,purchase!$C:$C,$C1199,purchase!$E:$E,$E1199,purchase!$G:$G,"&gt;="&amp;$F1199,purchase!$G:$G,"&lt;="&amp;$G1199))</f>
        <v/>
      </c>
      <c r="O1199" s="10">
        <f>IF(M1199="","",M1199-N1199)</f>
        <v/>
      </c>
      <c r="P1199" s="11">
        <f>IF(M1199=0,"",N1199/M1199)</f>
        <v/>
      </c>
      <c r="Q1199" s="12">
        <f>IF(OR(G1199="",O1199=""),"",
IF(AND(G1199&lt;TODAY(),O1199&gt;0),"YES","NO"))</f>
        <v/>
      </c>
      <c r="R1199" s="13" t="n"/>
      <c r="S1199" s="14" t="n"/>
      <c r="T1199" s="15">
        <f>IF(Q1199="YES", IF(R1199="Company",L1199*(1+S1199),IF(R1199="Vendor",L1199*(1-S1199),"")),"")</f>
        <v/>
      </c>
      <c r="U1199" s="15">
        <f>IF(Q1199="YES",O1199*T1199,"")</f>
        <v/>
      </c>
      <c r="V1199" s="16" t="n"/>
      <c r="W1199" s="17">
        <f>IF(Q1199="YES",G1199+V1199,"")</f>
        <v/>
      </c>
      <c r="X1199" s="18">
        <f>IF(Q1199="YES",IF(TODAY()&gt;W1199,"OVERDUE","WITHIN TIME"),"")</f>
        <v/>
      </c>
    </row>
    <row r="1200">
      <c r="A1200" s="3" t="n">
        <v>1196</v>
      </c>
      <c r="B1200" s="4" t="n"/>
      <c r="C1200" s="4" t="n"/>
      <c r="D1200" s="5">
        <f>IF(E1200="NRFC","Natural Rubber Field Coagulam","")</f>
        <v/>
      </c>
      <c r="E1200" s="4" t="n"/>
      <c r="F1200" s="6" t="n"/>
      <c r="G1200" s="6" t="n"/>
      <c r="H1200" s="7">
        <f>IF(G1200="","",G1200-TODAY())</f>
        <v/>
      </c>
      <c r="I1200" s="8">
        <f>IF(G1200="","",
IF(G1200&lt;TODAY(),
IF(O1200&gt;0,"Violated","Completed"),
IF(H1200&lt;=7,"Expiring Soon",
"Active")))</f>
        <v/>
      </c>
      <c r="J1200" s="8">
        <f>IF(C1200="","",COUNTIFS(purchase!$C:$C,$C1200,purchase!$E:$E,$E1200,purchase!$G:$G,"&gt;="&amp;$F1200,purchase!$G:$G,"&lt;="&amp;$G1200))</f>
        <v/>
      </c>
      <c r="K1200" s="9">
        <f>IF(COUNTIFS(purchase!$C:$C,$C1200,purchase!$E:$E,$E1200,purchase!$G:$G,"&gt;="&amp;$F1200,purchase!$G:$G,"&lt;="&amp;$G1200)=0,"",_xlfn.MAXIFS(purchase!$G:$G,purchase!$C:$C,$C1200,purchase!$E:$E,$E1200,purchase!$G:$G,"&gt;="&amp;$F1200,purchase!$G:$G,"&lt;="&amp;$G1200))</f>
        <v/>
      </c>
      <c r="L1200" s="4" t="n"/>
      <c r="M1200" s="4" t="n"/>
      <c r="N1200" s="10">
        <f>IF(M1200="","",SUMIFS(purchase!$N:$N,purchase!$C:$C,$C1200,purchase!$E:$E,$E1200,purchase!$G:$G,"&gt;="&amp;$F1200,purchase!$G:$G,"&lt;="&amp;$G1200))</f>
        <v/>
      </c>
      <c r="O1200" s="10">
        <f>IF(M1200="","",M1200-N1200)</f>
        <v/>
      </c>
      <c r="P1200" s="11">
        <f>IF(M1200=0,"",N1200/M1200)</f>
        <v/>
      </c>
      <c r="Q1200" s="12">
        <f>IF(OR(G1200="",O1200=""),"",
IF(AND(G1200&lt;TODAY(),O1200&gt;0),"YES","NO"))</f>
        <v/>
      </c>
      <c r="R1200" s="13" t="n"/>
      <c r="S1200" s="14" t="n"/>
      <c r="T1200" s="15">
        <f>IF(Q1200="YES", IF(R1200="Company",L1200*(1+S1200),IF(R1200="Vendor",L1200*(1-S1200),"")),"")</f>
        <v/>
      </c>
      <c r="U1200" s="15">
        <f>IF(Q1200="YES",O1200*T1200,"")</f>
        <v/>
      </c>
      <c r="V1200" s="16" t="n"/>
      <c r="W1200" s="17">
        <f>IF(Q1200="YES",G1200+V1200,"")</f>
        <v/>
      </c>
      <c r="X1200" s="18">
        <f>IF(Q1200="YES",IF(TODAY()&gt;W1200,"OVERDUE","WITHIN TIME"),"")</f>
        <v/>
      </c>
    </row>
    <row r="1201">
      <c r="A1201" s="3" t="n">
        <v>1197</v>
      </c>
      <c r="B1201" s="4" t="n"/>
      <c r="C1201" s="4" t="n"/>
      <c r="D1201" s="5">
        <f>IF(E1201="NRFC","Natural Rubber Field Coagulam","")</f>
        <v/>
      </c>
      <c r="E1201" s="4" t="n"/>
      <c r="F1201" s="6" t="n"/>
      <c r="G1201" s="6" t="n"/>
      <c r="H1201" s="7">
        <f>IF(G1201="","",G1201-TODAY())</f>
        <v/>
      </c>
      <c r="I1201" s="8">
        <f>IF(G1201="","",
IF(G1201&lt;TODAY(),
IF(O1201&gt;0,"Violated","Completed"),
IF(H1201&lt;=7,"Expiring Soon",
"Active")))</f>
        <v/>
      </c>
      <c r="J1201" s="8">
        <f>IF(C1201="","",COUNTIFS(purchase!$C:$C,$C1201,purchase!$E:$E,$E1201,purchase!$G:$G,"&gt;="&amp;$F1201,purchase!$G:$G,"&lt;="&amp;$G1201))</f>
        <v/>
      </c>
      <c r="K1201" s="9">
        <f>IF(COUNTIFS(purchase!$C:$C,$C1201,purchase!$E:$E,$E1201,purchase!$G:$G,"&gt;="&amp;$F1201,purchase!$G:$G,"&lt;="&amp;$G1201)=0,"",_xlfn.MAXIFS(purchase!$G:$G,purchase!$C:$C,$C1201,purchase!$E:$E,$E1201,purchase!$G:$G,"&gt;="&amp;$F1201,purchase!$G:$G,"&lt;="&amp;$G1201))</f>
        <v/>
      </c>
      <c r="L1201" s="4" t="n"/>
      <c r="M1201" s="4" t="n"/>
      <c r="N1201" s="10">
        <f>IF(M1201="","",SUMIFS(purchase!$N:$N,purchase!$C:$C,$C1201,purchase!$E:$E,$E1201,purchase!$G:$G,"&gt;="&amp;$F1201,purchase!$G:$G,"&lt;="&amp;$G1201))</f>
        <v/>
      </c>
      <c r="O1201" s="10">
        <f>IF(M1201="","",M1201-N1201)</f>
        <v/>
      </c>
      <c r="P1201" s="11">
        <f>IF(M1201=0,"",N1201/M1201)</f>
        <v/>
      </c>
      <c r="Q1201" s="12">
        <f>IF(OR(G1201="",O1201=""),"",
IF(AND(G1201&lt;TODAY(),O1201&gt;0),"YES","NO"))</f>
        <v/>
      </c>
      <c r="R1201" s="13" t="n"/>
      <c r="S1201" s="14" t="n"/>
      <c r="T1201" s="15">
        <f>IF(Q1201="YES", IF(R1201="Company",L1201*(1+S1201),IF(R1201="Vendor",L1201*(1-S1201),"")),"")</f>
        <v/>
      </c>
      <c r="U1201" s="15">
        <f>IF(Q1201="YES",O1201*T1201,"")</f>
        <v/>
      </c>
      <c r="V1201" s="16" t="n"/>
      <c r="W1201" s="17">
        <f>IF(Q1201="YES",G1201+V1201,"")</f>
        <v/>
      </c>
      <c r="X1201" s="18">
        <f>IF(Q1201="YES",IF(TODAY()&gt;W1201,"OVERDUE","WITHIN TIME"),"")</f>
        <v/>
      </c>
    </row>
    <row r="1202">
      <c r="A1202" s="3" t="n">
        <v>1198</v>
      </c>
      <c r="B1202" s="4" t="n"/>
      <c r="C1202" s="4" t="n"/>
      <c r="D1202" s="5">
        <f>IF(E1202="NRFC","Natural Rubber Field Coagulam","")</f>
        <v/>
      </c>
      <c r="E1202" s="4" t="n"/>
      <c r="F1202" s="6" t="n"/>
      <c r="G1202" s="6" t="n"/>
      <c r="H1202" s="7">
        <f>IF(G1202="","",G1202-TODAY())</f>
        <v/>
      </c>
      <c r="I1202" s="8">
        <f>IF(G1202="","",
IF(G1202&lt;TODAY(),
IF(O1202&gt;0,"Violated","Completed"),
IF(H1202&lt;=7,"Expiring Soon",
"Active")))</f>
        <v/>
      </c>
      <c r="J1202" s="8">
        <f>IF(C1202="","",COUNTIFS(purchase!$C:$C,$C1202,purchase!$E:$E,$E1202,purchase!$G:$G,"&gt;="&amp;$F1202,purchase!$G:$G,"&lt;="&amp;$G1202))</f>
        <v/>
      </c>
      <c r="K1202" s="9">
        <f>IF(COUNTIFS(purchase!$C:$C,$C1202,purchase!$E:$E,$E1202,purchase!$G:$G,"&gt;="&amp;$F1202,purchase!$G:$G,"&lt;="&amp;$G1202)=0,"",_xlfn.MAXIFS(purchase!$G:$G,purchase!$C:$C,$C1202,purchase!$E:$E,$E1202,purchase!$G:$G,"&gt;="&amp;$F1202,purchase!$G:$G,"&lt;="&amp;$G1202))</f>
        <v/>
      </c>
      <c r="L1202" s="4" t="n"/>
      <c r="M1202" s="4" t="n"/>
      <c r="N1202" s="10">
        <f>IF(M1202="","",SUMIFS(purchase!$N:$N,purchase!$C:$C,$C1202,purchase!$E:$E,$E1202,purchase!$G:$G,"&gt;="&amp;$F1202,purchase!$G:$G,"&lt;="&amp;$G1202))</f>
        <v/>
      </c>
      <c r="O1202" s="10">
        <f>IF(M1202="","",M1202-N1202)</f>
        <v/>
      </c>
      <c r="P1202" s="11">
        <f>IF(M1202=0,"",N1202/M1202)</f>
        <v/>
      </c>
      <c r="Q1202" s="12">
        <f>IF(OR(G1202="",O1202=""),"",
IF(AND(G1202&lt;TODAY(),O1202&gt;0),"YES","NO"))</f>
        <v/>
      </c>
      <c r="R1202" s="13" t="n"/>
      <c r="S1202" s="14" t="n"/>
      <c r="T1202" s="15">
        <f>IF(Q1202="YES", IF(R1202="Company",L1202*(1+S1202),IF(R1202="Vendor",L1202*(1-S1202),"")),"")</f>
        <v/>
      </c>
      <c r="U1202" s="15">
        <f>IF(Q1202="YES",O1202*T1202,"")</f>
        <v/>
      </c>
      <c r="V1202" s="16" t="n"/>
      <c r="W1202" s="17">
        <f>IF(Q1202="YES",G1202+V1202,"")</f>
        <v/>
      </c>
      <c r="X1202" s="18">
        <f>IF(Q1202="YES",IF(TODAY()&gt;W1202,"OVERDUE","WITHIN TIME"),"")</f>
        <v/>
      </c>
    </row>
    <row r="1203">
      <c r="A1203" s="3" t="n">
        <v>1199</v>
      </c>
      <c r="B1203" s="4" t="n"/>
      <c r="C1203" s="4" t="n"/>
      <c r="D1203" s="5">
        <f>IF(E1203="NRFC","Natural Rubber Field Coagulam","")</f>
        <v/>
      </c>
      <c r="E1203" s="4" t="n"/>
      <c r="F1203" s="6" t="n"/>
      <c r="G1203" s="6" t="n"/>
      <c r="H1203" s="7">
        <f>IF(G1203="","",G1203-TODAY())</f>
        <v/>
      </c>
      <c r="I1203" s="8">
        <f>IF(G1203="","",
IF(G1203&lt;TODAY(),
IF(O1203&gt;0,"Violated","Completed"),
IF(H1203&lt;=7,"Expiring Soon",
"Active")))</f>
        <v/>
      </c>
      <c r="J1203" s="8">
        <f>IF(C1203="","",COUNTIFS(purchase!$C:$C,$C1203,purchase!$E:$E,$E1203,purchase!$G:$G,"&gt;="&amp;$F1203,purchase!$G:$G,"&lt;="&amp;$G1203))</f>
        <v/>
      </c>
      <c r="K1203" s="9">
        <f>IF(COUNTIFS(purchase!$C:$C,$C1203,purchase!$E:$E,$E1203,purchase!$G:$G,"&gt;="&amp;$F1203,purchase!$G:$G,"&lt;="&amp;$G1203)=0,"",_xlfn.MAXIFS(purchase!$G:$G,purchase!$C:$C,$C1203,purchase!$E:$E,$E1203,purchase!$G:$G,"&gt;="&amp;$F1203,purchase!$G:$G,"&lt;="&amp;$G1203))</f>
        <v/>
      </c>
      <c r="L1203" s="4" t="n"/>
      <c r="M1203" s="4" t="n"/>
      <c r="N1203" s="10">
        <f>IF(M1203="","",SUMIFS(purchase!$N:$N,purchase!$C:$C,$C1203,purchase!$E:$E,$E1203,purchase!$G:$G,"&gt;="&amp;$F1203,purchase!$G:$G,"&lt;="&amp;$G1203))</f>
        <v/>
      </c>
      <c r="O1203" s="10">
        <f>IF(M1203="","",M1203-N1203)</f>
        <v/>
      </c>
      <c r="P1203" s="11">
        <f>IF(M1203=0,"",N1203/M1203)</f>
        <v/>
      </c>
      <c r="Q1203" s="12">
        <f>IF(OR(G1203="",O1203=""),"",
IF(AND(G1203&lt;TODAY(),O1203&gt;0),"YES","NO"))</f>
        <v/>
      </c>
      <c r="R1203" s="13" t="n"/>
      <c r="S1203" s="14" t="n"/>
      <c r="T1203" s="15">
        <f>IF(Q1203="YES", IF(R1203="Company",L1203*(1+S1203),IF(R1203="Vendor",L1203*(1-S1203),"")),"")</f>
        <v/>
      </c>
      <c r="U1203" s="15">
        <f>IF(Q1203="YES",O1203*T1203,"")</f>
        <v/>
      </c>
      <c r="V1203" s="16" t="n"/>
      <c r="W1203" s="17">
        <f>IF(Q1203="YES",G1203+V1203,"")</f>
        <v/>
      </c>
      <c r="X1203" s="18">
        <f>IF(Q1203="YES",IF(TODAY()&gt;W1203,"OVERDUE","WITHIN TIME"),"")</f>
        <v/>
      </c>
    </row>
    <row r="1204">
      <c r="A1204" s="3" t="n">
        <v>1200</v>
      </c>
      <c r="B1204" s="4" t="n"/>
      <c r="C1204" s="4" t="n"/>
      <c r="D1204" s="5">
        <f>IF(E1204="NRFC","Natural Rubber Field Coagulam","")</f>
        <v/>
      </c>
      <c r="E1204" s="4" t="n"/>
      <c r="F1204" s="6" t="n"/>
      <c r="G1204" s="6" t="n"/>
      <c r="H1204" s="7">
        <f>IF(G1204="","",G1204-TODAY())</f>
        <v/>
      </c>
      <c r="I1204" s="8">
        <f>IF(G1204="","",
IF(G1204&lt;TODAY(),
IF(O1204&gt;0,"Violated","Completed"),
IF(H1204&lt;=7,"Expiring Soon",
"Active")))</f>
        <v/>
      </c>
      <c r="J1204" s="8">
        <f>IF(C1204="","",COUNTIFS(purchase!$C:$C,$C1204,purchase!$E:$E,$E1204,purchase!$G:$G,"&gt;="&amp;$F1204,purchase!$G:$G,"&lt;="&amp;$G1204))</f>
        <v/>
      </c>
      <c r="K1204" s="9">
        <f>IF(COUNTIFS(purchase!$C:$C,$C1204,purchase!$E:$E,$E1204,purchase!$G:$G,"&gt;="&amp;$F1204,purchase!$G:$G,"&lt;="&amp;$G1204)=0,"",_xlfn.MAXIFS(purchase!$G:$G,purchase!$C:$C,$C1204,purchase!$E:$E,$E1204,purchase!$G:$G,"&gt;="&amp;$F1204,purchase!$G:$G,"&lt;="&amp;$G1204))</f>
        <v/>
      </c>
      <c r="L1204" s="4" t="n"/>
      <c r="M1204" s="4" t="n"/>
      <c r="N1204" s="10">
        <f>IF(M1204="","",SUMIFS(purchase!$N:$N,purchase!$C:$C,$C1204,purchase!$E:$E,$E1204,purchase!$G:$G,"&gt;="&amp;$F1204,purchase!$G:$G,"&lt;="&amp;$G1204))</f>
        <v/>
      </c>
      <c r="O1204" s="10">
        <f>IF(M1204="","",M1204-N1204)</f>
        <v/>
      </c>
      <c r="P1204" s="11">
        <f>IF(M1204=0,"",N1204/M1204)</f>
        <v/>
      </c>
      <c r="Q1204" s="12">
        <f>IF(OR(G1204="",O1204=""),"",
IF(AND(G1204&lt;TODAY(),O1204&gt;0),"YES","NO"))</f>
        <v/>
      </c>
      <c r="R1204" s="13" t="n"/>
      <c r="S1204" s="14" t="n"/>
      <c r="T1204" s="15">
        <f>IF(Q1204="YES", IF(R1204="Company",L1204*(1+S1204),IF(R1204="Vendor",L1204*(1-S1204),"")),"")</f>
        <v/>
      </c>
      <c r="U1204" s="15">
        <f>IF(Q1204="YES",O1204*T1204,"")</f>
        <v/>
      </c>
      <c r="V1204" s="16" t="n"/>
      <c r="W1204" s="17">
        <f>IF(Q1204="YES",G1204+V1204,"")</f>
        <v/>
      </c>
      <c r="X1204" s="18">
        <f>IF(Q1204="YES",IF(TODAY()&gt;W1204,"OVERDUE","WITHIN TIME"),"")</f>
        <v/>
      </c>
    </row>
    <row r="1205">
      <c r="A1205" s="3" t="n">
        <v>1201</v>
      </c>
      <c r="B1205" s="4" t="n"/>
      <c r="C1205" s="4" t="n"/>
      <c r="D1205" s="5">
        <f>IF(E1205="NRFC","Natural Rubber Field Coagulam","")</f>
        <v/>
      </c>
      <c r="E1205" s="4" t="n"/>
      <c r="F1205" s="6" t="n"/>
      <c r="G1205" s="6" t="n"/>
      <c r="H1205" s="7">
        <f>IF(G1205="","",G1205-TODAY())</f>
        <v/>
      </c>
      <c r="I1205" s="8">
        <f>IF(G1205="","",
IF(G1205&lt;TODAY(),
IF(O1205&gt;0,"Violated","Completed"),
IF(H1205&lt;=7,"Expiring Soon",
"Active")))</f>
        <v/>
      </c>
      <c r="J1205" s="8">
        <f>IF(C1205="","",COUNTIFS(purchase!$C:$C,$C1205,purchase!$E:$E,$E1205,purchase!$G:$G,"&gt;="&amp;$F1205,purchase!$G:$G,"&lt;="&amp;$G1205))</f>
        <v/>
      </c>
      <c r="K1205" s="9">
        <f>IF(COUNTIFS(purchase!$C:$C,$C1205,purchase!$E:$E,$E1205,purchase!$G:$G,"&gt;="&amp;$F1205,purchase!$G:$G,"&lt;="&amp;$G1205)=0,"",_xlfn.MAXIFS(purchase!$G:$G,purchase!$C:$C,$C1205,purchase!$E:$E,$E1205,purchase!$G:$G,"&gt;="&amp;$F1205,purchase!$G:$G,"&lt;="&amp;$G1205))</f>
        <v/>
      </c>
      <c r="L1205" s="4" t="n"/>
      <c r="M1205" s="4" t="n"/>
      <c r="N1205" s="10">
        <f>IF(M1205="","",SUMIFS(purchase!$N:$N,purchase!$C:$C,$C1205,purchase!$E:$E,$E1205,purchase!$G:$G,"&gt;="&amp;$F1205,purchase!$G:$G,"&lt;="&amp;$G1205))</f>
        <v/>
      </c>
      <c r="O1205" s="10">
        <f>IF(M1205="","",M1205-N1205)</f>
        <v/>
      </c>
      <c r="P1205" s="11">
        <f>IF(M1205=0,"",N1205/M1205)</f>
        <v/>
      </c>
      <c r="Q1205" s="12">
        <f>IF(OR(G1205="",O1205=""),"",
IF(AND(G1205&lt;TODAY(),O1205&gt;0),"YES","NO"))</f>
        <v/>
      </c>
      <c r="R1205" s="13" t="n"/>
      <c r="S1205" s="14" t="n"/>
      <c r="T1205" s="15">
        <f>IF(Q1205="YES", IF(R1205="Company",L1205*(1+S1205),IF(R1205="Vendor",L1205*(1-S1205),"")),"")</f>
        <v/>
      </c>
      <c r="U1205" s="15">
        <f>IF(Q1205="YES",O1205*T1205,"")</f>
        <v/>
      </c>
      <c r="V1205" s="16" t="n"/>
      <c r="W1205" s="17">
        <f>IF(Q1205="YES",G1205+V1205,"")</f>
        <v/>
      </c>
      <c r="X1205" s="18">
        <f>IF(Q1205="YES",IF(TODAY()&gt;W1205,"OVERDUE","WITHIN TIME"),"")</f>
        <v/>
      </c>
    </row>
    <row r="1206">
      <c r="A1206" s="3" t="n">
        <v>1202</v>
      </c>
      <c r="B1206" s="4" t="n"/>
      <c r="C1206" s="4" t="n"/>
      <c r="D1206" s="5">
        <f>IF(E1206="NRFC","Natural Rubber Field Coagulam","")</f>
        <v/>
      </c>
      <c r="E1206" s="4" t="n"/>
      <c r="F1206" s="6" t="n"/>
      <c r="G1206" s="6" t="n"/>
      <c r="H1206" s="7">
        <f>IF(G1206="","",G1206-TODAY())</f>
        <v/>
      </c>
      <c r="I1206" s="8">
        <f>IF(G1206="","",
IF(G1206&lt;TODAY(),
IF(O1206&gt;0,"Violated","Completed"),
IF(H1206&lt;=7,"Expiring Soon",
"Active")))</f>
        <v/>
      </c>
      <c r="J1206" s="8">
        <f>IF(C1206="","",COUNTIFS(purchase!$C:$C,$C1206,purchase!$E:$E,$E1206,purchase!$G:$G,"&gt;="&amp;$F1206,purchase!$G:$G,"&lt;="&amp;$G1206))</f>
        <v/>
      </c>
      <c r="K1206" s="9">
        <f>IF(COUNTIFS(purchase!$C:$C,$C1206,purchase!$E:$E,$E1206,purchase!$G:$G,"&gt;="&amp;$F1206,purchase!$G:$G,"&lt;="&amp;$G1206)=0,"",_xlfn.MAXIFS(purchase!$G:$G,purchase!$C:$C,$C1206,purchase!$E:$E,$E1206,purchase!$G:$G,"&gt;="&amp;$F1206,purchase!$G:$G,"&lt;="&amp;$G1206))</f>
        <v/>
      </c>
      <c r="L1206" s="4" t="n"/>
      <c r="M1206" s="4" t="n"/>
      <c r="N1206" s="10">
        <f>IF(M1206="","",SUMIFS(purchase!$N:$N,purchase!$C:$C,$C1206,purchase!$E:$E,$E1206,purchase!$G:$G,"&gt;="&amp;$F1206,purchase!$G:$G,"&lt;="&amp;$G1206))</f>
        <v/>
      </c>
      <c r="O1206" s="10">
        <f>IF(M1206="","",M1206-N1206)</f>
        <v/>
      </c>
      <c r="P1206" s="11">
        <f>IF(M1206=0,"",N1206/M1206)</f>
        <v/>
      </c>
      <c r="Q1206" s="12">
        <f>IF(OR(G1206="",O1206=""),"",
IF(AND(G1206&lt;TODAY(),O1206&gt;0),"YES","NO"))</f>
        <v/>
      </c>
      <c r="R1206" s="13" t="n"/>
      <c r="S1206" s="14" t="n"/>
      <c r="T1206" s="15">
        <f>IF(Q1206="YES", IF(R1206="Company",L1206*(1+S1206),IF(R1206="Vendor",L1206*(1-S1206),"")),"")</f>
        <v/>
      </c>
      <c r="U1206" s="15">
        <f>IF(Q1206="YES",O1206*T1206,"")</f>
        <v/>
      </c>
      <c r="V1206" s="16" t="n"/>
      <c r="W1206" s="17">
        <f>IF(Q1206="YES",G1206+V1206,"")</f>
        <v/>
      </c>
      <c r="X1206" s="18">
        <f>IF(Q1206="YES",IF(TODAY()&gt;W1206,"OVERDUE","WITHIN TIME"),"")</f>
        <v/>
      </c>
    </row>
    <row r="1207">
      <c r="A1207" s="3" t="n">
        <v>1203</v>
      </c>
      <c r="B1207" s="4" t="n"/>
      <c r="C1207" s="4" t="n"/>
      <c r="D1207" s="5">
        <f>IF(E1207="NRFC","Natural Rubber Field Coagulam","")</f>
        <v/>
      </c>
      <c r="E1207" s="4" t="n"/>
      <c r="F1207" s="6" t="n"/>
      <c r="G1207" s="6" t="n"/>
      <c r="H1207" s="7">
        <f>IF(G1207="","",G1207-TODAY())</f>
        <v/>
      </c>
      <c r="I1207" s="8">
        <f>IF(G1207="","",
IF(G1207&lt;TODAY(),
IF(O1207&gt;0,"Violated","Completed"),
IF(H1207&lt;=7,"Expiring Soon",
"Active")))</f>
        <v/>
      </c>
      <c r="J1207" s="8">
        <f>IF(C1207="","",COUNTIFS(purchase!$C:$C,$C1207,purchase!$E:$E,$E1207,purchase!$G:$G,"&gt;="&amp;$F1207,purchase!$G:$G,"&lt;="&amp;$G1207))</f>
        <v/>
      </c>
      <c r="K1207" s="9">
        <f>IF(COUNTIFS(purchase!$C:$C,$C1207,purchase!$E:$E,$E1207,purchase!$G:$G,"&gt;="&amp;$F1207,purchase!$G:$G,"&lt;="&amp;$G1207)=0,"",_xlfn.MAXIFS(purchase!$G:$G,purchase!$C:$C,$C1207,purchase!$E:$E,$E1207,purchase!$G:$G,"&gt;="&amp;$F1207,purchase!$G:$G,"&lt;="&amp;$G1207))</f>
        <v/>
      </c>
      <c r="L1207" s="4" t="n"/>
      <c r="M1207" s="4" t="n"/>
      <c r="N1207" s="10">
        <f>IF(M1207="","",SUMIFS(purchase!$N:$N,purchase!$C:$C,$C1207,purchase!$E:$E,$E1207,purchase!$G:$G,"&gt;="&amp;$F1207,purchase!$G:$G,"&lt;="&amp;$G1207))</f>
        <v/>
      </c>
      <c r="O1207" s="10">
        <f>IF(M1207="","",M1207-N1207)</f>
        <v/>
      </c>
      <c r="P1207" s="11">
        <f>IF(M1207=0,"",N1207/M1207)</f>
        <v/>
      </c>
      <c r="Q1207" s="12">
        <f>IF(OR(G1207="",O1207=""),"",
IF(AND(G1207&lt;TODAY(),O1207&gt;0),"YES","NO"))</f>
        <v/>
      </c>
      <c r="R1207" s="13" t="n"/>
      <c r="S1207" s="14" t="n"/>
      <c r="T1207" s="15">
        <f>IF(Q1207="YES", IF(R1207="Company",L1207*(1+S1207),IF(R1207="Vendor",L1207*(1-S1207),"")),"")</f>
        <v/>
      </c>
      <c r="U1207" s="15">
        <f>IF(Q1207="YES",O1207*T1207,"")</f>
        <v/>
      </c>
      <c r="V1207" s="16" t="n"/>
      <c r="W1207" s="17">
        <f>IF(Q1207="YES",G1207+V1207,"")</f>
        <v/>
      </c>
      <c r="X1207" s="18">
        <f>IF(Q1207="YES",IF(TODAY()&gt;W1207,"OVERDUE","WITHIN TIME"),"")</f>
        <v/>
      </c>
    </row>
    <row r="1208">
      <c r="A1208" s="3" t="n">
        <v>1204</v>
      </c>
      <c r="B1208" s="4" t="n"/>
      <c r="C1208" s="4" t="n"/>
      <c r="D1208" s="5">
        <f>IF(E1208="NRFC","Natural Rubber Field Coagulam","")</f>
        <v/>
      </c>
      <c r="E1208" s="4" t="n"/>
      <c r="F1208" s="6" t="n"/>
      <c r="G1208" s="6" t="n"/>
      <c r="H1208" s="7">
        <f>IF(G1208="","",G1208-TODAY())</f>
        <v/>
      </c>
      <c r="I1208" s="8">
        <f>IF(G1208="","",
IF(G1208&lt;TODAY(),
IF(O1208&gt;0,"Violated","Completed"),
IF(H1208&lt;=7,"Expiring Soon",
"Active")))</f>
        <v/>
      </c>
      <c r="J1208" s="8">
        <f>IF(C1208="","",COUNTIFS(purchase!$C:$C,$C1208,purchase!$E:$E,$E1208,purchase!$G:$G,"&gt;="&amp;$F1208,purchase!$G:$G,"&lt;="&amp;$G1208))</f>
        <v/>
      </c>
      <c r="K1208" s="9">
        <f>IF(COUNTIFS(purchase!$C:$C,$C1208,purchase!$E:$E,$E1208,purchase!$G:$G,"&gt;="&amp;$F1208,purchase!$G:$G,"&lt;="&amp;$G1208)=0,"",_xlfn.MAXIFS(purchase!$G:$G,purchase!$C:$C,$C1208,purchase!$E:$E,$E1208,purchase!$G:$G,"&gt;="&amp;$F1208,purchase!$G:$G,"&lt;="&amp;$G1208))</f>
        <v/>
      </c>
      <c r="L1208" s="4" t="n"/>
      <c r="M1208" s="4" t="n"/>
      <c r="N1208" s="10">
        <f>IF(M1208="","",SUMIFS(purchase!$N:$N,purchase!$C:$C,$C1208,purchase!$E:$E,$E1208,purchase!$G:$G,"&gt;="&amp;$F1208,purchase!$G:$G,"&lt;="&amp;$G1208))</f>
        <v/>
      </c>
      <c r="O1208" s="10">
        <f>IF(M1208="","",M1208-N1208)</f>
        <v/>
      </c>
      <c r="P1208" s="11">
        <f>IF(M1208=0,"",N1208/M1208)</f>
        <v/>
      </c>
      <c r="Q1208" s="12">
        <f>IF(OR(G1208="",O1208=""),"",
IF(AND(G1208&lt;TODAY(),O1208&gt;0),"YES","NO"))</f>
        <v/>
      </c>
      <c r="R1208" s="13" t="n"/>
      <c r="S1208" s="14" t="n"/>
      <c r="T1208" s="15">
        <f>IF(Q1208="YES", IF(R1208="Company",L1208*(1+S1208),IF(R1208="Vendor",L1208*(1-S1208),"")),"")</f>
        <v/>
      </c>
      <c r="U1208" s="15">
        <f>IF(Q1208="YES",O1208*T1208,"")</f>
        <v/>
      </c>
      <c r="V1208" s="16" t="n"/>
      <c r="W1208" s="17">
        <f>IF(Q1208="YES",G1208+V1208,"")</f>
        <v/>
      </c>
      <c r="X1208" s="18">
        <f>IF(Q1208="YES",IF(TODAY()&gt;W1208,"OVERDUE","WITHIN TIME"),"")</f>
        <v/>
      </c>
    </row>
    <row r="1209">
      <c r="A1209" s="3" t="n">
        <v>1205</v>
      </c>
      <c r="B1209" s="4" t="n"/>
      <c r="C1209" s="4" t="n"/>
      <c r="D1209" s="5">
        <f>IF(E1209="NRFC","Natural Rubber Field Coagulam","")</f>
        <v/>
      </c>
      <c r="E1209" s="4" t="n"/>
      <c r="F1209" s="6" t="n"/>
      <c r="G1209" s="6" t="n"/>
      <c r="H1209" s="7">
        <f>IF(G1209="","",G1209-TODAY())</f>
        <v/>
      </c>
      <c r="I1209" s="8">
        <f>IF(G1209="","",
IF(G1209&lt;TODAY(),
IF(O1209&gt;0,"Violated","Completed"),
IF(H1209&lt;=7,"Expiring Soon",
"Active")))</f>
        <v/>
      </c>
      <c r="J1209" s="8">
        <f>IF(C1209="","",COUNTIFS(purchase!$C:$C,$C1209,purchase!$E:$E,$E1209,purchase!$G:$G,"&gt;="&amp;$F1209,purchase!$G:$G,"&lt;="&amp;$G1209))</f>
        <v/>
      </c>
      <c r="K1209" s="9">
        <f>IF(COUNTIFS(purchase!$C:$C,$C1209,purchase!$E:$E,$E1209,purchase!$G:$G,"&gt;="&amp;$F1209,purchase!$G:$G,"&lt;="&amp;$G1209)=0,"",_xlfn.MAXIFS(purchase!$G:$G,purchase!$C:$C,$C1209,purchase!$E:$E,$E1209,purchase!$G:$G,"&gt;="&amp;$F1209,purchase!$G:$G,"&lt;="&amp;$G1209))</f>
        <v/>
      </c>
      <c r="L1209" s="4" t="n"/>
      <c r="M1209" s="4" t="n"/>
      <c r="N1209" s="10">
        <f>IF(M1209="","",SUMIFS(purchase!$N:$N,purchase!$C:$C,$C1209,purchase!$E:$E,$E1209,purchase!$G:$G,"&gt;="&amp;$F1209,purchase!$G:$G,"&lt;="&amp;$G1209))</f>
        <v/>
      </c>
      <c r="O1209" s="10">
        <f>IF(M1209="","",M1209-N1209)</f>
        <v/>
      </c>
      <c r="P1209" s="11">
        <f>IF(M1209=0,"",N1209/M1209)</f>
        <v/>
      </c>
      <c r="Q1209" s="12">
        <f>IF(OR(G1209="",O1209=""),"",
IF(AND(G1209&lt;TODAY(),O1209&gt;0),"YES","NO"))</f>
        <v/>
      </c>
      <c r="R1209" s="13" t="n"/>
      <c r="S1209" s="14" t="n"/>
      <c r="T1209" s="15">
        <f>IF(Q1209="YES", IF(R1209="Company",L1209*(1+S1209),IF(R1209="Vendor",L1209*(1-S1209),"")),"")</f>
        <v/>
      </c>
      <c r="U1209" s="15">
        <f>IF(Q1209="YES",O1209*T1209,"")</f>
        <v/>
      </c>
      <c r="V1209" s="16" t="n"/>
      <c r="W1209" s="17">
        <f>IF(Q1209="YES",G1209+V1209,"")</f>
        <v/>
      </c>
      <c r="X1209" s="18">
        <f>IF(Q1209="YES",IF(TODAY()&gt;W1209,"OVERDUE","WITHIN TIME"),"")</f>
        <v/>
      </c>
    </row>
    <row r="1210">
      <c r="A1210" s="3" t="n">
        <v>1206</v>
      </c>
      <c r="B1210" s="4" t="n"/>
      <c r="C1210" s="4" t="n"/>
      <c r="D1210" s="5">
        <f>IF(E1210="NRFC","Natural Rubber Field Coagulam","")</f>
        <v/>
      </c>
      <c r="E1210" s="4" t="n"/>
      <c r="F1210" s="6" t="n"/>
      <c r="G1210" s="6" t="n"/>
      <c r="H1210" s="7">
        <f>IF(G1210="","",G1210-TODAY())</f>
        <v/>
      </c>
      <c r="I1210" s="8">
        <f>IF(G1210="","",
IF(G1210&lt;TODAY(),
IF(O1210&gt;0,"Violated","Completed"),
IF(H1210&lt;=7,"Expiring Soon",
"Active")))</f>
        <v/>
      </c>
      <c r="J1210" s="8">
        <f>IF(C1210="","",COUNTIFS(purchase!$C:$C,$C1210,purchase!$E:$E,$E1210,purchase!$G:$G,"&gt;="&amp;$F1210,purchase!$G:$G,"&lt;="&amp;$G1210))</f>
        <v/>
      </c>
      <c r="K1210" s="9">
        <f>IF(COUNTIFS(purchase!$C:$C,$C1210,purchase!$E:$E,$E1210,purchase!$G:$G,"&gt;="&amp;$F1210,purchase!$G:$G,"&lt;="&amp;$G1210)=0,"",_xlfn.MAXIFS(purchase!$G:$G,purchase!$C:$C,$C1210,purchase!$E:$E,$E1210,purchase!$G:$G,"&gt;="&amp;$F1210,purchase!$G:$G,"&lt;="&amp;$G1210))</f>
        <v/>
      </c>
      <c r="L1210" s="4" t="n"/>
      <c r="M1210" s="4" t="n"/>
      <c r="N1210" s="10">
        <f>IF(M1210="","",SUMIFS(purchase!$N:$N,purchase!$C:$C,$C1210,purchase!$E:$E,$E1210,purchase!$G:$G,"&gt;="&amp;$F1210,purchase!$G:$G,"&lt;="&amp;$G1210))</f>
        <v/>
      </c>
      <c r="O1210" s="10">
        <f>IF(M1210="","",M1210-N1210)</f>
        <v/>
      </c>
      <c r="P1210" s="11">
        <f>IF(M1210=0,"",N1210/M1210)</f>
        <v/>
      </c>
      <c r="Q1210" s="12">
        <f>IF(OR(G1210="",O1210=""),"",
IF(AND(G1210&lt;TODAY(),O1210&gt;0),"YES","NO"))</f>
        <v/>
      </c>
      <c r="R1210" s="13" t="n"/>
      <c r="S1210" s="14" t="n"/>
      <c r="T1210" s="15">
        <f>IF(Q1210="YES", IF(R1210="Company",L1210*(1+S1210),IF(R1210="Vendor",L1210*(1-S1210),"")),"")</f>
        <v/>
      </c>
      <c r="U1210" s="15">
        <f>IF(Q1210="YES",O1210*T1210,"")</f>
        <v/>
      </c>
      <c r="V1210" s="16" t="n"/>
      <c r="W1210" s="17">
        <f>IF(Q1210="YES",G1210+V1210,"")</f>
        <v/>
      </c>
      <c r="X1210" s="18">
        <f>IF(Q1210="YES",IF(TODAY()&gt;W1210,"OVERDUE","WITHIN TIME"),"")</f>
        <v/>
      </c>
    </row>
    <row r="1211">
      <c r="A1211" s="3" t="n">
        <v>1207</v>
      </c>
      <c r="B1211" s="4" t="n"/>
      <c r="C1211" s="4" t="n"/>
      <c r="D1211" s="5">
        <f>IF(E1211="NRFC","Natural Rubber Field Coagulam","")</f>
        <v/>
      </c>
      <c r="E1211" s="4" t="n"/>
      <c r="F1211" s="6" t="n"/>
      <c r="G1211" s="6" t="n"/>
      <c r="H1211" s="7">
        <f>IF(G1211="","",G1211-TODAY())</f>
        <v/>
      </c>
      <c r="I1211" s="8">
        <f>IF(G1211="","",
IF(G1211&lt;TODAY(),
IF(O1211&gt;0,"Violated","Completed"),
IF(H1211&lt;=7,"Expiring Soon",
"Active")))</f>
        <v/>
      </c>
      <c r="J1211" s="8">
        <f>IF(C1211="","",COUNTIFS(purchase!$C:$C,$C1211,purchase!$E:$E,$E1211,purchase!$G:$G,"&gt;="&amp;$F1211,purchase!$G:$G,"&lt;="&amp;$G1211))</f>
        <v/>
      </c>
      <c r="K1211" s="9">
        <f>IF(COUNTIFS(purchase!$C:$C,$C1211,purchase!$E:$E,$E1211,purchase!$G:$G,"&gt;="&amp;$F1211,purchase!$G:$G,"&lt;="&amp;$G1211)=0,"",_xlfn.MAXIFS(purchase!$G:$G,purchase!$C:$C,$C1211,purchase!$E:$E,$E1211,purchase!$G:$G,"&gt;="&amp;$F1211,purchase!$G:$G,"&lt;="&amp;$G1211))</f>
        <v/>
      </c>
      <c r="L1211" s="4" t="n"/>
      <c r="M1211" s="4" t="n"/>
      <c r="N1211" s="10">
        <f>IF(M1211="","",SUMIFS(purchase!$N:$N,purchase!$C:$C,$C1211,purchase!$E:$E,$E1211,purchase!$G:$G,"&gt;="&amp;$F1211,purchase!$G:$G,"&lt;="&amp;$G1211))</f>
        <v/>
      </c>
      <c r="O1211" s="10">
        <f>IF(M1211="","",M1211-N1211)</f>
        <v/>
      </c>
      <c r="P1211" s="11">
        <f>IF(M1211=0,"",N1211/M1211)</f>
        <v/>
      </c>
      <c r="Q1211" s="12">
        <f>IF(OR(G1211="",O1211=""),"",
IF(AND(G1211&lt;TODAY(),O1211&gt;0),"YES","NO"))</f>
        <v/>
      </c>
      <c r="R1211" s="13" t="n"/>
      <c r="S1211" s="14" t="n"/>
      <c r="T1211" s="15">
        <f>IF(Q1211="YES", IF(R1211="Company",L1211*(1+S1211),IF(R1211="Vendor",L1211*(1-S1211),"")),"")</f>
        <v/>
      </c>
      <c r="U1211" s="15">
        <f>IF(Q1211="YES",O1211*T1211,"")</f>
        <v/>
      </c>
      <c r="V1211" s="16" t="n"/>
      <c r="W1211" s="17">
        <f>IF(Q1211="YES",G1211+V1211,"")</f>
        <v/>
      </c>
      <c r="X1211" s="18">
        <f>IF(Q1211="YES",IF(TODAY()&gt;W1211,"OVERDUE","WITHIN TIME"),"")</f>
        <v/>
      </c>
    </row>
    <row r="1212">
      <c r="A1212" s="3" t="n">
        <v>1208</v>
      </c>
      <c r="B1212" s="4" t="n"/>
      <c r="C1212" s="4" t="n"/>
      <c r="D1212" s="5">
        <f>IF(E1212="NRFC","Natural Rubber Field Coagulam","")</f>
        <v/>
      </c>
      <c r="E1212" s="4" t="n"/>
      <c r="F1212" s="6" t="n"/>
      <c r="G1212" s="6" t="n"/>
      <c r="H1212" s="7">
        <f>IF(G1212="","",G1212-TODAY())</f>
        <v/>
      </c>
      <c r="I1212" s="8">
        <f>IF(G1212="","",
IF(G1212&lt;TODAY(),
IF(O1212&gt;0,"Violated","Completed"),
IF(H1212&lt;=7,"Expiring Soon",
"Active")))</f>
        <v/>
      </c>
      <c r="J1212" s="8">
        <f>IF(C1212="","",COUNTIFS(purchase!$C:$C,$C1212,purchase!$E:$E,$E1212,purchase!$G:$G,"&gt;="&amp;$F1212,purchase!$G:$G,"&lt;="&amp;$G1212))</f>
        <v/>
      </c>
      <c r="K1212" s="9">
        <f>IF(COUNTIFS(purchase!$C:$C,$C1212,purchase!$E:$E,$E1212,purchase!$G:$G,"&gt;="&amp;$F1212,purchase!$G:$G,"&lt;="&amp;$G1212)=0,"",_xlfn.MAXIFS(purchase!$G:$G,purchase!$C:$C,$C1212,purchase!$E:$E,$E1212,purchase!$G:$G,"&gt;="&amp;$F1212,purchase!$G:$G,"&lt;="&amp;$G1212))</f>
        <v/>
      </c>
      <c r="L1212" s="4" t="n"/>
      <c r="M1212" s="4" t="n"/>
      <c r="N1212" s="10">
        <f>IF(M1212="","",SUMIFS(purchase!$N:$N,purchase!$C:$C,$C1212,purchase!$E:$E,$E1212,purchase!$G:$G,"&gt;="&amp;$F1212,purchase!$G:$G,"&lt;="&amp;$G1212))</f>
        <v/>
      </c>
      <c r="O1212" s="10">
        <f>IF(M1212="","",M1212-N1212)</f>
        <v/>
      </c>
      <c r="P1212" s="11">
        <f>IF(M1212=0,"",N1212/M1212)</f>
        <v/>
      </c>
      <c r="Q1212" s="12">
        <f>IF(OR(G1212="",O1212=""),"",
IF(AND(G1212&lt;TODAY(),O1212&gt;0),"YES","NO"))</f>
        <v/>
      </c>
      <c r="R1212" s="13" t="n"/>
      <c r="S1212" s="14" t="n"/>
      <c r="T1212" s="15">
        <f>IF(Q1212="YES", IF(R1212="Company",L1212*(1+S1212),IF(R1212="Vendor",L1212*(1-S1212),"")),"")</f>
        <v/>
      </c>
      <c r="U1212" s="15">
        <f>IF(Q1212="YES",O1212*T1212,"")</f>
        <v/>
      </c>
      <c r="V1212" s="16" t="n"/>
      <c r="W1212" s="17">
        <f>IF(Q1212="YES",G1212+V1212,"")</f>
        <v/>
      </c>
      <c r="X1212" s="18">
        <f>IF(Q1212="YES",IF(TODAY()&gt;W1212,"OVERDUE","WITHIN TIME"),"")</f>
        <v/>
      </c>
    </row>
    <row r="1213">
      <c r="A1213" s="3" t="n">
        <v>1209</v>
      </c>
      <c r="B1213" s="4" t="n"/>
      <c r="C1213" s="4" t="n"/>
      <c r="D1213" s="5">
        <f>IF(E1213="NRFC","Natural Rubber Field Coagulam","")</f>
        <v/>
      </c>
      <c r="E1213" s="4" t="n"/>
      <c r="F1213" s="6" t="n"/>
      <c r="G1213" s="6" t="n"/>
      <c r="H1213" s="7">
        <f>IF(G1213="","",G1213-TODAY())</f>
        <v/>
      </c>
      <c r="I1213" s="8">
        <f>IF(G1213="","",
IF(G1213&lt;TODAY(),
IF(O1213&gt;0,"Violated","Completed"),
IF(H1213&lt;=7,"Expiring Soon",
"Active")))</f>
        <v/>
      </c>
      <c r="J1213" s="8">
        <f>IF(C1213="","",COUNTIFS(purchase!$C:$C,$C1213,purchase!$E:$E,$E1213,purchase!$G:$G,"&gt;="&amp;$F1213,purchase!$G:$G,"&lt;="&amp;$G1213))</f>
        <v/>
      </c>
      <c r="K1213" s="9">
        <f>IF(COUNTIFS(purchase!$C:$C,$C1213,purchase!$E:$E,$E1213,purchase!$G:$G,"&gt;="&amp;$F1213,purchase!$G:$G,"&lt;="&amp;$G1213)=0,"",_xlfn.MAXIFS(purchase!$G:$G,purchase!$C:$C,$C1213,purchase!$E:$E,$E1213,purchase!$G:$G,"&gt;="&amp;$F1213,purchase!$G:$G,"&lt;="&amp;$G1213))</f>
        <v/>
      </c>
      <c r="L1213" s="4" t="n"/>
      <c r="M1213" s="4" t="n"/>
      <c r="N1213" s="10">
        <f>IF(M1213="","",SUMIFS(purchase!$N:$N,purchase!$C:$C,$C1213,purchase!$E:$E,$E1213,purchase!$G:$G,"&gt;="&amp;$F1213,purchase!$G:$G,"&lt;="&amp;$G1213))</f>
        <v/>
      </c>
      <c r="O1213" s="10">
        <f>IF(M1213="","",M1213-N1213)</f>
        <v/>
      </c>
      <c r="P1213" s="11">
        <f>IF(M1213=0,"",N1213/M1213)</f>
        <v/>
      </c>
      <c r="Q1213" s="12">
        <f>IF(OR(G1213="",O1213=""),"",
IF(AND(G1213&lt;TODAY(),O1213&gt;0),"YES","NO"))</f>
        <v/>
      </c>
      <c r="R1213" s="13" t="n"/>
      <c r="S1213" s="14" t="n"/>
      <c r="T1213" s="15">
        <f>IF(Q1213="YES", IF(R1213="Company",L1213*(1+S1213),IF(R1213="Vendor",L1213*(1-S1213),"")),"")</f>
        <v/>
      </c>
      <c r="U1213" s="15">
        <f>IF(Q1213="YES",O1213*T1213,"")</f>
        <v/>
      </c>
      <c r="V1213" s="16" t="n"/>
      <c r="W1213" s="17">
        <f>IF(Q1213="YES",G1213+V1213,"")</f>
        <v/>
      </c>
      <c r="X1213" s="18">
        <f>IF(Q1213="YES",IF(TODAY()&gt;W1213,"OVERDUE","WITHIN TIME"),"")</f>
        <v/>
      </c>
    </row>
    <row r="1214">
      <c r="A1214" s="3" t="n">
        <v>1210</v>
      </c>
      <c r="B1214" s="4" t="n"/>
      <c r="C1214" s="4" t="n"/>
      <c r="D1214" s="5">
        <f>IF(E1214="NRFC","Natural Rubber Field Coagulam","")</f>
        <v/>
      </c>
      <c r="E1214" s="4" t="n"/>
      <c r="F1214" s="6" t="n"/>
      <c r="G1214" s="6" t="n"/>
      <c r="H1214" s="7">
        <f>IF(G1214="","",G1214-TODAY())</f>
        <v/>
      </c>
      <c r="I1214" s="8">
        <f>IF(G1214="","",
IF(G1214&lt;TODAY(),
IF(O1214&gt;0,"Violated","Completed"),
IF(H1214&lt;=7,"Expiring Soon",
"Active")))</f>
        <v/>
      </c>
      <c r="J1214" s="8">
        <f>IF(C1214="","",COUNTIFS(purchase!$C:$C,$C1214,purchase!$E:$E,$E1214,purchase!$G:$G,"&gt;="&amp;$F1214,purchase!$G:$G,"&lt;="&amp;$G1214))</f>
        <v/>
      </c>
      <c r="K1214" s="9">
        <f>IF(COUNTIFS(purchase!$C:$C,$C1214,purchase!$E:$E,$E1214,purchase!$G:$G,"&gt;="&amp;$F1214,purchase!$G:$G,"&lt;="&amp;$G1214)=0,"",_xlfn.MAXIFS(purchase!$G:$G,purchase!$C:$C,$C1214,purchase!$E:$E,$E1214,purchase!$G:$G,"&gt;="&amp;$F1214,purchase!$G:$G,"&lt;="&amp;$G1214))</f>
        <v/>
      </c>
      <c r="L1214" s="4" t="n"/>
      <c r="M1214" s="4" t="n"/>
      <c r="N1214" s="10">
        <f>IF(M1214="","",SUMIFS(purchase!$N:$N,purchase!$C:$C,$C1214,purchase!$E:$E,$E1214,purchase!$G:$G,"&gt;="&amp;$F1214,purchase!$G:$G,"&lt;="&amp;$G1214))</f>
        <v/>
      </c>
      <c r="O1214" s="10">
        <f>IF(M1214="","",M1214-N1214)</f>
        <v/>
      </c>
      <c r="P1214" s="11">
        <f>IF(M1214=0,"",N1214/M1214)</f>
        <v/>
      </c>
      <c r="Q1214" s="12">
        <f>IF(OR(G1214="",O1214=""),"",
IF(AND(G1214&lt;TODAY(),O1214&gt;0),"YES","NO"))</f>
        <v/>
      </c>
      <c r="R1214" s="13" t="n"/>
      <c r="S1214" s="14" t="n"/>
      <c r="T1214" s="15">
        <f>IF(Q1214="YES", IF(R1214="Company",L1214*(1+S1214),IF(R1214="Vendor",L1214*(1-S1214),"")),"")</f>
        <v/>
      </c>
      <c r="U1214" s="15">
        <f>IF(Q1214="YES",O1214*T1214,"")</f>
        <v/>
      </c>
      <c r="V1214" s="16" t="n"/>
      <c r="W1214" s="17">
        <f>IF(Q1214="YES",G1214+V1214,"")</f>
        <v/>
      </c>
      <c r="X1214" s="18">
        <f>IF(Q1214="YES",IF(TODAY()&gt;W1214,"OVERDUE","WITHIN TIME"),"")</f>
        <v/>
      </c>
    </row>
    <row r="1215">
      <c r="A1215" s="3" t="n">
        <v>1211</v>
      </c>
      <c r="B1215" s="4" t="n"/>
      <c r="C1215" s="4" t="n"/>
      <c r="D1215" s="5">
        <f>IF(E1215="NRFC","Natural Rubber Field Coagulam","")</f>
        <v/>
      </c>
      <c r="E1215" s="4" t="n"/>
      <c r="F1215" s="6" t="n"/>
      <c r="G1215" s="6" t="n"/>
      <c r="H1215" s="7">
        <f>IF(G1215="","",G1215-TODAY())</f>
        <v/>
      </c>
      <c r="I1215" s="8">
        <f>IF(G1215="","",
IF(G1215&lt;TODAY(),
IF(O1215&gt;0,"Violated","Completed"),
IF(H1215&lt;=7,"Expiring Soon",
"Active")))</f>
        <v/>
      </c>
      <c r="J1215" s="8">
        <f>IF(C1215="","",COUNTIFS(purchase!$C:$C,$C1215,purchase!$E:$E,$E1215,purchase!$G:$G,"&gt;="&amp;$F1215,purchase!$G:$G,"&lt;="&amp;$G1215))</f>
        <v/>
      </c>
      <c r="K1215" s="9">
        <f>IF(COUNTIFS(purchase!$C:$C,$C1215,purchase!$E:$E,$E1215,purchase!$G:$G,"&gt;="&amp;$F1215,purchase!$G:$G,"&lt;="&amp;$G1215)=0,"",_xlfn.MAXIFS(purchase!$G:$G,purchase!$C:$C,$C1215,purchase!$E:$E,$E1215,purchase!$G:$G,"&gt;="&amp;$F1215,purchase!$G:$G,"&lt;="&amp;$G1215))</f>
        <v/>
      </c>
      <c r="L1215" s="4" t="n"/>
      <c r="M1215" s="4" t="n"/>
      <c r="N1215" s="10">
        <f>IF(M1215="","",SUMIFS(purchase!$N:$N,purchase!$C:$C,$C1215,purchase!$E:$E,$E1215,purchase!$G:$G,"&gt;="&amp;$F1215,purchase!$G:$G,"&lt;="&amp;$G1215))</f>
        <v/>
      </c>
      <c r="O1215" s="10">
        <f>IF(M1215="","",M1215-N1215)</f>
        <v/>
      </c>
      <c r="P1215" s="11">
        <f>IF(M1215=0,"",N1215/M1215)</f>
        <v/>
      </c>
      <c r="Q1215" s="12">
        <f>IF(OR(G1215="",O1215=""),"",
IF(AND(G1215&lt;TODAY(),O1215&gt;0),"YES","NO"))</f>
        <v/>
      </c>
      <c r="R1215" s="13" t="n"/>
      <c r="S1215" s="14" t="n"/>
      <c r="T1215" s="15">
        <f>IF(Q1215="YES", IF(R1215="Company",L1215*(1+S1215),IF(R1215="Vendor",L1215*(1-S1215),"")),"")</f>
        <v/>
      </c>
      <c r="U1215" s="15">
        <f>IF(Q1215="YES",O1215*T1215,"")</f>
        <v/>
      </c>
      <c r="V1215" s="16" t="n"/>
      <c r="W1215" s="17">
        <f>IF(Q1215="YES",G1215+V1215,"")</f>
        <v/>
      </c>
      <c r="X1215" s="18">
        <f>IF(Q1215="YES",IF(TODAY()&gt;W1215,"OVERDUE","WITHIN TIME"),"")</f>
        <v/>
      </c>
    </row>
    <row r="1216">
      <c r="A1216" s="3" t="n">
        <v>1212</v>
      </c>
      <c r="B1216" s="4" t="n"/>
      <c r="C1216" s="4" t="n"/>
      <c r="D1216" s="5">
        <f>IF(E1216="NRFC","Natural Rubber Field Coagulam","")</f>
        <v/>
      </c>
      <c r="E1216" s="4" t="n"/>
      <c r="F1216" s="6" t="n"/>
      <c r="G1216" s="6" t="n"/>
      <c r="H1216" s="7">
        <f>IF(G1216="","",G1216-TODAY())</f>
        <v/>
      </c>
      <c r="I1216" s="8">
        <f>IF(G1216="","",
IF(G1216&lt;TODAY(),
IF(O1216&gt;0,"Violated","Completed"),
IF(H1216&lt;=7,"Expiring Soon",
"Active")))</f>
        <v/>
      </c>
      <c r="J1216" s="8">
        <f>IF(C1216="","",COUNTIFS(purchase!$C:$C,$C1216,purchase!$E:$E,$E1216,purchase!$G:$G,"&gt;="&amp;$F1216,purchase!$G:$G,"&lt;="&amp;$G1216))</f>
        <v/>
      </c>
      <c r="K1216" s="9">
        <f>IF(COUNTIFS(purchase!$C:$C,$C1216,purchase!$E:$E,$E1216,purchase!$G:$G,"&gt;="&amp;$F1216,purchase!$G:$G,"&lt;="&amp;$G1216)=0,"",_xlfn.MAXIFS(purchase!$G:$G,purchase!$C:$C,$C1216,purchase!$E:$E,$E1216,purchase!$G:$G,"&gt;="&amp;$F1216,purchase!$G:$G,"&lt;="&amp;$G1216))</f>
        <v/>
      </c>
      <c r="L1216" s="4" t="n"/>
      <c r="M1216" s="4" t="n"/>
      <c r="N1216" s="10">
        <f>IF(M1216="","",SUMIFS(purchase!$N:$N,purchase!$C:$C,$C1216,purchase!$E:$E,$E1216,purchase!$G:$G,"&gt;="&amp;$F1216,purchase!$G:$G,"&lt;="&amp;$G1216))</f>
        <v/>
      </c>
      <c r="O1216" s="10">
        <f>IF(M1216="","",M1216-N1216)</f>
        <v/>
      </c>
      <c r="P1216" s="11">
        <f>IF(M1216=0,"",N1216/M1216)</f>
        <v/>
      </c>
      <c r="Q1216" s="12">
        <f>IF(OR(G1216="",O1216=""),"",
IF(AND(G1216&lt;TODAY(),O1216&gt;0),"YES","NO"))</f>
        <v/>
      </c>
      <c r="R1216" s="13" t="n"/>
      <c r="S1216" s="14" t="n"/>
      <c r="T1216" s="15">
        <f>IF(Q1216="YES", IF(R1216="Company",L1216*(1+S1216),IF(R1216="Vendor",L1216*(1-S1216),"")),"")</f>
        <v/>
      </c>
      <c r="U1216" s="15">
        <f>IF(Q1216="YES",O1216*T1216,"")</f>
        <v/>
      </c>
      <c r="V1216" s="16" t="n"/>
      <c r="W1216" s="17">
        <f>IF(Q1216="YES",G1216+V1216,"")</f>
        <v/>
      </c>
      <c r="X1216" s="18">
        <f>IF(Q1216="YES",IF(TODAY()&gt;W1216,"OVERDUE","WITHIN TIME"),"")</f>
        <v/>
      </c>
    </row>
    <row r="1217">
      <c r="A1217" s="3" t="n">
        <v>1213</v>
      </c>
      <c r="B1217" s="4" t="n"/>
      <c r="C1217" s="4" t="n"/>
      <c r="D1217" s="5">
        <f>IF(E1217="NRFC","Natural Rubber Field Coagulam","")</f>
        <v/>
      </c>
      <c r="E1217" s="4" t="n"/>
      <c r="F1217" s="6" t="n"/>
      <c r="G1217" s="6" t="n"/>
      <c r="H1217" s="7">
        <f>IF(G1217="","",G1217-TODAY())</f>
        <v/>
      </c>
      <c r="I1217" s="8">
        <f>IF(G1217="","",
IF(G1217&lt;TODAY(),
IF(O1217&gt;0,"Violated","Completed"),
IF(H1217&lt;=7,"Expiring Soon",
"Active")))</f>
        <v/>
      </c>
      <c r="J1217" s="8">
        <f>IF(C1217="","",COUNTIFS(purchase!$C:$C,$C1217,purchase!$E:$E,$E1217,purchase!$G:$G,"&gt;="&amp;$F1217,purchase!$G:$G,"&lt;="&amp;$G1217))</f>
        <v/>
      </c>
      <c r="K1217" s="9">
        <f>IF(COUNTIFS(purchase!$C:$C,$C1217,purchase!$E:$E,$E1217,purchase!$G:$G,"&gt;="&amp;$F1217,purchase!$G:$G,"&lt;="&amp;$G1217)=0,"",_xlfn.MAXIFS(purchase!$G:$G,purchase!$C:$C,$C1217,purchase!$E:$E,$E1217,purchase!$G:$G,"&gt;="&amp;$F1217,purchase!$G:$G,"&lt;="&amp;$G1217))</f>
        <v/>
      </c>
      <c r="L1217" s="4" t="n"/>
      <c r="M1217" s="4" t="n"/>
      <c r="N1217" s="10">
        <f>IF(M1217="","",SUMIFS(purchase!$N:$N,purchase!$C:$C,$C1217,purchase!$E:$E,$E1217,purchase!$G:$G,"&gt;="&amp;$F1217,purchase!$G:$G,"&lt;="&amp;$G1217))</f>
        <v/>
      </c>
      <c r="O1217" s="10">
        <f>IF(M1217="","",M1217-N1217)</f>
        <v/>
      </c>
      <c r="P1217" s="11">
        <f>IF(M1217=0,"",N1217/M1217)</f>
        <v/>
      </c>
      <c r="Q1217" s="12">
        <f>IF(OR(G1217="",O1217=""),"",
IF(AND(G1217&lt;TODAY(),O1217&gt;0),"YES","NO"))</f>
        <v/>
      </c>
      <c r="R1217" s="13" t="n"/>
      <c r="S1217" s="14" t="n"/>
      <c r="T1217" s="15">
        <f>IF(Q1217="YES", IF(R1217="Company",L1217*(1+S1217),IF(R1217="Vendor",L1217*(1-S1217),"")),"")</f>
        <v/>
      </c>
      <c r="U1217" s="15">
        <f>IF(Q1217="YES",O1217*T1217,"")</f>
        <v/>
      </c>
      <c r="V1217" s="16" t="n"/>
      <c r="W1217" s="17">
        <f>IF(Q1217="YES",G1217+V1217,"")</f>
        <v/>
      </c>
      <c r="X1217" s="18">
        <f>IF(Q1217="YES",IF(TODAY()&gt;W1217,"OVERDUE","WITHIN TIME"),"")</f>
        <v/>
      </c>
    </row>
    <row r="1218">
      <c r="A1218" s="3" t="n">
        <v>1214</v>
      </c>
      <c r="B1218" s="4" t="n"/>
      <c r="C1218" s="4" t="n"/>
      <c r="D1218" s="5">
        <f>IF(E1218="NRFC","Natural Rubber Field Coagulam","")</f>
        <v/>
      </c>
      <c r="E1218" s="4" t="n"/>
      <c r="F1218" s="6" t="n"/>
      <c r="G1218" s="6" t="n"/>
      <c r="H1218" s="7">
        <f>IF(G1218="","",G1218-TODAY())</f>
        <v/>
      </c>
      <c r="I1218" s="8">
        <f>IF(G1218="","",
IF(G1218&lt;TODAY(),
IF(O1218&gt;0,"Violated","Completed"),
IF(H1218&lt;=7,"Expiring Soon",
"Active")))</f>
        <v/>
      </c>
      <c r="J1218" s="8">
        <f>IF(C1218="","",COUNTIFS(purchase!$C:$C,$C1218,purchase!$E:$E,$E1218,purchase!$G:$G,"&gt;="&amp;$F1218,purchase!$G:$G,"&lt;="&amp;$G1218))</f>
        <v/>
      </c>
      <c r="K1218" s="9">
        <f>IF(COUNTIFS(purchase!$C:$C,$C1218,purchase!$E:$E,$E1218,purchase!$G:$G,"&gt;="&amp;$F1218,purchase!$G:$G,"&lt;="&amp;$G1218)=0,"",_xlfn.MAXIFS(purchase!$G:$G,purchase!$C:$C,$C1218,purchase!$E:$E,$E1218,purchase!$G:$G,"&gt;="&amp;$F1218,purchase!$G:$G,"&lt;="&amp;$G1218))</f>
        <v/>
      </c>
      <c r="L1218" s="4" t="n"/>
      <c r="M1218" s="4" t="n"/>
      <c r="N1218" s="10">
        <f>IF(M1218="","",SUMIFS(purchase!$N:$N,purchase!$C:$C,$C1218,purchase!$E:$E,$E1218,purchase!$G:$G,"&gt;="&amp;$F1218,purchase!$G:$G,"&lt;="&amp;$G1218))</f>
        <v/>
      </c>
      <c r="O1218" s="10">
        <f>IF(M1218="","",M1218-N1218)</f>
        <v/>
      </c>
      <c r="P1218" s="11">
        <f>IF(M1218=0,"",N1218/M1218)</f>
        <v/>
      </c>
      <c r="Q1218" s="12">
        <f>IF(OR(G1218="",O1218=""),"",
IF(AND(G1218&lt;TODAY(),O1218&gt;0),"YES","NO"))</f>
        <v/>
      </c>
      <c r="R1218" s="13" t="n"/>
      <c r="S1218" s="14" t="n"/>
      <c r="T1218" s="15">
        <f>IF(Q1218="YES", IF(R1218="Company",L1218*(1+S1218),IF(R1218="Vendor",L1218*(1-S1218),"")),"")</f>
        <v/>
      </c>
      <c r="U1218" s="15">
        <f>IF(Q1218="YES",O1218*T1218,"")</f>
        <v/>
      </c>
      <c r="V1218" s="16" t="n"/>
      <c r="W1218" s="17">
        <f>IF(Q1218="YES",G1218+V1218,"")</f>
        <v/>
      </c>
      <c r="X1218" s="18">
        <f>IF(Q1218="YES",IF(TODAY()&gt;W1218,"OVERDUE","WITHIN TIME"),"")</f>
        <v/>
      </c>
    </row>
    <row r="1219">
      <c r="A1219" s="3" t="n">
        <v>1215</v>
      </c>
      <c r="B1219" s="4" t="n"/>
      <c r="C1219" s="4" t="n"/>
      <c r="D1219" s="5">
        <f>IF(E1219="NRFC","Natural Rubber Field Coagulam","")</f>
        <v/>
      </c>
      <c r="E1219" s="4" t="n"/>
      <c r="F1219" s="6" t="n"/>
      <c r="G1219" s="6" t="n"/>
      <c r="H1219" s="7">
        <f>IF(G1219="","",G1219-TODAY())</f>
        <v/>
      </c>
      <c r="I1219" s="8">
        <f>IF(G1219="","",
IF(G1219&lt;TODAY(),
IF(O1219&gt;0,"Violated","Completed"),
IF(H1219&lt;=7,"Expiring Soon",
"Active")))</f>
        <v/>
      </c>
      <c r="J1219" s="8">
        <f>IF(C1219="","",COUNTIFS(purchase!$C:$C,$C1219,purchase!$E:$E,$E1219,purchase!$G:$G,"&gt;="&amp;$F1219,purchase!$G:$G,"&lt;="&amp;$G1219))</f>
        <v/>
      </c>
      <c r="K1219" s="9">
        <f>IF(COUNTIFS(purchase!$C:$C,$C1219,purchase!$E:$E,$E1219,purchase!$G:$G,"&gt;="&amp;$F1219,purchase!$G:$G,"&lt;="&amp;$G1219)=0,"",_xlfn.MAXIFS(purchase!$G:$G,purchase!$C:$C,$C1219,purchase!$E:$E,$E1219,purchase!$G:$G,"&gt;="&amp;$F1219,purchase!$G:$G,"&lt;="&amp;$G1219))</f>
        <v/>
      </c>
      <c r="L1219" s="4" t="n"/>
      <c r="M1219" s="4" t="n"/>
      <c r="N1219" s="10">
        <f>IF(M1219="","",SUMIFS(purchase!$N:$N,purchase!$C:$C,$C1219,purchase!$E:$E,$E1219,purchase!$G:$G,"&gt;="&amp;$F1219,purchase!$G:$G,"&lt;="&amp;$G1219))</f>
        <v/>
      </c>
      <c r="O1219" s="10">
        <f>IF(M1219="","",M1219-N1219)</f>
        <v/>
      </c>
      <c r="P1219" s="11">
        <f>IF(M1219=0,"",N1219/M1219)</f>
        <v/>
      </c>
      <c r="Q1219" s="12">
        <f>IF(OR(G1219="",O1219=""),"",
IF(AND(G1219&lt;TODAY(),O1219&gt;0),"YES","NO"))</f>
        <v/>
      </c>
      <c r="R1219" s="13" t="n"/>
      <c r="S1219" s="14" t="n"/>
      <c r="T1219" s="15">
        <f>IF(Q1219="YES", IF(R1219="Company",L1219*(1+S1219),IF(R1219="Vendor",L1219*(1-S1219),"")),"")</f>
        <v/>
      </c>
      <c r="U1219" s="15">
        <f>IF(Q1219="YES",O1219*T1219,"")</f>
        <v/>
      </c>
      <c r="V1219" s="16" t="n"/>
      <c r="W1219" s="17">
        <f>IF(Q1219="YES",G1219+V1219,"")</f>
        <v/>
      </c>
      <c r="X1219" s="18">
        <f>IF(Q1219="YES",IF(TODAY()&gt;W1219,"OVERDUE","WITHIN TIME"),"")</f>
        <v/>
      </c>
    </row>
    <row r="1220">
      <c r="A1220" s="3" t="n">
        <v>1216</v>
      </c>
      <c r="B1220" s="4" t="n"/>
      <c r="C1220" s="4" t="n"/>
      <c r="D1220" s="5">
        <f>IF(E1220="NRFC","Natural Rubber Field Coagulam","")</f>
        <v/>
      </c>
      <c r="E1220" s="4" t="n"/>
      <c r="F1220" s="6" t="n"/>
      <c r="G1220" s="6" t="n"/>
      <c r="H1220" s="7">
        <f>IF(G1220="","",G1220-TODAY())</f>
        <v/>
      </c>
      <c r="I1220" s="8">
        <f>IF(G1220="","",
IF(G1220&lt;TODAY(),
IF(O1220&gt;0,"Violated","Completed"),
IF(H1220&lt;=7,"Expiring Soon",
"Active")))</f>
        <v/>
      </c>
      <c r="J1220" s="8">
        <f>IF(C1220="","",COUNTIFS(purchase!$C:$C,$C1220,purchase!$E:$E,$E1220,purchase!$G:$G,"&gt;="&amp;$F1220,purchase!$G:$G,"&lt;="&amp;$G1220))</f>
        <v/>
      </c>
      <c r="K1220" s="9">
        <f>IF(COUNTIFS(purchase!$C:$C,$C1220,purchase!$E:$E,$E1220,purchase!$G:$G,"&gt;="&amp;$F1220,purchase!$G:$G,"&lt;="&amp;$G1220)=0,"",_xlfn.MAXIFS(purchase!$G:$G,purchase!$C:$C,$C1220,purchase!$E:$E,$E1220,purchase!$G:$G,"&gt;="&amp;$F1220,purchase!$G:$G,"&lt;="&amp;$G1220))</f>
        <v/>
      </c>
      <c r="L1220" s="4" t="n"/>
      <c r="M1220" s="4" t="n"/>
      <c r="N1220" s="10">
        <f>IF(M1220="","",SUMIFS(purchase!$N:$N,purchase!$C:$C,$C1220,purchase!$E:$E,$E1220,purchase!$G:$G,"&gt;="&amp;$F1220,purchase!$G:$G,"&lt;="&amp;$G1220))</f>
        <v/>
      </c>
      <c r="O1220" s="10">
        <f>IF(M1220="","",M1220-N1220)</f>
        <v/>
      </c>
      <c r="P1220" s="11">
        <f>IF(M1220=0,"",N1220/M1220)</f>
        <v/>
      </c>
      <c r="Q1220" s="12">
        <f>IF(OR(G1220="",O1220=""),"",
IF(AND(G1220&lt;TODAY(),O1220&gt;0),"YES","NO"))</f>
        <v/>
      </c>
      <c r="R1220" s="13" t="n"/>
      <c r="S1220" s="14" t="n"/>
      <c r="T1220" s="15">
        <f>IF(Q1220="YES", IF(R1220="Company",L1220*(1+S1220),IF(R1220="Vendor",L1220*(1-S1220),"")),"")</f>
        <v/>
      </c>
      <c r="U1220" s="15">
        <f>IF(Q1220="YES",O1220*T1220,"")</f>
        <v/>
      </c>
      <c r="V1220" s="16" t="n"/>
      <c r="W1220" s="17">
        <f>IF(Q1220="YES",G1220+V1220,"")</f>
        <v/>
      </c>
      <c r="X1220" s="18">
        <f>IF(Q1220="YES",IF(TODAY()&gt;W1220,"OVERDUE","WITHIN TIME"),"")</f>
        <v/>
      </c>
    </row>
    <row r="1221">
      <c r="A1221" s="3" t="n">
        <v>1217</v>
      </c>
      <c r="B1221" s="4" t="n"/>
      <c r="C1221" s="4" t="n"/>
      <c r="D1221" s="5">
        <f>IF(E1221="NRFC","Natural Rubber Field Coagulam","")</f>
        <v/>
      </c>
      <c r="E1221" s="4" t="n"/>
      <c r="F1221" s="6" t="n"/>
      <c r="G1221" s="6" t="n"/>
      <c r="H1221" s="7">
        <f>IF(G1221="","",G1221-TODAY())</f>
        <v/>
      </c>
      <c r="I1221" s="8">
        <f>IF(G1221="","",
IF(G1221&lt;TODAY(),
IF(O1221&gt;0,"Violated","Completed"),
IF(H1221&lt;=7,"Expiring Soon",
"Active")))</f>
        <v/>
      </c>
      <c r="J1221" s="8">
        <f>IF(C1221="","",COUNTIFS(purchase!$C:$C,$C1221,purchase!$E:$E,$E1221,purchase!$G:$G,"&gt;="&amp;$F1221,purchase!$G:$G,"&lt;="&amp;$G1221))</f>
        <v/>
      </c>
      <c r="K1221" s="9">
        <f>IF(COUNTIFS(purchase!$C:$C,$C1221,purchase!$E:$E,$E1221,purchase!$G:$G,"&gt;="&amp;$F1221,purchase!$G:$G,"&lt;="&amp;$G1221)=0,"",_xlfn.MAXIFS(purchase!$G:$G,purchase!$C:$C,$C1221,purchase!$E:$E,$E1221,purchase!$G:$G,"&gt;="&amp;$F1221,purchase!$G:$G,"&lt;="&amp;$G1221))</f>
        <v/>
      </c>
      <c r="L1221" s="4" t="n"/>
      <c r="M1221" s="4" t="n"/>
      <c r="N1221" s="10">
        <f>IF(M1221="","",SUMIFS(purchase!$N:$N,purchase!$C:$C,$C1221,purchase!$E:$E,$E1221,purchase!$G:$G,"&gt;="&amp;$F1221,purchase!$G:$G,"&lt;="&amp;$G1221))</f>
        <v/>
      </c>
      <c r="O1221" s="10">
        <f>IF(M1221="","",M1221-N1221)</f>
        <v/>
      </c>
      <c r="P1221" s="11">
        <f>IF(M1221=0,"",N1221/M1221)</f>
        <v/>
      </c>
      <c r="Q1221" s="12">
        <f>IF(OR(G1221="",O1221=""),"",
IF(AND(G1221&lt;TODAY(),O1221&gt;0),"YES","NO"))</f>
        <v/>
      </c>
      <c r="R1221" s="13" t="n"/>
      <c r="S1221" s="14" t="n"/>
      <c r="T1221" s="15">
        <f>IF(Q1221="YES", IF(R1221="Company",L1221*(1+S1221),IF(R1221="Vendor",L1221*(1-S1221),"")),"")</f>
        <v/>
      </c>
      <c r="U1221" s="15">
        <f>IF(Q1221="YES",O1221*T1221,"")</f>
        <v/>
      </c>
      <c r="V1221" s="16" t="n"/>
      <c r="W1221" s="17">
        <f>IF(Q1221="YES",G1221+V1221,"")</f>
        <v/>
      </c>
      <c r="X1221" s="18">
        <f>IF(Q1221="YES",IF(TODAY()&gt;W1221,"OVERDUE","WITHIN TIME"),"")</f>
        <v/>
      </c>
    </row>
    <row r="1222">
      <c r="A1222" s="3" t="n">
        <v>1218</v>
      </c>
      <c r="B1222" s="4" t="n"/>
      <c r="C1222" s="4" t="n"/>
      <c r="D1222" s="5">
        <f>IF(E1222="NRFC","Natural Rubber Field Coagulam","")</f>
        <v/>
      </c>
      <c r="E1222" s="4" t="n"/>
      <c r="F1222" s="6" t="n"/>
      <c r="G1222" s="6" t="n"/>
      <c r="H1222" s="7">
        <f>IF(G1222="","",G1222-TODAY())</f>
        <v/>
      </c>
      <c r="I1222" s="8">
        <f>IF(G1222="","",
IF(G1222&lt;TODAY(),
IF(O1222&gt;0,"Violated","Completed"),
IF(H1222&lt;=7,"Expiring Soon",
"Active")))</f>
        <v/>
      </c>
      <c r="J1222" s="8">
        <f>IF(C1222="","",COUNTIFS(purchase!$C:$C,$C1222,purchase!$E:$E,$E1222,purchase!$G:$G,"&gt;="&amp;$F1222,purchase!$G:$G,"&lt;="&amp;$G1222))</f>
        <v/>
      </c>
      <c r="K1222" s="9">
        <f>IF(COUNTIFS(purchase!$C:$C,$C1222,purchase!$E:$E,$E1222,purchase!$G:$G,"&gt;="&amp;$F1222,purchase!$G:$G,"&lt;="&amp;$G1222)=0,"",_xlfn.MAXIFS(purchase!$G:$G,purchase!$C:$C,$C1222,purchase!$E:$E,$E1222,purchase!$G:$G,"&gt;="&amp;$F1222,purchase!$G:$G,"&lt;="&amp;$G1222))</f>
        <v/>
      </c>
      <c r="L1222" s="4" t="n"/>
      <c r="M1222" s="4" t="n"/>
      <c r="N1222" s="10">
        <f>IF(M1222="","",SUMIFS(purchase!$N:$N,purchase!$C:$C,$C1222,purchase!$E:$E,$E1222,purchase!$G:$G,"&gt;="&amp;$F1222,purchase!$G:$G,"&lt;="&amp;$G1222))</f>
        <v/>
      </c>
      <c r="O1222" s="10">
        <f>IF(M1222="","",M1222-N1222)</f>
        <v/>
      </c>
      <c r="P1222" s="11">
        <f>IF(M1222=0,"",N1222/M1222)</f>
        <v/>
      </c>
      <c r="Q1222" s="12">
        <f>IF(OR(G1222="",O1222=""),"",
IF(AND(G1222&lt;TODAY(),O1222&gt;0),"YES","NO"))</f>
        <v/>
      </c>
      <c r="R1222" s="13" t="n"/>
      <c r="S1222" s="14" t="n"/>
      <c r="T1222" s="15">
        <f>IF(Q1222="YES", IF(R1222="Company",L1222*(1+S1222),IF(R1222="Vendor",L1222*(1-S1222),"")),"")</f>
        <v/>
      </c>
      <c r="U1222" s="15">
        <f>IF(Q1222="YES",O1222*T1222,"")</f>
        <v/>
      </c>
      <c r="V1222" s="16" t="n"/>
      <c r="W1222" s="17">
        <f>IF(Q1222="YES",G1222+V1222,"")</f>
        <v/>
      </c>
      <c r="X1222" s="18">
        <f>IF(Q1222="YES",IF(TODAY()&gt;W1222,"OVERDUE","WITHIN TIME"),"")</f>
        <v/>
      </c>
    </row>
    <row r="1223">
      <c r="A1223" s="3" t="n">
        <v>1219</v>
      </c>
      <c r="B1223" s="4" t="n"/>
      <c r="C1223" s="4" t="n"/>
      <c r="D1223" s="5">
        <f>IF(E1223="NRFC","Natural Rubber Field Coagulam","")</f>
        <v/>
      </c>
      <c r="E1223" s="4" t="n"/>
      <c r="F1223" s="6" t="n"/>
      <c r="G1223" s="6" t="n"/>
      <c r="H1223" s="7">
        <f>IF(G1223="","",G1223-TODAY())</f>
        <v/>
      </c>
      <c r="I1223" s="8">
        <f>IF(G1223="","",
IF(G1223&lt;TODAY(),
IF(O1223&gt;0,"Violated","Completed"),
IF(H1223&lt;=7,"Expiring Soon",
"Active")))</f>
        <v/>
      </c>
      <c r="J1223" s="8">
        <f>IF(C1223="","",COUNTIFS(purchase!$C:$C,$C1223,purchase!$E:$E,$E1223,purchase!$G:$G,"&gt;="&amp;$F1223,purchase!$G:$G,"&lt;="&amp;$G1223))</f>
        <v/>
      </c>
      <c r="K1223" s="9">
        <f>IF(COUNTIFS(purchase!$C:$C,$C1223,purchase!$E:$E,$E1223,purchase!$G:$G,"&gt;="&amp;$F1223,purchase!$G:$G,"&lt;="&amp;$G1223)=0,"",_xlfn.MAXIFS(purchase!$G:$G,purchase!$C:$C,$C1223,purchase!$E:$E,$E1223,purchase!$G:$G,"&gt;="&amp;$F1223,purchase!$G:$G,"&lt;="&amp;$G1223))</f>
        <v/>
      </c>
      <c r="L1223" s="4" t="n"/>
      <c r="M1223" s="4" t="n"/>
      <c r="N1223" s="10">
        <f>IF(M1223="","",SUMIFS(purchase!$N:$N,purchase!$C:$C,$C1223,purchase!$E:$E,$E1223,purchase!$G:$G,"&gt;="&amp;$F1223,purchase!$G:$G,"&lt;="&amp;$G1223))</f>
        <v/>
      </c>
      <c r="O1223" s="10">
        <f>IF(M1223="","",M1223-N1223)</f>
        <v/>
      </c>
      <c r="P1223" s="11">
        <f>IF(M1223=0,"",N1223/M1223)</f>
        <v/>
      </c>
      <c r="Q1223" s="12">
        <f>IF(OR(G1223="",O1223=""),"",
IF(AND(G1223&lt;TODAY(),O1223&gt;0),"YES","NO"))</f>
        <v/>
      </c>
      <c r="R1223" s="13" t="n"/>
      <c r="S1223" s="14" t="n"/>
      <c r="T1223" s="15">
        <f>IF(Q1223="YES", IF(R1223="Company",L1223*(1+S1223),IF(R1223="Vendor",L1223*(1-S1223),"")),"")</f>
        <v/>
      </c>
      <c r="U1223" s="15">
        <f>IF(Q1223="YES",O1223*T1223,"")</f>
        <v/>
      </c>
      <c r="V1223" s="16" t="n"/>
      <c r="W1223" s="17">
        <f>IF(Q1223="YES",G1223+V1223,"")</f>
        <v/>
      </c>
      <c r="X1223" s="18">
        <f>IF(Q1223="YES",IF(TODAY()&gt;W1223,"OVERDUE","WITHIN TIME"),"")</f>
        <v/>
      </c>
    </row>
    <row r="1224">
      <c r="A1224" s="3" t="n">
        <v>1220</v>
      </c>
      <c r="B1224" s="4" t="n"/>
      <c r="C1224" s="4" t="n"/>
      <c r="D1224" s="5">
        <f>IF(E1224="NRFC","Natural Rubber Field Coagulam","")</f>
        <v/>
      </c>
      <c r="E1224" s="4" t="n"/>
      <c r="F1224" s="6" t="n"/>
      <c r="G1224" s="6" t="n"/>
      <c r="H1224" s="7">
        <f>IF(G1224="","",G1224-TODAY())</f>
        <v/>
      </c>
      <c r="I1224" s="8">
        <f>IF(G1224="","",
IF(G1224&lt;TODAY(),
IF(O1224&gt;0,"Violated","Completed"),
IF(H1224&lt;=7,"Expiring Soon",
"Active")))</f>
        <v/>
      </c>
      <c r="J1224" s="8">
        <f>IF(C1224="","",COUNTIFS(purchase!$C:$C,$C1224,purchase!$E:$E,$E1224,purchase!$G:$G,"&gt;="&amp;$F1224,purchase!$G:$G,"&lt;="&amp;$G1224))</f>
        <v/>
      </c>
      <c r="K1224" s="9">
        <f>IF(COUNTIFS(purchase!$C:$C,$C1224,purchase!$E:$E,$E1224,purchase!$G:$G,"&gt;="&amp;$F1224,purchase!$G:$G,"&lt;="&amp;$G1224)=0,"",_xlfn.MAXIFS(purchase!$G:$G,purchase!$C:$C,$C1224,purchase!$E:$E,$E1224,purchase!$G:$G,"&gt;="&amp;$F1224,purchase!$G:$G,"&lt;="&amp;$G1224))</f>
        <v/>
      </c>
      <c r="L1224" s="4" t="n"/>
      <c r="M1224" s="4" t="n"/>
      <c r="N1224" s="10">
        <f>IF(M1224="","",SUMIFS(purchase!$N:$N,purchase!$C:$C,$C1224,purchase!$E:$E,$E1224,purchase!$G:$G,"&gt;="&amp;$F1224,purchase!$G:$G,"&lt;="&amp;$G1224))</f>
        <v/>
      </c>
      <c r="O1224" s="10">
        <f>IF(M1224="","",M1224-N1224)</f>
        <v/>
      </c>
      <c r="P1224" s="11">
        <f>IF(M1224=0,"",N1224/M1224)</f>
        <v/>
      </c>
      <c r="Q1224" s="12">
        <f>IF(OR(G1224="",O1224=""),"",
IF(AND(G1224&lt;TODAY(),O1224&gt;0),"YES","NO"))</f>
        <v/>
      </c>
      <c r="R1224" s="13" t="n"/>
      <c r="S1224" s="14" t="n"/>
      <c r="T1224" s="15">
        <f>IF(Q1224="YES", IF(R1224="Company",L1224*(1+S1224),IF(R1224="Vendor",L1224*(1-S1224),"")),"")</f>
        <v/>
      </c>
      <c r="U1224" s="15">
        <f>IF(Q1224="YES",O1224*T1224,"")</f>
        <v/>
      </c>
      <c r="V1224" s="16" t="n"/>
      <c r="W1224" s="17">
        <f>IF(Q1224="YES",G1224+V1224,"")</f>
        <v/>
      </c>
      <c r="X1224" s="18">
        <f>IF(Q1224="YES",IF(TODAY()&gt;W1224,"OVERDUE","WITHIN TIME"),"")</f>
        <v/>
      </c>
    </row>
    <row r="1225">
      <c r="A1225" s="3" t="n">
        <v>1221</v>
      </c>
      <c r="B1225" s="4" t="n"/>
      <c r="C1225" s="4" t="n"/>
      <c r="D1225" s="5">
        <f>IF(E1225="NRFC","Natural Rubber Field Coagulam","")</f>
        <v/>
      </c>
      <c r="E1225" s="4" t="n"/>
      <c r="F1225" s="6" t="n"/>
      <c r="G1225" s="6" t="n"/>
      <c r="H1225" s="7">
        <f>IF(G1225="","",G1225-TODAY())</f>
        <v/>
      </c>
      <c r="I1225" s="8">
        <f>IF(G1225="","",
IF(G1225&lt;TODAY(),
IF(O1225&gt;0,"Violated","Completed"),
IF(H1225&lt;=7,"Expiring Soon",
"Active")))</f>
        <v/>
      </c>
      <c r="J1225" s="8">
        <f>IF(C1225="","",COUNTIFS(purchase!$C:$C,$C1225,purchase!$E:$E,$E1225,purchase!$G:$G,"&gt;="&amp;$F1225,purchase!$G:$G,"&lt;="&amp;$G1225))</f>
        <v/>
      </c>
      <c r="K1225" s="9">
        <f>IF(COUNTIFS(purchase!$C:$C,$C1225,purchase!$E:$E,$E1225,purchase!$G:$G,"&gt;="&amp;$F1225,purchase!$G:$G,"&lt;="&amp;$G1225)=0,"",_xlfn.MAXIFS(purchase!$G:$G,purchase!$C:$C,$C1225,purchase!$E:$E,$E1225,purchase!$G:$G,"&gt;="&amp;$F1225,purchase!$G:$G,"&lt;="&amp;$G1225))</f>
        <v/>
      </c>
      <c r="L1225" s="4" t="n"/>
      <c r="M1225" s="4" t="n"/>
      <c r="N1225" s="10">
        <f>IF(M1225="","",SUMIFS(purchase!$N:$N,purchase!$C:$C,$C1225,purchase!$E:$E,$E1225,purchase!$G:$G,"&gt;="&amp;$F1225,purchase!$G:$G,"&lt;="&amp;$G1225))</f>
        <v/>
      </c>
      <c r="O1225" s="10">
        <f>IF(M1225="","",M1225-N1225)</f>
        <v/>
      </c>
      <c r="P1225" s="11">
        <f>IF(M1225=0,"",N1225/M1225)</f>
        <v/>
      </c>
      <c r="Q1225" s="12">
        <f>IF(OR(G1225="",O1225=""),"",
IF(AND(G1225&lt;TODAY(),O1225&gt;0),"YES","NO"))</f>
        <v/>
      </c>
      <c r="R1225" s="13" t="n"/>
      <c r="S1225" s="14" t="n"/>
      <c r="T1225" s="15">
        <f>IF(Q1225="YES", IF(R1225="Company",L1225*(1+S1225),IF(R1225="Vendor",L1225*(1-S1225),"")),"")</f>
        <v/>
      </c>
      <c r="U1225" s="15">
        <f>IF(Q1225="YES",O1225*T1225,"")</f>
        <v/>
      </c>
      <c r="V1225" s="16" t="n"/>
      <c r="W1225" s="17">
        <f>IF(Q1225="YES",G1225+V1225,"")</f>
        <v/>
      </c>
      <c r="X1225" s="18">
        <f>IF(Q1225="YES",IF(TODAY()&gt;W1225,"OVERDUE","WITHIN TIME"),"")</f>
        <v/>
      </c>
    </row>
    <row r="1226">
      <c r="A1226" s="3" t="n">
        <v>1222</v>
      </c>
      <c r="B1226" s="4" t="n"/>
      <c r="C1226" s="4" t="n"/>
      <c r="D1226" s="5">
        <f>IF(E1226="NRFC","Natural Rubber Field Coagulam","")</f>
        <v/>
      </c>
      <c r="E1226" s="4" t="n"/>
      <c r="F1226" s="6" t="n"/>
      <c r="G1226" s="6" t="n"/>
      <c r="H1226" s="7">
        <f>IF(G1226="","",G1226-TODAY())</f>
        <v/>
      </c>
      <c r="I1226" s="8">
        <f>IF(G1226="","",
IF(G1226&lt;TODAY(),
IF(O1226&gt;0,"Violated","Completed"),
IF(H1226&lt;=7,"Expiring Soon",
"Active")))</f>
        <v/>
      </c>
      <c r="J1226" s="8">
        <f>IF(C1226="","",COUNTIFS(purchase!$C:$C,$C1226,purchase!$E:$E,$E1226,purchase!$G:$G,"&gt;="&amp;$F1226,purchase!$G:$G,"&lt;="&amp;$G1226))</f>
        <v/>
      </c>
      <c r="K1226" s="9">
        <f>IF(COUNTIFS(purchase!$C:$C,$C1226,purchase!$E:$E,$E1226,purchase!$G:$G,"&gt;="&amp;$F1226,purchase!$G:$G,"&lt;="&amp;$G1226)=0,"",_xlfn.MAXIFS(purchase!$G:$G,purchase!$C:$C,$C1226,purchase!$E:$E,$E1226,purchase!$G:$G,"&gt;="&amp;$F1226,purchase!$G:$G,"&lt;="&amp;$G1226))</f>
        <v/>
      </c>
      <c r="L1226" s="4" t="n"/>
      <c r="M1226" s="4" t="n"/>
      <c r="N1226" s="10">
        <f>IF(M1226="","",SUMIFS(purchase!$N:$N,purchase!$C:$C,$C1226,purchase!$E:$E,$E1226,purchase!$G:$G,"&gt;="&amp;$F1226,purchase!$G:$G,"&lt;="&amp;$G1226))</f>
        <v/>
      </c>
      <c r="O1226" s="10">
        <f>IF(M1226="","",M1226-N1226)</f>
        <v/>
      </c>
      <c r="P1226" s="11">
        <f>IF(M1226=0,"",N1226/M1226)</f>
        <v/>
      </c>
      <c r="Q1226" s="12">
        <f>IF(OR(G1226="",O1226=""),"",
IF(AND(G1226&lt;TODAY(),O1226&gt;0),"YES","NO"))</f>
        <v/>
      </c>
      <c r="R1226" s="13" t="n"/>
      <c r="S1226" s="14" t="n"/>
      <c r="T1226" s="15">
        <f>IF(Q1226="YES", IF(R1226="Company",L1226*(1+S1226),IF(R1226="Vendor",L1226*(1-S1226),"")),"")</f>
        <v/>
      </c>
      <c r="U1226" s="15">
        <f>IF(Q1226="YES",O1226*T1226,"")</f>
        <v/>
      </c>
      <c r="V1226" s="16" t="n"/>
      <c r="W1226" s="17">
        <f>IF(Q1226="YES",G1226+V1226,"")</f>
        <v/>
      </c>
      <c r="X1226" s="18">
        <f>IF(Q1226="YES",IF(TODAY()&gt;W1226,"OVERDUE","WITHIN TIME"),"")</f>
        <v/>
      </c>
    </row>
    <row r="1227">
      <c r="A1227" s="3" t="n">
        <v>1223</v>
      </c>
      <c r="B1227" s="4" t="n"/>
      <c r="C1227" s="4" t="n"/>
      <c r="D1227" s="5">
        <f>IF(E1227="NRFC","Natural Rubber Field Coagulam","")</f>
        <v/>
      </c>
      <c r="E1227" s="4" t="n"/>
      <c r="F1227" s="6" t="n"/>
      <c r="G1227" s="6" t="n"/>
      <c r="H1227" s="7">
        <f>IF(G1227="","",G1227-TODAY())</f>
        <v/>
      </c>
      <c r="I1227" s="8">
        <f>IF(G1227="","",
IF(G1227&lt;TODAY(),
IF(O1227&gt;0,"Violated","Completed"),
IF(H1227&lt;=7,"Expiring Soon",
"Active")))</f>
        <v/>
      </c>
      <c r="J1227" s="8">
        <f>IF(C1227="","",COUNTIFS(purchase!$C:$C,$C1227,purchase!$E:$E,$E1227,purchase!$G:$G,"&gt;="&amp;$F1227,purchase!$G:$G,"&lt;="&amp;$G1227))</f>
        <v/>
      </c>
      <c r="K1227" s="9">
        <f>IF(COUNTIFS(purchase!$C:$C,$C1227,purchase!$E:$E,$E1227,purchase!$G:$G,"&gt;="&amp;$F1227,purchase!$G:$G,"&lt;="&amp;$G1227)=0,"",_xlfn.MAXIFS(purchase!$G:$G,purchase!$C:$C,$C1227,purchase!$E:$E,$E1227,purchase!$G:$G,"&gt;="&amp;$F1227,purchase!$G:$G,"&lt;="&amp;$G1227))</f>
        <v/>
      </c>
      <c r="L1227" s="4" t="n"/>
      <c r="M1227" s="4" t="n"/>
      <c r="N1227" s="10">
        <f>IF(M1227="","",SUMIFS(purchase!$N:$N,purchase!$C:$C,$C1227,purchase!$E:$E,$E1227,purchase!$G:$G,"&gt;="&amp;$F1227,purchase!$G:$G,"&lt;="&amp;$G1227))</f>
        <v/>
      </c>
      <c r="O1227" s="10">
        <f>IF(M1227="","",M1227-N1227)</f>
        <v/>
      </c>
      <c r="P1227" s="11">
        <f>IF(M1227=0,"",N1227/M1227)</f>
        <v/>
      </c>
      <c r="Q1227" s="12">
        <f>IF(OR(G1227="",O1227=""),"",
IF(AND(G1227&lt;TODAY(),O1227&gt;0),"YES","NO"))</f>
        <v/>
      </c>
      <c r="R1227" s="13" t="n"/>
      <c r="S1227" s="14" t="n"/>
      <c r="T1227" s="15">
        <f>IF(Q1227="YES", IF(R1227="Company",L1227*(1+S1227),IF(R1227="Vendor",L1227*(1-S1227),"")),"")</f>
        <v/>
      </c>
      <c r="U1227" s="15">
        <f>IF(Q1227="YES",O1227*T1227,"")</f>
        <v/>
      </c>
      <c r="V1227" s="16" t="n"/>
      <c r="W1227" s="17">
        <f>IF(Q1227="YES",G1227+V1227,"")</f>
        <v/>
      </c>
      <c r="X1227" s="18">
        <f>IF(Q1227="YES",IF(TODAY()&gt;W1227,"OVERDUE","WITHIN TIME"),"")</f>
        <v/>
      </c>
    </row>
    <row r="1228">
      <c r="A1228" s="3" t="n">
        <v>1224</v>
      </c>
      <c r="B1228" s="4" t="n"/>
      <c r="C1228" s="4" t="n"/>
      <c r="D1228" s="5">
        <f>IF(E1228="NRFC","Natural Rubber Field Coagulam","")</f>
        <v/>
      </c>
      <c r="E1228" s="4" t="n"/>
      <c r="F1228" s="6" t="n"/>
      <c r="G1228" s="6" t="n"/>
      <c r="H1228" s="7">
        <f>IF(G1228="","",G1228-TODAY())</f>
        <v/>
      </c>
      <c r="I1228" s="8">
        <f>IF(G1228="","",
IF(G1228&lt;TODAY(),
IF(O1228&gt;0,"Violated","Completed"),
IF(H1228&lt;=7,"Expiring Soon",
"Active")))</f>
        <v/>
      </c>
      <c r="J1228" s="8">
        <f>IF(C1228="","",COUNTIFS(purchase!$C:$C,$C1228,purchase!$E:$E,$E1228,purchase!$G:$G,"&gt;="&amp;$F1228,purchase!$G:$G,"&lt;="&amp;$G1228))</f>
        <v/>
      </c>
      <c r="K1228" s="9">
        <f>IF(COUNTIFS(purchase!$C:$C,$C1228,purchase!$E:$E,$E1228,purchase!$G:$G,"&gt;="&amp;$F1228,purchase!$G:$G,"&lt;="&amp;$G1228)=0,"",_xlfn.MAXIFS(purchase!$G:$G,purchase!$C:$C,$C1228,purchase!$E:$E,$E1228,purchase!$G:$G,"&gt;="&amp;$F1228,purchase!$G:$G,"&lt;="&amp;$G1228))</f>
        <v/>
      </c>
      <c r="L1228" s="4" t="n"/>
      <c r="M1228" s="4" t="n"/>
      <c r="N1228" s="10">
        <f>IF(M1228="","",SUMIFS(purchase!$N:$N,purchase!$C:$C,$C1228,purchase!$E:$E,$E1228,purchase!$G:$G,"&gt;="&amp;$F1228,purchase!$G:$G,"&lt;="&amp;$G1228))</f>
        <v/>
      </c>
      <c r="O1228" s="10">
        <f>IF(M1228="","",M1228-N1228)</f>
        <v/>
      </c>
      <c r="P1228" s="11">
        <f>IF(M1228=0,"",N1228/M1228)</f>
        <v/>
      </c>
      <c r="Q1228" s="12">
        <f>IF(OR(G1228="",O1228=""),"",
IF(AND(G1228&lt;TODAY(),O1228&gt;0),"YES","NO"))</f>
        <v/>
      </c>
      <c r="R1228" s="13" t="n"/>
      <c r="S1228" s="14" t="n"/>
      <c r="T1228" s="15">
        <f>IF(Q1228="YES", IF(R1228="Company",L1228*(1+S1228),IF(R1228="Vendor",L1228*(1-S1228),"")),"")</f>
        <v/>
      </c>
      <c r="U1228" s="15">
        <f>IF(Q1228="YES",O1228*T1228,"")</f>
        <v/>
      </c>
      <c r="V1228" s="16" t="n"/>
      <c r="W1228" s="17">
        <f>IF(Q1228="YES",G1228+V1228,"")</f>
        <v/>
      </c>
      <c r="X1228" s="18">
        <f>IF(Q1228="YES",IF(TODAY()&gt;W1228,"OVERDUE","WITHIN TIME"),"")</f>
        <v/>
      </c>
    </row>
    <row r="1229">
      <c r="A1229" s="3" t="n">
        <v>1225</v>
      </c>
      <c r="B1229" s="4" t="n"/>
      <c r="C1229" s="4" t="n"/>
      <c r="D1229" s="5">
        <f>IF(E1229="NRFC","Natural Rubber Field Coagulam","")</f>
        <v/>
      </c>
      <c r="E1229" s="4" t="n"/>
      <c r="F1229" s="6" t="n"/>
      <c r="G1229" s="6" t="n"/>
      <c r="H1229" s="7">
        <f>IF(G1229="","",G1229-TODAY())</f>
        <v/>
      </c>
      <c r="I1229" s="8">
        <f>IF(G1229="","",
IF(G1229&lt;TODAY(),
IF(O1229&gt;0,"Violated","Completed"),
IF(H1229&lt;=7,"Expiring Soon",
"Active")))</f>
        <v/>
      </c>
      <c r="J1229" s="8">
        <f>IF(C1229="","",COUNTIFS(purchase!$C:$C,$C1229,purchase!$E:$E,$E1229,purchase!$G:$G,"&gt;="&amp;$F1229,purchase!$G:$G,"&lt;="&amp;$G1229))</f>
        <v/>
      </c>
      <c r="K1229" s="9">
        <f>IF(COUNTIFS(purchase!$C:$C,$C1229,purchase!$E:$E,$E1229,purchase!$G:$G,"&gt;="&amp;$F1229,purchase!$G:$G,"&lt;="&amp;$G1229)=0,"",_xlfn.MAXIFS(purchase!$G:$G,purchase!$C:$C,$C1229,purchase!$E:$E,$E1229,purchase!$G:$G,"&gt;="&amp;$F1229,purchase!$G:$G,"&lt;="&amp;$G1229))</f>
        <v/>
      </c>
      <c r="L1229" s="4" t="n"/>
      <c r="M1229" s="4" t="n"/>
      <c r="N1229" s="10">
        <f>IF(M1229="","",SUMIFS(purchase!$N:$N,purchase!$C:$C,$C1229,purchase!$E:$E,$E1229,purchase!$G:$G,"&gt;="&amp;$F1229,purchase!$G:$G,"&lt;="&amp;$G1229))</f>
        <v/>
      </c>
      <c r="O1229" s="10">
        <f>IF(M1229="","",M1229-N1229)</f>
        <v/>
      </c>
      <c r="P1229" s="11">
        <f>IF(M1229=0,"",N1229/M1229)</f>
        <v/>
      </c>
      <c r="Q1229" s="12">
        <f>IF(OR(G1229="",O1229=""),"",
IF(AND(G1229&lt;TODAY(),O1229&gt;0),"YES","NO"))</f>
        <v/>
      </c>
      <c r="R1229" s="13" t="n"/>
      <c r="S1229" s="14" t="n"/>
      <c r="T1229" s="15">
        <f>IF(Q1229="YES", IF(R1229="Company",L1229*(1+S1229),IF(R1229="Vendor",L1229*(1-S1229),"")),"")</f>
        <v/>
      </c>
      <c r="U1229" s="15">
        <f>IF(Q1229="YES",O1229*T1229,"")</f>
        <v/>
      </c>
      <c r="V1229" s="16" t="n"/>
      <c r="W1229" s="17">
        <f>IF(Q1229="YES",G1229+V1229,"")</f>
        <v/>
      </c>
      <c r="X1229" s="18">
        <f>IF(Q1229="YES",IF(TODAY()&gt;W1229,"OVERDUE","WITHIN TIME"),"")</f>
        <v/>
      </c>
    </row>
    <row r="1230">
      <c r="A1230" s="3" t="n">
        <v>1226</v>
      </c>
      <c r="B1230" s="4" t="n"/>
      <c r="C1230" s="4" t="n"/>
      <c r="D1230" s="5">
        <f>IF(E1230="NRFC","Natural Rubber Field Coagulam","")</f>
        <v/>
      </c>
      <c r="E1230" s="4" t="n"/>
      <c r="F1230" s="6" t="n"/>
      <c r="G1230" s="6" t="n"/>
      <c r="H1230" s="7">
        <f>IF(G1230="","",G1230-TODAY())</f>
        <v/>
      </c>
      <c r="I1230" s="8">
        <f>IF(G1230="","",
IF(G1230&lt;TODAY(),
IF(O1230&gt;0,"Violated","Completed"),
IF(H1230&lt;=7,"Expiring Soon",
"Active")))</f>
        <v/>
      </c>
      <c r="J1230" s="8">
        <f>IF(C1230="","",COUNTIFS(purchase!$C:$C,$C1230,purchase!$E:$E,$E1230,purchase!$G:$G,"&gt;="&amp;$F1230,purchase!$G:$G,"&lt;="&amp;$G1230))</f>
        <v/>
      </c>
      <c r="K1230" s="9">
        <f>IF(COUNTIFS(purchase!$C:$C,$C1230,purchase!$E:$E,$E1230,purchase!$G:$G,"&gt;="&amp;$F1230,purchase!$G:$G,"&lt;="&amp;$G1230)=0,"",_xlfn.MAXIFS(purchase!$G:$G,purchase!$C:$C,$C1230,purchase!$E:$E,$E1230,purchase!$G:$G,"&gt;="&amp;$F1230,purchase!$G:$G,"&lt;="&amp;$G1230))</f>
        <v/>
      </c>
      <c r="L1230" s="4" t="n"/>
      <c r="M1230" s="4" t="n"/>
      <c r="N1230" s="10">
        <f>IF(M1230="","",SUMIFS(purchase!$N:$N,purchase!$C:$C,$C1230,purchase!$E:$E,$E1230,purchase!$G:$G,"&gt;="&amp;$F1230,purchase!$G:$G,"&lt;="&amp;$G1230))</f>
        <v/>
      </c>
      <c r="O1230" s="10">
        <f>IF(M1230="","",M1230-N1230)</f>
        <v/>
      </c>
      <c r="P1230" s="11">
        <f>IF(M1230=0,"",N1230/M1230)</f>
        <v/>
      </c>
      <c r="Q1230" s="12">
        <f>IF(OR(G1230="",O1230=""),"",
IF(AND(G1230&lt;TODAY(),O1230&gt;0),"YES","NO"))</f>
        <v/>
      </c>
      <c r="R1230" s="13" t="n"/>
      <c r="S1230" s="14" t="n"/>
      <c r="T1230" s="15">
        <f>IF(Q1230="YES", IF(R1230="Company",L1230*(1+S1230),IF(R1230="Vendor",L1230*(1-S1230),"")),"")</f>
        <v/>
      </c>
      <c r="U1230" s="15">
        <f>IF(Q1230="YES",O1230*T1230,"")</f>
        <v/>
      </c>
      <c r="V1230" s="16" t="n"/>
      <c r="W1230" s="17">
        <f>IF(Q1230="YES",G1230+V1230,"")</f>
        <v/>
      </c>
      <c r="X1230" s="18">
        <f>IF(Q1230="YES",IF(TODAY()&gt;W1230,"OVERDUE","WITHIN TIME"),"")</f>
        <v/>
      </c>
    </row>
    <row r="1231">
      <c r="A1231" s="3" t="n">
        <v>1227</v>
      </c>
      <c r="B1231" s="4" t="n"/>
      <c r="C1231" s="4" t="n"/>
      <c r="D1231" s="5">
        <f>IF(E1231="NRFC","Natural Rubber Field Coagulam","")</f>
        <v/>
      </c>
      <c r="E1231" s="4" t="n"/>
      <c r="F1231" s="6" t="n"/>
      <c r="G1231" s="6" t="n"/>
      <c r="H1231" s="7">
        <f>IF(G1231="","",G1231-TODAY())</f>
        <v/>
      </c>
      <c r="I1231" s="8">
        <f>IF(G1231="","",
IF(G1231&lt;TODAY(),
IF(O1231&gt;0,"Violated","Completed"),
IF(H1231&lt;=7,"Expiring Soon",
"Active")))</f>
        <v/>
      </c>
      <c r="J1231" s="8">
        <f>IF(C1231="","",COUNTIFS(purchase!$C:$C,$C1231,purchase!$E:$E,$E1231,purchase!$G:$G,"&gt;="&amp;$F1231,purchase!$G:$G,"&lt;="&amp;$G1231))</f>
        <v/>
      </c>
      <c r="K1231" s="9">
        <f>IF(COUNTIFS(purchase!$C:$C,$C1231,purchase!$E:$E,$E1231,purchase!$G:$G,"&gt;="&amp;$F1231,purchase!$G:$G,"&lt;="&amp;$G1231)=0,"",_xlfn.MAXIFS(purchase!$G:$G,purchase!$C:$C,$C1231,purchase!$E:$E,$E1231,purchase!$G:$G,"&gt;="&amp;$F1231,purchase!$G:$G,"&lt;="&amp;$G1231))</f>
        <v/>
      </c>
      <c r="L1231" s="4" t="n"/>
      <c r="M1231" s="4" t="n"/>
      <c r="N1231" s="10">
        <f>IF(M1231="","",SUMIFS(purchase!$N:$N,purchase!$C:$C,$C1231,purchase!$E:$E,$E1231,purchase!$G:$G,"&gt;="&amp;$F1231,purchase!$G:$G,"&lt;="&amp;$G1231))</f>
        <v/>
      </c>
      <c r="O1231" s="10">
        <f>IF(M1231="","",M1231-N1231)</f>
        <v/>
      </c>
      <c r="P1231" s="11">
        <f>IF(M1231=0,"",N1231/M1231)</f>
        <v/>
      </c>
      <c r="Q1231" s="12">
        <f>IF(OR(G1231="",O1231=""),"",
IF(AND(G1231&lt;TODAY(),O1231&gt;0),"YES","NO"))</f>
        <v/>
      </c>
      <c r="R1231" s="13" t="n"/>
      <c r="S1231" s="14" t="n"/>
      <c r="T1231" s="15">
        <f>IF(Q1231="YES", IF(R1231="Company",L1231*(1+S1231),IF(R1231="Vendor",L1231*(1-S1231),"")),"")</f>
        <v/>
      </c>
      <c r="U1231" s="15">
        <f>IF(Q1231="YES",O1231*T1231,"")</f>
        <v/>
      </c>
      <c r="V1231" s="16" t="n"/>
      <c r="W1231" s="17">
        <f>IF(Q1231="YES",G1231+V1231,"")</f>
        <v/>
      </c>
      <c r="X1231" s="18">
        <f>IF(Q1231="YES",IF(TODAY()&gt;W1231,"OVERDUE","WITHIN TIME"),"")</f>
        <v/>
      </c>
    </row>
    <row r="1232">
      <c r="A1232" s="3" t="n">
        <v>1228</v>
      </c>
      <c r="B1232" s="4" t="n"/>
      <c r="C1232" s="4" t="n"/>
      <c r="D1232" s="5">
        <f>IF(E1232="NRFC","Natural Rubber Field Coagulam","")</f>
        <v/>
      </c>
      <c r="E1232" s="4" t="n"/>
      <c r="F1232" s="6" t="n"/>
      <c r="G1232" s="6" t="n"/>
      <c r="H1232" s="7">
        <f>IF(G1232="","",G1232-TODAY())</f>
        <v/>
      </c>
      <c r="I1232" s="8">
        <f>IF(G1232="","",
IF(G1232&lt;TODAY(),
IF(O1232&gt;0,"Violated","Completed"),
IF(H1232&lt;=7,"Expiring Soon",
"Active")))</f>
        <v/>
      </c>
      <c r="J1232" s="8">
        <f>IF(C1232="","",COUNTIFS(purchase!$C:$C,$C1232,purchase!$E:$E,$E1232,purchase!$G:$G,"&gt;="&amp;$F1232,purchase!$G:$G,"&lt;="&amp;$G1232))</f>
        <v/>
      </c>
      <c r="K1232" s="9">
        <f>IF(COUNTIFS(purchase!$C:$C,$C1232,purchase!$E:$E,$E1232,purchase!$G:$G,"&gt;="&amp;$F1232,purchase!$G:$G,"&lt;="&amp;$G1232)=0,"",_xlfn.MAXIFS(purchase!$G:$G,purchase!$C:$C,$C1232,purchase!$E:$E,$E1232,purchase!$G:$G,"&gt;="&amp;$F1232,purchase!$G:$G,"&lt;="&amp;$G1232))</f>
        <v/>
      </c>
      <c r="L1232" s="4" t="n"/>
      <c r="M1232" s="4" t="n"/>
      <c r="N1232" s="10">
        <f>IF(M1232="","",SUMIFS(purchase!$N:$N,purchase!$C:$C,$C1232,purchase!$E:$E,$E1232,purchase!$G:$G,"&gt;="&amp;$F1232,purchase!$G:$G,"&lt;="&amp;$G1232))</f>
        <v/>
      </c>
      <c r="O1232" s="10">
        <f>IF(M1232="","",M1232-N1232)</f>
        <v/>
      </c>
      <c r="P1232" s="11">
        <f>IF(M1232=0,"",N1232/M1232)</f>
        <v/>
      </c>
      <c r="Q1232" s="12">
        <f>IF(OR(G1232="",O1232=""),"",
IF(AND(G1232&lt;TODAY(),O1232&gt;0),"YES","NO"))</f>
        <v/>
      </c>
      <c r="R1232" s="13" t="n"/>
      <c r="S1232" s="14" t="n"/>
      <c r="T1232" s="15">
        <f>IF(Q1232="YES", IF(R1232="Company",L1232*(1+S1232),IF(R1232="Vendor",L1232*(1-S1232),"")),"")</f>
        <v/>
      </c>
      <c r="U1232" s="15">
        <f>IF(Q1232="YES",O1232*T1232,"")</f>
        <v/>
      </c>
      <c r="V1232" s="16" t="n"/>
      <c r="W1232" s="17">
        <f>IF(Q1232="YES",G1232+V1232,"")</f>
        <v/>
      </c>
      <c r="X1232" s="18">
        <f>IF(Q1232="YES",IF(TODAY()&gt;W1232,"OVERDUE","WITHIN TIME"),"")</f>
        <v/>
      </c>
    </row>
    <row r="1233">
      <c r="A1233" s="3" t="n">
        <v>1229</v>
      </c>
      <c r="B1233" s="4" t="n"/>
      <c r="C1233" s="4" t="n"/>
      <c r="D1233" s="5">
        <f>IF(E1233="NRFC","Natural Rubber Field Coagulam","")</f>
        <v/>
      </c>
      <c r="E1233" s="4" t="n"/>
      <c r="F1233" s="6" t="n"/>
      <c r="G1233" s="6" t="n"/>
      <c r="H1233" s="7">
        <f>IF(G1233="","",G1233-TODAY())</f>
        <v/>
      </c>
      <c r="I1233" s="8">
        <f>IF(G1233="","",
IF(G1233&lt;TODAY(),
IF(O1233&gt;0,"Violated","Completed"),
IF(H1233&lt;=7,"Expiring Soon",
"Active")))</f>
        <v/>
      </c>
      <c r="J1233" s="8">
        <f>IF(C1233="","",COUNTIFS(purchase!$C:$C,$C1233,purchase!$E:$E,$E1233,purchase!$G:$G,"&gt;="&amp;$F1233,purchase!$G:$G,"&lt;="&amp;$G1233))</f>
        <v/>
      </c>
      <c r="K1233" s="9">
        <f>IF(COUNTIFS(purchase!$C:$C,$C1233,purchase!$E:$E,$E1233,purchase!$G:$G,"&gt;="&amp;$F1233,purchase!$G:$G,"&lt;="&amp;$G1233)=0,"",_xlfn.MAXIFS(purchase!$G:$G,purchase!$C:$C,$C1233,purchase!$E:$E,$E1233,purchase!$G:$G,"&gt;="&amp;$F1233,purchase!$G:$G,"&lt;="&amp;$G1233))</f>
        <v/>
      </c>
      <c r="L1233" s="4" t="n"/>
      <c r="M1233" s="4" t="n"/>
      <c r="N1233" s="10">
        <f>IF(M1233="","",SUMIFS(purchase!$N:$N,purchase!$C:$C,$C1233,purchase!$E:$E,$E1233,purchase!$G:$G,"&gt;="&amp;$F1233,purchase!$G:$G,"&lt;="&amp;$G1233))</f>
        <v/>
      </c>
      <c r="O1233" s="10">
        <f>IF(M1233="","",M1233-N1233)</f>
        <v/>
      </c>
      <c r="P1233" s="11">
        <f>IF(M1233=0,"",N1233/M1233)</f>
        <v/>
      </c>
      <c r="Q1233" s="12">
        <f>IF(OR(G1233="",O1233=""),"",
IF(AND(G1233&lt;TODAY(),O1233&gt;0),"YES","NO"))</f>
        <v/>
      </c>
      <c r="R1233" s="13" t="n"/>
      <c r="S1233" s="14" t="n"/>
      <c r="T1233" s="15">
        <f>IF(Q1233="YES", IF(R1233="Company",L1233*(1+S1233),IF(R1233="Vendor",L1233*(1-S1233),"")),"")</f>
        <v/>
      </c>
      <c r="U1233" s="15">
        <f>IF(Q1233="YES",O1233*T1233,"")</f>
        <v/>
      </c>
      <c r="V1233" s="16" t="n"/>
      <c r="W1233" s="17">
        <f>IF(Q1233="YES",G1233+V1233,"")</f>
        <v/>
      </c>
      <c r="X1233" s="18">
        <f>IF(Q1233="YES",IF(TODAY()&gt;W1233,"OVERDUE","WITHIN TIME"),"")</f>
        <v/>
      </c>
    </row>
    <row r="1234">
      <c r="A1234" s="3" t="n">
        <v>1230</v>
      </c>
      <c r="B1234" s="4" t="n"/>
      <c r="C1234" s="4" t="n"/>
      <c r="D1234" s="5">
        <f>IF(E1234="NRFC","Natural Rubber Field Coagulam","")</f>
        <v/>
      </c>
      <c r="E1234" s="4" t="n"/>
      <c r="F1234" s="6" t="n"/>
      <c r="G1234" s="6" t="n"/>
      <c r="H1234" s="7">
        <f>IF(G1234="","",G1234-TODAY())</f>
        <v/>
      </c>
      <c r="I1234" s="8">
        <f>IF(G1234="","",
IF(G1234&lt;TODAY(),
IF(O1234&gt;0,"Violated","Completed"),
IF(H1234&lt;=7,"Expiring Soon",
"Active")))</f>
        <v/>
      </c>
      <c r="J1234" s="8">
        <f>IF(C1234="","",COUNTIFS(purchase!$C:$C,$C1234,purchase!$E:$E,$E1234,purchase!$G:$G,"&gt;="&amp;$F1234,purchase!$G:$G,"&lt;="&amp;$G1234))</f>
        <v/>
      </c>
      <c r="K1234" s="9">
        <f>IF(COUNTIFS(purchase!$C:$C,$C1234,purchase!$E:$E,$E1234,purchase!$G:$G,"&gt;="&amp;$F1234,purchase!$G:$G,"&lt;="&amp;$G1234)=0,"",_xlfn.MAXIFS(purchase!$G:$G,purchase!$C:$C,$C1234,purchase!$E:$E,$E1234,purchase!$G:$G,"&gt;="&amp;$F1234,purchase!$G:$G,"&lt;="&amp;$G1234))</f>
        <v/>
      </c>
      <c r="L1234" s="4" t="n"/>
      <c r="M1234" s="4" t="n"/>
      <c r="N1234" s="10">
        <f>IF(M1234="","",SUMIFS(purchase!$N:$N,purchase!$C:$C,$C1234,purchase!$E:$E,$E1234,purchase!$G:$G,"&gt;="&amp;$F1234,purchase!$G:$G,"&lt;="&amp;$G1234))</f>
        <v/>
      </c>
      <c r="O1234" s="10">
        <f>IF(M1234="","",M1234-N1234)</f>
        <v/>
      </c>
      <c r="P1234" s="11">
        <f>IF(M1234=0,"",N1234/M1234)</f>
        <v/>
      </c>
      <c r="Q1234" s="12">
        <f>IF(OR(G1234="",O1234=""),"",
IF(AND(G1234&lt;TODAY(),O1234&gt;0),"YES","NO"))</f>
        <v/>
      </c>
      <c r="R1234" s="13" t="n"/>
      <c r="S1234" s="14" t="n"/>
      <c r="T1234" s="15">
        <f>IF(Q1234="YES", IF(R1234="Company",L1234*(1+S1234),IF(R1234="Vendor",L1234*(1-S1234),"")),"")</f>
        <v/>
      </c>
      <c r="U1234" s="15">
        <f>IF(Q1234="YES",O1234*T1234,"")</f>
        <v/>
      </c>
      <c r="V1234" s="16" t="n"/>
      <c r="W1234" s="17">
        <f>IF(Q1234="YES",G1234+V1234,"")</f>
        <v/>
      </c>
      <c r="X1234" s="18">
        <f>IF(Q1234="YES",IF(TODAY()&gt;W1234,"OVERDUE","WITHIN TIME"),"")</f>
        <v/>
      </c>
    </row>
    <row r="1235">
      <c r="A1235" s="3" t="n">
        <v>1231</v>
      </c>
      <c r="B1235" s="4" t="n"/>
      <c r="C1235" s="4" t="n"/>
      <c r="D1235" s="5">
        <f>IF(E1235="NRFC","Natural Rubber Field Coagulam","")</f>
        <v/>
      </c>
      <c r="E1235" s="4" t="n"/>
      <c r="F1235" s="6" t="n"/>
      <c r="G1235" s="6" t="n"/>
      <c r="H1235" s="7">
        <f>IF(G1235="","",G1235-TODAY())</f>
        <v/>
      </c>
      <c r="I1235" s="8">
        <f>IF(G1235="","",
IF(G1235&lt;TODAY(),
IF(O1235&gt;0,"Violated","Completed"),
IF(H1235&lt;=7,"Expiring Soon",
"Active")))</f>
        <v/>
      </c>
      <c r="J1235" s="8">
        <f>IF(C1235="","",COUNTIFS(purchase!$C:$C,$C1235,purchase!$E:$E,$E1235,purchase!$G:$G,"&gt;="&amp;$F1235,purchase!$G:$G,"&lt;="&amp;$G1235))</f>
        <v/>
      </c>
      <c r="K1235" s="9">
        <f>IF(COUNTIFS(purchase!$C:$C,$C1235,purchase!$E:$E,$E1235,purchase!$G:$G,"&gt;="&amp;$F1235,purchase!$G:$G,"&lt;="&amp;$G1235)=0,"",_xlfn.MAXIFS(purchase!$G:$G,purchase!$C:$C,$C1235,purchase!$E:$E,$E1235,purchase!$G:$G,"&gt;="&amp;$F1235,purchase!$G:$G,"&lt;="&amp;$G1235))</f>
        <v/>
      </c>
      <c r="L1235" s="4" t="n"/>
      <c r="M1235" s="4" t="n"/>
      <c r="N1235" s="10">
        <f>IF(M1235="","",SUMIFS(purchase!$N:$N,purchase!$C:$C,$C1235,purchase!$E:$E,$E1235,purchase!$G:$G,"&gt;="&amp;$F1235,purchase!$G:$G,"&lt;="&amp;$G1235))</f>
        <v/>
      </c>
      <c r="O1235" s="10">
        <f>IF(M1235="","",M1235-N1235)</f>
        <v/>
      </c>
      <c r="P1235" s="11">
        <f>IF(M1235=0,"",N1235/M1235)</f>
        <v/>
      </c>
      <c r="Q1235" s="12">
        <f>IF(OR(G1235="",O1235=""),"",
IF(AND(G1235&lt;TODAY(),O1235&gt;0),"YES","NO"))</f>
        <v/>
      </c>
      <c r="R1235" s="13" t="n"/>
      <c r="S1235" s="14" t="n"/>
      <c r="T1235" s="15">
        <f>IF(Q1235="YES", IF(R1235="Company",L1235*(1+S1235),IF(R1235="Vendor",L1235*(1-S1235),"")),"")</f>
        <v/>
      </c>
      <c r="U1235" s="15">
        <f>IF(Q1235="YES",O1235*T1235,"")</f>
        <v/>
      </c>
      <c r="V1235" s="16" t="n"/>
      <c r="W1235" s="17">
        <f>IF(Q1235="YES",G1235+V1235,"")</f>
        <v/>
      </c>
      <c r="X1235" s="18">
        <f>IF(Q1235="YES",IF(TODAY()&gt;W1235,"OVERDUE","WITHIN TIME"),"")</f>
        <v/>
      </c>
    </row>
    <row r="1236">
      <c r="A1236" s="3" t="n">
        <v>1232</v>
      </c>
      <c r="B1236" s="4" t="n"/>
      <c r="C1236" s="4" t="n"/>
      <c r="D1236" s="5">
        <f>IF(E1236="NRFC","Natural Rubber Field Coagulam","")</f>
        <v/>
      </c>
      <c r="E1236" s="4" t="n"/>
      <c r="F1236" s="6" t="n"/>
      <c r="G1236" s="6" t="n"/>
      <c r="H1236" s="7">
        <f>IF(G1236="","",G1236-TODAY())</f>
        <v/>
      </c>
      <c r="I1236" s="8">
        <f>IF(G1236="","",
IF(G1236&lt;TODAY(),
IF(O1236&gt;0,"Violated","Completed"),
IF(H1236&lt;=7,"Expiring Soon",
"Active")))</f>
        <v/>
      </c>
      <c r="J1236" s="8">
        <f>IF(C1236="","",COUNTIFS(purchase!$C:$C,$C1236,purchase!$E:$E,$E1236,purchase!$G:$G,"&gt;="&amp;$F1236,purchase!$G:$G,"&lt;="&amp;$G1236))</f>
        <v/>
      </c>
      <c r="K1236" s="9">
        <f>IF(COUNTIFS(purchase!$C:$C,$C1236,purchase!$E:$E,$E1236,purchase!$G:$G,"&gt;="&amp;$F1236,purchase!$G:$G,"&lt;="&amp;$G1236)=0,"",_xlfn.MAXIFS(purchase!$G:$G,purchase!$C:$C,$C1236,purchase!$E:$E,$E1236,purchase!$G:$G,"&gt;="&amp;$F1236,purchase!$G:$G,"&lt;="&amp;$G1236))</f>
        <v/>
      </c>
      <c r="L1236" s="4" t="n"/>
      <c r="M1236" s="4" t="n"/>
      <c r="N1236" s="10">
        <f>IF(M1236="","",SUMIFS(purchase!$N:$N,purchase!$C:$C,$C1236,purchase!$E:$E,$E1236,purchase!$G:$G,"&gt;="&amp;$F1236,purchase!$G:$G,"&lt;="&amp;$G1236))</f>
        <v/>
      </c>
      <c r="O1236" s="10">
        <f>IF(M1236="","",M1236-N1236)</f>
        <v/>
      </c>
      <c r="P1236" s="11">
        <f>IF(M1236=0,"",N1236/M1236)</f>
        <v/>
      </c>
      <c r="Q1236" s="12">
        <f>IF(OR(G1236="",O1236=""),"",
IF(AND(G1236&lt;TODAY(),O1236&gt;0),"YES","NO"))</f>
        <v/>
      </c>
      <c r="R1236" s="13" t="n"/>
      <c r="S1236" s="14" t="n"/>
      <c r="T1236" s="15">
        <f>IF(Q1236="YES", IF(R1236="Company",L1236*(1+S1236),IF(R1236="Vendor",L1236*(1-S1236),"")),"")</f>
        <v/>
      </c>
      <c r="U1236" s="15">
        <f>IF(Q1236="YES",O1236*T1236,"")</f>
        <v/>
      </c>
      <c r="V1236" s="16" t="n"/>
      <c r="W1236" s="17">
        <f>IF(Q1236="YES",G1236+V1236,"")</f>
        <v/>
      </c>
      <c r="X1236" s="18">
        <f>IF(Q1236="YES",IF(TODAY()&gt;W1236,"OVERDUE","WITHIN TIME"),"")</f>
        <v/>
      </c>
    </row>
    <row r="1237">
      <c r="A1237" s="3" t="n">
        <v>1233</v>
      </c>
      <c r="B1237" s="4" t="n"/>
      <c r="C1237" s="4" t="n"/>
      <c r="D1237" s="5">
        <f>IF(E1237="NRFC","Natural Rubber Field Coagulam","")</f>
        <v/>
      </c>
      <c r="E1237" s="4" t="n"/>
      <c r="F1237" s="6" t="n"/>
      <c r="G1237" s="6" t="n"/>
      <c r="H1237" s="7">
        <f>IF(G1237="","",G1237-TODAY())</f>
        <v/>
      </c>
      <c r="I1237" s="8">
        <f>IF(G1237="","",
IF(G1237&lt;TODAY(),
IF(O1237&gt;0,"Violated","Completed"),
IF(H1237&lt;=7,"Expiring Soon",
"Active")))</f>
        <v/>
      </c>
      <c r="J1237" s="8">
        <f>IF(C1237="","",COUNTIFS(purchase!$C:$C,$C1237,purchase!$E:$E,$E1237,purchase!$G:$G,"&gt;="&amp;$F1237,purchase!$G:$G,"&lt;="&amp;$G1237))</f>
        <v/>
      </c>
      <c r="K1237" s="9">
        <f>IF(COUNTIFS(purchase!$C:$C,$C1237,purchase!$E:$E,$E1237,purchase!$G:$G,"&gt;="&amp;$F1237,purchase!$G:$G,"&lt;="&amp;$G1237)=0,"",_xlfn.MAXIFS(purchase!$G:$G,purchase!$C:$C,$C1237,purchase!$E:$E,$E1237,purchase!$G:$G,"&gt;="&amp;$F1237,purchase!$G:$G,"&lt;="&amp;$G1237))</f>
        <v/>
      </c>
      <c r="L1237" s="4" t="n"/>
      <c r="M1237" s="4" t="n"/>
      <c r="N1237" s="10">
        <f>IF(M1237="","",SUMIFS(purchase!$N:$N,purchase!$C:$C,$C1237,purchase!$E:$E,$E1237,purchase!$G:$G,"&gt;="&amp;$F1237,purchase!$G:$G,"&lt;="&amp;$G1237))</f>
        <v/>
      </c>
      <c r="O1237" s="10">
        <f>IF(M1237="","",M1237-N1237)</f>
        <v/>
      </c>
      <c r="P1237" s="11">
        <f>IF(M1237=0,"",N1237/M1237)</f>
        <v/>
      </c>
      <c r="Q1237" s="12">
        <f>IF(OR(G1237="",O1237=""),"",
IF(AND(G1237&lt;TODAY(),O1237&gt;0),"YES","NO"))</f>
        <v/>
      </c>
      <c r="R1237" s="13" t="n"/>
      <c r="S1237" s="14" t="n"/>
      <c r="T1237" s="15">
        <f>IF(Q1237="YES", IF(R1237="Company",L1237*(1+S1237),IF(R1237="Vendor",L1237*(1-S1237),"")),"")</f>
        <v/>
      </c>
      <c r="U1237" s="15">
        <f>IF(Q1237="YES",O1237*T1237,"")</f>
        <v/>
      </c>
      <c r="V1237" s="16" t="n"/>
      <c r="W1237" s="17">
        <f>IF(Q1237="YES",G1237+V1237,"")</f>
        <v/>
      </c>
      <c r="X1237" s="18">
        <f>IF(Q1237="YES",IF(TODAY()&gt;W1237,"OVERDUE","WITHIN TIME"),"")</f>
        <v/>
      </c>
    </row>
    <row r="1238">
      <c r="A1238" s="3" t="n">
        <v>1234</v>
      </c>
      <c r="B1238" s="4" t="n"/>
      <c r="C1238" s="4" t="n"/>
      <c r="D1238" s="5">
        <f>IF(E1238="NRFC","Natural Rubber Field Coagulam","")</f>
        <v/>
      </c>
      <c r="E1238" s="4" t="n"/>
      <c r="F1238" s="6" t="n"/>
      <c r="G1238" s="6" t="n"/>
      <c r="H1238" s="7">
        <f>IF(G1238="","",G1238-TODAY())</f>
        <v/>
      </c>
      <c r="I1238" s="8">
        <f>IF(G1238="","",
IF(G1238&lt;TODAY(),
IF(O1238&gt;0,"Violated","Completed"),
IF(H1238&lt;=7,"Expiring Soon",
"Active")))</f>
        <v/>
      </c>
      <c r="J1238" s="8">
        <f>IF(C1238="","",COUNTIFS(purchase!$C:$C,$C1238,purchase!$E:$E,$E1238,purchase!$G:$G,"&gt;="&amp;$F1238,purchase!$G:$G,"&lt;="&amp;$G1238))</f>
        <v/>
      </c>
      <c r="K1238" s="9">
        <f>IF(COUNTIFS(purchase!$C:$C,$C1238,purchase!$E:$E,$E1238,purchase!$G:$G,"&gt;="&amp;$F1238,purchase!$G:$G,"&lt;="&amp;$G1238)=0,"",_xlfn.MAXIFS(purchase!$G:$G,purchase!$C:$C,$C1238,purchase!$E:$E,$E1238,purchase!$G:$G,"&gt;="&amp;$F1238,purchase!$G:$G,"&lt;="&amp;$G1238))</f>
        <v/>
      </c>
      <c r="L1238" s="4" t="n"/>
      <c r="M1238" s="4" t="n"/>
      <c r="N1238" s="10">
        <f>IF(M1238="","",SUMIFS(purchase!$N:$N,purchase!$C:$C,$C1238,purchase!$E:$E,$E1238,purchase!$G:$G,"&gt;="&amp;$F1238,purchase!$G:$G,"&lt;="&amp;$G1238))</f>
        <v/>
      </c>
      <c r="O1238" s="10">
        <f>IF(M1238="","",M1238-N1238)</f>
        <v/>
      </c>
      <c r="P1238" s="11">
        <f>IF(M1238=0,"",N1238/M1238)</f>
        <v/>
      </c>
      <c r="Q1238" s="12">
        <f>IF(OR(G1238="",O1238=""),"",
IF(AND(G1238&lt;TODAY(),O1238&gt;0),"YES","NO"))</f>
        <v/>
      </c>
      <c r="R1238" s="13" t="n"/>
      <c r="S1238" s="14" t="n"/>
      <c r="T1238" s="15">
        <f>IF(Q1238="YES", IF(R1238="Company",L1238*(1+S1238),IF(R1238="Vendor",L1238*(1-S1238),"")),"")</f>
        <v/>
      </c>
      <c r="U1238" s="15">
        <f>IF(Q1238="YES",O1238*T1238,"")</f>
        <v/>
      </c>
      <c r="V1238" s="16" t="n"/>
      <c r="W1238" s="17">
        <f>IF(Q1238="YES",G1238+V1238,"")</f>
        <v/>
      </c>
      <c r="X1238" s="18">
        <f>IF(Q1238="YES",IF(TODAY()&gt;W1238,"OVERDUE","WITHIN TIME"),"")</f>
        <v/>
      </c>
    </row>
    <row r="1239">
      <c r="A1239" s="3" t="n">
        <v>1235</v>
      </c>
      <c r="B1239" s="4" t="n"/>
      <c r="C1239" s="4" t="n"/>
      <c r="D1239" s="5">
        <f>IF(E1239="NRFC","Natural Rubber Field Coagulam","")</f>
        <v/>
      </c>
      <c r="E1239" s="4" t="n"/>
      <c r="F1239" s="6" t="n"/>
      <c r="G1239" s="6" t="n"/>
      <c r="H1239" s="7">
        <f>IF(G1239="","",G1239-TODAY())</f>
        <v/>
      </c>
      <c r="I1239" s="8">
        <f>IF(G1239="","",
IF(G1239&lt;TODAY(),
IF(O1239&gt;0,"Violated","Completed"),
IF(H1239&lt;=7,"Expiring Soon",
"Active")))</f>
        <v/>
      </c>
      <c r="J1239" s="8">
        <f>IF(C1239="","",COUNTIFS(purchase!$C:$C,$C1239,purchase!$E:$E,$E1239,purchase!$G:$G,"&gt;="&amp;$F1239,purchase!$G:$G,"&lt;="&amp;$G1239))</f>
        <v/>
      </c>
      <c r="K1239" s="9">
        <f>IF(COUNTIFS(purchase!$C:$C,$C1239,purchase!$E:$E,$E1239,purchase!$G:$G,"&gt;="&amp;$F1239,purchase!$G:$G,"&lt;="&amp;$G1239)=0,"",_xlfn.MAXIFS(purchase!$G:$G,purchase!$C:$C,$C1239,purchase!$E:$E,$E1239,purchase!$G:$G,"&gt;="&amp;$F1239,purchase!$G:$G,"&lt;="&amp;$G1239))</f>
        <v/>
      </c>
      <c r="L1239" s="4" t="n"/>
      <c r="M1239" s="4" t="n"/>
      <c r="N1239" s="10">
        <f>IF(M1239="","",SUMIFS(purchase!$N:$N,purchase!$C:$C,$C1239,purchase!$E:$E,$E1239,purchase!$G:$G,"&gt;="&amp;$F1239,purchase!$G:$G,"&lt;="&amp;$G1239))</f>
        <v/>
      </c>
      <c r="O1239" s="10">
        <f>IF(M1239="","",M1239-N1239)</f>
        <v/>
      </c>
      <c r="P1239" s="11">
        <f>IF(M1239=0,"",N1239/M1239)</f>
        <v/>
      </c>
      <c r="Q1239" s="12">
        <f>IF(OR(G1239="",O1239=""),"",
IF(AND(G1239&lt;TODAY(),O1239&gt;0),"YES","NO"))</f>
        <v/>
      </c>
      <c r="R1239" s="13" t="n"/>
      <c r="S1239" s="14" t="n"/>
      <c r="T1239" s="15">
        <f>IF(Q1239="YES", IF(R1239="Company",L1239*(1+S1239),IF(R1239="Vendor",L1239*(1-S1239),"")),"")</f>
        <v/>
      </c>
      <c r="U1239" s="15">
        <f>IF(Q1239="YES",O1239*T1239,"")</f>
        <v/>
      </c>
      <c r="V1239" s="16" t="n"/>
      <c r="W1239" s="17">
        <f>IF(Q1239="YES",G1239+V1239,"")</f>
        <v/>
      </c>
      <c r="X1239" s="18">
        <f>IF(Q1239="YES",IF(TODAY()&gt;W1239,"OVERDUE","WITHIN TIME"),"")</f>
        <v/>
      </c>
    </row>
    <row r="1240">
      <c r="A1240" s="3" t="n">
        <v>1236</v>
      </c>
      <c r="B1240" s="4" t="n"/>
      <c r="C1240" s="4" t="n"/>
      <c r="D1240" s="5">
        <f>IF(E1240="NRFC","Natural Rubber Field Coagulam","")</f>
        <v/>
      </c>
      <c r="E1240" s="4" t="n"/>
      <c r="F1240" s="6" t="n"/>
      <c r="G1240" s="6" t="n"/>
      <c r="H1240" s="7">
        <f>IF(G1240="","",G1240-TODAY())</f>
        <v/>
      </c>
      <c r="I1240" s="8">
        <f>IF(G1240="","",
IF(G1240&lt;TODAY(),
IF(O1240&gt;0,"Violated","Completed"),
IF(H1240&lt;=7,"Expiring Soon",
"Active")))</f>
        <v/>
      </c>
      <c r="J1240" s="8">
        <f>IF(C1240="","",COUNTIFS(purchase!$C:$C,$C1240,purchase!$E:$E,$E1240,purchase!$G:$G,"&gt;="&amp;$F1240,purchase!$G:$G,"&lt;="&amp;$G1240))</f>
        <v/>
      </c>
      <c r="K1240" s="9">
        <f>IF(COUNTIFS(purchase!$C:$C,$C1240,purchase!$E:$E,$E1240,purchase!$G:$G,"&gt;="&amp;$F1240,purchase!$G:$G,"&lt;="&amp;$G1240)=0,"",_xlfn.MAXIFS(purchase!$G:$G,purchase!$C:$C,$C1240,purchase!$E:$E,$E1240,purchase!$G:$G,"&gt;="&amp;$F1240,purchase!$G:$G,"&lt;="&amp;$G1240))</f>
        <v/>
      </c>
      <c r="L1240" s="4" t="n"/>
      <c r="M1240" s="4" t="n"/>
      <c r="N1240" s="10">
        <f>IF(M1240="","",SUMIFS(purchase!$N:$N,purchase!$C:$C,$C1240,purchase!$E:$E,$E1240,purchase!$G:$G,"&gt;="&amp;$F1240,purchase!$G:$G,"&lt;="&amp;$G1240))</f>
        <v/>
      </c>
      <c r="O1240" s="10">
        <f>IF(M1240="","",M1240-N1240)</f>
        <v/>
      </c>
      <c r="P1240" s="11">
        <f>IF(M1240=0,"",N1240/M1240)</f>
        <v/>
      </c>
      <c r="Q1240" s="12">
        <f>IF(OR(G1240="",O1240=""),"",
IF(AND(G1240&lt;TODAY(),O1240&gt;0),"YES","NO"))</f>
        <v/>
      </c>
      <c r="R1240" s="13" t="n"/>
      <c r="S1240" s="14" t="n"/>
      <c r="T1240" s="15">
        <f>IF(Q1240="YES", IF(R1240="Company",L1240*(1+S1240),IF(R1240="Vendor",L1240*(1-S1240),"")),"")</f>
        <v/>
      </c>
      <c r="U1240" s="15">
        <f>IF(Q1240="YES",O1240*T1240,"")</f>
        <v/>
      </c>
      <c r="V1240" s="16" t="n"/>
      <c r="W1240" s="17">
        <f>IF(Q1240="YES",G1240+V1240,"")</f>
        <v/>
      </c>
      <c r="X1240" s="18">
        <f>IF(Q1240="YES",IF(TODAY()&gt;W1240,"OVERDUE","WITHIN TIME"),"")</f>
        <v/>
      </c>
    </row>
    <row r="1241">
      <c r="A1241" s="3" t="n">
        <v>1237</v>
      </c>
      <c r="B1241" s="4" t="n"/>
      <c r="C1241" s="4" t="n"/>
      <c r="D1241" s="5">
        <f>IF(E1241="NRFC","Natural Rubber Field Coagulam","")</f>
        <v/>
      </c>
      <c r="E1241" s="4" t="n"/>
      <c r="F1241" s="6" t="n"/>
      <c r="G1241" s="6" t="n"/>
      <c r="H1241" s="7">
        <f>IF(G1241="","",G1241-TODAY())</f>
        <v/>
      </c>
      <c r="I1241" s="8">
        <f>IF(G1241="","",
IF(G1241&lt;TODAY(),
IF(O1241&gt;0,"Violated","Completed"),
IF(H1241&lt;=7,"Expiring Soon",
"Active")))</f>
        <v/>
      </c>
      <c r="J1241" s="8">
        <f>IF(C1241="","",COUNTIFS(purchase!$C:$C,$C1241,purchase!$E:$E,$E1241,purchase!$G:$G,"&gt;="&amp;$F1241,purchase!$G:$G,"&lt;="&amp;$G1241))</f>
        <v/>
      </c>
      <c r="K1241" s="9">
        <f>IF(COUNTIFS(purchase!$C:$C,$C1241,purchase!$E:$E,$E1241,purchase!$G:$G,"&gt;="&amp;$F1241,purchase!$G:$G,"&lt;="&amp;$G1241)=0,"",_xlfn.MAXIFS(purchase!$G:$G,purchase!$C:$C,$C1241,purchase!$E:$E,$E1241,purchase!$G:$G,"&gt;="&amp;$F1241,purchase!$G:$G,"&lt;="&amp;$G1241))</f>
        <v/>
      </c>
      <c r="L1241" s="4" t="n"/>
      <c r="M1241" s="4" t="n"/>
      <c r="N1241" s="10">
        <f>IF(M1241="","",SUMIFS(purchase!$N:$N,purchase!$C:$C,$C1241,purchase!$E:$E,$E1241,purchase!$G:$G,"&gt;="&amp;$F1241,purchase!$G:$G,"&lt;="&amp;$G1241))</f>
        <v/>
      </c>
      <c r="O1241" s="10">
        <f>IF(M1241="","",M1241-N1241)</f>
        <v/>
      </c>
      <c r="P1241" s="11">
        <f>IF(M1241=0,"",N1241/M1241)</f>
        <v/>
      </c>
      <c r="Q1241" s="12">
        <f>IF(OR(G1241="",O1241=""),"",
IF(AND(G1241&lt;TODAY(),O1241&gt;0),"YES","NO"))</f>
        <v/>
      </c>
      <c r="R1241" s="13" t="n"/>
      <c r="S1241" s="14" t="n"/>
      <c r="T1241" s="15">
        <f>IF(Q1241="YES", IF(R1241="Company",L1241*(1+S1241),IF(R1241="Vendor",L1241*(1-S1241),"")),"")</f>
        <v/>
      </c>
      <c r="U1241" s="15">
        <f>IF(Q1241="YES",O1241*T1241,"")</f>
        <v/>
      </c>
      <c r="V1241" s="16" t="n"/>
      <c r="W1241" s="17">
        <f>IF(Q1241="YES",G1241+V1241,"")</f>
        <v/>
      </c>
      <c r="X1241" s="18">
        <f>IF(Q1241="YES",IF(TODAY()&gt;W1241,"OVERDUE","WITHIN TIME"),"")</f>
        <v/>
      </c>
    </row>
    <row r="1242">
      <c r="A1242" s="3" t="n">
        <v>1238</v>
      </c>
      <c r="B1242" s="4" t="n"/>
      <c r="C1242" s="4" t="n"/>
      <c r="D1242" s="5">
        <f>IF(E1242="NRFC","Natural Rubber Field Coagulam","")</f>
        <v/>
      </c>
      <c r="E1242" s="4" t="n"/>
      <c r="F1242" s="6" t="n"/>
      <c r="G1242" s="6" t="n"/>
      <c r="H1242" s="7">
        <f>IF(G1242="","",G1242-TODAY())</f>
        <v/>
      </c>
      <c r="I1242" s="8">
        <f>IF(G1242="","",
IF(G1242&lt;TODAY(),
IF(O1242&gt;0,"Violated","Completed"),
IF(H1242&lt;=7,"Expiring Soon",
"Active")))</f>
        <v/>
      </c>
      <c r="J1242" s="8">
        <f>IF(C1242="","",COUNTIFS(purchase!$C:$C,$C1242,purchase!$E:$E,$E1242,purchase!$G:$G,"&gt;="&amp;$F1242,purchase!$G:$G,"&lt;="&amp;$G1242))</f>
        <v/>
      </c>
      <c r="K1242" s="9">
        <f>IF(COUNTIFS(purchase!$C:$C,$C1242,purchase!$E:$E,$E1242,purchase!$G:$G,"&gt;="&amp;$F1242,purchase!$G:$G,"&lt;="&amp;$G1242)=0,"",_xlfn.MAXIFS(purchase!$G:$G,purchase!$C:$C,$C1242,purchase!$E:$E,$E1242,purchase!$G:$G,"&gt;="&amp;$F1242,purchase!$G:$G,"&lt;="&amp;$G1242))</f>
        <v/>
      </c>
      <c r="L1242" s="4" t="n"/>
      <c r="M1242" s="4" t="n"/>
      <c r="N1242" s="10">
        <f>IF(M1242="","",SUMIFS(purchase!$N:$N,purchase!$C:$C,$C1242,purchase!$E:$E,$E1242,purchase!$G:$G,"&gt;="&amp;$F1242,purchase!$G:$G,"&lt;="&amp;$G1242))</f>
        <v/>
      </c>
      <c r="O1242" s="10">
        <f>IF(M1242="","",M1242-N1242)</f>
        <v/>
      </c>
      <c r="P1242" s="11">
        <f>IF(M1242=0,"",N1242/M1242)</f>
        <v/>
      </c>
      <c r="Q1242" s="12">
        <f>IF(OR(G1242="",O1242=""),"",
IF(AND(G1242&lt;TODAY(),O1242&gt;0),"YES","NO"))</f>
        <v/>
      </c>
      <c r="R1242" s="13" t="n"/>
      <c r="S1242" s="14" t="n"/>
      <c r="T1242" s="15">
        <f>IF(Q1242="YES", IF(R1242="Company",L1242*(1+S1242),IF(R1242="Vendor",L1242*(1-S1242),"")),"")</f>
        <v/>
      </c>
      <c r="U1242" s="15">
        <f>IF(Q1242="YES",O1242*T1242,"")</f>
        <v/>
      </c>
      <c r="V1242" s="16" t="n"/>
      <c r="W1242" s="17">
        <f>IF(Q1242="YES",G1242+V1242,"")</f>
        <v/>
      </c>
      <c r="X1242" s="18">
        <f>IF(Q1242="YES",IF(TODAY()&gt;W1242,"OVERDUE","WITHIN TIME"),"")</f>
        <v/>
      </c>
    </row>
    <row r="1243">
      <c r="A1243" s="3" t="n">
        <v>1239</v>
      </c>
      <c r="B1243" s="4" t="n"/>
      <c r="C1243" s="4" t="n"/>
      <c r="D1243" s="5">
        <f>IF(E1243="NRFC","Natural Rubber Field Coagulam","")</f>
        <v/>
      </c>
      <c r="E1243" s="4" t="n"/>
      <c r="F1243" s="6" t="n"/>
      <c r="G1243" s="6" t="n"/>
      <c r="H1243" s="7">
        <f>IF(G1243="","",G1243-TODAY())</f>
        <v/>
      </c>
      <c r="I1243" s="8">
        <f>IF(G1243="","",
IF(G1243&lt;TODAY(),
IF(O1243&gt;0,"Violated","Completed"),
IF(H1243&lt;=7,"Expiring Soon",
"Active")))</f>
        <v/>
      </c>
      <c r="J1243" s="8">
        <f>IF(C1243="","",COUNTIFS(purchase!$C:$C,$C1243,purchase!$E:$E,$E1243,purchase!$G:$G,"&gt;="&amp;$F1243,purchase!$G:$G,"&lt;="&amp;$G1243))</f>
        <v/>
      </c>
      <c r="K1243" s="9">
        <f>IF(COUNTIFS(purchase!$C:$C,$C1243,purchase!$E:$E,$E1243,purchase!$G:$G,"&gt;="&amp;$F1243,purchase!$G:$G,"&lt;="&amp;$G1243)=0,"",_xlfn.MAXIFS(purchase!$G:$G,purchase!$C:$C,$C1243,purchase!$E:$E,$E1243,purchase!$G:$G,"&gt;="&amp;$F1243,purchase!$G:$G,"&lt;="&amp;$G1243))</f>
        <v/>
      </c>
      <c r="L1243" s="4" t="n"/>
      <c r="M1243" s="4" t="n"/>
      <c r="N1243" s="10">
        <f>IF(M1243="","",SUMIFS(purchase!$N:$N,purchase!$C:$C,$C1243,purchase!$E:$E,$E1243,purchase!$G:$G,"&gt;="&amp;$F1243,purchase!$G:$G,"&lt;="&amp;$G1243))</f>
        <v/>
      </c>
      <c r="O1243" s="10">
        <f>IF(M1243="","",M1243-N1243)</f>
        <v/>
      </c>
      <c r="P1243" s="11">
        <f>IF(M1243=0,"",N1243/M1243)</f>
        <v/>
      </c>
      <c r="Q1243" s="12">
        <f>IF(OR(G1243="",O1243=""),"",
IF(AND(G1243&lt;TODAY(),O1243&gt;0),"YES","NO"))</f>
        <v/>
      </c>
      <c r="R1243" s="13" t="n"/>
      <c r="S1243" s="14" t="n"/>
      <c r="T1243" s="15">
        <f>IF(Q1243="YES", IF(R1243="Company",L1243*(1+S1243),IF(R1243="Vendor",L1243*(1-S1243),"")),"")</f>
        <v/>
      </c>
      <c r="U1243" s="15">
        <f>IF(Q1243="YES",O1243*T1243,"")</f>
        <v/>
      </c>
      <c r="V1243" s="16" t="n"/>
      <c r="W1243" s="17">
        <f>IF(Q1243="YES",G1243+V1243,"")</f>
        <v/>
      </c>
      <c r="X1243" s="18">
        <f>IF(Q1243="YES",IF(TODAY()&gt;W1243,"OVERDUE","WITHIN TIME"),"")</f>
        <v/>
      </c>
    </row>
    <row r="1244">
      <c r="A1244" s="3" t="n">
        <v>1240</v>
      </c>
      <c r="B1244" s="4" t="n"/>
      <c r="C1244" s="4" t="n"/>
      <c r="D1244" s="5">
        <f>IF(E1244="NRFC","Natural Rubber Field Coagulam","")</f>
        <v/>
      </c>
      <c r="E1244" s="4" t="n"/>
      <c r="F1244" s="6" t="n"/>
      <c r="G1244" s="6" t="n"/>
      <c r="H1244" s="7">
        <f>IF(G1244="","",G1244-TODAY())</f>
        <v/>
      </c>
      <c r="I1244" s="8">
        <f>IF(G1244="","",
IF(G1244&lt;TODAY(),
IF(O1244&gt;0,"Violated","Completed"),
IF(H1244&lt;=7,"Expiring Soon",
"Active")))</f>
        <v/>
      </c>
      <c r="J1244" s="8">
        <f>IF(C1244="","",COUNTIFS(purchase!$C:$C,$C1244,purchase!$E:$E,$E1244,purchase!$G:$G,"&gt;="&amp;$F1244,purchase!$G:$G,"&lt;="&amp;$G1244))</f>
        <v/>
      </c>
      <c r="K1244" s="9">
        <f>IF(COUNTIFS(purchase!$C:$C,$C1244,purchase!$E:$E,$E1244,purchase!$G:$G,"&gt;="&amp;$F1244,purchase!$G:$G,"&lt;="&amp;$G1244)=0,"",_xlfn.MAXIFS(purchase!$G:$G,purchase!$C:$C,$C1244,purchase!$E:$E,$E1244,purchase!$G:$G,"&gt;="&amp;$F1244,purchase!$G:$G,"&lt;="&amp;$G1244))</f>
        <v/>
      </c>
      <c r="L1244" s="4" t="n"/>
      <c r="M1244" s="4" t="n"/>
      <c r="N1244" s="10">
        <f>IF(M1244="","",SUMIFS(purchase!$N:$N,purchase!$C:$C,$C1244,purchase!$E:$E,$E1244,purchase!$G:$G,"&gt;="&amp;$F1244,purchase!$G:$G,"&lt;="&amp;$G1244))</f>
        <v/>
      </c>
      <c r="O1244" s="10">
        <f>IF(M1244="","",M1244-N1244)</f>
        <v/>
      </c>
      <c r="P1244" s="11">
        <f>IF(M1244=0,"",N1244/M1244)</f>
        <v/>
      </c>
      <c r="Q1244" s="12">
        <f>IF(OR(G1244="",O1244=""),"",
IF(AND(G1244&lt;TODAY(),O1244&gt;0),"YES","NO"))</f>
        <v/>
      </c>
      <c r="R1244" s="13" t="n"/>
      <c r="S1244" s="14" t="n"/>
      <c r="T1244" s="15">
        <f>IF(Q1244="YES", IF(R1244="Company",L1244*(1+S1244),IF(R1244="Vendor",L1244*(1-S1244),"")),"")</f>
        <v/>
      </c>
      <c r="U1244" s="15">
        <f>IF(Q1244="YES",O1244*T1244,"")</f>
        <v/>
      </c>
      <c r="V1244" s="16" t="n"/>
      <c r="W1244" s="17">
        <f>IF(Q1244="YES",G1244+V1244,"")</f>
        <v/>
      </c>
      <c r="X1244" s="18">
        <f>IF(Q1244="YES",IF(TODAY()&gt;W1244,"OVERDUE","WITHIN TIME"),"")</f>
        <v/>
      </c>
    </row>
    <row r="1245">
      <c r="A1245" s="3" t="n">
        <v>1241</v>
      </c>
      <c r="B1245" s="4" t="n"/>
      <c r="C1245" s="4" t="n"/>
      <c r="D1245" s="5">
        <f>IF(E1245="NRFC","Natural Rubber Field Coagulam","")</f>
        <v/>
      </c>
      <c r="E1245" s="4" t="n"/>
      <c r="F1245" s="6" t="n"/>
      <c r="G1245" s="6" t="n"/>
      <c r="H1245" s="7">
        <f>IF(G1245="","",G1245-TODAY())</f>
        <v/>
      </c>
      <c r="I1245" s="8">
        <f>IF(G1245="","",
IF(G1245&lt;TODAY(),
IF(O1245&gt;0,"Violated","Completed"),
IF(H1245&lt;=7,"Expiring Soon",
"Active")))</f>
        <v/>
      </c>
      <c r="J1245" s="8">
        <f>IF(C1245="","",COUNTIFS(purchase!$C:$C,$C1245,purchase!$E:$E,$E1245,purchase!$G:$G,"&gt;="&amp;$F1245,purchase!$G:$G,"&lt;="&amp;$G1245))</f>
        <v/>
      </c>
      <c r="K1245" s="9">
        <f>IF(COUNTIFS(purchase!$C:$C,$C1245,purchase!$E:$E,$E1245,purchase!$G:$G,"&gt;="&amp;$F1245,purchase!$G:$G,"&lt;="&amp;$G1245)=0,"",_xlfn.MAXIFS(purchase!$G:$G,purchase!$C:$C,$C1245,purchase!$E:$E,$E1245,purchase!$G:$G,"&gt;="&amp;$F1245,purchase!$G:$G,"&lt;="&amp;$G1245))</f>
        <v/>
      </c>
      <c r="L1245" s="4" t="n"/>
      <c r="M1245" s="4" t="n"/>
      <c r="N1245" s="10">
        <f>IF(M1245="","",SUMIFS(purchase!$N:$N,purchase!$C:$C,$C1245,purchase!$E:$E,$E1245,purchase!$G:$G,"&gt;="&amp;$F1245,purchase!$G:$G,"&lt;="&amp;$G1245))</f>
        <v/>
      </c>
      <c r="O1245" s="10">
        <f>IF(M1245="","",M1245-N1245)</f>
        <v/>
      </c>
      <c r="P1245" s="11">
        <f>IF(M1245=0,"",N1245/M1245)</f>
        <v/>
      </c>
      <c r="Q1245" s="12">
        <f>IF(OR(G1245="",O1245=""),"",
IF(AND(G1245&lt;TODAY(),O1245&gt;0),"YES","NO"))</f>
        <v/>
      </c>
      <c r="R1245" s="13" t="n"/>
      <c r="S1245" s="14" t="n"/>
      <c r="T1245" s="15">
        <f>IF(Q1245="YES", IF(R1245="Company",L1245*(1+S1245),IF(R1245="Vendor",L1245*(1-S1245),"")),"")</f>
        <v/>
      </c>
      <c r="U1245" s="15">
        <f>IF(Q1245="YES",O1245*T1245,"")</f>
        <v/>
      </c>
      <c r="V1245" s="16" t="n"/>
      <c r="W1245" s="17">
        <f>IF(Q1245="YES",G1245+V1245,"")</f>
        <v/>
      </c>
      <c r="X1245" s="18">
        <f>IF(Q1245="YES",IF(TODAY()&gt;W1245,"OVERDUE","WITHIN TIME"),"")</f>
        <v/>
      </c>
    </row>
    <row r="1246">
      <c r="A1246" s="3" t="n">
        <v>1242</v>
      </c>
      <c r="B1246" s="4" t="n"/>
      <c r="C1246" s="4" t="n"/>
      <c r="D1246" s="5">
        <f>IF(E1246="NRFC","Natural Rubber Field Coagulam","")</f>
        <v/>
      </c>
      <c r="E1246" s="4" t="n"/>
      <c r="F1246" s="6" t="n"/>
      <c r="G1246" s="6" t="n"/>
      <c r="H1246" s="7">
        <f>IF(G1246="","",G1246-TODAY())</f>
        <v/>
      </c>
      <c r="I1246" s="8">
        <f>IF(G1246="","",
IF(G1246&lt;TODAY(),
IF(O1246&gt;0,"Violated","Completed"),
IF(H1246&lt;=7,"Expiring Soon",
"Active")))</f>
        <v/>
      </c>
      <c r="J1246" s="8">
        <f>IF(C1246="","",COUNTIFS(purchase!$C:$C,$C1246,purchase!$E:$E,$E1246,purchase!$G:$G,"&gt;="&amp;$F1246,purchase!$G:$G,"&lt;="&amp;$G1246))</f>
        <v/>
      </c>
      <c r="K1246" s="9">
        <f>IF(COUNTIFS(purchase!$C:$C,$C1246,purchase!$E:$E,$E1246,purchase!$G:$G,"&gt;="&amp;$F1246,purchase!$G:$G,"&lt;="&amp;$G1246)=0,"",_xlfn.MAXIFS(purchase!$G:$G,purchase!$C:$C,$C1246,purchase!$E:$E,$E1246,purchase!$G:$G,"&gt;="&amp;$F1246,purchase!$G:$G,"&lt;="&amp;$G1246))</f>
        <v/>
      </c>
      <c r="L1246" s="4" t="n"/>
      <c r="M1246" s="4" t="n"/>
      <c r="N1246" s="10">
        <f>IF(M1246="","",SUMIFS(purchase!$N:$N,purchase!$C:$C,$C1246,purchase!$E:$E,$E1246,purchase!$G:$G,"&gt;="&amp;$F1246,purchase!$G:$G,"&lt;="&amp;$G1246))</f>
        <v/>
      </c>
      <c r="O1246" s="10">
        <f>IF(M1246="","",M1246-N1246)</f>
        <v/>
      </c>
      <c r="P1246" s="11">
        <f>IF(M1246=0,"",N1246/M1246)</f>
        <v/>
      </c>
      <c r="Q1246" s="12">
        <f>IF(OR(G1246="",O1246=""),"",
IF(AND(G1246&lt;TODAY(),O1246&gt;0),"YES","NO"))</f>
        <v/>
      </c>
      <c r="R1246" s="13" t="n"/>
      <c r="S1246" s="14" t="n"/>
      <c r="T1246" s="15">
        <f>IF(Q1246="YES", IF(R1246="Company",L1246*(1+S1246),IF(R1246="Vendor",L1246*(1-S1246),"")),"")</f>
        <v/>
      </c>
      <c r="U1246" s="15">
        <f>IF(Q1246="YES",O1246*T1246,"")</f>
        <v/>
      </c>
      <c r="V1246" s="16" t="n"/>
      <c r="W1246" s="17">
        <f>IF(Q1246="YES",G1246+V1246,"")</f>
        <v/>
      </c>
      <c r="X1246" s="18">
        <f>IF(Q1246="YES",IF(TODAY()&gt;W1246,"OVERDUE","WITHIN TIME"),"")</f>
        <v/>
      </c>
    </row>
    <row r="1247">
      <c r="A1247" s="3" t="n">
        <v>1243</v>
      </c>
      <c r="B1247" s="4" t="n"/>
      <c r="C1247" s="4" t="n"/>
      <c r="D1247" s="5">
        <f>IF(E1247="NRFC","Natural Rubber Field Coagulam","")</f>
        <v/>
      </c>
      <c r="E1247" s="4" t="n"/>
      <c r="F1247" s="6" t="n"/>
      <c r="G1247" s="6" t="n"/>
      <c r="H1247" s="7">
        <f>IF(G1247="","",G1247-TODAY())</f>
        <v/>
      </c>
      <c r="I1247" s="8">
        <f>IF(G1247="","",
IF(G1247&lt;TODAY(),
IF(O1247&gt;0,"Violated","Completed"),
IF(H1247&lt;=7,"Expiring Soon",
"Active")))</f>
        <v/>
      </c>
      <c r="J1247" s="8">
        <f>IF(C1247="","",COUNTIFS(purchase!$C:$C,$C1247,purchase!$E:$E,$E1247,purchase!$G:$G,"&gt;="&amp;$F1247,purchase!$G:$G,"&lt;="&amp;$G1247))</f>
        <v/>
      </c>
      <c r="K1247" s="9">
        <f>IF(COUNTIFS(purchase!$C:$C,$C1247,purchase!$E:$E,$E1247,purchase!$G:$G,"&gt;="&amp;$F1247,purchase!$G:$G,"&lt;="&amp;$G1247)=0,"",_xlfn.MAXIFS(purchase!$G:$G,purchase!$C:$C,$C1247,purchase!$E:$E,$E1247,purchase!$G:$G,"&gt;="&amp;$F1247,purchase!$G:$G,"&lt;="&amp;$G1247))</f>
        <v/>
      </c>
      <c r="L1247" s="4" t="n"/>
      <c r="M1247" s="4" t="n"/>
      <c r="N1247" s="10">
        <f>IF(M1247="","",SUMIFS(purchase!$N:$N,purchase!$C:$C,$C1247,purchase!$E:$E,$E1247,purchase!$G:$G,"&gt;="&amp;$F1247,purchase!$G:$G,"&lt;="&amp;$G1247))</f>
        <v/>
      </c>
      <c r="O1247" s="10">
        <f>IF(M1247="","",M1247-N1247)</f>
        <v/>
      </c>
      <c r="P1247" s="11">
        <f>IF(M1247=0,"",N1247/M1247)</f>
        <v/>
      </c>
      <c r="Q1247" s="12">
        <f>IF(OR(G1247="",O1247=""),"",
IF(AND(G1247&lt;TODAY(),O1247&gt;0),"YES","NO"))</f>
        <v/>
      </c>
      <c r="R1247" s="13" t="n"/>
      <c r="S1247" s="14" t="n"/>
      <c r="T1247" s="15">
        <f>IF(Q1247="YES", IF(R1247="Company",L1247*(1+S1247),IF(R1247="Vendor",L1247*(1-S1247),"")),"")</f>
        <v/>
      </c>
      <c r="U1247" s="15">
        <f>IF(Q1247="YES",O1247*T1247,"")</f>
        <v/>
      </c>
      <c r="V1247" s="16" t="n"/>
      <c r="W1247" s="17">
        <f>IF(Q1247="YES",G1247+V1247,"")</f>
        <v/>
      </c>
      <c r="X1247" s="18">
        <f>IF(Q1247="YES",IF(TODAY()&gt;W1247,"OVERDUE","WITHIN TIME"),"")</f>
        <v/>
      </c>
    </row>
    <row r="1248">
      <c r="A1248" s="3" t="n">
        <v>1244</v>
      </c>
      <c r="B1248" s="4" t="n"/>
      <c r="C1248" s="4" t="n"/>
      <c r="D1248" s="5">
        <f>IF(E1248="NRFC","Natural Rubber Field Coagulam","")</f>
        <v/>
      </c>
      <c r="E1248" s="4" t="n"/>
      <c r="F1248" s="6" t="n"/>
      <c r="G1248" s="6" t="n"/>
      <c r="H1248" s="7">
        <f>IF(G1248="","",G1248-TODAY())</f>
        <v/>
      </c>
      <c r="I1248" s="8">
        <f>IF(G1248="","",
IF(G1248&lt;TODAY(),
IF(O1248&gt;0,"Violated","Completed"),
IF(H1248&lt;=7,"Expiring Soon",
"Active")))</f>
        <v/>
      </c>
      <c r="J1248" s="8">
        <f>IF(C1248="","",COUNTIFS(purchase!$C:$C,$C1248,purchase!$E:$E,$E1248,purchase!$G:$G,"&gt;="&amp;$F1248,purchase!$G:$G,"&lt;="&amp;$G1248))</f>
        <v/>
      </c>
      <c r="K1248" s="9">
        <f>IF(COUNTIFS(purchase!$C:$C,$C1248,purchase!$E:$E,$E1248,purchase!$G:$G,"&gt;="&amp;$F1248,purchase!$G:$G,"&lt;="&amp;$G1248)=0,"",_xlfn.MAXIFS(purchase!$G:$G,purchase!$C:$C,$C1248,purchase!$E:$E,$E1248,purchase!$G:$G,"&gt;="&amp;$F1248,purchase!$G:$G,"&lt;="&amp;$G1248))</f>
        <v/>
      </c>
      <c r="L1248" s="4" t="n"/>
      <c r="M1248" s="4" t="n"/>
      <c r="N1248" s="10">
        <f>IF(M1248="","",SUMIFS(purchase!$N:$N,purchase!$C:$C,$C1248,purchase!$E:$E,$E1248,purchase!$G:$G,"&gt;="&amp;$F1248,purchase!$G:$G,"&lt;="&amp;$G1248))</f>
        <v/>
      </c>
      <c r="O1248" s="10">
        <f>IF(M1248="","",M1248-N1248)</f>
        <v/>
      </c>
      <c r="P1248" s="11">
        <f>IF(M1248=0,"",N1248/M1248)</f>
        <v/>
      </c>
      <c r="Q1248" s="12">
        <f>IF(OR(G1248="",O1248=""),"",
IF(AND(G1248&lt;TODAY(),O1248&gt;0),"YES","NO"))</f>
        <v/>
      </c>
      <c r="R1248" s="13" t="n"/>
      <c r="S1248" s="14" t="n"/>
      <c r="T1248" s="15">
        <f>IF(Q1248="YES", IF(R1248="Company",L1248*(1+S1248),IF(R1248="Vendor",L1248*(1-S1248),"")),"")</f>
        <v/>
      </c>
      <c r="U1248" s="15">
        <f>IF(Q1248="YES",O1248*T1248,"")</f>
        <v/>
      </c>
      <c r="V1248" s="16" t="n"/>
      <c r="W1248" s="17">
        <f>IF(Q1248="YES",G1248+V1248,"")</f>
        <v/>
      </c>
      <c r="X1248" s="18">
        <f>IF(Q1248="YES",IF(TODAY()&gt;W1248,"OVERDUE","WITHIN TIME"),"")</f>
        <v/>
      </c>
    </row>
    <row r="1249">
      <c r="A1249" s="3" t="n">
        <v>1245</v>
      </c>
      <c r="B1249" s="4" t="n"/>
      <c r="C1249" s="4" t="n"/>
      <c r="D1249" s="5">
        <f>IF(E1249="NRFC","Natural Rubber Field Coagulam","")</f>
        <v/>
      </c>
      <c r="E1249" s="4" t="n"/>
      <c r="F1249" s="6" t="n"/>
      <c r="G1249" s="6" t="n"/>
      <c r="H1249" s="7">
        <f>IF(G1249="","",G1249-TODAY())</f>
        <v/>
      </c>
      <c r="I1249" s="8">
        <f>IF(G1249="","",
IF(G1249&lt;TODAY(),
IF(O1249&gt;0,"Violated","Completed"),
IF(H1249&lt;=7,"Expiring Soon",
"Active")))</f>
        <v/>
      </c>
      <c r="J1249" s="8">
        <f>IF(C1249="","",COUNTIFS(purchase!$C:$C,$C1249,purchase!$E:$E,$E1249,purchase!$G:$G,"&gt;="&amp;$F1249,purchase!$G:$G,"&lt;="&amp;$G1249))</f>
        <v/>
      </c>
      <c r="K1249" s="9">
        <f>IF(COUNTIFS(purchase!$C:$C,$C1249,purchase!$E:$E,$E1249,purchase!$G:$G,"&gt;="&amp;$F1249,purchase!$G:$G,"&lt;="&amp;$G1249)=0,"",_xlfn.MAXIFS(purchase!$G:$G,purchase!$C:$C,$C1249,purchase!$E:$E,$E1249,purchase!$G:$G,"&gt;="&amp;$F1249,purchase!$G:$G,"&lt;="&amp;$G1249))</f>
        <v/>
      </c>
      <c r="L1249" s="4" t="n"/>
      <c r="M1249" s="4" t="n"/>
      <c r="N1249" s="10">
        <f>IF(M1249="","",SUMIFS(purchase!$N:$N,purchase!$C:$C,$C1249,purchase!$E:$E,$E1249,purchase!$G:$G,"&gt;="&amp;$F1249,purchase!$G:$G,"&lt;="&amp;$G1249))</f>
        <v/>
      </c>
      <c r="O1249" s="10">
        <f>IF(M1249="","",M1249-N1249)</f>
        <v/>
      </c>
      <c r="P1249" s="11">
        <f>IF(M1249=0,"",N1249/M1249)</f>
        <v/>
      </c>
      <c r="Q1249" s="12">
        <f>IF(OR(G1249="",O1249=""),"",
IF(AND(G1249&lt;TODAY(),O1249&gt;0),"YES","NO"))</f>
        <v/>
      </c>
      <c r="R1249" s="13" t="n"/>
      <c r="S1249" s="14" t="n"/>
      <c r="T1249" s="15">
        <f>IF(Q1249="YES", IF(R1249="Company",L1249*(1+S1249),IF(R1249="Vendor",L1249*(1-S1249),"")),"")</f>
        <v/>
      </c>
      <c r="U1249" s="15">
        <f>IF(Q1249="YES",O1249*T1249,"")</f>
        <v/>
      </c>
      <c r="V1249" s="16" t="n"/>
      <c r="W1249" s="17">
        <f>IF(Q1249="YES",G1249+V1249,"")</f>
        <v/>
      </c>
      <c r="X1249" s="18">
        <f>IF(Q1249="YES",IF(TODAY()&gt;W1249,"OVERDUE","WITHIN TIME"),"")</f>
        <v/>
      </c>
    </row>
    <row r="1250">
      <c r="A1250" s="3" t="n">
        <v>1246</v>
      </c>
      <c r="B1250" s="4" t="n"/>
      <c r="C1250" s="4" t="n"/>
      <c r="D1250" s="5">
        <f>IF(E1250="NRFC","Natural Rubber Field Coagulam","")</f>
        <v/>
      </c>
      <c r="E1250" s="4" t="n"/>
      <c r="F1250" s="6" t="n"/>
      <c r="G1250" s="6" t="n"/>
      <c r="H1250" s="7">
        <f>IF(G1250="","",G1250-TODAY())</f>
        <v/>
      </c>
      <c r="I1250" s="8">
        <f>IF(G1250="","",
IF(G1250&lt;TODAY(),
IF(O1250&gt;0,"Violated","Completed"),
IF(H1250&lt;=7,"Expiring Soon",
"Active")))</f>
        <v/>
      </c>
      <c r="J1250" s="8">
        <f>IF(C1250="","",COUNTIFS(purchase!$C:$C,$C1250,purchase!$E:$E,$E1250,purchase!$G:$G,"&gt;="&amp;$F1250,purchase!$G:$G,"&lt;="&amp;$G1250))</f>
        <v/>
      </c>
      <c r="K1250" s="9">
        <f>IF(COUNTIFS(purchase!$C:$C,$C1250,purchase!$E:$E,$E1250,purchase!$G:$G,"&gt;="&amp;$F1250,purchase!$G:$G,"&lt;="&amp;$G1250)=0,"",_xlfn.MAXIFS(purchase!$G:$G,purchase!$C:$C,$C1250,purchase!$E:$E,$E1250,purchase!$G:$G,"&gt;="&amp;$F1250,purchase!$G:$G,"&lt;="&amp;$G1250))</f>
        <v/>
      </c>
      <c r="L1250" s="4" t="n"/>
      <c r="M1250" s="4" t="n"/>
      <c r="N1250" s="10">
        <f>IF(M1250="","",SUMIFS(purchase!$N:$N,purchase!$C:$C,$C1250,purchase!$E:$E,$E1250,purchase!$G:$G,"&gt;="&amp;$F1250,purchase!$G:$G,"&lt;="&amp;$G1250))</f>
        <v/>
      </c>
      <c r="O1250" s="10">
        <f>IF(M1250="","",M1250-N1250)</f>
        <v/>
      </c>
      <c r="P1250" s="11">
        <f>IF(M1250=0,"",N1250/M1250)</f>
        <v/>
      </c>
      <c r="Q1250" s="12">
        <f>IF(OR(G1250="",O1250=""),"",
IF(AND(G1250&lt;TODAY(),O1250&gt;0),"YES","NO"))</f>
        <v/>
      </c>
      <c r="R1250" s="13" t="n"/>
      <c r="S1250" s="14" t="n"/>
      <c r="T1250" s="15">
        <f>IF(Q1250="YES", IF(R1250="Company",L1250*(1+S1250),IF(R1250="Vendor",L1250*(1-S1250),"")),"")</f>
        <v/>
      </c>
      <c r="U1250" s="15">
        <f>IF(Q1250="YES",O1250*T1250,"")</f>
        <v/>
      </c>
      <c r="V1250" s="16" t="n"/>
      <c r="W1250" s="17">
        <f>IF(Q1250="YES",G1250+V1250,"")</f>
        <v/>
      </c>
      <c r="X1250" s="18">
        <f>IF(Q1250="YES",IF(TODAY()&gt;W1250,"OVERDUE","WITHIN TIME"),"")</f>
        <v/>
      </c>
    </row>
    <row r="1251">
      <c r="A1251" s="3" t="n">
        <v>1247</v>
      </c>
      <c r="B1251" s="4" t="n"/>
      <c r="C1251" s="4" t="n"/>
      <c r="D1251" s="5">
        <f>IF(E1251="NRFC","Natural Rubber Field Coagulam","")</f>
        <v/>
      </c>
      <c r="E1251" s="4" t="n"/>
      <c r="F1251" s="6" t="n"/>
      <c r="G1251" s="6" t="n"/>
      <c r="H1251" s="7">
        <f>IF(G1251="","",G1251-TODAY())</f>
        <v/>
      </c>
      <c r="I1251" s="8">
        <f>IF(G1251="","",
IF(G1251&lt;TODAY(),
IF(O1251&gt;0,"Violated","Completed"),
IF(H1251&lt;=7,"Expiring Soon",
"Active")))</f>
        <v/>
      </c>
      <c r="J1251" s="8">
        <f>IF(C1251="","",COUNTIFS(purchase!$C:$C,$C1251,purchase!$E:$E,$E1251,purchase!$G:$G,"&gt;="&amp;$F1251,purchase!$G:$G,"&lt;="&amp;$G1251))</f>
        <v/>
      </c>
      <c r="K1251" s="9">
        <f>IF(COUNTIFS(purchase!$C:$C,$C1251,purchase!$E:$E,$E1251,purchase!$G:$G,"&gt;="&amp;$F1251,purchase!$G:$G,"&lt;="&amp;$G1251)=0,"",_xlfn.MAXIFS(purchase!$G:$G,purchase!$C:$C,$C1251,purchase!$E:$E,$E1251,purchase!$G:$G,"&gt;="&amp;$F1251,purchase!$G:$G,"&lt;="&amp;$G1251))</f>
        <v/>
      </c>
      <c r="L1251" s="4" t="n"/>
      <c r="M1251" s="4" t="n"/>
      <c r="N1251" s="10">
        <f>IF(M1251="","",SUMIFS(purchase!$N:$N,purchase!$C:$C,$C1251,purchase!$E:$E,$E1251,purchase!$G:$G,"&gt;="&amp;$F1251,purchase!$G:$G,"&lt;="&amp;$G1251))</f>
        <v/>
      </c>
      <c r="O1251" s="10">
        <f>IF(M1251="","",M1251-N1251)</f>
        <v/>
      </c>
      <c r="P1251" s="11">
        <f>IF(M1251=0,"",N1251/M1251)</f>
        <v/>
      </c>
      <c r="Q1251" s="12">
        <f>IF(OR(G1251="",O1251=""),"",
IF(AND(G1251&lt;TODAY(),O1251&gt;0),"YES","NO"))</f>
        <v/>
      </c>
      <c r="R1251" s="13" t="n"/>
      <c r="S1251" s="14" t="n"/>
      <c r="T1251" s="15">
        <f>IF(Q1251="YES", IF(R1251="Company",L1251*(1+S1251),IF(R1251="Vendor",L1251*(1-S1251),"")),"")</f>
        <v/>
      </c>
      <c r="U1251" s="15">
        <f>IF(Q1251="YES",O1251*T1251,"")</f>
        <v/>
      </c>
      <c r="V1251" s="16" t="n"/>
      <c r="W1251" s="17">
        <f>IF(Q1251="YES",G1251+V1251,"")</f>
        <v/>
      </c>
      <c r="X1251" s="18">
        <f>IF(Q1251="YES",IF(TODAY()&gt;W1251,"OVERDUE","WITHIN TIME"),"")</f>
        <v/>
      </c>
    </row>
    <row r="1252">
      <c r="A1252" s="3" t="n">
        <v>1248</v>
      </c>
      <c r="B1252" s="4" t="n"/>
      <c r="C1252" s="4" t="n"/>
      <c r="D1252" s="5">
        <f>IF(E1252="NRFC","Natural Rubber Field Coagulam","")</f>
        <v/>
      </c>
      <c r="E1252" s="4" t="n"/>
      <c r="F1252" s="6" t="n"/>
      <c r="G1252" s="6" t="n"/>
      <c r="H1252" s="7">
        <f>IF(G1252="","",G1252-TODAY())</f>
        <v/>
      </c>
      <c r="I1252" s="8">
        <f>IF(G1252="","",
IF(G1252&lt;TODAY(),
IF(O1252&gt;0,"Violated","Completed"),
IF(H1252&lt;=7,"Expiring Soon",
"Active")))</f>
        <v/>
      </c>
      <c r="J1252" s="8">
        <f>IF(C1252="","",COUNTIFS(purchase!$C:$C,$C1252,purchase!$E:$E,$E1252,purchase!$G:$G,"&gt;="&amp;$F1252,purchase!$G:$G,"&lt;="&amp;$G1252))</f>
        <v/>
      </c>
      <c r="K1252" s="9">
        <f>IF(COUNTIFS(purchase!$C:$C,$C1252,purchase!$E:$E,$E1252,purchase!$G:$G,"&gt;="&amp;$F1252,purchase!$G:$G,"&lt;="&amp;$G1252)=0,"",_xlfn.MAXIFS(purchase!$G:$G,purchase!$C:$C,$C1252,purchase!$E:$E,$E1252,purchase!$G:$G,"&gt;="&amp;$F1252,purchase!$G:$G,"&lt;="&amp;$G1252))</f>
        <v/>
      </c>
      <c r="L1252" s="4" t="n"/>
      <c r="M1252" s="4" t="n"/>
      <c r="N1252" s="10">
        <f>IF(M1252="","",SUMIFS(purchase!$N:$N,purchase!$C:$C,$C1252,purchase!$E:$E,$E1252,purchase!$G:$G,"&gt;="&amp;$F1252,purchase!$G:$G,"&lt;="&amp;$G1252))</f>
        <v/>
      </c>
      <c r="O1252" s="10">
        <f>IF(M1252="","",M1252-N1252)</f>
        <v/>
      </c>
      <c r="P1252" s="11">
        <f>IF(M1252=0,"",N1252/M1252)</f>
        <v/>
      </c>
      <c r="Q1252" s="12">
        <f>IF(OR(G1252="",O1252=""),"",
IF(AND(G1252&lt;TODAY(),O1252&gt;0),"YES","NO"))</f>
        <v/>
      </c>
      <c r="R1252" s="13" t="n"/>
      <c r="S1252" s="14" t="n"/>
      <c r="T1252" s="15">
        <f>IF(Q1252="YES", IF(R1252="Company",L1252*(1+S1252),IF(R1252="Vendor",L1252*(1-S1252),"")),"")</f>
        <v/>
      </c>
      <c r="U1252" s="15">
        <f>IF(Q1252="YES",O1252*T1252,"")</f>
        <v/>
      </c>
      <c r="V1252" s="16" t="n"/>
      <c r="W1252" s="17">
        <f>IF(Q1252="YES",G1252+V1252,"")</f>
        <v/>
      </c>
      <c r="X1252" s="18">
        <f>IF(Q1252="YES",IF(TODAY()&gt;W1252,"OVERDUE","WITHIN TIME"),"")</f>
        <v/>
      </c>
    </row>
    <row r="1253">
      <c r="A1253" s="3" t="n">
        <v>1249</v>
      </c>
      <c r="B1253" s="4" t="n"/>
      <c r="C1253" s="4" t="n"/>
      <c r="D1253" s="5">
        <f>IF(E1253="NRFC","Natural Rubber Field Coagulam","")</f>
        <v/>
      </c>
      <c r="E1253" s="4" t="n"/>
      <c r="F1253" s="6" t="n"/>
      <c r="G1253" s="6" t="n"/>
      <c r="H1253" s="7">
        <f>IF(G1253="","",G1253-TODAY())</f>
        <v/>
      </c>
      <c r="I1253" s="8">
        <f>IF(G1253="","",
IF(G1253&lt;TODAY(),
IF(O1253&gt;0,"Violated","Completed"),
IF(H1253&lt;=7,"Expiring Soon",
"Active")))</f>
        <v/>
      </c>
      <c r="J1253" s="8">
        <f>IF(C1253="","",COUNTIFS(purchase!$C:$C,$C1253,purchase!$E:$E,$E1253,purchase!$G:$G,"&gt;="&amp;$F1253,purchase!$G:$G,"&lt;="&amp;$G1253))</f>
        <v/>
      </c>
      <c r="K1253" s="9">
        <f>IF(COUNTIFS(purchase!$C:$C,$C1253,purchase!$E:$E,$E1253,purchase!$G:$G,"&gt;="&amp;$F1253,purchase!$G:$G,"&lt;="&amp;$G1253)=0,"",_xlfn.MAXIFS(purchase!$G:$G,purchase!$C:$C,$C1253,purchase!$E:$E,$E1253,purchase!$G:$G,"&gt;="&amp;$F1253,purchase!$G:$G,"&lt;="&amp;$G1253))</f>
        <v/>
      </c>
      <c r="L1253" s="4" t="n"/>
      <c r="M1253" s="4" t="n"/>
      <c r="N1253" s="10">
        <f>IF(M1253="","",SUMIFS(purchase!$N:$N,purchase!$C:$C,$C1253,purchase!$E:$E,$E1253,purchase!$G:$G,"&gt;="&amp;$F1253,purchase!$G:$G,"&lt;="&amp;$G1253))</f>
        <v/>
      </c>
      <c r="O1253" s="10">
        <f>IF(M1253="","",M1253-N1253)</f>
        <v/>
      </c>
      <c r="P1253" s="11">
        <f>IF(M1253=0,"",N1253/M1253)</f>
        <v/>
      </c>
      <c r="Q1253" s="12">
        <f>IF(OR(G1253="",O1253=""),"",
IF(AND(G1253&lt;TODAY(),O1253&gt;0),"YES","NO"))</f>
        <v/>
      </c>
      <c r="R1253" s="13" t="n"/>
      <c r="S1253" s="14" t="n"/>
      <c r="T1253" s="15">
        <f>IF(Q1253="YES", IF(R1253="Company",L1253*(1+S1253),IF(R1253="Vendor",L1253*(1-S1253),"")),"")</f>
        <v/>
      </c>
      <c r="U1253" s="15">
        <f>IF(Q1253="YES",O1253*T1253,"")</f>
        <v/>
      </c>
      <c r="V1253" s="16" t="n"/>
      <c r="W1253" s="17">
        <f>IF(Q1253="YES",G1253+V1253,"")</f>
        <v/>
      </c>
      <c r="X1253" s="18">
        <f>IF(Q1253="YES",IF(TODAY()&gt;W1253,"OVERDUE","WITHIN TIME"),"")</f>
        <v/>
      </c>
    </row>
    <row r="1254">
      <c r="A1254" s="3" t="n">
        <v>1250</v>
      </c>
      <c r="B1254" s="4" t="n"/>
      <c r="C1254" s="4" t="n"/>
      <c r="D1254" s="5">
        <f>IF(E1254="NRFC","Natural Rubber Field Coagulam","")</f>
        <v/>
      </c>
      <c r="E1254" s="4" t="n"/>
      <c r="F1254" s="6" t="n"/>
      <c r="G1254" s="6" t="n"/>
      <c r="H1254" s="7">
        <f>IF(G1254="","",G1254-TODAY())</f>
        <v/>
      </c>
      <c r="I1254" s="8">
        <f>IF(G1254="","",
IF(G1254&lt;TODAY(),
IF(O1254&gt;0,"Violated","Completed"),
IF(H1254&lt;=7,"Expiring Soon",
"Active")))</f>
        <v/>
      </c>
      <c r="J1254" s="8">
        <f>IF(C1254="","",COUNTIFS(purchase!$C:$C,$C1254,purchase!$E:$E,$E1254,purchase!$G:$G,"&gt;="&amp;$F1254,purchase!$G:$G,"&lt;="&amp;$G1254))</f>
        <v/>
      </c>
      <c r="K1254" s="9">
        <f>IF(COUNTIFS(purchase!$C:$C,$C1254,purchase!$E:$E,$E1254,purchase!$G:$G,"&gt;="&amp;$F1254,purchase!$G:$G,"&lt;="&amp;$G1254)=0,"",_xlfn.MAXIFS(purchase!$G:$G,purchase!$C:$C,$C1254,purchase!$E:$E,$E1254,purchase!$G:$G,"&gt;="&amp;$F1254,purchase!$G:$G,"&lt;="&amp;$G1254))</f>
        <v/>
      </c>
      <c r="L1254" s="4" t="n"/>
      <c r="M1254" s="4" t="n"/>
      <c r="N1254" s="10">
        <f>IF(M1254="","",SUMIFS(purchase!$N:$N,purchase!$C:$C,$C1254,purchase!$E:$E,$E1254,purchase!$G:$G,"&gt;="&amp;$F1254,purchase!$G:$G,"&lt;="&amp;$G1254))</f>
        <v/>
      </c>
      <c r="O1254" s="10">
        <f>IF(M1254="","",M1254-N1254)</f>
        <v/>
      </c>
      <c r="P1254" s="11">
        <f>IF(M1254=0,"",N1254/M1254)</f>
        <v/>
      </c>
      <c r="Q1254" s="12">
        <f>IF(OR(G1254="",O1254=""),"",
IF(AND(G1254&lt;TODAY(),O1254&gt;0),"YES","NO"))</f>
        <v/>
      </c>
      <c r="R1254" s="13" t="n"/>
      <c r="S1254" s="14" t="n"/>
      <c r="T1254" s="15">
        <f>IF(Q1254="YES", IF(R1254="Company",L1254*(1+S1254),IF(R1254="Vendor",L1254*(1-S1254),"")),"")</f>
        <v/>
      </c>
      <c r="U1254" s="15">
        <f>IF(Q1254="YES",O1254*T1254,"")</f>
        <v/>
      </c>
      <c r="V1254" s="16" t="n"/>
      <c r="W1254" s="17">
        <f>IF(Q1254="YES",G1254+V1254,"")</f>
        <v/>
      </c>
      <c r="X1254" s="18">
        <f>IF(Q1254="YES",IF(TODAY()&gt;W1254,"OVERDUE","WITHIN TIME"),"")</f>
        <v/>
      </c>
    </row>
    <row r="1255">
      <c r="A1255" s="3" t="n">
        <v>1251</v>
      </c>
      <c r="B1255" s="4" t="n"/>
      <c r="C1255" s="4" t="n"/>
      <c r="D1255" s="5">
        <f>IF(E1255="NRFC","Natural Rubber Field Coagulam","")</f>
        <v/>
      </c>
      <c r="E1255" s="4" t="n"/>
      <c r="F1255" s="6" t="n"/>
      <c r="G1255" s="6" t="n"/>
      <c r="H1255" s="7">
        <f>IF(G1255="","",G1255-TODAY())</f>
        <v/>
      </c>
      <c r="I1255" s="8">
        <f>IF(G1255="","",
IF(G1255&lt;TODAY(),
IF(O1255&gt;0,"Violated","Completed"),
IF(H1255&lt;=7,"Expiring Soon",
"Active")))</f>
        <v/>
      </c>
      <c r="J1255" s="8">
        <f>IF(C1255="","",COUNTIFS(purchase!$C:$C,$C1255,purchase!$E:$E,$E1255,purchase!$G:$G,"&gt;="&amp;$F1255,purchase!$G:$G,"&lt;="&amp;$G1255))</f>
        <v/>
      </c>
      <c r="K1255" s="9">
        <f>IF(COUNTIFS(purchase!$C:$C,$C1255,purchase!$E:$E,$E1255,purchase!$G:$G,"&gt;="&amp;$F1255,purchase!$G:$G,"&lt;="&amp;$G1255)=0,"",_xlfn.MAXIFS(purchase!$G:$G,purchase!$C:$C,$C1255,purchase!$E:$E,$E1255,purchase!$G:$G,"&gt;="&amp;$F1255,purchase!$G:$G,"&lt;="&amp;$G1255))</f>
        <v/>
      </c>
      <c r="L1255" s="4" t="n"/>
      <c r="M1255" s="4" t="n"/>
      <c r="N1255" s="10">
        <f>IF(M1255="","",SUMIFS(purchase!$N:$N,purchase!$C:$C,$C1255,purchase!$E:$E,$E1255,purchase!$G:$G,"&gt;="&amp;$F1255,purchase!$G:$G,"&lt;="&amp;$G1255))</f>
        <v/>
      </c>
      <c r="O1255" s="10">
        <f>IF(M1255="","",M1255-N1255)</f>
        <v/>
      </c>
      <c r="P1255" s="11">
        <f>IF(M1255=0,"",N1255/M1255)</f>
        <v/>
      </c>
      <c r="Q1255" s="12">
        <f>IF(OR(G1255="",O1255=""),"",
IF(AND(G1255&lt;TODAY(),O1255&gt;0),"YES","NO"))</f>
        <v/>
      </c>
      <c r="R1255" s="13" t="n"/>
      <c r="S1255" s="14" t="n"/>
      <c r="T1255" s="15">
        <f>IF(Q1255="YES", IF(R1255="Company",L1255*(1+S1255),IF(R1255="Vendor",L1255*(1-S1255),"")),"")</f>
        <v/>
      </c>
      <c r="U1255" s="15">
        <f>IF(Q1255="YES",O1255*T1255,"")</f>
        <v/>
      </c>
      <c r="V1255" s="16" t="n"/>
      <c r="W1255" s="17">
        <f>IF(Q1255="YES",G1255+V1255,"")</f>
        <v/>
      </c>
      <c r="X1255" s="18">
        <f>IF(Q1255="YES",IF(TODAY()&gt;W1255,"OVERDUE","WITHIN TIME"),"")</f>
        <v/>
      </c>
    </row>
    <row r="1256">
      <c r="A1256" s="3" t="n">
        <v>1252</v>
      </c>
      <c r="B1256" s="4" t="n"/>
      <c r="C1256" s="4" t="n"/>
      <c r="D1256" s="5">
        <f>IF(E1256="NRFC","Natural Rubber Field Coagulam","")</f>
        <v/>
      </c>
      <c r="E1256" s="4" t="n"/>
      <c r="F1256" s="6" t="n"/>
      <c r="G1256" s="6" t="n"/>
      <c r="H1256" s="7">
        <f>IF(G1256="","",G1256-TODAY())</f>
        <v/>
      </c>
      <c r="I1256" s="8">
        <f>IF(G1256="","",
IF(G1256&lt;TODAY(),
IF(O1256&gt;0,"Violated","Completed"),
IF(H1256&lt;=7,"Expiring Soon",
"Active")))</f>
        <v/>
      </c>
      <c r="J1256" s="8">
        <f>IF(C1256="","",COUNTIFS(purchase!$C:$C,$C1256,purchase!$E:$E,$E1256,purchase!$G:$G,"&gt;="&amp;$F1256,purchase!$G:$G,"&lt;="&amp;$G1256))</f>
        <v/>
      </c>
      <c r="K1256" s="9">
        <f>IF(COUNTIFS(purchase!$C:$C,$C1256,purchase!$E:$E,$E1256,purchase!$G:$G,"&gt;="&amp;$F1256,purchase!$G:$G,"&lt;="&amp;$G1256)=0,"",_xlfn.MAXIFS(purchase!$G:$G,purchase!$C:$C,$C1256,purchase!$E:$E,$E1256,purchase!$G:$G,"&gt;="&amp;$F1256,purchase!$G:$G,"&lt;="&amp;$G1256))</f>
        <v/>
      </c>
      <c r="L1256" s="4" t="n"/>
      <c r="M1256" s="4" t="n"/>
      <c r="N1256" s="10">
        <f>IF(M1256="","",SUMIFS(purchase!$N:$N,purchase!$C:$C,$C1256,purchase!$E:$E,$E1256,purchase!$G:$G,"&gt;="&amp;$F1256,purchase!$G:$G,"&lt;="&amp;$G1256))</f>
        <v/>
      </c>
      <c r="O1256" s="10">
        <f>IF(M1256="","",M1256-N1256)</f>
        <v/>
      </c>
      <c r="P1256" s="11">
        <f>IF(M1256=0,"",N1256/M1256)</f>
        <v/>
      </c>
      <c r="Q1256" s="12">
        <f>IF(OR(G1256="",O1256=""),"",
IF(AND(G1256&lt;TODAY(),O1256&gt;0),"YES","NO"))</f>
        <v/>
      </c>
      <c r="R1256" s="13" t="n"/>
      <c r="S1256" s="14" t="n"/>
      <c r="T1256" s="15">
        <f>IF(Q1256="YES", IF(R1256="Company",L1256*(1+S1256),IF(R1256="Vendor",L1256*(1-S1256),"")),"")</f>
        <v/>
      </c>
      <c r="U1256" s="15">
        <f>IF(Q1256="YES",O1256*T1256,"")</f>
        <v/>
      </c>
      <c r="V1256" s="16" t="n"/>
      <c r="W1256" s="17">
        <f>IF(Q1256="YES",G1256+V1256,"")</f>
        <v/>
      </c>
      <c r="X1256" s="18">
        <f>IF(Q1256="YES",IF(TODAY()&gt;W1256,"OVERDUE","WITHIN TIME"),"")</f>
        <v/>
      </c>
    </row>
    <row r="1257">
      <c r="A1257" s="3" t="n">
        <v>1253</v>
      </c>
      <c r="B1257" s="4" t="n"/>
      <c r="C1257" s="4" t="n"/>
      <c r="D1257" s="5">
        <f>IF(E1257="NRFC","Natural Rubber Field Coagulam","")</f>
        <v/>
      </c>
      <c r="E1257" s="4" t="n"/>
      <c r="F1257" s="6" t="n"/>
      <c r="G1257" s="6" t="n"/>
      <c r="H1257" s="7">
        <f>IF(G1257="","",G1257-TODAY())</f>
        <v/>
      </c>
      <c r="I1257" s="8">
        <f>IF(G1257="","",
IF(G1257&lt;TODAY(),
IF(O1257&gt;0,"Violated","Completed"),
IF(H1257&lt;=7,"Expiring Soon",
"Active")))</f>
        <v/>
      </c>
      <c r="J1257" s="8">
        <f>IF(C1257="","",COUNTIFS(purchase!$C:$C,$C1257,purchase!$E:$E,$E1257,purchase!$G:$G,"&gt;="&amp;$F1257,purchase!$G:$G,"&lt;="&amp;$G1257))</f>
        <v/>
      </c>
      <c r="K1257" s="9">
        <f>IF(COUNTIFS(purchase!$C:$C,$C1257,purchase!$E:$E,$E1257,purchase!$G:$G,"&gt;="&amp;$F1257,purchase!$G:$G,"&lt;="&amp;$G1257)=0,"",_xlfn.MAXIFS(purchase!$G:$G,purchase!$C:$C,$C1257,purchase!$E:$E,$E1257,purchase!$G:$G,"&gt;="&amp;$F1257,purchase!$G:$G,"&lt;="&amp;$G1257))</f>
        <v/>
      </c>
      <c r="L1257" s="4" t="n"/>
      <c r="M1257" s="4" t="n"/>
      <c r="N1257" s="10">
        <f>IF(M1257="","",SUMIFS(purchase!$N:$N,purchase!$C:$C,$C1257,purchase!$E:$E,$E1257,purchase!$G:$G,"&gt;="&amp;$F1257,purchase!$G:$G,"&lt;="&amp;$G1257))</f>
        <v/>
      </c>
      <c r="O1257" s="10">
        <f>IF(M1257="","",M1257-N1257)</f>
        <v/>
      </c>
      <c r="P1257" s="11">
        <f>IF(M1257=0,"",N1257/M1257)</f>
        <v/>
      </c>
      <c r="Q1257" s="12">
        <f>IF(OR(G1257="",O1257=""),"",
IF(AND(G1257&lt;TODAY(),O1257&gt;0),"YES","NO"))</f>
        <v/>
      </c>
      <c r="R1257" s="13" t="n"/>
      <c r="S1257" s="14" t="n"/>
      <c r="T1257" s="15">
        <f>IF(Q1257="YES", IF(R1257="Company",L1257*(1+S1257),IF(R1257="Vendor",L1257*(1-S1257),"")),"")</f>
        <v/>
      </c>
      <c r="U1257" s="15">
        <f>IF(Q1257="YES",O1257*T1257,"")</f>
        <v/>
      </c>
      <c r="V1257" s="16" t="n"/>
      <c r="W1257" s="17">
        <f>IF(Q1257="YES",G1257+V1257,"")</f>
        <v/>
      </c>
      <c r="X1257" s="18">
        <f>IF(Q1257="YES",IF(TODAY()&gt;W1257,"OVERDUE","WITHIN TIME"),"")</f>
        <v/>
      </c>
    </row>
    <row r="1258">
      <c r="A1258" s="3" t="n">
        <v>1254</v>
      </c>
      <c r="B1258" s="4" t="n"/>
      <c r="C1258" s="4" t="n"/>
      <c r="D1258" s="5">
        <f>IF(E1258="NRFC","Natural Rubber Field Coagulam","")</f>
        <v/>
      </c>
      <c r="E1258" s="4" t="n"/>
      <c r="F1258" s="6" t="n"/>
      <c r="G1258" s="6" t="n"/>
      <c r="H1258" s="7">
        <f>IF(G1258="","",G1258-TODAY())</f>
        <v/>
      </c>
      <c r="I1258" s="8">
        <f>IF(G1258="","",
IF(G1258&lt;TODAY(),
IF(O1258&gt;0,"Violated","Completed"),
IF(H1258&lt;=7,"Expiring Soon",
"Active")))</f>
        <v/>
      </c>
      <c r="J1258" s="8">
        <f>IF(C1258="","",COUNTIFS(purchase!$C:$C,$C1258,purchase!$E:$E,$E1258,purchase!$G:$G,"&gt;="&amp;$F1258,purchase!$G:$G,"&lt;="&amp;$G1258))</f>
        <v/>
      </c>
      <c r="K1258" s="9">
        <f>IF(COUNTIFS(purchase!$C:$C,$C1258,purchase!$E:$E,$E1258,purchase!$G:$G,"&gt;="&amp;$F1258,purchase!$G:$G,"&lt;="&amp;$G1258)=0,"",_xlfn.MAXIFS(purchase!$G:$G,purchase!$C:$C,$C1258,purchase!$E:$E,$E1258,purchase!$G:$G,"&gt;="&amp;$F1258,purchase!$G:$G,"&lt;="&amp;$G1258))</f>
        <v/>
      </c>
      <c r="L1258" s="4" t="n"/>
      <c r="M1258" s="4" t="n"/>
      <c r="N1258" s="10">
        <f>IF(M1258="","",SUMIFS(purchase!$N:$N,purchase!$C:$C,$C1258,purchase!$E:$E,$E1258,purchase!$G:$G,"&gt;="&amp;$F1258,purchase!$G:$G,"&lt;="&amp;$G1258))</f>
        <v/>
      </c>
      <c r="O1258" s="10">
        <f>IF(M1258="","",M1258-N1258)</f>
        <v/>
      </c>
      <c r="P1258" s="11">
        <f>IF(M1258=0,"",N1258/M1258)</f>
        <v/>
      </c>
      <c r="Q1258" s="12">
        <f>IF(OR(G1258="",O1258=""),"",
IF(AND(G1258&lt;TODAY(),O1258&gt;0),"YES","NO"))</f>
        <v/>
      </c>
      <c r="R1258" s="13" t="n"/>
      <c r="S1258" s="14" t="n"/>
      <c r="T1258" s="15">
        <f>IF(Q1258="YES", IF(R1258="Company",L1258*(1+S1258),IF(R1258="Vendor",L1258*(1-S1258),"")),"")</f>
        <v/>
      </c>
      <c r="U1258" s="15">
        <f>IF(Q1258="YES",O1258*T1258,"")</f>
        <v/>
      </c>
      <c r="V1258" s="16" t="n"/>
      <c r="W1258" s="17">
        <f>IF(Q1258="YES",G1258+V1258,"")</f>
        <v/>
      </c>
      <c r="X1258" s="18">
        <f>IF(Q1258="YES",IF(TODAY()&gt;W1258,"OVERDUE","WITHIN TIME"),"")</f>
        <v/>
      </c>
    </row>
    <row r="1259">
      <c r="A1259" s="3" t="n">
        <v>1255</v>
      </c>
      <c r="B1259" s="4" t="n"/>
      <c r="C1259" s="4" t="n"/>
      <c r="D1259" s="5">
        <f>IF(E1259="NRFC","Natural Rubber Field Coagulam","")</f>
        <v/>
      </c>
      <c r="E1259" s="4" t="n"/>
      <c r="F1259" s="6" t="n"/>
      <c r="G1259" s="6" t="n"/>
      <c r="H1259" s="7">
        <f>IF(G1259="","",G1259-TODAY())</f>
        <v/>
      </c>
      <c r="I1259" s="8">
        <f>IF(G1259="","",
IF(G1259&lt;TODAY(),
IF(O1259&gt;0,"Violated","Completed"),
IF(H1259&lt;=7,"Expiring Soon",
"Active")))</f>
        <v/>
      </c>
      <c r="J1259" s="8">
        <f>IF(C1259="","",COUNTIFS(purchase!$C:$C,$C1259,purchase!$E:$E,$E1259,purchase!$G:$G,"&gt;="&amp;$F1259,purchase!$G:$G,"&lt;="&amp;$G1259))</f>
        <v/>
      </c>
      <c r="K1259" s="9">
        <f>IF(COUNTIFS(purchase!$C:$C,$C1259,purchase!$E:$E,$E1259,purchase!$G:$G,"&gt;="&amp;$F1259,purchase!$G:$G,"&lt;="&amp;$G1259)=0,"",_xlfn.MAXIFS(purchase!$G:$G,purchase!$C:$C,$C1259,purchase!$E:$E,$E1259,purchase!$G:$G,"&gt;="&amp;$F1259,purchase!$G:$G,"&lt;="&amp;$G1259))</f>
        <v/>
      </c>
      <c r="L1259" s="4" t="n"/>
      <c r="M1259" s="4" t="n"/>
      <c r="N1259" s="10">
        <f>IF(M1259="","",SUMIFS(purchase!$N:$N,purchase!$C:$C,$C1259,purchase!$E:$E,$E1259,purchase!$G:$G,"&gt;="&amp;$F1259,purchase!$G:$G,"&lt;="&amp;$G1259))</f>
        <v/>
      </c>
      <c r="O1259" s="10">
        <f>IF(M1259="","",M1259-N1259)</f>
        <v/>
      </c>
      <c r="P1259" s="11">
        <f>IF(M1259=0,"",N1259/M1259)</f>
        <v/>
      </c>
      <c r="Q1259" s="12">
        <f>IF(OR(G1259="",O1259=""),"",
IF(AND(G1259&lt;TODAY(),O1259&gt;0),"YES","NO"))</f>
        <v/>
      </c>
      <c r="R1259" s="13" t="n"/>
      <c r="S1259" s="14" t="n"/>
      <c r="T1259" s="15">
        <f>IF(Q1259="YES", IF(R1259="Company",L1259*(1+S1259),IF(R1259="Vendor",L1259*(1-S1259),"")),"")</f>
        <v/>
      </c>
      <c r="U1259" s="15">
        <f>IF(Q1259="YES",O1259*T1259,"")</f>
        <v/>
      </c>
      <c r="V1259" s="16" t="n"/>
      <c r="W1259" s="17">
        <f>IF(Q1259="YES",G1259+V1259,"")</f>
        <v/>
      </c>
      <c r="X1259" s="18">
        <f>IF(Q1259="YES",IF(TODAY()&gt;W1259,"OVERDUE","WITHIN TIME"),"")</f>
        <v/>
      </c>
    </row>
    <row r="1260">
      <c r="A1260" s="3" t="n">
        <v>1256</v>
      </c>
      <c r="B1260" s="4" t="n"/>
      <c r="C1260" s="4" t="n"/>
      <c r="D1260" s="5">
        <f>IF(E1260="NRFC","Natural Rubber Field Coagulam","")</f>
        <v/>
      </c>
      <c r="E1260" s="4" t="n"/>
      <c r="F1260" s="6" t="n"/>
      <c r="G1260" s="6" t="n"/>
      <c r="H1260" s="7">
        <f>IF(G1260="","",G1260-TODAY())</f>
        <v/>
      </c>
      <c r="I1260" s="8">
        <f>IF(G1260="","",
IF(G1260&lt;TODAY(),
IF(O1260&gt;0,"Violated","Completed"),
IF(H1260&lt;=7,"Expiring Soon",
"Active")))</f>
        <v/>
      </c>
      <c r="J1260" s="8">
        <f>IF(C1260="","",COUNTIFS(purchase!$C:$C,$C1260,purchase!$E:$E,$E1260,purchase!$G:$G,"&gt;="&amp;$F1260,purchase!$G:$G,"&lt;="&amp;$G1260))</f>
        <v/>
      </c>
      <c r="K1260" s="9">
        <f>IF(COUNTIFS(purchase!$C:$C,$C1260,purchase!$E:$E,$E1260,purchase!$G:$G,"&gt;="&amp;$F1260,purchase!$G:$G,"&lt;="&amp;$G1260)=0,"",_xlfn.MAXIFS(purchase!$G:$G,purchase!$C:$C,$C1260,purchase!$E:$E,$E1260,purchase!$G:$G,"&gt;="&amp;$F1260,purchase!$G:$G,"&lt;="&amp;$G1260))</f>
        <v/>
      </c>
      <c r="L1260" s="4" t="n"/>
      <c r="M1260" s="4" t="n"/>
      <c r="N1260" s="10">
        <f>IF(M1260="","",SUMIFS(purchase!$N:$N,purchase!$C:$C,$C1260,purchase!$E:$E,$E1260,purchase!$G:$G,"&gt;="&amp;$F1260,purchase!$G:$G,"&lt;="&amp;$G1260))</f>
        <v/>
      </c>
      <c r="O1260" s="10">
        <f>IF(M1260="","",M1260-N1260)</f>
        <v/>
      </c>
      <c r="P1260" s="11">
        <f>IF(M1260=0,"",N1260/M1260)</f>
        <v/>
      </c>
      <c r="Q1260" s="12">
        <f>IF(OR(G1260="",O1260=""),"",
IF(AND(G1260&lt;TODAY(),O1260&gt;0),"YES","NO"))</f>
        <v/>
      </c>
      <c r="R1260" s="13" t="n"/>
      <c r="S1260" s="14" t="n"/>
      <c r="T1260" s="15">
        <f>IF(Q1260="YES", IF(R1260="Company",L1260*(1+S1260),IF(R1260="Vendor",L1260*(1-S1260),"")),"")</f>
        <v/>
      </c>
      <c r="U1260" s="15">
        <f>IF(Q1260="YES",O1260*T1260,"")</f>
        <v/>
      </c>
      <c r="V1260" s="16" t="n"/>
      <c r="W1260" s="17">
        <f>IF(Q1260="YES",G1260+V1260,"")</f>
        <v/>
      </c>
      <c r="X1260" s="18">
        <f>IF(Q1260="YES",IF(TODAY()&gt;W1260,"OVERDUE","WITHIN TIME"),"")</f>
        <v/>
      </c>
    </row>
    <row r="1261">
      <c r="A1261" s="3" t="n">
        <v>1257</v>
      </c>
      <c r="B1261" s="4" t="n"/>
      <c r="C1261" s="4" t="n"/>
      <c r="D1261" s="5">
        <f>IF(E1261="NRFC","Natural Rubber Field Coagulam","")</f>
        <v/>
      </c>
      <c r="E1261" s="4" t="n"/>
      <c r="F1261" s="6" t="n"/>
      <c r="G1261" s="6" t="n"/>
      <c r="H1261" s="7">
        <f>IF(G1261="","",G1261-TODAY())</f>
        <v/>
      </c>
      <c r="I1261" s="8">
        <f>IF(G1261="","",
IF(G1261&lt;TODAY(),
IF(O1261&gt;0,"Violated","Completed"),
IF(H1261&lt;=7,"Expiring Soon",
"Active")))</f>
        <v/>
      </c>
      <c r="J1261" s="8">
        <f>IF(C1261="","",COUNTIFS(purchase!$C:$C,$C1261,purchase!$E:$E,$E1261,purchase!$G:$G,"&gt;="&amp;$F1261,purchase!$G:$G,"&lt;="&amp;$G1261))</f>
        <v/>
      </c>
      <c r="K1261" s="9">
        <f>IF(COUNTIFS(purchase!$C:$C,$C1261,purchase!$E:$E,$E1261,purchase!$G:$G,"&gt;="&amp;$F1261,purchase!$G:$G,"&lt;="&amp;$G1261)=0,"",_xlfn.MAXIFS(purchase!$G:$G,purchase!$C:$C,$C1261,purchase!$E:$E,$E1261,purchase!$G:$G,"&gt;="&amp;$F1261,purchase!$G:$G,"&lt;="&amp;$G1261))</f>
        <v/>
      </c>
      <c r="L1261" s="4" t="n"/>
      <c r="M1261" s="4" t="n"/>
      <c r="N1261" s="10">
        <f>IF(M1261="","",SUMIFS(purchase!$N:$N,purchase!$C:$C,$C1261,purchase!$E:$E,$E1261,purchase!$G:$G,"&gt;="&amp;$F1261,purchase!$G:$G,"&lt;="&amp;$G1261))</f>
        <v/>
      </c>
      <c r="O1261" s="10">
        <f>IF(M1261="","",M1261-N1261)</f>
        <v/>
      </c>
      <c r="P1261" s="11">
        <f>IF(M1261=0,"",N1261/M1261)</f>
        <v/>
      </c>
      <c r="Q1261" s="12">
        <f>IF(OR(G1261="",O1261=""),"",
IF(AND(G1261&lt;TODAY(),O1261&gt;0),"YES","NO"))</f>
        <v/>
      </c>
      <c r="R1261" s="13" t="n"/>
      <c r="S1261" s="14" t="n"/>
      <c r="T1261" s="15">
        <f>IF(Q1261="YES", IF(R1261="Company",L1261*(1+S1261),IF(R1261="Vendor",L1261*(1-S1261),"")),"")</f>
        <v/>
      </c>
      <c r="U1261" s="15">
        <f>IF(Q1261="YES",O1261*T1261,"")</f>
        <v/>
      </c>
      <c r="V1261" s="16" t="n"/>
      <c r="W1261" s="17">
        <f>IF(Q1261="YES",G1261+V1261,"")</f>
        <v/>
      </c>
      <c r="X1261" s="18">
        <f>IF(Q1261="YES",IF(TODAY()&gt;W1261,"OVERDUE","WITHIN TIME"),"")</f>
        <v/>
      </c>
    </row>
    <row r="1262">
      <c r="A1262" s="3" t="n">
        <v>1258</v>
      </c>
      <c r="B1262" s="4" t="n"/>
      <c r="C1262" s="4" t="n"/>
      <c r="D1262" s="5">
        <f>IF(E1262="NRFC","Natural Rubber Field Coagulam","")</f>
        <v/>
      </c>
      <c r="E1262" s="4" t="n"/>
      <c r="F1262" s="6" t="n"/>
      <c r="G1262" s="6" t="n"/>
      <c r="H1262" s="7">
        <f>IF(G1262="","",G1262-TODAY())</f>
        <v/>
      </c>
      <c r="I1262" s="8">
        <f>IF(G1262="","",
IF(G1262&lt;TODAY(),
IF(O1262&gt;0,"Violated","Completed"),
IF(H1262&lt;=7,"Expiring Soon",
"Active")))</f>
        <v/>
      </c>
      <c r="J1262" s="8">
        <f>IF(C1262="","",COUNTIFS(purchase!$C:$C,$C1262,purchase!$E:$E,$E1262,purchase!$G:$G,"&gt;="&amp;$F1262,purchase!$G:$G,"&lt;="&amp;$G1262))</f>
        <v/>
      </c>
      <c r="K1262" s="9">
        <f>IF(COUNTIFS(purchase!$C:$C,$C1262,purchase!$E:$E,$E1262,purchase!$G:$G,"&gt;="&amp;$F1262,purchase!$G:$G,"&lt;="&amp;$G1262)=0,"",_xlfn.MAXIFS(purchase!$G:$G,purchase!$C:$C,$C1262,purchase!$E:$E,$E1262,purchase!$G:$G,"&gt;="&amp;$F1262,purchase!$G:$G,"&lt;="&amp;$G1262))</f>
        <v/>
      </c>
      <c r="L1262" s="4" t="n"/>
      <c r="M1262" s="4" t="n"/>
      <c r="N1262" s="10">
        <f>IF(M1262="","",SUMIFS(purchase!$N:$N,purchase!$C:$C,$C1262,purchase!$E:$E,$E1262,purchase!$G:$G,"&gt;="&amp;$F1262,purchase!$G:$G,"&lt;="&amp;$G1262))</f>
        <v/>
      </c>
      <c r="O1262" s="10">
        <f>IF(M1262="","",M1262-N1262)</f>
        <v/>
      </c>
      <c r="P1262" s="11">
        <f>IF(M1262=0,"",N1262/M1262)</f>
        <v/>
      </c>
      <c r="Q1262" s="12">
        <f>IF(OR(G1262="",O1262=""),"",
IF(AND(G1262&lt;TODAY(),O1262&gt;0),"YES","NO"))</f>
        <v/>
      </c>
      <c r="R1262" s="13" t="n"/>
      <c r="S1262" s="14" t="n"/>
      <c r="T1262" s="15">
        <f>IF(Q1262="YES", IF(R1262="Company",L1262*(1+S1262),IF(R1262="Vendor",L1262*(1-S1262),"")),"")</f>
        <v/>
      </c>
      <c r="U1262" s="15">
        <f>IF(Q1262="YES",O1262*T1262,"")</f>
        <v/>
      </c>
      <c r="V1262" s="16" t="n"/>
      <c r="W1262" s="17">
        <f>IF(Q1262="YES",G1262+V1262,"")</f>
        <v/>
      </c>
      <c r="X1262" s="18">
        <f>IF(Q1262="YES",IF(TODAY()&gt;W1262,"OVERDUE","WITHIN TIME"),"")</f>
        <v/>
      </c>
    </row>
    <row r="1263">
      <c r="A1263" s="3" t="n">
        <v>1259</v>
      </c>
      <c r="B1263" s="4" t="n"/>
      <c r="C1263" s="4" t="n"/>
      <c r="D1263" s="5">
        <f>IF(E1263="NRFC","Natural Rubber Field Coagulam","")</f>
        <v/>
      </c>
      <c r="E1263" s="4" t="n"/>
      <c r="F1263" s="6" t="n"/>
      <c r="G1263" s="6" t="n"/>
      <c r="H1263" s="7">
        <f>IF(G1263="","",G1263-TODAY())</f>
        <v/>
      </c>
      <c r="I1263" s="8">
        <f>IF(G1263="","",
IF(G1263&lt;TODAY(),
IF(O1263&gt;0,"Violated","Completed"),
IF(H1263&lt;=7,"Expiring Soon",
"Active")))</f>
        <v/>
      </c>
      <c r="J1263" s="8">
        <f>IF(C1263="","",COUNTIFS(purchase!$C:$C,$C1263,purchase!$E:$E,$E1263,purchase!$G:$G,"&gt;="&amp;$F1263,purchase!$G:$G,"&lt;="&amp;$G1263))</f>
        <v/>
      </c>
      <c r="K1263" s="9">
        <f>IF(COUNTIFS(purchase!$C:$C,$C1263,purchase!$E:$E,$E1263,purchase!$G:$G,"&gt;="&amp;$F1263,purchase!$G:$G,"&lt;="&amp;$G1263)=0,"",_xlfn.MAXIFS(purchase!$G:$G,purchase!$C:$C,$C1263,purchase!$E:$E,$E1263,purchase!$G:$G,"&gt;="&amp;$F1263,purchase!$G:$G,"&lt;="&amp;$G1263))</f>
        <v/>
      </c>
      <c r="L1263" s="4" t="n"/>
      <c r="M1263" s="4" t="n"/>
      <c r="N1263" s="10">
        <f>IF(M1263="","",SUMIFS(purchase!$N:$N,purchase!$C:$C,$C1263,purchase!$E:$E,$E1263,purchase!$G:$G,"&gt;="&amp;$F1263,purchase!$G:$G,"&lt;="&amp;$G1263))</f>
        <v/>
      </c>
      <c r="O1263" s="10">
        <f>IF(M1263="","",M1263-N1263)</f>
        <v/>
      </c>
      <c r="P1263" s="11">
        <f>IF(M1263=0,"",N1263/M1263)</f>
        <v/>
      </c>
      <c r="Q1263" s="12">
        <f>IF(OR(G1263="",O1263=""),"",
IF(AND(G1263&lt;TODAY(),O1263&gt;0),"YES","NO"))</f>
        <v/>
      </c>
      <c r="R1263" s="13" t="n"/>
      <c r="S1263" s="14" t="n"/>
      <c r="T1263" s="15">
        <f>IF(Q1263="YES", IF(R1263="Company",L1263*(1+S1263),IF(R1263="Vendor",L1263*(1-S1263),"")),"")</f>
        <v/>
      </c>
      <c r="U1263" s="15">
        <f>IF(Q1263="YES",O1263*T1263,"")</f>
        <v/>
      </c>
      <c r="V1263" s="16" t="n"/>
      <c r="W1263" s="17">
        <f>IF(Q1263="YES",G1263+V1263,"")</f>
        <v/>
      </c>
      <c r="X1263" s="18">
        <f>IF(Q1263="YES",IF(TODAY()&gt;W1263,"OVERDUE","WITHIN TIME"),"")</f>
        <v/>
      </c>
    </row>
    <row r="1264">
      <c r="A1264" s="3" t="n">
        <v>1260</v>
      </c>
      <c r="B1264" s="4" t="n"/>
      <c r="C1264" s="4" t="n"/>
      <c r="D1264" s="5">
        <f>IF(E1264="NRFC","Natural Rubber Field Coagulam","")</f>
        <v/>
      </c>
      <c r="E1264" s="4" t="n"/>
      <c r="F1264" s="6" t="n"/>
      <c r="G1264" s="6" t="n"/>
      <c r="H1264" s="7">
        <f>IF(G1264="","",G1264-TODAY())</f>
        <v/>
      </c>
      <c r="I1264" s="8">
        <f>IF(G1264="","",
IF(G1264&lt;TODAY(),
IF(O1264&gt;0,"Violated","Completed"),
IF(H1264&lt;=7,"Expiring Soon",
"Active")))</f>
        <v/>
      </c>
      <c r="J1264" s="8">
        <f>IF(C1264="","",COUNTIFS(purchase!$C:$C,$C1264,purchase!$E:$E,$E1264,purchase!$G:$G,"&gt;="&amp;$F1264,purchase!$G:$G,"&lt;="&amp;$G1264))</f>
        <v/>
      </c>
      <c r="K1264" s="9">
        <f>IF(COUNTIFS(purchase!$C:$C,$C1264,purchase!$E:$E,$E1264,purchase!$G:$G,"&gt;="&amp;$F1264,purchase!$G:$G,"&lt;="&amp;$G1264)=0,"",_xlfn.MAXIFS(purchase!$G:$G,purchase!$C:$C,$C1264,purchase!$E:$E,$E1264,purchase!$G:$G,"&gt;="&amp;$F1264,purchase!$G:$G,"&lt;="&amp;$G1264))</f>
        <v/>
      </c>
      <c r="L1264" s="4" t="n"/>
      <c r="M1264" s="4" t="n"/>
      <c r="N1264" s="10">
        <f>IF(M1264="","",SUMIFS(purchase!$N:$N,purchase!$C:$C,$C1264,purchase!$E:$E,$E1264,purchase!$G:$G,"&gt;="&amp;$F1264,purchase!$G:$G,"&lt;="&amp;$G1264))</f>
        <v/>
      </c>
      <c r="O1264" s="10">
        <f>IF(M1264="","",M1264-N1264)</f>
        <v/>
      </c>
      <c r="P1264" s="11">
        <f>IF(M1264=0,"",N1264/M1264)</f>
        <v/>
      </c>
      <c r="Q1264" s="12">
        <f>IF(OR(G1264="",O1264=""),"",
IF(AND(G1264&lt;TODAY(),O1264&gt;0),"YES","NO"))</f>
        <v/>
      </c>
      <c r="R1264" s="13" t="n"/>
      <c r="S1264" s="14" t="n"/>
      <c r="T1264" s="15">
        <f>IF(Q1264="YES", IF(R1264="Company",L1264*(1+S1264),IF(R1264="Vendor",L1264*(1-S1264),"")),"")</f>
        <v/>
      </c>
      <c r="U1264" s="15">
        <f>IF(Q1264="YES",O1264*T1264,"")</f>
        <v/>
      </c>
      <c r="V1264" s="16" t="n"/>
      <c r="W1264" s="17">
        <f>IF(Q1264="YES",G1264+V1264,"")</f>
        <v/>
      </c>
      <c r="X1264" s="18">
        <f>IF(Q1264="YES",IF(TODAY()&gt;W1264,"OVERDUE","WITHIN TIME"),"")</f>
        <v/>
      </c>
    </row>
    <row r="1265">
      <c r="A1265" s="3" t="n">
        <v>1261</v>
      </c>
      <c r="B1265" s="4" t="n"/>
      <c r="C1265" s="4" t="n"/>
      <c r="D1265" s="5">
        <f>IF(E1265="NRFC","Natural Rubber Field Coagulam","")</f>
        <v/>
      </c>
      <c r="E1265" s="4" t="n"/>
      <c r="F1265" s="6" t="n"/>
      <c r="G1265" s="6" t="n"/>
      <c r="H1265" s="7">
        <f>IF(G1265="","",G1265-TODAY())</f>
        <v/>
      </c>
      <c r="I1265" s="8">
        <f>IF(G1265="","",
IF(G1265&lt;TODAY(),
IF(O1265&gt;0,"Violated","Completed"),
IF(H1265&lt;=7,"Expiring Soon",
"Active")))</f>
        <v/>
      </c>
      <c r="J1265" s="8">
        <f>IF(C1265="","",COUNTIFS(purchase!$C:$C,$C1265,purchase!$E:$E,$E1265,purchase!$G:$G,"&gt;="&amp;$F1265,purchase!$G:$G,"&lt;="&amp;$G1265))</f>
        <v/>
      </c>
      <c r="K1265" s="9">
        <f>IF(COUNTIFS(purchase!$C:$C,$C1265,purchase!$E:$E,$E1265,purchase!$G:$G,"&gt;="&amp;$F1265,purchase!$G:$G,"&lt;="&amp;$G1265)=0,"",_xlfn.MAXIFS(purchase!$G:$G,purchase!$C:$C,$C1265,purchase!$E:$E,$E1265,purchase!$G:$G,"&gt;="&amp;$F1265,purchase!$G:$G,"&lt;="&amp;$G1265))</f>
        <v/>
      </c>
      <c r="L1265" s="4" t="n"/>
      <c r="M1265" s="4" t="n"/>
      <c r="N1265" s="10">
        <f>IF(M1265="","",SUMIFS(purchase!$N:$N,purchase!$C:$C,$C1265,purchase!$E:$E,$E1265,purchase!$G:$G,"&gt;="&amp;$F1265,purchase!$G:$G,"&lt;="&amp;$G1265))</f>
        <v/>
      </c>
      <c r="O1265" s="10">
        <f>IF(M1265="","",M1265-N1265)</f>
        <v/>
      </c>
      <c r="P1265" s="11">
        <f>IF(M1265=0,"",N1265/M1265)</f>
        <v/>
      </c>
      <c r="Q1265" s="12">
        <f>IF(OR(G1265="",O1265=""),"",
IF(AND(G1265&lt;TODAY(),O1265&gt;0),"YES","NO"))</f>
        <v/>
      </c>
      <c r="R1265" s="13" t="n"/>
      <c r="S1265" s="14" t="n"/>
      <c r="T1265" s="15">
        <f>IF(Q1265="YES", IF(R1265="Company",L1265*(1+S1265),IF(R1265="Vendor",L1265*(1-S1265),"")),"")</f>
        <v/>
      </c>
      <c r="U1265" s="15">
        <f>IF(Q1265="YES",O1265*T1265,"")</f>
        <v/>
      </c>
      <c r="V1265" s="16" t="n"/>
      <c r="W1265" s="17">
        <f>IF(Q1265="YES",G1265+V1265,"")</f>
        <v/>
      </c>
      <c r="X1265" s="18">
        <f>IF(Q1265="YES",IF(TODAY()&gt;W1265,"OVERDUE","WITHIN TIME"),"")</f>
        <v/>
      </c>
    </row>
    <row r="1266">
      <c r="A1266" s="3" t="n">
        <v>1262</v>
      </c>
      <c r="B1266" s="4" t="n"/>
      <c r="C1266" s="4" t="n"/>
      <c r="D1266" s="5">
        <f>IF(E1266="NRFC","Natural Rubber Field Coagulam","")</f>
        <v/>
      </c>
      <c r="E1266" s="4" t="n"/>
      <c r="F1266" s="6" t="n"/>
      <c r="G1266" s="6" t="n"/>
      <c r="H1266" s="7">
        <f>IF(G1266="","",G1266-TODAY())</f>
        <v/>
      </c>
      <c r="I1266" s="8">
        <f>IF(G1266="","",
IF(G1266&lt;TODAY(),
IF(O1266&gt;0,"Violated","Completed"),
IF(H1266&lt;=7,"Expiring Soon",
"Active")))</f>
        <v/>
      </c>
      <c r="J1266" s="8">
        <f>IF(C1266="","",COUNTIFS(purchase!$C:$C,$C1266,purchase!$E:$E,$E1266,purchase!$G:$G,"&gt;="&amp;$F1266,purchase!$G:$G,"&lt;="&amp;$G1266))</f>
        <v/>
      </c>
      <c r="K1266" s="9">
        <f>IF(COUNTIFS(purchase!$C:$C,$C1266,purchase!$E:$E,$E1266,purchase!$G:$G,"&gt;="&amp;$F1266,purchase!$G:$G,"&lt;="&amp;$G1266)=0,"",_xlfn.MAXIFS(purchase!$G:$G,purchase!$C:$C,$C1266,purchase!$E:$E,$E1266,purchase!$G:$G,"&gt;="&amp;$F1266,purchase!$G:$G,"&lt;="&amp;$G1266))</f>
        <v/>
      </c>
      <c r="L1266" s="4" t="n"/>
      <c r="M1266" s="4" t="n"/>
      <c r="N1266" s="10">
        <f>IF(M1266="","",SUMIFS(purchase!$N:$N,purchase!$C:$C,$C1266,purchase!$E:$E,$E1266,purchase!$G:$G,"&gt;="&amp;$F1266,purchase!$G:$G,"&lt;="&amp;$G1266))</f>
        <v/>
      </c>
      <c r="O1266" s="10">
        <f>IF(M1266="","",M1266-N1266)</f>
        <v/>
      </c>
      <c r="P1266" s="11">
        <f>IF(M1266=0,"",N1266/M1266)</f>
        <v/>
      </c>
      <c r="Q1266" s="12">
        <f>IF(OR(G1266="",O1266=""),"",
IF(AND(G1266&lt;TODAY(),O1266&gt;0),"YES","NO"))</f>
        <v/>
      </c>
      <c r="R1266" s="13" t="n"/>
      <c r="S1266" s="14" t="n"/>
      <c r="T1266" s="15">
        <f>IF(Q1266="YES", IF(R1266="Company",L1266*(1+S1266),IF(R1266="Vendor",L1266*(1-S1266),"")),"")</f>
        <v/>
      </c>
      <c r="U1266" s="15">
        <f>IF(Q1266="YES",O1266*T1266,"")</f>
        <v/>
      </c>
      <c r="V1266" s="16" t="n"/>
      <c r="W1266" s="17">
        <f>IF(Q1266="YES",G1266+V1266,"")</f>
        <v/>
      </c>
      <c r="X1266" s="18">
        <f>IF(Q1266="YES",IF(TODAY()&gt;W1266,"OVERDUE","WITHIN TIME"),"")</f>
        <v/>
      </c>
    </row>
    <row r="1267">
      <c r="A1267" s="3" t="n">
        <v>1263</v>
      </c>
      <c r="B1267" s="4" t="n"/>
      <c r="C1267" s="4" t="n"/>
      <c r="D1267" s="5">
        <f>IF(E1267="NRFC","Natural Rubber Field Coagulam","")</f>
        <v/>
      </c>
      <c r="E1267" s="4" t="n"/>
      <c r="F1267" s="6" t="n"/>
      <c r="G1267" s="6" t="n"/>
      <c r="H1267" s="7">
        <f>IF(G1267="","",G1267-TODAY())</f>
        <v/>
      </c>
      <c r="I1267" s="8">
        <f>IF(G1267="","",
IF(G1267&lt;TODAY(),
IF(O1267&gt;0,"Violated","Completed"),
IF(H1267&lt;=7,"Expiring Soon",
"Active")))</f>
        <v/>
      </c>
      <c r="J1267" s="8">
        <f>IF(C1267="","",COUNTIFS(purchase!$C:$C,$C1267,purchase!$E:$E,$E1267,purchase!$G:$G,"&gt;="&amp;$F1267,purchase!$G:$G,"&lt;="&amp;$G1267))</f>
        <v/>
      </c>
      <c r="K1267" s="9">
        <f>IF(COUNTIFS(purchase!$C:$C,$C1267,purchase!$E:$E,$E1267,purchase!$G:$G,"&gt;="&amp;$F1267,purchase!$G:$G,"&lt;="&amp;$G1267)=0,"",_xlfn.MAXIFS(purchase!$G:$G,purchase!$C:$C,$C1267,purchase!$E:$E,$E1267,purchase!$G:$G,"&gt;="&amp;$F1267,purchase!$G:$G,"&lt;="&amp;$G1267))</f>
        <v/>
      </c>
      <c r="L1267" s="4" t="n"/>
      <c r="M1267" s="4" t="n"/>
      <c r="N1267" s="10">
        <f>IF(M1267="","",SUMIFS(purchase!$N:$N,purchase!$C:$C,$C1267,purchase!$E:$E,$E1267,purchase!$G:$G,"&gt;="&amp;$F1267,purchase!$G:$G,"&lt;="&amp;$G1267))</f>
        <v/>
      </c>
      <c r="O1267" s="10">
        <f>IF(M1267="","",M1267-N1267)</f>
        <v/>
      </c>
      <c r="P1267" s="11">
        <f>IF(M1267=0,"",N1267/M1267)</f>
        <v/>
      </c>
      <c r="Q1267" s="12">
        <f>IF(OR(G1267="",O1267=""),"",
IF(AND(G1267&lt;TODAY(),O1267&gt;0),"YES","NO"))</f>
        <v/>
      </c>
      <c r="R1267" s="13" t="n"/>
      <c r="S1267" s="14" t="n"/>
      <c r="T1267" s="15">
        <f>IF(Q1267="YES", IF(R1267="Company",L1267*(1+S1267),IF(R1267="Vendor",L1267*(1-S1267),"")),"")</f>
        <v/>
      </c>
      <c r="U1267" s="15">
        <f>IF(Q1267="YES",O1267*T1267,"")</f>
        <v/>
      </c>
      <c r="V1267" s="16" t="n"/>
      <c r="W1267" s="17">
        <f>IF(Q1267="YES",G1267+V1267,"")</f>
        <v/>
      </c>
      <c r="X1267" s="18">
        <f>IF(Q1267="YES",IF(TODAY()&gt;W1267,"OVERDUE","WITHIN TIME"),"")</f>
        <v/>
      </c>
    </row>
    <row r="1268">
      <c r="A1268" s="3" t="n">
        <v>1264</v>
      </c>
      <c r="B1268" s="4" t="n"/>
      <c r="C1268" s="4" t="n"/>
      <c r="D1268" s="5">
        <f>IF(E1268="NRFC","Natural Rubber Field Coagulam","")</f>
        <v/>
      </c>
      <c r="E1268" s="4" t="n"/>
      <c r="F1268" s="6" t="n"/>
      <c r="G1268" s="6" t="n"/>
      <c r="H1268" s="7">
        <f>IF(G1268="","",G1268-TODAY())</f>
        <v/>
      </c>
      <c r="I1268" s="8">
        <f>IF(G1268="","",
IF(G1268&lt;TODAY(),
IF(O1268&gt;0,"Violated","Completed"),
IF(H1268&lt;=7,"Expiring Soon",
"Active")))</f>
        <v/>
      </c>
      <c r="J1268" s="8">
        <f>IF(C1268="","",COUNTIFS(purchase!$C:$C,$C1268,purchase!$E:$E,$E1268,purchase!$G:$G,"&gt;="&amp;$F1268,purchase!$G:$G,"&lt;="&amp;$G1268))</f>
        <v/>
      </c>
      <c r="K1268" s="9">
        <f>IF(COUNTIFS(purchase!$C:$C,$C1268,purchase!$E:$E,$E1268,purchase!$G:$G,"&gt;="&amp;$F1268,purchase!$G:$G,"&lt;="&amp;$G1268)=0,"",_xlfn.MAXIFS(purchase!$G:$G,purchase!$C:$C,$C1268,purchase!$E:$E,$E1268,purchase!$G:$G,"&gt;="&amp;$F1268,purchase!$G:$G,"&lt;="&amp;$G1268))</f>
        <v/>
      </c>
      <c r="L1268" s="4" t="n"/>
      <c r="M1268" s="4" t="n"/>
      <c r="N1268" s="10">
        <f>IF(M1268="","",SUMIFS(purchase!$N:$N,purchase!$C:$C,$C1268,purchase!$E:$E,$E1268,purchase!$G:$G,"&gt;="&amp;$F1268,purchase!$G:$G,"&lt;="&amp;$G1268))</f>
        <v/>
      </c>
      <c r="O1268" s="10">
        <f>IF(M1268="","",M1268-N1268)</f>
        <v/>
      </c>
      <c r="P1268" s="11">
        <f>IF(M1268=0,"",N1268/M1268)</f>
        <v/>
      </c>
      <c r="Q1268" s="12">
        <f>IF(OR(G1268="",O1268=""),"",
IF(AND(G1268&lt;TODAY(),O1268&gt;0),"YES","NO"))</f>
        <v/>
      </c>
      <c r="R1268" s="13" t="n"/>
      <c r="S1268" s="14" t="n"/>
      <c r="T1268" s="15">
        <f>IF(Q1268="YES", IF(R1268="Company",L1268*(1+S1268),IF(R1268="Vendor",L1268*(1-S1268),"")),"")</f>
        <v/>
      </c>
      <c r="U1268" s="15">
        <f>IF(Q1268="YES",O1268*T1268,"")</f>
        <v/>
      </c>
      <c r="V1268" s="16" t="n"/>
      <c r="W1268" s="17">
        <f>IF(Q1268="YES",G1268+V1268,"")</f>
        <v/>
      </c>
      <c r="X1268" s="18">
        <f>IF(Q1268="YES",IF(TODAY()&gt;W1268,"OVERDUE","WITHIN TIME"),"")</f>
        <v/>
      </c>
    </row>
    <row r="1269">
      <c r="A1269" s="3" t="n">
        <v>1265</v>
      </c>
      <c r="B1269" s="4" t="n"/>
      <c r="C1269" s="4" t="n"/>
      <c r="D1269" s="5">
        <f>IF(E1269="NRFC","Natural Rubber Field Coagulam","")</f>
        <v/>
      </c>
      <c r="E1269" s="4" t="n"/>
      <c r="F1269" s="6" t="n"/>
      <c r="G1269" s="6" t="n"/>
      <c r="H1269" s="7">
        <f>IF(G1269="","",G1269-TODAY())</f>
        <v/>
      </c>
      <c r="I1269" s="8">
        <f>IF(G1269="","",
IF(G1269&lt;TODAY(),
IF(O1269&gt;0,"Violated","Completed"),
IF(H1269&lt;=7,"Expiring Soon",
"Active")))</f>
        <v/>
      </c>
      <c r="J1269" s="8">
        <f>IF(C1269="","",COUNTIFS(purchase!$C:$C,$C1269,purchase!$E:$E,$E1269,purchase!$G:$G,"&gt;="&amp;$F1269,purchase!$G:$G,"&lt;="&amp;$G1269))</f>
        <v/>
      </c>
      <c r="K1269" s="9">
        <f>IF(COUNTIFS(purchase!$C:$C,$C1269,purchase!$E:$E,$E1269,purchase!$G:$G,"&gt;="&amp;$F1269,purchase!$G:$G,"&lt;="&amp;$G1269)=0,"",_xlfn.MAXIFS(purchase!$G:$G,purchase!$C:$C,$C1269,purchase!$E:$E,$E1269,purchase!$G:$G,"&gt;="&amp;$F1269,purchase!$G:$G,"&lt;="&amp;$G1269))</f>
        <v/>
      </c>
      <c r="L1269" s="4" t="n"/>
      <c r="M1269" s="4" t="n"/>
      <c r="N1269" s="10">
        <f>IF(M1269="","",SUMIFS(purchase!$N:$N,purchase!$C:$C,$C1269,purchase!$E:$E,$E1269,purchase!$G:$G,"&gt;="&amp;$F1269,purchase!$G:$G,"&lt;="&amp;$G1269))</f>
        <v/>
      </c>
      <c r="O1269" s="10">
        <f>IF(M1269="","",M1269-N1269)</f>
        <v/>
      </c>
      <c r="P1269" s="11">
        <f>IF(M1269=0,"",N1269/M1269)</f>
        <v/>
      </c>
      <c r="Q1269" s="12">
        <f>IF(OR(G1269="",O1269=""),"",
IF(AND(G1269&lt;TODAY(),O1269&gt;0),"YES","NO"))</f>
        <v/>
      </c>
      <c r="R1269" s="13" t="n"/>
      <c r="S1269" s="14" t="n"/>
      <c r="T1269" s="15">
        <f>IF(Q1269="YES", IF(R1269="Company",L1269*(1+S1269),IF(R1269="Vendor",L1269*(1-S1269),"")),"")</f>
        <v/>
      </c>
      <c r="U1269" s="15">
        <f>IF(Q1269="YES",O1269*T1269,"")</f>
        <v/>
      </c>
      <c r="V1269" s="16" t="n"/>
      <c r="W1269" s="17">
        <f>IF(Q1269="YES",G1269+V1269,"")</f>
        <v/>
      </c>
      <c r="X1269" s="18">
        <f>IF(Q1269="YES",IF(TODAY()&gt;W1269,"OVERDUE","WITHIN TIME"),"")</f>
        <v/>
      </c>
    </row>
    <row r="1270">
      <c r="A1270" s="3" t="n">
        <v>1266</v>
      </c>
      <c r="B1270" s="4" t="n"/>
      <c r="C1270" s="4" t="n"/>
      <c r="D1270" s="5">
        <f>IF(E1270="NRFC","Natural Rubber Field Coagulam","")</f>
        <v/>
      </c>
      <c r="E1270" s="4" t="n"/>
      <c r="F1270" s="6" t="n"/>
      <c r="G1270" s="6" t="n"/>
      <c r="H1270" s="7">
        <f>IF(G1270="","",G1270-TODAY())</f>
        <v/>
      </c>
      <c r="I1270" s="8">
        <f>IF(G1270="","",
IF(G1270&lt;TODAY(),
IF(O1270&gt;0,"Violated","Completed"),
IF(H1270&lt;=7,"Expiring Soon",
"Active")))</f>
        <v/>
      </c>
      <c r="J1270" s="8">
        <f>IF(C1270="","",COUNTIFS(purchase!$C:$C,$C1270,purchase!$E:$E,$E1270,purchase!$G:$G,"&gt;="&amp;$F1270,purchase!$G:$G,"&lt;="&amp;$G1270))</f>
        <v/>
      </c>
      <c r="K1270" s="9">
        <f>IF(COUNTIFS(purchase!$C:$C,$C1270,purchase!$E:$E,$E1270,purchase!$G:$G,"&gt;="&amp;$F1270,purchase!$G:$G,"&lt;="&amp;$G1270)=0,"",_xlfn.MAXIFS(purchase!$G:$G,purchase!$C:$C,$C1270,purchase!$E:$E,$E1270,purchase!$G:$G,"&gt;="&amp;$F1270,purchase!$G:$G,"&lt;="&amp;$G1270))</f>
        <v/>
      </c>
      <c r="L1270" s="4" t="n"/>
      <c r="M1270" s="4" t="n"/>
      <c r="N1270" s="10">
        <f>IF(M1270="","",SUMIFS(purchase!$N:$N,purchase!$C:$C,$C1270,purchase!$E:$E,$E1270,purchase!$G:$G,"&gt;="&amp;$F1270,purchase!$G:$G,"&lt;="&amp;$G1270))</f>
        <v/>
      </c>
      <c r="O1270" s="10">
        <f>IF(M1270="","",M1270-N1270)</f>
        <v/>
      </c>
      <c r="P1270" s="11">
        <f>IF(M1270=0,"",N1270/M1270)</f>
        <v/>
      </c>
      <c r="Q1270" s="12">
        <f>IF(OR(G1270="",O1270=""),"",
IF(AND(G1270&lt;TODAY(),O1270&gt;0),"YES","NO"))</f>
        <v/>
      </c>
      <c r="R1270" s="13" t="n"/>
      <c r="S1270" s="14" t="n"/>
      <c r="T1270" s="15">
        <f>IF(Q1270="YES", IF(R1270="Company",L1270*(1+S1270),IF(R1270="Vendor",L1270*(1-S1270),"")),"")</f>
        <v/>
      </c>
      <c r="U1270" s="15">
        <f>IF(Q1270="YES",O1270*T1270,"")</f>
        <v/>
      </c>
      <c r="V1270" s="16" t="n"/>
      <c r="W1270" s="17">
        <f>IF(Q1270="YES",G1270+V1270,"")</f>
        <v/>
      </c>
      <c r="X1270" s="18">
        <f>IF(Q1270="YES",IF(TODAY()&gt;W1270,"OVERDUE","WITHIN TIME"),"")</f>
        <v/>
      </c>
    </row>
    <row r="1271">
      <c r="A1271" s="3" t="n">
        <v>1267</v>
      </c>
      <c r="B1271" s="4" t="n"/>
      <c r="C1271" s="4" t="n"/>
      <c r="D1271" s="5">
        <f>IF(E1271="NRFC","Natural Rubber Field Coagulam","")</f>
        <v/>
      </c>
      <c r="E1271" s="4" t="n"/>
      <c r="F1271" s="6" t="n"/>
      <c r="G1271" s="6" t="n"/>
      <c r="H1271" s="7">
        <f>IF(G1271="","",G1271-TODAY())</f>
        <v/>
      </c>
      <c r="I1271" s="8">
        <f>IF(G1271="","",
IF(G1271&lt;TODAY(),
IF(O1271&gt;0,"Violated","Completed"),
IF(H1271&lt;=7,"Expiring Soon",
"Active")))</f>
        <v/>
      </c>
      <c r="J1271" s="8">
        <f>IF(C1271="","",COUNTIFS(purchase!$C:$C,$C1271,purchase!$E:$E,$E1271,purchase!$G:$G,"&gt;="&amp;$F1271,purchase!$G:$G,"&lt;="&amp;$G1271))</f>
        <v/>
      </c>
      <c r="K1271" s="9">
        <f>IF(COUNTIFS(purchase!$C:$C,$C1271,purchase!$E:$E,$E1271,purchase!$G:$G,"&gt;="&amp;$F1271,purchase!$G:$G,"&lt;="&amp;$G1271)=0,"",_xlfn.MAXIFS(purchase!$G:$G,purchase!$C:$C,$C1271,purchase!$E:$E,$E1271,purchase!$G:$G,"&gt;="&amp;$F1271,purchase!$G:$G,"&lt;="&amp;$G1271))</f>
        <v/>
      </c>
      <c r="L1271" s="4" t="n"/>
      <c r="M1271" s="4" t="n"/>
      <c r="N1271" s="10">
        <f>IF(M1271="","",SUMIFS(purchase!$N:$N,purchase!$C:$C,$C1271,purchase!$E:$E,$E1271,purchase!$G:$G,"&gt;="&amp;$F1271,purchase!$G:$G,"&lt;="&amp;$G1271))</f>
        <v/>
      </c>
      <c r="O1271" s="10">
        <f>IF(M1271="","",M1271-N1271)</f>
        <v/>
      </c>
      <c r="P1271" s="11">
        <f>IF(M1271=0,"",N1271/M1271)</f>
        <v/>
      </c>
      <c r="Q1271" s="12">
        <f>IF(OR(G1271="",O1271=""),"",
IF(AND(G1271&lt;TODAY(),O1271&gt;0),"YES","NO"))</f>
        <v/>
      </c>
      <c r="R1271" s="13" t="n"/>
      <c r="S1271" s="14" t="n"/>
      <c r="T1271" s="15">
        <f>IF(Q1271="YES", IF(R1271="Company",L1271*(1+S1271),IF(R1271="Vendor",L1271*(1-S1271),"")),"")</f>
        <v/>
      </c>
      <c r="U1271" s="15">
        <f>IF(Q1271="YES",O1271*T1271,"")</f>
        <v/>
      </c>
      <c r="V1271" s="16" t="n"/>
      <c r="W1271" s="17">
        <f>IF(Q1271="YES",G1271+V1271,"")</f>
        <v/>
      </c>
      <c r="X1271" s="18">
        <f>IF(Q1271="YES",IF(TODAY()&gt;W1271,"OVERDUE","WITHIN TIME"),"")</f>
        <v/>
      </c>
    </row>
    <row r="1272">
      <c r="A1272" s="3" t="n">
        <v>1268</v>
      </c>
      <c r="B1272" s="4" t="n"/>
      <c r="C1272" s="4" t="n"/>
      <c r="D1272" s="5">
        <f>IF(E1272="NRFC","Natural Rubber Field Coagulam","")</f>
        <v/>
      </c>
      <c r="E1272" s="4" t="n"/>
      <c r="F1272" s="6" t="n"/>
      <c r="G1272" s="6" t="n"/>
      <c r="H1272" s="7">
        <f>IF(G1272="","",G1272-TODAY())</f>
        <v/>
      </c>
      <c r="I1272" s="8">
        <f>IF(G1272="","",
IF(G1272&lt;TODAY(),
IF(O1272&gt;0,"Violated","Completed"),
IF(H1272&lt;=7,"Expiring Soon",
"Active")))</f>
        <v/>
      </c>
      <c r="J1272" s="8">
        <f>IF(C1272="","",COUNTIFS(purchase!$C:$C,$C1272,purchase!$E:$E,$E1272,purchase!$G:$G,"&gt;="&amp;$F1272,purchase!$G:$G,"&lt;="&amp;$G1272))</f>
        <v/>
      </c>
      <c r="K1272" s="9">
        <f>IF(COUNTIFS(purchase!$C:$C,$C1272,purchase!$E:$E,$E1272,purchase!$G:$G,"&gt;="&amp;$F1272,purchase!$G:$G,"&lt;="&amp;$G1272)=0,"",_xlfn.MAXIFS(purchase!$G:$G,purchase!$C:$C,$C1272,purchase!$E:$E,$E1272,purchase!$G:$G,"&gt;="&amp;$F1272,purchase!$G:$G,"&lt;="&amp;$G1272))</f>
        <v/>
      </c>
      <c r="L1272" s="4" t="n"/>
      <c r="M1272" s="4" t="n"/>
      <c r="N1272" s="10">
        <f>IF(M1272="","",SUMIFS(purchase!$N:$N,purchase!$C:$C,$C1272,purchase!$E:$E,$E1272,purchase!$G:$G,"&gt;="&amp;$F1272,purchase!$G:$G,"&lt;="&amp;$G1272))</f>
        <v/>
      </c>
      <c r="O1272" s="10">
        <f>IF(M1272="","",M1272-N1272)</f>
        <v/>
      </c>
      <c r="P1272" s="11">
        <f>IF(M1272=0,"",N1272/M1272)</f>
        <v/>
      </c>
      <c r="Q1272" s="12">
        <f>IF(OR(G1272="",O1272=""),"",
IF(AND(G1272&lt;TODAY(),O1272&gt;0),"YES","NO"))</f>
        <v/>
      </c>
      <c r="R1272" s="13" t="n"/>
      <c r="S1272" s="14" t="n"/>
      <c r="T1272" s="15">
        <f>IF(Q1272="YES", IF(R1272="Company",L1272*(1+S1272),IF(R1272="Vendor",L1272*(1-S1272),"")),"")</f>
        <v/>
      </c>
      <c r="U1272" s="15">
        <f>IF(Q1272="YES",O1272*T1272,"")</f>
        <v/>
      </c>
      <c r="V1272" s="16" t="n"/>
      <c r="W1272" s="17">
        <f>IF(Q1272="YES",G1272+V1272,"")</f>
        <v/>
      </c>
      <c r="X1272" s="18">
        <f>IF(Q1272="YES",IF(TODAY()&gt;W1272,"OVERDUE","WITHIN TIME"),"")</f>
        <v/>
      </c>
    </row>
    <row r="1273">
      <c r="A1273" s="3" t="n">
        <v>1269</v>
      </c>
      <c r="B1273" s="4" t="n"/>
      <c r="C1273" s="4" t="n"/>
      <c r="D1273" s="5">
        <f>IF(E1273="NRFC","Natural Rubber Field Coagulam","")</f>
        <v/>
      </c>
      <c r="E1273" s="4" t="n"/>
      <c r="F1273" s="6" t="n"/>
      <c r="G1273" s="6" t="n"/>
      <c r="H1273" s="7">
        <f>IF(G1273="","",G1273-TODAY())</f>
        <v/>
      </c>
      <c r="I1273" s="8">
        <f>IF(G1273="","",
IF(G1273&lt;TODAY(),
IF(O1273&gt;0,"Violated","Completed"),
IF(H1273&lt;=7,"Expiring Soon",
"Active")))</f>
        <v/>
      </c>
      <c r="J1273" s="8">
        <f>IF(C1273="","",COUNTIFS(purchase!$C:$C,$C1273,purchase!$E:$E,$E1273,purchase!$G:$G,"&gt;="&amp;$F1273,purchase!$G:$G,"&lt;="&amp;$G1273))</f>
        <v/>
      </c>
      <c r="K1273" s="9">
        <f>IF(COUNTIFS(purchase!$C:$C,$C1273,purchase!$E:$E,$E1273,purchase!$G:$G,"&gt;="&amp;$F1273,purchase!$G:$G,"&lt;="&amp;$G1273)=0,"",_xlfn.MAXIFS(purchase!$G:$G,purchase!$C:$C,$C1273,purchase!$E:$E,$E1273,purchase!$G:$G,"&gt;="&amp;$F1273,purchase!$G:$G,"&lt;="&amp;$G1273))</f>
        <v/>
      </c>
      <c r="L1273" s="4" t="n"/>
      <c r="M1273" s="4" t="n"/>
      <c r="N1273" s="10">
        <f>IF(M1273="","",SUMIFS(purchase!$N:$N,purchase!$C:$C,$C1273,purchase!$E:$E,$E1273,purchase!$G:$G,"&gt;="&amp;$F1273,purchase!$G:$G,"&lt;="&amp;$G1273))</f>
        <v/>
      </c>
      <c r="O1273" s="10">
        <f>IF(M1273="","",M1273-N1273)</f>
        <v/>
      </c>
      <c r="P1273" s="11">
        <f>IF(M1273=0,"",N1273/M1273)</f>
        <v/>
      </c>
      <c r="Q1273" s="12">
        <f>IF(OR(G1273="",O1273=""),"",
IF(AND(G1273&lt;TODAY(),O1273&gt;0),"YES","NO"))</f>
        <v/>
      </c>
      <c r="R1273" s="13" t="n"/>
      <c r="S1273" s="14" t="n"/>
      <c r="T1273" s="15">
        <f>IF(Q1273="YES", IF(R1273="Company",L1273*(1+S1273),IF(R1273="Vendor",L1273*(1-S1273),"")),"")</f>
        <v/>
      </c>
      <c r="U1273" s="15">
        <f>IF(Q1273="YES",O1273*T1273,"")</f>
        <v/>
      </c>
      <c r="V1273" s="16" t="n"/>
      <c r="W1273" s="17">
        <f>IF(Q1273="YES",G1273+V1273,"")</f>
        <v/>
      </c>
      <c r="X1273" s="18">
        <f>IF(Q1273="YES",IF(TODAY()&gt;W1273,"OVERDUE","WITHIN TIME"),"")</f>
        <v/>
      </c>
    </row>
    <row r="1274">
      <c r="A1274" s="3" t="n">
        <v>1270</v>
      </c>
      <c r="B1274" s="4" t="n"/>
      <c r="C1274" s="4" t="n"/>
      <c r="D1274" s="5">
        <f>IF(E1274="NRFC","Natural Rubber Field Coagulam","")</f>
        <v/>
      </c>
      <c r="E1274" s="4" t="n"/>
      <c r="F1274" s="6" t="n"/>
      <c r="G1274" s="6" t="n"/>
      <c r="H1274" s="7">
        <f>IF(G1274="","",G1274-TODAY())</f>
        <v/>
      </c>
      <c r="I1274" s="8">
        <f>IF(G1274="","",
IF(G1274&lt;TODAY(),
IF(O1274&gt;0,"Violated","Completed"),
IF(H1274&lt;=7,"Expiring Soon",
"Active")))</f>
        <v/>
      </c>
      <c r="J1274" s="8">
        <f>IF(C1274="","",COUNTIFS(purchase!$C:$C,$C1274,purchase!$E:$E,$E1274,purchase!$G:$G,"&gt;="&amp;$F1274,purchase!$G:$G,"&lt;="&amp;$G1274))</f>
        <v/>
      </c>
      <c r="K1274" s="9">
        <f>IF(COUNTIFS(purchase!$C:$C,$C1274,purchase!$E:$E,$E1274,purchase!$G:$G,"&gt;="&amp;$F1274,purchase!$G:$G,"&lt;="&amp;$G1274)=0,"",_xlfn.MAXIFS(purchase!$G:$G,purchase!$C:$C,$C1274,purchase!$E:$E,$E1274,purchase!$G:$G,"&gt;="&amp;$F1274,purchase!$G:$G,"&lt;="&amp;$G1274))</f>
        <v/>
      </c>
      <c r="L1274" s="4" t="n"/>
      <c r="M1274" s="4" t="n"/>
      <c r="N1274" s="10">
        <f>IF(M1274="","",SUMIFS(purchase!$N:$N,purchase!$C:$C,$C1274,purchase!$E:$E,$E1274,purchase!$G:$G,"&gt;="&amp;$F1274,purchase!$G:$G,"&lt;="&amp;$G1274))</f>
        <v/>
      </c>
      <c r="O1274" s="10">
        <f>IF(M1274="","",M1274-N1274)</f>
        <v/>
      </c>
      <c r="P1274" s="11">
        <f>IF(M1274=0,"",N1274/M1274)</f>
        <v/>
      </c>
      <c r="Q1274" s="12">
        <f>IF(OR(G1274="",O1274=""),"",
IF(AND(G1274&lt;TODAY(),O1274&gt;0),"YES","NO"))</f>
        <v/>
      </c>
      <c r="R1274" s="13" t="n"/>
      <c r="S1274" s="14" t="n"/>
      <c r="T1274" s="15">
        <f>IF(Q1274="YES", IF(R1274="Company",L1274*(1+S1274),IF(R1274="Vendor",L1274*(1-S1274),"")),"")</f>
        <v/>
      </c>
      <c r="U1274" s="15">
        <f>IF(Q1274="YES",O1274*T1274,"")</f>
        <v/>
      </c>
      <c r="V1274" s="16" t="n"/>
      <c r="W1274" s="17">
        <f>IF(Q1274="YES",G1274+V1274,"")</f>
        <v/>
      </c>
      <c r="X1274" s="18">
        <f>IF(Q1274="YES",IF(TODAY()&gt;W1274,"OVERDUE","WITHIN TIME"),"")</f>
        <v/>
      </c>
    </row>
    <row r="1275">
      <c r="A1275" s="3" t="n">
        <v>1271</v>
      </c>
      <c r="B1275" s="4" t="n"/>
      <c r="C1275" s="4" t="n"/>
      <c r="D1275" s="5">
        <f>IF(E1275="NRFC","Natural Rubber Field Coagulam","")</f>
        <v/>
      </c>
      <c r="E1275" s="4" t="n"/>
      <c r="F1275" s="6" t="n"/>
      <c r="G1275" s="6" t="n"/>
      <c r="H1275" s="7">
        <f>IF(G1275="","",G1275-TODAY())</f>
        <v/>
      </c>
      <c r="I1275" s="8">
        <f>IF(G1275="","",
IF(G1275&lt;TODAY(),
IF(O1275&gt;0,"Violated","Completed"),
IF(H1275&lt;=7,"Expiring Soon",
"Active")))</f>
        <v/>
      </c>
      <c r="J1275" s="8">
        <f>IF(C1275="","",COUNTIFS(purchase!$C:$C,$C1275,purchase!$E:$E,$E1275,purchase!$G:$G,"&gt;="&amp;$F1275,purchase!$G:$G,"&lt;="&amp;$G1275))</f>
        <v/>
      </c>
      <c r="K1275" s="9">
        <f>IF(COUNTIFS(purchase!$C:$C,$C1275,purchase!$E:$E,$E1275,purchase!$G:$G,"&gt;="&amp;$F1275,purchase!$G:$G,"&lt;="&amp;$G1275)=0,"",_xlfn.MAXIFS(purchase!$G:$G,purchase!$C:$C,$C1275,purchase!$E:$E,$E1275,purchase!$G:$G,"&gt;="&amp;$F1275,purchase!$G:$G,"&lt;="&amp;$G1275))</f>
        <v/>
      </c>
      <c r="L1275" s="4" t="n"/>
      <c r="M1275" s="4" t="n"/>
      <c r="N1275" s="10">
        <f>IF(M1275="","",SUMIFS(purchase!$N:$N,purchase!$C:$C,$C1275,purchase!$E:$E,$E1275,purchase!$G:$G,"&gt;="&amp;$F1275,purchase!$G:$G,"&lt;="&amp;$G1275))</f>
        <v/>
      </c>
      <c r="O1275" s="10">
        <f>IF(M1275="","",M1275-N1275)</f>
        <v/>
      </c>
      <c r="P1275" s="11">
        <f>IF(M1275=0,"",N1275/M1275)</f>
        <v/>
      </c>
      <c r="Q1275" s="12">
        <f>IF(OR(G1275="",O1275=""),"",
IF(AND(G1275&lt;TODAY(),O1275&gt;0),"YES","NO"))</f>
        <v/>
      </c>
      <c r="R1275" s="13" t="n"/>
      <c r="S1275" s="14" t="n"/>
      <c r="T1275" s="15">
        <f>IF(Q1275="YES", IF(R1275="Company",L1275*(1+S1275),IF(R1275="Vendor",L1275*(1-S1275),"")),"")</f>
        <v/>
      </c>
      <c r="U1275" s="15">
        <f>IF(Q1275="YES",O1275*T1275,"")</f>
        <v/>
      </c>
      <c r="V1275" s="16" t="n"/>
      <c r="W1275" s="17">
        <f>IF(Q1275="YES",G1275+V1275,"")</f>
        <v/>
      </c>
      <c r="X1275" s="18">
        <f>IF(Q1275="YES",IF(TODAY()&gt;W1275,"OVERDUE","WITHIN TIME"),"")</f>
        <v/>
      </c>
    </row>
    <row r="1276">
      <c r="A1276" s="3" t="n">
        <v>1272</v>
      </c>
      <c r="B1276" s="4" t="n"/>
      <c r="C1276" s="4" t="n"/>
      <c r="D1276" s="5">
        <f>IF(E1276="NRFC","Natural Rubber Field Coagulam","")</f>
        <v/>
      </c>
      <c r="E1276" s="4" t="n"/>
      <c r="F1276" s="6" t="n"/>
      <c r="G1276" s="6" t="n"/>
      <c r="H1276" s="7">
        <f>IF(G1276="","",G1276-TODAY())</f>
        <v/>
      </c>
      <c r="I1276" s="8">
        <f>IF(G1276="","",
IF(G1276&lt;TODAY(),
IF(O1276&gt;0,"Violated","Completed"),
IF(H1276&lt;=7,"Expiring Soon",
"Active")))</f>
        <v/>
      </c>
      <c r="J1276" s="8">
        <f>IF(C1276="","",COUNTIFS(purchase!$C:$C,$C1276,purchase!$E:$E,$E1276,purchase!$G:$G,"&gt;="&amp;$F1276,purchase!$G:$G,"&lt;="&amp;$G1276))</f>
        <v/>
      </c>
      <c r="K1276" s="9">
        <f>IF(COUNTIFS(purchase!$C:$C,$C1276,purchase!$E:$E,$E1276,purchase!$G:$G,"&gt;="&amp;$F1276,purchase!$G:$G,"&lt;="&amp;$G1276)=0,"",_xlfn.MAXIFS(purchase!$G:$G,purchase!$C:$C,$C1276,purchase!$E:$E,$E1276,purchase!$G:$G,"&gt;="&amp;$F1276,purchase!$G:$G,"&lt;="&amp;$G1276))</f>
        <v/>
      </c>
      <c r="L1276" s="4" t="n"/>
      <c r="M1276" s="4" t="n"/>
      <c r="N1276" s="10">
        <f>IF(M1276="","",SUMIFS(purchase!$N:$N,purchase!$C:$C,$C1276,purchase!$E:$E,$E1276,purchase!$G:$G,"&gt;="&amp;$F1276,purchase!$G:$G,"&lt;="&amp;$G1276))</f>
        <v/>
      </c>
      <c r="O1276" s="10">
        <f>IF(M1276="","",M1276-N1276)</f>
        <v/>
      </c>
      <c r="P1276" s="11">
        <f>IF(M1276=0,"",N1276/M1276)</f>
        <v/>
      </c>
      <c r="Q1276" s="12">
        <f>IF(OR(G1276="",O1276=""),"",
IF(AND(G1276&lt;TODAY(),O1276&gt;0),"YES","NO"))</f>
        <v/>
      </c>
      <c r="R1276" s="13" t="n"/>
      <c r="S1276" s="14" t="n"/>
      <c r="T1276" s="15">
        <f>IF(Q1276="YES", IF(R1276="Company",L1276*(1+S1276),IF(R1276="Vendor",L1276*(1-S1276),"")),"")</f>
        <v/>
      </c>
      <c r="U1276" s="15">
        <f>IF(Q1276="YES",O1276*T1276,"")</f>
        <v/>
      </c>
      <c r="V1276" s="16" t="n"/>
      <c r="W1276" s="17">
        <f>IF(Q1276="YES",G1276+V1276,"")</f>
        <v/>
      </c>
      <c r="X1276" s="18">
        <f>IF(Q1276="YES",IF(TODAY()&gt;W1276,"OVERDUE","WITHIN TIME"),"")</f>
        <v/>
      </c>
    </row>
    <row r="1277">
      <c r="A1277" s="3" t="n">
        <v>1273</v>
      </c>
      <c r="B1277" s="4" t="n"/>
      <c r="C1277" s="4" t="n"/>
      <c r="D1277" s="5">
        <f>IF(E1277="NRFC","Natural Rubber Field Coagulam","")</f>
        <v/>
      </c>
      <c r="E1277" s="4" t="n"/>
      <c r="F1277" s="6" t="n"/>
      <c r="G1277" s="6" t="n"/>
      <c r="H1277" s="7">
        <f>IF(G1277="","",G1277-TODAY())</f>
        <v/>
      </c>
      <c r="I1277" s="8">
        <f>IF(G1277="","",
IF(G1277&lt;TODAY(),
IF(O1277&gt;0,"Violated","Completed"),
IF(H1277&lt;=7,"Expiring Soon",
"Active")))</f>
        <v/>
      </c>
      <c r="J1277" s="8">
        <f>IF(C1277="","",COUNTIFS(purchase!$C:$C,$C1277,purchase!$E:$E,$E1277,purchase!$G:$G,"&gt;="&amp;$F1277,purchase!$G:$G,"&lt;="&amp;$G1277))</f>
        <v/>
      </c>
      <c r="K1277" s="9">
        <f>IF(COUNTIFS(purchase!$C:$C,$C1277,purchase!$E:$E,$E1277,purchase!$G:$G,"&gt;="&amp;$F1277,purchase!$G:$G,"&lt;="&amp;$G1277)=0,"",_xlfn.MAXIFS(purchase!$G:$G,purchase!$C:$C,$C1277,purchase!$E:$E,$E1277,purchase!$G:$G,"&gt;="&amp;$F1277,purchase!$G:$G,"&lt;="&amp;$G1277))</f>
        <v/>
      </c>
      <c r="L1277" s="4" t="n"/>
      <c r="M1277" s="4" t="n"/>
      <c r="N1277" s="10">
        <f>IF(M1277="","",SUMIFS(purchase!$N:$N,purchase!$C:$C,$C1277,purchase!$E:$E,$E1277,purchase!$G:$G,"&gt;="&amp;$F1277,purchase!$G:$G,"&lt;="&amp;$G1277))</f>
        <v/>
      </c>
      <c r="O1277" s="10">
        <f>IF(M1277="","",M1277-N1277)</f>
        <v/>
      </c>
      <c r="P1277" s="11">
        <f>IF(M1277=0,"",N1277/M1277)</f>
        <v/>
      </c>
      <c r="Q1277" s="12">
        <f>IF(OR(G1277="",O1277=""),"",
IF(AND(G1277&lt;TODAY(),O1277&gt;0),"YES","NO"))</f>
        <v/>
      </c>
      <c r="R1277" s="13" t="n"/>
      <c r="S1277" s="14" t="n"/>
      <c r="T1277" s="15">
        <f>IF(Q1277="YES", IF(R1277="Company",L1277*(1+S1277),IF(R1277="Vendor",L1277*(1-S1277),"")),"")</f>
        <v/>
      </c>
      <c r="U1277" s="15">
        <f>IF(Q1277="YES",O1277*T1277,"")</f>
        <v/>
      </c>
      <c r="V1277" s="16" t="n"/>
      <c r="W1277" s="17">
        <f>IF(Q1277="YES",G1277+V1277,"")</f>
        <v/>
      </c>
      <c r="X1277" s="18">
        <f>IF(Q1277="YES",IF(TODAY()&gt;W1277,"OVERDUE","WITHIN TIME"),"")</f>
        <v/>
      </c>
    </row>
    <row r="1278">
      <c r="A1278" s="3" t="n">
        <v>1274</v>
      </c>
      <c r="B1278" s="4" t="n"/>
      <c r="C1278" s="4" t="n"/>
      <c r="D1278" s="5">
        <f>IF(E1278="NRFC","Natural Rubber Field Coagulam","")</f>
        <v/>
      </c>
      <c r="E1278" s="4" t="n"/>
      <c r="F1278" s="6" t="n"/>
      <c r="G1278" s="6" t="n"/>
      <c r="H1278" s="7">
        <f>IF(G1278="","",G1278-TODAY())</f>
        <v/>
      </c>
      <c r="I1278" s="8">
        <f>IF(G1278="","",
IF(G1278&lt;TODAY(),
IF(O1278&gt;0,"Violated","Completed"),
IF(H1278&lt;=7,"Expiring Soon",
"Active")))</f>
        <v/>
      </c>
      <c r="J1278" s="8">
        <f>IF(C1278="","",COUNTIFS(purchase!$C:$C,$C1278,purchase!$E:$E,$E1278,purchase!$G:$G,"&gt;="&amp;$F1278,purchase!$G:$G,"&lt;="&amp;$G1278))</f>
        <v/>
      </c>
      <c r="K1278" s="9">
        <f>IF(COUNTIFS(purchase!$C:$C,$C1278,purchase!$E:$E,$E1278,purchase!$G:$G,"&gt;="&amp;$F1278,purchase!$G:$G,"&lt;="&amp;$G1278)=0,"",_xlfn.MAXIFS(purchase!$G:$G,purchase!$C:$C,$C1278,purchase!$E:$E,$E1278,purchase!$G:$G,"&gt;="&amp;$F1278,purchase!$G:$G,"&lt;="&amp;$G1278))</f>
        <v/>
      </c>
      <c r="L1278" s="4" t="n"/>
      <c r="M1278" s="4" t="n"/>
      <c r="N1278" s="10">
        <f>IF(M1278="","",SUMIFS(purchase!$N:$N,purchase!$C:$C,$C1278,purchase!$E:$E,$E1278,purchase!$G:$G,"&gt;="&amp;$F1278,purchase!$G:$G,"&lt;="&amp;$G1278))</f>
        <v/>
      </c>
      <c r="O1278" s="10">
        <f>IF(M1278="","",M1278-N1278)</f>
        <v/>
      </c>
      <c r="P1278" s="11">
        <f>IF(M1278=0,"",N1278/M1278)</f>
        <v/>
      </c>
      <c r="Q1278" s="12">
        <f>IF(OR(G1278="",O1278=""),"",
IF(AND(G1278&lt;TODAY(),O1278&gt;0),"YES","NO"))</f>
        <v/>
      </c>
      <c r="R1278" s="13" t="n"/>
      <c r="S1278" s="14" t="n"/>
      <c r="T1278" s="15">
        <f>IF(Q1278="YES", IF(R1278="Company",L1278*(1+S1278),IF(R1278="Vendor",L1278*(1-S1278),"")),"")</f>
        <v/>
      </c>
      <c r="U1278" s="15">
        <f>IF(Q1278="YES",O1278*T1278,"")</f>
        <v/>
      </c>
      <c r="V1278" s="16" t="n"/>
      <c r="W1278" s="17">
        <f>IF(Q1278="YES",G1278+V1278,"")</f>
        <v/>
      </c>
      <c r="X1278" s="18">
        <f>IF(Q1278="YES",IF(TODAY()&gt;W1278,"OVERDUE","WITHIN TIME"),"")</f>
        <v/>
      </c>
    </row>
    <row r="1279">
      <c r="A1279" s="3" t="n">
        <v>1275</v>
      </c>
      <c r="B1279" s="4" t="n"/>
      <c r="C1279" s="4" t="n"/>
      <c r="D1279" s="5">
        <f>IF(E1279="NRFC","Natural Rubber Field Coagulam","")</f>
        <v/>
      </c>
      <c r="E1279" s="4" t="n"/>
      <c r="F1279" s="6" t="n"/>
      <c r="G1279" s="6" t="n"/>
      <c r="H1279" s="7">
        <f>IF(G1279="","",G1279-TODAY())</f>
        <v/>
      </c>
      <c r="I1279" s="8">
        <f>IF(G1279="","",
IF(G1279&lt;TODAY(),
IF(O1279&gt;0,"Violated","Completed"),
IF(H1279&lt;=7,"Expiring Soon",
"Active")))</f>
        <v/>
      </c>
      <c r="J1279" s="8">
        <f>IF(C1279="","",COUNTIFS(purchase!$C:$C,$C1279,purchase!$E:$E,$E1279,purchase!$G:$G,"&gt;="&amp;$F1279,purchase!$G:$G,"&lt;="&amp;$G1279))</f>
        <v/>
      </c>
      <c r="K1279" s="9">
        <f>IF(COUNTIFS(purchase!$C:$C,$C1279,purchase!$E:$E,$E1279,purchase!$G:$G,"&gt;="&amp;$F1279,purchase!$G:$G,"&lt;="&amp;$G1279)=0,"",_xlfn.MAXIFS(purchase!$G:$G,purchase!$C:$C,$C1279,purchase!$E:$E,$E1279,purchase!$G:$G,"&gt;="&amp;$F1279,purchase!$G:$G,"&lt;="&amp;$G1279))</f>
        <v/>
      </c>
      <c r="L1279" s="4" t="n"/>
      <c r="M1279" s="4" t="n"/>
      <c r="N1279" s="10">
        <f>IF(M1279="","",SUMIFS(purchase!$N:$N,purchase!$C:$C,$C1279,purchase!$E:$E,$E1279,purchase!$G:$G,"&gt;="&amp;$F1279,purchase!$G:$G,"&lt;="&amp;$G1279))</f>
        <v/>
      </c>
      <c r="O1279" s="10">
        <f>IF(M1279="","",M1279-N1279)</f>
        <v/>
      </c>
      <c r="P1279" s="11">
        <f>IF(M1279=0,"",N1279/M1279)</f>
        <v/>
      </c>
      <c r="Q1279" s="12">
        <f>IF(OR(G1279="",O1279=""),"",
IF(AND(G1279&lt;TODAY(),O1279&gt;0),"YES","NO"))</f>
        <v/>
      </c>
      <c r="R1279" s="13" t="n"/>
      <c r="S1279" s="14" t="n"/>
      <c r="T1279" s="15">
        <f>IF(Q1279="YES", IF(R1279="Company",L1279*(1+S1279),IF(R1279="Vendor",L1279*(1-S1279),"")),"")</f>
        <v/>
      </c>
      <c r="U1279" s="15">
        <f>IF(Q1279="YES",O1279*T1279,"")</f>
        <v/>
      </c>
      <c r="V1279" s="16" t="n"/>
      <c r="W1279" s="17">
        <f>IF(Q1279="YES",G1279+V1279,"")</f>
        <v/>
      </c>
      <c r="X1279" s="18">
        <f>IF(Q1279="YES",IF(TODAY()&gt;W1279,"OVERDUE","WITHIN TIME"),"")</f>
        <v/>
      </c>
    </row>
    <row r="1280">
      <c r="A1280" s="3" t="n">
        <v>1276</v>
      </c>
      <c r="B1280" s="4" t="n"/>
      <c r="C1280" s="4" t="n"/>
      <c r="D1280" s="5">
        <f>IF(E1280="NRFC","Natural Rubber Field Coagulam","")</f>
        <v/>
      </c>
      <c r="E1280" s="4" t="n"/>
      <c r="F1280" s="6" t="n"/>
      <c r="G1280" s="6" t="n"/>
      <c r="H1280" s="7">
        <f>IF(G1280="","",G1280-TODAY())</f>
        <v/>
      </c>
      <c r="I1280" s="8">
        <f>IF(G1280="","",
IF(G1280&lt;TODAY(),
IF(O1280&gt;0,"Violated","Completed"),
IF(H1280&lt;=7,"Expiring Soon",
"Active")))</f>
        <v/>
      </c>
      <c r="J1280" s="8">
        <f>IF(C1280="","",COUNTIFS(purchase!$C:$C,$C1280,purchase!$E:$E,$E1280,purchase!$G:$G,"&gt;="&amp;$F1280,purchase!$G:$G,"&lt;="&amp;$G1280))</f>
        <v/>
      </c>
      <c r="K1280" s="9">
        <f>IF(COUNTIFS(purchase!$C:$C,$C1280,purchase!$E:$E,$E1280,purchase!$G:$G,"&gt;="&amp;$F1280,purchase!$G:$G,"&lt;="&amp;$G1280)=0,"",_xlfn.MAXIFS(purchase!$G:$G,purchase!$C:$C,$C1280,purchase!$E:$E,$E1280,purchase!$G:$G,"&gt;="&amp;$F1280,purchase!$G:$G,"&lt;="&amp;$G1280))</f>
        <v/>
      </c>
      <c r="L1280" s="4" t="n"/>
      <c r="M1280" s="4" t="n"/>
      <c r="N1280" s="10">
        <f>IF(M1280="","",SUMIFS(purchase!$N:$N,purchase!$C:$C,$C1280,purchase!$E:$E,$E1280,purchase!$G:$G,"&gt;="&amp;$F1280,purchase!$G:$G,"&lt;="&amp;$G1280))</f>
        <v/>
      </c>
      <c r="O1280" s="10">
        <f>IF(M1280="","",M1280-N1280)</f>
        <v/>
      </c>
      <c r="P1280" s="11">
        <f>IF(M1280=0,"",N1280/M1280)</f>
        <v/>
      </c>
      <c r="Q1280" s="12">
        <f>IF(OR(G1280="",O1280=""),"",
IF(AND(G1280&lt;TODAY(),O1280&gt;0),"YES","NO"))</f>
        <v/>
      </c>
      <c r="R1280" s="13" t="n"/>
      <c r="S1280" s="14" t="n"/>
      <c r="T1280" s="15">
        <f>IF(Q1280="YES", IF(R1280="Company",L1280*(1+S1280),IF(R1280="Vendor",L1280*(1-S1280),"")),"")</f>
        <v/>
      </c>
      <c r="U1280" s="15">
        <f>IF(Q1280="YES",O1280*T1280,"")</f>
        <v/>
      </c>
      <c r="V1280" s="16" t="n"/>
      <c r="W1280" s="17">
        <f>IF(Q1280="YES",G1280+V1280,"")</f>
        <v/>
      </c>
      <c r="X1280" s="18">
        <f>IF(Q1280="YES",IF(TODAY()&gt;W1280,"OVERDUE","WITHIN TIME"),"")</f>
        <v/>
      </c>
    </row>
    <row r="1281">
      <c r="A1281" s="3" t="n">
        <v>1277</v>
      </c>
      <c r="B1281" s="4" t="n"/>
      <c r="C1281" s="4" t="n"/>
      <c r="D1281" s="5">
        <f>IF(E1281="NRFC","Natural Rubber Field Coagulam","")</f>
        <v/>
      </c>
      <c r="E1281" s="4" t="n"/>
      <c r="F1281" s="6" t="n"/>
      <c r="G1281" s="6" t="n"/>
      <c r="H1281" s="7">
        <f>IF(G1281="","",G1281-TODAY())</f>
        <v/>
      </c>
      <c r="I1281" s="8">
        <f>IF(G1281="","",
IF(G1281&lt;TODAY(),
IF(O1281&gt;0,"Violated","Completed"),
IF(H1281&lt;=7,"Expiring Soon",
"Active")))</f>
        <v/>
      </c>
      <c r="J1281" s="8">
        <f>IF(C1281="","",COUNTIFS(purchase!$C:$C,$C1281,purchase!$E:$E,$E1281,purchase!$G:$G,"&gt;="&amp;$F1281,purchase!$G:$G,"&lt;="&amp;$G1281))</f>
        <v/>
      </c>
      <c r="K1281" s="9">
        <f>IF(COUNTIFS(purchase!$C:$C,$C1281,purchase!$E:$E,$E1281,purchase!$G:$G,"&gt;="&amp;$F1281,purchase!$G:$G,"&lt;="&amp;$G1281)=0,"",_xlfn.MAXIFS(purchase!$G:$G,purchase!$C:$C,$C1281,purchase!$E:$E,$E1281,purchase!$G:$G,"&gt;="&amp;$F1281,purchase!$G:$G,"&lt;="&amp;$G1281))</f>
        <v/>
      </c>
      <c r="L1281" s="4" t="n"/>
      <c r="M1281" s="4" t="n"/>
      <c r="N1281" s="10">
        <f>IF(M1281="","",SUMIFS(purchase!$N:$N,purchase!$C:$C,$C1281,purchase!$E:$E,$E1281,purchase!$G:$G,"&gt;="&amp;$F1281,purchase!$G:$G,"&lt;="&amp;$G1281))</f>
        <v/>
      </c>
      <c r="O1281" s="10">
        <f>IF(M1281="","",M1281-N1281)</f>
        <v/>
      </c>
      <c r="P1281" s="11">
        <f>IF(M1281=0,"",N1281/M1281)</f>
        <v/>
      </c>
      <c r="Q1281" s="12">
        <f>IF(OR(G1281="",O1281=""),"",
IF(AND(G1281&lt;TODAY(),O1281&gt;0),"YES","NO"))</f>
        <v/>
      </c>
      <c r="R1281" s="13" t="n"/>
      <c r="S1281" s="14" t="n"/>
      <c r="T1281" s="15">
        <f>IF(Q1281="YES", IF(R1281="Company",L1281*(1+S1281),IF(R1281="Vendor",L1281*(1-S1281),"")),"")</f>
        <v/>
      </c>
      <c r="U1281" s="15">
        <f>IF(Q1281="YES",O1281*T1281,"")</f>
        <v/>
      </c>
      <c r="V1281" s="16" t="n"/>
      <c r="W1281" s="17">
        <f>IF(Q1281="YES",G1281+V1281,"")</f>
        <v/>
      </c>
      <c r="X1281" s="18">
        <f>IF(Q1281="YES",IF(TODAY()&gt;W1281,"OVERDUE","WITHIN TIME"),"")</f>
        <v/>
      </c>
    </row>
    <row r="1282">
      <c r="A1282" s="3" t="n">
        <v>1278</v>
      </c>
      <c r="B1282" s="4" t="n"/>
      <c r="C1282" s="4" t="n"/>
      <c r="D1282" s="5">
        <f>IF(E1282="NRFC","Natural Rubber Field Coagulam","")</f>
        <v/>
      </c>
      <c r="E1282" s="4" t="n"/>
      <c r="F1282" s="6" t="n"/>
      <c r="G1282" s="6" t="n"/>
      <c r="H1282" s="7">
        <f>IF(G1282="","",G1282-TODAY())</f>
        <v/>
      </c>
      <c r="I1282" s="8">
        <f>IF(G1282="","",
IF(G1282&lt;TODAY(),
IF(O1282&gt;0,"Violated","Completed"),
IF(H1282&lt;=7,"Expiring Soon",
"Active")))</f>
        <v/>
      </c>
      <c r="J1282" s="8">
        <f>IF(C1282="","",COUNTIFS(purchase!$C:$C,$C1282,purchase!$E:$E,$E1282,purchase!$G:$G,"&gt;="&amp;$F1282,purchase!$G:$G,"&lt;="&amp;$G1282))</f>
        <v/>
      </c>
      <c r="K1282" s="9">
        <f>IF(COUNTIFS(purchase!$C:$C,$C1282,purchase!$E:$E,$E1282,purchase!$G:$G,"&gt;="&amp;$F1282,purchase!$G:$G,"&lt;="&amp;$G1282)=0,"",_xlfn.MAXIFS(purchase!$G:$G,purchase!$C:$C,$C1282,purchase!$E:$E,$E1282,purchase!$G:$G,"&gt;="&amp;$F1282,purchase!$G:$G,"&lt;="&amp;$G1282))</f>
        <v/>
      </c>
      <c r="L1282" s="4" t="n"/>
      <c r="M1282" s="4" t="n"/>
      <c r="N1282" s="10">
        <f>IF(M1282="","",SUMIFS(purchase!$N:$N,purchase!$C:$C,$C1282,purchase!$E:$E,$E1282,purchase!$G:$G,"&gt;="&amp;$F1282,purchase!$G:$G,"&lt;="&amp;$G1282))</f>
        <v/>
      </c>
      <c r="O1282" s="10">
        <f>IF(M1282="","",M1282-N1282)</f>
        <v/>
      </c>
      <c r="P1282" s="11">
        <f>IF(M1282=0,"",N1282/M1282)</f>
        <v/>
      </c>
      <c r="Q1282" s="12">
        <f>IF(OR(G1282="",O1282=""),"",
IF(AND(G1282&lt;TODAY(),O1282&gt;0),"YES","NO"))</f>
        <v/>
      </c>
      <c r="R1282" s="13" t="n"/>
      <c r="S1282" s="14" t="n"/>
      <c r="T1282" s="15">
        <f>IF(Q1282="YES", IF(R1282="Company",L1282*(1+S1282),IF(R1282="Vendor",L1282*(1-S1282),"")),"")</f>
        <v/>
      </c>
      <c r="U1282" s="15">
        <f>IF(Q1282="YES",O1282*T1282,"")</f>
        <v/>
      </c>
      <c r="V1282" s="16" t="n"/>
      <c r="W1282" s="17">
        <f>IF(Q1282="YES",G1282+V1282,"")</f>
        <v/>
      </c>
      <c r="X1282" s="18">
        <f>IF(Q1282="YES",IF(TODAY()&gt;W1282,"OVERDUE","WITHIN TIME"),"")</f>
        <v/>
      </c>
    </row>
    <row r="1283">
      <c r="A1283" s="3" t="n">
        <v>1279</v>
      </c>
      <c r="B1283" s="4" t="n"/>
      <c r="C1283" s="4" t="n"/>
      <c r="D1283" s="5">
        <f>IF(E1283="NRFC","Natural Rubber Field Coagulam","")</f>
        <v/>
      </c>
      <c r="E1283" s="4" t="n"/>
      <c r="F1283" s="6" t="n"/>
      <c r="G1283" s="6" t="n"/>
      <c r="H1283" s="7">
        <f>IF(G1283="","",G1283-TODAY())</f>
        <v/>
      </c>
      <c r="I1283" s="8">
        <f>IF(G1283="","",
IF(G1283&lt;TODAY(),
IF(O1283&gt;0,"Violated","Completed"),
IF(H1283&lt;=7,"Expiring Soon",
"Active")))</f>
        <v/>
      </c>
      <c r="J1283" s="8">
        <f>IF(C1283="","",COUNTIFS(purchase!$C:$C,$C1283,purchase!$E:$E,$E1283,purchase!$G:$G,"&gt;="&amp;$F1283,purchase!$G:$G,"&lt;="&amp;$G1283))</f>
        <v/>
      </c>
      <c r="K1283" s="9">
        <f>IF(COUNTIFS(purchase!$C:$C,$C1283,purchase!$E:$E,$E1283,purchase!$G:$G,"&gt;="&amp;$F1283,purchase!$G:$G,"&lt;="&amp;$G1283)=0,"",_xlfn.MAXIFS(purchase!$G:$G,purchase!$C:$C,$C1283,purchase!$E:$E,$E1283,purchase!$G:$G,"&gt;="&amp;$F1283,purchase!$G:$G,"&lt;="&amp;$G1283))</f>
        <v/>
      </c>
      <c r="L1283" s="4" t="n"/>
      <c r="M1283" s="4" t="n"/>
      <c r="N1283" s="10">
        <f>IF(M1283="","",SUMIFS(purchase!$N:$N,purchase!$C:$C,$C1283,purchase!$E:$E,$E1283,purchase!$G:$G,"&gt;="&amp;$F1283,purchase!$G:$G,"&lt;="&amp;$G1283))</f>
        <v/>
      </c>
      <c r="O1283" s="10">
        <f>IF(M1283="","",M1283-N1283)</f>
        <v/>
      </c>
      <c r="P1283" s="11">
        <f>IF(M1283=0,"",N1283/M1283)</f>
        <v/>
      </c>
      <c r="Q1283" s="12">
        <f>IF(OR(G1283="",O1283=""),"",
IF(AND(G1283&lt;TODAY(),O1283&gt;0),"YES","NO"))</f>
        <v/>
      </c>
      <c r="R1283" s="13" t="n"/>
      <c r="S1283" s="14" t="n"/>
      <c r="T1283" s="15">
        <f>IF(Q1283="YES", IF(R1283="Company",L1283*(1+S1283),IF(R1283="Vendor",L1283*(1-S1283),"")),"")</f>
        <v/>
      </c>
      <c r="U1283" s="15">
        <f>IF(Q1283="YES",O1283*T1283,"")</f>
        <v/>
      </c>
      <c r="V1283" s="16" t="n"/>
      <c r="W1283" s="17">
        <f>IF(Q1283="YES",G1283+V1283,"")</f>
        <v/>
      </c>
      <c r="X1283" s="18">
        <f>IF(Q1283="YES",IF(TODAY()&gt;W1283,"OVERDUE","WITHIN TIME"),"")</f>
        <v/>
      </c>
    </row>
    <row r="1284">
      <c r="A1284" s="3" t="n">
        <v>1280</v>
      </c>
      <c r="B1284" s="4" t="n"/>
      <c r="C1284" s="4" t="n"/>
      <c r="D1284" s="5">
        <f>IF(E1284="NRFC","Natural Rubber Field Coagulam","")</f>
        <v/>
      </c>
      <c r="E1284" s="4" t="n"/>
      <c r="F1284" s="6" t="n"/>
      <c r="G1284" s="6" t="n"/>
      <c r="H1284" s="7">
        <f>IF(G1284="","",G1284-TODAY())</f>
        <v/>
      </c>
      <c r="I1284" s="8">
        <f>IF(G1284="","",
IF(G1284&lt;TODAY(),
IF(O1284&gt;0,"Violated","Completed"),
IF(H1284&lt;=7,"Expiring Soon",
"Active")))</f>
        <v/>
      </c>
      <c r="J1284" s="8">
        <f>IF(C1284="","",COUNTIFS(purchase!$C:$C,$C1284,purchase!$E:$E,$E1284,purchase!$G:$G,"&gt;="&amp;$F1284,purchase!$G:$G,"&lt;="&amp;$G1284))</f>
        <v/>
      </c>
      <c r="K1284" s="9">
        <f>IF(COUNTIFS(purchase!$C:$C,$C1284,purchase!$E:$E,$E1284,purchase!$G:$G,"&gt;="&amp;$F1284,purchase!$G:$G,"&lt;="&amp;$G1284)=0,"",_xlfn.MAXIFS(purchase!$G:$G,purchase!$C:$C,$C1284,purchase!$E:$E,$E1284,purchase!$G:$G,"&gt;="&amp;$F1284,purchase!$G:$G,"&lt;="&amp;$G1284))</f>
        <v/>
      </c>
      <c r="L1284" s="4" t="n"/>
      <c r="M1284" s="4" t="n"/>
      <c r="N1284" s="10">
        <f>IF(M1284="","",SUMIFS(purchase!$N:$N,purchase!$C:$C,$C1284,purchase!$E:$E,$E1284,purchase!$G:$G,"&gt;="&amp;$F1284,purchase!$G:$G,"&lt;="&amp;$G1284))</f>
        <v/>
      </c>
      <c r="O1284" s="10">
        <f>IF(M1284="","",M1284-N1284)</f>
        <v/>
      </c>
      <c r="P1284" s="11">
        <f>IF(M1284=0,"",N1284/M1284)</f>
        <v/>
      </c>
      <c r="Q1284" s="12">
        <f>IF(OR(G1284="",O1284=""),"",
IF(AND(G1284&lt;TODAY(),O1284&gt;0),"YES","NO"))</f>
        <v/>
      </c>
      <c r="R1284" s="13" t="n"/>
      <c r="S1284" s="14" t="n"/>
      <c r="T1284" s="15">
        <f>IF(Q1284="YES", IF(R1284="Company",L1284*(1+S1284),IF(R1284="Vendor",L1284*(1-S1284),"")),"")</f>
        <v/>
      </c>
      <c r="U1284" s="15">
        <f>IF(Q1284="YES",O1284*T1284,"")</f>
        <v/>
      </c>
      <c r="V1284" s="16" t="n"/>
      <c r="W1284" s="17">
        <f>IF(Q1284="YES",G1284+V1284,"")</f>
        <v/>
      </c>
      <c r="X1284" s="18">
        <f>IF(Q1284="YES",IF(TODAY()&gt;W1284,"OVERDUE","WITHIN TIME"),"")</f>
        <v/>
      </c>
    </row>
    <row r="1285">
      <c r="A1285" s="3" t="n">
        <v>1281</v>
      </c>
      <c r="B1285" s="4" t="n"/>
      <c r="C1285" s="4" t="n"/>
      <c r="D1285" s="5">
        <f>IF(E1285="NRFC","Natural Rubber Field Coagulam","")</f>
        <v/>
      </c>
      <c r="E1285" s="4" t="n"/>
      <c r="F1285" s="6" t="n"/>
      <c r="G1285" s="6" t="n"/>
      <c r="H1285" s="7">
        <f>IF(G1285="","",G1285-TODAY())</f>
        <v/>
      </c>
      <c r="I1285" s="8">
        <f>IF(G1285="","",
IF(G1285&lt;TODAY(),
IF(O1285&gt;0,"Violated","Completed"),
IF(H1285&lt;=7,"Expiring Soon",
"Active")))</f>
        <v/>
      </c>
      <c r="J1285" s="8">
        <f>IF(C1285="","",COUNTIFS(purchase!$C:$C,$C1285,purchase!$E:$E,$E1285,purchase!$G:$G,"&gt;="&amp;$F1285,purchase!$G:$G,"&lt;="&amp;$G1285))</f>
        <v/>
      </c>
      <c r="K1285" s="9">
        <f>IF(COUNTIFS(purchase!$C:$C,$C1285,purchase!$E:$E,$E1285,purchase!$G:$G,"&gt;="&amp;$F1285,purchase!$G:$G,"&lt;="&amp;$G1285)=0,"",_xlfn.MAXIFS(purchase!$G:$G,purchase!$C:$C,$C1285,purchase!$E:$E,$E1285,purchase!$G:$G,"&gt;="&amp;$F1285,purchase!$G:$G,"&lt;="&amp;$G1285))</f>
        <v/>
      </c>
      <c r="L1285" s="4" t="n"/>
      <c r="M1285" s="4" t="n"/>
      <c r="N1285" s="10">
        <f>IF(M1285="","",SUMIFS(purchase!$N:$N,purchase!$C:$C,$C1285,purchase!$E:$E,$E1285,purchase!$G:$G,"&gt;="&amp;$F1285,purchase!$G:$G,"&lt;="&amp;$G1285))</f>
        <v/>
      </c>
      <c r="O1285" s="10">
        <f>IF(M1285="","",M1285-N1285)</f>
        <v/>
      </c>
      <c r="P1285" s="11">
        <f>IF(M1285=0,"",N1285/M1285)</f>
        <v/>
      </c>
      <c r="Q1285" s="12">
        <f>IF(OR(G1285="",O1285=""),"",
IF(AND(G1285&lt;TODAY(),O1285&gt;0),"YES","NO"))</f>
        <v/>
      </c>
      <c r="R1285" s="13" t="n"/>
      <c r="S1285" s="14" t="n"/>
      <c r="T1285" s="15">
        <f>IF(Q1285="YES", IF(R1285="Company",L1285*(1+S1285),IF(R1285="Vendor",L1285*(1-S1285),"")),"")</f>
        <v/>
      </c>
      <c r="U1285" s="15">
        <f>IF(Q1285="YES",O1285*T1285,"")</f>
        <v/>
      </c>
      <c r="V1285" s="16" t="n"/>
      <c r="W1285" s="17">
        <f>IF(Q1285="YES",G1285+V1285,"")</f>
        <v/>
      </c>
      <c r="X1285" s="18">
        <f>IF(Q1285="YES",IF(TODAY()&gt;W1285,"OVERDUE","WITHIN TIME"),"")</f>
        <v/>
      </c>
    </row>
    <row r="1286">
      <c r="A1286" s="3" t="n">
        <v>1282</v>
      </c>
      <c r="B1286" s="4" t="n"/>
      <c r="C1286" s="4" t="n"/>
      <c r="D1286" s="5">
        <f>IF(E1286="NRFC","Natural Rubber Field Coagulam","")</f>
        <v/>
      </c>
      <c r="E1286" s="4" t="n"/>
      <c r="F1286" s="6" t="n"/>
      <c r="G1286" s="6" t="n"/>
      <c r="H1286" s="7">
        <f>IF(G1286="","",G1286-TODAY())</f>
        <v/>
      </c>
      <c r="I1286" s="8">
        <f>IF(G1286="","",
IF(G1286&lt;TODAY(),
IF(O1286&gt;0,"Violated","Completed"),
IF(H1286&lt;=7,"Expiring Soon",
"Active")))</f>
        <v/>
      </c>
      <c r="J1286" s="8">
        <f>IF(C1286="","",COUNTIFS(purchase!$C:$C,$C1286,purchase!$E:$E,$E1286,purchase!$G:$G,"&gt;="&amp;$F1286,purchase!$G:$G,"&lt;="&amp;$G1286))</f>
        <v/>
      </c>
      <c r="K1286" s="9">
        <f>IF(COUNTIFS(purchase!$C:$C,$C1286,purchase!$E:$E,$E1286,purchase!$G:$G,"&gt;="&amp;$F1286,purchase!$G:$G,"&lt;="&amp;$G1286)=0,"",_xlfn.MAXIFS(purchase!$G:$G,purchase!$C:$C,$C1286,purchase!$E:$E,$E1286,purchase!$G:$G,"&gt;="&amp;$F1286,purchase!$G:$G,"&lt;="&amp;$G1286))</f>
        <v/>
      </c>
      <c r="L1286" s="4" t="n"/>
      <c r="M1286" s="4" t="n"/>
      <c r="N1286" s="10">
        <f>IF(M1286="","",SUMIFS(purchase!$N:$N,purchase!$C:$C,$C1286,purchase!$E:$E,$E1286,purchase!$G:$G,"&gt;="&amp;$F1286,purchase!$G:$G,"&lt;="&amp;$G1286))</f>
        <v/>
      </c>
      <c r="O1286" s="10">
        <f>IF(M1286="","",M1286-N1286)</f>
        <v/>
      </c>
      <c r="P1286" s="11">
        <f>IF(M1286=0,"",N1286/M1286)</f>
        <v/>
      </c>
      <c r="Q1286" s="12">
        <f>IF(OR(G1286="",O1286=""),"",
IF(AND(G1286&lt;TODAY(),O1286&gt;0),"YES","NO"))</f>
        <v/>
      </c>
      <c r="R1286" s="13" t="n"/>
      <c r="S1286" s="14" t="n"/>
      <c r="T1286" s="15">
        <f>IF(Q1286="YES", IF(R1286="Company",L1286*(1+S1286),IF(R1286="Vendor",L1286*(1-S1286),"")),"")</f>
        <v/>
      </c>
      <c r="U1286" s="15">
        <f>IF(Q1286="YES",O1286*T1286,"")</f>
        <v/>
      </c>
      <c r="V1286" s="16" t="n"/>
      <c r="W1286" s="17">
        <f>IF(Q1286="YES",G1286+V1286,"")</f>
        <v/>
      </c>
      <c r="X1286" s="18">
        <f>IF(Q1286="YES",IF(TODAY()&gt;W1286,"OVERDUE","WITHIN TIME"),"")</f>
        <v/>
      </c>
    </row>
    <row r="1287">
      <c r="A1287" s="3" t="n">
        <v>1283</v>
      </c>
      <c r="B1287" s="4" t="n"/>
      <c r="C1287" s="4" t="n"/>
      <c r="D1287" s="5">
        <f>IF(E1287="NRFC","Natural Rubber Field Coagulam","")</f>
        <v/>
      </c>
      <c r="E1287" s="4" t="n"/>
      <c r="F1287" s="6" t="n"/>
      <c r="G1287" s="6" t="n"/>
      <c r="H1287" s="7">
        <f>IF(G1287="","",G1287-TODAY())</f>
        <v/>
      </c>
      <c r="I1287" s="8">
        <f>IF(G1287="","",
IF(G1287&lt;TODAY(),
IF(O1287&gt;0,"Violated","Completed"),
IF(H1287&lt;=7,"Expiring Soon",
"Active")))</f>
        <v/>
      </c>
      <c r="J1287" s="8">
        <f>IF(C1287="","",COUNTIFS(purchase!$C:$C,$C1287,purchase!$E:$E,$E1287,purchase!$G:$G,"&gt;="&amp;$F1287,purchase!$G:$G,"&lt;="&amp;$G1287))</f>
        <v/>
      </c>
      <c r="K1287" s="9">
        <f>IF(COUNTIFS(purchase!$C:$C,$C1287,purchase!$E:$E,$E1287,purchase!$G:$G,"&gt;="&amp;$F1287,purchase!$G:$G,"&lt;="&amp;$G1287)=0,"",_xlfn.MAXIFS(purchase!$G:$G,purchase!$C:$C,$C1287,purchase!$E:$E,$E1287,purchase!$G:$G,"&gt;="&amp;$F1287,purchase!$G:$G,"&lt;="&amp;$G1287))</f>
        <v/>
      </c>
      <c r="L1287" s="4" t="n"/>
      <c r="M1287" s="4" t="n"/>
      <c r="N1287" s="10">
        <f>IF(M1287="","",SUMIFS(purchase!$N:$N,purchase!$C:$C,$C1287,purchase!$E:$E,$E1287,purchase!$G:$G,"&gt;="&amp;$F1287,purchase!$G:$G,"&lt;="&amp;$G1287))</f>
        <v/>
      </c>
      <c r="O1287" s="10">
        <f>IF(M1287="","",M1287-N1287)</f>
        <v/>
      </c>
      <c r="P1287" s="11">
        <f>IF(M1287=0,"",N1287/M1287)</f>
        <v/>
      </c>
      <c r="Q1287" s="12">
        <f>IF(OR(G1287="",O1287=""),"",
IF(AND(G1287&lt;TODAY(),O1287&gt;0),"YES","NO"))</f>
        <v/>
      </c>
      <c r="R1287" s="13" t="n"/>
      <c r="S1287" s="14" t="n"/>
      <c r="T1287" s="15">
        <f>IF(Q1287="YES", IF(R1287="Company",L1287*(1+S1287),IF(R1287="Vendor",L1287*(1-S1287),"")),"")</f>
        <v/>
      </c>
      <c r="U1287" s="15">
        <f>IF(Q1287="YES",O1287*T1287,"")</f>
        <v/>
      </c>
      <c r="V1287" s="16" t="n"/>
      <c r="W1287" s="17">
        <f>IF(Q1287="YES",G1287+V1287,"")</f>
        <v/>
      </c>
      <c r="X1287" s="18">
        <f>IF(Q1287="YES",IF(TODAY()&gt;W1287,"OVERDUE","WITHIN TIME"),"")</f>
        <v/>
      </c>
    </row>
    <row r="1288">
      <c r="A1288" s="3" t="n">
        <v>1284</v>
      </c>
      <c r="B1288" s="4" t="n"/>
      <c r="C1288" s="4" t="n"/>
      <c r="D1288" s="5">
        <f>IF(E1288="NRFC","Natural Rubber Field Coagulam","")</f>
        <v/>
      </c>
      <c r="E1288" s="4" t="n"/>
      <c r="F1288" s="6" t="n"/>
      <c r="G1288" s="6" t="n"/>
      <c r="H1288" s="7">
        <f>IF(G1288="","",G1288-TODAY())</f>
        <v/>
      </c>
      <c r="I1288" s="8">
        <f>IF(G1288="","",
IF(G1288&lt;TODAY(),
IF(O1288&gt;0,"Violated","Completed"),
IF(H1288&lt;=7,"Expiring Soon",
"Active")))</f>
        <v/>
      </c>
      <c r="J1288" s="8">
        <f>IF(C1288="","",COUNTIFS(purchase!$C:$C,$C1288,purchase!$E:$E,$E1288,purchase!$G:$G,"&gt;="&amp;$F1288,purchase!$G:$G,"&lt;="&amp;$G1288))</f>
        <v/>
      </c>
      <c r="K1288" s="9">
        <f>IF(COUNTIFS(purchase!$C:$C,$C1288,purchase!$E:$E,$E1288,purchase!$G:$G,"&gt;="&amp;$F1288,purchase!$G:$G,"&lt;="&amp;$G1288)=0,"",_xlfn.MAXIFS(purchase!$G:$G,purchase!$C:$C,$C1288,purchase!$E:$E,$E1288,purchase!$G:$G,"&gt;="&amp;$F1288,purchase!$G:$G,"&lt;="&amp;$G1288))</f>
        <v/>
      </c>
      <c r="L1288" s="4" t="n"/>
      <c r="M1288" s="4" t="n"/>
      <c r="N1288" s="10">
        <f>IF(M1288="","",SUMIFS(purchase!$N:$N,purchase!$C:$C,$C1288,purchase!$E:$E,$E1288,purchase!$G:$G,"&gt;="&amp;$F1288,purchase!$G:$G,"&lt;="&amp;$G1288))</f>
        <v/>
      </c>
      <c r="O1288" s="10">
        <f>IF(M1288="","",M1288-N1288)</f>
        <v/>
      </c>
      <c r="P1288" s="11">
        <f>IF(M1288=0,"",N1288/M1288)</f>
        <v/>
      </c>
      <c r="Q1288" s="12">
        <f>IF(OR(G1288="",O1288=""),"",
IF(AND(G1288&lt;TODAY(),O1288&gt;0),"YES","NO"))</f>
        <v/>
      </c>
      <c r="R1288" s="13" t="n"/>
      <c r="S1288" s="14" t="n"/>
      <c r="T1288" s="15">
        <f>IF(Q1288="YES", IF(R1288="Company",L1288*(1+S1288),IF(R1288="Vendor",L1288*(1-S1288),"")),"")</f>
        <v/>
      </c>
      <c r="U1288" s="15">
        <f>IF(Q1288="YES",O1288*T1288,"")</f>
        <v/>
      </c>
      <c r="V1288" s="16" t="n"/>
      <c r="W1288" s="17">
        <f>IF(Q1288="YES",G1288+V1288,"")</f>
        <v/>
      </c>
      <c r="X1288" s="18">
        <f>IF(Q1288="YES",IF(TODAY()&gt;W1288,"OVERDUE","WITHIN TIME"),"")</f>
        <v/>
      </c>
    </row>
    <row r="1289">
      <c r="A1289" s="3" t="n">
        <v>1285</v>
      </c>
      <c r="B1289" s="4" t="n"/>
      <c r="C1289" s="4" t="n"/>
      <c r="D1289" s="5">
        <f>IF(E1289="NRFC","Natural Rubber Field Coagulam","")</f>
        <v/>
      </c>
      <c r="E1289" s="4" t="n"/>
      <c r="F1289" s="6" t="n"/>
      <c r="G1289" s="6" t="n"/>
      <c r="H1289" s="7">
        <f>IF(G1289="","",G1289-TODAY())</f>
        <v/>
      </c>
      <c r="I1289" s="8">
        <f>IF(G1289="","",
IF(G1289&lt;TODAY(),
IF(O1289&gt;0,"Violated","Completed"),
IF(H1289&lt;=7,"Expiring Soon",
"Active")))</f>
        <v/>
      </c>
      <c r="J1289" s="8">
        <f>IF(C1289="","",COUNTIFS(purchase!$C:$C,$C1289,purchase!$E:$E,$E1289,purchase!$G:$G,"&gt;="&amp;$F1289,purchase!$G:$G,"&lt;="&amp;$G1289))</f>
        <v/>
      </c>
      <c r="K1289" s="9">
        <f>IF(COUNTIFS(purchase!$C:$C,$C1289,purchase!$E:$E,$E1289,purchase!$G:$G,"&gt;="&amp;$F1289,purchase!$G:$G,"&lt;="&amp;$G1289)=0,"",_xlfn.MAXIFS(purchase!$G:$G,purchase!$C:$C,$C1289,purchase!$E:$E,$E1289,purchase!$G:$G,"&gt;="&amp;$F1289,purchase!$G:$G,"&lt;="&amp;$G1289))</f>
        <v/>
      </c>
      <c r="L1289" s="4" t="n"/>
      <c r="M1289" s="4" t="n"/>
      <c r="N1289" s="10">
        <f>IF(M1289="","",SUMIFS(purchase!$N:$N,purchase!$C:$C,$C1289,purchase!$E:$E,$E1289,purchase!$G:$G,"&gt;="&amp;$F1289,purchase!$G:$G,"&lt;="&amp;$G1289))</f>
        <v/>
      </c>
      <c r="O1289" s="10">
        <f>IF(M1289="","",M1289-N1289)</f>
        <v/>
      </c>
      <c r="P1289" s="11">
        <f>IF(M1289=0,"",N1289/M1289)</f>
        <v/>
      </c>
      <c r="Q1289" s="12">
        <f>IF(OR(G1289="",O1289=""),"",
IF(AND(G1289&lt;TODAY(),O1289&gt;0),"YES","NO"))</f>
        <v/>
      </c>
      <c r="R1289" s="13" t="n"/>
      <c r="S1289" s="14" t="n"/>
      <c r="T1289" s="15">
        <f>IF(Q1289="YES", IF(R1289="Company",L1289*(1+S1289),IF(R1289="Vendor",L1289*(1-S1289),"")),"")</f>
        <v/>
      </c>
      <c r="U1289" s="15">
        <f>IF(Q1289="YES",O1289*T1289,"")</f>
        <v/>
      </c>
      <c r="V1289" s="16" t="n"/>
      <c r="W1289" s="17">
        <f>IF(Q1289="YES",G1289+V1289,"")</f>
        <v/>
      </c>
      <c r="X1289" s="18">
        <f>IF(Q1289="YES",IF(TODAY()&gt;W1289,"OVERDUE","WITHIN TIME"),"")</f>
        <v/>
      </c>
    </row>
    <row r="1290">
      <c r="A1290" s="3" t="n">
        <v>1286</v>
      </c>
      <c r="B1290" s="4" t="n"/>
      <c r="C1290" s="4" t="n"/>
      <c r="D1290" s="5">
        <f>IF(E1290="NRFC","Natural Rubber Field Coagulam","")</f>
        <v/>
      </c>
      <c r="E1290" s="4" t="n"/>
      <c r="F1290" s="6" t="n"/>
      <c r="G1290" s="6" t="n"/>
      <c r="H1290" s="7">
        <f>IF(G1290="","",G1290-TODAY())</f>
        <v/>
      </c>
      <c r="I1290" s="8">
        <f>IF(G1290="","",
IF(G1290&lt;TODAY(),
IF(O1290&gt;0,"Violated","Completed"),
IF(H1290&lt;=7,"Expiring Soon",
"Active")))</f>
        <v/>
      </c>
      <c r="J1290" s="8">
        <f>IF(C1290="","",COUNTIFS(purchase!$C:$C,$C1290,purchase!$E:$E,$E1290,purchase!$G:$G,"&gt;="&amp;$F1290,purchase!$G:$G,"&lt;="&amp;$G1290))</f>
        <v/>
      </c>
      <c r="K1290" s="9">
        <f>IF(COUNTIFS(purchase!$C:$C,$C1290,purchase!$E:$E,$E1290,purchase!$G:$G,"&gt;="&amp;$F1290,purchase!$G:$G,"&lt;="&amp;$G1290)=0,"",_xlfn.MAXIFS(purchase!$G:$G,purchase!$C:$C,$C1290,purchase!$E:$E,$E1290,purchase!$G:$G,"&gt;="&amp;$F1290,purchase!$G:$G,"&lt;="&amp;$G1290))</f>
        <v/>
      </c>
      <c r="L1290" s="4" t="n"/>
      <c r="M1290" s="4" t="n"/>
      <c r="N1290" s="10">
        <f>IF(M1290="","",SUMIFS(purchase!$N:$N,purchase!$C:$C,$C1290,purchase!$E:$E,$E1290,purchase!$G:$G,"&gt;="&amp;$F1290,purchase!$G:$G,"&lt;="&amp;$G1290))</f>
        <v/>
      </c>
      <c r="O1290" s="10">
        <f>IF(M1290="","",M1290-N1290)</f>
        <v/>
      </c>
      <c r="P1290" s="11">
        <f>IF(M1290=0,"",N1290/M1290)</f>
        <v/>
      </c>
      <c r="Q1290" s="12">
        <f>IF(OR(G1290="",O1290=""),"",
IF(AND(G1290&lt;TODAY(),O1290&gt;0),"YES","NO"))</f>
        <v/>
      </c>
      <c r="R1290" s="13" t="n"/>
      <c r="S1290" s="14" t="n"/>
      <c r="T1290" s="15">
        <f>IF(Q1290="YES", IF(R1290="Company",L1290*(1+S1290),IF(R1290="Vendor",L1290*(1-S1290),"")),"")</f>
        <v/>
      </c>
      <c r="U1290" s="15">
        <f>IF(Q1290="YES",O1290*T1290,"")</f>
        <v/>
      </c>
      <c r="V1290" s="16" t="n"/>
      <c r="W1290" s="17">
        <f>IF(Q1290="YES",G1290+V1290,"")</f>
        <v/>
      </c>
      <c r="X1290" s="18">
        <f>IF(Q1290="YES",IF(TODAY()&gt;W1290,"OVERDUE","WITHIN TIME"),"")</f>
        <v/>
      </c>
    </row>
    <row r="1291">
      <c r="A1291" s="3" t="n">
        <v>1287</v>
      </c>
      <c r="B1291" s="4" t="n"/>
      <c r="C1291" s="4" t="n"/>
      <c r="D1291" s="5">
        <f>IF(E1291="NRFC","Natural Rubber Field Coagulam","")</f>
        <v/>
      </c>
      <c r="E1291" s="4" t="n"/>
      <c r="F1291" s="6" t="n"/>
      <c r="G1291" s="6" t="n"/>
      <c r="H1291" s="7">
        <f>IF(G1291="","",G1291-TODAY())</f>
        <v/>
      </c>
      <c r="I1291" s="8">
        <f>IF(G1291="","",
IF(G1291&lt;TODAY(),
IF(O1291&gt;0,"Violated","Completed"),
IF(H1291&lt;=7,"Expiring Soon",
"Active")))</f>
        <v/>
      </c>
      <c r="J1291" s="8">
        <f>IF(C1291="","",COUNTIFS(purchase!$C:$C,$C1291,purchase!$E:$E,$E1291,purchase!$G:$G,"&gt;="&amp;$F1291,purchase!$G:$G,"&lt;="&amp;$G1291))</f>
        <v/>
      </c>
      <c r="K1291" s="9">
        <f>IF(COUNTIFS(purchase!$C:$C,$C1291,purchase!$E:$E,$E1291,purchase!$G:$G,"&gt;="&amp;$F1291,purchase!$G:$G,"&lt;="&amp;$G1291)=0,"",_xlfn.MAXIFS(purchase!$G:$G,purchase!$C:$C,$C1291,purchase!$E:$E,$E1291,purchase!$G:$G,"&gt;="&amp;$F1291,purchase!$G:$G,"&lt;="&amp;$G1291))</f>
        <v/>
      </c>
      <c r="L1291" s="4" t="n"/>
      <c r="M1291" s="4" t="n"/>
      <c r="N1291" s="10">
        <f>IF(M1291="","",SUMIFS(purchase!$N:$N,purchase!$C:$C,$C1291,purchase!$E:$E,$E1291,purchase!$G:$G,"&gt;="&amp;$F1291,purchase!$G:$G,"&lt;="&amp;$G1291))</f>
        <v/>
      </c>
      <c r="O1291" s="10">
        <f>IF(M1291="","",M1291-N1291)</f>
        <v/>
      </c>
      <c r="P1291" s="11">
        <f>IF(M1291=0,"",N1291/M1291)</f>
        <v/>
      </c>
      <c r="Q1291" s="12">
        <f>IF(OR(G1291="",O1291=""),"",
IF(AND(G1291&lt;TODAY(),O1291&gt;0),"YES","NO"))</f>
        <v/>
      </c>
      <c r="R1291" s="13" t="n"/>
      <c r="S1291" s="14" t="n"/>
      <c r="T1291" s="15">
        <f>IF(Q1291="YES", IF(R1291="Company",L1291*(1+S1291),IF(R1291="Vendor",L1291*(1-S1291),"")),"")</f>
        <v/>
      </c>
      <c r="U1291" s="15">
        <f>IF(Q1291="YES",O1291*T1291,"")</f>
        <v/>
      </c>
      <c r="V1291" s="16" t="n"/>
      <c r="W1291" s="17">
        <f>IF(Q1291="YES",G1291+V1291,"")</f>
        <v/>
      </c>
      <c r="X1291" s="18">
        <f>IF(Q1291="YES",IF(TODAY()&gt;W1291,"OVERDUE","WITHIN TIME"),"")</f>
        <v/>
      </c>
    </row>
    <row r="1292">
      <c r="A1292" s="3" t="n">
        <v>1288</v>
      </c>
      <c r="B1292" s="4" t="n"/>
      <c r="C1292" s="4" t="n"/>
      <c r="D1292" s="5">
        <f>IF(E1292="NRFC","Natural Rubber Field Coagulam","")</f>
        <v/>
      </c>
      <c r="E1292" s="4" t="n"/>
      <c r="F1292" s="6" t="n"/>
      <c r="G1292" s="6" t="n"/>
      <c r="H1292" s="7">
        <f>IF(G1292="","",G1292-TODAY())</f>
        <v/>
      </c>
      <c r="I1292" s="8">
        <f>IF(G1292="","",
IF(G1292&lt;TODAY(),
IF(O1292&gt;0,"Violated","Completed"),
IF(H1292&lt;=7,"Expiring Soon",
"Active")))</f>
        <v/>
      </c>
      <c r="J1292" s="8">
        <f>IF(C1292="","",COUNTIFS(purchase!$C:$C,$C1292,purchase!$E:$E,$E1292,purchase!$G:$G,"&gt;="&amp;$F1292,purchase!$G:$G,"&lt;="&amp;$G1292))</f>
        <v/>
      </c>
      <c r="K1292" s="9">
        <f>IF(COUNTIFS(purchase!$C:$C,$C1292,purchase!$E:$E,$E1292,purchase!$G:$G,"&gt;="&amp;$F1292,purchase!$G:$G,"&lt;="&amp;$G1292)=0,"",_xlfn.MAXIFS(purchase!$G:$G,purchase!$C:$C,$C1292,purchase!$E:$E,$E1292,purchase!$G:$G,"&gt;="&amp;$F1292,purchase!$G:$G,"&lt;="&amp;$G1292))</f>
        <v/>
      </c>
      <c r="L1292" s="4" t="n"/>
      <c r="M1292" s="4" t="n"/>
      <c r="N1292" s="10">
        <f>IF(M1292="","",SUMIFS(purchase!$N:$N,purchase!$C:$C,$C1292,purchase!$E:$E,$E1292,purchase!$G:$G,"&gt;="&amp;$F1292,purchase!$G:$G,"&lt;="&amp;$G1292))</f>
        <v/>
      </c>
      <c r="O1292" s="10">
        <f>IF(M1292="","",M1292-N1292)</f>
        <v/>
      </c>
      <c r="P1292" s="11">
        <f>IF(M1292=0,"",N1292/M1292)</f>
        <v/>
      </c>
      <c r="Q1292" s="12">
        <f>IF(OR(G1292="",O1292=""),"",
IF(AND(G1292&lt;TODAY(),O1292&gt;0),"YES","NO"))</f>
        <v/>
      </c>
      <c r="R1292" s="13" t="n"/>
      <c r="S1292" s="14" t="n"/>
      <c r="T1292" s="15">
        <f>IF(Q1292="YES", IF(R1292="Company",L1292*(1+S1292),IF(R1292="Vendor",L1292*(1-S1292),"")),"")</f>
        <v/>
      </c>
      <c r="U1292" s="15">
        <f>IF(Q1292="YES",O1292*T1292,"")</f>
        <v/>
      </c>
      <c r="V1292" s="16" t="n"/>
      <c r="W1292" s="17">
        <f>IF(Q1292="YES",G1292+V1292,"")</f>
        <v/>
      </c>
      <c r="X1292" s="18">
        <f>IF(Q1292="YES",IF(TODAY()&gt;W1292,"OVERDUE","WITHIN TIME"),"")</f>
        <v/>
      </c>
    </row>
    <row r="1293">
      <c r="A1293" s="3" t="n">
        <v>1289</v>
      </c>
      <c r="B1293" s="4" t="n"/>
      <c r="C1293" s="4" t="n"/>
      <c r="D1293" s="5">
        <f>IF(E1293="NRFC","Natural Rubber Field Coagulam","")</f>
        <v/>
      </c>
      <c r="E1293" s="4" t="n"/>
      <c r="F1293" s="6" t="n"/>
      <c r="G1293" s="6" t="n"/>
      <c r="H1293" s="7">
        <f>IF(G1293="","",G1293-TODAY())</f>
        <v/>
      </c>
      <c r="I1293" s="8">
        <f>IF(G1293="","",
IF(G1293&lt;TODAY(),
IF(O1293&gt;0,"Violated","Completed"),
IF(H1293&lt;=7,"Expiring Soon",
"Active")))</f>
        <v/>
      </c>
      <c r="J1293" s="8">
        <f>IF(C1293="","",COUNTIFS(purchase!$C:$C,$C1293,purchase!$E:$E,$E1293,purchase!$G:$G,"&gt;="&amp;$F1293,purchase!$G:$G,"&lt;="&amp;$G1293))</f>
        <v/>
      </c>
      <c r="K1293" s="9">
        <f>IF(COUNTIFS(purchase!$C:$C,$C1293,purchase!$E:$E,$E1293,purchase!$G:$G,"&gt;="&amp;$F1293,purchase!$G:$G,"&lt;="&amp;$G1293)=0,"",_xlfn.MAXIFS(purchase!$G:$G,purchase!$C:$C,$C1293,purchase!$E:$E,$E1293,purchase!$G:$G,"&gt;="&amp;$F1293,purchase!$G:$G,"&lt;="&amp;$G1293))</f>
        <v/>
      </c>
      <c r="L1293" s="4" t="n"/>
      <c r="M1293" s="4" t="n"/>
      <c r="N1293" s="10">
        <f>IF(M1293="","",SUMIFS(purchase!$N:$N,purchase!$C:$C,$C1293,purchase!$E:$E,$E1293,purchase!$G:$G,"&gt;="&amp;$F1293,purchase!$G:$G,"&lt;="&amp;$G1293))</f>
        <v/>
      </c>
      <c r="O1293" s="10">
        <f>IF(M1293="","",M1293-N1293)</f>
        <v/>
      </c>
      <c r="P1293" s="11">
        <f>IF(M1293=0,"",N1293/M1293)</f>
        <v/>
      </c>
      <c r="Q1293" s="12">
        <f>IF(OR(G1293="",O1293=""),"",
IF(AND(G1293&lt;TODAY(),O1293&gt;0),"YES","NO"))</f>
        <v/>
      </c>
      <c r="R1293" s="13" t="n"/>
      <c r="S1293" s="14" t="n"/>
      <c r="T1293" s="15">
        <f>IF(Q1293="YES", IF(R1293="Company",L1293*(1+S1293),IF(R1293="Vendor",L1293*(1-S1293),"")),"")</f>
        <v/>
      </c>
      <c r="U1293" s="15">
        <f>IF(Q1293="YES",O1293*T1293,"")</f>
        <v/>
      </c>
      <c r="V1293" s="16" t="n"/>
      <c r="W1293" s="17">
        <f>IF(Q1293="YES",G1293+V1293,"")</f>
        <v/>
      </c>
      <c r="X1293" s="18">
        <f>IF(Q1293="YES",IF(TODAY()&gt;W1293,"OVERDUE","WITHIN TIME"),"")</f>
        <v/>
      </c>
    </row>
    <row r="1294">
      <c r="A1294" s="3" t="n">
        <v>1290</v>
      </c>
      <c r="B1294" s="4" t="n"/>
      <c r="C1294" s="4" t="n"/>
      <c r="D1294" s="5">
        <f>IF(E1294="NRFC","Natural Rubber Field Coagulam","")</f>
        <v/>
      </c>
      <c r="E1294" s="4" t="n"/>
      <c r="F1294" s="6" t="n"/>
      <c r="G1294" s="6" t="n"/>
      <c r="H1294" s="7">
        <f>IF(G1294="","",G1294-TODAY())</f>
        <v/>
      </c>
      <c r="I1294" s="8">
        <f>IF(G1294="","",
IF(G1294&lt;TODAY(),
IF(O1294&gt;0,"Violated","Completed"),
IF(H1294&lt;=7,"Expiring Soon",
"Active")))</f>
        <v/>
      </c>
      <c r="J1294" s="8">
        <f>IF(C1294="","",COUNTIFS(purchase!$C:$C,$C1294,purchase!$E:$E,$E1294,purchase!$G:$G,"&gt;="&amp;$F1294,purchase!$G:$G,"&lt;="&amp;$G1294))</f>
        <v/>
      </c>
      <c r="K1294" s="9">
        <f>IF(COUNTIFS(purchase!$C:$C,$C1294,purchase!$E:$E,$E1294,purchase!$G:$G,"&gt;="&amp;$F1294,purchase!$G:$G,"&lt;="&amp;$G1294)=0,"",_xlfn.MAXIFS(purchase!$G:$G,purchase!$C:$C,$C1294,purchase!$E:$E,$E1294,purchase!$G:$G,"&gt;="&amp;$F1294,purchase!$G:$G,"&lt;="&amp;$G1294))</f>
        <v/>
      </c>
      <c r="L1294" s="4" t="n"/>
      <c r="M1294" s="4" t="n"/>
      <c r="N1294" s="10">
        <f>IF(M1294="","",SUMIFS(purchase!$N:$N,purchase!$C:$C,$C1294,purchase!$E:$E,$E1294,purchase!$G:$G,"&gt;="&amp;$F1294,purchase!$G:$G,"&lt;="&amp;$G1294))</f>
        <v/>
      </c>
      <c r="O1294" s="10">
        <f>IF(M1294="","",M1294-N1294)</f>
        <v/>
      </c>
      <c r="P1294" s="11">
        <f>IF(M1294=0,"",N1294/M1294)</f>
        <v/>
      </c>
      <c r="Q1294" s="12">
        <f>IF(OR(G1294="",O1294=""),"",
IF(AND(G1294&lt;TODAY(),O1294&gt;0),"YES","NO"))</f>
        <v/>
      </c>
      <c r="R1294" s="13" t="n"/>
      <c r="S1294" s="14" t="n"/>
      <c r="T1294" s="15">
        <f>IF(Q1294="YES", IF(R1294="Company",L1294*(1+S1294),IF(R1294="Vendor",L1294*(1-S1294),"")),"")</f>
        <v/>
      </c>
      <c r="U1294" s="15">
        <f>IF(Q1294="YES",O1294*T1294,"")</f>
        <v/>
      </c>
      <c r="V1294" s="16" t="n"/>
      <c r="W1294" s="17">
        <f>IF(Q1294="YES",G1294+V1294,"")</f>
        <v/>
      </c>
      <c r="X1294" s="18">
        <f>IF(Q1294="YES",IF(TODAY()&gt;W1294,"OVERDUE","WITHIN TIME"),"")</f>
        <v/>
      </c>
    </row>
    <row r="1295">
      <c r="A1295" s="3" t="n">
        <v>1291</v>
      </c>
      <c r="B1295" s="4" t="n"/>
      <c r="C1295" s="4" t="n"/>
      <c r="D1295" s="5">
        <f>IF(E1295="NRFC","Natural Rubber Field Coagulam","")</f>
        <v/>
      </c>
      <c r="E1295" s="4" t="n"/>
      <c r="F1295" s="6" t="n"/>
      <c r="G1295" s="6" t="n"/>
      <c r="H1295" s="7">
        <f>IF(G1295="","",G1295-TODAY())</f>
        <v/>
      </c>
      <c r="I1295" s="8">
        <f>IF(G1295="","",
IF(G1295&lt;TODAY(),
IF(O1295&gt;0,"Violated","Completed"),
IF(H1295&lt;=7,"Expiring Soon",
"Active")))</f>
        <v/>
      </c>
      <c r="J1295" s="8">
        <f>IF(C1295="","",COUNTIFS(purchase!$C:$C,$C1295,purchase!$E:$E,$E1295,purchase!$G:$G,"&gt;="&amp;$F1295,purchase!$G:$G,"&lt;="&amp;$G1295))</f>
        <v/>
      </c>
      <c r="K1295" s="9">
        <f>IF(COUNTIFS(purchase!$C:$C,$C1295,purchase!$E:$E,$E1295,purchase!$G:$G,"&gt;="&amp;$F1295,purchase!$G:$G,"&lt;="&amp;$G1295)=0,"",_xlfn.MAXIFS(purchase!$G:$G,purchase!$C:$C,$C1295,purchase!$E:$E,$E1295,purchase!$G:$G,"&gt;="&amp;$F1295,purchase!$G:$G,"&lt;="&amp;$G1295))</f>
        <v/>
      </c>
      <c r="L1295" s="4" t="n"/>
      <c r="M1295" s="4" t="n"/>
      <c r="N1295" s="10">
        <f>IF(M1295="","",SUMIFS(purchase!$N:$N,purchase!$C:$C,$C1295,purchase!$E:$E,$E1295,purchase!$G:$G,"&gt;="&amp;$F1295,purchase!$G:$G,"&lt;="&amp;$G1295))</f>
        <v/>
      </c>
      <c r="O1295" s="10">
        <f>IF(M1295="","",M1295-N1295)</f>
        <v/>
      </c>
      <c r="P1295" s="11">
        <f>IF(M1295=0,"",N1295/M1295)</f>
        <v/>
      </c>
      <c r="Q1295" s="12">
        <f>IF(OR(G1295="",O1295=""),"",
IF(AND(G1295&lt;TODAY(),O1295&gt;0),"YES","NO"))</f>
        <v/>
      </c>
      <c r="R1295" s="13" t="n"/>
      <c r="S1295" s="14" t="n"/>
      <c r="T1295" s="15">
        <f>IF(Q1295="YES", IF(R1295="Company",L1295*(1+S1295),IF(R1295="Vendor",L1295*(1-S1295),"")),"")</f>
        <v/>
      </c>
      <c r="U1295" s="15">
        <f>IF(Q1295="YES",O1295*T1295,"")</f>
        <v/>
      </c>
      <c r="V1295" s="16" t="n"/>
      <c r="W1295" s="17">
        <f>IF(Q1295="YES",G1295+V1295,"")</f>
        <v/>
      </c>
      <c r="X1295" s="18">
        <f>IF(Q1295="YES",IF(TODAY()&gt;W1295,"OVERDUE","WITHIN TIME"),"")</f>
        <v/>
      </c>
    </row>
    <row r="1296">
      <c r="A1296" s="3" t="n">
        <v>1292</v>
      </c>
      <c r="B1296" s="4" t="n"/>
      <c r="C1296" s="4" t="n"/>
      <c r="D1296" s="5">
        <f>IF(E1296="NRFC","Natural Rubber Field Coagulam","")</f>
        <v/>
      </c>
      <c r="E1296" s="4" t="n"/>
      <c r="F1296" s="6" t="n"/>
      <c r="G1296" s="6" t="n"/>
      <c r="H1296" s="7">
        <f>IF(G1296="","",G1296-TODAY())</f>
        <v/>
      </c>
      <c r="I1296" s="8">
        <f>IF(G1296="","",
IF(G1296&lt;TODAY(),
IF(O1296&gt;0,"Violated","Completed"),
IF(H1296&lt;=7,"Expiring Soon",
"Active")))</f>
        <v/>
      </c>
      <c r="J1296" s="8">
        <f>IF(C1296="","",COUNTIFS(purchase!$C:$C,$C1296,purchase!$E:$E,$E1296,purchase!$G:$G,"&gt;="&amp;$F1296,purchase!$G:$G,"&lt;="&amp;$G1296))</f>
        <v/>
      </c>
      <c r="K1296" s="9">
        <f>IF(COUNTIFS(purchase!$C:$C,$C1296,purchase!$E:$E,$E1296,purchase!$G:$G,"&gt;="&amp;$F1296,purchase!$G:$G,"&lt;="&amp;$G1296)=0,"",_xlfn.MAXIFS(purchase!$G:$G,purchase!$C:$C,$C1296,purchase!$E:$E,$E1296,purchase!$G:$G,"&gt;="&amp;$F1296,purchase!$G:$G,"&lt;="&amp;$G1296))</f>
        <v/>
      </c>
      <c r="L1296" s="4" t="n"/>
      <c r="M1296" s="4" t="n"/>
      <c r="N1296" s="10">
        <f>IF(M1296="","",SUMIFS(purchase!$N:$N,purchase!$C:$C,$C1296,purchase!$E:$E,$E1296,purchase!$G:$G,"&gt;="&amp;$F1296,purchase!$G:$G,"&lt;="&amp;$G1296))</f>
        <v/>
      </c>
      <c r="O1296" s="10">
        <f>IF(M1296="","",M1296-N1296)</f>
        <v/>
      </c>
      <c r="P1296" s="11">
        <f>IF(M1296=0,"",N1296/M1296)</f>
        <v/>
      </c>
      <c r="Q1296" s="12">
        <f>IF(OR(G1296="",O1296=""),"",
IF(AND(G1296&lt;TODAY(),O1296&gt;0),"YES","NO"))</f>
        <v/>
      </c>
      <c r="R1296" s="13" t="n"/>
      <c r="S1296" s="14" t="n"/>
      <c r="T1296" s="15">
        <f>IF(Q1296="YES", IF(R1296="Company",L1296*(1+S1296),IF(R1296="Vendor",L1296*(1-S1296),"")),"")</f>
        <v/>
      </c>
      <c r="U1296" s="15">
        <f>IF(Q1296="YES",O1296*T1296,"")</f>
        <v/>
      </c>
      <c r="V1296" s="16" t="n"/>
      <c r="W1296" s="17">
        <f>IF(Q1296="YES",G1296+V1296,"")</f>
        <v/>
      </c>
      <c r="X1296" s="18">
        <f>IF(Q1296="YES",IF(TODAY()&gt;W1296,"OVERDUE","WITHIN TIME"),"")</f>
        <v/>
      </c>
    </row>
    <row r="1297">
      <c r="A1297" s="3" t="n">
        <v>1293</v>
      </c>
      <c r="B1297" s="4" t="n"/>
      <c r="C1297" s="4" t="n"/>
      <c r="D1297" s="5">
        <f>IF(E1297="NRFC","Natural Rubber Field Coagulam","")</f>
        <v/>
      </c>
      <c r="E1297" s="4" t="n"/>
      <c r="F1297" s="6" t="n"/>
      <c r="G1297" s="6" t="n"/>
      <c r="H1297" s="7">
        <f>IF(G1297="","",G1297-TODAY())</f>
        <v/>
      </c>
      <c r="I1297" s="8">
        <f>IF(G1297="","",
IF(G1297&lt;TODAY(),
IF(O1297&gt;0,"Violated","Completed"),
IF(H1297&lt;=7,"Expiring Soon",
"Active")))</f>
        <v/>
      </c>
      <c r="J1297" s="8">
        <f>IF(C1297="","",COUNTIFS(purchase!$C:$C,$C1297,purchase!$E:$E,$E1297,purchase!$G:$G,"&gt;="&amp;$F1297,purchase!$G:$G,"&lt;="&amp;$G1297))</f>
        <v/>
      </c>
      <c r="K1297" s="9">
        <f>IF(COUNTIFS(purchase!$C:$C,$C1297,purchase!$E:$E,$E1297,purchase!$G:$G,"&gt;="&amp;$F1297,purchase!$G:$G,"&lt;="&amp;$G1297)=0,"",_xlfn.MAXIFS(purchase!$G:$G,purchase!$C:$C,$C1297,purchase!$E:$E,$E1297,purchase!$G:$G,"&gt;="&amp;$F1297,purchase!$G:$G,"&lt;="&amp;$G1297))</f>
        <v/>
      </c>
      <c r="L1297" s="4" t="n"/>
      <c r="M1297" s="4" t="n"/>
      <c r="N1297" s="10">
        <f>IF(M1297="","",SUMIFS(purchase!$N:$N,purchase!$C:$C,$C1297,purchase!$E:$E,$E1297,purchase!$G:$G,"&gt;="&amp;$F1297,purchase!$G:$G,"&lt;="&amp;$G1297))</f>
        <v/>
      </c>
      <c r="O1297" s="10">
        <f>IF(M1297="","",M1297-N1297)</f>
        <v/>
      </c>
      <c r="P1297" s="11">
        <f>IF(M1297=0,"",N1297/M1297)</f>
        <v/>
      </c>
      <c r="Q1297" s="12">
        <f>IF(OR(G1297="",O1297=""),"",
IF(AND(G1297&lt;TODAY(),O1297&gt;0),"YES","NO"))</f>
        <v/>
      </c>
      <c r="R1297" s="13" t="n"/>
      <c r="S1297" s="14" t="n"/>
      <c r="T1297" s="15">
        <f>IF(Q1297="YES", IF(R1297="Company",L1297*(1+S1297),IF(R1297="Vendor",L1297*(1-S1297),"")),"")</f>
        <v/>
      </c>
      <c r="U1297" s="15">
        <f>IF(Q1297="YES",O1297*T1297,"")</f>
        <v/>
      </c>
      <c r="V1297" s="16" t="n"/>
      <c r="W1297" s="17">
        <f>IF(Q1297="YES",G1297+V1297,"")</f>
        <v/>
      </c>
      <c r="X1297" s="18">
        <f>IF(Q1297="YES",IF(TODAY()&gt;W1297,"OVERDUE","WITHIN TIME"),"")</f>
        <v/>
      </c>
    </row>
    <row r="1298">
      <c r="A1298" s="3" t="n">
        <v>1294</v>
      </c>
      <c r="B1298" s="4" t="n"/>
      <c r="C1298" s="4" t="n"/>
      <c r="D1298" s="5">
        <f>IF(E1298="NRFC","Natural Rubber Field Coagulam","")</f>
        <v/>
      </c>
      <c r="E1298" s="4" t="n"/>
      <c r="F1298" s="6" t="n"/>
      <c r="G1298" s="6" t="n"/>
      <c r="H1298" s="7">
        <f>IF(G1298="","",G1298-TODAY())</f>
        <v/>
      </c>
      <c r="I1298" s="8">
        <f>IF(G1298="","",
IF(G1298&lt;TODAY(),
IF(O1298&gt;0,"Violated","Completed"),
IF(H1298&lt;=7,"Expiring Soon",
"Active")))</f>
        <v/>
      </c>
      <c r="J1298" s="8">
        <f>IF(C1298="","",COUNTIFS(purchase!$C:$C,$C1298,purchase!$E:$E,$E1298,purchase!$G:$G,"&gt;="&amp;$F1298,purchase!$G:$G,"&lt;="&amp;$G1298))</f>
        <v/>
      </c>
      <c r="K1298" s="9">
        <f>IF(COUNTIFS(purchase!$C:$C,$C1298,purchase!$E:$E,$E1298,purchase!$G:$G,"&gt;="&amp;$F1298,purchase!$G:$G,"&lt;="&amp;$G1298)=0,"",_xlfn.MAXIFS(purchase!$G:$G,purchase!$C:$C,$C1298,purchase!$E:$E,$E1298,purchase!$G:$G,"&gt;="&amp;$F1298,purchase!$G:$G,"&lt;="&amp;$G1298))</f>
        <v/>
      </c>
      <c r="L1298" s="4" t="n"/>
      <c r="M1298" s="4" t="n"/>
      <c r="N1298" s="10">
        <f>IF(M1298="","",SUMIFS(purchase!$N:$N,purchase!$C:$C,$C1298,purchase!$E:$E,$E1298,purchase!$G:$G,"&gt;="&amp;$F1298,purchase!$G:$G,"&lt;="&amp;$G1298))</f>
        <v/>
      </c>
      <c r="O1298" s="10">
        <f>IF(M1298="","",M1298-N1298)</f>
        <v/>
      </c>
      <c r="P1298" s="11">
        <f>IF(M1298=0,"",N1298/M1298)</f>
        <v/>
      </c>
      <c r="Q1298" s="12">
        <f>IF(OR(G1298="",O1298=""),"",
IF(AND(G1298&lt;TODAY(),O1298&gt;0),"YES","NO"))</f>
        <v/>
      </c>
      <c r="R1298" s="13" t="n"/>
      <c r="S1298" s="14" t="n"/>
      <c r="T1298" s="15">
        <f>IF(Q1298="YES", IF(R1298="Company",L1298*(1+S1298),IF(R1298="Vendor",L1298*(1-S1298),"")),"")</f>
        <v/>
      </c>
      <c r="U1298" s="15">
        <f>IF(Q1298="YES",O1298*T1298,"")</f>
        <v/>
      </c>
      <c r="V1298" s="16" t="n"/>
      <c r="W1298" s="17">
        <f>IF(Q1298="YES",G1298+V1298,"")</f>
        <v/>
      </c>
      <c r="X1298" s="18">
        <f>IF(Q1298="YES",IF(TODAY()&gt;W1298,"OVERDUE","WITHIN TIME"),"")</f>
        <v/>
      </c>
    </row>
    <row r="1299">
      <c r="A1299" s="3" t="n">
        <v>1295</v>
      </c>
      <c r="B1299" s="4" t="n"/>
      <c r="C1299" s="4" t="n"/>
      <c r="D1299" s="5">
        <f>IF(E1299="NRFC","Natural Rubber Field Coagulam","")</f>
        <v/>
      </c>
      <c r="E1299" s="4" t="n"/>
      <c r="F1299" s="6" t="n"/>
      <c r="G1299" s="6" t="n"/>
      <c r="H1299" s="7">
        <f>IF(G1299="","",G1299-TODAY())</f>
        <v/>
      </c>
      <c r="I1299" s="8">
        <f>IF(G1299="","",
IF(G1299&lt;TODAY(),
IF(O1299&gt;0,"Violated","Completed"),
IF(H1299&lt;=7,"Expiring Soon",
"Active")))</f>
        <v/>
      </c>
      <c r="J1299" s="8">
        <f>IF(C1299="","",COUNTIFS(purchase!$C:$C,$C1299,purchase!$E:$E,$E1299,purchase!$G:$G,"&gt;="&amp;$F1299,purchase!$G:$G,"&lt;="&amp;$G1299))</f>
        <v/>
      </c>
      <c r="K1299" s="9">
        <f>IF(COUNTIFS(purchase!$C:$C,$C1299,purchase!$E:$E,$E1299,purchase!$G:$G,"&gt;="&amp;$F1299,purchase!$G:$G,"&lt;="&amp;$G1299)=0,"",_xlfn.MAXIFS(purchase!$G:$G,purchase!$C:$C,$C1299,purchase!$E:$E,$E1299,purchase!$G:$G,"&gt;="&amp;$F1299,purchase!$G:$G,"&lt;="&amp;$G1299))</f>
        <v/>
      </c>
      <c r="L1299" s="4" t="n"/>
      <c r="M1299" s="4" t="n"/>
      <c r="N1299" s="10">
        <f>IF(M1299="","",SUMIFS(purchase!$N:$N,purchase!$C:$C,$C1299,purchase!$E:$E,$E1299,purchase!$G:$G,"&gt;="&amp;$F1299,purchase!$G:$G,"&lt;="&amp;$G1299))</f>
        <v/>
      </c>
      <c r="O1299" s="10">
        <f>IF(M1299="","",M1299-N1299)</f>
        <v/>
      </c>
      <c r="P1299" s="11">
        <f>IF(M1299=0,"",N1299/M1299)</f>
        <v/>
      </c>
      <c r="Q1299" s="12">
        <f>IF(OR(G1299="",O1299=""),"",
IF(AND(G1299&lt;TODAY(),O1299&gt;0),"YES","NO"))</f>
        <v/>
      </c>
      <c r="R1299" s="13" t="n"/>
      <c r="S1299" s="14" t="n"/>
      <c r="T1299" s="15">
        <f>IF(Q1299="YES", IF(R1299="Company",L1299*(1+S1299),IF(R1299="Vendor",L1299*(1-S1299),"")),"")</f>
        <v/>
      </c>
      <c r="U1299" s="15">
        <f>IF(Q1299="YES",O1299*T1299,"")</f>
        <v/>
      </c>
      <c r="V1299" s="16" t="n"/>
      <c r="W1299" s="17">
        <f>IF(Q1299="YES",G1299+V1299,"")</f>
        <v/>
      </c>
      <c r="X1299" s="18">
        <f>IF(Q1299="YES",IF(TODAY()&gt;W1299,"OVERDUE","WITHIN TIME"),"")</f>
        <v/>
      </c>
    </row>
    <row r="1300">
      <c r="A1300" s="3" t="n">
        <v>1296</v>
      </c>
      <c r="B1300" s="4" t="n"/>
      <c r="C1300" s="4" t="n"/>
      <c r="D1300" s="5">
        <f>IF(E1300="NRFC","Natural Rubber Field Coagulam","")</f>
        <v/>
      </c>
      <c r="E1300" s="4" t="n"/>
      <c r="F1300" s="6" t="n"/>
      <c r="G1300" s="6" t="n"/>
      <c r="H1300" s="7">
        <f>IF(G1300="","",G1300-TODAY())</f>
        <v/>
      </c>
      <c r="I1300" s="8">
        <f>IF(G1300="","",
IF(G1300&lt;TODAY(),
IF(O1300&gt;0,"Violated","Completed"),
IF(H1300&lt;=7,"Expiring Soon",
"Active")))</f>
        <v/>
      </c>
      <c r="J1300" s="8">
        <f>IF(C1300="","",COUNTIFS(purchase!$C:$C,$C1300,purchase!$E:$E,$E1300,purchase!$G:$G,"&gt;="&amp;$F1300,purchase!$G:$G,"&lt;="&amp;$G1300))</f>
        <v/>
      </c>
      <c r="K1300" s="9">
        <f>IF(COUNTIFS(purchase!$C:$C,$C1300,purchase!$E:$E,$E1300,purchase!$G:$G,"&gt;="&amp;$F1300,purchase!$G:$G,"&lt;="&amp;$G1300)=0,"",_xlfn.MAXIFS(purchase!$G:$G,purchase!$C:$C,$C1300,purchase!$E:$E,$E1300,purchase!$G:$G,"&gt;="&amp;$F1300,purchase!$G:$G,"&lt;="&amp;$G1300))</f>
        <v/>
      </c>
      <c r="L1300" s="4" t="n"/>
      <c r="M1300" s="4" t="n"/>
      <c r="N1300" s="10">
        <f>IF(M1300="","",SUMIFS(purchase!$N:$N,purchase!$C:$C,$C1300,purchase!$E:$E,$E1300,purchase!$G:$G,"&gt;="&amp;$F1300,purchase!$G:$G,"&lt;="&amp;$G1300))</f>
        <v/>
      </c>
      <c r="O1300" s="10">
        <f>IF(M1300="","",M1300-N1300)</f>
        <v/>
      </c>
      <c r="P1300" s="11">
        <f>IF(M1300=0,"",N1300/M1300)</f>
        <v/>
      </c>
      <c r="Q1300" s="12">
        <f>IF(OR(G1300="",O1300=""),"",
IF(AND(G1300&lt;TODAY(),O1300&gt;0),"YES","NO"))</f>
        <v/>
      </c>
      <c r="R1300" s="13" t="n"/>
      <c r="S1300" s="14" t="n"/>
      <c r="T1300" s="15">
        <f>IF(Q1300="YES", IF(R1300="Company",L1300*(1+S1300),IF(R1300="Vendor",L1300*(1-S1300),"")),"")</f>
        <v/>
      </c>
      <c r="U1300" s="15">
        <f>IF(Q1300="YES",O1300*T1300,"")</f>
        <v/>
      </c>
      <c r="V1300" s="16" t="n"/>
      <c r="W1300" s="17">
        <f>IF(Q1300="YES",G1300+V1300,"")</f>
        <v/>
      </c>
      <c r="X1300" s="18">
        <f>IF(Q1300="YES",IF(TODAY()&gt;W1300,"OVERDUE","WITHIN TIME"),"")</f>
        <v/>
      </c>
    </row>
    <row r="1301">
      <c r="A1301" s="3" t="n">
        <v>1297</v>
      </c>
      <c r="B1301" s="4" t="n"/>
      <c r="C1301" s="4" t="n"/>
      <c r="D1301" s="5">
        <f>IF(E1301="NRFC","Natural Rubber Field Coagulam","")</f>
        <v/>
      </c>
      <c r="E1301" s="4" t="n"/>
      <c r="F1301" s="6" t="n"/>
      <c r="G1301" s="6" t="n"/>
      <c r="H1301" s="7">
        <f>IF(G1301="","",G1301-TODAY())</f>
        <v/>
      </c>
      <c r="I1301" s="8">
        <f>IF(G1301="","",
IF(G1301&lt;TODAY(),
IF(O1301&gt;0,"Violated","Completed"),
IF(H1301&lt;=7,"Expiring Soon",
"Active")))</f>
        <v/>
      </c>
      <c r="J1301" s="8">
        <f>IF(C1301="","",COUNTIFS(purchase!$C:$C,$C1301,purchase!$E:$E,$E1301,purchase!$G:$G,"&gt;="&amp;$F1301,purchase!$G:$G,"&lt;="&amp;$G1301))</f>
        <v/>
      </c>
      <c r="K1301" s="9">
        <f>IF(COUNTIFS(purchase!$C:$C,$C1301,purchase!$E:$E,$E1301,purchase!$G:$G,"&gt;="&amp;$F1301,purchase!$G:$G,"&lt;="&amp;$G1301)=0,"",_xlfn.MAXIFS(purchase!$G:$G,purchase!$C:$C,$C1301,purchase!$E:$E,$E1301,purchase!$G:$G,"&gt;="&amp;$F1301,purchase!$G:$G,"&lt;="&amp;$G1301))</f>
        <v/>
      </c>
      <c r="L1301" s="4" t="n"/>
      <c r="M1301" s="4" t="n"/>
      <c r="N1301" s="10">
        <f>IF(M1301="","",SUMIFS(purchase!$N:$N,purchase!$C:$C,$C1301,purchase!$E:$E,$E1301,purchase!$G:$G,"&gt;="&amp;$F1301,purchase!$G:$G,"&lt;="&amp;$G1301))</f>
        <v/>
      </c>
      <c r="O1301" s="10">
        <f>IF(M1301="","",M1301-N1301)</f>
        <v/>
      </c>
      <c r="P1301" s="11">
        <f>IF(M1301=0,"",N1301/M1301)</f>
        <v/>
      </c>
      <c r="Q1301" s="12">
        <f>IF(OR(G1301="",O1301=""),"",
IF(AND(G1301&lt;TODAY(),O1301&gt;0),"YES","NO"))</f>
        <v/>
      </c>
      <c r="R1301" s="13" t="n"/>
      <c r="S1301" s="14" t="n"/>
      <c r="T1301" s="15">
        <f>IF(Q1301="YES", IF(R1301="Company",L1301*(1+S1301),IF(R1301="Vendor",L1301*(1-S1301),"")),"")</f>
        <v/>
      </c>
      <c r="U1301" s="15">
        <f>IF(Q1301="YES",O1301*T1301,"")</f>
        <v/>
      </c>
      <c r="V1301" s="16" t="n"/>
      <c r="W1301" s="17">
        <f>IF(Q1301="YES",G1301+V1301,"")</f>
        <v/>
      </c>
      <c r="X1301" s="18">
        <f>IF(Q1301="YES",IF(TODAY()&gt;W1301,"OVERDUE","WITHIN TIME"),"")</f>
        <v/>
      </c>
    </row>
    <row r="1302">
      <c r="A1302" s="3" t="n">
        <v>1298</v>
      </c>
      <c r="B1302" s="4" t="n"/>
      <c r="C1302" s="4" t="n"/>
      <c r="D1302" s="5">
        <f>IF(E1302="NRFC","Natural Rubber Field Coagulam","")</f>
        <v/>
      </c>
      <c r="E1302" s="4" t="n"/>
      <c r="F1302" s="6" t="n"/>
      <c r="G1302" s="6" t="n"/>
      <c r="H1302" s="7">
        <f>IF(G1302="","",G1302-TODAY())</f>
        <v/>
      </c>
      <c r="I1302" s="8">
        <f>IF(G1302="","",
IF(G1302&lt;TODAY(),
IF(O1302&gt;0,"Violated","Completed"),
IF(H1302&lt;=7,"Expiring Soon",
"Active")))</f>
        <v/>
      </c>
      <c r="J1302" s="8">
        <f>IF(C1302="","",COUNTIFS(purchase!$C:$C,$C1302,purchase!$E:$E,$E1302,purchase!$G:$G,"&gt;="&amp;$F1302,purchase!$G:$G,"&lt;="&amp;$G1302))</f>
        <v/>
      </c>
      <c r="K1302" s="9">
        <f>IF(COUNTIFS(purchase!$C:$C,$C1302,purchase!$E:$E,$E1302,purchase!$G:$G,"&gt;="&amp;$F1302,purchase!$G:$G,"&lt;="&amp;$G1302)=0,"",_xlfn.MAXIFS(purchase!$G:$G,purchase!$C:$C,$C1302,purchase!$E:$E,$E1302,purchase!$G:$G,"&gt;="&amp;$F1302,purchase!$G:$G,"&lt;="&amp;$G1302))</f>
        <v/>
      </c>
      <c r="L1302" s="4" t="n"/>
      <c r="M1302" s="4" t="n"/>
      <c r="N1302" s="10">
        <f>IF(M1302="","",SUMIFS(purchase!$N:$N,purchase!$C:$C,$C1302,purchase!$E:$E,$E1302,purchase!$G:$G,"&gt;="&amp;$F1302,purchase!$G:$G,"&lt;="&amp;$G1302))</f>
        <v/>
      </c>
      <c r="O1302" s="10">
        <f>IF(M1302="","",M1302-N1302)</f>
        <v/>
      </c>
      <c r="P1302" s="11">
        <f>IF(M1302=0,"",N1302/M1302)</f>
        <v/>
      </c>
      <c r="Q1302" s="12">
        <f>IF(OR(G1302="",O1302=""),"",
IF(AND(G1302&lt;TODAY(),O1302&gt;0),"YES","NO"))</f>
        <v/>
      </c>
      <c r="R1302" s="13" t="n"/>
      <c r="S1302" s="14" t="n"/>
      <c r="T1302" s="15">
        <f>IF(Q1302="YES", IF(R1302="Company",L1302*(1+S1302),IF(R1302="Vendor",L1302*(1-S1302),"")),"")</f>
        <v/>
      </c>
      <c r="U1302" s="15">
        <f>IF(Q1302="YES",O1302*T1302,"")</f>
        <v/>
      </c>
      <c r="V1302" s="16" t="n"/>
      <c r="W1302" s="17">
        <f>IF(Q1302="YES",G1302+V1302,"")</f>
        <v/>
      </c>
      <c r="X1302" s="18">
        <f>IF(Q1302="YES",IF(TODAY()&gt;W1302,"OVERDUE","WITHIN TIME"),"")</f>
        <v/>
      </c>
    </row>
    <row r="1303">
      <c r="A1303" s="3" t="n">
        <v>1299</v>
      </c>
      <c r="B1303" s="4" t="n"/>
      <c r="C1303" s="4" t="n"/>
      <c r="D1303" s="5">
        <f>IF(E1303="NRFC","Natural Rubber Field Coagulam","")</f>
        <v/>
      </c>
      <c r="E1303" s="4" t="n"/>
      <c r="F1303" s="6" t="n"/>
      <c r="G1303" s="6" t="n"/>
      <c r="H1303" s="7">
        <f>IF(G1303="","",G1303-TODAY())</f>
        <v/>
      </c>
      <c r="I1303" s="8">
        <f>IF(G1303="","",
IF(G1303&lt;TODAY(),
IF(O1303&gt;0,"Violated","Completed"),
IF(H1303&lt;=7,"Expiring Soon",
"Active")))</f>
        <v/>
      </c>
      <c r="J1303" s="8">
        <f>IF(C1303="","",COUNTIFS(purchase!$C:$C,$C1303,purchase!$E:$E,$E1303,purchase!$G:$G,"&gt;="&amp;$F1303,purchase!$G:$G,"&lt;="&amp;$G1303))</f>
        <v/>
      </c>
      <c r="K1303" s="9">
        <f>IF(COUNTIFS(purchase!$C:$C,$C1303,purchase!$E:$E,$E1303,purchase!$G:$G,"&gt;="&amp;$F1303,purchase!$G:$G,"&lt;="&amp;$G1303)=0,"",_xlfn.MAXIFS(purchase!$G:$G,purchase!$C:$C,$C1303,purchase!$E:$E,$E1303,purchase!$G:$G,"&gt;="&amp;$F1303,purchase!$G:$G,"&lt;="&amp;$G1303))</f>
        <v/>
      </c>
      <c r="L1303" s="4" t="n"/>
      <c r="M1303" s="4" t="n"/>
      <c r="N1303" s="10">
        <f>IF(M1303="","",SUMIFS(purchase!$N:$N,purchase!$C:$C,$C1303,purchase!$E:$E,$E1303,purchase!$G:$G,"&gt;="&amp;$F1303,purchase!$G:$G,"&lt;="&amp;$G1303))</f>
        <v/>
      </c>
      <c r="O1303" s="10">
        <f>IF(M1303="","",M1303-N1303)</f>
        <v/>
      </c>
      <c r="P1303" s="11">
        <f>IF(M1303=0,"",N1303/M1303)</f>
        <v/>
      </c>
      <c r="Q1303" s="12">
        <f>IF(OR(G1303="",O1303=""),"",
IF(AND(G1303&lt;TODAY(),O1303&gt;0),"YES","NO"))</f>
        <v/>
      </c>
      <c r="R1303" s="13" t="n"/>
      <c r="S1303" s="14" t="n"/>
      <c r="T1303" s="15">
        <f>IF(Q1303="YES", IF(R1303="Company",L1303*(1+S1303),IF(R1303="Vendor",L1303*(1-S1303),"")),"")</f>
        <v/>
      </c>
      <c r="U1303" s="15">
        <f>IF(Q1303="YES",O1303*T1303,"")</f>
        <v/>
      </c>
      <c r="V1303" s="16" t="n"/>
      <c r="W1303" s="17">
        <f>IF(Q1303="YES",G1303+V1303,"")</f>
        <v/>
      </c>
      <c r="X1303" s="18">
        <f>IF(Q1303="YES",IF(TODAY()&gt;W1303,"OVERDUE","WITHIN TIME"),"")</f>
        <v/>
      </c>
    </row>
    <row r="1304">
      <c r="A1304" s="3" t="n">
        <v>1300</v>
      </c>
      <c r="B1304" s="4" t="n"/>
      <c r="C1304" s="4" t="n"/>
      <c r="D1304" s="5">
        <f>IF(E1304="NRFC","Natural Rubber Field Coagulam","")</f>
        <v/>
      </c>
      <c r="E1304" s="4" t="n"/>
      <c r="F1304" s="6" t="n"/>
      <c r="G1304" s="6" t="n"/>
      <c r="H1304" s="7">
        <f>IF(G1304="","",G1304-TODAY())</f>
        <v/>
      </c>
      <c r="I1304" s="8">
        <f>IF(G1304="","",
IF(G1304&lt;TODAY(),
IF(O1304&gt;0,"Violated","Completed"),
IF(H1304&lt;=7,"Expiring Soon",
"Active")))</f>
        <v/>
      </c>
      <c r="J1304" s="8">
        <f>IF(C1304="","",COUNTIFS(purchase!$C:$C,$C1304,purchase!$E:$E,$E1304,purchase!$G:$G,"&gt;="&amp;$F1304,purchase!$G:$G,"&lt;="&amp;$G1304))</f>
        <v/>
      </c>
      <c r="K1304" s="9">
        <f>IF(COUNTIFS(purchase!$C:$C,$C1304,purchase!$E:$E,$E1304,purchase!$G:$G,"&gt;="&amp;$F1304,purchase!$G:$G,"&lt;="&amp;$G1304)=0,"",_xlfn.MAXIFS(purchase!$G:$G,purchase!$C:$C,$C1304,purchase!$E:$E,$E1304,purchase!$G:$G,"&gt;="&amp;$F1304,purchase!$G:$G,"&lt;="&amp;$G1304))</f>
        <v/>
      </c>
      <c r="L1304" s="4" t="n"/>
      <c r="M1304" s="4" t="n"/>
      <c r="N1304" s="10">
        <f>IF(M1304="","",SUMIFS(purchase!$N:$N,purchase!$C:$C,$C1304,purchase!$E:$E,$E1304,purchase!$G:$G,"&gt;="&amp;$F1304,purchase!$G:$G,"&lt;="&amp;$G1304))</f>
        <v/>
      </c>
      <c r="O1304" s="10">
        <f>IF(M1304="","",M1304-N1304)</f>
        <v/>
      </c>
      <c r="P1304" s="11">
        <f>IF(M1304=0,"",N1304/M1304)</f>
        <v/>
      </c>
      <c r="Q1304" s="12">
        <f>IF(OR(G1304="",O1304=""),"",
IF(AND(G1304&lt;TODAY(),O1304&gt;0),"YES","NO"))</f>
        <v/>
      </c>
      <c r="R1304" s="13" t="n"/>
      <c r="S1304" s="14" t="n"/>
      <c r="T1304" s="15">
        <f>IF(Q1304="YES", IF(R1304="Company",L1304*(1+S1304),IF(R1304="Vendor",L1304*(1-S1304),"")),"")</f>
        <v/>
      </c>
      <c r="U1304" s="15">
        <f>IF(Q1304="YES",O1304*T1304,"")</f>
        <v/>
      </c>
      <c r="V1304" s="16" t="n"/>
      <c r="W1304" s="17">
        <f>IF(Q1304="YES",G1304+V1304,"")</f>
        <v/>
      </c>
      <c r="X1304" s="18">
        <f>IF(Q1304="YES",IF(TODAY()&gt;W1304,"OVERDUE","WITHIN TIME"),"")</f>
        <v/>
      </c>
    </row>
    <row r="1305">
      <c r="A1305" s="3" t="n">
        <v>1301</v>
      </c>
      <c r="B1305" s="4" t="n"/>
      <c r="C1305" s="4" t="n"/>
      <c r="D1305" s="5">
        <f>IF(E1305="NRFC","Natural Rubber Field Coagulam","")</f>
        <v/>
      </c>
      <c r="E1305" s="4" t="n"/>
      <c r="F1305" s="6" t="n"/>
      <c r="G1305" s="6" t="n"/>
      <c r="H1305" s="7">
        <f>IF(G1305="","",G1305-TODAY())</f>
        <v/>
      </c>
      <c r="I1305" s="8">
        <f>IF(G1305="","",
IF(G1305&lt;TODAY(),
IF(O1305&gt;0,"Violated","Completed"),
IF(H1305&lt;=7,"Expiring Soon",
"Active")))</f>
        <v/>
      </c>
      <c r="J1305" s="8">
        <f>IF(C1305="","",COUNTIFS(purchase!$C:$C,$C1305,purchase!$E:$E,$E1305,purchase!$G:$G,"&gt;="&amp;$F1305,purchase!$G:$G,"&lt;="&amp;$G1305))</f>
        <v/>
      </c>
      <c r="K1305" s="9">
        <f>IF(COUNTIFS(purchase!$C:$C,$C1305,purchase!$E:$E,$E1305,purchase!$G:$G,"&gt;="&amp;$F1305,purchase!$G:$G,"&lt;="&amp;$G1305)=0,"",_xlfn.MAXIFS(purchase!$G:$G,purchase!$C:$C,$C1305,purchase!$E:$E,$E1305,purchase!$G:$G,"&gt;="&amp;$F1305,purchase!$G:$G,"&lt;="&amp;$G1305))</f>
        <v/>
      </c>
      <c r="L1305" s="4" t="n"/>
      <c r="M1305" s="4" t="n"/>
      <c r="N1305" s="10">
        <f>IF(M1305="","",SUMIFS(purchase!$N:$N,purchase!$C:$C,$C1305,purchase!$E:$E,$E1305,purchase!$G:$G,"&gt;="&amp;$F1305,purchase!$G:$G,"&lt;="&amp;$G1305))</f>
        <v/>
      </c>
      <c r="O1305" s="10">
        <f>IF(M1305="","",M1305-N1305)</f>
        <v/>
      </c>
      <c r="P1305" s="11">
        <f>IF(M1305=0,"",N1305/M1305)</f>
        <v/>
      </c>
      <c r="Q1305" s="12">
        <f>IF(OR(G1305="",O1305=""),"",
IF(AND(G1305&lt;TODAY(),O1305&gt;0),"YES","NO"))</f>
        <v/>
      </c>
      <c r="R1305" s="13" t="n"/>
      <c r="S1305" s="14" t="n"/>
      <c r="T1305" s="15">
        <f>IF(Q1305="YES", IF(R1305="Company",L1305*(1+S1305),IF(R1305="Vendor",L1305*(1-S1305),"")),"")</f>
        <v/>
      </c>
      <c r="U1305" s="15">
        <f>IF(Q1305="YES",O1305*T1305,"")</f>
        <v/>
      </c>
      <c r="V1305" s="16" t="n"/>
      <c r="W1305" s="17">
        <f>IF(Q1305="YES",G1305+V1305,"")</f>
        <v/>
      </c>
      <c r="X1305" s="18">
        <f>IF(Q1305="YES",IF(TODAY()&gt;W1305,"OVERDUE","WITHIN TIME"),"")</f>
        <v/>
      </c>
    </row>
    <row r="1306">
      <c r="A1306" s="3" t="n">
        <v>1302</v>
      </c>
      <c r="B1306" s="4" t="n"/>
      <c r="C1306" s="4" t="n"/>
      <c r="D1306" s="5">
        <f>IF(E1306="NRFC","Natural Rubber Field Coagulam","")</f>
        <v/>
      </c>
      <c r="E1306" s="4" t="n"/>
      <c r="F1306" s="6" t="n"/>
      <c r="G1306" s="6" t="n"/>
      <c r="H1306" s="7">
        <f>IF(G1306="","",G1306-TODAY())</f>
        <v/>
      </c>
      <c r="I1306" s="8">
        <f>IF(G1306="","",
IF(G1306&lt;TODAY(),
IF(O1306&gt;0,"Violated","Completed"),
IF(H1306&lt;=7,"Expiring Soon",
"Active")))</f>
        <v/>
      </c>
      <c r="J1306" s="8">
        <f>IF(C1306="","",COUNTIFS(purchase!$C:$C,$C1306,purchase!$E:$E,$E1306,purchase!$G:$G,"&gt;="&amp;$F1306,purchase!$G:$G,"&lt;="&amp;$G1306))</f>
        <v/>
      </c>
      <c r="K1306" s="9">
        <f>IF(COUNTIFS(purchase!$C:$C,$C1306,purchase!$E:$E,$E1306,purchase!$G:$G,"&gt;="&amp;$F1306,purchase!$G:$G,"&lt;="&amp;$G1306)=0,"",_xlfn.MAXIFS(purchase!$G:$G,purchase!$C:$C,$C1306,purchase!$E:$E,$E1306,purchase!$G:$G,"&gt;="&amp;$F1306,purchase!$G:$G,"&lt;="&amp;$G1306))</f>
        <v/>
      </c>
      <c r="L1306" s="4" t="n"/>
      <c r="M1306" s="4" t="n"/>
      <c r="N1306" s="10">
        <f>IF(M1306="","",SUMIFS(purchase!$N:$N,purchase!$C:$C,$C1306,purchase!$E:$E,$E1306,purchase!$G:$G,"&gt;="&amp;$F1306,purchase!$G:$G,"&lt;="&amp;$G1306))</f>
        <v/>
      </c>
      <c r="O1306" s="10">
        <f>IF(M1306="","",M1306-N1306)</f>
        <v/>
      </c>
      <c r="P1306" s="11">
        <f>IF(M1306=0,"",N1306/M1306)</f>
        <v/>
      </c>
      <c r="Q1306" s="12">
        <f>IF(OR(G1306="",O1306=""),"",
IF(AND(G1306&lt;TODAY(),O1306&gt;0),"YES","NO"))</f>
        <v/>
      </c>
      <c r="R1306" s="13" t="n"/>
      <c r="S1306" s="14" t="n"/>
      <c r="T1306" s="15">
        <f>IF(Q1306="YES", IF(R1306="Company",L1306*(1+S1306),IF(R1306="Vendor",L1306*(1-S1306),"")),"")</f>
        <v/>
      </c>
      <c r="U1306" s="15">
        <f>IF(Q1306="YES",O1306*T1306,"")</f>
        <v/>
      </c>
      <c r="V1306" s="16" t="n"/>
      <c r="W1306" s="17">
        <f>IF(Q1306="YES",G1306+V1306,"")</f>
        <v/>
      </c>
      <c r="X1306" s="18">
        <f>IF(Q1306="YES",IF(TODAY()&gt;W1306,"OVERDUE","WITHIN TIME"),"")</f>
        <v/>
      </c>
    </row>
    <row r="1307">
      <c r="A1307" s="3" t="n">
        <v>1303</v>
      </c>
      <c r="B1307" s="4" t="n"/>
      <c r="C1307" s="4" t="n"/>
      <c r="D1307" s="5">
        <f>IF(E1307="NRFC","Natural Rubber Field Coagulam","")</f>
        <v/>
      </c>
      <c r="E1307" s="4" t="n"/>
      <c r="F1307" s="6" t="n"/>
      <c r="G1307" s="6" t="n"/>
      <c r="H1307" s="7">
        <f>IF(G1307="","",G1307-TODAY())</f>
        <v/>
      </c>
      <c r="I1307" s="8">
        <f>IF(G1307="","",
IF(G1307&lt;TODAY(),
IF(O1307&gt;0,"Violated","Completed"),
IF(H1307&lt;=7,"Expiring Soon",
"Active")))</f>
        <v/>
      </c>
      <c r="J1307" s="8">
        <f>IF(C1307="","",COUNTIFS(purchase!$C:$C,$C1307,purchase!$E:$E,$E1307,purchase!$G:$G,"&gt;="&amp;$F1307,purchase!$G:$G,"&lt;="&amp;$G1307))</f>
        <v/>
      </c>
      <c r="K1307" s="9">
        <f>IF(COUNTIFS(purchase!$C:$C,$C1307,purchase!$E:$E,$E1307,purchase!$G:$G,"&gt;="&amp;$F1307,purchase!$G:$G,"&lt;="&amp;$G1307)=0,"",_xlfn.MAXIFS(purchase!$G:$G,purchase!$C:$C,$C1307,purchase!$E:$E,$E1307,purchase!$G:$G,"&gt;="&amp;$F1307,purchase!$G:$G,"&lt;="&amp;$G1307))</f>
        <v/>
      </c>
      <c r="L1307" s="4" t="n"/>
      <c r="M1307" s="4" t="n"/>
      <c r="N1307" s="10">
        <f>IF(M1307="","",SUMIFS(purchase!$N:$N,purchase!$C:$C,$C1307,purchase!$E:$E,$E1307,purchase!$G:$G,"&gt;="&amp;$F1307,purchase!$G:$G,"&lt;="&amp;$G1307))</f>
        <v/>
      </c>
      <c r="O1307" s="10">
        <f>IF(M1307="","",M1307-N1307)</f>
        <v/>
      </c>
      <c r="P1307" s="11">
        <f>IF(M1307=0,"",N1307/M1307)</f>
        <v/>
      </c>
      <c r="Q1307" s="12">
        <f>IF(OR(G1307="",O1307=""),"",
IF(AND(G1307&lt;TODAY(),O1307&gt;0),"YES","NO"))</f>
        <v/>
      </c>
      <c r="R1307" s="13" t="n"/>
      <c r="S1307" s="14" t="n"/>
      <c r="T1307" s="15">
        <f>IF(Q1307="YES", IF(R1307="Company",L1307*(1+S1307),IF(R1307="Vendor",L1307*(1-S1307),"")),"")</f>
        <v/>
      </c>
      <c r="U1307" s="15">
        <f>IF(Q1307="YES",O1307*T1307,"")</f>
        <v/>
      </c>
      <c r="V1307" s="16" t="n"/>
      <c r="W1307" s="17">
        <f>IF(Q1307="YES",G1307+V1307,"")</f>
        <v/>
      </c>
      <c r="X1307" s="18">
        <f>IF(Q1307="YES",IF(TODAY()&gt;W1307,"OVERDUE","WITHIN TIME"),"")</f>
        <v/>
      </c>
    </row>
    <row r="1308">
      <c r="A1308" s="3" t="n">
        <v>1304</v>
      </c>
      <c r="B1308" s="4" t="n"/>
      <c r="C1308" s="4" t="n"/>
      <c r="D1308" s="5">
        <f>IF(E1308="NRFC","Natural Rubber Field Coagulam","")</f>
        <v/>
      </c>
      <c r="E1308" s="4" t="n"/>
      <c r="F1308" s="6" t="n"/>
      <c r="G1308" s="6" t="n"/>
      <c r="H1308" s="7">
        <f>IF(G1308="","",G1308-TODAY())</f>
        <v/>
      </c>
      <c r="I1308" s="8">
        <f>IF(G1308="","",
IF(G1308&lt;TODAY(),
IF(O1308&gt;0,"Violated","Completed"),
IF(H1308&lt;=7,"Expiring Soon",
"Active")))</f>
        <v/>
      </c>
      <c r="J1308" s="8">
        <f>IF(C1308="","",COUNTIFS(purchase!$C:$C,$C1308,purchase!$E:$E,$E1308,purchase!$G:$G,"&gt;="&amp;$F1308,purchase!$G:$G,"&lt;="&amp;$G1308))</f>
        <v/>
      </c>
      <c r="K1308" s="9">
        <f>IF(COUNTIFS(purchase!$C:$C,$C1308,purchase!$E:$E,$E1308,purchase!$G:$G,"&gt;="&amp;$F1308,purchase!$G:$G,"&lt;="&amp;$G1308)=0,"",_xlfn.MAXIFS(purchase!$G:$G,purchase!$C:$C,$C1308,purchase!$E:$E,$E1308,purchase!$G:$G,"&gt;="&amp;$F1308,purchase!$G:$G,"&lt;="&amp;$G1308))</f>
        <v/>
      </c>
      <c r="L1308" s="4" t="n"/>
      <c r="M1308" s="4" t="n"/>
      <c r="N1308" s="10">
        <f>IF(M1308="","",SUMIFS(purchase!$N:$N,purchase!$C:$C,$C1308,purchase!$E:$E,$E1308,purchase!$G:$G,"&gt;="&amp;$F1308,purchase!$G:$G,"&lt;="&amp;$G1308))</f>
        <v/>
      </c>
      <c r="O1308" s="10">
        <f>IF(M1308="","",M1308-N1308)</f>
        <v/>
      </c>
      <c r="P1308" s="11">
        <f>IF(M1308=0,"",N1308/M1308)</f>
        <v/>
      </c>
      <c r="Q1308" s="12">
        <f>IF(OR(G1308="",O1308=""),"",
IF(AND(G1308&lt;TODAY(),O1308&gt;0),"YES","NO"))</f>
        <v/>
      </c>
      <c r="R1308" s="13" t="n"/>
      <c r="S1308" s="14" t="n"/>
      <c r="T1308" s="15">
        <f>IF(Q1308="YES", IF(R1308="Company",L1308*(1+S1308),IF(R1308="Vendor",L1308*(1-S1308),"")),"")</f>
        <v/>
      </c>
      <c r="U1308" s="15">
        <f>IF(Q1308="YES",O1308*T1308,"")</f>
        <v/>
      </c>
      <c r="V1308" s="16" t="n"/>
      <c r="W1308" s="17">
        <f>IF(Q1308="YES",G1308+V1308,"")</f>
        <v/>
      </c>
      <c r="X1308" s="18">
        <f>IF(Q1308="YES",IF(TODAY()&gt;W1308,"OVERDUE","WITHIN TIME"),"")</f>
        <v/>
      </c>
    </row>
    <row r="1309">
      <c r="A1309" s="3" t="n">
        <v>1305</v>
      </c>
      <c r="B1309" s="4" t="n"/>
      <c r="C1309" s="4" t="n"/>
      <c r="D1309" s="5">
        <f>IF(E1309="NRFC","Natural Rubber Field Coagulam","")</f>
        <v/>
      </c>
      <c r="E1309" s="4" t="n"/>
      <c r="F1309" s="6" t="n"/>
      <c r="G1309" s="6" t="n"/>
      <c r="H1309" s="7">
        <f>IF(G1309="","",G1309-TODAY())</f>
        <v/>
      </c>
      <c r="I1309" s="8">
        <f>IF(G1309="","",
IF(G1309&lt;TODAY(),
IF(O1309&gt;0,"Violated","Completed"),
IF(H1309&lt;=7,"Expiring Soon",
"Active")))</f>
        <v/>
      </c>
      <c r="J1309" s="8">
        <f>IF(C1309="","",COUNTIFS(purchase!$C:$C,$C1309,purchase!$E:$E,$E1309,purchase!$G:$G,"&gt;="&amp;$F1309,purchase!$G:$G,"&lt;="&amp;$G1309))</f>
        <v/>
      </c>
      <c r="K1309" s="9">
        <f>IF(COUNTIFS(purchase!$C:$C,$C1309,purchase!$E:$E,$E1309,purchase!$G:$G,"&gt;="&amp;$F1309,purchase!$G:$G,"&lt;="&amp;$G1309)=0,"",_xlfn.MAXIFS(purchase!$G:$G,purchase!$C:$C,$C1309,purchase!$E:$E,$E1309,purchase!$G:$G,"&gt;="&amp;$F1309,purchase!$G:$G,"&lt;="&amp;$G1309))</f>
        <v/>
      </c>
      <c r="L1309" s="4" t="n"/>
      <c r="M1309" s="4" t="n"/>
      <c r="N1309" s="10">
        <f>IF(M1309="","",SUMIFS(purchase!$N:$N,purchase!$C:$C,$C1309,purchase!$E:$E,$E1309,purchase!$G:$G,"&gt;="&amp;$F1309,purchase!$G:$G,"&lt;="&amp;$G1309))</f>
        <v/>
      </c>
      <c r="O1309" s="10">
        <f>IF(M1309="","",M1309-N1309)</f>
        <v/>
      </c>
      <c r="P1309" s="11">
        <f>IF(M1309=0,"",N1309/M1309)</f>
        <v/>
      </c>
      <c r="Q1309" s="12">
        <f>IF(OR(G1309="",O1309=""),"",
IF(AND(G1309&lt;TODAY(),O1309&gt;0),"YES","NO"))</f>
        <v/>
      </c>
      <c r="R1309" s="13" t="n"/>
      <c r="S1309" s="14" t="n"/>
      <c r="T1309" s="15">
        <f>IF(Q1309="YES", IF(R1309="Company",L1309*(1+S1309),IF(R1309="Vendor",L1309*(1-S1309),"")),"")</f>
        <v/>
      </c>
      <c r="U1309" s="15">
        <f>IF(Q1309="YES",O1309*T1309,"")</f>
        <v/>
      </c>
      <c r="V1309" s="16" t="n"/>
      <c r="W1309" s="17">
        <f>IF(Q1309="YES",G1309+V1309,"")</f>
        <v/>
      </c>
      <c r="X1309" s="18">
        <f>IF(Q1309="YES",IF(TODAY()&gt;W1309,"OVERDUE","WITHIN TIME"),"")</f>
        <v/>
      </c>
    </row>
    <row r="1310">
      <c r="A1310" s="3" t="n">
        <v>1306</v>
      </c>
      <c r="B1310" s="4" t="n"/>
      <c r="C1310" s="4" t="n"/>
      <c r="D1310" s="5">
        <f>IF(E1310="NRFC","Natural Rubber Field Coagulam","")</f>
        <v/>
      </c>
      <c r="E1310" s="4" t="n"/>
      <c r="F1310" s="6" t="n"/>
      <c r="G1310" s="6" t="n"/>
      <c r="H1310" s="7">
        <f>IF(G1310="","",G1310-TODAY())</f>
        <v/>
      </c>
      <c r="I1310" s="8">
        <f>IF(G1310="","",
IF(G1310&lt;TODAY(),
IF(O1310&gt;0,"Violated","Completed"),
IF(H1310&lt;=7,"Expiring Soon",
"Active")))</f>
        <v/>
      </c>
      <c r="J1310" s="8">
        <f>IF(C1310="","",COUNTIFS(purchase!$C:$C,$C1310,purchase!$E:$E,$E1310,purchase!$G:$G,"&gt;="&amp;$F1310,purchase!$G:$G,"&lt;="&amp;$G1310))</f>
        <v/>
      </c>
      <c r="K1310" s="9">
        <f>IF(COUNTIFS(purchase!$C:$C,$C1310,purchase!$E:$E,$E1310,purchase!$G:$G,"&gt;="&amp;$F1310,purchase!$G:$G,"&lt;="&amp;$G1310)=0,"",_xlfn.MAXIFS(purchase!$G:$G,purchase!$C:$C,$C1310,purchase!$E:$E,$E1310,purchase!$G:$G,"&gt;="&amp;$F1310,purchase!$G:$G,"&lt;="&amp;$G1310))</f>
        <v/>
      </c>
      <c r="L1310" s="4" t="n"/>
      <c r="M1310" s="4" t="n"/>
      <c r="N1310" s="10">
        <f>IF(M1310="","",SUMIFS(purchase!$N:$N,purchase!$C:$C,$C1310,purchase!$E:$E,$E1310,purchase!$G:$G,"&gt;="&amp;$F1310,purchase!$G:$G,"&lt;="&amp;$G1310))</f>
        <v/>
      </c>
      <c r="O1310" s="10">
        <f>IF(M1310="","",M1310-N1310)</f>
        <v/>
      </c>
      <c r="P1310" s="11">
        <f>IF(M1310=0,"",N1310/M1310)</f>
        <v/>
      </c>
      <c r="Q1310" s="12">
        <f>IF(OR(G1310="",O1310=""),"",
IF(AND(G1310&lt;TODAY(),O1310&gt;0),"YES","NO"))</f>
        <v/>
      </c>
      <c r="R1310" s="13" t="n"/>
      <c r="S1310" s="14" t="n"/>
      <c r="T1310" s="15">
        <f>IF(Q1310="YES", IF(R1310="Company",L1310*(1+S1310),IF(R1310="Vendor",L1310*(1-S1310),"")),"")</f>
        <v/>
      </c>
      <c r="U1310" s="15">
        <f>IF(Q1310="YES",O1310*T1310,"")</f>
        <v/>
      </c>
      <c r="V1310" s="16" t="n"/>
      <c r="W1310" s="17">
        <f>IF(Q1310="YES",G1310+V1310,"")</f>
        <v/>
      </c>
      <c r="X1310" s="18">
        <f>IF(Q1310="YES",IF(TODAY()&gt;W1310,"OVERDUE","WITHIN TIME"),"")</f>
        <v/>
      </c>
    </row>
    <row r="1311">
      <c r="A1311" s="3" t="n">
        <v>1307</v>
      </c>
      <c r="B1311" s="4" t="n"/>
      <c r="C1311" s="4" t="n"/>
      <c r="D1311" s="5">
        <f>IF(E1311="NRFC","Natural Rubber Field Coagulam","")</f>
        <v/>
      </c>
      <c r="E1311" s="4" t="n"/>
      <c r="F1311" s="6" t="n"/>
      <c r="G1311" s="6" t="n"/>
      <c r="H1311" s="7">
        <f>IF(G1311="","",G1311-TODAY())</f>
        <v/>
      </c>
      <c r="I1311" s="8">
        <f>IF(G1311="","",
IF(G1311&lt;TODAY(),
IF(O1311&gt;0,"Violated","Completed"),
IF(H1311&lt;=7,"Expiring Soon",
"Active")))</f>
        <v/>
      </c>
      <c r="J1311" s="8">
        <f>IF(C1311="","",COUNTIFS(purchase!$C:$C,$C1311,purchase!$E:$E,$E1311,purchase!$G:$G,"&gt;="&amp;$F1311,purchase!$G:$G,"&lt;="&amp;$G1311))</f>
        <v/>
      </c>
      <c r="K1311" s="9">
        <f>IF(COUNTIFS(purchase!$C:$C,$C1311,purchase!$E:$E,$E1311,purchase!$G:$G,"&gt;="&amp;$F1311,purchase!$G:$G,"&lt;="&amp;$G1311)=0,"",_xlfn.MAXIFS(purchase!$G:$G,purchase!$C:$C,$C1311,purchase!$E:$E,$E1311,purchase!$G:$G,"&gt;="&amp;$F1311,purchase!$G:$G,"&lt;="&amp;$G1311))</f>
        <v/>
      </c>
      <c r="L1311" s="4" t="n"/>
      <c r="M1311" s="4" t="n"/>
      <c r="N1311" s="10">
        <f>IF(M1311="","",SUMIFS(purchase!$N:$N,purchase!$C:$C,$C1311,purchase!$E:$E,$E1311,purchase!$G:$G,"&gt;="&amp;$F1311,purchase!$G:$G,"&lt;="&amp;$G1311))</f>
        <v/>
      </c>
      <c r="O1311" s="10">
        <f>IF(M1311="","",M1311-N1311)</f>
        <v/>
      </c>
      <c r="P1311" s="11">
        <f>IF(M1311=0,"",N1311/M1311)</f>
        <v/>
      </c>
      <c r="Q1311" s="12">
        <f>IF(OR(G1311="",O1311=""),"",
IF(AND(G1311&lt;TODAY(),O1311&gt;0),"YES","NO"))</f>
        <v/>
      </c>
      <c r="R1311" s="13" t="n"/>
      <c r="S1311" s="14" t="n"/>
      <c r="T1311" s="15">
        <f>IF(Q1311="YES", IF(R1311="Company",L1311*(1+S1311),IF(R1311="Vendor",L1311*(1-S1311),"")),"")</f>
        <v/>
      </c>
      <c r="U1311" s="15">
        <f>IF(Q1311="YES",O1311*T1311,"")</f>
        <v/>
      </c>
      <c r="V1311" s="16" t="n"/>
      <c r="W1311" s="17">
        <f>IF(Q1311="YES",G1311+V1311,"")</f>
        <v/>
      </c>
      <c r="X1311" s="18">
        <f>IF(Q1311="YES",IF(TODAY()&gt;W1311,"OVERDUE","WITHIN TIME"),"")</f>
        <v/>
      </c>
    </row>
    <row r="1312">
      <c r="A1312" s="3" t="n">
        <v>1308</v>
      </c>
      <c r="B1312" s="4" t="n"/>
      <c r="C1312" s="4" t="n"/>
      <c r="D1312" s="5">
        <f>IF(E1312="NRFC","Natural Rubber Field Coagulam","")</f>
        <v/>
      </c>
      <c r="E1312" s="4" t="n"/>
      <c r="F1312" s="6" t="n"/>
      <c r="G1312" s="6" t="n"/>
      <c r="H1312" s="7">
        <f>IF(G1312="","",G1312-TODAY())</f>
        <v/>
      </c>
      <c r="I1312" s="8">
        <f>IF(G1312="","",
IF(G1312&lt;TODAY(),
IF(O1312&gt;0,"Violated","Completed"),
IF(H1312&lt;=7,"Expiring Soon",
"Active")))</f>
        <v/>
      </c>
      <c r="J1312" s="8">
        <f>IF(C1312="","",COUNTIFS(purchase!$C:$C,$C1312,purchase!$E:$E,$E1312,purchase!$G:$G,"&gt;="&amp;$F1312,purchase!$G:$G,"&lt;="&amp;$G1312))</f>
        <v/>
      </c>
      <c r="K1312" s="9">
        <f>IF(COUNTIFS(purchase!$C:$C,$C1312,purchase!$E:$E,$E1312,purchase!$G:$G,"&gt;="&amp;$F1312,purchase!$G:$G,"&lt;="&amp;$G1312)=0,"",_xlfn.MAXIFS(purchase!$G:$G,purchase!$C:$C,$C1312,purchase!$E:$E,$E1312,purchase!$G:$G,"&gt;="&amp;$F1312,purchase!$G:$G,"&lt;="&amp;$G1312))</f>
        <v/>
      </c>
      <c r="L1312" s="4" t="n"/>
      <c r="M1312" s="4" t="n"/>
      <c r="N1312" s="10">
        <f>IF(M1312="","",SUMIFS(purchase!$N:$N,purchase!$C:$C,$C1312,purchase!$E:$E,$E1312,purchase!$G:$G,"&gt;="&amp;$F1312,purchase!$G:$G,"&lt;="&amp;$G1312))</f>
        <v/>
      </c>
      <c r="O1312" s="10">
        <f>IF(M1312="","",M1312-N1312)</f>
        <v/>
      </c>
      <c r="P1312" s="11">
        <f>IF(M1312=0,"",N1312/M1312)</f>
        <v/>
      </c>
      <c r="Q1312" s="12">
        <f>IF(OR(G1312="",O1312=""),"",
IF(AND(G1312&lt;TODAY(),O1312&gt;0),"YES","NO"))</f>
        <v/>
      </c>
      <c r="R1312" s="13" t="n"/>
      <c r="S1312" s="14" t="n"/>
      <c r="T1312" s="15">
        <f>IF(Q1312="YES", IF(R1312="Company",L1312*(1+S1312),IF(R1312="Vendor",L1312*(1-S1312),"")),"")</f>
        <v/>
      </c>
      <c r="U1312" s="15">
        <f>IF(Q1312="YES",O1312*T1312,"")</f>
        <v/>
      </c>
      <c r="V1312" s="16" t="n"/>
      <c r="W1312" s="17">
        <f>IF(Q1312="YES",G1312+V1312,"")</f>
        <v/>
      </c>
      <c r="X1312" s="18">
        <f>IF(Q1312="YES",IF(TODAY()&gt;W1312,"OVERDUE","WITHIN TIME"),"")</f>
        <v/>
      </c>
    </row>
    <row r="1313">
      <c r="A1313" s="3" t="n">
        <v>1309</v>
      </c>
      <c r="B1313" s="4" t="n"/>
      <c r="C1313" s="4" t="n"/>
      <c r="D1313" s="5">
        <f>IF(E1313="NRFC","Natural Rubber Field Coagulam","")</f>
        <v/>
      </c>
      <c r="E1313" s="4" t="n"/>
      <c r="F1313" s="6" t="n"/>
      <c r="G1313" s="6" t="n"/>
      <c r="H1313" s="7">
        <f>IF(G1313="","",G1313-TODAY())</f>
        <v/>
      </c>
      <c r="I1313" s="8">
        <f>IF(G1313="","",
IF(G1313&lt;TODAY(),
IF(O1313&gt;0,"Violated","Completed"),
IF(H1313&lt;=7,"Expiring Soon",
"Active")))</f>
        <v/>
      </c>
      <c r="J1313" s="8">
        <f>IF(C1313="","",COUNTIFS(purchase!$C:$C,$C1313,purchase!$E:$E,$E1313,purchase!$G:$G,"&gt;="&amp;$F1313,purchase!$G:$G,"&lt;="&amp;$G1313))</f>
        <v/>
      </c>
      <c r="K1313" s="9">
        <f>IF(COUNTIFS(purchase!$C:$C,$C1313,purchase!$E:$E,$E1313,purchase!$G:$G,"&gt;="&amp;$F1313,purchase!$G:$G,"&lt;="&amp;$G1313)=0,"",_xlfn.MAXIFS(purchase!$G:$G,purchase!$C:$C,$C1313,purchase!$E:$E,$E1313,purchase!$G:$G,"&gt;="&amp;$F1313,purchase!$G:$G,"&lt;="&amp;$G1313))</f>
        <v/>
      </c>
      <c r="L1313" s="4" t="n"/>
      <c r="M1313" s="4" t="n"/>
      <c r="N1313" s="10">
        <f>IF(M1313="","",SUMIFS(purchase!$N:$N,purchase!$C:$C,$C1313,purchase!$E:$E,$E1313,purchase!$G:$G,"&gt;="&amp;$F1313,purchase!$G:$G,"&lt;="&amp;$G1313))</f>
        <v/>
      </c>
      <c r="O1313" s="10">
        <f>IF(M1313="","",M1313-N1313)</f>
        <v/>
      </c>
      <c r="P1313" s="11">
        <f>IF(M1313=0,"",N1313/M1313)</f>
        <v/>
      </c>
      <c r="Q1313" s="12">
        <f>IF(OR(G1313="",O1313=""),"",
IF(AND(G1313&lt;TODAY(),O1313&gt;0),"YES","NO"))</f>
        <v/>
      </c>
      <c r="R1313" s="13" t="n"/>
      <c r="S1313" s="14" t="n"/>
      <c r="T1313" s="15">
        <f>IF(Q1313="YES", IF(R1313="Company",L1313*(1+S1313),IF(R1313="Vendor",L1313*(1-S1313),"")),"")</f>
        <v/>
      </c>
      <c r="U1313" s="15">
        <f>IF(Q1313="YES",O1313*T1313,"")</f>
        <v/>
      </c>
      <c r="V1313" s="16" t="n"/>
      <c r="W1313" s="17">
        <f>IF(Q1313="YES",G1313+V1313,"")</f>
        <v/>
      </c>
      <c r="X1313" s="18">
        <f>IF(Q1313="YES",IF(TODAY()&gt;W1313,"OVERDUE","WITHIN TIME"),"")</f>
        <v/>
      </c>
    </row>
    <row r="1314">
      <c r="A1314" s="3" t="n">
        <v>1310</v>
      </c>
      <c r="B1314" s="4" t="n"/>
      <c r="C1314" s="4" t="n"/>
      <c r="D1314" s="5">
        <f>IF(E1314="NRFC","Natural Rubber Field Coagulam","")</f>
        <v/>
      </c>
      <c r="E1314" s="4" t="n"/>
      <c r="F1314" s="6" t="n"/>
      <c r="G1314" s="6" t="n"/>
      <c r="H1314" s="7">
        <f>IF(G1314="","",G1314-TODAY())</f>
        <v/>
      </c>
      <c r="I1314" s="8">
        <f>IF(G1314="","",
IF(G1314&lt;TODAY(),
IF(O1314&gt;0,"Violated","Completed"),
IF(H1314&lt;=7,"Expiring Soon",
"Active")))</f>
        <v/>
      </c>
      <c r="J1314" s="8">
        <f>IF(C1314="","",COUNTIFS(purchase!$C:$C,$C1314,purchase!$E:$E,$E1314,purchase!$G:$G,"&gt;="&amp;$F1314,purchase!$G:$G,"&lt;="&amp;$G1314))</f>
        <v/>
      </c>
      <c r="K1314" s="9">
        <f>IF(COUNTIFS(purchase!$C:$C,$C1314,purchase!$E:$E,$E1314,purchase!$G:$G,"&gt;="&amp;$F1314,purchase!$G:$G,"&lt;="&amp;$G1314)=0,"",_xlfn.MAXIFS(purchase!$G:$G,purchase!$C:$C,$C1314,purchase!$E:$E,$E1314,purchase!$G:$G,"&gt;="&amp;$F1314,purchase!$G:$G,"&lt;="&amp;$G1314))</f>
        <v/>
      </c>
      <c r="L1314" s="4" t="n"/>
      <c r="M1314" s="4" t="n"/>
      <c r="N1314" s="10">
        <f>IF(M1314="","",SUMIFS(purchase!$N:$N,purchase!$C:$C,$C1314,purchase!$E:$E,$E1314,purchase!$G:$G,"&gt;="&amp;$F1314,purchase!$G:$G,"&lt;="&amp;$G1314))</f>
        <v/>
      </c>
      <c r="O1314" s="10">
        <f>IF(M1314="","",M1314-N1314)</f>
        <v/>
      </c>
      <c r="P1314" s="11">
        <f>IF(M1314=0,"",N1314/M1314)</f>
        <v/>
      </c>
      <c r="Q1314" s="12">
        <f>IF(OR(G1314="",O1314=""),"",
IF(AND(G1314&lt;TODAY(),O1314&gt;0),"YES","NO"))</f>
        <v/>
      </c>
      <c r="R1314" s="13" t="n"/>
      <c r="S1314" s="14" t="n"/>
      <c r="T1314" s="15">
        <f>IF(Q1314="YES", IF(R1314="Company",L1314*(1+S1314),IF(R1314="Vendor",L1314*(1-S1314),"")),"")</f>
        <v/>
      </c>
      <c r="U1314" s="15">
        <f>IF(Q1314="YES",O1314*T1314,"")</f>
        <v/>
      </c>
      <c r="V1314" s="16" t="n"/>
      <c r="W1314" s="17">
        <f>IF(Q1314="YES",G1314+V1314,"")</f>
        <v/>
      </c>
      <c r="X1314" s="18">
        <f>IF(Q1314="YES",IF(TODAY()&gt;W1314,"OVERDUE","WITHIN TIME"),"")</f>
        <v/>
      </c>
    </row>
    <row r="1315">
      <c r="A1315" s="3" t="n">
        <v>1311</v>
      </c>
      <c r="B1315" s="4" t="n"/>
      <c r="C1315" s="4" t="n"/>
      <c r="D1315" s="5">
        <f>IF(E1315="NRFC","Natural Rubber Field Coagulam","")</f>
        <v/>
      </c>
      <c r="E1315" s="4" t="n"/>
      <c r="F1315" s="6" t="n"/>
      <c r="G1315" s="6" t="n"/>
      <c r="H1315" s="7">
        <f>IF(G1315="","",G1315-TODAY())</f>
        <v/>
      </c>
      <c r="I1315" s="8">
        <f>IF(G1315="","",
IF(G1315&lt;TODAY(),
IF(O1315&gt;0,"Violated","Completed"),
IF(H1315&lt;=7,"Expiring Soon",
"Active")))</f>
        <v/>
      </c>
      <c r="J1315" s="8">
        <f>IF(C1315="","",COUNTIFS(purchase!$C:$C,$C1315,purchase!$E:$E,$E1315,purchase!$G:$G,"&gt;="&amp;$F1315,purchase!$G:$G,"&lt;="&amp;$G1315))</f>
        <v/>
      </c>
      <c r="K1315" s="9">
        <f>IF(COUNTIFS(purchase!$C:$C,$C1315,purchase!$E:$E,$E1315,purchase!$G:$G,"&gt;="&amp;$F1315,purchase!$G:$G,"&lt;="&amp;$G1315)=0,"",_xlfn.MAXIFS(purchase!$G:$G,purchase!$C:$C,$C1315,purchase!$E:$E,$E1315,purchase!$G:$G,"&gt;="&amp;$F1315,purchase!$G:$G,"&lt;="&amp;$G1315))</f>
        <v/>
      </c>
      <c r="L1315" s="4" t="n"/>
      <c r="M1315" s="4" t="n"/>
      <c r="N1315" s="10">
        <f>IF(M1315="","",SUMIFS(purchase!$N:$N,purchase!$C:$C,$C1315,purchase!$E:$E,$E1315,purchase!$G:$G,"&gt;="&amp;$F1315,purchase!$G:$G,"&lt;="&amp;$G1315))</f>
        <v/>
      </c>
      <c r="O1315" s="10">
        <f>IF(M1315="","",M1315-N1315)</f>
        <v/>
      </c>
      <c r="P1315" s="11">
        <f>IF(M1315=0,"",N1315/M1315)</f>
        <v/>
      </c>
      <c r="Q1315" s="12">
        <f>IF(OR(G1315="",O1315=""),"",
IF(AND(G1315&lt;TODAY(),O1315&gt;0),"YES","NO"))</f>
        <v/>
      </c>
      <c r="R1315" s="13" t="n"/>
      <c r="S1315" s="14" t="n"/>
      <c r="T1315" s="15">
        <f>IF(Q1315="YES", IF(R1315="Company",L1315*(1+S1315),IF(R1315="Vendor",L1315*(1-S1315),"")),"")</f>
        <v/>
      </c>
      <c r="U1315" s="15">
        <f>IF(Q1315="YES",O1315*T1315,"")</f>
        <v/>
      </c>
      <c r="V1315" s="16" t="n"/>
      <c r="W1315" s="17">
        <f>IF(Q1315="YES",G1315+V1315,"")</f>
        <v/>
      </c>
      <c r="X1315" s="18">
        <f>IF(Q1315="YES",IF(TODAY()&gt;W1315,"OVERDUE","WITHIN TIME"),"")</f>
        <v/>
      </c>
    </row>
    <row r="1316">
      <c r="A1316" s="3" t="n">
        <v>1312</v>
      </c>
      <c r="B1316" s="4" t="n"/>
      <c r="C1316" s="4" t="n"/>
      <c r="D1316" s="5">
        <f>IF(E1316="NRFC","Natural Rubber Field Coagulam","")</f>
        <v/>
      </c>
      <c r="E1316" s="4" t="n"/>
      <c r="F1316" s="6" t="n"/>
      <c r="G1316" s="6" t="n"/>
      <c r="H1316" s="7">
        <f>IF(G1316="","",G1316-TODAY())</f>
        <v/>
      </c>
      <c r="I1316" s="8">
        <f>IF(G1316="","",
IF(G1316&lt;TODAY(),
IF(O1316&gt;0,"Violated","Completed"),
IF(H1316&lt;=7,"Expiring Soon",
"Active")))</f>
        <v/>
      </c>
      <c r="J1316" s="8">
        <f>IF(C1316="","",COUNTIFS(purchase!$C:$C,$C1316,purchase!$E:$E,$E1316,purchase!$G:$G,"&gt;="&amp;$F1316,purchase!$G:$G,"&lt;="&amp;$G1316))</f>
        <v/>
      </c>
      <c r="K1316" s="9">
        <f>IF(COUNTIFS(purchase!$C:$C,$C1316,purchase!$E:$E,$E1316,purchase!$G:$G,"&gt;="&amp;$F1316,purchase!$G:$G,"&lt;="&amp;$G1316)=0,"",_xlfn.MAXIFS(purchase!$G:$G,purchase!$C:$C,$C1316,purchase!$E:$E,$E1316,purchase!$G:$G,"&gt;="&amp;$F1316,purchase!$G:$G,"&lt;="&amp;$G1316))</f>
        <v/>
      </c>
      <c r="L1316" s="4" t="n"/>
      <c r="M1316" s="4" t="n"/>
      <c r="N1316" s="10">
        <f>IF(M1316="","",SUMIFS(purchase!$N:$N,purchase!$C:$C,$C1316,purchase!$E:$E,$E1316,purchase!$G:$G,"&gt;="&amp;$F1316,purchase!$G:$G,"&lt;="&amp;$G1316))</f>
        <v/>
      </c>
      <c r="O1316" s="10">
        <f>IF(M1316="","",M1316-N1316)</f>
        <v/>
      </c>
      <c r="P1316" s="11">
        <f>IF(M1316=0,"",N1316/M1316)</f>
        <v/>
      </c>
      <c r="Q1316" s="12">
        <f>IF(OR(G1316="",O1316=""),"",
IF(AND(G1316&lt;TODAY(),O1316&gt;0),"YES","NO"))</f>
        <v/>
      </c>
      <c r="R1316" s="13" t="n"/>
      <c r="S1316" s="14" t="n"/>
      <c r="T1316" s="15">
        <f>IF(Q1316="YES", IF(R1316="Company",L1316*(1+S1316),IF(R1316="Vendor",L1316*(1-S1316),"")),"")</f>
        <v/>
      </c>
      <c r="U1316" s="15">
        <f>IF(Q1316="YES",O1316*T1316,"")</f>
        <v/>
      </c>
      <c r="V1316" s="16" t="n"/>
      <c r="W1316" s="17">
        <f>IF(Q1316="YES",G1316+V1316,"")</f>
        <v/>
      </c>
      <c r="X1316" s="18">
        <f>IF(Q1316="YES",IF(TODAY()&gt;W1316,"OVERDUE","WITHIN TIME"),"")</f>
        <v/>
      </c>
    </row>
    <row r="1317">
      <c r="A1317" s="3" t="n">
        <v>1313</v>
      </c>
      <c r="B1317" s="4" t="n"/>
      <c r="C1317" s="4" t="n"/>
      <c r="D1317" s="5">
        <f>IF(E1317="NRFC","Natural Rubber Field Coagulam","")</f>
        <v/>
      </c>
      <c r="E1317" s="4" t="n"/>
      <c r="F1317" s="6" t="n"/>
      <c r="G1317" s="6" t="n"/>
      <c r="H1317" s="7">
        <f>IF(G1317="","",G1317-TODAY())</f>
        <v/>
      </c>
      <c r="I1317" s="8">
        <f>IF(G1317="","",
IF(G1317&lt;TODAY(),
IF(O1317&gt;0,"Violated","Completed"),
IF(H1317&lt;=7,"Expiring Soon",
"Active")))</f>
        <v/>
      </c>
      <c r="J1317" s="8">
        <f>IF(C1317="","",COUNTIFS(purchase!$C:$C,$C1317,purchase!$E:$E,$E1317,purchase!$G:$G,"&gt;="&amp;$F1317,purchase!$G:$G,"&lt;="&amp;$G1317))</f>
        <v/>
      </c>
      <c r="K1317" s="9">
        <f>IF(COUNTIFS(purchase!$C:$C,$C1317,purchase!$E:$E,$E1317,purchase!$G:$G,"&gt;="&amp;$F1317,purchase!$G:$G,"&lt;="&amp;$G1317)=0,"",_xlfn.MAXIFS(purchase!$G:$G,purchase!$C:$C,$C1317,purchase!$E:$E,$E1317,purchase!$G:$G,"&gt;="&amp;$F1317,purchase!$G:$G,"&lt;="&amp;$G1317))</f>
        <v/>
      </c>
      <c r="L1317" s="4" t="n"/>
      <c r="M1317" s="4" t="n"/>
      <c r="N1317" s="10">
        <f>IF(M1317="","",SUMIFS(purchase!$N:$N,purchase!$C:$C,$C1317,purchase!$E:$E,$E1317,purchase!$G:$G,"&gt;="&amp;$F1317,purchase!$G:$G,"&lt;="&amp;$G1317))</f>
        <v/>
      </c>
      <c r="O1317" s="10">
        <f>IF(M1317="","",M1317-N1317)</f>
        <v/>
      </c>
      <c r="P1317" s="11">
        <f>IF(M1317=0,"",N1317/M1317)</f>
        <v/>
      </c>
      <c r="Q1317" s="12">
        <f>IF(OR(G1317="",O1317=""),"",
IF(AND(G1317&lt;TODAY(),O1317&gt;0),"YES","NO"))</f>
        <v/>
      </c>
      <c r="R1317" s="13" t="n"/>
      <c r="S1317" s="14" t="n"/>
      <c r="T1317" s="15">
        <f>IF(Q1317="YES", IF(R1317="Company",L1317*(1+S1317),IF(R1317="Vendor",L1317*(1-S1317),"")),"")</f>
        <v/>
      </c>
      <c r="U1317" s="15">
        <f>IF(Q1317="YES",O1317*T1317,"")</f>
        <v/>
      </c>
      <c r="V1317" s="16" t="n"/>
      <c r="W1317" s="17">
        <f>IF(Q1317="YES",G1317+V1317,"")</f>
        <v/>
      </c>
      <c r="X1317" s="18">
        <f>IF(Q1317="YES",IF(TODAY()&gt;W1317,"OVERDUE","WITHIN TIME"),"")</f>
        <v/>
      </c>
    </row>
    <row r="1318">
      <c r="A1318" s="3" t="n">
        <v>1314</v>
      </c>
      <c r="B1318" s="4" t="n"/>
      <c r="C1318" s="4" t="n"/>
      <c r="D1318" s="5">
        <f>IF(E1318="NRFC","Natural Rubber Field Coagulam","")</f>
        <v/>
      </c>
      <c r="E1318" s="4" t="n"/>
      <c r="F1318" s="6" t="n"/>
      <c r="G1318" s="6" t="n"/>
      <c r="H1318" s="7">
        <f>IF(G1318="","",G1318-TODAY())</f>
        <v/>
      </c>
      <c r="I1318" s="8">
        <f>IF(G1318="","",
IF(G1318&lt;TODAY(),
IF(O1318&gt;0,"Violated","Completed"),
IF(H1318&lt;=7,"Expiring Soon",
"Active")))</f>
        <v/>
      </c>
      <c r="J1318" s="8">
        <f>IF(C1318="","",COUNTIFS(purchase!$C:$C,$C1318,purchase!$E:$E,$E1318,purchase!$G:$G,"&gt;="&amp;$F1318,purchase!$G:$G,"&lt;="&amp;$G1318))</f>
        <v/>
      </c>
      <c r="K1318" s="9">
        <f>IF(COUNTIFS(purchase!$C:$C,$C1318,purchase!$E:$E,$E1318,purchase!$G:$G,"&gt;="&amp;$F1318,purchase!$G:$G,"&lt;="&amp;$G1318)=0,"",_xlfn.MAXIFS(purchase!$G:$G,purchase!$C:$C,$C1318,purchase!$E:$E,$E1318,purchase!$G:$G,"&gt;="&amp;$F1318,purchase!$G:$G,"&lt;="&amp;$G1318))</f>
        <v/>
      </c>
      <c r="L1318" s="4" t="n"/>
      <c r="M1318" s="4" t="n"/>
      <c r="N1318" s="10">
        <f>IF(M1318="","",SUMIFS(purchase!$N:$N,purchase!$C:$C,$C1318,purchase!$E:$E,$E1318,purchase!$G:$G,"&gt;="&amp;$F1318,purchase!$G:$G,"&lt;="&amp;$G1318))</f>
        <v/>
      </c>
      <c r="O1318" s="10">
        <f>IF(M1318="","",M1318-N1318)</f>
        <v/>
      </c>
      <c r="P1318" s="11">
        <f>IF(M1318=0,"",N1318/M1318)</f>
        <v/>
      </c>
      <c r="Q1318" s="12">
        <f>IF(OR(G1318="",O1318=""),"",
IF(AND(G1318&lt;TODAY(),O1318&gt;0),"YES","NO"))</f>
        <v/>
      </c>
      <c r="R1318" s="13" t="n"/>
      <c r="S1318" s="14" t="n"/>
      <c r="T1318" s="15">
        <f>IF(Q1318="YES", IF(R1318="Company",L1318*(1+S1318),IF(R1318="Vendor",L1318*(1-S1318),"")),"")</f>
        <v/>
      </c>
      <c r="U1318" s="15">
        <f>IF(Q1318="YES",O1318*T1318,"")</f>
        <v/>
      </c>
      <c r="V1318" s="16" t="n"/>
      <c r="W1318" s="17">
        <f>IF(Q1318="YES",G1318+V1318,"")</f>
        <v/>
      </c>
      <c r="X1318" s="18">
        <f>IF(Q1318="YES",IF(TODAY()&gt;W1318,"OVERDUE","WITHIN TIME"),"")</f>
        <v/>
      </c>
    </row>
    <row r="1319">
      <c r="A1319" s="3" t="n">
        <v>1315</v>
      </c>
      <c r="B1319" s="4" t="n"/>
      <c r="C1319" s="4" t="n"/>
      <c r="D1319" s="5">
        <f>IF(E1319="NRFC","Natural Rubber Field Coagulam","")</f>
        <v/>
      </c>
      <c r="E1319" s="4" t="n"/>
      <c r="F1319" s="6" t="n"/>
      <c r="G1319" s="6" t="n"/>
      <c r="H1319" s="7">
        <f>IF(G1319="","",G1319-TODAY())</f>
        <v/>
      </c>
      <c r="I1319" s="8">
        <f>IF(G1319="","",
IF(G1319&lt;TODAY(),
IF(O1319&gt;0,"Violated","Completed"),
IF(H1319&lt;=7,"Expiring Soon",
"Active")))</f>
        <v/>
      </c>
      <c r="J1319" s="8">
        <f>IF(C1319="","",COUNTIFS(purchase!$C:$C,$C1319,purchase!$E:$E,$E1319,purchase!$G:$G,"&gt;="&amp;$F1319,purchase!$G:$G,"&lt;="&amp;$G1319))</f>
        <v/>
      </c>
      <c r="K1319" s="9">
        <f>IF(COUNTIFS(purchase!$C:$C,$C1319,purchase!$E:$E,$E1319,purchase!$G:$G,"&gt;="&amp;$F1319,purchase!$G:$G,"&lt;="&amp;$G1319)=0,"",_xlfn.MAXIFS(purchase!$G:$G,purchase!$C:$C,$C1319,purchase!$E:$E,$E1319,purchase!$G:$G,"&gt;="&amp;$F1319,purchase!$G:$G,"&lt;="&amp;$G1319))</f>
        <v/>
      </c>
      <c r="L1319" s="4" t="n"/>
      <c r="M1319" s="4" t="n"/>
      <c r="N1319" s="10">
        <f>IF(M1319="","",SUMIFS(purchase!$N:$N,purchase!$C:$C,$C1319,purchase!$E:$E,$E1319,purchase!$G:$G,"&gt;="&amp;$F1319,purchase!$G:$G,"&lt;="&amp;$G1319))</f>
        <v/>
      </c>
      <c r="O1319" s="10">
        <f>IF(M1319="","",M1319-N1319)</f>
        <v/>
      </c>
      <c r="P1319" s="11">
        <f>IF(M1319=0,"",N1319/M1319)</f>
        <v/>
      </c>
      <c r="Q1319" s="12">
        <f>IF(OR(G1319="",O1319=""),"",
IF(AND(G1319&lt;TODAY(),O1319&gt;0),"YES","NO"))</f>
        <v/>
      </c>
      <c r="R1319" s="13" t="n"/>
      <c r="S1319" s="14" t="n"/>
      <c r="T1319" s="15">
        <f>IF(Q1319="YES", IF(R1319="Company",L1319*(1+S1319),IF(R1319="Vendor",L1319*(1-S1319),"")),"")</f>
        <v/>
      </c>
      <c r="U1319" s="15">
        <f>IF(Q1319="YES",O1319*T1319,"")</f>
        <v/>
      </c>
      <c r="V1319" s="16" t="n"/>
      <c r="W1319" s="17">
        <f>IF(Q1319="YES",G1319+V1319,"")</f>
        <v/>
      </c>
      <c r="X1319" s="18">
        <f>IF(Q1319="YES",IF(TODAY()&gt;W1319,"OVERDUE","WITHIN TIME"),"")</f>
        <v/>
      </c>
    </row>
    <row r="1320">
      <c r="A1320" s="3" t="n">
        <v>1316</v>
      </c>
      <c r="B1320" s="4" t="n"/>
      <c r="C1320" s="4" t="n"/>
      <c r="D1320" s="5">
        <f>IF(E1320="NRFC","Natural Rubber Field Coagulam","")</f>
        <v/>
      </c>
      <c r="E1320" s="4" t="n"/>
      <c r="F1320" s="6" t="n"/>
      <c r="G1320" s="6" t="n"/>
      <c r="H1320" s="7">
        <f>IF(G1320="","",G1320-TODAY())</f>
        <v/>
      </c>
      <c r="I1320" s="8">
        <f>IF(G1320="","",
IF(G1320&lt;TODAY(),
IF(O1320&gt;0,"Violated","Completed"),
IF(H1320&lt;=7,"Expiring Soon",
"Active")))</f>
        <v/>
      </c>
      <c r="J1320" s="8">
        <f>IF(C1320="","",COUNTIFS(purchase!$C:$C,$C1320,purchase!$E:$E,$E1320,purchase!$G:$G,"&gt;="&amp;$F1320,purchase!$G:$G,"&lt;="&amp;$G1320))</f>
        <v/>
      </c>
      <c r="K1320" s="9">
        <f>IF(COUNTIFS(purchase!$C:$C,$C1320,purchase!$E:$E,$E1320,purchase!$G:$G,"&gt;="&amp;$F1320,purchase!$G:$G,"&lt;="&amp;$G1320)=0,"",_xlfn.MAXIFS(purchase!$G:$G,purchase!$C:$C,$C1320,purchase!$E:$E,$E1320,purchase!$G:$G,"&gt;="&amp;$F1320,purchase!$G:$G,"&lt;="&amp;$G1320))</f>
        <v/>
      </c>
      <c r="L1320" s="4" t="n"/>
      <c r="M1320" s="4" t="n"/>
      <c r="N1320" s="10">
        <f>IF(M1320="","",SUMIFS(purchase!$N:$N,purchase!$C:$C,$C1320,purchase!$E:$E,$E1320,purchase!$G:$G,"&gt;="&amp;$F1320,purchase!$G:$G,"&lt;="&amp;$G1320))</f>
        <v/>
      </c>
      <c r="O1320" s="10">
        <f>IF(M1320="","",M1320-N1320)</f>
        <v/>
      </c>
      <c r="P1320" s="11">
        <f>IF(M1320=0,"",N1320/M1320)</f>
        <v/>
      </c>
      <c r="Q1320" s="12">
        <f>IF(OR(G1320="",O1320=""),"",
IF(AND(G1320&lt;TODAY(),O1320&gt;0),"YES","NO"))</f>
        <v/>
      </c>
      <c r="R1320" s="13" t="n"/>
      <c r="S1320" s="14" t="n"/>
      <c r="T1320" s="15">
        <f>IF(Q1320="YES", IF(R1320="Company",L1320*(1+S1320),IF(R1320="Vendor",L1320*(1-S1320),"")),"")</f>
        <v/>
      </c>
      <c r="U1320" s="15">
        <f>IF(Q1320="YES",O1320*T1320,"")</f>
        <v/>
      </c>
      <c r="V1320" s="16" t="n"/>
      <c r="W1320" s="17">
        <f>IF(Q1320="YES",G1320+V1320,"")</f>
        <v/>
      </c>
      <c r="X1320" s="18">
        <f>IF(Q1320="YES",IF(TODAY()&gt;W1320,"OVERDUE","WITHIN TIME"),"")</f>
        <v/>
      </c>
    </row>
    <row r="1321">
      <c r="A1321" s="3" t="n">
        <v>1317</v>
      </c>
      <c r="B1321" s="4" t="n"/>
      <c r="C1321" s="4" t="n"/>
      <c r="D1321" s="5">
        <f>IF(E1321="NRFC","Natural Rubber Field Coagulam","")</f>
        <v/>
      </c>
      <c r="E1321" s="4" t="n"/>
      <c r="F1321" s="6" t="n"/>
      <c r="G1321" s="6" t="n"/>
      <c r="H1321" s="7">
        <f>IF(G1321="","",G1321-TODAY())</f>
        <v/>
      </c>
      <c r="I1321" s="8">
        <f>IF(G1321="","",
IF(G1321&lt;TODAY(),
IF(O1321&gt;0,"Violated","Completed"),
IF(H1321&lt;=7,"Expiring Soon",
"Active")))</f>
        <v/>
      </c>
      <c r="J1321" s="8">
        <f>IF(C1321="","",COUNTIFS(purchase!$C:$C,$C1321,purchase!$E:$E,$E1321,purchase!$G:$G,"&gt;="&amp;$F1321,purchase!$G:$G,"&lt;="&amp;$G1321))</f>
        <v/>
      </c>
      <c r="K1321" s="9">
        <f>IF(COUNTIFS(purchase!$C:$C,$C1321,purchase!$E:$E,$E1321,purchase!$G:$G,"&gt;="&amp;$F1321,purchase!$G:$G,"&lt;="&amp;$G1321)=0,"",_xlfn.MAXIFS(purchase!$G:$G,purchase!$C:$C,$C1321,purchase!$E:$E,$E1321,purchase!$G:$G,"&gt;="&amp;$F1321,purchase!$G:$G,"&lt;="&amp;$G1321))</f>
        <v/>
      </c>
      <c r="L1321" s="4" t="n"/>
      <c r="M1321" s="4" t="n"/>
      <c r="N1321" s="10">
        <f>IF(M1321="","",SUMIFS(purchase!$N:$N,purchase!$C:$C,$C1321,purchase!$E:$E,$E1321,purchase!$G:$G,"&gt;="&amp;$F1321,purchase!$G:$G,"&lt;="&amp;$G1321))</f>
        <v/>
      </c>
      <c r="O1321" s="10">
        <f>IF(M1321="","",M1321-N1321)</f>
        <v/>
      </c>
      <c r="P1321" s="11">
        <f>IF(M1321=0,"",N1321/M1321)</f>
        <v/>
      </c>
      <c r="Q1321" s="12">
        <f>IF(OR(G1321="",O1321=""),"",
IF(AND(G1321&lt;TODAY(),O1321&gt;0),"YES","NO"))</f>
        <v/>
      </c>
      <c r="R1321" s="13" t="n"/>
      <c r="S1321" s="14" t="n"/>
      <c r="T1321" s="15">
        <f>IF(Q1321="YES", IF(R1321="Company",L1321*(1+S1321),IF(R1321="Vendor",L1321*(1-S1321),"")),"")</f>
        <v/>
      </c>
      <c r="U1321" s="15">
        <f>IF(Q1321="YES",O1321*T1321,"")</f>
        <v/>
      </c>
      <c r="V1321" s="16" t="n"/>
      <c r="W1321" s="17">
        <f>IF(Q1321="YES",G1321+V1321,"")</f>
        <v/>
      </c>
      <c r="X1321" s="18">
        <f>IF(Q1321="YES",IF(TODAY()&gt;W1321,"OVERDUE","WITHIN TIME"),"")</f>
        <v/>
      </c>
    </row>
    <row r="1322">
      <c r="A1322" s="3" t="n">
        <v>1318</v>
      </c>
      <c r="B1322" s="4" t="n"/>
      <c r="C1322" s="4" t="n"/>
      <c r="D1322" s="5">
        <f>IF(E1322="NRFC","Natural Rubber Field Coagulam","")</f>
        <v/>
      </c>
      <c r="E1322" s="4" t="n"/>
      <c r="F1322" s="6" t="n"/>
      <c r="G1322" s="6" t="n"/>
      <c r="H1322" s="7">
        <f>IF(G1322="","",G1322-TODAY())</f>
        <v/>
      </c>
      <c r="I1322" s="8">
        <f>IF(G1322="","",
IF(G1322&lt;TODAY(),
IF(O1322&gt;0,"Violated","Completed"),
IF(H1322&lt;=7,"Expiring Soon",
"Active")))</f>
        <v/>
      </c>
      <c r="J1322" s="8">
        <f>IF(C1322="","",COUNTIFS(purchase!$C:$C,$C1322,purchase!$E:$E,$E1322,purchase!$G:$G,"&gt;="&amp;$F1322,purchase!$G:$G,"&lt;="&amp;$G1322))</f>
        <v/>
      </c>
      <c r="K1322" s="9">
        <f>IF(COUNTIFS(purchase!$C:$C,$C1322,purchase!$E:$E,$E1322,purchase!$G:$G,"&gt;="&amp;$F1322,purchase!$G:$G,"&lt;="&amp;$G1322)=0,"",_xlfn.MAXIFS(purchase!$G:$G,purchase!$C:$C,$C1322,purchase!$E:$E,$E1322,purchase!$G:$G,"&gt;="&amp;$F1322,purchase!$G:$G,"&lt;="&amp;$G1322))</f>
        <v/>
      </c>
      <c r="L1322" s="4" t="n"/>
      <c r="M1322" s="4" t="n"/>
      <c r="N1322" s="10">
        <f>IF(M1322="","",SUMIFS(purchase!$N:$N,purchase!$C:$C,$C1322,purchase!$E:$E,$E1322,purchase!$G:$G,"&gt;="&amp;$F1322,purchase!$G:$G,"&lt;="&amp;$G1322))</f>
        <v/>
      </c>
      <c r="O1322" s="10">
        <f>IF(M1322="","",M1322-N1322)</f>
        <v/>
      </c>
      <c r="P1322" s="11">
        <f>IF(M1322=0,"",N1322/M1322)</f>
        <v/>
      </c>
      <c r="Q1322" s="12">
        <f>IF(OR(G1322="",O1322=""),"",
IF(AND(G1322&lt;TODAY(),O1322&gt;0),"YES","NO"))</f>
        <v/>
      </c>
      <c r="R1322" s="13" t="n"/>
      <c r="S1322" s="14" t="n"/>
      <c r="T1322" s="15">
        <f>IF(Q1322="YES", IF(R1322="Company",L1322*(1+S1322),IF(R1322="Vendor",L1322*(1-S1322),"")),"")</f>
        <v/>
      </c>
      <c r="U1322" s="15">
        <f>IF(Q1322="YES",O1322*T1322,"")</f>
        <v/>
      </c>
      <c r="V1322" s="16" t="n"/>
      <c r="W1322" s="17">
        <f>IF(Q1322="YES",G1322+V1322,"")</f>
        <v/>
      </c>
      <c r="X1322" s="18">
        <f>IF(Q1322="YES",IF(TODAY()&gt;W1322,"OVERDUE","WITHIN TIME"),"")</f>
        <v/>
      </c>
    </row>
    <row r="1323">
      <c r="A1323" s="3" t="n">
        <v>1319</v>
      </c>
      <c r="B1323" s="4" t="n"/>
      <c r="C1323" s="4" t="n"/>
      <c r="D1323" s="5">
        <f>IF(E1323="NRFC","Natural Rubber Field Coagulam","")</f>
        <v/>
      </c>
      <c r="E1323" s="4" t="n"/>
      <c r="F1323" s="6" t="n"/>
      <c r="G1323" s="6" t="n"/>
      <c r="H1323" s="7">
        <f>IF(G1323="","",G1323-TODAY())</f>
        <v/>
      </c>
      <c r="I1323" s="8">
        <f>IF(G1323="","",
IF(G1323&lt;TODAY(),
IF(O1323&gt;0,"Violated","Completed"),
IF(H1323&lt;=7,"Expiring Soon",
"Active")))</f>
        <v/>
      </c>
      <c r="J1323" s="8">
        <f>IF(C1323="","",COUNTIFS(purchase!$C:$C,$C1323,purchase!$E:$E,$E1323,purchase!$G:$G,"&gt;="&amp;$F1323,purchase!$G:$G,"&lt;="&amp;$G1323))</f>
        <v/>
      </c>
      <c r="K1323" s="9">
        <f>IF(COUNTIFS(purchase!$C:$C,$C1323,purchase!$E:$E,$E1323,purchase!$G:$G,"&gt;="&amp;$F1323,purchase!$G:$G,"&lt;="&amp;$G1323)=0,"",_xlfn.MAXIFS(purchase!$G:$G,purchase!$C:$C,$C1323,purchase!$E:$E,$E1323,purchase!$G:$G,"&gt;="&amp;$F1323,purchase!$G:$G,"&lt;="&amp;$G1323))</f>
        <v/>
      </c>
      <c r="L1323" s="4" t="n"/>
      <c r="M1323" s="4" t="n"/>
      <c r="N1323" s="10">
        <f>IF(M1323="","",SUMIFS(purchase!$N:$N,purchase!$C:$C,$C1323,purchase!$E:$E,$E1323,purchase!$G:$G,"&gt;="&amp;$F1323,purchase!$G:$G,"&lt;="&amp;$G1323))</f>
        <v/>
      </c>
      <c r="O1323" s="10">
        <f>IF(M1323="","",M1323-N1323)</f>
        <v/>
      </c>
      <c r="P1323" s="11">
        <f>IF(M1323=0,"",N1323/M1323)</f>
        <v/>
      </c>
      <c r="Q1323" s="12">
        <f>IF(OR(G1323="",O1323=""),"",
IF(AND(G1323&lt;TODAY(),O1323&gt;0),"YES","NO"))</f>
        <v/>
      </c>
      <c r="R1323" s="13" t="n"/>
      <c r="S1323" s="14" t="n"/>
      <c r="T1323" s="15">
        <f>IF(Q1323="YES", IF(R1323="Company",L1323*(1+S1323),IF(R1323="Vendor",L1323*(1-S1323),"")),"")</f>
        <v/>
      </c>
      <c r="U1323" s="15">
        <f>IF(Q1323="YES",O1323*T1323,"")</f>
        <v/>
      </c>
      <c r="V1323" s="16" t="n"/>
      <c r="W1323" s="17">
        <f>IF(Q1323="YES",G1323+V1323,"")</f>
        <v/>
      </c>
      <c r="X1323" s="18">
        <f>IF(Q1323="YES",IF(TODAY()&gt;W1323,"OVERDUE","WITHIN TIME"),"")</f>
        <v/>
      </c>
    </row>
    <row r="1324">
      <c r="A1324" s="3" t="n">
        <v>1320</v>
      </c>
      <c r="B1324" s="4" t="n"/>
      <c r="C1324" s="4" t="n"/>
      <c r="D1324" s="5">
        <f>IF(E1324="NRFC","Natural Rubber Field Coagulam","")</f>
        <v/>
      </c>
      <c r="E1324" s="4" t="n"/>
      <c r="F1324" s="6" t="n"/>
      <c r="G1324" s="6" t="n"/>
      <c r="H1324" s="7">
        <f>IF(G1324="","",G1324-TODAY())</f>
        <v/>
      </c>
      <c r="I1324" s="8">
        <f>IF(G1324="","",
IF(G1324&lt;TODAY(),
IF(O1324&gt;0,"Violated","Completed"),
IF(H1324&lt;=7,"Expiring Soon",
"Active")))</f>
        <v/>
      </c>
      <c r="J1324" s="8">
        <f>IF(C1324="","",COUNTIFS(purchase!$C:$C,$C1324,purchase!$E:$E,$E1324,purchase!$G:$G,"&gt;="&amp;$F1324,purchase!$G:$G,"&lt;="&amp;$G1324))</f>
        <v/>
      </c>
      <c r="K1324" s="9">
        <f>IF(COUNTIFS(purchase!$C:$C,$C1324,purchase!$E:$E,$E1324,purchase!$G:$G,"&gt;="&amp;$F1324,purchase!$G:$G,"&lt;="&amp;$G1324)=0,"",_xlfn.MAXIFS(purchase!$G:$G,purchase!$C:$C,$C1324,purchase!$E:$E,$E1324,purchase!$G:$G,"&gt;="&amp;$F1324,purchase!$G:$G,"&lt;="&amp;$G1324))</f>
        <v/>
      </c>
      <c r="L1324" s="4" t="n"/>
      <c r="M1324" s="4" t="n"/>
      <c r="N1324" s="10">
        <f>IF(M1324="","",SUMIFS(purchase!$N:$N,purchase!$C:$C,$C1324,purchase!$E:$E,$E1324,purchase!$G:$G,"&gt;="&amp;$F1324,purchase!$G:$G,"&lt;="&amp;$G1324))</f>
        <v/>
      </c>
      <c r="O1324" s="10">
        <f>IF(M1324="","",M1324-N1324)</f>
        <v/>
      </c>
      <c r="P1324" s="11">
        <f>IF(M1324=0,"",N1324/M1324)</f>
        <v/>
      </c>
      <c r="Q1324" s="12">
        <f>IF(OR(G1324="",O1324=""),"",
IF(AND(G1324&lt;TODAY(),O1324&gt;0),"YES","NO"))</f>
        <v/>
      </c>
      <c r="R1324" s="13" t="n"/>
      <c r="S1324" s="14" t="n"/>
      <c r="T1324" s="15">
        <f>IF(Q1324="YES", IF(R1324="Company",L1324*(1+S1324),IF(R1324="Vendor",L1324*(1-S1324),"")),"")</f>
        <v/>
      </c>
      <c r="U1324" s="15">
        <f>IF(Q1324="YES",O1324*T1324,"")</f>
        <v/>
      </c>
      <c r="V1324" s="16" t="n"/>
      <c r="W1324" s="17">
        <f>IF(Q1324="YES",G1324+V1324,"")</f>
        <v/>
      </c>
      <c r="X1324" s="18">
        <f>IF(Q1324="YES",IF(TODAY()&gt;W1324,"OVERDUE","WITHIN TIME"),"")</f>
        <v/>
      </c>
    </row>
    <row r="1325">
      <c r="A1325" s="3" t="n">
        <v>1321</v>
      </c>
      <c r="B1325" s="4" t="n"/>
      <c r="C1325" s="4" t="n"/>
      <c r="D1325" s="5">
        <f>IF(E1325="NRFC","Natural Rubber Field Coagulam","")</f>
        <v/>
      </c>
      <c r="E1325" s="4" t="n"/>
      <c r="F1325" s="6" t="n"/>
      <c r="G1325" s="6" t="n"/>
      <c r="H1325" s="7">
        <f>IF(G1325="","",G1325-TODAY())</f>
        <v/>
      </c>
      <c r="I1325" s="8">
        <f>IF(G1325="","",
IF(G1325&lt;TODAY(),
IF(O1325&gt;0,"Violated","Completed"),
IF(H1325&lt;=7,"Expiring Soon",
"Active")))</f>
        <v/>
      </c>
      <c r="J1325" s="8">
        <f>IF(C1325="","",COUNTIFS(purchase!$C:$C,$C1325,purchase!$E:$E,$E1325,purchase!$G:$G,"&gt;="&amp;$F1325,purchase!$G:$G,"&lt;="&amp;$G1325))</f>
        <v/>
      </c>
      <c r="K1325" s="9">
        <f>IF(COUNTIFS(purchase!$C:$C,$C1325,purchase!$E:$E,$E1325,purchase!$G:$G,"&gt;="&amp;$F1325,purchase!$G:$G,"&lt;="&amp;$G1325)=0,"",_xlfn.MAXIFS(purchase!$G:$G,purchase!$C:$C,$C1325,purchase!$E:$E,$E1325,purchase!$G:$G,"&gt;="&amp;$F1325,purchase!$G:$G,"&lt;="&amp;$G1325))</f>
        <v/>
      </c>
      <c r="L1325" s="4" t="n"/>
      <c r="M1325" s="4" t="n"/>
      <c r="N1325" s="10">
        <f>IF(M1325="","",SUMIFS(purchase!$N:$N,purchase!$C:$C,$C1325,purchase!$E:$E,$E1325,purchase!$G:$G,"&gt;="&amp;$F1325,purchase!$G:$G,"&lt;="&amp;$G1325))</f>
        <v/>
      </c>
      <c r="O1325" s="10">
        <f>IF(M1325="","",M1325-N1325)</f>
        <v/>
      </c>
      <c r="P1325" s="11">
        <f>IF(M1325=0,"",N1325/M1325)</f>
        <v/>
      </c>
      <c r="Q1325" s="12">
        <f>IF(OR(G1325="",O1325=""),"",
IF(AND(G1325&lt;TODAY(),O1325&gt;0),"YES","NO"))</f>
        <v/>
      </c>
      <c r="R1325" s="13" t="n"/>
      <c r="S1325" s="14" t="n"/>
      <c r="T1325" s="15">
        <f>IF(Q1325="YES", IF(R1325="Company",L1325*(1+S1325),IF(R1325="Vendor",L1325*(1-S1325),"")),"")</f>
        <v/>
      </c>
      <c r="U1325" s="15">
        <f>IF(Q1325="YES",O1325*T1325,"")</f>
        <v/>
      </c>
      <c r="V1325" s="16" t="n"/>
      <c r="W1325" s="17">
        <f>IF(Q1325="YES",G1325+V1325,"")</f>
        <v/>
      </c>
      <c r="X1325" s="18">
        <f>IF(Q1325="YES",IF(TODAY()&gt;W1325,"OVERDUE","WITHIN TIME"),"")</f>
        <v/>
      </c>
    </row>
    <row r="1326">
      <c r="A1326" s="3" t="n">
        <v>1322</v>
      </c>
      <c r="B1326" s="4" t="n"/>
      <c r="C1326" s="4" t="n"/>
      <c r="D1326" s="5">
        <f>IF(E1326="NRFC","Natural Rubber Field Coagulam","")</f>
        <v/>
      </c>
      <c r="E1326" s="4" t="n"/>
      <c r="F1326" s="6" t="n"/>
      <c r="G1326" s="6" t="n"/>
      <c r="H1326" s="7">
        <f>IF(G1326="","",G1326-TODAY())</f>
        <v/>
      </c>
      <c r="I1326" s="8">
        <f>IF(G1326="","",
IF(G1326&lt;TODAY(),
IF(O1326&gt;0,"Violated","Completed"),
IF(H1326&lt;=7,"Expiring Soon",
"Active")))</f>
        <v/>
      </c>
      <c r="J1326" s="8">
        <f>IF(C1326="","",COUNTIFS(purchase!$C:$C,$C1326,purchase!$E:$E,$E1326,purchase!$G:$G,"&gt;="&amp;$F1326,purchase!$G:$G,"&lt;="&amp;$G1326))</f>
        <v/>
      </c>
      <c r="K1326" s="9">
        <f>IF(COUNTIFS(purchase!$C:$C,$C1326,purchase!$E:$E,$E1326,purchase!$G:$G,"&gt;="&amp;$F1326,purchase!$G:$G,"&lt;="&amp;$G1326)=0,"",_xlfn.MAXIFS(purchase!$G:$G,purchase!$C:$C,$C1326,purchase!$E:$E,$E1326,purchase!$G:$G,"&gt;="&amp;$F1326,purchase!$G:$G,"&lt;="&amp;$G1326))</f>
        <v/>
      </c>
      <c r="L1326" s="4" t="n"/>
      <c r="M1326" s="4" t="n"/>
      <c r="N1326" s="10">
        <f>IF(M1326="","",SUMIFS(purchase!$N:$N,purchase!$C:$C,$C1326,purchase!$E:$E,$E1326,purchase!$G:$G,"&gt;="&amp;$F1326,purchase!$G:$G,"&lt;="&amp;$G1326))</f>
        <v/>
      </c>
      <c r="O1326" s="10">
        <f>IF(M1326="","",M1326-N1326)</f>
        <v/>
      </c>
      <c r="P1326" s="11">
        <f>IF(M1326=0,"",N1326/M1326)</f>
        <v/>
      </c>
      <c r="Q1326" s="12">
        <f>IF(OR(G1326="",O1326=""),"",
IF(AND(G1326&lt;TODAY(),O1326&gt;0),"YES","NO"))</f>
        <v/>
      </c>
      <c r="R1326" s="13" t="n"/>
      <c r="S1326" s="14" t="n"/>
      <c r="T1326" s="15">
        <f>IF(Q1326="YES", IF(R1326="Company",L1326*(1+S1326),IF(R1326="Vendor",L1326*(1-S1326),"")),"")</f>
        <v/>
      </c>
      <c r="U1326" s="15">
        <f>IF(Q1326="YES",O1326*T1326,"")</f>
        <v/>
      </c>
      <c r="V1326" s="16" t="n"/>
      <c r="W1326" s="17">
        <f>IF(Q1326="YES",G1326+V1326,"")</f>
        <v/>
      </c>
      <c r="X1326" s="18">
        <f>IF(Q1326="YES",IF(TODAY()&gt;W1326,"OVERDUE","WITHIN TIME"),"")</f>
        <v/>
      </c>
    </row>
    <row r="1327">
      <c r="A1327" s="3" t="n">
        <v>1323</v>
      </c>
      <c r="B1327" s="4" t="n"/>
      <c r="C1327" s="4" t="n"/>
      <c r="D1327" s="5">
        <f>IF(E1327="NRFC","Natural Rubber Field Coagulam","")</f>
        <v/>
      </c>
      <c r="E1327" s="4" t="n"/>
      <c r="F1327" s="6" t="n"/>
      <c r="G1327" s="6" t="n"/>
      <c r="H1327" s="7">
        <f>IF(G1327="","",G1327-TODAY())</f>
        <v/>
      </c>
      <c r="I1327" s="8">
        <f>IF(G1327="","",
IF(G1327&lt;TODAY(),
IF(O1327&gt;0,"Violated","Completed"),
IF(H1327&lt;=7,"Expiring Soon",
"Active")))</f>
        <v/>
      </c>
      <c r="J1327" s="8">
        <f>IF(C1327="","",COUNTIFS(purchase!$C:$C,$C1327,purchase!$E:$E,$E1327,purchase!$G:$G,"&gt;="&amp;$F1327,purchase!$G:$G,"&lt;="&amp;$G1327))</f>
        <v/>
      </c>
      <c r="K1327" s="9">
        <f>IF(COUNTIFS(purchase!$C:$C,$C1327,purchase!$E:$E,$E1327,purchase!$G:$G,"&gt;="&amp;$F1327,purchase!$G:$G,"&lt;="&amp;$G1327)=0,"",_xlfn.MAXIFS(purchase!$G:$G,purchase!$C:$C,$C1327,purchase!$E:$E,$E1327,purchase!$G:$G,"&gt;="&amp;$F1327,purchase!$G:$G,"&lt;="&amp;$G1327))</f>
        <v/>
      </c>
      <c r="L1327" s="4" t="n"/>
      <c r="M1327" s="4" t="n"/>
      <c r="N1327" s="10">
        <f>IF(M1327="","",SUMIFS(purchase!$N:$N,purchase!$C:$C,$C1327,purchase!$E:$E,$E1327,purchase!$G:$G,"&gt;="&amp;$F1327,purchase!$G:$G,"&lt;="&amp;$G1327))</f>
        <v/>
      </c>
      <c r="O1327" s="10">
        <f>IF(M1327="","",M1327-N1327)</f>
        <v/>
      </c>
      <c r="P1327" s="11">
        <f>IF(M1327=0,"",N1327/M1327)</f>
        <v/>
      </c>
      <c r="Q1327" s="12">
        <f>IF(OR(G1327="",O1327=""),"",
IF(AND(G1327&lt;TODAY(),O1327&gt;0),"YES","NO"))</f>
        <v/>
      </c>
      <c r="R1327" s="13" t="n"/>
      <c r="S1327" s="14" t="n"/>
      <c r="T1327" s="15">
        <f>IF(Q1327="YES", IF(R1327="Company",L1327*(1+S1327),IF(R1327="Vendor",L1327*(1-S1327),"")),"")</f>
        <v/>
      </c>
      <c r="U1327" s="15">
        <f>IF(Q1327="YES",O1327*T1327,"")</f>
        <v/>
      </c>
      <c r="V1327" s="16" t="n"/>
      <c r="W1327" s="17">
        <f>IF(Q1327="YES",G1327+V1327,"")</f>
        <v/>
      </c>
      <c r="X1327" s="18">
        <f>IF(Q1327="YES",IF(TODAY()&gt;W1327,"OVERDUE","WITHIN TIME"),"")</f>
        <v/>
      </c>
    </row>
    <row r="1328">
      <c r="A1328" s="3" t="n">
        <v>1324</v>
      </c>
      <c r="B1328" s="4" t="n"/>
      <c r="C1328" s="4" t="n"/>
      <c r="D1328" s="5">
        <f>IF(E1328="NRFC","Natural Rubber Field Coagulam","")</f>
        <v/>
      </c>
      <c r="E1328" s="4" t="n"/>
      <c r="F1328" s="6" t="n"/>
      <c r="G1328" s="6" t="n"/>
      <c r="H1328" s="7">
        <f>IF(G1328="","",G1328-TODAY())</f>
        <v/>
      </c>
      <c r="I1328" s="8">
        <f>IF(G1328="","",
IF(G1328&lt;TODAY(),
IF(O1328&gt;0,"Violated","Completed"),
IF(H1328&lt;=7,"Expiring Soon",
"Active")))</f>
        <v/>
      </c>
      <c r="J1328" s="8">
        <f>IF(C1328="","",COUNTIFS(purchase!$C:$C,$C1328,purchase!$E:$E,$E1328,purchase!$G:$G,"&gt;="&amp;$F1328,purchase!$G:$G,"&lt;="&amp;$G1328))</f>
        <v/>
      </c>
      <c r="K1328" s="9">
        <f>IF(COUNTIFS(purchase!$C:$C,$C1328,purchase!$E:$E,$E1328,purchase!$G:$G,"&gt;="&amp;$F1328,purchase!$G:$G,"&lt;="&amp;$G1328)=0,"",_xlfn.MAXIFS(purchase!$G:$G,purchase!$C:$C,$C1328,purchase!$E:$E,$E1328,purchase!$G:$G,"&gt;="&amp;$F1328,purchase!$G:$G,"&lt;="&amp;$G1328))</f>
        <v/>
      </c>
      <c r="L1328" s="4" t="n"/>
      <c r="M1328" s="4" t="n"/>
      <c r="N1328" s="10">
        <f>IF(M1328="","",SUMIFS(purchase!$N:$N,purchase!$C:$C,$C1328,purchase!$E:$E,$E1328,purchase!$G:$G,"&gt;="&amp;$F1328,purchase!$G:$G,"&lt;="&amp;$G1328))</f>
        <v/>
      </c>
      <c r="O1328" s="10">
        <f>IF(M1328="","",M1328-N1328)</f>
        <v/>
      </c>
      <c r="P1328" s="11">
        <f>IF(M1328=0,"",N1328/M1328)</f>
        <v/>
      </c>
      <c r="Q1328" s="12">
        <f>IF(OR(G1328="",O1328=""),"",
IF(AND(G1328&lt;TODAY(),O1328&gt;0),"YES","NO"))</f>
        <v/>
      </c>
      <c r="R1328" s="13" t="n"/>
      <c r="S1328" s="14" t="n"/>
      <c r="T1328" s="15">
        <f>IF(Q1328="YES", IF(R1328="Company",L1328*(1+S1328),IF(R1328="Vendor",L1328*(1-S1328),"")),"")</f>
        <v/>
      </c>
      <c r="U1328" s="15">
        <f>IF(Q1328="YES",O1328*T1328,"")</f>
        <v/>
      </c>
      <c r="V1328" s="16" t="n"/>
      <c r="W1328" s="17">
        <f>IF(Q1328="YES",G1328+V1328,"")</f>
        <v/>
      </c>
      <c r="X1328" s="18">
        <f>IF(Q1328="YES",IF(TODAY()&gt;W1328,"OVERDUE","WITHIN TIME"),"")</f>
        <v/>
      </c>
    </row>
    <row r="1329">
      <c r="A1329" s="3" t="n">
        <v>1325</v>
      </c>
      <c r="B1329" s="4" t="n"/>
      <c r="C1329" s="4" t="n"/>
      <c r="D1329" s="5">
        <f>IF(E1329="NRFC","Natural Rubber Field Coagulam","")</f>
        <v/>
      </c>
      <c r="E1329" s="4" t="n"/>
      <c r="F1329" s="6" t="n"/>
      <c r="G1329" s="6" t="n"/>
      <c r="H1329" s="7">
        <f>IF(G1329="","",G1329-TODAY())</f>
        <v/>
      </c>
      <c r="I1329" s="8">
        <f>IF(G1329="","",
IF(G1329&lt;TODAY(),
IF(O1329&gt;0,"Violated","Completed"),
IF(H1329&lt;=7,"Expiring Soon",
"Active")))</f>
        <v/>
      </c>
      <c r="J1329" s="8">
        <f>IF(C1329="","",COUNTIFS(purchase!$C:$C,$C1329,purchase!$E:$E,$E1329,purchase!$G:$G,"&gt;="&amp;$F1329,purchase!$G:$G,"&lt;="&amp;$G1329))</f>
        <v/>
      </c>
      <c r="K1329" s="9">
        <f>IF(COUNTIFS(purchase!$C:$C,$C1329,purchase!$E:$E,$E1329,purchase!$G:$G,"&gt;="&amp;$F1329,purchase!$G:$G,"&lt;="&amp;$G1329)=0,"",_xlfn.MAXIFS(purchase!$G:$G,purchase!$C:$C,$C1329,purchase!$E:$E,$E1329,purchase!$G:$G,"&gt;="&amp;$F1329,purchase!$G:$G,"&lt;="&amp;$G1329))</f>
        <v/>
      </c>
      <c r="L1329" s="4" t="n"/>
      <c r="M1329" s="4" t="n"/>
      <c r="N1329" s="10">
        <f>IF(M1329="","",SUMIFS(purchase!$N:$N,purchase!$C:$C,$C1329,purchase!$E:$E,$E1329,purchase!$G:$G,"&gt;="&amp;$F1329,purchase!$G:$G,"&lt;="&amp;$G1329))</f>
        <v/>
      </c>
      <c r="O1329" s="10">
        <f>IF(M1329="","",M1329-N1329)</f>
        <v/>
      </c>
      <c r="P1329" s="11">
        <f>IF(M1329=0,"",N1329/M1329)</f>
        <v/>
      </c>
      <c r="Q1329" s="12">
        <f>IF(OR(G1329="",O1329=""),"",
IF(AND(G1329&lt;TODAY(),O1329&gt;0),"YES","NO"))</f>
        <v/>
      </c>
      <c r="R1329" s="13" t="n"/>
      <c r="S1329" s="14" t="n"/>
      <c r="T1329" s="15">
        <f>IF(Q1329="YES", IF(R1329="Company",L1329*(1+S1329),IF(R1329="Vendor",L1329*(1-S1329),"")),"")</f>
        <v/>
      </c>
      <c r="U1329" s="15">
        <f>IF(Q1329="YES",O1329*T1329,"")</f>
        <v/>
      </c>
      <c r="V1329" s="16" t="n"/>
      <c r="W1329" s="17">
        <f>IF(Q1329="YES",G1329+V1329,"")</f>
        <v/>
      </c>
      <c r="X1329" s="18">
        <f>IF(Q1329="YES",IF(TODAY()&gt;W1329,"OVERDUE","WITHIN TIME"),"")</f>
        <v/>
      </c>
    </row>
    <row r="1330">
      <c r="A1330" s="3" t="n">
        <v>1326</v>
      </c>
      <c r="B1330" s="4" t="n"/>
      <c r="C1330" s="4" t="n"/>
      <c r="D1330" s="5">
        <f>IF(E1330="NRFC","Natural Rubber Field Coagulam","")</f>
        <v/>
      </c>
      <c r="E1330" s="4" t="n"/>
      <c r="F1330" s="6" t="n"/>
      <c r="G1330" s="6" t="n"/>
      <c r="H1330" s="7">
        <f>IF(G1330="","",G1330-TODAY())</f>
        <v/>
      </c>
      <c r="I1330" s="8">
        <f>IF(G1330="","",
IF(G1330&lt;TODAY(),
IF(O1330&gt;0,"Violated","Completed"),
IF(H1330&lt;=7,"Expiring Soon",
"Active")))</f>
        <v/>
      </c>
      <c r="J1330" s="8">
        <f>IF(C1330="","",COUNTIFS(purchase!$C:$C,$C1330,purchase!$E:$E,$E1330,purchase!$G:$G,"&gt;="&amp;$F1330,purchase!$G:$G,"&lt;="&amp;$G1330))</f>
        <v/>
      </c>
      <c r="K1330" s="9">
        <f>IF(COUNTIFS(purchase!$C:$C,$C1330,purchase!$E:$E,$E1330,purchase!$G:$G,"&gt;="&amp;$F1330,purchase!$G:$G,"&lt;="&amp;$G1330)=0,"",_xlfn.MAXIFS(purchase!$G:$G,purchase!$C:$C,$C1330,purchase!$E:$E,$E1330,purchase!$G:$G,"&gt;="&amp;$F1330,purchase!$G:$G,"&lt;="&amp;$G1330))</f>
        <v/>
      </c>
      <c r="L1330" s="4" t="n"/>
      <c r="M1330" s="4" t="n"/>
      <c r="N1330" s="10">
        <f>IF(M1330="","",SUMIFS(purchase!$N:$N,purchase!$C:$C,$C1330,purchase!$E:$E,$E1330,purchase!$G:$G,"&gt;="&amp;$F1330,purchase!$G:$G,"&lt;="&amp;$G1330))</f>
        <v/>
      </c>
      <c r="O1330" s="10">
        <f>IF(M1330="","",M1330-N1330)</f>
        <v/>
      </c>
      <c r="P1330" s="11">
        <f>IF(M1330=0,"",N1330/M1330)</f>
        <v/>
      </c>
      <c r="Q1330" s="12">
        <f>IF(OR(G1330="",O1330=""),"",
IF(AND(G1330&lt;TODAY(),O1330&gt;0),"YES","NO"))</f>
        <v/>
      </c>
      <c r="R1330" s="13" t="n"/>
      <c r="S1330" s="14" t="n"/>
      <c r="T1330" s="15">
        <f>IF(Q1330="YES", IF(R1330="Company",L1330*(1+S1330),IF(R1330="Vendor",L1330*(1-S1330),"")),"")</f>
        <v/>
      </c>
      <c r="U1330" s="15">
        <f>IF(Q1330="YES",O1330*T1330,"")</f>
        <v/>
      </c>
      <c r="V1330" s="16" t="n"/>
      <c r="W1330" s="17">
        <f>IF(Q1330="YES",G1330+V1330,"")</f>
        <v/>
      </c>
      <c r="X1330" s="18">
        <f>IF(Q1330="YES",IF(TODAY()&gt;W1330,"OVERDUE","WITHIN TIME"),"")</f>
        <v/>
      </c>
    </row>
    <row r="1331">
      <c r="A1331" s="3" t="n">
        <v>1327</v>
      </c>
      <c r="B1331" s="4" t="n"/>
      <c r="C1331" s="4" t="n"/>
      <c r="D1331" s="5">
        <f>IF(E1331="NRFC","Natural Rubber Field Coagulam","")</f>
        <v/>
      </c>
      <c r="E1331" s="4" t="n"/>
      <c r="F1331" s="6" t="n"/>
      <c r="G1331" s="6" t="n"/>
      <c r="H1331" s="7">
        <f>IF(G1331="","",G1331-TODAY())</f>
        <v/>
      </c>
      <c r="I1331" s="8">
        <f>IF(G1331="","",
IF(G1331&lt;TODAY(),
IF(O1331&gt;0,"Violated","Completed"),
IF(H1331&lt;=7,"Expiring Soon",
"Active")))</f>
        <v/>
      </c>
      <c r="J1331" s="8">
        <f>IF(C1331="","",COUNTIFS(purchase!$C:$C,$C1331,purchase!$E:$E,$E1331,purchase!$G:$G,"&gt;="&amp;$F1331,purchase!$G:$G,"&lt;="&amp;$G1331))</f>
        <v/>
      </c>
      <c r="K1331" s="9">
        <f>IF(COUNTIFS(purchase!$C:$C,$C1331,purchase!$E:$E,$E1331,purchase!$G:$G,"&gt;="&amp;$F1331,purchase!$G:$G,"&lt;="&amp;$G1331)=0,"",_xlfn.MAXIFS(purchase!$G:$G,purchase!$C:$C,$C1331,purchase!$E:$E,$E1331,purchase!$G:$G,"&gt;="&amp;$F1331,purchase!$G:$G,"&lt;="&amp;$G1331))</f>
        <v/>
      </c>
      <c r="L1331" s="4" t="n"/>
      <c r="M1331" s="4" t="n"/>
      <c r="N1331" s="10">
        <f>IF(M1331="","",SUMIFS(purchase!$N:$N,purchase!$C:$C,$C1331,purchase!$E:$E,$E1331,purchase!$G:$G,"&gt;="&amp;$F1331,purchase!$G:$G,"&lt;="&amp;$G1331))</f>
        <v/>
      </c>
      <c r="O1331" s="10">
        <f>IF(M1331="","",M1331-N1331)</f>
        <v/>
      </c>
      <c r="P1331" s="11">
        <f>IF(M1331=0,"",N1331/M1331)</f>
        <v/>
      </c>
      <c r="Q1331" s="12">
        <f>IF(OR(G1331="",O1331=""),"",
IF(AND(G1331&lt;TODAY(),O1331&gt;0),"YES","NO"))</f>
        <v/>
      </c>
      <c r="R1331" s="13" t="n"/>
      <c r="S1331" s="14" t="n"/>
      <c r="T1331" s="15">
        <f>IF(Q1331="YES", IF(R1331="Company",L1331*(1+S1331),IF(R1331="Vendor",L1331*(1-S1331),"")),"")</f>
        <v/>
      </c>
      <c r="U1331" s="15">
        <f>IF(Q1331="YES",O1331*T1331,"")</f>
        <v/>
      </c>
      <c r="V1331" s="16" t="n"/>
      <c r="W1331" s="17">
        <f>IF(Q1331="YES",G1331+V1331,"")</f>
        <v/>
      </c>
      <c r="X1331" s="18">
        <f>IF(Q1331="YES",IF(TODAY()&gt;W1331,"OVERDUE","WITHIN TIME"),"")</f>
        <v/>
      </c>
    </row>
    <row r="1332">
      <c r="A1332" s="3" t="n">
        <v>1328</v>
      </c>
      <c r="B1332" s="4" t="n"/>
      <c r="C1332" s="4" t="n"/>
      <c r="D1332" s="5">
        <f>IF(E1332="NRFC","Natural Rubber Field Coagulam","")</f>
        <v/>
      </c>
      <c r="E1332" s="4" t="n"/>
      <c r="F1332" s="6" t="n"/>
      <c r="G1332" s="6" t="n"/>
      <c r="H1332" s="7">
        <f>IF(G1332="","",G1332-TODAY())</f>
        <v/>
      </c>
      <c r="I1332" s="8">
        <f>IF(G1332="","",
IF(G1332&lt;TODAY(),
IF(O1332&gt;0,"Violated","Completed"),
IF(H1332&lt;=7,"Expiring Soon",
"Active")))</f>
        <v/>
      </c>
      <c r="J1332" s="8">
        <f>IF(C1332="","",COUNTIFS(purchase!$C:$C,$C1332,purchase!$E:$E,$E1332,purchase!$G:$G,"&gt;="&amp;$F1332,purchase!$G:$G,"&lt;="&amp;$G1332))</f>
        <v/>
      </c>
      <c r="K1332" s="9">
        <f>IF(COUNTIFS(purchase!$C:$C,$C1332,purchase!$E:$E,$E1332,purchase!$G:$G,"&gt;="&amp;$F1332,purchase!$G:$G,"&lt;="&amp;$G1332)=0,"",_xlfn.MAXIFS(purchase!$G:$G,purchase!$C:$C,$C1332,purchase!$E:$E,$E1332,purchase!$G:$G,"&gt;="&amp;$F1332,purchase!$G:$G,"&lt;="&amp;$G1332))</f>
        <v/>
      </c>
      <c r="L1332" s="4" t="n"/>
      <c r="M1332" s="4" t="n"/>
      <c r="N1332" s="10">
        <f>IF(M1332="","",SUMIFS(purchase!$N:$N,purchase!$C:$C,$C1332,purchase!$E:$E,$E1332,purchase!$G:$G,"&gt;="&amp;$F1332,purchase!$G:$G,"&lt;="&amp;$G1332))</f>
        <v/>
      </c>
      <c r="O1332" s="10">
        <f>IF(M1332="","",M1332-N1332)</f>
        <v/>
      </c>
      <c r="P1332" s="11">
        <f>IF(M1332=0,"",N1332/M1332)</f>
        <v/>
      </c>
      <c r="Q1332" s="12">
        <f>IF(OR(G1332="",O1332=""),"",
IF(AND(G1332&lt;TODAY(),O1332&gt;0),"YES","NO"))</f>
        <v/>
      </c>
      <c r="R1332" s="13" t="n"/>
      <c r="S1332" s="14" t="n"/>
      <c r="T1332" s="15">
        <f>IF(Q1332="YES", IF(R1332="Company",L1332*(1+S1332),IF(R1332="Vendor",L1332*(1-S1332),"")),"")</f>
        <v/>
      </c>
      <c r="U1332" s="15">
        <f>IF(Q1332="YES",O1332*T1332,"")</f>
        <v/>
      </c>
      <c r="V1332" s="16" t="n"/>
      <c r="W1332" s="17">
        <f>IF(Q1332="YES",G1332+V1332,"")</f>
        <v/>
      </c>
      <c r="X1332" s="18">
        <f>IF(Q1332="YES",IF(TODAY()&gt;W1332,"OVERDUE","WITHIN TIME"),"")</f>
        <v/>
      </c>
    </row>
    <row r="1333">
      <c r="A1333" s="3" t="n">
        <v>1329</v>
      </c>
      <c r="B1333" s="4" t="n"/>
      <c r="C1333" s="4" t="n"/>
      <c r="D1333" s="5">
        <f>IF(E1333="NRFC","Natural Rubber Field Coagulam","")</f>
        <v/>
      </c>
      <c r="E1333" s="4" t="n"/>
      <c r="F1333" s="6" t="n"/>
      <c r="G1333" s="6" t="n"/>
      <c r="H1333" s="7">
        <f>IF(G1333="","",G1333-TODAY())</f>
        <v/>
      </c>
      <c r="I1333" s="8">
        <f>IF(G1333="","",
IF(G1333&lt;TODAY(),
IF(O1333&gt;0,"Violated","Completed"),
IF(H1333&lt;=7,"Expiring Soon",
"Active")))</f>
        <v/>
      </c>
      <c r="J1333" s="8">
        <f>IF(C1333="","",COUNTIFS(purchase!$C:$C,$C1333,purchase!$E:$E,$E1333,purchase!$G:$G,"&gt;="&amp;$F1333,purchase!$G:$G,"&lt;="&amp;$G1333))</f>
        <v/>
      </c>
      <c r="K1333" s="9">
        <f>IF(COUNTIFS(purchase!$C:$C,$C1333,purchase!$E:$E,$E1333,purchase!$G:$G,"&gt;="&amp;$F1333,purchase!$G:$G,"&lt;="&amp;$G1333)=0,"",_xlfn.MAXIFS(purchase!$G:$G,purchase!$C:$C,$C1333,purchase!$E:$E,$E1333,purchase!$G:$G,"&gt;="&amp;$F1333,purchase!$G:$G,"&lt;="&amp;$G1333))</f>
        <v/>
      </c>
      <c r="L1333" s="4" t="n"/>
      <c r="M1333" s="4" t="n"/>
      <c r="N1333" s="10">
        <f>IF(M1333="","",SUMIFS(purchase!$N:$N,purchase!$C:$C,$C1333,purchase!$E:$E,$E1333,purchase!$G:$G,"&gt;="&amp;$F1333,purchase!$G:$G,"&lt;="&amp;$G1333))</f>
        <v/>
      </c>
      <c r="O1333" s="10">
        <f>IF(M1333="","",M1333-N1333)</f>
        <v/>
      </c>
      <c r="P1333" s="11">
        <f>IF(M1333=0,"",N1333/M1333)</f>
        <v/>
      </c>
      <c r="Q1333" s="12">
        <f>IF(OR(G1333="",O1333=""),"",
IF(AND(G1333&lt;TODAY(),O1333&gt;0),"YES","NO"))</f>
        <v/>
      </c>
      <c r="R1333" s="13" t="n"/>
      <c r="S1333" s="14" t="n"/>
      <c r="T1333" s="15">
        <f>IF(Q1333="YES", IF(R1333="Company",L1333*(1+S1333),IF(R1333="Vendor",L1333*(1-S1333),"")),"")</f>
        <v/>
      </c>
      <c r="U1333" s="15">
        <f>IF(Q1333="YES",O1333*T1333,"")</f>
        <v/>
      </c>
      <c r="V1333" s="16" t="n"/>
      <c r="W1333" s="17">
        <f>IF(Q1333="YES",G1333+V1333,"")</f>
        <v/>
      </c>
      <c r="X1333" s="18">
        <f>IF(Q1333="YES",IF(TODAY()&gt;W1333,"OVERDUE","WITHIN TIME"),"")</f>
        <v/>
      </c>
    </row>
    <row r="1334">
      <c r="A1334" s="3" t="n">
        <v>1330</v>
      </c>
      <c r="B1334" s="4" t="n"/>
      <c r="C1334" s="4" t="n"/>
      <c r="D1334" s="5">
        <f>IF(E1334="NRFC","Natural Rubber Field Coagulam","")</f>
        <v/>
      </c>
      <c r="E1334" s="4" t="n"/>
      <c r="F1334" s="6" t="n"/>
      <c r="G1334" s="6" t="n"/>
      <c r="H1334" s="7">
        <f>IF(G1334="","",G1334-TODAY())</f>
        <v/>
      </c>
      <c r="I1334" s="8">
        <f>IF(G1334="","",
IF(G1334&lt;TODAY(),
IF(O1334&gt;0,"Violated","Completed"),
IF(H1334&lt;=7,"Expiring Soon",
"Active")))</f>
        <v/>
      </c>
      <c r="J1334" s="8">
        <f>IF(C1334="","",COUNTIFS(purchase!$C:$C,$C1334,purchase!$E:$E,$E1334,purchase!$G:$G,"&gt;="&amp;$F1334,purchase!$G:$G,"&lt;="&amp;$G1334))</f>
        <v/>
      </c>
      <c r="K1334" s="9">
        <f>IF(COUNTIFS(purchase!$C:$C,$C1334,purchase!$E:$E,$E1334,purchase!$G:$G,"&gt;="&amp;$F1334,purchase!$G:$G,"&lt;="&amp;$G1334)=0,"",_xlfn.MAXIFS(purchase!$G:$G,purchase!$C:$C,$C1334,purchase!$E:$E,$E1334,purchase!$G:$G,"&gt;="&amp;$F1334,purchase!$G:$G,"&lt;="&amp;$G1334))</f>
        <v/>
      </c>
      <c r="L1334" s="4" t="n"/>
      <c r="M1334" s="4" t="n"/>
      <c r="N1334" s="10">
        <f>IF(M1334="","",SUMIFS(purchase!$N:$N,purchase!$C:$C,$C1334,purchase!$E:$E,$E1334,purchase!$G:$G,"&gt;="&amp;$F1334,purchase!$G:$G,"&lt;="&amp;$G1334))</f>
        <v/>
      </c>
      <c r="O1334" s="10">
        <f>IF(M1334="","",M1334-N1334)</f>
        <v/>
      </c>
      <c r="P1334" s="11">
        <f>IF(M1334=0,"",N1334/M1334)</f>
        <v/>
      </c>
      <c r="Q1334" s="12">
        <f>IF(OR(G1334="",O1334=""),"",
IF(AND(G1334&lt;TODAY(),O1334&gt;0),"YES","NO"))</f>
        <v/>
      </c>
      <c r="R1334" s="13" t="n"/>
      <c r="S1334" s="14" t="n"/>
      <c r="T1334" s="15">
        <f>IF(Q1334="YES", IF(R1334="Company",L1334*(1+S1334),IF(R1334="Vendor",L1334*(1-S1334),"")),"")</f>
        <v/>
      </c>
      <c r="U1334" s="15">
        <f>IF(Q1334="YES",O1334*T1334,"")</f>
        <v/>
      </c>
      <c r="V1334" s="16" t="n"/>
      <c r="W1334" s="17">
        <f>IF(Q1334="YES",G1334+V1334,"")</f>
        <v/>
      </c>
      <c r="X1334" s="18">
        <f>IF(Q1334="YES",IF(TODAY()&gt;W1334,"OVERDUE","WITHIN TIME"),"")</f>
        <v/>
      </c>
    </row>
    <row r="1335">
      <c r="A1335" s="3" t="n">
        <v>1331</v>
      </c>
      <c r="B1335" s="4" t="n"/>
      <c r="C1335" s="4" t="n"/>
      <c r="D1335" s="5">
        <f>IF(E1335="NRFC","Natural Rubber Field Coagulam","")</f>
        <v/>
      </c>
      <c r="E1335" s="4" t="n"/>
      <c r="F1335" s="6" t="n"/>
      <c r="G1335" s="6" t="n"/>
      <c r="H1335" s="7">
        <f>IF(G1335="","",G1335-TODAY())</f>
        <v/>
      </c>
      <c r="I1335" s="8">
        <f>IF(G1335="","",
IF(G1335&lt;TODAY(),
IF(O1335&gt;0,"Violated","Completed"),
IF(H1335&lt;=7,"Expiring Soon",
"Active")))</f>
        <v/>
      </c>
      <c r="J1335" s="8">
        <f>IF(C1335="","",COUNTIFS(purchase!$C:$C,$C1335,purchase!$E:$E,$E1335,purchase!$G:$G,"&gt;="&amp;$F1335,purchase!$G:$G,"&lt;="&amp;$G1335))</f>
        <v/>
      </c>
      <c r="K1335" s="9">
        <f>IF(COUNTIFS(purchase!$C:$C,$C1335,purchase!$E:$E,$E1335,purchase!$G:$G,"&gt;="&amp;$F1335,purchase!$G:$G,"&lt;="&amp;$G1335)=0,"",_xlfn.MAXIFS(purchase!$G:$G,purchase!$C:$C,$C1335,purchase!$E:$E,$E1335,purchase!$G:$G,"&gt;="&amp;$F1335,purchase!$G:$G,"&lt;="&amp;$G1335))</f>
        <v/>
      </c>
      <c r="L1335" s="4" t="n"/>
      <c r="M1335" s="4" t="n"/>
      <c r="N1335" s="10">
        <f>IF(M1335="","",SUMIFS(purchase!$N:$N,purchase!$C:$C,$C1335,purchase!$E:$E,$E1335,purchase!$G:$G,"&gt;="&amp;$F1335,purchase!$G:$G,"&lt;="&amp;$G1335))</f>
        <v/>
      </c>
      <c r="O1335" s="10">
        <f>IF(M1335="","",M1335-N1335)</f>
        <v/>
      </c>
      <c r="P1335" s="11">
        <f>IF(M1335=0,"",N1335/M1335)</f>
        <v/>
      </c>
      <c r="Q1335" s="12">
        <f>IF(OR(G1335="",O1335=""),"",
IF(AND(G1335&lt;TODAY(),O1335&gt;0),"YES","NO"))</f>
        <v/>
      </c>
      <c r="R1335" s="13" t="n"/>
      <c r="S1335" s="14" t="n"/>
      <c r="T1335" s="15">
        <f>IF(Q1335="YES", IF(R1335="Company",L1335*(1+S1335),IF(R1335="Vendor",L1335*(1-S1335),"")),"")</f>
        <v/>
      </c>
      <c r="U1335" s="15">
        <f>IF(Q1335="YES",O1335*T1335,"")</f>
        <v/>
      </c>
      <c r="V1335" s="16" t="n"/>
      <c r="W1335" s="17">
        <f>IF(Q1335="YES",G1335+V1335,"")</f>
        <v/>
      </c>
      <c r="X1335" s="18">
        <f>IF(Q1335="YES",IF(TODAY()&gt;W1335,"OVERDUE","WITHIN TIME"),"")</f>
        <v/>
      </c>
    </row>
    <row r="1336">
      <c r="A1336" s="3" t="n">
        <v>1332</v>
      </c>
      <c r="B1336" s="4" t="n"/>
      <c r="C1336" s="4" t="n"/>
      <c r="D1336" s="5">
        <f>IF(E1336="NRFC","Natural Rubber Field Coagulam","")</f>
        <v/>
      </c>
      <c r="E1336" s="4" t="n"/>
      <c r="F1336" s="6" t="n"/>
      <c r="G1336" s="6" t="n"/>
      <c r="H1336" s="7">
        <f>IF(G1336="","",G1336-TODAY())</f>
        <v/>
      </c>
      <c r="I1336" s="8">
        <f>IF(G1336="","",
IF(G1336&lt;TODAY(),
IF(O1336&gt;0,"Violated","Completed"),
IF(H1336&lt;=7,"Expiring Soon",
"Active")))</f>
        <v/>
      </c>
      <c r="J1336" s="8">
        <f>IF(C1336="","",COUNTIFS(purchase!$C:$C,$C1336,purchase!$E:$E,$E1336,purchase!$G:$G,"&gt;="&amp;$F1336,purchase!$G:$G,"&lt;="&amp;$G1336))</f>
        <v/>
      </c>
      <c r="K1336" s="9">
        <f>IF(COUNTIFS(purchase!$C:$C,$C1336,purchase!$E:$E,$E1336,purchase!$G:$G,"&gt;="&amp;$F1336,purchase!$G:$G,"&lt;="&amp;$G1336)=0,"",_xlfn.MAXIFS(purchase!$G:$G,purchase!$C:$C,$C1336,purchase!$E:$E,$E1336,purchase!$G:$G,"&gt;="&amp;$F1336,purchase!$G:$G,"&lt;="&amp;$G1336))</f>
        <v/>
      </c>
      <c r="L1336" s="4" t="n"/>
      <c r="M1336" s="4" t="n"/>
      <c r="N1336" s="10">
        <f>IF(M1336="","",SUMIFS(purchase!$N:$N,purchase!$C:$C,$C1336,purchase!$E:$E,$E1336,purchase!$G:$G,"&gt;="&amp;$F1336,purchase!$G:$G,"&lt;="&amp;$G1336))</f>
        <v/>
      </c>
      <c r="O1336" s="10">
        <f>IF(M1336="","",M1336-N1336)</f>
        <v/>
      </c>
      <c r="P1336" s="11">
        <f>IF(M1336=0,"",N1336/M1336)</f>
        <v/>
      </c>
      <c r="Q1336" s="12">
        <f>IF(OR(G1336="",O1336=""),"",
IF(AND(G1336&lt;TODAY(),O1336&gt;0),"YES","NO"))</f>
        <v/>
      </c>
      <c r="R1336" s="13" t="n"/>
      <c r="S1336" s="14" t="n"/>
      <c r="T1336" s="15">
        <f>IF(Q1336="YES", IF(R1336="Company",L1336*(1+S1336),IF(R1336="Vendor",L1336*(1-S1336),"")),"")</f>
        <v/>
      </c>
      <c r="U1336" s="15">
        <f>IF(Q1336="YES",O1336*T1336,"")</f>
        <v/>
      </c>
      <c r="V1336" s="16" t="n"/>
      <c r="W1336" s="17">
        <f>IF(Q1336="YES",G1336+V1336,"")</f>
        <v/>
      </c>
      <c r="X1336" s="18">
        <f>IF(Q1336="YES",IF(TODAY()&gt;W1336,"OVERDUE","WITHIN TIME"),"")</f>
        <v/>
      </c>
    </row>
    <row r="1337">
      <c r="A1337" s="3" t="n">
        <v>1333</v>
      </c>
      <c r="B1337" s="4" t="n"/>
      <c r="C1337" s="4" t="n"/>
      <c r="D1337" s="5">
        <f>IF(E1337="NRFC","Natural Rubber Field Coagulam","")</f>
        <v/>
      </c>
      <c r="E1337" s="4" t="n"/>
      <c r="F1337" s="6" t="n"/>
      <c r="G1337" s="6" t="n"/>
      <c r="H1337" s="7">
        <f>IF(G1337="","",G1337-TODAY())</f>
        <v/>
      </c>
      <c r="I1337" s="8">
        <f>IF(G1337="","",
IF(G1337&lt;TODAY(),
IF(O1337&gt;0,"Violated","Completed"),
IF(H1337&lt;=7,"Expiring Soon",
"Active")))</f>
        <v/>
      </c>
      <c r="J1337" s="8">
        <f>IF(C1337="","",COUNTIFS(purchase!$C:$C,$C1337,purchase!$E:$E,$E1337,purchase!$G:$G,"&gt;="&amp;$F1337,purchase!$G:$G,"&lt;="&amp;$G1337))</f>
        <v/>
      </c>
      <c r="K1337" s="9">
        <f>IF(COUNTIFS(purchase!$C:$C,$C1337,purchase!$E:$E,$E1337,purchase!$G:$G,"&gt;="&amp;$F1337,purchase!$G:$G,"&lt;="&amp;$G1337)=0,"",_xlfn.MAXIFS(purchase!$G:$G,purchase!$C:$C,$C1337,purchase!$E:$E,$E1337,purchase!$G:$G,"&gt;="&amp;$F1337,purchase!$G:$G,"&lt;="&amp;$G1337))</f>
        <v/>
      </c>
      <c r="L1337" s="4" t="n"/>
      <c r="M1337" s="4" t="n"/>
      <c r="N1337" s="10">
        <f>IF(M1337="","",SUMIFS(purchase!$N:$N,purchase!$C:$C,$C1337,purchase!$E:$E,$E1337,purchase!$G:$G,"&gt;="&amp;$F1337,purchase!$G:$G,"&lt;="&amp;$G1337))</f>
        <v/>
      </c>
      <c r="O1337" s="10">
        <f>IF(M1337="","",M1337-N1337)</f>
        <v/>
      </c>
      <c r="P1337" s="11">
        <f>IF(M1337=0,"",N1337/M1337)</f>
        <v/>
      </c>
      <c r="Q1337" s="12">
        <f>IF(OR(G1337="",O1337=""),"",
IF(AND(G1337&lt;TODAY(),O1337&gt;0),"YES","NO"))</f>
        <v/>
      </c>
      <c r="R1337" s="13" t="n"/>
      <c r="S1337" s="14" t="n"/>
      <c r="T1337" s="15">
        <f>IF(Q1337="YES", IF(R1337="Company",L1337*(1+S1337),IF(R1337="Vendor",L1337*(1-S1337),"")),"")</f>
        <v/>
      </c>
      <c r="U1337" s="15">
        <f>IF(Q1337="YES",O1337*T1337,"")</f>
        <v/>
      </c>
      <c r="V1337" s="16" t="n"/>
      <c r="W1337" s="17">
        <f>IF(Q1337="YES",G1337+V1337,"")</f>
        <v/>
      </c>
      <c r="X1337" s="18">
        <f>IF(Q1337="YES",IF(TODAY()&gt;W1337,"OVERDUE","WITHIN TIME"),"")</f>
        <v/>
      </c>
    </row>
    <row r="1338">
      <c r="A1338" s="3" t="n">
        <v>1334</v>
      </c>
      <c r="B1338" s="4" t="n"/>
      <c r="C1338" s="4" t="n"/>
      <c r="D1338" s="5">
        <f>IF(E1338="NRFC","Natural Rubber Field Coagulam","")</f>
        <v/>
      </c>
      <c r="E1338" s="4" t="n"/>
      <c r="F1338" s="6" t="n"/>
      <c r="G1338" s="6" t="n"/>
      <c r="H1338" s="7">
        <f>IF(G1338="","",G1338-TODAY())</f>
        <v/>
      </c>
      <c r="I1338" s="8">
        <f>IF(G1338="","",
IF(G1338&lt;TODAY(),
IF(O1338&gt;0,"Violated","Completed"),
IF(H1338&lt;=7,"Expiring Soon",
"Active")))</f>
        <v/>
      </c>
      <c r="J1338" s="8">
        <f>IF(C1338="","",COUNTIFS(purchase!$C:$C,$C1338,purchase!$E:$E,$E1338,purchase!$G:$G,"&gt;="&amp;$F1338,purchase!$G:$G,"&lt;="&amp;$G1338))</f>
        <v/>
      </c>
      <c r="K1338" s="9">
        <f>IF(COUNTIFS(purchase!$C:$C,$C1338,purchase!$E:$E,$E1338,purchase!$G:$G,"&gt;="&amp;$F1338,purchase!$G:$G,"&lt;="&amp;$G1338)=0,"",_xlfn.MAXIFS(purchase!$G:$G,purchase!$C:$C,$C1338,purchase!$E:$E,$E1338,purchase!$G:$G,"&gt;="&amp;$F1338,purchase!$G:$G,"&lt;="&amp;$G1338))</f>
        <v/>
      </c>
      <c r="L1338" s="4" t="n"/>
      <c r="M1338" s="4" t="n"/>
      <c r="N1338" s="10">
        <f>IF(M1338="","",SUMIFS(purchase!$N:$N,purchase!$C:$C,$C1338,purchase!$E:$E,$E1338,purchase!$G:$G,"&gt;="&amp;$F1338,purchase!$G:$G,"&lt;="&amp;$G1338))</f>
        <v/>
      </c>
      <c r="O1338" s="10">
        <f>IF(M1338="","",M1338-N1338)</f>
        <v/>
      </c>
      <c r="P1338" s="11">
        <f>IF(M1338=0,"",N1338/M1338)</f>
        <v/>
      </c>
      <c r="Q1338" s="12">
        <f>IF(OR(G1338="",O1338=""),"",
IF(AND(G1338&lt;TODAY(),O1338&gt;0),"YES","NO"))</f>
        <v/>
      </c>
      <c r="R1338" s="13" t="n"/>
      <c r="S1338" s="14" t="n"/>
      <c r="T1338" s="15">
        <f>IF(Q1338="YES", IF(R1338="Company",L1338*(1+S1338),IF(R1338="Vendor",L1338*(1-S1338),"")),"")</f>
        <v/>
      </c>
      <c r="U1338" s="15">
        <f>IF(Q1338="YES",O1338*T1338,"")</f>
        <v/>
      </c>
      <c r="V1338" s="16" t="n"/>
      <c r="W1338" s="17">
        <f>IF(Q1338="YES",G1338+V1338,"")</f>
        <v/>
      </c>
      <c r="X1338" s="18">
        <f>IF(Q1338="YES",IF(TODAY()&gt;W1338,"OVERDUE","WITHIN TIME"),"")</f>
        <v/>
      </c>
    </row>
    <row r="1339">
      <c r="A1339" s="3" t="n">
        <v>1335</v>
      </c>
      <c r="B1339" s="4" t="n"/>
      <c r="C1339" s="4" t="n"/>
      <c r="D1339" s="5">
        <f>IF(E1339="NRFC","Natural Rubber Field Coagulam","")</f>
        <v/>
      </c>
      <c r="E1339" s="4" t="n"/>
      <c r="F1339" s="6" t="n"/>
      <c r="G1339" s="6" t="n"/>
      <c r="H1339" s="7">
        <f>IF(G1339="","",G1339-TODAY())</f>
        <v/>
      </c>
      <c r="I1339" s="8">
        <f>IF(G1339="","",
IF(G1339&lt;TODAY(),
IF(O1339&gt;0,"Violated","Completed"),
IF(H1339&lt;=7,"Expiring Soon",
"Active")))</f>
        <v/>
      </c>
      <c r="J1339" s="8">
        <f>IF(C1339="","",COUNTIFS(purchase!$C:$C,$C1339,purchase!$E:$E,$E1339,purchase!$G:$G,"&gt;="&amp;$F1339,purchase!$G:$G,"&lt;="&amp;$G1339))</f>
        <v/>
      </c>
      <c r="K1339" s="9">
        <f>IF(COUNTIFS(purchase!$C:$C,$C1339,purchase!$E:$E,$E1339,purchase!$G:$G,"&gt;="&amp;$F1339,purchase!$G:$G,"&lt;="&amp;$G1339)=0,"",_xlfn.MAXIFS(purchase!$G:$G,purchase!$C:$C,$C1339,purchase!$E:$E,$E1339,purchase!$G:$G,"&gt;="&amp;$F1339,purchase!$G:$G,"&lt;="&amp;$G1339))</f>
        <v/>
      </c>
      <c r="L1339" s="4" t="n"/>
      <c r="M1339" s="4" t="n"/>
      <c r="N1339" s="10">
        <f>IF(M1339="","",SUMIFS(purchase!$N:$N,purchase!$C:$C,$C1339,purchase!$E:$E,$E1339,purchase!$G:$G,"&gt;="&amp;$F1339,purchase!$G:$G,"&lt;="&amp;$G1339))</f>
        <v/>
      </c>
      <c r="O1339" s="10">
        <f>IF(M1339="","",M1339-N1339)</f>
        <v/>
      </c>
      <c r="P1339" s="11">
        <f>IF(M1339=0,"",N1339/M1339)</f>
        <v/>
      </c>
      <c r="Q1339" s="12">
        <f>IF(OR(G1339="",O1339=""),"",
IF(AND(G1339&lt;TODAY(),O1339&gt;0),"YES","NO"))</f>
        <v/>
      </c>
      <c r="R1339" s="13" t="n"/>
      <c r="S1339" s="14" t="n"/>
      <c r="T1339" s="15">
        <f>IF(Q1339="YES", IF(R1339="Company",L1339*(1+S1339),IF(R1339="Vendor",L1339*(1-S1339),"")),"")</f>
        <v/>
      </c>
      <c r="U1339" s="15">
        <f>IF(Q1339="YES",O1339*T1339,"")</f>
        <v/>
      </c>
      <c r="V1339" s="16" t="n"/>
      <c r="W1339" s="17">
        <f>IF(Q1339="YES",G1339+V1339,"")</f>
        <v/>
      </c>
      <c r="X1339" s="18">
        <f>IF(Q1339="YES",IF(TODAY()&gt;W1339,"OVERDUE","WITHIN TIME"),"")</f>
        <v/>
      </c>
    </row>
    <row r="1340">
      <c r="A1340" s="3" t="n">
        <v>1336</v>
      </c>
      <c r="B1340" s="4" t="n"/>
      <c r="C1340" s="4" t="n"/>
      <c r="D1340" s="5">
        <f>IF(E1340="NRFC","Natural Rubber Field Coagulam","")</f>
        <v/>
      </c>
      <c r="E1340" s="4" t="n"/>
      <c r="F1340" s="6" t="n"/>
      <c r="G1340" s="6" t="n"/>
      <c r="H1340" s="7">
        <f>IF(G1340="","",G1340-TODAY())</f>
        <v/>
      </c>
      <c r="I1340" s="8">
        <f>IF(G1340="","",
IF(G1340&lt;TODAY(),
IF(O1340&gt;0,"Violated","Completed"),
IF(H1340&lt;=7,"Expiring Soon",
"Active")))</f>
        <v/>
      </c>
      <c r="J1340" s="8">
        <f>IF(C1340="","",COUNTIFS(purchase!$C:$C,$C1340,purchase!$E:$E,$E1340,purchase!$G:$G,"&gt;="&amp;$F1340,purchase!$G:$G,"&lt;="&amp;$G1340))</f>
        <v/>
      </c>
      <c r="K1340" s="9">
        <f>IF(COUNTIFS(purchase!$C:$C,$C1340,purchase!$E:$E,$E1340,purchase!$G:$G,"&gt;="&amp;$F1340,purchase!$G:$G,"&lt;="&amp;$G1340)=0,"",_xlfn.MAXIFS(purchase!$G:$G,purchase!$C:$C,$C1340,purchase!$E:$E,$E1340,purchase!$G:$G,"&gt;="&amp;$F1340,purchase!$G:$G,"&lt;="&amp;$G1340))</f>
        <v/>
      </c>
      <c r="L1340" s="4" t="n"/>
      <c r="M1340" s="4" t="n"/>
      <c r="N1340" s="10">
        <f>IF(M1340="","",SUMIFS(purchase!$N:$N,purchase!$C:$C,$C1340,purchase!$E:$E,$E1340,purchase!$G:$G,"&gt;="&amp;$F1340,purchase!$G:$G,"&lt;="&amp;$G1340))</f>
        <v/>
      </c>
      <c r="O1340" s="10">
        <f>IF(M1340="","",M1340-N1340)</f>
        <v/>
      </c>
      <c r="P1340" s="11">
        <f>IF(M1340=0,"",N1340/M1340)</f>
        <v/>
      </c>
      <c r="Q1340" s="12">
        <f>IF(OR(G1340="",O1340=""),"",
IF(AND(G1340&lt;TODAY(),O1340&gt;0),"YES","NO"))</f>
        <v/>
      </c>
      <c r="R1340" s="13" t="n"/>
      <c r="S1340" s="14" t="n"/>
      <c r="T1340" s="15">
        <f>IF(Q1340="YES", IF(R1340="Company",L1340*(1+S1340),IF(R1340="Vendor",L1340*(1-S1340),"")),"")</f>
        <v/>
      </c>
      <c r="U1340" s="15">
        <f>IF(Q1340="YES",O1340*T1340,"")</f>
        <v/>
      </c>
      <c r="V1340" s="16" t="n"/>
      <c r="W1340" s="17">
        <f>IF(Q1340="YES",G1340+V1340,"")</f>
        <v/>
      </c>
      <c r="X1340" s="18">
        <f>IF(Q1340="YES",IF(TODAY()&gt;W1340,"OVERDUE","WITHIN TIME"),"")</f>
        <v/>
      </c>
    </row>
    <row r="1341">
      <c r="A1341" s="3" t="n">
        <v>1337</v>
      </c>
      <c r="B1341" s="4" t="n"/>
      <c r="C1341" s="4" t="n"/>
      <c r="D1341" s="5">
        <f>IF(E1341="NRFC","Natural Rubber Field Coagulam","")</f>
        <v/>
      </c>
      <c r="E1341" s="4" t="n"/>
      <c r="F1341" s="6" t="n"/>
      <c r="G1341" s="6" t="n"/>
      <c r="H1341" s="7">
        <f>IF(G1341="","",G1341-TODAY())</f>
        <v/>
      </c>
      <c r="I1341" s="8">
        <f>IF(G1341="","",
IF(G1341&lt;TODAY(),
IF(O1341&gt;0,"Violated","Completed"),
IF(H1341&lt;=7,"Expiring Soon",
"Active")))</f>
        <v/>
      </c>
      <c r="J1341" s="8">
        <f>IF(C1341="","",COUNTIFS(purchase!$C:$C,$C1341,purchase!$E:$E,$E1341,purchase!$G:$G,"&gt;="&amp;$F1341,purchase!$G:$G,"&lt;="&amp;$G1341))</f>
        <v/>
      </c>
      <c r="K1341" s="9">
        <f>IF(COUNTIFS(purchase!$C:$C,$C1341,purchase!$E:$E,$E1341,purchase!$G:$G,"&gt;="&amp;$F1341,purchase!$G:$G,"&lt;="&amp;$G1341)=0,"",_xlfn.MAXIFS(purchase!$G:$G,purchase!$C:$C,$C1341,purchase!$E:$E,$E1341,purchase!$G:$G,"&gt;="&amp;$F1341,purchase!$G:$G,"&lt;="&amp;$G1341))</f>
        <v/>
      </c>
      <c r="L1341" s="4" t="n"/>
      <c r="M1341" s="4" t="n"/>
      <c r="N1341" s="10">
        <f>IF(M1341="","",SUMIFS(purchase!$N:$N,purchase!$C:$C,$C1341,purchase!$E:$E,$E1341,purchase!$G:$G,"&gt;="&amp;$F1341,purchase!$G:$G,"&lt;="&amp;$G1341))</f>
        <v/>
      </c>
      <c r="O1341" s="10">
        <f>IF(M1341="","",M1341-N1341)</f>
        <v/>
      </c>
      <c r="P1341" s="11">
        <f>IF(M1341=0,"",N1341/M1341)</f>
        <v/>
      </c>
      <c r="Q1341" s="12">
        <f>IF(OR(G1341="",O1341=""),"",
IF(AND(G1341&lt;TODAY(),O1341&gt;0),"YES","NO"))</f>
        <v/>
      </c>
      <c r="R1341" s="13" t="n"/>
      <c r="S1341" s="14" t="n"/>
      <c r="T1341" s="15">
        <f>IF(Q1341="YES", IF(R1341="Company",L1341*(1+S1341),IF(R1341="Vendor",L1341*(1-S1341),"")),"")</f>
        <v/>
      </c>
      <c r="U1341" s="15">
        <f>IF(Q1341="YES",O1341*T1341,"")</f>
        <v/>
      </c>
      <c r="V1341" s="16" t="n"/>
      <c r="W1341" s="17">
        <f>IF(Q1341="YES",G1341+V1341,"")</f>
        <v/>
      </c>
      <c r="X1341" s="18">
        <f>IF(Q1341="YES",IF(TODAY()&gt;W1341,"OVERDUE","WITHIN TIME"),"")</f>
        <v/>
      </c>
    </row>
    <row r="1342">
      <c r="A1342" s="3" t="n">
        <v>1338</v>
      </c>
      <c r="B1342" s="4" t="n"/>
      <c r="C1342" s="4" t="n"/>
      <c r="D1342" s="5">
        <f>IF(E1342="NRFC","Natural Rubber Field Coagulam","")</f>
        <v/>
      </c>
      <c r="E1342" s="4" t="n"/>
      <c r="F1342" s="6" t="n"/>
      <c r="G1342" s="6" t="n"/>
      <c r="H1342" s="7">
        <f>IF(G1342="","",G1342-TODAY())</f>
        <v/>
      </c>
      <c r="I1342" s="8">
        <f>IF(G1342="","",
IF(G1342&lt;TODAY(),
IF(O1342&gt;0,"Violated","Completed"),
IF(H1342&lt;=7,"Expiring Soon",
"Active")))</f>
        <v/>
      </c>
      <c r="J1342" s="8">
        <f>IF(C1342="","",COUNTIFS(purchase!$C:$C,$C1342,purchase!$E:$E,$E1342,purchase!$G:$G,"&gt;="&amp;$F1342,purchase!$G:$G,"&lt;="&amp;$G1342))</f>
        <v/>
      </c>
      <c r="K1342" s="9">
        <f>IF(COUNTIFS(purchase!$C:$C,$C1342,purchase!$E:$E,$E1342,purchase!$G:$G,"&gt;="&amp;$F1342,purchase!$G:$G,"&lt;="&amp;$G1342)=0,"",_xlfn.MAXIFS(purchase!$G:$G,purchase!$C:$C,$C1342,purchase!$E:$E,$E1342,purchase!$G:$G,"&gt;="&amp;$F1342,purchase!$G:$G,"&lt;="&amp;$G1342))</f>
        <v/>
      </c>
      <c r="L1342" s="4" t="n"/>
      <c r="M1342" s="4" t="n"/>
      <c r="N1342" s="10">
        <f>IF(M1342="","",SUMIFS(purchase!$N:$N,purchase!$C:$C,$C1342,purchase!$E:$E,$E1342,purchase!$G:$G,"&gt;="&amp;$F1342,purchase!$G:$G,"&lt;="&amp;$G1342))</f>
        <v/>
      </c>
      <c r="O1342" s="10">
        <f>IF(M1342="","",M1342-N1342)</f>
        <v/>
      </c>
      <c r="P1342" s="11">
        <f>IF(M1342=0,"",N1342/M1342)</f>
        <v/>
      </c>
      <c r="Q1342" s="12">
        <f>IF(OR(G1342="",O1342=""),"",
IF(AND(G1342&lt;TODAY(),O1342&gt;0),"YES","NO"))</f>
        <v/>
      </c>
      <c r="R1342" s="13" t="n"/>
      <c r="S1342" s="14" t="n"/>
      <c r="T1342" s="15">
        <f>IF(Q1342="YES", IF(R1342="Company",L1342*(1+S1342),IF(R1342="Vendor",L1342*(1-S1342),"")),"")</f>
        <v/>
      </c>
      <c r="U1342" s="15">
        <f>IF(Q1342="YES",O1342*T1342,"")</f>
        <v/>
      </c>
      <c r="V1342" s="16" t="n"/>
      <c r="W1342" s="17">
        <f>IF(Q1342="YES",G1342+V1342,"")</f>
        <v/>
      </c>
      <c r="X1342" s="18">
        <f>IF(Q1342="YES",IF(TODAY()&gt;W1342,"OVERDUE","WITHIN TIME"),"")</f>
        <v/>
      </c>
    </row>
    <row r="1343">
      <c r="A1343" s="3" t="n">
        <v>1339</v>
      </c>
      <c r="B1343" s="4" t="n"/>
      <c r="C1343" s="4" t="n"/>
      <c r="D1343" s="5">
        <f>IF(E1343="NRFC","Natural Rubber Field Coagulam","")</f>
        <v/>
      </c>
      <c r="E1343" s="4" t="n"/>
      <c r="F1343" s="6" t="n"/>
      <c r="G1343" s="6" t="n"/>
      <c r="H1343" s="7">
        <f>IF(G1343="","",G1343-TODAY())</f>
        <v/>
      </c>
      <c r="I1343" s="8">
        <f>IF(G1343="","",
IF(G1343&lt;TODAY(),
IF(O1343&gt;0,"Violated","Completed"),
IF(H1343&lt;=7,"Expiring Soon",
"Active")))</f>
        <v/>
      </c>
      <c r="J1343" s="8">
        <f>IF(C1343="","",COUNTIFS(purchase!$C:$C,$C1343,purchase!$E:$E,$E1343,purchase!$G:$G,"&gt;="&amp;$F1343,purchase!$G:$G,"&lt;="&amp;$G1343))</f>
        <v/>
      </c>
      <c r="K1343" s="9">
        <f>IF(COUNTIFS(purchase!$C:$C,$C1343,purchase!$E:$E,$E1343,purchase!$G:$G,"&gt;="&amp;$F1343,purchase!$G:$G,"&lt;="&amp;$G1343)=0,"",_xlfn.MAXIFS(purchase!$G:$G,purchase!$C:$C,$C1343,purchase!$E:$E,$E1343,purchase!$G:$G,"&gt;="&amp;$F1343,purchase!$G:$G,"&lt;="&amp;$G1343))</f>
        <v/>
      </c>
      <c r="L1343" s="4" t="n"/>
      <c r="M1343" s="4" t="n"/>
      <c r="N1343" s="10">
        <f>IF(M1343="","",SUMIFS(purchase!$N:$N,purchase!$C:$C,$C1343,purchase!$E:$E,$E1343,purchase!$G:$G,"&gt;="&amp;$F1343,purchase!$G:$G,"&lt;="&amp;$G1343))</f>
        <v/>
      </c>
      <c r="O1343" s="10">
        <f>IF(M1343="","",M1343-N1343)</f>
        <v/>
      </c>
      <c r="P1343" s="11">
        <f>IF(M1343=0,"",N1343/M1343)</f>
        <v/>
      </c>
      <c r="Q1343" s="12">
        <f>IF(OR(G1343="",O1343=""),"",
IF(AND(G1343&lt;TODAY(),O1343&gt;0),"YES","NO"))</f>
        <v/>
      </c>
      <c r="R1343" s="13" t="n"/>
      <c r="S1343" s="14" t="n"/>
      <c r="T1343" s="15">
        <f>IF(Q1343="YES", IF(R1343="Company",L1343*(1+S1343),IF(R1343="Vendor",L1343*(1-S1343),"")),"")</f>
        <v/>
      </c>
      <c r="U1343" s="15">
        <f>IF(Q1343="YES",O1343*T1343,"")</f>
        <v/>
      </c>
      <c r="V1343" s="16" t="n"/>
      <c r="W1343" s="17">
        <f>IF(Q1343="YES",G1343+V1343,"")</f>
        <v/>
      </c>
      <c r="X1343" s="18">
        <f>IF(Q1343="YES",IF(TODAY()&gt;W1343,"OVERDUE","WITHIN TIME"),"")</f>
        <v/>
      </c>
    </row>
    <row r="1344">
      <c r="A1344" s="3" t="n">
        <v>1340</v>
      </c>
      <c r="B1344" s="4" t="n"/>
      <c r="C1344" s="4" t="n"/>
      <c r="D1344" s="5">
        <f>IF(E1344="NRFC","Natural Rubber Field Coagulam","")</f>
        <v/>
      </c>
      <c r="E1344" s="4" t="n"/>
      <c r="F1344" s="6" t="n"/>
      <c r="G1344" s="6" t="n"/>
      <c r="H1344" s="7">
        <f>IF(G1344="","",G1344-TODAY())</f>
        <v/>
      </c>
      <c r="I1344" s="8">
        <f>IF(G1344="","",
IF(G1344&lt;TODAY(),
IF(O1344&gt;0,"Violated","Completed"),
IF(H1344&lt;=7,"Expiring Soon",
"Active")))</f>
        <v/>
      </c>
      <c r="J1344" s="8">
        <f>IF(C1344="","",COUNTIFS(purchase!$C:$C,$C1344,purchase!$E:$E,$E1344,purchase!$G:$G,"&gt;="&amp;$F1344,purchase!$G:$G,"&lt;="&amp;$G1344))</f>
        <v/>
      </c>
      <c r="K1344" s="9">
        <f>IF(COUNTIFS(purchase!$C:$C,$C1344,purchase!$E:$E,$E1344,purchase!$G:$G,"&gt;="&amp;$F1344,purchase!$G:$G,"&lt;="&amp;$G1344)=0,"",_xlfn.MAXIFS(purchase!$G:$G,purchase!$C:$C,$C1344,purchase!$E:$E,$E1344,purchase!$G:$G,"&gt;="&amp;$F1344,purchase!$G:$G,"&lt;="&amp;$G1344))</f>
        <v/>
      </c>
      <c r="L1344" s="4" t="n"/>
      <c r="M1344" s="4" t="n"/>
      <c r="N1344" s="10">
        <f>IF(M1344="","",SUMIFS(purchase!$N:$N,purchase!$C:$C,$C1344,purchase!$E:$E,$E1344,purchase!$G:$G,"&gt;="&amp;$F1344,purchase!$G:$G,"&lt;="&amp;$G1344))</f>
        <v/>
      </c>
      <c r="O1344" s="10">
        <f>IF(M1344="","",M1344-N1344)</f>
        <v/>
      </c>
      <c r="P1344" s="11">
        <f>IF(M1344=0,"",N1344/M1344)</f>
        <v/>
      </c>
      <c r="Q1344" s="12">
        <f>IF(OR(G1344="",O1344=""),"",
IF(AND(G1344&lt;TODAY(),O1344&gt;0),"YES","NO"))</f>
        <v/>
      </c>
      <c r="R1344" s="13" t="n"/>
      <c r="S1344" s="14" t="n"/>
      <c r="T1344" s="15">
        <f>IF(Q1344="YES", IF(R1344="Company",L1344*(1+S1344),IF(R1344="Vendor",L1344*(1-S1344),"")),"")</f>
        <v/>
      </c>
      <c r="U1344" s="15">
        <f>IF(Q1344="YES",O1344*T1344,"")</f>
        <v/>
      </c>
      <c r="V1344" s="16" t="n"/>
      <c r="W1344" s="17">
        <f>IF(Q1344="YES",G1344+V1344,"")</f>
        <v/>
      </c>
      <c r="X1344" s="18">
        <f>IF(Q1344="YES",IF(TODAY()&gt;W1344,"OVERDUE","WITHIN TIME"),"")</f>
        <v/>
      </c>
    </row>
    <row r="1345">
      <c r="A1345" s="3" t="n">
        <v>1341</v>
      </c>
      <c r="B1345" s="4" t="n"/>
      <c r="C1345" s="4" t="n"/>
      <c r="D1345" s="5">
        <f>IF(E1345="NRFC","Natural Rubber Field Coagulam","")</f>
        <v/>
      </c>
      <c r="E1345" s="4" t="n"/>
      <c r="F1345" s="6" t="n"/>
      <c r="G1345" s="6" t="n"/>
      <c r="H1345" s="7">
        <f>IF(G1345="","",G1345-TODAY())</f>
        <v/>
      </c>
      <c r="I1345" s="8">
        <f>IF(G1345="","",
IF(G1345&lt;TODAY(),
IF(O1345&gt;0,"Violated","Completed"),
IF(H1345&lt;=7,"Expiring Soon",
"Active")))</f>
        <v/>
      </c>
      <c r="J1345" s="8">
        <f>IF(C1345="","",COUNTIFS(purchase!$C:$C,$C1345,purchase!$E:$E,$E1345,purchase!$G:$G,"&gt;="&amp;$F1345,purchase!$G:$G,"&lt;="&amp;$G1345))</f>
        <v/>
      </c>
      <c r="K1345" s="9">
        <f>IF(COUNTIFS(purchase!$C:$C,$C1345,purchase!$E:$E,$E1345,purchase!$G:$G,"&gt;="&amp;$F1345,purchase!$G:$G,"&lt;="&amp;$G1345)=0,"",_xlfn.MAXIFS(purchase!$G:$G,purchase!$C:$C,$C1345,purchase!$E:$E,$E1345,purchase!$G:$G,"&gt;="&amp;$F1345,purchase!$G:$G,"&lt;="&amp;$G1345))</f>
        <v/>
      </c>
      <c r="L1345" s="4" t="n"/>
      <c r="M1345" s="4" t="n"/>
      <c r="N1345" s="10">
        <f>IF(M1345="","",SUMIFS(purchase!$N:$N,purchase!$C:$C,$C1345,purchase!$E:$E,$E1345,purchase!$G:$G,"&gt;="&amp;$F1345,purchase!$G:$G,"&lt;="&amp;$G1345))</f>
        <v/>
      </c>
      <c r="O1345" s="10">
        <f>IF(M1345="","",M1345-N1345)</f>
        <v/>
      </c>
      <c r="P1345" s="11">
        <f>IF(M1345=0,"",N1345/M1345)</f>
        <v/>
      </c>
      <c r="Q1345" s="12">
        <f>IF(OR(G1345="",O1345=""),"",
IF(AND(G1345&lt;TODAY(),O1345&gt;0),"YES","NO"))</f>
        <v/>
      </c>
      <c r="R1345" s="13" t="n"/>
      <c r="S1345" s="14" t="n"/>
      <c r="T1345" s="15">
        <f>IF(Q1345="YES", IF(R1345="Company",L1345*(1+S1345),IF(R1345="Vendor",L1345*(1-S1345),"")),"")</f>
        <v/>
      </c>
      <c r="U1345" s="15">
        <f>IF(Q1345="YES",O1345*T1345,"")</f>
        <v/>
      </c>
      <c r="V1345" s="16" t="n"/>
      <c r="W1345" s="17">
        <f>IF(Q1345="YES",G1345+V1345,"")</f>
        <v/>
      </c>
      <c r="X1345" s="18">
        <f>IF(Q1345="YES",IF(TODAY()&gt;W1345,"OVERDUE","WITHIN TIME"),"")</f>
        <v/>
      </c>
    </row>
    <row r="1346">
      <c r="A1346" s="3" t="n">
        <v>1342</v>
      </c>
      <c r="B1346" s="4" t="n"/>
      <c r="C1346" s="4" t="n"/>
      <c r="D1346" s="5">
        <f>IF(E1346="NRFC","Natural Rubber Field Coagulam","")</f>
        <v/>
      </c>
      <c r="E1346" s="4" t="n"/>
      <c r="F1346" s="6" t="n"/>
      <c r="G1346" s="6" t="n"/>
      <c r="H1346" s="7">
        <f>IF(G1346="","",G1346-TODAY())</f>
        <v/>
      </c>
      <c r="I1346" s="8">
        <f>IF(G1346="","",
IF(G1346&lt;TODAY(),
IF(O1346&gt;0,"Violated","Completed"),
IF(H1346&lt;=7,"Expiring Soon",
"Active")))</f>
        <v/>
      </c>
      <c r="J1346" s="8">
        <f>IF(C1346="","",COUNTIFS(purchase!$C:$C,$C1346,purchase!$E:$E,$E1346,purchase!$G:$G,"&gt;="&amp;$F1346,purchase!$G:$G,"&lt;="&amp;$G1346))</f>
        <v/>
      </c>
      <c r="K1346" s="9">
        <f>IF(COUNTIFS(purchase!$C:$C,$C1346,purchase!$E:$E,$E1346,purchase!$G:$G,"&gt;="&amp;$F1346,purchase!$G:$G,"&lt;="&amp;$G1346)=0,"",_xlfn.MAXIFS(purchase!$G:$G,purchase!$C:$C,$C1346,purchase!$E:$E,$E1346,purchase!$G:$G,"&gt;="&amp;$F1346,purchase!$G:$G,"&lt;="&amp;$G1346))</f>
        <v/>
      </c>
      <c r="L1346" s="4" t="n"/>
      <c r="M1346" s="4" t="n"/>
      <c r="N1346" s="10">
        <f>IF(M1346="","",SUMIFS(purchase!$N:$N,purchase!$C:$C,$C1346,purchase!$E:$E,$E1346,purchase!$G:$G,"&gt;="&amp;$F1346,purchase!$G:$G,"&lt;="&amp;$G1346))</f>
        <v/>
      </c>
      <c r="O1346" s="10">
        <f>IF(M1346="","",M1346-N1346)</f>
        <v/>
      </c>
      <c r="P1346" s="11">
        <f>IF(M1346=0,"",N1346/M1346)</f>
        <v/>
      </c>
      <c r="Q1346" s="12">
        <f>IF(OR(G1346="",O1346=""),"",
IF(AND(G1346&lt;TODAY(),O1346&gt;0),"YES","NO"))</f>
        <v/>
      </c>
      <c r="R1346" s="13" t="n"/>
      <c r="S1346" s="14" t="n"/>
      <c r="T1346" s="15">
        <f>IF(Q1346="YES", IF(R1346="Company",L1346*(1+S1346),IF(R1346="Vendor",L1346*(1-S1346),"")),"")</f>
        <v/>
      </c>
      <c r="U1346" s="15">
        <f>IF(Q1346="YES",O1346*T1346,"")</f>
        <v/>
      </c>
      <c r="V1346" s="16" t="n"/>
      <c r="W1346" s="17">
        <f>IF(Q1346="YES",G1346+V1346,"")</f>
        <v/>
      </c>
      <c r="X1346" s="18">
        <f>IF(Q1346="YES",IF(TODAY()&gt;W1346,"OVERDUE","WITHIN TIME"),"")</f>
        <v/>
      </c>
    </row>
    <row r="1347">
      <c r="A1347" s="3" t="n">
        <v>1343</v>
      </c>
      <c r="B1347" s="4" t="n"/>
      <c r="C1347" s="4" t="n"/>
      <c r="D1347" s="5">
        <f>IF(E1347="NRFC","Natural Rubber Field Coagulam","")</f>
        <v/>
      </c>
      <c r="E1347" s="4" t="n"/>
      <c r="F1347" s="6" t="n"/>
      <c r="G1347" s="6" t="n"/>
      <c r="H1347" s="7">
        <f>IF(G1347="","",G1347-TODAY())</f>
        <v/>
      </c>
      <c r="I1347" s="8">
        <f>IF(G1347="","",
IF(G1347&lt;TODAY(),
IF(O1347&gt;0,"Violated","Completed"),
IF(H1347&lt;=7,"Expiring Soon",
"Active")))</f>
        <v/>
      </c>
      <c r="J1347" s="8">
        <f>IF(C1347="","",COUNTIFS(purchase!$C:$C,$C1347,purchase!$E:$E,$E1347,purchase!$G:$G,"&gt;="&amp;$F1347,purchase!$G:$G,"&lt;="&amp;$G1347))</f>
        <v/>
      </c>
      <c r="K1347" s="9">
        <f>IF(COUNTIFS(purchase!$C:$C,$C1347,purchase!$E:$E,$E1347,purchase!$G:$G,"&gt;="&amp;$F1347,purchase!$G:$G,"&lt;="&amp;$G1347)=0,"",_xlfn.MAXIFS(purchase!$G:$G,purchase!$C:$C,$C1347,purchase!$E:$E,$E1347,purchase!$G:$G,"&gt;="&amp;$F1347,purchase!$G:$G,"&lt;="&amp;$G1347))</f>
        <v/>
      </c>
      <c r="L1347" s="4" t="n"/>
      <c r="M1347" s="4" t="n"/>
      <c r="N1347" s="10">
        <f>IF(M1347="","",SUMIFS(purchase!$N:$N,purchase!$C:$C,$C1347,purchase!$E:$E,$E1347,purchase!$G:$G,"&gt;="&amp;$F1347,purchase!$G:$G,"&lt;="&amp;$G1347))</f>
        <v/>
      </c>
      <c r="O1347" s="10">
        <f>IF(M1347="","",M1347-N1347)</f>
        <v/>
      </c>
      <c r="P1347" s="11">
        <f>IF(M1347=0,"",N1347/M1347)</f>
        <v/>
      </c>
      <c r="Q1347" s="12">
        <f>IF(OR(G1347="",O1347=""),"",
IF(AND(G1347&lt;TODAY(),O1347&gt;0),"YES","NO"))</f>
        <v/>
      </c>
      <c r="R1347" s="13" t="n"/>
      <c r="S1347" s="14" t="n"/>
      <c r="T1347" s="15">
        <f>IF(Q1347="YES", IF(R1347="Company",L1347*(1+S1347),IF(R1347="Vendor",L1347*(1-S1347),"")),"")</f>
        <v/>
      </c>
      <c r="U1347" s="15">
        <f>IF(Q1347="YES",O1347*T1347,"")</f>
        <v/>
      </c>
      <c r="V1347" s="16" t="n"/>
      <c r="W1347" s="17">
        <f>IF(Q1347="YES",G1347+V1347,"")</f>
        <v/>
      </c>
      <c r="X1347" s="18">
        <f>IF(Q1347="YES",IF(TODAY()&gt;W1347,"OVERDUE","WITHIN TIME"),"")</f>
        <v/>
      </c>
    </row>
    <row r="1348">
      <c r="A1348" s="3" t="n">
        <v>1344</v>
      </c>
      <c r="B1348" s="4" t="n"/>
      <c r="C1348" s="4" t="n"/>
      <c r="D1348" s="5">
        <f>IF(E1348="NRFC","Natural Rubber Field Coagulam","")</f>
        <v/>
      </c>
      <c r="E1348" s="4" t="n"/>
      <c r="F1348" s="6" t="n"/>
      <c r="G1348" s="6" t="n"/>
      <c r="H1348" s="7">
        <f>IF(G1348="","",G1348-TODAY())</f>
        <v/>
      </c>
      <c r="I1348" s="8">
        <f>IF(G1348="","",
IF(G1348&lt;TODAY(),
IF(O1348&gt;0,"Violated","Completed"),
IF(H1348&lt;=7,"Expiring Soon",
"Active")))</f>
        <v/>
      </c>
      <c r="J1348" s="8">
        <f>IF(C1348="","",COUNTIFS(purchase!$C:$C,$C1348,purchase!$E:$E,$E1348,purchase!$G:$G,"&gt;="&amp;$F1348,purchase!$G:$G,"&lt;="&amp;$G1348))</f>
        <v/>
      </c>
      <c r="K1348" s="9">
        <f>IF(COUNTIFS(purchase!$C:$C,$C1348,purchase!$E:$E,$E1348,purchase!$G:$G,"&gt;="&amp;$F1348,purchase!$G:$G,"&lt;="&amp;$G1348)=0,"",_xlfn.MAXIFS(purchase!$G:$G,purchase!$C:$C,$C1348,purchase!$E:$E,$E1348,purchase!$G:$G,"&gt;="&amp;$F1348,purchase!$G:$G,"&lt;="&amp;$G1348))</f>
        <v/>
      </c>
      <c r="L1348" s="4" t="n"/>
      <c r="M1348" s="4" t="n"/>
      <c r="N1348" s="10">
        <f>IF(M1348="","",SUMIFS(purchase!$N:$N,purchase!$C:$C,$C1348,purchase!$E:$E,$E1348,purchase!$G:$G,"&gt;="&amp;$F1348,purchase!$G:$G,"&lt;="&amp;$G1348))</f>
        <v/>
      </c>
      <c r="O1348" s="10">
        <f>IF(M1348="","",M1348-N1348)</f>
        <v/>
      </c>
      <c r="P1348" s="11">
        <f>IF(M1348=0,"",N1348/M1348)</f>
        <v/>
      </c>
      <c r="Q1348" s="12">
        <f>IF(OR(G1348="",O1348=""),"",
IF(AND(G1348&lt;TODAY(),O1348&gt;0),"YES","NO"))</f>
        <v/>
      </c>
      <c r="R1348" s="13" t="n"/>
      <c r="S1348" s="14" t="n"/>
      <c r="T1348" s="15">
        <f>IF(Q1348="YES", IF(R1348="Company",L1348*(1+S1348),IF(R1348="Vendor",L1348*(1-S1348),"")),"")</f>
        <v/>
      </c>
      <c r="U1348" s="15">
        <f>IF(Q1348="YES",O1348*T1348,"")</f>
        <v/>
      </c>
      <c r="V1348" s="16" t="n"/>
      <c r="W1348" s="17">
        <f>IF(Q1348="YES",G1348+V1348,"")</f>
        <v/>
      </c>
      <c r="X1348" s="18">
        <f>IF(Q1348="YES",IF(TODAY()&gt;W1348,"OVERDUE","WITHIN TIME"),"")</f>
        <v/>
      </c>
    </row>
    <row r="1349">
      <c r="A1349" s="3" t="n">
        <v>1345</v>
      </c>
      <c r="B1349" s="4" t="n"/>
      <c r="C1349" s="4" t="n"/>
      <c r="D1349" s="5">
        <f>IF(E1349="NRFC","Natural Rubber Field Coagulam","")</f>
        <v/>
      </c>
      <c r="E1349" s="4" t="n"/>
      <c r="F1349" s="6" t="n"/>
      <c r="G1349" s="6" t="n"/>
      <c r="H1349" s="7">
        <f>IF(G1349="","",G1349-TODAY())</f>
        <v/>
      </c>
      <c r="I1349" s="8">
        <f>IF(G1349="","",
IF(G1349&lt;TODAY(),
IF(O1349&gt;0,"Violated","Completed"),
IF(H1349&lt;=7,"Expiring Soon",
"Active")))</f>
        <v/>
      </c>
      <c r="J1349" s="8">
        <f>IF(C1349="","",COUNTIFS(purchase!$C:$C,$C1349,purchase!$E:$E,$E1349,purchase!$G:$G,"&gt;="&amp;$F1349,purchase!$G:$G,"&lt;="&amp;$G1349))</f>
        <v/>
      </c>
      <c r="K1349" s="9">
        <f>IF(COUNTIFS(purchase!$C:$C,$C1349,purchase!$E:$E,$E1349,purchase!$G:$G,"&gt;="&amp;$F1349,purchase!$G:$G,"&lt;="&amp;$G1349)=0,"",_xlfn.MAXIFS(purchase!$G:$G,purchase!$C:$C,$C1349,purchase!$E:$E,$E1349,purchase!$G:$G,"&gt;="&amp;$F1349,purchase!$G:$G,"&lt;="&amp;$G1349))</f>
        <v/>
      </c>
      <c r="L1349" s="4" t="n"/>
      <c r="M1349" s="4" t="n"/>
      <c r="N1349" s="10">
        <f>IF(M1349="","",SUMIFS(purchase!$N:$N,purchase!$C:$C,$C1349,purchase!$E:$E,$E1349,purchase!$G:$G,"&gt;="&amp;$F1349,purchase!$G:$G,"&lt;="&amp;$G1349))</f>
        <v/>
      </c>
      <c r="O1349" s="10">
        <f>IF(M1349="","",M1349-N1349)</f>
        <v/>
      </c>
      <c r="P1349" s="11">
        <f>IF(M1349=0,"",N1349/M1349)</f>
        <v/>
      </c>
      <c r="Q1349" s="12">
        <f>IF(OR(G1349="",O1349=""),"",
IF(AND(G1349&lt;TODAY(),O1349&gt;0),"YES","NO"))</f>
        <v/>
      </c>
      <c r="R1349" s="13" t="n"/>
      <c r="S1349" s="14" t="n"/>
      <c r="T1349" s="15">
        <f>IF(Q1349="YES", IF(R1349="Company",L1349*(1+S1349),IF(R1349="Vendor",L1349*(1-S1349),"")),"")</f>
        <v/>
      </c>
      <c r="U1349" s="15">
        <f>IF(Q1349="YES",O1349*T1349,"")</f>
        <v/>
      </c>
      <c r="V1349" s="16" t="n"/>
      <c r="W1349" s="17">
        <f>IF(Q1349="YES",G1349+V1349,"")</f>
        <v/>
      </c>
      <c r="X1349" s="18">
        <f>IF(Q1349="YES",IF(TODAY()&gt;W1349,"OVERDUE","WITHIN TIME"),"")</f>
        <v/>
      </c>
    </row>
    <row r="1350">
      <c r="A1350" s="3" t="n">
        <v>1346</v>
      </c>
      <c r="B1350" s="4" t="n"/>
      <c r="C1350" s="4" t="n"/>
      <c r="D1350" s="5">
        <f>IF(E1350="NRFC","Natural Rubber Field Coagulam","")</f>
        <v/>
      </c>
      <c r="E1350" s="4" t="n"/>
      <c r="F1350" s="6" t="n"/>
      <c r="G1350" s="6" t="n"/>
      <c r="H1350" s="7">
        <f>IF(G1350="","",G1350-TODAY())</f>
        <v/>
      </c>
      <c r="I1350" s="8">
        <f>IF(G1350="","",
IF(G1350&lt;TODAY(),
IF(O1350&gt;0,"Violated","Completed"),
IF(H1350&lt;=7,"Expiring Soon",
"Active")))</f>
        <v/>
      </c>
      <c r="J1350" s="8">
        <f>IF(C1350="","",COUNTIFS(purchase!$C:$C,$C1350,purchase!$E:$E,$E1350,purchase!$G:$G,"&gt;="&amp;$F1350,purchase!$G:$G,"&lt;="&amp;$G1350))</f>
        <v/>
      </c>
      <c r="K1350" s="9">
        <f>IF(COUNTIFS(purchase!$C:$C,$C1350,purchase!$E:$E,$E1350,purchase!$G:$G,"&gt;="&amp;$F1350,purchase!$G:$G,"&lt;="&amp;$G1350)=0,"",_xlfn.MAXIFS(purchase!$G:$G,purchase!$C:$C,$C1350,purchase!$E:$E,$E1350,purchase!$G:$G,"&gt;="&amp;$F1350,purchase!$G:$G,"&lt;="&amp;$G1350))</f>
        <v/>
      </c>
      <c r="L1350" s="4" t="n"/>
      <c r="M1350" s="4" t="n"/>
      <c r="N1350" s="10">
        <f>IF(M1350="","",SUMIFS(purchase!$N:$N,purchase!$C:$C,$C1350,purchase!$E:$E,$E1350,purchase!$G:$G,"&gt;="&amp;$F1350,purchase!$G:$G,"&lt;="&amp;$G1350))</f>
        <v/>
      </c>
      <c r="O1350" s="10">
        <f>IF(M1350="","",M1350-N1350)</f>
        <v/>
      </c>
      <c r="P1350" s="11">
        <f>IF(M1350=0,"",N1350/M1350)</f>
        <v/>
      </c>
      <c r="Q1350" s="12">
        <f>IF(OR(G1350="",O1350=""),"",
IF(AND(G1350&lt;TODAY(),O1350&gt;0),"YES","NO"))</f>
        <v/>
      </c>
      <c r="R1350" s="13" t="n"/>
      <c r="S1350" s="14" t="n"/>
      <c r="T1350" s="15">
        <f>IF(Q1350="YES", IF(R1350="Company",L1350*(1+S1350),IF(R1350="Vendor",L1350*(1-S1350),"")),"")</f>
        <v/>
      </c>
      <c r="U1350" s="15">
        <f>IF(Q1350="YES",O1350*T1350,"")</f>
        <v/>
      </c>
      <c r="V1350" s="16" t="n"/>
      <c r="W1350" s="17">
        <f>IF(Q1350="YES",G1350+V1350,"")</f>
        <v/>
      </c>
      <c r="X1350" s="18">
        <f>IF(Q1350="YES",IF(TODAY()&gt;W1350,"OVERDUE","WITHIN TIME"),"")</f>
        <v/>
      </c>
    </row>
    <row r="1351">
      <c r="A1351" s="3" t="n">
        <v>1347</v>
      </c>
      <c r="B1351" s="4" t="n"/>
      <c r="C1351" s="4" t="n"/>
      <c r="D1351" s="5">
        <f>IF(E1351="NRFC","Natural Rubber Field Coagulam","")</f>
        <v/>
      </c>
      <c r="E1351" s="4" t="n"/>
      <c r="F1351" s="6" t="n"/>
      <c r="G1351" s="6" t="n"/>
      <c r="H1351" s="7">
        <f>IF(G1351="","",G1351-TODAY())</f>
        <v/>
      </c>
      <c r="I1351" s="8">
        <f>IF(G1351="","",
IF(G1351&lt;TODAY(),
IF(O1351&gt;0,"Violated","Completed"),
IF(H1351&lt;=7,"Expiring Soon",
"Active")))</f>
        <v/>
      </c>
      <c r="J1351" s="8">
        <f>IF(C1351="","",COUNTIFS(purchase!$C:$C,$C1351,purchase!$E:$E,$E1351,purchase!$G:$G,"&gt;="&amp;$F1351,purchase!$G:$G,"&lt;="&amp;$G1351))</f>
        <v/>
      </c>
      <c r="K1351" s="9">
        <f>IF(COUNTIFS(purchase!$C:$C,$C1351,purchase!$E:$E,$E1351,purchase!$G:$G,"&gt;="&amp;$F1351,purchase!$G:$G,"&lt;="&amp;$G1351)=0,"",_xlfn.MAXIFS(purchase!$G:$G,purchase!$C:$C,$C1351,purchase!$E:$E,$E1351,purchase!$G:$G,"&gt;="&amp;$F1351,purchase!$G:$G,"&lt;="&amp;$G1351))</f>
        <v/>
      </c>
      <c r="L1351" s="4" t="n"/>
      <c r="M1351" s="4" t="n"/>
      <c r="N1351" s="10">
        <f>IF(M1351="","",SUMIFS(purchase!$N:$N,purchase!$C:$C,$C1351,purchase!$E:$E,$E1351,purchase!$G:$G,"&gt;="&amp;$F1351,purchase!$G:$G,"&lt;="&amp;$G1351))</f>
        <v/>
      </c>
      <c r="O1351" s="10">
        <f>IF(M1351="","",M1351-N1351)</f>
        <v/>
      </c>
      <c r="P1351" s="11">
        <f>IF(M1351=0,"",N1351/M1351)</f>
        <v/>
      </c>
      <c r="Q1351" s="12">
        <f>IF(OR(G1351="",O1351=""),"",
IF(AND(G1351&lt;TODAY(),O1351&gt;0),"YES","NO"))</f>
        <v/>
      </c>
      <c r="R1351" s="13" t="n"/>
      <c r="S1351" s="14" t="n"/>
      <c r="T1351" s="15">
        <f>IF(Q1351="YES", IF(R1351="Company",L1351*(1+S1351),IF(R1351="Vendor",L1351*(1-S1351),"")),"")</f>
        <v/>
      </c>
      <c r="U1351" s="15">
        <f>IF(Q1351="YES",O1351*T1351,"")</f>
        <v/>
      </c>
      <c r="V1351" s="16" t="n"/>
      <c r="W1351" s="17">
        <f>IF(Q1351="YES",G1351+V1351,"")</f>
        <v/>
      </c>
      <c r="X1351" s="18">
        <f>IF(Q1351="YES",IF(TODAY()&gt;W1351,"OVERDUE","WITHIN TIME"),"")</f>
        <v/>
      </c>
    </row>
    <row r="1352">
      <c r="A1352" s="3" t="n">
        <v>1348</v>
      </c>
      <c r="B1352" s="4" t="n"/>
      <c r="C1352" s="4" t="n"/>
      <c r="D1352" s="5">
        <f>IF(E1352="NRFC","Natural Rubber Field Coagulam","")</f>
        <v/>
      </c>
      <c r="E1352" s="4" t="n"/>
      <c r="F1352" s="6" t="n"/>
      <c r="G1352" s="6" t="n"/>
      <c r="H1352" s="7">
        <f>IF(G1352="","",G1352-TODAY())</f>
        <v/>
      </c>
      <c r="I1352" s="8">
        <f>IF(G1352="","",
IF(G1352&lt;TODAY(),
IF(O1352&gt;0,"Violated","Completed"),
IF(H1352&lt;=7,"Expiring Soon",
"Active")))</f>
        <v/>
      </c>
      <c r="J1352" s="8">
        <f>IF(C1352="","",COUNTIFS(purchase!$C:$C,$C1352,purchase!$E:$E,$E1352,purchase!$G:$G,"&gt;="&amp;$F1352,purchase!$G:$G,"&lt;="&amp;$G1352))</f>
        <v/>
      </c>
      <c r="K1352" s="9">
        <f>IF(COUNTIFS(purchase!$C:$C,$C1352,purchase!$E:$E,$E1352,purchase!$G:$G,"&gt;="&amp;$F1352,purchase!$G:$G,"&lt;="&amp;$G1352)=0,"",_xlfn.MAXIFS(purchase!$G:$G,purchase!$C:$C,$C1352,purchase!$E:$E,$E1352,purchase!$G:$G,"&gt;="&amp;$F1352,purchase!$G:$G,"&lt;="&amp;$G1352))</f>
        <v/>
      </c>
      <c r="L1352" s="4" t="n"/>
      <c r="M1352" s="4" t="n"/>
      <c r="N1352" s="10">
        <f>IF(M1352="","",SUMIFS(purchase!$N:$N,purchase!$C:$C,$C1352,purchase!$E:$E,$E1352,purchase!$G:$G,"&gt;="&amp;$F1352,purchase!$G:$G,"&lt;="&amp;$G1352))</f>
        <v/>
      </c>
      <c r="O1352" s="10">
        <f>IF(M1352="","",M1352-N1352)</f>
        <v/>
      </c>
      <c r="P1352" s="11">
        <f>IF(M1352=0,"",N1352/M1352)</f>
        <v/>
      </c>
      <c r="Q1352" s="12">
        <f>IF(OR(G1352="",O1352=""),"",
IF(AND(G1352&lt;TODAY(),O1352&gt;0),"YES","NO"))</f>
        <v/>
      </c>
      <c r="R1352" s="13" t="n"/>
      <c r="S1352" s="14" t="n"/>
      <c r="T1352" s="15">
        <f>IF(Q1352="YES", IF(R1352="Company",L1352*(1+S1352),IF(R1352="Vendor",L1352*(1-S1352),"")),"")</f>
        <v/>
      </c>
      <c r="U1352" s="15">
        <f>IF(Q1352="YES",O1352*T1352,"")</f>
        <v/>
      </c>
      <c r="V1352" s="16" t="n"/>
      <c r="W1352" s="17">
        <f>IF(Q1352="YES",G1352+V1352,"")</f>
        <v/>
      </c>
      <c r="X1352" s="18">
        <f>IF(Q1352="YES",IF(TODAY()&gt;W1352,"OVERDUE","WITHIN TIME"),"")</f>
        <v/>
      </c>
    </row>
    <row r="1353">
      <c r="A1353" s="3" t="n">
        <v>1349</v>
      </c>
      <c r="B1353" s="4" t="n"/>
      <c r="C1353" s="4" t="n"/>
      <c r="D1353" s="5">
        <f>IF(E1353="NRFC","Natural Rubber Field Coagulam","")</f>
        <v/>
      </c>
      <c r="E1353" s="4" t="n"/>
      <c r="F1353" s="6" t="n"/>
      <c r="G1353" s="6" t="n"/>
      <c r="H1353" s="7">
        <f>IF(G1353="","",G1353-TODAY())</f>
        <v/>
      </c>
      <c r="I1353" s="8">
        <f>IF(G1353="","",
IF(G1353&lt;TODAY(),
IF(O1353&gt;0,"Violated","Completed"),
IF(H1353&lt;=7,"Expiring Soon",
"Active")))</f>
        <v/>
      </c>
      <c r="J1353" s="8">
        <f>IF(C1353="","",COUNTIFS(purchase!$C:$C,$C1353,purchase!$E:$E,$E1353,purchase!$G:$G,"&gt;="&amp;$F1353,purchase!$G:$G,"&lt;="&amp;$G1353))</f>
        <v/>
      </c>
      <c r="K1353" s="9">
        <f>IF(COUNTIFS(purchase!$C:$C,$C1353,purchase!$E:$E,$E1353,purchase!$G:$G,"&gt;="&amp;$F1353,purchase!$G:$G,"&lt;="&amp;$G1353)=0,"",_xlfn.MAXIFS(purchase!$G:$G,purchase!$C:$C,$C1353,purchase!$E:$E,$E1353,purchase!$G:$G,"&gt;="&amp;$F1353,purchase!$G:$G,"&lt;="&amp;$G1353))</f>
        <v/>
      </c>
      <c r="L1353" s="4" t="n"/>
      <c r="M1353" s="4" t="n"/>
      <c r="N1353" s="10">
        <f>IF(M1353="","",SUMIFS(purchase!$N:$N,purchase!$C:$C,$C1353,purchase!$E:$E,$E1353,purchase!$G:$G,"&gt;="&amp;$F1353,purchase!$G:$G,"&lt;="&amp;$G1353))</f>
        <v/>
      </c>
      <c r="O1353" s="10">
        <f>IF(M1353="","",M1353-N1353)</f>
        <v/>
      </c>
      <c r="P1353" s="11">
        <f>IF(M1353=0,"",N1353/M1353)</f>
        <v/>
      </c>
      <c r="Q1353" s="12">
        <f>IF(OR(G1353="",O1353=""),"",
IF(AND(G1353&lt;TODAY(),O1353&gt;0),"YES","NO"))</f>
        <v/>
      </c>
      <c r="R1353" s="13" t="n"/>
      <c r="S1353" s="14" t="n"/>
      <c r="T1353" s="15">
        <f>IF(Q1353="YES", IF(R1353="Company",L1353*(1+S1353),IF(R1353="Vendor",L1353*(1-S1353),"")),"")</f>
        <v/>
      </c>
      <c r="U1353" s="15">
        <f>IF(Q1353="YES",O1353*T1353,"")</f>
        <v/>
      </c>
      <c r="V1353" s="16" t="n"/>
      <c r="W1353" s="17">
        <f>IF(Q1353="YES",G1353+V1353,"")</f>
        <v/>
      </c>
      <c r="X1353" s="18">
        <f>IF(Q1353="YES",IF(TODAY()&gt;W1353,"OVERDUE","WITHIN TIME"),"")</f>
        <v/>
      </c>
    </row>
    <row r="1354">
      <c r="A1354" s="3" t="n">
        <v>1350</v>
      </c>
      <c r="B1354" s="4" t="n"/>
      <c r="C1354" s="4" t="n"/>
      <c r="D1354" s="5">
        <f>IF(E1354="NRFC","Natural Rubber Field Coagulam","")</f>
        <v/>
      </c>
      <c r="E1354" s="4" t="n"/>
      <c r="F1354" s="6" t="n"/>
      <c r="G1354" s="6" t="n"/>
      <c r="H1354" s="7">
        <f>IF(G1354="","",G1354-TODAY())</f>
        <v/>
      </c>
      <c r="I1354" s="8">
        <f>IF(G1354="","",
IF(G1354&lt;TODAY(),
IF(O1354&gt;0,"Violated","Completed"),
IF(H1354&lt;=7,"Expiring Soon",
"Active")))</f>
        <v/>
      </c>
      <c r="J1354" s="8">
        <f>IF(C1354="","",COUNTIFS(purchase!$C:$C,$C1354,purchase!$E:$E,$E1354,purchase!$G:$G,"&gt;="&amp;$F1354,purchase!$G:$G,"&lt;="&amp;$G1354))</f>
        <v/>
      </c>
      <c r="K1354" s="9">
        <f>IF(COUNTIFS(purchase!$C:$C,$C1354,purchase!$E:$E,$E1354,purchase!$G:$G,"&gt;="&amp;$F1354,purchase!$G:$G,"&lt;="&amp;$G1354)=0,"",_xlfn.MAXIFS(purchase!$G:$G,purchase!$C:$C,$C1354,purchase!$E:$E,$E1354,purchase!$G:$G,"&gt;="&amp;$F1354,purchase!$G:$G,"&lt;="&amp;$G1354))</f>
        <v/>
      </c>
      <c r="L1354" s="4" t="n"/>
      <c r="M1354" s="4" t="n"/>
      <c r="N1354" s="10">
        <f>IF(M1354="","",SUMIFS(purchase!$N:$N,purchase!$C:$C,$C1354,purchase!$E:$E,$E1354,purchase!$G:$G,"&gt;="&amp;$F1354,purchase!$G:$G,"&lt;="&amp;$G1354))</f>
        <v/>
      </c>
      <c r="O1354" s="10">
        <f>IF(M1354="","",M1354-N1354)</f>
        <v/>
      </c>
      <c r="P1354" s="11">
        <f>IF(M1354=0,"",N1354/M1354)</f>
        <v/>
      </c>
      <c r="Q1354" s="12">
        <f>IF(OR(G1354="",O1354=""),"",
IF(AND(G1354&lt;TODAY(),O1354&gt;0),"YES","NO"))</f>
        <v/>
      </c>
      <c r="R1354" s="13" t="n"/>
      <c r="S1354" s="14" t="n"/>
      <c r="T1354" s="15">
        <f>IF(Q1354="YES", IF(R1354="Company",L1354*(1+S1354),IF(R1354="Vendor",L1354*(1-S1354),"")),"")</f>
        <v/>
      </c>
      <c r="U1354" s="15">
        <f>IF(Q1354="YES",O1354*T1354,"")</f>
        <v/>
      </c>
      <c r="V1354" s="16" t="n"/>
      <c r="W1354" s="17">
        <f>IF(Q1354="YES",G1354+V1354,"")</f>
        <v/>
      </c>
      <c r="X1354" s="18">
        <f>IF(Q1354="YES",IF(TODAY()&gt;W1354,"OVERDUE","WITHIN TIME"),"")</f>
        <v/>
      </c>
    </row>
    <row r="1355">
      <c r="A1355" s="3" t="n">
        <v>1351</v>
      </c>
      <c r="B1355" s="4" t="n"/>
      <c r="C1355" s="4" t="n"/>
      <c r="D1355" s="5">
        <f>IF(E1355="NRFC","Natural Rubber Field Coagulam","")</f>
        <v/>
      </c>
      <c r="E1355" s="4" t="n"/>
      <c r="F1355" s="6" t="n"/>
      <c r="G1355" s="6" t="n"/>
      <c r="H1355" s="7">
        <f>IF(G1355="","",G1355-TODAY())</f>
        <v/>
      </c>
      <c r="I1355" s="8">
        <f>IF(G1355="","",
IF(G1355&lt;TODAY(),
IF(O1355&gt;0,"Violated","Completed"),
IF(H1355&lt;=7,"Expiring Soon",
"Active")))</f>
        <v/>
      </c>
      <c r="J1355" s="8">
        <f>IF(C1355="","",COUNTIFS(purchase!$C:$C,$C1355,purchase!$E:$E,$E1355,purchase!$G:$G,"&gt;="&amp;$F1355,purchase!$G:$G,"&lt;="&amp;$G1355))</f>
        <v/>
      </c>
      <c r="K1355" s="9">
        <f>IF(COUNTIFS(purchase!$C:$C,$C1355,purchase!$E:$E,$E1355,purchase!$G:$G,"&gt;="&amp;$F1355,purchase!$G:$G,"&lt;="&amp;$G1355)=0,"",_xlfn.MAXIFS(purchase!$G:$G,purchase!$C:$C,$C1355,purchase!$E:$E,$E1355,purchase!$G:$G,"&gt;="&amp;$F1355,purchase!$G:$G,"&lt;="&amp;$G1355))</f>
        <v/>
      </c>
      <c r="L1355" s="4" t="n"/>
      <c r="M1355" s="4" t="n"/>
      <c r="N1355" s="10">
        <f>IF(M1355="","",SUMIFS(purchase!$N:$N,purchase!$C:$C,$C1355,purchase!$E:$E,$E1355,purchase!$G:$G,"&gt;="&amp;$F1355,purchase!$G:$G,"&lt;="&amp;$G1355))</f>
        <v/>
      </c>
      <c r="O1355" s="10">
        <f>IF(M1355="","",M1355-N1355)</f>
        <v/>
      </c>
      <c r="P1355" s="11">
        <f>IF(M1355=0,"",N1355/M1355)</f>
        <v/>
      </c>
      <c r="Q1355" s="12">
        <f>IF(OR(G1355="",O1355=""),"",
IF(AND(G1355&lt;TODAY(),O1355&gt;0),"YES","NO"))</f>
        <v/>
      </c>
      <c r="R1355" s="13" t="n"/>
      <c r="S1355" s="14" t="n"/>
      <c r="T1355" s="15">
        <f>IF(Q1355="YES", IF(R1355="Company",L1355*(1+S1355),IF(R1355="Vendor",L1355*(1-S1355),"")),"")</f>
        <v/>
      </c>
      <c r="U1355" s="15">
        <f>IF(Q1355="YES",O1355*T1355,"")</f>
        <v/>
      </c>
      <c r="V1355" s="16" t="n"/>
      <c r="W1355" s="17">
        <f>IF(Q1355="YES",G1355+V1355,"")</f>
        <v/>
      </c>
      <c r="X1355" s="18">
        <f>IF(Q1355="YES",IF(TODAY()&gt;W1355,"OVERDUE","WITHIN TIME"),"")</f>
        <v/>
      </c>
    </row>
    <row r="1356">
      <c r="A1356" s="3" t="n">
        <v>1352</v>
      </c>
      <c r="B1356" s="4" t="n"/>
      <c r="C1356" s="4" t="n"/>
      <c r="D1356" s="5">
        <f>IF(E1356="NRFC","Natural Rubber Field Coagulam","")</f>
        <v/>
      </c>
      <c r="E1356" s="4" t="n"/>
      <c r="F1356" s="6" t="n"/>
      <c r="G1356" s="6" t="n"/>
      <c r="H1356" s="7">
        <f>IF(G1356="","",G1356-TODAY())</f>
        <v/>
      </c>
      <c r="I1356" s="8">
        <f>IF(G1356="","",
IF(G1356&lt;TODAY(),
IF(O1356&gt;0,"Violated","Completed"),
IF(H1356&lt;=7,"Expiring Soon",
"Active")))</f>
        <v/>
      </c>
      <c r="J1356" s="8">
        <f>IF(C1356="","",COUNTIFS(purchase!$C:$C,$C1356,purchase!$E:$E,$E1356,purchase!$G:$G,"&gt;="&amp;$F1356,purchase!$G:$G,"&lt;="&amp;$G1356))</f>
        <v/>
      </c>
      <c r="K1356" s="9">
        <f>IF(COUNTIFS(purchase!$C:$C,$C1356,purchase!$E:$E,$E1356,purchase!$G:$G,"&gt;="&amp;$F1356,purchase!$G:$G,"&lt;="&amp;$G1356)=0,"",_xlfn.MAXIFS(purchase!$G:$G,purchase!$C:$C,$C1356,purchase!$E:$E,$E1356,purchase!$G:$G,"&gt;="&amp;$F1356,purchase!$G:$G,"&lt;="&amp;$G1356))</f>
        <v/>
      </c>
      <c r="L1356" s="4" t="n"/>
      <c r="M1356" s="4" t="n"/>
      <c r="N1356" s="10">
        <f>IF(M1356="","",SUMIFS(purchase!$N:$N,purchase!$C:$C,$C1356,purchase!$E:$E,$E1356,purchase!$G:$G,"&gt;="&amp;$F1356,purchase!$G:$G,"&lt;="&amp;$G1356))</f>
        <v/>
      </c>
      <c r="O1356" s="10">
        <f>IF(M1356="","",M1356-N1356)</f>
        <v/>
      </c>
      <c r="P1356" s="11">
        <f>IF(M1356=0,"",N1356/M1356)</f>
        <v/>
      </c>
      <c r="Q1356" s="12">
        <f>IF(OR(G1356="",O1356=""),"",
IF(AND(G1356&lt;TODAY(),O1356&gt;0),"YES","NO"))</f>
        <v/>
      </c>
      <c r="R1356" s="13" t="n"/>
      <c r="S1356" s="14" t="n"/>
      <c r="T1356" s="15">
        <f>IF(Q1356="YES", IF(R1356="Company",L1356*(1+S1356),IF(R1356="Vendor",L1356*(1-S1356),"")),"")</f>
        <v/>
      </c>
      <c r="U1356" s="15">
        <f>IF(Q1356="YES",O1356*T1356,"")</f>
        <v/>
      </c>
      <c r="V1356" s="16" t="n"/>
      <c r="W1356" s="17">
        <f>IF(Q1356="YES",G1356+V1356,"")</f>
        <v/>
      </c>
      <c r="X1356" s="18">
        <f>IF(Q1356="YES",IF(TODAY()&gt;W1356,"OVERDUE","WITHIN TIME"),"")</f>
        <v/>
      </c>
    </row>
    <row r="1357">
      <c r="A1357" s="3" t="n">
        <v>1353</v>
      </c>
      <c r="B1357" s="4" t="n"/>
      <c r="C1357" s="4" t="n"/>
      <c r="D1357" s="5">
        <f>IF(E1357="NRFC","Natural Rubber Field Coagulam","")</f>
        <v/>
      </c>
      <c r="E1357" s="4" t="n"/>
      <c r="F1357" s="6" t="n"/>
      <c r="G1357" s="6" t="n"/>
      <c r="H1357" s="7">
        <f>IF(G1357="","",G1357-TODAY())</f>
        <v/>
      </c>
      <c r="I1357" s="8">
        <f>IF(G1357="","",
IF(G1357&lt;TODAY(),
IF(O1357&gt;0,"Violated","Completed"),
IF(H1357&lt;=7,"Expiring Soon",
"Active")))</f>
        <v/>
      </c>
      <c r="J1357" s="8">
        <f>IF(C1357="","",COUNTIFS(purchase!$C:$C,$C1357,purchase!$E:$E,$E1357,purchase!$G:$G,"&gt;="&amp;$F1357,purchase!$G:$G,"&lt;="&amp;$G1357))</f>
        <v/>
      </c>
      <c r="K1357" s="9">
        <f>IF(COUNTIFS(purchase!$C:$C,$C1357,purchase!$E:$E,$E1357,purchase!$G:$G,"&gt;="&amp;$F1357,purchase!$G:$G,"&lt;="&amp;$G1357)=0,"",_xlfn.MAXIFS(purchase!$G:$G,purchase!$C:$C,$C1357,purchase!$E:$E,$E1357,purchase!$G:$G,"&gt;="&amp;$F1357,purchase!$G:$G,"&lt;="&amp;$G1357))</f>
        <v/>
      </c>
      <c r="L1357" s="4" t="n"/>
      <c r="M1357" s="4" t="n"/>
      <c r="N1357" s="10">
        <f>IF(M1357="","",SUMIFS(purchase!$N:$N,purchase!$C:$C,$C1357,purchase!$E:$E,$E1357,purchase!$G:$G,"&gt;="&amp;$F1357,purchase!$G:$G,"&lt;="&amp;$G1357))</f>
        <v/>
      </c>
      <c r="O1357" s="10">
        <f>IF(M1357="","",M1357-N1357)</f>
        <v/>
      </c>
      <c r="P1357" s="11">
        <f>IF(M1357=0,"",N1357/M1357)</f>
        <v/>
      </c>
      <c r="Q1357" s="12">
        <f>IF(OR(G1357="",O1357=""),"",
IF(AND(G1357&lt;TODAY(),O1357&gt;0),"YES","NO"))</f>
        <v/>
      </c>
      <c r="R1357" s="13" t="n"/>
      <c r="S1357" s="14" t="n"/>
      <c r="T1357" s="15">
        <f>IF(Q1357="YES", IF(R1357="Company",L1357*(1+S1357),IF(R1357="Vendor",L1357*(1-S1357),"")),"")</f>
        <v/>
      </c>
      <c r="U1357" s="15">
        <f>IF(Q1357="YES",O1357*T1357,"")</f>
        <v/>
      </c>
      <c r="V1357" s="16" t="n"/>
      <c r="W1357" s="17">
        <f>IF(Q1357="YES",G1357+V1357,"")</f>
        <v/>
      </c>
      <c r="X1357" s="18">
        <f>IF(Q1357="YES",IF(TODAY()&gt;W1357,"OVERDUE","WITHIN TIME"),"")</f>
        <v/>
      </c>
    </row>
    <row r="1358">
      <c r="A1358" s="3" t="n">
        <v>1354</v>
      </c>
      <c r="B1358" s="4" t="n"/>
      <c r="C1358" s="4" t="n"/>
      <c r="D1358" s="5">
        <f>IF(E1358="NRFC","Natural Rubber Field Coagulam","")</f>
        <v/>
      </c>
      <c r="E1358" s="4" t="n"/>
      <c r="F1358" s="6" t="n"/>
      <c r="G1358" s="6" t="n"/>
      <c r="H1358" s="7">
        <f>IF(G1358="","",G1358-TODAY())</f>
        <v/>
      </c>
      <c r="I1358" s="8">
        <f>IF(G1358="","",
IF(G1358&lt;TODAY(),
IF(O1358&gt;0,"Violated","Completed"),
IF(H1358&lt;=7,"Expiring Soon",
"Active")))</f>
        <v/>
      </c>
      <c r="J1358" s="8">
        <f>IF(C1358="","",COUNTIFS(purchase!$C:$C,$C1358,purchase!$E:$E,$E1358,purchase!$G:$G,"&gt;="&amp;$F1358,purchase!$G:$G,"&lt;="&amp;$G1358))</f>
        <v/>
      </c>
      <c r="K1358" s="9">
        <f>IF(COUNTIFS(purchase!$C:$C,$C1358,purchase!$E:$E,$E1358,purchase!$G:$G,"&gt;="&amp;$F1358,purchase!$G:$G,"&lt;="&amp;$G1358)=0,"",_xlfn.MAXIFS(purchase!$G:$G,purchase!$C:$C,$C1358,purchase!$E:$E,$E1358,purchase!$G:$G,"&gt;="&amp;$F1358,purchase!$G:$G,"&lt;="&amp;$G1358))</f>
        <v/>
      </c>
      <c r="L1358" s="4" t="n"/>
      <c r="M1358" s="4" t="n"/>
      <c r="N1358" s="10">
        <f>IF(M1358="","",SUMIFS(purchase!$N:$N,purchase!$C:$C,$C1358,purchase!$E:$E,$E1358,purchase!$G:$G,"&gt;="&amp;$F1358,purchase!$G:$G,"&lt;="&amp;$G1358))</f>
        <v/>
      </c>
      <c r="O1358" s="10">
        <f>IF(M1358="","",M1358-N1358)</f>
        <v/>
      </c>
      <c r="P1358" s="11">
        <f>IF(M1358=0,"",N1358/M1358)</f>
        <v/>
      </c>
      <c r="Q1358" s="12">
        <f>IF(OR(G1358="",O1358=""),"",
IF(AND(G1358&lt;TODAY(),O1358&gt;0),"YES","NO"))</f>
        <v/>
      </c>
      <c r="R1358" s="13" t="n"/>
      <c r="S1358" s="14" t="n"/>
      <c r="T1358" s="15">
        <f>IF(Q1358="YES", IF(R1358="Company",L1358*(1+S1358),IF(R1358="Vendor",L1358*(1-S1358),"")),"")</f>
        <v/>
      </c>
      <c r="U1358" s="15">
        <f>IF(Q1358="YES",O1358*T1358,"")</f>
        <v/>
      </c>
      <c r="V1358" s="16" t="n"/>
      <c r="W1358" s="17">
        <f>IF(Q1358="YES",G1358+V1358,"")</f>
        <v/>
      </c>
      <c r="X1358" s="18">
        <f>IF(Q1358="YES",IF(TODAY()&gt;W1358,"OVERDUE","WITHIN TIME"),"")</f>
        <v/>
      </c>
    </row>
    <row r="1359">
      <c r="A1359" s="3" t="n">
        <v>1355</v>
      </c>
      <c r="B1359" s="4" t="n"/>
      <c r="C1359" s="4" t="n"/>
      <c r="D1359" s="5">
        <f>IF(E1359="NRFC","Natural Rubber Field Coagulam","")</f>
        <v/>
      </c>
      <c r="E1359" s="4" t="n"/>
      <c r="F1359" s="6" t="n"/>
      <c r="G1359" s="6" t="n"/>
      <c r="H1359" s="7">
        <f>IF(G1359="","",G1359-TODAY())</f>
        <v/>
      </c>
      <c r="I1359" s="8">
        <f>IF(G1359="","",
IF(G1359&lt;TODAY(),
IF(O1359&gt;0,"Violated","Completed"),
IF(H1359&lt;=7,"Expiring Soon",
"Active")))</f>
        <v/>
      </c>
      <c r="J1359" s="8">
        <f>IF(C1359="","",COUNTIFS(purchase!$C:$C,$C1359,purchase!$E:$E,$E1359,purchase!$G:$G,"&gt;="&amp;$F1359,purchase!$G:$G,"&lt;="&amp;$G1359))</f>
        <v/>
      </c>
      <c r="K1359" s="9">
        <f>IF(COUNTIFS(purchase!$C:$C,$C1359,purchase!$E:$E,$E1359,purchase!$G:$G,"&gt;="&amp;$F1359,purchase!$G:$G,"&lt;="&amp;$G1359)=0,"",_xlfn.MAXIFS(purchase!$G:$G,purchase!$C:$C,$C1359,purchase!$E:$E,$E1359,purchase!$G:$G,"&gt;="&amp;$F1359,purchase!$G:$G,"&lt;="&amp;$G1359))</f>
        <v/>
      </c>
      <c r="L1359" s="4" t="n"/>
      <c r="M1359" s="4" t="n"/>
      <c r="N1359" s="10">
        <f>IF(M1359="","",SUMIFS(purchase!$N:$N,purchase!$C:$C,$C1359,purchase!$E:$E,$E1359,purchase!$G:$G,"&gt;="&amp;$F1359,purchase!$G:$G,"&lt;="&amp;$G1359))</f>
        <v/>
      </c>
      <c r="O1359" s="10">
        <f>IF(M1359="","",M1359-N1359)</f>
        <v/>
      </c>
      <c r="P1359" s="11">
        <f>IF(M1359=0,"",N1359/M1359)</f>
        <v/>
      </c>
      <c r="Q1359" s="12">
        <f>IF(OR(G1359="",O1359=""),"",
IF(AND(G1359&lt;TODAY(),O1359&gt;0),"YES","NO"))</f>
        <v/>
      </c>
      <c r="R1359" s="13" t="n"/>
      <c r="S1359" s="14" t="n"/>
      <c r="T1359" s="15">
        <f>IF(Q1359="YES", IF(R1359="Company",L1359*(1+S1359),IF(R1359="Vendor",L1359*(1-S1359),"")),"")</f>
        <v/>
      </c>
      <c r="U1359" s="15">
        <f>IF(Q1359="YES",O1359*T1359,"")</f>
        <v/>
      </c>
      <c r="V1359" s="16" t="n"/>
      <c r="W1359" s="17">
        <f>IF(Q1359="YES",G1359+V1359,"")</f>
        <v/>
      </c>
      <c r="X1359" s="18">
        <f>IF(Q1359="YES",IF(TODAY()&gt;W1359,"OVERDUE","WITHIN TIME"),"")</f>
        <v/>
      </c>
    </row>
    <row r="1360">
      <c r="A1360" s="3" t="n">
        <v>1356</v>
      </c>
      <c r="B1360" s="4" t="n"/>
      <c r="C1360" s="4" t="n"/>
      <c r="D1360" s="5">
        <f>IF(E1360="NRFC","Natural Rubber Field Coagulam","")</f>
        <v/>
      </c>
      <c r="E1360" s="4" t="n"/>
      <c r="F1360" s="6" t="n"/>
      <c r="G1360" s="6" t="n"/>
      <c r="H1360" s="7">
        <f>IF(G1360="","",G1360-TODAY())</f>
        <v/>
      </c>
      <c r="I1360" s="8">
        <f>IF(G1360="","",
IF(G1360&lt;TODAY(),
IF(O1360&gt;0,"Violated","Completed"),
IF(H1360&lt;=7,"Expiring Soon",
"Active")))</f>
        <v/>
      </c>
      <c r="J1360" s="8">
        <f>IF(C1360="","",COUNTIFS(purchase!$C:$C,$C1360,purchase!$E:$E,$E1360,purchase!$G:$G,"&gt;="&amp;$F1360,purchase!$G:$G,"&lt;="&amp;$G1360))</f>
        <v/>
      </c>
      <c r="K1360" s="9">
        <f>IF(COUNTIFS(purchase!$C:$C,$C1360,purchase!$E:$E,$E1360,purchase!$G:$G,"&gt;="&amp;$F1360,purchase!$G:$G,"&lt;="&amp;$G1360)=0,"",_xlfn.MAXIFS(purchase!$G:$G,purchase!$C:$C,$C1360,purchase!$E:$E,$E1360,purchase!$G:$G,"&gt;="&amp;$F1360,purchase!$G:$G,"&lt;="&amp;$G1360))</f>
        <v/>
      </c>
      <c r="L1360" s="4" t="n"/>
      <c r="M1360" s="4" t="n"/>
      <c r="N1360" s="10">
        <f>IF(M1360="","",SUMIFS(purchase!$N:$N,purchase!$C:$C,$C1360,purchase!$E:$E,$E1360,purchase!$G:$G,"&gt;="&amp;$F1360,purchase!$G:$G,"&lt;="&amp;$G1360))</f>
        <v/>
      </c>
      <c r="O1360" s="10">
        <f>IF(M1360="","",M1360-N1360)</f>
        <v/>
      </c>
      <c r="P1360" s="11">
        <f>IF(M1360=0,"",N1360/M1360)</f>
        <v/>
      </c>
      <c r="Q1360" s="12">
        <f>IF(OR(G1360="",O1360=""),"",
IF(AND(G1360&lt;TODAY(),O1360&gt;0),"YES","NO"))</f>
        <v/>
      </c>
      <c r="R1360" s="13" t="n"/>
      <c r="S1360" s="14" t="n"/>
      <c r="T1360" s="15">
        <f>IF(Q1360="YES", IF(R1360="Company",L1360*(1+S1360),IF(R1360="Vendor",L1360*(1-S1360),"")),"")</f>
        <v/>
      </c>
      <c r="U1360" s="15">
        <f>IF(Q1360="YES",O1360*T1360,"")</f>
        <v/>
      </c>
      <c r="V1360" s="16" t="n"/>
      <c r="W1360" s="17">
        <f>IF(Q1360="YES",G1360+V1360,"")</f>
        <v/>
      </c>
      <c r="X1360" s="18">
        <f>IF(Q1360="YES",IF(TODAY()&gt;W1360,"OVERDUE","WITHIN TIME"),"")</f>
        <v/>
      </c>
    </row>
    <row r="1361">
      <c r="A1361" s="3" t="n">
        <v>1357</v>
      </c>
      <c r="B1361" s="4" t="n"/>
      <c r="C1361" s="4" t="n"/>
      <c r="D1361" s="5">
        <f>IF(E1361="NRFC","Natural Rubber Field Coagulam","")</f>
        <v/>
      </c>
      <c r="E1361" s="4" t="n"/>
      <c r="F1361" s="6" t="n"/>
      <c r="G1361" s="6" t="n"/>
      <c r="H1361" s="7">
        <f>IF(G1361="","",G1361-TODAY())</f>
        <v/>
      </c>
      <c r="I1361" s="8">
        <f>IF(G1361="","",
IF(G1361&lt;TODAY(),
IF(O1361&gt;0,"Violated","Completed"),
IF(H1361&lt;=7,"Expiring Soon",
"Active")))</f>
        <v/>
      </c>
      <c r="J1361" s="8">
        <f>IF(C1361="","",COUNTIFS(purchase!$C:$C,$C1361,purchase!$E:$E,$E1361,purchase!$G:$G,"&gt;="&amp;$F1361,purchase!$G:$G,"&lt;="&amp;$G1361))</f>
        <v/>
      </c>
      <c r="K1361" s="9">
        <f>IF(COUNTIFS(purchase!$C:$C,$C1361,purchase!$E:$E,$E1361,purchase!$G:$G,"&gt;="&amp;$F1361,purchase!$G:$G,"&lt;="&amp;$G1361)=0,"",_xlfn.MAXIFS(purchase!$G:$G,purchase!$C:$C,$C1361,purchase!$E:$E,$E1361,purchase!$G:$G,"&gt;="&amp;$F1361,purchase!$G:$G,"&lt;="&amp;$G1361))</f>
        <v/>
      </c>
      <c r="L1361" s="4" t="n"/>
      <c r="M1361" s="4" t="n"/>
      <c r="N1361" s="10">
        <f>IF(M1361="","",SUMIFS(purchase!$N:$N,purchase!$C:$C,$C1361,purchase!$E:$E,$E1361,purchase!$G:$G,"&gt;="&amp;$F1361,purchase!$G:$G,"&lt;="&amp;$G1361))</f>
        <v/>
      </c>
      <c r="O1361" s="10">
        <f>IF(M1361="","",M1361-N1361)</f>
        <v/>
      </c>
      <c r="P1361" s="11">
        <f>IF(M1361=0,"",N1361/M1361)</f>
        <v/>
      </c>
      <c r="Q1361" s="12">
        <f>IF(OR(G1361="",O1361=""),"",
IF(AND(G1361&lt;TODAY(),O1361&gt;0),"YES","NO"))</f>
        <v/>
      </c>
      <c r="R1361" s="13" t="n"/>
      <c r="S1361" s="14" t="n"/>
      <c r="T1361" s="15">
        <f>IF(Q1361="YES", IF(R1361="Company",L1361*(1+S1361),IF(R1361="Vendor",L1361*(1-S1361),"")),"")</f>
        <v/>
      </c>
      <c r="U1361" s="15">
        <f>IF(Q1361="YES",O1361*T1361,"")</f>
        <v/>
      </c>
      <c r="V1361" s="16" t="n"/>
      <c r="W1361" s="17">
        <f>IF(Q1361="YES",G1361+V1361,"")</f>
        <v/>
      </c>
      <c r="X1361" s="18">
        <f>IF(Q1361="YES",IF(TODAY()&gt;W1361,"OVERDUE","WITHIN TIME"),"")</f>
        <v/>
      </c>
    </row>
    <row r="1362">
      <c r="A1362" s="3" t="n">
        <v>1358</v>
      </c>
      <c r="B1362" s="4" t="n"/>
      <c r="C1362" s="4" t="n"/>
      <c r="D1362" s="5">
        <f>IF(E1362="NRFC","Natural Rubber Field Coagulam","")</f>
        <v/>
      </c>
      <c r="E1362" s="4" t="n"/>
      <c r="F1362" s="6" t="n"/>
      <c r="G1362" s="6" t="n"/>
      <c r="H1362" s="7">
        <f>IF(G1362="","",G1362-TODAY())</f>
        <v/>
      </c>
      <c r="I1362" s="8">
        <f>IF(G1362="","",
IF(G1362&lt;TODAY(),
IF(O1362&gt;0,"Violated","Completed"),
IF(H1362&lt;=7,"Expiring Soon",
"Active")))</f>
        <v/>
      </c>
      <c r="J1362" s="8">
        <f>IF(C1362="","",COUNTIFS(purchase!$C:$C,$C1362,purchase!$E:$E,$E1362,purchase!$G:$G,"&gt;="&amp;$F1362,purchase!$G:$G,"&lt;="&amp;$G1362))</f>
        <v/>
      </c>
      <c r="K1362" s="9">
        <f>IF(COUNTIFS(purchase!$C:$C,$C1362,purchase!$E:$E,$E1362,purchase!$G:$G,"&gt;="&amp;$F1362,purchase!$G:$G,"&lt;="&amp;$G1362)=0,"",_xlfn.MAXIFS(purchase!$G:$G,purchase!$C:$C,$C1362,purchase!$E:$E,$E1362,purchase!$G:$G,"&gt;="&amp;$F1362,purchase!$G:$G,"&lt;="&amp;$G1362))</f>
        <v/>
      </c>
      <c r="L1362" s="4" t="n"/>
      <c r="M1362" s="4" t="n"/>
      <c r="N1362" s="10">
        <f>IF(M1362="","",SUMIFS(purchase!$N:$N,purchase!$C:$C,$C1362,purchase!$E:$E,$E1362,purchase!$G:$G,"&gt;="&amp;$F1362,purchase!$G:$G,"&lt;="&amp;$G1362))</f>
        <v/>
      </c>
      <c r="O1362" s="10">
        <f>IF(M1362="","",M1362-N1362)</f>
        <v/>
      </c>
      <c r="P1362" s="11">
        <f>IF(M1362=0,"",N1362/M1362)</f>
        <v/>
      </c>
      <c r="Q1362" s="12">
        <f>IF(OR(G1362="",O1362=""),"",
IF(AND(G1362&lt;TODAY(),O1362&gt;0),"YES","NO"))</f>
        <v/>
      </c>
      <c r="R1362" s="13" t="n"/>
      <c r="S1362" s="14" t="n"/>
      <c r="T1362" s="15">
        <f>IF(Q1362="YES", IF(R1362="Company",L1362*(1+S1362),IF(R1362="Vendor",L1362*(1-S1362),"")),"")</f>
        <v/>
      </c>
      <c r="U1362" s="15">
        <f>IF(Q1362="YES",O1362*T1362,"")</f>
        <v/>
      </c>
      <c r="V1362" s="16" t="n"/>
      <c r="W1362" s="17">
        <f>IF(Q1362="YES",G1362+V1362,"")</f>
        <v/>
      </c>
      <c r="X1362" s="18">
        <f>IF(Q1362="YES",IF(TODAY()&gt;W1362,"OVERDUE","WITHIN TIME"),"")</f>
        <v/>
      </c>
    </row>
    <row r="1363">
      <c r="A1363" s="3" t="n">
        <v>1359</v>
      </c>
      <c r="B1363" s="4" t="n"/>
      <c r="C1363" s="4" t="n"/>
      <c r="D1363" s="5">
        <f>IF(E1363="NRFC","Natural Rubber Field Coagulam","")</f>
        <v/>
      </c>
      <c r="E1363" s="4" t="n"/>
      <c r="F1363" s="6" t="n"/>
      <c r="G1363" s="6" t="n"/>
      <c r="H1363" s="7">
        <f>IF(G1363="","",G1363-TODAY())</f>
        <v/>
      </c>
      <c r="I1363" s="8">
        <f>IF(G1363="","",
IF(G1363&lt;TODAY(),
IF(O1363&gt;0,"Violated","Completed"),
IF(H1363&lt;=7,"Expiring Soon",
"Active")))</f>
        <v/>
      </c>
      <c r="J1363" s="8">
        <f>IF(C1363="","",COUNTIFS(purchase!$C:$C,$C1363,purchase!$E:$E,$E1363,purchase!$G:$G,"&gt;="&amp;$F1363,purchase!$G:$G,"&lt;="&amp;$G1363))</f>
        <v/>
      </c>
      <c r="K1363" s="9">
        <f>IF(COUNTIFS(purchase!$C:$C,$C1363,purchase!$E:$E,$E1363,purchase!$G:$G,"&gt;="&amp;$F1363,purchase!$G:$G,"&lt;="&amp;$G1363)=0,"",_xlfn.MAXIFS(purchase!$G:$G,purchase!$C:$C,$C1363,purchase!$E:$E,$E1363,purchase!$G:$G,"&gt;="&amp;$F1363,purchase!$G:$G,"&lt;="&amp;$G1363))</f>
        <v/>
      </c>
      <c r="L1363" s="4" t="n"/>
      <c r="M1363" s="4" t="n"/>
      <c r="N1363" s="10">
        <f>IF(M1363="","",SUMIFS(purchase!$N:$N,purchase!$C:$C,$C1363,purchase!$E:$E,$E1363,purchase!$G:$G,"&gt;="&amp;$F1363,purchase!$G:$G,"&lt;="&amp;$G1363))</f>
        <v/>
      </c>
      <c r="O1363" s="10">
        <f>IF(M1363="","",M1363-N1363)</f>
        <v/>
      </c>
      <c r="P1363" s="11">
        <f>IF(M1363=0,"",N1363/M1363)</f>
        <v/>
      </c>
      <c r="Q1363" s="12">
        <f>IF(OR(G1363="",O1363=""),"",
IF(AND(G1363&lt;TODAY(),O1363&gt;0),"YES","NO"))</f>
        <v/>
      </c>
      <c r="R1363" s="13" t="n"/>
      <c r="S1363" s="14" t="n"/>
      <c r="T1363" s="15">
        <f>IF(Q1363="YES", IF(R1363="Company",L1363*(1+S1363),IF(R1363="Vendor",L1363*(1-S1363),"")),"")</f>
        <v/>
      </c>
      <c r="U1363" s="15">
        <f>IF(Q1363="YES",O1363*T1363,"")</f>
        <v/>
      </c>
      <c r="V1363" s="16" t="n"/>
      <c r="W1363" s="17">
        <f>IF(Q1363="YES",G1363+V1363,"")</f>
        <v/>
      </c>
      <c r="X1363" s="18">
        <f>IF(Q1363="YES",IF(TODAY()&gt;W1363,"OVERDUE","WITHIN TIME"),"")</f>
        <v/>
      </c>
    </row>
    <row r="1364">
      <c r="A1364" s="3" t="n">
        <v>1360</v>
      </c>
      <c r="B1364" s="4" t="n"/>
      <c r="C1364" s="4" t="n"/>
      <c r="D1364" s="5">
        <f>IF(E1364="NRFC","Natural Rubber Field Coagulam","")</f>
        <v/>
      </c>
      <c r="E1364" s="4" t="n"/>
      <c r="F1364" s="6" t="n"/>
      <c r="G1364" s="6" t="n"/>
      <c r="H1364" s="7">
        <f>IF(G1364="","",G1364-TODAY())</f>
        <v/>
      </c>
      <c r="I1364" s="8">
        <f>IF(G1364="","",
IF(G1364&lt;TODAY(),
IF(O1364&gt;0,"Violated","Completed"),
IF(H1364&lt;=7,"Expiring Soon",
"Active")))</f>
        <v/>
      </c>
      <c r="J1364" s="8">
        <f>IF(C1364="","",COUNTIFS(purchase!$C:$C,$C1364,purchase!$E:$E,$E1364,purchase!$G:$G,"&gt;="&amp;$F1364,purchase!$G:$G,"&lt;="&amp;$G1364))</f>
        <v/>
      </c>
      <c r="K1364" s="9">
        <f>IF(COUNTIFS(purchase!$C:$C,$C1364,purchase!$E:$E,$E1364,purchase!$G:$G,"&gt;="&amp;$F1364,purchase!$G:$G,"&lt;="&amp;$G1364)=0,"",_xlfn.MAXIFS(purchase!$G:$G,purchase!$C:$C,$C1364,purchase!$E:$E,$E1364,purchase!$G:$G,"&gt;="&amp;$F1364,purchase!$G:$G,"&lt;="&amp;$G1364))</f>
        <v/>
      </c>
      <c r="L1364" s="4" t="n"/>
      <c r="M1364" s="4" t="n"/>
      <c r="N1364" s="10">
        <f>IF(M1364="","",SUMIFS(purchase!$N:$N,purchase!$C:$C,$C1364,purchase!$E:$E,$E1364,purchase!$G:$G,"&gt;="&amp;$F1364,purchase!$G:$G,"&lt;="&amp;$G1364))</f>
        <v/>
      </c>
      <c r="O1364" s="10">
        <f>IF(M1364="","",M1364-N1364)</f>
        <v/>
      </c>
      <c r="P1364" s="11">
        <f>IF(M1364=0,"",N1364/M1364)</f>
        <v/>
      </c>
      <c r="Q1364" s="12">
        <f>IF(OR(G1364="",O1364=""),"",
IF(AND(G1364&lt;TODAY(),O1364&gt;0),"YES","NO"))</f>
        <v/>
      </c>
      <c r="R1364" s="13" t="n"/>
      <c r="S1364" s="14" t="n"/>
      <c r="T1364" s="15">
        <f>IF(Q1364="YES", IF(R1364="Company",L1364*(1+S1364),IF(R1364="Vendor",L1364*(1-S1364),"")),"")</f>
        <v/>
      </c>
      <c r="U1364" s="15">
        <f>IF(Q1364="YES",O1364*T1364,"")</f>
        <v/>
      </c>
      <c r="V1364" s="16" t="n"/>
      <c r="W1364" s="17">
        <f>IF(Q1364="YES",G1364+V1364,"")</f>
        <v/>
      </c>
      <c r="X1364" s="18">
        <f>IF(Q1364="YES",IF(TODAY()&gt;W1364,"OVERDUE","WITHIN TIME"),"")</f>
        <v/>
      </c>
    </row>
    <row r="1365">
      <c r="A1365" s="3" t="n">
        <v>1361</v>
      </c>
      <c r="B1365" s="4" t="n"/>
      <c r="C1365" s="4" t="n"/>
      <c r="D1365" s="5">
        <f>IF(E1365="NRFC","Natural Rubber Field Coagulam","")</f>
        <v/>
      </c>
      <c r="E1365" s="4" t="n"/>
      <c r="F1365" s="6" t="n"/>
      <c r="G1365" s="6" t="n"/>
      <c r="H1365" s="7">
        <f>IF(G1365="","",G1365-TODAY())</f>
        <v/>
      </c>
      <c r="I1365" s="8">
        <f>IF(G1365="","",
IF(G1365&lt;TODAY(),
IF(O1365&gt;0,"Violated","Completed"),
IF(H1365&lt;=7,"Expiring Soon",
"Active")))</f>
        <v/>
      </c>
      <c r="J1365" s="8">
        <f>IF(C1365="","",COUNTIFS(purchase!$C:$C,$C1365,purchase!$E:$E,$E1365,purchase!$G:$G,"&gt;="&amp;$F1365,purchase!$G:$G,"&lt;="&amp;$G1365))</f>
        <v/>
      </c>
      <c r="K1365" s="9">
        <f>IF(COUNTIFS(purchase!$C:$C,$C1365,purchase!$E:$E,$E1365,purchase!$G:$G,"&gt;="&amp;$F1365,purchase!$G:$G,"&lt;="&amp;$G1365)=0,"",_xlfn.MAXIFS(purchase!$G:$G,purchase!$C:$C,$C1365,purchase!$E:$E,$E1365,purchase!$G:$G,"&gt;="&amp;$F1365,purchase!$G:$G,"&lt;="&amp;$G1365))</f>
        <v/>
      </c>
      <c r="L1365" s="4" t="n"/>
      <c r="M1365" s="4" t="n"/>
      <c r="N1365" s="10">
        <f>IF(M1365="","",SUMIFS(purchase!$N:$N,purchase!$C:$C,$C1365,purchase!$E:$E,$E1365,purchase!$G:$G,"&gt;="&amp;$F1365,purchase!$G:$G,"&lt;="&amp;$G1365))</f>
        <v/>
      </c>
      <c r="O1365" s="10">
        <f>IF(M1365="","",M1365-N1365)</f>
        <v/>
      </c>
      <c r="P1365" s="11">
        <f>IF(M1365=0,"",N1365/M1365)</f>
        <v/>
      </c>
      <c r="Q1365" s="12">
        <f>IF(OR(G1365="",O1365=""),"",
IF(AND(G1365&lt;TODAY(),O1365&gt;0),"YES","NO"))</f>
        <v/>
      </c>
      <c r="R1365" s="13" t="n"/>
      <c r="S1365" s="14" t="n"/>
      <c r="T1365" s="15">
        <f>IF(Q1365="YES", IF(R1365="Company",L1365*(1+S1365),IF(R1365="Vendor",L1365*(1-S1365),"")),"")</f>
        <v/>
      </c>
      <c r="U1365" s="15">
        <f>IF(Q1365="YES",O1365*T1365,"")</f>
        <v/>
      </c>
      <c r="V1365" s="16" t="n"/>
      <c r="W1365" s="17">
        <f>IF(Q1365="YES",G1365+V1365,"")</f>
        <v/>
      </c>
      <c r="X1365" s="18">
        <f>IF(Q1365="YES",IF(TODAY()&gt;W1365,"OVERDUE","WITHIN TIME"),"")</f>
        <v/>
      </c>
    </row>
    <row r="1366">
      <c r="A1366" s="3" t="n">
        <v>1362</v>
      </c>
      <c r="B1366" s="4" t="n"/>
      <c r="C1366" s="4" t="n"/>
      <c r="D1366" s="5">
        <f>IF(E1366="NRFC","Natural Rubber Field Coagulam","")</f>
        <v/>
      </c>
      <c r="E1366" s="4" t="n"/>
      <c r="F1366" s="6" t="n"/>
      <c r="G1366" s="6" t="n"/>
      <c r="H1366" s="7">
        <f>IF(G1366="","",G1366-TODAY())</f>
        <v/>
      </c>
      <c r="I1366" s="8">
        <f>IF(G1366="","",
IF(G1366&lt;TODAY(),
IF(O1366&gt;0,"Violated","Completed"),
IF(H1366&lt;=7,"Expiring Soon",
"Active")))</f>
        <v/>
      </c>
      <c r="J1366" s="8">
        <f>IF(C1366="","",COUNTIFS(purchase!$C:$C,$C1366,purchase!$E:$E,$E1366,purchase!$G:$G,"&gt;="&amp;$F1366,purchase!$G:$G,"&lt;="&amp;$G1366))</f>
        <v/>
      </c>
      <c r="K1366" s="9">
        <f>IF(COUNTIFS(purchase!$C:$C,$C1366,purchase!$E:$E,$E1366,purchase!$G:$G,"&gt;="&amp;$F1366,purchase!$G:$G,"&lt;="&amp;$G1366)=0,"",_xlfn.MAXIFS(purchase!$G:$G,purchase!$C:$C,$C1366,purchase!$E:$E,$E1366,purchase!$G:$G,"&gt;="&amp;$F1366,purchase!$G:$G,"&lt;="&amp;$G1366))</f>
        <v/>
      </c>
      <c r="L1366" s="4" t="n"/>
      <c r="M1366" s="4" t="n"/>
      <c r="N1366" s="10">
        <f>IF(M1366="","",SUMIFS(purchase!$N:$N,purchase!$C:$C,$C1366,purchase!$E:$E,$E1366,purchase!$G:$G,"&gt;="&amp;$F1366,purchase!$G:$G,"&lt;="&amp;$G1366))</f>
        <v/>
      </c>
      <c r="O1366" s="10">
        <f>IF(M1366="","",M1366-N1366)</f>
        <v/>
      </c>
      <c r="P1366" s="11">
        <f>IF(M1366=0,"",N1366/M1366)</f>
        <v/>
      </c>
      <c r="Q1366" s="12">
        <f>IF(OR(G1366="",O1366=""),"",
IF(AND(G1366&lt;TODAY(),O1366&gt;0),"YES","NO"))</f>
        <v/>
      </c>
      <c r="R1366" s="13" t="n"/>
      <c r="S1366" s="14" t="n"/>
      <c r="T1366" s="15">
        <f>IF(Q1366="YES", IF(R1366="Company",L1366*(1+S1366),IF(R1366="Vendor",L1366*(1-S1366),"")),"")</f>
        <v/>
      </c>
      <c r="U1366" s="15">
        <f>IF(Q1366="YES",O1366*T1366,"")</f>
        <v/>
      </c>
      <c r="V1366" s="16" t="n"/>
      <c r="W1366" s="17">
        <f>IF(Q1366="YES",G1366+V1366,"")</f>
        <v/>
      </c>
      <c r="X1366" s="18">
        <f>IF(Q1366="YES",IF(TODAY()&gt;W1366,"OVERDUE","WITHIN TIME"),"")</f>
        <v/>
      </c>
    </row>
    <row r="1367">
      <c r="A1367" s="3" t="n">
        <v>1363</v>
      </c>
      <c r="B1367" s="4" t="n"/>
      <c r="C1367" s="4" t="n"/>
      <c r="D1367" s="5">
        <f>IF(E1367="NRFC","Natural Rubber Field Coagulam","")</f>
        <v/>
      </c>
      <c r="E1367" s="4" t="n"/>
      <c r="F1367" s="6" t="n"/>
      <c r="G1367" s="6" t="n"/>
      <c r="H1367" s="7">
        <f>IF(G1367="","",G1367-TODAY())</f>
        <v/>
      </c>
      <c r="I1367" s="8">
        <f>IF(G1367="","",
IF(G1367&lt;TODAY(),
IF(O1367&gt;0,"Violated","Completed"),
IF(H1367&lt;=7,"Expiring Soon",
"Active")))</f>
        <v/>
      </c>
      <c r="J1367" s="8">
        <f>IF(C1367="","",COUNTIFS(purchase!$C:$C,$C1367,purchase!$E:$E,$E1367,purchase!$G:$G,"&gt;="&amp;$F1367,purchase!$G:$G,"&lt;="&amp;$G1367))</f>
        <v/>
      </c>
      <c r="K1367" s="9">
        <f>IF(COUNTIFS(purchase!$C:$C,$C1367,purchase!$E:$E,$E1367,purchase!$G:$G,"&gt;="&amp;$F1367,purchase!$G:$G,"&lt;="&amp;$G1367)=0,"",_xlfn.MAXIFS(purchase!$G:$G,purchase!$C:$C,$C1367,purchase!$E:$E,$E1367,purchase!$G:$G,"&gt;="&amp;$F1367,purchase!$G:$G,"&lt;="&amp;$G1367))</f>
        <v/>
      </c>
      <c r="L1367" s="4" t="n"/>
      <c r="M1367" s="4" t="n"/>
      <c r="N1367" s="10">
        <f>IF(M1367="","",SUMIFS(purchase!$N:$N,purchase!$C:$C,$C1367,purchase!$E:$E,$E1367,purchase!$G:$G,"&gt;="&amp;$F1367,purchase!$G:$G,"&lt;="&amp;$G1367))</f>
        <v/>
      </c>
      <c r="O1367" s="10">
        <f>IF(M1367="","",M1367-N1367)</f>
        <v/>
      </c>
      <c r="P1367" s="11">
        <f>IF(M1367=0,"",N1367/M1367)</f>
        <v/>
      </c>
      <c r="Q1367" s="12">
        <f>IF(OR(G1367="",O1367=""),"",
IF(AND(G1367&lt;TODAY(),O1367&gt;0),"YES","NO"))</f>
        <v/>
      </c>
      <c r="R1367" s="13" t="n"/>
      <c r="S1367" s="14" t="n"/>
      <c r="T1367" s="15">
        <f>IF(Q1367="YES", IF(R1367="Company",L1367*(1+S1367),IF(R1367="Vendor",L1367*(1-S1367),"")),"")</f>
        <v/>
      </c>
      <c r="U1367" s="15">
        <f>IF(Q1367="YES",O1367*T1367,"")</f>
        <v/>
      </c>
      <c r="V1367" s="16" t="n"/>
      <c r="W1367" s="17">
        <f>IF(Q1367="YES",G1367+V1367,"")</f>
        <v/>
      </c>
      <c r="X1367" s="18">
        <f>IF(Q1367="YES",IF(TODAY()&gt;W1367,"OVERDUE","WITHIN TIME"),"")</f>
        <v/>
      </c>
    </row>
    <row r="1368">
      <c r="A1368" s="3" t="n">
        <v>1364</v>
      </c>
      <c r="B1368" s="4" t="n"/>
      <c r="C1368" s="4" t="n"/>
      <c r="D1368" s="5">
        <f>IF(E1368="NRFC","Natural Rubber Field Coagulam","")</f>
        <v/>
      </c>
      <c r="E1368" s="4" t="n"/>
      <c r="F1368" s="6" t="n"/>
      <c r="G1368" s="6" t="n"/>
      <c r="H1368" s="7">
        <f>IF(G1368="","",G1368-TODAY())</f>
        <v/>
      </c>
      <c r="I1368" s="8">
        <f>IF(G1368="","",
IF(G1368&lt;TODAY(),
IF(O1368&gt;0,"Violated","Completed"),
IF(H1368&lt;=7,"Expiring Soon",
"Active")))</f>
        <v/>
      </c>
      <c r="J1368" s="8">
        <f>IF(C1368="","",COUNTIFS(purchase!$C:$C,$C1368,purchase!$E:$E,$E1368,purchase!$G:$G,"&gt;="&amp;$F1368,purchase!$G:$G,"&lt;="&amp;$G1368))</f>
        <v/>
      </c>
      <c r="K1368" s="9">
        <f>IF(COUNTIFS(purchase!$C:$C,$C1368,purchase!$E:$E,$E1368,purchase!$G:$G,"&gt;="&amp;$F1368,purchase!$G:$G,"&lt;="&amp;$G1368)=0,"",_xlfn.MAXIFS(purchase!$G:$G,purchase!$C:$C,$C1368,purchase!$E:$E,$E1368,purchase!$G:$G,"&gt;="&amp;$F1368,purchase!$G:$G,"&lt;="&amp;$G1368))</f>
        <v/>
      </c>
      <c r="L1368" s="4" t="n"/>
      <c r="M1368" s="4" t="n"/>
      <c r="N1368" s="10">
        <f>IF(M1368="","",SUMIFS(purchase!$N:$N,purchase!$C:$C,$C1368,purchase!$E:$E,$E1368,purchase!$G:$G,"&gt;="&amp;$F1368,purchase!$G:$G,"&lt;="&amp;$G1368))</f>
        <v/>
      </c>
      <c r="O1368" s="10">
        <f>IF(M1368="","",M1368-N1368)</f>
        <v/>
      </c>
      <c r="P1368" s="11">
        <f>IF(M1368=0,"",N1368/M1368)</f>
        <v/>
      </c>
      <c r="Q1368" s="12">
        <f>IF(OR(G1368="",O1368=""),"",
IF(AND(G1368&lt;TODAY(),O1368&gt;0),"YES","NO"))</f>
        <v/>
      </c>
      <c r="R1368" s="13" t="n"/>
      <c r="S1368" s="14" t="n"/>
      <c r="T1368" s="15">
        <f>IF(Q1368="YES", IF(R1368="Company",L1368*(1+S1368),IF(R1368="Vendor",L1368*(1-S1368),"")),"")</f>
        <v/>
      </c>
      <c r="U1368" s="15">
        <f>IF(Q1368="YES",O1368*T1368,"")</f>
        <v/>
      </c>
      <c r="V1368" s="16" t="n"/>
      <c r="W1368" s="17">
        <f>IF(Q1368="YES",G1368+V1368,"")</f>
        <v/>
      </c>
      <c r="X1368" s="18">
        <f>IF(Q1368="YES",IF(TODAY()&gt;W1368,"OVERDUE","WITHIN TIME"),"")</f>
        <v/>
      </c>
    </row>
    <row r="1369">
      <c r="A1369" s="3" t="n">
        <v>1365</v>
      </c>
      <c r="B1369" s="4" t="n"/>
      <c r="C1369" s="4" t="n"/>
      <c r="D1369" s="5">
        <f>IF(E1369="NRFC","Natural Rubber Field Coagulam","")</f>
        <v/>
      </c>
      <c r="E1369" s="4" t="n"/>
      <c r="F1369" s="6" t="n"/>
      <c r="G1369" s="6" t="n"/>
      <c r="H1369" s="7">
        <f>IF(G1369="","",G1369-TODAY())</f>
        <v/>
      </c>
      <c r="I1369" s="8">
        <f>IF(G1369="","",
IF(G1369&lt;TODAY(),
IF(O1369&gt;0,"Violated","Completed"),
IF(H1369&lt;=7,"Expiring Soon",
"Active")))</f>
        <v/>
      </c>
      <c r="J1369" s="8">
        <f>IF(C1369="","",COUNTIFS(purchase!$C:$C,$C1369,purchase!$E:$E,$E1369,purchase!$G:$G,"&gt;="&amp;$F1369,purchase!$G:$G,"&lt;="&amp;$G1369))</f>
        <v/>
      </c>
      <c r="K1369" s="9">
        <f>IF(COUNTIFS(purchase!$C:$C,$C1369,purchase!$E:$E,$E1369,purchase!$G:$G,"&gt;="&amp;$F1369,purchase!$G:$G,"&lt;="&amp;$G1369)=0,"",_xlfn.MAXIFS(purchase!$G:$G,purchase!$C:$C,$C1369,purchase!$E:$E,$E1369,purchase!$G:$G,"&gt;="&amp;$F1369,purchase!$G:$G,"&lt;="&amp;$G1369))</f>
        <v/>
      </c>
      <c r="L1369" s="4" t="n"/>
      <c r="M1369" s="4" t="n"/>
      <c r="N1369" s="10">
        <f>IF(M1369="","",SUMIFS(purchase!$N:$N,purchase!$C:$C,$C1369,purchase!$E:$E,$E1369,purchase!$G:$G,"&gt;="&amp;$F1369,purchase!$G:$G,"&lt;="&amp;$G1369))</f>
        <v/>
      </c>
      <c r="O1369" s="10">
        <f>IF(M1369="","",M1369-N1369)</f>
        <v/>
      </c>
      <c r="P1369" s="11">
        <f>IF(M1369=0,"",N1369/M1369)</f>
        <v/>
      </c>
      <c r="Q1369" s="12">
        <f>IF(OR(G1369="",O1369=""),"",
IF(AND(G1369&lt;TODAY(),O1369&gt;0),"YES","NO"))</f>
        <v/>
      </c>
      <c r="R1369" s="13" t="n"/>
      <c r="S1369" s="14" t="n"/>
      <c r="T1369" s="15">
        <f>IF(Q1369="YES", IF(R1369="Company",L1369*(1+S1369),IF(R1369="Vendor",L1369*(1-S1369),"")),"")</f>
        <v/>
      </c>
      <c r="U1369" s="15">
        <f>IF(Q1369="YES",O1369*T1369,"")</f>
        <v/>
      </c>
      <c r="V1369" s="16" t="n"/>
      <c r="W1369" s="17">
        <f>IF(Q1369="YES",G1369+V1369,"")</f>
        <v/>
      </c>
      <c r="X1369" s="18">
        <f>IF(Q1369="YES",IF(TODAY()&gt;W1369,"OVERDUE","WITHIN TIME"),"")</f>
        <v/>
      </c>
    </row>
    <row r="1370">
      <c r="A1370" s="3" t="n">
        <v>1366</v>
      </c>
      <c r="B1370" s="4" t="n"/>
      <c r="C1370" s="4" t="n"/>
      <c r="D1370" s="5">
        <f>IF(E1370="NRFC","Natural Rubber Field Coagulam","")</f>
        <v/>
      </c>
      <c r="E1370" s="4" t="n"/>
      <c r="F1370" s="6" t="n"/>
      <c r="G1370" s="6" t="n"/>
      <c r="H1370" s="7">
        <f>IF(G1370="","",G1370-TODAY())</f>
        <v/>
      </c>
      <c r="I1370" s="8">
        <f>IF(G1370="","",
IF(G1370&lt;TODAY(),
IF(O1370&gt;0,"Violated","Completed"),
IF(H1370&lt;=7,"Expiring Soon",
"Active")))</f>
        <v/>
      </c>
      <c r="J1370" s="8">
        <f>IF(C1370="","",COUNTIFS(purchase!$C:$C,$C1370,purchase!$E:$E,$E1370,purchase!$G:$G,"&gt;="&amp;$F1370,purchase!$G:$G,"&lt;="&amp;$G1370))</f>
        <v/>
      </c>
      <c r="K1370" s="9">
        <f>IF(COUNTIFS(purchase!$C:$C,$C1370,purchase!$E:$E,$E1370,purchase!$G:$G,"&gt;="&amp;$F1370,purchase!$G:$G,"&lt;="&amp;$G1370)=0,"",_xlfn.MAXIFS(purchase!$G:$G,purchase!$C:$C,$C1370,purchase!$E:$E,$E1370,purchase!$G:$G,"&gt;="&amp;$F1370,purchase!$G:$G,"&lt;="&amp;$G1370))</f>
        <v/>
      </c>
      <c r="L1370" s="4" t="n"/>
      <c r="M1370" s="4" t="n"/>
      <c r="N1370" s="10">
        <f>IF(M1370="","",SUMIFS(purchase!$N:$N,purchase!$C:$C,$C1370,purchase!$E:$E,$E1370,purchase!$G:$G,"&gt;="&amp;$F1370,purchase!$G:$G,"&lt;="&amp;$G1370))</f>
        <v/>
      </c>
      <c r="O1370" s="10">
        <f>IF(M1370="","",M1370-N1370)</f>
        <v/>
      </c>
      <c r="P1370" s="11">
        <f>IF(M1370=0,"",N1370/M1370)</f>
        <v/>
      </c>
      <c r="Q1370" s="12">
        <f>IF(OR(G1370="",O1370=""),"",
IF(AND(G1370&lt;TODAY(),O1370&gt;0),"YES","NO"))</f>
        <v/>
      </c>
      <c r="R1370" s="13" t="n"/>
      <c r="S1370" s="14" t="n"/>
      <c r="T1370" s="15">
        <f>IF(Q1370="YES", IF(R1370="Company",L1370*(1+S1370),IF(R1370="Vendor",L1370*(1-S1370),"")),"")</f>
        <v/>
      </c>
      <c r="U1370" s="15">
        <f>IF(Q1370="YES",O1370*T1370,"")</f>
        <v/>
      </c>
      <c r="V1370" s="16" t="n"/>
      <c r="W1370" s="17">
        <f>IF(Q1370="YES",G1370+V1370,"")</f>
        <v/>
      </c>
      <c r="X1370" s="18">
        <f>IF(Q1370="YES",IF(TODAY()&gt;W1370,"OVERDUE","WITHIN TIME"),"")</f>
        <v/>
      </c>
    </row>
    <row r="1371">
      <c r="A1371" s="3" t="n">
        <v>1367</v>
      </c>
      <c r="B1371" s="4" t="n"/>
      <c r="C1371" s="4" t="n"/>
      <c r="D1371" s="5">
        <f>IF(E1371="NRFC","Natural Rubber Field Coagulam","")</f>
        <v/>
      </c>
      <c r="E1371" s="4" t="n"/>
      <c r="F1371" s="6" t="n"/>
      <c r="G1371" s="6" t="n"/>
      <c r="H1371" s="7">
        <f>IF(G1371="","",G1371-TODAY())</f>
        <v/>
      </c>
      <c r="I1371" s="8">
        <f>IF(G1371="","",
IF(G1371&lt;TODAY(),
IF(O1371&gt;0,"Violated","Completed"),
IF(H1371&lt;=7,"Expiring Soon",
"Active")))</f>
        <v/>
      </c>
      <c r="J1371" s="8">
        <f>IF(C1371="","",COUNTIFS(purchase!$C:$C,$C1371,purchase!$E:$E,$E1371,purchase!$G:$G,"&gt;="&amp;$F1371,purchase!$G:$G,"&lt;="&amp;$G1371))</f>
        <v/>
      </c>
      <c r="K1371" s="9">
        <f>IF(COUNTIFS(purchase!$C:$C,$C1371,purchase!$E:$E,$E1371,purchase!$G:$G,"&gt;="&amp;$F1371,purchase!$G:$G,"&lt;="&amp;$G1371)=0,"",_xlfn.MAXIFS(purchase!$G:$G,purchase!$C:$C,$C1371,purchase!$E:$E,$E1371,purchase!$G:$G,"&gt;="&amp;$F1371,purchase!$G:$G,"&lt;="&amp;$G1371))</f>
        <v/>
      </c>
      <c r="L1371" s="4" t="n"/>
      <c r="M1371" s="4" t="n"/>
      <c r="N1371" s="10">
        <f>IF(M1371="","",SUMIFS(purchase!$N:$N,purchase!$C:$C,$C1371,purchase!$E:$E,$E1371,purchase!$G:$G,"&gt;="&amp;$F1371,purchase!$G:$G,"&lt;="&amp;$G1371))</f>
        <v/>
      </c>
      <c r="O1371" s="10">
        <f>IF(M1371="","",M1371-N1371)</f>
        <v/>
      </c>
      <c r="P1371" s="11">
        <f>IF(M1371=0,"",N1371/M1371)</f>
        <v/>
      </c>
      <c r="Q1371" s="12">
        <f>IF(OR(G1371="",O1371=""),"",
IF(AND(G1371&lt;TODAY(),O1371&gt;0),"YES","NO"))</f>
        <v/>
      </c>
      <c r="R1371" s="13" t="n"/>
      <c r="S1371" s="14" t="n"/>
      <c r="T1371" s="15">
        <f>IF(Q1371="YES", IF(R1371="Company",L1371*(1+S1371),IF(R1371="Vendor",L1371*(1-S1371),"")),"")</f>
        <v/>
      </c>
      <c r="U1371" s="15">
        <f>IF(Q1371="YES",O1371*T1371,"")</f>
        <v/>
      </c>
      <c r="V1371" s="16" t="n"/>
      <c r="W1371" s="17">
        <f>IF(Q1371="YES",G1371+V1371,"")</f>
        <v/>
      </c>
      <c r="X1371" s="18">
        <f>IF(Q1371="YES",IF(TODAY()&gt;W1371,"OVERDUE","WITHIN TIME"),"")</f>
        <v/>
      </c>
    </row>
    <row r="1372">
      <c r="A1372" s="3" t="n">
        <v>1368</v>
      </c>
      <c r="B1372" s="4" t="n"/>
      <c r="C1372" s="4" t="n"/>
      <c r="D1372" s="5">
        <f>IF(E1372="NRFC","Natural Rubber Field Coagulam","")</f>
        <v/>
      </c>
      <c r="E1372" s="4" t="n"/>
      <c r="F1372" s="6" t="n"/>
      <c r="G1372" s="6" t="n"/>
      <c r="H1372" s="7">
        <f>IF(G1372="","",G1372-TODAY())</f>
        <v/>
      </c>
      <c r="I1372" s="8">
        <f>IF(G1372="","",
IF(G1372&lt;TODAY(),
IF(O1372&gt;0,"Violated","Completed"),
IF(H1372&lt;=7,"Expiring Soon",
"Active")))</f>
        <v/>
      </c>
      <c r="J1372" s="8">
        <f>IF(C1372="","",COUNTIFS(purchase!$C:$C,$C1372,purchase!$E:$E,$E1372,purchase!$G:$G,"&gt;="&amp;$F1372,purchase!$G:$G,"&lt;="&amp;$G1372))</f>
        <v/>
      </c>
      <c r="K1372" s="9">
        <f>IF(COUNTIFS(purchase!$C:$C,$C1372,purchase!$E:$E,$E1372,purchase!$G:$G,"&gt;="&amp;$F1372,purchase!$G:$G,"&lt;="&amp;$G1372)=0,"",_xlfn.MAXIFS(purchase!$G:$G,purchase!$C:$C,$C1372,purchase!$E:$E,$E1372,purchase!$G:$G,"&gt;="&amp;$F1372,purchase!$G:$G,"&lt;="&amp;$G1372))</f>
        <v/>
      </c>
      <c r="L1372" s="4" t="n"/>
      <c r="M1372" s="4" t="n"/>
      <c r="N1372" s="10">
        <f>IF(M1372="","",SUMIFS(purchase!$N:$N,purchase!$C:$C,$C1372,purchase!$E:$E,$E1372,purchase!$G:$G,"&gt;="&amp;$F1372,purchase!$G:$G,"&lt;="&amp;$G1372))</f>
        <v/>
      </c>
      <c r="O1372" s="10">
        <f>IF(M1372="","",M1372-N1372)</f>
        <v/>
      </c>
      <c r="P1372" s="11">
        <f>IF(M1372=0,"",N1372/M1372)</f>
        <v/>
      </c>
      <c r="Q1372" s="12">
        <f>IF(OR(G1372="",O1372=""),"",
IF(AND(G1372&lt;TODAY(),O1372&gt;0),"YES","NO"))</f>
        <v/>
      </c>
      <c r="R1372" s="13" t="n"/>
      <c r="S1372" s="14" t="n"/>
      <c r="T1372" s="15">
        <f>IF(Q1372="YES", IF(R1372="Company",L1372*(1+S1372),IF(R1372="Vendor",L1372*(1-S1372),"")),"")</f>
        <v/>
      </c>
      <c r="U1372" s="15">
        <f>IF(Q1372="YES",O1372*T1372,"")</f>
        <v/>
      </c>
      <c r="V1372" s="16" t="n"/>
      <c r="W1372" s="17">
        <f>IF(Q1372="YES",G1372+V1372,"")</f>
        <v/>
      </c>
      <c r="X1372" s="18">
        <f>IF(Q1372="YES",IF(TODAY()&gt;W1372,"OVERDUE","WITHIN TIME"),"")</f>
        <v/>
      </c>
    </row>
    <row r="1373">
      <c r="A1373" s="3" t="n">
        <v>1369</v>
      </c>
      <c r="B1373" s="4" t="n"/>
      <c r="C1373" s="4" t="n"/>
      <c r="D1373" s="5">
        <f>IF(E1373="NRFC","Natural Rubber Field Coagulam","")</f>
        <v/>
      </c>
      <c r="E1373" s="4" t="n"/>
      <c r="F1373" s="6" t="n"/>
      <c r="G1373" s="6" t="n"/>
      <c r="H1373" s="7">
        <f>IF(G1373="","",G1373-TODAY())</f>
        <v/>
      </c>
      <c r="I1373" s="8">
        <f>IF(G1373="","",
IF(G1373&lt;TODAY(),
IF(O1373&gt;0,"Violated","Completed"),
IF(H1373&lt;=7,"Expiring Soon",
"Active")))</f>
        <v/>
      </c>
      <c r="J1373" s="8">
        <f>IF(C1373="","",COUNTIFS(purchase!$C:$C,$C1373,purchase!$E:$E,$E1373,purchase!$G:$G,"&gt;="&amp;$F1373,purchase!$G:$G,"&lt;="&amp;$G1373))</f>
        <v/>
      </c>
      <c r="K1373" s="9">
        <f>IF(COUNTIFS(purchase!$C:$C,$C1373,purchase!$E:$E,$E1373,purchase!$G:$G,"&gt;="&amp;$F1373,purchase!$G:$G,"&lt;="&amp;$G1373)=0,"",_xlfn.MAXIFS(purchase!$G:$G,purchase!$C:$C,$C1373,purchase!$E:$E,$E1373,purchase!$G:$G,"&gt;="&amp;$F1373,purchase!$G:$G,"&lt;="&amp;$G1373))</f>
        <v/>
      </c>
      <c r="L1373" s="4" t="n"/>
      <c r="M1373" s="4" t="n"/>
      <c r="N1373" s="10">
        <f>IF(M1373="","",SUMIFS(purchase!$N:$N,purchase!$C:$C,$C1373,purchase!$E:$E,$E1373,purchase!$G:$G,"&gt;="&amp;$F1373,purchase!$G:$G,"&lt;="&amp;$G1373))</f>
        <v/>
      </c>
      <c r="O1373" s="10">
        <f>IF(M1373="","",M1373-N1373)</f>
        <v/>
      </c>
      <c r="P1373" s="11">
        <f>IF(M1373=0,"",N1373/M1373)</f>
        <v/>
      </c>
      <c r="Q1373" s="12">
        <f>IF(OR(G1373="",O1373=""),"",
IF(AND(G1373&lt;TODAY(),O1373&gt;0),"YES","NO"))</f>
        <v/>
      </c>
      <c r="R1373" s="13" t="n"/>
      <c r="S1373" s="14" t="n"/>
      <c r="T1373" s="15">
        <f>IF(Q1373="YES", IF(R1373="Company",L1373*(1+S1373),IF(R1373="Vendor",L1373*(1-S1373),"")),"")</f>
        <v/>
      </c>
      <c r="U1373" s="15">
        <f>IF(Q1373="YES",O1373*T1373,"")</f>
        <v/>
      </c>
      <c r="V1373" s="16" t="n"/>
      <c r="W1373" s="17">
        <f>IF(Q1373="YES",G1373+V1373,"")</f>
        <v/>
      </c>
      <c r="X1373" s="18">
        <f>IF(Q1373="YES",IF(TODAY()&gt;W1373,"OVERDUE","WITHIN TIME"),"")</f>
        <v/>
      </c>
    </row>
    <row r="1374">
      <c r="A1374" s="3" t="n">
        <v>1370</v>
      </c>
      <c r="B1374" s="4" t="n"/>
      <c r="C1374" s="4" t="n"/>
      <c r="D1374" s="5">
        <f>IF(E1374="NRFC","Natural Rubber Field Coagulam","")</f>
        <v/>
      </c>
      <c r="E1374" s="4" t="n"/>
      <c r="F1374" s="6" t="n"/>
      <c r="G1374" s="6" t="n"/>
      <c r="H1374" s="7">
        <f>IF(G1374="","",G1374-TODAY())</f>
        <v/>
      </c>
      <c r="I1374" s="8">
        <f>IF(G1374="","",
IF(G1374&lt;TODAY(),
IF(O1374&gt;0,"Violated","Completed"),
IF(H1374&lt;=7,"Expiring Soon",
"Active")))</f>
        <v/>
      </c>
      <c r="J1374" s="8">
        <f>IF(C1374="","",COUNTIFS(purchase!$C:$C,$C1374,purchase!$E:$E,$E1374,purchase!$G:$G,"&gt;="&amp;$F1374,purchase!$G:$G,"&lt;="&amp;$G1374))</f>
        <v/>
      </c>
      <c r="K1374" s="9">
        <f>IF(COUNTIFS(purchase!$C:$C,$C1374,purchase!$E:$E,$E1374,purchase!$G:$G,"&gt;="&amp;$F1374,purchase!$G:$G,"&lt;="&amp;$G1374)=0,"",_xlfn.MAXIFS(purchase!$G:$G,purchase!$C:$C,$C1374,purchase!$E:$E,$E1374,purchase!$G:$G,"&gt;="&amp;$F1374,purchase!$G:$G,"&lt;="&amp;$G1374))</f>
        <v/>
      </c>
      <c r="L1374" s="4" t="n"/>
      <c r="M1374" s="4" t="n"/>
      <c r="N1374" s="10">
        <f>IF(M1374="","",SUMIFS(purchase!$N:$N,purchase!$C:$C,$C1374,purchase!$E:$E,$E1374,purchase!$G:$G,"&gt;="&amp;$F1374,purchase!$G:$G,"&lt;="&amp;$G1374))</f>
        <v/>
      </c>
      <c r="O1374" s="10">
        <f>IF(M1374="","",M1374-N1374)</f>
        <v/>
      </c>
      <c r="P1374" s="11">
        <f>IF(M1374=0,"",N1374/M1374)</f>
        <v/>
      </c>
      <c r="Q1374" s="12">
        <f>IF(OR(G1374="",O1374=""),"",
IF(AND(G1374&lt;TODAY(),O1374&gt;0),"YES","NO"))</f>
        <v/>
      </c>
      <c r="R1374" s="13" t="n"/>
      <c r="S1374" s="14" t="n"/>
      <c r="T1374" s="15">
        <f>IF(Q1374="YES", IF(R1374="Company",L1374*(1+S1374),IF(R1374="Vendor",L1374*(1-S1374),"")),"")</f>
        <v/>
      </c>
      <c r="U1374" s="15">
        <f>IF(Q1374="YES",O1374*T1374,"")</f>
        <v/>
      </c>
      <c r="V1374" s="16" t="n"/>
      <c r="W1374" s="17">
        <f>IF(Q1374="YES",G1374+V1374,"")</f>
        <v/>
      </c>
      <c r="X1374" s="18">
        <f>IF(Q1374="YES",IF(TODAY()&gt;W1374,"OVERDUE","WITHIN TIME"),"")</f>
        <v/>
      </c>
    </row>
    <row r="1375">
      <c r="A1375" s="3" t="n">
        <v>1371</v>
      </c>
      <c r="B1375" s="4" t="n"/>
      <c r="C1375" s="4" t="n"/>
      <c r="D1375" s="5">
        <f>IF(E1375="NRFC","Natural Rubber Field Coagulam","")</f>
        <v/>
      </c>
      <c r="E1375" s="4" t="n"/>
      <c r="F1375" s="6" t="n"/>
      <c r="G1375" s="6" t="n"/>
      <c r="H1375" s="7">
        <f>IF(G1375="","",G1375-TODAY())</f>
        <v/>
      </c>
      <c r="I1375" s="8">
        <f>IF(G1375="","",
IF(G1375&lt;TODAY(),
IF(O1375&gt;0,"Violated","Completed"),
IF(H1375&lt;=7,"Expiring Soon",
"Active")))</f>
        <v/>
      </c>
      <c r="J1375" s="8">
        <f>IF(C1375="","",COUNTIFS(purchase!$C:$C,$C1375,purchase!$E:$E,$E1375,purchase!$G:$G,"&gt;="&amp;$F1375,purchase!$G:$G,"&lt;="&amp;$G1375))</f>
        <v/>
      </c>
      <c r="K1375" s="9">
        <f>IF(COUNTIFS(purchase!$C:$C,$C1375,purchase!$E:$E,$E1375,purchase!$G:$G,"&gt;="&amp;$F1375,purchase!$G:$G,"&lt;="&amp;$G1375)=0,"",_xlfn.MAXIFS(purchase!$G:$G,purchase!$C:$C,$C1375,purchase!$E:$E,$E1375,purchase!$G:$G,"&gt;="&amp;$F1375,purchase!$G:$G,"&lt;="&amp;$G1375))</f>
        <v/>
      </c>
      <c r="L1375" s="4" t="n"/>
      <c r="M1375" s="4" t="n"/>
      <c r="N1375" s="10">
        <f>IF(M1375="","",SUMIFS(purchase!$N:$N,purchase!$C:$C,$C1375,purchase!$E:$E,$E1375,purchase!$G:$G,"&gt;="&amp;$F1375,purchase!$G:$G,"&lt;="&amp;$G1375))</f>
        <v/>
      </c>
      <c r="O1375" s="10">
        <f>IF(M1375="","",M1375-N1375)</f>
        <v/>
      </c>
      <c r="P1375" s="11">
        <f>IF(M1375=0,"",N1375/M1375)</f>
        <v/>
      </c>
      <c r="Q1375" s="12">
        <f>IF(OR(G1375="",O1375=""),"",
IF(AND(G1375&lt;TODAY(),O1375&gt;0),"YES","NO"))</f>
        <v/>
      </c>
      <c r="R1375" s="13" t="n"/>
      <c r="S1375" s="14" t="n"/>
      <c r="T1375" s="15">
        <f>IF(Q1375="YES", IF(R1375="Company",L1375*(1+S1375),IF(R1375="Vendor",L1375*(1-S1375),"")),"")</f>
        <v/>
      </c>
      <c r="U1375" s="15">
        <f>IF(Q1375="YES",O1375*T1375,"")</f>
        <v/>
      </c>
      <c r="V1375" s="16" t="n"/>
      <c r="W1375" s="17">
        <f>IF(Q1375="YES",G1375+V1375,"")</f>
        <v/>
      </c>
      <c r="X1375" s="18">
        <f>IF(Q1375="YES",IF(TODAY()&gt;W1375,"OVERDUE","WITHIN TIME"),"")</f>
        <v/>
      </c>
    </row>
    <row r="1376">
      <c r="A1376" s="3" t="n">
        <v>1372</v>
      </c>
      <c r="B1376" s="4" t="n"/>
      <c r="C1376" s="4" t="n"/>
      <c r="D1376" s="5">
        <f>IF(E1376="NRFC","Natural Rubber Field Coagulam","")</f>
        <v/>
      </c>
      <c r="E1376" s="4" t="n"/>
      <c r="F1376" s="6" t="n"/>
      <c r="G1376" s="6" t="n"/>
      <c r="H1376" s="7">
        <f>IF(G1376="","",G1376-TODAY())</f>
        <v/>
      </c>
      <c r="I1376" s="8">
        <f>IF(G1376="","",
IF(G1376&lt;TODAY(),
IF(O1376&gt;0,"Violated","Completed"),
IF(H1376&lt;=7,"Expiring Soon",
"Active")))</f>
        <v/>
      </c>
      <c r="J1376" s="8">
        <f>IF(C1376="","",COUNTIFS(purchase!$C:$C,$C1376,purchase!$E:$E,$E1376,purchase!$G:$G,"&gt;="&amp;$F1376,purchase!$G:$G,"&lt;="&amp;$G1376))</f>
        <v/>
      </c>
      <c r="K1376" s="9">
        <f>IF(COUNTIFS(purchase!$C:$C,$C1376,purchase!$E:$E,$E1376,purchase!$G:$G,"&gt;="&amp;$F1376,purchase!$G:$G,"&lt;="&amp;$G1376)=0,"",_xlfn.MAXIFS(purchase!$G:$G,purchase!$C:$C,$C1376,purchase!$E:$E,$E1376,purchase!$G:$G,"&gt;="&amp;$F1376,purchase!$G:$G,"&lt;="&amp;$G1376))</f>
        <v/>
      </c>
      <c r="L1376" s="4" t="n"/>
      <c r="M1376" s="4" t="n"/>
      <c r="N1376" s="10">
        <f>IF(M1376="","",SUMIFS(purchase!$N:$N,purchase!$C:$C,$C1376,purchase!$E:$E,$E1376,purchase!$G:$G,"&gt;="&amp;$F1376,purchase!$G:$G,"&lt;="&amp;$G1376))</f>
        <v/>
      </c>
      <c r="O1376" s="10">
        <f>IF(M1376="","",M1376-N1376)</f>
        <v/>
      </c>
      <c r="P1376" s="11">
        <f>IF(M1376=0,"",N1376/M1376)</f>
        <v/>
      </c>
      <c r="Q1376" s="12">
        <f>IF(OR(G1376="",O1376=""),"",
IF(AND(G1376&lt;TODAY(),O1376&gt;0),"YES","NO"))</f>
        <v/>
      </c>
      <c r="R1376" s="13" t="n"/>
      <c r="S1376" s="14" t="n"/>
      <c r="T1376" s="15">
        <f>IF(Q1376="YES", IF(R1376="Company",L1376*(1+S1376),IF(R1376="Vendor",L1376*(1-S1376),"")),"")</f>
        <v/>
      </c>
      <c r="U1376" s="15">
        <f>IF(Q1376="YES",O1376*T1376,"")</f>
        <v/>
      </c>
      <c r="V1376" s="16" t="n"/>
      <c r="W1376" s="17">
        <f>IF(Q1376="YES",G1376+V1376,"")</f>
        <v/>
      </c>
      <c r="X1376" s="18">
        <f>IF(Q1376="YES",IF(TODAY()&gt;W1376,"OVERDUE","WITHIN TIME"),"")</f>
        <v/>
      </c>
    </row>
    <row r="1377">
      <c r="A1377" s="3" t="n">
        <v>1373</v>
      </c>
      <c r="B1377" s="4" t="n"/>
      <c r="C1377" s="4" t="n"/>
      <c r="D1377" s="5">
        <f>IF(E1377="NRFC","Natural Rubber Field Coagulam","")</f>
        <v/>
      </c>
      <c r="E1377" s="4" t="n"/>
      <c r="F1377" s="6" t="n"/>
      <c r="G1377" s="6" t="n"/>
      <c r="H1377" s="7">
        <f>IF(G1377="","",G1377-TODAY())</f>
        <v/>
      </c>
      <c r="I1377" s="8">
        <f>IF(G1377="","",
IF(G1377&lt;TODAY(),
IF(O1377&gt;0,"Violated","Completed"),
IF(H1377&lt;=7,"Expiring Soon",
"Active")))</f>
        <v/>
      </c>
      <c r="J1377" s="8">
        <f>IF(C1377="","",COUNTIFS(purchase!$C:$C,$C1377,purchase!$E:$E,$E1377,purchase!$G:$G,"&gt;="&amp;$F1377,purchase!$G:$G,"&lt;="&amp;$G1377))</f>
        <v/>
      </c>
      <c r="K1377" s="9">
        <f>IF(COUNTIFS(purchase!$C:$C,$C1377,purchase!$E:$E,$E1377,purchase!$G:$G,"&gt;="&amp;$F1377,purchase!$G:$G,"&lt;="&amp;$G1377)=0,"",_xlfn.MAXIFS(purchase!$G:$G,purchase!$C:$C,$C1377,purchase!$E:$E,$E1377,purchase!$G:$G,"&gt;="&amp;$F1377,purchase!$G:$G,"&lt;="&amp;$G1377))</f>
        <v/>
      </c>
      <c r="L1377" s="4" t="n"/>
      <c r="M1377" s="4" t="n"/>
      <c r="N1377" s="10">
        <f>IF(M1377="","",SUMIFS(purchase!$N:$N,purchase!$C:$C,$C1377,purchase!$E:$E,$E1377,purchase!$G:$G,"&gt;="&amp;$F1377,purchase!$G:$G,"&lt;="&amp;$G1377))</f>
        <v/>
      </c>
      <c r="O1377" s="10">
        <f>IF(M1377="","",M1377-N1377)</f>
        <v/>
      </c>
      <c r="P1377" s="11">
        <f>IF(M1377=0,"",N1377/M1377)</f>
        <v/>
      </c>
      <c r="Q1377" s="12">
        <f>IF(OR(G1377="",O1377=""),"",
IF(AND(G1377&lt;TODAY(),O1377&gt;0),"YES","NO"))</f>
        <v/>
      </c>
      <c r="R1377" s="13" t="n"/>
      <c r="S1377" s="14" t="n"/>
      <c r="T1377" s="15">
        <f>IF(Q1377="YES", IF(R1377="Company",L1377*(1+S1377),IF(R1377="Vendor",L1377*(1-S1377),"")),"")</f>
        <v/>
      </c>
      <c r="U1377" s="15">
        <f>IF(Q1377="YES",O1377*T1377,"")</f>
        <v/>
      </c>
      <c r="V1377" s="16" t="n"/>
      <c r="W1377" s="17">
        <f>IF(Q1377="YES",G1377+V1377,"")</f>
        <v/>
      </c>
      <c r="X1377" s="18">
        <f>IF(Q1377="YES",IF(TODAY()&gt;W1377,"OVERDUE","WITHIN TIME"),"")</f>
        <v/>
      </c>
    </row>
    <row r="1378">
      <c r="A1378" s="3" t="n">
        <v>1374</v>
      </c>
      <c r="B1378" s="4" t="n"/>
      <c r="C1378" s="4" t="n"/>
      <c r="D1378" s="5">
        <f>IF(E1378="NRFC","Natural Rubber Field Coagulam","")</f>
        <v/>
      </c>
      <c r="E1378" s="4" t="n"/>
      <c r="F1378" s="6" t="n"/>
      <c r="G1378" s="6" t="n"/>
      <c r="H1378" s="7">
        <f>IF(G1378="","",G1378-TODAY())</f>
        <v/>
      </c>
      <c r="I1378" s="8">
        <f>IF(G1378="","",
IF(G1378&lt;TODAY(),
IF(O1378&gt;0,"Violated","Completed"),
IF(H1378&lt;=7,"Expiring Soon",
"Active")))</f>
        <v/>
      </c>
      <c r="J1378" s="8">
        <f>IF(C1378="","",COUNTIFS(purchase!$C:$C,$C1378,purchase!$E:$E,$E1378,purchase!$G:$G,"&gt;="&amp;$F1378,purchase!$G:$G,"&lt;="&amp;$G1378))</f>
        <v/>
      </c>
      <c r="K1378" s="9">
        <f>IF(COUNTIFS(purchase!$C:$C,$C1378,purchase!$E:$E,$E1378,purchase!$G:$G,"&gt;="&amp;$F1378,purchase!$G:$G,"&lt;="&amp;$G1378)=0,"",_xlfn.MAXIFS(purchase!$G:$G,purchase!$C:$C,$C1378,purchase!$E:$E,$E1378,purchase!$G:$G,"&gt;="&amp;$F1378,purchase!$G:$G,"&lt;="&amp;$G1378))</f>
        <v/>
      </c>
      <c r="L1378" s="4" t="n"/>
      <c r="M1378" s="4" t="n"/>
      <c r="N1378" s="10">
        <f>IF(M1378="","",SUMIFS(purchase!$N:$N,purchase!$C:$C,$C1378,purchase!$E:$E,$E1378,purchase!$G:$G,"&gt;="&amp;$F1378,purchase!$G:$G,"&lt;="&amp;$G1378))</f>
        <v/>
      </c>
      <c r="O1378" s="10">
        <f>IF(M1378="","",M1378-N1378)</f>
        <v/>
      </c>
      <c r="P1378" s="11">
        <f>IF(M1378=0,"",N1378/M1378)</f>
        <v/>
      </c>
      <c r="Q1378" s="12">
        <f>IF(OR(G1378="",O1378=""),"",
IF(AND(G1378&lt;TODAY(),O1378&gt;0),"YES","NO"))</f>
        <v/>
      </c>
      <c r="R1378" s="13" t="n"/>
      <c r="S1378" s="14" t="n"/>
      <c r="T1378" s="15">
        <f>IF(Q1378="YES", IF(R1378="Company",L1378*(1+S1378),IF(R1378="Vendor",L1378*(1-S1378),"")),"")</f>
        <v/>
      </c>
      <c r="U1378" s="15">
        <f>IF(Q1378="YES",O1378*T1378,"")</f>
        <v/>
      </c>
      <c r="V1378" s="16" t="n"/>
      <c r="W1378" s="17">
        <f>IF(Q1378="YES",G1378+V1378,"")</f>
        <v/>
      </c>
      <c r="X1378" s="18">
        <f>IF(Q1378="YES",IF(TODAY()&gt;W1378,"OVERDUE","WITHIN TIME"),"")</f>
        <v/>
      </c>
    </row>
    <row r="1379">
      <c r="A1379" s="3" t="n">
        <v>1375</v>
      </c>
      <c r="B1379" s="4" t="n"/>
      <c r="C1379" s="4" t="n"/>
      <c r="D1379" s="5">
        <f>IF(E1379="NRFC","Natural Rubber Field Coagulam","")</f>
        <v/>
      </c>
      <c r="E1379" s="4" t="n"/>
      <c r="F1379" s="6" t="n"/>
      <c r="G1379" s="6" t="n"/>
      <c r="H1379" s="7">
        <f>IF(G1379="","",G1379-TODAY())</f>
        <v/>
      </c>
      <c r="I1379" s="8">
        <f>IF(G1379="","",
IF(G1379&lt;TODAY(),
IF(O1379&gt;0,"Violated","Completed"),
IF(H1379&lt;=7,"Expiring Soon",
"Active")))</f>
        <v/>
      </c>
      <c r="J1379" s="8">
        <f>IF(C1379="","",COUNTIFS(purchase!$C:$C,$C1379,purchase!$E:$E,$E1379,purchase!$G:$G,"&gt;="&amp;$F1379,purchase!$G:$G,"&lt;="&amp;$G1379))</f>
        <v/>
      </c>
      <c r="K1379" s="9">
        <f>IF(COUNTIFS(purchase!$C:$C,$C1379,purchase!$E:$E,$E1379,purchase!$G:$G,"&gt;="&amp;$F1379,purchase!$G:$G,"&lt;="&amp;$G1379)=0,"",_xlfn.MAXIFS(purchase!$G:$G,purchase!$C:$C,$C1379,purchase!$E:$E,$E1379,purchase!$G:$G,"&gt;="&amp;$F1379,purchase!$G:$G,"&lt;="&amp;$G1379))</f>
        <v/>
      </c>
      <c r="L1379" s="4" t="n"/>
      <c r="M1379" s="4" t="n"/>
      <c r="N1379" s="10">
        <f>IF(M1379="","",SUMIFS(purchase!$N:$N,purchase!$C:$C,$C1379,purchase!$E:$E,$E1379,purchase!$G:$G,"&gt;="&amp;$F1379,purchase!$G:$G,"&lt;="&amp;$G1379))</f>
        <v/>
      </c>
      <c r="O1379" s="10">
        <f>IF(M1379="","",M1379-N1379)</f>
        <v/>
      </c>
      <c r="P1379" s="11">
        <f>IF(M1379=0,"",N1379/M1379)</f>
        <v/>
      </c>
      <c r="Q1379" s="12">
        <f>IF(OR(G1379="",O1379=""),"",
IF(AND(G1379&lt;TODAY(),O1379&gt;0),"YES","NO"))</f>
        <v/>
      </c>
      <c r="R1379" s="13" t="n"/>
      <c r="S1379" s="14" t="n"/>
      <c r="T1379" s="15">
        <f>IF(Q1379="YES", IF(R1379="Company",L1379*(1+S1379),IF(R1379="Vendor",L1379*(1-S1379),"")),"")</f>
        <v/>
      </c>
      <c r="U1379" s="15">
        <f>IF(Q1379="YES",O1379*T1379,"")</f>
        <v/>
      </c>
      <c r="V1379" s="16" t="n"/>
      <c r="W1379" s="17">
        <f>IF(Q1379="YES",G1379+V1379,"")</f>
        <v/>
      </c>
      <c r="X1379" s="18">
        <f>IF(Q1379="YES",IF(TODAY()&gt;W1379,"OVERDUE","WITHIN TIME"),"")</f>
        <v/>
      </c>
    </row>
    <row r="1380">
      <c r="A1380" s="3" t="n">
        <v>1376</v>
      </c>
      <c r="B1380" s="4" t="n"/>
      <c r="C1380" s="4" t="n"/>
      <c r="D1380" s="5">
        <f>IF(E1380="NRFC","Natural Rubber Field Coagulam","")</f>
        <v/>
      </c>
      <c r="E1380" s="4" t="n"/>
      <c r="F1380" s="6" t="n"/>
      <c r="G1380" s="6" t="n"/>
      <c r="H1380" s="7">
        <f>IF(G1380="","",G1380-TODAY())</f>
        <v/>
      </c>
      <c r="I1380" s="8">
        <f>IF(G1380="","",
IF(G1380&lt;TODAY(),
IF(O1380&gt;0,"Violated","Completed"),
IF(H1380&lt;=7,"Expiring Soon",
"Active")))</f>
        <v/>
      </c>
      <c r="J1380" s="8">
        <f>IF(C1380="","",COUNTIFS(purchase!$C:$C,$C1380,purchase!$E:$E,$E1380,purchase!$G:$G,"&gt;="&amp;$F1380,purchase!$G:$G,"&lt;="&amp;$G1380))</f>
        <v/>
      </c>
      <c r="K1380" s="9">
        <f>IF(COUNTIFS(purchase!$C:$C,$C1380,purchase!$E:$E,$E1380,purchase!$G:$G,"&gt;="&amp;$F1380,purchase!$G:$G,"&lt;="&amp;$G1380)=0,"",_xlfn.MAXIFS(purchase!$G:$G,purchase!$C:$C,$C1380,purchase!$E:$E,$E1380,purchase!$G:$G,"&gt;="&amp;$F1380,purchase!$G:$G,"&lt;="&amp;$G1380))</f>
        <v/>
      </c>
      <c r="L1380" s="4" t="n"/>
      <c r="M1380" s="4" t="n"/>
      <c r="N1380" s="10">
        <f>IF(M1380="","",SUMIFS(purchase!$N:$N,purchase!$C:$C,$C1380,purchase!$E:$E,$E1380,purchase!$G:$G,"&gt;="&amp;$F1380,purchase!$G:$G,"&lt;="&amp;$G1380))</f>
        <v/>
      </c>
      <c r="O1380" s="10">
        <f>IF(M1380="","",M1380-N1380)</f>
        <v/>
      </c>
      <c r="P1380" s="11">
        <f>IF(M1380=0,"",N1380/M1380)</f>
        <v/>
      </c>
      <c r="Q1380" s="12">
        <f>IF(OR(G1380="",O1380=""),"",
IF(AND(G1380&lt;TODAY(),O1380&gt;0),"YES","NO"))</f>
        <v/>
      </c>
      <c r="R1380" s="13" t="n"/>
      <c r="S1380" s="14" t="n"/>
      <c r="T1380" s="15">
        <f>IF(Q1380="YES", IF(R1380="Company",L1380*(1+S1380),IF(R1380="Vendor",L1380*(1-S1380),"")),"")</f>
        <v/>
      </c>
      <c r="U1380" s="15">
        <f>IF(Q1380="YES",O1380*T1380,"")</f>
        <v/>
      </c>
      <c r="V1380" s="16" t="n"/>
      <c r="W1380" s="17">
        <f>IF(Q1380="YES",G1380+V1380,"")</f>
        <v/>
      </c>
      <c r="X1380" s="18">
        <f>IF(Q1380="YES",IF(TODAY()&gt;W1380,"OVERDUE","WITHIN TIME"),"")</f>
        <v/>
      </c>
    </row>
    <row r="1381">
      <c r="A1381" s="3" t="n">
        <v>1377</v>
      </c>
      <c r="B1381" s="4" t="n"/>
      <c r="C1381" s="4" t="n"/>
      <c r="D1381" s="5">
        <f>IF(E1381="NRFC","Natural Rubber Field Coagulam","")</f>
        <v/>
      </c>
      <c r="E1381" s="4" t="n"/>
      <c r="F1381" s="6" t="n"/>
      <c r="G1381" s="6" t="n"/>
      <c r="H1381" s="7">
        <f>IF(G1381="","",G1381-TODAY())</f>
        <v/>
      </c>
      <c r="I1381" s="8">
        <f>IF(G1381="","",
IF(G1381&lt;TODAY(),
IF(O1381&gt;0,"Violated","Completed"),
IF(H1381&lt;=7,"Expiring Soon",
"Active")))</f>
        <v/>
      </c>
      <c r="J1381" s="8">
        <f>IF(C1381="","",COUNTIFS(purchase!$C:$C,$C1381,purchase!$E:$E,$E1381,purchase!$G:$G,"&gt;="&amp;$F1381,purchase!$G:$G,"&lt;="&amp;$G1381))</f>
        <v/>
      </c>
      <c r="K1381" s="9">
        <f>IF(COUNTIFS(purchase!$C:$C,$C1381,purchase!$E:$E,$E1381,purchase!$G:$G,"&gt;="&amp;$F1381,purchase!$G:$G,"&lt;="&amp;$G1381)=0,"",_xlfn.MAXIFS(purchase!$G:$G,purchase!$C:$C,$C1381,purchase!$E:$E,$E1381,purchase!$G:$G,"&gt;="&amp;$F1381,purchase!$G:$G,"&lt;="&amp;$G1381))</f>
        <v/>
      </c>
      <c r="L1381" s="4" t="n"/>
      <c r="M1381" s="4" t="n"/>
      <c r="N1381" s="10">
        <f>IF(M1381="","",SUMIFS(purchase!$N:$N,purchase!$C:$C,$C1381,purchase!$E:$E,$E1381,purchase!$G:$G,"&gt;="&amp;$F1381,purchase!$G:$G,"&lt;="&amp;$G1381))</f>
        <v/>
      </c>
      <c r="O1381" s="10">
        <f>IF(M1381="","",M1381-N1381)</f>
        <v/>
      </c>
      <c r="P1381" s="11">
        <f>IF(M1381=0,"",N1381/M1381)</f>
        <v/>
      </c>
      <c r="Q1381" s="12">
        <f>IF(OR(G1381="",O1381=""),"",
IF(AND(G1381&lt;TODAY(),O1381&gt;0),"YES","NO"))</f>
        <v/>
      </c>
      <c r="R1381" s="13" t="n"/>
      <c r="S1381" s="14" t="n"/>
      <c r="T1381" s="15">
        <f>IF(Q1381="YES", IF(R1381="Company",L1381*(1+S1381),IF(R1381="Vendor",L1381*(1-S1381),"")),"")</f>
        <v/>
      </c>
      <c r="U1381" s="15">
        <f>IF(Q1381="YES",O1381*T1381,"")</f>
        <v/>
      </c>
      <c r="V1381" s="16" t="n"/>
      <c r="W1381" s="17">
        <f>IF(Q1381="YES",G1381+V1381,"")</f>
        <v/>
      </c>
      <c r="X1381" s="18">
        <f>IF(Q1381="YES",IF(TODAY()&gt;W1381,"OVERDUE","WITHIN TIME"),"")</f>
        <v/>
      </c>
    </row>
    <row r="1382">
      <c r="A1382" s="3" t="n">
        <v>1378</v>
      </c>
      <c r="B1382" s="4" t="n"/>
      <c r="C1382" s="4" t="n"/>
      <c r="D1382" s="5">
        <f>IF(E1382="NRFC","Natural Rubber Field Coagulam","")</f>
        <v/>
      </c>
      <c r="E1382" s="4" t="n"/>
      <c r="F1382" s="6" t="n"/>
      <c r="G1382" s="6" t="n"/>
      <c r="H1382" s="7">
        <f>IF(G1382="","",G1382-TODAY())</f>
        <v/>
      </c>
      <c r="I1382" s="8">
        <f>IF(G1382="","",
IF(G1382&lt;TODAY(),
IF(O1382&gt;0,"Violated","Completed"),
IF(H1382&lt;=7,"Expiring Soon",
"Active")))</f>
        <v/>
      </c>
      <c r="J1382" s="8">
        <f>IF(C1382="","",COUNTIFS(purchase!$C:$C,$C1382,purchase!$E:$E,$E1382,purchase!$G:$G,"&gt;="&amp;$F1382,purchase!$G:$G,"&lt;="&amp;$G1382))</f>
        <v/>
      </c>
      <c r="K1382" s="9">
        <f>IF(COUNTIFS(purchase!$C:$C,$C1382,purchase!$E:$E,$E1382,purchase!$G:$G,"&gt;="&amp;$F1382,purchase!$G:$G,"&lt;="&amp;$G1382)=0,"",_xlfn.MAXIFS(purchase!$G:$G,purchase!$C:$C,$C1382,purchase!$E:$E,$E1382,purchase!$G:$G,"&gt;="&amp;$F1382,purchase!$G:$G,"&lt;="&amp;$G1382))</f>
        <v/>
      </c>
      <c r="L1382" s="4" t="n"/>
      <c r="M1382" s="4" t="n"/>
      <c r="N1382" s="10">
        <f>IF(M1382="","",SUMIFS(purchase!$N:$N,purchase!$C:$C,$C1382,purchase!$E:$E,$E1382,purchase!$G:$G,"&gt;="&amp;$F1382,purchase!$G:$G,"&lt;="&amp;$G1382))</f>
        <v/>
      </c>
      <c r="O1382" s="10">
        <f>IF(M1382="","",M1382-N1382)</f>
        <v/>
      </c>
      <c r="P1382" s="11">
        <f>IF(M1382=0,"",N1382/M1382)</f>
        <v/>
      </c>
      <c r="Q1382" s="12">
        <f>IF(OR(G1382="",O1382=""),"",
IF(AND(G1382&lt;TODAY(),O1382&gt;0),"YES","NO"))</f>
        <v/>
      </c>
      <c r="R1382" s="13" t="n"/>
      <c r="S1382" s="14" t="n"/>
      <c r="T1382" s="15">
        <f>IF(Q1382="YES", IF(R1382="Company",L1382*(1+S1382),IF(R1382="Vendor",L1382*(1-S1382),"")),"")</f>
        <v/>
      </c>
      <c r="U1382" s="15">
        <f>IF(Q1382="YES",O1382*T1382,"")</f>
        <v/>
      </c>
      <c r="V1382" s="16" t="n"/>
      <c r="W1382" s="17">
        <f>IF(Q1382="YES",G1382+V1382,"")</f>
        <v/>
      </c>
      <c r="X1382" s="18">
        <f>IF(Q1382="YES",IF(TODAY()&gt;W1382,"OVERDUE","WITHIN TIME"),"")</f>
        <v/>
      </c>
    </row>
    <row r="1383">
      <c r="A1383" s="3" t="n">
        <v>1379</v>
      </c>
      <c r="B1383" s="4" t="n"/>
      <c r="C1383" s="4" t="n"/>
      <c r="D1383" s="5">
        <f>IF(E1383="NRFC","Natural Rubber Field Coagulam","")</f>
        <v/>
      </c>
      <c r="E1383" s="4" t="n"/>
      <c r="F1383" s="6" t="n"/>
      <c r="G1383" s="6" t="n"/>
      <c r="H1383" s="7">
        <f>IF(G1383="","",G1383-TODAY())</f>
        <v/>
      </c>
      <c r="I1383" s="8">
        <f>IF(G1383="","",
IF(G1383&lt;TODAY(),
IF(O1383&gt;0,"Violated","Completed"),
IF(H1383&lt;=7,"Expiring Soon",
"Active")))</f>
        <v/>
      </c>
      <c r="J1383" s="8">
        <f>IF(C1383="","",COUNTIFS(purchase!$C:$C,$C1383,purchase!$E:$E,$E1383,purchase!$G:$G,"&gt;="&amp;$F1383,purchase!$G:$G,"&lt;="&amp;$G1383))</f>
        <v/>
      </c>
      <c r="K1383" s="9">
        <f>IF(COUNTIFS(purchase!$C:$C,$C1383,purchase!$E:$E,$E1383,purchase!$G:$G,"&gt;="&amp;$F1383,purchase!$G:$G,"&lt;="&amp;$G1383)=0,"",_xlfn.MAXIFS(purchase!$G:$G,purchase!$C:$C,$C1383,purchase!$E:$E,$E1383,purchase!$G:$G,"&gt;="&amp;$F1383,purchase!$G:$G,"&lt;="&amp;$G1383))</f>
        <v/>
      </c>
      <c r="L1383" s="4" t="n"/>
      <c r="M1383" s="4" t="n"/>
      <c r="N1383" s="10">
        <f>IF(M1383="","",SUMIFS(purchase!$N:$N,purchase!$C:$C,$C1383,purchase!$E:$E,$E1383,purchase!$G:$G,"&gt;="&amp;$F1383,purchase!$G:$G,"&lt;="&amp;$G1383))</f>
        <v/>
      </c>
      <c r="O1383" s="10">
        <f>IF(M1383="","",M1383-N1383)</f>
        <v/>
      </c>
      <c r="P1383" s="11">
        <f>IF(M1383=0,"",N1383/M1383)</f>
        <v/>
      </c>
      <c r="Q1383" s="12">
        <f>IF(OR(G1383="",O1383=""),"",
IF(AND(G1383&lt;TODAY(),O1383&gt;0),"YES","NO"))</f>
        <v/>
      </c>
      <c r="R1383" s="13" t="n"/>
      <c r="S1383" s="14" t="n"/>
      <c r="T1383" s="15">
        <f>IF(Q1383="YES", IF(R1383="Company",L1383*(1+S1383),IF(R1383="Vendor",L1383*(1-S1383),"")),"")</f>
        <v/>
      </c>
      <c r="U1383" s="15">
        <f>IF(Q1383="YES",O1383*T1383,"")</f>
        <v/>
      </c>
      <c r="V1383" s="16" t="n"/>
      <c r="W1383" s="17">
        <f>IF(Q1383="YES",G1383+V1383,"")</f>
        <v/>
      </c>
      <c r="X1383" s="18">
        <f>IF(Q1383="YES",IF(TODAY()&gt;W1383,"OVERDUE","WITHIN TIME"),"")</f>
        <v/>
      </c>
    </row>
    <row r="1384">
      <c r="A1384" s="3" t="n">
        <v>1380</v>
      </c>
      <c r="B1384" s="4" t="n"/>
      <c r="C1384" s="4" t="n"/>
      <c r="D1384" s="5">
        <f>IF(E1384="NRFC","Natural Rubber Field Coagulam","")</f>
        <v/>
      </c>
      <c r="E1384" s="4" t="n"/>
      <c r="F1384" s="6" t="n"/>
      <c r="G1384" s="6" t="n"/>
      <c r="H1384" s="7">
        <f>IF(G1384="","",G1384-TODAY())</f>
        <v/>
      </c>
      <c r="I1384" s="8">
        <f>IF(G1384="","",
IF(G1384&lt;TODAY(),
IF(O1384&gt;0,"Violated","Completed"),
IF(H1384&lt;=7,"Expiring Soon",
"Active")))</f>
        <v/>
      </c>
      <c r="J1384" s="8">
        <f>IF(C1384="","",COUNTIFS(purchase!$C:$C,$C1384,purchase!$E:$E,$E1384,purchase!$G:$G,"&gt;="&amp;$F1384,purchase!$G:$G,"&lt;="&amp;$G1384))</f>
        <v/>
      </c>
      <c r="K1384" s="9">
        <f>IF(COUNTIFS(purchase!$C:$C,$C1384,purchase!$E:$E,$E1384,purchase!$G:$G,"&gt;="&amp;$F1384,purchase!$G:$G,"&lt;="&amp;$G1384)=0,"",_xlfn.MAXIFS(purchase!$G:$G,purchase!$C:$C,$C1384,purchase!$E:$E,$E1384,purchase!$G:$G,"&gt;="&amp;$F1384,purchase!$G:$G,"&lt;="&amp;$G1384))</f>
        <v/>
      </c>
      <c r="L1384" s="4" t="n"/>
      <c r="M1384" s="4" t="n"/>
      <c r="N1384" s="10">
        <f>IF(M1384="","",SUMIFS(purchase!$N:$N,purchase!$C:$C,$C1384,purchase!$E:$E,$E1384,purchase!$G:$G,"&gt;="&amp;$F1384,purchase!$G:$G,"&lt;="&amp;$G1384))</f>
        <v/>
      </c>
      <c r="O1384" s="10">
        <f>IF(M1384="","",M1384-N1384)</f>
        <v/>
      </c>
      <c r="P1384" s="11">
        <f>IF(M1384=0,"",N1384/M1384)</f>
        <v/>
      </c>
      <c r="Q1384" s="12">
        <f>IF(OR(G1384="",O1384=""),"",
IF(AND(G1384&lt;TODAY(),O1384&gt;0),"YES","NO"))</f>
        <v/>
      </c>
      <c r="R1384" s="13" t="n"/>
      <c r="S1384" s="14" t="n"/>
      <c r="T1384" s="15">
        <f>IF(Q1384="YES", IF(R1384="Company",L1384*(1+S1384),IF(R1384="Vendor",L1384*(1-S1384),"")),"")</f>
        <v/>
      </c>
      <c r="U1384" s="15">
        <f>IF(Q1384="YES",O1384*T1384,"")</f>
        <v/>
      </c>
      <c r="V1384" s="16" t="n"/>
      <c r="W1384" s="17">
        <f>IF(Q1384="YES",G1384+V1384,"")</f>
        <v/>
      </c>
      <c r="X1384" s="18">
        <f>IF(Q1384="YES",IF(TODAY()&gt;W1384,"OVERDUE","WITHIN TIME"),"")</f>
        <v/>
      </c>
    </row>
    <row r="1385">
      <c r="A1385" s="3" t="n">
        <v>1381</v>
      </c>
      <c r="B1385" s="4" t="n"/>
      <c r="C1385" s="4" t="n"/>
      <c r="D1385" s="5">
        <f>IF(E1385="NRFC","Natural Rubber Field Coagulam","")</f>
        <v/>
      </c>
      <c r="E1385" s="4" t="n"/>
      <c r="F1385" s="6" t="n"/>
      <c r="G1385" s="6" t="n"/>
      <c r="H1385" s="7">
        <f>IF(G1385="","",G1385-TODAY())</f>
        <v/>
      </c>
      <c r="I1385" s="8">
        <f>IF(G1385="","",
IF(G1385&lt;TODAY(),
IF(O1385&gt;0,"Violated","Completed"),
IF(H1385&lt;=7,"Expiring Soon",
"Active")))</f>
        <v/>
      </c>
      <c r="J1385" s="8">
        <f>IF(C1385="","",COUNTIFS(purchase!$C:$C,$C1385,purchase!$E:$E,$E1385,purchase!$G:$G,"&gt;="&amp;$F1385,purchase!$G:$G,"&lt;="&amp;$G1385))</f>
        <v/>
      </c>
      <c r="K1385" s="9">
        <f>IF(COUNTIFS(purchase!$C:$C,$C1385,purchase!$E:$E,$E1385,purchase!$G:$G,"&gt;="&amp;$F1385,purchase!$G:$G,"&lt;="&amp;$G1385)=0,"",_xlfn.MAXIFS(purchase!$G:$G,purchase!$C:$C,$C1385,purchase!$E:$E,$E1385,purchase!$G:$G,"&gt;="&amp;$F1385,purchase!$G:$G,"&lt;="&amp;$G1385))</f>
        <v/>
      </c>
      <c r="L1385" s="4" t="n"/>
      <c r="M1385" s="4" t="n"/>
      <c r="N1385" s="10">
        <f>IF(M1385="","",SUMIFS(purchase!$N:$N,purchase!$C:$C,$C1385,purchase!$E:$E,$E1385,purchase!$G:$G,"&gt;="&amp;$F1385,purchase!$G:$G,"&lt;="&amp;$G1385))</f>
        <v/>
      </c>
      <c r="O1385" s="10">
        <f>IF(M1385="","",M1385-N1385)</f>
        <v/>
      </c>
      <c r="P1385" s="11">
        <f>IF(M1385=0,"",N1385/M1385)</f>
        <v/>
      </c>
      <c r="Q1385" s="12">
        <f>IF(OR(G1385="",O1385=""),"",
IF(AND(G1385&lt;TODAY(),O1385&gt;0),"YES","NO"))</f>
        <v/>
      </c>
      <c r="R1385" s="13" t="n"/>
      <c r="S1385" s="14" t="n"/>
      <c r="T1385" s="15">
        <f>IF(Q1385="YES", IF(R1385="Company",L1385*(1+S1385),IF(R1385="Vendor",L1385*(1-S1385),"")),"")</f>
        <v/>
      </c>
      <c r="U1385" s="15">
        <f>IF(Q1385="YES",O1385*T1385,"")</f>
        <v/>
      </c>
      <c r="V1385" s="16" t="n"/>
      <c r="W1385" s="17">
        <f>IF(Q1385="YES",G1385+V1385,"")</f>
        <v/>
      </c>
      <c r="X1385" s="18">
        <f>IF(Q1385="YES",IF(TODAY()&gt;W1385,"OVERDUE","WITHIN TIME"),"")</f>
        <v/>
      </c>
    </row>
    <row r="1386">
      <c r="A1386" s="3" t="n">
        <v>1382</v>
      </c>
      <c r="B1386" s="4" t="n"/>
      <c r="C1386" s="4" t="n"/>
      <c r="D1386" s="5">
        <f>IF(E1386="NRFC","Natural Rubber Field Coagulam","")</f>
        <v/>
      </c>
      <c r="E1386" s="4" t="n"/>
      <c r="F1386" s="6" t="n"/>
      <c r="G1386" s="6" t="n"/>
      <c r="H1386" s="7">
        <f>IF(G1386="","",G1386-TODAY())</f>
        <v/>
      </c>
      <c r="I1386" s="8">
        <f>IF(G1386="","",
IF(G1386&lt;TODAY(),
IF(O1386&gt;0,"Violated","Completed"),
IF(H1386&lt;=7,"Expiring Soon",
"Active")))</f>
        <v/>
      </c>
      <c r="J1386" s="8">
        <f>IF(C1386="","",COUNTIFS(purchase!$C:$C,$C1386,purchase!$E:$E,$E1386,purchase!$G:$G,"&gt;="&amp;$F1386,purchase!$G:$G,"&lt;="&amp;$G1386))</f>
        <v/>
      </c>
      <c r="K1386" s="9">
        <f>IF(COUNTIFS(purchase!$C:$C,$C1386,purchase!$E:$E,$E1386,purchase!$G:$G,"&gt;="&amp;$F1386,purchase!$G:$G,"&lt;="&amp;$G1386)=0,"",_xlfn.MAXIFS(purchase!$G:$G,purchase!$C:$C,$C1386,purchase!$E:$E,$E1386,purchase!$G:$G,"&gt;="&amp;$F1386,purchase!$G:$G,"&lt;="&amp;$G1386))</f>
        <v/>
      </c>
      <c r="L1386" s="4" t="n"/>
      <c r="M1386" s="4" t="n"/>
      <c r="N1386" s="10">
        <f>IF(M1386="","",SUMIFS(purchase!$N:$N,purchase!$C:$C,$C1386,purchase!$E:$E,$E1386,purchase!$G:$G,"&gt;="&amp;$F1386,purchase!$G:$G,"&lt;="&amp;$G1386))</f>
        <v/>
      </c>
      <c r="O1386" s="10">
        <f>IF(M1386="","",M1386-N1386)</f>
        <v/>
      </c>
      <c r="P1386" s="11">
        <f>IF(M1386=0,"",N1386/M1386)</f>
        <v/>
      </c>
      <c r="Q1386" s="12">
        <f>IF(OR(G1386="",O1386=""),"",
IF(AND(G1386&lt;TODAY(),O1386&gt;0),"YES","NO"))</f>
        <v/>
      </c>
      <c r="R1386" s="13" t="n"/>
      <c r="S1386" s="14" t="n"/>
      <c r="T1386" s="15">
        <f>IF(Q1386="YES", IF(R1386="Company",L1386*(1+S1386),IF(R1386="Vendor",L1386*(1-S1386),"")),"")</f>
        <v/>
      </c>
      <c r="U1386" s="15">
        <f>IF(Q1386="YES",O1386*T1386,"")</f>
        <v/>
      </c>
      <c r="V1386" s="16" t="n"/>
      <c r="W1386" s="17">
        <f>IF(Q1386="YES",G1386+V1386,"")</f>
        <v/>
      </c>
      <c r="X1386" s="18">
        <f>IF(Q1386="YES",IF(TODAY()&gt;W1386,"OVERDUE","WITHIN TIME"),"")</f>
        <v/>
      </c>
    </row>
    <row r="1387">
      <c r="A1387" s="3" t="n">
        <v>1383</v>
      </c>
      <c r="B1387" s="4" t="n"/>
      <c r="C1387" s="4" t="n"/>
      <c r="D1387" s="5">
        <f>IF(E1387="NRFC","Natural Rubber Field Coagulam","")</f>
        <v/>
      </c>
      <c r="E1387" s="4" t="n"/>
      <c r="F1387" s="6" t="n"/>
      <c r="G1387" s="6" t="n"/>
      <c r="H1387" s="7">
        <f>IF(G1387="","",G1387-TODAY())</f>
        <v/>
      </c>
      <c r="I1387" s="8">
        <f>IF(G1387="","",
IF(G1387&lt;TODAY(),
IF(O1387&gt;0,"Violated","Completed"),
IF(H1387&lt;=7,"Expiring Soon",
"Active")))</f>
        <v/>
      </c>
      <c r="J1387" s="8">
        <f>IF(C1387="","",COUNTIFS(purchase!$C:$C,$C1387,purchase!$E:$E,$E1387,purchase!$G:$G,"&gt;="&amp;$F1387,purchase!$G:$G,"&lt;="&amp;$G1387))</f>
        <v/>
      </c>
      <c r="K1387" s="9">
        <f>IF(COUNTIFS(purchase!$C:$C,$C1387,purchase!$E:$E,$E1387,purchase!$G:$G,"&gt;="&amp;$F1387,purchase!$G:$G,"&lt;="&amp;$G1387)=0,"",_xlfn.MAXIFS(purchase!$G:$G,purchase!$C:$C,$C1387,purchase!$E:$E,$E1387,purchase!$G:$G,"&gt;="&amp;$F1387,purchase!$G:$G,"&lt;="&amp;$G1387))</f>
        <v/>
      </c>
      <c r="L1387" s="4" t="n"/>
      <c r="M1387" s="4" t="n"/>
      <c r="N1387" s="10">
        <f>IF(M1387="","",SUMIFS(purchase!$N:$N,purchase!$C:$C,$C1387,purchase!$E:$E,$E1387,purchase!$G:$G,"&gt;="&amp;$F1387,purchase!$G:$G,"&lt;="&amp;$G1387))</f>
        <v/>
      </c>
      <c r="O1387" s="10">
        <f>IF(M1387="","",M1387-N1387)</f>
        <v/>
      </c>
      <c r="P1387" s="11">
        <f>IF(M1387=0,"",N1387/M1387)</f>
        <v/>
      </c>
      <c r="Q1387" s="12">
        <f>IF(OR(G1387="",O1387=""),"",
IF(AND(G1387&lt;TODAY(),O1387&gt;0),"YES","NO"))</f>
        <v/>
      </c>
      <c r="R1387" s="13" t="n"/>
      <c r="S1387" s="14" t="n"/>
      <c r="T1387" s="15">
        <f>IF(Q1387="YES", IF(R1387="Company",L1387*(1+S1387),IF(R1387="Vendor",L1387*(1-S1387),"")),"")</f>
        <v/>
      </c>
      <c r="U1387" s="15">
        <f>IF(Q1387="YES",O1387*T1387,"")</f>
        <v/>
      </c>
      <c r="V1387" s="16" t="n"/>
      <c r="W1387" s="17">
        <f>IF(Q1387="YES",G1387+V1387,"")</f>
        <v/>
      </c>
      <c r="X1387" s="18">
        <f>IF(Q1387="YES",IF(TODAY()&gt;W1387,"OVERDUE","WITHIN TIME"),"")</f>
        <v/>
      </c>
    </row>
    <row r="1388">
      <c r="A1388" s="3" t="n">
        <v>1384</v>
      </c>
      <c r="B1388" s="4" t="n"/>
      <c r="C1388" s="4" t="n"/>
      <c r="D1388" s="5">
        <f>IF(E1388="NRFC","Natural Rubber Field Coagulam","")</f>
        <v/>
      </c>
      <c r="E1388" s="4" t="n"/>
      <c r="F1388" s="6" t="n"/>
      <c r="G1388" s="6" t="n"/>
      <c r="H1388" s="7">
        <f>IF(G1388="","",G1388-TODAY())</f>
        <v/>
      </c>
      <c r="I1388" s="8">
        <f>IF(G1388="","",
IF(G1388&lt;TODAY(),
IF(O1388&gt;0,"Violated","Completed"),
IF(H1388&lt;=7,"Expiring Soon",
"Active")))</f>
        <v/>
      </c>
      <c r="J1388" s="8">
        <f>IF(C1388="","",COUNTIFS(purchase!$C:$C,$C1388,purchase!$E:$E,$E1388,purchase!$G:$G,"&gt;="&amp;$F1388,purchase!$G:$G,"&lt;="&amp;$G1388))</f>
        <v/>
      </c>
      <c r="K1388" s="9">
        <f>IF(COUNTIFS(purchase!$C:$C,$C1388,purchase!$E:$E,$E1388,purchase!$G:$G,"&gt;="&amp;$F1388,purchase!$G:$G,"&lt;="&amp;$G1388)=0,"",_xlfn.MAXIFS(purchase!$G:$G,purchase!$C:$C,$C1388,purchase!$E:$E,$E1388,purchase!$G:$G,"&gt;="&amp;$F1388,purchase!$G:$G,"&lt;="&amp;$G1388))</f>
        <v/>
      </c>
      <c r="L1388" s="4" t="n"/>
      <c r="M1388" s="4" t="n"/>
      <c r="N1388" s="10">
        <f>IF(M1388="","",SUMIFS(purchase!$N:$N,purchase!$C:$C,$C1388,purchase!$E:$E,$E1388,purchase!$G:$G,"&gt;="&amp;$F1388,purchase!$G:$G,"&lt;="&amp;$G1388))</f>
        <v/>
      </c>
      <c r="O1388" s="10">
        <f>IF(M1388="","",M1388-N1388)</f>
        <v/>
      </c>
      <c r="P1388" s="11">
        <f>IF(M1388=0,"",N1388/M1388)</f>
        <v/>
      </c>
      <c r="Q1388" s="12">
        <f>IF(OR(G1388="",O1388=""),"",
IF(AND(G1388&lt;TODAY(),O1388&gt;0),"YES","NO"))</f>
        <v/>
      </c>
      <c r="R1388" s="13" t="n"/>
      <c r="S1388" s="14" t="n"/>
      <c r="T1388" s="15">
        <f>IF(Q1388="YES", IF(R1388="Company",L1388*(1+S1388),IF(R1388="Vendor",L1388*(1-S1388),"")),"")</f>
        <v/>
      </c>
      <c r="U1388" s="15">
        <f>IF(Q1388="YES",O1388*T1388,"")</f>
        <v/>
      </c>
      <c r="V1388" s="16" t="n"/>
      <c r="W1388" s="17">
        <f>IF(Q1388="YES",G1388+V1388,"")</f>
        <v/>
      </c>
      <c r="X1388" s="18">
        <f>IF(Q1388="YES",IF(TODAY()&gt;W1388,"OVERDUE","WITHIN TIME"),"")</f>
        <v/>
      </c>
    </row>
    <row r="1389">
      <c r="A1389" s="3" t="n">
        <v>1385</v>
      </c>
      <c r="B1389" s="4" t="n"/>
      <c r="C1389" s="4" t="n"/>
      <c r="D1389" s="5">
        <f>IF(E1389="NRFC","Natural Rubber Field Coagulam","")</f>
        <v/>
      </c>
      <c r="E1389" s="4" t="n"/>
      <c r="F1389" s="6" t="n"/>
      <c r="G1389" s="6" t="n"/>
      <c r="H1389" s="7">
        <f>IF(G1389="","",G1389-TODAY())</f>
        <v/>
      </c>
      <c r="I1389" s="8">
        <f>IF(G1389="","",
IF(G1389&lt;TODAY(),
IF(O1389&gt;0,"Violated","Completed"),
IF(H1389&lt;=7,"Expiring Soon",
"Active")))</f>
        <v/>
      </c>
      <c r="J1389" s="8">
        <f>IF(C1389="","",COUNTIFS(purchase!$C:$C,$C1389,purchase!$E:$E,$E1389,purchase!$G:$G,"&gt;="&amp;$F1389,purchase!$G:$G,"&lt;="&amp;$G1389))</f>
        <v/>
      </c>
      <c r="K1389" s="9">
        <f>IF(COUNTIFS(purchase!$C:$C,$C1389,purchase!$E:$E,$E1389,purchase!$G:$G,"&gt;="&amp;$F1389,purchase!$G:$G,"&lt;="&amp;$G1389)=0,"",_xlfn.MAXIFS(purchase!$G:$G,purchase!$C:$C,$C1389,purchase!$E:$E,$E1389,purchase!$G:$G,"&gt;="&amp;$F1389,purchase!$G:$G,"&lt;="&amp;$G1389))</f>
        <v/>
      </c>
      <c r="L1389" s="4" t="n"/>
      <c r="M1389" s="4" t="n"/>
      <c r="N1389" s="10">
        <f>IF(M1389="","",SUMIFS(purchase!$N:$N,purchase!$C:$C,$C1389,purchase!$E:$E,$E1389,purchase!$G:$G,"&gt;="&amp;$F1389,purchase!$G:$G,"&lt;="&amp;$G1389))</f>
        <v/>
      </c>
      <c r="O1389" s="10">
        <f>IF(M1389="","",M1389-N1389)</f>
        <v/>
      </c>
      <c r="P1389" s="11">
        <f>IF(M1389=0,"",N1389/M1389)</f>
        <v/>
      </c>
      <c r="Q1389" s="12">
        <f>IF(OR(G1389="",O1389=""),"",
IF(AND(G1389&lt;TODAY(),O1389&gt;0),"YES","NO"))</f>
        <v/>
      </c>
      <c r="R1389" s="13" t="n"/>
      <c r="S1389" s="14" t="n"/>
      <c r="T1389" s="15">
        <f>IF(Q1389="YES", IF(R1389="Company",L1389*(1+S1389),IF(R1389="Vendor",L1389*(1-S1389),"")),"")</f>
        <v/>
      </c>
      <c r="U1389" s="15">
        <f>IF(Q1389="YES",O1389*T1389,"")</f>
        <v/>
      </c>
      <c r="V1389" s="16" t="n"/>
      <c r="W1389" s="17">
        <f>IF(Q1389="YES",G1389+V1389,"")</f>
        <v/>
      </c>
      <c r="X1389" s="18">
        <f>IF(Q1389="YES",IF(TODAY()&gt;W1389,"OVERDUE","WITHIN TIME"),"")</f>
        <v/>
      </c>
    </row>
    <row r="1390">
      <c r="A1390" s="3" t="n">
        <v>1386</v>
      </c>
      <c r="B1390" s="4" t="n"/>
      <c r="C1390" s="4" t="n"/>
      <c r="D1390" s="5">
        <f>IF(E1390="NRFC","Natural Rubber Field Coagulam","")</f>
        <v/>
      </c>
      <c r="E1390" s="4" t="n"/>
      <c r="F1390" s="6" t="n"/>
      <c r="G1390" s="6" t="n"/>
      <c r="H1390" s="7">
        <f>IF(G1390="","",G1390-TODAY())</f>
        <v/>
      </c>
      <c r="I1390" s="8">
        <f>IF(G1390="","",
IF(G1390&lt;TODAY(),
IF(O1390&gt;0,"Violated","Completed"),
IF(H1390&lt;=7,"Expiring Soon",
"Active")))</f>
        <v/>
      </c>
      <c r="J1390" s="8">
        <f>IF(C1390="","",COUNTIFS(purchase!$C:$C,$C1390,purchase!$E:$E,$E1390,purchase!$G:$G,"&gt;="&amp;$F1390,purchase!$G:$G,"&lt;="&amp;$G1390))</f>
        <v/>
      </c>
      <c r="K1390" s="9">
        <f>IF(COUNTIFS(purchase!$C:$C,$C1390,purchase!$E:$E,$E1390,purchase!$G:$G,"&gt;="&amp;$F1390,purchase!$G:$G,"&lt;="&amp;$G1390)=0,"",_xlfn.MAXIFS(purchase!$G:$G,purchase!$C:$C,$C1390,purchase!$E:$E,$E1390,purchase!$G:$G,"&gt;="&amp;$F1390,purchase!$G:$G,"&lt;="&amp;$G1390))</f>
        <v/>
      </c>
      <c r="L1390" s="4" t="n"/>
      <c r="M1390" s="4" t="n"/>
      <c r="N1390" s="10">
        <f>IF(M1390="","",SUMIFS(purchase!$N:$N,purchase!$C:$C,$C1390,purchase!$E:$E,$E1390,purchase!$G:$G,"&gt;="&amp;$F1390,purchase!$G:$G,"&lt;="&amp;$G1390))</f>
        <v/>
      </c>
      <c r="O1390" s="10">
        <f>IF(M1390="","",M1390-N1390)</f>
        <v/>
      </c>
      <c r="P1390" s="11">
        <f>IF(M1390=0,"",N1390/M1390)</f>
        <v/>
      </c>
      <c r="Q1390" s="12">
        <f>IF(OR(G1390="",O1390=""),"",
IF(AND(G1390&lt;TODAY(),O1390&gt;0),"YES","NO"))</f>
        <v/>
      </c>
      <c r="R1390" s="13" t="n"/>
      <c r="S1390" s="14" t="n"/>
      <c r="T1390" s="15">
        <f>IF(Q1390="YES", IF(R1390="Company",L1390*(1+S1390),IF(R1390="Vendor",L1390*(1-S1390),"")),"")</f>
        <v/>
      </c>
      <c r="U1390" s="15">
        <f>IF(Q1390="YES",O1390*T1390,"")</f>
        <v/>
      </c>
      <c r="V1390" s="16" t="n"/>
      <c r="W1390" s="17">
        <f>IF(Q1390="YES",G1390+V1390,"")</f>
        <v/>
      </c>
      <c r="X1390" s="18">
        <f>IF(Q1390="YES",IF(TODAY()&gt;W1390,"OVERDUE","WITHIN TIME"),"")</f>
        <v/>
      </c>
    </row>
    <row r="1391">
      <c r="A1391" s="3" t="n">
        <v>1387</v>
      </c>
      <c r="B1391" s="4" t="n"/>
      <c r="C1391" s="4" t="n"/>
      <c r="D1391" s="5">
        <f>IF(E1391="NRFC","Natural Rubber Field Coagulam","")</f>
        <v/>
      </c>
      <c r="E1391" s="4" t="n"/>
      <c r="F1391" s="6" t="n"/>
      <c r="G1391" s="6" t="n"/>
      <c r="H1391" s="7">
        <f>IF(G1391="","",G1391-TODAY())</f>
        <v/>
      </c>
      <c r="I1391" s="8">
        <f>IF(G1391="","",
IF(G1391&lt;TODAY(),
IF(O1391&gt;0,"Violated","Completed"),
IF(H1391&lt;=7,"Expiring Soon",
"Active")))</f>
        <v/>
      </c>
      <c r="J1391" s="8">
        <f>IF(C1391="","",COUNTIFS(purchase!$C:$C,$C1391,purchase!$E:$E,$E1391,purchase!$G:$G,"&gt;="&amp;$F1391,purchase!$G:$G,"&lt;="&amp;$G1391))</f>
        <v/>
      </c>
      <c r="K1391" s="9">
        <f>IF(COUNTIFS(purchase!$C:$C,$C1391,purchase!$E:$E,$E1391,purchase!$G:$G,"&gt;="&amp;$F1391,purchase!$G:$G,"&lt;="&amp;$G1391)=0,"",_xlfn.MAXIFS(purchase!$G:$G,purchase!$C:$C,$C1391,purchase!$E:$E,$E1391,purchase!$G:$G,"&gt;="&amp;$F1391,purchase!$G:$G,"&lt;="&amp;$G1391))</f>
        <v/>
      </c>
      <c r="L1391" s="4" t="n"/>
      <c r="M1391" s="4" t="n"/>
      <c r="N1391" s="10">
        <f>IF(M1391="","",SUMIFS(purchase!$N:$N,purchase!$C:$C,$C1391,purchase!$E:$E,$E1391,purchase!$G:$G,"&gt;="&amp;$F1391,purchase!$G:$G,"&lt;="&amp;$G1391))</f>
        <v/>
      </c>
      <c r="O1391" s="10">
        <f>IF(M1391="","",M1391-N1391)</f>
        <v/>
      </c>
      <c r="P1391" s="11">
        <f>IF(M1391=0,"",N1391/M1391)</f>
        <v/>
      </c>
      <c r="Q1391" s="12">
        <f>IF(OR(G1391="",O1391=""),"",
IF(AND(G1391&lt;TODAY(),O1391&gt;0),"YES","NO"))</f>
        <v/>
      </c>
      <c r="R1391" s="13" t="n"/>
      <c r="S1391" s="14" t="n"/>
      <c r="T1391" s="15">
        <f>IF(Q1391="YES", IF(R1391="Company",L1391*(1+S1391),IF(R1391="Vendor",L1391*(1-S1391),"")),"")</f>
        <v/>
      </c>
      <c r="U1391" s="15">
        <f>IF(Q1391="YES",O1391*T1391,"")</f>
        <v/>
      </c>
      <c r="V1391" s="16" t="n"/>
      <c r="W1391" s="17">
        <f>IF(Q1391="YES",G1391+V1391,"")</f>
        <v/>
      </c>
      <c r="X1391" s="18">
        <f>IF(Q1391="YES",IF(TODAY()&gt;W1391,"OVERDUE","WITHIN TIME"),"")</f>
        <v/>
      </c>
    </row>
    <row r="1392">
      <c r="A1392" s="3" t="n">
        <v>1388</v>
      </c>
      <c r="B1392" s="4" t="n"/>
      <c r="C1392" s="4" t="n"/>
      <c r="D1392" s="5">
        <f>IF(E1392="NRFC","Natural Rubber Field Coagulam","")</f>
        <v/>
      </c>
      <c r="E1392" s="4" t="n"/>
      <c r="F1392" s="6" t="n"/>
      <c r="G1392" s="6" t="n"/>
      <c r="H1392" s="7">
        <f>IF(G1392="","",G1392-TODAY())</f>
        <v/>
      </c>
      <c r="I1392" s="8">
        <f>IF(G1392="","",
IF(G1392&lt;TODAY(),
IF(O1392&gt;0,"Violated","Completed"),
IF(H1392&lt;=7,"Expiring Soon",
"Active")))</f>
        <v/>
      </c>
      <c r="J1392" s="8">
        <f>IF(C1392="","",COUNTIFS(purchase!$C:$C,$C1392,purchase!$E:$E,$E1392,purchase!$G:$G,"&gt;="&amp;$F1392,purchase!$G:$G,"&lt;="&amp;$G1392))</f>
        <v/>
      </c>
      <c r="K1392" s="9">
        <f>IF(COUNTIFS(purchase!$C:$C,$C1392,purchase!$E:$E,$E1392,purchase!$G:$G,"&gt;="&amp;$F1392,purchase!$G:$G,"&lt;="&amp;$G1392)=0,"",_xlfn.MAXIFS(purchase!$G:$G,purchase!$C:$C,$C1392,purchase!$E:$E,$E1392,purchase!$G:$G,"&gt;="&amp;$F1392,purchase!$G:$G,"&lt;="&amp;$G1392))</f>
        <v/>
      </c>
      <c r="L1392" s="4" t="n"/>
      <c r="M1392" s="4" t="n"/>
      <c r="N1392" s="10">
        <f>IF(M1392="","",SUMIFS(purchase!$N:$N,purchase!$C:$C,$C1392,purchase!$E:$E,$E1392,purchase!$G:$G,"&gt;="&amp;$F1392,purchase!$G:$G,"&lt;="&amp;$G1392))</f>
        <v/>
      </c>
      <c r="O1392" s="10">
        <f>IF(M1392="","",M1392-N1392)</f>
        <v/>
      </c>
      <c r="P1392" s="11">
        <f>IF(M1392=0,"",N1392/M1392)</f>
        <v/>
      </c>
      <c r="Q1392" s="12">
        <f>IF(OR(G1392="",O1392=""),"",
IF(AND(G1392&lt;TODAY(),O1392&gt;0),"YES","NO"))</f>
        <v/>
      </c>
      <c r="R1392" s="13" t="n"/>
      <c r="S1392" s="14" t="n"/>
      <c r="T1392" s="15">
        <f>IF(Q1392="YES", IF(R1392="Company",L1392*(1+S1392),IF(R1392="Vendor",L1392*(1-S1392),"")),"")</f>
        <v/>
      </c>
      <c r="U1392" s="15">
        <f>IF(Q1392="YES",O1392*T1392,"")</f>
        <v/>
      </c>
      <c r="V1392" s="16" t="n"/>
      <c r="W1392" s="17">
        <f>IF(Q1392="YES",G1392+V1392,"")</f>
        <v/>
      </c>
      <c r="X1392" s="18">
        <f>IF(Q1392="YES",IF(TODAY()&gt;W1392,"OVERDUE","WITHIN TIME"),"")</f>
        <v/>
      </c>
    </row>
    <row r="1393">
      <c r="A1393" s="3" t="n">
        <v>1389</v>
      </c>
      <c r="B1393" s="4" t="n"/>
      <c r="C1393" s="4" t="n"/>
      <c r="D1393" s="5">
        <f>IF(E1393="NRFC","Natural Rubber Field Coagulam","")</f>
        <v/>
      </c>
      <c r="E1393" s="4" t="n"/>
      <c r="F1393" s="6" t="n"/>
      <c r="G1393" s="6" t="n"/>
      <c r="H1393" s="7">
        <f>IF(G1393="","",G1393-TODAY())</f>
        <v/>
      </c>
      <c r="I1393" s="8">
        <f>IF(G1393="","",
IF(G1393&lt;TODAY(),
IF(O1393&gt;0,"Violated","Completed"),
IF(H1393&lt;=7,"Expiring Soon",
"Active")))</f>
        <v/>
      </c>
      <c r="J1393" s="8">
        <f>IF(C1393="","",COUNTIFS(purchase!$C:$C,$C1393,purchase!$E:$E,$E1393,purchase!$G:$G,"&gt;="&amp;$F1393,purchase!$G:$G,"&lt;="&amp;$G1393))</f>
        <v/>
      </c>
      <c r="K1393" s="9">
        <f>IF(COUNTIFS(purchase!$C:$C,$C1393,purchase!$E:$E,$E1393,purchase!$G:$G,"&gt;="&amp;$F1393,purchase!$G:$G,"&lt;="&amp;$G1393)=0,"",_xlfn.MAXIFS(purchase!$G:$G,purchase!$C:$C,$C1393,purchase!$E:$E,$E1393,purchase!$G:$G,"&gt;="&amp;$F1393,purchase!$G:$G,"&lt;="&amp;$G1393))</f>
        <v/>
      </c>
      <c r="L1393" s="4" t="n"/>
      <c r="M1393" s="4" t="n"/>
      <c r="N1393" s="10">
        <f>IF(M1393="","",SUMIFS(purchase!$N:$N,purchase!$C:$C,$C1393,purchase!$E:$E,$E1393,purchase!$G:$G,"&gt;="&amp;$F1393,purchase!$G:$G,"&lt;="&amp;$G1393))</f>
        <v/>
      </c>
      <c r="O1393" s="10">
        <f>IF(M1393="","",M1393-N1393)</f>
        <v/>
      </c>
      <c r="P1393" s="11">
        <f>IF(M1393=0,"",N1393/M1393)</f>
        <v/>
      </c>
      <c r="Q1393" s="12">
        <f>IF(OR(G1393="",O1393=""),"",
IF(AND(G1393&lt;TODAY(),O1393&gt;0),"YES","NO"))</f>
        <v/>
      </c>
      <c r="R1393" s="13" t="n"/>
      <c r="S1393" s="14" t="n"/>
      <c r="T1393" s="15">
        <f>IF(Q1393="YES", IF(R1393="Company",L1393*(1+S1393),IF(R1393="Vendor",L1393*(1-S1393),"")),"")</f>
        <v/>
      </c>
      <c r="U1393" s="15">
        <f>IF(Q1393="YES",O1393*T1393,"")</f>
        <v/>
      </c>
      <c r="V1393" s="16" t="n"/>
      <c r="W1393" s="17">
        <f>IF(Q1393="YES",G1393+V1393,"")</f>
        <v/>
      </c>
      <c r="X1393" s="18">
        <f>IF(Q1393="YES",IF(TODAY()&gt;W1393,"OVERDUE","WITHIN TIME"),"")</f>
        <v/>
      </c>
    </row>
    <row r="1394">
      <c r="A1394" s="3" t="n">
        <v>1390</v>
      </c>
      <c r="B1394" s="4" t="n"/>
      <c r="C1394" s="4" t="n"/>
      <c r="D1394" s="5">
        <f>IF(E1394="NRFC","Natural Rubber Field Coagulam","")</f>
        <v/>
      </c>
      <c r="E1394" s="4" t="n"/>
      <c r="F1394" s="6" t="n"/>
      <c r="G1394" s="6" t="n"/>
      <c r="H1394" s="7">
        <f>IF(G1394="","",G1394-TODAY())</f>
        <v/>
      </c>
      <c r="I1394" s="8">
        <f>IF(G1394="","",
IF(G1394&lt;TODAY(),
IF(O1394&gt;0,"Violated","Completed"),
IF(H1394&lt;=7,"Expiring Soon",
"Active")))</f>
        <v/>
      </c>
      <c r="J1394" s="8">
        <f>IF(C1394="","",COUNTIFS(purchase!$C:$C,$C1394,purchase!$E:$E,$E1394,purchase!$G:$G,"&gt;="&amp;$F1394,purchase!$G:$G,"&lt;="&amp;$G1394))</f>
        <v/>
      </c>
      <c r="K1394" s="9">
        <f>IF(COUNTIFS(purchase!$C:$C,$C1394,purchase!$E:$E,$E1394,purchase!$G:$G,"&gt;="&amp;$F1394,purchase!$G:$G,"&lt;="&amp;$G1394)=0,"",_xlfn.MAXIFS(purchase!$G:$G,purchase!$C:$C,$C1394,purchase!$E:$E,$E1394,purchase!$G:$G,"&gt;="&amp;$F1394,purchase!$G:$G,"&lt;="&amp;$G1394))</f>
        <v/>
      </c>
      <c r="L1394" s="4" t="n"/>
      <c r="M1394" s="4" t="n"/>
      <c r="N1394" s="10">
        <f>IF(M1394="","",SUMIFS(purchase!$N:$N,purchase!$C:$C,$C1394,purchase!$E:$E,$E1394,purchase!$G:$G,"&gt;="&amp;$F1394,purchase!$G:$G,"&lt;="&amp;$G1394))</f>
        <v/>
      </c>
      <c r="O1394" s="10">
        <f>IF(M1394="","",M1394-N1394)</f>
        <v/>
      </c>
      <c r="P1394" s="11">
        <f>IF(M1394=0,"",N1394/M1394)</f>
        <v/>
      </c>
      <c r="Q1394" s="12">
        <f>IF(OR(G1394="",O1394=""),"",
IF(AND(G1394&lt;TODAY(),O1394&gt;0),"YES","NO"))</f>
        <v/>
      </c>
      <c r="R1394" s="13" t="n"/>
      <c r="S1394" s="14" t="n"/>
      <c r="T1394" s="15">
        <f>IF(Q1394="YES", IF(R1394="Company",L1394*(1+S1394),IF(R1394="Vendor",L1394*(1-S1394),"")),"")</f>
        <v/>
      </c>
      <c r="U1394" s="15">
        <f>IF(Q1394="YES",O1394*T1394,"")</f>
        <v/>
      </c>
      <c r="V1394" s="16" t="n"/>
      <c r="W1394" s="17">
        <f>IF(Q1394="YES",G1394+V1394,"")</f>
        <v/>
      </c>
      <c r="X1394" s="18">
        <f>IF(Q1394="YES",IF(TODAY()&gt;W1394,"OVERDUE","WITHIN TIME"),"")</f>
        <v/>
      </c>
    </row>
    <row r="1395">
      <c r="A1395" s="3" t="n">
        <v>1391</v>
      </c>
      <c r="B1395" s="4" t="n"/>
      <c r="C1395" s="4" t="n"/>
      <c r="D1395" s="5">
        <f>IF(E1395="NRFC","Natural Rubber Field Coagulam","")</f>
        <v/>
      </c>
      <c r="E1395" s="4" t="n"/>
      <c r="F1395" s="6" t="n"/>
      <c r="G1395" s="6" t="n"/>
      <c r="H1395" s="7">
        <f>IF(G1395="","",G1395-TODAY())</f>
        <v/>
      </c>
      <c r="I1395" s="8">
        <f>IF(G1395="","",
IF(G1395&lt;TODAY(),
IF(O1395&gt;0,"Violated","Completed"),
IF(H1395&lt;=7,"Expiring Soon",
"Active")))</f>
        <v/>
      </c>
      <c r="J1395" s="8">
        <f>IF(C1395="","",COUNTIFS(purchase!$C:$C,$C1395,purchase!$E:$E,$E1395,purchase!$G:$G,"&gt;="&amp;$F1395,purchase!$G:$G,"&lt;="&amp;$G1395))</f>
        <v/>
      </c>
      <c r="K1395" s="9">
        <f>IF(COUNTIFS(purchase!$C:$C,$C1395,purchase!$E:$E,$E1395,purchase!$G:$G,"&gt;="&amp;$F1395,purchase!$G:$G,"&lt;="&amp;$G1395)=0,"",_xlfn.MAXIFS(purchase!$G:$G,purchase!$C:$C,$C1395,purchase!$E:$E,$E1395,purchase!$G:$G,"&gt;="&amp;$F1395,purchase!$G:$G,"&lt;="&amp;$G1395))</f>
        <v/>
      </c>
      <c r="L1395" s="4" t="n"/>
      <c r="M1395" s="4" t="n"/>
      <c r="N1395" s="10">
        <f>IF(M1395="","",SUMIFS(purchase!$N:$N,purchase!$C:$C,$C1395,purchase!$E:$E,$E1395,purchase!$G:$G,"&gt;="&amp;$F1395,purchase!$G:$G,"&lt;="&amp;$G1395))</f>
        <v/>
      </c>
      <c r="O1395" s="10">
        <f>IF(M1395="","",M1395-N1395)</f>
        <v/>
      </c>
      <c r="P1395" s="11">
        <f>IF(M1395=0,"",N1395/M1395)</f>
        <v/>
      </c>
      <c r="Q1395" s="12">
        <f>IF(OR(G1395="",O1395=""),"",
IF(AND(G1395&lt;TODAY(),O1395&gt;0),"YES","NO"))</f>
        <v/>
      </c>
      <c r="R1395" s="13" t="n"/>
      <c r="S1395" s="14" t="n"/>
      <c r="T1395" s="15">
        <f>IF(Q1395="YES", IF(R1395="Company",L1395*(1+S1395),IF(R1395="Vendor",L1395*(1-S1395),"")),"")</f>
        <v/>
      </c>
      <c r="U1395" s="15">
        <f>IF(Q1395="YES",O1395*T1395,"")</f>
        <v/>
      </c>
      <c r="V1395" s="16" t="n"/>
      <c r="W1395" s="17">
        <f>IF(Q1395="YES",G1395+V1395,"")</f>
        <v/>
      </c>
      <c r="X1395" s="18">
        <f>IF(Q1395="YES",IF(TODAY()&gt;W1395,"OVERDUE","WITHIN TIME"),"")</f>
        <v/>
      </c>
    </row>
    <row r="1396">
      <c r="A1396" s="3" t="n">
        <v>1392</v>
      </c>
      <c r="B1396" s="4" t="n"/>
      <c r="C1396" s="4" t="n"/>
      <c r="D1396" s="5">
        <f>IF(E1396="NRFC","Natural Rubber Field Coagulam","")</f>
        <v/>
      </c>
      <c r="E1396" s="4" t="n"/>
      <c r="F1396" s="6" t="n"/>
      <c r="G1396" s="6" t="n"/>
      <c r="H1396" s="7">
        <f>IF(G1396="","",G1396-TODAY())</f>
        <v/>
      </c>
      <c r="I1396" s="8">
        <f>IF(G1396="","",
IF(G1396&lt;TODAY(),
IF(O1396&gt;0,"Violated","Completed"),
IF(H1396&lt;=7,"Expiring Soon",
"Active")))</f>
        <v/>
      </c>
      <c r="J1396" s="8">
        <f>IF(C1396="","",COUNTIFS(purchase!$C:$C,$C1396,purchase!$E:$E,$E1396,purchase!$G:$G,"&gt;="&amp;$F1396,purchase!$G:$G,"&lt;="&amp;$G1396))</f>
        <v/>
      </c>
      <c r="K1396" s="9">
        <f>IF(COUNTIFS(purchase!$C:$C,$C1396,purchase!$E:$E,$E1396,purchase!$G:$G,"&gt;="&amp;$F1396,purchase!$G:$G,"&lt;="&amp;$G1396)=0,"",_xlfn.MAXIFS(purchase!$G:$G,purchase!$C:$C,$C1396,purchase!$E:$E,$E1396,purchase!$G:$G,"&gt;="&amp;$F1396,purchase!$G:$G,"&lt;="&amp;$G1396))</f>
        <v/>
      </c>
      <c r="L1396" s="4" t="n"/>
      <c r="M1396" s="4" t="n"/>
      <c r="N1396" s="10">
        <f>IF(M1396="","",SUMIFS(purchase!$N:$N,purchase!$C:$C,$C1396,purchase!$E:$E,$E1396,purchase!$G:$G,"&gt;="&amp;$F1396,purchase!$G:$G,"&lt;="&amp;$G1396))</f>
        <v/>
      </c>
      <c r="O1396" s="10">
        <f>IF(M1396="","",M1396-N1396)</f>
        <v/>
      </c>
      <c r="P1396" s="11">
        <f>IF(M1396=0,"",N1396/M1396)</f>
        <v/>
      </c>
      <c r="Q1396" s="12">
        <f>IF(OR(G1396="",O1396=""),"",
IF(AND(G1396&lt;TODAY(),O1396&gt;0),"YES","NO"))</f>
        <v/>
      </c>
      <c r="R1396" s="13" t="n"/>
      <c r="S1396" s="14" t="n"/>
      <c r="T1396" s="15">
        <f>IF(Q1396="YES", IF(R1396="Company",L1396*(1+S1396),IF(R1396="Vendor",L1396*(1-S1396),"")),"")</f>
        <v/>
      </c>
      <c r="U1396" s="15">
        <f>IF(Q1396="YES",O1396*T1396,"")</f>
        <v/>
      </c>
      <c r="V1396" s="16" t="n"/>
      <c r="W1396" s="17">
        <f>IF(Q1396="YES",G1396+V1396,"")</f>
        <v/>
      </c>
      <c r="X1396" s="18">
        <f>IF(Q1396="YES",IF(TODAY()&gt;W1396,"OVERDUE","WITHIN TIME"),"")</f>
        <v/>
      </c>
    </row>
    <row r="1397">
      <c r="A1397" s="3" t="n">
        <v>1393</v>
      </c>
      <c r="B1397" s="4" t="n"/>
      <c r="C1397" s="4" t="n"/>
      <c r="D1397" s="5">
        <f>IF(E1397="NRFC","Natural Rubber Field Coagulam","")</f>
        <v/>
      </c>
      <c r="E1397" s="4" t="n"/>
      <c r="F1397" s="6" t="n"/>
      <c r="G1397" s="6" t="n"/>
      <c r="H1397" s="7">
        <f>IF(G1397="","",G1397-TODAY())</f>
        <v/>
      </c>
      <c r="I1397" s="8">
        <f>IF(G1397="","",
IF(G1397&lt;TODAY(),
IF(O1397&gt;0,"Violated","Completed"),
IF(H1397&lt;=7,"Expiring Soon",
"Active")))</f>
        <v/>
      </c>
      <c r="J1397" s="8">
        <f>IF(C1397="","",COUNTIFS(purchase!$C:$C,$C1397,purchase!$E:$E,$E1397,purchase!$G:$G,"&gt;="&amp;$F1397,purchase!$G:$G,"&lt;="&amp;$G1397))</f>
        <v/>
      </c>
      <c r="K1397" s="9">
        <f>IF(COUNTIFS(purchase!$C:$C,$C1397,purchase!$E:$E,$E1397,purchase!$G:$G,"&gt;="&amp;$F1397,purchase!$G:$G,"&lt;="&amp;$G1397)=0,"",_xlfn.MAXIFS(purchase!$G:$G,purchase!$C:$C,$C1397,purchase!$E:$E,$E1397,purchase!$G:$G,"&gt;="&amp;$F1397,purchase!$G:$G,"&lt;="&amp;$G1397))</f>
        <v/>
      </c>
      <c r="L1397" s="4" t="n"/>
      <c r="M1397" s="4" t="n"/>
      <c r="N1397" s="10">
        <f>IF(M1397="","",SUMIFS(purchase!$N:$N,purchase!$C:$C,$C1397,purchase!$E:$E,$E1397,purchase!$G:$G,"&gt;="&amp;$F1397,purchase!$G:$G,"&lt;="&amp;$G1397))</f>
        <v/>
      </c>
      <c r="O1397" s="10">
        <f>IF(M1397="","",M1397-N1397)</f>
        <v/>
      </c>
      <c r="P1397" s="11">
        <f>IF(M1397=0,"",N1397/M1397)</f>
        <v/>
      </c>
      <c r="Q1397" s="12">
        <f>IF(OR(G1397="",O1397=""),"",
IF(AND(G1397&lt;TODAY(),O1397&gt;0),"YES","NO"))</f>
        <v/>
      </c>
      <c r="R1397" s="13" t="n"/>
      <c r="S1397" s="14" t="n"/>
      <c r="T1397" s="15">
        <f>IF(Q1397="YES", IF(R1397="Company",L1397*(1+S1397),IF(R1397="Vendor",L1397*(1-S1397),"")),"")</f>
        <v/>
      </c>
      <c r="U1397" s="15">
        <f>IF(Q1397="YES",O1397*T1397,"")</f>
        <v/>
      </c>
      <c r="V1397" s="16" t="n"/>
      <c r="W1397" s="17">
        <f>IF(Q1397="YES",G1397+V1397,"")</f>
        <v/>
      </c>
      <c r="X1397" s="18">
        <f>IF(Q1397="YES",IF(TODAY()&gt;W1397,"OVERDUE","WITHIN TIME"),"")</f>
        <v/>
      </c>
    </row>
    <row r="1398">
      <c r="A1398" s="3" t="n">
        <v>1394</v>
      </c>
      <c r="B1398" s="4" t="n"/>
      <c r="C1398" s="4" t="n"/>
      <c r="D1398" s="5">
        <f>IF(E1398="NRFC","Natural Rubber Field Coagulam","")</f>
        <v/>
      </c>
      <c r="E1398" s="4" t="n"/>
      <c r="F1398" s="6" t="n"/>
      <c r="G1398" s="6" t="n"/>
      <c r="H1398" s="7">
        <f>IF(G1398="","",G1398-TODAY())</f>
        <v/>
      </c>
      <c r="I1398" s="8">
        <f>IF(G1398="","",
IF(G1398&lt;TODAY(),
IF(O1398&gt;0,"Violated","Completed"),
IF(H1398&lt;=7,"Expiring Soon",
"Active")))</f>
        <v/>
      </c>
      <c r="J1398" s="8">
        <f>IF(C1398="","",COUNTIFS(purchase!$C:$C,$C1398,purchase!$E:$E,$E1398,purchase!$G:$G,"&gt;="&amp;$F1398,purchase!$G:$G,"&lt;="&amp;$G1398))</f>
        <v/>
      </c>
      <c r="K1398" s="9">
        <f>IF(COUNTIFS(purchase!$C:$C,$C1398,purchase!$E:$E,$E1398,purchase!$G:$G,"&gt;="&amp;$F1398,purchase!$G:$G,"&lt;="&amp;$G1398)=0,"",_xlfn.MAXIFS(purchase!$G:$G,purchase!$C:$C,$C1398,purchase!$E:$E,$E1398,purchase!$G:$G,"&gt;="&amp;$F1398,purchase!$G:$G,"&lt;="&amp;$G1398))</f>
        <v/>
      </c>
      <c r="L1398" s="4" t="n"/>
      <c r="M1398" s="4" t="n"/>
      <c r="N1398" s="10">
        <f>IF(M1398="","",SUMIFS(purchase!$N:$N,purchase!$C:$C,$C1398,purchase!$E:$E,$E1398,purchase!$G:$G,"&gt;="&amp;$F1398,purchase!$G:$G,"&lt;="&amp;$G1398))</f>
        <v/>
      </c>
      <c r="O1398" s="10">
        <f>IF(M1398="","",M1398-N1398)</f>
        <v/>
      </c>
      <c r="P1398" s="11">
        <f>IF(M1398=0,"",N1398/M1398)</f>
        <v/>
      </c>
      <c r="Q1398" s="12">
        <f>IF(OR(G1398="",O1398=""),"",
IF(AND(G1398&lt;TODAY(),O1398&gt;0),"YES","NO"))</f>
        <v/>
      </c>
      <c r="R1398" s="13" t="n"/>
      <c r="S1398" s="14" t="n"/>
      <c r="T1398" s="15">
        <f>IF(Q1398="YES", IF(R1398="Company",L1398*(1+S1398),IF(R1398="Vendor",L1398*(1-S1398),"")),"")</f>
        <v/>
      </c>
      <c r="U1398" s="15">
        <f>IF(Q1398="YES",O1398*T1398,"")</f>
        <v/>
      </c>
      <c r="V1398" s="16" t="n"/>
      <c r="W1398" s="17">
        <f>IF(Q1398="YES",G1398+V1398,"")</f>
        <v/>
      </c>
      <c r="X1398" s="18">
        <f>IF(Q1398="YES",IF(TODAY()&gt;W1398,"OVERDUE","WITHIN TIME"),"")</f>
        <v/>
      </c>
    </row>
    <row r="1399">
      <c r="A1399" s="3" t="n">
        <v>1395</v>
      </c>
      <c r="B1399" s="4" t="n"/>
      <c r="C1399" s="4" t="n"/>
      <c r="D1399" s="5">
        <f>IF(E1399="NRFC","Natural Rubber Field Coagulam","")</f>
        <v/>
      </c>
      <c r="E1399" s="4" t="n"/>
      <c r="F1399" s="6" t="n"/>
      <c r="G1399" s="6" t="n"/>
      <c r="H1399" s="7">
        <f>IF(G1399="","",G1399-TODAY())</f>
        <v/>
      </c>
      <c r="I1399" s="8">
        <f>IF(G1399="","",
IF(G1399&lt;TODAY(),
IF(O1399&gt;0,"Violated","Completed"),
IF(H1399&lt;=7,"Expiring Soon",
"Active")))</f>
        <v/>
      </c>
      <c r="J1399" s="8">
        <f>IF(C1399="","",COUNTIFS(purchase!$C:$C,$C1399,purchase!$E:$E,$E1399,purchase!$G:$G,"&gt;="&amp;$F1399,purchase!$G:$G,"&lt;="&amp;$G1399))</f>
        <v/>
      </c>
      <c r="K1399" s="9">
        <f>IF(COUNTIFS(purchase!$C:$C,$C1399,purchase!$E:$E,$E1399,purchase!$G:$G,"&gt;="&amp;$F1399,purchase!$G:$G,"&lt;="&amp;$G1399)=0,"",_xlfn.MAXIFS(purchase!$G:$G,purchase!$C:$C,$C1399,purchase!$E:$E,$E1399,purchase!$G:$G,"&gt;="&amp;$F1399,purchase!$G:$G,"&lt;="&amp;$G1399))</f>
        <v/>
      </c>
      <c r="L1399" s="4" t="n"/>
      <c r="M1399" s="4" t="n"/>
      <c r="N1399" s="10">
        <f>IF(M1399="","",SUMIFS(purchase!$N:$N,purchase!$C:$C,$C1399,purchase!$E:$E,$E1399,purchase!$G:$G,"&gt;="&amp;$F1399,purchase!$G:$G,"&lt;="&amp;$G1399))</f>
        <v/>
      </c>
      <c r="O1399" s="10">
        <f>IF(M1399="","",M1399-N1399)</f>
        <v/>
      </c>
      <c r="P1399" s="11">
        <f>IF(M1399=0,"",N1399/M1399)</f>
        <v/>
      </c>
      <c r="Q1399" s="12">
        <f>IF(OR(G1399="",O1399=""),"",
IF(AND(G1399&lt;TODAY(),O1399&gt;0),"YES","NO"))</f>
        <v/>
      </c>
      <c r="R1399" s="13" t="n"/>
      <c r="S1399" s="14" t="n"/>
      <c r="T1399" s="15">
        <f>IF(Q1399="YES", IF(R1399="Company",L1399*(1+S1399),IF(R1399="Vendor",L1399*(1-S1399),"")),"")</f>
        <v/>
      </c>
      <c r="U1399" s="15">
        <f>IF(Q1399="YES",O1399*T1399,"")</f>
        <v/>
      </c>
      <c r="V1399" s="16" t="n"/>
      <c r="W1399" s="17">
        <f>IF(Q1399="YES",G1399+V1399,"")</f>
        <v/>
      </c>
      <c r="X1399" s="18">
        <f>IF(Q1399="YES",IF(TODAY()&gt;W1399,"OVERDUE","WITHIN TIME"),"")</f>
        <v/>
      </c>
    </row>
    <row r="1400">
      <c r="A1400" s="3" t="n">
        <v>1396</v>
      </c>
      <c r="B1400" s="4" t="n"/>
      <c r="C1400" s="4" t="n"/>
      <c r="D1400" s="5">
        <f>IF(E1400="NRFC","Natural Rubber Field Coagulam","")</f>
        <v/>
      </c>
      <c r="E1400" s="4" t="n"/>
      <c r="F1400" s="6" t="n"/>
      <c r="G1400" s="6" t="n"/>
      <c r="H1400" s="7">
        <f>IF(G1400="","",G1400-TODAY())</f>
        <v/>
      </c>
      <c r="I1400" s="8">
        <f>IF(G1400="","",
IF(G1400&lt;TODAY(),
IF(O1400&gt;0,"Violated","Completed"),
IF(H1400&lt;=7,"Expiring Soon",
"Active")))</f>
        <v/>
      </c>
      <c r="J1400" s="8">
        <f>IF(C1400="","",COUNTIFS(purchase!$C:$C,$C1400,purchase!$E:$E,$E1400,purchase!$G:$G,"&gt;="&amp;$F1400,purchase!$G:$G,"&lt;="&amp;$G1400))</f>
        <v/>
      </c>
      <c r="K1400" s="9">
        <f>IF(COUNTIFS(purchase!$C:$C,$C1400,purchase!$E:$E,$E1400,purchase!$G:$G,"&gt;="&amp;$F1400,purchase!$G:$G,"&lt;="&amp;$G1400)=0,"",_xlfn.MAXIFS(purchase!$G:$G,purchase!$C:$C,$C1400,purchase!$E:$E,$E1400,purchase!$G:$G,"&gt;="&amp;$F1400,purchase!$G:$G,"&lt;="&amp;$G1400))</f>
        <v/>
      </c>
      <c r="L1400" s="4" t="n"/>
      <c r="M1400" s="4" t="n"/>
      <c r="N1400" s="10">
        <f>IF(M1400="","",SUMIFS(purchase!$N:$N,purchase!$C:$C,$C1400,purchase!$E:$E,$E1400,purchase!$G:$G,"&gt;="&amp;$F1400,purchase!$G:$G,"&lt;="&amp;$G1400))</f>
        <v/>
      </c>
      <c r="O1400" s="10">
        <f>IF(M1400="","",M1400-N1400)</f>
        <v/>
      </c>
      <c r="P1400" s="11">
        <f>IF(M1400=0,"",N1400/M1400)</f>
        <v/>
      </c>
      <c r="Q1400" s="12">
        <f>IF(OR(G1400="",O1400=""),"",
IF(AND(G1400&lt;TODAY(),O1400&gt;0),"YES","NO"))</f>
        <v/>
      </c>
      <c r="R1400" s="13" t="n"/>
      <c r="S1400" s="14" t="n"/>
      <c r="T1400" s="15">
        <f>IF(Q1400="YES", IF(R1400="Company",L1400*(1+S1400),IF(R1400="Vendor",L1400*(1-S1400),"")),"")</f>
        <v/>
      </c>
      <c r="U1400" s="15">
        <f>IF(Q1400="YES",O1400*T1400,"")</f>
        <v/>
      </c>
      <c r="V1400" s="16" t="n"/>
      <c r="W1400" s="17">
        <f>IF(Q1400="YES",G1400+V1400,"")</f>
        <v/>
      </c>
      <c r="X1400" s="18">
        <f>IF(Q1400="YES",IF(TODAY()&gt;W1400,"OVERDUE","WITHIN TIME"),"")</f>
        <v/>
      </c>
    </row>
    <row r="1401">
      <c r="A1401" s="3" t="n">
        <v>1397</v>
      </c>
      <c r="B1401" s="4" t="n"/>
      <c r="C1401" s="4" t="n"/>
      <c r="D1401" s="5">
        <f>IF(E1401="NRFC","Natural Rubber Field Coagulam","")</f>
        <v/>
      </c>
      <c r="E1401" s="4" t="n"/>
      <c r="F1401" s="6" t="n"/>
      <c r="G1401" s="6" t="n"/>
      <c r="H1401" s="7">
        <f>IF(G1401="","",G1401-TODAY())</f>
        <v/>
      </c>
      <c r="I1401" s="8">
        <f>IF(G1401="","",
IF(G1401&lt;TODAY(),
IF(O1401&gt;0,"Violated","Completed"),
IF(H1401&lt;=7,"Expiring Soon",
"Active")))</f>
        <v/>
      </c>
      <c r="J1401" s="8">
        <f>IF(C1401="","",COUNTIFS(purchase!$C:$C,$C1401,purchase!$E:$E,$E1401,purchase!$G:$G,"&gt;="&amp;$F1401,purchase!$G:$G,"&lt;="&amp;$G1401))</f>
        <v/>
      </c>
      <c r="K1401" s="9">
        <f>IF(COUNTIFS(purchase!$C:$C,$C1401,purchase!$E:$E,$E1401,purchase!$G:$G,"&gt;="&amp;$F1401,purchase!$G:$G,"&lt;="&amp;$G1401)=0,"",_xlfn.MAXIFS(purchase!$G:$G,purchase!$C:$C,$C1401,purchase!$E:$E,$E1401,purchase!$G:$G,"&gt;="&amp;$F1401,purchase!$G:$G,"&lt;="&amp;$G1401))</f>
        <v/>
      </c>
      <c r="L1401" s="4" t="n"/>
      <c r="M1401" s="4" t="n"/>
      <c r="N1401" s="10">
        <f>IF(M1401="","",SUMIFS(purchase!$N:$N,purchase!$C:$C,$C1401,purchase!$E:$E,$E1401,purchase!$G:$G,"&gt;="&amp;$F1401,purchase!$G:$G,"&lt;="&amp;$G1401))</f>
        <v/>
      </c>
      <c r="O1401" s="10">
        <f>IF(M1401="","",M1401-N1401)</f>
        <v/>
      </c>
      <c r="P1401" s="11">
        <f>IF(M1401=0,"",N1401/M1401)</f>
        <v/>
      </c>
      <c r="Q1401" s="12">
        <f>IF(OR(G1401="",O1401=""),"",
IF(AND(G1401&lt;TODAY(),O1401&gt;0),"YES","NO"))</f>
        <v/>
      </c>
      <c r="R1401" s="13" t="n"/>
      <c r="S1401" s="14" t="n"/>
      <c r="T1401" s="15">
        <f>IF(Q1401="YES", IF(R1401="Company",L1401*(1+S1401),IF(R1401="Vendor",L1401*(1-S1401),"")),"")</f>
        <v/>
      </c>
      <c r="U1401" s="15">
        <f>IF(Q1401="YES",O1401*T1401,"")</f>
        <v/>
      </c>
      <c r="V1401" s="16" t="n"/>
      <c r="W1401" s="17">
        <f>IF(Q1401="YES",G1401+V1401,"")</f>
        <v/>
      </c>
      <c r="X1401" s="18">
        <f>IF(Q1401="YES",IF(TODAY()&gt;W1401,"OVERDUE","WITHIN TIME"),"")</f>
        <v/>
      </c>
    </row>
    <row r="1402">
      <c r="A1402" s="3" t="n">
        <v>1398</v>
      </c>
      <c r="B1402" s="4" t="n"/>
      <c r="C1402" s="4" t="n"/>
      <c r="D1402" s="5">
        <f>IF(E1402="NRFC","Natural Rubber Field Coagulam","")</f>
        <v/>
      </c>
      <c r="E1402" s="4" t="n"/>
      <c r="F1402" s="6" t="n"/>
      <c r="G1402" s="6" t="n"/>
      <c r="H1402" s="7">
        <f>IF(G1402="","",G1402-TODAY())</f>
        <v/>
      </c>
      <c r="I1402" s="8">
        <f>IF(G1402="","",
IF(G1402&lt;TODAY(),
IF(O1402&gt;0,"Violated","Completed"),
IF(H1402&lt;=7,"Expiring Soon",
"Active")))</f>
        <v/>
      </c>
      <c r="J1402" s="8">
        <f>IF(C1402="","",COUNTIFS(purchase!$C:$C,$C1402,purchase!$E:$E,$E1402,purchase!$G:$G,"&gt;="&amp;$F1402,purchase!$G:$G,"&lt;="&amp;$G1402))</f>
        <v/>
      </c>
      <c r="K1402" s="9">
        <f>IF(COUNTIFS(purchase!$C:$C,$C1402,purchase!$E:$E,$E1402,purchase!$G:$G,"&gt;="&amp;$F1402,purchase!$G:$G,"&lt;="&amp;$G1402)=0,"",_xlfn.MAXIFS(purchase!$G:$G,purchase!$C:$C,$C1402,purchase!$E:$E,$E1402,purchase!$G:$G,"&gt;="&amp;$F1402,purchase!$G:$G,"&lt;="&amp;$G1402))</f>
        <v/>
      </c>
      <c r="L1402" s="4" t="n"/>
      <c r="M1402" s="4" t="n"/>
      <c r="N1402" s="10">
        <f>IF(M1402="","",SUMIFS(purchase!$N:$N,purchase!$C:$C,$C1402,purchase!$E:$E,$E1402,purchase!$G:$G,"&gt;="&amp;$F1402,purchase!$G:$G,"&lt;="&amp;$G1402))</f>
        <v/>
      </c>
      <c r="O1402" s="10">
        <f>IF(M1402="","",M1402-N1402)</f>
        <v/>
      </c>
      <c r="P1402" s="11">
        <f>IF(M1402=0,"",N1402/M1402)</f>
        <v/>
      </c>
      <c r="Q1402" s="12">
        <f>IF(OR(G1402="",O1402=""),"",
IF(AND(G1402&lt;TODAY(),O1402&gt;0),"YES","NO"))</f>
        <v/>
      </c>
      <c r="R1402" s="13" t="n"/>
      <c r="S1402" s="14" t="n"/>
      <c r="T1402" s="15">
        <f>IF(Q1402="YES", IF(R1402="Company",L1402*(1+S1402),IF(R1402="Vendor",L1402*(1-S1402),"")),"")</f>
        <v/>
      </c>
      <c r="U1402" s="15">
        <f>IF(Q1402="YES",O1402*T1402,"")</f>
        <v/>
      </c>
      <c r="V1402" s="16" t="n"/>
      <c r="W1402" s="17">
        <f>IF(Q1402="YES",G1402+V1402,"")</f>
        <v/>
      </c>
      <c r="X1402" s="18">
        <f>IF(Q1402="YES",IF(TODAY()&gt;W1402,"OVERDUE","WITHIN TIME"),"")</f>
        <v/>
      </c>
    </row>
    <row r="1403">
      <c r="A1403" s="3" t="n">
        <v>1399</v>
      </c>
      <c r="B1403" s="4" t="n"/>
      <c r="C1403" s="4" t="n"/>
      <c r="D1403" s="5">
        <f>IF(E1403="NRFC","Natural Rubber Field Coagulam","")</f>
        <v/>
      </c>
      <c r="E1403" s="4" t="n"/>
      <c r="F1403" s="6" t="n"/>
      <c r="G1403" s="6" t="n"/>
      <c r="H1403" s="7">
        <f>IF(G1403="","",G1403-TODAY())</f>
        <v/>
      </c>
      <c r="I1403" s="8">
        <f>IF(G1403="","",
IF(G1403&lt;TODAY(),
IF(O1403&gt;0,"Violated","Completed"),
IF(H1403&lt;=7,"Expiring Soon",
"Active")))</f>
        <v/>
      </c>
      <c r="J1403" s="8">
        <f>IF(C1403="","",COUNTIFS(purchase!$C:$C,$C1403,purchase!$E:$E,$E1403,purchase!$G:$G,"&gt;="&amp;$F1403,purchase!$G:$G,"&lt;="&amp;$G1403))</f>
        <v/>
      </c>
      <c r="K1403" s="9">
        <f>IF(COUNTIFS(purchase!$C:$C,$C1403,purchase!$E:$E,$E1403,purchase!$G:$G,"&gt;="&amp;$F1403,purchase!$G:$G,"&lt;="&amp;$G1403)=0,"",_xlfn.MAXIFS(purchase!$G:$G,purchase!$C:$C,$C1403,purchase!$E:$E,$E1403,purchase!$G:$G,"&gt;="&amp;$F1403,purchase!$G:$G,"&lt;="&amp;$G1403))</f>
        <v/>
      </c>
      <c r="L1403" s="4" t="n"/>
      <c r="M1403" s="4" t="n"/>
      <c r="N1403" s="10">
        <f>IF(M1403="","",SUMIFS(purchase!$N:$N,purchase!$C:$C,$C1403,purchase!$E:$E,$E1403,purchase!$G:$G,"&gt;="&amp;$F1403,purchase!$G:$G,"&lt;="&amp;$G1403))</f>
        <v/>
      </c>
      <c r="O1403" s="10">
        <f>IF(M1403="","",M1403-N1403)</f>
        <v/>
      </c>
      <c r="P1403" s="11">
        <f>IF(M1403=0,"",N1403/M1403)</f>
        <v/>
      </c>
      <c r="Q1403" s="12">
        <f>IF(OR(G1403="",O1403=""),"",
IF(AND(G1403&lt;TODAY(),O1403&gt;0),"YES","NO"))</f>
        <v/>
      </c>
      <c r="R1403" s="13" t="n"/>
      <c r="S1403" s="14" t="n"/>
      <c r="T1403" s="15">
        <f>IF(Q1403="YES", IF(R1403="Company",L1403*(1+S1403),IF(R1403="Vendor",L1403*(1-S1403),"")),"")</f>
        <v/>
      </c>
      <c r="U1403" s="15">
        <f>IF(Q1403="YES",O1403*T1403,"")</f>
        <v/>
      </c>
      <c r="V1403" s="16" t="n"/>
      <c r="W1403" s="17">
        <f>IF(Q1403="YES",G1403+V1403,"")</f>
        <v/>
      </c>
      <c r="X1403" s="18">
        <f>IF(Q1403="YES",IF(TODAY()&gt;W1403,"OVERDUE","WITHIN TIME"),"")</f>
        <v/>
      </c>
    </row>
    <row r="1404">
      <c r="A1404" s="3" t="n">
        <v>1400</v>
      </c>
      <c r="B1404" s="4" t="n"/>
      <c r="C1404" s="4" t="n"/>
      <c r="D1404" s="5">
        <f>IF(E1404="NRFC","Natural Rubber Field Coagulam","")</f>
        <v/>
      </c>
      <c r="E1404" s="4" t="n"/>
      <c r="F1404" s="6" t="n"/>
      <c r="G1404" s="6" t="n"/>
      <c r="H1404" s="7">
        <f>IF(G1404="","",G1404-TODAY())</f>
        <v/>
      </c>
      <c r="I1404" s="8">
        <f>IF(G1404="","",
IF(G1404&lt;TODAY(),
IF(O1404&gt;0,"Violated","Completed"),
IF(H1404&lt;=7,"Expiring Soon",
"Active")))</f>
        <v/>
      </c>
      <c r="J1404" s="8">
        <f>IF(C1404="","",COUNTIFS(purchase!$C:$C,$C1404,purchase!$E:$E,$E1404,purchase!$G:$G,"&gt;="&amp;$F1404,purchase!$G:$G,"&lt;="&amp;$G1404))</f>
        <v/>
      </c>
      <c r="K1404" s="9">
        <f>IF(COUNTIFS(purchase!$C:$C,$C1404,purchase!$E:$E,$E1404,purchase!$G:$G,"&gt;="&amp;$F1404,purchase!$G:$G,"&lt;="&amp;$G1404)=0,"",_xlfn.MAXIFS(purchase!$G:$G,purchase!$C:$C,$C1404,purchase!$E:$E,$E1404,purchase!$G:$G,"&gt;="&amp;$F1404,purchase!$G:$G,"&lt;="&amp;$G1404))</f>
        <v/>
      </c>
      <c r="L1404" s="4" t="n"/>
      <c r="M1404" s="4" t="n"/>
      <c r="N1404" s="10">
        <f>IF(M1404="","",SUMIFS(purchase!$N:$N,purchase!$C:$C,$C1404,purchase!$E:$E,$E1404,purchase!$G:$G,"&gt;="&amp;$F1404,purchase!$G:$G,"&lt;="&amp;$G1404))</f>
        <v/>
      </c>
      <c r="O1404" s="10">
        <f>IF(M1404="","",M1404-N1404)</f>
        <v/>
      </c>
      <c r="P1404" s="11">
        <f>IF(M1404=0,"",N1404/M1404)</f>
        <v/>
      </c>
      <c r="Q1404" s="12">
        <f>IF(OR(G1404="",O1404=""),"",
IF(AND(G1404&lt;TODAY(),O1404&gt;0),"YES","NO"))</f>
        <v/>
      </c>
      <c r="R1404" s="13" t="n"/>
      <c r="S1404" s="14" t="n"/>
      <c r="T1404" s="15">
        <f>IF(Q1404="YES", IF(R1404="Company",L1404*(1+S1404),IF(R1404="Vendor",L1404*(1-S1404),"")),"")</f>
        <v/>
      </c>
      <c r="U1404" s="15">
        <f>IF(Q1404="YES",O1404*T1404,"")</f>
        <v/>
      </c>
      <c r="V1404" s="16" t="n"/>
      <c r="W1404" s="17">
        <f>IF(Q1404="YES",G1404+V1404,"")</f>
        <v/>
      </c>
      <c r="X1404" s="18">
        <f>IF(Q1404="YES",IF(TODAY()&gt;W1404,"OVERDUE","WITHIN TIME"),"")</f>
        <v/>
      </c>
    </row>
    <row r="1405">
      <c r="A1405" s="3" t="n">
        <v>1401</v>
      </c>
      <c r="B1405" s="4" t="n"/>
      <c r="C1405" s="4" t="n"/>
      <c r="D1405" s="5">
        <f>IF(E1405="NRFC","Natural Rubber Field Coagulam","")</f>
        <v/>
      </c>
      <c r="E1405" s="4" t="n"/>
      <c r="F1405" s="6" t="n"/>
      <c r="G1405" s="6" t="n"/>
      <c r="H1405" s="7">
        <f>IF(G1405="","",G1405-TODAY())</f>
        <v/>
      </c>
      <c r="I1405" s="8">
        <f>IF(G1405="","",
IF(G1405&lt;TODAY(),
IF(O1405&gt;0,"Violated","Completed"),
IF(H1405&lt;=7,"Expiring Soon",
"Active")))</f>
        <v/>
      </c>
      <c r="J1405" s="8">
        <f>IF(C1405="","",COUNTIFS(purchase!$C:$C,$C1405,purchase!$E:$E,$E1405,purchase!$G:$G,"&gt;="&amp;$F1405,purchase!$G:$G,"&lt;="&amp;$G1405))</f>
        <v/>
      </c>
      <c r="K1405" s="9">
        <f>IF(COUNTIFS(purchase!$C:$C,$C1405,purchase!$E:$E,$E1405,purchase!$G:$G,"&gt;="&amp;$F1405,purchase!$G:$G,"&lt;="&amp;$G1405)=0,"",_xlfn.MAXIFS(purchase!$G:$G,purchase!$C:$C,$C1405,purchase!$E:$E,$E1405,purchase!$G:$G,"&gt;="&amp;$F1405,purchase!$G:$G,"&lt;="&amp;$G1405))</f>
        <v/>
      </c>
      <c r="L1405" s="4" t="n"/>
      <c r="M1405" s="4" t="n"/>
      <c r="N1405" s="10">
        <f>IF(M1405="","",SUMIFS(purchase!$N:$N,purchase!$C:$C,$C1405,purchase!$E:$E,$E1405,purchase!$G:$G,"&gt;="&amp;$F1405,purchase!$G:$G,"&lt;="&amp;$G1405))</f>
        <v/>
      </c>
      <c r="O1405" s="10">
        <f>IF(M1405="","",M1405-N1405)</f>
        <v/>
      </c>
      <c r="P1405" s="11">
        <f>IF(M1405=0,"",N1405/M1405)</f>
        <v/>
      </c>
      <c r="Q1405" s="12">
        <f>IF(OR(G1405="",O1405=""),"",
IF(AND(G1405&lt;TODAY(),O1405&gt;0),"YES","NO"))</f>
        <v/>
      </c>
      <c r="R1405" s="13" t="n"/>
      <c r="S1405" s="14" t="n"/>
      <c r="T1405" s="15">
        <f>IF(Q1405="YES", IF(R1405="Company",L1405*(1+S1405),IF(R1405="Vendor",L1405*(1-S1405),"")),"")</f>
        <v/>
      </c>
      <c r="U1405" s="15">
        <f>IF(Q1405="YES",O1405*T1405,"")</f>
        <v/>
      </c>
      <c r="V1405" s="16" t="n"/>
      <c r="W1405" s="17">
        <f>IF(Q1405="YES",G1405+V1405,"")</f>
        <v/>
      </c>
      <c r="X1405" s="18">
        <f>IF(Q1405="YES",IF(TODAY()&gt;W1405,"OVERDUE","WITHIN TIME"),"")</f>
        <v/>
      </c>
    </row>
    <row r="1406">
      <c r="A1406" s="3" t="n">
        <v>1402</v>
      </c>
      <c r="B1406" s="4" t="n"/>
      <c r="C1406" s="4" t="n"/>
      <c r="D1406" s="5">
        <f>IF(E1406="NRFC","Natural Rubber Field Coagulam","")</f>
        <v/>
      </c>
      <c r="E1406" s="4" t="n"/>
      <c r="F1406" s="6" t="n"/>
      <c r="G1406" s="6" t="n"/>
      <c r="H1406" s="7">
        <f>IF(G1406="","",G1406-TODAY())</f>
        <v/>
      </c>
      <c r="I1406" s="8">
        <f>IF(G1406="","",
IF(G1406&lt;TODAY(),
IF(O1406&gt;0,"Violated","Completed"),
IF(H1406&lt;=7,"Expiring Soon",
"Active")))</f>
        <v/>
      </c>
      <c r="J1406" s="8">
        <f>IF(C1406="","",COUNTIFS(purchase!$C:$C,$C1406,purchase!$E:$E,$E1406,purchase!$G:$G,"&gt;="&amp;$F1406,purchase!$G:$G,"&lt;="&amp;$G1406))</f>
        <v/>
      </c>
      <c r="K1406" s="9">
        <f>IF(COUNTIFS(purchase!$C:$C,$C1406,purchase!$E:$E,$E1406,purchase!$G:$G,"&gt;="&amp;$F1406,purchase!$G:$G,"&lt;="&amp;$G1406)=0,"",_xlfn.MAXIFS(purchase!$G:$G,purchase!$C:$C,$C1406,purchase!$E:$E,$E1406,purchase!$G:$G,"&gt;="&amp;$F1406,purchase!$G:$G,"&lt;="&amp;$G1406))</f>
        <v/>
      </c>
      <c r="L1406" s="4" t="n"/>
      <c r="M1406" s="4" t="n"/>
      <c r="N1406" s="10">
        <f>IF(M1406="","",SUMIFS(purchase!$N:$N,purchase!$C:$C,$C1406,purchase!$E:$E,$E1406,purchase!$G:$G,"&gt;="&amp;$F1406,purchase!$G:$G,"&lt;="&amp;$G1406))</f>
        <v/>
      </c>
      <c r="O1406" s="10">
        <f>IF(M1406="","",M1406-N1406)</f>
        <v/>
      </c>
      <c r="P1406" s="11">
        <f>IF(M1406=0,"",N1406/M1406)</f>
        <v/>
      </c>
      <c r="Q1406" s="12">
        <f>IF(OR(G1406="",O1406=""),"",
IF(AND(G1406&lt;TODAY(),O1406&gt;0),"YES","NO"))</f>
        <v/>
      </c>
      <c r="R1406" s="13" t="n"/>
      <c r="S1406" s="14" t="n"/>
      <c r="T1406" s="15">
        <f>IF(Q1406="YES", IF(R1406="Company",L1406*(1+S1406),IF(R1406="Vendor",L1406*(1-S1406),"")),"")</f>
        <v/>
      </c>
      <c r="U1406" s="15">
        <f>IF(Q1406="YES",O1406*T1406,"")</f>
        <v/>
      </c>
      <c r="V1406" s="16" t="n"/>
      <c r="W1406" s="17">
        <f>IF(Q1406="YES",G1406+V1406,"")</f>
        <v/>
      </c>
      <c r="X1406" s="18">
        <f>IF(Q1406="YES",IF(TODAY()&gt;W1406,"OVERDUE","WITHIN TIME"),"")</f>
        <v/>
      </c>
    </row>
    <row r="1407">
      <c r="A1407" s="3" t="n">
        <v>1403</v>
      </c>
      <c r="B1407" s="4" t="n"/>
      <c r="C1407" s="4" t="n"/>
      <c r="D1407" s="5">
        <f>IF(E1407="NRFC","Natural Rubber Field Coagulam","")</f>
        <v/>
      </c>
      <c r="E1407" s="4" t="n"/>
      <c r="F1407" s="6" t="n"/>
      <c r="G1407" s="6" t="n"/>
      <c r="H1407" s="7">
        <f>IF(G1407="","",G1407-TODAY())</f>
        <v/>
      </c>
      <c r="I1407" s="8">
        <f>IF(G1407="","",
IF(G1407&lt;TODAY(),
IF(O1407&gt;0,"Violated","Completed"),
IF(H1407&lt;=7,"Expiring Soon",
"Active")))</f>
        <v/>
      </c>
      <c r="J1407" s="8">
        <f>IF(C1407="","",COUNTIFS(purchase!$C:$C,$C1407,purchase!$E:$E,$E1407,purchase!$G:$G,"&gt;="&amp;$F1407,purchase!$G:$G,"&lt;="&amp;$G1407))</f>
        <v/>
      </c>
      <c r="K1407" s="9">
        <f>IF(COUNTIFS(purchase!$C:$C,$C1407,purchase!$E:$E,$E1407,purchase!$G:$G,"&gt;="&amp;$F1407,purchase!$G:$G,"&lt;="&amp;$G1407)=0,"",_xlfn.MAXIFS(purchase!$G:$G,purchase!$C:$C,$C1407,purchase!$E:$E,$E1407,purchase!$G:$G,"&gt;="&amp;$F1407,purchase!$G:$G,"&lt;="&amp;$G1407))</f>
        <v/>
      </c>
      <c r="L1407" s="4" t="n"/>
      <c r="M1407" s="4" t="n"/>
      <c r="N1407" s="10">
        <f>IF(M1407="","",SUMIFS(purchase!$N:$N,purchase!$C:$C,$C1407,purchase!$E:$E,$E1407,purchase!$G:$G,"&gt;="&amp;$F1407,purchase!$G:$G,"&lt;="&amp;$G1407))</f>
        <v/>
      </c>
      <c r="O1407" s="10">
        <f>IF(M1407="","",M1407-N1407)</f>
        <v/>
      </c>
      <c r="P1407" s="11">
        <f>IF(M1407=0,"",N1407/M1407)</f>
        <v/>
      </c>
      <c r="Q1407" s="12">
        <f>IF(OR(G1407="",O1407=""),"",
IF(AND(G1407&lt;TODAY(),O1407&gt;0),"YES","NO"))</f>
        <v/>
      </c>
      <c r="R1407" s="13" t="n"/>
      <c r="S1407" s="14" t="n"/>
      <c r="T1407" s="15">
        <f>IF(Q1407="YES", IF(R1407="Company",L1407*(1+S1407),IF(R1407="Vendor",L1407*(1-S1407),"")),"")</f>
        <v/>
      </c>
      <c r="U1407" s="15">
        <f>IF(Q1407="YES",O1407*T1407,"")</f>
        <v/>
      </c>
      <c r="V1407" s="16" t="n"/>
      <c r="W1407" s="17">
        <f>IF(Q1407="YES",G1407+V1407,"")</f>
        <v/>
      </c>
      <c r="X1407" s="18">
        <f>IF(Q1407="YES",IF(TODAY()&gt;W1407,"OVERDUE","WITHIN TIME"),"")</f>
        <v/>
      </c>
    </row>
    <row r="1408">
      <c r="A1408" s="3" t="n">
        <v>1404</v>
      </c>
      <c r="B1408" s="4" t="n"/>
      <c r="C1408" s="4" t="n"/>
      <c r="D1408" s="5">
        <f>IF(E1408="NRFC","Natural Rubber Field Coagulam","")</f>
        <v/>
      </c>
      <c r="E1408" s="4" t="n"/>
      <c r="F1408" s="6" t="n"/>
      <c r="G1408" s="6" t="n"/>
      <c r="H1408" s="7">
        <f>IF(G1408="","",G1408-TODAY())</f>
        <v/>
      </c>
      <c r="I1408" s="8">
        <f>IF(G1408="","",
IF(G1408&lt;TODAY(),
IF(O1408&gt;0,"Violated","Completed"),
IF(H1408&lt;=7,"Expiring Soon",
"Active")))</f>
        <v/>
      </c>
      <c r="J1408" s="8">
        <f>IF(C1408="","",COUNTIFS(purchase!$C:$C,$C1408,purchase!$E:$E,$E1408,purchase!$G:$G,"&gt;="&amp;$F1408,purchase!$G:$G,"&lt;="&amp;$G1408))</f>
        <v/>
      </c>
      <c r="K1408" s="9">
        <f>IF(COUNTIFS(purchase!$C:$C,$C1408,purchase!$E:$E,$E1408,purchase!$G:$G,"&gt;="&amp;$F1408,purchase!$G:$G,"&lt;="&amp;$G1408)=0,"",_xlfn.MAXIFS(purchase!$G:$G,purchase!$C:$C,$C1408,purchase!$E:$E,$E1408,purchase!$G:$G,"&gt;="&amp;$F1408,purchase!$G:$G,"&lt;="&amp;$G1408))</f>
        <v/>
      </c>
      <c r="L1408" s="4" t="n"/>
      <c r="M1408" s="4" t="n"/>
      <c r="N1408" s="10">
        <f>IF(M1408="","",SUMIFS(purchase!$N:$N,purchase!$C:$C,$C1408,purchase!$E:$E,$E1408,purchase!$G:$G,"&gt;="&amp;$F1408,purchase!$G:$G,"&lt;="&amp;$G1408))</f>
        <v/>
      </c>
      <c r="O1408" s="10">
        <f>IF(M1408="","",M1408-N1408)</f>
        <v/>
      </c>
      <c r="P1408" s="11">
        <f>IF(M1408=0,"",N1408/M1408)</f>
        <v/>
      </c>
      <c r="Q1408" s="12">
        <f>IF(OR(G1408="",O1408=""),"",
IF(AND(G1408&lt;TODAY(),O1408&gt;0),"YES","NO"))</f>
        <v/>
      </c>
      <c r="R1408" s="13" t="n"/>
      <c r="S1408" s="14" t="n"/>
      <c r="T1408" s="15">
        <f>IF(Q1408="YES", IF(R1408="Company",L1408*(1+S1408),IF(R1408="Vendor",L1408*(1-S1408),"")),"")</f>
        <v/>
      </c>
      <c r="U1408" s="15">
        <f>IF(Q1408="YES",O1408*T1408,"")</f>
        <v/>
      </c>
      <c r="V1408" s="16" t="n"/>
      <c r="W1408" s="17">
        <f>IF(Q1408="YES",G1408+V1408,"")</f>
        <v/>
      </c>
      <c r="X1408" s="18">
        <f>IF(Q1408="YES",IF(TODAY()&gt;W1408,"OVERDUE","WITHIN TIME"),"")</f>
        <v/>
      </c>
    </row>
    <row r="1409">
      <c r="A1409" s="3" t="n">
        <v>1405</v>
      </c>
      <c r="B1409" s="4" t="n"/>
      <c r="C1409" s="4" t="n"/>
      <c r="D1409" s="5">
        <f>IF(E1409="NRFC","Natural Rubber Field Coagulam","")</f>
        <v/>
      </c>
      <c r="E1409" s="4" t="n"/>
      <c r="F1409" s="6" t="n"/>
      <c r="G1409" s="6" t="n"/>
      <c r="H1409" s="7">
        <f>IF(G1409="","",G1409-TODAY())</f>
        <v/>
      </c>
      <c r="I1409" s="8">
        <f>IF(G1409="","",
IF(G1409&lt;TODAY(),
IF(O1409&gt;0,"Violated","Completed"),
IF(H1409&lt;=7,"Expiring Soon",
"Active")))</f>
        <v/>
      </c>
      <c r="J1409" s="8">
        <f>IF(C1409="","",COUNTIFS(purchase!$C:$C,$C1409,purchase!$E:$E,$E1409,purchase!$G:$G,"&gt;="&amp;$F1409,purchase!$G:$G,"&lt;="&amp;$G1409))</f>
        <v/>
      </c>
      <c r="K1409" s="9">
        <f>IF(COUNTIFS(purchase!$C:$C,$C1409,purchase!$E:$E,$E1409,purchase!$G:$G,"&gt;="&amp;$F1409,purchase!$G:$G,"&lt;="&amp;$G1409)=0,"",_xlfn.MAXIFS(purchase!$G:$G,purchase!$C:$C,$C1409,purchase!$E:$E,$E1409,purchase!$G:$G,"&gt;="&amp;$F1409,purchase!$G:$G,"&lt;="&amp;$G1409))</f>
        <v/>
      </c>
      <c r="L1409" s="4" t="n"/>
      <c r="M1409" s="4" t="n"/>
      <c r="N1409" s="10">
        <f>IF(M1409="","",SUMIFS(purchase!$N:$N,purchase!$C:$C,$C1409,purchase!$E:$E,$E1409,purchase!$G:$G,"&gt;="&amp;$F1409,purchase!$G:$G,"&lt;="&amp;$G1409))</f>
        <v/>
      </c>
      <c r="O1409" s="10">
        <f>IF(M1409="","",M1409-N1409)</f>
        <v/>
      </c>
      <c r="P1409" s="11">
        <f>IF(M1409=0,"",N1409/M1409)</f>
        <v/>
      </c>
      <c r="Q1409" s="12">
        <f>IF(OR(G1409="",O1409=""),"",
IF(AND(G1409&lt;TODAY(),O1409&gt;0),"YES","NO"))</f>
        <v/>
      </c>
      <c r="R1409" s="13" t="n"/>
      <c r="S1409" s="14" t="n"/>
      <c r="T1409" s="15">
        <f>IF(Q1409="YES", IF(R1409="Company",L1409*(1+S1409),IF(R1409="Vendor",L1409*(1-S1409),"")),"")</f>
        <v/>
      </c>
      <c r="U1409" s="15">
        <f>IF(Q1409="YES",O1409*T1409,"")</f>
        <v/>
      </c>
      <c r="V1409" s="16" t="n"/>
      <c r="W1409" s="17">
        <f>IF(Q1409="YES",G1409+V1409,"")</f>
        <v/>
      </c>
      <c r="X1409" s="18">
        <f>IF(Q1409="YES",IF(TODAY()&gt;W1409,"OVERDUE","WITHIN TIME"),"")</f>
        <v/>
      </c>
    </row>
    <row r="1410">
      <c r="A1410" s="3" t="n">
        <v>1406</v>
      </c>
      <c r="B1410" s="4" t="n"/>
      <c r="C1410" s="4" t="n"/>
      <c r="D1410" s="5">
        <f>IF(E1410="NRFC","Natural Rubber Field Coagulam","")</f>
        <v/>
      </c>
      <c r="E1410" s="4" t="n"/>
      <c r="F1410" s="6" t="n"/>
      <c r="G1410" s="6" t="n"/>
      <c r="H1410" s="7">
        <f>IF(G1410="","",G1410-TODAY())</f>
        <v/>
      </c>
      <c r="I1410" s="8">
        <f>IF(G1410="","",
IF(G1410&lt;TODAY(),
IF(O1410&gt;0,"Violated","Completed"),
IF(H1410&lt;=7,"Expiring Soon",
"Active")))</f>
        <v/>
      </c>
      <c r="J1410" s="8">
        <f>IF(C1410="","",COUNTIFS(purchase!$C:$C,$C1410,purchase!$E:$E,$E1410,purchase!$G:$G,"&gt;="&amp;$F1410,purchase!$G:$G,"&lt;="&amp;$G1410))</f>
        <v/>
      </c>
      <c r="K1410" s="9">
        <f>IF(COUNTIFS(purchase!$C:$C,$C1410,purchase!$E:$E,$E1410,purchase!$G:$G,"&gt;="&amp;$F1410,purchase!$G:$G,"&lt;="&amp;$G1410)=0,"",_xlfn.MAXIFS(purchase!$G:$G,purchase!$C:$C,$C1410,purchase!$E:$E,$E1410,purchase!$G:$G,"&gt;="&amp;$F1410,purchase!$G:$G,"&lt;="&amp;$G1410))</f>
        <v/>
      </c>
      <c r="L1410" s="4" t="n"/>
      <c r="M1410" s="4" t="n"/>
      <c r="N1410" s="10">
        <f>IF(M1410="","",SUMIFS(purchase!$N:$N,purchase!$C:$C,$C1410,purchase!$E:$E,$E1410,purchase!$G:$G,"&gt;="&amp;$F1410,purchase!$G:$G,"&lt;="&amp;$G1410))</f>
        <v/>
      </c>
      <c r="O1410" s="10">
        <f>IF(M1410="","",M1410-N1410)</f>
        <v/>
      </c>
      <c r="P1410" s="11">
        <f>IF(M1410=0,"",N1410/M1410)</f>
        <v/>
      </c>
      <c r="Q1410" s="12">
        <f>IF(OR(G1410="",O1410=""),"",
IF(AND(G1410&lt;TODAY(),O1410&gt;0),"YES","NO"))</f>
        <v/>
      </c>
      <c r="R1410" s="13" t="n"/>
      <c r="S1410" s="14" t="n"/>
      <c r="T1410" s="15">
        <f>IF(Q1410="YES", IF(R1410="Company",L1410*(1+S1410),IF(R1410="Vendor",L1410*(1-S1410),"")),"")</f>
        <v/>
      </c>
      <c r="U1410" s="15">
        <f>IF(Q1410="YES",O1410*T1410,"")</f>
        <v/>
      </c>
      <c r="V1410" s="16" t="n"/>
      <c r="W1410" s="17">
        <f>IF(Q1410="YES",G1410+V1410,"")</f>
        <v/>
      </c>
      <c r="X1410" s="18">
        <f>IF(Q1410="YES",IF(TODAY()&gt;W1410,"OVERDUE","WITHIN TIME"),"")</f>
        <v/>
      </c>
    </row>
    <row r="1411">
      <c r="A1411" s="3" t="n">
        <v>1407</v>
      </c>
      <c r="B1411" s="4" t="n"/>
      <c r="C1411" s="4" t="n"/>
      <c r="D1411" s="5">
        <f>IF(E1411="NRFC","Natural Rubber Field Coagulam","")</f>
        <v/>
      </c>
      <c r="E1411" s="4" t="n"/>
      <c r="F1411" s="6" t="n"/>
      <c r="G1411" s="6" t="n"/>
      <c r="H1411" s="7">
        <f>IF(G1411="","",G1411-TODAY())</f>
        <v/>
      </c>
      <c r="I1411" s="8">
        <f>IF(G1411="","",
IF(G1411&lt;TODAY(),
IF(O1411&gt;0,"Violated","Completed"),
IF(H1411&lt;=7,"Expiring Soon",
"Active")))</f>
        <v/>
      </c>
      <c r="J1411" s="8">
        <f>IF(C1411="","",COUNTIFS(purchase!$C:$C,$C1411,purchase!$E:$E,$E1411,purchase!$G:$G,"&gt;="&amp;$F1411,purchase!$G:$G,"&lt;="&amp;$G1411))</f>
        <v/>
      </c>
      <c r="K1411" s="9">
        <f>IF(COUNTIFS(purchase!$C:$C,$C1411,purchase!$E:$E,$E1411,purchase!$G:$G,"&gt;="&amp;$F1411,purchase!$G:$G,"&lt;="&amp;$G1411)=0,"",_xlfn.MAXIFS(purchase!$G:$G,purchase!$C:$C,$C1411,purchase!$E:$E,$E1411,purchase!$G:$G,"&gt;="&amp;$F1411,purchase!$G:$G,"&lt;="&amp;$G1411))</f>
        <v/>
      </c>
      <c r="L1411" s="4" t="n"/>
      <c r="M1411" s="4" t="n"/>
      <c r="N1411" s="10">
        <f>IF(M1411="","",SUMIFS(purchase!$N:$N,purchase!$C:$C,$C1411,purchase!$E:$E,$E1411,purchase!$G:$G,"&gt;="&amp;$F1411,purchase!$G:$G,"&lt;="&amp;$G1411))</f>
        <v/>
      </c>
      <c r="O1411" s="10">
        <f>IF(M1411="","",M1411-N1411)</f>
        <v/>
      </c>
      <c r="P1411" s="11">
        <f>IF(M1411=0,"",N1411/M1411)</f>
        <v/>
      </c>
      <c r="Q1411" s="12">
        <f>IF(OR(G1411="",O1411=""),"",
IF(AND(G1411&lt;TODAY(),O1411&gt;0),"YES","NO"))</f>
        <v/>
      </c>
      <c r="R1411" s="13" t="n"/>
      <c r="S1411" s="14" t="n"/>
      <c r="T1411" s="15">
        <f>IF(Q1411="YES", IF(R1411="Company",L1411*(1+S1411),IF(R1411="Vendor",L1411*(1-S1411),"")),"")</f>
        <v/>
      </c>
      <c r="U1411" s="15">
        <f>IF(Q1411="YES",O1411*T1411,"")</f>
        <v/>
      </c>
      <c r="V1411" s="16" t="n"/>
      <c r="W1411" s="17">
        <f>IF(Q1411="YES",G1411+V1411,"")</f>
        <v/>
      </c>
      <c r="X1411" s="18">
        <f>IF(Q1411="YES",IF(TODAY()&gt;W1411,"OVERDUE","WITHIN TIME"),"")</f>
        <v/>
      </c>
    </row>
    <row r="1412">
      <c r="A1412" s="3" t="n">
        <v>1408</v>
      </c>
      <c r="B1412" s="4" t="n"/>
      <c r="C1412" s="4" t="n"/>
      <c r="D1412" s="5">
        <f>IF(E1412="NRFC","Natural Rubber Field Coagulam","")</f>
        <v/>
      </c>
      <c r="E1412" s="4" t="n"/>
      <c r="F1412" s="6" t="n"/>
      <c r="G1412" s="6" t="n"/>
      <c r="H1412" s="7">
        <f>IF(G1412="","",G1412-TODAY())</f>
        <v/>
      </c>
      <c r="I1412" s="8">
        <f>IF(G1412="","",
IF(G1412&lt;TODAY(),
IF(O1412&gt;0,"Violated","Completed"),
IF(H1412&lt;=7,"Expiring Soon",
"Active")))</f>
        <v/>
      </c>
      <c r="J1412" s="8">
        <f>IF(C1412="","",COUNTIFS(purchase!$C:$C,$C1412,purchase!$E:$E,$E1412,purchase!$G:$G,"&gt;="&amp;$F1412,purchase!$G:$G,"&lt;="&amp;$G1412))</f>
        <v/>
      </c>
      <c r="K1412" s="9">
        <f>IF(COUNTIFS(purchase!$C:$C,$C1412,purchase!$E:$E,$E1412,purchase!$G:$G,"&gt;="&amp;$F1412,purchase!$G:$G,"&lt;="&amp;$G1412)=0,"",_xlfn.MAXIFS(purchase!$G:$G,purchase!$C:$C,$C1412,purchase!$E:$E,$E1412,purchase!$G:$G,"&gt;="&amp;$F1412,purchase!$G:$G,"&lt;="&amp;$G1412))</f>
        <v/>
      </c>
      <c r="L1412" s="4" t="n"/>
      <c r="M1412" s="4" t="n"/>
      <c r="N1412" s="10">
        <f>IF(M1412="","",SUMIFS(purchase!$N:$N,purchase!$C:$C,$C1412,purchase!$E:$E,$E1412,purchase!$G:$G,"&gt;="&amp;$F1412,purchase!$G:$G,"&lt;="&amp;$G1412))</f>
        <v/>
      </c>
      <c r="O1412" s="10">
        <f>IF(M1412="","",M1412-N1412)</f>
        <v/>
      </c>
      <c r="P1412" s="11">
        <f>IF(M1412=0,"",N1412/M1412)</f>
        <v/>
      </c>
      <c r="Q1412" s="12">
        <f>IF(OR(G1412="",O1412=""),"",
IF(AND(G1412&lt;TODAY(),O1412&gt;0),"YES","NO"))</f>
        <v/>
      </c>
      <c r="R1412" s="13" t="n"/>
      <c r="S1412" s="14" t="n"/>
      <c r="T1412" s="15">
        <f>IF(Q1412="YES", IF(R1412="Company",L1412*(1+S1412),IF(R1412="Vendor",L1412*(1-S1412),"")),"")</f>
        <v/>
      </c>
      <c r="U1412" s="15">
        <f>IF(Q1412="YES",O1412*T1412,"")</f>
        <v/>
      </c>
      <c r="V1412" s="16" t="n"/>
      <c r="W1412" s="17">
        <f>IF(Q1412="YES",G1412+V1412,"")</f>
        <v/>
      </c>
      <c r="X1412" s="18">
        <f>IF(Q1412="YES",IF(TODAY()&gt;W1412,"OVERDUE","WITHIN TIME"),"")</f>
        <v/>
      </c>
    </row>
    <row r="1413">
      <c r="A1413" s="3" t="n">
        <v>1409</v>
      </c>
      <c r="B1413" s="4" t="n"/>
      <c r="C1413" s="4" t="n"/>
      <c r="D1413" s="5">
        <f>IF(E1413="NRFC","Natural Rubber Field Coagulam","")</f>
        <v/>
      </c>
      <c r="E1413" s="4" t="n"/>
      <c r="F1413" s="6" t="n"/>
      <c r="G1413" s="6" t="n"/>
      <c r="H1413" s="7">
        <f>IF(G1413="","",G1413-TODAY())</f>
        <v/>
      </c>
      <c r="I1413" s="8">
        <f>IF(G1413="","",
IF(G1413&lt;TODAY(),
IF(O1413&gt;0,"Violated","Completed"),
IF(H1413&lt;=7,"Expiring Soon",
"Active")))</f>
        <v/>
      </c>
      <c r="J1413" s="8">
        <f>IF(C1413="","",COUNTIFS(purchase!$C:$C,$C1413,purchase!$E:$E,$E1413,purchase!$G:$G,"&gt;="&amp;$F1413,purchase!$G:$G,"&lt;="&amp;$G1413))</f>
        <v/>
      </c>
      <c r="K1413" s="9">
        <f>IF(COUNTIFS(purchase!$C:$C,$C1413,purchase!$E:$E,$E1413,purchase!$G:$G,"&gt;="&amp;$F1413,purchase!$G:$G,"&lt;="&amp;$G1413)=0,"",_xlfn.MAXIFS(purchase!$G:$G,purchase!$C:$C,$C1413,purchase!$E:$E,$E1413,purchase!$G:$G,"&gt;="&amp;$F1413,purchase!$G:$G,"&lt;="&amp;$G1413))</f>
        <v/>
      </c>
      <c r="L1413" s="4" t="n"/>
      <c r="M1413" s="4" t="n"/>
      <c r="N1413" s="10">
        <f>IF(M1413="","",SUMIFS(purchase!$N:$N,purchase!$C:$C,$C1413,purchase!$E:$E,$E1413,purchase!$G:$G,"&gt;="&amp;$F1413,purchase!$G:$G,"&lt;="&amp;$G1413))</f>
        <v/>
      </c>
      <c r="O1413" s="10">
        <f>IF(M1413="","",M1413-N1413)</f>
        <v/>
      </c>
      <c r="P1413" s="11">
        <f>IF(M1413=0,"",N1413/M1413)</f>
        <v/>
      </c>
      <c r="Q1413" s="12">
        <f>IF(OR(G1413="",O1413=""),"",
IF(AND(G1413&lt;TODAY(),O1413&gt;0),"YES","NO"))</f>
        <v/>
      </c>
      <c r="R1413" s="13" t="n"/>
      <c r="S1413" s="14" t="n"/>
      <c r="T1413" s="15">
        <f>IF(Q1413="YES", IF(R1413="Company",L1413*(1+S1413),IF(R1413="Vendor",L1413*(1-S1413),"")),"")</f>
        <v/>
      </c>
      <c r="U1413" s="15">
        <f>IF(Q1413="YES",O1413*T1413,"")</f>
        <v/>
      </c>
      <c r="V1413" s="16" t="n"/>
      <c r="W1413" s="17">
        <f>IF(Q1413="YES",G1413+V1413,"")</f>
        <v/>
      </c>
      <c r="X1413" s="18">
        <f>IF(Q1413="YES",IF(TODAY()&gt;W1413,"OVERDUE","WITHIN TIME"),"")</f>
        <v/>
      </c>
    </row>
    <row r="1414">
      <c r="A1414" s="3" t="n">
        <v>1410</v>
      </c>
      <c r="B1414" s="4" t="n"/>
      <c r="C1414" s="4" t="n"/>
      <c r="D1414" s="5">
        <f>IF(E1414="NRFC","Natural Rubber Field Coagulam","")</f>
        <v/>
      </c>
      <c r="E1414" s="4" t="n"/>
      <c r="F1414" s="6" t="n"/>
      <c r="G1414" s="6" t="n"/>
      <c r="H1414" s="7">
        <f>IF(G1414="","",G1414-TODAY())</f>
        <v/>
      </c>
      <c r="I1414" s="8">
        <f>IF(G1414="","",
IF(G1414&lt;TODAY(),
IF(O1414&gt;0,"Violated","Completed"),
IF(H1414&lt;=7,"Expiring Soon",
"Active")))</f>
        <v/>
      </c>
      <c r="J1414" s="8">
        <f>IF(C1414="","",COUNTIFS(purchase!$C:$C,$C1414,purchase!$E:$E,$E1414,purchase!$G:$G,"&gt;="&amp;$F1414,purchase!$G:$G,"&lt;="&amp;$G1414))</f>
        <v/>
      </c>
      <c r="K1414" s="9">
        <f>IF(COUNTIFS(purchase!$C:$C,$C1414,purchase!$E:$E,$E1414,purchase!$G:$G,"&gt;="&amp;$F1414,purchase!$G:$G,"&lt;="&amp;$G1414)=0,"",_xlfn.MAXIFS(purchase!$G:$G,purchase!$C:$C,$C1414,purchase!$E:$E,$E1414,purchase!$G:$G,"&gt;="&amp;$F1414,purchase!$G:$G,"&lt;="&amp;$G1414))</f>
        <v/>
      </c>
      <c r="L1414" s="4" t="n"/>
      <c r="M1414" s="4" t="n"/>
      <c r="N1414" s="10">
        <f>IF(M1414="","",SUMIFS(purchase!$N:$N,purchase!$C:$C,$C1414,purchase!$E:$E,$E1414,purchase!$G:$G,"&gt;="&amp;$F1414,purchase!$G:$G,"&lt;="&amp;$G1414))</f>
        <v/>
      </c>
      <c r="O1414" s="10">
        <f>IF(M1414="","",M1414-N1414)</f>
        <v/>
      </c>
      <c r="P1414" s="11">
        <f>IF(M1414=0,"",N1414/M1414)</f>
        <v/>
      </c>
      <c r="Q1414" s="12">
        <f>IF(OR(G1414="",O1414=""),"",
IF(AND(G1414&lt;TODAY(),O1414&gt;0),"YES","NO"))</f>
        <v/>
      </c>
      <c r="R1414" s="13" t="n"/>
      <c r="S1414" s="14" t="n"/>
      <c r="T1414" s="15">
        <f>IF(Q1414="YES", IF(R1414="Company",L1414*(1+S1414),IF(R1414="Vendor",L1414*(1-S1414),"")),"")</f>
        <v/>
      </c>
      <c r="U1414" s="15">
        <f>IF(Q1414="YES",O1414*T1414,"")</f>
        <v/>
      </c>
      <c r="V1414" s="16" t="n"/>
      <c r="W1414" s="17">
        <f>IF(Q1414="YES",G1414+V1414,"")</f>
        <v/>
      </c>
      <c r="X1414" s="18">
        <f>IF(Q1414="YES",IF(TODAY()&gt;W1414,"OVERDUE","WITHIN TIME"),"")</f>
        <v/>
      </c>
    </row>
    <row r="1415">
      <c r="A1415" s="3" t="n">
        <v>1411</v>
      </c>
      <c r="B1415" s="4" t="n"/>
      <c r="C1415" s="4" t="n"/>
      <c r="D1415" s="5">
        <f>IF(E1415="NRFC","Natural Rubber Field Coagulam","")</f>
        <v/>
      </c>
      <c r="E1415" s="4" t="n"/>
      <c r="F1415" s="6" t="n"/>
      <c r="G1415" s="6" t="n"/>
      <c r="H1415" s="7">
        <f>IF(G1415="","",G1415-TODAY())</f>
        <v/>
      </c>
      <c r="I1415" s="8">
        <f>IF(G1415="","",
IF(G1415&lt;TODAY(),
IF(O1415&gt;0,"Violated","Completed"),
IF(H1415&lt;=7,"Expiring Soon",
"Active")))</f>
        <v/>
      </c>
      <c r="J1415" s="8">
        <f>IF(C1415="","",COUNTIFS(purchase!$C:$C,$C1415,purchase!$E:$E,$E1415,purchase!$G:$G,"&gt;="&amp;$F1415,purchase!$G:$G,"&lt;="&amp;$G1415))</f>
        <v/>
      </c>
      <c r="K1415" s="9">
        <f>IF(COUNTIFS(purchase!$C:$C,$C1415,purchase!$E:$E,$E1415,purchase!$G:$G,"&gt;="&amp;$F1415,purchase!$G:$G,"&lt;="&amp;$G1415)=0,"",_xlfn.MAXIFS(purchase!$G:$G,purchase!$C:$C,$C1415,purchase!$E:$E,$E1415,purchase!$G:$G,"&gt;="&amp;$F1415,purchase!$G:$G,"&lt;="&amp;$G1415))</f>
        <v/>
      </c>
      <c r="L1415" s="4" t="n"/>
      <c r="M1415" s="4" t="n"/>
      <c r="N1415" s="10">
        <f>IF(M1415="","",SUMIFS(purchase!$N:$N,purchase!$C:$C,$C1415,purchase!$E:$E,$E1415,purchase!$G:$G,"&gt;="&amp;$F1415,purchase!$G:$G,"&lt;="&amp;$G1415))</f>
        <v/>
      </c>
      <c r="O1415" s="10">
        <f>IF(M1415="","",M1415-N1415)</f>
        <v/>
      </c>
      <c r="P1415" s="11">
        <f>IF(M1415=0,"",N1415/M1415)</f>
        <v/>
      </c>
      <c r="Q1415" s="12">
        <f>IF(OR(G1415="",O1415=""),"",
IF(AND(G1415&lt;TODAY(),O1415&gt;0),"YES","NO"))</f>
        <v/>
      </c>
      <c r="R1415" s="13" t="n"/>
      <c r="S1415" s="14" t="n"/>
      <c r="T1415" s="15">
        <f>IF(Q1415="YES", IF(R1415="Company",L1415*(1+S1415),IF(R1415="Vendor",L1415*(1-S1415),"")),"")</f>
        <v/>
      </c>
      <c r="U1415" s="15">
        <f>IF(Q1415="YES",O1415*T1415,"")</f>
        <v/>
      </c>
      <c r="V1415" s="16" t="n"/>
      <c r="W1415" s="17">
        <f>IF(Q1415="YES",G1415+V1415,"")</f>
        <v/>
      </c>
      <c r="X1415" s="18">
        <f>IF(Q1415="YES",IF(TODAY()&gt;W1415,"OVERDUE","WITHIN TIME"),"")</f>
        <v/>
      </c>
    </row>
    <row r="1416">
      <c r="A1416" s="3" t="n">
        <v>1412</v>
      </c>
      <c r="B1416" s="4" t="n"/>
      <c r="C1416" s="4" t="n"/>
      <c r="D1416" s="5">
        <f>IF(E1416="NRFC","Natural Rubber Field Coagulam","")</f>
        <v/>
      </c>
      <c r="E1416" s="4" t="n"/>
      <c r="F1416" s="6" t="n"/>
      <c r="G1416" s="6" t="n"/>
      <c r="H1416" s="7">
        <f>IF(G1416="","",G1416-TODAY())</f>
        <v/>
      </c>
      <c r="I1416" s="8">
        <f>IF(G1416="","",
IF(G1416&lt;TODAY(),
IF(O1416&gt;0,"Violated","Completed"),
IF(H1416&lt;=7,"Expiring Soon",
"Active")))</f>
        <v/>
      </c>
      <c r="J1416" s="8">
        <f>IF(C1416="","",COUNTIFS(purchase!$C:$C,$C1416,purchase!$E:$E,$E1416,purchase!$G:$G,"&gt;="&amp;$F1416,purchase!$G:$G,"&lt;="&amp;$G1416))</f>
        <v/>
      </c>
      <c r="K1416" s="9">
        <f>IF(COUNTIFS(purchase!$C:$C,$C1416,purchase!$E:$E,$E1416,purchase!$G:$G,"&gt;="&amp;$F1416,purchase!$G:$G,"&lt;="&amp;$G1416)=0,"",_xlfn.MAXIFS(purchase!$G:$G,purchase!$C:$C,$C1416,purchase!$E:$E,$E1416,purchase!$G:$G,"&gt;="&amp;$F1416,purchase!$G:$G,"&lt;="&amp;$G1416))</f>
        <v/>
      </c>
      <c r="L1416" s="4" t="n"/>
      <c r="M1416" s="4" t="n"/>
      <c r="N1416" s="10">
        <f>IF(M1416="","",SUMIFS(purchase!$N:$N,purchase!$C:$C,$C1416,purchase!$E:$E,$E1416,purchase!$G:$G,"&gt;="&amp;$F1416,purchase!$G:$G,"&lt;="&amp;$G1416))</f>
        <v/>
      </c>
      <c r="O1416" s="10">
        <f>IF(M1416="","",M1416-N1416)</f>
        <v/>
      </c>
      <c r="P1416" s="11">
        <f>IF(M1416=0,"",N1416/M1416)</f>
        <v/>
      </c>
      <c r="Q1416" s="12">
        <f>IF(OR(G1416="",O1416=""),"",
IF(AND(G1416&lt;TODAY(),O1416&gt;0),"YES","NO"))</f>
        <v/>
      </c>
      <c r="R1416" s="13" t="n"/>
      <c r="S1416" s="14" t="n"/>
      <c r="T1416" s="15">
        <f>IF(Q1416="YES", IF(R1416="Company",L1416*(1+S1416),IF(R1416="Vendor",L1416*(1-S1416),"")),"")</f>
        <v/>
      </c>
      <c r="U1416" s="15">
        <f>IF(Q1416="YES",O1416*T1416,"")</f>
        <v/>
      </c>
      <c r="V1416" s="16" t="n"/>
      <c r="W1416" s="17">
        <f>IF(Q1416="YES",G1416+V1416,"")</f>
        <v/>
      </c>
      <c r="X1416" s="18">
        <f>IF(Q1416="YES",IF(TODAY()&gt;W1416,"OVERDUE","WITHIN TIME"),"")</f>
        <v/>
      </c>
    </row>
    <row r="1417">
      <c r="A1417" s="3" t="n">
        <v>1413</v>
      </c>
      <c r="B1417" s="4" t="n"/>
      <c r="C1417" s="4" t="n"/>
      <c r="D1417" s="5">
        <f>IF(E1417="NRFC","Natural Rubber Field Coagulam","")</f>
        <v/>
      </c>
      <c r="E1417" s="4" t="n"/>
      <c r="F1417" s="6" t="n"/>
      <c r="G1417" s="6" t="n"/>
      <c r="H1417" s="7">
        <f>IF(G1417="","",G1417-TODAY())</f>
        <v/>
      </c>
      <c r="I1417" s="8">
        <f>IF(G1417="","",
IF(G1417&lt;TODAY(),
IF(O1417&gt;0,"Violated","Completed"),
IF(H1417&lt;=7,"Expiring Soon",
"Active")))</f>
        <v/>
      </c>
      <c r="J1417" s="8">
        <f>IF(C1417="","",COUNTIFS(purchase!$C:$C,$C1417,purchase!$E:$E,$E1417,purchase!$G:$G,"&gt;="&amp;$F1417,purchase!$G:$G,"&lt;="&amp;$G1417))</f>
        <v/>
      </c>
      <c r="K1417" s="9">
        <f>IF(COUNTIFS(purchase!$C:$C,$C1417,purchase!$E:$E,$E1417,purchase!$G:$G,"&gt;="&amp;$F1417,purchase!$G:$G,"&lt;="&amp;$G1417)=0,"",_xlfn.MAXIFS(purchase!$G:$G,purchase!$C:$C,$C1417,purchase!$E:$E,$E1417,purchase!$G:$G,"&gt;="&amp;$F1417,purchase!$G:$G,"&lt;="&amp;$G1417))</f>
        <v/>
      </c>
      <c r="L1417" s="4" t="n"/>
      <c r="M1417" s="4" t="n"/>
      <c r="N1417" s="10">
        <f>IF(M1417="","",SUMIFS(purchase!$N:$N,purchase!$C:$C,$C1417,purchase!$E:$E,$E1417,purchase!$G:$G,"&gt;="&amp;$F1417,purchase!$G:$G,"&lt;="&amp;$G1417))</f>
        <v/>
      </c>
      <c r="O1417" s="10">
        <f>IF(M1417="","",M1417-N1417)</f>
        <v/>
      </c>
      <c r="P1417" s="11">
        <f>IF(M1417=0,"",N1417/M1417)</f>
        <v/>
      </c>
      <c r="Q1417" s="12">
        <f>IF(OR(G1417="",O1417=""),"",
IF(AND(G1417&lt;TODAY(),O1417&gt;0),"YES","NO"))</f>
        <v/>
      </c>
      <c r="R1417" s="13" t="n"/>
      <c r="S1417" s="14" t="n"/>
      <c r="T1417" s="15">
        <f>IF(Q1417="YES", IF(R1417="Company",L1417*(1+S1417),IF(R1417="Vendor",L1417*(1-S1417),"")),"")</f>
        <v/>
      </c>
      <c r="U1417" s="15">
        <f>IF(Q1417="YES",O1417*T1417,"")</f>
        <v/>
      </c>
      <c r="V1417" s="16" t="n"/>
      <c r="W1417" s="17">
        <f>IF(Q1417="YES",G1417+V1417,"")</f>
        <v/>
      </c>
      <c r="X1417" s="18">
        <f>IF(Q1417="YES",IF(TODAY()&gt;W1417,"OVERDUE","WITHIN TIME"),"")</f>
        <v/>
      </c>
    </row>
    <row r="1418">
      <c r="A1418" s="3" t="n">
        <v>1414</v>
      </c>
      <c r="B1418" s="4" t="n"/>
      <c r="C1418" s="4" t="n"/>
      <c r="D1418" s="5">
        <f>IF(E1418="NRFC","Natural Rubber Field Coagulam","")</f>
        <v/>
      </c>
      <c r="E1418" s="4" t="n"/>
      <c r="F1418" s="6" t="n"/>
      <c r="G1418" s="6" t="n"/>
      <c r="H1418" s="7">
        <f>IF(G1418="","",G1418-TODAY())</f>
        <v/>
      </c>
      <c r="I1418" s="8">
        <f>IF(G1418="","",
IF(G1418&lt;TODAY(),
IF(O1418&gt;0,"Violated","Completed"),
IF(H1418&lt;=7,"Expiring Soon",
"Active")))</f>
        <v/>
      </c>
      <c r="J1418" s="8">
        <f>IF(C1418="","",COUNTIFS(purchase!$C:$C,$C1418,purchase!$E:$E,$E1418,purchase!$G:$G,"&gt;="&amp;$F1418,purchase!$G:$G,"&lt;="&amp;$G1418))</f>
        <v/>
      </c>
      <c r="K1418" s="9">
        <f>IF(COUNTIFS(purchase!$C:$C,$C1418,purchase!$E:$E,$E1418,purchase!$G:$G,"&gt;="&amp;$F1418,purchase!$G:$G,"&lt;="&amp;$G1418)=0,"",_xlfn.MAXIFS(purchase!$G:$G,purchase!$C:$C,$C1418,purchase!$E:$E,$E1418,purchase!$G:$G,"&gt;="&amp;$F1418,purchase!$G:$G,"&lt;="&amp;$G1418))</f>
        <v/>
      </c>
      <c r="L1418" s="4" t="n"/>
      <c r="M1418" s="4" t="n"/>
      <c r="N1418" s="10">
        <f>IF(M1418="","",SUMIFS(purchase!$N:$N,purchase!$C:$C,$C1418,purchase!$E:$E,$E1418,purchase!$G:$G,"&gt;="&amp;$F1418,purchase!$G:$G,"&lt;="&amp;$G1418))</f>
        <v/>
      </c>
      <c r="O1418" s="10">
        <f>IF(M1418="","",M1418-N1418)</f>
        <v/>
      </c>
      <c r="P1418" s="11">
        <f>IF(M1418=0,"",N1418/M1418)</f>
        <v/>
      </c>
      <c r="Q1418" s="12">
        <f>IF(OR(G1418="",O1418=""),"",
IF(AND(G1418&lt;TODAY(),O1418&gt;0),"YES","NO"))</f>
        <v/>
      </c>
      <c r="R1418" s="13" t="n"/>
      <c r="S1418" s="14" t="n"/>
      <c r="T1418" s="15">
        <f>IF(Q1418="YES", IF(R1418="Company",L1418*(1+S1418),IF(R1418="Vendor",L1418*(1-S1418),"")),"")</f>
        <v/>
      </c>
      <c r="U1418" s="15">
        <f>IF(Q1418="YES",O1418*T1418,"")</f>
        <v/>
      </c>
      <c r="V1418" s="16" t="n"/>
      <c r="W1418" s="17">
        <f>IF(Q1418="YES",G1418+V1418,"")</f>
        <v/>
      </c>
      <c r="X1418" s="18">
        <f>IF(Q1418="YES",IF(TODAY()&gt;W1418,"OVERDUE","WITHIN TIME"),"")</f>
        <v/>
      </c>
    </row>
    <row r="1419">
      <c r="A1419" s="3" t="n">
        <v>1415</v>
      </c>
      <c r="B1419" s="4" t="n"/>
      <c r="C1419" s="4" t="n"/>
      <c r="D1419" s="5">
        <f>IF(E1419="NRFC","Natural Rubber Field Coagulam","")</f>
        <v/>
      </c>
      <c r="E1419" s="4" t="n"/>
      <c r="F1419" s="6" t="n"/>
      <c r="G1419" s="6" t="n"/>
      <c r="H1419" s="7">
        <f>IF(G1419="","",G1419-TODAY())</f>
        <v/>
      </c>
      <c r="I1419" s="8">
        <f>IF(G1419="","",
IF(G1419&lt;TODAY(),
IF(O1419&gt;0,"Violated","Completed"),
IF(H1419&lt;=7,"Expiring Soon",
"Active")))</f>
        <v/>
      </c>
      <c r="J1419" s="8">
        <f>IF(C1419="","",COUNTIFS(purchase!$C:$C,$C1419,purchase!$E:$E,$E1419,purchase!$G:$G,"&gt;="&amp;$F1419,purchase!$G:$G,"&lt;="&amp;$G1419))</f>
        <v/>
      </c>
      <c r="K1419" s="9">
        <f>IF(COUNTIFS(purchase!$C:$C,$C1419,purchase!$E:$E,$E1419,purchase!$G:$G,"&gt;="&amp;$F1419,purchase!$G:$G,"&lt;="&amp;$G1419)=0,"",_xlfn.MAXIFS(purchase!$G:$G,purchase!$C:$C,$C1419,purchase!$E:$E,$E1419,purchase!$G:$G,"&gt;="&amp;$F1419,purchase!$G:$G,"&lt;="&amp;$G1419))</f>
        <v/>
      </c>
      <c r="L1419" s="4" t="n"/>
      <c r="M1419" s="4" t="n"/>
      <c r="N1419" s="10">
        <f>IF(M1419="","",SUMIFS(purchase!$N:$N,purchase!$C:$C,$C1419,purchase!$E:$E,$E1419,purchase!$G:$G,"&gt;="&amp;$F1419,purchase!$G:$G,"&lt;="&amp;$G1419))</f>
        <v/>
      </c>
      <c r="O1419" s="10">
        <f>IF(M1419="","",M1419-N1419)</f>
        <v/>
      </c>
      <c r="P1419" s="11">
        <f>IF(M1419=0,"",N1419/M1419)</f>
        <v/>
      </c>
      <c r="Q1419" s="12">
        <f>IF(OR(G1419="",O1419=""),"",
IF(AND(G1419&lt;TODAY(),O1419&gt;0),"YES","NO"))</f>
        <v/>
      </c>
      <c r="R1419" s="13" t="n"/>
      <c r="S1419" s="14" t="n"/>
      <c r="T1419" s="15">
        <f>IF(Q1419="YES", IF(R1419="Company",L1419*(1+S1419),IF(R1419="Vendor",L1419*(1-S1419),"")),"")</f>
        <v/>
      </c>
      <c r="U1419" s="15">
        <f>IF(Q1419="YES",O1419*T1419,"")</f>
        <v/>
      </c>
      <c r="V1419" s="16" t="n"/>
      <c r="W1419" s="17">
        <f>IF(Q1419="YES",G1419+V1419,"")</f>
        <v/>
      </c>
      <c r="X1419" s="18">
        <f>IF(Q1419="YES",IF(TODAY()&gt;W1419,"OVERDUE","WITHIN TIME"),"")</f>
        <v/>
      </c>
    </row>
    <row r="1420">
      <c r="A1420" s="3" t="n">
        <v>1416</v>
      </c>
      <c r="B1420" s="4" t="n"/>
      <c r="C1420" s="4" t="n"/>
      <c r="D1420" s="5">
        <f>IF(E1420="NRFC","Natural Rubber Field Coagulam","")</f>
        <v/>
      </c>
      <c r="E1420" s="4" t="n"/>
      <c r="F1420" s="6" t="n"/>
      <c r="G1420" s="6" t="n"/>
      <c r="H1420" s="7">
        <f>IF(G1420="","",G1420-TODAY())</f>
        <v/>
      </c>
      <c r="I1420" s="8">
        <f>IF(G1420="","",
IF(G1420&lt;TODAY(),
IF(O1420&gt;0,"Violated","Completed"),
IF(H1420&lt;=7,"Expiring Soon",
"Active")))</f>
        <v/>
      </c>
      <c r="J1420" s="8">
        <f>IF(C1420="","",COUNTIFS(purchase!$C:$C,$C1420,purchase!$E:$E,$E1420,purchase!$G:$G,"&gt;="&amp;$F1420,purchase!$G:$G,"&lt;="&amp;$G1420))</f>
        <v/>
      </c>
      <c r="K1420" s="9">
        <f>IF(COUNTIFS(purchase!$C:$C,$C1420,purchase!$E:$E,$E1420,purchase!$G:$G,"&gt;="&amp;$F1420,purchase!$G:$G,"&lt;="&amp;$G1420)=0,"",_xlfn.MAXIFS(purchase!$G:$G,purchase!$C:$C,$C1420,purchase!$E:$E,$E1420,purchase!$G:$G,"&gt;="&amp;$F1420,purchase!$G:$G,"&lt;="&amp;$G1420))</f>
        <v/>
      </c>
      <c r="L1420" s="4" t="n"/>
      <c r="M1420" s="4" t="n"/>
      <c r="N1420" s="10">
        <f>IF(M1420="","",SUMIFS(purchase!$N:$N,purchase!$C:$C,$C1420,purchase!$E:$E,$E1420,purchase!$G:$G,"&gt;="&amp;$F1420,purchase!$G:$G,"&lt;="&amp;$G1420))</f>
        <v/>
      </c>
      <c r="O1420" s="10">
        <f>IF(M1420="","",M1420-N1420)</f>
        <v/>
      </c>
      <c r="P1420" s="11">
        <f>IF(M1420=0,"",N1420/M1420)</f>
        <v/>
      </c>
      <c r="Q1420" s="12">
        <f>IF(OR(G1420="",O1420=""),"",
IF(AND(G1420&lt;TODAY(),O1420&gt;0),"YES","NO"))</f>
        <v/>
      </c>
      <c r="R1420" s="13" t="n"/>
      <c r="S1420" s="14" t="n"/>
      <c r="T1420" s="15">
        <f>IF(Q1420="YES", IF(R1420="Company",L1420*(1+S1420),IF(R1420="Vendor",L1420*(1-S1420),"")),"")</f>
        <v/>
      </c>
      <c r="U1420" s="15">
        <f>IF(Q1420="YES",O1420*T1420,"")</f>
        <v/>
      </c>
      <c r="V1420" s="16" t="n"/>
      <c r="W1420" s="17">
        <f>IF(Q1420="YES",G1420+V1420,"")</f>
        <v/>
      </c>
      <c r="X1420" s="18">
        <f>IF(Q1420="YES",IF(TODAY()&gt;W1420,"OVERDUE","WITHIN TIME"),"")</f>
        <v/>
      </c>
    </row>
    <row r="1421">
      <c r="A1421" s="3" t="n">
        <v>1417</v>
      </c>
      <c r="B1421" s="4" t="n"/>
      <c r="C1421" s="4" t="n"/>
      <c r="D1421" s="5">
        <f>IF(E1421="NRFC","Natural Rubber Field Coagulam","")</f>
        <v/>
      </c>
      <c r="E1421" s="4" t="n"/>
      <c r="F1421" s="6" t="n"/>
      <c r="G1421" s="6" t="n"/>
      <c r="H1421" s="7">
        <f>IF(G1421="","",G1421-TODAY())</f>
        <v/>
      </c>
      <c r="I1421" s="8">
        <f>IF(G1421="","",
IF(G1421&lt;TODAY(),
IF(O1421&gt;0,"Violated","Completed"),
IF(H1421&lt;=7,"Expiring Soon",
"Active")))</f>
        <v/>
      </c>
      <c r="J1421" s="8">
        <f>IF(C1421="","",COUNTIFS(purchase!$C:$C,$C1421,purchase!$E:$E,$E1421,purchase!$G:$G,"&gt;="&amp;$F1421,purchase!$G:$G,"&lt;="&amp;$G1421))</f>
        <v/>
      </c>
      <c r="K1421" s="9">
        <f>IF(COUNTIFS(purchase!$C:$C,$C1421,purchase!$E:$E,$E1421,purchase!$G:$G,"&gt;="&amp;$F1421,purchase!$G:$G,"&lt;="&amp;$G1421)=0,"",_xlfn.MAXIFS(purchase!$G:$G,purchase!$C:$C,$C1421,purchase!$E:$E,$E1421,purchase!$G:$G,"&gt;="&amp;$F1421,purchase!$G:$G,"&lt;="&amp;$G1421))</f>
        <v/>
      </c>
      <c r="L1421" s="4" t="n"/>
      <c r="M1421" s="4" t="n"/>
      <c r="N1421" s="10">
        <f>IF(M1421="","",SUMIFS(purchase!$N:$N,purchase!$C:$C,$C1421,purchase!$E:$E,$E1421,purchase!$G:$G,"&gt;="&amp;$F1421,purchase!$G:$G,"&lt;="&amp;$G1421))</f>
        <v/>
      </c>
      <c r="O1421" s="10">
        <f>IF(M1421="","",M1421-N1421)</f>
        <v/>
      </c>
      <c r="P1421" s="11">
        <f>IF(M1421=0,"",N1421/M1421)</f>
        <v/>
      </c>
      <c r="Q1421" s="12">
        <f>IF(OR(G1421="",O1421=""),"",
IF(AND(G1421&lt;TODAY(),O1421&gt;0),"YES","NO"))</f>
        <v/>
      </c>
      <c r="R1421" s="13" t="n"/>
      <c r="S1421" s="14" t="n"/>
      <c r="T1421" s="15">
        <f>IF(Q1421="YES", IF(R1421="Company",L1421*(1+S1421),IF(R1421="Vendor",L1421*(1-S1421),"")),"")</f>
        <v/>
      </c>
      <c r="U1421" s="15">
        <f>IF(Q1421="YES",O1421*T1421,"")</f>
        <v/>
      </c>
      <c r="V1421" s="16" t="n"/>
      <c r="W1421" s="17">
        <f>IF(Q1421="YES",G1421+V1421,"")</f>
        <v/>
      </c>
      <c r="X1421" s="18">
        <f>IF(Q1421="YES",IF(TODAY()&gt;W1421,"OVERDUE","WITHIN TIME"),"")</f>
        <v/>
      </c>
    </row>
    <row r="1422">
      <c r="A1422" s="3" t="n">
        <v>1418</v>
      </c>
      <c r="B1422" s="4" t="n"/>
      <c r="C1422" s="4" t="n"/>
      <c r="D1422" s="5">
        <f>IF(E1422="NRFC","Natural Rubber Field Coagulam","")</f>
        <v/>
      </c>
      <c r="E1422" s="4" t="n"/>
      <c r="F1422" s="6" t="n"/>
      <c r="G1422" s="6" t="n"/>
      <c r="H1422" s="7">
        <f>IF(G1422="","",G1422-TODAY())</f>
        <v/>
      </c>
      <c r="I1422" s="8">
        <f>IF(G1422="","",
IF(G1422&lt;TODAY(),
IF(O1422&gt;0,"Violated","Completed"),
IF(H1422&lt;=7,"Expiring Soon",
"Active")))</f>
        <v/>
      </c>
      <c r="J1422" s="8">
        <f>IF(C1422="","",COUNTIFS(purchase!$C:$C,$C1422,purchase!$E:$E,$E1422,purchase!$G:$G,"&gt;="&amp;$F1422,purchase!$G:$G,"&lt;="&amp;$G1422))</f>
        <v/>
      </c>
      <c r="K1422" s="9">
        <f>IF(COUNTIFS(purchase!$C:$C,$C1422,purchase!$E:$E,$E1422,purchase!$G:$G,"&gt;="&amp;$F1422,purchase!$G:$G,"&lt;="&amp;$G1422)=0,"",_xlfn.MAXIFS(purchase!$G:$G,purchase!$C:$C,$C1422,purchase!$E:$E,$E1422,purchase!$G:$G,"&gt;="&amp;$F1422,purchase!$G:$G,"&lt;="&amp;$G1422))</f>
        <v/>
      </c>
      <c r="L1422" s="4" t="n"/>
      <c r="M1422" s="4" t="n"/>
      <c r="N1422" s="10">
        <f>IF(M1422="","",SUMIFS(purchase!$N:$N,purchase!$C:$C,$C1422,purchase!$E:$E,$E1422,purchase!$G:$G,"&gt;="&amp;$F1422,purchase!$G:$G,"&lt;="&amp;$G1422))</f>
        <v/>
      </c>
      <c r="O1422" s="10">
        <f>IF(M1422="","",M1422-N1422)</f>
        <v/>
      </c>
      <c r="P1422" s="11">
        <f>IF(M1422=0,"",N1422/M1422)</f>
        <v/>
      </c>
      <c r="Q1422" s="12">
        <f>IF(OR(G1422="",O1422=""),"",
IF(AND(G1422&lt;TODAY(),O1422&gt;0),"YES","NO"))</f>
        <v/>
      </c>
      <c r="R1422" s="13" t="n"/>
      <c r="S1422" s="14" t="n"/>
      <c r="T1422" s="15">
        <f>IF(Q1422="YES", IF(R1422="Company",L1422*(1+S1422),IF(R1422="Vendor",L1422*(1-S1422),"")),"")</f>
        <v/>
      </c>
      <c r="U1422" s="15">
        <f>IF(Q1422="YES",O1422*T1422,"")</f>
        <v/>
      </c>
      <c r="V1422" s="16" t="n"/>
      <c r="W1422" s="17">
        <f>IF(Q1422="YES",G1422+V1422,"")</f>
        <v/>
      </c>
      <c r="X1422" s="18">
        <f>IF(Q1422="YES",IF(TODAY()&gt;W1422,"OVERDUE","WITHIN TIME"),"")</f>
        <v/>
      </c>
    </row>
    <row r="1423">
      <c r="A1423" s="3" t="n">
        <v>1419</v>
      </c>
      <c r="B1423" s="4" t="n"/>
      <c r="C1423" s="4" t="n"/>
      <c r="D1423" s="5">
        <f>IF(E1423="NRFC","Natural Rubber Field Coagulam","")</f>
        <v/>
      </c>
      <c r="E1423" s="4" t="n"/>
      <c r="F1423" s="6" t="n"/>
      <c r="G1423" s="6" t="n"/>
      <c r="H1423" s="7">
        <f>IF(G1423="","",G1423-TODAY())</f>
        <v/>
      </c>
      <c r="I1423" s="8">
        <f>IF(G1423="","",
IF(G1423&lt;TODAY(),
IF(O1423&gt;0,"Violated","Completed"),
IF(H1423&lt;=7,"Expiring Soon",
"Active")))</f>
        <v/>
      </c>
      <c r="J1423" s="8">
        <f>IF(C1423="","",COUNTIFS(purchase!$C:$C,$C1423,purchase!$E:$E,$E1423,purchase!$G:$G,"&gt;="&amp;$F1423,purchase!$G:$G,"&lt;="&amp;$G1423))</f>
        <v/>
      </c>
      <c r="K1423" s="9">
        <f>IF(COUNTIFS(purchase!$C:$C,$C1423,purchase!$E:$E,$E1423,purchase!$G:$G,"&gt;="&amp;$F1423,purchase!$G:$G,"&lt;="&amp;$G1423)=0,"",_xlfn.MAXIFS(purchase!$G:$G,purchase!$C:$C,$C1423,purchase!$E:$E,$E1423,purchase!$G:$G,"&gt;="&amp;$F1423,purchase!$G:$G,"&lt;="&amp;$G1423))</f>
        <v/>
      </c>
      <c r="L1423" s="4" t="n"/>
      <c r="M1423" s="4" t="n"/>
      <c r="N1423" s="10">
        <f>IF(M1423="","",SUMIFS(purchase!$N:$N,purchase!$C:$C,$C1423,purchase!$E:$E,$E1423,purchase!$G:$G,"&gt;="&amp;$F1423,purchase!$G:$G,"&lt;="&amp;$G1423))</f>
        <v/>
      </c>
      <c r="O1423" s="10">
        <f>IF(M1423="","",M1423-N1423)</f>
        <v/>
      </c>
      <c r="P1423" s="11">
        <f>IF(M1423=0,"",N1423/M1423)</f>
        <v/>
      </c>
      <c r="Q1423" s="12">
        <f>IF(OR(G1423="",O1423=""),"",
IF(AND(G1423&lt;TODAY(),O1423&gt;0),"YES","NO"))</f>
        <v/>
      </c>
      <c r="R1423" s="13" t="n"/>
      <c r="S1423" s="14" t="n"/>
      <c r="T1423" s="15">
        <f>IF(Q1423="YES", IF(R1423="Company",L1423*(1+S1423),IF(R1423="Vendor",L1423*(1-S1423),"")),"")</f>
        <v/>
      </c>
      <c r="U1423" s="15">
        <f>IF(Q1423="YES",O1423*T1423,"")</f>
        <v/>
      </c>
      <c r="V1423" s="16" t="n"/>
      <c r="W1423" s="17">
        <f>IF(Q1423="YES",G1423+V1423,"")</f>
        <v/>
      </c>
      <c r="X1423" s="18">
        <f>IF(Q1423="YES",IF(TODAY()&gt;W1423,"OVERDUE","WITHIN TIME"),"")</f>
        <v/>
      </c>
    </row>
    <row r="1424">
      <c r="A1424" s="3" t="n">
        <v>1420</v>
      </c>
      <c r="B1424" s="4" t="n"/>
      <c r="C1424" s="4" t="n"/>
      <c r="D1424" s="5">
        <f>IF(E1424="NRFC","Natural Rubber Field Coagulam","")</f>
        <v/>
      </c>
      <c r="E1424" s="4" t="n"/>
      <c r="F1424" s="6" t="n"/>
      <c r="G1424" s="6" t="n"/>
      <c r="H1424" s="7">
        <f>IF(G1424="","",G1424-TODAY())</f>
        <v/>
      </c>
      <c r="I1424" s="8">
        <f>IF(G1424="","",
IF(G1424&lt;TODAY(),
IF(O1424&gt;0,"Violated","Completed"),
IF(H1424&lt;=7,"Expiring Soon",
"Active")))</f>
        <v/>
      </c>
      <c r="J1424" s="8">
        <f>IF(C1424="","",COUNTIFS(purchase!$C:$C,$C1424,purchase!$E:$E,$E1424,purchase!$G:$G,"&gt;="&amp;$F1424,purchase!$G:$G,"&lt;="&amp;$G1424))</f>
        <v/>
      </c>
      <c r="K1424" s="9">
        <f>IF(COUNTIFS(purchase!$C:$C,$C1424,purchase!$E:$E,$E1424,purchase!$G:$G,"&gt;="&amp;$F1424,purchase!$G:$G,"&lt;="&amp;$G1424)=0,"",_xlfn.MAXIFS(purchase!$G:$G,purchase!$C:$C,$C1424,purchase!$E:$E,$E1424,purchase!$G:$G,"&gt;="&amp;$F1424,purchase!$G:$G,"&lt;="&amp;$G1424))</f>
        <v/>
      </c>
      <c r="L1424" s="4" t="n"/>
      <c r="M1424" s="4" t="n"/>
      <c r="N1424" s="10">
        <f>IF(M1424="","",SUMIFS(purchase!$N:$N,purchase!$C:$C,$C1424,purchase!$E:$E,$E1424,purchase!$G:$G,"&gt;="&amp;$F1424,purchase!$G:$G,"&lt;="&amp;$G1424))</f>
        <v/>
      </c>
      <c r="O1424" s="10">
        <f>IF(M1424="","",M1424-N1424)</f>
        <v/>
      </c>
      <c r="P1424" s="11">
        <f>IF(M1424=0,"",N1424/M1424)</f>
        <v/>
      </c>
      <c r="Q1424" s="12">
        <f>IF(OR(G1424="",O1424=""),"",
IF(AND(G1424&lt;TODAY(),O1424&gt;0),"YES","NO"))</f>
        <v/>
      </c>
      <c r="R1424" s="13" t="n"/>
      <c r="S1424" s="14" t="n"/>
      <c r="T1424" s="15">
        <f>IF(Q1424="YES", IF(R1424="Company",L1424*(1+S1424),IF(R1424="Vendor",L1424*(1-S1424),"")),"")</f>
        <v/>
      </c>
      <c r="U1424" s="15">
        <f>IF(Q1424="YES",O1424*T1424,"")</f>
        <v/>
      </c>
      <c r="V1424" s="16" t="n"/>
      <c r="W1424" s="17">
        <f>IF(Q1424="YES",G1424+V1424,"")</f>
        <v/>
      </c>
      <c r="X1424" s="18">
        <f>IF(Q1424="YES",IF(TODAY()&gt;W1424,"OVERDUE","WITHIN TIME"),"")</f>
        <v/>
      </c>
    </row>
    <row r="1425">
      <c r="A1425" s="3" t="n">
        <v>1421</v>
      </c>
      <c r="B1425" s="4" t="n"/>
      <c r="C1425" s="4" t="n"/>
      <c r="D1425" s="5">
        <f>IF(E1425="NRFC","Natural Rubber Field Coagulam","")</f>
        <v/>
      </c>
      <c r="E1425" s="4" t="n"/>
      <c r="F1425" s="6" t="n"/>
      <c r="G1425" s="6" t="n"/>
      <c r="H1425" s="7">
        <f>IF(G1425="","",G1425-TODAY())</f>
        <v/>
      </c>
      <c r="I1425" s="8">
        <f>IF(G1425="","",
IF(G1425&lt;TODAY(),
IF(O1425&gt;0,"Violated","Completed"),
IF(H1425&lt;=7,"Expiring Soon",
"Active")))</f>
        <v/>
      </c>
      <c r="J1425" s="8">
        <f>IF(C1425="","",COUNTIFS(purchase!$C:$C,$C1425,purchase!$E:$E,$E1425,purchase!$G:$G,"&gt;="&amp;$F1425,purchase!$G:$G,"&lt;="&amp;$G1425))</f>
        <v/>
      </c>
      <c r="K1425" s="9">
        <f>IF(COUNTIFS(purchase!$C:$C,$C1425,purchase!$E:$E,$E1425,purchase!$G:$G,"&gt;="&amp;$F1425,purchase!$G:$G,"&lt;="&amp;$G1425)=0,"",_xlfn.MAXIFS(purchase!$G:$G,purchase!$C:$C,$C1425,purchase!$E:$E,$E1425,purchase!$G:$G,"&gt;="&amp;$F1425,purchase!$G:$G,"&lt;="&amp;$G1425))</f>
        <v/>
      </c>
      <c r="L1425" s="4" t="n"/>
      <c r="M1425" s="4" t="n"/>
      <c r="N1425" s="10">
        <f>IF(M1425="","",SUMIFS(purchase!$N:$N,purchase!$C:$C,$C1425,purchase!$E:$E,$E1425,purchase!$G:$G,"&gt;="&amp;$F1425,purchase!$G:$G,"&lt;="&amp;$G1425))</f>
        <v/>
      </c>
      <c r="O1425" s="10">
        <f>IF(M1425="","",M1425-N1425)</f>
        <v/>
      </c>
      <c r="P1425" s="11">
        <f>IF(M1425=0,"",N1425/M1425)</f>
        <v/>
      </c>
      <c r="Q1425" s="12">
        <f>IF(OR(G1425="",O1425=""),"",
IF(AND(G1425&lt;TODAY(),O1425&gt;0),"YES","NO"))</f>
        <v/>
      </c>
      <c r="R1425" s="13" t="n"/>
      <c r="S1425" s="14" t="n"/>
      <c r="T1425" s="15">
        <f>IF(Q1425="YES", IF(R1425="Company",L1425*(1+S1425),IF(R1425="Vendor",L1425*(1-S1425),"")),"")</f>
        <v/>
      </c>
      <c r="U1425" s="15">
        <f>IF(Q1425="YES",O1425*T1425,"")</f>
        <v/>
      </c>
      <c r="V1425" s="16" t="n"/>
      <c r="W1425" s="17">
        <f>IF(Q1425="YES",G1425+V1425,"")</f>
        <v/>
      </c>
      <c r="X1425" s="18">
        <f>IF(Q1425="YES",IF(TODAY()&gt;W1425,"OVERDUE","WITHIN TIME"),"")</f>
        <v/>
      </c>
    </row>
    <row r="1426">
      <c r="A1426" s="3" t="n">
        <v>1422</v>
      </c>
      <c r="B1426" s="4" t="n"/>
      <c r="C1426" s="4" t="n"/>
      <c r="D1426" s="5">
        <f>IF(E1426="NRFC","Natural Rubber Field Coagulam","")</f>
        <v/>
      </c>
      <c r="E1426" s="4" t="n"/>
      <c r="F1426" s="6" t="n"/>
      <c r="G1426" s="6" t="n"/>
      <c r="H1426" s="7">
        <f>IF(G1426="","",G1426-TODAY())</f>
        <v/>
      </c>
      <c r="I1426" s="8">
        <f>IF(G1426="","",
IF(G1426&lt;TODAY(),
IF(O1426&gt;0,"Violated","Completed"),
IF(H1426&lt;=7,"Expiring Soon",
"Active")))</f>
        <v/>
      </c>
      <c r="J1426" s="8">
        <f>IF(C1426="","",COUNTIFS(purchase!$C:$C,$C1426,purchase!$E:$E,$E1426,purchase!$G:$G,"&gt;="&amp;$F1426,purchase!$G:$G,"&lt;="&amp;$G1426))</f>
        <v/>
      </c>
      <c r="K1426" s="9">
        <f>IF(COUNTIFS(purchase!$C:$C,$C1426,purchase!$E:$E,$E1426,purchase!$G:$G,"&gt;="&amp;$F1426,purchase!$G:$G,"&lt;="&amp;$G1426)=0,"",_xlfn.MAXIFS(purchase!$G:$G,purchase!$C:$C,$C1426,purchase!$E:$E,$E1426,purchase!$G:$G,"&gt;="&amp;$F1426,purchase!$G:$G,"&lt;="&amp;$G1426))</f>
        <v/>
      </c>
      <c r="L1426" s="4" t="n"/>
      <c r="M1426" s="4" t="n"/>
      <c r="N1426" s="10">
        <f>IF(M1426="","",SUMIFS(purchase!$N:$N,purchase!$C:$C,$C1426,purchase!$E:$E,$E1426,purchase!$G:$G,"&gt;="&amp;$F1426,purchase!$G:$G,"&lt;="&amp;$G1426))</f>
        <v/>
      </c>
      <c r="O1426" s="10">
        <f>IF(M1426="","",M1426-N1426)</f>
        <v/>
      </c>
      <c r="P1426" s="11">
        <f>IF(M1426=0,"",N1426/M1426)</f>
        <v/>
      </c>
      <c r="Q1426" s="12">
        <f>IF(OR(G1426="",O1426=""),"",
IF(AND(G1426&lt;TODAY(),O1426&gt;0),"YES","NO"))</f>
        <v/>
      </c>
      <c r="R1426" s="13" t="n"/>
      <c r="S1426" s="14" t="n"/>
      <c r="T1426" s="15">
        <f>IF(Q1426="YES", IF(R1426="Company",L1426*(1+S1426),IF(R1426="Vendor",L1426*(1-S1426),"")),"")</f>
        <v/>
      </c>
      <c r="U1426" s="15">
        <f>IF(Q1426="YES",O1426*T1426,"")</f>
        <v/>
      </c>
      <c r="V1426" s="16" t="n"/>
      <c r="W1426" s="17">
        <f>IF(Q1426="YES",G1426+V1426,"")</f>
        <v/>
      </c>
      <c r="X1426" s="18">
        <f>IF(Q1426="YES",IF(TODAY()&gt;W1426,"OVERDUE","WITHIN TIME"),"")</f>
        <v/>
      </c>
    </row>
    <row r="1427">
      <c r="A1427" s="3" t="n">
        <v>1423</v>
      </c>
      <c r="B1427" s="4" t="n"/>
      <c r="C1427" s="4" t="n"/>
      <c r="D1427" s="5">
        <f>IF(E1427="NRFC","Natural Rubber Field Coagulam","")</f>
        <v/>
      </c>
      <c r="E1427" s="4" t="n"/>
      <c r="F1427" s="6" t="n"/>
      <c r="G1427" s="6" t="n"/>
      <c r="H1427" s="7">
        <f>IF(G1427="","",G1427-TODAY())</f>
        <v/>
      </c>
      <c r="I1427" s="8">
        <f>IF(G1427="","",
IF(G1427&lt;TODAY(),
IF(O1427&gt;0,"Violated","Completed"),
IF(H1427&lt;=7,"Expiring Soon",
"Active")))</f>
        <v/>
      </c>
      <c r="J1427" s="8">
        <f>IF(C1427="","",COUNTIFS(purchase!$C:$C,$C1427,purchase!$E:$E,$E1427,purchase!$G:$G,"&gt;="&amp;$F1427,purchase!$G:$G,"&lt;="&amp;$G1427))</f>
        <v/>
      </c>
      <c r="K1427" s="9">
        <f>IF(COUNTIFS(purchase!$C:$C,$C1427,purchase!$E:$E,$E1427,purchase!$G:$G,"&gt;="&amp;$F1427,purchase!$G:$G,"&lt;="&amp;$G1427)=0,"",_xlfn.MAXIFS(purchase!$G:$G,purchase!$C:$C,$C1427,purchase!$E:$E,$E1427,purchase!$G:$G,"&gt;="&amp;$F1427,purchase!$G:$G,"&lt;="&amp;$G1427))</f>
        <v/>
      </c>
      <c r="L1427" s="4" t="n"/>
      <c r="M1427" s="4" t="n"/>
      <c r="N1427" s="10">
        <f>IF(M1427="","",SUMIFS(purchase!$N:$N,purchase!$C:$C,$C1427,purchase!$E:$E,$E1427,purchase!$G:$G,"&gt;="&amp;$F1427,purchase!$G:$G,"&lt;="&amp;$G1427))</f>
        <v/>
      </c>
      <c r="O1427" s="10">
        <f>IF(M1427="","",M1427-N1427)</f>
        <v/>
      </c>
      <c r="P1427" s="11">
        <f>IF(M1427=0,"",N1427/M1427)</f>
        <v/>
      </c>
      <c r="Q1427" s="12">
        <f>IF(OR(G1427="",O1427=""),"",
IF(AND(G1427&lt;TODAY(),O1427&gt;0),"YES","NO"))</f>
        <v/>
      </c>
      <c r="R1427" s="13" t="n"/>
      <c r="S1427" s="14" t="n"/>
      <c r="T1427" s="15">
        <f>IF(Q1427="YES", IF(R1427="Company",L1427*(1+S1427),IF(R1427="Vendor",L1427*(1-S1427),"")),"")</f>
        <v/>
      </c>
      <c r="U1427" s="15">
        <f>IF(Q1427="YES",O1427*T1427,"")</f>
        <v/>
      </c>
      <c r="V1427" s="16" t="n"/>
      <c r="W1427" s="17">
        <f>IF(Q1427="YES",G1427+V1427,"")</f>
        <v/>
      </c>
      <c r="X1427" s="18">
        <f>IF(Q1427="YES",IF(TODAY()&gt;W1427,"OVERDUE","WITHIN TIME"),"")</f>
        <v/>
      </c>
    </row>
    <row r="1428">
      <c r="A1428" s="3" t="n">
        <v>1424</v>
      </c>
      <c r="B1428" s="4" t="n"/>
      <c r="C1428" s="4" t="n"/>
      <c r="D1428" s="5">
        <f>IF(E1428="NRFC","Natural Rubber Field Coagulam","")</f>
        <v/>
      </c>
      <c r="E1428" s="4" t="n"/>
      <c r="F1428" s="6" t="n"/>
      <c r="G1428" s="6" t="n"/>
      <c r="H1428" s="7">
        <f>IF(G1428="","",G1428-TODAY())</f>
        <v/>
      </c>
      <c r="I1428" s="8">
        <f>IF(G1428="","",
IF(G1428&lt;TODAY(),
IF(O1428&gt;0,"Violated","Completed"),
IF(H1428&lt;=7,"Expiring Soon",
"Active")))</f>
        <v/>
      </c>
      <c r="J1428" s="8">
        <f>IF(C1428="","",COUNTIFS(purchase!$C:$C,$C1428,purchase!$E:$E,$E1428,purchase!$G:$G,"&gt;="&amp;$F1428,purchase!$G:$G,"&lt;="&amp;$G1428))</f>
        <v/>
      </c>
      <c r="K1428" s="9">
        <f>IF(COUNTIFS(purchase!$C:$C,$C1428,purchase!$E:$E,$E1428,purchase!$G:$G,"&gt;="&amp;$F1428,purchase!$G:$G,"&lt;="&amp;$G1428)=0,"",_xlfn.MAXIFS(purchase!$G:$G,purchase!$C:$C,$C1428,purchase!$E:$E,$E1428,purchase!$G:$G,"&gt;="&amp;$F1428,purchase!$G:$G,"&lt;="&amp;$G1428))</f>
        <v/>
      </c>
      <c r="L1428" s="4" t="n"/>
      <c r="M1428" s="4" t="n"/>
      <c r="N1428" s="10">
        <f>IF(M1428="","",SUMIFS(purchase!$N:$N,purchase!$C:$C,$C1428,purchase!$E:$E,$E1428,purchase!$G:$G,"&gt;="&amp;$F1428,purchase!$G:$G,"&lt;="&amp;$G1428))</f>
        <v/>
      </c>
      <c r="O1428" s="10">
        <f>IF(M1428="","",M1428-N1428)</f>
        <v/>
      </c>
      <c r="P1428" s="11">
        <f>IF(M1428=0,"",N1428/M1428)</f>
        <v/>
      </c>
      <c r="Q1428" s="12">
        <f>IF(OR(G1428="",O1428=""),"",
IF(AND(G1428&lt;TODAY(),O1428&gt;0),"YES","NO"))</f>
        <v/>
      </c>
      <c r="R1428" s="13" t="n"/>
      <c r="S1428" s="14" t="n"/>
      <c r="T1428" s="15">
        <f>IF(Q1428="YES", IF(R1428="Company",L1428*(1+S1428),IF(R1428="Vendor",L1428*(1-S1428),"")),"")</f>
        <v/>
      </c>
      <c r="U1428" s="15">
        <f>IF(Q1428="YES",O1428*T1428,"")</f>
        <v/>
      </c>
      <c r="V1428" s="16" t="n"/>
      <c r="W1428" s="17">
        <f>IF(Q1428="YES",G1428+V1428,"")</f>
        <v/>
      </c>
      <c r="X1428" s="18">
        <f>IF(Q1428="YES",IF(TODAY()&gt;W1428,"OVERDUE","WITHIN TIME"),"")</f>
        <v/>
      </c>
    </row>
    <row r="1429">
      <c r="A1429" s="3" t="n">
        <v>1425</v>
      </c>
      <c r="B1429" s="4" t="n"/>
      <c r="C1429" s="4" t="n"/>
      <c r="D1429" s="5">
        <f>IF(E1429="NRFC","Natural Rubber Field Coagulam","")</f>
        <v/>
      </c>
      <c r="E1429" s="4" t="n"/>
      <c r="F1429" s="6" t="n"/>
      <c r="G1429" s="6" t="n"/>
      <c r="H1429" s="7">
        <f>IF(G1429="","",G1429-TODAY())</f>
        <v/>
      </c>
      <c r="I1429" s="8">
        <f>IF(G1429="","",
IF(G1429&lt;TODAY(),
IF(O1429&gt;0,"Violated","Completed"),
IF(H1429&lt;=7,"Expiring Soon",
"Active")))</f>
        <v/>
      </c>
      <c r="J1429" s="8">
        <f>IF(C1429="","",COUNTIFS(purchase!$C:$C,$C1429,purchase!$E:$E,$E1429,purchase!$G:$G,"&gt;="&amp;$F1429,purchase!$G:$G,"&lt;="&amp;$G1429))</f>
        <v/>
      </c>
      <c r="K1429" s="9">
        <f>IF(COUNTIFS(purchase!$C:$C,$C1429,purchase!$E:$E,$E1429,purchase!$G:$G,"&gt;="&amp;$F1429,purchase!$G:$G,"&lt;="&amp;$G1429)=0,"",_xlfn.MAXIFS(purchase!$G:$G,purchase!$C:$C,$C1429,purchase!$E:$E,$E1429,purchase!$G:$G,"&gt;="&amp;$F1429,purchase!$G:$G,"&lt;="&amp;$G1429))</f>
        <v/>
      </c>
      <c r="L1429" s="4" t="n"/>
      <c r="M1429" s="4" t="n"/>
      <c r="N1429" s="10">
        <f>IF(M1429="","",SUMIFS(purchase!$N:$N,purchase!$C:$C,$C1429,purchase!$E:$E,$E1429,purchase!$G:$G,"&gt;="&amp;$F1429,purchase!$G:$G,"&lt;="&amp;$G1429))</f>
        <v/>
      </c>
      <c r="O1429" s="10">
        <f>IF(M1429="","",M1429-N1429)</f>
        <v/>
      </c>
      <c r="P1429" s="11">
        <f>IF(M1429=0,"",N1429/M1429)</f>
        <v/>
      </c>
      <c r="Q1429" s="12">
        <f>IF(OR(G1429="",O1429=""),"",
IF(AND(G1429&lt;TODAY(),O1429&gt;0),"YES","NO"))</f>
        <v/>
      </c>
      <c r="R1429" s="13" t="n"/>
      <c r="S1429" s="14" t="n"/>
      <c r="T1429" s="15">
        <f>IF(Q1429="YES", IF(R1429="Company",L1429*(1+S1429),IF(R1429="Vendor",L1429*(1-S1429),"")),"")</f>
        <v/>
      </c>
      <c r="U1429" s="15">
        <f>IF(Q1429="YES",O1429*T1429,"")</f>
        <v/>
      </c>
      <c r="V1429" s="16" t="n"/>
      <c r="W1429" s="17">
        <f>IF(Q1429="YES",G1429+V1429,"")</f>
        <v/>
      </c>
      <c r="X1429" s="18">
        <f>IF(Q1429="YES",IF(TODAY()&gt;W1429,"OVERDUE","WITHIN TIME"),"")</f>
        <v/>
      </c>
    </row>
    <row r="1430">
      <c r="A1430" s="3" t="n">
        <v>1426</v>
      </c>
      <c r="B1430" s="4" t="n"/>
      <c r="C1430" s="4" t="n"/>
      <c r="D1430" s="5">
        <f>IF(E1430="NRFC","Natural Rubber Field Coagulam","")</f>
        <v/>
      </c>
      <c r="E1430" s="4" t="n"/>
      <c r="F1430" s="6" t="n"/>
      <c r="G1430" s="6" t="n"/>
      <c r="H1430" s="7">
        <f>IF(G1430="","",G1430-TODAY())</f>
        <v/>
      </c>
      <c r="I1430" s="8">
        <f>IF(G1430="","",
IF(G1430&lt;TODAY(),
IF(O1430&gt;0,"Violated","Completed"),
IF(H1430&lt;=7,"Expiring Soon",
"Active")))</f>
        <v/>
      </c>
      <c r="J1430" s="8">
        <f>IF(C1430="","",COUNTIFS(purchase!$C:$C,$C1430,purchase!$E:$E,$E1430,purchase!$G:$G,"&gt;="&amp;$F1430,purchase!$G:$G,"&lt;="&amp;$G1430))</f>
        <v/>
      </c>
      <c r="K1430" s="9">
        <f>IF(COUNTIFS(purchase!$C:$C,$C1430,purchase!$E:$E,$E1430,purchase!$G:$G,"&gt;="&amp;$F1430,purchase!$G:$G,"&lt;="&amp;$G1430)=0,"",_xlfn.MAXIFS(purchase!$G:$G,purchase!$C:$C,$C1430,purchase!$E:$E,$E1430,purchase!$G:$G,"&gt;="&amp;$F1430,purchase!$G:$G,"&lt;="&amp;$G1430))</f>
        <v/>
      </c>
      <c r="L1430" s="4" t="n"/>
      <c r="M1430" s="4" t="n"/>
      <c r="N1430" s="10">
        <f>IF(M1430="","",SUMIFS(purchase!$N:$N,purchase!$C:$C,$C1430,purchase!$E:$E,$E1430,purchase!$G:$G,"&gt;="&amp;$F1430,purchase!$G:$G,"&lt;="&amp;$G1430))</f>
        <v/>
      </c>
      <c r="O1430" s="10">
        <f>IF(M1430="","",M1430-N1430)</f>
        <v/>
      </c>
      <c r="P1430" s="11">
        <f>IF(M1430=0,"",N1430/M1430)</f>
        <v/>
      </c>
      <c r="Q1430" s="12">
        <f>IF(OR(G1430="",O1430=""),"",
IF(AND(G1430&lt;TODAY(),O1430&gt;0),"YES","NO"))</f>
        <v/>
      </c>
      <c r="R1430" s="13" t="n"/>
      <c r="S1430" s="14" t="n"/>
      <c r="T1430" s="15">
        <f>IF(Q1430="YES", IF(R1430="Company",L1430*(1+S1430),IF(R1430="Vendor",L1430*(1-S1430),"")),"")</f>
        <v/>
      </c>
      <c r="U1430" s="15">
        <f>IF(Q1430="YES",O1430*T1430,"")</f>
        <v/>
      </c>
      <c r="V1430" s="16" t="n"/>
      <c r="W1430" s="17">
        <f>IF(Q1430="YES",G1430+V1430,"")</f>
        <v/>
      </c>
      <c r="X1430" s="18">
        <f>IF(Q1430="YES",IF(TODAY()&gt;W1430,"OVERDUE","WITHIN TIME"),"")</f>
        <v/>
      </c>
    </row>
    <row r="1431">
      <c r="A1431" s="3" t="n">
        <v>1427</v>
      </c>
      <c r="B1431" s="4" t="n"/>
      <c r="C1431" s="4" t="n"/>
      <c r="D1431" s="5">
        <f>IF(E1431="NRFC","Natural Rubber Field Coagulam","")</f>
        <v/>
      </c>
      <c r="E1431" s="4" t="n"/>
      <c r="F1431" s="6" t="n"/>
      <c r="G1431" s="6" t="n"/>
      <c r="H1431" s="7">
        <f>IF(G1431="","",G1431-TODAY())</f>
        <v/>
      </c>
      <c r="I1431" s="8">
        <f>IF(G1431="","",
IF(G1431&lt;TODAY(),
IF(O1431&gt;0,"Violated","Completed"),
IF(H1431&lt;=7,"Expiring Soon",
"Active")))</f>
        <v/>
      </c>
      <c r="J1431" s="8">
        <f>IF(C1431="","",COUNTIFS(purchase!$C:$C,$C1431,purchase!$E:$E,$E1431,purchase!$G:$G,"&gt;="&amp;$F1431,purchase!$G:$G,"&lt;="&amp;$G1431))</f>
        <v/>
      </c>
      <c r="K1431" s="9">
        <f>IF(COUNTIFS(purchase!$C:$C,$C1431,purchase!$E:$E,$E1431,purchase!$G:$G,"&gt;="&amp;$F1431,purchase!$G:$G,"&lt;="&amp;$G1431)=0,"",_xlfn.MAXIFS(purchase!$G:$G,purchase!$C:$C,$C1431,purchase!$E:$E,$E1431,purchase!$G:$G,"&gt;="&amp;$F1431,purchase!$G:$G,"&lt;="&amp;$G1431))</f>
        <v/>
      </c>
      <c r="L1431" s="4" t="n"/>
      <c r="M1431" s="4" t="n"/>
      <c r="N1431" s="10">
        <f>IF(M1431="","",SUMIFS(purchase!$N:$N,purchase!$C:$C,$C1431,purchase!$E:$E,$E1431,purchase!$G:$G,"&gt;="&amp;$F1431,purchase!$G:$G,"&lt;="&amp;$G1431))</f>
        <v/>
      </c>
      <c r="O1431" s="10">
        <f>IF(M1431="","",M1431-N1431)</f>
        <v/>
      </c>
      <c r="P1431" s="11">
        <f>IF(M1431=0,"",N1431/M1431)</f>
        <v/>
      </c>
      <c r="Q1431" s="12">
        <f>IF(OR(G1431="",O1431=""),"",
IF(AND(G1431&lt;TODAY(),O1431&gt;0),"YES","NO"))</f>
        <v/>
      </c>
      <c r="R1431" s="13" t="n"/>
      <c r="S1431" s="14" t="n"/>
      <c r="T1431" s="15">
        <f>IF(Q1431="YES", IF(R1431="Company",L1431*(1+S1431),IF(R1431="Vendor",L1431*(1-S1431),"")),"")</f>
        <v/>
      </c>
      <c r="U1431" s="15">
        <f>IF(Q1431="YES",O1431*T1431,"")</f>
        <v/>
      </c>
      <c r="V1431" s="16" t="n"/>
      <c r="W1431" s="17">
        <f>IF(Q1431="YES",G1431+V1431,"")</f>
        <v/>
      </c>
      <c r="X1431" s="18">
        <f>IF(Q1431="YES",IF(TODAY()&gt;W1431,"OVERDUE","WITHIN TIME"),"")</f>
        <v/>
      </c>
    </row>
    <row r="1432">
      <c r="A1432" s="3" t="n">
        <v>1428</v>
      </c>
      <c r="B1432" s="4" t="n"/>
      <c r="C1432" s="4" t="n"/>
      <c r="D1432" s="5">
        <f>IF(E1432="NRFC","Natural Rubber Field Coagulam","")</f>
        <v/>
      </c>
      <c r="E1432" s="4" t="n"/>
      <c r="F1432" s="6" t="n"/>
      <c r="G1432" s="6" t="n"/>
      <c r="H1432" s="7">
        <f>IF(G1432="","",G1432-TODAY())</f>
        <v/>
      </c>
      <c r="I1432" s="8">
        <f>IF(G1432="","",
IF(G1432&lt;TODAY(),
IF(O1432&gt;0,"Violated","Completed"),
IF(H1432&lt;=7,"Expiring Soon",
"Active")))</f>
        <v/>
      </c>
      <c r="J1432" s="8">
        <f>IF(C1432="","",COUNTIFS(purchase!$C:$C,$C1432,purchase!$E:$E,$E1432,purchase!$G:$G,"&gt;="&amp;$F1432,purchase!$G:$G,"&lt;="&amp;$G1432))</f>
        <v/>
      </c>
      <c r="K1432" s="9">
        <f>IF(COUNTIFS(purchase!$C:$C,$C1432,purchase!$E:$E,$E1432,purchase!$G:$G,"&gt;="&amp;$F1432,purchase!$G:$G,"&lt;="&amp;$G1432)=0,"",_xlfn.MAXIFS(purchase!$G:$G,purchase!$C:$C,$C1432,purchase!$E:$E,$E1432,purchase!$G:$G,"&gt;="&amp;$F1432,purchase!$G:$G,"&lt;="&amp;$G1432))</f>
        <v/>
      </c>
      <c r="L1432" s="4" t="n"/>
      <c r="M1432" s="4" t="n"/>
      <c r="N1432" s="10">
        <f>IF(M1432="","",SUMIFS(purchase!$N:$N,purchase!$C:$C,$C1432,purchase!$E:$E,$E1432,purchase!$G:$G,"&gt;="&amp;$F1432,purchase!$G:$G,"&lt;="&amp;$G1432))</f>
        <v/>
      </c>
      <c r="O1432" s="10">
        <f>IF(M1432="","",M1432-N1432)</f>
        <v/>
      </c>
      <c r="P1432" s="11">
        <f>IF(M1432=0,"",N1432/M1432)</f>
        <v/>
      </c>
      <c r="Q1432" s="12">
        <f>IF(OR(G1432="",O1432=""),"",
IF(AND(G1432&lt;TODAY(),O1432&gt;0),"YES","NO"))</f>
        <v/>
      </c>
      <c r="R1432" s="13" t="n"/>
      <c r="S1432" s="14" t="n"/>
      <c r="T1432" s="15">
        <f>IF(Q1432="YES", IF(R1432="Company",L1432*(1+S1432),IF(R1432="Vendor",L1432*(1-S1432),"")),"")</f>
        <v/>
      </c>
      <c r="U1432" s="15">
        <f>IF(Q1432="YES",O1432*T1432,"")</f>
        <v/>
      </c>
      <c r="V1432" s="16" t="n"/>
      <c r="W1432" s="17">
        <f>IF(Q1432="YES",G1432+V1432,"")</f>
        <v/>
      </c>
      <c r="X1432" s="18">
        <f>IF(Q1432="YES",IF(TODAY()&gt;W1432,"OVERDUE","WITHIN TIME"),"")</f>
        <v/>
      </c>
    </row>
    <row r="1433">
      <c r="A1433" s="3" t="n">
        <v>1429</v>
      </c>
      <c r="B1433" s="4" t="n"/>
      <c r="C1433" s="4" t="n"/>
      <c r="D1433" s="5">
        <f>IF(E1433="NRFC","Natural Rubber Field Coagulam","")</f>
        <v/>
      </c>
      <c r="E1433" s="4" t="n"/>
      <c r="F1433" s="6" t="n"/>
      <c r="G1433" s="6" t="n"/>
      <c r="H1433" s="7">
        <f>IF(G1433="","",G1433-TODAY())</f>
        <v/>
      </c>
      <c r="I1433" s="8">
        <f>IF(G1433="","",
IF(G1433&lt;TODAY(),
IF(O1433&gt;0,"Violated","Completed"),
IF(H1433&lt;=7,"Expiring Soon",
"Active")))</f>
        <v/>
      </c>
      <c r="J1433" s="8">
        <f>IF(C1433="","",COUNTIFS(purchase!$C:$C,$C1433,purchase!$E:$E,$E1433,purchase!$G:$G,"&gt;="&amp;$F1433,purchase!$G:$G,"&lt;="&amp;$G1433))</f>
        <v/>
      </c>
      <c r="K1433" s="9">
        <f>IF(COUNTIFS(purchase!$C:$C,$C1433,purchase!$E:$E,$E1433,purchase!$G:$G,"&gt;="&amp;$F1433,purchase!$G:$G,"&lt;="&amp;$G1433)=0,"",_xlfn.MAXIFS(purchase!$G:$G,purchase!$C:$C,$C1433,purchase!$E:$E,$E1433,purchase!$G:$G,"&gt;="&amp;$F1433,purchase!$G:$G,"&lt;="&amp;$G1433))</f>
        <v/>
      </c>
      <c r="L1433" s="4" t="n"/>
      <c r="M1433" s="4" t="n"/>
      <c r="N1433" s="10">
        <f>IF(M1433="","",SUMIFS(purchase!$N:$N,purchase!$C:$C,$C1433,purchase!$E:$E,$E1433,purchase!$G:$G,"&gt;="&amp;$F1433,purchase!$G:$G,"&lt;="&amp;$G1433))</f>
        <v/>
      </c>
      <c r="O1433" s="10">
        <f>IF(M1433="","",M1433-N1433)</f>
        <v/>
      </c>
      <c r="P1433" s="11">
        <f>IF(M1433=0,"",N1433/M1433)</f>
        <v/>
      </c>
      <c r="Q1433" s="12">
        <f>IF(OR(G1433="",O1433=""),"",
IF(AND(G1433&lt;TODAY(),O1433&gt;0),"YES","NO"))</f>
        <v/>
      </c>
      <c r="R1433" s="13" t="n"/>
      <c r="S1433" s="14" t="n"/>
      <c r="T1433" s="15">
        <f>IF(Q1433="YES", IF(R1433="Company",L1433*(1+S1433),IF(R1433="Vendor",L1433*(1-S1433),"")),"")</f>
        <v/>
      </c>
      <c r="U1433" s="15">
        <f>IF(Q1433="YES",O1433*T1433,"")</f>
        <v/>
      </c>
      <c r="V1433" s="16" t="n"/>
      <c r="W1433" s="17">
        <f>IF(Q1433="YES",G1433+V1433,"")</f>
        <v/>
      </c>
      <c r="X1433" s="18">
        <f>IF(Q1433="YES",IF(TODAY()&gt;W1433,"OVERDUE","WITHIN TIME"),"")</f>
        <v/>
      </c>
    </row>
    <row r="1434">
      <c r="A1434" s="3" t="n">
        <v>1430</v>
      </c>
      <c r="B1434" s="4" t="n"/>
      <c r="C1434" s="4" t="n"/>
      <c r="D1434" s="5">
        <f>IF(E1434="NRFC","Natural Rubber Field Coagulam","")</f>
        <v/>
      </c>
      <c r="E1434" s="4" t="n"/>
      <c r="F1434" s="6" t="n"/>
      <c r="G1434" s="6" t="n"/>
      <c r="H1434" s="7">
        <f>IF(G1434="","",G1434-TODAY())</f>
        <v/>
      </c>
      <c r="I1434" s="8">
        <f>IF(G1434="","",
IF(G1434&lt;TODAY(),
IF(O1434&gt;0,"Violated","Completed"),
IF(H1434&lt;=7,"Expiring Soon",
"Active")))</f>
        <v/>
      </c>
      <c r="J1434" s="8">
        <f>IF(C1434="","",COUNTIFS(purchase!$C:$C,$C1434,purchase!$E:$E,$E1434,purchase!$G:$G,"&gt;="&amp;$F1434,purchase!$G:$G,"&lt;="&amp;$G1434))</f>
        <v/>
      </c>
      <c r="K1434" s="9">
        <f>IF(COUNTIFS(purchase!$C:$C,$C1434,purchase!$E:$E,$E1434,purchase!$G:$G,"&gt;="&amp;$F1434,purchase!$G:$G,"&lt;="&amp;$G1434)=0,"",_xlfn.MAXIFS(purchase!$G:$G,purchase!$C:$C,$C1434,purchase!$E:$E,$E1434,purchase!$G:$G,"&gt;="&amp;$F1434,purchase!$G:$G,"&lt;="&amp;$G1434))</f>
        <v/>
      </c>
      <c r="L1434" s="4" t="n"/>
      <c r="M1434" s="4" t="n"/>
      <c r="N1434" s="10">
        <f>IF(M1434="","",SUMIFS(purchase!$N:$N,purchase!$C:$C,$C1434,purchase!$E:$E,$E1434,purchase!$G:$G,"&gt;="&amp;$F1434,purchase!$G:$G,"&lt;="&amp;$G1434))</f>
        <v/>
      </c>
      <c r="O1434" s="10">
        <f>IF(M1434="","",M1434-N1434)</f>
        <v/>
      </c>
      <c r="P1434" s="11">
        <f>IF(M1434=0,"",N1434/M1434)</f>
        <v/>
      </c>
      <c r="Q1434" s="12">
        <f>IF(OR(G1434="",O1434=""),"",
IF(AND(G1434&lt;TODAY(),O1434&gt;0),"YES","NO"))</f>
        <v/>
      </c>
      <c r="R1434" s="13" t="n"/>
      <c r="S1434" s="14" t="n"/>
      <c r="T1434" s="15">
        <f>IF(Q1434="YES", IF(R1434="Company",L1434*(1+S1434),IF(R1434="Vendor",L1434*(1-S1434),"")),"")</f>
        <v/>
      </c>
      <c r="U1434" s="15">
        <f>IF(Q1434="YES",O1434*T1434,"")</f>
        <v/>
      </c>
      <c r="V1434" s="16" t="n"/>
      <c r="W1434" s="17">
        <f>IF(Q1434="YES",G1434+V1434,"")</f>
        <v/>
      </c>
      <c r="X1434" s="18">
        <f>IF(Q1434="YES",IF(TODAY()&gt;W1434,"OVERDUE","WITHIN TIME"),"")</f>
        <v/>
      </c>
    </row>
    <row r="1435">
      <c r="A1435" s="3" t="n">
        <v>1431</v>
      </c>
      <c r="B1435" s="4" t="n"/>
      <c r="C1435" s="4" t="n"/>
      <c r="D1435" s="5">
        <f>IF(E1435="NRFC","Natural Rubber Field Coagulam","")</f>
        <v/>
      </c>
      <c r="E1435" s="4" t="n"/>
      <c r="F1435" s="6" t="n"/>
      <c r="G1435" s="6" t="n"/>
      <c r="H1435" s="7">
        <f>IF(G1435="","",G1435-TODAY())</f>
        <v/>
      </c>
      <c r="I1435" s="8">
        <f>IF(G1435="","",
IF(G1435&lt;TODAY(),
IF(O1435&gt;0,"Violated","Completed"),
IF(H1435&lt;=7,"Expiring Soon",
"Active")))</f>
        <v/>
      </c>
      <c r="J1435" s="8">
        <f>IF(C1435="","",COUNTIFS(purchase!$C:$C,$C1435,purchase!$E:$E,$E1435,purchase!$G:$G,"&gt;="&amp;$F1435,purchase!$G:$G,"&lt;="&amp;$G1435))</f>
        <v/>
      </c>
      <c r="K1435" s="9">
        <f>IF(COUNTIFS(purchase!$C:$C,$C1435,purchase!$E:$E,$E1435,purchase!$G:$G,"&gt;="&amp;$F1435,purchase!$G:$G,"&lt;="&amp;$G1435)=0,"",_xlfn.MAXIFS(purchase!$G:$G,purchase!$C:$C,$C1435,purchase!$E:$E,$E1435,purchase!$G:$G,"&gt;="&amp;$F1435,purchase!$G:$G,"&lt;="&amp;$G1435))</f>
        <v/>
      </c>
      <c r="L1435" s="4" t="n"/>
      <c r="M1435" s="4" t="n"/>
      <c r="N1435" s="10">
        <f>IF(M1435="","",SUMIFS(purchase!$N:$N,purchase!$C:$C,$C1435,purchase!$E:$E,$E1435,purchase!$G:$G,"&gt;="&amp;$F1435,purchase!$G:$G,"&lt;="&amp;$G1435))</f>
        <v/>
      </c>
      <c r="O1435" s="10">
        <f>IF(M1435="","",M1435-N1435)</f>
        <v/>
      </c>
      <c r="P1435" s="11">
        <f>IF(M1435=0,"",N1435/M1435)</f>
        <v/>
      </c>
      <c r="Q1435" s="12">
        <f>IF(OR(G1435="",O1435=""),"",
IF(AND(G1435&lt;TODAY(),O1435&gt;0),"YES","NO"))</f>
        <v/>
      </c>
      <c r="R1435" s="13" t="n"/>
      <c r="S1435" s="14" t="n"/>
      <c r="T1435" s="15">
        <f>IF(Q1435="YES", IF(R1435="Company",L1435*(1+S1435),IF(R1435="Vendor",L1435*(1-S1435),"")),"")</f>
        <v/>
      </c>
      <c r="U1435" s="15">
        <f>IF(Q1435="YES",O1435*T1435,"")</f>
        <v/>
      </c>
      <c r="V1435" s="16" t="n"/>
      <c r="W1435" s="17">
        <f>IF(Q1435="YES",G1435+V1435,"")</f>
        <v/>
      </c>
      <c r="X1435" s="18">
        <f>IF(Q1435="YES",IF(TODAY()&gt;W1435,"OVERDUE","WITHIN TIME"),"")</f>
        <v/>
      </c>
    </row>
    <row r="1436">
      <c r="A1436" s="3" t="n">
        <v>1432</v>
      </c>
      <c r="B1436" s="4" t="n"/>
      <c r="C1436" s="4" t="n"/>
      <c r="D1436" s="5">
        <f>IF(E1436="NRFC","Natural Rubber Field Coagulam","")</f>
        <v/>
      </c>
      <c r="E1436" s="4" t="n"/>
      <c r="F1436" s="6" t="n"/>
      <c r="G1436" s="6" t="n"/>
      <c r="H1436" s="7">
        <f>IF(G1436="","",G1436-TODAY())</f>
        <v/>
      </c>
      <c r="I1436" s="8">
        <f>IF(G1436="","",
IF(G1436&lt;TODAY(),
IF(O1436&gt;0,"Violated","Completed"),
IF(H1436&lt;=7,"Expiring Soon",
"Active")))</f>
        <v/>
      </c>
      <c r="J1436" s="8">
        <f>IF(C1436="","",COUNTIFS(purchase!$C:$C,$C1436,purchase!$E:$E,$E1436,purchase!$G:$G,"&gt;="&amp;$F1436,purchase!$G:$G,"&lt;="&amp;$G1436))</f>
        <v/>
      </c>
      <c r="K1436" s="9">
        <f>IF(COUNTIFS(purchase!$C:$C,$C1436,purchase!$E:$E,$E1436,purchase!$G:$G,"&gt;="&amp;$F1436,purchase!$G:$G,"&lt;="&amp;$G1436)=0,"",_xlfn.MAXIFS(purchase!$G:$G,purchase!$C:$C,$C1436,purchase!$E:$E,$E1436,purchase!$G:$G,"&gt;="&amp;$F1436,purchase!$G:$G,"&lt;="&amp;$G1436))</f>
        <v/>
      </c>
      <c r="L1436" s="4" t="n"/>
      <c r="M1436" s="4" t="n"/>
      <c r="N1436" s="10">
        <f>IF(M1436="","",SUMIFS(purchase!$N:$N,purchase!$C:$C,$C1436,purchase!$E:$E,$E1436,purchase!$G:$G,"&gt;="&amp;$F1436,purchase!$G:$G,"&lt;="&amp;$G1436))</f>
        <v/>
      </c>
      <c r="O1436" s="10">
        <f>IF(M1436="","",M1436-N1436)</f>
        <v/>
      </c>
      <c r="P1436" s="11">
        <f>IF(M1436=0,"",N1436/M1436)</f>
        <v/>
      </c>
      <c r="Q1436" s="12">
        <f>IF(OR(G1436="",O1436=""),"",
IF(AND(G1436&lt;TODAY(),O1436&gt;0),"YES","NO"))</f>
        <v/>
      </c>
      <c r="R1436" s="13" t="n"/>
      <c r="S1436" s="14" t="n"/>
      <c r="T1436" s="15">
        <f>IF(Q1436="YES", IF(R1436="Company",L1436*(1+S1436),IF(R1436="Vendor",L1436*(1-S1436),"")),"")</f>
        <v/>
      </c>
      <c r="U1436" s="15">
        <f>IF(Q1436="YES",O1436*T1436,"")</f>
        <v/>
      </c>
      <c r="V1436" s="16" t="n"/>
      <c r="W1436" s="17">
        <f>IF(Q1436="YES",G1436+V1436,"")</f>
        <v/>
      </c>
      <c r="X1436" s="18">
        <f>IF(Q1436="YES",IF(TODAY()&gt;W1436,"OVERDUE","WITHIN TIME"),"")</f>
        <v/>
      </c>
    </row>
    <row r="1437">
      <c r="A1437" s="3" t="n">
        <v>1433</v>
      </c>
      <c r="B1437" s="4" t="n"/>
      <c r="C1437" s="4" t="n"/>
      <c r="D1437" s="5">
        <f>IF(E1437="NRFC","Natural Rubber Field Coagulam","")</f>
        <v/>
      </c>
      <c r="E1437" s="4" t="n"/>
      <c r="F1437" s="6" t="n"/>
      <c r="G1437" s="6" t="n"/>
      <c r="H1437" s="7">
        <f>IF(G1437="","",G1437-TODAY())</f>
        <v/>
      </c>
      <c r="I1437" s="8">
        <f>IF(G1437="","",
IF(G1437&lt;TODAY(),
IF(O1437&gt;0,"Violated","Completed"),
IF(H1437&lt;=7,"Expiring Soon",
"Active")))</f>
        <v/>
      </c>
      <c r="J1437" s="8">
        <f>IF(C1437="","",COUNTIFS(purchase!$C:$C,$C1437,purchase!$E:$E,$E1437,purchase!$G:$G,"&gt;="&amp;$F1437,purchase!$G:$G,"&lt;="&amp;$G1437))</f>
        <v/>
      </c>
      <c r="K1437" s="9">
        <f>IF(COUNTIFS(purchase!$C:$C,$C1437,purchase!$E:$E,$E1437,purchase!$G:$G,"&gt;="&amp;$F1437,purchase!$G:$G,"&lt;="&amp;$G1437)=0,"",_xlfn.MAXIFS(purchase!$G:$G,purchase!$C:$C,$C1437,purchase!$E:$E,$E1437,purchase!$G:$G,"&gt;="&amp;$F1437,purchase!$G:$G,"&lt;="&amp;$G1437))</f>
        <v/>
      </c>
      <c r="L1437" s="4" t="n"/>
      <c r="M1437" s="4" t="n"/>
      <c r="N1437" s="10">
        <f>IF(M1437="","",SUMIFS(purchase!$N:$N,purchase!$C:$C,$C1437,purchase!$E:$E,$E1437,purchase!$G:$G,"&gt;="&amp;$F1437,purchase!$G:$G,"&lt;="&amp;$G1437))</f>
        <v/>
      </c>
      <c r="O1437" s="10">
        <f>IF(M1437="","",M1437-N1437)</f>
        <v/>
      </c>
      <c r="P1437" s="11">
        <f>IF(M1437=0,"",N1437/M1437)</f>
        <v/>
      </c>
      <c r="Q1437" s="12">
        <f>IF(OR(G1437="",O1437=""),"",
IF(AND(G1437&lt;TODAY(),O1437&gt;0),"YES","NO"))</f>
        <v/>
      </c>
      <c r="R1437" s="13" t="n"/>
      <c r="S1437" s="14" t="n"/>
      <c r="T1437" s="15">
        <f>IF(Q1437="YES", IF(R1437="Company",L1437*(1+S1437),IF(R1437="Vendor",L1437*(1-S1437),"")),"")</f>
        <v/>
      </c>
      <c r="U1437" s="15">
        <f>IF(Q1437="YES",O1437*T1437,"")</f>
        <v/>
      </c>
      <c r="V1437" s="16" t="n"/>
      <c r="W1437" s="17">
        <f>IF(Q1437="YES",G1437+V1437,"")</f>
        <v/>
      </c>
      <c r="X1437" s="18">
        <f>IF(Q1437="YES",IF(TODAY()&gt;W1437,"OVERDUE","WITHIN TIME"),"")</f>
        <v/>
      </c>
    </row>
    <row r="1438">
      <c r="A1438" s="3" t="n">
        <v>1434</v>
      </c>
      <c r="B1438" s="4" t="n"/>
      <c r="C1438" s="4" t="n"/>
      <c r="D1438" s="5">
        <f>IF(E1438="NRFC","Natural Rubber Field Coagulam","")</f>
        <v/>
      </c>
      <c r="E1438" s="4" t="n"/>
      <c r="F1438" s="6" t="n"/>
      <c r="G1438" s="6" t="n"/>
      <c r="H1438" s="7">
        <f>IF(G1438="","",G1438-TODAY())</f>
        <v/>
      </c>
      <c r="I1438" s="8">
        <f>IF(G1438="","",
IF(G1438&lt;TODAY(),
IF(O1438&gt;0,"Violated","Completed"),
IF(H1438&lt;=7,"Expiring Soon",
"Active")))</f>
        <v/>
      </c>
      <c r="J1438" s="8">
        <f>IF(C1438="","",COUNTIFS(purchase!$C:$C,$C1438,purchase!$E:$E,$E1438,purchase!$G:$G,"&gt;="&amp;$F1438,purchase!$G:$G,"&lt;="&amp;$G1438))</f>
        <v/>
      </c>
      <c r="K1438" s="9">
        <f>IF(COUNTIFS(purchase!$C:$C,$C1438,purchase!$E:$E,$E1438,purchase!$G:$G,"&gt;="&amp;$F1438,purchase!$G:$G,"&lt;="&amp;$G1438)=0,"",_xlfn.MAXIFS(purchase!$G:$G,purchase!$C:$C,$C1438,purchase!$E:$E,$E1438,purchase!$G:$G,"&gt;="&amp;$F1438,purchase!$G:$G,"&lt;="&amp;$G1438))</f>
        <v/>
      </c>
      <c r="L1438" s="4" t="n"/>
      <c r="M1438" s="4" t="n"/>
      <c r="N1438" s="10">
        <f>IF(M1438="","",SUMIFS(purchase!$N:$N,purchase!$C:$C,$C1438,purchase!$E:$E,$E1438,purchase!$G:$G,"&gt;="&amp;$F1438,purchase!$G:$G,"&lt;="&amp;$G1438))</f>
        <v/>
      </c>
      <c r="O1438" s="10">
        <f>IF(M1438="","",M1438-N1438)</f>
        <v/>
      </c>
      <c r="P1438" s="11">
        <f>IF(M1438=0,"",N1438/M1438)</f>
        <v/>
      </c>
      <c r="Q1438" s="12">
        <f>IF(OR(G1438="",O1438=""),"",
IF(AND(G1438&lt;TODAY(),O1438&gt;0),"YES","NO"))</f>
        <v/>
      </c>
      <c r="R1438" s="13" t="n"/>
      <c r="S1438" s="14" t="n"/>
      <c r="T1438" s="15">
        <f>IF(Q1438="YES", IF(R1438="Company",L1438*(1+S1438),IF(R1438="Vendor",L1438*(1-S1438),"")),"")</f>
        <v/>
      </c>
      <c r="U1438" s="15">
        <f>IF(Q1438="YES",O1438*T1438,"")</f>
        <v/>
      </c>
      <c r="V1438" s="16" t="n"/>
      <c r="W1438" s="17">
        <f>IF(Q1438="YES",G1438+V1438,"")</f>
        <v/>
      </c>
      <c r="X1438" s="18">
        <f>IF(Q1438="YES",IF(TODAY()&gt;W1438,"OVERDUE","WITHIN TIME"),"")</f>
        <v/>
      </c>
    </row>
    <row r="1439">
      <c r="A1439" s="3" t="n">
        <v>1435</v>
      </c>
      <c r="B1439" s="4" t="n"/>
      <c r="C1439" s="4" t="n"/>
      <c r="D1439" s="5">
        <f>IF(E1439="NRFC","Natural Rubber Field Coagulam","")</f>
        <v/>
      </c>
      <c r="E1439" s="4" t="n"/>
      <c r="F1439" s="6" t="n"/>
      <c r="G1439" s="6" t="n"/>
      <c r="H1439" s="7">
        <f>IF(G1439="","",G1439-TODAY())</f>
        <v/>
      </c>
      <c r="I1439" s="8">
        <f>IF(G1439="","",
IF(G1439&lt;TODAY(),
IF(O1439&gt;0,"Violated","Completed"),
IF(H1439&lt;=7,"Expiring Soon",
"Active")))</f>
        <v/>
      </c>
      <c r="J1439" s="8">
        <f>IF(C1439="","",COUNTIFS(purchase!$C:$C,$C1439,purchase!$E:$E,$E1439,purchase!$G:$G,"&gt;="&amp;$F1439,purchase!$G:$G,"&lt;="&amp;$G1439))</f>
        <v/>
      </c>
      <c r="K1439" s="9">
        <f>IF(COUNTIFS(purchase!$C:$C,$C1439,purchase!$E:$E,$E1439,purchase!$G:$G,"&gt;="&amp;$F1439,purchase!$G:$G,"&lt;="&amp;$G1439)=0,"",_xlfn.MAXIFS(purchase!$G:$G,purchase!$C:$C,$C1439,purchase!$E:$E,$E1439,purchase!$G:$G,"&gt;="&amp;$F1439,purchase!$G:$G,"&lt;="&amp;$G1439))</f>
        <v/>
      </c>
      <c r="L1439" s="4" t="n"/>
      <c r="M1439" s="4" t="n"/>
      <c r="N1439" s="10">
        <f>IF(M1439="","",SUMIFS(purchase!$N:$N,purchase!$C:$C,$C1439,purchase!$E:$E,$E1439,purchase!$G:$G,"&gt;="&amp;$F1439,purchase!$G:$G,"&lt;="&amp;$G1439))</f>
        <v/>
      </c>
      <c r="O1439" s="10">
        <f>IF(M1439="","",M1439-N1439)</f>
        <v/>
      </c>
      <c r="P1439" s="11">
        <f>IF(M1439=0,"",N1439/M1439)</f>
        <v/>
      </c>
      <c r="Q1439" s="12">
        <f>IF(OR(G1439="",O1439=""),"",
IF(AND(G1439&lt;TODAY(),O1439&gt;0),"YES","NO"))</f>
        <v/>
      </c>
      <c r="R1439" s="13" t="n"/>
      <c r="S1439" s="14" t="n"/>
      <c r="T1439" s="15">
        <f>IF(Q1439="YES", IF(R1439="Company",L1439*(1+S1439),IF(R1439="Vendor",L1439*(1-S1439),"")),"")</f>
        <v/>
      </c>
      <c r="U1439" s="15">
        <f>IF(Q1439="YES",O1439*T1439,"")</f>
        <v/>
      </c>
      <c r="V1439" s="16" t="n"/>
      <c r="W1439" s="17">
        <f>IF(Q1439="YES",G1439+V1439,"")</f>
        <v/>
      </c>
      <c r="X1439" s="18">
        <f>IF(Q1439="YES",IF(TODAY()&gt;W1439,"OVERDUE","WITHIN TIME"),"")</f>
        <v/>
      </c>
    </row>
    <row r="1440">
      <c r="A1440" s="3" t="n">
        <v>1436</v>
      </c>
      <c r="B1440" s="4" t="n"/>
      <c r="C1440" s="4" t="n"/>
      <c r="D1440" s="5">
        <f>IF(E1440="NRFC","Natural Rubber Field Coagulam","")</f>
        <v/>
      </c>
      <c r="E1440" s="4" t="n"/>
      <c r="F1440" s="6" t="n"/>
      <c r="G1440" s="6" t="n"/>
      <c r="H1440" s="7">
        <f>IF(G1440="","",G1440-TODAY())</f>
        <v/>
      </c>
      <c r="I1440" s="8">
        <f>IF(G1440="","",
IF(G1440&lt;TODAY(),
IF(O1440&gt;0,"Violated","Completed"),
IF(H1440&lt;=7,"Expiring Soon",
"Active")))</f>
        <v/>
      </c>
      <c r="J1440" s="8">
        <f>IF(C1440="","",COUNTIFS(purchase!$C:$C,$C1440,purchase!$E:$E,$E1440,purchase!$G:$G,"&gt;="&amp;$F1440,purchase!$G:$G,"&lt;="&amp;$G1440))</f>
        <v/>
      </c>
      <c r="K1440" s="9">
        <f>IF(COUNTIFS(purchase!$C:$C,$C1440,purchase!$E:$E,$E1440,purchase!$G:$G,"&gt;="&amp;$F1440,purchase!$G:$G,"&lt;="&amp;$G1440)=0,"",_xlfn.MAXIFS(purchase!$G:$G,purchase!$C:$C,$C1440,purchase!$E:$E,$E1440,purchase!$G:$G,"&gt;="&amp;$F1440,purchase!$G:$G,"&lt;="&amp;$G1440))</f>
        <v/>
      </c>
      <c r="L1440" s="4" t="n"/>
      <c r="M1440" s="4" t="n"/>
      <c r="N1440" s="10">
        <f>IF(M1440="","",SUMIFS(purchase!$N:$N,purchase!$C:$C,$C1440,purchase!$E:$E,$E1440,purchase!$G:$G,"&gt;="&amp;$F1440,purchase!$G:$G,"&lt;="&amp;$G1440))</f>
        <v/>
      </c>
      <c r="O1440" s="10">
        <f>IF(M1440="","",M1440-N1440)</f>
        <v/>
      </c>
      <c r="P1440" s="11">
        <f>IF(M1440=0,"",N1440/M1440)</f>
        <v/>
      </c>
      <c r="Q1440" s="12">
        <f>IF(OR(G1440="",O1440=""),"",
IF(AND(G1440&lt;TODAY(),O1440&gt;0),"YES","NO"))</f>
        <v/>
      </c>
      <c r="R1440" s="13" t="n"/>
      <c r="S1440" s="14" t="n"/>
      <c r="T1440" s="15">
        <f>IF(Q1440="YES", IF(R1440="Company",L1440*(1+S1440),IF(R1440="Vendor",L1440*(1-S1440),"")),"")</f>
        <v/>
      </c>
      <c r="U1440" s="15">
        <f>IF(Q1440="YES",O1440*T1440,"")</f>
        <v/>
      </c>
      <c r="V1440" s="16" t="n"/>
      <c r="W1440" s="17">
        <f>IF(Q1440="YES",G1440+V1440,"")</f>
        <v/>
      </c>
      <c r="X1440" s="18">
        <f>IF(Q1440="YES",IF(TODAY()&gt;W1440,"OVERDUE","WITHIN TIME"),"")</f>
        <v/>
      </c>
    </row>
    <row r="1441">
      <c r="A1441" s="3" t="n">
        <v>1437</v>
      </c>
      <c r="B1441" s="4" t="n"/>
      <c r="C1441" s="4" t="n"/>
      <c r="D1441" s="5">
        <f>IF(E1441="NRFC","Natural Rubber Field Coagulam","")</f>
        <v/>
      </c>
      <c r="E1441" s="4" t="n"/>
      <c r="F1441" s="6" t="n"/>
      <c r="G1441" s="6" t="n"/>
      <c r="H1441" s="7">
        <f>IF(G1441="","",G1441-TODAY())</f>
        <v/>
      </c>
      <c r="I1441" s="8">
        <f>IF(G1441="","",
IF(G1441&lt;TODAY(),
IF(O1441&gt;0,"Violated","Completed"),
IF(H1441&lt;=7,"Expiring Soon",
"Active")))</f>
        <v/>
      </c>
      <c r="J1441" s="8">
        <f>IF(C1441="","",COUNTIFS(purchase!$C:$C,$C1441,purchase!$E:$E,$E1441,purchase!$G:$G,"&gt;="&amp;$F1441,purchase!$G:$G,"&lt;="&amp;$G1441))</f>
        <v/>
      </c>
      <c r="K1441" s="9">
        <f>IF(COUNTIFS(purchase!$C:$C,$C1441,purchase!$E:$E,$E1441,purchase!$G:$G,"&gt;="&amp;$F1441,purchase!$G:$G,"&lt;="&amp;$G1441)=0,"",_xlfn.MAXIFS(purchase!$G:$G,purchase!$C:$C,$C1441,purchase!$E:$E,$E1441,purchase!$G:$G,"&gt;="&amp;$F1441,purchase!$G:$G,"&lt;="&amp;$G1441))</f>
        <v/>
      </c>
      <c r="L1441" s="4" t="n"/>
      <c r="M1441" s="4" t="n"/>
      <c r="N1441" s="10">
        <f>IF(M1441="","",SUMIFS(purchase!$N:$N,purchase!$C:$C,$C1441,purchase!$E:$E,$E1441,purchase!$G:$G,"&gt;="&amp;$F1441,purchase!$G:$G,"&lt;="&amp;$G1441))</f>
        <v/>
      </c>
      <c r="O1441" s="10">
        <f>IF(M1441="","",M1441-N1441)</f>
        <v/>
      </c>
      <c r="P1441" s="11">
        <f>IF(M1441=0,"",N1441/M1441)</f>
        <v/>
      </c>
      <c r="Q1441" s="12">
        <f>IF(OR(G1441="",O1441=""),"",
IF(AND(G1441&lt;TODAY(),O1441&gt;0),"YES","NO"))</f>
        <v/>
      </c>
      <c r="R1441" s="13" t="n"/>
      <c r="S1441" s="14" t="n"/>
      <c r="T1441" s="15">
        <f>IF(Q1441="YES", IF(R1441="Company",L1441*(1+S1441),IF(R1441="Vendor",L1441*(1-S1441),"")),"")</f>
        <v/>
      </c>
      <c r="U1441" s="15">
        <f>IF(Q1441="YES",O1441*T1441,"")</f>
        <v/>
      </c>
      <c r="V1441" s="16" t="n"/>
      <c r="W1441" s="17">
        <f>IF(Q1441="YES",G1441+V1441,"")</f>
        <v/>
      </c>
      <c r="X1441" s="18">
        <f>IF(Q1441="YES",IF(TODAY()&gt;W1441,"OVERDUE","WITHIN TIME"),"")</f>
        <v/>
      </c>
    </row>
    <row r="1442">
      <c r="A1442" s="3" t="n">
        <v>1438</v>
      </c>
      <c r="B1442" s="4" t="n"/>
      <c r="C1442" s="4" t="n"/>
      <c r="D1442" s="5">
        <f>IF(E1442="NRFC","Natural Rubber Field Coagulam","")</f>
        <v/>
      </c>
      <c r="E1442" s="4" t="n"/>
      <c r="F1442" s="6" t="n"/>
      <c r="G1442" s="6" t="n"/>
      <c r="H1442" s="7">
        <f>IF(G1442="","",G1442-TODAY())</f>
        <v/>
      </c>
      <c r="I1442" s="8">
        <f>IF(G1442="","",
IF(G1442&lt;TODAY(),
IF(O1442&gt;0,"Violated","Completed"),
IF(H1442&lt;=7,"Expiring Soon",
"Active")))</f>
        <v/>
      </c>
      <c r="J1442" s="8">
        <f>IF(C1442="","",COUNTIFS(purchase!$C:$C,$C1442,purchase!$E:$E,$E1442,purchase!$G:$G,"&gt;="&amp;$F1442,purchase!$G:$G,"&lt;="&amp;$G1442))</f>
        <v/>
      </c>
      <c r="K1442" s="9">
        <f>IF(COUNTIFS(purchase!$C:$C,$C1442,purchase!$E:$E,$E1442,purchase!$G:$G,"&gt;="&amp;$F1442,purchase!$G:$G,"&lt;="&amp;$G1442)=0,"",_xlfn.MAXIFS(purchase!$G:$G,purchase!$C:$C,$C1442,purchase!$E:$E,$E1442,purchase!$G:$G,"&gt;="&amp;$F1442,purchase!$G:$G,"&lt;="&amp;$G1442))</f>
        <v/>
      </c>
      <c r="L1442" s="4" t="n"/>
      <c r="M1442" s="4" t="n"/>
      <c r="N1442" s="10">
        <f>IF(M1442="","",SUMIFS(purchase!$N:$N,purchase!$C:$C,$C1442,purchase!$E:$E,$E1442,purchase!$G:$G,"&gt;="&amp;$F1442,purchase!$G:$G,"&lt;="&amp;$G1442))</f>
        <v/>
      </c>
      <c r="O1442" s="10">
        <f>IF(M1442="","",M1442-N1442)</f>
        <v/>
      </c>
      <c r="P1442" s="11">
        <f>IF(M1442=0,"",N1442/M1442)</f>
        <v/>
      </c>
      <c r="Q1442" s="12">
        <f>IF(OR(G1442="",O1442=""),"",
IF(AND(G1442&lt;TODAY(),O1442&gt;0),"YES","NO"))</f>
        <v/>
      </c>
      <c r="R1442" s="13" t="n"/>
      <c r="S1442" s="14" t="n"/>
      <c r="T1442" s="15">
        <f>IF(Q1442="YES", IF(R1442="Company",L1442*(1+S1442),IF(R1442="Vendor",L1442*(1-S1442),"")),"")</f>
        <v/>
      </c>
      <c r="U1442" s="15">
        <f>IF(Q1442="YES",O1442*T1442,"")</f>
        <v/>
      </c>
      <c r="V1442" s="16" t="n"/>
      <c r="W1442" s="17">
        <f>IF(Q1442="YES",G1442+V1442,"")</f>
        <v/>
      </c>
      <c r="X1442" s="18">
        <f>IF(Q1442="YES",IF(TODAY()&gt;W1442,"OVERDUE","WITHIN TIME"),"")</f>
        <v/>
      </c>
    </row>
    <row r="1443">
      <c r="A1443" s="3" t="n">
        <v>1439</v>
      </c>
      <c r="B1443" s="4" t="n"/>
      <c r="C1443" s="4" t="n"/>
      <c r="D1443" s="5">
        <f>IF(E1443="NRFC","Natural Rubber Field Coagulam","")</f>
        <v/>
      </c>
      <c r="E1443" s="4" t="n"/>
      <c r="F1443" s="6" t="n"/>
      <c r="G1443" s="6" t="n"/>
      <c r="H1443" s="7">
        <f>IF(G1443="","",G1443-TODAY())</f>
        <v/>
      </c>
      <c r="I1443" s="8">
        <f>IF(G1443="","",
IF(G1443&lt;TODAY(),
IF(O1443&gt;0,"Violated","Completed"),
IF(H1443&lt;=7,"Expiring Soon",
"Active")))</f>
        <v/>
      </c>
      <c r="J1443" s="8">
        <f>IF(C1443="","",COUNTIFS(purchase!$C:$C,$C1443,purchase!$E:$E,$E1443,purchase!$G:$G,"&gt;="&amp;$F1443,purchase!$G:$G,"&lt;="&amp;$G1443))</f>
        <v/>
      </c>
      <c r="K1443" s="9">
        <f>IF(COUNTIFS(purchase!$C:$C,$C1443,purchase!$E:$E,$E1443,purchase!$G:$G,"&gt;="&amp;$F1443,purchase!$G:$G,"&lt;="&amp;$G1443)=0,"",_xlfn.MAXIFS(purchase!$G:$G,purchase!$C:$C,$C1443,purchase!$E:$E,$E1443,purchase!$G:$G,"&gt;="&amp;$F1443,purchase!$G:$G,"&lt;="&amp;$G1443))</f>
        <v/>
      </c>
      <c r="L1443" s="4" t="n"/>
      <c r="M1443" s="4" t="n"/>
      <c r="N1443" s="10">
        <f>IF(M1443="","",SUMIFS(purchase!$N:$N,purchase!$C:$C,$C1443,purchase!$E:$E,$E1443,purchase!$G:$G,"&gt;="&amp;$F1443,purchase!$G:$G,"&lt;="&amp;$G1443))</f>
        <v/>
      </c>
      <c r="O1443" s="10">
        <f>IF(M1443="","",M1443-N1443)</f>
        <v/>
      </c>
      <c r="P1443" s="11">
        <f>IF(M1443=0,"",N1443/M1443)</f>
        <v/>
      </c>
      <c r="Q1443" s="12">
        <f>IF(OR(G1443="",O1443=""),"",
IF(AND(G1443&lt;TODAY(),O1443&gt;0),"YES","NO"))</f>
        <v/>
      </c>
      <c r="R1443" s="13" t="n"/>
      <c r="S1443" s="14" t="n"/>
      <c r="T1443" s="15">
        <f>IF(Q1443="YES", IF(R1443="Company",L1443*(1+S1443),IF(R1443="Vendor",L1443*(1-S1443),"")),"")</f>
        <v/>
      </c>
      <c r="U1443" s="15">
        <f>IF(Q1443="YES",O1443*T1443,"")</f>
        <v/>
      </c>
      <c r="V1443" s="16" t="n"/>
      <c r="W1443" s="17">
        <f>IF(Q1443="YES",G1443+V1443,"")</f>
        <v/>
      </c>
      <c r="X1443" s="18">
        <f>IF(Q1443="YES",IF(TODAY()&gt;W1443,"OVERDUE","WITHIN TIME"),"")</f>
        <v/>
      </c>
    </row>
    <row r="1444">
      <c r="A1444" s="3" t="n">
        <v>1440</v>
      </c>
      <c r="B1444" s="4" t="n"/>
      <c r="C1444" s="4" t="n"/>
      <c r="D1444" s="5">
        <f>IF(E1444="NRFC","Natural Rubber Field Coagulam","")</f>
        <v/>
      </c>
      <c r="E1444" s="4" t="n"/>
      <c r="F1444" s="6" t="n"/>
      <c r="G1444" s="6" t="n"/>
      <c r="H1444" s="7">
        <f>IF(G1444="","",G1444-TODAY())</f>
        <v/>
      </c>
      <c r="I1444" s="8">
        <f>IF(G1444="","",
IF(G1444&lt;TODAY(),
IF(O1444&gt;0,"Violated","Completed"),
IF(H1444&lt;=7,"Expiring Soon",
"Active")))</f>
        <v/>
      </c>
      <c r="J1444" s="8">
        <f>IF(C1444="","",COUNTIFS(purchase!$C:$C,$C1444,purchase!$E:$E,$E1444,purchase!$G:$G,"&gt;="&amp;$F1444,purchase!$G:$G,"&lt;="&amp;$G1444))</f>
        <v/>
      </c>
      <c r="K1444" s="9">
        <f>IF(COUNTIFS(purchase!$C:$C,$C1444,purchase!$E:$E,$E1444,purchase!$G:$G,"&gt;="&amp;$F1444,purchase!$G:$G,"&lt;="&amp;$G1444)=0,"",_xlfn.MAXIFS(purchase!$G:$G,purchase!$C:$C,$C1444,purchase!$E:$E,$E1444,purchase!$G:$G,"&gt;="&amp;$F1444,purchase!$G:$G,"&lt;="&amp;$G1444))</f>
        <v/>
      </c>
      <c r="L1444" s="4" t="n"/>
      <c r="M1444" s="4" t="n"/>
      <c r="N1444" s="10">
        <f>IF(M1444="","",SUMIFS(purchase!$N:$N,purchase!$C:$C,$C1444,purchase!$E:$E,$E1444,purchase!$G:$G,"&gt;="&amp;$F1444,purchase!$G:$G,"&lt;="&amp;$G1444))</f>
        <v/>
      </c>
      <c r="O1444" s="10">
        <f>IF(M1444="","",M1444-N1444)</f>
        <v/>
      </c>
      <c r="P1444" s="11">
        <f>IF(M1444=0,"",N1444/M1444)</f>
        <v/>
      </c>
      <c r="Q1444" s="12">
        <f>IF(OR(G1444="",O1444=""),"",
IF(AND(G1444&lt;TODAY(),O1444&gt;0),"YES","NO"))</f>
        <v/>
      </c>
      <c r="R1444" s="13" t="n"/>
      <c r="S1444" s="14" t="n"/>
      <c r="T1444" s="15">
        <f>IF(Q1444="YES", IF(R1444="Company",L1444*(1+S1444),IF(R1444="Vendor",L1444*(1-S1444),"")),"")</f>
        <v/>
      </c>
      <c r="U1444" s="15">
        <f>IF(Q1444="YES",O1444*T1444,"")</f>
        <v/>
      </c>
      <c r="V1444" s="16" t="n"/>
      <c r="W1444" s="17">
        <f>IF(Q1444="YES",G1444+V1444,"")</f>
        <v/>
      </c>
      <c r="X1444" s="18">
        <f>IF(Q1444="YES",IF(TODAY()&gt;W1444,"OVERDUE","WITHIN TIME"),"")</f>
        <v/>
      </c>
    </row>
    <row r="1445">
      <c r="A1445" s="3" t="n">
        <v>1441</v>
      </c>
      <c r="B1445" s="4" t="n"/>
      <c r="C1445" s="4" t="n"/>
      <c r="D1445" s="5">
        <f>IF(E1445="NRFC","Natural Rubber Field Coagulam","")</f>
        <v/>
      </c>
      <c r="E1445" s="4" t="n"/>
      <c r="F1445" s="6" t="n"/>
      <c r="G1445" s="6" t="n"/>
      <c r="H1445" s="7">
        <f>IF(G1445="","",G1445-TODAY())</f>
        <v/>
      </c>
      <c r="I1445" s="8">
        <f>IF(G1445="","",
IF(G1445&lt;TODAY(),
IF(O1445&gt;0,"Violated","Completed"),
IF(H1445&lt;=7,"Expiring Soon",
"Active")))</f>
        <v/>
      </c>
      <c r="J1445" s="8">
        <f>IF(C1445="","",COUNTIFS(purchase!$C:$C,$C1445,purchase!$E:$E,$E1445,purchase!$G:$G,"&gt;="&amp;$F1445,purchase!$G:$G,"&lt;="&amp;$G1445))</f>
        <v/>
      </c>
      <c r="K1445" s="9">
        <f>IF(COUNTIFS(purchase!$C:$C,$C1445,purchase!$E:$E,$E1445,purchase!$G:$G,"&gt;="&amp;$F1445,purchase!$G:$G,"&lt;="&amp;$G1445)=0,"",_xlfn.MAXIFS(purchase!$G:$G,purchase!$C:$C,$C1445,purchase!$E:$E,$E1445,purchase!$G:$G,"&gt;="&amp;$F1445,purchase!$G:$G,"&lt;="&amp;$G1445))</f>
        <v/>
      </c>
      <c r="L1445" s="4" t="n"/>
      <c r="M1445" s="4" t="n"/>
      <c r="N1445" s="10">
        <f>IF(M1445="","",SUMIFS(purchase!$N:$N,purchase!$C:$C,$C1445,purchase!$E:$E,$E1445,purchase!$G:$G,"&gt;="&amp;$F1445,purchase!$G:$G,"&lt;="&amp;$G1445))</f>
        <v/>
      </c>
      <c r="O1445" s="10">
        <f>IF(M1445="","",M1445-N1445)</f>
        <v/>
      </c>
      <c r="P1445" s="11">
        <f>IF(M1445=0,"",N1445/M1445)</f>
        <v/>
      </c>
      <c r="Q1445" s="12">
        <f>IF(OR(G1445="",O1445=""),"",
IF(AND(G1445&lt;TODAY(),O1445&gt;0),"YES","NO"))</f>
        <v/>
      </c>
      <c r="R1445" s="13" t="n"/>
      <c r="S1445" s="14" t="n"/>
      <c r="T1445" s="15">
        <f>IF(Q1445="YES", IF(R1445="Company",L1445*(1+S1445),IF(R1445="Vendor",L1445*(1-S1445),"")),"")</f>
        <v/>
      </c>
      <c r="U1445" s="15">
        <f>IF(Q1445="YES",O1445*T1445,"")</f>
        <v/>
      </c>
      <c r="V1445" s="16" t="n"/>
      <c r="W1445" s="17">
        <f>IF(Q1445="YES",G1445+V1445,"")</f>
        <v/>
      </c>
      <c r="X1445" s="18">
        <f>IF(Q1445="YES",IF(TODAY()&gt;W1445,"OVERDUE","WITHIN TIME"),"")</f>
        <v/>
      </c>
    </row>
    <row r="1446">
      <c r="A1446" s="3" t="n">
        <v>1442</v>
      </c>
      <c r="B1446" s="4" t="n"/>
      <c r="C1446" s="4" t="n"/>
      <c r="D1446" s="5">
        <f>IF(E1446="NRFC","Natural Rubber Field Coagulam","")</f>
        <v/>
      </c>
      <c r="E1446" s="4" t="n"/>
      <c r="F1446" s="6" t="n"/>
      <c r="G1446" s="6" t="n"/>
      <c r="H1446" s="7">
        <f>IF(G1446="","",G1446-TODAY())</f>
        <v/>
      </c>
      <c r="I1446" s="8">
        <f>IF(G1446="","",
IF(G1446&lt;TODAY(),
IF(O1446&gt;0,"Violated","Completed"),
IF(H1446&lt;=7,"Expiring Soon",
"Active")))</f>
        <v/>
      </c>
      <c r="J1446" s="8">
        <f>IF(C1446="","",COUNTIFS(purchase!$C:$C,$C1446,purchase!$E:$E,$E1446,purchase!$G:$G,"&gt;="&amp;$F1446,purchase!$G:$G,"&lt;="&amp;$G1446))</f>
        <v/>
      </c>
      <c r="K1446" s="9">
        <f>IF(COUNTIFS(purchase!$C:$C,$C1446,purchase!$E:$E,$E1446,purchase!$G:$G,"&gt;="&amp;$F1446,purchase!$G:$G,"&lt;="&amp;$G1446)=0,"",_xlfn.MAXIFS(purchase!$G:$G,purchase!$C:$C,$C1446,purchase!$E:$E,$E1446,purchase!$G:$G,"&gt;="&amp;$F1446,purchase!$G:$G,"&lt;="&amp;$G1446))</f>
        <v/>
      </c>
      <c r="L1446" s="4" t="n"/>
      <c r="M1446" s="4" t="n"/>
      <c r="N1446" s="10">
        <f>IF(M1446="","",SUMIFS(purchase!$N:$N,purchase!$C:$C,$C1446,purchase!$E:$E,$E1446,purchase!$G:$G,"&gt;="&amp;$F1446,purchase!$G:$G,"&lt;="&amp;$G1446))</f>
        <v/>
      </c>
      <c r="O1446" s="10">
        <f>IF(M1446="","",M1446-N1446)</f>
        <v/>
      </c>
      <c r="P1446" s="11">
        <f>IF(M1446=0,"",N1446/M1446)</f>
        <v/>
      </c>
      <c r="Q1446" s="12">
        <f>IF(OR(G1446="",O1446=""),"",
IF(AND(G1446&lt;TODAY(),O1446&gt;0),"YES","NO"))</f>
        <v/>
      </c>
      <c r="R1446" s="13" t="n"/>
      <c r="S1446" s="14" t="n"/>
      <c r="T1446" s="15">
        <f>IF(Q1446="YES", IF(R1446="Company",L1446*(1+S1446),IF(R1446="Vendor",L1446*(1-S1446),"")),"")</f>
        <v/>
      </c>
      <c r="U1446" s="15">
        <f>IF(Q1446="YES",O1446*T1446,"")</f>
        <v/>
      </c>
      <c r="V1446" s="16" t="n"/>
      <c r="W1446" s="17">
        <f>IF(Q1446="YES",G1446+V1446,"")</f>
        <v/>
      </c>
      <c r="X1446" s="18">
        <f>IF(Q1446="YES",IF(TODAY()&gt;W1446,"OVERDUE","WITHIN TIME"),"")</f>
        <v/>
      </c>
    </row>
    <row r="1447">
      <c r="A1447" s="3" t="n">
        <v>1443</v>
      </c>
      <c r="B1447" s="4" t="n"/>
      <c r="C1447" s="4" t="n"/>
      <c r="D1447" s="5">
        <f>IF(E1447="NRFC","Natural Rubber Field Coagulam","")</f>
        <v/>
      </c>
      <c r="E1447" s="4" t="n"/>
      <c r="F1447" s="6" t="n"/>
      <c r="G1447" s="6" t="n"/>
      <c r="H1447" s="7">
        <f>IF(G1447="","",G1447-TODAY())</f>
        <v/>
      </c>
      <c r="I1447" s="8">
        <f>IF(G1447="","",
IF(G1447&lt;TODAY(),
IF(O1447&gt;0,"Violated","Completed"),
IF(H1447&lt;=7,"Expiring Soon",
"Active")))</f>
        <v/>
      </c>
      <c r="J1447" s="8">
        <f>IF(C1447="","",COUNTIFS(purchase!$C:$C,$C1447,purchase!$E:$E,$E1447,purchase!$G:$G,"&gt;="&amp;$F1447,purchase!$G:$G,"&lt;="&amp;$G1447))</f>
        <v/>
      </c>
      <c r="K1447" s="9">
        <f>IF(COUNTIFS(purchase!$C:$C,$C1447,purchase!$E:$E,$E1447,purchase!$G:$G,"&gt;="&amp;$F1447,purchase!$G:$G,"&lt;="&amp;$G1447)=0,"",_xlfn.MAXIFS(purchase!$G:$G,purchase!$C:$C,$C1447,purchase!$E:$E,$E1447,purchase!$G:$G,"&gt;="&amp;$F1447,purchase!$G:$G,"&lt;="&amp;$G1447))</f>
        <v/>
      </c>
      <c r="L1447" s="4" t="n"/>
      <c r="M1447" s="4" t="n"/>
      <c r="N1447" s="10">
        <f>IF(M1447="","",SUMIFS(purchase!$N:$N,purchase!$C:$C,$C1447,purchase!$E:$E,$E1447,purchase!$G:$G,"&gt;="&amp;$F1447,purchase!$G:$G,"&lt;="&amp;$G1447))</f>
        <v/>
      </c>
      <c r="O1447" s="10">
        <f>IF(M1447="","",M1447-N1447)</f>
        <v/>
      </c>
      <c r="P1447" s="11">
        <f>IF(M1447=0,"",N1447/M1447)</f>
        <v/>
      </c>
      <c r="Q1447" s="12">
        <f>IF(OR(G1447="",O1447=""),"",
IF(AND(G1447&lt;TODAY(),O1447&gt;0),"YES","NO"))</f>
        <v/>
      </c>
      <c r="R1447" s="13" t="n"/>
      <c r="S1447" s="14" t="n"/>
      <c r="T1447" s="15">
        <f>IF(Q1447="YES", IF(R1447="Company",L1447*(1+S1447),IF(R1447="Vendor",L1447*(1-S1447),"")),"")</f>
        <v/>
      </c>
      <c r="U1447" s="15">
        <f>IF(Q1447="YES",O1447*T1447,"")</f>
        <v/>
      </c>
      <c r="V1447" s="16" t="n"/>
      <c r="W1447" s="17">
        <f>IF(Q1447="YES",G1447+V1447,"")</f>
        <v/>
      </c>
      <c r="X1447" s="18">
        <f>IF(Q1447="YES",IF(TODAY()&gt;W1447,"OVERDUE","WITHIN TIME"),"")</f>
        <v/>
      </c>
    </row>
    <row r="1448">
      <c r="A1448" s="3" t="n">
        <v>1444</v>
      </c>
      <c r="B1448" s="4" t="n"/>
      <c r="C1448" s="4" t="n"/>
      <c r="D1448" s="5">
        <f>IF(E1448="NRFC","Natural Rubber Field Coagulam","")</f>
        <v/>
      </c>
      <c r="E1448" s="4" t="n"/>
      <c r="F1448" s="6" t="n"/>
      <c r="G1448" s="6" t="n"/>
      <c r="H1448" s="7">
        <f>IF(G1448="","",G1448-TODAY())</f>
        <v/>
      </c>
      <c r="I1448" s="8">
        <f>IF(G1448="","",
IF(G1448&lt;TODAY(),
IF(O1448&gt;0,"Violated","Completed"),
IF(H1448&lt;=7,"Expiring Soon",
"Active")))</f>
        <v/>
      </c>
      <c r="J1448" s="8">
        <f>IF(C1448="","",COUNTIFS(purchase!$C:$C,$C1448,purchase!$E:$E,$E1448,purchase!$G:$G,"&gt;="&amp;$F1448,purchase!$G:$G,"&lt;="&amp;$G1448))</f>
        <v/>
      </c>
      <c r="K1448" s="9">
        <f>IF(COUNTIFS(purchase!$C:$C,$C1448,purchase!$E:$E,$E1448,purchase!$G:$G,"&gt;="&amp;$F1448,purchase!$G:$G,"&lt;="&amp;$G1448)=0,"",_xlfn.MAXIFS(purchase!$G:$G,purchase!$C:$C,$C1448,purchase!$E:$E,$E1448,purchase!$G:$G,"&gt;="&amp;$F1448,purchase!$G:$G,"&lt;="&amp;$G1448))</f>
        <v/>
      </c>
      <c r="L1448" s="4" t="n"/>
      <c r="M1448" s="4" t="n"/>
      <c r="N1448" s="10">
        <f>IF(M1448="","",SUMIFS(purchase!$N:$N,purchase!$C:$C,$C1448,purchase!$E:$E,$E1448,purchase!$G:$G,"&gt;="&amp;$F1448,purchase!$G:$G,"&lt;="&amp;$G1448))</f>
        <v/>
      </c>
      <c r="O1448" s="10">
        <f>IF(M1448="","",M1448-N1448)</f>
        <v/>
      </c>
      <c r="P1448" s="11">
        <f>IF(M1448=0,"",N1448/M1448)</f>
        <v/>
      </c>
      <c r="Q1448" s="12">
        <f>IF(OR(G1448="",O1448=""),"",
IF(AND(G1448&lt;TODAY(),O1448&gt;0),"YES","NO"))</f>
        <v/>
      </c>
      <c r="R1448" s="13" t="n"/>
      <c r="S1448" s="14" t="n"/>
      <c r="T1448" s="15">
        <f>IF(Q1448="YES", IF(R1448="Company",L1448*(1+S1448),IF(R1448="Vendor",L1448*(1-S1448),"")),"")</f>
        <v/>
      </c>
      <c r="U1448" s="15">
        <f>IF(Q1448="YES",O1448*T1448,"")</f>
        <v/>
      </c>
      <c r="V1448" s="16" t="n"/>
      <c r="W1448" s="17">
        <f>IF(Q1448="YES",G1448+V1448,"")</f>
        <v/>
      </c>
      <c r="X1448" s="18">
        <f>IF(Q1448="YES",IF(TODAY()&gt;W1448,"OVERDUE","WITHIN TIME"),"")</f>
        <v/>
      </c>
    </row>
    <row r="1449">
      <c r="A1449" s="3" t="n">
        <v>1445</v>
      </c>
      <c r="B1449" s="4" t="n"/>
      <c r="C1449" s="4" t="n"/>
      <c r="D1449" s="5">
        <f>IF(E1449="NRFC","Natural Rubber Field Coagulam","")</f>
        <v/>
      </c>
      <c r="E1449" s="4" t="n"/>
      <c r="F1449" s="6" t="n"/>
      <c r="G1449" s="6" t="n"/>
      <c r="H1449" s="7">
        <f>IF(G1449="","",G1449-TODAY())</f>
        <v/>
      </c>
      <c r="I1449" s="8">
        <f>IF(G1449="","",
IF(G1449&lt;TODAY(),
IF(O1449&gt;0,"Violated","Completed"),
IF(H1449&lt;=7,"Expiring Soon",
"Active")))</f>
        <v/>
      </c>
      <c r="J1449" s="8">
        <f>IF(C1449="","",COUNTIFS(purchase!$C:$C,$C1449,purchase!$E:$E,$E1449,purchase!$G:$G,"&gt;="&amp;$F1449,purchase!$G:$G,"&lt;="&amp;$G1449))</f>
        <v/>
      </c>
      <c r="K1449" s="9">
        <f>IF(COUNTIFS(purchase!$C:$C,$C1449,purchase!$E:$E,$E1449,purchase!$G:$G,"&gt;="&amp;$F1449,purchase!$G:$G,"&lt;="&amp;$G1449)=0,"",_xlfn.MAXIFS(purchase!$G:$G,purchase!$C:$C,$C1449,purchase!$E:$E,$E1449,purchase!$G:$G,"&gt;="&amp;$F1449,purchase!$G:$G,"&lt;="&amp;$G1449))</f>
        <v/>
      </c>
      <c r="L1449" s="4" t="n"/>
      <c r="M1449" s="4" t="n"/>
      <c r="N1449" s="10">
        <f>IF(M1449="","",SUMIFS(purchase!$N:$N,purchase!$C:$C,$C1449,purchase!$E:$E,$E1449,purchase!$G:$G,"&gt;="&amp;$F1449,purchase!$G:$G,"&lt;="&amp;$G1449))</f>
        <v/>
      </c>
      <c r="O1449" s="10">
        <f>IF(M1449="","",M1449-N1449)</f>
        <v/>
      </c>
      <c r="P1449" s="11">
        <f>IF(M1449=0,"",N1449/M1449)</f>
        <v/>
      </c>
      <c r="Q1449" s="12">
        <f>IF(OR(G1449="",O1449=""),"",
IF(AND(G1449&lt;TODAY(),O1449&gt;0),"YES","NO"))</f>
        <v/>
      </c>
      <c r="R1449" s="13" t="n"/>
      <c r="S1449" s="14" t="n"/>
      <c r="T1449" s="15">
        <f>IF(Q1449="YES", IF(R1449="Company",L1449*(1+S1449),IF(R1449="Vendor",L1449*(1-S1449),"")),"")</f>
        <v/>
      </c>
      <c r="U1449" s="15">
        <f>IF(Q1449="YES",O1449*T1449,"")</f>
        <v/>
      </c>
      <c r="V1449" s="16" t="n"/>
      <c r="W1449" s="17">
        <f>IF(Q1449="YES",G1449+V1449,"")</f>
        <v/>
      </c>
      <c r="X1449" s="18">
        <f>IF(Q1449="YES",IF(TODAY()&gt;W1449,"OVERDUE","WITHIN TIME"),"")</f>
        <v/>
      </c>
    </row>
    <row r="1450">
      <c r="A1450" s="3" t="n">
        <v>1446</v>
      </c>
      <c r="B1450" s="4" t="n"/>
      <c r="C1450" s="4" t="n"/>
      <c r="D1450" s="5">
        <f>IF(E1450="NRFC","Natural Rubber Field Coagulam","")</f>
        <v/>
      </c>
      <c r="E1450" s="4" t="n"/>
      <c r="F1450" s="6" t="n"/>
      <c r="G1450" s="6" t="n"/>
      <c r="H1450" s="7">
        <f>IF(G1450="","",G1450-TODAY())</f>
        <v/>
      </c>
      <c r="I1450" s="8">
        <f>IF(G1450="","",
IF(G1450&lt;TODAY(),
IF(O1450&gt;0,"Violated","Completed"),
IF(H1450&lt;=7,"Expiring Soon",
"Active")))</f>
        <v/>
      </c>
      <c r="J1450" s="8">
        <f>IF(C1450="","",COUNTIFS(purchase!$C:$C,$C1450,purchase!$E:$E,$E1450,purchase!$G:$G,"&gt;="&amp;$F1450,purchase!$G:$G,"&lt;="&amp;$G1450))</f>
        <v/>
      </c>
      <c r="K1450" s="9">
        <f>IF(COUNTIFS(purchase!$C:$C,$C1450,purchase!$E:$E,$E1450,purchase!$G:$G,"&gt;="&amp;$F1450,purchase!$G:$G,"&lt;="&amp;$G1450)=0,"",_xlfn.MAXIFS(purchase!$G:$G,purchase!$C:$C,$C1450,purchase!$E:$E,$E1450,purchase!$G:$G,"&gt;="&amp;$F1450,purchase!$G:$G,"&lt;="&amp;$G1450))</f>
        <v/>
      </c>
      <c r="L1450" s="4" t="n"/>
      <c r="M1450" s="4" t="n"/>
      <c r="N1450" s="10">
        <f>IF(M1450="","",SUMIFS(purchase!$N:$N,purchase!$C:$C,$C1450,purchase!$E:$E,$E1450,purchase!$G:$G,"&gt;="&amp;$F1450,purchase!$G:$G,"&lt;="&amp;$G1450))</f>
        <v/>
      </c>
      <c r="O1450" s="10">
        <f>IF(M1450="","",M1450-N1450)</f>
        <v/>
      </c>
      <c r="P1450" s="11">
        <f>IF(M1450=0,"",N1450/M1450)</f>
        <v/>
      </c>
      <c r="Q1450" s="12">
        <f>IF(OR(G1450="",O1450=""),"",
IF(AND(G1450&lt;TODAY(),O1450&gt;0),"YES","NO"))</f>
        <v/>
      </c>
      <c r="R1450" s="13" t="n"/>
      <c r="S1450" s="14" t="n"/>
      <c r="T1450" s="15">
        <f>IF(Q1450="YES", IF(R1450="Company",L1450*(1+S1450),IF(R1450="Vendor",L1450*(1-S1450),"")),"")</f>
        <v/>
      </c>
      <c r="U1450" s="15">
        <f>IF(Q1450="YES",O1450*T1450,"")</f>
        <v/>
      </c>
      <c r="V1450" s="16" t="n"/>
      <c r="W1450" s="17">
        <f>IF(Q1450="YES",G1450+V1450,"")</f>
        <v/>
      </c>
      <c r="X1450" s="18">
        <f>IF(Q1450="YES",IF(TODAY()&gt;W1450,"OVERDUE","WITHIN TIME"),"")</f>
        <v/>
      </c>
    </row>
    <row r="1451">
      <c r="A1451" s="3" t="n">
        <v>1447</v>
      </c>
      <c r="B1451" s="4" t="n"/>
      <c r="C1451" s="4" t="n"/>
      <c r="D1451" s="5">
        <f>IF(E1451="NRFC","Natural Rubber Field Coagulam","")</f>
        <v/>
      </c>
      <c r="E1451" s="4" t="n"/>
      <c r="F1451" s="6" t="n"/>
      <c r="G1451" s="6" t="n"/>
      <c r="H1451" s="7">
        <f>IF(G1451="","",G1451-TODAY())</f>
        <v/>
      </c>
      <c r="I1451" s="8">
        <f>IF(G1451="","",
IF(G1451&lt;TODAY(),
IF(O1451&gt;0,"Violated","Completed"),
IF(H1451&lt;=7,"Expiring Soon",
"Active")))</f>
        <v/>
      </c>
      <c r="J1451" s="8">
        <f>IF(C1451="","",COUNTIFS(purchase!$C:$C,$C1451,purchase!$E:$E,$E1451,purchase!$G:$G,"&gt;="&amp;$F1451,purchase!$G:$G,"&lt;="&amp;$G1451))</f>
        <v/>
      </c>
      <c r="K1451" s="9">
        <f>IF(COUNTIFS(purchase!$C:$C,$C1451,purchase!$E:$E,$E1451,purchase!$G:$G,"&gt;="&amp;$F1451,purchase!$G:$G,"&lt;="&amp;$G1451)=0,"",_xlfn.MAXIFS(purchase!$G:$G,purchase!$C:$C,$C1451,purchase!$E:$E,$E1451,purchase!$G:$G,"&gt;="&amp;$F1451,purchase!$G:$G,"&lt;="&amp;$G1451))</f>
        <v/>
      </c>
      <c r="L1451" s="4" t="n"/>
      <c r="M1451" s="4" t="n"/>
      <c r="N1451" s="10">
        <f>IF(M1451="","",SUMIFS(purchase!$N:$N,purchase!$C:$C,$C1451,purchase!$E:$E,$E1451,purchase!$G:$G,"&gt;="&amp;$F1451,purchase!$G:$G,"&lt;="&amp;$G1451))</f>
        <v/>
      </c>
      <c r="O1451" s="10">
        <f>IF(M1451="","",M1451-N1451)</f>
        <v/>
      </c>
      <c r="P1451" s="11">
        <f>IF(M1451=0,"",N1451/M1451)</f>
        <v/>
      </c>
      <c r="Q1451" s="12">
        <f>IF(OR(G1451="",O1451=""),"",
IF(AND(G1451&lt;TODAY(),O1451&gt;0),"YES","NO"))</f>
        <v/>
      </c>
      <c r="R1451" s="13" t="n"/>
      <c r="S1451" s="14" t="n"/>
      <c r="T1451" s="15">
        <f>IF(Q1451="YES", IF(R1451="Company",L1451*(1+S1451),IF(R1451="Vendor",L1451*(1-S1451),"")),"")</f>
        <v/>
      </c>
      <c r="U1451" s="15">
        <f>IF(Q1451="YES",O1451*T1451,"")</f>
        <v/>
      </c>
      <c r="V1451" s="16" t="n"/>
      <c r="W1451" s="17">
        <f>IF(Q1451="YES",G1451+V1451,"")</f>
        <v/>
      </c>
      <c r="X1451" s="18">
        <f>IF(Q1451="YES",IF(TODAY()&gt;W1451,"OVERDUE","WITHIN TIME"),"")</f>
        <v/>
      </c>
    </row>
    <row r="1452">
      <c r="A1452" s="3" t="n">
        <v>1448</v>
      </c>
      <c r="B1452" s="4" t="n"/>
      <c r="C1452" s="4" t="n"/>
      <c r="D1452" s="5">
        <f>IF(E1452="NRFC","Natural Rubber Field Coagulam","")</f>
        <v/>
      </c>
      <c r="E1452" s="4" t="n"/>
      <c r="F1452" s="6" t="n"/>
      <c r="G1452" s="6" t="n"/>
      <c r="H1452" s="7">
        <f>IF(G1452="","",G1452-TODAY())</f>
        <v/>
      </c>
      <c r="I1452" s="8">
        <f>IF(G1452="","",
IF(G1452&lt;TODAY(),
IF(O1452&gt;0,"Violated","Completed"),
IF(H1452&lt;=7,"Expiring Soon",
"Active")))</f>
        <v/>
      </c>
      <c r="J1452" s="8">
        <f>IF(C1452="","",COUNTIFS(purchase!$C:$C,$C1452,purchase!$E:$E,$E1452,purchase!$G:$G,"&gt;="&amp;$F1452,purchase!$G:$G,"&lt;="&amp;$G1452))</f>
        <v/>
      </c>
      <c r="K1452" s="9">
        <f>IF(COUNTIFS(purchase!$C:$C,$C1452,purchase!$E:$E,$E1452,purchase!$G:$G,"&gt;="&amp;$F1452,purchase!$G:$G,"&lt;="&amp;$G1452)=0,"",_xlfn.MAXIFS(purchase!$G:$G,purchase!$C:$C,$C1452,purchase!$E:$E,$E1452,purchase!$G:$G,"&gt;="&amp;$F1452,purchase!$G:$G,"&lt;="&amp;$G1452))</f>
        <v/>
      </c>
      <c r="L1452" s="4" t="n"/>
      <c r="M1452" s="4" t="n"/>
      <c r="N1452" s="10">
        <f>IF(M1452="","",SUMIFS(purchase!$N:$N,purchase!$C:$C,$C1452,purchase!$E:$E,$E1452,purchase!$G:$G,"&gt;="&amp;$F1452,purchase!$G:$G,"&lt;="&amp;$G1452))</f>
        <v/>
      </c>
      <c r="O1452" s="10">
        <f>IF(M1452="","",M1452-N1452)</f>
        <v/>
      </c>
      <c r="P1452" s="11">
        <f>IF(M1452=0,"",N1452/M1452)</f>
        <v/>
      </c>
      <c r="Q1452" s="12">
        <f>IF(OR(G1452="",O1452=""),"",
IF(AND(G1452&lt;TODAY(),O1452&gt;0),"YES","NO"))</f>
        <v/>
      </c>
      <c r="R1452" s="13" t="n"/>
      <c r="S1452" s="14" t="n"/>
      <c r="T1452" s="15">
        <f>IF(Q1452="YES", IF(R1452="Company",L1452*(1+S1452),IF(R1452="Vendor",L1452*(1-S1452),"")),"")</f>
        <v/>
      </c>
      <c r="U1452" s="15">
        <f>IF(Q1452="YES",O1452*T1452,"")</f>
        <v/>
      </c>
      <c r="V1452" s="16" t="n"/>
      <c r="W1452" s="17">
        <f>IF(Q1452="YES",G1452+V1452,"")</f>
        <v/>
      </c>
      <c r="X1452" s="18">
        <f>IF(Q1452="YES",IF(TODAY()&gt;W1452,"OVERDUE","WITHIN TIME"),"")</f>
        <v/>
      </c>
    </row>
    <row r="1453">
      <c r="A1453" s="3" t="n">
        <v>1449</v>
      </c>
      <c r="B1453" s="4" t="n"/>
      <c r="C1453" s="4" t="n"/>
      <c r="D1453" s="5">
        <f>IF(E1453="NRFC","Natural Rubber Field Coagulam","")</f>
        <v/>
      </c>
      <c r="E1453" s="4" t="n"/>
      <c r="F1453" s="6" t="n"/>
      <c r="G1453" s="6" t="n"/>
      <c r="H1453" s="7">
        <f>IF(G1453="","",G1453-TODAY())</f>
        <v/>
      </c>
      <c r="I1453" s="8">
        <f>IF(G1453="","",
IF(G1453&lt;TODAY(),
IF(O1453&gt;0,"Violated","Completed"),
IF(H1453&lt;=7,"Expiring Soon",
"Active")))</f>
        <v/>
      </c>
      <c r="J1453" s="8">
        <f>IF(C1453="","",COUNTIFS(purchase!$C:$C,$C1453,purchase!$E:$E,$E1453,purchase!$G:$G,"&gt;="&amp;$F1453,purchase!$G:$G,"&lt;="&amp;$G1453))</f>
        <v/>
      </c>
      <c r="K1453" s="9">
        <f>IF(COUNTIFS(purchase!$C:$C,$C1453,purchase!$E:$E,$E1453,purchase!$G:$G,"&gt;="&amp;$F1453,purchase!$G:$G,"&lt;="&amp;$G1453)=0,"",_xlfn.MAXIFS(purchase!$G:$G,purchase!$C:$C,$C1453,purchase!$E:$E,$E1453,purchase!$G:$G,"&gt;="&amp;$F1453,purchase!$G:$G,"&lt;="&amp;$G1453))</f>
        <v/>
      </c>
      <c r="L1453" s="4" t="n"/>
      <c r="M1453" s="4" t="n"/>
      <c r="N1453" s="10">
        <f>IF(M1453="","",SUMIFS(purchase!$N:$N,purchase!$C:$C,$C1453,purchase!$E:$E,$E1453,purchase!$G:$G,"&gt;="&amp;$F1453,purchase!$G:$G,"&lt;="&amp;$G1453))</f>
        <v/>
      </c>
      <c r="O1453" s="10">
        <f>IF(M1453="","",M1453-N1453)</f>
        <v/>
      </c>
      <c r="P1453" s="11">
        <f>IF(M1453=0,"",N1453/M1453)</f>
        <v/>
      </c>
      <c r="Q1453" s="12">
        <f>IF(OR(G1453="",O1453=""),"",
IF(AND(G1453&lt;TODAY(),O1453&gt;0),"YES","NO"))</f>
        <v/>
      </c>
      <c r="R1453" s="13" t="n"/>
      <c r="S1453" s="14" t="n"/>
      <c r="T1453" s="15">
        <f>IF(Q1453="YES", IF(R1453="Company",L1453*(1+S1453),IF(R1453="Vendor",L1453*(1-S1453),"")),"")</f>
        <v/>
      </c>
      <c r="U1453" s="15">
        <f>IF(Q1453="YES",O1453*T1453,"")</f>
        <v/>
      </c>
      <c r="V1453" s="16" t="n"/>
      <c r="W1453" s="17">
        <f>IF(Q1453="YES",G1453+V1453,"")</f>
        <v/>
      </c>
      <c r="X1453" s="18">
        <f>IF(Q1453="YES",IF(TODAY()&gt;W1453,"OVERDUE","WITHIN TIME"),"")</f>
        <v/>
      </c>
    </row>
    <row r="1454">
      <c r="A1454" s="3" t="n">
        <v>1450</v>
      </c>
      <c r="B1454" s="4" t="n"/>
      <c r="C1454" s="4" t="n"/>
      <c r="D1454" s="5">
        <f>IF(E1454="NRFC","Natural Rubber Field Coagulam","")</f>
        <v/>
      </c>
      <c r="E1454" s="4" t="n"/>
      <c r="F1454" s="6" t="n"/>
      <c r="G1454" s="6" t="n"/>
      <c r="H1454" s="7">
        <f>IF(G1454="","",G1454-TODAY())</f>
        <v/>
      </c>
      <c r="I1454" s="8">
        <f>IF(G1454="","",
IF(G1454&lt;TODAY(),
IF(O1454&gt;0,"Violated","Completed"),
IF(H1454&lt;=7,"Expiring Soon",
"Active")))</f>
        <v/>
      </c>
      <c r="J1454" s="8">
        <f>IF(C1454="","",COUNTIFS(purchase!$C:$C,$C1454,purchase!$E:$E,$E1454,purchase!$G:$G,"&gt;="&amp;$F1454,purchase!$G:$G,"&lt;="&amp;$G1454))</f>
        <v/>
      </c>
      <c r="K1454" s="9">
        <f>IF(COUNTIFS(purchase!$C:$C,$C1454,purchase!$E:$E,$E1454,purchase!$G:$G,"&gt;="&amp;$F1454,purchase!$G:$G,"&lt;="&amp;$G1454)=0,"",_xlfn.MAXIFS(purchase!$G:$G,purchase!$C:$C,$C1454,purchase!$E:$E,$E1454,purchase!$G:$G,"&gt;="&amp;$F1454,purchase!$G:$G,"&lt;="&amp;$G1454))</f>
        <v/>
      </c>
      <c r="L1454" s="4" t="n"/>
      <c r="M1454" s="4" t="n"/>
      <c r="N1454" s="10">
        <f>IF(M1454="","",SUMIFS(purchase!$N:$N,purchase!$C:$C,$C1454,purchase!$E:$E,$E1454,purchase!$G:$G,"&gt;="&amp;$F1454,purchase!$G:$G,"&lt;="&amp;$G1454))</f>
        <v/>
      </c>
      <c r="O1454" s="10">
        <f>IF(M1454="","",M1454-N1454)</f>
        <v/>
      </c>
      <c r="P1454" s="11">
        <f>IF(M1454=0,"",N1454/M1454)</f>
        <v/>
      </c>
      <c r="Q1454" s="12">
        <f>IF(OR(G1454="",O1454=""),"",
IF(AND(G1454&lt;TODAY(),O1454&gt;0),"YES","NO"))</f>
        <v/>
      </c>
      <c r="R1454" s="13" t="n"/>
      <c r="S1454" s="14" t="n"/>
      <c r="T1454" s="15">
        <f>IF(Q1454="YES", IF(R1454="Company",L1454*(1+S1454),IF(R1454="Vendor",L1454*(1-S1454),"")),"")</f>
        <v/>
      </c>
      <c r="U1454" s="15">
        <f>IF(Q1454="YES",O1454*T1454,"")</f>
        <v/>
      </c>
      <c r="V1454" s="16" t="n"/>
      <c r="W1454" s="17">
        <f>IF(Q1454="YES",G1454+V1454,"")</f>
        <v/>
      </c>
      <c r="X1454" s="18">
        <f>IF(Q1454="YES",IF(TODAY()&gt;W1454,"OVERDUE","WITHIN TIME"),"")</f>
        <v/>
      </c>
    </row>
    <row r="1455">
      <c r="A1455" s="3" t="n">
        <v>1451</v>
      </c>
      <c r="B1455" s="4" t="n"/>
      <c r="C1455" s="4" t="n"/>
      <c r="D1455" s="5">
        <f>IF(E1455="NRFC","Natural Rubber Field Coagulam","")</f>
        <v/>
      </c>
      <c r="E1455" s="4" t="n"/>
      <c r="F1455" s="6" t="n"/>
      <c r="G1455" s="6" t="n"/>
      <c r="H1455" s="7">
        <f>IF(G1455="","",G1455-TODAY())</f>
        <v/>
      </c>
      <c r="I1455" s="8">
        <f>IF(G1455="","",
IF(G1455&lt;TODAY(),
IF(O1455&gt;0,"Violated","Completed"),
IF(H1455&lt;=7,"Expiring Soon",
"Active")))</f>
        <v/>
      </c>
      <c r="J1455" s="8">
        <f>IF(C1455="","",COUNTIFS(purchase!$C:$C,$C1455,purchase!$E:$E,$E1455,purchase!$G:$G,"&gt;="&amp;$F1455,purchase!$G:$G,"&lt;="&amp;$G1455))</f>
        <v/>
      </c>
      <c r="K1455" s="9">
        <f>IF(COUNTIFS(purchase!$C:$C,$C1455,purchase!$E:$E,$E1455,purchase!$G:$G,"&gt;="&amp;$F1455,purchase!$G:$G,"&lt;="&amp;$G1455)=0,"",_xlfn.MAXIFS(purchase!$G:$G,purchase!$C:$C,$C1455,purchase!$E:$E,$E1455,purchase!$G:$G,"&gt;="&amp;$F1455,purchase!$G:$G,"&lt;="&amp;$G1455))</f>
        <v/>
      </c>
      <c r="L1455" s="4" t="n"/>
      <c r="M1455" s="4" t="n"/>
      <c r="N1455" s="10">
        <f>IF(M1455="","",SUMIFS(purchase!$N:$N,purchase!$C:$C,$C1455,purchase!$E:$E,$E1455,purchase!$G:$G,"&gt;="&amp;$F1455,purchase!$G:$G,"&lt;="&amp;$G1455))</f>
        <v/>
      </c>
      <c r="O1455" s="10">
        <f>IF(M1455="","",M1455-N1455)</f>
        <v/>
      </c>
      <c r="P1455" s="11">
        <f>IF(M1455=0,"",N1455/M1455)</f>
        <v/>
      </c>
      <c r="Q1455" s="12">
        <f>IF(OR(G1455="",O1455=""),"",
IF(AND(G1455&lt;TODAY(),O1455&gt;0),"YES","NO"))</f>
        <v/>
      </c>
      <c r="R1455" s="13" t="n"/>
      <c r="S1455" s="14" t="n"/>
      <c r="T1455" s="15">
        <f>IF(Q1455="YES", IF(R1455="Company",L1455*(1+S1455),IF(R1455="Vendor",L1455*(1-S1455),"")),"")</f>
        <v/>
      </c>
      <c r="U1455" s="15">
        <f>IF(Q1455="YES",O1455*T1455,"")</f>
        <v/>
      </c>
      <c r="V1455" s="16" t="n"/>
      <c r="W1455" s="17">
        <f>IF(Q1455="YES",G1455+V1455,"")</f>
        <v/>
      </c>
      <c r="X1455" s="18">
        <f>IF(Q1455="YES",IF(TODAY()&gt;W1455,"OVERDUE","WITHIN TIME"),"")</f>
        <v/>
      </c>
    </row>
    <row r="1456">
      <c r="A1456" s="3" t="n">
        <v>1452</v>
      </c>
      <c r="B1456" s="4" t="n"/>
      <c r="C1456" s="4" t="n"/>
      <c r="D1456" s="5">
        <f>IF(E1456="NRFC","Natural Rubber Field Coagulam","")</f>
        <v/>
      </c>
      <c r="E1456" s="4" t="n"/>
      <c r="F1456" s="6" t="n"/>
      <c r="G1456" s="6" t="n"/>
      <c r="H1456" s="7">
        <f>IF(G1456="","",G1456-TODAY())</f>
        <v/>
      </c>
      <c r="I1456" s="8">
        <f>IF(G1456="","",
IF(G1456&lt;TODAY(),
IF(O1456&gt;0,"Violated","Completed"),
IF(H1456&lt;=7,"Expiring Soon",
"Active")))</f>
        <v/>
      </c>
      <c r="J1456" s="8">
        <f>IF(C1456="","",COUNTIFS(purchase!$C:$C,$C1456,purchase!$E:$E,$E1456,purchase!$G:$G,"&gt;="&amp;$F1456,purchase!$G:$G,"&lt;="&amp;$G1456))</f>
        <v/>
      </c>
      <c r="K1456" s="9">
        <f>IF(COUNTIFS(purchase!$C:$C,$C1456,purchase!$E:$E,$E1456,purchase!$G:$G,"&gt;="&amp;$F1456,purchase!$G:$G,"&lt;="&amp;$G1456)=0,"",_xlfn.MAXIFS(purchase!$G:$G,purchase!$C:$C,$C1456,purchase!$E:$E,$E1456,purchase!$G:$G,"&gt;="&amp;$F1456,purchase!$G:$G,"&lt;="&amp;$G1456))</f>
        <v/>
      </c>
      <c r="L1456" s="4" t="n"/>
      <c r="M1456" s="4" t="n"/>
      <c r="N1456" s="10">
        <f>IF(M1456="","",SUMIFS(purchase!$N:$N,purchase!$C:$C,$C1456,purchase!$E:$E,$E1456,purchase!$G:$G,"&gt;="&amp;$F1456,purchase!$G:$G,"&lt;="&amp;$G1456))</f>
        <v/>
      </c>
      <c r="O1456" s="10">
        <f>IF(M1456="","",M1456-N1456)</f>
        <v/>
      </c>
      <c r="P1456" s="11">
        <f>IF(M1456=0,"",N1456/M1456)</f>
        <v/>
      </c>
      <c r="Q1456" s="12">
        <f>IF(OR(G1456="",O1456=""),"",
IF(AND(G1456&lt;TODAY(),O1456&gt;0),"YES","NO"))</f>
        <v/>
      </c>
      <c r="R1456" s="13" t="n"/>
      <c r="S1456" s="14" t="n"/>
      <c r="T1456" s="15">
        <f>IF(Q1456="YES", IF(R1456="Company",L1456*(1+S1456),IF(R1456="Vendor",L1456*(1-S1456),"")),"")</f>
        <v/>
      </c>
      <c r="U1456" s="15">
        <f>IF(Q1456="YES",O1456*T1456,"")</f>
        <v/>
      </c>
      <c r="V1456" s="16" t="n"/>
      <c r="W1456" s="17">
        <f>IF(Q1456="YES",G1456+V1456,"")</f>
        <v/>
      </c>
      <c r="X1456" s="18">
        <f>IF(Q1456="YES",IF(TODAY()&gt;W1456,"OVERDUE","WITHIN TIME"),"")</f>
        <v/>
      </c>
    </row>
    <row r="1457">
      <c r="A1457" s="3" t="n">
        <v>1453</v>
      </c>
      <c r="B1457" s="4" t="n"/>
      <c r="C1457" s="4" t="n"/>
      <c r="D1457" s="5">
        <f>IF(E1457="NRFC","Natural Rubber Field Coagulam","")</f>
        <v/>
      </c>
      <c r="E1457" s="4" t="n"/>
      <c r="F1457" s="6" t="n"/>
      <c r="G1457" s="6" t="n"/>
      <c r="H1457" s="7">
        <f>IF(G1457="","",G1457-TODAY())</f>
        <v/>
      </c>
      <c r="I1457" s="8">
        <f>IF(G1457="","",
IF(G1457&lt;TODAY(),
IF(O1457&gt;0,"Violated","Completed"),
IF(H1457&lt;=7,"Expiring Soon",
"Active")))</f>
        <v/>
      </c>
      <c r="J1457" s="8">
        <f>IF(C1457="","",COUNTIFS(purchase!$C:$C,$C1457,purchase!$E:$E,$E1457,purchase!$G:$G,"&gt;="&amp;$F1457,purchase!$G:$G,"&lt;="&amp;$G1457))</f>
        <v/>
      </c>
      <c r="K1457" s="9">
        <f>IF(COUNTIFS(purchase!$C:$C,$C1457,purchase!$E:$E,$E1457,purchase!$G:$G,"&gt;="&amp;$F1457,purchase!$G:$G,"&lt;="&amp;$G1457)=0,"",_xlfn.MAXIFS(purchase!$G:$G,purchase!$C:$C,$C1457,purchase!$E:$E,$E1457,purchase!$G:$G,"&gt;="&amp;$F1457,purchase!$G:$G,"&lt;="&amp;$G1457))</f>
        <v/>
      </c>
      <c r="L1457" s="4" t="n"/>
      <c r="M1457" s="4" t="n"/>
      <c r="N1457" s="10">
        <f>IF(M1457="","",SUMIFS(purchase!$N:$N,purchase!$C:$C,$C1457,purchase!$E:$E,$E1457,purchase!$G:$G,"&gt;="&amp;$F1457,purchase!$G:$G,"&lt;="&amp;$G1457))</f>
        <v/>
      </c>
      <c r="O1457" s="10">
        <f>IF(M1457="","",M1457-N1457)</f>
        <v/>
      </c>
      <c r="P1457" s="11">
        <f>IF(M1457=0,"",N1457/M1457)</f>
        <v/>
      </c>
      <c r="Q1457" s="12">
        <f>IF(OR(G1457="",O1457=""),"",
IF(AND(G1457&lt;TODAY(),O1457&gt;0),"YES","NO"))</f>
        <v/>
      </c>
      <c r="R1457" s="13" t="n"/>
      <c r="S1457" s="14" t="n"/>
      <c r="T1457" s="15">
        <f>IF(Q1457="YES", IF(R1457="Company",L1457*(1+S1457),IF(R1457="Vendor",L1457*(1-S1457),"")),"")</f>
        <v/>
      </c>
      <c r="U1457" s="15">
        <f>IF(Q1457="YES",O1457*T1457,"")</f>
        <v/>
      </c>
      <c r="V1457" s="16" t="n"/>
      <c r="W1457" s="17">
        <f>IF(Q1457="YES",G1457+V1457,"")</f>
        <v/>
      </c>
      <c r="X1457" s="18">
        <f>IF(Q1457="YES",IF(TODAY()&gt;W1457,"OVERDUE","WITHIN TIME"),"")</f>
        <v/>
      </c>
    </row>
    <row r="1458">
      <c r="A1458" s="3" t="n">
        <v>1454</v>
      </c>
      <c r="B1458" s="4" t="n"/>
      <c r="C1458" s="4" t="n"/>
      <c r="D1458" s="5">
        <f>IF(E1458="NRFC","Natural Rubber Field Coagulam","")</f>
        <v/>
      </c>
      <c r="E1458" s="4" t="n"/>
      <c r="F1458" s="6" t="n"/>
      <c r="G1458" s="6" t="n"/>
      <c r="H1458" s="7">
        <f>IF(G1458="","",G1458-TODAY())</f>
        <v/>
      </c>
      <c r="I1458" s="8">
        <f>IF(G1458="","",
IF(G1458&lt;TODAY(),
IF(O1458&gt;0,"Violated","Completed"),
IF(H1458&lt;=7,"Expiring Soon",
"Active")))</f>
        <v/>
      </c>
      <c r="J1458" s="8">
        <f>IF(C1458="","",COUNTIFS(purchase!$C:$C,$C1458,purchase!$E:$E,$E1458,purchase!$G:$G,"&gt;="&amp;$F1458,purchase!$G:$G,"&lt;="&amp;$G1458))</f>
        <v/>
      </c>
      <c r="K1458" s="9">
        <f>IF(COUNTIFS(purchase!$C:$C,$C1458,purchase!$E:$E,$E1458,purchase!$G:$G,"&gt;="&amp;$F1458,purchase!$G:$G,"&lt;="&amp;$G1458)=0,"",_xlfn.MAXIFS(purchase!$G:$G,purchase!$C:$C,$C1458,purchase!$E:$E,$E1458,purchase!$G:$G,"&gt;="&amp;$F1458,purchase!$G:$G,"&lt;="&amp;$G1458))</f>
        <v/>
      </c>
      <c r="L1458" s="4" t="n"/>
      <c r="M1458" s="4" t="n"/>
      <c r="N1458" s="10">
        <f>IF(M1458="","",SUMIFS(purchase!$N:$N,purchase!$C:$C,$C1458,purchase!$E:$E,$E1458,purchase!$G:$G,"&gt;="&amp;$F1458,purchase!$G:$G,"&lt;="&amp;$G1458))</f>
        <v/>
      </c>
      <c r="O1458" s="10">
        <f>IF(M1458="","",M1458-N1458)</f>
        <v/>
      </c>
      <c r="P1458" s="11">
        <f>IF(M1458=0,"",N1458/M1458)</f>
        <v/>
      </c>
      <c r="Q1458" s="12">
        <f>IF(OR(G1458="",O1458=""),"",
IF(AND(G1458&lt;TODAY(),O1458&gt;0),"YES","NO"))</f>
        <v/>
      </c>
      <c r="R1458" s="13" t="n"/>
      <c r="S1458" s="14" t="n"/>
      <c r="T1458" s="15">
        <f>IF(Q1458="YES", IF(R1458="Company",L1458*(1+S1458),IF(R1458="Vendor",L1458*(1-S1458),"")),"")</f>
        <v/>
      </c>
      <c r="U1458" s="15">
        <f>IF(Q1458="YES",O1458*T1458,"")</f>
        <v/>
      </c>
      <c r="V1458" s="16" t="n"/>
      <c r="W1458" s="17">
        <f>IF(Q1458="YES",G1458+V1458,"")</f>
        <v/>
      </c>
      <c r="X1458" s="18">
        <f>IF(Q1458="YES",IF(TODAY()&gt;W1458,"OVERDUE","WITHIN TIME"),"")</f>
        <v/>
      </c>
    </row>
    <row r="1459">
      <c r="A1459" s="3" t="n">
        <v>1455</v>
      </c>
      <c r="B1459" s="4" t="n"/>
      <c r="C1459" s="4" t="n"/>
      <c r="D1459" s="5">
        <f>IF(E1459="NRFC","Natural Rubber Field Coagulam","")</f>
        <v/>
      </c>
      <c r="E1459" s="4" t="n"/>
      <c r="F1459" s="6" t="n"/>
      <c r="G1459" s="6" t="n"/>
      <c r="H1459" s="7">
        <f>IF(G1459="","",G1459-TODAY())</f>
        <v/>
      </c>
      <c r="I1459" s="8">
        <f>IF(G1459="","",
IF(G1459&lt;TODAY(),
IF(O1459&gt;0,"Violated","Completed"),
IF(H1459&lt;=7,"Expiring Soon",
"Active")))</f>
        <v/>
      </c>
      <c r="J1459" s="8">
        <f>IF(C1459="","",COUNTIFS(purchase!$C:$C,$C1459,purchase!$E:$E,$E1459,purchase!$G:$G,"&gt;="&amp;$F1459,purchase!$G:$G,"&lt;="&amp;$G1459))</f>
        <v/>
      </c>
      <c r="K1459" s="9">
        <f>IF(COUNTIFS(purchase!$C:$C,$C1459,purchase!$E:$E,$E1459,purchase!$G:$G,"&gt;="&amp;$F1459,purchase!$G:$G,"&lt;="&amp;$G1459)=0,"",_xlfn.MAXIFS(purchase!$G:$G,purchase!$C:$C,$C1459,purchase!$E:$E,$E1459,purchase!$G:$G,"&gt;="&amp;$F1459,purchase!$G:$G,"&lt;="&amp;$G1459))</f>
        <v/>
      </c>
      <c r="L1459" s="4" t="n"/>
      <c r="M1459" s="4" t="n"/>
      <c r="N1459" s="10">
        <f>IF(M1459="","",SUMIFS(purchase!$N:$N,purchase!$C:$C,$C1459,purchase!$E:$E,$E1459,purchase!$G:$G,"&gt;="&amp;$F1459,purchase!$G:$G,"&lt;="&amp;$G1459))</f>
        <v/>
      </c>
      <c r="O1459" s="10">
        <f>IF(M1459="","",M1459-N1459)</f>
        <v/>
      </c>
      <c r="P1459" s="11">
        <f>IF(M1459=0,"",N1459/M1459)</f>
        <v/>
      </c>
      <c r="Q1459" s="12">
        <f>IF(OR(G1459="",O1459=""),"",
IF(AND(G1459&lt;TODAY(),O1459&gt;0),"YES","NO"))</f>
        <v/>
      </c>
      <c r="R1459" s="13" t="n"/>
      <c r="S1459" s="14" t="n"/>
      <c r="T1459" s="15">
        <f>IF(Q1459="YES", IF(R1459="Company",L1459*(1+S1459),IF(R1459="Vendor",L1459*(1-S1459),"")),"")</f>
        <v/>
      </c>
      <c r="U1459" s="15">
        <f>IF(Q1459="YES",O1459*T1459,"")</f>
        <v/>
      </c>
      <c r="V1459" s="16" t="n"/>
      <c r="W1459" s="17">
        <f>IF(Q1459="YES",G1459+V1459,"")</f>
        <v/>
      </c>
      <c r="X1459" s="18">
        <f>IF(Q1459="YES",IF(TODAY()&gt;W1459,"OVERDUE","WITHIN TIME"),"")</f>
        <v/>
      </c>
    </row>
    <row r="1460">
      <c r="A1460" s="3" t="n">
        <v>1456</v>
      </c>
      <c r="B1460" s="4" t="n"/>
      <c r="C1460" s="4" t="n"/>
      <c r="D1460" s="5">
        <f>IF(E1460="NRFC","Natural Rubber Field Coagulam","")</f>
        <v/>
      </c>
      <c r="E1460" s="4" t="n"/>
      <c r="F1460" s="6" t="n"/>
      <c r="G1460" s="6" t="n"/>
      <c r="H1460" s="7">
        <f>IF(G1460="","",G1460-TODAY())</f>
        <v/>
      </c>
      <c r="I1460" s="8">
        <f>IF(G1460="","",
IF(G1460&lt;TODAY(),
IF(O1460&gt;0,"Violated","Completed"),
IF(H1460&lt;=7,"Expiring Soon",
"Active")))</f>
        <v/>
      </c>
      <c r="J1460" s="8">
        <f>IF(C1460="","",COUNTIFS(purchase!$C:$C,$C1460,purchase!$E:$E,$E1460,purchase!$G:$G,"&gt;="&amp;$F1460,purchase!$G:$G,"&lt;="&amp;$G1460))</f>
        <v/>
      </c>
      <c r="K1460" s="9">
        <f>IF(COUNTIFS(purchase!$C:$C,$C1460,purchase!$E:$E,$E1460,purchase!$G:$G,"&gt;="&amp;$F1460,purchase!$G:$G,"&lt;="&amp;$G1460)=0,"",_xlfn.MAXIFS(purchase!$G:$G,purchase!$C:$C,$C1460,purchase!$E:$E,$E1460,purchase!$G:$G,"&gt;="&amp;$F1460,purchase!$G:$G,"&lt;="&amp;$G1460))</f>
        <v/>
      </c>
      <c r="L1460" s="4" t="n"/>
      <c r="M1460" s="4" t="n"/>
      <c r="N1460" s="10">
        <f>IF(M1460="","",SUMIFS(purchase!$N:$N,purchase!$C:$C,$C1460,purchase!$E:$E,$E1460,purchase!$G:$G,"&gt;="&amp;$F1460,purchase!$G:$G,"&lt;="&amp;$G1460))</f>
        <v/>
      </c>
      <c r="O1460" s="10">
        <f>IF(M1460="","",M1460-N1460)</f>
        <v/>
      </c>
      <c r="P1460" s="11">
        <f>IF(M1460=0,"",N1460/M1460)</f>
        <v/>
      </c>
      <c r="Q1460" s="12">
        <f>IF(OR(G1460="",O1460=""),"",
IF(AND(G1460&lt;TODAY(),O1460&gt;0),"YES","NO"))</f>
        <v/>
      </c>
      <c r="R1460" s="13" t="n"/>
      <c r="S1460" s="14" t="n"/>
      <c r="T1460" s="15">
        <f>IF(Q1460="YES", IF(R1460="Company",L1460*(1+S1460),IF(R1460="Vendor",L1460*(1-S1460),"")),"")</f>
        <v/>
      </c>
      <c r="U1460" s="15">
        <f>IF(Q1460="YES",O1460*T1460,"")</f>
        <v/>
      </c>
      <c r="V1460" s="16" t="n"/>
      <c r="W1460" s="17">
        <f>IF(Q1460="YES",G1460+V1460,"")</f>
        <v/>
      </c>
      <c r="X1460" s="18">
        <f>IF(Q1460="YES",IF(TODAY()&gt;W1460,"OVERDUE","WITHIN TIME"),"")</f>
        <v/>
      </c>
    </row>
    <row r="1461">
      <c r="A1461" s="3" t="n">
        <v>1457</v>
      </c>
      <c r="B1461" s="4" t="n"/>
      <c r="C1461" s="4" t="n"/>
      <c r="D1461" s="5">
        <f>IF(E1461="NRFC","Natural Rubber Field Coagulam","")</f>
        <v/>
      </c>
      <c r="E1461" s="4" t="n"/>
      <c r="F1461" s="6" t="n"/>
      <c r="G1461" s="6" t="n"/>
      <c r="H1461" s="7">
        <f>IF(G1461="","",G1461-TODAY())</f>
        <v/>
      </c>
      <c r="I1461" s="8">
        <f>IF(G1461="","",
IF(G1461&lt;TODAY(),
IF(O1461&gt;0,"Violated","Completed"),
IF(H1461&lt;=7,"Expiring Soon",
"Active")))</f>
        <v/>
      </c>
      <c r="J1461" s="8">
        <f>IF(C1461="","",COUNTIFS(purchase!$C:$C,$C1461,purchase!$E:$E,$E1461,purchase!$G:$G,"&gt;="&amp;$F1461,purchase!$G:$G,"&lt;="&amp;$G1461))</f>
        <v/>
      </c>
      <c r="K1461" s="9">
        <f>IF(COUNTIFS(purchase!$C:$C,$C1461,purchase!$E:$E,$E1461,purchase!$G:$G,"&gt;="&amp;$F1461,purchase!$G:$G,"&lt;="&amp;$G1461)=0,"",_xlfn.MAXIFS(purchase!$G:$G,purchase!$C:$C,$C1461,purchase!$E:$E,$E1461,purchase!$G:$G,"&gt;="&amp;$F1461,purchase!$G:$G,"&lt;="&amp;$G1461))</f>
        <v/>
      </c>
      <c r="L1461" s="4" t="n"/>
      <c r="M1461" s="4" t="n"/>
      <c r="N1461" s="10">
        <f>IF(M1461="","",SUMIFS(purchase!$N:$N,purchase!$C:$C,$C1461,purchase!$E:$E,$E1461,purchase!$G:$G,"&gt;="&amp;$F1461,purchase!$G:$G,"&lt;="&amp;$G1461))</f>
        <v/>
      </c>
      <c r="O1461" s="10">
        <f>IF(M1461="","",M1461-N1461)</f>
        <v/>
      </c>
      <c r="P1461" s="11">
        <f>IF(M1461=0,"",N1461/M1461)</f>
        <v/>
      </c>
      <c r="Q1461" s="12">
        <f>IF(OR(G1461="",O1461=""),"",
IF(AND(G1461&lt;TODAY(),O1461&gt;0),"YES","NO"))</f>
        <v/>
      </c>
      <c r="R1461" s="13" t="n"/>
      <c r="S1461" s="14" t="n"/>
      <c r="T1461" s="15">
        <f>IF(Q1461="YES", IF(R1461="Company",L1461*(1+S1461),IF(R1461="Vendor",L1461*(1-S1461),"")),"")</f>
        <v/>
      </c>
      <c r="U1461" s="15">
        <f>IF(Q1461="YES",O1461*T1461,"")</f>
        <v/>
      </c>
      <c r="V1461" s="16" t="n"/>
      <c r="W1461" s="17">
        <f>IF(Q1461="YES",G1461+V1461,"")</f>
        <v/>
      </c>
      <c r="X1461" s="18">
        <f>IF(Q1461="YES",IF(TODAY()&gt;W1461,"OVERDUE","WITHIN TIME"),"")</f>
        <v/>
      </c>
    </row>
    <row r="1462">
      <c r="A1462" s="3" t="n">
        <v>1458</v>
      </c>
      <c r="B1462" s="4" t="n"/>
      <c r="C1462" s="4" t="n"/>
      <c r="D1462" s="5">
        <f>IF(E1462="NRFC","Natural Rubber Field Coagulam","")</f>
        <v/>
      </c>
      <c r="E1462" s="4" t="n"/>
      <c r="F1462" s="6" t="n"/>
      <c r="G1462" s="6" t="n"/>
      <c r="H1462" s="7">
        <f>IF(G1462="","",G1462-TODAY())</f>
        <v/>
      </c>
      <c r="I1462" s="8">
        <f>IF(G1462="","",
IF(G1462&lt;TODAY(),
IF(O1462&gt;0,"Violated","Completed"),
IF(H1462&lt;=7,"Expiring Soon",
"Active")))</f>
        <v/>
      </c>
      <c r="J1462" s="8">
        <f>IF(C1462="","",COUNTIFS(purchase!$C:$C,$C1462,purchase!$E:$E,$E1462,purchase!$G:$G,"&gt;="&amp;$F1462,purchase!$G:$G,"&lt;="&amp;$G1462))</f>
        <v/>
      </c>
      <c r="K1462" s="9">
        <f>IF(COUNTIFS(purchase!$C:$C,$C1462,purchase!$E:$E,$E1462,purchase!$G:$G,"&gt;="&amp;$F1462,purchase!$G:$G,"&lt;="&amp;$G1462)=0,"",_xlfn.MAXIFS(purchase!$G:$G,purchase!$C:$C,$C1462,purchase!$E:$E,$E1462,purchase!$G:$G,"&gt;="&amp;$F1462,purchase!$G:$G,"&lt;="&amp;$G1462))</f>
        <v/>
      </c>
      <c r="L1462" s="4" t="n"/>
      <c r="M1462" s="4" t="n"/>
      <c r="N1462" s="10">
        <f>IF(M1462="","",SUMIFS(purchase!$N:$N,purchase!$C:$C,$C1462,purchase!$E:$E,$E1462,purchase!$G:$G,"&gt;="&amp;$F1462,purchase!$G:$G,"&lt;="&amp;$G1462))</f>
        <v/>
      </c>
      <c r="O1462" s="10">
        <f>IF(M1462="","",M1462-N1462)</f>
        <v/>
      </c>
      <c r="P1462" s="11">
        <f>IF(M1462=0,"",N1462/M1462)</f>
        <v/>
      </c>
      <c r="Q1462" s="12">
        <f>IF(OR(G1462="",O1462=""),"",
IF(AND(G1462&lt;TODAY(),O1462&gt;0),"YES","NO"))</f>
        <v/>
      </c>
      <c r="R1462" s="13" t="n"/>
      <c r="S1462" s="14" t="n"/>
      <c r="T1462" s="15">
        <f>IF(Q1462="YES", IF(R1462="Company",L1462*(1+S1462),IF(R1462="Vendor",L1462*(1-S1462),"")),"")</f>
        <v/>
      </c>
      <c r="U1462" s="15">
        <f>IF(Q1462="YES",O1462*T1462,"")</f>
        <v/>
      </c>
      <c r="V1462" s="16" t="n"/>
      <c r="W1462" s="17">
        <f>IF(Q1462="YES",G1462+V1462,"")</f>
        <v/>
      </c>
      <c r="X1462" s="18">
        <f>IF(Q1462="YES",IF(TODAY()&gt;W1462,"OVERDUE","WITHIN TIME"),"")</f>
        <v/>
      </c>
    </row>
    <row r="1463">
      <c r="A1463" s="3" t="n">
        <v>1459</v>
      </c>
      <c r="B1463" s="4" t="n"/>
      <c r="C1463" s="4" t="n"/>
      <c r="D1463" s="5">
        <f>IF(E1463="NRFC","Natural Rubber Field Coagulam","")</f>
        <v/>
      </c>
      <c r="E1463" s="4" t="n"/>
      <c r="F1463" s="6" t="n"/>
      <c r="G1463" s="6" t="n"/>
      <c r="H1463" s="7">
        <f>IF(G1463="","",G1463-TODAY())</f>
        <v/>
      </c>
      <c r="I1463" s="8">
        <f>IF(G1463="","",
IF(G1463&lt;TODAY(),
IF(O1463&gt;0,"Violated","Completed"),
IF(H1463&lt;=7,"Expiring Soon",
"Active")))</f>
        <v/>
      </c>
      <c r="J1463" s="8">
        <f>IF(C1463="","",COUNTIFS(purchase!$C:$C,$C1463,purchase!$E:$E,$E1463,purchase!$G:$G,"&gt;="&amp;$F1463,purchase!$G:$G,"&lt;="&amp;$G1463))</f>
        <v/>
      </c>
      <c r="K1463" s="9">
        <f>IF(COUNTIFS(purchase!$C:$C,$C1463,purchase!$E:$E,$E1463,purchase!$G:$G,"&gt;="&amp;$F1463,purchase!$G:$G,"&lt;="&amp;$G1463)=0,"",_xlfn.MAXIFS(purchase!$G:$G,purchase!$C:$C,$C1463,purchase!$E:$E,$E1463,purchase!$G:$G,"&gt;="&amp;$F1463,purchase!$G:$G,"&lt;="&amp;$G1463))</f>
        <v/>
      </c>
      <c r="L1463" s="4" t="n"/>
      <c r="M1463" s="4" t="n"/>
      <c r="N1463" s="10">
        <f>IF(M1463="","",SUMIFS(purchase!$N:$N,purchase!$C:$C,$C1463,purchase!$E:$E,$E1463,purchase!$G:$G,"&gt;="&amp;$F1463,purchase!$G:$G,"&lt;="&amp;$G1463))</f>
        <v/>
      </c>
      <c r="O1463" s="10">
        <f>IF(M1463="","",M1463-N1463)</f>
        <v/>
      </c>
      <c r="P1463" s="11">
        <f>IF(M1463=0,"",N1463/M1463)</f>
        <v/>
      </c>
      <c r="Q1463" s="12">
        <f>IF(OR(G1463="",O1463=""),"",
IF(AND(G1463&lt;TODAY(),O1463&gt;0),"YES","NO"))</f>
        <v/>
      </c>
      <c r="R1463" s="13" t="n"/>
      <c r="S1463" s="14" t="n"/>
      <c r="T1463" s="15">
        <f>IF(Q1463="YES", IF(R1463="Company",L1463*(1+S1463),IF(R1463="Vendor",L1463*(1-S1463),"")),"")</f>
        <v/>
      </c>
      <c r="U1463" s="15">
        <f>IF(Q1463="YES",O1463*T1463,"")</f>
        <v/>
      </c>
      <c r="V1463" s="16" t="n"/>
      <c r="W1463" s="17">
        <f>IF(Q1463="YES",G1463+V1463,"")</f>
        <v/>
      </c>
      <c r="X1463" s="18">
        <f>IF(Q1463="YES",IF(TODAY()&gt;W1463,"OVERDUE","WITHIN TIME"),"")</f>
        <v/>
      </c>
    </row>
    <row r="1464">
      <c r="A1464" s="3" t="n">
        <v>1460</v>
      </c>
      <c r="B1464" s="4" t="n"/>
      <c r="C1464" s="4" t="n"/>
      <c r="D1464" s="5">
        <f>IF(E1464="NRFC","Natural Rubber Field Coagulam","")</f>
        <v/>
      </c>
      <c r="E1464" s="4" t="n"/>
      <c r="F1464" s="6" t="n"/>
      <c r="G1464" s="6" t="n"/>
      <c r="H1464" s="7">
        <f>IF(G1464="","",G1464-TODAY())</f>
        <v/>
      </c>
      <c r="I1464" s="8">
        <f>IF(G1464="","",
IF(G1464&lt;TODAY(),
IF(O1464&gt;0,"Violated","Completed"),
IF(H1464&lt;=7,"Expiring Soon",
"Active")))</f>
        <v/>
      </c>
      <c r="J1464" s="8">
        <f>IF(C1464="","",COUNTIFS(purchase!$C:$C,$C1464,purchase!$E:$E,$E1464,purchase!$G:$G,"&gt;="&amp;$F1464,purchase!$G:$G,"&lt;="&amp;$G1464))</f>
        <v/>
      </c>
      <c r="K1464" s="9">
        <f>IF(COUNTIFS(purchase!$C:$C,$C1464,purchase!$E:$E,$E1464,purchase!$G:$G,"&gt;="&amp;$F1464,purchase!$G:$G,"&lt;="&amp;$G1464)=0,"",_xlfn.MAXIFS(purchase!$G:$G,purchase!$C:$C,$C1464,purchase!$E:$E,$E1464,purchase!$G:$G,"&gt;="&amp;$F1464,purchase!$G:$G,"&lt;="&amp;$G1464))</f>
        <v/>
      </c>
      <c r="L1464" s="4" t="n"/>
      <c r="M1464" s="4" t="n"/>
      <c r="N1464" s="10">
        <f>IF(M1464="","",SUMIFS(purchase!$N:$N,purchase!$C:$C,$C1464,purchase!$E:$E,$E1464,purchase!$G:$G,"&gt;="&amp;$F1464,purchase!$G:$G,"&lt;="&amp;$G1464))</f>
        <v/>
      </c>
      <c r="O1464" s="10">
        <f>IF(M1464="","",M1464-N1464)</f>
        <v/>
      </c>
      <c r="P1464" s="11">
        <f>IF(M1464=0,"",N1464/M1464)</f>
        <v/>
      </c>
      <c r="Q1464" s="12">
        <f>IF(OR(G1464="",O1464=""),"",
IF(AND(G1464&lt;TODAY(),O1464&gt;0),"YES","NO"))</f>
        <v/>
      </c>
      <c r="R1464" s="13" t="n"/>
      <c r="S1464" s="14" t="n"/>
      <c r="T1464" s="15">
        <f>IF(Q1464="YES", IF(R1464="Company",L1464*(1+S1464),IF(R1464="Vendor",L1464*(1-S1464),"")),"")</f>
        <v/>
      </c>
      <c r="U1464" s="15">
        <f>IF(Q1464="YES",O1464*T1464,"")</f>
        <v/>
      </c>
      <c r="V1464" s="16" t="n"/>
      <c r="W1464" s="17">
        <f>IF(Q1464="YES",G1464+V1464,"")</f>
        <v/>
      </c>
      <c r="X1464" s="18">
        <f>IF(Q1464="YES",IF(TODAY()&gt;W1464,"OVERDUE","WITHIN TIME"),"")</f>
        <v/>
      </c>
    </row>
    <row r="1465">
      <c r="A1465" s="3" t="n">
        <v>1461</v>
      </c>
      <c r="B1465" s="4" t="n"/>
      <c r="C1465" s="4" t="n"/>
      <c r="D1465" s="5">
        <f>IF(E1465="NRFC","Natural Rubber Field Coagulam","")</f>
        <v/>
      </c>
      <c r="E1465" s="4" t="n"/>
      <c r="F1465" s="6" t="n"/>
      <c r="G1465" s="6" t="n"/>
      <c r="H1465" s="7">
        <f>IF(G1465="","",G1465-TODAY())</f>
        <v/>
      </c>
      <c r="I1465" s="8">
        <f>IF(G1465="","",
IF(G1465&lt;TODAY(),
IF(O1465&gt;0,"Violated","Completed"),
IF(H1465&lt;=7,"Expiring Soon",
"Active")))</f>
        <v/>
      </c>
      <c r="J1465" s="8">
        <f>IF(C1465="","",COUNTIFS(purchase!$C:$C,$C1465,purchase!$E:$E,$E1465,purchase!$G:$G,"&gt;="&amp;$F1465,purchase!$G:$G,"&lt;="&amp;$G1465))</f>
        <v/>
      </c>
      <c r="K1465" s="9">
        <f>IF(COUNTIFS(purchase!$C:$C,$C1465,purchase!$E:$E,$E1465,purchase!$G:$G,"&gt;="&amp;$F1465,purchase!$G:$G,"&lt;="&amp;$G1465)=0,"",_xlfn.MAXIFS(purchase!$G:$G,purchase!$C:$C,$C1465,purchase!$E:$E,$E1465,purchase!$G:$G,"&gt;="&amp;$F1465,purchase!$G:$G,"&lt;="&amp;$G1465))</f>
        <v/>
      </c>
      <c r="L1465" s="4" t="n"/>
      <c r="M1465" s="4" t="n"/>
      <c r="N1465" s="10">
        <f>IF(M1465="","",SUMIFS(purchase!$N:$N,purchase!$C:$C,$C1465,purchase!$E:$E,$E1465,purchase!$G:$G,"&gt;="&amp;$F1465,purchase!$G:$G,"&lt;="&amp;$G1465))</f>
        <v/>
      </c>
      <c r="O1465" s="10">
        <f>IF(M1465="","",M1465-N1465)</f>
        <v/>
      </c>
      <c r="P1465" s="11">
        <f>IF(M1465=0,"",N1465/M1465)</f>
        <v/>
      </c>
      <c r="Q1465" s="12">
        <f>IF(OR(G1465="",O1465=""),"",
IF(AND(G1465&lt;TODAY(),O1465&gt;0),"YES","NO"))</f>
        <v/>
      </c>
      <c r="R1465" s="13" t="n"/>
      <c r="S1465" s="14" t="n"/>
      <c r="T1465" s="15">
        <f>IF(Q1465="YES", IF(R1465="Company",L1465*(1+S1465),IF(R1465="Vendor",L1465*(1-S1465),"")),"")</f>
        <v/>
      </c>
      <c r="U1465" s="15">
        <f>IF(Q1465="YES",O1465*T1465,"")</f>
        <v/>
      </c>
      <c r="V1465" s="16" t="n"/>
      <c r="W1465" s="17">
        <f>IF(Q1465="YES",G1465+V1465,"")</f>
        <v/>
      </c>
      <c r="X1465" s="18">
        <f>IF(Q1465="YES",IF(TODAY()&gt;W1465,"OVERDUE","WITHIN TIME"),"")</f>
        <v/>
      </c>
    </row>
    <row r="1466">
      <c r="A1466" s="3" t="n">
        <v>1462</v>
      </c>
      <c r="B1466" s="4" t="n"/>
      <c r="C1466" s="4" t="n"/>
      <c r="D1466" s="5">
        <f>IF(E1466="NRFC","Natural Rubber Field Coagulam","")</f>
        <v/>
      </c>
      <c r="E1466" s="4" t="n"/>
      <c r="F1466" s="6" t="n"/>
      <c r="G1466" s="6" t="n"/>
      <c r="H1466" s="7">
        <f>IF(G1466="","",G1466-TODAY())</f>
        <v/>
      </c>
      <c r="I1466" s="8">
        <f>IF(G1466="","",
IF(G1466&lt;TODAY(),
IF(O1466&gt;0,"Violated","Completed"),
IF(H1466&lt;=7,"Expiring Soon",
"Active")))</f>
        <v/>
      </c>
      <c r="J1466" s="8">
        <f>IF(C1466="","",COUNTIFS(purchase!$C:$C,$C1466,purchase!$E:$E,$E1466,purchase!$G:$G,"&gt;="&amp;$F1466,purchase!$G:$G,"&lt;="&amp;$G1466))</f>
        <v/>
      </c>
      <c r="K1466" s="9">
        <f>IF(COUNTIFS(purchase!$C:$C,$C1466,purchase!$E:$E,$E1466,purchase!$G:$G,"&gt;="&amp;$F1466,purchase!$G:$G,"&lt;="&amp;$G1466)=0,"",_xlfn.MAXIFS(purchase!$G:$G,purchase!$C:$C,$C1466,purchase!$E:$E,$E1466,purchase!$G:$G,"&gt;="&amp;$F1466,purchase!$G:$G,"&lt;="&amp;$G1466))</f>
        <v/>
      </c>
      <c r="L1466" s="4" t="n"/>
      <c r="M1466" s="4" t="n"/>
      <c r="N1466" s="10">
        <f>IF(M1466="","",SUMIFS(purchase!$N:$N,purchase!$C:$C,$C1466,purchase!$E:$E,$E1466,purchase!$G:$G,"&gt;="&amp;$F1466,purchase!$G:$G,"&lt;="&amp;$G1466))</f>
        <v/>
      </c>
      <c r="O1466" s="10">
        <f>IF(M1466="","",M1466-N1466)</f>
        <v/>
      </c>
      <c r="P1466" s="11">
        <f>IF(M1466=0,"",N1466/M1466)</f>
        <v/>
      </c>
      <c r="Q1466" s="12">
        <f>IF(OR(G1466="",O1466=""),"",
IF(AND(G1466&lt;TODAY(),O1466&gt;0),"YES","NO"))</f>
        <v/>
      </c>
      <c r="R1466" s="13" t="n"/>
      <c r="S1466" s="14" t="n"/>
      <c r="T1466" s="15">
        <f>IF(Q1466="YES", IF(R1466="Company",L1466*(1+S1466),IF(R1466="Vendor",L1466*(1-S1466),"")),"")</f>
        <v/>
      </c>
      <c r="U1466" s="15">
        <f>IF(Q1466="YES",O1466*T1466,"")</f>
        <v/>
      </c>
      <c r="V1466" s="16" t="n"/>
      <c r="W1466" s="17">
        <f>IF(Q1466="YES",G1466+V1466,"")</f>
        <v/>
      </c>
      <c r="X1466" s="18">
        <f>IF(Q1466="YES",IF(TODAY()&gt;W1466,"OVERDUE","WITHIN TIME"),"")</f>
        <v/>
      </c>
    </row>
    <row r="1467">
      <c r="A1467" s="3" t="n">
        <v>1463</v>
      </c>
      <c r="B1467" s="4" t="n"/>
      <c r="C1467" s="4" t="n"/>
      <c r="D1467" s="5">
        <f>IF(E1467="NRFC","Natural Rubber Field Coagulam","")</f>
        <v/>
      </c>
      <c r="E1467" s="4" t="n"/>
      <c r="F1467" s="6" t="n"/>
      <c r="G1467" s="6" t="n"/>
      <c r="H1467" s="7">
        <f>IF(G1467="","",G1467-TODAY())</f>
        <v/>
      </c>
      <c r="I1467" s="8">
        <f>IF(G1467="","",
IF(G1467&lt;TODAY(),
IF(O1467&gt;0,"Violated","Completed"),
IF(H1467&lt;=7,"Expiring Soon",
"Active")))</f>
        <v/>
      </c>
      <c r="J1467" s="8">
        <f>IF(C1467="","",COUNTIFS(purchase!$C:$C,$C1467,purchase!$E:$E,$E1467,purchase!$G:$G,"&gt;="&amp;$F1467,purchase!$G:$G,"&lt;="&amp;$G1467))</f>
        <v/>
      </c>
      <c r="K1467" s="9">
        <f>IF(COUNTIFS(purchase!$C:$C,$C1467,purchase!$E:$E,$E1467,purchase!$G:$G,"&gt;="&amp;$F1467,purchase!$G:$G,"&lt;="&amp;$G1467)=0,"",_xlfn.MAXIFS(purchase!$G:$G,purchase!$C:$C,$C1467,purchase!$E:$E,$E1467,purchase!$G:$G,"&gt;="&amp;$F1467,purchase!$G:$G,"&lt;="&amp;$G1467))</f>
        <v/>
      </c>
      <c r="L1467" s="4" t="n"/>
      <c r="M1467" s="4" t="n"/>
      <c r="N1467" s="10">
        <f>IF(M1467="","",SUMIFS(purchase!$N:$N,purchase!$C:$C,$C1467,purchase!$E:$E,$E1467,purchase!$G:$G,"&gt;="&amp;$F1467,purchase!$G:$G,"&lt;="&amp;$G1467))</f>
        <v/>
      </c>
      <c r="O1467" s="10">
        <f>IF(M1467="","",M1467-N1467)</f>
        <v/>
      </c>
      <c r="P1467" s="11">
        <f>IF(M1467=0,"",N1467/M1467)</f>
        <v/>
      </c>
      <c r="Q1467" s="12">
        <f>IF(OR(G1467="",O1467=""),"",
IF(AND(G1467&lt;TODAY(),O1467&gt;0),"YES","NO"))</f>
        <v/>
      </c>
      <c r="R1467" s="13" t="n"/>
      <c r="S1467" s="14" t="n"/>
      <c r="T1467" s="15">
        <f>IF(Q1467="YES", IF(R1467="Company",L1467*(1+S1467),IF(R1467="Vendor",L1467*(1-S1467),"")),"")</f>
        <v/>
      </c>
      <c r="U1467" s="15">
        <f>IF(Q1467="YES",O1467*T1467,"")</f>
        <v/>
      </c>
      <c r="V1467" s="16" t="n"/>
      <c r="W1467" s="17">
        <f>IF(Q1467="YES",G1467+V1467,"")</f>
        <v/>
      </c>
      <c r="X1467" s="18">
        <f>IF(Q1467="YES",IF(TODAY()&gt;W1467,"OVERDUE","WITHIN TIME"),"")</f>
        <v/>
      </c>
    </row>
    <row r="1468">
      <c r="A1468" s="3" t="n">
        <v>1464</v>
      </c>
      <c r="B1468" s="4" t="n"/>
      <c r="C1468" s="4" t="n"/>
      <c r="D1468" s="5">
        <f>IF(E1468="NRFC","Natural Rubber Field Coagulam","")</f>
        <v/>
      </c>
      <c r="E1468" s="4" t="n"/>
      <c r="F1468" s="6" t="n"/>
      <c r="G1468" s="6" t="n"/>
      <c r="H1468" s="7">
        <f>IF(G1468="","",G1468-TODAY())</f>
        <v/>
      </c>
      <c r="I1468" s="8">
        <f>IF(G1468="","",
IF(G1468&lt;TODAY(),
IF(O1468&gt;0,"Violated","Completed"),
IF(H1468&lt;=7,"Expiring Soon",
"Active")))</f>
        <v/>
      </c>
      <c r="J1468" s="8">
        <f>IF(C1468="","",COUNTIFS(purchase!$C:$C,$C1468,purchase!$E:$E,$E1468,purchase!$G:$G,"&gt;="&amp;$F1468,purchase!$G:$G,"&lt;="&amp;$G1468))</f>
        <v/>
      </c>
      <c r="K1468" s="9">
        <f>IF(COUNTIFS(purchase!$C:$C,$C1468,purchase!$E:$E,$E1468,purchase!$G:$G,"&gt;="&amp;$F1468,purchase!$G:$G,"&lt;="&amp;$G1468)=0,"",_xlfn.MAXIFS(purchase!$G:$G,purchase!$C:$C,$C1468,purchase!$E:$E,$E1468,purchase!$G:$G,"&gt;="&amp;$F1468,purchase!$G:$G,"&lt;="&amp;$G1468))</f>
        <v/>
      </c>
      <c r="L1468" s="4" t="n"/>
      <c r="M1468" s="4" t="n"/>
      <c r="N1468" s="10">
        <f>IF(M1468="","",SUMIFS(purchase!$N:$N,purchase!$C:$C,$C1468,purchase!$E:$E,$E1468,purchase!$G:$G,"&gt;="&amp;$F1468,purchase!$G:$G,"&lt;="&amp;$G1468))</f>
        <v/>
      </c>
      <c r="O1468" s="10">
        <f>IF(M1468="","",M1468-N1468)</f>
        <v/>
      </c>
      <c r="P1468" s="11">
        <f>IF(M1468=0,"",N1468/M1468)</f>
        <v/>
      </c>
      <c r="Q1468" s="12">
        <f>IF(OR(G1468="",O1468=""),"",
IF(AND(G1468&lt;TODAY(),O1468&gt;0),"YES","NO"))</f>
        <v/>
      </c>
      <c r="R1468" s="13" t="n"/>
      <c r="S1468" s="14" t="n"/>
      <c r="T1468" s="15">
        <f>IF(Q1468="YES", IF(R1468="Company",L1468*(1+S1468),IF(R1468="Vendor",L1468*(1-S1468),"")),"")</f>
        <v/>
      </c>
      <c r="U1468" s="15">
        <f>IF(Q1468="YES",O1468*T1468,"")</f>
        <v/>
      </c>
      <c r="V1468" s="16" t="n"/>
      <c r="W1468" s="17">
        <f>IF(Q1468="YES",G1468+V1468,"")</f>
        <v/>
      </c>
      <c r="X1468" s="18">
        <f>IF(Q1468="YES",IF(TODAY()&gt;W1468,"OVERDUE","WITHIN TIME"),"")</f>
        <v/>
      </c>
    </row>
    <row r="1469">
      <c r="A1469" s="3" t="n">
        <v>1465</v>
      </c>
      <c r="B1469" s="4" t="n"/>
      <c r="C1469" s="4" t="n"/>
      <c r="D1469" s="5">
        <f>IF(E1469="NRFC","Natural Rubber Field Coagulam","")</f>
        <v/>
      </c>
      <c r="E1469" s="4" t="n"/>
      <c r="F1469" s="6" t="n"/>
      <c r="G1469" s="6" t="n"/>
      <c r="H1469" s="7">
        <f>IF(G1469="","",G1469-TODAY())</f>
        <v/>
      </c>
      <c r="I1469" s="8">
        <f>IF(G1469="","",
IF(G1469&lt;TODAY(),
IF(O1469&gt;0,"Violated","Completed"),
IF(H1469&lt;=7,"Expiring Soon",
"Active")))</f>
        <v/>
      </c>
      <c r="J1469" s="8">
        <f>IF(C1469="","",COUNTIFS(purchase!$C:$C,$C1469,purchase!$E:$E,$E1469,purchase!$G:$G,"&gt;="&amp;$F1469,purchase!$G:$G,"&lt;="&amp;$G1469))</f>
        <v/>
      </c>
      <c r="K1469" s="9">
        <f>IF(COUNTIFS(purchase!$C:$C,$C1469,purchase!$E:$E,$E1469,purchase!$G:$G,"&gt;="&amp;$F1469,purchase!$G:$G,"&lt;="&amp;$G1469)=0,"",_xlfn.MAXIFS(purchase!$G:$G,purchase!$C:$C,$C1469,purchase!$E:$E,$E1469,purchase!$G:$G,"&gt;="&amp;$F1469,purchase!$G:$G,"&lt;="&amp;$G1469))</f>
        <v/>
      </c>
      <c r="L1469" s="4" t="n"/>
      <c r="M1469" s="4" t="n"/>
      <c r="N1469" s="10">
        <f>IF(M1469="","",SUMIFS(purchase!$N:$N,purchase!$C:$C,$C1469,purchase!$E:$E,$E1469,purchase!$G:$G,"&gt;="&amp;$F1469,purchase!$G:$G,"&lt;="&amp;$G1469))</f>
        <v/>
      </c>
      <c r="O1469" s="10">
        <f>IF(M1469="","",M1469-N1469)</f>
        <v/>
      </c>
      <c r="P1469" s="11">
        <f>IF(M1469=0,"",N1469/M1469)</f>
        <v/>
      </c>
      <c r="Q1469" s="12">
        <f>IF(OR(G1469="",O1469=""),"",
IF(AND(G1469&lt;TODAY(),O1469&gt;0),"YES","NO"))</f>
        <v/>
      </c>
      <c r="R1469" s="13" t="n"/>
      <c r="S1469" s="14" t="n"/>
      <c r="T1469" s="15">
        <f>IF(Q1469="YES", IF(R1469="Company",L1469*(1+S1469),IF(R1469="Vendor",L1469*(1-S1469),"")),"")</f>
        <v/>
      </c>
      <c r="U1469" s="15">
        <f>IF(Q1469="YES",O1469*T1469,"")</f>
        <v/>
      </c>
      <c r="V1469" s="16" t="n"/>
      <c r="W1469" s="17">
        <f>IF(Q1469="YES",G1469+V1469,"")</f>
        <v/>
      </c>
      <c r="X1469" s="18">
        <f>IF(Q1469="YES",IF(TODAY()&gt;W1469,"OVERDUE","WITHIN TIME"),"")</f>
        <v/>
      </c>
    </row>
    <row r="1470">
      <c r="A1470" s="3" t="n">
        <v>1466</v>
      </c>
      <c r="B1470" s="4" t="n"/>
      <c r="C1470" s="4" t="n"/>
      <c r="D1470" s="5">
        <f>IF(E1470="NRFC","Natural Rubber Field Coagulam","")</f>
        <v/>
      </c>
      <c r="E1470" s="4" t="n"/>
      <c r="F1470" s="6" t="n"/>
      <c r="G1470" s="6" t="n"/>
      <c r="H1470" s="7">
        <f>IF(G1470="","",G1470-TODAY())</f>
        <v/>
      </c>
      <c r="I1470" s="8">
        <f>IF(G1470="","",
IF(G1470&lt;TODAY(),
IF(O1470&gt;0,"Violated","Completed"),
IF(H1470&lt;=7,"Expiring Soon",
"Active")))</f>
        <v/>
      </c>
      <c r="J1470" s="8">
        <f>IF(C1470="","",COUNTIFS(purchase!$C:$C,$C1470,purchase!$E:$E,$E1470,purchase!$G:$G,"&gt;="&amp;$F1470,purchase!$G:$G,"&lt;="&amp;$G1470))</f>
        <v/>
      </c>
      <c r="K1470" s="9">
        <f>IF(COUNTIFS(purchase!$C:$C,$C1470,purchase!$E:$E,$E1470,purchase!$G:$G,"&gt;="&amp;$F1470,purchase!$G:$G,"&lt;="&amp;$G1470)=0,"",_xlfn.MAXIFS(purchase!$G:$G,purchase!$C:$C,$C1470,purchase!$E:$E,$E1470,purchase!$G:$G,"&gt;="&amp;$F1470,purchase!$G:$G,"&lt;="&amp;$G1470))</f>
        <v/>
      </c>
      <c r="L1470" s="4" t="n"/>
      <c r="M1470" s="4" t="n"/>
      <c r="N1470" s="10">
        <f>IF(M1470="","",SUMIFS(purchase!$N:$N,purchase!$C:$C,$C1470,purchase!$E:$E,$E1470,purchase!$G:$G,"&gt;="&amp;$F1470,purchase!$G:$G,"&lt;="&amp;$G1470))</f>
        <v/>
      </c>
      <c r="O1470" s="10">
        <f>IF(M1470="","",M1470-N1470)</f>
        <v/>
      </c>
      <c r="P1470" s="11">
        <f>IF(M1470=0,"",N1470/M1470)</f>
        <v/>
      </c>
      <c r="Q1470" s="12">
        <f>IF(OR(G1470="",O1470=""),"",
IF(AND(G1470&lt;TODAY(),O1470&gt;0),"YES","NO"))</f>
        <v/>
      </c>
      <c r="R1470" s="13" t="n"/>
      <c r="S1470" s="14" t="n"/>
      <c r="T1470" s="15">
        <f>IF(Q1470="YES", IF(R1470="Company",L1470*(1+S1470),IF(R1470="Vendor",L1470*(1-S1470),"")),"")</f>
        <v/>
      </c>
      <c r="U1470" s="15">
        <f>IF(Q1470="YES",O1470*T1470,"")</f>
        <v/>
      </c>
      <c r="V1470" s="16" t="n"/>
      <c r="W1470" s="17">
        <f>IF(Q1470="YES",G1470+V1470,"")</f>
        <v/>
      </c>
      <c r="X1470" s="18">
        <f>IF(Q1470="YES",IF(TODAY()&gt;W1470,"OVERDUE","WITHIN TIME"),"")</f>
        <v/>
      </c>
    </row>
    <row r="1471">
      <c r="A1471" s="3" t="n">
        <v>1467</v>
      </c>
      <c r="B1471" s="4" t="n"/>
      <c r="C1471" s="4" t="n"/>
      <c r="D1471" s="5">
        <f>IF(E1471="NRFC","Natural Rubber Field Coagulam","")</f>
        <v/>
      </c>
      <c r="E1471" s="4" t="n"/>
      <c r="F1471" s="6" t="n"/>
      <c r="G1471" s="6" t="n"/>
      <c r="H1471" s="7">
        <f>IF(G1471="","",G1471-TODAY())</f>
        <v/>
      </c>
      <c r="I1471" s="8">
        <f>IF(G1471="","",
IF(G1471&lt;TODAY(),
IF(O1471&gt;0,"Violated","Completed"),
IF(H1471&lt;=7,"Expiring Soon",
"Active")))</f>
        <v/>
      </c>
      <c r="J1471" s="8">
        <f>IF(C1471="","",COUNTIFS(purchase!$C:$C,$C1471,purchase!$E:$E,$E1471,purchase!$G:$G,"&gt;="&amp;$F1471,purchase!$G:$G,"&lt;="&amp;$G1471))</f>
        <v/>
      </c>
      <c r="K1471" s="9">
        <f>IF(COUNTIFS(purchase!$C:$C,$C1471,purchase!$E:$E,$E1471,purchase!$G:$G,"&gt;="&amp;$F1471,purchase!$G:$G,"&lt;="&amp;$G1471)=0,"",_xlfn.MAXIFS(purchase!$G:$G,purchase!$C:$C,$C1471,purchase!$E:$E,$E1471,purchase!$G:$G,"&gt;="&amp;$F1471,purchase!$G:$G,"&lt;="&amp;$G1471))</f>
        <v/>
      </c>
      <c r="L1471" s="4" t="n"/>
      <c r="M1471" s="4" t="n"/>
      <c r="N1471" s="10">
        <f>IF(M1471="","",SUMIFS(purchase!$N:$N,purchase!$C:$C,$C1471,purchase!$E:$E,$E1471,purchase!$G:$G,"&gt;="&amp;$F1471,purchase!$G:$G,"&lt;="&amp;$G1471))</f>
        <v/>
      </c>
      <c r="O1471" s="10">
        <f>IF(M1471="","",M1471-N1471)</f>
        <v/>
      </c>
      <c r="P1471" s="11">
        <f>IF(M1471=0,"",N1471/M1471)</f>
        <v/>
      </c>
      <c r="Q1471" s="12">
        <f>IF(OR(G1471="",O1471=""),"",
IF(AND(G1471&lt;TODAY(),O1471&gt;0),"YES","NO"))</f>
        <v/>
      </c>
      <c r="R1471" s="13" t="n"/>
      <c r="S1471" s="14" t="n"/>
      <c r="T1471" s="15">
        <f>IF(Q1471="YES", IF(R1471="Company",L1471*(1+S1471),IF(R1471="Vendor",L1471*(1-S1471),"")),"")</f>
        <v/>
      </c>
      <c r="U1471" s="15">
        <f>IF(Q1471="YES",O1471*T1471,"")</f>
        <v/>
      </c>
      <c r="V1471" s="16" t="n"/>
      <c r="W1471" s="17">
        <f>IF(Q1471="YES",G1471+V1471,"")</f>
        <v/>
      </c>
      <c r="X1471" s="18">
        <f>IF(Q1471="YES",IF(TODAY()&gt;W1471,"OVERDUE","WITHIN TIME"),"")</f>
        <v/>
      </c>
    </row>
    <row r="1472">
      <c r="A1472" s="3" t="n">
        <v>1468</v>
      </c>
      <c r="B1472" s="4" t="n"/>
      <c r="C1472" s="4" t="n"/>
      <c r="D1472" s="5">
        <f>IF(E1472="NRFC","Natural Rubber Field Coagulam","")</f>
        <v/>
      </c>
      <c r="E1472" s="4" t="n"/>
      <c r="F1472" s="6" t="n"/>
      <c r="G1472" s="6" t="n"/>
      <c r="H1472" s="7">
        <f>IF(G1472="","",G1472-TODAY())</f>
        <v/>
      </c>
      <c r="I1472" s="8">
        <f>IF(G1472="","",
IF(G1472&lt;TODAY(),
IF(O1472&gt;0,"Violated","Completed"),
IF(H1472&lt;=7,"Expiring Soon",
"Active")))</f>
        <v/>
      </c>
      <c r="J1472" s="8">
        <f>IF(C1472="","",COUNTIFS(purchase!$C:$C,$C1472,purchase!$E:$E,$E1472,purchase!$G:$G,"&gt;="&amp;$F1472,purchase!$G:$G,"&lt;="&amp;$G1472))</f>
        <v/>
      </c>
      <c r="K1472" s="9">
        <f>IF(COUNTIFS(purchase!$C:$C,$C1472,purchase!$E:$E,$E1472,purchase!$G:$G,"&gt;="&amp;$F1472,purchase!$G:$G,"&lt;="&amp;$G1472)=0,"",_xlfn.MAXIFS(purchase!$G:$G,purchase!$C:$C,$C1472,purchase!$E:$E,$E1472,purchase!$G:$G,"&gt;="&amp;$F1472,purchase!$G:$G,"&lt;="&amp;$G1472))</f>
        <v/>
      </c>
      <c r="L1472" s="4" t="n"/>
      <c r="M1472" s="4" t="n"/>
      <c r="N1472" s="10">
        <f>IF(M1472="","",SUMIFS(purchase!$N:$N,purchase!$C:$C,$C1472,purchase!$E:$E,$E1472,purchase!$G:$G,"&gt;="&amp;$F1472,purchase!$G:$G,"&lt;="&amp;$G1472))</f>
        <v/>
      </c>
      <c r="O1472" s="10">
        <f>IF(M1472="","",M1472-N1472)</f>
        <v/>
      </c>
      <c r="P1472" s="11">
        <f>IF(M1472=0,"",N1472/M1472)</f>
        <v/>
      </c>
      <c r="Q1472" s="12">
        <f>IF(OR(G1472="",O1472=""),"",
IF(AND(G1472&lt;TODAY(),O1472&gt;0),"YES","NO"))</f>
        <v/>
      </c>
      <c r="R1472" s="13" t="n"/>
      <c r="S1472" s="14" t="n"/>
      <c r="T1472" s="15">
        <f>IF(Q1472="YES", IF(R1472="Company",L1472*(1+S1472),IF(R1472="Vendor",L1472*(1-S1472),"")),"")</f>
        <v/>
      </c>
      <c r="U1472" s="15">
        <f>IF(Q1472="YES",O1472*T1472,"")</f>
        <v/>
      </c>
      <c r="V1472" s="16" t="n"/>
      <c r="W1472" s="17">
        <f>IF(Q1472="YES",G1472+V1472,"")</f>
        <v/>
      </c>
      <c r="X1472" s="18">
        <f>IF(Q1472="YES",IF(TODAY()&gt;W1472,"OVERDUE","WITHIN TIME"),"")</f>
        <v/>
      </c>
    </row>
    <row r="1473">
      <c r="A1473" s="3" t="n">
        <v>1469</v>
      </c>
      <c r="B1473" s="4" t="n"/>
      <c r="C1473" s="4" t="n"/>
      <c r="D1473" s="5">
        <f>IF(E1473="NRFC","Natural Rubber Field Coagulam","")</f>
        <v/>
      </c>
      <c r="E1473" s="4" t="n"/>
      <c r="F1473" s="6" t="n"/>
      <c r="G1473" s="6" t="n"/>
      <c r="H1473" s="7">
        <f>IF(G1473="","",G1473-TODAY())</f>
        <v/>
      </c>
      <c r="I1473" s="8">
        <f>IF(G1473="","",
IF(G1473&lt;TODAY(),
IF(O1473&gt;0,"Violated","Completed"),
IF(H1473&lt;=7,"Expiring Soon",
"Active")))</f>
        <v/>
      </c>
      <c r="J1473" s="8">
        <f>IF(C1473="","",COUNTIFS(purchase!$C:$C,$C1473,purchase!$E:$E,$E1473,purchase!$G:$G,"&gt;="&amp;$F1473,purchase!$G:$G,"&lt;="&amp;$G1473))</f>
        <v/>
      </c>
      <c r="K1473" s="9">
        <f>IF(COUNTIFS(purchase!$C:$C,$C1473,purchase!$E:$E,$E1473,purchase!$G:$G,"&gt;="&amp;$F1473,purchase!$G:$G,"&lt;="&amp;$G1473)=0,"",_xlfn.MAXIFS(purchase!$G:$G,purchase!$C:$C,$C1473,purchase!$E:$E,$E1473,purchase!$G:$G,"&gt;="&amp;$F1473,purchase!$G:$G,"&lt;="&amp;$G1473))</f>
        <v/>
      </c>
      <c r="L1473" s="4" t="n"/>
      <c r="M1473" s="4" t="n"/>
      <c r="N1473" s="10">
        <f>IF(M1473="","",SUMIFS(purchase!$N:$N,purchase!$C:$C,$C1473,purchase!$E:$E,$E1473,purchase!$G:$G,"&gt;="&amp;$F1473,purchase!$G:$G,"&lt;="&amp;$G1473))</f>
        <v/>
      </c>
      <c r="O1473" s="10">
        <f>IF(M1473="","",M1473-N1473)</f>
        <v/>
      </c>
      <c r="P1473" s="11">
        <f>IF(M1473=0,"",N1473/M1473)</f>
        <v/>
      </c>
      <c r="Q1473" s="12">
        <f>IF(OR(G1473="",O1473=""),"",
IF(AND(G1473&lt;TODAY(),O1473&gt;0),"YES","NO"))</f>
        <v/>
      </c>
      <c r="R1473" s="13" t="n"/>
      <c r="S1473" s="14" t="n"/>
      <c r="T1473" s="15">
        <f>IF(Q1473="YES", IF(R1473="Company",L1473*(1+S1473),IF(R1473="Vendor",L1473*(1-S1473),"")),"")</f>
        <v/>
      </c>
      <c r="U1473" s="15">
        <f>IF(Q1473="YES",O1473*T1473,"")</f>
        <v/>
      </c>
      <c r="V1473" s="16" t="n"/>
      <c r="W1473" s="17">
        <f>IF(Q1473="YES",G1473+V1473,"")</f>
        <v/>
      </c>
      <c r="X1473" s="18">
        <f>IF(Q1473="YES",IF(TODAY()&gt;W1473,"OVERDUE","WITHIN TIME"),"")</f>
        <v/>
      </c>
    </row>
    <row r="1474">
      <c r="A1474" s="3" t="n">
        <v>1470</v>
      </c>
      <c r="B1474" s="4" t="n"/>
      <c r="C1474" s="4" t="n"/>
      <c r="D1474" s="5">
        <f>IF(E1474="NRFC","Natural Rubber Field Coagulam","")</f>
        <v/>
      </c>
      <c r="E1474" s="4" t="n"/>
      <c r="F1474" s="6" t="n"/>
      <c r="G1474" s="6" t="n"/>
      <c r="H1474" s="7">
        <f>IF(G1474="","",G1474-TODAY())</f>
        <v/>
      </c>
      <c r="I1474" s="8">
        <f>IF(G1474="","",
IF(G1474&lt;TODAY(),
IF(O1474&gt;0,"Violated","Completed"),
IF(H1474&lt;=7,"Expiring Soon",
"Active")))</f>
        <v/>
      </c>
      <c r="J1474" s="8">
        <f>IF(C1474="","",COUNTIFS(purchase!$C:$C,$C1474,purchase!$E:$E,$E1474,purchase!$G:$G,"&gt;="&amp;$F1474,purchase!$G:$G,"&lt;="&amp;$G1474))</f>
        <v/>
      </c>
      <c r="K1474" s="9">
        <f>IF(COUNTIFS(purchase!$C:$C,$C1474,purchase!$E:$E,$E1474,purchase!$G:$G,"&gt;="&amp;$F1474,purchase!$G:$G,"&lt;="&amp;$G1474)=0,"",_xlfn.MAXIFS(purchase!$G:$G,purchase!$C:$C,$C1474,purchase!$E:$E,$E1474,purchase!$G:$G,"&gt;="&amp;$F1474,purchase!$G:$G,"&lt;="&amp;$G1474))</f>
        <v/>
      </c>
      <c r="L1474" s="4" t="n"/>
      <c r="M1474" s="4" t="n"/>
      <c r="N1474" s="10">
        <f>IF(M1474="","",SUMIFS(purchase!$N:$N,purchase!$C:$C,$C1474,purchase!$E:$E,$E1474,purchase!$G:$G,"&gt;="&amp;$F1474,purchase!$G:$G,"&lt;="&amp;$G1474))</f>
        <v/>
      </c>
      <c r="O1474" s="10">
        <f>IF(M1474="","",M1474-N1474)</f>
        <v/>
      </c>
      <c r="P1474" s="11">
        <f>IF(M1474=0,"",N1474/M1474)</f>
        <v/>
      </c>
      <c r="Q1474" s="12">
        <f>IF(OR(G1474="",O1474=""),"",
IF(AND(G1474&lt;TODAY(),O1474&gt;0),"YES","NO"))</f>
        <v/>
      </c>
      <c r="R1474" s="13" t="n"/>
      <c r="S1474" s="14" t="n"/>
      <c r="T1474" s="15">
        <f>IF(Q1474="YES", IF(R1474="Company",L1474*(1+S1474),IF(R1474="Vendor",L1474*(1-S1474),"")),"")</f>
        <v/>
      </c>
      <c r="U1474" s="15">
        <f>IF(Q1474="YES",O1474*T1474,"")</f>
        <v/>
      </c>
      <c r="V1474" s="16" t="n"/>
      <c r="W1474" s="17">
        <f>IF(Q1474="YES",G1474+V1474,"")</f>
        <v/>
      </c>
      <c r="X1474" s="18">
        <f>IF(Q1474="YES",IF(TODAY()&gt;W1474,"OVERDUE","WITHIN TIME"),"")</f>
        <v/>
      </c>
    </row>
    <row r="1475">
      <c r="A1475" s="3" t="n">
        <v>1471</v>
      </c>
      <c r="B1475" s="4" t="n"/>
      <c r="C1475" s="4" t="n"/>
      <c r="D1475" s="5">
        <f>IF(E1475="NRFC","Natural Rubber Field Coagulam","")</f>
        <v/>
      </c>
      <c r="E1475" s="4" t="n"/>
      <c r="F1475" s="6" t="n"/>
      <c r="G1475" s="6" t="n"/>
      <c r="H1475" s="7">
        <f>IF(G1475="","",G1475-TODAY())</f>
        <v/>
      </c>
      <c r="I1475" s="8">
        <f>IF(G1475="","",
IF(G1475&lt;TODAY(),
IF(O1475&gt;0,"Violated","Completed"),
IF(H1475&lt;=7,"Expiring Soon",
"Active")))</f>
        <v/>
      </c>
      <c r="J1475" s="8">
        <f>IF(C1475="","",COUNTIFS(purchase!$C:$C,$C1475,purchase!$E:$E,$E1475,purchase!$G:$G,"&gt;="&amp;$F1475,purchase!$G:$G,"&lt;="&amp;$G1475))</f>
        <v/>
      </c>
      <c r="K1475" s="9">
        <f>IF(COUNTIFS(purchase!$C:$C,$C1475,purchase!$E:$E,$E1475,purchase!$G:$G,"&gt;="&amp;$F1475,purchase!$G:$G,"&lt;="&amp;$G1475)=0,"",_xlfn.MAXIFS(purchase!$G:$G,purchase!$C:$C,$C1475,purchase!$E:$E,$E1475,purchase!$G:$G,"&gt;="&amp;$F1475,purchase!$G:$G,"&lt;="&amp;$G1475))</f>
        <v/>
      </c>
      <c r="L1475" s="4" t="n"/>
      <c r="M1475" s="4" t="n"/>
      <c r="N1475" s="10">
        <f>IF(M1475="","",SUMIFS(purchase!$N:$N,purchase!$C:$C,$C1475,purchase!$E:$E,$E1475,purchase!$G:$G,"&gt;="&amp;$F1475,purchase!$G:$G,"&lt;="&amp;$G1475))</f>
        <v/>
      </c>
      <c r="O1475" s="10">
        <f>IF(M1475="","",M1475-N1475)</f>
        <v/>
      </c>
      <c r="P1475" s="11">
        <f>IF(M1475=0,"",N1475/M1475)</f>
        <v/>
      </c>
      <c r="Q1475" s="12">
        <f>IF(OR(G1475="",O1475=""),"",
IF(AND(G1475&lt;TODAY(),O1475&gt;0),"YES","NO"))</f>
        <v/>
      </c>
      <c r="R1475" s="13" t="n"/>
      <c r="S1475" s="14" t="n"/>
      <c r="T1475" s="15">
        <f>IF(Q1475="YES", IF(R1475="Company",L1475*(1+S1475),IF(R1475="Vendor",L1475*(1-S1475),"")),"")</f>
        <v/>
      </c>
      <c r="U1475" s="15">
        <f>IF(Q1475="YES",O1475*T1475,"")</f>
        <v/>
      </c>
      <c r="V1475" s="16" t="n"/>
      <c r="W1475" s="17">
        <f>IF(Q1475="YES",G1475+V1475,"")</f>
        <v/>
      </c>
      <c r="X1475" s="18">
        <f>IF(Q1475="YES",IF(TODAY()&gt;W1475,"OVERDUE","WITHIN TIME"),"")</f>
        <v/>
      </c>
    </row>
    <row r="1476">
      <c r="A1476" s="3" t="n">
        <v>1472</v>
      </c>
      <c r="B1476" s="4" t="n"/>
      <c r="C1476" s="4" t="n"/>
      <c r="D1476" s="5">
        <f>IF(E1476="NRFC","Natural Rubber Field Coagulam","")</f>
        <v/>
      </c>
      <c r="E1476" s="4" t="n"/>
      <c r="F1476" s="6" t="n"/>
      <c r="G1476" s="6" t="n"/>
      <c r="H1476" s="7">
        <f>IF(G1476="","",G1476-TODAY())</f>
        <v/>
      </c>
      <c r="I1476" s="8">
        <f>IF(G1476="","",
IF(G1476&lt;TODAY(),
IF(O1476&gt;0,"Violated","Completed"),
IF(H1476&lt;=7,"Expiring Soon",
"Active")))</f>
        <v/>
      </c>
      <c r="J1476" s="8">
        <f>IF(C1476="","",COUNTIFS(purchase!$C:$C,$C1476,purchase!$E:$E,$E1476,purchase!$G:$G,"&gt;="&amp;$F1476,purchase!$G:$G,"&lt;="&amp;$G1476))</f>
        <v/>
      </c>
      <c r="K1476" s="9">
        <f>IF(COUNTIFS(purchase!$C:$C,$C1476,purchase!$E:$E,$E1476,purchase!$G:$G,"&gt;="&amp;$F1476,purchase!$G:$G,"&lt;="&amp;$G1476)=0,"",_xlfn.MAXIFS(purchase!$G:$G,purchase!$C:$C,$C1476,purchase!$E:$E,$E1476,purchase!$G:$G,"&gt;="&amp;$F1476,purchase!$G:$G,"&lt;="&amp;$G1476))</f>
        <v/>
      </c>
      <c r="L1476" s="4" t="n"/>
      <c r="M1476" s="4" t="n"/>
      <c r="N1476" s="10">
        <f>IF(M1476="","",SUMIFS(purchase!$N:$N,purchase!$C:$C,$C1476,purchase!$E:$E,$E1476,purchase!$G:$G,"&gt;="&amp;$F1476,purchase!$G:$G,"&lt;="&amp;$G1476))</f>
        <v/>
      </c>
      <c r="O1476" s="10">
        <f>IF(M1476="","",M1476-N1476)</f>
        <v/>
      </c>
      <c r="P1476" s="11">
        <f>IF(M1476=0,"",N1476/M1476)</f>
        <v/>
      </c>
      <c r="Q1476" s="12">
        <f>IF(OR(G1476="",O1476=""),"",
IF(AND(G1476&lt;TODAY(),O1476&gt;0),"YES","NO"))</f>
        <v/>
      </c>
      <c r="R1476" s="13" t="n"/>
      <c r="S1476" s="14" t="n"/>
      <c r="T1476" s="15">
        <f>IF(Q1476="YES", IF(R1476="Company",L1476*(1+S1476),IF(R1476="Vendor",L1476*(1-S1476),"")),"")</f>
        <v/>
      </c>
      <c r="U1476" s="15">
        <f>IF(Q1476="YES",O1476*T1476,"")</f>
        <v/>
      </c>
      <c r="V1476" s="16" t="n"/>
      <c r="W1476" s="17">
        <f>IF(Q1476="YES",G1476+V1476,"")</f>
        <v/>
      </c>
      <c r="X1476" s="18">
        <f>IF(Q1476="YES",IF(TODAY()&gt;W1476,"OVERDUE","WITHIN TIME"),"")</f>
        <v/>
      </c>
    </row>
    <row r="1477">
      <c r="A1477" s="3" t="n">
        <v>1473</v>
      </c>
      <c r="B1477" s="4" t="n"/>
      <c r="C1477" s="4" t="n"/>
      <c r="D1477" s="5">
        <f>IF(E1477="NRFC","Natural Rubber Field Coagulam","")</f>
        <v/>
      </c>
      <c r="E1477" s="4" t="n"/>
      <c r="F1477" s="6" t="n"/>
      <c r="G1477" s="6" t="n"/>
      <c r="H1477" s="7">
        <f>IF(G1477="","",G1477-TODAY())</f>
        <v/>
      </c>
      <c r="I1477" s="8">
        <f>IF(G1477="","",
IF(G1477&lt;TODAY(),
IF(O1477&gt;0,"Violated","Completed"),
IF(H1477&lt;=7,"Expiring Soon",
"Active")))</f>
        <v/>
      </c>
      <c r="J1477" s="8">
        <f>IF(C1477="","",COUNTIFS(purchase!$C:$C,$C1477,purchase!$E:$E,$E1477,purchase!$G:$G,"&gt;="&amp;$F1477,purchase!$G:$G,"&lt;="&amp;$G1477))</f>
        <v/>
      </c>
      <c r="K1477" s="9">
        <f>IF(COUNTIFS(purchase!$C:$C,$C1477,purchase!$E:$E,$E1477,purchase!$G:$G,"&gt;="&amp;$F1477,purchase!$G:$G,"&lt;="&amp;$G1477)=0,"",_xlfn.MAXIFS(purchase!$G:$G,purchase!$C:$C,$C1477,purchase!$E:$E,$E1477,purchase!$G:$G,"&gt;="&amp;$F1477,purchase!$G:$G,"&lt;="&amp;$G1477))</f>
        <v/>
      </c>
      <c r="L1477" s="4" t="n"/>
      <c r="M1477" s="4" t="n"/>
      <c r="N1477" s="10">
        <f>IF(M1477="","",SUMIFS(purchase!$N:$N,purchase!$C:$C,$C1477,purchase!$E:$E,$E1477,purchase!$G:$G,"&gt;="&amp;$F1477,purchase!$G:$G,"&lt;="&amp;$G1477))</f>
        <v/>
      </c>
      <c r="O1477" s="10">
        <f>IF(M1477="","",M1477-N1477)</f>
        <v/>
      </c>
      <c r="P1477" s="11">
        <f>IF(M1477=0,"",N1477/M1477)</f>
        <v/>
      </c>
      <c r="Q1477" s="12">
        <f>IF(OR(G1477="",O1477=""),"",
IF(AND(G1477&lt;TODAY(),O1477&gt;0),"YES","NO"))</f>
        <v/>
      </c>
      <c r="R1477" s="13" t="n"/>
      <c r="S1477" s="14" t="n"/>
      <c r="T1477" s="15">
        <f>IF(Q1477="YES", IF(R1477="Company",L1477*(1+S1477),IF(R1477="Vendor",L1477*(1-S1477),"")),"")</f>
        <v/>
      </c>
      <c r="U1477" s="15">
        <f>IF(Q1477="YES",O1477*T1477,"")</f>
        <v/>
      </c>
      <c r="V1477" s="16" t="n"/>
      <c r="W1477" s="17">
        <f>IF(Q1477="YES",G1477+V1477,"")</f>
        <v/>
      </c>
      <c r="X1477" s="18">
        <f>IF(Q1477="YES",IF(TODAY()&gt;W1477,"OVERDUE","WITHIN TIME"),"")</f>
        <v/>
      </c>
    </row>
    <row r="1478">
      <c r="A1478" s="3" t="n">
        <v>1474</v>
      </c>
      <c r="B1478" s="4" t="n"/>
      <c r="C1478" s="4" t="n"/>
      <c r="D1478" s="5">
        <f>IF(E1478="NRFC","Natural Rubber Field Coagulam","")</f>
        <v/>
      </c>
      <c r="E1478" s="4" t="n"/>
      <c r="F1478" s="6" t="n"/>
      <c r="G1478" s="6" t="n"/>
      <c r="H1478" s="7">
        <f>IF(G1478="","",G1478-TODAY())</f>
        <v/>
      </c>
      <c r="I1478" s="8">
        <f>IF(G1478="","",
IF(G1478&lt;TODAY(),
IF(O1478&gt;0,"Violated","Completed"),
IF(H1478&lt;=7,"Expiring Soon",
"Active")))</f>
        <v/>
      </c>
      <c r="J1478" s="8">
        <f>IF(C1478="","",COUNTIFS(purchase!$C:$C,$C1478,purchase!$E:$E,$E1478,purchase!$G:$G,"&gt;="&amp;$F1478,purchase!$G:$G,"&lt;="&amp;$G1478))</f>
        <v/>
      </c>
      <c r="K1478" s="9">
        <f>IF(COUNTIFS(purchase!$C:$C,$C1478,purchase!$E:$E,$E1478,purchase!$G:$G,"&gt;="&amp;$F1478,purchase!$G:$G,"&lt;="&amp;$G1478)=0,"",_xlfn.MAXIFS(purchase!$G:$G,purchase!$C:$C,$C1478,purchase!$E:$E,$E1478,purchase!$G:$G,"&gt;="&amp;$F1478,purchase!$G:$G,"&lt;="&amp;$G1478))</f>
        <v/>
      </c>
      <c r="L1478" s="4" t="n"/>
      <c r="M1478" s="4" t="n"/>
      <c r="N1478" s="10">
        <f>IF(M1478="","",SUMIFS(purchase!$N:$N,purchase!$C:$C,$C1478,purchase!$E:$E,$E1478,purchase!$G:$G,"&gt;="&amp;$F1478,purchase!$G:$G,"&lt;="&amp;$G1478))</f>
        <v/>
      </c>
      <c r="O1478" s="10">
        <f>IF(M1478="","",M1478-N1478)</f>
        <v/>
      </c>
      <c r="P1478" s="11">
        <f>IF(M1478=0,"",N1478/M1478)</f>
        <v/>
      </c>
      <c r="Q1478" s="12">
        <f>IF(OR(G1478="",O1478=""),"",
IF(AND(G1478&lt;TODAY(),O1478&gt;0),"YES","NO"))</f>
        <v/>
      </c>
      <c r="R1478" s="13" t="n"/>
      <c r="S1478" s="14" t="n"/>
      <c r="T1478" s="15">
        <f>IF(Q1478="YES", IF(R1478="Company",L1478*(1+S1478),IF(R1478="Vendor",L1478*(1-S1478),"")),"")</f>
        <v/>
      </c>
      <c r="U1478" s="15">
        <f>IF(Q1478="YES",O1478*T1478,"")</f>
        <v/>
      </c>
      <c r="V1478" s="16" t="n"/>
      <c r="W1478" s="17">
        <f>IF(Q1478="YES",G1478+V1478,"")</f>
        <v/>
      </c>
      <c r="X1478" s="18">
        <f>IF(Q1478="YES",IF(TODAY()&gt;W1478,"OVERDUE","WITHIN TIME"),"")</f>
        <v/>
      </c>
    </row>
    <row r="1479">
      <c r="A1479" s="3" t="n">
        <v>1475</v>
      </c>
      <c r="B1479" s="4" t="n"/>
      <c r="C1479" s="4" t="n"/>
      <c r="D1479" s="5">
        <f>IF(E1479="NRFC","Natural Rubber Field Coagulam","")</f>
        <v/>
      </c>
      <c r="E1479" s="4" t="n"/>
      <c r="F1479" s="6" t="n"/>
      <c r="G1479" s="6" t="n"/>
      <c r="H1479" s="7">
        <f>IF(G1479="","",G1479-TODAY())</f>
        <v/>
      </c>
      <c r="I1479" s="8">
        <f>IF(G1479="","",
IF(G1479&lt;TODAY(),
IF(O1479&gt;0,"Violated","Completed"),
IF(H1479&lt;=7,"Expiring Soon",
"Active")))</f>
        <v/>
      </c>
      <c r="J1479" s="8">
        <f>IF(C1479="","",COUNTIFS(purchase!$C:$C,$C1479,purchase!$E:$E,$E1479,purchase!$G:$G,"&gt;="&amp;$F1479,purchase!$G:$G,"&lt;="&amp;$G1479))</f>
        <v/>
      </c>
      <c r="K1479" s="9">
        <f>IF(COUNTIFS(purchase!$C:$C,$C1479,purchase!$E:$E,$E1479,purchase!$G:$G,"&gt;="&amp;$F1479,purchase!$G:$G,"&lt;="&amp;$G1479)=0,"",_xlfn.MAXIFS(purchase!$G:$G,purchase!$C:$C,$C1479,purchase!$E:$E,$E1479,purchase!$G:$G,"&gt;="&amp;$F1479,purchase!$G:$G,"&lt;="&amp;$G1479))</f>
        <v/>
      </c>
      <c r="L1479" s="4" t="n"/>
      <c r="M1479" s="4" t="n"/>
      <c r="N1479" s="10">
        <f>IF(M1479="","",SUMIFS(purchase!$N:$N,purchase!$C:$C,$C1479,purchase!$E:$E,$E1479,purchase!$G:$G,"&gt;="&amp;$F1479,purchase!$G:$G,"&lt;="&amp;$G1479))</f>
        <v/>
      </c>
      <c r="O1479" s="10">
        <f>IF(M1479="","",M1479-N1479)</f>
        <v/>
      </c>
      <c r="P1479" s="11">
        <f>IF(M1479=0,"",N1479/M1479)</f>
        <v/>
      </c>
      <c r="Q1479" s="12">
        <f>IF(OR(G1479="",O1479=""),"",
IF(AND(G1479&lt;TODAY(),O1479&gt;0),"YES","NO"))</f>
        <v/>
      </c>
      <c r="R1479" s="13" t="n"/>
      <c r="S1479" s="14" t="n"/>
      <c r="T1479" s="15">
        <f>IF(Q1479="YES", IF(R1479="Company",L1479*(1+S1479),IF(R1479="Vendor",L1479*(1-S1479),"")),"")</f>
        <v/>
      </c>
      <c r="U1479" s="15">
        <f>IF(Q1479="YES",O1479*T1479,"")</f>
        <v/>
      </c>
      <c r="V1479" s="16" t="n"/>
      <c r="W1479" s="17">
        <f>IF(Q1479="YES",G1479+V1479,"")</f>
        <v/>
      </c>
      <c r="X1479" s="18">
        <f>IF(Q1479="YES",IF(TODAY()&gt;W1479,"OVERDUE","WITHIN TIME"),"")</f>
        <v/>
      </c>
    </row>
    <row r="1480">
      <c r="A1480" s="3" t="n">
        <v>1476</v>
      </c>
      <c r="B1480" s="4" t="n"/>
      <c r="C1480" s="4" t="n"/>
      <c r="D1480" s="5">
        <f>IF(E1480="NRFC","Natural Rubber Field Coagulam","")</f>
        <v/>
      </c>
      <c r="E1480" s="4" t="n"/>
      <c r="F1480" s="6" t="n"/>
      <c r="G1480" s="6" t="n"/>
      <c r="H1480" s="7">
        <f>IF(G1480="","",G1480-TODAY())</f>
        <v/>
      </c>
      <c r="I1480" s="8">
        <f>IF(G1480="","",
IF(G1480&lt;TODAY(),
IF(O1480&gt;0,"Violated","Completed"),
IF(H1480&lt;=7,"Expiring Soon",
"Active")))</f>
        <v/>
      </c>
      <c r="J1480" s="8">
        <f>IF(C1480="","",COUNTIFS(purchase!$C:$C,$C1480,purchase!$E:$E,$E1480,purchase!$G:$G,"&gt;="&amp;$F1480,purchase!$G:$G,"&lt;="&amp;$G1480))</f>
        <v/>
      </c>
      <c r="K1480" s="9">
        <f>IF(COUNTIFS(purchase!$C:$C,$C1480,purchase!$E:$E,$E1480,purchase!$G:$G,"&gt;="&amp;$F1480,purchase!$G:$G,"&lt;="&amp;$G1480)=0,"",_xlfn.MAXIFS(purchase!$G:$G,purchase!$C:$C,$C1480,purchase!$E:$E,$E1480,purchase!$G:$G,"&gt;="&amp;$F1480,purchase!$G:$G,"&lt;="&amp;$G1480))</f>
        <v/>
      </c>
      <c r="L1480" s="4" t="n"/>
      <c r="M1480" s="4" t="n"/>
      <c r="N1480" s="10">
        <f>IF(M1480="","",SUMIFS(purchase!$N:$N,purchase!$C:$C,$C1480,purchase!$E:$E,$E1480,purchase!$G:$G,"&gt;="&amp;$F1480,purchase!$G:$G,"&lt;="&amp;$G1480))</f>
        <v/>
      </c>
      <c r="O1480" s="10">
        <f>IF(M1480="","",M1480-N1480)</f>
        <v/>
      </c>
      <c r="P1480" s="11">
        <f>IF(M1480=0,"",N1480/M1480)</f>
        <v/>
      </c>
      <c r="Q1480" s="12">
        <f>IF(OR(G1480="",O1480=""),"",
IF(AND(G1480&lt;TODAY(),O1480&gt;0),"YES","NO"))</f>
        <v/>
      </c>
      <c r="R1480" s="13" t="n"/>
      <c r="S1480" s="14" t="n"/>
      <c r="T1480" s="15">
        <f>IF(Q1480="YES", IF(R1480="Company",L1480*(1+S1480),IF(R1480="Vendor",L1480*(1-S1480),"")),"")</f>
        <v/>
      </c>
      <c r="U1480" s="15">
        <f>IF(Q1480="YES",O1480*T1480,"")</f>
        <v/>
      </c>
      <c r="V1480" s="16" t="n"/>
      <c r="W1480" s="17">
        <f>IF(Q1480="YES",G1480+V1480,"")</f>
        <v/>
      </c>
      <c r="X1480" s="18">
        <f>IF(Q1480="YES",IF(TODAY()&gt;W1480,"OVERDUE","WITHIN TIME"),"")</f>
        <v/>
      </c>
    </row>
    <row r="1481">
      <c r="A1481" s="3" t="n">
        <v>1477</v>
      </c>
      <c r="B1481" s="4" t="n"/>
      <c r="C1481" s="4" t="n"/>
      <c r="D1481" s="5">
        <f>IF(E1481="NRFC","Natural Rubber Field Coagulam","")</f>
        <v/>
      </c>
      <c r="E1481" s="4" t="n"/>
      <c r="F1481" s="6" t="n"/>
      <c r="G1481" s="6" t="n"/>
      <c r="H1481" s="7">
        <f>IF(G1481="","",G1481-TODAY())</f>
        <v/>
      </c>
      <c r="I1481" s="8">
        <f>IF(G1481="","",
IF(G1481&lt;TODAY(),
IF(O1481&gt;0,"Violated","Completed"),
IF(H1481&lt;=7,"Expiring Soon",
"Active")))</f>
        <v/>
      </c>
      <c r="J1481" s="8">
        <f>IF(C1481="","",COUNTIFS(purchase!$C:$C,$C1481,purchase!$E:$E,$E1481,purchase!$G:$G,"&gt;="&amp;$F1481,purchase!$G:$G,"&lt;="&amp;$G1481))</f>
        <v/>
      </c>
      <c r="K1481" s="9">
        <f>IF(COUNTIFS(purchase!$C:$C,$C1481,purchase!$E:$E,$E1481,purchase!$G:$G,"&gt;="&amp;$F1481,purchase!$G:$G,"&lt;="&amp;$G1481)=0,"",_xlfn.MAXIFS(purchase!$G:$G,purchase!$C:$C,$C1481,purchase!$E:$E,$E1481,purchase!$G:$G,"&gt;="&amp;$F1481,purchase!$G:$G,"&lt;="&amp;$G1481))</f>
        <v/>
      </c>
      <c r="L1481" s="4" t="n"/>
      <c r="M1481" s="4" t="n"/>
      <c r="N1481" s="10">
        <f>IF(M1481="","",SUMIFS(purchase!$N:$N,purchase!$C:$C,$C1481,purchase!$E:$E,$E1481,purchase!$G:$G,"&gt;="&amp;$F1481,purchase!$G:$G,"&lt;="&amp;$G1481))</f>
        <v/>
      </c>
      <c r="O1481" s="10">
        <f>IF(M1481="","",M1481-N1481)</f>
        <v/>
      </c>
      <c r="P1481" s="11">
        <f>IF(M1481=0,"",N1481/M1481)</f>
        <v/>
      </c>
      <c r="Q1481" s="12">
        <f>IF(OR(G1481="",O1481=""),"",
IF(AND(G1481&lt;TODAY(),O1481&gt;0),"YES","NO"))</f>
        <v/>
      </c>
      <c r="R1481" s="13" t="n"/>
      <c r="S1481" s="14" t="n"/>
      <c r="T1481" s="15">
        <f>IF(Q1481="YES", IF(R1481="Company",L1481*(1+S1481),IF(R1481="Vendor",L1481*(1-S1481),"")),"")</f>
        <v/>
      </c>
      <c r="U1481" s="15">
        <f>IF(Q1481="YES",O1481*T1481,"")</f>
        <v/>
      </c>
      <c r="V1481" s="16" t="n"/>
      <c r="W1481" s="17">
        <f>IF(Q1481="YES",G1481+V1481,"")</f>
        <v/>
      </c>
      <c r="X1481" s="18">
        <f>IF(Q1481="YES",IF(TODAY()&gt;W1481,"OVERDUE","WITHIN TIME"),"")</f>
        <v/>
      </c>
    </row>
    <row r="1482">
      <c r="A1482" s="3" t="n">
        <v>1478</v>
      </c>
      <c r="B1482" s="4" t="n"/>
      <c r="C1482" s="4" t="n"/>
      <c r="D1482" s="5">
        <f>IF(E1482="NRFC","Natural Rubber Field Coagulam","")</f>
        <v/>
      </c>
      <c r="E1482" s="4" t="n"/>
      <c r="F1482" s="6" t="n"/>
      <c r="G1482" s="6" t="n"/>
      <c r="H1482" s="7">
        <f>IF(G1482="","",G1482-TODAY())</f>
        <v/>
      </c>
      <c r="I1482" s="8">
        <f>IF(G1482="","",
IF(G1482&lt;TODAY(),
IF(O1482&gt;0,"Violated","Completed"),
IF(H1482&lt;=7,"Expiring Soon",
"Active")))</f>
        <v/>
      </c>
      <c r="J1482" s="8">
        <f>IF(C1482="","",COUNTIFS(purchase!$C:$C,$C1482,purchase!$E:$E,$E1482,purchase!$G:$G,"&gt;="&amp;$F1482,purchase!$G:$G,"&lt;="&amp;$G1482))</f>
        <v/>
      </c>
      <c r="K1482" s="9">
        <f>IF(COUNTIFS(purchase!$C:$C,$C1482,purchase!$E:$E,$E1482,purchase!$G:$G,"&gt;="&amp;$F1482,purchase!$G:$G,"&lt;="&amp;$G1482)=0,"",_xlfn.MAXIFS(purchase!$G:$G,purchase!$C:$C,$C1482,purchase!$E:$E,$E1482,purchase!$G:$G,"&gt;="&amp;$F1482,purchase!$G:$G,"&lt;="&amp;$G1482))</f>
        <v/>
      </c>
      <c r="L1482" s="4" t="n"/>
      <c r="M1482" s="4" t="n"/>
      <c r="N1482" s="10">
        <f>IF(M1482="","",SUMIFS(purchase!$N:$N,purchase!$C:$C,$C1482,purchase!$E:$E,$E1482,purchase!$G:$G,"&gt;="&amp;$F1482,purchase!$G:$G,"&lt;="&amp;$G1482))</f>
        <v/>
      </c>
      <c r="O1482" s="10">
        <f>IF(M1482="","",M1482-N1482)</f>
        <v/>
      </c>
      <c r="P1482" s="11">
        <f>IF(M1482=0,"",N1482/M1482)</f>
        <v/>
      </c>
      <c r="Q1482" s="12">
        <f>IF(OR(G1482="",O1482=""),"",
IF(AND(G1482&lt;TODAY(),O1482&gt;0),"YES","NO"))</f>
        <v/>
      </c>
      <c r="R1482" s="13" t="n"/>
      <c r="S1482" s="14" t="n"/>
      <c r="T1482" s="15">
        <f>IF(Q1482="YES", IF(R1482="Company",L1482*(1+S1482),IF(R1482="Vendor",L1482*(1-S1482),"")),"")</f>
        <v/>
      </c>
      <c r="U1482" s="15">
        <f>IF(Q1482="YES",O1482*T1482,"")</f>
        <v/>
      </c>
      <c r="V1482" s="16" t="n"/>
      <c r="W1482" s="17">
        <f>IF(Q1482="YES",G1482+V1482,"")</f>
        <v/>
      </c>
      <c r="X1482" s="18">
        <f>IF(Q1482="YES",IF(TODAY()&gt;W1482,"OVERDUE","WITHIN TIME"),"")</f>
        <v/>
      </c>
    </row>
    <row r="1483">
      <c r="A1483" s="3" t="n">
        <v>1479</v>
      </c>
      <c r="B1483" s="4" t="n"/>
      <c r="C1483" s="4" t="n"/>
      <c r="D1483" s="5">
        <f>IF(E1483="NRFC","Natural Rubber Field Coagulam","")</f>
        <v/>
      </c>
      <c r="E1483" s="4" t="n"/>
      <c r="F1483" s="6" t="n"/>
      <c r="G1483" s="6" t="n"/>
      <c r="H1483" s="7">
        <f>IF(G1483="","",G1483-TODAY())</f>
        <v/>
      </c>
      <c r="I1483" s="8">
        <f>IF(G1483="","",
IF(G1483&lt;TODAY(),
IF(O1483&gt;0,"Violated","Completed"),
IF(H1483&lt;=7,"Expiring Soon",
"Active")))</f>
        <v/>
      </c>
      <c r="J1483" s="8">
        <f>IF(C1483="","",COUNTIFS(purchase!$C:$C,$C1483,purchase!$E:$E,$E1483,purchase!$G:$G,"&gt;="&amp;$F1483,purchase!$G:$G,"&lt;="&amp;$G1483))</f>
        <v/>
      </c>
      <c r="K1483" s="9">
        <f>IF(COUNTIFS(purchase!$C:$C,$C1483,purchase!$E:$E,$E1483,purchase!$G:$G,"&gt;="&amp;$F1483,purchase!$G:$G,"&lt;="&amp;$G1483)=0,"",_xlfn.MAXIFS(purchase!$G:$G,purchase!$C:$C,$C1483,purchase!$E:$E,$E1483,purchase!$G:$G,"&gt;="&amp;$F1483,purchase!$G:$G,"&lt;="&amp;$G1483))</f>
        <v/>
      </c>
      <c r="L1483" s="4" t="n"/>
      <c r="M1483" s="4" t="n"/>
      <c r="N1483" s="10">
        <f>IF(M1483="","",SUMIFS(purchase!$N:$N,purchase!$C:$C,$C1483,purchase!$E:$E,$E1483,purchase!$G:$G,"&gt;="&amp;$F1483,purchase!$G:$G,"&lt;="&amp;$G1483))</f>
        <v/>
      </c>
      <c r="O1483" s="10">
        <f>IF(M1483="","",M1483-N1483)</f>
        <v/>
      </c>
      <c r="P1483" s="11">
        <f>IF(M1483=0,"",N1483/M1483)</f>
        <v/>
      </c>
      <c r="Q1483" s="12">
        <f>IF(OR(G1483="",O1483=""),"",
IF(AND(G1483&lt;TODAY(),O1483&gt;0),"YES","NO"))</f>
        <v/>
      </c>
      <c r="R1483" s="13" t="n"/>
      <c r="S1483" s="14" t="n"/>
      <c r="T1483" s="15">
        <f>IF(Q1483="YES", IF(R1483="Company",L1483*(1+S1483),IF(R1483="Vendor",L1483*(1-S1483),"")),"")</f>
        <v/>
      </c>
      <c r="U1483" s="15">
        <f>IF(Q1483="YES",O1483*T1483,"")</f>
        <v/>
      </c>
      <c r="V1483" s="16" t="n"/>
      <c r="W1483" s="17">
        <f>IF(Q1483="YES",G1483+V1483,"")</f>
        <v/>
      </c>
      <c r="X1483" s="18">
        <f>IF(Q1483="YES",IF(TODAY()&gt;W1483,"OVERDUE","WITHIN TIME"),"")</f>
        <v/>
      </c>
    </row>
    <row r="1484">
      <c r="A1484" s="3" t="n">
        <v>1480</v>
      </c>
      <c r="B1484" s="4" t="n"/>
      <c r="C1484" s="4" t="n"/>
      <c r="D1484" s="5">
        <f>IF(E1484="NRFC","Natural Rubber Field Coagulam","")</f>
        <v/>
      </c>
      <c r="E1484" s="4" t="n"/>
      <c r="F1484" s="6" t="n"/>
      <c r="G1484" s="6" t="n"/>
      <c r="H1484" s="7">
        <f>IF(G1484="","",G1484-TODAY())</f>
        <v/>
      </c>
      <c r="I1484" s="8">
        <f>IF(G1484="","",
IF(G1484&lt;TODAY(),
IF(O1484&gt;0,"Violated","Completed"),
IF(H1484&lt;=7,"Expiring Soon",
"Active")))</f>
        <v/>
      </c>
      <c r="J1484" s="8">
        <f>IF(C1484="","",COUNTIFS(purchase!$C:$C,$C1484,purchase!$E:$E,$E1484,purchase!$G:$G,"&gt;="&amp;$F1484,purchase!$G:$G,"&lt;="&amp;$G1484))</f>
        <v/>
      </c>
      <c r="K1484" s="9">
        <f>IF(COUNTIFS(purchase!$C:$C,$C1484,purchase!$E:$E,$E1484,purchase!$G:$G,"&gt;="&amp;$F1484,purchase!$G:$G,"&lt;="&amp;$G1484)=0,"",_xlfn.MAXIFS(purchase!$G:$G,purchase!$C:$C,$C1484,purchase!$E:$E,$E1484,purchase!$G:$G,"&gt;="&amp;$F1484,purchase!$G:$G,"&lt;="&amp;$G1484))</f>
        <v/>
      </c>
      <c r="L1484" s="4" t="n"/>
      <c r="M1484" s="4" t="n"/>
      <c r="N1484" s="10">
        <f>IF(M1484="","",SUMIFS(purchase!$N:$N,purchase!$C:$C,$C1484,purchase!$E:$E,$E1484,purchase!$G:$G,"&gt;="&amp;$F1484,purchase!$G:$G,"&lt;="&amp;$G1484))</f>
        <v/>
      </c>
      <c r="O1484" s="10">
        <f>IF(M1484="","",M1484-N1484)</f>
        <v/>
      </c>
      <c r="P1484" s="11">
        <f>IF(M1484=0,"",N1484/M1484)</f>
        <v/>
      </c>
      <c r="Q1484" s="12">
        <f>IF(OR(G1484="",O1484=""),"",
IF(AND(G1484&lt;TODAY(),O1484&gt;0),"YES","NO"))</f>
        <v/>
      </c>
      <c r="R1484" s="13" t="n"/>
      <c r="S1484" s="14" t="n"/>
      <c r="T1484" s="15">
        <f>IF(Q1484="YES", IF(R1484="Company",L1484*(1+S1484),IF(R1484="Vendor",L1484*(1-S1484),"")),"")</f>
        <v/>
      </c>
      <c r="U1484" s="15">
        <f>IF(Q1484="YES",O1484*T1484,"")</f>
        <v/>
      </c>
      <c r="V1484" s="16" t="n"/>
      <c r="W1484" s="17">
        <f>IF(Q1484="YES",G1484+V1484,"")</f>
        <v/>
      </c>
      <c r="X1484" s="18">
        <f>IF(Q1484="YES",IF(TODAY()&gt;W1484,"OVERDUE","WITHIN TIME"),"")</f>
        <v/>
      </c>
    </row>
    <row r="1485">
      <c r="A1485" s="3" t="n">
        <v>1481</v>
      </c>
      <c r="B1485" s="4" t="n"/>
      <c r="C1485" s="4" t="n"/>
      <c r="D1485" s="5">
        <f>IF(E1485="NRFC","Natural Rubber Field Coagulam","")</f>
        <v/>
      </c>
      <c r="E1485" s="4" t="n"/>
      <c r="F1485" s="6" t="n"/>
      <c r="G1485" s="6" t="n"/>
      <c r="H1485" s="7">
        <f>IF(G1485="","",G1485-TODAY())</f>
        <v/>
      </c>
      <c r="I1485" s="8">
        <f>IF(G1485="","",
IF(G1485&lt;TODAY(),
IF(O1485&gt;0,"Violated","Completed"),
IF(H1485&lt;=7,"Expiring Soon",
"Active")))</f>
        <v/>
      </c>
      <c r="J1485" s="8">
        <f>IF(C1485="","",COUNTIFS(purchase!$C:$C,$C1485,purchase!$E:$E,$E1485,purchase!$G:$G,"&gt;="&amp;$F1485,purchase!$G:$G,"&lt;="&amp;$G1485))</f>
        <v/>
      </c>
      <c r="K1485" s="9">
        <f>IF(COUNTIFS(purchase!$C:$C,$C1485,purchase!$E:$E,$E1485,purchase!$G:$G,"&gt;="&amp;$F1485,purchase!$G:$G,"&lt;="&amp;$G1485)=0,"",_xlfn.MAXIFS(purchase!$G:$G,purchase!$C:$C,$C1485,purchase!$E:$E,$E1485,purchase!$G:$G,"&gt;="&amp;$F1485,purchase!$G:$G,"&lt;="&amp;$G1485))</f>
        <v/>
      </c>
      <c r="L1485" s="4" t="n"/>
      <c r="M1485" s="4" t="n"/>
      <c r="N1485" s="10">
        <f>IF(M1485="","",SUMIFS(purchase!$N:$N,purchase!$C:$C,$C1485,purchase!$E:$E,$E1485,purchase!$G:$G,"&gt;="&amp;$F1485,purchase!$G:$G,"&lt;="&amp;$G1485))</f>
        <v/>
      </c>
      <c r="O1485" s="10">
        <f>IF(M1485="","",M1485-N1485)</f>
        <v/>
      </c>
      <c r="P1485" s="11">
        <f>IF(M1485=0,"",N1485/M1485)</f>
        <v/>
      </c>
      <c r="Q1485" s="12">
        <f>IF(OR(G1485="",O1485=""),"",
IF(AND(G1485&lt;TODAY(),O1485&gt;0),"YES","NO"))</f>
        <v/>
      </c>
      <c r="R1485" s="13" t="n"/>
      <c r="S1485" s="14" t="n"/>
      <c r="T1485" s="15">
        <f>IF(Q1485="YES", IF(R1485="Company",L1485*(1+S1485),IF(R1485="Vendor",L1485*(1-S1485),"")),"")</f>
        <v/>
      </c>
      <c r="U1485" s="15">
        <f>IF(Q1485="YES",O1485*T1485,"")</f>
        <v/>
      </c>
      <c r="V1485" s="16" t="n"/>
      <c r="W1485" s="17">
        <f>IF(Q1485="YES",G1485+V1485,"")</f>
        <v/>
      </c>
      <c r="X1485" s="18">
        <f>IF(Q1485="YES",IF(TODAY()&gt;W1485,"OVERDUE","WITHIN TIME"),"")</f>
        <v/>
      </c>
    </row>
    <row r="1486">
      <c r="A1486" s="3" t="n">
        <v>1482</v>
      </c>
      <c r="B1486" s="4" t="n"/>
      <c r="C1486" s="4" t="n"/>
      <c r="D1486" s="5">
        <f>IF(E1486="NRFC","Natural Rubber Field Coagulam","")</f>
        <v/>
      </c>
      <c r="E1486" s="4" t="n"/>
      <c r="F1486" s="6" t="n"/>
      <c r="G1486" s="6" t="n"/>
      <c r="H1486" s="7">
        <f>IF(G1486="","",G1486-TODAY())</f>
        <v/>
      </c>
      <c r="I1486" s="8">
        <f>IF(G1486="","",
IF(G1486&lt;TODAY(),
IF(O1486&gt;0,"Violated","Completed"),
IF(H1486&lt;=7,"Expiring Soon",
"Active")))</f>
        <v/>
      </c>
      <c r="J1486" s="8">
        <f>IF(C1486="","",COUNTIFS(purchase!$C:$C,$C1486,purchase!$E:$E,$E1486,purchase!$G:$G,"&gt;="&amp;$F1486,purchase!$G:$G,"&lt;="&amp;$G1486))</f>
        <v/>
      </c>
      <c r="K1486" s="9">
        <f>IF(COUNTIFS(purchase!$C:$C,$C1486,purchase!$E:$E,$E1486,purchase!$G:$G,"&gt;="&amp;$F1486,purchase!$G:$G,"&lt;="&amp;$G1486)=0,"",_xlfn.MAXIFS(purchase!$G:$G,purchase!$C:$C,$C1486,purchase!$E:$E,$E1486,purchase!$G:$G,"&gt;="&amp;$F1486,purchase!$G:$G,"&lt;="&amp;$G1486))</f>
        <v/>
      </c>
      <c r="L1486" s="4" t="n"/>
      <c r="M1486" s="4" t="n"/>
      <c r="N1486" s="10">
        <f>IF(M1486="","",SUMIFS(purchase!$N:$N,purchase!$C:$C,$C1486,purchase!$E:$E,$E1486,purchase!$G:$G,"&gt;="&amp;$F1486,purchase!$G:$G,"&lt;="&amp;$G1486))</f>
        <v/>
      </c>
      <c r="O1486" s="10">
        <f>IF(M1486="","",M1486-N1486)</f>
        <v/>
      </c>
      <c r="P1486" s="11">
        <f>IF(M1486=0,"",N1486/M1486)</f>
        <v/>
      </c>
      <c r="Q1486" s="12">
        <f>IF(OR(G1486="",O1486=""),"",
IF(AND(G1486&lt;TODAY(),O1486&gt;0),"YES","NO"))</f>
        <v/>
      </c>
      <c r="R1486" s="13" t="n"/>
      <c r="S1486" s="14" t="n"/>
      <c r="T1486" s="15">
        <f>IF(Q1486="YES", IF(R1486="Company",L1486*(1+S1486),IF(R1486="Vendor",L1486*(1-S1486),"")),"")</f>
        <v/>
      </c>
      <c r="U1486" s="15">
        <f>IF(Q1486="YES",O1486*T1486,"")</f>
        <v/>
      </c>
      <c r="V1486" s="16" t="n"/>
      <c r="W1486" s="17">
        <f>IF(Q1486="YES",G1486+V1486,"")</f>
        <v/>
      </c>
      <c r="X1486" s="18">
        <f>IF(Q1486="YES",IF(TODAY()&gt;W1486,"OVERDUE","WITHIN TIME"),"")</f>
        <v/>
      </c>
    </row>
    <row r="1487">
      <c r="A1487" s="3" t="n">
        <v>1483</v>
      </c>
      <c r="B1487" s="4" t="n"/>
      <c r="C1487" s="4" t="n"/>
      <c r="D1487" s="5">
        <f>IF(E1487="NRFC","Natural Rubber Field Coagulam","")</f>
        <v/>
      </c>
      <c r="E1487" s="4" t="n"/>
      <c r="F1487" s="6" t="n"/>
      <c r="G1487" s="6" t="n"/>
      <c r="H1487" s="7">
        <f>IF(G1487="","",G1487-TODAY())</f>
        <v/>
      </c>
      <c r="I1487" s="8">
        <f>IF(G1487="","",
IF(G1487&lt;TODAY(),
IF(O1487&gt;0,"Violated","Completed"),
IF(H1487&lt;=7,"Expiring Soon",
"Active")))</f>
        <v/>
      </c>
      <c r="J1487" s="8">
        <f>IF(C1487="","",COUNTIFS(purchase!$C:$C,$C1487,purchase!$E:$E,$E1487,purchase!$G:$G,"&gt;="&amp;$F1487,purchase!$G:$G,"&lt;="&amp;$G1487))</f>
        <v/>
      </c>
      <c r="K1487" s="9">
        <f>IF(COUNTIFS(purchase!$C:$C,$C1487,purchase!$E:$E,$E1487,purchase!$G:$G,"&gt;="&amp;$F1487,purchase!$G:$G,"&lt;="&amp;$G1487)=0,"",_xlfn.MAXIFS(purchase!$G:$G,purchase!$C:$C,$C1487,purchase!$E:$E,$E1487,purchase!$G:$G,"&gt;="&amp;$F1487,purchase!$G:$G,"&lt;="&amp;$G1487))</f>
        <v/>
      </c>
      <c r="L1487" s="4" t="n"/>
      <c r="M1487" s="4" t="n"/>
      <c r="N1487" s="10">
        <f>IF(M1487="","",SUMIFS(purchase!$N:$N,purchase!$C:$C,$C1487,purchase!$E:$E,$E1487,purchase!$G:$G,"&gt;="&amp;$F1487,purchase!$G:$G,"&lt;="&amp;$G1487))</f>
        <v/>
      </c>
      <c r="O1487" s="10">
        <f>IF(M1487="","",M1487-N1487)</f>
        <v/>
      </c>
      <c r="P1487" s="11">
        <f>IF(M1487=0,"",N1487/M1487)</f>
        <v/>
      </c>
      <c r="Q1487" s="12">
        <f>IF(OR(G1487="",O1487=""),"",
IF(AND(G1487&lt;TODAY(),O1487&gt;0),"YES","NO"))</f>
        <v/>
      </c>
      <c r="R1487" s="13" t="n"/>
      <c r="S1487" s="14" t="n"/>
      <c r="T1487" s="15">
        <f>IF(Q1487="YES", IF(R1487="Company",L1487*(1+S1487),IF(R1487="Vendor",L1487*(1-S1487),"")),"")</f>
        <v/>
      </c>
      <c r="U1487" s="15">
        <f>IF(Q1487="YES",O1487*T1487,"")</f>
        <v/>
      </c>
      <c r="V1487" s="16" t="n"/>
      <c r="W1487" s="17">
        <f>IF(Q1487="YES",G1487+V1487,"")</f>
        <v/>
      </c>
      <c r="X1487" s="18">
        <f>IF(Q1487="YES",IF(TODAY()&gt;W1487,"OVERDUE","WITHIN TIME"),"")</f>
        <v/>
      </c>
    </row>
    <row r="1488">
      <c r="A1488" s="3" t="n">
        <v>1484</v>
      </c>
      <c r="B1488" s="4" t="n"/>
      <c r="C1488" s="4" t="n"/>
      <c r="D1488" s="5">
        <f>IF(E1488="NRFC","Natural Rubber Field Coagulam","")</f>
        <v/>
      </c>
      <c r="E1488" s="4" t="n"/>
      <c r="F1488" s="6" t="n"/>
      <c r="G1488" s="6" t="n"/>
      <c r="H1488" s="7">
        <f>IF(G1488="","",G1488-TODAY())</f>
        <v/>
      </c>
      <c r="I1488" s="8">
        <f>IF(G1488="","",
IF(G1488&lt;TODAY(),
IF(O1488&gt;0,"Violated","Completed"),
IF(H1488&lt;=7,"Expiring Soon",
"Active")))</f>
        <v/>
      </c>
      <c r="J1488" s="8">
        <f>IF(C1488="","",COUNTIFS(purchase!$C:$C,$C1488,purchase!$E:$E,$E1488,purchase!$G:$G,"&gt;="&amp;$F1488,purchase!$G:$G,"&lt;="&amp;$G1488))</f>
        <v/>
      </c>
      <c r="K1488" s="9">
        <f>IF(COUNTIFS(purchase!$C:$C,$C1488,purchase!$E:$E,$E1488,purchase!$G:$G,"&gt;="&amp;$F1488,purchase!$G:$G,"&lt;="&amp;$G1488)=0,"",_xlfn.MAXIFS(purchase!$G:$G,purchase!$C:$C,$C1488,purchase!$E:$E,$E1488,purchase!$G:$G,"&gt;="&amp;$F1488,purchase!$G:$G,"&lt;="&amp;$G1488))</f>
        <v/>
      </c>
      <c r="L1488" s="4" t="n"/>
      <c r="M1488" s="4" t="n"/>
      <c r="N1488" s="10">
        <f>IF(M1488="","",SUMIFS(purchase!$N:$N,purchase!$C:$C,$C1488,purchase!$E:$E,$E1488,purchase!$G:$G,"&gt;="&amp;$F1488,purchase!$G:$G,"&lt;="&amp;$G1488))</f>
        <v/>
      </c>
      <c r="O1488" s="10">
        <f>IF(M1488="","",M1488-N1488)</f>
        <v/>
      </c>
      <c r="P1488" s="11">
        <f>IF(M1488=0,"",N1488/M1488)</f>
        <v/>
      </c>
      <c r="Q1488" s="12">
        <f>IF(OR(G1488="",O1488=""),"",
IF(AND(G1488&lt;TODAY(),O1488&gt;0),"YES","NO"))</f>
        <v/>
      </c>
      <c r="R1488" s="13" t="n"/>
      <c r="S1488" s="14" t="n"/>
      <c r="T1488" s="15">
        <f>IF(Q1488="YES", IF(R1488="Company",L1488*(1+S1488),IF(R1488="Vendor",L1488*(1-S1488),"")),"")</f>
        <v/>
      </c>
      <c r="U1488" s="15">
        <f>IF(Q1488="YES",O1488*T1488,"")</f>
        <v/>
      </c>
      <c r="V1488" s="16" t="n"/>
      <c r="W1488" s="17">
        <f>IF(Q1488="YES",G1488+V1488,"")</f>
        <v/>
      </c>
      <c r="X1488" s="18">
        <f>IF(Q1488="YES",IF(TODAY()&gt;W1488,"OVERDUE","WITHIN TIME"),"")</f>
        <v/>
      </c>
    </row>
    <row r="1489">
      <c r="A1489" s="3" t="n">
        <v>1485</v>
      </c>
      <c r="B1489" s="4" t="n"/>
      <c r="C1489" s="4" t="n"/>
      <c r="D1489" s="5">
        <f>IF(E1489="NRFC","Natural Rubber Field Coagulam","")</f>
        <v/>
      </c>
      <c r="E1489" s="4" t="n"/>
      <c r="F1489" s="6" t="n"/>
      <c r="G1489" s="6" t="n"/>
      <c r="H1489" s="7">
        <f>IF(G1489="","",G1489-TODAY())</f>
        <v/>
      </c>
      <c r="I1489" s="8">
        <f>IF(G1489="","",
IF(G1489&lt;TODAY(),
IF(O1489&gt;0,"Violated","Completed"),
IF(H1489&lt;=7,"Expiring Soon",
"Active")))</f>
        <v/>
      </c>
      <c r="J1489" s="8">
        <f>IF(C1489="","",COUNTIFS(purchase!$C:$C,$C1489,purchase!$E:$E,$E1489,purchase!$G:$G,"&gt;="&amp;$F1489,purchase!$G:$G,"&lt;="&amp;$G1489))</f>
        <v/>
      </c>
      <c r="K1489" s="9">
        <f>IF(COUNTIFS(purchase!$C:$C,$C1489,purchase!$E:$E,$E1489,purchase!$G:$G,"&gt;="&amp;$F1489,purchase!$G:$G,"&lt;="&amp;$G1489)=0,"",_xlfn.MAXIFS(purchase!$G:$G,purchase!$C:$C,$C1489,purchase!$E:$E,$E1489,purchase!$G:$G,"&gt;="&amp;$F1489,purchase!$G:$G,"&lt;="&amp;$G1489))</f>
        <v/>
      </c>
      <c r="L1489" s="4" t="n"/>
      <c r="M1489" s="4" t="n"/>
      <c r="N1489" s="10">
        <f>IF(M1489="","",SUMIFS(purchase!$N:$N,purchase!$C:$C,$C1489,purchase!$E:$E,$E1489,purchase!$G:$G,"&gt;="&amp;$F1489,purchase!$G:$G,"&lt;="&amp;$G1489))</f>
        <v/>
      </c>
      <c r="O1489" s="10">
        <f>IF(M1489="","",M1489-N1489)</f>
        <v/>
      </c>
      <c r="P1489" s="11">
        <f>IF(M1489=0,"",N1489/M1489)</f>
        <v/>
      </c>
      <c r="Q1489" s="12">
        <f>IF(OR(G1489="",O1489=""),"",
IF(AND(G1489&lt;TODAY(),O1489&gt;0),"YES","NO"))</f>
        <v/>
      </c>
      <c r="R1489" s="13" t="n"/>
      <c r="S1489" s="14" t="n"/>
      <c r="T1489" s="15">
        <f>IF(Q1489="YES", IF(R1489="Company",L1489*(1+S1489),IF(R1489="Vendor",L1489*(1-S1489),"")),"")</f>
        <v/>
      </c>
      <c r="U1489" s="15">
        <f>IF(Q1489="YES",O1489*T1489,"")</f>
        <v/>
      </c>
      <c r="V1489" s="16" t="n"/>
      <c r="W1489" s="17">
        <f>IF(Q1489="YES",G1489+V1489,"")</f>
        <v/>
      </c>
      <c r="X1489" s="18">
        <f>IF(Q1489="YES",IF(TODAY()&gt;W1489,"OVERDUE","WITHIN TIME"),"")</f>
        <v/>
      </c>
    </row>
    <row r="1490">
      <c r="A1490" s="3" t="n">
        <v>1486</v>
      </c>
      <c r="B1490" s="4" t="n"/>
      <c r="C1490" s="4" t="n"/>
      <c r="D1490" s="5">
        <f>IF(E1490="NRFC","Natural Rubber Field Coagulam","")</f>
        <v/>
      </c>
      <c r="E1490" s="4" t="n"/>
      <c r="F1490" s="6" t="n"/>
      <c r="G1490" s="6" t="n"/>
      <c r="H1490" s="7">
        <f>IF(G1490="","",G1490-TODAY())</f>
        <v/>
      </c>
      <c r="I1490" s="8">
        <f>IF(G1490="","",
IF(G1490&lt;TODAY(),
IF(O1490&gt;0,"Violated","Completed"),
IF(H1490&lt;=7,"Expiring Soon",
"Active")))</f>
        <v/>
      </c>
      <c r="J1490" s="8">
        <f>IF(C1490="","",COUNTIFS(purchase!$C:$C,$C1490,purchase!$E:$E,$E1490,purchase!$G:$G,"&gt;="&amp;$F1490,purchase!$G:$G,"&lt;="&amp;$G1490))</f>
        <v/>
      </c>
      <c r="K1490" s="9">
        <f>IF(COUNTIFS(purchase!$C:$C,$C1490,purchase!$E:$E,$E1490,purchase!$G:$G,"&gt;="&amp;$F1490,purchase!$G:$G,"&lt;="&amp;$G1490)=0,"",_xlfn.MAXIFS(purchase!$G:$G,purchase!$C:$C,$C1490,purchase!$E:$E,$E1490,purchase!$G:$G,"&gt;="&amp;$F1490,purchase!$G:$G,"&lt;="&amp;$G1490))</f>
        <v/>
      </c>
      <c r="L1490" s="4" t="n"/>
      <c r="M1490" s="4" t="n"/>
      <c r="N1490" s="10">
        <f>IF(M1490="","",SUMIFS(purchase!$N:$N,purchase!$C:$C,$C1490,purchase!$E:$E,$E1490,purchase!$G:$G,"&gt;="&amp;$F1490,purchase!$G:$G,"&lt;="&amp;$G1490))</f>
        <v/>
      </c>
      <c r="O1490" s="10">
        <f>IF(M1490="","",M1490-N1490)</f>
        <v/>
      </c>
      <c r="P1490" s="11">
        <f>IF(M1490=0,"",N1490/M1490)</f>
        <v/>
      </c>
      <c r="Q1490" s="12">
        <f>IF(OR(G1490="",O1490=""),"",
IF(AND(G1490&lt;TODAY(),O1490&gt;0),"YES","NO"))</f>
        <v/>
      </c>
      <c r="R1490" s="13" t="n"/>
      <c r="S1490" s="14" t="n"/>
      <c r="T1490" s="15">
        <f>IF(Q1490="YES", IF(R1490="Company",L1490*(1+S1490),IF(R1490="Vendor",L1490*(1-S1490),"")),"")</f>
        <v/>
      </c>
      <c r="U1490" s="15">
        <f>IF(Q1490="YES",O1490*T1490,"")</f>
        <v/>
      </c>
      <c r="V1490" s="16" t="n"/>
      <c r="W1490" s="17">
        <f>IF(Q1490="YES",G1490+V1490,"")</f>
        <v/>
      </c>
      <c r="X1490" s="18">
        <f>IF(Q1490="YES",IF(TODAY()&gt;W1490,"OVERDUE","WITHIN TIME"),"")</f>
        <v/>
      </c>
    </row>
    <row r="1491">
      <c r="A1491" s="3" t="n">
        <v>1487</v>
      </c>
      <c r="B1491" s="4" t="n"/>
      <c r="C1491" s="4" t="n"/>
      <c r="D1491" s="5">
        <f>IF(E1491="NRFC","Natural Rubber Field Coagulam","")</f>
        <v/>
      </c>
      <c r="E1491" s="4" t="n"/>
      <c r="F1491" s="6" t="n"/>
      <c r="G1491" s="6" t="n"/>
      <c r="H1491" s="7">
        <f>IF(G1491="","",G1491-TODAY())</f>
        <v/>
      </c>
      <c r="I1491" s="8">
        <f>IF(G1491="","",
IF(G1491&lt;TODAY(),
IF(O1491&gt;0,"Violated","Completed"),
IF(H1491&lt;=7,"Expiring Soon",
"Active")))</f>
        <v/>
      </c>
      <c r="J1491" s="8">
        <f>IF(C1491="","",COUNTIFS(purchase!$C:$C,$C1491,purchase!$E:$E,$E1491,purchase!$G:$G,"&gt;="&amp;$F1491,purchase!$G:$G,"&lt;="&amp;$G1491))</f>
        <v/>
      </c>
      <c r="K1491" s="9">
        <f>IF(COUNTIFS(purchase!$C:$C,$C1491,purchase!$E:$E,$E1491,purchase!$G:$G,"&gt;="&amp;$F1491,purchase!$G:$G,"&lt;="&amp;$G1491)=0,"",_xlfn.MAXIFS(purchase!$G:$G,purchase!$C:$C,$C1491,purchase!$E:$E,$E1491,purchase!$G:$G,"&gt;="&amp;$F1491,purchase!$G:$G,"&lt;="&amp;$G1491))</f>
        <v/>
      </c>
      <c r="L1491" s="4" t="n"/>
      <c r="M1491" s="4" t="n"/>
      <c r="N1491" s="10">
        <f>IF(M1491="","",SUMIFS(purchase!$N:$N,purchase!$C:$C,$C1491,purchase!$E:$E,$E1491,purchase!$G:$G,"&gt;="&amp;$F1491,purchase!$G:$G,"&lt;="&amp;$G1491))</f>
        <v/>
      </c>
      <c r="O1491" s="10">
        <f>IF(M1491="","",M1491-N1491)</f>
        <v/>
      </c>
      <c r="P1491" s="11">
        <f>IF(M1491=0,"",N1491/M1491)</f>
        <v/>
      </c>
      <c r="Q1491" s="12">
        <f>IF(OR(G1491="",O1491=""),"",
IF(AND(G1491&lt;TODAY(),O1491&gt;0),"YES","NO"))</f>
        <v/>
      </c>
      <c r="R1491" s="13" t="n"/>
      <c r="S1491" s="14" t="n"/>
      <c r="T1491" s="15">
        <f>IF(Q1491="YES", IF(R1491="Company",L1491*(1+S1491),IF(R1491="Vendor",L1491*(1-S1491),"")),"")</f>
        <v/>
      </c>
      <c r="U1491" s="15">
        <f>IF(Q1491="YES",O1491*T1491,"")</f>
        <v/>
      </c>
      <c r="V1491" s="16" t="n"/>
      <c r="W1491" s="17">
        <f>IF(Q1491="YES",G1491+V1491,"")</f>
        <v/>
      </c>
      <c r="X1491" s="18">
        <f>IF(Q1491="YES",IF(TODAY()&gt;W1491,"OVERDUE","WITHIN TIME"),"")</f>
        <v/>
      </c>
    </row>
    <row r="1492">
      <c r="A1492" s="3" t="n">
        <v>1488</v>
      </c>
      <c r="B1492" s="4" t="n"/>
      <c r="C1492" s="4" t="n"/>
      <c r="D1492" s="5">
        <f>IF(E1492="NRFC","Natural Rubber Field Coagulam","")</f>
        <v/>
      </c>
      <c r="E1492" s="4" t="n"/>
      <c r="F1492" s="6" t="n"/>
      <c r="G1492" s="6" t="n"/>
      <c r="H1492" s="7">
        <f>IF(G1492="","",G1492-TODAY())</f>
        <v/>
      </c>
      <c r="I1492" s="8">
        <f>IF(G1492="","",
IF(G1492&lt;TODAY(),
IF(O1492&gt;0,"Violated","Completed"),
IF(H1492&lt;=7,"Expiring Soon",
"Active")))</f>
        <v/>
      </c>
      <c r="J1492" s="8">
        <f>IF(C1492="","",COUNTIFS(purchase!$C:$C,$C1492,purchase!$E:$E,$E1492,purchase!$G:$G,"&gt;="&amp;$F1492,purchase!$G:$G,"&lt;="&amp;$G1492))</f>
        <v/>
      </c>
      <c r="K1492" s="9">
        <f>IF(COUNTIFS(purchase!$C:$C,$C1492,purchase!$E:$E,$E1492,purchase!$G:$G,"&gt;="&amp;$F1492,purchase!$G:$G,"&lt;="&amp;$G1492)=0,"",_xlfn.MAXIFS(purchase!$G:$G,purchase!$C:$C,$C1492,purchase!$E:$E,$E1492,purchase!$G:$G,"&gt;="&amp;$F1492,purchase!$G:$G,"&lt;="&amp;$G1492))</f>
        <v/>
      </c>
      <c r="L1492" s="4" t="n"/>
      <c r="M1492" s="4" t="n"/>
      <c r="N1492" s="10">
        <f>IF(M1492="","",SUMIFS(purchase!$N:$N,purchase!$C:$C,$C1492,purchase!$E:$E,$E1492,purchase!$G:$G,"&gt;="&amp;$F1492,purchase!$G:$G,"&lt;="&amp;$G1492))</f>
        <v/>
      </c>
      <c r="O1492" s="10">
        <f>IF(M1492="","",M1492-N1492)</f>
        <v/>
      </c>
      <c r="P1492" s="11">
        <f>IF(M1492=0,"",N1492/M1492)</f>
        <v/>
      </c>
      <c r="Q1492" s="12">
        <f>IF(OR(G1492="",O1492=""),"",
IF(AND(G1492&lt;TODAY(),O1492&gt;0),"YES","NO"))</f>
        <v/>
      </c>
      <c r="R1492" s="13" t="n"/>
      <c r="S1492" s="14" t="n"/>
      <c r="T1492" s="15">
        <f>IF(Q1492="YES", IF(R1492="Company",L1492*(1+S1492),IF(R1492="Vendor",L1492*(1-S1492),"")),"")</f>
        <v/>
      </c>
      <c r="U1492" s="15">
        <f>IF(Q1492="YES",O1492*T1492,"")</f>
        <v/>
      </c>
      <c r="V1492" s="16" t="n"/>
      <c r="W1492" s="17">
        <f>IF(Q1492="YES",G1492+V1492,"")</f>
        <v/>
      </c>
      <c r="X1492" s="18">
        <f>IF(Q1492="YES",IF(TODAY()&gt;W1492,"OVERDUE","WITHIN TIME"),"")</f>
        <v/>
      </c>
    </row>
    <row r="1493">
      <c r="A1493" s="3" t="n">
        <v>1489</v>
      </c>
      <c r="B1493" s="4" t="n"/>
      <c r="C1493" s="4" t="n"/>
      <c r="D1493" s="5">
        <f>IF(E1493="NRFC","Natural Rubber Field Coagulam","")</f>
        <v/>
      </c>
      <c r="E1493" s="4" t="n"/>
      <c r="F1493" s="6" t="n"/>
      <c r="G1493" s="6" t="n"/>
      <c r="H1493" s="7">
        <f>IF(G1493="","",G1493-TODAY())</f>
        <v/>
      </c>
      <c r="I1493" s="8">
        <f>IF(G1493="","",
IF(G1493&lt;TODAY(),
IF(O1493&gt;0,"Violated","Completed"),
IF(H1493&lt;=7,"Expiring Soon",
"Active")))</f>
        <v/>
      </c>
      <c r="J1493" s="8">
        <f>IF(C1493="","",COUNTIFS(purchase!$C:$C,$C1493,purchase!$E:$E,$E1493,purchase!$G:$G,"&gt;="&amp;$F1493,purchase!$G:$G,"&lt;="&amp;$G1493))</f>
        <v/>
      </c>
      <c r="K1493" s="9">
        <f>IF(COUNTIFS(purchase!$C:$C,$C1493,purchase!$E:$E,$E1493,purchase!$G:$G,"&gt;="&amp;$F1493,purchase!$G:$G,"&lt;="&amp;$G1493)=0,"",_xlfn.MAXIFS(purchase!$G:$G,purchase!$C:$C,$C1493,purchase!$E:$E,$E1493,purchase!$G:$G,"&gt;="&amp;$F1493,purchase!$G:$G,"&lt;="&amp;$G1493))</f>
        <v/>
      </c>
      <c r="L1493" s="4" t="n"/>
      <c r="M1493" s="4" t="n"/>
      <c r="N1493" s="10">
        <f>IF(M1493="","",SUMIFS(purchase!$N:$N,purchase!$C:$C,$C1493,purchase!$E:$E,$E1493,purchase!$G:$G,"&gt;="&amp;$F1493,purchase!$G:$G,"&lt;="&amp;$G1493))</f>
        <v/>
      </c>
      <c r="O1493" s="10">
        <f>IF(M1493="","",M1493-N1493)</f>
        <v/>
      </c>
      <c r="P1493" s="11">
        <f>IF(M1493=0,"",N1493/M1493)</f>
        <v/>
      </c>
      <c r="Q1493" s="12">
        <f>IF(OR(G1493="",O1493=""),"",
IF(AND(G1493&lt;TODAY(),O1493&gt;0),"YES","NO"))</f>
        <v/>
      </c>
      <c r="R1493" s="13" t="n"/>
      <c r="S1493" s="14" t="n"/>
      <c r="T1493" s="15">
        <f>IF(Q1493="YES", IF(R1493="Company",L1493*(1+S1493),IF(R1493="Vendor",L1493*(1-S1493),"")),"")</f>
        <v/>
      </c>
      <c r="U1493" s="15">
        <f>IF(Q1493="YES",O1493*T1493,"")</f>
        <v/>
      </c>
      <c r="V1493" s="16" t="n"/>
      <c r="W1493" s="17">
        <f>IF(Q1493="YES",G1493+V1493,"")</f>
        <v/>
      </c>
      <c r="X1493" s="18">
        <f>IF(Q1493="YES",IF(TODAY()&gt;W1493,"OVERDUE","WITHIN TIME"),"")</f>
        <v/>
      </c>
    </row>
    <row r="1494">
      <c r="A1494" s="3" t="n">
        <v>1490</v>
      </c>
      <c r="B1494" s="4" t="n"/>
      <c r="C1494" s="4" t="n"/>
      <c r="D1494" s="5">
        <f>IF(E1494="NRFC","Natural Rubber Field Coagulam","")</f>
        <v/>
      </c>
      <c r="E1494" s="4" t="n"/>
      <c r="F1494" s="6" t="n"/>
      <c r="G1494" s="6" t="n"/>
      <c r="H1494" s="7">
        <f>IF(G1494="","",G1494-TODAY())</f>
        <v/>
      </c>
      <c r="I1494" s="8">
        <f>IF(G1494="","",
IF(G1494&lt;TODAY(),
IF(O1494&gt;0,"Violated","Completed"),
IF(H1494&lt;=7,"Expiring Soon",
"Active")))</f>
        <v/>
      </c>
      <c r="J1494" s="8">
        <f>IF(C1494="","",COUNTIFS(purchase!$C:$C,$C1494,purchase!$E:$E,$E1494,purchase!$G:$G,"&gt;="&amp;$F1494,purchase!$G:$G,"&lt;="&amp;$G1494))</f>
        <v/>
      </c>
      <c r="K1494" s="9">
        <f>IF(COUNTIFS(purchase!$C:$C,$C1494,purchase!$E:$E,$E1494,purchase!$G:$G,"&gt;="&amp;$F1494,purchase!$G:$G,"&lt;="&amp;$G1494)=0,"",_xlfn.MAXIFS(purchase!$G:$G,purchase!$C:$C,$C1494,purchase!$E:$E,$E1494,purchase!$G:$G,"&gt;="&amp;$F1494,purchase!$G:$G,"&lt;="&amp;$G1494))</f>
        <v/>
      </c>
      <c r="L1494" s="4" t="n"/>
      <c r="M1494" s="4" t="n"/>
      <c r="N1494" s="10">
        <f>IF(M1494="","",SUMIFS(purchase!$N:$N,purchase!$C:$C,$C1494,purchase!$E:$E,$E1494,purchase!$G:$G,"&gt;="&amp;$F1494,purchase!$G:$G,"&lt;="&amp;$G1494))</f>
        <v/>
      </c>
      <c r="O1494" s="10">
        <f>IF(M1494="","",M1494-N1494)</f>
        <v/>
      </c>
      <c r="P1494" s="11">
        <f>IF(M1494=0,"",N1494/M1494)</f>
        <v/>
      </c>
      <c r="Q1494" s="12">
        <f>IF(OR(G1494="",O1494=""),"",
IF(AND(G1494&lt;TODAY(),O1494&gt;0),"YES","NO"))</f>
        <v/>
      </c>
      <c r="R1494" s="13" t="n"/>
      <c r="S1494" s="14" t="n"/>
      <c r="T1494" s="15">
        <f>IF(Q1494="YES", IF(R1494="Company",L1494*(1+S1494),IF(R1494="Vendor",L1494*(1-S1494),"")),"")</f>
        <v/>
      </c>
      <c r="U1494" s="15">
        <f>IF(Q1494="YES",O1494*T1494,"")</f>
        <v/>
      </c>
      <c r="V1494" s="16" t="n"/>
      <c r="W1494" s="17">
        <f>IF(Q1494="YES",G1494+V1494,"")</f>
        <v/>
      </c>
      <c r="X1494" s="18">
        <f>IF(Q1494="YES",IF(TODAY()&gt;W1494,"OVERDUE","WITHIN TIME"),"")</f>
        <v/>
      </c>
    </row>
    <row r="1495">
      <c r="A1495" s="3" t="n">
        <v>1491</v>
      </c>
      <c r="B1495" s="4" t="n"/>
      <c r="C1495" s="4" t="n"/>
      <c r="D1495" s="5">
        <f>IF(E1495="NRFC","Natural Rubber Field Coagulam","")</f>
        <v/>
      </c>
      <c r="E1495" s="4" t="n"/>
      <c r="F1495" s="6" t="n"/>
      <c r="G1495" s="6" t="n"/>
      <c r="H1495" s="7">
        <f>IF(G1495="","",G1495-TODAY())</f>
        <v/>
      </c>
      <c r="I1495" s="8">
        <f>IF(G1495="","",
IF(G1495&lt;TODAY(),
IF(O1495&gt;0,"Violated","Completed"),
IF(H1495&lt;=7,"Expiring Soon",
"Active")))</f>
        <v/>
      </c>
      <c r="J1495" s="8">
        <f>IF(C1495="","",COUNTIFS(purchase!$C:$C,$C1495,purchase!$E:$E,$E1495,purchase!$G:$G,"&gt;="&amp;$F1495,purchase!$G:$G,"&lt;="&amp;$G1495))</f>
        <v/>
      </c>
      <c r="K1495" s="9">
        <f>IF(COUNTIFS(purchase!$C:$C,$C1495,purchase!$E:$E,$E1495,purchase!$G:$G,"&gt;="&amp;$F1495,purchase!$G:$G,"&lt;="&amp;$G1495)=0,"",_xlfn.MAXIFS(purchase!$G:$G,purchase!$C:$C,$C1495,purchase!$E:$E,$E1495,purchase!$G:$G,"&gt;="&amp;$F1495,purchase!$G:$G,"&lt;="&amp;$G1495))</f>
        <v/>
      </c>
      <c r="L1495" s="4" t="n"/>
      <c r="M1495" s="4" t="n"/>
      <c r="N1495" s="10">
        <f>IF(M1495="","",SUMIFS(purchase!$N:$N,purchase!$C:$C,$C1495,purchase!$E:$E,$E1495,purchase!$G:$G,"&gt;="&amp;$F1495,purchase!$G:$G,"&lt;="&amp;$G1495))</f>
        <v/>
      </c>
      <c r="O1495" s="10">
        <f>IF(M1495="","",M1495-N1495)</f>
        <v/>
      </c>
      <c r="P1495" s="11">
        <f>IF(M1495=0,"",N1495/M1495)</f>
        <v/>
      </c>
      <c r="Q1495" s="12">
        <f>IF(OR(G1495="",O1495=""),"",
IF(AND(G1495&lt;TODAY(),O1495&gt;0),"YES","NO"))</f>
        <v/>
      </c>
      <c r="R1495" s="13" t="n"/>
      <c r="S1495" s="14" t="n"/>
      <c r="T1495" s="15">
        <f>IF(Q1495="YES", IF(R1495="Company",L1495*(1+S1495),IF(R1495="Vendor",L1495*(1-S1495),"")),"")</f>
        <v/>
      </c>
      <c r="U1495" s="15">
        <f>IF(Q1495="YES",O1495*T1495,"")</f>
        <v/>
      </c>
      <c r="V1495" s="16" t="n"/>
      <c r="W1495" s="17">
        <f>IF(Q1495="YES",G1495+V1495,"")</f>
        <v/>
      </c>
      <c r="X1495" s="18">
        <f>IF(Q1495="YES",IF(TODAY()&gt;W1495,"OVERDUE","WITHIN TIME"),"")</f>
        <v/>
      </c>
    </row>
    <row r="1496">
      <c r="A1496" s="3" t="n">
        <v>1492</v>
      </c>
      <c r="B1496" s="4" t="n"/>
      <c r="C1496" s="4" t="n"/>
      <c r="D1496" s="5">
        <f>IF(E1496="NRFC","Natural Rubber Field Coagulam","")</f>
        <v/>
      </c>
      <c r="E1496" s="4" t="n"/>
      <c r="F1496" s="6" t="n"/>
      <c r="G1496" s="6" t="n"/>
      <c r="H1496" s="7">
        <f>IF(G1496="","",G1496-TODAY())</f>
        <v/>
      </c>
      <c r="I1496" s="8">
        <f>IF(G1496="","",
IF(G1496&lt;TODAY(),
IF(O1496&gt;0,"Violated","Completed"),
IF(H1496&lt;=7,"Expiring Soon",
"Active")))</f>
        <v/>
      </c>
      <c r="J1496" s="8">
        <f>IF(C1496="","",COUNTIFS(purchase!$C:$C,$C1496,purchase!$E:$E,$E1496,purchase!$G:$G,"&gt;="&amp;$F1496,purchase!$G:$G,"&lt;="&amp;$G1496))</f>
        <v/>
      </c>
      <c r="K1496" s="9">
        <f>IF(COUNTIFS(purchase!$C:$C,$C1496,purchase!$E:$E,$E1496,purchase!$G:$G,"&gt;="&amp;$F1496,purchase!$G:$G,"&lt;="&amp;$G1496)=0,"",_xlfn.MAXIFS(purchase!$G:$G,purchase!$C:$C,$C1496,purchase!$E:$E,$E1496,purchase!$G:$G,"&gt;="&amp;$F1496,purchase!$G:$G,"&lt;="&amp;$G1496))</f>
        <v/>
      </c>
      <c r="L1496" s="4" t="n"/>
      <c r="M1496" s="4" t="n"/>
      <c r="N1496" s="10">
        <f>IF(M1496="","",SUMIFS(purchase!$N:$N,purchase!$C:$C,$C1496,purchase!$E:$E,$E1496,purchase!$G:$G,"&gt;="&amp;$F1496,purchase!$G:$G,"&lt;="&amp;$G1496))</f>
        <v/>
      </c>
      <c r="O1496" s="10">
        <f>IF(M1496="","",M1496-N1496)</f>
        <v/>
      </c>
      <c r="P1496" s="11">
        <f>IF(M1496=0,"",N1496/M1496)</f>
        <v/>
      </c>
      <c r="Q1496" s="12">
        <f>IF(OR(G1496="",O1496=""),"",
IF(AND(G1496&lt;TODAY(),O1496&gt;0),"YES","NO"))</f>
        <v/>
      </c>
      <c r="R1496" s="13" t="n"/>
      <c r="S1496" s="14" t="n"/>
      <c r="T1496" s="15">
        <f>IF(Q1496="YES", IF(R1496="Company",L1496*(1+S1496),IF(R1496="Vendor",L1496*(1-S1496),"")),"")</f>
        <v/>
      </c>
      <c r="U1496" s="15">
        <f>IF(Q1496="YES",O1496*T1496,"")</f>
        <v/>
      </c>
      <c r="V1496" s="16" t="n"/>
      <c r="W1496" s="17">
        <f>IF(Q1496="YES",G1496+V1496,"")</f>
        <v/>
      </c>
      <c r="X1496" s="18">
        <f>IF(Q1496="YES",IF(TODAY()&gt;W1496,"OVERDUE","WITHIN TIME"),"")</f>
        <v/>
      </c>
    </row>
    <row r="1497">
      <c r="A1497" s="3" t="n">
        <v>1493</v>
      </c>
      <c r="B1497" s="4" t="n"/>
      <c r="C1497" s="4" t="n"/>
      <c r="D1497" s="5">
        <f>IF(E1497="NRFC","Natural Rubber Field Coagulam","")</f>
        <v/>
      </c>
      <c r="E1497" s="4" t="n"/>
      <c r="F1497" s="6" t="n"/>
      <c r="G1497" s="6" t="n"/>
      <c r="H1497" s="7">
        <f>IF(G1497="","",G1497-TODAY())</f>
        <v/>
      </c>
      <c r="I1497" s="8">
        <f>IF(G1497="","",
IF(G1497&lt;TODAY(),
IF(O1497&gt;0,"Violated","Completed"),
IF(H1497&lt;=7,"Expiring Soon",
"Active")))</f>
        <v/>
      </c>
      <c r="J1497" s="8">
        <f>IF(C1497="","",COUNTIFS(purchase!$C:$C,$C1497,purchase!$E:$E,$E1497,purchase!$G:$G,"&gt;="&amp;$F1497,purchase!$G:$G,"&lt;="&amp;$G1497))</f>
        <v/>
      </c>
      <c r="K1497" s="9">
        <f>IF(COUNTIFS(purchase!$C:$C,$C1497,purchase!$E:$E,$E1497,purchase!$G:$G,"&gt;="&amp;$F1497,purchase!$G:$G,"&lt;="&amp;$G1497)=0,"",_xlfn.MAXIFS(purchase!$G:$G,purchase!$C:$C,$C1497,purchase!$E:$E,$E1497,purchase!$G:$G,"&gt;="&amp;$F1497,purchase!$G:$G,"&lt;="&amp;$G1497))</f>
        <v/>
      </c>
      <c r="L1497" s="4" t="n"/>
      <c r="M1497" s="4" t="n"/>
      <c r="N1497" s="10">
        <f>IF(M1497="","",SUMIFS(purchase!$N:$N,purchase!$C:$C,$C1497,purchase!$E:$E,$E1497,purchase!$G:$G,"&gt;="&amp;$F1497,purchase!$G:$G,"&lt;="&amp;$G1497))</f>
        <v/>
      </c>
      <c r="O1497" s="10">
        <f>IF(M1497="","",M1497-N1497)</f>
        <v/>
      </c>
      <c r="P1497" s="11">
        <f>IF(M1497=0,"",N1497/M1497)</f>
        <v/>
      </c>
      <c r="Q1497" s="12">
        <f>IF(OR(G1497="",O1497=""),"",
IF(AND(G1497&lt;TODAY(),O1497&gt;0),"YES","NO"))</f>
        <v/>
      </c>
      <c r="R1497" s="13" t="n"/>
      <c r="S1497" s="14" t="n"/>
      <c r="T1497" s="15">
        <f>IF(Q1497="YES", IF(R1497="Company",L1497*(1+S1497),IF(R1497="Vendor",L1497*(1-S1497),"")),"")</f>
        <v/>
      </c>
      <c r="U1497" s="15">
        <f>IF(Q1497="YES",O1497*T1497,"")</f>
        <v/>
      </c>
      <c r="V1497" s="16" t="n"/>
      <c r="W1497" s="17">
        <f>IF(Q1497="YES",G1497+V1497,"")</f>
        <v/>
      </c>
      <c r="X1497" s="18">
        <f>IF(Q1497="YES",IF(TODAY()&gt;W1497,"OVERDUE","WITHIN TIME"),"")</f>
        <v/>
      </c>
    </row>
    <row r="1498">
      <c r="A1498" s="3" t="n">
        <v>1494</v>
      </c>
      <c r="B1498" s="4" t="n"/>
      <c r="C1498" s="4" t="n"/>
      <c r="D1498" s="5">
        <f>IF(E1498="NRFC","Natural Rubber Field Coagulam","")</f>
        <v/>
      </c>
      <c r="E1498" s="4" t="n"/>
      <c r="F1498" s="6" t="n"/>
      <c r="G1498" s="6" t="n"/>
      <c r="H1498" s="7">
        <f>IF(G1498="","",G1498-TODAY())</f>
        <v/>
      </c>
      <c r="I1498" s="8">
        <f>IF(G1498="","",
IF(G1498&lt;TODAY(),
IF(O1498&gt;0,"Violated","Completed"),
IF(H1498&lt;=7,"Expiring Soon",
"Active")))</f>
        <v/>
      </c>
      <c r="J1498" s="8">
        <f>IF(C1498="","",COUNTIFS(purchase!$C:$C,$C1498,purchase!$E:$E,$E1498,purchase!$G:$G,"&gt;="&amp;$F1498,purchase!$G:$G,"&lt;="&amp;$G1498))</f>
        <v/>
      </c>
      <c r="K1498" s="9">
        <f>IF(COUNTIFS(purchase!$C:$C,$C1498,purchase!$E:$E,$E1498,purchase!$G:$G,"&gt;="&amp;$F1498,purchase!$G:$G,"&lt;="&amp;$G1498)=0,"",_xlfn.MAXIFS(purchase!$G:$G,purchase!$C:$C,$C1498,purchase!$E:$E,$E1498,purchase!$G:$G,"&gt;="&amp;$F1498,purchase!$G:$G,"&lt;="&amp;$G1498))</f>
        <v/>
      </c>
      <c r="L1498" s="4" t="n"/>
      <c r="M1498" s="4" t="n"/>
      <c r="N1498" s="10">
        <f>IF(M1498="","",SUMIFS(purchase!$N:$N,purchase!$C:$C,$C1498,purchase!$E:$E,$E1498,purchase!$G:$G,"&gt;="&amp;$F1498,purchase!$G:$G,"&lt;="&amp;$G1498))</f>
        <v/>
      </c>
      <c r="O1498" s="10">
        <f>IF(M1498="","",M1498-N1498)</f>
        <v/>
      </c>
      <c r="P1498" s="11">
        <f>IF(M1498=0,"",N1498/M1498)</f>
        <v/>
      </c>
      <c r="Q1498" s="12">
        <f>IF(OR(G1498="",O1498=""),"",
IF(AND(G1498&lt;TODAY(),O1498&gt;0),"YES","NO"))</f>
        <v/>
      </c>
      <c r="R1498" s="13" t="n"/>
      <c r="S1498" s="14" t="n"/>
      <c r="T1498" s="15">
        <f>IF(Q1498="YES", IF(R1498="Company",L1498*(1+S1498),IF(R1498="Vendor",L1498*(1-S1498),"")),"")</f>
        <v/>
      </c>
      <c r="U1498" s="15">
        <f>IF(Q1498="YES",O1498*T1498,"")</f>
        <v/>
      </c>
      <c r="V1498" s="16" t="n"/>
      <c r="W1498" s="17">
        <f>IF(Q1498="YES",G1498+V1498,"")</f>
        <v/>
      </c>
      <c r="X1498" s="18">
        <f>IF(Q1498="YES",IF(TODAY()&gt;W1498,"OVERDUE","WITHIN TIME"),"")</f>
        <v/>
      </c>
    </row>
    <row r="1499">
      <c r="A1499" s="3" t="n">
        <v>1495</v>
      </c>
      <c r="B1499" s="4" t="n"/>
      <c r="C1499" s="4" t="n"/>
      <c r="D1499" s="5">
        <f>IF(E1499="NRFC","Natural Rubber Field Coagulam","")</f>
        <v/>
      </c>
      <c r="E1499" s="4" t="n"/>
      <c r="F1499" s="6" t="n"/>
      <c r="G1499" s="6" t="n"/>
      <c r="H1499" s="7">
        <f>IF(G1499="","",G1499-TODAY())</f>
        <v/>
      </c>
      <c r="I1499" s="8">
        <f>IF(G1499="","",
IF(G1499&lt;TODAY(),
IF(O1499&gt;0,"Violated","Completed"),
IF(H1499&lt;=7,"Expiring Soon",
"Active")))</f>
        <v/>
      </c>
      <c r="J1499" s="8">
        <f>IF(C1499="","",COUNTIFS(purchase!$C:$C,$C1499,purchase!$E:$E,$E1499,purchase!$G:$G,"&gt;="&amp;$F1499,purchase!$G:$G,"&lt;="&amp;$G1499))</f>
        <v/>
      </c>
      <c r="K1499" s="9">
        <f>IF(COUNTIFS(purchase!$C:$C,$C1499,purchase!$E:$E,$E1499,purchase!$G:$G,"&gt;="&amp;$F1499,purchase!$G:$G,"&lt;="&amp;$G1499)=0,"",_xlfn.MAXIFS(purchase!$G:$G,purchase!$C:$C,$C1499,purchase!$E:$E,$E1499,purchase!$G:$G,"&gt;="&amp;$F1499,purchase!$G:$G,"&lt;="&amp;$G1499))</f>
        <v/>
      </c>
      <c r="L1499" s="4" t="n"/>
      <c r="M1499" s="4" t="n"/>
      <c r="N1499" s="10">
        <f>IF(M1499="","",SUMIFS(purchase!$N:$N,purchase!$C:$C,$C1499,purchase!$E:$E,$E1499,purchase!$G:$G,"&gt;="&amp;$F1499,purchase!$G:$G,"&lt;="&amp;$G1499))</f>
        <v/>
      </c>
      <c r="O1499" s="10">
        <f>IF(M1499="","",M1499-N1499)</f>
        <v/>
      </c>
      <c r="P1499" s="11">
        <f>IF(M1499=0,"",N1499/M1499)</f>
        <v/>
      </c>
      <c r="Q1499" s="12">
        <f>IF(OR(G1499="",O1499=""),"",
IF(AND(G1499&lt;TODAY(),O1499&gt;0),"YES","NO"))</f>
        <v/>
      </c>
      <c r="R1499" s="13" t="n"/>
      <c r="S1499" s="14" t="n"/>
      <c r="T1499" s="15">
        <f>IF(Q1499="YES", IF(R1499="Company",L1499*(1+S1499),IF(R1499="Vendor",L1499*(1-S1499),"")),"")</f>
        <v/>
      </c>
      <c r="U1499" s="15">
        <f>IF(Q1499="YES",O1499*T1499,"")</f>
        <v/>
      </c>
      <c r="V1499" s="16" t="n"/>
      <c r="W1499" s="17">
        <f>IF(Q1499="YES",G1499+V1499,"")</f>
        <v/>
      </c>
      <c r="X1499" s="18">
        <f>IF(Q1499="YES",IF(TODAY()&gt;W1499,"OVERDUE","WITHIN TIME"),"")</f>
        <v/>
      </c>
    </row>
    <row r="1500">
      <c r="A1500" s="3" t="n">
        <v>1496</v>
      </c>
      <c r="B1500" s="4" t="n"/>
      <c r="C1500" s="4" t="n"/>
      <c r="D1500" s="5">
        <f>IF(E1500="NRFC","Natural Rubber Field Coagulam","")</f>
        <v/>
      </c>
      <c r="E1500" s="4" t="n"/>
      <c r="F1500" s="6" t="n"/>
      <c r="G1500" s="6" t="n"/>
      <c r="H1500" s="7">
        <f>IF(G1500="","",G1500-TODAY())</f>
        <v/>
      </c>
      <c r="I1500" s="8">
        <f>IF(G1500="","",
IF(G1500&lt;TODAY(),
IF(O1500&gt;0,"Violated","Completed"),
IF(H1500&lt;=7,"Expiring Soon",
"Active")))</f>
        <v/>
      </c>
      <c r="J1500" s="8">
        <f>IF(C1500="","",COUNTIFS(purchase!$C:$C,$C1500,purchase!$E:$E,$E1500,purchase!$G:$G,"&gt;="&amp;$F1500,purchase!$G:$G,"&lt;="&amp;$G1500))</f>
        <v/>
      </c>
      <c r="K1500" s="9">
        <f>IF(COUNTIFS(purchase!$C:$C,$C1500,purchase!$E:$E,$E1500,purchase!$G:$G,"&gt;="&amp;$F1500,purchase!$G:$G,"&lt;="&amp;$G1500)=0,"",_xlfn.MAXIFS(purchase!$G:$G,purchase!$C:$C,$C1500,purchase!$E:$E,$E1500,purchase!$G:$G,"&gt;="&amp;$F1500,purchase!$G:$G,"&lt;="&amp;$G1500))</f>
        <v/>
      </c>
      <c r="L1500" s="4" t="n"/>
      <c r="M1500" s="4" t="n"/>
      <c r="N1500" s="10">
        <f>IF(M1500="","",SUMIFS(purchase!$N:$N,purchase!$C:$C,$C1500,purchase!$E:$E,$E1500,purchase!$G:$G,"&gt;="&amp;$F1500,purchase!$G:$G,"&lt;="&amp;$G1500))</f>
        <v/>
      </c>
      <c r="O1500" s="10">
        <f>IF(M1500="","",M1500-N1500)</f>
        <v/>
      </c>
      <c r="P1500" s="11">
        <f>IF(M1500=0,"",N1500/M1500)</f>
        <v/>
      </c>
      <c r="Q1500" s="12">
        <f>IF(OR(G1500="",O1500=""),"",
IF(AND(G1500&lt;TODAY(),O1500&gt;0),"YES","NO"))</f>
        <v/>
      </c>
      <c r="R1500" s="13" t="n"/>
      <c r="S1500" s="14" t="n"/>
      <c r="T1500" s="15">
        <f>IF(Q1500="YES", IF(R1500="Company",L1500*(1+S1500),IF(R1500="Vendor",L1500*(1-S1500),"")),"")</f>
        <v/>
      </c>
      <c r="U1500" s="15">
        <f>IF(Q1500="YES",O1500*T1500,"")</f>
        <v/>
      </c>
      <c r="V1500" s="16" t="n"/>
      <c r="W1500" s="17">
        <f>IF(Q1500="YES",G1500+V1500,"")</f>
        <v/>
      </c>
      <c r="X1500" s="18">
        <f>IF(Q1500="YES",IF(TODAY()&gt;W1500,"OVERDUE","WITHIN TIME"),"")</f>
        <v/>
      </c>
    </row>
    <row r="1501">
      <c r="A1501" s="3" t="n">
        <v>1497</v>
      </c>
      <c r="B1501" s="4" t="n"/>
      <c r="C1501" s="4" t="n"/>
      <c r="D1501" s="5">
        <f>IF(E1501="NRFC","Natural Rubber Field Coagulam","")</f>
        <v/>
      </c>
      <c r="E1501" s="4" t="n"/>
      <c r="F1501" s="6" t="n"/>
      <c r="G1501" s="6" t="n"/>
      <c r="H1501" s="7">
        <f>IF(G1501="","",G1501-TODAY())</f>
        <v/>
      </c>
      <c r="I1501" s="8">
        <f>IF(G1501="","",
IF(G1501&lt;TODAY(),
IF(O1501&gt;0,"Violated","Completed"),
IF(H1501&lt;=7,"Expiring Soon",
"Active")))</f>
        <v/>
      </c>
      <c r="J1501" s="8">
        <f>IF(C1501="","",COUNTIFS(purchase!$C:$C,$C1501,purchase!$E:$E,$E1501,purchase!$G:$G,"&gt;="&amp;$F1501,purchase!$G:$G,"&lt;="&amp;$G1501))</f>
        <v/>
      </c>
      <c r="K1501" s="9">
        <f>IF(COUNTIFS(purchase!$C:$C,$C1501,purchase!$E:$E,$E1501,purchase!$G:$G,"&gt;="&amp;$F1501,purchase!$G:$G,"&lt;="&amp;$G1501)=0,"",_xlfn.MAXIFS(purchase!$G:$G,purchase!$C:$C,$C1501,purchase!$E:$E,$E1501,purchase!$G:$G,"&gt;="&amp;$F1501,purchase!$G:$G,"&lt;="&amp;$G1501))</f>
        <v/>
      </c>
      <c r="L1501" s="4" t="n"/>
      <c r="M1501" s="4" t="n"/>
      <c r="N1501" s="10">
        <f>IF(M1501="","",SUMIFS(purchase!$N:$N,purchase!$C:$C,$C1501,purchase!$E:$E,$E1501,purchase!$G:$G,"&gt;="&amp;$F1501,purchase!$G:$G,"&lt;="&amp;$G1501))</f>
        <v/>
      </c>
      <c r="O1501" s="10">
        <f>IF(M1501="","",M1501-N1501)</f>
        <v/>
      </c>
      <c r="P1501" s="11">
        <f>IF(M1501=0,"",N1501/M1501)</f>
        <v/>
      </c>
      <c r="Q1501" s="12">
        <f>IF(OR(G1501="",O1501=""),"",
IF(AND(G1501&lt;TODAY(),O1501&gt;0),"YES","NO"))</f>
        <v/>
      </c>
      <c r="R1501" s="13" t="n"/>
      <c r="S1501" s="14" t="n"/>
      <c r="T1501" s="15">
        <f>IF(Q1501="YES", IF(R1501="Company",L1501*(1+S1501),IF(R1501="Vendor",L1501*(1-S1501),"")),"")</f>
        <v/>
      </c>
      <c r="U1501" s="15">
        <f>IF(Q1501="YES",O1501*T1501,"")</f>
        <v/>
      </c>
      <c r="V1501" s="16" t="n"/>
      <c r="W1501" s="17">
        <f>IF(Q1501="YES",G1501+V1501,"")</f>
        <v/>
      </c>
      <c r="X1501" s="18">
        <f>IF(Q1501="YES",IF(TODAY()&gt;W1501,"OVERDUE","WITHIN TIME"),"")</f>
        <v/>
      </c>
    </row>
    <row r="1502">
      <c r="A1502" s="3" t="n">
        <v>1498</v>
      </c>
      <c r="B1502" s="4" t="n"/>
      <c r="C1502" s="4" t="n"/>
      <c r="D1502" s="5">
        <f>IF(E1502="NRFC","Natural Rubber Field Coagulam","")</f>
        <v/>
      </c>
      <c r="E1502" s="4" t="n"/>
      <c r="F1502" s="6" t="n"/>
      <c r="G1502" s="6" t="n"/>
      <c r="H1502" s="7">
        <f>IF(G1502="","",G1502-TODAY())</f>
        <v/>
      </c>
      <c r="I1502" s="8">
        <f>IF(G1502="","",
IF(G1502&lt;TODAY(),
IF(O1502&gt;0,"Violated","Completed"),
IF(H1502&lt;=7,"Expiring Soon",
"Active")))</f>
        <v/>
      </c>
      <c r="J1502" s="8">
        <f>IF(C1502="","",COUNTIFS(purchase!$C:$C,$C1502,purchase!$E:$E,$E1502,purchase!$G:$G,"&gt;="&amp;$F1502,purchase!$G:$G,"&lt;="&amp;$G1502))</f>
        <v/>
      </c>
      <c r="K1502" s="9">
        <f>IF(COUNTIFS(purchase!$C:$C,$C1502,purchase!$E:$E,$E1502,purchase!$G:$G,"&gt;="&amp;$F1502,purchase!$G:$G,"&lt;="&amp;$G1502)=0,"",_xlfn.MAXIFS(purchase!$G:$G,purchase!$C:$C,$C1502,purchase!$E:$E,$E1502,purchase!$G:$G,"&gt;="&amp;$F1502,purchase!$G:$G,"&lt;="&amp;$G1502))</f>
        <v/>
      </c>
      <c r="L1502" s="4" t="n"/>
      <c r="M1502" s="4" t="n"/>
      <c r="N1502" s="10">
        <f>IF(M1502="","",SUMIFS(purchase!$N:$N,purchase!$C:$C,$C1502,purchase!$E:$E,$E1502,purchase!$G:$G,"&gt;="&amp;$F1502,purchase!$G:$G,"&lt;="&amp;$G1502))</f>
        <v/>
      </c>
      <c r="O1502" s="10">
        <f>IF(M1502="","",M1502-N1502)</f>
        <v/>
      </c>
      <c r="P1502" s="11">
        <f>IF(M1502=0,"",N1502/M1502)</f>
        <v/>
      </c>
      <c r="Q1502" s="12">
        <f>IF(OR(G1502="",O1502=""),"",
IF(AND(G1502&lt;TODAY(),O1502&gt;0),"YES","NO"))</f>
        <v/>
      </c>
      <c r="R1502" s="13" t="n"/>
      <c r="S1502" s="14" t="n"/>
      <c r="T1502" s="15">
        <f>IF(Q1502="YES", IF(R1502="Company",L1502*(1+S1502),IF(R1502="Vendor",L1502*(1-S1502),"")),"")</f>
        <v/>
      </c>
      <c r="U1502" s="15">
        <f>IF(Q1502="YES",O1502*T1502,"")</f>
        <v/>
      </c>
      <c r="V1502" s="16" t="n"/>
      <c r="W1502" s="17">
        <f>IF(Q1502="YES",G1502+V1502,"")</f>
        <v/>
      </c>
      <c r="X1502" s="18">
        <f>IF(Q1502="YES",IF(TODAY()&gt;W1502,"OVERDUE","WITHIN TIME"),"")</f>
        <v/>
      </c>
    </row>
    <row r="1503">
      <c r="A1503" s="3" t="n">
        <v>1499</v>
      </c>
      <c r="B1503" s="4" t="n"/>
      <c r="C1503" s="4" t="n"/>
      <c r="D1503" s="5">
        <f>IF(E1503="NRFC","Natural Rubber Field Coagulam","")</f>
        <v/>
      </c>
      <c r="E1503" s="4" t="n"/>
      <c r="F1503" s="6" t="n"/>
      <c r="G1503" s="6" t="n"/>
      <c r="H1503" s="7">
        <f>IF(G1503="","",G1503-TODAY())</f>
        <v/>
      </c>
      <c r="I1503" s="8">
        <f>IF(G1503="","",
IF(G1503&lt;TODAY(),
IF(O1503&gt;0,"Violated","Completed"),
IF(H1503&lt;=7,"Expiring Soon",
"Active")))</f>
        <v/>
      </c>
      <c r="J1503" s="8">
        <f>IF(C1503="","",COUNTIFS(purchase!$C:$C,$C1503,purchase!$E:$E,$E1503,purchase!$G:$G,"&gt;="&amp;$F1503,purchase!$G:$G,"&lt;="&amp;$G1503))</f>
        <v/>
      </c>
      <c r="K1503" s="9">
        <f>IF(COUNTIFS(purchase!$C:$C,$C1503,purchase!$E:$E,$E1503,purchase!$G:$G,"&gt;="&amp;$F1503,purchase!$G:$G,"&lt;="&amp;$G1503)=0,"",_xlfn.MAXIFS(purchase!$G:$G,purchase!$C:$C,$C1503,purchase!$E:$E,$E1503,purchase!$G:$G,"&gt;="&amp;$F1503,purchase!$G:$G,"&lt;="&amp;$G1503))</f>
        <v/>
      </c>
      <c r="L1503" s="4" t="n"/>
      <c r="M1503" s="4" t="n"/>
      <c r="N1503" s="10">
        <f>IF(M1503="","",SUMIFS(purchase!$N:$N,purchase!$C:$C,$C1503,purchase!$E:$E,$E1503,purchase!$G:$G,"&gt;="&amp;$F1503,purchase!$G:$G,"&lt;="&amp;$G1503))</f>
        <v/>
      </c>
      <c r="O1503" s="10">
        <f>IF(M1503="","",M1503-N1503)</f>
        <v/>
      </c>
      <c r="P1503" s="11">
        <f>IF(M1503=0,"",N1503/M1503)</f>
        <v/>
      </c>
      <c r="Q1503" s="12">
        <f>IF(OR(G1503="",O1503=""),"",
IF(AND(G1503&lt;TODAY(),O1503&gt;0),"YES","NO"))</f>
        <v/>
      </c>
      <c r="R1503" s="13" t="n"/>
      <c r="S1503" s="14" t="n"/>
      <c r="T1503" s="15">
        <f>IF(Q1503="YES", IF(R1503="Company",L1503*(1+S1503),IF(R1503="Vendor",L1503*(1-S1503),"")),"")</f>
        <v/>
      </c>
      <c r="U1503" s="15">
        <f>IF(Q1503="YES",O1503*T1503,"")</f>
        <v/>
      </c>
      <c r="V1503" s="16" t="n"/>
      <c r="W1503" s="17">
        <f>IF(Q1503="YES",G1503+V1503,"")</f>
        <v/>
      </c>
      <c r="X1503" s="18">
        <f>IF(Q1503="YES",IF(TODAY()&gt;W1503,"OVERDUE","WITHIN TIME"),"")</f>
        <v/>
      </c>
    </row>
    <row r="1504">
      <c r="A1504" s="3" t="n">
        <v>1500</v>
      </c>
      <c r="B1504" s="4" t="n"/>
      <c r="C1504" s="4" t="n"/>
      <c r="D1504" s="5">
        <f>IF(E1504="NRFC","Natural Rubber Field Coagulam","")</f>
        <v/>
      </c>
      <c r="E1504" s="4" t="n"/>
      <c r="F1504" s="6" t="n"/>
      <c r="G1504" s="6" t="n"/>
      <c r="H1504" s="7">
        <f>IF(G1504="","",G1504-TODAY())</f>
        <v/>
      </c>
      <c r="I1504" s="8">
        <f>IF(G1504="","",
IF(G1504&lt;TODAY(),
IF(O1504&gt;0,"Violated","Completed"),
IF(H1504&lt;=7,"Expiring Soon",
"Active")))</f>
        <v/>
      </c>
      <c r="J1504" s="8">
        <f>IF(C1504="","",COUNTIFS(purchase!$C:$C,$C1504,purchase!$E:$E,$E1504,purchase!$G:$G,"&gt;="&amp;$F1504,purchase!$G:$G,"&lt;="&amp;$G1504))</f>
        <v/>
      </c>
      <c r="K1504" s="9">
        <f>IF(COUNTIFS(purchase!$C:$C,$C1504,purchase!$E:$E,$E1504,purchase!$G:$G,"&gt;="&amp;$F1504,purchase!$G:$G,"&lt;="&amp;$G1504)=0,"",_xlfn.MAXIFS(purchase!$G:$G,purchase!$C:$C,$C1504,purchase!$E:$E,$E1504,purchase!$G:$G,"&gt;="&amp;$F1504,purchase!$G:$G,"&lt;="&amp;$G1504))</f>
        <v/>
      </c>
      <c r="L1504" s="4" t="n"/>
      <c r="M1504" s="4" t="n"/>
      <c r="N1504" s="10">
        <f>IF(M1504="","",SUMIFS(purchase!$N:$N,purchase!$C:$C,$C1504,purchase!$E:$E,$E1504,purchase!$G:$G,"&gt;="&amp;$F1504,purchase!$G:$G,"&lt;="&amp;$G1504))</f>
        <v/>
      </c>
      <c r="O1504" s="10">
        <f>IF(M1504="","",M1504-N1504)</f>
        <v/>
      </c>
      <c r="P1504" s="11">
        <f>IF(M1504=0,"",N1504/M1504)</f>
        <v/>
      </c>
      <c r="Q1504" s="12">
        <f>IF(OR(G1504="",O1504=""),"",
IF(AND(G1504&lt;TODAY(),O1504&gt;0),"YES","NO"))</f>
        <v/>
      </c>
      <c r="R1504" s="13" t="n"/>
      <c r="S1504" s="14" t="n"/>
      <c r="T1504" s="15">
        <f>IF(Q1504="YES", IF(R1504="Company",L1504*(1+S1504),IF(R1504="Vendor",L1504*(1-S1504),"")),"")</f>
        <v/>
      </c>
      <c r="U1504" s="15">
        <f>IF(Q1504="YES",O1504*T1504,"")</f>
        <v/>
      </c>
      <c r="V1504" s="16" t="n"/>
      <c r="W1504" s="17">
        <f>IF(Q1504="YES",G1504+V1504,"")</f>
        <v/>
      </c>
      <c r="X1504" s="18">
        <f>IF(Q1504="YES",IF(TODAY()&gt;W1504,"OVERDUE","WITHIN TIME"),"")</f>
        <v/>
      </c>
    </row>
    <row r="1505">
      <c r="A1505" s="3" t="n">
        <v>1501</v>
      </c>
      <c r="B1505" s="4" t="n"/>
      <c r="C1505" s="4" t="n"/>
      <c r="D1505" s="5">
        <f>IF(E1505="NRFC","Natural Rubber Field Coagulam","")</f>
        <v/>
      </c>
      <c r="E1505" s="4" t="n"/>
      <c r="F1505" s="6" t="n"/>
      <c r="G1505" s="6" t="n"/>
      <c r="H1505" s="7">
        <f>IF(G1505="","",G1505-TODAY())</f>
        <v/>
      </c>
      <c r="I1505" s="8">
        <f>IF(G1505="","",
IF(G1505&lt;TODAY(),
IF(O1505&gt;0,"Violated","Completed"),
IF(H1505&lt;=7,"Expiring Soon",
"Active")))</f>
        <v/>
      </c>
      <c r="J1505" s="8">
        <f>IF(C1505="","",COUNTIFS(purchase!$C:$C,$C1505,purchase!$E:$E,$E1505,purchase!$G:$G,"&gt;="&amp;$F1505,purchase!$G:$G,"&lt;="&amp;$G1505))</f>
        <v/>
      </c>
      <c r="K1505" s="9">
        <f>IF(COUNTIFS(purchase!$C:$C,$C1505,purchase!$E:$E,$E1505,purchase!$G:$G,"&gt;="&amp;$F1505,purchase!$G:$G,"&lt;="&amp;$G1505)=0,"",_xlfn.MAXIFS(purchase!$G:$G,purchase!$C:$C,$C1505,purchase!$E:$E,$E1505,purchase!$G:$G,"&gt;="&amp;$F1505,purchase!$G:$G,"&lt;="&amp;$G1505))</f>
        <v/>
      </c>
      <c r="L1505" s="4" t="n"/>
      <c r="M1505" s="4" t="n"/>
      <c r="N1505" s="10">
        <f>IF(M1505="","",SUMIFS(purchase!$N:$N,purchase!$C:$C,$C1505,purchase!$E:$E,$E1505,purchase!$G:$G,"&gt;="&amp;$F1505,purchase!$G:$G,"&lt;="&amp;$G1505))</f>
        <v/>
      </c>
      <c r="O1505" s="10">
        <f>IF(M1505="","",M1505-N1505)</f>
        <v/>
      </c>
      <c r="P1505" s="11">
        <f>IF(M1505=0,"",N1505/M1505)</f>
        <v/>
      </c>
      <c r="Q1505" s="12">
        <f>IF(OR(G1505="",O1505=""),"",
IF(AND(G1505&lt;TODAY(),O1505&gt;0),"YES","NO"))</f>
        <v/>
      </c>
      <c r="R1505" s="13" t="n"/>
      <c r="S1505" s="14" t="n"/>
      <c r="T1505" s="15">
        <f>IF(Q1505="YES", IF(R1505="Company",L1505*(1+S1505),IF(R1505="Vendor",L1505*(1-S1505),"")),"")</f>
        <v/>
      </c>
      <c r="U1505" s="15">
        <f>IF(Q1505="YES",O1505*T1505,"")</f>
        <v/>
      </c>
      <c r="V1505" s="16" t="n"/>
      <c r="W1505" s="17">
        <f>IF(Q1505="YES",G1505+V1505,"")</f>
        <v/>
      </c>
      <c r="X1505" s="18">
        <f>IF(Q1505="YES",IF(TODAY()&gt;W1505,"OVERDUE","WITHIN TIME"),"")</f>
        <v/>
      </c>
    </row>
    <row r="1506">
      <c r="A1506" s="3" t="n">
        <v>1502</v>
      </c>
      <c r="B1506" s="4" t="n"/>
      <c r="C1506" s="4" t="n"/>
      <c r="D1506" s="5">
        <f>IF(E1506="NRFC","Natural Rubber Field Coagulam","")</f>
        <v/>
      </c>
      <c r="E1506" s="4" t="n"/>
      <c r="F1506" s="6" t="n"/>
      <c r="G1506" s="6" t="n"/>
      <c r="H1506" s="7">
        <f>IF(G1506="","",G1506-TODAY())</f>
        <v/>
      </c>
      <c r="I1506" s="8">
        <f>IF(G1506="","",
IF(G1506&lt;TODAY(),
IF(O1506&gt;0,"Violated","Completed"),
IF(H1506&lt;=7,"Expiring Soon",
"Active")))</f>
        <v/>
      </c>
      <c r="J1506" s="8">
        <f>IF(C1506="","",COUNTIFS(purchase!$C:$C,$C1506,purchase!$E:$E,$E1506,purchase!$G:$G,"&gt;="&amp;$F1506,purchase!$G:$G,"&lt;="&amp;$G1506))</f>
        <v/>
      </c>
      <c r="K1506" s="9">
        <f>IF(COUNTIFS(purchase!$C:$C,$C1506,purchase!$E:$E,$E1506,purchase!$G:$G,"&gt;="&amp;$F1506,purchase!$G:$G,"&lt;="&amp;$G1506)=0,"",_xlfn.MAXIFS(purchase!$G:$G,purchase!$C:$C,$C1506,purchase!$E:$E,$E1506,purchase!$G:$G,"&gt;="&amp;$F1506,purchase!$G:$G,"&lt;="&amp;$G1506))</f>
        <v/>
      </c>
      <c r="L1506" s="4" t="n"/>
      <c r="M1506" s="4" t="n"/>
      <c r="N1506" s="10">
        <f>IF(M1506="","",SUMIFS(purchase!$N:$N,purchase!$C:$C,$C1506,purchase!$E:$E,$E1506,purchase!$G:$G,"&gt;="&amp;$F1506,purchase!$G:$G,"&lt;="&amp;$G1506))</f>
        <v/>
      </c>
      <c r="O1506" s="10">
        <f>IF(M1506="","",M1506-N1506)</f>
        <v/>
      </c>
      <c r="P1506" s="11">
        <f>IF(M1506=0,"",N1506/M1506)</f>
        <v/>
      </c>
      <c r="Q1506" s="12">
        <f>IF(OR(G1506="",O1506=""),"",
IF(AND(G1506&lt;TODAY(),O1506&gt;0),"YES","NO"))</f>
        <v/>
      </c>
      <c r="R1506" s="13" t="n"/>
      <c r="S1506" s="14" t="n"/>
      <c r="T1506" s="15">
        <f>IF(Q1506="YES", IF(R1506="Company",L1506*(1+S1506),IF(R1506="Vendor",L1506*(1-S1506),"")),"")</f>
        <v/>
      </c>
      <c r="U1506" s="15">
        <f>IF(Q1506="YES",O1506*T1506,"")</f>
        <v/>
      </c>
      <c r="V1506" s="16" t="n"/>
      <c r="W1506" s="17">
        <f>IF(Q1506="YES",G1506+V1506,"")</f>
        <v/>
      </c>
      <c r="X1506" s="18">
        <f>IF(Q1506="YES",IF(TODAY()&gt;W1506,"OVERDUE","WITHIN TIME"),"")</f>
        <v/>
      </c>
    </row>
    <row r="1507">
      <c r="A1507" s="3" t="n">
        <v>1503</v>
      </c>
      <c r="B1507" s="4" t="n"/>
      <c r="C1507" s="4" t="n"/>
      <c r="D1507" s="5">
        <f>IF(E1507="NRFC","Natural Rubber Field Coagulam","")</f>
        <v/>
      </c>
      <c r="E1507" s="4" t="n"/>
      <c r="F1507" s="6" t="n"/>
      <c r="G1507" s="6" t="n"/>
      <c r="H1507" s="7">
        <f>IF(G1507="","",G1507-TODAY())</f>
        <v/>
      </c>
      <c r="I1507" s="8">
        <f>IF(G1507="","",
IF(G1507&lt;TODAY(),
IF(O1507&gt;0,"Violated","Completed"),
IF(H1507&lt;=7,"Expiring Soon",
"Active")))</f>
        <v/>
      </c>
      <c r="J1507" s="8">
        <f>IF(C1507="","",COUNTIFS(purchase!$C:$C,$C1507,purchase!$E:$E,$E1507,purchase!$G:$G,"&gt;="&amp;$F1507,purchase!$G:$G,"&lt;="&amp;$G1507))</f>
        <v/>
      </c>
      <c r="K1507" s="9">
        <f>IF(COUNTIFS(purchase!$C:$C,$C1507,purchase!$E:$E,$E1507,purchase!$G:$G,"&gt;="&amp;$F1507,purchase!$G:$G,"&lt;="&amp;$G1507)=0,"",_xlfn.MAXIFS(purchase!$G:$G,purchase!$C:$C,$C1507,purchase!$E:$E,$E1507,purchase!$G:$G,"&gt;="&amp;$F1507,purchase!$G:$G,"&lt;="&amp;$G1507))</f>
        <v/>
      </c>
      <c r="L1507" s="4" t="n"/>
      <c r="M1507" s="4" t="n"/>
      <c r="N1507" s="10">
        <f>IF(M1507="","",SUMIFS(purchase!$N:$N,purchase!$C:$C,$C1507,purchase!$E:$E,$E1507,purchase!$G:$G,"&gt;="&amp;$F1507,purchase!$G:$G,"&lt;="&amp;$G1507))</f>
        <v/>
      </c>
      <c r="O1507" s="10">
        <f>IF(M1507="","",M1507-N1507)</f>
        <v/>
      </c>
      <c r="P1507" s="11">
        <f>IF(M1507=0,"",N1507/M1507)</f>
        <v/>
      </c>
      <c r="Q1507" s="12">
        <f>IF(OR(G1507="",O1507=""),"",
IF(AND(G1507&lt;TODAY(),O1507&gt;0),"YES","NO"))</f>
        <v/>
      </c>
      <c r="R1507" s="13" t="n"/>
      <c r="S1507" s="14" t="n"/>
      <c r="T1507" s="15">
        <f>IF(Q1507="YES", IF(R1507="Company",L1507*(1+S1507),IF(R1507="Vendor",L1507*(1-S1507),"")),"")</f>
        <v/>
      </c>
      <c r="U1507" s="15">
        <f>IF(Q1507="YES",O1507*T1507,"")</f>
        <v/>
      </c>
      <c r="V1507" s="16" t="n"/>
      <c r="W1507" s="17">
        <f>IF(Q1507="YES",G1507+V1507,"")</f>
        <v/>
      </c>
      <c r="X1507" s="18">
        <f>IF(Q1507="YES",IF(TODAY()&gt;W1507,"OVERDUE","WITHIN TIME"),"")</f>
        <v/>
      </c>
    </row>
    <row r="1508">
      <c r="A1508" s="3" t="n">
        <v>1504</v>
      </c>
      <c r="B1508" s="4" t="n"/>
      <c r="C1508" s="4" t="n"/>
      <c r="D1508" s="5">
        <f>IF(E1508="NRFC","Natural Rubber Field Coagulam","")</f>
        <v/>
      </c>
      <c r="E1508" s="4" t="n"/>
      <c r="F1508" s="6" t="n"/>
      <c r="G1508" s="6" t="n"/>
      <c r="H1508" s="7">
        <f>IF(G1508="","",G1508-TODAY())</f>
        <v/>
      </c>
      <c r="I1508" s="8">
        <f>IF(G1508="","",
IF(G1508&lt;TODAY(),
IF(O1508&gt;0,"Violated","Completed"),
IF(H1508&lt;=7,"Expiring Soon",
"Active")))</f>
        <v/>
      </c>
      <c r="J1508" s="8">
        <f>IF(C1508="","",COUNTIFS(purchase!$C:$C,$C1508,purchase!$E:$E,$E1508,purchase!$G:$G,"&gt;="&amp;$F1508,purchase!$G:$G,"&lt;="&amp;$G1508))</f>
        <v/>
      </c>
      <c r="K1508" s="9">
        <f>IF(COUNTIFS(purchase!$C:$C,$C1508,purchase!$E:$E,$E1508,purchase!$G:$G,"&gt;="&amp;$F1508,purchase!$G:$G,"&lt;="&amp;$G1508)=0,"",_xlfn.MAXIFS(purchase!$G:$G,purchase!$C:$C,$C1508,purchase!$E:$E,$E1508,purchase!$G:$G,"&gt;="&amp;$F1508,purchase!$G:$G,"&lt;="&amp;$G1508))</f>
        <v/>
      </c>
      <c r="L1508" s="4" t="n"/>
      <c r="M1508" s="4" t="n"/>
      <c r="N1508" s="10">
        <f>IF(M1508="","",SUMIFS(purchase!$N:$N,purchase!$C:$C,$C1508,purchase!$E:$E,$E1508,purchase!$G:$G,"&gt;="&amp;$F1508,purchase!$G:$G,"&lt;="&amp;$G1508))</f>
        <v/>
      </c>
      <c r="O1508" s="10">
        <f>IF(M1508="","",M1508-N1508)</f>
        <v/>
      </c>
      <c r="P1508" s="11">
        <f>IF(M1508=0,"",N1508/M1508)</f>
        <v/>
      </c>
      <c r="Q1508" s="12">
        <f>IF(OR(G1508="",O1508=""),"",
IF(AND(G1508&lt;TODAY(),O1508&gt;0),"YES","NO"))</f>
        <v/>
      </c>
      <c r="R1508" s="13" t="n"/>
      <c r="S1508" s="14" t="n"/>
      <c r="T1508" s="15">
        <f>IF(Q1508="YES", IF(R1508="Company",L1508*(1+S1508),IF(R1508="Vendor",L1508*(1-S1508),"")),"")</f>
        <v/>
      </c>
      <c r="U1508" s="15">
        <f>IF(Q1508="YES",O1508*T1508,"")</f>
        <v/>
      </c>
      <c r="V1508" s="16" t="n"/>
      <c r="W1508" s="17">
        <f>IF(Q1508="YES",G1508+V1508,"")</f>
        <v/>
      </c>
      <c r="X1508" s="18">
        <f>IF(Q1508="YES",IF(TODAY()&gt;W1508,"OVERDUE","WITHIN TIME"),"")</f>
        <v/>
      </c>
    </row>
    <row r="1509">
      <c r="A1509" s="3" t="n">
        <v>1505</v>
      </c>
      <c r="B1509" s="4" t="n"/>
      <c r="C1509" s="4" t="n"/>
      <c r="D1509" s="5">
        <f>IF(E1509="NRFC","Natural Rubber Field Coagulam","")</f>
        <v/>
      </c>
      <c r="E1509" s="4" t="n"/>
      <c r="F1509" s="6" t="n"/>
      <c r="G1509" s="6" t="n"/>
      <c r="H1509" s="7">
        <f>IF(G1509="","",G1509-TODAY())</f>
        <v/>
      </c>
      <c r="I1509" s="8">
        <f>IF(G1509="","",
IF(G1509&lt;TODAY(),
IF(O1509&gt;0,"Violated","Completed"),
IF(H1509&lt;=7,"Expiring Soon",
"Active")))</f>
        <v/>
      </c>
      <c r="J1509" s="8">
        <f>IF(C1509="","",COUNTIFS(purchase!$C:$C,$C1509,purchase!$E:$E,$E1509,purchase!$G:$G,"&gt;="&amp;$F1509,purchase!$G:$G,"&lt;="&amp;$G1509))</f>
        <v/>
      </c>
      <c r="K1509" s="9">
        <f>IF(COUNTIFS(purchase!$C:$C,$C1509,purchase!$E:$E,$E1509,purchase!$G:$G,"&gt;="&amp;$F1509,purchase!$G:$G,"&lt;="&amp;$G1509)=0,"",_xlfn.MAXIFS(purchase!$G:$G,purchase!$C:$C,$C1509,purchase!$E:$E,$E1509,purchase!$G:$G,"&gt;="&amp;$F1509,purchase!$G:$G,"&lt;="&amp;$G1509))</f>
        <v/>
      </c>
      <c r="L1509" s="4" t="n"/>
      <c r="M1509" s="4" t="n"/>
      <c r="N1509" s="10">
        <f>IF(M1509="","",SUMIFS(purchase!$N:$N,purchase!$C:$C,$C1509,purchase!$E:$E,$E1509,purchase!$G:$G,"&gt;="&amp;$F1509,purchase!$G:$G,"&lt;="&amp;$G1509))</f>
        <v/>
      </c>
      <c r="O1509" s="10">
        <f>IF(M1509="","",M1509-N1509)</f>
        <v/>
      </c>
      <c r="P1509" s="11">
        <f>IF(M1509=0,"",N1509/M1509)</f>
        <v/>
      </c>
      <c r="Q1509" s="12">
        <f>IF(OR(G1509="",O1509=""),"",
IF(AND(G1509&lt;TODAY(),O1509&gt;0),"YES","NO"))</f>
        <v/>
      </c>
      <c r="R1509" s="13" t="n"/>
      <c r="S1509" s="14" t="n"/>
      <c r="T1509" s="15">
        <f>IF(Q1509="YES", IF(R1509="Company",L1509*(1+S1509),IF(R1509="Vendor",L1509*(1-S1509),"")),"")</f>
        <v/>
      </c>
      <c r="U1509" s="15">
        <f>IF(Q1509="YES",O1509*T1509,"")</f>
        <v/>
      </c>
      <c r="V1509" s="16" t="n"/>
      <c r="W1509" s="17">
        <f>IF(Q1509="YES",G1509+V1509,"")</f>
        <v/>
      </c>
      <c r="X1509" s="18">
        <f>IF(Q1509="YES",IF(TODAY()&gt;W1509,"OVERDUE","WITHIN TIME"),"")</f>
        <v/>
      </c>
    </row>
    <row r="1510">
      <c r="A1510" s="3" t="n">
        <v>1506</v>
      </c>
      <c r="B1510" s="4" t="n"/>
      <c r="C1510" s="4" t="n"/>
      <c r="D1510" s="5">
        <f>IF(E1510="NRFC","Natural Rubber Field Coagulam","")</f>
        <v/>
      </c>
      <c r="E1510" s="4" t="n"/>
      <c r="F1510" s="6" t="n"/>
      <c r="G1510" s="6" t="n"/>
      <c r="H1510" s="7">
        <f>IF(G1510="","",G1510-TODAY())</f>
        <v/>
      </c>
      <c r="I1510" s="8">
        <f>IF(G1510="","",
IF(G1510&lt;TODAY(),
IF(O1510&gt;0,"Violated","Completed"),
IF(H1510&lt;=7,"Expiring Soon",
"Active")))</f>
        <v/>
      </c>
      <c r="J1510" s="8">
        <f>IF(C1510="","",COUNTIFS(purchase!$C:$C,$C1510,purchase!$E:$E,$E1510,purchase!$G:$G,"&gt;="&amp;$F1510,purchase!$G:$G,"&lt;="&amp;$G1510))</f>
        <v/>
      </c>
      <c r="K1510" s="9">
        <f>IF(COUNTIFS(purchase!$C:$C,$C1510,purchase!$E:$E,$E1510,purchase!$G:$G,"&gt;="&amp;$F1510,purchase!$G:$G,"&lt;="&amp;$G1510)=0,"",_xlfn.MAXIFS(purchase!$G:$G,purchase!$C:$C,$C1510,purchase!$E:$E,$E1510,purchase!$G:$G,"&gt;="&amp;$F1510,purchase!$G:$G,"&lt;="&amp;$G1510))</f>
        <v/>
      </c>
      <c r="L1510" s="4" t="n"/>
      <c r="M1510" s="4" t="n"/>
      <c r="N1510" s="10">
        <f>IF(M1510="","",SUMIFS(purchase!$N:$N,purchase!$C:$C,$C1510,purchase!$E:$E,$E1510,purchase!$G:$G,"&gt;="&amp;$F1510,purchase!$G:$G,"&lt;="&amp;$G1510))</f>
        <v/>
      </c>
      <c r="O1510" s="10">
        <f>IF(M1510="","",M1510-N1510)</f>
        <v/>
      </c>
      <c r="P1510" s="11">
        <f>IF(M1510=0,"",N1510/M1510)</f>
        <v/>
      </c>
      <c r="Q1510" s="12">
        <f>IF(OR(G1510="",O1510=""),"",
IF(AND(G1510&lt;TODAY(),O1510&gt;0),"YES","NO"))</f>
        <v/>
      </c>
      <c r="R1510" s="13" t="n"/>
      <c r="S1510" s="14" t="n"/>
      <c r="T1510" s="15">
        <f>IF(Q1510="YES", IF(R1510="Company",L1510*(1+S1510),IF(R1510="Vendor",L1510*(1-S1510),"")),"")</f>
        <v/>
      </c>
      <c r="U1510" s="15">
        <f>IF(Q1510="YES",O1510*T1510,"")</f>
        <v/>
      </c>
      <c r="V1510" s="16" t="n"/>
      <c r="W1510" s="17">
        <f>IF(Q1510="YES",G1510+V1510,"")</f>
        <v/>
      </c>
      <c r="X1510" s="18">
        <f>IF(Q1510="YES",IF(TODAY()&gt;W1510,"OVERDUE","WITHIN TIME"),"")</f>
        <v/>
      </c>
    </row>
    <row r="1511">
      <c r="A1511" s="3" t="n">
        <v>1507</v>
      </c>
      <c r="B1511" s="4" t="n"/>
      <c r="C1511" s="4" t="n"/>
      <c r="D1511" s="5">
        <f>IF(E1511="NRFC","Natural Rubber Field Coagulam","")</f>
        <v/>
      </c>
      <c r="E1511" s="4" t="n"/>
      <c r="F1511" s="6" t="n"/>
      <c r="G1511" s="6" t="n"/>
      <c r="H1511" s="7">
        <f>IF(G1511="","",G1511-TODAY())</f>
        <v/>
      </c>
      <c r="I1511" s="8">
        <f>IF(G1511="","",
IF(G1511&lt;TODAY(),
IF(O1511&gt;0,"Violated","Completed"),
IF(H1511&lt;=7,"Expiring Soon",
"Active")))</f>
        <v/>
      </c>
      <c r="J1511" s="8">
        <f>IF(C1511="","",COUNTIFS(purchase!$C:$C,$C1511,purchase!$E:$E,$E1511,purchase!$G:$G,"&gt;="&amp;$F1511,purchase!$G:$G,"&lt;="&amp;$G1511))</f>
        <v/>
      </c>
      <c r="K1511" s="9">
        <f>IF(COUNTIFS(purchase!$C:$C,$C1511,purchase!$E:$E,$E1511,purchase!$G:$G,"&gt;="&amp;$F1511,purchase!$G:$G,"&lt;="&amp;$G1511)=0,"",_xlfn.MAXIFS(purchase!$G:$G,purchase!$C:$C,$C1511,purchase!$E:$E,$E1511,purchase!$G:$G,"&gt;="&amp;$F1511,purchase!$G:$G,"&lt;="&amp;$G1511))</f>
        <v/>
      </c>
      <c r="L1511" s="4" t="n"/>
      <c r="M1511" s="4" t="n"/>
      <c r="N1511" s="10">
        <f>IF(M1511="","",SUMIFS(purchase!$N:$N,purchase!$C:$C,$C1511,purchase!$E:$E,$E1511,purchase!$G:$G,"&gt;="&amp;$F1511,purchase!$G:$G,"&lt;="&amp;$G1511))</f>
        <v/>
      </c>
      <c r="O1511" s="10">
        <f>IF(M1511="","",M1511-N1511)</f>
        <v/>
      </c>
      <c r="P1511" s="11">
        <f>IF(M1511=0,"",N1511/M1511)</f>
        <v/>
      </c>
      <c r="Q1511" s="12">
        <f>IF(OR(G1511="",O1511=""),"",
IF(AND(G1511&lt;TODAY(),O1511&gt;0),"YES","NO"))</f>
        <v/>
      </c>
      <c r="R1511" s="13" t="n"/>
      <c r="S1511" s="14" t="n"/>
      <c r="T1511" s="15">
        <f>IF(Q1511="YES", IF(R1511="Company",L1511*(1+S1511),IF(R1511="Vendor",L1511*(1-S1511),"")),"")</f>
        <v/>
      </c>
      <c r="U1511" s="15">
        <f>IF(Q1511="YES",O1511*T1511,"")</f>
        <v/>
      </c>
      <c r="V1511" s="16" t="n"/>
      <c r="W1511" s="17">
        <f>IF(Q1511="YES",G1511+V1511,"")</f>
        <v/>
      </c>
      <c r="X1511" s="18">
        <f>IF(Q1511="YES",IF(TODAY()&gt;W1511,"OVERDUE","WITHIN TIME"),"")</f>
        <v/>
      </c>
    </row>
    <row r="1512">
      <c r="A1512" s="3" t="n">
        <v>1508</v>
      </c>
      <c r="B1512" s="4" t="n"/>
      <c r="C1512" s="4" t="n"/>
      <c r="D1512" s="5">
        <f>IF(E1512="NRFC","Natural Rubber Field Coagulam","")</f>
        <v/>
      </c>
      <c r="E1512" s="4" t="n"/>
      <c r="F1512" s="6" t="n"/>
      <c r="G1512" s="6" t="n"/>
      <c r="H1512" s="7">
        <f>IF(G1512="","",G1512-TODAY())</f>
        <v/>
      </c>
      <c r="I1512" s="8">
        <f>IF(G1512="","",
IF(G1512&lt;TODAY(),
IF(O1512&gt;0,"Violated","Completed"),
IF(H1512&lt;=7,"Expiring Soon",
"Active")))</f>
        <v/>
      </c>
      <c r="J1512" s="8">
        <f>IF(C1512="","",COUNTIFS(purchase!$C:$C,$C1512,purchase!$E:$E,$E1512,purchase!$G:$G,"&gt;="&amp;$F1512,purchase!$G:$G,"&lt;="&amp;$G1512))</f>
        <v/>
      </c>
      <c r="K1512" s="9">
        <f>IF(COUNTIFS(purchase!$C:$C,$C1512,purchase!$E:$E,$E1512,purchase!$G:$G,"&gt;="&amp;$F1512,purchase!$G:$G,"&lt;="&amp;$G1512)=0,"",_xlfn.MAXIFS(purchase!$G:$G,purchase!$C:$C,$C1512,purchase!$E:$E,$E1512,purchase!$G:$G,"&gt;="&amp;$F1512,purchase!$G:$G,"&lt;="&amp;$G1512))</f>
        <v/>
      </c>
      <c r="L1512" s="4" t="n"/>
      <c r="M1512" s="4" t="n"/>
      <c r="N1512" s="10">
        <f>IF(M1512="","",SUMIFS(purchase!$N:$N,purchase!$C:$C,$C1512,purchase!$E:$E,$E1512,purchase!$G:$G,"&gt;="&amp;$F1512,purchase!$G:$G,"&lt;="&amp;$G1512))</f>
        <v/>
      </c>
      <c r="O1512" s="10">
        <f>IF(M1512="","",M1512-N1512)</f>
        <v/>
      </c>
      <c r="P1512" s="11">
        <f>IF(M1512=0,"",N1512/M1512)</f>
        <v/>
      </c>
      <c r="Q1512" s="12">
        <f>IF(OR(G1512="",O1512=""),"",
IF(AND(G1512&lt;TODAY(),O1512&gt;0),"YES","NO"))</f>
        <v/>
      </c>
      <c r="R1512" s="13" t="n"/>
      <c r="S1512" s="14" t="n"/>
      <c r="T1512" s="15">
        <f>IF(Q1512="YES", IF(R1512="Company",L1512*(1+S1512),IF(R1512="Vendor",L1512*(1-S1512),"")),"")</f>
        <v/>
      </c>
      <c r="U1512" s="15">
        <f>IF(Q1512="YES",O1512*T1512,"")</f>
        <v/>
      </c>
      <c r="V1512" s="16" t="n"/>
      <c r="W1512" s="17">
        <f>IF(Q1512="YES",G1512+V1512,"")</f>
        <v/>
      </c>
      <c r="X1512" s="18">
        <f>IF(Q1512="YES",IF(TODAY()&gt;W1512,"OVERDUE","WITHIN TIME"),"")</f>
        <v/>
      </c>
    </row>
    <row r="1513">
      <c r="A1513" s="3" t="n">
        <v>1509</v>
      </c>
      <c r="B1513" s="4" t="n"/>
      <c r="C1513" s="4" t="n"/>
      <c r="D1513" s="5">
        <f>IF(E1513="NRFC","Natural Rubber Field Coagulam","")</f>
        <v/>
      </c>
      <c r="E1513" s="4" t="n"/>
      <c r="F1513" s="6" t="n"/>
      <c r="G1513" s="6" t="n"/>
      <c r="H1513" s="7">
        <f>IF(G1513="","",G1513-TODAY())</f>
        <v/>
      </c>
      <c r="I1513" s="8">
        <f>IF(G1513="","",
IF(G1513&lt;TODAY(),
IF(O1513&gt;0,"Violated","Completed"),
IF(H1513&lt;=7,"Expiring Soon",
"Active")))</f>
        <v/>
      </c>
      <c r="J1513" s="8">
        <f>IF(C1513="","",COUNTIFS(purchase!$C:$C,$C1513,purchase!$E:$E,$E1513,purchase!$G:$G,"&gt;="&amp;$F1513,purchase!$G:$G,"&lt;="&amp;$G1513))</f>
        <v/>
      </c>
      <c r="K1513" s="9">
        <f>IF(COUNTIFS(purchase!$C:$C,$C1513,purchase!$E:$E,$E1513,purchase!$G:$G,"&gt;="&amp;$F1513,purchase!$G:$G,"&lt;="&amp;$G1513)=0,"",_xlfn.MAXIFS(purchase!$G:$G,purchase!$C:$C,$C1513,purchase!$E:$E,$E1513,purchase!$G:$G,"&gt;="&amp;$F1513,purchase!$G:$G,"&lt;="&amp;$G1513))</f>
        <v/>
      </c>
      <c r="L1513" s="4" t="n"/>
      <c r="M1513" s="4" t="n"/>
      <c r="N1513" s="10">
        <f>IF(M1513="","",SUMIFS(purchase!$N:$N,purchase!$C:$C,$C1513,purchase!$E:$E,$E1513,purchase!$G:$G,"&gt;="&amp;$F1513,purchase!$G:$G,"&lt;="&amp;$G1513))</f>
        <v/>
      </c>
      <c r="O1513" s="10">
        <f>IF(M1513="","",M1513-N1513)</f>
        <v/>
      </c>
      <c r="P1513" s="11">
        <f>IF(M1513=0,"",N1513/M1513)</f>
        <v/>
      </c>
      <c r="Q1513" s="12">
        <f>IF(OR(G1513="",O1513=""),"",
IF(AND(G1513&lt;TODAY(),O1513&gt;0),"YES","NO"))</f>
        <v/>
      </c>
      <c r="R1513" s="13" t="n"/>
      <c r="S1513" s="14" t="n"/>
      <c r="T1513" s="15">
        <f>IF(Q1513="YES", IF(R1513="Company",L1513*(1+S1513),IF(R1513="Vendor",L1513*(1-S1513),"")),"")</f>
        <v/>
      </c>
      <c r="U1513" s="15">
        <f>IF(Q1513="YES",O1513*T1513,"")</f>
        <v/>
      </c>
      <c r="V1513" s="16" t="n"/>
      <c r="W1513" s="17">
        <f>IF(Q1513="YES",G1513+V1513,"")</f>
        <v/>
      </c>
      <c r="X1513" s="18">
        <f>IF(Q1513="YES",IF(TODAY()&gt;W1513,"OVERDUE","WITHIN TIME"),"")</f>
        <v/>
      </c>
    </row>
    <row r="1514">
      <c r="A1514" s="3" t="n">
        <v>1510</v>
      </c>
      <c r="B1514" s="4" t="n"/>
      <c r="C1514" s="4" t="n"/>
      <c r="D1514" s="5">
        <f>IF(E1514="NRFC","Natural Rubber Field Coagulam","")</f>
        <v/>
      </c>
      <c r="E1514" s="4" t="n"/>
      <c r="F1514" s="6" t="n"/>
      <c r="G1514" s="6" t="n"/>
      <c r="H1514" s="7">
        <f>IF(G1514="","",G1514-TODAY())</f>
        <v/>
      </c>
      <c r="I1514" s="8">
        <f>IF(G1514="","",
IF(G1514&lt;TODAY(),
IF(O1514&gt;0,"Violated","Completed"),
IF(H1514&lt;=7,"Expiring Soon",
"Active")))</f>
        <v/>
      </c>
      <c r="J1514" s="8">
        <f>IF(C1514="","",COUNTIFS(purchase!$C:$C,$C1514,purchase!$E:$E,$E1514,purchase!$G:$G,"&gt;="&amp;$F1514,purchase!$G:$G,"&lt;="&amp;$G1514))</f>
        <v/>
      </c>
      <c r="K1514" s="9">
        <f>IF(COUNTIFS(purchase!$C:$C,$C1514,purchase!$E:$E,$E1514,purchase!$G:$G,"&gt;="&amp;$F1514,purchase!$G:$G,"&lt;="&amp;$G1514)=0,"",_xlfn.MAXIFS(purchase!$G:$G,purchase!$C:$C,$C1514,purchase!$E:$E,$E1514,purchase!$G:$G,"&gt;="&amp;$F1514,purchase!$G:$G,"&lt;="&amp;$G1514))</f>
        <v/>
      </c>
      <c r="L1514" s="4" t="n"/>
      <c r="M1514" s="4" t="n"/>
      <c r="N1514" s="10">
        <f>IF(M1514="","",SUMIFS(purchase!$N:$N,purchase!$C:$C,$C1514,purchase!$E:$E,$E1514,purchase!$G:$G,"&gt;="&amp;$F1514,purchase!$G:$G,"&lt;="&amp;$G1514))</f>
        <v/>
      </c>
      <c r="O1514" s="10">
        <f>IF(M1514="","",M1514-N1514)</f>
        <v/>
      </c>
      <c r="P1514" s="11">
        <f>IF(M1514=0,"",N1514/M1514)</f>
        <v/>
      </c>
      <c r="Q1514" s="12">
        <f>IF(OR(G1514="",O1514=""),"",
IF(AND(G1514&lt;TODAY(),O1514&gt;0),"YES","NO"))</f>
        <v/>
      </c>
      <c r="R1514" s="13" t="n"/>
      <c r="S1514" s="14" t="n"/>
      <c r="T1514" s="15">
        <f>IF(Q1514="YES", IF(R1514="Company",L1514*(1+S1514),IF(R1514="Vendor",L1514*(1-S1514),"")),"")</f>
        <v/>
      </c>
      <c r="U1514" s="15">
        <f>IF(Q1514="YES",O1514*T1514,"")</f>
        <v/>
      </c>
      <c r="V1514" s="16" t="n"/>
      <c r="W1514" s="17">
        <f>IF(Q1514="YES",G1514+V1514,"")</f>
        <v/>
      </c>
      <c r="X1514" s="18">
        <f>IF(Q1514="YES",IF(TODAY()&gt;W1514,"OVERDUE","WITHIN TIME"),"")</f>
        <v/>
      </c>
    </row>
    <row r="1515">
      <c r="A1515" s="3" t="n">
        <v>1511</v>
      </c>
      <c r="B1515" s="4" t="n"/>
      <c r="C1515" s="4" t="n"/>
      <c r="D1515" s="5">
        <f>IF(E1515="NRFC","Natural Rubber Field Coagulam","")</f>
        <v/>
      </c>
      <c r="E1515" s="4" t="n"/>
      <c r="F1515" s="6" t="n"/>
      <c r="G1515" s="6" t="n"/>
      <c r="H1515" s="7">
        <f>IF(G1515="","",G1515-TODAY())</f>
        <v/>
      </c>
      <c r="I1515" s="8">
        <f>IF(G1515="","",
IF(G1515&lt;TODAY(),
IF(O1515&gt;0,"Violated","Completed"),
IF(H1515&lt;=7,"Expiring Soon",
"Active")))</f>
        <v/>
      </c>
      <c r="J1515" s="8">
        <f>IF(C1515="","",COUNTIFS(purchase!$C:$C,$C1515,purchase!$E:$E,$E1515,purchase!$G:$G,"&gt;="&amp;$F1515,purchase!$G:$G,"&lt;="&amp;$G1515))</f>
        <v/>
      </c>
      <c r="K1515" s="9">
        <f>IF(COUNTIFS(purchase!$C:$C,$C1515,purchase!$E:$E,$E1515,purchase!$G:$G,"&gt;="&amp;$F1515,purchase!$G:$G,"&lt;="&amp;$G1515)=0,"",_xlfn.MAXIFS(purchase!$G:$G,purchase!$C:$C,$C1515,purchase!$E:$E,$E1515,purchase!$G:$G,"&gt;="&amp;$F1515,purchase!$G:$G,"&lt;="&amp;$G1515))</f>
        <v/>
      </c>
      <c r="L1515" s="4" t="n"/>
      <c r="M1515" s="4" t="n"/>
      <c r="N1515" s="10">
        <f>IF(M1515="","",SUMIFS(purchase!$N:$N,purchase!$C:$C,$C1515,purchase!$E:$E,$E1515,purchase!$G:$G,"&gt;="&amp;$F1515,purchase!$G:$G,"&lt;="&amp;$G1515))</f>
        <v/>
      </c>
      <c r="O1515" s="10">
        <f>IF(M1515="","",M1515-N1515)</f>
        <v/>
      </c>
      <c r="P1515" s="11">
        <f>IF(M1515=0,"",N1515/M1515)</f>
        <v/>
      </c>
      <c r="Q1515" s="12">
        <f>IF(OR(G1515="",O1515=""),"",
IF(AND(G1515&lt;TODAY(),O1515&gt;0),"YES","NO"))</f>
        <v/>
      </c>
      <c r="R1515" s="13" t="n"/>
      <c r="S1515" s="14" t="n"/>
      <c r="T1515" s="15">
        <f>IF(Q1515="YES", IF(R1515="Company",L1515*(1+S1515),IF(R1515="Vendor",L1515*(1-S1515),"")),"")</f>
        <v/>
      </c>
      <c r="U1515" s="15">
        <f>IF(Q1515="YES",O1515*T1515,"")</f>
        <v/>
      </c>
      <c r="V1515" s="16" t="n"/>
      <c r="W1515" s="17">
        <f>IF(Q1515="YES",G1515+V1515,"")</f>
        <v/>
      </c>
      <c r="X1515" s="18">
        <f>IF(Q1515="YES",IF(TODAY()&gt;W1515,"OVERDUE","WITHIN TIME"),"")</f>
        <v/>
      </c>
    </row>
    <row r="1516">
      <c r="A1516" s="3" t="n">
        <v>1512</v>
      </c>
      <c r="B1516" s="4" t="n"/>
      <c r="C1516" s="4" t="n"/>
      <c r="D1516" s="5">
        <f>IF(E1516="NRFC","Natural Rubber Field Coagulam","")</f>
        <v/>
      </c>
      <c r="E1516" s="4" t="n"/>
      <c r="F1516" s="6" t="n"/>
      <c r="G1516" s="6" t="n"/>
      <c r="H1516" s="7">
        <f>IF(G1516="","",G1516-TODAY())</f>
        <v/>
      </c>
      <c r="I1516" s="8">
        <f>IF(G1516="","",
IF(G1516&lt;TODAY(),
IF(O1516&gt;0,"Violated","Completed"),
IF(H1516&lt;=7,"Expiring Soon",
"Active")))</f>
        <v/>
      </c>
      <c r="J1516" s="8">
        <f>IF(C1516="","",COUNTIFS(purchase!$C:$C,$C1516,purchase!$E:$E,$E1516,purchase!$G:$G,"&gt;="&amp;$F1516,purchase!$G:$G,"&lt;="&amp;$G1516))</f>
        <v/>
      </c>
      <c r="K1516" s="9">
        <f>IF(COUNTIFS(purchase!$C:$C,$C1516,purchase!$E:$E,$E1516,purchase!$G:$G,"&gt;="&amp;$F1516,purchase!$G:$G,"&lt;="&amp;$G1516)=0,"",_xlfn.MAXIFS(purchase!$G:$G,purchase!$C:$C,$C1516,purchase!$E:$E,$E1516,purchase!$G:$G,"&gt;="&amp;$F1516,purchase!$G:$G,"&lt;="&amp;$G1516))</f>
        <v/>
      </c>
      <c r="L1516" s="4" t="n"/>
      <c r="M1516" s="4" t="n"/>
      <c r="N1516" s="10">
        <f>IF(M1516="","",SUMIFS(purchase!$N:$N,purchase!$C:$C,$C1516,purchase!$E:$E,$E1516,purchase!$G:$G,"&gt;="&amp;$F1516,purchase!$G:$G,"&lt;="&amp;$G1516))</f>
        <v/>
      </c>
      <c r="O1516" s="10">
        <f>IF(M1516="","",M1516-N1516)</f>
        <v/>
      </c>
      <c r="P1516" s="11">
        <f>IF(M1516=0,"",N1516/M1516)</f>
        <v/>
      </c>
      <c r="Q1516" s="12">
        <f>IF(OR(G1516="",O1516=""),"",
IF(AND(G1516&lt;TODAY(),O1516&gt;0),"YES","NO"))</f>
        <v/>
      </c>
      <c r="R1516" s="13" t="n"/>
      <c r="S1516" s="14" t="n"/>
      <c r="T1516" s="15">
        <f>IF(Q1516="YES", IF(R1516="Company",L1516*(1+S1516),IF(R1516="Vendor",L1516*(1-S1516),"")),"")</f>
        <v/>
      </c>
      <c r="U1516" s="15">
        <f>IF(Q1516="YES",O1516*T1516,"")</f>
        <v/>
      </c>
      <c r="V1516" s="16" t="n"/>
      <c r="W1516" s="17">
        <f>IF(Q1516="YES",G1516+V1516,"")</f>
        <v/>
      </c>
      <c r="X1516" s="18">
        <f>IF(Q1516="YES",IF(TODAY()&gt;W1516,"OVERDUE","WITHIN TIME"),"")</f>
        <v/>
      </c>
    </row>
    <row r="1517">
      <c r="A1517" s="3" t="n">
        <v>1513</v>
      </c>
      <c r="B1517" s="4" t="n"/>
      <c r="C1517" s="4" t="n"/>
      <c r="D1517" s="5">
        <f>IF(E1517="NRFC","Natural Rubber Field Coagulam","")</f>
        <v/>
      </c>
      <c r="E1517" s="4" t="n"/>
      <c r="F1517" s="6" t="n"/>
      <c r="G1517" s="6" t="n"/>
      <c r="H1517" s="7">
        <f>IF(G1517="","",G1517-TODAY())</f>
        <v/>
      </c>
      <c r="I1517" s="8">
        <f>IF(G1517="","",
IF(G1517&lt;TODAY(),
IF(O1517&gt;0,"Violated","Completed"),
IF(H1517&lt;=7,"Expiring Soon",
"Active")))</f>
        <v/>
      </c>
      <c r="J1517" s="8">
        <f>IF(C1517="","",COUNTIFS(purchase!$C:$C,$C1517,purchase!$E:$E,$E1517,purchase!$G:$G,"&gt;="&amp;$F1517,purchase!$G:$G,"&lt;="&amp;$G1517))</f>
        <v/>
      </c>
      <c r="K1517" s="9">
        <f>IF(COUNTIFS(purchase!$C:$C,$C1517,purchase!$E:$E,$E1517,purchase!$G:$G,"&gt;="&amp;$F1517,purchase!$G:$G,"&lt;="&amp;$G1517)=0,"",_xlfn.MAXIFS(purchase!$G:$G,purchase!$C:$C,$C1517,purchase!$E:$E,$E1517,purchase!$G:$G,"&gt;="&amp;$F1517,purchase!$G:$G,"&lt;="&amp;$G1517))</f>
        <v/>
      </c>
      <c r="L1517" s="4" t="n"/>
      <c r="M1517" s="4" t="n"/>
      <c r="N1517" s="10">
        <f>IF(M1517="","",SUMIFS(purchase!$N:$N,purchase!$C:$C,$C1517,purchase!$E:$E,$E1517,purchase!$G:$G,"&gt;="&amp;$F1517,purchase!$G:$G,"&lt;="&amp;$G1517))</f>
        <v/>
      </c>
      <c r="O1517" s="10">
        <f>IF(M1517="","",M1517-N1517)</f>
        <v/>
      </c>
      <c r="P1517" s="11">
        <f>IF(M1517=0,"",N1517/M1517)</f>
        <v/>
      </c>
      <c r="Q1517" s="12">
        <f>IF(OR(G1517="",O1517=""),"",
IF(AND(G1517&lt;TODAY(),O1517&gt;0),"YES","NO"))</f>
        <v/>
      </c>
      <c r="R1517" s="13" t="n"/>
      <c r="S1517" s="14" t="n"/>
      <c r="T1517" s="15">
        <f>IF(Q1517="YES", IF(R1517="Company",L1517*(1+S1517),IF(R1517="Vendor",L1517*(1-S1517),"")),"")</f>
        <v/>
      </c>
      <c r="U1517" s="15">
        <f>IF(Q1517="YES",O1517*T1517,"")</f>
        <v/>
      </c>
      <c r="V1517" s="16" t="n"/>
      <c r="W1517" s="17">
        <f>IF(Q1517="YES",G1517+V1517,"")</f>
        <v/>
      </c>
      <c r="X1517" s="18">
        <f>IF(Q1517="YES",IF(TODAY()&gt;W1517,"OVERDUE","WITHIN TIME"),"")</f>
        <v/>
      </c>
    </row>
    <row r="1518">
      <c r="A1518" s="3" t="n">
        <v>1514</v>
      </c>
      <c r="B1518" s="4" t="n"/>
      <c r="C1518" s="4" t="n"/>
      <c r="D1518" s="5">
        <f>IF(E1518="NRFC","Natural Rubber Field Coagulam","")</f>
        <v/>
      </c>
      <c r="E1518" s="4" t="n"/>
      <c r="F1518" s="6" t="n"/>
      <c r="G1518" s="6" t="n"/>
      <c r="H1518" s="7">
        <f>IF(G1518="","",G1518-TODAY())</f>
        <v/>
      </c>
      <c r="I1518" s="8">
        <f>IF(G1518="","",
IF(G1518&lt;TODAY(),
IF(O1518&gt;0,"Violated","Completed"),
IF(H1518&lt;=7,"Expiring Soon",
"Active")))</f>
        <v/>
      </c>
      <c r="J1518" s="8">
        <f>IF(C1518="","",COUNTIFS(purchase!$C:$C,$C1518,purchase!$E:$E,$E1518,purchase!$G:$G,"&gt;="&amp;$F1518,purchase!$G:$G,"&lt;="&amp;$G1518))</f>
        <v/>
      </c>
      <c r="K1518" s="9">
        <f>IF(COUNTIFS(purchase!$C:$C,$C1518,purchase!$E:$E,$E1518,purchase!$G:$G,"&gt;="&amp;$F1518,purchase!$G:$G,"&lt;="&amp;$G1518)=0,"",_xlfn.MAXIFS(purchase!$G:$G,purchase!$C:$C,$C1518,purchase!$E:$E,$E1518,purchase!$G:$G,"&gt;="&amp;$F1518,purchase!$G:$G,"&lt;="&amp;$G1518))</f>
        <v/>
      </c>
      <c r="L1518" s="4" t="n"/>
      <c r="M1518" s="4" t="n"/>
      <c r="N1518" s="10">
        <f>IF(M1518="","",SUMIFS(purchase!$N:$N,purchase!$C:$C,$C1518,purchase!$E:$E,$E1518,purchase!$G:$G,"&gt;="&amp;$F1518,purchase!$G:$G,"&lt;="&amp;$G1518))</f>
        <v/>
      </c>
      <c r="O1518" s="10">
        <f>IF(M1518="","",M1518-N1518)</f>
        <v/>
      </c>
      <c r="P1518" s="11">
        <f>IF(M1518=0,"",N1518/M1518)</f>
        <v/>
      </c>
      <c r="Q1518" s="12">
        <f>IF(OR(G1518="",O1518=""),"",
IF(AND(G1518&lt;TODAY(),O1518&gt;0),"YES","NO"))</f>
        <v/>
      </c>
      <c r="R1518" s="13" t="n"/>
      <c r="S1518" s="14" t="n"/>
      <c r="T1518" s="15">
        <f>IF(Q1518="YES", IF(R1518="Company",L1518*(1+S1518),IF(R1518="Vendor",L1518*(1-S1518),"")),"")</f>
        <v/>
      </c>
      <c r="U1518" s="15">
        <f>IF(Q1518="YES",O1518*T1518,"")</f>
        <v/>
      </c>
      <c r="V1518" s="16" t="n"/>
      <c r="W1518" s="17">
        <f>IF(Q1518="YES",G1518+V1518,"")</f>
        <v/>
      </c>
      <c r="X1518" s="18">
        <f>IF(Q1518="YES",IF(TODAY()&gt;W1518,"OVERDUE","WITHIN TIME"),"")</f>
        <v/>
      </c>
    </row>
    <row r="1519">
      <c r="A1519" s="3" t="n">
        <v>1515</v>
      </c>
      <c r="B1519" s="4" t="n"/>
      <c r="C1519" s="4" t="n"/>
      <c r="D1519" s="5">
        <f>IF(E1519="NRFC","Natural Rubber Field Coagulam","")</f>
        <v/>
      </c>
      <c r="E1519" s="4" t="n"/>
      <c r="F1519" s="6" t="n"/>
      <c r="G1519" s="6" t="n"/>
      <c r="H1519" s="7">
        <f>IF(G1519="","",G1519-TODAY())</f>
        <v/>
      </c>
      <c r="I1519" s="8">
        <f>IF(G1519="","",
IF(G1519&lt;TODAY(),
IF(O1519&gt;0,"Violated","Completed"),
IF(H1519&lt;=7,"Expiring Soon",
"Active")))</f>
        <v/>
      </c>
      <c r="J1519" s="8">
        <f>IF(C1519="","",COUNTIFS(purchase!$C:$C,$C1519,purchase!$E:$E,$E1519,purchase!$G:$G,"&gt;="&amp;$F1519,purchase!$G:$G,"&lt;="&amp;$G1519))</f>
        <v/>
      </c>
      <c r="K1519" s="9">
        <f>IF(COUNTIFS(purchase!$C:$C,$C1519,purchase!$E:$E,$E1519,purchase!$G:$G,"&gt;="&amp;$F1519,purchase!$G:$G,"&lt;="&amp;$G1519)=0,"",_xlfn.MAXIFS(purchase!$G:$G,purchase!$C:$C,$C1519,purchase!$E:$E,$E1519,purchase!$G:$G,"&gt;="&amp;$F1519,purchase!$G:$G,"&lt;="&amp;$G1519))</f>
        <v/>
      </c>
      <c r="L1519" s="4" t="n"/>
      <c r="M1519" s="4" t="n"/>
      <c r="N1519" s="10">
        <f>IF(M1519="","",SUMIFS(purchase!$N:$N,purchase!$C:$C,$C1519,purchase!$E:$E,$E1519,purchase!$G:$G,"&gt;="&amp;$F1519,purchase!$G:$G,"&lt;="&amp;$G1519))</f>
        <v/>
      </c>
      <c r="O1519" s="10">
        <f>IF(M1519="","",M1519-N1519)</f>
        <v/>
      </c>
      <c r="P1519" s="11">
        <f>IF(M1519=0,"",N1519/M1519)</f>
        <v/>
      </c>
      <c r="Q1519" s="12">
        <f>IF(OR(G1519="",O1519=""),"",
IF(AND(G1519&lt;TODAY(),O1519&gt;0),"YES","NO"))</f>
        <v/>
      </c>
      <c r="R1519" s="13" t="n"/>
      <c r="S1519" s="14" t="n"/>
      <c r="T1519" s="15">
        <f>IF(Q1519="YES", IF(R1519="Company",L1519*(1+S1519),IF(R1519="Vendor",L1519*(1-S1519),"")),"")</f>
        <v/>
      </c>
      <c r="U1519" s="15">
        <f>IF(Q1519="YES",O1519*T1519,"")</f>
        <v/>
      </c>
      <c r="V1519" s="16" t="n"/>
      <c r="W1519" s="17">
        <f>IF(Q1519="YES",G1519+V1519,"")</f>
        <v/>
      </c>
      <c r="X1519" s="18">
        <f>IF(Q1519="YES",IF(TODAY()&gt;W1519,"OVERDUE","WITHIN TIME"),"")</f>
        <v/>
      </c>
    </row>
    <row r="1520">
      <c r="A1520" s="3" t="n">
        <v>1516</v>
      </c>
      <c r="B1520" s="4" t="n"/>
      <c r="C1520" s="4" t="n"/>
      <c r="D1520" s="5">
        <f>IF(E1520="NRFC","Natural Rubber Field Coagulam","")</f>
        <v/>
      </c>
      <c r="E1520" s="4" t="n"/>
      <c r="F1520" s="6" t="n"/>
      <c r="G1520" s="6" t="n"/>
      <c r="H1520" s="7">
        <f>IF(G1520="","",G1520-TODAY())</f>
        <v/>
      </c>
      <c r="I1520" s="8">
        <f>IF(G1520="","",
IF(G1520&lt;TODAY(),
IF(O1520&gt;0,"Violated","Completed"),
IF(H1520&lt;=7,"Expiring Soon",
"Active")))</f>
        <v/>
      </c>
      <c r="J1520" s="8">
        <f>IF(C1520="","",COUNTIFS(purchase!$C:$C,$C1520,purchase!$E:$E,$E1520,purchase!$G:$G,"&gt;="&amp;$F1520,purchase!$G:$G,"&lt;="&amp;$G1520))</f>
        <v/>
      </c>
      <c r="K1520" s="9">
        <f>IF(COUNTIFS(purchase!$C:$C,$C1520,purchase!$E:$E,$E1520,purchase!$G:$G,"&gt;="&amp;$F1520,purchase!$G:$G,"&lt;="&amp;$G1520)=0,"",_xlfn.MAXIFS(purchase!$G:$G,purchase!$C:$C,$C1520,purchase!$E:$E,$E1520,purchase!$G:$G,"&gt;="&amp;$F1520,purchase!$G:$G,"&lt;="&amp;$G1520))</f>
        <v/>
      </c>
      <c r="L1520" s="4" t="n"/>
      <c r="M1520" s="4" t="n"/>
      <c r="N1520" s="10">
        <f>IF(M1520="","",SUMIFS(purchase!$N:$N,purchase!$C:$C,$C1520,purchase!$E:$E,$E1520,purchase!$G:$G,"&gt;="&amp;$F1520,purchase!$G:$G,"&lt;="&amp;$G1520))</f>
        <v/>
      </c>
      <c r="O1520" s="10">
        <f>IF(M1520="","",M1520-N1520)</f>
        <v/>
      </c>
      <c r="P1520" s="11">
        <f>IF(M1520=0,"",N1520/M1520)</f>
        <v/>
      </c>
      <c r="Q1520" s="12">
        <f>IF(OR(G1520="",O1520=""),"",
IF(AND(G1520&lt;TODAY(),O1520&gt;0),"YES","NO"))</f>
        <v/>
      </c>
      <c r="R1520" s="13" t="n"/>
      <c r="S1520" s="14" t="n"/>
      <c r="T1520" s="15">
        <f>IF(Q1520="YES", IF(R1520="Company",L1520*(1+S1520),IF(R1520="Vendor",L1520*(1-S1520),"")),"")</f>
        <v/>
      </c>
      <c r="U1520" s="15">
        <f>IF(Q1520="YES",O1520*T1520,"")</f>
        <v/>
      </c>
      <c r="V1520" s="16" t="n"/>
      <c r="W1520" s="17">
        <f>IF(Q1520="YES",G1520+V1520,"")</f>
        <v/>
      </c>
      <c r="X1520" s="18">
        <f>IF(Q1520="YES",IF(TODAY()&gt;W1520,"OVERDUE","WITHIN TIME"),"")</f>
        <v/>
      </c>
    </row>
    <row r="1521">
      <c r="A1521" s="3" t="n">
        <v>1517</v>
      </c>
      <c r="B1521" s="4" t="n"/>
      <c r="C1521" s="4" t="n"/>
      <c r="D1521" s="5">
        <f>IF(E1521="NRFC","Natural Rubber Field Coagulam","")</f>
        <v/>
      </c>
      <c r="E1521" s="4" t="n"/>
      <c r="F1521" s="6" t="n"/>
      <c r="G1521" s="6" t="n"/>
      <c r="H1521" s="7">
        <f>IF(G1521="","",G1521-TODAY())</f>
        <v/>
      </c>
      <c r="I1521" s="8">
        <f>IF(G1521="","",
IF(G1521&lt;TODAY(),
IF(O1521&gt;0,"Violated","Completed"),
IF(H1521&lt;=7,"Expiring Soon",
"Active")))</f>
        <v/>
      </c>
      <c r="J1521" s="8">
        <f>IF(C1521="","",COUNTIFS(purchase!$C:$C,$C1521,purchase!$E:$E,$E1521,purchase!$G:$G,"&gt;="&amp;$F1521,purchase!$G:$G,"&lt;="&amp;$G1521))</f>
        <v/>
      </c>
      <c r="K1521" s="9">
        <f>IF(COUNTIFS(purchase!$C:$C,$C1521,purchase!$E:$E,$E1521,purchase!$G:$G,"&gt;="&amp;$F1521,purchase!$G:$G,"&lt;="&amp;$G1521)=0,"",_xlfn.MAXIFS(purchase!$G:$G,purchase!$C:$C,$C1521,purchase!$E:$E,$E1521,purchase!$G:$G,"&gt;="&amp;$F1521,purchase!$G:$G,"&lt;="&amp;$G1521))</f>
        <v/>
      </c>
      <c r="L1521" s="4" t="n"/>
      <c r="M1521" s="4" t="n"/>
      <c r="N1521" s="10">
        <f>IF(M1521="","",SUMIFS(purchase!$N:$N,purchase!$C:$C,$C1521,purchase!$E:$E,$E1521,purchase!$G:$G,"&gt;="&amp;$F1521,purchase!$G:$G,"&lt;="&amp;$G1521))</f>
        <v/>
      </c>
      <c r="O1521" s="10">
        <f>IF(M1521="","",M1521-N1521)</f>
        <v/>
      </c>
      <c r="P1521" s="11">
        <f>IF(M1521=0,"",N1521/M1521)</f>
        <v/>
      </c>
      <c r="Q1521" s="12">
        <f>IF(OR(G1521="",O1521=""),"",
IF(AND(G1521&lt;TODAY(),O1521&gt;0),"YES","NO"))</f>
        <v/>
      </c>
      <c r="R1521" s="13" t="n"/>
      <c r="S1521" s="14" t="n"/>
      <c r="T1521" s="15">
        <f>IF(Q1521="YES", IF(R1521="Company",L1521*(1+S1521),IF(R1521="Vendor",L1521*(1-S1521),"")),"")</f>
        <v/>
      </c>
      <c r="U1521" s="15">
        <f>IF(Q1521="YES",O1521*T1521,"")</f>
        <v/>
      </c>
      <c r="V1521" s="16" t="n"/>
      <c r="W1521" s="17">
        <f>IF(Q1521="YES",G1521+V1521,"")</f>
        <v/>
      </c>
      <c r="X1521" s="18">
        <f>IF(Q1521="YES",IF(TODAY()&gt;W1521,"OVERDUE","WITHIN TIME"),"")</f>
        <v/>
      </c>
    </row>
    <row r="1522">
      <c r="A1522" s="3" t="n">
        <v>1518</v>
      </c>
      <c r="B1522" s="4" t="n"/>
      <c r="C1522" s="4" t="n"/>
      <c r="D1522" s="5">
        <f>IF(E1522="NRFC","Natural Rubber Field Coagulam","")</f>
        <v/>
      </c>
      <c r="E1522" s="4" t="n"/>
      <c r="F1522" s="6" t="n"/>
      <c r="G1522" s="6" t="n"/>
      <c r="H1522" s="7">
        <f>IF(G1522="","",G1522-TODAY())</f>
        <v/>
      </c>
      <c r="I1522" s="8">
        <f>IF(G1522="","",
IF(G1522&lt;TODAY(),
IF(O1522&gt;0,"Violated","Completed"),
IF(H1522&lt;=7,"Expiring Soon",
"Active")))</f>
        <v/>
      </c>
      <c r="J1522" s="8">
        <f>IF(C1522="","",COUNTIFS(purchase!$C:$C,$C1522,purchase!$E:$E,$E1522,purchase!$G:$G,"&gt;="&amp;$F1522,purchase!$G:$G,"&lt;="&amp;$G1522))</f>
        <v/>
      </c>
      <c r="K1522" s="9">
        <f>IF(COUNTIFS(purchase!$C:$C,$C1522,purchase!$E:$E,$E1522,purchase!$G:$G,"&gt;="&amp;$F1522,purchase!$G:$G,"&lt;="&amp;$G1522)=0,"",_xlfn.MAXIFS(purchase!$G:$G,purchase!$C:$C,$C1522,purchase!$E:$E,$E1522,purchase!$G:$G,"&gt;="&amp;$F1522,purchase!$G:$G,"&lt;="&amp;$G1522))</f>
        <v/>
      </c>
      <c r="L1522" s="4" t="n"/>
      <c r="M1522" s="4" t="n"/>
      <c r="N1522" s="10">
        <f>IF(M1522="","",SUMIFS(purchase!$N:$N,purchase!$C:$C,$C1522,purchase!$E:$E,$E1522,purchase!$G:$G,"&gt;="&amp;$F1522,purchase!$G:$G,"&lt;="&amp;$G1522))</f>
        <v/>
      </c>
      <c r="O1522" s="10">
        <f>IF(M1522="","",M1522-N1522)</f>
        <v/>
      </c>
      <c r="P1522" s="11">
        <f>IF(M1522=0,"",N1522/M1522)</f>
        <v/>
      </c>
      <c r="Q1522" s="12">
        <f>IF(OR(G1522="",O1522=""),"",
IF(AND(G1522&lt;TODAY(),O1522&gt;0),"YES","NO"))</f>
        <v/>
      </c>
      <c r="R1522" s="13" t="n"/>
      <c r="S1522" s="14" t="n"/>
      <c r="T1522" s="15">
        <f>IF(Q1522="YES", IF(R1522="Company",L1522*(1+S1522),IF(R1522="Vendor",L1522*(1-S1522),"")),"")</f>
        <v/>
      </c>
      <c r="U1522" s="15">
        <f>IF(Q1522="YES",O1522*T1522,"")</f>
        <v/>
      </c>
      <c r="V1522" s="16" t="n"/>
      <c r="W1522" s="17">
        <f>IF(Q1522="YES",G1522+V1522,"")</f>
        <v/>
      </c>
      <c r="X1522" s="18">
        <f>IF(Q1522="YES",IF(TODAY()&gt;W1522,"OVERDUE","WITHIN TIME"),"")</f>
        <v/>
      </c>
    </row>
    <row r="1523">
      <c r="A1523" s="3" t="n">
        <v>1519</v>
      </c>
      <c r="B1523" s="4" t="n"/>
      <c r="C1523" s="4" t="n"/>
      <c r="D1523" s="5">
        <f>IF(E1523="NRFC","Natural Rubber Field Coagulam","")</f>
        <v/>
      </c>
      <c r="E1523" s="4" t="n"/>
      <c r="F1523" s="6" t="n"/>
      <c r="G1523" s="6" t="n"/>
      <c r="H1523" s="7">
        <f>IF(G1523="","",G1523-TODAY())</f>
        <v/>
      </c>
      <c r="I1523" s="8">
        <f>IF(G1523="","",
IF(G1523&lt;TODAY(),
IF(O1523&gt;0,"Violated","Completed"),
IF(H1523&lt;=7,"Expiring Soon",
"Active")))</f>
        <v/>
      </c>
      <c r="J1523" s="8">
        <f>IF(C1523="","",COUNTIFS(purchase!$C:$C,$C1523,purchase!$E:$E,$E1523,purchase!$G:$G,"&gt;="&amp;$F1523,purchase!$G:$G,"&lt;="&amp;$G1523))</f>
        <v/>
      </c>
      <c r="K1523" s="9">
        <f>IF(COUNTIFS(purchase!$C:$C,$C1523,purchase!$E:$E,$E1523,purchase!$G:$G,"&gt;="&amp;$F1523,purchase!$G:$G,"&lt;="&amp;$G1523)=0,"",_xlfn.MAXIFS(purchase!$G:$G,purchase!$C:$C,$C1523,purchase!$E:$E,$E1523,purchase!$G:$G,"&gt;="&amp;$F1523,purchase!$G:$G,"&lt;="&amp;$G1523))</f>
        <v/>
      </c>
      <c r="L1523" s="4" t="n"/>
      <c r="M1523" s="4" t="n"/>
      <c r="N1523" s="10">
        <f>IF(M1523="","",SUMIFS(purchase!$N:$N,purchase!$C:$C,$C1523,purchase!$E:$E,$E1523,purchase!$G:$G,"&gt;="&amp;$F1523,purchase!$G:$G,"&lt;="&amp;$G1523))</f>
        <v/>
      </c>
      <c r="O1523" s="10">
        <f>IF(M1523="","",M1523-N1523)</f>
        <v/>
      </c>
      <c r="P1523" s="11">
        <f>IF(M1523=0,"",N1523/M1523)</f>
        <v/>
      </c>
      <c r="Q1523" s="12">
        <f>IF(OR(G1523="",O1523=""),"",
IF(AND(G1523&lt;TODAY(),O1523&gt;0),"YES","NO"))</f>
        <v/>
      </c>
      <c r="R1523" s="13" t="n"/>
      <c r="S1523" s="14" t="n"/>
      <c r="T1523" s="15">
        <f>IF(Q1523="YES", IF(R1523="Company",L1523*(1+S1523),IF(R1523="Vendor",L1523*(1-S1523),"")),"")</f>
        <v/>
      </c>
      <c r="U1523" s="15">
        <f>IF(Q1523="YES",O1523*T1523,"")</f>
        <v/>
      </c>
      <c r="V1523" s="16" t="n"/>
      <c r="W1523" s="17">
        <f>IF(Q1523="YES",G1523+V1523,"")</f>
        <v/>
      </c>
      <c r="X1523" s="18">
        <f>IF(Q1523="YES",IF(TODAY()&gt;W1523,"OVERDUE","WITHIN TIME"),"")</f>
        <v/>
      </c>
    </row>
    <row r="1524">
      <c r="A1524" s="3" t="n">
        <v>1520</v>
      </c>
      <c r="B1524" s="4" t="n"/>
      <c r="C1524" s="4" t="n"/>
      <c r="D1524" s="5">
        <f>IF(E1524="NRFC","Natural Rubber Field Coagulam","")</f>
        <v/>
      </c>
      <c r="E1524" s="4" t="n"/>
      <c r="F1524" s="6" t="n"/>
      <c r="G1524" s="6" t="n"/>
      <c r="H1524" s="7">
        <f>IF(G1524="","",G1524-TODAY())</f>
        <v/>
      </c>
      <c r="I1524" s="8">
        <f>IF(G1524="","",
IF(G1524&lt;TODAY(),
IF(O1524&gt;0,"Violated","Completed"),
IF(H1524&lt;=7,"Expiring Soon",
"Active")))</f>
        <v/>
      </c>
      <c r="J1524" s="8">
        <f>IF(C1524="","",COUNTIFS(purchase!$C:$C,$C1524,purchase!$E:$E,$E1524,purchase!$G:$G,"&gt;="&amp;$F1524,purchase!$G:$G,"&lt;="&amp;$G1524))</f>
        <v/>
      </c>
      <c r="K1524" s="9">
        <f>IF(COUNTIFS(purchase!$C:$C,$C1524,purchase!$E:$E,$E1524,purchase!$G:$G,"&gt;="&amp;$F1524,purchase!$G:$G,"&lt;="&amp;$G1524)=0,"",_xlfn.MAXIFS(purchase!$G:$G,purchase!$C:$C,$C1524,purchase!$E:$E,$E1524,purchase!$G:$G,"&gt;="&amp;$F1524,purchase!$G:$G,"&lt;="&amp;$G1524))</f>
        <v/>
      </c>
      <c r="L1524" s="4" t="n"/>
      <c r="M1524" s="4" t="n"/>
      <c r="N1524" s="10">
        <f>IF(M1524="","",SUMIFS(purchase!$N:$N,purchase!$C:$C,$C1524,purchase!$E:$E,$E1524,purchase!$G:$G,"&gt;="&amp;$F1524,purchase!$G:$G,"&lt;="&amp;$G1524))</f>
        <v/>
      </c>
      <c r="O1524" s="10">
        <f>IF(M1524="","",M1524-N1524)</f>
        <v/>
      </c>
      <c r="P1524" s="11">
        <f>IF(M1524=0,"",N1524/M1524)</f>
        <v/>
      </c>
      <c r="Q1524" s="12">
        <f>IF(OR(G1524="",O1524=""),"",
IF(AND(G1524&lt;TODAY(),O1524&gt;0),"YES","NO"))</f>
        <v/>
      </c>
      <c r="R1524" s="13" t="n"/>
      <c r="S1524" s="14" t="n"/>
      <c r="T1524" s="15">
        <f>IF(Q1524="YES", IF(R1524="Company",L1524*(1+S1524),IF(R1524="Vendor",L1524*(1-S1524),"")),"")</f>
        <v/>
      </c>
      <c r="U1524" s="15">
        <f>IF(Q1524="YES",O1524*T1524,"")</f>
        <v/>
      </c>
      <c r="V1524" s="16" t="n"/>
      <c r="W1524" s="17">
        <f>IF(Q1524="YES",G1524+V1524,"")</f>
        <v/>
      </c>
      <c r="X1524" s="18">
        <f>IF(Q1524="YES",IF(TODAY()&gt;W1524,"OVERDUE","WITHIN TIME"),"")</f>
        <v/>
      </c>
    </row>
    <row r="1525">
      <c r="A1525" s="3" t="n">
        <v>1521</v>
      </c>
      <c r="B1525" s="4" t="n"/>
      <c r="C1525" s="4" t="n"/>
      <c r="D1525" s="5">
        <f>IF(E1525="NRFC","Natural Rubber Field Coagulam","")</f>
        <v/>
      </c>
      <c r="E1525" s="4" t="n"/>
      <c r="F1525" s="6" t="n"/>
      <c r="G1525" s="6" t="n"/>
      <c r="H1525" s="7">
        <f>IF(G1525="","",G1525-TODAY())</f>
        <v/>
      </c>
      <c r="I1525" s="8">
        <f>IF(G1525="","",
IF(G1525&lt;TODAY(),
IF(O1525&gt;0,"Violated","Completed"),
IF(H1525&lt;=7,"Expiring Soon",
"Active")))</f>
        <v/>
      </c>
      <c r="J1525" s="8">
        <f>IF(C1525="","",COUNTIFS(purchase!$C:$C,$C1525,purchase!$E:$E,$E1525,purchase!$G:$G,"&gt;="&amp;$F1525,purchase!$G:$G,"&lt;="&amp;$G1525))</f>
        <v/>
      </c>
      <c r="K1525" s="9">
        <f>IF(COUNTIFS(purchase!$C:$C,$C1525,purchase!$E:$E,$E1525,purchase!$G:$G,"&gt;="&amp;$F1525,purchase!$G:$G,"&lt;="&amp;$G1525)=0,"",_xlfn.MAXIFS(purchase!$G:$G,purchase!$C:$C,$C1525,purchase!$E:$E,$E1525,purchase!$G:$G,"&gt;="&amp;$F1525,purchase!$G:$G,"&lt;="&amp;$G1525))</f>
        <v/>
      </c>
      <c r="L1525" s="4" t="n"/>
      <c r="M1525" s="4" t="n"/>
      <c r="N1525" s="10">
        <f>IF(M1525="","",SUMIFS(purchase!$N:$N,purchase!$C:$C,$C1525,purchase!$E:$E,$E1525,purchase!$G:$G,"&gt;="&amp;$F1525,purchase!$G:$G,"&lt;="&amp;$G1525))</f>
        <v/>
      </c>
      <c r="O1525" s="10">
        <f>IF(M1525="","",M1525-N1525)</f>
        <v/>
      </c>
      <c r="P1525" s="11">
        <f>IF(M1525=0,"",N1525/M1525)</f>
        <v/>
      </c>
      <c r="Q1525" s="12">
        <f>IF(OR(G1525="",O1525=""),"",
IF(AND(G1525&lt;TODAY(),O1525&gt;0),"YES","NO"))</f>
        <v/>
      </c>
      <c r="R1525" s="13" t="n"/>
      <c r="S1525" s="14" t="n"/>
      <c r="T1525" s="15">
        <f>IF(Q1525="YES", IF(R1525="Company",L1525*(1+S1525),IF(R1525="Vendor",L1525*(1-S1525),"")),"")</f>
        <v/>
      </c>
      <c r="U1525" s="15">
        <f>IF(Q1525="YES",O1525*T1525,"")</f>
        <v/>
      </c>
      <c r="V1525" s="16" t="n"/>
      <c r="W1525" s="17">
        <f>IF(Q1525="YES",G1525+V1525,"")</f>
        <v/>
      </c>
      <c r="X1525" s="18">
        <f>IF(Q1525="YES",IF(TODAY()&gt;W1525,"OVERDUE","WITHIN TIME"),"")</f>
        <v/>
      </c>
    </row>
    <row r="1526">
      <c r="A1526" s="3" t="n">
        <v>1522</v>
      </c>
      <c r="B1526" s="4" t="n"/>
      <c r="C1526" s="4" t="n"/>
      <c r="D1526" s="5">
        <f>IF(E1526="NRFC","Natural Rubber Field Coagulam","")</f>
        <v/>
      </c>
      <c r="E1526" s="4" t="n"/>
      <c r="F1526" s="6" t="n"/>
      <c r="G1526" s="6" t="n"/>
      <c r="H1526" s="7">
        <f>IF(G1526="","",G1526-TODAY())</f>
        <v/>
      </c>
      <c r="I1526" s="8">
        <f>IF(G1526="","",
IF(G1526&lt;TODAY(),
IF(O1526&gt;0,"Violated","Completed"),
IF(H1526&lt;=7,"Expiring Soon",
"Active")))</f>
        <v/>
      </c>
      <c r="J1526" s="8">
        <f>IF(C1526="","",COUNTIFS(purchase!$C:$C,$C1526,purchase!$E:$E,$E1526,purchase!$G:$G,"&gt;="&amp;$F1526,purchase!$G:$G,"&lt;="&amp;$G1526))</f>
        <v/>
      </c>
      <c r="K1526" s="9">
        <f>IF(COUNTIFS(purchase!$C:$C,$C1526,purchase!$E:$E,$E1526,purchase!$G:$G,"&gt;="&amp;$F1526,purchase!$G:$G,"&lt;="&amp;$G1526)=0,"",_xlfn.MAXIFS(purchase!$G:$G,purchase!$C:$C,$C1526,purchase!$E:$E,$E1526,purchase!$G:$G,"&gt;="&amp;$F1526,purchase!$G:$G,"&lt;="&amp;$G1526))</f>
        <v/>
      </c>
      <c r="L1526" s="4" t="n"/>
      <c r="M1526" s="4" t="n"/>
      <c r="N1526" s="10">
        <f>IF(M1526="","",SUMIFS(purchase!$N:$N,purchase!$C:$C,$C1526,purchase!$E:$E,$E1526,purchase!$G:$G,"&gt;="&amp;$F1526,purchase!$G:$G,"&lt;="&amp;$G1526))</f>
        <v/>
      </c>
      <c r="O1526" s="10">
        <f>IF(M1526="","",M1526-N1526)</f>
        <v/>
      </c>
      <c r="P1526" s="11">
        <f>IF(M1526=0,"",N1526/M1526)</f>
        <v/>
      </c>
      <c r="Q1526" s="12">
        <f>IF(OR(G1526="",O1526=""),"",
IF(AND(G1526&lt;TODAY(),O1526&gt;0),"YES","NO"))</f>
        <v/>
      </c>
      <c r="R1526" s="13" t="n"/>
      <c r="S1526" s="14" t="n"/>
      <c r="T1526" s="15">
        <f>IF(Q1526="YES", IF(R1526="Company",L1526*(1+S1526),IF(R1526="Vendor",L1526*(1-S1526),"")),"")</f>
        <v/>
      </c>
      <c r="U1526" s="15">
        <f>IF(Q1526="YES",O1526*T1526,"")</f>
        <v/>
      </c>
      <c r="V1526" s="16" t="n"/>
      <c r="W1526" s="17">
        <f>IF(Q1526="YES",G1526+V1526,"")</f>
        <v/>
      </c>
      <c r="X1526" s="18">
        <f>IF(Q1526="YES",IF(TODAY()&gt;W1526,"OVERDUE","WITHIN TIME"),"")</f>
        <v/>
      </c>
    </row>
    <row r="1527">
      <c r="A1527" s="3" t="n">
        <v>1523</v>
      </c>
      <c r="B1527" s="4" t="n"/>
      <c r="C1527" s="4" t="n"/>
      <c r="D1527" s="5">
        <f>IF(E1527="NRFC","Natural Rubber Field Coagulam","")</f>
        <v/>
      </c>
      <c r="E1527" s="4" t="n"/>
      <c r="F1527" s="6" t="n"/>
      <c r="G1527" s="6" t="n"/>
      <c r="H1527" s="7">
        <f>IF(G1527="","",G1527-TODAY())</f>
        <v/>
      </c>
      <c r="I1527" s="8">
        <f>IF(G1527="","",
IF(G1527&lt;TODAY(),
IF(O1527&gt;0,"Violated","Completed"),
IF(H1527&lt;=7,"Expiring Soon",
"Active")))</f>
        <v/>
      </c>
      <c r="J1527" s="8">
        <f>IF(C1527="","",COUNTIFS(purchase!$C:$C,$C1527,purchase!$E:$E,$E1527,purchase!$G:$G,"&gt;="&amp;$F1527,purchase!$G:$G,"&lt;="&amp;$G1527))</f>
        <v/>
      </c>
      <c r="K1527" s="9">
        <f>IF(COUNTIFS(purchase!$C:$C,$C1527,purchase!$E:$E,$E1527,purchase!$G:$G,"&gt;="&amp;$F1527,purchase!$G:$G,"&lt;="&amp;$G1527)=0,"",_xlfn.MAXIFS(purchase!$G:$G,purchase!$C:$C,$C1527,purchase!$E:$E,$E1527,purchase!$G:$G,"&gt;="&amp;$F1527,purchase!$G:$G,"&lt;="&amp;$G1527))</f>
        <v/>
      </c>
      <c r="L1527" s="4" t="n"/>
      <c r="M1527" s="4" t="n"/>
      <c r="N1527" s="10">
        <f>IF(M1527="","",SUMIFS(purchase!$N:$N,purchase!$C:$C,$C1527,purchase!$E:$E,$E1527,purchase!$G:$G,"&gt;="&amp;$F1527,purchase!$G:$G,"&lt;="&amp;$G1527))</f>
        <v/>
      </c>
      <c r="O1527" s="10">
        <f>IF(M1527="","",M1527-N1527)</f>
        <v/>
      </c>
      <c r="P1527" s="11">
        <f>IF(M1527=0,"",N1527/M1527)</f>
        <v/>
      </c>
      <c r="Q1527" s="12">
        <f>IF(OR(G1527="",O1527=""),"",
IF(AND(G1527&lt;TODAY(),O1527&gt;0),"YES","NO"))</f>
        <v/>
      </c>
      <c r="R1527" s="13" t="n"/>
      <c r="S1527" s="14" t="n"/>
      <c r="T1527" s="15">
        <f>IF(Q1527="YES", IF(R1527="Company",L1527*(1+S1527),IF(R1527="Vendor",L1527*(1-S1527),"")),"")</f>
        <v/>
      </c>
      <c r="U1527" s="15">
        <f>IF(Q1527="YES",O1527*T1527,"")</f>
        <v/>
      </c>
      <c r="V1527" s="16" t="n"/>
      <c r="W1527" s="17">
        <f>IF(Q1527="YES",G1527+V1527,"")</f>
        <v/>
      </c>
      <c r="X1527" s="18">
        <f>IF(Q1527="YES",IF(TODAY()&gt;W1527,"OVERDUE","WITHIN TIME"),"")</f>
        <v/>
      </c>
    </row>
    <row r="1528">
      <c r="A1528" s="3" t="n">
        <v>1524</v>
      </c>
      <c r="B1528" s="4" t="n"/>
      <c r="C1528" s="4" t="n"/>
      <c r="D1528" s="5">
        <f>IF(E1528="NRFC","Natural Rubber Field Coagulam","")</f>
        <v/>
      </c>
      <c r="E1528" s="4" t="n"/>
      <c r="F1528" s="6" t="n"/>
      <c r="G1528" s="6" t="n"/>
      <c r="H1528" s="7">
        <f>IF(G1528="","",G1528-TODAY())</f>
        <v/>
      </c>
      <c r="I1528" s="8">
        <f>IF(G1528="","",
IF(G1528&lt;TODAY(),
IF(O1528&gt;0,"Violated","Completed"),
IF(H1528&lt;=7,"Expiring Soon",
"Active")))</f>
        <v/>
      </c>
      <c r="J1528" s="8">
        <f>IF(C1528="","",COUNTIFS(purchase!$C:$C,$C1528,purchase!$E:$E,$E1528,purchase!$G:$G,"&gt;="&amp;$F1528,purchase!$G:$G,"&lt;="&amp;$G1528))</f>
        <v/>
      </c>
      <c r="K1528" s="9">
        <f>IF(COUNTIFS(purchase!$C:$C,$C1528,purchase!$E:$E,$E1528,purchase!$G:$G,"&gt;="&amp;$F1528,purchase!$G:$G,"&lt;="&amp;$G1528)=0,"",_xlfn.MAXIFS(purchase!$G:$G,purchase!$C:$C,$C1528,purchase!$E:$E,$E1528,purchase!$G:$G,"&gt;="&amp;$F1528,purchase!$G:$G,"&lt;="&amp;$G1528))</f>
        <v/>
      </c>
      <c r="L1528" s="4" t="n"/>
      <c r="M1528" s="4" t="n"/>
      <c r="N1528" s="10">
        <f>IF(M1528="","",SUMIFS(purchase!$N:$N,purchase!$C:$C,$C1528,purchase!$E:$E,$E1528,purchase!$G:$G,"&gt;="&amp;$F1528,purchase!$G:$G,"&lt;="&amp;$G1528))</f>
        <v/>
      </c>
      <c r="O1528" s="10">
        <f>IF(M1528="","",M1528-N1528)</f>
        <v/>
      </c>
      <c r="P1528" s="11">
        <f>IF(M1528=0,"",N1528/M1528)</f>
        <v/>
      </c>
      <c r="Q1528" s="12">
        <f>IF(OR(G1528="",O1528=""),"",
IF(AND(G1528&lt;TODAY(),O1528&gt;0),"YES","NO"))</f>
        <v/>
      </c>
      <c r="R1528" s="13" t="n"/>
      <c r="S1528" s="14" t="n"/>
      <c r="T1528" s="15">
        <f>IF(Q1528="YES", IF(R1528="Company",L1528*(1+S1528),IF(R1528="Vendor",L1528*(1-S1528),"")),"")</f>
        <v/>
      </c>
      <c r="U1528" s="15">
        <f>IF(Q1528="YES",O1528*T1528,"")</f>
        <v/>
      </c>
      <c r="V1528" s="16" t="n"/>
      <c r="W1528" s="17">
        <f>IF(Q1528="YES",G1528+V1528,"")</f>
        <v/>
      </c>
      <c r="X1528" s="18">
        <f>IF(Q1528="YES",IF(TODAY()&gt;W1528,"OVERDUE","WITHIN TIME"),"")</f>
        <v/>
      </c>
    </row>
    <row r="1529">
      <c r="A1529" s="3" t="n">
        <v>1525</v>
      </c>
      <c r="B1529" s="4" t="n"/>
      <c r="C1529" s="4" t="n"/>
      <c r="D1529" s="5">
        <f>IF(E1529="NRFC","Natural Rubber Field Coagulam","")</f>
        <v/>
      </c>
      <c r="E1529" s="4" t="n"/>
      <c r="F1529" s="6" t="n"/>
      <c r="G1529" s="6" t="n"/>
      <c r="H1529" s="7">
        <f>IF(G1529="","",G1529-TODAY())</f>
        <v/>
      </c>
      <c r="I1529" s="8">
        <f>IF(G1529="","",
IF(G1529&lt;TODAY(),
IF(O1529&gt;0,"Violated","Completed"),
IF(H1529&lt;=7,"Expiring Soon",
"Active")))</f>
        <v/>
      </c>
      <c r="J1529" s="8">
        <f>IF(C1529="","",COUNTIFS(purchase!$C:$C,$C1529,purchase!$E:$E,$E1529,purchase!$G:$G,"&gt;="&amp;$F1529,purchase!$G:$G,"&lt;="&amp;$G1529))</f>
        <v/>
      </c>
      <c r="K1529" s="9">
        <f>IF(COUNTIFS(purchase!$C:$C,$C1529,purchase!$E:$E,$E1529,purchase!$G:$G,"&gt;="&amp;$F1529,purchase!$G:$G,"&lt;="&amp;$G1529)=0,"",_xlfn.MAXIFS(purchase!$G:$G,purchase!$C:$C,$C1529,purchase!$E:$E,$E1529,purchase!$G:$G,"&gt;="&amp;$F1529,purchase!$G:$G,"&lt;="&amp;$G1529))</f>
        <v/>
      </c>
      <c r="L1529" s="4" t="n"/>
      <c r="M1529" s="4" t="n"/>
      <c r="N1529" s="10">
        <f>IF(M1529="","",SUMIFS(purchase!$N:$N,purchase!$C:$C,$C1529,purchase!$E:$E,$E1529,purchase!$G:$G,"&gt;="&amp;$F1529,purchase!$G:$G,"&lt;="&amp;$G1529))</f>
        <v/>
      </c>
      <c r="O1529" s="10">
        <f>IF(M1529="","",M1529-N1529)</f>
        <v/>
      </c>
      <c r="P1529" s="11">
        <f>IF(M1529=0,"",N1529/M1529)</f>
        <v/>
      </c>
      <c r="Q1529" s="12">
        <f>IF(OR(G1529="",O1529=""),"",
IF(AND(G1529&lt;TODAY(),O1529&gt;0),"YES","NO"))</f>
        <v/>
      </c>
      <c r="R1529" s="13" t="n"/>
      <c r="S1529" s="14" t="n"/>
      <c r="T1529" s="15">
        <f>IF(Q1529="YES", IF(R1529="Company",L1529*(1+S1529),IF(R1529="Vendor",L1529*(1-S1529),"")),"")</f>
        <v/>
      </c>
      <c r="U1529" s="15">
        <f>IF(Q1529="YES",O1529*T1529,"")</f>
        <v/>
      </c>
      <c r="V1529" s="16" t="n"/>
      <c r="W1529" s="17">
        <f>IF(Q1529="YES",G1529+V1529,"")</f>
        <v/>
      </c>
      <c r="X1529" s="18">
        <f>IF(Q1529="YES",IF(TODAY()&gt;W1529,"OVERDUE","WITHIN TIME"),"")</f>
        <v/>
      </c>
    </row>
    <row r="1530">
      <c r="A1530" s="3" t="n">
        <v>1526</v>
      </c>
      <c r="B1530" s="4" t="n"/>
      <c r="C1530" s="4" t="n"/>
      <c r="D1530" s="5">
        <f>IF(E1530="NRFC","Natural Rubber Field Coagulam","")</f>
        <v/>
      </c>
      <c r="E1530" s="4" t="n"/>
      <c r="F1530" s="6" t="n"/>
      <c r="G1530" s="6" t="n"/>
      <c r="H1530" s="7">
        <f>IF(G1530="","",G1530-TODAY())</f>
        <v/>
      </c>
      <c r="I1530" s="8">
        <f>IF(G1530="","",
IF(G1530&lt;TODAY(),
IF(O1530&gt;0,"Violated","Completed"),
IF(H1530&lt;=7,"Expiring Soon",
"Active")))</f>
        <v/>
      </c>
      <c r="J1530" s="8">
        <f>IF(C1530="","",COUNTIFS(purchase!$C:$C,$C1530,purchase!$E:$E,$E1530,purchase!$G:$G,"&gt;="&amp;$F1530,purchase!$G:$G,"&lt;="&amp;$G1530))</f>
        <v/>
      </c>
      <c r="K1530" s="9">
        <f>IF(COUNTIFS(purchase!$C:$C,$C1530,purchase!$E:$E,$E1530,purchase!$G:$G,"&gt;="&amp;$F1530,purchase!$G:$G,"&lt;="&amp;$G1530)=0,"",_xlfn.MAXIFS(purchase!$G:$G,purchase!$C:$C,$C1530,purchase!$E:$E,$E1530,purchase!$G:$G,"&gt;="&amp;$F1530,purchase!$G:$G,"&lt;="&amp;$G1530))</f>
        <v/>
      </c>
      <c r="L1530" s="4" t="n"/>
      <c r="M1530" s="4" t="n"/>
      <c r="N1530" s="10">
        <f>IF(M1530="","",SUMIFS(purchase!$N:$N,purchase!$C:$C,$C1530,purchase!$E:$E,$E1530,purchase!$G:$G,"&gt;="&amp;$F1530,purchase!$G:$G,"&lt;="&amp;$G1530))</f>
        <v/>
      </c>
      <c r="O1530" s="10">
        <f>IF(M1530="","",M1530-N1530)</f>
        <v/>
      </c>
      <c r="P1530" s="11">
        <f>IF(M1530=0,"",N1530/M1530)</f>
        <v/>
      </c>
      <c r="Q1530" s="12">
        <f>IF(OR(G1530="",O1530=""),"",
IF(AND(G1530&lt;TODAY(),O1530&gt;0),"YES","NO"))</f>
        <v/>
      </c>
      <c r="R1530" s="13" t="n"/>
      <c r="S1530" s="14" t="n"/>
      <c r="T1530" s="15">
        <f>IF(Q1530="YES", IF(R1530="Company",L1530*(1+S1530),IF(R1530="Vendor",L1530*(1-S1530),"")),"")</f>
        <v/>
      </c>
      <c r="U1530" s="15">
        <f>IF(Q1530="YES",O1530*T1530,"")</f>
        <v/>
      </c>
      <c r="V1530" s="16" t="n"/>
      <c r="W1530" s="17">
        <f>IF(Q1530="YES",G1530+V1530,"")</f>
        <v/>
      </c>
      <c r="X1530" s="18">
        <f>IF(Q1530="YES",IF(TODAY()&gt;W1530,"OVERDUE","WITHIN TIME"),"")</f>
        <v/>
      </c>
    </row>
    <row r="1531">
      <c r="A1531" s="3" t="n">
        <v>1527</v>
      </c>
      <c r="B1531" s="4" t="n"/>
      <c r="C1531" s="4" t="n"/>
      <c r="D1531" s="5">
        <f>IF(E1531="NRFC","Natural Rubber Field Coagulam","")</f>
        <v/>
      </c>
      <c r="E1531" s="4" t="n"/>
      <c r="F1531" s="6" t="n"/>
      <c r="G1531" s="6" t="n"/>
      <c r="H1531" s="7">
        <f>IF(G1531="","",G1531-TODAY())</f>
        <v/>
      </c>
      <c r="I1531" s="8">
        <f>IF(G1531="","",
IF(G1531&lt;TODAY(),
IF(O1531&gt;0,"Violated","Completed"),
IF(H1531&lt;=7,"Expiring Soon",
"Active")))</f>
        <v/>
      </c>
      <c r="J1531" s="8">
        <f>IF(C1531="","",COUNTIFS(purchase!$C:$C,$C1531,purchase!$E:$E,$E1531,purchase!$G:$G,"&gt;="&amp;$F1531,purchase!$G:$G,"&lt;="&amp;$G1531))</f>
        <v/>
      </c>
      <c r="K1531" s="9">
        <f>IF(COUNTIFS(purchase!$C:$C,$C1531,purchase!$E:$E,$E1531,purchase!$G:$G,"&gt;="&amp;$F1531,purchase!$G:$G,"&lt;="&amp;$G1531)=0,"",_xlfn.MAXIFS(purchase!$G:$G,purchase!$C:$C,$C1531,purchase!$E:$E,$E1531,purchase!$G:$G,"&gt;="&amp;$F1531,purchase!$G:$G,"&lt;="&amp;$G1531))</f>
        <v/>
      </c>
      <c r="L1531" s="4" t="n"/>
      <c r="M1531" s="4" t="n"/>
      <c r="N1531" s="10">
        <f>IF(M1531="","",SUMIFS(purchase!$N:$N,purchase!$C:$C,$C1531,purchase!$E:$E,$E1531,purchase!$G:$G,"&gt;="&amp;$F1531,purchase!$G:$G,"&lt;="&amp;$G1531))</f>
        <v/>
      </c>
      <c r="O1531" s="10">
        <f>IF(M1531="","",M1531-N1531)</f>
        <v/>
      </c>
      <c r="P1531" s="11">
        <f>IF(M1531=0,"",N1531/M1531)</f>
        <v/>
      </c>
      <c r="Q1531" s="12">
        <f>IF(OR(G1531="",O1531=""),"",
IF(AND(G1531&lt;TODAY(),O1531&gt;0),"YES","NO"))</f>
        <v/>
      </c>
      <c r="R1531" s="13" t="n"/>
      <c r="S1531" s="14" t="n"/>
      <c r="T1531" s="15">
        <f>IF(Q1531="YES", IF(R1531="Company",L1531*(1+S1531),IF(R1531="Vendor",L1531*(1-S1531),"")),"")</f>
        <v/>
      </c>
      <c r="U1531" s="15">
        <f>IF(Q1531="YES",O1531*T1531,"")</f>
        <v/>
      </c>
      <c r="V1531" s="16" t="n"/>
      <c r="W1531" s="17">
        <f>IF(Q1531="YES",G1531+V1531,"")</f>
        <v/>
      </c>
      <c r="X1531" s="18">
        <f>IF(Q1531="YES",IF(TODAY()&gt;W1531,"OVERDUE","WITHIN TIME"),"")</f>
        <v/>
      </c>
    </row>
    <row r="1532">
      <c r="A1532" s="3" t="n">
        <v>1528</v>
      </c>
      <c r="B1532" s="4" t="n"/>
      <c r="C1532" s="4" t="n"/>
      <c r="D1532" s="5">
        <f>IF(E1532="NRFC","Natural Rubber Field Coagulam","")</f>
        <v/>
      </c>
      <c r="E1532" s="4" t="n"/>
      <c r="F1532" s="6" t="n"/>
      <c r="G1532" s="6" t="n"/>
      <c r="H1532" s="7">
        <f>IF(G1532="","",G1532-TODAY())</f>
        <v/>
      </c>
      <c r="I1532" s="8">
        <f>IF(G1532="","",
IF(G1532&lt;TODAY(),
IF(O1532&gt;0,"Violated","Completed"),
IF(H1532&lt;=7,"Expiring Soon",
"Active")))</f>
        <v/>
      </c>
      <c r="J1532" s="8">
        <f>IF(C1532="","",COUNTIFS(purchase!$C:$C,$C1532,purchase!$E:$E,$E1532,purchase!$G:$G,"&gt;="&amp;$F1532,purchase!$G:$G,"&lt;="&amp;$G1532))</f>
        <v/>
      </c>
      <c r="K1532" s="9">
        <f>IF(COUNTIFS(purchase!$C:$C,$C1532,purchase!$E:$E,$E1532,purchase!$G:$G,"&gt;="&amp;$F1532,purchase!$G:$G,"&lt;="&amp;$G1532)=0,"",_xlfn.MAXIFS(purchase!$G:$G,purchase!$C:$C,$C1532,purchase!$E:$E,$E1532,purchase!$G:$G,"&gt;="&amp;$F1532,purchase!$G:$G,"&lt;="&amp;$G1532))</f>
        <v/>
      </c>
      <c r="L1532" s="4" t="n"/>
      <c r="M1532" s="4" t="n"/>
      <c r="N1532" s="10">
        <f>IF(M1532="","",SUMIFS(purchase!$N:$N,purchase!$C:$C,$C1532,purchase!$E:$E,$E1532,purchase!$G:$G,"&gt;="&amp;$F1532,purchase!$G:$G,"&lt;="&amp;$G1532))</f>
        <v/>
      </c>
      <c r="O1532" s="10">
        <f>IF(M1532="","",M1532-N1532)</f>
        <v/>
      </c>
      <c r="P1532" s="11">
        <f>IF(M1532=0,"",N1532/M1532)</f>
        <v/>
      </c>
      <c r="Q1532" s="12">
        <f>IF(OR(G1532="",O1532=""),"",
IF(AND(G1532&lt;TODAY(),O1532&gt;0),"YES","NO"))</f>
        <v/>
      </c>
      <c r="R1532" s="13" t="n"/>
      <c r="S1532" s="14" t="n"/>
      <c r="T1532" s="15">
        <f>IF(Q1532="YES", IF(R1532="Company",L1532*(1+S1532),IF(R1532="Vendor",L1532*(1-S1532),"")),"")</f>
        <v/>
      </c>
      <c r="U1532" s="15">
        <f>IF(Q1532="YES",O1532*T1532,"")</f>
        <v/>
      </c>
      <c r="V1532" s="16" t="n"/>
      <c r="W1532" s="17">
        <f>IF(Q1532="YES",G1532+V1532,"")</f>
        <v/>
      </c>
      <c r="X1532" s="18">
        <f>IF(Q1532="YES",IF(TODAY()&gt;W1532,"OVERDUE","WITHIN TIME"),"")</f>
        <v/>
      </c>
    </row>
    <row r="1533">
      <c r="A1533" s="3" t="n">
        <v>1529</v>
      </c>
      <c r="B1533" s="4" t="n"/>
      <c r="C1533" s="4" t="n"/>
      <c r="D1533" s="5">
        <f>IF(E1533="NRFC","Natural Rubber Field Coagulam","")</f>
        <v/>
      </c>
      <c r="E1533" s="4" t="n"/>
      <c r="F1533" s="6" t="n"/>
      <c r="G1533" s="6" t="n"/>
      <c r="H1533" s="7">
        <f>IF(G1533="","",G1533-TODAY())</f>
        <v/>
      </c>
      <c r="I1533" s="8">
        <f>IF(G1533="","",
IF(G1533&lt;TODAY(),
IF(O1533&gt;0,"Violated","Completed"),
IF(H1533&lt;=7,"Expiring Soon",
"Active")))</f>
        <v/>
      </c>
      <c r="J1533" s="8">
        <f>IF(C1533="","",COUNTIFS(purchase!$C:$C,$C1533,purchase!$E:$E,$E1533,purchase!$G:$G,"&gt;="&amp;$F1533,purchase!$G:$G,"&lt;="&amp;$G1533))</f>
        <v/>
      </c>
      <c r="K1533" s="9">
        <f>IF(COUNTIFS(purchase!$C:$C,$C1533,purchase!$E:$E,$E1533,purchase!$G:$G,"&gt;="&amp;$F1533,purchase!$G:$G,"&lt;="&amp;$G1533)=0,"",_xlfn.MAXIFS(purchase!$G:$G,purchase!$C:$C,$C1533,purchase!$E:$E,$E1533,purchase!$G:$G,"&gt;="&amp;$F1533,purchase!$G:$G,"&lt;="&amp;$G1533))</f>
        <v/>
      </c>
      <c r="L1533" s="4" t="n"/>
      <c r="M1533" s="4" t="n"/>
      <c r="N1533" s="10">
        <f>IF(M1533="","",SUMIFS(purchase!$N:$N,purchase!$C:$C,$C1533,purchase!$E:$E,$E1533,purchase!$G:$G,"&gt;="&amp;$F1533,purchase!$G:$G,"&lt;="&amp;$G1533))</f>
        <v/>
      </c>
      <c r="O1533" s="10">
        <f>IF(M1533="","",M1533-N1533)</f>
        <v/>
      </c>
      <c r="P1533" s="11">
        <f>IF(M1533=0,"",N1533/M1533)</f>
        <v/>
      </c>
      <c r="Q1533" s="12">
        <f>IF(OR(G1533="",O1533=""),"",
IF(AND(G1533&lt;TODAY(),O1533&gt;0),"YES","NO"))</f>
        <v/>
      </c>
      <c r="R1533" s="13" t="n"/>
      <c r="S1533" s="14" t="n"/>
      <c r="T1533" s="15">
        <f>IF(Q1533="YES", IF(R1533="Company",L1533*(1+S1533),IF(R1533="Vendor",L1533*(1-S1533),"")),"")</f>
        <v/>
      </c>
      <c r="U1533" s="15">
        <f>IF(Q1533="YES",O1533*T1533,"")</f>
        <v/>
      </c>
      <c r="V1533" s="16" t="n"/>
      <c r="W1533" s="17">
        <f>IF(Q1533="YES",G1533+V1533,"")</f>
        <v/>
      </c>
      <c r="X1533" s="18">
        <f>IF(Q1533="YES",IF(TODAY()&gt;W1533,"OVERDUE","WITHIN TIME"),"")</f>
        <v/>
      </c>
    </row>
    <row r="1534">
      <c r="A1534" s="3" t="n">
        <v>1530</v>
      </c>
      <c r="B1534" s="4" t="n"/>
      <c r="C1534" s="4" t="n"/>
      <c r="D1534" s="5">
        <f>IF(E1534="NRFC","Natural Rubber Field Coagulam","")</f>
        <v/>
      </c>
      <c r="E1534" s="4" t="n"/>
      <c r="F1534" s="6" t="n"/>
      <c r="G1534" s="6" t="n"/>
      <c r="H1534" s="7">
        <f>IF(G1534="","",G1534-TODAY())</f>
        <v/>
      </c>
      <c r="I1534" s="8">
        <f>IF(G1534="","",
IF(G1534&lt;TODAY(),
IF(O1534&gt;0,"Violated","Completed"),
IF(H1534&lt;=7,"Expiring Soon",
"Active")))</f>
        <v/>
      </c>
      <c r="J1534" s="8">
        <f>IF(C1534="","",COUNTIFS(purchase!$C:$C,$C1534,purchase!$E:$E,$E1534,purchase!$G:$G,"&gt;="&amp;$F1534,purchase!$G:$G,"&lt;="&amp;$G1534))</f>
        <v/>
      </c>
      <c r="K1534" s="9">
        <f>IF(COUNTIFS(purchase!$C:$C,$C1534,purchase!$E:$E,$E1534,purchase!$G:$G,"&gt;="&amp;$F1534,purchase!$G:$G,"&lt;="&amp;$G1534)=0,"",_xlfn.MAXIFS(purchase!$G:$G,purchase!$C:$C,$C1534,purchase!$E:$E,$E1534,purchase!$G:$G,"&gt;="&amp;$F1534,purchase!$G:$G,"&lt;="&amp;$G1534))</f>
        <v/>
      </c>
      <c r="L1534" s="4" t="n"/>
      <c r="M1534" s="4" t="n"/>
      <c r="N1534" s="10">
        <f>IF(M1534="","",SUMIFS(purchase!$N:$N,purchase!$C:$C,$C1534,purchase!$E:$E,$E1534,purchase!$G:$G,"&gt;="&amp;$F1534,purchase!$G:$G,"&lt;="&amp;$G1534))</f>
        <v/>
      </c>
      <c r="O1534" s="10">
        <f>IF(M1534="","",M1534-N1534)</f>
        <v/>
      </c>
      <c r="P1534" s="11">
        <f>IF(M1534=0,"",N1534/M1534)</f>
        <v/>
      </c>
      <c r="Q1534" s="12">
        <f>IF(OR(G1534="",O1534=""),"",
IF(AND(G1534&lt;TODAY(),O1534&gt;0),"YES","NO"))</f>
        <v/>
      </c>
      <c r="R1534" s="13" t="n"/>
      <c r="S1534" s="14" t="n"/>
      <c r="T1534" s="15">
        <f>IF(Q1534="YES", IF(R1534="Company",L1534*(1+S1534),IF(R1534="Vendor",L1534*(1-S1534),"")),"")</f>
        <v/>
      </c>
      <c r="U1534" s="15">
        <f>IF(Q1534="YES",O1534*T1534,"")</f>
        <v/>
      </c>
      <c r="V1534" s="16" t="n"/>
      <c r="W1534" s="17">
        <f>IF(Q1534="YES",G1534+V1534,"")</f>
        <v/>
      </c>
      <c r="X1534" s="18">
        <f>IF(Q1534="YES",IF(TODAY()&gt;W1534,"OVERDUE","WITHIN TIME"),"")</f>
        <v/>
      </c>
    </row>
    <row r="1535">
      <c r="A1535" s="3" t="n">
        <v>1531</v>
      </c>
      <c r="B1535" s="4" t="n"/>
      <c r="C1535" s="4" t="n"/>
      <c r="D1535" s="5">
        <f>IF(E1535="NRFC","Natural Rubber Field Coagulam","")</f>
        <v/>
      </c>
      <c r="E1535" s="4" t="n"/>
      <c r="F1535" s="6" t="n"/>
      <c r="G1535" s="6" t="n"/>
      <c r="H1535" s="7">
        <f>IF(G1535="","",G1535-TODAY())</f>
        <v/>
      </c>
      <c r="I1535" s="8">
        <f>IF(G1535="","",
IF(G1535&lt;TODAY(),
IF(O1535&gt;0,"Violated","Completed"),
IF(H1535&lt;=7,"Expiring Soon",
"Active")))</f>
        <v/>
      </c>
      <c r="J1535" s="8">
        <f>IF(C1535="","",COUNTIFS(purchase!$C:$C,$C1535,purchase!$E:$E,$E1535,purchase!$G:$G,"&gt;="&amp;$F1535,purchase!$G:$G,"&lt;="&amp;$G1535))</f>
        <v/>
      </c>
      <c r="K1535" s="9">
        <f>IF(COUNTIFS(purchase!$C:$C,$C1535,purchase!$E:$E,$E1535,purchase!$G:$G,"&gt;="&amp;$F1535,purchase!$G:$G,"&lt;="&amp;$G1535)=0,"",_xlfn.MAXIFS(purchase!$G:$G,purchase!$C:$C,$C1535,purchase!$E:$E,$E1535,purchase!$G:$G,"&gt;="&amp;$F1535,purchase!$G:$G,"&lt;="&amp;$G1535))</f>
        <v/>
      </c>
      <c r="L1535" s="4" t="n"/>
      <c r="M1535" s="4" t="n"/>
      <c r="N1535" s="10">
        <f>IF(M1535="","",SUMIFS(purchase!$N:$N,purchase!$C:$C,$C1535,purchase!$E:$E,$E1535,purchase!$G:$G,"&gt;="&amp;$F1535,purchase!$G:$G,"&lt;="&amp;$G1535))</f>
        <v/>
      </c>
      <c r="O1535" s="10">
        <f>IF(M1535="","",M1535-N1535)</f>
        <v/>
      </c>
      <c r="P1535" s="11">
        <f>IF(M1535=0,"",N1535/M1535)</f>
        <v/>
      </c>
      <c r="Q1535" s="12">
        <f>IF(OR(G1535="",O1535=""),"",
IF(AND(G1535&lt;TODAY(),O1535&gt;0),"YES","NO"))</f>
        <v/>
      </c>
      <c r="R1535" s="13" t="n"/>
      <c r="S1535" s="14" t="n"/>
      <c r="T1535" s="15">
        <f>IF(Q1535="YES", IF(R1535="Company",L1535*(1+S1535),IF(R1535="Vendor",L1535*(1-S1535),"")),"")</f>
        <v/>
      </c>
      <c r="U1535" s="15">
        <f>IF(Q1535="YES",O1535*T1535,"")</f>
        <v/>
      </c>
      <c r="V1535" s="16" t="n"/>
      <c r="W1535" s="17">
        <f>IF(Q1535="YES",G1535+V1535,"")</f>
        <v/>
      </c>
      <c r="X1535" s="18">
        <f>IF(Q1535="YES",IF(TODAY()&gt;W1535,"OVERDUE","WITHIN TIME"),"")</f>
        <v/>
      </c>
    </row>
    <row r="1536">
      <c r="A1536" s="3" t="n">
        <v>1532</v>
      </c>
      <c r="B1536" s="4" t="n"/>
      <c r="C1536" s="4" t="n"/>
      <c r="D1536" s="5">
        <f>IF(E1536="NRFC","Natural Rubber Field Coagulam","")</f>
        <v/>
      </c>
      <c r="E1536" s="4" t="n"/>
      <c r="F1536" s="6" t="n"/>
      <c r="G1536" s="6" t="n"/>
      <c r="H1536" s="7">
        <f>IF(G1536="","",G1536-TODAY())</f>
        <v/>
      </c>
      <c r="I1536" s="8">
        <f>IF(G1536="","",
IF(G1536&lt;TODAY(),
IF(O1536&gt;0,"Violated","Completed"),
IF(H1536&lt;=7,"Expiring Soon",
"Active")))</f>
        <v/>
      </c>
      <c r="J1536" s="8">
        <f>IF(C1536="","",COUNTIFS(purchase!$C:$C,$C1536,purchase!$E:$E,$E1536,purchase!$G:$G,"&gt;="&amp;$F1536,purchase!$G:$G,"&lt;="&amp;$G1536))</f>
        <v/>
      </c>
      <c r="K1536" s="9">
        <f>IF(COUNTIFS(purchase!$C:$C,$C1536,purchase!$E:$E,$E1536,purchase!$G:$G,"&gt;="&amp;$F1536,purchase!$G:$G,"&lt;="&amp;$G1536)=0,"",_xlfn.MAXIFS(purchase!$G:$G,purchase!$C:$C,$C1536,purchase!$E:$E,$E1536,purchase!$G:$G,"&gt;="&amp;$F1536,purchase!$G:$G,"&lt;="&amp;$G1536))</f>
        <v/>
      </c>
      <c r="L1536" s="4" t="n"/>
      <c r="M1536" s="4" t="n"/>
      <c r="N1536" s="10">
        <f>IF(M1536="","",SUMIFS(purchase!$N:$N,purchase!$C:$C,$C1536,purchase!$E:$E,$E1536,purchase!$G:$G,"&gt;="&amp;$F1536,purchase!$G:$G,"&lt;="&amp;$G1536))</f>
        <v/>
      </c>
      <c r="O1536" s="10">
        <f>IF(M1536="","",M1536-N1536)</f>
        <v/>
      </c>
      <c r="P1536" s="11">
        <f>IF(M1536=0,"",N1536/M1536)</f>
        <v/>
      </c>
      <c r="Q1536" s="12">
        <f>IF(OR(G1536="",O1536=""),"",
IF(AND(G1536&lt;TODAY(),O1536&gt;0),"YES","NO"))</f>
        <v/>
      </c>
      <c r="R1536" s="13" t="n"/>
      <c r="S1536" s="14" t="n"/>
      <c r="T1536" s="15">
        <f>IF(Q1536="YES", IF(R1536="Company",L1536*(1+S1536),IF(R1536="Vendor",L1536*(1-S1536),"")),"")</f>
        <v/>
      </c>
      <c r="U1536" s="15">
        <f>IF(Q1536="YES",O1536*T1536,"")</f>
        <v/>
      </c>
      <c r="V1536" s="16" t="n"/>
      <c r="W1536" s="17">
        <f>IF(Q1536="YES",G1536+V1536,"")</f>
        <v/>
      </c>
      <c r="X1536" s="18">
        <f>IF(Q1536="YES",IF(TODAY()&gt;W1536,"OVERDUE","WITHIN TIME"),"")</f>
        <v/>
      </c>
    </row>
    <row r="1537">
      <c r="A1537" s="3" t="n">
        <v>1533</v>
      </c>
      <c r="B1537" s="4" t="n"/>
      <c r="C1537" s="4" t="n"/>
      <c r="D1537" s="5">
        <f>IF(E1537="NRFC","Natural Rubber Field Coagulam","")</f>
        <v/>
      </c>
      <c r="E1537" s="4" t="n"/>
      <c r="F1537" s="6" t="n"/>
      <c r="G1537" s="6" t="n"/>
      <c r="H1537" s="7">
        <f>IF(G1537="","",G1537-TODAY())</f>
        <v/>
      </c>
      <c r="I1537" s="8">
        <f>IF(G1537="","",
IF(G1537&lt;TODAY(),
IF(O1537&gt;0,"Violated","Completed"),
IF(H1537&lt;=7,"Expiring Soon",
"Active")))</f>
        <v/>
      </c>
      <c r="J1537" s="8">
        <f>IF(C1537="","",COUNTIFS(purchase!$C:$C,$C1537,purchase!$E:$E,$E1537,purchase!$G:$G,"&gt;="&amp;$F1537,purchase!$G:$G,"&lt;="&amp;$G1537))</f>
        <v/>
      </c>
      <c r="K1537" s="9">
        <f>IF(COUNTIFS(purchase!$C:$C,$C1537,purchase!$E:$E,$E1537,purchase!$G:$G,"&gt;="&amp;$F1537,purchase!$G:$G,"&lt;="&amp;$G1537)=0,"",_xlfn.MAXIFS(purchase!$G:$G,purchase!$C:$C,$C1537,purchase!$E:$E,$E1537,purchase!$G:$G,"&gt;="&amp;$F1537,purchase!$G:$G,"&lt;="&amp;$G1537))</f>
        <v/>
      </c>
      <c r="L1537" s="4" t="n"/>
      <c r="M1537" s="4" t="n"/>
      <c r="N1537" s="10">
        <f>IF(M1537="","",SUMIFS(purchase!$N:$N,purchase!$C:$C,$C1537,purchase!$E:$E,$E1537,purchase!$G:$G,"&gt;="&amp;$F1537,purchase!$G:$G,"&lt;="&amp;$G1537))</f>
        <v/>
      </c>
      <c r="O1537" s="10">
        <f>IF(M1537="","",M1537-N1537)</f>
        <v/>
      </c>
      <c r="P1537" s="11">
        <f>IF(M1537=0,"",N1537/M1537)</f>
        <v/>
      </c>
      <c r="Q1537" s="12">
        <f>IF(OR(G1537="",O1537=""),"",
IF(AND(G1537&lt;TODAY(),O1537&gt;0),"YES","NO"))</f>
        <v/>
      </c>
      <c r="R1537" s="13" t="n"/>
      <c r="S1537" s="14" t="n"/>
      <c r="T1537" s="15">
        <f>IF(Q1537="YES", IF(R1537="Company",L1537*(1+S1537),IF(R1537="Vendor",L1537*(1-S1537),"")),"")</f>
        <v/>
      </c>
      <c r="U1537" s="15">
        <f>IF(Q1537="YES",O1537*T1537,"")</f>
        <v/>
      </c>
      <c r="V1537" s="16" t="n"/>
      <c r="W1537" s="17">
        <f>IF(Q1537="YES",G1537+V1537,"")</f>
        <v/>
      </c>
      <c r="X1537" s="18">
        <f>IF(Q1537="YES",IF(TODAY()&gt;W1537,"OVERDUE","WITHIN TIME"),"")</f>
        <v/>
      </c>
    </row>
    <row r="1538">
      <c r="A1538" s="3" t="n">
        <v>1534</v>
      </c>
      <c r="B1538" s="4" t="n"/>
      <c r="C1538" s="4" t="n"/>
      <c r="D1538" s="5">
        <f>IF(E1538="NRFC","Natural Rubber Field Coagulam","")</f>
        <v/>
      </c>
      <c r="E1538" s="4" t="n"/>
      <c r="F1538" s="6" t="n"/>
      <c r="G1538" s="6" t="n"/>
      <c r="H1538" s="7">
        <f>IF(G1538="","",G1538-TODAY())</f>
        <v/>
      </c>
      <c r="I1538" s="8">
        <f>IF(G1538="","",
IF(G1538&lt;TODAY(),
IF(O1538&gt;0,"Violated","Completed"),
IF(H1538&lt;=7,"Expiring Soon",
"Active")))</f>
        <v/>
      </c>
      <c r="J1538" s="8">
        <f>IF(C1538="","",COUNTIFS(purchase!$C:$C,$C1538,purchase!$E:$E,$E1538,purchase!$G:$G,"&gt;="&amp;$F1538,purchase!$G:$G,"&lt;="&amp;$G1538))</f>
        <v/>
      </c>
      <c r="K1538" s="9">
        <f>IF(COUNTIFS(purchase!$C:$C,$C1538,purchase!$E:$E,$E1538,purchase!$G:$G,"&gt;="&amp;$F1538,purchase!$G:$G,"&lt;="&amp;$G1538)=0,"",_xlfn.MAXIFS(purchase!$G:$G,purchase!$C:$C,$C1538,purchase!$E:$E,$E1538,purchase!$G:$G,"&gt;="&amp;$F1538,purchase!$G:$G,"&lt;="&amp;$G1538))</f>
        <v/>
      </c>
      <c r="L1538" s="4" t="n"/>
      <c r="M1538" s="4" t="n"/>
      <c r="N1538" s="10">
        <f>IF(M1538="","",SUMIFS(purchase!$N:$N,purchase!$C:$C,$C1538,purchase!$E:$E,$E1538,purchase!$G:$G,"&gt;="&amp;$F1538,purchase!$G:$G,"&lt;="&amp;$G1538))</f>
        <v/>
      </c>
      <c r="O1538" s="10">
        <f>IF(M1538="","",M1538-N1538)</f>
        <v/>
      </c>
      <c r="P1538" s="11">
        <f>IF(M1538=0,"",N1538/M1538)</f>
        <v/>
      </c>
      <c r="Q1538" s="12">
        <f>IF(OR(G1538="",O1538=""),"",
IF(AND(G1538&lt;TODAY(),O1538&gt;0),"YES","NO"))</f>
        <v/>
      </c>
      <c r="R1538" s="13" t="n"/>
      <c r="S1538" s="14" t="n"/>
      <c r="T1538" s="15">
        <f>IF(Q1538="YES", IF(R1538="Company",L1538*(1+S1538),IF(R1538="Vendor",L1538*(1-S1538),"")),"")</f>
        <v/>
      </c>
      <c r="U1538" s="15">
        <f>IF(Q1538="YES",O1538*T1538,"")</f>
        <v/>
      </c>
      <c r="V1538" s="16" t="n"/>
      <c r="W1538" s="17">
        <f>IF(Q1538="YES",G1538+V1538,"")</f>
        <v/>
      </c>
      <c r="X1538" s="18">
        <f>IF(Q1538="YES",IF(TODAY()&gt;W1538,"OVERDUE","WITHIN TIME"),"")</f>
        <v/>
      </c>
    </row>
    <row r="1539">
      <c r="A1539" s="3" t="n">
        <v>1535</v>
      </c>
      <c r="B1539" s="4" t="n"/>
      <c r="C1539" s="4" t="n"/>
      <c r="D1539" s="5">
        <f>IF(E1539="NRFC","Natural Rubber Field Coagulam","")</f>
        <v/>
      </c>
      <c r="E1539" s="4" t="n"/>
      <c r="F1539" s="6" t="n"/>
      <c r="G1539" s="6" t="n"/>
      <c r="H1539" s="7">
        <f>IF(G1539="","",G1539-TODAY())</f>
        <v/>
      </c>
      <c r="I1539" s="8">
        <f>IF(G1539="","",
IF(G1539&lt;TODAY(),
IF(O1539&gt;0,"Violated","Completed"),
IF(H1539&lt;=7,"Expiring Soon",
"Active")))</f>
        <v/>
      </c>
      <c r="J1539" s="8">
        <f>IF(C1539="","",COUNTIFS(purchase!$C:$C,$C1539,purchase!$E:$E,$E1539,purchase!$G:$G,"&gt;="&amp;$F1539,purchase!$G:$G,"&lt;="&amp;$G1539))</f>
        <v/>
      </c>
      <c r="K1539" s="9">
        <f>IF(COUNTIFS(purchase!$C:$C,$C1539,purchase!$E:$E,$E1539,purchase!$G:$G,"&gt;="&amp;$F1539,purchase!$G:$G,"&lt;="&amp;$G1539)=0,"",_xlfn.MAXIFS(purchase!$G:$G,purchase!$C:$C,$C1539,purchase!$E:$E,$E1539,purchase!$G:$G,"&gt;="&amp;$F1539,purchase!$G:$G,"&lt;="&amp;$G1539))</f>
        <v/>
      </c>
      <c r="L1539" s="4" t="n"/>
      <c r="M1539" s="4" t="n"/>
      <c r="N1539" s="10">
        <f>IF(M1539="","",SUMIFS(purchase!$N:$N,purchase!$C:$C,$C1539,purchase!$E:$E,$E1539,purchase!$G:$G,"&gt;="&amp;$F1539,purchase!$G:$G,"&lt;="&amp;$G1539))</f>
        <v/>
      </c>
      <c r="O1539" s="10">
        <f>IF(M1539="","",M1539-N1539)</f>
        <v/>
      </c>
      <c r="P1539" s="11">
        <f>IF(M1539=0,"",N1539/M1539)</f>
        <v/>
      </c>
      <c r="Q1539" s="12">
        <f>IF(OR(G1539="",O1539=""),"",
IF(AND(G1539&lt;TODAY(),O1539&gt;0),"YES","NO"))</f>
        <v/>
      </c>
      <c r="R1539" s="13" t="n"/>
      <c r="S1539" s="14" t="n"/>
      <c r="T1539" s="15">
        <f>IF(Q1539="YES", IF(R1539="Company",L1539*(1+S1539),IF(R1539="Vendor",L1539*(1-S1539),"")),"")</f>
        <v/>
      </c>
      <c r="U1539" s="15">
        <f>IF(Q1539="YES",O1539*T1539,"")</f>
        <v/>
      </c>
      <c r="V1539" s="16" t="n"/>
      <c r="W1539" s="17">
        <f>IF(Q1539="YES",G1539+V1539,"")</f>
        <v/>
      </c>
      <c r="X1539" s="18">
        <f>IF(Q1539="YES",IF(TODAY()&gt;W1539,"OVERDUE","WITHIN TIME"),"")</f>
        <v/>
      </c>
    </row>
    <row r="1540">
      <c r="A1540" s="3" t="n">
        <v>1536</v>
      </c>
      <c r="B1540" s="4" t="n"/>
      <c r="C1540" s="4" t="n"/>
      <c r="D1540" s="5">
        <f>IF(E1540="NRFC","Natural Rubber Field Coagulam","")</f>
        <v/>
      </c>
      <c r="E1540" s="4" t="n"/>
      <c r="F1540" s="6" t="n"/>
      <c r="G1540" s="6" t="n"/>
      <c r="H1540" s="7">
        <f>IF(G1540="","",G1540-TODAY())</f>
        <v/>
      </c>
      <c r="I1540" s="8">
        <f>IF(G1540="","",
IF(G1540&lt;TODAY(),
IF(O1540&gt;0,"Violated","Completed"),
IF(H1540&lt;=7,"Expiring Soon",
"Active")))</f>
        <v/>
      </c>
      <c r="J1540" s="8">
        <f>IF(C1540="","",COUNTIFS(purchase!$C:$C,$C1540,purchase!$E:$E,$E1540,purchase!$G:$G,"&gt;="&amp;$F1540,purchase!$G:$G,"&lt;="&amp;$G1540))</f>
        <v/>
      </c>
      <c r="K1540" s="9">
        <f>IF(COUNTIFS(purchase!$C:$C,$C1540,purchase!$E:$E,$E1540,purchase!$G:$G,"&gt;="&amp;$F1540,purchase!$G:$G,"&lt;="&amp;$G1540)=0,"",_xlfn.MAXIFS(purchase!$G:$G,purchase!$C:$C,$C1540,purchase!$E:$E,$E1540,purchase!$G:$G,"&gt;="&amp;$F1540,purchase!$G:$G,"&lt;="&amp;$G1540))</f>
        <v/>
      </c>
      <c r="L1540" s="4" t="n"/>
      <c r="M1540" s="4" t="n"/>
      <c r="N1540" s="10">
        <f>IF(M1540="","",SUMIFS(purchase!$N:$N,purchase!$C:$C,$C1540,purchase!$E:$E,$E1540,purchase!$G:$G,"&gt;="&amp;$F1540,purchase!$G:$G,"&lt;="&amp;$G1540))</f>
        <v/>
      </c>
      <c r="O1540" s="10">
        <f>IF(M1540="","",M1540-N1540)</f>
        <v/>
      </c>
      <c r="P1540" s="11">
        <f>IF(M1540=0,"",N1540/M1540)</f>
        <v/>
      </c>
      <c r="Q1540" s="12">
        <f>IF(OR(G1540="",O1540=""),"",
IF(AND(G1540&lt;TODAY(),O1540&gt;0),"YES","NO"))</f>
        <v/>
      </c>
      <c r="R1540" s="13" t="n"/>
      <c r="S1540" s="14" t="n"/>
      <c r="T1540" s="15">
        <f>IF(Q1540="YES", IF(R1540="Company",L1540*(1+S1540),IF(R1540="Vendor",L1540*(1-S1540),"")),"")</f>
        <v/>
      </c>
      <c r="U1540" s="15">
        <f>IF(Q1540="YES",O1540*T1540,"")</f>
        <v/>
      </c>
      <c r="V1540" s="16" t="n"/>
      <c r="W1540" s="17">
        <f>IF(Q1540="YES",G1540+V1540,"")</f>
        <v/>
      </c>
      <c r="X1540" s="18">
        <f>IF(Q1540="YES",IF(TODAY()&gt;W1540,"OVERDUE","WITHIN TIME"),"")</f>
        <v/>
      </c>
    </row>
    <row r="1541">
      <c r="A1541" s="3" t="n">
        <v>1537</v>
      </c>
      <c r="B1541" s="4" t="n"/>
      <c r="C1541" s="4" t="n"/>
      <c r="D1541" s="5">
        <f>IF(E1541="NRFC","Natural Rubber Field Coagulam","")</f>
        <v/>
      </c>
      <c r="E1541" s="4" t="n"/>
      <c r="F1541" s="6" t="n"/>
      <c r="G1541" s="6" t="n"/>
      <c r="H1541" s="7">
        <f>IF(G1541="","",G1541-TODAY())</f>
        <v/>
      </c>
      <c r="I1541" s="8">
        <f>IF(G1541="","",
IF(G1541&lt;TODAY(),
IF(O1541&gt;0,"Violated","Completed"),
IF(H1541&lt;=7,"Expiring Soon",
"Active")))</f>
        <v/>
      </c>
      <c r="J1541" s="8">
        <f>IF(C1541="","",COUNTIFS(purchase!$C:$C,$C1541,purchase!$E:$E,$E1541,purchase!$G:$G,"&gt;="&amp;$F1541,purchase!$G:$G,"&lt;="&amp;$G1541))</f>
        <v/>
      </c>
      <c r="K1541" s="9">
        <f>IF(COUNTIFS(purchase!$C:$C,$C1541,purchase!$E:$E,$E1541,purchase!$G:$G,"&gt;="&amp;$F1541,purchase!$G:$G,"&lt;="&amp;$G1541)=0,"",_xlfn.MAXIFS(purchase!$G:$G,purchase!$C:$C,$C1541,purchase!$E:$E,$E1541,purchase!$G:$G,"&gt;="&amp;$F1541,purchase!$G:$G,"&lt;="&amp;$G1541))</f>
        <v/>
      </c>
      <c r="L1541" s="4" t="n"/>
      <c r="M1541" s="4" t="n"/>
      <c r="N1541" s="10">
        <f>IF(M1541="","",SUMIFS(purchase!$N:$N,purchase!$C:$C,$C1541,purchase!$E:$E,$E1541,purchase!$G:$G,"&gt;="&amp;$F1541,purchase!$G:$G,"&lt;="&amp;$G1541))</f>
        <v/>
      </c>
      <c r="O1541" s="10">
        <f>IF(M1541="","",M1541-N1541)</f>
        <v/>
      </c>
      <c r="P1541" s="11">
        <f>IF(M1541=0,"",N1541/M1541)</f>
        <v/>
      </c>
      <c r="Q1541" s="12">
        <f>IF(OR(G1541="",O1541=""),"",
IF(AND(G1541&lt;TODAY(),O1541&gt;0),"YES","NO"))</f>
        <v/>
      </c>
      <c r="R1541" s="13" t="n"/>
      <c r="S1541" s="14" t="n"/>
      <c r="T1541" s="15">
        <f>IF(Q1541="YES", IF(R1541="Company",L1541*(1+S1541),IF(R1541="Vendor",L1541*(1-S1541),"")),"")</f>
        <v/>
      </c>
      <c r="U1541" s="15">
        <f>IF(Q1541="YES",O1541*T1541,"")</f>
        <v/>
      </c>
      <c r="V1541" s="16" t="n"/>
      <c r="W1541" s="17">
        <f>IF(Q1541="YES",G1541+V1541,"")</f>
        <v/>
      </c>
      <c r="X1541" s="18">
        <f>IF(Q1541="YES",IF(TODAY()&gt;W1541,"OVERDUE","WITHIN TIME"),"")</f>
        <v/>
      </c>
    </row>
    <row r="1542">
      <c r="A1542" s="3" t="n">
        <v>1538</v>
      </c>
      <c r="B1542" s="4" t="n"/>
      <c r="C1542" s="4" t="n"/>
      <c r="D1542" s="5">
        <f>IF(E1542="NRFC","Natural Rubber Field Coagulam","")</f>
        <v/>
      </c>
      <c r="E1542" s="4" t="n"/>
      <c r="F1542" s="6" t="n"/>
      <c r="G1542" s="6" t="n"/>
      <c r="H1542" s="7">
        <f>IF(G1542="","",G1542-TODAY())</f>
        <v/>
      </c>
      <c r="I1542" s="8">
        <f>IF(G1542="","",
IF(G1542&lt;TODAY(),
IF(O1542&gt;0,"Violated","Completed"),
IF(H1542&lt;=7,"Expiring Soon",
"Active")))</f>
        <v/>
      </c>
      <c r="J1542" s="8">
        <f>IF(C1542="","",COUNTIFS(purchase!$C:$C,$C1542,purchase!$E:$E,$E1542,purchase!$G:$G,"&gt;="&amp;$F1542,purchase!$G:$G,"&lt;="&amp;$G1542))</f>
        <v/>
      </c>
      <c r="K1542" s="9">
        <f>IF(COUNTIFS(purchase!$C:$C,$C1542,purchase!$E:$E,$E1542,purchase!$G:$G,"&gt;="&amp;$F1542,purchase!$G:$G,"&lt;="&amp;$G1542)=0,"",_xlfn.MAXIFS(purchase!$G:$G,purchase!$C:$C,$C1542,purchase!$E:$E,$E1542,purchase!$G:$G,"&gt;="&amp;$F1542,purchase!$G:$G,"&lt;="&amp;$G1542))</f>
        <v/>
      </c>
      <c r="L1542" s="4" t="n"/>
      <c r="M1542" s="4" t="n"/>
      <c r="N1542" s="10">
        <f>IF(M1542="","",SUMIFS(purchase!$N:$N,purchase!$C:$C,$C1542,purchase!$E:$E,$E1542,purchase!$G:$G,"&gt;="&amp;$F1542,purchase!$G:$G,"&lt;="&amp;$G1542))</f>
        <v/>
      </c>
      <c r="O1542" s="10">
        <f>IF(M1542="","",M1542-N1542)</f>
        <v/>
      </c>
      <c r="P1542" s="11">
        <f>IF(M1542=0,"",N1542/M1542)</f>
        <v/>
      </c>
      <c r="Q1542" s="12">
        <f>IF(OR(G1542="",O1542=""),"",
IF(AND(G1542&lt;TODAY(),O1542&gt;0),"YES","NO"))</f>
        <v/>
      </c>
      <c r="R1542" s="13" t="n"/>
      <c r="S1542" s="14" t="n"/>
      <c r="T1542" s="15">
        <f>IF(Q1542="YES", IF(R1542="Company",L1542*(1+S1542),IF(R1542="Vendor",L1542*(1-S1542),"")),"")</f>
        <v/>
      </c>
      <c r="U1542" s="15">
        <f>IF(Q1542="YES",O1542*T1542,"")</f>
        <v/>
      </c>
      <c r="V1542" s="16" t="n"/>
      <c r="W1542" s="17">
        <f>IF(Q1542="YES",G1542+V1542,"")</f>
        <v/>
      </c>
      <c r="X1542" s="18">
        <f>IF(Q1542="YES",IF(TODAY()&gt;W1542,"OVERDUE","WITHIN TIME"),"")</f>
        <v/>
      </c>
    </row>
    <row r="1543">
      <c r="A1543" s="3" t="n">
        <v>1539</v>
      </c>
      <c r="B1543" s="4" t="n"/>
      <c r="C1543" s="4" t="n"/>
      <c r="D1543" s="5">
        <f>IF(E1543="NRFC","Natural Rubber Field Coagulam","")</f>
        <v/>
      </c>
      <c r="E1543" s="4" t="n"/>
      <c r="F1543" s="6" t="n"/>
      <c r="G1543" s="6" t="n"/>
      <c r="H1543" s="7">
        <f>IF(G1543="","",G1543-TODAY())</f>
        <v/>
      </c>
      <c r="I1543" s="8">
        <f>IF(G1543="","",
IF(G1543&lt;TODAY(),
IF(O1543&gt;0,"Violated","Completed"),
IF(H1543&lt;=7,"Expiring Soon",
"Active")))</f>
        <v/>
      </c>
      <c r="J1543" s="8">
        <f>IF(C1543="","",COUNTIFS(purchase!$C:$C,$C1543,purchase!$E:$E,$E1543,purchase!$G:$G,"&gt;="&amp;$F1543,purchase!$G:$G,"&lt;="&amp;$G1543))</f>
        <v/>
      </c>
      <c r="K1543" s="9">
        <f>IF(COUNTIFS(purchase!$C:$C,$C1543,purchase!$E:$E,$E1543,purchase!$G:$G,"&gt;="&amp;$F1543,purchase!$G:$G,"&lt;="&amp;$G1543)=0,"",_xlfn.MAXIFS(purchase!$G:$G,purchase!$C:$C,$C1543,purchase!$E:$E,$E1543,purchase!$G:$G,"&gt;="&amp;$F1543,purchase!$G:$G,"&lt;="&amp;$G1543))</f>
        <v/>
      </c>
      <c r="L1543" s="4" t="n"/>
      <c r="M1543" s="4" t="n"/>
      <c r="N1543" s="10">
        <f>IF(M1543="","",SUMIFS(purchase!$N:$N,purchase!$C:$C,$C1543,purchase!$E:$E,$E1543,purchase!$G:$G,"&gt;="&amp;$F1543,purchase!$G:$G,"&lt;="&amp;$G1543))</f>
        <v/>
      </c>
      <c r="O1543" s="10">
        <f>IF(M1543="","",M1543-N1543)</f>
        <v/>
      </c>
      <c r="P1543" s="11">
        <f>IF(M1543=0,"",N1543/M1543)</f>
        <v/>
      </c>
      <c r="Q1543" s="12">
        <f>IF(OR(G1543="",O1543=""),"",
IF(AND(G1543&lt;TODAY(),O1543&gt;0),"YES","NO"))</f>
        <v/>
      </c>
      <c r="R1543" s="13" t="n"/>
      <c r="S1543" s="14" t="n"/>
      <c r="T1543" s="15">
        <f>IF(Q1543="YES", IF(R1543="Company",L1543*(1+S1543),IF(R1543="Vendor",L1543*(1-S1543),"")),"")</f>
        <v/>
      </c>
      <c r="U1543" s="15">
        <f>IF(Q1543="YES",O1543*T1543,"")</f>
        <v/>
      </c>
      <c r="V1543" s="16" t="n"/>
      <c r="W1543" s="17">
        <f>IF(Q1543="YES",G1543+V1543,"")</f>
        <v/>
      </c>
      <c r="X1543" s="18">
        <f>IF(Q1543="YES",IF(TODAY()&gt;W1543,"OVERDUE","WITHIN TIME"),"")</f>
        <v/>
      </c>
    </row>
    <row r="1544">
      <c r="A1544" s="3" t="n">
        <v>1540</v>
      </c>
      <c r="B1544" s="4" t="n"/>
      <c r="C1544" s="4" t="n"/>
      <c r="D1544" s="5">
        <f>IF(E1544="NRFC","Natural Rubber Field Coagulam","")</f>
        <v/>
      </c>
      <c r="E1544" s="4" t="n"/>
      <c r="F1544" s="6" t="n"/>
      <c r="G1544" s="6" t="n"/>
      <c r="H1544" s="7">
        <f>IF(G1544="","",G1544-TODAY())</f>
        <v/>
      </c>
      <c r="I1544" s="8">
        <f>IF(G1544="","",
IF(G1544&lt;TODAY(),
IF(O1544&gt;0,"Violated","Completed"),
IF(H1544&lt;=7,"Expiring Soon",
"Active")))</f>
        <v/>
      </c>
      <c r="J1544" s="8">
        <f>IF(C1544="","",COUNTIFS(purchase!$C:$C,$C1544,purchase!$E:$E,$E1544,purchase!$G:$G,"&gt;="&amp;$F1544,purchase!$G:$G,"&lt;="&amp;$G1544))</f>
        <v/>
      </c>
      <c r="K1544" s="9">
        <f>IF(COUNTIFS(purchase!$C:$C,$C1544,purchase!$E:$E,$E1544,purchase!$G:$G,"&gt;="&amp;$F1544,purchase!$G:$G,"&lt;="&amp;$G1544)=0,"",_xlfn.MAXIFS(purchase!$G:$G,purchase!$C:$C,$C1544,purchase!$E:$E,$E1544,purchase!$G:$G,"&gt;="&amp;$F1544,purchase!$G:$G,"&lt;="&amp;$G1544))</f>
        <v/>
      </c>
      <c r="L1544" s="4" t="n"/>
      <c r="M1544" s="4" t="n"/>
      <c r="N1544" s="10">
        <f>IF(M1544="","",SUMIFS(purchase!$N:$N,purchase!$C:$C,$C1544,purchase!$E:$E,$E1544,purchase!$G:$G,"&gt;="&amp;$F1544,purchase!$G:$G,"&lt;="&amp;$G1544))</f>
        <v/>
      </c>
      <c r="O1544" s="10">
        <f>IF(M1544="","",M1544-N1544)</f>
        <v/>
      </c>
      <c r="P1544" s="11">
        <f>IF(M1544=0,"",N1544/M1544)</f>
        <v/>
      </c>
      <c r="Q1544" s="12">
        <f>IF(OR(G1544="",O1544=""),"",
IF(AND(G1544&lt;TODAY(),O1544&gt;0),"YES","NO"))</f>
        <v/>
      </c>
      <c r="R1544" s="13" t="n"/>
      <c r="S1544" s="14" t="n"/>
      <c r="T1544" s="15">
        <f>IF(Q1544="YES", IF(R1544="Company",L1544*(1+S1544),IF(R1544="Vendor",L1544*(1-S1544),"")),"")</f>
        <v/>
      </c>
      <c r="U1544" s="15">
        <f>IF(Q1544="YES",O1544*T1544,"")</f>
        <v/>
      </c>
      <c r="V1544" s="16" t="n"/>
      <c r="W1544" s="17">
        <f>IF(Q1544="YES",G1544+V1544,"")</f>
        <v/>
      </c>
      <c r="X1544" s="18">
        <f>IF(Q1544="YES",IF(TODAY()&gt;W1544,"OVERDUE","WITHIN TIME"),"")</f>
        <v/>
      </c>
    </row>
    <row r="1545">
      <c r="A1545" s="3" t="n">
        <v>1541</v>
      </c>
      <c r="B1545" s="4" t="n"/>
      <c r="C1545" s="4" t="n"/>
      <c r="D1545" s="5">
        <f>IF(E1545="NRFC","Natural Rubber Field Coagulam","")</f>
        <v/>
      </c>
      <c r="E1545" s="4" t="n"/>
      <c r="F1545" s="6" t="n"/>
      <c r="G1545" s="6" t="n"/>
      <c r="H1545" s="7">
        <f>IF(G1545="","",G1545-TODAY())</f>
        <v/>
      </c>
      <c r="I1545" s="8">
        <f>IF(G1545="","",
IF(G1545&lt;TODAY(),
IF(O1545&gt;0,"Violated","Completed"),
IF(H1545&lt;=7,"Expiring Soon",
"Active")))</f>
        <v/>
      </c>
      <c r="J1545" s="8">
        <f>IF(C1545="","",COUNTIFS(purchase!$C:$C,$C1545,purchase!$E:$E,$E1545,purchase!$G:$G,"&gt;="&amp;$F1545,purchase!$G:$G,"&lt;="&amp;$G1545))</f>
        <v/>
      </c>
      <c r="K1545" s="9">
        <f>IF(COUNTIFS(purchase!$C:$C,$C1545,purchase!$E:$E,$E1545,purchase!$G:$G,"&gt;="&amp;$F1545,purchase!$G:$G,"&lt;="&amp;$G1545)=0,"",_xlfn.MAXIFS(purchase!$G:$G,purchase!$C:$C,$C1545,purchase!$E:$E,$E1545,purchase!$G:$G,"&gt;="&amp;$F1545,purchase!$G:$G,"&lt;="&amp;$G1545))</f>
        <v/>
      </c>
      <c r="L1545" s="4" t="n"/>
      <c r="M1545" s="4" t="n"/>
      <c r="N1545" s="10">
        <f>IF(M1545="","",SUMIFS(purchase!$N:$N,purchase!$C:$C,$C1545,purchase!$E:$E,$E1545,purchase!$G:$G,"&gt;="&amp;$F1545,purchase!$G:$G,"&lt;="&amp;$G1545))</f>
        <v/>
      </c>
      <c r="O1545" s="10">
        <f>IF(M1545="","",M1545-N1545)</f>
        <v/>
      </c>
      <c r="P1545" s="11">
        <f>IF(M1545=0,"",N1545/M1545)</f>
        <v/>
      </c>
      <c r="Q1545" s="12">
        <f>IF(OR(G1545="",O1545=""),"",
IF(AND(G1545&lt;TODAY(),O1545&gt;0),"YES","NO"))</f>
        <v/>
      </c>
      <c r="R1545" s="13" t="n"/>
      <c r="S1545" s="14" t="n"/>
      <c r="T1545" s="15">
        <f>IF(Q1545="YES", IF(R1545="Company",L1545*(1+S1545),IF(R1545="Vendor",L1545*(1-S1545),"")),"")</f>
        <v/>
      </c>
      <c r="U1545" s="15">
        <f>IF(Q1545="YES",O1545*T1545,"")</f>
        <v/>
      </c>
      <c r="V1545" s="16" t="n"/>
      <c r="W1545" s="17">
        <f>IF(Q1545="YES",G1545+V1545,"")</f>
        <v/>
      </c>
      <c r="X1545" s="18">
        <f>IF(Q1545="YES",IF(TODAY()&gt;W1545,"OVERDUE","WITHIN TIME"),"")</f>
        <v/>
      </c>
    </row>
    <row r="1546">
      <c r="A1546" s="3" t="n">
        <v>1542</v>
      </c>
      <c r="B1546" s="4" t="n"/>
      <c r="C1546" s="4" t="n"/>
      <c r="D1546" s="5">
        <f>IF(E1546="NRFC","Natural Rubber Field Coagulam","")</f>
        <v/>
      </c>
      <c r="E1546" s="4" t="n"/>
      <c r="F1546" s="6" t="n"/>
      <c r="G1546" s="6" t="n"/>
      <c r="H1546" s="7">
        <f>IF(G1546="","",G1546-TODAY())</f>
        <v/>
      </c>
      <c r="I1546" s="8">
        <f>IF(G1546="","",
IF(G1546&lt;TODAY(),
IF(O1546&gt;0,"Violated","Completed"),
IF(H1546&lt;=7,"Expiring Soon",
"Active")))</f>
        <v/>
      </c>
      <c r="J1546" s="8">
        <f>IF(C1546="","",COUNTIFS(purchase!$C:$C,$C1546,purchase!$E:$E,$E1546,purchase!$G:$G,"&gt;="&amp;$F1546,purchase!$G:$G,"&lt;="&amp;$G1546))</f>
        <v/>
      </c>
      <c r="K1546" s="9">
        <f>IF(COUNTIFS(purchase!$C:$C,$C1546,purchase!$E:$E,$E1546,purchase!$G:$G,"&gt;="&amp;$F1546,purchase!$G:$G,"&lt;="&amp;$G1546)=0,"",_xlfn.MAXIFS(purchase!$G:$G,purchase!$C:$C,$C1546,purchase!$E:$E,$E1546,purchase!$G:$G,"&gt;="&amp;$F1546,purchase!$G:$G,"&lt;="&amp;$G1546))</f>
        <v/>
      </c>
      <c r="L1546" s="4" t="n"/>
      <c r="M1546" s="4" t="n"/>
      <c r="N1546" s="10">
        <f>IF(M1546="","",SUMIFS(purchase!$N:$N,purchase!$C:$C,$C1546,purchase!$E:$E,$E1546,purchase!$G:$G,"&gt;="&amp;$F1546,purchase!$G:$G,"&lt;="&amp;$G1546))</f>
        <v/>
      </c>
      <c r="O1546" s="10">
        <f>IF(M1546="","",M1546-N1546)</f>
        <v/>
      </c>
      <c r="P1546" s="11">
        <f>IF(M1546=0,"",N1546/M1546)</f>
        <v/>
      </c>
      <c r="Q1546" s="12">
        <f>IF(OR(G1546="",O1546=""),"",
IF(AND(G1546&lt;TODAY(),O1546&gt;0),"YES","NO"))</f>
        <v/>
      </c>
      <c r="R1546" s="13" t="n"/>
      <c r="S1546" s="14" t="n"/>
      <c r="T1546" s="15">
        <f>IF(Q1546="YES", IF(R1546="Company",L1546*(1+S1546),IF(R1546="Vendor",L1546*(1-S1546),"")),"")</f>
        <v/>
      </c>
      <c r="U1546" s="15">
        <f>IF(Q1546="YES",O1546*T1546,"")</f>
        <v/>
      </c>
      <c r="V1546" s="16" t="n"/>
      <c r="W1546" s="17">
        <f>IF(Q1546="YES",G1546+V1546,"")</f>
        <v/>
      </c>
      <c r="X1546" s="18">
        <f>IF(Q1546="YES",IF(TODAY()&gt;W1546,"OVERDUE","WITHIN TIME"),"")</f>
        <v/>
      </c>
    </row>
    <row r="1547">
      <c r="A1547" s="3" t="n">
        <v>1543</v>
      </c>
      <c r="B1547" s="4" t="n"/>
      <c r="C1547" s="4" t="n"/>
      <c r="D1547" s="5">
        <f>IF(E1547="NRFC","Natural Rubber Field Coagulam","")</f>
        <v/>
      </c>
      <c r="E1547" s="4" t="n"/>
      <c r="F1547" s="6" t="n"/>
      <c r="G1547" s="6" t="n"/>
      <c r="H1547" s="7">
        <f>IF(G1547="","",G1547-TODAY())</f>
        <v/>
      </c>
      <c r="I1547" s="8">
        <f>IF(G1547="","",
IF(G1547&lt;TODAY(),
IF(O1547&gt;0,"Violated","Completed"),
IF(H1547&lt;=7,"Expiring Soon",
"Active")))</f>
        <v/>
      </c>
      <c r="J1547" s="8">
        <f>IF(C1547="","",COUNTIFS(purchase!$C:$C,$C1547,purchase!$E:$E,$E1547,purchase!$G:$G,"&gt;="&amp;$F1547,purchase!$G:$G,"&lt;="&amp;$G1547))</f>
        <v/>
      </c>
      <c r="K1547" s="9">
        <f>IF(COUNTIFS(purchase!$C:$C,$C1547,purchase!$E:$E,$E1547,purchase!$G:$G,"&gt;="&amp;$F1547,purchase!$G:$G,"&lt;="&amp;$G1547)=0,"",_xlfn.MAXIFS(purchase!$G:$G,purchase!$C:$C,$C1547,purchase!$E:$E,$E1547,purchase!$G:$G,"&gt;="&amp;$F1547,purchase!$G:$G,"&lt;="&amp;$G1547))</f>
        <v/>
      </c>
      <c r="L1547" s="4" t="n"/>
      <c r="M1547" s="4" t="n"/>
      <c r="N1547" s="10">
        <f>IF(M1547="","",SUMIFS(purchase!$N:$N,purchase!$C:$C,$C1547,purchase!$E:$E,$E1547,purchase!$G:$G,"&gt;="&amp;$F1547,purchase!$G:$G,"&lt;="&amp;$G1547))</f>
        <v/>
      </c>
      <c r="O1547" s="10">
        <f>IF(M1547="","",M1547-N1547)</f>
        <v/>
      </c>
      <c r="P1547" s="11">
        <f>IF(M1547=0,"",N1547/M1547)</f>
        <v/>
      </c>
      <c r="Q1547" s="12">
        <f>IF(OR(G1547="",O1547=""),"",
IF(AND(G1547&lt;TODAY(),O1547&gt;0),"YES","NO"))</f>
        <v/>
      </c>
      <c r="R1547" s="13" t="n"/>
      <c r="S1547" s="14" t="n"/>
      <c r="T1547" s="15">
        <f>IF(Q1547="YES", IF(R1547="Company",L1547*(1+S1547),IF(R1547="Vendor",L1547*(1-S1547),"")),"")</f>
        <v/>
      </c>
      <c r="U1547" s="15">
        <f>IF(Q1547="YES",O1547*T1547,"")</f>
        <v/>
      </c>
      <c r="V1547" s="16" t="n"/>
      <c r="W1547" s="17">
        <f>IF(Q1547="YES",G1547+V1547,"")</f>
        <v/>
      </c>
      <c r="X1547" s="18">
        <f>IF(Q1547="YES",IF(TODAY()&gt;W1547,"OVERDUE","WITHIN TIME"),"")</f>
        <v/>
      </c>
    </row>
    <row r="1548">
      <c r="A1548" s="3" t="n">
        <v>1544</v>
      </c>
      <c r="B1548" s="4" t="n"/>
      <c r="C1548" s="4" t="n"/>
      <c r="D1548" s="5">
        <f>IF(E1548="NRFC","Natural Rubber Field Coagulam","")</f>
        <v/>
      </c>
      <c r="E1548" s="4" t="n"/>
      <c r="F1548" s="6" t="n"/>
      <c r="G1548" s="6" t="n"/>
      <c r="H1548" s="7">
        <f>IF(G1548="","",G1548-TODAY())</f>
        <v/>
      </c>
      <c r="I1548" s="8">
        <f>IF(G1548="","",
IF(G1548&lt;TODAY(),
IF(O1548&gt;0,"Violated","Completed"),
IF(H1548&lt;=7,"Expiring Soon",
"Active")))</f>
        <v/>
      </c>
      <c r="J1548" s="8">
        <f>IF(C1548="","",COUNTIFS(purchase!$C:$C,$C1548,purchase!$E:$E,$E1548,purchase!$G:$G,"&gt;="&amp;$F1548,purchase!$G:$G,"&lt;="&amp;$G1548))</f>
        <v/>
      </c>
      <c r="K1548" s="9">
        <f>IF(COUNTIFS(purchase!$C:$C,$C1548,purchase!$E:$E,$E1548,purchase!$G:$G,"&gt;="&amp;$F1548,purchase!$G:$G,"&lt;="&amp;$G1548)=0,"",_xlfn.MAXIFS(purchase!$G:$G,purchase!$C:$C,$C1548,purchase!$E:$E,$E1548,purchase!$G:$G,"&gt;="&amp;$F1548,purchase!$G:$G,"&lt;="&amp;$G1548))</f>
        <v/>
      </c>
      <c r="L1548" s="4" t="n"/>
      <c r="M1548" s="4" t="n"/>
      <c r="N1548" s="10">
        <f>IF(M1548="","",SUMIFS(purchase!$N:$N,purchase!$C:$C,$C1548,purchase!$E:$E,$E1548,purchase!$G:$G,"&gt;="&amp;$F1548,purchase!$G:$G,"&lt;="&amp;$G1548))</f>
        <v/>
      </c>
      <c r="O1548" s="10">
        <f>IF(M1548="","",M1548-N1548)</f>
        <v/>
      </c>
      <c r="P1548" s="11">
        <f>IF(M1548=0,"",N1548/M1548)</f>
        <v/>
      </c>
      <c r="Q1548" s="12">
        <f>IF(OR(G1548="",O1548=""),"",
IF(AND(G1548&lt;TODAY(),O1548&gt;0),"YES","NO"))</f>
        <v/>
      </c>
      <c r="R1548" s="13" t="n"/>
      <c r="S1548" s="14" t="n"/>
      <c r="T1548" s="15">
        <f>IF(Q1548="YES", IF(R1548="Company",L1548*(1+S1548),IF(R1548="Vendor",L1548*(1-S1548),"")),"")</f>
        <v/>
      </c>
      <c r="U1548" s="15">
        <f>IF(Q1548="YES",O1548*T1548,"")</f>
        <v/>
      </c>
      <c r="V1548" s="16" t="n"/>
      <c r="W1548" s="17">
        <f>IF(Q1548="YES",G1548+V1548,"")</f>
        <v/>
      </c>
      <c r="X1548" s="18">
        <f>IF(Q1548="YES",IF(TODAY()&gt;W1548,"OVERDUE","WITHIN TIME"),"")</f>
        <v/>
      </c>
    </row>
    <row r="1549">
      <c r="A1549" s="3" t="n">
        <v>1545</v>
      </c>
      <c r="B1549" s="4" t="n"/>
      <c r="C1549" s="4" t="n"/>
      <c r="D1549" s="5">
        <f>IF(E1549="NRFC","Natural Rubber Field Coagulam","")</f>
        <v/>
      </c>
      <c r="E1549" s="4" t="n"/>
      <c r="F1549" s="6" t="n"/>
      <c r="G1549" s="6" t="n"/>
      <c r="H1549" s="7">
        <f>IF(G1549="","",G1549-TODAY())</f>
        <v/>
      </c>
      <c r="I1549" s="8">
        <f>IF(G1549="","",
IF(G1549&lt;TODAY(),
IF(O1549&gt;0,"Violated","Completed"),
IF(H1549&lt;=7,"Expiring Soon",
"Active")))</f>
        <v/>
      </c>
      <c r="J1549" s="8">
        <f>IF(C1549="","",COUNTIFS(purchase!$C:$C,$C1549,purchase!$E:$E,$E1549,purchase!$G:$G,"&gt;="&amp;$F1549,purchase!$G:$G,"&lt;="&amp;$G1549))</f>
        <v/>
      </c>
      <c r="K1549" s="9">
        <f>IF(COUNTIFS(purchase!$C:$C,$C1549,purchase!$E:$E,$E1549,purchase!$G:$G,"&gt;="&amp;$F1549,purchase!$G:$G,"&lt;="&amp;$G1549)=0,"",_xlfn.MAXIFS(purchase!$G:$G,purchase!$C:$C,$C1549,purchase!$E:$E,$E1549,purchase!$G:$G,"&gt;="&amp;$F1549,purchase!$G:$G,"&lt;="&amp;$G1549))</f>
        <v/>
      </c>
      <c r="L1549" s="4" t="n"/>
      <c r="M1549" s="4" t="n"/>
      <c r="N1549" s="10">
        <f>IF(M1549="","",SUMIFS(purchase!$N:$N,purchase!$C:$C,$C1549,purchase!$E:$E,$E1549,purchase!$G:$G,"&gt;="&amp;$F1549,purchase!$G:$G,"&lt;="&amp;$G1549))</f>
        <v/>
      </c>
      <c r="O1549" s="10">
        <f>IF(M1549="","",M1549-N1549)</f>
        <v/>
      </c>
      <c r="P1549" s="11">
        <f>IF(M1549=0,"",N1549/M1549)</f>
        <v/>
      </c>
      <c r="Q1549" s="12">
        <f>IF(OR(G1549="",O1549=""),"",
IF(AND(G1549&lt;TODAY(),O1549&gt;0),"YES","NO"))</f>
        <v/>
      </c>
      <c r="R1549" s="13" t="n"/>
      <c r="S1549" s="14" t="n"/>
      <c r="T1549" s="15">
        <f>IF(Q1549="YES", IF(R1549="Company",L1549*(1+S1549),IF(R1549="Vendor",L1549*(1-S1549),"")),"")</f>
        <v/>
      </c>
      <c r="U1549" s="15">
        <f>IF(Q1549="YES",O1549*T1549,"")</f>
        <v/>
      </c>
      <c r="V1549" s="16" t="n"/>
      <c r="W1549" s="17">
        <f>IF(Q1549="YES",G1549+V1549,"")</f>
        <v/>
      </c>
      <c r="X1549" s="18">
        <f>IF(Q1549="YES",IF(TODAY()&gt;W1549,"OVERDUE","WITHIN TIME"),"")</f>
        <v/>
      </c>
    </row>
    <row r="1550">
      <c r="A1550" s="3" t="n">
        <v>1546</v>
      </c>
      <c r="B1550" s="4" t="n"/>
      <c r="C1550" s="4" t="n"/>
      <c r="D1550" s="5">
        <f>IF(E1550="NRFC","Natural Rubber Field Coagulam","")</f>
        <v/>
      </c>
      <c r="E1550" s="4" t="n"/>
      <c r="F1550" s="6" t="n"/>
      <c r="G1550" s="6" t="n"/>
      <c r="H1550" s="7">
        <f>IF(G1550="","",G1550-TODAY())</f>
        <v/>
      </c>
      <c r="I1550" s="8">
        <f>IF(G1550="","",
IF(G1550&lt;TODAY(),
IF(O1550&gt;0,"Violated","Completed"),
IF(H1550&lt;=7,"Expiring Soon",
"Active")))</f>
        <v/>
      </c>
      <c r="J1550" s="8">
        <f>IF(C1550="","",COUNTIFS(purchase!$C:$C,$C1550,purchase!$E:$E,$E1550,purchase!$G:$G,"&gt;="&amp;$F1550,purchase!$G:$G,"&lt;="&amp;$G1550))</f>
        <v/>
      </c>
      <c r="K1550" s="9">
        <f>IF(COUNTIFS(purchase!$C:$C,$C1550,purchase!$E:$E,$E1550,purchase!$G:$G,"&gt;="&amp;$F1550,purchase!$G:$G,"&lt;="&amp;$G1550)=0,"",_xlfn.MAXIFS(purchase!$G:$G,purchase!$C:$C,$C1550,purchase!$E:$E,$E1550,purchase!$G:$G,"&gt;="&amp;$F1550,purchase!$G:$G,"&lt;="&amp;$G1550))</f>
        <v/>
      </c>
      <c r="L1550" s="4" t="n"/>
      <c r="M1550" s="4" t="n"/>
      <c r="N1550" s="10">
        <f>IF(M1550="","",SUMIFS(purchase!$N:$N,purchase!$C:$C,$C1550,purchase!$E:$E,$E1550,purchase!$G:$G,"&gt;="&amp;$F1550,purchase!$G:$G,"&lt;="&amp;$G1550))</f>
        <v/>
      </c>
      <c r="O1550" s="10">
        <f>IF(M1550="","",M1550-N1550)</f>
        <v/>
      </c>
      <c r="P1550" s="11">
        <f>IF(M1550=0,"",N1550/M1550)</f>
        <v/>
      </c>
      <c r="Q1550" s="12">
        <f>IF(OR(G1550="",O1550=""),"",
IF(AND(G1550&lt;TODAY(),O1550&gt;0),"YES","NO"))</f>
        <v/>
      </c>
      <c r="R1550" s="13" t="n"/>
      <c r="S1550" s="14" t="n"/>
      <c r="T1550" s="15">
        <f>IF(Q1550="YES", IF(R1550="Company",L1550*(1+S1550),IF(R1550="Vendor",L1550*(1-S1550),"")),"")</f>
        <v/>
      </c>
      <c r="U1550" s="15">
        <f>IF(Q1550="YES",O1550*T1550,"")</f>
        <v/>
      </c>
      <c r="V1550" s="16" t="n"/>
      <c r="W1550" s="17">
        <f>IF(Q1550="YES",G1550+V1550,"")</f>
        <v/>
      </c>
      <c r="X1550" s="18">
        <f>IF(Q1550="YES",IF(TODAY()&gt;W1550,"OVERDUE","WITHIN TIME"),"")</f>
        <v/>
      </c>
    </row>
    <row r="1551">
      <c r="A1551" s="3" t="n">
        <v>1547</v>
      </c>
      <c r="B1551" s="4" t="n"/>
      <c r="C1551" s="4" t="n"/>
      <c r="D1551" s="5">
        <f>IF(E1551="NRFC","Natural Rubber Field Coagulam","")</f>
        <v/>
      </c>
      <c r="E1551" s="4" t="n"/>
      <c r="F1551" s="6" t="n"/>
      <c r="G1551" s="6" t="n"/>
      <c r="H1551" s="7">
        <f>IF(G1551="","",G1551-TODAY())</f>
        <v/>
      </c>
      <c r="I1551" s="8">
        <f>IF(G1551="","",
IF(G1551&lt;TODAY(),
IF(O1551&gt;0,"Violated","Completed"),
IF(H1551&lt;=7,"Expiring Soon",
"Active")))</f>
        <v/>
      </c>
      <c r="J1551" s="8">
        <f>IF(C1551="","",COUNTIFS(purchase!$C:$C,$C1551,purchase!$E:$E,$E1551,purchase!$G:$G,"&gt;="&amp;$F1551,purchase!$G:$G,"&lt;="&amp;$G1551))</f>
        <v/>
      </c>
      <c r="K1551" s="9">
        <f>IF(COUNTIFS(purchase!$C:$C,$C1551,purchase!$E:$E,$E1551,purchase!$G:$G,"&gt;="&amp;$F1551,purchase!$G:$G,"&lt;="&amp;$G1551)=0,"",_xlfn.MAXIFS(purchase!$G:$G,purchase!$C:$C,$C1551,purchase!$E:$E,$E1551,purchase!$G:$G,"&gt;="&amp;$F1551,purchase!$G:$G,"&lt;="&amp;$G1551))</f>
        <v/>
      </c>
      <c r="L1551" s="4" t="n"/>
      <c r="M1551" s="4" t="n"/>
      <c r="N1551" s="10">
        <f>IF(M1551="","",SUMIFS(purchase!$N:$N,purchase!$C:$C,$C1551,purchase!$E:$E,$E1551,purchase!$G:$G,"&gt;="&amp;$F1551,purchase!$G:$G,"&lt;="&amp;$G1551))</f>
        <v/>
      </c>
      <c r="O1551" s="10">
        <f>IF(M1551="","",M1551-N1551)</f>
        <v/>
      </c>
      <c r="P1551" s="11">
        <f>IF(M1551=0,"",N1551/M1551)</f>
        <v/>
      </c>
      <c r="Q1551" s="12">
        <f>IF(OR(G1551="",O1551=""),"",
IF(AND(G1551&lt;TODAY(),O1551&gt;0),"YES","NO"))</f>
        <v/>
      </c>
      <c r="R1551" s="13" t="n"/>
      <c r="S1551" s="14" t="n"/>
      <c r="T1551" s="15">
        <f>IF(Q1551="YES", IF(R1551="Company",L1551*(1+S1551),IF(R1551="Vendor",L1551*(1-S1551),"")),"")</f>
        <v/>
      </c>
      <c r="U1551" s="15">
        <f>IF(Q1551="YES",O1551*T1551,"")</f>
        <v/>
      </c>
      <c r="V1551" s="16" t="n"/>
      <c r="W1551" s="17">
        <f>IF(Q1551="YES",G1551+V1551,"")</f>
        <v/>
      </c>
      <c r="X1551" s="18">
        <f>IF(Q1551="YES",IF(TODAY()&gt;W1551,"OVERDUE","WITHIN TIME"),"")</f>
        <v/>
      </c>
    </row>
    <row r="1552">
      <c r="A1552" s="3" t="n">
        <v>1548</v>
      </c>
      <c r="B1552" s="4" t="n"/>
      <c r="C1552" s="4" t="n"/>
      <c r="D1552" s="5">
        <f>IF(E1552="NRFC","Natural Rubber Field Coagulam","")</f>
        <v/>
      </c>
      <c r="E1552" s="4" t="n"/>
      <c r="F1552" s="6" t="n"/>
      <c r="G1552" s="6" t="n"/>
      <c r="H1552" s="7">
        <f>IF(G1552="","",G1552-TODAY())</f>
        <v/>
      </c>
      <c r="I1552" s="8">
        <f>IF(G1552="","",
IF(G1552&lt;TODAY(),
IF(O1552&gt;0,"Violated","Completed"),
IF(H1552&lt;=7,"Expiring Soon",
"Active")))</f>
        <v/>
      </c>
      <c r="J1552" s="8">
        <f>IF(C1552="","",COUNTIFS(purchase!$C:$C,$C1552,purchase!$E:$E,$E1552,purchase!$G:$G,"&gt;="&amp;$F1552,purchase!$G:$G,"&lt;="&amp;$G1552))</f>
        <v/>
      </c>
      <c r="K1552" s="9">
        <f>IF(COUNTIFS(purchase!$C:$C,$C1552,purchase!$E:$E,$E1552,purchase!$G:$G,"&gt;="&amp;$F1552,purchase!$G:$G,"&lt;="&amp;$G1552)=0,"",_xlfn.MAXIFS(purchase!$G:$G,purchase!$C:$C,$C1552,purchase!$E:$E,$E1552,purchase!$G:$G,"&gt;="&amp;$F1552,purchase!$G:$G,"&lt;="&amp;$G1552))</f>
        <v/>
      </c>
      <c r="L1552" s="4" t="n"/>
      <c r="M1552" s="4" t="n"/>
      <c r="N1552" s="10">
        <f>IF(M1552="","",SUMIFS(purchase!$N:$N,purchase!$C:$C,$C1552,purchase!$E:$E,$E1552,purchase!$G:$G,"&gt;="&amp;$F1552,purchase!$G:$G,"&lt;="&amp;$G1552))</f>
        <v/>
      </c>
      <c r="O1552" s="10">
        <f>IF(M1552="","",M1552-N1552)</f>
        <v/>
      </c>
      <c r="P1552" s="11">
        <f>IF(M1552=0,"",N1552/M1552)</f>
        <v/>
      </c>
      <c r="Q1552" s="12">
        <f>IF(OR(G1552="",O1552=""),"",
IF(AND(G1552&lt;TODAY(),O1552&gt;0),"YES","NO"))</f>
        <v/>
      </c>
      <c r="R1552" s="13" t="n"/>
      <c r="S1552" s="14" t="n"/>
      <c r="T1552" s="15">
        <f>IF(Q1552="YES", IF(R1552="Company",L1552*(1+S1552),IF(R1552="Vendor",L1552*(1-S1552),"")),"")</f>
        <v/>
      </c>
      <c r="U1552" s="15">
        <f>IF(Q1552="YES",O1552*T1552,"")</f>
        <v/>
      </c>
      <c r="V1552" s="16" t="n"/>
      <c r="W1552" s="17">
        <f>IF(Q1552="YES",G1552+V1552,"")</f>
        <v/>
      </c>
      <c r="X1552" s="18">
        <f>IF(Q1552="YES",IF(TODAY()&gt;W1552,"OVERDUE","WITHIN TIME"),"")</f>
        <v/>
      </c>
    </row>
    <row r="1553">
      <c r="A1553" s="3" t="n">
        <v>1549</v>
      </c>
      <c r="B1553" s="4" t="n"/>
      <c r="C1553" s="4" t="n"/>
      <c r="D1553" s="5">
        <f>IF(E1553="NRFC","Natural Rubber Field Coagulam","")</f>
        <v/>
      </c>
      <c r="E1553" s="4" t="n"/>
      <c r="F1553" s="6" t="n"/>
      <c r="G1553" s="6" t="n"/>
      <c r="H1553" s="7">
        <f>IF(G1553="","",G1553-TODAY())</f>
        <v/>
      </c>
      <c r="I1553" s="8">
        <f>IF(G1553="","",
IF(G1553&lt;TODAY(),
IF(O1553&gt;0,"Violated","Completed"),
IF(H1553&lt;=7,"Expiring Soon",
"Active")))</f>
        <v/>
      </c>
      <c r="J1553" s="8">
        <f>IF(C1553="","",COUNTIFS(purchase!$C:$C,$C1553,purchase!$E:$E,$E1553,purchase!$G:$G,"&gt;="&amp;$F1553,purchase!$G:$G,"&lt;="&amp;$G1553))</f>
        <v/>
      </c>
      <c r="K1553" s="9">
        <f>IF(COUNTIFS(purchase!$C:$C,$C1553,purchase!$E:$E,$E1553,purchase!$G:$G,"&gt;="&amp;$F1553,purchase!$G:$G,"&lt;="&amp;$G1553)=0,"",_xlfn.MAXIFS(purchase!$G:$G,purchase!$C:$C,$C1553,purchase!$E:$E,$E1553,purchase!$G:$G,"&gt;="&amp;$F1553,purchase!$G:$G,"&lt;="&amp;$G1553))</f>
        <v/>
      </c>
      <c r="L1553" s="4" t="n"/>
      <c r="M1553" s="4" t="n"/>
      <c r="N1553" s="10">
        <f>IF(M1553="","",SUMIFS(purchase!$N:$N,purchase!$C:$C,$C1553,purchase!$E:$E,$E1553,purchase!$G:$G,"&gt;="&amp;$F1553,purchase!$G:$G,"&lt;="&amp;$G1553))</f>
        <v/>
      </c>
      <c r="O1553" s="10">
        <f>IF(M1553="","",M1553-N1553)</f>
        <v/>
      </c>
      <c r="P1553" s="11">
        <f>IF(M1553=0,"",N1553/M1553)</f>
        <v/>
      </c>
      <c r="Q1553" s="12">
        <f>IF(OR(G1553="",O1553=""),"",
IF(AND(G1553&lt;TODAY(),O1553&gt;0),"YES","NO"))</f>
        <v/>
      </c>
      <c r="R1553" s="13" t="n"/>
      <c r="S1553" s="14" t="n"/>
      <c r="T1553" s="15">
        <f>IF(Q1553="YES", IF(R1553="Company",L1553*(1+S1553),IF(R1553="Vendor",L1553*(1-S1553),"")),"")</f>
        <v/>
      </c>
      <c r="U1553" s="15">
        <f>IF(Q1553="YES",O1553*T1553,"")</f>
        <v/>
      </c>
      <c r="V1553" s="16" t="n"/>
      <c r="W1553" s="17">
        <f>IF(Q1553="YES",G1553+V1553,"")</f>
        <v/>
      </c>
      <c r="X1553" s="18">
        <f>IF(Q1553="YES",IF(TODAY()&gt;W1553,"OVERDUE","WITHIN TIME"),"")</f>
        <v/>
      </c>
    </row>
    <row r="1554">
      <c r="A1554" s="3" t="n">
        <v>1550</v>
      </c>
      <c r="B1554" s="4" t="n"/>
      <c r="C1554" s="4" t="n"/>
      <c r="D1554" s="5">
        <f>IF(E1554="NRFC","Natural Rubber Field Coagulam","")</f>
        <v/>
      </c>
      <c r="E1554" s="4" t="n"/>
      <c r="F1554" s="6" t="n"/>
      <c r="G1554" s="6" t="n"/>
      <c r="H1554" s="7">
        <f>IF(G1554="","",G1554-TODAY())</f>
        <v/>
      </c>
      <c r="I1554" s="8">
        <f>IF(G1554="","",
IF(G1554&lt;TODAY(),
IF(O1554&gt;0,"Violated","Completed"),
IF(H1554&lt;=7,"Expiring Soon",
"Active")))</f>
        <v/>
      </c>
      <c r="J1554" s="8">
        <f>IF(C1554="","",COUNTIFS(purchase!$C:$C,$C1554,purchase!$E:$E,$E1554,purchase!$G:$G,"&gt;="&amp;$F1554,purchase!$G:$G,"&lt;="&amp;$G1554))</f>
        <v/>
      </c>
      <c r="K1554" s="9">
        <f>IF(COUNTIFS(purchase!$C:$C,$C1554,purchase!$E:$E,$E1554,purchase!$G:$G,"&gt;="&amp;$F1554,purchase!$G:$G,"&lt;="&amp;$G1554)=0,"",_xlfn.MAXIFS(purchase!$G:$G,purchase!$C:$C,$C1554,purchase!$E:$E,$E1554,purchase!$G:$G,"&gt;="&amp;$F1554,purchase!$G:$G,"&lt;="&amp;$G1554))</f>
        <v/>
      </c>
      <c r="L1554" s="4" t="n"/>
      <c r="M1554" s="4" t="n"/>
      <c r="N1554" s="10">
        <f>IF(M1554="","",SUMIFS(purchase!$N:$N,purchase!$C:$C,$C1554,purchase!$E:$E,$E1554,purchase!$G:$G,"&gt;="&amp;$F1554,purchase!$G:$G,"&lt;="&amp;$G1554))</f>
        <v/>
      </c>
      <c r="O1554" s="10">
        <f>IF(M1554="","",M1554-N1554)</f>
        <v/>
      </c>
      <c r="P1554" s="11">
        <f>IF(M1554=0,"",N1554/M1554)</f>
        <v/>
      </c>
      <c r="Q1554" s="12">
        <f>IF(OR(G1554="",O1554=""),"",
IF(AND(G1554&lt;TODAY(),O1554&gt;0),"YES","NO"))</f>
        <v/>
      </c>
      <c r="R1554" s="13" t="n"/>
      <c r="S1554" s="14" t="n"/>
      <c r="T1554" s="15">
        <f>IF(Q1554="YES", IF(R1554="Company",L1554*(1+S1554),IF(R1554="Vendor",L1554*(1-S1554),"")),"")</f>
        <v/>
      </c>
      <c r="U1554" s="15">
        <f>IF(Q1554="YES",O1554*T1554,"")</f>
        <v/>
      </c>
      <c r="V1554" s="16" t="n"/>
      <c r="W1554" s="17">
        <f>IF(Q1554="YES",G1554+V1554,"")</f>
        <v/>
      </c>
      <c r="X1554" s="18">
        <f>IF(Q1554="YES",IF(TODAY()&gt;W1554,"OVERDUE","WITHIN TIME"),"")</f>
        <v/>
      </c>
    </row>
    <row r="1555">
      <c r="A1555" s="3" t="n">
        <v>1551</v>
      </c>
      <c r="B1555" s="4" t="n"/>
      <c r="C1555" s="4" t="n"/>
      <c r="D1555" s="5">
        <f>IF(E1555="NRFC","Natural Rubber Field Coagulam","")</f>
        <v/>
      </c>
      <c r="E1555" s="4" t="n"/>
      <c r="F1555" s="6" t="n"/>
      <c r="G1555" s="6" t="n"/>
      <c r="H1555" s="7">
        <f>IF(G1555="","",G1555-TODAY())</f>
        <v/>
      </c>
      <c r="I1555" s="8">
        <f>IF(G1555="","",
IF(G1555&lt;TODAY(),
IF(O1555&gt;0,"Violated","Completed"),
IF(H1555&lt;=7,"Expiring Soon",
"Active")))</f>
        <v/>
      </c>
      <c r="J1555" s="8">
        <f>IF(C1555="","",COUNTIFS(purchase!$C:$C,$C1555,purchase!$E:$E,$E1555,purchase!$G:$G,"&gt;="&amp;$F1555,purchase!$G:$G,"&lt;="&amp;$G1555))</f>
        <v/>
      </c>
      <c r="K1555" s="9">
        <f>IF(COUNTIFS(purchase!$C:$C,$C1555,purchase!$E:$E,$E1555,purchase!$G:$G,"&gt;="&amp;$F1555,purchase!$G:$G,"&lt;="&amp;$G1555)=0,"",_xlfn.MAXIFS(purchase!$G:$G,purchase!$C:$C,$C1555,purchase!$E:$E,$E1555,purchase!$G:$G,"&gt;="&amp;$F1555,purchase!$G:$G,"&lt;="&amp;$G1555))</f>
        <v/>
      </c>
      <c r="L1555" s="4" t="n"/>
      <c r="M1555" s="4" t="n"/>
      <c r="N1555" s="10">
        <f>IF(M1555="","",SUMIFS(purchase!$N:$N,purchase!$C:$C,$C1555,purchase!$E:$E,$E1555,purchase!$G:$G,"&gt;="&amp;$F1555,purchase!$G:$G,"&lt;="&amp;$G1555))</f>
        <v/>
      </c>
      <c r="O1555" s="10">
        <f>IF(M1555="","",M1555-N1555)</f>
        <v/>
      </c>
      <c r="P1555" s="11">
        <f>IF(M1555=0,"",N1555/M1555)</f>
        <v/>
      </c>
      <c r="Q1555" s="12">
        <f>IF(OR(G1555="",O1555=""),"",
IF(AND(G1555&lt;TODAY(),O1555&gt;0),"YES","NO"))</f>
        <v/>
      </c>
      <c r="R1555" s="13" t="n"/>
      <c r="S1555" s="14" t="n"/>
      <c r="T1555" s="15">
        <f>IF(Q1555="YES", IF(R1555="Company",L1555*(1+S1555),IF(R1555="Vendor",L1555*(1-S1555),"")),"")</f>
        <v/>
      </c>
      <c r="U1555" s="15">
        <f>IF(Q1555="YES",O1555*T1555,"")</f>
        <v/>
      </c>
      <c r="V1555" s="16" t="n"/>
      <c r="W1555" s="17">
        <f>IF(Q1555="YES",G1555+V1555,"")</f>
        <v/>
      </c>
      <c r="X1555" s="18">
        <f>IF(Q1555="YES",IF(TODAY()&gt;W1555,"OVERDUE","WITHIN TIME"),"")</f>
        <v/>
      </c>
    </row>
    <row r="1556">
      <c r="A1556" s="3" t="n">
        <v>1552</v>
      </c>
      <c r="B1556" s="4" t="n"/>
      <c r="C1556" s="4" t="n"/>
      <c r="D1556" s="5">
        <f>IF(E1556="NRFC","Natural Rubber Field Coagulam","")</f>
        <v/>
      </c>
      <c r="E1556" s="4" t="n"/>
      <c r="F1556" s="6" t="n"/>
      <c r="G1556" s="6" t="n"/>
      <c r="H1556" s="7">
        <f>IF(G1556="","",G1556-TODAY())</f>
        <v/>
      </c>
      <c r="I1556" s="8">
        <f>IF(G1556="","",
IF(G1556&lt;TODAY(),
IF(O1556&gt;0,"Violated","Completed"),
IF(H1556&lt;=7,"Expiring Soon",
"Active")))</f>
        <v/>
      </c>
      <c r="J1556" s="8">
        <f>IF(C1556="","",COUNTIFS(purchase!$C:$C,$C1556,purchase!$E:$E,$E1556,purchase!$G:$G,"&gt;="&amp;$F1556,purchase!$G:$G,"&lt;="&amp;$G1556))</f>
        <v/>
      </c>
      <c r="K1556" s="9">
        <f>IF(COUNTIFS(purchase!$C:$C,$C1556,purchase!$E:$E,$E1556,purchase!$G:$G,"&gt;="&amp;$F1556,purchase!$G:$G,"&lt;="&amp;$G1556)=0,"",_xlfn.MAXIFS(purchase!$G:$G,purchase!$C:$C,$C1556,purchase!$E:$E,$E1556,purchase!$G:$G,"&gt;="&amp;$F1556,purchase!$G:$G,"&lt;="&amp;$G1556))</f>
        <v/>
      </c>
      <c r="L1556" s="4" t="n"/>
      <c r="M1556" s="4" t="n"/>
      <c r="N1556" s="10">
        <f>IF(M1556="","",SUMIFS(purchase!$N:$N,purchase!$C:$C,$C1556,purchase!$E:$E,$E1556,purchase!$G:$G,"&gt;="&amp;$F1556,purchase!$G:$G,"&lt;="&amp;$G1556))</f>
        <v/>
      </c>
      <c r="O1556" s="10">
        <f>IF(M1556="","",M1556-N1556)</f>
        <v/>
      </c>
      <c r="P1556" s="11">
        <f>IF(M1556=0,"",N1556/M1556)</f>
        <v/>
      </c>
      <c r="Q1556" s="12">
        <f>IF(OR(G1556="",O1556=""),"",
IF(AND(G1556&lt;TODAY(),O1556&gt;0),"YES","NO"))</f>
        <v/>
      </c>
      <c r="R1556" s="13" t="n"/>
      <c r="S1556" s="14" t="n"/>
      <c r="T1556" s="15">
        <f>IF(Q1556="YES", IF(R1556="Company",L1556*(1+S1556),IF(R1556="Vendor",L1556*(1-S1556),"")),"")</f>
        <v/>
      </c>
      <c r="U1556" s="15">
        <f>IF(Q1556="YES",O1556*T1556,"")</f>
        <v/>
      </c>
      <c r="V1556" s="16" t="n"/>
      <c r="W1556" s="17">
        <f>IF(Q1556="YES",G1556+V1556,"")</f>
        <v/>
      </c>
      <c r="X1556" s="18">
        <f>IF(Q1556="YES",IF(TODAY()&gt;W1556,"OVERDUE","WITHIN TIME"),"")</f>
        <v/>
      </c>
    </row>
    <row r="1557">
      <c r="A1557" s="3" t="n">
        <v>1553</v>
      </c>
      <c r="B1557" s="4" t="n"/>
      <c r="C1557" s="4" t="n"/>
      <c r="D1557" s="5">
        <f>IF(E1557="NRFC","Natural Rubber Field Coagulam","")</f>
        <v/>
      </c>
      <c r="E1557" s="4" t="n"/>
      <c r="F1557" s="6" t="n"/>
      <c r="G1557" s="6" t="n"/>
      <c r="H1557" s="7">
        <f>IF(G1557="","",G1557-TODAY())</f>
        <v/>
      </c>
      <c r="I1557" s="8">
        <f>IF(G1557="","",
IF(G1557&lt;TODAY(),
IF(O1557&gt;0,"Violated","Completed"),
IF(H1557&lt;=7,"Expiring Soon",
"Active")))</f>
        <v/>
      </c>
      <c r="J1557" s="8">
        <f>IF(C1557="","",COUNTIFS(purchase!$C:$C,$C1557,purchase!$E:$E,$E1557,purchase!$G:$G,"&gt;="&amp;$F1557,purchase!$G:$G,"&lt;="&amp;$G1557))</f>
        <v/>
      </c>
      <c r="K1557" s="9">
        <f>IF(COUNTIFS(purchase!$C:$C,$C1557,purchase!$E:$E,$E1557,purchase!$G:$G,"&gt;="&amp;$F1557,purchase!$G:$G,"&lt;="&amp;$G1557)=0,"",_xlfn.MAXIFS(purchase!$G:$G,purchase!$C:$C,$C1557,purchase!$E:$E,$E1557,purchase!$G:$G,"&gt;="&amp;$F1557,purchase!$G:$G,"&lt;="&amp;$G1557))</f>
        <v/>
      </c>
      <c r="L1557" s="4" t="n"/>
      <c r="M1557" s="4" t="n"/>
      <c r="N1557" s="10">
        <f>IF(M1557="","",SUMIFS(purchase!$N:$N,purchase!$C:$C,$C1557,purchase!$E:$E,$E1557,purchase!$G:$G,"&gt;="&amp;$F1557,purchase!$G:$G,"&lt;="&amp;$G1557))</f>
        <v/>
      </c>
      <c r="O1557" s="10">
        <f>IF(M1557="","",M1557-N1557)</f>
        <v/>
      </c>
      <c r="P1557" s="11">
        <f>IF(M1557=0,"",N1557/M1557)</f>
        <v/>
      </c>
      <c r="Q1557" s="12">
        <f>IF(OR(G1557="",O1557=""),"",
IF(AND(G1557&lt;TODAY(),O1557&gt;0),"YES","NO"))</f>
        <v/>
      </c>
      <c r="R1557" s="13" t="n"/>
      <c r="S1557" s="14" t="n"/>
      <c r="T1557" s="15">
        <f>IF(Q1557="YES", IF(R1557="Company",L1557*(1+S1557),IF(R1557="Vendor",L1557*(1-S1557),"")),"")</f>
        <v/>
      </c>
      <c r="U1557" s="15">
        <f>IF(Q1557="YES",O1557*T1557,"")</f>
        <v/>
      </c>
      <c r="V1557" s="16" t="n"/>
      <c r="W1557" s="17">
        <f>IF(Q1557="YES",G1557+V1557,"")</f>
        <v/>
      </c>
      <c r="X1557" s="18">
        <f>IF(Q1557="YES",IF(TODAY()&gt;W1557,"OVERDUE","WITHIN TIME"),"")</f>
        <v/>
      </c>
    </row>
    <row r="1558">
      <c r="A1558" s="3" t="n">
        <v>1554</v>
      </c>
      <c r="B1558" s="4" t="n"/>
      <c r="C1558" s="4" t="n"/>
      <c r="D1558" s="5">
        <f>IF(E1558="NRFC","Natural Rubber Field Coagulam","")</f>
        <v/>
      </c>
      <c r="E1558" s="4" t="n"/>
      <c r="F1558" s="6" t="n"/>
      <c r="G1558" s="6" t="n"/>
      <c r="H1558" s="7">
        <f>IF(G1558="","",G1558-TODAY())</f>
        <v/>
      </c>
      <c r="I1558" s="8">
        <f>IF(G1558="","",
IF(G1558&lt;TODAY(),
IF(O1558&gt;0,"Violated","Completed"),
IF(H1558&lt;=7,"Expiring Soon",
"Active")))</f>
        <v/>
      </c>
      <c r="J1558" s="8">
        <f>IF(C1558="","",COUNTIFS(purchase!$C:$C,$C1558,purchase!$E:$E,$E1558,purchase!$G:$G,"&gt;="&amp;$F1558,purchase!$G:$G,"&lt;="&amp;$G1558))</f>
        <v/>
      </c>
      <c r="K1558" s="9">
        <f>IF(COUNTIFS(purchase!$C:$C,$C1558,purchase!$E:$E,$E1558,purchase!$G:$G,"&gt;="&amp;$F1558,purchase!$G:$G,"&lt;="&amp;$G1558)=0,"",_xlfn.MAXIFS(purchase!$G:$G,purchase!$C:$C,$C1558,purchase!$E:$E,$E1558,purchase!$G:$G,"&gt;="&amp;$F1558,purchase!$G:$G,"&lt;="&amp;$G1558))</f>
        <v/>
      </c>
      <c r="L1558" s="4" t="n"/>
      <c r="M1558" s="4" t="n"/>
      <c r="N1558" s="10">
        <f>IF(M1558="","",SUMIFS(purchase!$N:$N,purchase!$C:$C,$C1558,purchase!$E:$E,$E1558,purchase!$G:$G,"&gt;="&amp;$F1558,purchase!$G:$G,"&lt;="&amp;$G1558))</f>
        <v/>
      </c>
      <c r="O1558" s="10">
        <f>IF(M1558="","",M1558-N1558)</f>
        <v/>
      </c>
      <c r="P1558" s="11">
        <f>IF(M1558=0,"",N1558/M1558)</f>
        <v/>
      </c>
      <c r="Q1558" s="12">
        <f>IF(OR(G1558="",O1558=""),"",
IF(AND(G1558&lt;TODAY(),O1558&gt;0),"YES","NO"))</f>
        <v/>
      </c>
      <c r="R1558" s="13" t="n"/>
      <c r="S1558" s="14" t="n"/>
      <c r="T1558" s="15">
        <f>IF(Q1558="YES", IF(R1558="Company",L1558*(1+S1558),IF(R1558="Vendor",L1558*(1-S1558),"")),"")</f>
        <v/>
      </c>
      <c r="U1558" s="15">
        <f>IF(Q1558="YES",O1558*T1558,"")</f>
        <v/>
      </c>
      <c r="V1558" s="16" t="n"/>
      <c r="W1558" s="17">
        <f>IF(Q1558="YES",G1558+V1558,"")</f>
        <v/>
      </c>
      <c r="X1558" s="18">
        <f>IF(Q1558="YES",IF(TODAY()&gt;W1558,"OVERDUE","WITHIN TIME"),"")</f>
        <v/>
      </c>
    </row>
    <row r="1559">
      <c r="A1559" s="3" t="n">
        <v>1555</v>
      </c>
      <c r="B1559" s="4" t="n"/>
      <c r="C1559" s="4" t="n"/>
      <c r="D1559" s="5">
        <f>IF(E1559="NRFC","Natural Rubber Field Coagulam","")</f>
        <v/>
      </c>
      <c r="E1559" s="4" t="n"/>
      <c r="F1559" s="6" t="n"/>
      <c r="G1559" s="6" t="n"/>
      <c r="H1559" s="7">
        <f>IF(G1559="","",G1559-TODAY())</f>
        <v/>
      </c>
      <c r="I1559" s="8">
        <f>IF(G1559="","",
IF(G1559&lt;TODAY(),
IF(O1559&gt;0,"Violated","Completed"),
IF(H1559&lt;=7,"Expiring Soon",
"Active")))</f>
        <v/>
      </c>
      <c r="J1559" s="8">
        <f>IF(C1559="","",COUNTIFS(purchase!$C:$C,$C1559,purchase!$E:$E,$E1559,purchase!$G:$G,"&gt;="&amp;$F1559,purchase!$G:$G,"&lt;="&amp;$G1559))</f>
        <v/>
      </c>
      <c r="K1559" s="9">
        <f>IF(COUNTIFS(purchase!$C:$C,$C1559,purchase!$E:$E,$E1559,purchase!$G:$G,"&gt;="&amp;$F1559,purchase!$G:$G,"&lt;="&amp;$G1559)=0,"",_xlfn.MAXIFS(purchase!$G:$G,purchase!$C:$C,$C1559,purchase!$E:$E,$E1559,purchase!$G:$G,"&gt;="&amp;$F1559,purchase!$G:$G,"&lt;="&amp;$G1559))</f>
        <v/>
      </c>
      <c r="L1559" s="4" t="n"/>
      <c r="M1559" s="4" t="n"/>
      <c r="N1559" s="10">
        <f>IF(M1559="","",SUMIFS(purchase!$N:$N,purchase!$C:$C,$C1559,purchase!$E:$E,$E1559,purchase!$G:$G,"&gt;="&amp;$F1559,purchase!$G:$G,"&lt;="&amp;$G1559))</f>
        <v/>
      </c>
      <c r="O1559" s="10">
        <f>IF(M1559="","",M1559-N1559)</f>
        <v/>
      </c>
      <c r="P1559" s="11">
        <f>IF(M1559=0,"",N1559/M1559)</f>
        <v/>
      </c>
      <c r="Q1559" s="12">
        <f>IF(OR(G1559="",O1559=""),"",
IF(AND(G1559&lt;TODAY(),O1559&gt;0),"YES","NO"))</f>
        <v/>
      </c>
      <c r="R1559" s="13" t="n"/>
      <c r="S1559" s="14" t="n"/>
      <c r="T1559" s="15">
        <f>IF(Q1559="YES", IF(R1559="Company",L1559*(1+S1559),IF(R1559="Vendor",L1559*(1-S1559),"")),"")</f>
        <v/>
      </c>
      <c r="U1559" s="15">
        <f>IF(Q1559="YES",O1559*T1559,"")</f>
        <v/>
      </c>
      <c r="V1559" s="16" t="n"/>
      <c r="W1559" s="17">
        <f>IF(Q1559="YES",G1559+V1559,"")</f>
        <v/>
      </c>
      <c r="X1559" s="18">
        <f>IF(Q1559="YES",IF(TODAY()&gt;W1559,"OVERDUE","WITHIN TIME"),"")</f>
        <v/>
      </c>
    </row>
    <row r="1560">
      <c r="A1560" s="3" t="n">
        <v>1556</v>
      </c>
      <c r="B1560" s="4" t="n"/>
      <c r="C1560" s="4" t="n"/>
      <c r="D1560" s="5">
        <f>IF(E1560="NRFC","Natural Rubber Field Coagulam","")</f>
        <v/>
      </c>
      <c r="E1560" s="4" t="n"/>
      <c r="F1560" s="6" t="n"/>
      <c r="G1560" s="6" t="n"/>
      <c r="H1560" s="7">
        <f>IF(G1560="","",G1560-TODAY())</f>
        <v/>
      </c>
      <c r="I1560" s="8">
        <f>IF(G1560="","",
IF(G1560&lt;TODAY(),
IF(O1560&gt;0,"Violated","Completed"),
IF(H1560&lt;=7,"Expiring Soon",
"Active")))</f>
        <v/>
      </c>
      <c r="J1560" s="8">
        <f>IF(C1560="","",COUNTIFS(purchase!$C:$C,$C1560,purchase!$E:$E,$E1560,purchase!$G:$G,"&gt;="&amp;$F1560,purchase!$G:$G,"&lt;="&amp;$G1560))</f>
        <v/>
      </c>
      <c r="K1560" s="9">
        <f>IF(COUNTIFS(purchase!$C:$C,$C1560,purchase!$E:$E,$E1560,purchase!$G:$G,"&gt;="&amp;$F1560,purchase!$G:$G,"&lt;="&amp;$G1560)=0,"",_xlfn.MAXIFS(purchase!$G:$G,purchase!$C:$C,$C1560,purchase!$E:$E,$E1560,purchase!$G:$G,"&gt;="&amp;$F1560,purchase!$G:$G,"&lt;="&amp;$G1560))</f>
        <v/>
      </c>
      <c r="L1560" s="4" t="n"/>
      <c r="M1560" s="4" t="n"/>
      <c r="N1560" s="10">
        <f>IF(M1560="","",SUMIFS(purchase!$N:$N,purchase!$C:$C,$C1560,purchase!$E:$E,$E1560,purchase!$G:$G,"&gt;="&amp;$F1560,purchase!$G:$G,"&lt;="&amp;$G1560))</f>
        <v/>
      </c>
      <c r="O1560" s="10">
        <f>IF(M1560="","",M1560-N1560)</f>
        <v/>
      </c>
      <c r="P1560" s="11">
        <f>IF(M1560=0,"",N1560/M1560)</f>
        <v/>
      </c>
      <c r="Q1560" s="12">
        <f>IF(OR(G1560="",O1560=""),"",
IF(AND(G1560&lt;TODAY(),O1560&gt;0),"YES","NO"))</f>
        <v/>
      </c>
      <c r="R1560" s="13" t="n"/>
      <c r="S1560" s="14" t="n"/>
      <c r="T1560" s="15">
        <f>IF(Q1560="YES", IF(R1560="Company",L1560*(1+S1560),IF(R1560="Vendor",L1560*(1-S1560),"")),"")</f>
        <v/>
      </c>
      <c r="U1560" s="15">
        <f>IF(Q1560="YES",O1560*T1560,"")</f>
        <v/>
      </c>
      <c r="V1560" s="16" t="n"/>
      <c r="W1560" s="17">
        <f>IF(Q1560="YES",G1560+V1560,"")</f>
        <v/>
      </c>
      <c r="X1560" s="18">
        <f>IF(Q1560="YES",IF(TODAY()&gt;W1560,"OVERDUE","WITHIN TIME"),"")</f>
        <v/>
      </c>
    </row>
    <row r="1561">
      <c r="A1561" s="3" t="n">
        <v>1557</v>
      </c>
      <c r="B1561" s="4" t="n"/>
      <c r="C1561" s="4" t="n"/>
      <c r="D1561" s="5">
        <f>IF(E1561="NRFC","Natural Rubber Field Coagulam","")</f>
        <v/>
      </c>
      <c r="E1561" s="4" t="n"/>
      <c r="F1561" s="6" t="n"/>
      <c r="G1561" s="6" t="n"/>
      <c r="H1561" s="7">
        <f>IF(G1561="","",G1561-TODAY())</f>
        <v/>
      </c>
      <c r="I1561" s="8">
        <f>IF(G1561="","",
IF(G1561&lt;TODAY(),
IF(O1561&gt;0,"Violated","Completed"),
IF(H1561&lt;=7,"Expiring Soon",
"Active")))</f>
        <v/>
      </c>
      <c r="J1561" s="8">
        <f>IF(C1561="","",COUNTIFS(purchase!$C:$C,$C1561,purchase!$E:$E,$E1561,purchase!$G:$G,"&gt;="&amp;$F1561,purchase!$G:$G,"&lt;="&amp;$G1561))</f>
        <v/>
      </c>
      <c r="K1561" s="9">
        <f>IF(COUNTIFS(purchase!$C:$C,$C1561,purchase!$E:$E,$E1561,purchase!$G:$G,"&gt;="&amp;$F1561,purchase!$G:$G,"&lt;="&amp;$G1561)=0,"",_xlfn.MAXIFS(purchase!$G:$G,purchase!$C:$C,$C1561,purchase!$E:$E,$E1561,purchase!$G:$G,"&gt;="&amp;$F1561,purchase!$G:$G,"&lt;="&amp;$G1561))</f>
        <v/>
      </c>
      <c r="L1561" s="4" t="n"/>
      <c r="M1561" s="4" t="n"/>
      <c r="N1561" s="10">
        <f>IF(M1561="","",SUMIFS(purchase!$N:$N,purchase!$C:$C,$C1561,purchase!$E:$E,$E1561,purchase!$G:$G,"&gt;="&amp;$F1561,purchase!$G:$G,"&lt;="&amp;$G1561))</f>
        <v/>
      </c>
      <c r="O1561" s="10">
        <f>IF(M1561="","",M1561-N1561)</f>
        <v/>
      </c>
      <c r="P1561" s="11">
        <f>IF(M1561=0,"",N1561/M1561)</f>
        <v/>
      </c>
      <c r="Q1561" s="12">
        <f>IF(OR(G1561="",O1561=""),"",
IF(AND(G1561&lt;TODAY(),O1561&gt;0),"YES","NO"))</f>
        <v/>
      </c>
      <c r="R1561" s="13" t="n"/>
      <c r="S1561" s="14" t="n"/>
      <c r="T1561" s="15">
        <f>IF(Q1561="YES", IF(R1561="Company",L1561*(1+S1561),IF(R1561="Vendor",L1561*(1-S1561),"")),"")</f>
        <v/>
      </c>
      <c r="U1561" s="15">
        <f>IF(Q1561="YES",O1561*T1561,"")</f>
        <v/>
      </c>
      <c r="V1561" s="16" t="n"/>
      <c r="W1561" s="17">
        <f>IF(Q1561="YES",G1561+V1561,"")</f>
        <v/>
      </c>
      <c r="X1561" s="18">
        <f>IF(Q1561="YES",IF(TODAY()&gt;W1561,"OVERDUE","WITHIN TIME"),"")</f>
        <v/>
      </c>
    </row>
    <row r="1562">
      <c r="A1562" s="3" t="n">
        <v>1558</v>
      </c>
      <c r="B1562" s="4" t="n"/>
      <c r="C1562" s="4" t="n"/>
      <c r="D1562" s="5">
        <f>IF(E1562="NRFC","Natural Rubber Field Coagulam","")</f>
        <v/>
      </c>
      <c r="E1562" s="4" t="n"/>
      <c r="F1562" s="6" t="n"/>
      <c r="G1562" s="6" t="n"/>
      <c r="H1562" s="7">
        <f>IF(G1562="","",G1562-TODAY())</f>
        <v/>
      </c>
      <c r="I1562" s="8">
        <f>IF(G1562="","",
IF(G1562&lt;TODAY(),
IF(O1562&gt;0,"Violated","Completed"),
IF(H1562&lt;=7,"Expiring Soon",
"Active")))</f>
        <v/>
      </c>
      <c r="J1562" s="8">
        <f>IF(C1562="","",COUNTIFS(purchase!$C:$C,$C1562,purchase!$E:$E,$E1562,purchase!$G:$G,"&gt;="&amp;$F1562,purchase!$G:$G,"&lt;="&amp;$G1562))</f>
        <v/>
      </c>
      <c r="K1562" s="9">
        <f>IF(COUNTIFS(purchase!$C:$C,$C1562,purchase!$E:$E,$E1562,purchase!$G:$G,"&gt;="&amp;$F1562,purchase!$G:$G,"&lt;="&amp;$G1562)=0,"",_xlfn.MAXIFS(purchase!$G:$G,purchase!$C:$C,$C1562,purchase!$E:$E,$E1562,purchase!$G:$G,"&gt;="&amp;$F1562,purchase!$G:$G,"&lt;="&amp;$G1562))</f>
        <v/>
      </c>
      <c r="L1562" s="4" t="n"/>
      <c r="M1562" s="4" t="n"/>
      <c r="N1562" s="10">
        <f>IF(M1562="","",SUMIFS(purchase!$N:$N,purchase!$C:$C,$C1562,purchase!$E:$E,$E1562,purchase!$G:$G,"&gt;="&amp;$F1562,purchase!$G:$G,"&lt;="&amp;$G1562))</f>
        <v/>
      </c>
      <c r="O1562" s="10">
        <f>IF(M1562="","",M1562-N1562)</f>
        <v/>
      </c>
      <c r="P1562" s="11">
        <f>IF(M1562=0,"",N1562/M1562)</f>
        <v/>
      </c>
      <c r="Q1562" s="12">
        <f>IF(OR(G1562="",O1562=""),"",
IF(AND(G1562&lt;TODAY(),O1562&gt;0),"YES","NO"))</f>
        <v/>
      </c>
      <c r="R1562" s="13" t="n"/>
      <c r="S1562" s="14" t="n"/>
      <c r="T1562" s="15">
        <f>IF(Q1562="YES", IF(R1562="Company",L1562*(1+S1562),IF(R1562="Vendor",L1562*(1-S1562),"")),"")</f>
        <v/>
      </c>
      <c r="U1562" s="15">
        <f>IF(Q1562="YES",O1562*T1562,"")</f>
        <v/>
      </c>
      <c r="V1562" s="16" t="n"/>
      <c r="W1562" s="17">
        <f>IF(Q1562="YES",G1562+V1562,"")</f>
        <v/>
      </c>
      <c r="X1562" s="18">
        <f>IF(Q1562="YES",IF(TODAY()&gt;W1562,"OVERDUE","WITHIN TIME"),"")</f>
        <v/>
      </c>
    </row>
    <row r="1563">
      <c r="A1563" s="3" t="n">
        <v>1559</v>
      </c>
      <c r="B1563" s="4" t="n"/>
      <c r="C1563" s="4" t="n"/>
      <c r="D1563" s="5">
        <f>IF(E1563="NRFC","Natural Rubber Field Coagulam","")</f>
        <v/>
      </c>
      <c r="E1563" s="4" t="n"/>
      <c r="F1563" s="6" t="n"/>
      <c r="G1563" s="6" t="n"/>
      <c r="H1563" s="7">
        <f>IF(G1563="","",G1563-TODAY())</f>
        <v/>
      </c>
      <c r="I1563" s="8">
        <f>IF(G1563="","",
IF(G1563&lt;TODAY(),
IF(O1563&gt;0,"Violated","Completed"),
IF(H1563&lt;=7,"Expiring Soon",
"Active")))</f>
        <v/>
      </c>
      <c r="J1563" s="8">
        <f>IF(C1563="","",COUNTIFS(purchase!$C:$C,$C1563,purchase!$E:$E,$E1563,purchase!$G:$G,"&gt;="&amp;$F1563,purchase!$G:$G,"&lt;="&amp;$G1563))</f>
        <v/>
      </c>
      <c r="K1563" s="9">
        <f>IF(COUNTIFS(purchase!$C:$C,$C1563,purchase!$E:$E,$E1563,purchase!$G:$G,"&gt;="&amp;$F1563,purchase!$G:$G,"&lt;="&amp;$G1563)=0,"",_xlfn.MAXIFS(purchase!$G:$G,purchase!$C:$C,$C1563,purchase!$E:$E,$E1563,purchase!$G:$G,"&gt;="&amp;$F1563,purchase!$G:$G,"&lt;="&amp;$G1563))</f>
        <v/>
      </c>
      <c r="L1563" s="4" t="n"/>
      <c r="M1563" s="4" t="n"/>
      <c r="N1563" s="10">
        <f>IF(M1563="","",SUMIFS(purchase!$N:$N,purchase!$C:$C,$C1563,purchase!$E:$E,$E1563,purchase!$G:$G,"&gt;="&amp;$F1563,purchase!$G:$G,"&lt;="&amp;$G1563))</f>
        <v/>
      </c>
      <c r="O1563" s="10">
        <f>IF(M1563="","",M1563-N1563)</f>
        <v/>
      </c>
      <c r="P1563" s="11">
        <f>IF(M1563=0,"",N1563/M1563)</f>
        <v/>
      </c>
      <c r="Q1563" s="12">
        <f>IF(OR(G1563="",O1563=""),"",
IF(AND(G1563&lt;TODAY(),O1563&gt;0),"YES","NO"))</f>
        <v/>
      </c>
      <c r="R1563" s="13" t="n"/>
      <c r="S1563" s="14" t="n"/>
      <c r="T1563" s="15">
        <f>IF(Q1563="YES", IF(R1563="Company",L1563*(1+S1563),IF(R1563="Vendor",L1563*(1-S1563),"")),"")</f>
        <v/>
      </c>
      <c r="U1563" s="15">
        <f>IF(Q1563="YES",O1563*T1563,"")</f>
        <v/>
      </c>
      <c r="V1563" s="16" t="n"/>
      <c r="W1563" s="17">
        <f>IF(Q1563="YES",G1563+V1563,"")</f>
        <v/>
      </c>
      <c r="X1563" s="18">
        <f>IF(Q1563="YES",IF(TODAY()&gt;W1563,"OVERDUE","WITHIN TIME"),"")</f>
        <v/>
      </c>
    </row>
    <row r="1564">
      <c r="A1564" s="3" t="n">
        <v>1560</v>
      </c>
      <c r="B1564" s="4" t="n"/>
      <c r="C1564" s="4" t="n"/>
      <c r="D1564" s="5">
        <f>IF(E1564="NRFC","Natural Rubber Field Coagulam","")</f>
        <v/>
      </c>
      <c r="E1564" s="4" t="n"/>
      <c r="F1564" s="6" t="n"/>
      <c r="G1564" s="6" t="n"/>
      <c r="H1564" s="7">
        <f>IF(G1564="","",G1564-TODAY())</f>
        <v/>
      </c>
      <c r="I1564" s="8">
        <f>IF(G1564="","",
IF(G1564&lt;TODAY(),
IF(O1564&gt;0,"Violated","Completed"),
IF(H1564&lt;=7,"Expiring Soon",
"Active")))</f>
        <v/>
      </c>
      <c r="J1564" s="8">
        <f>IF(C1564="","",COUNTIFS(purchase!$C:$C,$C1564,purchase!$E:$E,$E1564,purchase!$G:$G,"&gt;="&amp;$F1564,purchase!$G:$G,"&lt;="&amp;$G1564))</f>
        <v/>
      </c>
      <c r="K1564" s="9">
        <f>IF(COUNTIFS(purchase!$C:$C,$C1564,purchase!$E:$E,$E1564,purchase!$G:$G,"&gt;="&amp;$F1564,purchase!$G:$G,"&lt;="&amp;$G1564)=0,"",_xlfn.MAXIFS(purchase!$G:$G,purchase!$C:$C,$C1564,purchase!$E:$E,$E1564,purchase!$G:$G,"&gt;="&amp;$F1564,purchase!$G:$G,"&lt;="&amp;$G1564))</f>
        <v/>
      </c>
      <c r="L1564" s="4" t="n"/>
      <c r="M1564" s="4" t="n"/>
      <c r="N1564" s="10">
        <f>IF(M1564="","",SUMIFS(purchase!$N:$N,purchase!$C:$C,$C1564,purchase!$E:$E,$E1564,purchase!$G:$G,"&gt;="&amp;$F1564,purchase!$G:$G,"&lt;="&amp;$G1564))</f>
        <v/>
      </c>
      <c r="O1564" s="10">
        <f>IF(M1564="","",M1564-N1564)</f>
        <v/>
      </c>
      <c r="P1564" s="11">
        <f>IF(M1564=0,"",N1564/M1564)</f>
        <v/>
      </c>
      <c r="Q1564" s="12">
        <f>IF(OR(G1564="",O1564=""),"",
IF(AND(G1564&lt;TODAY(),O1564&gt;0),"YES","NO"))</f>
        <v/>
      </c>
      <c r="R1564" s="13" t="n"/>
      <c r="S1564" s="14" t="n"/>
      <c r="T1564" s="15">
        <f>IF(Q1564="YES", IF(R1564="Company",L1564*(1+S1564),IF(R1564="Vendor",L1564*(1-S1564),"")),"")</f>
        <v/>
      </c>
      <c r="U1564" s="15">
        <f>IF(Q1564="YES",O1564*T1564,"")</f>
        <v/>
      </c>
      <c r="V1564" s="16" t="n"/>
      <c r="W1564" s="17">
        <f>IF(Q1564="YES",G1564+V1564,"")</f>
        <v/>
      </c>
      <c r="X1564" s="18">
        <f>IF(Q1564="YES",IF(TODAY()&gt;W1564,"OVERDUE","WITHIN TIME"),"")</f>
        <v/>
      </c>
    </row>
    <row r="1565">
      <c r="A1565" s="3" t="n">
        <v>1561</v>
      </c>
      <c r="B1565" s="4" t="n"/>
      <c r="C1565" s="4" t="n"/>
      <c r="D1565" s="5">
        <f>IF(E1565="NRFC","Natural Rubber Field Coagulam","")</f>
        <v/>
      </c>
      <c r="E1565" s="4" t="n"/>
      <c r="F1565" s="6" t="n"/>
      <c r="G1565" s="6" t="n"/>
      <c r="H1565" s="7">
        <f>IF(G1565="","",G1565-TODAY())</f>
        <v/>
      </c>
      <c r="I1565" s="8">
        <f>IF(G1565="","",
IF(G1565&lt;TODAY(),
IF(O1565&gt;0,"Violated","Completed"),
IF(H1565&lt;=7,"Expiring Soon",
"Active")))</f>
        <v/>
      </c>
      <c r="J1565" s="8">
        <f>IF(C1565="","",COUNTIFS(purchase!$C:$C,$C1565,purchase!$E:$E,$E1565,purchase!$G:$G,"&gt;="&amp;$F1565,purchase!$G:$G,"&lt;="&amp;$G1565))</f>
        <v/>
      </c>
      <c r="K1565" s="9">
        <f>IF(COUNTIFS(purchase!$C:$C,$C1565,purchase!$E:$E,$E1565,purchase!$G:$G,"&gt;="&amp;$F1565,purchase!$G:$G,"&lt;="&amp;$G1565)=0,"",_xlfn.MAXIFS(purchase!$G:$G,purchase!$C:$C,$C1565,purchase!$E:$E,$E1565,purchase!$G:$G,"&gt;="&amp;$F1565,purchase!$G:$G,"&lt;="&amp;$G1565))</f>
        <v/>
      </c>
      <c r="L1565" s="4" t="n"/>
      <c r="M1565" s="4" t="n"/>
      <c r="N1565" s="10">
        <f>IF(M1565="","",SUMIFS(purchase!$N:$N,purchase!$C:$C,$C1565,purchase!$E:$E,$E1565,purchase!$G:$G,"&gt;="&amp;$F1565,purchase!$G:$G,"&lt;="&amp;$G1565))</f>
        <v/>
      </c>
      <c r="O1565" s="10">
        <f>IF(M1565="","",M1565-N1565)</f>
        <v/>
      </c>
      <c r="P1565" s="11">
        <f>IF(M1565=0,"",N1565/M1565)</f>
        <v/>
      </c>
      <c r="Q1565" s="12">
        <f>IF(OR(G1565="",O1565=""),"",
IF(AND(G1565&lt;TODAY(),O1565&gt;0),"YES","NO"))</f>
        <v/>
      </c>
      <c r="R1565" s="13" t="n"/>
      <c r="S1565" s="14" t="n"/>
      <c r="T1565" s="15">
        <f>IF(Q1565="YES", IF(R1565="Company",L1565*(1+S1565),IF(R1565="Vendor",L1565*(1-S1565),"")),"")</f>
        <v/>
      </c>
      <c r="U1565" s="15">
        <f>IF(Q1565="YES",O1565*T1565,"")</f>
        <v/>
      </c>
      <c r="V1565" s="16" t="n"/>
      <c r="W1565" s="17">
        <f>IF(Q1565="YES",G1565+V1565,"")</f>
        <v/>
      </c>
      <c r="X1565" s="18">
        <f>IF(Q1565="YES",IF(TODAY()&gt;W1565,"OVERDUE","WITHIN TIME"),"")</f>
        <v/>
      </c>
    </row>
    <row r="1566">
      <c r="A1566" s="3" t="n">
        <v>1562</v>
      </c>
      <c r="B1566" s="4" t="n"/>
      <c r="C1566" s="4" t="n"/>
      <c r="D1566" s="5">
        <f>IF(E1566="NRFC","Natural Rubber Field Coagulam","")</f>
        <v/>
      </c>
      <c r="E1566" s="4" t="n"/>
      <c r="F1566" s="6" t="n"/>
      <c r="G1566" s="6" t="n"/>
      <c r="H1566" s="7">
        <f>IF(G1566="","",G1566-TODAY())</f>
        <v/>
      </c>
      <c r="I1566" s="8">
        <f>IF(G1566="","",
IF(G1566&lt;TODAY(),
IF(O1566&gt;0,"Violated","Completed"),
IF(H1566&lt;=7,"Expiring Soon",
"Active")))</f>
        <v/>
      </c>
      <c r="J1566" s="8">
        <f>IF(C1566="","",COUNTIFS(purchase!$C:$C,$C1566,purchase!$E:$E,$E1566,purchase!$G:$G,"&gt;="&amp;$F1566,purchase!$G:$G,"&lt;="&amp;$G1566))</f>
        <v/>
      </c>
      <c r="K1566" s="9">
        <f>IF(COUNTIFS(purchase!$C:$C,$C1566,purchase!$E:$E,$E1566,purchase!$G:$G,"&gt;="&amp;$F1566,purchase!$G:$G,"&lt;="&amp;$G1566)=0,"",_xlfn.MAXIFS(purchase!$G:$G,purchase!$C:$C,$C1566,purchase!$E:$E,$E1566,purchase!$G:$G,"&gt;="&amp;$F1566,purchase!$G:$G,"&lt;="&amp;$G1566))</f>
        <v/>
      </c>
      <c r="L1566" s="4" t="n"/>
      <c r="M1566" s="4" t="n"/>
      <c r="N1566" s="10">
        <f>IF(M1566="","",SUMIFS(purchase!$N:$N,purchase!$C:$C,$C1566,purchase!$E:$E,$E1566,purchase!$G:$G,"&gt;="&amp;$F1566,purchase!$G:$G,"&lt;="&amp;$G1566))</f>
        <v/>
      </c>
      <c r="O1566" s="10">
        <f>IF(M1566="","",M1566-N1566)</f>
        <v/>
      </c>
      <c r="P1566" s="11">
        <f>IF(M1566=0,"",N1566/M1566)</f>
        <v/>
      </c>
      <c r="Q1566" s="12">
        <f>IF(OR(G1566="",O1566=""),"",
IF(AND(G1566&lt;TODAY(),O1566&gt;0),"YES","NO"))</f>
        <v/>
      </c>
      <c r="R1566" s="13" t="n"/>
      <c r="S1566" s="14" t="n"/>
      <c r="T1566" s="15">
        <f>IF(Q1566="YES", IF(R1566="Company",L1566*(1+S1566),IF(R1566="Vendor",L1566*(1-S1566),"")),"")</f>
        <v/>
      </c>
      <c r="U1566" s="15">
        <f>IF(Q1566="YES",O1566*T1566,"")</f>
        <v/>
      </c>
      <c r="V1566" s="16" t="n"/>
      <c r="W1566" s="17">
        <f>IF(Q1566="YES",G1566+V1566,"")</f>
        <v/>
      </c>
      <c r="X1566" s="18">
        <f>IF(Q1566="YES",IF(TODAY()&gt;W1566,"OVERDUE","WITHIN TIME"),"")</f>
        <v/>
      </c>
    </row>
    <row r="1567">
      <c r="A1567" s="3" t="n">
        <v>1563</v>
      </c>
      <c r="B1567" s="4" t="n"/>
      <c r="C1567" s="4" t="n"/>
      <c r="D1567" s="5">
        <f>IF(E1567="NRFC","Natural Rubber Field Coagulam","")</f>
        <v/>
      </c>
      <c r="E1567" s="4" t="n"/>
      <c r="F1567" s="6" t="n"/>
      <c r="G1567" s="6" t="n"/>
      <c r="H1567" s="7">
        <f>IF(G1567="","",G1567-TODAY())</f>
        <v/>
      </c>
      <c r="I1567" s="8">
        <f>IF(G1567="","",
IF(G1567&lt;TODAY(),
IF(O1567&gt;0,"Violated","Completed"),
IF(H1567&lt;=7,"Expiring Soon",
"Active")))</f>
        <v/>
      </c>
      <c r="J1567" s="8">
        <f>IF(C1567="","",COUNTIFS(purchase!$C:$C,$C1567,purchase!$E:$E,$E1567,purchase!$G:$G,"&gt;="&amp;$F1567,purchase!$G:$G,"&lt;="&amp;$G1567))</f>
        <v/>
      </c>
      <c r="K1567" s="9">
        <f>IF(COUNTIFS(purchase!$C:$C,$C1567,purchase!$E:$E,$E1567,purchase!$G:$G,"&gt;="&amp;$F1567,purchase!$G:$G,"&lt;="&amp;$G1567)=0,"",_xlfn.MAXIFS(purchase!$G:$G,purchase!$C:$C,$C1567,purchase!$E:$E,$E1567,purchase!$G:$G,"&gt;="&amp;$F1567,purchase!$G:$G,"&lt;="&amp;$G1567))</f>
        <v/>
      </c>
      <c r="L1567" s="4" t="n"/>
      <c r="M1567" s="4" t="n"/>
      <c r="N1567" s="10">
        <f>IF(M1567="","",SUMIFS(purchase!$N:$N,purchase!$C:$C,$C1567,purchase!$E:$E,$E1567,purchase!$G:$G,"&gt;="&amp;$F1567,purchase!$G:$G,"&lt;="&amp;$G1567))</f>
        <v/>
      </c>
      <c r="O1567" s="10">
        <f>IF(M1567="","",M1567-N1567)</f>
        <v/>
      </c>
      <c r="P1567" s="11">
        <f>IF(M1567=0,"",N1567/M1567)</f>
        <v/>
      </c>
      <c r="Q1567" s="12">
        <f>IF(OR(G1567="",O1567=""),"",
IF(AND(G1567&lt;TODAY(),O1567&gt;0),"YES","NO"))</f>
        <v/>
      </c>
      <c r="R1567" s="13" t="n"/>
      <c r="S1567" s="14" t="n"/>
      <c r="T1567" s="15">
        <f>IF(Q1567="YES", IF(R1567="Company",L1567*(1+S1567),IF(R1567="Vendor",L1567*(1-S1567),"")),"")</f>
        <v/>
      </c>
      <c r="U1567" s="15">
        <f>IF(Q1567="YES",O1567*T1567,"")</f>
        <v/>
      </c>
      <c r="V1567" s="16" t="n"/>
      <c r="W1567" s="17">
        <f>IF(Q1567="YES",G1567+V1567,"")</f>
        <v/>
      </c>
      <c r="X1567" s="18">
        <f>IF(Q1567="YES",IF(TODAY()&gt;W1567,"OVERDUE","WITHIN TIME"),"")</f>
        <v/>
      </c>
    </row>
    <row r="1568">
      <c r="A1568" s="3" t="n">
        <v>1564</v>
      </c>
      <c r="B1568" s="4" t="n"/>
      <c r="C1568" s="4" t="n"/>
      <c r="D1568" s="5">
        <f>IF(E1568="NRFC","Natural Rubber Field Coagulam","")</f>
        <v/>
      </c>
      <c r="E1568" s="4" t="n"/>
      <c r="F1568" s="6" t="n"/>
      <c r="G1568" s="6" t="n"/>
      <c r="H1568" s="7">
        <f>IF(G1568="","",G1568-TODAY())</f>
        <v/>
      </c>
      <c r="I1568" s="8">
        <f>IF(G1568="","",
IF(G1568&lt;TODAY(),
IF(O1568&gt;0,"Violated","Completed"),
IF(H1568&lt;=7,"Expiring Soon",
"Active")))</f>
        <v/>
      </c>
      <c r="J1568" s="8">
        <f>IF(C1568="","",COUNTIFS(purchase!$C:$C,$C1568,purchase!$E:$E,$E1568,purchase!$G:$G,"&gt;="&amp;$F1568,purchase!$G:$G,"&lt;="&amp;$G1568))</f>
        <v/>
      </c>
      <c r="K1568" s="9">
        <f>IF(COUNTIFS(purchase!$C:$C,$C1568,purchase!$E:$E,$E1568,purchase!$G:$G,"&gt;="&amp;$F1568,purchase!$G:$G,"&lt;="&amp;$G1568)=0,"",_xlfn.MAXIFS(purchase!$G:$G,purchase!$C:$C,$C1568,purchase!$E:$E,$E1568,purchase!$G:$G,"&gt;="&amp;$F1568,purchase!$G:$G,"&lt;="&amp;$G1568))</f>
        <v/>
      </c>
      <c r="L1568" s="4" t="n"/>
      <c r="M1568" s="4" t="n"/>
      <c r="N1568" s="10">
        <f>IF(M1568="","",SUMIFS(purchase!$N:$N,purchase!$C:$C,$C1568,purchase!$E:$E,$E1568,purchase!$G:$G,"&gt;="&amp;$F1568,purchase!$G:$G,"&lt;="&amp;$G1568))</f>
        <v/>
      </c>
      <c r="O1568" s="10">
        <f>IF(M1568="","",M1568-N1568)</f>
        <v/>
      </c>
      <c r="P1568" s="11">
        <f>IF(M1568=0,"",N1568/M1568)</f>
        <v/>
      </c>
      <c r="Q1568" s="12">
        <f>IF(OR(G1568="",O1568=""),"",
IF(AND(G1568&lt;TODAY(),O1568&gt;0),"YES","NO"))</f>
        <v/>
      </c>
      <c r="R1568" s="13" t="n"/>
      <c r="S1568" s="14" t="n"/>
      <c r="T1568" s="15">
        <f>IF(Q1568="YES", IF(R1568="Company",L1568*(1+S1568),IF(R1568="Vendor",L1568*(1-S1568),"")),"")</f>
        <v/>
      </c>
      <c r="U1568" s="15">
        <f>IF(Q1568="YES",O1568*T1568,"")</f>
        <v/>
      </c>
      <c r="V1568" s="16" t="n"/>
      <c r="W1568" s="17">
        <f>IF(Q1568="YES",G1568+V1568,"")</f>
        <v/>
      </c>
      <c r="X1568" s="18">
        <f>IF(Q1568="YES",IF(TODAY()&gt;W1568,"OVERDUE","WITHIN TIME"),"")</f>
        <v/>
      </c>
    </row>
    <row r="1569">
      <c r="A1569" s="3" t="n">
        <v>1565</v>
      </c>
      <c r="B1569" s="4" t="n"/>
      <c r="C1569" s="4" t="n"/>
      <c r="D1569" s="5">
        <f>IF(E1569="NRFC","Natural Rubber Field Coagulam","")</f>
        <v/>
      </c>
      <c r="E1569" s="4" t="n"/>
      <c r="F1569" s="6" t="n"/>
      <c r="G1569" s="6" t="n"/>
      <c r="H1569" s="7">
        <f>IF(G1569="","",G1569-TODAY())</f>
        <v/>
      </c>
      <c r="I1569" s="8">
        <f>IF(G1569="","",
IF(G1569&lt;TODAY(),
IF(O1569&gt;0,"Violated","Completed"),
IF(H1569&lt;=7,"Expiring Soon",
"Active")))</f>
        <v/>
      </c>
      <c r="J1569" s="8">
        <f>IF(C1569="","",COUNTIFS(purchase!$C:$C,$C1569,purchase!$E:$E,$E1569,purchase!$G:$G,"&gt;="&amp;$F1569,purchase!$G:$G,"&lt;="&amp;$G1569))</f>
        <v/>
      </c>
      <c r="K1569" s="9">
        <f>IF(COUNTIFS(purchase!$C:$C,$C1569,purchase!$E:$E,$E1569,purchase!$G:$G,"&gt;="&amp;$F1569,purchase!$G:$G,"&lt;="&amp;$G1569)=0,"",_xlfn.MAXIFS(purchase!$G:$G,purchase!$C:$C,$C1569,purchase!$E:$E,$E1569,purchase!$G:$G,"&gt;="&amp;$F1569,purchase!$G:$G,"&lt;="&amp;$G1569))</f>
        <v/>
      </c>
      <c r="L1569" s="4" t="n"/>
      <c r="M1569" s="4" t="n"/>
      <c r="N1569" s="10">
        <f>IF(M1569="","",SUMIFS(purchase!$N:$N,purchase!$C:$C,$C1569,purchase!$E:$E,$E1569,purchase!$G:$G,"&gt;="&amp;$F1569,purchase!$G:$G,"&lt;="&amp;$G1569))</f>
        <v/>
      </c>
      <c r="O1569" s="10">
        <f>IF(M1569="","",M1569-N1569)</f>
        <v/>
      </c>
      <c r="P1569" s="11">
        <f>IF(M1569=0,"",N1569/M1569)</f>
        <v/>
      </c>
      <c r="Q1569" s="12">
        <f>IF(OR(G1569="",O1569=""),"",
IF(AND(G1569&lt;TODAY(),O1569&gt;0),"YES","NO"))</f>
        <v/>
      </c>
      <c r="R1569" s="13" t="n"/>
      <c r="S1569" s="14" t="n"/>
      <c r="T1569" s="15">
        <f>IF(Q1569="YES", IF(R1569="Company",L1569*(1+S1569),IF(R1569="Vendor",L1569*(1-S1569),"")),"")</f>
        <v/>
      </c>
      <c r="U1569" s="15">
        <f>IF(Q1569="YES",O1569*T1569,"")</f>
        <v/>
      </c>
      <c r="V1569" s="16" t="n"/>
      <c r="W1569" s="17">
        <f>IF(Q1569="YES",G1569+V1569,"")</f>
        <v/>
      </c>
      <c r="X1569" s="18">
        <f>IF(Q1569="YES",IF(TODAY()&gt;W1569,"OVERDUE","WITHIN TIME"),"")</f>
        <v/>
      </c>
    </row>
    <row r="1570">
      <c r="A1570" s="3" t="n">
        <v>1566</v>
      </c>
      <c r="B1570" s="4" t="n"/>
      <c r="C1570" s="4" t="n"/>
      <c r="D1570" s="5">
        <f>IF(E1570="NRFC","Natural Rubber Field Coagulam","")</f>
        <v/>
      </c>
      <c r="E1570" s="4" t="n"/>
      <c r="F1570" s="6" t="n"/>
      <c r="G1570" s="6" t="n"/>
      <c r="H1570" s="7">
        <f>IF(G1570="","",G1570-TODAY())</f>
        <v/>
      </c>
      <c r="I1570" s="8">
        <f>IF(G1570="","",
IF(G1570&lt;TODAY(),
IF(O1570&gt;0,"Violated","Completed"),
IF(H1570&lt;=7,"Expiring Soon",
"Active")))</f>
        <v/>
      </c>
      <c r="J1570" s="8">
        <f>IF(C1570="","",COUNTIFS(purchase!$C:$C,$C1570,purchase!$E:$E,$E1570,purchase!$G:$G,"&gt;="&amp;$F1570,purchase!$G:$G,"&lt;="&amp;$G1570))</f>
        <v/>
      </c>
      <c r="K1570" s="9">
        <f>IF(COUNTIFS(purchase!$C:$C,$C1570,purchase!$E:$E,$E1570,purchase!$G:$G,"&gt;="&amp;$F1570,purchase!$G:$G,"&lt;="&amp;$G1570)=0,"",_xlfn.MAXIFS(purchase!$G:$G,purchase!$C:$C,$C1570,purchase!$E:$E,$E1570,purchase!$G:$G,"&gt;="&amp;$F1570,purchase!$G:$G,"&lt;="&amp;$G1570))</f>
        <v/>
      </c>
      <c r="L1570" s="4" t="n"/>
      <c r="M1570" s="4" t="n"/>
      <c r="N1570" s="10">
        <f>IF(M1570="","",SUMIFS(purchase!$N:$N,purchase!$C:$C,$C1570,purchase!$E:$E,$E1570,purchase!$G:$G,"&gt;="&amp;$F1570,purchase!$G:$G,"&lt;="&amp;$G1570))</f>
        <v/>
      </c>
      <c r="O1570" s="10">
        <f>IF(M1570="","",M1570-N1570)</f>
        <v/>
      </c>
      <c r="P1570" s="11">
        <f>IF(M1570=0,"",N1570/M1570)</f>
        <v/>
      </c>
      <c r="Q1570" s="12">
        <f>IF(OR(G1570="",O1570=""),"",
IF(AND(G1570&lt;TODAY(),O1570&gt;0),"YES","NO"))</f>
        <v/>
      </c>
      <c r="R1570" s="13" t="n"/>
      <c r="S1570" s="14" t="n"/>
      <c r="T1570" s="15">
        <f>IF(Q1570="YES", IF(R1570="Company",L1570*(1+S1570),IF(R1570="Vendor",L1570*(1-S1570),"")),"")</f>
        <v/>
      </c>
      <c r="U1570" s="15">
        <f>IF(Q1570="YES",O1570*T1570,"")</f>
        <v/>
      </c>
      <c r="V1570" s="16" t="n"/>
      <c r="W1570" s="17">
        <f>IF(Q1570="YES",G1570+V1570,"")</f>
        <v/>
      </c>
      <c r="X1570" s="18">
        <f>IF(Q1570="YES",IF(TODAY()&gt;W1570,"OVERDUE","WITHIN TIME"),"")</f>
        <v/>
      </c>
    </row>
    <row r="1571">
      <c r="A1571" s="3" t="n">
        <v>1567</v>
      </c>
      <c r="B1571" s="4" t="n"/>
      <c r="C1571" s="4" t="n"/>
      <c r="D1571" s="5">
        <f>IF(E1571="NRFC","Natural Rubber Field Coagulam","")</f>
        <v/>
      </c>
      <c r="E1571" s="4" t="n"/>
      <c r="F1571" s="6" t="n"/>
      <c r="G1571" s="6" t="n"/>
      <c r="H1571" s="7">
        <f>IF(G1571="","",G1571-TODAY())</f>
        <v/>
      </c>
      <c r="I1571" s="8">
        <f>IF(G1571="","",
IF(G1571&lt;TODAY(),
IF(O1571&gt;0,"Violated","Completed"),
IF(H1571&lt;=7,"Expiring Soon",
"Active")))</f>
        <v/>
      </c>
      <c r="J1571" s="8">
        <f>IF(C1571="","",COUNTIFS(purchase!$C:$C,$C1571,purchase!$E:$E,$E1571,purchase!$G:$G,"&gt;="&amp;$F1571,purchase!$G:$G,"&lt;="&amp;$G1571))</f>
        <v/>
      </c>
      <c r="K1571" s="9">
        <f>IF(COUNTIFS(purchase!$C:$C,$C1571,purchase!$E:$E,$E1571,purchase!$G:$G,"&gt;="&amp;$F1571,purchase!$G:$G,"&lt;="&amp;$G1571)=0,"",_xlfn.MAXIFS(purchase!$G:$G,purchase!$C:$C,$C1571,purchase!$E:$E,$E1571,purchase!$G:$G,"&gt;="&amp;$F1571,purchase!$G:$G,"&lt;="&amp;$G1571))</f>
        <v/>
      </c>
      <c r="L1571" s="4" t="n"/>
      <c r="M1571" s="4" t="n"/>
      <c r="N1571" s="10">
        <f>IF(M1571="","",SUMIFS(purchase!$N:$N,purchase!$C:$C,$C1571,purchase!$E:$E,$E1571,purchase!$G:$G,"&gt;="&amp;$F1571,purchase!$G:$G,"&lt;="&amp;$G1571))</f>
        <v/>
      </c>
      <c r="O1571" s="10">
        <f>IF(M1571="","",M1571-N1571)</f>
        <v/>
      </c>
      <c r="P1571" s="11">
        <f>IF(M1571=0,"",N1571/M1571)</f>
        <v/>
      </c>
      <c r="Q1571" s="12">
        <f>IF(OR(G1571="",O1571=""),"",
IF(AND(G1571&lt;TODAY(),O1571&gt;0),"YES","NO"))</f>
        <v/>
      </c>
      <c r="R1571" s="13" t="n"/>
      <c r="S1571" s="14" t="n"/>
      <c r="T1571" s="15">
        <f>IF(Q1571="YES", IF(R1571="Company",L1571*(1+S1571),IF(R1571="Vendor",L1571*(1-S1571),"")),"")</f>
        <v/>
      </c>
      <c r="U1571" s="15">
        <f>IF(Q1571="YES",O1571*T1571,"")</f>
        <v/>
      </c>
      <c r="V1571" s="16" t="n"/>
      <c r="W1571" s="17">
        <f>IF(Q1571="YES",G1571+V1571,"")</f>
        <v/>
      </c>
      <c r="X1571" s="18">
        <f>IF(Q1571="YES",IF(TODAY()&gt;W1571,"OVERDUE","WITHIN TIME"),"")</f>
        <v/>
      </c>
    </row>
    <row r="1572">
      <c r="A1572" s="3" t="n">
        <v>1568</v>
      </c>
      <c r="B1572" s="4" t="n"/>
      <c r="C1572" s="4" t="n"/>
      <c r="D1572" s="5">
        <f>IF(E1572="NRFC","Natural Rubber Field Coagulam","")</f>
        <v/>
      </c>
      <c r="E1572" s="4" t="n"/>
      <c r="F1572" s="6" t="n"/>
      <c r="G1572" s="6" t="n"/>
      <c r="H1572" s="7">
        <f>IF(G1572="","",G1572-TODAY())</f>
        <v/>
      </c>
      <c r="I1572" s="8">
        <f>IF(G1572="","",
IF(G1572&lt;TODAY(),
IF(O1572&gt;0,"Violated","Completed"),
IF(H1572&lt;=7,"Expiring Soon",
"Active")))</f>
        <v/>
      </c>
      <c r="J1572" s="8">
        <f>IF(C1572="","",COUNTIFS(purchase!$C:$C,$C1572,purchase!$E:$E,$E1572,purchase!$G:$G,"&gt;="&amp;$F1572,purchase!$G:$G,"&lt;="&amp;$G1572))</f>
        <v/>
      </c>
      <c r="K1572" s="9">
        <f>IF(COUNTIFS(purchase!$C:$C,$C1572,purchase!$E:$E,$E1572,purchase!$G:$G,"&gt;="&amp;$F1572,purchase!$G:$G,"&lt;="&amp;$G1572)=0,"",_xlfn.MAXIFS(purchase!$G:$G,purchase!$C:$C,$C1572,purchase!$E:$E,$E1572,purchase!$G:$G,"&gt;="&amp;$F1572,purchase!$G:$G,"&lt;="&amp;$G1572))</f>
        <v/>
      </c>
      <c r="L1572" s="4" t="n"/>
      <c r="M1572" s="4" t="n"/>
      <c r="N1572" s="10">
        <f>IF(M1572="","",SUMIFS(purchase!$N:$N,purchase!$C:$C,$C1572,purchase!$E:$E,$E1572,purchase!$G:$G,"&gt;="&amp;$F1572,purchase!$G:$G,"&lt;="&amp;$G1572))</f>
        <v/>
      </c>
      <c r="O1572" s="10">
        <f>IF(M1572="","",M1572-N1572)</f>
        <v/>
      </c>
      <c r="P1572" s="11">
        <f>IF(M1572=0,"",N1572/M1572)</f>
        <v/>
      </c>
      <c r="Q1572" s="12">
        <f>IF(OR(G1572="",O1572=""),"",
IF(AND(G1572&lt;TODAY(),O1572&gt;0),"YES","NO"))</f>
        <v/>
      </c>
      <c r="R1572" s="13" t="n"/>
      <c r="S1572" s="14" t="n"/>
      <c r="T1572" s="15">
        <f>IF(Q1572="YES", IF(R1572="Company",L1572*(1+S1572),IF(R1572="Vendor",L1572*(1-S1572),"")),"")</f>
        <v/>
      </c>
      <c r="U1572" s="15">
        <f>IF(Q1572="YES",O1572*T1572,"")</f>
        <v/>
      </c>
      <c r="V1572" s="16" t="n"/>
      <c r="W1572" s="17">
        <f>IF(Q1572="YES",G1572+V1572,"")</f>
        <v/>
      </c>
      <c r="X1572" s="18">
        <f>IF(Q1572="YES",IF(TODAY()&gt;W1572,"OVERDUE","WITHIN TIME"),"")</f>
        <v/>
      </c>
    </row>
    <row r="1573">
      <c r="A1573" s="3" t="n">
        <v>1569</v>
      </c>
      <c r="B1573" s="4" t="n"/>
      <c r="C1573" s="4" t="n"/>
      <c r="D1573" s="5">
        <f>IF(E1573="NRFC","Natural Rubber Field Coagulam","")</f>
        <v/>
      </c>
      <c r="E1573" s="4" t="n"/>
      <c r="F1573" s="6" t="n"/>
      <c r="G1573" s="6" t="n"/>
      <c r="H1573" s="7">
        <f>IF(G1573="","",G1573-TODAY())</f>
        <v/>
      </c>
      <c r="I1573" s="8">
        <f>IF(G1573="","",
IF(G1573&lt;TODAY(),
IF(O1573&gt;0,"Violated","Completed"),
IF(H1573&lt;=7,"Expiring Soon",
"Active")))</f>
        <v/>
      </c>
      <c r="J1573" s="8">
        <f>IF(C1573="","",COUNTIFS(purchase!$C:$C,$C1573,purchase!$E:$E,$E1573,purchase!$G:$G,"&gt;="&amp;$F1573,purchase!$G:$G,"&lt;="&amp;$G1573))</f>
        <v/>
      </c>
      <c r="K1573" s="9">
        <f>IF(COUNTIFS(purchase!$C:$C,$C1573,purchase!$E:$E,$E1573,purchase!$G:$G,"&gt;="&amp;$F1573,purchase!$G:$G,"&lt;="&amp;$G1573)=0,"",_xlfn.MAXIFS(purchase!$G:$G,purchase!$C:$C,$C1573,purchase!$E:$E,$E1573,purchase!$G:$G,"&gt;="&amp;$F1573,purchase!$G:$G,"&lt;="&amp;$G1573))</f>
        <v/>
      </c>
      <c r="L1573" s="4" t="n"/>
      <c r="M1573" s="4" t="n"/>
      <c r="N1573" s="10">
        <f>IF(M1573="","",SUMIFS(purchase!$N:$N,purchase!$C:$C,$C1573,purchase!$E:$E,$E1573,purchase!$G:$G,"&gt;="&amp;$F1573,purchase!$G:$G,"&lt;="&amp;$G1573))</f>
        <v/>
      </c>
      <c r="O1573" s="10">
        <f>IF(M1573="","",M1573-N1573)</f>
        <v/>
      </c>
      <c r="P1573" s="11">
        <f>IF(M1573=0,"",N1573/M1573)</f>
        <v/>
      </c>
      <c r="Q1573" s="12">
        <f>IF(OR(G1573="",O1573=""),"",
IF(AND(G1573&lt;TODAY(),O1573&gt;0),"YES","NO"))</f>
        <v/>
      </c>
      <c r="R1573" s="13" t="n"/>
      <c r="S1573" s="14" t="n"/>
      <c r="T1573" s="15">
        <f>IF(Q1573="YES", IF(R1573="Company",L1573*(1+S1573),IF(R1573="Vendor",L1573*(1-S1573),"")),"")</f>
        <v/>
      </c>
      <c r="U1573" s="15">
        <f>IF(Q1573="YES",O1573*T1573,"")</f>
        <v/>
      </c>
      <c r="V1573" s="16" t="n"/>
      <c r="W1573" s="17">
        <f>IF(Q1573="YES",G1573+V1573,"")</f>
        <v/>
      </c>
      <c r="X1573" s="18">
        <f>IF(Q1573="YES",IF(TODAY()&gt;W1573,"OVERDUE","WITHIN TIME"),"")</f>
        <v/>
      </c>
    </row>
    <row r="1574">
      <c r="A1574" s="3" t="n">
        <v>1570</v>
      </c>
      <c r="B1574" s="4" t="n"/>
      <c r="C1574" s="4" t="n"/>
      <c r="D1574" s="5">
        <f>IF(E1574="NRFC","Natural Rubber Field Coagulam","")</f>
        <v/>
      </c>
      <c r="E1574" s="4" t="n"/>
      <c r="F1574" s="6" t="n"/>
      <c r="G1574" s="6" t="n"/>
      <c r="H1574" s="7">
        <f>IF(G1574="","",G1574-TODAY())</f>
        <v/>
      </c>
      <c r="I1574" s="8">
        <f>IF(G1574="","",
IF(G1574&lt;TODAY(),
IF(O1574&gt;0,"Violated","Completed"),
IF(H1574&lt;=7,"Expiring Soon",
"Active")))</f>
        <v/>
      </c>
      <c r="J1574" s="8">
        <f>IF(C1574="","",COUNTIFS(purchase!$C:$C,$C1574,purchase!$E:$E,$E1574,purchase!$G:$G,"&gt;="&amp;$F1574,purchase!$G:$G,"&lt;="&amp;$G1574))</f>
        <v/>
      </c>
      <c r="K1574" s="9">
        <f>IF(COUNTIFS(purchase!$C:$C,$C1574,purchase!$E:$E,$E1574,purchase!$G:$G,"&gt;="&amp;$F1574,purchase!$G:$G,"&lt;="&amp;$G1574)=0,"",_xlfn.MAXIFS(purchase!$G:$G,purchase!$C:$C,$C1574,purchase!$E:$E,$E1574,purchase!$G:$G,"&gt;="&amp;$F1574,purchase!$G:$G,"&lt;="&amp;$G1574))</f>
        <v/>
      </c>
      <c r="L1574" s="4" t="n"/>
      <c r="M1574" s="4" t="n"/>
      <c r="N1574" s="10">
        <f>IF(M1574="","",SUMIFS(purchase!$N:$N,purchase!$C:$C,$C1574,purchase!$E:$E,$E1574,purchase!$G:$G,"&gt;="&amp;$F1574,purchase!$G:$G,"&lt;="&amp;$G1574))</f>
        <v/>
      </c>
      <c r="O1574" s="10">
        <f>IF(M1574="","",M1574-N1574)</f>
        <v/>
      </c>
      <c r="P1574" s="11">
        <f>IF(M1574=0,"",N1574/M1574)</f>
        <v/>
      </c>
      <c r="Q1574" s="12">
        <f>IF(OR(G1574="",O1574=""),"",
IF(AND(G1574&lt;TODAY(),O1574&gt;0),"YES","NO"))</f>
        <v/>
      </c>
      <c r="R1574" s="13" t="n"/>
      <c r="S1574" s="14" t="n"/>
      <c r="T1574" s="15">
        <f>IF(Q1574="YES", IF(R1574="Company",L1574*(1+S1574),IF(R1574="Vendor",L1574*(1-S1574),"")),"")</f>
        <v/>
      </c>
      <c r="U1574" s="15">
        <f>IF(Q1574="YES",O1574*T1574,"")</f>
        <v/>
      </c>
      <c r="V1574" s="16" t="n"/>
      <c r="W1574" s="17">
        <f>IF(Q1574="YES",G1574+V1574,"")</f>
        <v/>
      </c>
      <c r="X1574" s="18">
        <f>IF(Q1574="YES",IF(TODAY()&gt;W1574,"OVERDUE","WITHIN TIME"),"")</f>
        <v/>
      </c>
    </row>
    <row r="1575">
      <c r="A1575" s="3" t="n">
        <v>1571</v>
      </c>
      <c r="B1575" s="4" t="n"/>
      <c r="C1575" s="4" t="n"/>
      <c r="D1575" s="5">
        <f>IF(E1575="NRFC","Natural Rubber Field Coagulam","")</f>
        <v/>
      </c>
      <c r="E1575" s="4" t="n"/>
      <c r="F1575" s="6" t="n"/>
      <c r="G1575" s="6" t="n"/>
      <c r="H1575" s="7">
        <f>IF(G1575="","",G1575-TODAY())</f>
        <v/>
      </c>
      <c r="I1575" s="8">
        <f>IF(G1575="","",
IF(G1575&lt;TODAY(),
IF(O1575&gt;0,"Violated","Completed"),
IF(H1575&lt;=7,"Expiring Soon",
"Active")))</f>
        <v/>
      </c>
      <c r="J1575" s="8">
        <f>IF(C1575="","",COUNTIFS(purchase!$C:$C,$C1575,purchase!$E:$E,$E1575,purchase!$G:$G,"&gt;="&amp;$F1575,purchase!$G:$G,"&lt;="&amp;$G1575))</f>
        <v/>
      </c>
      <c r="K1575" s="9">
        <f>IF(COUNTIFS(purchase!$C:$C,$C1575,purchase!$E:$E,$E1575,purchase!$G:$G,"&gt;="&amp;$F1575,purchase!$G:$G,"&lt;="&amp;$G1575)=0,"",_xlfn.MAXIFS(purchase!$G:$G,purchase!$C:$C,$C1575,purchase!$E:$E,$E1575,purchase!$G:$G,"&gt;="&amp;$F1575,purchase!$G:$G,"&lt;="&amp;$G1575))</f>
        <v/>
      </c>
      <c r="L1575" s="4" t="n"/>
      <c r="M1575" s="4" t="n"/>
      <c r="N1575" s="10">
        <f>IF(M1575="","",SUMIFS(purchase!$N:$N,purchase!$C:$C,$C1575,purchase!$E:$E,$E1575,purchase!$G:$G,"&gt;="&amp;$F1575,purchase!$G:$G,"&lt;="&amp;$G1575))</f>
        <v/>
      </c>
      <c r="O1575" s="10">
        <f>IF(M1575="","",M1575-N1575)</f>
        <v/>
      </c>
      <c r="P1575" s="11">
        <f>IF(M1575=0,"",N1575/M1575)</f>
        <v/>
      </c>
      <c r="Q1575" s="12">
        <f>IF(OR(G1575="",O1575=""),"",
IF(AND(G1575&lt;TODAY(),O1575&gt;0),"YES","NO"))</f>
        <v/>
      </c>
      <c r="R1575" s="13" t="n"/>
      <c r="S1575" s="14" t="n"/>
      <c r="T1575" s="15">
        <f>IF(Q1575="YES", IF(R1575="Company",L1575*(1+S1575),IF(R1575="Vendor",L1575*(1-S1575),"")),"")</f>
        <v/>
      </c>
      <c r="U1575" s="15">
        <f>IF(Q1575="YES",O1575*T1575,"")</f>
        <v/>
      </c>
      <c r="V1575" s="16" t="n"/>
      <c r="W1575" s="17">
        <f>IF(Q1575="YES",G1575+V1575,"")</f>
        <v/>
      </c>
      <c r="X1575" s="18">
        <f>IF(Q1575="YES",IF(TODAY()&gt;W1575,"OVERDUE","WITHIN TIME"),"")</f>
        <v/>
      </c>
    </row>
    <row r="1576">
      <c r="A1576" s="3" t="n">
        <v>1572</v>
      </c>
      <c r="B1576" s="4" t="n"/>
      <c r="C1576" s="4" t="n"/>
      <c r="D1576" s="5">
        <f>IF(E1576="NRFC","Natural Rubber Field Coagulam","")</f>
        <v/>
      </c>
      <c r="E1576" s="4" t="n"/>
      <c r="F1576" s="6" t="n"/>
      <c r="G1576" s="6" t="n"/>
      <c r="H1576" s="7">
        <f>IF(G1576="","",G1576-TODAY())</f>
        <v/>
      </c>
      <c r="I1576" s="8">
        <f>IF(G1576="","",
IF(G1576&lt;TODAY(),
IF(O1576&gt;0,"Violated","Completed"),
IF(H1576&lt;=7,"Expiring Soon",
"Active")))</f>
        <v/>
      </c>
      <c r="J1576" s="8">
        <f>IF(C1576="","",COUNTIFS(purchase!$C:$C,$C1576,purchase!$E:$E,$E1576,purchase!$G:$G,"&gt;="&amp;$F1576,purchase!$G:$G,"&lt;="&amp;$G1576))</f>
        <v/>
      </c>
      <c r="K1576" s="9">
        <f>IF(COUNTIFS(purchase!$C:$C,$C1576,purchase!$E:$E,$E1576,purchase!$G:$G,"&gt;="&amp;$F1576,purchase!$G:$G,"&lt;="&amp;$G1576)=0,"",_xlfn.MAXIFS(purchase!$G:$G,purchase!$C:$C,$C1576,purchase!$E:$E,$E1576,purchase!$G:$G,"&gt;="&amp;$F1576,purchase!$G:$G,"&lt;="&amp;$G1576))</f>
        <v/>
      </c>
      <c r="L1576" s="4" t="n"/>
      <c r="M1576" s="4" t="n"/>
      <c r="N1576" s="10">
        <f>IF(M1576="","",SUMIFS(purchase!$N:$N,purchase!$C:$C,$C1576,purchase!$E:$E,$E1576,purchase!$G:$G,"&gt;="&amp;$F1576,purchase!$G:$G,"&lt;="&amp;$G1576))</f>
        <v/>
      </c>
      <c r="O1576" s="10">
        <f>IF(M1576="","",M1576-N1576)</f>
        <v/>
      </c>
      <c r="P1576" s="11">
        <f>IF(M1576=0,"",N1576/M1576)</f>
        <v/>
      </c>
      <c r="Q1576" s="12">
        <f>IF(OR(G1576="",O1576=""),"",
IF(AND(G1576&lt;TODAY(),O1576&gt;0),"YES","NO"))</f>
        <v/>
      </c>
      <c r="R1576" s="13" t="n"/>
      <c r="S1576" s="14" t="n"/>
      <c r="T1576" s="15">
        <f>IF(Q1576="YES", IF(R1576="Company",L1576*(1+S1576),IF(R1576="Vendor",L1576*(1-S1576),"")),"")</f>
        <v/>
      </c>
      <c r="U1576" s="15">
        <f>IF(Q1576="YES",O1576*T1576,"")</f>
        <v/>
      </c>
      <c r="V1576" s="16" t="n"/>
      <c r="W1576" s="17">
        <f>IF(Q1576="YES",G1576+V1576,"")</f>
        <v/>
      </c>
      <c r="X1576" s="18">
        <f>IF(Q1576="YES",IF(TODAY()&gt;W1576,"OVERDUE","WITHIN TIME"),"")</f>
        <v/>
      </c>
    </row>
    <row r="1577">
      <c r="A1577" s="3" t="n">
        <v>1573</v>
      </c>
      <c r="B1577" s="4" t="n"/>
      <c r="C1577" s="4" t="n"/>
      <c r="D1577" s="5">
        <f>IF(E1577="NRFC","Natural Rubber Field Coagulam","")</f>
        <v/>
      </c>
      <c r="E1577" s="4" t="n"/>
      <c r="F1577" s="6" t="n"/>
      <c r="G1577" s="6" t="n"/>
      <c r="H1577" s="7">
        <f>IF(G1577="","",G1577-TODAY())</f>
        <v/>
      </c>
      <c r="I1577" s="8">
        <f>IF(G1577="","",
IF(G1577&lt;TODAY(),
IF(O1577&gt;0,"Violated","Completed"),
IF(H1577&lt;=7,"Expiring Soon",
"Active")))</f>
        <v/>
      </c>
      <c r="J1577" s="8">
        <f>IF(C1577="","",COUNTIFS(purchase!$C:$C,$C1577,purchase!$E:$E,$E1577,purchase!$G:$G,"&gt;="&amp;$F1577,purchase!$G:$G,"&lt;="&amp;$G1577))</f>
        <v/>
      </c>
      <c r="K1577" s="9">
        <f>IF(COUNTIFS(purchase!$C:$C,$C1577,purchase!$E:$E,$E1577,purchase!$G:$G,"&gt;="&amp;$F1577,purchase!$G:$G,"&lt;="&amp;$G1577)=0,"",_xlfn.MAXIFS(purchase!$G:$G,purchase!$C:$C,$C1577,purchase!$E:$E,$E1577,purchase!$G:$G,"&gt;="&amp;$F1577,purchase!$G:$G,"&lt;="&amp;$G1577))</f>
        <v/>
      </c>
      <c r="L1577" s="4" t="n"/>
      <c r="M1577" s="4" t="n"/>
      <c r="N1577" s="10">
        <f>IF(M1577="","",SUMIFS(purchase!$N:$N,purchase!$C:$C,$C1577,purchase!$E:$E,$E1577,purchase!$G:$G,"&gt;="&amp;$F1577,purchase!$G:$G,"&lt;="&amp;$G1577))</f>
        <v/>
      </c>
      <c r="O1577" s="10">
        <f>IF(M1577="","",M1577-N1577)</f>
        <v/>
      </c>
      <c r="P1577" s="11">
        <f>IF(M1577=0,"",N1577/M1577)</f>
        <v/>
      </c>
      <c r="Q1577" s="12">
        <f>IF(OR(G1577="",O1577=""),"",
IF(AND(G1577&lt;TODAY(),O1577&gt;0),"YES","NO"))</f>
        <v/>
      </c>
      <c r="R1577" s="13" t="n"/>
      <c r="S1577" s="14" t="n"/>
      <c r="T1577" s="15">
        <f>IF(Q1577="YES", IF(R1577="Company",L1577*(1+S1577),IF(R1577="Vendor",L1577*(1-S1577),"")),"")</f>
        <v/>
      </c>
      <c r="U1577" s="15">
        <f>IF(Q1577="YES",O1577*T1577,"")</f>
        <v/>
      </c>
      <c r="V1577" s="16" t="n"/>
      <c r="W1577" s="17">
        <f>IF(Q1577="YES",G1577+V1577,"")</f>
        <v/>
      </c>
      <c r="X1577" s="18">
        <f>IF(Q1577="YES",IF(TODAY()&gt;W1577,"OVERDUE","WITHIN TIME"),"")</f>
        <v/>
      </c>
    </row>
    <row r="1578">
      <c r="A1578" s="3" t="n">
        <v>1574</v>
      </c>
      <c r="B1578" s="4" t="n"/>
      <c r="C1578" s="4" t="n"/>
      <c r="D1578" s="5">
        <f>IF(E1578="NRFC","Natural Rubber Field Coagulam","")</f>
        <v/>
      </c>
      <c r="E1578" s="4" t="n"/>
      <c r="F1578" s="6" t="n"/>
      <c r="G1578" s="6" t="n"/>
      <c r="H1578" s="7">
        <f>IF(G1578="","",G1578-TODAY())</f>
        <v/>
      </c>
      <c r="I1578" s="8">
        <f>IF(G1578="","",
IF(G1578&lt;TODAY(),
IF(O1578&gt;0,"Violated","Completed"),
IF(H1578&lt;=7,"Expiring Soon",
"Active")))</f>
        <v/>
      </c>
      <c r="J1578" s="8">
        <f>IF(C1578="","",COUNTIFS(purchase!$C:$C,$C1578,purchase!$E:$E,$E1578,purchase!$G:$G,"&gt;="&amp;$F1578,purchase!$G:$G,"&lt;="&amp;$G1578))</f>
        <v/>
      </c>
      <c r="K1578" s="9">
        <f>IF(COUNTIFS(purchase!$C:$C,$C1578,purchase!$E:$E,$E1578,purchase!$G:$G,"&gt;="&amp;$F1578,purchase!$G:$G,"&lt;="&amp;$G1578)=0,"",_xlfn.MAXIFS(purchase!$G:$G,purchase!$C:$C,$C1578,purchase!$E:$E,$E1578,purchase!$G:$G,"&gt;="&amp;$F1578,purchase!$G:$G,"&lt;="&amp;$G1578))</f>
        <v/>
      </c>
      <c r="L1578" s="4" t="n"/>
      <c r="M1578" s="4" t="n"/>
      <c r="N1578" s="10">
        <f>IF(M1578="","",SUMIFS(purchase!$N:$N,purchase!$C:$C,$C1578,purchase!$E:$E,$E1578,purchase!$G:$G,"&gt;="&amp;$F1578,purchase!$G:$G,"&lt;="&amp;$G1578))</f>
        <v/>
      </c>
      <c r="O1578" s="10">
        <f>IF(M1578="","",M1578-N1578)</f>
        <v/>
      </c>
      <c r="P1578" s="11">
        <f>IF(M1578=0,"",N1578/M1578)</f>
        <v/>
      </c>
      <c r="Q1578" s="12">
        <f>IF(OR(G1578="",O1578=""),"",
IF(AND(G1578&lt;TODAY(),O1578&gt;0),"YES","NO"))</f>
        <v/>
      </c>
      <c r="R1578" s="13" t="n"/>
      <c r="S1578" s="14" t="n"/>
      <c r="T1578" s="15">
        <f>IF(Q1578="YES", IF(R1578="Company",L1578*(1+S1578),IF(R1578="Vendor",L1578*(1-S1578),"")),"")</f>
        <v/>
      </c>
      <c r="U1578" s="15">
        <f>IF(Q1578="YES",O1578*T1578,"")</f>
        <v/>
      </c>
      <c r="V1578" s="16" t="n"/>
      <c r="W1578" s="17">
        <f>IF(Q1578="YES",G1578+V1578,"")</f>
        <v/>
      </c>
      <c r="X1578" s="18">
        <f>IF(Q1578="YES",IF(TODAY()&gt;W1578,"OVERDUE","WITHIN TIME"),"")</f>
        <v/>
      </c>
    </row>
    <row r="1579">
      <c r="A1579" s="3" t="n">
        <v>1575</v>
      </c>
      <c r="B1579" s="4" t="n"/>
      <c r="C1579" s="4" t="n"/>
      <c r="D1579" s="5">
        <f>IF(E1579="NRFC","Natural Rubber Field Coagulam","")</f>
        <v/>
      </c>
      <c r="E1579" s="4" t="n"/>
      <c r="F1579" s="6" t="n"/>
      <c r="G1579" s="6" t="n"/>
      <c r="H1579" s="7">
        <f>IF(G1579="","",G1579-TODAY())</f>
        <v/>
      </c>
      <c r="I1579" s="8">
        <f>IF(G1579="","",
IF(G1579&lt;TODAY(),
IF(O1579&gt;0,"Violated","Completed"),
IF(H1579&lt;=7,"Expiring Soon",
"Active")))</f>
        <v/>
      </c>
      <c r="J1579" s="8">
        <f>IF(C1579="","",COUNTIFS(purchase!$C:$C,$C1579,purchase!$E:$E,$E1579,purchase!$G:$G,"&gt;="&amp;$F1579,purchase!$G:$G,"&lt;="&amp;$G1579))</f>
        <v/>
      </c>
      <c r="K1579" s="9">
        <f>IF(COUNTIFS(purchase!$C:$C,$C1579,purchase!$E:$E,$E1579,purchase!$G:$G,"&gt;="&amp;$F1579,purchase!$G:$G,"&lt;="&amp;$G1579)=0,"",_xlfn.MAXIFS(purchase!$G:$G,purchase!$C:$C,$C1579,purchase!$E:$E,$E1579,purchase!$G:$G,"&gt;="&amp;$F1579,purchase!$G:$G,"&lt;="&amp;$G1579))</f>
        <v/>
      </c>
      <c r="L1579" s="4" t="n"/>
      <c r="M1579" s="4" t="n"/>
      <c r="N1579" s="10">
        <f>IF(M1579="","",SUMIFS(purchase!$N:$N,purchase!$C:$C,$C1579,purchase!$E:$E,$E1579,purchase!$G:$G,"&gt;="&amp;$F1579,purchase!$G:$G,"&lt;="&amp;$G1579))</f>
        <v/>
      </c>
      <c r="O1579" s="10">
        <f>IF(M1579="","",M1579-N1579)</f>
        <v/>
      </c>
      <c r="P1579" s="11">
        <f>IF(M1579=0,"",N1579/M1579)</f>
        <v/>
      </c>
      <c r="Q1579" s="12">
        <f>IF(OR(G1579="",O1579=""),"",
IF(AND(G1579&lt;TODAY(),O1579&gt;0),"YES","NO"))</f>
        <v/>
      </c>
      <c r="R1579" s="13" t="n"/>
      <c r="S1579" s="14" t="n"/>
      <c r="T1579" s="15">
        <f>IF(Q1579="YES", IF(R1579="Company",L1579*(1+S1579),IF(R1579="Vendor",L1579*(1-S1579),"")),"")</f>
        <v/>
      </c>
      <c r="U1579" s="15">
        <f>IF(Q1579="YES",O1579*T1579,"")</f>
        <v/>
      </c>
      <c r="V1579" s="16" t="n"/>
      <c r="W1579" s="17">
        <f>IF(Q1579="YES",G1579+V1579,"")</f>
        <v/>
      </c>
      <c r="X1579" s="18">
        <f>IF(Q1579="YES",IF(TODAY()&gt;W1579,"OVERDUE","WITHIN TIME"),"")</f>
        <v/>
      </c>
    </row>
    <row r="1580">
      <c r="A1580" s="3" t="n">
        <v>1576</v>
      </c>
      <c r="B1580" s="4" t="n"/>
      <c r="C1580" s="4" t="n"/>
      <c r="D1580" s="5">
        <f>IF(E1580="NRFC","Natural Rubber Field Coagulam","")</f>
        <v/>
      </c>
      <c r="E1580" s="4" t="n"/>
      <c r="F1580" s="6" t="n"/>
      <c r="G1580" s="6" t="n"/>
      <c r="H1580" s="7">
        <f>IF(G1580="","",G1580-TODAY())</f>
        <v/>
      </c>
      <c r="I1580" s="8">
        <f>IF(G1580="","",
IF(G1580&lt;TODAY(),
IF(O1580&gt;0,"Violated","Completed"),
IF(H1580&lt;=7,"Expiring Soon",
"Active")))</f>
        <v/>
      </c>
      <c r="J1580" s="8">
        <f>IF(C1580="","",COUNTIFS(purchase!$C:$C,$C1580,purchase!$E:$E,$E1580,purchase!$G:$G,"&gt;="&amp;$F1580,purchase!$G:$G,"&lt;="&amp;$G1580))</f>
        <v/>
      </c>
      <c r="K1580" s="9">
        <f>IF(COUNTIFS(purchase!$C:$C,$C1580,purchase!$E:$E,$E1580,purchase!$G:$G,"&gt;="&amp;$F1580,purchase!$G:$G,"&lt;="&amp;$G1580)=0,"",_xlfn.MAXIFS(purchase!$G:$G,purchase!$C:$C,$C1580,purchase!$E:$E,$E1580,purchase!$G:$G,"&gt;="&amp;$F1580,purchase!$G:$G,"&lt;="&amp;$G1580))</f>
        <v/>
      </c>
      <c r="L1580" s="4" t="n"/>
      <c r="M1580" s="4" t="n"/>
      <c r="N1580" s="10">
        <f>IF(M1580="","",SUMIFS(purchase!$N:$N,purchase!$C:$C,$C1580,purchase!$E:$E,$E1580,purchase!$G:$G,"&gt;="&amp;$F1580,purchase!$G:$G,"&lt;="&amp;$G1580))</f>
        <v/>
      </c>
      <c r="O1580" s="10">
        <f>IF(M1580="","",M1580-N1580)</f>
        <v/>
      </c>
      <c r="P1580" s="11">
        <f>IF(M1580=0,"",N1580/M1580)</f>
        <v/>
      </c>
      <c r="Q1580" s="12">
        <f>IF(OR(G1580="",O1580=""),"",
IF(AND(G1580&lt;TODAY(),O1580&gt;0),"YES","NO"))</f>
        <v/>
      </c>
      <c r="R1580" s="13" t="n"/>
      <c r="S1580" s="14" t="n"/>
      <c r="T1580" s="15">
        <f>IF(Q1580="YES", IF(R1580="Company",L1580*(1+S1580),IF(R1580="Vendor",L1580*(1-S1580),"")),"")</f>
        <v/>
      </c>
      <c r="U1580" s="15">
        <f>IF(Q1580="YES",O1580*T1580,"")</f>
        <v/>
      </c>
      <c r="V1580" s="16" t="n"/>
      <c r="W1580" s="17">
        <f>IF(Q1580="YES",G1580+V1580,"")</f>
        <v/>
      </c>
      <c r="X1580" s="18">
        <f>IF(Q1580="YES",IF(TODAY()&gt;W1580,"OVERDUE","WITHIN TIME"),"")</f>
        <v/>
      </c>
    </row>
    <row r="1581">
      <c r="A1581" s="3" t="n">
        <v>1577</v>
      </c>
      <c r="B1581" s="4" t="n"/>
      <c r="C1581" s="4" t="n"/>
      <c r="D1581" s="5">
        <f>IF(E1581="NRFC","Natural Rubber Field Coagulam","")</f>
        <v/>
      </c>
      <c r="E1581" s="4" t="n"/>
      <c r="F1581" s="6" t="n"/>
      <c r="G1581" s="6" t="n"/>
      <c r="H1581" s="7">
        <f>IF(G1581="","",G1581-TODAY())</f>
        <v/>
      </c>
      <c r="I1581" s="8">
        <f>IF(G1581="","",
IF(G1581&lt;TODAY(),
IF(O1581&gt;0,"Violated","Completed"),
IF(H1581&lt;=7,"Expiring Soon",
"Active")))</f>
        <v/>
      </c>
      <c r="J1581" s="8">
        <f>IF(C1581="","",COUNTIFS(purchase!$C:$C,$C1581,purchase!$E:$E,$E1581,purchase!$G:$G,"&gt;="&amp;$F1581,purchase!$G:$G,"&lt;="&amp;$G1581))</f>
        <v/>
      </c>
      <c r="K1581" s="9">
        <f>IF(COUNTIFS(purchase!$C:$C,$C1581,purchase!$E:$E,$E1581,purchase!$G:$G,"&gt;="&amp;$F1581,purchase!$G:$G,"&lt;="&amp;$G1581)=0,"",_xlfn.MAXIFS(purchase!$G:$G,purchase!$C:$C,$C1581,purchase!$E:$E,$E1581,purchase!$G:$G,"&gt;="&amp;$F1581,purchase!$G:$G,"&lt;="&amp;$G1581))</f>
        <v/>
      </c>
      <c r="L1581" s="4" t="n"/>
      <c r="M1581" s="4" t="n"/>
      <c r="N1581" s="10">
        <f>IF(M1581="","",SUMIFS(purchase!$N:$N,purchase!$C:$C,$C1581,purchase!$E:$E,$E1581,purchase!$G:$G,"&gt;="&amp;$F1581,purchase!$G:$G,"&lt;="&amp;$G1581))</f>
        <v/>
      </c>
      <c r="O1581" s="10">
        <f>IF(M1581="","",M1581-N1581)</f>
        <v/>
      </c>
      <c r="P1581" s="11">
        <f>IF(M1581=0,"",N1581/M1581)</f>
        <v/>
      </c>
      <c r="Q1581" s="12">
        <f>IF(OR(G1581="",O1581=""),"",
IF(AND(G1581&lt;TODAY(),O1581&gt;0),"YES","NO"))</f>
        <v/>
      </c>
      <c r="R1581" s="13" t="n"/>
      <c r="S1581" s="14" t="n"/>
      <c r="T1581" s="15">
        <f>IF(Q1581="YES", IF(R1581="Company",L1581*(1+S1581),IF(R1581="Vendor",L1581*(1-S1581),"")),"")</f>
        <v/>
      </c>
      <c r="U1581" s="15">
        <f>IF(Q1581="YES",O1581*T1581,"")</f>
        <v/>
      </c>
      <c r="V1581" s="16" t="n"/>
      <c r="W1581" s="17">
        <f>IF(Q1581="YES",G1581+V1581,"")</f>
        <v/>
      </c>
      <c r="X1581" s="18">
        <f>IF(Q1581="YES",IF(TODAY()&gt;W1581,"OVERDUE","WITHIN TIME"),"")</f>
        <v/>
      </c>
    </row>
    <row r="1582">
      <c r="A1582" s="3" t="n">
        <v>1578</v>
      </c>
      <c r="B1582" s="4" t="n"/>
      <c r="C1582" s="4" t="n"/>
      <c r="D1582" s="5">
        <f>IF(E1582="NRFC","Natural Rubber Field Coagulam","")</f>
        <v/>
      </c>
      <c r="E1582" s="4" t="n"/>
      <c r="F1582" s="6" t="n"/>
      <c r="G1582" s="6" t="n"/>
      <c r="H1582" s="7">
        <f>IF(G1582="","",G1582-TODAY())</f>
        <v/>
      </c>
      <c r="I1582" s="8">
        <f>IF(G1582="","",
IF(G1582&lt;TODAY(),
IF(O1582&gt;0,"Violated","Completed"),
IF(H1582&lt;=7,"Expiring Soon",
"Active")))</f>
        <v/>
      </c>
      <c r="J1582" s="8">
        <f>IF(C1582="","",COUNTIFS(purchase!$C:$C,$C1582,purchase!$E:$E,$E1582,purchase!$G:$G,"&gt;="&amp;$F1582,purchase!$G:$G,"&lt;="&amp;$G1582))</f>
        <v/>
      </c>
      <c r="K1582" s="9">
        <f>IF(COUNTIFS(purchase!$C:$C,$C1582,purchase!$E:$E,$E1582,purchase!$G:$G,"&gt;="&amp;$F1582,purchase!$G:$G,"&lt;="&amp;$G1582)=0,"",_xlfn.MAXIFS(purchase!$G:$G,purchase!$C:$C,$C1582,purchase!$E:$E,$E1582,purchase!$G:$G,"&gt;="&amp;$F1582,purchase!$G:$G,"&lt;="&amp;$G1582))</f>
        <v/>
      </c>
      <c r="L1582" s="4" t="n"/>
      <c r="M1582" s="4" t="n"/>
      <c r="N1582" s="10">
        <f>IF(M1582="","",SUMIFS(purchase!$N:$N,purchase!$C:$C,$C1582,purchase!$E:$E,$E1582,purchase!$G:$G,"&gt;="&amp;$F1582,purchase!$G:$G,"&lt;="&amp;$G1582))</f>
        <v/>
      </c>
      <c r="O1582" s="10">
        <f>IF(M1582="","",M1582-N1582)</f>
        <v/>
      </c>
      <c r="P1582" s="11">
        <f>IF(M1582=0,"",N1582/M1582)</f>
        <v/>
      </c>
      <c r="Q1582" s="12">
        <f>IF(OR(G1582="",O1582=""),"",
IF(AND(G1582&lt;TODAY(),O1582&gt;0),"YES","NO"))</f>
        <v/>
      </c>
      <c r="R1582" s="13" t="n"/>
      <c r="S1582" s="14" t="n"/>
      <c r="T1582" s="15">
        <f>IF(Q1582="YES", IF(R1582="Company",L1582*(1+S1582),IF(R1582="Vendor",L1582*(1-S1582),"")),"")</f>
        <v/>
      </c>
      <c r="U1582" s="15">
        <f>IF(Q1582="YES",O1582*T1582,"")</f>
        <v/>
      </c>
      <c r="V1582" s="16" t="n"/>
      <c r="W1582" s="17">
        <f>IF(Q1582="YES",G1582+V1582,"")</f>
        <v/>
      </c>
      <c r="X1582" s="18">
        <f>IF(Q1582="YES",IF(TODAY()&gt;W1582,"OVERDUE","WITHIN TIME"),"")</f>
        <v/>
      </c>
    </row>
    <row r="1583">
      <c r="A1583" s="3" t="n">
        <v>1579</v>
      </c>
      <c r="B1583" s="4" t="n"/>
      <c r="C1583" s="4" t="n"/>
      <c r="D1583" s="5">
        <f>IF(E1583="NRFC","Natural Rubber Field Coagulam","")</f>
        <v/>
      </c>
      <c r="E1583" s="4" t="n"/>
      <c r="F1583" s="6" t="n"/>
      <c r="G1583" s="6" t="n"/>
      <c r="H1583" s="7">
        <f>IF(G1583="","",G1583-TODAY())</f>
        <v/>
      </c>
      <c r="I1583" s="8">
        <f>IF(G1583="","",
IF(G1583&lt;TODAY(),
IF(O1583&gt;0,"Violated","Completed"),
IF(H1583&lt;=7,"Expiring Soon",
"Active")))</f>
        <v/>
      </c>
      <c r="J1583" s="8">
        <f>IF(C1583="","",COUNTIFS(purchase!$C:$C,$C1583,purchase!$E:$E,$E1583,purchase!$G:$G,"&gt;="&amp;$F1583,purchase!$G:$G,"&lt;="&amp;$G1583))</f>
        <v/>
      </c>
      <c r="K1583" s="9">
        <f>IF(COUNTIFS(purchase!$C:$C,$C1583,purchase!$E:$E,$E1583,purchase!$G:$G,"&gt;="&amp;$F1583,purchase!$G:$G,"&lt;="&amp;$G1583)=0,"",_xlfn.MAXIFS(purchase!$G:$G,purchase!$C:$C,$C1583,purchase!$E:$E,$E1583,purchase!$G:$G,"&gt;="&amp;$F1583,purchase!$G:$G,"&lt;="&amp;$G1583))</f>
        <v/>
      </c>
      <c r="L1583" s="4" t="n"/>
      <c r="M1583" s="4" t="n"/>
      <c r="N1583" s="10">
        <f>IF(M1583="","",SUMIFS(purchase!$N:$N,purchase!$C:$C,$C1583,purchase!$E:$E,$E1583,purchase!$G:$G,"&gt;="&amp;$F1583,purchase!$G:$G,"&lt;="&amp;$G1583))</f>
        <v/>
      </c>
      <c r="O1583" s="10">
        <f>IF(M1583="","",M1583-N1583)</f>
        <v/>
      </c>
      <c r="P1583" s="11">
        <f>IF(M1583=0,"",N1583/M1583)</f>
        <v/>
      </c>
      <c r="Q1583" s="12">
        <f>IF(OR(G1583="",O1583=""),"",
IF(AND(G1583&lt;TODAY(),O1583&gt;0),"YES","NO"))</f>
        <v/>
      </c>
      <c r="R1583" s="13" t="n"/>
      <c r="S1583" s="14" t="n"/>
      <c r="T1583" s="15">
        <f>IF(Q1583="YES", IF(R1583="Company",L1583*(1+S1583),IF(R1583="Vendor",L1583*(1-S1583),"")),"")</f>
        <v/>
      </c>
      <c r="U1583" s="15">
        <f>IF(Q1583="YES",O1583*T1583,"")</f>
        <v/>
      </c>
      <c r="V1583" s="16" t="n"/>
      <c r="W1583" s="17">
        <f>IF(Q1583="YES",G1583+V1583,"")</f>
        <v/>
      </c>
      <c r="X1583" s="18">
        <f>IF(Q1583="YES",IF(TODAY()&gt;W1583,"OVERDUE","WITHIN TIME"),"")</f>
        <v/>
      </c>
    </row>
    <row r="1584">
      <c r="A1584" s="3" t="n">
        <v>1580</v>
      </c>
      <c r="B1584" s="4" t="n"/>
      <c r="C1584" s="4" t="n"/>
      <c r="D1584" s="5">
        <f>IF(E1584="NRFC","Natural Rubber Field Coagulam","")</f>
        <v/>
      </c>
      <c r="E1584" s="4" t="n"/>
      <c r="F1584" s="6" t="n"/>
      <c r="G1584" s="6" t="n"/>
      <c r="H1584" s="7">
        <f>IF(G1584="","",G1584-TODAY())</f>
        <v/>
      </c>
      <c r="I1584" s="8">
        <f>IF(G1584="","",
IF(G1584&lt;TODAY(),
IF(O1584&gt;0,"Violated","Completed"),
IF(H1584&lt;=7,"Expiring Soon",
"Active")))</f>
        <v/>
      </c>
      <c r="J1584" s="8">
        <f>IF(C1584="","",COUNTIFS(purchase!$C:$C,$C1584,purchase!$E:$E,$E1584,purchase!$G:$G,"&gt;="&amp;$F1584,purchase!$G:$G,"&lt;="&amp;$G1584))</f>
        <v/>
      </c>
      <c r="K1584" s="9">
        <f>IF(COUNTIFS(purchase!$C:$C,$C1584,purchase!$E:$E,$E1584,purchase!$G:$G,"&gt;="&amp;$F1584,purchase!$G:$G,"&lt;="&amp;$G1584)=0,"",_xlfn.MAXIFS(purchase!$G:$G,purchase!$C:$C,$C1584,purchase!$E:$E,$E1584,purchase!$G:$G,"&gt;="&amp;$F1584,purchase!$G:$G,"&lt;="&amp;$G1584))</f>
        <v/>
      </c>
      <c r="L1584" s="4" t="n"/>
      <c r="M1584" s="4" t="n"/>
      <c r="N1584" s="10">
        <f>IF(M1584="","",SUMIFS(purchase!$N:$N,purchase!$C:$C,$C1584,purchase!$E:$E,$E1584,purchase!$G:$G,"&gt;="&amp;$F1584,purchase!$G:$G,"&lt;="&amp;$G1584))</f>
        <v/>
      </c>
      <c r="O1584" s="10">
        <f>IF(M1584="","",M1584-N1584)</f>
        <v/>
      </c>
      <c r="P1584" s="11">
        <f>IF(M1584=0,"",N1584/M1584)</f>
        <v/>
      </c>
      <c r="Q1584" s="12">
        <f>IF(OR(G1584="",O1584=""),"",
IF(AND(G1584&lt;TODAY(),O1584&gt;0),"YES","NO"))</f>
        <v/>
      </c>
      <c r="R1584" s="13" t="n"/>
      <c r="S1584" s="14" t="n"/>
      <c r="T1584" s="15">
        <f>IF(Q1584="YES", IF(R1584="Company",L1584*(1+S1584),IF(R1584="Vendor",L1584*(1-S1584),"")),"")</f>
        <v/>
      </c>
      <c r="U1584" s="15">
        <f>IF(Q1584="YES",O1584*T1584,"")</f>
        <v/>
      </c>
      <c r="V1584" s="16" t="n"/>
      <c r="W1584" s="17">
        <f>IF(Q1584="YES",G1584+V1584,"")</f>
        <v/>
      </c>
      <c r="X1584" s="18">
        <f>IF(Q1584="YES",IF(TODAY()&gt;W1584,"OVERDUE","WITHIN TIME"),"")</f>
        <v/>
      </c>
    </row>
    <row r="1585">
      <c r="A1585" s="3" t="n">
        <v>1581</v>
      </c>
      <c r="B1585" s="4" t="n"/>
      <c r="C1585" s="4" t="n"/>
      <c r="D1585" s="5">
        <f>IF(E1585="NRFC","Natural Rubber Field Coagulam","")</f>
        <v/>
      </c>
      <c r="E1585" s="4" t="n"/>
      <c r="F1585" s="6" t="n"/>
      <c r="G1585" s="6" t="n"/>
      <c r="H1585" s="7">
        <f>IF(G1585="","",G1585-TODAY())</f>
        <v/>
      </c>
      <c r="I1585" s="8">
        <f>IF(G1585="","",
IF(G1585&lt;TODAY(),
IF(O1585&gt;0,"Violated","Completed"),
IF(H1585&lt;=7,"Expiring Soon",
"Active")))</f>
        <v/>
      </c>
      <c r="J1585" s="8">
        <f>IF(C1585="","",COUNTIFS(purchase!$C:$C,$C1585,purchase!$E:$E,$E1585,purchase!$G:$G,"&gt;="&amp;$F1585,purchase!$G:$G,"&lt;="&amp;$G1585))</f>
        <v/>
      </c>
      <c r="K1585" s="9">
        <f>IF(COUNTIFS(purchase!$C:$C,$C1585,purchase!$E:$E,$E1585,purchase!$G:$G,"&gt;="&amp;$F1585,purchase!$G:$G,"&lt;="&amp;$G1585)=0,"",_xlfn.MAXIFS(purchase!$G:$G,purchase!$C:$C,$C1585,purchase!$E:$E,$E1585,purchase!$G:$G,"&gt;="&amp;$F1585,purchase!$G:$G,"&lt;="&amp;$G1585))</f>
        <v/>
      </c>
      <c r="L1585" s="4" t="n"/>
      <c r="M1585" s="4" t="n"/>
      <c r="N1585" s="10">
        <f>IF(M1585="","",SUMIFS(purchase!$N:$N,purchase!$C:$C,$C1585,purchase!$E:$E,$E1585,purchase!$G:$G,"&gt;="&amp;$F1585,purchase!$G:$G,"&lt;="&amp;$G1585))</f>
        <v/>
      </c>
      <c r="O1585" s="10">
        <f>IF(M1585="","",M1585-N1585)</f>
        <v/>
      </c>
      <c r="P1585" s="11">
        <f>IF(M1585=0,"",N1585/M1585)</f>
        <v/>
      </c>
      <c r="Q1585" s="12">
        <f>IF(OR(G1585="",O1585=""),"",
IF(AND(G1585&lt;TODAY(),O1585&gt;0),"YES","NO"))</f>
        <v/>
      </c>
      <c r="R1585" s="13" t="n"/>
      <c r="S1585" s="14" t="n"/>
      <c r="T1585" s="15">
        <f>IF(Q1585="YES", IF(R1585="Company",L1585*(1+S1585),IF(R1585="Vendor",L1585*(1-S1585),"")),"")</f>
        <v/>
      </c>
      <c r="U1585" s="15">
        <f>IF(Q1585="YES",O1585*T1585,"")</f>
        <v/>
      </c>
      <c r="V1585" s="16" t="n"/>
      <c r="W1585" s="17">
        <f>IF(Q1585="YES",G1585+V1585,"")</f>
        <v/>
      </c>
      <c r="X1585" s="18">
        <f>IF(Q1585="YES",IF(TODAY()&gt;W1585,"OVERDUE","WITHIN TIME"),"")</f>
        <v/>
      </c>
    </row>
    <row r="1586">
      <c r="A1586" s="3" t="n">
        <v>1582</v>
      </c>
      <c r="B1586" s="4" t="n"/>
      <c r="C1586" s="4" t="n"/>
      <c r="D1586" s="5">
        <f>IF(E1586="NRFC","Natural Rubber Field Coagulam","")</f>
        <v/>
      </c>
      <c r="E1586" s="4" t="n"/>
      <c r="F1586" s="6" t="n"/>
      <c r="G1586" s="6" t="n"/>
      <c r="H1586" s="7">
        <f>IF(G1586="","",G1586-TODAY())</f>
        <v/>
      </c>
      <c r="I1586" s="8">
        <f>IF(G1586="","",
IF(G1586&lt;TODAY(),
IF(O1586&gt;0,"Violated","Completed"),
IF(H1586&lt;=7,"Expiring Soon",
"Active")))</f>
        <v/>
      </c>
      <c r="J1586" s="8">
        <f>IF(C1586="","",COUNTIFS(purchase!$C:$C,$C1586,purchase!$E:$E,$E1586,purchase!$G:$G,"&gt;="&amp;$F1586,purchase!$G:$G,"&lt;="&amp;$G1586))</f>
        <v/>
      </c>
      <c r="K1586" s="9">
        <f>IF(COUNTIFS(purchase!$C:$C,$C1586,purchase!$E:$E,$E1586,purchase!$G:$G,"&gt;="&amp;$F1586,purchase!$G:$G,"&lt;="&amp;$G1586)=0,"",_xlfn.MAXIFS(purchase!$G:$G,purchase!$C:$C,$C1586,purchase!$E:$E,$E1586,purchase!$G:$G,"&gt;="&amp;$F1586,purchase!$G:$G,"&lt;="&amp;$G1586))</f>
        <v/>
      </c>
      <c r="L1586" s="4" t="n"/>
      <c r="M1586" s="4" t="n"/>
      <c r="N1586" s="10">
        <f>IF(M1586="","",SUMIFS(purchase!$N:$N,purchase!$C:$C,$C1586,purchase!$E:$E,$E1586,purchase!$G:$G,"&gt;="&amp;$F1586,purchase!$G:$G,"&lt;="&amp;$G1586))</f>
        <v/>
      </c>
      <c r="O1586" s="10">
        <f>IF(M1586="","",M1586-N1586)</f>
        <v/>
      </c>
      <c r="P1586" s="11">
        <f>IF(M1586=0,"",N1586/M1586)</f>
        <v/>
      </c>
      <c r="Q1586" s="12">
        <f>IF(OR(G1586="",O1586=""),"",
IF(AND(G1586&lt;TODAY(),O1586&gt;0),"YES","NO"))</f>
        <v/>
      </c>
      <c r="R1586" s="13" t="n"/>
      <c r="S1586" s="14" t="n"/>
      <c r="T1586" s="15">
        <f>IF(Q1586="YES", IF(R1586="Company",L1586*(1+S1586),IF(R1586="Vendor",L1586*(1-S1586),"")),"")</f>
        <v/>
      </c>
      <c r="U1586" s="15">
        <f>IF(Q1586="YES",O1586*T1586,"")</f>
        <v/>
      </c>
      <c r="V1586" s="16" t="n"/>
      <c r="W1586" s="17">
        <f>IF(Q1586="YES",G1586+V1586,"")</f>
        <v/>
      </c>
      <c r="X1586" s="18">
        <f>IF(Q1586="YES",IF(TODAY()&gt;W1586,"OVERDUE","WITHIN TIME"),"")</f>
        <v/>
      </c>
    </row>
    <row r="1587">
      <c r="A1587" s="3" t="n">
        <v>1583</v>
      </c>
      <c r="B1587" s="4" t="n"/>
      <c r="C1587" s="4" t="n"/>
      <c r="D1587" s="5">
        <f>IF(E1587="NRFC","Natural Rubber Field Coagulam","")</f>
        <v/>
      </c>
      <c r="E1587" s="4" t="n"/>
      <c r="F1587" s="6" t="n"/>
      <c r="G1587" s="6" t="n"/>
      <c r="H1587" s="7">
        <f>IF(G1587="","",G1587-TODAY())</f>
        <v/>
      </c>
      <c r="I1587" s="8">
        <f>IF(G1587="","",
IF(G1587&lt;TODAY(),
IF(O1587&gt;0,"Violated","Completed"),
IF(H1587&lt;=7,"Expiring Soon",
"Active")))</f>
        <v/>
      </c>
      <c r="J1587" s="8">
        <f>IF(C1587="","",COUNTIFS(purchase!$C:$C,$C1587,purchase!$E:$E,$E1587,purchase!$G:$G,"&gt;="&amp;$F1587,purchase!$G:$G,"&lt;="&amp;$G1587))</f>
        <v/>
      </c>
      <c r="K1587" s="9">
        <f>IF(COUNTIFS(purchase!$C:$C,$C1587,purchase!$E:$E,$E1587,purchase!$G:$G,"&gt;="&amp;$F1587,purchase!$G:$G,"&lt;="&amp;$G1587)=0,"",_xlfn.MAXIFS(purchase!$G:$G,purchase!$C:$C,$C1587,purchase!$E:$E,$E1587,purchase!$G:$G,"&gt;="&amp;$F1587,purchase!$G:$G,"&lt;="&amp;$G1587))</f>
        <v/>
      </c>
      <c r="L1587" s="4" t="n"/>
      <c r="M1587" s="4" t="n"/>
      <c r="N1587" s="10">
        <f>IF(M1587="","",SUMIFS(purchase!$N:$N,purchase!$C:$C,$C1587,purchase!$E:$E,$E1587,purchase!$G:$G,"&gt;="&amp;$F1587,purchase!$G:$G,"&lt;="&amp;$G1587))</f>
        <v/>
      </c>
      <c r="O1587" s="10">
        <f>IF(M1587="","",M1587-N1587)</f>
        <v/>
      </c>
      <c r="P1587" s="11">
        <f>IF(M1587=0,"",N1587/M1587)</f>
        <v/>
      </c>
      <c r="Q1587" s="12">
        <f>IF(OR(G1587="",O1587=""),"",
IF(AND(G1587&lt;TODAY(),O1587&gt;0),"YES","NO"))</f>
        <v/>
      </c>
      <c r="R1587" s="13" t="n"/>
      <c r="S1587" s="14" t="n"/>
      <c r="T1587" s="15">
        <f>IF(Q1587="YES", IF(R1587="Company",L1587*(1+S1587),IF(R1587="Vendor",L1587*(1-S1587),"")),"")</f>
        <v/>
      </c>
      <c r="U1587" s="15">
        <f>IF(Q1587="YES",O1587*T1587,"")</f>
        <v/>
      </c>
      <c r="V1587" s="16" t="n"/>
      <c r="W1587" s="17">
        <f>IF(Q1587="YES",G1587+V1587,"")</f>
        <v/>
      </c>
      <c r="X1587" s="18">
        <f>IF(Q1587="YES",IF(TODAY()&gt;W1587,"OVERDUE","WITHIN TIME"),"")</f>
        <v/>
      </c>
    </row>
    <row r="1588">
      <c r="A1588" s="3" t="n">
        <v>1584</v>
      </c>
      <c r="B1588" s="4" t="n"/>
      <c r="C1588" s="4" t="n"/>
      <c r="D1588" s="5">
        <f>IF(E1588="NRFC","Natural Rubber Field Coagulam","")</f>
        <v/>
      </c>
      <c r="E1588" s="4" t="n"/>
      <c r="F1588" s="6" t="n"/>
      <c r="G1588" s="6" t="n"/>
      <c r="H1588" s="7">
        <f>IF(G1588="","",G1588-TODAY())</f>
        <v/>
      </c>
      <c r="I1588" s="8">
        <f>IF(G1588="","",
IF(G1588&lt;TODAY(),
IF(O1588&gt;0,"Violated","Completed"),
IF(H1588&lt;=7,"Expiring Soon",
"Active")))</f>
        <v/>
      </c>
      <c r="J1588" s="8">
        <f>IF(C1588="","",COUNTIFS(purchase!$C:$C,$C1588,purchase!$E:$E,$E1588,purchase!$G:$G,"&gt;="&amp;$F1588,purchase!$G:$G,"&lt;="&amp;$G1588))</f>
        <v/>
      </c>
      <c r="K1588" s="9">
        <f>IF(COUNTIFS(purchase!$C:$C,$C1588,purchase!$E:$E,$E1588,purchase!$G:$G,"&gt;="&amp;$F1588,purchase!$G:$G,"&lt;="&amp;$G1588)=0,"",_xlfn.MAXIFS(purchase!$G:$G,purchase!$C:$C,$C1588,purchase!$E:$E,$E1588,purchase!$G:$G,"&gt;="&amp;$F1588,purchase!$G:$G,"&lt;="&amp;$G1588))</f>
        <v/>
      </c>
      <c r="L1588" s="4" t="n"/>
      <c r="M1588" s="4" t="n"/>
      <c r="N1588" s="10">
        <f>IF(M1588="","",SUMIFS(purchase!$N:$N,purchase!$C:$C,$C1588,purchase!$E:$E,$E1588,purchase!$G:$G,"&gt;="&amp;$F1588,purchase!$G:$G,"&lt;="&amp;$G1588))</f>
        <v/>
      </c>
      <c r="O1588" s="10">
        <f>IF(M1588="","",M1588-N1588)</f>
        <v/>
      </c>
      <c r="P1588" s="11">
        <f>IF(M1588=0,"",N1588/M1588)</f>
        <v/>
      </c>
      <c r="Q1588" s="12">
        <f>IF(OR(G1588="",O1588=""),"",
IF(AND(G1588&lt;TODAY(),O1588&gt;0),"YES","NO"))</f>
        <v/>
      </c>
      <c r="R1588" s="13" t="n"/>
      <c r="S1588" s="14" t="n"/>
      <c r="T1588" s="15">
        <f>IF(Q1588="YES", IF(R1588="Company",L1588*(1+S1588),IF(R1588="Vendor",L1588*(1-S1588),"")),"")</f>
        <v/>
      </c>
      <c r="U1588" s="15">
        <f>IF(Q1588="YES",O1588*T1588,"")</f>
        <v/>
      </c>
      <c r="V1588" s="16" t="n"/>
      <c r="W1588" s="17">
        <f>IF(Q1588="YES",G1588+V1588,"")</f>
        <v/>
      </c>
      <c r="X1588" s="18">
        <f>IF(Q1588="YES",IF(TODAY()&gt;W1588,"OVERDUE","WITHIN TIME"),"")</f>
        <v/>
      </c>
    </row>
    <row r="1589">
      <c r="A1589" s="3" t="n">
        <v>1585</v>
      </c>
      <c r="B1589" s="4" t="n"/>
      <c r="C1589" s="4" t="n"/>
      <c r="D1589" s="5">
        <f>IF(E1589="NRFC","Natural Rubber Field Coagulam","")</f>
        <v/>
      </c>
      <c r="E1589" s="4" t="n"/>
      <c r="F1589" s="6" t="n"/>
      <c r="G1589" s="6" t="n"/>
      <c r="H1589" s="7">
        <f>IF(G1589="","",G1589-TODAY())</f>
        <v/>
      </c>
      <c r="I1589" s="8">
        <f>IF(G1589="","",
IF(G1589&lt;TODAY(),
IF(O1589&gt;0,"Violated","Completed"),
IF(H1589&lt;=7,"Expiring Soon",
"Active")))</f>
        <v/>
      </c>
      <c r="J1589" s="8">
        <f>IF(C1589="","",COUNTIFS(purchase!$C:$C,$C1589,purchase!$E:$E,$E1589,purchase!$G:$G,"&gt;="&amp;$F1589,purchase!$G:$G,"&lt;="&amp;$G1589))</f>
        <v/>
      </c>
      <c r="K1589" s="9">
        <f>IF(COUNTIFS(purchase!$C:$C,$C1589,purchase!$E:$E,$E1589,purchase!$G:$G,"&gt;="&amp;$F1589,purchase!$G:$G,"&lt;="&amp;$G1589)=0,"",_xlfn.MAXIFS(purchase!$G:$G,purchase!$C:$C,$C1589,purchase!$E:$E,$E1589,purchase!$G:$G,"&gt;="&amp;$F1589,purchase!$G:$G,"&lt;="&amp;$G1589))</f>
        <v/>
      </c>
      <c r="L1589" s="4" t="n"/>
      <c r="M1589" s="4" t="n"/>
      <c r="N1589" s="10">
        <f>IF(M1589="","",SUMIFS(purchase!$N:$N,purchase!$C:$C,$C1589,purchase!$E:$E,$E1589,purchase!$G:$G,"&gt;="&amp;$F1589,purchase!$G:$G,"&lt;="&amp;$G1589))</f>
        <v/>
      </c>
      <c r="O1589" s="10">
        <f>IF(M1589="","",M1589-N1589)</f>
        <v/>
      </c>
      <c r="P1589" s="11">
        <f>IF(M1589=0,"",N1589/M1589)</f>
        <v/>
      </c>
      <c r="Q1589" s="12">
        <f>IF(OR(G1589="",O1589=""),"",
IF(AND(G1589&lt;TODAY(),O1589&gt;0),"YES","NO"))</f>
        <v/>
      </c>
      <c r="R1589" s="13" t="n"/>
      <c r="S1589" s="14" t="n"/>
      <c r="T1589" s="15">
        <f>IF(Q1589="YES", IF(R1589="Company",L1589*(1+S1589),IF(R1589="Vendor",L1589*(1-S1589),"")),"")</f>
        <v/>
      </c>
      <c r="U1589" s="15">
        <f>IF(Q1589="YES",O1589*T1589,"")</f>
        <v/>
      </c>
      <c r="V1589" s="16" t="n"/>
      <c r="W1589" s="17">
        <f>IF(Q1589="YES",G1589+V1589,"")</f>
        <v/>
      </c>
      <c r="X1589" s="18">
        <f>IF(Q1589="YES",IF(TODAY()&gt;W1589,"OVERDUE","WITHIN TIME"),"")</f>
        <v/>
      </c>
    </row>
    <row r="1590">
      <c r="A1590" s="3" t="n">
        <v>1586</v>
      </c>
      <c r="B1590" s="4" t="n"/>
      <c r="C1590" s="4" t="n"/>
      <c r="D1590" s="5">
        <f>IF(E1590="NRFC","Natural Rubber Field Coagulam","")</f>
        <v/>
      </c>
      <c r="E1590" s="4" t="n"/>
      <c r="F1590" s="6" t="n"/>
      <c r="G1590" s="6" t="n"/>
      <c r="H1590" s="7">
        <f>IF(G1590="","",G1590-TODAY())</f>
        <v/>
      </c>
      <c r="I1590" s="8">
        <f>IF(G1590="","",
IF(G1590&lt;TODAY(),
IF(O1590&gt;0,"Violated","Completed"),
IF(H1590&lt;=7,"Expiring Soon",
"Active")))</f>
        <v/>
      </c>
      <c r="J1590" s="8">
        <f>IF(C1590="","",COUNTIFS(purchase!$C:$C,$C1590,purchase!$E:$E,$E1590,purchase!$G:$G,"&gt;="&amp;$F1590,purchase!$G:$G,"&lt;="&amp;$G1590))</f>
        <v/>
      </c>
      <c r="K1590" s="9">
        <f>IF(COUNTIFS(purchase!$C:$C,$C1590,purchase!$E:$E,$E1590,purchase!$G:$G,"&gt;="&amp;$F1590,purchase!$G:$G,"&lt;="&amp;$G1590)=0,"",_xlfn.MAXIFS(purchase!$G:$G,purchase!$C:$C,$C1590,purchase!$E:$E,$E1590,purchase!$G:$G,"&gt;="&amp;$F1590,purchase!$G:$G,"&lt;="&amp;$G1590))</f>
        <v/>
      </c>
      <c r="L1590" s="4" t="n"/>
      <c r="M1590" s="4" t="n"/>
      <c r="N1590" s="10">
        <f>IF(M1590="","",SUMIFS(purchase!$N:$N,purchase!$C:$C,$C1590,purchase!$E:$E,$E1590,purchase!$G:$G,"&gt;="&amp;$F1590,purchase!$G:$G,"&lt;="&amp;$G1590))</f>
        <v/>
      </c>
      <c r="O1590" s="10">
        <f>IF(M1590="","",M1590-N1590)</f>
        <v/>
      </c>
      <c r="P1590" s="11">
        <f>IF(M1590=0,"",N1590/M1590)</f>
        <v/>
      </c>
      <c r="Q1590" s="12">
        <f>IF(OR(G1590="",O1590=""),"",
IF(AND(G1590&lt;TODAY(),O1590&gt;0),"YES","NO"))</f>
        <v/>
      </c>
      <c r="R1590" s="13" t="n"/>
      <c r="S1590" s="14" t="n"/>
      <c r="T1590" s="15">
        <f>IF(Q1590="YES", IF(R1590="Company",L1590*(1+S1590),IF(R1590="Vendor",L1590*(1-S1590),"")),"")</f>
        <v/>
      </c>
      <c r="U1590" s="15">
        <f>IF(Q1590="YES",O1590*T1590,"")</f>
        <v/>
      </c>
      <c r="V1590" s="16" t="n"/>
      <c r="W1590" s="17">
        <f>IF(Q1590="YES",G1590+V1590,"")</f>
        <v/>
      </c>
      <c r="X1590" s="18">
        <f>IF(Q1590="YES",IF(TODAY()&gt;W1590,"OVERDUE","WITHIN TIME"),"")</f>
        <v/>
      </c>
    </row>
    <row r="1591">
      <c r="A1591" s="3" t="n">
        <v>1587</v>
      </c>
      <c r="B1591" s="4" t="n"/>
      <c r="C1591" s="4" t="n"/>
      <c r="D1591" s="5">
        <f>IF(E1591="NRFC","Natural Rubber Field Coagulam","")</f>
        <v/>
      </c>
      <c r="E1591" s="4" t="n"/>
      <c r="F1591" s="6" t="n"/>
      <c r="G1591" s="6" t="n"/>
      <c r="H1591" s="7">
        <f>IF(G1591="","",G1591-TODAY())</f>
        <v/>
      </c>
      <c r="I1591" s="8">
        <f>IF(G1591="","",
IF(G1591&lt;TODAY(),
IF(O1591&gt;0,"Violated","Completed"),
IF(H1591&lt;=7,"Expiring Soon",
"Active")))</f>
        <v/>
      </c>
      <c r="J1591" s="8">
        <f>IF(C1591="","",COUNTIFS(purchase!$C:$C,$C1591,purchase!$E:$E,$E1591,purchase!$G:$G,"&gt;="&amp;$F1591,purchase!$G:$G,"&lt;="&amp;$G1591))</f>
        <v/>
      </c>
      <c r="K1591" s="9">
        <f>IF(COUNTIFS(purchase!$C:$C,$C1591,purchase!$E:$E,$E1591,purchase!$G:$G,"&gt;="&amp;$F1591,purchase!$G:$G,"&lt;="&amp;$G1591)=0,"",_xlfn.MAXIFS(purchase!$G:$G,purchase!$C:$C,$C1591,purchase!$E:$E,$E1591,purchase!$G:$G,"&gt;="&amp;$F1591,purchase!$G:$G,"&lt;="&amp;$G1591))</f>
        <v/>
      </c>
      <c r="L1591" s="4" t="n"/>
      <c r="M1591" s="4" t="n"/>
      <c r="N1591" s="10">
        <f>IF(M1591="","",SUMIFS(purchase!$N:$N,purchase!$C:$C,$C1591,purchase!$E:$E,$E1591,purchase!$G:$G,"&gt;="&amp;$F1591,purchase!$G:$G,"&lt;="&amp;$G1591))</f>
        <v/>
      </c>
      <c r="O1591" s="10">
        <f>IF(M1591="","",M1591-N1591)</f>
        <v/>
      </c>
      <c r="P1591" s="11">
        <f>IF(M1591=0,"",N1591/M1591)</f>
        <v/>
      </c>
      <c r="Q1591" s="12">
        <f>IF(OR(G1591="",O1591=""),"",
IF(AND(G1591&lt;TODAY(),O1591&gt;0),"YES","NO"))</f>
        <v/>
      </c>
      <c r="R1591" s="13" t="n"/>
      <c r="S1591" s="14" t="n"/>
      <c r="T1591" s="15">
        <f>IF(Q1591="YES", IF(R1591="Company",L1591*(1+S1591),IF(R1591="Vendor",L1591*(1-S1591),"")),"")</f>
        <v/>
      </c>
      <c r="U1591" s="15">
        <f>IF(Q1591="YES",O1591*T1591,"")</f>
        <v/>
      </c>
      <c r="V1591" s="16" t="n"/>
      <c r="W1591" s="17">
        <f>IF(Q1591="YES",G1591+V1591,"")</f>
        <v/>
      </c>
      <c r="X1591" s="18">
        <f>IF(Q1591="YES",IF(TODAY()&gt;W1591,"OVERDUE","WITHIN TIME"),"")</f>
        <v/>
      </c>
    </row>
    <row r="1592">
      <c r="A1592" s="3" t="n">
        <v>1588</v>
      </c>
      <c r="B1592" s="4" t="n"/>
      <c r="C1592" s="4" t="n"/>
      <c r="D1592" s="5">
        <f>IF(E1592="NRFC","Natural Rubber Field Coagulam","")</f>
        <v/>
      </c>
      <c r="E1592" s="4" t="n"/>
      <c r="F1592" s="6" t="n"/>
      <c r="G1592" s="6" t="n"/>
      <c r="H1592" s="7">
        <f>IF(G1592="","",G1592-TODAY())</f>
        <v/>
      </c>
      <c r="I1592" s="8">
        <f>IF(G1592="","",
IF(G1592&lt;TODAY(),
IF(O1592&gt;0,"Violated","Completed"),
IF(H1592&lt;=7,"Expiring Soon",
"Active")))</f>
        <v/>
      </c>
      <c r="J1592" s="8">
        <f>IF(C1592="","",COUNTIFS(purchase!$C:$C,$C1592,purchase!$E:$E,$E1592,purchase!$G:$G,"&gt;="&amp;$F1592,purchase!$G:$G,"&lt;="&amp;$G1592))</f>
        <v/>
      </c>
      <c r="K1592" s="9">
        <f>IF(COUNTIFS(purchase!$C:$C,$C1592,purchase!$E:$E,$E1592,purchase!$G:$G,"&gt;="&amp;$F1592,purchase!$G:$G,"&lt;="&amp;$G1592)=0,"",_xlfn.MAXIFS(purchase!$G:$G,purchase!$C:$C,$C1592,purchase!$E:$E,$E1592,purchase!$G:$G,"&gt;="&amp;$F1592,purchase!$G:$G,"&lt;="&amp;$G1592))</f>
        <v/>
      </c>
      <c r="L1592" s="4" t="n"/>
      <c r="M1592" s="4" t="n"/>
      <c r="N1592" s="10">
        <f>IF(M1592="","",SUMIFS(purchase!$N:$N,purchase!$C:$C,$C1592,purchase!$E:$E,$E1592,purchase!$G:$G,"&gt;="&amp;$F1592,purchase!$G:$G,"&lt;="&amp;$G1592))</f>
        <v/>
      </c>
      <c r="O1592" s="10">
        <f>IF(M1592="","",M1592-N1592)</f>
        <v/>
      </c>
      <c r="P1592" s="11">
        <f>IF(M1592=0,"",N1592/M1592)</f>
        <v/>
      </c>
      <c r="Q1592" s="12">
        <f>IF(OR(G1592="",O1592=""),"",
IF(AND(G1592&lt;TODAY(),O1592&gt;0),"YES","NO"))</f>
        <v/>
      </c>
      <c r="R1592" s="13" t="n"/>
      <c r="S1592" s="14" t="n"/>
      <c r="T1592" s="15">
        <f>IF(Q1592="YES", IF(R1592="Company",L1592*(1+S1592),IF(R1592="Vendor",L1592*(1-S1592),"")),"")</f>
        <v/>
      </c>
      <c r="U1592" s="15">
        <f>IF(Q1592="YES",O1592*T1592,"")</f>
        <v/>
      </c>
      <c r="V1592" s="16" t="n"/>
      <c r="W1592" s="17">
        <f>IF(Q1592="YES",G1592+V1592,"")</f>
        <v/>
      </c>
      <c r="X1592" s="18">
        <f>IF(Q1592="YES",IF(TODAY()&gt;W1592,"OVERDUE","WITHIN TIME"),"")</f>
        <v/>
      </c>
    </row>
    <row r="1593">
      <c r="A1593" s="3" t="n">
        <v>1589</v>
      </c>
      <c r="B1593" s="4" t="n"/>
      <c r="C1593" s="4" t="n"/>
      <c r="D1593" s="5">
        <f>IF(E1593="NRFC","Natural Rubber Field Coagulam","")</f>
        <v/>
      </c>
      <c r="E1593" s="4" t="n"/>
      <c r="F1593" s="6" t="n"/>
      <c r="G1593" s="6" t="n"/>
      <c r="H1593" s="7">
        <f>IF(G1593="","",G1593-TODAY())</f>
        <v/>
      </c>
      <c r="I1593" s="8">
        <f>IF(G1593="","",
IF(G1593&lt;TODAY(),
IF(O1593&gt;0,"Violated","Completed"),
IF(H1593&lt;=7,"Expiring Soon",
"Active")))</f>
        <v/>
      </c>
      <c r="J1593" s="8">
        <f>IF(C1593="","",COUNTIFS(purchase!$C:$C,$C1593,purchase!$E:$E,$E1593,purchase!$G:$G,"&gt;="&amp;$F1593,purchase!$G:$G,"&lt;="&amp;$G1593))</f>
        <v/>
      </c>
      <c r="K1593" s="9">
        <f>IF(COUNTIFS(purchase!$C:$C,$C1593,purchase!$E:$E,$E1593,purchase!$G:$G,"&gt;="&amp;$F1593,purchase!$G:$G,"&lt;="&amp;$G1593)=0,"",_xlfn.MAXIFS(purchase!$G:$G,purchase!$C:$C,$C1593,purchase!$E:$E,$E1593,purchase!$G:$G,"&gt;="&amp;$F1593,purchase!$G:$G,"&lt;="&amp;$G1593))</f>
        <v/>
      </c>
      <c r="L1593" s="4" t="n"/>
      <c r="M1593" s="4" t="n"/>
      <c r="N1593" s="10">
        <f>IF(M1593="","",SUMIFS(purchase!$N:$N,purchase!$C:$C,$C1593,purchase!$E:$E,$E1593,purchase!$G:$G,"&gt;="&amp;$F1593,purchase!$G:$G,"&lt;="&amp;$G1593))</f>
        <v/>
      </c>
      <c r="O1593" s="10">
        <f>IF(M1593="","",M1593-N1593)</f>
        <v/>
      </c>
      <c r="P1593" s="11">
        <f>IF(M1593=0,"",N1593/M1593)</f>
        <v/>
      </c>
      <c r="Q1593" s="12">
        <f>IF(OR(G1593="",O1593=""),"",
IF(AND(G1593&lt;TODAY(),O1593&gt;0),"YES","NO"))</f>
        <v/>
      </c>
      <c r="R1593" s="13" t="n"/>
      <c r="S1593" s="14" t="n"/>
      <c r="T1593" s="15">
        <f>IF(Q1593="YES", IF(R1593="Company",L1593*(1+S1593),IF(R1593="Vendor",L1593*(1-S1593),"")),"")</f>
        <v/>
      </c>
      <c r="U1593" s="15">
        <f>IF(Q1593="YES",O1593*T1593,"")</f>
        <v/>
      </c>
      <c r="V1593" s="16" t="n"/>
      <c r="W1593" s="17">
        <f>IF(Q1593="YES",G1593+V1593,"")</f>
        <v/>
      </c>
      <c r="X1593" s="18">
        <f>IF(Q1593="YES",IF(TODAY()&gt;W1593,"OVERDUE","WITHIN TIME"),"")</f>
        <v/>
      </c>
    </row>
    <row r="1594">
      <c r="A1594" s="3" t="n">
        <v>1590</v>
      </c>
      <c r="B1594" s="4" t="n"/>
      <c r="C1594" s="4" t="n"/>
      <c r="D1594" s="5">
        <f>IF(E1594="NRFC","Natural Rubber Field Coagulam","")</f>
        <v/>
      </c>
      <c r="E1594" s="4" t="n"/>
      <c r="F1594" s="6" t="n"/>
      <c r="G1594" s="6" t="n"/>
      <c r="H1594" s="7">
        <f>IF(G1594="","",G1594-TODAY())</f>
        <v/>
      </c>
      <c r="I1594" s="8">
        <f>IF(G1594="","",
IF(G1594&lt;TODAY(),
IF(O1594&gt;0,"Violated","Completed"),
IF(H1594&lt;=7,"Expiring Soon",
"Active")))</f>
        <v/>
      </c>
      <c r="J1594" s="8">
        <f>IF(C1594="","",COUNTIFS(purchase!$C:$C,$C1594,purchase!$E:$E,$E1594,purchase!$G:$G,"&gt;="&amp;$F1594,purchase!$G:$G,"&lt;="&amp;$G1594))</f>
        <v/>
      </c>
      <c r="K1594" s="9">
        <f>IF(COUNTIFS(purchase!$C:$C,$C1594,purchase!$E:$E,$E1594,purchase!$G:$G,"&gt;="&amp;$F1594,purchase!$G:$G,"&lt;="&amp;$G1594)=0,"",_xlfn.MAXIFS(purchase!$G:$G,purchase!$C:$C,$C1594,purchase!$E:$E,$E1594,purchase!$G:$G,"&gt;="&amp;$F1594,purchase!$G:$G,"&lt;="&amp;$G1594))</f>
        <v/>
      </c>
      <c r="L1594" s="4" t="n"/>
      <c r="M1594" s="4" t="n"/>
      <c r="N1594" s="10">
        <f>IF(M1594="","",SUMIFS(purchase!$N:$N,purchase!$C:$C,$C1594,purchase!$E:$E,$E1594,purchase!$G:$G,"&gt;="&amp;$F1594,purchase!$G:$G,"&lt;="&amp;$G1594))</f>
        <v/>
      </c>
      <c r="O1594" s="10">
        <f>IF(M1594="","",M1594-N1594)</f>
        <v/>
      </c>
      <c r="P1594" s="11">
        <f>IF(M1594=0,"",N1594/M1594)</f>
        <v/>
      </c>
      <c r="Q1594" s="12">
        <f>IF(OR(G1594="",O1594=""),"",
IF(AND(G1594&lt;TODAY(),O1594&gt;0),"YES","NO"))</f>
        <v/>
      </c>
      <c r="R1594" s="13" t="n"/>
      <c r="S1594" s="14" t="n"/>
      <c r="T1594" s="15">
        <f>IF(Q1594="YES", IF(R1594="Company",L1594*(1+S1594),IF(R1594="Vendor",L1594*(1-S1594),"")),"")</f>
        <v/>
      </c>
      <c r="U1594" s="15">
        <f>IF(Q1594="YES",O1594*T1594,"")</f>
        <v/>
      </c>
      <c r="V1594" s="16" t="n"/>
      <c r="W1594" s="17">
        <f>IF(Q1594="YES",G1594+V1594,"")</f>
        <v/>
      </c>
      <c r="X1594" s="18">
        <f>IF(Q1594="YES",IF(TODAY()&gt;W1594,"OVERDUE","WITHIN TIME"),"")</f>
        <v/>
      </c>
    </row>
    <row r="1595">
      <c r="A1595" s="3" t="n">
        <v>1591</v>
      </c>
      <c r="B1595" s="4" t="n"/>
      <c r="C1595" s="4" t="n"/>
      <c r="D1595" s="5">
        <f>IF(E1595="NRFC","Natural Rubber Field Coagulam","")</f>
        <v/>
      </c>
      <c r="E1595" s="4" t="n"/>
      <c r="F1595" s="6" t="n"/>
      <c r="G1595" s="6" t="n"/>
      <c r="H1595" s="7">
        <f>IF(G1595="","",G1595-TODAY())</f>
        <v/>
      </c>
      <c r="I1595" s="8">
        <f>IF(G1595="","",
IF(G1595&lt;TODAY(),
IF(O1595&gt;0,"Violated","Completed"),
IF(H1595&lt;=7,"Expiring Soon",
"Active")))</f>
        <v/>
      </c>
      <c r="J1595" s="8">
        <f>IF(C1595="","",COUNTIFS(purchase!$C:$C,$C1595,purchase!$E:$E,$E1595,purchase!$G:$G,"&gt;="&amp;$F1595,purchase!$G:$G,"&lt;="&amp;$G1595))</f>
        <v/>
      </c>
      <c r="K1595" s="9">
        <f>IF(COUNTIFS(purchase!$C:$C,$C1595,purchase!$E:$E,$E1595,purchase!$G:$G,"&gt;="&amp;$F1595,purchase!$G:$G,"&lt;="&amp;$G1595)=0,"",_xlfn.MAXIFS(purchase!$G:$G,purchase!$C:$C,$C1595,purchase!$E:$E,$E1595,purchase!$G:$G,"&gt;="&amp;$F1595,purchase!$G:$G,"&lt;="&amp;$G1595))</f>
        <v/>
      </c>
      <c r="L1595" s="4" t="n"/>
      <c r="M1595" s="4" t="n"/>
      <c r="N1595" s="10">
        <f>IF(M1595="","",SUMIFS(purchase!$N:$N,purchase!$C:$C,$C1595,purchase!$E:$E,$E1595,purchase!$G:$G,"&gt;="&amp;$F1595,purchase!$G:$G,"&lt;="&amp;$G1595))</f>
        <v/>
      </c>
      <c r="O1595" s="10">
        <f>IF(M1595="","",M1595-N1595)</f>
        <v/>
      </c>
      <c r="P1595" s="11">
        <f>IF(M1595=0,"",N1595/M1595)</f>
        <v/>
      </c>
      <c r="Q1595" s="12">
        <f>IF(OR(G1595="",O1595=""),"",
IF(AND(G1595&lt;TODAY(),O1595&gt;0),"YES","NO"))</f>
        <v/>
      </c>
      <c r="R1595" s="13" t="n"/>
      <c r="S1595" s="14" t="n"/>
      <c r="T1595" s="15">
        <f>IF(Q1595="YES", IF(R1595="Company",L1595*(1+S1595),IF(R1595="Vendor",L1595*(1-S1595),"")),"")</f>
        <v/>
      </c>
      <c r="U1595" s="15">
        <f>IF(Q1595="YES",O1595*T1595,"")</f>
        <v/>
      </c>
      <c r="V1595" s="16" t="n"/>
      <c r="W1595" s="17">
        <f>IF(Q1595="YES",G1595+V1595,"")</f>
        <v/>
      </c>
      <c r="X1595" s="18">
        <f>IF(Q1595="YES",IF(TODAY()&gt;W1595,"OVERDUE","WITHIN TIME"),"")</f>
        <v/>
      </c>
    </row>
    <row r="1596">
      <c r="A1596" s="3" t="n">
        <v>1592</v>
      </c>
      <c r="B1596" s="4" t="n"/>
      <c r="C1596" s="4" t="n"/>
      <c r="D1596" s="5">
        <f>IF(E1596="NRFC","Natural Rubber Field Coagulam","")</f>
        <v/>
      </c>
      <c r="E1596" s="4" t="n"/>
      <c r="F1596" s="6" t="n"/>
      <c r="G1596" s="6" t="n"/>
      <c r="H1596" s="7">
        <f>IF(G1596="","",G1596-TODAY())</f>
        <v/>
      </c>
      <c r="I1596" s="8">
        <f>IF(G1596="","",
IF(G1596&lt;TODAY(),
IF(O1596&gt;0,"Violated","Completed"),
IF(H1596&lt;=7,"Expiring Soon",
"Active")))</f>
        <v/>
      </c>
      <c r="J1596" s="8">
        <f>IF(C1596="","",COUNTIFS(purchase!$C:$C,$C1596,purchase!$E:$E,$E1596,purchase!$G:$G,"&gt;="&amp;$F1596,purchase!$G:$G,"&lt;="&amp;$G1596))</f>
        <v/>
      </c>
      <c r="K1596" s="9">
        <f>IF(COUNTIFS(purchase!$C:$C,$C1596,purchase!$E:$E,$E1596,purchase!$G:$G,"&gt;="&amp;$F1596,purchase!$G:$G,"&lt;="&amp;$G1596)=0,"",_xlfn.MAXIFS(purchase!$G:$G,purchase!$C:$C,$C1596,purchase!$E:$E,$E1596,purchase!$G:$G,"&gt;="&amp;$F1596,purchase!$G:$G,"&lt;="&amp;$G1596))</f>
        <v/>
      </c>
      <c r="L1596" s="4" t="n"/>
      <c r="M1596" s="4" t="n"/>
      <c r="N1596" s="10">
        <f>IF(M1596="","",SUMIFS(purchase!$N:$N,purchase!$C:$C,$C1596,purchase!$E:$E,$E1596,purchase!$G:$G,"&gt;="&amp;$F1596,purchase!$G:$G,"&lt;="&amp;$G1596))</f>
        <v/>
      </c>
      <c r="O1596" s="10">
        <f>IF(M1596="","",M1596-N1596)</f>
        <v/>
      </c>
      <c r="P1596" s="11">
        <f>IF(M1596=0,"",N1596/M1596)</f>
        <v/>
      </c>
      <c r="Q1596" s="12">
        <f>IF(OR(G1596="",O1596=""),"",
IF(AND(G1596&lt;TODAY(),O1596&gt;0),"YES","NO"))</f>
        <v/>
      </c>
      <c r="R1596" s="13" t="n"/>
      <c r="S1596" s="14" t="n"/>
      <c r="T1596" s="15">
        <f>IF(Q1596="YES", IF(R1596="Company",L1596*(1+S1596),IF(R1596="Vendor",L1596*(1-S1596),"")),"")</f>
        <v/>
      </c>
      <c r="U1596" s="15">
        <f>IF(Q1596="YES",O1596*T1596,"")</f>
        <v/>
      </c>
      <c r="V1596" s="16" t="n"/>
      <c r="W1596" s="17">
        <f>IF(Q1596="YES",G1596+V1596,"")</f>
        <v/>
      </c>
      <c r="X1596" s="18">
        <f>IF(Q1596="YES",IF(TODAY()&gt;W1596,"OVERDUE","WITHIN TIME"),"")</f>
        <v/>
      </c>
    </row>
    <row r="1597">
      <c r="A1597" s="3" t="n">
        <v>1593</v>
      </c>
      <c r="B1597" s="4" t="n"/>
      <c r="C1597" s="4" t="n"/>
      <c r="D1597" s="5">
        <f>IF(E1597="NRFC","Natural Rubber Field Coagulam","")</f>
        <v/>
      </c>
      <c r="E1597" s="4" t="n"/>
      <c r="F1597" s="6" t="n"/>
      <c r="G1597" s="6" t="n"/>
      <c r="H1597" s="7">
        <f>IF(G1597="","",G1597-TODAY())</f>
        <v/>
      </c>
      <c r="I1597" s="8">
        <f>IF(G1597="","",
IF(G1597&lt;TODAY(),
IF(O1597&gt;0,"Violated","Completed"),
IF(H1597&lt;=7,"Expiring Soon",
"Active")))</f>
        <v/>
      </c>
      <c r="J1597" s="8">
        <f>IF(C1597="","",COUNTIFS(purchase!$C:$C,$C1597,purchase!$E:$E,$E1597,purchase!$G:$G,"&gt;="&amp;$F1597,purchase!$G:$G,"&lt;="&amp;$G1597))</f>
        <v/>
      </c>
      <c r="K1597" s="9">
        <f>IF(COUNTIFS(purchase!$C:$C,$C1597,purchase!$E:$E,$E1597,purchase!$G:$G,"&gt;="&amp;$F1597,purchase!$G:$G,"&lt;="&amp;$G1597)=0,"",_xlfn.MAXIFS(purchase!$G:$G,purchase!$C:$C,$C1597,purchase!$E:$E,$E1597,purchase!$G:$G,"&gt;="&amp;$F1597,purchase!$G:$G,"&lt;="&amp;$G1597))</f>
        <v/>
      </c>
      <c r="L1597" s="4" t="n"/>
      <c r="M1597" s="4" t="n"/>
      <c r="N1597" s="10">
        <f>IF(M1597="","",SUMIFS(purchase!$N:$N,purchase!$C:$C,$C1597,purchase!$E:$E,$E1597,purchase!$G:$G,"&gt;="&amp;$F1597,purchase!$G:$G,"&lt;="&amp;$G1597))</f>
        <v/>
      </c>
      <c r="O1597" s="10">
        <f>IF(M1597="","",M1597-N1597)</f>
        <v/>
      </c>
      <c r="P1597" s="11">
        <f>IF(M1597=0,"",N1597/M1597)</f>
        <v/>
      </c>
      <c r="Q1597" s="12">
        <f>IF(OR(G1597="",O1597=""),"",
IF(AND(G1597&lt;TODAY(),O1597&gt;0),"YES","NO"))</f>
        <v/>
      </c>
      <c r="R1597" s="13" t="n"/>
      <c r="S1597" s="14" t="n"/>
      <c r="T1597" s="15">
        <f>IF(Q1597="YES", IF(R1597="Company",L1597*(1+S1597),IF(R1597="Vendor",L1597*(1-S1597),"")),"")</f>
        <v/>
      </c>
      <c r="U1597" s="15">
        <f>IF(Q1597="YES",O1597*T1597,"")</f>
        <v/>
      </c>
      <c r="V1597" s="16" t="n"/>
      <c r="W1597" s="17">
        <f>IF(Q1597="YES",G1597+V1597,"")</f>
        <v/>
      </c>
      <c r="X1597" s="18">
        <f>IF(Q1597="YES",IF(TODAY()&gt;W1597,"OVERDUE","WITHIN TIME"),"")</f>
        <v/>
      </c>
    </row>
    <row r="1598">
      <c r="A1598" s="3" t="n">
        <v>1594</v>
      </c>
      <c r="B1598" s="4" t="n"/>
      <c r="C1598" s="4" t="n"/>
      <c r="D1598" s="5">
        <f>IF(E1598="NRFC","Natural Rubber Field Coagulam","")</f>
        <v/>
      </c>
      <c r="E1598" s="4" t="n"/>
      <c r="F1598" s="6" t="n"/>
      <c r="G1598" s="6" t="n"/>
      <c r="H1598" s="7">
        <f>IF(G1598="","",G1598-TODAY())</f>
        <v/>
      </c>
      <c r="I1598" s="8">
        <f>IF(G1598="","",
IF(G1598&lt;TODAY(),
IF(O1598&gt;0,"Violated","Completed"),
IF(H1598&lt;=7,"Expiring Soon",
"Active")))</f>
        <v/>
      </c>
      <c r="J1598" s="8">
        <f>IF(C1598="","",COUNTIFS(purchase!$C:$C,$C1598,purchase!$E:$E,$E1598,purchase!$G:$G,"&gt;="&amp;$F1598,purchase!$G:$G,"&lt;="&amp;$G1598))</f>
        <v/>
      </c>
      <c r="K1598" s="9">
        <f>IF(COUNTIFS(purchase!$C:$C,$C1598,purchase!$E:$E,$E1598,purchase!$G:$G,"&gt;="&amp;$F1598,purchase!$G:$G,"&lt;="&amp;$G1598)=0,"",_xlfn.MAXIFS(purchase!$G:$G,purchase!$C:$C,$C1598,purchase!$E:$E,$E1598,purchase!$G:$G,"&gt;="&amp;$F1598,purchase!$G:$G,"&lt;="&amp;$G1598))</f>
        <v/>
      </c>
      <c r="L1598" s="4" t="n"/>
      <c r="M1598" s="4" t="n"/>
      <c r="N1598" s="10">
        <f>IF(M1598="","",SUMIFS(purchase!$N:$N,purchase!$C:$C,$C1598,purchase!$E:$E,$E1598,purchase!$G:$G,"&gt;="&amp;$F1598,purchase!$G:$G,"&lt;="&amp;$G1598))</f>
        <v/>
      </c>
      <c r="O1598" s="10">
        <f>IF(M1598="","",M1598-N1598)</f>
        <v/>
      </c>
      <c r="P1598" s="11">
        <f>IF(M1598=0,"",N1598/M1598)</f>
        <v/>
      </c>
      <c r="Q1598" s="12">
        <f>IF(OR(G1598="",O1598=""),"",
IF(AND(G1598&lt;TODAY(),O1598&gt;0),"YES","NO"))</f>
        <v/>
      </c>
      <c r="R1598" s="13" t="n"/>
      <c r="S1598" s="14" t="n"/>
      <c r="T1598" s="15">
        <f>IF(Q1598="YES", IF(R1598="Company",L1598*(1+S1598),IF(R1598="Vendor",L1598*(1-S1598),"")),"")</f>
        <v/>
      </c>
      <c r="U1598" s="15">
        <f>IF(Q1598="YES",O1598*T1598,"")</f>
        <v/>
      </c>
      <c r="V1598" s="16" t="n"/>
      <c r="W1598" s="17">
        <f>IF(Q1598="YES",G1598+V1598,"")</f>
        <v/>
      </c>
      <c r="X1598" s="18">
        <f>IF(Q1598="YES",IF(TODAY()&gt;W1598,"OVERDUE","WITHIN TIME"),"")</f>
        <v/>
      </c>
    </row>
    <row r="1599">
      <c r="A1599" s="3" t="n">
        <v>1595</v>
      </c>
      <c r="B1599" s="4" t="n"/>
      <c r="C1599" s="4" t="n"/>
      <c r="D1599" s="5">
        <f>IF(E1599="NRFC","Natural Rubber Field Coagulam","")</f>
        <v/>
      </c>
      <c r="E1599" s="4" t="n"/>
      <c r="F1599" s="6" t="n"/>
      <c r="G1599" s="6" t="n"/>
      <c r="H1599" s="7">
        <f>IF(G1599="","",G1599-TODAY())</f>
        <v/>
      </c>
      <c r="I1599" s="8">
        <f>IF(G1599="","",
IF(G1599&lt;TODAY(),
IF(O1599&gt;0,"Violated","Completed"),
IF(H1599&lt;=7,"Expiring Soon",
"Active")))</f>
        <v/>
      </c>
      <c r="J1599" s="8">
        <f>IF(C1599="","",COUNTIFS(purchase!$C:$C,$C1599,purchase!$E:$E,$E1599,purchase!$G:$G,"&gt;="&amp;$F1599,purchase!$G:$G,"&lt;="&amp;$G1599))</f>
        <v/>
      </c>
      <c r="K1599" s="9">
        <f>IF(COUNTIFS(purchase!$C:$C,$C1599,purchase!$E:$E,$E1599,purchase!$G:$G,"&gt;="&amp;$F1599,purchase!$G:$G,"&lt;="&amp;$G1599)=0,"",_xlfn.MAXIFS(purchase!$G:$G,purchase!$C:$C,$C1599,purchase!$E:$E,$E1599,purchase!$G:$G,"&gt;="&amp;$F1599,purchase!$G:$G,"&lt;="&amp;$G1599))</f>
        <v/>
      </c>
      <c r="L1599" s="4" t="n"/>
      <c r="M1599" s="4" t="n"/>
      <c r="N1599" s="10">
        <f>IF(M1599="","",SUMIFS(purchase!$N:$N,purchase!$C:$C,$C1599,purchase!$E:$E,$E1599,purchase!$G:$G,"&gt;="&amp;$F1599,purchase!$G:$G,"&lt;="&amp;$G1599))</f>
        <v/>
      </c>
      <c r="O1599" s="10">
        <f>IF(M1599="","",M1599-N1599)</f>
        <v/>
      </c>
      <c r="P1599" s="11">
        <f>IF(M1599=0,"",N1599/M1599)</f>
        <v/>
      </c>
      <c r="Q1599" s="12">
        <f>IF(OR(G1599="",O1599=""),"",
IF(AND(G1599&lt;TODAY(),O1599&gt;0),"YES","NO"))</f>
        <v/>
      </c>
      <c r="R1599" s="13" t="n"/>
      <c r="S1599" s="14" t="n"/>
      <c r="T1599" s="15">
        <f>IF(Q1599="YES", IF(R1599="Company",L1599*(1+S1599),IF(R1599="Vendor",L1599*(1-S1599),"")),"")</f>
        <v/>
      </c>
      <c r="U1599" s="15">
        <f>IF(Q1599="YES",O1599*T1599,"")</f>
        <v/>
      </c>
      <c r="V1599" s="16" t="n"/>
      <c r="W1599" s="17">
        <f>IF(Q1599="YES",G1599+V1599,"")</f>
        <v/>
      </c>
      <c r="X1599" s="18">
        <f>IF(Q1599="YES",IF(TODAY()&gt;W1599,"OVERDUE","WITHIN TIME"),"")</f>
        <v/>
      </c>
    </row>
    <row r="1600">
      <c r="A1600" s="3" t="n">
        <v>1596</v>
      </c>
      <c r="B1600" s="4" t="n"/>
      <c r="C1600" s="4" t="n"/>
      <c r="D1600" s="5">
        <f>IF(E1600="NRFC","Natural Rubber Field Coagulam","")</f>
        <v/>
      </c>
      <c r="E1600" s="4" t="n"/>
      <c r="F1600" s="6" t="n"/>
      <c r="G1600" s="6" t="n"/>
      <c r="H1600" s="7">
        <f>IF(G1600="","",G1600-TODAY())</f>
        <v/>
      </c>
      <c r="I1600" s="8">
        <f>IF(G1600="","",
IF(G1600&lt;TODAY(),
IF(O1600&gt;0,"Violated","Completed"),
IF(H1600&lt;=7,"Expiring Soon",
"Active")))</f>
        <v/>
      </c>
      <c r="J1600" s="8">
        <f>IF(C1600="","",COUNTIFS(purchase!$C:$C,$C1600,purchase!$E:$E,$E1600,purchase!$G:$G,"&gt;="&amp;$F1600,purchase!$G:$G,"&lt;="&amp;$G1600))</f>
        <v/>
      </c>
      <c r="K1600" s="9">
        <f>IF(COUNTIFS(purchase!$C:$C,$C1600,purchase!$E:$E,$E1600,purchase!$G:$G,"&gt;="&amp;$F1600,purchase!$G:$G,"&lt;="&amp;$G1600)=0,"",_xlfn.MAXIFS(purchase!$G:$G,purchase!$C:$C,$C1600,purchase!$E:$E,$E1600,purchase!$G:$G,"&gt;="&amp;$F1600,purchase!$G:$G,"&lt;="&amp;$G1600))</f>
        <v/>
      </c>
      <c r="L1600" s="4" t="n"/>
      <c r="M1600" s="4" t="n"/>
      <c r="N1600" s="10">
        <f>IF(M1600="","",SUMIFS(purchase!$N:$N,purchase!$C:$C,$C1600,purchase!$E:$E,$E1600,purchase!$G:$G,"&gt;="&amp;$F1600,purchase!$G:$G,"&lt;="&amp;$G1600))</f>
        <v/>
      </c>
      <c r="O1600" s="10">
        <f>IF(M1600="","",M1600-N1600)</f>
        <v/>
      </c>
      <c r="P1600" s="11">
        <f>IF(M1600=0,"",N1600/M1600)</f>
        <v/>
      </c>
      <c r="Q1600" s="12">
        <f>IF(OR(G1600="",O1600=""),"",
IF(AND(G1600&lt;TODAY(),O1600&gt;0),"YES","NO"))</f>
        <v/>
      </c>
      <c r="R1600" s="13" t="n"/>
      <c r="S1600" s="14" t="n"/>
      <c r="T1600" s="15">
        <f>IF(Q1600="YES", IF(R1600="Company",L1600*(1+S1600),IF(R1600="Vendor",L1600*(1-S1600),"")),"")</f>
        <v/>
      </c>
      <c r="U1600" s="15">
        <f>IF(Q1600="YES",O1600*T1600,"")</f>
        <v/>
      </c>
      <c r="V1600" s="16" t="n"/>
      <c r="W1600" s="17">
        <f>IF(Q1600="YES",G1600+V1600,"")</f>
        <v/>
      </c>
      <c r="X1600" s="18">
        <f>IF(Q1600="YES",IF(TODAY()&gt;W1600,"OVERDUE","WITHIN TIME"),"")</f>
        <v/>
      </c>
    </row>
    <row r="1601">
      <c r="A1601" s="3" t="n">
        <v>1597</v>
      </c>
      <c r="B1601" s="4" t="n"/>
      <c r="C1601" s="4" t="n"/>
      <c r="D1601" s="5">
        <f>IF(E1601="NRFC","Natural Rubber Field Coagulam","")</f>
        <v/>
      </c>
      <c r="E1601" s="4" t="n"/>
      <c r="F1601" s="6" t="n"/>
      <c r="G1601" s="6" t="n"/>
      <c r="H1601" s="7">
        <f>IF(G1601="","",G1601-TODAY())</f>
        <v/>
      </c>
      <c r="I1601" s="8">
        <f>IF(G1601="","",
IF(G1601&lt;TODAY(),
IF(O1601&gt;0,"Violated","Completed"),
IF(H1601&lt;=7,"Expiring Soon",
"Active")))</f>
        <v/>
      </c>
      <c r="J1601" s="8">
        <f>IF(C1601="","",COUNTIFS(purchase!$C:$C,$C1601,purchase!$E:$E,$E1601,purchase!$G:$G,"&gt;="&amp;$F1601,purchase!$G:$G,"&lt;="&amp;$G1601))</f>
        <v/>
      </c>
      <c r="K1601" s="9">
        <f>IF(COUNTIFS(purchase!$C:$C,$C1601,purchase!$E:$E,$E1601,purchase!$G:$G,"&gt;="&amp;$F1601,purchase!$G:$G,"&lt;="&amp;$G1601)=0,"",_xlfn.MAXIFS(purchase!$G:$G,purchase!$C:$C,$C1601,purchase!$E:$E,$E1601,purchase!$G:$G,"&gt;="&amp;$F1601,purchase!$G:$G,"&lt;="&amp;$G1601))</f>
        <v/>
      </c>
      <c r="L1601" s="4" t="n"/>
      <c r="M1601" s="4" t="n"/>
      <c r="N1601" s="10">
        <f>IF(M1601="","",SUMIFS(purchase!$N:$N,purchase!$C:$C,$C1601,purchase!$E:$E,$E1601,purchase!$G:$G,"&gt;="&amp;$F1601,purchase!$G:$G,"&lt;="&amp;$G1601))</f>
        <v/>
      </c>
      <c r="O1601" s="10">
        <f>IF(M1601="","",M1601-N1601)</f>
        <v/>
      </c>
      <c r="P1601" s="11">
        <f>IF(M1601=0,"",N1601/M1601)</f>
        <v/>
      </c>
      <c r="Q1601" s="12">
        <f>IF(OR(G1601="",O1601=""),"",
IF(AND(G1601&lt;TODAY(),O1601&gt;0),"YES","NO"))</f>
        <v/>
      </c>
      <c r="R1601" s="13" t="n"/>
      <c r="S1601" s="14" t="n"/>
      <c r="T1601" s="15">
        <f>IF(Q1601="YES", IF(R1601="Company",L1601*(1+S1601),IF(R1601="Vendor",L1601*(1-S1601),"")),"")</f>
        <v/>
      </c>
      <c r="U1601" s="15">
        <f>IF(Q1601="YES",O1601*T1601,"")</f>
        <v/>
      </c>
      <c r="V1601" s="16" t="n"/>
      <c r="W1601" s="17">
        <f>IF(Q1601="YES",G1601+V1601,"")</f>
        <v/>
      </c>
      <c r="X1601" s="18">
        <f>IF(Q1601="YES",IF(TODAY()&gt;W1601,"OVERDUE","WITHIN TIME"),"")</f>
        <v/>
      </c>
    </row>
    <row r="1602">
      <c r="A1602" s="3" t="n">
        <v>1598</v>
      </c>
      <c r="B1602" s="4" t="n"/>
      <c r="C1602" s="4" t="n"/>
      <c r="D1602" s="5">
        <f>IF(E1602="NRFC","Natural Rubber Field Coagulam","")</f>
        <v/>
      </c>
      <c r="E1602" s="4" t="n"/>
      <c r="F1602" s="6" t="n"/>
      <c r="G1602" s="6" t="n"/>
      <c r="H1602" s="7">
        <f>IF(G1602="","",G1602-TODAY())</f>
        <v/>
      </c>
      <c r="I1602" s="8">
        <f>IF(G1602="","",
IF(G1602&lt;TODAY(),
IF(O1602&gt;0,"Violated","Completed"),
IF(H1602&lt;=7,"Expiring Soon",
"Active")))</f>
        <v/>
      </c>
      <c r="J1602" s="8">
        <f>IF(C1602="","",COUNTIFS(purchase!$C:$C,$C1602,purchase!$E:$E,$E1602,purchase!$G:$G,"&gt;="&amp;$F1602,purchase!$G:$G,"&lt;="&amp;$G1602))</f>
        <v/>
      </c>
      <c r="K1602" s="9">
        <f>IF(COUNTIFS(purchase!$C:$C,$C1602,purchase!$E:$E,$E1602,purchase!$G:$G,"&gt;="&amp;$F1602,purchase!$G:$G,"&lt;="&amp;$G1602)=0,"",_xlfn.MAXIFS(purchase!$G:$G,purchase!$C:$C,$C1602,purchase!$E:$E,$E1602,purchase!$G:$G,"&gt;="&amp;$F1602,purchase!$G:$G,"&lt;="&amp;$G1602))</f>
        <v/>
      </c>
      <c r="L1602" s="4" t="n"/>
      <c r="M1602" s="4" t="n"/>
      <c r="N1602" s="10">
        <f>IF(M1602="","",SUMIFS(purchase!$N:$N,purchase!$C:$C,$C1602,purchase!$E:$E,$E1602,purchase!$G:$G,"&gt;="&amp;$F1602,purchase!$G:$G,"&lt;="&amp;$G1602))</f>
        <v/>
      </c>
      <c r="O1602" s="10">
        <f>IF(M1602="","",M1602-N1602)</f>
        <v/>
      </c>
      <c r="P1602" s="11">
        <f>IF(M1602=0,"",N1602/M1602)</f>
        <v/>
      </c>
      <c r="Q1602" s="12">
        <f>IF(OR(G1602="",O1602=""),"",
IF(AND(G1602&lt;TODAY(),O1602&gt;0),"YES","NO"))</f>
        <v/>
      </c>
      <c r="R1602" s="13" t="n"/>
      <c r="S1602" s="14" t="n"/>
      <c r="T1602" s="15">
        <f>IF(Q1602="YES", IF(R1602="Company",L1602*(1+S1602),IF(R1602="Vendor",L1602*(1-S1602),"")),"")</f>
        <v/>
      </c>
      <c r="U1602" s="15">
        <f>IF(Q1602="YES",O1602*T1602,"")</f>
        <v/>
      </c>
      <c r="V1602" s="16" t="n"/>
      <c r="W1602" s="17">
        <f>IF(Q1602="YES",G1602+V1602,"")</f>
        <v/>
      </c>
      <c r="X1602" s="18">
        <f>IF(Q1602="YES",IF(TODAY()&gt;W1602,"OVERDUE","WITHIN TIME"),"")</f>
        <v/>
      </c>
    </row>
    <row r="1603">
      <c r="A1603" s="3" t="n">
        <v>1599</v>
      </c>
      <c r="B1603" s="4" t="n"/>
      <c r="C1603" s="4" t="n"/>
      <c r="D1603" s="5">
        <f>IF(E1603="NRFC","Natural Rubber Field Coagulam","")</f>
        <v/>
      </c>
      <c r="E1603" s="4" t="n"/>
      <c r="F1603" s="6" t="n"/>
      <c r="G1603" s="6" t="n"/>
      <c r="H1603" s="7">
        <f>IF(G1603="","",G1603-TODAY())</f>
        <v/>
      </c>
      <c r="I1603" s="8">
        <f>IF(G1603="","",
IF(G1603&lt;TODAY(),
IF(O1603&gt;0,"Violated","Completed"),
IF(H1603&lt;=7,"Expiring Soon",
"Active")))</f>
        <v/>
      </c>
      <c r="J1603" s="8">
        <f>IF(C1603="","",COUNTIFS(purchase!$C:$C,$C1603,purchase!$E:$E,$E1603,purchase!$G:$G,"&gt;="&amp;$F1603,purchase!$G:$G,"&lt;="&amp;$G1603))</f>
        <v/>
      </c>
      <c r="K1603" s="9">
        <f>IF(COUNTIFS(purchase!$C:$C,$C1603,purchase!$E:$E,$E1603,purchase!$G:$G,"&gt;="&amp;$F1603,purchase!$G:$G,"&lt;="&amp;$G1603)=0,"",_xlfn.MAXIFS(purchase!$G:$G,purchase!$C:$C,$C1603,purchase!$E:$E,$E1603,purchase!$G:$G,"&gt;="&amp;$F1603,purchase!$G:$G,"&lt;="&amp;$G1603))</f>
        <v/>
      </c>
      <c r="L1603" s="4" t="n"/>
      <c r="M1603" s="4" t="n"/>
      <c r="N1603" s="10">
        <f>IF(M1603="","",SUMIFS(purchase!$N:$N,purchase!$C:$C,$C1603,purchase!$E:$E,$E1603,purchase!$G:$G,"&gt;="&amp;$F1603,purchase!$G:$G,"&lt;="&amp;$G1603))</f>
        <v/>
      </c>
      <c r="O1603" s="10">
        <f>IF(M1603="","",M1603-N1603)</f>
        <v/>
      </c>
      <c r="P1603" s="11">
        <f>IF(M1603=0,"",N1603/M1603)</f>
        <v/>
      </c>
      <c r="Q1603" s="12">
        <f>IF(OR(G1603="",O1603=""),"",
IF(AND(G1603&lt;TODAY(),O1603&gt;0),"YES","NO"))</f>
        <v/>
      </c>
      <c r="R1603" s="13" t="n"/>
      <c r="S1603" s="14" t="n"/>
      <c r="T1603" s="15">
        <f>IF(Q1603="YES", IF(R1603="Company",L1603*(1+S1603),IF(R1603="Vendor",L1603*(1-S1603),"")),"")</f>
        <v/>
      </c>
      <c r="U1603" s="15">
        <f>IF(Q1603="YES",O1603*T1603,"")</f>
        <v/>
      </c>
      <c r="V1603" s="16" t="n"/>
      <c r="W1603" s="17">
        <f>IF(Q1603="YES",G1603+V1603,"")</f>
        <v/>
      </c>
      <c r="X1603" s="18">
        <f>IF(Q1603="YES",IF(TODAY()&gt;W1603,"OVERDUE","WITHIN TIME"),"")</f>
        <v/>
      </c>
    </row>
    <row r="1604">
      <c r="A1604" s="3" t="n">
        <v>1600</v>
      </c>
      <c r="B1604" s="4" t="n"/>
      <c r="C1604" s="4" t="n"/>
      <c r="D1604" s="5">
        <f>IF(E1604="NRFC","Natural Rubber Field Coagulam","")</f>
        <v/>
      </c>
      <c r="E1604" s="4" t="n"/>
      <c r="F1604" s="6" t="n"/>
      <c r="G1604" s="6" t="n"/>
      <c r="H1604" s="7">
        <f>IF(G1604="","",G1604-TODAY())</f>
        <v/>
      </c>
      <c r="I1604" s="8">
        <f>IF(G1604="","",
IF(G1604&lt;TODAY(),
IF(O1604&gt;0,"Violated","Completed"),
IF(H1604&lt;=7,"Expiring Soon",
"Active")))</f>
        <v/>
      </c>
      <c r="J1604" s="8">
        <f>IF(C1604="","",COUNTIFS(purchase!$C:$C,$C1604,purchase!$E:$E,$E1604,purchase!$G:$G,"&gt;="&amp;$F1604,purchase!$G:$G,"&lt;="&amp;$G1604))</f>
        <v/>
      </c>
      <c r="K1604" s="9">
        <f>IF(COUNTIFS(purchase!$C:$C,$C1604,purchase!$E:$E,$E1604,purchase!$G:$G,"&gt;="&amp;$F1604,purchase!$G:$G,"&lt;="&amp;$G1604)=0,"",_xlfn.MAXIFS(purchase!$G:$G,purchase!$C:$C,$C1604,purchase!$E:$E,$E1604,purchase!$G:$G,"&gt;="&amp;$F1604,purchase!$G:$G,"&lt;="&amp;$G1604))</f>
        <v/>
      </c>
      <c r="L1604" s="4" t="n"/>
      <c r="M1604" s="4" t="n"/>
      <c r="N1604" s="10">
        <f>IF(M1604="","",SUMIFS(purchase!$N:$N,purchase!$C:$C,$C1604,purchase!$E:$E,$E1604,purchase!$G:$G,"&gt;="&amp;$F1604,purchase!$G:$G,"&lt;="&amp;$G1604))</f>
        <v/>
      </c>
      <c r="O1604" s="10">
        <f>IF(M1604="","",M1604-N1604)</f>
        <v/>
      </c>
      <c r="P1604" s="11">
        <f>IF(M1604=0,"",N1604/M1604)</f>
        <v/>
      </c>
      <c r="Q1604" s="12">
        <f>IF(OR(G1604="",O1604=""),"",
IF(AND(G1604&lt;TODAY(),O1604&gt;0),"YES","NO"))</f>
        <v/>
      </c>
      <c r="R1604" s="13" t="n"/>
      <c r="S1604" s="14" t="n"/>
      <c r="T1604" s="15">
        <f>IF(Q1604="YES", IF(R1604="Company",L1604*(1+S1604),IF(R1604="Vendor",L1604*(1-S1604),"")),"")</f>
        <v/>
      </c>
      <c r="U1604" s="15">
        <f>IF(Q1604="YES",O1604*T1604,"")</f>
        <v/>
      </c>
      <c r="V1604" s="16" t="n"/>
      <c r="W1604" s="17">
        <f>IF(Q1604="YES",G1604+V1604,"")</f>
        <v/>
      </c>
      <c r="X1604" s="18">
        <f>IF(Q1604="YES",IF(TODAY()&gt;W1604,"OVERDUE","WITHIN TIME"),"")</f>
        <v/>
      </c>
    </row>
    <row r="1605">
      <c r="A1605" s="3" t="n">
        <v>1601</v>
      </c>
      <c r="B1605" s="4" t="n"/>
      <c r="C1605" s="4" t="n"/>
      <c r="D1605" s="5">
        <f>IF(E1605="NRFC","Natural Rubber Field Coagulam","")</f>
        <v/>
      </c>
      <c r="E1605" s="4" t="n"/>
      <c r="F1605" s="6" t="n"/>
      <c r="G1605" s="6" t="n"/>
      <c r="H1605" s="7">
        <f>IF(G1605="","",G1605-TODAY())</f>
        <v/>
      </c>
      <c r="I1605" s="8">
        <f>IF(G1605="","",
IF(G1605&lt;TODAY(),
IF(O1605&gt;0,"Violated","Completed"),
IF(H1605&lt;=7,"Expiring Soon",
"Active")))</f>
        <v/>
      </c>
      <c r="J1605" s="8">
        <f>IF(C1605="","",COUNTIFS(purchase!$C:$C,$C1605,purchase!$E:$E,$E1605,purchase!$G:$G,"&gt;="&amp;$F1605,purchase!$G:$G,"&lt;="&amp;$G1605))</f>
        <v/>
      </c>
      <c r="K1605" s="9">
        <f>IF(COUNTIFS(purchase!$C:$C,$C1605,purchase!$E:$E,$E1605,purchase!$G:$G,"&gt;="&amp;$F1605,purchase!$G:$G,"&lt;="&amp;$G1605)=0,"",_xlfn.MAXIFS(purchase!$G:$G,purchase!$C:$C,$C1605,purchase!$E:$E,$E1605,purchase!$G:$G,"&gt;="&amp;$F1605,purchase!$G:$G,"&lt;="&amp;$G1605))</f>
        <v/>
      </c>
      <c r="L1605" s="4" t="n"/>
      <c r="M1605" s="4" t="n"/>
      <c r="N1605" s="10">
        <f>IF(M1605="","",SUMIFS(purchase!$N:$N,purchase!$C:$C,$C1605,purchase!$E:$E,$E1605,purchase!$G:$G,"&gt;="&amp;$F1605,purchase!$G:$G,"&lt;="&amp;$G1605))</f>
        <v/>
      </c>
      <c r="O1605" s="10">
        <f>IF(M1605="","",M1605-N1605)</f>
        <v/>
      </c>
      <c r="P1605" s="11">
        <f>IF(M1605=0,"",N1605/M1605)</f>
        <v/>
      </c>
      <c r="Q1605" s="12">
        <f>IF(OR(G1605="",O1605=""),"",
IF(AND(G1605&lt;TODAY(),O1605&gt;0),"YES","NO"))</f>
        <v/>
      </c>
      <c r="R1605" s="13" t="n"/>
      <c r="S1605" s="14" t="n"/>
      <c r="T1605" s="15">
        <f>IF(Q1605="YES", IF(R1605="Company",L1605*(1+S1605),IF(R1605="Vendor",L1605*(1-S1605),"")),"")</f>
        <v/>
      </c>
      <c r="U1605" s="15">
        <f>IF(Q1605="YES",O1605*T1605,"")</f>
        <v/>
      </c>
      <c r="V1605" s="16" t="n"/>
      <c r="W1605" s="17">
        <f>IF(Q1605="YES",G1605+V1605,"")</f>
        <v/>
      </c>
      <c r="X1605" s="18">
        <f>IF(Q1605="YES",IF(TODAY()&gt;W1605,"OVERDUE","WITHIN TIME"),"")</f>
        <v/>
      </c>
    </row>
    <row r="1606">
      <c r="A1606" s="3" t="n">
        <v>1602</v>
      </c>
      <c r="B1606" s="4" t="n"/>
      <c r="C1606" s="4" t="n"/>
      <c r="D1606" s="5">
        <f>IF(E1606="NRFC","Natural Rubber Field Coagulam","")</f>
        <v/>
      </c>
      <c r="E1606" s="4" t="n"/>
      <c r="F1606" s="6" t="n"/>
      <c r="G1606" s="6" t="n"/>
      <c r="H1606" s="7">
        <f>IF(G1606="","",G1606-TODAY())</f>
        <v/>
      </c>
      <c r="I1606" s="8">
        <f>IF(G1606="","",
IF(G1606&lt;TODAY(),
IF(O1606&gt;0,"Violated","Completed"),
IF(H1606&lt;=7,"Expiring Soon",
"Active")))</f>
        <v/>
      </c>
      <c r="J1606" s="8">
        <f>IF(C1606="","",COUNTIFS(purchase!$C:$C,$C1606,purchase!$E:$E,$E1606,purchase!$G:$G,"&gt;="&amp;$F1606,purchase!$G:$G,"&lt;="&amp;$G1606))</f>
        <v/>
      </c>
      <c r="K1606" s="9">
        <f>IF(COUNTIFS(purchase!$C:$C,$C1606,purchase!$E:$E,$E1606,purchase!$G:$G,"&gt;="&amp;$F1606,purchase!$G:$G,"&lt;="&amp;$G1606)=0,"",_xlfn.MAXIFS(purchase!$G:$G,purchase!$C:$C,$C1606,purchase!$E:$E,$E1606,purchase!$G:$G,"&gt;="&amp;$F1606,purchase!$G:$G,"&lt;="&amp;$G1606))</f>
        <v/>
      </c>
      <c r="L1606" s="4" t="n"/>
      <c r="M1606" s="4" t="n"/>
      <c r="N1606" s="10">
        <f>IF(M1606="","",SUMIFS(purchase!$N:$N,purchase!$C:$C,$C1606,purchase!$E:$E,$E1606,purchase!$G:$G,"&gt;="&amp;$F1606,purchase!$G:$G,"&lt;="&amp;$G1606))</f>
        <v/>
      </c>
      <c r="O1606" s="10">
        <f>IF(M1606="","",M1606-N1606)</f>
        <v/>
      </c>
      <c r="P1606" s="11">
        <f>IF(M1606=0,"",N1606/M1606)</f>
        <v/>
      </c>
      <c r="Q1606" s="12">
        <f>IF(OR(G1606="",O1606=""),"",
IF(AND(G1606&lt;TODAY(),O1606&gt;0),"YES","NO"))</f>
        <v/>
      </c>
      <c r="R1606" s="13" t="n"/>
      <c r="S1606" s="14" t="n"/>
      <c r="T1606" s="15">
        <f>IF(Q1606="YES", IF(R1606="Company",L1606*(1+S1606),IF(R1606="Vendor",L1606*(1-S1606),"")),"")</f>
        <v/>
      </c>
      <c r="U1606" s="15">
        <f>IF(Q1606="YES",O1606*T1606,"")</f>
        <v/>
      </c>
      <c r="V1606" s="16" t="n"/>
      <c r="W1606" s="17">
        <f>IF(Q1606="YES",G1606+V1606,"")</f>
        <v/>
      </c>
      <c r="X1606" s="18">
        <f>IF(Q1606="YES",IF(TODAY()&gt;W1606,"OVERDUE","WITHIN TIME"),"")</f>
        <v/>
      </c>
    </row>
    <row r="1607">
      <c r="A1607" s="3" t="n">
        <v>1603</v>
      </c>
      <c r="B1607" s="4" t="n"/>
      <c r="C1607" s="4" t="n"/>
      <c r="D1607" s="5">
        <f>IF(E1607="NRFC","Natural Rubber Field Coagulam","")</f>
        <v/>
      </c>
      <c r="E1607" s="4" t="n"/>
      <c r="F1607" s="6" t="n"/>
      <c r="G1607" s="6" t="n"/>
      <c r="H1607" s="7">
        <f>IF(G1607="","",G1607-TODAY())</f>
        <v/>
      </c>
      <c r="I1607" s="8">
        <f>IF(G1607="","",
IF(G1607&lt;TODAY(),
IF(O1607&gt;0,"Violated","Completed"),
IF(H1607&lt;=7,"Expiring Soon",
"Active")))</f>
        <v/>
      </c>
      <c r="J1607" s="8">
        <f>IF(C1607="","",COUNTIFS(purchase!$C:$C,$C1607,purchase!$E:$E,$E1607,purchase!$G:$G,"&gt;="&amp;$F1607,purchase!$G:$G,"&lt;="&amp;$G1607))</f>
        <v/>
      </c>
      <c r="K1607" s="9">
        <f>IF(COUNTIFS(purchase!$C:$C,$C1607,purchase!$E:$E,$E1607,purchase!$G:$G,"&gt;="&amp;$F1607,purchase!$G:$G,"&lt;="&amp;$G1607)=0,"",_xlfn.MAXIFS(purchase!$G:$G,purchase!$C:$C,$C1607,purchase!$E:$E,$E1607,purchase!$G:$G,"&gt;="&amp;$F1607,purchase!$G:$G,"&lt;="&amp;$G1607))</f>
        <v/>
      </c>
      <c r="L1607" s="4" t="n"/>
      <c r="M1607" s="4" t="n"/>
      <c r="N1607" s="10">
        <f>IF(M1607="","",SUMIFS(purchase!$N:$N,purchase!$C:$C,$C1607,purchase!$E:$E,$E1607,purchase!$G:$G,"&gt;="&amp;$F1607,purchase!$G:$G,"&lt;="&amp;$G1607))</f>
        <v/>
      </c>
      <c r="O1607" s="10">
        <f>IF(M1607="","",M1607-N1607)</f>
        <v/>
      </c>
      <c r="P1607" s="11">
        <f>IF(M1607=0,"",N1607/M1607)</f>
        <v/>
      </c>
      <c r="Q1607" s="12">
        <f>IF(OR(G1607="",O1607=""),"",
IF(AND(G1607&lt;TODAY(),O1607&gt;0),"YES","NO"))</f>
        <v/>
      </c>
      <c r="R1607" s="13" t="n"/>
      <c r="S1607" s="14" t="n"/>
      <c r="T1607" s="15">
        <f>IF(Q1607="YES", IF(R1607="Company",L1607*(1+S1607),IF(R1607="Vendor",L1607*(1-S1607),"")),"")</f>
        <v/>
      </c>
      <c r="U1607" s="15">
        <f>IF(Q1607="YES",O1607*T1607,"")</f>
        <v/>
      </c>
      <c r="V1607" s="16" t="n"/>
      <c r="W1607" s="17">
        <f>IF(Q1607="YES",G1607+V1607,"")</f>
        <v/>
      </c>
      <c r="X1607" s="18">
        <f>IF(Q1607="YES",IF(TODAY()&gt;W1607,"OVERDUE","WITHIN TIME"),"")</f>
        <v/>
      </c>
    </row>
    <row r="1608">
      <c r="A1608" s="3" t="n">
        <v>1604</v>
      </c>
      <c r="B1608" s="4" t="n"/>
      <c r="C1608" s="4" t="n"/>
      <c r="D1608" s="5">
        <f>IF(E1608="NRFC","Natural Rubber Field Coagulam","")</f>
        <v/>
      </c>
      <c r="E1608" s="4" t="n"/>
      <c r="F1608" s="6" t="n"/>
      <c r="G1608" s="6" t="n"/>
      <c r="H1608" s="7">
        <f>IF(G1608="","",G1608-TODAY())</f>
        <v/>
      </c>
      <c r="I1608" s="8">
        <f>IF(G1608="","",
IF(G1608&lt;TODAY(),
IF(O1608&gt;0,"Violated","Completed"),
IF(H1608&lt;=7,"Expiring Soon",
"Active")))</f>
        <v/>
      </c>
      <c r="J1608" s="8">
        <f>IF(C1608="","",COUNTIFS(purchase!$C:$C,$C1608,purchase!$E:$E,$E1608,purchase!$G:$G,"&gt;="&amp;$F1608,purchase!$G:$G,"&lt;="&amp;$G1608))</f>
        <v/>
      </c>
      <c r="K1608" s="9">
        <f>IF(COUNTIFS(purchase!$C:$C,$C1608,purchase!$E:$E,$E1608,purchase!$G:$G,"&gt;="&amp;$F1608,purchase!$G:$G,"&lt;="&amp;$G1608)=0,"",_xlfn.MAXIFS(purchase!$G:$G,purchase!$C:$C,$C1608,purchase!$E:$E,$E1608,purchase!$G:$G,"&gt;="&amp;$F1608,purchase!$G:$G,"&lt;="&amp;$G1608))</f>
        <v/>
      </c>
      <c r="L1608" s="4" t="n"/>
      <c r="M1608" s="4" t="n"/>
      <c r="N1608" s="10">
        <f>IF(M1608="","",SUMIFS(purchase!$N:$N,purchase!$C:$C,$C1608,purchase!$E:$E,$E1608,purchase!$G:$G,"&gt;="&amp;$F1608,purchase!$G:$G,"&lt;="&amp;$G1608))</f>
        <v/>
      </c>
      <c r="O1608" s="10">
        <f>IF(M1608="","",M1608-N1608)</f>
        <v/>
      </c>
      <c r="P1608" s="11">
        <f>IF(M1608=0,"",N1608/M1608)</f>
        <v/>
      </c>
      <c r="Q1608" s="12">
        <f>IF(OR(G1608="",O1608=""),"",
IF(AND(G1608&lt;TODAY(),O1608&gt;0),"YES","NO"))</f>
        <v/>
      </c>
      <c r="R1608" s="13" t="n"/>
      <c r="S1608" s="14" t="n"/>
      <c r="T1608" s="15">
        <f>IF(Q1608="YES", IF(R1608="Company",L1608*(1+S1608),IF(R1608="Vendor",L1608*(1-S1608),"")),"")</f>
        <v/>
      </c>
      <c r="U1608" s="15">
        <f>IF(Q1608="YES",O1608*T1608,"")</f>
        <v/>
      </c>
      <c r="V1608" s="16" t="n"/>
      <c r="W1608" s="17">
        <f>IF(Q1608="YES",G1608+V1608,"")</f>
        <v/>
      </c>
      <c r="X1608" s="18">
        <f>IF(Q1608="YES",IF(TODAY()&gt;W1608,"OVERDUE","WITHIN TIME"),"")</f>
        <v/>
      </c>
    </row>
    <row r="1609">
      <c r="A1609" s="3" t="n">
        <v>1605</v>
      </c>
      <c r="B1609" s="4" t="n"/>
      <c r="C1609" s="4" t="n"/>
      <c r="D1609" s="5">
        <f>IF(E1609="NRFC","Natural Rubber Field Coagulam","")</f>
        <v/>
      </c>
      <c r="E1609" s="4" t="n"/>
      <c r="F1609" s="6" t="n"/>
      <c r="G1609" s="6" t="n"/>
      <c r="H1609" s="7">
        <f>IF(G1609="","",G1609-TODAY())</f>
        <v/>
      </c>
      <c r="I1609" s="8">
        <f>IF(G1609="","",
IF(G1609&lt;TODAY(),
IF(O1609&gt;0,"Violated","Completed"),
IF(H1609&lt;=7,"Expiring Soon",
"Active")))</f>
        <v/>
      </c>
      <c r="J1609" s="8">
        <f>IF(C1609="","",COUNTIFS(purchase!$C:$C,$C1609,purchase!$E:$E,$E1609,purchase!$G:$G,"&gt;="&amp;$F1609,purchase!$G:$G,"&lt;="&amp;$G1609))</f>
        <v/>
      </c>
      <c r="K1609" s="9">
        <f>IF(COUNTIFS(purchase!$C:$C,$C1609,purchase!$E:$E,$E1609,purchase!$G:$G,"&gt;="&amp;$F1609,purchase!$G:$G,"&lt;="&amp;$G1609)=0,"",_xlfn.MAXIFS(purchase!$G:$G,purchase!$C:$C,$C1609,purchase!$E:$E,$E1609,purchase!$G:$G,"&gt;="&amp;$F1609,purchase!$G:$G,"&lt;="&amp;$G1609))</f>
        <v/>
      </c>
      <c r="L1609" s="4" t="n"/>
      <c r="M1609" s="4" t="n"/>
      <c r="N1609" s="10">
        <f>IF(M1609="","",SUMIFS(purchase!$N:$N,purchase!$C:$C,$C1609,purchase!$E:$E,$E1609,purchase!$G:$G,"&gt;="&amp;$F1609,purchase!$G:$G,"&lt;="&amp;$G1609))</f>
        <v/>
      </c>
      <c r="O1609" s="10">
        <f>IF(M1609="","",M1609-N1609)</f>
        <v/>
      </c>
      <c r="P1609" s="11">
        <f>IF(M1609=0,"",N1609/M1609)</f>
        <v/>
      </c>
      <c r="Q1609" s="12">
        <f>IF(OR(G1609="",O1609=""),"",
IF(AND(G1609&lt;TODAY(),O1609&gt;0),"YES","NO"))</f>
        <v/>
      </c>
      <c r="R1609" s="13" t="n"/>
      <c r="S1609" s="14" t="n"/>
      <c r="T1609" s="15">
        <f>IF(Q1609="YES", IF(R1609="Company",L1609*(1+S1609),IF(R1609="Vendor",L1609*(1-S1609),"")),"")</f>
        <v/>
      </c>
      <c r="U1609" s="15">
        <f>IF(Q1609="YES",O1609*T1609,"")</f>
        <v/>
      </c>
      <c r="V1609" s="16" t="n"/>
      <c r="W1609" s="17">
        <f>IF(Q1609="YES",G1609+V1609,"")</f>
        <v/>
      </c>
      <c r="X1609" s="18">
        <f>IF(Q1609="YES",IF(TODAY()&gt;W1609,"OVERDUE","WITHIN TIME"),"")</f>
        <v/>
      </c>
    </row>
    <row r="1610">
      <c r="A1610" s="3" t="n">
        <v>1606</v>
      </c>
      <c r="B1610" s="4" t="n"/>
      <c r="C1610" s="4" t="n"/>
      <c r="D1610" s="5">
        <f>IF(E1610="NRFC","Natural Rubber Field Coagulam","")</f>
        <v/>
      </c>
      <c r="E1610" s="4" t="n"/>
      <c r="F1610" s="6" t="n"/>
      <c r="G1610" s="6" t="n"/>
      <c r="H1610" s="7">
        <f>IF(G1610="","",G1610-TODAY())</f>
        <v/>
      </c>
      <c r="I1610" s="8">
        <f>IF(G1610="","",
IF(G1610&lt;TODAY(),
IF(O1610&gt;0,"Violated","Completed"),
IF(H1610&lt;=7,"Expiring Soon",
"Active")))</f>
        <v/>
      </c>
      <c r="J1610" s="8">
        <f>IF(C1610="","",COUNTIFS(purchase!$C:$C,$C1610,purchase!$E:$E,$E1610,purchase!$G:$G,"&gt;="&amp;$F1610,purchase!$G:$G,"&lt;="&amp;$G1610))</f>
        <v/>
      </c>
      <c r="K1610" s="9">
        <f>IF(COUNTIFS(purchase!$C:$C,$C1610,purchase!$E:$E,$E1610,purchase!$G:$G,"&gt;="&amp;$F1610,purchase!$G:$G,"&lt;="&amp;$G1610)=0,"",_xlfn.MAXIFS(purchase!$G:$G,purchase!$C:$C,$C1610,purchase!$E:$E,$E1610,purchase!$G:$G,"&gt;="&amp;$F1610,purchase!$G:$G,"&lt;="&amp;$G1610))</f>
        <v/>
      </c>
      <c r="L1610" s="4" t="n"/>
      <c r="M1610" s="4" t="n"/>
      <c r="N1610" s="10">
        <f>IF(M1610="","",SUMIFS(purchase!$N:$N,purchase!$C:$C,$C1610,purchase!$E:$E,$E1610,purchase!$G:$G,"&gt;="&amp;$F1610,purchase!$G:$G,"&lt;="&amp;$G1610))</f>
        <v/>
      </c>
      <c r="O1610" s="10">
        <f>IF(M1610="","",M1610-N1610)</f>
        <v/>
      </c>
      <c r="P1610" s="11">
        <f>IF(M1610=0,"",N1610/M1610)</f>
        <v/>
      </c>
      <c r="Q1610" s="12">
        <f>IF(OR(G1610="",O1610=""),"",
IF(AND(G1610&lt;TODAY(),O1610&gt;0),"YES","NO"))</f>
        <v/>
      </c>
      <c r="R1610" s="13" t="n"/>
      <c r="S1610" s="14" t="n"/>
      <c r="T1610" s="15">
        <f>IF(Q1610="YES", IF(R1610="Company",L1610*(1+S1610),IF(R1610="Vendor",L1610*(1-S1610),"")),"")</f>
        <v/>
      </c>
      <c r="U1610" s="15">
        <f>IF(Q1610="YES",O1610*T1610,"")</f>
        <v/>
      </c>
      <c r="V1610" s="16" t="n"/>
      <c r="W1610" s="17">
        <f>IF(Q1610="YES",G1610+V1610,"")</f>
        <v/>
      </c>
      <c r="X1610" s="18">
        <f>IF(Q1610="YES",IF(TODAY()&gt;W1610,"OVERDUE","WITHIN TIME"),"")</f>
        <v/>
      </c>
    </row>
    <row r="1611">
      <c r="A1611" s="3" t="n">
        <v>1607</v>
      </c>
      <c r="B1611" s="4" t="n"/>
      <c r="C1611" s="4" t="n"/>
      <c r="D1611" s="5">
        <f>IF(E1611="NRFC","Natural Rubber Field Coagulam","")</f>
        <v/>
      </c>
      <c r="E1611" s="4" t="n"/>
      <c r="F1611" s="6" t="n"/>
      <c r="G1611" s="6" t="n"/>
      <c r="H1611" s="7">
        <f>IF(G1611="","",G1611-TODAY())</f>
        <v/>
      </c>
      <c r="I1611" s="8">
        <f>IF(G1611="","",
IF(G1611&lt;TODAY(),
IF(O1611&gt;0,"Violated","Completed"),
IF(H1611&lt;=7,"Expiring Soon",
"Active")))</f>
        <v/>
      </c>
      <c r="J1611" s="8">
        <f>IF(C1611="","",COUNTIFS(purchase!$C:$C,$C1611,purchase!$E:$E,$E1611,purchase!$G:$G,"&gt;="&amp;$F1611,purchase!$G:$G,"&lt;="&amp;$G1611))</f>
        <v/>
      </c>
      <c r="K1611" s="9">
        <f>IF(COUNTIFS(purchase!$C:$C,$C1611,purchase!$E:$E,$E1611,purchase!$G:$G,"&gt;="&amp;$F1611,purchase!$G:$G,"&lt;="&amp;$G1611)=0,"",_xlfn.MAXIFS(purchase!$G:$G,purchase!$C:$C,$C1611,purchase!$E:$E,$E1611,purchase!$G:$G,"&gt;="&amp;$F1611,purchase!$G:$G,"&lt;="&amp;$G1611))</f>
        <v/>
      </c>
      <c r="L1611" s="4" t="n"/>
      <c r="M1611" s="4" t="n"/>
      <c r="N1611" s="10">
        <f>IF(M1611="","",SUMIFS(purchase!$N:$N,purchase!$C:$C,$C1611,purchase!$E:$E,$E1611,purchase!$G:$G,"&gt;="&amp;$F1611,purchase!$G:$G,"&lt;="&amp;$G1611))</f>
        <v/>
      </c>
      <c r="O1611" s="10">
        <f>IF(M1611="","",M1611-N1611)</f>
        <v/>
      </c>
      <c r="P1611" s="11">
        <f>IF(M1611=0,"",N1611/M1611)</f>
        <v/>
      </c>
      <c r="Q1611" s="12">
        <f>IF(OR(G1611="",O1611=""),"",
IF(AND(G1611&lt;TODAY(),O1611&gt;0),"YES","NO"))</f>
        <v/>
      </c>
      <c r="R1611" s="13" t="n"/>
      <c r="S1611" s="14" t="n"/>
      <c r="T1611" s="15">
        <f>IF(Q1611="YES", IF(R1611="Company",L1611*(1+S1611),IF(R1611="Vendor",L1611*(1-S1611),"")),"")</f>
        <v/>
      </c>
      <c r="U1611" s="15">
        <f>IF(Q1611="YES",O1611*T1611,"")</f>
        <v/>
      </c>
      <c r="V1611" s="16" t="n"/>
      <c r="W1611" s="17">
        <f>IF(Q1611="YES",G1611+V1611,"")</f>
        <v/>
      </c>
      <c r="X1611" s="18">
        <f>IF(Q1611="YES",IF(TODAY()&gt;W1611,"OVERDUE","WITHIN TIME"),"")</f>
        <v/>
      </c>
    </row>
    <row r="1612">
      <c r="A1612" s="3" t="n">
        <v>1608</v>
      </c>
      <c r="B1612" s="4" t="n"/>
      <c r="C1612" s="4" t="n"/>
      <c r="D1612" s="5">
        <f>IF(E1612="NRFC","Natural Rubber Field Coagulam","")</f>
        <v/>
      </c>
      <c r="E1612" s="4" t="n"/>
      <c r="F1612" s="6" t="n"/>
      <c r="G1612" s="6" t="n"/>
      <c r="H1612" s="7">
        <f>IF(G1612="","",G1612-TODAY())</f>
        <v/>
      </c>
      <c r="I1612" s="8">
        <f>IF(G1612="","",
IF(G1612&lt;TODAY(),
IF(O1612&gt;0,"Violated","Completed"),
IF(H1612&lt;=7,"Expiring Soon",
"Active")))</f>
        <v/>
      </c>
      <c r="J1612" s="8">
        <f>IF(C1612="","",COUNTIFS(purchase!$C:$C,$C1612,purchase!$E:$E,$E1612,purchase!$G:$G,"&gt;="&amp;$F1612,purchase!$G:$G,"&lt;="&amp;$G1612))</f>
        <v/>
      </c>
      <c r="K1612" s="9">
        <f>IF(COUNTIFS(purchase!$C:$C,$C1612,purchase!$E:$E,$E1612,purchase!$G:$G,"&gt;="&amp;$F1612,purchase!$G:$G,"&lt;="&amp;$G1612)=0,"",_xlfn.MAXIFS(purchase!$G:$G,purchase!$C:$C,$C1612,purchase!$E:$E,$E1612,purchase!$G:$G,"&gt;="&amp;$F1612,purchase!$G:$G,"&lt;="&amp;$G1612))</f>
        <v/>
      </c>
      <c r="L1612" s="4" t="n"/>
      <c r="M1612" s="4" t="n"/>
      <c r="N1612" s="10">
        <f>IF(M1612="","",SUMIFS(purchase!$N:$N,purchase!$C:$C,$C1612,purchase!$E:$E,$E1612,purchase!$G:$G,"&gt;="&amp;$F1612,purchase!$G:$G,"&lt;="&amp;$G1612))</f>
        <v/>
      </c>
      <c r="O1612" s="10">
        <f>IF(M1612="","",M1612-N1612)</f>
        <v/>
      </c>
      <c r="P1612" s="11">
        <f>IF(M1612=0,"",N1612/M1612)</f>
        <v/>
      </c>
      <c r="Q1612" s="12">
        <f>IF(OR(G1612="",O1612=""),"",
IF(AND(G1612&lt;TODAY(),O1612&gt;0),"YES","NO"))</f>
        <v/>
      </c>
      <c r="R1612" s="13" t="n"/>
      <c r="S1612" s="14" t="n"/>
      <c r="T1612" s="15">
        <f>IF(Q1612="YES", IF(R1612="Company",L1612*(1+S1612),IF(R1612="Vendor",L1612*(1-S1612),"")),"")</f>
        <v/>
      </c>
      <c r="U1612" s="15">
        <f>IF(Q1612="YES",O1612*T1612,"")</f>
        <v/>
      </c>
      <c r="V1612" s="16" t="n"/>
      <c r="W1612" s="17">
        <f>IF(Q1612="YES",G1612+V1612,"")</f>
        <v/>
      </c>
      <c r="X1612" s="18">
        <f>IF(Q1612="YES",IF(TODAY()&gt;W1612,"OVERDUE","WITHIN TIME"),"")</f>
        <v/>
      </c>
    </row>
    <row r="1613">
      <c r="A1613" s="3" t="n">
        <v>1609</v>
      </c>
      <c r="B1613" s="4" t="n"/>
      <c r="C1613" s="4" t="n"/>
      <c r="D1613" s="5">
        <f>IF(E1613="NRFC","Natural Rubber Field Coagulam","")</f>
        <v/>
      </c>
      <c r="E1613" s="4" t="n"/>
      <c r="F1613" s="6" t="n"/>
      <c r="G1613" s="6" t="n"/>
      <c r="H1613" s="7">
        <f>IF(G1613="","",G1613-TODAY())</f>
        <v/>
      </c>
      <c r="I1613" s="8">
        <f>IF(G1613="","",
IF(G1613&lt;TODAY(),
IF(O1613&gt;0,"Violated","Completed"),
IF(H1613&lt;=7,"Expiring Soon",
"Active")))</f>
        <v/>
      </c>
      <c r="J1613" s="8">
        <f>IF(C1613="","",COUNTIFS(purchase!$C:$C,$C1613,purchase!$E:$E,$E1613,purchase!$G:$G,"&gt;="&amp;$F1613,purchase!$G:$G,"&lt;="&amp;$G1613))</f>
        <v/>
      </c>
      <c r="K1613" s="9">
        <f>IF(COUNTIFS(purchase!$C:$C,$C1613,purchase!$E:$E,$E1613,purchase!$G:$G,"&gt;="&amp;$F1613,purchase!$G:$G,"&lt;="&amp;$G1613)=0,"",_xlfn.MAXIFS(purchase!$G:$G,purchase!$C:$C,$C1613,purchase!$E:$E,$E1613,purchase!$G:$G,"&gt;="&amp;$F1613,purchase!$G:$G,"&lt;="&amp;$G1613))</f>
        <v/>
      </c>
      <c r="L1613" s="4" t="n"/>
      <c r="M1613" s="4" t="n"/>
      <c r="N1613" s="10">
        <f>IF(M1613="","",SUMIFS(purchase!$N:$N,purchase!$C:$C,$C1613,purchase!$E:$E,$E1613,purchase!$G:$G,"&gt;="&amp;$F1613,purchase!$G:$G,"&lt;="&amp;$G1613))</f>
        <v/>
      </c>
      <c r="O1613" s="10">
        <f>IF(M1613="","",M1613-N1613)</f>
        <v/>
      </c>
      <c r="P1613" s="11">
        <f>IF(M1613=0,"",N1613/M1613)</f>
        <v/>
      </c>
      <c r="Q1613" s="12">
        <f>IF(OR(G1613="",O1613=""),"",
IF(AND(G1613&lt;TODAY(),O1613&gt;0),"YES","NO"))</f>
        <v/>
      </c>
      <c r="R1613" s="13" t="n"/>
      <c r="S1613" s="14" t="n"/>
      <c r="T1613" s="15">
        <f>IF(Q1613="YES", IF(R1613="Company",L1613*(1+S1613),IF(R1613="Vendor",L1613*(1-S1613),"")),"")</f>
        <v/>
      </c>
      <c r="U1613" s="15">
        <f>IF(Q1613="YES",O1613*T1613,"")</f>
        <v/>
      </c>
      <c r="V1613" s="16" t="n"/>
      <c r="W1613" s="17">
        <f>IF(Q1613="YES",G1613+V1613,"")</f>
        <v/>
      </c>
      <c r="X1613" s="18">
        <f>IF(Q1613="YES",IF(TODAY()&gt;W1613,"OVERDUE","WITHIN TIME"),"")</f>
        <v/>
      </c>
    </row>
    <row r="1614">
      <c r="A1614" s="3" t="n">
        <v>1610</v>
      </c>
      <c r="B1614" s="4" t="n"/>
      <c r="C1614" s="4" t="n"/>
      <c r="D1614" s="5">
        <f>IF(E1614="NRFC","Natural Rubber Field Coagulam","")</f>
        <v/>
      </c>
      <c r="E1614" s="4" t="n"/>
      <c r="F1614" s="6" t="n"/>
      <c r="G1614" s="6" t="n"/>
      <c r="H1614" s="7">
        <f>IF(G1614="","",G1614-TODAY())</f>
        <v/>
      </c>
      <c r="I1614" s="8">
        <f>IF(G1614="","",
IF(G1614&lt;TODAY(),
IF(O1614&gt;0,"Violated","Completed"),
IF(H1614&lt;=7,"Expiring Soon",
"Active")))</f>
        <v/>
      </c>
      <c r="J1614" s="8">
        <f>IF(C1614="","",COUNTIFS(purchase!$C:$C,$C1614,purchase!$E:$E,$E1614,purchase!$G:$G,"&gt;="&amp;$F1614,purchase!$G:$G,"&lt;="&amp;$G1614))</f>
        <v/>
      </c>
      <c r="K1614" s="9">
        <f>IF(COUNTIFS(purchase!$C:$C,$C1614,purchase!$E:$E,$E1614,purchase!$G:$G,"&gt;="&amp;$F1614,purchase!$G:$G,"&lt;="&amp;$G1614)=0,"",_xlfn.MAXIFS(purchase!$G:$G,purchase!$C:$C,$C1614,purchase!$E:$E,$E1614,purchase!$G:$G,"&gt;="&amp;$F1614,purchase!$G:$G,"&lt;="&amp;$G1614))</f>
        <v/>
      </c>
      <c r="L1614" s="4" t="n"/>
      <c r="M1614" s="4" t="n"/>
      <c r="N1614" s="10">
        <f>IF(M1614="","",SUMIFS(purchase!$N:$N,purchase!$C:$C,$C1614,purchase!$E:$E,$E1614,purchase!$G:$G,"&gt;="&amp;$F1614,purchase!$G:$G,"&lt;="&amp;$G1614))</f>
        <v/>
      </c>
      <c r="O1614" s="10">
        <f>IF(M1614="","",M1614-N1614)</f>
        <v/>
      </c>
      <c r="P1614" s="11">
        <f>IF(M1614=0,"",N1614/M1614)</f>
        <v/>
      </c>
      <c r="Q1614" s="12">
        <f>IF(OR(G1614="",O1614=""),"",
IF(AND(G1614&lt;TODAY(),O1614&gt;0),"YES","NO"))</f>
        <v/>
      </c>
      <c r="R1614" s="13" t="n"/>
      <c r="S1614" s="14" t="n"/>
      <c r="T1614" s="15">
        <f>IF(Q1614="YES", IF(R1614="Company",L1614*(1+S1614),IF(R1614="Vendor",L1614*(1-S1614),"")),"")</f>
        <v/>
      </c>
      <c r="U1614" s="15">
        <f>IF(Q1614="YES",O1614*T1614,"")</f>
        <v/>
      </c>
      <c r="V1614" s="16" t="n"/>
      <c r="W1614" s="17">
        <f>IF(Q1614="YES",G1614+V1614,"")</f>
        <v/>
      </c>
      <c r="X1614" s="18">
        <f>IF(Q1614="YES",IF(TODAY()&gt;W1614,"OVERDUE","WITHIN TIME"),"")</f>
        <v/>
      </c>
    </row>
    <row r="1615">
      <c r="A1615" s="3" t="n">
        <v>1611</v>
      </c>
      <c r="B1615" s="4" t="n"/>
      <c r="C1615" s="4" t="n"/>
      <c r="D1615" s="5">
        <f>IF(E1615="NRFC","Natural Rubber Field Coagulam","")</f>
        <v/>
      </c>
      <c r="E1615" s="4" t="n"/>
      <c r="F1615" s="6" t="n"/>
      <c r="G1615" s="6" t="n"/>
      <c r="H1615" s="7">
        <f>IF(G1615="","",G1615-TODAY())</f>
        <v/>
      </c>
      <c r="I1615" s="8">
        <f>IF(G1615="","",
IF(G1615&lt;TODAY(),
IF(O1615&gt;0,"Violated","Completed"),
IF(H1615&lt;=7,"Expiring Soon",
"Active")))</f>
        <v/>
      </c>
      <c r="J1615" s="8">
        <f>IF(C1615="","",COUNTIFS(purchase!$C:$C,$C1615,purchase!$E:$E,$E1615,purchase!$G:$G,"&gt;="&amp;$F1615,purchase!$G:$G,"&lt;="&amp;$G1615))</f>
        <v/>
      </c>
      <c r="K1615" s="9">
        <f>IF(COUNTIFS(purchase!$C:$C,$C1615,purchase!$E:$E,$E1615,purchase!$G:$G,"&gt;="&amp;$F1615,purchase!$G:$G,"&lt;="&amp;$G1615)=0,"",_xlfn.MAXIFS(purchase!$G:$G,purchase!$C:$C,$C1615,purchase!$E:$E,$E1615,purchase!$G:$G,"&gt;="&amp;$F1615,purchase!$G:$G,"&lt;="&amp;$G1615))</f>
        <v/>
      </c>
      <c r="L1615" s="4" t="n"/>
      <c r="M1615" s="4" t="n"/>
      <c r="N1615" s="10">
        <f>IF(M1615="","",SUMIFS(purchase!$N:$N,purchase!$C:$C,$C1615,purchase!$E:$E,$E1615,purchase!$G:$G,"&gt;="&amp;$F1615,purchase!$G:$G,"&lt;="&amp;$G1615))</f>
        <v/>
      </c>
      <c r="O1615" s="10">
        <f>IF(M1615="","",M1615-N1615)</f>
        <v/>
      </c>
      <c r="P1615" s="11">
        <f>IF(M1615=0,"",N1615/M1615)</f>
        <v/>
      </c>
      <c r="Q1615" s="12">
        <f>IF(OR(G1615="",O1615=""),"",
IF(AND(G1615&lt;TODAY(),O1615&gt;0),"YES","NO"))</f>
        <v/>
      </c>
      <c r="R1615" s="13" t="n"/>
      <c r="S1615" s="14" t="n"/>
      <c r="T1615" s="15">
        <f>IF(Q1615="YES", IF(R1615="Company",L1615*(1+S1615),IF(R1615="Vendor",L1615*(1-S1615),"")),"")</f>
        <v/>
      </c>
      <c r="U1615" s="15">
        <f>IF(Q1615="YES",O1615*T1615,"")</f>
        <v/>
      </c>
      <c r="V1615" s="16" t="n"/>
      <c r="W1615" s="17">
        <f>IF(Q1615="YES",G1615+V1615,"")</f>
        <v/>
      </c>
      <c r="X1615" s="18">
        <f>IF(Q1615="YES",IF(TODAY()&gt;W1615,"OVERDUE","WITHIN TIME"),"")</f>
        <v/>
      </c>
    </row>
    <row r="1616">
      <c r="A1616" s="3" t="n">
        <v>1612</v>
      </c>
      <c r="B1616" s="4" t="n"/>
      <c r="C1616" s="4" t="n"/>
      <c r="D1616" s="5">
        <f>IF(E1616="NRFC","Natural Rubber Field Coagulam","")</f>
        <v/>
      </c>
      <c r="E1616" s="4" t="n"/>
      <c r="F1616" s="6" t="n"/>
      <c r="G1616" s="6" t="n"/>
      <c r="H1616" s="7">
        <f>IF(G1616="","",G1616-TODAY())</f>
        <v/>
      </c>
      <c r="I1616" s="8">
        <f>IF(G1616="","",
IF(G1616&lt;TODAY(),
IF(O1616&gt;0,"Violated","Completed"),
IF(H1616&lt;=7,"Expiring Soon",
"Active")))</f>
        <v/>
      </c>
      <c r="J1616" s="8">
        <f>IF(C1616="","",COUNTIFS(purchase!$C:$C,$C1616,purchase!$E:$E,$E1616,purchase!$G:$G,"&gt;="&amp;$F1616,purchase!$G:$G,"&lt;="&amp;$G1616))</f>
        <v/>
      </c>
      <c r="K1616" s="9">
        <f>IF(COUNTIFS(purchase!$C:$C,$C1616,purchase!$E:$E,$E1616,purchase!$G:$G,"&gt;="&amp;$F1616,purchase!$G:$G,"&lt;="&amp;$G1616)=0,"",_xlfn.MAXIFS(purchase!$G:$G,purchase!$C:$C,$C1616,purchase!$E:$E,$E1616,purchase!$G:$G,"&gt;="&amp;$F1616,purchase!$G:$G,"&lt;="&amp;$G1616))</f>
        <v/>
      </c>
      <c r="L1616" s="4" t="n"/>
      <c r="M1616" s="4" t="n"/>
      <c r="N1616" s="10">
        <f>IF(M1616="","",SUMIFS(purchase!$N:$N,purchase!$C:$C,$C1616,purchase!$E:$E,$E1616,purchase!$G:$G,"&gt;="&amp;$F1616,purchase!$G:$G,"&lt;="&amp;$G1616))</f>
        <v/>
      </c>
      <c r="O1616" s="10">
        <f>IF(M1616="","",M1616-N1616)</f>
        <v/>
      </c>
      <c r="P1616" s="11">
        <f>IF(M1616=0,"",N1616/M1616)</f>
        <v/>
      </c>
      <c r="Q1616" s="12">
        <f>IF(OR(G1616="",O1616=""),"",
IF(AND(G1616&lt;TODAY(),O1616&gt;0),"YES","NO"))</f>
        <v/>
      </c>
      <c r="R1616" s="13" t="n"/>
      <c r="S1616" s="14" t="n"/>
      <c r="T1616" s="15">
        <f>IF(Q1616="YES", IF(R1616="Company",L1616*(1+S1616),IF(R1616="Vendor",L1616*(1-S1616),"")),"")</f>
        <v/>
      </c>
      <c r="U1616" s="15">
        <f>IF(Q1616="YES",O1616*T1616,"")</f>
        <v/>
      </c>
      <c r="V1616" s="16" t="n"/>
      <c r="W1616" s="17">
        <f>IF(Q1616="YES",G1616+V1616,"")</f>
        <v/>
      </c>
      <c r="X1616" s="18">
        <f>IF(Q1616="YES",IF(TODAY()&gt;W1616,"OVERDUE","WITHIN TIME"),"")</f>
        <v/>
      </c>
    </row>
    <row r="1617">
      <c r="A1617" s="3" t="n">
        <v>1613</v>
      </c>
      <c r="B1617" s="4" t="n"/>
      <c r="C1617" s="4" t="n"/>
      <c r="D1617" s="5">
        <f>IF(E1617="NRFC","Natural Rubber Field Coagulam","")</f>
        <v/>
      </c>
      <c r="E1617" s="4" t="n"/>
      <c r="F1617" s="6" t="n"/>
      <c r="G1617" s="6" t="n"/>
      <c r="H1617" s="7">
        <f>IF(G1617="","",G1617-TODAY())</f>
        <v/>
      </c>
      <c r="I1617" s="8">
        <f>IF(G1617="","",
IF(G1617&lt;TODAY(),
IF(O1617&gt;0,"Violated","Completed"),
IF(H1617&lt;=7,"Expiring Soon",
"Active")))</f>
        <v/>
      </c>
      <c r="J1617" s="8">
        <f>IF(C1617="","",COUNTIFS(purchase!$C:$C,$C1617,purchase!$E:$E,$E1617,purchase!$G:$G,"&gt;="&amp;$F1617,purchase!$G:$G,"&lt;="&amp;$G1617))</f>
        <v/>
      </c>
      <c r="K1617" s="9">
        <f>IF(COUNTIFS(purchase!$C:$C,$C1617,purchase!$E:$E,$E1617,purchase!$G:$G,"&gt;="&amp;$F1617,purchase!$G:$G,"&lt;="&amp;$G1617)=0,"",_xlfn.MAXIFS(purchase!$G:$G,purchase!$C:$C,$C1617,purchase!$E:$E,$E1617,purchase!$G:$G,"&gt;="&amp;$F1617,purchase!$G:$G,"&lt;="&amp;$G1617))</f>
        <v/>
      </c>
      <c r="L1617" s="4" t="n"/>
      <c r="M1617" s="4" t="n"/>
      <c r="N1617" s="10">
        <f>IF(M1617="","",SUMIFS(purchase!$N:$N,purchase!$C:$C,$C1617,purchase!$E:$E,$E1617,purchase!$G:$G,"&gt;="&amp;$F1617,purchase!$G:$G,"&lt;="&amp;$G1617))</f>
        <v/>
      </c>
      <c r="O1617" s="10">
        <f>IF(M1617="","",M1617-N1617)</f>
        <v/>
      </c>
      <c r="P1617" s="11">
        <f>IF(M1617=0,"",N1617/M1617)</f>
        <v/>
      </c>
      <c r="Q1617" s="12">
        <f>IF(OR(G1617="",O1617=""),"",
IF(AND(G1617&lt;TODAY(),O1617&gt;0),"YES","NO"))</f>
        <v/>
      </c>
      <c r="R1617" s="13" t="n"/>
      <c r="S1617" s="14" t="n"/>
      <c r="T1617" s="15">
        <f>IF(Q1617="YES", IF(R1617="Company",L1617*(1+S1617),IF(R1617="Vendor",L1617*(1-S1617),"")),"")</f>
        <v/>
      </c>
      <c r="U1617" s="15">
        <f>IF(Q1617="YES",O1617*T1617,"")</f>
        <v/>
      </c>
      <c r="V1617" s="16" t="n"/>
      <c r="W1617" s="17">
        <f>IF(Q1617="YES",G1617+V1617,"")</f>
        <v/>
      </c>
      <c r="X1617" s="18">
        <f>IF(Q1617="YES",IF(TODAY()&gt;W1617,"OVERDUE","WITHIN TIME"),"")</f>
        <v/>
      </c>
    </row>
    <row r="1618">
      <c r="A1618" s="3" t="n">
        <v>1614</v>
      </c>
      <c r="B1618" s="4" t="n"/>
      <c r="C1618" s="4" t="n"/>
      <c r="D1618" s="5">
        <f>IF(E1618="NRFC","Natural Rubber Field Coagulam","")</f>
        <v/>
      </c>
      <c r="E1618" s="4" t="n"/>
      <c r="F1618" s="6" t="n"/>
      <c r="G1618" s="6" t="n"/>
      <c r="H1618" s="7">
        <f>IF(G1618="","",G1618-TODAY())</f>
        <v/>
      </c>
      <c r="I1618" s="8">
        <f>IF(G1618="","",
IF(G1618&lt;TODAY(),
IF(O1618&gt;0,"Violated","Completed"),
IF(H1618&lt;=7,"Expiring Soon",
"Active")))</f>
        <v/>
      </c>
      <c r="J1618" s="8">
        <f>IF(C1618="","",COUNTIFS(purchase!$C:$C,$C1618,purchase!$E:$E,$E1618,purchase!$G:$G,"&gt;="&amp;$F1618,purchase!$G:$G,"&lt;="&amp;$G1618))</f>
        <v/>
      </c>
      <c r="K1618" s="9">
        <f>IF(COUNTIFS(purchase!$C:$C,$C1618,purchase!$E:$E,$E1618,purchase!$G:$G,"&gt;="&amp;$F1618,purchase!$G:$G,"&lt;="&amp;$G1618)=0,"",_xlfn.MAXIFS(purchase!$G:$G,purchase!$C:$C,$C1618,purchase!$E:$E,$E1618,purchase!$G:$G,"&gt;="&amp;$F1618,purchase!$G:$G,"&lt;="&amp;$G1618))</f>
        <v/>
      </c>
      <c r="L1618" s="4" t="n"/>
      <c r="M1618" s="4" t="n"/>
      <c r="N1618" s="10">
        <f>IF(M1618="","",SUMIFS(purchase!$N:$N,purchase!$C:$C,$C1618,purchase!$E:$E,$E1618,purchase!$G:$G,"&gt;="&amp;$F1618,purchase!$G:$G,"&lt;="&amp;$G1618))</f>
        <v/>
      </c>
      <c r="O1618" s="10">
        <f>IF(M1618="","",M1618-N1618)</f>
        <v/>
      </c>
      <c r="P1618" s="11">
        <f>IF(M1618=0,"",N1618/M1618)</f>
        <v/>
      </c>
      <c r="Q1618" s="12">
        <f>IF(OR(G1618="",O1618=""),"",
IF(AND(G1618&lt;TODAY(),O1618&gt;0),"YES","NO"))</f>
        <v/>
      </c>
      <c r="R1618" s="13" t="n"/>
      <c r="S1618" s="14" t="n"/>
      <c r="T1618" s="15">
        <f>IF(Q1618="YES", IF(R1618="Company",L1618*(1+S1618),IF(R1618="Vendor",L1618*(1-S1618),"")),"")</f>
        <v/>
      </c>
      <c r="U1618" s="15">
        <f>IF(Q1618="YES",O1618*T1618,"")</f>
        <v/>
      </c>
      <c r="V1618" s="16" t="n"/>
      <c r="W1618" s="17">
        <f>IF(Q1618="YES",G1618+V1618,"")</f>
        <v/>
      </c>
      <c r="X1618" s="18">
        <f>IF(Q1618="YES",IF(TODAY()&gt;W1618,"OVERDUE","WITHIN TIME"),"")</f>
        <v/>
      </c>
    </row>
    <row r="1619">
      <c r="A1619" s="3" t="n">
        <v>1615</v>
      </c>
      <c r="B1619" s="4" t="n"/>
      <c r="C1619" s="4" t="n"/>
      <c r="D1619" s="5">
        <f>IF(E1619="NRFC","Natural Rubber Field Coagulam","")</f>
        <v/>
      </c>
      <c r="E1619" s="4" t="n"/>
      <c r="F1619" s="6" t="n"/>
      <c r="G1619" s="6" t="n"/>
      <c r="H1619" s="7">
        <f>IF(G1619="","",G1619-TODAY())</f>
        <v/>
      </c>
      <c r="I1619" s="8">
        <f>IF(G1619="","",
IF(G1619&lt;TODAY(),
IF(O1619&gt;0,"Violated","Completed"),
IF(H1619&lt;=7,"Expiring Soon",
"Active")))</f>
        <v/>
      </c>
      <c r="J1619" s="8">
        <f>IF(C1619="","",COUNTIFS(purchase!$C:$C,$C1619,purchase!$E:$E,$E1619,purchase!$G:$G,"&gt;="&amp;$F1619,purchase!$G:$G,"&lt;="&amp;$G1619))</f>
        <v/>
      </c>
      <c r="K1619" s="9">
        <f>IF(COUNTIFS(purchase!$C:$C,$C1619,purchase!$E:$E,$E1619,purchase!$G:$G,"&gt;="&amp;$F1619,purchase!$G:$G,"&lt;="&amp;$G1619)=0,"",_xlfn.MAXIFS(purchase!$G:$G,purchase!$C:$C,$C1619,purchase!$E:$E,$E1619,purchase!$G:$G,"&gt;="&amp;$F1619,purchase!$G:$G,"&lt;="&amp;$G1619))</f>
        <v/>
      </c>
      <c r="L1619" s="4" t="n"/>
      <c r="M1619" s="4" t="n"/>
      <c r="N1619" s="10">
        <f>IF(M1619="","",SUMIFS(purchase!$N:$N,purchase!$C:$C,$C1619,purchase!$E:$E,$E1619,purchase!$G:$G,"&gt;="&amp;$F1619,purchase!$G:$G,"&lt;="&amp;$G1619))</f>
        <v/>
      </c>
      <c r="O1619" s="10">
        <f>IF(M1619="","",M1619-N1619)</f>
        <v/>
      </c>
      <c r="P1619" s="11">
        <f>IF(M1619=0,"",N1619/M1619)</f>
        <v/>
      </c>
      <c r="Q1619" s="12">
        <f>IF(OR(G1619="",O1619=""),"",
IF(AND(G1619&lt;TODAY(),O1619&gt;0),"YES","NO"))</f>
        <v/>
      </c>
      <c r="R1619" s="13" t="n"/>
      <c r="S1619" s="14" t="n"/>
      <c r="T1619" s="15">
        <f>IF(Q1619="YES", IF(R1619="Company",L1619*(1+S1619),IF(R1619="Vendor",L1619*(1-S1619),"")),"")</f>
        <v/>
      </c>
      <c r="U1619" s="15">
        <f>IF(Q1619="YES",O1619*T1619,"")</f>
        <v/>
      </c>
      <c r="V1619" s="16" t="n"/>
      <c r="W1619" s="17">
        <f>IF(Q1619="YES",G1619+V1619,"")</f>
        <v/>
      </c>
      <c r="X1619" s="18">
        <f>IF(Q1619="YES",IF(TODAY()&gt;W1619,"OVERDUE","WITHIN TIME"),"")</f>
        <v/>
      </c>
    </row>
    <row r="1620">
      <c r="A1620" s="3" t="n">
        <v>1616</v>
      </c>
      <c r="B1620" s="4" t="n"/>
      <c r="C1620" s="4" t="n"/>
      <c r="D1620" s="5">
        <f>IF(E1620="NRFC","Natural Rubber Field Coagulam","")</f>
        <v/>
      </c>
      <c r="E1620" s="4" t="n"/>
      <c r="F1620" s="6" t="n"/>
      <c r="G1620" s="6" t="n"/>
      <c r="H1620" s="7">
        <f>IF(G1620="","",G1620-TODAY())</f>
        <v/>
      </c>
      <c r="I1620" s="8">
        <f>IF(G1620="","",
IF(G1620&lt;TODAY(),
IF(O1620&gt;0,"Violated","Completed"),
IF(H1620&lt;=7,"Expiring Soon",
"Active")))</f>
        <v/>
      </c>
      <c r="J1620" s="8">
        <f>IF(C1620="","",COUNTIFS(purchase!$C:$C,$C1620,purchase!$E:$E,$E1620,purchase!$G:$G,"&gt;="&amp;$F1620,purchase!$G:$G,"&lt;="&amp;$G1620))</f>
        <v/>
      </c>
      <c r="K1620" s="9">
        <f>IF(COUNTIFS(purchase!$C:$C,$C1620,purchase!$E:$E,$E1620,purchase!$G:$G,"&gt;="&amp;$F1620,purchase!$G:$G,"&lt;="&amp;$G1620)=0,"",_xlfn.MAXIFS(purchase!$G:$G,purchase!$C:$C,$C1620,purchase!$E:$E,$E1620,purchase!$G:$G,"&gt;="&amp;$F1620,purchase!$G:$G,"&lt;="&amp;$G1620))</f>
        <v/>
      </c>
      <c r="L1620" s="4" t="n"/>
      <c r="M1620" s="4" t="n"/>
      <c r="N1620" s="10">
        <f>IF(M1620="","",SUMIFS(purchase!$N:$N,purchase!$C:$C,$C1620,purchase!$E:$E,$E1620,purchase!$G:$G,"&gt;="&amp;$F1620,purchase!$G:$G,"&lt;="&amp;$G1620))</f>
        <v/>
      </c>
      <c r="O1620" s="10">
        <f>IF(M1620="","",M1620-N1620)</f>
        <v/>
      </c>
      <c r="P1620" s="11">
        <f>IF(M1620=0,"",N1620/M1620)</f>
        <v/>
      </c>
      <c r="Q1620" s="12">
        <f>IF(OR(G1620="",O1620=""),"",
IF(AND(G1620&lt;TODAY(),O1620&gt;0),"YES","NO"))</f>
        <v/>
      </c>
      <c r="R1620" s="13" t="n"/>
      <c r="S1620" s="14" t="n"/>
      <c r="T1620" s="15">
        <f>IF(Q1620="YES", IF(R1620="Company",L1620*(1+S1620),IF(R1620="Vendor",L1620*(1-S1620),"")),"")</f>
        <v/>
      </c>
      <c r="U1620" s="15">
        <f>IF(Q1620="YES",O1620*T1620,"")</f>
        <v/>
      </c>
      <c r="V1620" s="16" t="n"/>
      <c r="W1620" s="17">
        <f>IF(Q1620="YES",G1620+V1620,"")</f>
        <v/>
      </c>
      <c r="X1620" s="18">
        <f>IF(Q1620="YES",IF(TODAY()&gt;W1620,"OVERDUE","WITHIN TIME"),"")</f>
        <v/>
      </c>
    </row>
    <row r="1621">
      <c r="A1621" s="3" t="n">
        <v>1617</v>
      </c>
      <c r="B1621" s="4" t="n"/>
      <c r="C1621" s="4" t="n"/>
      <c r="D1621" s="5">
        <f>IF(E1621="NRFC","Natural Rubber Field Coagulam","")</f>
        <v/>
      </c>
      <c r="E1621" s="4" t="n"/>
      <c r="F1621" s="6" t="n"/>
      <c r="G1621" s="6" t="n"/>
      <c r="H1621" s="7">
        <f>IF(G1621="","",G1621-TODAY())</f>
        <v/>
      </c>
      <c r="I1621" s="8">
        <f>IF(G1621="","",
IF(G1621&lt;TODAY(),
IF(O1621&gt;0,"Violated","Completed"),
IF(H1621&lt;=7,"Expiring Soon",
"Active")))</f>
        <v/>
      </c>
      <c r="J1621" s="8">
        <f>IF(C1621="","",COUNTIFS(purchase!$C:$C,$C1621,purchase!$E:$E,$E1621,purchase!$G:$G,"&gt;="&amp;$F1621,purchase!$G:$G,"&lt;="&amp;$G1621))</f>
        <v/>
      </c>
      <c r="K1621" s="9">
        <f>IF(COUNTIFS(purchase!$C:$C,$C1621,purchase!$E:$E,$E1621,purchase!$G:$G,"&gt;="&amp;$F1621,purchase!$G:$G,"&lt;="&amp;$G1621)=0,"",_xlfn.MAXIFS(purchase!$G:$G,purchase!$C:$C,$C1621,purchase!$E:$E,$E1621,purchase!$G:$G,"&gt;="&amp;$F1621,purchase!$G:$G,"&lt;="&amp;$G1621))</f>
        <v/>
      </c>
      <c r="L1621" s="4" t="n"/>
      <c r="M1621" s="4" t="n"/>
      <c r="N1621" s="10">
        <f>IF(M1621="","",SUMIFS(purchase!$N:$N,purchase!$C:$C,$C1621,purchase!$E:$E,$E1621,purchase!$G:$G,"&gt;="&amp;$F1621,purchase!$G:$G,"&lt;="&amp;$G1621))</f>
        <v/>
      </c>
      <c r="O1621" s="10">
        <f>IF(M1621="","",M1621-N1621)</f>
        <v/>
      </c>
      <c r="P1621" s="11">
        <f>IF(M1621=0,"",N1621/M1621)</f>
        <v/>
      </c>
      <c r="Q1621" s="12">
        <f>IF(OR(G1621="",O1621=""),"",
IF(AND(G1621&lt;TODAY(),O1621&gt;0),"YES","NO"))</f>
        <v/>
      </c>
      <c r="R1621" s="13" t="n"/>
      <c r="S1621" s="14" t="n"/>
      <c r="T1621" s="15">
        <f>IF(Q1621="YES", IF(R1621="Company",L1621*(1+S1621),IF(R1621="Vendor",L1621*(1-S1621),"")),"")</f>
        <v/>
      </c>
      <c r="U1621" s="15">
        <f>IF(Q1621="YES",O1621*T1621,"")</f>
        <v/>
      </c>
      <c r="V1621" s="16" t="n"/>
      <c r="W1621" s="17">
        <f>IF(Q1621="YES",G1621+V1621,"")</f>
        <v/>
      </c>
      <c r="X1621" s="18">
        <f>IF(Q1621="YES",IF(TODAY()&gt;W1621,"OVERDUE","WITHIN TIME"),"")</f>
        <v/>
      </c>
    </row>
    <row r="1622">
      <c r="A1622" s="3" t="n">
        <v>1618</v>
      </c>
      <c r="B1622" s="4" t="n"/>
      <c r="C1622" s="4" t="n"/>
      <c r="D1622" s="5">
        <f>IF(E1622="NRFC","Natural Rubber Field Coagulam","")</f>
        <v/>
      </c>
      <c r="E1622" s="4" t="n"/>
      <c r="F1622" s="6" t="n"/>
      <c r="G1622" s="6" t="n"/>
      <c r="H1622" s="7">
        <f>IF(G1622="","",G1622-TODAY())</f>
        <v/>
      </c>
      <c r="I1622" s="8">
        <f>IF(G1622="","",
IF(G1622&lt;TODAY(),
IF(O1622&gt;0,"Violated","Completed"),
IF(H1622&lt;=7,"Expiring Soon",
"Active")))</f>
        <v/>
      </c>
      <c r="J1622" s="8">
        <f>IF(C1622="","",COUNTIFS(purchase!$C:$C,$C1622,purchase!$E:$E,$E1622,purchase!$G:$G,"&gt;="&amp;$F1622,purchase!$G:$G,"&lt;="&amp;$G1622))</f>
        <v/>
      </c>
      <c r="K1622" s="9">
        <f>IF(COUNTIFS(purchase!$C:$C,$C1622,purchase!$E:$E,$E1622,purchase!$G:$G,"&gt;="&amp;$F1622,purchase!$G:$G,"&lt;="&amp;$G1622)=0,"",_xlfn.MAXIFS(purchase!$G:$G,purchase!$C:$C,$C1622,purchase!$E:$E,$E1622,purchase!$G:$G,"&gt;="&amp;$F1622,purchase!$G:$G,"&lt;="&amp;$G1622))</f>
        <v/>
      </c>
      <c r="L1622" s="4" t="n"/>
      <c r="M1622" s="4" t="n"/>
      <c r="N1622" s="10">
        <f>IF(M1622="","",SUMIFS(purchase!$N:$N,purchase!$C:$C,$C1622,purchase!$E:$E,$E1622,purchase!$G:$G,"&gt;="&amp;$F1622,purchase!$G:$G,"&lt;="&amp;$G1622))</f>
        <v/>
      </c>
      <c r="O1622" s="10">
        <f>IF(M1622="","",M1622-N1622)</f>
        <v/>
      </c>
      <c r="P1622" s="11">
        <f>IF(M1622=0,"",N1622/M1622)</f>
        <v/>
      </c>
      <c r="Q1622" s="12">
        <f>IF(OR(G1622="",O1622=""),"",
IF(AND(G1622&lt;TODAY(),O1622&gt;0),"YES","NO"))</f>
        <v/>
      </c>
      <c r="R1622" s="13" t="n"/>
      <c r="S1622" s="14" t="n"/>
      <c r="T1622" s="15">
        <f>IF(Q1622="YES", IF(R1622="Company",L1622*(1+S1622),IF(R1622="Vendor",L1622*(1-S1622),"")),"")</f>
        <v/>
      </c>
      <c r="U1622" s="15">
        <f>IF(Q1622="YES",O1622*T1622,"")</f>
        <v/>
      </c>
      <c r="V1622" s="16" t="n"/>
      <c r="W1622" s="17">
        <f>IF(Q1622="YES",G1622+V1622,"")</f>
        <v/>
      </c>
      <c r="X1622" s="18">
        <f>IF(Q1622="YES",IF(TODAY()&gt;W1622,"OVERDUE","WITHIN TIME"),"")</f>
        <v/>
      </c>
    </row>
    <row r="1623">
      <c r="A1623" s="3" t="n">
        <v>1619</v>
      </c>
      <c r="B1623" s="4" t="n"/>
      <c r="C1623" s="4" t="n"/>
      <c r="D1623" s="5">
        <f>IF(E1623="NRFC","Natural Rubber Field Coagulam","")</f>
        <v/>
      </c>
      <c r="E1623" s="4" t="n"/>
      <c r="F1623" s="6" t="n"/>
      <c r="G1623" s="6" t="n"/>
      <c r="H1623" s="7">
        <f>IF(G1623="","",G1623-TODAY())</f>
        <v/>
      </c>
      <c r="I1623" s="8">
        <f>IF(G1623="","",
IF(G1623&lt;TODAY(),
IF(O1623&gt;0,"Violated","Completed"),
IF(H1623&lt;=7,"Expiring Soon",
"Active")))</f>
        <v/>
      </c>
      <c r="J1623" s="8">
        <f>IF(C1623="","",COUNTIFS(purchase!$C:$C,$C1623,purchase!$E:$E,$E1623,purchase!$G:$G,"&gt;="&amp;$F1623,purchase!$G:$G,"&lt;="&amp;$G1623))</f>
        <v/>
      </c>
      <c r="K1623" s="9">
        <f>IF(COUNTIFS(purchase!$C:$C,$C1623,purchase!$E:$E,$E1623,purchase!$G:$G,"&gt;="&amp;$F1623,purchase!$G:$G,"&lt;="&amp;$G1623)=0,"",_xlfn.MAXIFS(purchase!$G:$G,purchase!$C:$C,$C1623,purchase!$E:$E,$E1623,purchase!$G:$G,"&gt;="&amp;$F1623,purchase!$G:$G,"&lt;="&amp;$G1623))</f>
        <v/>
      </c>
      <c r="L1623" s="4" t="n"/>
      <c r="M1623" s="4" t="n"/>
      <c r="N1623" s="10">
        <f>IF(M1623="","",SUMIFS(purchase!$N:$N,purchase!$C:$C,$C1623,purchase!$E:$E,$E1623,purchase!$G:$G,"&gt;="&amp;$F1623,purchase!$G:$G,"&lt;="&amp;$G1623))</f>
        <v/>
      </c>
      <c r="O1623" s="10">
        <f>IF(M1623="","",M1623-N1623)</f>
        <v/>
      </c>
      <c r="P1623" s="11">
        <f>IF(M1623=0,"",N1623/M1623)</f>
        <v/>
      </c>
      <c r="Q1623" s="12">
        <f>IF(OR(G1623="",O1623=""),"",
IF(AND(G1623&lt;TODAY(),O1623&gt;0),"YES","NO"))</f>
        <v/>
      </c>
      <c r="R1623" s="13" t="n"/>
      <c r="S1623" s="14" t="n"/>
      <c r="T1623" s="15">
        <f>IF(Q1623="YES", IF(R1623="Company",L1623*(1+S1623),IF(R1623="Vendor",L1623*(1-S1623),"")),"")</f>
        <v/>
      </c>
      <c r="U1623" s="15">
        <f>IF(Q1623="YES",O1623*T1623,"")</f>
        <v/>
      </c>
      <c r="V1623" s="16" t="n"/>
      <c r="W1623" s="17">
        <f>IF(Q1623="YES",G1623+V1623,"")</f>
        <v/>
      </c>
      <c r="X1623" s="18">
        <f>IF(Q1623="YES",IF(TODAY()&gt;W1623,"OVERDUE","WITHIN TIME"),"")</f>
        <v/>
      </c>
    </row>
    <row r="1624">
      <c r="A1624" s="3" t="n">
        <v>1620</v>
      </c>
      <c r="B1624" s="4" t="n"/>
      <c r="C1624" s="4" t="n"/>
      <c r="D1624" s="5">
        <f>IF(E1624="NRFC","Natural Rubber Field Coagulam","")</f>
        <v/>
      </c>
      <c r="E1624" s="4" t="n"/>
      <c r="F1624" s="6" t="n"/>
      <c r="G1624" s="6" t="n"/>
      <c r="H1624" s="7">
        <f>IF(G1624="","",G1624-TODAY())</f>
        <v/>
      </c>
      <c r="I1624" s="8">
        <f>IF(G1624="","",
IF(G1624&lt;TODAY(),
IF(O1624&gt;0,"Violated","Completed"),
IF(H1624&lt;=7,"Expiring Soon",
"Active")))</f>
        <v/>
      </c>
      <c r="J1624" s="8">
        <f>IF(C1624="","",COUNTIFS(purchase!$C:$C,$C1624,purchase!$E:$E,$E1624,purchase!$G:$G,"&gt;="&amp;$F1624,purchase!$G:$G,"&lt;="&amp;$G1624))</f>
        <v/>
      </c>
      <c r="K1624" s="9">
        <f>IF(COUNTIFS(purchase!$C:$C,$C1624,purchase!$E:$E,$E1624,purchase!$G:$G,"&gt;="&amp;$F1624,purchase!$G:$G,"&lt;="&amp;$G1624)=0,"",_xlfn.MAXIFS(purchase!$G:$G,purchase!$C:$C,$C1624,purchase!$E:$E,$E1624,purchase!$G:$G,"&gt;="&amp;$F1624,purchase!$G:$G,"&lt;="&amp;$G1624))</f>
        <v/>
      </c>
      <c r="L1624" s="4" t="n"/>
      <c r="M1624" s="4" t="n"/>
      <c r="N1624" s="10">
        <f>IF(M1624="","",SUMIFS(purchase!$N:$N,purchase!$C:$C,$C1624,purchase!$E:$E,$E1624,purchase!$G:$G,"&gt;="&amp;$F1624,purchase!$G:$G,"&lt;="&amp;$G1624))</f>
        <v/>
      </c>
      <c r="O1624" s="10">
        <f>IF(M1624="","",M1624-N1624)</f>
        <v/>
      </c>
      <c r="P1624" s="11">
        <f>IF(M1624=0,"",N1624/M1624)</f>
        <v/>
      </c>
      <c r="Q1624" s="12">
        <f>IF(OR(G1624="",O1624=""),"",
IF(AND(G1624&lt;TODAY(),O1624&gt;0),"YES","NO"))</f>
        <v/>
      </c>
      <c r="R1624" s="13" t="n"/>
      <c r="S1624" s="14" t="n"/>
      <c r="T1624" s="15">
        <f>IF(Q1624="YES", IF(R1624="Company",L1624*(1+S1624),IF(R1624="Vendor",L1624*(1-S1624),"")),"")</f>
        <v/>
      </c>
      <c r="U1624" s="15">
        <f>IF(Q1624="YES",O1624*T1624,"")</f>
        <v/>
      </c>
      <c r="V1624" s="16" t="n"/>
      <c r="W1624" s="17">
        <f>IF(Q1624="YES",G1624+V1624,"")</f>
        <v/>
      </c>
      <c r="X1624" s="18">
        <f>IF(Q1624="YES",IF(TODAY()&gt;W1624,"OVERDUE","WITHIN TIME"),"")</f>
        <v/>
      </c>
    </row>
    <row r="1625">
      <c r="A1625" s="3" t="n">
        <v>1621</v>
      </c>
      <c r="B1625" s="4" t="n"/>
      <c r="C1625" s="4" t="n"/>
      <c r="D1625" s="5">
        <f>IF(E1625="NRFC","Natural Rubber Field Coagulam","")</f>
        <v/>
      </c>
      <c r="E1625" s="4" t="n"/>
      <c r="F1625" s="6" t="n"/>
      <c r="G1625" s="6" t="n"/>
      <c r="H1625" s="7">
        <f>IF(G1625="","",G1625-TODAY())</f>
        <v/>
      </c>
      <c r="I1625" s="8">
        <f>IF(G1625="","",
IF(G1625&lt;TODAY(),
IF(O1625&gt;0,"Violated","Completed"),
IF(H1625&lt;=7,"Expiring Soon",
"Active")))</f>
        <v/>
      </c>
      <c r="J1625" s="8">
        <f>IF(C1625="","",COUNTIFS(purchase!$C:$C,$C1625,purchase!$E:$E,$E1625,purchase!$G:$G,"&gt;="&amp;$F1625,purchase!$G:$G,"&lt;="&amp;$G1625))</f>
        <v/>
      </c>
      <c r="K1625" s="9">
        <f>IF(COUNTIFS(purchase!$C:$C,$C1625,purchase!$E:$E,$E1625,purchase!$G:$G,"&gt;="&amp;$F1625,purchase!$G:$G,"&lt;="&amp;$G1625)=0,"",_xlfn.MAXIFS(purchase!$G:$G,purchase!$C:$C,$C1625,purchase!$E:$E,$E1625,purchase!$G:$G,"&gt;="&amp;$F1625,purchase!$G:$G,"&lt;="&amp;$G1625))</f>
        <v/>
      </c>
      <c r="L1625" s="4" t="n"/>
      <c r="M1625" s="4" t="n"/>
      <c r="N1625" s="10">
        <f>IF(M1625="","",SUMIFS(purchase!$N:$N,purchase!$C:$C,$C1625,purchase!$E:$E,$E1625,purchase!$G:$G,"&gt;="&amp;$F1625,purchase!$G:$G,"&lt;="&amp;$G1625))</f>
        <v/>
      </c>
      <c r="O1625" s="10">
        <f>IF(M1625="","",M1625-N1625)</f>
        <v/>
      </c>
      <c r="P1625" s="11">
        <f>IF(M1625=0,"",N1625/M1625)</f>
        <v/>
      </c>
      <c r="Q1625" s="12">
        <f>IF(OR(G1625="",O1625=""),"",
IF(AND(G1625&lt;TODAY(),O1625&gt;0),"YES","NO"))</f>
        <v/>
      </c>
      <c r="R1625" s="13" t="n"/>
      <c r="S1625" s="14" t="n"/>
      <c r="T1625" s="15">
        <f>IF(Q1625="YES", IF(R1625="Company",L1625*(1+S1625),IF(R1625="Vendor",L1625*(1-S1625),"")),"")</f>
        <v/>
      </c>
      <c r="U1625" s="15">
        <f>IF(Q1625="YES",O1625*T1625,"")</f>
        <v/>
      </c>
      <c r="V1625" s="16" t="n"/>
      <c r="W1625" s="17">
        <f>IF(Q1625="YES",G1625+V1625,"")</f>
        <v/>
      </c>
      <c r="X1625" s="18">
        <f>IF(Q1625="YES",IF(TODAY()&gt;W1625,"OVERDUE","WITHIN TIME"),"")</f>
        <v/>
      </c>
    </row>
    <row r="1626">
      <c r="A1626" s="3" t="n">
        <v>1622</v>
      </c>
      <c r="B1626" s="4" t="n"/>
      <c r="C1626" s="4" t="n"/>
      <c r="D1626" s="5">
        <f>IF(E1626="NRFC","Natural Rubber Field Coagulam","")</f>
        <v/>
      </c>
      <c r="E1626" s="4" t="n"/>
      <c r="F1626" s="6" t="n"/>
      <c r="G1626" s="6" t="n"/>
      <c r="H1626" s="7">
        <f>IF(G1626="","",G1626-TODAY())</f>
        <v/>
      </c>
      <c r="I1626" s="8">
        <f>IF(G1626="","",
IF(G1626&lt;TODAY(),
IF(O1626&gt;0,"Violated","Completed"),
IF(H1626&lt;=7,"Expiring Soon",
"Active")))</f>
        <v/>
      </c>
      <c r="J1626" s="8">
        <f>IF(C1626="","",COUNTIFS(purchase!$C:$C,$C1626,purchase!$E:$E,$E1626,purchase!$G:$G,"&gt;="&amp;$F1626,purchase!$G:$G,"&lt;="&amp;$G1626))</f>
        <v/>
      </c>
      <c r="K1626" s="9">
        <f>IF(COUNTIFS(purchase!$C:$C,$C1626,purchase!$E:$E,$E1626,purchase!$G:$G,"&gt;="&amp;$F1626,purchase!$G:$G,"&lt;="&amp;$G1626)=0,"",_xlfn.MAXIFS(purchase!$G:$G,purchase!$C:$C,$C1626,purchase!$E:$E,$E1626,purchase!$G:$G,"&gt;="&amp;$F1626,purchase!$G:$G,"&lt;="&amp;$G1626))</f>
        <v/>
      </c>
      <c r="L1626" s="4" t="n"/>
      <c r="M1626" s="4" t="n"/>
      <c r="N1626" s="10">
        <f>IF(M1626="","",SUMIFS(purchase!$N:$N,purchase!$C:$C,$C1626,purchase!$E:$E,$E1626,purchase!$G:$G,"&gt;="&amp;$F1626,purchase!$G:$G,"&lt;="&amp;$G1626))</f>
        <v/>
      </c>
      <c r="O1626" s="10">
        <f>IF(M1626="","",M1626-N1626)</f>
        <v/>
      </c>
      <c r="P1626" s="11">
        <f>IF(M1626=0,"",N1626/M1626)</f>
        <v/>
      </c>
      <c r="Q1626" s="12">
        <f>IF(OR(G1626="",O1626=""),"",
IF(AND(G1626&lt;TODAY(),O1626&gt;0),"YES","NO"))</f>
        <v/>
      </c>
      <c r="R1626" s="13" t="n"/>
      <c r="S1626" s="14" t="n"/>
      <c r="T1626" s="15">
        <f>IF(Q1626="YES", IF(R1626="Company",L1626*(1+S1626),IF(R1626="Vendor",L1626*(1-S1626),"")),"")</f>
        <v/>
      </c>
      <c r="U1626" s="15">
        <f>IF(Q1626="YES",O1626*T1626,"")</f>
        <v/>
      </c>
      <c r="V1626" s="16" t="n"/>
      <c r="W1626" s="17">
        <f>IF(Q1626="YES",G1626+V1626,"")</f>
        <v/>
      </c>
      <c r="X1626" s="18">
        <f>IF(Q1626="YES",IF(TODAY()&gt;W1626,"OVERDUE","WITHIN TIME"),"")</f>
        <v/>
      </c>
    </row>
    <row r="1627">
      <c r="A1627" s="3" t="n">
        <v>1623</v>
      </c>
      <c r="B1627" s="4" t="n"/>
      <c r="C1627" s="4" t="n"/>
      <c r="D1627" s="5">
        <f>IF(E1627="NRFC","Natural Rubber Field Coagulam","")</f>
        <v/>
      </c>
      <c r="E1627" s="4" t="n"/>
      <c r="F1627" s="6" t="n"/>
      <c r="G1627" s="6" t="n"/>
      <c r="H1627" s="7">
        <f>IF(G1627="","",G1627-TODAY())</f>
        <v/>
      </c>
      <c r="I1627" s="8">
        <f>IF(G1627="","",
IF(G1627&lt;TODAY(),
IF(O1627&gt;0,"Violated","Completed"),
IF(H1627&lt;=7,"Expiring Soon",
"Active")))</f>
        <v/>
      </c>
      <c r="J1627" s="8">
        <f>IF(C1627="","",COUNTIFS(purchase!$C:$C,$C1627,purchase!$E:$E,$E1627,purchase!$G:$G,"&gt;="&amp;$F1627,purchase!$G:$G,"&lt;="&amp;$G1627))</f>
        <v/>
      </c>
      <c r="K1627" s="9">
        <f>IF(COUNTIFS(purchase!$C:$C,$C1627,purchase!$E:$E,$E1627,purchase!$G:$G,"&gt;="&amp;$F1627,purchase!$G:$G,"&lt;="&amp;$G1627)=0,"",_xlfn.MAXIFS(purchase!$G:$G,purchase!$C:$C,$C1627,purchase!$E:$E,$E1627,purchase!$G:$G,"&gt;="&amp;$F1627,purchase!$G:$G,"&lt;="&amp;$G1627))</f>
        <v/>
      </c>
      <c r="L1627" s="4" t="n"/>
      <c r="M1627" s="4" t="n"/>
      <c r="N1627" s="10">
        <f>IF(M1627="","",SUMIFS(purchase!$N:$N,purchase!$C:$C,$C1627,purchase!$E:$E,$E1627,purchase!$G:$G,"&gt;="&amp;$F1627,purchase!$G:$G,"&lt;="&amp;$G1627))</f>
        <v/>
      </c>
      <c r="O1627" s="10">
        <f>IF(M1627="","",M1627-N1627)</f>
        <v/>
      </c>
      <c r="P1627" s="11">
        <f>IF(M1627=0,"",N1627/M1627)</f>
        <v/>
      </c>
      <c r="Q1627" s="12">
        <f>IF(OR(G1627="",O1627=""),"",
IF(AND(G1627&lt;TODAY(),O1627&gt;0),"YES","NO"))</f>
        <v/>
      </c>
      <c r="R1627" s="13" t="n"/>
      <c r="S1627" s="14" t="n"/>
      <c r="T1627" s="15">
        <f>IF(Q1627="YES", IF(R1627="Company",L1627*(1+S1627),IF(R1627="Vendor",L1627*(1-S1627),"")),"")</f>
        <v/>
      </c>
      <c r="U1627" s="15">
        <f>IF(Q1627="YES",O1627*T1627,"")</f>
        <v/>
      </c>
      <c r="V1627" s="16" t="n"/>
      <c r="W1627" s="17">
        <f>IF(Q1627="YES",G1627+V1627,"")</f>
        <v/>
      </c>
      <c r="X1627" s="18">
        <f>IF(Q1627="YES",IF(TODAY()&gt;W1627,"OVERDUE","WITHIN TIME"),"")</f>
        <v/>
      </c>
    </row>
    <row r="1628">
      <c r="A1628" s="3" t="n">
        <v>1624</v>
      </c>
      <c r="B1628" s="4" t="n"/>
      <c r="C1628" s="4" t="n"/>
      <c r="D1628" s="5">
        <f>IF(E1628="NRFC","Natural Rubber Field Coagulam","")</f>
        <v/>
      </c>
      <c r="E1628" s="4" t="n"/>
      <c r="F1628" s="6" t="n"/>
      <c r="G1628" s="6" t="n"/>
      <c r="H1628" s="7">
        <f>IF(G1628="","",G1628-TODAY())</f>
        <v/>
      </c>
      <c r="I1628" s="8">
        <f>IF(G1628="","",
IF(G1628&lt;TODAY(),
IF(O1628&gt;0,"Violated","Completed"),
IF(H1628&lt;=7,"Expiring Soon",
"Active")))</f>
        <v/>
      </c>
      <c r="J1628" s="8">
        <f>IF(C1628="","",COUNTIFS(purchase!$C:$C,$C1628,purchase!$E:$E,$E1628,purchase!$G:$G,"&gt;="&amp;$F1628,purchase!$G:$G,"&lt;="&amp;$G1628))</f>
        <v/>
      </c>
      <c r="K1628" s="9">
        <f>IF(COUNTIFS(purchase!$C:$C,$C1628,purchase!$E:$E,$E1628,purchase!$G:$G,"&gt;="&amp;$F1628,purchase!$G:$G,"&lt;="&amp;$G1628)=0,"",_xlfn.MAXIFS(purchase!$G:$G,purchase!$C:$C,$C1628,purchase!$E:$E,$E1628,purchase!$G:$G,"&gt;="&amp;$F1628,purchase!$G:$G,"&lt;="&amp;$G1628))</f>
        <v/>
      </c>
      <c r="L1628" s="4" t="n"/>
      <c r="M1628" s="4" t="n"/>
      <c r="N1628" s="10">
        <f>IF(M1628="","",SUMIFS(purchase!$N:$N,purchase!$C:$C,$C1628,purchase!$E:$E,$E1628,purchase!$G:$G,"&gt;="&amp;$F1628,purchase!$G:$G,"&lt;="&amp;$G1628))</f>
        <v/>
      </c>
      <c r="O1628" s="10">
        <f>IF(M1628="","",M1628-N1628)</f>
        <v/>
      </c>
      <c r="P1628" s="11">
        <f>IF(M1628=0,"",N1628/M1628)</f>
        <v/>
      </c>
      <c r="Q1628" s="12">
        <f>IF(OR(G1628="",O1628=""),"",
IF(AND(G1628&lt;TODAY(),O1628&gt;0),"YES","NO"))</f>
        <v/>
      </c>
      <c r="R1628" s="13" t="n"/>
      <c r="S1628" s="14" t="n"/>
      <c r="T1628" s="15">
        <f>IF(Q1628="YES", IF(R1628="Company",L1628*(1+S1628),IF(R1628="Vendor",L1628*(1-S1628),"")),"")</f>
        <v/>
      </c>
      <c r="U1628" s="15">
        <f>IF(Q1628="YES",O1628*T1628,"")</f>
        <v/>
      </c>
      <c r="V1628" s="16" t="n"/>
      <c r="W1628" s="17">
        <f>IF(Q1628="YES",G1628+V1628,"")</f>
        <v/>
      </c>
      <c r="X1628" s="18">
        <f>IF(Q1628="YES",IF(TODAY()&gt;W1628,"OVERDUE","WITHIN TIME"),"")</f>
        <v/>
      </c>
    </row>
    <row r="1629">
      <c r="A1629" s="3" t="n">
        <v>1625</v>
      </c>
      <c r="B1629" s="4" t="n"/>
      <c r="C1629" s="4" t="n"/>
      <c r="D1629" s="5">
        <f>IF(E1629="NRFC","Natural Rubber Field Coagulam","")</f>
        <v/>
      </c>
      <c r="E1629" s="4" t="n"/>
      <c r="F1629" s="6" t="n"/>
      <c r="G1629" s="6" t="n"/>
      <c r="H1629" s="7">
        <f>IF(G1629="","",G1629-TODAY())</f>
        <v/>
      </c>
      <c r="I1629" s="8">
        <f>IF(G1629="","",
IF(G1629&lt;TODAY(),
IF(O1629&gt;0,"Violated","Completed"),
IF(H1629&lt;=7,"Expiring Soon",
"Active")))</f>
        <v/>
      </c>
      <c r="J1629" s="8">
        <f>IF(C1629="","",COUNTIFS(purchase!$C:$C,$C1629,purchase!$E:$E,$E1629,purchase!$G:$G,"&gt;="&amp;$F1629,purchase!$G:$G,"&lt;="&amp;$G1629))</f>
        <v/>
      </c>
      <c r="K1629" s="9">
        <f>IF(COUNTIFS(purchase!$C:$C,$C1629,purchase!$E:$E,$E1629,purchase!$G:$G,"&gt;="&amp;$F1629,purchase!$G:$G,"&lt;="&amp;$G1629)=0,"",_xlfn.MAXIFS(purchase!$G:$G,purchase!$C:$C,$C1629,purchase!$E:$E,$E1629,purchase!$G:$G,"&gt;="&amp;$F1629,purchase!$G:$G,"&lt;="&amp;$G1629))</f>
        <v/>
      </c>
      <c r="L1629" s="4" t="n"/>
      <c r="M1629" s="4" t="n"/>
      <c r="N1629" s="10">
        <f>IF(M1629="","",SUMIFS(purchase!$N:$N,purchase!$C:$C,$C1629,purchase!$E:$E,$E1629,purchase!$G:$G,"&gt;="&amp;$F1629,purchase!$G:$G,"&lt;="&amp;$G1629))</f>
        <v/>
      </c>
      <c r="O1629" s="10">
        <f>IF(M1629="","",M1629-N1629)</f>
        <v/>
      </c>
      <c r="P1629" s="11">
        <f>IF(M1629=0,"",N1629/M1629)</f>
        <v/>
      </c>
      <c r="Q1629" s="12">
        <f>IF(OR(G1629="",O1629=""),"",
IF(AND(G1629&lt;TODAY(),O1629&gt;0),"YES","NO"))</f>
        <v/>
      </c>
      <c r="R1629" s="13" t="n"/>
      <c r="S1629" s="14" t="n"/>
      <c r="T1629" s="15">
        <f>IF(Q1629="YES", IF(R1629="Company",L1629*(1+S1629),IF(R1629="Vendor",L1629*(1-S1629),"")),"")</f>
        <v/>
      </c>
      <c r="U1629" s="15">
        <f>IF(Q1629="YES",O1629*T1629,"")</f>
        <v/>
      </c>
      <c r="V1629" s="16" t="n"/>
      <c r="W1629" s="17">
        <f>IF(Q1629="YES",G1629+V1629,"")</f>
        <v/>
      </c>
      <c r="X1629" s="18">
        <f>IF(Q1629="YES",IF(TODAY()&gt;W1629,"OVERDUE","WITHIN TIME"),"")</f>
        <v/>
      </c>
    </row>
    <row r="1630">
      <c r="A1630" s="3" t="n">
        <v>1626</v>
      </c>
      <c r="B1630" s="4" t="n"/>
      <c r="C1630" s="4" t="n"/>
      <c r="D1630" s="5">
        <f>IF(E1630="NRFC","Natural Rubber Field Coagulam","")</f>
        <v/>
      </c>
      <c r="E1630" s="4" t="n"/>
      <c r="F1630" s="6" t="n"/>
      <c r="G1630" s="6" t="n"/>
      <c r="H1630" s="7">
        <f>IF(G1630="","",G1630-TODAY())</f>
        <v/>
      </c>
      <c r="I1630" s="8">
        <f>IF(G1630="","",
IF(G1630&lt;TODAY(),
IF(O1630&gt;0,"Violated","Completed"),
IF(H1630&lt;=7,"Expiring Soon",
"Active")))</f>
        <v/>
      </c>
      <c r="J1630" s="8">
        <f>IF(C1630="","",COUNTIFS(purchase!$C:$C,$C1630,purchase!$E:$E,$E1630,purchase!$G:$G,"&gt;="&amp;$F1630,purchase!$G:$G,"&lt;="&amp;$G1630))</f>
        <v/>
      </c>
      <c r="K1630" s="9">
        <f>IF(COUNTIFS(purchase!$C:$C,$C1630,purchase!$E:$E,$E1630,purchase!$G:$G,"&gt;="&amp;$F1630,purchase!$G:$G,"&lt;="&amp;$G1630)=0,"",_xlfn.MAXIFS(purchase!$G:$G,purchase!$C:$C,$C1630,purchase!$E:$E,$E1630,purchase!$G:$G,"&gt;="&amp;$F1630,purchase!$G:$G,"&lt;="&amp;$G1630))</f>
        <v/>
      </c>
      <c r="L1630" s="4" t="n"/>
      <c r="M1630" s="4" t="n"/>
      <c r="N1630" s="10">
        <f>IF(M1630="","",SUMIFS(purchase!$N:$N,purchase!$C:$C,$C1630,purchase!$E:$E,$E1630,purchase!$G:$G,"&gt;="&amp;$F1630,purchase!$G:$G,"&lt;="&amp;$G1630))</f>
        <v/>
      </c>
      <c r="O1630" s="10">
        <f>IF(M1630="","",M1630-N1630)</f>
        <v/>
      </c>
      <c r="P1630" s="11">
        <f>IF(M1630=0,"",N1630/M1630)</f>
        <v/>
      </c>
      <c r="Q1630" s="12">
        <f>IF(OR(G1630="",O1630=""),"",
IF(AND(G1630&lt;TODAY(),O1630&gt;0),"YES","NO"))</f>
        <v/>
      </c>
      <c r="R1630" s="13" t="n"/>
      <c r="S1630" s="14" t="n"/>
      <c r="T1630" s="15">
        <f>IF(Q1630="YES", IF(R1630="Company",L1630*(1+S1630),IF(R1630="Vendor",L1630*(1-S1630),"")),"")</f>
        <v/>
      </c>
      <c r="U1630" s="15">
        <f>IF(Q1630="YES",O1630*T1630,"")</f>
        <v/>
      </c>
      <c r="V1630" s="16" t="n"/>
      <c r="W1630" s="17">
        <f>IF(Q1630="YES",G1630+V1630,"")</f>
        <v/>
      </c>
      <c r="X1630" s="18">
        <f>IF(Q1630="YES",IF(TODAY()&gt;W1630,"OVERDUE","WITHIN TIME"),"")</f>
        <v/>
      </c>
    </row>
    <row r="1631">
      <c r="A1631" s="3" t="n">
        <v>1627</v>
      </c>
      <c r="B1631" s="4" t="n"/>
      <c r="C1631" s="4" t="n"/>
      <c r="D1631" s="5">
        <f>IF(E1631="NRFC","Natural Rubber Field Coagulam","")</f>
        <v/>
      </c>
      <c r="E1631" s="4" t="n"/>
      <c r="F1631" s="6" t="n"/>
      <c r="G1631" s="6" t="n"/>
      <c r="H1631" s="7">
        <f>IF(G1631="","",G1631-TODAY())</f>
        <v/>
      </c>
      <c r="I1631" s="8">
        <f>IF(G1631="","",
IF(G1631&lt;TODAY(),
IF(O1631&gt;0,"Violated","Completed"),
IF(H1631&lt;=7,"Expiring Soon",
"Active")))</f>
        <v/>
      </c>
      <c r="J1631" s="8">
        <f>IF(C1631="","",COUNTIFS(purchase!$C:$C,$C1631,purchase!$E:$E,$E1631,purchase!$G:$G,"&gt;="&amp;$F1631,purchase!$G:$G,"&lt;="&amp;$G1631))</f>
        <v/>
      </c>
      <c r="K1631" s="9">
        <f>IF(COUNTIFS(purchase!$C:$C,$C1631,purchase!$E:$E,$E1631,purchase!$G:$G,"&gt;="&amp;$F1631,purchase!$G:$G,"&lt;="&amp;$G1631)=0,"",_xlfn.MAXIFS(purchase!$G:$G,purchase!$C:$C,$C1631,purchase!$E:$E,$E1631,purchase!$G:$G,"&gt;="&amp;$F1631,purchase!$G:$G,"&lt;="&amp;$G1631))</f>
        <v/>
      </c>
      <c r="L1631" s="4" t="n"/>
      <c r="M1631" s="4" t="n"/>
      <c r="N1631" s="10">
        <f>IF(M1631="","",SUMIFS(purchase!$N:$N,purchase!$C:$C,$C1631,purchase!$E:$E,$E1631,purchase!$G:$G,"&gt;="&amp;$F1631,purchase!$G:$G,"&lt;="&amp;$G1631))</f>
        <v/>
      </c>
      <c r="O1631" s="10">
        <f>IF(M1631="","",M1631-N1631)</f>
        <v/>
      </c>
      <c r="P1631" s="11">
        <f>IF(M1631=0,"",N1631/M1631)</f>
        <v/>
      </c>
      <c r="Q1631" s="12">
        <f>IF(OR(G1631="",O1631=""),"",
IF(AND(G1631&lt;TODAY(),O1631&gt;0),"YES","NO"))</f>
        <v/>
      </c>
      <c r="R1631" s="13" t="n"/>
      <c r="S1631" s="14" t="n"/>
      <c r="T1631" s="15">
        <f>IF(Q1631="YES", IF(R1631="Company",L1631*(1+S1631),IF(R1631="Vendor",L1631*(1-S1631),"")),"")</f>
        <v/>
      </c>
      <c r="U1631" s="15">
        <f>IF(Q1631="YES",O1631*T1631,"")</f>
        <v/>
      </c>
      <c r="V1631" s="16" t="n"/>
      <c r="W1631" s="17">
        <f>IF(Q1631="YES",G1631+V1631,"")</f>
        <v/>
      </c>
      <c r="X1631" s="18">
        <f>IF(Q1631="YES",IF(TODAY()&gt;W1631,"OVERDUE","WITHIN TIME"),"")</f>
        <v/>
      </c>
    </row>
    <row r="1632">
      <c r="A1632" s="3" t="n">
        <v>1628</v>
      </c>
      <c r="B1632" s="4" t="n"/>
      <c r="C1632" s="4" t="n"/>
      <c r="D1632" s="5">
        <f>IF(E1632="NRFC","Natural Rubber Field Coagulam","")</f>
        <v/>
      </c>
      <c r="E1632" s="4" t="n"/>
      <c r="F1632" s="6" t="n"/>
      <c r="G1632" s="6" t="n"/>
      <c r="H1632" s="7">
        <f>IF(G1632="","",G1632-TODAY())</f>
        <v/>
      </c>
      <c r="I1632" s="8">
        <f>IF(G1632="","",
IF(G1632&lt;TODAY(),
IF(O1632&gt;0,"Violated","Completed"),
IF(H1632&lt;=7,"Expiring Soon",
"Active")))</f>
        <v/>
      </c>
      <c r="J1632" s="8">
        <f>IF(C1632="","",COUNTIFS(purchase!$C:$C,$C1632,purchase!$E:$E,$E1632,purchase!$G:$G,"&gt;="&amp;$F1632,purchase!$G:$G,"&lt;="&amp;$G1632))</f>
        <v/>
      </c>
      <c r="K1632" s="9">
        <f>IF(COUNTIFS(purchase!$C:$C,$C1632,purchase!$E:$E,$E1632,purchase!$G:$G,"&gt;="&amp;$F1632,purchase!$G:$G,"&lt;="&amp;$G1632)=0,"",_xlfn.MAXIFS(purchase!$G:$G,purchase!$C:$C,$C1632,purchase!$E:$E,$E1632,purchase!$G:$G,"&gt;="&amp;$F1632,purchase!$G:$G,"&lt;="&amp;$G1632))</f>
        <v/>
      </c>
      <c r="L1632" s="4" t="n"/>
      <c r="M1632" s="4" t="n"/>
      <c r="N1632" s="10">
        <f>IF(M1632="","",SUMIFS(purchase!$N:$N,purchase!$C:$C,$C1632,purchase!$E:$E,$E1632,purchase!$G:$G,"&gt;="&amp;$F1632,purchase!$G:$G,"&lt;="&amp;$G1632))</f>
        <v/>
      </c>
      <c r="O1632" s="10">
        <f>IF(M1632="","",M1632-N1632)</f>
        <v/>
      </c>
      <c r="P1632" s="11">
        <f>IF(M1632=0,"",N1632/M1632)</f>
        <v/>
      </c>
      <c r="Q1632" s="12">
        <f>IF(OR(G1632="",O1632=""),"",
IF(AND(G1632&lt;TODAY(),O1632&gt;0),"YES","NO"))</f>
        <v/>
      </c>
      <c r="R1632" s="13" t="n"/>
      <c r="S1632" s="14" t="n"/>
      <c r="T1632" s="15">
        <f>IF(Q1632="YES", IF(R1632="Company",L1632*(1+S1632),IF(R1632="Vendor",L1632*(1-S1632),"")),"")</f>
        <v/>
      </c>
      <c r="U1632" s="15">
        <f>IF(Q1632="YES",O1632*T1632,"")</f>
        <v/>
      </c>
      <c r="V1632" s="16" t="n"/>
      <c r="W1632" s="17">
        <f>IF(Q1632="YES",G1632+V1632,"")</f>
        <v/>
      </c>
      <c r="X1632" s="18">
        <f>IF(Q1632="YES",IF(TODAY()&gt;W1632,"OVERDUE","WITHIN TIME"),"")</f>
        <v/>
      </c>
    </row>
    <row r="1633">
      <c r="A1633" s="3" t="n">
        <v>1629</v>
      </c>
      <c r="B1633" s="4" t="n"/>
      <c r="C1633" s="4" t="n"/>
      <c r="D1633" s="5">
        <f>IF(E1633="NRFC","Natural Rubber Field Coagulam","")</f>
        <v/>
      </c>
      <c r="E1633" s="4" t="n"/>
      <c r="F1633" s="6" t="n"/>
      <c r="G1633" s="6" t="n"/>
      <c r="H1633" s="7">
        <f>IF(G1633="","",G1633-TODAY())</f>
        <v/>
      </c>
      <c r="I1633" s="8">
        <f>IF(G1633="","",
IF(G1633&lt;TODAY(),
IF(O1633&gt;0,"Violated","Completed"),
IF(H1633&lt;=7,"Expiring Soon",
"Active")))</f>
        <v/>
      </c>
      <c r="J1633" s="8">
        <f>IF(C1633="","",COUNTIFS(purchase!$C:$C,$C1633,purchase!$E:$E,$E1633,purchase!$G:$G,"&gt;="&amp;$F1633,purchase!$G:$G,"&lt;="&amp;$G1633))</f>
        <v/>
      </c>
      <c r="K1633" s="9">
        <f>IF(COUNTIFS(purchase!$C:$C,$C1633,purchase!$E:$E,$E1633,purchase!$G:$G,"&gt;="&amp;$F1633,purchase!$G:$G,"&lt;="&amp;$G1633)=0,"",_xlfn.MAXIFS(purchase!$G:$G,purchase!$C:$C,$C1633,purchase!$E:$E,$E1633,purchase!$G:$G,"&gt;="&amp;$F1633,purchase!$G:$G,"&lt;="&amp;$G1633))</f>
        <v/>
      </c>
      <c r="L1633" s="4" t="n"/>
      <c r="M1633" s="4" t="n"/>
      <c r="N1633" s="10">
        <f>IF(M1633="","",SUMIFS(purchase!$N:$N,purchase!$C:$C,$C1633,purchase!$E:$E,$E1633,purchase!$G:$G,"&gt;="&amp;$F1633,purchase!$G:$G,"&lt;="&amp;$G1633))</f>
        <v/>
      </c>
      <c r="O1633" s="10">
        <f>IF(M1633="","",M1633-N1633)</f>
        <v/>
      </c>
      <c r="P1633" s="11">
        <f>IF(M1633=0,"",N1633/M1633)</f>
        <v/>
      </c>
      <c r="Q1633" s="12">
        <f>IF(OR(G1633="",O1633=""),"",
IF(AND(G1633&lt;TODAY(),O1633&gt;0),"YES","NO"))</f>
        <v/>
      </c>
      <c r="R1633" s="13" t="n"/>
      <c r="S1633" s="14" t="n"/>
      <c r="T1633" s="15">
        <f>IF(Q1633="YES", IF(R1633="Company",L1633*(1+S1633),IF(R1633="Vendor",L1633*(1-S1633),"")),"")</f>
        <v/>
      </c>
      <c r="U1633" s="15">
        <f>IF(Q1633="YES",O1633*T1633,"")</f>
        <v/>
      </c>
      <c r="V1633" s="16" t="n"/>
      <c r="W1633" s="17">
        <f>IF(Q1633="YES",G1633+V1633,"")</f>
        <v/>
      </c>
      <c r="X1633" s="18">
        <f>IF(Q1633="YES",IF(TODAY()&gt;W1633,"OVERDUE","WITHIN TIME"),"")</f>
        <v/>
      </c>
    </row>
    <row r="1634">
      <c r="A1634" s="3" t="n">
        <v>1630</v>
      </c>
      <c r="B1634" s="4" t="n"/>
      <c r="C1634" s="4" t="n"/>
      <c r="D1634" s="5">
        <f>IF(E1634="NRFC","Natural Rubber Field Coagulam","")</f>
        <v/>
      </c>
      <c r="E1634" s="4" t="n"/>
      <c r="F1634" s="6" t="n"/>
      <c r="G1634" s="6" t="n"/>
      <c r="H1634" s="7">
        <f>IF(G1634="","",G1634-TODAY())</f>
        <v/>
      </c>
      <c r="I1634" s="8">
        <f>IF(G1634="","",
IF(G1634&lt;TODAY(),
IF(O1634&gt;0,"Violated","Completed"),
IF(H1634&lt;=7,"Expiring Soon",
"Active")))</f>
        <v/>
      </c>
      <c r="J1634" s="8">
        <f>IF(C1634="","",COUNTIFS(purchase!$C:$C,$C1634,purchase!$E:$E,$E1634,purchase!$G:$G,"&gt;="&amp;$F1634,purchase!$G:$G,"&lt;="&amp;$G1634))</f>
        <v/>
      </c>
      <c r="K1634" s="9">
        <f>IF(COUNTIFS(purchase!$C:$C,$C1634,purchase!$E:$E,$E1634,purchase!$G:$G,"&gt;="&amp;$F1634,purchase!$G:$G,"&lt;="&amp;$G1634)=0,"",_xlfn.MAXIFS(purchase!$G:$G,purchase!$C:$C,$C1634,purchase!$E:$E,$E1634,purchase!$G:$G,"&gt;="&amp;$F1634,purchase!$G:$G,"&lt;="&amp;$G1634))</f>
        <v/>
      </c>
      <c r="L1634" s="4" t="n"/>
      <c r="M1634" s="4" t="n"/>
      <c r="N1634" s="10">
        <f>IF(M1634="","",SUMIFS(purchase!$N:$N,purchase!$C:$C,$C1634,purchase!$E:$E,$E1634,purchase!$G:$G,"&gt;="&amp;$F1634,purchase!$G:$G,"&lt;="&amp;$G1634))</f>
        <v/>
      </c>
      <c r="O1634" s="10">
        <f>IF(M1634="","",M1634-N1634)</f>
        <v/>
      </c>
      <c r="P1634" s="11">
        <f>IF(M1634=0,"",N1634/M1634)</f>
        <v/>
      </c>
      <c r="Q1634" s="12">
        <f>IF(OR(G1634="",O1634=""),"",
IF(AND(G1634&lt;TODAY(),O1634&gt;0),"YES","NO"))</f>
        <v/>
      </c>
      <c r="R1634" s="13" t="n"/>
      <c r="S1634" s="14" t="n"/>
      <c r="T1634" s="15">
        <f>IF(Q1634="YES", IF(R1634="Company",L1634*(1+S1634),IF(R1634="Vendor",L1634*(1-S1634),"")),"")</f>
        <v/>
      </c>
      <c r="U1634" s="15">
        <f>IF(Q1634="YES",O1634*T1634,"")</f>
        <v/>
      </c>
      <c r="V1634" s="16" t="n"/>
      <c r="W1634" s="17">
        <f>IF(Q1634="YES",G1634+V1634,"")</f>
        <v/>
      </c>
      <c r="X1634" s="18">
        <f>IF(Q1634="YES",IF(TODAY()&gt;W1634,"OVERDUE","WITHIN TIME"),"")</f>
        <v/>
      </c>
    </row>
    <row r="1635">
      <c r="A1635" s="3" t="n">
        <v>1631</v>
      </c>
      <c r="B1635" s="4" t="n"/>
      <c r="C1635" s="4" t="n"/>
      <c r="D1635" s="5">
        <f>IF(E1635="NRFC","Natural Rubber Field Coagulam","")</f>
        <v/>
      </c>
      <c r="E1635" s="4" t="n"/>
      <c r="F1635" s="6" t="n"/>
      <c r="G1635" s="6" t="n"/>
      <c r="H1635" s="7">
        <f>IF(G1635="","",G1635-TODAY())</f>
        <v/>
      </c>
      <c r="I1635" s="8">
        <f>IF(G1635="","",
IF(G1635&lt;TODAY(),
IF(O1635&gt;0,"Violated","Completed"),
IF(H1635&lt;=7,"Expiring Soon",
"Active")))</f>
        <v/>
      </c>
      <c r="J1635" s="8">
        <f>IF(C1635="","",COUNTIFS(purchase!$C:$C,$C1635,purchase!$E:$E,$E1635,purchase!$G:$G,"&gt;="&amp;$F1635,purchase!$G:$G,"&lt;="&amp;$G1635))</f>
        <v/>
      </c>
      <c r="K1635" s="9">
        <f>IF(COUNTIFS(purchase!$C:$C,$C1635,purchase!$E:$E,$E1635,purchase!$G:$G,"&gt;="&amp;$F1635,purchase!$G:$G,"&lt;="&amp;$G1635)=0,"",_xlfn.MAXIFS(purchase!$G:$G,purchase!$C:$C,$C1635,purchase!$E:$E,$E1635,purchase!$G:$G,"&gt;="&amp;$F1635,purchase!$G:$G,"&lt;="&amp;$G1635))</f>
        <v/>
      </c>
      <c r="L1635" s="4" t="n"/>
      <c r="M1635" s="4" t="n"/>
      <c r="N1635" s="10">
        <f>IF(M1635="","",SUMIFS(purchase!$N:$N,purchase!$C:$C,$C1635,purchase!$E:$E,$E1635,purchase!$G:$G,"&gt;="&amp;$F1635,purchase!$G:$G,"&lt;="&amp;$G1635))</f>
        <v/>
      </c>
      <c r="O1635" s="10">
        <f>IF(M1635="","",M1635-N1635)</f>
        <v/>
      </c>
      <c r="P1635" s="11">
        <f>IF(M1635=0,"",N1635/M1635)</f>
        <v/>
      </c>
      <c r="Q1635" s="12">
        <f>IF(OR(G1635="",O1635=""),"",
IF(AND(G1635&lt;TODAY(),O1635&gt;0),"YES","NO"))</f>
        <v/>
      </c>
      <c r="R1635" s="13" t="n"/>
      <c r="S1635" s="14" t="n"/>
      <c r="T1635" s="15">
        <f>IF(Q1635="YES", IF(R1635="Company",L1635*(1+S1635),IF(R1635="Vendor",L1635*(1-S1635),"")),"")</f>
        <v/>
      </c>
      <c r="U1635" s="15">
        <f>IF(Q1635="YES",O1635*T1635,"")</f>
        <v/>
      </c>
      <c r="V1635" s="16" t="n"/>
      <c r="W1635" s="17">
        <f>IF(Q1635="YES",G1635+V1635,"")</f>
        <v/>
      </c>
      <c r="X1635" s="18">
        <f>IF(Q1635="YES",IF(TODAY()&gt;W1635,"OVERDUE","WITHIN TIME"),"")</f>
        <v/>
      </c>
    </row>
    <row r="1636">
      <c r="A1636" s="3" t="n">
        <v>1632</v>
      </c>
      <c r="B1636" s="4" t="n"/>
      <c r="C1636" s="4" t="n"/>
      <c r="D1636" s="5">
        <f>IF(E1636="NRFC","Natural Rubber Field Coagulam","")</f>
        <v/>
      </c>
      <c r="E1636" s="4" t="n"/>
      <c r="F1636" s="6" t="n"/>
      <c r="G1636" s="6" t="n"/>
      <c r="H1636" s="7">
        <f>IF(G1636="","",G1636-TODAY())</f>
        <v/>
      </c>
      <c r="I1636" s="8">
        <f>IF(G1636="","",
IF(G1636&lt;TODAY(),
IF(O1636&gt;0,"Violated","Completed"),
IF(H1636&lt;=7,"Expiring Soon",
"Active")))</f>
        <v/>
      </c>
      <c r="J1636" s="8">
        <f>IF(C1636="","",COUNTIFS(purchase!$C:$C,$C1636,purchase!$E:$E,$E1636,purchase!$G:$G,"&gt;="&amp;$F1636,purchase!$G:$G,"&lt;="&amp;$G1636))</f>
        <v/>
      </c>
      <c r="K1636" s="9">
        <f>IF(COUNTIFS(purchase!$C:$C,$C1636,purchase!$E:$E,$E1636,purchase!$G:$G,"&gt;="&amp;$F1636,purchase!$G:$G,"&lt;="&amp;$G1636)=0,"",_xlfn.MAXIFS(purchase!$G:$G,purchase!$C:$C,$C1636,purchase!$E:$E,$E1636,purchase!$G:$G,"&gt;="&amp;$F1636,purchase!$G:$G,"&lt;="&amp;$G1636))</f>
        <v/>
      </c>
      <c r="L1636" s="4" t="n"/>
      <c r="M1636" s="4" t="n"/>
      <c r="N1636" s="10">
        <f>IF(M1636="","",SUMIFS(purchase!$N:$N,purchase!$C:$C,$C1636,purchase!$E:$E,$E1636,purchase!$G:$G,"&gt;="&amp;$F1636,purchase!$G:$G,"&lt;="&amp;$G1636))</f>
        <v/>
      </c>
      <c r="O1636" s="10">
        <f>IF(M1636="","",M1636-N1636)</f>
        <v/>
      </c>
      <c r="P1636" s="11">
        <f>IF(M1636=0,"",N1636/M1636)</f>
        <v/>
      </c>
      <c r="Q1636" s="12">
        <f>IF(OR(G1636="",O1636=""),"",
IF(AND(G1636&lt;TODAY(),O1636&gt;0),"YES","NO"))</f>
        <v/>
      </c>
      <c r="R1636" s="13" t="n"/>
      <c r="S1636" s="14" t="n"/>
      <c r="T1636" s="15">
        <f>IF(Q1636="YES", IF(R1636="Company",L1636*(1+S1636),IF(R1636="Vendor",L1636*(1-S1636),"")),"")</f>
        <v/>
      </c>
      <c r="U1636" s="15">
        <f>IF(Q1636="YES",O1636*T1636,"")</f>
        <v/>
      </c>
      <c r="V1636" s="16" t="n"/>
      <c r="W1636" s="17">
        <f>IF(Q1636="YES",G1636+V1636,"")</f>
        <v/>
      </c>
      <c r="X1636" s="18">
        <f>IF(Q1636="YES",IF(TODAY()&gt;W1636,"OVERDUE","WITHIN TIME"),"")</f>
        <v/>
      </c>
    </row>
    <row r="1637">
      <c r="A1637" s="3" t="n">
        <v>1633</v>
      </c>
      <c r="B1637" s="4" t="n"/>
      <c r="C1637" s="4" t="n"/>
      <c r="D1637" s="5">
        <f>IF(E1637="NRFC","Natural Rubber Field Coagulam","")</f>
        <v/>
      </c>
      <c r="E1637" s="4" t="n"/>
      <c r="F1637" s="6" t="n"/>
      <c r="G1637" s="6" t="n"/>
      <c r="H1637" s="7">
        <f>IF(G1637="","",G1637-TODAY())</f>
        <v/>
      </c>
      <c r="I1637" s="8">
        <f>IF(G1637="","",
IF(G1637&lt;TODAY(),
IF(O1637&gt;0,"Violated","Completed"),
IF(H1637&lt;=7,"Expiring Soon",
"Active")))</f>
        <v/>
      </c>
      <c r="J1637" s="8">
        <f>IF(C1637="","",COUNTIFS(purchase!$C:$C,$C1637,purchase!$E:$E,$E1637,purchase!$G:$G,"&gt;="&amp;$F1637,purchase!$G:$G,"&lt;="&amp;$G1637))</f>
        <v/>
      </c>
      <c r="K1637" s="9">
        <f>IF(COUNTIFS(purchase!$C:$C,$C1637,purchase!$E:$E,$E1637,purchase!$G:$G,"&gt;="&amp;$F1637,purchase!$G:$G,"&lt;="&amp;$G1637)=0,"",_xlfn.MAXIFS(purchase!$G:$G,purchase!$C:$C,$C1637,purchase!$E:$E,$E1637,purchase!$G:$G,"&gt;="&amp;$F1637,purchase!$G:$G,"&lt;="&amp;$G1637))</f>
        <v/>
      </c>
      <c r="L1637" s="4" t="n"/>
      <c r="M1637" s="4" t="n"/>
      <c r="N1637" s="10">
        <f>IF(M1637="","",SUMIFS(purchase!$N:$N,purchase!$C:$C,$C1637,purchase!$E:$E,$E1637,purchase!$G:$G,"&gt;="&amp;$F1637,purchase!$G:$G,"&lt;="&amp;$G1637))</f>
        <v/>
      </c>
      <c r="O1637" s="10">
        <f>IF(M1637="","",M1637-N1637)</f>
        <v/>
      </c>
      <c r="P1637" s="11">
        <f>IF(M1637=0,"",N1637/M1637)</f>
        <v/>
      </c>
      <c r="Q1637" s="12">
        <f>IF(OR(G1637="",O1637=""),"",
IF(AND(G1637&lt;TODAY(),O1637&gt;0),"YES","NO"))</f>
        <v/>
      </c>
      <c r="R1637" s="13" t="n"/>
      <c r="S1637" s="14" t="n"/>
      <c r="T1637" s="15">
        <f>IF(Q1637="YES", IF(R1637="Company",L1637*(1+S1637),IF(R1637="Vendor",L1637*(1-S1637),"")),"")</f>
        <v/>
      </c>
      <c r="U1637" s="15">
        <f>IF(Q1637="YES",O1637*T1637,"")</f>
        <v/>
      </c>
      <c r="V1637" s="16" t="n"/>
      <c r="W1637" s="17">
        <f>IF(Q1637="YES",G1637+V1637,"")</f>
        <v/>
      </c>
      <c r="X1637" s="18">
        <f>IF(Q1637="YES",IF(TODAY()&gt;W1637,"OVERDUE","WITHIN TIME"),"")</f>
        <v/>
      </c>
    </row>
    <row r="1638">
      <c r="A1638" s="3" t="n">
        <v>1634</v>
      </c>
      <c r="B1638" s="4" t="n"/>
      <c r="C1638" s="4" t="n"/>
      <c r="D1638" s="5">
        <f>IF(E1638="NRFC","Natural Rubber Field Coagulam","")</f>
        <v/>
      </c>
      <c r="E1638" s="4" t="n"/>
      <c r="F1638" s="6" t="n"/>
      <c r="G1638" s="6" t="n"/>
      <c r="H1638" s="7">
        <f>IF(G1638="","",G1638-TODAY())</f>
        <v/>
      </c>
      <c r="I1638" s="8">
        <f>IF(G1638="","",
IF(G1638&lt;TODAY(),
IF(O1638&gt;0,"Violated","Completed"),
IF(H1638&lt;=7,"Expiring Soon",
"Active")))</f>
        <v/>
      </c>
      <c r="J1638" s="8">
        <f>IF(C1638="","",COUNTIFS(purchase!$C:$C,$C1638,purchase!$E:$E,$E1638,purchase!$G:$G,"&gt;="&amp;$F1638,purchase!$G:$G,"&lt;="&amp;$G1638))</f>
        <v/>
      </c>
      <c r="K1638" s="9">
        <f>IF(COUNTIFS(purchase!$C:$C,$C1638,purchase!$E:$E,$E1638,purchase!$G:$G,"&gt;="&amp;$F1638,purchase!$G:$G,"&lt;="&amp;$G1638)=0,"",_xlfn.MAXIFS(purchase!$G:$G,purchase!$C:$C,$C1638,purchase!$E:$E,$E1638,purchase!$G:$G,"&gt;="&amp;$F1638,purchase!$G:$G,"&lt;="&amp;$G1638))</f>
        <v/>
      </c>
      <c r="L1638" s="4" t="n"/>
      <c r="M1638" s="4" t="n"/>
      <c r="N1638" s="10">
        <f>IF(M1638="","",SUMIFS(purchase!$N:$N,purchase!$C:$C,$C1638,purchase!$E:$E,$E1638,purchase!$G:$G,"&gt;="&amp;$F1638,purchase!$G:$G,"&lt;="&amp;$G1638))</f>
        <v/>
      </c>
      <c r="O1638" s="10">
        <f>IF(M1638="","",M1638-N1638)</f>
        <v/>
      </c>
      <c r="P1638" s="11">
        <f>IF(M1638=0,"",N1638/M1638)</f>
        <v/>
      </c>
      <c r="Q1638" s="12">
        <f>IF(OR(G1638="",O1638=""),"",
IF(AND(G1638&lt;TODAY(),O1638&gt;0),"YES","NO"))</f>
        <v/>
      </c>
      <c r="R1638" s="13" t="n"/>
      <c r="S1638" s="14" t="n"/>
      <c r="T1638" s="15">
        <f>IF(Q1638="YES", IF(R1638="Company",L1638*(1+S1638),IF(R1638="Vendor",L1638*(1-S1638),"")),"")</f>
        <v/>
      </c>
      <c r="U1638" s="15">
        <f>IF(Q1638="YES",O1638*T1638,"")</f>
        <v/>
      </c>
      <c r="V1638" s="16" t="n"/>
      <c r="W1638" s="17">
        <f>IF(Q1638="YES",G1638+V1638,"")</f>
        <v/>
      </c>
      <c r="X1638" s="18">
        <f>IF(Q1638="YES",IF(TODAY()&gt;W1638,"OVERDUE","WITHIN TIME"),"")</f>
        <v/>
      </c>
    </row>
    <row r="1639">
      <c r="A1639" s="3" t="n">
        <v>1635</v>
      </c>
      <c r="B1639" s="4" t="n"/>
      <c r="C1639" s="4" t="n"/>
      <c r="D1639" s="5">
        <f>IF(E1639="NRFC","Natural Rubber Field Coagulam","")</f>
        <v/>
      </c>
      <c r="E1639" s="4" t="n"/>
      <c r="F1639" s="6" t="n"/>
      <c r="G1639" s="6" t="n"/>
      <c r="H1639" s="7">
        <f>IF(G1639="","",G1639-TODAY())</f>
        <v/>
      </c>
      <c r="I1639" s="8">
        <f>IF(G1639="","",
IF(G1639&lt;TODAY(),
IF(O1639&gt;0,"Violated","Completed"),
IF(H1639&lt;=7,"Expiring Soon",
"Active")))</f>
        <v/>
      </c>
      <c r="J1639" s="8">
        <f>IF(C1639="","",COUNTIFS(purchase!$C:$C,$C1639,purchase!$E:$E,$E1639,purchase!$G:$G,"&gt;="&amp;$F1639,purchase!$G:$G,"&lt;="&amp;$G1639))</f>
        <v/>
      </c>
      <c r="K1639" s="9">
        <f>IF(COUNTIFS(purchase!$C:$C,$C1639,purchase!$E:$E,$E1639,purchase!$G:$G,"&gt;="&amp;$F1639,purchase!$G:$G,"&lt;="&amp;$G1639)=0,"",_xlfn.MAXIFS(purchase!$G:$G,purchase!$C:$C,$C1639,purchase!$E:$E,$E1639,purchase!$G:$G,"&gt;="&amp;$F1639,purchase!$G:$G,"&lt;="&amp;$G1639))</f>
        <v/>
      </c>
      <c r="L1639" s="4" t="n"/>
      <c r="M1639" s="4" t="n"/>
      <c r="N1639" s="10">
        <f>IF(M1639="","",SUMIFS(purchase!$N:$N,purchase!$C:$C,$C1639,purchase!$E:$E,$E1639,purchase!$G:$G,"&gt;="&amp;$F1639,purchase!$G:$G,"&lt;="&amp;$G1639))</f>
        <v/>
      </c>
      <c r="O1639" s="10">
        <f>IF(M1639="","",M1639-N1639)</f>
        <v/>
      </c>
      <c r="P1639" s="11">
        <f>IF(M1639=0,"",N1639/M1639)</f>
        <v/>
      </c>
      <c r="Q1639" s="12">
        <f>IF(OR(G1639="",O1639=""),"",
IF(AND(G1639&lt;TODAY(),O1639&gt;0),"YES","NO"))</f>
        <v/>
      </c>
      <c r="R1639" s="13" t="n"/>
      <c r="S1639" s="14" t="n"/>
      <c r="T1639" s="15">
        <f>IF(Q1639="YES", IF(R1639="Company",L1639*(1+S1639),IF(R1639="Vendor",L1639*(1-S1639),"")),"")</f>
        <v/>
      </c>
      <c r="U1639" s="15">
        <f>IF(Q1639="YES",O1639*T1639,"")</f>
        <v/>
      </c>
      <c r="V1639" s="16" t="n"/>
      <c r="W1639" s="17">
        <f>IF(Q1639="YES",G1639+V1639,"")</f>
        <v/>
      </c>
      <c r="X1639" s="18">
        <f>IF(Q1639="YES",IF(TODAY()&gt;W1639,"OVERDUE","WITHIN TIME"),"")</f>
        <v/>
      </c>
    </row>
    <row r="1640">
      <c r="A1640" s="3" t="n">
        <v>1636</v>
      </c>
      <c r="B1640" s="4" t="n"/>
      <c r="C1640" s="4" t="n"/>
      <c r="D1640" s="5">
        <f>IF(E1640="NRFC","Natural Rubber Field Coagulam","")</f>
        <v/>
      </c>
      <c r="E1640" s="4" t="n"/>
      <c r="F1640" s="6" t="n"/>
      <c r="G1640" s="6" t="n"/>
      <c r="H1640" s="7">
        <f>IF(G1640="","",G1640-TODAY())</f>
        <v/>
      </c>
      <c r="I1640" s="8">
        <f>IF(G1640="","",
IF(G1640&lt;TODAY(),
IF(O1640&gt;0,"Violated","Completed"),
IF(H1640&lt;=7,"Expiring Soon",
"Active")))</f>
        <v/>
      </c>
      <c r="J1640" s="8">
        <f>IF(C1640="","",COUNTIFS(purchase!$C:$C,$C1640,purchase!$E:$E,$E1640,purchase!$G:$G,"&gt;="&amp;$F1640,purchase!$G:$G,"&lt;="&amp;$G1640))</f>
        <v/>
      </c>
      <c r="K1640" s="9">
        <f>IF(COUNTIFS(purchase!$C:$C,$C1640,purchase!$E:$E,$E1640,purchase!$G:$G,"&gt;="&amp;$F1640,purchase!$G:$G,"&lt;="&amp;$G1640)=0,"",_xlfn.MAXIFS(purchase!$G:$G,purchase!$C:$C,$C1640,purchase!$E:$E,$E1640,purchase!$G:$G,"&gt;="&amp;$F1640,purchase!$G:$G,"&lt;="&amp;$G1640))</f>
        <v/>
      </c>
      <c r="L1640" s="4" t="n"/>
      <c r="M1640" s="4" t="n"/>
      <c r="N1640" s="10">
        <f>IF(M1640="","",SUMIFS(purchase!$N:$N,purchase!$C:$C,$C1640,purchase!$E:$E,$E1640,purchase!$G:$G,"&gt;="&amp;$F1640,purchase!$G:$G,"&lt;="&amp;$G1640))</f>
        <v/>
      </c>
      <c r="O1640" s="10">
        <f>IF(M1640="","",M1640-N1640)</f>
        <v/>
      </c>
      <c r="P1640" s="11">
        <f>IF(M1640=0,"",N1640/M1640)</f>
        <v/>
      </c>
      <c r="Q1640" s="12">
        <f>IF(OR(G1640="",O1640=""),"",
IF(AND(G1640&lt;TODAY(),O1640&gt;0),"YES","NO"))</f>
        <v/>
      </c>
      <c r="R1640" s="13" t="n"/>
      <c r="S1640" s="14" t="n"/>
      <c r="T1640" s="15">
        <f>IF(Q1640="YES", IF(R1640="Company",L1640*(1+S1640),IF(R1640="Vendor",L1640*(1-S1640),"")),"")</f>
        <v/>
      </c>
      <c r="U1640" s="15">
        <f>IF(Q1640="YES",O1640*T1640,"")</f>
        <v/>
      </c>
      <c r="V1640" s="16" t="n"/>
      <c r="W1640" s="17">
        <f>IF(Q1640="YES",G1640+V1640,"")</f>
        <v/>
      </c>
      <c r="X1640" s="18">
        <f>IF(Q1640="YES",IF(TODAY()&gt;W1640,"OVERDUE","WITHIN TIME"),"")</f>
        <v/>
      </c>
    </row>
    <row r="1641">
      <c r="A1641" s="3" t="n">
        <v>1637</v>
      </c>
      <c r="B1641" s="4" t="n"/>
      <c r="C1641" s="4" t="n"/>
      <c r="D1641" s="5">
        <f>IF(E1641="NRFC","Natural Rubber Field Coagulam","")</f>
        <v/>
      </c>
      <c r="E1641" s="4" t="n"/>
      <c r="F1641" s="6" t="n"/>
      <c r="G1641" s="6" t="n"/>
      <c r="H1641" s="7">
        <f>IF(G1641="","",G1641-TODAY())</f>
        <v/>
      </c>
      <c r="I1641" s="8">
        <f>IF(G1641="","",
IF(G1641&lt;TODAY(),
IF(O1641&gt;0,"Violated","Completed"),
IF(H1641&lt;=7,"Expiring Soon",
"Active")))</f>
        <v/>
      </c>
      <c r="J1641" s="8">
        <f>IF(C1641="","",COUNTIFS(purchase!$C:$C,$C1641,purchase!$E:$E,$E1641,purchase!$G:$G,"&gt;="&amp;$F1641,purchase!$G:$G,"&lt;="&amp;$G1641))</f>
        <v/>
      </c>
      <c r="K1641" s="9">
        <f>IF(COUNTIFS(purchase!$C:$C,$C1641,purchase!$E:$E,$E1641,purchase!$G:$G,"&gt;="&amp;$F1641,purchase!$G:$G,"&lt;="&amp;$G1641)=0,"",_xlfn.MAXIFS(purchase!$G:$G,purchase!$C:$C,$C1641,purchase!$E:$E,$E1641,purchase!$G:$G,"&gt;="&amp;$F1641,purchase!$G:$G,"&lt;="&amp;$G1641))</f>
        <v/>
      </c>
      <c r="L1641" s="4" t="n"/>
      <c r="M1641" s="4" t="n"/>
      <c r="N1641" s="10">
        <f>IF(M1641="","",SUMIFS(purchase!$N:$N,purchase!$C:$C,$C1641,purchase!$E:$E,$E1641,purchase!$G:$G,"&gt;="&amp;$F1641,purchase!$G:$G,"&lt;="&amp;$G1641))</f>
        <v/>
      </c>
      <c r="O1641" s="10">
        <f>IF(M1641="","",M1641-N1641)</f>
        <v/>
      </c>
      <c r="P1641" s="11">
        <f>IF(M1641=0,"",N1641/M1641)</f>
        <v/>
      </c>
      <c r="Q1641" s="12">
        <f>IF(OR(G1641="",O1641=""),"",
IF(AND(G1641&lt;TODAY(),O1641&gt;0),"YES","NO"))</f>
        <v/>
      </c>
      <c r="R1641" s="13" t="n"/>
      <c r="S1641" s="14" t="n"/>
      <c r="T1641" s="15">
        <f>IF(Q1641="YES", IF(R1641="Company",L1641*(1+S1641),IF(R1641="Vendor",L1641*(1-S1641),"")),"")</f>
        <v/>
      </c>
      <c r="U1641" s="15">
        <f>IF(Q1641="YES",O1641*T1641,"")</f>
        <v/>
      </c>
      <c r="V1641" s="16" t="n"/>
      <c r="W1641" s="17">
        <f>IF(Q1641="YES",G1641+V1641,"")</f>
        <v/>
      </c>
      <c r="X1641" s="18">
        <f>IF(Q1641="YES",IF(TODAY()&gt;W1641,"OVERDUE","WITHIN TIME"),"")</f>
        <v/>
      </c>
    </row>
    <row r="1642">
      <c r="A1642" s="3" t="n">
        <v>1638</v>
      </c>
      <c r="B1642" s="4" t="n"/>
      <c r="C1642" s="4" t="n"/>
      <c r="D1642" s="5">
        <f>IF(E1642="NRFC","Natural Rubber Field Coagulam","")</f>
        <v/>
      </c>
      <c r="E1642" s="4" t="n"/>
      <c r="F1642" s="6" t="n"/>
      <c r="G1642" s="6" t="n"/>
      <c r="H1642" s="7">
        <f>IF(G1642="","",G1642-TODAY())</f>
        <v/>
      </c>
      <c r="I1642" s="8">
        <f>IF(G1642="","",
IF(G1642&lt;TODAY(),
IF(O1642&gt;0,"Violated","Completed"),
IF(H1642&lt;=7,"Expiring Soon",
"Active")))</f>
        <v/>
      </c>
      <c r="J1642" s="8">
        <f>IF(C1642="","",COUNTIFS(purchase!$C:$C,$C1642,purchase!$E:$E,$E1642,purchase!$G:$G,"&gt;="&amp;$F1642,purchase!$G:$G,"&lt;="&amp;$G1642))</f>
        <v/>
      </c>
      <c r="K1642" s="9">
        <f>IF(COUNTIFS(purchase!$C:$C,$C1642,purchase!$E:$E,$E1642,purchase!$G:$G,"&gt;="&amp;$F1642,purchase!$G:$G,"&lt;="&amp;$G1642)=0,"",_xlfn.MAXIFS(purchase!$G:$G,purchase!$C:$C,$C1642,purchase!$E:$E,$E1642,purchase!$G:$G,"&gt;="&amp;$F1642,purchase!$G:$G,"&lt;="&amp;$G1642))</f>
        <v/>
      </c>
      <c r="L1642" s="4" t="n"/>
      <c r="M1642" s="4" t="n"/>
      <c r="N1642" s="10">
        <f>IF(M1642="","",SUMIFS(purchase!$N:$N,purchase!$C:$C,$C1642,purchase!$E:$E,$E1642,purchase!$G:$G,"&gt;="&amp;$F1642,purchase!$G:$G,"&lt;="&amp;$G1642))</f>
        <v/>
      </c>
      <c r="O1642" s="10">
        <f>IF(M1642="","",M1642-N1642)</f>
        <v/>
      </c>
      <c r="P1642" s="11">
        <f>IF(M1642=0,"",N1642/M1642)</f>
        <v/>
      </c>
      <c r="Q1642" s="12">
        <f>IF(OR(G1642="",O1642=""),"",
IF(AND(G1642&lt;TODAY(),O1642&gt;0),"YES","NO"))</f>
        <v/>
      </c>
      <c r="R1642" s="13" t="n"/>
      <c r="S1642" s="14" t="n"/>
      <c r="T1642" s="15">
        <f>IF(Q1642="YES", IF(R1642="Company",L1642*(1+S1642),IF(R1642="Vendor",L1642*(1-S1642),"")),"")</f>
        <v/>
      </c>
      <c r="U1642" s="15">
        <f>IF(Q1642="YES",O1642*T1642,"")</f>
        <v/>
      </c>
      <c r="V1642" s="16" t="n"/>
      <c r="W1642" s="17">
        <f>IF(Q1642="YES",G1642+V1642,"")</f>
        <v/>
      </c>
      <c r="X1642" s="18">
        <f>IF(Q1642="YES",IF(TODAY()&gt;W1642,"OVERDUE","WITHIN TIME"),"")</f>
        <v/>
      </c>
    </row>
    <row r="1643">
      <c r="A1643" s="3" t="n">
        <v>1639</v>
      </c>
      <c r="B1643" s="4" t="n"/>
      <c r="C1643" s="4" t="n"/>
      <c r="D1643" s="5">
        <f>IF(E1643="NRFC","Natural Rubber Field Coagulam","")</f>
        <v/>
      </c>
      <c r="E1643" s="4" t="n"/>
      <c r="F1643" s="6" t="n"/>
      <c r="G1643" s="6" t="n"/>
      <c r="H1643" s="7">
        <f>IF(G1643="","",G1643-TODAY())</f>
        <v/>
      </c>
      <c r="I1643" s="8">
        <f>IF(G1643="","",
IF(G1643&lt;TODAY(),
IF(O1643&gt;0,"Violated","Completed"),
IF(H1643&lt;=7,"Expiring Soon",
"Active")))</f>
        <v/>
      </c>
      <c r="J1643" s="8">
        <f>IF(C1643="","",COUNTIFS(purchase!$C:$C,$C1643,purchase!$E:$E,$E1643,purchase!$G:$G,"&gt;="&amp;$F1643,purchase!$G:$G,"&lt;="&amp;$G1643))</f>
        <v/>
      </c>
      <c r="K1643" s="9">
        <f>IF(COUNTIFS(purchase!$C:$C,$C1643,purchase!$E:$E,$E1643,purchase!$G:$G,"&gt;="&amp;$F1643,purchase!$G:$G,"&lt;="&amp;$G1643)=0,"",_xlfn.MAXIFS(purchase!$G:$G,purchase!$C:$C,$C1643,purchase!$E:$E,$E1643,purchase!$G:$G,"&gt;="&amp;$F1643,purchase!$G:$G,"&lt;="&amp;$G1643))</f>
        <v/>
      </c>
      <c r="L1643" s="4" t="n"/>
      <c r="M1643" s="4" t="n"/>
      <c r="N1643" s="10">
        <f>IF(M1643="","",SUMIFS(purchase!$N:$N,purchase!$C:$C,$C1643,purchase!$E:$E,$E1643,purchase!$G:$G,"&gt;="&amp;$F1643,purchase!$G:$G,"&lt;="&amp;$G1643))</f>
        <v/>
      </c>
      <c r="O1643" s="10">
        <f>IF(M1643="","",M1643-N1643)</f>
        <v/>
      </c>
      <c r="P1643" s="11">
        <f>IF(M1643=0,"",N1643/M1643)</f>
        <v/>
      </c>
      <c r="Q1643" s="12">
        <f>IF(OR(G1643="",O1643=""),"",
IF(AND(G1643&lt;TODAY(),O1643&gt;0),"YES","NO"))</f>
        <v/>
      </c>
      <c r="R1643" s="13" t="n"/>
      <c r="S1643" s="14" t="n"/>
      <c r="T1643" s="15">
        <f>IF(Q1643="YES", IF(R1643="Company",L1643*(1+S1643),IF(R1643="Vendor",L1643*(1-S1643),"")),"")</f>
        <v/>
      </c>
      <c r="U1643" s="15">
        <f>IF(Q1643="YES",O1643*T1643,"")</f>
        <v/>
      </c>
      <c r="V1643" s="16" t="n"/>
      <c r="W1643" s="17">
        <f>IF(Q1643="YES",G1643+V1643,"")</f>
        <v/>
      </c>
      <c r="X1643" s="18">
        <f>IF(Q1643="YES",IF(TODAY()&gt;W1643,"OVERDUE","WITHIN TIME"),"")</f>
        <v/>
      </c>
    </row>
    <row r="1644">
      <c r="A1644" s="3" t="n">
        <v>1640</v>
      </c>
      <c r="B1644" s="4" t="n"/>
      <c r="C1644" s="4" t="n"/>
      <c r="D1644" s="5">
        <f>IF(E1644="NRFC","Natural Rubber Field Coagulam","")</f>
        <v/>
      </c>
      <c r="E1644" s="4" t="n"/>
      <c r="F1644" s="6" t="n"/>
      <c r="G1644" s="6" t="n"/>
      <c r="H1644" s="7">
        <f>IF(G1644="","",G1644-TODAY())</f>
        <v/>
      </c>
      <c r="I1644" s="8">
        <f>IF(G1644="","",
IF(G1644&lt;TODAY(),
IF(O1644&gt;0,"Violated","Completed"),
IF(H1644&lt;=7,"Expiring Soon",
"Active")))</f>
        <v/>
      </c>
      <c r="J1644" s="8">
        <f>IF(C1644="","",COUNTIFS(purchase!$C:$C,$C1644,purchase!$E:$E,$E1644,purchase!$G:$G,"&gt;="&amp;$F1644,purchase!$G:$G,"&lt;="&amp;$G1644))</f>
        <v/>
      </c>
      <c r="K1644" s="9">
        <f>IF(COUNTIFS(purchase!$C:$C,$C1644,purchase!$E:$E,$E1644,purchase!$G:$G,"&gt;="&amp;$F1644,purchase!$G:$G,"&lt;="&amp;$G1644)=0,"",_xlfn.MAXIFS(purchase!$G:$G,purchase!$C:$C,$C1644,purchase!$E:$E,$E1644,purchase!$G:$G,"&gt;="&amp;$F1644,purchase!$G:$G,"&lt;="&amp;$G1644))</f>
        <v/>
      </c>
      <c r="L1644" s="4" t="n"/>
      <c r="M1644" s="4" t="n"/>
      <c r="N1644" s="10">
        <f>IF(M1644="","",SUMIFS(purchase!$N:$N,purchase!$C:$C,$C1644,purchase!$E:$E,$E1644,purchase!$G:$G,"&gt;="&amp;$F1644,purchase!$G:$G,"&lt;="&amp;$G1644))</f>
        <v/>
      </c>
      <c r="O1644" s="10">
        <f>IF(M1644="","",M1644-N1644)</f>
        <v/>
      </c>
      <c r="P1644" s="11">
        <f>IF(M1644=0,"",N1644/M1644)</f>
        <v/>
      </c>
      <c r="Q1644" s="12">
        <f>IF(OR(G1644="",O1644=""),"",
IF(AND(G1644&lt;TODAY(),O1644&gt;0),"YES","NO"))</f>
        <v/>
      </c>
      <c r="R1644" s="13" t="n"/>
      <c r="S1644" s="14" t="n"/>
      <c r="T1644" s="15">
        <f>IF(Q1644="YES", IF(R1644="Company",L1644*(1+S1644),IF(R1644="Vendor",L1644*(1-S1644),"")),"")</f>
        <v/>
      </c>
      <c r="U1644" s="15">
        <f>IF(Q1644="YES",O1644*T1644,"")</f>
        <v/>
      </c>
      <c r="V1644" s="16" t="n"/>
      <c r="W1644" s="17">
        <f>IF(Q1644="YES",G1644+V1644,"")</f>
        <v/>
      </c>
      <c r="X1644" s="18">
        <f>IF(Q1644="YES",IF(TODAY()&gt;W1644,"OVERDUE","WITHIN TIME"),"")</f>
        <v/>
      </c>
    </row>
    <row r="1645">
      <c r="A1645" s="3" t="n">
        <v>1641</v>
      </c>
      <c r="B1645" s="4" t="n"/>
      <c r="C1645" s="4" t="n"/>
      <c r="D1645" s="5">
        <f>IF(E1645="NRFC","Natural Rubber Field Coagulam","")</f>
        <v/>
      </c>
      <c r="E1645" s="4" t="n"/>
      <c r="F1645" s="6" t="n"/>
      <c r="G1645" s="6" t="n"/>
      <c r="H1645" s="7">
        <f>IF(G1645="","",G1645-TODAY())</f>
        <v/>
      </c>
      <c r="I1645" s="8">
        <f>IF(G1645="","",
IF(G1645&lt;TODAY(),
IF(O1645&gt;0,"Violated","Completed"),
IF(H1645&lt;=7,"Expiring Soon",
"Active")))</f>
        <v/>
      </c>
      <c r="J1645" s="8">
        <f>IF(C1645="","",COUNTIFS(purchase!$C:$C,$C1645,purchase!$E:$E,$E1645,purchase!$G:$G,"&gt;="&amp;$F1645,purchase!$G:$G,"&lt;="&amp;$G1645))</f>
        <v/>
      </c>
      <c r="K1645" s="9">
        <f>IF(COUNTIFS(purchase!$C:$C,$C1645,purchase!$E:$E,$E1645,purchase!$G:$G,"&gt;="&amp;$F1645,purchase!$G:$G,"&lt;="&amp;$G1645)=0,"",_xlfn.MAXIFS(purchase!$G:$G,purchase!$C:$C,$C1645,purchase!$E:$E,$E1645,purchase!$G:$G,"&gt;="&amp;$F1645,purchase!$G:$G,"&lt;="&amp;$G1645))</f>
        <v/>
      </c>
      <c r="L1645" s="4" t="n"/>
      <c r="M1645" s="4" t="n"/>
      <c r="N1645" s="10">
        <f>IF(M1645="","",SUMIFS(purchase!$N:$N,purchase!$C:$C,$C1645,purchase!$E:$E,$E1645,purchase!$G:$G,"&gt;="&amp;$F1645,purchase!$G:$G,"&lt;="&amp;$G1645))</f>
        <v/>
      </c>
      <c r="O1645" s="10">
        <f>IF(M1645="","",M1645-N1645)</f>
        <v/>
      </c>
      <c r="P1645" s="11">
        <f>IF(M1645=0,"",N1645/M1645)</f>
        <v/>
      </c>
      <c r="Q1645" s="12">
        <f>IF(OR(G1645="",O1645=""),"",
IF(AND(G1645&lt;TODAY(),O1645&gt;0),"YES","NO"))</f>
        <v/>
      </c>
      <c r="R1645" s="13" t="n"/>
      <c r="S1645" s="14" t="n"/>
      <c r="T1645" s="15">
        <f>IF(Q1645="YES", IF(R1645="Company",L1645*(1+S1645),IF(R1645="Vendor",L1645*(1-S1645),"")),"")</f>
        <v/>
      </c>
      <c r="U1645" s="15">
        <f>IF(Q1645="YES",O1645*T1645,"")</f>
        <v/>
      </c>
      <c r="V1645" s="16" t="n"/>
      <c r="W1645" s="17">
        <f>IF(Q1645="YES",G1645+V1645,"")</f>
        <v/>
      </c>
      <c r="X1645" s="18">
        <f>IF(Q1645="YES",IF(TODAY()&gt;W1645,"OVERDUE","WITHIN TIME"),"")</f>
        <v/>
      </c>
    </row>
    <row r="1646">
      <c r="A1646" s="3" t="n">
        <v>1642</v>
      </c>
      <c r="B1646" s="4" t="n"/>
      <c r="C1646" s="4" t="n"/>
      <c r="D1646" s="5">
        <f>IF(E1646="NRFC","Natural Rubber Field Coagulam","")</f>
        <v/>
      </c>
      <c r="E1646" s="4" t="n"/>
      <c r="F1646" s="6" t="n"/>
      <c r="G1646" s="6" t="n"/>
      <c r="H1646" s="7">
        <f>IF(G1646="","",G1646-TODAY())</f>
        <v/>
      </c>
      <c r="I1646" s="8">
        <f>IF(G1646="","",
IF(G1646&lt;TODAY(),
IF(O1646&gt;0,"Violated","Completed"),
IF(H1646&lt;=7,"Expiring Soon",
"Active")))</f>
        <v/>
      </c>
      <c r="J1646" s="8">
        <f>IF(C1646="","",COUNTIFS(purchase!$C:$C,$C1646,purchase!$E:$E,$E1646,purchase!$G:$G,"&gt;="&amp;$F1646,purchase!$G:$G,"&lt;="&amp;$G1646))</f>
        <v/>
      </c>
      <c r="K1646" s="9">
        <f>IF(COUNTIFS(purchase!$C:$C,$C1646,purchase!$E:$E,$E1646,purchase!$G:$G,"&gt;="&amp;$F1646,purchase!$G:$G,"&lt;="&amp;$G1646)=0,"",_xlfn.MAXIFS(purchase!$G:$G,purchase!$C:$C,$C1646,purchase!$E:$E,$E1646,purchase!$G:$G,"&gt;="&amp;$F1646,purchase!$G:$G,"&lt;="&amp;$G1646))</f>
        <v/>
      </c>
      <c r="L1646" s="4" t="n"/>
      <c r="M1646" s="4" t="n"/>
      <c r="N1646" s="10">
        <f>IF(M1646="","",SUMIFS(purchase!$N:$N,purchase!$C:$C,$C1646,purchase!$E:$E,$E1646,purchase!$G:$G,"&gt;="&amp;$F1646,purchase!$G:$G,"&lt;="&amp;$G1646))</f>
        <v/>
      </c>
      <c r="O1646" s="10">
        <f>IF(M1646="","",M1646-N1646)</f>
        <v/>
      </c>
      <c r="P1646" s="11">
        <f>IF(M1646=0,"",N1646/M1646)</f>
        <v/>
      </c>
      <c r="Q1646" s="12">
        <f>IF(OR(G1646="",O1646=""),"",
IF(AND(G1646&lt;TODAY(),O1646&gt;0),"YES","NO"))</f>
        <v/>
      </c>
      <c r="R1646" s="13" t="n"/>
      <c r="S1646" s="14" t="n"/>
      <c r="T1646" s="15">
        <f>IF(Q1646="YES", IF(R1646="Company",L1646*(1+S1646),IF(R1646="Vendor",L1646*(1-S1646),"")),"")</f>
        <v/>
      </c>
      <c r="U1646" s="15">
        <f>IF(Q1646="YES",O1646*T1646,"")</f>
        <v/>
      </c>
      <c r="V1646" s="16" t="n"/>
      <c r="W1646" s="17">
        <f>IF(Q1646="YES",G1646+V1646,"")</f>
        <v/>
      </c>
      <c r="X1646" s="18">
        <f>IF(Q1646="YES",IF(TODAY()&gt;W1646,"OVERDUE","WITHIN TIME"),"")</f>
        <v/>
      </c>
    </row>
    <row r="1647">
      <c r="A1647" s="3" t="n">
        <v>1643</v>
      </c>
      <c r="B1647" s="4" t="n"/>
      <c r="C1647" s="4" t="n"/>
      <c r="D1647" s="5">
        <f>IF(E1647="NRFC","Natural Rubber Field Coagulam","")</f>
        <v/>
      </c>
      <c r="E1647" s="4" t="n"/>
      <c r="F1647" s="6" t="n"/>
      <c r="G1647" s="6" t="n"/>
      <c r="H1647" s="7">
        <f>IF(G1647="","",G1647-TODAY())</f>
        <v/>
      </c>
      <c r="I1647" s="8">
        <f>IF(G1647="","",
IF(G1647&lt;TODAY(),
IF(O1647&gt;0,"Violated","Completed"),
IF(H1647&lt;=7,"Expiring Soon",
"Active")))</f>
        <v/>
      </c>
      <c r="J1647" s="8">
        <f>IF(C1647="","",COUNTIFS(purchase!$C:$C,$C1647,purchase!$E:$E,$E1647,purchase!$G:$G,"&gt;="&amp;$F1647,purchase!$G:$G,"&lt;="&amp;$G1647))</f>
        <v/>
      </c>
      <c r="K1647" s="9">
        <f>IF(COUNTIFS(purchase!$C:$C,$C1647,purchase!$E:$E,$E1647,purchase!$G:$G,"&gt;="&amp;$F1647,purchase!$G:$G,"&lt;="&amp;$G1647)=0,"",_xlfn.MAXIFS(purchase!$G:$G,purchase!$C:$C,$C1647,purchase!$E:$E,$E1647,purchase!$G:$G,"&gt;="&amp;$F1647,purchase!$G:$G,"&lt;="&amp;$G1647))</f>
        <v/>
      </c>
      <c r="L1647" s="4" t="n"/>
      <c r="M1647" s="4" t="n"/>
      <c r="N1647" s="10">
        <f>IF(M1647="","",SUMIFS(purchase!$N:$N,purchase!$C:$C,$C1647,purchase!$E:$E,$E1647,purchase!$G:$G,"&gt;="&amp;$F1647,purchase!$G:$G,"&lt;="&amp;$G1647))</f>
        <v/>
      </c>
      <c r="O1647" s="10">
        <f>IF(M1647="","",M1647-N1647)</f>
        <v/>
      </c>
      <c r="P1647" s="11">
        <f>IF(M1647=0,"",N1647/M1647)</f>
        <v/>
      </c>
      <c r="Q1647" s="12">
        <f>IF(OR(G1647="",O1647=""),"",
IF(AND(G1647&lt;TODAY(),O1647&gt;0),"YES","NO"))</f>
        <v/>
      </c>
      <c r="R1647" s="13" t="n"/>
      <c r="S1647" s="14" t="n"/>
      <c r="T1647" s="15">
        <f>IF(Q1647="YES", IF(R1647="Company",L1647*(1+S1647),IF(R1647="Vendor",L1647*(1-S1647),"")),"")</f>
        <v/>
      </c>
      <c r="U1647" s="15">
        <f>IF(Q1647="YES",O1647*T1647,"")</f>
        <v/>
      </c>
      <c r="V1647" s="16" t="n"/>
      <c r="W1647" s="17">
        <f>IF(Q1647="YES",G1647+V1647,"")</f>
        <v/>
      </c>
      <c r="X1647" s="18">
        <f>IF(Q1647="YES",IF(TODAY()&gt;W1647,"OVERDUE","WITHIN TIME"),"")</f>
        <v/>
      </c>
    </row>
    <row r="1648">
      <c r="A1648" s="3" t="n">
        <v>1644</v>
      </c>
      <c r="B1648" s="4" t="n"/>
      <c r="C1648" s="4" t="n"/>
      <c r="D1648" s="5">
        <f>IF(E1648="NRFC","Natural Rubber Field Coagulam","")</f>
        <v/>
      </c>
      <c r="E1648" s="4" t="n"/>
      <c r="F1648" s="6" t="n"/>
      <c r="G1648" s="6" t="n"/>
      <c r="H1648" s="7">
        <f>IF(G1648="","",G1648-TODAY())</f>
        <v/>
      </c>
      <c r="I1648" s="8">
        <f>IF(G1648="","",
IF(G1648&lt;TODAY(),
IF(O1648&gt;0,"Violated","Completed"),
IF(H1648&lt;=7,"Expiring Soon",
"Active")))</f>
        <v/>
      </c>
      <c r="J1648" s="8">
        <f>IF(C1648="","",COUNTIFS(purchase!$C:$C,$C1648,purchase!$E:$E,$E1648,purchase!$G:$G,"&gt;="&amp;$F1648,purchase!$G:$G,"&lt;="&amp;$G1648))</f>
        <v/>
      </c>
      <c r="K1648" s="9">
        <f>IF(COUNTIFS(purchase!$C:$C,$C1648,purchase!$E:$E,$E1648,purchase!$G:$G,"&gt;="&amp;$F1648,purchase!$G:$G,"&lt;="&amp;$G1648)=0,"",_xlfn.MAXIFS(purchase!$G:$G,purchase!$C:$C,$C1648,purchase!$E:$E,$E1648,purchase!$G:$G,"&gt;="&amp;$F1648,purchase!$G:$G,"&lt;="&amp;$G1648))</f>
        <v/>
      </c>
      <c r="L1648" s="4" t="n"/>
      <c r="M1648" s="4" t="n"/>
      <c r="N1648" s="10">
        <f>IF(M1648="","",SUMIFS(purchase!$N:$N,purchase!$C:$C,$C1648,purchase!$E:$E,$E1648,purchase!$G:$G,"&gt;="&amp;$F1648,purchase!$G:$G,"&lt;="&amp;$G1648))</f>
        <v/>
      </c>
      <c r="O1648" s="10">
        <f>IF(M1648="","",M1648-N1648)</f>
        <v/>
      </c>
      <c r="P1648" s="11">
        <f>IF(M1648=0,"",N1648/M1648)</f>
        <v/>
      </c>
      <c r="Q1648" s="12">
        <f>IF(OR(G1648="",O1648=""),"",
IF(AND(G1648&lt;TODAY(),O1648&gt;0),"YES","NO"))</f>
        <v/>
      </c>
      <c r="R1648" s="13" t="n"/>
      <c r="S1648" s="14" t="n"/>
      <c r="T1648" s="15">
        <f>IF(Q1648="YES", IF(R1648="Company",L1648*(1+S1648),IF(R1648="Vendor",L1648*(1-S1648),"")),"")</f>
        <v/>
      </c>
      <c r="U1648" s="15">
        <f>IF(Q1648="YES",O1648*T1648,"")</f>
        <v/>
      </c>
      <c r="V1648" s="16" t="n"/>
      <c r="W1648" s="17">
        <f>IF(Q1648="YES",G1648+V1648,"")</f>
        <v/>
      </c>
      <c r="X1648" s="18">
        <f>IF(Q1648="YES",IF(TODAY()&gt;W1648,"OVERDUE","WITHIN TIME"),"")</f>
        <v/>
      </c>
    </row>
    <row r="1649">
      <c r="A1649" s="3" t="n">
        <v>1645</v>
      </c>
      <c r="B1649" s="4" t="n"/>
      <c r="C1649" s="4" t="n"/>
      <c r="D1649" s="5">
        <f>IF(E1649="NRFC","Natural Rubber Field Coagulam","")</f>
        <v/>
      </c>
      <c r="E1649" s="4" t="n"/>
      <c r="F1649" s="6" t="n"/>
      <c r="G1649" s="6" t="n"/>
      <c r="H1649" s="7">
        <f>IF(G1649="","",G1649-TODAY())</f>
        <v/>
      </c>
      <c r="I1649" s="8">
        <f>IF(G1649="","",
IF(G1649&lt;TODAY(),
IF(O1649&gt;0,"Violated","Completed"),
IF(H1649&lt;=7,"Expiring Soon",
"Active")))</f>
        <v/>
      </c>
      <c r="J1649" s="8">
        <f>IF(C1649="","",COUNTIFS(purchase!$C:$C,$C1649,purchase!$E:$E,$E1649,purchase!$G:$G,"&gt;="&amp;$F1649,purchase!$G:$G,"&lt;="&amp;$G1649))</f>
        <v/>
      </c>
      <c r="K1649" s="9">
        <f>IF(COUNTIFS(purchase!$C:$C,$C1649,purchase!$E:$E,$E1649,purchase!$G:$G,"&gt;="&amp;$F1649,purchase!$G:$G,"&lt;="&amp;$G1649)=0,"",_xlfn.MAXIFS(purchase!$G:$G,purchase!$C:$C,$C1649,purchase!$E:$E,$E1649,purchase!$G:$G,"&gt;="&amp;$F1649,purchase!$G:$G,"&lt;="&amp;$G1649))</f>
        <v/>
      </c>
      <c r="L1649" s="4" t="n"/>
      <c r="M1649" s="4" t="n"/>
      <c r="N1649" s="10">
        <f>IF(M1649="","",SUMIFS(purchase!$N:$N,purchase!$C:$C,$C1649,purchase!$E:$E,$E1649,purchase!$G:$G,"&gt;="&amp;$F1649,purchase!$G:$G,"&lt;="&amp;$G1649))</f>
        <v/>
      </c>
      <c r="O1649" s="10">
        <f>IF(M1649="","",M1649-N1649)</f>
        <v/>
      </c>
      <c r="P1649" s="11">
        <f>IF(M1649=0,"",N1649/M1649)</f>
        <v/>
      </c>
      <c r="Q1649" s="12">
        <f>IF(OR(G1649="",O1649=""),"",
IF(AND(G1649&lt;TODAY(),O1649&gt;0),"YES","NO"))</f>
        <v/>
      </c>
      <c r="R1649" s="13" t="n"/>
      <c r="S1649" s="14" t="n"/>
      <c r="T1649" s="15">
        <f>IF(Q1649="YES", IF(R1649="Company",L1649*(1+S1649),IF(R1649="Vendor",L1649*(1-S1649),"")),"")</f>
        <v/>
      </c>
      <c r="U1649" s="15">
        <f>IF(Q1649="YES",O1649*T1649,"")</f>
        <v/>
      </c>
      <c r="V1649" s="16" t="n"/>
      <c r="W1649" s="17">
        <f>IF(Q1649="YES",G1649+V1649,"")</f>
        <v/>
      </c>
      <c r="X1649" s="18">
        <f>IF(Q1649="YES",IF(TODAY()&gt;W1649,"OVERDUE","WITHIN TIME"),"")</f>
        <v/>
      </c>
    </row>
    <row r="1650">
      <c r="A1650" s="3" t="n">
        <v>1646</v>
      </c>
      <c r="B1650" s="4" t="n"/>
      <c r="C1650" s="4" t="n"/>
      <c r="D1650" s="5">
        <f>IF(E1650="NRFC","Natural Rubber Field Coagulam","")</f>
        <v/>
      </c>
      <c r="E1650" s="4" t="n"/>
      <c r="F1650" s="6" t="n"/>
      <c r="G1650" s="6" t="n"/>
      <c r="H1650" s="7">
        <f>IF(G1650="","",G1650-TODAY())</f>
        <v/>
      </c>
      <c r="I1650" s="8">
        <f>IF(G1650="","",
IF(G1650&lt;TODAY(),
IF(O1650&gt;0,"Violated","Completed"),
IF(H1650&lt;=7,"Expiring Soon",
"Active")))</f>
        <v/>
      </c>
      <c r="J1650" s="8">
        <f>IF(C1650="","",COUNTIFS(purchase!$C:$C,$C1650,purchase!$E:$E,$E1650,purchase!$G:$G,"&gt;="&amp;$F1650,purchase!$G:$G,"&lt;="&amp;$G1650))</f>
        <v/>
      </c>
      <c r="K1650" s="9">
        <f>IF(COUNTIFS(purchase!$C:$C,$C1650,purchase!$E:$E,$E1650,purchase!$G:$G,"&gt;="&amp;$F1650,purchase!$G:$G,"&lt;="&amp;$G1650)=0,"",_xlfn.MAXIFS(purchase!$G:$G,purchase!$C:$C,$C1650,purchase!$E:$E,$E1650,purchase!$G:$G,"&gt;="&amp;$F1650,purchase!$G:$G,"&lt;="&amp;$G1650))</f>
        <v/>
      </c>
      <c r="L1650" s="4" t="n"/>
      <c r="M1650" s="4" t="n"/>
      <c r="N1650" s="10">
        <f>IF(M1650="","",SUMIFS(purchase!$N:$N,purchase!$C:$C,$C1650,purchase!$E:$E,$E1650,purchase!$G:$G,"&gt;="&amp;$F1650,purchase!$G:$G,"&lt;="&amp;$G1650))</f>
        <v/>
      </c>
      <c r="O1650" s="10">
        <f>IF(M1650="","",M1650-N1650)</f>
        <v/>
      </c>
      <c r="P1650" s="11">
        <f>IF(M1650=0,"",N1650/M1650)</f>
        <v/>
      </c>
      <c r="Q1650" s="12">
        <f>IF(OR(G1650="",O1650=""),"",
IF(AND(G1650&lt;TODAY(),O1650&gt;0),"YES","NO"))</f>
        <v/>
      </c>
      <c r="R1650" s="13" t="n"/>
      <c r="S1650" s="14" t="n"/>
      <c r="T1650" s="15">
        <f>IF(Q1650="YES", IF(R1650="Company",L1650*(1+S1650),IF(R1650="Vendor",L1650*(1-S1650),"")),"")</f>
        <v/>
      </c>
      <c r="U1650" s="15">
        <f>IF(Q1650="YES",O1650*T1650,"")</f>
        <v/>
      </c>
      <c r="V1650" s="16" t="n"/>
      <c r="W1650" s="17">
        <f>IF(Q1650="YES",G1650+V1650,"")</f>
        <v/>
      </c>
      <c r="X1650" s="18">
        <f>IF(Q1650="YES",IF(TODAY()&gt;W1650,"OVERDUE","WITHIN TIME"),"")</f>
        <v/>
      </c>
    </row>
    <row r="1651">
      <c r="A1651" s="3" t="n">
        <v>1647</v>
      </c>
      <c r="B1651" s="4" t="n"/>
      <c r="C1651" s="4" t="n"/>
      <c r="D1651" s="5">
        <f>IF(E1651="NRFC","Natural Rubber Field Coagulam","")</f>
        <v/>
      </c>
      <c r="E1651" s="4" t="n"/>
      <c r="F1651" s="6" t="n"/>
      <c r="G1651" s="6" t="n"/>
      <c r="H1651" s="7">
        <f>IF(G1651="","",G1651-TODAY())</f>
        <v/>
      </c>
      <c r="I1651" s="8">
        <f>IF(G1651="","",
IF(G1651&lt;TODAY(),
IF(O1651&gt;0,"Violated","Completed"),
IF(H1651&lt;=7,"Expiring Soon",
"Active")))</f>
        <v/>
      </c>
      <c r="J1651" s="8">
        <f>IF(C1651="","",COUNTIFS(purchase!$C:$C,$C1651,purchase!$E:$E,$E1651,purchase!$G:$G,"&gt;="&amp;$F1651,purchase!$G:$G,"&lt;="&amp;$G1651))</f>
        <v/>
      </c>
      <c r="K1651" s="9">
        <f>IF(COUNTIFS(purchase!$C:$C,$C1651,purchase!$E:$E,$E1651,purchase!$G:$G,"&gt;="&amp;$F1651,purchase!$G:$G,"&lt;="&amp;$G1651)=0,"",_xlfn.MAXIFS(purchase!$G:$G,purchase!$C:$C,$C1651,purchase!$E:$E,$E1651,purchase!$G:$G,"&gt;="&amp;$F1651,purchase!$G:$G,"&lt;="&amp;$G1651))</f>
        <v/>
      </c>
      <c r="L1651" s="4" t="n"/>
      <c r="M1651" s="4" t="n"/>
      <c r="N1651" s="10">
        <f>IF(M1651="","",SUMIFS(purchase!$N:$N,purchase!$C:$C,$C1651,purchase!$E:$E,$E1651,purchase!$G:$G,"&gt;="&amp;$F1651,purchase!$G:$G,"&lt;="&amp;$G1651))</f>
        <v/>
      </c>
      <c r="O1651" s="10">
        <f>IF(M1651="","",M1651-N1651)</f>
        <v/>
      </c>
      <c r="P1651" s="11">
        <f>IF(M1651=0,"",N1651/M1651)</f>
        <v/>
      </c>
      <c r="Q1651" s="12">
        <f>IF(OR(G1651="",O1651=""),"",
IF(AND(G1651&lt;TODAY(),O1651&gt;0),"YES","NO"))</f>
        <v/>
      </c>
      <c r="R1651" s="13" t="n"/>
      <c r="S1651" s="14" t="n"/>
      <c r="T1651" s="15">
        <f>IF(Q1651="YES", IF(R1651="Company",L1651*(1+S1651),IF(R1651="Vendor",L1651*(1-S1651),"")),"")</f>
        <v/>
      </c>
      <c r="U1651" s="15">
        <f>IF(Q1651="YES",O1651*T1651,"")</f>
        <v/>
      </c>
      <c r="V1651" s="16" t="n"/>
      <c r="W1651" s="17">
        <f>IF(Q1651="YES",G1651+V1651,"")</f>
        <v/>
      </c>
      <c r="X1651" s="18">
        <f>IF(Q1651="YES",IF(TODAY()&gt;W1651,"OVERDUE","WITHIN TIME"),"")</f>
        <v/>
      </c>
    </row>
    <row r="1652">
      <c r="A1652" s="3" t="n">
        <v>1648</v>
      </c>
      <c r="B1652" s="4" t="n"/>
      <c r="C1652" s="4" t="n"/>
      <c r="D1652" s="5">
        <f>IF(E1652="NRFC","Natural Rubber Field Coagulam","")</f>
        <v/>
      </c>
      <c r="E1652" s="4" t="n"/>
      <c r="F1652" s="6" t="n"/>
      <c r="G1652" s="6" t="n"/>
      <c r="H1652" s="7">
        <f>IF(G1652="","",G1652-TODAY())</f>
        <v/>
      </c>
      <c r="I1652" s="8">
        <f>IF(G1652="","",
IF(G1652&lt;TODAY(),
IF(O1652&gt;0,"Violated","Completed"),
IF(H1652&lt;=7,"Expiring Soon",
"Active")))</f>
        <v/>
      </c>
      <c r="J1652" s="8">
        <f>IF(C1652="","",COUNTIFS(purchase!$C:$C,$C1652,purchase!$E:$E,$E1652,purchase!$G:$G,"&gt;="&amp;$F1652,purchase!$G:$G,"&lt;="&amp;$G1652))</f>
        <v/>
      </c>
      <c r="K1652" s="9">
        <f>IF(COUNTIFS(purchase!$C:$C,$C1652,purchase!$E:$E,$E1652,purchase!$G:$G,"&gt;="&amp;$F1652,purchase!$G:$G,"&lt;="&amp;$G1652)=0,"",_xlfn.MAXIFS(purchase!$G:$G,purchase!$C:$C,$C1652,purchase!$E:$E,$E1652,purchase!$G:$G,"&gt;="&amp;$F1652,purchase!$G:$G,"&lt;="&amp;$G1652))</f>
        <v/>
      </c>
      <c r="L1652" s="4" t="n"/>
      <c r="M1652" s="4" t="n"/>
      <c r="N1652" s="10">
        <f>IF(M1652="","",SUMIFS(purchase!$N:$N,purchase!$C:$C,$C1652,purchase!$E:$E,$E1652,purchase!$G:$G,"&gt;="&amp;$F1652,purchase!$G:$G,"&lt;="&amp;$G1652))</f>
        <v/>
      </c>
      <c r="O1652" s="10">
        <f>IF(M1652="","",M1652-N1652)</f>
        <v/>
      </c>
      <c r="P1652" s="11">
        <f>IF(M1652=0,"",N1652/M1652)</f>
        <v/>
      </c>
      <c r="Q1652" s="12">
        <f>IF(OR(G1652="",O1652=""),"",
IF(AND(G1652&lt;TODAY(),O1652&gt;0),"YES","NO"))</f>
        <v/>
      </c>
      <c r="R1652" s="13" t="n"/>
      <c r="S1652" s="14" t="n"/>
      <c r="T1652" s="15">
        <f>IF(Q1652="YES", IF(R1652="Company",L1652*(1+S1652),IF(R1652="Vendor",L1652*(1-S1652),"")),"")</f>
        <v/>
      </c>
      <c r="U1652" s="15">
        <f>IF(Q1652="YES",O1652*T1652,"")</f>
        <v/>
      </c>
      <c r="V1652" s="16" t="n"/>
      <c r="W1652" s="17">
        <f>IF(Q1652="YES",G1652+V1652,"")</f>
        <v/>
      </c>
      <c r="X1652" s="18">
        <f>IF(Q1652="YES",IF(TODAY()&gt;W1652,"OVERDUE","WITHIN TIME"),"")</f>
        <v/>
      </c>
    </row>
    <row r="1653">
      <c r="A1653" s="3" t="n">
        <v>1649</v>
      </c>
      <c r="B1653" s="4" t="n"/>
      <c r="C1653" s="4" t="n"/>
      <c r="D1653" s="5">
        <f>IF(E1653="NRFC","Natural Rubber Field Coagulam","")</f>
        <v/>
      </c>
      <c r="E1653" s="4" t="n"/>
      <c r="F1653" s="6" t="n"/>
      <c r="G1653" s="6" t="n"/>
      <c r="H1653" s="7">
        <f>IF(G1653="","",G1653-TODAY())</f>
        <v/>
      </c>
      <c r="I1653" s="8">
        <f>IF(G1653="","",
IF(G1653&lt;TODAY(),
IF(O1653&gt;0,"Violated","Completed"),
IF(H1653&lt;=7,"Expiring Soon",
"Active")))</f>
        <v/>
      </c>
      <c r="J1653" s="8">
        <f>IF(C1653="","",COUNTIFS(purchase!$C:$C,$C1653,purchase!$E:$E,$E1653,purchase!$G:$G,"&gt;="&amp;$F1653,purchase!$G:$G,"&lt;="&amp;$G1653))</f>
        <v/>
      </c>
      <c r="K1653" s="9">
        <f>IF(COUNTIFS(purchase!$C:$C,$C1653,purchase!$E:$E,$E1653,purchase!$G:$G,"&gt;="&amp;$F1653,purchase!$G:$G,"&lt;="&amp;$G1653)=0,"",_xlfn.MAXIFS(purchase!$G:$G,purchase!$C:$C,$C1653,purchase!$E:$E,$E1653,purchase!$G:$G,"&gt;="&amp;$F1653,purchase!$G:$G,"&lt;="&amp;$G1653))</f>
        <v/>
      </c>
      <c r="L1653" s="4" t="n"/>
      <c r="M1653" s="4" t="n"/>
      <c r="N1653" s="10">
        <f>IF(M1653="","",SUMIFS(purchase!$N:$N,purchase!$C:$C,$C1653,purchase!$E:$E,$E1653,purchase!$G:$G,"&gt;="&amp;$F1653,purchase!$G:$G,"&lt;="&amp;$G1653))</f>
        <v/>
      </c>
      <c r="O1653" s="10">
        <f>IF(M1653="","",M1653-N1653)</f>
        <v/>
      </c>
      <c r="P1653" s="11">
        <f>IF(M1653=0,"",N1653/M1653)</f>
        <v/>
      </c>
      <c r="Q1653" s="12">
        <f>IF(OR(G1653="",O1653=""),"",
IF(AND(G1653&lt;TODAY(),O1653&gt;0),"YES","NO"))</f>
        <v/>
      </c>
      <c r="R1653" s="13" t="n"/>
      <c r="S1653" s="14" t="n"/>
      <c r="T1653" s="15">
        <f>IF(Q1653="YES", IF(R1653="Company",L1653*(1+S1653),IF(R1653="Vendor",L1653*(1-S1653),"")),"")</f>
        <v/>
      </c>
      <c r="U1653" s="15">
        <f>IF(Q1653="YES",O1653*T1653,"")</f>
        <v/>
      </c>
      <c r="V1653" s="16" t="n"/>
      <c r="W1653" s="17">
        <f>IF(Q1653="YES",G1653+V1653,"")</f>
        <v/>
      </c>
      <c r="X1653" s="18">
        <f>IF(Q1653="YES",IF(TODAY()&gt;W1653,"OVERDUE","WITHIN TIME"),"")</f>
        <v/>
      </c>
    </row>
    <row r="1654">
      <c r="A1654" s="3" t="n">
        <v>1650</v>
      </c>
      <c r="B1654" s="4" t="n"/>
      <c r="C1654" s="4" t="n"/>
      <c r="D1654" s="5">
        <f>IF(E1654="NRFC","Natural Rubber Field Coagulam","")</f>
        <v/>
      </c>
      <c r="E1654" s="4" t="n"/>
      <c r="F1654" s="6" t="n"/>
      <c r="G1654" s="6" t="n"/>
      <c r="H1654" s="7">
        <f>IF(G1654="","",G1654-TODAY())</f>
        <v/>
      </c>
      <c r="I1654" s="8">
        <f>IF(G1654="","",
IF(G1654&lt;TODAY(),
IF(O1654&gt;0,"Violated","Completed"),
IF(H1654&lt;=7,"Expiring Soon",
"Active")))</f>
        <v/>
      </c>
      <c r="J1654" s="8">
        <f>IF(C1654="","",COUNTIFS(purchase!$C:$C,$C1654,purchase!$E:$E,$E1654,purchase!$G:$G,"&gt;="&amp;$F1654,purchase!$G:$G,"&lt;="&amp;$G1654))</f>
        <v/>
      </c>
      <c r="K1654" s="9">
        <f>IF(COUNTIFS(purchase!$C:$C,$C1654,purchase!$E:$E,$E1654,purchase!$G:$G,"&gt;="&amp;$F1654,purchase!$G:$G,"&lt;="&amp;$G1654)=0,"",_xlfn.MAXIFS(purchase!$G:$G,purchase!$C:$C,$C1654,purchase!$E:$E,$E1654,purchase!$G:$G,"&gt;="&amp;$F1654,purchase!$G:$G,"&lt;="&amp;$G1654))</f>
        <v/>
      </c>
      <c r="L1654" s="4" t="n"/>
      <c r="M1654" s="4" t="n"/>
      <c r="N1654" s="10">
        <f>IF(M1654="","",SUMIFS(purchase!$N:$N,purchase!$C:$C,$C1654,purchase!$E:$E,$E1654,purchase!$G:$G,"&gt;="&amp;$F1654,purchase!$G:$G,"&lt;="&amp;$G1654))</f>
        <v/>
      </c>
      <c r="O1654" s="10">
        <f>IF(M1654="","",M1654-N1654)</f>
        <v/>
      </c>
      <c r="P1654" s="11">
        <f>IF(M1654=0,"",N1654/M1654)</f>
        <v/>
      </c>
      <c r="Q1654" s="12">
        <f>IF(OR(G1654="",O1654=""),"",
IF(AND(G1654&lt;TODAY(),O1654&gt;0),"YES","NO"))</f>
        <v/>
      </c>
      <c r="R1654" s="13" t="n"/>
      <c r="S1654" s="14" t="n"/>
      <c r="T1654" s="15">
        <f>IF(Q1654="YES", IF(R1654="Company",L1654*(1+S1654),IF(R1654="Vendor",L1654*(1-S1654),"")),"")</f>
        <v/>
      </c>
      <c r="U1654" s="15">
        <f>IF(Q1654="YES",O1654*T1654,"")</f>
        <v/>
      </c>
      <c r="V1654" s="16" t="n"/>
      <c r="W1654" s="17">
        <f>IF(Q1654="YES",G1654+V1654,"")</f>
        <v/>
      </c>
      <c r="X1654" s="18">
        <f>IF(Q1654="YES",IF(TODAY()&gt;W1654,"OVERDUE","WITHIN TIME"),"")</f>
        <v/>
      </c>
    </row>
    <row r="1655">
      <c r="A1655" s="3" t="n">
        <v>1651</v>
      </c>
      <c r="B1655" s="4" t="n"/>
      <c r="C1655" s="4" t="n"/>
      <c r="D1655" s="5">
        <f>IF(E1655="NRFC","Natural Rubber Field Coagulam","")</f>
        <v/>
      </c>
      <c r="E1655" s="4" t="n"/>
      <c r="F1655" s="6" t="n"/>
      <c r="G1655" s="6" t="n"/>
      <c r="H1655" s="7">
        <f>IF(G1655="","",G1655-TODAY())</f>
        <v/>
      </c>
      <c r="I1655" s="8">
        <f>IF(G1655="","",
IF(G1655&lt;TODAY(),
IF(O1655&gt;0,"Violated","Completed"),
IF(H1655&lt;=7,"Expiring Soon",
"Active")))</f>
        <v/>
      </c>
      <c r="J1655" s="8">
        <f>IF(C1655="","",COUNTIFS(purchase!$C:$C,$C1655,purchase!$E:$E,$E1655,purchase!$G:$G,"&gt;="&amp;$F1655,purchase!$G:$G,"&lt;="&amp;$G1655))</f>
        <v/>
      </c>
      <c r="K1655" s="9">
        <f>IF(COUNTIFS(purchase!$C:$C,$C1655,purchase!$E:$E,$E1655,purchase!$G:$G,"&gt;="&amp;$F1655,purchase!$G:$G,"&lt;="&amp;$G1655)=0,"",_xlfn.MAXIFS(purchase!$G:$G,purchase!$C:$C,$C1655,purchase!$E:$E,$E1655,purchase!$G:$G,"&gt;="&amp;$F1655,purchase!$G:$G,"&lt;="&amp;$G1655))</f>
        <v/>
      </c>
      <c r="L1655" s="4" t="n"/>
      <c r="M1655" s="4" t="n"/>
      <c r="N1655" s="10">
        <f>IF(M1655="","",SUMIFS(purchase!$N:$N,purchase!$C:$C,$C1655,purchase!$E:$E,$E1655,purchase!$G:$G,"&gt;="&amp;$F1655,purchase!$G:$G,"&lt;="&amp;$G1655))</f>
        <v/>
      </c>
      <c r="O1655" s="10">
        <f>IF(M1655="","",M1655-N1655)</f>
        <v/>
      </c>
      <c r="P1655" s="11">
        <f>IF(M1655=0,"",N1655/M1655)</f>
        <v/>
      </c>
      <c r="Q1655" s="12">
        <f>IF(OR(G1655="",O1655=""),"",
IF(AND(G1655&lt;TODAY(),O1655&gt;0),"YES","NO"))</f>
        <v/>
      </c>
      <c r="R1655" s="13" t="n"/>
      <c r="S1655" s="14" t="n"/>
      <c r="T1655" s="15">
        <f>IF(Q1655="YES", IF(R1655="Company",L1655*(1+S1655),IF(R1655="Vendor",L1655*(1-S1655),"")),"")</f>
        <v/>
      </c>
      <c r="U1655" s="15">
        <f>IF(Q1655="YES",O1655*T1655,"")</f>
        <v/>
      </c>
      <c r="V1655" s="16" t="n"/>
      <c r="W1655" s="17">
        <f>IF(Q1655="YES",G1655+V1655,"")</f>
        <v/>
      </c>
      <c r="X1655" s="18">
        <f>IF(Q1655="YES",IF(TODAY()&gt;W1655,"OVERDUE","WITHIN TIME"),"")</f>
        <v/>
      </c>
    </row>
    <row r="1656">
      <c r="A1656" s="3" t="n">
        <v>1652</v>
      </c>
      <c r="B1656" s="4" t="n"/>
      <c r="C1656" s="4" t="n"/>
      <c r="D1656" s="5">
        <f>IF(E1656="NRFC","Natural Rubber Field Coagulam","")</f>
        <v/>
      </c>
      <c r="E1656" s="4" t="n"/>
      <c r="F1656" s="6" t="n"/>
      <c r="G1656" s="6" t="n"/>
      <c r="H1656" s="7">
        <f>IF(G1656="","",G1656-TODAY())</f>
        <v/>
      </c>
      <c r="I1656" s="8">
        <f>IF(G1656="","",
IF(G1656&lt;TODAY(),
IF(O1656&gt;0,"Violated","Completed"),
IF(H1656&lt;=7,"Expiring Soon",
"Active")))</f>
        <v/>
      </c>
      <c r="J1656" s="8">
        <f>IF(C1656="","",COUNTIFS(purchase!$C:$C,$C1656,purchase!$E:$E,$E1656,purchase!$G:$G,"&gt;="&amp;$F1656,purchase!$G:$G,"&lt;="&amp;$G1656))</f>
        <v/>
      </c>
      <c r="K1656" s="9">
        <f>IF(COUNTIFS(purchase!$C:$C,$C1656,purchase!$E:$E,$E1656,purchase!$G:$G,"&gt;="&amp;$F1656,purchase!$G:$G,"&lt;="&amp;$G1656)=0,"",_xlfn.MAXIFS(purchase!$G:$G,purchase!$C:$C,$C1656,purchase!$E:$E,$E1656,purchase!$G:$G,"&gt;="&amp;$F1656,purchase!$G:$G,"&lt;="&amp;$G1656))</f>
        <v/>
      </c>
      <c r="L1656" s="4" t="n"/>
      <c r="M1656" s="4" t="n"/>
      <c r="N1656" s="10">
        <f>IF(M1656="","",SUMIFS(purchase!$N:$N,purchase!$C:$C,$C1656,purchase!$E:$E,$E1656,purchase!$G:$G,"&gt;="&amp;$F1656,purchase!$G:$G,"&lt;="&amp;$G1656))</f>
        <v/>
      </c>
      <c r="O1656" s="10">
        <f>IF(M1656="","",M1656-N1656)</f>
        <v/>
      </c>
      <c r="P1656" s="11">
        <f>IF(M1656=0,"",N1656/M1656)</f>
        <v/>
      </c>
      <c r="Q1656" s="12">
        <f>IF(OR(G1656="",O1656=""),"",
IF(AND(G1656&lt;TODAY(),O1656&gt;0),"YES","NO"))</f>
        <v/>
      </c>
      <c r="R1656" s="13" t="n"/>
      <c r="S1656" s="14" t="n"/>
      <c r="T1656" s="15">
        <f>IF(Q1656="YES", IF(R1656="Company",L1656*(1+S1656),IF(R1656="Vendor",L1656*(1-S1656),"")),"")</f>
        <v/>
      </c>
      <c r="U1656" s="15">
        <f>IF(Q1656="YES",O1656*T1656,"")</f>
        <v/>
      </c>
      <c r="V1656" s="16" t="n"/>
      <c r="W1656" s="17">
        <f>IF(Q1656="YES",G1656+V1656,"")</f>
        <v/>
      </c>
      <c r="X1656" s="18">
        <f>IF(Q1656="YES",IF(TODAY()&gt;W1656,"OVERDUE","WITHIN TIME"),"")</f>
        <v/>
      </c>
    </row>
    <row r="1657">
      <c r="A1657" s="3" t="n">
        <v>1653</v>
      </c>
      <c r="B1657" s="4" t="n"/>
      <c r="C1657" s="4" t="n"/>
      <c r="D1657" s="5">
        <f>IF(E1657="NRFC","Natural Rubber Field Coagulam","")</f>
        <v/>
      </c>
      <c r="E1657" s="4" t="n"/>
      <c r="F1657" s="6" t="n"/>
      <c r="G1657" s="6" t="n"/>
      <c r="H1657" s="7">
        <f>IF(G1657="","",G1657-TODAY())</f>
        <v/>
      </c>
      <c r="I1657" s="8">
        <f>IF(G1657="","",
IF(G1657&lt;TODAY(),
IF(O1657&gt;0,"Violated","Completed"),
IF(H1657&lt;=7,"Expiring Soon",
"Active")))</f>
        <v/>
      </c>
      <c r="J1657" s="8">
        <f>IF(C1657="","",COUNTIFS(purchase!$C:$C,$C1657,purchase!$E:$E,$E1657,purchase!$G:$G,"&gt;="&amp;$F1657,purchase!$G:$G,"&lt;="&amp;$G1657))</f>
        <v/>
      </c>
      <c r="K1657" s="9">
        <f>IF(COUNTIFS(purchase!$C:$C,$C1657,purchase!$E:$E,$E1657,purchase!$G:$G,"&gt;="&amp;$F1657,purchase!$G:$G,"&lt;="&amp;$G1657)=0,"",_xlfn.MAXIFS(purchase!$G:$G,purchase!$C:$C,$C1657,purchase!$E:$E,$E1657,purchase!$G:$G,"&gt;="&amp;$F1657,purchase!$G:$G,"&lt;="&amp;$G1657))</f>
        <v/>
      </c>
      <c r="L1657" s="4" t="n"/>
      <c r="M1657" s="4" t="n"/>
      <c r="N1657" s="10">
        <f>IF(M1657="","",SUMIFS(purchase!$N:$N,purchase!$C:$C,$C1657,purchase!$E:$E,$E1657,purchase!$G:$G,"&gt;="&amp;$F1657,purchase!$G:$G,"&lt;="&amp;$G1657))</f>
        <v/>
      </c>
      <c r="O1657" s="10">
        <f>IF(M1657="","",M1657-N1657)</f>
        <v/>
      </c>
      <c r="P1657" s="11">
        <f>IF(M1657=0,"",N1657/M1657)</f>
        <v/>
      </c>
      <c r="Q1657" s="12">
        <f>IF(OR(G1657="",O1657=""),"",
IF(AND(G1657&lt;TODAY(),O1657&gt;0),"YES","NO"))</f>
        <v/>
      </c>
      <c r="R1657" s="13" t="n"/>
      <c r="S1657" s="14" t="n"/>
      <c r="T1657" s="15">
        <f>IF(Q1657="YES", IF(R1657="Company",L1657*(1+S1657),IF(R1657="Vendor",L1657*(1-S1657),"")),"")</f>
        <v/>
      </c>
      <c r="U1657" s="15">
        <f>IF(Q1657="YES",O1657*T1657,"")</f>
        <v/>
      </c>
      <c r="V1657" s="16" t="n"/>
      <c r="W1657" s="17">
        <f>IF(Q1657="YES",G1657+V1657,"")</f>
        <v/>
      </c>
      <c r="X1657" s="18">
        <f>IF(Q1657="YES",IF(TODAY()&gt;W1657,"OVERDUE","WITHIN TIME"),"")</f>
        <v/>
      </c>
    </row>
    <row r="1658">
      <c r="A1658" s="3" t="n">
        <v>1654</v>
      </c>
      <c r="B1658" s="4" t="n"/>
      <c r="C1658" s="4" t="n"/>
      <c r="D1658" s="5">
        <f>IF(E1658="NRFC","Natural Rubber Field Coagulam","")</f>
        <v/>
      </c>
      <c r="E1658" s="4" t="n"/>
      <c r="F1658" s="6" t="n"/>
      <c r="G1658" s="6" t="n"/>
      <c r="H1658" s="7">
        <f>IF(G1658="","",G1658-TODAY())</f>
        <v/>
      </c>
      <c r="I1658" s="8">
        <f>IF(G1658="","",
IF(G1658&lt;TODAY(),
IF(O1658&gt;0,"Violated","Completed"),
IF(H1658&lt;=7,"Expiring Soon",
"Active")))</f>
        <v/>
      </c>
      <c r="J1658" s="8">
        <f>IF(C1658="","",COUNTIFS(purchase!$C:$C,$C1658,purchase!$E:$E,$E1658,purchase!$G:$G,"&gt;="&amp;$F1658,purchase!$G:$G,"&lt;="&amp;$G1658))</f>
        <v/>
      </c>
      <c r="K1658" s="9">
        <f>IF(COUNTIFS(purchase!$C:$C,$C1658,purchase!$E:$E,$E1658,purchase!$G:$G,"&gt;="&amp;$F1658,purchase!$G:$G,"&lt;="&amp;$G1658)=0,"",_xlfn.MAXIFS(purchase!$G:$G,purchase!$C:$C,$C1658,purchase!$E:$E,$E1658,purchase!$G:$G,"&gt;="&amp;$F1658,purchase!$G:$G,"&lt;="&amp;$G1658))</f>
        <v/>
      </c>
      <c r="L1658" s="4" t="n"/>
      <c r="M1658" s="4" t="n"/>
      <c r="N1658" s="10">
        <f>IF(M1658="","",SUMIFS(purchase!$N:$N,purchase!$C:$C,$C1658,purchase!$E:$E,$E1658,purchase!$G:$G,"&gt;="&amp;$F1658,purchase!$G:$G,"&lt;="&amp;$G1658))</f>
        <v/>
      </c>
      <c r="O1658" s="10">
        <f>IF(M1658="","",M1658-N1658)</f>
        <v/>
      </c>
      <c r="P1658" s="11">
        <f>IF(M1658=0,"",N1658/M1658)</f>
        <v/>
      </c>
      <c r="Q1658" s="12">
        <f>IF(OR(G1658="",O1658=""),"",
IF(AND(G1658&lt;TODAY(),O1658&gt;0),"YES","NO"))</f>
        <v/>
      </c>
      <c r="R1658" s="13" t="n"/>
      <c r="S1658" s="14" t="n"/>
      <c r="T1658" s="15">
        <f>IF(Q1658="YES", IF(R1658="Company",L1658*(1+S1658),IF(R1658="Vendor",L1658*(1-S1658),"")),"")</f>
        <v/>
      </c>
      <c r="U1658" s="15">
        <f>IF(Q1658="YES",O1658*T1658,"")</f>
        <v/>
      </c>
      <c r="V1658" s="16" t="n"/>
      <c r="W1658" s="17">
        <f>IF(Q1658="YES",G1658+V1658,"")</f>
        <v/>
      </c>
      <c r="X1658" s="18">
        <f>IF(Q1658="YES",IF(TODAY()&gt;W1658,"OVERDUE","WITHIN TIME"),"")</f>
        <v/>
      </c>
    </row>
    <row r="1659">
      <c r="A1659" s="3" t="n">
        <v>1655</v>
      </c>
      <c r="B1659" s="4" t="n"/>
      <c r="C1659" s="4" t="n"/>
      <c r="D1659" s="5">
        <f>IF(E1659="NRFC","Natural Rubber Field Coagulam","")</f>
        <v/>
      </c>
      <c r="E1659" s="4" t="n"/>
      <c r="F1659" s="6" t="n"/>
      <c r="G1659" s="6" t="n"/>
      <c r="H1659" s="7">
        <f>IF(G1659="","",G1659-TODAY())</f>
        <v/>
      </c>
      <c r="I1659" s="8">
        <f>IF(G1659="","",
IF(G1659&lt;TODAY(),
IF(O1659&gt;0,"Violated","Completed"),
IF(H1659&lt;=7,"Expiring Soon",
"Active")))</f>
        <v/>
      </c>
      <c r="J1659" s="8">
        <f>IF(C1659="","",COUNTIFS(purchase!$C:$C,$C1659,purchase!$E:$E,$E1659,purchase!$G:$G,"&gt;="&amp;$F1659,purchase!$G:$G,"&lt;="&amp;$G1659))</f>
        <v/>
      </c>
      <c r="K1659" s="9">
        <f>IF(COUNTIFS(purchase!$C:$C,$C1659,purchase!$E:$E,$E1659,purchase!$G:$G,"&gt;="&amp;$F1659,purchase!$G:$G,"&lt;="&amp;$G1659)=0,"",_xlfn.MAXIFS(purchase!$G:$G,purchase!$C:$C,$C1659,purchase!$E:$E,$E1659,purchase!$G:$G,"&gt;="&amp;$F1659,purchase!$G:$G,"&lt;="&amp;$G1659))</f>
        <v/>
      </c>
      <c r="L1659" s="4" t="n"/>
      <c r="M1659" s="4" t="n"/>
      <c r="N1659" s="10">
        <f>IF(M1659="","",SUMIFS(purchase!$N:$N,purchase!$C:$C,$C1659,purchase!$E:$E,$E1659,purchase!$G:$G,"&gt;="&amp;$F1659,purchase!$G:$G,"&lt;="&amp;$G1659))</f>
        <v/>
      </c>
      <c r="O1659" s="10">
        <f>IF(M1659="","",M1659-N1659)</f>
        <v/>
      </c>
      <c r="P1659" s="11">
        <f>IF(M1659=0,"",N1659/M1659)</f>
        <v/>
      </c>
      <c r="Q1659" s="12">
        <f>IF(OR(G1659="",O1659=""),"",
IF(AND(G1659&lt;TODAY(),O1659&gt;0),"YES","NO"))</f>
        <v/>
      </c>
      <c r="R1659" s="13" t="n"/>
      <c r="S1659" s="14" t="n"/>
      <c r="T1659" s="15">
        <f>IF(Q1659="YES", IF(R1659="Company",L1659*(1+S1659),IF(R1659="Vendor",L1659*(1-S1659),"")),"")</f>
        <v/>
      </c>
      <c r="U1659" s="15">
        <f>IF(Q1659="YES",O1659*T1659,"")</f>
        <v/>
      </c>
      <c r="V1659" s="16" t="n"/>
      <c r="W1659" s="17">
        <f>IF(Q1659="YES",G1659+V1659,"")</f>
        <v/>
      </c>
      <c r="X1659" s="18">
        <f>IF(Q1659="YES",IF(TODAY()&gt;W1659,"OVERDUE","WITHIN TIME"),"")</f>
        <v/>
      </c>
    </row>
    <row r="1660">
      <c r="A1660" s="3" t="n">
        <v>1656</v>
      </c>
      <c r="B1660" s="4" t="n"/>
      <c r="C1660" s="4" t="n"/>
      <c r="D1660" s="5">
        <f>IF(E1660="NRFC","Natural Rubber Field Coagulam","")</f>
        <v/>
      </c>
      <c r="E1660" s="4" t="n"/>
      <c r="F1660" s="6" t="n"/>
      <c r="G1660" s="6" t="n"/>
      <c r="H1660" s="7">
        <f>IF(G1660="","",G1660-TODAY())</f>
        <v/>
      </c>
      <c r="I1660" s="8">
        <f>IF(G1660="","",
IF(G1660&lt;TODAY(),
IF(O1660&gt;0,"Violated","Completed"),
IF(H1660&lt;=7,"Expiring Soon",
"Active")))</f>
        <v/>
      </c>
      <c r="J1660" s="8">
        <f>IF(C1660="","",COUNTIFS(purchase!$C:$C,$C1660,purchase!$E:$E,$E1660,purchase!$G:$G,"&gt;="&amp;$F1660,purchase!$G:$G,"&lt;="&amp;$G1660))</f>
        <v/>
      </c>
      <c r="K1660" s="9">
        <f>IF(COUNTIFS(purchase!$C:$C,$C1660,purchase!$E:$E,$E1660,purchase!$G:$G,"&gt;="&amp;$F1660,purchase!$G:$G,"&lt;="&amp;$G1660)=0,"",_xlfn.MAXIFS(purchase!$G:$G,purchase!$C:$C,$C1660,purchase!$E:$E,$E1660,purchase!$G:$G,"&gt;="&amp;$F1660,purchase!$G:$G,"&lt;="&amp;$G1660))</f>
        <v/>
      </c>
      <c r="L1660" s="4" t="n"/>
      <c r="M1660" s="4" t="n"/>
      <c r="N1660" s="10">
        <f>IF(M1660="","",SUMIFS(purchase!$N:$N,purchase!$C:$C,$C1660,purchase!$E:$E,$E1660,purchase!$G:$G,"&gt;="&amp;$F1660,purchase!$G:$G,"&lt;="&amp;$G1660))</f>
        <v/>
      </c>
      <c r="O1660" s="10">
        <f>IF(M1660="","",M1660-N1660)</f>
        <v/>
      </c>
      <c r="P1660" s="11">
        <f>IF(M1660=0,"",N1660/M1660)</f>
        <v/>
      </c>
      <c r="Q1660" s="12">
        <f>IF(OR(G1660="",O1660=""),"",
IF(AND(G1660&lt;TODAY(),O1660&gt;0),"YES","NO"))</f>
        <v/>
      </c>
      <c r="R1660" s="13" t="n"/>
      <c r="S1660" s="14" t="n"/>
      <c r="T1660" s="15">
        <f>IF(Q1660="YES", IF(R1660="Company",L1660*(1+S1660),IF(R1660="Vendor",L1660*(1-S1660),"")),"")</f>
        <v/>
      </c>
      <c r="U1660" s="15">
        <f>IF(Q1660="YES",O1660*T1660,"")</f>
        <v/>
      </c>
      <c r="V1660" s="16" t="n"/>
      <c r="W1660" s="17">
        <f>IF(Q1660="YES",G1660+V1660,"")</f>
        <v/>
      </c>
      <c r="X1660" s="18">
        <f>IF(Q1660="YES",IF(TODAY()&gt;W1660,"OVERDUE","WITHIN TIME"),"")</f>
        <v/>
      </c>
    </row>
    <row r="1661">
      <c r="A1661" s="3" t="n">
        <v>1657</v>
      </c>
      <c r="B1661" s="4" t="n"/>
      <c r="C1661" s="4" t="n"/>
      <c r="D1661" s="5">
        <f>IF(E1661="NRFC","Natural Rubber Field Coagulam","")</f>
        <v/>
      </c>
      <c r="E1661" s="4" t="n"/>
      <c r="F1661" s="6" t="n"/>
      <c r="G1661" s="6" t="n"/>
      <c r="H1661" s="7">
        <f>IF(G1661="","",G1661-TODAY())</f>
        <v/>
      </c>
      <c r="I1661" s="8">
        <f>IF(G1661="","",
IF(G1661&lt;TODAY(),
IF(O1661&gt;0,"Violated","Completed"),
IF(H1661&lt;=7,"Expiring Soon",
"Active")))</f>
        <v/>
      </c>
      <c r="J1661" s="8">
        <f>IF(C1661="","",COUNTIFS(purchase!$C:$C,$C1661,purchase!$E:$E,$E1661,purchase!$G:$G,"&gt;="&amp;$F1661,purchase!$G:$G,"&lt;="&amp;$G1661))</f>
        <v/>
      </c>
      <c r="K1661" s="9">
        <f>IF(COUNTIFS(purchase!$C:$C,$C1661,purchase!$E:$E,$E1661,purchase!$G:$G,"&gt;="&amp;$F1661,purchase!$G:$G,"&lt;="&amp;$G1661)=0,"",_xlfn.MAXIFS(purchase!$G:$G,purchase!$C:$C,$C1661,purchase!$E:$E,$E1661,purchase!$G:$G,"&gt;="&amp;$F1661,purchase!$G:$G,"&lt;="&amp;$G1661))</f>
        <v/>
      </c>
      <c r="L1661" s="4" t="n"/>
      <c r="M1661" s="4" t="n"/>
      <c r="N1661" s="10">
        <f>IF(M1661="","",SUMIFS(purchase!$N:$N,purchase!$C:$C,$C1661,purchase!$E:$E,$E1661,purchase!$G:$G,"&gt;="&amp;$F1661,purchase!$G:$G,"&lt;="&amp;$G1661))</f>
        <v/>
      </c>
      <c r="O1661" s="10">
        <f>IF(M1661="","",M1661-N1661)</f>
        <v/>
      </c>
      <c r="P1661" s="11">
        <f>IF(M1661=0,"",N1661/M1661)</f>
        <v/>
      </c>
      <c r="Q1661" s="12">
        <f>IF(OR(G1661="",O1661=""),"",
IF(AND(G1661&lt;TODAY(),O1661&gt;0),"YES","NO"))</f>
        <v/>
      </c>
      <c r="R1661" s="13" t="n"/>
      <c r="S1661" s="14" t="n"/>
      <c r="T1661" s="15">
        <f>IF(Q1661="YES", IF(R1661="Company",L1661*(1+S1661),IF(R1661="Vendor",L1661*(1-S1661),"")),"")</f>
        <v/>
      </c>
      <c r="U1661" s="15">
        <f>IF(Q1661="YES",O1661*T1661,"")</f>
        <v/>
      </c>
      <c r="V1661" s="16" t="n"/>
      <c r="W1661" s="17">
        <f>IF(Q1661="YES",G1661+V1661,"")</f>
        <v/>
      </c>
      <c r="X1661" s="18">
        <f>IF(Q1661="YES",IF(TODAY()&gt;W1661,"OVERDUE","WITHIN TIME"),"")</f>
        <v/>
      </c>
    </row>
    <row r="1662">
      <c r="A1662" s="3" t="n">
        <v>1658</v>
      </c>
      <c r="B1662" s="4" t="n"/>
      <c r="C1662" s="4" t="n"/>
      <c r="D1662" s="5">
        <f>IF(E1662="NRFC","Natural Rubber Field Coagulam","")</f>
        <v/>
      </c>
      <c r="E1662" s="4" t="n"/>
      <c r="F1662" s="6" t="n"/>
      <c r="G1662" s="6" t="n"/>
      <c r="H1662" s="7">
        <f>IF(G1662="","",G1662-TODAY())</f>
        <v/>
      </c>
      <c r="I1662" s="8">
        <f>IF(G1662="","",
IF(G1662&lt;TODAY(),
IF(O1662&gt;0,"Violated","Completed"),
IF(H1662&lt;=7,"Expiring Soon",
"Active")))</f>
        <v/>
      </c>
      <c r="J1662" s="8">
        <f>IF(C1662="","",COUNTIFS(purchase!$C:$C,$C1662,purchase!$E:$E,$E1662,purchase!$G:$G,"&gt;="&amp;$F1662,purchase!$G:$G,"&lt;="&amp;$G1662))</f>
        <v/>
      </c>
      <c r="K1662" s="9">
        <f>IF(COUNTIFS(purchase!$C:$C,$C1662,purchase!$E:$E,$E1662,purchase!$G:$G,"&gt;="&amp;$F1662,purchase!$G:$G,"&lt;="&amp;$G1662)=0,"",_xlfn.MAXIFS(purchase!$G:$G,purchase!$C:$C,$C1662,purchase!$E:$E,$E1662,purchase!$G:$G,"&gt;="&amp;$F1662,purchase!$G:$G,"&lt;="&amp;$G1662))</f>
        <v/>
      </c>
      <c r="L1662" s="4" t="n"/>
      <c r="M1662" s="4" t="n"/>
      <c r="N1662" s="10">
        <f>IF(M1662="","",SUMIFS(purchase!$N:$N,purchase!$C:$C,$C1662,purchase!$E:$E,$E1662,purchase!$G:$G,"&gt;="&amp;$F1662,purchase!$G:$G,"&lt;="&amp;$G1662))</f>
        <v/>
      </c>
      <c r="O1662" s="10">
        <f>IF(M1662="","",M1662-N1662)</f>
        <v/>
      </c>
      <c r="P1662" s="11">
        <f>IF(M1662=0,"",N1662/M1662)</f>
        <v/>
      </c>
      <c r="Q1662" s="12">
        <f>IF(OR(G1662="",O1662=""),"",
IF(AND(G1662&lt;TODAY(),O1662&gt;0),"YES","NO"))</f>
        <v/>
      </c>
      <c r="R1662" s="13" t="n"/>
      <c r="S1662" s="14" t="n"/>
      <c r="T1662" s="15">
        <f>IF(Q1662="YES", IF(R1662="Company",L1662*(1+S1662),IF(R1662="Vendor",L1662*(1-S1662),"")),"")</f>
        <v/>
      </c>
      <c r="U1662" s="15">
        <f>IF(Q1662="YES",O1662*T1662,"")</f>
        <v/>
      </c>
      <c r="V1662" s="16" t="n"/>
      <c r="W1662" s="17">
        <f>IF(Q1662="YES",G1662+V1662,"")</f>
        <v/>
      </c>
      <c r="X1662" s="18">
        <f>IF(Q1662="YES",IF(TODAY()&gt;W1662,"OVERDUE","WITHIN TIME"),"")</f>
        <v/>
      </c>
    </row>
    <row r="1663">
      <c r="A1663" s="3" t="n">
        <v>1659</v>
      </c>
      <c r="B1663" s="4" t="n"/>
      <c r="C1663" s="4" t="n"/>
      <c r="D1663" s="5">
        <f>IF(E1663="NRFC","Natural Rubber Field Coagulam","")</f>
        <v/>
      </c>
      <c r="E1663" s="4" t="n"/>
      <c r="F1663" s="6" t="n"/>
      <c r="G1663" s="6" t="n"/>
      <c r="H1663" s="7">
        <f>IF(G1663="","",G1663-TODAY())</f>
        <v/>
      </c>
      <c r="I1663" s="8">
        <f>IF(G1663="","",
IF(G1663&lt;TODAY(),
IF(O1663&gt;0,"Violated","Completed"),
IF(H1663&lt;=7,"Expiring Soon",
"Active")))</f>
        <v/>
      </c>
      <c r="J1663" s="8">
        <f>IF(C1663="","",COUNTIFS(purchase!$C:$C,$C1663,purchase!$E:$E,$E1663,purchase!$G:$G,"&gt;="&amp;$F1663,purchase!$G:$G,"&lt;="&amp;$G1663))</f>
        <v/>
      </c>
      <c r="K1663" s="9">
        <f>IF(COUNTIFS(purchase!$C:$C,$C1663,purchase!$E:$E,$E1663,purchase!$G:$G,"&gt;="&amp;$F1663,purchase!$G:$G,"&lt;="&amp;$G1663)=0,"",_xlfn.MAXIFS(purchase!$G:$G,purchase!$C:$C,$C1663,purchase!$E:$E,$E1663,purchase!$G:$G,"&gt;="&amp;$F1663,purchase!$G:$G,"&lt;="&amp;$G1663))</f>
        <v/>
      </c>
      <c r="L1663" s="4" t="n"/>
      <c r="M1663" s="4" t="n"/>
      <c r="N1663" s="10">
        <f>IF(M1663="","",SUMIFS(purchase!$N:$N,purchase!$C:$C,$C1663,purchase!$E:$E,$E1663,purchase!$G:$G,"&gt;="&amp;$F1663,purchase!$G:$G,"&lt;="&amp;$G1663))</f>
        <v/>
      </c>
      <c r="O1663" s="10">
        <f>IF(M1663="","",M1663-N1663)</f>
        <v/>
      </c>
      <c r="P1663" s="11">
        <f>IF(M1663=0,"",N1663/M1663)</f>
        <v/>
      </c>
      <c r="Q1663" s="12">
        <f>IF(OR(G1663="",O1663=""),"",
IF(AND(G1663&lt;TODAY(),O1663&gt;0),"YES","NO"))</f>
        <v/>
      </c>
      <c r="R1663" s="13" t="n"/>
      <c r="S1663" s="14" t="n"/>
      <c r="T1663" s="15">
        <f>IF(Q1663="YES", IF(R1663="Company",L1663*(1+S1663),IF(R1663="Vendor",L1663*(1-S1663),"")),"")</f>
        <v/>
      </c>
      <c r="U1663" s="15">
        <f>IF(Q1663="YES",O1663*T1663,"")</f>
        <v/>
      </c>
      <c r="V1663" s="16" t="n"/>
      <c r="W1663" s="17">
        <f>IF(Q1663="YES",G1663+V1663,"")</f>
        <v/>
      </c>
      <c r="X1663" s="18">
        <f>IF(Q1663="YES",IF(TODAY()&gt;W1663,"OVERDUE","WITHIN TIME"),"")</f>
        <v/>
      </c>
    </row>
    <row r="1664">
      <c r="A1664" s="3" t="n">
        <v>1660</v>
      </c>
      <c r="B1664" s="4" t="n"/>
      <c r="C1664" s="4" t="n"/>
      <c r="D1664" s="5">
        <f>IF(E1664="NRFC","Natural Rubber Field Coagulam","")</f>
        <v/>
      </c>
      <c r="E1664" s="4" t="n"/>
      <c r="F1664" s="6" t="n"/>
      <c r="G1664" s="6" t="n"/>
      <c r="H1664" s="7">
        <f>IF(G1664="","",G1664-TODAY())</f>
        <v/>
      </c>
      <c r="I1664" s="8">
        <f>IF(G1664="","",
IF(G1664&lt;TODAY(),
IF(O1664&gt;0,"Violated","Completed"),
IF(H1664&lt;=7,"Expiring Soon",
"Active")))</f>
        <v/>
      </c>
      <c r="J1664" s="8">
        <f>IF(C1664="","",COUNTIFS(purchase!$C:$C,$C1664,purchase!$E:$E,$E1664,purchase!$G:$G,"&gt;="&amp;$F1664,purchase!$G:$G,"&lt;="&amp;$G1664))</f>
        <v/>
      </c>
      <c r="K1664" s="9">
        <f>IF(COUNTIFS(purchase!$C:$C,$C1664,purchase!$E:$E,$E1664,purchase!$G:$G,"&gt;="&amp;$F1664,purchase!$G:$G,"&lt;="&amp;$G1664)=0,"",_xlfn.MAXIFS(purchase!$G:$G,purchase!$C:$C,$C1664,purchase!$E:$E,$E1664,purchase!$G:$G,"&gt;="&amp;$F1664,purchase!$G:$G,"&lt;="&amp;$G1664))</f>
        <v/>
      </c>
      <c r="L1664" s="4" t="n"/>
      <c r="M1664" s="4" t="n"/>
      <c r="N1664" s="10">
        <f>IF(M1664="","",SUMIFS(purchase!$N:$N,purchase!$C:$C,$C1664,purchase!$E:$E,$E1664,purchase!$G:$G,"&gt;="&amp;$F1664,purchase!$G:$G,"&lt;="&amp;$G1664))</f>
        <v/>
      </c>
      <c r="O1664" s="10">
        <f>IF(M1664="","",M1664-N1664)</f>
        <v/>
      </c>
      <c r="P1664" s="11">
        <f>IF(M1664=0,"",N1664/M1664)</f>
        <v/>
      </c>
      <c r="Q1664" s="12">
        <f>IF(OR(G1664="",O1664=""),"",
IF(AND(G1664&lt;TODAY(),O1664&gt;0),"YES","NO"))</f>
        <v/>
      </c>
      <c r="R1664" s="13" t="n"/>
      <c r="S1664" s="14" t="n"/>
      <c r="T1664" s="15">
        <f>IF(Q1664="YES", IF(R1664="Company",L1664*(1+S1664),IF(R1664="Vendor",L1664*(1-S1664),"")),"")</f>
        <v/>
      </c>
      <c r="U1664" s="15">
        <f>IF(Q1664="YES",O1664*T1664,"")</f>
        <v/>
      </c>
      <c r="V1664" s="16" t="n"/>
      <c r="W1664" s="17">
        <f>IF(Q1664="YES",G1664+V1664,"")</f>
        <v/>
      </c>
      <c r="X1664" s="18">
        <f>IF(Q1664="YES",IF(TODAY()&gt;W1664,"OVERDUE","WITHIN TIME"),"")</f>
        <v/>
      </c>
    </row>
    <row r="1665">
      <c r="A1665" s="3" t="n">
        <v>1661</v>
      </c>
      <c r="B1665" s="4" t="n"/>
      <c r="C1665" s="4" t="n"/>
      <c r="D1665" s="5">
        <f>IF(E1665="NRFC","Natural Rubber Field Coagulam","")</f>
        <v/>
      </c>
      <c r="E1665" s="4" t="n"/>
      <c r="F1665" s="6" t="n"/>
      <c r="G1665" s="6" t="n"/>
      <c r="H1665" s="7">
        <f>IF(G1665="","",G1665-TODAY())</f>
        <v/>
      </c>
      <c r="I1665" s="8">
        <f>IF(G1665="","",
IF(G1665&lt;TODAY(),
IF(O1665&gt;0,"Violated","Completed"),
IF(H1665&lt;=7,"Expiring Soon",
"Active")))</f>
        <v/>
      </c>
      <c r="J1665" s="8">
        <f>IF(C1665="","",COUNTIFS(purchase!$C:$C,$C1665,purchase!$E:$E,$E1665,purchase!$G:$G,"&gt;="&amp;$F1665,purchase!$G:$G,"&lt;="&amp;$G1665))</f>
        <v/>
      </c>
      <c r="K1665" s="9">
        <f>IF(COUNTIFS(purchase!$C:$C,$C1665,purchase!$E:$E,$E1665,purchase!$G:$G,"&gt;="&amp;$F1665,purchase!$G:$G,"&lt;="&amp;$G1665)=0,"",_xlfn.MAXIFS(purchase!$G:$G,purchase!$C:$C,$C1665,purchase!$E:$E,$E1665,purchase!$G:$G,"&gt;="&amp;$F1665,purchase!$G:$G,"&lt;="&amp;$G1665))</f>
        <v/>
      </c>
      <c r="L1665" s="4" t="n"/>
      <c r="M1665" s="4" t="n"/>
      <c r="N1665" s="10">
        <f>IF(M1665="","",SUMIFS(purchase!$N:$N,purchase!$C:$C,$C1665,purchase!$E:$E,$E1665,purchase!$G:$G,"&gt;="&amp;$F1665,purchase!$G:$G,"&lt;="&amp;$G1665))</f>
        <v/>
      </c>
      <c r="O1665" s="10">
        <f>IF(M1665="","",M1665-N1665)</f>
        <v/>
      </c>
      <c r="P1665" s="11">
        <f>IF(M1665=0,"",N1665/M1665)</f>
        <v/>
      </c>
      <c r="Q1665" s="12">
        <f>IF(OR(G1665="",O1665=""),"",
IF(AND(G1665&lt;TODAY(),O1665&gt;0),"YES","NO"))</f>
        <v/>
      </c>
      <c r="R1665" s="13" t="n"/>
      <c r="S1665" s="14" t="n"/>
      <c r="T1665" s="15">
        <f>IF(Q1665="YES", IF(R1665="Company",L1665*(1+S1665),IF(R1665="Vendor",L1665*(1-S1665),"")),"")</f>
        <v/>
      </c>
      <c r="U1665" s="15">
        <f>IF(Q1665="YES",O1665*T1665,"")</f>
        <v/>
      </c>
      <c r="V1665" s="16" t="n"/>
      <c r="W1665" s="17">
        <f>IF(Q1665="YES",G1665+V1665,"")</f>
        <v/>
      </c>
      <c r="X1665" s="18">
        <f>IF(Q1665="YES",IF(TODAY()&gt;W1665,"OVERDUE","WITHIN TIME"),"")</f>
        <v/>
      </c>
    </row>
    <row r="1666">
      <c r="A1666" s="3" t="n">
        <v>1662</v>
      </c>
      <c r="B1666" s="4" t="n"/>
      <c r="C1666" s="4" t="n"/>
      <c r="D1666" s="5">
        <f>IF(E1666="NRFC","Natural Rubber Field Coagulam","")</f>
        <v/>
      </c>
      <c r="E1666" s="4" t="n"/>
      <c r="F1666" s="6" t="n"/>
      <c r="G1666" s="6" t="n"/>
      <c r="H1666" s="7">
        <f>IF(G1666="","",G1666-TODAY())</f>
        <v/>
      </c>
      <c r="I1666" s="8">
        <f>IF(G1666="","",
IF(G1666&lt;TODAY(),
IF(O1666&gt;0,"Violated","Completed"),
IF(H1666&lt;=7,"Expiring Soon",
"Active")))</f>
        <v/>
      </c>
      <c r="J1666" s="8">
        <f>IF(C1666="","",COUNTIFS(purchase!$C:$C,$C1666,purchase!$E:$E,$E1666,purchase!$G:$G,"&gt;="&amp;$F1666,purchase!$G:$G,"&lt;="&amp;$G1666))</f>
        <v/>
      </c>
      <c r="K1666" s="9">
        <f>IF(COUNTIFS(purchase!$C:$C,$C1666,purchase!$E:$E,$E1666,purchase!$G:$G,"&gt;="&amp;$F1666,purchase!$G:$G,"&lt;="&amp;$G1666)=0,"",_xlfn.MAXIFS(purchase!$G:$G,purchase!$C:$C,$C1666,purchase!$E:$E,$E1666,purchase!$G:$G,"&gt;="&amp;$F1666,purchase!$G:$G,"&lt;="&amp;$G1666))</f>
        <v/>
      </c>
      <c r="L1666" s="4" t="n"/>
      <c r="M1666" s="4" t="n"/>
      <c r="N1666" s="10">
        <f>IF(M1666="","",SUMIFS(purchase!$N:$N,purchase!$C:$C,$C1666,purchase!$E:$E,$E1666,purchase!$G:$G,"&gt;="&amp;$F1666,purchase!$G:$G,"&lt;="&amp;$G1666))</f>
        <v/>
      </c>
      <c r="O1666" s="10">
        <f>IF(M1666="","",M1666-N1666)</f>
        <v/>
      </c>
      <c r="P1666" s="11">
        <f>IF(M1666=0,"",N1666/M1666)</f>
        <v/>
      </c>
      <c r="Q1666" s="12">
        <f>IF(OR(G1666="",O1666=""),"",
IF(AND(G1666&lt;TODAY(),O1666&gt;0),"YES","NO"))</f>
        <v/>
      </c>
      <c r="R1666" s="13" t="n"/>
      <c r="S1666" s="14" t="n"/>
      <c r="T1666" s="15">
        <f>IF(Q1666="YES", IF(R1666="Company",L1666*(1+S1666),IF(R1666="Vendor",L1666*(1-S1666),"")),"")</f>
        <v/>
      </c>
      <c r="U1666" s="15">
        <f>IF(Q1666="YES",O1666*T1666,"")</f>
        <v/>
      </c>
      <c r="V1666" s="16" t="n"/>
      <c r="W1666" s="17">
        <f>IF(Q1666="YES",G1666+V1666,"")</f>
        <v/>
      </c>
      <c r="X1666" s="18">
        <f>IF(Q1666="YES",IF(TODAY()&gt;W1666,"OVERDUE","WITHIN TIME"),"")</f>
        <v/>
      </c>
    </row>
    <row r="1667">
      <c r="A1667" s="3" t="n">
        <v>1663</v>
      </c>
      <c r="B1667" s="4" t="n"/>
      <c r="C1667" s="4" t="n"/>
      <c r="D1667" s="5">
        <f>IF(E1667="NRFC","Natural Rubber Field Coagulam","")</f>
        <v/>
      </c>
      <c r="E1667" s="4" t="n"/>
      <c r="F1667" s="6" t="n"/>
      <c r="G1667" s="6" t="n"/>
      <c r="H1667" s="7">
        <f>IF(G1667="","",G1667-TODAY())</f>
        <v/>
      </c>
      <c r="I1667" s="8">
        <f>IF(G1667="","",
IF(G1667&lt;TODAY(),
IF(O1667&gt;0,"Violated","Completed"),
IF(H1667&lt;=7,"Expiring Soon",
"Active")))</f>
        <v/>
      </c>
      <c r="J1667" s="8">
        <f>IF(C1667="","",COUNTIFS(purchase!$C:$C,$C1667,purchase!$E:$E,$E1667,purchase!$G:$G,"&gt;="&amp;$F1667,purchase!$G:$G,"&lt;="&amp;$G1667))</f>
        <v/>
      </c>
      <c r="K1667" s="9">
        <f>IF(COUNTIFS(purchase!$C:$C,$C1667,purchase!$E:$E,$E1667,purchase!$G:$G,"&gt;="&amp;$F1667,purchase!$G:$G,"&lt;="&amp;$G1667)=0,"",_xlfn.MAXIFS(purchase!$G:$G,purchase!$C:$C,$C1667,purchase!$E:$E,$E1667,purchase!$G:$G,"&gt;="&amp;$F1667,purchase!$G:$G,"&lt;="&amp;$G1667))</f>
        <v/>
      </c>
      <c r="L1667" s="4" t="n"/>
      <c r="M1667" s="4" t="n"/>
      <c r="N1667" s="10">
        <f>IF(M1667="","",SUMIFS(purchase!$N:$N,purchase!$C:$C,$C1667,purchase!$E:$E,$E1667,purchase!$G:$G,"&gt;="&amp;$F1667,purchase!$G:$G,"&lt;="&amp;$G1667))</f>
        <v/>
      </c>
      <c r="O1667" s="10">
        <f>IF(M1667="","",M1667-N1667)</f>
        <v/>
      </c>
      <c r="P1667" s="11">
        <f>IF(M1667=0,"",N1667/M1667)</f>
        <v/>
      </c>
      <c r="Q1667" s="12">
        <f>IF(OR(G1667="",O1667=""),"",
IF(AND(G1667&lt;TODAY(),O1667&gt;0),"YES","NO"))</f>
        <v/>
      </c>
      <c r="R1667" s="13" t="n"/>
      <c r="S1667" s="14" t="n"/>
      <c r="T1667" s="15">
        <f>IF(Q1667="YES", IF(R1667="Company",L1667*(1+S1667),IF(R1667="Vendor",L1667*(1-S1667),"")),"")</f>
        <v/>
      </c>
      <c r="U1667" s="15">
        <f>IF(Q1667="YES",O1667*T1667,"")</f>
        <v/>
      </c>
      <c r="V1667" s="16" t="n"/>
      <c r="W1667" s="17">
        <f>IF(Q1667="YES",G1667+V1667,"")</f>
        <v/>
      </c>
      <c r="X1667" s="18">
        <f>IF(Q1667="YES",IF(TODAY()&gt;W1667,"OVERDUE","WITHIN TIME"),"")</f>
        <v/>
      </c>
    </row>
    <row r="1668">
      <c r="A1668" s="3" t="n">
        <v>1664</v>
      </c>
      <c r="B1668" s="4" t="n"/>
      <c r="C1668" s="4" t="n"/>
      <c r="D1668" s="5">
        <f>IF(E1668="NRFC","Natural Rubber Field Coagulam","")</f>
        <v/>
      </c>
      <c r="E1668" s="4" t="n"/>
      <c r="F1668" s="6" t="n"/>
      <c r="G1668" s="6" t="n"/>
      <c r="H1668" s="7">
        <f>IF(G1668="","",G1668-TODAY())</f>
        <v/>
      </c>
      <c r="I1668" s="8">
        <f>IF(G1668="","",
IF(G1668&lt;TODAY(),
IF(O1668&gt;0,"Violated","Completed"),
IF(H1668&lt;=7,"Expiring Soon",
"Active")))</f>
        <v/>
      </c>
      <c r="J1668" s="8">
        <f>IF(C1668="","",COUNTIFS(purchase!$C:$C,$C1668,purchase!$E:$E,$E1668,purchase!$G:$G,"&gt;="&amp;$F1668,purchase!$G:$G,"&lt;="&amp;$G1668))</f>
        <v/>
      </c>
      <c r="K1668" s="9">
        <f>IF(COUNTIFS(purchase!$C:$C,$C1668,purchase!$E:$E,$E1668,purchase!$G:$G,"&gt;="&amp;$F1668,purchase!$G:$G,"&lt;="&amp;$G1668)=0,"",_xlfn.MAXIFS(purchase!$G:$G,purchase!$C:$C,$C1668,purchase!$E:$E,$E1668,purchase!$G:$G,"&gt;="&amp;$F1668,purchase!$G:$G,"&lt;="&amp;$G1668))</f>
        <v/>
      </c>
      <c r="L1668" s="4" t="n"/>
      <c r="M1668" s="4" t="n"/>
      <c r="N1668" s="10">
        <f>IF(M1668="","",SUMIFS(purchase!$N:$N,purchase!$C:$C,$C1668,purchase!$E:$E,$E1668,purchase!$G:$G,"&gt;="&amp;$F1668,purchase!$G:$G,"&lt;="&amp;$G1668))</f>
        <v/>
      </c>
      <c r="O1668" s="10">
        <f>IF(M1668="","",M1668-N1668)</f>
        <v/>
      </c>
      <c r="P1668" s="11">
        <f>IF(M1668=0,"",N1668/M1668)</f>
        <v/>
      </c>
      <c r="Q1668" s="12">
        <f>IF(OR(G1668="",O1668=""),"",
IF(AND(G1668&lt;TODAY(),O1668&gt;0),"YES","NO"))</f>
        <v/>
      </c>
      <c r="R1668" s="13" t="n"/>
      <c r="S1668" s="14" t="n"/>
      <c r="T1668" s="15">
        <f>IF(Q1668="YES", IF(R1668="Company",L1668*(1+S1668),IF(R1668="Vendor",L1668*(1-S1668),"")),"")</f>
        <v/>
      </c>
      <c r="U1668" s="15">
        <f>IF(Q1668="YES",O1668*T1668,"")</f>
        <v/>
      </c>
      <c r="V1668" s="16" t="n"/>
      <c r="W1668" s="17">
        <f>IF(Q1668="YES",G1668+V1668,"")</f>
        <v/>
      </c>
      <c r="X1668" s="18">
        <f>IF(Q1668="YES",IF(TODAY()&gt;W1668,"OVERDUE","WITHIN TIME"),"")</f>
        <v/>
      </c>
    </row>
    <row r="1669">
      <c r="A1669" s="3" t="n">
        <v>1665</v>
      </c>
      <c r="B1669" s="4" t="n"/>
      <c r="C1669" s="4" t="n"/>
      <c r="D1669" s="5">
        <f>IF(E1669="NRFC","Natural Rubber Field Coagulam","")</f>
        <v/>
      </c>
      <c r="E1669" s="4" t="n"/>
      <c r="F1669" s="6" t="n"/>
      <c r="G1669" s="6" t="n"/>
      <c r="H1669" s="7">
        <f>IF(G1669="","",G1669-TODAY())</f>
        <v/>
      </c>
      <c r="I1669" s="8">
        <f>IF(G1669="","",
IF(G1669&lt;TODAY(),
IF(O1669&gt;0,"Violated","Completed"),
IF(H1669&lt;=7,"Expiring Soon",
"Active")))</f>
        <v/>
      </c>
      <c r="J1669" s="8">
        <f>IF(C1669="","",COUNTIFS(purchase!$C:$C,$C1669,purchase!$E:$E,$E1669,purchase!$G:$G,"&gt;="&amp;$F1669,purchase!$G:$G,"&lt;="&amp;$G1669))</f>
        <v/>
      </c>
      <c r="K1669" s="9">
        <f>IF(COUNTIFS(purchase!$C:$C,$C1669,purchase!$E:$E,$E1669,purchase!$G:$G,"&gt;="&amp;$F1669,purchase!$G:$G,"&lt;="&amp;$G1669)=0,"",_xlfn.MAXIFS(purchase!$G:$G,purchase!$C:$C,$C1669,purchase!$E:$E,$E1669,purchase!$G:$G,"&gt;="&amp;$F1669,purchase!$G:$G,"&lt;="&amp;$G1669))</f>
        <v/>
      </c>
      <c r="L1669" s="4" t="n"/>
      <c r="M1669" s="4" t="n"/>
      <c r="N1669" s="10">
        <f>IF(M1669="","",SUMIFS(purchase!$N:$N,purchase!$C:$C,$C1669,purchase!$E:$E,$E1669,purchase!$G:$G,"&gt;="&amp;$F1669,purchase!$G:$G,"&lt;="&amp;$G1669))</f>
        <v/>
      </c>
      <c r="O1669" s="10">
        <f>IF(M1669="","",M1669-N1669)</f>
        <v/>
      </c>
      <c r="P1669" s="11">
        <f>IF(M1669=0,"",N1669/M1669)</f>
        <v/>
      </c>
      <c r="Q1669" s="12">
        <f>IF(OR(G1669="",O1669=""),"",
IF(AND(G1669&lt;TODAY(),O1669&gt;0),"YES","NO"))</f>
        <v/>
      </c>
      <c r="R1669" s="13" t="n"/>
      <c r="S1669" s="14" t="n"/>
      <c r="T1669" s="15">
        <f>IF(Q1669="YES", IF(R1669="Company",L1669*(1+S1669),IF(R1669="Vendor",L1669*(1-S1669),"")),"")</f>
        <v/>
      </c>
      <c r="U1669" s="15">
        <f>IF(Q1669="YES",O1669*T1669,"")</f>
        <v/>
      </c>
      <c r="V1669" s="16" t="n"/>
      <c r="W1669" s="17">
        <f>IF(Q1669="YES",G1669+V1669,"")</f>
        <v/>
      </c>
      <c r="X1669" s="18">
        <f>IF(Q1669="YES",IF(TODAY()&gt;W1669,"OVERDUE","WITHIN TIME"),"")</f>
        <v/>
      </c>
    </row>
    <row r="1670">
      <c r="A1670" s="3" t="n">
        <v>1666</v>
      </c>
      <c r="B1670" s="4" t="n"/>
      <c r="C1670" s="4" t="n"/>
      <c r="D1670" s="5">
        <f>IF(E1670="NRFC","Natural Rubber Field Coagulam","")</f>
        <v/>
      </c>
      <c r="E1670" s="4" t="n"/>
      <c r="F1670" s="6" t="n"/>
      <c r="G1670" s="6" t="n"/>
      <c r="H1670" s="7">
        <f>IF(G1670="","",G1670-TODAY())</f>
        <v/>
      </c>
      <c r="I1670" s="8">
        <f>IF(G1670="","",
IF(G1670&lt;TODAY(),
IF(O1670&gt;0,"Violated","Completed"),
IF(H1670&lt;=7,"Expiring Soon",
"Active")))</f>
        <v/>
      </c>
      <c r="J1670" s="8">
        <f>IF(C1670="","",COUNTIFS(purchase!$C:$C,$C1670,purchase!$E:$E,$E1670,purchase!$G:$G,"&gt;="&amp;$F1670,purchase!$G:$G,"&lt;="&amp;$G1670))</f>
        <v/>
      </c>
      <c r="K1670" s="9">
        <f>IF(COUNTIFS(purchase!$C:$C,$C1670,purchase!$E:$E,$E1670,purchase!$G:$G,"&gt;="&amp;$F1670,purchase!$G:$G,"&lt;="&amp;$G1670)=0,"",_xlfn.MAXIFS(purchase!$G:$G,purchase!$C:$C,$C1670,purchase!$E:$E,$E1670,purchase!$G:$G,"&gt;="&amp;$F1670,purchase!$G:$G,"&lt;="&amp;$G1670))</f>
        <v/>
      </c>
      <c r="L1670" s="4" t="n"/>
      <c r="M1670" s="4" t="n"/>
      <c r="N1670" s="10">
        <f>IF(M1670="","",SUMIFS(purchase!$N:$N,purchase!$C:$C,$C1670,purchase!$E:$E,$E1670,purchase!$G:$G,"&gt;="&amp;$F1670,purchase!$G:$G,"&lt;="&amp;$G1670))</f>
        <v/>
      </c>
      <c r="O1670" s="10">
        <f>IF(M1670="","",M1670-N1670)</f>
        <v/>
      </c>
      <c r="P1670" s="11">
        <f>IF(M1670=0,"",N1670/M1670)</f>
        <v/>
      </c>
      <c r="Q1670" s="12">
        <f>IF(OR(G1670="",O1670=""),"",
IF(AND(G1670&lt;TODAY(),O1670&gt;0),"YES","NO"))</f>
        <v/>
      </c>
      <c r="R1670" s="13" t="n"/>
      <c r="S1670" s="14" t="n"/>
      <c r="T1670" s="15">
        <f>IF(Q1670="YES", IF(R1670="Company",L1670*(1+S1670),IF(R1670="Vendor",L1670*(1-S1670),"")),"")</f>
        <v/>
      </c>
      <c r="U1670" s="15">
        <f>IF(Q1670="YES",O1670*T1670,"")</f>
        <v/>
      </c>
      <c r="V1670" s="16" t="n"/>
      <c r="W1670" s="17">
        <f>IF(Q1670="YES",G1670+V1670,"")</f>
        <v/>
      </c>
      <c r="X1670" s="18">
        <f>IF(Q1670="YES",IF(TODAY()&gt;W1670,"OVERDUE","WITHIN TIME"),"")</f>
        <v/>
      </c>
    </row>
    <row r="1671">
      <c r="A1671" s="3" t="n">
        <v>1667</v>
      </c>
      <c r="B1671" s="4" t="n"/>
      <c r="C1671" s="4" t="n"/>
      <c r="D1671" s="5">
        <f>IF(E1671="NRFC","Natural Rubber Field Coagulam","")</f>
        <v/>
      </c>
      <c r="E1671" s="4" t="n"/>
      <c r="F1671" s="6" t="n"/>
      <c r="G1671" s="6" t="n"/>
      <c r="H1671" s="7">
        <f>IF(G1671="","",G1671-TODAY())</f>
        <v/>
      </c>
      <c r="I1671" s="8">
        <f>IF(G1671="","",
IF(G1671&lt;TODAY(),
IF(O1671&gt;0,"Violated","Completed"),
IF(H1671&lt;=7,"Expiring Soon",
"Active")))</f>
        <v/>
      </c>
      <c r="J1671" s="8">
        <f>IF(C1671="","",COUNTIFS(purchase!$C:$C,$C1671,purchase!$E:$E,$E1671,purchase!$G:$G,"&gt;="&amp;$F1671,purchase!$G:$G,"&lt;="&amp;$G1671))</f>
        <v/>
      </c>
      <c r="K1671" s="9">
        <f>IF(COUNTIFS(purchase!$C:$C,$C1671,purchase!$E:$E,$E1671,purchase!$G:$G,"&gt;="&amp;$F1671,purchase!$G:$G,"&lt;="&amp;$G1671)=0,"",_xlfn.MAXIFS(purchase!$G:$G,purchase!$C:$C,$C1671,purchase!$E:$E,$E1671,purchase!$G:$G,"&gt;="&amp;$F1671,purchase!$G:$G,"&lt;="&amp;$G1671))</f>
        <v/>
      </c>
      <c r="L1671" s="4" t="n"/>
      <c r="M1671" s="4" t="n"/>
      <c r="N1671" s="10">
        <f>IF(M1671="","",SUMIFS(purchase!$N:$N,purchase!$C:$C,$C1671,purchase!$E:$E,$E1671,purchase!$G:$G,"&gt;="&amp;$F1671,purchase!$G:$G,"&lt;="&amp;$G1671))</f>
        <v/>
      </c>
      <c r="O1671" s="10">
        <f>IF(M1671="","",M1671-N1671)</f>
        <v/>
      </c>
      <c r="P1671" s="11">
        <f>IF(M1671=0,"",N1671/M1671)</f>
        <v/>
      </c>
      <c r="Q1671" s="12">
        <f>IF(OR(G1671="",O1671=""),"",
IF(AND(G1671&lt;TODAY(),O1671&gt;0),"YES","NO"))</f>
        <v/>
      </c>
      <c r="R1671" s="13" t="n"/>
      <c r="S1671" s="14" t="n"/>
      <c r="T1671" s="15">
        <f>IF(Q1671="YES", IF(R1671="Company",L1671*(1+S1671),IF(R1671="Vendor",L1671*(1-S1671),"")),"")</f>
        <v/>
      </c>
      <c r="U1671" s="15">
        <f>IF(Q1671="YES",O1671*T1671,"")</f>
        <v/>
      </c>
      <c r="V1671" s="16" t="n"/>
      <c r="W1671" s="17">
        <f>IF(Q1671="YES",G1671+V1671,"")</f>
        <v/>
      </c>
      <c r="X1671" s="18">
        <f>IF(Q1671="YES",IF(TODAY()&gt;W1671,"OVERDUE","WITHIN TIME"),"")</f>
        <v/>
      </c>
    </row>
    <row r="1672">
      <c r="A1672" s="3" t="n">
        <v>1668</v>
      </c>
      <c r="B1672" s="4" t="n"/>
      <c r="C1672" s="4" t="n"/>
      <c r="D1672" s="5">
        <f>IF(E1672="NRFC","Natural Rubber Field Coagulam","")</f>
        <v/>
      </c>
      <c r="E1672" s="4" t="n"/>
      <c r="F1672" s="6" t="n"/>
      <c r="G1672" s="6" t="n"/>
      <c r="H1672" s="7">
        <f>IF(G1672="","",G1672-TODAY())</f>
        <v/>
      </c>
      <c r="I1672" s="8">
        <f>IF(G1672="","",
IF(G1672&lt;TODAY(),
IF(O1672&gt;0,"Violated","Completed"),
IF(H1672&lt;=7,"Expiring Soon",
"Active")))</f>
        <v/>
      </c>
      <c r="J1672" s="8">
        <f>IF(C1672="","",COUNTIFS(purchase!$C:$C,$C1672,purchase!$E:$E,$E1672,purchase!$G:$G,"&gt;="&amp;$F1672,purchase!$G:$G,"&lt;="&amp;$G1672))</f>
        <v/>
      </c>
      <c r="K1672" s="9">
        <f>IF(COUNTIFS(purchase!$C:$C,$C1672,purchase!$E:$E,$E1672,purchase!$G:$G,"&gt;="&amp;$F1672,purchase!$G:$G,"&lt;="&amp;$G1672)=0,"",_xlfn.MAXIFS(purchase!$G:$G,purchase!$C:$C,$C1672,purchase!$E:$E,$E1672,purchase!$G:$G,"&gt;="&amp;$F1672,purchase!$G:$G,"&lt;="&amp;$G1672))</f>
        <v/>
      </c>
      <c r="L1672" s="4" t="n"/>
      <c r="M1672" s="4" t="n"/>
      <c r="N1672" s="10">
        <f>IF(M1672="","",SUMIFS(purchase!$N:$N,purchase!$C:$C,$C1672,purchase!$E:$E,$E1672,purchase!$G:$G,"&gt;="&amp;$F1672,purchase!$G:$G,"&lt;="&amp;$G1672))</f>
        <v/>
      </c>
      <c r="O1672" s="10">
        <f>IF(M1672="","",M1672-N1672)</f>
        <v/>
      </c>
      <c r="P1672" s="11">
        <f>IF(M1672=0,"",N1672/M1672)</f>
        <v/>
      </c>
      <c r="Q1672" s="12">
        <f>IF(OR(G1672="",O1672=""),"",
IF(AND(G1672&lt;TODAY(),O1672&gt;0),"YES","NO"))</f>
        <v/>
      </c>
      <c r="R1672" s="13" t="n"/>
      <c r="S1672" s="14" t="n"/>
      <c r="T1672" s="15">
        <f>IF(Q1672="YES", IF(R1672="Company",L1672*(1+S1672),IF(R1672="Vendor",L1672*(1-S1672),"")),"")</f>
        <v/>
      </c>
      <c r="U1672" s="15">
        <f>IF(Q1672="YES",O1672*T1672,"")</f>
        <v/>
      </c>
      <c r="V1672" s="16" t="n"/>
      <c r="W1672" s="17">
        <f>IF(Q1672="YES",G1672+V1672,"")</f>
        <v/>
      </c>
      <c r="X1672" s="18">
        <f>IF(Q1672="YES",IF(TODAY()&gt;W1672,"OVERDUE","WITHIN TIME"),"")</f>
        <v/>
      </c>
    </row>
    <row r="1673">
      <c r="A1673" s="3" t="n">
        <v>1669</v>
      </c>
      <c r="B1673" s="4" t="n"/>
      <c r="C1673" s="4" t="n"/>
      <c r="D1673" s="5">
        <f>IF(E1673="NRFC","Natural Rubber Field Coagulam","")</f>
        <v/>
      </c>
      <c r="E1673" s="4" t="n"/>
      <c r="F1673" s="6" t="n"/>
      <c r="G1673" s="6" t="n"/>
      <c r="H1673" s="7">
        <f>IF(G1673="","",G1673-TODAY())</f>
        <v/>
      </c>
      <c r="I1673" s="8">
        <f>IF(G1673="","",
IF(G1673&lt;TODAY(),
IF(O1673&gt;0,"Violated","Completed"),
IF(H1673&lt;=7,"Expiring Soon",
"Active")))</f>
        <v/>
      </c>
      <c r="J1673" s="8">
        <f>IF(C1673="","",COUNTIFS(purchase!$C:$C,$C1673,purchase!$E:$E,$E1673,purchase!$G:$G,"&gt;="&amp;$F1673,purchase!$G:$G,"&lt;="&amp;$G1673))</f>
        <v/>
      </c>
      <c r="K1673" s="9">
        <f>IF(COUNTIFS(purchase!$C:$C,$C1673,purchase!$E:$E,$E1673,purchase!$G:$G,"&gt;="&amp;$F1673,purchase!$G:$G,"&lt;="&amp;$G1673)=0,"",_xlfn.MAXIFS(purchase!$G:$G,purchase!$C:$C,$C1673,purchase!$E:$E,$E1673,purchase!$G:$G,"&gt;="&amp;$F1673,purchase!$G:$G,"&lt;="&amp;$G1673))</f>
        <v/>
      </c>
      <c r="L1673" s="4" t="n"/>
      <c r="M1673" s="4" t="n"/>
      <c r="N1673" s="10">
        <f>IF(M1673="","",SUMIFS(purchase!$N:$N,purchase!$C:$C,$C1673,purchase!$E:$E,$E1673,purchase!$G:$G,"&gt;="&amp;$F1673,purchase!$G:$G,"&lt;="&amp;$G1673))</f>
        <v/>
      </c>
      <c r="O1673" s="10">
        <f>IF(M1673="","",M1673-N1673)</f>
        <v/>
      </c>
      <c r="P1673" s="11">
        <f>IF(M1673=0,"",N1673/M1673)</f>
        <v/>
      </c>
      <c r="Q1673" s="12">
        <f>IF(OR(G1673="",O1673=""),"",
IF(AND(G1673&lt;TODAY(),O1673&gt;0),"YES","NO"))</f>
        <v/>
      </c>
      <c r="R1673" s="13" t="n"/>
      <c r="S1673" s="14" t="n"/>
      <c r="T1673" s="15">
        <f>IF(Q1673="YES", IF(R1673="Company",L1673*(1+S1673),IF(R1673="Vendor",L1673*(1-S1673),"")),"")</f>
        <v/>
      </c>
      <c r="U1673" s="15">
        <f>IF(Q1673="YES",O1673*T1673,"")</f>
        <v/>
      </c>
      <c r="V1673" s="16" t="n"/>
      <c r="W1673" s="17">
        <f>IF(Q1673="YES",G1673+V1673,"")</f>
        <v/>
      </c>
      <c r="X1673" s="18">
        <f>IF(Q1673="YES",IF(TODAY()&gt;W1673,"OVERDUE","WITHIN TIME"),"")</f>
        <v/>
      </c>
    </row>
    <row r="1674">
      <c r="A1674" s="3" t="n">
        <v>1670</v>
      </c>
      <c r="B1674" s="4" t="n"/>
      <c r="C1674" s="4" t="n"/>
      <c r="D1674" s="5">
        <f>IF(E1674="NRFC","Natural Rubber Field Coagulam","")</f>
        <v/>
      </c>
      <c r="E1674" s="4" t="n"/>
      <c r="F1674" s="6" t="n"/>
      <c r="G1674" s="6" t="n"/>
      <c r="H1674" s="7">
        <f>IF(G1674="","",G1674-TODAY())</f>
        <v/>
      </c>
      <c r="I1674" s="8">
        <f>IF(G1674="","",
IF(G1674&lt;TODAY(),
IF(O1674&gt;0,"Violated","Completed"),
IF(H1674&lt;=7,"Expiring Soon",
"Active")))</f>
        <v/>
      </c>
      <c r="J1674" s="8">
        <f>IF(C1674="","",COUNTIFS(purchase!$C:$C,$C1674,purchase!$E:$E,$E1674,purchase!$G:$G,"&gt;="&amp;$F1674,purchase!$G:$G,"&lt;="&amp;$G1674))</f>
        <v/>
      </c>
      <c r="K1674" s="9">
        <f>IF(COUNTIFS(purchase!$C:$C,$C1674,purchase!$E:$E,$E1674,purchase!$G:$G,"&gt;="&amp;$F1674,purchase!$G:$G,"&lt;="&amp;$G1674)=0,"",_xlfn.MAXIFS(purchase!$G:$G,purchase!$C:$C,$C1674,purchase!$E:$E,$E1674,purchase!$G:$G,"&gt;="&amp;$F1674,purchase!$G:$G,"&lt;="&amp;$G1674))</f>
        <v/>
      </c>
      <c r="L1674" s="4" t="n"/>
      <c r="M1674" s="4" t="n"/>
      <c r="N1674" s="10">
        <f>IF(M1674="","",SUMIFS(purchase!$N:$N,purchase!$C:$C,$C1674,purchase!$E:$E,$E1674,purchase!$G:$G,"&gt;="&amp;$F1674,purchase!$G:$G,"&lt;="&amp;$G1674))</f>
        <v/>
      </c>
      <c r="O1674" s="10">
        <f>IF(M1674="","",M1674-N1674)</f>
        <v/>
      </c>
      <c r="P1674" s="11">
        <f>IF(M1674=0,"",N1674/M1674)</f>
        <v/>
      </c>
      <c r="Q1674" s="12">
        <f>IF(OR(G1674="",O1674=""),"",
IF(AND(G1674&lt;TODAY(),O1674&gt;0),"YES","NO"))</f>
        <v/>
      </c>
      <c r="R1674" s="13" t="n"/>
      <c r="S1674" s="14" t="n"/>
      <c r="T1674" s="15">
        <f>IF(Q1674="YES", IF(R1674="Company",L1674*(1+S1674),IF(R1674="Vendor",L1674*(1-S1674),"")),"")</f>
        <v/>
      </c>
      <c r="U1674" s="15">
        <f>IF(Q1674="YES",O1674*T1674,"")</f>
        <v/>
      </c>
      <c r="V1674" s="16" t="n"/>
      <c r="W1674" s="17">
        <f>IF(Q1674="YES",G1674+V1674,"")</f>
        <v/>
      </c>
      <c r="X1674" s="18">
        <f>IF(Q1674="YES",IF(TODAY()&gt;W1674,"OVERDUE","WITHIN TIME"),"")</f>
        <v/>
      </c>
    </row>
    <row r="1675">
      <c r="A1675" s="3" t="n">
        <v>1671</v>
      </c>
      <c r="B1675" s="4" t="n"/>
      <c r="C1675" s="4" t="n"/>
      <c r="D1675" s="5">
        <f>IF(E1675="NRFC","Natural Rubber Field Coagulam","")</f>
        <v/>
      </c>
      <c r="E1675" s="4" t="n"/>
      <c r="F1675" s="6" t="n"/>
      <c r="G1675" s="6" t="n"/>
      <c r="H1675" s="7">
        <f>IF(G1675="","",G1675-TODAY())</f>
        <v/>
      </c>
      <c r="I1675" s="8">
        <f>IF(G1675="","",
IF(G1675&lt;TODAY(),
IF(O1675&gt;0,"Violated","Completed"),
IF(H1675&lt;=7,"Expiring Soon",
"Active")))</f>
        <v/>
      </c>
      <c r="J1675" s="8">
        <f>IF(C1675="","",COUNTIFS(purchase!$C:$C,$C1675,purchase!$E:$E,$E1675,purchase!$G:$G,"&gt;="&amp;$F1675,purchase!$G:$G,"&lt;="&amp;$G1675))</f>
        <v/>
      </c>
      <c r="K1675" s="9">
        <f>IF(COUNTIFS(purchase!$C:$C,$C1675,purchase!$E:$E,$E1675,purchase!$G:$G,"&gt;="&amp;$F1675,purchase!$G:$G,"&lt;="&amp;$G1675)=0,"",_xlfn.MAXIFS(purchase!$G:$G,purchase!$C:$C,$C1675,purchase!$E:$E,$E1675,purchase!$G:$G,"&gt;="&amp;$F1675,purchase!$G:$G,"&lt;="&amp;$G1675))</f>
        <v/>
      </c>
      <c r="L1675" s="4" t="n"/>
      <c r="M1675" s="4" t="n"/>
      <c r="N1675" s="10">
        <f>IF(M1675="","",SUMIFS(purchase!$N:$N,purchase!$C:$C,$C1675,purchase!$E:$E,$E1675,purchase!$G:$G,"&gt;="&amp;$F1675,purchase!$G:$G,"&lt;="&amp;$G1675))</f>
        <v/>
      </c>
      <c r="O1675" s="10">
        <f>IF(M1675="","",M1675-N1675)</f>
        <v/>
      </c>
      <c r="P1675" s="11">
        <f>IF(M1675=0,"",N1675/M1675)</f>
        <v/>
      </c>
      <c r="Q1675" s="12">
        <f>IF(OR(G1675="",O1675=""),"",
IF(AND(G1675&lt;TODAY(),O1675&gt;0),"YES","NO"))</f>
        <v/>
      </c>
      <c r="R1675" s="13" t="n"/>
      <c r="S1675" s="14" t="n"/>
      <c r="T1675" s="15">
        <f>IF(Q1675="YES", IF(R1675="Company",L1675*(1+S1675),IF(R1675="Vendor",L1675*(1-S1675),"")),"")</f>
        <v/>
      </c>
      <c r="U1675" s="15">
        <f>IF(Q1675="YES",O1675*T1675,"")</f>
        <v/>
      </c>
      <c r="V1675" s="16" t="n"/>
      <c r="W1675" s="17">
        <f>IF(Q1675="YES",G1675+V1675,"")</f>
        <v/>
      </c>
      <c r="X1675" s="18">
        <f>IF(Q1675="YES",IF(TODAY()&gt;W1675,"OVERDUE","WITHIN TIME"),"")</f>
        <v/>
      </c>
    </row>
    <row r="1676">
      <c r="A1676" s="3" t="n">
        <v>1672</v>
      </c>
      <c r="B1676" s="4" t="n"/>
      <c r="C1676" s="4" t="n"/>
      <c r="D1676" s="5">
        <f>IF(E1676="NRFC","Natural Rubber Field Coagulam","")</f>
        <v/>
      </c>
      <c r="E1676" s="4" t="n"/>
      <c r="F1676" s="6" t="n"/>
      <c r="G1676" s="6" t="n"/>
      <c r="H1676" s="7">
        <f>IF(G1676="","",G1676-TODAY())</f>
        <v/>
      </c>
      <c r="I1676" s="8">
        <f>IF(G1676="","",
IF(G1676&lt;TODAY(),
IF(O1676&gt;0,"Violated","Completed"),
IF(H1676&lt;=7,"Expiring Soon",
"Active")))</f>
        <v/>
      </c>
      <c r="J1676" s="8">
        <f>IF(C1676="","",COUNTIFS(purchase!$C:$C,$C1676,purchase!$E:$E,$E1676,purchase!$G:$G,"&gt;="&amp;$F1676,purchase!$G:$G,"&lt;="&amp;$G1676))</f>
        <v/>
      </c>
      <c r="K1676" s="9">
        <f>IF(COUNTIFS(purchase!$C:$C,$C1676,purchase!$E:$E,$E1676,purchase!$G:$G,"&gt;="&amp;$F1676,purchase!$G:$G,"&lt;="&amp;$G1676)=0,"",_xlfn.MAXIFS(purchase!$G:$G,purchase!$C:$C,$C1676,purchase!$E:$E,$E1676,purchase!$G:$G,"&gt;="&amp;$F1676,purchase!$G:$G,"&lt;="&amp;$G1676))</f>
        <v/>
      </c>
      <c r="L1676" s="4" t="n"/>
      <c r="M1676" s="4" t="n"/>
      <c r="N1676" s="10">
        <f>IF(M1676="","",SUMIFS(purchase!$N:$N,purchase!$C:$C,$C1676,purchase!$E:$E,$E1676,purchase!$G:$G,"&gt;="&amp;$F1676,purchase!$G:$G,"&lt;="&amp;$G1676))</f>
        <v/>
      </c>
      <c r="O1676" s="10">
        <f>IF(M1676="","",M1676-N1676)</f>
        <v/>
      </c>
      <c r="P1676" s="11">
        <f>IF(M1676=0,"",N1676/M1676)</f>
        <v/>
      </c>
      <c r="Q1676" s="12">
        <f>IF(OR(G1676="",O1676=""),"",
IF(AND(G1676&lt;TODAY(),O1676&gt;0),"YES","NO"))</f>
        <v/>
      </c>
      <c r="R1676" s="13" t="n"/>
      <c r="S1676" s="14" t="n"/>
      <c r="T1676" s="15">
        <f>IF(Q1676="YES", IF(R1676="Company",L1676*(1+S1676),IF(R1676="Vendor",L1676*(1-S1676),"")),"")</f>
        <v/>
      </c>
      <c r="U1676" s="15">
        <f>IF(Q1676="YES",O1676*T1676,"")</f>
        <v/>
      </c>
      <c r="V1676" s="16" t="n"/>
      <c r="W1676" s="17">
        <f>IF(Q1676="YES",G1676+V1676,"")</f>
        <v/>
      </c>
      <c r="X1676" s="18">
        <f>IF(Q1676="YES",IF(TODAY()&gt;W1676,"OVERDUE","WITHIN TIME"),"")</f>
        <v/>
      </c>
    </row>
    <row r="1677">
      <c r="A1677" s="3" t="n">
        <v>1673</v>
      </c>
      <c r="B1677" s="4" t="n"/>
      <c r="C1677" s="4" t="n"/>
      <c r="D1677" s="5">
        <f>IF(E1677="NRFC","Natural Rubber Field Coagulam","")</f>
        <v/>
      </c>
      <c r="E1677" s="4" t="n"/>
      <c r="F1677" s="6" t="n"/>
      <c r="G1677" s="6" t="n"/>
      <c r="H1677" s="7">
        <f>IF(G1677="","",G1677-TODAY())</f>
        <v/>
      </c>
      <c r="I1677" s="8">
        <f>IF(G1677="","",
IF(G1677&lt;TODAY(),
IF(O1677&gt;0,"Violated","Completed"),
IF(H1677&lt;=7,"Expiring Soon",
"Active")))</f>
        <v/>
      </c>
      <c r="J1677" s="8">
        <f>IF(C1677="","",COUNTIFS(purchase!$C:$C,$C1677,purchase!$E:$E,$E1677,purchase!$G:$G,"&gt;="&amp;$F1677,purchase!$G:$G,"&lt;="&amp;$G1677))</f>
        <v/>
      </c>
      <c r="K1677" s="9">
        <f>IF(COUNTIFS(purchase!$C:$C,$C1677,purchase!$E:$E,$E1677,purchase!$G:$G,"&gt;="&amp;$F1677,purchase!$G:$G,"&lt;="&amp;$G1677)=0,"",_xlfn.MAXIFS(purchase!$G:$G,purchase!$C:$C,$C1677,purchase!$E:$E,$E1677,purchase!$G:$G,"&gt;="&amp;$F1677,purchase!$G:$G,"&lt;="&amp;$G1677))</f>
        <v/>
      </c>
      <c r="L1677" s="4" t="n"/>
      <c r="M1677" s="4" t="n"/>
      <c r="N1677" s="10">
        <f>IF(M1677="","",SUMIFS(purchase!$N:$N,purchase!$C:$C,$C1677,purchase!$E:$E,$E1677,purchase!$G:$G,"&gt;="&amp;$F1677,purchase!$G:$G,"&lt;="&amp;$G1677))</f>
        <v/>
      </c>
      <c r="O1677" s="10">
        <f>IF(M1677="","",M1677-N1677)</f>
        <v/>
      </c>
      <c r="P1677" s="11">
        <f>IF(M1677=0,"",N1677/M1677)</f>
        <v/>
      </c>
      <c r="Q1677" s="12">
        <f>IF(OR(G1677="",O1677=""),"",
IF(AND(G1677&lt;TODAY(),O1677&gt;0),"YES","NO"))</f>
        <v/>
      </c>
      <c r="R1677" s="13" t="n"/>
      <c r="S1677" s="14" t="n"/>
      <c r="T1677" s="15">
        <f>IF(Q1677="YES", IF(R1677="Company",L1677*(1+S1677),IF(R1677="Vendor",L1677*(1-S1677),"")),"")</f>
        <v/>
      </c>
      <c r="U1677" s="15">
        <f>IF(Q1677="YES",O1677*T1677,"")</f>
        <v/>
      </c>
      <c r="V1677" s="16" t="n"/>
      <c r="W1677" s="17">
        <f>IF(Q1677="YES",G1677+V1677,"")</f>
        <v/>
      </c>
      <c r="X1677" s="18">
        <f>IF(Q1677="YES",IF(TODAY()&gt;W1677,"OVERDUE","WITHIN TIME"),"")</f>
        <v/>
      </c>
    </row>
    <row r="1678">
      <c r="A1678" s="3" t="n">
        <v>1674</v>
      </c>
      <c r="B1678" s="4" t="n"/>
      <c r="C1678" s="4" t="n"/>
      <c r="D1678" s="5">
        <f>IF(E1678="NRFC","Natural Rubber Field Coagulam","")</f>
        <v/>
      </c>
      <c r="E1678" s="4" t="n"/>
      <c r="F1678" s="6" t="n"/>
      <c r="G1678" s="6" t="n"/>
      <c r="H1678" s="7">
        <f>IF(G1678="","",G1678-TODAY())</f>
        <v/>
      </c>
      <c r="I1678" s="8">
        <f>IF(G1678="","",
IF(G1678&lt;TODAY(),
IF(O1678&gt;0,"Violated","Completed"),
IF(H1678&lt;=7,"Expiring Soon",
"Active")))</f>
        <v/>
      </c>
      <c r="J1678" s="8">
        <f>IF(C1678="","",COUNTIFS(purchase!$C:$C,$C1678,purchase!$E:$E,$E1678,purchase!$G:$G,"&gt;="&amp;$F1678,purchase!$G:$G,"&lt;="&amp;$G1678))</f>
        <v/>
      </c>
      <c r="K1678" s="9">
        <f>IF(COUNTIFS(purchase!$C:$C,$C1678,purchase!$E:$E,$E1678,purchase!$G:$G,"&gt;="&amp;$F1678,purchase!$G:$G,"&lt;="&amp;$G1678)=0,"",_xlfn.MAXIFS(purchase!$G:$G,purchase!$C:$C,$C1678,purchase!$E:$E,$E1678,purchase!$G:$G,"&gt;="&amp;$F1678,purchase!$G:$G,"&lt;="&amp;$G1678))</f>
        <v/>
      </c>
      <c r="L1678" s="4" t="n"/>
      <c r="M1678" s="4" t="n"/>
      <c r="N1678" s="10">
        <f>IF(M1678="","",SUMIFS(purchase!$N:$N,purchase!$C:$C,$C1678,purchase!$E:$E,$E1678,purchase!$G:$G,"&gt;="&amp;$F1678,purchase!$G:$G,"&lt;="&amp;$G1678))</f>
        <v/>
      </c>
      <c r="O1678" s="10">
        <f>IF(M1678="","",M1678-N1678)</f>
        <v/>
      </c>
      <c r="P1678" s="11">
        <f>IF(M1678=0,"",N1678/M1678)</f>
        <v/>
      </c>
      <c r="Q1678" s="12">
        <f>IF(OR(G1678="",O1678=""),"",
IF(AND(G1678&lt;TODAY(),O1678&gt;0),"YES","NO"))</f>
        <v/>
      </c>
      <c r="R1678" s="13" t="n"/>
      <c r="S1678" s="14" t="n"/>
      <c r="T1678" s="15">
        <f>IF(Q1678="YES", IF(R1678="Company",L1678*(1+S1678),IF(R1678="Vendor",L1678*(1-S1678),"")),"")</f>
        <v/>
      </c>
      <c r="U1678" s="15">
        <f>IF(Q1678="YES",O1678*T1678,"")</f>
        <v/>
      </c>
      <c r="V1678" s="16" t="n"/>
      <c r="W1678" s="17">
        <f>IF(Q1678="YES",G1678+V1678,"")</f>
        <v/>
      </c>
      <c r="X1678" s="18">
        <f>IF(Q1678="YES",IF(TODAY()&gt;W1678,"OVERDUE","WITHIN TIME"),"")</f>
        <v/>
      </c>
    </row>
    <row r="1679">
      <c r="A1679" s="3" t="n">
        <v>1675</v>
      </c>
      <c r="B1679" s="4" t="n"/>
      <c r="C1679" s="4" t="n"/>
      <c r="D1679" s="5">
        <f>IF(E1679="NRFC","Natural Rubber Field Coagulam","")</f>
        <v/>
      </c>
      <c r="E1679" s="4" t="n"/>
      <c r="F1679" s="6" t="n"/>
      <c r="G1679" s="6" t="n"/>
      <c r="H1679" s="7">
        <f>IF(G1679="","",G1679-TODAY())</f>
        <v/>
      </c>
      <c r="I1679" s="8">
        <f>IF(G1679="","",
IF(G1679&lt;TODAY(),
IF(O1679&gt;0,"Violated","Completed"),
IF(H1679&lt;=7,"Expiring Soon",
"Active")))</f>
        <v/>
      </c>
      <c r="J1679" s="8">
        <f>IF(C1679="","",COUNTIFS(purchase!$C:$C,$C1679,purchase!$E:$E,$E1679,purchase!$G:$G,"&gt;="&amp;$F1679,purchase!$G:$G,"&lt;="&amp;$G1679))</f>
        <v/>
      </c>
      <c r="K1679" s="9">
        <f>IF(COUNTIFS(purchase!$C:$C,$C1679,purchase!$E:$E,$E1679,purchase!$G:$G,"&gt;="&amp;$F1679,purchase!$G:$G,"&lt;="&amp;$G1679)=0,"",_xlfn.MAXIFS(purchase!$G:$G,purchase!$C:$C,$C1679,purchase!$E:$E,$E1679,purchase!$G:$G,"&gt;="&amp;$F1679,purchase!$G:$G,"&lt;="&amp;$G1679))</f>
        <v/>
      </c>
      <c r="L1679" s="4" t="n"/>
      <c r="M1679" s="4" t="n"/>
      <c r="N1679" s="10">
        <f>IF(M1679="","",SUMIFS(purchase!$N:$N,purchase!$C:$C,$C1679,purchase!$E:$E,$E1679,purchase!$G:$G,"&gt;="&amp;$F1679,purchase!$G:$G,"&lt;="&amp;$G1679))</f>
        <v/>
      </c>
      <c r="O1679" s="10">
        <f>IF(M1679="","",M1679-N1679)</f>
        <v/>
      </c>
      <c r="P1679" s="11">
        <f>IF(M1679=0,"",N1679/M1679)</f>
        <v/>
      </c>
      <c r="Q1679" s="12">
        <f>IF(OR(G1679="",O1679=""),"",
IF(AND(G1679&lt;TODAY(),O1679&gt;0),"YES","NO"))</f>
        <v/>
      </c>
      <c r="R1679" s="13" t="n"/>
      <c r="S1679" s="14" t="n"/>
      <c r="T1679" s="15">
        <f>IF(Q1679="YES", IF(R1679="Company",L1679*(1+S1679),IF(R1679="Vendor",L1679*(1-S1679),"")),"")</f>
        <v/>
      </c>
      <c r="U1679" s="15">
        <f>IF(Q1679="YES",O1679*T1679,"")</f>
        <v/>
      </c>
      <c r="V1679" s="16" t="n"/>
      <c r="W1679" s="17">
        <f>IF(Q1679="YES",G1679+V1679,"")</f>
        <v/>
      </c>
      <c r="X1679" s="18">
        <f>IF(Q1679="YES",IF(TODAY()&gt;W1679,"OVERDUE","WITHIN TIME"),"")</f>
        <v/>
      </c>
    </row>
    <row r="1680">
      <c r="A1680" s="3" t="n">
        <v>1676</v>
      </c>
      <c r="B1680" s="4" t="n"/>
      <c r="C1680" s="4" t="n"/>
      <c r="D1680" s="5">
        <f>IF(E1680="NRFC","Natural Rubber Field Coagulam","")</f>
        <v/>
      </c>
      <c r="E1680" s="4" t="n"/>
      <c r="F1680" s="6" t="n"/>
      <c r="G1680" s="6" t="n"/>
      <c r="H1680" s="7">
        <f>IF(G1680="","",G1680-TODAY())</f>
        <v/>
      </c>
      <c r="I1680" s="8">
        <f>IF(G1680="","",
IF(G1680&lt;TODAY(),
IF(O1680&gt;0,"Violated","Completed"),
IF(H1680&lt;=7,"Expiring Soon",
"Active")))</f>
        <v/>
      </c>
      <c r="J1680" s="8">
        <f>IF(C1680="","",COUNTIFS(purchase!$C:$C,$C1680,purchase!$E:$E,$E1680,purchase!$G:$G,"&gt;="&amp;$F1680,purchase!$G:$G,"&lt;="&amp;$G1680))</f>
        <v/>
      </c>
      <c r="K1680" s="9">
        <f>IF(COUNTIFS(purchase!$C:$C,$C1680,purchase!$E:$E,$E1680,purchase!$G:$G,"&gt;="&amp;$F1680,purchase!$G:$G,"&lt;="&amp;$G1680)=0,"",_xlfn.MAXIFS(purchase!$G:$G,purchase!$C:$C,$C1680,purchase!$E:$E,$E1680,purchase!$G:$G,"&gt;="&amp;$F1680,purchase!$G:$G,"&lt;="&amp;$G1680))</f>
        <v/>
      </c>
      <c r="L1680" s="4" t="n"/>
      <c r="M1680" s="4" t="n"/>
      <c r="N1680" s="10">
        <f>IF(M1680="","",SUMIFS(purchase!$N:$N,purchase!$C:$C,$C1680,purchase!$E:$E,$E1680,purchase!$G:$G,"&gt;="&amp;$F1680,purchase!$G:$G,"&lt;="&amp;$G1680))</f>
        <v/>
      </c>
      <c r="O1680" s="10">
        <f>IF(M1680="","",M1680-N1680)</f>
        <v/>
      </c>
      <c r="P1680" s="11">
        <f>IF(M1680=0,"",N1680/M1680)</f>
        <v/>
      </c>
      <c r="Q1680" s="12">
        <f>IF(OR(G1680="",O1680=""),"",
IF(AND(G1680&lt;TODAY(),O1680&gt;0),"YES","NO"))</f>
        <v/>
      </c>
      <c r="R1680" s="13" t="n"/>
      <c r="S1680" s="14" t="n"/>
      <c r="T1680" s="15">
        <f>IF(Q1680="YES", IF(R1680="Company",L1680*(1+S1680),IF(R1680="Vendor",L1680*(1-S1680),"")),"")</f>
        <v/>
      </c>
      <c r="U1680" s="15">
        <f>IF(Q1680="YES",O1680*T1680,"")</f>
        <v/>
      </c>
      <c r="V1680" s="16" t="n"/>
      <c r="W1680" s="17">
        <f>IF(Q1680="YES",G1680+V1680,"")</f>
        <v/>
      </c>
      <c r="X1680" s="18">
        <f>IF(Q1680="YES",IF(TODAY()&gt;W1680,"OVERDUE","WITHIN TIME"),"")</f>
        <v/>
      </c>
    </row>
    <row r="1681">
      <c r="A1681" s="3" t="n">
        <v>1677</v>
      </c>
      <c r="B1681" s="4" t="n"/>
      <c r="C1681" s="4" t="n"/>
      <c r="D1681" s="5">
        <f>IF(E1681="NRFC","Natural Rubber Field Coagulam","")</f>
        <v/>
      </c>
      <c r="E1681" s="4" t="n"/>
      <c r="F1681" s="6" t="n"/>
      <c r="G1681" s="6" t="n"/>
      <c r="H1681" s="7">
        <f>IF(G1681="","",G1681-TODAY())</f>
        <v/>
      </c>
      <c r="I1681" s="8">
        <f>IF(G1681="","",
IF(G1681&lt;TODAY(),
IF(O1681&gt;0,"Violated","Completed"),
IF(H1681&lt;=7,"Expiring Soon",
"Active")))</f>
        <v/>
      </c>
      <c r="J1681" s="8">
        <f>IF(C1681="","",COUNTIFS(purchase!$C:$C,$C1681,purchase!$E:$E,$E1681,purchase!$G:$G,"&gt;="&amp;$F1681,purchase!$G:$G,"&lt;="&amp;$G1681))</f>
        <v/>
      </c>
      <c r="K1681" s="9">
        <f>IF(COUNTIFS(purchase!$C:$C,$C1681,purchase!$E:$E,$E1681,purchase!$G:$G,"&gt;="&amp;$F1681,purchase!$G:$G,"&lt;="&amp;$G1681)=0,"",_xlfn.MAXIFS(purchase!$G:$G,purchase!$C:$C,$C1681,purchase!$E:$E,$E1681,purchase!$G:$G,"&gt;="&amp;$F1681,purchase!$G:$G,"&lt;="&amp;$G1681))</f>
        <v/>
      </c>
      <c r="L1681" s="4" t="n"/>
      <c r="M1681" s="4" t="n"/>
      <c r="N1681" s="10">
        <f>IF(M1681="","",SUMIFS(purchase!$N:$N,purchase!$C:$C,$C1681,purchase!$E:$E,$E1681,purchase!$G:$G,"&gt;="&amp;$F1681,purchase!$G:$G,"&lt;="&amp;$G1681))</f>
        <v/>
      </c>
      <c r="O1681" s="10">
        <f>IF(M1681="","",M1681-N1681)</f>
        <v/>
      </c>
      <c r="P1681" s="11">
        <f>IF(M1681=0,"",N1681/M1681)</f>
        <v/>
      </c>
      <c r="Q1681" s="12">
        <f>IF(OR(G1681="",O1681=""),"",
IF(AND(G1681&lt;TODAY(),O1681&gt;0),"YES","NO"))</f>
        <v/>
      </c>
      <c r="R1681" s="13" t="n"/>
      <c r="S1681" s="14" t="n"/>
      <c r="T1681" s="15">
        <f>IF(Q1681="YES", IF(R1681="Company",L1681*(1+S1681),IF(R1681="Vendor",L1681*(1-S1681),"")),"")</f>
        <v/>
      </c>
      <c r="U1681" s="15">
        <f>IF(Q1681="YES",O1681*T1681,"")</f>
        <v/>
      </c>
      <c r="V1681" s="16" t="n"/>
      <c r="W1681" s="17">
        <f>IF(Q1681="YES",G1681+V1681,"")</f>
        <v/>
      </c>
      <c r="X1681" s="18">
        <f>IF(Q1681="YES",IF(TODAY()&gt;W1681,"OVERDUE","WITHIN TIME"),"")</f>
        <v/>
      </c>
    </row>
    <row r="1682">
      <c r="A1682" s="3" t="n">
        <v>1678</v>
      </c>
      <c r="B1682" s="4" t="n"/>
      <c r="C1682" s="4" t="n"/>
      <c r="D1682" s="5">
        <f>IF(E1682="NRFC","Natural Rubber Field Coagulam","")</f>
        <v/>
      </c>
      <c r="E1682" s="4" t="n"/>
      <c r="F1682" s="6" t="n"/>
      <c r="G1682" s="6" t="n"/>
      <c r="H1682" s="7">
        <f>IF(G1682="","",G1682-TODAY())</f>
        <v/>
      </c>
      <c r="I1682" s="8">
        <f>IF(G1682="","",
IF(G1682&lt;TODAY(),
IF(O1682&gt;0,"Violated","Completed"),
IF(H1682&lt;=7,"Expiring Soon",
"Active")))</f>
        <v/>
      </c>
      <c r="J1682" s="8">
        <f>IF(C1682="","",COUNTIFS(purchase!$C:$C,$C1682,purchase!$E:$E,$E1682,purchase!$G:$G,"&gt;="&amp;$F1682,purchase!$G:$G,"&lt;="&amp;$G1682))</f>
        <v/>
      </c>
      <c r="K1682" s="9">
        <f>IF(COUNTIFS(purchase!$C:$C,$C1682,purchase!$E:$E,$E1682,purchase!$G:$G,"&gt;="&amp;$F1682,purchase!$G:$G,"&lt;="&amp;$G1682)=0,"",_xlfn.MAXIFS(purchase!$G:$G,purchase!$C:$C,$C1682,purchase!$E:$E,$E1682,purchase!$G:$G,"&gt;="&amp;$F1682,purchase!$G:$G,"&lt;="&amp;$G1682))</f>
        <v/>
      </c>
      <c r="L1682" s="4" t="n"/>
      <c r="M1682" s="4" t="n"/>
      <c r="N1682" s="10">
        <f>IF(M1682="","",SUMIFS(purchase!$N:$N,purchase!$C:$C,$C1682,purchase!$E:$E,$E1682,purchase!$G:$G,"&gt;="&amp;$F1682,purchase!$G:$G,"&lt;="&amp;$G1682))</f>
        <v/>
      </c>
      <c r="O1682" s="10">
        <f>IF(M1682="","",M1682-N1682)</f>
        <v/>
      </c>
      <c r="P1682" s="11">
        <f>IF(M1682=0,"",N1682/M1682)</f>
        <v/>
      </c>
      <c r="Q1682" s="12">
        <f>IF(OR(G1682="",O1682=""),"",
IF(AND(G1682&lt;TODAY(),O1682&gt;0),"YES","NO"))</f>
        <v/>
      </c>
      <c r="R1682" s="13" t="n"/>
      <c r="S1682" s="14" t="n"/>
      <c r="T1682" s="15">
        <f>IF(Q1682="YES", IF(R1682="Company",L1682*(1+S1682),IF(R1682="Vendor",L1682*(1-S1682),"")),"")</f>
        <v/>
      </c>
      <c r="U1682" s="15">
        <f>IF(Q1682="YES",O1682*T1682,"")</f>
        <v/>
      </c>
      <c r="V1682" s="16" t="n"/>
      <c r="W1682" s="17">
        <f>IF(Q1682="YES",G1682+V1682,"")</f>
        <v/>
      </c>
      <c r="X1682" s="18">
        <f>IF(Q1682="YES",IF(TODAY()&gt;W1682,"OVERDUE","WITHIN TIME"),"")</f>
        <v/>
      </c>
    </row>
    <row r="1683">
      <c r="A1683" s="3" t="n">
        <v>1679</v>
      </c>
      <c r="B1683" s="4" t="n"/>
      <c r="C1683" s="4" t="n"/>
      <c r="D1683" s="5">
        <f>IF(E1683="NRFC","Natural Rubber Field Coagulam","")</f>
        <v/>
      </c>
      <c r="E1683" s="4" t="n"/>
      <c r="F1683" s="6" t="n"/>
      <c r="G1683" s="6" t="n"/>
      <c r="H1683" s="7">
        <f>IF(G1683="","",G1683-TODAY())</f>
        <v/>
      </c>
      <c r="I1683" s="8">
        <f>IF(G1683="","",
IF(G1683&lt;TODAY(),
IF(O1683&gt;0,"Violated","Completed"),
IF(H1683&lt;=7,"Expiring Soon",
"Active")))</f>
        <v/>
      </c>
      <c r="J1683" s="8">
        <f>IF(C1683="","",COUNTIFS(purchase!$C:$C,$C1683,purchase!$E:$E,$E1683,purchase!$G:$G,"&gt;="&amp;$F1683,purchase!$G:$G,"&lt;="&amp;$G1683))</f>
        <v/>
      </c>
      <c r="K1683" s="9">
        <f>IF(COUNTIFS(purchase!$C:$C,$C1683,purchase!$E:$E,$E1683,purchase!$G:$G,"&gt;="&amp;$F1683,purchase!$G:$G,"&lt;="&amp;$G1683)=0,"",_xlfn.MAXIFS(purchase!$G:$G,purchase!$C:$C,$C1683,purchase!$E:$E,$E1683,purchase!$G:$G,"&gt;="&amp;$F1683,purchase!$G:$G,"&lt;="&amp;$G1683))</f>
        <v/>
      </c>
      <c r="L1683" s="4" t="n"/>
      <c r="M1683" s="4" t="n"/>
      <c r="N1683" s="10">
        <f>IF(M1683="","",SUMIFS(purchase!$N:$N,purchase!$C:$C,$C1683,purchase!$E:$E,$E1683,purchase!$G:$G,"&gt;="&amp;$F1683,purchase!$G:$G,"&lt;="&amp;$G1683))</f>
        <v/>
      </c>
      <c r="O1683" s="10">
        <f>IF(M1683="","",M1683-N1683)</f>
        <v/>
      </c>
      <c r="P1683" s="11">
        <f>IF(M1683=0,"",N1683/M1683)</f>
        <v/>
      </c>
      <c r="Q1683" s="12">
        <f>IF(OR(G1683="",O1683=""),"",
IF(AND(G1683&lt;TODAY(),O1683&gt;0),"YES","NO"))</f>
        <v/>
      </c>
      <c r="R1683" s="13" t="n"/>
      <c r="S1683" s="14" t="n"/>
      <c r="T1683" s="15">
        <f>IF(Q1683="YES", IF(R1683="Company",L1683*(1+S1683),IF(R1683="Vendor",L1683*(1-S1683),"")),"")</f>
        <v/>
      </c>
      <c r="U1683" s="15">
        <f>IF(Q1683="YES",O1683*T1683,"")</f>
        <v/>
      </c>
      <c r="V1683" s="16" t="n"/>
      <c r="W1683" s="17">
        <f>IF(Q1683="YES",G1683+V1683,"")</f>
        <v/>
      </c>
      <c r="X1683" s="18">
        <f>IF(Q1683="YES",IF(TODAY()&gt;W1683,"OVERDUE","WITHIN TIME"),"")</f>
        <v/>
      </c>
    </row>
    <row r="1684">
      <c r="A1684" s="3" t="n">
        <v>1680</v>
      </c>
      <c r="B1684" s="4" t="n"/>
      <c r="C1684" s="4" t="n"/>
      <c r="D1684" s="5">
        <f>IF(E1684="NRFC","Natural Rubber Field Coagulam","")</f>
        <v/>
      </c>
      <c r="E1684" s="4" t="n"/>
      <c r="F1684" s="6" t="n"/>
      <c r="G1684" s="6" t="n"/>
      <c r="H1684" s="7">
        <f>IF(G1684="","",G1684-TODAY())</f>
        <v/>
      </c>
      <c r="I1684" s="8">
        <f>IF(G1684="","",
IF(G1684&lt;TODAY(),
IF(O1684&gt;0,"Violated","Completed"),
IF(H1684&lt;=7,"Expiring Soon",
"Active")))</f>
        <v/>
      </c>
      <c r="J1684" s="8">
        <f>IF(C1684="","",COUNTIFS(purchase!$C:$C,$C1684,purchase!$E:$E,$E1684,purchase!$G:$G,"&gt;="&amp;$F1684,purchase!$G:$G,"&lt;="&amp;$G1684))</f>
        <v/>
      </c>
      <c r="K1684" s="9">
        <f>IF(COUNTIFS(purchase!$C:$C,$C1684,purchase!$E:$E,$E1684,purchase!$G:$G,"&gt;="&amp;$F1684,purchase!$G:$G,"&lt;="&amp;$G1684)=0,"",_xlfn.MAXIFS(purchase!$G:$G,purchase!$C:$C,$C1684,purchase!$E:$E,$E1684,purchase!$G:$G,"&gt;="&amp;$F1684,purchase!$G:$G,"&lt;="&amp;$G1684))</f>
        <v/>
      </c>
      <c r="L1684" s="4" t="n"/>
      <c r="M1684" s="4" t="n"/>
      <c r="N1684" s="10">
        <f>IF(M1684="","",SUMIFS(purchase!$N:$N,purchase!$C:$C,$C1684,purchase!$E:$E,$E1684,purchase!$G:$G,"&gt;="&amp;$F1684,purchase!$G:$G,"&lt;="&amp;$G1684))</f>
        <v/>
      </c>
      <c r="O1684" s="10">
        <f>IF(M1684="","",M1684-N1684)</f>
        <v/>
      </c>
      <c r="P1684" s="11">
        <f>IF(M1684=0,"",N1684/M1684)</f>
        <v/>
      </c>
      <c r="Q1684" s="12">
        <f>IF(OR(G1684="",O1684=""),"",
IF(AND(G1684&lt;TODAY(),O1684&gt;0),"YES","NO"))</f>
        <v/>
      </c>
      <c r="R1684" s="13" t="n"/>
      <c r="S1684" s="14" t="n"/>
      <c r="T1684" s="15">
        <f>IF(Q1684="YES", IF(R1684="Company",L1684*(1+S1684),IF(R1684="Vendor",L1684*(1-S1684),"")),"")</f>
        <v/>
      </c>
      <c r="U1684" s="15">
        <f>IF(Q1684="YES",O1684*T1684,"")</f>
        <v/>
      </c>
      <c r="V1684" s="16" t="n"/>
      <c r="W1684" s="17">
        <f>IF(Q1684="YES",G1684+V1684,"")</f>
        <v/>
      </c>
      <c r="X1684" s="18">
        <f>IF(Q1684="YES",IF(TODAY()&gt;W1684,"OVERDUE","WITHIN TIME"),"")</f>
        <v/>
      </c>
    </row>
    <row r="1685">
      <c r="A1685" s="3" t="n">
        <v>1681</v>
      </c>
      <c r="B1685" s="4" t="n"/>
      <c r="C1685" s="4" t="n"/>
      <c r="D1685" s="5">
        <f>IF(E1685="NRFC","Natural Rubber Field Coagulam","")</f>
        <v/>
      </c>
      <c r="E1685" s="4" t="n"/>
      <c r="F1685" s="6" t="n"/>
      <c r="G1685" s="6" t="n"/>
      <c r="H1685" s="7">
        <f>IF(G1685="","",G1685-TODAY())</f>
        <v/>
      </c>
      <c r="I1685" s="8">
        <f>IF(G1685="","",
IF(G1685&lt;TODAY(),
IF(O1685&gt;0,"Violated","Completed"),
IF(H1685&lt;=7,"Expiring Soon",
"Active")))</f>
        <v/>
      </c>
      <c r="J1685" s="8">
        <f>IF(C1685="","",COUNTIFS(purchase!$C:$C,$C1685,purchase!$E:$E,$E1685,purchase!$G:$G,"&gt;="&amp;$F1685,purchase!$G:$G,"&lt;="&amp;$G1685))</f>
        <v/>
      </c>
      <c r="K1685" s="9">
        <f>IF(COUNTIFS(purchase!$C:$C,$C1685,purchase!$E:$E,$E1685,purchase!$G:$G,"&gt;="&amp;$F1685,purchase!$G:$G,"&lt;="&amp;$G1685)=0,"",_xlfn.MAXIFS(purchase!$G:$G,purchase!$C:$C,$C1685,purchase!$E:$E,$E1685,purchase!$G:$G,"&gt;="&amp;$F1685,purchase!$G:$G,"&lt;="&amp;$G1685))</f>
        <v/>
      </c>
      <c r="L1685" s="4" t="n"/>
      <c r="M1685" s="4" t="n"/>
      <c r="N1685" s="10">
        <f>IF(M1685="","",SUMIFS(purchase!$N:$N,purchase!$C:$C,$C1685,purchase!$E:$E,$E1685,purchase!$G:$G,"&gt;="&amp;$F1685,purchase!$G:$G,"&lt;="&amp;$G1685))</f>
        <v/>
      </c>
      <c r="O1685" s="10">
        <f>IF(M1685="","",M1685-N1685)</f>
        <v/>
      </c>
      <c r="P1685" s="11">
        <f>IF(M1685=0,"",N1685/M1685)</f>
        <v/>
      </c>
      <c r="Q1685" s="12">
        <f>IF(OR(G1685="",O1685=""),"",
IF(AND(G1685&lt;TODAY(),O1685&gt;0),"YES","NO"))</f>
        <v/>
      </c>
      <c r="R1685" s="13" t="n"/>
      <c r="S1685" s="14" t="n"/>
      <c r="T1685" s="15">
        <f>IF(Q1685="YES", IF(R1685="Company",L1685*(1+S1685),IF(R1685="Vendor",L1685*(1-S1685),"")),"")</f>
        <v/>
      </c>
      <c r="U1685" s="15">
        <f>IF(Q1685="YES",O1685*T1685,"")</f>
        <v/>
      </c>
      <c r="V1685" s="16" t="n"/>
      <c r="W1685" s="17">
        <f>IF(Q1685="YES",G1685+V1685,"")</f>
        <v/>
      </c>
      <c r="X1685" s="18">
        <f>IF(Q1685="YES",IF(TODAY()&gt;W1685,"OVERDUE","WITHIN TIME"),"")</f>
        <v/>
      </c>
    </row>
    <row r="1686">
      <c r="A1686" s="3" t="n">
        <v>1682</v>
      </c>
      <c r="B1686" s="4" t="n"/>
      <c r="C1686" s="4" t="n"/>
      <c r="D1686" s="5">
        <f>IF(E1686="NRFC","Natural Rubber Field Coagulam","")</f>
        <v/>
      </c>
      <c r="E1686" s="4" t="n"/>
      <c r="F1686" s="6" t="n"/>
      <c r="G1686" s="6" t="n"/>
      <c r="H1686" s="7">
        <f>IF(G1686="","",G1686-TODAY())</f>
        <v/>
      </c>
      <c r="I1686" s="8">
        <f>IF(G1686="","",
IF(G1686&lt;TODAY(),
IF(O1686&gt;0,"Violated","Completed"),
IF(H1686&lt;=7,"Expiring Soon",
"Active")))</f>
        <v/>
      </c>
      <c r="J1686" s="8">
        <f>IF(C1686="","",COUNTIFS(purchase!$C:$C,$C1686,purchase!$E:$E,$E1686,purchase!$G:$G,"&gt;="&amp;$F1686,purchase!$G:$G,"&lt;="&amp;$G1686))</f>
        <v/>
      </c>
      <c r="K1686" s="9">
        <f>IF(COUNTIFS(purchase!$C:$C,$C1686,purchase!$E:$E,$E1686,purchase!$G:$G,"&gt;="&amp;$F1686,purchase!$G:$G,"&lt;="&amp;$G1686)=0,"",_xlfn.MAXIFS(purchase!$G:$G,purchase!$C:$C,$C1686,purchase!$E:$E,$E1686,purchase!$G:$G,"&gt;="&amp;$F1686,purchase!$G:$G,"&lt;="&amp;$G1686))</f>
        <v/>
      </c>
      <c r="L1686" s="4" t="n"/>
      <c r="M1686" s="4" t="n"/>
      <c r="N1686" s="10">
        <f>IF(M1686="","",SUMIFS(purchase!$N:$N,purchase!$C:$C,$C1686,purchase!$E:$E,$E1686,purchase!$G:$G,"&gt;="&amp;$F1686,purchase!$G:$G,"&lt;="&amp;$G1686))</f>
        <v/>
      </c>
      <c r="O1686" s="10">
        <f>IF(M1686="","",M1686-N1686)</f>
        <v/>
      </c>
      <c r="P1686" s="11">
        <f>IF(M1686=0,"",N1686/M1686)</f>
        <v/>
      </c>
      <c r="Q1686" s="12">
        <f>IF(OR(G1686="",O1686=""),"",
IF(AND(G1686&lt;TODAY(),O1686&gt;0),"YES","NO"))</f>
        <v/>
      </c>
      <c r="R1686" s="13" t="n"/>
      <c r="S1686" s="14" t="n"/>
      <c r="T1686" s="15">
        <f>IF(Q1686="YES", IF(R1686="Company",L1686*(1+S1686),IF(R1686="Vendor",L1686*(1-S1686),"")),"")</f>
        <v/>
      </c>
      <c r="U1686" s="15">
        <f>IF(Q1686="YES",O1686*T1686,"")</f>
        <v/>
      </c>
      <c r="V1686" s="16" t="n"/>
      <c r="W1686" s="17">
        <f>IF(Q1686="YES",G1686+V1686,"")</f>
        <v/>
      </c>
      <c r="X1686" s="18">
        <f>IF(Q1686="YES",IF(TODAY()&gt;W1686,"OVERDUE","WITHIN TIME"),"")</f>
        <v/>
      </c>
    </row>
    <row r="1687">
      <c r="A1687" s="3" t="n">
        <v>1683</v>
      </c>
      <c r="B1687" s="4" t="n"/>
      <c r="C1687" s="4" t="n"/>
      <c r="D1687" s="5">
        <f>IF(E1687="NRFC","Natural Rubber Field Coagulam","")</f>
        <v/>
      </c>
      <c r="E1687" s="4" t="n"/>
      <c r="F1687" s="6" t="n"/>
      <c r="G1687" s="6" t="n"/>
      <c r="H1687" s="7">
        <f>IF(G1687="","",G1687-TODAY())</f>
        <v/>
      </c>
      <c r="I1687" s="8">
        <f>IF(G1687="","",
IF(G1687&lt;TODAY(),
IF(O1687&gt;0,"Violated","Completed"),
IF(H1687&lt;=7,"Expiring Soon",
"Active")))</f>
        <v/>
      </c>
      <c r="J1687" s="8">
        <f>IF(C1687="","",COUNTIFS(purchase!$C:$C,$C1687,purchase!$E:$E,$E1687,purchase!$G:$G,"&gt;="&amp;$F1687,purchase!$G:$G,"&lt;="&amp;$G1687))</f>
        <v/>
      </c>
      <c r="K1687" s="9">
        <f>IF(COUNTIFS(purchase!$C:$C,$C1687,purchase!$E:$E,$E1687,purchase!$G:$G,"&gt;="&amp;$F1687,purchase!$G:$G,"&lt;="&amp;$G1687)=0,"",_xlfn.MAXIFS(purchase!$G:$G,purchase!$C:$C,$C1687,purchase!$E:$E,$E1687,purchase!$G:$G,"&gt;="&amp;$F1687,purchase!$G:$G,"&lt;="&amp;$G1687))</f>
        <v/>
      </c>
      <c r="L1687" s="4" t="n"/>
      <c r="M1687" s="4" t="n"/>
      <c r="N1687" s="10">
        <f>IF(M1687="","",SUMIFS(purchase!$N:$N,purchase!$C:$C,$C1687,purchase!$E:$E,$E1687,purchase!$G:$G,"&gt;="&amp;$F1687,purchase!$G:$G,"&lt;="&amp;$G1687))</f>
        <v/>
      </c>
      <c r="O1687" s="10">
        <f>IF(M1687="","",M1687-N1687)</f>
        <v/>
      </c>
      <c r="P1687" s="11">
        <f>IF(M1687=0,"",N1687/M1687)</f>
        <v/>
      </c>
      <c r="Q1687" s="12">
        <f>IF(OR(G1687="",O1687=""),"",
IF(AND(G1687&lt;TODAY(),O1687&gt;0),"YES","NO"))</f>
        <v/>
      </c>
      <c r="R1687" s="13" t="n"/>
      <c r="S1687" s="14" t="n"/>
      <c r="T1687" s="15">
        <f>IF(Q1687="YES", IF(R1687="Company",L1687*(1+S1687),IF(R1687="Vendor",L1687*(1-S1687),"")),"")</f>
        <v/>
      </c>
      <c r="U1687" s="15">
        <f>IF(Q1687="YES",O1687*T1687,"")</f>
        <v/>
      </c>
      <c r="V1687" s="16" t="n"/>
      <c r="W1687" s="17">
        <f>IF(Q1687="YES",G1687+V1687,"")</f>
        <v/>
      </c>
      <c r="X1687" s="18">
        <f>IF(Q1687="YES",IF(TODAY()&gt;W1687,"OVERDUE","WITHIN TIME"),"")</f>
        <v/>
      </c>
    </row>
    <row r="1688">
      <c r="A1688" s="3" t="n">
        <v>1684</v>
      </c>
      <c r="B1688" s="4" t="n"/>
      <c r="C1688" s="4" t="n"/>
      <c r="D1688" s="5">
        <f>IF(E1688="NRFC","Natural Rubber Field Coagulam","")</f>
        <v/>
      </c>
      <c r="E1688" s="4" t="n"/>
      <c r="F1688" s="6" t="n"/>
      <c r="G1688" s="6" t="n"/>
      <c r="H1688" s="7">
        <f>IF(G1688="","",G1688-TODAY())</f>
        <v/>
      </c>
      <c r="I1688" s="8">
        <f>IF(G1688="","",
IF(G1688&lt;TODAY(),
IF(O1688&gt;0,"Violated","Completed"),
IF(H1688&lt;=7,"Expiring Soon",
"Active")))</f>
        <v/>
      </c>
      <c r="J1688" s="8">
        <f>IF(C1688="","",COUNTIFS(purchase!$C:$C,$C1688,purchase!$E:$E,$E1688,purchase!$G:$G,"&gt;="&amp;$F1688,purchase!$G:$G,"&lt;="&amp;$G1688))</f>
        <v/>
      </c>
      <c r="K1688" s="9">
        <f>IF(COUNTIFS(purchase!$C:$C,$C1688,purchase!$E:$E,$E1688,purchase!$G:$G,"&gt;="&amp;$F1688,purchase!$G:$G,"&lt;="&amp;$G1688)=0,"",_xlfn.MAXIFS(purchase!$G:$G,purchase!$C:$C,$C1688,purchase!$E:$E,$E1688,purchase!$G:$G,"&gt;="&amp;$F1688,purchase!$G:$G,"&lt;="&amp;$G1688))</f>
        <v/>
      </c>
      <c r="L1688" s="4" t="n"/>
      <c r="M1688" s="4" t="n"/>
      <c r="N1688" s="10">
        <f>IF(M1688="","",SUMIFS(purchase!$N:$N,purchase!$C:$C,$C1688,purchase!$E:$E,$E1688,purchase!$G:$G,"&gt;="&amp;$F1688,purchase!$G:$G,"&lt;="&amp;$G1688))</f>
        <v/>
      </c>
      <c r="O1688" s="10">
        <f>IF(M1688="","",M1688-N1688)</f>
        <v/>
      </c>
      <c r="P1688" s="11">
        <f>IF(M1688=0,"",N1688/M1688)</f>
        <v/>
      </c>
      <c r="Q1688" s="12">
        <f>IF(OR(G1688="",O1688=""),"",
IF(AND(G1688&lt;TODAY(),O1688&gt;0),"YES","NO"))</f>
        <v/>
      </c>
      <c r="R1688" s="13" t="n"/>
      <c r="S1688" s="14" t="n"/>
      <c r="T1688" s="15">
        <f>IF(Q1688="YES", IF(R1688="Company",L1688*(1+S1688),IF(R1688="Vendor",L1688*(1-S1688),"")),"")</f>
        <v/>
      </c>
      <c r="U1688" s="15">
        <f>IF(Q1688="YES",O1688*T1688,"")</f>
        <v/>
      </c>
      <c r="V1688" s="16" t="n"/>
      <c r="W1688" s="17">
        <f>IF(Q1688="YES",G1688+V1688,"")</f>
        <v/>
      </c>
      <c r="X1688" s="18">
        <f>IF(Q1688="YES",IF(TODAY()&gt;W1688,"OVERDUE","WITHIN TIME"),"")</f>
        <v/>
      </c>
    </row>
    <row r="1689">
      <c r="A1689" s="3" t="n">
        <v>1685</v>
      </c>
      <c r="B1689" s="4" t="n"/>
      <c r="C1689" s="4" t="n"/>
      <c r="D1689" s="5">
        <f>IF(E1689="NRFC","Natural Rubber Field Coagulam","")</f>
        <v/>
      </c>
      <c r="E1689" s="4" t="n"/>
      <c r="F1689" s="6" t="n"/>
      <c r="G1689" s="6" t="n"/>
      <c r="H1689" s="7">
        <f>IF(G1689="","",G1689-TODAY())</f>
        <v/>
      </c>
      <c r="I1689" s="8">
        <f>IF(G1689="","",
IF(G1689&lt;TODAY(),
IF(O1689&gt;0,"Violated","Completed"),
IF(H1689&lt;=7,"Expiring Soon",
"Active")))</f>
        <v/>
      </c>
      <c r="J1689" s="8">
        <f>IF(C1689="","",COUNTIFS(purchase!$C:$C,$C1689,purchase!$E:$E,$E1689,purchase!$G:$G,"&gt;="&amp;$F1689,purchase!$G:$G,"&lt;="&amp;$G1689))</f>
        <v/>
      </c>
      <c r="K1689" s="9">
        <f>IF(COUNTIFS(purchase!$C:$C,$C1689,purchase!$E:$E,$E1689,purchase!$G:$G,"&gt;="&amp;$F1689,purchase!$G:$G,"&lt;="&amp;$G1689)=0,"",_xlfn.MAXIFS(purchase!$G:$G,purchase!$C:$C,$C1689,purchase!$E:$E,$E1689,purchase!$G:$G,"&gt;="&amp;$F1689,purchase!$G:$G,"&lt;="&amp;$G1689))</f>
        <v/>
      </c>
      <c r="L1689" s="4" t="n"/>
      <c r="M1689" s="4" t="n"/>
      <c r="N1689" s="10">
        <f>IF(M1689="","",SUMIFS(purchase!$N:$N,purchase!$C:$C,$C1689,purchase!$E:$E,$E1689,purchase!$G:$G,"&gt;="&amp;$F1689,purchase!$G:$G,"&lt;="&amp;$G1689))</f>
        <v/>
      </c>
      <c r="O1689" s="10">
        <f>IF(M1689="","",M1689-N1689)</f>
        <v/>
      </c>
      <c r="P1689" s="11">
        <f>IF(M1689=0,"",N1689/M1689)</f>
        <v/>
      </c>
      <c r="Q1689" s="12">
        <f>IF(OR(G1689="",O1689=""),"",
IF(AND(G1689&lt;TODAY(),O1689&gt;0),"YES","NO"))</f>
        <v/>
      </c>
      <c r="R1689" s="13" t="n"/>
      <c r="S1689" s="14" t="n"/>
      <c r="T1689" s="15">
        <f>IF(Q1689="YES", IF(R1689="Company",L1689*(1+S1689),IF(R1689="Vendor",L1689*(1-S1689),"")),"")</f>
        <v/>
      </c>
      <c r="U1689" s="15">
        <f>IF(Q1689="YES",O1689*T1689,"")</f>
        <v/>
      </c>
      <c r="V1689" s="16" t="n"/>
      <c r="W1689" s="17">
        <f>IF(Q1689="YES",G1689+V1689,"")</f>
        <v/>
      </c>
      <c r="X1689" s="18">
        <f>IF(Q1689="YES",IF(TODAY()&gt;W1689,"OVERDUE","WITHIN TIME"),"")</f>
        <v/>
      </c>
    </row>
    <row r="1690">
      <c r="A1690" s="3" t="n">
        <v>1686</v>
      </c>
      <c r="B1690" s="4" t="n"/>
      <c r="C1690" s="4" t="n"/>
      <c r="D1690" s="5">
        <f>IF(E1690="NRFC","Natural Rubber Field Coagulam","")</f>
        <v/>
      </c>
      <c r="E1690" s="4" t="n"/>
      <c r="F1690" s="6" t="n"/>
      <c r="G1690" s="6" t="n"/>
      <c r="H1690" s="7">
        <f>IF(G1690="","",G1690-TODAY())</f>
        <v/>
      </c>
      <c r="I1690" s="8">
        <f>IF(G1690="","",
IF(G1690&lt;TODAY(),
IF(O1690&gt;0,"Violated","Completed"),
IF(H1690&lt;=7,"Expiring Soon",
"Active")))</f>
        <v/>
      </c>
      <c r="J1690" s="8">
        <f>IF(C1690="","",COUNTIFS(purchase!$C:$C,$C1690,purchase!$E:$E,$E1690,purchase!$G:$G,"&gt;="&amp;$F1690,purchase!$G:$G,"&lt;="&amp;$G1690))</f>
        <v/>
      </c>
      <c r="K1690" s="9">
        <f>IF(COUNTIFS(purchase!$C:$C,$C1690,purchase!$E:$E,$E1690,purchase!$G:$G,"&gt;="&amp;$F1690,purchase!$G:$G,"&lt;="&amp;$G1690)=0,"",_xlfn.MAXIFS(purchase!$G:$G,purchase!$C:$C,$C1690,purchase!$E:$E,$E1690,purchase!$G:$G,"&gt;="&amp;$F1690,purchase!$G:$G,"&lt;="&amp;$G1690))</f>
        <v/>
      </c>
      <c r="L1690" s="4" t="n"/>
      <c r="M1690" s="4" t="n"/>
      <c r="N1690" s="10">
        <f>IF(M1690="","",SUMIFS(purchase!$N:$N,purchase!$C:$C,$C1690,purchase!$E:$E,$E1690,purchase!$G:$G,"&gt;="&amp;$F1690,purchase!$G:$G,"&lt;="&amp;$G1690))</f>
        <v/>
      </c>
      <c r="O1690" s="10">
        <f>IF(M1690="","",M1690-N1690)</f>
        <v/>
      </c>
      <c r="P1690" s="11">
        <f>IF(M1690=0,"",N1690/M1690)</f>
        <v/>
      </c>
      <c r="Q1690" s="12">
        <f>IF(OR(G1690="",O1690=""),"",
IF(AND(G1690&lt;TODAY(),O1690&gt;0),"YES","NO"))</f>
        <v/>
      </c>
      <c r="R1690" s="13" t="n"/>
      <c r="S1690" s="14" t="n"/>
      <c r="T1690" s="15">
        <f>IF(Q1690="YES", IF(R1690="Company",L1690*(1+S1690),IF(R1690="Vendor",L1690*(1-S1690),"")),"")</f>
        <v/>
      </c>
      <c r="U1690" s="15">
        <f>IF(Q1690="YES",O1690*T1690,"")</f>
        <v/>
      </c>
      <c r="V1690" s="16" t="n"/>
      <c r="W1690" s="17">
        <f>IF(Q1690="YES",G1690+V1690,"")</f>
        <v/>
      </c>
      <c r="X1690" s="18">
        <f>IF(Q1690="YES",IF(TODAY()&gt;W1690,"OVERDUE","WITHIN TIME"),"")</f>
        <v/>
      </c>
    </row>
    <row r="1691">
      <c r="A1691" s="3" t="n">
        <v>1687</v>
      </c>
      <c r="B1691" s="4" t="n"/>
      <c r="C1691" s="4" t="n"/>
      <c r="D1691" s="5">
        <f>IF(E1691="NRFC","Natural Rubber Field Coagulam","")</f>
        <v/>
      </c>
      <c r="E1691" s="4" t="n"/>
      <c r="F1691" s="6" t="n"/>
      <c r="G1691" s="6" t="n"/>
      <c r="H1691" s="7">
        <f>IF(G1691="","",G1691-TODAY())</f>
        <v/>
      </c>
      <c r="I1691" s="8">
        <f>IF(G1691="","",
IF(G1691&lt;TODAY(),
IF(O1691&gt;0,"Violated","Completed"),
IF(H1691&lt;=7,"Expiring Soon",
"Active")))</f>
        <v/>
      </c>
      <c r="J1691" s="8">
        <f>IF(C1691="","",COUNTIFS(purchase!$C:$C,$C1691,purchase!$E:$E,$E1691,purchase!$G:$G,"&gt;="&amp;$F1691,purchase!$G:$G,"&lt;="&amp;$G1691))</f>
        <v/>
      </c>
      <c r="K1691" s="9">
        <f>IF(COUNTIFS(purchase!$C:$C,$C1691,purchase!$E:$E,$E1691,purchase!$G:$G,"&gt;="&amp;$F1691,purchase!$G:$G,"&lt;="&amp;$G1691)=0,"",_xlfn.MAXIFS(purchase!$G:$G,purchase!$C:$C,$C1691,purchase!$E:$E,$E1691,purchase!$G:$G,"&gt;="&amp;$F1691,purchase!$G:$G,"&lt;="&amp;$G1691))</f>
        <v/>
      </c>
      <c r="L1691" s="4" t="n"/>
      <c r="M1691" s="4" t="n"/>
      <c r="N1691" s="10">
        <f>IF(M1691="","",SUMIFS(purchase!$N:$N,purchase!$C:$C,$C1691,purchase!$E:$E,$E1691,purchase!$G:$G,"&gt;="&amp;$F1691,purchase!$G:$G,"&lt;="&amp;$G1691))</f>
        <v/>
      </c>
      <c r="O1691" s="10">
        <f>IF(M1691="","",M1691-N1691)</f>
        <v/>
      </c>
      <c r="P1691" s="11">
        <f>IF(M1691=0,"",N1691/M1691)</f>
        <v/>
      </c>
      <c r="Q1691" s="12">
        <f>IF(OR(G1691="",O1691=""),"",
IF(AND(G1691&lt;TODAY(),O1691&gt;0),"YES","NO"))</f>
        <v/>
      </c>
      <c r="R1691" s="13" t="n"/>
      <c r="S1691" s="14" t="n"/>
      <c r="T1691" s="15">
        <f>IF(Q1691="YES", IF(R1691="Company",L1691*(1+S1691),IF(R1691="Vendor",L1691*(1-S1691),"")),"")</f>
        <v/>
      </c>
      <c r="U1691" s="15">
        <f>IF(Q1691="YES",O1691*T1691,"")</f>
        <v/>
      </c>
      <c r="V1691" s="16" t="n"/>
      <c r="W1691" s="17">
        <f>IF(Q1691="YES",G1691+V1691,"")</f>
        <v/>
      </c>
      <c r="X1691" s="18">
        <f>IF(Q1691="YES",IF(TODAY()&gt;W1691,"OVERDUE","WITHIN TIME"),"")</f>
        <v/>
      </c>
    </row>
    <row r="1692">
      <c r="A1692" s="3" t="n">
        <v>1688</v>
      </c>
      <c r="B1692" s="4" t="n"/>
      <c r="C1692" s="4" t="n"/>
      <c r="D1692" s="5">
        <f>IF(E1692="NRFC","Natural Rubber Field Coagulam","")</f>
        <v/>
      </c>
      <c r="E1692" s="4" t="n"/>
      <c r="F1692" s="6" t="n"/>
      <c r="G1692" s="6" t="n"/>
      <c r="H1692" s="7">
        <f>IF(G1692="","",G1692-TODAY())</f>
        <v/>
      </c>
      <c r="I1692" s="8">
        <f>IF(G1692="","",
IF(G1692&lt;TODAY(),
IF(O1692&gt;0,"Violated","Completed"),
IF(H1692&lt;=7,"Expiring Soon",
"Active")))</f>
        <v/>
      </c>
      <c r="J1692" s="8">
        <f>IF(C1692="","",COUNTIFS(purchase!$C:$C,$C1692,purchase!$E:$E,$E1692,purchase!$G:$G,"&gt;="&amp;$F1692,purchase!$G:$G,"&lt;="&amp;$G1692))</f>
        <v/>
      </c>
      <c r="K1692" s="9">
        <f>IF(COUNTIFS(purchase!$C:$C,$C1692,purchase!$E:$E,$E1692,purchase!$G:$G,"&gt;="&amp;$F1692,purchase!$G:$G,"&lt;="&amp;$G1692)=0,"",_xlfn.MAXIFS(purchase!$G:$G,purchase!$C:$C,$C1692,purchase!$E:$E,$E1692,purchase!$G:$G,"&gt;="&amp;$F1692,purchase!$G:$G,"&lt;="&amp;$G1692))</f>
        <v/>
      </c>
      <c r="L1692" s="4" t="n"/>
      <c r="M1692" s="4" t="n"/>
      <c r="N1692" s="10">
        <f>IF(M1692="","",SUMIFS(purchase!$N:$N,purchase!$C:$C,$C1692,purchase!$E:$E,$E1692,purchase!$G:$G,"&gt;="&amp;$F1692,purchase!$G:$G,"&lt;="&amp;$G1692))</f>
        <v/>
      </c>
      <c r="O1692" s="10">
        <f>IF(M1692="","",M1692-N1692)</f>
        <v/>
      </c>
      <c r="P1692" s="11">
        <f>IF(M1692=0,"",N1692/M1692)</f>
        <v/>
      </c>
      <c r="Q1692" s="12">
        <f>IF(OR(G1692="",O1692=""),"",
IF(AND(G1692&lt;TODAY(),O1692&gt;0),"YES","NO"))</f>
        <v/>
      </c>
      <c r="R1692" s="13" t="n"/>
      <c r="S1692" s="14" t="n"/>
      <c r="T1692" s="15">
        <f>IF(Q1692="YES", IF(R1692="Company",L1692*(1+S1692),IF(R1692="Vendor",L1692*(1-S1692),"")),"")</f>
        <v/>
      </c>
      <c r="U1692" s="15">
        <f>IF(Q1692="YES",O1692*T1692,"")</f>
        <v/>
      </c>
      <c r="V1692" s="16" t="n"/>
      <c r="W1692" s="17">
        <f>IF(Q1692="YES",G1692+V1692,"")</f>
        <v/>
      </c>
      <c r="X1692" s="18">
        <f>IF(Q1692="YES",IF(TODAY()&gt;W1692,"OVERDUE","WITHIN TIME"),"")</f>
        <v/>
      </c>
    </row>
    <row r="1693">
      <c r="A1693" s="3" t="n">
        <v>1689</v>
      </c>
      <c r="B1693" s="4" t="n"/>
      <c r="C1693" s="4" t="n"/>
      <c r="D1693" s="5">
        <f>IF(E1693="NRFC","Natural Rubber Field Coagulam","")</f>
        <v/>
      </c>
      <c r="E1693" s="4" t="n"/>
      <c r="F1693" s="6" t="n"/>
      <c r="G1693" s="6" t="n"/>
      <c r="H1693" s="7">
        <f>IF(G1693="","",G1693-TODAY())</f>
        <v/>
      </c>
      <c r="I1693" s="8">
        <f>IF(G1693="","",
IF(G1693&lt;TODAY(),
IF(O1693&gt;0,"Violated","Completed"),
IF(H1693&lt;=7,"Expiring Soon",
"Active")))</f>
        <v/>
      </c>
      <c r="J1693" s="8">
        <f>IF(C1693="","",COUNTIFS(purchase!$C:$C,$C1693,purchase!$E:$E,$E1693,purchase!$G:$G,"&gt;="&amp;$F1693,purchase!$G:$G,"&lt;="&amp;$G1693))</f>
        <v/>
      </c>
      <c r="K1693" s="9">
        <f>IF(COUNTIFS(purchase!$C:$C,$C1693,purchase!$E:$E,$E1693,purchase!$G:$G,"&gt;="&amp;$F1693,purchase!$G:$G,"&lt;="&amp;$G1693)=0,"",_xlfn.MAXIFS(purchase!$G:$G,purchase!$C:$C,$C1693,purchase!$E:$E,$E1693,purchase!$G:$G,"&gt;="&amp;$F1693,purchase!$G:$G,"&lt;="&amp;$G1693))</f>
        <v/>
      </c>
      <c r="L1693" s="4" t="n"/>
      <c r="M1693" s="4" t="n"/>
      <c r="N1693" s="10">
        <f>IF(M1693="","",SUMIFS(purchase!$N:$N,purchase!$C:$C,$C1693,purchase!$E:$E,$E1693,purchase!$G:$G,"&gt;="&amp;$F1693,purchase!$G:$G,"&lt;="&amp;$G1693))</f>
        <v/>
      </c>
      <c r="O1693" s="10">
        <f>IF(M1693="","",M1693-N1693)</f>
        <v/>
      </c>
      <c r="P1693" s="11">
        <f>IF(M1693=0,"",N1693/M1693)</f>
        <v/>
      </c>
      <c r="Q1693" s="12">
        <f>IF(OR(G1693="",O1693=""),"",
IF(AND(G1693&lt;TODAY(),O1693&gt;0),"YES","NO"))</f>
        <v/>
      </c>
      <c r="R1693" s="13" t="n"/>
      <c r="S1693" s="14" t="n"/>
      <c r="T1693" s="15">
        <f>IF(Q1693="YES", IF(R1693="Company",L1693*(1+S1693),IF(R1693="Vendor",L1693*(1-S1693),"")),"")</f>
        <v/>
      </c>
      <c r="U1693" s="15">
        <f>IF(Q1693="YES",O1693*T1693,"")</f>
        <v/>
      </c>
      <c r="V1693" s="16" t="n"/>
      <c r="W1693" s="17">
        <f>IF(Q1693="YES",G1693+V1693,"")</f>
        <v/>
      </c>
      <c r="X1693" s="18">
        <f>IF(Q1693="YES",IF(TODAY()&gt;W1693,"OVERDUE","WITHIN TIME"),"")</f>
        <v/>
      </c>
    </row>
    <row r="1694">
      <c r="A1694" s="3" t="n">
        <v>1690</v>
      </c>
      <c r="B1694" s="4" t="n"/>
      <c r="C1694" s="4" t="n"/>
      <c r="D1694" s="5">
        <f>IF(E1694="NRFC","Natural Rubber Field Coagulam","")</f>
        <v/>
      </c>
      <c r="E1694" s="4" t="n"/>
      <c r="F1694" s="6" t="n"/>
      <c r="G1694" s="6" t="n"/>
      <c r="H1694" s="7">
        <f>IF(G1694="","",G1694-TODAY())</f>
        <v/>
      </c>
      <c r="I1694" s="8">
        <f>IF(G1694="","",
IF(G1694&lt;TODAY(),
IF(O1694&gt;0,"Violated","Completed"),
IF(H1694&lt;=7,"Expiring Soon",
"Active")))</f>
        <v/>
      </c>
      <c r="J1694" s="8">
        <f>IF(C1694="","",COUNTIFS(purchase!$C:$C,$C1694,purchase!$E:$E,$E1694,purchase!$G:$G,"&gt;="&amp;$F1694,purchase!$G:$G,"&lt;="&amp;$G1694))</f>
        <v/>
      </c>
      <c r="K1694" s="9">
        <f>IF(COUNTIFS(purchase!$C:$C,$C1694,purchase!$E:$E,$E1694,purchase!$G:$G,"&gt;="&amp;$F1694,purchase!$G:$G,"&lt;="&amp;$G1694)=0,"",_xlfn.MAXIFS(purchase!$G:$G,purchase!$C:$C,$C1694,purchase!$E:$E,$E1694,purchase!$G:$G,"&gt;="&amp;$F1694,purchase!$G:$G,"&lt;="&amp;$G1694))</f>
        <v/>
      </c>
      <c r="L1694" s="4" t="n"/>
      <c r="M1694" s="4" t="n"/>
      <c r="N1694" s="10">
        <f>IF(M1694="","",SUMIFS(purchase!$N:$N,purchase!$C:$C,$C1694,purchase!$E:$E,$E1694,purchase!$G:$G,"&gt;="&amp;$F1694,purchase!$G:$G,"&lt;="&amp;$G1694))</f>
        <v/>
      </c>
      <c r="O1694" s="10">
        <f>IF(M1694="","",M1694-N1694)</f>
        <v/>
      </c>
      <c r="P1694" s="11">
        <f>IF(M1694=0,"",N1694/M1694)</f>
        <v/>
      </c>
      <c r="Q1694" s="12">
        <f>IF(OR(G1694="",O1694=""),"",
IF(AND(G1694&lt;TODAY(),O1694&gt;0),"YES","NO"))</f>
        <v/>
      </c>
      <c r="R1694" s="13" t="n"/>
      <c r="S1694" s="14" t="n"/>
      <c r="T1694" s="15">
        <f>IF(Q1694="YES", IF(R1694="Company",L1694*(1+S1694),IF(R1694="Vendor",L1694*(1-S1694),"")),"")</f>
        <v/>
      </c>
      <c r="U1694" s="15">
        <f>IF(Q1694="YES",O1694*T1694,"")</f>
        <v/>
      </c>
      <c r="V1694" s="16" t="n"/>
      <c r="W1694" s="17">
        <f>IF(Q1694="YES",G1694+V1694,"")</f>
        <v/>
      </c>
      <c r="X1694" s="18">
        <f>IF(Q1694="YES",IF(TODAY()&gt;W1694,"OVERDUE","WITHIN TIME"),"")</f>
        <v/>
      </c>
    </row>
    <row r="1695">
      <c r="A1695" s="3" t="n">
        <v>1691</v>
      </c>
      <c r="B1695" s="4" t="n"/>
      <c r="C1695" s="4" t="n"/>
      <c r="D1695" s="5">
        <f>IF(E1695="NRFC","Natural Rubber Field Coagulam","")</f>
        <v/>
      </c>
      <c r="E1695" s="4" t="n"/>
      <c r="F1695" s="6" t="n"/>
      <c r="G1695" s="6" t="n"/>
      <c r="H1695" s="7">
        <f>IF(G1695="","",G1695-TODAY())</f>
        <v/>
      </c>
      <c r="I1695" s="8">
        <f>IF(G1695="","",
IF(G1695&lt;TODAY(),
IF(O1695&gt;0,"Violated","Completed"),
IF(H1695&lt;=7,"Expiring Soon",
"Active")))</f>
        <v/>
      </c>
      <c r="J1695" s="8">
        <f>IF(C1695="","",COUNTIFS(purchase!$C:$C,$C1695,purchase!$E:$E,$E1695,purchase!$G:$G,"&gt;="&amp;$F1695,purchase!$G:$G,"&lt;="&amp;$G1695))</f>
        <v/>
      </c>
      <c r="K1695" s="9">
        <f>IF(COUNTIFS(purchase!$C:$C,$C1695,purchase!$E:$E,$E1695,purchase!$G:$G,"&gt;="&amp;$F1695,purchase!$G:$G,"&lt;="&amp;$G1695)=0,"",_xlfn.MAXIFS(purchase!$G:$G,purchase!$C:$C,$C1695,purchase!$E:$E,$E1695,purchase!$G:$G,"&gt;="&amp;$F1695,purchase!$G:$G,"&lt;="&amp;$G1695))</f>
        <v/>
      </c>
      <c r="L1695" s="4" t="n"/>
      <c r="M1695" s="4" t="n"/>
      <c r="N1695" s="10">
        <f>IF(M1695="","",SUMIFS(purchase!$N:$N,purchase!$C:$C,$C1695,purchase!$E:$E,$E1695,purchase!$G:$G,"&gt;="&amp;$F1695,purchase!$G:$G,"&lt;="&amp;$G1695))</f>
        <v/>
      </c>
      <c r="O1695" s="10">
        <f>IF(M1695="","",M1695-N1695)</f>
        <v/>
      </c>
      <c r="P1695" s="11">
        <f>IF(M1695=0,"",N1695/M1695)</f>
        <v/>
      </c>
      <c r="Q1695" s="12">
        <f>IF(OR(G1695="",O1695=""),"",
IF(AND(G1695&lt;TODAY(),O1695&gt;0),"YES","NO"))</f>
        <v/>
      </c>
      <c r="R1695" s="13" t="n"/>
      <c r="S1695" s="14" t="n"/>
      <c r="T1695" s="15">
        <f>IF(Q1695="YES", IF(R1695="Company",L1695*(1+S1695),IF(R1695="Vendor",L1695*(1-S1695),"")),"")</f>
        <v/>
      </c>
      <c r="U1695" s="15">
        <f>IF(Q1695="YES",O1695*T1695,"")</f>
        <v/>
      </c>
      <c r="V1695" s="16" t="n"/>
      <c r="W1695" s="17">
        <f>IF(Q1695="YES",G1695+V1695,"")</f>
        <v/>
      </c>
      <c r="X1695" s="18">
        <f>IF(Q1695="YES",IF(TODAY()&gt;W1695,"OVERDUE","WITHIN TIME"),"")</f>
        <v/>
      </c>
    </row>
    <row r="1696">
      <c r="A1696" s="3" t="n">
        <v>1692</v>
      </c>
      <c r="B1696" s="4" t="n"/>
      <c r="C1696" s="4" t="n"/>
      <c r="D1696" s="5">
        <f>IF(E1696="NRFC","Natural Rubber Field Coagulam","")</f>
        <v/>
      </c>
      <c r="E1696" s="4" t="n"/>
      <c r="F1696" s="6" t="n"/>
      <c r="G1696" s="6" t="n"/>
      <c r="H1696" s="7">
        <f>IF(G1696="","",G1696-TODAY())</f>
        <v/>
      </c>
      <c r="I1696" s="8">
        <f>IF(G1696="","",
IF(G1696&lt;TODAY(),
IF(O1696&gt;0,"Violated","Completed"),
IF(H1696&lt;=7,"Expiring Soon",
"Active")))</f>
        <v/>
      </c>
      <c r="J1696" s="8">
        <f>IF(C1696="","",COUNTIFS(purchase!$C:$C,$C1696,purchase!$E:$E,$E1696,purchase!$G:$G,"&gt;="&amp;$F1696,purchase!$G:$G,"&lt;="&amp;$G1696))</f>
        <v/>
      </c>
      <c r="K1696" s="9">
        <f>IF(COUNTIFS(purchase!$C:$C,$C1696,purchase!$E:$E,$E1696,purchase!$G:$G,"&gt;="&amp;$F1696,purchase!$G:$G,"&lt;="&amp;$G1696)=0,"",_xlfn.MAXIFS(purchase!$G:$G,purchase!$C:$C,$C1696,purchase!$E:$E,$E1696,purchase!$G:$G,"&gt;="&amp;$F1696,purchase!$G:$G,"&lt;="&amp;$G1696))</f>
        <v/>
      </c>
      <c r="L1696" s="4" t="n"/>
      <c r="M1696" s="4" t="n"/>
      <c r="N1696" s="10">
        <f>IF(M1696="","",SUMIFS(purchase!$N:$N,purchase!$C:$C,$C1696,purchase!$E:$E,$E1696,purchase!$G:$G,"&gt;="&amp;$F1696,purchase!$G:$G,"&lt;="&amp;$G1696))</f>
        <v/>
      </c>
      <c r="O1696" s="10">
        <f>IF(M1696="","",M1696-N1696)</f>
        <v/>
      </c>
      <c r="P1696" s="11">
        <f>IF(M1696=0,"",N1696/M1696)</f>
        <v/>
      </c>
      <c r="Q1696" s="12">
        <f>IF(OR(G1696="",O1696=""),"",
IF(AND(G1696&lt;TODAY(),O1696&gt;0),"YES","NO"))</f>
        <v/>
      </c>
      <c r="R1696" s="13" t="n"/>
      <c r="S1696" s="14" t="n"/>
      <c r="T1696" s="15">
        <f>IF(Q1696="YES", IF(R1696="Company",L1696*(1+S1696),IF(R1696="Vendor",L1696*(1-S1696),"")),"")</f>
        <v/>
      </c>
      <c r="U1696" s="15">
        <f>IF(Q1696="YES",O1696*T1696,"")</f>
        <v/>
      </c>
      <c r="V1696" s="16" t="n"/>
      <c r="W1696" s="17">
        <f>IF(Q1696="YES",G1696+V1696,"")</f>
        <v/>
      </c>
      <c r="X1696" s="18">
        <f>IF(Q1696="YES",IF(TODAY()&gt;W1696,"OVERDUE","WITHIN TIME"),"")</f>
        <v/>
      </c>
    </row>
    <row r="1697">
      <c r="A1697" s="3" t="n">
        <v>1693</v>
      </c>
      <c r="B1697" s="4" t="n"/>
      <c r="C1697" s="4" t="n"/>
      <c r="D1697" s="5">
        <f>IF(E1697="NRFC","Natural Rubber Field Coagulam","")</f>
        <v/>
      </c>
      <c r="E1697" s="4" t="n"/>
      <c r="F1697" s="6" t="n"/>
      <c r="G1697" s="6" t="n"/>
      <c r="H1697" s="7">
        <f>IF(G1697="","",G1697-TODAY())</f>
        <v/>
      </c>
      <c r="I1697" s="8">
        <f>IF(G1697="","",
IF(G1697&lt;TODAY(),
IF(O1697&gt;0,"Violated","Completed"),
IF(H1697&lt;=7,"Expiring Soon",
"Active")))</f>
        <v/>
      </c>
      <c r="J1697" s="8">
        <f>IF(C1697="","",COUNTIFS(purchase!$C:$C,$C1697,purchase!$E:$E,$E1697,purchase!$G:$G,"&gt;="&amp;$F1697,purchase!$G:$G,"&lt;="&amp;$G1697))</f>
        <v/>
      </c>
      <c r="K1697" s="9">
        <f>IF(COUNTIFS(purchase!$C:$C,$C1697,purchase!$E:$E,$E1697,purchase!$G:$G,"&gt;="&amp;$F1697,purchase!$G:$G,"&lt;="&amp;$G1697)=0,"",_xlfn.MAXIFS(purchase!$G:$G,purchase!$C:$C,$C1697,purchase!$E:$E,$E1697,purchase!$G:$G,"&gt;="&amp;$F1697,purchase!$G:$G,"&lt;="&amp;$G1697))</f>
        <v/>
      </c>
      <c r="L1697" s="4" t="n"/>
      <c r="M1697" s="4" t="n"/>
      <c r="N1697" s="10">
        <f>IF(M1697="","",SUMIFS(purchase!$N:$N,purchase!$C:$C,$C1697,purchase!$E:$E,$E1697,purchase!$G:$G,"&gt;="&amp;$F1697,purchase!$G:$G,"&lt;="&amp;$G1697))</f>
        <v/>
      </c>
      <c r="O1697" s="10">
        <f>IF(M1697="","",M1697-N1697)</f>
        <v/>
      </c>
      <c r="P1697" s="11">
        <f>IF(M1697=0,"",N1697/M1697)</f>
        <v/>
      </c>
      <c r="Q1697" s="12">
        <f>IF(OR(G1697="",O1697=""),"",
IF(AND(G1697&lt;TODAY(),O1697&gt;0),"YES","NO"))</f>
        <v/>
      </c>
      <c r="R1697" s="13" t="n"/>
      <c r="S1697" s="14" t="n"/>
      <c r="T1697" s="15">
        <f>IF(Q1697="YES", IF(R1697="Company",L1697*(1+S1697),IF(R1697="Vendor",L1697*(1-S1697),"")),"")</f>
        <v/>
      </c>
      <c r="U1697" s="15">
        <f>IF(Q1697="YES",O1697*T1697,"")</f>
        <v/>
      </c>
      <c r="V1697" s="16" t="n"/>
      <c r="W1697" s="17">
        <f>IF(Q1697="YES",G1697+V1697,"")</f>
        <v/>
      </c>
      <c r="X1697" s="18">
        <f>IF(Q1697="YES",IF(TODAY()&gt;W1697,"OVERDUE","WITHIN TIME"),"")</f>
        <v/>
      </c>
    </row>
    <row r="1698">
      <c r="A1698" s="3" t="n">
        <v>1694</v>
      </c>
      <c r="B1698" s="4" t="n"/>
      <c r="C1698" s="4" t="n"/>
      <c r="D1698" s="5">
        <f>IF(E1698="NRFC","Natural Rubber Field Coagulam","")</f>
        <v/>
      </c>
      <c r="E1698" s="4" t="n"/>
      <c r="F1698" s="6" t="n"/>
      <c r="G1698" s="6" t="n"/>
      <c r="H1698" s="7">
        <f>IF(G1698="","",G1698-TODAY())</f>
        <v/>
      </c>
      <c r="I1698" s="8">
        <f>IF(G1698="","",
IF(G1698&lt;TODAY(),
IF(O1698&gt;0,"Violated","Completed"),
IF(H1698&lt;=7,"Expiring Soon",
"Active")))</f>
        <v/>
      </c>
      <c r="J1698" s="8">
        <f>IF(C1698="","",COUNTIFS(purchase!$C:$C,$C1698,purchase!$E:$E,$E1698,purchase!$G:$G,"&gt;="&amp;$F1698,purchase!$G:$G,"&lt;="&amp;$G1698))</f>
        <v/>
      </c>
      <c r="K1698" s="9">
        <f>IF(COUNTIFS(purchase!$C:$C,$C1698,purchase!$E:$E,$E1698,purchase!$G:$G,"&gt;="&amp;$F1698,purchase!$G:$G,"&lt;="&amp;$G1698)=0,"",_xlfn.MAXIFS(purchase!$G:$G,purchase!$C:$C,$C1698,purchase!$E:$E,$E1698,purchase!$G:$G,"&gt;="&amp;$F1698,purchase!$G:$G,"&lt;="&amp;$G1698))</f>
        <v/>
      </c>
      <c r="L1698" s="4" t="n"/>
      <c r="M1698" s="4" t="n"/>
      <c r="N1698" s="10">
        <f>IF(M1698="","",SUMIFS(purchase!$N:$N,purchase!$C:$C,$C1698,purchase!$E:$E,$E1698,purchase!$G:$G,"&gt;="&amp;$F1698,purchase!$G:$G,"&lt;="&amp;$G1698))</f>
        <v/>
      </c>
      <c r="O1698" s="10">
        <f>IF(M1698="","",M1698-N1698)</f>
        <v/>
      </c>
      <c r="P1698" s="11">
        <f>IF(M1698=0,"",N1698/M1698)</f>
        <v/>
      </c>
      <c r="Q1698" s="12">
        <f>IF(OR(G1698="",O1698=""),"",
IF(AND(G1698&lt;TODAY(),O1698&gt;0),"YES","NO"))</f>
        <v/>
      </c>
      <c r="R1698" s="13" t="n"/>
      <c r="S1698" s="14" t="n"/>
      <c r="T1698" s="15">
        <f>IF(Q1698="YES", IF(R1698="Company",L1698*(1+S1698),IF(R1698="Vendor",L1698*(1-S1698),"")),"")</f>
        <v/>
      </c>
      <c r="U1698" s="15">
        <f>IF(Q1698="YES",O1698*T1698,"")</f>
        <v/>
      </c>
      <c r="V1698" s="16" t="n"/>
      <c r="W1698" s="17">
        <f>IF(Q1698="YES",G1698+V1698,"")</f>
        <v/>
      </c>
      <c r="X1698" s="18">
        <f>IF(Q1698="YES",IF(TODAY()&gt;W1698,"OVERDUE","WITHIN TIME"),"")</f>
        <v/>
      </c>
    </row>
    <row r="1699">
      <c r="A1699" s="3" t="n">
        <v>1695</v>
      </c>
      <c r="B1699" s="4" t="n"/>
      <c r="C1699" s="4" t="n"/>
      <c r="D1699" s="5">
        <f>IF(E1699="NRFC","Natural Rubber Field Coagulam","")</f>
        <v/>
      </c>
      <c r="E1699" s="4" t="n"/>
      <c r="F1699" s="6" t="n"/>
      <c r="G1699" s="6" t="n"/>
      <c r="H1699" s="7">
        <f>IF(G1699="","",G1699-TODAY())</f>
        <v/>
      </c>
      <c r="I1699" s="8">
        <f>IF(G1699="","",
IF(G1699&lt;TODAY(),
IF(O1699&gt;0,"Violated","Completed"),
IF(H1699&lt;=7,"Expiring Soon",
"Active")))</f>
        <v/>
      </c>
      <c r="J1699" s="8">
        <f>IF(C1699="","",COUNTIFS(purchase!$C:$C,$C1699,purchase!$E:$E,$E1699,purchase!$G:$G,"&gt;="&amp;$F1699,purchase!$G:$G,"&lt;="&amp;$G1699))</f>
        <v/>
      </c>
      <c r="K1699" s="9">
        <f>IF(COUNTIFS(purchase!$C:$C,$C1699,purchase!$E:$E,$E1699,purchase!$G:$G,"&gt;="&amp;$F1699,purchase!$G:$G,"&lt;="&amp;$G1699)=0,"",_xlfn.MAXIFS(purchase!$G:$G,purchase!$C:$C,$C1699,purchase!$E:$E,$E1699,purchase!$G:$G,"&gt;="&amp;$F1699,purchase!$G:$G,"&lt;="&amp;$G1699))</f>
        <v/>
      </c>
      <c r="L1699" s="4" t="n"/>
      <c r="M1699" s="4" t="n"/>
      <c r="N1699" s="10">
        <f>IF(M1699="","",SUMIFS(purchase!$N:$N,purchase!$C:$C,$C1699,purchase!$E:$E,$E1699,purchase!$G:$G,"&gt;="&amp;$F1699,purchase!$G:$G,"&lt;="&amp;$G1699))</f>
        <v/>
      </c>
      <c r="O1699" s="10">
        <f>IF(M1699="","",M1699-N1699)</f>
        <v/>
      </c>
      <c r="P1699" s="11">
        <f>IF(M1699=0,"",N1699/M1699)</f>
        <v/>
      </c>
      <c r="Q1699" s="12">
        <f>IF(OR(G1699="",O1699=""),"",
IF(AND(G1699&lt;TODAY(),O1699&gt;0),"YES","NO"))</f>
        <v/>
      </c>
      <c r="R1699" s="13" t="n"/>
      <c r="S1699" s="14" t="n"/>
      <c r="T1699" s="15">
        <f>IF(Q1699="YES", IF(R1699="Company",L1699*(1+S1699),IF(R1699="Vendor",L1699*(1-S1699),"")),"")</f>
        <v/>
      </c>
      <c r="U1699" s="15">
        <f>IF(Q1699="YES",O1699*T1699,"")</f>
        <v/>
      </c>
      <c r="V1699" s="16" t="n"/>
      <c r="W1699" s="17">
        <f>IF(Q1699="YES",G1699+V1699,"")</f>
        <v/>
      </c>
      <c r="X1699" s="18">
        <f>IF(Q1699="YES",IF(TODAY()&gt;W1699,"OVERDUE","WITHIN TIME"),"")</f>
        <v/>
      </c>
    </row>
    <row r="1700">
      <c r="A1700" s="3" t="n">
        <v>1696</v>
      </c>
      <c r="B1700" s="4" t="n"/>
      <c r="C1700" s="4" t="n"/>
      <c r="D1700" s="5">
        <f>IF(E1700="NRFC","Natural Rubber Field Coagulam","")</f>
        <v/>
      </c>
      <c r="E1700" s="4" t="n"/>
      <c r="F1700" s="6" t="n"/>
      <c r="G1700" s="6" t="n"/>
      <c r="H1700" s="7">
        <f>IF(G1700="","",G1700-TODAY())</f>
        <v/>
      </c>
      <c r="I1700" s="8">
        <f>IF(G1700="","",
IF(G1700&lt;TODAY(),
IF(O1700&gt;0,"Violated","Completed"),
IF(H1700&lt;=7,"Expiring Soon",
"Active")))</f>
        <v/>
      </c>
      <c r="J1700" s="8">
        <f>IF(C1700="","",COUNTIFS(purchase!$C:$C,$C1700,purchase!$E:$E,$E1700,purchase!$G:$G,"&gt;="&amp;$F1700,purchase!$G:$G,"&lt;="&amp;$G1700))</f>
        <v/>
      </c>
      <c r="K1700" s="9">
        <f>IF(COUNTIFS(purchase!$C:$C,$C1700,purchase!$E:$E,$E1700,purchase!$G:$G,"&gt;="&amp;$F1700,purchase!$G:$G,"&lt;="&amp;$G1700)=0,"",_xlfn.MAXIFS(purchase!$G:$G,purchase!$C:$C,$C1700,purchase!$E:$E,$E1700,purchase!$G:$G,"&gt;="&amp;$F1700,purchase!$G:$G,"&lt;="&amp;$G1700))</f>
        <v/>
      </c>
      <c r="L1700" s="4" t="n"/>
      <c r="M1700" s="4" t="n"/>
      <c r="N1700" s="10">
        <f>IF(M1700="","",SUMIFS(purchase!$N:$N,purchase!$C:$C,$C1700,purchase!$E:$E,$E1700,purchase!$G:$G,"&gt;="&amp;$F1700,purchase!$G:$G,"&lt;="&amp;$G1700))</f>
        <v/>
      </c>
      <c r="O1700" s="10">
        <f>IF(M1700="","",M1700-N1700)</f>
        <v/>
      </c>
      <c r="P1700" s="11">
        <f>IF(M1700=0,"",N1700/M1700)</f>
        <v/>
      </c>
      <c r="Q1700" s="12">
        <f>IF(OR(G1700="",O1700=""),"",
IF(AND(G1700&lt;TODAY(),O1700&gt;0),"YES","NO"))</f>
        <v/>
      </c>
      <c r="R1700" s="13" t="n"/>
      <c r="S1700" s="14" t="n"/>
      <c r="T1700" s="15">
        <f>IF(Q1700="YES", IF(R1700="Company",L1700*(1+S1700),IF(R1700="Vendor",L1700*(1-S1700),"")),"")</f>
        <v/>
      </c>
      <c r="U1700" s="15">
        <f>IF(Q1700="YES",O1700*T1700,"")</f>
        <v/>
      </c>
      <c r="V1700" s="16" t="n"/>
      <c r="W1700" s="17">
        <f>IF(Q1700="YES",G1700+V1700,"")</f>
        <v/>
      </c>
      <c r="X1700" s="18">
        <f>IF(Q1700="YES",IF(TODAY()&gt;W1700,"OVERDUE","WITHIN TIME"),"")</f>
        <v/>
      </c>
    </row>
    <row r="1701">
      <c r="A1701" s="3" t="n">
        <v>1697</v>
      </c>
      <c r="B1701" s="4" t="n"/>
      <c r="C1701" s="4" t="n"/>
      <c r="D1701" s="5">
        <f>IF(E1701="NRFC","Natural Rubber Field Coagulam","")</f>
        <v/>
      </c>
      <c r="E1701" s="4" t="n"/>
      <c r="F1701" s="6" t="n"/>
      <c r="G1701" s="6" t="n"/>
      <c r="H1701" s="7">
        <f>IF(G1701="","",G1701-TODAY())</f>
        <v/>
      </c>
      <c r="I1701" s="8">
        <f>IF(G1701="","",
IF(G1701&lt;TODAY(),
IF(O1701&gt;0,"Violated","Completed"),
IF(H1701&lt;=7,"Expiring Soon",
"Active")))</f>
        <v/>
      </c>
      <c r="J1701" s="8">
        <f>IF(C1701="","",COUNTIFS(purchase!$C:$C,$C1701,purchase!$E:$E,$E1701,purchase!$G:$G,"&gt;="&amp;$F1701,purchase!$G:$G,"&lt;="&amp;$G1701))</f>
        <v/>
      </c>
      <c r="K1701" s="9">
        <f>IF(COUNTIFS(purchase!$C:$C,$C1701,purchase!$E:$E,$E1701,purchase!$G:$G,"&gt;="&amp;$F1701,purchase!$G:$G,"&lt;="&amp;$G1701)=0,"",_xlfn.MAXIFS(purchase!$G:$G,purchase!$C:$C,$C1701,purchase!$E:$E,$E1701,purchase!$G:$G,"&gt;="&amp;$F1701,purchase!$G:$G,"&lt;="&amp;$G1701))</f>
        <v/>
      </c>
      <c r="L1701" s="4" t="n"/>
      <c r="M1701" s="4" t="n"/>
      <c r="N1701" s="10">
        <f>IF(M1701="","",SUMIFS(purchase!$N:$N,purchase!$C:$C,$C1701,purchase!$E:$E,$E1701,purchase!$G:$G,"&gt;="&amp;$F1701,purchase!$G:$G,"&lt;="&amp;$G1701))</f>
        <v/>
      </c>
      <c r="O1701" s="10">
        <f>IF(M1701="","",M1701-N1701)</f>
        <v/>
      </c>
      <c r="P1701" s="11">
        <f>IF(M1701=0,"",N1701/M1701)</f>
        <v/>
      </c>
      <c r="Q1701" s="12">
        <f>IF(OR(G1701="",O1701=""),"",
IF(AND(G1701&lt;TODAY(),O1701&gt;0),"YES","NO"))</f>
        <v/>
      </c>
      <c r="R1701" s="13" t="n"/>
      <c r="S1701" s="14" t="n"/>
      <c r="T1701" s="15">
        <f>IF(Q1701="YES", IF(R1701="Company",L1701*(1+S1701),IF(R1701="Vendor",L1701*(1-S1701),"")),"")</f>
        <v/>
      </c>
      <c r="U1701" s="15">
        <f>IF(Q1701="YES",O1701*T1701,"")</f>
        <v/>
      </c>
      <c r="V1701" s="16" t="n"/>
      <c r="W1701" s="17">
        <f>IF(Q1701="YES",G1701+V1701,"")</f>
        <v/>
      </c>
      <c r="X1701" s="18">
        <f>IF(Q1701="YES",IF(TODAY()&gt;W1701,"OVERDUE","WITHIN TIME"),"")</f>
        <v/>
      </c>
    </row>
    <row r="1702">
      <c r="A1702" s="3" t="n">
        <v>1698</v>
      </c>
      <c r="B1702" s="4" t="n"/>
      <c r="C1702" s="4" t="n"/>
      <c r="D1702" s="5">
        <f>IF(E1702="NRFC","Natural Rubber Field Coagulam","")</f>
        <v/>
      </c>
      <c r="E1702" s="4" t="n"/>
      <c r="F1702" s="6" t="n"/>
      <c r="G1702" s="6" t="n"/>
      <c r="H1702" s="7">
        <f>IF(G1702="","",G1702-TODAY())</f>
        <v/>
      </c>
      <c r="I1702" s="8">
        <f>IF(G1702="","",
IF(G1702&lt;TODAY(),
IF(O1702&gt;0,"Violated","Completed"),
IF(H1702&lt;=7,"Expiring Soon",
"Active")))</f>
        <v/>
      </c>
      <c r="J1702" s="8">
        <f>IF(C1702="","",COUNTIFS(purchase!$C:$C,$C1702,purchase!$E:$E,$E1702,purchase!$G:$G,"&gt;="&amp;$F1702,purchase!$G:$G,"&lt;="&amp;$G1702))</f>
        <v/>
      </c>
      <c r="K1702" s="9">
        <f>IF(COUNTIFS(purchase!$C:$C,$C1702,purchase!$E:$E,$E1702,purchase!$G:$G,"&gt;="&amp;$F1702,purchase!$G:$G,"&lt;="&amp;$G1702)=0,"",_xlfn.MAXIFS(purchase!$G:$G,purchase!$C:$C,$C1702,purchase!$E:$E,$E1702,purchase!$G:$G,"&gt;="&amp;$F1702,purchase!$G:$G,"&lt;="&amp;$G1702))</f>
        <v/>
      </c>
      <c r="L1702" s="4" t="n"/>
      <c r="M1702" s="4" t="n"/>
      <c r="N1702" s="10">
        <f>IF(M1702="","",SUMIFS(purchase!$N:$N,purchase!$C:$C,$C1702,purchase!$E:$E,$E1702,purchase!$G:$G,"&gt;="&amp;$F1702,purchase!$G:$G,"&lt;="&amp;$G1702))</f>
        <v/>
      </c>
      <c r="O1702" s="10">
        <f>IF(M1702="","",M1702-N1702)</f>
        <v/>
      </c>
      <c r="P1702" s="11">
        <f>IF(M1702=0,"",N1702/M1702)</f>
        <v/>
      </c>
      <c r="Q1702" s="12">
        <f>IF(OR(G1702="",O1702=""),"",
IF(AND(G1702&lt;TODAY(),O1702&gt;0),"YES","NO"))</f>
        <v/>
      </c>
      <c r="R1702" s="13" t="n"/>
      <c r="S1702" s="14" t="n"/>
      <c r="T1702" s="15">
        <f>IF(Q1702="YES", IF(R1702="Company",L1702*(1+S1702),IF(R1702="Vendor",L1702*(1-S1702),"")),"")</f>
        <v/>
      </c>
      <c r="U1702" s="15">
        <f>IF(Q1702="YES",O1702*T1702,"")</f>
        <v/>
      </c>
      <c r="V1702" s="16" t="n"/>
      <c r="W1702" s="17">
        <f>IF(Q1702="YES",G1702+V1702,"")</f>
        <v/>
      </c>
      <c r="X1702" s="18">
        <f>IF(Q1702="YES",IF(TODAY()&gt;W1702,"OVERDUE","WITHIN TIME"),"")</f>
        <v/>
      </c>
    </row>
    <row r="1703">
      <c r="A1703" s="3" t="n">
        <v>1699</v>
      </c>
      <c r="B1703" s="4" t="n"/>
      <c r="C1703" s="4" t="n"/>
      <c r="D1703" s="5">
        <f>IF(E1703="NRFC","Natural Rubber Field Coagulam","")</f>
        <v/>
      </c>
      <c r="E1703" s="4" t="n"/>
      <c r="F1703" s="6" t="n"/>
      <c r="G1703" s="6" t="n"/>
      <c r="H1703" s="7">
        <f>IF(G1703="","",G1703-TODAY())</f>
        <v/>
      </c>
      <c r="I1703" s="8">
        <f>IF(G1703="","",
IF(G1703&lt;TODAY(),
IF(O1703&gt;0,"Violated","Completed"),
IF(H1703&lt;=7,"Expiring Soon",
"Active")))</f>
        <v/>
      </c>
      <c r="J1703" s="8">
        <f>IF(C1703="","",COUNTIFS(purchase!$C:$C,$C1703,purchase!$E:$E,$E1703,purchase!$G:$G,"&gt;="&amp;$F1703,purchase!$G:$G,"&lt;="&amp;$G1703))</f>
        <v/>
      </c>
      <c r="K1703" s="9">
        <f>IF(COUNTIFS(purchase!$C:$C,$C1703,purchase!$E:$E,$E1703,purchase!$G:$G,"&gt;="&amp;$F1703,purchase!$G:$G,"&lt;="&amp;$G1703)=0,"",_xlfn.MAXIFS(purchase!$G:$G,purchase!$C:$C,$C1703,purchase!$E:$E,$E1703,purchase!$G:$G,"&gt;="&amp;$F1703,purchase!$G:$G,"&lt;="&amp;$G1703))</f>
        <v/>
      </c>
      <c r="L1703" s="4" t="n"/>
      <c r="M1703" s="4" t="n"/>
      <c r="N1703" s="10">
        <f>IF(M1703="","",SUMIFS(purchase!$N:$N,purchase!$C:$C,$C1703,purchase!$E:$E,$E1703,purchase!$G:$G,"&gt;="&amp;$F1703,purchase!$G:$G,"&lt;="&amp;$G1703))</f>
        <v/>
      </c>
      <c r="O1703" s="10">
        <f>IF(M1703="","",M1703-N1703)</f>
        <v/>
      </c>
      <c r="P1703" s="11">
        <f>IF(M1703=0,"",N1703/M1703)</f>
        <v/>
      </c>
      <c r="Q1703" s="12">
        <f>IF(OR(G1703="",O1703=""),"",
IF(AND(G1703&lt;TODAY(),O1703&gt;0),"YES","NO"))</f>
        <v/>
      </c>
      <c r="R1703" s="13" t="n"/>
      <c r="S1703" s="14" t="n"/>
      <c r="T1703" s="15">
        <f>IF(Q1703="YES", IF(R1703="Company",L1703*(1+S1703),IF(R1703="Vendor",L1703*(1-S1703),"")),"")</f>
        <v/>
      </c>
      <c r="U1703" s="15">
        <f>IF(Q1703="YES",O1703*T1703,"")</f>
        <v/>
      </c>
      <c r="V1703" s="16" t="n"/>
      <c r="W1703" s="17">
        <f>IF(Q1703="YES",G1703+V1703,"")</f>
        <v/>
      </c>
      <c r="X1703" s="18">
        <f>IF(Q1703="YES",IF(TODAY()&gt;W1703,"OVERDUE","WITHIN TIME"),"")</f>
        <v/>
      </c>
    </row>
    <row r="1704">
      <c r="A1704" s="3" t="n">
        <v>1700</v>
      </c>
      <c r="B1704" s="4" t="n"/>
      <c r="C1704" s="4" t="n"/>
      <c r="D1704" s="5">
        <f>IF(E1704="NRFC","Natural Rubber Field Coagulam","")</f>
        <v/>
      </c>
      <c r="E1704" s="4" t="n"/>
      <c r="F1704" s="6" t="n"/>
      <c r="G1704" s="6" t="n"/>
      <c r="H1704" s="7">
        <f>IF(G1704="","",G1704-TODAY())</f>
        <v/>
      </c>
      <c r="I1704" s="8">
        <f>IF(G1704="","",
IF(G1704&lt;TODAY(),
IF(O1704&gt;0,"Violated","Completed"),
IF(H1704&lt;=7,"Expiring Soon",
"Active")))</f>
        <v/>
      </c>
      <c r="J1704" s="8">
        <f>IF(C1704="","",COUNTIFS(purchase!$C:$C,$C1704,purchase!$E:$E,$E1704,purchase!$G:$G,"&gt;="&amp;$F1704,purchase!$G:$G,"&lt;="&amp;$G1704))</f>
        <v/>
      </c>
      <c r="K1704" s="9">
        <f>IF(COUNTIFS(purchase!$C:$C,$C1704,purchase!$E:$E,$E1704,purchase!$G:$G,"&gt;="&amp;$F1704,purchase!$G:$G,"&lt;="&amp;$G1704)=0,"",_xlfn.MAXIFS(purchase!$G:$G,purchase!$C:$C,$C1704,purchase!$E:$E,$E1704,purchase!$G:$G,"&gt;="&amp;$F1704,purchase!$G:$G,"&lt;="&amp;$G1704))</f>
        <v/>
      </c>
      <c r="L1704" s="4" t="n"/>
      <c r="M1704" s="4" t="n"/>
      <c r="N1704" s="10">
        <f>IF(M1704="","",SUMIFS(purchase!$N:$N,purchase!$C:$C,$C1704,purchase!$E:$E,$E1704,purchase!$G:$G,"&gt;="&amp;$F1704,purchase!$G:$G,"&lt;="&amp;$G1704))</f>
        <v/>
      </c>
      <c r="O1704" s="10">
        <f>IF(M1704="","",M1704-N1704)</f>
        <v/>
      </c>
      <c r="P1704" s="11">
        <f>IF(M1704=0,"",N1704/M1704)</f>
        <v/>
      </c>
      <c r="Q1704" s="12">
        <f>IF(OR(G1704="",O1704=""),"",
IF(AND(G1704&lt;TODAY(),O1704&gt;0),"YES","NO"))</f>
        <v/>
      </c>
      <c r="R1704" s="13" t="n"/>
      <c r="S1704" s="14" t="n"/>
      <c r="T1704" s="15">
        <f>IF(Q1704="YES", IF(R1704="Company",L1704*(1+S1704),IF(R1704="Vendor",L1704*(1-S1704),"")),"")</f>
        <v/>
      </c>
      <c r="U1704" s="15">
        <f>IF(Q1704="YES",O1704*T1704,"")</f>
        <v/>
      </c>
      <c r="V1704" s="16" t="n"/>
      <c r="W1704" s="17">
        <f>IF(Q1704="YES",G1704+V1704,"")</f>
        <v/>
      </c>
      <c r="X1704" s="18">
        <f>IF(Q1704="YES",IF(TODAY()&gt;W1704,"OVERDUE","WITHIN TIME"),"")</f>
        <v/>
      </c>
    </row>
    <row r="1705">
      <c r="A1705" s="3" t="n">
        <v>1701</v>
      </c>
      <c r="B1705" s="4" t="n"/>
      <c r="C1705" s="4" t="n"/>
      <c r="D1705" s="5">
        <f>IF(E1705="NRFC","Natural Rubber Field Coagulam","")</f>
        <v/>
      </c>
      <c r="E1705" s="4" t="n"/>
      <c r="F1705" s="6" t="n"/>
      <c r="G1705" s="6" t="n"/>
      <c r="H1705" s="7">
        <f>IF(G1705="","",G1705-TODAY())</f>
        <v/>
      </c>
      <c r="I1705" s="8">
        <f>IF(G1705="","",
IF(G1705&lt;TODAY(),
IF(O1705&gt;0,"Violated","Completed"),
IF(H1705&lt;=7,"Expiring Soon",
"Active")))</f>
        <v/>
      </c>
      <c r="J1705" s="8">
        <f>IF(C1705="","",COUNTIFS(purchase!$C:$C,$C1705,purchase!$E:$E,$E1705,purchase!$G:$G,"&gt;="&amp;$F1705,purchase!$G:$G,"&lt;="&amp;$G1705))</f>
        <v/>
      </c>
      <c r="K1705" s="9">
        <f>IF(COUNTIFS(purchase!$C:$C,$C1705,purchase!$E:$E,$E1705,purchase!$G:$G,"&gt;="&amp;$F1705,purchase!$G:$G,"&lt;="&amp;$G1705)=0,"",_xlfn.MAXIFS(purchase!$G:$G,purchase!$C:$C,$C1705,purchase!$E:$E,$E1705,purchase!$G:$G,"&gt;="&amp;$F1705,purchase!$G:$G,"&lt;="&amp;$G1705))</f>
        <v/>
      </c>
      <c r="L1705" s="4" t="n"/>
      <c r="M1705" s="4" t="n"/>
      <c r="N1705" s="10">
        <f>IF(M1705="","",SUMIFS(purchase!$N:$N,purchase!$C:$C,$C1705,purchase!$E:$E,$E1705,purchase!$G:$G,"&gt;="&amp;$F1705,purchase!$G:$G,"&lt;="&amp;$G1705))</f>
        <v/>
      </c>
      <c r="O1705" s="10">
        <f>IF(M1705="","",M1705-N1705)</f>
        <v/>
      </c>
      <c r="P1705" s="11">
        <f>IF(M1705=0,"",N1705/M1705)</f>
        <v/>
      </c>
      <c r="Q1705" s="12">
        <f>IF(OR(G1705="",O1705=""),"",
IF(AND(G1705&lt;TODAY(),O1705&gt;0),"YES","NO"))</f>
        <v/>
      </c>
      <c r="R1705" s="13" t="n"/>
      <c r="S1705" s="14" t="n"/>
      <c r="T1705" s="15">
        <f>IF(Q1705="YES", IF(R1705="Company",L1705*(1+S1705),IF(R1705="Vendor",L1705*(1-S1705),"")),"")</f>
        <v/>
      </c>
      <c r="U1705" s="15">
        <f>IF(Q1705="YES",O1705*T1705,"")</f>
        <v/>
      </c>
      <c r="V1705" s="16" t="n"/>
      <c r="W1705" s="17">
        <f>IF(Q1705="YES",G1705+V1705,"")</f>
        <v/>
      </c>
      <c r="X1705" s="18">
        <f>IF(Q1705="YES",IF(TODAY()&gt;W1705,"OVERDUE","WITHIN TIME"),"")</f>
        <v/>
      </c>
    </row>
    <row r="1706">
      <c r="A1706" s="3" t="n">
        <v>1702</v>
      </c>
      <c r="B1706" s="4" t="n"/>
      <c r="C1706" s="4" t="n"/>
      <c r="D1706" s="5">
        <f>IF(E1706="NRFC","Natural Rubber Field Coagulam","")</f>
        <v/>
      </c>
      <c r="E1706" s="4" t="n"/>
      <c r="F1706" s="6" t="n"/>
      <c r="G1706" s="6" t="n"/>
      <c r="H1706" s="7">
        <f>IF(G1706="","",G1706-TODAY())</f>
        <v/>
      </c>
      <c r="I1706" s="8">
        <f>IF(G1706="","",
IF(G1706&lt;TODAY(),
IF(O1706&gt;0,"Violated","Completed"),
IF(H1706&lt;=7,"Expiring Soon",
"Active")))</f>
        <v/>
      </c>
      <c r="J1706" s="8">
        <f>IF(C1706="","",COUNTIFS(purchase!$C:$C,$C1706,purchase!$E:$E,$E1706,purchase!$G:$G,"&gt;="&amp;$F1706,purchase!$G:$G,"&lt;="&amp;$G1706))</f>
        <v/>
      </c>
      <c r="K1706" s="9">
        <f>IF(COUNTIFS(purchase!$C:$C,$C1706,purchase!$E:$E,$E1706,purchase!$G:$G,"&gt;="&amp;$F1706,purchase!$G:$G,"&lt;="&amp;$G1706)=0,"",_xlfn.MAXIFS(purchase!$G:$G,purchase!$C:$C,$C1706,purchase!$E:$E,$E1706,purchase!$G:$G,"&gt;="&amp;$F1706,purchase!$G:$G,"&lt;="&amp;$G1706))</f>
        <v/>
      </c>
      <c r="L1706" s="4" t="n"/>
      <c r="M1706" s="4" t="n"/>
      <c r="N1706" s="10">
        <f>IF(M1706="","",SUMIFS(purchase!$N:$N,purchase!$C:$C,$C1706,purchase!$E:$E,$E1706,purchase!$G:$G,"&gt;="&amp;$F1706,purchase!$G:$G,"&lt;="&amp;$G1706))</f>
        <v/>
      </c>
      <c r="O1706" s="10">
        <f>IF(M1706="","",M1706-N1706)</f>
        <v/>
      </c>
      <c r="P1706" s="11">
        <f>IF(M1706=0,"",N1706/M1706)</f>
        <v/>
      </c>
      <c r="Q1706" s="12">
        <f>IF(OR(G1706="",O1706=""),"",
IF(AND(G1706&lt;TODAY(),O1706&gt;0),"YES","NO"))</f>
        <v/>
      </c>
      <c r="R1706" s="13" t="n"/>
      <c r="S1706" s="14" t="n"/>
      <c r="T1706" s="15">
        <f>IF(Q1706="YES", IF(R1706="Company",L1706*(1+S1706),IF(R1706="Vendor",L1706*(1-S1706),"")),"")</f>
        <v/>
      </c>
      <c r="U1706" s="15">
        <f>IF(Q1706="YES",O1706*T1706,"")</f>
        <v/>
      </c>
      <c r="V1706" s="16" t="n"/>
      <c r="W1706" s="17">
        <f>IF(Q1706="YES",G1706+V1706,"")</f>
        <v/>
      </c>
      <c r="X1706" s="18">
        <f>IF(Q1706="YES",IF(TODAY()&gt;W1706,"OVERDUE","WITHIN TIME"),"")</f>
        <v/>
      </c>
    </row>
    <row r="1707">
      <c r="A1707" s="3" t="n">
        <v>1703</v>
      </c>
      <c r="B1707" s="4" t="n"/>
      <c r="C1707" s="4" t="n"/>
      <c r="D1707" s="5">
        <f>IF(E1707="NRFC","Natural Rubber Field Coagulam","")</f>
        <v/>
      </c>
      <c r="E1707" s="4" t="n"/>
      <c r="F1707" s="6" t="n"/>
      <c r="G1707" s="6" t="n"/>
      <c r="H1707" s="7">
        <f>IF(G1707="","",G1707-TODAY())</f>
        <v/>
      </c>
      <c r="I1707" s="8">
        <f>IF(G1707="","",
IF(G1707&lt;TODAY(),
IF(O1707&gt;0,"Violated","Completed"),
IF(H1707&lt;=7,"Expiring Soon",
"Active")))</f>
        <v/>
      </c>
      <c r="J1707" s="8">
        <f>IF(C1707="","",COUNTIFS(purchase!$C:$C,$C1707,purchase!$E:$E,$E1707,purchase!$G:$G,"&gt;="&amp;$F1707,purchase!$G:$G,"&lt;="&amp;$G1707))</f>
        <v/>
      </c>
      <c r="K1707" s="9">
        <f>IF(COUNTIFS(purchase!$C:$C,$C1707,purchase!$E:$E,$E1707,purchase!$G:$G,"&gt;="&amp;$F1707,purchase!$G:$G,"&lt;="&amp;$G1707)=0,"",_xlfn.MAXIFS(purchase!$G:$G,purchase!$C:$C,$C1707,purchase!$E:$E,$E1707,purchase!$G:$G,"&gt;="&amp;$F1707,purchase!$G:$G,"&lt;="&amp;$G1707))</f>
        <v/>
      </c>
      <c r="L1707" s="4" t="n"/>
      <c r="M1707" s="4" t="n"/>
      <c r="N1707" s="10">
        <f>IF(M1707="","",SUMIFS(purchase!$N:$N,purchase!$C:$C,$C1707,purchase!$E:$E,$E1707,purchase!$G:$G,"&gt;="&amp;$F1707,purchase!$G:$G,"&lt;="&amp;$G1707))</f>
        <v/>
      </c>
      <c r="O1707" s="10">
        <f>IF(M1707="","",M1707-N1707)</f>
        <v/>
      </c>
      <c r="P1707" s="11">
        <f>IF(M1707=0,"",N1707/M1707)</f>
        <v/>
      </c>
      <c r="Q1707" s="12">
        <f>IF(OR(G1707="",O1707=""),"",
IF(AND(G1707&lt;TODAY(),O1707&gt;0),"YES","NO"))</f>
        <v/>
      </c>
      <c r="R1707" s="13" t="n"/>
      <c r="S1707" s="14" t="n"/>
      <c r="T1707" s="15">
        <f>IF(Q1707="YES", IF(R1707="Company",L1707*(1+S1707),IF(R1707="Vendor",L1707*(1-S1707),"")),"")</f>
        <v/>
      </c>
      <c r="U1707" s="15">
        <f>IF(Q1707="YES",O1707*T1707,"")</f>
        <v/>
      </c>
      <c r="V1707" s="16" t="n"/>
      <c r="W1707" s="17">
        <f>IF(Q1707="YES",G1707+V1707,"")</f>
        <v/>
      </c>
      <c r="X1707" s="18">
        <f>IF(Q1707="YES",IF(TODAY()&gt;W1707,"OVERDUE","WITHIN TIME"),"")</f>
        <v/>
      </c>
    </row>
    <row r="1708">
      <c r="A1708" s="3" t="n">
        <v>1704</v>
      </c>
      <c r="B1708" s="4" t="n"/>
      <c r="C1708" s="4" t="n"/>
      <c r="D1708" s="5">
        <f>IF(E1708="NRFC","Natural Rubber Field Coagulam","")</f>
        <v/>
      </c>
      <c r="E1708" s="4" t="n"/>
      <c r="F1708" s="6" t="n"/>
      <c r="G1708" s="6" t="n"/>
      <c r="H1708" s="7">
        <f>IF(G1708="","",G1708-TODAY())</f>
        <v/>
      </c>
      <c r="I1708" s="8">
        <f>IF(G1708="","",
IF(G1708&lt;TODAY(),
IF(O1708&gt;0,"Violated","Completed"),
IF(H1708&lt;=7,"Expiring Soon",
"Active")))</f>
        <v/>
      </c>
      <c r="J1708" s="8">
        <f>IF(C1708="","",COUNTIFS(purchase!$C:$C,$C1708,purchase!$E:$E,$E1708,purchase!$G:$G,"&gt;="&amp;$F1708,purchase!$G:$G,"&lt;="&amp;$G1708))</f>
        <v/>
      </c>
      <c r="K1708" s="9">
        <f>IF(COUNTIFS(purchase!$C:$C,$C1708,purchase!$E:$E,$E1708,purchase!$G:$G,"&gt;="&amp;$F1708,purchase!$G:$G,"&lt;="&amp;$G1708)=0,"",_xlfn.MAXIFS(purchase!$G:$G,purchase!$C:$C,$C1708,purchase!$E:$E,$E1708,purchase!$G:$G,"&gt;="&amp;$F1708,purchase!$G:$G,"&lt;="&amp;$G1708))</f>
        <v/>
      </c>
      <c r="L1708" s="4" t="n"/>
      <c r="M1708" s="4" t="n"/>
      <c r="N1708" s="10">
        <f>IF(M1708="","",SUMIFS(purchase!$N:$N,purchase!$C:$C,$C1708,purchase!$E:$E,$E1708,purchase!$G:$G,"&gt;="&amp;$F1708,purchase!$G:$G,"&lt;="&amp;$G1708))</f>
        <v/>
      </c>
      <c r="O1708" s="10">
        <f>IF(M1708="","",M1708-N1708)</f>
        <v/>
      </c>
      <c r="P1708" s="11">
        <f>IF(M1708=0,"",N1708/M1708)</f>
        <v/>
      </c>
      <c r="Q1708" s="12">
        <f>IF(OR(G1708="",O1708=""),"",
IF(AND(G1708&lt;TODAY(),O1708&gt;0),"YES","NO"))</f>
        <v/>
      </c>
      <c r="R1708" s="13" t="n"/>
      <c r="S1708" s="14" t="n"/>
      <c r="T1708" s="15">
        <f>IF(Q1708="YES", IF(R1708="Company",L1708*(1+S1708),IF(R1708="Vendor",L1708*(1-S1708),"")),"")</f>
        <v/>
      </c>
      <c r="U1708" s="15">
        <f>IF(Q1708="YES",O1708*T1708,"")</f>
        <v/>
      </c>
      <c r="V1708" s="16" t="n"/>
      <c r="W1708" s="17">
        <f>IF(Q1708="YES",G1708+V1708,"")</f>
        <v/>
      </c>
      <c r="X1708" s="18">
        <f>IF(Q1708="YES",IF(TODAY()&gt;W1708,"OVERDUE","WITHIN TIME"),"")</f>
        <v/>
      </c>
    </row>
    <row r="1709">
      <c r="A1709" s="3" t="n">
        <v>1705</v>
      </c>
      <c r="B1709" s="4" t="n"/>
      <c r="C1709" s="4" t="n"/>
      <c r="D1709" s="5">
        <f>IF(E1709="NRFC","Natural Rubber Field Coagulam","")</f>
        <v/>
      </c>
      <c r="E1709" s="4" t="n"/>
      <c r="F1709" s="6" t="n"/>
      <c r="G1709" s="6" t="n"/>
      <c r="H1709" s="7">
        <f>IF(G1709="","",G1709-TODAY())</f>
        <v/>
      </c>
      <c r="I1709" s="8">
        <f>IF(G1709="","",
IF(G1709&lt;TODAY(),
IF(O1709&gt;0,"Violated","Completed"),
IF(H1709&lt;=7,"Expiring Soon",
"Active")))</f>
        <v/>
      </c>
      <c r="J1709" s="8">
        <f>IF(C1709="","",COUNTIFS(purchase!$C:$C,$C1709,purchase!$E:$E,$E1709,purchase!$G:$G,"&gt;="&amp;$F1709,purchase!$G:$G,"&lt;="&amp;$G1709))</f>
        <v/>
      </c>
      <c r="K1709" s="9">
        <f>IF(COUNTIFS(purchase!$C:$C,$C1709,purchase!$E:$E,$E1709,purchase!$G:$G,"&gt;="&amp;$F1709,purchase!$G:$G,"&lt;="&amp;$G1709)=0,"",_xlfn.MAXIFS(purchase!$G:$G,purchase!$C:$C,$C1709,purchase!$E:$E,$E1709,purchase!$G:$G,"&gt;="&amp;$F1709,purchase!$G:$G,"&lt;="&amp;$G1709))</f>
        <v/>
      </c>
      <c r="L1709" s="4" t="n"/>
      <c r="M1709" s="4" t="n"/>
      <c r="N1709" s="10">
        <f>IF(M1709="","",SUMIFS(purchase!$N:$N,purchase!$C:$C,$C1709,purchase!$E:$E,$E1709,purchase!$G:$G,"&gt;="&amp;$F1709,purchase!$G:$G,"&lt;="&amp;$G1709))</f>
        <v/>
      </c>
      <c r="O1709" s="10">
        <f>IF(M1709="","",M1709-N1709)</f>
        <v/>
      </c>
      <c r="P1709" s="11">
        <f>IF(M1709=0,"",N1709/M1709)</f>
        <v/>
      </c>
      <c r="Q1709" s="12">
        <f>IF(OR(G1709="",O1709=""),"",
IF(AND(G1709&lt;TODAY(),O1709&gt;0),"YES","NO"))</f>
        <v/>
      </c>
      <c r="R1709" s="13" t="n"/>
      <c r="S1709" s="14" t="n"/>
      <c r="T1709" s="15">
        <f>IF(Q1709="YES", IF(R1709="Company",L1709*(1+S1709),IF(R1709="Vendor",L1709*(1-S1709),"")),"")</f>
        <v/>
      </c>
      <c r="U1709" s="15">
        <f>IF(Q1709="YES",O1709*T1709,"")</f>
        <v/>
      </c>
      <c r="V1709" s="16" t="n"/>
      <c r="W1709" s="17">
        <f>IF(Q1709="YES",G1709+V1709,"")</f>
        <v/>
      </c>
      <c r="X1709" s="18">
        <f>IF(Q1709="YES",IF(TODAY()&gt;W1709,"OVERDUE","WITHIN TIME"),"")</f>
        <v/>
      </c>
    </row>
    <row r="1710">
      <c r="A1710" s="3" t="n">
        <v>1706</v>
      </c>
      <c r="B1710" s="4" t="n"/>
      <c r="C1710" s="4" t="n"/>
      <c r="D1710" s="5">
        <f>IF(E1710="NRFC","Natural Rubber Field Coagulam","")</f>
        <v/>
      </c>
      <c r="E1710" s="4" t="n"/>
      <c r="F1710" s="6" t="n"/>
      <c r="G1710" s="6" t="n"/>
      <c r="H1710" s="7">
        <f>IF(G1710="","",G1710-TODAY())</f>
        <v/>
      </c>
      <c r="I1710" s="8">
        <f>IF(G1710="","",
IF(G1710&lt;TODAY(),
IF(O1710&gt;0,"Violated","Completed"),
IF(H1710&lt;=7,"Expiring Soon",
"Active")))</f>
        <v/>
      </c>
      <c r="J1710" s="8">
        <f>IF(C1710="","",COUNTIFS(purchase!$C:$C,$C1710,purchase!$E:$E,$E1710,purchase!$G:$G,"&gt;="&amp;$F1710,purchase!$G:$G,"&lt;="&amp;$G1710))</f>
        <v/>
      </c>
      <c r="K1710" s="9">
        <f>IF(COUNTIFS(purchase!$C:$C,$C1710,purchase!$E:$E,$E1710,purchase!$G:$G,"&gt;="&amp;$F1710,purchase!$G:$G,"&lt;="&amp;$G1710)=0,"",_xlfn.MAXIFS(purchase!$G:$G,purchase!$C:$C,$C1710,purchase!$E:$E,$E1710,purchase!$G:$G,"&gt;="&amp;$F1710,purchase!$G:$G,"&lt;="&amp;$G1710))</f>
        <v/>
      </c>
      <c r="L1710" s="4" t="n"/>
      <c r="M1710" s="4" t="n"/>
      <c r="N1710" s="10">
        <f>IF(M1710="","",SUMIFS(purchase!$N:$N,purchase!$C:$C,$C1710,purchase!$E:$E,$E1710,purchase!$G:$G,"&gt;="&amp;$F1710,purchase!$G:$G,"&lt;="&amp;$G1710))</f>
        <v/>
      </c>
      <c r="O1710" s="10">
        <f>IF(M1710="","",M1710-N1710)</f>
        <v/>
      </c>
      <c r="P1710" s="11">
        <f>IF(M1710=0,"",N1710/M1710)</f>
        <v/>
      </c>
      <c r="Q1710" s="12">
        <f>IF(OR(G1710="",O1710=""),"",
IF(AND(G1710&lt;TODAY(),O1710&gt;0),"YES","NO"))</f>
        <v/>
      </c>
      <c r="R1710" s="13" t="n"/>
      <c r="S1710" s="14" t="n"/>
      <c r="T1710" s="15">
        <f>IF(Q1710="YES", IF(R1710="Company",L1710*(1+S1710),IF(R1710="Vendor",L1710*(1-S1710),"")),"")</f>
        <v/>
      </c>
      <c r="U1710" s="15">
        <f>IF(Q1710="YES",O1710*T1710,"")</f>
        <v/>
      </c>
      <c r="V1710" s="16" t="n"/>
      <c r="W1710" s="17">
        <f>IF(Q1710="YES",G1710+V1710,"")</f>
        <v/>
      </c>
      <c r="X1710" s="18">
        <f>IF(Q1710="YES",IF(TODAY()&gt;W1710,"OVERDUE","WITHIN TIME"),"")</f>
        <v/>
      </c>
    </row>
    <row r="1711">
      <c r="A1711" s="3" t="n">
        <v>1707</v>
      </c>
      <c r="B1711" s="4" t="n"/>
      <c r="C1711" s="4" t="n"/>
      <c r="D1711" s="5">
        <f>IF(E1711="NRFC","Natural Rubber Field Coagulam","")</f>
        <v/>
      </c>
      <c r="E1711" s="4" t="n"/>
      <c r="F1711" s="6" t="n"/>
      <c r="G1711" s="6" t="n"/>
      <c r="H1711" s="7">
        <f>IF(G1711="","",G1711-TODAY())</f>
        <v/>
      </c>
      <c r="I1711" s="8">
        <f>IF(G1711="","",
IF(G1711&lt;TODAY(),
IF(O1711&gt;0,"Violated","Completed"),
IF(H1711&lt;=7,"Expiring Soon",
"Active")))</f>
        <v/>
      </c>
      <c r="J1711" s="8">
        <f>IF(C1711="","",COUNTIFS(purchase!$C:$C,$C1711,purchase!$E:$E,$E1711,purchase!$G:$G,"&gt;="&amp;$F1711,purchase!$G:$G,"&lt;="&amp;$G1711))</f>
        <v/>
      </c>
      <c r="K1711" s="9">
        <f>IF(COUNTIFS(purchase!$C:$C,$C1711,purchase!$E:$E,$E1711,purchase!$G:$G,"&gt;="&amp;$F1711,purchase!$G:$G,"&lt;="&amp;$G1711)=0,"",_xlfn.MAXIFS(purchase!$G:$G,purchase!$C:$C,$C1711,purchase!$E:$E,$E1711,purchase!$G:$G,"&gt;="&amp;$F1711,purchase!$G:$G,"&lt;="&amp;$G1711))</f>
        <v/>
      </c>
      <c r="L1711" s="4" t="n"/>
      <c r="M1711" s="4" t="n"/>
      <c r="N1711" s="10">
        <f>IF(M1711="","",SUMIFS(purchase!$N:$N,purchase!$C:$C,$C1711,purchase!$E:$E,$E1711,purchase!$G:$G,"&gt;="&amp;$F1711,purchase!$G:$G,"&lt;="&amp;$G1711))</f>
        <v/>
      </c>
      <c r="O1711" s="10">
        <f>IF(M1711="","",M1711-N1711)</f>
        <v/>
      </c>
      <c r="P1711" s="11">
        <f>IF(M1711=0,"",N1711/M1711)</f>
        <v/>
      </c>
      <c r="Q1711" s="12">
        <f>IF(OR(G1711="",O1711=""),"",
IF(AND(G1711&lt;TODAY(),O1711&gt;0),"YES","NO"))</f>
        <v/>
      </c>
      <c r="R1711" s="13" t="n"/>
      <c r="S1711" s="14" t="n"/>
      <c r="T1711" s="15">
        <f>IF(Q1711="YES", IF(R1711="Company",L1711*(1+S1711),IF(R1711="Vendor",L1711*(1-S1711),"")),"")</f>
        <v/>
      </c>
      <c r="U1711" s="15">
        <f>IF(Q1711="YES",O1711*T1711,"")</f>
        <v/>
      </c>
      <c r="V1711" s="16" t="n"/>
      <c r="W1711" s="17">
        <f>IF(Q1711="YES",G1711+V1711,"")</f>
        <v/>
      </c>
      <c r="X1711" s="18">
        <f>IF(Q1711="YES",IF(TODAY()&gt;W1711,"OVERDUE","WITHIN TIME"),"")</f>
        <v/>
      </c>
    </row>
    <row r="1712">
      <c r="A1712" s="3" t="n">
        <v>1708</v>
      </c>
      <c r="B1712" s="4" t="n"/>
      <c r="C1712" s="4" t="n"/>
      <c r="D1712" s="5">
        <f>IF(E1712="NRFC","Natural Rubber Field Coagulam","")</f>
        <v/>
      </c>
      <c r="E1712" s="4" t="n"/>
      <c r="F1712" s="6" t="n"/>
      <c r="G1712" s="6" t="n"/>
      <c r="H1712" s="7">
        <f>IF(G1712="","",G1712-TODAY())</f>
        <v/>
      </c>
      <c r="I1712" s="8">
        <f>IF(G1712="","",
IF(G1712&lt;TODAY(),
IF(O1712&gt;0,"Violated","Completed"),
IF(H1712&lt;=7,"Expiring Soon",
"Active")))</f>
        <v/>
      </c>
      <c r="J1712" s="8">
        <f>IF(C1712="","",COUNTIFS(purchase!$C:$C,$C1712,purchase!$E:$E,$E1712,purchase!$G:$G,"&gt;="&amp;$F1712,purchase!$G:$G,"&lt;="&amp;$G1712))</f>
        <v/>
      </c>
      <c r="K1712" s="9">
        <f>IF(COUNTIFS(purchase!$C:$C,$C1712,purchase!$E:$E,$E1712,purchase!$G:$G,"&gt;="&amp;$F1712,purchase!$G:$G,"&lt;="&amp;$G1712)=0,"",_xlfn.MAXIFS(purchase!$G:$G,purchase!$C:$C,$C1712,purchase!$E:$E,$E1712,purchase!$G:$G,"&gt;="&amp;$F1712,purchase!$G:$G,"&lt;="&amp;$G1712))</f>
        <v/>
      </c>
      <c r="L1712" s="4" t="n"/>
      <c r="M1712" s="4" t="n"/>
      <c r="N1712" s="10">
        <f>IF(M1712="","",SUMIFS(purchase!$N:$N,purchase!$C:$C,$C1712,purchase!$E:$E,$E1712,purchase!$G:$G,"&gt;="&amp;$F1712,purchase!$G:$G,"&lt;="&amp;$G1712))</f>
        <v/>
      </c>
      <c r="O1712" s="10">
        <f>IF(M1712="","",M1712-N1712)</f>
        <v/>
      </c>
      <c r="P1712" s="11">
        <f>IF(M1712=0,"",N1712/M1712)</f>
        <v/>
      </c>
      <c r="Q1712" s="12">
        <f>IF(OR(G1712="",O1712=""),"",
IF(AND(G1712&lt;TODAY(),O1712&gt;0),"YES","NO"))</f>
        <v/>
      </c>
      <c r="R1712" s="13" t="n"/>
      <c r="S1712" s="14" t="n"/>
      <c r="T1712" s="15">
        <f>IF(Q1712="YES", IF(R1712="Company",L1712*(1+S1712),IF(R1712="Vendor",L1712*(1-S1712),"")),"")</f>
        <v/>
      </c>
      <c r="U1712" s="15">
        <f>IF(Q1712="YES",O1712*T1712,"")</f>
        <v/>
      </c>
      <c r="V1712" s="16" t="n"/>
      <c r="W1712" s="17">
        <f>IF(Q1712="YES",G1712+V1712,"")</f>
        <v/>
      </c>
      <c r="X1712" s="18">
        <f>IF(Q1712="YES",IF(TODAY()&gt;W1712,"OVERDUE","WITHIN TIME"),"")</f>
        <v/>
      </c>
    </row>
    <row r="1713">
      <c r="A1713" s="3" t="n">
        <v>1709</v>
      </c>
      <c r="B1713" s="4" t="n"/>
      <c r="C1713" s="4" t="n"/>
      <c r="D1713" s="5">
        <f>IF(E1713="NRFC","Natural Rubber Field Coagulam","")</f>
        <v/>
      </c>
      <c r="E1713" s="4" t="n"/>
      <c r="F1713" s="6" t="n"/>
      <c r="G1713" s="6" t="n"/>
      <c r="H1713" s="7">
        <f>IF(G1713="","",G1713-TODAY())</f>
        <v/>
      </c>
      <c r="I1713" s="8">
        <f>IF(G1713="","",
IF(G1713&lt;TODAY(),
IF(O1713&gt;0,"Violated","Completed"),
IF(H1713&lt;=7,"Expiring Soon",
"Active")))</f>
        <v/>
      </c>
      <c r="J1713" s="8">
        <f>IF(C1713="","",COUNTIFS(purchase!$C:$C,$C1713,purchase!$E:$E,$E1713,purchase!$G:$G,"&gt;="&amp;$F1713,purchase!$G:$G,"&lt;="&amp;$G1713))</f>
        <v/>
      </c>
      <c r="K1713" s="9">
        <f>IF(COUNTIFS(purchase!$C:$C,$C1713,purchase!$E:$E,$E1713,purchase!$G:$G,"&gt;="&amp;$F1713,purchase!$G:$G,"&lt;="&amp;$G1713)=0,"",_xlfn.MAXIFS(purchase!$G:$G,purchase!$C:$C,$C1713,purchase!$E:$E,$E1713,purchase!$G:$G,"&gt;="&amp;$F1713,purchase!$G:$G,"&lt;="&amp;$G1713))</f>
        <v/>
      </c>
      <c r="L1713" s="4" t="n"/>
      <c r="M1713" s="4" t="n"/>
      <c r="N1713" s="10">
        <f>IF(M1713="","",SUMIFS(purchase!$N:$N,purchase!$C:$C,$C1713,purchase!$E:$E,$E1713,purchase!$G:$G,"&gt;="&amp;$F1713,purchase!$G:$G,"&lt;="&amp;$G1713))</f>
        <v/>
      </c>
      <c r="O1713" s="10">
        <f>IF(M1713="","",M1713-N1713)</f>
        <v/>
      </c>
      <c r="P1713" s="11">
        <f>IF(M1713=0,"",N1713/M1713)</f>
        <v/>
      </c>
      <c r="Q1713" s="12">
        <f>IF(OR(G1713="",O1713=""),"",
IF(AND(G1713&lt;TODAY(),O1713&gt;0),"YES","NO"))</f>
        <v/>
      </c>
      <c r="R1713" s="13" t="n"/>
      <c r="S1713" s="14" t="n"/>
      <c r="T1713" s="15">
        <f>IF(Q1713="YES", IF(R1713="Company",L1713*(1+S1713),IF(R1713="Vendor",L1713*(1-S1713),"")),"")</f>
        <v/>
      </c>
      <c r="U1713" s="15">
        <f>IF(Q1713="YES",O1713*T1713,"")</f>
        <v/>
      </c>
      <c r="V1713" s="16" t="n"/>
      <c r="W1713" s="17">
        <f>IF(Q1713="YES",G1713+V1713,"")</f>
        <v/>
      </c>
      <c r="X1713" s="18">
        <f>IF(Q1713="YES",IF(TODAY()&gt;W1713,"OVERDUE","WITHIN TIME"),"")</f>
        <v/>
      </c>
    </row>
    <row r="1714">
      <c r="A1714" s="3" t="n">
        <v>1710</v>
      </c>
      <c r="B1714" s="4" t="n"/>
      <c r="C1714" s="4" t="n"/>
      <c r="D1714" s="5">
        <f>IF(E1714="NRFC","Natural Rubber Field Coagulam","")</f>
        <v/>
      </c>
      <c r="E1714" s="4" t="n"/>
      <c r="F1714" s="6" t="n"/>
      <c r="G1714" s="6" t="n"/>
      <c r="H1714" s="7">
        <f>IF(G1714="","",G1714-TODAY())</f>
        <v/>
      </c>
      <c r="I1714" s="8">
        <f>IF(G1714="","",
IF(G1714&lt;TODAY(),
IF(O1714&gt;0,"Violated","Completed"),
IF(H1714&lt;=7,"Expiring Soon",
"Active")))</f>
        <v/>
      </c>
      <c r="J1714" s="8">
        <f>IF(C1714="","",COUNTIFS(purchase!$C:$C,$C1714,purchase!$E:$E,$E1714,purchase!$G:$G,"&gt;="&amp;$F1714,purchase!$G:$G,"&lt;="&amp;$G1714))</f>
        <v/>
      </c>
      <c r="K1714" s="9">
        <f>IF(COUNTIFS(purchase!$C:$C,$C1714,purchase!$E:$E,$E1714,purchase!$G:$G,"&gt;="&amp;$F1714,purchase!$G:$G,"&lt;="&amp;$G1714)=0,"",_xlfn.MAXIFS(purchase!$G:$G,purchase!$C:$C,$C1714,purchase!$E:$E,$E1714,purchase!$G:$G,"&gt;="&amp;$F1714,purchase!$G:$G,"&lt;="&amp;$G1714))</f>
        <v/>
      </c>
      <c r="L1714" s="4" t="n"/>
      <c r="M1714" s="4" t="n"/>
      <c r="N1714" s="10">
        <f>IF(M1714="","",SUMIFS(purchase!$N:$N,purchase!$C:$C,$C1714,purchase!$E:$E,$E1714,purchase!$G:$G,"&gt;="&amp;$F1714,purchase!$G:$G,"&lt;="&amp;$G1714))</f>
        <v/>
      </c>
      <c r="O1714" s="10">
        <f>IF(M1714="","",M1714-N1714)</f>
        <v/>
      </c>
      <c r="P1714" s="11">
        <f>IF(M1714=0,"",N1714/M1714)</f>
        <v/>
      </c>
      <c r="Q1714" s="12">
        <f>IF(OR(G1714="",O1714=""),"",
IF(AND(G1714&lt;TODAY(),O1714&gt;0),"YES","NO"))</f>
        <v/>
      </c>
      <c r="R1714" s="13" t="n"/>
      <c r="S1714" s="14" t="n"/>
      <c r="T1714" s="15">
        <f>IF(Q1714="YES", IF(R1714="Company",L1714*(1+S1714),IF(R1714="Vendor",L1714*(1-S1714),"")),"")</f>
        <v/>
      </c>
      <c r="U1714" s="15">
        <f>IF(Q1714="YES",O1714*T1714,"")</f>
        <v/>
      </c>
      <c r="V1714" s="16" t="n"/>
      <c r="W1714" s="17">
        <f>IF(Q1714="YES",G1714+V1714,"")</f>
        <v/>
      </c>
      <c r="X1714" s="18">
        <f>IF(Q1714="YES",IF(TODAY()&gt;W1714,"OVERDUE","WITHIN TIME"),"")</f>
        <v/>
      </c>
    </row>
    <row r="1715">
      <c r="A1715" s="3" t="n">
        <v>1711</v>
      </c>
      <c r="B1715" s="4" t="n"/>
      <c r="C1715" s="4" t="n"/>
      <c r="D1715" s="5">
        <f>IF(E1715="NRFC","Natural Rubber Field Coagulam","")</f>
        <v/>
      </c>
      <c r="E1715" s="4" t="n"/>
      <c r="F1715" s="6" t="n"/>
      <c r="G1715" s="6" t="n"/>
      <c r="H1715" s="7">
        <f>IF(G1715="","",G1715-TODAY())</f>
        <v/>
      </c>
      <c r="I1715" s="8">
        <f>IF(G1715="","",
IF(G1715&lt;TODAY(),
IF(O1715&gt;0,"Violated","Completed"),
IF(H1715&lt;=7,"Expiring Soon",
"Active")))</f>
        <v/>
      </c>
      <c r="J1715" s="8">
        <f>IF(C1715="","",COUNTIFS(purchase!$C:$C,$C1715,purchase!$E:$E,$E1715,purchase!$G:$G,"&gt;="&amp;$F1715,purchase!$G:$G,"&lt;="&amp;$G1715))</f>
        <v/>
      </c>
      <c r="K1715" s="9">
        <f>IF(COUNTIFS(purchase!$C:$C,$C1715,purchase!$E:$E,$E1715,purchase!$G:$G,"&gt;="&amp;$F1715,purchase!$G:$G,"&lt;="&amp;$G1715)=0,"",_xlfn.MAXIFS(purchase!$G:$G,purchase!$C:$C,$C1715,purchase!$E:$E,$E1715,purchase!$G:$G,"&gt;="&amp;$F1715,purchase!$G:$G,"&lt;="&amp;$G1715))</f>
        <v/>
      </c>
      <c r="L1715" s="4" t="n"/>
      <c r="M1715" s="4" t="n"/>
      <c r="N1715" s="10">
        <f>IF(M1715="","",SUMIFS(purchase!$N:$N,purchase!$C:$C,$C1715,purchase!$E:$E,$E1715,purchase!$G:$G,"&gt;="&amp;$F1715,purchase!$G:$G,"&lt;="&amp;$G1715))</f>
        <v/>
      </c>
      <c r="O1715" s="10">
        <f>IF(M1715="","",M1715-N1715)</f>
        <v/>
      </c>
      <c r="P1715" s="11">
        <f>IF(M1715=0,"",N1715/M1715)</f>
        <v/>
      </c>
      <c r="Q1715" s="12">
        <f>IF(OR(G1715="",O1715=""),"",
IF(AND(G1715&lt;TODAY(),O1715&gt;0),"YES","NO"))</f>
        <v/>
      </c>
      <c r="R1715" s="13" t="n"/>
      <c r="S1715" s="14" t="n"/>
      <c r="T1715" s="15">
        <f>IF(Q1715="YES", IF(R1715="Company",L1715*(1+S1715),IF(R1715="Vendor",L1715*(1-S1715),"")),"")</f>
        <v/>
      </c>
      <c r="U1715" s="15">
        <f>IF(Q1715="YES",O1715*T1715,"")</f>
        <v/>
      </c>
      <c r="V1715" s="16" t="n"/>
      <c r="W1715" s="17">
        <f>IF(Q1715="YES",G1715+V1715,"")</f>
        <v/>
      </c>
      <c r="X1715" s="18">
        <f>IF(Q1715="YES",IF(TODAY()&gt;W1715,"OVERDUE","WITHIN TIME"),"")</f>
        <v/>
      </c>
    </row>
    <row r="1716">
      <c r="A1716" s="3" t="n">
        <v>1712</v>
      </c>
      <c r="B1716" s="4" t="n"/>
      <c r="C1716" s="4" t="n"/>
      <c r="D1716" s="5">
        <f>IF(E1716="NRFC","Natural Rubber Field Coagulam","")</f>
        <v/>
      </c>
      <c r="E1716" s="4" t="n"/>
      <c r="F1716" s="6" t="n"/>
      <c r="G1716" s="6" t="n"/>
      <c r="H1716" s="7">
        <f>IF(G1716="","",G1716-TODAY())</f>
        <v/>
      </c>
      <c r="I1716" s="8">
        <f>IF(G1716="","",
IF(G1716&lt;TODAY(),
IF(O1716&gt;0,"Violated","Completed"),
IF(H1716&lt;=7,"Expiring Soon",
"Active")))</f>
        <v/>
      </c>
      <c r="J1716" s="8">
        <f>IF(C1716="","",COUNTIFS(purchase!$C:$C,$C1716,purchase!$E:$E,$E1716,purchase!$G:$G,"&gt;="&amp;$F1716,purchase!$G:$G,"&lt;="&amp;$G1716))</f>
        <v/>
      </c>
      <c r="K1716" s="9">
        <f>IF(COUNTIFS(purchase!$C:$C,$C1716,purchase!$E:$E,$E1716,purchase!$G:$G,"&gt;="&amp;$F1716,purchase!$G:$G,"&lt;="&amp;$G1716)=0,"",_xlfn.MAXIFS(purchase!$G:$G,purchase!$C:$C,$C1716,purchase!$E:$E,$E1716,purchase!$G:$G,"&gt;="&amp;$F1716,purchase!$G:$G,"&lt;="&amp;$G1716))</f>
        <v/>
      </c>
      <c r="L1716" s="4" t="n"/>
      <c r="M1716" s="4" t="n"/>
      <c r="N1716" s="10">
        <f>IF(M1716="","",SUMIFS(purchase!$N:$N,purchase!$C:$C,$C1716,purchase!$E:$E,$E1716,purchase!$G:$G,"&gt;="&amp;$F1716,purchase!$G:$G,"&lt;="&amp;$G1716))</f>
        <v/>
      </c>
      <c r="O1716" s="10">
        <f>IF(M1716="","",M1716-N1716)</f>
        <v/>
      </c>
      <c r="P1716" s="11">
        <f>IF(M1716=0,"",N1716/M1716)</f>
        <v/>
      </c>
      <c r="Q1716" s="12">
        <f>IF(OR(G1716="",O1716=""),"",
IF(AND(G1716&lt;TODAY(),O1716&gt;0),"YES","NO"))</f>
        <v/>
      </c>
      <c r="R1716" s="13" t="n"/>
      <c r="S1716" s="14" t="n"/>
      <c r="T1716" s="15">
        <f>IF(Q1716="YES", IF(R1716="Company",L1716*(1+S1716),IF(R1716="Vendor",L1716*(1-S1716),"")),"")</f>
        <v/>
      </c>
      <c r="U1716" s="15">
        <f>IF(Q1716="YES",O1716*T1716,"")</f>
        <v/>
      </c>
      <c r="V1716" s="16" t="n"/>
      <c r="W1716" s="17">
        <f>IF(Q1716="YES",G1716+V1716,"")</f>
        <v/>
      </c>
      <c r="X1716" s="18">
        <f>IF(Q1716="YES",IF(TODAY()&gt;W1716,"OVERDUE","WITHIN TIME"),"")</f>
        <v/>
      </c>
    </row>
    <row r="1717">
      <c r="A1717" s="3" t="n">
        <v>1713</v>
      </c>
      <c r="B1717" s="4" t="n"/>
      <c r="C1717" s="4" t="n"/>
      <c r="D1717" s="5">
        <f>IF(E1717="NRFC","Natural Rubber Field Coagulam","")</f>
        <v/>
      </c>
      <c r="E1717" s="4" t="n"/>
      <c r="F1717" s="6" t="n"/>
      <c r="G1717" s="6" t="n"/>
      <c r="H1717" s="7">
        <f>IF(G1717="","",G1717-TODAY())</f>
        <v/>
      </c>
      <c r="I1717" s="8">
        <f>IF(G1717="","",
IF(G1717&lt;TODAY(),
IF(O1717&gt;0,"Violated","Completed"),
IF(H1717&lt;=7,"Expiring Soon",
"Active")))</f>
        <v/>
      </c>
      <c r="J1717" s="8">
        <f>IF(C1717="","",COUNTIFS(purchase!$C:$C,$C1717,purchase!$E:$E,$E1717,purchase!$G:$G,"&gt;="&amp;$F1717,purchase!$G:$G,"&lt;="&amp;$G1717))</f>
        <v/>
      </c>
      <c r="K1717" s="9">
        <f>IF(COUNTIFS(purchase!$C:$C,$C1717,purchase!$E:$E,$E1717,purchase!$G:$G,"&gt;="&amp;$F1717,purchase!$G:$G,"&lt;="&amp;$G1717)=0,"",_xlfn.MAXIFS(purchase!$G:$G,purchase!$C:$C,$C1717,purchase!$E:$E,$E1717,purchase!$G:$G,"&gt;="&amp;$F1717,purchase!$G:$G,"&lt;="&amp;$G1717))</f>
        <v/>
      </c>
      <c r="L1717" s="4" t="n"/>
      <c r="M1717" s="4" t="n"/>
      <c r="N1717" s="10">
        <f>IF(M1717="","",SUMIFS(purchase!$N:$N,purchase!$C:$C,$C1717,purchase!$E:$E,$E1717,purchase!$G:$G,"&gt;="&amp;$F1717,purchase!$G:$G,"&lt;="&amp;$G1717))</f>
        <v/>
      </c>
      <c r="O1717" s="10">
        <f>IF(M1717="","",M1717-N1717)</f>
        <v/>
      </c>
      <c r="P1717" s="11">
        <f>IF(M1717=0,"",N1717/M1717)</f>
        <v/>
      </c>
      <c r="Q1717" s="12">
        <f>IF(OR(G1717="",O1717=""),"",
IF(AND(G1717&lt;TODAY(),O1717&gt;0),"YES","NO"))</f>
        <v/>
      </c>
      <c r="R1717" s="13" t="n"/>
      <c r="S1717" s="14" t="n"/>
      <c r="T1717" s="15">
        <f>IF(Q1717="YES", IF(R1717="Company",L1717*(1+S1717),IF(R1717="Vendor",L1717*(1-S1717),"")),"")</f>
        <v/>
      </c>
      <c r="U1717" s="15">
        <f>IF(Q1717="YES",O1717*T1717,"")</f>
        <v/>
      </c>
      <c r="V1717" s="16" t="n"/>
      <c r="W1717" s="17">
        <f>IF(Q1717="YES",G1717+V1717,"")</f>
        <v/>
      </c>
      <c r="X1717" s="18">
        <f>IF(Q1717="YES",IF(TODAY()&gt;W1717,"OVERDUE","WITHIN TIME"),"")</f>
        <v/>
      </c>
    </row>
    <row r="1718">
      <c r="A1718" s="3" t="n">
        <v>1714</v>
      </c>
      <c r="B1718" s="4" t="n"/>
      <c r="C1718" s="4" t="n"/>
      <c r="D1718" s="5">
        <f>IF(E1718="NRFC","Natural Rubber Field Coagulam","")</f>
        <v/>
      </c>
      <c r="E1718" s="4" t="n"/>
      <c r="F1718" s="6" t="n"/>
      <c r="G1718" s="6" t="n"/>
      <c r="H1718" s="7">
        <f>IF(G1718="","",G1718-TODAY())</f>
        <v/>
      </c>
      <c r="I1718" s="8">
        <f>IF(G1718="","",
IF(G1718&lt;TODAY(),
IF(O1718&gt;0,"Violated","Completed"),
IF(H1718&lt;=7,"Expiring Soon",
"Active")))</f>
        <v/>
      </c>
      <c r="J1718" s="8">
        <f>IF(C1718="","",COUNTIFS(purchase!$C:$C,$C1718,purchase!$E:$E,$E1718,purchase!$G:$G,"&gt;="&amp;$F1718,purchase!$G:$G,"&lt;="&amp;$G1718))</f>
        <v/>
      </c>
      <c r="K1718" s="9">
        <f>IF(COUNTIFS(purchase!$C:$C,$C1718,purchase!$E:$E,$E1718,purchase!$G:$G,"&gt;="&amp;$F1718,purchase!$G:$G,"&lt;="&amp;$G1718)=0,"",_xlfn.MAXIFS(purchase!$G:$G,purchase!$C:$C,$C1718,purchase!$E:$E,$E1718,purchase!$G:$G,"&gt;="&amp;$F1718,purchase!$G:$G,"&lt;="&amp;$G1718))</f>
        <v/>
      </c>
      <c r="L1718" s="4" t="n"/>
      <c r="M1718" s="4" t="n"/>
      <c r="N1718" s="10">
        <f>IF(M1718="","",SUMIFS(purchase!$N:$N,purchase!$C:$C,$C1718,purchase!$E:$E,$E1718,purchase!$G:$G,"&gt;="&amp;$F1718,purchase!$G:$G,"&lt;="&amp;$G1718))</f>
        <v/>
      </c>
      <c r="O1718" s="10">
        <f>IF(M1718="","",M1718-N1718)</f>
        <v/>
      </c>
      <c r="P1718" s="11">
        <f>IF(M1718=0,"",N1718/M1718)</f>
        <v/>
      </c>
      <c r="Q1718" s="12">
        <f>IF(OR(G1718="",O1718=""),"",
IF(AND(G1718&lt;TODAY(),O1718&gt;0),"YES","NO"))</f>
        <v/>
      </c>
      <c r="R1718" s="13" t="n"/>
      <c r="S1718" s="14" t="n"/>
      <c r="T1718" s="15">
        <f>IF(Q1718="YES", IF(R1718="Company",L1718*(1+S1718),IF(R1718="Vendor",L1718*(1-S1718),"")),"")</f>
        <v/>
      </c>
      <c r="U1718" s="15">
        <f>IF(Q1718="YES",O1718*T1718,"")</f>
        <v/>
      </c>
      <c r="V1718" s="16" t="n"/>
      <c r="W1718" s="17">
        <f>IF(Q1718="YES",G1718+V1718,"")</f>
        <v/>
      </c>
      <c r="X1718" s="18">
        <f>IF(Q1718="YES",IF(TODAY()&gt;W1718,"OVERDUE","WITHIN TIME"),"")</f>
        <v/>
      </c>
    </row>
    <row r="1719">
      <c r="A1719" s="3" t="n">
        <v>1715</v>
      </c>
      <c r="B1719" s="4" t="n"/>
      <c r="C1719" s="4" t="n"/>
      <c r="D1719" s="5">
        <f>IF(E1719="NRFC","Natural Rubber Field Coagulam","")</f>
        <v/>
      </c>
      <c r="E1719" s="4" t="n"/>
      <c r="F1719" s="6" t="n"/>
      <c r="G1719" s="6" t="n"/>
      <c r="H1719" s="7">
        <f>IF(G1719="","",G1719-TODAY())</f>
        <v/>
      </c>
      <c r="I1719" s="8">
        <f>IF(G1719="","",
IF(G1719&lt;TODAY(),
IF(O1719&gt;0,"Violated","Completed"),
IF(H1719&lt;=7,"Expiring Soon",
"Active")))</f>
        <v/>
      </c>
      <c r="J1719" s="8">
        <f>IF(C1719="","",COUNTIFS(purchase!$C:$C,$C1719,purchase!$E:$E,$E1719,purchase!$G:$G,"&gt;="&amp;$F1719,purchase!$G:$G,"&lt;="&amp;$G1719))</f>
        <v/>
      </c>
      <c r="K1719" s="9">
        <f>IF(COUNTIFS(purchase!$C:$C,$C1719,purchase!$E:$E,$E1719,purchase!$G:$G,"&gt;="&amp;$F1719,purchase!$G:$G,"&lt;="&amp;$G1719)=0,"",_xlfn.MAXIFS(purchase!$G:$G,purchase!$C:$C,$C1719,purchase!$E:$E,$E1719,purchase!$G:$G,"&gt;="&amp;$F1719,purchase!$G:$G,"&lt;="&amp;$G1719))</f>
        <v/>
      </c>
      <c r="L1719" s="4" t="n"/>
      <c r="M1719" s="4" t="n"/>
      <c r="N1719" s="10">
        <f>IF(M1719="","",SUMIFS(purchase!$N:$N,purchase!$C:$C,$C1719,purchase!$E:$E,$E1719,purchase!$G:$G,"&gt;="&amp;$F1719,purchase!$G:$G,"&lt;="&amp;$G1719))</f>
        <v/>
      </c>
      <c r="O1719" s="10">
        <f>IF(M1719="","",M1719-N1719)</f>
        <v/>
      </c>
      <c r="P1719" s="11">
        <f>IF(M1719=0,"",N1719/M1719)</f>
        <v/>
      </c>
      <c r="Q1719" s="12">
        <f>IF(OR(G1719="",O1719=""),"",
IF(AND(G1719&lt;TODAY(),O1719&gt;0),"YES","NO"))</f>
        <v/>
      </c>
      <c r="R1719" s="13" t="n"/>
      <c r="S1719" s="14" t="n"/>
      <c r="T1719" s="15">
        <f>IF(Q1719="YES", IF(R1719="Company",L1719*(1+S1719),IF(R1719="Vendor",L1719*(1-S1719),"")),"")</f>
        <v/>
      </c>
      <c r="U1719" s="15">
        <f>IF(Q1719="YES",O1719*T1719,"")</f>
        <v/>
      </c>
      <c r="V1719" s="16" t="n"/>
      <c r="W1719" s="17">
        <f>IF(Q1719="YES",G1719+V1719,"")</f>
        <v/>
      </c>
      <c r="X1719" s="18">
        <f>IF(Q1719="YES",IF(TODAY()&gt;W1719,"OVERDUE","WITHIN TIME"),"")</f>
        <v/>
      </c>
    </row>
    <row r="1720">
      <c r="A1720" s="3" t="n">
        <v>1716</v>
      </c>
      <c r="B1720" s="4" t="n"/>
      <c r="C1720" s="4" t="n"/>
      <c r="D1720" s="5">
        <f>IF(E1720="NRFC","Natural Rubber Field Coagulam","")</f>
        <v/>
      </c>
      <c r="E1720" s="4" t="n"/>
      <c r="F1720" s="6" t="n"/>
      <c r="G1720" s="6" t="n"/>
      <c r="H1720" s="7">
        <f>IF(G1720="","",G1720-TODAY())</f>
        <v/>
      </c>
      <c r="I1720" s="8">
        <f>IF(G1720="","",
IF(G1720&lt;TODAY(),
IF(O1720&gt;0,"Violated","Completed"),
IF(H1720&lt;=7,"Expiring Soon",
"Active")))</f>
        <v/>
      </c>
      <c r="J1720" s="8">
        <f>IF(C1720="","",COUNTIFS(purchase!$C:$C,$C1720,purchase!$E:$E,$E1720,purchase!$G:$G,"&gt;="&amp;$F1720,purchase!$G:$G,"&lt;="&amp;$G1720))</f>
        <v/>
      </c>
      <c r="K1720" s="9">
        <f>IF(COUNTIFS(purchase!$C:$C,$C1720,purchase!$E:$E,$E1720,purchase!$G:$G,"&gt;="&amp;$F1720,purchase!$G:$G,"&lt;="&amp;$G1720)=0,"",_xlfn.MAXIFS(purchase!$G:$G,purchase!$C:$C,$C1720,purchase!$E:$E,$E1720,purchase!$G:$G,"&gt;="&amp;$F1720,purchase!$G:$G,"&lt;="&amp;$G1720))</f>
        <v/>
      </c>
      <c r="L1720" s="4" t="n"/>
      <c r="M1720" s="4" t="n"/>
      <c r="N1720" s="10">
        <f>IF(M1720="","",SUMIFS(purchase!$N:$N,purchase!$C:$C,$C1720,purchase!$E:$E,$E1720,purchase!$G:$G,"&gt;="&amp;$F1720,purchase!$G:$G,"&lt;="&amp;$G1720))</f>
        <v/>
      </c>
      <c r="O1720" s="10">
        <f>IF(M1720="","",M1720-N1720)</f>
        <v/>
      </c>
      <c r="P1720" s="11">
        <f>IF(M1720=0,"",N1720/M1720)</f>
        <v/>
      </c>
      <c r="Q1720" s="12">
        <f>IF(OR(G1720="",O1720=""),"",
IF(AND(G1720&lt;TODAY(),O1720&gt;0),"YES","NO"))</f>
        <v/>
      </c>
      <c r="R1720" s="13" t="n"/>
      <c r="S1720" s="14" t="n"/>
      <c r="T1720" s="15">
        <f>IF(Q1720="YES", IF(R1720="Company",L1720*(1+S1720),IF(R1720="Vendor",L1720*(1-S1720),"")),"")</f>
        <v/>
      </c>
      <c r="U1720" s="15">
        <f>IF(Q1720="YES",O1720*T1720,"")</f>
        <v/>
      </c>
      <c r="V1720" s="16" t="n"/>
      <c r="W1720" s="17">
        <f>IF(Q1720="YES",G1720+V1720,"")</f>
        <v/>
      </c>
      <c r="X1720" s="18">
        <f>IF(Q1720="YES",IF(TODAY()&gt;W1720,"OVERDUE","WITHIN TIME"),"")</f>
        <v/>
      </c>
    </row>
    <row r="1721">
      <c r="A1721" s="3" t="n">
        <v>1717</v>
      </c>
      <c r="B1721" s="4" t="n"/>
      <c r="C1721" s="4" t="n"/>
      <c r="D1721" s="5">
        <f>IF(E1721="NRFC","Natural Rubber Field Coagulam","")</f>
        <v/>
      </c>
      <c r="E1721" s="4" t="n"/>
      <c r="F1721" s="6" t="n"/>
      <c r="G1721" s="6" t="n"/>
      <c r="H1721" s="7">
        <f>IF(G1721="","",G1721-TODAY())</f>
        <v/>
      </c>
      <c r="I1721" s="8">
        <f>IF(G1721="","",
IF(G1721&lt;TODAY(),
IF(O1721&gt;0,"Violated","Completed"),
IF(H1721&lt;=7,"Expiring Soon",
"Active")))</f>
        <v/>
      </c>
      <c r="J1721" s="8">
        <f>IF(C1721="","",COUNTIFS(purchase!$C:$C,$C1721,purchase!$E:$E,$E1721,purchase!$G:$G,"&gt;="&amp;$F1721,purchase!$G:$G,"&lt;="&amp;$G1721))</f>
        <v/>
      </c>
      <c r="K1721" s="9">
        <f>IF(COUNTIFS(purchase!$C:$C,$C1721,purchase!$E:$E,$E1721,purchase!$G:$G,"&gt;="&amp;$F1721,purchase!$G:$G,"&lt;="&amp;$G1721)=0,"",_xlfn.MAXIFS(purchase!$G:$G,purchase!$C:$C,$C1721,purchase!$E:$E,$E1721,purchase!$G:$G,"&gt;="&amp;$F1721,purchase!$G:$G,"&lt;="&amp;$G1721))</f>
        <v/>
      </c>
      <c r="L1721" s="4" t="n"/>
      <c r="M1721" s="4" t="n"/>
      <c r="N1721" s="10">
        <f>IF(M1721="","",SUMIFS(purchase!$N:$N,purchase!$C:$C,$C1721,purchase!$E:$E,$E1721,purchase!$G:$G,"&gt;="&amp;$F1721,purchase!$G:$G,"&lt;="&amp;$G1721))</f>
        <v/>
      </c>
      <c r="O1721" s="10">
        <f>IF(M1721="","",M1721-N1721)</f>
        <v/>
      </c>
      <c r="P1721" s="11">
        <f>IF(M1721=0,"",N1721/M1721)</f>
        <v/>
      </c>
      <c r="Q1721" s="12">
        <f>IF(OR(G1721="",O1721=""),"",
IF(AND(G1721&lt;TODAY(),O1721&gt;0),"YES","NO"))</f>
        <v/>
      </c>
      <c r="R1721" s="13" t="n"/>
      <c r="S1721" s="14" t="n"/>
      <c r="T1721" s="15">
        <f>IF(Q1721="YES", IF(R1721="Company",L1721*(1+S1721),IF(R1721="Vendor",L1721*(1-S1721),"")),"")</f>
        <v/>
      </c>
      <c r="U1721" s="15">
        <f>IF(Q1721="YES",O1721*T1721,"")</f>
        <v/>
      </c>
      <c r="V1721" s="16" t="n"/>
      <c r="W1721" s="17">
        <f>IF(Q1721="YES",G1721+V1721,"")</f>
        <v/>
      </c>
      <c r="X1721" s="18">
        <f>IF(Q1721="YES",IF(TODAY()&gt;W1721,"OVERDUE","WITHIN TIME"),"")</f>
        <v/>
      </c>
    </row>
    <row r="1722">
      <c r="A1722" s="3" t="n">
        <v>1718</v>
      </c>
      <c r="B1722" s="4" t="n"/>
      <c r="C1722" s="4" t="n"/>
      <c r="D1722" s="5">
        <f>IF(E1722="NRFC","Natural Rubber Field Coagulam","")</f>
        <v/>
      </c>
      <c r="E1722" s="4" t="n"/>
      <c r="F1722" s="6" t="n"/>
      <c r="G1722" s="6" t="n"/>
      <c r="H1722" s="7">
        <f>IF(G1722="","",G1722-TODAY())</f>
        <v/>
      </c>
      <c r="I1722" s="8">
        <f>IF(G1722="","",
IF(G1722&lt;TODAY(),
IF(O1722&gt;0,"Violated","Completed"),
IF(H1722&lt;=7,"Expiring Soon",
"Active")))</f>
        <v/>
      </c>
      <c r="J1722" s="8">
        <f>IF(C1722="","",COUNTIFS(purchase!$C:$C,$C1722,purchase!$E:$E,$E1722,purchase!$G:$G,"&gt;="&amp;$F1722,purchase!$G:$G,"&lt;="&amp;$G1722))</f>
        <v/>
      </c>
      <c r="K1722" s="9">
        <f>IF(COUNTIFS(purchase!$C:$C,$C1722,purchase!$E:$E,$E1722,purchase!$G:$G,"&gt;="&amp;$F1722,purchase!$G:$G,"&lt;="&amp;$G1722)=0,"",_xlfn.MAXIFS(purchase!$G:$G,purchase!$C:$C,$C1722,purchase!$E:$E,$E1722,purchase!$G:$G,"&gt;="&amp;$F1722,purchase!$G:$G,"&lt;="&amp;$G1722))</f>
        <v/>
      </c>
      <c r="L1722" s="4" t="n"/>
      <c r="M1722" s="4" t="n"/>
      <c r="N1722" s="10">
        <f>IF(M1722="","",SUMIFS(purchase!$N:$N,purchase!$C:$C,$C1722,purchase!$E:$E,$E1722,purchase!$G:$G,"&gt;="&amp;$F1722,purchase!$G:$G,"&lt;="&amp;$G1722))</f>
        <v/>
      </c>
      <c r="O1722" s="10">
        <f>IF(M1722="","",M1722-N1722)</f>
        <v/>
      </c>
      <c r="P1722" s="11">
        <f>IF(M1722=0,"",N1722/M1722)</f>
        <v/>
      </c>
      <c r="Q1722" s="12">
        <f>IF(OR(G1722="",O1722=""),"",
IF(AND(G1722&lt;TODAY(),O1722&gt;0),"YES","NO"))</f>
        <v/>
      </c>
      <c r="R1722" s="13" t="n"/>
      <c r="S1722" s="14" t="n"/>
      <c r="T1722" s="15">
        <f>IF(Q1722="YES", IF(R1722="Company",L1722*(1+S1722),IF(R1722="Vendor",L1722*(1-S1722),"")),"")</f>
        <v/>
      </c>
      <c r="U1722" s="15">
        <f>IF(Q1722="YES",O1722*T1722,"")</f>
        <v/>
      </c>
      <c r="V1722" s="16" t="n"/>
      <c r="W1722" s="17">
        <f>IF(Q1722="YES",G1722+V1722,"")</f>
        <v/>
      </c>
      <c r="X1722" s="18">
        <f>IF(Q1722="YES",IF(TODAY()&gt;W1722,"OVERDUE","WITHIN TIME"),"")</f>
        <v/>
      </c>
    </row>
    <row r="1723">
      <c r="A1723" s="3" t="n">
        <v>1719</v>
      </c>
      <c r="B1723" s="4" t="n"/>
      <c r="C1723" s="4" t="n"/>
      <c r="D1723" s="5">
        <f>IF(E1723="NRFC","Natural Rubber Field Coagulam","")</f>
        <v/>
      </c>
      <c r="E1723" s="4" t="n"/>
      <c r="F1723" s="6" t="n"/>
      <c r="G1723" s="6" t="n"/>
      <c r="H1723" s="7">
        <f>IF(G1723="","",G1723-TODAY())</f>
        <v/>
      </c>
      <c r="I1723" s="8">
        <f>IF(G1723="","",
IF(G1723&lt;TODAY(),
IF(O1723&gt;0,"Violated","Completed"),
IF(H1723&lt;=7,"Expiring Soon",
"Active")))</f>
        <v/>
      </c>
      <c r="J1723" s="8">
        <f>IF(C1723="","",COUNTIFS(purchase!$C:$C,$C1723,purchase!$E:$E,$E1723,purchase!$G:$G,"&gt;="&amp;$F1723,purchase!$G:$G,"&lt;="&amp;$G1723))</f>
        <v/>
      </c>
      <c r="K1723" s="9">
        <f>IF(COUNTIFS(purchase!$C:$C,$C1723,purchase!$E:$E,$E1723,purchase!$G:$G,"&gt;="&amp;$F1723,purchase!$G:$G,"&lt;="&amp;$G1723)=0,"",_xlfn.MAXIFS(purchase!$G:$G,purchase!$C:$C,$C1723,purchase!$E:$E,$E1723,purchase!$G:$G,"&gt;="&amp;$F1723,purchase!$G:$G,"&lt;="&amp;$G1723))</f>
        <v/>
      </c>
      <c r="L1723" s="4" t="n"/>
      <c r="M1723" s="4" t="n"/>
      <c r="N1723" s="10">
        <f>IF(M1723="","",SUMIFS(purchase!$N:$N,purchase!$C:$C,$C1723,purchase!$E:$E,$E1723,purchase!$G:$G,"&gt;="&amp;$F1723,purchase!$G:$G,"&lt;="&amp;$G1723))</f>
        <v/>
      </c>
      <c r="O1723" s="10">
        <f>IF(M1723="","",M1723-N1723)</f>
        <v/>
      </c>
      <c r="P1723" s="11">
        <f>IF(M1723=0,"",N1723/M1723)</f>
        <v/>
      </c>
      <c r="Q1723" s="12">
        <f>IF(OR(G1723="",O1723=""),"",
IF(AND(G1723&lt;TODAY(),O1723&gt;0),"YES","NO"))</f>
        <v/>
      </c>
      <c r="R1723" s="13" t="n"/>
      <c r="S1723" s="14" t="n"/>
      <c r="T1723" s="15">
        <f>IF(Q1723="YES", IF(R1723="Company",L1723*(1+S1723),IF(R1723="Vendor",L1723*(1-S1723),"")),"")</f>
        <v/>
      </c>
      <c r="U1723" s="15">
        <f>IF(Q1723="YES",O1723*T1723,"")</f>
        <v/>
      </c>
      <c r="V1723" s="16" t="n"/>
      <c r="W1723" s="17">
        <f>IF(Q1723="YES",G1723+V1723,"")</f>
        <v/>
      </c>
      <c r="X1723" s="18">
        <f>IF(Q1723="YES",IF(TODAY()&gt;W1723,"OVERDUE","WITHIN TIME"),"")</f>
        <v/>
      </c>
    </row>
    <row r="1724">
      <c r="A1724" s="3" t="n">
        <v>1720</v>
      </c>
      <c r="B1724" s="4" t="n"/>
      <c r="C1724" s="4" t="n"/>
      <c r="D1724" s="5">
        <f>IF(E1724="NRFC","Natural Rubber Field Coagulam","")</f>
        <v/>
      </c>
      <c r="E1724" s="4" t="n"/>
      <c r="F1724" s="6" t="n"/>
      <c r="G1724" s="6" t="n"/>
      <c r="H1724" s="7">
        <f>IF(G1724="","",G1724-TODAY())</f>
        <v/>
      </c>
      <c r="I1724" s="8">
        <f>IF(G1724="","",
IF(G1724&lt;TODAY(),
IF(O1724&gt;0,"Violated","Completed"),
IF(H1724&lt;=7,"Expiring Soon",
"Active")))</f>
        <v/>
      </c>
      <c r="J1724" s="8">
        <f>IF(C1724="","",COUNTIFS(purchase!$C:$C,$C1724,purchase!$E:$E,$E1724,purchase!$G:$G,"&gt;="&amp;$F1724,purchase!$G:$G,"&lt;="&amp;$G1724))</f>
        <v/>
      </c>
      <c r="K1724" s="9">
        <f>IF(COUNTIFS(purchase!$C:$C,$C1724,purchase!$E:$E,$E1724,purchase!$G:$G,"&gt;="&amp;$F1724,purchase!$G:$G,"&lt;="&amp;$G1724)=0,"",_xlfn.MAXIFS(purchase!$G:$G,purchase!$C:$C,$C1724,purchase!$E:$E,$E1724,purchase!$G:$G,"&gt;="&amp;$F1724,purchase!$G:$G,"&lt;="&amp;$G1724))</f>
        <v/>
      </c>
      <c r="L1724" s="4" t="n"/>
      <c r="M1724" s="4" t="n"/>
      <c r="N1724" s="10">
        <f>IF(M1724="","",SUMIFS(purchase!$N:$N,purchase!$C:$C,$C1724,purchase!$E:$E,$E1724,purchase!$G:$G,"&gt;="&amp;$F1724,purchase!$G:$G,"&lt;="&amp;$G1724))</f>
        <v/>
      </c>
      <c r="O1724" s="10">
        <f>IF(M1724="","",M1724-N1724)</f>
        <v/>
      </c>
      <c r="P1724" s="11">
        <f>IF(M1724=0,"",N1724/M1724)</f>
        <v/>
      </c>
      <c r="Q1724" s="12">
        <f>IF(OR(G1724="",O1724=""),"",
IF(AND(G1724&lt;TODAY(),O1724&gt;0),"YES","NO"))</f>
        <v/>
      </c>
      <c r="R1724" s="13" t="n"/>
      <c r="S1724" s="14" t="n"/>
      <c r="T1724" s="15">
        <f>IF(Q1724="YES", IF(R1724="Company",L1724*(1+S1724),IF(R1724="Vendor",L1724*(1-S1724),"")),"")</f>
        <v/>
      </c>
      <c r="U1724" s="15">
        <f>IF(Q1724="YES",O1724*T1724,"")</f>
        <v/>
      </c>
      <c r="V1724" s="16" t="n"/>
      <c r="W1724" s="17">
        <f>IF(Q1724="YES",G1724+V1724,"")</f>
        <v/>
      </c>
      <c r="X1724" s="18">
        <f>IF(Q1724="YES",IF(TODAY()&gt;W1724,"OVERDUE","WITHIN TIME"),"")</f>
        <v/>
      </c>
    </row>
    <row r="1725">
      <c r="A1725" s="3" t="n">
        <v>1721</v>
      </c>
      <c r="B1725" s="4" t="n"/>
      <c r="C1725" s="4" t="n"/>
      <c r="D1725" s="5">
        <f>IF(E1725="NRFC","Natural Rubber Field Coagulam","")</f>
        <v/>
      </c>
      <c r="E1725" s="4" t="n"/>
      <c r="F1725" s="6" t="n"/>
      <c r="G1725" s="6" t="n"/>
      <c r="H1725" s="7">
        <f>IF(G1725="","",G1725-TODAY())</f>
        <v/>
      </c>
      <c r="I1725" s="8">
        <f>IF(G1725="","",
IF(G1725&lt;TODAY(),
IF(O1725&gt;0,"Violated","Completed"),
IF(H1725&lt;=7,"Expiring Soon",
"Active")))</f>
        <v/>
      </c>
      <c r="J1725" s="8">
        <f>IF(C1725="","",COUNTIFS(purchase!$C:$C,$C1725,purchase!$E:$E,$E1725,purchase!$G:$G,"&gt;="&amp;$F1725,purchase!$G:$G,"&lt;="&amp;$G1725))</f>
        <v/>
      </c>
      <c r="K1725" s="9">
        <f>IF(COUNTIFS(purchase!$C:$C,$C1725,purchase!$E:$E,$E1725,purchase!$G:$G,"&gt;="&amp;$F1725,purchase!$G:$G,"&lt;="&amp;$G1725)=0,"",_xlfn.MAXIFS(purchase!$G:$G,purchase!$C:$C,$C1725,purchase!$E:$E,$E1725,purchase!$G:$G,"&gt;="&amp;$F1725,purchase!$G:$G,"&lt;="&amp;$G1725))</f>
        <v/>
      </c>
      <c r="L1725" s="4" t="n"/>
      <c r="M1725" s="4" t="n"/>
      <c r="N1725" s="10">
        <f>IF(M1725="","",SUMIFS(purchase!$N:$N,purchase!$C:$C,$C1725,purchase!$E:$E,$E1725,purchase!$G:$G,"&gt;="&amp;$F1725,purchase!$G:$G,"&lt;="&amp;$G1725))</f>
        <v/>
      </c>
      <c r="O1725" s="10">
        <f>IF(M1725="","",M1725-N1725)</f>
        <v/>
      </c>
      <c r="P1725" s="11">
        <f>IF(M1725=0,"",N1725/M1725)</f>
        <v/>
      </c>
      <c r="Q1725" s="12">
        <f>IF(OR(G1725="",O1725=""),"",
IF(AND(G1725&lt;TODAY(),O1725&gt;0),"YES","NO"))</f>
        <v/>
      </c>
      <c r="R1725" s="13" t="n"/>
      <c r="S1725" s="14" t="n"/>
      <c r="T1725" s="15">
        <f>IF(Q1725="YES", IF(R1725="Company",L1725*(1+S1725),IF(R1725="Vendor",L1725*(1-S1725),"")),"")</f>
        <v/>
      </c>
      <c r="U1725" s="15">
        <f>IF(Q1725="YES",O1725*T1725,"")</f>
        <v/>
      </c>
      <c r="V1725" s="16" t="n"/>
      <c r="W1725" s="17">
        <f>IF(Q1725="YES",G1725+V1725,"")</f>
        <v/>
      </c>
      <c r="X1725" s="18">
        <f>IF(Q1725="YES",IF(TODAY()&gt;W1725,"OVERDUE","WITHIN TIME"),"")</f>
        <v/>
      </c>
    </row>
    <row r="1726">
      <c r="A1726" s="3" t="n">
        <v>1722</v>
      </c>
      <c r="B1726" s="4" t="n"/>
      <c r="C1726" s="4" t="n"/>
      <c r="D1726" s="5">
        <f>IF(E1726="NRFC","Natural Rubber Field Coagulam","")</f>
        <v/>
      </c>
      <c r="E1726" s="4" t="n"/>
      <c r="F1726" s="6" t="n"/>
      <c r="G1726" s="6" t="n"/>
      <c r="H1726" s="7">
        <f>IF(G1726="","",G1726-TODAY())</f>
        <v/>
      </c>
      <c r="I1726" s="8">
        <f>IF(G1726="","",
IF(G1726&lt;TODAY(),
IF(O1726&gt;0,"Violated","Completed"),
IF(H1726&lt;=7,"Expiring Soon",
"Active")))</f>
        <v/>
      </c>
      <c r="J1726" s="8">
        <f>IF(C1726="","",COUNTIFS(purchase!$C:$C,$C1726,purchase!$E:$E,$E1726,purchase!$G:$G,"&gt;="&amp;$F1726,purchase!$G:$G,"&lt;="&amp;$G1726))</f>
        <v/>
      </c>
      <c r="K1726" s="9">
        <f>IF(COUNTIFS(purchase!$C:$C,$C1726,purchase!$E:$E,$E1726,purchase!$G:$G,"&gt;="&amp;$F1726,purchase!$G:$G,"&lt;="&amp;$G1726)=0,"",_xlfn.MAXIFS(purchase!$G:$G,purchase!$C:$C,$C1726,purchase!$E:$E,$E1726,purchase!$G:$G,"&gt;="&amp;$F1726,purchase!$G:$G,"&lt;="&amp;$G1726))</f>
        <v/>
      </c>
      <c r="L1726" s="4" t="n"/>
      <c r="M1726" s="4" t="n"/>
      <c r="N1726" s="10">
        <f>IF(M1726="","",SUMIFS(purchase!$N:$N,purchase!$C:$C,$C1726,purchase!$E:$E,$E1726,purchase!$G:$G,"&gt;="&amp;$F1726,purchase!$G:$G,"&lt;="&amp;$G1726))</f>
        <v/>
      </c>
      <c r="O1726" s="10">
        <f>IF(M1726="","",M1726-N1726)</f>
        <v/>
      </c>
      <c r="P1726" s="11">
        <f>IF(M1726=0,"",N1726/M1726)</f>
        <v/>
      </c>
      <c r="Q1726" s="12">
        <f>IF(OR(G1726="",O1726=""),"",
IF(AND(G1726&lt;TODAY(),O1726&gt;0),"YES","NO"))</f>
        <v/>
      </c>
      <c r="R1726" s="13" t="n"/>
      <c r="S1726" s="14" t="n"/>
      <c r="T1726" s="15">
        <f>IF(Q1726="YES", IF(R1726="Company",L1726*(1+S1726),IF(R1726="Vendor",L1726*(1-S1726),"")),"")</f>
        <v/>
      </c>
      <c r="U1726" s="15">
        <f>IF(Q1726="YES",O1726*T1726,"")</f>
        <v/>
      </c>
      <c r="V1726" s="16" t="n"/>
      <c r="W1726" s="17">
        <f>IF(Q1726="YES",G1726+V1726,"")</f>
        <v/>
      </c>
      <c r="X1726" s="18">
        <f>IF(Q1726="YES",IF(TODAY()&gt;W1726,"OVERDUE","WITHIN TIME"),"")</f>
        <v/>
      </c>
    </row>
    <row r="1727">
      <c r="A1727" s="3" t="n">
        <v>1723</v>
      </c>
      <c r="B1727" s="4" t="n"/>
      <c r="C1727" s="4" t="n"/>
      <c r="D1727" s="5">
        <f>IF(E1727="NRFC","Natural Rubber Field Coagulam","")</f>
        <v/>
      </c>
      <c r="E1727" s="4" t="n"/>
      <c r="F1727" s="6" t="n"/>
      <c r="G1727" s="6" t="n"/>
      <c r="H1727" s="7">
        <f>IF(G1727="","",G1727-TODAY())</f>
        <v/>
      </c>
      <c r="I1727" s="8">
        <f>IF(G1727="","",
IF(G1727&lt;TODAY(),
IF(O1727&gt;0,"Violated","Completed"),
IF(H1727&lt;=7,"Expiring Soon",
"Active")))</f>
        <v/>
      </c>
      <c r="J1727" s="8">
        <f>IF(C1727="","",COUNTIFS(purchase!$C:$C,$C1727,purchase!$E:$E,$E1727,purchase!$G:$G,"&gt;="&amp;$F1727,purchase!$G:$G,"&lt;="&amp;$G1727))</f>
        <v/>
      </c>
      <c r="K1727" s="9">
        <f>IF(COUNTIFS(purchase!$C:$C,$C1727,purchase!$E:$E,$E1727,purchase!$G:$G,"&gt;="&amp;$F1727,purchase!$G:$G,"&lt;="&amp;$G1727)=0,"",_xlfn.MAXIFS(purchase!$G:$G,purchase!$C:$C,$C1727,purchase!$E:$E,$E1727,purchase!$G:$G,"&gt;="&amp;$F1727,purchase!$G:$G,"&lt;="&amp;$G1727))</f>
        <v/>
      </c>
      <c r="L1727" s="4" t="n"/>
      <c r="M1727" s="4" t="n"/>
      <c r="N1727" s="10">
        <f>IF(M1727="","",SUMIFS(purchase!$N:$N,purchase!$C:$C,$C1727,purchase!$E:$E,$E1727,purchase!$G:$G,"&gt;="&amp;$F1727,purchase!$G:$G,"&lt;="&amp;$G1727))</f>
        <v/>
      </c>
      <c r="O1727" s="10">
        <f>IF(M1727="","",M1727-N1727)</f>
        <v/>
      </c>
      <c r="P1727" s="11">
        <f>IF(M1727=0,"",N1727/M1727)</f>
        <v/>
      </c>
      <c r="Q1727" s="12">
        <f>IF(OR(G1727="",O1727=""),"",
IF(AND(G1727&lt;TODAY(),O1727&gt;0),"YES","NO"))</f>
        <v/>
      </c>
      <c r="R1727" s="13" t="n"/>
      <c r="S1727" s="14" t="n"/>
      <c r="T1727" s="15">
        <f>IF(Q1727="YES", IF(R1727="Company",L1727*(1+S1727),IF(R1727="Vendor",L1727*(1-S1727),"")),"")</f>
        <v/>
      </c>
      <c r="U1727" s="15">
        <f>IF(Q1727="YES",O1727*T1727,"")</f>
        <v/>
      </c>
      <c r="V1727" s="16" t="n"/>
      <c r="W1727" s="17">
        <f>IF(Q1727="YES",G1727+V1727,"")</f>
        <v/>
      </c>
      <c r="X1727" s="18">
        <f>IF(Q1727="YES",IF(TODAY()&gt;W1727,"OVERDUE","WITHIN TIME"),"")</f>
        <v/>
      </c>
    </row>
    <row r="1728">
      <c r="A1728" s="3" t="n">
        <v>1724</v>
      </c>
      <c r="B1728" s="4" t="n"/>
      <c r="C1728" s="4" t="n"/>
      <c r="D1728" s="5">
        <f>IF(E1728="NRFC","Natural Rubber Field Coagulam","")</f>
        <v/>
      </c>
      <c r="E1728" s="4" t="n"/>
      <c r="F1728" s="6" t="n"/>
      <c r="G1728" s="6" t="n"/>
      <c r="H1728" s="7">
        <f>IF(G1728="","",G1728-TODAY())</f>
        <v/>
      </c>
      <c r="I1728" s="8">
        <f>IF(G1728="","",
IF(G1728&lt;TODAY(),
IF(O1728&gt;0,"Violated","Completed"),
IF(H1728&lt;=7,"Expiring Soon",
"Active")))</f>
        <v/>
      </c>
      <c r="J1728" s="8">
        <f>IF(C1728="","",COUNTIFS(purchase!$C:$C,$C1728,purchase!$E:$E,$E1728,purchase!$G:$G,"&gt;="&amp;$F1728,purchase!$G:$G,"&lt;="&amp;$G1728))</f>
        <v/>
      </c>
      <c r="K1728" s="9">
        <f>IF(COUNTIFS(purchase!$C:$C,$C1728,purchase!$E:$E,$E1728,purchase!$G:$G,"&gt;="&amp;$F1728,purchase!$G:$G,"&lt;="&amp;$G1728)=0,"",_xlfn.MAXIFS(purchase!$G:$G,purchase!$C:$C,$C1728,purchase!$E:$E,$E1728,purchase!$G:$G,"&gt;="&amp;$F1728,purchase!$G:$G,"&lt;="&amp;$G1728))</f>
        <v/>
      </c>
      <c r="L1728" s="4" t="n"/>
      <c r="M1728" s="4" t="n"/>
      <c r="N1728" s="10">
        <f>IF(M1728="","",SUMIFS(purchase!$N:$N,purchase!$C:$C,$C1728,purchase!$E:$E,$E1728,purchase!$G:$G,"&gt;="&amp;$F1728,purchase!$G:$G,"&lt;="&amp;$G1728))</f>
        <v/>
      </c>
      <c r="O1728" s="10">
        <f>IF(M1728="","",M1728-N1728)</f>
        <v/>
      </c>
      <c r="P1728" s="11">
        <f>IF(M1728=0,"",N1728/M1728)</f>
        <v/>
      </c>
      <c r="Q1728" s="12">
        <f>IF(OR(G1728="",O1728=""),"",
IF(AND(G1728&lt;TODAY(),O1728&gt;0),"YES","NO"))</f>
        <v/>
      </c>
      <c r="R1728" s="13" t="n"/>
      <c r="S1728" s="14" t="n"/>
      <c r="T1728" s="15">
        <f>IF(Q1728="YES", IF(R1728="Company",L1728*(1+S1728),IF(R1728="Vendor",L1728*(1-S1728),"")),"")</f>
        <v/>
      </c>
      <c r="U1728" s="15">
        <f>IF(Q1728="YES",O1728*T1728,"")</f>
        <v/>
      </c>
      <c r="V1728" s="16" t="n"/>
      <c r="W1728" s="17">
        <f>IF(Q1728="YES",G1728+V1728,"")</f>
        <v/>
      </c>
      <c r="X1728" s="18">
        <f>IF(Q1728="YES",IF(TODAY()&gt;W1728,"OVERDUE","WITHIN TIME"),"")</f>
        <v/>
      </c>
    </row>
    <row r="1729">
      <c r="A1729" s="3" t="n">
        <v>1725</v>
      </c>
      <c r="B1729" s="4" t="n"/>
      <c r="C1729" s="4" t="n"/>
      <c r="D1729" s="5">
        <f>IF(E1729="NRFC","Natural Rubber Field Coagulam","")</f>
        <v/>
      </c>
      <c r="E1729" s="4" t="n"/>
      <c r="F1729" s="6" t="n"/>
      <c r="G1729" s="6" t="n"/>
      <c r="H1729" s="7">
        <f>IF(G1729="","",G1729-TODAY())</f>
        <v/>
      </c>
      <c r="I1729" s="8">
        <f>IF(G1729="","",
IF(G1729&lt;TODAY(),
IF(O1729&gt;0,"Violated","Completed"),
IF(H1729&lt;=7,"Expiring Soon",
"Active")))</f>
        <v/>
      </c>
      <c r="J1729" s="8">
        <f>IF(C1729="","",COUNTIFS(purchase!$C:$C,$C1729,purchase!$E:$E,$E1729,purchase!$G:$G,"&gt;="&amp;$F1729,purchase!$G:$G,"&lt;="&amp;$G1729))</f>
        <v/>
      </c>
      <c r="K1729" s="9">
        <f>IF(COUNTIFS(purchase!$C:$C,$C1729,purchase!$E:$E,$E1729,purchase!$G:$G,"&gt;="&amp;$F1729,purchase!$G:$G,"&lt;="&amp;$G1729)=0,"",_xlfn.MAXIFS(purchase!$G:$G,purchase!$C:$C,$C1729,purchase!$E:$E,$E1729,purchase!$G:$G,"&gt;="&amp;$F1729,purchase!$G:$G,"&lt;="&amp;$G1729))</f>
        <v/>
      </c>
      <c r="L1729" s="4" t="n"/>
      <c r="M1729" s="4" t="n"/>
      <c r="N1729" s="10">
        <f>IF(M1729="","",SUMIFS(purchase!$N:$N,purchase!$C:$C,$C1729,purchase!$E:$E,$E1729,purchase!$G:$G,"&gt;="&amp;$F1729,purchase!$G:$G,"&lt;="&amp;$G1729))</f>
        <v/>
      </c>
      <c r="O1729" s="10">
        <f>IF(M1729="","",M1729-N1729)</f>
        <v/>
      </c>
      <c r="P1729" s="11">
        <f>IF(M1729=0,"",N1729/M1729)</f>
        <v/>
      </c>
      <c r="Q1729" s="12">
        <f>IF(OR(G1729="",O1729=""),"",
IF(AND(G1729&lt;TODAY(),O1729&gt;0),"YES","NO"))</f>
        <v/>
      </c>
      <c r="R1729" s="13" t="n"/>
      <c r="S1729" s="14" t="n"/>
      <c r="T1729" s="15">
        <f>IF(Q1729="YES", IF(R1729="Company",L1729*(1+S1729),IF(R1729="Vendor",L1729*(1-S1729),"")),"")</f>
        <v/>
      </c>
      <c r="U1729" s="15">
        <f>IF(Q1729="YES",O1729*T1729,"")</f>
        <v/>
      </c>
      <c r="V1729" s="16" t="n"/>
      <c r="W1729" s="17">
        <f>IF(Q1729="YES",G1729+V1729,"")</f>
        <v/>
      </c>
      <c r="X1729" s="18">
        <f>IF(Q1729="YES",IF(TODAY()&gt;W1729,"OVERDUE","WITHIN TIME"),"")</f>
        <v/>
      </c>
    </row>
    <row r="1730">
      <c r="A1730" s="3" t="n">
        <v>1726</v>
      </c>
      <c r="B1730" s="4" t="n"/>
      <c r="C1730" s="4" t="n"/>
      <c r="D1730" s="5">
        <f>IF(E1730="NRFC","Natural Rubber Field Coagulam","")</f>
        <v/>
      </c>
      <c r="E1730" s="4" t="n"/>
      <c r="F1730" s="6" t="n"/>
      <c r="G1730" s="6" t="n"/>
      <c r="H1730" s="7">
        <f>IF(G1730="","",G1730-TODAY())</f>
        <v/>
      </c>
      <c r="I1730" s="8">
        <f>IF(G1730="","",
IF(G1730&lt;TODAY(),
IF(O1730&gt;0,"Violated","Completed"),
IF(H1730&lt;=7,"Expiring Soon",
"Active")))</f>
        <v/>
      </c>
      <c r="J1730" s="8">
        <f>IF(C1730="","",COUNTIFS(purchase!$C:$C,$C1730,purchase!$E:$E,$E1730,purchase!$G:$G,"&gt;="&amp;$F1730,purchase!$G:$G,"&lt;="&amp;$G1730))</f>
        <v/>
      </c>
      <c r="K1730" s="9">
        <f>IF(COUNTIFS(purchase!$C:$C,$C1730,purchase!$E:$E,$E1730,purchase!$G:$G,"&gt;="&amp;$F1730,purchase!$G:$G,"&lt;="&amp;$G1730)=0,"",_xlfn.MAXIFS(purchase!$G:$G,purchase!$C:$C,$C1730,purchase!$E:$E,$E1730,purchase!$G:$G,"&gt;="&amp;$F1730,purchase!$G:$G,"&lt;="&amp;$G1730))</f>
        <v/>
      </c>
      <c r="L1730" s="4" t="n"/>
      <c r="M1730" s="4" t="n"/>
      <c r="N1730" s="10">
        <f>IF(M1730="","",SUMIFS(purchase!$N:$N,purchase!$C:$C,$C1730,purchase!$E:$E,$E1730,purchase!$G:$G,"&gt;="&amp;$F1730,purchase!$G:$G,"&lt;="&amp;$G1730))</f>
        <v/>
      </c>
      <c r="O1730" s="10">
        <f>IF(M1730="","",M1730-N1730)</f>
        <v/>
      </c>
      <c r="P1730" s="11">
        <f>IF(M1730=0,"",N1730/M1730)</f>
        <v/>
      </c>
      <c r="Q1730" s="12">
        <f>IF(OR(G1730="",O1730=""),"",
IF(AND(G1730&lt;TODAY(),O1730&gt;0),"YES","NO"))</f>
        <v/>
      </c>
      <c r="R1730" s="13" t="n"/>
      <c r="S1730" s="14" t="n"/>
      <c r="T1730" s="15">
        <f>IF(Q1730="YES", IF(R1730="Company",L1730*(1+S1730),IF(R1730="Vendor",L1730*(1-S1730),"")),"")</f>
        <v/>
      </c>
      <c r="U1730" s="15">
        <f>IF(Q1730="YES",O1730*T1730,"")</f>
        <v/>
      </c>
      <c r="V1730" s="16" t="n"/>
      <c r="W1730" s="17">
        <f>IF(Q1730="YES",G1730+V1730,"")</f>
        <v/>
      </c>
      <c r="X1730" s="18">
        <f>IF(Q1730="YES",IF(TODAY()&gt;W1730,"OVERDUE","WITHIN TIME"),"")</f>
        <v/>
      </c>
    </row>
    <row r="1731">
      <c r="A1731" s="3" t="n">
        <v>1727</v>
      </c>
      <c r="B1731" s="4" t="n"/>
      <c r="C1731" s="4" t="n"/>
      <c r="D1731" s="5">
        <f>IF(E1731="NRFC","Natural Rubber Field Coagulam","")</f>
        <v/>
      </c>
      <c r="E1731" s="4" t="n"/>
      <c r="F1731" s="6" t="n"/>
      <c r="G1731" s="6" t="n"/>
      <c r="H1731" s="7">
        <f>IF(G1731="","",G1731-TODAY())</f>
        <v/>
      </c>
      <c r="I1731" s="8">
        <f>IF(G1731="","",
IF(G1731&lt;TODAY(),
IF(O1731&gt;0,"Violated","Completed"),
IF(H1731&lt;=7,"Expiring Soon",
"Active")))</f>
        <v/>
      </c>
      <c r="J1731" s="8">
        <f>IF(C1731="","",COUNTIFS(purchase!$C:$C,$C1731,purchase!$E:$E,$E1731,purchase!$G:$G,"&gt;="&amp;$F1731,purchase!$G:$G,"&lt;="&amp;$G1731))</f>
        <v/>
      </c>
      <c r="K1731" s="9">
        <f>IF(COUNTIFS(purchase!$C:$C,$C1731,purchase!$E:$E,$E1731,purchase!$G:$G,"&gt;="&amp;$F1731,purchase!$G:$G,"&lt;="&amp;$G1731)=0,"",_xlfn.MAXIFS(purchase!$G:$G,purchase!$C:$C,$C1731,purchase!$E:$E,$E1731,purchase!$G:$G,"&gt;="&amp;$F1731,purchase!$G:$G,"&lt;="&amp;$G1731))</f>
        <v/>
      </c>
      <c r="L1731" s="4" t="n"/>
      <c r="M1731" s="4" t="n"/>
      <c r="N1731" s="10">
        <f>IF(M1731="","",SUMIFS(purchase!$N:$N,purchase!$C:$C,$C1731,purchase!$E:$E,$E1731,purchase!$G:$G,"&gt;="&amp;$F1731,purchase!$G:$G,"&lt;="&amp;$G1731))</f>
        <v/>
      </c>
      <c r="O1731" s="10">
        <f>IF(M1731="","",M1731-N1731)</f>
        <v/>
      </c>
      <c r="P1731" s="11">
        <f>IF(M1731=0,"",N1731/M1731)</f>
        <v/>
      </c>
      <c r="Q1731" s="12">
        <f>IF(OR(G1731="",O1731=""),"",
IF(AND(G1731&lt;TODAY(),O1731&gt;0),"YES","NO"))</f>
        <v/>
      </c>
      <c r="R1731" s="13" t="n"/>
      <c r="S1731" s="14" t="n"/>
      <c r="T1731" s="15">
        <f>IF(Q1731="YES", IF(R1731="Company",L1731*(1+S1731),IF(R1731="Vendor",L1731*(1-S1731),"")),"")</f>
        <v/>
      </c>
      <c r="U1731" s="15">
        <f>IF(Q1731="YES",O1731*T1731,"")</f>
        <v/>
      </c>
      <c r="V1731" s="16" t="n"/>
      <c r="W1731" s="17">
        <f>IF(Q1731="YES",G1731+V1731,"")</f>
        <v/>
      </c>
      <c r="X1731" s="18">
        <f>IF(Q1731="YES",IF(TODAY()&gt;W1731,"OVERDUE","WITHIN TIME"),"")</f>
        <v/>
      </c>
    </row>
    <row r="1732">
      <c r="A1732" s="3" t="n">
        <v>1728</v>
      </c>
      <c r="B1732" s="4" t="n"/>
      <c r="C1732" s="4" t="n"/>
      <c r="D1732" s="5">
        <f>IF(E1732="NRFC","Natural Rubber Field Coagulam","")</f>
        <v/>
      </c>
      <c r="E1732" s="4" t="n"/>
      <c r="F1732" s="6" t="n"/>
      <c r="G1732" s="6" t="n"/>
      <c r="H1732" s="7">
        <f>IF(G1732="","",G1732-TODAY())</f>
        <v/>
      </c>
      <c r="I1732" s="8">
        <f>IF(G1732="","",
IF(G1732&lt;TODAY(),
IF(O1732&gt;0,"Violated","Completed"),
IF(H1732&lt;=7,"Expiring Soon",
"Active")))</f>
        <v/>
      </c>
      <c r="J1732" s="8">
        <f>IF(C1732="","",COUNTIFS(purchase!$C:$C,$C1732,purchase!$E:$E,$E1732,purchase!$G:$G,"&gt;="&amp;$F1732,purchase!$G:$G,"&lt;="&amp;$G1732))</f>
        <v/>
      </c>
      <c r="K1732" s="9">
        <f>IF(COUNTIFS(purchase!$C:$C,$C1732,purchase!$E:$E,$E1732,purchase!$G:$G,"&gt;="&amp;$F1732,purchase!$G:$G,"&lt;="&amp;$G1732)=0,"",_xlfn.MAXIFS(purchase!$G:$G,purchase!$C:$C,$C1732,purchase!$E:$E,$E1732,purchase!$G:$G,"&gt;="&amp;$F1732,purchase!$G:$G,"&lt;="&amp;$G1732))</f>
        <v/>
      </c>
      <c r="L1732" s="4" t="n"/>
      <c r="M1732" s="4" t="n"/>
      <c r="N1732" s="10">
        <f>IF(M1732="","",SUMIFS(purchase!$N:$N,purchase!$C:$C,$C1732,purchase!$E:$E,$E1732,purchase!$G:$G,"&gt;="&amp;$F1732,purchase!$G:$G,"&lt;="&amp;$G1732))</f>
        <v/>
      </c>
      <c r="O1732" s="10">
        <f>IF(M1732="","",M1732-N1732)</f>
        <v/>
      </c>
      <c r="P1732" s="11">
        <f>IF(M1732=0,"",N1732/M1732)</f>
        <v/>
      </c>
      <c r="Q1732" s="12">
        <f>IF(OR(G1732="",O1732=""),"",
IF(AND(G1732&lt;TODAY(),O1732&gt;0),"YES","NO"))</f>
        <v/>
      </c>
      <c r="R1732" s="13" t="n"/>
      <c r="S1732" s="14" t="n"/>
      <c r="T1732" s="15">
        <f>IF(Q1732="YES", IF(R1732="Company",L1732*(1+S1732),IF(R1732="Vendor",L1732*(1-S1732),"")),"")</f>
        <v/>
      </c>
      <c r="U1732" s="15">
        <f>IF(Q1732="YES",O1732*T1732,"")</f>
        <v/>
      </c>
      <c r="V1732" s="16" t="n"/>
      <c r="W1732" s="17">
        <f>IF(Q1732="YES",G1732+V1732,"")</f>
        <v/>
      </c>
      <c r="X1732" s="18">
        <f>IF(Q1732="YES",IF(TODAY()&gt;W1732,"OVERDUE","WITHIN TIME"),"")</f>
        <v/>
      </c>
    </row>
    <row r="1733">
      <c r="A1733" s="3" t="n">
        <v>1729</v>
      </c>
      <c r="B1733" s="4" t="n"/>
      <c r="C1733" s="4" t="n"/>
      <c r="D1733" s="5">
        <f>IF(E1733="NRFC","Natural Rubber Field Coagulam","")</f>
        <v/>
      </c>
      <c r="E1733" s="4" t="n"/>
      <c r="F1733" s="6" t="n"/>
      <c r="G1733" s="6" t="n"/>
      <c r="H1733" s="7">
        <f>IF(G1733="","",G1733-TODAY())</f>
        <v/>
      </c>
      <c r="I1733" s="8">
        <f>IF(G1733="","",
IF(G1733&lt;TODAY(),
IF(O1733&gt;0,"Violated","Completed"),
IF(H1733&lt;=7,"Expiring Soon",
"Active")))</f>
        <v/>
      </c>
      <c r="J1733" s="8">
        <f>IF(C1733="","",COUNTIFS(purchase!$C:$C,$C1733,purchase!$E:$E,$E1733,purchase!$G:$G,"&gt;="&amp;$F1733,purchase!$G:$G,"&lt;="&amp;$G1733))</f>
        <v/>
      </c>
      <c r="K1733" s="9">
        <f>IF(COUNTIFS(purchase!$C:$C,$C1733,purchase!$E:$E,$E1733,purchase!$G:$G,"&gt;="&amp;$F1733,purchase!$G:$G,"&lt;="&amp;$G1733)=0,"",_xlfn.MAXIFS(purchase!$G:$G,purchase!$C:$C,$C1733,purchase!$E:$E,$E1733,purchase!$G:$G,"&gt;="&amp;$F1733,purchase!$G:$G,"&lt;="&amp;$G1733))</f>
        <v/>
      </c>
      <c r="L1733" s="4" t="n"/>
      <c r="M1733" s="4" t="n"/>
      <c r="N1733" s="10">
        <f>IF(M1733="","",SUMIFS(purchase!$N:$N,purchase!$C:$C,$C1733,purchase!$E:$E,$E1733,purchase!$G:$G,"&gt;="&amp;$F1733,purchase!$G:$G,"&lt;="&amp;$G1733))</f>
        <v/>
      </c>
      <c r="O1733" s="10">
        <f>IF(M1733="","",M1733-N1733)</f>
        <v/>
      </c>
      <c r="P1733" s="11">
        <f>IF(M1733=0,"",N1733/M1733)</f>
        <v/>
      </c>
      <c r="Q1733" s="12">
        <f>IF(OR(G1733="",O1733=""),"",
IF(AND(G1733&lt;TODAY(),O1733&gt;0),"YES","NO"))</f>
        <v/>
      </c>
      <c r="R1733" s="13" t="n"/>
      <c r="S1733" s="14" t="n"/>
      <c r="T1733" s="15">
        <f>IF(Q1733="YES", IF(R1733="Company",L1733*(1+S1733),IF(R1733="Vendor",L1733*(1-S1733),"")),"")</f>
        <v/>
      </c>
      <c r="U1733" s="15">
        <f>IF(Q1733="YES",O1733*T1733,"")</f>
        <v/>
      </c>
      <c r="V1733" s="16" t="n"/>
      <c r="W1733" s="17">
        <f>IF(Q1733="YES",G1733+V1733,"")</f>
        <v/>
      </c>
      <c r="X1733" s="18">
        <f>IF(Q1733="YES",IF(TODAY()&gt;W1733,"OVERDUE","WITHIN TIME"),"")</f>
        <v/>
      </c>
    </row>
    <row r="1734">
      <c r="A1734" s="3" t="n">
        <v>1730</v>
      </c>
      <c r="B1734" s="4" t="n"/>
      <c r="C1734" s="4" t="n"/>
      <c r="D1734" s="5">
        <f>IF(E1734="NRFC","Natural Rubber Field Coagulam","")</f>
        <v/>
      </c>
      <c r="E1734" s="4" t="n"/>
      <c r="F1734" s="6" t="n"/>
      <c r="G1734" s="6" t="n"/>
      <c r="H1734" s="7">
        <f>IF(G1734="","",G1734-TODAY())</f>
        <v/>
      </c>
      <c r="I1734" s="8">
        <f>IF(G1734="","",
IF(G1734&lt;TODAY(),
IF(O1734&gt;0,"Violated","Completed"),
IF(H1734&lt;=7,"Expiring Soon",
"Active")))</f>
        <v/>
      </c>
      <c r="J1734" s="8">
        <f>IF(C1734="","",COUNTIFS(purchase!$C:$C,$C1734,purchase!$E:$E,$E1734,purchase!$G:$G,"&gt;="&amp;$F1734,purchase!$G:$G,"&lt;="&amp;$G1734))</f>
        <v/>
      </c>
      <c r="K1734" s="9">
        <f>IF(COUNTIFS(purchase!$C:$C,$C1734,purchase!$E:$E,$E1734,purchase!$G:$G,"&gt;="&amp;$F1734,purchase!$G:$G,"&lt;="&amp;$G1734)=0,"",_xlfn.MAXIFS(purchase!$G:$G,purchase!$C:$C,$C1734,purchase!$E:$E,$E1734,purchase!$G:$G,"&gt;="&amp;$F1734,purchase!$G:$G,"&lt;="&amp;$G1734))</f>
        <v/>
      </c>
      <c r="L1734" s="4" t="n"/>
      <c r="M1734" s="4" t="n"/>
      <c r="N1734" s="10">
        <f>IF(M1734="","",SUMIFS(purchase!$N:$N,purchase!$C:$C,$C1734,purchase!$E:$E,$E1734,purchase!$G:$G,"&gt;="&amp;$F1734,purchase!$G:$G,"&lt;="&amp;$G1734))</f>
        <v/>
      </c>
      <c r="O1734" s="10">
        <f>IF(M1734="","",M1734-N1734)</f>
        <v/>
      </c>
      <c r="P1734" s="11">
        <f>IF(M1734=0,"",N1734/M1734)</f>
        <v/>
      </c>
      <c r="Q1734" s="12">
        <f>IF(OR(G1734="",O1734=""),"",
IF(AND(G1734&lt;TODAY(),O1734&gt;0),"YES","NO"))</f>
        <v/>
      </c>
      <c r="R1734" s="13" t="n"/>
      <c r="S1734" s="14" t="n"/>
      <c r="T1734" s="15">
        <f>IF(Q1734="YES", IF(R1734="Company",L1734*(1+S1734),IF(R1734="Vendor",L1734*(1-S1734),"")),"")</f>
        <v/>
      </c>
      <c r="U1734" s="15">
        <f>IF(Q1734="YES",O1734*T1734,"")</f>
        <v/>
      </c>
      <c r="V1734" s="16" t="n"/>
      <c r="W1734" s="17">
        <f>IF(Q1734="YES",G1734+V1734,"")</f>
        <v/>
      </c>
      <c r="X1734" s="18">
        <f>IF(Q1734="YES",IF(TODAY()&gt;W1734,"OVERDUE","WITHIN TIME"),"")</f>
        <v/>
      </c>
    </row>
    <row r="1735">
      <c r="A1735" s="3" t="n">
        <v>1731</v>
      </c>
      <c r="B1735" s="4" t="n"/>
      <c r="C1735" s="4" t="n"/>
      <c r="D1735" s="5">
        <f>IF(E1735="NRFC","Natural Rubber Field Coagulam","")</f>
        <v/>
      </c>
      <c r="E1735" s="4" t="n"/>
      <c r="F1735" s="6" t="n"/>
      <c r="G1735" s="6" t="n"/>
      <c r="H1735" s="7">
        <f>IF(G1735="","",G1735-TODAY())</f>
        <v/>
      </c>
      <c r="I1735" s="8">
        <f>IF(G1735="","",
IF(G1735&lt;TODAY(),
IF(O1735&gt;0,"Violated","Completed"),
IF(H1735&lt;=7,"Expiring Soon",
"Active")))</f>
        <v/>
      </c>
      <c r="J1735" s="8">
        <f>IF(C1735="","",COUNTIFS(purchase!$C:$C,$C1735,purchase!$E:$E,$E1735,purchase!$G:$G,"&gt;="&amp;$F1735,purchase!$G:$G,"&lt;="&amp;$G1735))</f>
        <v/>
      </c>
      <c r="K1735" s="9">
        <f>IF(COUNTIFS(purchase!$C:$C,$C1735,purchase!$E:$E,$E1735,purchase!$G:$G,"&gt;="&amp;$F1735,purchase!$G:$G,"&lt;="&amp;$G1735)=0,"",_xlfn.MAXIFS(purchase!$G:$G,purchase!$C:$C,$C1735,purchase!$E:$E,$E1735,purchase!$G:$G,"&gt;="&amp;$F1735,purchase!$G:$G,"&lt;="&amp;$G1735))</f>
        <v/>
      </c>
      <c r="L1735" s="4" t="n"/>
      <c r="M1735" s="4" t="n"/>
      <c r="N1735" s="10">
        <f>IF(M1735="","",SUMIFS(purchase!$N:$N,purchase!$C:$C,$C1735,purchase!$E:$E,$E1735,purchase!$G:$G,"&gt;="&amp;$F1735,purchase!$G:$G,"&lt;="&amp;$G1735))</f>
        <v/>
      </c>
      <c r="O1735" s="10">
        <f>IF(M1735="","",M1735-N1735)</f>
        <v/>
      </c>
      <c r="P1735" s="11">
        <f>IF(M1735=0,"",N1735/M1735)</f>
        <v/>
      </c>
      <c r="Q1735" s="12">
        <f>IF(OR(G1735="",O1735=""),"",
IF(AND(G1735&lt;TODAY(),O1735&gt;0),"YES","NO"))</f>
        <v/>
      </c>
      <c r="R1735" s="13" t="n"/>
      <c r="S1735" s="14" t="n"/>
      <c r="T1735" s="15">
        <f>IF(Q1735="YES", IF(R1735="Company",L1735*(1+S1735),IF(R1735="Vendor",L1735*(1-S1735),"")),"")</f>
        <v/>
      </c>
      <c r="U1735" s="15">
        <f>IF(Q1735="YES",O1735*T1735,"")</f>
        <v/>
      </c>
      <c r="V1735" s="16" t="n"/>
      <c r="W1735" s="17">
        <f>IF(Q1735="YES",G1735+V1735,"")</f>
        <v/>
      </c>
      <c r="X1735" s="18">
        <f>IF(Q1735="YES",IF(TODAY()&gt;W1735,"OVERDUE","WITHIN TIME"),"")</f>
        <v/>
      </c>
    </row>
    <row r="1736">
      <c r="A1736" s="3" t="n">
        <v>1732</v>
      </c>
      <c r="B1736" s="4" t="n"/>
      <c r="C1736" s="4" t="n"/>
      <c r="D1736" s="5">
        <f>IF(E1736="NRFC","Natural Rubber Field Coagulam","")</f>
        <v/>
      </c>
      <c r="E1736" s="4" t="n"/>
      <c r="F1736" s="6" t="n"/>
      <c r="G1736" s="6" t="n"/>
      <c r="H1736" s="7">
        <f>IF(G1736="","",G1736-TODAY())</f>
        <v/>
      </c>
      <c r="I1736" s="8">
        <f>IF(G1736="","",
IF(G1736&lt;TODAY(),
IF(O1736&gt;0,"Violated","Completed"),
IF(H1736&lt;=7,"Expiring Soon",
"Active")))</f>
        <v/>
      </c>
      <c r="J1736" s="8">
        <f>IF(C1736="","",COUNTIFS(purchase!$C:$C,$C1736,purchase!$E:$E,$E1736,purchase!$G:$G,"&gt;="&amp;$F1736,purchase!$G:$G,"&lt;="&amp;$G1736))</f>
        <v/>
      </c>
      <c r="K1736" s="9">
        <f>IF(COUNTIFS(purchase!$C:$C,$C1736,purchase!$E:$E,$E1736,purchase!$G:$G,"&gt;="&amp;$F1736,purchase!$G:$G,"&lt;="&amp;$G1736)=0,"",_xlfn.MAXIFS(purchase!$G:$G,purchase!$C:$C,$C1736,purchase!$E:$E,$E1736,purchase!$G:$G,"&gt;="&amp;$F1736,purchase!$G:$G,"&lt;="&amp;$G1736))</f>
        <v/>
      </c>
      <c r="L1736" s="4" t="n"/>
      <c r="M1736" s="4" t="n"/>
      <c r="N1736" s="10">
        <f>IF(M1736="","",SUMIFS(purchase!$N:$N,purchase!$C:$C,$C1736,purchase!$E:$E,$E1736,purchase!$G:$G,"&gt;="&amp;$F1736,purchase!$G:$G,"&lt;="&amp;$G1736))</f>
        <v/>
      </c>
      <c r="O1736" s="10">
        <f>IF(M1736="","",M1736-N1736)</f>
        <v/>
      </c>
      <c r="P1736" s="11">
        <f>IF(M1736=0,"",N1736/M1736)</f>
        <v/>
      </c>
      <c r="Q1736" s="12">
        <f>IF(OR(G1736="",O1736=""),"",
IF(AND(G1736&lt;TODAY(),O1736&gt;0),"YES","NO"))</f>
        <v/>
      </c>
      <c r="R1736" s="13" t="n"/>
      <c r="S1736" s="14" t="n"/>
      <c r="T1736" s="15">
        <f>IF(Q1736="YES", IF(R1736="Company",L1736*(1+S1736),IF(R1736="Vendor",L1736*(1-S1736),"")),"")</f>
        <v/>
      </c>
      <c r="U1736" s="15">
        <f>IF(Q1736="YES",O1736*T1736,"")</f>
        <v/>
      </c>
      <c r="V1736" s="16" t="n"/>
      <c r="W1736" s="17">
        <f>IF(Q1736="YES",G1736+V1736,"")</f>
        <v/>
      </c>
      <c r="X1736" s="18">
        <f>IF(Q1736="YES",IF(TODAY()&gt;W1736,"OVERDUE","WITHIN TIME"),"")</f>
        <v/>
      </c>
    </row>
    <row r="1737">
      <c r="A1737" s="3" t="n">
        <v>1733</v>
      </c>
      <c r="B1737" s="4" t="n"/>
      <c r="C1737" s="4" t="n"/>
      <c r="D1737" s="5">
        <f>IF(E1737="NRFC","Natural Rubber Field Coagulam","")</f>
        <v/>
      </c>
      <c r="E1737" s="4" t="n"/>
      <c r="F1737" s="6" t="n"/>
      <c r="G1737" s="6" t="n"/>
      <c r="H1737" s="7">
        <f>IF(G1737="","",G1737-TODAY())</f>
        <v/>
      </c>
      <c r="I1737" s="8">
        <f>IF(G1737="","",
IF(G1737&lt;TODAY(),
IF(O1737&gt;0,"Violated","Completed"),
IF(H1737&lt;=7,"Expiring Soon",
"Active")))</f>
        <v/>
      </c>
      <c r="J1737" s="8">
        <f>IF(C1737="","",COUNTIFS(purchase!$C:$C,$C1737,purchase!$E:$E,$E1737,purchase!$G:$G,"&gt;="&amp;$F1737,purchase!$G:$G,"&lt;="&amp;$G1737))</f>
        <v/>
      </c>
      <c r="K1737" s="9">
        <f>IF(COUNTIFS(purchase!$C:$C,$C1737,purchase!$E:$E,$E1737,purchase!$G:$G,"&gt;="&amp;$F1737,purchase!$G:$G,"&lt;="&amp;$G1737)=0,"",_xlfn.MAXIFS(purchase!$G:$G,purchase!$C:$C,$C1737,purchase!$E:$E,$E1737,purchase!$G:$G,"&gt;="&amp;$F1737,purchase!$G:$G,"&lt;="&amp;$G1737))</f>
        <v/>
      </c>
      <c r="L1737" s="4" t="n"/>
      <c r="M1737" s="4" t="n"/>
      <c r="N1737" s="10">
        <f>IF(M1737="","",SUMIFS(purchase!$N:$N,purchase!$C:$C,$C1737,purchase!$E:$E,$E1737,purchase!$G:$G,"&gt;="&amp;$F1737,purchase!$G:$G,"&lt;="&amp;$G1737))</f>
        <v/>
      </c>
      <c r="O1737" s="10">
        <f>IF(M1737="","",M1737-N1737)</f>
        <v/>
      </c>
      <c r="P1737" s="11">
        <f>IF(M1737=0,"",N1737/M1737)</f>
        <v/>
      </c>
      <c r="Q1737" s="12">
        <f>IF(OR(G1737="",O1737=""),"",
IF(AND(G1737&lt;TODAY(),O1737&gt;0),"YES","NO"))</f>
        <v/>
      </c>
      <c r="R1737" s="13" t="n"/>
      <c r="S1737" s="14" t="n"/>
      <c r="T1737" s="15">
        <f>IF(Q1737="YES", IF(R1737="Company",L1737*(1+S1737),IF(R1737="Vendor",L1737*(1-S1737),"")),"")</f>
        <v/>
      </c>
      <c r="U1737" s="15">
        <f>IF(Q1737="YES",O1737*T1737,"")</f>
        <v/>
      </c>
      <c r="V1737" s="16" t="n"/>
      <c r="W1737" s="17">
        <f>IF(Q1737="YES",G1737+V1737,"")</f>
        <v/>
      </c>
      <c r="X1737" s="18">
        <f>IF(Q1737="YES",IF(TODAY()&gt;W1737,"OVERDUE","WITHIN TIME"),"")</f>
        <v/>
      </c>
    </row>
    <row r="1738">
      <c r="A1738" s="3" t="n">
        <v>1734</v>
      </c>
      <c r="B1738" s="4" t="n"/>
      <c r="C1738" s="4" t="n"/>
      <c r="D1738" s="5">
        <f>IF(E1738="NRFC","Natural Rubber Field Coagulam","")</f>
        <v/>
      </c>
      <c r="E1738" s="4" t="n"/>
      <c r="F1738" s="6" t="n"/>
      <c r="G1738" s="6" t="n"/>
      <c r="H1738" s="7">
        <f>IF(G1738="","",G1738-TODAY())</f>
        <v/>
      </c>
      <c r="I1738" s="8">
        <f>IF(G1738="","",
IF(G1738&lt;TODAY(),
IF(O1738&gt;0,"Violated","Completed"),
IF(H1738&lt;=7,"Expiring Soon",
"Active")))</f>
        <v/>
      </c>
      <c r="J1738" s="8">
        <f>IF(C1738="","",COUNTIFS(purchase!$C:$C,$C1738,purchase!$E:$E,$E1738,purchase!$G:$G,"&gt;="&amp;$F1738,purchase!$G:$G,"&lt;="&amp;$G1738))</f>
        <v/>
      </c>
      <c r="K1738" s="9">
        <f>IF(COUNTIFS(purchase!$C:$C,$C1738,purchase!$E:$E,$E1738,purchase!$G:$G,"&gt;="&amp;$F1738,purchase!$G:$G,"&lt;="&amp;$G1738)=0,"",_xlfn.MAXIFS(purchase!$G:$G,purchase!$C:$C,$C1738,purchase!$E:$E,$E1738,purchase!$G:$G,"&gt;="&amp;$F1738,purchase!$G:$G,"&lt;="&amp;$G1738))</f>
        <v/>
      </c>
      <c r="L1738" s="4" t="n"/>
      <c r="M1738" s="4" t="n"/>
      <c r="N1738" s="10">
        <f>IF(M1738="","",SUMIFS(purchase!$N:$N,purchase!$C:$C,$C1738,purchase!$E:$E,$E1738,purchase!$G:$G,"&gt;="&amp;$F1738,purchase!$G:$G,"&lt;="&amp;$G1738))</f>
        <v/>
      </c>
      <c r="O1738" s="10">
        <f>IF(M1738="","",M1738-N1738)</f>
        <v/>
      </c>
      <c r="P1738" s="11">
        <f>IF(M1738=0,"",N1738/M1738)</f>
        <v/>
      </c>
      <c r="Q1738" s="12">
        <f>IF(OR(G1738="",O1738=""),"",
IF(AND(G1738&lt;TODAY(),O1738&gt;0),"YES","NO"))</f>
        <v/>
      </c>
      <c r="R1738" s="13" t="n"/>
      <c r="S1738" s="14" t="n"/>
      <c r="T1738" s="15">
        <f>IF(Q1738="YES", IF(R1738="Company",L1738*(1+S1738),IF(R1738="Vendor",L1738*(1-S1738),"")),"")</f>
        <v/>
      </c>
      <c r="U1738" s="15">
        <f>IF(Q1738="YES",O1738*T1738,"")</f>
        <v/>
      </c>
      <c r="V1738" s="16" t="n"/>
      <c r="W1738" s="17">
        <f>IF(Q1738="YES",G1738+V1738,"")</f>
        <v/>
      </c>
      <c r="X1738" s="18">
        <f>IF(Q1738="YES",IF(TODAY()&gt;W1738,"OVERDUE","WITHIN TIME"),"")</f>
        <v/>
      </c>
    </row>
    <row r="1739">
      <c r="A1739" s="3" t="n">
        <v>1735</v>
      </c>
      <c r="B1739" s="4" t="n"/>
      <c r="C1739" s="4" t="n"/>
      <c r="D1739" s="5">
        <f>IF(E1739="NRFC","Natural Rubber Field Coagulam","")</f>
        <v/>
      </c>
      <c r="E1739" s="4" t="n"/>
      <c r="F1739" s="6" t="n"/>
      <c r="G1739" s="6" t="n"/>
      <c r="H1739" s="7">
        <f>IF(G1739="","",G1739-TODAY())</f>
        <v/>
      </c>
      <c r="I1739" s="8">
        <f>IF(G1739="","",
IF(G1739&lt;TODAY(),
IF(O1739&gt;0,"Violated","Completed"),
IF(H1739&lt;=7,"Expiring Soon",
"Active")))</f>
        <v/>
      </c>
      <c r="J1739" s="8">
        <f>IF(C1739="","",COUNTIFS(purchase!$C:$C,$C1739,purchase!$E:$E,$E1739,purchase!$G:$G,"&gt;="&amp;$F1739,purchase!$G:$G,"&lt;="&amp;$G1739))</f>
        <v/>
      </c>
      <c r="K1739" s="9">
        <f>IF(COUNTIFS(purchase!$C:$C,$C1739,purchase!$E:$E,$E1739,purchase!$G:$G,"&gt;="&amp;$F1739,purchase!$G:$G,"&lt;="&amp;$G1739)=0,"",_xlfn.MAXIFS(purchase!$G:$G,purchase!$C:$C,$C1739,purchase!$E:$E,$E1739,purchase!$G:$G,"&gt;="&amp;$F1739,purchase!$G:$G,"&lt;="&amp;$G1739))</f>
        <v/>
      </c>
      <c r="L1739" s="4" t="n"/>
      <c r="M1739" s="4" t="n"/>
      <c r="N1739" s="10">
        <f>IF(M1739="","",SUMIFS(purchase!$N:$N,purchase!$C:$C,$C1739,purchase!$E:$E,$E1739,purchase!$G:$G,"&gt;="&amp;$F1739,purchase!$G:$G,"&lt;="&amp;$G1739))</f>
        <v/>
      </c>
      <c r="O1739" s="10">
        <f>IF(M1739="","",M1739-N1739)</f>
        <v/>
      </c>
      <c r="P1739" s="11">
        <f>IF(M1739=0,"",N1739/M1739)</f>
        <v/>
      </c>
      <c r="Q1739" s="12">
        <f>IF(OR(G1739="",O1739=""),"",
IF(AND(G1739&lt;TODAY(),O1739&gt;0),"YES","NO"))</f>
        <v/>
      </c>
      <c r="R1739" s="13" t="n"/>
      <c r="S1739" s="14" t="n"/>
      <c r="T1739" s="15">
        <f>IF(Q1739="YES", IF(R1739="Company",L1739*(1+S1739),IF(R1739="Vendor",L1739*(1-S1739),"")),"")</f>
        <v/>
      </c>
      <c r="U1739" s="15">
        <f>IF(Q1739="YES",O1739*T1739,"")</f>
        <v/>
      </c>
      <c r="V1739" s="16" t="n"/>
      <c r="W1739" s="17">
        <f>IF(Q1739="YES",G1739+V1739,"")</f>
        <v/>
      </c>
      <c r="X1739" s="18">
        <f>IF(Q1739="YES",IF(TODAY()&gt;W1739,"OVERDUE","WITHIN TIME"),"")</f>
        <v/>
      </c>
    </row>
    <row r="1740">
      <c r="A1740" s="3" t="n">
        <v>1736</v>
      </c>
      <c r="B1740" s="4" t="n"/>
      <c r="C1740" s="4" t="n"/>
      <c r="D1740" s="5">
        <f>IF(E1740="NRFC","Natural Rubber Field Coagulam","")</f>
        <v/>
      </c>
      <c r="E1740" s="4" t="n"/>
      <c r="F1740" s="6" t="n"/>
      <c r="G1740" s="6" t="n"/>
      <c r="H1740" s="7">
        <f>IF(G1740="","",G1740-TODAY())</f>
        <v/>
      </c>
      <c r="I1740" s="8">
        <f>IF(G1740="","",
IF(G1740&lt;TODAY(),
IF(O1740&gt;0,"Violated","Completed"),
IF(H1740&lt;=7,"Expiring Soon",
"Active")))</f>
        <v/>
      </c>
      <c r="J1740" s="8">
        <f>IF(C1740="","",COUNTIFS(purchase!$C:$C,$C1740,purchase!$E:$E,$E1740,purchase!$G:$G,"&gt;="&amp;$F1740,purchase!$G:$G,"&lt;="&amp;$G1740))</f>
        <v/>
      </c>
      <c r="K1740" s="9">
        <f>IF(COUNTIFS(purchase!$C:$C,$C1740,purchase!$E:$E,$E1740,purchase!$G:$G,"&gt;="&amp;$F1740,purchase!$G:$G,"&lt;="&amp;$G1740)=0,"",_xlfn.MAXIFS(purchase!$G:$G,purchase!$C:$C,$C1740,purchase!$E:$E,$E1740,purchase!$G:$G,"&gt;="&amp;$F1740,purchase!$G:$G,"&lt;="&amp;$G1740))</f>
        <v/>
      </c>
      <c r="L1740" s="4" t="n"/>
      <c r="M1740" s="4" t="n"/>
      <c r="N1740" s="10">
        <f>IF(M1740="","",SUMIFS(purchase!$N:$N,purchase!$C:$C,$C1740,purchase!$E:$E,$E1740,purchase!$G:$G,"&gt;="&amp;$F1740,purchase!$G:$G,"&lt;="&amp;$G1740))</f>
        <v/>
      </c>
      <c r="O1740" s="10">
        <f>IF(M1740="","",M1740-N1740)</f>
        <v/>
      </c>
      <c r="P1740" s="11">
        <f>IF(M1740=0,"",N1740/M1740)</f>
        <v/>
      </c>
      <c r="Q1740" s="12">
        <f>IF(OR(G1740="",O1740=""),"",
IF(AND(G1740&lt;TODAY(),O1740&gt;0),"YES","NO"))</f>
        <v/>
      </c>
      <c r="R1740" s="13" t="n"/>
      <c r="S1740" s="14" t="n"/>
      <c r="T1740" s="15">
        <f>IF(Q1740="YES", IF(R1740="Company",L1740*(1+S1740),IF(R1740="Vendor",L1740*(1-S1740),"")),"")</f>
        <v/>
      </c>
      <c r="U1740" s="15">
        <f>IF(Q1740="YES",O1740*T1740,"")</f>
        <v/>
      </c>
      <c r="V1740" s="16" t="n"/>
      <c r="W1740" s="17">
        <f>IF(Q1740="YES",G1740+V1740,"")</f>
        <v/>
      </c>
      <c r="X1740" s="18">
        <f>IF(Q1740="YES",IF(TODAY()&gt;W1740,"OVERDUE","WITHIN TIME"),"")</f>
        <v/>
      </c>
    </row>
    <row r="1741">
      <c r="A1741" s="3" t="n">
        <v>1737</v>
      </c>
      <c r="B1741" s="4" t="n"/>
      <c r="C1741" s="4" t="n"/>
      <c r="D1741" s="5">
        <f>IF(E1741="NRFC","Natural Rubber Field Coagulam","")</f>
        <v/>
      </c>
      <c r="E1741" s="4" t="n"/>
      <c r="F1741" s="6" t="n"/>
      <c r="G1741" s="6" t="n"/>
      <c r="H1741" s="7">
        <f>IF(G1741="","",G1741-TODAY())</f>
        <v/>
      </c>
      <c r="I1741" s="8">
        <f>IF(G1741="","",
IF(G1741&lt;TODAY(),
IF(O1741&gt;0,"Violated","Completed"),
IF(H1741&lt;=7,"Expiring Soon",
"Active")))</f>
        <v/>
      </c>
      <c r="J1741" s="8">
        <f>IF(C1741="","",COUNTIFS(purchase!$C:$C,$C1741,purchase!$E:$E,$E1741,purchase!$G:$G,"&gt;="&amp;$F1741,purchase!$G:$G,"&lt;="&amp;$G1741))</f>
        <v/>
      </c>
      <c r="K1741" s="9">
        <f>IF(COUNTIFS(purchase!$C:$C,$C1741,purchase!$E:$E,$E1741,purchase!$G:$G,"&gt;="&amp;$F1741,purchase!$G:$G,"&lt;="&amp;$G1741)=0,"",_xlfn.MAXIFS(purchase!$G:$G,purchase!$C:$C,$C1741,purchase!$E:$E,$E1741,purchase!$G:$G,"&gt;="&amp;$F1741,purchase!$G:$G,"&lt;="&amp;$G1741))</f>
        <v/>
      </c>
      <c r="L1741" s="4" t="n"/>
      <c r="M1741" s="4" t="n"/>
      <c r="N1741" s="10">
        <f>IF(M1741="","",SUMIFS(purchase!$N:$N,purchase!$C:$C,$C1741,purchase!$E:$E,$E1741,purchase!$G:$G,"&gt;="&amp;$F1741,purchase!$G:$G,"&lt;="&amp;$G1741))</f>
        <v/>
      </c>
      <c r="O1741" s="10">
        <f>IF(M1741="","",M1741-N1741)</f>
        <v/>
      </c>
      <c r="P1741" s="11">
        <f>IF(M1741=0,"",N1741/M1741)</f>
        <v/>
      </c>
      <c r="Q1741" s="12">
        <f>IF(OR(G1741="",O1741=""),"",
IF(AND(G1741&lt;TODAY(),O1741&gt;0),"YES","NO"))</f>
        <v/>
      </c>
      <c r="R1741" s="13" t="n"/>
      <c r="S1741" s="14" t="n"/>
      <c r="T1741" s="15">
        <f>IF(Q1741="YES", IF(R1741="Company",L1741*(1+S1741),IF(R1741="Vendor",L1741*(1-S1741),"")),"")</f>
        <v/>
      </c>
      <c r="U1741" s="15">
        <f>IF(Q1741="YES",O1741*T1741,"")</f>
        <v/>
      </c>
      <c r="V1741" s="16" t="n"/>
      <c r="W1741" s="17">
        <f>IF(Q1741="YES",G1741+V1741,"")</f>
        <v/>
      </c>
      <c r="X1741" s="18">
        <f>IF(Q1741="YES",IF(TODAY()&gt;W1741,"OVERDUE","WITHIN TIME"),"")</f>
        <v/>
      </c>
    </row>
    <row r="1742">
      <c r="A1742" s="3" t="n">
        <v>1738</v>
      </c>
      <c r="B1742" s="4" t="n"/>
      <c r="C1742" s="4" t="n"/>
      <c r="D1742" s="5">
        <f>IF(E1742="NRFC","Natural Rubber Field Coagulam","")</f>
        <v/>
      </c>
      <c r="E1742" s="4" t="n"/>
      <c r="F1742" s="6" t="n"/>
      <c r="G1742" s="6" t="n"/>
      <c r="H1742" s="7">
        <f>IF(G1742="","",G1742-TODAY())</f>
        <v/>
      </c>
      <c r="I1742" s="8">
        <f>IF(G1742="","",
IF(G1742&lt;TODAY(),
IF(O1742&gt;0,"Violated","Completed"),
IF(H1742&lt;=7,"Expiring Soon",
"Active")))</f>
        <v/>
      </c>
      <c r="J1742" s="8">
        <f>IF(C1742="","",COUNTIFS(purchase!$C:$C,$C1742,purchase!$E:$E,$E1742,purchase!$G:$G,"&gt;="&amp;$F1742,purchase!$G:$G,"&lt;="&amp;$G1742))</f>
        <v/>
      </c>
      <c r="K1742" s="9">
        <f>IF(COUNTIFS(purchase!$C:$C,$C1742,purchase!$E:$E,$E1742,purchase!$G:$G,"&gt;="&amp;$F1742,purchase!$G:$G,"&lt;="&amp;$G1742)=0,"",_xlfn.MAXIFS(purchase!$G:$G,purchase!$C:$C,$C1742,purchase!$E:$E,$E1742,purchase!$G:$G,"&gt;="&amp;$F1742,purchase!$G:$G,"&lt;="&amp;$G1742))</f>
        <v/>
      </c>
      <c r="L1742" s="4" t="n"/>
      <c r="M1742" s="4" t="n"/>
      <c r="N1742" s="10">
        <f>IF(M1742="","",SUMIFS(purchase!$N:$N,purchase!$C:$C,$C1742,purchase!$E:$E,$E1742,purchase!$G:$G,"&gt;="&amp;$F1742,purchase!$G:$G,"&lt;="&amp;$G1742))</f>
        <v/>
      </c>
      <c r="O1742" s="10">
        <f>IF(M1742="","",M1742-N1742)</f>
        <v/>
      </c>
      <c r="P1742" s="11">
        <f>IF(M1742=0,"",N1742/M1742)</f>
        <v/>
      </c>
      <c r="Q1742" s="12">
        <f>IF(OR(G1742="",O1742=""),"",
IF(AND(G1742&lt;TODAY(),O1742&gt;0),"YES","NO"))</f>
        <v/>
      </c>
      <c r="R1742" s="13" t="n"/>
      <c r="S1742" s="14" t="n"/>
      <c r="T1742" s="15">
        <f>IF(Q1742="YES", IF(R1742="Company",L1742*(1+S1742),IF(R1742="Vendor",L1742*(1-S1742),"")),"")</f>
        <v/>
      </c>
      <c r="U1742" s="15">
        <f>IF(Q1742="YES",O1742*T1742,"")</f>
        <v/>
      </c>
      <c r="V1742" s="16" t="n"/>
      <c r="W1742" s="17">
        <f>IF(Q1742="YES",G1742+V1742,"")</f>
        <v/>
      </c>
      <c r="X1742" s="18">
        <f>IF(Q1742="YES",IF(TODAY()&gt;W1742,"OVERDUE","WITHIN TIME"),"")</f>
        <v/>
      </c>
    </row>
    <row r="1743">
      <c r="A1743" s="3" t="n">
        <v>1739</v>
      </c>
      <c r="B1743" s="4" t="n"/>
      <c r="C1743" s="4" t="n"/>
      <c r="D1743" s="5">
        <f>IF(E1743="NRFC","Natural Rubber Field Coagulam","")</f>
        <v/>
      </c>
      <c r="E1743" s="4" t="n"/>
      <c r="F1743" s="6" t="n"/>
      <c r="G1743" s="6" t="n"/>
      <c r="H1743" s="7">
        <f>IF(G1743="","",G1743-TODAY())</f>
        <v/>
      </c>
      <c r="I1743" s="8">
        <f>IF(G1743="","",
IF(G1743&lt;TODAY(),
IF(O1743&gt;0,"Violated","Completed"),
IF(H1743&lt;=7,"Expiring Soon",
"Active")))</f>
        <v/>
      </c>
      <c r="J1743" s="8">
        <f>IF(C1743="","",COUNTIFS(purchase!$C:$C,$C1743,purchase!$E:$E,$E1743,purchase!$G:$G,"&gt;="&amp;$F1743,purchase!$G:$G,"&lt;="&amp;$G1743))</f>
        <v/>
      </c>
      <c r="K1743" s="9">
        <f>IF(COUNTIFS(purchase!$C:$C,$C1743,purchase!$E:$E,$E1743,purchase!$G:$G,"&gt;="&amp;$F1743,purchase!$G:$G,"&lt;="&amp;$G1743)=0,"",_xlfn.MAXIFS(purchase!$G:$G,purchase!$C:$C,$C1743,purchase!$E:$E,$E1743,purchase!$G:$G,"&gt;="&amp;$F1743,purchase!$G:$G,"&lt;="&amp;$G1743))</f>
        <v/>
      </c>
      <c r="L1743" s="4" t="n"/>
      <c r="M1743" s="4" t="n"/>
      <c r="N1743" s="10">
        <f>IF(M1743="","",SUMIFS(purchase!$N:$N,purchase!$C:$C,$C1743,purchase!$E:$E,$E1743,purchase!$G:$G,"&gt;="&amp;$F1743,purchase!$G:$G,"&lt;="&amp;$G1743))</f>
        <v/>
      </c>
      <c r="O1743" s="10">
        <f>IF(M1743="","",M1743-N1743)</f>
        <v/>
      </c>
      <c r="P1743" s="11">
        <f>IF(M1743=0,"",N1743/M1743)</f>
        <v/>
      </c>
      <c r="Q1743" s="12">
        <f>IF(OR(G1743="",O1743=""),"",
IF(AND(G1743&lt;TODAY(),O1743&gt;0),"YES","NO"))</f>
        <v/>
      </c>
      <c r="R1743" s="13" t="n"/>
      <c r="S1743" s="14" t="n"/>
      <c r="T1743" s="15">
        <f>IF(Q1743="YES", IF(R1743="Company",L1743*(1+S1743),IF(R1743="Vendor",L1743*(1-S1743),"")),"")</f>
        <v/>
      </c>
      <c r="U1743" s="15">
        <f>IF(Q1743="YES",O1743*T1743,"")</f>
        <v/>
      </c>
      <c r="V1743" s="16" t="n"/>
      <c r="W1743" s="17">
        <f>IF(Q1743="YES",G1743+V1743,"")</f>
        <v/>
      </c>
      <c r="X1743" s="18">
        <f>IF(Q1743="YES",IF(TODAY()&gt;W1743,"OVERDUE","WITHIN TIME"),"")</f>
        <v/>
      </c>
    </row>
    <row r="1744">
      <c r="A1744" s="3" t="n">
        <v>1740</v>
      </c>
      <c r="B1744" s="4" t="n"/>
      <c r="C1744" s="4" t="n"/>
      <c r="D1744" s="5">
        <f>IF(E1744="NRFC","Natural Rubber Field Coagulam","")</f>
        <v/>
      </c>
      <c r="E1744" s="4" t="n"/>
      <c r="F1744" s="6" t="n"/>
      <c r="G1744" s="6" t="n"/>
      <c r="H1744" s="7">
        <f>IF(G1744="","",G1744-TODAY())</f>
        <v/>
      </c>
      <c r="I1744" s="8">
        <f>IF(G1744="","",
IF(G1744&lt;TODAY(),
IF(O1744&gt;0,"Violated","Completed"),
IF(H1744&lt;=7,"Expiring Soon",
"Active")))</f>
        <v/>
      </c>
      <c r="J1744" s="8">
        <f>IF(C1744="","",COUNTIFS(purchase!$C:$C,$C1744,purchase!$E:$E,$E1744,purchase!$G:$G,"&gt;="&amp;$F1744,purchase!$G:$G,"&lt;="&amp;$G1744))</f>
        <v/>
      </c>
      <c r="K1744" s="9">
        <f>IF(COUNTIFS(purchase!$C:$C,$C1744,purchase!$E:$E,$E1744,purchase!$G:$G,"&gt;="&amp;$F1744,purchase!$G:$G,"&lt;="&amp;$G1744)=0,"",_xlfn.MAXIFS(purchase!$G:$G,purchase!$C:$C,$C1744,purchase!$E:$E,$E1744,purchase!$G:$G,"&gt;="&amp;$F1744,purchase!$G:$G,"&lt;="&amp;$G1744))</f>
        <v/>
      </c>
      <c r="L1744" s="4" t="n"/>
      <c r="M1744" s="4" t="n"/>
      <c r="N1744" s="10">
        <f>IF(M1744="","",SUMIFS(purchase!$N:$N,purchase!$C:$C,$C1744,purchase!$E:$E,$E1744,purchase!$G:$G,"&gt;="&amp;$F1744,purchase!$G:$G,"&lt;="&amp;$G1744))</f>
        <v/>
      </c>
      <c r="O1744" s="10">
        <f>IF(M1744="","",M1744-N1744)</f>
        <v/>
      </c>
      <c r="P1744" s="11">
        <f>IF(M1744=0,"",N1744/M1744)</f>
        <v/>
      </c>
      <c r="Q1744" s="12">
        <f>IF(OR(G1744="",O1744=""),"",
IF(AND(G1744&lt;TODAY(),O1744&gt;0),"YES","NO"))</f>
        <v/>
      </c>
      <c r="R1744" s="13" t="n"/>
      <c r="S1744" s="14" t="n"/>
      <c r="T1744" s="15">
        <f>IF(Q1744="YES", IF(R1744="Company",L1744*(1+S1744),IF(R1744="Vendor",L1744*(1-S1744),"")),"")</f>
        <v/>
      </c>
      <c r="U1744" s="15">
        <f>IF(Q1744="YES",O1744*T1744,"")</f>
        <v/>
      </c>
      <c r="V1744" s="16" t="n"/>
      <c r="W1744" s="17">
        <f>IF(Q1744="YES",G1744+V1744,"")</f>
        <v/>
      </c>
      <c r="X1744" s="18">
        <f>IF(Q1744="YES",IF(TODAY()&gt;W1744,"OVERDUE","WITHIN TIME"),"")</f>
        <v/>
      </c>
    </row>
    <row r="1745">
      <c r="A1745" s="3" t="n">
        <v>1741</v>
      </c>
      <c r="B1745" s="4" t="n"/>
      <c r="C1745" s="4" t="n"/>
      <c r="D1745" s="5">
        <f>IF(E1745="NRFC","Natural Rubber Field Coagulam","")</f>
        <v/>
      </c>
      <c r="E1745" s="4" t="n"/>
      <c r="F1745" s="6" t="n"/>
      <c r="G1745" s="6" t="n"/>
      <c r="H1745" s="7">
        <f>IF(G1745="","",G1745-TODAY())</f>
        <v/>
      </c>
      <c r="I1745" s="8">
        <f>IF(G1745="","",
IF(G1745&lt;TODAY(),
IF(O1745&gt;0,"Violated","Completed"),
IF(H1745&lt;=7,"Expiring Soon",
"Active")))</f>
        <v/>
      </c>
      <c r="J1745" s="8">
        <f>IF(C1745="","",COUNTIFS(purchase!$C:$C,$C1745,purchase!$E:$E,$E1745,purchase!$G:$G,"&gt;="&amp;$F1745,purchase!$G:$G,"&lt;="&amp;$G1745))</f>
        <v/>
      </c>
      <c r="K1745" s="9">
        <f>IF(COUNTIFS(purchase!$C:$C,$C1745,purchase!$E:$E,$E1745,purchase!$G:$G,"&gt;="&amp;$F1745,purchase!$G:$G,"&lt;="&amp;$G1745)=0,"",_xlfn.MAXIFS(purchase!$G:$G,purchase!$C:$C,$C1745,purchase!$E:$E,$E1745,purchase!$G:$G,"&gt;="&amp;$F1745,purchase!$G:$G,"&lt;="&amp;$G1745))</f>
        <v/>
      </c>
      <c r="L1745" s="4" t="n"/>
      <c r="M1745" s="4" t="n"/>
      <c r="N1745" s="10">
        <f>IF(M1745="","",SUMIFS(purchase!$N:$N,purchase!$C:$C,$C1745,purchase!$E:$E,$E1745,purchase!$G:$G,"&gt;="&amp;$F1745,purchase!$G:$G,"&lt;="&amp;$G1745))</f>
        <v/>
      </c>
      <c r="O1745" s="10">
        <f>IF(M1745="","",M1745-N1745)</f>
        <v/>
      </c>
      <c r="P1745" s="11">
        <f>IF(M1745=0,"",N1745/M1745)</f>
        <v/>
      </c>
      <c r="Q1745" s="12">
        <f>IF(OR(G1745="",O1745=""),"",
IF(AND(G1745&lt;TODAY(),O1745&gt;0),"YES","NO"))</f>
        <v/>
      </c>
      <c r="R1745" s="13" t="n"/>
      <c r="S1745" s="14" t="n"/>
      <c r="T1745" s="15">
        <f>IF(Q1745="YES", IF(R1745="Company",L1745*(1+S1745),IF(R1745="Vendor",L1745*(1-S1745),"")),"")</f>
        <v/>
      </c>
      <c r="U1745" s="15">
        <f>IF(Q1745="YES",O1745*T1745,"")</f>
        <v/>
      </c>
      <c r="V1745" s="16" t="n"/>
      <c r="W1745" s="17">
        <f>IF(Q1745="YES",G1745+V1745,"")</f>
        <v/>
      </c>
      <c r="X1745" s="18">
        <f>IF(Q1745="YES",IF(TODAY()&gt;W1745,"OVERDUE","WITHIN TIME"),"")</f>
        <v/>
      </c>
    </row>
    <row r="1746">
      <c r="A1746" s="3" t="n">
        <v>1742</v>
      </c>
      <c r="B1746" s="4" t="n"/>
      <c r="C1746" s="4" t="n"/>
      <c r="D1746" s="5">
        <f>IF(E1746="NRFC","Natural Rubber Field Coagulam","")</f>
        <v/>
      </c>
      <c r="E1746" s="4" t="n"/>
      <c r="F1746" s="6" t="n"/>
      <c r="G1746" s="6" t="n"/>
      <c r="H1746" s="7">
        <f>IF(G1746="","",G1746-TODAY())</f>
        <v/>
      </c>
      <c r="I1746" s="8">
        <f>IF(G1746="","",
IF(G1746&lt;TODAY(),
IF(O1746&gt;0,"Violated","Completed"),
IF(H1746&lt;=7,"Expiring Soon",
"Active")))</f>
        <v/>
      </c>
      <c r="J1746" s="8">
        <f>IF(C1746="","",COUNTIFS(purchase!$C:$C,$C1746,purchase!$E:$E,$E1746,purchase!$G:$G,"&gt;="&amp;$F1746,purchase!$G:$G,"&lt;="&amp;$G1746))</f>
        <v/>
      </c>
      <c r="K1746" s="9">
        <f>IF(COUNTIFS(purchase!$C:$C,$C1746,purchase!$E:$E,$E1746,purchase!$G:$G,"&gt;="&amp;$F1746,purchase!$G:$G,"&lt;="&amp;$G1746)=0,"",_xlfn.MAXIFS(purchase!$G:$G,purchase!$C:$C,$C1746,purchase!$E:$E,$E1746,purchase!$G:$G,"&gt;="&amp;$F1746,purchase!$G:$G,"&lt;="&amp;$G1746))</f>
        <v/>
      </c>
      <c r="L1746" s="4" t="n"/>
      <c r="M1746" s="4" t="n"/>
      <c r="N1746" s="10">
        <f>IF(M1746="","",SUMIFS(purchase!$N:$N,purchase!$C:$C,$C1746,purchase!$E:$E,$E1746,purchase!$G:$G,"&gt;="&amp;$F1746,purchase!$G:$G,"&lt;="&amp;$G1746))</f>
        <v/>
      </c>
      <c r="O1746" s="10">
        <f>IF(M1746="","",M1746-N1746)</f>
        <v/>
      </c>
      <c r="P1746" s="11">
        <f>IF(M1746=0,"",N1746/M1746)</f>
        <v/>
      </c>
      <c r="Q1746" s="12">
        <f>IF(OR(G1746="",O1746=""),"",
IF(AND(G1746&lt;TODAY(),O1746&gt;0),"YES","NO"))</f>
        <v/>
      </c>
      <c r="R1746" s="13" t="n"/>
      <c r="S1746" s="14" t="n"/>
      <c r="T1746" s="15">
        <f>IF(Q1746="YES", IF(R1746="Company",L1746*(1+S1746),IF(R1746="Vendor",L1746*(1-S1746),"")),"")</f>
        <v/>
      </c>
      <c r="U1746" s="15">
        <f>IF(Q1746="YES",O1746*T1746,"")</f>
        <v/>
      </c>
      <c r="V1746" s="16" t="n"/>
      <c r="W1746" s="17">
        <f>IF(Q1746="YES",G1746+V1746,"")</f>
        <v/>
      </c>
      <c r="X1746" s="18">
        <f>IF(Q1746="YES",IF(TODAY()&gt;W1746,"OVERDUE","WITHIN TIME"),"")</f>
        <v/>
      </c>
    </row>
    <row r="1747">
      <c r="A1747" s="3" t="n">
        <v>1743</v>
      </c>
      <c r="B1747" s="4" t="n"/>
      <c r="C1747" s="4" t="n"/>
      <c r="D1747" s="5">
        <f>IF(E1747="NRFC","Natural Rubber Field Coagulam","")</f>
        <v/>
      </c>
      <c r="E1747" s="4" t="n"/>
      <c r="F1747" s="6" t="n"/>
      <c r="G1747" s="6" t="n"/>
      <c r="H1747" s="7">
        <f>IF(G1747="","",G1747-TODAY())</f>
        <v/>
      </c>
      <c r="I1747" s="8">
        <f>IF(G1747="","",
IF(G1747&lt;TODAY(),
IF(O1747&gt;0,"Violated","Completed"),
IF(H1747&lt;=7,"Expiring Soon",
"Active")))</f>
        <v/>
      </c>
      <c r="J1747" s="8">
        <f>IF(C1747="","",COUNTIFS(purchase!$C:$C,$C1747,purchase!$E:$E,$E1747,purchase!$G:$G,"&gt;="&amp;$F1747,purchase!$G:$G,"&lt;="&amp;$G1747))</f>
        <v/>
      </c>
      <c r="K1747" s="9">
        <f>IF(COUNTIFS(purchase!$C:$C,$C1747,purchase!$E:$E,$E1747,purchase!$G:$G,"&gt;="&amp;$F1747,purchase!$G:$G,"&lt;="&amp;$G1747)=0,"",_xlfn.MAXIFS(purchase!$G:$G,purchase!$C:$C,$C1747,purchase!$E:$E,$E1747,purchase!$G:$G,"&gt;="&amp;$F1747,purchase!$G:$G,"&lt;="&amp;$G1747))</f>
        <v/>
      </c>
      <c r="L1747" s="4" t="n"/>
      <c r="M1747" s="4" t="n"/>
      <c r="N1747" s="10">
        <f>IF(M1747="","",SUMIFS(purchase!$N:$N,purchase!$C:$C,$C1747,purchase!$E:$E,$E1747,purchase!$G:$G,"&gt;="&amp;$F1747,purchase!$G:$G,"&lt;="&amp;$G1747))</f>
        <v/>
      </c>
      <c r="O1747" s="10">
        <f>IF(M1747="","",M1747-N1747)</f>
        <v/>
      </c>
      <c r="P1747" s="11">
        <f>IF(M1747=0,"",N1747/M1747)</f>
        <v/>
      </c>
      <c r="Q1747" s="12">
        <f>IF(OR(G1747="",O1747=""),"",
IF(AND(G1747&lt;TODAY(),O1747&gt;0),"YES","NO"))</f>
        <v/>
      </c>
      <c r="R1747" s="13" t="n"/>
      <c r="S1747" s="14" t="n"/>
      <c r="T1747" s="15">
        <f>IF(Q1747="YES", IF(R1747="Company",L1747*(1+S1747),IF(R1747="Vendor",L1747*(1-S1747),"")),"")</f>
        <v/>
      </c>
      <c r="U1747" s="15">
        <f>IF(Q1747="YES",O1747*T1747,"")</f>
        <v/>
      </c>
      <c r="V1747" s="16" t="n"/>
      <c r="W1747" s="17">
        <f>IF(Q1747="YES",G1747+V1747,"")</f>
        <v/>
      </c>
      <c r="X1747" s="18">
        <f>IF(Q1747="YES",IF(TODAY()&gt;W1747,"OVERDUE","WITHIN TIME"),"")</f>
        <v/>
      </c>
    </row>
    <row r="1748">
      <c r="A1748" s="3" t="n">
        <v>1744</v>
      </c>
      <c r="B1748" s="4" t="n"/>
      <c r="C1748" s="4" t="n"/>
      <c r="D1748" s="5">
        <f>IF(E1748="NRFC","Natural Rubber Field Coagulam","")</f>
        <v/>
      </c>
      <c r="E1748" s="4" t="n"/>
      <c r="F1748" s="6" t="n"/>
      <c r="G1748" s="6" t="n"/>
      <c r="H1748" s="7">
        <f>IF(G1748="","",G1748-TODAY())</f>
        <v/>
      </c>
      <c r="I1748" s="8">
        <f>IF(G1748="","",
IF(G1748&lt;TODAY(),
IF(O1748&gt;0,"Violated","Completed"),
IF(H1748&lt;=7,"Expiring Soon",
"Active")))</f>
        <v/>
      </c>
      <c r="J1748" s="8">
        <f>IF(C1748="","",COUNTIFS(purchase!$C:$C,$C1748,purchase!$E:$E,$E1748,purchase!$G:$G,"&gt;="&amp;$F1748,purchase!$G:$G,"&lt;="&amp;$G1748))</f>
        <v/>
      </c>
      <c r="K1748" s="9">
        <f>IF(COUNTIFS(purchase!$C:$C,$C1748,purchase!$E:$E,$E1748,purchase!$G:$G,"&gt;="&amp;$F1748,purchase!$G:$G,"&lt;="&amp;$G1748)=0,"",_xlfn.MAXIFS(purchase!$G:$G,purchase!$C:$C,$C1748,purchase!$E:$E,$E1748,purchase!$G:$G,"&gt;="&amp;$F1748,purchase!$G:$G,"&lt;="&amp;$G1748))</f>
        <v/>
      </c>
      <c r="L1748" s="4" t="n"/>
      <c r="M1748" s="4" t="n"/>
      <c r="N1748" s="10">
        <f>IF(M1748="","",SUMIFS(purchase!$N:$N,purchase!$C:$C,$C1748,purchase!$E:$E,$E1748,purchase!$G:$G,"&gt;="&amp;$F1748,purchase!$G:$G,"&lt;="&amp;$G1748))</f>
        <v/>
      </c>
      <c r="O1748" s="10">
        <f>IF(M1748="","",M1748-N1748)</f>
        <v/>
      </c>
      <c r="P1748" s="11">
        <f>IF(M1748=0,"",N1748/M1748)</f>
        <v/>
      </c>
      <c r="Q1748" s="12">
        <f>IF(OR(G1748="",O1748=""),"",
IF(AND(G1748&lt;TODAY(),O1748&gt;0),"YES","NO"))</f>
        <v/>
      </c>
      <c r="R1748" s="13" t="n"/>
      <c r="S1748" s="14" t="n"/>
      <c r="T1748" s="15">
        <f>IF(Q1748="YES", IF(R1748="Company",L1748*(1+S1748),IF(R1748="Vendor",L1748*(1-S1748),"")),"")</f>
        <v/>
      </c>
      <c r="U1748" s="15">
        <f>IF(Q1748="YES",O1748*T1748,"")</f>
        <v/>
      </c>
      <c r="V1748" s="16" t="n"/>
      <c r="W1748" s="17">
        <f>IF(Q1748="YES",G1748+V1748,"")</f>
        <v/>
      </c>
      <c r="X1748" s="18">
        <f>IF(Q1748="YES",IF(TODAY()&gt;W1748,"OVERDUE","WITHIN TIME"),"")</f>
        <v/>
      </c>
    </row>
    <row r="1749">
      <c r="A1749" s="3" t="n">
        <v>1745</v>
      </c>
      <c r="B1749" s="4" t="n"/>
      <c r="C1749" s="4" t="n"/>
      <c r="D1749" s="5">
        <f>IF(E1749="NRFC","Natural Rubber Field Coagulam","")</f>
        <v/>
      </c>
      <c r="E1749" s="4" t="n"/>
      <c r="F1749" s="6" t="n"/>
      <c r="G1749" s="6" t="n"/>
      <c r="H1749" s="7">
        <f>IF(G1749="","",G1749-TODAY())</f>
        <v/>
      </c>
      <c r="I1749" s="8">
        <f>IF(G1749="","",
IF(G1749&lt;TODAY(),
IF(O1749&gt;0,"Violated","Completed"),
IF(H1749&lt;=7,"Expiring Soon",
"Active")))</f>
        <v/>
      </c>
      <c r="J1749" s="8">
        <f>IF(C1749="","",COUNTIFS(purchase!$C:$C,$C1749,purchase!$E:$E,$E1749,purchase!$G:$G,"&gt;="&amp;$F1749,purchase!$G:$G,"&lt;="&amp;$G1749))</f>
        <v/>
      </c>
      <c r="K1749" s="9">
        <f>IF(COUNTIFS(purchase!$C:$C,$C1749,purchase!$E:$E,$E1749,purchase!$G:$G,"&gt;="&amp;$F1749,purchase!$G:$G,"&lt;="&amp;$G1749)=0,"",_xlfn.MAXIFS(purchase!$G:$G,purchase!$C:$C,$C1749,purchase!$E:$E,$E1749,purchase!$G:$G,"&gt;="&amp;$F1749,purchase!$G:$G,"&lt;="&amp;$G1749))</f>
        <v/>
      </c>
      <c r="L1749" s="4" t="n"/>
      <c r="M1749" s="4" t="n"/>
      <c r="N1749" s="10">
        <f>IF(M1749="","",SUMIFS(purchase!$N:$N,purchase!$C:$C,$C1749,purchase!$E:$E,$E1749,purchase!$G:$G,"&gt;="&amp;$F1749,purchase!$G:$G,"&lt;="&amp;$G1749))</f>
        <v/>
      </c>
      <c r="O1749" s="10">
        <f>IF(M1749="","",M1749-N1749)</f>
        <v/>
      </c>
      <c r="P1749" s="11">
        <f>IF(M1749=0,"",N1749/M1749)</f>
        <v/>
      </c>
      <c r="Q1749" s="12">
        <f>IF(OR(G1749="",O1749=""),"",
IF(AND(G1749&lt;TODAY(),O1749&gt;0),"YES","NO"))</f>
        <v/>
      </c>
      <c r="R1749" s="13" t="n"/>
      <c r="S1749" s="14" t="n"/>
      <c r="T1749" s="15">
        <f>IF(Q1749="YES", IF(R1749="Company",L1749*(1+S1749),IF(R1749="Vendor",L1749*(1-S1749),"")),"")</f>
        <v/>
      </c>
      <c r="U1749" s="15">
        <f>IF(Q1749="YES",O1749*T1749,"")</f>
        <v/>
      </c>
      <c r="V1749" s="16" t="n"/>
      <c r="W1749" s="17">
        <f>IF(Q1749="YES",G1749+V1749,"")</f>
        <v/>
      </c>
      <c r="X1749" s="18">
        <f>IF(Q1749="YES",IF(TODAY()&gt;W1749,"OVERDUE","WITHIN TIME"),"")</f>
        <v/>
      </c>
    </row>
    <row r="1750">
      <c r="A1750" s="3" t="n">
        <v>1746</v>
      </c>
      <c r="B1750" s="4" t="n"/>
      <c r="C1750" s="4" t="n"/>
      <c r="D1750" s="5">
        <f>IF(E1750="NRFC","Natural Rubber Field Coagulam","")</f>
        <v/>
      </c>
      <c r="E1750" s="4" t="n"/>
      <c r="F1750" s="6" t="n"/>
      <c r="G1750" s="6" t="n"/>
      <c r="H1750" s="7">
        <f>IF(G1750="","",G1750-TODAY())</f>
        <v/>
      </c>
      <c r="I1750" s="8">
        <f>IF(G1750="","",
IF(G1750&lt;TODAY(),
IF(O1750&gt;0,"Violated","Completed"),
IF(H1750&lt;=7,"Expiring Soon",
"Active")))</f>
        <v/>
      </c>
      <c r="J1750" s="8">
        <f>IF(C1750="","",COUNTIFS(purchase!$C:$C,$C1750,purchase!$E:$E,$E1750,purchase!$G:$G,"&gt;="&amp;$F1750,purchase!$G:$G,"&lt;="&amp;$G1750))</f>
        <v/>
      </c>
      <c r="K1750" s="9">
        <f>IF(COUNTIFS(purchase!$C:$C,$C1750,purchase!$E:$E,$E1750,purchase!$G:$G,"&gt;="&amp;$F1750,purchase!$G:$G,"&lt;="&amp;$G1750)=0,"",_xlfn.MAXIFS(purchase!$G:$G,purchase!$C:$C,$C1750,purchase!$E:$E,$E1750,purchase!$G:$G,"&gt;="&amp;$F1750,purchase!$G:$G,"&lt;="&amp;$G1750))</f>
        <v/>
      </c>
      <c r="L1750" s="4" t="n"/>
      <c r="M1750" s="4" t="n"/>
      <c r="N1750" s="10">
        <f>IF(M1750="","",SUMIFS(purchase!$N:$N,purchase!$C:$C,$C1750,purchase!$E:$E,$E1750,purchase!$G:$G,"&gt;="&amp;$F1750,purchase!$G:$G,"&lt;="&amp;$G1750))</f>
        <v/>
      </c>
      <c r="O1750" s="10">
        <f>IF(M1750="","",M1750-N1750)</f>
        <v/>
      </c>
      <c r="P1750" s="11">
        <f>IF(M1750=0,"",N1750/M1750)</f>
        <v/>
      </c>
      <c r="Q1750" s="12">
        <f>IF(OR(G1750="",O1750=""),"",
IF(AND(G1750&lt;TODAY(),O1750&gt;0),"YES","NO"))</f>
        <v/>
      </c>
      <c r="R1750" s="13" t="n"/>
      <c r="S1750" s="14" t="n"/>
      <c r="T1750" s="15">
        <f>IF(Q1750="YES", IF(R1750="Company",L1750*(1+S1750),IF(R1750="Vendor",L1750*(1-S1750),"")),"")</f>
        <v/>
      </c>
      <c r="U1750" s="15">
        <f>IF(Q1750="YES",O1750*T1750,"")</f>
        <v/>
      </c>
      <c r="V1750" s="16" t="n"/>
      <c r="W1750" s="17">
        <f>IF(Q1750="YES",G1750+V1750,"")</f>
        <v/>
      </c>
      <c r="X1750" s="18">
        <f>IF(Q1750="YES",IF(TODAY()&gt;W1750,"OVERDUE","WITHIN TIME"),"")</f>
        <v/>
      </c>
    </row>
    <row r="1751">
      <c r="A1751" s="3" t="n">
        <v>1747</v>
      </c>
      <c r="B1751" s="4" t="n"/>
      <c r="C1751" s="4" t="n"/>
      <c r="D1751" s="5">
        <f>IF(E1751="NRFC","Natural Rubber Field Coagulam","")</f>
        <v/>
      </c>
      <c r="E1751" s="4" t="n"/>
      <c r="F1751" s="6" t="n"/>
      <c r="G1751" s="6" t="n"/>
      <c r="H1751" s="7">
        <f>IF(G1751="","",G1751-TODAY())</f>
        <v/>
      </c>
      <c r="I1751" s="8">
        <f>IF(G1751="","",
IF(G1751&lt;TODAY(),
IF(O1751&gt;0,"Violated","Completed"),
IF(H1751&lt;=7,"Expiring Soon",
"Active")))</f>
        <v/>
      </c>
      <c r="J1751" s="8">
        <f>IF(C1751="","",COUNTIFS(purchase!$C:$C,$C1751,purchase!$E:$E,$E1751,purchase!$G:$G,"&gt;="&amp;$F1751,purchase!$G:$G,"&lt;="&amp;$G1751))</f>
        <v/>
      </c>
      <c r="K1751" s="9">
        <f>IF(COUNTIFS(purchase!$C:$C,$C1751,purchase!$E:$E,$E1751,purchase!$G:$G,"&gt;="&amp;$F1751,purchase!$G:$G,"&lt;="&amp;$G1751)=0,"",_xlfn.MAXIFS(purchase!$G:$G,purchase!$C:$C,$C1751,purchase!$E:$E,$E1751,purchase!$G:$G,"&gt;="&amp;$F1751,purchase!$G:$G,"&lt;="&amp;$G1751))</f>
        <v/>
      </c>
      <c r="L1751" s="4" t="n"/>
      <c r="M1751" s="4" t="n"/>
      <c r="N1751" s="10">
        <f>IF(M1751="","",SUMIFS(purchase!$N:$N,purchase!$C:$C,$C1751,purchase!$E:$E,$E1751,purchase!$G:$G,"&gt;="&amp;$F1751,purchase!$G:$G,"&lt;="&amp;$G1751))</f>
        <v/>
      </c>
      <c r="O1751" s="10">
        <f>IF(M1751="","",M1751-N1751)</f>
        <v/>
      </c>
      <c r="P1751" s="11">
        <f>IF(M1751=0,"",N1751/M1751)</f>
        <v/>
      </c>
      <c r="Q1751" s="12">
        <f>IF(OR(G1751="",O1751=""),"",
IF(AND(G1751&lt;TODAY(),O1751&gt;0),"YES","NO"))</f>
        <v/>
      </c>
      <c r="R1751" s="13" t="n"/>
      <c r="S1751" s="14" t="n"/>
      <c r="T1751" s="15">
        <f>IF(Q1751="YES", IF(R1751="Company",L1751*(1+S1751),IF(R1751="Vendor",L1751*(1-S1751),"")),"")</f>
        <v/>
      </c>
      <c r="U1751" s="15">
        <f>IF(Q1751="YES",O1751*T1751,"")</f>
        <v/>
      </c>
      <c r="V1751" s="16" t="n"/>
      <c r="W1751" s="17">
        <f>IF(Q1751="YES",G1751+V1751,"")</f>
        <v/>
      </c>
      <c r="X1751" s="18">
        <f>IF(Q1751="YES",IF(TODAY()&gt;W1751,"OVERDUE","WITHIN TIME"),"")</f>
        <v/>
      </c>
    </row>
    <row r="1752">
      <c r="A1752" s="3" t="n">
        <v>1748</v>
      </c>
      <c r="B1752" s="4" t="n"/>
      <c r="C1752" s="4" t="n"/>
      <c r="D1752" s="5">
        <f>IF(E1752="NRFC","Natural Rubber Field Coagulam","")</f>
        <v/>
      </c>
      <c r="E1752" s="4" t="n"/>
      <c r="F1752" s="6" t="n"/>
      <c r="G1752" s="6" t="n"/>
      <c r="H1752" s="7">
        <f>IF(G1752="","",G1752-TODAY())</f>
        <v/>
      </c>
      <c r="I1752" s="8">
        <f>IF(G1752="","",
IF(G1752&lt;TODAY(),
IF(O1752&gt;0,"Violated","Completed"),
IF(H1752&lt;=7,"Expiring Soon",
"Active")))</f>
        <v/>
      </c>
      <c r="J1752" s="8">
        <f>IF(C1752="","",COUNTIFS(purchase!$C:$C,$C1752,purchase!$E:$E,$E1752,purchase!$G:$G,"&gt;="&amp;$F1752,purchase!$G:$G,"&lt;="&amp;$G1752))</f>
        <v/>
      </c>
      <c r="K1752" s="9">
        <f>IF(COUNTIFS(purchase!$C:$C,$C1752,purchase!$E:$E,$E1752,purchase!$G:$G,"&gt;="&amp;$F1752,purchase!$G:$G,"&lt;="&amp;$G1752)=0,"",_xlfn.MAXIFS(purchase!$G:$G,purchase!$C:$C,$C1752,purchase!$E:$E,$E1752,purchase!$G:$G,"&gt;="&amp;$F1752,purchase!$G:$G,"&lt;="&amp;$G1752))</f>
        <v/>
      </c>
      <c r="L1752" s="4" t="n"/>
      <c r="M1752" s="4" t="n"/>
      <c r="N1752" s="10">
        <f>IF(M1752="","",SUMIFS(purchase!$N:$N,purchase!$C:$C,$C1752,purchase!$E:$E,$E1752,purchase!$G:$G,"&gt;="&amp;$F1752,purchase!$G:$G,"&lt;="&amp;$G1752))</f>
        <v/>
      </c>
      <c r="O1752" s="10">
        <f>IF(M1752="","",M1752-N1752)</f>
        <v/>
      </c>
      <c r="P1752" s="11">
        <f>IF(M1752=0,"",N1752/M1752)</f>
        <v/>
      </c>
      <c r="Q1752" s="12">
        <f>IF(OR(G1752="",O1752=""),"",
IF(AND(G1752&lt;TODAY(),O1752&gt;0),"YES","NO"))</f>
        <v/>
      </c>
      <c r="R1752" s="13" t="n"/>
      <c r="S1752" s="14" t="n"/>
      <c r="T1752" s="15">
        <f>IF(Q1752="YES", IF(R1752="Company",L1752*(1+S1752),IF(R1752="Vendor",L1752*(1-S1752),"")),"")</f>
        <v/>
      </c>
      <c r="U1752" s="15">
        <f>IF(Q1752="YES",O1752*T1752,"")</f>
        <v/>
      </c>
      <c r="V1752" s="16" t="n"/>
      <c r="W1752" s="17">
        <f>IF(Q1752="YES",G1752+V1752,"")</f>
        <v/>
      </c>
      <c r="X1752" s="18">
        <f>IF(Q1752="YES",IF(TODAY()&gt;W1752,"OVERDUE","WITHIN TIME"),"")</f>
        <v/>
      </c>
    </row>
    <row r="1753">
      <c r="A1753" s="3" t="n">
        <v>1749</v>
      </c>
      <c r="B1753" s="4" t="n"/>
      <c r="C1753" s="4" t="n"/>
      <c r="D1753" s="5">
        <f>IF(E1753="NRFC","Natural Rubber Field Coagulam","")</f>
        <v/>
      </c>
      <c r="E1753" s="4" t="n"/>
      <c r="F1753" s="6" t="n"/>
      <c r="G1753" s="6" t="n"/>
      <c r="H1753" s="7">
        <f>IF(G1753="","",G1753-TODAY())</f>
        <v/>
      </c>
      <c r="I1753" s="8">
        <f>IF(G1753="","",
IF(G1753&lt;TODAY(),
IF(O1753&gt;0,"Violated","Completed"),
IF(H1753&lt;=7,"Expiring Soon",
"Active")))</f>
        <v/>
      </c>
      <c r="J1753" s="8">
        <f>IF(C1753="","",COUNTIFS(purchase!$C:$C,$C1753,purchase!$E:$E,$E1753,purchase!$G:$G,"&gt;="&amp;$F1753,purchase!$G:$G,"&lt;="&amp;$G1753))</f>
        <v/>
      </c>
      <c r="K1753" s="9">
        <f>IF(COUNTIFS(purchase!$C:$C,$C1753,purchase!$E:$E,$E1753,purchase!$G:$G,"&gt;="&amp;$F1753,purchase!$G:$G,"&lt;="&amp;$G1753)=0,"",_xlfn.MAXIFS(purchase!$G:$G,purchase!$C:$C,$C1753,purchase!$E:$E,$E1753,purchase!$G:$G,"&gt;="&amp;$F1753,purchase!$G:$G,"&lt;="&amp;$G1753))</f>
        <v/>
      </c>
      <c r="L1753" s="4" t="n"/>
      <c r="M1753" s="4" t="n"/>
      <c r="N1753" s="10">
        <f>IF(M1753="","",SUMIFS(purchase!$N:$N,purchase!$C:$C,$C1753,purchase!$E:$E,$E1753,purchase!$G:$G,"&gt;="&amp;$F1753,purchase!$G:$G,"&lt;="&amp;$G1753))</f>
        <v/>
      </c>
      <c r="O1753" s="10">
        <f>IF(M1753="","",M1753-N1753)</f>
        <v/>
      </c>
      <c r="P1753" s="11">
        <f>IF(M1753=0,"",N1753/M1753)</f>
        <v/>
      </c>
      <c r="Q1753" s="12">
        <f>IF(OR(G1753="",O1753=""),"",
IF(AND(G1753&lt;TODAY(),O1753&gt;0),"YES","NO"))</f>
        <v/>
      </c>
      <c r="R1753" s="13" t="n"/>
      <c r="S1753" s="14" t="n"/>
      <c r="T1753" s="15">
        <f>IF(Q1753="YES", IF(R1753="Company",L1753*(1+S1753),IF(R1753="Vendor",L1753*(1-S1753),"")),"")</f>
        <v/>
      </c>
      <c r="U1753" s="15">
        <f>IF(Q1753="YES",O1753*T1753,"")</f>
        <v/>
      </c>
      <c r="V1753" s="16" t="n"/>
      <c r="W1753" s="17">
        <f>IF(Q1753="YES",G1753+V1753,"")</f>
        <v/>
      </c>
      <c r="X1753" s="18">
        <f>IF(Q1753="YES",IF(TODAY()&gt;W1753,"OVERDUE","WITHIN TIME"),"")</f>
        <v/>
      </c>
    </row>
    <row r="1754">
      <c r="A1754" s="3" t="n">
        <v>1750</v>
      </c>
      <c r="B1754" s="4" t="n"/>
      <c r="C1754" s="4" t="n"/>
      <c r="D1754" s="5">
        <f>IF(E1754="NRFC","Natural Rubber Field Coagulam","")</f>
        <v/>
      </c>
      <c r="E1754" s="4" t="n"/>
      <c r="F1754" s="6" t="n"/>
      <c r="G1754" s="6" t="n"/>
      <c r="H1754" s="7">
        <f>IF(G1754="","",G1754-TODAY())</f>
        <v/>
      </c>
      <c r="I1754" s="8">
        <f>IF(G1754="","",
IF(G1754&lt;TODAY(),
IF(O1754&gt;0,"Violated","Completed"),
IF(H1754&lt;=7,"Expiring Soon",
"Active")))</f>
        <v/>
      </c>
      <c r="J1754" s="8">
        <f>IF(C1754="","",COUNTIFS(purchase!$C:$C,$C1754,purchase!$E:$E,$E1754,purchase!$G:$G,"&gt;="&amp;$F1754,purchase!$G:$G,"&lt;="&amp;$G1754))</f>
        <v/>
      </c>
      <c r="K1754" s="9">
        <f>IF(COUNTIFS(purchase!$C:$C,$C1754,purchase!$E:$E,$E1754,purchase!$G:$G,"&gt;="&amp;$F1754,purchase!$G:$G,"&lt;="&amp;$G1754)=0,"",_xlfn.MAXIFS(purchase!$G:$G,purchase!$C:$C,$C1754,purchase!$E:$E,$E1754,purchase!$G:$G,"&gt;="&amp;$F1754,purchase!$G:$G,"&lt;="&amp;$G1754))</f>
        <v/>
      </c>
      <c r="L1754" s="4" t="n"/>
      <c r="M1754" s="4" t="n"/>
      <c r="N1754" s="10">
        <f>IF(M1754="","",SUMIFS(purchase!$N:$N,purchase!$C:$C,$C1754,purchase!$E:$E,$E1754,purchase!$G:$G,"&gt;="&amp;$F1754,purchase!$G:$G,"&lt;="&amp;$G1754))</f>
        <v/>
      </c>
      <c r="O1754" s="10">
        <f>IF(M1754="","",M1754-N1754)</f>
        <v/>
      </c>
      <c r="P1754" s="11">
        <f>IF(M1754=0,"",N1754/M1754)</f>
        <v/>
      </c>
      <c r="Q1754" s="12">
        <f>IF(OR(G1754="",O1754=""),"",
IF(AND(G1754&lt;TODAY(),O1754&gt;0),"YES","NO"))</f>
        <v/>
      </c>
      <c r="R1754" s="13" t="n"/>
      <c r="S1754" s="14" t="n"/>
      <c r="T1754" s="15">
        <f>IF(Q1754="YES", IF(R1754="Company",L1754*(1+S1754),IF(R1754="Vendor",L1754*(1-S1754),"")),"")</f>
        <v/>
      </c>
      <c r="U1754" s="15">
        <f>IF(Q1754="YES",O1754*T1754,"")</f>
        <v/>
      </c>
      <c r="V1754" s="16" t="n"/>
      <c r="W1754" s="17">
        <f>IF(Q1754="YES",G1754+V1754,"")</f>
        <v/>
      </c>
      <c r="X1754" s="18">
        <f>IF(Q1754="YES",IF(TODAY()&gt;W1754,"OVERDUE","WITHIN TIME"),"")</f>
        <v/>
      </c>
    </row>
    <row r="1755">
      <c r="A1755" s="3" t="n">
        <v>1751</v>
      </c>
      <c r="B1755" s="4" t="n"/>
      <c r="C1755" s="4" t="n"/>
      <c r="D1755" s="5">
        <f>IF(E1755="NRFC","Natural Rubber Field Coagulam","")</f>
        <v/>
      </c>
      <c r="E1755" s="4" t="n"/>
      <c r="F1755" s="6" t="n"/>
      <c r="G1755" s="6" t="n"/>
      <c r="H1755" s="7">
        <f>IF(G1755="","",G1755-TODAY())</f>
        <v/>
      </c>
      <c r="I1755" s="8">
        <f>IF(G1755="","",
IF(G1755&lt;TODAY(),
IF(O1755&gt;0,"Violated","Completed"),
IF(H1755&lt;=7,"Expiring Soon",
"Active")))</f>
        <v/>
      </c>
      <c r="J1755" s="8">
        <f>IF(C1755="","",COUNTIFS(purchase!$C:$C,$C1755,purchase!$E:$E,$E1755,purchase!$G:$G,"&gt;="&amp;$F1755,purchase!$G:$G,"&lt;="&amp;$G1755))</f>
        <v/>
      </c>
      <c r="K1755" s="9">
        <f>IF(COUNTIFS(purchase!$C:$C,$C1755,purchase!$E:$E,$E1755,purchase!$G:$G,"&gt;="&amp;$F1755,purchase!$G:$G,"&lt;="&amp;$G1755)=0,"",_xlfn.MAXIFS(purchase!$G:$G,purchase!$C:$C,$C1755,purchase!$E:$E,$E1755,purchase!$G:$G,"&gt;="&amp;$F1755,purchase!$G:$G,"&lt;="&amp;$G1755))</f>
        <v/>
      </c>
      <c r="L1755" s="4" t="n"/>
      <c r="M1755" s="4" t="n"/>
      <c r="N1755" s="10">
        <f>IF(M1755="","",SUMIFS(purchase!$N:$N,purchase!$C:$C,$C1755,purchase!$E:$E,$E1755,purchase!$G:$G,"&gt;="&amp;$F1755,purchase!$G:$G,"&lt;="&amp;$G1755))</f>
        <v/>
      </c>
      <c r="O1755" s="10">
        <f>IF(M1755="","",M1755-N1755)</f>
        <v/>
      </c>
      <c r="P1755" s="11">
        <f>IF(M1755=0,"",N1755/M1755)</f>
        <v/>
      </c>
      <c r="Q1755" s="12">
        <f>IF(OR(G1755="",O1755=""),"",
IF(AND(G1755&lt;TODAY(),O1755&gt;0),"YES","NO"))</f>
        <v/>
      </c>
      <c r="R1755" s="13" t="n"/>
      <c r="S1755" s="14" t="n"/>
      <c r="T1755" s="15">
        <f>IF(Q1755="YES", IF(R1755="Company",L1755*(1+S1755),IF(R1755="Vendor",L1755*(1-S1755),"")),"")</f>
        <v/>
      </c>
      <c r="U1755" s="15">
        <f>IF(Q1755="YES",O1755*T1755,"")</f>
        <v/>
      </c>
      <c r="V1755" s="16" t="n"/>
      <c r="W1755" s="17">
        <f>IF(Q1755="YES",G1755+V1755,"")</f>
        <v/>
      </c>
      <c r="X1755" s="18">
        <f>IF(Q1755="YES",IF(TODAY()&gt;W1755,"OVERDUE","WITHIN TIME"),"")</f>
        <v/>
      </c>
    </row>
    <row r="1756">
      <c r="A1756" s="3" t="n">
        <v>1752</v>
      </c>
      <c r="B1756" s="4" t="n"/>
      <c r="C1756" s="4" t="n"/>
      <c r="D1756" s="5">
        <f>IF(E1756="NRFC","Natural Rubber Field Coagulam","")</f>
        <v/>
      </c>
      <c r="E1756" s="4" t="n"/>
      <c r="F1756" s="6" t="n"/>
      <c r="G1756" s="6" t="n"/>
      <c r="H1756" s="7">
        <f>IF(G1756="","",G1756-TODAY())</f>
        <v/>
      </c>
      <c r="I1756" s="8">
        <f>IF(G1756="","",
IF(G1756&lt;TODAY(),
IF(O1756&gt;0,"Violated","Completed"),
IF(H1756&lt;=7,"Expiring Soon",
"Active")))</f>
        <v/>
      </c>
      <c r="J1756" s="8">
        <f>IF(C1756="","",COUNTIFS(purchase!$C:$C,$C1756,purchase!$E:$E,$E1756,purchase!$G:$G,"&gt;="&amp;$F1756,purchase!$G:$G,"&lt;="&amp;$G1756))</f>
        <v/>
      </c>
      <c r="K1756" s="9">
        <f>IF(COUNTIFS(purchase!$C:$C,$C1756,purchase!$E:$E,$E1756,purchase!$G:$G,"&gt;="&amp;$F1756,purchase!$G:$G,"&lt;="&amp;$G1756)=0,"",_xlfn.MAXIFS(purchase!$G:$G,purchase!$C:$C,$C1756,purchase!$E:$E,$E1756,purchase!$G:$G,"&gt;="&amp;$F1756,purchase!$G:$G,"&lt;="&amp;$G1756))</f>
        <v/>
      </c>
      <c r="L1756" s="4" t="n"/>
      <c r="M1756" s="4" t="n"/>
      <c r="N1756" s="10">
        <f>IF(M1756="","",SUMIFS(purchase!$N:$N,purchase!$C:$C,$C1756,purchase!$E:$E,$E1756,purchase!$G:$G,"&gt;="&amp;$F1756,purchase!$G:$G,"&lt;="&amp;$G1756))</f>
        <v/>
      </c>
      <c r="O1756" s="10">
        <f>IF(M1756="","",M1756-N1756)</f>
        <v/>
      </c>
      <c r="P1756" s="11">
        <f>IF(M1756=0,"",N1756/M1756)</f>
        <v/>
      </c>
      <c r="Q1756" s="12">
        <f>IF(OR(G1756="",O1756=""),"",
IF(AND(G1756&lt;TODAY(),O1756&gt;0),"YES","NO"))</f>
        <v/>
      </c>
      <c r="R1756" s="13" t="n"/>
      <c r="S1756" s="14" t="n"/>
      <c r="T1756" s="15">
        <f>IF(Q1756="YES", IF(R1756="Company",L1756*(1+S1756),IF(R1756="Vendor",L1756*(1-S1756),"")),"")</f>
        <v/>
      </c>
      <c r="U1756" s="15">
        <f>IF(Q1756="YES",O1756*T1756,"")</f>
        <v/>
      </c>
      <c r="V1756" s="16" t="n"/>
      <c r="W1756" s="17">
        <f>IF(Q1756="YES",G1756+V1756,"")</f>
        <v/>
      </c>
      <c r="X1756" s="18">
        <f>IF(Q1756="YES",IF(TODAY()&gt;W1756,"OVERDUE","WITHIN TIME"),"")</f>
        <v/>
      </c>
    </row>
    <row r="1757">
      <c r="A1757" s="3" t="n">
        <v>1753</v>
      </c>
      <c r="B1757" s="4" t="n"/>
      <c r="C1757" s="4" t="n"/>
      <c r="D1757" s="5">
        <f>IF(E1757="NRFC","Natural Rubber Field Coagulam","")</f>
        <v/>
      </c>
      <c r="E1757" s="4" t="n"/>
      <c r="F1757" s="6" t="n"/>
      <c r="G1757" s="6" t="n"/>
      <c r="H1757" s="7">
        <f>IF(G1757="","",G1757-TODAY())</f>
        <v/>
      </c>
      <c r="I1757" s="8">
        <f>IF(G1757="","",
IF(G1757&lt;TODAY(),
IF(O1757&gt;0,"Violated","Completed"),
IF(H1757&lt;=7,"Expiring Soon",
"Active")))</f>
        <v/>
      </c>
      <c r="J1757" s="8">
        <f>IF(C1757="","",COUNTIFS(purchase!$C:$C,$C1757,purchase!$E:$E,$E1757,purchase!$G:$G,"&gt;="&amp;$F1757,purchase!$G:$G,"&lt;="&amp;$G1757))</f>
        <v/>
      </c>
      <c r="K1757" s="9">
        <f>IF(COUNTIFS(purchase!$C:$C,$C1757,purchase!$E:$E,$E1757,purchase!$G:$G,"&gt;="&amp;$F1757,purchase!$G:$G,"&lt;="&amp;$G1757)=0,"",_xlfn.MAXIFS(purchase!$G:$G,purchase!$C:$C,$C1757,purchase!$E:$E,$E1757,purchase!$G:$G,"&gt;="&amp;$F1757,purchase!$G:$G,"&lt;="&amp;$G1757))</f>
        <v/>
      </c>
      <c r="L1757" s="4" t="n"/>
      <c r="M1757" s="4" t="n"/>
      <c r="N1757" s="10">
        <f>IF(M1757="","",SUMIFS(purchase!$N:$N,purchase!$C:$C,$C1757,purchase!$E:$E,$E1757,purchase!$G:$G,"&gt;="&amp;$F1757,purchase!$G:$G,"&lt;="&amp;$G1757))</f>
        <v/>
      </c>
      <c r="O1757" s="10">
        <f>IF(M1757="","",M1757-N1757)</f>
        <v/>
      </c>
      <c r="P1757" s="11">
        <f>IF(M1757=0,"",N1757/M1757)</f>
        <v/>
      </c>
      <c r="Q1757" s="12">
        <f>IF(OR(G1757="",O1757=""),"",
IF(AND(G1757&lt;TODAY(),O1757&gt;0),"YES","NO"))</f>
        <v/>
      </c>
      <c r="R1757" s="13" t="n"/>
      <c r="S1757" s="14" t="n"/>
      <c r="T1757" s="15">
        <f>IF(Q1757="YES", IF(R1757="Company",L1757*(1+S1757),IF(R1757="Vendor",L1757*(1-S1757),"")),"")</f>
        <v/>
      </c>
      <c r="U1757" s="15">
        <f>IF(Q1757="YES",O1757*T1757,"")</f>
        <v/>
      </c>
      <c r="V1757" s="16" t="n"/>
      <c r="W1757" s="17">
        <f>IF(Q1757="YES",G1757+V1757,"")</f>
        <v/>
      </c>
      <c r="X1757" s="18">
        <f>IF(Q1757="YES",IF(TODAY()&gt;W1757,"OVERDUE","WITHIN TIME"),"")</f>
        <v/>
      </c>
    </row>
    <row r="1758">
      <c r="A1758" s="3" t="n">
        <v>1754</v>
      </c>
      <c r="B1758" s="4" t="n"/>
      <c r="C1758" s="4" t="n"/>
      <c r="D1758" s="5">
        <f>IF(E1758="NRFC","Natural Rubber Field Coagulam","")</f>
        <v/>
      </c>
      <c r="E1758" s="4" t="n"/>
      <c r="F1758" s="6" t="n"/>
      <c r="G1758" s="6" t="n"/>
      <c r="H1758" s="7">
        <f>IF(G1758="","",G1758-TODAY())</f>
        <v/>
      </c>
      <c r="I1758" s="8">
        <f>IF(G1758="","",
IF(G1758&lt;TODAY(),
IF(O1758&gt;0,"Violated","Completed"),
IF(H1758&lt;=7,"Expiring Soon",
"Active")))</f>
        <v/>
      </c>
      <c r="J1758" s="8">
        <f>IF(C1758="","",COUNTIFS(purchase!$C:$C,$C1758,purchase!$E:$E,$E1758,purchase!$G:$G,"&gt;="&amp;$F1758,purchase!$G:$G,"&lt;="&amp;$G1758))</f>
        <v/>
      </c>
      <c r="K1758" s="9">
        <f>IF(COUNTIFS(purchase!$C:$C,$C1758,purchase!$E:$E,$E1758,purchase!$G:$G,"&gt;="&amp;$F1758,purchase!$G:$G,"&lt;="&amp;$G1758)=0,"",_xlfn.MAXIFS(purchase!$G:$G,purchase!$C:$C,$C1758,purchase!$E:$E,$E1758,purchase!$G:$G,"&gt;="&amp;$F1758,purchase!$G:$G,"&lt;="&amp;$G1758))</f>
        <v/>
      </c>
      <c r="L1758" s="4" t="n"/>
      <c r="M1758" s="4" t="n"/>
      <c r="N1758" s="10">
        <f>IF(M1758="","",SUMIFS(purchase!$N:$N,purchase!$C:$C,$C1758,purchase!$E:$E,$E1758,purchase!$G:$G,"&gt;="&amp;$F1758,purchase!$G:$G,"&lt;="&amp;$G1758))</f>
        <v/>
      </c>
      <c r="O1758" s="10">
        <f>IF(M1758="","",M1758-N1758)</f>
        <v/>
      </c>
      <c r="P1758" s="11">
        <f>IF(M1758=0,"",N1758/M1758)</f>
        <v/>
      </c>
      <c r="Q1758" s="12">
        <f>IF(OR(G1758="",O1758=""),"",
IF(AND(G1758&lt;TODAY(),O1758&gt;0),"YES","NO"))</f>
        <v/>
      </c>
      <c r="R1758" s="13" t="n"/>
      <c r="S1758" s="14" t="n"/>
      <c r="T1758" s="15">
        <f>IF(Q1758="YES", IF(R1758="Company",L1758*(1+S1758),IF(R1758="Vendor",L1758*(1-S1758),"")),"")</f>
        <v/>
      </c>
      <c r="U1758" s="15">
        <f>IF(Q1758="YES",O1758*T1758,"")</f>
        <v/>
      </c>
      <c r="V1758" s="16" t="n"/>
      <c r="W1758" s="17">
        <f>IF(Q1758="YES",G1758+V1758,"")</f>
        <v/>
      </c>
      <c r="X1758" s="18">
        <f>IF(Q1758="YES",IF(TODAY()&gt;W1758,"OVERDUE","WITHIN TIME"),"")</f>
        <v/>
      </c>
    </row>
    <row r="1759">
      <c r="A1759" s="3" t="n">
        <v>1755</v>
      </c>
      <c r="B1759" s="4" t="n"/>
      <c r="C1759" s="4" t="n"/>
      <c r="D1759" s="5">
        <f>IF(E1759="NRFC","Natural Rubber Field Coagulam","")</f>
        <v/>
      </c>
      <c r="E1759" s="4" t="n"/>
      <c r="F1759" s="6" t="n"/>
      <c r="G1759" s="6" t="n"/>
      <c r="H1759" s="7">
        <f>IF(G1759="","",G1759-TODAY())</f>
        <v/>
      </c>
      <c r="I1759" s="8">
        <f>IF(G1759="","",
IF(G1759&lt;TODAY(),
IF(O1759&gt;0,"Violated","Completed"),
IF(H1759&lt;=7,"Expiring Soon",
"Active")))</f>
        <v/>
      </c>
      <c r="J1759" s="8">
        <f>IF(C1759="","",COUNTIFS(purchase!$C:$C,$C1759,purchase!$E:$E,$E1759,purchase!$G:$G,"&gt;="&amp;$F1759,purchase!$G:$G,"&lt;="&amp;$G1759))</f>
        <v/>
      </c>
      <c r="K1759" s="9">
        <f>IF(COUNTIFS(purchase!$C:$C,$C1759,purchase!$E:$E,$E1759,purchase!$G:$G,"&gt;="&amp;$F1759,purchase!$G:$G,"&lt;="&amp;$G1759)=0,"",_xlfn.MAXIFS(purchase!$G:$G,purchase!$C:$C,$C1759,purchase!$E:$E,$E1759,purchase!$G:$G,"&gt;="&amp;$F1759,purchase!$G:$G,"&lt;="&amp;$G1759))</f>
        <v/>
      </c>
      <c r="L1759" s="4" t="n"/>
      <c r="M1759" s="4" t="n"/>
      <c r="N1759" s="10">
        <f>IF(M1759="","",SUMIFS(purchase!$N:$N,purchase!$C:$C,$C1759,purchase!$E:$E,$E1759,purchase!$G:$G,"&gt;="&amp;$F1759,purchase!$G:$G,"&lt;="&amp;$G1759))</f>
        <v/>
      </c>
      <c r="O1759" s="10">
        <f>IF(M1759="","",M1759-N1759)</f>
        <v/>
      </c>
      <c r="P1759" s="11">
        <f>IF(M1759=0,"",N1759/M1759)</f>
        <v/>
      </c>
      <c r="Q1759" s="12">
        <f>IF(OR(G1759="",O1759=""),"",
IF(AND(G1759&lt;TODAY(),O1759&gt;0),"YES","NO"))</f>
        <v/>
      </c>
      <c r="R1759" s="13" t="n"/>
      <c r="S1759" s="14" t="n"/>
      <c r="T1759" s="15">
        <f>IF(Q1759="YES", IF(R1759="Company",L1759*(1+S1759),IF(R1759="Vendor",L1759*(1-S1759),"")),"")</f>
        <v/>
      </c>
      <c r="U1759" s="15">
        <f>IF(Q1759="YES",O1759*T1759,"")</f>
        <v/>
      </c>
      <c r="V1759" s="16" t="n"/>
      <c r="W1759" s="17">
        <f>IF(Q1759="YES",G1759+V1759,"")</f>
        <v/>
      </c>
      <c r="X1759" s="18">
        <f>IF(Q1759="YES",IF(TODAY()&gt;W1759,"OVERDUE","WITHIN TIME"),"")</f>
        <v/>
      </c>
    </row>
    <row r="1760">
      <c r="A1760" s="3" t="n">
        <v>1756</v>
      </c>
      <c r="B1760" s="4" t="n"/>
      <c r="C1760" s="4" t="n"/>
      <c r="D1760" s="5">
        <f>IF(E1760="NRFC","Natural Rubber Field Coagulam","")</f>
        <v/>
      </c>
      <c r="E1760" s="4" t="n"/>
      <c r="F1760" s="6" t="n"/>
      <c r="G1760" s="6" t="n"/>
      <c r="H1760" s="7">
        <f>IF(G1760="","",G1760-TODAY())</f>
        <v/>
      </c>
      <c r="I1760" s="8">
        <f>IF(G1760="","",
IF(G1760&lt;TODAY(),
IF(O1760&gt;0,"Violated","Completed"),
IF(H1760&lt;=7,"Expiring Soon",
"Active")))</f>
        <v/>
      </c>
      <c r="J1760" s="8">
        <f>IF(C1760="","",COUNTIFS(purchase!$C:$C,$C1760,purchase!$E:$E,$E1760,purchase!$G:$G,"&gt;="&amp;$F1760,purchase!$G:$G,"&lt;="&amp;$G1760))</f>
        <v/>
      </c>
      <c r="K1760" s="9">
        <f>IF(COUNTIFS(purchase!$C:$C,$C1760,purchase!$E:$E,$E1760,purchase!$G:$G,"&gt;="&amp;$F1760,purchase!$G:$G,"&lt;="&amp;$G1760)=0,"",_xlfn.MAXIFS(purchase!$G:$G,purchase!$C:$C,$C1760,purchase!$E:$E,$E1760,purchase!$G:$G,"&gt;="&amp;$F1760,purchase!$G:$G,"&lt;="&amp;$G1760))</f>
        <v/>
      </c>
      <c r="L1760" s="4" t="n"/>
      <c r="M1760" s="4" t="n"/>
      <c r="N1760" s="10">
        <f>IF(M1760="","",SUMIFS(purchase!$N:$N,purchase!$C:$C,$C1760,purchase!$E:$E,$E1760,purchase!$G:$G,"&gt;="&amp;$F1760,purchase!$G:$G,"&lt;="&amp;$G1760))</f>
        <v/>
      </c>
      <c r="O1760" s="10">
        <f>IF(M1760="","",M1760-N1760)</f>
        <v/>
      </c>
      <c r="P1760" s="11">
        <f>IF(M1760=0,"",N1760/M1760)</f>
        <v/>
      </c>
      <c r="Q1760" s="12">
        <f>IF(OR(G1760="",O1760=""),"",
IF(AND(G1760&lt;TODAY(),O1760&gt;0),"YES","NO"))</f>
        <v/>
      </c>
      <c r="R1760" s="13" t="n"/>
      <c r="S1760" s="14" t="n"/>
      <c r="T1760" s="15">
        <f>IF(Q1760="YES", IF(R1760="Company",L1760*(1+S1760),IF(R1760="Vendor",L1760*(1-S1760),"")),"")</f>
        <v/>
      </c>
      <c r="U1760" s="15">
        <f>IF(Q1760="YES",O1760*T1760,"")</f>
        <v/>
      </c>
      <c r="V1760" s="16" t="n"/>
      <c r="W1760" s="17">
        <f>IF(Q1760="YES",G1760+V1760,"")</f>
        <v/>
      </c>
      <c r="X1760" s="18">
        <f>IF(Q1760="YES",IF(TODAY()&gt;W1760,"OVERDUE","WITHIN TIME"),"")</f>
        <v/>
      </c>
    </row>
    <row r="1761">
      <c r="A1761" s="3" t="n">
        <v>1757</v>
      </c>
      <c r="B1761" s="4" t="n"/>
      <c r="C1761" s="4" t="n"/>
      <c r="D1761" s="5">
        <f>IF(E1761="NRFC","Natural Rubber Field Coagulam","")</f>
        <v/>
      </c>
      <c r="E1761" s="4" t="n"/>
      <c r="F1761" s="6" t="n"/>
      <c r="G1761" s="6" t="n"/>
      <c r="H1761" s="7">
        <f>IF(G1761="","",G1761-TODAY())</f>
        <v/>
      </c>
      <c r="I1761" s="8">
        <f>IF(G1761="","",
IF(G1761&lt;TODAY(),
IF(O1761&gt;0,"Violated","Completed"),
IF(H1761&lt;=7,"Expiring Soon",
"Active")))</f>
        <v/>
      </c>
      <c r="J1761" s="8">
        <f>IF(C1761="","",COUNTIFS(purchase!$C:$C,$C1761,purchase!$E:$E,$E1761,purchase!$G:$G,"&gt;="&amp;$F1761,purchase!$G:$G,"&lt;="&amp;$G1761))</f>
        <v/>
      </c>
      <c r="K1761" s="9">
        <f>IF(COUNTIFS(purchase!$C:$C,$C1761,purchase!$E:$E,$E1761,purchase!$G:$G,"&gt;="&amp;$F1761,purchase!$G:$G,"&lt;="&amp;$G1761)=0,"",_xlfn.MAXIFS(purchase!$G:$G,purchase!$C:$C,$C1761,purchase!$E:$E,$E1761,purchase!$G:$G,"&gt;="&amp;$F1761,purchase!$G:$G,"&lt;="&amp;$G1761))</f>
        <v/>
      </c>
      <c r="L1761" s="4" t="n"/>
      <c r="M1761" s="4" t="n"/>
      <c r="N1761" s="10">
        <f>IF(M1761="","",SUMIFS(purchase!$N:$N,purchase!$C:$C,$C1761,purchase!$E:$E,$E1761,purchase!$G:$G,"&gt;="&amp;$F1761,purchase!$G:$G,"&lt;="&amp;$G1761))</f>
        <v/>
      </c>
      <c r="O1761" s="10">
        <f>IF(M1761="","",M1761-N1761)</f>
        <v/>
      </c>
      <c r="P1761" s="11">
        <f>IF(M1761=0,"",N1761/M1761)</f>
        <v/>
      </c>
      <c r="Q1761" s="12">
        <f>IF(OR(G1761="",O1761=""),"",
IF(AND(G1761&lt;TODAY(),O1761&gt;0),"YES","NO"))</f>
        <v/>
      </c>
      <c r="R1761" s="13" t="n"/>
      <c r="S1761" s="14" t="n"/>
      <c r="T1761" s="15">
        <f>IF(Q1761="YES", IF(R1761="Company",L1761*(1+S1761),IF(R1761="Vendor",L1761*(1-S1761),"")),"")</f>
        <v/>
      </c>
      <c r="U1761" s="15">
        <f>IF(Q1761="YES",O1761*T1761,"")</f>
        <v/>
      </c>
      <c r="V1761" s="16" t="n"/>
      <c r="W1761" s="17">
        <f>IF(Q1761="YES",G1761+V1761,"")</f>
        <v/>
      </c>
      <c r="X1761" s="18">
        <f>IF(Q1761="YES",IF(TODAY()&gt;W1761,"OVERDUE","WITHIN TIME"),"")</f>
        <v/>
      </c>
    </row>
    <row r="1762">
      <c r="A1762" s="3" t="n">
        <v>1758</v>
      </c>
      <c r="B1762" s="4" t="n"/>
      <c r="C1762" s="4" t="n"/>
      <c r="D1762" s="5">
        <f>IF(E1762="NRFC","Natural Rubber Field Coagulam","")</f>
        <v/>
      </c>
      <c r="E1762" s="4" t="n"/>
      <c r="F1762" s="6" t="n"/>
      <c r="G1762" s="6" t="n"/>
      <c r="H1762" s="7">
        <f>IF(G1762="","",G1762-TODAY())</f>
        <v/>
      </c>
      <c r="I1762" s="8">
        <f>IF(G1762="","",
IF(G1762&lt;TODAY(),
IF(O1762&gt;0,"Violated","Completed"),
IF(H1762&lt;=7,"Expiring Soon",
"Active")))</f>
        <v/>
      </c>
      <c r="J1762" s="8">
        <f>IF(C1762="","",COUNTIFS(purchase!$C:$C,$C1762,purchase!$E:$E,$E1762,purchase!$G:$G,"&gt;="&amp;$F1762,purchase!$G:$G,"&lt;="&amp;$G1762))</f>
        <v/>
      </c>
      <c r="K1762" s="9">
        <f>IF(COUNTIFS(purchase!$C:$C,$C1762,purchase!$E:$E,$E1762,purchase!$G:$G,"&gt;="&amp;$F1762,purchase!$G:$G,"&lt;="&amp;$G1762)=0,"",_xlfn.MAXIFS(purchase!$G:$G,purchase!$C:$C,$C1762,purchase!$E:$E,$E1762,purchase!$G:$G,"&gt;="&amp;$F1762,purchase!$G:$G,"&lt;="&amp;$G1762))</f>
        <v/>
      </c>
      <c r="L1762" s="4" t="n"/>
      <c r="M1762" s="4" t="n"/>
      <c r="N1762" s="10">
        <f>IF(M1762="","",SUMIFS(purchase!$N:$N,purchase!$C:$C,$C1762,purchase!$E:$E,$E1762,purchase!$G:$G,"&gt;="&amp;$F1762,purchase!$G:$G,"&lt;="&amp;$G1762))</f>
        <v/>
      </c>
      <c r="O1762" s="10">
        <f>IF(M1762="","",M1762-N1762)</f>
        <v/>
      </c>
      <c r="P1762" s="11">
        <f>IF(M1762=0,"",N1762/M1762)</f>
        <v/>
      </c>
      <c r="Q1762" s="12">
        <f>IF(OR(G1762="",O1762=""),"",
IF(AND(G1762&lt;TODAY(),O1762&gt;0),"YES","NO"))</f>
        <v/>
      </c>
      <c r="R1762" s="13" t="n"/>
      <c r="S1762" s="14" t="n"/>
      <c r="T1762" s="15">
        <f>IF(Q1762="YES", IF(R1762="Company",L1762*(1+S1762),IF(R1762="Vendor",L1762*(1-S1762),"")),"")</f>
        <v/>
      </c>
      <c r="U1762" s="15">
        <f>IF(Q1762="YES",O1762*T1762,"")</f>
        <v/>
      </c>
      <c r="V1762" s="16" t="n"/>
      <c r="W1762" s="17">
        <f>IF(Q1762="YES",G1762+V1762,"")</f>
        <v/>
      </c>
      <c r="X1762" s="18">
        <f>IF(Q1762="YES",IF(TODAY()&gt;W1762,"OVERDUE","WITHIN TIME"),"")</f>
        <v/>
      </c>
    </row>
    <row r="1763">
      <c r="A1763" s="3" t="n">
        <v>1759</v>
      </c>
      <c r="B1763" s="4" t="n"/>
      <c r="C1763" s="4" t="n"/>
      <c r="D1763" s="5">
        <f>IF(E1763="NRFC","Natural Rubber Field Coagulam","")</f>
        <v/>
      </c>
      <c r="E1763" s="4" t="n"/>
      <c r="F1763" s="6" t="n"/>
      <c r="G1763" s="6" t="n"/>
      <c r="H1763" s="7">
        <f>IF(G1763="","",G1763-TODAY())</f>
        <v/>
      </c>
      <c r="I1763" s="8">
        <f>IF(G1763="","",
IF(G1763&lt;TODAY(),
IF(O1763&gt;0,"Violated","Completed"),
IF(H1763&lt;=7,"Expiring Soon",
"Active")))</f>
        <v/>
      </c>
      <c r="J1763" s="8">
        <f>IF(C1763="","",COUNTIFS(purchase!$C:$C,$C1763,purchase!$E:$E,$E1763,purchase!$G:$G,"&gt;="&amp;$F1763,purchase!$G:$G,"&lt;="&amp;$G1763))</f>
        <v/>
      </c>
      <c r="K1763" s="9">
        <f>IF(COUNTIFS(purchase!$C:$C,$C1763,purchase!$E:$E,$E1763,purchase!$G:$G,"&gt;="&amp;$F1763,purchase!$G:$G,"&lt;="&amp;$G1763)=0,"",_xlfn.MAXIFS(purchase!$G:$G,purchase!$C:$C,$C1763,purchase!$E:$E,$E1763,purchase!$G:$G,"&gt;="&amp;$F1763,purchase!$G:$G,"&lt;="&amp;$G1763))</f>
        <v/>
      </c>
      <c r="L1763" s="4" t="n"/>
      <c r="M1763" s="4" t="n"/>
      <c r="N1763" s="10">
        <f>IF(M1763="","",SUMIFS(purchase!$N:$N,purchase!$C:$C,$C1763,purchase!$E:$E,$E1763,purchase!$G:$G,"&gt;="&amp;$F1763,purchase!$G:$G,"&lt;="&amp;$G1763))</f>
        <v/>
      </c>
      <c r="O1763" s="10">
        <f>IF(M1763="","",M1763-N1763)</f>
        <v/>
      </c>
      <c r="P1763" s="11">
        <f>IF(M1763=0,"",N1763/M1763)</f>
        <v/>
      </c>
      <c r="Q1763" s="12">
        <f>IF(OR(G1763="",O1763=""),"",
IF(AND(G1763&lt;TODAY(),O1763&gt;0),"YES","NO"))</f>
        <v/>
      </c>
      <c r="R1763" s="13" t="n"/>
      <c r="S1763" s="14" t="n"/>
      <c r="T1763" s="15">
        <f>IF(Q1763="YES", IF(R1763="Company",L1763*(1+S1763),IF(R1763="Vendor",L1763*(1-S1763),"")),"")</f>
        <v/>
      </c>
      <c r="U1763" s="15">
        <f>IF(Q1763="YES",O1763*T1763,"")</f>
        <v/>
      </c>
      <c r="V1763" s="16" t="n"/>
      <c r="W1763" s="17">
        <f>IF(Q1763="YES",G1763+V1763,"")</f>
        <v/>
      </c>
      <c r="X1763" s="18">
        <f>IF(Q1763="YES",IF(TODAY()&gt;W1763,"OVERDUE","WITHIN TIME"),"")</f>
        <v/>
      </c>
    </row>
    <row r="1764">
      <c r="A1764" s="3" t="n">
        <v>1760</v>
      </c>
      <c r="B1764" s="4" t="n"/>
      <c r="C1764" s="4" t="n"/>
      <c r="D1764" s="5">
        <f>IF(E1764="NRFC","Natural Rubber Field Coagulam","")</f>
        <v/>
      </c>
      <c r="E1764" s="4" t="n"/>
      <c r="F1764" s="6" t="n"/>
      <c r="G1764" s="6" t="n"/>
      <c r="H1764" s="7">
        <f>IF(G1764="","",G1764-TODAY())</f>
        <v/>
      </c>
      <c r="I1764" s="8">
        <f>IF(G1764="","",
IF(G1764&lt;TODAY(),
IF(O1764&gt;0,"Violated","Completed"),
IF(H1764&lt;=7,"Expiring Soon",
"Active")))</f>
        <v/>
      </c>
      <c r="J1764" s="8">
        <f>IF(C1764="","",COUNTIFS(purchase!$C:$C,$C1764,purchase!$E:$E,$E1764,purchase!$G:$G,"&gt;="&amp;$F1764,purchase!$G:$G,"&lt;="&amp;$G1764))</f>
        <v/>
      </c>
      <c r="K1764" s="9">
        <f>IF(COUNTIFS(purchase!$C:$C,$C1764,purchase!$E:$E,$E1764,purchase!$G:$G,"&gt;="&amp;$F1764,purchase!$G:$G,"&lt;="&amp;$G1764)=0,"",_xlfn.MAXIFS(purchase!$G:$G,purchase!$C:$C,$C1764,purchase!$E:$E,$E1764,purchase!$G:$G,"&gt;="&amp;$F1764,purchase!$G:$G,"&lt;="&amp;$G1764))</f>
        <v/>
      </c>
      <c r="L1764" s="4" t="n"/>
      <c r="M1764" s="4" t="n"/>
      <c r="N1764" s="10">
        <f>IF(M1764="","",SUMIFS(purchase!$N:$N,purchase!$C:$C,$C1764,purchase!$E:$E,$E1764,purchase!$G:$G,"&gt;="&amp;$F1764,purchase!$G:$G,"&lt;="&amp;$G1764))</f>
        <v/>
      </c>
      <c r="O1764" s="10">
        <f>IF(M1764="","",M1764-N1764)</f>
        <v/>
      </c>
      <c r="P1764" s="11">
        <f>IF(M1764=0,"",N1764/M1764)</f>
        <v/>
      </c>
      <c r="Q1764" s="12">
        <f>IF(OR(G1764="",O1764=""),"",
IF(AND(G1764&lt;TODAY(),O1764&gt;0),"YES","NO"))</f>
        <v/>
      </c>
      <c r="R1764" s="13" t="n"/>
      <c r="S1764" s="14" t="n"/>
      <c r="T1764" s="15">
        <f>IF(Q1764="YES", IF(R1764="Company",L1764*(1+S1764),IF(R1764="Vendor",L1764*(1-S1764),"")),"")</f>
        <v/>
      </c>
      <c r="U1764" s="15">
        <f>IF(Q1764="YES",O1764*T1764,"")</f>
        <v/>
      </c>
      <c r="V1764" s="16" t="n"/>
      <c r="W1764" s="17">
        <f>IF(Q1764="YES",G1764+V1764,"")</f>
        <v/>
      </c>
      <c r="X1764" s="18">
        <f>IF(Q1764="YES",IF(TODAY()&gt;W1764,"OVERDUE","WITHIN TIME"),"")</f>
        <v/>
      </c>
    </row>
    <row r="1765">
      <c r="A1765" s="3" t="n">
        <v>1761</v>
      </c>
      <c r="B1765" s="4" t="n"/>
      <c r="C1765" s="4" t="n"/>
      <c r="D1765" s="5">
        <f>IF(E1765="NRFC","Natural Rubber Field Coagulam","")</f>
        <v/>
      </c>
      <c r="E1765" s="4" t="n"/>
      <c r="F1765" s="6" t="n"/>
      <c r="G1765" s="6" t="n"/>
      <c r="H1765" s="7">
        <f>IF(G1765="","",G1765-TODAY())</f>
        <v/>
      </c>
      <c r="I1765" s="8">
        <f>IF(G1765="","",
IF(G1765&lt;TODAY(),
IF(O1765&gt;0,"Violated","Completed"),
IF(H1765&lt;=7,"Expiring Soon",
"Active")))</f>
        <v/>
      </c>
      <c r="J1765" s="8">
        <f>IF(C1765="","",COUNTIFS(purchase!$C:$C,$C1765,purchase!$E:$E,$E1765,purchase!$G:$G,"&gt;="&amp;$F1765,purchase!$G:$G,"&lt;="&amp;$G1765))</f>
        <v/>
      </c>
      <c r="K1765" s="9">
        <f>IF(COUNTIFS(purchase!$C:$C,$C1765,purchase!$E:$E,$E1765,purchase!$G:$G,"&gt;="&amp;$F1765,purchase!$G:$G,"&lt;="&amp;$G1765)=0,"",_xlfn.MAXIFS(purchase!$G:$G,purchase!$C:$C,$C1765,purchase!$E:$E,$E1765,purchase!$G:$G,"&gt;="&amp;$F1765,purchase!$G:$G,"&lt;="&amp;$G1765))</f>
        <v/>
      </c>
      <c r="L1765" s="4" t="n"/>
      <c r="M1765" s="4" t="n"/>
      <c r="N1765" s="10">
        <f>IF(M1765="","",SUMIFS(purchase!$N:$N,purchase!$C:$C,$C1765,purchase!$E:$E,$E1765,purchase!$G:$G,"&gt;="&amp;$F1765,purchase!$G:$G,"&lt;="&amp;$G1765))</f>
        <v/>
      </c>
      <c r="O1765" s="10">
        <f>IF(M1765="","",M1765-N1765)</f>
        <v/>
      </c>
      <c r="P1765" s="11">
        <f>IF(M1765=0,"",N1765/M1765)</f>
        <v/>
      </c>
      <c r="Q1765" s="12">
        <f>IF(OR(G1765="",O1765=""),"",
IF(AND(G1765&lt;TODAY(),O1765&gt;0),"YES","NO"))</f>
        <v/>
      </c>
      <c r="R1765" s="13" t="n"/>
      <c r="S1765" s="14" t="n"/>
      <c r="T1765" s="15">
        <f>IF(Q1765="YES", IF(R1765="Company",L1765*(1+S1765),IF(R1765="Vendor",L1765*(1-S1765),"")),"")</f>
        <v/>
      </c>
      <c r="U1765" s="15">
        <f>IF(Q1765="YES",O1765*T1765,"")</f>
        <v/>
      </c>
      <c r="V1765" s="16" t="n"/>
      <c r="W1765" s="17">
        <f>IF(Q1765="YES",G1765+V1765,"")</f>
        <v/>
      </c>
      <c r="X1765" s="18">
        <f>IF(Q1765="YES",IF(TODAY()&gt;W1765,"OVERDUE","WITHIN TIME"),"")</f>
        <v/>
      </c>
    </row>
    <row r="1766">
      <c r="A1766" s="3" t="n">
        <v>1762</v>
      </c>
      <c r="B1766" s="4" t="n"/>
      <c r="C1766" s="4" t="n"/>
      <c r="D1766" s="5">
        <f>IF(E1766="NRFC","Natural Rubber Field Coagulam","")</f>
        <v/>
      </c>
      <c r="E1766" s="4" t="n"/>
      <c r="F1766" s="6" t="n"/>
      <c r="G1766" s="6" t="n"/>
      <c r="H1766" s="7">
        <f>IF(G1766="","",G1766-TODAY())</f>
        <v/>
      </c>
      <c r="I1766" s="8">
        <f>IF(G1766="","",
IF(G1766&lt;TODAY(),
IF(O1766&gt;0,"Violated","Completed"),
IF(H1766&lt;=7,"Expiring Soon",
"Active")))</f>
        <v/>
      </c>
      <c r="J1766" s="8">
        <f>IF(C1766="","",COUNTIFS(purchase!$C:$C,$C1766,purchase!$E:$E,$E1766,purchase!$G:$G,"&gt;="&amp;$F1766,purchase!$G:$G,"&lt;="&amp;$G1766))</f>
        <v/>
      </c>
      <c r="K1766" s="9">
        <f>IF(COUNTIFS(purchase!$C:$C,$C1766,purchase!$E:$E,$E1766,purchase!$G:$G,"&gt;="&amp;$F1766,purchase!$G:$G,"&lt;="&amp;$G1766)=0,"",_xlfn.MAXIFS(purchase!$G:$G,purchase!$C:$C,$C1766,purchase!$E:$E,$E1766,purchase!$G:$G,"&gt;="&amp;$F1766,purchase!$G:$G,"&lt;="&amp;$G1766))</f>
        <v/>
      </c>
      <c r="L1766" s="4" t="n"/>
      <c r="M1766" s="4" t="n"/>
      <c r="N1766" s="10">
        <f>IF(M1766="","",SUMIFS(purchase!$N:$N,purchase!$C:$C,$C1766,purchase!$E:$E,$E1766,purchase!$G:$G,"&gt;="&amp;$F1766,purchase!$G:$G,"&lt;="&amp;$G1766))</f>
        <v/>
      </c>
      <c r="O1766" s="10">
        <f>IF(M1766="","",M1766-N1766)</f>
        <v/>
      </c>
      <c r="P1766" s="11">
        <f>IF(M1766=0,"",N1766/M1766)</f>
        <v/>
      </c>
      <c r="Q1766" s="12">
        <f>IF(OR(G1766="",O1766=""),"",
IF(AND(G1766&lt;TODAY(),O1766&gt;0),"YES","NO"))</f>
        <v/>
      </c>
      <c r="R1766" s="13" t="n"/>
      <c r="S1766" s="14" t="n"/>
      <c r="T1766" s="15">
        <f>IF(Q1766="YES", IF(R1766="Company",L1766*(1+S1766),IF(R1766="Vendor",L1766*(1-S1766),"")),"")</f>
        <v/>
      </c>
      <c r="U1766" s="15">
        <f>IF(Q1766="YES",O1766*T1766,"")</f>
        <v/>
      </c>
      <c r="V1766" s="16" t="n"/>
      <c r="W1766" s="17">
        <f>IF(Q1766="YES",G1766+V1766,"")</f>
        <v/>
      </c>
      <c r="X1766" s="18">
        <f>IF(Q1766="YES",IF(TODAY()&gt;W1766,"OVERDUE","WITHIN TIME"),"")</f>
        <v/>
      </c>
    </row>
    <row r="1767">
      <c r="A1767" s="3" t="n">
        <v>1763</v>
      </c>
      <c r="B1767" s="4" t="n"/>
      <c r="C1767" s="4" t="n"/>
      <c r="D1767" s="5">
        <f>IF(E1767="NRFC","Natural Rubber Field Coagulam","")</f>
        <v/>
      </c>
      <c r="E1767" s="4" t="n"/>
      <c r="F1767" s="6" t="n"/>
      <c r="G1767" s="6" t="n"/>
      <c r="H1767" s="7">
        <f>IF(G1767="","",G1767-TODAY())</f>
        <v/>
      </c>
      <c r="I1767" s="8">
        <f>IF(G1767="","",
IF(G1767&lt;TODAY(),
IF(O1767&gt;0,"Violated","Completed"),
IF(H1767&lt;=7,"Expiring Soon",
"Active")))</f>
        <v/>
      </c>
      <c r="J1767" s="8">
        <f>IF(C1767="","",COUNTIFS(purchase!$C:$C,$C1767,purchase!$E:$E,$E1767,purchase!$G:$G,"&gt;="&amp;$F1767,purchase!$G:$G,"&lt;="&amp;$G1767))</f>
        <v/>
      </c>
      <c r="K1767" s="9">
        <f>IF(COUNTIFS(purchase!$C:$C,$C1767,purchase!$E:$E,$E1767,purchase!$G:$G,"&gt;="&amp;$F1767,purchase!$G:$G,"&lt;="&amp;$G1767)=0,"",_xlfn.MAXIFS(purchase!$G:$G,purchase!$C:$C,$C1767,purchase!$E:$E,$E1767,purchase!$G:$G,"&gt;="&amp;$F1767,purchase!$G:$G,"&lt;="&amp;$G1767))</f>
        <v/>
      </c>
      <c r="L1767" s="4" t="n"/>
      <c r="M1767" s="4" t="n"/>
      <c r="N1767" s="10">
        <f>IF(M1767="","",SUMIFS(purchase!$N:$N,purchase!$C:$C,$C1767,purchase!$E:$E,$E1767,purchase!$G:$G,"&gt;="&amp;$F1767,purchase!$G:$G,"&lt;="&amp;$G1767))</f>
        <v/>
      </c>
      <c r="O1767" s="10">
        <f>IF(M1767="","",M1767-N1767)</f>
        <v/>
      </c>
      <c r="P1767" s="11">
        <f>IF(M1767=0,"",N1767/M1767)</f>
        <v/>
      </c>
      <c r="Q1767" s="12">
        <f>IF(OR(G1767="",O1767=""),"",
IF(AND(G1767&lt;TODAY(),O1767&gt;0),"YES","NO"))</f>
        <v/>
      </c>
      <c r="R1767" s="13" t="n"/>
      <c r="S1767" s="14" t="n"/>
      <c r="T1767" s="15">
        <f>IF(Q1767="YES", IF(R1767="Company",L1767*(1+S1767),IF(R1767="Vendor",L1767*(1-S1767),"")),"")</f>
        <v/>
      </c>
      <c r="U1767" s="15">
        <f>IF(Q1767="YES",O1767*T1767,"")</f>
        <v/>
      </c>
      <c r="V1767" s="16" t="n"/>
      <c r="W1767" s="17">
        <f>IF(Q1767="YES",G1767+V1767,"")</f>
        <v/>
      </c>
      <c r="X1767" s="18">
        <f>IF(Q1767="YES",IF(TODAY()&gt;W1767,"OVERDUE","WITHIN TIME"),"")</f>
        <v/>
      </c>
    </row>
    <row r="1768">
      <c r="A1768" s="3" t="n">
        <v>1764</v>
      </c>
      <c r="B1768" s="4" t="n"/>
      <c r="C1768" s="4" t="n"/>
      <c r="D1768" s="5">
        <f>IF(E1768="NRFC","Natural Rubber Field Coagulam","")</f>
        <v/>
      </c>
      <c r="E1768" s="4" t="n"/>
      <c r="F1768" s="6" t="n"/>
      <c r="G1768" s="6" t="n"/>
      <c r="H1768" s="7">
        <f>IF(G1768="","",G1768-TODAY())</f>
        <v/>
      </c>
      <c r="I1768" s="8">
        <f>IF(G1768="","",
IF(G1768&lt;TODAY(),
IF(O1768&gt;0,"Violated","Completed"),
IF(H1768&lt;=7,"Expiring Soon",
"Active")))</f>
        <v/>
      </c>
      <c r="J1768" s="8">
        <f>IF(C1768="","",COUNTIFS(purchase!$C:$C,$C1768,purchase!$E:$E,$E1768,purchase!$G:$G,"&gt;="&amp;$F1768,purchase!$G:$G,"&lt;="&amp;$G1768))</f>
        <v/>
      </c>
      <c r="K1768" s="9">
        <f>IF(COUNTIFS(purchase!$C:$C,$C1768,purchase!$E:$E,$E1768,purchase!$G:$G,"&gt;="&amp;$F1768,purchase!$G:$G,"&lt;="&amp;$G1768)=0,"",_xlfn.MAXIFS(purchase!$G:$G,purchase!$C:$C,$C1768,purchase!$E:$E,$E1768,purchase!$G:$G,"&gt;="&amp;$F1768,purchase!$G:$G,"&lt;="&amp;$G1768))</f>
        <v/>
      </c>
      <c r="L1768" s="4" t="n"/>
      <c r="M1768" s="4" t="n"/>
      <c r="N1768" s="10">
        <f>IF(M1768="","",SUMIFS(purchase!$N:$N,purchase!$C:$C,$C1768,purchase!$E:$E,$E1768,purchase!$G:$G,"&gt;="&amp;$F1768,purchase!$G:$G,"&lt;="&amp;$G1768))</f>
        <v/>
      </c>
      <c r="O1768" s="10">
        <f>IF(M1768="","",M1768-N1768)</f>
        <v/>
      </c>
      <c r="P1768" s="11">
        <f>IF(M1768=0,"",N1768/M1768)</f>
        <v/>
      </c>
      <c r="Q1768" s="12">
        <f>IF(OR(G1768="",O1768=""),"",
IF(AND(G1768&lt;TODAY(),O1768&gt;0),"YES","NO"))</f>
        <v/>
      </c>
      <c r="R1768" s="13" t="n"/>
      <c r="S1768" s="14" t="n"/>
      <c r="T1768" s="15">
        <f>IF(Q1768="YES", IF(R1768="Company",L1768*(1+S1768),IF(R1768="Vendor",L1768*(1-S1768),"")),"")</f>
        <v/>
      </c>
      <c r="U1768" s="15">
        <f>IF(Q1768="YES",O1768*T1768,"")</f>
        <v/>
      </c>
      <c r="V1768" s="16" t="n"/>
      <c r="W1768" s="17">
        <f>IF(Q1768="YES",G1768+V1768,"")</f>
        <v/>
      </c>
      <c r="X1768" s="18">
        <f>IF(Q1768="YES",IF(TODAY()&gt;W1768,"OVERDUE","WITHIN TIME"),"")</f>
        <v/>
      </c>
    </row>
    <row r="1769">
      <c r="A1769" s="3" t="n">
        <v>1765</v>
      </c>
      <c r="B1769" s="4" t="n"/>
      <c r="C1769" s="4" t="n"/>
      <c r="D1769" s="5">
        <f>IF(E1769="NRFC","Natural Rubber Field Coagulam","")</f>
        <v/>
      </c>
      <c r="E1769" s="4" t="n"/>
      <c r="F1769" s="6" t="n"/>
      <c r="G1769" s="6" t="n"/>
      <c r="H1769" s="7">
        <f>IF(G1769="","",G1769-TODAY())</f>
        <v/>
      </c>
      <c r="I1769" s="8">
        <f>IF(G1769="","",
IF(G1769&lt;TODAY(),
IF(O1769&gt;0,"Violated","Completed"),
IF(H1769&lt;=7,"Expiring Soon",
"Active")))</f>
        <v/>
      </c>
      <c r="J1769" s="8">
        <f>IF(C1769="","",COUNTIFS(purchase!$C:$C,$C1769,purchase!$E:$E,$E1769,purchase!$G:$G,"&gt;="&amp;$F1769,purchase!$G:$G,"&lt;="&amp;$G1769))</f>
        <v/>
      </c>
      <c r="K1769" s="9">
        <f>IF(COUNTIFS(purchase!$C:$C,$C1769,purchase!$E:$E,$E1769,purchase!$G:$G,"&gt;="&amp;$F1769,purchase!$G:$G,"&lt;="&amp;$G1769)=0,"",_xlfn.MAXIFS(purchase!$G:$G,purchase!$C:$C,$C1769,purchase!$E:$E,$E1769,purchase!$G:$G,"&gt;="&amp;$F1769,purchase!$G:$G,"&lt;="&amp;$G1769))</f>
        <v/>
      </c>
      <c r="L1769" s="4" t="n"/>
      <c r="M1769" s="4" t="n"/>
      <c r="N1769" s="10">
        <f>IF(M1769="","",SUMIFS(purchase!$N:$N,purchase!$C:$C,$C1769,purchase!$E:$E,$E1769,purchase!$G:$G,"&gt;="&amp;$F1769,purchase!$G:$G,"&lt;="&amp;$G1769))</f>
        <v/>
      </c>
      <c r="O1769" s="10">
        <f>IF(M1769="","",M1769-N1769)</f>
        <v/>
      </c>
      <c r="P1769" s="11">
        <f>IF(M1769=0,"",N1769/M1769)</f>
        <v/>
      </c>
      <c r="Q1769" s="12">
        <f>IF(OR(G1769="",O1769=""),"",
IF(AND(G1769&lt;TODAY(),O1769&gt;0),"YES","NO"))</f>
        <v/>
      </c>
      <c r="R1769" s="13" t="n"/>
      <c r="S1769" s="14" t="n"/>
      <c r="T1769" s="15">
        <f>IF(Q1769="YES", IF(R1769="Company",L1769*(1+S1769),IF(R1769="Vendor",L1769*(1-S1769),"")),"")</f>
        <v/>
      </c>
      <c r="U1769" s="15">
        <f>IF(Q1769="YES",O1769*T1769,"")</f>
        <v/>
      </c>
      <c r="V1769" s="16" t="n"/>
      <c r="W1769" s="17">
        <f>IF(Q1769="YES",G1769+V1769,"")</f>
        <v/>
      </c>
      <c r="X1769" s="18">
        <f>IF(Q1769="YES",IF(TODAY()&gt;W1769,"OVERDUE","WITHIN TIME"),"")</f>
        <v/>
      </c>
    </row>
    <row r="1770">
      <c r="A1770" s="3" t="n">
        <v>1766</v>
      </c>
      <c r="B1770" s="4" t="n"/>
      <c r="C1770" s="4" t="n"/>
      <c r="D1770" s="5">
        <f>IF(E1770="NRFC","Natural Rubber Field Coagulam","")</f>
        <v/>
      </c>
      <c r="E1770" s="4" t="n"/>
      <c r="F1770" s="6" t="n"/>
      <c r="G1770" s="6" t="n"/>
      <c r="H1770" s="7">
        <f>IF(G1770="","",G1770-TODAY())</f>
        <v/>
      </c>
      <c r="I1770" s="8">
        <f>IF(G1770="","",
IF(G1770&lt;TODAY(),
IF(O1770&gt;0,"Violated","Completed"),
IF(H1770&lt;=7,"Expiring Soon",
"Active")))</f>
        <v/>
      </c>
      <c r="J1770" s="8">
        <f>IF(C1770="","",COUNTIFS(purchase!$C:$C,$C1770,purchase!$E:$E,$E1770,purchase!$G:$G,"&gt;="&amp;$F1770,purchase!$G:$G,"&lt;="&amp;$G1770))</f>
        <v/>
      </c>
      <c r="K1770" s="9">
        <f>IF(COUNTIFS(purchase!$C:$C,$C1770,purchase!$E:$E,$E1770,purchase!$G:$G,"&gt;="&amp;$F1770,purchase!$G:$G,"&lt;="&amp;$G1770)=0,"",_xlfn.MAXIFS(purchase!$G:$G,purchase!$C:$C,$C1770,purchase!$E:$E,$E1770,purchase!$G:$G,"&gt;="&amp;$F1770,purchase!$G:$G,"&lt;="&amp;$G1770))</f>
        <v/>
      </c>
      <c r="L1770" s="4" t="n"/>
      <c r="M1770" s="4" t="n"/>
      <c r="N1770" s="10">
        <f>IF(M1770="","",SUMIFS(purchase!$N:$N,purchase!$C:$C,$C1770,purchase!$E:$E,$E1770,purchase!$G:$G,"&gt;="&amp;$F1770,purchase!$G:$G,"&lt;="&amp;$G1770))</f>
        <v/>
      </c>
      <c r="O1770" s="10">
        <f>IF(M1770="","",M1770-N1770)</f>
        <v/>
      </c>
      <c r="P1770" s="11">
        <f>IF(M1770=0,"",N1770/M1770)</f>
        <v/>
      </c>
      <c r="Q1770" s="12">
        <f>IF(OR(G1770="",O1770=""),"",
IF(AND(G1770&lt;TODAY(),O1770&gt;0),"YES","NO"))</f>
        <v/>
      </c>
      <c r="R1770" s="13" t="n"/>
      <c r="S1770" s="14" t="n"/>
      <c r="T1770" s="15">
        <f>IF(Q1770="YES", IF(R1770="Company",L1770*(1+S1770),IF(R1770="Vendor",L1770*(1-S1770),"")),"")</f>
        <v/>
      </c>
      <c r="U1770" s="15">
        <f>IF(Q1770="YES",O1770*T1770,"")</f>
        <v/>
      </c>
      <c r="V1770" s="16" t="n"/>
      <c r="W1770" s="17">
        <f>IF(Q1770="YES",G1770+V1770,"")</f>
        <v/>
      </c>
      <c r="X1770" s="18">
        <f>IF(Q1770="YES",IF(TODAY()&gt;W1770,"OVERDUE","WITHIN TIME"),"")</f>
        <v/>
      </c>
    </row>
    <row r="1771">
      <c r="A1771" s="3" t="n">
        <v>1767</v>
      </c>
      <c r="B1771" s="4" t="n"/>
      <c r="C1771" s="4" t="n"/>
      <c r="D1771" s="5">
        <f>IF(E1771="NRFC","Natural Rubber Field Coagulam","")</f>
        <v/>
      </c>
      <c r="E1771" s="4" t="n"/>
      <c r="F1771" s="6" t="n"/>
      <c r="G1771" s="6" t="n"/>
      <c r="H1771" s="7">
        <f>IF(G1771="","",G1771-TODAY())</f>
        <v/>
      </c>
      <c r="I1771" s="8">
        <f>IF(G1771="","",
IF(G1771&lt;TODAY(),
IF(O1771&gt;0,"Violated","Completed"),
IF(H1771&lt;=7,"Expiring Soon",
"Active")))</f>
        <v/>
      </c>
      <c r="J1771" s="8">
        <f>IF(C1771="","",COUNTIFS(purchase!$C:$C,$C1771,purchase!$E:$E,$E1771,purchase!$G:$G,"&gt;="&amp;$F1771,purchase!$G:$G,"&lt;="&amp;$G1771))</f>
        <v/>
      </c>
      <c r="K1771" s="9">
        <f>IF(COUNTIFS(purchase!$C:$C,$C1771,purchase!$E:$E,$E1771,purchase!$G:$G,"&gt;="&amp;$F1771,purchase!$G:$G,"&lt;="&amp;$G1771)=0,"",_xlfn.MAXIFS(purchase!$G:$G,purchase!$C:$C,$C1771,purchase!$E:$E,$E1771,purchase!$G:$G,"&gt;="&amp;$F1771,purchase!$G:$G,"&lt;="&amp;$G1771))</f>
        <v/>
      </c>
      <c r="L1771" s="4" t="n"/>
      <c r="M1771" s="4" t="n"/>
      <c r="N1771" s="10">
        <f>IF(M1771="","",SUMIFS(purchase!$N:$N,purchase!$C:$C,$C1771,purchase!$E:$E,$E1771,purchase!$G:$G,"&gt;="&amp;$F1771,purchase!$G:$G,"&lt;="&amp;$G1771))</f>
        <v/>
      </c>
      <c r="O1771" s="10">
        <f>IF(M1771="","",M1771-N1771)</f>
        <v/>
      </c>
      <c r="P1771" s="11">
        <f>IF(M1771=0,"",N1771/M1771)</f>
        <v/>
      </c>
      <c r="Q1771" s="12">
        <f>IF(OR(G1771="",O1771=""),"",
IF(AND(G1771&lt;TODAY(),O1771&gt;0),"YES","NO"))</f>
        <v/>
      </c>
      <c r="R1771" s="13" t="n"/>
      <c r="S1771" s="14" t="n"/>
      <c r="T1771" s="15">
        <f>IF(Q1771="YES", IF(R1771="Company",L1771*(1+S1771),IF(R1771="Vendor",L1771*(1-S1771),"")),"")</f>
        <v/>
      </c>
      <c r="U1771" s="15">
        <f>IF(Q1771="YES",O1771*T1771,"")</f>
        <v/>
      </c>
      <c r="V1771" s="16" t="n"/>
      <c r="W1771" s="17">
        <f>IF(Q1771="YES",G1771+V1771,"")</f>
        <v/>
      </c>
      <c r="X1771" s="18">
        <f>IF(Q1771="YES",IF(TODAY()&gt;W1771,"OVERDUE","WITHIN TIME"),"")</f>
        <v/>
      </c>
    </row>
    <row r="1772">
      <c r="A1772" s="3" t="n">
        <v>1768</v>
      </c>
      <c r="B1772" s="4" t="n"/>
      <c r="C1772" s="4" t="n"/>
      <c r="D1772" s="5">
        <f>IF(E1772="NRFC","Natural Rubber Field Coagulam","")</f>
        <v/>
      </c>
      <c r="E1772" s="4" t="n"/>
      <c r="F1772" s="6" t="n"/>
      <c r="G1772" s="6" t="n"/>
      <c r="H1772" s="7">
        <f>IF(G1772="","",G1772-TODAY())</f>
        <v/>
      </c>
      <c r="I1772" s="8">
        <f>IF(G1772="","",
IF(G1772&lt;TODAY(),
IF(O1772&gt;0,"Violated","Completed"),
IF(H1772&lt;=7,"Expiring Soon",
"Active")))</f>
        <v/>
      </c>
      <c r="J1772" s="8">
        <f>IF(C1772="","",COUNTIFS(purchase!$C:$C,$C1772,purchase!$E:$E,$E1772,purchase!$G:$G,"&gt;="&amp;$F1772,purchase!$G:$G,"&lt;="&amp;$G1772))</f>
        <v/>
      </c>
      <c r="K1772" s="9">
        <f>IF(COUNTIFS(purchase!$C:$C,$C1772,purchase!$E:$E,$E1772,purchase!$G:$G,"&gt;="&amp;$F1772,purchase!$G:$G,"&lt;="&amp;$G1772)=0,"",_xlfn.MAXIFS(purchase!$G:$G,purchase!$C:$C,$C1772,purchase!$E:$E,$E1772,purchase!$G:$G,"&gt;="&amp;$F1772,purchase!$G:$G,"&lt;="&amp;$G1772))</f>
        <v/>
      </c>
      <c r="L1772" s="4" t="n"/>
      <c r="M1772" s="4" t="n"/>
      <c r="N1772" s="10">
        <f>IF(M1772="","",SUMIFS(purchase!$N:$N,purchase!$C:$C,$C1772,purchase!$E:$E,$E1772,purchase!$G:$G,"&gt;="&amp;$F1772,purchase!$G:$G,"&lt;="&amp;$G1772))</f>
        <v/>
      </c>
      <c r="O1772" s="10">
        <f>IF(M1772="","",M1772-N1772)</f>
        <v/>
      </c>
      <c r="P1772" s="11">
        <f>IF(M1772=0,"",N1772/M1772)</f>
        <v/>
      </c>
      <c r="Q1772" s="12">
        <f>IF(OR(G1772="",O1772=""),"",
IF(AND(G1772&lt;TODAY(),O1772&gt;0),"YES","NO"))</f>
        <v/>
      </c>
      <c r="R1772" s="13" t="n"/>
      <c r="S1772" s="14" t="n"/>
      <c r="T1772" s="15">
        <f>IF(Q1772="YES", IF(R1772="Company",L1772*(1+S1772),IF(R1772="Vendor",L1772*(1-S1772),"")),"")</f>
        <v/>
      </c>
      <c r="U1772" s="15">
        <f>IF(Q1772="YES",O1772*T1772,"")</f>
        <v/>
      </c>
      <c r="V1772" s="16" t="n"/>
      <c r="W1772" s="17">
        <f>IF(Q1772="YES",G1772+V1772,"")</f>
        <v/>
      </c>
      <c r="X1772" s="18">
        <f>IF(Q1772="YES",IF(TODAY()&gt;W1772,"OVERDUE","WITHIN TIME"),"")</f>
        <v/>
      </c>
    </row>
    <row r="1773">
      <c r="A1773" s="3" t="n">
        <v>1769</v>
      </c>
      <c r="B1773" s="4" t="n"/>
      <c r="C1773" s="4" t="n"/>
      <c r="D1773" s="5">
        <f>IF(E1773="NRFC","Natural Rubber Field Coagulam","")</f>
        <v/>
      </c>
      <c r="E1773" s="4" t="n"/>
      <c r="F1773" s="6" t="n"/>
      <c r="G1773" s="6" t="n"/>
      <c r="H1773" s="7">
        <f>IF(G1773="","",G1773-TODAY())</f>
        <v/>
      </c>
      <c r="I1773" s="8">
        <f>IF(G1773="","",
IF(G1773&lt;TODAY(),
IF(O1773&gt;0,"Violated","Completed"),
IF(H1773&lt;=7,"Expiring Soon",
"Active")))</f>
        <v/>
      </c>
      <c r="J1773" s="8">
        <f>IF(C1773="","",COUNTIFS(purchase!$C:$C,$C1773,purchase!$E:$E,$E1773,purchase!$G:$G,"&gt;="&amp;$F1773,purchase!$G:$G,"&lt;="&amp;$G1773))</f>
        <v/>
      </c>
      <c r="K1773" s="9">
        <f>IF(COUNTIFS(purchase!$C:$C,$C1773,purchase!$E:$E,$E1773,purchase!$G:$G,"&gt;="&amp;$F1773,purchase!$G:$G,"&lt;="&amp;$G1773)=0,"",_xlfn.MAXIFS(purchase!$G:$G,purchase!$C:$C,$C1773,purchase!$E:$E,$E1773,purchase!$G:$G,"&gt;="&amp;$F1773,purchase!$G:$G,"&lt;="&amp;$G1773))</f>
        <v/>
      </c>
      <c r="L1773" s="4" t="n"/>
      <c r="M1773" s="4" t="n"/>
      <c r="N1773" s="10">
        <f>IF(M1773="","",SUMIFS(purchase!$N:$N,purchase!$C:$C,$C1773,purchase!$E:$E,$E1773,purchase!$G:$G,"&gt;="&amp;$F1773,purchase!$G:$G,"&lt;="&amp;$G1773))</f>
        <v/>
      </c>
      <c r="O1773" s="10">
        <f>IF(M1773="","",M1773-N1773)</f>
        <v/>
      </c>
      <c r="P1773" s="11">
        <f>IF(M1773=0,"",N1773/M1773)</f>
        <v/>
      </c>
      <c r="Q1773" s="12">
        <f>IF(OR(G1773="",O1773=""),"",
IF(AND(G1773&lt;TODAY(),O1773&gt;0),"YES","NO"))</f>
        <v/>
      </c>
      <c r="R1773" s="13" t="n"/>
      <c r="S1773" s="14" t="n"/>
      <c r="T1773" s="15">
        <f>IF(Q1773="YES", IF(R1773="Company",L1773*(1+S1773),IF(R1773="Vendor",L1773*(1-S1773),"")),"")</f>
        <v/>
      </c>
      <c r="U1773" s="15">
        <f>IF(Q1773="YES",O1773*T1773,"")</f>
        <v/>
      </c>
      <c r="V1773" s="16" t="n"/>
      <c r="W1773" s="17">
        <f>IF(Q1773="YES",G1773+V1773,"")</f>
        <v/>
      </c>
      <c r="X1773" s="18">
        <f>IF(Q1773="YES",IF(TODAY()&gt;W1773,"OVERDUE","WITHIN TIME"),"")</f>
        <v/>
      </c>
    </row>
    <row r="1774">
      <c r="A1774" s="3" t="n">
        <v>1770</v>
      </c>
      <c r="B1774" s="4" t="n"/>
      <c r="C1774" s="4" t="n"/>
      <c r="D1774" s="5">
        <f>IF(E1774="NRFC","Natural Rubber Field Coagulam","")</f>
        <v/>
      </c>
      <c r="E1774" s="4" t="n"/>
      <c r="F1774" s="6" t="n"/>
      <c r="G1774" s="6" t="n"/>
      <c r="H1774" s="7">
        <f>IF(G1774="","",G1774-TODAY())</f>
        <v/>
      </c>
      <c r="I1774" s="8">
        <f>IF(G1774="","",
IF(G1774&lt;TODAY(),
IF(O1774&gt;0,"Violated","Completed"),
IF(H1774&lt;=7,"Expiring Soon",
"Active")))</f>
        <v/>
      </c>
      <c r="J1774" s="8">
        <f>IF(C1774="","",COUNTIFS(purchase!$C:$C,$C1774,purchase!$E:$E,$E1774,purchase!$G:$G,"&gt;="&amp;$F1774,purchase!$G:$G,"&lt;="&amp;$G1774))</f>
        <v/>
      </c>
      <c r="K1774" s="9">
        <f>IF(COUNTIFS(purchase!$C:$C,$C1774,purchase!$E:$E,$E1774,purchase!$G:$G,"&gt;="&amp;$F1774,purchase!$G:$G,"&lt;="&amp;$G1774)=0,"",_xlfn.MAXIFS(purchase!$G:$G,purchase!$C:$C,$C1774,purchase!$E:$E,$E1774,purchase!$G:$G,"&gt;="&amp;$F1774,purchase!$G:$G,"&lt;="&amp;$G1774))</f>
        <v/>
      </c>
      <c r="L1774" s="4" t="n"/>
      <c r="M1774" s="4" t="n"/>
      <c r="N1774" s="10">
        <f>IF(M1774="","",SUMIFS(purchase!$N:$N,purchase!$C:$C,$C1774,purchase!$E:$E,$E1774,purchase!$G:$G,"&gt;="&amp;$F1774,purchase!$G:$G,"&lt;="&amp;$G1774))</f>
        <v/>
      </c>
      <c r="O1774" s="10">
        <f>IF(M1774="","",M1774-N1774)</f>
        <v/>
      </c>
      <c r="P1774" s="11">
        <f>IF(M1774=0,"",N1774/M1774)</f>
        <v/>
      </c>
      <c r="Q1774" s="12">
        <f>IF(OR(G1774="",O1774=""),"",
IF(AND(G1774&lt;TODAY(),O1774&gt;0),"YES","NO"))</f>
        <v/>
      </c>
      <c r="R1774" s="13" t="n"/>
      <c r="S1774" s="14" t="n"/>
      <c r="T1774" s="15">
        <f>IF(Q1774="YES", IF(R1774="Company",L1774*(1+S1774),IF(R1774="Vendor",L1774*(1-S1774),"")),"")</f>
        <v/>
      </c>
      <c r="U1774" s="15">
        <f>IF(Q1774="YES",O1774*T1774,"")</f>
        <v/>
      </c>
      <c r="V1774" s="16" t="n"/>
      <c r="W1774" s="17">
        <f>IF(Q1774="YES",G1774+V1774,"")</f>
        <v/>
      </c>
      <c r="X1774" s="18">
        <f>IF(Q1774="YES",IF(TODAY()&gt;W1774,"OVERDUE","WITHIN TIME"),"")</f>
        <v/>
      </c>
    </row>
    <row r="1775">
      <c r="A1775" s="3" t="n">
        <v>1771</v>
      </c>
      <c r="B1775" s="4" t="n"/>
      <c r="C1775" s="4" t="n"/>
      <c r="D1775" s="5">
        <f>IF(E1775="NRFC","Natural Rubber Field Coagulam","")</f>
        <v/>
      </c>
      <c r="E1775" s="4" t="n"/>
      <c r="F1775" s="6" t="n"/>
      <c r="G1775" s="6" t="n"/>
      <c r="H1775" s="7">
        <f>IF(G1775="","",G1775-TODAY())</f>
        <v/>
      </c>
      <c r="I1775" s="8">
        <f>IF(G1775="","",
IF(G1775&lt;TODAY(),
IF(O1775&gt;0,"Violated","Completed"),
IF(H1775&lt;=7,"Expiring Soon",
"Active")))</f>
        <v/>
      </c>
      <c r="J1775" s="8">
        <f>IF(C1775="","",COUNTIFS(purchase!$C:$C,$C1775,purchase!$E:$E,$E1775,purchase!$G:$G,"&gt;="&amp;$F1775,purchase!$G:$G,"&lt;="&amp;$G1775))</f>
        <v/>
      </c>
      <c r="K1775" s="9">
        <f>IF(COUNTIFS(purchase!$C:$C,$C1775,purchase!$E:$E,$E1775,purchase!$G:$G,"&gt;="&amp;$F1775,purchase!$G:$G,"&lt;="&amp;$G1775)=0,"",_xlfn.MAXIFS(purchase!$G:$G,purchase!$C:$C,$C1775,purchase!$E:$E,$E1775,purchase!$G:$G,"&gt;="&amp;$F1775,purchase!$G:$G,"&lt;="&amp;$G1775))</f>
        <v/>
      </c>
      <c r="L1775" s="4" t="n"/>
      <c r="M1775" s="4" t="n"/>
      <c r="N1775" s="10">
        <f>IF(M1775="","",SUMIFS(purchase!$N:$N,purchase!$C:$C,$C1775,purchase!$E:$E,$E1775,purchase!$G:$G,"&gt;="&amp;$F1775,purchase!$G:$G,"&lt;="&amp;$G1775))</f>
        <v/>
      </c>
      <c r="O1775" s="10">
        <f>IF(M1775="","",M1775-N1775)</f>
        <v/>
      </c>
      <c r="P1775" s="11">
        <f>IF(M1775=0,"",N1775/M1775)</f>
        <v/>
      </c>
      <c r="Q1775" s="12">
        <f>IF(OR(G1775="",O1775=""),"",
IF(AND(G1775&lt;TODAY(),O1775&gt;0),"YES","NO"))</f>
        <v/>
      </c>
      <c r="R1775" s="13" t="n"/>
      <c r="S1775" s="14" t="n"/>
      <c r="T1775" s="15">
        <f>IF(Q1775="YES", IF(R1775="Company",L1775*(1+S1775),IF(R1775="Vendor",L1775*(1-S1775),"")),"")</f>
        <v/>
      </c>
      <c r="U1775" s="15">
        <f>IF(Q1775="YES",O1775*T1775,"")</f>
        <v/>
      </c>
      <c r="V1775" s="16" t="n"/>
      <c r="W1775" s="17">
        <f>IF(Q1775="YES",G1775+V1775,"")</f>
        <v/>
      </c>
      <c r="X1775" s="18">
        <f>IF(Q1775="YES",IF(TODAY()&gt;W1775,"OVERDUE","WITHIN TIME"),"")</f>
        <v/>
      </c>
    </row>
    <row r="1776">
      <c r="A1776" s="3" t="n">
        <v>1772</v>
      </c>
      <c r="B1776" s="4" t="n"/>
      <c r="C1776" s="4" t="n"/>
      <c r="D1776" s="5">
        <f>IF(E1776="NRFC","Natural Rubber Field Coagulam","")</f>
        <v/>
      </c>
      <c r="E1776" s="4" t="n"/>
      <c r="F1776" s="6" t="n"/>
      <c r="G1776" s="6" t="n"/>
      <c r="H1776" s="7">
        <f>IF(G1776="","",G1776-TODAY())</f>
        <v/>
      </c>
      <c r="I1776" s="8">
        <f>IF(G1776="","",
IF(G1776&lt;TODAY(),
IF(O1776&gt;0,"Violated","Completed"),
IF(H1776&lt;=7,"Expiring Soon",
"Active")))</f>
        <v/>
      </c>
      <c r="J1776" s="8">
        <f>IF(C1776="","",COUNTIFS(purchase!$C:$C,$C1776,purchase!$E:$E,$E1776,purchase!$G:$G,"&gt;="&amp;$F1776,purchase!$G:$G,"&lt;="&amp;$G1776))</f>
        <v/>
      </c>
      <c r="K1776" s="9">
        <f>IF(COUNTIFS(purchase!$C:$C,$C1776,purchase!$E:$E,$E1776,purchase!$G:$G,"&gt;="&amp;$F1776,purchase!$G:$G,"&lt;="&amp;$G1776)=0,"",_xlfn.MAXIFS(purchase!$G:$G,purchase!$C:$C,$C1776,purchase!$E:$E,$E1776,purchase!$G:$G,"&gt;="&amp;$F1776,purchase!$G:$G,"&lt;="&amp;$G1776))</f>
        <v/>
      </c>
      <c r="L1776" s="4" t="n"/>
      <c r="M1776" s="4" t="n"/>
      <c r="N1776" s="10">
        <f>IF(M1776="","",SUMIFS(purchase!$N:$N,purchase!$C:$C,$C1776,purchase!$E:$E,$E1776,purchase!$G:$G,"&gt;="&amp;$F1776,purchase!$G:$G,"&lt;="&amp;$G1776))</f>
        <v/>
      </c>
      <c r="O1776" s="10">
        <f>IF(M1776="","",M1776-N1776)</f>
        <v/>
      </c>
      <c r="P1776" s="11">
        <f>IF(M1776=0,"",N1776/M1776)</f>
        <v/>
      </c>
      <c r="Q1776" s="12">
        <f>IF(OR(G1776="",O1776=""),"",
IF(AND(G1776&lt;TODAY(),O1776&gt;0),"YES","NO"))</f>
        <v/>
      </c>
      <c r="R1776" s="13" t="n"/>
      <c r="S1776" s="14" t="n"/>
      <c r="T1776" s="15">
        <f>IF(Q1776="YES", IF(R1776="Company",L1776*(1+S1776),IF(R1776="Vendor",L1776*(1-S1776),"")),"")</f>
        <v/>
      </c>
      <c r="U1776" s="15">
        <f>IF(Q1776="YES",O1776*T1776,"")</f>
        <v/>
      </c>
      <c r="V1776" s="16" t="n"/>
      <c r="W1776" s="17">
        <f>IF(Q1776="YES",G1776+V1776,"")</f>
        <v/>
      </c>
      <c r="X1776" s="18">
        <f>IF(Q1776="YES",IF(TODAY()&gt;W1776,"OVERDUE","WITHIN TIME"),"")</f>
        <v/>
      </c>
    </row>
    <row r="1777">
      <c r="A1777" s="3" t="n">
        <v>1773</v>
      </c>
      <c r="B1777" s="4" t="n"/>
      <c r="C1777" s="4" t="n"/>
      <c r="D1777" s="5">
        <f>IF(E1777="NRFC","Natural Rubber Field Coagulam","")</f>
        <v/>
      </c>
      <c r="E1777" s="4" t="n"/>
      <c r="F1777" s="6" t="n"/>
      <c r="G1777" s="6" t="n"/>
      <c r="H1777" s="7">
        <f>IF(G1777="","",G1777-TODAY())</f>
        <v/>
      </c>
      <c r="I1777" s="8">
        <f>IF(G1777="","",
IF(G1777&lt;TODAY(),
IF(O1777&gt;0,"Violated","Completed"),
IF(H1777&lt;=7,"Expiring Soon",
"Active")))</f>
        <v/>
      </c>
      <c r="J1777" s="8">
        <f>IF(C1777="","",COUNTIFS(purchase!$C:$C,$C1777,purchase!$E:$E,$E1777,purchase!$G:$G,"&gt;="&amp;$F1777,purchase!$G:$G,"&lt;="&amp;$G1777))</f>
        <v/>
      </c>
      <c r="K1777" s="9">
        <f>IF(COUNTIFS(purchase!$C:$C,$C1777,purchase!$E:$E,$E1777,purchase!$G:$G,"&gt;="&amp;$F1777,purchase!$G:$G,"&lt;="&amp;$G1777)=0,"",_xlfn.MAXIFS(purchase!$G:$G,purchase!$C:$C,$C1777,purchase!$E:$E,$E1777,purchase!$G:$G,"&gt;="&amp;$F1777,purchase!$G:$G,"&lt;="&amp;$G1777))</f>
        <v/>
      </c>
      <c r="L1777" s="4" t="n"/>
      <c r="M1777" s="4" t="n"/>
      <c r="N1777" s="10">
        <f>IF(M1777="","",SUMIFS(purchase!$N:$N,purchase!$C:$C,$C1777,purchase!$E:$E,$E1777,purchase!$G:$G,"&gt;="&amp;$F1777,purchase!$G:$G,"&lt;="&amp;$G1777))</f>
        <v/>
      </c>
      <c r="O1777" s="10">
        <f>IF(M1777="","",M1777-N1777)</f>
        <v/>
      </c>
      <c r="P1777" s="11">
        <f>IF(M1777=0,"",N1777/M1777)</f>
        <v/>
      </c>
      <c r="Q1777" s="12">
        <f>IF(OR(G1777="",O1777=""),"",
IF(AND(G1777&lt;TODAY(),O1777&gt;0),"YES","NO"))</f>
        <v/>
      </c>
      <c r="R1777" s="13" t="n"/>
      <c r="S1777" s="14" t="n"/>
      <c r="T1777" s="15">
        <f>IF(Q1777="YES", IF(R1777="Company",L1777*(1+S1777),IF(R1777="Vendor",L1777*(1-S1777),"")),"")</f>
        <v/>
      </c>
      <c r="U1777" s="15">
        <f>IF(Q1777="YES",O1777*T1777,"")</f>
        <v/>
      </c>
      <c r="V1777" s="16" t="n"/>
      <c r="W1777" s="17">
        <f>IF(Q1777="YES",G1777+V1777,"")</f>
        <v/>
      </c>
      <c r="X1777" s="18">
        <f>IF(Q1777="YES",IF(TODAY()&gt;W1777,"OVERDUE","WITHIN TIME"),"")</f>
        <v/>
      </c>
    </row>
    <row r="1778">
      <c r="A1778" s="3" t="n">
        <v>1774</v>
      </c>
      <c r="B1778" s="4" t="n"/>
      <c r="C1778" s="4" t="n"/>
      <c r="D1778" s="5">
        <f>IF(E1778="NRFC","Natural Rubber Field Coagulam","")</f>
        <v/>
      </c>
      <c r="E1778" s="4" t="n"/>
      <c r="F1778" s="6" t="n"/>
      <c r="G1778" s="6" t="n"/>
      <c r="H1778" s="7">
        <f>IF(G1778="","",G1778-TODAY())</f>
        <v/>
      </c>
      <c r="I1778" s="8">
        <f>IF(G1778="","",
IF(G1778&lt;TODAY(),
IF(O1778&gt;0,"Violated","Completed"),
IF(H1778&lt;=7,"Expiring Soon",
"Active")))</f>
        <v/>
      </c>
      <c r="J1778" s="8">
        <f>IF(C1778="","",COUNTIFS(purchase!$C:$C,$C1778,purchase!$E:$E,$E1778,purchase!$G:$G,"&gt;="&amp;$F1778,purchase!$G:$G,"&lt;="&amp;$G1778))</f>
        <v/>
      </c>
      <c r="K1778" s="9">
        <f>IF(COUNTIFS(purchase!$C:$C,$C1778,purchase!$E:$E,$E1778,purchase!$G:$G,"&gt;="&amp;$F1778,purchase!$G:$G,"&lt;="&amp;$G1778)=0,"",_xlfn.MAXIFS(purchase!$G:$G,purchase!$C:$C,$C1778,purchase!$E:$E,$E1778,purchase!$G:$G,"&gt;="&amp;$F1778,purchase!$G:$G,"&lt;="&amp;$G1778))</f>
        <v/>
      </c>
      <c r="L1778" s="4" t="n"/>
      <c r="M1778" s="4" t="n"/>
      <c r="N1778" s="10">
        <f>IF(M1778="","",SUMIFS(purchase!$N:$N,purchase!$C:$C,$C1778,purchase!$E:$E,$E1778,purchase!$G:$G,"&gt;="&amp;$F1778,purchase!$G:$G,"&lt;="&amp;$G1778))</f>
        <v/>
      </c>
      <c r="O1778" s="10">
        <f>IF(M1778="","",M1778-N1778)</f>
        <v/>
      </c>
      <c r="P1778" s="11">
        <f>IF(M1778=0,"",N1778/M1778)</f>
        <v/>
      </c>
      <c r="Q1778" s="12">
        <f>IF(OR(G1778="",O1778=""),"",
IF(AND(G1778&lt;TODAY(),O1778&gt;0),"YES","NO"))</f>
        <v/>
      </c>
      <c r="R1778" s="13" t="n"/>
      <c r="S1778" s="14" t="n"/>
      <c r="T1778" s="15">
        <f>IF(Q1778="YES", IF(R1778="Company",L1778*(1+S1778),IF(R1778="Vendor",L1778*(1-S1778),"")),"")</f>
        <v/>
      </c>
      <c r="U1778" s="15">
        <f>IF(Q1778="YES",O1778*T1778,"")</f>
        <v/>
      </c>
      <c r="V1778" s="16" t="n"/>
      <c r="W1778" s="17">
        <f>IF(Q1778="YES",G1778+V1778,"")</f>
        <v/>
      </c>
      <c r="X1778" s="18">
        <f>IF(Q1778="YES",IF(TODAY()&gt;W1778,"OVERDUE","WITHIN TIME"),"")</f>
        <v/>
      </c>
    </row>
    <row r="1779">
      <c r="A1779" s="3" t="n">
        <v>1775</v>
      </c>
      <c r="B1779" s="4" t="n"/>
      <c r="C1779" s="4" t="n"/>
      <c r="D1779" s="5">
        <f>IF(E1779="NRFC","Natural Rubber Field Coagulam","")</f>
        <v/>
      </c>
      <c r="E1779" s="4" t="n"/>
      <c r="F1779" s="6" t="n"/>
      <c r="G1779" s="6" t="n"/>
      <c r="H1779" s="7">
        <f>IF(G1779="","",G1779-TODAY())</f>
        <v/>
      </c>
      <c r="I1779" s="8">
        <f>IF(G1779="","",
IF(G1779&lt;TODAY(),
IF(O1779&gt;0,"Violated","Completed"),
IF(H1779&lt;=7,"Expiring Soon",
"Active")))</f>
        <v/>
      </c>
      <c r="J1779" s="8">
        <f>IF(C1779="","",COUNTIFS(purchase!$C:$C,$C1779,purchase!$E:$E,$E1779,purchase!$G:$G,"&gt;="&amp;$F1779,purchase!$G:$G,"&lt;="&amp;$G1779))</f>
        <v/>
      </c>
      <c r="K1779" s="9">
        <f>IF(COUNTIFS(purchase!$C:$C,$C1779,purchase!$E:$E,$E1779,purchase!$G:$G,"&gt;="&amp;$F1779,purchase!$G:$G,"&lt;="&amp;$G1779)=0,"",_xlfn.MAXIFS(purchase!$G:$G,purchase!$C:$C,$C1779,purchase!$E:$E,$E1779,purchase!$G:$G,"&gt;="&amp;$F1779,purchase!$G:$G,"&lt;="&amp;$G1779))</f>
        <v/>
      </c>
      <c r="L1779" s="4" t="n"/>
      <c r="M1779" s="4" t="n"/>
      <c r="N1779" s="10">
        <f>IF(M1779="","",SUMIFS(purchase!$N:$N,purchase!$C:$C,$C1779,purchase!$E:$E,$E1779,purchase!$G:$G,"&gt;="&amp;$F1779,purchase!$G:$G,"&lt;="&amp;$G1779))</f>
        <v/>
      </c>
      <c r="O1779" s="10">
        <f>IF(M1779="","",M1779-N1779)</f>
        <v/>
      </c>
      <c r="P1779" s="11">
        <f>IF(M1779=0,"",N1779/M1779)</f>
        <v/>
      </c>
      <c r="Q1779" s="12">
        <f>IF(OR(G1779="",O1779=""),"",
IF(AND(G1779&lt;TODAY(),O1779&gt;0),"YES","NO"))</f>
        <v/>
      </c>
      <c r="R1779" s="13" t="n"/>
      <c r="S1779" s="14" t="n"/>
      <c r="T1779" s="15">
        <f>IF(Q1779="YES", IF(R1779="Company",L1779*(1+S1779),IF(R1779="Vendor",L1779*(1-S1779),"")),"")</f>
        <v/>
      </c>
      <c r="U1779" s="15">
        <f>IF(Q1779="YES",O1779*T1779,"")</f>
        <v/>
      </c>
      <c r="V1779" s="16" t="n"/>
      <c r="W1779" s="17">
        <f>IF(Q1779="YES",G1779+V1779,"")</f>
        <v/>
      </c>
      <c r="X1779" s="18">
        <f>IF(Q1779="YES",IF(TODAY()&gt;W1779,"OVERDUE","WITHIN TIME"),"")</f>
        <v/>
      </c>
    </row>
    <row r="1780">
      <c r="A1780" s="3" t="n">
        <v>1776</v>
      </c>
      <c r="B1780" s="4" t="n"/>
      <c r="C1780" s="4" t="n"/>
      <c r="D1780" s="5">
        <f>IF(E1780="NRFC","Natural Rubber Field Coagulam","")</f>
        <v/>
      </c>
      <c r="E1780" s="4" t="n"/>
      <c r="F1780" s="6" t="n"/>
      <c r="G1780" s="6" t="n"/>
      <c r="H1780" s="7">
        <f>IF(G1780="","",G1780-TODAY())</f>
        <v/>
      </c>
      <c r="I1780" s="8">
        <f>IF(G1780="","",
IF(G1780&lt;TODAY(),
IF(O1780&gt;0,"Violated","Completed"),
IF(H1780&lt;=7,"Expiring Soon",
"Active")))</f>
        <v/>
      </c>
      <c r="J1780" s="8">
        <f>IF(C1780="","",COUNTIFS(purchase!$C:$C,$C1780,purchase!$E:$E,$E1780,purchase!$G:$G,"&gt;="&amp;$F1780,purchase!$G:$G,"&lt;="&amp;$G1780))</f>
        <v/>
      </c>
      <c r="K1780" s="9">
        <f>IF(COUNTIFS(purchase!$C:$C,$C1780,purchase!$E:$E,$E1780,purchase!$G:$G,"&gt;="&amp;$F1780,purchase!$G:$G,"&lt;="&amp;$G1780)=0,"",_xlfn.MAXIFS(purchase!$G:$G,purchase!$C:$C,$C1780,purchase!$E:$E,$E1780,purchase!$G:$G,"&gt;="&amp;$F1780,purchase!$G:$G,"&lt;="&amp;$G1780))</f>
        <v/>
      </c>
      <c r="L1780" s="4" t="n"/>
      <c r="M1780" s="4" t="n"/>
      <c r="N1780" s="10">
        <f>IF(M1780="","",SUMIFS(purchase!$N:$N,purchase!$C:$C,$C1780,purchase!$E:$E,$E1780,purchase!$G:$G,"&gt;="&amp;$F1780,purchase!$G:$G,"&lt;="&amp;$G1780))</f>
        <v/>
      </c>
      <c r="O1780" s="10">
        <f>IF(M1780="","",M1780-N1780)</f>
        <v/>
      </c>
      <c r="P1780" s="11">
        <f>IF(M1780=0,"",N1780/M1780)</f>
        <v/>
      </c>
      <c r="Q1780" s="12">
        <f>IF(OR(G1780="",O1780=""),"",
IF(AND(G1780&lt;TODAY(),O1780&gt;0),"YES","NO"))</f>
        <v/>
      </c>
      <c r="R1780" s="13" t="n"/>
      <c r="S1780" s="14" t="n"/>
      <c r="T1780" s="15">
        <f>IF(Q1780="YES", IF(R1780="Company",L1780*(1+S1780),IF(R1780="Vendor",L1780*(1-S1780),"")),"")</f>
        <v/>
      </c>
      <c r="U1780" s="15">
        <f>IF(Q1780="YES",O1780*T1780,"")</f>
        <v/>
      </c>
      <c r="V1780" s="16" t="n"/>
      <c r="W1780" s="17">
        <f>IF(Q1780="YES",G1780+V1780,"")</f>
        <v/>
      </c>
      <c r="X1780" s="18">
        <f>IF(Q1780="YES",IF(TODAY()&gt;W1780,"OVERDUE","WITHIN TIME"),"")</f>
        <v/>
      </c>
    </row>
    <row r="1781">
      <c r="A1781" s="3" t="n">
        <v>1777</v>
      </c>
      <c r="B1781" s="4" t="n"/>
      <c r="C1781" s="4" t="n"/>
      <c r="D1781" s="5">
        <f>IF(E1781="NRFC","Natural Rubber Field Coagulam","")</f>
        <v/>
      </c>
      <c r="E1781" s="4" t="n"/>
      <c r="F1781" s="6" t="n"/>
      <c r="G1781" s="6" t="n"/>
      <c r="H1781" s="7">
        <f>IF(G1781="","",G1781-TODAY())</f>
        <v/>
      </c>
      <c r="I1781" s="8">
        <f>IF(G1781="","",
IF(G1781&lt;TODAY(),
IF(O1781&gt;0,"Violated","Completed"),
IF(H1781&lt;=7,"Expiring Soon",
"Active")))</f>
        <v/>
      </c>
      <c r="J1781" s="8">
        <f>IF(C1781="","",COUNTIFS(purchase!$C:$C,$C1781,purchase!$E:$E,$E1781,purchase!$G:$G,"&gt;="&amp;$F1781,purchase!$G:$G,"&lt;="&amp;$G1781))</f>
        <v/>
      </c>
      <c r="K1781" s="9">
        <f>IF(COUNTIFS(purchase!$C:$C,$C1781,purchase!$E:$E,$E1781,purchase!$G:$G,"&gt;="&amp;$F1781,purchase!$G:$G,"&lt;="&amp;$G1781)=0,"",_xlfn.MAXIFS(purchase!$G:$G,purchase!$C:$C,$C1781,purchase!$E:$E,$E1781,purchase!$G:$G,"&gt;="&amp;$F1781,purchase!$G:$G,"&lt;="&amp;$G1781))</f>
        <v/>
      </c>
      <c r="L1781" s="4" t="n"/>
      <c r="M1781" s="4" t="n"/>
      <c r="N1781" s="10">
        <f>IF(M1781="","",SUMIFS(purchase!$N:$N,purchase!$C:$C,$C1781,purchase!$E:$E,$E1781,purchase!$G:$G,"&gt;="&amp;$F1781,purchase!$G:$G,"&lt;="&amp;$G1781))</f>
        <v/>
      </c>
      <c r="O1781" s="10">
        <f>IF(M1781="","",M1781-N1781)</f>
        <v/>
      </c>
      <c r="P1781" s="11">
        <f>IF(M1781=0,"",N1781/M1781)</f>
        <v/>
      </c>
      <c r="Q1781" s="12">
        <f>IF(OR(G1781="",O1781=""),"",
IF(AND(G1781&lt;TODAY(),O1781&gt;0),"YES","NO"))</f>
        <v/>
      </c>
      <c r="R1781" s="13" t="n"/>
      <c r="S1781" s="14" t="n"/>
      <c r="T1781" s="15">
        <f>IF(Q1781="YES", IF(R1781="Company",L1781*(1+S1781),IF(R1781="Vendor",L1781*(1-S1781),"")),"")</f>
        <v/>
      </c>
      <c r="U1781" s="15">
        <f>IF(Q1781="YES",O1781*T1781,"")</f>
        <v/>
      </c>
      <c r="V1781" s="16" t="n"/>
      <c r="W1781" s="17">
        <f>IF(Q1781="YES",G1781+V1781,"")</f>
        <v/>
      </c>
      <c r="X1781" s="18">
        <f>IF(Q1781="YES",IF(TODAY()&gt;W1781,"OVERDUE","WITHIN TIME"),"")</f>
        <v/>
      </c>
    </row>
    <row r="1782">
      <c r="A1782" s="3" t="n">
        <v>1778</v>
      </c>
      <c r="B1782" s="4" t="n"/>
      <c r="C1782" s="4" t="n"/>
      <c r="D1782" s="5">
        <f>IF(E1782="NRFC","Natural Rubber Field Coagulam","")</f>
        <v/>
      </c>
      <c r="E1782" s="4" t="n"/>
      <c r="F1782" s="6" t="n"/>
      <c r="G1782" s="6" t="n"/>
      <c r="H1782" s="7">
        <f>IF(G1782="","",G1782-TODAY())</f>
        <v/>
      </c>
      <c r="I1782" s="8">
        <f>IF(G1782="","",
IF(G1782&lt;TODAY(),
IF(O1782&gt;0,"Violated","Completed"),
IF(H1782&lt;=7,"Expiring Soon",
"Active")))</f>
        <v/>
      </c>
      <c r="J1782" s="8">
        <f>IF(C1782="","",COUNTIFS(purchase!$C:$C,$C1782,purchase!$E:$E,$E1782,purchase!$G:$G,"&gt;="&amp;$F1782,purchase!$G:$G,"&lt;="&amp;$G1782))</f>
        <v/>
      </c>
      <c r="K1782" s="9">
        <f>IF(COUNTIFS(purchase!$C:$C,$C1782,purchase!$E:$E,$E1782,purchase!$G:$G,"&gt;="&amp;$F1782,purchase!$G:$G,"&lt;="&amp;$G1782)=0,"",_xlfn.MAXIFS(purchase!$G:$G,purchase!$C:$C,$C1782,purchase!$E:$E,$E1782,purchase!$G:$G,"&gt;="&amp;$F1782,purchase!$G:$G,"&lt;="&amp;$G1782))</f>
        <v/>
      </c>
      <c r="L1782" s="4" t="n"/>
      <c r="M1782" s="4" t="n"/>
      <c r="N1782" s="10">
        <f>IF(M1782="","",SUMIFS(purchase!$N:$N,purchase!$C:$C,$C1782,purchase!$E:$E,$E1782,purchase!$G:$G,"&gt;="&amp;$F1782,purchase!$G:$G,"&lt;="&amp;$G1782))</f>
        <v/>
      </c>
      <c r="O1782" s="10">
        <f>IF(M1782="","",M1782-N1782)</f>
        <v/>
      </c>
      <c r="P1782" s="11">
        <f>IF(M1782=0,"",N1782/M1782)</f>
        <v/>
      </c>
      <c r="Q1782" s="12">
        <f>IF(OR(G1782="",O1782=""),"",
IF(AND(G1782&lt;TODAY(),O1782&gt;0),"YES","NO"))</f>
        <v/>
      </c>
      <c r="R1782" s="13" t="n"/>
      <c r="S1782" s="14" t="n"/>
      <c r="T1782" s="15">
        <f>IF(Q1782="YES", IF(R1782="Company",L1782*(1+S1782),IF(R1782="Vendor",L1782*(1-S1782),"")),"")</f>
        <v/>
      </c>
      <c r="U1782" s="15">
        <f>IF(Q1782="YES",O1782*T1782,"")</f>
        <v/>
      </c>
      <c r="V1782" s="16" t="n"/>
      <c r="W1782" s="17">
        <f>IF(Q1782="YES",G1782+V1782,"")</f>
        <v/>
      </c>
      <c r="X1782" s="18">
        <f>IF(Q1782="YES",IF(TODAY()&gt;W1782,"OVERDUE","WITHIN TIME"),"")</f>
        <v/>
      </c>
    </row>
    <row r="1783">
      <c r="A1783" s="3" t="n">
        <v>1779</v>
      </c>
      <c r="B1783" s="4" t="n"/>
      <c r="C1783" s="4" t="n"/>
      <c r="D1783" s="5">
        <f>IF(E1783="NRFC","Natural Rubber Field Coagulam","")</f>
        <v/>
      </c>
      <c r="E1783" s="4" t="n"/>
      <c r="F1783" s="6" t="n"/>
      <c r="G1783" s="6" t="n"/>
      <c r="H1783" s="7">
        <f>IF(G1783="","",G1783-TODAY())</f>
        <v/>
      </c>
      <c r="I1783" s="8">
        <f>IF(G1783="","",
IF(G1783&lt;TODAY(),
IF(O1783&gt;0,"Violated","Completed"),
IF(H1783&lt;=7,"Expiring Soon",
"Active")))</f>
        <v/>
      </c>
      <c r="J1783" s="8">
        <f>IF(C1783="","",COUNTIFS(purchase!$C:$C,$C1783,purchase!$E:$E,$E1783,purchase!$G:$G,"&gt;="&amp;$F1783,purchase!$G:$G,"&lt;="&amp;$G1783))</f>
        <v/>
      </c>
      <c r="K1783" s="9">
        <f>IF(COUNTIFS(purchase!$C:$C,$C1783,purchase!$E:$E,$E1783,purchase!$G:$G,"&gt;="&amp;$F1783,purchase!$G:$G,"&lt;="&amp;$G1783)=0,"",_xlfn.MAXIFS(purchase!$G:$G,purchase!$C:$C,$C1783,purchase!$E:$E,$E1783,purchase!$G:$G,"&gt;="&amp;$F1783,purchase!$G:$G,"&lt;="&amp;$G1783))</f>
        <v/>
      </c>
      <c r="L1783" s="4" t="n"/>
      <c r="M1783" s="4" t="n"/>
      <c r="N1783" s="10">
        <f>IF(M1783="","",SUMIFS(purchase!$N:$N,purchase!$C:$C,$C1783,purchase!$E:$E,$E1783,purchase!$G:$G,"&gt;="&amp;$F1783,purchase!$G:$G,"&lt;="&amp;$G1783))</f>
        <v/>
      </c>
      <c r="O1783" s="10">
        <f>IF(M1783="","",M1783-N1783)</f>
        <v/>
      </c>
      <c r="P1783" s="11">
        <f>IF(M1783=0,"",N1783/M1783)</f>
        <v/>
      </c>
      <c r="Q1783" s="12">
        <f>IF(OR(G1783="",O1783=""),"",
IF(AND(G1783&lt;TODAY(),O1783&gt;0),"YES","NO"))</f>
        <v/>
      </c>
      <c r="R1783" s="13" t="n"/>
      <c r="S1783" s="14" t="n"/>
      <c r="T1783" s="15">
        <f>IF(Q1783="YES", IF(R1783="Company",L1783*(1+S1783),IF(R1783="Vendor",L1783*(1-S1783),"")),"")</f>
        <v/>
      </c>
      <c r="U1783" s="15">
        <f>IF(Q1783="YES",O1783*T1783,"")</f>
        <v/>
      </c>
      <c r="V1783" s="16" t="n"/>
      <c r="W1783" s="17">
        <f>IF(Q1783="YES",G1783+V1783,"")</f>
        <v/>
      </c>
      <c r="X1783" s="18">
        <f>IF(Q1783="YES",IF(TODAY()&gt;W1783,"OVERDUE","WITHIN TIME"),"")</f>
        <v/>
      </c>
    </row>
    <row r="1784">
      <c r="A1784" s="3" t="n">
        <v>1780</v>
      </c>
      <c r="B1784" s="4" t="n"/>
      <c r="C1784" s="4" t="n"/>
      <c r="D1784" s="5">
        <f>IF(E1784="NRFC","Natural Rubber Field Coagulam","")</f>
        <v/>
      </c>
      <c r="E1784" s="4" t="n"/>
      <c r="F1784" s="6" t="n"/>
      <c r="G1784" s="6" t="n"/>
      <c r="H1784" s="7">
        <f>IF(G1784="","",G1784-TODAY())</f>
        <v/>
      </c>
      <c r="I1784" s="8">
        <f>IF(G1784="","",
IF(G1784&lt;TODAY(),
IF(O1784&gt;0,"Violated","Completed"),
IF(H1784&lt;=7,"Expiring Soon",
"Active")))</f>
        <v/>
      </c>
      <c r="J1784" s="8">
        <f>IF(C1784="","",COUNTIFS(purchase!$C:$C,$C1784,purchase!$E:$E,$E1784,purchase!$G:$G,"&gt;="&amp;$F1784,purchase!$G:$G,"&lt;="&amp;$G1784))</f>
        <v/>
      </c>
      <c r="K1784" s="9">
        <f>IF(COUNTIFS(purchase!$C:$C,$C1784,purchase!$E:$E,$E1784,purchase!$G:$G,"&gt;="&amp;$F1784,purchase!$G:$G,"&lt;="&amp;$G1784)=0,"",_xlfn.MAXIFS(purchase!$G:$G,purchase!$C:$C,$C1784,purchase!$E:$E,$E1784,purchase!$G:$G,"&gt;="&amp;$F1784,purchase!$G:$G,"&lt;="&amp;$G1784))</f>
        <v/>
      </c>
      <c r="L1784" s="4" t="n"/>
      <c r="M1784" s="4" t="n"/>
      <c r="N1784" s="10">
        <f>IF(M1784="","",SUMIFS(purchase!$N:$N,purchase!$C:$C,$C1784,purchase!$E:$E,$E1784,purchase!$G:$G,"&gt;="&amp;$F1784,purchase!$G:$G,"&lt;="&amp;$G1784))</f>
        <v/>
      </c>
      <c r="O1784" s="10">
        <f>IF(M1784="","",M1784-N1784)</f>
        <v/>
      </c>
      <c r="P1784" s="11">
        <f>IF(M1784=0,"",N1784/M1784)</f>
        <v/>
      </c>
      <c r="Q1784" s="12">
        <f>IF(OR(G1784="",O1784=""),"",
IF(AND(G1784&lt;TODAY(),O1784&gt;0),"YES","NO"))</f>
        <v/>
      </c>
      <c r="R1784" s="13" t="n"/>
      <c r="S1784" s="14" t="n"/>
      <c r="T1784" s="15">
        <f>IF(Q1784="YES", IF(R1784="Company",L1784*(1+S1784),IF(R1784="Vendor",L1784*(1-S1784),"")),"")</f>
        <v/>
      </c>
      <c r="U1784" s="15">
        <f>IF(Q1784="YES",O1784*T1784,"")</f>
        <v/>
      </c>
      <c r="V1784" s="16" t="n"/>
      <c r="W1784" s="17">
        <f>IF(Q1784="YES",G1784+V1784,"")</f>
        <v/>
      </c>
      <c r="X1784" s="18">
        <f>IF(Q1784="YES",IF(TODAY()&gt;W1784,"OVERDUE","WITHIN TIME"),"")</f>
        <v/>
      </c>
    </row>
    <row r="1785">
      <c r="A1785" s="3" t="n">
        <v>1781</v>
      </c>
      <c r="B1785" s="4" t="n"/>
      <c r="C1785" s="4" t="n"/>
      <c r="D1785" s="5">
        <f>IF(E1785="NRFC","Natural Rubber Field Coagulam","")</f>
        <v/>
      </c>
      <c r="E1785" s="4" t="n"/>
      <c r="F1785" s="6" t="n"/>
      <c r="G1785" s="6" t="n"/>
      <c r="H1785" s="7">
        <f>IF(G1785="","",G1785-TODAY())</f>
        <v/>
      </c>
      <c r="I1785" s="8">
        <f>IF(G1785="","",
IF(G1785&lt;TODAY(),
IF(O1785&gt;0,"Violated","Completed"),
IF(H1785&lt;=7,"Expiring Soon",
"Active")))</f>
        <v/>
      </c>
      <c r="J1785" s="8">
        <f>IF(C1785="","",COUNTIFS(purchase!$C:$C,$C1785,purchase!$E:$E,$E1785,purchase!$G:$G,"&gt;="&amp;$F1785,purchase!$G:$G,"&lt;="&amp;$G1785))</f>
        <v/>
      </c>
      <c r="K1785" s="9">
        <f>IF(COUNTIFS(purchase!$C:$C,$C1785,purchase!$E:$E,$E1785,purchase!$G:$G,"&gt;="&amp;$F1785,purchase!$G:$G,"&lt;="&amp;$G1785)=0,"",_xlfn.MAXIFS(purchase!$G:$G,purchase!$C:$C,$C1785,purchase!$E:$E,$E1785,purchase!$G:$G,"&gt;="&amp;$F1785,purchase!$G:$G,"&lt;="&amp;$G1785))</f>
        <v/>
      </c>
      <c r="L1785" s="4" t="n"/>
      <c r="M1785" s="4" t="n"/>
      <c r="N1785" s="10">
        <f>IF(M1785="","",SUMIFS(purchase!$N:$N,purchase!$C:$C,$C1785,purchase!$E:$E,$E1785,purchase!$G:$G,"&gt;="&amp;$F1785,purchase!$G:$G,"&lt;="&amp;$G1785))</f>
        <v/>
      </c>
      <c r="O1785" s="10">
        <f>IF(M1785="","",M1785-N1785)</f>
        <v/>
      </c>
      <c r="P1785" s="11">
        <f>IF(M1785=0,"",N1785/M1785)</f>
        <v/>
      </c>
      <c r="Q1785" s="12">
        <f>IF(OR(G1785="",O1785=""),"",
IF(AND(G1785&lt;TODAY(),O1785&gt;0),"YES","NO"))</f>
        <v/>
      </c>
      <c r="R1785" s="13" t="n"/>
      <c r="S1785" s="14" t="n"/>
      <c r="T1785" s="15">
        <f>IF(Q1785="YES", IF(R1785="Company",L1785*(1+S1785),IF(R1785="Vendor",L1785*(1-S1785),"")),"")</f>
        <v/>
      </c>
      <c r="U1785" s="15">
        <f>IF(Q1785="YES",O1785*T1785,"")</f>
        <v/>
      </c>
      <c r="V1785" s="16" t="n"/>
      <c r="W1785" s="17">
        <f>IF(Q1785="YES",G1785+V1785,"")</f>
        <v/>
      </c>
      <c r="X1785" s="18">
        <f>IF(Q1785="YES",IF(TODAY()&gt;W1785,"OVERDUE","WITHIN TIME"),"")</f>
        <v/>
      </c>
    </row>
    <row r="1786">
      <c r="A1786" s="3" t="n">
        <v>1782</v>
      </c>
      <c r="B1786" s="4" t="n"/>
      <c r="C1786" s="4" t="n"/>
      <c r="D1786" s="5">
        <f>IF(E1786="NRFC","Natural Rubber Field Coagulam","")</f>
        <v/>
      </c>
      <c r="E1786" s="4" t="n"/>
      <c r="F1786" s="6" t="n"/>
      <c r="G1786" s="6" t="n"/>
      <c r="H1786" s="7">
        <f>IF(G1786="","",G1786-TODAY())</f>
        <v/>
      </c>
      <c r="I1786" s="8">
        <f>IF(G1786="","",
IF(G1786&lt;TODAY(),
IF(O1786&gt;0,"Violated","Completed"),
IF(H1786&lt;=7,"Expiring Soon",
"Active")))</f>
        <v/>
      </c>
      <c r="J1786" s="8">
        <f>IF(C1786="","",COUNTIFS(purchase!$C:$C,$C1786,purchase!$E:$E,$E1786,purchase!$G:$G,"&gt;="&amp;$F1786,purchase!$G:$G,"&lt;="&amp;$G1786))</f>
        <v/>
      </c>
      <c r="K1786" s="9">
        <f>IF(COUNTIFS(purchase!$C:$C,$C1786,purchase!$E:$E,$E1786,purchase!$G:$G,"&gt;="&amp;$F1786,purchase!$G:$G,"&lt;="&amp;$G1786)=0,"",_xlfn.MAXIFS(purchase!$G:$G,purchase!$C:$C,$C1786,purchase!$E:$E,$E1786,purchase!$G:$G,"&gt;="&amp;$F1786,purchase!$G:$G,"&lt;="&amp;$G1786))</f>
        <v/>
      </c>
      <c r="L1786" s="4" t="n"/>
      <c r="M1786" s="4" t="n"/>
      <c r="N1786" s="10">
        <f>IF(M1786="","",SUMIFS(purchase!$N:$N,purchase!$C:$C,$C1786,purchase!$E:$E,$E1786,purchase!$G:$G,"&gt;="&amp;$F1786,purchase!$G:$G,"&lt;="&amp;$G1786))</f>
        <v/>
      </c>
      <c r="O1786" s="10">
        <f>IF(M1786="","",M1786-N1786)</f>
        <v/>
      </c>
      <c r="P1786" s="11">
        <f>IF(M1786=0,"",N1786/M1786)</f>
        <v/>
      </c>
      <c r="Q1786" s="12">
        <f>IF(OR(G1786="",O1786=""),"",
IF(AND(G1786&lt;TODAY(),O1786&gt;0),"YES","NO"))</f>
        <v/>
      </c>
      <c r="R1786" s="13" t="n"/>
      <c r="S1786" s="14" t="n"/>
      <c r="T1786" s="15">
        <f>IF(Q1786="YES", IF(R1786="Company",L1786*(1+S1786),IF(R1786="Vendor",L1786*(1-S1786),"")),"")</f>
        <v/>
      </c>
      <c r="U1786" s="15">
        <f>IF(Q1786="YES",O1786*T1786,"")</f>
        <v/>
      </c>
      <c r="V1786" s="16" t="n"/>
      <c r="W1786" s="17">
        <f>IF(Q1786="YES",G1786+V1786,"")</f>
        <v/>
      </c>
      <c r="X1786" s="18">
        <f>IF(Q1786="YES",IF(TODAY()&gt;W1786,"OVERDUE","WITHIN TIME"),"")</f>
        <v/>
      </c>
    </row>
    <row r="1787">
      <c r="A1787" s="3" t="n">
        <v>1783</v>
      </c>
      <c r="B1787" s="4" t="n"/>
      <c r="C1787" s="4" t="n"/>
      <c r="D1787" s="5">
        <f>IF(E1787="NRFC","Natural Rubber Field Coagulam","")</f>
        <v/>
      </c>
      <c r="E1787" s="4" t="n"/>
      <c r="F1787" s="6" t="n"/>
      <c r="G1787" s="6" t="n"/>
      <c r="H1787" s="7">
        <f>IF(G1787="","",G1787-TODAY())</f>
        <v/>
      </c>
      <c r="I1787" s="8">
        <f>IF(G1787="","",
IF(G1787&lt;TODAY(),
IF(O1787&gt;0,"Violated","Completed"),
IF(H1787&lt;=7,"Expiring Soon",
"Active")))</f>
        <v/>
      </c>
      <c r="J1787" s="8">
        <f>IF(C1787="","",COUNTIFS(purchase!$C:$C,$C1787,purchase!$E:$E,$E1787,purchase!$G:$G,"&gt;="&amp;$F1787,purchase!$G:$G,"&lt;="&amp;$G1787))</f>
        <v/>
      </c>
      <c r="K1787" s="9">
        <f>IF(COUNTIFS(purchase!$C:$C,$C1787,purchase!$E:$E,$E1787,purchase!$G:$G,"&gt;="&amp;$F1787,purchase!$G:$G,"&lt;="&amp;$G1787)=0,"",_xlfn.MAXIFS(purchase!$G:$G,purchase!$C:$C,$C1787,purchase!$E:$E,$E1787,purchase!$G:$G,"&gt;="&amp;$F1787,purchase!$G:$G,"&lt;="&amp;$G1787))</f>
        <v/>
      </c>
      <c r="L1787" s="4" t="n"/>
      <c r="M1787" s="4" t="n"/>
      <c r="N1787" s="10">
        <f>IF(M1787="","",SUMIFS(purchase!$N:$N,purchase!$C:$C,$C1787,purchase!$E:$E,$E1787,purchase!$G:$G,"&gt;="&amp;$F1787,purchase!$G:$G,"&lt;="&amp;$G1787))</f>
        <v/>
      </c>
      <c r="O1787" s="10">
        <f>IF(M1787="","",M1787-N1787)</f>
        <v/>
      </c>
      <c r="P1787" s="11">
        <f>IF(M1787=0,"",N1787/M1787)</f>
        <v/>
      </c>
      <c r="Q1787" s="12">
        <f>IF(OR(G1787="",O1787=""),"",
IF(AND(G1787&lt;TODAY(),O1787&gt;0),"YES","NO"))</f>
        <v/>
      </c>
      <c r="R1787" s="13" t="n"/>
      <c r="S1787" s="14" t="n"/>
      <c r="T1787" s="15">
        <f>IF(Q1787="YES", IF(R1787="Company",L1787*(1+S1787),IF(R1787="Vendor",L1787*(1-S1787),"")),"")</f>
        <v/>
      </c>
      <c r="U1787" s="15">
        <f>IF(Q1787="YES",O1787*T1787,"")</f>
        <v/>
      </c>
      <c r="V1787" s="16" t="n"/>
      <c r="W1787" s="17">
        <f>IF(Q1787="YES",G1787+V1787,"")</f>
        <v/>
      </c>
      <c r="X1787" s="18">
        <f>IF(Q1787="YES",IF(TODAY()&gt;W1787,"OVERDUE","WITHIN TIME"),"")</f>
        <v/>
      </c>
    </row>
    <row r="1788">
      <c r="A1788" s="3" t="n">
        <v>1784</v>
      </c>
      <c r="B1788" s="4" t="n"/>
      <c r="C1788" s="4" t="n"/>
      <c r="D1788" s="5">
        <f>IF(E1788="NRFC","Natural Rubber Field Coagulam","")</f>
        <v/>
      </c>
      <c r="E1788" s="4" t="n"/>
      <c r="F1788" s="6" t="n"/>
      <c r="G1788" s="6" t="n"/>
      <c r="H1788" s="7">
        <f>IF(G1788="","",G1788-TODAY())</f>
        <v/>
      </c>
      <c r="I1788" s="8">
        <f>IF(G1788="","",
IF(G1788&lt;TODAY(),
IF(O1788&gt;0,"Violated","Completed"),
IF(H1788&lt;=7,"Expiring Soon",
"Active")))</f>
        <v/>
      </c>
      <c r="J1788" s="8">
        <f>IF(C1788="","",COUNTIFS(purchase!$C:$C,$C1788,purchase!$E:$E,$E1788,purchase!$G:$G,"&gt;="&amp;$F1788,purchase!$G:$G,"&lt;="&amp;$G1788))</f>
        <v/>
      </c>
      <c r="K1788" s="9">
        <f>IF(COUNTIFS(purchase!$C:$C,$C1788,purchase!$E:$E,$E1788,purchase!$G:$G,"&gt;="&amp;$F1788,purchase!$G:$G,"&lt;="&amp;$G1788)=0,"",_xlfn.MAXIFS(purchase!$G:$G,purchase!$C:$C,$C1788,purchase!$E:$E,$E1788,purchase!$G:$G,"&gt;="&amp;$F1788,purchase!$G:$G,"&lt;="&amp;$G1788))</f>
        <v/>
      </c>
      <c r="L1788" s="4" t="n"/>
      <c r="M1788" s="4" t="n"/>
      <c r="N1788" s="10">
        <f>IF(M1788="","",SUMIFS(purchase!$N:$N,purchase!$C:$C,$C1788,purchase!$E:$E,$E1788,purchase!$G:$G,"&gt;="&amp;$F1788,purchase!$G:$G,"&lt;="&amp;$G1788))</f>
        <v/>
      </c>
      <c r="O1788" s="10">
        <f>IF(M1788="","",M1788-N1788)</f>
        <v/>
      </c>
      <c r="P1788" s="11">
        <f>IF(M1788=0,"",N1788/M1788)</f>
        <v/>
      </c>
      <c r="Q1788" s="12">
        <f>IF(OR(G1788="",O1788=""),"",
IF(AND(G1788&lt;TODAY(),O1788&gt;0),"YES","NO"))</f>
        <v/>
      </c>
      <c r="R1788" s="13" t="n"/>
      <c r="S1788" s="14" t="n"/>
      <c r="T1788" s="15">
        <f>IF(Q1788="YES", IF(R1788="Company",L1788*(1+S1788),IF(R1788="Vendor",L1788*(1-S1788),"")),"")</f>
        <v/>
      </c>
      <c r="U1788" s="15">
        <f>IF(Q1788="YES",O1788*T1788,"")</f>
        <v/>
      </c>
      <c r="V1788" s="16" t="n"/>
      <c r="W1788" s="17">
        <f>IF(Q1788="YES",G1788+V1788,"")</f>
        <v/>
      </c>
      <c r="X1788" s="18">
        <f>IF(Q1788="YES",IF(TODAY()&gt;W1788,"OVERDUE","WITHIN TIME"),"")</f>
        <v/>
      </c>
    </row>
    <row r="1789">
      <c r="A1789" s="3" t="n">
        <v>1785</v>
      </c>
      <c r="B1789" s="4" t="n"/>
      <c r="C1789" s="4" t="n"/>
      <c r="D1789" s="5">
        <f>IF(E1789="NRFC","Natural Rubber Field Coagulam","")</f>
        <v/>
      </c>
      <c r="E1789" s="4" t="n"/>
      <c r="F1789" s="6" t="n"/>
      <c r="G1789" s="6" t="n"/>
      <c r="H1789" s="7">
        <f>IF(G1789="","",G1789-TODAY())</f>
        <v/>
      </c>
      <c r="I1789" s="8">
        <f>IF(G1789="","",
IF(G1789&lt;TODAY(),
IF(O1789&gt;0,"Violated","Completed"),
IF(H1789&lt;=7,"Expiring Soon",
"Active")))</f>
        <v/>
      </c>
      <c r="J1789" s="8">
        <f>IF(C1789="","",COUNTIFS(purchase!$C:$C,$C1789,purchase!$E:$E,$E1789,purchase!$G:$G,"&gt;="&amp;$F1789,purchase!$G:$G,"&lt;="&amp;$G1789))</f>
        <v/>
      </c>
      <c r="K1789" s="9">
        <f>IF(COUNTIFS(purchase!$C:$C,$C1789,purchase!$E:$E,$E1789,purchase!$G:$G,"&gt;="&amp;$F1789,purchase!$G:$G,"&lt;="&amp;$G1789)=0,"",_xlfn.MAXIFS(purchase!$G:$G,purchase!$C:$C,$C1789,purchase!$E:$E,$E1789,purchase!$G:$G,"&gt;="&amp;$F1789,purchase!$G:$G,"&lt;="&amp;$G1789))</f>
        <v/>
      </c>
      <c r="L1789" s="4" t="n"/>
      <c r="M1789" s="4" t="n"/>
      <c r="N1789" s="10">
        <f>IF(M1789="","",SUMIFS(purchase!$N:$N,purchase!$C:$C,$C1789,purchase!$E:$E,$E1789,purchase!$G:$G,"&gt;="&amp;$F1789,purchase!$G:$G,"&lt;="&amp;$G1789))</f>
        <v/>
      </c>
      <c r="O1789" s="10">
        <f>IF(M1789="","",M1789-N1789)</f>
        <v/>
      </c>
      <c r="P1789" s="11">
        <f>IF(M1789=0,"",N1789/M1789)</f>
        <v/>
      </c>
      <c r="Q1789" s="12">
        <f>IF(OR(G1789="",O1789=""),"",
IF(AND(G1789&lt;TODAY(),O1789&gt;0),"YES","NO"))</f>
        <v/>
      </c>
      <c r="R1789" s="13" t="n"/>
      <c r="S1789" s="14" t="n"/>
      <c r="T1789" s="15">
        <f>IF(Q1789="YES", IF(R1789="Company",L1789*(1+S1789),IF(R1789="Vendor",L1789*(1-S1789),"")),"")</f>
        <v/>
      </c>
      <c r="U1789" s="15">
        <f>IF(Q1789="YES",O1789*T1789,"")</f>
        <v/>
      </c>
      <c r="V1789" s="16" t="n"/>
      <c r="W1789" s="17">
        <f>IF(Q1789="YES",G1789+V1789,"")</f>
        <v/>
      </c>
      <c r="X1789" s="18">
        <f>IF(Q1789="YES",IF(TODAY()&gt;W1789,"OVERDUE","WITHIN TIME"),"")</f>
        <v/>
      </c>
    </row>
    <row r="1790">
      <c r="A1790" s="3" t="n">
        <v>1786</v>
      </c>
      <c r="B1790" s="4" t="n"/>
      <c r="C1790" s="4" t="n"/>
      <c r="D1790" s="5">
        <f>IF(E1790="NRFC","Natural Rubber Field Coagulam","")</f>
        <v/>
      </c>
      <c r="E1790" s="4" t="n"/>
      <c r="F1790" s="6" t="n"/>
      <c r="G1790" s="6" t="n"/>
      <c r="H1790" s="7">
        <f>IF(G1790="","",G1790-TODAY())</f>
        <v/>
      </c>
      <c r="I1790" s="8">
        <f>IF(G1790="","",
IF(G1790&lt;TODAY(),
IF(O1790&gt;0,"Violated","Completed"),
IF(H1790&lt;=7,"Expiring Soon",
"Active")))</f>
        <v/>
      </c>
      <c r="J1790" s="8">
        <f>IF(C1790="","",COUNTIFS(purchase!$C:$C,$C1790,purchase!$E:$E,$E1790,purchase!$G:$G,"&gt;="&amp;$F1790,purchase!$G:$G,"&lt;="&amp;$G1790))</f>
        <v/>
      </c>
      <c r="K1790" s="9">
        <f>IF(COUNTIFS(purchase!$C:$C,$C1790,purchase!$E:$E,$E1790,purchase!$G:$G,"&gt;="&amp;$F1790,purchase!$G:$G,"&lt;="&amp;$G1790)=0,"",_xlfn.MAXIFS(purchase!$G:$G,purchase!$C:$C,$C1790,purchase!$E:$E,$E1790,purchase!$G:$G,"&gt;="&amp;$F1790,purchase!$G:$G,"&lt;="&amp;$G1790))</f>
        <v/>
      </c>
      <c r="L1790" s="4" t="n"/>
      <c r="M1790" s="4" t="n"/>
      <c r="N1790" s="10">
        <f>IF(M1790="","",SUMIFS(purchase!$N:$N,purchase!$C:$C,$C1790,purchase!$E:$E,$E1790,purchase!$G:$G,"&gt;="&amp;$F1790,purchase!$G:$G,"&lt;="&amp;$G1790))</f>
        <v/>
      </c>
      <c r="O1790" s="10">
        <f>IF(M1790="","",M1790-N1790)</f>
        <v/>
      </c>
      <c r="P1790" s="11">
        <f>IF(M1790=0,"",N1790/M1790)</f>
        <v/>
      </c>
      <c r="Q1790" s="12">
        <f>IF(OR(G1790="",O1790=""),"",
IF(AND(G1790&lt;TODAY(),O1790&gt;0),"YES","NO"))</f>
        <v/>
      </c>
      <c r="R1790" s="13" t="n"/>
      <c r="S1790" s="14" t="n"/>
      <c r="T1790" s="15">
        <f>IF(Q1790="YES", IF(R1790="Company",L1790*(1+S1790),IF(R1790="Vendor",L1790*(1-S1790),"")),"")</f>
        <v/>
      </c>
      <c r="U1790" s="15">
        <f>IF(Q1790="YES",O1790*T1790,"")</f>
        <v/>
      </c>
      <c r="V1790" s="16" t="n"/>
      <c r="W1790" s="17">
        <f>IF(Q1790="YES",G1790+V1790,"")</f>
        <v/>
      </c>
      <c r="X1790" s="18">
        <f>IF(Q1790="YES",IF(TODAY()&gt;W1790,"OVERDUE","WITHIN TIME"),"")</f>
        <v/>
      </c>
    </row>
    <row r="1791">
      <c r="A1791" s="3" t="n">
        <v>1787</v>
      </c>
      <c r="B1791" s="4" t="n"/>
      <c r="C1791" s="4" t="n"/>
      <c r="D1791" s="5">
        <f>IF(E1791="NRFC","Natural Rubber Field Coagulam","")</f>
        <v/>
      </c>
      <c r="E1791" s="4" t="n"/>
      <c r="F1791" s="6" t="n"/>
      <c r="G1791" s="6" t="n"/>
      <c r="H1791" s="7">
        <f>IF(G1791="","",G1791-TODAY())</f>
        <v/>
      </c>
      <c r="I1791" s="8">
        <f>IF(G1791="","",
IF(G1791&lt;TODAY(),
IF(O1791&gt;0,"Violated","Completed"),
IF(H1791&lt;=7,"Expiring Soon",
"Active")))</f>
        <v/>
      </c>
      <c r="J1791" s="8">
        <f>IF(C1791="","",COUNTIFS(purchase!$C:$C,$C1791,purchase!$E:$E,$E1791,purchase!$G:$G,"&gt;="&amp;$F1791,purchase!$G:$G,"&lt;="&amp;$G1791))</f>
        <v/>
      </c>
      <c r="K1791" s="9">
        <f>IF(COUNTIFS(purchase!$C:$C,$C1791,purchase!$E:$E,$E1791,purchase!$G:$G,"&gt;="&amp;$F1791,purchase!$G:$G,"&lt;="&amp;$G1791)=0,"",_xlfn.MAXIFS(purchase!$G:$G,purchase!$C:$C,$C1791,purchase!$E:$E,$E1791,purchase!$G:$G,"&gt;="&amp;$F1791,purchase!$G:$G,"&lt;="&amp;$G1791))</f>
        <v/>
      </c>
      <c r="L1791" s="4" t="n"/>
      <c r="M1791" s="4" t="n"/>
      <c r="N1791" s="10">
        <f>IF(M1791="","",SUMIFS(purchase!$N:$N,purchase!$C:$C,$C1791,purchase!$E:$E,$E1791,purchase!$G:$G,"&gt;="&amp;$F1791,purchase!$G:$G,"&lt;="&amp;$G1791))</f>
        <v/>
      </c>
      <c r="O1791" s="10">
        <f>IF(M1791="","",M1791-N1791)</f>
        <v/>
      </c>
      <c r="P1791" s="11">
        <f>IF(M1791=0,"",N1791/M1791)</f>
        <v/>
      </c>
      <c r="Q1791" s="12">
        <f>IF(OR(G1791="",O1791=""),"",
IF(AND(G1791&lt;TODAY(),O1791&gt;0),"YES","NO"))</f>
        <v/>
      </c>
      <c r="R1791" s="13" t="n"/>
      <c r="S1791" s="14" t="n"/>
      <c r="T1791" s="15">
        <f>IF(Q1791="YES", IF(R1791="Company",L1791*(1+S1791),IF(R1791="Vendor",L1791*(1-S1791),"")),"")</f>
        <v/>
      </c>
      <c r="U1791" s="15">
        <f>IF(Q1791="YES",O1791*T1791,"")</f>
        <v/>
      </c>
      <c r="V1791" s="16" t="n"/>
      <c r="W1791" s="17">
        <f>IF(Q1791="YES",G1791+V1791,"")</f>
        <v/>
      </c>
      <c r="X1791" s="18">
        <f>IF(Q1791="YES",IF(TODAY()&gt;W1791,"OVERDUE","WITHIN TIME"),"")</f>
        <v/>
      </c>
    </row>
    <row r="1792">
      <c r="A1792" s="3" t="n">
        <v>1788</v>
      </c>
      <c r="B1792" s="4" t="n"/>
      <c r="C1792" s="4" t="n"/>
      <c r="D1792" s="5">
        <f>IF(E1792="NRFC","Natural Rubber Field Coagulam","")</f>
        <v/>
      </c>
      <c r="E1792" s="4" t="n"/>
      <c r="F1792" s="6" t="n"/>
      <c r="G1792" s="6" t="n"/>
      <c r="H1792" s="7">
        <f>IF(G1792="","",G1792-TODAY())</f>
        <v/>
      </c>
      <c r="I1792" s="8">
        <f>IF(G1792="","",
IF(G1792&lt;TODAY(),
IF(O1792&gt;0,"Violated","Completed"),
IF(H1792&lt;=7,"Expiring Soon",
"Active")))</f>
        <v/>
      </c>
      <c r="J1792" s="8">
        <f>IF(C1792="","",COUNTIFS(purchase!$C:$C,$C1792,purchase!$E:$E,$E1792,purchase!$G:$G,"&gt;="&amp;$F1792,purchase!$G:$G,"&lt;="&amp;$G1792))</f>
        <v/>
      </c>
      <c r="K1792" s="9">
        <f>IF(COUNTIFS(purchase!$C:$C,$C1792,purchase!$E:$E,$E1792,purchase!$G:$G,"&gt;="&amp;$F1792,purchase!$G:$G,"&lt;="&amp;$G1792)=0,"",_xlfn.MAXIFS(purchase!$G:$G,purchase!$C:$C,$C1792,purchase!$E:$E,$E1792,purchase!$G:$G,"&gt;="&amp;$F1792,purchase!$G:$G,"&lt;="&amp;$G1792))</f>
        <v/>
      </c>
      <c r="L1792" s="4" t="n"/>
      <c r="M1792" s="4" t="n"/>
      <c r="N1792" s="10">
        <f>IF(M1792="","",SUMIFS(purchase!$N:$N,purchase!$C:$C,$C1792,purchase!$E:$E,$E1792,purchase!$G:$G,"&gt;="&amp;$F1792,purchase!$G:$G,"&lt;="&amp;$G1792))</f>
        <v/>
      </c>
      <c r="O1792" s="10">
        <f>IF(M1792="","",M1792-N1792)</f>
        <v/>
      </c>
      <c r="P1792" s="11">
        <f>IF(M1792=0,"",N1792/M1792)</f>
        <v/>
      </c>
      <c r="Q1792" s="12">
        <f>IF(OR(G1792="",O1792=""),"",
IF(AND(G1792&lt;TODAY(),O1792&gt;0),"YES","NO"))</f>
        <v/>
      </c>
      <c r="R1792" s="13" t="n"/>
      <c r="S1792" s="14" t="n"/>
      <c r="T1792" s="15">
        <f>IF(Q1792="YES", IF(R1792="Company",L1792*(1+S1792),IF(R1792="Vendor",L1792*(1-S1792),"")),"")</f>
        <v/>
      </c>
      <c r="U1792" s="15">
        <f>IF(Q1792="YES",O1792*T1792,"")</f>
        <v/>
      </c>
      <c r="V1792" s="16" t="n"/>
      <c r="W1792" s="17">
        <f>IF(Q1792="YES",G1792+V1792,"")</f>
        <v/>
      </c>
      <c r="X1792" s="18">
        <f>IF(Q1792="YES",IF(TODAY()&gt;W1792,"OVERDUE","WITHIN TIME"),"")</f>
        <v/>
      </c>
    </row>
    <row r="1793">
      <c r="A1793" s="3" t="n">
        <v>1789</v>
      </c>
      <c r="B1793" s="4" t="n"/>
      <c r="C1793" s="4" t="n"/>
      <c r="D1793" s="5">
        <f>IF(E1793="NRFC","Natural Rubber Field Coagulam","")</f>
        <v/>
      </c>
      <c r="E1793" s="4" t="n"/>
      <c r="F1793" s="6" t="n"/>
      <c r="G1793" s="6" t="n"/>
      <c r="H1793" s="7">
        <f>IF(G1793="","",G1793-TODAY())</f>
        <v/>
      </c>
      <c r="I1793" s="8">
        <f>IF(G1793="","",
IF(G1793&lt;TODAY(),
IF(O1793&gt;0,"Violated","Completed"),
IF(H1793&lt;=7,"Expiring Soon",
"Active")))</f>
        <v/>
      </c>
      <c r="J1793" s="8">
        <f>IF(C1793="","",COUNTIFS(purchase!$C:$C,$C1793,purchase!$E:$E,$E1793,purchase!$G:$G,"&gt;="&amp;$F1793,purchase!$G:$G,"&lt;="&amp;$G1793))</f>
        <v/>
      </c>
      <c r="K1793" s="9">
        <f>IF(COUNTIFS(purchase!$C:$C,$C1793,purchase!$E:$E,$E1793,purchase!$G:$G,"&gt;="&amp;$F1793,purchase!$G:$G,"&lt;="&amp;$G1793)=0,"",_xlfn.MAXIFS(purchase!$G:$G,purchase!$C:$C,$C1793,purchase!$E:$E,$E1793,purchase!$G:$G,"&gt;="&amp;$F1793,purchase!$G:$G,"&lt;="&amp;$G1793))</f>
        <v/>
      </c>
      <c r="L1793" s="4" t="n"/>
      <c r="M1793" s="4" t="n"/>
      <c r="N1793" s="10">
        <f>IF(M1793="","",SUMIFS(purchase!$N:$N,purchase!$C:$C,$C1793,purchase!$E:$E,$E1793,purchase!$G:$G,"&gt;="&amp;$F1793,purchase!$G:$G,"&lt;="&amp;$G1793))</f>
        <v/>
      </c>
      <c r="O1793" s="10">
        <f>IF(M1793="","",M1793-N1793)</f>
        <v/>
      </c>
      <c r="P1793" s="11">
        <f>IF(M1793=0,"",N1793/M1793)</f>
        <v/>
      </c>
      <c r="Q1793" s="12">
        <f>IF(OR(G1793="",O1793=""),"",
IF(AND(G1793&lt;TODAY(),O1793&gt;0),"YES","NO"))</f>
        <v/>
      </c>
      <c r="R1793" s="13" t="n"/>
      <c r="S1793" s="14" t="n"/>
      <c r="T1793" s="15">
        <f>IF(Q1793="YES", IF(R1793="Company",L1793*(1+S1793),IF(R1793="Vendor",L1793*(1-S1793),"")),"")</f>
        <v/>
      </c>
      <c r="U1793" s="15">
        <f>IF(Q1793="YES",O1793*T1793,"")</f>
        <v/>
      </c>
      <c r="V1793" s="16" t="n"/>
      <c r="W1793" s="17">
        <f>IF(Q1793="YES",G1793+V1793,"")</f>
        <v/>
      </c>
      <c r="X1793" s="18">
        <f>IF(Q1793="YES",IF(TODAY()&gt;W1793,"OVERDUE","WITHIN TIME"),"")</f>
        <v/>
      </c>
    </row>
    <row r="1794">
      <c r="A1794" s="3" t="n">
        <v>1790</v>
      </c>
      <c r="B1794" s="4" t="n"/>
      <c r="C1794" s="4" t="n"/>
      <c r="D1794" s="5">
        <f>IF(E1794="NRFC","Natural Rubber Field Coagulam","")</f>
        <v/>
      </c>
      <c r="E1794" s="4" t="n"/>
      <c r="F1794" s="6" t="n"/>
      <c r="G1794" s="6" t="n"/>
      <c r="H1794" s="7">
        <f>IF(G1794="","",G1794-TODAY())</f>
        <v/>
      </c>
      <c r="I1794" s="8">
        <f>IF(G1794="","",
IF(G1794&lt;TODAY(),
IF(O1794&gt;0,"Violated","Completed"),
IF(H1794&lt;=7,"Expiring Soon",
"Active")))</f>
        <v/>
      </c>
      <c r="J1794" s="8">
        <f>IF(C1794="","",COUNTIFS(purchase!$C:$C,$C1794,purchase!$E:$E,$E1794,purchase!$G:$G,"&gt;="&amp;$F1794,purchase!$G:$G,"&lt;="&amp;$G1794))</f>
        <v/>
      </c>
      <c r="K1794" s="9">
        <f>IF(COUNTIFS(purchase!$C:$C,$C1794,purchase!$E:$E,$E1794,purchase!$G:$G,"&gt;="&amp;$F1794,purchase!$G:$G,"&lt;="&amp;$G1794)=0,"",_xlfn.MAXIFS(purchase!$G:$G,purchase!$C:$C,$C1794,purchase!$E:$E,$E1794,purchase!$G:$G,"&gt;="&amp;$F1794,purchase!$G:$G,"&lt;="&amp;$G1794))</f>
        <v/>
      </c>
      <c r="L1794" s="4" t="n"/>
      <c r="M1794" s="4" t="n"/>
      <c r="N1794" s="10">
        <f>IF(M1794="","",SUMIFS(purchase!$N:$N,purchase!$C:$C,$C1794,purchase!$E:$E,$E1794,purchase!$G:$G,"&gt;="&amp;$F1794,purchase!$G:$G,"&lt;="&amp;$G1794))</f>
        <v/>
      </c>
      <c r="O1794" s="10">
        <f>IF(M1794="","",M1794-N1794)</f>
        <v/>
      </c>
      <c r="P1794" s="11">
        <f>IF(M1794=0,"",N1794/M1794)</f>
        <v/>
      </c>
      <c r="Q1794" s="12">
        <f>IF(OR(G1794="",O1794=""),"",
IF(AND(G1794&lt;TODAY(),O1794&gt;0),"YES","NO"))</f>
        <v/>
      </c>
      <c r="R1794" s="13" t="n"/>
      <c r="S1794" s="14" t="n"/>
      <c r="T1794" s="15">
        <f>IF(Q1794="YES", IF(R1794="Company",L1794*(1+S1794),IF(R1794="Vendor",L1794*(1-S1794),"")),"")</f>
        <v/>
      </c>
      <c r="U1794" s="15">
        <f>IF(Q1794="YES",O1794*T1794,"")</f>
        <v/>
      </c>
      <c r="V1794" s="16" t="n"/>
      <c r="W1794" s="17">
        <f>IF(Q1794="YES",G1794+V1794,"")</f>
        <v/>
      </c>
      <c r="X1794" s="18">
        <f>IF(Q1794="YES",IF(TODAY()&gt;W1794,"OVERDUE","WITHIN TIME"),"")</f>
        <v/>
      </c>
    </row>
    <row r="1795">
      <c r="A1795" s="3" t="n">
        <v>1791</v>
      </c>
      <c r="B1795" s="4" t="n"/>
      <c r="C1795" s="4" t="n"/>
      <c r="D1795" s="5">
        <f>IF(E1795="NRFC","Natural Rubber Field Coagulam","")</f>
        <v/>
      </c>
      <c r="E1795" s="4" t="n"/>
      <c r="F1795" s="6" t="n"/>
      <c r="G1795" s="6" t="n"/>
      <c r="H1795" s="7">
        <f>IF(G1795="","",G1795-TODAY())</f>
        <v/>
      </c>
      <c r="I1795" s="8">
        <f>IF(G1795="","",
IF(G1795&lt;TODAY(),
IF(O1795&gt;0,"Violated","Completed"),
IF(H1795&lt;=7,"Expiring Soon",
"Active")))</f>
        <v/>
      </c>
      <c r="J1795" s="8">
        <f>IF(C1795="","",COUNTIFS(purchase!$C:$C,$C1795,purchase!$E:$E,$E1795,purchase!$G:$G,"&gt;="&amp;$F1795,purchase!$G:$G,"&lt;="&amp;$G1795))</f>
        <v/>
      </c>
      <c r="K1795" s="9">
        <f>IF(COUNTIFS(purchase!$C:$C,$C1795,purchase!$E:$E,$E1795,purchase!$G:$G,"&gt;="&amp;$F1795,purchase!$G:$G,"&lt;="&amp;$G1795)=0,"",_xlfn.MAXIFS(purchase!$G:$G,purchase!$C:$C,$C1795,purchase!$E:$E,$E1795,purchase!$G:$G,"&gt;="&amp;$F1795,purchase!$G:$G,"&lt;="&amp;$G1795))</f>
        <v/>
      </c>
      <c r="L1795" s="4" t="n"/>
      <c r="M1795" s="4" t="n"/>
      <c r="N1795" s="10">
        <f>IF(M1795="","",SUMIFS(purchase!$N:$N,purchase!$C:$C,$C1795,purchase!$E:$E,$E1795,purchase!$G:$G,"&gt;="&amp;$F1795,purchase!$G:$G,"&lt;="&amp;$G1795))</f>
        <v/>
      </c>
      <c r="O1795" s="10">
        <f>IF(M1795="","",M1795-N1795)</f>
        <v/>
      </c>
      <c r="P1795" s="11">
        <f>IF(M1795=0,"",N1795/M1795)</f>
        <v/>
      </c>
      <c r="Q1795" s="12">
        <f>IF(OR(G1795="",O1795=""),"",
IF(AND(G1795&lt;TODAY(),O1795&gt;0),"YES","NO"))</f>
        <v/>
      </c>
      <c r="R1795" s="13" t="n"/>
      <c r="S1795" s="14" t="n"/>
      <c r="T1795" s="15">
        <f>IF(Q1795="YES", IF(R1795="Company",L1795*(1+S1795),IF(R1795="Vendor",L1795*(1-S1795),"")),"")</f>
        <v/>
      </c>
      <c r="U1795" s="15">
        <f>IF(Q1795="YES",O1795*T1795,"")</f>
        <v/>
      </c>
      <c r="V1795" s="16" t="n"/>
      <c r="W1795" s="17">
        <f>IF(Q1795="YES",G1795+V1795,"")</f>
        <v/>
      </c>
      <c r="X1795" s="18">
        <f>IF(Q1795="YES",IF(TODAY()&gt;W1795,"OVERDUE","WITHIN TIME"),"")</f>
        <v/>
      </c>
    </row>
    <row r="1796">
      <c r="A1796" s="3" t="n">
        <v>1792</v>
      </c>
      <c r="B1796" s="4" t="n"/>
      <c r="C1796" s="4" t="n"/>
      <c r="D1796" s="5">
        <f>IF(E1796="NRFC","Natural Rubber Field Coagulam","")</f>
        <v/>
      </c>
      <c r="E1796" s="4" t="n"/>
      <c r="F1796" s="6" t="n"/>
      <c r="G1796" s="6" t="n"/>
      <c r="H1796" s="7">
        <f>IF(G1796="","",G1796-TODAY())</f>
        <v/>
      </c>
      <c r="I1796" s="8">
        <f>IF(G1796="","",
IF(G1796&lt;TODAY(),
IF(O1796&gt;0,"Violated","Completed"),
IF(H1796&lt;=7,"Expiring Soon",
"Active")))</f>
        <v/>
      </c>
      <c r="J1796" s="8">
        <f>IF(C1796="","",COUNTIFS(purchase!$C:$C,$C1796,purchase!$E:$E,$E1796,purchase!$G:$G,"&gt;="&amp;$F1796,purchase!$G:$G,"&lt;="&amp;$G1796))</f>
        <v/>
      </c>
      <c r="K1796" s="9">
        <f>IF(COUNTIFS(purchase!$C:$C,$C1796,purchase!$E:$E,$E1796,purchase!$G:$G,"&gt;="&amp;$F1796,purchase!$G:$G,"&lt;="&amp;$G1796)=0,"",_xlfn.MAXIFS(purchase!$G:$G,purchase!$C:$C,$C1796,purchase!$E:$E,$E1796,purchase!$G:$G,"&gt;="&amp;$F1796,purchase!$G:$G,"&lt;="&amp;$G1796))</f>
        <v/>
      </c>
      <c r="L1796" s="4" t="n"/>
      <c r="M1796" s="4" t="n"/>
      <c r="N1796" s="10">
        <f>IF(M1796="","",SUMIFS(purchase!$N:$N,purchase!$C:$C,$C1796,purchase!$E:$E,$E1796,purchase!$G:$G,"&gt;="&amp;$F1796,purchase!$G:$G,"&lt;="&amp;$G1796))</f>
        <v/>
      </c>
      <c r="O1796" s="10">
        <f>IF(M1796="","",M1796-N1796)</f>
        <v/>
      </c>
      <c r="P1796" s="11">
        <f>IF(M1796=0,"",N1796/M1796)</f>
        <v/>
      </c>
      <c r="Q1796" s="12">
        <f>IF(OR(G1796="",O1796=""),"",
IF(AND(G1796&lt;TODAY(),O1796&gt;0),"YES","NO"))</f>
        <v/>
      </c>
      <c r="R1796" s="13" t="n"/>
      <c r="S1796" s="14" t="n"/>
      <c r="T1796" s="15">
        <f>IF(Q1796="YES", IF(R1796="Company",L1796*(1+S1796),IF(R1796="Vendor",L1796*(1-S1796),"")),"")</f>
        <v/>
      </c>
      <c r="U1796" s="15">
        <f>IF(Q1796="YES",O1796*T1796,"")</f>
        <v/>
      </c>
      <c r="V1796" s="16" t="n"/>
      <c r="W1796" s="17">
        <f>IF(Q1796="YES",G1796+V1796,"")</f>
        <v/>
      </c>
      <c r="X1796" s="18">
        <f>IF(Q1796="YES",IF(TODAY()&gt;W1796,"OVERDUE","WITHIN TIME"),"")</f>
        <v/>
      </c>
    </row>
    <row r="1797">
      <c r="A1797" s="3" t="n">
        <v>1793</v>
      </c>
      <c r="B1797" s="4" t="n"/>
      <c r="C1797" s="4" t="n"/>
      <c r="D1797" s="5">
        <f>IF(E1797="NRFC","Natural Rubber Field Coagulam","")</f>
        <v/>
      </c>
      <c r="E1797" s="4" t="n"/>
      <c r="F1797" s="6" t="n"/>
      <c r="G1797" s="6" t="n"/>
      <c r="H1797" s="7">
        <f>IF(G1797="","",G1797-TODAY())</f>
        <v/>
      </c>
      <c r="I1797" s="8">
        <f>IF(G1797="","",
IF(G1797&lt;TODAY(),
IF(O1797&gt;0,"Violated","Completed"),
IF(H1797&lt;=7,"Expiring Soon",
"Active")))</f>
        <v/>
      </c>
      <c r="J1797" s="8">
        <f>IF(C1797="","",COUNTIFS(purchase!$C:$C,$C1797,purchase!$E:$E,$E1797,purchase!$G:$G,"&gt;="&amp;$F1797,purchase!$G:$G,"&lt;="&amp;$G1797))</f>
        <v/>
      </c>
      <c r="K1797" s="9">
        <f>IF(COUNTIFS(purchase!$C:$C,$C1797,purchase!$E:$E,$E1797,purchase!$G:$G,"&gt;="&amp;$F1797,purchase!$G:$G,"&lt;="&amp;$G1797)=0,"",_xlfn.MAXIFS(purchase!$G:$G,purchase!$C:$C,$C1797,purchase!$E:$E,$E1797,purchase!$G:$G,"&gt;="&amp;$F1797,purchase!$G:$G,"&lt;="&amp;$G1797))</f>
        <v/>
      </c>
      <c r="L1797" s="4" t="n"/>
      <c r="M1797" s="4" t="n"/>
      <c r="N1797" s="10">
        <f>IF(M1797="","",SUMIFS(purchase!$N:$N,purchase!$C:$C,$C1797,purchase!$E:$E,$E1797,purchase!$G:$G,"&gt;="&amp;$F1797,purchase!$G:$G,"&lt;="&amp;$G1797))</f>
        <v/>
      </c>
      <c r="O1797" s="10">
        <f>IF(M1797="","",M1797-N1797)</f>
        <v/>
      </c>
      <c r="P1797" s="11">
        <f>IF(M1797=0,"",N1797/M1797)</f>
        <v/>
      </c>
      <c r="Q1797" s="12">
        <f>IF(OR(G1797="",O1797=""),"",
IF(AND(G1797&lt;TODAY(),O1797&gt;0),"YES","NO"))</f>
        <v/>
      </c>
      <c r="R1797" s="13" t="n"/>
      <c r="S1797" s="14" t="n"/>
      <c r="T1797" s="15">
        <f>IF(Q1797="YES", IF(R1797="Company",L1797*(1+S1797),IF(R1797="Vendor",L1797*(1-S1797),"")),"")</f>
        <v/>
      </c>
      <c r="U1797" s="15">
        <f>IF(Q1797="YES",O1797*T1797,"")</f>
        <v/>
      </c>
      <c r="V1797" s="16" t="n"/>
      <c r="W1797" s="17">
        <f>IF(Q1797="YES",G1797+V1797,"")</f>
        <v/>
      </c>
      <c r="X1797" s="18">
        <f>IF(Q1797="YES",IF(TODAY()&gt;W1797,"OVERDUE","WITHIN TIME"),"")</f>
        <v/>
      </c>
    </row>
    <row r="1798">
      <c r="A1798" s="3" t="n">
        <v>1794</v>
      </c>
      <c r="B1798" s="4" t="n"/>
      <c r="C1798" s="4" t="n"/>
      <c r="D1798" s="5">
        <f>IF(E1798="NRFC","Natural Rubber Field Coagulam","")</f>
        <v/>
      </c>
      <c r="E1798" s="4" t="n"/>
      <c r="F1798" s="6" t="n"/>
      <c r="G1798" s="6" t="n"/>
      <c r="H1798" s="7">
        <f>IF(G1798="","",G1798-TODAY())</f>
        <v/>
      </c>
      <c r="I1798" s="8">
        <f>IF(G1798="","",
IF(G1798&lt;TODAY(),
IF(O1798&gt;0,"Violated","Completed"),
IF(H1798&lt;=7,"Expiring Soon",
"Active")))</f>
        <v/>
      </c>
      <c r="J1798" s="8">
        <f>IF(C1798="","",COUNTIFS(purchase!$C:$C,$C1798,purchase!$E:$E,$E1798,purchase!$G:$G,"&gt;="&amp;$F1798,purchase!$G:$G,"&lt;="&amp;$G1798))</f>
        <v/>
      </c>
      <c r="K1798" s="9">
        <f>IF(COUNTIFS(purchase!$C:$C,$C1798,purchase!$E:$E,$E1798,purchase!$G:$G,"&gt;="&amp;$F1798,purchase!$G:$G,"&lt;="&amp;$G1798)=0,"",_xlfn.MAXIFS(purchase!$G:$G,purchase!$C:$C,$C1798,purchase!$E:$E,$E1798,purchase!$G:$G,"&gt;="&amp;$F1798,purchase!$G:$G,"&lt;="&amp;$G1798))</f>
        <v/>
      </c>
      <c r="L1798" s="4" t="n"/>
      <c r="M1798" s="4" t="n"/>
      <c r="N1798" s="10">
        <f>IF(M1798="","",SUMIFS(purchase!$N:$N,purchase!$C:$C,$C1798,purchase!$E:$E,$E1798,purchase!$G:$G,"&gt;="&amp;$F1798,purchase!$G:$G,"&lt;="&amp;$G1798))</f>
        <v/>
      </c>
      <c r="O1798" s="10">
        <f>IF(M1798="","",M1798-N1798)</f>
        <v/>
      </c>
      <c r="P1798" s="11">
        <f>IF(M1798=0,"",N1798/M1798)</f>
        <v/>
      </c>
      <c r="Q1798" s="12">
        <f>IF(OR(G1798="",O1798=""),"",
IF(AND(G1798&lt;TODAY(),O1798&gt;0),"YES","NO"))</f>
        <v/>
      </c>
      <c r="R1798" s="13" t="n"/>
      <c r="S1798" s="14" t="n"/>
      <c r="T1798" s="15">
        <f>IF(Q1798="YES", IF(R1798="Company",L1798*(1+S1798),IF(R1798="Vendor",L1798*(1-S1798),"")),"")</f>
        <v/>
      </c>
      <c r="U1798" s="15">
        <f>IF(Q1798="YES",O1798*T1798,"")</f>
        <v/>
      </c>
      <c r="V1798" s="16" t="n"/>
      <c r="W1798" s="17">
        <f>IF(Q1798="YES",G1798+V1798,"")</f>
        <v/>
      </c>
      <c r="X1798" s="18">
        <f>IF(Q1798="YES",IF(TODAY()&gt;W1798,"OVERDUE","WITHIN TIME"),"")</f>
        <v/>
      </c>
    </row>
    <row r="1799">
      <c r="A1799" s="3" t="n">
        <v>1795</v>
      </c>
      <c r="B1799" s="4" t="n"/>
      <c r="C1799" s="4" t="n"/>
      <c r="D1799" s="5">
        <f>IF(E1799="NRFC","Natural Rubber Field Coagulam","")</f>
        <v/>
      </c>
      <c r="E1799" s="4" t="n"/>
      <c r="F1799" s="6" t="n"/>
      <c r="G1799" s="6" t="n"/>
      <c r="H1799" s="7">
        <f>IF(G1799="","",G1799-TODAY())</f>
        <v/>
      </c>
      <c r="I1799" s="8">
        <f>IF(G1799="","",
IF(G1799&lt;TODAY(),
IF(O1799&gt;0,"Violated","Completed"),
IF(H1799&lt;=7,"Expiring Soon",
"Active")))</f>
        <v/>
      </c>
      <c r="J1799" s="8">
        <f>IF(C1799="","",COUNTIFS(purchase!$C:$C,$C1799,purchase!$E:$E,$E1799,purchase!$G:$G,"&gt;="&amp;$F1799,purchase!$G:$G,"&lt;="&amp;$G1799))</f>
        <v/>
      </c>
      <c r="K1799" s="9">
        <f>IF(COUNTIFS(purchase!$C:$C,$C1799,purchase!$E:$E,$E1799,purchase!$G:$G,"&gt;="&amp;$F1799,purchase!$G:$G,"&lt;="&amp;$G1799)=0,"",_xlfn.MAXIFS(purchase!$G:$G,purchase!$C:$C,$C1799,purchase!$E:$E,$E1799,purchase!$G:$G,"&gt;="&amp;$F1799,purchase!$G:$G,"&lt;="&amp;$G1799))</f>
        <v/>
      </c>
      <c r="L1799" s="4" t="n"/>
      <c r="M1799" s="4" t="n"/>
      <c r="N1799" s="10">
        <f>IF(M1799="","",SUMIFS(purchase!$N:$N,purchase!$C:$C,$C1799,purchase!$E:$E,$E1799,purchase!$G:$G,"&gt;="&amp;$F1799,purchase!$G:$G,"&lt;="&amp;$G1799))</f>
        <v/>
      </c>
      <c r="O1799" s="10">
        <f>IF(M1799="","",M1799-N1799)</f>
        <v/>
      </c>
      <c r="P1799" s="11">
        <f>IF(M1799=0,"",N1799/M1799)</f>
        <v/>
      </c>
      <c r="Q1799" s="12">
        <f>IF(OR(G1799="",O1799=""),"",
IF(AND(G1799&lt;TODAY(),O1799&gt;0),"YES","NO"))</f>
        <v/>
      </c>
      <c r="R1799" s="13" t="n"/>
      <c r="S1799" s="14" t="n"/>
      <c r="T1799" s="15">
        <f>IF(Q1799="YES", IF(R1799="Company",L1799*(1+S1799),IF(R1799="Vendor",L1799*(1-S1799),"")),"")</f>
        <v/>
      </c>
      <c r="U1799" s="15">
        <f>IF(Q1799="YES",O1799*T1799,"")</f>
        <v/>
      </c>
      <c r="V1799" s="16" t="n"/>
      <c r="W1799" s="17">
        <f>IF(Q1799="YES",G1799+V1799,"")</f>
        <v/>
      </c>
      <c r="X1799" s="18">
        <f>IF(Q1799="YES",IF(TODAY()&gt;W1799,"OVERDUE","WITHIN TIME"),"")</f>
        <v/>
      </c>
    </row>
    <row r="1800">
      <c r="A1800" s="3" t="n">
        <v>1796</v>
      </c>
      <c r="B1800" s="4" t="n"/>
      <c r="C1800" s="4" t="n"/>
      <c r="D1800" s="5">
        <f>IF(E1800="NRFC","Natural Rubber Field Coagulam","")</f>
        <v/>
      </c>
      <c r="E1800" s="4" t="n"/>
      <c r="F1800" s="6" t="n"/>
      <c r="G1800" s="6" t="n"/>
      <c r="H1800" s="7">
        <f>IF(G1800="","",G1800-TODAY())</f>
        <v/>
      </c>
      <c r="I1800" s="8">
        <f>IF(G1800="","",
IF(G1800&lt;TODAY(),
IF(O1800&gt;0,"Violated","Completed"),
IF(H1800&lt;=7,"Expiring Soon",
"Active")))</f>
        <v/>
      </c>
      <c r="J1800" s="8">
        <f>IF(C1800="","",COUNTIFS(purchase!$C:$C,$C1800,purchase!$E:$E,$E1800,purchase!$G:$G,"&gt;="&amp;$F1800,purchase!$G:$G,"&lt;="&amp;$G1800))</f>
        <v/>
      </c>
      <c r="K1800" s="9">
        <f>IF(COUNTIFS(purchase!$C:$C,$C1800,purchase!$E:$E,$E1800,purchase!$G:$G,"&gt;="&amp;$F1800,purchase!$G:$G,"&lt;="&amp;$G1800)=0,"",_xlfn.MAXIFS(purchase!$G:$G,purchase!$C:$C,$C1800,purchase!$E:$E,$E1800,purchase!$G:$G,"&gt;="&amp;$F1800,purchase!$G:$G,"&lt;="&amp;$G1800))</f>
        <v/>
      </c>
      <c r="L1800" s="4" t="n"/>
      <c r="M1800" s="4" t="n"/>
      <c r="N1800" s="10">
        <f>IF(M1800="","",SUMIFS(purchase!$N:$N,purchase!$C:$C,$C1800,purchase!$E:$E,$E1800,purchase!$G:$G,"&gt;="&amp;$F1800,purchase!$G:$G,"&lt;="&amp;$G1800))</f>
        <v/>
      </c>
      <c r="O1800" s="10">
        <f>IF(M1800="","",M1800-N1800)</f>
        <v/>
      </c>
      <c r="P1800" s="11">
        <f>IF(M1800=0,"",N1800/M1800)</f>
        <v/>
      </c>
      <c r="Q1800" s="12">
        <f>IF(OR(G1800="",O1800=""),"",
IF(AND(G1800&lt;TODAY(),O1800&gt;0),"YES","NO"))</f>
        <v/>
      </c>
      <c r="R1800" s="13" t="n"/>
      <c r="S1800" s="14" t="n"/>
      <c r="T1800" s="15">
        <f>IF(Q1800="YES", IF(R1800="Company",L1800*(1+S1800),IF(R1800="Vendor",L1800*(1-S1800),"")),"")</f>
        <v/>
      </c>
      <c r="U1800" s="15">
        <f>IF(Q1800="YES",O1800*T1800,"")</f>
        <v/>
      </c>
      <c r="V1800" s="16" t="n"/>
      <c r="W1800" s="17">
        <f>IF(Q1800="YES",G1800+V1800,"")</f>
        <v/>
      </c>
      <c r="X1800" s="18">
        <f>IF(Q1800="YES",IF(TODAY()&gt;W1800,"OVERDUE","WITHIN TIME"),"")</f>
        <v/>
      </c>
    </row>
    <row r="1801">
      <c r="A1801" s="3" t="n">
        <v>1797</v>
      </c>
      <c r="B1801" s="4" t="n"/>
      <c r="C1801" s="4" t="n"/>
      <c r="D1801" s="5">
        <f>IF(E1801="NRFC","Natural Rubber Field Coagulam","")</f>
        <v/>
      </c>
      <c r="E1801" s="4" t="n"/>
      <c r="F1801" s="6" t="n"/>
      <c r="G1801" s="6" t="n"/>
      <c r="H1801" s="7">
        <f>IF(G1801="","",G1801-TODAY())</f>
        <v/>
      </c>
      <c r="I1801" s="8">
        <f>IF(G1801="","",
IF(G1801&lt;TODAY(),
IF(O1801&gt;0,"Violated","Completed"),
IF(H1801&lt;=7,"Expiring Soon",
"Active")))</f>
        <v/>
      </c>
      <c r="J1801" s="8">
        <f>IF(C1801="","",COUNTIFS(purchase!$C:$C,$C1801,purchase!$E:$E,$E1801,purchase!$G:$G,"&gt;="&amp;$F1801,purchase!$G:$G,"&lt;="&amp;$G1801))</f>
        <v/>
      </c>
      <c r="K1801" s="9">
        <f>IF(COUNTIFS(purchase!$C:$C,$C1801,purchase!$E:$E,$E1801,purchase!$G:$G,"&gt;="&amp;$F1801,purchase!$G:$G,"&lt;="&amp;$G1801)=0,"",_xlfn.MAXIFS(purchase!$G:$G,purchase!$C:$C,$C1801,purchase!$E:$E,$E1801,purchase!$G:$G,"&gt;="&amp;$F1801,purchase!$G:$G,"&lt;="&amp;$G1801))</f>
        <v/>
      </c>
      <c r="L1801" s="4" t="n"/>
      <c r="M1801" s="4" t="n"/>
      <c r="N1801" s="10">
        <f>IF(M1801="","",SUMIFS(purchase!$N:$N,purchase!$C:$C,$C1801,purchase!$E:$E,$E1801,purchase!$G:$G,"&gt;="&amp;$F1801,purchase!$G:$G,"&lt;="&amp;$G1801))</f>
        <v/>
      </c>
      <c r="O1801" s="10">
        <f>IF(M1801="","",M1801-N1801)</f>
        <v/>
      </c>
      <c r="P1801" s="11">
        <f>IF(M1801=0,"",N1801/M1801)</f>
        <v/>
      </c>
      <c r="Q1801" s="12">
        <f>IF(OR(G1801="",O1801=""),"",
IF(AND(G1801&lt;TODAY(),O1801&gt;0),"YES","NO"))</f>
        <v/>
      </c>
      <c r="R1801" s="13" t="n"/>
      <c r="S1801" s="14" t="n"/>
      <c r="T1801" s="15">
        <f>IF(Q1801="YES", IF(R1801="Company",L1801*(1+S1801),IF(R1801="Vendor",L1801*(1-S1801),"")),"")</f>
        <v/>
      </c>
      <c r="U1801" s="15">
        <f>IF(Q1801="YES",O1801*T1801,"")</f>
        <v/>
      </c>
      <c r="V1801" s="16" t="n"/>
      <c r="W1801" s="17">
        <f>IF(Q1801="YES",G1801+V1801,"")</f>
        <v/>
      </c>
      <c r="X1801" s="18">
        <f>IF(Q1801="YES",IF(TODAY()&gt;W1801,"OVERDUE","WITHIN TIME"),"")</f>
        <v/>
      </c>
    </row>
    <row r="1802">
      <c r="A1802" s="3" t="n">
        <v>1798</v>
      </c>
      <c r="B1802" s="4" t="n"/>
      <c r="C1802" s="4" t="n"/>
      <c r="D1802" s="5">
        <f>IF(E1802="NRFC","Natural Rubber Field Coagulam","")</f>
        <v/>
      </c>
      <c r="E1802" s="4" t="n"/>
      <c r="F1802" s="6" t="n"/>
      <c r="G1802" s="6" t="n"/>
      <c r="H1802" s="7">
        <f>IF(G1802="","",G1802-TODAY())</f>
        <v/>
      </c>
      <c r="I1802" s="8">
        <f>IF(G1802="","",
IF(G1802&lt;TODAY(),
IF(O1802&gt;0,"Violated","Completed"),
IF(H1802&lt;=7,"Expiring Soon",
"Active")))</f>
        <v/>
      </c>
      <c r="J1802" s="8">
        <f>IF(C1802="","",COUNTIFS(purchase!$C:$C,$C1802,purchase!$E:$E,$E1802,purchase!$G:$G,"&gt;="&amp;$F1802,purchase!$G:$G,"&lt;="&amp;$G1802))</f>
        <v/>
      </c>
      <c r="K1802" s="9">
        <f>IF(COUNTIFS(purchase!$C:$C,$C1802,purchase!$E:$E,$E1802,purchase!$G:$G,"&gt;="&amp;$F1802,purchase!$G:$G,"&lt;="&amp;$G1802)=0,"",_xlfn.MAXIFS(purchase!$G:$G,purchase!$C:$C,$C1802,purchase!$E:$E,$E1802,purchase!$G:$G,"&gt;="&amp;$F1802,purchase!$G:$G,"&lt;="&amp;$G1802))</f>
        <v/>
      </c>
      <c r="L1802" s="4" t="n"/>
      <c r="M1802" s="4" t="n"/>
      <c r="N1802" s="10">
        <f>IF(M1802="","",SUMIFS(purchase!$N:$N,purchase!$C:$C,$C1802,purchase!$E:$E,$E1802,purchase!$G:$G,"&gt;="&amp;$F1802,purchase!$G:$G,"&lt;="&amp;$G1802))</f>
        <v/>
      </c>
      <c r="O1802" s="10">
        <f>IF(M1802="","",M1802-N1802)</f>
        <v/>
      </c>
      <c r="P1802" s="11">
        <f>IF(M1802=0,"",N1802/M1802)</f>
        <v/>
      </c>
      <c r="Q1802" s="12">
        <f>IF(OR(G1802="",O1802=""),"",
IF(AND(G1802&lt;TODAY(),O1802&gt;0),"YES","NO"))</f>
        <v/>
      </c>
      <c r="R1802" s="13" t="n"/>
      <c r="S1802" s="14" t="n"/>
      <c r="T1802" s="15">
        <f>IF(Q1802="YES", IF(R1802="Company",L1802*(1+S1802),IF(R1802="Vendor",L1802*(1-S1802),"")),"")</f>
        <v/>
      </c>
      <c r="U1802" s="15">
        <f>IF(Q1802="YES",O1802*T1802,"")</f>
        <v/>
      </c>
      <c r="V1802" s="16" t="n"/>
      <c r="W1802" s="17">
        <f>IF(Q1802="YES",G1802+V1802,"")</f>
        <v/>
      </c>
      <c r="X1802" s="18">
        <f>IF(Q1802="YES",IF(TODAY()&gt;W1802,"OVERDUE","WITHIN TIME"),"")</f>
        <v/>
      </c>
    </row>
    <row r="1803">
      <c r="A1803" s="3" t="n">
        <v>1799</v>
      </c>
      <c r="B1803" s="4" t="n"/>
      <c r="C1803" s="4" t="n"/>
      <c r="D1803" s="5">
        <f>IF(E1803="NRFC","Natural Rubber Field Coagulam","")</f>
        <v/>
      </c>
      <c r="E1803" s="4" t="n"/>
      <c r="F1803" s="6" t="n"/>
      <c r="G1803" s="6" t="n"/>
      <c r="H1803" s="7">
        <f>IF(G1803="","",G1803-TODAY())</f>
        <v/>
      </c>
      <c r="I1803" s="8">
        <f>IF(G1803="","",
IF(G1803&lt;TODAY(),
IF(O1803&gt;0,"Violated","Completed"),
IF(H1803&lt;=7,"Expiring Soon",
"Active")))</f>
        <v/>
      </c>
      <c r="J1803" s="8">
        <f>IF(C1803="","",COUNTIFS(purchase!$C:$C,$C1803,purchase!$E:$E,$E1803,purchase!$G:$G,"&gt;="&amp;$F1803,purchase!$G:$G,"&lt;="&amp;$G1803))</f>
        <v/>
      </c>
      <c r="K1803" s="9">
        <f>IF(COUNTIFS(purchase!$C:$C,$C1803,purchase!$E:$E,$E1803,purchase!$G:$G,"&gt;="&amp;$F1803,purchase!$G:$G,"&lt;="&amp;$G1803)=0,"",_xlfn.MAXIFS(purchase!$G:$G,purchase!$C:$C,$C1803,purchase!$E:$E,$E1803,purchase!$G:$G,"&gt;="&amp;$F1803,purchase!$G:$G,"&lt;="&amp;$G1803))</f>
        <v/>
      </c>
      <c r="L1803" s="4" t="n"/>
      <c r="M1803" s="4" t="n"/>
      <c r="N1803" s="10">
        <f>IF(M1803="","",SUMIFS(purchase!$N:$N,purchase!$C:$C,$C1803,purchase!$E:$E,$E1803,purchase!$G:$G,"&gt;="&amp;$F1803,purchase!$G:$G,"&lt;="&amp;$G1803))</f>
        <v/>
      </c>
      <c r="O1803" s="10">
        <f>IF(M1803="","",M1803-N1803)</f>
        <v/>
      </c>
      <c r="P1803" s="11">
        <f>IF(M1803=0,"",N1803/M1803)</f>
        <v/>
      </c>
      <c r="Q1803" s="12">
        <f>IF(OR(G1803="",O1803=""),"",
IF(AND(G1803&lt;TODAY(),O1803&gt;0),"YES","NO"))</f>
        <v/>
      </c>
      <c r="R1803" s="13" t="n"/>
      <c r="S1803" s="14" t="n"/>
      <c r="T1803" s="15">
        <f>IF(Q1803="YES", IF(R1803="Company",L1803*(1+S1803),IF(R1803="Vendor",L1803*(1-S1803),"")),"")</f>
        <v/>
      </c>
      <c r="U1803" s="15">
        <f>IF(Q1803="YES",O1803*T1803,"")</f>
        <v/>
      </c>
      <c r="V1803" s="16" t="n"/>
      <c r="W1803" s="17">
        <f>IF(Q1803="YES",G1803+V1803,"")</f>
        <v/>
      </c>
      <c r="X1803" s="18">
        <f>IF(Q1803="YES",IF(TODAY()&gt;W1803,"OVERDUE","WITHIN TIME"),"")</f>
        <v/>
      </c>
    </row>
    <row r="1804">
      <c r="A1804" s="3" t="n">
        <v>1800</v>
      </c>
      <c r="B1804" s="4" t="n"/>
      <c r="C1804" s="4" t="n"/>
      <c r="D1804" s="5">
        <f>IF(E1804="NRFC","Natural Rubber Field Coagulam","")</f>
        <v/>
      </c>
      <c r="E1804" s="4" t="n"/>
      <c r="F1804" s="6" t="n"/>
      <c r="G1804" s="6" t="n"/>
      <c r="H1804" s="7">
        <f>IF(G1804="","",G1804-TODAY())</f>
        <v/>
      </c>
      <c r="I1804" s="8">
        <f>IF(G1804="","",
IF(G1804&lt;TODAY(),
IF(O1804&gt;0,"Violated","Completed"),
IF(H1804&lt;=7,"Expiring Soon",
"Active")))</f>
        <v/>
      </c>
      <c r="J1804" s="8">
        <f>IF(C1804="","",COUNTIFS(purchase!$C:$C,$C1804,purchase!$E:$E,$E1804,purchase!$G:$G,"&gt;="&amp;$F1804,purchase!$G:$G,"&lt;="&amp;$G1804))</f>
        <v/>
      </c>
      <c r="K1804" s="9">
        <f>IF(COUNTIFS(purchase!$C:$C,$C1804,purchase!$E:$E,$E1804,purchase!$G:$G,"&gt;="&amp;$F1804,purchase!$G:$G,"&lt;="&amp;$G1804)=0,"",_xlfn.MAXIFS(purchase!$G:$G,purchase!$C:$C,$C1804,purchase!$E:$E,$E1804,purchase!$G:$G,"&gt;="&amp;$F1804,purchase!$G:$G,"&lt;="&amp;$G1804))</f>
        <v/>
      </c>
      <c r="L1804" s="4" t="n"/>
      <c r="M1804" s="4" t="n"/>
      <c r="N1804" s="10">
        <f>IF(M1804="","",SUMIFS(purchase!$N:$N,purchase!$C:$C,$C1804,purchase!$E:$E,$E1804,purchase!$G:$G,"&gt;="&amp;$F1804,purchase!$G:$G,"&lt;="&amp;$G1804))</f>
        <v/>
      </c>
      <c r="O1804" s="10">
        <f>IF(M1804="","",M1804-N1804)</f>
        <v/>
      </c>
      <c r="P1804" s="11">
        <f>IF(M1804=0,"",N1804/M1804)</f>
        <v/>
      </c>
      <c r="Q1804" s="12">
        <f>IF(OR(G1804="",O1804=""),"",
IF(AND(G1804&lt;TODAY(),O1804&gt;0),"YES","NO"))</f>
        <v/>
      </c>
      <c r="R1804" s="13" t="n"/>
      <c r="S1804" s="14" t="n"/>
      <c r="T1804" s="15">
        <f>IF(Q1804="YES", IF(R1804="Company",L1804*(1+S1804),IF(R1804="Vendor",L1804*(1-S1804),"")),"")</f>
        <v/>
      </c>
      <c r="U1804" s="15">
        <f>IF(Q1804="YES",O1804*T1804,"")</f>
        <v/>
      </c>
      <c r="V1804" s="16" t="n"/>
      <c r="W1804" s="17">
        <f>IF(Q1804="YES",G1804+V1804,"")</f>
        <v/>
      </c>
      <c r="X1804" s="18">
        <f>IF(Q1804="YES",IF(TODAY()&gt;W1804,"OVERDUE","WITHIN TIME"),"")</f>
        <v/>
      </c>
    </row>
    <row r="1805">
      <c r="A1805" s="3" t="n">
        <v>1801</v>
      </c>
      <c r="B1805" s="4" t="n"/>
      <c r="C1805" s="4" t="n"/>
      <c r="D1805" s="5">
        <f>IF(E1805="NRFC","Natural Rubber Field Coagulam","")</f>
        <v/>
      </c>
      <c r="E1805" s="4" t="n"/>
      <c r="F1805" s="6" t="n"/>
      <c r="G1805" s="6" t="n"/>
      <c r="H1805" s="7">
        <f>IF(G1805="","",G1805-TODAY())</f>
        <v/>
      </c>
      <c r="I1805" s="8">
        <f>IF(G1805="","",
IF(G1805&lt;TODAY(),
IF(O1805&gt;0,"Violated","Completed"),
IF(H1805&lt;=7,"Expiring Soon",
"Active")))</f>
        <v/>
      </c>
      <c r="J1805" s="8">
        <f>IF(C1805="","",COUNTIFS(purchase!$C:$C,$C1805,purchase!$E:$E,$E1805,purchase!$G:$G,"&gt;="&amp;$F1805,purchase!$G:$G,"&lt;="&amp;$G1805))</f>
        <v/>
      </c>
      <c r="K1805" s="9">
        <f>IF(COUNTIFS(purchase!$C:$C,$C1805,purchase!$E:$E,$E1805,purchase!$G:$G,"&gt;="&amp;$F1805,purchase!$G:$G,"&lt;="&amp;$G1805)=0,"",_xlfn.MAXIFS(purchase!$G:$G,purchase!$C:$C,$C1805,purchase!$E:$E,$E1805,purchase!$G:$G,"&gt;="&amp;$F1805,purchase!$G:$G,"&lt;="&amp;$G1805))</f>
        <v/>
      </c>
      <c r="L1805" s="4" t="n"/>
      <c r="M1805" s="4" t="n"/>
      <c r="N1805" s="10">
        <f>IF(M1805="","",SUMIFS(purchase!$N:$N,purchase!$C:$C,$C1805,purchase!$E:$E,$E1805,purchase!$G:$G,"&gt;="&amp;$F1805,purchase!$G:$G,"&lt;="&amp;$G1805))</f>
        <v/>
      </c>
      <c r="O1805" s="10">
        <f>IF(M1805="","",M1805-N1805)</f>
        <v/>
      </c>
      <c r="P1805" s="11">
        <f>IF(M1805=0,"",N1805/M1805)</f>
        <v/>
      </c>
      <c r="Q1805" s="12">
        <f>IF(OR(G1805="",O1805=""),"",
IF(AND(G1805&lt;TODAY(),O1805&gt;0),"YES","NO"))</f>
        <v/>
      </c>
      <c r="R1805" s="13" t="n"/>
      <c r="S1805" s="14" t="n"/>
      <c r="T1805" s="15">
        <f>IF(Q1805="YES", IF(R1805="Company",L1805*(1+S1805),IF(R1805="Vendor",L1805*(1-S1805),"")),"")</f>
        <v/>
      </c>
      <c r="U1805" s="15">
        <f>IF(Q1805="YES",O1805*T1805,"")</f>
        <v/>
      </c>
      <c r="V1805" s="16" t="n"/>
      <c r="W1805" s="17">
        <f>IF(Q1805="YES",G1805+V1805,"")</f>
        <v/>
      </c>
      <c r="X1805" s="18">
        <f>IF(Q1805="YES",IF(TODAY()&gt;W1805,"OVERDUE","WITHIN TIME"),"")</f>
        <v/>
      </c>
    </row>
    <row r="1806">
      <c r="A1806" s="3" t="n">
        <v>1802</v>
      </c>
      <c r="B1806" s="4" t="n"/>
      <c r="C1806" s="4" t="n"/>
      <c r="D1806" s="5">
        <f>IF(E1806="NRFC","Natural Rubber Field Coagulam","")</f>
        <v/>
      </c>
      <c r="E1806" s="4" t="n"/>
      <c r="F1806" s="6" t="n"/>
      <c r="G1806" s="6" t="n"/>
      <c r="H1806" s="7">
        <f>IF(G1806="","",G1806-TODAY())</f>
        <v/>
      </c>
      <c r="I1806" s="8">
        <f>IF(G1806="","",
IF(G1806&lt;TODAY(),
IF(O1806&gt;0,"Violated","Completed"),
IF(H1806&lt;=7,"Expiring Soon",
"Active")))</f>
        <v/>
      </c>
      <c r="J1806" s="8">
        <f>IF(C1806="","",COUNTIFS(purchase!$C:$C,$C1806,purchase!$E:$E,$E1806,purchase!$G:$G,"&gt;="&amp;$F1806,purchase!$G:$G,"&lt;="&amp;$G1806))</f>
        <v/>
      </c>
      <c r="K1806" s="9">
        <f>IF(COUNTIFS(purchase!$C:$C,$C1806,purchase!$E:$E,$E1806,purchase!$G:$G,"&gt;="&amp;$F1806,purchase!$G:$G,"&lt;="&amp;$G1806)=0,"",_xlfn.MAXIFS(purchase!$G:$G,purchase!$C:$C,$C1806,purchase!$E:$E,$E1806,purchase!$G:$G,"&gt;="&amp;$F1806,purchase!$G:$G,"&lt;="&amp;$G1806))</f>
        <v/>
      </c>
      <c r="L1806" s="4" t="n"/>
      <c r="M1806" s="4" t="n"/>
      <c r="N1806" s="10">
        <f>IF(M1806="","",SUMIFS(purchase!$N:$N,purchase!$C:$C,$C1806,purchase!$E:$E,$E1806,purchase!$G:$G,"&gt;="&amp;$F1806,purchase!$G:$G,"&lt;="&amp;$G1806))</f>
        <v/>
      </c>
      <c r="O1806" s="10">
        <f>IF(M1806="","",M1806-N1806)</f>
        <v/>
      </c>
      <c r="P1806" s="11">
        <f>IF(M1806=0,"",N1806/M1806)</f>
        <v/>
      </c>
      <c r="Q1806" s="12">
        <f>IF(OR(G1806="",O1806=""),"",
IF(AND(G1806&lt;TODAY(),O1806&gt;0),"YES","NO"))</f>
        <v/>
      </c>
      <c r="R1806" s="13" t="n"/>
      <c r="S1806" s="14" t="n"/>
      <c r="T1806" s="15">
        <f>IF(Q1806="YES", IF(R1806="Company",L1806*(1+S1806),IF(R1806="Vendor",L1806*(1-S1806),"")),"")</f>
        <v/>
      </c>
      <c r="U1806" s="15">
        <f>IF(Q1806="YES",O1806*T1806,"")</f>
        <v/>
      </c>
      <c r="V1806" s="16" t="n"/>
      <c r="W1806" s="17">
        <f>IF(Q1806="YES",G1806+V1806,"")</f>
        <v/>
      </c>
      <c r="X1806" s="18">
        <f>IF(Q1806="YES",IF(TODAY()&gt;W1806,"OVERDUE","WITHIN TIME"),"")</f>
        <v/>
      </c>
    </row>
    <row r="1807">
      <c r="A1807" s="3" t="n">
        <v>1803</v>
      </c>
      <c r="B1807" s="4" t="n"/>
      <c r="C1807" s="4" t="n"/>
      <c r="D1807" s="5">
        <f>IF(E1807="NRFC","Natural Rubber Field Coagulam","")</f>
        <v/>
      </c>
      <c r="E1807" s="4" t="n"/>
      <c r="F1807" s="6" t="n"/>
      <c r="G1807" s="6" t="n"/>
      <c r="H1807" s="7">
        <f>IF(G1807="","",G1807-TODAY())</f>
        <v/>
      </c>
      <c r="I1807" s="8">
        <f>IF(G1807="","",
IF(G1807&lt;TODAY(),
IF(O1807&gt;0,"Violated","Completed"),
IF(H1807&lt;=7,"Expiring Soon",
"Active")))</f>
        <v/>
      </c>
      <c r="J1807" s="8">
        <f>IF(C1807="","",COUNTIFS(purchase!$C:$C,$C1807,purchase!$E:$E,$E1807,purchase!$G:$G,"&gt;="&amp;$F1807,purchase!$G:$G,"&lt;="&amp;$G1807))</f>
        <v/>
      </c>
      <c r="K1807" s="9">
        <f>IF(COUNTIFS(purchase!$C:$C,$C1807,purchase!$E:$E,$E1807,purchase!$G:$G,"&gt;="&amp;$F1807,purchase!$G:$G,"&lt;="&amp;$G1807)=0,"",_xlfn.MAXIFS(purchase!$G:$G,purchase!$C:$C,$C1807,purchase!$E:$E,$E1807,purchase!$G:$G,"&gt;="&amp;$F1807,purchase!$G:$G,"&lt;="&amp;$G1807))</f>
        <v/>
      </c>
      <c r="L1807" s="4" t="n"/>
      <c r="M1807" s="4" t="n"/>
      <c r="N1807" s="10">
        <f>IF(M1807="","",SUMIFS(purchase!$N:$N,purchase!$C:$C,$C1807,purchase!$E:$E,$E1807,purchase!$G:$G,"&gt;="&amp;$F1807,purchase!$G:$G,"&lt;="&amp;$G1807))</f>
        <v/>
      </c>
      <c r="O1807" s="10">
        <f>IF(M1807="","",M1807-N1807)</f>
        <v/>
      </c>
      <c r="P1807" s="11">
        <f>IF(M1807=0,"",N1807/M1807)</f>
        <v/>
      </c>
      <c r="Q1807" s="12">
        <f>IF(OR(G1807="",O1807=""),"",
IF(AND(G1807&lt;TODAY(),O1807&gt;0),"YES","NO"))</f>
        <v/>
      </c>
      <c r="R1807" s="13" t="n"/>
      <c r="S1807" s="14" t="n"/>
      <c r="T1807" s="15">
        <f>IF(Q1807="YES", IF(R1807="Company",L1807*(1+S1807),IF(R1807="Vendor",L1807*(1-S1807),"")),"")</f>
        <v/>
      </c>
      <c r="U1807" s="15">
        <f>IF(Q1807="YES",O1807*T1807,"")</f>
        <v/>
      </c>
      <c r="V1807" s="16" t="n"/>
      <c r="W1807" s="17">
        <f>IF(Q1807="YES",G1807+V1807,"")</f>
        <v/>
      </c>
      <c r="X1807" s="18">
        <f>IF(Q1807="YES",IF(TODAY()&gt;W1807,"OVERDUE","WITHIN TIME"),"")</f>
        <v/>
      </c>
    </row>
    <row r="1808">
      <c r="A1808" s="3" t="n">
        <v>1804</v>
      </c>
      <c r="B1808" s="4" t="n"/>
      <c r="C1808" s="4" t="n"/>
      <c r="D1808" s="5">
        <f>IF(E1808="NRFC","Natural Rubber Field Coagulam","")</f>
        <v/>
      </c>
      <c r="E1808" s="4" t="n"/>
      <c r="F1808" s="6" t="n"/>
      <c r="G1808" s="6" t="n"/>
      <c r="H1808" s="7">
        <f>IF(G1808="","",G1808-TODAY())</f>
        <v/>
      </c>
      <c r="I1808" s="8">
        <f>IF(G1808="","",
IF(G1808&lt;TODAY(),
IF(O1808&gt;0,"Violated","Completed"),
IF(H1808&lt;=7,"Expiring Soon",
"Active")))</f>
        <v/>
      </c>
      <c r="J1808" s="8">
        <f>IF(C1808="","",COUNTIFS(purchase!$C:$C,$C1808,purchase!$E:$E,$E1808,purchase!$G:$G,"&gt;="&amp;$F1808,purchase!$G:$G,"&lt;="&amp;$G1808))</f>
        <v/>
      </c>
      <c r="K1808" s="9">
        <f>IF(COUNTIFS(purchase!$C:$C,$C1808,purchase!$E:$E,$E1808,purchase!$G:$G,"&gt;="&amp;$F1808,purchase!$G:$G,"&lt;="&amp;$G1808)=0,"",_xlfn.MAXIFS(purchase!$G:$G,purchase!$C:$C,$C1808,purchase!$E:$E,$E1808,purchase!$G:$G,"&gt;="&amp;$F1808,purchase!$G:$G,"&lt;="&amp;$G1808))</f>
        <v/>
      </c>
      <c r="L1808" s="4" t="n"/>
      <c r="M1808" s="4" t="n"/>
      <c r="N1808" s="10">
        <f>IF(M1808="","",SUMIFS(purchase!$N:$N,purchase!$C:$C,$C1808,purchase!$E:$E,$E1808,purchase!$G:$G,"&gt;="&amp;$F1808,purchase!$G:$G,"&lt;="&amp;$G1808))</f>
        <v/>
      </c>
      <c r="O1808" s="10">
        <f>IF(M1808="","",M1808-N1808)</f>
        <v/>
      </c>
      <c r="P1808" s="11">
        <f>IF(M1808=0,"",N1808/M1808)</f>
        <v/>
      </c>
      <c r="Q1808" s="12">
        <f>IF(OR(G1808="",O1808=""),"",
IF(AND(G1808&lt;TODAY(),O1808&gt;0),"YES","NO"))</f>
        <v/>
      </c>
      <c r="R1808" s="13" t="n"/>
      <c r="S1808" s="14" t="n"/>
      <c r="T1808" s="15">
        <f>IF(Q1808="YES", IF(R1808="Company",L1808*(1+S1808),IF(R1808="Vendor",L1808*(1-S1808),"")),"")</f>
        <v/>
      </c>
      <c r="U1808" s="15">
        <f>IF(Q1808="YES",O1808*T1808,"")</f>
        <v/>
      </c>
      <c r="V1808" s="16" t="n"/>
      <c r="W1808" s="17">
        <f>IF(Q1808="YES",G1808+V1808,"")</f>
        <v/>
      </c>
      <c r="X1808" s="18">
        <f>IF(Q1808="YES",IF(TODAY()&gt;W1808,"OVERDUE","WITHIN TIME"),"")</f>
        <v/>
      </c>
    </row>
    <row r="1809">
      <c r="A1809" s="3" t="n">
        <v>1805</v>
      </c>
      <c r="B1809" s="4" t="n"/>
      <c r="C1809" s="4" t="n"/>
      <c r="D1809" s="5">
        <f>IF(E1809="NRFC","Natural Rubber Field Coagulam","")</f>
        <v/>
      </c>
      <c r="E1809" s="4" t="n"/>
      <c r="F1809" s="6" t="n"/>
      <c r="G1809" s="6" t="n"/>
      <c r="H1809" s="7">
        <f>IF(G1809="","",G1809-TODAY())</f>
        <v/>
      </c>
      <c r="I1809" s="8">
        <f>IF(G1809="","",
IF(G1809&lt;TODAY(),
IF(O1809&gt;0,"Violated","Completed"),
IF(H1809&lt;=7,"Expiring Soon",
"Active")))</f>
        <v/>
      </c>
      <c r="J1809" s="8">
        <f>IF(C1809="","",COUNTIFS(purchase!$C:$C,$C1809,purchase!$E:$E,$E1809,purchase!$G:$G,"&gt;="&amp;$F1809,purchase!$G:$G,"&lt;="&amp;$G1809))</f>
        <v/>
      </c>
      <c r="K1809" s="9">
        <f>IF(COUNTIFS(purchase!$C:$C,$C1809,purchase!$E:$E,$E1809,purchase!$G:$G,"&gt;="&amp;$F1809,purchase!$G:$G,"&lt;="&amp;$G1809)=0,"",_xlfn.MAXIFS(purchase!$G:$G,purchase!$C:$C,$C1809,purchase!$E:$E,$E1809,purchase!$G:$G,"&gt;="&amp;$F1809,purchase!$G:$G,"&lt;="&amp;$G1809))</f>
        <v/>
      </c>
      <c r="L1809" s="4" t="n"/>
      <c r="M1809" s="4" t="n"/>
      <c r="N1809" s="10">
        <f>IF(M1809="","",SUMIFS(purchase!$N:$N,purchase!$C:$C,$C1809,purchase!$E:$E,$E1809,purchase!$G:$G,"&gt;="&amp;$F1809,purchase!$G:$G,"&lt;="&amp;$G1809))</f>
        <v/>
      </c>
      <c r="O1809" s="10">
        <f>IF(M1809="","",M1809-N1809)</f>
        <v/>
      </c>
      <c r="P1809" s="11">
        <f>IF(M1809=0,"",N1809/M1809)</f>
        <v/>
      </c>
      <c r="Q1809" s="12">
        <f>IF(OR(G1809="",O1809=""),"",
IF(AND(G1809&lt;TODAY(),O1809&gt;0),"YES","NO"))</f>
        <v/>
      </c>
      <c r="R1809" s="13" t="n"/>
      <c r="S1809" s="14" t="n"/>
      <c r="T1809" s="15">
        <f>IF(Q1809="YES", IF(R1809="Company",L1809*(1+S1809),IF(R1809="Vendor",L1809*(1-S1809),"")),"")</f>
        <v/>
      </c>
      <c r="U1809" s="15">
        <f>IF(Q1809="YES",O1809*T1809,"")</f>
        <v/>
      </c>
      <c r="V1809" s="16" t="n"/>
      <c r="W1809" s="17">
        <f>IF(Q1809="YES",G1809+V1809,"")</f>
        <v/>
      </c>
      <c r="X1809" s="18">
        <f>IF(Q1809="YES",IF(TODAY()&gt;W1809,"OVERDUE","WITHIN TIME"),"")</f>
        <v/>
      </c>
    </row>
    <row r="1810">
      <c r="A1810" s="3" t="n">
        <v>1806</v>
      </c>
      <c r="B1810" s="4" t="n"/>
      <c r="C1810" s="4" t="n"/>
      <c r="D1810" s="5">
        <f>IF(E1810="NRFC","Natural Rubber Field Coagulam","")</f>
        <v/>
      </c>
      <c r="E1810" s="4" t="n"/>
      <c r="F1810" s="6" t="n"/>
      <c r="G1810" s="6" t="n"/>
      <c r="H1810" s="7">
        <f>IF(G1810="","",G1810-TODAY())</f>
        <v/>
      </c>
      <c r="I1810" s="8">
        <f>IF(G1810="","",
IF(G1810&lt;TODAY(),
IF(O1810&gt;0,"Violated","Completed"),
IF(H1810&lt;=7,"Expiring Soon",
"Active")))</f>
        <v/>
      </c>
      <c r="J1810" s="8">
        <f>IF(C1810="","",COUNTIFS(purchase!$C:$C,$C1810,purchase!$E:$E,$E1810,purchase!$G:$G,"&gt;="&amp;$F1810,purchase!$G:$G,"&lt;="&amp;$G1810))</f>
        <v/>
      </c>
      <c r="K1810" s="9">
        <f>IF(COUNTIFS(purchase!$C:$C,$C1810,purchase!$E:$E,$E1810,purchase!$G:$G,"&gt;="&amp;$F1810,purchase!$G:$G,"&lt;="&amp;$G1810)=0,"",_xlfn.MAXIFS(purchase!$G:$G,purchase!$C:$C,$C1810,purchase!$E:$E,$E1810,purchase!$G:$G,"&gt;="&amp;$F1810,purchase!$G:$G,"&lt;="&amp;$G1810))</f>
        <v/>
      </c>
      <c r="L1810" s="4" t="n"/>
      <c r="M1810" s="4" t="n"/>
      <c r="N1810" s="10">
        <f>IF(M1810="","",SUMIFS(purchase!$N:$N,purchase!$C:$C,$C1810,purchase!$E:$E,$E1810,purchase!$G:$G,"&gt;="&amp;$F1810,purchase!$G:$G,"&lt;="&amp;$G1810))</f>
        <v/>
      </c>
      <c r="O1810" s="10">
        <f>IF(M1810="","",M1810-N1810)</f>
        <v/>
      </c>
      <c r="P1810" s="11">
        <f>IF(M1810=0,"",N1810/M1810)</f>
        <v/>
      </c>
      <c r="Q1810" s="12">
        <f>IF(OR(G1810="",O1810=""),"",
IF(AND(G1810&lt;TODAY(),O1810&gt;0),"YES","NO"))</f>
        <v/>
      </c>
      <c r="R1810" s="13" t="n"/>
      <c r="S1810" s="14" t="n"/>
      <c r="T1810" s="15">
        <f>IF(Q1810="YES", IF(R1810="Company",L1810*(1+S1810),IF(R1810="Vendor",L1810*(1-S1810),"")),"")</f>
        <v/>
      </c>
      <c r="U1810" s="15">
        <f>IF(Q1810="YES",O1810*T1810,"")</f>
        <v/>
      </c>
      <c r="V1810" s="16" t="n"/>
      <c r="W1810" s="17">
        <f>IF(Q1810="YES",G1810+V1810,"")</f>
        <v/>
      </c>
      <c r="X1810" s="18">
        <f>IF(Q1810="YES",IF(TODAY()&gt;W1810,"OVERDUE","WITHIN TIME"),"")</f>
        <v/>
      </c>
    </row>
    <row r="1811">
      <c r="A1811" s="3" t="n">
        <v>1807</v>
      </c>
      <c r="B1811" s="4" t="n"/>
      <c r="C1811" s="4" t="n"/>
      <c r="D1811" s="5">
        <f>IF(E1811="NRFC","Natural Rubber Field Coagulam","")</f>
        <v/>
      </c>
      <c r="E1811" s="4" t="n"/>
      <c r="F1811" s="6" t="n"/>
      <c r="G1811" s="6" t="n"/>
      <c r="H1811" s="7">
        <f>IF(G1811="","",G1811-TODAY())</f>
        <v/>
      </c>
      <c r="I1811" s="8">
        <f>IF(G1811="","",
IF(G1811&lt;TODAY(),
IF(O1811&gt;0,"Violated","Completed"),
IF(H1811&lt;=7,"Expiring Soon",
"Active")))</f>
        <v/>
      </c>
      <c r="J1811" s="8">
        <f>IF(C1811="","",COUNTIFS(purchase!$C:$C,$C1811,purchase!$E:$E,$E1811,purchase!$G:$G,"&gt;="&amp;$F1811,purchase!$G:$G,"&lt;="&amp;$G1811))</f>
        <v/>
      </c>
      <c r="K1811" s="9">
        <f>IF(COUNTIFS(purchase!$C:$C,$C1811,purchase!$E:$E,$E1811,purchase!$G:$G,"&gt;="&amp;$F1811,purchase!$G:$G,"&lt;="&amp;$G1811)=0,"",_xlfn.MAXIFS(purchase!$G:$G,purchase!$C:$C,$C1811,purchase!$E:$E,$E1811,purchase!$G:$G,"&gt;="&amp;$F1811,purchase!$G:$G,"&lt;="&amp;$G1811))</f>
        <v/>
      </c>
      <c r="L1811" s="4" t="n"/>
      <c r="M1811" s="4" t="n"/>
      <c r="N1811" s="10">
        <f>IF(M1811="","",SUMIFS(purchase!$N:$N,purchase!$C:$C,$C1811,purchase!$E:$E,$E1811,purchase!$G:$G,"&gt;="&amp;$F1811,purchase!$G:$G,"&lt;="&amp;$G1811))</f>
        <v/>
      </c>
      <c r="O1811" s="10">
        <f>IF(M1811="","",M1811-N1811)</f>
        <v/>
      </c>
      <c r="P1811" s="11">
        <f>IF(M1811=0,"",N1811/M1811)</f>
        <v/>
      </c>
      <c r="Q1811" s="12">
        <f>IF(OR(G1811="",O1811=""),"",
IF(AND(G1811&lt;TODAY(),O1811&gt;0),"YES","NO"))</f>
        <v/>
      </c>
      <c r="R1811" s="13" t="n"/>
      <c r="S1811" s="14" t="n"/>
      <c r="T1811" s="15">
        <f>IF(Q1811="YES", IF(R1811="Company",L1811*(1+S1811),IF(R1811="Vendor",L1811*(1-S1811),"")),"")</f>
        <v/>
      </c>
      <c r="U1811" s="15">
        <f>IF(Q1811="YES",O1811*T1811,"")</f>
        <v/>
      </c>
      <c r="V1811" s="16" t="n"/>
      <c r="W1811" s="17">
        <f>IF(Q1811="YES",G1811+V1811,"")</f>
        <v/>
      </c>
      <c r="X1811" s="18">
        <f>IF(Q1811="YES",IF(TODAY()&gt;W1811,"OVERDUE","WITHIN TIME"),"")</f>
        <v/>
      </c>
    </row>
    <row r="1812">
      <c r="A1812" s="3" t="n">
        <v>1808</v>
      </c>
      <c r="B1812" s="4" t="n"/>
      <c r="C1812" s="4" t="n"/>
      <c r="D1812" s="5">
        <f>IF(E1812="NRFC","Natural Rubber Field Coagulam","")</f>
        <v/>
      </c>
      <c r="E1812" s="4" t="n"/>
      <c r="F1812" s="6" t="n"/>
      <c r="G1812" s="6" t="n"/>
      <c r="H1812" s="7">
        <f>IF(G1812="","",G1812-TODAY())</f>
        <v/>
      </c>
      <c r="I1812" s="8">
        <f>IF(G1812="","",
IF(G1812&lt;TODAY(),
IF(O1812&gt;0,"Violated","Completed"),
IF(H1812&lt;=7,"Expiring Soon",
"Active")))</f>
        <v/>
      </c>
      <c r="J1812" s="8">
        <f>IF(C1812="","",COUNTIFS(purchase!$C:$C,$C1812,purchase!$E:$E,$E1812,purchase!$G:$G,"&gt;="&amp;$F1812,purchase!$G:$G,"&lt;="&amp;$G1812))</f>
        <v/>
      </c>
      <c r="K1812" s="9">
        <f>IF(COUNTIFS(purchase!$C:$C,$C1812,purchase!$E:$E,$E1812,purchase!$G:$G,"&gt;="&amp;$F1812,purchase!$G:$G,"&lt;="&amp;$G1812)=0,"",_xlfn.MAXIFS(purchase!$G:$G,purchase!$C:$C,$C1812,purchase!$E:$E,$E1812,purchase!$G:$G,"&gt;="&amp;$F1812,purchase!$G:$G,"&lt;="&amp;$G1812))</f>
        <v/>
      </c>
      <c r="L1812" s="4" t="n"/>
      <c r="M1812" s="4" t="n"/>
      <c r="N1812" s="10">
        <f>IF(M1812="","",SUMIFS(purchase!$N:$N,purchase!$C:$C,$C1812,purchase!$E:$E,$E1812,purchase!$G:$G,"&gt;="&amp;$F1812,purchase!$G:$G,"&lt;="&amp;$G1812))</f>
        <v/>
      </c>
      <c r="O1812" s="10">
        <f>IF(M1812="","",M1812-N1812)</f>
        <v/>
      </c>
      <c r="P1812" s="11">
        <f>IF(M1812=0,"",N1812/M1812)</f>
        <v/>
      </c>
      <c r="Q1812" s="12">
        <f>IF(OR(G1812="",O1812=""),"",
IF(AND(G1812&lt;TODAY(),O1812&gt;0),"YES","NO"))</f>
        <v/>
      </c>
      <c r="R1812" s="13" t="n"/>
      <c r="S1812" s="14" t="n"/>
      <c r="T1812" s="15">
        <f>IF(Q1812="YES", IF(R1812="Company",L1812*(1+S1812),IF(R1812="Vendor",L1812*(1-S1812),"")),"")</f>
        <v/>
      </c>
      <c r="U1812" s="15">
        <f>IF(Q1812="YES",O1812*T1812,"")</f>
        <v/>
      </c>
      <c r="V1812" s="16" t="n"/>
      <c r="W1812" s="17">
        <f>IF(Q1812="YES",G1812+V1812,"")</f>
        <v/>
      </c>
      <c r="X1812" s="18">
        <f>IF(Q1812="YES",IF(TODAY()&gt;W1812,"OVERDUE","WITHIN TIME"),"")</f>
        <v/>
      </c>
    </row>
    <row r="1813">
      <c r="A1813" s="3" t="n">
        <v>1809</v>
      </c>
      <c r="B1813" s="4" t="n"/>
      <c r="C1813" s="4" t="n"/>
      <c r="D1813" s="5">
        <f>IF(E1813="NRFC","Natural Rubber Field Coagulam","")</f>
        <v/>
      </c>
      <c r="E1813" s="4" t="n"/>
      <c r="F1813" s="6" t="n"/>
      <c r="G1813" s="6" t="n"/>
      <c r="H1813" s="7">
        <f>IF(G1813="","",G1813-TODAY())</f>
        <v/>
      </c>
      <c r="I1813" s="8">
        <f>IF(G1813="","",
IF(G1813&lt;TODAY(),
IF(O1813&gt;0,"Violated","Completed"),
IF(H1813&lt;=7,"Expiring Soon",
"Active")))</f>
        <v/>
      </c>
      <c r="J1813" s="8">
        <f>IF(C1813="","",COUNTIFS(purchase!$C:$C,$C1813,purchase!$E:$E,$E1813,purchase!$G:$G,"&gt;="&amp;$F1813,purchase!$G:$G,"&lt;="&amp;$G1813))</f>
        <v/>
      </c>
      <c r="K1813" s="9">
        <f>IF(COUNTIFS(purchase!$C:$C,$C1813,purchase!$E:$E,$E1813,purchase!$G:$G,"&gt;="&amp;$F1813,purchase!$G:$G,"&lt;="&amp;$G1813)=0,"",_xlfn.MAXIFS(purchase!$G:$G,purchase!$C:$C,$C1813,purchase!$E:$E,$E1813,purchase!$G:$G,"&gt;="&amp;$F1813,purchase!$G:$G,"&lt;="&amp;$G1813))</f>
        <v/>
      </c>
      <c r="L1813" s="4" t="n"/>
      <c r="M1813" s="4" t="n"/>
      <c r="N1813" s="10">
        <f>IF(M1813="","",SUMIFS(purchase!$N:$N,purchase!$C:$C,$C1813,purchase!$E:$E,$E1813,purchase!$G:$G,"&gt;="&amp;$F1813,purchase!$G:$G,"&lt;="&amp;$G1813))</f>
        <v/>
      </c>
      <c r="O1813" s="10">
        <f>IF(M1813="","",M1813-N1813)</f>
        <v/>
      </c>
      <c r="P1813" s="11">
        <f>IF(M1813=0,"",N1813/M1813)</f>
        <v/>
      </c>
      <c r="Q1813" s="12">
        <f>IF(OR(G1813="",O1813=""),"",
IF(AND(G1813&lt;TODAY(),O1813&gt;0),"YES","NO"))</f>
        <v/>
      </c>
      <c r="R1813" s="13" t="n"/>
      <c r="S1813" s="14" t="n"/>
      <c r="T1813" s="15">
        <f>IF(Q1813="YES", IF(R1813="Company",L1813*(1+S1813),IF(R1813="Vendor",L1813*(1-S1813),"")),"")</f>
        <v/>
      </c>
      <c r="U1813" s="15">
        <f>IF(Q1813="YES",O1813*T1813,"")</f>
        <v/>
      </c>
      <c r="V1813" s="16" t="n"/>
      <c r="W1813" s="17">
        <f>IF(Q1813="YES",G1813+V1813,"")</f>
        <v/>
      </c>
      <c r="X1813" s="18">
        <f>IF(Q1813="YES",IF(TODAY()&gt;W1813,"OVERDUE","WITHIN TIME"),"")</f>
        <v/>
      </c>
    </row>
    <row r="1814">
      <c r="A1814" s="3" t="n">
        <v>1810</v>
      </c>
      <c r="B1814" s="4" t="n"/>
      <c r="C1814" s="4" t="n"/>
      <c r="D1814" s="5">
        <f>IF(E1814="NRFC","Natural Rubber Field Coagulam","")</f>
        <v/>
      </c>
      <c r="E1814" s="4" t="n"/>
      <c r="F1814" s="6" t="n"/>
      <c r="G1814" s="6" t="n"/>
      <c r="H1814" s="7">
        <f>IF(G1814="","",G1814-TODAY())</f>
        <v/>
      </c>
      <c r="I1814" s="8">
        <f>IF(G1814="","",
IF(G1814&lt;TODAY(),
IF(O1814&gt;0,"Violated","Completed"),
IF(H1814&lt;=7,"Expiring Soon",
"Active")))</f>
        <v/>
      </c>
      <c r="J1814" s="8">
        <f>IF(C1814="","",COUNTIFS(purchase!$C:$C,$C1814,purchase!$E:$E,$E1814,purchase!$G:$G,"&gt;="&amp;$F1814,purchase!$G:$G,"&lt;="&amp;$G1814))</f>
        <v/>
      </c>
      <c r="K1814" s="9">
        <f>IF(COUNTIFS(purchase!$C:$C,$C1814,purchase!$E:$E,$E1814,purchase!$G:$G,"&gt;="&amp;$F1814,purchase!$G:$G,"&lt;="&amp;$G1814)=0,"",_xlfn.MAXIFS(purchase!$G:$G,purchase!$C:$C,$C1814,purchase!$E:$E,$E1814,purchase!$G:$G,"&gt;="&amp;$F1814,purchase!$G:$G,"&lt;="&amp;$G1814))</f>
        <v/>
      </c>
      <c r="L1814" s="4" t="n"/>
      <c r="M1814" s="4" t="n"/>
      <c r="N1814" s="10">
        <f>IF(M1814="","",SUMIFS(purchase!$N:$N,purchase!$C:$C,$C1814,purchase!$E:$E,$E1814,purchase!$G:$G,"&gt;="&amp;$F1814,purchase!$G:$G,"&lt;="&amp;$G1814))</f>
        <v/>
      </c>
      <c r="O1814" s="10">
        <f>IF(M1814="","",M1814-N1814)</f>
        <v/>
      </c>
      <c r="P1814" s="11">
        <f>IF(M1814=0,"",N1814/M1814)</f>
        <v/>
      </c>
      <c r="Q1814" s="12">
        <f>IF(OR(G1814="",O1814=""),"",
IF(AND(G1814&lt;TODAY(),O1814&gt;0),"YES","NO"))</f>
        <v/>
      </c>
      <c r="R1814" s="13" t="n"/>
      <c r="S1814" s="14" t="n"/>
      <c r="T1814" s="15">
        <f>IF(Q1814="YES", IF(R1814="Company",L1814*(1+S1814),IF(R1814="Vendor",L1814*(1-S1814),"")),"")</f>
        <v/>
      </c>
      <c r="U1814" s="15">
        <f>IF(Q1814="YES",O1814*T1814,"")</f>
        <v/>
      </c>
      <c r="V1814" s="16" t="n"/>
      <c r="W1814" s="17">
        <f>IF(Q1814="YES",G1814+V1814,"")</f>
        <v/>
      </c>
      <c r="X1814" s="18">
        <f>IF(Q1814="YES",IF(TODAY()&gt;W1814,"OVERDUE","WITHIN TIME"),"")</f>
        <v/>
      </c>
    </row>
    <row r="1815">
      <c r="A1815" s="3" t="n">
        <v>1811</v>
      </c>
      <c r="B1815" s="4" t="n"/>
      <c r="C1815" s="4" t="n"/>
      <c r="D1815" s="5">
        <f>IF(E1815="NRFC","Natural Rubber Field Coagulam","")</f>
        <v/>
      </c>
      <c r="E1815" s="4" t="n"/>
      <c r="F1815" s="6" t="n"/>
      <c r="G1815" s="6" t="n"/>
      <c r="H1815" s="7">
        <f>IF(G1815="","",G1815-TODAY())</f>
        <v/>
      </c>
      <c r="I1815" s="8">
        <f>IF(G1815="","",
IF(G1815&lt;TODAY(),
IF(O1815&gt;0,"Violated","Completed"),
IF(H1815&lt;=7,"Expiring Soon",
"Active")))</f>
        <v/>
      </c>
      <c r="J1815" s="8">
        <f>IF(C1815="","",COUNTIFS(purchase!$C:$C,$C1815,purchase!$E:$E,$E1815,purchase!$G:$G,"&gt;="&amp;$F1815,purchase!$G:$G,"&lt;="&amp;$G1815))</f>
        <v/>
      </c>
      <c r="K1815" s="9">
        <f>IF(COUNTIFS(purchase!$C:$C,$C1815,purchase!$E:$E,$E1815,purchase!$G:$G,"&gt;="&amp;$F1815,purchase!$G:$G,"&lt;="&amp;$G1815)=0,"",_xlfn.MAXIFS(purchase!$G:$G,purchase!$C:$C,$C1815,purchase!$E:$E,$E1815,purchase!$G:$G,"&gt;="&amp;$F1815,purchase!$G:$G,"&lt;="&amp;$G1815))</f>
        <v/>
      </c>
      <c r="L1815" s="4" t="n"/>
      <c r="M1815" s="4" t="n"/>
      <c r="N1815" s="10">
        <f>IF(M1815="","",SUMIFS(purchase!$N:$N,purchase!$C:$C,$C1815,purchase!$E:$E,$E1815,purchase!$G:$G,"&gt;="&amp;$F1815,purchase!$G:$G,"&lt;="&amp;$G1815))</f>
        <v/>
      </c>
      <c r="O1815" s="10">
        <f>IF(M1815="","",M1815-N1815)</f>
        <v/>
      </c>
      <c r="P1815" s="11">
        <f>IF(M1815=0,"",N1815/M1815)</f>
        <v/>
      </c>
      <c r="Q1815" s="12">
        <f>IF(OR(G1815="",O1815=""),"",
IF(AND(G1815&lt;TODAY(),O1815&gt;0),"YES","NO"))</f>
        <v/>
      </c>
      <c r="R1815" s="13" t="n"/>
      <c r="S1815" s="14" t="n"/>
      <c r="T1815" s="15">
        <f>IF(Q1815="YES", IF(R1815="Company",L1815*(1+S1815),IF(R1815="Vendor",L1815*(1-S1815),"")),"")</f>
        <v/>
      </c>
      <c r="U1815" s="15">
        <f>IF(Q1815="YES",O1815*T1815,"")</f>
        <v/>
      </c>
      <c r="V1815" s="16" t="n"/>
      <c r="W1815" s="17">
        <f>IF(Q1815="YES",G1815+V1815,"")</f>
        <v/>
      </c>
      <c r="X1815" s="18">
        <f>IF(Q1815="YES",IF(TODAY()&gt;W1815,"OVERDUE","WITHIN TIME"),"")</f>
        <v/>
      </c>
    </row>
    <row r="1816">
      <c r="A1816" s="3" t="n">
        <v>1812</v>
      </c>
      <c r="B1816" s="4" t="n"/>
      <c r="C1816" s="4" t="n"/>
      <c r="D1816" s="5">
        <f>IF(E1816="NRFC","Natural Rubber Field Coagulam","")</f>
        <v/>
      </c>
      <c r="E1816" s="4" t="n"/>
      <c r="F1816" s="6" t="n"/>
      <c r="G1816" s="6" t="n"/>
      <c r="H1816" s="7">
        <f>IF(G1816="","",G1816-TODAY())</f>
        <v/>
      </c>
      <c r="I1816" s="8">
        <f>IF(G1816="","",
IF(G1816&lt;TODAY(),
IF(O1816&gt;0,"Violated","Completed"),
IF(H1816&lt;=7,"Expiring Soon",
"Active")))</f>
        <v/>
      </c>
      <c r="J1816" s="8">
        <f>IF(C1816="","",COUNTIFS(purchase!$C:$C,$C1816,purchase!$E:$E,$E1816,purchase!$G:$G,"&gt;="&amp;$F1816,purchase!$G:$G,"&lt;="&amp;$G1816))</f>
        <v/>
      </c>
      <c r="K1816" s="9">
        <f>IF(COUNTIFS(purchase!$C:$C,$C1816,purchase!$E:$E,$E1816,purchase!$G:$G,"&gt;="&amp;$F1816,purchase!$G:$G,"&lt;="&amp;$G1816)=0,"",_xlfn.MAXIFS(purchase!$G:$G,purchase!$C:$C,$C1816,purchase!$E:$E,$E1816,purchase!$G:$G,"&gt;="&amp;$F1816,purchase!$G:$G,"&lt;="&amp;$G1816))</f>
        <v/>
      </c>
      <c r="L1816" s="4" t="n"/>
      <c r="M1816" s="4" t="n"/>
      <c r="N1816" s="10">
        <f>IF(M1816="","",SUMIFS(purchase!$N:$N,purchase!$C:$C,$C1816,purchase!$E:$E,$E1816,purchase!$G:$G,"&gt;="&amp;$F1816,purchase!$G:$G,"&lt;="&amp;$G1816))</f>
        <v/>
      </c>
      <c r="O1816" s="10">
        <f>IF(M1816="","",M1816-N1816)</f>
        <v/>
      </c>
      <c r="P1816" s="11">
        <f>IF(M1816=0,"",N1816/M1816)</f>
        <v/>
      </c>
      <c r="Q1816" s="12">
        <f>IF(OR(G1816="",O1816=""),"",
IF(AND(G1816&lt;TODAY(),O1816&gt;0),"YES","NO"))</f>
        <v/>
      </c>
      <c r="R1816" s="13" t="n"/>
      <c r="S1816" s="14" t="n"/>
      <c r="T1816" s="15">
        <f>IF(Q1816="YES", IF(R1816="Company",L1816*(1+S1816),IF(R1816="Vendor",L1816*(1-S1816),"")),"")</f>
        <v/>
      </c>
      <c r="U1816" s="15">
        <f>IF(Q1816="YES",O1816*T1816,"")</f>
        <v/>
      </c>
      <c r="V1816" s="16" t="n"/>
      <c r="W1816" s="17">
        <f>IF(Q1816="YES",G1816+V1816,"")</f>
        <v/>
      </c>
      <c r="X1816" s="18">
        <f>IF(Q1816="YES",IF(TODAY()&gt;W1816,"OVERDUE","WITHIN TIME"),"")</f>
        <v/>
      </c>
    </row>
    <row r="1817">
      <c r="A1817" s="3" t="n">
        <v>1813</v>
      </c>
      <c r="B1817" s="4" t="n"/>
      <c r="C1817" s="4" t="n"/>
      <c r="D1817" s="5">
        <f>IF(E1817="NRFC","Natural Rubber Field Coagulam","")</f>
        <v/>
      </c>
      <c r="E1817" s="4" t="n"/>
      <c r="F1817" s="6" t="n"/>
      <c r="G1817" s="6" t="n"/>
      <c r="H1817" s="7">
        <f>IF(G1817="","",G1817-TODAY())</f>
        <v/>
      </c>
      <c r="I1817" s="8">
        <f>IF(G1817="","",
IF(G1817&lt;TODAY(),
IF(O1817&gt;0,"Violated","Completed"),
IF(H1817&lt;=7,"Expiring Soon",
"Active")))</f>
        <v/>
      </c>
      <c r="J1817" s="8">
        <f>IF(C1817="","",COUNTIFS(purchase!$C:$C,$C1817,purchase!$E:$E,$E1817,purchase!$G:$G,"&gt;="&amp;$F1817,purchase!$G:$G,"&lt;="&amp;$G1817))</f>
        <v/>
      </c>
      <c r="K1817" s="9">
        <f>IF(COUNTIFS(purchase!$C:$C,$C1817,purchase!$E:$E,$E1817,purchase!$G:$G,"&gt;="&amp;$F1817,purchase!$G:$G,"&lt;="&amp;$G1817)=0,"",_xlfn.MAXIFS(purchase!$G:$G,purchase!$C:$C,$C1817,purchase!$E:$E,$E1817,purchase!$G:$G,"&gt;="&amp;$F1817,purchase!$G:$G,"&lt;="&amp;$G1817))</f>
        <v/>
      </c>
      <c r="L1817" s="4" t="n"/>
      <c r="M1817" s="4" t="n"/>
      <c r="N1817" s="10">
        <f>IF(M1817="","",SUMIFS(purchase!$N:$N,purchase!$C:$C,$C1817,purchase!$E:$E,$E1817,purchase!$G:$G,"&gt;="&amp;$F1817,purchase!$G:$G,"&lt;="&amp;$G1817))</f>
        <v/>
      </c>
      <c r="O1817" s="10">
        <f>IF(M1817="","",M1817-N1817)</f>
        <v/>
      </c>
      <c r="P1817" s="11">
        <f>IF(M1817=0,"",N1817/M1817)</f>
        <v/>
      </c>
      <c r="Q1817" s="12">
        <f>IF(OR(G1817="",O1817=""),"",
IF(AND(G1817&lt;TODAY(),O1817&gt;0),"YES","NO"))</f>
        <v/>
      </c>
      <c r="R1817" s="13" t="n"/>
      <c r="S1817" s="14" t="n"/>
      <c r="T1817" s="15">
        <f>IF(Q1817="YES", IF(R1817="Company",L1817*(1+S1817),IF(R1817="Vendor",L1817*(1-S1817),"")),"")</f>
        <v/>
      </c>
      <c r="U1817" s="15">
        <f>IF(Q1817="YES",O1817*T1817,"")</f>
        <v/>
      </c>
      <c r="V1817" s="16" t="n"/>
      <c r="W1817" s="17">
        <f>IF(Q1817="YES",G1817+V1817,"")</f>
        <v/>
      </c>
      <c r="X1817" s="18">
        <f>IF(Q1817="YES",IF(TODAY()&gt;W1817,"OVERDUE","WITHIN TIME"),"")</f>
        <v/>
      </c>
    </row>
    <row r="1818">
      <c r="A1818" s="3" t="n">
        <v>1814</v>
      </c>
      <c r="B1818" s="4" t="n"/>
      <c r="C1818" s="4" t="n"/>
      <c r="D1818" s="5">
        <f>IF(E1818="NRFC","Natural Rubber Field Coagulam","")</f>
        <v/>
      </c>
      <c r="E1818" s="4" t="n"/>
      <c r="F1818" s="6" t="n"/>
      <c r="G1818" s="6" t="n"/>
      <c r="H1818" s="7">
        <f>IF(G1818="","",G1818-TODAY())</f>
        <v/>
      </c>
      <c r="I1818" s="8">
        <f>IF(G1818="","",
IF(G1818&lt;TODAY(),
IF(O1818&gt;0,"Violated","Completed"),
IF(H1818&lt;=7,"Expiring Soon",
"Active")))</f>
        <v/>
      </c>
      <c r="J1818" s="8">
        <f>IF(C1818="","",COUNTIFS(purchase!$C:$C,$C1818,purchase!$E:$E,$E1818,purchase!$G:$G,"&gt;="&amp;$F1818,purchase!$G:$G,"&lt;="&amp;$G1818))</f>
        <v/>
      </c>
      <c r="K1818" s="9">
        <f>IF(COUNTIFS(purchase!$C:$C,$C1818,purchase!$E:$E,$E1818,purchase!$G:$G,"&gt;="&amp;$F1818,purchase!$G:$G,"&lt;="&amp;$G1818)=0,"",_xlfn.MAXIFS(purchase!$G:$G,purchase!$C:$C,$C1818,purchase!$E:$E,$E1818,purchase!$G:$G,"&gt;="&amp;$F1818,purchase!$G:$G,"&lt;="&amp;$G1818))</f>
        <v/>
      </c>
      <c r="L1818" s="4" t="n"/>
      <c r="M1818" s="4" t="n"/>
      <c r="N1818" s="10">
        <f>IF(M1818="","",SUMIFS(purchase!$N:$N,purchase!$C:$C,$C1818,purchase!$E:$E,$E1818,purchase!$G:$G,"&gt;="&amp;$F1818,purchase!$G:$G,"&lt;="&amp;$G1818))</f>
        <v/>
      </c>
      <c r="O1818" s="10">
        <f>IF(M1818="","",M1818-N1818)</f>
        <v/>
      </c>
      <c r="P1818" s="11">
        <f>IF(M1818=0,"",N1818/M1818)</f>
        <v/>
      </c>
      <c r="Q1818" s="12">
        <f>IF(OR(G1818="",O1818=""),"",
IF(AND(G1818&lt;TODAY(),O1818&gt;0),"YES","NO"))</f>
        <v/>
      </c>
      <c r="R1818" s="13" t="n"/>
      <c r="S1818" s="14" t="n"/>
      <c r="T1818" s="15">
        <f>IF(Q1818="YES", IF(R1818="Company",L1818*(1+S1818),IF(R1818="Vendor",L1818*(1-S1818),"")),"")</f>
        <v/>
      </c>
      <c r="U1818" s="15">
        <f>IF(Q1818="YES",O1818*T1818,"")</f>
        <v/>
      </c>
      <c r="V1818" s="16" t="n"/>
      <c r="W1818" s="17">
        <f>IF(Q1818="YES",G1818+V1818,"")</f>
        <v/>
      </c>
      <c r="X1818" s="18">
        <f>IF(Q1818="YES",IF(TODAY()&gt;W1818,"OVERDUE","WITHIN TIME"),"")</f>
        <v/>
      </c>
    </row>
    <row r="1819">
      <c r="A1819" s="3" t="n">
        <v>1815</v>
      </c>
      <c r="B1819" s="4" t="n"/>
      <c r="C1819" s="4" t="n"/>
      <c r="D1819" s="5">
        <f>IF(E1819="NRFC","Natural Rubber Field Coagulam","")</f>
        <v/>
      </c>
      <c r="E1819" s="4" t="n"/>
      <c r="F1819" s="6" t="n"/>
      <c r="G1819" s="6" t="n"/>
      <c r="H1819" s="7">
        <f>IF(G1819="","",G1819-TODAY())</f>
        <v/>
      </c>
      <c r="I1819" s="8">
        <f>IF(G1819="","",
IF(G1819&lt;TODAY(),
IF(O1819&gt;0,"Violated","Completed"),
IF(H1819&lt;=7,"Expiring Soon",
"Active")))</f>
        <v/>
      </c>
      <c r="J1819" s="8">
        <f>IF(C1819="","",COUNTIFS(purchase!$C:$C,$C1819,purchase!$E:$E,$E1819,purchase!$G:$G,"&gt;="&amp;$F1819,purchase!$G:$G,"&lt;="&amp;$G1819))</f>
        <v/>
      </c>
      <c r="K1819" s="9">
        <f>IF(COUNTIFS(purchase!$C:$C,$C1819,purchase!$E:$E,$E1819,purchase!$G:$G,"&gt;="&amp;$F1819,purchase!$G:$G,"&lt;="&amp;$G1819)=0,"",_xlfn.MAXIFS(purchase!$G:$G,purchase!$C:$C,$C1819,purchase!$E:$E,$E1819,purchase!$G:$G,"&gt;="&amp;$F1819,purchase!$G:$G,"&lt;="&amp;$G1819))</f>
        <v/>
      </c>
      <c r="L1819" s="4" t="n"/>
      <c r="M1819" s="4" t="n"/>
      <c r="N1819" s="10">
        <f>IF(M1819="","",SUMIFS(purchase!$N:$N,purchase!$C:$C,$C1819,purchase!$E:$E,$E1819,purchase!$G:$G,"&gt;="&amp;$F1819,purchase!$G:$G,"&lt;="&amp;$G1819))</f>
        <v/>
      </c>
      <c r="O1819" s="10">
        <f>IF(M1819="","",M1819-N1819)</f>
        <v/>
      </c>
      <c r="P1819" s="11">
        <f>IF(M1819=0,"",N1819/M1819)</f>
        <v/>
      </c>
      <c r="Q1819" s="12">
        <f>IF(OR(G1819="",O1819=""),"",
IF(AND(G1819&lt;TODAY(),O1819&gt;0),"YES","NO"))</f>
        <v/>
      </c>
      <c r="R1819" s="13" t="n"/>
      <c r="S1819" s="14" t="n"/>
      <c r="T1819" s="15">
        <f>IF(Q1819="YES", IF(R1819="Company",L1819*(1+S1819),IF(R1819="Vendor",L1819*(1-S1819),"")),"")</f>
        <v/>
      </c>
      <c r="U1819" s="15">
        <f>IF(Q1819="YES",O1819*T1819,"")</f>
        <v/>
      </c>
      <c r="V1819" s="16" t="n"/>
      <c r="W1819" s="17">
        <f>IF(Q1819="YES",G1819+V1819,"")</f>
        <v/>
      </c>
      <c r="X1819" s="18">
        <f>IF(Q1819="YES",IF(TODAY()&gt;W1819,"OVERDUE","WITHIN TIME"),"")</f>
        <v/>
      </c>
    </row>
    <row r="1820">
      <c r="A1820" s="3" t="n">
        <v>1816</v>
      </c>
      <c r="B1820" s="4" t="n"/>
      <c r="C1820" s="4" t="n"/>
      <c r="D1820" s="5">
        <f>IF(E1820="NRFC","Natural Rubber Field Coagulam","")</f>
        <v/>
      </c>
      <c r="E1820" s="4" t="n"/>
      <c r="F1820" s="6" t="n"/>
      <c r="G1820" s="6" t="n"/>
      <c r="H1820" s="7">
        <f>IF(G1820="","",G1820-TODAY())</f>
        <v/>
      </c>
      <c r="I1820" s="8">
        <f>IF(G1820="","",
IF(G1820&lt;TODAY(),
IF(O1820&gt;0,"Violated","Completed"),
IF(H1820&lt;=7,"Expiring Soon",
"Active")))</f>
        <v/>
      </c>
      <c r="J1820" s="8">
        <f>IF(C1820="","",COUNTIFS(purchase!$C:$C,$C1820,purchase!$E:$E,$E1820,purchase!$G:$G,"&gt;="&amp;$F1820,purchase!$G:$G,"&lt;="&amp;$G1820))</f>
        <v/>
      </c>
      <c r="K1820" s="9">
        <f>IF(COUNTIFS(purchase!$C:$C,$C1820,purchase!$E:$E,$E1820,purchase!$G:$G,"&gt;="&amp;$F1820,purchase!$G:$G,"&lt;="&amp;$G1820)=0,"",_xlfn.MAXIFS(purchase!$G:$G,purchase!$C:$C,$C1820,purchase!$E:$E,$E1820,purchase!$G:$G,"&gt;="&amp;$F1820,purchase!$G:$G,"&lt;="&amp;$G1820))</f>
        <v/>
      </c>
      <c r="L1820" s="4" t="n"/>
      <c r="M1820" s="4" t="n"/>
      <c r="N1820" s="10">
        <f>IF(M1820="","",SUMIFS(purchase!$N:$N,purchase!$C:$C,$C1820,purchase!$E:$E,$E1820,purchase!$G:$G,"&gt;="&amp;$F1820,purchase!$G:$G,"&lt;="&amp;$G1820))</f>
        <v/>
      </c>
      <c r="O1820" s="10">
        <f>IF(M1820="","",M1820-N1820)</f>
        <v/>
      </c>
      <c r="P1820" s="11">
        <f>IF(M1820=0,"",N1820/M1820)</f>
        <v/>
      </c>
      <c r="Q1820" s="12">
        <f>IF(OR(G1820="",O1820=""),"",
IF(AND(G1820&lt;TODAY(),O1820&gt;0),"YES","NO"))</f>
        <v/>
      </c>
      <c r="R1820" s="13" t="n"/>
      <c r="S1820" s="14" t="n"/>
      <c r="T1820" s="15">
        <f>IF(Q1820="YES", IF(R1820="Company",L1820*(1+S1820),IF(R1820="Vendor",L1820*(1-S1820),"")),"")</f>
        <v/>
      </c>
      <c r="U1820" s="15">
        <f>IF(Q1820="YES",O1820*T1820,"")</f>
        <v/>
      </c>
      <c r="V1820" s="16" t="n"/>
      <c r="W1820" s="17">
        <f>IF(Q1820="YES",G1820+V1820,"")</f>
        <v/>
      </c>
      <c r="X1820" s="18">
        <f>IF(Q1820="YES",IF(TODAY()&gt;W1820,"OVERDUE","WITHIN TIME"),"")</f>
        <v/>
      </c>
    </row>
    <row r="1821">
      <c r="A1821" s="3" t="n">
        <v>1817</v>
      </c>
      <c r="B1821" s="4" t="n"/>
      <c r="C1821" s="4" t="n"/>
      <c r="D1821" s="5">
        <f>IF(E1821="NRFC","Natural Rubber Field Coagulam","")</f>
        <v/>
      </c>
      <c r="E1821" s="4" t="n"/>
      <c r="F1821" s="6" t="n"/>
      <c r="G1821" s="6" t="n"/>
      <c r="H1821" s="7">
        <f>IF(G1821="","",G1821-TODAY())</f>
        <v/>
      </c>
      <c r="I1821" s="8">
        <f>IF(G1821="","",
IF(G1821&lt;TODAY(),
IF(O1821&gt;0,"Violated","Completed"),
IF(H1821&lt;=7,"Expiring Soon",
"Active")))</f>
        <v/>
      </c>
      <c r="J1821" s="8">
        <f>IF(C1821="","",COUNTIFS(purchase!$C:$C,$C1821,purchase!$E:$E,$E1821,purchase!$G:$G,"&gt;="&amp;$F1821,purchase!$G:$G,"&lt;="&amp;$G1821))</f>
        <v/>
      </c>
      <c r="K1821" s="9">
        <f>IF(COUNTIFS(purchase!$C:$C,$C1821,purchase!$E:$E,$E1821,purchase!$G:$G,"&gt;="&amp;$F1821,purchase!$G:$G,"&lt;="&amp;$G1821)=0,"",_xlfn.MAXIFS(purchase!$G:$G,purchase!$C:$C,$C1821,purchase!$E:$E,$E1821,purchase!$G:$G,"&gt;="&amp;$F1821,purchase!$G:$G,"&lt;="&amp;$G1821))</f>
        <v/>
      </c>
      <c r="L1821" s="4" t="n"/>
      <c r="M1821" s="4" t="n"/>
      <c r="N1821" s="10">
        <f>IF(M1821="","",SUMIFS(purchase!$N:$N,purchase!$C:$C,$C1821,purchase!$E:$E,$E1821,purchase!$G:$G,"&gt;="&amp;$F1821,purchase!$G:$G,"&lt;="&amp;$G1821))</f>
        <v/>
      </c>
      <c r="O1821" s="10">
        <f>IF(M1821="","",M1821-N1821)</f>
        <v/>
      </c>
      <c r="P1821" s="11">
        <f>IF(M1821=0,"",N1821/M1821)</f>
        <v/>
      </c>
      <c r="Q1821" s="12">
        <f>IF(OR(G1821="",O1821=""),"",
IF(AND(G1821&lt;TODAY(),O1821&gt;0),"YES","NO"))</f>
        <v/>
      </c>
      <c r="R1821" s="13" t="n"/>
      <c r="S1821" s="14" t="n"/>
      <c r="T1821" s="15">
        <f>IF(Q1821="YES", IF(R1821="Company",L1821*(1+S1821),IF(R1821="Vendor",L1821*(1-S1821),"")),"")</f>
        <v/>
      </c>
      <c r="U1821" s="15">
        <f>IF(Q1821="YES",O1821*T1821,"")</f>
        <v/>
      </c>
      <c r="V1821" s="16" t="n"/>
      <c r="W1821" s="17">
        <f>IF(Q1821="YES",G1821+V1821,"")</f>
        <v/>
      </c>
      <c r="X1821" s="18">
        <f>IF(Q1821="YES",IF(TODAY()&gt;W1821,"OVERDUE","WITHIN TIME"),"")</f>
        <v/>
      </c>
    </row>
    <row r="1822">
      <c r="A1822" s="3" t="n">
        <v>1818</v>
      </c>
      <c r="B1822" s="4" t="n"/>
      <c r="C1822" s="4" t="n"/>
      <c r="D1822" s="5">
        <f>IF(E1822="NRFC","Natural Rubber Field Coagulam","")</f>
        <v/>
      </c>
      <c r="E1822" s="4" t="n"/>
      <c r="F1822" s="6" t="n"/>
      <c r="G1822" s="6" t="n"/>
      <c r="H1822" s="7">
        <f>IF(G1822="","",G1822-TODAY())</f>
        <v/>
      </c>
      <c r="I1822" s="8">
        <f>IF(G1822="","",
IF(G1822&lt;TODAY(),
IF(O1822&gt;0,"Violated","Completed"),
IF(H1822&lt;=7,"Expiring Soon",
"Active")))</f>
        <v/>
      </c>
      <c r="J1822" s="8">
        <f>IF(C1822="","",COUNTIFS(purchase!$C:$C,$C1822,purchase!$E:$E,$E1822,purchase!$G:$G,"&gt;="&amp;$F1822,purchase!$G:$G,"&lt;="&amp;$G1822))</f>
        <v/>
      </c>
      <c r="K1822" s="9">
        <f>IF(COUNTIFS(purchase!$C:$C,$C1822,purchase!$E:$E,$E1822,purchase!$G:$G,"&gt;="&amp;$F1822,purchase!$G:$G,"&lt;="&amp;$G1822)=0,"",_xlfn.MAXIFS(purchase!$G:$G,purchase!$C:$C,$C1822,purchase!$E:$E,$E1822,purchase!$G:$G,"&gt;="&amp;$F1822,purchase!$G:$G,"&lt;="&amp;$G1822))</f>
        <v/>
      </c>
      <c r="L1822" s="4" t="n"/>
      <c r="M1822" s="4" t="n"/>
      <c r="N1822" s="10">
        <f>IF(M1822="","",SUMIFS(purchase!$N:$N,purchase!$C:$C,$C1822,purchase!$E:$E,$E1822,purchase!$G:$G,"&gt;="&amp;$F1822,purchase!$G:$G,"&lt;="&amp;$G1822))</f>
        <v/>
      </c>
      <c r="O1822" s="10">
        <f>IF(M1822="","",M1822-N1822)</f>
        <v/>
      </c>
      <c r="P1822" s="11">
        <f>IF(M1822=0,"",N1822/M1822)</f>
        <v/>
      </c>
      <c r="Q1822" s="12">
        <f>IF(OR(G1822="",O1822=""),"",
IF(AND(G1822&lt;TODAY(),O1822&gt;0),"YES","NO"))</f>
        <v/>
      </c>
      <c r="R1822" s="13" t="n"/>
      <c r="S1822" s="14" t="n"/>
      <c r="T1822" s="15">
        <f>IF(Q1822="YES", IF(R1822="Company",L1822*(1+S1822),IF(R1822="Vendor",L1822*(1-S1822),"")),"")</f>
        <v/>
      </c>
      <c r="U1822" s="15">
        <f>IF(Q1822="YES",O1822*T1822,"")</f>
        <v/>
      </c>
      <c r="V1822" s="16" t="n"/>
      <c r="W1822" s="17">
        <f>IF(Q1822="YES",G1822+V1822,"")</f>
        <v/>
      </c>
      <c r="X1822" s="18">
        <f>IF(Q1822="YES",IF(TODAY()&gt;W1822,"OVERDUE","WITHIN TIME"),"")</f>
        <v/>
      </c>
    </row>
    <row r="1823">
      <c r="A1823" s="3" t="n">
        <v>1819</v>
      </c>
      <c r="B1823" s="4" t="n"/>
      <c r="C1823" s="4" t="n"/>
      <c r="D1823" s="5">
        <f>IF(E1823="NRFC","Natural Rubber Field Coagulam","")</f>
        <v/>
      </c>
      <c r="E1823" s="4" t="n"/>
      <c r="F1823" s="6" t="n"/>
      <c r="G1823" s="6" t="n"/>
      <c r="H1823" s="7">
        <f>IF(G1823="","",G1823-TODAY())</f>
        <v/>
      </c>
      <c r="I1823" s="8">
        <f>IF(G1823="","",
IF(G1823&lt;TODAY(),
IF(O1823&gt;0,"Violated","Completed"),
IF(H1823&lt;=7,"Expiring Soon",
"Active")))</f>
        <v/>
      </c>
      <c r="J1823" s="8">
        <f>IF(C1823="","",COUNTIFS(purchase!$C:$C,$C1823,purchase!$E:$E,$E1823,purchase!$G:$G,"&gt;="&amp;$F1823,purchase!$G:$G,"&lt;="&amp;$G1823))</f>
        <v/>
      </c>
      <c r="K1823" s="9">
        <f>IF(COUNTIFS(purchase!$C:$C,$C1823,purchase!$E:$E,$E1823,purchase!$G:$G,"&gt;="&amp;$F1823,purchase!$G:$G,"&lt;="&amp;$G1823)=0,"",_xlfn.MAXIFS(purchase!$G:$G,purchase!$C:$C,$C1823,purchase!$E:$E,$E1823,purchase!$G:$G,"&gt;="&amp;$F1823,purchase!$G:$G,"&lt;="&amp;$G1823))</f>
        <v/>
      </c>
      <c r="L1823" s="4" t="n"/>
      <c r="M1823" s="4" t="n"/>
      <c r="N1823" s="10">
        <f>IF(M1823="","",SUMIFS(purchase!$N:$N,purchase!$C:$C,$C1823,purchase!$E:$E,$E1823,purchase!$G:$G,"&gt;="&amp;$F1823,purchase!$G:$G,"&lt;="&amp;$G1823))</f>
        <v/>
      </c>
      <c r="O1823" s="10">
        <f>IF(M1823="","",M1823-N1823)</f>
        <v/>
      </c>
      <c r="P1823" s="11">
        <f>IF(M1823=0,"",N1823/M1823)</f>
        <v/>
      </c>
      <c r="Q1823" s="12">
        <f>IF(OR(G1823="",O1823=""),"",
IF(AND(G1823&lt;TODAY(),O1823&gt;0),"YES","NO"))</f>
        <v/>
      </c>
      <c r="R1823" s="13" t="n"/>
      <c r="S1823" s="14" t="n"/>
      <c r="T1823" s="15">
        <f>IF(Q1823="YES", IF(R1823="Company",L1823*(1+S1823),IF(R1823="Vendor",L1823*(1-S1823),"")),"")</f>
        <v/>
      </c>
      <c r="U1823" s="15">
        <f>IF(Q1823="YES",O1823*T1823,"")</f>
        <v/>
      </c>
      <c r="V1823" s="16" t="n"/>
      <c r="W1823" s="17">
        <f>IF(Q1823="YES",G1823+V1823,"")</f>
        <v/>
      </c>
      <c r="X1823" s="18">
        <f>IF(Q1823="YES",IF(TODAY()&gt;W1823,"OVERDUE","WITHIN TIME"),"")</f>
        <v/>
      </c>
    </row>
    <row r="1824">
      <c r="A1824" s="3" t="n">
        <v>1820</v>
      </c>
      <c r="B1824" s="4" t="n"/>
      <c r="C1824" s="4" t="n"/>
      <c r="D1824" s="5">
        <f>IF(E1824="NRFC","Natural Rubber Field Coagulam","")</f>
        <v/>
      </c>
      <c r="E1824" s="4" t="n"/>
      <c r="F1824" s="6" t="n"/>
      <c r="G1824" s="6" t="n"/>
      <c r="H1824" s="7">
        <f>IF(G1824="","",G1824-TODAY())</f>
        <v/>
      </c>
      <c r="I1824" s="8">
        <f>IF(G1824="","",
IF(G1824&lt;TODAY(),
IF(O1824&gt;0,"Violated","Completed"),
IF(H1824&lt;=7,"Expiring Soon",
"Active")))</f>
        <v/>
      </c>
      <c r="J1824" s="8">
        <f>IF(C1824="","",COUNTIFS(purchase!$C:$C,$C1824,purchase!$E:$E,$E1824,purchase!$G:$G,"&gt;="&amp;$F1824,purchase!$G:$G,"&lt;="&amp;$G1824))</f>
        <v/>
      </c>
      <c r="K1824" s="9">
        <f>IF(COUNTIFS(purchase!$C:$C,$C1824,purchase!$E:$E,$E1824,purchase!$G:$G,"&gt;="&amp;$F1824,purchase!$G:$G,"&lt;="&amp;$G1824)=0,"",_xlfn.MAXIFS(purchase!$G:$G,purchase!$C:$C,$C1824,purchase!$E:$E,$E1824,purchase!$G:$G,"&gt;="&amp;$F1824,purchase!$G:$G,"&lt;="&amp;$G1824))</f>
        <v/>
      </c>
      <c r="L1824" s="4" t="n"/>
      <c r="M1824" s="4" t="n"/>
      <c r="N1824" s="10">
        <f>IF(M1824="","",SUMIFS(purchase!$N:$N,purchase!$C:$C,$C1824,purchase!$E:$E,$E1824,purchase!$G:$G,"&gt;="&amp;$F1824,purchase!$G:$G,"&lt;="&amp;$G1824))</f>
        <v/>
      </c>
      <c r="O1824" s="10">
        <f>IF(M1824="","",M1824-N1824)</f>
        <v/>
      </c>
      <c r="P1824" s="11">
        <f>IF(M1824=0,"",N1824/M1824)</f>
        <v/>
      </c>
      <c r="Q1824" s="12">
        <f>IF(OR(G1824="",O1824=""),"",
IF(AND(G1824&lt;TODAY(),O1824&gt;0),"YES","NO"))</f>
        <v/>
      </c>
      <c r="R1824" s="13" t="n"/>
      <c r="S1824" s="14" t="n"/>
      <c r="T1824" s="15">
        <f>IF(Q1824="YES", IF(R1824="Company",L1824*(1+S1824),IF(R1824="Vendor",L1824*(1-S1824),"")),"")</f>
        <v/>
      </c>
      <c r="U1824" s="15">
        <f>IF(Q1824="YES",O1824*T1824,"")</f>
        <v/>
      </c>
      <c r="V1824" s="16" t="n"/>
      <c r="W1824" s="17">
        <f>IF(Q1824="YES",G1824+V1824,"")</f>
        <v/>
      </c>
      <c r="X1824" s="18">
        <f>IF(Q1824="YES",IF(TODAY()&gt;W1824,"OVERDUE","WITHIN TIME"),"")</f>
        <v/>
      </c>
    </row>
    <row r="1825">
      <c r="A1825" s="3" t="n">
        <v>1821</v>
      </c>
      <c r="B1825" s="4" t="n"/>
      <c r="C1825" s="4" t="n"/>
      <c r="D1825" s="5">
        <f>IF(E1825="NRFC","Natural Rubber Field Coagulam","")</f>
        <v/>
      </c>
      <c r="E1825" s="4" t="n"/>
      <c r="F1825" s="6" t="n"/>
      <c r="G1825" s="6" t="n"/>
      <c r="H1825" s="7">
        <f>IF(G1825="","",G1825-TODAY())</f>
        <v/>
      </c>
      <c r="I1825" s="8">
        <f>IF(G1825="","",
IF(G1825&lt;TODAY(),
IF(O1825&gt;0,"Violated","Completed"),
IF(H1825&lt;=7,"Expiring Soon",
"Active")))</f>
        <v/>
      </c>
      <c r="J1825" s="8">
        <f>IF(C1825="","",COUNTIFS(purchase!$C:$C,$C1825,purchase!$E:$E,$E1825,purchase!$G:$G,"&gt;="&amp;$F1825,purchase!$G:$G,"&lt;="&amp;$G1825))</f>
        <v/>
      </c>
      <c r="K1825" s="9">
        <f>IF(COUNTIFS(purchase!$C:$C,$C1825,purchase!$E:$E,$E1825,purchase!$G:$G,"&gt;="&amp;$F1825,purchase!$G:$G,"&lt;="&amp;$G1825)=0,"",_xlfn.MAXIFS(purchase!$G:$G,purchase!$C:$C,$C1825,purchase!$E:$E,$E1825,purchase!$G:$G,"&gt;="&amp;$F1825,purchase!$G:$G,"&lt;="&amp;$G1825))</f>
        <v/>
      </c>
      <c r="L1825" s="4" t="n"/>
      <c r="M1825" s="4" t="n"/>
      <c r="N1825" s="10">
        <f>IF(M1825="","",SUMIFS(purchase!$N:$N,purchase!$C:$C,$C1825,purchase!$E:$E,$E1825,purchase!$G:$G,"&gt;="&amp;$F1825,purchase!$G:$G,"&lt;="&amp;$G1825))</f>
        <v/>
      </c>
      <c r="O1825" s="10">
        <f>IF(M1825="","",M1825-N1825)</f>
        <v/>
      </c>
      <c r="P1825" s="11">
        <f>IF(M1825=0,"",N1825/M1825)</f>
        <v/>
      </c>
      <c r="Q1825" s="12">
        <f>IF(OR(G1825="",O1825=""),"",
IF(AND(G1825&lt;TODAY(),O1825&gt;0),"YES","NO"))</f>
        <v/>
      </c>
      <c r="R1825" s="13" t="n"/>
      <c r="S1825" s="14" t="n"/>
      <c r="T1825" s="15">
        <f>IF(Q1825="YES", IF(R1825="Company",L1825*(1+S1825),IF(R1825="Vendor",L1825*(1-S1825),"")),"")</f>
        <v/>
      </c>
      <c r="U1825" s="15">
        <f>IF(Q1825="YES",O1825*T1825,"")</f>
        <v/>
      </c>
      <c r="V1825" s="16" t="n"/>
      <c r="W1825" s="17">
        <f>IF(Q1825="YES",G1825+V1825,"")</f>
        <v/>
      </c>
      <c r="X1825" s="18">
        <f>IF(Q1825="YES",IF(TODAY()&gt;W1825,"OVERDUE","WITHIN TIME"),"")</f>
        <v/>
      </c>
    </row>
    <row r="1826">
      <c r="A1826" s="3" t="n">
        <v>1822</v>
      </c>
      <c r="B1826" s="4" t="n"/>
      <c r="C1826" s="4" t="n"/>
      <c r="D1826" s="5">
        <f>IF(E1826="NRFC","Natural Rubber Field Coagulam","")</f>
        <v/>
      </c>
      <c r="E1826" s="4" t="n"/>
      <c r="F1826" s="6" t="n"/>
      <c r="G1826" s="6" t="n"/>
      <c r="H1826" s="7">
        <f>IF(G1826="","",G1826-TODAY())</f>
        <v/>
      </c>
      <c r="I1826" s="8">
        <f>IF(G1826="","",
IF(G1826&lt;TODAY(),
IF(O1826&gt;0,"Violated","Completed"),
IF(H1826&lt;=7,"Expiring Soon",
"Active")))</f>
        <v/>
      </c>
      <c r="J1826" s="8">
        <f>IF(C1826="","",COUNTIFS(purchase!$C:$C,$C1826,purchase!$E:$E,$E1826,purchase!$G:$G,"&gt;="&amp;$F1826,purchase!$G:$G,"&lt;="&amp;$G1826))</f>
        <v/>
      </c>
      <c r="K1826" s="9">
        <f>IF(COUNTIFS(purchase!$C:$C,$C1826,purchase!$E:$E,$E1826,purchase!$G:$G,"&gt;="&amp;$F1826,purchase!$G:$G,"&lt;="&amp;$G1826)=0,"",_xlfn.MAXIFS(purchase!$G:$G,purchase!$C:$C,$C1826,purchase!$E:$E,$E1826,purchase!$G:$G,"&gt;="&amp;$F1826,purchase!$G:$G,"&lt;="&amp;$G1826))</f>
        <v/>
      </c>
      <c r="L1826" s="4" t="n"/>
      <c r="M1826" s="4" t="n"/>
      <c r="N1826" s="10">
        <f>IF(M1826="","",SUMIFS(purchase!$N:$N,purchase!$C:$C,$C1826,purchase!$E:$E,$E1826,purchase!$G:$G,"&gt;="&amp;$F1826,purchase!$G:$G,"&lt;="&amp;$G1826))</f>
        <v/>
      </c>
      <c r="O1826" s="10">
        <f>IF(M1826="","",M1826-N1826)</f>
        <v/>
      </c>
      <c r="P1826" s="11">
        <f>IF(M1826=0,"",N1826/M1826)</f>
        <v/>
      </c>
      <c r="Q1826" s="12">
        <f>IF(OR(G1826="",O1826=""),"",
IF(AND(G1826&lt;TODAY(),O1826&gt;0),"YES","NO"))</f>
        <v/>
      </c>
      <c r="R1826" s="13" t="n"/>
      <c r="S1826" s="14" t="n"/>
      <c r="T1826" s="15">
        <f>IF(Q1826="YES", IF(R1826="Company",L1826*(1+S1826),IF(R1826="Vendor",L1826*(1-S1826),"")),"")</f>
        <v/>
      </c>
      <c r="U1826" s="15">
        <f>IF(Q1826="YES",O1826*T1826,"")</f>
        <v/>
      </c>
      <c r="V1826" s="16" t="n"/>
      <c r="W1826" s="17">
        <f>IF(Q1826="YES",G1826+V1826,"")</f>
        <v/>
      </c>
      <c r="X1826" s="18">
        <f>IF(Q1826="YES",IF(TODAY()&gt;W1826,"OVERDUE","WITHIN TIME"),"")</f>
        <v/>
      </c>
    </row>
    <row r="1827">
      <c r="A1827" s="3" t="n">
        <v>1823</v>
      </c>
      <c r="B1827" s="4" t="n"/>
      <c r="C1827" s="4" t="n"/>
      <c r="D1827" s="5">
        <f>IF(E1827="NRFC","Natural Rubber Field Coagulam","")</f>
        <v/>
      </c>
      <c r="E1827" s="4" t="n"/>
      <c r="F1827" s="6" t="n"/>
      <c r="G1827" s="6" t="n"/>
      <c r="H1827" s="7">
        <f>IF(G1827="","",G1827-TODAY())</f>
        <v/>
      </c>
      <c r="I1827" s="8">
        <f>IF(G1827="","",
IF(G1827&lt;TODAY(),
IF(O1827&gt;0,"Violated","Completed"),
IF(H1827&lt;=7,"Expiring Soon",
"Active")))</f>
        <v/>
      </c>
      <c r="J1827" s="8">
        <f>IF(C1827="","",COUNTIFS(purchase!$C:$C,$C1827,purchase!$E:$E,$E1827,purchase!$G:$G,"&gt;="&amp;$F1827,purchase!$G:$G,"&lt;="&amp;$G1827))</f>
        <v/>
      </c>
      <c r="K1827" s="9">
        <f>IF(COUNTIFS(purchase!$C:$C,$C1827,purchase!$E:$E,$E1827,purchase!$G:$G,"&gt;="&amp;$F1827,purchase!$G:$G,"&lt;="&amp;$G1827)=0,"",_xlfn.MAXIFS(purchase!$G:$G,purchase!$C:$C,$C1827,purchase!$E:$E,$E1827,purchase!$G:$G,"&gt;="&amp;$F1827,purchase!$G:$G,"&lt;="&amp;$G1827))</f>
        <v/>
      </c>
      <c r="L1827" s="4" t="n"/>
      <c r="M1827" s="4" t="n"/>
      <c r="N1827" s="10">
        <f>IF(M1827="","",SUMIFS(purchase!$N:$N,purchase!$C:$C,$C1827,purchase!$E:$E,$E1827,purchase!$G:$G,"&gt;="&amp;$F1827,purchase!$G:$G,"&lt;="&amp;$G1827))</f>
        <v/>
      </c>
      <c r="O1827" s="10">
        <f>IF(M1827="","",M1827-N1827)</f>
        <v/>
      </c>
      <c r="P1827" s="11">
        <f>IF(M1827=0,"",N1827/M1827)</f>
        <v/>
      </c>
      <c r="Q1827" s="12">
        <f>IF(OR(G1827="",O1827=""),"",
IF(AND(G1827&lt;TODAY(),O1827&gt;0),"YES","NO"))</f>
        <v/>
      </c>
      <c r="R1827" s="13" t="n"/>
      <c r="S1827" s="14" t="n"/>
      <c r="T1827" s="15">
        <f>IF(Q1827="YES", IF(R1827="Company",L1827*(1+S1827),IF(R1827="Vendor",L1827*(1-S1827),"")),"")</f>
        <v/>
      </c>
      <c r="U1827" s="15">
        <f>IF(Q1827="YES",O1827*T1827,"")</f>
        <v/>
      </c>
      <c r="V1827" s="16" t="n"/>
      <c r="W1827" s="17">
        <f>IF(Q1827="YES",G1827+V1827,"")</f>
        <v/>
      </c>
      <c r="X1827" s="18">
        <f>IF(Q1827="YES",IF(TODAY()&gt;W1827,"OVERDUE","WITHIN TIME"),"")</f>
        <v/>
      </c>
    </row>
    <row r="1828">
      <c r="A1828" s="3" t="n">
        <v>1824</v>
      </c>
      <c r="B1828" s="4" t="n"/>
      <c r="C1828" s="4" t="n"/>
      <c r="D1828" s="5">
        <f>IF(E1828="NRFC","Natural Rubber Field Coagulam","")</f>
        <v/>
      </c>
      <c r="E1828" s="4" t="n"/>
      <c r="F1828" s="6" t="n"/>
      <c r="G1828" s="6" t="n"/>
      <c r="H1828" s="7">
        <f>IF(G1828="","",G1828-TODAY())</f>
        <v/>
      </c>
      <c r="I1828" s="8">
        <f>IF(G1828="","",
IF(G1828&lt;TODAY(),
IF(O1828&gt;0,"Violated","Completed"),
IF(H1828&lt;=7,"Expiring Soon",
"Active")))</f>
        <v/>
      </c>
      <c r="J1828" s="8">
        <f>IF(C1828="","",COUNTIFS(purchase!$C:$C,$C1828,purchase!$E:$E,$E1828,purchase!$G:$G,"&gt;="&amp;$F1828,purchase!$G:$G,"&lt;="&amp;$G1828))</f>
        <v/>
      </c>
      <c r="K1828" s="9">
        <f>IF(COUNTIFS(purchase!$C:$C,$C1828,purchase!$E:$E,$E1828,purchase!$G:$G,"&gt;="&amp;$F1828,purchase!$G:$G,"&lt;="&amp;$G1828)=0,"",_xlfn.MAXIFS(purchase!$G:$G,purchase!$C:$C,$C1828,purchase!$E:$E,$E1828,purchase!$G:$G,"&gt;="&amp;$F1828,purchase!$G:$G,"&lt;="&amp;$G1828))</f>
        <v/>
      </c>
      <c r="L1828" s="4" t="n"/>
      <c r="M1828" s="4" t="n"/>
      <c r="N1828" s="10">
        <f>IF(M1828="","",SUMIFS(purchase!$N:$N,purchase!$C:$C,$C1828,purchase!$E:$E,$E1828,purchase!$G:$G,"&gt;="&amp;$F1828,purchase!$G:$G,"&lt;="&amp;$G1828))</f>
        <v/>
      </c>
      <c r="O1828" s="10">
        <f>IF(M1828="","",M1828-N1828)</f>
        <v/>
      </c>
      <c r="P1828" s="11">
        <f>IF(M1828=0,"",N1828/M1828)</f>
        <v/>
      </c>
      <c r="Q1828" s="12">
        <f>IF(OR(G1828="",O1828=""),"",
IF(AND(G1828&lt;TODAY(),O1828&gt;0),"YES","NO"))</f>
        <v/>
      </c>
      <c r="R1828" s="13" t="n"/>
      <c r="S1828" s="14" t="n"/>
      <c r="T1828" s="15">
        <f>IF(Q1828="YES", IF(R1828="Company",L1828*(1+S1828),IF(R1828="Vendor",L1828*(1-S1828),"")),"")</f>
        <v/>
      </c>
      <c r="U1828" s="15">
        <f>IF(Q1828="YES",O1828*T1828,"")</f>
        <v/>
      </c>
      <c r="V1828" s="16" t="n"/>
      <c r="W1828" s="17">
        <f>IF(Q1828="YES",G1828+V1828,"")</f>
        <v/>
      </c>
      <c r="X1828" s="18">
        <f>IF(Q1828="YES",IF(TODAY()&gt;W1828,"OVERDUE","WITHIN TIME"),"")</f>
        <v/>
      </c>
    </row>
    <row r="1829">
      <c r="A1829" s="3" t="n">
        <v>1825</v>
      </c>
      <c r="B1829" s="4" t="n"/>
      <c r="C1829" s="4" t="n"/>
      <c r="D1829" s="5">
        <f>IF(E1829="NRFC","Natural Rubber Field Coagulam","")</f>
        <v/>
      </c>
      <c r="E1829" s="4" t="n"/>
      <c r="F1829" s="6" t="n"/>
      <c r="G1829" s="6" t="n"/>
      <c r="H1829" s="7">
        <f>IF(G1829="","",G1829-TODAY())</f>
        <v/>
      </c>
      <c r="I1829" s="8">
        <f>IF(G1829="","",
IF(G1829&lt;TODAY(),
IF(O1829&gt;0,"Violated","Completed"),
IF(H1829&lt;=7,"Expiring Soon",
"Active")))</f>
        <v/>
      </c>
      <c r="J1829" s="8">
        <f>IF(C1829="","",COUNTIFS(purchase!$C:$C,$C1829,purchase!$E:$E,$E1829,purchase!$G:$G,"&gt;="&amp;$F1829,purchase!$G:$G,"&lt;="&amp;$G1829))</f>
        <v/>
      </c>
      <c r="K1829" s="9">
        <f>IF(COUNTIFS(purchase!$C:$C,$C1829,purchase!$E:$E,$E1829,purchase!$G:$G,"&gt;="&amp;$F1829,purchase!$G:$G,"&lt;="&amp;$G1829)=0,"",_xlfn.MAXIFS(purchase!$G:$G,purchase!$C:$C,$C1829,purchase!$E:$E,$E1829,purchase!$G:$G,"&gt;="&amp;$F1829,purchase!$G:$G,"&lt;="&amp;$G1829))</f>
        <v/>
      </c>
      <c r="L1829" s="4" t="n"/>
      <c r="M1829" s="4" t="n"/>
      <c r="N1829" s="10">
        <f>IF(M1829="","",SUMIFS(purchase!$N:$N,purchase!$C:$C,$C1829,purchase!$E:$E,$E1829,purchase!$G:$G,"&gt;="&amp;$F1829,purchase!$G:$G,"&lt;="&amp;$G1829))</f>
        <v/>
      </c>
      <c r="O1829" s="10">
        <f>IF(M1829="","",M1829-N1829)</f>
        <v/>
      </c>
      <c r="P1829" s="11">
        <f>IF(M1829=0,"",N1829/M1829)</f>
        <v/>
      </c>
      <c r="Q1829" s="12">
        <f>IF(OR(G1829="",O1829=""),"",
IF(AND(G1829&lt;TODAY(),O1829&gt;0),"YES","NO"))</f>
        <v/>
      </c>
      <c r="R1829" s="13" t="n"/>
      <c r="S1829" s="14" t="n"/>
      <c r="T1829" s="15">
        <f>IF(Q1829="YES", IF(R1829="Company",L1829*(1+S1829),IF(R1829="Vendor",L1829*(1-S1829),"")),"")</f>
        <v/>
      </c>
      <c r="U1829" s="15">
        <f>IF(Q1829="YES",O1829*T1829,"")</f>
        <v/>
      </c>
      <c r="V1829" s="16" t="n"/>
      <c r="W1829" s="17">
        <f>IF(Q1829="YES",G1829+V1829,"")</f>
        <v/>
      </c>
      <c r="X1829" s="18">
        <f>IF(Q1829="YES",IF(TODAY()&gt;W1829,"OVERDUE","WITHIN TIME"),"")</f>
        <v/>
      </c>
    </row>
    <row r="1830">
      <c r="A1830" s="3" t="n">
        <v>1826</v>
      </c>
      <c r="B1830" s="4" t="n"/>
      <c r="C1830" s="4" t="n"/>
      <c r="D1830" s="5">
        <f>IF(E1830="NRFC","Natural Rubber Field Coagulam","")</f>
        <v/>
      </c>
      <c r="E1830" s="4" t="n"/>
      <c r="F1830" s="6" t="n"/>
      <c r="G1830" s="6" t="n"/>
      <c r="H1830" s="7">
        <f>IF(G1830="","",G1830-TODAY())</f>
        <v/>
      </c>
      <c r="I1830" s="8">
        <f>IF(G1830="","",
IF(G1830&lt;TODAY(),
IF(O1830&gt;0,"Violated","Completed"),
IF(H1830&lt;=7,"Expiring Soon",
"Active")))</f>
        <v/>
      </c>
      <c r="J1830" s="8">
        <f>IF(C1830="","",COUNTIFS(purchase!$C:$C,$C1830,purchase!$E:$E,$E1830,purchase!$G:$G,"&gt;="&amp;$F1830,purchase!$G:$G,"&lt;="&amp;$G1830))</f>
        <v/>
      </c>
      <c r="K1830" s="9">
        <f>IF(COUNTIFS(purchase!$C:$C,$C1830,purchase!$E:$E,$E1830,purchase!$G:$G,"&gt;="&amp;$F1830,purchase!$G:$G,"&lt;="&amp;$G1830)=0,"",_xlfn.MAXIFS(purchase!$G:$G,purchase!$C:$C,$C1830,purchase!$E:$E,$E1830,purchase!$G:$G,"&gt;="&amp;$F1830,purchase!$G:$G,"&lt;="&amp;$G1830))</f>
        <v/>
      </c>
      <c r="L1830" s="4" t="n"/>
      <c r="M1830" s="4" t="n"/>
      <c r="N1830" s="10">
        <f>IF(M1830="","",SUMIFS(purchase!$N:$N,purchase!$C:$C,$C1830,purchase!$E:$E,$E1830,purchase!$G:$G,"&gt;="&amp;$F1830,purchase!$G:$G,"&lt;="&amp;$G1830))</f>
        <v/>
      </c>
      <c r="O1830" s="10">
        <f>IF(M1830="","",M1830-N1830)</f>
        <v/>
      </c>
      <c r="P1830" s="11">
        <f>IF(M1830=0,"",N1830/M1830)</f>
        <v/>
      </c>
      <c r="Q1830" s="12">
        <f>IF(OR(G1830="",O1830=""),"",
IF(AND(G1830&lt;TODAY(),O1830&gt;0),"YES","NO"))</f>
        <v/>
      </c>
      <c r="R1830" s="13" t="n"/>
      <c r="S1830" s="14" t="n"/>
      <c r="T1830" s="15">
        <f>IF(Q1830="YES", IF(R1830="Company",L1830*(1+S1830),IF(R1830="Vendor",L1830*(1-S1830),"")),"")</f>
        <v/>
      </c>
      <c r="U1830" s="15">
        <f>IF(Q1830="YES",O1830*T1830,"")</f>
        <v/>
      </c>
      <c r="V1830" s="16" t="n"/>
      <c r="W1830" s="17">
        <f>IF(Q1830="YES",G1830+V1830,"")</f>
        <v/>
      </c>
      <c r="X1830" s="18">
        <f>IF(Q1830="YES",IF(TODAY()&gt;W1830,"OVERDUE","WITHIN TIME"),"")</f>
        <v/>
      </c>
    </row>
    <row r="1831">
      <c r="A1831" s="3" t="n">
        <v>1827</v>
      </c>
      <c r="B1831" s="4" t="n"/>
      <c r="C1831" s="4" t="n"/>
      <c r="D1831" s="5">
        <f>IF(E1831="NRFC","Natural Rubber Field Coagulam","")</f>
        <v/>
      </c>
      <c r="E1831" s="4" t="n"/>
      <c r="F1831" s="6" t="n"/>
      <c r="G1831" s="6" t="n"/>
      <c r="H1831" s="7">
        <f>IF(G1831="","",G1831-TODAY())</f>
        <v/>
      </c>
      <c r="I1831" s="8">
        <f>IF(G1831="","",
IF(G1831&lt;TODAY(),
IF(O1831&gt;0,"Violated","Completed"),
IF(H1831&lt;=7,"Expiring Soon",
"Active")))</f>
        <v/>
      </c>
      <c r="J1831" s="8">
        <f>IF(C1831="","",COUNTIFS(purchase!$C:$C,$C1831,purchase!$E:$E,$E1831,purchase!$G:$G,"&gt;="&amp;$F1831,purchase!$G:$G,"&lt;="&amp;$G1831))</f>
        <v/>
      </c>
      <c r="K1831" s="9">
        <f>IF(COUNTIFS(purchase!$C:$C,$C1831,purchase!$E:$E,$E1831,purchase!$G:$G,"&gt;="&amp;$F1831,purchase!$G:$G,"&lt;="&amp;$G1831)=0,"",_xlfn.MAXIFS(purchase!$G:$G,purchase!$C:$C,$C1831,purchase!$E:$E,$E1831,purchase!$G:$G,"&gt;="&amp;$F1831,purchase!$G:$G,"&lt;="&amp;$G1831))</f>
        <v/>
      </c>
      <c r="L1831" s="4" t="n"/>
      <c r="M1831" s="4" t="n"/>
      <c r="N1831" s="10">
        <f>IF(M1831="","",SUMIFS(purchase!$N:$N,purchase!$C:$C,$C1831,purchase!$E:$E,$E1831,purchase!$G:$G,"&gt;="&amp;$F1831,purchase!$G:$G,"&lt;="&amp;$G1831))</f>
        <v/>
      </c>
      <c r="O1831" s="10">
        <f>IF(M1831="","",M1831-N1831)</f>
        <v/>
      </c>
      <c r="P1831" s="11">
        <f>IF(M1831=0,"",N1831/M1831)</f>
        <v/>
      </c>
      <c r="Q1831" s="12">
        <f>IF(OR(G1831="",O1831=""),"",
IF(AND(G1831&lt;TODAY(),O1831&gt;0),"YES","NO"))</f>
        <v/>
      </c>
      <c r="R1831" s="13" t="n"/>
      <c r="S1831" s="14" t="n"/>
      <c r="T1831" s="15">
        <f>IF(Q1831="YES", IF(R1831="Company",L1831*(1+S1831),IF(R1831="Vendor",L1831*(1-S1831),"")),"")</f>
        <v/>
      </c>
      <c r="U1831" s="15">
        <f>IF(Q1831="YES",O1831*T1831,"")</f>
        <v/>
      </c>
      <c r="V1831" s="16" t="n"/>
      <c r="W1831" s="17">
        <f>IF(Q1831="YES",G1831+V1831,"")</f>
        <v/>
      </c>
      <c r="X1831" s="18">
        <f>IF(Q1831="YES",IF(TODAY()&gt;W1831,"OVERDUE","WITHIN TIME"),"")</f>
        <v/>
      </c>
    </row>
    <row r="1832">
      <c r="A1832" s="3" t="n">
        <v>1828</v>
      </c>
      <c r="B1832" s="4" t="n"/>
      <c r="C1832" s="4" t="n"/>
      <c r="D1832" s="5">
        <f>IF(E1832="NRFC","Natural Rubber Field Coagulam","")</f>
        <v/>
      </c>
      <c r="E1832" s="4" t="n"/>
      <c r="F1832" s="6" t="n"/>
      <c r="G1832" s="6" t="n"/>
      <c r="H1832" s="7">
        <f>IF(G1832="","",G1832-TODAY())</f>
        <v/>
      </c>
      <c r="I1832" s="8">
        <f>IF(G1832="","",
IF(G1832&lt;TODAY(),
IF(O1832&gt;0,"Violated","Completed"),
IF(H1832&lt;=7,"Expiring Soon",
"Active")))</f>
        <v/>
      </c>
      <c r="J1832" s="8">
        <f>IF(C1832="","",COUNTIFS(purchase!$C:$C,$C1832,purchase!$E:$E,$E1832,purchase!$G:$G,"&gt;="&amp;$F1832,purchase!$G:$G,"&lt;="&amp;$G1832))</f>
        <v/>
      </c>
      <c r="K1832" s="9">
        <f>IF(COUNTIFS(purchase!$C:$C,$C1832,purchase!$E:$E,$E1832,purchase!$G:$G,"&gt;="&amp;$F1832,purchase!$G:$G,"&lt;="&amp;$G1832)=0,"",_xlfn.MAXIFS(purchase!$G:$G,purchase!$C:$C,$C1832,purchase!$E:$E,$E1832,purchase!$G:$G,"&gt;="&amp;$F1832,purchase!$G:$G,"&lt;="&amp;$G1832))</f>
        <v/>
      </c>
      <c r="L1832" s="4" t="n"/>
      <c r="M1832" s="4" t="n"/>
      <c r="N1832" s="10">
        <f>IF(M1832="","",SUMIFS(purchase!$N:$N,purchase!$C:$C,$C1832,purchase!$E:$E,$E1832,purchase!$G:$G,"&gt;="&amp;$F1832,purchase!$G:$G,"&lt;="&amp;$G1832))</f>
        <v/>
      </c>
      <c r="O1832" s="10">
        <f>IF(M1832="","",M1832-N1832)</f>
        <v/>
      </c>
      <c r="P1832" s="11">
        <f>IF(M1832=0,"",N1832/M1832)</f>
        <v/>
      </c>
      <c r="Q1832" s="12">
        <f>IF(OR(G1832="",O1832=""),"",
IF(AND(G1832&lt;TODAY(),O1832&gt;0),"YES","NO"))</f>
        <v/>
      </c>
      <c r="R1832" s="13" t="n"/>
      <c r="S1832" s="14" t="n"/>
      <c r="T1832" s="15">
        <f>IF(Q1832="YES", IF(R1832="Company",L1832*(1+S1832),IF(R1832="Vendor",L1832*(1-S1832),"")),"")</f>
        <v/>
      </c>
      <c r="U1832" s="15">
        <f>IF(Q1832="YES",O1832*T1832,"")</f>
        <v/>
      </c>
      <c r="V1832" s="16" t="n"/>
      <c r="W1832" s="17">
        <f>IF(Q1832="YES",G1832+V1832,"")</f>
        <v/>
      </c>
      <c r="X1832" s="18">
        <f>IF(Q1832="YES",IF(TODAY()&gt;W1832,"OVERDUE","WITHIN TIME"),"")</f>
        <v/>
      </c>
    </row>
    <row r="1833">
      <c r="A1833" s="3" t="n">
        <v>1829</v>
      </c>
      <c r="B1833" s="4" t="n"/>
      <c r="C1833" s="4" t="n"/>
      <c r="D1833" s="5">
        <f>IF(E1833="NRFC","Natural Rubber Field Coagulam","")</f>
        <v/>
      </c>
      <c r="E1833" s="4" t="n"/>
      <c r="F1833" s="6" t="n"/>
      <c r="G1833" s="6" t="n"/>
      <c r="H1833" s="7">
        <f>IF(G1833="","",G1833-TODAY())</f>
        <v/>
      </c>
      <c r="I1833" s="8">
        <f>IF(G1833="","",
IF(G1833&lt;TODAY(),
IF(O1833&gt;0,"Violated","Completed"),
IF(H1833&lt;=7,"Expiring Soon",
"Active")))</f>
        <v/>
      </c>
      <c r="J1833" s="8">
        <f>IF(C1833="","",COUNTIFS(purchase!$C:$C,$C1833,purchase!$E:$E,$E1833,purchase!$G:$G,"&gt;="&amp;$F1833,purchase!$G:$G,"&lt;="&amp;$G1833))</f>
        <v/>
      </c>
      <c r="K1833" s="9">
        <f>IF(COUNTIFS(purchase!$C:$C,$C1833,purchase!$E:$E,$E1833,purchase!$G:$G,"&gt;="&amp;$F1833,purchase!$G:$G,"&lt;="&amp;$G1833)=0,"",_xlfn.MAXIFS(purchase!$G:$G,purchase!$C:$C,$C1833,purchase!$E:$E,$E1833,purchase!$G:$G,"&gt;="&amp;$F1833,purchase!$G:$G,"&lt;="&amp;$G1833))</f>
        <v/>
      </c>
      <c r="L1833" s="4" t="n"/>
      <c r="M1833" s="4" t="n"/>
      <c r="N1833" s="10">
        <f>IF(M1833="","",SUMIFS(purchase!$N:$N,purchase!$C:$C,$C1833,purchase!$E:$E,$E1833,purchase!$G:$G,"&gt;="&amp;$F1833,purchase!$G:$G,"&lt;="&amp;$G1833))</f>
        <v/>
      </c>
      <c r="O1833" s="10">
        <f>IF(M1833="","",M1833-N1833)</f>
        <v/>
      </c>
      <c r="P1833" s="11">
        <f>IF(M1833=0,"",N1833/M1833)</f>
        <v/>
      </c>
      <c r="Q1833" s="12">
        <f>IF(OR(G1833="",O1833=""),"",
IF(AND(G1833&lt;TODAY(),O1833&gt;0),"YES","NO"))</f>
        <v/>
      </c>
      <c r="R1833" s="13" t="n"/>
      <c r="S1833" s="14" t="n"/>
      <c r="T1833" s="15">
        <f>IF(Q1833="YES", IF(R1833="Company",L1833*(1+S1833),IF(R1833="Vendor",L1833*(1-S1833),"")),"")</f>
        <v/>
      </c>
      <c r="U1833" s="15">
        <f>IF(Q1833="YES",O1833*T1833,"")</f>
        <v/>
      </c>
      <c r="V1833" s="16" t="n"/>
      <c r="W1833" s="17">
        <f>IF(Q1833="YES",G1833+V1833,"")</f>
        <v/>
      </c>
      <c r="X1833" s="18">
        <f>IF(Q1833="YES",IF(TODAY()&gt;W1833,"OVERDUE","WITHIN TIME"),"")</f>
        <v/>
      </c>
    </row>
    <row r="1834">
      <c r="A1834" s="3" t="n">
        <v>1830</v>
      </c>
      <c r="B1834" s="4" t="n"/>
      <c r="C1834" s="4" t="n"/>
      <c r="D1834" s="5">
        <f>IF(E1834="NRFC","Natural Rubber Field Coagulam","")</f>
        <v/>
      </c>
      <c r="E1834" s="4" t="n"/>
      <c r="F1834" s="6" t="n"/>
      <c r="G1834" s="6" t="n"/>
      <c r="H1834" s="7">
        <f>IF(G1834="","",G1834-TODAY())</f>
        <v/>
      </c>
      <c r="I1834" s="8">
        <f>IF(G1834="","",
IF(G1834&lt;TODAY(),
IF(O1834&gt;0,"Violated","Completed"),
IF(H1834&lt;=7,"Expiring Soon",
"Active")))</f>
        <v/>
      </c>
      <c r="J1834" s="8">
        <f>IF(C1834="","",COUNTIFS(purchase!$C:$C,$C1834,purchase!$E:$E,$E1834,purchase!$G:$G,"&gt;="&amp;$F1834,purchase!$G:$G,"&lt;="&amp;$G1834))</f>
        <v/>
      </c>
      <c r="K1834" s="9">
        <f>IF(COUNTIFS(purchase!$C:$C,$C1834,purchase!$E:$E,$E1834,purchase!$G:$G,"&gt;="&amp;$F1834,purchase!$G:$G,"&lt;="&amp;$G1834)=0,"",_xlfn.MAXIFS(purchase!$G:$G,purchase!$C:$C,$C1834,purchase!$E:$E,$E1834,purchase!$G:$G,"&gt;="&amp;$F1834,purchase!$G:$G,"&lt;="&amp;$G1834))</f>
        <v/>
      </c>
      <c r="L1834" s="4" t="n"/>
      <c r="M1834" s="4" t="n"/>
      <c r="N1834" s="10">
        <f>IF(M1834="","",SUMIFS(purchase!$N:$N,purchase!$C:$C,$C1834,purchase!$E:$E,$E1834,purchase!$G:$G,"&gt;="&amp;$F1834,purchase!$G:$G,"&lt;="&amp;$G1834))</f>
        <v/>
      </c>
      <c r="O1834" s="10">
        <f>IF(M1834="","",M1834-N1834)</f>
        <v/>
      </c>
      <c r="P1834" s="11">
        <f>IF(M1834=0,"",N1834/M1834)</f>
        <v/>
      </c>
      <c r="Q1834" s="12">
        <f>IF(OR(G1834="",O1834=""),"",
IF(AND(G1834&lt;TODAY(),O1834&gt;0),"YES","NO"))</f>
        <v/>
      </c>
      <c r="R1834" s="13" t="n"/>
      <c r="S1834" s="14" t="n"/>
      <c r="T1834" s="15">
        <f>IF(Q1834="YES", IF(R1834="Company",L1834*(1+S1834),IF(R1834="Vendor",L1834*(1-S1834),"")),"")</f>
        <v/>
      </c>
      <c r="U1834" s="15">
        <f>IF(Q1834="YES",O1834*T1834,"")</f>
        <v/>
      </c>
      <c r="V1834" s="16" t="n"/>
      <c r="W1834" s="17">
        <f>IF(Q1834="YES",G1834+V1834,"")</f>
        <v/>
      </c>
      <c r="X1834" s="18">
        <f>IF(Q1834="YES",IF(TODAY()&gt;W1834,"OVERDUE","WITHIN TIME"),"")</f>
        <v/>
      </c>
    </row>
    <row r="1835">
      <c r="A1835" s="3" t="n">
        <v>1831</v>
      </c>
      <c r="B1835" s="4" t="n"/>
      <c r="C1835" s="4" t="n"/>
      <c r="D1835" s="5">
        <f>IF(E1835="NRFC","Natural Rubber Field Coagulam","")</f>
        <v/>
      </c>
      <c r="E1835" s="4" t="n"/>
      <c r="F1835" s="6" t="n"/>
      <c r="G1835" s="6" t="n"/>
      <c r="H1835" s="7">
        <f>IF(G1835="","",G1835-TODAY())</f>
        <v/>
      </c>
      <c r="I1835" s="8">
        <f>IF(G1835="","",
IF(G1835&lt;TODAY(),
IF(O1835&gt;0,"Violated","Completed"),
IF(H1835&lt;=7,"Expiring Soon",
"Active")))</f>
        <v/>
      </c>
      <c r="J1835" s="8">
        <f>IF(C1835="","",COUNTIFS(purchase!$C:$C,$C1835,purchase!$E:$E,$E1835,purchase!$G:$G,"&gt;="&amp;$F1835,purchase!$G:$G,"&lt;="&amp;$G1835))</f>
        <v/>
      </c>
      <c r="K1835" s="9">
        <f>IF(COUNTIFS(purchase!$C:$C,$C1835,purchase!$E:$E,$E1835,purchase!$G:$G,"&gt;="&amp;$F1835,purchase!$G:$G,"&lt;="&amp;$G1835)=0,"",_xlfn.MAXIFS(purchase!$G:$G,purchase!$C:$C,$C1835,purchase!$E:$E,$E1835,purchase!$G:$G,"&gt;="&amp;$F1835,purchase!$G:$G,"&lt;="&amp;$G1835))</f>
        <v/>
      </c>
      <c r="L1835" s="4" t="n"/>
      <c r="M1835" s="4" t="n"/>
      <c r="N1835" s="10">
        <f>IF(M1835="","",SUMIFS(purchase!$N:$N,purchase!$C:$C,$C1835,purchase!$E:$E,$E1835,purchase!$G:$G,"&gt;="&amp;$F1835,purchase!$G:$G,"&lt;="&amp;$G1835))</f>
        <v/>
      </c>
      <c r="O1835" s="10">
        <f>IF(M1835="","",M1835-N1835)</f>
        <v/>
      </c>
      <c r="P1835" s="11">
        <f>IF(M1835=0,"",N1835/M1835)</f>
        <v/>
      </c>
      <c r="Q1835" s="12">
        <f>IF(OR(G1835="",O1835=""),"",
IF(AND(G1835&lt;TODAY(),O1835&gt;0),"YES","NO"))</f>
        <v/>
      </c>
      <c r="R1835" s="13" t="n"/>
      <c r="S1835" s="14" t="n"/>
      <c r="T1835" s="15">
        <f>IF(Q1835="YES", IF(R1835="Company",L1835*(1+S1835),IF(R1835="Vendor",L1835*(1-S1835),"")),"")</f>
        <v/>
      </c>
      <c r="U1835" s="15">
        <f>IF(Q1835="YES",O1835*T1835,"")</f>
        <v/>
      </c>
      <c r="V1835" s="16" t="n"/>
      <c r="W1835" s="17">
        <f>IF(Q1835="YES",G1835+V1835,"")</f>
        <v/>
      </c>
      <c r="X1835" s="18">
        <f>IF(Q1835="YES",IF(TODAY()&gt;W1835,"OVERDUE","WITHIN TIME"),"")</f>
        <v/>
      </c>
    </row>
    <row r="1836">
      <c r="A1836" s="3" t="n">
        <v>1832</v>
      </c>
      <c r="B1836" s="4" t="n"/>
      <c r="C1836" s="4" t="n"/>
      <c r="D1836" s="5">
        <f>IF(E1836="NRFC","Natural Rubber Field Coagulam","")</f>
        <v/>
      </c>
      <c r="E1836" s="4" t="n"/>
      <c r="F1836" s="6" t="n"/>
      <c r="G1836" s="6" t="n"/>
      <c r="H1836" s="7">
        <f>IF(G1836="","",G1836-TODAY())</f>
        <v/>
      </c>
      <c r="I1836" s="8">
        <f>IF(G1836="","",
IF(G1836&lt;TODAY(),
IF(O1836&gt;0,"Violated","Completed"),
IF(H1836&lt;=7,"Expiring Soon",
"Active")))</f>
        <v/>
      </c>
      <c r="J1836" s="8">
        <f>IF(C1836="","",COUNTIFS(purchase!$C:$C,$C1836,purchase!$E:$E,$E1836,purchase!$G:$G,"&gt;="&amp;$F1836,purchase!$G:$G,"&lt;="&amp;$G1836))</f>
        <v/>
      </c>
      <c r="K1836" s="9">
        <f>IF(COUNTIFS(purchase!$C:$C,$C1836,purchase!$E:$E,$E1836,purchase!$G:$G,"&gt;="&amp;$F1836,purchase!$G:$G,"&lt;="&amp;$G1836)=0,"",_xlfn.MAXIFS(purchase!$G:$G,purchase!$C:$C,$C1836,purchase!$E:$E,$E1836,purchase!$G:$G,"&gt;="&amp;$F1836,purchase!$G:$G,"&lt;="&amp;$G1836))</f>
        <v/>
      </c>
      <c r="L1836" s="4" t="n"/>
      <c r="M1836" s="4" t="n"/>
      <c r="N1836" s="10">
        <f>IF(M1836="","",SUMIFS(purchase!$N:$N,purchase!$C:$C,$C1836,purchase!$E:$E,$E1836,purchase!$G:$G,"&gt;="&amp;$F1836,purchase!$G:$G,"&lt;="&amp;$G1836))</f>
        <v/>
      </c>
      <c r="O1836" s="10">
        <f>IF(M1836="","",M1836-N1836)</f>
        <v/>
      </c>
      <c r="P1836" s="11">
        <f>IF(M1836=0,"",N1836/M1836)</f>
        <v/>
      </c>
      <c r="Q1836" s="12">
        <f>IF(OR(G1836="",O1836=""),"",
IF(AND(G1836&lt;TODAY(),O1836&gt;0),"YES","NO"))</f>
        <v/>
      </c>
      <c r="R1836" s="13" t="n"/>
      <c r="S1836" s="14" t="n"/>
      <c r="T1836" s="15">
        <f>IF(Q1836="YES", IF(R1836="Company",L1836*(1+S1836),IF(R1836="Vendor",L1836*(1-S1836),"")),"")</f>
        <v/>
      </c>
      <c r="U1836" s="15">
        <f>IF(Q1836="YES",O1836*T1836,"")</f>
        <v/>
      </c>
      <c r="V1836" s="16" t="n"/>
      <c r="W1836" s="17">
        <f>IF(Q1836="YES",G1836+V1836,"")</f>
        <v/>
      </c>
      <c r="X1836" s="18">
        <f>IF(Q1836="YES",IF(TODAY()&gt;W1836,"OVERDUE","WITHIN TIME"),"")</f>
        <v/>
      </c>
    </row>
    <row r="1837">
      <c r="A1837" s="3" t="n">
        <v>1833</v>
      </c>
      <c r="B1837" s="4" t="n"/>
      <c r="C1837" s="4" t="n"/>
      <c r="D1837" s="5">
        <f>IF(E1837="NRFC","Natural Rubber Field Coagulam","")</f>
        <v/>
      </c>
      <c r="E1837" s="4" t="n"/>
      <c r="F1837" s="6" t="n"/>
      <c r="G1837" s="6" t="n"/>
      <c r="H1837" s="7">
        <f>IF(G1837="","",G1837-TODAY())</f>
        <v/>
      </c>
      <c r="I1837" s="8">
        <f>IF(G1837="","",
IF(G1837&lt;TODAY(),
IF(O1837&gt;0,"Violated","Completed"),
IF(H1837&lt;=7,"Expiring Soon",
"Active")))</f>
        <v/>
      </c>
      <c r="J1837" s="8">
        <f>IF(C1837="","",COUNTIFS(purchase!$C:$C,$C1837,purchase!$E:$E,$E1837,purchase!$G:$G,"&gt;="&amp;$F1837,purchase!$G:$G,"&lt;="&amp;$G1837))</f>
        <v/>
      </c>
      <c r="K1837" s="9">
        <f>IF(COUNTIFS(purchase!$C:$C,$C1837,purchase!$E:$E,$E1837,purchase!$G:$G,"&gt;="&amp;$F1837,purchase!$G:$G,"&lt;="&amp;$G1837)=0,"",_xlfn.MAXIFS(purchase!$G:$G,purchase!$C:$C,$C1837,purchase!$E:$E,$E1837,purchase!$G:$G,"&gt;="&amp;$F1837,purchase!$G:$G,"&lt;="&amp;$G1837))</f>
        <v/>
      </c>
      <c r="L1837" s="4" t="n"/>
      <c r="M1837" s="4" t="n"/>
      <c r="N1837" s="10">
        <f>IF(M1837="","",SUMIFS(purchase!$N:$N,purchase!$C:$C,$C1837,purchase!$E:$E,$E1837,purchase!$G:$G,"&gt;="&amp;$F1837,purchase!$G:$G,"&lt;="&amp;$G1837))</f>
        <v/>
      </c>
      <c r="O1837" s="10">
        <f>IF(M1837="","",M1837-N1837)</f>
        <v/>
      </c>
      <c r="P1837" s="11">
        <f>IF(M1837=0,"",N1837/M1837)</f>
        <v/>
      </c>
      <c r="Q1837" s="12">
        <f>IF(OR(G1837="",O1837=""),"",
IF(AND(G1837&lt;TODAY(),O1837&gt;0),"YES","NO"))</f>
        <v/>
      </c>
      <c r="R1837" s="13" t="n"/>
      <c r="S1837" s="14" t="n"/>
      <c r="T1837" s="15">
        <f>IF(Q1837="YES", IF(R1837="Company",L1837*(1+S1837),IF(R1837="Vendor",L1837*(1-S1837),"")),"")</f>
        <v/>
      </c>
      <c r="U1837" s="15">
        <f>IF(Q1837="YES",O1837*T1837,"")</f>
        <v/>
      </c>
      <c r="V1837" s="16" t="n"/>
      <c r="W1837" s="17">
        <f>IF(Q1837="YES",G1837+V1837,"")</f>
        <v/>
      </c>
      <c r="X1837" s="18">
        <f>IF(Q1837="YES",IF(TODAY()&gt;W1837,"OVERDUE","WITHIN TIME"),"")</f>
        <v/>
      </c>
    </row>
    <row r="1838">
      <c r="A1838" s="3" t="n">
        <v>1834</v>
      </c>
      <c r="B1838" s="4" t="n"/>
      <c r="C1838" s="4" t="n"/>
      <c r="D1838" s="5">
        <f>IF(E1838="NRFC","Natural Rubber Field Coagulam","")</f>
        <v/>
      </c>
      <c r="E1838" s="4" t="n"/>
      <c r="F1838" s="6" t="n"/>
      <c r="G1838" s="6" t="n"/>
      <c r="H1838" s="7">
        <f>IF(G1838="","",G1838-TODAY())</f>
        <v/>
      </c>
      <c r="I1838" s="8">
        <f>IF(G1838="","",
IF(G1838&lt;TODAY(),
IF(O1838&gt;0,"Violated","Completed"),
IF(H1838&lt;=7,"Expiring Soon",
"Active")))</f>
        <v/>
      </c>
      <c r="J1838" s="8">
        <f>IF(C1838="","",COUNTIFS(purchase!$C:$C,$C1838,purchase!$E:$E,$E1838,purchase!$G:$G,"&gt;="&amp;$F1838,purchase!$G:$G,"&lt;="&amp;$G1838))</f>
        <v/>
      </c>
      <c r="K1838" s="9">
        <f>IF(COUNTIFS(purchase!$C:$C,$C1838,purchase!$E:$E,$E1838,purchase!$G:$G,"&gt;="&amp;$F1838,purchase!$G:$G,"&lt;="&amp;$G1838)=0,"",_xlfn.MAXIFS(purchase!$G:$G,purchase!$C:$C,$C1838,purchase!$E:$E,$E1838,purchase!$G:$G,"&gt;="&amp;$F1838,purchase!$G:$G,"&lt;="&amp;$G1838))</f>
        <v/>
      </c>
      <c r="L1838" s="4" t="n"/>
      <c r="M1838" s="4" t="n"/>
      <c r="N1838" s="10">
        <f>IF(M1838="","",SUMIFS(purchase!$N:$N,purchase!$C:$C,$C1838,purchase!$E:$E,$E1838,purchase!$G:$G,"&gt;="&amp;$F1838,purchase!$G:$G,"&lt;="&amp;$G1838))</f>
        <v/>
      </c>
      <c r="O1838" s="10">
        <f>IF(M1838="","",M1838-N1838)</f>
        <v/>
      </c>
      <c r="P1838" s="11">
        <f>IF(M1838=0,"",N1838/M1838)</f>
        <v/>
      </c>
      <c r="Q1838" s="12">
        <f>IF(OR(G1838="",O1838=""),"",
IF(AND(G1838&lt;TODAY(),O1838&gt;0),"YES","NO"))</f>
        <v/>
      </c>
      <c r="R1838" s="13" t="n"/>
      <c r="S1838" s="14" t="n"/>
      <c r="T1838" s="15">
        <f>IF(Q1838="YES", IF(R1838="Company",L1838*(1+S1838),IF(R1838="Vendor",L1838*(1-S1838),"")),"")</f>
        <v/>
      </c>
      <c r="U1838" s="15">
        <f>IF(Q1838="YES",O1838*T1838,"")</f>
        <v/>
      </c>
      <c r="V1838" s="16" t="n"/>
      <c r="W1838" s="17">
        <f>IF(Q1838="YES",G1838+V1838,"")</f>
        <v/>
      </c>
      <c r="X1838" s="18">
        <f>IF(Q1838="YES",IF(TODAY()&gt;W1838,"OVERDUE","WITHIN TIME"),"")</f>
        <v/>
      </c>
    </row>
    <row r="1839">
      <c r="A1839" s="3" t="n">
        <v>1835</v>
      </c>
      <c r="B1839" s="4" t="n"/>
      <c r="C1839" s="4" t="n"/>
      <c r="D1839" s="5">
        <f>IF(E1839="NRFC","Natural Rubber Field Coagulam","")</f>
        <v/>
      </c>
      <c r="E1839" s="4" t="n"/>
      <c r="F1839" s="6" t="n"/>
      <c r="G1839" s="6" t="n"/>
      <c r="H1839" s="7">
        <f>IF(G1839="","",G1839-TODAY())</f>
        <v/>
      </c>
      <c r="I1839" s="8">
        <f>IF(G1839="","",
IF(G1839&lt;TODAY(),
IF(O1839&gt;0,"Violated","Completed"),
IF(H1839&lt;=7,"Expiring Soon",
"Active")))</f>
        <v/>
      </c>
      <c r="J1839" s="8">
        <f>IF(C1839="","",COUNTIFS(purchase!$C:$C,$C1839,purchase!$E:$E,$E1839,purchase!$G:$G,"&gt;="&amp;$F1839,purchase!$G:$G,"&lt;="&amp;$G1839))</f>
        <v/>
      </c>
      <c r="K1839" s="9">
        <f>IF(COUNTIFS(purchase!$C:$C,$C1839,purchase!$E:$E,$E1839,purchase!$G:$G,"&gt;="&amp;$F1839,purchase!$G:$G,"&lt;="&amp;$G1839)=0,"",_xlfn.MAXIFS(purchase!$G:$G,purchase!$C:$C,$C1839,purchase!$E:$E,$E1839,purchase!$G:$G,"&gt;="&amp;$F1839,purchase!$G:$G,"&lt;="&amp;$G1839))</f>
        <v/>
      </c>
      <c r="L1839" s="4" t="n"/>
      <c r="M1839" s="4" t="n"/>
      <c r="N1839" s="10">
        <f>IF(M1839="","",SUMIFS(purchase!$N:$N,purchase!$C:$C,$C1839,purchase!$E:$E,$E1839,purchase!$G:$G,"&gt;="&amp;$F1839,purchase!$G:$G,"&lt;="&amp;$G1839))</f>
        <v/>
      </c>
      <c r="O1839" s="10">
        <f>IF(M1839="","",M1839-N1839)</f>
        <v/>
      </c>
      <c r="P1839" s="11">
        <f>IF(M1839=0,"",N1839/M1839)</f>
        <v/>
      </c>
      <c r="Q1839" s="12">
        <f>IF(OR(G1839="",O1839=""),"",
IF(AND(G1839&lt;TODAY(),O1839&gt;0),"YES","NO"))</f>
        <v/>
      </c>
      <c r="R1839" s="13" t="n"/>
      <c r="S1839" s="14" t="n"/>
      <c r="T1839" s="15">
        <f>IF(Q1839="YES", IF(R1839="Company",L1839*(1+S1839),IF(R1839="Vendor",L1839*(1-S1839),"")),"")</f>
        <v/>
      </c>
      <c r="U1839" s="15">
        <f>IF(Q1839="YES",O1839*T1839,"")</f>
        <v/>
      </c>
      <c r="V1839" s="16" t="n"/>
      <c r="W1839" s="17">
        <f>IF(Q1839="YES",G1839+V1839,"")</f>
        <v/>
      </c>
      <c r="X1839" s="18">
        <f>IF(Q1839="YES",IF(TODAY()&gt;W1839,"OVERDUE","WITHIN TIME"),"")</f>
        <v/>
      </c>
    </row>
    <row r="1840">
      <c r="A1840" s="3" t="n">
        <v>1836</v>
      </c>
      <c r="B1840" s="4" t="n"/>
      <c r="C1840" s="4" t="n"/>
      <c r="D1840" s="5">
        <f>IF(E1840="NRFC","Natural Rubber Field Coagulam","")</f>
        <v/>
      </c>
      <c r="E1840" s="4" t="n"/>
      <c r="F1840" s="6" t="n"/>
      <c r="G1840" s="6" t="n"/>
      <c r="H1840" s="7">
        <f>IF(G1840="","",G1840-TODAY())</f>
        <v/>
      </c>
      <c r="I1840" s="8">
        <f>IF(G1840="","",
IF(G1840&lt;TODAY(),
IF(O1840&gt;0,"Violated","Completed"),
IF(H1840&lt;=7,"Expiring Soon",
"Active")))</f>
        <v/>
      </c>
      <c r="J1840" s="8">
        <f>IF(C1840="","",COUNTIFS(purchase!$C:$C,$C1840,purchase!$E:$E,$E1840,purchase!$G:$G,"&gt;="&amp;$F1840,purchase!$G:$G,"&lt;="&amp;$G1840))</f>
        <v/>
      </c>
      <c r="K1840" s="9">
        <f>IF(COUNTIFS(purchase!$C:$C,$C1840,purchase!$E:$E,$E1840,purchase!$G:$G,"&gt;="&amp;$F1840,purchase!$G:$G,"&lt;="&amp;$G1840)=0,"",_xlfn.MAXIFS(purchase!$G:$G,purchase!$C:$C,$C1840,purchase!$E:$E,$E1840,purchase!$G:$G,"&gt;="&amp;$F1840,purchase!$G:$G,"&lt;="&amp;$G1840))</f>
        <v/>
      </c>
      <c r="L1840" s="4" t="n"/>
      <c r="M1840" s="4" t="n"/>
      <c r="N1840" s="10">
        <f>IF(M1840="","",SUMIFS(purchase!$N:$N,purchase!$C:$C,$C1840,purchase!$E:$E,$E1840,purchase!$G:$G,"&gt;="&amp;$F1840,purchase!$G:$G,"&lt;="&amp;$G1840))</f>
        <v/>
      </c>
      <c r="O1840" s="10">
        <f>IF(M1840="","",M1840-N1840)</f>
        <v/>
      </c>
      <c r="P1840" s="11">
        <f>IF(M1840=0,"",N1840/M1840)</f>
        <v/>
      </c>
      <c r="Q1840" s="12">
        <f>IF(OR(G1840="",O1840=""),"",
IF(AND(G1840&lt;TODAY(),O1840&gt;0),"YES","NO"))</f>
        <v/>
      </c>
      <c r="R1840" s="13" t="n"/>
      <c r="S1840" s="14" t="n"/>
      <c r="T1840" s="15">
        <f>IF(Q1840="YES", IF(R1840="Company",L1840*(1+S1840),IF(R1840="Vendor",L1840*(1-S1840),"")),"")</f>
        <v/>
      </c>
      <c r="U1840" s="15">
        <f>IF(Q1840="YES",O1840*T1840,"")</f>
        <v/>
      </c>
      <c r="V1840" s="16" t="n"/>
      <c r="W1840" s="17">
        <f>IF(Q1840="YES",G1840+V1840,"")</f>
        <v/>
      </c>
      <c r="X1840" s="18">
        <f>IF(Q1840="YES",IF(TODAY()&gt;W1840,"OVERDUE","WITHIN TIME"),"")</f>
        <v/>
      </c>
    </row>
    <row r="1841">
      <c r="A1841" s="3" t="n">
        <v>1837</v>
      </c>
      <c r="B1841" s="4" t="n"/>
      <c r="C1841" s="4" t="n"/>
      <c r="D1841" s="5">
        <f>IF(E1841="NRFC","Natural Rubber Field Coagulam","")</f>
        <v/>
      </c>
      <c r="E1841" s="4" t="n"/>
      <c r="F1841" s="6" t="n"/>
      <c r="G1841" s="6" t="n"/>
      <c r="H1841" s="7">
        <f>IF(G1841="","",G1841-TODAY())</f>
        <v/>
      </c>
      <c r="I1841" s="8">
        <f>IF(G1841="","",
IF(G1841&lt;TODAY(),
IF(O1841&gt;0,"Violated","Completed"),
IF(H1841&lt;=7,"Expiring Soon",
"Active")))</f>
        <v/>
      </c>
      <c r="J1841" s="8">
        <f>IF(C1841="","",COUNTIFS(purchase!$C:$C,$C1841,purchase!$E:$E,$E1841,purchase!$G:$G,"&gt;="&amp;$F1841,purchase!$G:$G,"&lt;="&amp;$G1841))</f>
        <v/>
      </c>
      <c r="K1841" s="9">
        <f>IF(COUNTIFS(purchase!$C:$C,$C1841,purchase!$E:$E,$E1841,purchase!$G:$G,"&gt;="&amp;$F1841,purchase!$G:$G,"&lt;="&amp;$G1841)=0,"",_xlfn.MAXIFS(purchase!$G:$G,purchase!$C:$C,$C1841,purchase!$E:$E,$E1841,purchase!$G:$G,"&gt;="&amp;$F1841,purchase!$G:$G,"&lt;="&amp;$G1841))</f>
        <v/>
      </c>
      <c r="L1841" s="4" t="n"/>
      <c r="M1841" s="4" t="n"/>
      <c r="N1841" s="10">
        <f>IF(M1841="","",SUMIFS(purchase!$N:$N,purchase!$C:$C,$C1841,purchase!$E:$E,$E1841,purchase!$G:$G,"&gt;="&amp;$F1841,purchase!$G:$G,"&lt;="&amp;$G1841))</f>
        <v/>
      </c>
      <c r="O1841" s="10">
        <f>IF(M1841="","",M1841-N1841)</f>
        <v/>
      </c>
      <c r="P1841" s="11">
        <f>IF(M1841=0,"",N1841/M1841)</f>
        <v/>
      </c>
      <c r="Q1841" s="12">
        <f>IF(OR(G1841="",O1841=""),"",
IF(AND(G1841&lt;TODAY(),O1841&gt;0),"YES","NO"))</f>
        <v/>
      </c>
      <c r="R1841" s="13" t="n"/>
      <c r="S1841" s="14" t="n"/>
      <c r="T1841" s="15">
        <f>IF(Q1841="YES", IF(R1841="Company",L1841*(1+S1841),IF(R1841="Vendor",L1841*(1-S1841),"")),"")</f>
        <v/>
      </c>
      <c r="U1841" s="15">
        <f>IF(Q1841="YES",O1841*T1841,"")</f>
        <v/>
      </c>
      <c r="V1841" s="16" t="n"/>
      <c r="W1841" s="17">
        <f>IF(Q1841="YES",G1841+V1841,"")</f>
        <v/>
      </c>
      <c r="X1841" s="18">
        <f>IF(Q1841="YES",IF(TODAY()&gt;W1841,"OVERDUE","WITHIN TIME"),"")</f>
        <v/>
      </c>
    </row>
    <row r="1842">
      <c r="A1842" s="3" t="n">
        <v>1838</v>
      </c>
      <c r="B1842" s="4" t="n"/>
      <c r="C1842" s="4" t="n"/>
      <c r="D1842" s="5">
        <f>IF(E1842="NRFC","Natural Rubber Field Coagulam","")</f>
        <v/>
      </c>
      <c r="E1842" s="4" t="n"/>
      <c r="F1842" s="6" t="n"/>
      <c r="G1842" s="6" t="n"/>
      <c r="H1842" s="7">
        <f>IF(G1842="","",G1842-TODAY())</f>
        <v/>
      </c>
      <c r="I1842" s="8">
        <f>IF(G1842="","",
IF(G1842&lt;TODAY(),
IF(O1842&gt;0,"Violated","Completed"),
IF(H1842&lt;=7,"Expiring Soon",
"Active")))</f>
        <v/>
      </c>
      <c r="J1842" s="8">
        <f>IF(C1842="","",COUNTIFS(purchase!$C:$C,$C1842,purchase!$E:$E,$E1842,purchase!$G:$G,"&gt;="&amp;$F1842,purchase!$G:$G,"&lt;="&amp;$G1842))</f>
        <v/>
      </c>
      <c r="K1842" s="9">
        <f>IF(COUNTIFS(purchase!$C:$C,$C1842,purchase!$E:$E,$E1842,purchase!$G:$G,"&gt;="&amp;$F1842,purchase!$G:$G,"&lt;="&amp;$G1842)=0,"",_xlfn.MAXIFS(purchase!$G:$G,purchase!$C:$C,$C1842,purchase!$E:$E,$E1842,purchase!$G:$G,"&gt;="&amp;$F1842,purchase!$G:$G,"&lt;="&amp;$G1842))</f>
        <v/>
      </c>
      <c r="L1842" s="4" t="n"/>
      <c r="M1842" s="4" t="n"/>
      <c r="N1842" s="10">
        <f>IF(M1842="","",SUMIFS(purchase!$N:$N,purchase!$C:$C,$C1842,purchase!$E:$E,$E1842,purchase!$G:$G,"&gt;="&amp;$F1842,purchase!$G:$G,"&lt;="&amp;$G1842))</f>
        <v/>
      </c>
      <c r="O1842" s="10">
        <f>IF(M1842="","",M1842-N1842)</f>
        <v/>
      </c>
      <c r="P1842" s="11">
        <f>IF(M1842=0,"",N1842/M1842)</f>
        <v/>
      </c>
      <c r="Q1842" s="12">
        <f>IF(OR(G1842="",O1842=""),"",
IF(AND(G1842&lt;TODAY(),O1842&gt;0),"YES","NO"))</f>
        <v/>
      </c>
      <c r="R1842" s="13" t="n"/>
      <c r="S1842" s="14" t="n"/>
      <c r="T1842" s="15">
        <f>IF(Q1842="YES", IF(R1842="Company",L1842*(1+S1842),IF(R1842="Vendor",L1842*(1-S1842),"")),"")</f>
        <v/>
      </c>
      <c r="U1842" s="15">
        <f>IF(Q1842="YES",O1842*T1842,"")</f>
        <v/>
      </c>
      <c r="V1842" s="16" t="n"/>
      <c r="W1842" s="17">
        <f>IF(Q1842="YES",G1842+V1842,"")</f>
        <v/>
      </c>
      <c r="X1842" s="18">
        <f>IF(Q1842="YES",IF(TODAY()&gt;W1842,"OVERDUE","WITHIN TIME"),"")</f>
        <v/>
      </c>
    </row>
    <row r="1843">
      <c r="A1843" s="3" t="n">
        <v>1839</v>
      </c>
      <c r="B1843" s="4" t="n"/>
      <c r="C1843" s="4" t="n"/>
      <c r="D1843" s="5">
        <f>IF(E1843="NRFC","Natural Rubber Field Coagulam","")</f>
        <v/>
      </c>
      <c r="E1843" s="4" t="n"/>
      <c r="F1843" s="6" t="n"/>
      <c r="G1843" s="6" t="n"/>
      <c r="H1843" s="7">
        <f>IF(G1843="","",G1843-TODAY())</f>
        <v/>
      </c>
      <c r="I1843" s="8">
        <f>IF(G1843="","",
IF(G1843&lt;TODAY(),
IF(O1843&gt;0,"Violated","Completed"),
IF(H1843&lt;=7,"Expiring Soon",
"Active")))</f>
        <v/>
      </c>
      <c r="J1843" s="8">
        <f>IF(C1843="","",COUNTIFS(purchase!$C:$C,$C1843,purchase!$E:$E,$E1843,purchase!$G:$G,"&gt;="&amp;$F1843,purchase!$G:$G,"&lt;="&amp;$G1843))</f>
        <v/>
      </c>
      <c r="K1843" s="9">
        <f>IF(COUNTIFS(purchase!$C:$C,$C1843,purchase!$E:$E,$E1843,purchase!$G:$G,"&gt;="&amp;$F1843,purchase!$G:$G,"&lt;="&amp;$G1843)=0,"",_xlfn.MAXIFS(purchase!$G:$G,purchase!$C:$C,$C1843,purchase!$E:$E,$E1843,purchase!$G:$G,"&gt;="&amp;$F1843,purchase!$G:$G,"&lt;="&amp;$G1843))</f>
        <v/>
      </c>
      <c r="L1843" s="4" t="n"/>
      <c r="M1843" s="4" t="n"/>
      <c r="N1843" s="10">
        <f>IF(M1843="","",SUMIFS(purchase!$N:$N,purchase!$C:$C,$C1843,purchase!$E:$E,$E1843,purchase!$G:$G,"&gt;="&amp;$F1843,purchase!$G:$G,"&lt;="&amp;$G1843))</f>
        <v/>
      </c>
      <c r="O1843" s="10">
        <f>IF(M1843="","",M1843-N1843)</f>
        <v/>
      </c>
      <c r="P1843" s="11">
        <f>IF(M1843=0,"",N1843/M1843)</f>
        <v/>
      </c>
      <c r="Q1843" s="12">
        <f>IF(OR(G1843="",O1843=""),"",
IF(AND(G1843&lt;TODAY(),O1843&gt;0),"YES","NO"))</f>
        <v/>
      </c>
      <c r="R1843" s="13" t="n"/>
      <c r="S1843" s="14" t="n"/>
      <c r="T1843" s="15">
        <f>IF(Q1843="YES", IF(R1843="Company",L1843*(1+S1843),IF(R1843="Vendor",L1843*(1-S1843),"")),"")</f>
        <v/>
      </c>
      <c r="U1843" s="15">
        <f>IF(Q1843="YES",O1843*T1843,"")</f>
        <v/>
      </c>
      <c r="V1843" s="16" t="n"/>
      <c r="W1843" s="17">
        <f>IF(Q1843="YES",G1843+V1843,"")</f>
        <v/>
      </c>
      <c r="X1843" s="18">
        <f>IF(Q1843="YES",IF(TODAY()&gt;W1843,"OVERDUE","WITHIN TIME"),"")</f>
        <v/>
      </c>
    </row>
    <row r="1844">
      <c r="A1844" s="3" t="n">
        <v>1840</v>
      </c>
      <c r="B1844" s="4" t="n"/>
      <c r="C1844" s="4" t="n"/>
      <c r="D1844" s="5">
        <f>IF(E1844="NRFC","Natural Rubber Field Coagulam","")</f>
        <v/>
      </c>
      <c r="E1844" s="4" t="n"/>
      <c r="F1844" s="6" t="n"/>
      <c r="G1844" s="6" t="n"/>
      <c r="H1844" s="7">
        <f>IF(G1844="","",G1844-TODAY())</f>
        <v/>
      </c>
      <c r="I1844" s="8">
        <f>IF(G1844="","",
IF(G1844&lt;TODAY(),
IF(O1844&gt;0,"Violated","Completed"),
IF(H1844&lt;=7,"Expiring Soon",
"Active")))</f>
        <v/>
      </c>
      <c r="J1844" s="8">
        <f>IF(C1844="","",COUNTIFS(purchase!$C:$C,$C1844,purchase!$E:$E,$E1844,purchase!$G:$G,"&gt;="&amp;$F1844,purchase!$G:$G,"&lt;="&amp;$G1844))</f>
        <v/>
      </c>
      <c r="K1844" s="9">
        <f>IF(COUNTIFS(purchase!$C:$C,$C1844,purchase!$E:$E,$E1844,purchase!$G:$G,"&gt;="&amp;$F1844,purchase!$G:$G,"&lt;="&amp;$G1844)=0,"",_xlfn.MAXIFS(purchase!$G:$G,purchase!$C:$C,$C1844,purchase!$E:$E,$E1844,purchase!$G:$G,"&gt;="&amp;$F1844,purchase!$G:$G,"&lt;="&amp;$G1844))</f>
        <v/>
      </c>
      <c r="L1844" s="4" t="n"/>
      <c r="M1844" s="4" t="n"/>
      <c r="N1844" s="10">
        <f>IF(M1844="","",SUMIFS(purchase!$N:$N,purchase!$C:$C,$C1844,purchase!$E:$E,$E1844,purchase!$G:$G,"&gt;="&amp;$F1844,purchase!$G:$G,"&lt;="&amp;$G1844))</f>
        <v/>
      </c>
      <c r="O1844" s="10">
        <f>IF(M1844="","",M1844-N1844)</f>
        <v/>
      </c>
      <c r="P1844" s="11">
        <f>IF(M1844=0,"",N1844/M1844)</f>
        <v/>
      </c>
      <c r="Q1844" s="12">
        <f>IF(OR(G1844="",O1844=""),"",
IF(AND(G1844&lt;TODAY(),O1844&gt;0),"YES","NO"))</f>
        <v/>
      </c>
      <c r="R1844" s="13" t="n"/>
      <c r="S1844" s="14" t="n"/>
      <c r="T1844" s="15">
        <f>IF(Q1844="YES", IF(R1844="Company",L1844*(1+S1844),IF(R1844="Vendor",L1844*(1-S1844),"")),"")</f>
        <v/>
      </c>
      <c r="U1844" s="15">
        <f>IF(Q1844="YES",O1844*T1844,"")</f>
        <v/>
      </c>
      <c r="V1844" s="16" t="n"/>
      <c r="W1844" s="17">
        <f>IF(Q1844="YES",G1844+V1844,"")</f>
        <v/>
      </c>
      <c r="X1844" s="18">
        <f>IF(Q1844="YES",IF(TODAY()&gt;W1844,"OVERDUE","WITHIN TIME"),"")</f>
        <v/>
      </c>
    </row>
    <row r="1845">
      <c r="A1845" s="3" t="n">
        <v>1841</v>
      </c>
      <c r="B1845" s="4" t="n"/>
      <c r="C1845" s="4" t="n"/>
      <c r="D1845" s="5">
        <f>IF(E1845="NRFC","Natural Rubber Field Coagulam","")</f>
        <v/>
      </c>
      <c r="E1845" s="4" t="n"/>
      <c r="F1845" s="6" t="n"/>
      <c r="G1845" s="6" t="n"/>
      <c r="H1845" s="7">
        <f>IF(G1845="","",G1845-TODAY())</f>
        <v/>
      </c>
      <c r="I1845" s="8">
        <f>IF(G1845="","",
IF(G1845&lt;TODAY(),
IF(O1845&gt;0,"Violated","Completed"),
IF(H1845&lt;=7,"Expiring Soon",
"Active")))</f>
        <v/>
      </c>
      <c r="J1845" s="8">
        <f>IF(C1845="","",COUNTIFS(purchase!$C:$C,$C1845,purchase!$E:$E,$E1845,purchase!$G:$G,"&gt;="&amp;$F1845,purchase!$G:$G,"&lt;="&amp;$G1845))</f>
        <v/>
      </c>
      <c r="K1845" s="9">
        <f>IF(COUNTIFS(purchase!$C:$C,$C1845,purchase!$E:$E,$E1845,purchase!$G:$G,"&gt;="&amp;$F1845,purchase!$G:$G,"&lt;="&amp;$G1845)=0,"",_xlfn.MAXIFS(purchase!$G:$G,purchase!$C:$C,$C1845,purchase!$E:$E,$E1845,purchase!$G:$G,"&gt;="&amp;$F1845,purchase!$G:$G,"&lt;="&amp;$G1845))</f>
        <v/>
      </c>
      <c r="L1845" s="4" t="n"/>
      <c r="M1845" s="4" t="n"/>
      <c r="N1845" s="10">
        <f>IF(M1845="","",SUMIFS(purchase!$N:$N,purchase!$C:$C,$C1845,purchase!$E:$E,$E1845,purchase!$G:$G,"&gt;="&amp;$F1845,purchase!$G:$G,"&lt;="&amp;$G1845))</f>
        <v/>
      </c>
      <c r="O1845" s="10">
        <f>IF(M1845="","",M1845-N1845)</f>
        <v/>
      </c>
      <c r="P1845" s="11">
        <f>IF(M1845=0,"",N1845/M1845)</f>
        <v/>
      </c>
      <c r="Q1845" s="12">
        <f>IF(OR(G1845="",O1845=""),"",
IF(AND(G1845&lt;TODAY(),O1845&gt;0),"YES","NO"))</f>
        <v/>
      </c>
      <c r="R1845" s="13" t="n"/>
      <c r="S1845" s="14" t="n"/>
      <c r="T1845" s="15">
        <f>IF(Q1845="YES", IF(R1845="Company",L1845*(1+S1845),IF(R1845="Vendor",L1845*(1-S1845),"")),"")</f>
        <v/>
      </c>
      <c r="U1845" s="15">
        <f>IF(Q1845="YES",O1845*T1845,"")</f>
        <v/>
      </c>
      <c r="V1845" s="16" t="n"/>
      <c r="W1845" s="17">
        <f>IF(Q1845="YES",G1845+V1845,"")</f>
        <v/>
      </c>
      <c r="X1845" s="18">
        <f>IF(Q1845="YES",IF(TODAY()&gt;W1845,"OVERDUE","WITHIN TIME"),"")</f>
        <v/>
      </c>
    </row>
    <row r="1846">
      <c r="A1846" s="3" t="n">
        <v>1842</v>
      </c>
      <c r="B1846" s="4" t="n"/>
      <c r="C1846" s="4" t="n"/>
      <c r="D1846" s="5">
        <f>IF(E1846="NRFC","Natural Rubber Field Coagulam","")</f>
        <v/>
      </c>
      <c r="E1846" s="4" t="n"/>
      <c r="F1846" s="6" t="n"/>
      <c r="G1846" s="6" t="n"/>
      <c r="H1846" s="7">
        <f>IF(G1846="","",G1846-TODAY())</f>
        <v/>
      </c>
      <c r="I1846" s="8">
        <f>IF(G1846="","",
IF(G1846&lt;TODAY(),
IF(O1846&gt;0,"Violated","Completed"),
IF(H1846&lt;=7,"Expiring Soon",
"Active")))</f>
        <v/>
      </c>
      <c r="J1846" s="8">
        <f>IF(C1846="","",COUNTIFS(purchase!$C:$C,$C1846,purchase!$E:$E,$E1846,purchase!$G:$G,"&gt;="&amp;$F1846,purchase!$G:$G,"&lt;="&amp;$G1846))</f>
        <v/>
      </c>
      <c r="K1846" s="9">
        <f>IF(COUNTIFS(purchase!$C:$C,$C1846,purchase!$E:$E,$E1846,purchase!$G:$G,"&gt;="&amp;$F1846,purchase!$G:$G,"&lt;="&amp;$G1846)=0,"",_xlfn.MAXIFS(purchase!$G:$G,purchase!$C:$C,$C1846,purchase!$E:$E,$E1846,purchase!$G:$G,"&gt;="&amp;$F1846,purchase!$G:$G,"&lt;="&amp;$G1846))</f>
        <v/>
      </c>
      <c r="L1846" s="4" t="n"/>
      <c r="M1846" s="4" t="n"/>
      <c r="N1846" s="10">
        <f>IF(M1846="","",SUMIFS(purchase!$N:$N,purchase!$C:$C,$C1846,purchase!$E:$E,$E1846,purchase!$G:$G,"&gt;="&amp;$F1846,purchase!$G:$G,"&lt;="&amp;$G1846))</f>
        <v/>
      </c>
      <c r="O1846" s="10">
        <f>IF(M1846="","",M1846-N1846)</f>
        <v/>
      </c>
      <c r="P1846" s="11">
        <f>IF(M1846=0,"",N1846/M1846)</f>
        <v/>
      </c>
      <c r="Q1846" s="12">
        <f>IF(OR(G1846="",O1846=""),"",
IF(AND(G1846&lt;TODAY(),O1846&gt;0),"YES","NO"))</f>
        <v/>
      </c>
      <c r="R1846" s="13" t="n"/>
      <c r="S1846" s="14" t="n"/>
      <c r="T1846" s="15">
        <f>IF(Q1846="YES", IF(R1846="Company",L1846*(1+S1846),IF(R1846="Vendor",L1846*(1-S1846),"")),"")</f>
        <v/>
      </c>
      <c r="U1846" s="15">
        <f>IF(Q1846="YES",O1846*T1846,"")</f>
        <v/>
      </c>
      <c r="V1846" s="16" t="n"/>
      <c r="W1846" s="17">
        <f>IF(Q1846="YES",G1846+V1846,"")</f>
        <v/>
      </c>
      <c r="X1846" s="18">
        <f>IF(Q1846="YES",IF(TODAY()&gt;W1846,"OVERDUE","WITHIN TIME"),"")</f>
        <v/>
      </c>
    </row>
    <row r="1847">
      <c r="A1847" s="3" t="n">
        <v>1843</v>
      </c>
      <c r="B1847" s="4" t="n"/>
      <c r="C1847" s="4" t="n"/>
      <c r="D1847" s="5">
        <f>IF(E1847="NRFC","Natural Rubber Field Coagulam","")</f>
        <v/>
      </c>
      <c r="E1847" s="4" t="n"/>
      <c r="F1847" s="6" t="n"/>
      <c r="G1847" s="6" t="n"/>
      <c r="H1847" s="7">
        <f>IF(G1847="","",G1847-TODAY())</f>
        <v/>
      </c>
      <c r="I1847" s="8">
        <f>IF(G1847="","",
IF(G1847&lt;TODAY(),
IF(O1847&gt;0,"Violated","Completed"),
IF(H1847&lt;=7,"Expiring Soon",
"Active")))</f>
        <v/>
      </c>
      <c r="J1847" s="8">
        <f>IF(C1847="","",COUNTIFS(purchase!$C:$C,$C1847,purchase!$E:$E,$E1847,purchase!$G:$G,"&gt;="&amp;$F1847,purchase!$G:$G,"&lt;="&amp;$G1847))</f>
        <v/>
      </c>
      <c r="K1847" s="9">
        <f>IF(COUNTIFS(purchase!$C:$C,$C1847,purchase!$E:$E,$E1847,purchase!$G:$G,"&gt;="&amp;$F1847,purchase!$G:$G,"&lt;="&amp;$G1847)=0,"",_xlfn.MAXIFS(purchase!$G:$G,purchase!$C:$C,$C1847,purchase!$E:$E,$E1847,purchase!$G:$G,"&gt;="&amp;$F1847,purchase!$G:$G,"&lt;="&amp;$G1847))</f>
        <v/>
      </c>
      <c r="L1847" s="4" t="n"/>
      <c r="M1847" s="4" t="n"/>
      <c r="N1847" s="10">
        <f>IF(M1847="","",SUMIFS(purchase!$N:$N,purchase!$C:$C,$C1847,purchase!$E:$E,$E1847,purchase!$G:$G,"&gt;="&amp;$F1847,purchase!$G:$G,"&lt;="&amp;$G1847))</f>
        <v/>
      </c>
      <c r="O1847" s="10">
        <f>IF(M1847="","",M1847-N1847)</f>
        <v/>
      </c>
      <c r="P1847" s="11">
        <f>IF(M1847=0,"",N1847/M1847)</f>
        <v/>
      </c>
      <c r="Q1847" s="12">
        <f>IF(OR(G1847="",O1847=""),"",
IF(AND(G1847&lt;TODAY(),O1847&gt;0),"YES","NO"))</f>
        <v/>
      </c>
      <c r="R1847" s="13" t="n"/>
      <c r="S1847" s="14" t="n"/>
      <c r="T1847" s="15">
        <f>IF(Q1847="YES", IF(R1847="Company",L1847*(1+S1847),IF(R1847="Vendor",L1847*(1-S1847),"")),"")</f>
        <v/>
      </c>
      <c r="U1847" s="15">
        <f>IF(Q1847="YES",O1847*T1847,"")</f>
        <v/>
      </c>
      <c r="V1847" s="16" t="n"/>
      <c r="W1847" s="17">
        <f>IF(Q1847="YES",G1847+V1847,"")</f>
        <v/>
      </c>
      <c r="X1847" s="18">
        <f>IF(Q1847="YES",IF(TODAY()&gt;W1847,"OVERDUE","WITHIN TIME"),"")</f>
        <v/>
      </c>
    </row>
    <row r="1848">
      <c r="A1848" s="3" t="n">
        <v>1844</v>
      </c>
      <c r="B1848" s="4" t="n"/>
      <c r="C1848" s="4" t="n"/>
      <c r="D1848" s="5">
        <f>IF(E1848="NRFC","Natural Rubber Field Coagulam","")</f>
        <v/>
      </c>
      <c r="E1848" s="4" t="n"/>
      <c r="F1848" s="6" t="n"/>
      <c r="G1848" s="6" t="n"/>
      <c r="H1848" s="7">
        <f>IF(G1848="","",G1848-TODAY())</f>
        <v/>
      </c>
      <c r="I1848" s="8">
        <f>IF(G1848="","",
IF(G1848&lt;TODAY(),
IF(O1848&gt;0,"Violated","Completed"),
IF(H1848&lt;=7,"Expiring Soon",
"Active")))</f>
        <v/>
      </c>
      <c r="J1848" s="8">
        <f>IF(C1848="","",COUNTIFS(purchase!$C:$C,$C1848,purchase!$E:$E,$E1848,purchase!$G:$G,"&gt;="&amp;$F1848,purchase!$G:$G,"&lt;="&amp;$G1848))</f>
        <v/>
      </c>
      <c r="K1848" s="9">
        <f>IF(COUNTIFS(purchase!$C:$C,$C1848,purchase!$E:$E,$E1848,purchase!$G:$G,"&gt;="&amp;$F1848,purchase!$G:$G,"&lt;="&amp;$G1848)=0,"",_xlfn.MAXIFS(purchase!$G:$G,purchase!$C:$C,$C1848,purchase!$E:$E,$E1848,purchase!$G:$G,"&gt;="&amp;$F1848,purchase!$G:$G,"&lt;="&amp;$G1848))</f>
        <v/>
      </c>
      <c r="L1848" s="4" t="n"/>
      <c r="M1848" s="4" t="n"/>
      <c r="N1848" s="10">
        <f>IF(M1848="","",SUMIFS(purchase!$N:$N,purchase!$C:$C,$C1848,purchase!$E:$E,$E1848,purchase!$G:$G,"&gt;="&amp;$F1848,purchase!$G:$G,"&lt;="&amp;$G1848))</f>
        <v/>
      </c>
      <c r="O1848" s="10">
        <f>IF(M1848="","",M1848-N1848)</f>
        <v/>
      </c>
      <c r="P1848" s="11">
        <f>IF(M1848=0,"",N1848/M1848)</f>
        <v/>
      </c>
      <c r="Q1848" s="12">
        <f>IF(OR(G1848="",O1848=""),"",
IF(AND(G1848&lt;TODAY(),O1848&gt;0),"YES","NO"))</f>
        <v/>
      </c>
      <c r="R1848" s="13" t="n"/>
      <c r="S1848" s="14" t="n"/>
      <c r="T1848" s="15">
        <f>IF(Q1848="YES", IF(R1848="Company",L1848*(1+S1848),IF(R1848="Vendor",L1848*(1-S1848),"")),"")</f>
        <v/>
      </c>
      <c r="U1848" s="15">
        <f>IF(Q1848="YES",O1848*T1848,"")</f>
        <v/>
      </c>
      <c r="V1848" s="16" t="n"/>
      <c r="W1848" s="17">
        <f>IF(Q1848="YES",G1848+V1848,"")</f>
        <v/>
      </c>
      <c r="X1848" s="18">
        <f>IF(Q1848="YES",IF(TODAY()&gt;W1848,"OVERDUE","WITHIN TIME"),"")</f>
        <v/>
      </c>
    </row>
    <row r="1849">
      <c r="A1849" s="3" t="n">
        <v>1845</v>
      </c>
      <c r="B1849" s="4" t="n"/>
      <c r="C1849" s="4" t="n"/>
      <c r="D1849" s="5">
        <f>IF(E1849="NRFC","Natural Rubber Field Coagulam","")</f>
        <v/>
      </c>
      <c r="E1849" s="4" t="n"/>
      <c r="F1849" s="6" t="n"/>
      <c r="G1849" s="6" t="n"/>
      <c r="H1849" s="7">
        <f>IF(G1849="","",G1849-TODAY())</f>
        <v/>
      </c>
      <c r="I1849" s="8">
        <f>IF(G1849="","",
IF(G1849&lt;TODAY(),
IF(O1849&gt;0,"Violated","Completed"),
IF(H1849&lt;=7,"Expiring Soon",
"Active")))</f>
        <v/>
      </c>
      <c r="J1849" s="8">
        <f>IF(C1849="","",COUNTIFS(purchase!$C:$C,$C1849,purchase!$E:$E,$E1849,purchase!$G:$G,"&gt;="&amp;$F1849,purchase!$G:$G,"&lt;="&amp;$G1849))</f>
        <v/>
      </c>
      <c r="K1849" s="9">
        <f>IF(COUNTIFS(purchase!$C:$C,$C1849,purchase!$E:$E,$E1849,purchase!$G:$G,"&gt;="&amp;$F1849,purchase!$G:$G,"&lt;="&amp;$G1849)=0,"",_xlfn.MAXIFS(purchase!$G:$G,purchase!$C:$C,$C1849,purchase!$E:$E,$E1849,purchase!$G:$G,"&gt;="&amp;$F1849,purchase!$G:$G,"&lt;="&amp;$G1849))</f>
        <v/>
      </c>
      <c r="L1849" s="4" t="n"/>
      <c r="M1849" s="4" t="n"/>
      <c r="N1849" s="10">
        <f>IF(M1849="","",SUMIFS(purchase!$N:$N,purchase!$C:$C,$C1849,purchase!$E:$E,$E1849,purchase!$G:$G,"&gt;="&amp;$F1849,purchase!$G:$G,"&lt;="&amp;$G1849))</f>
        <v/>
      </c>
      <c r="O1849" s="10">
        <f>IF(M1849="","",M1849-N1849)</f>
        <v/>
      </c>
      <c r="P1849" s="11">
        <f>IF(M1849=0,"",N1849/M1849)</f>
        <v/>
      </c>
      <c r="Q1849" s="12">
        <f>IF(OR(G1849="",O1849=""),"",
IF(AND(G1849&lt;TODAY(),O1849&gt;0),"YES","NO"))</f>
        <v/>
      </c>
      <c r="R1849" s="13" t="n"/>
      <c r="S1849" s="14" t="n"/>
      <c r="T1849" s="15">
        <f>IF(Q1849="YES", IF(R1849="Company",L1849*(1+S1849),IF(R1849="Vendor",L1849*(1-S1849),"")),"")</f>
        <v/>
      </c>
      <c r="U1849" s="15">
        <f>IF(Q1849="YES",O1849*T1849,"")</f>
        <v/>
      </c>
      <c r="V1849" s="16" t="n"/>
      <c r="W1849" s="17">
        <f>IF(Q1849="YES",G1849+V1849,"")</f>
        <v/>
      </c>
      <c r="X1849" s="18">
        <f>IF(Q1849="YES",IF(TODAY()&gt;W1849,"OVERDUE","WITHIN TIME"),"")</f>
        <v/>
      </c>
    </row>
    <row r="1850">
      <c r="A1850" s="3" t="n">
        <v>1846</v>
      </c>
      <c r="B1850" s="4" t="n"/>
      <c r="C1850" s="4" t="n"/>
      <c r="D1850" s="5">
        <f>IF(E1850="NRFC","Natural Rubber Field Coagulam","")</f>
        <v/>
      </c>
      <c r="E1850" s="4" t="n"/>
      <c r="F1850" s="6" t="n"/>
      <c r="G1850" s="6" t="n"/>
      <c r="H1850" s="7">
        <f>IF(G1850="","",G1850-TODAY())</f>
        <v/>
      </c>
      <c r="I1850" s="8">
        <f>IF(G1850="","",
IF(G1850&lt;TODAY(),
IF(O1850&gt;0,"Violated","Completed"),
IF(H1850&lt;=7,"Expiring Soon",
"Active")))</f>
        <v/>
      </c>
      <c r="J1850" s="8">
        <f>IF(C1850="","",COUNTIFS(purchase!$C:$C,$C1850,purchase!$E:$E,$E1850,purchase!$G:$G,"&gt;="&amp;$F1850,purchase!$G:$G,"&lt;="&amp;$G1850))</f>
        <v/>
      </c>
      <c r="K1850" s="9">
        <f>IF(COUNTIFS(purchase!$C:$C,$C1850,purchase!$E:$E,$E1850,purchase!$G:$G,"&gt;="&amp;$F1850,purchase!$G:$G,"&lt;="&amp;$G1850)=0,"",_xlfn.MAXIFS(purchase!$G:$G,purchase!$C:$C,$C1850,purchase!$E:$E,$E1850,purchase!$G:$G,"&gt;="&amp;$F1850,purchase!$G:$G,"&lt;="&amp;$G1850))</f>
        <v/>
      </c>
      <c r="L1850" s="4" t="n"/>
      <c r="M1850" s="4" t="n"/>
      <c r="N1850" s="10">
        <f>IF(M1850="","",SUMIFS(purchase!$N:$N,purchase!$C:$C,$C1850,purchase!$E:$E,$E1850,purchase!$G:$G,"&gt;="&amp;$F1850,purchase!$G:$G,"&lt;="&amp;$G1850))</f>
        <v/>
      </c>
      <c r="O1850" s="10">
        <f>IF(M1850="","",M1850-N1850)</f>
        <v/>
      </c>
      <c r="P1850" s="11">
        <f>IF(M1850=0,"",N1850/M1850)</f>
        <v/>
      </c>
      <c r="Q1850" s="12">
        <f>IF(OR(G1850="",O1850=""),"",
IF(AND(G1850&lt;TODAY(),O1850&gt;0),"YES","NO"))</f>
        <v/>
      </c>
      <c r="R1850" s="13" t="n"/>
      <c r="S1850" s="14" t="n"/>
      <c r="T1850" s="15">
        <f>IF(Q1850="YES", IF(R1850="Company",L1850*(1+S1850),IF(R1850="Vendor",L1850*(1-S1850),"")),"")</f>
        <v/>
      </c>
      <c r="U1850" s="15">
        <f>IF(Q1850="YES",O1850*T1850,"")</f>
        <v/>
      </c>
      <c r="V1850" s="16" t="n"/>
      <c r="W1850" s="17">
        <f>IF(Q1850="YES",G1850+V1850,"")</f>
        <v/>
      </c>
      <c r="X1850" s="18">
        <f>IF(Q1850="YES",IF(TODAY()&gt;W1850,"OVERDUE","WITHIN TIME"),"")</f>
        <v/>
      </c>
    </row>
    <row r="1851">
      <c r="A1851" s="3" t="n">
        <v>1847</v>
      </c>
      <c r="B1851" s="4" t="n"/>
      <c r="C1851" s="4" t="n"/>
      <c r="D1851" s="5">
        <f>IF(E1851="NRFC","Natural Rubber Field Coagulam","")</f>
        <v/>
      </c>
      <c r="E1851" s="4" t="n"/>
      <c r="F1851" s="6" t="n"/>
      <c r="G1851" s="6" t="n"/>
      <c r="H1851" s="7">
        <f>IF(G1851="","",G1851-TODAY())</f>
        <v/>
      </c>
      <c r="I1851" s="8">
        <f>IF(G1851="","",
IF(G1851&lt;TODAY(),
IF(O1851&gt;0,"Violated","Completed"),
IF(H1851&lt;=7,"Expiring Soon",
"Active")))</f>
        <v/>
      </c>
      <c r="J1851" s="8">
        <f>IF(C1851="","",COUNTIFS(purchase!$C:$C,$C1851,purchase!$E:$E,$E1851,purchase!$G:$G,"&gt;="&amp;$F1851,purchase!$G:$G,"&lt;="&amp;$G1851))</f>
        <v/>
      </c>
      <c r="K1851" s="9">
        <f>IF(COUNTIFS(purchase!$C:$C,$C1851,purchase!$E:$E,$E1851,purchase!$G:$G,"&gt;="&amp;$F1851,purchase!$G:$G,"&lt;="&amp;$G1851)=0,"",_xlfn.MAXIFS(purchase!$G:$G,purchase!$C:$C,$C1851,purchase!$E:$E,$E1851,purchase!$G:$G,"&gt;="&amp;$F1851,purchase!$G:$G,"&lt;="&amp;$G1851))</f>
        <v/>
      </c>
      <c r="L1851" s="4" t="n"/>
      <c r="M1851" s="4" t="n"/>
      <c r="N1851" s="10">
        <f>IF(M1851="","",SUMIFS(purchase!$N:$N,purchase!$C:$C,$C1851,purchase!$E:$E,$E1851,purchase!$G:$G,"&gt;="&amp;$F1851,purchase!$G:$G,"&lt;="&amp;$G1851))</f>
        <v/>
      </c>
      <c r="O1851" s="10">
        <f>IF(M1851="","",M1851-N1851)</f>
        <v/>
      </c>
      <c r="P1851" s="11">
        <f>IF(M1851=0,"",N1851/M1851)</f>
        <v/>
      </c>
      <c r="Q1851" s="12">
        <f>IF(OR(G1851="",O1851=""),"",
IF(AND(G1851&lt;TODAY(),O1851&gt;0),"YES","NO"))</f>
        <v/>
      </c>
      <c r="R1851" s="13" t="n"/>
      <c r="S1851" s="14" t="n"/>
      <c r="T1851" s="15">
        <f>IF(Q1851="YES", IF(R1851="Company",L1851*(1+S1851),IF(R1851="Vendor",L1851*(1-S1851),"")),"")</f>
        <v/>
      </c>
      <c r="U1851" s="15">
        <f>IF(Q1851="YES",O1851*T1851,"")</f>
        <v/>
      </c>
      <c r="V1851" s="16" t="n"/>
      <c r="W1851" s="17">
        <f>IF(Q1851="YES",G1851+V1851,"")</f>
        <v/>
      </c>
      <c r="X1851" s="18">
        <f>IF(Q1851="YES",IF(TODAY()&gt;W1851,"OVERDUE","WITHIN TIME"),"")</f>
        <v/>
      </c>
    </row>
    <row r="1852">
      <c r="A1852" s="3" t="n">
        <v>1848</v>
      </c>
      <c r="B1852" s="4" t="n"/>
      <c r="C1852" s="4" t="n"/>
      <c r="D1852" s="5">
        <f>IF(E1852="NRFC","Natural Rubber Field Coagulam","")</f>
        <v/>
      </c>
      <c r="E1852" s="4" t="n"/>
      <c r="F1852" s="6" t="n"/>
      <c r="G1852" s="6" t="n"/>
      <c r="H1852" s="7">
        <f>IF(G1852="","",G1852-TODAY())</f>
        <v/>
      </c>
      <c r="I1852" s="8">
        <f>IF(G1852="","",
IF(G1852&lt;TODAY(),
IF(O1852&gt;0,"Violated","Completed"),
IF(H1852&lt;=7,"Expiring Soon",
"Active")))</f>
        <v/>
      </c>
      <c r="J1852" s="8">
        <f>IF(C1852="","",COUNTIFS(purchase!$C:$C,$C1852,purchase!$E:$E,$E1852,purchase!$G:$G,"&gt;="&amp;$F1852,purchase!$G:$G,"&lt;="&amp;$G1852))</f>
        <v/>
      </c>
      <c r="K1852" s="9">
        <f>IF(COUNTIFS(purchase!$C:$C,$C1852,purchase!$E:$E,$E1852,purchase!$G:$G,"&gt;="&amp;$F1852,purchase!$G:$G,"&lt;="&amp;$G1852)=0,"",_xlfn.MAXIFS(purchase!$G:$G,purchase!$C:$C,$C1852,purchase!$E:$E,$E1852,purchase!$G:$G,"&gt;="&amp;$F1852,purchase!$G:$G,"&lt;="&amp;$G1852))</f>
        <v/>
      </c>
      <c r="L1852" s="4" t="n"/>
      <c r="M1852" s="4" t="n"/>
      <c r="N1852" s="10">
        <f>IF(M1852="","",SUMIFS(purchase!$N:$N,purchase!$C:$C,$C1852,purchase!$E:$E,$E1852,purchase!$G:$G,"&gt;="&amp;$F1852,purchase!$G:$G,"&lt;="&amp;$G1852))</f>
        <v/>
      </c>
      <c r="O1852" s="10">
        <f>IF(M1852="","",M1852-N1852)</f>
        <v/>
      </c>
      <c r="P1852" s="11">
        <f>IF(M1852=0,"",N1852/M1852)</f>
        <v/>
      </c>
      <c r="Q1852" s="12">
        <f>IF(OR(G1852="",O1852=""),"",
IF(AND(G1852&lt;TODAY(),O1852&gt;0),"YES","NO"))</f>
        <v/>
      </c>
      <c r="R1852" s="13" t="n"/>
      <c r="S1852" s="14" t="n"/>
      <c r="T1852" s="15">
        <f>IF(Q1852="YES", IF(R1852="Company",L1852*(1+S1852),IF(R1852="Vendor",L1852*(1-S1852),"")),"")</f>
        <v/>
      </c>
      <c r="U1852" s="15">
        <f>IF(Q1852="YES",O1852*T1852,"")</f>
        <v/>
      </c>
      <c r="V1852" s="16" t="n"/>
      <c r="W1852" s="17">
        <f>IF(Q1852="YES",G1852+V1852,"")</f>
        <v/>
      </c>
      <c r="X1852" s="18">
        <f>IF(Q1852="YES",IF(TODAY()&gt;W1852,"OVERDUE","WITHIN TIME"),"")</f>
        <v/>
      </c>
    </row>
    <row r="1853">
      <c r="A1853" s="3" t="n">
        <v>1849</v>
      </c>
      <c r="B1853" s="4" t="n"/>
      <c r="C1853" s="4" t="n"/>
      <c r="D1853" s="5">
        <f>IF(E1853="NRFC","Natural Rubber Field Coagulam","")</f>
        <v/>
      </c>
      <c r="E1853" s="4" t="n"/>
      <c r="F1853" s="6" t="n"/>
      <c r="G1853" s="6" t="n"/>
      <c r="H1853" s="7">
        <f>IF(G1853="","",G1853-TODAY())</f>
        <v/>
      </c>
      <c r="I1853" s="8">
        <f>IF(G1853="","",
IF(G1853&lt;TODAY(),
IF(O1853&gt;0,"Violated","Completed"),
IF(H1853&lt;=7,"Expiring Soon",
"Active")))</f>
        <v/>
      </c>
      <c r="J1853" s="8">
        <f>IF(C1853="","",COUNTIFS(purchase!$C:$C,$C1853,purchase!$E:$E,$E1853,purchase!$G:$G,"&gt;="&amp;$F1853,purchase!$G:$G,"&lt;="&amp;$G1853))</f>
        <v/>
      </c>
      <c r="K1853" s="9">
        <f>IF(COUNTIFS(purchase!$C:$C,$C1853,purchase!$E:$E,$E1853,purchase!$G:$G,"&gt;="&amp;$F1853,purchase!$G:$G,"&lt;="&amp;$G1853)=0,"",_xlfn.MAXIFS(purchase!$G:$G,purchase!$C:$C,$C1853,purchase!$E:$E,$E1853,purchase!$G:$G,"&gt;="&amp;$F1853,purchase!$G:$G,"&lt;="&amp;$G1853))</f>
        <v/>
      </c>
      <c r="L1853" s="4" t="n"/>
      <c r="M1853" s="4" t="n"/>
      <c r="N1853" s="10">
        <f>IF(M1853="","",SUMIFS(purchase!$N:$N,purchase!$C:$C,$C1853,purchase!$E:$E,$E1853,purchase!$G:$G,"&gt;="&amp;$F1853,purchase!$G:$G,"&lt;="&amp;$G1853))</f>
        <v/>
      </c>
      <c r="O1853" s="10">
        <f>IF(M1853="","",M1853-N1853)</f>
        <v/>
      </c>
      <c r="P1853" s="11">
        <f>IF(M1853=0,"",N1853/M1853)</f>
        <v/>
      </c>
      <c r="Q1853" s="12">
        <f>IF(OR(G1853="",O1853=""),"",
IF(AND(G1853&lt;TODAY(),O1853&gt;0),"YES","NO"))</f>
        <v/>
      </c>
      <c r="R1853" s="13" t="n"/>
      <c r="S1853" s="14" t="n"/>
      <c r="T1853" s="15">
        <f>IF(Q1853="YES", IF(R1853="Company",L1853*(1+S1853),IF(R1853="Vendor",L1853*(1-S1853),"")),"")</f>
        <v/>
      </c>
      <c r="U1853" s="15">
        <f>IF(Q1853="YES",O1853*T1853,"")</f>
        <v/>
      </c>
      <c r="V1853" s="16" t="n"/>
      <c r="W1853" s="17">
        <f>IF(Q1853="YES",G1853+V1853,"")</f>
        <v/>
      </c>
      <c r="X1853" s="18">
        <f>IF(Q1853="YES",IF(TODAY()&gt;W1853,"OVERDUE","WITHIN TIME"),"")</f>
        <v/>
      </c>
    </row>
    <row r="1854">
      <c r="A1854" s="3" t="n">
        <v>1850</v>
      </c>
      <c r="B1854" s="4" t="n"/>
      <c r="C1854" s="4" t="n"/>
      <c r="D1854" s="5">
        <f>IF(E1854="NRFC","Natural Rubber Field Coagulam","")</f>
        <v/>
      </c>
      <c r="E1854" s="4" t="n"/>
      <c r="F1854" s="6" t="n"/>
      <c r="G1854" s="6" t="n"/>
      <c r="H1854" s="7">
        <f>IF(G1854="","",G1854-TODAY())</f>
        <v/>
      </c>
      <c r="I1854" s="8">
        <f>IF(G1854="","",
IF(G1854&lt;TODAY(),
IF(O1854&gt;0,"Violated","Completed"),
IF(H1854&lt;=7,"Expiring Soon",
"Active")))</f>
        <v/>
      </c>
      <c r="J1854" s="8">
        <f>IF(C1854="","",COUNTIFS(purchase!$C:$C,$C1854,purchase!$E:$E,$E1854,purchase!$G:$G,"&gt;="&amp;$F1854,purchase!$G:$G,"&lt;="&amp;$G1854))</f>
        <v/>
      </c>
      <c r="K1854" s="9">
        <f>IF(COUNTIFS(purchase!$C:$C,$C1854,purchase!$E:$E,$E1854,purchase!$G:$G,"&gt;="&amp;$F1854,purchase!$G:$G,"&lt;="&amp;$G1854)=0,"",_xlfn.MAXIFS(purchase!$G:$G,purchase!$C:$C,$C1854,purchase!$E:$E,$E1854,purchase!$G:$G,"&gt;="&amp;$F1854,purchase!$G:$G,"&lt;="&amp;$G1854))</f>
        <v/>
      </c>
      <c r="L1854" s="4" t="n"/>
      <c r="M1854" s="4" t="n"/>
      <c r="N1854" s="10">
        <f>IF(M1854="","",SUMIFS(purchase!$N:$N,purchase!$C:$C,$C1854,purchase!$E:$E,$E1854,purchase!$G:$G,"&gt;="&amp;$F1854,purchase!$G:$G,"&lt;="&amp;$G1854))</f>
        <v/>
      </c>
      <c r="O1854" s="10">
        <f>IF(M1854="","",M1854-N1854)</f>
        <v/>
      </c>
      <c r="P1854" s="11">
        <f>IF(M1854=0,"",N1854/M1854)</f>
        <v/>
      </c>
      <c r="Q1854" s="12">
        <f>IF(OR(G1854="",O1854=""),"",
IF(AND(G1854&lt;TODAY(),O1854&gt;0),"YES","NO"))</f>
        <v/>
      </c>
      <c r="R1854" s="13" t="n"/>
      <c r="S1854" s="14" t="n"/>
      <c r="T1854" s="15">
        <f>IF(Q1854="YES", IF(R1854="Company",L1854*(1+S1854),IF(R1854="Vendor",L1854*(1-S1854),"")),"")</f>
        <v/>
      </c>
      <c r="U1854" s="15">
        <f>IF(Q1854="YES",O1854*T1854,"")</f>
        <v/>
      </c>
      <c r="V1854" s="16" t="n"/>
      <c r="W1854" s="17">
        <f>IF(Q1854="YES",G1854+V1854,"")</f>
        <v/>
      </c>
      <c r="X1854" s="18">
        <f>IF(Q1854="YES",IF(TODAY()&gt;W1854,"OVERDUE","WITHIN TIME"),"")</f>
        <v/>
      </c>
    </row>
    <row r="1855">
      <c r="A1855" s="3" t="n">
        <v>1851</v>
      </c>
      <c r="B1855" s="4" t="n"/>
      <c r="C1855" s="4" t="n"/>
      <c r="D1855" s="5">
        <f>IF(E1855="NRFC","Natural Rubber Field Coagulam","")</f>
        <v/>
      </c>
      <c r="E1855" s="4" t="n"/>
      <c r="F1855" s="6" t="n"/>
      <c r="G1855" s="6" t="n"/>
      <c r="H1855" s="7">
        <f>IF(G1855="","",G1855-TODAY())</f>
        <v/>
      </c>
      <c r="I1855" s="8">
        <f>IF(G1855="","",
IF(G1855&lt;TODAY(),
IF(O1855&gt;0,"Violated","Completed"),
IF(H1855&lt;=7,"Expiring Soon",
"Active")))</f>
        <v/>
      </c>
      <c r="J1855" s="8">
        <f>IF(C1855="","",COUNTIFS(purchase!$C:$C,$C1855,purchase!$E:$E,$E1855,purchase!$G:$G,"&gt;="&amp;$F1855,purchase!$G:$G,"&lt;="&amp;$G1855))</f>
        <v/>
      </c>
      <c r="K1855" s="9">
        <f>IF(COUNTIFS(purchase!$C:$C,$C1855,purchase!$E:$E,$E1855,purchase!$G:$G,"&gt;="&amp;$F1855,purchase!$G:$G,"&lt;="&amp;$G1855)=0,"",_xlfn.MAXIFS(purchase!$G:$G,purchase!$C:$C,$C1855,purchase!$E:$E,$E1855,purchase!$G:$G,"&gt;="&amp;$F1855,purchase!$G:$G,"&lt;="&amp;$G1855))</f>
        <v/>
      </c>
      <c r="L1855" s="4" t="n"/>
      <c r="M1855" s="4" t="n"/>
      <c r="N1855" s="10">
        <f>IF(M1855="","",SUMIFS(purchase!$N:$N,purchase!$C:$C,$C1855,purchase!$E:$E,$E1855,purchase!$G:$G,"&gt;="&amp;$F1855,purchase!$G:$G,"&lt;="&amp;$G1855))</f>
        <v/>
      </c>
      <c r="O1855" s="10">
        <f>IF(M1855="","",M1855-N1855)</f>
        <v/>
      </c>
      <c r="P1855" s="11">
        <f>IF(M1855=0,"",N1855/M1855)</f>
        <v/>
      </c>
      <c r="Q1855" s="12">
        <f>IF(OR(G1855="",O1855=""),"",
IF(AND(G1855&lt;TODAY(),O1855&gt;0),"YES","NO"))</f>
        <v/>
      </c>
      <c r="R1855" s="13" t="n"/>
      <c r="S1855" s="14" t="n"/>
      <c r="T1855" s="15">
        <f>IF(Q1855="YES", IF(R1855="Company",L1855*(1+S1855),IF(R1855="Vendor",L1855*(1-S1855),"")),"")</f>
        <v/>
      </c>
      <c r="U1855" s="15">
        <f>IF(Q1855="YES",O1855*T1855,"")</f>
        <v/>
      </c>
      <c r="V1855" s="16" t="n"/>
      <c r="W1855" s="17">
        <f>IF(Q1855="YES",G1855+V1855,"")</f>
        <v/>
      </c>
      <c r="X1855" s="18">
        <f>IF(Q1855="YES",IF(TODAY()&gt;W1855,"OVERDUE","WITHIN TIME"),"")</f>
        <v/>
      </c>
    </row>
    <row r="1856">
      <c r="A1856" s="3" t="n">
        <v>1852</v>
      </c>
      <c r="B1856" s="4" t="n"/>
      <c r="C1856" s="4" t="n"/>
      <c r="D1856" s="5">
        <f>IF(E1856="NRFC","Natural Rubber Field Coagulam","")</f>
        <v/>
      </c>
      <c r="E1856" s="4" t="n"/>
      <c r="F1856" s="6" t="n"/>
      <c r="G1856" s="6" t="n"/>
      <c r="H1856" s="7">
        <f>IF(G1856="","",G1856-TODAY())</f>
        <v/>
      </c>
      <c r="I1856" s="8">
        <f>IF(G1856="","",
IF(G1856&lt;TODAY(),
IF(O1856&gt;0,"Violated","Completed"),
IF(H1856&lt;=7,"Expiring Soon",
"Active")))</f>
        <v/>
      </c>
      <c r="J1856" s="8">
        <f>IF(C1856="","",COUNTIFS(purchase!$C:$C,$C1856,purchase!$E:$E,$E1856,purchase!$G:$G,"&gt;="&amp;$F1856,purchase!$G:$G,"&lt;="&amp;$G1856))</f>
        <v/>
      </c>
      <c r="K1856" s="9">
        <f>IF(COUNTIFS(purchase!$C:$C,$C1856,purchase!$E:$E,$E1856,purchase!$G:$G,"&gt;="&amp;$F1856,purchase!$G:$G,"&lt;="&amp;$G1856)=0,"",_xlfn.MAXIFS(purchase!$G:$G,purchase!$C:$C,$C1856,purchase!$E:$E,$E1856,purchase!$G:$G,"&gt;="&amp;$F1856,purchase!$G:$G,"&lt;="&amp;$G1856))</f>
        <v/>
      </c>
      <c r="L1856" s="4" t="n"/>
      <c r="M1856" s="4" t="n"/>
      <c r="N1856" s="10">
        <f>IF(M1856="","",SUMIFS(purchase!$N:$N,purchase!$C:$C,$C1856,purchase!$E:$E,$E1856,purchase!$G:$G,"&gt;="&amp;$F1856,purchase!$G:$G,"&lt;="&amp;$G1856))</f>
        <v/>
      </c>
      <c r="O1856" s="10">
        <f>IF(M1856="","",M1856-N1856)</f>
        <v/>
      </c>
      <c r="P1856" s="11">
        <f>IF(M1856=0,"",N1856/M1856)</f>
        <v/>
      </c>
      <c r="Q1856" s="12">
        <f>IF(OR(G1856="",O1856=""),"",
IF(AND(G1856&lt;TODAY(),O1856&gt;0),"YES","NO"))</f>
        <v/>
      </c>
      <c r="R1856" s="13" t="n"/>
      <c r="S1856" s="14" t="n"/>
      <c r="T1856" s="15">
        <f>IF(Q1856="YES", IF(R1856="Company",L1856*(1+S1856),IF(R1856="Vendor",L1856*(1-S1856),"")),"")</f>
        <v/>
      </c>
      <c r="U1856" s="15">
        <f>IF(Q1856="YES",O1856*T1856,"")</f>
        <v/>
      </c>
      <c r="V1856" s="16" t="n"/>
      <c r="W1856" s="17">
        <f>IF(Q1856="YES",G1856+V1856,"")</f>
        <v/>
      </c>
      <c r="X1856" s="18">
        <f>IF(Q1856="YES",IF(TODAY()&gt;W1856,"OVERDUE","WITHIN TIME"),"")</f>
        <v/>
      </c>
    </row>
    <row r="1857">
      <c r="A1857" s="3" t="n">
        <v>1853</v>
      </c>
      <c r="B1857" s="4" t="n"/>
      <c r="C1857" s="4" t="n"/>
      <c r="D1857" s="5">
        <f>IF(E1857="NRFC","Natural Rubber Field Coagulam","")</f>
        <v/>
      </c>
      <c r="E1857" s="4" t="n"/>
      <c r="F1857" s="6" t="n"/>
      <c r="G1857" s="6" t="n"/>
      <c r="H1857" s="7">
        <f>IF(G1857="","",G1857-TODAY())</f>
        <v/>
      </c>
      <c r="I1857" s="8">
        <f>IF(G1857="","",
IF(G1857&lt;TODAY(),
IF(O1857&gt;0,"Violated","Completed"),
IF(H1857&lt;=7,"Expiring Soon",
"Active")))</f>
        <v/>
      </c>
      <c r="J1857" s="8">
        <f>IF(C1857="","",COUNTIFS(purchase!$C:$C,$C1857,purchase!$E:$E,$E1857,purchase!$G:$G,"&gt;="&amp;$F1857,purchase!$G:$G,"&lt;="&amp;$G1857))</f>
        <v/>
      </c>
      <c r="K1857" s="9">
        <f>IF(COUNTIFS(purchase!$C:$C,$C1857,purchase!$E:$E,$E1857,purchase!$G:$G,"&gt;="&amp;$F1857,purchase!$G:$G,"&lt;="&amp;$G1857)=0,"",_xlfn.MAXIFS(purchase!$G:$G,purchase!$C:$C,$C1857,purchase!$E:$E,$E1857,purchase!$G:$G,"&gt;="&amp;$F1857,purchase!$G:$G,"&lt;="&amp;$G1857))</f>
        <v/>
      </c>
      <c r="L1857" s="4" t="n"/>
      <c r="M1857" s="4" t="n"/>
      <c r="N1857" s="10">
        <f>IF(M1857="","",SUMIFS(purchase!$N:$N,purchase!$C:$C,$C1857,purchase!$E:$E,$E1857,purchase!$G:$G,"&gt;="&amp;$F1857,purchase!$G:$G,"&lt;="&amp;$G1857))</f>
        <v/>
      </c>
      <c r="O1857" s="10">
        <f>IF(M1857="","",M1857-N1857)</f>
        <v/>
      </c>
      <c r="P1857" s="11">
        <f>IF(M1857=0,"",N1857/M1857)</f>
        <v/>
      </c>
      <c r="Q1857" s="12">
        <f>IF(OR(G1857="",O1857=""),"",
IF(AND(G1857&lt;TODAY(),O1857&gt;0),"YES","NO"))</f>
        <v/>
      </c>
      <c r="R1857" s="13" t="n"/>
      <c r="S1857" s="14" t="n"/>
      <c r="T1857" s="15">
        <f>IF(Q1857="YES", IF(R1857="Company",L1857*(1+S1857),IF(R1857="Vendor",L1857*(1-S1857),"")),"")</f>
        <v/>
      </c>
      <c r="U1857" s="15">
        <f>IF(Q1857="YES",O1857*T1857,"")</f>
        <v/>
      </c>
      <c r="V1857" s="16" t="n"/>
      <c r="W1857" s="17">
        <f>IF(Q1857="YES",G1857+V1857,"")</f>
        <v/>
      </c>
      <c r="X1857" s="18">
        <f>IF(Q1857="YES",IF(TODAY()&gt;W1857,"OVERDUE","WITHIN TIME"),"")</f>
        <v/>
      </c>
    </row>
    <row r="1858">
      <c r="A1858" s="3" t="n">
        <v>1854</v>
      </c>
      <c r="B1858" s="4" t="n"/>
      <c r="C1858" s="4" t="n"/>
      <c r="D1858" s="5">
        <f>IF(E1858="NRFC","Natural Rubber Field Coagulam","")</f>
        <v/>
      </c>
      <c r="E1858" s="4" t="n"/>
      <c r="F1858" s="6" t="n"/>
      <c r="G1858" s="6" t="n"/>
      <c r="H1858" s="7">
        <f>IF(G1858="","",G1858-TODAY())</f>
        <v/>
      </c>
      <c r="I1858" s="8">
        <f>IF(G1858="","",
IF(G1858&lt;TODAY(),
IF(O1858&gt;0,"Violated","Completed"),
IF(H1858&lt;=7,"Expiring Soon",
"Active")))</f>
        <v/>
      </c>
      <c r="J1858" s="8">
        <f>IF(C1858="","",COUNTIFS(purchase!$C:$C,$C1858,purchase!$E:$E,$E1858,purchase!$G:$G,"&gt;="&amp;$F1858,purchase!$G:$G,"&lt;="&amp;$G1858))</f>
        <v/>
      </c>
      <c r="K1858" s="9">
        <f>IF(COUNTIFS(purchase!$C:$C,$C1858,purchase!$E:$E,$E1858,purchase!$G:$G,"&gt;="&amp;$F1858,purchase!$G:$G,"&lt;="&amp;$G1858)=0,"",_xlfn.MAXIFS(purchase!$G:$G,purchase!$C:$C,$C1858,purchase!$E:$E,$E1858,purchase!$G:$G,"&gt;="&amp;$F1858,purchase!$G:$G,"&lt;="&amp;$G1858))</f>
        <v/>
      </c>
      <c r="L1858" s="4" t="n"/>
      <c r="M1858" s="4" t="n"/>
      <c r="N1858" s="10">
        <f>IF(M1858="","",SUMIFS(purchase!$N:$N,purchase!$C:$C,$C1858,purchase!$E:$E,$E1858,purchase!$G:$G,"&gt;="&amp;$F1858,purchase!$G:$G,"&lt;="&amp;$G1858))</f>
        <v/>
      </c>
      <c r="O1858" s="10">
        <f>IF(M1858="","",M1858-N1858)</f>
        <v/>
      </c>
      <c r="P1858" s="11">
        <f>IF(M1858=0,"",N1858/M1858)</f>
        <v/>
      </c>
      <c r="Q1858" s="12">
        <f>IF(OR(G1858="",O1858=""),"",
IF(AND(G1858&lt;TODAY(),O1858&gt;0),"YES","NO"))</f>
        <v/>
      </c>
      <c r="R1858" s="13" t="n"/>
      <c r="S1858" s="14" t="n"/>
      <c r="T1858" s="15">
        <f>IF(Q1858="YES", IF(R1858="Company",L1858*(1+S1858),IF(R1858="Vendor",L1858*(1-S1858),"")),"")</f>
        <v/>
      </c>
      <c r="U1858" s="15">
        <f>IF(Q1858="YES",O1858*T1858,"")</f>
        <v/>
      </c>
      <c r="V1858" s="16" t="n"/>
      <c r="W1858" s="17">
        <f>IF(Q1858="YES",G1858+V1858,"")</f>
        <v/>
      </c>
      <c r="X1858" s="18">
        <f>IF(Q1858="YES",IF(TODAY()&gt;W1858,"OVERDUE","WITHIN TIME"),"")</f>
        <v/>
      </c>
    </row>
    <row r="1859">
      <c r="A1859" s="3" t="n">
        <v>1855</v>
      </c>
      <c r="B1859" s="4" t="n"/>
      <c r="C1859" s="4" t="n"/>
      <c r="D1859" s="5">
        <f>IF(E1859="NRFC","Natural Rubber Field Coagulam","")</f>
        <v/>
      </c>
      <c r="E1859" s="4" t="n"/>
      <c r="F1859" s="6" t="n"/>
      <c r="G1859" s="6" t="n"/>
      <c r="H1859" s="7">
        <f>IF(G1859="","",G1859-TODAY())</f>
        <v/>
      </c>
      <c r="I1859" s="8">
        <f>IF(G1859="","",
IF(G1859&lt;TODAY(),
IF(O1859&gt;0,"Violated","Completed"),
IF(H1859&lt;=7,"Expiring Soon",
"Active")))</f>
        <v/>
      </c>
      <c r="J1859" s="8">
        <f>IF(C1859="","",COUNTIFS(purchase!$C:$C,$C1859,purchase!$E:$E,$E1859,purchase!$G:$G,"&gt;="&amp;$F1859,purchase!$G:$G,"&lt;="&amp;$G1859))</f>
        <v/>
      </c>
      <c r="K1859" s="9">
        <f>IF(COUNTIFS(purchase!$C:$C,$C1859,purchase!$E:$E,$E1859,purchase!$G:$G,"&gt;="&amp;$F1859,purchase!$G:$G,"&lt;="&amp;$G1859)=0,"",_xlfn.MAXIFS(purchase!$G:$G,purchase!$C:$C,$C1859,purchase!$E:$E,$E1859,purchase!$G:$G,"&gt;="&amp;$F1859,purchase!$G:$G,"&lt;="&amp;$G1859))</f>
        <v/>
      </c>
      <c r="L1859" s="4" t="n"/>
      <c r="M1859" s="4" t="n"/>
      <c r="N1859" s="10">
        <f>IF(M1859="","",SUMIFS(purchase!$N:$N,purchase!$C:$C,$C1859,purchase!$E:$E,$E1859,purchase!$G:$G,"&gt;="&amp;$F1859,purchase!$G:$G,"&lt;="&amp;$G1859))</f>
        <v/>
      </c>
      <c r="O1859" s="10">
        <f>IF(M1859="","",M1859-N1859)</f>
        <v/>
      </c>
      <c r="P1859" s="11">
        <f>IF(M1859=0,"",N1859/M1859)</f>
        <v/>
      </c>
      <c r="Q1859" s="12">
        <f>IF(OR(G1859="",O1859=""),"",
IF(AND(G1859&lt;TODAY(),O1859&gt;0),"YES","NO"))</f>
        <v/>
      </c>
      <c r="R1859" s="13" t="n"/>
      <c r="S1859" s="14" t="n"/>
      <c r="T1859" s="15">
        <f>IF(Q1859="YES", IF(R1859="Company",L1859*(1+S1859),IF(R1859="Vendor",L1859*(1-S1859),"")),"")</f>
        <v/>
      </c>
      <c r="U1859" s="15">
        <f>IF(Q1859="YES",O1859*T1859,"")</f>
        <v/>
      </c>
      <c r="V1859" s="16" t="n"/>
      <c r="W1859" s="17">
        <f>IF(Q1859="YES",G1859+V1859,"")</f>
        <v/>
      </c>
      <c r="X1859" s="18">
        <f>IF(Q1859="YES",IF(TODAY()&gt;W1859,"OVERDUE","WITHIN TIME"),"")</f>
        <v/>
      </c>
    </row>
    <row r="1860">
      <c r="A1860" s="3" t="n">
        <v>1856</v>
      </c>
      <c r="B1860" s="4" t="n"/>
      <c r="C1860" s="4" t="n"/>
      <c r="D1860" s="5">
        <f>IF(E1860="NRFC","Natural Rubber Field Coagulam","")</f>
        <v/>
      </c>
      <c r="E1860" s="4" t="n"/>
      <c r="F1860" s="6" t="n"/>
      <c r="G1860" s="6" t="n"/>
      <c r="H1860" s="7">
        <f>IF(G1860="","",G1860-TODAY())</f>
        <v/>
      </c>
      <c r="I1860" s="8">
        <f>IF(G1860="","",
IF(G1860&lt;TODAY(),
IF(O1860&gt;0,"Violated","Completed"),
IF(H1860&lt;=7,"Expiring Soon",
"Active")))</f>
        <v/>
      </c>
      <c r="J1860" s="8">
        <f>IF(C1860="","",COUNTIFS(purchase!$C:$C,$C1860,purchase!$E:$E,$E1860,purchase!$G:$G,"&gt;="&amp;$F1860,purchase!$G:$G,"&lt;="&amp;$G1860))</f>
        <v/>
      </c>
      <c r="K1860" s="9">
        <f>IF(COUNTIFS(purchase!$C:$C,$C1860,purchase!$E:$E,$E1860,purchase!$G:$G,"&gt;="&amp;$F1860,purchase!$G:$G,"&lt;="&amp;$G1860)=0,"",_xlfn.MAXIFS(purchase!$G:$G,purchase!$C:$C,$C1860,purchase!$E:$E,$E1860,purchase!$G:$G,"&gt;="&amp;$F1860,purchase!$G:$G,"&lt;="&amp;$G1860))</f>
        <v/>
      </c>
      <c r="L1860" s="4" t="n"/>
      <c r="M1860" s="4" t="n"/>
      <c r="N1860" s="10">
        <f>IF(M1860="","",SUMIFS(purchase!$N:$N,purchase!$C:$C,$C1860,purchase!$E:$E,$E1860,purchase!$G:$G,"&gt;="&amp;$F1860,purchase!$G:$G,"&lt;="&amp;$G1860))</f>
        <v/>
      </c>
      <c r="O1860" s="10">
        <f>IF(M1860="","",M1860-N1860)</f>
        <v/>
      </c>
      <c r="P1860" s="11">
        <f>IF(M1860=0,"",N1860/M1860)</f>
        <v/>
      </c>
      <c r="Q1860" s="12">
        <f>IF(OR(G1860="",O1860=""),"",
IF(AND(G1860&lt;TODAY(),O1860&gt;0),"YES","NO"))</f>
        <v/>
      </c>
      <c r="R1860" s="13" t="n"/>
      <c r="S1860" s="14" t="n"/>
      <c r="T1860" s="15">
        <f>IF(Q1860="YES", IF(R1860="Company",L1860*(1+S1860),IF(R1860="Vendor",L1860*(1-S1860),"")),"")</f>
        <v/>
      </c>
      <c r="U1860" s="15">
        <f>IF(Q1860="YES",O1860*T1860,"")</f>
        <v/>
      </c>
      <c r="V1860" s="16" t="n"/>
      <c r="W1860" s="17">
        <f>IF(Q1860="YES",G1860+V1860,"")</f>
        <v/>
      </c>
      <c r="X1860" s="18">
        <f>IF(Q1860="YES",IF(TODAY()&gt;W1860,"OVERDUE","WITHIN TIME"),"")</f>
        <v/>
      </c>
    </row>
    <row r="1861">
      <c r="A1861" s="3" t="n">
        <v>1857</v>
      </c>
      <c r="B1861" s="4" t="n"/>
      <c r="C1861" s="4" t="n"/>
      <c r="D1861" s="5">
        <f>IF(E1861="NRFC","Natural Rubber Field Coagulam","")</f>
        <v/>
      </c>
      <c r="E1861" s="4" t="n"/>
      <c r="F1861" s="6" t="n"/>
      <c r="G1861" s="6" t="n"/>
      <c r="H1861" s="7">
        <f>IF(G1861="","",G1861-TODAY())</f>
        <v/>
      </c>
      <c r="I1861" s="8">
        <f>IF(G1861="","",
IF(G1861&lt;TODAY(),
IF(O1861&gt;0,"Violated","Completed"),
IF(H1861&lt;=7,"Expiring Soon",
"Active")))</f>
        <v/>
      </c>
      <c r="J1861" s="8">
        <f>IF(C1861="","",COUNTIFS(purchase!$C:$C,$C1861,purchase!$E:$E,$E1861,purchase!$G:$G,"&gt;="&amp;$F1861,purchase!$G:$G,"&lt;="&amp;$G1861))</f>
        <v/>
      </c>
      <c r="K1861" s="9">
        <f>IF(COUNTIFS(purchase!$C:$C,$C1861,purchase!$E:$E,$E1861,purchase!$G:$G,"&gt;="&amp;$F1861,purchase!$G:$G,"&lt;="&amp;$G1861)=0,"",_xlfn.MAXIFS(purchase!$G:$G,purchase!$C:$C,$C1861,purchase!$E:$E,$E1861,purchase!$G:$G,"&gt;="&amp;$F1861,purchase!$G:$G,"&lt;="&amp;$G1861))</f>
        <v/>
      </c>
      <c r="L1861" s="4" t="n"/>
      <c r="M1861" s="4" t="n"/>
      <c r="N1861" s="10">
        <f>IF(M1861="","",SUMIFS(purchase!$N:$N,purchase!$C:$C,$C1861,purchase!$E:$E,$E1861,purchase!$G:$G,"&gt;="&amp;$F1861,purchase!$G:$G,"&lt;="&amp;$G1861))</f>
        <v/>
      </c>
      <c r="O1861" s="10">
        <f>IF(M1861="","",M1861-N1861)</f>
        <v/>
      </c>
      <c r="P1861" s="11">
        <f>IF(M1861=0,"",N1861/M1861)</f>
        <v/>
      </c>
      <c r="Q1861" s="12">
        <f>IF(OR(G1861="",O1861=""),"",
IF(AND(G1861&lt;TODAY(),O1861&gt;0),"YES","NO"))</f>
        <v/>
      </c>
      <c r="R1861" s="13" t="n"/>
      <c r="S1861" s="14" t="n"/>
      <c r="T1861" s="15">
        <f>IF(Q1861="YES", IF(R1861="Company",L1861*(1+S1861),IF(R1861="Vendor",L1861*(1-S1861),"")),"")</f>
        <v/>
      </c>
      <c r="U1861" s="15">
        <f>IF(Q1861="YES",O1861*T1861,"")</f>
        <v/>
      </c>
      <c r="V1861" s="16" t="n"/>
      <c r="W1861" s="17">
        <f>IF(Q1861="YES",G1861+V1861,"")</f>
        <v/>
      </c>
      <c r="X1861" s="18">
        <f>IF(Q1861="YES",IF(TODAY()&gt;W1861,"OVERDUE","WITHIN TIME"),"")</f>
        <v/>
      </c>
    </row>
    <row r="1862">
      <c r="A1862" s="3" t="n">
        <v>1858</v>
      </c>
      <c r="B1862" s="4" t="n"/>
      <c r="C1862" s="4" t="n"/>
      <c r="D1862" s="5">
        <f>IF(E1862="NRFC","Natural Rubber Field Coagulam","")</f>
        <v/>
      </c>
      <c r="E1862" s="4" t="n"/>
      <c r="F1862" s="6" t="n"/>
      <c r="G1862" s="6" t="n"/>
      <c r="H1862" s="7">
        <f>IF(G1862="","",G1862-TODAY())</f>
        <v/>
      </c>
      <c r="I1862" s="8">
        <f>IF(G1862="","",
IF(G1862&lt;TODAY(),
IF(O1862&gt;0,"Violated","Completed"),
IF(H1862&lt;=7,"Expiring Soon",
"Active")))</f>
        <v/>
      </c>
      <c r="J1862" s="8">
        <f>IF(C1862="","",COUNTIFS(purchase!$C:$C,$C1862,purchase!$E:$E,$E1862,purchase!$G:$G,"&gt;="&amp;$F1862,purchase!$G:$G,"&lt;="&amp;$G1862))</f>
        <v/>
      </c>
      <c r="K1862" s="9">
        <f>IF(COUNTIFS(purchase!$C:$C,$C1862,purchase!$E:$E,$E1862,purchase!$G:$G,"&gt;="&amp;$F1862,purchase!$G:$G,"&lt;="&amp;$G1862)=0,"",_xlfn.MAXIFS(purchase!$G:$G,purchase!$C:$C,$C1862,purchase!$E:$E,$E1862,purchase!$G:$G,"&gt;="&amp;$F1862,purchase!$G:$G,"&lt;="&amp;$G1862))</f>
        <v/>
      </c>
      <c r="L1862" s="4" t="n"/>
      <c r="M1862" s="4" t="n"/>
      <c r="N1862" s="10">
        <f>IF(M1862="","",SUMIFS(purchase!$N:$N,purchase!$C:$C,$C1862,purchase!$E:$E,$E1862,purchase!$G:$G,"&gt;="&amp;$F1862,purchase!$G:$G,"&lt;="&amp;$G1862))</f>
        <v/>
      </c>
      <c r="O1862" s="10">
        <f>IF(M1862="","",M1862-N1862)</f>
        <v/>
      </c>
      <c r="P1862" s="11">
        <f>IF(M1862=0,"",N1862/M1862)</f>
        <v/>
      </c>
      <c r="Q1862" s="12">
        <f>IF(OR(G1862="",O1862=""),"",
IF(AND(G1862&lt;TODAY(),O1862&gt;0),"YES","NO"))</f>
        <v/>
      </c>
      <c r="R1862" s="13" t="n"/>
      <c r="S1862" s="14" t="n"/>
      <c r="T1862" s="15">
        <f>IF(Q1862="YES", IF(R1862="Company",L1862*(1+S1862),IF(R1862="Vendor",L1862*(1-S1862),"")),"")</f>
        <v/>
      </c>
      <c r="U1862" s="15">
        <f>IF(Q1862="YES",O1862*T1862,"")</f>
        <v/>
      </c>
      <c r="V1862" s="16" t="n"/>
      <c r="W1862" s="17">
        <f>IF(Q1862="YES",G1862+V1862,"")</f>
        <v/>
      </c>
      <c r="X1862" s="18">
        <f>IF(Q1862="YES",IF(TODAY()&gt;W1862,"OVERDUE","WITHIN TIME"),"")</f>
        <v/>
      </c>
    </row>
    <row r="1863">
      <c r="A1863" s="3" t="n">
        <v>1859</v>
      </c>
      <c r="B1863" s="4" t="n"/>
      <c r="C1863" s="4" t="n"/>
      <c r="D1863" s="5">
        <f>IF(E1863="NRFC","Natural Rubber Field Coagulam","")</f>
        <v/>
      </c>
      <c r="E1863" s="4" t="n"/>
      <c r="F1863" s="6" t="n"/>
      <c r="G1863" s="6" t="n"/>
      <c r="H1863" s="7">
        <f>IF(G1863="","",G1863-TODAY())</f>
        <v/>
      </c>
      <c r="I1863" s="8">
        <f>IF(G1863="","",
IF(G1863&lt;TODAY(),
IF(O1863&gt;0,"Violated","Completed"),
IF(H1863&lt;=7,"Expiring Soon",
"Active")))</f>
        <v/>
      </c>
      <c r="J1863" s="8">
        <f>IF(C1863="","",COUNTIFS(purchase!$C:$C,$C1863,purchase!$E:$E,$E1863,purchase!$G:$G,"&gt;="&amp;$F1863,purchase!$G:$G,"&lt;="&amp;$G1863))</f>
        <v/>
      </c>
      <c r="K1863" s="9">
        <f>IF(COUNTIFS(purchase!$C:$C,$C1863,purchase!$E:$E,$E1863,purchase!$G:$G,"&gt;="&amp;$F1863,purchase!$G:$G,"&lt;="&amp;$G1863)=0,"",_xlfn.MAXIFS(purchase!$G:$G,purchase!$C:$C,$C1863,purchase!$E:$E,$E1863,purchase!$G:$G,"&gt;="&amp;$F1863,purchase!$G:$G,"&lt;="&amp;$G1863))</f>
        <v/>
      </c>
      <c r="L1863" s="4" t="n"/>
      <c r="M1863" s="4" t="n"/>
      <c r="N1863" s="10">
        <f>IF(M1863="","",SUMIFS(purchase!$N:$N,purchase!$C:$C,$C1863,purchase!$E:$E,$E1863,purchase!$G:$G,"&gt;="&amp;$F1863,purchase!$G:$G,"&lt;="&amp;$G1863))</f>
        <v/>
      </c>
      <c r="O1863" s="10">
        <f>IF(M1863="","",M1863-N1863)</f>
        <v/>
      </c>
      <c r="P1863" s="11">
        <f>IF(M1863=0,"",N1863/M1863)</f>
        <v/>
      </c>
      <c r="Q1863" s="12">
        <f>IF(OR(G1863="",O1863=""),"",
IF(AND(G1863&lt;TODAY(),O1863&gt;0),"YES","NO"))</f>
        <v/>
      </c>
      <c r="R1863" s="13" t="n"/>
      <c r="S1863" s="14" t="n"/>
      <c r="T1863" s="15">
        <f>IF(Q1863="YES", IF(R1863="Company",L1863*(1+S1863),IF(R1863="Vendor",L1863*(1-S1863),"")),"")</f>
        <v/>
      </c>
      <c r="U1863" s="15">
        <f>IF(Q1863="YES",O1863*T1863,"")</f>
        <v/>
      </c>
      <c r="V1863" s="16" t="n"/>
      <c r="W1863" s="17">
        <f>IF(Q1863="YES",G1863+V1863,"")</f>
        <v/>
      </c>
      <c r="X1863" s="18">
        <f>IF(Q1863="YES",IF(TODAY()&gt;W1863,"OVERDUE","WITHIN TIME"),"")</f>
        <v/>
      </c>
    </row>
    <row r="1864">
      <c r="A1864" s="3" t="n">
        <v>1860</v>
      </c>
      <c r="B1864" s="4" t="n"/>
      <c r="C1864" s="4" t="n"/>
      <c r="D1864" s="5">
        <f>IF(E1864="NRFC","Natural Rubber Field Coagulam","")</f>
        <v/>
      </c>
      <c r="E1864" s="4" t="n"/>
      <c r="F1864" s="6" t="n"/>
      <c r="G1864" s="6" t="n"/>
      <c r="H1864" s="7">
        <f>IF(G1864="","",G1864-TODAY())</f>
        <v/>
      </c>
      <c r="I1864" s="8">
        <f>IF(G1864="","",
IF(G1864&lt;TODAY(),
IF(O1864&gt;0,"Violated","Completed"),
IF(H1864&lt;=7,"Expiring Soon",
"Active")))</f>
        <v/>
      </c>
      <c r="J1864" s="8">
        <f>IF(C1864="","",COUNTIFS(purchase!$C:$C,$C1864,purchase!$E:$E,$E1864,purchase!$G:$G,"&gt;="&amp;$F1864,purchase!$G:$G,"&lt;="&amp;$G1864))</f>
        <v/>
      </c>
      <c r="K1864" s="9">
        <f>IF(COUNTIFS(purchase!$C:$C,$C1864,purchase!$E:$E,$E1864,purchase!$G:$G,"&gt;="&amp;$F1864,purchase!$G:$G,"&lt;="&amp;$G1864)=0,"",_xlfn.MAXIFS(purchase!$G:$G,purchase!$C:$C,$C1864,purchase!$E:$E,$E1864,purchase!$G:$G,"&gt;="&amp;$F1864,purchase!$G:$G,"&lt;="&amp;$G1864))</f>
        <v/>
      </c>
      <c r="L1864" s="4" t="n"/>
      <c r="M1864" s="4" t="n"/>
      <c r="N1864" s="10">
        <f>IF(M1864="","",SUMIFS(purchase!$N:$N,purchase!$C:$C,$C1864,purchase!$E:$E,$E1864,purchase!$G:$G,"&gt;="&amp;$F1864,purchase!$G:$G,"&lt;="&amp;$G1864))</f>
        <v/>
      </c>
      <c r="O1864" s="10">
        <f>IF(M1864="","",M1864-N1864)</f>
        <v/>
      </c>
      <c r="P1864" s="11">
        <f>IF(M1864=0,"",N1864/M1864)</f>
        <v/>
      </c>
      <c r="Q1864" s="12">
        <f>IF(OR(G1864="",O1864=""),"",
IF(AND(G1864&lt;TODAY(),O1864&gt;0),"YES","NO"))</f>
        <v/>
      </c>
      <c r="R1864" s="13" t="n"/>
      <c r="S1864" s="14" t="n"/>
      <c r="T1864" s="15">
        <f>IF(Q1864="YES", IF(R1864="Company",L1864*(1+S1864),IF(R1864="Vendor",L1864*(1-S1864),"")),"")</f>
        <v/>
      </c>
      <c r="U1864" s="15">
        <f>IF(Q1864="YES",O1864*T1864,"")</f>
        <v/>
      </c>
      <c r="V1864" s="16" t="n"/>
      <c r="W1864" s="17">
        <f>IF(Q1864="YES",G1864+V1864,"")</f>
        <v/>
      </c>
      <c r="X1864" s="18">
        <f>IF(Q1864="YES",IF(TODAY()&gt;W1864,"OVERDUE","WITHIN TIME"),"")</f>
        <v/>
      </c>
    </row>
    <row r="1865">
      <c r="A1865" s="3" t="n">
        <v>1861</v>
      </c>
      <c r="B1865" s="4" t="n"/>
      <c r="C1865" s="4" t="n"/>
      <c r="D1865" s="5">
        <f>IF(E1865="NRFC","Natural Rubber Field Coagulam","")</f>
        <v/>
      </c>
      <c r="E1865" s="4" t="n"/>
      <c r="F1865" s="6" t="n"/>
      <c r="G1865" s="6" t="n"/>
      <c r="H1865" s="7">
        <f>IF(G1865="","",G1865-TODAY())</f>
        <v/>
      </c>
      <c r="I1865" s="8">
        <f>IF(G1865="","",
IF(G1865&lt;TODAY(),
IF(O1865&gt;0,"Violated","Completed"),
IF(H1865&lt;=7,"Expiring Soon",
"Active")))</f>
        <v/>
      </c>
      <c r="J1865" s="8">
        <f>IF(C1865="","",COUNTIFS(purchase!$C:$C,$C1865,purchase!$E:$E,$E1865,purchase!$G:$G,"&gt;="&amp;$F1865,purchase!$G:$G,"&lt;="&amp;$G1865))</f>
        <v/>
      </c>
      <c r="K1865" s="9">
        <f>IF(COUNTIFS(purchase!$C:$C,$C1865,purchase!$E:$E,$E1865,purchase!$G:$G,"&gt;="&amp;$F1865,purchase!$G:$G,"&lt;="&amp;$G1865)=0,"",_xlfn.MAXIFS(purchase!$G:$G,purchase!$C:$C,$C1865,purchase!$E:$E,$E1865,purchase!$G:$G,"&gt;="&amp;$F1865,purchase!$G:$G,"&lt;="&amp;$G1865))</f>
        <v/>
      </c>
      <c r="L1865" s="4" t="n"/>
      <c r="M1865" s="4" t="n"/>
      <c r="N1865" s="10">
        <f>IF(M1865="","",SUMIFS(purchase!$N:$N,purchase!$C:$C,$C1865,purchase!$E:$E,$E1865,purchase!$G:$G,"&gt;="&amp;$F1865,purchase!$G:$G,"&lt;="&amp;$G1865))</f>
        <v/>
      </c>
      <c r="O1865" s="10">
        <f>IF(M1865="","",M1865-N1865)</f>
        <v/>
      </c>
      <c r="P1865" s="11">
        <f>IF(M1865=0,"",N1865/M1865)</f>
        <v/>
      </c>
      <c r="Q1865" s="12">
        <f>IF(OR(G1865="",O1865=""),"",
IF(AND(G1865&lt;TODAY(),O1865&gt;0),"YES","NO"))</f>
        <v/>
      </c>
      <c r="R1865" s="13" t="n"/>
      <c r="S1865" s="14" t="n"/>
      <c r="T1865" s="15">
        <f>IF(Q1865="YES", IF(R1865="Company",L1865*(1+S1865),IF(R1865="Vendor",L1865*(1-S1865),"")),"")</f>
        <v/>
      </c>
      <c r="U1865" s="15">
        <f>IF(Q1865="YES",O1865*T1865,"")</f>
        <v/>
      </c>
      <c r="V1865" s="16" t="n"/>
      <c r="W1865" s="17">
        <f>IF(Q1865="YES",G1865+V1865,"")</f>
        <v/>
      </c>
      <c r="X1865" s="18">
        <f>IF(Q1865="YES",IF(TODAY()&gt;W1865,"OVERDUE","WITHIN TIME"),"")</f>
        <v/>
      </c>
    </row>
    <row r="1866">
      <c r="A1866" s="3" t="n">
        <v>1862</v>
      </c>
      <c r="B1866" s="4" t="n"/>
      <c r="C1866" s="4" t="n"/>
      <c r="D1866" s="5">
        <f>IF(E1866="NRFC","Natural Rubber Field Coagulam","")</f>
        <v/>
      </c>
      <c r="E1866" s="4" t="n"/>
      <c r="F1866" s="6" t="n"/>
      <c r="G1866" s="6" t="n"/>
      <c r="H1866" s="7">
        <f>IF(G1866="","",G1866-TODAY())</f>
        <v/>
      </c>
      <c r="I1866" s="8">
        <f>IF(G1866="","",
IF(G1866&lt;TODAY(),
IF(O1866&gt;0,"Violated","Completed"),
IF(H1866&lt;=7,"Expiring Soon",
"Active")))</f>
        <v/>
      </c>
      <c r="J1866" s="8">
        <f>IF(C1866="","",COUNTIFS(purchase!$C:$C,$C1866,purchase!$E:$E,$E1866,purchase!$G:$G,"&gt;="&amp;$F1866,purchase!$G:$G,"&lt;="&amp;$G1866))</f>
        <v/>
      </c>
      <c r="K1866" s="9">
        <f>IF(COUNTIFS(purchase!$C:$C,$C1866,purchase!$E:$E,$E1866,purchase!$G:$G,"&gt;="&amp;$F1866,purchase!$G:$G,"&lt;="&amp;$G1866)=0,"",_xlfn.MAXIFS(purchase!$G:$G,purchase!$C:$C,$C1866,purchase!$E:$E,$E1866,purchase!$G:$G,"&gt;="&amp;$F1866,purchase!$G:$G,"&lt;="&amp;$G1866))</f>
        <v/>
      </c>
      <c r="L1866" s="4" t="n"/>
      <c r="M1866" s="4" t="n"/>
      <c r="N1866" s="10">
        <f>IF(M1866="","",SUMIFS(purchase!$N:$N,purchase!$C:$C,$C1866,purchase!$E:$E,$E1866,purchase!$G:$G,"&gt;="&amp;$F1866,purchase!$G:$G,"&lt;="&amp;$G1866))</f>
        <v/>
      </c>
      <c r="O1866" s="10">
        <f>IF(M1866="","",M1866-N1866)</f>
        <v/>
      </c>
      <c r="P1866" s="11">
        <f>IF(M1866=0,"",N1866/M1866)</f>
        <v/>
      </c>
      <c r="Q1866" s="12">
        <f>IF(OR(G1866="",O1866=""),"",
IF(AND(G1866&lt;TODAY(),O1866&gt;0),"YES","NO"))</f>
        <v/>
      </c>
      <c r="R1866" s="13" t="n"/>
      <c r="S1866" s="14" t="n"/>
      <c r="T1866" s="15">
        <f>IF(Q1866="YES", IF(R1866="Company",L1866*(1+S1866),IF(R1866="Vendor",L1866*(1-S1866),"")),"")</f>
        <v/>
      </c>
      <c r="U1866" s="15">
        <f>IF(Q1866="YES",O1866*T1866,"")</f>
        <v/>
      </c>
      <c r="V1866" s="16" t="n"/>
      <c r="W1866" s="17">
        <f>IF(Q1866="YES",G1866+V1866,"")</f>
        <v/>
      </c>
      <c r="X1866" s="18">
        <f>IF(Q1866="YES",IF(TODAY()&gt;W1866,"OVERDUE","WITHIN TIME"),"")</f>
        <v/>
      </c>
    </row>
    <row r="1867">
      <c r="A1867" s="3" t="n">
        <v>1863</v>
      </c>
      <c r="B1867" s="4" t="n"/>
      <c r="C1867" s="4" t="n"/>
      <c r="D1867" s="5">
        <f>IF(E1867="NRFC","Natural Rubber Field Coagulam","")</f>
        <v/>
      </c>
      <c r="E1867" s="4" t="n"/>
      <c r="F1867" s="6" t="n"/>
      <c r="G1867" s="6" t="n"/>
      <c r="H1867" s="7">
        <f>IF(G1867="","",G1867-TODAY())</f>
        <v/>
      </c>
      <c r="I1867" s="8">
        <f>IF(G1867="","",
IF(G1867&lt;TODAY(),
IF(O1867&gt;0,"Violated","Completed"),
IF(H1867&lt;=7,"Expiring Soon",
"Active")))</f>
        <v/>
      </c>
      <c r="J1867" s="8">
        <f>IF(C1867="","",COUNTIFS(purchase!$C:$C,$C1867,purchase!$E:$E,$E1867,purchase!$G:$G,"&gt;="&amp;$F1867,purchase!$G:$G,"&lt;="&amp;$G1867))</f>
        <v/>
      </c>
      <c r="K1867" s="9">
        <f>IF(COUNTIFS(purchase!$C:$C,$C1867,purchase!$E:$E,$E1867,purchase!$G:$G,"&gt;="&amp;$F1867,purchase!$G:$G,"&lt;="&amp;$G1867)=0,"",_xlfn.MAXIFS(purchase!$G:$G,purchase!$C:$C,$C1867,purchase!$E:$E,$E1867,purchase!$G:$G,"&gt;="&amp;$F1867,purchase!$G:$G,"&lt;="&amp;$G1867))</f>
        <v/>
      </c>
      <c r="L1867" s="4" t="n"/>
      <c r="M1867" s="4" t="n"/>
      <c r="N1867" s="10">
        <f>IF(M1867="","",SUMIFS(purchase!$N:$N,purchase!$C:$C,$C1867,purchase!$E:$E,$E1867,purchase!$G:$G,"&gt;="&amp;$F1867,purchase!$G:$G,"&lt;="&amp;$G1867))</f>
        <v/>
      </c>
      <c r="O1867" s="10">
        <f>IF(M1867="","",M1867-N1867)</f>
        <v/>
      </c>
      <c r="P1867" s="11">
        <f>IF(M1867=0,"",N1867/M1867)</f>
        <v/>
      </c>
      <c r="Q1867" s="12">
        <f>IF(OR(G1867="",O1867=""),"",
IF(AND(G1867&lt;TODAY(),O1867&gt;0),"YES","NO"))</f>
        <v/>
      </c>
      <c r="R1867" s="13" t="n"/>
      <c r="S1867" s="14" t="n"/>
      <c r="T1867" s="15">
        <f>IF(Q1867="YES", IF(R1867="Company",L1867*(1+S1867),IF(R1867="Vendor",L1867*(1-S1867),"")),"")</f>
        <v/>
      </c>
      <c r="U1867" s="15">
        <f>IF(Q1867="YES",O1867*T1867,"")</f>
        <v/>
      </c>
      <c r="V1867" s="16" t="n"/>
      <c r="W1867" s="17">
        <f>IF(Q1867="YES",G1867+V1867,"")</f>
        <v/>
      </c>
      <c r="X1867" s="18">
        <f>IF(Q1867="YES",IF(TODAY()&gt;W1867,"OVERDUE","WITHIN TIME"),"")</f>
        <v/>
      </c>
    </row>
    <row r="1868">
      <c r="A1868" s="3" t="n">
        <v>1864</v>
      </c>
      <c r="B1868" s="4" t="n"/>
      <c r="C1868" s="4" t="n"/>
      <c r="D1868" s="5">
        <f>IF(E1868="NRFC","Natural Rubber Field Coagulam","")</f>
        <v/>
      </c>
      <c r="E1868" s="4" t="n"/>
      <c r="F1868" s="6" t="n"/>
      <c r="G1868" s="6" t="n"/>
      <c r="H1868" s="7">
        <f>IF(G1868="","",G1868-TODAY())</f>
        <v/>
      </c>
      <c r="I1868" s="8">
        <f>IF(G1868="","",
IF(G1868&lt;TODAY(),
IF(O1868&gt;0,"Violated","Completed"),
IF(H1868&lt;=7,"Expiring Soon",
"Active")))</f>
        <v/>
      </c>
      <c r="J1868" s="8">
        <f>IF(C1868="","",COUNTIFS(purchase!$C:$C,$C1868,purchase!$E:$E,$E1868,purchase!$G:$G,"&gt;="&amp;$F1868,purchase!$G:$G,"&lt;="&amp;$G1868))</f>
        <v/>
      </c>
      <c r="K1868" s="9">
        <f>IF(COUNTIFS(purchase!$C:$C,$C1868,purchase!$E:$E,$E1868,purchase!$G:$G,"&gt;="&amp;$F1868,purchase!$G:$G,"&lt;="&amp;$G1868)=0,"",_xlfn.MAXIFS(purchase!$G:$G,purchase!$C:$C,$C1868,purchase!$E:$E,$E1868,purchase!$G:$G,"&gt;="&amp;$F1868,purchase!$G:$G,"&lt;="&amp;$G1868))</f>
        <v/>
      </c>
      <c r="L1868" s="4" t="n"/>
      <c r="M1868" s="4" t="n"/>
      <c r="N1868" s="10">
        <f>IF(M1868="","",SUMIFS(purchase!$N:$N,purchase!$C:$C,$C1868,purchase!$E:$E,$E1868,purchase!$G:$G,"&gt;="&amp;$F1868,purchase!$G:$G,"&lt;="&amp;$G1868))</f>
        <v/>
      </c>
      <c r="O1868" s="10">
        <f>IF(M1868="","",M1868-N1868)</f>
        <v/>
      </c>
      <c r="P1868" s="11">
        <f>IF(M1868=0,"",N1868/M1868)</f>
        <v/>
      </c>
      <c r="Q1868" s="12">
        <f>IF(OR(G1868="",O1868=""),"",
IF(AND(G1868&lt;TODAY(),O1868&gt;0),"YES","NO"))</f>
        <v/>
      </c>
      <c r="R1868" s="13" t="n"/>
      <c r="S1868" s="14" t="n"/>
      <c r="T1868" s="15">
        <f>IF(Q1868="YES", IF(R1868="Company",L1868*(1+S1868),IF(R1868="Vendor",L1868*(1-S1868),"")),"")</f>
        <v/>
      </c>
      <c r="U1868" s="15">
        <f>IF(Q1868="YES",O1868*T1868,"")</f>
        <v/>
      </c>
      <c r="V1868" s="16" t="n"/>
      <c r="W1868" s="17">
        <f>IF(Q1868="YES",G1868+V1868,"")</f>
        <v/>
      </c>
      <c r="X1868" s="18">
        <f>IF(Q1868="YES",IF(TODAY()&gt;W1868,"OVERDUE","WITHIN TIME"),"")</f>
        <v/>
      </c>
    </row>
    <row r="1869">
      <c r="A1869" s="3" t="n">
        <v>1865</v>
      </c>
      <c r="B1869" s="4" t="n"/>
      <c r="C1869" s="4" t="n"/>
      <c r="D1869" s="5">
        <f>IF(E1869="NRFC","Natural Rubber Field Coagulam","")</f>
        <v/>
      </c>
      <c r="E1869" s="4" t="n"/>
      <c r="F1869" s="6" t="n"/>
      <c r="G1869" s="6" t="n"/>
      <c r="H1869" s="7">
        <f>IF(G1869="","",G1869-TODAY())</f>
        <v/>
      </c>
      <c r="I1869" s="8">
        <f>IF(G1869="","",
IF(G1869&lt;TODAY(),
IF(O1869&gt;0,"Violated","Completed"),
IF(H1869&lt;=7,"Expiring Soon",
"Active")))</f>
        <v/>
      </c>
      <c r="J1869" s="8">
        <f>IF(C1869="","",COUNTIFS(purchase!$C:$C,$C1869,purchase!$E:$E,$E1869,purchase!$G:$G,"&gt;="&amp;$F1869,purchase!$G:$G,"&lt;="&amp;$G1869))</f>
        <v/>
      </c>
      <c r="K1869" s="9">
        <f>IF(COUNTIFS(purchase!$C:$C,$C1869,purchase!$E:$E,$E1869,purchase!$G:$G,"&gt;="&amp;$F1869,purchase!$G:$G,"&lt;="&amp;$G1869)=0,"",_xlfn.MAXIFS(purchase!$G:$G,purchase!$C:$C,$C1869,purchase!$E:$E,$E1869,purchase!$G:$G,"&gt;="&amp;$F1869,purchase!$G:$G,"&lt;="&amp;$G1869))</f>
        <v/>
      </c>
      <c r="L1869" s="4" t="n"/>
      <c r="M1869" s="4" t="n"/>
      <c r="N1869" s="10">
        <f>IF(M1869="","",SUMIFS(purchase!$N:$N,purchase!$C:$C,$C1869,purchase!$E:$E,$E1869,purchase!$G:$G,"&gt;="&amp;$F1869,purchase!$G:$G,"&lt;="&amp;$G1869))</f>
        <v/>
      </c>
      <c r="O1869" s="10">
        <f>IF(M1869="","",M1869-N1869)</f>
        <v/>
      </c>
      <c r="P1869" s="11">
        <f>IF(M1869=0,"",N1869/M1869)</f>
        <v/>
      </c>
      <c r="Q1869" s="12">
        <f>IF(OR(G1869="",O1869=""),"",
IF(AND(G1869&lt;TODAY(),O1869&gt;0),"YES","NO"))</f>
        <v/>
      </c>
      <c r="R1869" s="13" t="n"/>
      <c r="S1869" s="14" t="n"/>
      <c r="T1869" s="15">
        <f>IF(Q1869="YES", IF(R1869="Company",L1869*(1+S1869),IF(R1869="Vendor",L1869*(1-S1869),"")),"")</f>
        <v/>
      </c>
      <c r="U1869" s="15">
        <f>IF(Q1869="YES",O1869*T1869,"")</f>
        <v/>
      </c>
      <c r="V1869" s="16" t="n"/>
      <c r="W1869" s="17">
        <f>IF(Q1869="YES",G1869+V1869,"")</f>
        <v/>
      </c>
      <c r="X1869" s="18">
        <f>IF(Q1869="YES",IF(TODAY()&gt;W1869,"OVERDUE","WITHIN TIME"),"")</f>
        <v/>
      </c>
    </row>
    <row r="1870">
      <c r="A1870" s="3" t="n">
        <v>1866</v>
      </c>
      <c r="B1870" s="4" t="n"/>
      <c r="C1870" s="4" t="n"/>
      <c r="D1870" s="5">
        <f>IF(E1870="NRFC","Natural Rubber Field Coagulam","")</f>
        <v/>
      </c>
      <c r="E1870" s="4" t="n"/>
      <c r="F1870" s="6" t="n"/>
      <c r="G1870" s="6" t="n"/>
      <c r="H1870" s="7">
        <f>IF(G1870="","",G1870-TODAY())</f>
        <v/>
      </c>
      <c r="I1870" s="8">
        <f>IF(G1870="","",
IF(G1870&lt;TODAY(),
IF(O1870&gt;0,"Violated","Completed"),
IF(H1870&lt;=7,"Expiring Soon",
"Active")))</f>
        <v/>
      </c>
      <c r="J1870" s="8">
        <f>IF(C1870="","",COUNTIFS(purchase!$C:$C,$C1870,purchase!$E:$E,$E1870,purchase!$G:$G,"&gt;="&amp;$F1870,purchase!$G:$G,"&lt;="&amp;$G1870))</f>
        <v/>
      </c>
      <c r="K1870" s="9">
        <f>IF(COUNTIFS(purchase!$C:$C,$C1870,purchase!$E:$E,$E1870,purchase!$G:$G,"&gt;="&amp;$F1870,purchase!$G:$G,"&lt;="&amp;$G1870)=0,"",_xlfn.MAXIFS(purchase!$G:$G,purchase!$C:$C,$C1870,purchase!$E:$E,$E1870,purchase!$G:$G,"&gt;="&amp;$F1870,purchase!$G:$G,"&lt;="&amp;$G1870))</f>
        <v/>
      </c>
      <c r="L1870" s="4" t="n"/>
      <c r="M1870" s="4" t="n"/>
      <c r="N1870" s="10">
        <f>IF(M1870="","",SUMIFS(purchase!$N:$N,purchase!$C:$C,$C1870,purchase!$E:$E,$E1870,purchase!$G:$G,"&gt;="&amp;$F1870,purchase!$G:$G,"&lt;="&amp;$G1870))</f>
        <v/>
      </c>
      <c r="O1870" s="10">
        <f>IF(M1870="","",M1870-N1870)</f>
        <v/>
      </c>
      <c r="P1870" s="11">
        <f>IF(M1870=0,"",N1870/M1870)</f>
        <v/>
      </c>
      <c r="Q1870" s="12">
        <f>IF(OR(G1870="",O1870=""),"",
IF(AND(G1870&lt;TODAY(),O1870&gt;0),"YES","NO"))</f>
        <v/>
      </c>
      <c r="R1870" s="13" t="n"/>
      <c r="S1870" s="14" t="n"/>
      <c r="T1870" s="15">
        <f>IF(Q1870="YES", IF(R1870="Company",L1870*(1+S1870),IF(R1870="Vendor",L1870*(1-S1870),"")),"")</f>
        <v/>
      </c>
      <c r="U1870" s="15">
        <f>IF(Q1870="YES",O1870*T1870,"")</f>
        <v/>
      </c>
      <c r="V1870" s="16" t="n"/>
      <c r="W1870" s="17">
        <f>IF(Q1870="YES",G1870+V1870,"")</f>
        <v/>
      </c>
      <c r="X1870" s="18">
        <f>IF(Q1870="YES",IF(TODAY()&gt;W1870,"OVERDUE","WITHIN TIME"),"")</f>
        <v/>
      </c>
    </row>
    <row r="1871">
      <c r="A1871" s="3" t="n">
        <v>1867</v>
      </c>
      <c r="B1871" s="4" t="n"/>
      <c r="C1871" s="4" t="n"/>
      <c r="D1871" s="5">
        <f>IF(E1871="NRFC","Natural Rubber Field Coagulam","")</f>
        <v/>
      </c>
      <c r="E1871" s="4" t="n"/>
      <c r="F1871" s="6" t="n"/>
      <c r="G1871" s="6" t="n"/>
      <c r="H1871" s="7">
        <f>IF(G1871="","",G1871-TODAY())</f>
        <v/>
      </c>
      <c r="I1871" s="8">
        <f>IF(G1871="","",
IF(G1871&lt;TODAY(),
IF(O1871&gt;0,"Violated","Completed"),
IF(H1871&lt;=7,"Expiring Soon",
"Active")))</f>
        <v/>
      </c>
      <c r="J1871" s="8">
        <f>IF(C1871="","",COUNTIFS(purchase!$C:$C,$C1871,purchase!$E:$E,$E1871,purchase!$G:$G,"&gt;="&amp;$F1871,purchase!$G:$G,"&lt;="&amp;$G1871))</f>
        <v/>
      </c>
      <c r="K1871" s="9">
        <f>IF(COUNTIFS(purchase!$C:$C,$C1871,purchase!$E:$E,$E1871,purchase!$G:$G,"&gt;="&amp;$F1871,purchase!$G:$G,"&lt;="&amp;$G1871)=0,"",_xlfn.MAXIFS(purchase!$G:$G,purchase!$C:$C,$C1871,purchase!$E:$E,$E1871,purchase!$G:$G,"&gt;="&amp;$F1871,purchase!$G:$G,"&lt;="&amp;$G1871))</f>
        <v/>
      </c>
      <c r="L1871" s="4" t="n"/>
      <c r="M1871" s="4" t="n"/>
      <c r="N1871" s="10">
        <f>IF(M1871="","",SUMIFS(purchase!$N:$N,purchase!$C:$C,$C1871,purchase!$E:$E,$E1871,purchase!$G:$G,"&gt;="&amp;$F1871,purchase!$G:$G,"&lt;="&amp;$G1871))</f>
        <v/>
      </c>
      <c r="O1871" s="10">
        <f>IF(M1871="","",M1871-N1871)</f>
        <v/>
      </c>
      <c r="P1871" s="11">
        <f>IF(M1871=0,"",N1871/M1871)</f>
        <v/>
      </c>
      <c r="Q1871" s="12">
        <f>IF(OR(G1871="",O1871=""),"",
IF(AND(G1871&lt;TODAY(),O1871&gt;0),"YES","NO"))</f>
        <v/>
      </c>
      <c r="R1871" s="13" t="n"/>
      <c r="S1871" s="14" t="n"/>
      <c r="T1871" s="15">
        <f>IF(Q1871="YES", IF(R1871="Company",L1871*(1+S1871),IF(R1871="Vendor",L1871*(1-S1871),"")),"")</f>
        <v/>
      </c>
      <c r="U1871" s="15">
        <f>IF(Q1871="YES",O1871*T1871,"")</f>
        <v/>
      </c>
      <c r="V1871" s="16" t="n"/>
      <c r="W1871" s="17">
        <f>IF(Q1871="YES",G1871+V1871,"")</f>
        <v/>
      </c>
      <c r="X1871" s="18">
        <f>IF(Q1871="YES",IF(TODAY()&gt;W1871,"OVERDUE","WITHIN TIME"),"")</f>
        <v/>
      </c>
    </row>
    <row r="1872">
      <c r="A1872" s="3" t="n">
        <v>1868</v>
      </c>
      <c r="B1872" s="4" t="n"/>
      <c r="C1872" s="4" t="n"/>
      <c r="D1872" s="5">
        <f>IF(E1872="NRFC","Natural Rubber Field Coagulam","")</f>
        <v/>
      </c>
      <c r="E1872" s="4" t="n"/>
      <c r="F1872" s="6" t="n"/>
      <c r="G1872" s="6" t="n"/>
      <c r="H1872" s="7">
        <f>IF(G1872="","",G1872-TODAY())</f>
        <v/>
      </c>
      <c r="I1872" s="8">
        <f>IF(G1872="","",
IF(G1872&lt;TODAY(),
IF(O1872&gt;0,"Violated","Completed"),
IF(H1872&lt;=7,"Expiring Soon",
"Active")))</f>
        <v/>
      </c>
      <c r="J1872" s="8">
        <f>IF(C1872="","",COUNTIFS(purchase!$C:$C,$C1872,purchase!$E:$E,$E1872,purchase!$G:$G,"&gt;="&amp;$F1872,purchase!$G:$G,"&lt;="&amp;$G1872))</f>
        <v/>
      </c>
      <c r="K1872" s="9">
        <f>IF(COUNTIFS(purchase!$C:$C,$C1872,purchase!$E:$E,$E1872,purchase!$G:$G,"&gt;="&amp;$F1872,purchase!$G:$G,"&lt;="&amp;$G1872)=0,"",_xlfn.MAXIFS(purchase!$G:$G,purchase!$C:$C,$C1872,purchase!$E:$E,$E1872,purchase!$G:$G,"&gt;="&amp;$F1872,purchase!$G:$G,"&lt;="&amp;$G1872))</f>
        <v/>
      </c>
      <c r="L1872" s="4" t="n"/>
      <c r="M1872" s="4" t="n"/>
      <c r="N1872" s="10">
        <f>IF(M1872="","",SUMIFS(purchase!$N:$N,purchase!$C:$C,$C1872,purchase!$E:$E,$E1872,purchase!$G:$G,"&gt;="&amp;$F1872,purchase!$G:$G,"&lt;="&amp;$G1872))</f>
        <v/>
      </c>
      <c r="O1872" s="10">
        <f>IF(M1872="","",M1872-N1872)</f>
        <v/>
      </c>
      <c r="P1872" s="11">
        <f>IF(M1872=0,"",N1872/M1872)</f>
        <v/>
      </c>
      <c r="Q1872" s="12">
        <f>IF(OR(G1872="",O1872=""),"",
IF(AND(G1872&lt;TODAY(),O1872&gt;0),"YES","NO"))</f>
        <v/>
      </c>
      <c r="R1872" s="13" t="n"/>
      <c r="S1872" s="14" t="n"/>
      <c r="T1872" s="15">
        <f>IF(Q1872="YES", IF(R1872="Company",L1872*(1+S1872),IF(R1872="Vendor",L1872*(1-S1872),"")),"")</f>
        <v/>
      </c>
      <c r="U1872" s="15">
        <f>IF(Q1872="YES",O1872*T1872,"")</f>
        <v/>
      </c>
      <c r="V1872" s="16" t="n"/>
      <c r="W1872" s="17">
        <f>IF(Q1872="YES",G1872+V1872,"")</f>
        <v/>
      </c>
      <c r="X1872" s="18">
        <f>IF(Q1872="YES",IF(TODAY()&gt;W1872,"OVERDUE","WITHIN TIME"),"")</f>
        <v/>
      </c>
    </row>
    <row r="1873">
      <c r="A1873" s="3" t="n">
        <v>1869</v>
      </c>
      <c r="B1873" s="4" t="n"/>
      <c r="C1873" s="4" t="n"/>
      <c r="D1873" s="5">
        <f>IF(E1873="NRFC","Natural Rubber Field Coagulam","")</f>
        <v/>
      </c>
      <c r="E1873" s="4" t="n"/>
      <c r="F1873" s="6" t="n"/>
      <c r="G1873" s="6" t="n"/>
      <c r="H1873" s="7">
        <f>IF(G1873="","",G1873-TODAY())</f>
        <v/>
      </c>
      <c r="I1873" s="8">
        <f>IF(G1873="","",
IF(G1873&lt;TODAY(),
IF(O1873&gt;0,"Violated","Completed"),
IF(H1873&lt;=7,"Expiring Soon",
"Active")))</f>
        <v/>
      </c>
      <c r="J1873" s="8">
        <f>IF(C1873="","",COUNTIFS(purchase!$C:$C,$C1873,purchase!$E:$E,$E1873,purchase!$G:$G,"&gt;="&amp;$F1873,purchase!$G:$G,"&lt;="&amp;$G1873))</f>
        <v/>
      </c>
      <c r="K1873" s="9">
        <f>IF(COUNTIFS(purchase!$C:$C,$C1873,purchase!$E:$E,$E1873,purchase!$G:$G,"&gt;="&amp;$F1873,purchase!$G:$G,"&lt;="&amp;$G1873)=0,"",_xlfn.MAXIFS(purchase!$G:$G,purchase!$C:$C,$C1873,purchase!$E:$E,$E1873,purchase!$G:$G,"&gt;="&amp;$F1873,purchase!$G:$G,"&lt;="&amp;$G1873))</f>
        <v/>
      </c>
      <c r="L1873" s="4" t="n"/>
      <c r="M1873" s="4" t="n"/>
      <c r="N1873" s="10">
        <f>IF(M1873="","",SUMIFS(purchase!$N:$N,purchase!$C:$C,$C1873,purchase!$E:$E,$E1873,purchase!$G:$G,"&gt;="&amp;$F1873,purchase!$G:$G,"&lt;="&amp;$G1873))</f>
        <v/>
      </c>
      <c r="O1873" s="10">
        <f>IF(M1873="","",M1873-N1873)</f>
        <v/>
      </c>
      <c r="P1873" s="11">
        <f>IF(M1873=0,"",N1873/M1873)</f>
        <v/>
      </c>
      <c r="Q1873" s="12">
        <f>IF(OR(G1873="",O1873=""),"",
IF(AND(G1873&lt;TODAY(),O1873&gt;0),"YES","NO"))</f>
        <v/>
      </c>
      <c r="R1873" s="13" t="n"/>
      <c r="S1873" s="14" t="n"/>
      <c r="T1873" s="15">
        <f>IF(Q1873="YES", IF(R1873="Company",L1873*(1+S1873),IF(R1873="Vendor",L1873*(1-S1873),"")),"")</f>
        <v/>
      </c>
      <c r="U1873" s="15">
        <f>IF(Q1873="YES",O1873*T1873,"")</f>
        <v/>
      </c>
      <c r="V1873" s="16" t="n"/>
      <c r="W1873" s="17">
        <f>IF(Q1873="YES",G1873+V1873,"")</f>
        <v/>
      </c>
      <c r="X1873" s="18">
        <f>IF(Q1873="YES",IF(TODAY()&gt;W1873,"OVERDUE","WITHIN TIME"),"")</f>
        <v/>
      </c>
    </row>
    <row r="1874">
      <c r="A1874" s="3" t="n">
        <v>1870</v>
      </c>
      <c r="B1874" s="4" t="n"/>
      <c r="C1874" s="4" t="n"/>
      <c r="D1874" s="5">
        <f>IF(E1874="NRFC","Natural Rubber Field Coagulam","")</f>
        <v/>
      </c>
      <c r="E1874" s="4" t="n"/>
      <c r="F1874" s="6" t="n"/>
      <c r="G1874" s="6" t="n"/>
      <c r="H1874" s="7">
        <f>IF(G1874="","",G1874-TODAY())</f>
        <v/>
      </c>
      <c r="I1874" s="8">
        <f>IF(G1874="","",
IF(G1874&lt;TODAY(),
IF(O1874&gt;0,"Violated","Completed"),
IF(H1874&lt;=7,"Expiring Soon",
"Active")))</f>
        <v/>
      </c>
      <c r="J1874" s="8">
        <f>IF(C1874="","",COUNTIFS(purchase!$C:$C,$C1874,purchase!$E:$E,$E1874,purchase!$G:$G,"&gt;="&amp;$F1874,purchase!$G:$G,"&lt;="&amp;$G1874))</f>
        <v/>
      </c>
      <c r="K1874" s="9">
        <f>IF(COUNTIFS(purchase!$C:$C,$C1874,purchase!$E:$E,$E1874,purchase!$G:$G,"&gt;="&amp;$F1874,purchase!$G:$G,"&lt;="&amp;$G1874)=0,"",_xlfn.MAXIFS(purchase!$G:$G,purchase!$C:$C,$C1874,purchase!$E:$E,$E1874,purchase!$G:$G,"&gt;="&amp;$F1874,purchase!$G:$G,"&lt;="&amp;$G1874))</f>
        <v/>
      </c>
      <c r="L1874" s="4" t="n"/>
      <c r="M1874" s="4" t="n"/>
      <c r="N1874" s="10">
        <f>IF(M1874="","",SUMIFS(purchase!$N:$N,purchase!$C:$C,$C1874,purchase!$E:$E,$E1874,purchase!$G:$G,"&gt;="&amp;$F1874,purchase!$G:$G,"&lt;="&amp;$G1874))</f>
        <v/>
      </c>
      <c r="O1874" s="10">
        <f>IF(M1874="","",M1874-N1874)</f>
        <v/>
      </c>
      <c r="P1874" s="11">
        <f>IF(M1874=0,"",N1874/M1874)</f>
        <v/>
      </c>
      <c r="Q1874" s="12">
        <f>IF(OR(G1874="",O1874=""),"",
IF(AND(G1874&lt;TODAY(),O1874&gt;0),"YES","NO"))</f>
        <v/>
      </c>
      <c r="R1874" s="13" t="n"/>
      <c r="S1874" s="14" t="n"/>
      <c r="T1874" s="15">
        <f>IF(Q1874="YES", IF(R1874="Company",L1874*(1+S1874),IF(R1874="Vendor",L1874*(1-S1874),"")),"")</f>
        <v/>
      </c>
      <c r="U1874" s="15">
        <f>IF(Q1874="YES",O1874*T1874,"")</f>
        <v/>
      </c>
      <c r="V1874" s="16" t="n"/>
      <c r="W1874" s="17">
        <f>IF(Q1874="YES",G1874+V1874,"")</f>
        <v/>
      </c>
      <c r="X1874" s="18">
        <f>IF(Q1874="YES",IF(TODAY()&gt;W1874,"OVERDUE","WITHIN TIME"),"")</f>
        <v/>
      </c>
    </row>
    <row r="1875">
      <c r="A1875" s="3" t="n">
        <v>1871</v>
      </c>
      <c r="B1875" s="4" t="n"/>
      <c r="C1875" s="4" t="n"/>
      <c r="D1875" s="5">
        <f>IF(E1875="NRFC","Natural Rubber Field Coagulam","")</f>
        <v/>
      </c>
      <c r="E1875" s="4" t="n"/>
      <c r="F1875" s="6" t="n"/>
      <c r="G1875" s="6" t="n"/>
      <c r="H1875" s="7">
        <f>IF(G1875="","",G1875-TODAY())</f>
        <v/>
      </c>
      <c r="I1875" s="8">
        <f>IF(G1875="","",
IF(G1875&lt;TODAY(),
IF(O1875&gt;0,"Violated","Completed"),
IF(H1875&lt;=7,"Expiring Soon",
"Active")))</f>
        <v/>
      </c>
      <c r="J1875" s="8">
        <f>IF(C1875="","",COUNTIFS(purchase!$C:$C,$C1875,purchase!$E:$E,$E1875,purchase!$G:$G,"&gt;="&amp;$F1875,purchase!$G:$G,"&lt;="&amp;$G1875))</f>
        <v/>
      </c>
      <c r="K1875" s="9">
        <f>IF(COUNTIFS(purchase!$C:$C,$C1875,purchase!$E:$E,$E1875,purchase!$G:$G,"&gt;="&amp;$F1875,purchase!$G:$G,"&lt;="&amp;$G1875)=0,"",_xlfn.MAXIFS(purchase!$G:$G,purchase!$C:$C,$C1875,purchase!$E:$E,$E1875,purchase!$G:$G,"&gt;="&amp;$F1875,purchase!$G:$G,"&lt;="&amp;$G1875))</f>
        <v/>
      </c>
      <c r="L1875" s="4" t="n"/>
      <c r="M1875" s="4" t="n"/>
      <c r="N1875" s="10">
        <f>IF(M1875="","",SUMIFS(purchase!$N:$N,purchase!$C:$C,$C1875,purchase!$E:$E,$E1875,purchase!$G:$G,"&gt;="&amp;$F1875,purchase!$G:$G,"&lt;="&amp;$G1875))</f>
        <v/>
      </c>
      <c r="O1875" s="10">
        <f>IF(M1875="","",M1875-N1875)</f>
        <v/>
      </c>
      <c r="P1875" s="11">
        <f>IF(M1875=0,"",N1875/M1875)</f>
        <v/>
      </c>
      <c r="Q1875" s="12">
        <f>IF(OR(G1875="",O1875=""),"",
IF(AND(G1875&lt;TODAY(),O1875&gt;0),"YES","NO"))</f>
        <v/>
      </c>
      <c r="R1875" s="13" t="n"/>
      <c r="S1875" s="14" t="n"/>
      <c r="T1875" s="15">
        <f>IF(Q1875="YES", IF(R1875="Company",L1875*(1+S1875),IF(R1875="Vendor",L1875*(1-S1875),"")),"")</f>
        <v/>
      </c>
      <c r="U1875" s="15">
        <f>IF(Q1875="YES",O1875*T1875,"")</f>
        <v/>
      </c>
      <c r="V1875" s="16" t="n"/>
      <c r="W1875" s="17">
        <f>IF(Q1875="YES",G1875+V1875,"")</f>
        <v/>
      </c>
      <c r="X1875" s="18">
        <f>IF(Q1875="YES",IF(TODAY()&gt;W1875,"OVERDUE","WITHIN TIME"),"")</f>
        <v/>
      </c>
    </row>
    <row r="1876">
      <c r="A1876" s="3" t="n">
        <v>1872</v>
      </c>
      <c r="B1876" s="4" t="n"/>
      <c r="C1876" s="4" t="n"/>
      <c r="D1876" s="5">
        <f>IF(E1876="NRFC","Natural Rubber Field Coagulam","")</f>
        <v/>
      </c>
      <c r="E1876" s="4" t="n"/>
      <c r="F1876" s="6" t="n"/>
      <c r="G1876" s="6" t="n"/>
      <c r="H1876" s="7">
        <f>IF(G1876="","",G1876-TODAY())</f>
        <v/>
      </c>
      <c r="I1876" s="8">
        <f>IF(G1876="","",
IF(G1876&lt;TODAY(),
IF(O1876&gt;0,"Violated","Completed"),
IF(H1876&lt;=7,"Expiring Soon",
"Active")))</f>
        <v/>
      </c>
      <c r="J1876" s="8">
        <f>IF(C1876="","",COUNTIFS(purchase!$C:$C,$C1876,purchase!$E:$E,$E1876,purchase!$G:$G,"&gt;="&amp;$F1876,purchase!$G:$G,"&lt;="&amp;$G1876))</f>
        <v/>
      </c>
      <c r="K1876" s="9">
        <f>IF(COUNTIFS(purchase!$C:$C,$C1876,purchase!$E:$E,$E1876,purchase!$G:$G,"&gt;="&amp;$F1876,purchase!$G:$G,"&lt;="&amp;$G1876)=0,"",_xlfn.MAXIFS(purchase!$G:$G,purchase!$C:$C,$C1876,purchase!$E:$E,$E1876,purchase!$G:$G,"&gt;="&amp;$F1876,purchase!$G:$G,"&lt;="&amp;$G1876))</f>
        <v/>
      </c>
      <c r="L1876" s="4" t="n"/>
      <c r="M1876" s="4" t="n"/>
      <c r="N1876" s="10">
        <f>IF(M1876="","",SUMIFS(purchase!$N:$N,purchase!$C:$C,$C1876,purchase!$E:$E,$E1876,purchase!$G:$G,"&gt;="&amp;$F1876,purchase!$G:$G,"&lt;="&amp;$G1876))</f>
        <v/>
      </c>
      <c r="O1876" s="10">
        <f>IF(M1876="","",M1876-N1876)</f>
        <v/>
      </c>
      <c r="P1876" s="11">
        <f>IF(M1876=0,"",N1876/M1876)</f>
        <v/>
      </c>
      <c r="Q1876" s="12">
        <f>IF(OR(G1876="",O1876=""),"",
IF(AND(G1876&lt;TODAY(),O1876&gt;0),"YES","NO"))</f>
        <v/>
      </c>
      <c r="R1876" s="13" t="n"/>
      <c r="S1876" s="14" t="n"/>
      <c r="T1876" s="15">
        <f>IF(Q1876="YES", IF(R1876="Company",L1876*(1+S1876),IF(R1876="Vendor",L1876*(1-S1876),"")),"")</f>
        <v/>
      </c>
      <c r="U1876" s="15">
        <f>IF(Q1876="YES",O1876*T1876,"")</f>
        <v/>
      </c>
      <c r="V1876" s="16" t="n"/>
      <c r="W1876" s="17">
        <f>IF(Q1876="YES",G1876+V1876,"")</f>
        <v/>
      </c>
      <c r="X1876" s="18">
        <f>IF(Q1876="YES",IF(TODAY()&gt;W1876,"OVERDUE","WITHIN TIME"),"")</f>
        <v/>
      </c>
    </row>
    <row r="1877">
      <c r="A1877" s="3" t="n">
        <v>1873</v>
      </c>
      <c r="B1877" s="4" t="n"/>
      <c r="C1877" s="4" t="n"/>
      <c r="D1877" s="5">
        <f>IF(E1877="NRFC","Natural Rubber Field Coagulam","")</f>
        <v/>
      </c>
      <c r="E1877" s="4" t="n"/>
      <c r="F1877" s="6" t="n"/>
      <c r="G1877" s="6" t="n"/>
      <c r="H1877" s="7">
        <f>IF(G1877="","",G1877-TODAY())</f>
        <v/>
      </c>
      <c r="I1877" s="8">
        <f>IF(G1877="","",
IF(G1877&lt;TODAY(),
IF(O1877&gt;0,"Violated","Completed"),
IF(H1877&lt;=7,"Expiring Soon",
"Active")))</f>
        <v/>
      </c>
      <c r="J1877" s="8">
        <f>IF(C1877="","",COUNTIFS(purchase!$C:$C,$C1877,purchase!$E:$E,$E1877,purchase!$G:$G,"&gt;="&amp;$F1877,purchase!$G:$G,"&lt;="&amp;$G1877))</f>
        <v/>
      </c>
      <c r="K1877" s="9">
        <f>IF(COUNTIFS(purchase!$C:$C,$C1877,purchase!$E:$E,$E1877,purchase!$G:$G,"&gt;="&amp;$F1877,purchase!$G:$G,"&lt;="&amp;$G1877)=0,"",_xlfn.MAXIFS(purchase!$G:$G,purchase!$C:$C,$C1877,purchase!$E:$E,$E1877,purchase!$G:$G,"&gt;="&amp;$F1877,purchase!$G:$G,"&lt;="&amp;$G1877))</f>
        <v/>
      </c>
      <c r="L1877" s="4" t="n"/>
      <c r="M1877" s="4" t="n"/>
      <c r="N1877" s="10">
        <f>IF(M1877="","",SUMIFS(purchase!$N:$N,purchase!$C:$C,$C1877,purchase!$E:$E,$E1877,purchase!$G:$G,"&gt;="&amp;$F1877,purchase!$G:$G,"&lt;="&amp;$G1877))</f>
        <v/>
      </c>
      <c r="O1877" s="10">
        <f>IF(M1877="","",M1877-N1877)</f>
        <v/>
      </c>
      <c r="P1877" s="11">
        <f>IF(M1877=0,"",N1877/M1877)</f>
        <v/>
      </c>
      <c r="Q1877" s="12">
        <f>IF(OR(G1877="",O1877=""),"",
IF(AND(G1877&lt;TODAY(),O1877&gt;0),"YES","NO"))</f>
        <v/>
      </c>
      <c r="R1877" s="13" t="n"/>
      <c r="S1877" s="14" t="n"/>
      <c r="T1877" s="15">
        <f>IF(Q1877="YES", IF(R1877="Company",L1877*(1+S1877),IF(R1877="Vendor",L1877*(1-S1877),"")),"")</f>
        <v/>
      </c>
      <c r="U1877" s="15">
        <f>IF(Q1877="YES",O1877*T1877,"")</f>
        <v/>
      </c>
      <c r="V1877" s="16" t="n"/>
      <c r="W1877" s="17">
        <f>IF(Q1877="YES",G1877+V1877,"")</f>
        <v/>
      </c>
      <c r="X1877" s="18">
        <f>IF(Q1877="YES",IF(TODAY()&gt;W1877,"OVERDUE","WITHIN TIME"),"")</f>
        <v/>
      </c>
    </row>
    <row r="1878">
      <c r="A1878" s="3" t="n">
        <v>1874</v>
      </c>
      <c r="B1878" s="4" t="n"/>
      <c r="C1878" s="4" t="n"/>
      <c r="D1878" s="5">
        <f>IF(E1878="NRFC","Natural Rubber Field Coagulam","")</f>
        <v/>
      </c>
      <c r="E1878" s="4" t="n"/>
      <c r="F1878" s="6" t="n"/>
      <c r="G1878" s="6" t="n"/>
      <c r="H1878" s="7">
        <f>IF(G1878="","",G1878-TODAY())</f>
        <v/>
      </c>
      <c r="I1878" s="8">
        <f>IF(G1878="","",
IF(G1878&lt;TODAY(),
IF(O1878&gt;0,"Violated","Completed"),
IF(H1878&lt;=7,"Expiring Soon",
"Active")))</f>
        <v/>
      </c>
      <c r="J1878" s="8">
        <f>IF(C1878="","",COUNTIFS(purchase!$C:$C,$C1878,purchase!$E:$E,$E1878,purchase!$G:$G,"&gt;="&amp;$F1878,purchase!$G:$G,"&lt;="&amp;$G1878))</f>
        <v/>
      </c>
      <c r="K1878" s="9">
        <f>IF(COUNTIFS(purchase!$C:$C,$C1878,purchase!$E:$E,$E1878,purchase!$G:$G,"&gt;="&amp;$F1878,purchase!$G:$G,"&lt;="&amp;$G1878)=0,"",_xlfn.MAXIFS(purchase!$G:$G,purchase!$C:$C,$C1878,purchase!$E:$E,$E1878,purchase!$G:$G,"&gt;="&amp;$F1878,purchase!$G:$G,"&lt;="&amp;$G1878))</f>
        <v/>
      </c>
      <c r="L1878" s="4" t="n"/>
      <c r="M1878" s="4" t="n"/>
      <c r="N1878" s="10">
        <f>IF(M1878="","",SUMIFS(purchase!$N:$N,purchase!$C:$C,$C1878,purchase!$E:$E,$E1878,purchase!$G:$G,"&gt;="&amp;$F1878,purchase!$G:$G,"&lt;="&amp;$G1878))</f>
        <v/>
      </c>
      <c r="O1878" s="10">
        <f>IF(M1878="","",M1878-N1878)</f>
        <v/>
      </c>
      <c r="P1878" s="11">
        <f>IF(M1878=0,"",N1878/M1878)</f>
        <v/>
      </c>
      <c r="Q1878" s="12">
        <f>IF(OR(G1878="",O1878=""),"",
IF(AND(G1878&lt;TODAY(),O1878&gt;0),"YES","NO"))</f>
        <v/>
      </c>
      <c r="R1878" s="13" t="n"/>
      <c r="S1878" s="14" t="n"/>
      <c r="T1878" s="15">
        <f>IF(Q1878="YES", IF(R1878="Company",L1878*(1+S1878),IF(R1878="Vendor",L1878*(1-S1878),"")),"")</f>
        <v/>
      </c>
      <c r="U1878" s="15">
        <f>IF(Q1878="YES",O1878*T1878,"")</f>
        <v/>
      </c>
      <c r="V1878" s="16" t="n"/>
      <c r="W1878" s="17">
        <f>IF(Q1878="YES",G1878+V1878,"")</f>
        <v/>
      </c>
      <c r="X1878" s="18">
        <f>IF(Q1878="YES",IF(TODAY()&gt;W1878,"OVERDUE","WITHIN TIME"),"")</f>
        <v/>
      </c>
    </row>
    <row r="1879">
      <c r="A1879" s="3" t="n">
        <v>1875</v>
      </c>
      <c r="B1879" s="4" t="n"/>
      <c r="C1879" s="4" t="n"/>
      <c r="D1879" s="5">
        <f>IF(E1879="NRFC","Natural Rubber Field Coagulam","")</f>
        <v/>
      </c>
      <c r="E1879" s="4" t="n"/>
      <c r="F1879" s="6" t="n"/>
      <c r="G1879" s="6" t="n"/>
      <c r="H1879" s="7">
        <f>IF(G1879="","",G1879-TODAY())</f>
        <v/>
      </c>
      <c r="I1879" s="8">
        <f>IF(G1879="","",
IF(G1879&lt;TODAY(),
IF(O1879&gt;0,"Violated","Completed"),
IF(H1879&lt;=7,"Expiring Soon",
"Active")))</f>
        <v/>
      </c>
      <c r="J1879" s="8">
        <f>IF(C1879="","",COUNTIFS(purchase!$C:$C,$C1879,purchase!$E:$E,$E1879,purchase!$G:$G,"&gt;="&amp;$F1879,purchase!$G:$G,"&lt;="&amp;$G1879))</f>
        <v/>
      </c>
      <c r="K1879" s="9">
        <f>IF(COUNTIFS(purchase!$C:$C,$C1879,purchase!$E:$E,$E1879,purchase!$G:$G,"&gt;="&amp;$F1879,purchase!$G:$G,"&lt;="&amp;$G1879)=0,"",_xlfn.MAXIFS(purchase!$G:$G,purchase!$C:$C,$C1879,purchase!$E:$E,$E1879,purchase!$G:$G,"&gt;="&amp;$F1879,purchase!$G:$G,"&lt;="&amp;$G1879))</f>
        <v/>
      </c>
      <c r="L1879" s="4" t="n"/>
      <c r="M1879" s="4" t="n"/>
      <c r="N1879" s="10">
        <f>IF(M1879="","",SUMIFS(purchase!$N:$N,purchase!$C:$C,$C1879,purchase!$E:$E,$E1879,purchase!$G:$G,"&gt;="&amp;$F1879,purchase!$G:$G,"&lt;="&amp;$G1879))</f>
        <v/>
      </c>
      <c r="O1879" s="10">
        <f>IF(M1879="","",M1879-N1879)</f>
        <v/>
      </c>
      <c r="P1879" s="11">
        <f>IF(M1879=0,"",N1879/M1879)</f>
        <v/>
      </c>
      <c r="Q1879" s="12">
        <f>IF(OR(G1879="",O1879=""),"",
IF(AND(G1879&lt;TODAY(),O1879&gt;0),"YES","NO"))</f>
        <v/>
      </c>
      <c r="R1879" s="13" t="n"/>
      <c r="S1879" s="14" t="n"/>
      <c r="T1879" s="15">
        <f>IF(Q1879="YES", IF(R1879="Company",L1879*(1+S1879),IF(R1879="Vendor",L1879*(1-S1879),"")),"")</f>
        <v/>
      </c>
      <c r="U1879" s="15">
        <f>IF(Q1879="YES",O1879*T1879,"")</f>
        <v/>
      </c>
      <c r="V1879" s="16" t="n"/>
      <c r="W1879" s="17">
        <f>IF(Q1879="YES",G1879+V1879,"")</f>
        <v/>
      </c>
      <c r="X1879" s="18">
        <f>IF(Q1879="YES",IF(TODAY()&gt;W1879,"OVERDUE","WITHIN TIME"),"")</f>
        <v/>
      </c>
    </row>
    <row r="1880">
      <c r="A1880" s="3" t="n">
        <v>1876</v>
      </c>
      <c r="B1880" s="4" t="n"/>
      <c r="C1880" s="4" t="n"/>
      <c r="D1880" s="5">
        <f>IF(E1880="NRFC","Natural Rubber Field Coagulam","")</f>
        <v/>
      </c>
      <c r="E1880" s="4" t="n"/>
      <c r="F1880" s="6" t="n"/>
      <c r="G1880" s="6" t="n"/>
      <c r="H1880" s="7">
        <f>IF(G1880="","",G1880-TODAY())</f>
        <v/>
      </c>
      <c r="I1880" s="8">
        <f>IF(G1880="","",
IF(G1880&lt;TODAY(),
IF(O1880&gt;0,"Violated","Completed"),
IF(H1880&lt;=7,"Expiring Soon",
"Active")))</f>
        <v/>
      </c>
      <c r="J1880" s="8">
        <f>IF(C1880="","",COUNTIFS(purchase!$C:$C,$C1880,purchase!$E:$E,$E1880,purchase!$G:$G,"&gt;="&amp;$F1880,purchase!$G:$G,"&lt;="&amp;$G1880))</f>
        <v/>
      </c>
      <c r="K1880" s="9">
        <f>IF(COUNTIFS(purchase!$C:$C,$C1880,purchase!$E:$E,$E1880,purchase!$G:$G,"&gt;="&amp;$F1880,purchase!$G:$G,"&lt;="&amp;$G1880)=0,"",_xlfn.MAXIFS(purchase!$G:$G,purchase!$C:$C,$C1880,purchase!$E:$E,$E1880,purchase!$G:$G,"&gt;="&amp;$F1880,purchase!$G:$G,"&lt;="&amp;$G1880))</f>
        <v/>
      </c>
      <c r="L1880" s="4" t="n"/>
      <c r="M1880" s="4" t="n"/>
      <c r="N1880" s="10">
        <f>IF(M1880="","",SUMIFS(purchase!$N:$N,purchase!$C:$C,$C1880,purchase!$E:$E,$E1880,purchase!$G:$G,"&gt;="&amp;$F1880,purchase!$G:$G,"&lt;="&amp;$G1880))</f>
        <v/>
      </c>
      <c r="O1880" s="10">
        <f>IF(M1880="","",M1880-N1880)</f>
        <v/>
      </c>
      <c r="P1880" s="11">
        <f>IF(M1880=0,"",N1880/M1880)</f>
        <v/>
      </c>
      <c r="Q1880" s="12">
        <f>IF(OR(G1880="",O1880=""),"",
IF(AND(G1880&lt;TODAY(),O1880&gt;0),"YES","NO"))</f>
        <v/>
      </c>
      <c r="R1880" s="13" t="n"/>
      <c r="S1880" s="14" t="n"/>
      <c r="T1880" s="15">
        <f>IF(Q1880="YES", IF(R1880="Company",L1880*(1+S1880),IF(R1880="Vendor",L1880*(1-S1880),"")),"")</f>
        <v/>
      </c>
      <c r="U1880" s="15">
        <f>IF(Q1880="YES",O1880*T1880,"")</f>
        <v/>
      </c>
      <c r="V1880" s="16" t="n"/>
      <c r="W1880" s="17">
        <f>IF(Q1880="YES",G1880+V1880,"")</f>
        <v/>
      </c>
      <c r="X1880" s="18">
        <f>IF(Q1880="YES",IF(TODAY()&gt;W1880,"OVERDUE","WITHIN TIME"),"")</f>
        <v/>
      </c>
    </row>
    <row r="1881">
      <c r="A1881" s="3" t="n">
        <v>1877</v>
      </c>
      <c r="B1881" s="4" t="n"/>
      <c r="C1881" s="4" t="n"/>
      <c r="D1881" s="5">
        <f>IF(E1881="NRFC","Natural Rubber Field Coagulam","")</f>
        <v/>
      </c>
      <c r="E1881" s="4" t="n"/>
      <c r="F1881" s="6" t="n"/>
      <c r="G1881" s="6" t="n"/>
      <c r="H1881" s="7">
        <f>IF(G1881="","",G1881-TODAY())</f>
        <v/>
      </c>
      <c r="I1881" s="8">
        <f>IF(G1881="","",
IF(G1881&lt;TODAY(),
IF(O1881&gt;0,"Violated","Completed"),
IF(H1881&lt;=7,"Expiring Soon",
"Active")))</f>
        <v/>
      </c>
      <c r="J1881" s="8">
        <f>IF(C1881="","",COUNTIFS(purchase!$C:$C,$C1881,purchase!$E:$E,$E1881,purchase!$G:$G,"&gt;="&amp;$F1881,purchase!$G:$G,"&lt;="&amp;$G1881))</f>
        <v/>
      </c>
      <c r="K1881" s="9">
        <f>IF(COUNTIFS(purchase!$C:$C,$C1881,purchase!$E:$E,$E1881,purchase!$G:$G,"&gt;="&amp;$F1881,purchase!$G:$G,"&lt;="&amp;$G1881)=0,"",_xlfn.MAXIFS(purchase!$G:$G,purchase!$C:$C,$C1881,purchase!$E:$E,$E1881,purchase!$G:$G,"&gt;="&amp;$F1881,purchase!$G:$G,"&lt;="&amp;$G1881))</f>
        <v/>
      </c>
      <c r="L1881" s="4" t="n"/>
      <c r="M1881" s="4" t="n"/>
      <c r="N1881" s="10">
        <f>IF(M1881="","",SUMIFS(purchase!$N:$N,purchase!$C:$C,$C1881,purchase!$E:$E,$E1881,purchase!$G:$G,"&gt;="&amp;$F1881,purchase!$G:$G,"&lt;="&amp;$G1881))</f>
        <v/>
      </c>
      <c r="O1881" s="10">
        <f>IF(M1881="","",M1881-N1881)</f>
        <v/>
      </c>
      <c r="P1881" s="11">
        <f>IF(M1881=0,"",N1881/M1881)</f>
        <v/>
      </c>
      <c r="Q1881" s="12">
        <f>IF(OR(G1881="",O1881=""),"",
IF(AND(G1881&lt;TODAY(),O1881&gt;0),"YES","NO"))</f>
        <v/>
      </c>
      <c r="R1881" s="13" t="n"/>
      <c r="S1881" s="14" t="n"/>
      <c r="T1881" s="15">
        <f>IF(Q1881="YES", IF(R1881="Company",L1881*(1+S1881),IF(R1881="Vendor",L1881*(1-S1881),"")),"")</f>
        <v/>
      </c>
      <c r="U1881" s="15">
        <f>IF(Q1881="YES",O1881*T1881,"")</f>
        <v/>
      </c>
      <c r="V1881" s="16" t="n"/>
      <c r="W1881" s="17">
        <f>IF(Q1881="YES",G1881+V1881,"")</f>
        <v/>
      </c>
      <c r="X1881" s="18">
        <f>IF(Q1881="YES",IF(TODAY()&gt;W1881,"OVERDUE","WITHIN TIME"),"")</f>
        <v/>
      </c>
    </row>
    <row r="1882">
      <c r="A1882" s="3" t="n">
        <v>1878</v>
      </c>
      <c r="B1882" s="4" t="n"/>
      <c r="C1882" s="4" t="n"/>
      <c r="D1882" s="5">
        <f>IF(E1882="NRFC","Natural Rubber Field Coagulam","")</f>
        <v/>
      </c>
      <c r="E1882" s="4" t="n"/>
      <c r="F1882" s="6" t="n"/>
      <c r="G1882" s="6" t="n"/>
      <c r="H1882" s="7">
        <f>IF(G1882="","",G1882-TODAY())</f>
        <v/>
      </c>
      <c r="I1882" s="8">
        <f>IF(G1882="","",
IF(G1882&lt;TODAY(),
IF(O1882&gt;0,"Violated","Completed"),
IF(H1882&lt;=7,"Expiring Soon",
"Active")))</f>
        <v/>
      </c>
      <c r="J1882" s="8">
        <f>IF(C1882="","",COUNTIFS(purchase!$C:$C,$C1882,purchase!$E:$E,$E1882,purchase!$G:$G,"&gt;="&amp;$F1882,purchase!$G:$G,"&lt;="&amp;$G1882))</f>
        <v/>
      </c>
      <c r="K1882" s="9">
        <f>IF(COUNTIFS(purchase!$C:$C,$C1882,purchase!$E:$E,$E1882,purchase!$G:$G,"&gt;="&amp;$F1882,purchase!$G:$G,"&lt;="&amp;$G1882)=0,"",_xlfn.MAXIFS(purchase!$G:$G,purchase!$C:$C,$C1882,purchase!$E:$E,$E1882,purchase!$G:$G,"&gt;="&amp;$F1882,purchase!$G:$G,"&lt;="&amp;$G1882))</f>
        <v/>
      </c>
      <c r="L1882" s="4" t="n"/>
      <c r="M1882" s="4" t="n"/>
      <c r="N1882" s="10">
        <f>IF(M1882="","",SUMIFS(purchase!$N:$N,purchase!$C:$C,$C1882,purchase!$E:$E,$E1882,purchase!$G:$G,"&gt;="&amp;$F1882,purchase!$G:$G,"&lt;="&amp;$G1882))</f>
        <v/>
      </c>
      <c r="O1882" s="10">
        <f>IF(M1882="","",M1882-N1882)</f>
        <v/>
      </c>
      <c r="P1882" s="11">
        <f>IF(M1882=0,"",N1882/M1882)</f>
        <v/>
      </c>
      <c r="Q1882" s="12">
        <f>IF(OR(G1882="",O1882=""),"",
IF(AND(G1882&lt;TODAY(),O1882&gt;0),"YES","NO"))</f>
        <v/>
      </c>
      <c r="R1882" s="13" t="n"/>
      <c r="S1882" s="14" t="n"/>
      <c r="T1882" s="15">
        <f>IF(Q1882="YES", IF(R1882="Company",L1882*(1+S1882),IF(R1882="Vendor",L1882*(1-S1882),"")),"")</f>
        <v/>
      </c>
      <c r="U1882" s="15">
        <f>IF(Q1882="YES",O1882*T1882,"")</f>
        <v/>
      </c>
      <c r="V1882" s="16" t="n"/>
      <c r="W1882" s="17">
        <f>IF(Q1882="YES",G1882+V1882,"")</f>
        <v/>
      </c>
      <c r="X1882" s="18">
        <f>IF(Q1882="YES",IF(TODAY()&gt;W1882,"OVERDUE","WITHIN TIME"),"")</f>
        <v/>
      </c>
    </row>
    <row r="1883">
      <c r="A1883" s="3" t="n">
        <v>1879</v>
      </c>
      <c r="B1883" s="4" t="n"/>
      <c r="C1883" s="4" t="n"/>
      <c r="D1883" s="5">
        <f>IF(E1883="NRFC","Natural Rubber Field Coagulam","")</f>
        <v/>
      </c>
      <c r="E1883" s="4" t="n"/>
      <c r="F1883" s="6" t="n"/>
      <c r="G1883" s="6" t="n"/>
      <c r="H1883" s="7">
        <f>IF(G1883="","",G1883-TODAY())</f>
        <v/>
      </c>
      <c r="I1883" s="8">
        <f>IF(G1883="","",
IF(G1883&lt;TODAY(),
IF(O1883&gt;0,"Violated","Completed"),
IF(H1883&lt;=7,"Expiring Soon",
"Active")))</f>
        <v/>
      </c>
      <c r="J1883" s="8">
        <f>IF(C1883="","",COUNTIFS(purchase!$C:$C,$C1883,purchase!$E:$E,$E1883,purchase!$G:$G,"&gt;="&amp;$F1883,purchase!$G:$G,"&lt;="&amp;$G1883))</f>
        <v/>
      </c>
      <c r="K1883" s="9">
        <f>IF(COUNTIFS(purchase!$C:$C,$C1883,purchase!$E:$E,$E1883,purchase!$G:$G,"&gt;="&amp;$F1883,purchase!$G:$G,"&lt;="&amp;$G1883)=0,"",_xlfn.MAXIFS(purchase!$G:$G,purchase!$C:$C,$C1883,purchase!$E:$E,$E1883,purchase!$G:$G,"&gt;="&amp;$F1883,purchase!$G:$G,"&lt;="&amp;$G1883))</f>
        <v/>
      </c>
      <c r="L1883" s="4" t="n"/>
      <c r="M1883" s="4" t="n"/>
      <c r="N1883" s="10">
        <f>IF(M1883="","",SUMIFS(purchase!$N:$N,purchase!$C:$C,$C1883,purchase!$E:$E,$E1883,purchase!$G:$G,"&gt;="&amp;$F1883,purchase!$G:$G,"&lt;="&amp;$G1883))</f>
        <v/>
      </c>
      <c r="O1883" s="10">
        <f>IF(M1883="","",M1883-N1883)</f>
        <v/>
      </c>
      <c r="P1883" s="11">
        <f>IF(M1883=0,"",N1883/M1883)</f>
        <v/>
      </c>
      <c r="Q1883" s="12">
        <f>IF(OR(G1883="",O1883=""),"",
IF(AND(G1883&lt;TODAY(),O1883&gt;0),"YES","NO"))</f>
        <v/>
      </c>
      <c r="R1883" s="13" t="n"/>
      <c r="S1883" s="14" t="n"/>
      <c r="T1883" s="15">
        <f>IF(Q1883="YES", IF(R1883="Company",L1883*(1+S1883),IF(R1883="Vendor",L1883*(1-S1883),"")),"")</f>
        <v/>
      </c>
      <c r="U1883" s="15">
        <f>IF(Q1883="YES",O1883*T1883,"")</f>
        <v/>
      </c>
      <c r="V1883" s="16" t="n"/>
      <c r="W1883" s="17">
        <f>IF(Q1883="YES",G1883+V1883,"")</f>
        <v/>
      </c>
      <c r="X1883" s="18">
        <f>IF(Q1883="YES",IF(TODAY()&gt;W1883,"OVERDUE","WITHIN TIME"),"")</f>
        <v/>
      </c>
    </row>
    <row r="1884">
      <c r="A1884" s="3" t="n">
        <v>1880</v>
      </c>
      <c r="B1884" s="4" t="n"/>
      <c r="C1884" s="4" t="n"/>
      <c r="D1884" s="5">
        <f>IF(E1884="NRFC","Natural Rubber Field Coagulam","")</f>
        <v/>
      </c>
      <c r="E1884" s="4" t="n"/>
      <c r="F1884" s="6" t="n"/>
      <c r="G1884" s="6" t="n"/>
      <c r="H1884" s="7">
        <f>IF(G1884="","",G1884-TODAY())</f>
        <v/>
      </c>
      <c r="I1884" s="8">
        <f>IF(G1884="","",
IF(G1884&lt;TODAY(),
IF(O1884&gt;0,"Violated","Completed"),
IF(H1884&lt;=7,"Expiring Soon",
"Active")))</f>
        <v/>
      </c>
      <c r="J1884" s="8">
        <f>IF(C1884="","",COUNTIFS(purchase!$C:$C,$C1884,purchase!$E:$E,$E1884,purchase!$G:$G,"&gt;="&amp;$F1884,purchase!$G:$G,"&lt;="&amp;$G1884))</f>
        <v/>
      </c>
      <c r="K1884" s="9">
        <f>IF(COUNTIFS(purchase!$C:$C,$C1884,purchase!$E:$E,$E1884,purchase!$G:$G,"&gt;="&amp;$F1884,purchase!$G:$G,"&lt;="&amp;$G1884)=0,"",_xlfn.MAXIFS(purchase!$G:$G,purchase!$C:$C,$C1884,purchase!$E:$E,$E1884,purchase!$G:$G,"&gt;="&amp;$F1884,purchase!$G:$G,"&lt;="&amp;$G1884))</f>
        <v/>
      </c>
      <c r="L1884" s="4" t="n"/>
      <c r="M1884" s="4" t="n"/>
      <c r="N1884" s="10">
        <f>IF(M1884="","",SUMIFS(purchase!$N:$N,purchase!$C:$C,$C1884,purchase!$E:$E,$E1884,purchase!$G:$G,"&gt;="&amp;$F1884,purchase!$G:$G,"&lt;="&amp;$G1884))</f>
        <v/>
      </c>
      <c r="O1884" s="10">
        <f>IF(M1884="","",M1884-N1884)</f>
        <v/>
      </c>
      <c r="P1884" s="11">
        <f>IF(M1884=0,"",N1884/M1884)</f>
        <v/>
      </c>
      <c r="Q1884" s="12">
        <f>IF(OR(G1884="",O1884=""),"",
IF(AND(G1884&lt;TODAY(),O1884&gt;0),"YES","NO"))</f>
        <v/>
      </c>
      <c r="R1884" s="13" t="n"/>
      <c r="S1884" s="14" t="n"/>
      <c r="T1884" s="15">
        <f>IF(Q1884="YES", IF(R1884="Company",L1884*(1+S1884),IF(R1884="Vendor",L1884*(1-S1884),"")),"")</f>
        <v/>
      </c>
      <c r="U1884" s="15">
        <f>IF(Q1884="YES",O1884*T1884,"")</f>
        <v/>
      </c>
      <c r="V1884" s="16" t="n"/>
      <c r="W1884" s="17">
        <f>IF(Q1884="YES",G1884+V1884,"")</f>
        <v/>
      </c>
      <c r="X1884" s="18">
        <f>IF(Q1884="YES",IF(TODAY()&gt;W1884,"OVERDUE","WITHIN TIME"),"")</f>
        <v/>
      </c>
    </row>
    <row r="1885">
      <c r="A1885" s="3" t="n">
        <v>1881</v>
      </c>
      <c r="B1885" s="4" t="n"/>
      <c r="C1885" s="4" t="n"/>
      <c r="D1885" s="5">
        <f>IF(E1885="NRFC","Natural Rubber Field Coagulam","")</f>
        <v/>
      </c>
      <c r="E1885" s="4" t="n"/>
      <c r="F1885" s="6" t="n"/>
      <c r="G1885" s="6" t="n"/>
      <c r="H1885" s="7">
        <f>IF(G1885="","",G1885-TODAY())</f>
        <v/>
      </c>
      <c r="I1885" s="8">
        <f>IF(G1885="","",
IF(G1885&lt;TODAY(),
IF(O1885&gt;0,"Violated","Completed"),
IF(H1885&lt;=7,"Expiring Soon",
"Active")))</f>
        <v/>
      </c>
      <c r="J1885" s="8">
        <f>IF(C1885="","",COUNTIFS(purchase!$C:$C,$C1885,purchase!$E:$E,$E1885,purchase!$G:$G,"&gt;="&amp;$F1885,purchase!$G:$G,"&lt;="&amp;$G1885))</f>
        <v/>
      </c>
      <c r="K1885" s="9">
        <f>IF(COUNTIFS(purchase!$C:$C,$C1885,purchase!$E:$E,$E1885,purchase!$G:$G,"&gt;="&amp;$F1885,purchase!$G:$G,"&lt;="&amp;$G1885)=0,"",_xlfn.MAXIFS(purchase!$G:$G,purchase!$C:$C,$C1885,purchase!$E:$E,$E1885,purchase!$G:$G,"&gt;="&amp;$F1885,purchase!$G:$G,"&lt;="&amp;$G1885))</f>
        <v/>
      </c>
      <c r="L1885" s="4" t="n"/>
      <c r="M1885" s="4" t="n"/>
      <c r="N1885" s="10">
        <f>IF(M1885="","",SUMIFS(purchase!$N:$N,purchase!$C:$C,$C1885,purchase!$E:$E,$E1885,purchase!$G:$G,"&gt;="&amp;$F1885,purchase!$G:$G,"&lt;="&amp;$G1885))</f>
        <v/>
      </c>
      <c r="O1885" s="10">
        <f>IF(M1885="","",M1885-N1885)</f>
        <v/>
      </c>
      <c r="P1885" s="11">
        <f>IF(M1885=0,"",N1885/M1885)</f>
        <v/>
      </c>
      <c r="Q1885" s="12">
        <f>IF(OR(G1885="",O1885=""),"",
IF(AND(G1885&lt;TODAY(),O1885&gt;0),"YES","NO"))</f>
        <v/>
      </c>
      <c r="R1885" s="13" t="n"/>
      <c r="S1885" s="14" t="n"/>
      <c r="T1885" s="15">
        <f>IF(Q1885="YES", IF(R1885="Company",L1885*(1+S1885),IF(R1885="Vendor",L1885*(1-S1885),"")),"")</f>
        <v/>
      </c>
      <c r="U1885" s="15">
        <f>IF(Q1885="YES",O1885*T1885,"")</f>
        <v/>
      </c>
      <c r="V1885" s="16" t="n"/>
      <c r="W1885" s="17">
        <f>IF(Q1885="YES",G1885+V1885,"")</f>
        <v/>
      </c>
      <c r="X1885" s="18">
        <f>IF(Q1885="YES",IF(TODAY()&gt;W1885,"OVERDUE","WITHIN TIME"),"")</f>
        <v/>
      </c>
    </row>
    <row r="1886">
      <c r="A1886" s="3" t="n">
        <v>1882</v>
      </c>
      <c r="B1886" s="4" t="n"/>
      <c r="C1886" s="4" t="n"/>
      <c r="D1886" s="5">
        <f>IF(E1886="NRFC","Natural Rubber Field Coagulam","")</f>
        <v/>
      </c>
      <c r="E1886" s="4" t="n"/>
      <c r="F1886" s="6" t="n"/>
      <c r="G1886" s="6" t="n"/>
      <c r="H1886" s="7">
        <f>IF(G1886="","",G1886-TODAY())</f>
        <v/>
      </c>
      <c r="I1886" s="8">
        <f>IF(G1886="","",
IF(G1886&lt;TODAY(),
IF(O1886&gt;0,"Violated","Completed"),
IF(H1886&lt;=7,"Expiring Soon",
"Active")))</f>
        <v/>
      </c>
      <c r="J1886" s="8">
        <f>IF(C1886="","",COUNTIFS(purchase!$C:$C,$C1886,purchase!$E:$E,$E1886,purchase!$G:$G,"&gt;="&amp;$F1886,purchase!$G:$G,"&lt;="&amp;$G1886))</f>
        <v/>
      </c>
      <c r="K1886" s="9">
        <f>IF(COUNTIFS(purchase!$C:$C,$C1886,purchase!$E:$E,$E1886,purchase!$G:$G,"&gt;="&amp;$F1886,purchase!$G:$G,"&lt;="&amp;$G1886)=0,"",_xlfn.MAXIFS(purchase!$G:$G,purchase!$C:$C,$C1886,purchase!$E:$E,$E1886,purchase!$G:$G,"&gt;="&amp;$F1886,purchase!$G:$G,"&lt;="&amp;$G1886))</f>
        <v/>
      </c>
      <c r="L1886" s="4" t="n"/>
      <c r="M1886" s="4" t="n"/>
      <c r="N1886" s="10">
        <f>IF(M1886="","",SUMIFS(purchase!$N:$N,purchase!$C:$C,$C1886,purchase!$E:$E,$E1886,purchase!$G:$G,"&gt;="&amp;$F1886,purchase!$G:$G,"&lt;="&amp;$G1886))</f>
        <v/>
      </c>
      <c r="O1886" s="10">
        <f>IF(M1886="","",M1886-N1886)</f>
        <v/>
      </c>
      <c r="P1886" s="11">
        <f>IF(M1886=0,"",N1886/M1886)</f>
        <v/>
      </c>
      <c r="Q1886" s="12">
        <f>IF(OR(G1886="",O1886=""),"",
IF(AND(G1886&lt;TODAY(),O1886&gt;0),"YES","NO"))</f>
        <v/>
      </c>
      <c r="R1886" s="13" t="n"/>
      <c r="S1886" s="14" t="n"/>
      <c r="T1886" s="15">
        <f>IF(Q1886="YES", IF(R1886="Company",L1886*(1+S1886),IF(R1886="Vendor",L1886*(1-S1886),"")),"")</f>
        <v/>
      </c>
      <c r="U1886" s="15">
        <f>IF(Q1886="YES",O1886*T1886,"")</f>
        <v/>
      </c>
      <c r="V1886" s="16" t="n"/>
      <c r="W1886" s="17">
        <f>IF(Q1886="YES",G1886+V1886,"")</f>
        <v/>
      </c>
      <c r="X1886" s="18">
        <f>IF(Q1886="YES",IF(TODAY()&gt;W1886,"OVERDUE","WITHIN TIME"),"")</f>
        <v/>
      </c>
    </row>
    <row r="1887">
      <c r="A1887" s="3" t="n">
        <v>1883</v>
      </c>
      <c r="B1887" s="4" t="n"/>
      <c r="C1887" s="4" t="n"/>
      <c r="D1887" s="5">
        <f>IF(E1887="NRFC","Natural Rubber Field Coagulam","")</f>
        <v/>
      </c>
      <c r="E1887" s="4" t="n"/>
      <c r="F1887" s="6" t="n"/>
      <c r="G1887" s="6" t="n"/>
      <c r="H1887" s="7">
        <f>IF(G1887="","",G1887-TODAY())</f>
        <v/>
      </c>
      <c r="I1887" s="8">
        <f>IF(G1887="","",
IF(G1887&lt;TODAY(),
IF(O1887&gt;0,"Violated","Completed"),
IF(H1887&lt;=7,"Expiring Soon",
"Active")))</f>
        <v/>
      </c>
      <c r="J1887" s="8">
        <f>IF(C1887="","",COUNTIFS(purchase!$C:$C,$C1887,purchase!$E:$E,$E1887,purchase!$G:$G,"&gt;="&amp;$F1887,purchase!$G:$G,"&lt;="&amp;$G1887))</f>
        <v/>
      </c>
      <c r="K1887" s="9">
        <f>IF(COUNTIFS(purchase!$C:$C,$C1887,purchase!$E:$E,$E1887,purchase!$G:$G,"&gt;="&amp;$F1887,purchase!$G:$G,"&lt;="&amp;$G1887)=0,"",_xlfn.MAXIFS(purchase!$G:$G,purchase!$C:$C,$C1887,purchase!$E:$E,$E1887,purchase!$G:$G,"&gt;="&amp;$F1887,purchase!$G:$G,"&lt;="&amp;$G1887))</f>
        <v/>
      </c>
      <c r="L1887" s="4" t="n"/>
      <c r="M1887" s="4" t="n"/>
      <c r="N1887" s="10">
        <f>IF(M1887="","",SUMIFS(purchase!$N:$N,purchase!$C:$C,$C1887,purchase!$E:$E,$E1887,purchase!$G:$G,"&gt;="&amp;$F1887,purchase!$G:$G,"&lt;="&amp;$G1887))</f>
        <v/>
      </c>
      <c r="O1887" s="10">
        <f>IF(M1887="","",M1887-N1887)</f>
        <v/>
      </c>
      <c r="P1887" s="11">
        <f>IF(M1887=0,"",N1887/M1887)</f>
        <v/>
      </c>
      <c r="Q1887" s="12">
        <f>IF(OR(G1887="",O1887=""),"",
IF(AND(G1887&lt;TODAY(),O1887&gt;0),"YES","NO"))</f>
        <v/>
      </c>
      <c r="R1887" s="13" t="n"/>
      <c r="S1887" s="14" t="n"/>
      <c r="T1887" s="15">
        <f>IF(Q1887="YES", IF(R1887="Company",L1887*(1+S1887),IF(R1887="Vendor",L1887*(1-S1887),"")),"")</f>
        <v/>
      </c>
      <c r="U1887" s="15">
        <f>IF(Q1887="YES",O1887*T1887,"")</f>
        <v/>
      </c>
      <c r="V1887" s="16" t="n"/>
      <c r="W1887" s="17">
        <f>IF(Q1887="YES",G1887+V1887,"")</f>
        <v/>
      </c>
      <c r="X1887" s="18">
        <f>IF(Q1887="YES",IF(TODAY()&gt;W1887,"OVERDUE","WITHIN TIME"),"")</f>
        <v/>
      </c>
    </row>
    <row r="1888">
      <c r="A1888" s="3" t="n">
        <v>1884</v>
      </c>
      <c r="B1888" s="4" t="n"/>
      <c r="C1888" s="4" t="n"/>
      <c r="D1888" s="5">
        <f>IF(E1888="NRFC","Natural Rubber Field Coagulam","")</f>
        <v/>
      </c>
      <c r="E1888" s="4" t="n"/>
      <c r="F1888" s="6" t="n"/>
      <c r="G1888" s="6" t="n"/>
      <c r="H1888" s="7">
        <f>IF(G1888="","",G1888-TODAY())</f>
        <v/>
      </c>
      <c r="I1888" s="8">
        <f>IF(G1888="","",
IF(G1888&lt;TODAY(),
IF(O1888&gt;0,"Violated","Completed"),
IF(H1888&lt;=7,"Expiring Soon",
"Active")))</f>
        <v/>
      </c>
      <c r="J1888" s="8">
        <f>IF(C1888="","",COUNTIFS(purchase!$C:$C,$C1888,purchase!$E:$E,$E1888,purchase!$G:$G,"&gt;="&amp;$F1888,purchase!$G:$G,"&lt;="&amp;$G1888))</f>
        <v/>
      </c>
      <c r="K1888" s="9">
        <f>IF(COUNTIFS(purchase!$C:$C,$C1888,purchase!$E:$E,$E1888,purchase!$G:$G,"&gt;="&amp;$F1888,purchase!$G:$G,"&lt;="&amp;$G1888)=0,"",_xlfn.MAXIFS(purchase!$G:$G,purchase!$C:$C,$C1888,purchase!$E:$E,$E1888,purchase!$G:$G,"&gt;="&amp;$F1888,purchase!$G:$G,"&lt;="&amp;$G1888))</f>
        <v/>
      </c>
      <c r="L1888" s="4" t="n"/>
      <c r="M1888" s="4" t="n"/>
      <c r="N1888" s="10">
        <f>IF(M1888="","",SUMIFS(purchase!$N:$N,purchase!$C:$C,$C1888,purchase!$E:$E,$E1888,purchase!$G:$G,"&gt;="&amp;$F1888,purchase!$G:$G,"&lt;="&amp;$G1888))</f>
        <v/>
      </c>
      <c r="O1888" s="10">
        <f>IF(M1888="","",M1888-N1888)</f>
        <v/>
      </c>
      <c r="P1888" s="11">
        <f>IF(M1888=0,"",N1888/M1888)</f>
        <v/>
      </c>
      <c r="Q1888" s="12">
        <f>IF(OR(G1888="",O1888=""),"",
IF(AND(G1888&lt;TODAY(),O1888&gt;0),"YES","NO"))</f>
        <v/>
      </c>
      <c r="R1888" s="13" t="n"/>
      <c r="S1888" s="14" t="n"/>
      <c r="T1888" s="15">
        <f>IF(Q1888="YES", IF(R1888="Company",L1888*(1+S1888),IF(R1888="Vendor",L1888*(1-S1888),"")),"")</f>
        <v/>
      </c>
      <c r="U1888" s="15">
        <f>IF(Q1888="YES",O1888*T1888,"")</f>
        <v/>
      </c>
      <c r="V1888" s="16" t="n"/>
      <c r="W1888" s="17">
        <f>IF(Q1888="YES",G1888+V1888,"")</f>
        <v/>
      </c>
      <c r="X1888" s="18">
        <f>IF(Q1888="YES",IF(TODAY()&gt;W1888,"OVERDUE","WITHIN TIME"),"")</f>
        <v/>
      </c>
    </row>
    <row r="1889">
      <c r="A1889" s="3" t="n">
        <v>1885</v>
      </c>
      <c r="B1889" s="4" t="n"/>
      <c r="C1889" s="4" t="n"/>
      <c r="D1889" s="5">
        <f>IF(E1889="NRFC","Natural Rubber Field Coagulam","")</f>
        <v/>
      </c>
      <c r="E1889" s="4" t="n"/>
      <c r="F1889" s="6" t="n"/>
      <c r="G1889" s="6" t="n"/>
      <c r="H1889" s="7">
        <f>IF(G1889="","",G1889-TODAY())</f>
        <v/>
      </c>
      <c r="I1889" s="8">
        <f>IF(G1889="","",
IF(G1889&lt;TODAY(),
IF(O1889&gt;0,"Violated","Completed"),
IF(H1889&lt;=7,"Expiring Soon",
"Active")))</f>
        <v/>
      </c>
      <c r="J1889" s="8">
        <f>IF(C1889="","",COUNTIFS(purchase!$C:$C,$C1889,purchase!$E:$E,$E1889,purchase!$G:$G,"&gt;="&amp;$F1889,purchase!$G:$G,"&lt;="&amp;$G1889))</f>
        <v/>
      </c>
      <c r="K1889" s="9">
        <f>IF(COUNTIFS(purchase!$C:$C,$C1889,purchase!$E:$E,$E1889,purchase!$G:$G,"&gt;="&amp;$F1889,purchase!$G:$G,"&lt;="&amp;$G1889)=0,"",_xlfn.MAXIFS(purchase!$G:$G,purchase!$C:$C,$C1889,purchase!$E:$E,$E1889,purchase!$G:$G,"&gt;="&amp;$F1889,purchase!$G:$G,"&lt;="&amp;$G1889))</f>
        <v/>
      </c>
      <c r="L1889" s="4" t="n"/>
      <c r="M1889" s="4" t="n"/>
      <c r="N1889" s="10">
        <f>IF(M1889="","",SUMIFS(purchase!$N:$N,purchase!$C:$C,$C1889,purchase!$E:$E,$E1889,purchase!$G:$G,"&gt;="&amp;$F1889,purchase!$G:$G,"&lt;="&amp;$G1889))</f>
        <v/>
      </c>
      <c r="O1889" s="10">
        <f>IF(M1889="","",M1889-N1889)</f>
        <v/>
      </c>
      <c r="P1889" s="11">
        <f>IF(M1889=0,"",N1889/M1889)</f>
        <v/>
      </c>
      <c r="Q1889" s="12">
        <f>IF(OR(G1889="",O1889=""),"",
IF(AND(G1889&lt;TODAY(),O1889&gt;0),"YES","NO"))</f>
        <v/>
      </c>
      <c r="R1889" s="13" t="n"/>
      <c r="S1889" s="14" t="n"/>
      <c r="T1889" s="15">
        <f>IF(Q1889="YES", IF(R1889="Company",L1889*(1+S1889),IF(R1889="Vendor",L1889*(1-S1889),"")),"")</f>
        <v/>
      </c>
      <c r="U1889" s="15">
        <f>IF(Q1889="YES",O1889*T1889,"")</f>
        <v/>
      </c>
      <c r="V1889" s="16" t="n"/>
      <c r="W1889" s="17">
        <f>IF(Q1889="YES",G1889+V1889,"")</f>
        <v/>
      </c>
      <c r="X1889" s="18">
        <f>IF(Q1889="YES",IF(TODAY()&gt;W1889,"OVERDUE","WITHIN TIME"),"")</f>
        <v/>
      </c>
    </row>
    <row r="1890">
      <c r="A1890" s="3" t="n">
        <v>1886</v>
      </c>
      <c r="B1890" s="4" t="n"/>
      <c r="C1890" s="4" t="n"/>
      <c r="D1890" s="5">
        <f>IF(E1890="NRFC","Natural Rubber Field Coagulam","")</f>
        <v/>
      </c>
      <c r="E1890" s="4" t="n"/>
      <c r="F1890" s="6" t="n"/>
      <c r="G1890" s="6" t="n"/>
      <c r="H1890" s="7">
        <f>IF(G1890="","",G1890-TODAY())</f>
        <v/>
      </c>
      <c r="I1890" s="8">
        <f>IF(G1890="","",
IF(G1890&lt;TODAY(),
IF(O1890&gt;0,"Violated","Completed"),
IF(H1890&lt;=7,"Expiring Soon",
"Active")))</f>
        <v/>
      </c>
      <c r="J1890" s="8">
        <f>IF(C1890="","",COUNTIFS(purchase!$C:$C,$C1890,purchase!$E:$E,$E1890,purchase!$G:$G,"&gt;="&amp;$F1890,purchase!$G:$G,"&lt;="&amp;$G1890))</f>
        <v/>
      </c>
      <c r="K1890" s="9">
        <f>IF(COUNTIFS(purchase!$C:$C,$C1890,purchase!$E:$E,$E1890,purchase!$G:$G,"&gt;="&amp;$F1890,purchase!$G:$G,"&lt;="&amp;$G1890)=0,"",_xlfn.MAXIFS(purchase!$G:$G,purchase!$C:$C,$C1890,purchase!$E:$E,$E1890,purchase!$G:$G,"&gt;="&amp;$F1890,purchase!$G:$G,"&lt;="&amp;$G1890))</f>
        <v/>
      </c>
      <c r="L1890" s="4" t="n"/>
      <c r="M1890" s="4" t="n"/>
      <c r="N1890" s="10">
        <f>IF(M1890="","",SUMIFS(purchase!$N:$N,purchase!$C:$C,$C1890,purchase!$E:$E,$E1890,purchase!$G:$G,"&gt;="&amp;$F1890,purchase!$G:$G,"&lt;="&amp;$G1890))</f>
        <v/>
      </c>
      <c r="O1890" s="10">
        <f>IF(M1890="","",M1890-N1890)</f>
        <v/>
      </c>
      <c r="P1890" s="11">
        <f>IF(M1890=0,"",N1890/M1890)</f>
        <v/>
      </c>
      <c r="Q1890" s="12">
        <f>IF(OR(G1890="",O1890=""),"",
IF(AND(G1890&lt;TODAY(),O1890&gt;0),"YES","NO"))</f>
        <v/>
      </c>
      <c r="R1890" s="13" t="n"/>
      <c r="S1890" s="14" t="n"/>
      <c r="T1890" s="15">
        <f>IF(Q1890="YES", IF(R1890="Company",L1890*(1+S1890),IF(R1890="Vendor",L1890*(1-S1890),"")),"")</f>
        <v/>
      </c>
      <c r="U1890" s="15">
        <f>IF(Q1890="YES",O1890*T1890,"")</f>
        <v/>
      </c>
      <c r="V1890" s="16" t="n"/>
      <c r="W1890" s="17">
        <f>IF(Q1890="YES",G1890+V1890,"")</f>
        <v/>
      </c>
      <c r="X1890" s="18">
        <f>IF(Q1890="YES",IF(TODAY()&gt;W1890,"OVERDUE","WITHIN TIME"),"")</f>
        <v/>
      </c>
    </row>
    <row r="1891">
      <c r="A1891" s="3" t="n">
        <v>1887</v>
      </c>
      <c r="B1891" s="4" t="n"/>
      <c r="C1891" s="4" t="n"/>
      <c r="D1891" s="5">
        <f>IF(E1891="NRFC","Natural Rubber Field Coagulam","")</f>
        <v/>
      </c>
      <c r="E1891" s="4" t="n"/>
      <c r="F1891" s="6" t="n"/>
      <c r="G1891" s="6" t="n"/>
      <c r="H1891" s="7">
        <f>IF(G1891="","",G1891-TODAY())</f>
        <v/>
      </c>
      <c r="I1891" s="8">
        <f>IF(G1891="","",
IF(G1891&lt;TODAY(),
IF(O1891&gt;0,"Violated","Completed"),
IF(H1891&lt;=7,"Expiring Soon",
"Active")))</f>
        <v/>
      </c>
      <c r="J1891" s="8">
        <f>IF(C1891="","",COUNTIFS(purchase!$C:$C,$C1891,purchase!$E:$E,$E1891,purchase!$G:$G,"&gt;="&amp;$F1891,purchase!$G:$G,"&lt;="&amp;$G1891))</f>
        <v/>
      </c>
      <c r="K1891" s="9">
        <f>IF(COUNTIFS(purchase!$C:$C,$C1891,purchase!$E:$E,$E1891,purchase!$G:$G,"&gt;="&amp;$F1891,purchase!$G:$G,"&lt;="&amp;$G1891)=0,"",_xlfn.MAXIFS(purchase!$G:$G,purchase!$C:$C,$C1891,purchase!$E:$E,$E1891,purchase!$G:$G,"&gt;="&amp;$F1891,purchase!$G:$G,"&lt;="&amp;$G1891))</f>
        <v/>
      </c>
      <c r="L1891" s="4" t="n"/>
      <c r="M1891" s="4" t="n"/>
      <c r="N1891" s="10">
        <f>IF(M1891="","",SUMIFS(purchase!$N:$N,purchase!$C:$C,$C1891,purchase!$E:$E,$E1891,purchase!$G:$G,"&gt;="&amp;$F1891,purchase!$G:$G,"&lt;="&amp;$G1891))</f>
        <v/>
      </c>
      <c r="O1891" s="10">
        <f>IF(M1891="","",M1891-N1891)</f>
        <v/>
      </c>
      <c r="P1891" s="11">
        <f>IF(M1891=0,"",N1891/M1891)</f>
        <v/>
      </c>
      <c r="Q1891" s="12">
        <f>IF(OR(G1891="",O1891=""),"",
IF(AND(G1891&lt;TODAY(),O1891&gt;0),"YES","NO"))</f>
        <v/>
      </c>
      <c r="R1891" s="13" t="n"/>
      <c r="S1891" s="14" t="n"/>
      <c r="T1891" s="15">
        <f>IF(Q1891="YES", IF(R1891="Company",L1891*(1+S1891),IF(R1891="Vendor",L1891*(1-S1891),"")),"")</f>
        <v/>
      </c>
      <c r="U1891" s="15">
        <f>IF(Q1891="YES",O1891*T1891,"")</f>
        <v/>
      </c>
      <c r="V1891" s="16" t="n"/>
      <c r="W1891" s="17">
        <f>IF(Q1891="YES",G1891+V1891,"")</f>
        <v/>
      </c>
      <c r="X1891" s="18">
        <f>IF(Q1891="YES",IF(TODAY()&gt;W1891,"OVERDUE","WITHIN TIME"),"")</f>
        <v/>
      </c>
    </row>
    <row r="1892">
      <c r="A1892" s="3" t="n">
        <v>1888</v>
      </c>
      <c r="B1892" s="4" t="n"/>
      <c r="C1892" s="4" t="n"/>
      <c r="D1892" s="5">
        <f>IF(E1892="NRFC","Natural Rubber Field Coagulam","")</f>
        <v/>
      </c>
      <c r="E1892" s="4" t="n"/>
      <c r="F1892" s="6" t="n"/>
      <c r="G1892" s="6" t="n"/>
      <c r="H1892" s="7">
        <f>IF(G1892="","",G1892-TODAY())</f>
        <v/>
      </c>
      <c r="I1892" s="8">
        <f>IF(G1892="","",
IF(G1892&lt;TODAY(),
IF(O1892&gt;0,"Violated","Completed"),
IF(H1892&lt;=7,"Expiring Soon",
"Active")))</f>
        <v/>
      </c>
      <c r="J1892" s="8">
        <f>IF(C1892="","",COUNTIFS(purchase!$C:$C,$C1892,purchase!$E:$E,$E1892,purchase!$G:$G,"&gt;="&amp;$F1892,purchase!$G:$G,"&lt;="&amp;$G1892))</f>
        <v/>
      </c>
      <c r="K1892" s="9">
        <f>IF(COUNTIFS(purchase!$C:$C,$C1892,purchase!$E:$E,$E1892,purchase!$G:$G,"&gt;="&amp;$F1892,purchase!$G:$G,"&lt;="&amp;$G1892)=0,"",_xlfn.MAXIFS(purchase!$G:$G,purchase!$C:$C,$C1892,purchase!$E:$E,$E1892,purchase!$G:$G,"&gt;="&amp;$F1892,purchase!$G:$G,"&lt;="&amp;$G1892))</f>
        <v/>
      </c>
      <c r="L1892" s="4" t="n"/>
      <c r="M1892" s="4" t="n"/>
      <c r="N1892" s="10">
        <f>IF(M1892="","",SUMIFS(purchase!$N:$N,purchase!$C:$C,$C1892,purchase!$E:$E,$E1892,purchase!$G:$G,"&gt;="&amp;$F1892,purchase!$G:$G,"&lt;="&amp;$G1892))</f>
        <v/>
      </c>
      <c r="O1892" s="10">
        <f>IF(M1892="","",M1892-N1892)</f>
        <v/>
      </c>
      <c r="P1892" s="11">
        <f>IF(M1892=0,"",N1892/M1892)</f>
        <v/>
      </c>
      <c r="Q1892" s="12">
        <f>IF(OR(G1892="",O1892=""),"",
IF(AND(G1892&lt;TODAY(),O1892&gt;0),"YES","NO"))</f>
        <v/>
      </c>
      <c r="R1892" s="13" t="n"/>
      <c r="S1892" s="14" t="n"/>
      <c r="T1892" s="15">
        <f>IF(Q1892="YES", IF(R1892="Company",L1892*(1+S1892),IF(R1892="Vendor",L1892*(1-S1892),"")),"")</f>
        <v/>
      </c>
      <c r="U1892" s="15">
        <f>IF(Q1892="YES",O1892*T1892,"")</f>
        <v/>
      </c>
      <c r="V1892" s="16" t="n"/>
      <c r="W1892" s="17">
        <f>IF(Q1892="YES",G1892+V1892,"")</f>
        <v/>
      </c>
      <c r="X1892" s="18">
        <f>IF(Q1892="YES",IF(TODAY()&gt;W1892,"OVERDUE","WITHIN TIME"),"")</f>
        <v/>
      </c>
    </row>
    <row r="1893">
      <c r="A1893" s="3" t="n">
        <v>1889</v>
      </c>
      <c r="B1893" s="4" t="n"/>
      <c r="C1893" s="4" t="n"/>
      <c r="D1893" s="5">
        <f>IF(E1893="NRFC","Natural Rubber Field Coagulam","")</f>
        <v/>
      </c>
      <c r="E1893" s="4" t="n"/>
      <c r="F1893" s="6" t="n"/>
      <c r="G1893" s="6" t="n"/>
      <c r="H1893" s="7">
        <f>IF(G1893="","",G1893-TODAY())</f>
        <v/>
      </c>
      <c r="I1893" s="8">
        <f>IF(G1893="","",
IF(G1893&lt;TODAY(),
IF(O1893&gt;0,"Violated","Completed"),
IF(H1893&lt;=7,"Expiring Soon",
"Active")))</f>
        <v/>
      </c>
      <c r="J1893" s="8">
        <f>IF(C1893="","",COUNTIFS(purchase!$C:$C,$C1893,purchase!$E:$E,$E1893,purchase!$G:$G,"&gt;="&amp;$F1893,purchase!$G:$G,"&lt;="&amp;$G1893))</f>
        <v/>
      </c>
      <c r="K1893" s="9">
        <f>IF(COUNTIFS(purchase!$C:$C,$C1893,purchase!$E:$E,$E1893,purchase!$G:$G,"&gt;="&amp;$F1893,purchase!$G:$G,"&lt;="&amp;$G1893)=0,"",_xlfn.MAXIFS(purchase!$G:$G,purchase!$C:$C,$C1893,purchase!$E:$E,$E1893,purchase!$G:$G,"&gt;="&amp;$F1893,purchase!$G:$G,"&lt;="&amp;$G1893))</f>
        <v/>
      </c>
      <c r="L1893" s="4" t="n"/>
      <c r="M1893" s="4" t="n"/>
      <c r="N1893" s="10">
        <f>IF(M1893="","",SUMIFS(purchase!$N:$N,purchase!$C:$C,$C1893,purchase!$E:$E,$E1893,purchase!$G:$G,"&gt;="&amp;$F1893,purchase!$G:$G,"&lt;="&amp;$G1893))</f>
        <v/>
      </c>
      <c r="O1893" s="10">
        <f>IF(M1893="","",M1893-N1893)</f>
        <v/>
      </c>
      <c r="P1893" s="11">
        <f>IF(M1893=0,"",N1893/M1893)</f>
        <v/>
      </c>
      <c r="Q1893" s="12">
        <f>IF(OR(G1893="",O1893=""),"",
IF(AND(G1893&lt;TODAY(),O1893&gt;0),"YES","NO"))</f>
        <v/>
      </c>
      <c r="R1893" s="13" t="n"/>
      <c r="S1893" s="14" t="n"/>
      <c r="T1893" s="15">
        <f>IF(Q1893="YES", IF(R1893="Company",L1893*(1+S1893),IF(R1893="Vendor",L1893*(1-S1893),"")),"")</f>
        <v/>
      </c>
      <c r="U1893" s="15">
        <f>IF(Q1893="YES",O1893*T1893,"")</f>
        <v/>
      </c>
      <c r="V1893" s="16" t="n"/>
      <c r="W1893" s="17">
        <f>IF(Q1893="YES",G1893+V1893,"")</f>
        <v/>
      </c>
      <c r="X1893" s="18">
        <f>IF(Q1893="YES",IF(TODAY()&gt;W1893,"OVERDUE","WITHIN TIME"),"")</f>
        <v/>
      </c>
    </row>
    <row r="1894">
      <c r="A1894" s="3" t="n">
        <v>1890</v>
      </c>
      <c r="B1894" s="4" t="n"/>
      <c r="C1894" s="4" t="n"/>
      <c r="D1894" s="5">
        <f>IF(E1894="NRFC","Natural Rubber Field Coagulam","")</f>
        <v/>
      </c>
      <c r="E1894" s="4" t="n"/>
      <c r="F1894" s="6" t="n"/>
      <c r="G1894" s="6" t="n"/>
      <c r="H1894" s="7">
        <f>IF(G1894="","",G1894-TODAY())</f>
        <v/>
      </c>
      <c r="I1894" s="8">
        <f>IF(G1894="","",
IF(G1894&lt;TODAY(),
IF(O1894&gt;0,"Violated","Completed"),
IF(H1894&lt;=7,"Expiring Soon",
"Active")))</f>
        <v/>
      </c>
      <c r="J1894" s="8">
        <f>IF(C1894="","",COUNTIFS(purchase!$C:$C,$C1894,purchase!$E:$E,$E1894,purchase!$G:$G,"&gt;="&amp;$F1894,purchase!$G:$G,"&lt;="&amp;$G1894))</f>
        <v/>
      </c>
      <c r="K1894" s="9">
        <f>IF(COUNTIFS(purchase!$C:$C,$C1894,purchase!$E:$E,$E1894,purchase!$G:$G,"&gt;="&amp;$F1894,purchase!$G:$G,"&lt;="&amp;$G1894)=0,"",_xlfn.MAXIFS(purchase!$G:$G,purchase!$C:$C,$C1894,purchase!$E:$E,$E1894,purchase!$G:$G,"&gt;="&amp;$F1894,purchase!$G:$G,"&lt;="&amp;$G1894))</f>
        <v/>
      </c>
      <c r="L1894" s="4" t="n"/>
      <c r="M1894" s="4" t="n"/>
      <c r="N1894" s="10">
        <f>IF(M1894="","",SUMIFS(purchase!$N:$N,purchase!$C:$C,$C1894,purchase!$E:$E,$E1894,purchase!$G:$G,"&gt;="&amp;$F1894,purchase!$G:$G,"&lt;="&amp;$G1894))</f>
        <v/>
      </c>
      <c r="O1894" s="10">
        <f>IF(M1894="","",M1894-N1894)</f>
        <v/>
      </c>
      <c r="P1894" s="11">
        <f>IF(M1894=0,"",N1894/M1894)</f>
        <v/>
      </c>
      <c r="Q1894" s="12">
        <f>IF(OR(G1894="",O1894=""),"",
IF(AND(G1894&lt;TODAY(),O1894&gt;0),"YES","NO"))</f>
        <v/>
      </c>
      <c r="R1894" s="13" t="n"/>
      <c r="S1894" s="14" t="n"/>
      <c r="T1894" s="15">
        <f>IF(Q1894="YES", IF(R1894="Company",L1894*(1+S1894),IF(R1894="Vendor",L1894*(1-S1894),"")),"")</f>
        <v/>
      </c>
      <c r="U1894" s="15">
        <f>IF(Q1894="YES",O1894*T1894,"")</f>
        <v/>
      </c>
      <c r="V1894" s="16" t="n"/>
      <c r="W1894" s="17">
        <f>IF(Q1894="YES",G1894+V1894,"")</f>
        <v/>
      </c>
      <c r="X1894" s="18">
        <f>IF(Q1894="YES",IF(TODAY()&gt;W1894,"OVERDUE","WITHIN TIME"),"")</f>
        <v/>
      </c>
    </row>
    <row r="1895">
      <c r="A1895" s="3" t="n">
        <v>1891</v>
      </c>
      <c r="B1895" s="4" t="n"/>
      <c r="C1895" s="4" t="n"/>
      <c r="D1895" s="5">
        <f>IF(E1895="NRFC","Natural Rubber Field Coagulam","")</f>
        <v/>
      </c>
      <c r="E1895" s="4" t="n"/>
      <c r="F1895" s="6" t="n"/>
      <c r="G1895" s="6" t="n"/>
      <c r="H1895" s="7">
        <f>IF(G1895="","",G1895-TODAY())</f>
        <v/>
      </c>
      <c r="I1895" s="8">
        <f>IF(G1895="","",
IF(G1895&lt;TODAY(),
IF(O1895&gt;0,"Violated","Completed"),
IF(H1895&lt;=7,"Expiring Soon",
"Active")))</f>
        <v/>
      </c>
      <c r="J1895" s="8">
        <f>IF(C1895="","",COUNTIFS(purchase!$C:$C,$C1895,purchase!$E:$E,$E1895,purchase!$G:$G,"&gt;="&amp;$F1895,purchase!$G:$G,"&lt;="&amp;$G1895))</f>
        <v/>
      </c>
      <c r="K1895" s="9">
        <f>IF(COUNTIFS(purchase!$C:$C,$C1895,purchase!$E:$E,$E1895,purchase!$G:$G,"&gt;="&amp;$F1895,purchase!$G:$G,"&lt;="&amp;$G1895)=0,"",_xlfn.MAXIFS(purchase!$G:$G,purchase!$C:$C,$C1895,purchase!$E:$E,$E1895,purchase!$G:$G,"&gt;="&amp;$F1895,purchase!$G:$G,"&lt;="&amp;$G1895))</f>
        <v/>
      </c>
      <c r="L1895" s="4" t="n"/>
      <c r="M1895" s="4" t="n"/>
      <c r="N1895" s="10">
        <f>IF(M1895="","",SUMIFS(purchase!$N:$N,purchase!$C:$C,$C1895,purchase!$E:$E,$E1895,purchase!$G:$G,"&gt;="&amp;$F1895,purchase!$G:$G,"&lt;="&amp;$G1895))</f>
        <v/>
      </c>
      <c r="O1895" s="10">
        <f>IF(M1895="","",M1895-N1895)</f>
        <v/>
      </c>
      <c r="P1895" s="11">
        <f>IF(M1895=0,"",N1895/M1895)</f>
        <v/>
      </c>
      <c r="Q1895" s="12">
        <f>IF(OR(G1895="",O1895=""),"",
IF(AND(G1895&lt;TODAY(),O1895&gt;0),"YES","NO"))</f>
        <v/>
      </c>
      <c r="R1895" s="13" t="n"/>
      <c r="S1895" s="14" t="n"/>
      <c r="T1895" s="15">
        <f>IF(Q1895="YES", IF(R1895="Company",L1895*(1+S1895),IF(R1895="Vendor",L1895*(1-S1895),"")),"")</f>
        <v/>
      </c>
      <c r="U1895" s="15">
        <f>IF(Q1895="YES",O1895*T1895,"")</f>
        <v/>
      </c>
      <c r="V1895" s="16" t="n"/>
      <c r="W1895" s="17">
        <f>IF(Q1895="YES",G1895+V1895,"")</f>
        <v/>
      </c>
      <c r="X1895" s="18">
        <f>IF(Q1895="YES",IF(TODAY()&gt;W1895,"OVERDUE","WITHIN TIME"),"")</f>
        <v/>
      </c>
    </row>
    <row r="1896">
      <c r="A1896" s="3" t="n">
        <v>1892</v>
      </c>
      <c r="B1896" s="4" t="n"/>
      <c r="C1896" s="4" t="n"/>
      <c r="D1896" s="5">
        <f>IF(E1896="NRFC","Natural Rubber Field Coagulam","")</f>
        <v/>
      </c>
      <c r="E1896" s="4" t="n"/>
      <c r="F1896" s="6" t="n"/>
      <c r="G1896" s="6" t="n"/>
      <c r="H1896" s="7">
        <f>IF(G1896="","",G1896-TODAY())</f>
        <v/>
      </c>
      <c r="I1896" s="8">
        <f>IF(G1896="","",
IF(G1896&lt;TODAY(),
IF(O1896&gt;0,"Violated","Completed"),
IF(H1896&lt;=7,"Expiring Soon",
"Active")))</f>
        <v/>
      </c>
      <c r="J1896" s="8">
        <f>IF(C1896="","",COUNTIFS(purchase!$C:$C,$C1896,purchase!$E:$E,$E1896,purchase!$G:$G,"&gt;="&amp;$F1896,purchase!$G:$G,"&lt;="&amp;$G1896))</f>
        <v/>
      </c>
      <c r="K1896" s="9">
        <f>IF(COUNTIFS(purchase!$C:$C,$C1896,purchase!$E:$E,$E1896,purchase!$G:$G,"&gt;="&amp;$F1896,purchase!$G:$G,"&lt;="&amp;$G1896)=0,"",_xlfn.MAXIFS(purchase!$G:$G,purchase!$C:$C,$C1896,purchase!$E:$E,$E1896,purchase!$G:$G,"&gt;="&amp;$F1896,purchase!$G:$G,"&lt;="&amp;$G1896))</f>
        <v/>
      </c>
      <c r="L1896" s="4" t="n"/>
      <c r="M1896" s="4" t="n"/>
      <c r="N1896" s="10">
        <f>IF(M1896="","",SUMIFS(purchase!$N:$N,purchase!$C:$C,$C1896,purchase!$E:$E,$E1896,purchase!$G:$G,"&gt;="&amp;$F1896,purchase!$G:$G,"&lt;="&amp;$G1896))</f>
        <v/>
      </c>
      <c r="O1896" s="10">
        <f>IF(M1896="","",M1896-N1896)</f>
        <v/>
      </c>
      <c r="P1896" s="11">
        <f>IF(M1896=0,"",N1896/M1896)</f>
        <v/>
      </c>
      <c r="Q1896" s="12">
        <f>IF(OR(G1896="",O1896=""),"",
IF(AND(G1896&lt;TODAY(),O1896&gt;0),"YES","NO"))</f>
        <v/>
      </c>
      <c r="R1896" s="13" t="n"/>
      <c r="S1896" s="14" t="n"/>
      <c r="T1896" s="15">
        <f>IF(Q1896="YES", IF(R1896="Company",L1896*(1+S1896),IF(R1896="Vendor",L1896*(1-S1896),"")),"")</f>
        <v/>
      </c>
      <c r="U1896" s="15">
        <f>IF(Q1896="YES",O1896*T1896,"")</f>
        <v/>
      </c>
      <c r="V1896" s="16" t="n"/>
      <c r="W1896" s="17">
        <f>IF(Q1896="YES",G1896+V1896,"")</f>
        <v/>
      </c>
      <c r="X1896" s="18">
        <f>IF(Q1896="YES",IF(TODAY()&gt;W1896,"OVERDUE","WITHIN TIME"),"")</f>
        <v/>
      </c>
    </row>
    <row r="1897">
      <c r="A1897" s="3" t="n">
        <v>1893</v>
      </c>
      <c r="B1897" s="4" t="n"/>
      <c r="C1897" s="4" t="n"/>
      <c r="D1897" s="5">
        <f>IF(E1897="NRFC","Natural Rubber Field Coagulam","")</f>
        <v/>
      </c>
      <c r="E1897" s="4" t="n"/>
      <c r="F1897" s="6" t="n"/>
      <c r="G1897" s="6" t="n"/>
      <c r="H1897" s="7">
        <f>IF(G1897="","",G1897-TODAY())</f>
        <v/>
      </c>
      <c r="I1897" s="8">
        <f>IF(G1897="","",
IF(G1897&lt;TODAY(),
IF(O1897&gt;0,"Violated","Completed"),
IF(H1897&lt;=7,"Expiring Soon",
"Active")))</f>
        <v/>
      </c>
      <c r="J1897" s="8">
        <f>IF(C1897="","",COUNTIFS(purchase!$C:$C,$C1897,purchase!$E:$E,$E1897,purchase!$G:$G,"&gt;="&amp;$F1897,purchase!$G:$G,"&lt;="&amp;$G1897))</f>
        <v/>
      </c>
      <c r="K1897" s="9">
        <f>IF(COUNTIFS(purchase!$C:$C,$C1897,purchase!$E:$E,$E1897,purchase!$G:$G,"&gt;="&amp;$F1897,purchase!$G:$G,"&lt;="&amp;$G1897)=0,"",_xlfn.MAXIFS(purchase!$G:$G,purchase!$C:$C,$C1897,purchase!$E:$E,$E1897,purchase!$G:$G,"&gt;="&amp;$F1897,purchase!$G:$G,"&lt;="&amp;$G1897))</f>
        <v/>
      </c>
      <c r="L1897" s="4" t="n"/>
      <c r="M1897" s="4" t="n"/>
      <c r="N1897" s="10">
        <f>IF(M1897="","",SUMIFS(purchase!$N:$N,purchase!$C:$C,$C1897,purchase!$E:$E,$E1897,purchase!$G:$G,"&gt;="&amp;$F1897,purchase!$G:$G,"&lt;="&amp;$G1897))</f>
        <v/>
      </c>
      <c r="O1897" s="10">
        <f>IF(M1897="","",M1897-N1897)</f>
        <v/>
      </c>
      <c r="P1897" s="11">
        <f>IF(M1897=0,"",N1897/M1897)</f>
        <v/>
      </c>
      <c r="Q1897" s="12">
        <f>IF(OR(G1897="",O1897=""),"",
IF(AND(G1897&lt;TODAY(),O1897&gt;0),"YES","NO"))</f>
        <v/>
      </c>
      <c r="R1897" s="13" t="n"/>
      <c r="S1897" s="14" t="n"/>
      <c r="T1897" s="15">
        <f>IF(Q1897="YES", IF(R1897="Company",L1897*(1+S1897),IF(R1897="Vendor",L1897*(1-S1897),"")),"")</f>
        <v/>
      </c>
      <c r="U1897" s="15">
        <f>IF(Q1897="YES",O1897*T1897,"")</f>
        <v/>
      </c>
      <c r="V1897" s="16" t="n"/>
      <c r="W1897" s="17">
        <f>IF(Q1897="YES",G1897+V1897,"")</f>
        <v/>
      </c>
      <c r="X1897" s="18">
        <f>IF(Q1897="YES",IF(TODAY()&gt;W1897,"OVERDUE","WITHIN TIME"),"")</f>
        <v/>
      </c>
    </row>
    <row r="1898">
      <c r="A1898" s="3" t="n">
        <v>1894</v>
      </c>
      <c r="B1898" s="4" t="n"/>
      <c r="C1898" s="4" t="n"/>
      <c r="D1898" s="5">
        <f>IF(E1898="NRFC","Natural Rubber Field Coagulam","")</f>
        <v/>
      </c>
      <c r="E1898" s="4" t="n"/>
      <c r="F1898" s="6" t="n"/>
      <c r="G1898" s="6" t="n"/>
      <c r="H1898" s="7">
        <f>IF(G1898="","",G1898-TODAY())</f>
        <v/>
      </c>
      <c r="I1898" s="8">
        <f>IF(G1898="","",
IF(G1898&lt;TODAY(),
IF(O1898&gt;0,"Violated","Completed"),
IF(H1898&lt;=7,"Expiring Soon",
"Active")))</f>
        <v/>
      </c>
      <c r="J1898" s="8">
        <f>IF(C1898="","",COUNTIFS(purchase!$C:$C,$C1898,purchase!$E:$E,$E1898,purchase!$G:$G,"&gt;="&amp;$F1898,purchase!$G:$G,"&lt;="&amp;$G1898))</f>
        <v/>
      </c>
      <c r="K1898" s="9">
        <f>IF(COUNTIFS(purchase!$C:$C,$C1898,purchase!$E:$E,$E1898,purchase!$G:$G,"&gt;="&amp;$F1898,purchase!$G:$G,"&lt;="&amp;$G1898)=0,"",_xlfn.MAXIFS(purchase!$G:$G,purchase!$C:$C,$C1898,purchase!$E:$E,$E1898,purchase!$G:$G,"&gt;="&amp;$F1898,purchase!$G:$G,"&lt;="&amp;$G1898))</f>
        <v/>
      </c>
      <c r="L1898" s="4" t="n"/>
      <c r="M1898" s="4" t="n"/>
      <c r="N1898" s="10">
        <f>IF(M1898="","",SUMIFS(purchase!$N:$N,purchase!$C:$C,$C1898,purchase!$E:$E,$E1898,purchase!$G:$G,"&gt;="&amp;$F1898,purchase!$G:$G,"&lt;="&amp;$G1898))</f>
        <v/>
      </c>
      <c r="O1898" s="10">
        <f>IF(M1898="","",M1898-N1898)</f>
        <v/>
      </c>
      <c r="P1898" s="11">
        <f>IF(M1898=0,"",N1898/M1898)</f>
        <v/>
      </c>
      <c r="Q1898" s="12">
        <f>IF(OR(G1898="",O1898=""),"",
IF(AND(G1898&lt;TODAY(),O1898&gt;0),"YES","NO"))</f>
        <v/>
      </c>
      <c r="R1898" s="13" t="n"/>
      <c r="S1898" s="14" t="n"/>
      <c r="T1898" s="15">
        <f>IF(Q1898="YES", IF(R1898="Company",L1898*(1+S1898),IF(R1898="Vendor",L1898*(1-S1898),"")),"")</f>
        <v/>
      </c>
      <c r="U1898" s="15">
        <f>IF(Q1898="YES",O1898*T1898,"")</f>
        <v/>
      </c>
      <c r="V1898" s="16" t="n"/>
      <c r="W1898" s="17">
        <f>IF(Q1898="YES",G1898+V1898,"")</f>
        <v/>
      </c>
      <c r="X1898" s="18">
        <f>IF(Q1898="YES",IF(TODAY()&gt;W1898,"OVERDUE","WITHIN TIME"),"")</f>
        <v/>
      </c>
    </row>
    <row r="1899">
      <c r="A1899" s="3" t="n">
        <v>1895</v>
      </c>
      <c r="B1899" s="4" t="n"/>
      <c r="C1899" s="4" t="n"/>
      <c r="D1899" s="5">
        <f>IF(E1899="NRFC","Natural Rubber Field Coagulam","")</f>
        <v/>
      </c>
      <c r="E1899" s="4" t="n"/>
      <c r="F1899" s="6" t="n"/>
      <c r="G1899" s="6" t="n"/>
      <c r="H1899" s="7">
        <f>IF(G1899="","",G1899-TODAY())</f>
        <v/>
      </c>
      <c r="I1899" s="8">
        <f>IF(G1899="","",
IF(G1899&lt;TODAY(),
IF(O1899&gt;0,"Violated","Completed"),
IF(H1899&lt;=7,"Expiring Soon",
"Active")))</f>
        <v/>
      </c>
      <c r="J1899" s="8">
        <f>IF(C1899="","",COUNTIFS(purchase!$C:$C,$C1899,purchase!$E:$E,$E1899,purchase!$G:$G,"&gt;="&amp;$F1899,purchase!$G:$G,"&lt;="&amp;$G1899))</f>
        <v/>
      </c>
      <c r="K1899" s="9">
        <f>IF(COUNTIFS(purchase!$C:$C,$C1899,purchase!$E:$E,$E1899,purchase!$G:$G,"&gt;="&amp;$F1899,purchase!$G:$G,"&lt;="&amp;$G1899)=0,"",_xlfn.MAXIFS(purchase!$G:$G,purchase!$C:$C,$C1899,purchase!$E:$E,$E1899,purchase!$G:$G,"&gt;="&amp;$F1899,purchase!$G:$G,"&lt;="&amp;$G1899))</f>
        <v/>
      </c>
      <c r="L1899" s="4" t="n"/>
      <c r="M1899" s="4" t="n"/>
      <c r="N1899" s="10">
        <f>IF(M1899="","",SUMIFS(purchase!$N:$N,purchase!$C:$C,$C1899,purchase!$E:$E,$E1899,purchase!$G:$G,"&gt;="&amp;$F1899,purchase!$G:$G,"&lt;="&amp;$G1899))</f>
        <v/>
      </c>
      <c r="O1899" s="10">
        <f>IF(M1899="","",M1899-N1899)</f>
        <v/>
      </c>
      <c r="P1899" s="11">
        <f>IF(M1899=0,"",N1899/M1899)</f>
        <v/>
      </c>
      <c r="Q1899" s="12">
        <f>IF(OR(G1899="",O1899=""),"",
IF(AND(G1899&lt;TODAY(),O1899&gt;0),"YES","NO"))</f>
        <v/>
      </c>
      <c r="R1899" s="13" t="n"/>
      <c r="S1899" s="14" t="n"/>
      <c r="T1899" s="15">
        <f>IF(Q1899="YES", IF(R1899="Company",L1899*(1+S1899),IF(R1899="Vendor",L1899*(1-S1899),"")),"")</f>
        <v/>
      </c>
      <c r="U1899" s="15">
        <f>IF(Q1899="YES",O1899*T1899,"")</f>
        <v/>
      </c>
      <c r="V1899" s="16" t="n"/>
      <c r="W1899" s="17">
        <f>IF(Q1899="YES",G1899+V1899,"")</f>
        <v/>
      </c>
      <c r="X1899" s="18">
        <f>IF(Q1899="YES",IF(TODAY()&gt;W1899,"OVERDUE","WITHIN TIME"),"")</f>
        <v/>
      </c>
    </row>
    <row r="1900">
      <c r="A1900" s="3" t="n">
        <v>1896</v>
      </c>
      <c r="B1900" s="4" t="n"/>
      <c r="C1900" s="4" t="n"/>
      <c r="D1900" s="5">
        <f>IF(E1900="NRFC","Natural Rubber Field Coagulam","")</f>
        <v/>
      </c>
      <c r="E1900" s="4" t="n"/>
      <c r="F1900" s="6" t="n"/>
      <c r="G1900" s="6" t="n"/>
      <c r="H1900" s="7">
        <f>IF(G1900="","",G1900-TODAY())</f>
        <v/>
      </c>
      <c r="I1900" s="8">
        <f>IF(G1900="","",
IF(G1900&lt;TODAY(),
IF(O1900&gt;0,"Violated","Completed"),
IF(H1900&lt;=7,"Expiring Soon",
"Active")))</f>
        <v/>
      </c>
      <c r="J1900" s="8">
        <f>IF(C1900="","",COUNTIFS(purchase!$C:$C,$C1900,purchase!$E:$E,$E1900,purchase!$G:$G,"&gt;="&amp;$F1900,purchase!$G:$G,"&lt;="&amp;$G1900))</f>
        <v/>
      </c>
      <c r="K1900" s="9">
        <f>IF(COUNTIFS(purchase!$C:$C,$C1900,purchase!$E:$E,$E1900,purchase!$G:$G,"&gt;="&amp;$F1900,purchase!$G:$G,"&lt;="&amp;$G1900)=0,"",_xlfn.MAXIFS(purchase!$G:$G,purchase!$C:$C,$C1900,purchase!$E:$E,$E1900,purchase!$G:$G,"&gt;="&amp;$F1900,purchase!$G:$G,"&lt;="&amp;$G1900))</f>
        <v/>
      </c>
      <c r="L1900" s="4" t="n"/>
      <c r="M1900" s="4" t="n"/>
      <c r="N1900" s="10">
        <f>IF(M1900="","",SUMIFS(purchase!$N:$N,purchase!$C:$C,$C1900,purchase!$E:$E,$E1900,purchase!$G:$G,"&gt;="&amp;$F1900,purchase!$G:$G,"&lt;="&amp;$G1900))</f>
        <v/>
      </c>
      <c r="O1900" s="10">
        <f>IF(M1900="","",M1900-N1900)</f>
        <v/>
      </c>
      <c r="P1900" s="11">
        <f>IF(M1900=0,"",N1900/M1900)</f>
        <v/>
      </c>
      <c r="Q1900" s="12">
        <f>IF(OR(G1900="",O1900=""),"",
IF(AND(G1900&lt;TODAY(),O1900&gt;0),"YES","NO"))</f>
        <v/>
      </c>
      <c r="R1900" s="13" t="n"/>
      <c r="S1900" s="14" t="n"/>
      <c r="T1900" s="15">
        <f>IF(Q1900="YES", IF(R1900="Company",L1900*(1+S1900),IF(R1900="Vendor",L1900*(1-S1900),"")),"")</f>
        <v/>
      </c>
      <c r="U1900" s="15">
        <f>IF(Q1900="YES",O1900*T1900,"")</f>
        <v/>
      </c>
      <c r="V1900" s="16" t="n"/>
      <c r="W1900" s="17">
        <f>IF(Q1900="YES",G1900+V1900,"")</f>
        <v/>
      </c>
      <c r="X1900" s="18">
        <f>IF(Q1900="YES",IF(TODAY()&gt;W1900,"OVERDUE","WITHIN TIME"),"")</f>
        <v/>
      </c>
    </row>
    <row r="1901">
      <c r="A1901" s="3" t="n">
        <v>1897</v>
      </c>
      <c r="B1901" s="4" t="n"/>
      <c r="C1901" s="4" t="n"/>
      <c r="D1901" s="5">
        <f>IF(E1901="NRFC","Natural Rubber Field Coagulam","")</f>
        <v/>
      </c>
      <c r="E1901" s="4" t="n"/>
      <c r="F1901" s="6" t="n"/>
      <c r="G1901" s="6" t="n"/>
      <c r="H1901" s="7">
        <f>IF(G1901="","",G1901-TODAY())</f>
        <v/>
      </c>
      <c r="I1901" s="8">
        <f>IF(G1901="","",
IF(G1901&lt;TODAY(),
IF(O1901&gt;0,"Violated","Completed"),
IF(H1901&lt;=7,"Expiring Soon",
"Active")))</f>
        <v/>
      </c>
      <c r="J1901" s="8">
        <f>IF(C1901="","",COUNTIFS(purchase!$C:$C,$C1901,purchase!$E:$E,$E1901,purchase!$G:$G,"&gt;="&amp;$F1901,purchase!$G:$G,"&lt;="&amp;$G1901))</f>
        <v/>
      </c>
      <c r="K1901" s="9">
        <f>IF(COUNTIFS(purchase!$C:$C,$C1901,purchase!$E:$E,$E1901,purchase!$G:$G,"&gt;="&amp;$F1901,purchase!$G:$G,"&lt;="&amp;$G1901)=0,"",_xlfn.MAXIFS(purchase!$G:$G,purchase!$C:$C,$C1901,purchase!$E:$E,$E1901,purchase!$G:$G,"&gt;="&amp;$F1901,purchase!$G:$G,"&lt;="&amp;$G1901))</f>
        <v/>
      </c>
      <c r="L1901" s="4" t="n"/>
      <c r="M1901" s="4" t="n"/>
      <c r="N1901" s="10">
        <f>IF(M1901="","",SUMIFS(purchase!$N:$N,purchase!$C:$C,$C1901,purchase!$E:$E,$E1901,purchase!$G:$G,"&gt;="&amp;$F1901,purchase!$G:$G,"&lt;="&amp;$G1901))</f>
        <v/>
      </c>
      <c r="O1901" s="10">
        <f>IF(M1901="","",M1901-N1901)</f>
        <v/>
      </c>
      <c r="P1901" s="11">
        <f>IF(M1901=0,"",N1901/M1901)</f>
        <v/>
      </c>
      <c r="Q1901" s="12">
        <f>IF(OR(G1901="",O1901=""),"",
IF(AND(G1901&lt;TODAY(),O1901&gt;0),"YES","NO"))</f>
        <v/>
      </c>
      <c r="R1901" s="13" t="n"/>
      <c r="S1901" s="14" t="n"/>
      <c r="T1901" s="15">
        <f>IF(Q1901="YES", IF(R1901="Company",L1901*(1+S1901),IF(R1901="Vendor",L1901*(1-S1901),"")),"")</f>
        <v/>
      </c>
      <c r="U1901" s="15">
        <f>IF(Q1901="YES",O1901*T1901,"")</f>
        <v/>
      </c>
      <c r="V1901" s="16" t="n"/>
      <c r="W1901" s="17">
        <f>IF(Q1901="YES",G1901+V1901,"")</f>
        <v/>
      </c>
      <c r="X1901" s="18">
        <f>IF(Q1901="YES",IF(TODAY()&gt;W1901,"OVERDUE","WITHIN TIME"),"")</f>
        <v/>
      </c>
    </row>
    <row r="1902">
      <c r="A1902" s="3" t="n">
        <v>1898</v>
      </c>
      <c r="B1902" s="4" t="n"/>
      <c r="C1902" s="4" t="n"/>
      <c r="D1902" s="5">
        <f>IF(E1902="NRFC","Natural Rubber Field Coagulam","")</f>
        <v/>
      </c>
      <c r="E1902" s="4" t="n"/>
      <c r="F1902" s="6" t="n"/>
      <c r="G1902" s="6" t="n"/>
      <c r="H1902" s="7">
        <f>IF(G1902="","",G1902-TODAY())</f>
        <v/>
      </c>
      <c r="I1902" s="8">
        <f>IF(G1902="","",
IF(G1902&lt;TODAY(),
IF(O1902&gt;0,"Violated","Completed"),
IF(H1902&lt;=7,"Expiring Soon",
"Active")))</f>
        <v/>
      </c>
      <c r="J1902" s="8">
        <f>IF(C1902="","",COUNTIFS(purchase!$C:$C,$C1902,purchase!$E:$E,$E1902,purchase!$G:$G,"&gt;="&amp;$F1902,purchase!$G:$G,"&lt;="&amp;$G1902))</f>
        <v/>
      </c>
      <c r="K1902" s="9">
        <f>IF(COUNTIFS(purchase!$C:$C,$C1902,purchase!$E:$E,$E1902,purchase!$G:$G,"&gt;="&amp;$F1902,purchase!$G:$G,"&lt;="&amp;$G1902)=0,"",_xlfn.MAXIFS(purchase!$G:$G,purchase!$C:$C,$C1902,purchase!$E:$E,$E1902,purchase!$G:$G,"&gt;="&amp;$F1902,purchase!$G:$G,"&lt;="&amp;$G1902))</f>
        <v/>
      </c>
      <c r="L1902" s="4" t="n"/>
      <c r="M1902" s="4" t="n"/>
      <c r="N1902" s="10">
        <f>IF(M1902="","",SUMIFS(purchase!$N:$N,purchase!$C:$C,$C1902,purchase!$E:$E,$E1902,purchase!$G:$G,"&gt;="&amp;$F1902,purchase!$G:$G,"&lt;="&amp;$G1902))</f>
        <v/>
      </c>
      <c r="O1902" s="10">
        <f>IF(M1902="","",M1902-N1902)</f>
        <v/>
      </c>
      <c r="P1902" s="11">
        <f>IF(M1902=0,"",N1902/M1902)</f>
        <v/>
      </c>
      <c r="Q1902" s="12">
        <f>IF(OR(G1902="",O1902=""),"",
IF(AND(G1902&lt;TODAY(),O1902&gt;0),"YES","NO"))</f>
        <v/>
      </c>
      <c r="R1902" s="13" t="n"/>
      <c r="S1902" s="14" t="n"/>
      <c r="T1902" s="15">
        <f>IF(Q1902="YES", IF(R1902="Company",L1902*(1+S1902),IF(R1902="Vendor",L1902*(1-S1902),"")),"")</f>
        <v/>
      </c>
      <c r="U1902" s="15">
        <f>IF(Q1902="YES",O1902*T1902,"")</f>
        <v/>
      </c>
      <c r="V1902" s="16" t="n"/>
      <c r="W1902" s="17">
        <f>IF(Q1902="YES",G1902+V1902,"")</f>
        <v/>
      </c>
      <c r="X1902" s="18">
        <f>IF(Q1902="YES",IF(TODAY()&gt;W1902,"OVERDUE","WITHIN TIME"),"")</f>
        <v/>
      </c>
    </row>
    <row r="1903">
      <c r="A1903" s="3" t="n">
        <v>1899</v>
      </c>
      <c r="B1903" s="4" t="n"/>
      <c r="C1903" s="4" t="n"/>
      <c r="D1903" s="5">
        <f>IF(E1903="NRFC","Natural Rubber Field Coagulam","")</f>
        <v/>
      </c>
      <c r="E1903" s="4" t="n"/>
      <c r="F1903" s="6" t="n"/>
      <c r="G1903" s="6" t="n"/>
      <c r="H1903" s="7">
        <f>IF(G1903="","",G1903-TODAY())</f>
        <v/>
      </c>
      <c r="I1903" s="8">
        <f>IF(G1903="","",
IF(G1903&lt;TODAY(),
IF(O1903&gt;0,"Violated","Completed"),
IF(H1903&lt;=7,"Expiring Soon",
"Active")))</f>
        <v/>
      </c>
      <c r="J1903" s="8">
        <f>IF(C1903="","",COUNTIFS(purchase!$C:$C,$C1903,purchase!$E:$E,$E1903,purchase!$G:$G,"&gt;="&amp;$F1903,purchase!$G:$G,"&lt;="&amp;$G1903))</f>
        <v/>
      </c>
      <c r="K1903" s="9">
        <f>IF(COUNTIFS(purchase!$C:$C,$C1903,purchase!$E:$E,$E1903,purchase!$G:$G,"&gt;="&amp;$F1903,purchase!$G:$G,"&lt;="&amp;$G1903)=0,"",_xlfn.MAXIFS(purchase!$G:$G,purchase!$C:$C,$C1903,purchase!$E:$E,$E1903,purchase!$G:$G,"&gt;="&amp;$F1903,purchase!$G:$G,"&lt;="&amp;$G1903))</f>
        <v/>
      </c>
      <c r="L1903" s="4" t="n"/>
      <c r="M1903" s="4" t="n"/>
      <c r="N1903" s="10">
        <f>IF(M1903="","",SUMIFS(purchase!$N:$N,purchase!$C:$C,$C1903,purchase!$E:$E,$E1903,purchase!$G:$G,"&gt;="&amp;$F1903,purchase!$G:$G,"&lt;="&amp;$G1903))</f>
        <v/>
      </c>
      <c r="O1903" s="10">
        <f>IF(M1903="","",M1903-N1903)</f>
        <v/>
      </c>
      <c r="P1903" s="11">
        <f>IF(M1903=0,"",N1903/M1903)</f>
        <v/>
      </c>
      <c r="Q1903" s="12">
        <f>IF(OR(G1903="",O1903=""),"",
IF(AND(G1903&lt;TODAY(),O1903&gt;0),"YES","NO"))</f>
        <v/>
      </c>
      <c r="R1903" s="13" t="n"/>
      <c r="S1903" s="14" t="n"/>
      <c r="T1903" s="15">
        <f>IF(Q1903="YES", IF(R1903="Company",L1903*(1+S1903),IF(R1903="Vendor",L1903*(1-S1903),"")),"")</f>
        <v/>
      </c>
      <c r="U1903" s="15">
        <f>IF(Q1903="YES",O1903*T1903,"")</f>
        <v/>
      </c>
      <c r="V1903" s="16" t="n"/>
      <c r="W1903" s="17">
        <f>IF(Q1903="YES",G1903+V1903,"")</f>
        <v/>
      </c>
      <c r="X1903" s="18">
        <f>IF(Q1903="YES",IF(TODAY()&gt;W1903,"OVERDUE","WITHIN TIME"),"")</f>
        <v/>
      </c>
    </row>
    <row r="1904">
      <c r="A1904" s="3" t="n">
        <v>1900</v>
      </c>
      <c r="B1904" s="4" t="n"/>
      <c r="C1904" s="4" t="n"/>
      <c r="D1904" s="5">
        <f>IF(E1904="NRFC","Natural Rubber Field Coagulam","")</f>
        <v/>
      </c>
      <c r="E1904" s="4" t="n"/>
      <c r="F1904" s="6" t="n"/>
      <c r="G1904" s="6" t="n"/>
      <c r="H1904" s="7">
        <f>IF(G1904="","",G1904-TODAY())</f>
        <v/>
      </c>
      <c r="I1904" s="8">
        <f>IF(G1904="","",
IF(G1904&lt;TODAY(),
IF(O1904&gt;0,"Violated","Completed"),
IF(H1904&lt;=7,"Expiring Soon",
"Active")))</f>
        <v/>
      </c>
      <c r="J1904" s="8">
        <f>IF(C1904="","",COUNTIFS(purchase!$C:$C,$C1904,purchase!$E:$E,$E1904,purchase!$G:$G,"&gt;="&amp;$F1904,purchase!$G:$G,"&lt;="&amp;$G1904))</f>
        <v/>
      </c>
      <c r="K1904" s="9">
        <f>IF(COUNTIFS(purchase!$C:$C,$C1904,purchase!$E:$E,$E1904,purchase!$G:$G,"&gt;="&amp;$F1904,purchase!$G:$G,"&lt;="&amp;$G1904)=0,"",_xlfn.MAXIFS(purchase!$G:$G,purchase!$C:$C,$C1904,purchase!$E:$E,$E1904,purchase!$G:$G,"&gt;="&amp;$F1904,purchase!$G:$G,"&lt;="&amp;$G1904))</f>
        <v/>
      </c>
      <c r="L1904" s="4" t="n"/>
      <c r="M1904" s="4" t="n"/>
      <c r="N1904" s="10">
        <f>IF(M1904="","",SUMIFS(purchase!$N:$N,purchase!$C:$C,$C1904,purchase!$E:$E,$E1904,purchase!$G:$G,"&gt;="&amp;$F1904,purchase!$G:$G,"&lt;="&amp;$G1904))</f>
        <v/>
      </c>
      <c r="O1904" s="10">
        <f>IF(M1904="","",M1904-N1904)</f>
        <v/>
      </c>
      <c r="P1904" s="11">
        <f>IF(M1904=0,"",N1904/M1904)</f>
        <v/>
      </c>
      <c r="Q1904" s="12">
        <f>IF(OR(G1904="",O1904=""),"",
IF(AND(G1904&lt;TODAY(),O1904&gt;0),"YES","NO"))</f>
        <v/>
      </c>
      <c r="R1904" s="13" t="n"/>
      <c r="S1904" s="14" t="n"/>
      <c r="T1904" s="15">
        <f>IF(Q1904="YES", IF(R1904="Company",L1904*(1+S1904),IF(R1904="Vendor",L1904*(1-S1904),"")),"")</f>
        <v/>
      </c>
      <c r="U1904" s="15">
        <f>IF(Q1904="YES",O1904*T1904,"")</f>
        <v/>
      </c>
      <c r="V1904" s="16" t="n"/>
      <c r="W1904" s="17">
        <f>IF(Q1904="YES",G1904+V1904,"")</f>
        <v/>
      </c>
      <c r="X1904" s="18">
        <f>IF(Q1904="YES",IF(TODAY()&gt;W1904,"OVERDUE","WITHIN TIME"),"")</f>
        <v/>
      </c>
    </row>
    <row r="1905">
      <c r="A1905" s="3" t="n">
        <v>1901</v>
      </c>
      <c r="B1905" s="4" t="n"/>
      <c r="C1905" s="4" t="n"/>
      <c r="D1905" s="5">
        <f>IF(E1905="NRFC","Natural Rubber Field Coagulam","")</f>
        <v/>
      </c>
      <c r="E1905" s="4" t="n"/>
      <c r="F1905" s="6" t="n"/>
      <c r="G1905" s="6" t="n"/>
      <c r="H1905" s="7">
        <f>IF(G1905="","",G1905-TODAY())</f>
        <v/>
      </c>
      <c r="I1905" s="8">
        <f>IF(G1905="","",
IF(G1905&lt;TODAY(),
IF(O1905&gt;0,"Violated","Completed"),
IF(H1905&lt;=7,"Expiring Soon",
"Active")))</f>
        <v/>
      </c>
      <c r="J1905" s="8">
        <f>IF(C1905="","",COUNTIFS(purchase!$C:$C,$C1905,purchase!$E:$E,$E1905,purchase!$G:$G,"&gt;="&amp;$F1905,purchase!$G:$G,"&lt;="&amp;$G1905))</f>
        <v/>
      </c>
      <c r="K1905" s="9">
        <f>IF(COUNTIFS(purchase!$C:$C,$C1905,purchase!$E:$E,$E1905,purchase!$G:$G,"&gt;="&amp;$F1905,purchase!$G:$G,"&lt;="&amp;$G1905)=0,"",_xlfn.MAXIFS(purchase!$G:$G,purchase!$C:$C,$C1905,purchase!$E:$E,$E1905,purchase!$G:$G,"&gt;="&amp;$F1905,purchase!$G:$G,"&lt;="&amp;$G1905))</f>
        <v/>
      </c>
      <c r="L1905" s="4" t="n"/>
      <c r="M1905" s="4" t="n"/>
      <c r="N1905" s="10">
        <f>IF(M1905="","",SUMIFS(purchase!$N:$N,purchase!$C:$C,$C1905,purchase!$E:$E,$E1905,purchase!$G:$G,"&gt;="&amp;$F1905,purchase!$G:$G,"&lt;="&amp;$G1905))</f>
        <v/>
      </c>
      <c r="O1905" s="10">
        <f>IF(M1905="","",M1905-N1905)</f>
        <v/>
      </c>
      <c r="P1905" s="11">
        <f>IF(M1905=0,"",N1905/M1905)</f>
        <v/>
      </c>
      <c r="Q1905" s="12">
        <f>IF(OR(G1905="",O1905=""),"",
IF(AND(G1905&lt;TODAY(),O1905&gt;0),"YES","NO"))</f>
        <v/>
      </c>
      <c r="R1905" s="13" t="n"/>
      <c r="S1905" s="14" t="n"/>
      <c r="T1905" s="15">
        <f>IF(Q1905="YES", IF(R1905="Company",L1905*(1+S1905),IF(R1905="Vendor",L1905*(1-S1905),"")),"")</f>
        <v/>
      </c>
      <c r="U1905" s="15">
        <f>IF(Q1905="YES",O1905*T1905,"")</f>
        <v/>
      </c>
      <c r="V1905" s="16" t="n"/>
      <c r="W1905" s="17">
        <f>IF(Q1905="YES",G1905+V1905,"")</f>
        <v/>
      </c>
      <c r="X1905" s="18">
        <f>IF(Q1905="YES",IF(TODAY()&gt;W1905,"OVERDUE","WITHIN TIME"),"")</f>
        <v/>
      </c>
    </row>
    <row r="1906">
      <c r="A1906" s="3" t="n">
        <v>1902</v>
      </c>
      <c r="B1906" s="4" t="n"/>
      <c r="C1906" s="4" t="n"/>
      <c r="D1906" s="5">
        <f>IF(E1906="NRFC","Natural Rubber Field Coagulam","")</f>
        <v/>
      </c>
      <c r="E1906" s="4" t="n"/>
      <c r="F1906" s="6" t="n"/>
      <c r="G1906" s="6" t="n"/>
      <c r="H1906" s="7">
        <f>IF(G1906="","",G1906-TODAY())</f>
        <v/>
      </c>
      <c r="I1906" s="8">
        <f>IF(G1906="","",
IF(G1906&lt;TODAY(),
IF(O1906&gt;0,"Violated","Completed"),
IF(H1906&lt;=7,"Expiring Soon",
"Active")))</f>
        <v/>
      </c>
      <c r="J1906" s="8">
        <f>IF(C1906="","",COUNTIFS(purchase!$C:$C,$C1906,purchase!$E:$E,$E1906,purchase!$G:$G,"&gt;="&amp;$F1906,purchase!$G:$G,"&lt;="&amp;$G1906))</f>
        <v/>
      </c>
      <c r="K1906" s="9">
        <f>IF(COUNTIFS(purchase!$C:$C,$C1906,purchase!$E:$E,$E1906,purchase!$G:$G,"&gt;="&amp;$F1906,purchase!$G:$G,"&lt;="&amp;$G1906)=0,"",_xlfn.MAXIFS(purchase!$G:$G,purchase!$C:$C,$C1906,purchase!$E:$E,$E1906,purchase!$G:$G,"&gt;="&amp;$F1906,purchase!$G:$G,"&lt;="&amp;$G1906))</f>
        <v/>
      </c>
      <c r="L1906" s="4" t="n"/>
      <c r="M1906" s="4" t="n"/>
      <c r="N1906" s="10">
        <f>IF(M1906="","",SUMIFS(purchase!$N:$N,purchase!$C:$C,$C1906,purchase!$E:$E,$E1906,purchase!$G:$G,"&gt;="&amp;$F1906,purchase!$G:$G,"&lt;="&amp;$G1906))</f>
        <v/>
      </c>
      <c r="O1906" s="10">
        <f>IF(M1906="","",M1906-N1906)</f>
        <v/>
      </c>
      <c r="P1906" s="11">
        <f>IF(M1906=0,"",N1906/M1906)</f>
        <v/>
      </c>
      <c r="Q1906" s="12">
        <f>IF(OR(G1906="",O1906=""),"",
IF(AND(G1906&lt;TODAY(),O1906&gt;0),"YES","NO"))</f>
        <v/>
      </c>
      <c r="R1906" s="13" t="n"/>
      <c r="S1906" s="14" t="n"/>
      <c r="T1906" s="15">
        <f>IF(Q1906="YES", IF(R1906="Company",L1906*(1+S1906),IF(R1906="Vendor",L1906*(1-S1906),"")),"")</f>
        <v/>
      </c>
      <c r="U1906" s="15">
        <f>IF(Q1906="YES",O1906*T1906,"")</f>
        <v/>
      </c>
      <c r="V1906" s="16" t="n"/>
      <c r="W1906" s="17">
        <f>IF(Q1906="YES",G1906+V1906,"")</f>
        <v/>
      </c>
      <c r="X1906" s="18">
        <f>IF(Q1906="YES",IF(TODAY()&gt;W1906,"OVERDUE","WITHIN TIME"),"")</f>
        <v/>
      </c>
    </row>
    <row r="1907">
      <c r="A1907" s="3" t="n">
        <v>1903</v>
      </c>
      <c r="B1907" s="4" t="n"/>
      <c r="C1907" s="4" t="n"/>
      <c r="D1907" s="5">
        <f>IF(E1907="NRFC","Natural Rubber Field Coagulam","")</f>
        <v/>
      </c>
      <c r="E1907" s="4" t="n"/>
      <c r="F1907" s="6" t="n"/>
      <c r="G1907" s="6" t="n"/>
      <c r="H1907" s="7">
        <f>IF(G1907="","",G1907-TODAY())</f>
        <v/>
      </c>
      <c r="I1907" s="8">
        <f>IF(G1907="","",
IF(G1907&lt;TODAY(),
IF(O1907&gt;0,"Violated","Completed"),
IF(H1907&lt;=7,"Expiring Soon",
"Active")))</f>
        <v/>
      </c>
      <c r="J1907" s="8">
        <f>IF(C1907="","",COUNTIFS(purchase!$C:$C,$C1907,purchase!$E:$E,$E1907,purchase!$G:$G,"&gt;="&amp;$F1907,purchase!$G:$G,"&lt;="&amp;$G1907))</f>
        <v/>
      </c>
      <c r="K1907" s="9">
        <f>IF(COUNTIFS(purchase!$C:$C,$C1907,purchase!$E:$E,$E1907,purchase!$G:$G,"&gt;="&amp;$F1907,purchase!$G:$G,"&lt;="&amp;$G1907)=0,"",_xlfn.MAXIFS(purchase!$G:$G,purchase!$C:$C,$C1907,purchase!$E:$E,$E1907,purchase!$G:$G,"&gt;="&amp;$F1907,purchase!$G:$G,"&lt;="&amp;$G1907))</f>
        <v/>
      </c>
      <c r="L1907" s="4" t="n"/>
      <c r="M1907" s="4" t="n"/>
      <c r="N1907" s="10">
        <f>IF(M1907="","",SUMIFS(purchase!$N:$N,purchase!$C:$C,$C1907,purchase!$E:$E,$E1907,purchase!$G:$G,"&gt;="&amp;$F1907,purchase!$G:$G,"&lt;="&amp;$G1907))</f>
        <v/>
      </c>
      <c r="O1907" s="10">
        <f>IF(M1907="","",M1907-N1907)</f>
        <v/>
      </c>
      <c r="P1907" s="11">
        <f>IF(M1907=0,"",N1907/M1907)</f>
        <v/>
      </c>
      <c r="Q1907" s="12">
        <f>IF(OR(G1907="",O1907=""),"",
IF(AND(G1907&lt;TODAY(),O1907&gt;0),"YES","NO"))</f>
        <v/>
      </c>
      <c r="R1907" s="13" t="n"/>
      <c r="S1907" s="14" t="n"/>
      <c r="T1907" s="15">
        <f>IF(Q1907="YES", IF(R1907="Company",L1907*(1+S1907),IF(R1907="Vendor",L1907*(1-S1907),"")),"")</f>
        <v/>
      </c>
      <c r="U1907" s="15">
        <f>IF(Q1907="YES",O1907*T1907,"")</f>
        <v/>
      </c>
      <c r="V1907" s="16" t="n"/>
      <c r="W1907" s="17">
        <f>IF(Q1907="YES",G1907+V1907,"")</f>
        <v/>
      </c>
      <c r="X1907" s="18">
        <f>IF(Q1907="YES",IF(TODAY()&gt;W1907,"OVERDUE","WITHIN TIME"),"")</f>
        <v/>
      </c>
    </row>
    <row r="1908">
      <c r="A1908" s="3" t="n">
        <v>1904</v>
      </c>
      <c r="B1908" s="4" t="n"/>
      <c r="C1908" s="4" t="n"/>
      <c r="D1908" s="5">
        <f>IF(E1908="NRFC","Natural Rubber Field Coagulam","")</f>
        <v/>
      </c>
      <c r="E1908" s="4" t="n"/>
      <c r="F1908" s="6" t="n"/>
      <c r="G1908" s="6" t="n"/>
      <c r="H1908" s="7">
        <f>IF(G1908="","",G1908-TODAY())</f>
        <v/>
      </c>
      <c r="I1908" s="8">
        <f>IF(G1908="","",
IF(G1908&lt;TODAY(),
IF(O1908&gt;0,"Violated","Completed"),
IF(H1908&lt;=7,"Expiring Soon",
"Active")))</f>
        <v/>
      </c>
      <c r="J1908" s="8">
        <f>IF(C1908="","",COUNTIFS(purchase!$C:$C,$C1908,purchase!$E:$E,$E1908,purchase!$G:$G,"&gt;="&amp;$F1908,purchase!$G:$G,"&lt;="&amp;$G1908))</f>
        <v/>
      </c>
      <c r="K1908" s="9">
        <f>IF(COUNTIFS(purchase!$C:$C,$C1908,purchase!$E:$E,$E1908,purchase!$G:$G,"&gt;="&amp;$F1908,purchase!$G:$G,"&lt;="&amp;$G1908)=0,"",_xlfn.MAXIFS(purchase!$G:$G,purchase!$C:$C,$C1908,purchase!$E:$E,$E1908,purchase!$G:$G,"&gt;="&amp;$F1908,purchase!$G:$G,"&lt;="&amp;$G1908))</f>
        <v/>
      </c>
      <c r="L1908" s="4" t="n"/>
      <c r="M1908" s="4" t="n"/>
      <c r="N1908" s="10">
        <f>IF(M1908="","",SUMIFS(purchase!$N:$N,purchase!$C:$C,$C1908,purchase!$E:$E,$E1908,purchase!$G:$G,"&gt;="&amp;$F1908,purchase!$G:$G,"&lt;="&amp;$G1908))</f>
        <v/>
      </c>
      <c r="O1908" s="10">
        <f>IF(M1908="","",M1908-N1908)</f>
        <v/>
      </c>
      <c r="P1908" s="11">
        <f>IF(M1908=0,"",N1908/M1908)</f>
        <v/>
      </c>
      <c r="Q1908" s="12">
        <f>IF(OR(G1908="",O1908=""),"",
IF(AND(G1908&lt;TODAY(),O1908&gt;0),"YES","NO"))</f>
        <v/>
      </c>
      <c r="R1908" s="13" t="n"/>
      <c r="S1908" s="14" t="n"/>
      <c r="T1908" s="15">
        <f>IF(Q1908="YES", IF(R1908="Company",L1908*(1+S1908),IF(R1908="Vendor",L1908*(1-S1908),"")),"")</f>
        <v/>
      </c>
      <c r="U1908" s="15">
        <f>IF(Q1908="YES",O1908*T1908,"")</f>
        <v/>
      </c>
      <c r="V1908" s="16" t="n"/>
      <c r="W1908" s="17">
        <f>IF(Q1908="YES",G1908+V1908,"")</f>
        <v/>
      </c>
      <c r="X1908" s="18">
        <f>IF(Q1908="YES",IF(TODAY()&gt;W1908,"OVERDUE","WITHIN TIME"),"")</f>
        <v/>
      </c>
    </row>
    <row r="1909">
      <c r="A1909" s="3" t="n">
        <v>1905</v>
      </c>
      <c r="B1909" s="4" t="n"/>
      <c r="C1909" s="4" t="n"/>
      <c r="D1909" s="5">
        <f>IF(E1909="NRFC","Natural Rubber Field Coagulam","")</f>
        <v/>
      </c>
      <c r="E1909" s="4" t="n"/>
      <c r="F1909" s="6" t="n"/>
      <c r="G1909" s="6" t="n"/>
      <c r="H1909" s="7">
        <f>IF(G1909="","",G1909-TODAY())</f>
        <v/>
      </c>
      <c r="I1909" s="8">
        <f>IF(G1909="","",
IF(G1909&lt;TODAY(),
IF(O1909&gt;0,"Violated","Completed"),
IF(H1909&lt;=7,"Expiring Soon",
"Active")))</f>
        <v/>
      </c>
      <c r="J1909" s="8">
        <f>IF(C1909="","",COUNTIFS(purchase!$C:$C,$C1909,purchase!$E:$E,$E1909,purchase!$G:$G,"&gt;="&amp;$F1909,purchase!$G:$G,"&lt;="&amp;$G1909))</f>
        <v/>
      </c>
      <c r="K1909" s="9">
        <f>IF(COUNTIFS(purchase!$C:$C,$C1909,purchase!$E:$E,$E1909,purchase!$G:$G,"&gt;="&amp;$F1909,purchase!$G:$G,"&lt;="&amp;$G1909)=0,"",_xlfn.MAXIFS(purchase!$G:$G,purchase!$C:$C,$C1909,purchase!$E:$E,$E1909,purchase!$G:$G,"&gt;="&amp;$F1909,purchase!$G:$G,"&lt;="&amp;$G1909))</f>
        <v/>
      </c>
      <c r="L1909" s="4" t="n"/>
      <c r="M1909" s="4" t="n"/>
      <c r="N1909" s="10">
        <f>IF(M1909="","",SUMIFS(purchase!$N:$N,purchase!$C:$C,$C1909,purchase!$E:$E,$E1909,purchase!$G:$G,"&gt;="&amp;$F1909,purchase!$G:$G,"&lt;="&amp;$G1909))</f>
        <v/>
      </c>
      <c r="O1909" s="10">
        <f>IF(M1909="","",M1909-N1909)</f>
        <v/>
      </c>
      <c r="P1909" s="11">
        <f>IF(M1909=0,"",N1909/M1909)</f>
        <v/>
      </c>
      <c r="Q1909" s="12">
        <f>IF(OR(G1909="",O1909=""),"",
IF(AND(G1909&lt;TODAY(),O1909&gt;0),"YES","NO"))</f>
        <v/>
      </c>
      <c r="R1909" s="13" t="n"/>
      <c r="S1909" s="14" t="n"/>
      <c r="T1909" s="15">
        <f>IF(Q1909="YES", IF(R1909="Company",L1909*(1+S1909),IF(R1909="Vendor",L1909*(1-S1909),"")),"")</f>
        <v/>
      </c>
      <c r="U1909" s="15">
        <f>IF(Q1909="YES",O1909*T1909,"")</f>
        <v/>
      </c>
      <c r="V1909" s="16" t="n"/>
      <c r="W1909" s="17">
        <f>IF(Q1909="YES",G1909+V1909,"")</f>
        <v/>
      </c>
      <c r="X1909" s="18">
        <f>IF(Q1909="YES",IF(TODAY()&gt;W1909,"OVERDUE","WITHIN TIME"),"")</f>
        <v/>
      </c>
    </row>
    <row r="1910">
      <c r="A1910" s="3" t="n">
        <v>1906</v>
      </c>
      <c r="B1910" s="4" t="n"/>
      <c r="C1910" s="4" t="n"/>
      <c r="D1910" s="5">
        <f>IF(E1910="NRFC","Natural Rubber Field Coagulam","")</f>
        <v/>
      </c>
      <c r="E1910" s="4" t="n"/>
      <c r="F1910" s="6" t="n"/>
      <c r="G1910" s="6" t="n"/>
      <c r="H1910" s="7">
        <f>IF(G1910="","",G1910-TODAY())</f>
        <v/>
      </c>
      <c r="I1910" s="8">
        <f>IF(G1910="","",
IF(G1910&lt;TODAY(),
IF(O1910&gt;0,"Violated","Completed"),
IF(H1910&lt;=7,"Expiring Soon",
"Active")))</f>
        <v/>
      </c>
      <c r="J1910" s="8">
        <f>IF(C1910="","",COUNTIFS(purchase!$C:$C,$C1910,purchase!$E:$E,$E1910,purchase!$G:$G,"&gt;="&amp;$F1910,purchase!$G:$G,"&lt;="&amp;$G1910))</f>
        <v/>
      </c>
      <c r="K1910" s="9">
        <f>IF(COUNTIFS(purchase!$C:$C,$C1910,purchase!$E:$E,$E1910,purchase!$G:$G,"&gt;="&amp;$F1910,purchase!$G:$G,"&lt;="&amp;$G1910)=0,"",_xlfn.MAXIFS(purchase!$G:$G,purchase!$C:$C,$C1910,purchase!$E:$E,$E1910,purchase!$G:$G,"&gt;="&amp;$F1910,purchase!$G:$G,"&lt;="&amp;$G1910))</f>
        <v/>
      </c>
      <c r="L1910" s="4" t="n"/>
      <c r="M1910" s="4" t="n"/>
      <c r="N1910" s="10">
        <f>IF(M1910="","",SUMIFS(purchase!$N:$N,purchase!$C:$C,$C1910,purchase!$E:$E,$E1910,purchase!$G:$G,"&gt;="&amp;$F1910,purchase!$G:$G,"&lt;="&amp;$G1910))</f>
        <v/>
      </c>
      <c r="O1910" s="10">
        <f>IF(M1910="","",M1910-N1910)</f>
        <v/>
      </c>
      <c r="P1910" s="11">
        <f>IF(M1910=0,"",N1910/M1910)</f>
        <v/>
      </c>
      <c r="Q1910" s="12">
        <f>IF(OR(G1910="",O1910=""),"",
IF(AND(G1910&lt;TODAY(),O1910&gt;0),"YES","NO"))</f>
        <v/>
      </c>
      <c r="R1910" s="13" t="n"/>
      <c r="S1910" s="14" t="n"/>
      <c r="T1910" s="15">
        <f>IF(Q1910="YES", IF(R1910="Company",L1910*(1+S1910),IF(R1910="Vendor",L1910*(1-S1910),"")),"")</f>
        <v/>
      </c>
      <c r="U1910" s="15">
        <f>IF(Q1910="YES",O1910*T1910,"")</f>
        <v/>
      </c>
      <c r="V1910" s="16" t="n"/>
      <c r="W1910" s="17">
        <f>IF(Q1910="YES",G1910+V1910,"")</f>
        <v/>
      </c>
      <c r="X1910" s="18">
        <f>IF(Q1910="YES",IF(TODAY()&gt;W1910,"OVERDUE","WITHIN TIME"),"")</f>
        <v/>
      </c>
    </row>
    <row r="1911">
      <c r="A1911" s="3" t="n">
        <v>1907</v>
      </c>
      <c r="B1911" s="4" t="n"/>
      <c r="C1911" s="4" t="n"/>
      <c r="D1911" s="5">
        <f>IF(E1911="NRFC","Natural Rubber Field Coagulam","")</f>
        <v/>
      </c>
      <c r="E1911" s="4" t="n"/>
      <c r="F1911" s="6" t="n"/>
      <c r="G1911" s="6" t="n"/>
      <c r="H1911" s="7">
        <f>IF(G1911="","",G1911-TODAY())</f>
        <v/>
      </c>
      <c r="I1911" s="8">
        <f>IF(G1911="","",
IF(G1911&lt;TODAY(),
IF(O1911&gt;0,"Violated","Completed"),
IF(H1911&lt;=7,"Expiring Soon",
"Active")))</f>
        <v/>
      </c>
      <c r="J1911" s="8">
        <f>IF(C1911="","",COUNTIFS(purchase!$C:$C,$C1911,purchase!$E:$E,$E1911,purchase!$G:$G,"&gt;="&amp;$F1911,purchase!$G:$G,"&lt;="&amp;$G1911))</f>
        <v/>
      </c>
      <c r="K1911" s="9">
        <f>IF(COUNTIFS(purchase!$C:$C,$C1911,purchase!$E:$E,$E1911,purchase!$G:$G,"&gt;="&amp;$F1911,purchase!$G:$G,"&lt;="&amp;$G1911)=0,"",_xlfn.MAXIFS(purchase!$G:$G,purchase!$C:$C,$C1911,purchase!$E:$E,$E1911,purchase!$G:$G,"&gt;="&amp;$F1911,purchase!$G:$G,"&lt;="&amp;$G1911))</f>
        <v/>
      </c>
      <c r="L1911" s="4" t="n"/>
      <c r="M1911" s="4" t="n"/>
      <c r="N1911" s="10">
        <f>IF(M1911="","",SUMIFS(purchase!$N:$N,purchase!$C:$C,$C1911,purchase!$E:$E,$E1911,purchase!$G:$G,"&gt;="&amp;$F1911,purchase!$G:$G,"&lt;="&amp;$G1911))</f>
        <v/>
      </c>
      <c r="O1911" s="10">
        <f>IF(M1911="","",M1911-N1911)</f>
        <v/>
      </c>
      <c r="P1911" s="11">
        <f>IF(M1911=0,"",N1911/M1911)</f>
        <v/>
      </c>
      <c r="Q1911" s="12">
        <f>IF(OR(G1911="",O1911=""),"",
IF(AND(G1911&lt;TODAY(),O1911&gt;0),"YES","NO"))</f>
        <v/>
      </c>
      <c r="R1911" s="13" t="n"/>
      <c r="S1911" s="14" t="n"/>
      <c r="T1911" s="15">
        <f>IF(Q1911="YES", IF(R1911="Company",L1911*(1+S1911),IF(R1911="Vendor",L1911*(1-S1911),"")),"")</f>
        <v/>
      </c>
      <c r="U1911" s="15">
        <f>IF(Q1911="YES",O1911*T1911,"")</f>
        <v/>
      </c>
      <c r="V1911" s="16" t="n"/>
      <c r="W1911" s="17">
        <f>IF(Q1911="YES",G1911+V1911,"")</f>
        <v/>
      </c>
      <c r="X1911" s="18">
        <f>IF(Q1911="YES",IF(TODAY()&gt;W1911,"OVERDUE","WITHIN TIME"),"")</f>
        <v/>
      </c>
    </row>
    <row r="1912">
      <c r="A1912" s="3" t="n">
        <v>1908</v>
      </c>
      <c r="B1912" s="4" t="n"/>
      <c r="C1912" s="4" t="n"/>
      <c r="D1912" s="5">
        <f>IF(E1912="NRFC","Natural Rubber Field Coagulam","")</f>
        <v/>
      </c>
      <c r="E1912" s="4" t="n"/>
      <c r="F1912" s="6" t="n"/>
      <c r="G1912" s="6" t="n"/>
      <c r="H1912" s="7">
        <f>IF(G1912="","",G1912-TODAY())</f>
        <v/>
      </c>
      <c r="I1912" s="8">
        <f>IF(G1912="","",
IF(G1912&lt;TODAY(),
IF(O1912&gt;0,"Violated","Completed"),
IF(H1912&lt;=7,"Expiring Soon",
"Active")))</f>
        <v/>
      </c>
      <c r="J1912" s="8">
        <f>IF(C1912="","",COUNTIFS(purchase!$C:$C,$C1912,purchase!$E:$E,$E1912,purchase!$G:$G,"&gt;="&amp;$F1912,purchase!$G:$G,"&lt;="&amp;$G1912))</f>
        <v/>
      </c>
      <c r="K1912" s="9">
        <f>IF(COUNTIFS(purchase!$C:$C,$C1912,purchase!$E:$E,$E1912,purchase!$G:$G,"&gt;="&amp;$F1912,purchase!$G:$G,"&lt;="&amp;$G1912)=0,"",_xlfn.MAXIFS(purchase!$G:$G,purchase!$C:$C,$C1912,purchase!$E:$E,$E1912,purchase!$G:$G,"&gt;="&amp;$F1912,purchase!$G:$G,"&lt;="&amp;$G1912))</f>
        <v/>
      </c>
      <c r="L1912" s="4" t="n"/>
      <c r="M1912" s="4" t="n"/>
      <c r="N1912" s="10">
        <f>IF(M1912="","",SUMIFS(purchase!$N:$N,purchase!$C:$C,$C1912,purchase!$E:$E,$E1912,purchase!$G:$G,"&gt;="&amp;$F1912,purchase!$G:$G,"&lt;="&amp;$G1912))</f>
        <v/>
      </c>
      <c r="O1912" s="10">
        <f>IF(M1912="","",M1912-N1912)</f>
        <v/>
      </c>
      <c r="P1912" s="11">
        <f>IF(M1912=0,"",N1912/M1912)</f>
        <v/>
      </c>
      <c r="Q1912" s="12">
        <f>IF(OR(G1912="",O1912=""),"",
IF(AND(G1912&lt;TODAY(),O1912&gt;0),"YES","NO"))</f>
        <v/>
      </c>
      <c r="R1912" s="13" t="n"/>
      <c r="S1912" s="14" t="n"/>
      <c r="T1912" s="15">
        <f>IF(Q1912="YES", IF(R1912="Company",L1912*(1+S1912),IF(R1912="Vendor",L1912*(1-S1912),"")),"")</f>
        <v/>
      </c>
      <c r="U1912" s="15">
        <f>IF(Q1912="YES",O1912*T1912,"")</f>
        <v/>
      </c>
      <c r="V1912" s="16" t="n"/>
      <c r="W1912" s="17">
        <f>IF(Q1912="YES",G1912+V1912,"")</f>
        <v/>
      </c>
      <c r="X1912" s="18">
        <f>IF(Q1912="YES",IF(TODAY()&gt;W1912,"OVERDUE","WITHIN TIME"),"")</f>
        <v/>
      </c>
    </row>
    <row r="1913">
      <c r="A1913" s="3" t="n">
        <v>1909</v>
      </c>
      <c r="B1913" s="4" t="n"/>
      <c r="C1913" s="4" t="n"/>
      <c r="D1913" s="5">
        <f>IF(E1913="NRFC","Natural Rubber Field Coagulam","")</f>
        <v/>
      </c>
      <c r="E1913" s="4" t="n"/>
      <c r="F1913" s="6" t="n"/>
      <c r="G1913" s="6" t="n"/>
      <c r="H1913" s="7">
        <f>IF(G1913="","",G1913-TODAY())</f>
        <v/>
      </c>
      <c r="I1913" s="8">
        <f>IF(G1913="","",
IF(G1913&lt;TODAY(),
IF(O1913&gt;0,"Violated","Completed"),
IF(H1913&lt;=7,"Expiring Soon",
"Active")))</f>
        <v/>
      </c>
      <c r="J1913" s="8">
        <f>IF(C1913="","",COUNTIFS(purchase!$C:$C,$C1913,purchase!$E:$E,$E1913,purchase!$G:$G,"&gt;="&amp;$F1913,purchase!$G:$G,"&lt;="&amp;$G1913))</f>
        <v/>
      </c>
      <c r="K1913" s="9">
        <f>IF(COUNTIFS(purchase!$C:$C,$C1913,purchase!$E:$E,$E1913,purchase!$G:$G,"&gt;="&amp;$F1913,purchase!$G:$G,"&lt;="&amp;$G1913)=0,"",_xlfn.MAXIFS(purchase!$G:$G,purchase!$C:$C,$C1913,purchase!$E:$E,$E1913,purchase!$G:$G,"&gt;="&amp;$F1913,purchase!$G:$G,"&lt;="&amp;$G1913))</f>
        <v/>
      </c>
      <c r="L1913" s="4" t="n"/>
      <c r="M1913" s="4" t="n"/>
      <c r="N1913" s="10">
        <f>IF(M1913="","",SUMIFS(purchase!$N:$N,purchase!$C:$C,$C1913,purchase!$E:$E,$E1913,purchase!$G:$G,"&gt;="&amp;$F1913,purchase!$G:$G,"&lt;="&amp;$G1913))</f>
        <v/>
      </c>
      <c r="O1913" s="10">
        <f>IF(M1913="","",M1913-N1913)</f>
        <v/>
      </c>
      <c r="P1913" s="11">
        <f>IF(M1913=0,"",N1913/M1913)</f>
        <v/>
      </c>
      <c r="Q1913" s="12">
        <f>IF(OR(G1913="",O1913=""),"",
IF(AND(G1913&lt;TODAY(),O1913&gt;0),"YES","NO"))</f>
        <v/>
      </c>
      <c r="R1913" s="13" t="n"/>
      <c r="S1913" s="14" t="n"/>
      <c r="T1913" s="15">
        <f>IF(Q1913="YES", IF(R1913="Company",L1913*(1+S1913),IF(R1913="Vendor",L1913*(1-S1913),"")),"")</f>
        <v/>
      </c>
      <c r="U1913" s="15">
        <f>IF(Q1913="YES",O1913*T1913,"")</f>
        <v/>
      </c>
      <c r="V1913" s="16" t="n"/>
      <c r="W1913" s="17">
        <f>IF(Q1913="YES",G1913+V1913,"")</f>
        <v/>
      </c>
      <c r="X1913" s="18">
        <f>IF(Q1913="YES",IF(TODAY()&gt;W1913,"OVERDUE","WITHIN TIME"),"")</f>
        <v/>
      </c>
    </row>
    <row r="1914">
      <c r="A1914" s="3" t="n">
        <v>1910</v>
      </c>
      <c r="B1914" s="4" t="n"/>
      <c r="C1914" s="4" t="n"/>
      <c r="D1914" s="5">
        <f>IF(E1914="NRFC","Natural Rubber Field Coagulam","")</f>
        <v/>
      </c>
      <c r="E1914" s="4" t="n"/>
      <c r="F1914" s="6" t="n"/>
      <c r="G1914" s="6" t="n"/>
      <c r="H1914" s="7">
        <f>IF(G1914="","",G1914-TODAY())</f>
        <v/>
      </c>
      <c r="I1914" s="8">
        <f>IF(G1914="","",
IF(G1914&lt;TODAY(),
IF(O1914&gt;0,"Violated","Completed"),
IF(H1914&lt;=7,"Expiring Soon",
"Active")))</f>
        <v/>
      </c>
      <c r="J1914" s="8">
        <f>IF(C1914="","",COUNTIFS(purchase!$C:$C,$C1914,purchase!$E:$E,$E1914,purchase!$G:$G,"&gt;="&amp;$F1914,purchase!$G:$G,"&lt;="&amp;$G1914))</f>
        <v/>
      </c>
      <c r="K1914" s="9">
        <f>IF(COUNTIFS(purchase!$C:$C,$C1914,purchase!$E:$E,$E1914,purchase!$G:$G,"&gt;="&amp;$F1914,purchase!$G:$G,"&lt;="&amp;$G1914)=0,"",_xlfn.MAXIFS(purchase!$G:$G,purchase!$C:$C,$C1914,purchase!$E:$E,$E1914,purchase!$G:$G,"&gt;="&amp;$F1914,purchase!$G:$G,"&lt;="&amp;$G1914))</f>
        <v/>
      </c>
      <c r="L1914" s="4" t="n"/>
      <c r="M1914" s="4" t="n"/>
      <c r="N1914" s="10">
        <f>IF(M1914="","",SUMIFS(purchase!$N:$N,purchase!$C:$C,$C1914,purchase!$E:$E,$E1914,purchase!$G:$G,"&gt;="&amp;$F1914,purchase!$G:$G,"&lt;="&amp;$G1914))</f>
        <v/>
      </c>
      <c r="O1914" s="10">
        <f>IF(M1914="","",M1914-N1914)</f>
        <v/>
      </c>
      <c r="P1914" s="11">
        <f>IF(M1914=0,"",N1914/M1914)</f>
        <v/>
      </c>
      <c r="Q1914" s="12">
        <f>IF(OR(G1914="",O1914=""),"",
IF(AND(G1914&lt;TODAY(),O1914&gt;0),"YES","NO"))</f>
        <v/>
      </c>
      <c r="R1914" s="13" t="n"/>
      <c r="S1914" s="14" t="n"/>
      <c r="T1914" s="15">
        <f>IF(Q1914="YES", IF(R1914="Company",L1914*(1+S1914),IF(R1914="Vendor",L1914*(1-S1914),"")),"")</f>
        <v/>
      </c>
      <c r="U1914" s="15">
        <f>IF(Q1914="YES",O1914*T1914,"")</f>
        <v/>
      </c>
      <c r="V1914" s="16" t="n"/>
      <c r="W1914" s="17">
        <f>IF(Q1914="YES",G1914+V1914,"")</f>
        <v/>
      </c>
      <c r="X1914" s="18">
        <f>IF(Q1914="YES",IF(TODAY()&gt;W1914,"OVERDUE","WITHIN TIME"),"")</f>
        <v/>
      </c>
    </row>
    <row r="1915">
      <c r="A1915" s="3" t="n">
        <v>1911</v>
      </c>
      <c r="B1915" s="4" t="n"/>
      <c r="C1915" s="4" t="n"/>
      <c r="D1915" s="5">
        <f>IF(E1915="NRFC","Natural Rubber Field Coagulam","")</f>
        <v/>
      </c>
      <c r="E1915" s="4" t="n"/>
      <c r="F1915" s="6" t="n"/>
      <c r="G1915" s="6" t="n"/>
      <c r="H1915" s="7">
        <f>IF(G1915="","",G1915-TODAY())</f>
        <v/>
      </c>
      <c r="I1915" s="8">
        <f>IF(G1915="","",
IF(G1915&lt;TODAY(),
IF(O1915&gt;0,"Violated","Completed"),
IF(H1915&lt;=7,"Expiring Soon",
"Active")))</f>
        <v/>
      </c>
      <c r="J1915" s="8">
        <f>IF(C1915="","",COUNTIFS(purchase!$C:$C,$C1915,purchase!$E:$E,$E1915,purchase!$G:$G,"&gt;="&amp;$F1915,purchase!$G:$G,"&lt;="&amp;$G1915))</f>
        <v/>
      </c>
      <c r="K1915" s="9">
        <f>IF(COUNTIFS(purchase!$C:$C,$C1915,purchase!$E:$E,$E1915,purchase!$G:$G,"&gt;="&amp;$F1915,purchase!$G:$G,"&lt;="&amp;$G1915)=0,"",_xlfn.MAXIFS(purchase!$G:$G,purchase!$C:$C,$C1915,purchase!$E:$E,$E1915,purchase!$G:$G,"&gt;="&amp;$F1915,purchase!$G:$G,"&lt;="&amp;$G1915))</f>
        <v/>
      </c>
      <c r="L1915" s="4" t="n"/>
      <c r="M1915" s="4" t="n"/>
      <c r="N1915" s="10">
        <f>IF(M1915="","",SUMIFS(purchase!$N:$N,purchase!$C:$C,$C1915,purchase!$E:$E,$E1915,purchase!$G:$G,"&gt;="&amp;$F1915,purchase!$G:$G,"&lt;="&amp;$G1915))</f>
        <v/>
      </c>
      <c r="O1915" s="10">
        <f>IF(M1915="","",M1915-N1915)</f>
        <v/>
      </c>
      <c r="P1915" s="11">
        <f>IF(M1915=0,"",N1915/M1915)</f>
        <v/>
      </c>
      <c r="Q1915" s="12">
        <f>IF(OR(G1915="",O1915=""),"",
IF(AND(G1915&lt;TODAY(),O1915&gt;0),"YES","NO"))</f>
        <v/>
      </c>
      <c r="R1915" s="13" t="n"/>
      <c r="S1915" s="14" t="n"/>
      <c r="T1915" s="15">
        <f>IF(Q1915="YES", IF(R1915="Company",L1915*(1+S1915),IF(R1915="Vendor",L1915*(1-S1915),"")),"")</f>
        <v/>
      </c>
      <c r="U1915" s="15">
        <f>IF(Q1915="YES",O1915*T1915,"")</f>
        <v/>
      </c>
      <c r="V1915" s="16" t="n"/>
      <c r="W1915" s="17">
        <f>IF(Q1915="YES",G1915+V1915,"")</f>
        <v/>
      </c>
      <c r="X1915" s="18">
        <f>IF(Q1915="YES",IF(TODAY()&gt;W1915,"OVERDUE","WITHIN TIME"),"")</f>
        <v/>
      </c>
    </row>
    <row r="1916">
      <c r="A1916" s="3" t="n">
        <v>1912</v>
      </c>
      <c r="B1916" s="4" t="n"/>
      <c r="C1916" s="4" t="n"/>
      <c r="D1916" s="5">
        <f>IF(E1916="NRFC","Natural Rubber Field Coagulam","")</f>
        <v/>
      </c>
      <c r="E1916" s="4" t="n"/>
      <c r="F1916" s="6" t="n"/>
      <c r="G1916" s="6" t="n"/>
      <c r="H1916" s="7">
        <f>IF(G1916="","",G1916-TODAY())</f>
        <v/>
      </c>
      <c r="I1916" s="8">
        <f>IF(G1916="","",
IF(G1916&lt;TODAY(),
IF(O1916&gt;0,"Violated","Completed"),
IF(H1916&lt;=7,"Expiring Soon",
"Active")))</f>
        <v/>
      </c>
      <c r="J1916" s="8">
        <f>IF(C1916="","",COUNTIFS(purchase!$C:$C,$C1916,purchase!$E:$E,$E1916,purchase!$G:$G,"&gt;="&amp;$F1916,purchase!$G:$G,"&lt;="&amp;$G1916))</f>
        <v/>
      </c>
      <c r="K1916" s="9">
        <f>IF(COUNTIFS(purchase!$C:$C,$C1916,purchase!$E:$E,$E1916,purchase!$G:$G,"&gt;="&amp;$F1916,purchase!$G:$G,"&lt;="&amp;$G1916)=0,"",_xlfn.MAXIFS(purchase!$G:$G,purchase!$C:$C,$C1916,purchase!$E:$E,$E1916,purchase!$G:$G,"&gt;="&amp;$F1916,purchase!$G:$G,"&lt;="&amp;$G1916))</f>
        <v/>
      </c>
      <c r="L1916" s="4" t="n"/>
      <c r="M1916" s="4" t="n"/>
      <c r="N1916" s="10">
        <f>IF(M1916="","",SUMIFS(purchase!$N:$N,purchase!$C:$C,$C1916,purchase!$E:$E,$E1916,purchase!$G:$G,"&gt;="&amp;$F1916,purchase!$G:$G,"&lt;="&amp;$G1916))</f>
        <v/>
      </c>
      <c r="O1916" s="10">
        <f>IF(M1916="","",M1916-N1916)</f>
        <v/>
      </c>
      <c r="P1916" s="11">
        <f>IF(M1916=0,"",N1916/M1916)</f>
        <v/>
      </c>
      <c r="Q1916" s="12">
        <f>IF(OR(G1916="",O1916=""),"",
IF(AND(G1916&lt;TODAY(),O1916&gt;0),"YES","NO"))</f>
        <v/>
      </c>
      <c r="R1916" s="13" t="n"/>
      <c r="S1916" s="14" t="n"/>
      <c r="T1916" s="15">
        <f>IF(Q1916="YES", IF(R1916="Company",L1916*(1+S1916),IF(R1916="Vendor",L1916*(1-S1916),"")),"")</f>
        <v/>
      </c>
      <c r="U1916" s="15">
        <f>IF(Q1916="YES",O1916*T1916,"")</f>
        <v/>
      </c>
      <c r="V1916" s="16" t="n"/>
      <c r="W1916" s="17">
        <f>IF(Q1916="YES",G1916+V1916,"")</f>
        <v/>
      </c>
      <c r="X1916" s="18">
        <f>IF(Q1916="YES",IF(TODAY()&gt;W1916,"OVERDUE","WITHIN TIME"),"")</f>
        <v/>
      </c>
    </row>
    <row r="1917">
      <c r="A1917" s="3" t="n">
        <v>1913</v>
      </c>
      <c r="B1917" s="4" t="n"/>
      <c r="C1917" s="4" t="n"/>
      <c r="D1917" s="5">
        <f>IF(E1917="NRFC","Natural Rubber Field Coagulam","")</f>
        <v/>
      </c>
      <c r="E1917" s="4" t="n"/>
      <c r="F1917" s="6" t="n"/>
      <c r="G1917" s="6" t="n"/>
      <c r="H1917" s="7">
        <f>IF(G1917="","",G1917-TODAY())</f>
        <v/>
      </c>
      <c r="I1917" s="8">
        <f>IF(G1917="","",
IF(G1917&lt;TODAY(),
IF(O1917&gt;0,"Violated","Completed"),
IF(H1917&lt;=7,"Expiring Soon",
"Active")))</f>
        <v/>
      </c>
      <c r="J1917" s="8">
        <f>IF(C1917="","",COUNTIFS(purchase!$C:$C,$C1917,purchase!$E:$E,$E1917,purchase!$G:$G,"&gt;="&amp;$F1917,purchase!$G:$G,"&lt;="&amp;$G1917))</f>
        <v/>
      </c>
      <c r="K1917" s="9">
        <f>IF(COUNTIFS(purchase!$C:$C,$C1917,purchase!$E:$E,$E1917,purchase!$G:$G,"&gt;="&amp;$F1917,purchase!$G:$G,"&lt;="&amp;$G1917)=0,"",_xlfn.MAXIFS(purchase!$G:$G,purchase!$C:$C,$C1917,purchase!$E:$E,$E1917,purchase!$G:$G,"&gt;="&amp;$F1917,purchase!$G:$G,"&lt;="&amp;$G1917))</f>
        <v/>
      </c>
      <c r="L1917" s="4" t="n"/>
      <c r="M1917" s="4" t="n"/>
      <c r="N1917" s="10">
        <f>IF(M1917="","",SUMIFS(purchase!$N:$N,purchase!$C:$C,$C1917,purchase!$E:$E,$E1917,purchase!$G:$G,"&gt;="&amp;$F1917,purchase!$G:$G,"&lt;="&amp;$G1917))</f>
        <v/>
      </c>
      <c r="O1917" s="10">
        <f>IF(M1917="","",M1917-N1917)</f>
        <v/>
      </c>
      <c r="P1917" s="11">
        <f>IF(M1917=0,"",N1917/M1917)</f>
        <v/>
      </c>
      <c r="Q1917" s="12">
        <f>IF(OR(G1917="",O1917=""),"",
IF(AND(G1917&lt;TODAY(),O1917&gt;0),"YES","NO"))</f>
        <v/>
      </c>
      <c r="R1917" s="13" t="n"/>
      <c r="S1917" s="14" t="n"/>
      <c r="T1917" s="15">
        <f>IF(Q1917="YES", IF(R1917="Company",L1917*(1+S1917),IF(R1917="Vendor",L1917*(1-S1917),"")),"")</f>
        <v/>
      </c>
      <c r="U1917" s="15">
        <f>IF(Q1917="YES",O1917*T1917,"")</f>
        <v/>
      </c>
      <c r="V1917" s="16" t="n"/>
      <c r="W1917" s="17">
        <f>IF(Q1917="YES",G1917+V1917,"")</f>
        <v/>
      </c>
      <c r="X1917" s="18">
        <f>IF(Q1917="YES",IF(TODAY()&gt;W1917,"OVERDUE","WITHIN TIME"),"")</f>
        <v/>
      </c>
    </row>
    <row r="1918">
      <c r="A1918" s="3" t="n">
        <v>1914</v>
      </c>
      <c r="B1918" s="4" t="n"/>
      <c r="C1918" s="4" t="n"/>
      <c r="D1918" s="5">
        <f>IF(E1918="NRFC","Natural Rubber Field Coagulam","")</f>
        <v/>
      </c>
      <c r="E1918" s="4" t="n"/>
      <c r="F1918" s="6" t="n"/>
      <c r="G1918" s="6" t="n"/>
      <c r="H1918" s="7">
        <f>IF(G1918="","",G1918-TODAY())</f>
        <v/>
      </c>
      <c r="I1918" s="8">
        <f>IF(G1918="","",
IF(G1918&lt;TODAY(),
IF(O1918&gt;0,"Violated","Completed"),
IF(H1918&lt;=7,"Expiring Soon",
"Active")))</f>
        <v/>
      </c>
      <c r="J1918" s="8">
        <f>IF(C1918="","",COUNTIFS(purchase!$C:$C,$C1918,purchase!$E:$E,$E1918,purchase!$G:$G,"&gt;="&amp;$F1918,purchase!$G:$G,"&lt;="&amp;$G1918))</f>
        <v/>
      </c>
      <c r="K1918" s="9">
        <f>IF(COUNTIFS(purchase!$C:$C,$C1918,purchase!$E:$E,$E1918,purchase!$G:$G,"&gt;="&amp;$F1918,purchase!$G:$G,"&lt;="&amp;$G1918)=0,"",_xlfn.MAXIFS(purchase!$G:$G,purchase!$C:$C,$C1918,purchase!$E:$E,$E1918,purchase!$G:$G,"&gt;="&amp;$F1918,purchase!$G:$G,"&lt;="&amp;$G1918))</f>
        <v/>
      </c>
      <c r="L1918" s="4" t="n"/>
      <c r="M1918" s="4" t="n"/>
      <c r="N1918" s="10">
        <f>IF(M1918="","",SUMIFS(purchase!$N:$N,purchase!$C:$C,$C1918,purchase!$E:$E,$E1918,purchase!$G:$G,"&gt;="&amp;$F1918,purchase!$G:$G,"&lt;="&amp;$G1918))</f>
        <v/>
      </c>
      <c r="O1918" s="10">
        <f>IF(M1918="","",M1918-N1918)</f>
        <v/>
      </c>
      <c r="P1918" s="11">
        <f>IF(M1918=0,"",N1918/M1918)</f>
        <v/>
      </c>
      <c r="Q1918" s="12">
        <f>IF(OR(G1918="",O1918=""),"",
IF(AND(G1918&lt;TODAY(),O1918&gt;0),"YES","NO"))</f>
        <v/>
      </c>
      <c r="R1918" s="13" t="n"/>
      <c r="S1918" s="14" t="n"/>
      <c r="T1918" s="15">
        <f>IF(Q1918="YES", IF(R1918="Company",L1918*(1+S1918),IF(R1918="Vendor",L1918*(1-S1918),"")),"")</f>
        <v/>
      </c>
      <c r="U1918" s="15">
        <f>IF(Q1918="YES",O1918*T1918,"")</f>
        <v/>
      </c>
      <c r="V1918" s="16" t="n"/>
      <c r="W1918" s="17">
        <f>IF(Q1918="YES",G1918+V1918,"")</f>
        <v/>
      </c>
      <c r="X1918" s="18">
        <f>IF(Q1918="YES",IF(TODAY()&gt;W1918,"OVERDUE","WITHIN TIME"),"")</f>
        <v/>
      </c>
    </row>
    <row r="1919">
      <c r="A1919" s="3" t="n">
        <v>1915</v>
      </c>
      <c r="B1919" s="4" t="n"/>
      <c r="C1919" s="4" t="n"/>
      <c r="D1919" s="5">
        <f>IF(E1919="NRFC","Natural Rubber Field Coagulam","")</f>
        <v/>
      </c>
      <c r="E1919" s="4" t="n"/>
      <c r="F1919" s="6" t="n"/>
      <c r="G1919" s="6" t="n"/>
      <c r="H1919" s="7">
        <f>IF(G1919="","",G1919-TODAY())</f>
        <v/>
      </c>
      <c r="I1919" s="8">
        <f>IF(G1919="","",
IF(G1919&lt;TODAY(),
IF(O1919&gt;0,"Violated","Completed"),
IF(H1919&lt;=7,"Expiring Soon",
"Active")))</f>
        <v/>
      </c>
      <c r="J1919" s="8">
        <f>IF(C1919="","",COUNTIFS(purchase!$C:$C,$C1919,purchase!$E:$E,$E1919,purchase!$G:$G,"&gt;="&amp;$F1919,purchase!$G:$G,"&lt;="&amp;$G1919))</f>
        <v/>
      </c>
      <c r="K1919" s="9">
        <f>IF(COUNTIFS(purchase!$C:$C,$C1919,purchase!$E:$E,$E1919,purchase!$G:$G,"&gt;="&amp;$F1919,purchase!$G:$G,"&lt;="&amp;$G1919)=0,"",_xlfn.MAXIFS(purchase!$G:$G,purchase!$C:$C,$C1919,purchase!$E:$E,$E1919,purchase!$G:$G,"&gt;="&amp;$F1919,purchase!$G:$G,"&lt;="&amp;$G1919))</f>
        <v/>
      </c>
      <c r="L1919" s="4" t="n"/>
      <c r="M1919" s="4" t="n"/>
      <c r="N1919" s="10">
        <f>IF(M1919="","",SUMIFS(purchase!$N:$N,purchase!$C:$C,$C1919,purchase!$E:$E,$E1919,purchase!$G:$G,"&gt;="&amp;$F1919,purchase!$G:$G,"&lt;="&amp;$G1919))</f>
        <v/>
      </c>
      <c r="O1919" s="10">
        <f>IF(M1919="","",M1919-N1919)</f>
        <v/>
      </c>
      <c r="P1919" s="11">
        <f>IF(M1919=0,"",N1919/M1919)</f>
        <v/>
      </c>
      <c r="Q1919" s="12">
        <f>IF(OR(G1919="",O1919=""),"",
IF(AND(G1919&lt;TODAY(),O1919&gt;0),"YES","NO"))</f>
        <v/>
      </c>
      <c r="R1919" s="13" t="n"/>
      <c r="S1919" s="14" t="n"/>
      <c r="T1919" s="15">
        <f>IF(Q1919="YES", IF(R1919="Company",L1919*(1+S1919),IF(R1919="Vendor",L1919*(1-S1919),"")),"")</f>
        <v/>
      </c>
      <c r="U1919" s="15">
        <f>IF(Q1919="YES",O1919*T1919,"")</f>
        <v/>
      </c>
      <c r="V1919" s="16" t="n"/>
      <c r="W1919" s="17">
        <f>IF(Q1919="YES",G1919+V1919,"")</f>
        <v/>
      </c>
      <c r="X1919" s="18">
        <f>IF(Q1919="YES",IF(TODAY()&gt;W1919,"OVERDUE","WITHIN TIME"),"")</f>
        <v/>
      </c>
    </row>
    <row r="1920">
      <c r="A1920" s="3" t="n">
        <v>1916</v>
      </c>
      <c r="B1920" s="4" t="n"/>
      <c r="C1920" s="4" t="n"/>
      <c r="D1920" s="5">
        <f>IF(E1920="NRFC","Natural Rubber Field Coagulam","")</f>
        <v/>
      </c>
      <c r="E1920" s="4" t="n"/>
      <c r="F1920" s="6" t="n"/>
      <c r="G1920" s="6" t="n"/>
      <c r="H1920" s="7">
        <f>IF(G1920="","",G1920-TODAY())</f>
        <v/>
      </c>
      <c r="I1920" s="8">
        <f>IF(G1920="","",
IF(G1920&lt;TODAY(),
IF(O1920&gt;0,"Violated","Completed"),
IF(H1920&lt;=7,"Expiring Soon",
"Active")))</f>
        <v/>
      </c>
      <c r="J1920" s="8">
        <f>IF(C1920="","",COUNTIFS(purchase!$C:$C,$C1920,purchase!$E:$E,$E1920,purchase!$G:$G,"&gt;="&amp;$F1920,purchase!$G:$G,"&lt;="&amp;$G1920))</f>
        <v/>
      </c>
      <c r="K1920" s="9">
        <f>IF(COUNTIFS(purchase!$C:$C,$C1920,purchase!$E:$E,$E1920,purchase!$G:$G,"&gt;="&amp;$F1920,purchase!$G:$G,"&lt;="&amp;$G1920)=0,"",_xlfn.MAXIFS(purchase!$G:$G,purchase!$C:$C,$C1920,purchase!$E:$E,$E1920,purchase!$G:$G,"&gt;="&amp;$F1920,purchase!$G:$G,"&lt;="&amp;$G1920))</f>
        <v/>
      </c>
      <c r="L1920" s="4" t="n"/>
      <c r="M1920" s="4" t="n"/>
      <c r="N1920" s="10">
        <f>IF(M1920="","",SUMIFS(purchase!$N:$N,purchase!$C:$C,$C1920,purchase!$E:$E,$E1920,purchase!$G:$G,"&gt;="&amp;$F1920,purchase!$G:$G,"&lt;="&amp;$G1920))</f>
        <v/>
      </c>
      <c r="O1920" s="10">
        <f>IF(M1920="","",M1920-N1920)</f>
        <v/>
      </c>
      <c r="P1920" s="11">
        <f>IF(M1920=0,"",N1920/M1920)</f>
        <v/>
      </c>
      <c r="Q1920" s="12">
        <f>IF(OR(G1920="",O1920=""),"",
IF(AND(G1920&lt;TODAY(),O1920&gt;0),"YES","NO"))</f>
        <v/>
      </c>
      <c r="R1920" s="13" t="n"/>
      <c r="S1920" s="14" t="n"/>
      <c r="T1920" s="15">
        <f>IF(Q1920="YES", IF(R1920="Company",L1920*(1+S1920),IF(R1920="Vendor",L1920*(1-S1920),"")),"")</f>
        <v/>
      </c>
      <c r="U1920" s="15">
        <f>IF(Q1920="YES",O1920*T1920,"")</f>
        <v/>
      </c>
      <c r="V1920" s="16" t="n"/>
      <c r="W1920" s="17">
        <f>IF(Q1920="YES",G1920+V1920,"")</f>
        <v/>
      </c>
      <c r="X1920" s="18">
        <f>IF(Q1920="YES",IF(TODAY()&gt;W1920,"OVERDUE","WITHIN TIME"),"")</f>
        <v/>
      </c>
    </row>
    <row r="1921">
      <c r="A1921" s="3" t="n">
        <v>1917</v>
      </c>
      <c r="B1921" s="4" t="n"/>
      <c r="C1921" s="4" t="n"/>
      <c r="D1921" s="5">
        <f>IF(E1921="NRFC","Natural Rubber Field Coagulam","")</f>
        <v/>
      </c>
      <c r="E1921" s="4" t="n"/>
      <c r="F1921" s="6" t="n"/>
      <c r="G1921" s="6" t="n"/>
      <c r="H1921" s="7">
        <f>IF(G1921="","",G1921-TODAY())</f>
        <v/>
      </c>
      <c r="I1921" s="8">
        <f>IF(G1921="","",
IF(G1921&lt;TODAY(),
IF(O1921&gt;0,"Violated","Completed"),
IF(H1921&lt;=7,"Expiring Soon",
"Active")))</f>
        <v/>
      </c>
      <c r="J1921" s="8">
        <f>IF(C1921="","",COUNTIFS(purchase!$C:$C,$C1921,purchase!$E:$E,$E1921,purchase!$G:$G,"&gt;="&amp;$F1921,purchase!$G:$G,"&lt;="&amp;$G1921))</f>
        <v/>
      </c>
      <c r="K1921" s="9">
        <f>IF(COUNTIFS(purchase!$C:$C,$C1921,purchase!$E:$E,$E1921,purchase!$G:$G,"&gt;="&amp;$F1921,purchase!$G:$G,"&lt;="&amp;$G1921)=0,"",_xlfn.MAXIFS(purchase!$G:$G,purchase!$C:$C,$C1921,purchase!$E:$E,$E1921,purchase!$G:$G,"&gt;="&amp;$F1921,purchase!$G:$G,"&lt;="&amp;$G1921))</f>
        <v/>
      </c>
      <c r="L1921" s="4" t="n"/>
      <c r="M1921" s="4" t="n"/>
      <c r="N1921" s="10">
        <f>IF(M1921="","",SUMIFS(purchase!$N:$N,purchase!$C:$C,$C1921,purchase!$E:$E,$E1921,purchase!$G:$G,"&gt;="&amp;$F1921,purchase!$G:$G,"&lt;="&amp;$G1921))</f>
        <v/>
      </c>
      <c r="O1921" s="10">
        <f>IF(M1921="","",M1921-N1921)</f>
        <v/>
      </c>
      <c r="P1921" s="11">
        <f>IF(M1921=0,"",N1921/M1921)</f>
        <v/>
      </c>
      <c r="Q1921" s="12">
        <f>IF(OR(G1921="",O1921=""),"",
IF(AND(G1921&lt;TODAY(),O1921&gt;0),"YES","NO"))</f>
        <v/>
      </c>
      <c r="R1921" s="13" t="n"/>
      <c r="S1921" s="14" t="n"/>
      <c r="T1921" s="15">
        <f>IF(Q1921="YES", IF(R1921="Company",L1921*(1+S1921),IF(R1921="Vendor",L1921*(1-S1921),"")),"")</f>
        <v/>
      </c>
      <c r="U1921" s="15">
        <f>IF(Q1921="YES",O1921*T1921,"")</f>
        <v/>
      </c>
      <c r="V1921" s="16" t="n"/>
      <c r="W1921" s="17">
        <f>IF(Q1921="YES",G1921+V1921,"")</f>
        <v/>
      </c>
      <c r="X1921" s="18">
        <f>IF(Q1921="YES",IF(TODAY()&gt;W1921,"OVERDUE","WITHIN TIME"),"")</f>
        <v/>
      </c>
    </row>
    <row r="1922">
      <c r="A1922" s="3" t="n">
        <v>1918</v>
      </c>
      <c r="B1922" s="4" t="n"/>
      <c r="C1922" s="4" t="n"/>
      <c r="D1922" s="5">
        <f>IF(E1922="NRFC","Natural Rubber Field Coagulam","")</f>
        <v/>
      </c>
      <c r="E1922" s="4" t="n"/>
      <c r="F1922" s="6" t="n"/>
      <c r="G1922" s="6" t="n"/>
      <c r="H1922" s="7">
        <f>IF(G1922="","",G1922-TODAY())</f>
        <v/>
      </c>
      <c r="I1922" s="8">
        <f>IF(G1922="","",
IF(G1922&lt;TODAY(),
IF(O1922&gt;0,"Violated","Completed"),
IF(H1922&lt;=7,"Expiring Soon",
"Active")))</f>
        <v/>
      </c>
      <c r="J1922" s="8">
        <f>IF(C1922="","",COUNTIFS(purchase!$C:$C,$C1922,purchase!$E:$E,$E1922,purchase!$G:$G,"&gt;="&amp;$F1922,purchase!$G:$G,"&lt;="&amp;$G1922))</f>
        <v/>
      </c>
      <c r="K1922" s="9">
        <f>IF(COUNTIFS(purchase!$C:$C,$C1922,purchase!$E:$E,$E1922,purchase!$G:$G,"&gt;="&amp;$F1922,purchase!$G:$G,"&lt;="&amp;$G1922)=0,"",_xlfn.MAXIFS(purchase!$G:$G,purchase!$C:$C,$C1922,purchase!$E:$E,$E1922,purchase!$G:$G,"&gt;="&amp;$F1922,purchase!$G:$G,"&lt;="&amp;$G1922))</f>
        <v/>
      </c>
      <c r="L1922" s="4" t="n"/>
      <c r="M1922" s="4" t="n"/>
      <c r="N1922" s="10">
        <f>IF(M1922="","",SUMIFS(purchase!$N:$N,purchase!$C:$C,$C1922,purchase!$E:$E,$E1922,purchase!$G:$G,"&gt;="&amp;$F1922,purchase!$G:$G,"&lt;="&amp;$G1922))</f>
        <v/>
      </c>
      <c r="O1922" s="10">
        <f>IF(M1922="","",M1922-N1922)</f>
        <v/>
      </c>
      <c r="P1922" s="11">
        <f>IF(M1922=0,"",N1922/M1922)</f>
        <v/>
      </c>
      <c r="Q1922" s="12">
        <f>IF(OR(G1922="",O1922=""),"",
IF(AND(G1922&lt;TODAY(),O1922&gt;0),"YES","NO"))</f>
        <v/>
      </c>
      <c r="R1922" s="13" t="n"/>
      <c r="S1922" s="14" t="n"/>
      <c r="T1922" s="15">
        <f>IF(Q1922="YES", IF(R1922="Company",L1922*(1+S1922),IF(R1922="Vendor",L1922*(1-S1922),"")),"")</f>
        <v/>
      </c>
      <c r="U1922" s="15">
        <f>IF(Q1922="YES",O1922*T1922,"")</f>
        <v/>
      </c>
      <c r="V1922" s="16" t="n"/>
      <c r="W1922" s="17">
        <f>IF(Q1922="YES",G1922+V1922,"")</f>
        <v/>
      </c>
      <c r="X1922" s="18">
        <f>IF(Q1922="YES",IF(TODAY()&gt;W1922,"OVERDUE","WITHIN TIME"),"")</f>
        <v/>
      </c>
    </row>
    <row r="1923">
      <c r="A1923" s="3" t="n">
        <v>1919</v>
      </c>
      <c r="B1923" s="4" t="n"/>
      <c r="C1923" s="4" t="n"/>
      <c r="D1923" s="5">
        <f>IF(E1923="NRFC","Natural Rubber Field Coagulam","")</f>
        <v/>
      </c>
      <c r="E1923" s="4" t="n"/>
      <c r="F1923" s="6" t="n"/>
      <c r="G1923" s="6" t="n"/>
      <c r="H1923" s="7">
        <f>IF(G1923="","",G1923-TODAY())</f>
        <v/>
      </c>
      <c r="I1923" s="8">
        <f>IF(G1923="","",
IF(G1923&lt;TODAY(),
IF(O1923&gt;0,"Violated","Completed"),
IF(H1923&lt;=7,"Expiring Soon",
"Active")))</f>
        <v/>
      </c>
      <c r="J1923" s="8">
        <f>IF(C1923="","",COUNTIFS(purchase!$C:$C,$C1923,purchase!$E:$E,$E1923,purchase!$G:$G,"&gt;="&amp;$F1923,purchase!$G:$G,"&lt;="&amp;$G1923))</f>
        <v/>
      </c>
      <c r="K1923" s="9">
        <f>IF(COUNTIFS(purchase!$C:$C,$C1923,purchase!$E:$E,$E1923,purchase!$G:$G,"&gt;="&amp;$F1923,purchase!$G:$G,"&lt;="&amp;$G1923)=0,"",_xlfn.MAXIFS(purchase!$G:$G,purchase!$C:$C,$C1923,purchase!$E:$E,$E1923,purchase!$G:$G,"&gt;="&amp;$F1923,purchase!$G:$G,"&lt;="&amp;$G1923))</f>
        <v/>
      </c>
      <c r="L1923" s="4" t="n"/>
      <c r="M1923" s="4" t="n"/>
      <c r="N1923" s="10">
        <f>IF(M1923="","",SUMIFS(purchase!$N:$N,purchase!$C:$C,$C1923,purchase!$E:$E,$E1923,purchase!$G:$G,"&gt;="&amp;$F1923,purchase!$G:$G,"&lt;="&amp;$G1923))</f>
        <v/>
      </c>
      <c r="O1923" s="10">
        <f>IF(M1923="","",M1923-N1923)</f>
        <v/>
      </c>
      <c r="P1923" s="11">
        <f>IF(M1923=0,"",N1923/M1923)</f>
        <v/>
      </c>
      <c r="Q1923" s="12">
        <f>IF(OR(G1923="",O1923=""),"",
IF(AND(G1923&lt;TODAY(),O1923&gt;0),"YES","NO"))</f>
        <v/>
      </c>
      <c r="R1923" s="13" t="n"/>
      <c r="S1923" s="14" t="n"/>
      <c r="T1923" s="15">
        <f>IF(Q1923="YES", IF(R1923="Company",L1923*(1+S1923),IF(R1923="Vendor",L1923*(1-S1923),"")),"")</f>
        <v/>
      </c>
      <c r="U1923" s="15">
        <f>IF(Q1923="YES",O1923*T1923,"")</f>
        <v/>
      </c>
      <c r="V1923" s="16" t="n"/>
      <c r="W1923" s="17">
        <f>IF(Q1923="YES",G1923+V1923,"")</f>
        <v/>
      </c>
      <c r="X1923" s="18">
        <f>IF(Q1923="YES",IF(TODAY()&gt;W1923,"OVERDUE","WITHIN TIME"),"")</f>
        <v/>
      </c>
    </row>
    <row r="1924">
      <c r="A1924" s="3" t="n">
        <v>1920</v>
      </c>
      <c r="B1924" s="4" t="n"/>
      <c r="C1924" s="4" t="n"/>
      <c r="D1924" s="5">
        <f>IF(E1924="NRFC","Natural Rubber Field Coagulam","")</f>
        <v/>
      </c>
      <c r="E1924" s="4" t="n"/>
      <c r="F1924" s="6" t="n"/>
      <c r="G1924" s="6" t="n"/>
      <c r="H1924" s="7">
        <f>IF(G1924="","",G1924-TODAY())</f>
        <v/>
      </c>
      <c r="I1924" s="8">
        <f>IF(G1924="","",
IF(G1924&lt;TODAY(),
IF(O1924&gt;0,"Violated","Completed"),
IF(H1924&lt;=7,"Expiring Soon",
"Active")))</f>
        <v/>
      </c>
      <c r="J1924" s="8">
        <f>IF(C1924="","",COUNTIFS(purchase!$C:$C,$C1924,purchase!$E:$E,$E1924,purchase!$G:$G,"&gt;="&amp;$F1924,purchase!$G:$G,"&lt;="&amp;$G1924))</f>
        <v/>
      </c>
      <c r="K1924" s="9">
        <f>IF(COUNTIFS(purchase!$C:$C,$C1924,purchase!$E:$E,$E1924,purchase!$G:$G,"&gt;="&amp;$F1924,purchase!$G:$G,"&lt;="&amp;$G1924)=0,"",_xlfn.MAXIFS(purchase!$G:$G,purchase!$C:$C,$C1924,purchase!$E:$E,$E1924,purchase!$G:$G,"&gt;="&amp;$F1924,purchase!$G:$G,"&lt;="&amp;$G1924))</f>
        <v/>
      </c>
      <c r="L1924" s="4" t="n"/>
      <c r="M1924" s="4" t="n"/>
      <c r="N1924" s="10">
        <f>IF(M1924="","",SUMIFS(purchase!$N:$N,purchase!$C:$C,$C1924,purchase!$E:$E,$E1924,purchase!$G:$G,"&gt;="&amp;$F1924,purchase!$G:$G,"&lt;="&amp;$G1924))</f>
        <v/>
      </c>
      <c r="O1924" s="10">
        <f>IF(M1924="","",M1924-N1924)</f>
        <v/>
      </c>
      <c r="P1924" s="11">
        <f>IF(M1924=0,"",N1924/M1924)</f>
        <v/>
      </c>
      <c r="Q1924" s="12">
        <f>IF(OR(G1924="",O1924=""),"",
IF(AND(G1924&lt;TODAY(),O1924&gt;0),"YES","NO"))</f>
        <v/>
      </c>
      <c r="R1924" s="13" t="n"/>
      <c r="S1924" s="14" t="n"/>
      <c r="T1924" s="15">
        <f>IF(Q1924="YES", IF(R1924="Company",L1924*(1+S1924),IF(R1924="Vendor",L1924*(1-S1924),"")),"")</f>
        <v/>
      </c>
      <c r="U1924" s="15">
        <f>IF(Q1924="YES",O1924*T1924,"")</f>
        <v/>
      </c>
      <c r="V1924" s="16" t="n"/>
      <c r="W1924" s="17">
        <f>IF(Q1924="YES",G1924+V1924,"")</f>
        <v/>
      </c>
      <c r="X1924" s="18">
        <f>IF(Q1924="YES",IF(TODAY()&gt;W1924,"OVERDUE","WITHIN TIME"),"")</f>
        <v/>
      </c>
    </row>
    <row r="1925">
      <c r="A1925" s="3" t="n">
        <v>1921</v>
      </c>
      <c r="B1925" s="4" t="n"/>
      <c r="C1925" s="4" t="n"/>
      <c r="D1925" s="5">
        <f>IF(E1925="NRFC","Natural Rubber Field Coagulam","")</f>
        <v/>
      </c>
      <c r="E1925" s="4" t="n"/>
      <c r="F1925" s="6" t="n"/>
      <c r="G1925" s="6" t="n"/>
      <c r="H1925" s="7">
        <f>IF(G1925="","",G1925-TODAY())</f>
        <v/>
      </c>
      <c r="I1925" s="8">
        <f>IF(G1925="","",
IF(G1925&lt;TODAY(),
IF(O1925&gt;0,"Violated","Completed"),
IF(H1925&lt;=7,"Expiring Soon",
"Active")))</f>
        <v/>
      </c>
      <c r="J1925" s="8">
        <f>IF(C1925="","",COUNTIFS(purchase!$C:$C,$C1925,purchase!$E:$E,$E1925,purchase!$G:$G,"&gt;="&amp;$F1925,purchase!$G:$G,"&lt;="&amp;$G1925))</f>
        <v/>
      </c>
      <c r="K1925" s="9">
        <f>IF(COUNTIFS(purchase!$C:$C,$C1925,purchase!$E:$E,$E1925,purchase!$G:$G,"&gt;="&amp;$F1925,purchase!$G:$G,"&lt;="&amp;$G1925)=0,"",_xlfn.MAXIFS(purchase!$G:$G,purchase!$C:$C,$C1925,purchase!$E:$E,$E1925,purchase!$G:$G,"&gt;="&amp;$F1925,purchase!$G:$G,"&lt;="&amp;$G1925))</f>
        <v/>
      </c>
      <c r="L1925" s="4" t="n"/>
      <c r="M1925" s="4" t="n"/>
      <c r="N1925" s="10">
        <f>IF(M1925="","",SUMIFS(purchase!$N:$N,purchase!$C:$C,$C1925,purchase!$E:$E,$E1925,purchase!$G:$G,"&gt;="&amp;$F1925,purchase!$G:$G,"&lt;="&amp;$G1925))</f>
        <v/>
      </c>
      <c r="O1925" s="10">
        <f>IF(M1925="","",M1925-N1925)</f>
        <v/>
      </c>
      <c r="P1925" s="11">
        <f>IF(M1925=0,"",N1925/M1925)</f>
        <v/>
      </c>
      <c r="Q1925" s="12">
        <f>IF(OR(G1925="",O1925=""),"",
IF(AND(G1925&lt;TODAY(),O1925&gt;0),"YES","NO"))</f>
        <v/>
      </c>
      <c r="R1925" s="13" t="n"/>
      <c r="S1925" s="14" t="n"/>
      <c r="T1925" s="15">
        <f>IF(Q1925="YES", IF(R1925="Company",L1925*(1+S1925),IF(R1925="Vendor",L1925*(1-S1925),"")),"")</f>
        <v/>
      </c>
      <c r="U1925" s="15">
        <f>IF(Q1925="YES",O1925*T1925,"")</f>
        <v/>
      </c>
      <c r="V1925" s="16" t="n"/>
      <c r="W1925" s="17">
        <f>IF(Q1925="YES",G1925+V1925,"")</f>
        <v/>
      </c>
      <c r="X1925" s="18">
        <f>IF(Q1925="YES",IF(TODAY()&gt;W1925,"OVERDUE","WITHIN TIME"),"")</f>
        <v/>
      </c>
    </row>
    <row r="1926">
      <c r="A1926" s="3" t="n">
        <v>1922</v>
      </c>
      <c r="B1926" s="4" t="n"/>
      <c r="C1926" s="4" t="n"/>
      <c r="D1926" s="5">
        <f>IF(E1926="NRFC","Natural Rubber Field Coagulam","")</f>
        <v/>
      </c>
      <c r="E1926" s="4" t="n"/>
      <c r="F1926" s="6" t="n"/>
      <c r="G1926" s="6" t="n"/>
      <c r="H1926" s="7">
        <f>IF(G1926="","",G1926-TODAY())</f>
        <v/>
      </c>
      <c r="I1926" s="8">
        <f>IF(G1926="","",
IF(G1926&lt;TODAY(),
IF(O1926&gt;0,"Violated","Completed"),
IF(H1926&lt;=7,"Expiring Soon",
"Active")))</f>
        <v/>
      </c>
      <c r="J1926" s="8">
        <f>IF(C1926="","",COUNTIFS(purchase!$C:$C,$C1926,purchase!$E:$E,$E1926,purchase!$G:$G,"&gt;="&amp;$F1926,purchase!$G:$G,"&lt;="&amp;$G1926))</f>
        <v/>
      </c>
      <c r="K1926" s="9">
        <f>IF(COUNTIFS(purchase!$C:$C,$C1926,purchase!$E:$E,$E1926,purchase!$G:$G,"&gt;="&amp;$F1926,purchase!$G:$G,"&lt;="&amp;$G1926)=0,"",_xlfn.MAXIFS(purchase!$G:$G,purchase!$C:$C,$C1926,purchase!$E:$E,$E1926,purchase!$G:$G,"&gt;="&amp;$F1926,purchase!$G:$G,"&lt;="&amp;$G1926))</f>
        <v/>
      </c>
      <c r="L1926" s="4" t="n"/>
      <c r="M1926" s="4" t="n"/>
      <c r="N1926" s="10">
        <f>IF(M1926="","",SUMIFS(purchase!$N:$N,purchase!$C:$C,$C1926,purchase!$E:$E,$E1926,purchase!$G:$G,"&gt;="&amp;$F1926,purchase!$G:$G,"&lt;="&amp;$G1926))</f>
        <v/>
      </c>
      <c r="O1926" s="10">
        <f>IF(M1926="","",M1926-N1926)</f>
        <v/>
      </c>
      <c r="P1926" s="11">
        <f>IF(M1926=0,"",N1926/M1926)</f>
        <v/>
      </c>
      <c r="Q1926" s="12">
        <f>IF(OR(G1926="",O1926=""),"",
IF(AND(G1926&lt;TODAY(),O1926&gt;0),"YES","NO"))</f>
        <v/>
      </c>
      <c r="R1926" s="13" t="n"/>
      <c r="S1926" s="14" t="n"/>
      <c r="T1926" s="15">
        <f>IF(Q1926="YES", IF(R1926="Company",L1926*(1+S1926),IF(R1926="Vendor",L1926*(1-S1926),"")),"")</f>
        <v/>
      </c>
      <c r="U1926" s="15">
        <f>IF(Q1926="YES",O1926*T1926,"")</f>
        <v/>
      </c>
      <c r="V1926" s="16" t="n"/>
      <c r="W1926" s="17">
        <f>IF(Q1926="YES",G1926+V1926,"")</f>
        <v/>
      </c>
      <c r="X1926" s="18">
        <f>IF(Q1926="YES",IF(TODAY()&gt;W1926,"OVERDUE","WITHIN TIME"),"")</f>
        <v/>
      </c>
    </row>
    <row r="1927">
      <c r="A1927" s="3" t="n">
        <v>1923</v>
      </c>
      <c r="B1927" s="4" t="n"/>
      <c r="C1927" s="4" t="n"/>
      <c r="D1927" s="5">
        <f>IF(E1927="NRFC","Natural Rubber Field Coagulam","")</f>
        <v/>
      </c>
      <c r="E1927" s="4" t="n"/>
      <c r="F1927" s="6" t="n"/>
      <c r="G1927" s="6" t="n"/>
      <c r="H1927" s="7">
        <f>IF(G1927="","",G1927-TODAY())</f>
        <v/>
      </c>
      <c r="I1927" s="8">
        <f>IF(G1927="","",
IF(G1927&lt;TODAY(),
IF(O1927&gt;0,"Violated","Completed"),
IF(H1927&lt;=7,"Expiring Soon",
"Active")))</f>
        <v/>
      </c>
      <c r="J1927" s="8">
        <f>IF(C1927="","",COUNTIFS(purchase!$C:$C,$C1927,purchase!$E:$E,$E1927,purchase!$G:$G,"&gt;="&amp;$F1927,purchase!$G:$G,"&lt;="&amp;$G1927))</f>
        <v/>
      </c>
      <c r="K1927" s="9">
        <f>IF(COUNTIFS(purchase!$C:$C,$C1927,purchase!$E:$E,$E1927,purchase!$G:$G,"&gt;="&amp;$F1927,purchase!$G:$G,"&lt;="&amp;$G1927)=0,"",_xlfn.MAXIFS(purchase!$G:$G,purchase!$C:$C,$C1927,purchase!$E:$E,$E1927,purchase!$G:$G,"&gt;="&amp;$F1927,purchase!$G:$G,"&lt;="&amp;$G1927))</f>
        <v/>
      </c>
      <c r="L1927" s="4" t="n"/>
      <c r="M1927" s="4" t="n"/>
      <c r="N1927" s="10">
        <f>IF(M1927="","",SUMIFS(purchase!$N:$N,purchase!$C:$C,$C1927,purchase!$E:$E,$E1927,purchase!$G:$G,"&gt;="&amp;$F1927,purchase!$G:$G,"&lt;="&amp;$G1927))</f>
        <v/>
      </c>
      <c r="O1927" s="10">
        <f>IF(M1927="","",M1927-N1927)</f>
        <v/>
      </c>
      <c r="P1927" s="11">
        <f>IF(M1927=0,"",N1927/M1927)</f>
        <v/>
      </c>
      <c r="Q1927" s="12">
        <f>IF(OR(G1927="",O1927=""),"",
IF(AND(G1927&lt;TODAY(),O1927&gt;0),"YES","NO"))</f>
        <v/>
      </c>
      <c r="R1927" s="13" t="n"/>
      <c r="S1927" s="14" t="n"/>
      <c r="T1927" s="15">
        <f>IF(Q1927="YES", IF(R1927="Company",L1927*(1+S1927),IF(R1927="Vendor",L1927*(1-S1927),"")),"")</f>
        <v/>
      </c>
      <c r="U1927" s="15">
        <f>IF(Q1927="YES",O1927*T1927,"")</f>
        <v/>
      </c>
      <c r="V1927" s="16" t="n"/>
      <c r="W1927" s="17">
        <f>IF(Q1927="YES",G1927+V1927,"")</f>
        <v/>
      </c>
      <c r="X1927" s="18">
        <f>IF(Q1927="YES",IF(TODAY()&gt;W1927,"OVERDUE","WITHIN TIME"),"")</f>
        <v/>
      </c>
    </row>
    <row r="1928">
      <c r="A1928" s="3" t="n">
        <v>1924</v>
      </c>
      <c r="B1928" s="4" t="n"/>
      <c r="C1928" s="4" t="n"/>
      <c r="D1928" s="5">
        <f>IF(E1928="NRFC","Natural Rubber Field Coagulam","")</f>
        <v/>
      </c>
      <c r="E1928" s="4" t="n"/>
      <c r="F1928" s="6" t="n"/>
      <c r="G1928" s="6" t="n"/>
      <c r="H1928" s="7">
        <f>IF(G1928="","",G1928-TODAY())</f>
        <v/>
      </c>
      <c r="I1928" s="8">
        <f>IF(G1928="","",
IF(G1928&lt;TODAY(),
IF(O1928&gt;0,"Violated","Completed"),
IF(H1928&lt;=7,"Expiring Soon",
"Active")))</f>
        <v/>
      </c>
      <c r="J1928" s="8">
        <f>IF(C1928="","",COUNTIFS(purchase!$C:$C,$C1928,purchase!$E:$E,$E1928,purchase!$G:$G,"&gt;="&amp;$F1928,purchase!$G:$G,"&lt;="&amp;$G1928))</f>
        <v/>
      </c>
      <c r="K1928" s="9">
        <f>IF(COUNTIFS(purchase!$C:$C,$C1928,purchase!$E:$E,$E1928,purchase!$G:$G,"&gt;="&amp;$F1928,purchase!$G:$G,"&lt;="&amp;$G1928)=0,"",_xlfn.MAXIFS(purchase!$G:$G,purchase!$C:$C,$C1928,purchase!$E:$E,$E1928,purchase!$G:$G,"&gt;="&amp;$F1928,purchase!$G:$G,"&lt;="&amp;$G1928))</f>
        <v/>
      </c>
      <c r="L1928" s="4" t="n"/>
      <c r="M1928" s="4" t="n"/>
      <c r="N1928" s="10">
        <f>IF(M1928="","",SUMIFS(purchase!$N:$N,purchase!$C:$C,$C1928,purchase!$E:$E,$E1928,purchase!$G:$G,"&gt;="&amp;$F1928,purchase!$G:$G,"&lt;="&amp;$G1928))</f>
        <v/>
      </c>
      <c r="O1928" s="10">
        <f>IF(M1928="","",M1928-N1928)</f>
        <v/>
      </c>
      <c r="P1928" s="11">
        <f>IF(M1928=0,"",N1928/M1928)</f>
        <v/>
      </c>
      <c r="Q1928" s="12">
        <f>IF(OR(G1928="",O1928=""),"",
IF(AND(G1928&lt;TODAY(),O1928&gt;0),"YES","NO"))</f>
        <v/>
      </c>
      <c r="R1928" s="13" t="n"/>
      <c r="S1928" s="14" t="n"/>
      <c r="T1928" s="15">
        <f>IF(Q1928="YES", IF(R1928="Company",L1928*(1+S1928),IF(R1928="Vendor",L1928*(1-S1928),"")),"")</f>
        <v/>
      </c>
      <c r="U1928" s="15">
        <f>IF(Q1928="YES",O1928*T1928,"")</f>
        <v/>
      </c>
      <c r="V1928" s="16" t="n"/>
      <c r="W1928" s="17">
        <f>IF(Q1928="YES",G1928+V1928,"")</f>
        <v/>
      </c>
      <c r="X1928" s="18">
        <f>IF(Q1928="YES",IF(TODAY()&gt;W1928,"OVERDUE","WITHIN TIME"),"")</f>
        <v/>
      </c>
    </row>
    <row r="1929">
      <c r="A1929" s="3" t="n">
        <v>1925</v>
      </c>
      <c r="B1929" s="4" t="n"/>
      <c r="C1929" s="4" t="n"/>
      <c r="D1929" s="5">
        <f>IF(E1929="NRFC","Natural Rubber Field Coagulam","")</f>
        <v/>
      </c>
      <c r="E1929" s="4" t="n"/>
      <c r="F1929" s="6" t="n"/>
      <c r="G1929" s="6" t="n"/>
      <c r="H1929" s="7">
        <f>IF(G1929="","",G1929-TODAY())</f>
        <v/>
      </c>
      <c r="I1929" s="8">
        <f>IF(G1929="","",
IF(G1929&lt;TODAY(),
IF(O1929&gt;0,"Violated","Completed"),
IF(H1929&lt;=7,"Expiring Soon",
"Active")))</f>
        <v/>
      </c>
      <c r="J1929" s="8">
        <f>IF(C1929="","",COUNTIFS(purchase!$C:$C,$C1929,purchase!$E:$E,$E1929,purchase!$G:$G,"&gt;="&amp;$F1929,purchase!$G:$G,"&lt;="&amp;$G1929))</f>
        <v/>
      </c>
      <c r="K1929" s="9">
        <f>IF(COUNTIFS(purchase!$C:$C,$C1929,purchase!$E:$E,$E1929,purchase!$G:$G,"&gt;="&amp;$F1929,purchase!$G:$G,"&lt;="&amp;$G1929)=0,"",_xlfn.MAXIFS(purchase!$G:$G,purchase!$C:$C,$C1929,purchase!$E:$E,$E1929,purchase!$G:$G,"&gt;="&amp;$F1929,purchase!$G:$G,"&lt;="&amp;$G1929))</f>
        <v/>
      </c>
      <c r="L1929" s="4" t="n"/>
      <c r="M1929" s="4" t="n"/>
      <c r="N1929" s="10">
        <f>IF(M1929="","",SUMIFS(purchase!$N:$N,purchase!$C:$C,$C1929,purchase!$E:$E,$E1929,purchase!$G:$G,"&gt;="&amp;$F1929,purchase!$G:$G,"&lt;="&amp;$G1929))</f>
        <v/>
      </c>
      <c r="O1929" s="10">
        <f>IF(M1929="","",M1929-N1929)</f>
        <v/>
      </c>
      <c r="P1929" s="11">
        <f>IF(M1929=0,"",N1929/M1929)</f>
        <v/>
      </c>
      <c r="Q1929" s="12">
        <f>IF(OR(G1929="",O1929=""),"",
IF(AND(G1929&lt;TODAY(),O1929&gt;0),"YES","NO"))</f>
        <v/>
      </c>
      <c r="R1929" s="13" t="n"/>
      <c r="S1929" s="14" t="n"/>
      <c r="T1929" s="15">
        <f>IF(Q1929="YES", IF(R1929="Company",L1929*(1+S1929),IF(R1929="Vendor",L1929*(1-S1929),"")),"")</f>
        <v/>
      </c>
      <c r="U1929" s="15">
        <f>IF(Q1929="YES",O1929*T1929,"")</f>
        <v/>
      </c>
      <c r="V1929" s="16" t="n"/>
      <c r="W1929" s="17">
        <f>IF(Q1929="YES",G1929+V1929,"")</f>
        <v/>
      </c>
      <c r="X1929" s="18">
        <f>IF(Q1929="YES",IF(TODAY()&gt;W1929,"OVERDUE","WITHIN TIME"),"")</f>
        <v/>
      </c>
    </row>
    <row r="1930">
      <c r="A1930" s="3" t="n">
        <v>1926</v>
      </c>
      <c r="B1930" s="4" t="n"/>
      <c r="C1930" s="4" t="n"/>
      <c r="D1930" s="5">
        <f>IF(E1930="NRFC","Natural Rubber Field Coagulam","")</f>
        <v/>
      </c>
      <c r="E1930" s="4" t="n"/>
      <c r="F1930" s="6" t="n"/>
      <c r="G1930" s="6" t="n"/>
      <c r="H1930" s="7">
        <f>IF(G1930="","",G1930-TODAY())</f>
        <v/>
      </c>
      <c r="I1930" s="8">
        <f>IF(G1930="","",
IF(G1930&lt;TODAY(),
IF(O1930&gt;0,"Violated","Completed"),
IF(H1930&lt;=7,"Expiring Soon",
"Active")))</f>
        <v/>
      </c>
      <c r="J1930" s="8">
        <f>IF(C1930="","",COUNTIFS(purchase!$C:$C,$C1930,purchase!$E:$E,$E1930,purchase!$G:$G,"&gt;="&amp;$F1930,purchase!$G:$G,"&lt;="&amp;$G1930))</f>
        <v/>
      </c>
      <c r="K1930" s="9">
        <f>IF(COUNTIFS(purchase!$C:$C,$C1930,purchase!$E:$E,$E1930,purchase!$G:$G,"&gt;="&amp;$F1930,purchase!$G:$G,"&lt;="&amp;$G1930)=0,"",_xlfn.MAXIFS(purchase!$G:$G,purchase!$C:$C,$C1930,purchase!$E:$E,$E1930,purchase!$G:$G,"&gt;="&amp;$F1930,purchase!$G:$G,"&lt;="&amp;$G1930))</f>
        <v/>
      </c>
      <c r="L1930" s="4" t="n"/>
      <c r="M1930" s="4" t="n"/>
      <c r="N1930" s="10">
        <f>IF(M1930="","",SUMIFS(purchase!$N:$N,purchase!$C:$C,$C1930,purchase!$E:$E,$E1930,purchase!$G:$G,"&gt;="&amp;$F1930,purchase!$G:$G,"&lt;="&amp;$G1930))</f>
        <v/>
      </c>
      <c r="O1930" s="10">
        <f>IF(M1930="","",M1930-N1930)</f>
        <v/>
      </c>
      <c r="P1930" s="11">
        <f>IF(M1930=0,"",N1930/M1930)</f>
        <v/>
      </c>
      <c r="Q1930" s="12">
        <f>IF(OR(G1930="",O1930=""),"",
IF(AND(G1930&lt;TODAY(),O1930&gt;0),"YES","NO"))</f>
        <v/>
      </c>
      <c r="R1930" s="13" t="n"/>
      <c r="S1930" s="14" t="n"/>
      <c r="T1930" s="15">
        <f>IF(Q1930="YES", IF(R1930="Company",L1930*(1+S1930),IF(R1930="Vendor",L1930*(1-S1930),"")),"")</f>
        <v/>
      </c>
      <c r="U1930" s="15">
        <f>IF(Q1930="YES",O1930*T1930,"")</f>
        <v/>
      </c>
      <c r="V1930" s="16" t="n"/>
      <c r="W1930" s="17">
        <f>IF(Q1930="YES",G1930+V1930,"")</f>
        <v/>
      </c>
      <c r="X1930" s="18">
        <f>IF(Q1930="YES",IF(TODAY()&gt;W1930,"OVERDUE","WITHIN TIME"),"")</f>
        <v/>
      </c>
    </row>
    <row r="1931">
      <c r="A1931" s="3" t="n">
        <v>1927</v>
      </c>
      <c r="B1931" s="4" t="n"/>
      <c r="C1931" s="4" t="n"/>
      <c r="D1931" s="5">
        <f>IF(E1931="NRFC","Natural Rubber Field Coagulam","")</f>
        <v/>
      </c>
      <c r="E1931" s="4" t="n"/>
      <c r="F1931" s="6" t="n"/>
      <c r="G1931" s="6" t="n"/>
      <c r="H1931" s="7">
        <f>IF(G1931="","",G1931-TODAY())</f>
        <v/>
      </c>
      <c r="I1931" s="8">
        <f>IF(G1931="","",
IF(G1931&lt;TODAY(),
IF(O1931&gt;0,"Violated","Completed"),
IF(H1931&lt;=7,"Expiring Soon",
"Active")))</f>
        <v/>
      </c>
      <c r="J1931" s="8">
        <f>IF(C1931="","",COUNTIFS(purchase!$C:$C,$C1931,purchase!$E:$E,$E1931,purchase!$G:$G,"&gt;="&amp;$F1931,purchase!$G:$G,"&lt;="&amp;$G1931))</f>
        <v/>
      </c>
      <c r="K1931" s="9">
        <f>IF(COUNTIFS(purchase!$C:$C,$C1931,purchase!$E:$E,$E1931,purchase!$G:$G,"&gt;="&amp;$F1931,purchase!$G:$G,"&lt;="&amp;$G1931)=0,"",_xlfn.MAXIFS(purchase!$G:$G,purchase!$C:$C,$C1931,purchase!$E:$E,$E1931,purchase!$G:$G,"&gt;="&amp;$F1931,purchase!$G:$G,"&lt;="&amp;$G1931))</f>
        <v/>
      </c>
      <c r="L1931" s="4" t="n"/>
      <c r="M1931" s="4" t="n"/>
      <c r="N1931" s="10">
        <f>IF(M1931="","",SUMIFS(purchase!$N:$N,purchase!$C:$C,$C1931,purchase!$E:$E,$E1931,purchase!$G:$G,"&gt;="&amp;$F1931,purchase!$G:$G,"&lt;="&amp;$G1931))</f>
        <v/>
      </c>
      <c r="O1931" s="10">
        <f>IF(M1931="","",M1931-N1931)</f>
        <v/>
      </c>
      <c r="P1931" s="11">
        <f>IF(M1931=0,"",N1931/M1931)</f>
        <v/>
      </c>
      <c r="Q1931" s="12">
        <f>IF(OR(G1931="",O1931=""),"",
IF(AND(G1931&lt;TODAY(),O1931&gt;0),"YES","NO"))</f>
        <v/>
      </c>
      <c r="R1931" s="13" t="n"/>
      <c r="S1931" s="14" t="n"/>
      <c r="T1931" s="15">
        <f>IF(Q1931="YES", IF(R1931="Company",L1931*(1+S1931),IF(R1931="Vendor",L1931*(1-S1931),"")),"")</f>
        <v/>
      </c>
      <c r="U1931" s="15">
        <f>IF(Q1931="YES",O1931*T1931,"")</f>
        <v/>
      </c>
      <c r="V1931" s="16" t="n"/>
      <c r="W1931" s="17">
        <f>IF(Q1931="YES",G1931+V1931,"")</f>
        <v/>
      </c>
      <c r="X1931" s="18">
        <f>IF(Q1931="YES",IF(TODAY()&gt;W1931,"OVERDUE","WITHIN TIME"),"")</f>
        <v/>
      </c>
    </row>
    <row r="1932">
      <c r="A1932" s="3" t="n">
        <v>1928</v>
      </c>
      <c r="B1932" s="4" t="n"/>
      <c r="C1932" s="4" t="n"/>
      <c r="D1932" s="5">
        <f>IF(E1932="NRFC","Natural Rubber Field Coagulam","")</f>
        <v/>
      </c>
      <c r="E1932" s="4" t="n"/>
      <c r="F1932" s="6" t="n"/>
      <c r="G1932" s="6" t="n"/>
      <c r="H1932" s="7">
        <f>IF(G1932="","",G1932-TODAY())</f>
        <v/>
      </c>
      <c r="I1932" s="8">
        <f>IF(G1932="","",
IF(G1932&lt;TODAY(),
IF(O1932&gt;0,"Violated","Completed"),
IF(H1932&lt;=7,"Expiring Soon",
"Active")))</f>
        <v/>
      </c>
      <c r="J1932" s="8">
        <f>IF(C1932="","",COUNTIFS(purchase!$C:$C,$C1932,purchase!$E:$E,$E1932,purchase!$G:$G,"&gt;="&amp;$F1932,purchase!$G:$G,"&lt;="&amp;$G1932))</f>
        <v/>
      </c>
      <c r="K1932" s="9">
        <f>IF(COUNTIFS(purchase!$C:$C,$C1932,purchase!$E:$E,$E1932,purchase!$G:$G,"&gt;="&amp;$F1932,purchase!$G:$G,"&lt;="&amp;$G1932)=0,"",_xlfn.MAXIFS(purchase!$G:$G,purchase!$C:$C,$C1932,purchase!$E:$E,$E1932,purchase!$G:$G,"&gt;="&amp;$F1932,purchase!$G:$G,"&lt;="&amp;$G1932))</f>
        <v/>
      </c>
      <c r="L1932" s="4" t="n"/>
      <c r="M1932" s="4" t="n"/>
      <c r="N1932" s="10">
        <f>IF(M1932="","",SUMIFS(purchase!$N:$N,purchase!$C:$C,$C1932,purchase!$E:$E,$E1932,purchase!$G:$G,"&gt;="&amp;$F1932,purchase!$G:$G,"&lt;="&amp;$G1932))</f>
        <v/>
      </c>
      <c r="O1932" s="10">
        <f>IF(M1932="","",M1932-N1932)</f>
        <v/>
      </c>
      <c r="P1932" s="11">
        <f>IF(M1932=0,"",N1932/M1932)</f>
        <v/>
      </c>
      <c r="Q1932" s="12">
        <f>IF(OR(G1932="",O1932=""),"",
IF(AND(G1932&lt;TODAY(),O1932&gt;0),"YES","NO"))</f>
        <v/>
      </c>
      <c r="R1932" s="13" t="n"/>
      <c r="S1932" s="14" t="n"/>
      <c r="T1932" s="15">
        <f>IF(Q1932="YES", IF(R1932="Company",L1932*(1+S1932),IF(R1932="Vendor",L1932*(1-S1932),"")),"")</f>
        <v/>
      </c>
      <c r="U1932" s="15">
        <f>IF(Q1932="YES",O1932*T1932,"")</f>
        <v/>
      </c>
      <c r="V1932" s="16" t="n"/>
      <c r="W1932" s="17">
        <f>IF(Q1932="YES",G1932+V1932,"")</f>
        <v/>
      </c>
      <c r="X1932" s="18">
        <f>IF(Q1932="YES",IF(TODAY()&gt;W1932,"OVERDUE","WITHIN TIME"),"")</f>
        <v/>
      </c>
    </row>
    <row r="1933">
      <c r="A1933" s="3" t="n">
        <v>1929</v>
      </c>
      <c r="B1933" s="4" t="n"/>
      <c r="C1933" s="4" t="n"/>
      <c r="D1933" s="5">
        <f>IF(E1933="NRFC","Natural Rubber Field Coagulam","")</f>
        <v/>
      </c>
      <c r="E1933" s="4" t="n"/>
      <c r="F1933" s="6" t="n"/>
      <c r="G1933" s="6" t="n"/>
      <c r="H1933" s="7">
        <f>IF(G1933="","",G1933-TODAY())</f>
        <v/>
      </c>
      <c r="I1933" s="8">
        <f>IF(G1933="","",
IF(G1933&lt;TODAY(),
IF(O1933&gt;0,"Violated","Completed"),
IF(H1933&lt;=7,"Expiring Soon",
"Active")))</f>
        <v/>
      </c>
      <c r="J1933" s="8">
        <f>IF(C1933="","",COUNTIFS(purchase!$C:$C,$C1933,purchase!$E:$E,$E1933,purchase!$G:$G,"&gt;="&amp;$F1933,purchase!$G:$G,"&lt;="&amp;$G1933))</f>
        <v/>
      </c>
      <c r="K1933" s="9">
        <f>IF(COUNTIFS(purchase!$C:$C,$C1933,purchase!$E:$E,$E1933,purchase!$G:$G,"&gt;="&amp;$F1933,purchase!$G:$G,"&lt;="&amp;$G1933)=0,"",_xlfn.MAXIFS(purchase!$G:$G,purchase!$C:$C,$C1933,purchase!$E:$E,$E1933,purchase!$G:$G,"&gt;="&amp;$F1933,purchase!$G:$G,"&lt;="&amp;$G1933))</f>
        <v/>
      </c>
      <c r="L1933" s="4" t="n"/>
      <c r="M1933" s="4" t="n"/>
      <c r="N1933" s="10">
        <f>IF(M1933="","",SUMIFS(purchase!$N:$N,purchase!$C:$C,$C1933,purchase!$E:$E,$E1933,purchase!$G:$G,"&gt;="&amp;$F1933,purchase!$G:$G,"&lt;="&amp;$G1933))</f>
        <v/>
      </c>
      <c r="O1933" s="10">
        <f>IF(M1933="","",M1933-N1933)</f>
        <v/>
      </c>
      <c r="P1933" s="11">
        <f>IF(M1933=0,"",N1933/M1933)</f>
        <v/>
      </c>
      <c r="Q1933" s="12">
        <f>IF(OR(G1933="",O1933=""),"",
IF(AND(G1933&lt;TODAY(),O1933&gt;0),"YES","NO"))</f>
        <v/>
      </c>
      <c r="R1933" s="13" t="n"/>
      <c r="S1933" s="14" t="n"/>
      <c r="T1933" s="15">
        <f>IF(Q1933="YES", IF(R1933="Company",L1933*(1+S1933),IF(R1933="Vendor",L1933*(1-S1933),"")),"")</f>
        <v/>
      </c>
      <c r="U1933" s="15">
        <f>IF(Q1933="YES",O1933*T1933,"")</f>
        <v/>
      </c>
      <c r="V1933" s="16" t="n"/>
      <c r="W1933" s="17">
        <f>IF(Q1933="YES",G1933+V1933,"")</f>
        <v/>
      </c>
      <c r="X1933" s="18">
        <f>IF(Q1933="YES",IF(TODAY()&gt;W1933,"OVERDUE","WITHIN TIME"),"")</f>
        <v/>
      </c>
    </row>
    <row r="1934">
      <c r="A1934" s="3" t="n">
        <v>1930</v>
      </c>
      <c r="B1934" s="4" t="n"/>
      <c r="C1934" s="4" t="n"/>
      <c r="D1934" s="5">
        <f>IF(E1934="NRFC","Natural Rubber Field Coagulam","")</f>
        <v/>
      </c>
      <c r="E1934" s="4" t="n"/>
      <c r="F1934" s="6" t="n"/>
      <c r="G1934" s="6" t="n"/>
      <c r="H1934" s="7">
        <f>IF(G1934="","",G1934-TODAY())</f>
        <v/>
      </c>
      <c r="I1934" s="8">
        <f>IF(G1934="","",
IF(G1934&lt;TODAY(),
IF(O1934&gt;0,"Violated","Completed"),
IF(H1934&lt;=7,"Expiring Soon",
"Active")))</f>
        <v/>
      </c>
      <c r="J1934" s="8">
        <f>IF(C1934="","",COUNTIFS(purchase!$C:$C,$C1934,purchase!$E:$E,$E1934,purchase!$G:$G,"&gt;="&amp;$F1934,purchase!$G:$G,"&lt;="&amp;$G1934))</f>
        <v/>
      </c>
      <c r="K1934" s="9">
        <f>IF(COUNTIFS(purchase!$C:$C,$C1934,purchase!$E:$E,$E1934,purchase!$G:$G,"&gt;="&amp;$F1934,purchase!$G:$G,"&lt;="&amp;$G1934)=0,"",_xlfn.MAXIFS(purchase!$G:$G,purchase!$C:$C,$C1934,purchase!$E:$E,$E1934,purchase!$G:$G,"&gt;="&amp;$F1934,purchase!$G:$G,"&lt;="&amp;$G1934))</f>
        <v/>
      </c>
      <c r="L1934" s="4" t="n"/>
      <c r="M1934" s="4" t="n"/>
      <c r="N1934" s="10">
        <f>IF(M1934="","",SUMIFS(purchase!$N:$N,purchase!$C:$C,$C1934,purchase!$E:$E,$E1934,purchase!$G:$G,"&gt;="&amp;$F1934,purchase!$G:$G,"&lt;="&amp;$G1934))</f>
        <v/>
      </c>
      <c r="O1934" s="10">
        <f>IF(M1934="","",M1934-N1934)</f>
        <v/>
      </c>
      <c r="P1934" s="11">
        <f>IF(M1934=0,"",N1934/M1934)</f>
        <v/>
      </c>
      <c r="Q1934" s="12">
        <f>IF(OR(G1934="",O1934=""),"",
IF(AND(G1934&lt;TODAY(),O1934&gt;0),"YES","NO"))</f>
        <v/>
      </c>
      <c r="R1934" s="13" t="n"/>
      <c r="S1934" s="14" t="n"/>
      <c r="T1934" s="15">
        <f>IF(Q1934="YES", IF(R1934="Company",L1934*(1+S1934),IF(R1934="Vendor",L1934*(1-S1934),"")),"")</f>
        <v/>
      </c>
      <c r="U1934" s="15">
        <f>IF(Q1934="YES",O1934*T1934,"")</f>
        <v/>
      </c>
      <c r="V1934" s="16" t="n"/>
      <c r="W1934" s="17">
        <f>IF(Q1934="YES",G1934+V1934,"")</f>
        <v/>
      </c>
      <c r="X1934" s="18">
        <f>IF(Q1934="YES",IF(TODAY()&gt;W1934,"OVERDUE","WITHIN TIME"),"")</f>
        <v/>
      </c>
    </row>
    <row r="1935">
      <c r="A1935" s="3" t="n">
        <v>1931</v>
      </c>
      <c r="B1935" s="4" t="n"/>
      <c r="C1935" s="4" t="n"/>
      <c r="D1935" s="5">
        <f>IF(E1935="NRFC","Natural Rubber Field Coagulam","")</f>
        <v/>
      </c>
      <c r="E1935" s="4" t="n"/>
      <c r="F1935" s="6" t="n"/>
      <c r="G1935" s="6" t="n"/>
      <c r="H1935" s="7">
        <f>IF(G1935="","",G1935-TODAY())</f>
        <v/>
      </c>
      <c r="I1935" s="8">
        <f>IF(G1935="","",
IF(G1935&lt;TODAY(),
IF(O1935&gt;0,"Violated","Completed"),
IF(H1935&lt;=7,"Expiring Soon",
"Active")))</f>
        <v/>
      </c>
      <c r="J1935" s="8">
        <f>IF(C1935="","",COUNTIFS(purchase!$C:$C,$C1935,purchase!$E:$E,$E1935,purchase!$G:$G,"&gt;="&amp;$F1935,purchase!$G:$G,"&lt;="&amp;$G1935))</f>
        <v/>
      </c>
      <c r="K1935" s="9">
        <f>IF(COUNTIFS(purchase!$C:$C,$C1935,purchase!$E:$E,$E1935,purchase!$G:$G,"&gt;="&amp;$F1935,purchase!$G:$G,"&lt;="&amp;$G1935)=0,"",_xlfn.MAXIFS(purchase!$G:$G,purchase!$C:$C,$C1935,purchase!$E:$E,$E1935,purchase!$G:$G,"&gt;="&amp;$F1935,purchase!$G:$G,"&lt;="&amp;$G1935))</f>
        <v/>
      </c>
      <c r="L1935" s="4" t="n"/>
      <c r="M1935" s="4" t="n"/>
      <c r="N1935" s="10">
        <f>IF(M1935="","",SUMIFS(purchase!$N:$N,purchase!$C:$C,$C1935,purchase!$E:$E,$E1935,purchase!$G:$G,"&gt;="&amp;$F1935,purchase!$G:$G,"&lt;="&amp;$G1935))</f>
        <v/>
      </c>
      <c r="O1935" s="10">
        <f>IF(M1935="","",M1935-N1935)</f>
        <v/>
      </c>
      <c r="P1935" s="11">
        <f>IF(M1935=0,"",N1935/M1935)</f>
        <v/>
      </c>
      <c r="Q1935" s="12">
        <f>IF(OR(G1935="",O1935=""),"",
IF(AND(G1935&lt;TODAY(),O1935&gt;0),"YES","NO"))</f>
        <v/>
      </c>
      <c r="R1935" s="13" t="n"/>
      <c r="S1935" s="14" t="n"/>
      <c r="T1935" s="15">
        <f>IF(Q1935="YES", IF(R1935="Company",L1935*(1+S1935),IF(R1935="Vendor",L1935*(1-S1935),"")),"")</f>
        <v/>
      </c>
      <c r="U1935" s="15">
        <f>IF(Q1935="YES",O1935*T1935,"")</f>
        <v/>
      </c>
      <c r="V1935" s="16" t="n"/>
      <c r="W1935" s="17">
        <f>IF(Q1935="YES",G1935+V1935,"")</f>
        <v/>
      </c>
      <c r="X1935" s="18">
        <f>IF(Q1935="YES",IF(TODAY()&gt;W1935,"OVERDUE","WITHIN TIME"),"")</f>
        <v/>
      </c>
    </row>
    <row r="1936">
      <c r="A1936" s="3" t="n">
        <v>1932</v>
      </c>
      <c r="B1936" s="4" t="n"/>
      <c r="C1936" s="4" t="n"/>
      <c r="D1936" s="5">
        <f>IF(E1936="NRFC","Natural Rubber Field Coagulam","")</f>
        <v/>
      </c>
      <c r="E1936" s="4" t="n"/>
      <c r="F1936" s="6" t="n"/>
      <c r="G1936" s="6" t="n"/>
      <c r="H1936" s="7">
        <f>IF(G1936="","",G1936-TODAY())</f>
        <v/>
      </c>
      <c r="I1936" s="8">
        <f>IF(G1936="","",
IF(G1936&lt;TODAY(),
IF(O1936&gt;0,"Violated","Completed"),
IF(H1936&lt;=7,"Expiring Soon",
"Active")))</f>
        <v/>
      </c>
      <c r="J1936" s="8">
        <f>IF(C1936="","",COUNTIFS(purchase!$C:$C,$C1936,purchase!$E:$E,$E1936,purchase!$G:$G,"&gt;="&amp;$F1936,purchase!$G:$G,"&lt;="&amp;$G1936))</f>
        <v/>
      </c>
      <c r="K1936" s="9">
        <f>IF(COUNTIFS(purchase!$C:$C,$C1936,purchase!$E:$E,$E1936,purchase!$G:$G,"&gt;="&amp;$F1936,purchase!$G:$G,"&lt;="&amp;$G1936)=0,"",_xlfn.MAXIFS(purchase!$G:$G,purchase!$C:$C,$C1936,purchase!$E:$E,$E1936,purchase!$G:$G,"&gt;="&amp;$F1936,purchase!$G:$G,"&lt;="&amp;$G1936))</f>
        <v/>
      </c>
      <c r="L1936" s="4" t="n"/>
      <c r="M1936" s="4" t="n"/>
      <c r="N1936" s="10">
        <f>IF(M1936="","",SUMIFS(purchase!$N:$N,purchase!$C:$C,$C1936,purchase!$E:$E,$E1936,purchase!$G:$G,"&gt;="&amp;$F1936,purchase!$G:$G,"&lt;="&amp;$G1936))</f>
        <v/>
      </c>
      <c r="O1936" s="10">
        <f>IF(M1936="","",M1936-N1936)</f>
        <v/>
      </c>
      <c r="P1936" s="11">
        <f>IF(M1936=0,"",N1936/M1936)</f>
        <v/>
      </c>
      <c r="Q1936" s="12">
        <f>IF(OR(G1936="",O1936=""),"",
IF(AND(G1936&lt;TODAY(),O1936&gt;0),"YES","NO"))</f>
        <v/>
      </c>
      <c r="R1936" s="13" t="n"/>
      <c r="S1936" s="14" t="n"/>
      <c r="T1936" s="15">
        <f>IF(Q1936="YES", IF(R1936="Company",L1936*(1+S1936),IF(R1936="Vendor",L1936*(1-S1936),"")),"")</f>
        <v/>
      </c>
      <c r="U1936" s="15">
        <f>IF(Q1936="YES",O1936*T1936,"")</f>
        <v/>
      </c>
      <c r="V1936" s="16" t="n"/>
      <c r="W1936" s="17">
        <f>IF(Q1936="YES",G1936+V1936,"")</f>
        <v/>
      </c>
      <c r="X1936" s="18">
        <f>IF(Q1936="YES",IF(TODAY()&gt;W1936,"OVERDUE","WITHIN TIME"),"")</f>
        <v/>
      </c>
    </row>
    <row r="1937">
      <c r="A1937" s="3" t="n">
        <v>1933</v>
      </c>
      <c r="B1937" s="4" t="n"/>
      <c r="C1937" s="4" t="n"/>
      <c r="D1937" s="5">
        <f>IF(E1937="NRFC","Natural Rubber Field Coagulam","")</f>
        <v/>
      </c>
      <c r="E1937" s="4" t="n"/>
      <c r="F1937" s="6" t="n"/>
      <c r="G1937" s="6" t="n"/>
      <c r="H1937" s="7">
        <f>IF(G1937="","",G1937-TODAY())</f>
        <v/>
      </c>
      <c r="I1937" s="8">
        <f>IF(G1937="","",
IF(G1937&lt;TODAY(),
IF(O1937&gt;0,"Violated","Completed"),
IF(H1937&lt;=7,"Expiring Soon",
"Active")))</f>
        <v/>
      </c>
      <c r="J1937" s="8">
        <f>IF(C1937="","",COUNTIFS(purchase!$C:$C,$C1937,purchase!$E:$E,$E1937,purchase!$G:$G,"&gt;="&amp;$F1937,purchase!$G:$G,"&lt;="&amp;$G1937))</f>
        <v/>
      </c>
      <c r="K1937" s="9">
        <f>IF(COUNTIFS(purchase!$C:$C,$C1937,purchase!$E:$E,$E1937,purchase!$G:$G,"&gt;="&amp;$F1937,purchase!$G:$G,"&lt;="&amp;$G1937)=0,"",_xlfn.MAXIFS(purchase!$G:$G,purchase!$C:$C,$C1937,purchase!$E:$E,$E1937,purchase!$G:$G,"&gt;="&amp;$F1937,purchase!$G:$G,"&lt;="&amp;$G1937))</f>
        <v/>
      </c>
      <c r="L1937" s="4" t="n"/>
      <c r="M1937" s="4" t="n"/>
      <c r="N1937" s="10">
        <f>IF(M1937="","",SUMIFS(purchase!$N:$N,purchase!$C:$C,$C1937,purchase!$E:$E,$E1937,purchase!$G:$G,"&gt;="&amp;$F1937,purchase!$G:$G,"&lt;="&amp;$G1937))</f>
        <v/>
      </c>
      <c r="O1937" s="10">
        <f>IF(M1937="","",M1937-N1937)</f>
        <v/>
      </c>
      <c r="P1937" s="11">
        <f>IF(M1937=0,"",N1937/M1937)</f>
        <v/>
      </c>
      <c r="Q1937" s="12">
        <f>IF(OR(G1937="",O1937=""),"",
IF(AND(G1937&lt;TODAY(),O1937&gt;0),"YES","NO"))</f>
        <v/>
      </c>
      <c r="R1937" s="13" t="n"/>
      <c r="S1937" s="14" t="n"/>
      <c r="T1937" s="15">
        <f>IF(Q1937="YES", IF(R1937="Company",L1937*(1+S1937),IF(R1937="Vendor",L1937*(1-S1937),"")),"")</f>
        <v/>
      </c>
      <c r="U1937" s="15">
        <f>IF(Q1937="YES",O1937*T1937,"")</f>
        <v/>
      </c>
      <c r="V1937" s="16" t="n"/>
      <c r="W1937" s="17">
        <f>IF(Q1937="YES",G1937+V1937,"")</f>
        <v/>
      </c>
      <c r="X1937" s="18">
        <f>IF(Q1937="YES",IF(TODAY()&gt;W1937,"OVERDUE","WITHIN TIME"),"")</f>
        <v/>
      </c>
    </row>
    <row r="1938">
      <c r="A1938" s="3" t="n">
        <v>1934</v>
      </c>
      <c r="B1938" s="4" t="n"/>
      <c r="C1938" s="4" t="n"/>
      <c r="D1938" s="5">
        <f>IF(E1938="NRFC","Natural Rubber Field Coagulam","")</f>
        <v/>
      </c>
      <c r="E1938" s="4" t="n"/>
      <c r="F1938" s="6" t="n"/>
      <c r="G1938" s="6" t="n"/>
      <c r="H1938" s="7">
        <f>IF(G1938="","",G1938-TODAY())</f>
        <v/>
      </c>
      <c r="I1938" s="8">
        <f>IF(G1938="","",
IF(G1938&lt;TODAY(),
IF(O1938&gt;0,"Violated","Completed"),
IF(H1938&lt;=7,"Expiring Soon",
"Active")))</f>
        <v/>
      </c>
      <c r="J1938" s="8">
        <f>IF(C1938="","",COUNTIFS(purchase!$C:$C,$C1938,purchase!$E:$E,$E1938,purchase!$G:$G,"&gt;="&amp;$F1938,purchase!$G:$G,"&lt;="&amp;$G1938))</f>
        <v/>
      </c>
      <c r="K1938" s="9">
        <f>IF(COUNTIFS(purchase!$C:$C,$C1938,purchase!$E:$E,$E1938,purchase!$G:$G,"&gt;="&amp;$F1938,purchase!$G:$G,"&lt;="&amp;$G1938)=0,"",_xlfn.MAXIFS(purchase!$G:$G,purchase!$C:$C,$C1938,purchase!$E:$E,$E1938,purchase!$G:$G,"&gt;="&amp;$F1938,purchase!$G:$G,"&lt;="&amp;$G1938))</f>
        <v/>
      </c>
      <c r="L1938" s="4" t="n"/>
      <c r="M1938" s="4" t="n"/>
      <c r="N1938" s="10">
        <f>IF(M1938="","",SUMIFS(purchase!$N:$N,purchase!$C:$C,$C1938,purchase!$E:$E,$E1938,purchase!$G:$G,"&gt;="&amp;$F1938,purchase!$G:$G,"&lt;="&amp;$G1938))</f>
        <v/>
      </c>
      <c r="O1938" s="10">
        <f>IF(M1938="","",M1938-N1938)</f>
        <v/>
      </c>
      <c r="P1938" s="11">
        <f>IF(M1938=0,"",N1938/M1938)</f>
        <v/>
      </c>
      <c r="Q1938" s="12">
        <f>IF(OR(G1938="",O1938=""),"",
IF(AND(G1938&lt;TODAY(),O1938&gt;0),"YES","NO"))</f>
        <v/>
      </c>
      <c r="R1938" s="13" t="n"/>
      <c r="S1938" s="14" t="n"/>
      <c r="T1938" s="15">
        <f>IF(Q1938="YES", IF(R1938="Company",L1938*(1+S1938),IF(R1938="Vendor",L1938*(1-S1938),"")),"")</f>
        <v/>
      </c>
      <c r="U1938" s="15">
        <f>IF(Q1938="YES",O1938*T1938,"")</f>
        <v/>
      </c>
      <c r="V1938" s="16" t="n"/>
      <c r="W1938" s="17">
        <f>IF(Q1938="YES",G1938+V1938,"")</f>
        <v/>
      </c>
      <c r="X1938" s="18">
        <f>IF(Q1938="YES",IF(TODAY()&gt;W1938,"OVERDUE","WITHIN TIME"),"")</f>
        <v/>
      </c>
    </row>
    <row r="1939">
      <c r="A1939" s="3" t="n">
        <v>1935</v>
      </c>
      <c r="B1939" s="4" t="n"/>
      <c r="C1939" s="4" t="n"/>
      <c r="D1939" s="5">
        <f>IF(E1939="NRFC","Natural Rubber Field Coagulam","")</f>
        <v/>
      </c>
      <c r="E1939" s="4" t="n"/>
      <c r="F1939" s="6" t="n"/>
      <c r="G1939" s="6" t="n"/>
      <c r="H1939" s="7">
        <f>IF(G1939="","",G1939-TODAY())</f>
        <v/>
      </c>
      <c r="I1939" s="8">
        <f>IF(G1939="","",
IF(G1939&lt;TODAY(),
IF(O1939&gt;0,"Violated","Completed"),
IF(H1939&lt;=7,"Expiring Soon",
"Active")))</f>
        <v/>
      </c>
      <c r="J1939" s="8">
        <f>IF(C1939="","",COUNTIFS(purchase!$C:$C,$C1939,purchase!$E:$E,$E1939,purchase!$G:$G,"&gt;="&amp;$F1939,purchase!$G:$G,"&lt;="&amp;$G1939))</f>
        <v/>
      </c>
      <c r="K1939" s="9">
        <f>IF(COUNTIFS(purchase!$C:$C,$C1939,purchase!$E:$E,$E1939,purchase!$G:$G,"&gt;="&amp;$F1939,purchase!$G:$G,"&lt;="&amp;$G1939)=0,"",_xlfn.MAXIFS(purchase!$G:$G,purchase!$C:$C,$C1939,purchase!$E:$E,$E1939,purchase!$G:$G,"&gt;="&amp;$F1939,purchase!$G:$G,"&lt;="&amp;$G1939))</f>
        <v/>
      </c>
      <c r="L1939" s="4" t="n"/>
      <c r="M1939" s="4" t="n"/>
      <c r="N1939" s="10">
        <f>IF(M1939="","",SUMIFS(purchase!$N:$N,purchase!$C:$C,$C1939,purchase!$E:$E,$E1939,purchase!$G:$G,"&gt;="&amp;$F1939,purchase!$G:$G,"&lt;="&amp;$G1939))</f>
        <v/>
      </c>
      <c r="O1939" s="10">
        <f>IF(M1939="","",M1939-N1939)</f>
        <v/>
      </c>
      <c r="P1939" s="11">
        <f>IF(M1939=0,"",N1939/M1939)</f>
        <v/>
      </c>
      <c r="Q1939" s="12">
        <f>IF(OR(G1939="",O1939=""),"",
IF(AND(G1939&lt;TODAY(),O1939&gt;0),"YES","NO"))</f>
        <v/>
      </c>
      <c r="R1939" s="13" t="n"/>
      <c r="S1939" s="14" t="n"/>
      <c r="T1939" s="15">
        <f>IF(Q1939="YES", IF(R1939="Company",L1939*(1+S1939),IF(R1939="Vendor",L1939*(1-S1939),"")),"")</f>
        <v/>
      </c>
      <c r="U1939" s="15">
        <f>IF(Q1939="YES",O1939*T1939,"")</f>
        <v/>
      </c>
      <c r="V1939" s="16" t="n"/>
      <c r="W1939" s="17">
        <f>IF(Q1939="YES",G1939+V1939,"")</f>
        <v/>
      </c>
      <c r="X1939" s="18">
        <f>IF(Q1939="YES",IF(TODAY()&gt;W1939,"OVERDUE","WITHIN TIME"),"")</f>
        <v/>
      </c>
    </row>
    <row r="1940">
      <c r="A1940" s="3" t="n">
        <v>1936</v>
      </c>
      <c r="B1940" s="4" t="n"/>
      <c r="C1940" s="4" t="n"/>
      <c r="D1940" s="5">
        <f>IF(E1940="NRFC","Natural Rubber Field Coagulam","")</f>
        <v/>
      </c>
      <c r="E1940" s="4" t="n"/>
      <c r="F1940" s="6" t="n"/>
      <c r="G1940" s="6" t="n"/>
      <c r="H1940" s="7">
        <f>IF(G1940="","",G1940-TODAY())</f>
        <v/>
      </c>
      <c r="I1940" s="8">
        <f>IF(G1940="","",
IF(G1940&lt;TODAY(),
IF(O1940&gt;0,"Violated","Completed"),
IF(H1940&lt;=7,"Expiring Soon",
"Active")))</f>
        <v/>
      </c>
      <c r="J1940" s="8">
        <f>IF(C1940="","",COUNTIFS(purchase!$C:$C,$C1940,purchase!$E:$E,$E1940,purchase!$G:$G,"&gt;="&amp;$F1940,purchase!$G:$G,"&lt;="&amp;$G1940))</f>
        <v/>
      </c>
      <c r="K1940" s="9">
        <f>IF(COUNTIFS(purchase!$C:$C,$C1940,purchase!$E:$E,$E1940,purchase!$G:$G,"&gt;="&amp;$F1940,purchase!$G:$G,"&lt;="&amp;$G1940)=0,"",_xlfn.MAXIFS(purchase!$G:$G,purchase!$C:$C,$C1940,purchase!$E:$E,$E1940,purchase!$G:$G,"&gt;="&amp;$F1940,purchase!$G:$G,"&lt;="&amp;$G1940))</f>
        <v/>
      </c>
      <c r="L1940" s="4" t="n"/>
      <c r="M1940" s="4" t="n"/>
      <c r="N1940" s="10">
        <f>IF(M1940="","",SUMIFS(purchase!$N:$N,purchase!$C:$C,$C1940,purchase!$E:$E,$E1940,purchase!$G:$G,"&gt;="&amp;$F1940,purchase!$G:$G,"&lt;="&amp;$G1940))</f>
        <v/>
      </c>
      <c r="O1940" s="10">
        <f>IF(M1940="","",M1940-N1940)</f>
        <v/>
      </c>
      <c r="P1940" s="11">
        <f>IF(M1940=0,"",N1940/M1940)</f>
        <v/>
      </c>
      <c r="Q1940" s="12">
        <f>IF(OR(G1940="",O1940=""),"",
IF(AND(G1940&lt;TODAY(),O1940&gt;0),"YES","NO"))</f>
        <v/>
      </c>
      <c r="R1940" s="13" t="n"/>
      <c r="S1940" s="14" t="n"/>
      <c r="T1940" s="15">
        <f>IF(Q1940="YES", IF(R1940="Company",L1940*(1+S1940),IF(R1940="Vendor",L1940*(1-S1940),"")),"")</f>
        <v/>
      </c>
      <c r="U1940" s="15">
        <f>IF(Q1940="YES",O1940*T1940,"")</f>
        <v/>
      </c>
      <c r="V1940" s="16" t="n"/>
      <c r="W1940" s="17">
        <f>IF(Q1940="YES",G1940+V1940,"")</f>
        <v/>
      </c>
      <c r="X1940" s="18">
        <f>IF(Q1940="YES",IF(TODAY()&gt;W1940,"OVERDUE","WITHIN TIME"),"")</f>
        <v/>
      </c>
    </row>
    <row r="1941">
      <c r="A1941" s="3" t="n">
        <v>1937</v>
      </c>
      <c r="B1941" s="4" t="n"/>
      <c r="C1941" s="4" t="n"/>
      <c r="D1941" s="5">
        <f>IF(E1941="NRFC","Natural Rubber Field Coagulam","")</f>
        <v/>
      </c>
      <c r="E1941" s="4" t="n"/>
      <c r="F1941" s="6" t="n"/>
      <c r="G1941" s="6" t="n"/>
      <c r="H1941" s="7">
        <f>IF(G1941="","",G1941-TODAY())</f>
        <v/>
      </c>
      <c r="I1941" s="8">
        <f>IF(G1941="","",
IF(G1941&lt;TODAY(),
IF(O1941&gt;0,"Violated","Completed"),
IF(H1941&lt;=7,"Expiring Soon",
"Active")))</f>
        <v/>
      </c>
      <c r="J1941" s="8">
        <f>IF(C1941="","",COUNTIFS(purchase!$C:$C,$C1941,purchase!$E:$E,$E1941,purchase!$G:$G,"&gt;="&amp;$F1941,purchase!$G:$G,"&lt;="&amp;$G1941))</f>
        <v/>
      </c>
      <c r="K1941" s="9">
        <f>IF(COUNTIFS(purchase!$C:$C,$C1941,purchase!$E:$E,$E1941,purchase!$G:$G,"&gt;="&amp;$F1941,purchase!$G:$G,"&lt;="&amp;$G1941)=0,"",_xlfn.MAXIFS(purchase!$G:$G,purchase!$C:$C,$C1941,purchase!$E:$E,$E1941,purchase!$G:$G,"&gt;="&amp;$F1941,purchase!$G:$G,"&lt;="&amp;$G1941))</f>
        <v/>
      </c>
      <c r="L1941" s="4" t="n"/>
      <c r="M1941" s="4" t="n"/>
      <c r="N1941" s="10">
        <f>IF(M1941="","",SUMIFS(purchase!$N:$N,purchase!$C:$C,$C1941,purchase!$E:$E,$E1941,purchase!$G:$G,"&gt;="&amp;$F1941,purchase!$G:$G,"&lt;="&amp;$G1941))</f>
        <v/>
      </c>
      <c r="O1941" s="10">
        <f>IF(M1941="","",M1941-N1941)</f>
        <v/>
      </c>
      <c r="P1941" s="11">
        <f>IF(M1941=0,"",N1941/M1941)</f>
        <v/>
      </c>
      <c r="Q1941" s="12">
        <f>IF(OR(G1941="",O1941=""),"",
IF(AND(G1941&lt;TODAY(),O1941&gt;0),"YES","NO"))</f>
        <v/>
      </c>
      <c r="R1941" s="13" t="n"/>
      <c r="S1941" s="14" t="n"/>
      <c r="T1941" s="15">
        <f>IF(Q1941="YES", IF(R1941="Company",L1941*(1+S1941),IF(R1941="Vendor",L1941*(1-S1941),"")),"")</f>
        <v/>
      </c>
      <c r="U1941" s="15">
        <f>IF(Q1941="YES",O1941*T1941,"")</f>
        <v/>
      </c>
      <c r="V1941" s="16" t="n"/>
      <c r="W1941" s="17">
        <f>IF(Q1941="YES",G1941+V1941,"")</f>
        <v/>
      </c>
      <c r="X1941" s="18">
        <f>IF(Q1941="YES",IF(TODAY()&gt;W1941,"OVERDUE","WITHIN TIME"),"")</f>
        <v/>
      </c>
    </row>
    <row r="1942">
      <c r="A1942" s="3" t="n">
        <v>1938</v>
      </c>
      <c r="B1942" s="4" t="n"/>
      <c r="C1942" s="4" t="n"/>
      <c r="D1942" s="5">
        <f>IF(E1942="NRFC","Natural Rubber Field Coagulam","")</f>
        <v/>
      </c>
      <c r="E1942" s="4" t="n"/>
      <c r="F1942" s="6" t="n"/>
      <c r="G1942" s="6" t="n"/>
      <c r="H1942" s="7">
        <f>IF(G1942="","",G1942-TODAY())</f>
        <v/>
      </c>
      <c r="I1942" s="8">
        <f>IF(G1942="","",
IF(G1942&lt;TODAY(),
IF(O1942&gt;0,"Violated","Completed"),
IF(H1942&lt;=7,"Expiring Soon",
"Active")))</f>
        <v/>
      </c>
      <c r="J1942" s="8">
        <f>IF(C1942="","",COUNTIFS(purchase!$C:$C,$C1942,purchase!$E:$E,$E1942,purchase!$G:$G,"&gt;="&amp;$F1942,purchase!$G:$G,"&lt;="&amp;$G1942))</f>
        <v/>
      </c>
      <c r="K1942" s="9">
        <f>IF(COUNTIFS(purchase!$C:$C,$C1942,purchase!$E:$E,$E1942,purchase!$G:$G,"&gt;="&amp;$F1942,purchase!$G:$G,"&lt;="&amp;$G1942)=0,"",_xlfn.MAXIFS(purchase!$G:$G,purchase!$C:$C,$C1942,purchase!$E:$E,$E1942,purchase!$G:$G,"&gt;="&amp;$F1942,purchase!$G:$G,"&lt;="&amp;$G1942))</f>
        <v/>
      </c>
      <c r="L1942" s="4" t="n"/>
      <c r="M1942" s="4" t="n"/>
      <c r="N1942" s="10">
        <f>IF(M1942="","",SUMIFS(purchase!$N:$N,purchase!$C:$C,$C1942,purchase!$E:$E,$E1942,purchase!$G:$G,"&gt;="&amp;$F1942,purchase!$G:$G,"&lt;="&amp;$G1942))</f>
        <v/>
      </c>
      <c r="O1942" s="10">
        <f>IF(M1942="","",M1942-N1942)</f>
        <v/>
      </c>
      <c r="P1942" s="11">
        <f>IF(M1942=0,"",N1942/M1942)</f>
        <v/>
      </c>
      <c r="Q1942" s="12">
        <f>IF(OR(G1942="",O1942=""),"",
IF(AND(G1942&lt;TODAY(),O1942&gt;0),"YES","NO"))</f>
        <v/>
      </c>
      <c r="R1942" s="13" t="n"/>
      <c r="S1942" s="14" t="n"/>
      <c r="T1942" s="15">
        <f>IF(Q1942="YES", IF(R1942="Company",L1942*(1+S1942),IF(R1942="Vendor",L1942*(1-S1942),"")),"")</f>
        <v/>
      </c>
      <c r="U1942" s="15">
        <f>IF(Q1942="YES",O1942*T1942,"")</f>
        <v/>
      </c>
      <c r="V1942" s="16" t="n"/>
      <c r="W1942" s="17">
        <f>IF(Q1942="YES",G1942+V1942,"")</f>
        <v/>
      </c>
      <c r="X1942" s="18">
        <f>IF(Q1942="YES",IF(TODAY()&gt;W1942,"OVERDUE","WITHIN TIME"),"")</f>
        <v/>
      </c>
    </row>
    <row r="1943">
      <c r="A1943" s="3" t="n">
        <v>1939</v>
      </c>
      <c r="B1943" s="4" t="n"/>
      <c r="C1943" s="4" t="n"/>
      <c r="D1943" s="5">
        <f>IF(E1943="NRFC","Natural Rubber Field Coagulam","")</f>
        <v/>
      </c>
      <c r="E1943" s="4" t="n"/>
      <c r="F1943" s="6" t="n"/>
      <c r="G1943" s="6" t="n"/>
      <c r="H1943" s="7">
        <f>IF(G1943="","",G1943-TODAY())</f>
        <v/>
      </c>
      <c r="I1943" s="8">
        <f>IF(G1943="","",
IF(G1943&lt;TODAY(),
IF(O1943&gt;0,"Violated","Completed"),
IF(H1943&lt;=7,"Expiring Soon",
"Active")))</f>
        <v/>
      </c>
      <c r="J1943" s="8">
        <f>IF(C1943="","",COUNTIFS(purchase!$C:$C,$C1943,purchase!$E:$E,$E1943,purchase!$G:$G,"&gt;="&amp;$F1943,purchase!$G:$G,"&lt;="&amp;$G1943))</f>
        <v/>
      </c>
      <c r="K1943" s="9">
        <f>IF(COUNTIFS(purchase!$C:$C,$C1943,purchase!$E:$E,$E1943,purchase!$G:$G,"&gt;="&amp;$F1943,purchase!$G:$G,"&lt;="&amp;$G1943)=0,"",_xlfn.MAXIFS(purchase!$G:$G,purchase!$C:$C,$C1943,purchase!$E:$E,$E1943,purchase!$G:$G,"&gt;="&amp;$F1943,purchase!$G:$G,"&lt;="&amp;$G1943))</f>
        <v/>
      </c>
      <c r="L1943" s="4" t="n"/>
      <c r="M1943" s="4" t="n"/>
      <c r="N1943" s="10">
        <f>IF(M1943="","",SUMIFS(purchase!$N:$N,purchase!$C:$C,$C1943,purchase!$E:$E,$E1943,purchase!$G:$G,"&gt;="&amp;$F1943,purchase!$G:$G,"&lt;="&amp;$G1943))</f>
        <v/>
      </c>
      <c r="O1943" s="10">
        <f>IF(M1943="","",M1943-N1943)</f>
        <v/>
      </c>
      <c r="P1943" s="11">
        <f>IF(M1943=0,"",N1943/M1943)</f>
        <v/>
      </c>
      <c r="Q1943" s="12">
        <f>IF(OR(G1943="",O1943=""),"",
IF(AND(G1943&lt;TODAY(),O1943&gt;0),"YES","NO"))</f>
        <v/>
      </c>
      <c r="R1943" s="13" t="n"/>
      <c r="S1943" s="14" t="n"/>
      <c r="T1943" s="15">
        <f>IF(Q1943="YES", IF(R1943="Company",L1943*(1+S1943),IF(R1943="Vendor",L1943*(1-S1943),"")),"")</f>
        <v/>
      </c>
      <c r="U1943" s="15">
        <f>IF(Q1943="YES",O1943*T1943,"")</f>
        <v/>
      </c>
      <c r="V1943" s="16" t="n"/>
      <c r="W1943" s="17">
        <f>IF(Q1943="YES",G1943+V1943,"")</f>
        <v/>
      </c>
      <c r="X1943" s="18">
        <f>IF(Q1943="YES",IF(TODAY()&gt;W1943,"OVERDUE","WITHIN TIME"),"")</f>
        <v/>
      </c>
    </row>
    <row r="1944">
      <c r="A1944" s="3" t="n">
        <v>1940</v>
      </c>
      <c r="B1944" s="4" t="n"/>
      <c r="C1944" s="4" t="n"/>
      <c r="D1944" s="5">
        <f>IF(E1944="NRFC","Natural Rubber Field Coagulam","")</f>
        <v/>
      </c>
      <c r="E1944" s="4" t="n"/>
      <c r="F1944" s="6" t="n"/>
      <c r="G1944" s="6" t="n"/>
      <c r="H1944" s="7">
        <f>IF(G1944="","",G1944-TODAY())</f>
        <v/>
      </c>
      <c r="I1944" s="8">
        <f>IF(G1944="","",
IF(G1944&lt;TODAY(),
IF(O1944&gt;0,"Violated","Completed"),
IF(H1944&lt;=7,"Expiring Soon",
"Active")))</f>
        <v/>
      </c>
      <c r="J1944" s="8">
        <f>IF(C1944="","",COUNTIFS(purchase!$C:$C,$C1944,purchase!$E:$E,$E1944,purchase!$G:$G,"&gt;="&amp;$F1944,purchase!$G:$G,"&lt;="&amp;$G1944))</f>
        <v/>
      </c>
      <c r="K1944" s="9">
        <f>IF(COUNTIFS(purchase!$C:$C,$C1944,purchase!$E:$E,$E1944,purchase!$G:$G,"&gt;="&amp;$F1944,purchase!$G:$G,"&lt;="&amp;$G1944)=0,"",_xlfn.MAXIFS(purchase!$G:$G,purchase!$C:$C,$C1944,purchase!$E:$E,$E1944,purchase!$G:$G,"&gt;="&amp;$F1944,purchase!$G:$G,"&lt;="&amp;$G1944))</f>
        <v/>
      </c>
      <c r="L1944" s="4" t="n"/>
      <c r="M1944" s="4" t="n"/>
      <c r="N1944" s="10">
        <f>IF(M1944="","",SUMIFS(purchase!$N:$N,purchase!$C:$C,$C1944,purchase!$E:$E,$E1944,purchase!$G:$G,"&gt;="&amp;$F1944,purchase!$G:$G,"&lt;="&amp;$G1944))</f>
        <v/>
      </c>
      <c r="O1944" s="10">
        <f>IF(M1944="","",M1944-N1944)</f>
        <v/>
      </c>
      <c r="P1944" s="11">
        <f>IF(M1944=0,"",N1944/M1944)</f>
        <v/>
      </c>
      <c r="Q1944" s="12">
        <f>IF(OR(G1944="",O1944=""),"",
IF(AND(G1944&lt;TODAY(),O1944&gt;0),"YES","NO"))</f>
        <v/>
      </c>
      <c r="R1944" s="13" t="n"/>
      <c r="S1944" s="14" t="n"/>
      <c r="T1944" s="15">
        <f>IF(Q1944="YES", IF(R1944="Company",L1944*(1+S1944),IF(R1944="Vendor",L1944*(1-S1944),"")),"")</f>
        <v/>
      </c>
      <c r="U1944" s="15">
        <f>IF(Q1944="YES",O1944*T1944,"")</f>
        <v/>
      </c>
      <c r="V1944" s="16" t="n"/>
      <c r="W1944" s="17">
        <f>IF(Q1944="YES",G1944+V1944,"")</f>
        <v/>
      </c>
      <c r="X1944" s="18">
        <f>IF(Q1944="YES",IF(TODAY()&gt;W1944,"OVERDUE","WITHIN TIME"),"")</f>
        <v/>
      </c>
    </row>
    <row r="1945">
      <c r="A1945" s="3" t="n">
        <v>1941</v>
      </c>
      <c r="B1945" s="4" t="n"/>
      <c r="C1945" s="4" t="n"/>
      <c r="D1945" s="5">
        <f>IF(E1945="NRFC","Natural Rubber Field Coagulam","")</f>
        <v/>
      </c>
      <c r="E1945" s="4" t="n"/>
      <c r="F1945" s="6" t="n"/>
      <c r="G1945" s="6" t="n"/>
      <c r="H1945" s="7">
        <f>IF(G1945="","",G1945-TODAY())</f>
        <v/>
      </c>
      <c r="I1945" s="8">
        <f>IF(G1945="","",
IF(G1945&lt;TODAY(),
IF(O1945&gt;0,"Violated","Completed"),
IF(H1945&lt;=7,"Expiring Soon",
"Active")))</f>
        <v/>
      </c>
      <c r="J1945" s="8">
        <f>IF(C1945="","",COUNTIFS(purchase!$C:$C,$C1945,purchase!$E:$E,$E1945,purchase!$G:$G,"&gt;="&amp;$F1945,purchase!$G:$G,"&lt;="&amp;$G1945))</f>
        <v/>
      </c>
      <c r="K1945" s="9">
        <f>IF(COUNTIFS(purchase!$C:$C,$C1945,purchase!$E:$E,$E1945,purchase!$G:$G,"&gt;="&amp;$F1945,purchase!$G:$G,"&lt;="&amp;$G1945)=0,"",_xlfn.MAXIFS(purchase!$G:$G,purchase!$C:$C,$C1945,purchase!$E:$E,$E1945,purchase!$G:$G,"&gt;="&amp;$F1945,purchase!$G:$G,"&lt;="&amp;$G1945))</f>
        <v/>
      </c>
      <c r="L1945" s="4" t="n"/>
      <c r="M1945" s="4" t="n"/>
      <c r="N1945" s="10">
        <f>IF(M1945="","",SUMIFS(purchase!$N:$N,purchase!$C:$C,$C1945,purchase!$E:$E,$E1945,purchase!$G:$G,"&gt;="&amp;$F1945,purchase!$G:$G,"&lt;="&amp;$G1945))</f>
        <v/>
      </c>
      <c r="O1945" s="10">
        <f>IF(M1945="","",M1945-N1945)</f>
        <v/>
      </c>
      <c r="P1945" s="11">
        <f>IF(M1945=0,"",N1945/M1945)</f>
        <v/>
      </c>
      <c r="Q1945" s="12">
        <f>IF(OR(G1945="",O1945=""),"",
IF(AND(G1945&lt;TODAY(),O1945&gt;0),"YES","NO"))</f>
        <v/>
      </c>
      <c r="R1945" s="13" t="n"/>
      <c r="S1945" s="14" t="n"/>
      <c r="T1945" s="15">
        <f>IF(Q1945="YES", IF(R1945="Company",L1945*(1+S1945),IF(R1945="Vendor",L1945*(1-S1945),"")),"")</f>
        <v/>
      </c>
      <c r="U1945" s="15">
        <f>IF(Q1945="YES",O1945*T1945,"")</f>
        <v/>
      </c>
      <c r="V1945" s="16" t="n"/>
      <c r="W1945" s="17">
        <f>IF(Q1945="YES",G1945+V1945,"")</f>
        <v/>
      </c>
      <c r="X1945" s="18">
        <f>IF(Q1945="YES",IF(TODAY()&gt;W1945,"OVERDUE","WITHIN TIME"),"")</f>
        <v/>
      </c>
    </row>
    <row r="1946">
      <c r="A1946" s="3" t="n">
        <v>1942</v>
      </c>
      <c r="B1946" s="4" t="n"/>
      <c r="C1946" s="4" t="n"/>
      <c r="D1946" s="5">
        <f>IF(E1946="NRFC","Natural Rubber Field Coagulam","")</f>
        <v/>
      </c>
      <c r="E1946" s="4" t="n"/>
      <c r="F1946" s="6" t="n"/>
      <c r="G1946" s="6" t="n"/>
      <c r="H1946" s="7">
        <f>IF(G1946="","",G1946-TODAY())</f>
        <v/>
      </c>
      <c r="I1946" s="8">
        <f>IF(G1946="","",
IF(G1946&lt;TODAY(),
IF(O1946&gt;0,"Violated","Completed"),
IF(H1946&lt;=7,"Expiring Soon",
"Active")))</f>
        <v/>
      </c>
      <c r="J1946" s="8">
        <f>IF(C1946="","",COUNTIFS(purchase!$C:$C,$C1946,purchase!$E:$E,$E1946,purchase!$G:$G,"&gt;="&amp;$F1946,purchase!$G:$G,"&lt;="&amp;$G1946))</f>
        <v/>
      </c>
      <c r="K1946" s="9">
        <f>IF(COUNTIFS(purchase!$C:$C,$C1946,purchase!$E:$E,$E1946,purchase!$G:$G,"&gt;="&amp;$F1946,purchase!$G:$G,"&lt;="&amp;$G1946)=0,"",_xlfn.MAXIFS(purchase!$G:$G,purchase!$C:$C,$C1946,purchase!$E:$E,$E1946,purchase!$G:$G,"&gt;="&amp;$F1946,purchase!$G:$G,"&lt;="&amp;$G1946))</f>
        <v/>
      </c>
      <c r="L1946" s="4" t="n"/>
      <c r="M1946" s="4" t="n"/>
      <c r="N1946" s="10">
        <f>IF(M1946="","",SUMIFS(purchase!$N:$N,purchase!$C:$C,$C1946,purchase!$E:$E,$E1946,purchase!$G:$G,"&gt;="&amp;$F1946,purchase!$G:$G,"&lt;="&amp;$G1946))</f>
        <v/>
      </c>
      <c r="O1946" s="10">
        <f>IF(M1946="","",M1946-N1946)</f>
        <v/>
      </c>
      <c r="P1946" s="11">
        <f>IF(M1946=0,"",N1946/M1946)</f>
        <v/>
      </c>
      <c r="Q1946" s="12">
        <f>IF(OR(G1946="",O1946=""),"",
IF(AND(G1946&lt;TODAY(),O1946&gt;0),"YES","NO"))</f>
        <v/>
      </c>
      <c r="R1946" s="13" t="n"/>
      <c r="S1946" s="14" t="n"/>
      <c r="T1946" s="15">
        <f>IF(Q1946="YES", IF(R1946="Company",L1946*(1+S1946),IF(R1946="Vendor",L1946*(1-S1946),"")),"")</f>
        <v/>
      </c>
      <c r="U1946" s="15">
        <f>IF(Q1946="YES",O1946*T1946,"")</f>
        <v/>
      </c>
      <c r="V1946" s="16" t="n"/>
      <c r="W1946" s="17">
        <f>IF(Q1946="YES",G1946+V1946,"")</f>
        <v/>
      </c>
      <c r="X1946" s="18">
        <f>IF(Q1946="YES",IF(TODAY()&gt;W1946,"OVERDUE","WITHIN TIME"),"")</f>
        <v/>
      </c>
    </row>
    <row r="1947">
      <c r="A1947" s="3" t="n">
        <v>1943</v>
      </c>
      <c r="B1947" s="4" t="n"/>
      <c r="C1947" s="4" t="n"/>
      <c r="D1947" s="5">
        <f>IF(E1947="NRFC","Natural Rubber Field Coagulam","")</f>
        <v/>
      </c>
      <c r="E1947" s="4" t="n"/>
      <c r="F1947" s="6" t="n"/>
      <c r="G1947" s="6" t="n"/>
      <c r="H1947" s="7">
        <f>IF(G1947="","",G1947-TODAY())</f>
        <v/>
      </c>
      <c r="I1947" s="8">
        <f>IF(G1947="","",
IF(G1947&lt;TODAY(),
IF(O1947&gt;0,"Violated","Completed"),
IF(H1947&lt;=7,"Expiring Soon",
"Active")))</f>
        <v/>
      </c>
      <c r="J1947" s="8">
        <f>IF(C1947="","",COUNTIFS(purchase!$C:$C,$C1947,purchase!$E:$E,$E1947,purchase!$G:$G,"&gt;="&amp;$F1947,purchase!$G:$G,"&lt;="&amp;$G1947))</f>
        <v/>
      </c>
      <c r="K1947" s="9">
        <f>IF(COUNTIFS(purchase!$C:$C,$C1947,purchase!$E:$E,$E1947,purchase!$G:$G,"&gt;="&amp;$F1947,purchase!$G:$G,"&lt;="&amp;$G1947)=0,"",_xlfn.MAXIFS(purchase!$G:$G,purchase!$C:$C,$C1947,purchase!$E:$E,$E1947,purchase!$G:$G,"&gt;="&amp;$F1947,purchase!$G:$G,"&lt;="&amp;$G1947))</f>
        <v/>
      </c>
      <c r="L1947" s="4" t="n"/>
      <c r="M1947" s="4" t="n"/>
      <c r="N1947" s="10">
        <f>IF(M1947="","",SUMIFS(purchase!$N:$N,purchase!$C:$C,$C1947,purchase!$E:$E,$E1947,purchase!$G:$G,"&gt;="&amp;$F1947,purchase!$G:$G,"&lt;="&amp;$G1947))</f>
        <v/>
      </c>
      <c r="O1947" s="10">
        <f>IF(M1947="","",M1947-N1947)</f>
        <v/>
      </c>
      <c r="P1947" s="11">
        <f>IF(M1947=0,"",N1947/M1947)</f>
        <v/>
      </c>
      <c r="Q1947" s="12">
        <f>IF(OR(G1947="",O1947=""),"",
IF(AND(G1947&lt;TODAY(),O1947&gt;0),"YES","NO"))</f>
        <v/>
      </c>
      <c r="R1947" s="13" t="n"/>
      <c r="S1947" s="14" t="n"/>
      <c r="T1947" s="15">
        <f>IF(Q1947="YES", IF(R1947="Company",L1947*(1+S1947),IF(R1947="Vendor",L1947*(1-S1947),"")),"")</f>
        <v/>
      </c>
      <c r="U1947" s="15">
        <f>IF(Q1947="YES",O1947*T1947,"")</f>
        <v/>
      </c>
      <c r="V1947" s="16" t="n"/>
      <c r="W1947" s="17">
        <f>IF(Q1947="YES",G1947+V1947,"")</f>
        <v/>
      </c>
      <c r="X1947" s="18">
        <f>IF(Q1947="YES",IF(TODAY()&gt;W1947,"OVERDUE","WITHIN TIME"),"")</f>
        <v/>
      </c>
    </row>
    <row r="1948">
      <c r="A1948" s="3" t="n">
        <v>1944</v>
      </c>
      <c r="B1948" s="4" t="n"/>
      <c r="C1948" s="4" t="n"/>
      <c r="D1948" s="5">
        <f>IF(E1948="NRFC","Natural Rubber Field Coagulam","")</f>
        <v/>
      </c>
      <c r="E1948" s="4" t="n"/>
      <c r="F1948" s="6" t="n"/>
      <c r="G1948" s="6" t="n"/>
      <c r="H1948" s="7">
        <f>IF(G1948="","",G1948-TODAY())</f>
        <v/>
      </c>
      <c r="I1948" s="8">
        <f>IF(G1948="","",
IF(G1948&lt;TODAY(),
IF(O1948&gt;0,"Violated","Completed"),
IF(H1948&lt;=7,"Expiring Soon",
"Active")))</f>
        <v/>
      </c>
      <c r="J1948" s="8">
        <f>IF(C1948="","",COUNTIFS(purchase!$C:$C,$C1948,purchase!$E:$E,$E1948,purchase!$G:$G,"&gt;="&amp;$F1948,purchase!$G:$G,"&lt;="&amp;$G1948))</f>
        <v/>
      </c>
      <c r="K1948" s="9">
        <f>IF(COUNTIFS(purchase!$C:$C,$C1948,purchase!$E:$E,$E1948,purchase!$G:$G,"&gt;="&amp;$F1948,purchase!$G:$G,"&lt;="&amp;$G1948)=0,"",_xlfn.MAXIFS(purchase!$G:$G,purchase!$C:$C,$C1948,purchase!$E:$E,$E1948,purchase!$G:$G,"&gt;="&amp;$F1948,purchase!$G:$G,"&lt;="&amp;$G1948))</f>
        <v/>
      </c>
      <c r="L1948" s="4" t="n"/>
      <c r="M1948" s="4" t="n"/>
      <c r="N1948" s="10">
        <f>IF(M1948="","",SUMIFS(purchase!$N:$N,purchase!$C:$C,$C1948,purchase!$E:$E,$E1948,purchase!$G:$G,"&gt;="&amp;$F1948,purchase!$G:$G,"&lt;="&amp;$G1948))</f>
        <v/>
      </c>
      <c r="O1948" s="10">
        <f>IF(M1948="","",M1948-N1948)</f>
        <v/>
      </c>
      <c r="P1948" s="11">
        <f>IF(M1948=0,"",N1948/M1948)</f>
        <v/>
      </c>
      <c r="Q1948" s="12">
        <f>IF(OR(G1948="",O1948=""),"",
IF(AND(G1948&lt;TODAY(),O1948&gt;0),"YES","NO"))</f>
        <v/>
      </c>
      <c r="R1948" s="13" t="n"/>
      <c r="S1948" s="14" t="n"/>
      <c r="T1948" s="15">
        <f>IF(Q1948="YES", IF(R1948="Company",L1948*(1+S1948),IF(R1948="Vendor",L1948*(1-S1948),"")),"")</f>
        <v/>
      </c>
      <c r="U1948" s="15">
        <f>IF(Q1948="YES",O1948*T1948,"")</f>
        <v/>
      </c>
      <c r="V1948" s="16" t="n"/>
      <c r="W1948" s="17">
        <f>IF(Q1948="YES",G1948+V1948,"")</f>
        <v/>
      </c>
      <c r="X1948" s="18">
        <f>IF(Q1948="YES",IF(TODAY()&gt;W1948,"OVERDUE","WITHIN TIME"),"")</f>
        <v/>
      </c>
    </row>
    <row r="1949">
      <c r="A1949" s="3" t="n">
        <v>1945</v>
      </c>
      <c r="B1949" s="4" t="n"/>
      <c r="C1949" s="4" t="n"/>
      <c r="D1949" s="5">
        <f>IF(E1949="NRFC","Natural Rubber Field Coagulam","")</f>
        <v/>
      </c>
      <c r="E1949" s="4" t="n"/>
      <c r="F1949" s="6" t="n"/>
      <c r="G1949" s="6" t="n"/>
      <c r="H1949" s="7">
        <f>IF(G1949="","",G1949-TODAY())</f>
        <v/>
      </c>
      <c r="I1949" s="8">
        <f>IF(G1949="","",
IF(G1949&lt;TODAY(),
IF(O1949&gt;0,"Violated","Completed"),
IF(H1949&lt;=7,"Expiring Soon",
"Active")))</f>
        <v/>
      </c>
      <c r="J1949" s="8">
        <f>IF(C1949="","",COUNTIFS(purchase!$C:$C,$C1949,purchase!$E:$E,$E1949,purchase!$G:$G,"&gt;="&amp;$F1949,purchase!$G:$G,"&lt;="&amp;$G1949))</f>
        <v/>
      </c>
      <c r="K1949" s="9">
        <f>IF(COUNTIFS(purchase!$C:$C,$C1949,purchase!$E:$E,$E1949,purchase!$G:$G,"&gt;="&amp;$F1949,purchase!$G:$G,"&lt;="&amp;$G1949)=0,"",_xlfn.MAXIFS(purchase!$G:$G,purchase!$C:$C,$C1949,purchase!$E:$E,$E1949,purchase!$G:$G,"&gt;="&amp;$F1949,purchase!$G:$G,"&lt;="&amp;$G1949))</f>
        <v/>
      </c>
      <c r="L1949" s="4" t="n"/>
      <c r="M1949" s="4" t="n"/>
      <c r="N1949" s="10">
        <f>IF(M1949="","",SUMIFS(purchase!$N:$N,purchase!$C:$C,$C1949,purchase!$E:$E,$E1949,purchase!$G:$G,"&gt;="&amp;$F1949,purchase!$G:$G,"&lt;="&amp;$G1949))</f>
        <v/>
      </c>
      <c r="O1949" s="10">
        <f>IF(M1949="","",M1949-N1949)</f>
        <v/>
      </c>
      <c r="P1949" s="11">
        <f>IF(M1949=0,"",N1949/M1949)</f>
        <v/>
      </c>
      <c r="Q1949" s="12">
        <f>IF(OR(G1949="",O1949=""),"",
IF(AND(G1949&lt;TODAY(),O1949&gt;0),"YES","NO"))</f>
        <v/>
      </c>
      <c r="R1949" s="13" t="n"/>
      <c r="S1949" s="14" t="n"/>
      <c r="T1949" s="15">
        <f>IF(Q1949="YES", IF(R1949="Company",L1949*(1+S1949),IF(R1949="Vendor",L1949*(1-S1949),"")),"")</f>
        <v/>
      </c>
      <c r="U1949" s="15">
        <f>IF(Q1949="YES",O1949*T1949,"")</f>
        <v/>
      </c>
      <c r="V1949" s="16" t="n"/>
      <c r="W1949" s="17">
        <f>IF(Q1949="YES",G1949+V1949,"")</f>
        <v/>
      </c>
      <c r="X1949" s="18">
        <f>IF(Q1949="YES",IF(TODAY()&gt;W1949,"OVERDUE","WITHIN TIME"),"")</f>
        <v/>
      </c>
    </row>
    <row r="1950">
      <c r="A1950" s="3" t="n">
        <v>1946</v>
      </c>
      <c r="B1950" s="4" t="n"/>
      <c r="C1950" s="4" t="n"/>
      <c r="D1950" s="5">
        <f>IF(E1950="NRFC","Natural Rubber Field Coagulam","")</f>
        <v/>
      </c>
      <c r="E1950" s="4" t="n"/>
      <c r="F1950" s="6" t="n"/>
      <c r="G1950" s="6" t="n"/>
      <c r="H1950" s="7">
        <f>IF(G1950="","",G1950-TODAY())</f>
        <v/>
      </c>
      <c r="I1950" s="8">
        <f>IF(G1950="","",
IF(G1950&lt;TODAY(),
IF(O1950&gt;0,"Violated","Completed"),
IF(H1950&lt;=7,"Expiring Soon",
"Active")))</f>
        <v/>
      </c>
      <c r="J1950" s="8">
        <f>IF(C1950="","",COUNTIFS(purchase!$C:$C,$C1950,purchase!$E:$E,$E1950,purchase!$G:$G,"&gt;="&amp;$F1950,purchase!$G:$G,"&lt;="&amp;$G1950))</f>
        <v/>
      </c>
      <c r="K1950" s="9">
        <f>IF(COUNTIFS(purchase!$C:$C,$C1950,purchase!$E:$E,$E1950,purchase!$G:$G,"&gt;="&amp;$F1950,purchase!$G:$G,"&lt;="&amp;$G1950)=0,"",_xlfn.MAXIFS(purchase!$G:$G,purchase!$C:$C,$C1950,purchase!$E:$E,$E1950,purchase!$G:$G,"&gt;="&amp;$F1950,purchase!$G:$G,"&lt;="&amp;$G1950))</f>
        <v/>
      </c>
      <c r="L1950" s="4" t="n"/>
      <c r="M1950" s="4" t="n"/>
      <c r="N1950" s="10">
        <f>IF(M1950="","",SUMIFS(purchase!$N:$N,purchase!$C:$C,$C1950,purchase!$E:$E,$E1950,purchase!$G:$G,"&gt;="&amp;$F1950,purchase!$G:$G,"&lt;="&amp;$G1950))</f>
        <v/>
      </c>
      <c r="O1950" s="10">
        <f>IF(M1950="","",M1950-N1950)</f>
        <v/>
      </c>
      <c r="P1950" s="11">
        <f>IF(M1950=0,"",N1950/M1950)</f>
        <v/>
      </c>
      <c r="Q1950" s="12">
        <f>IF(OR(G1950="",O1950=""),"",
IF(AND(G1950&lt;TODAY(),O1950&gt;0),"YES","NO"))</f>
        <v/>
      </c>
      <c r="R1950" s="13" t="n"/>
      <c r="S1950" s="14" t="n"/>
      <c r="T1950" s="15">
        <f>IF(Q1950="YES", IF(R1950="Company",L1950*(1+S1950),IF(R1950="Vendor",L1950*(1-S1950),"")),"")</f>
        <v/>
      </c>
      <c r="U1950" s="15">
        <f>IF(Q1950="YES",O1950*T1950,"")</f>
        <v/>
      </c>
      <c r="V1950" s="16" t="n"/>
      <c r="W1950" s="17">
        <f>IF(Q1950="YES",G1950+V1950,"")</f>
        <v/>
      </c>
      <c r="X1950" s="18">
        <f>IF(Q1950="YES",IF(TODAY()&gt;W1950,"OVERDUE","WITHIN TIME"),"")</f>
        <v/>
      </c>
    </row>
    <row r="1951">
      <c r="A1951" s="3" t="n">
        <v>1947</v>
      </c>
      <c r="B1951" s="4" t="n"/>
      <c r="C1951" s="4" t="n"/>
      <c r="D1951" s="5">
        <f>IF(E1951="NRFC","Natural Rubber Field Coagulam","")</f>
        <v/>
      </c>
      <c r="E1951" s="4" t="n"/>
      <c r="F1951" s="6" t="n"/>
      <c r="G1951" s="6" t="n"/>
      <c r="H1951" s="7">
        <f>IF(G1951="","",G1951-TODAY())</f>
        <v/>
      </c>
      <c r="I1951" s="8">
        <f>IF(G1951="","",
IF(G1951&lt;TODAY(),
IF(O1951&gt;0,"Violated","Completed"),
IF(H1951&lt;=7,"Expiring Soon",
"Active")))</f>
        <v/>
      </c>
      <c r="J1951" s="8">
        <f>IF(C1951="","",COUNTIFS(purchase!$C:$C,$C1951,purchase!$E:$E,$E1951,purchase!$G:$G,"&gt;="&amp;$F1951,purchase!$G:$G,"&lt;="&amp;$G1951))</f>
        <v/>
      </c>
      <c r="K1951" s="9">
        <f>IF(COUNTIFS(purchase!$C:$C,$C1951,purchase!$E:$E,$E1951,purchase!$G:$G,"&gt;="&amp;$F1951,purchase!$G:$G,"&lt;="&amp;$G1951)=0,"",_xlfn.MAXIFS(purchase!$G:$G,purchase!$C:$C,$C1951,purchase!$E:$E,$E1951,purchase!$G:$G,"&gt;="&amp;$F1951,purchase!$G:$G,"&lt;="&amp;$G1951))</f>
        <v/>
      </c>
      <c r="L1951" s="4" t="n"/>
      <c r="M1951" s="4" t="n"/>
      <c r="N1951" s="10">
        <f>IF(M1951="","",SUMIFS(purchase!$N:$N,purchase!$C:$C,$C1951,purchase!$E:$E,$E1951,purchase!$G:$G,"&gt;="&amp;$F1951,purchase!$G:$G,"&lt;="&amp;$G1951))</f>
        <v/>
      </c>
      <c r="O1951" s="10">
        <f>IF(M1951="","",M1951-N1951)</f>
        <v/>
      </c>
      <c r="P1951" s="11">
        <f>IF(M1951=0,"",N1951/M1951)</f>
        <v/>
      </c>
      <c r="Q1951" s="12">
        <f>IF(OR(G1951="",O1951=""),"",
IF(AND(G1951&lt;TODAY(),O1951&gt;0),"YES","NO"))</f>
        <v/>
      </c>
      <c r="R1951" s="13" t="n"/>
      <c r="S1951" s="14" t="n"/>
      <c r="T1951" s="15">
        <f>IF(Q1951="YES", IF(R1951="Company",L1951*(1+S1951),IF(R1951="Vendor",L1951*(1-S1951),"")),"")</f>
        <v/>
      </c>
      <c r="U1951" s="15">
        <f>IF(Q1951="YES",O1951*T1951,"")</f>
        <v/>
      </c>
      <c r="V1951" s="16" t="n"/>
      <c r="W1951" s="17">
        <f>IF(Q1951="YES",G1951+V1951,"")</f>
        <v/>
      </c>
      <c r="X1951" s="18">
        <f>IF(Q1951="YES",IF(TODAY()&gt;W1951,"OVERDUE","WITHIN TIME"),"")</f>
        <v/>
      </c>
    </row>
    <row r="1952">
      <c r="A1952" s="3" t="n">
        <v>1948</v>
      </c>
      <c r="B1952" s="4" t="n"/>
      <c r="C1952" s="4" t="n"/>
      <c r="D1952" s="5">
        <f>IF(E1952="NRFC","Natural Rubber Field Coagulam","")</f>
        <v/>
      </c>
      <c r="E1952" s="4" t="n"/>
      <c r="F1952" s="6" t="n"/>
      <c r="G1952" s="6" t="n"/>
      <c r="H1952" s="7">
        <f>IF(G1952="","",G1952-TODAY())</f>
        <v/>
      </c>
      <c r="I1952" s="8">
        <f>IF(G1952="","",
IF(G1952&lt;TODAY(),
IF(O1952&gt;0,"Violated","Completed"),
IF(H1952&lt;=7,"Expiring Soon",
"Active")))</f>
        <v/>
      </c>
      <c r="J1952" s="8">
        <f>IF(C1952="","",COUNTIFS(purchase!$C:$C,$C1952,purchase!$E:$E,$E1952,purchase!$G:$G,"&gt;="&amp;$F1952,purchase!$G:$G,"&lt;="&amp;$G1952))</f>
        <v/>
      </c>
      <c r="K1952" s="9">
        <f>IF(COUNTIFS(purchase!$C:$C,$C1952,purchase!$E:$E,$E1952,purchase!$G:$G,"&gt;="&amp;$F1952,purchase!$G:$G,"&lt;="&amp;$G1952)=0,"",_xlfn.MAXIFS(purchase!$G:$G,purchase!$C:$C,$C1952,purchase!$E:$E,$E1952,purchase!$G:$G,"&gt;="&amp;$F1952,purchase!$G:$G,"&lt;="&amp;$G1952))</f>
        <v/>
      </c>
      <c r="L1952" s="4" t="n"/>
      <c r="M1952" s="4" t="n"/>
      <c r="N1952" s="10">
        <f>IF(M1952="","",SUMIFS(purchase!$N:$N,purchase!$C:$C,$C1952,purchase!$E:$E,$E1952,purchase!$G:$G,"&gt;="&amp;$F1952,purchase!$G:$G,"&lt;="&amp;$G1952))</f>
        <v/>
      </c>
      <c r="O1952" s="10">
        <f>IF(M1952="","",M1952-N1952)</f>
        <v/>
      </c>
      <c r="P1952" s="11">
        <f>IF(M1952=0,"",N1952/M1952)</f>
        <v/>
      </c>
      <c r="Q1952" s="12">
        <f>IF(OR(G1952="",O1952=""),"",
IF(AND(G1952&lt;TODAY(),O1952&gt;0),"YES","NO"))</f>
        <v/>
      </c>
      <c r="R1952" s="13" t="n"/>
      <c r="S1952" s="14" t="n"/>
      <c r="T1952" s="15">
        <f>IF(Q1952="YES", IF(R1952="Company",L1952*(1+S1952),IF(R1952="Vendor",L1952*(1-S1952),"")),"")</f>
        <v/>
      </c>
      <c r="U1952" s="15">
        <f>IF(Q1952="YES",O1952*T1952,"")</f>
        <v/>
      </c>
      <c r="V1952" s="16" t="n"/>
      <c r="W1952" s="17">
        <f>IF(Q1952="YES",G1952+V1952,"")</f>
        <v/>
      </c>
      <c r="X1952" s="18">
        <f>IF(Q1952="YES",IF(TODAY()&gt;W1952,"OVERDUE","WITHIN TIME"),"")</f>
        <v/>
      </c>
    </row>
    <row r="1953">
      <c r="A1953" s="3" t="n">
        <v>1949</v>
      </c>
      <c r="B1953" s="4" t="n"/>
      <c r="C1953" s="4" t="n"/>
      <c r="D1953" s="5">
        <f>IF(E1953="NRFC","Natural Rubber Field Coagulam","")</f>
        <v/>
      </c>
      <c r="E1953" s="4" t="n"/>
      <c r="F1953" s="6" t="n"/>
      <c r="G1953" s="6" t="n"/>
      <c r="H1953" s="7">
        <f>IF(G1953="","",G1953-TODAY())</f>
        <v/>
      </c>
      <c r="I1953" s="8">
        <f>IF(G1953="","",
IF(G1953&lt;TODAY(),
IF(O1953&gt;0,"Violated","Completed"),
IF(H1953&lt;=7,"Expiring Soon",
"Active")))</f>
        <v/>
      </c>
      <c r="J1953" s="8">
        <f>IF(C1953="","",COUNTIFS(purchase!$C:$C,$C1953,purchase!$E:$E,$E1953,purchase!$G:$G,"&gt;="&amp;$F1953,purchase!$G:$G,"&lt;="&amp;$G1953))</f>
        <v/>
      </c>
      <c r="K1953" s="9">
        <f>IF(COUNTIFS(purchase!$C:$C,$C1953,purchase!$E:$E,$E1953,purchase!$G:$G,"&gt;="&amp;$F1953,purchase!$G:$G,"&lt;="&amp;$G1953)=0,"",_xlfn.MAXIFS(purchase!$G:$G,purchase!$C:$C,$C1953,purchase!$E:$E,$E1953,purchase!$G:$G,"&gt;="&amp;$F1953,purchase!$G:$G,"&lt;="&amp;$G1953))</f>
        <v/>
      </c>
      <c r="L1953" s="4" t="n"/>
      <c r="M1953" s="4" t="n"/>
      <c r="N1953" s="10">
        <f>IF(M1953="","",SUMIFS(purchase!$N:$N,purchase!$C:$C,$C1953,purchase!$E:$E,$E1953,purchase!$G:$G,"&gt;="&amp;$F1953,purchase!$G:$G,"&lt;="&amp;$G1953))</f>
        <v/>
      </c>
      <c r="O1953" s="10">
        <f>IF(M1953="","",M1953-N1953)</f>
        <v/>
      </c>
      <c r="P1953" s="11">
        <f>IF(M1953=0,"",N1953/M1953)</f>
        <v/>
      </c>
      <c r="Q1953" s="12">
        <f>IF(OR(G1953="",O1953=""),"",
IF(AND(G1953&lt;TODAY(),O1953&gt;0),"YES","NO"))</f>
        <v/>
      </c>
      <c r="R1953" s="13" t="n"/>
      <c r="S1953" s="14" t="n"/>
      <c r="T1953" s="15">
        <f>IF(Q1953="YES", IF(R1953="Company",L1953*(1+S1953),IF(R1953="Vendor",L1953*(1-S1953),"")),"")</f>
        <v/>
      </c>
      <c r="U1953" s="15">
        <f>IF(Q1953="YES",O1953*T1953,"")</f>
        <v/>
      </c>
      <c r="V1953" s="16" t="n"/>
      <c r="W1953" s="17">
        <f>IF(Q1953="YES",G1953+V1953,"")</f>
        <v/>
      </c>
      <c r="X1953" s="18">
        <f>IF(Q1953="YES",IF(TODAY()&gt;W1953,"OVERDUE","WITHIN TIME"),"")</f>
        <v/>
      </c>
    </row>
    <row r="1954">
      <c r="A1954" s="3" t="n">
        <v>1950</v>
      </c>
      <c r="B1954" s="4" t="n"/>
      <c r="C1954" s="4" t="n"/>
      <c r="D1954" s="5">
        <f>IF(E1954="NRFC","Natural Rubber Field Coagulam","")</f>
        <v/>
      </c>
      <c r="E1954" s="4" t="n"/>
      <c r="F1954" s="6" t="n"/>
      <c r="G1954" s="6" t="n"/>
      <c r="H1954" s="7">
        <f>IF(G1954="","",G1954-TODAY())</f>
        <v/>
      </c>
      <c r="I1954" s="8">
        <f>IF(G1954="","",
IF(G1954&lt;TODAY(),
IF(O1954&gt;0,"Violated","Completed"),
IF(H1954&lt;=7,"Expiring Soon",
"Active")))</f>
        <v/>
      </c>
      <c r="J1954" s="8">
        <f>IF(C1954="","",COUNTIFS(purchase!$C:$C,$C1954,purchase!$E:$E,$E1954,purchase!$G:$G,"&gt;="&amp;$F1954,purchase!$G:$G,"&lt;="&amp;$G1954))</f>
        <v/>
      </c>
      <c r="K1954" s="9">
        <f>IF(COUNTIFS(purchase!$C:$C,$C1954,purchase!$E:$E,$E1954,purchase!$G:$G,"&gt;="&amp;$F1954,purchase!$G:$G,"&lt;="&amp;$G1954)=0,"",_xlfn.MAXIFS(purchase!$G:$G,purchase!$C:$C,$C1954,purchase!$E:$E,$E1954,purchase!$G:$G,"&gt;="&amp;$F1954,purchase!$G:$G,"&lt;="&amp;$G1954))</f>
        <v/>
      </c>
      <c r="L1954" s="4" t="n"/>
      <c r="M1954" s="4" t="n"/>
      <c r="N1954" s="10">
        <f>IF(M1954="","",SUMIFS(purchase!$N:$N,purchase!$C:$C,$C1954,purchase!$E:$E,$E1954,purchase!$G:$G,"&gt;="&amp;$F1954,purchase!$G:$G,"&lt;="&amp;$G1954))</f>
        <v/>
      </c>
      <c r="O1954" s="10">
        <f>IF(M1954="","",M1954-N1954)</f>
        <v/>
      </c>
      <c r="P1954" s="11">
        <f>IF(M1954=0,"",N1954/M1954)</f>
        <v/>
      </c>
      <c r="Q1954" s="12">
        <f>IF(OR(G1954="",O1954=""),"",
IF(AND(G1954&lt;TODAY(),O1954&gt;0),"YES","NO"))</f>
        <v/>
      </c>
      <c r="R1954" s="13" t="n"/>
      <c r="S1954" s="14" t="n"/>
      <c r="T1954" s="15">
        <f>IF(Q1954="YES", IF(R1954="Company",L1954*(1+S1954),IF(R1954="Vendor",L1954*(1-S1954),"")),"")</f>
        <v/>
      </c>
      <c r="U1954" s="15">
        <f>IF(Q1954="YES",O1954*T1954,"")</f>
        <v/>
      </c>
      <c r="V1954" s="16" t="n"/>
      <c r="W1954" s="17">
        <f>IF(Q1954="YES",G1954+V1954,"")</f>
        <v/>
      </c>
      <c r="X1954" s="18">
        <f>IF(Q1954="YES",IF(TODAY()&gt;W1954,"OVERDUE","WITHIN TIME"),"")</f>
        <v/>
      </c>
    </row>
    <row r="1955">
      <c r="A1955" s="3" t="n">
        <v>1951</v>
      </c>
      <c r="B1955" s="4" t="n"/>
      <c r="C1955" s="4" t="n"/>
      <c r="D1955" s="5">
        <f>IF(E1955="NRFC","Natural Rubber Field Coagulam","")</f>
        <v/>
      </c>
      <c r="E1955" s="4" t="n"/>
      <c r="F1955" s="6" t="n"/>
      <c r="G1955" s="6" t="n"/>
      <c r="H1955" s="7">
        <f>IF(G1955="","",G1955-TODAY())</f>
        <v/>
      </c>
      <c r="I1955" s="8">
        <f>IF(G1955="","",
IF(G1955&lt;TODAY(),
IF(O1955&gt;0,"Violated","Completed"),
IF(H1955&lt;=7,"Expiring Soon",
"Active")))</f>
        <v/>
      </c>
      <c r="J1955" s="8">
        <f>IF(C1955="","",COUNTIFS(purchase!$C:$C,$C1955,purchase!$E:$E,$E1955,purchase!$G:$G,"&gt;="&amp;$F1955,purchase!$G:$G,"&lt;="&amp;$G1955))</f>
        <v/>
      </c>
      <c r="K1955" s="9">
        <f>IF(COUNTIFS(purchase!$C:$C,$C1955,purchase!$E:$E,$E1955,purchase!$G:$G,"&gt;="&amp;$F1955,purchase!$G:$G,"&lt;="&amp;$G1955)=0,"",_xlfn.MAXIFS(purchase!$G:$G,purchase!$C:$C,$C1955,purchase!$E:$E,$E1955,purchase!$G:$G,"&gt;="&amp;$F1955,purchase!$G:$G,"&lt;="&amp;$G1955))</f>
        <v/>
      </c>
      <c r="L1955" s="4" t="n"/>
      <c r="M1955" s="4" t="n"/>
      <c r="N1955" s="10">
        <f>IF(M1955="","",SUMIFS(purchase!$N:$N,purchase!$C:$C,$C1955,purchase!$E:$E,$E1955,purchase!$G:$G,"&gt;="&amp;$F1955,purchase!$G:$G,"&lt;="&amp;$G1955))</f>
        <v/>
      </c>
      <c r="O1955" s="10">
        <f>IF(M1955="","",M1955-N1955)</f>
        <v/>
      </c>
      <c r="P1955" s="11">
        <f>IF(M1955=0,"",N1955/M1955)</f>
        <v/>
      </c>
      <c r="Q1955" s="12">
        <f>IF(OR(G1955="",O1955=""),"",
IF(AND(G1955&lt;TODAY(),O1955&gt;0),"YES","NO"))</f>
        <v/>
      </c>
      <c r="R1955" s="13" t="n"/>
      <c r="S1955" s="14" t="n"/>
      <c r="T1955" s="15">
        <f>IF(Q1955="YES", IF(R1955="Company",L1955*(1+S1955),IF(R1955="Vendor",L1955*(1-S1955),"")),"")</f>
        <v/>
      </c>
      <c r="U1955" s="15">
        <f>IF(Q1955="YES",O1955*T1955,"")</f>
        <v/>
      </c>
      <c r="V1955" s="16" t="n"/>
      <c r="W1955" s="17">
        <f>IF(Q1955="YES",G1955+V1955,"")</f>
        <v/>
      </c>
      <c r="X1955" s="18">
        <f>IF(Q1955="YES",IF(TODAY()&gt;W1955,"OVERDUE","WITHIN TIME"),"")</f>
        <v/>
      </c>
    </row>
    <row r="1956">
      <c r="A1956" s="3" t="n">
        <v>1952</v>
      </c>
      <c r="B1956" s="4" t="n"/>
      <c r="C1956" s="4" t="n"/>
      <c r="D1956" s="5">
        <f>IF(E1956="NRFC","Natural Rubber Field Coagulam","")</f>
        <v/>
      </c>
      <c r="E1956" s="4" t="n"/>
      <c r="F1956" s="6" t="n"/>
      <c r="G1956" s="6" t="n"/>
      <c r="H1956" s="7">
        <f>IF(G1956="","",G1956-TODAY())</f>
        <v/>
      </c>
      <c r="I1956" s="8">
        <f>IF(G1956="","",
IF(G1956&lt;TODAY(),
IF(O1956&gt;0,"Violated","Completed"),
IF(H1956&lt;=7,"Expiring Soon",
"Active")))</f>
        <v/>
      </c>
      <c r="J1956" s="8">
        <f>IF(C1956="","",COUNTIFS(purchase!$C:$C,$C1956,purchase!$E:$E,$E1956,purchase!$G:$G,"&gt;="&amp;$F1956,purchase!$G:$G,"&lt;="&amp;$G1956))</f>
        <v/>
      </c>
      <c r="K1956" s="9">
        <f>IF(COUNTIFS(purchase!$C:$C,$C1956,purchase!$E:$E,$E1956,purchase!$G:$G,"&gt;="&amp;$F1956,purchase!$G:$G,"&lt;="&amp;$G1956)=0,"",_xlfn.MAXIFS(purchase!$G:$G,purchase!$C:$C,$C1956,purchase!$E:$E,$E1956,purchase!$G:$G,"&gt;="&amp;$F1956,purchase!$G:$G,"&lt;="&amp;$G1956))</f>
        <v/>
      </c>
      <c r="L1956" s="4" t="n"/>
      <c r="M1956" s="4" t="n"/>
      <c r="N1956" s="10">
        <f>IF(M1956="","",SUMIFS(purchase!$N:$N,purchase!$C:$C,$C1956,purchase!$E:$E,$E1956,purchase!$G:$G,"&gt;="&amp;$F1956,purchase!$G:$G,"&lt;="&amp;$G1956))</f>
        <v/>
      </c>
      <c r="O1956" s="10">
        <f>IF(M1956="","",M1956-N1956)</f>
        <v/>
      </c>
      <c r="P1956" s="11">
        <f>IF(M1956=0,"",N1956/M1956)</f>
        <v/>
      </c>
      <c r="Q1956" s="12">
        <f>IF(OR(G1956="",O1956=""),"",
IF(AND(G1956&lt;TODAY(),O1956&gt;0),"YES","NO"))</f>
        <v/>
      </c>
      <c r="R1956" s="13" t="n"/>
      <c r="S1956" s="14" t="n"/>
      <c r="T1956" s="15">
        <f>IF(Q1956="YES", IF(R1956="Company",L1956*(1+S1956),IF(R1956="Vendor",L1956*(1-S1956),"")),"")</f>
        <v/>
      </c>
      <c r="U1956" s="15">
        <f>IF(Q1956="YES",O1956*T1956,"")</f>
        <v/>
      </c>
      <c r="V1956" s="16" t="n"/>
      <c r="W1956" s="17">
        <f>IF(Q1956="YES",G1956+V1956,"")</f>
        <v/>
      </c>
      <c r="X1956" s="18">
        <f>IF(Q1956="YES",IF(TODAY()&gt;W1956,"OVERDUE","WITHIN TIME"),"")</f>
        <v/>
      </c>
    </row>
    <row r="1957">
      <c r="A1957" s="3" t="n">
        <v>1953</v>
      </c>
      <c r="B1957" s="4" t="n"/>
      <c r="C1957" s="4" t="n"/>
      <c r="D1957" s="5">
        <f>IF(E1957="NRFC","Natural Rubber Field Coagulam","")</f>
        <v/>
      </c>
      <c r="E1957" s="4" t="n"/>
      <c r="F1957" s="6" t="n"/>
      <c r="G1957" s="6" t="n"/>
      <c r="H1957" s="7">
        <f>IF(G1957="","",G1957-TODAY())</f>
        <v/>
      </c>
      <c r="I1957" s="8">
        <f>IF(G1957="","",
IF(G1957&lt;TODAY(),
IF(O1957&gt;0,"Violated","Completed"),
IF(H1957&lt;=7,"Expiring Soon",
"Active")))</f>
        <v/>
      </c>
      <c r="J1957" s="8">
        <f>IF(C1957="","",COUNTIFS(purchase!$C:$C,$C1957,purchase!$E:$E,$E1957,purchase!$G:$G,"&gt;="&amp;$F1957,purchase!$G:$G,"&lt;="&amp;$G1957))</f>
        <v/>
      </c>
      <c r="K1957" s="9">
        <f>IF(COUNTIFS(purchase!$C:$C,$C1957,purchase!$E:$E,$E1957,purchase!$G:$G,"&gt;="&amp;$F1957,purchase!$G:$G,"&lt;="&amp;$G1957)=0,"",_xlfn.MAXIFS(purchase!$G:$G,purchase!$C:$C,$C1957,purchase!$E:$E,$E1957,purchase!$G:$G,"&gt;="&amp;$F1957,purchase!$G:$G,"&lt;="&amp;$G1957))</f>
        <v/>
      </c>
      <c r="L1957" s="4" t="n"/>
      <c r="M1957" s="4" t="n"/>
      <c r="N1957" s="10">
        <f>IF(M1957="","",SUMIFS(purchase!$N:$N,purchase!$C:$C,$C1957,purchase!$E:$E,$E1957,purchase!$G:$G,"&gt;="&amp;$F1957,purchase!$G:$G,"&lt;="&amp;$G1957))</f>
        <v/>
      </c>
      <c r="O1957" s="10">
        <f>IF(M1957="","",M1957-N1957)</f>
        <v/>
      </c>
      <c r="P1957" s="11">
        <f>IF(M1957=0,"",N1957/M1957)</f>
        <v/>
      </c>
      <c r="Q1957" s="12">
        <f>IF(OR(G1957="",O1957=""),"",
IF(AND(G1957&lt;TODAY(),O1957&gt;0),"YES","NO"))</f>
        <v/>
      </c>
      <c r="R1957" s="13" t="n"/>
      <c r="S1957" s="14" t="n"/>
      <c r="T1957" s="15">
        <f>IF(Q1957="YES", IF(R1957="Company",L1957*(1+S1957),IF(R1957="Vendor",L1957*(1-S1957),"")),"")</f>
        <v/>
      </c>
      <c r="U1957" s="15">
        <f>IF(Q1957="YES",O1957*T1957,"")</f>
        <v/>
      </c>
      <c r="V1957" s="16" t="n"/>
      <c r="W1957" s="17">
        <f>IF(Q1957="YES",G1957+V1957,"")</f>
        <v/>
      </c>
      <c r="X1957" s="18">
        <f>IF(Q1957="YES",IF(TODAY()&gt;W1957,"OVERDUE","WITHIN TIME"),"")</f>
        <v/>
      </c>
    </row>
    <row r="1958">
      <c r="A1958" s="3" t="n">
        <v>1954</v>
      </c>
      <c r="B1958" s="4" t="n"/>
      <c r="C1958" s="4" t="n"/>
      <c r="D1958" s="5">
        <f>IF(E1958="NRFC","Natural Rubber Field Coagulam","")</f>
        <v/>
      </c>
      <c r="E1958" s="4" t="n"/>
      <c r="F1958" s="6" t="n"/>
      <c r="G1958" s="6" t="n"/>
      <c r="H1958" s="7">
        <f>IF(G1958="","",G1958-TODAY())</f>
        <v/>
      </c>
      <c r="I1958" s="8">
        <f>IF(G1958="","",
IF(G1958&lt;TODAY(),
IF(O1958&gt;0,"Violated","Completed"),
IF(H1958&lt;=7,"Expiring Soon",
"Active")))</f>
        <v/>
      </c>
      <c r="J1958" s="8">
        <f>IF(C1958="","",COUNTIFS(purchase!$C:$C,$C1958,purchase!$E:$E,$E1958,purchase!$G:$G,"&gt;="&amp;$F1958,purchase!$G:$G,"&lt;="&amp;$G1958))</f>
        <v/>
      </c>
      <c r="K1958" s="9">
        <f>IF(COUNTIFS(purchase!$C:$C,$C1958,purchase!$E:$E,$E1958,purchase!$G:$G,"&gt;="&amp;$F1958,purchase!$G:$G,"&lt;="&amp;$G1958)=0,"",_xlfn.MAXIFS(purchase!$G:$G,purchase!$C:$C,$C1958,purchase!$E:$E,$E1958,purchase!$G:$G,"&gt;="&amp;$F1958,purchase!$G:$G,"&lt;="&amp;$G1958))</f>
        <v/>
      </c>
      <c r="L1958" s="4" t="n"/>
      <c r="M1958" s="4" t="n"/>
      <c r="N1958" s="10">
        <f>IF(M1958="","",SUMIFS(purchase!$N:$N,purchase!$C:$C,$C1958,purchase!$E:$E,$E1958,purchase!$G:$G,"&gt;="&amp;$F1958,purchase!$G:$G,"&lt;="&amp;$G1958))</f>
        <v/>
      </c>
      <c r="O1958" s="10">
        <f>IF(M1958="","",M1958-N1958)</f>
        <v/>
      </c>
      <c r="P1958" s="11">
        <f>IF(M1958=0,"",N1958/M1958)</f>
        <v/>
      </c>
      <c r="Q1958" s="12">
        <f>IF(OR(G1958="",O1958=""),"",
IF(AND(G1958&lt;TODAY(),O1958&gt;0),"YES","NO"))</f>
        <v/>
      </c>
      <c r="R1958" s="13" t="n"/>
      <c r="S1958" s="14" t="n"/>
      <c r="T1958" s="15">
        <f>IF(Q1958="YES", IF(R1958="Company",L1958*(1+S1958),IF(R1958="Vendor",L1958*(1-S1958),"")),"")</f>
        <v/>
      </c>
      <c r="U1958" s="15">
        <f>IF(Q1958="YES",O1958*T1958,"")</f>
        <v/>
      </c>
      <c r="V1958" s="16" t="n"/>
      <c r="W1958" s="17">
        <f>IF(Q1958="YES",G1958+V1958,"")</f>
        <v/>
      </c>
      <c r="X1958" s="18">
        <f>IF(Q1958="YES",IF(TODAY()&gt;W1958,"OVERDUE","WITHIN TIME"),"")</f>
        <v/>
      </c>
    </row>
    <row r="1959">
      <c r="A1959" s="3" t="n">
        <v>1955</v>
      </c>
      <c r="B1959" s="4" t="n"/>
      <c r="C1959" s="4" t="n"/>
      <c r="D1959" s="5">
        <f>IF(E1959="NRFC","Natural Rubber Field Coagulam","")</f>
        <v/>
      </c>
      <c r="E1959" s="4" t="n"/>
      <c r="F1959" s="6" t="n"/>
      <c r="G1959" s="6" t="n"/>
      <c r="H1959" s="7">
        <f>IF(G1959="","",G1959-TODAY())</f>
        <v/>
      </c>
      <c r="I1959" s="8">
        <f>IF(G1959="","",
IF(G1959&lt;TODAY(),
IF(O1959&gt;0,"Violated","Completed"),
IF(H1959&lt;=7,"Expiring Soon",
"Active")))</f>
        <v/>
      </c>
      <c r="J1959" s="8">
        <f>IF(C1959="","",COUNTIFS(purchase!$C:$C,$C1959,purchase!$E:$E,$E1959,purchase!$G:$G,"&gt;="&amp;$F1959,purchase!$G:$G,"&lt;="&amp;$G1959))</f>
        <v/>
      </c>
      <c r="K1959" s="9">
        <f>IF(COUNTIFS(purchase!$C:$C,$C1959,purchase!$E:$E,$E1959,purchase!$G:$G,"&gt;="&amp;$F1959,purchase!$G:$G,"&lt;="&amp;$G1959)=0,"",_xlfn.MAXIFS(purchase!$G:$G,purchase!$C:$C,$C1959,purchase!$E:$E,$E1959,purchase!$G:$G,"&gt;="&amp;$F1959,purchase!$G:$G,"&lt;="&amp;$G1959))</f>
        <v/>
      </c>
      <c r="L1959" s="4" t="n"/>
      <c r="M1959" s="4" t="n"/>
      <c r="N1959" s="10">
        <f>IF(M1959="","",SUMIFS(purchase!$N:$N,purchase!$C:$C,$C1959,purchase!$E:$E,$E1959,purchase!$G:$G,"&gt;="&amp;$F1959,purchase!$G:$G,"&lt;="&amp;$G1959))</f>
        <v/>
      </c>
      <c r="O1959" s="10">
        <f>IF(M1959="","",M1959-N1959)</f>
        <v/>
      </c>
      <c r="P1959" s="11">
        <f>IF(M1959=0,"",N1959/M1959)</f>
        <v/>
      </c>
      <c r="Q1959" s="12">
        <f>IF(OR(G1959="",O1959=""),"",
IF(AND(G1959&lt;TODAY(),O1959&gt;0),"YES","NO"))</f>
        <v/>
      </c>
      <c r="R1959" s="13" t="n"/>
      <c r="S1959" s="14" t="n"/>
      <c r="T1959" s="15">
        <f>IF(Q1959="YES", IF(R1959="Company",L1959*(1+S1959),IF(R1959="Vendor",L1959*(1-S1959),"")),"")</f>
        <v/>
      </c>
      <c r="U1959" s="15">
        <f>IF(Q1959="YES",O1959*T1959,"")</f>
        <v/>
      </c>
      <c r="V1959" s="16" t="n"/>
      <c r="W1959" s="17">
        <f>IF(Q1959="YES",G1959+V1959,"")</f>
        <v/>
      </c>
      <c r="X1959" s="18">
        <f>IF(Q1959="YES",IF(TODAY()&gt;W1959,"OVERDUE","WITHIN TIME"),"")</f>
        <v/>
      </c>
    </row>
    <row r="1960">
      <c r="A1960" s="3" t="n">
        <v>1956</v>
      </c>
      <c r="B1960" s="4" t="n"/>
      <c r="C1960" s="4" t="n"/>
      <c r="D1960" s="5">
        <f>IF(E1960="NRFC","Natural Rubber Field Coagulam","")</f>
        <v/>
      </c>
      <c r="E1960" s="4" t="n"/>
      <c r="F1960" s="6" t="n"/>
      <c r="G1960" s="6" t="n"/>
      <c r="H1960" s="7">
        <f>IF(G1960="","",G1960-TODAY())</f>
        <v/>
      </c>
      <c r="I1960" s="8">
        <f>IF(G1960="","",
IF(G1960&lt;TODAY(),
IF(O1960&gt;0,"Violated","Completed"),
IF(H1960&lt;=7,"Expiring Soon",
"Active")))</f>
        <v/>
      </c>
      <c r="J1960" s="8">
        <f>IF(C1960="","",COUNTIFS(purchase!$C:$C,$C1960,purchase!$E:$E,$E1960,purchase!$G:$G,"&gt;="&amp;$F1960,purchase!$G:$G,"&lt;="&amp;$G1960))</f>
        <v/>
      </c>
      <c r="K1960" s="9">
        <f>IF(COUNTIFS(purchase!$C:$C,$C1960,purchase!$E:$E,$E1960,purchase!$G:$G,"&gt;="&amp;$F1960,purchase!$G:$G,"&lt;="&amp;$G1960)=0,"",_xlfn.MAXIFS(purchase!$G:$G,purchase!$C:$C,$C1960,purchase!$E:$E,$E1960,purchase!$G:$G,"&gt;="&amp;$F1960,purchase!$G:$G,"&lt;="&amp;$G1960))</f>
        <v/>
      </c>
      <c r="L1960" s="4" t="n"/>
      <c r="M1960" s="4" t="n"/>
      <c r="N1960" s="10">
        <f>IF(M1960="","",SUMIFS(purchase!$N:$N,purchase!$C:$C,$C1960,purchase!$E:$E,$E1960,purchase!$G:$G,"&gt;="&amp;$F1960,purchase!$G:$G,"&lt;="&amp;$G1960))</f>
        <v/>
      </c>
      <c r="O1960" s="10">
        <f>IF(M1960="","",M1960-N1960)</f>
        <v/>
      </c>
      <c r="P1960" s="11">
        <f>IF(M1960=0,"",N1960/M1960)</f>
        <v/>
      </c>
      <c r="Q1960" s="12">
        <f>IF(OR(G1960="",O1960=""),"",
IF(AND(G1960&lt;TODAY(),O1960&gt;0),"YES","NO"))</f>
        <v/>
      </c>
      <c r="R1960" s="13" t="n"/>
      <c r="S1960" s="14" t="n"/>
      <c r="T1960" s="15">
        <f>IF(Q1960="YES", IF(R1960="Company",L1960*(1+S1960),IF(R1960="Vendor",L1960*(1-S1960),"")),"")</f>
        <v/>
      </c>
      <c r="U1960" s="15">
        <f>IF(Q1960="YES",O1960*T1960,"")</f>
        <v/>
      </c>
      <c r="V1960" s="16" t="n"/>
      <c r="W1960" s="17">
        <f>IF(Q1960="YES",G1960+V1960,"")</f>
        <v/>
      </c>
      <c r="X1960" s="18">
        <f>IF(Q1960="YES",IF(TODAY()&gt;W1960,"OVERDUE","WITHIN TIME"),"")</f>
        <v/>
      </c>
    </row>
    <row r="1961">
      <c r="A1961" s="3" t="n">
        <v>1957</v>
      </c>
      <c r="B1961" s="4" t="n"/>
      <c r="C1961" s="4" t="n"/>
      <c r="D1961" s="5">
        <f>IF(E1961="NRFC","Natural Rubber Field Coagulam","")</f>
        <v/>
      </c>
      <c r="E1961" s="4" t="n"/>
      <c r="F1961" s="6" t="n"/>
      <c r="G1961" s="6" t="n"/>
      <c r="H1961" s="7">
        <f>IF(G1961="","",G1961-TODAY())</f>
        <v/>
      </c>
      <c r="I1961" s="8">
        <f>IF(G1961="","",
IF(G1961&lt;TODAY(),
IF(O1961&gt;0,"Violated","Completed"),
IF(H1961&lt;=7,"Expiring Soon",
"Active")))</f>
        <v/>
      </c>
      <c r="J1961" s="8">
        <f>IF(C1961="","",COUNTIFS(purchase!$C:$C,$C1961,purchase!$E:$E,$E1961,purchase!$G:$G,"&gt;="&amp;$F1961,purchase!$G:$G,"&lt;="&amp;$G1961))</f>
        <v/>
      </c>
      <c r="K1961" s="9">
        <f>IF(COUNTIFS(purchase!$C:$C,$C1961,purchase!$E:$E,$E1961,purchase!$G:$G,"&gt;="&amp;$F1961,purchase!$G:$G,"&lt;="&amp;$G1961)=0,"",_xlfn.MAXIFS(purchase!$G:$G,purchase!$C:$C,$C1961,purchase!$E:$E,$E1961,purchase!$G:$G,"&gt;="&amp;$F1961,purchase!$G:$G,"&lt;="&amp;$G1961))</f>
        <v/>
      </c>
      <c r="L1961" s="4" t="n"/>
      <c r="M1961" s="4" t="n"/>
      <c r="N1961" s="10">
        <f>IF(M1961="","",SUMIFS(purchase!$N:$N,purchase!$C:$C,$C1961,purchase!$E:$E,$E1961,purchase!$G:$G,"&gt;="&amp;$F1961,purchase!$G:$G,"&lt;="&amp;$G1961))</f>
        <v/>
      </c>
      <c r="O1961" s="10">
        <f>IF(M1961="","",M1961-N1961)</f>
        <v/>
      </c>
      <c r="P1961" s="11">
        <f>IF(M1961=0,"",N1961/M1961)</f>
        <v/>
      </c>
      <c r="Q1961" s="12">
        <f>IF(OR(G1961="",O1961=""),"",
IF(AND(G1961&lt;TODAY(),O1961&gt;0),"YES","NO"))</f>
        <v/>
      </c>
      <c r="R1961" s="13" t="n"/>
      <c r="S1961" s="14" t="n"/>
      <c r="T1961" s="15">
        <f>IF(Q1961="YES", IF(R1961="Company",L1961*(1+S1961),IF(R1961="Vendor",L1961*(1-S1961),"")),"")</f>
        <v/>
      </c>
      <c r="U1961" s="15">
        <f>IF(Q1961="YES",O1961*T1961,"")</f>
        <v/>
      </c>
      <c r="V1961" s="16" t="n"/>
      <c r="W1961" s="17">
        <f>IF(Q1961="YES",G1961+V1961,"")</f>
        <v/>
      </c>
      <c r="X1961" s="18">
        <f>IF(Q1961="YES",IF(TODAY()&gt;W1961,"OVERDUE","WITHIN TIME"),"")</f>
        <v/>
      </c>
    </row>
    <row r="1962">
      <c r="A1962" s="3" t="n">
        <v>1958</v>
      </c>
      <c r="B1962" s="4" t="n"/>
      <c r="C1962" s="4" t="n"/>
      <c r="D1962" s="5">
        <f>IF(E1962="NRFC","Natural Rubber Field Coagulam","")</f>
        <v/>
      </c>
      <c r="E1962" s="4" t="n"/>
      <c r="F1962" s="6" t="n"/>
      <c r="G1962" s="6" t="n"/>
      <c r="H1962" s="7">
        <f>IF(G1962="","",G1962-TODAY())</f>
        <v/>
      </c>
      <c r="I1962" s="8">
        <f>IF(G1962="","",
IF(G1962&lt;TODAY(),
IF(O1962&gt;0,"Violated","Completed"),
IF(H1962&lt;=7,"Expiring Soon",
"Active")))</f>
        <v/>
      </c>
      <c r="J1962" s="8">
        <f>IF(C1962="","",COUNTIFS(purchase!$C:$C,$C1962,purchase!$E:$E,$E1962,purchase!$G:$G,"&gt;="&amp;$F1962,purchase!$G:$G,"&lt;="&amp;$G1962))</f>
        <v/>
      </c>
      <c r="K1962" s="9">
        <f>IF(COUNTIFS(purchase!$C:$C,$C1962,purchase!$E:$E,$E1962,purchase!$G:$G,"&gt;="&amp;$F1962,purchase!$G:$G,"&lt;="&amp;$G1962)=0,"",_xlfn.MAXIFS(purchase!$G:$G,purchase!$C:$C,$C1962,purchase!$E:$E,$E1962,purchase!$G:$G,"&gt;="&amp;$F1962,purchase!$G:$G,"&lt;="&amp;$G1962))</f>
        <v/>
      </c>
      <c r="L1962" s="4" t="n"/>
      <c r="M1962" s="4" t="n"/>
      <c r="N1962" s="10">
        <f>IF(M1962="","",SUMIFS(purchase!$N:$N,purchase!$C:$C,$C1962,purchase!$E:$E,$E1962,purchase!$G:$G,"&gt;="&amp;$F1962,purchase!$G:$G,"&lt;="&amp;$G1962))</f>
        <v/>
      </c>
      <c r="O1962" s="10">
        <f>IF(M1962="","",M1962-N1962)</f>
        <v/>
      </c>
      <c r="P1962" s="11">
        <f>IF(M1962=0,"",N1962/M1962)</f>
        <v/>
      </c>
      <c r="Q1962" s="12">
        <f>IF(OR(G1962="",O1962=""),"",
IF(AND(G1962&lt;TODAY(),O1962&gt;0),"YES","NO"))</f>
        <v/>
      </c>
      <c r="R1962" s="13" t="n"/>
      <c r="S1962" s="14" t="n"/>
      <c r="T1962" s="15">
        <f>IF(Q1962="YES", IF(R1962="Company",L1962*(1+S1962),IF(R1962="Vendor",L1962*(1-S1962),"")),"")</f>
        <v/>
      </c>
      <c r="U1962" s="15">
        <f>IF(Q1962="YES",O1962*T1962,"")</f>
        <v/>
      </c>
      <c r="V1962" s="16" t="n"/>
      <c r="W1962" s="17">
        <f>IF(Q1962="YES",G1962+V1962,"")</f>
        <v/>
      </c>
      <c r="X1962" s="18">
        <f>IF(Q1962="YES",IF(TODAY()&gt;W1962,"OVERDUE","WITHIN TIME"),"")</f>
        <v/>
      </c>
    </row>
    <row r="1963">
      <c r="A1963" s="3" t="n">
        <v>1959</v>
      </c>
      <c r="B1963" s="4" t="n"/>
      <c r="C1963" s="4" t="n"/>
      <c r="D1963" s="5">
        <f>IF(E1963="NRFC","Natural Rubber Field Coagulam","")</f>
        <v/>
      </c>
      <c r="E1963" s="4" t="n"/>
      <c r="F1963" s="6" t="n"/>
      <c r="G1963" s="6" t="n"/>
      <c r="H1963" s="7">
        <f>IF(G1963="","",G1963-TODAY())</f>
        <v/>
      </c>
      <c r="I1963" s="8">
        <f>IF(G1963="","",
IF(G1963&lt;TODAY(),
IF(O1963&gt;0,"Violated","Completed"),
IF(H1963&lt;=7,"Expiring Soon",
"Active")))</f>
        <v/>
      </c>
      <c r="J1963" s="8">
        <f>IF(C1963="","",COUNTIFS(purchase!$C:$C,$C1963,purchase!$E:$E,$E1963,purchase!$G:$G,"&gt;="&amp;$F1963,purchase!$G:$G,"&lt;="&amp;$G1963))</f>
        <v/>
      </c>
      <c r="K1963" s="9">
        <f>IF(COUNTIFS(purchase!$C:$C,$C1963,purchase!$E:$E,$E1963,purchase!$G:$G,"&gt;="&amp;$F1963,purchase!$G:$G,"&lt;="&amp;$G1963)=0,"",_xlfn.MAXIFS(purchase!$G:$G,purchase!$C:$C,$C1963,purchase!$E:$E,$E1963,purchase!$G:$G,"&gt;="&amp;$F1963,purchase!$G:$G,"&lt;="&amp;$G1963))</f>
        <v/>
      </c>
      <c r="L1963" s="4" t="n"/>
      <c r="M1963" s="4" t="n"/>
      <c r="N1963" s="10">
        <f>IF(M1963="","",SUMIFS(purchase!$N:$N,purchase!$C:$C,$C1963,purchase!$E:$E,$E1963,purchase!$G:$G,"&gt;="&amp;$F1963,purchase!$G:$G,"&lt;="&amp;$G1963))</f>
        <v/>
      </c>
      <c r="O1963" s="10">
        <f>IF(M1963="","",M1963-N1963)</f>
        <v/>
      </c>
      <c r="P1963" s="11">
        <f>IF(M1963=0,"",N1963/M1963)</f>
        <v/>
      </c>
      <c r="Q1963" s="12">
        <f>IF(OR(G1963="",O1963=""),"",
IF(AND(G1963&lt;TODAY(),O1963&gt;0),"YES","NO"))</f>
        <v/>
      </c>
      <c r="R1963" s="13" t="n"/>
      <c r="S1963" s="14" t="n"/>
      <c r="T1963" s="15">
        <f>IF(Q1963="YES", IF(R1963="Company",L1963*(1+S1963),IF(R1963="Vendor",L1963*(1-S1963),"")),"")</f>
        <v/>
      </c>
      <c r="U1963" s="15">
        <f>IF(Q1963="YES",O1963*T1963,"")</f>
        <v/>
      </c>
      <c r="V1963" s="16" t="n"/>
      <c r="W1963" s="17">
        <f>IF(Q1963="YES",G1963+V1963,"")</f>
        <v/>
      </c>
      <c r="X1963" s="18">
        <f>IF(Q1963="YES",IF(TODAY()&gt;W1963,"OVERDUE","WITHIN TIME"),"")</f>
        <v/>
      </c>
    </row>
    <row r="1964">
      <c r="A1964" s="3" t="n">
        <v>1960</v>
      </c>
      <c r="B1964" s="4" t="n"/>
      <c r="C1964" s="4" t="n"/>
      <c r="D1964" s="5">
        <f>IF(E1964="NRFC","Natural Rubber Field Coagulam","")</f>
        <v/>
      </c>
      <c r="E1964" s="4" t="n"/>
      <c r="F1964" s="6" t="n"/>
      <c r="G1964" s="6" t="n"/>
      <c r="H1964" s="7">
        <f>IF(G1964="","",G1964-TODAY())</f>
        <v/>
      </c>
      <c r="I1964" s="8">
        <f>IF(G1964="","",
IF(G1964&lt;TODAY(),
IF(O1964&gt;0,"Violated","Completed"),
IF(H1964&lt;=7,"Expiring Soon",
"Active")))</f>
        <v/>
      </c>
      <c r="J1964" s="8">
        <f>IF(C1964="","",COUNTIFS(purchase!$C:$C,$C1964,purchase!$E:$E,$E1964,purchase!$G:$G,"&gt;="&amp;$F1964,purchase!$G:$G,"&lt;="&amp;$G1964))</f>
        <v/>
      </c>
      <c r="K1964" s="9">
        <f>IF(COUNTIFS(purchase!$C:$C,$C1964,purchase!$E:$E,$E1964,purchase!$G:$G,"&gt;="&amp;$F1964,purchase!$G:$G,"&lt;="&amp;$G1964)=0,"",_xlfn.MAXIFS(purchase!$G:$G,purchase!$C:$C,$C1964,purchase!$E:$E,$E1964,purchase!$G:$G,"&gt;="&amp;$F1964,purchase!$G:$G,"&lt;="&amp;$G1964))</f>
        <v/>
      </c>
      <c r="L1964" s="4" t="n"/>
      <c r="M1964" s="4" t="n"/>
      <c r="N1964" s="10">
        <f>IF(M1964="","",SUMIFS(purchase!$N:$N,purchase!$C:$C,$C1964,purchase!$E:$E,$E1964,purchase!$G:$G,"&gt;="&amp;$F1964,purchase!$G:$G,"&lt;="&amp;$G1964))</f>
        <v/>
      </c>
      <c r="O1964" s="10">
        <f>IF(M1964="","",M1964-N1964)</f>
        <v/>
      </c>
      <c r="P1964" s="11">
        <f>IF(M1964=0,"",N1964/M1964)</f>
        <v/>
      </c>
      <c r="Q1964" s="12">
        <f>IF(OR(G1964="",O1964=""),"",
IF(AND(G1964&lt;TODAY(),O1964&gt;0),"YES","NO"))</f>
        <v/>
      </c>
      <c r="R1964" s="13" t="n"/>
      <c r="S1964" s="14" t="n"/>
      <c r="T1964" s="15">
        <f>IF(Q1964="YES", IF(R1964="Company",L1964*(1+S1964),IF(R1964="Vendor",L1964*(1-S1964),"")),"")</f>
        <v/>
      </c>
      <c r="U1964" s="15">
        <f>IF(Q1964="YES",O1964*T1964,"")</f>
        <v/>
      </c>
      <c r="V1964" s="16" t="n"/>
      <c r="W1964" s="17">
        <f>IF(Q1964="YES",G1964+V1964,"")</f>
        <v/>
      </c>
      <c r="X1964" s="18">
        <f>IF(Q1964="YES",IF(TODAY()&gt;W1964,"OVERDUE","WITHIN TIME"),"")</f>
        <v/>
      </c>
    </row>
    <row r="1965">
      <c r="A1965" s="3" t="n">
        <v>1961</v>
      </c>
      <c r="B1965" s="4" t="n"/>
      <c r="C1965" s="4" t="n"/>
      <c r="D1965" s="5">
        <f>IF(E1965="NRFC","Natural Rubber Field Coagulam","")</f>
        <v/>
      </c>
      <c r="E1965" s="4" t="n"/>
      <c r="F1965" s="6" t="n"/>
      <c r="G1965" s="6" t="n"/>
      <c r="H1965" s="7">
        <f>IF(G1965="","",G1965-TODAY())</f>
        <v/>
      </c>
      <c r="I1965" s="8">
        <f>IF(G1965="","",
IF(G1965&lt;TODAY(),
IF(O1965&gt;0,"Violated","Completed"),
IF(H1965&lt;=7,"Expiring Soon",
"Active")))</f>
        <v/>
      </c>
      <c r="J1965" s="8">
        <f>IF(C1965="","",COUNTIFS(purchase!$C:$C,$C1965,purchase!$E:$E,$E1965,purchase!$G:$G,"&gt;="&amp;$F1965,purchase!$G:$G,"&lt;="&amp;$G1965))</f>
        <v/>
      </c>
      <c r="K1965" s="9">
        <f>IF(COUNTIFS(purchase!$C:$C,$C1965,purchase!$E:$E,$E1965,purchase!$G:$G,"&gt;="&amp;$F1965,purchase!$G:$G,"&lt;="&amp;$G1965)=0,"",_xlfn.MAXIFS(purchase!$G:$G,purchase!$C:$C,$C1965,purchase!$E:$E,$E1965,purchase!$G:$G,"&gt;="&amp;$F1965,purchase!$G:$G,"&lt;="&amp;$G1965))</f>
        <v/>
      </c>
      <c r="L1965" s="4" t="n"/>
      <c r="M1965" s="4" t="n"/>
      <c r="N1965" s="10">
        <f>IF(M1965="","",SUMIFS(purchase!$N:$N,purchase!$C:$C,$C1965,purchase!$E:$E,$E1965,purchase!$G:$G,"&gt;="&amp;$F1965,purchase!$G:$G,"&lt;="&amp;$G1965))</f>
        <v/>
      </c>
      <c r="O1965" s="10">
        <f>IF(M1965="","",M1965-N1965)</f>
        <v/>
      </c>
      <c r="P1965" s="11">
        <f>IF(M1965=0,"",N1965/M1965)</f>
        <v/>
      </c>
      <c r="Q1965" s="12">
        <f>IF(OR(G1965="",O1965=""),"",
IF(AND(G1965&lt;TODAY(),O1965&gt;0),"YES","NO"))</f>
        <v/>
      </c>
      <c r="R1965" s="13" t="n"/>
      <c r="S1965" s="14" t="n"/>
      <c r="T1965" s="15">
        <f>IF(Q1965="YES", IF(R1965="Company",L1965*(1+S1965),IF(R1965="Vendor",L1965*(1-S1965),"")),"")</f>
        <v/>
      </c>
      <c r="U1965" s="15">
        <f>IF(Q1965="YES",O1965*T1965,"")</f>
        <v/>
      </c>
      <c r="V1965" s="16" t="n"/>
      <c r="W1965" s="17">
        <f>IF(Q1965="YES",G1965+V1965,"")</f>
        <v/>
      </c>
      <c r="X1965" s="18">
        <f>IF(Q1965="YES",IF(TODAY()&gt;W1965,"OVERDUE","WITHIN TIME"),"")</f>
        <v/>
      </c>
    </row>
    <row r="1966">
      <c r="A1966" s="3" t="n">
        <v>1962</v>
      </c>
      <c r="B1966" s="4" t="n"/>
      <c r="C1966" s="4" t="n"/>
      <c r="D1966" s="5">
        <f>IF(E1966="NRFC","Natural Rubber Field Coagulam","")</f>
        <v/>
      </c>
      <c r="E1966" s="4" t="n"/>
      <c r="F1966" s="6" t="n"/>
      <c r="G1966" s="6" t="n"/>
      <c r="H1966" s="7">
        <f>IF(G1966="","",G1966-TODAY())</f>
        <v/>
      </c>
      <c r="I1966" s="8">
        <f>IF(G1966="","",
IF(G1966&lt;TODAY(),
IF(O1966&gt;0,"Violated","Completed"),
IF(H1966&lt;=7,"Expiring Soon",
"Active")))</f>
        <v/>
      </c>
      <c r="J1966" s="8">
        <f>IF(C1966="","",COUNTIFS(purchase!$C:$C,$C1966,purchase!$E:$E,$E1966,purchase!$G:$G,"&gt;="&amp;$F1966,purchase!$G:$G,"&lt;="&amp;$G1966))</f>
        <v/>
      </c>
      <c r="K1966" s="9">
        <f>IF(COUNTIFS(purchase!$C:$C,$C1966,purchase!$E:$E,$E1966,purchase!$G:$G,"&gt;="&amp;$F1966,purchase!$G:$G,"&lt;="&amp;$G1966)=0,"",_xlfn.MAXIFS(purchase!$G:$G,purchase!$C:$C,$C1966,purchase!$E:$E,$E1966,purchase!$G:$G,"&gt;="&amp;$F1966,purchase!$G:$G,"&lt;="&amp;$G1966))</f>
        <v/>
      </c>
      <c r="L1966" s="4" t="n"/>
      <c r="M1966" s="4" t="n"/>
      <c r="N1966" s="10">
        <f>IF(M1966="","",SUMIFS(purchase!$N:$N,purchase!$C:$C,$C1966,purchase!$E:$E,$E1966,purchase!$G:$G,"&gt;="&amp;$F1966,purchase!$G:$G,"&lt;="&amp;$G1966))</f>
        <v/>
      </c>
      <c r="O1966" s="10">
        <f>IF(M1966="","",M1966-N1966)</f>
        <v/>
      </c>
      <c r="P1966" s="11">
        <f>IF(M1966=0,"",N1966/M1966)</f>
        <v/>
      </c>
      <c r="Q1966" s="12">
        <f>IF(OR(G1966="",O1966=""),"",
IF(AND(G1966&lt;TODAY(),O1966&gt;0),"YES","NO"))</f>
        <v/>
      </c>
      <c r="R1966" s="13" t="n"/>
      <c r="S1966" s="14" t="n"/>
      <c r="T1966" s="15">
        <f>IF(Q1966="YES", IF(R1966="Company",L1966*(1+S1966),IF(R1966="Vendor",L1966*(1-S1966),"")),"")</f>
        <v/>
      </c>
      <c r="U1966" s="15">
        <f>IF(Q1966="YES",O1966*T1966,"")</f>
        <v/>
      </c>
      <c r="V1966" s="16" t="n"/>
      <c r="W1966" s="17">
        <f>IF(Q1966="YES",G1966+V1966,"")</f>
        <v/>
      </c>
      <c r="X1966" s="18">
        <f>IF(Q1966="YES",IF(TODAY()&gt;W1966,"OVERDUE","WITHIN TIME"),"")</f>
        <v/>
      </c>
    </row>
    <row r="1967">
      <c r="A1967" s="3" t="n">
        <v>1963</v>
      </c>
      <c r="B1967" s="4" t="n"/>
      <c r="C1967" s="4" t="n"/>
      <c r="D1967" s="5">
        <f>IF(E1967="NRFC","Natural Rubber Field Coagulam","")</f>
        <v/>
      </c>
      <c r="E1967" s="4" t="n"/>
      <c r="F1967" s="6" t="n"/>
      <c r="G1967" s="6" t="n"/>
      <c r="H1967" s="7">
        <f>IF(G1967="","",G1967-TODAY())</f>
        <v/>
      </c>
      <c r="I1967" s="8">
        <f>IF(G1967="","",
IF(G1967&lt;TODAY(),
IF(O1967&gt;0,"Violated","Completed"),
IF(H1967&lt;=7,"Expiring Soon",
"Active")))</f>
        <v/>
      </c>
      <c r="J1967" s="8">
        <f>IF(C1967="","",COUNTIFS(purchase!$C:$C,$C1967,purchase!$E:$E,$E1967,purchase!$G:$G,"&gt;="&amp;$F1967,purchase!$G:$G,"&lt;="&amp;$G1967))</f>
        <v/>
      </c>
      <c r="K1967" s="9">
        <f>IF(COUNTIFS(purchase!$C:$C,$C1967,purchase!$E:$E,$E1967,purchase!$G:$G,"&gt;="&amp;$F1967,purchase!$G:$G,"&lt;="&amp;$G1967)=0,"",_xlfn.MAXIFS(purchase!$G:$G,purchase!$C:$C,$C1967,purchase!$E:$E,$E1967,purchase!$G:$G,"&gt;="&amp;$F1967,purchase!$G:$G,"&lt;="&amp;$G1967))</f>
        <v/>
      </c>
      <c r="L1967" s="4" t="n"/>
      <c r="M1967" s="4" t="n"/>
      <c r="N1967" s="10">
        <f>IF(M1967="","",SUMIFS(purchase!$N:$N,purchase!$C:$C,$C1967,purchase!$E:$E,$E1967,purchase!$G:$G,"&gt;="&amp;$F1967,purchase!$G:$G,"&lt;="&amp;$G1967))</f>
        <v/>
      </c>
      <c r="O1967" s="10">
        <f>IF(M1967="","",M1967-N1967)</f>
        <v/>
      </c>
      <c r="P1967" s="11">
        <f>IF(M1967=0,"",N1967/M1967)</f>
        <v/>
      </c>
      <c r="Q1967" s="12">
        <f>IF(OR(G1967="",O1967=""),"",
IF(AND(G1967&lt;TODAY(),O1967&gt;0),"YES","NO"))</f>
        <v/>
      </c>
      <c r="R1967" s="13" t="n"/>
      <c r="S1967" s="14" t="n"/>
      <c r="T1967" s="15">
        <f>IF(Q1967="YES", IF(R1967="Company",L1967*(1+S1967),IF(R1967="Vendor",L1967*(1-S1967),"")),"")</f>
        <v/>
      </c>
      <c r="U1967" s="15">
        <f>IF(Q1967="YES",O1967*T1967,"")</f>
        <v/>
      </c>
      <c r="V1967" s="16" t="n"/>
      <c r="W1967" s="17">
        <f>IF(Q1967="YES",G1967+V1967,"")</f>
        <v/>
      </c>
      <c r="X1967" s="18">
        <f>IF(Q1967="YES",IF(TODAY()&gt;W1967,"OVERDUE","WITHIN TIME"),"")</f>
        <v/>
      </c>
    </row>
    <row r="1968">
      <c r="A1968" s="3" t="n">
        <v>1964</v>
      </c>
      <c r="B1968" s="4" t="n"/>
      <c r="C1968" s="4" t="n"/>
      <c r="D1968" s="5">
        <f>IF(E1968="NRFC","Natural Rubber Field Coagulam","")</f>
        <v/>
      </c>
      <c r="E1968" s="4" t="n"/>
      <c r="F1968" s="6" t="n"/>
      <c r="G1968" s="6" t="n"/>
      <c r="H1968" s="7">
        <f>IF(G1968="","",G1968-TODAY())</f>
        <v/>
      </c>
      <c r="I1968" s="8">
        <f>IF(G1968="","",
IF(G1968&lt;TODAY(),
IF(O1968&gt;0,"Violated","Completed"),
IF(H1968&lt;=7,"Expiring Soon",
"Active")))</f>
        <v/>
      </c>
      <c r="J1968" s="8">
        <f>IF(C1968="","",COUNTIFS(purchase!$C:$C,$C1968,purchase!$E:$E,$E1968,purchase!$G:$G,"&gt;="&amp;$F1968,purchase!$G:$G,"&lt;="&amp;$G1968))</f>
        <v/>
      </c>
      <c r="K1968" s="9">
        <f>IF(COUNTIFS(purchase!$C:$C,$C1968,purchase!$E:$E,$E1968,purchase!$G:$G,"&gt;="&amp;$F1968,purchase!$G:$G,"&lt;="&amp;$G1968)=0,"",_xlfn.MAXIFS(purchase!$G:$G,purchase!$C:$C,$C1968,purchase!$E:$E,$E1968,purchase!$G:$G,"&gt;="&amp;$F1968,purchase!$G:$G,"&lt;="&amp;$G1968))</f>
        <v/>
      </c>
      <c r="L1968" s="4" t="n"/>
      <c r="M1968" s="4" t="n"/>
      <c r="N1968" s="10">
        <f>IF(M1968="","",SUMIFS(purchase!$N:$N,purchase!$C:$C,$C1968,purchase!$E:$E,$E1968,purchase!$G:$G,"&gt;="&amp;$F1968,purchase!$G:$G,"&lt;="&amp;$G1968))</f>
        <v/>
      </c>
      <c r="O1968" s="10">
        <f>IF(M1968="","",M1968-N1968)</f>
        <v/>
      </c>
      <c r="P1968" s="11">
        <f>IF(M1968=0,"",N1968/M1968)</f>
        <v/>
      </c>
      <c r="Q1968" s="12">
        <f>IF(OR(G1968="",O1968=""),"",
IF(AND(G1968&lt;TODAY(),O1968&gt;0),"YES","NO"))</f>
        <v/>
      </c>
      <c r="R1968" s="13" t="n"/>
      <c r="S1968" s="14" t="n"/>
      <c r="T1968" s="15">
        <f>IF(Q1968="YES", IF(R1968="Company",L1968*(1+S1968),IF(R1968="Vendor",L1968*(1-S1968),"")),"")</f>
        <v/>
      </c>
      <c r="U1968" s="15">
        <f>IF(Q1968="YES",O1968*T1968,"")</f>
        <v/>
      </c>
      <c r="V1968" s="16" t="n"/>
      <c r="W1968" s="17">
        <f>IF(Q1968="YES",G1968+V1968,"")</f>
        <v/>
      </c>
      <c r="X1968" s="18">
        <f>IF(Q1968="YES",IF(TODAY()&gt;W1968,"OVERDUE","WITHIN TIME"),"")</f>
        <v/>
      </c>
    </row>
    <row r="1969">
      <c r="A1969" s="3" t="n">
        <v>1965</v>
      </c>
      <c r="B1969" s="4" t="n"/>
      <c r="C1969" s="4" t="n"/>
      <c r="D1969" s="5">
        <f>IF(E1969="NRFC","Natural Rubber Field Coagulam","")</f>
        <v/>
      </c>
      <c r="E1969" s="4" t="n"/>
      <c r="F1969" s="6" t="n"/>
      <c r="G1969" s="6" t="n"/>
      <c r="H1969" s="7">
        <f>IF(G1969="","",G1969-TODAY())</f>
        <v/>
      </c>
      <c r="I1969" s="8">
        <f>IF(G1969="","",
IF(G1969&lt;TODAY(),
IF(O1969&gt;0,"Violated","Completed"),
IF(H1969&lt;=7,"Expiring Soon",
"Active")))</f>
        <v/>
      </c>
      <c r="J1969" s="8">
        <f>IF(C1969="","",COUNTIFS(purchase!$C:$C,$C1969,purchase!$E:$E,$E1969,purchase!$G:$G,"&gt;="&amp;$F1969,purchase!$G:$G,"&lt;="&amp;$G1969))</f>
        <v/>
      </c>
      <c r="K1969" s="9">
        <f>IF(COUNTIFS(purchase!$C:$C,$C1969,purchase!$E:$E,$E1969,purchase!$G:$G,"&gt;="&amp;$F1969,purchase!$G:$G,"&lt;="&amp;$G1969)=0,"",_xlfn.MAXIFS(purchase!$G:$G,purchase!$C:$C,$C1969,purchase!$E:$E,$E1969,purchase!$G:$G,"&gt;="&amp;$F1969,purchase!$G:$G,"&lt;="&amp;$G1969))</f>
        <v/>
      </c>
      <c r="L1969" s="4" t="n"/>
      <c r="M1969" s="4" t="n"/>
      <c r="N1969" s="10">
        <f>IF(M1969="","",SUMIFS(purchase!$N:$N,purchase!$C:$C,$C1969,purchase!$E:$E,$E1969,purchase!$G:$G,"&gt;="&amp;$F1969,purchase!$G:$G,"&lt;="&amp;$G1969))</f>
        <v/>
      </c>
      <c r="O1969" s="10">
        <f>IF(M1969="","",M1969-N1969)</f>
        <v/>
      </c>
      <c r="P1969" s="11">
        <f>IF(M1969=0,"",N1969/M1969)</f>
        <v/>
      </c>
      <c r="Q1969" s="12">
        <f>IF(OR(G1969="",O1969=""),"",
IF(AND(G1969&lt;TODAY(),O1969&gt;0),"YES","NO"))</f>
        <v/>
      </c>
      <c r="R1969" s="13" t="n"/>
      <c r="S1969" s="14" t="n"/>
      <c r="T1969" s="15">
        <f>IF(Q1969="YES", IF(R1969="Company",L1969*(1+S1969),IF(R1969="Vendor",L1969*(1-S1969),"")),"")</f>
        <v/>
      </c>
      <c r="U1969" s="15">
        <f>IF(Q1969="YES",O1969*T1969,"")</f>
        <v/>
      </c>
      <c r="V1969" s="16" t="n"/>
      <c r="W1969" s="17">
        <f>IF(Q1969="YES",G1969+V1969,"")</f>
        <v/>
      </c>
      <c r="X1969" s="18">
        <f>IF(Q1969="YES",IF(TODAY()&gt;W1969,"OVERDUE","WITHIN TIME"),"")</f>
        <v/>
      </c>
    </row>
    <row r="1970">
      <c r="A1970" s="3" t="n">
        <v>1966</v>
      </c>
      <c r="B1970" s="4" t="n"/>
      <c r="C1970" s="4" t="n"/>
      <c r="D1970" s="5">
        <f>IF(E1970="NRFC","Natural Rubber Field Coagulam","")</f>
        <v/>
      </c>
      <c r="E1970" s="4" t="n"/>
      <c r="F1970" s="6" t="n"/>
      <c r="G1970" s="6" t="n"/>
      <c r="H1970" s="7">
        <f>IF(G1970="","",G1970-TODAY())</f>
        <v/>
      </c>
      <c r="I1970" s="8">
        <f>IF(G1970="","",
IF(G1970&lt;TODAY(),
IF(O1970&gt;0,"Violated","Completed"),
IF(H1970&lt;=7,"Expiring Soon",
"Active")))</f>
        <v/>
      </c>
      <c r="J1970" s="8">
        <f>IF(C1970="","",COUNTIFS(purchase!$C:$C,$C1970,purchase!$E:$E,$E1970,purchase!$G:$G,"&gt;="&amp;$F1970,purchase!$G:$G,"&lt;="&amp;$G1970))</f>
        <v/>
      </c>
      <c r="K1970" s="9">
        <f>IF(COUNTIFS(purchase!$C:$C,$C1970,purchase!$E:$E,$E1970,purchase!$G:$G,"&gt;="&amp;$F1970,purchase!$G:$G,"&lt;="&amp;$G1970)=0,"",_xlfn.MAXIFS(purchase!$G:$G,purchase!$C:$C,$C1970,purchase!$E:$E,$E1970,purchase!$G:$G,"&gt;="&amp;$F1970,purchase!$G:$G,"&lt;="&amp;$G1970))</f>
        <v/>
      </c>
      <c r="L1970" s="4" t="n"/>
      <c r="M1970" s="4" t="n"/>
      <c r="N1970" s="10">
        <f>IF(M1970="","",SUMIFS(purchase!$N:$N,purchase!$C:$C,$C1970,purchase!$E:$E,$E1970,purchase!$G:$G,"&gt;="&amp;$F1970,purchase!$G:$G,"&lt;="&amp;$G1970))</f>
        <v/>
      </c>
      <c r="O1970" s="10">
        <f>IF(M1970="","",M1970-N1970)</f>
        <v/>
      </c>
      <c r="P1970" s="11">
        <f>IF(M1970=0,"",N1970/M1970)</f>
        <v/>
      </c>
      <c r="Q1970" s="12">
        <f>IF(OR(G1970="",O1970=""),"",
IF(AND(G1970&lt;TODAY(),O1970&gt;0),"YES","NO"))</f>
        <v/>
      </c>
      <c r="R1970" s="13" t="n"/>
      <c r="S1970" s="14" t="n"/>
      <c r="T1970" s="15">
        <f>IF(Q1970="YES", IF(R1970="Company",L1970*(1+S1970),IF(R1970="Vendor",L1970*(1-S1970),"")),"")</f>
        <v/>
      </c>
      <c r="U1970" s="15">
        <f>IF(Q1970="YES",O1970*T1970,"")</f>
        <v/>
      </c>
      <c r="V1970" s="16" t="n"/>
      <c r="W1970" s="17">
        <f>IF(Q1970="YES",G1970+V1970,"")</f>
        <v/>
      </c>
      <c r="X1970" s="18">
        <f>IF(Q1970="YES",IF(TODAY()&gt;W1970,"OVERDUE","WITHIN TIME"),"")</f>
        <v/>
      </c>
    </row>
    <row r="1971">
      <c r="A1971" s="3" t="n">
        <v>1967</v>
      </c>
      <c r="B1971" s="4" t="n"/>
      <c r="C1971" s="4" t="n"/>
      <c r="D1971" s="5">
        <f>IF(E1971="NRFC","Natural Rubber Field Coagulam","")</f>
        <v/>
      </c>
      <c r="E1971" s="4" t="n"/>
      <c r="F1971" s="6" t="n"/>
      <c r="G1971" s="6" t="n"/>
      <c r="H1971" s="7">
        <f>IF(G1971="","",G1971-TODAY())</f>
        <v/>
      </c>
      <c r="I1971" s="8">
        <f>IF(G1971="","",
IF(G1971&lt;TODAY(),
IF(O1971&gt;0,"Violated","Completed"),
IF(H1971&lt;=7,"Expiring Soon",
"Active")))</f>
        <v/>
      </c>
      <c r="J1971" s="8">
        <f>IF(C1971="","",COUNTIFS(purchase!$C:$C,$C1971,purchase!$E:$E,$E1971,purchase!$G:$G,"&gt;="&amp;$F1971,purchase!$G:$G,"&lt;="&amp;$G1971))</f>
        <v/>
      </c>
      <c r="K1971" s="9">
        <f>IF(COUNTIFS(purchase!$C:$C,$C1971,purchase!$E:$E,$E1971,purchase!$G:$G,"&gt;="&amp;$F1971,purchase!$G:$G,"&lt;="&amp;$G1971)=0,"",_xlfn.MAXIFS(purchase!$G:$G,purchase!$C:$C,$C1971,purchase!$E:$E,$E1971,purchase!$G:$G,"&gt;="&amp;$F1971,purchase!$G:$G,"&lt;="&amp;$G1971))</f>
        <v/>
      </c>
      <c r="L1971" s="4" t="n"/>
      <c r="M1971" s="4" t="n"/>
      <c r="N1971" s="10">
        <f>IF(M1971="","",SUMIFS(purchase!$N:$N,purchase!$C:$C,$C1971,purchase!$E:$E,$E1971,purchase!$G:$G,"&gt;="&amp;$F1971,purchase!$G:$G,"&lt;="&amp;$G1971))</f>
        <v/>
      </c>
      <c r="O1971" s="10">
        <f>IF(M1971="","",M1971-N1971)</f>
        <v/>
      </c>
      <c r="P1971" s="11">
        <f>IF(M1971=0,"",N1971/M1971)</f>
        <v/>
      </c>
      <c r="Q1971" s="12">
        <f>IF(OR(G1971="",O1971=""),"",
IF(AND(G1971&lt;TODAY(),O1971&gt;0),"YES","NO"))</f>
        <v/>
      </c>
      <c r="R1971" s="13" t="n"/>
      <c r="S1971" s="14" t="n"/>
      <c r="T1971" s="15">
        <f>IF(Q1971="YES", IF(R1971="Company",L1971*(1+S1971),IF(R1971="Vendor",L1971*(1-S1971),"")),"")</f>
        <v/>
      </c>
      <c r="U1971" s="15">
        <f>IF(Q1971="YES",O1971*T1971,"")</f>
        <v/>
      </c>
      <c r="V1971" s="16" t="n"/>
      <c r="W1971" s="17">
        <f>IF(Q1971="YES",G1971+V1971,"")</f>
        <v/>
      </c>
      <c r="X1971" s="18">
        <f>IF(Q1971="YES",IF(TODAY()&gt;W1971,"OVERDUE","WITHIN TIME"),"")</f>
        <v/>
      </c>
    </row>
    <row r="1972">
      <c r="A1972" s="3" t="n">
        <v>1968</v>
      </c>
      <c r="B1972" s="4" t="n"/>
      <c r="C1972" s="4" t="n"/>
      <c r="D1972" s="5">
        <f>IF(E1972="NRFC","Natural Rubber Field Coagulam","")</f>
        <v/>
      </c>
      <c r="E1972" s="4" t="n"/>
      <c r="F1972" s="6" t="n"/>
      <c r="G1972" s="6" t="n"/>
      <c r="H1972" s="7">
        <f>IF(G1972="","",G1972-TODAY())</f>
        <v/>
      </c>
      <c r="I1972" s="8">
        <f>IF(G1972="","",
IF(G1972&lt;TODAY(),
IF(O1972&gt;0,"Violated","Completed"),
IF(H1972&lt;=7,"Expiring Soon",
"Active")))</f>
        <v/>
      </c>
      <c r="J1972" s="8">
        <f>IF(C1972="","",COUNTIFS(purchase!$C:$C,$C1972,purchase!$E:$E,$E1972,purchase!$G:$G,"&gt;="&amp;$F1972,purchase!$G:$G,"&lt;="&amp;$G1972))</f>
        <v/>
      </c>
      <c r="K1972" s="9">
        <f>IF(COUNTIFS(purchase!$C:$C,$C1972,purchase!$E:$E,$E1972,purchase!$G:$G,"&gt;="&amp;$F1972,purchase!$G:$G,"&lt;="&amp;$G1972)=0,"",_xlfn.MAXIFS(purchase!$G:$G,purchase!$C:$C,$C1972,purchase!$E:$E,$E1972,purchase!$G:$G,"&gt;="&amp;$F1972,purchase!$G:$G,"&lt;="&amp;$G1972))</f>
        <v/>
      </c>
      <c r="L1972" s="4" t="n"/>
      <c r="M1972" s="4" t="n"/>
      <c r="N1972" s="10">
        <f>IF(M1972="","",SUMIFS(purchase!$N:$N,purchase!$C:$C,$C1972,purchase!$E:$E,$E1972,purchase!$G:$G,"&gt;="&amp;$F1972,purchase!$G:$G,"&lt;="&amp;$G1972))</f>
        <v/>
      </c>
      <c r="O1972" s="10">
        <f>IF(M1972="","",M1972-N1972)</f>
        <v/>
      </c>
      <c r="P1972" s="11">
        <f>IF(M1972=0,"",N1972/M1972)</f>
        <v/>
      </c>
      <c r="Q1972" s="12">
        <f>IF(OR(G1972="",O1972=""),"",
IF(AND(G1972&lt;TODAY(),O1972&gt;0),"YES","NO"))</f>
        <v/>
      </c>
      <c r="R1972" s="13" t="n"/>
      <c r="S1972" s="14" t="n"/>
      <c r="T1972" s="15">
        <f>IF(Q1972="YES", IF(R1972="Company",L1972*(1+S1972),IF(R1972="Vendor",L1972*(1-S1972),"")),"")</f>
        <v/>
      </c>
      <c r="U1972" s="15">
        <f>IF(Q1972="YES",O1972*T1972,"")</f>
        <v/>
      </c>
      <c r="V1972" s="16" t="n"/>
      <c r="W1972" s="17">
        <f>IF(Q1972="YES",G1972+V1972,"")</f>
        <v/>
      </c>
      <c r="X1972" s="18">
        <f>IF(Q1972="YES",IF(TODAY()&gt;W1972,"OVERDUE","WITHIN TIME"),"")</f>
        <v/>
      </c>
    </row>
    <row r="1973">
      <c r="A1973" s="3" t="n">
        <v>1969</v>
      </c>
      <c r="B1973" s="4" t="n"/>
      <c r="C1973" s="4" t="n"/>
      <c r="D1973" s="5">
        <f>IF(E1973="NRFC","Natural Rubber Field Coagulam","")</f>
        <v/>
      </c>
      <c r="E1973" s="4" t="n"/>
      <c r="F1973" s="6" t="n"/>
      <c r="G1973" s="6" t="n"/>
      <c r="H1973" s="7">
        <f>IF(G1973="","",G1973-TODAY())</f>
        <v/>
      </c>
      <c r="I1973" s="8">
        <f>IF(G1973="","",
IF(G1973&lt;TODAY(),
IF(O1973&gt;0,"Violated","Completed"),
IF(H1973&lt;=7,"Expiring Soon",
"Active")))</f>
        <v/>
      </c>
      <c r="J1973" s="8">
        <f>IF(C1973="","",COUNTIFS(purchase!$C:$C,$C1973,purchase!$E:$E,$E1973,purchase!$G:$G,"&gt;="&amp;$F1973,purchase!$G:$G,"&lt;="&amp;$G1973))</f>
        <v/>
      </c>
      <c r="K1973" s="9">
        <f>IF(COUNTIFS(purchase!$C:$C,$C1973,purchase!$E:$E,$E1973,purchase!$G:$G,"&gt;="&amp;$F1973,purchase!$G:$G,"&lt;="&amp;$G1973)=0,"",_xlfn.MAXIFS(purchase!$G:$G,purchase!$C:$C,$C1973,purchase!$E:$E,$E1973,purchase!$G:$G,"&gt;="&amp;$F1973,purchase!$G:$G,"&lt;="&amp;$G1973))</f>
        <v/>
      </c>
      <c r="L1973" s="4" t="n"/>
      <c r="M1973" s="4" t="n"/>
      <c r="N1973" s="10">
        <f>IF(M1973="","",SUMIFS(purchase!$N:$N,purchase!$C:$C,$C1973,purchase!$E:$E,$E1973,purchase!$G:$G,"&gt;="&amp;$F1973,purchase!$G:$G,"&lt;="&amp;$G1973))</f>
        <v/>
      </c>
      <c r="O1973" s="10">
        <f>IF(M1973="","",M1973-N1973)</f>
        <v/>
      </c>
      <c r="P1973" s="11">
        <f>IF(M1973=0,"",N1973/M1973)</f>
        <v/>
      </c>
      <c r="Q1973" s="12">
        <f>IF(OR(G1973="",O1973=""),"",
IF(AND(G1973&lt;TODAY(),O1973&gt;0),"YES","NO"))</f>
        <v/>
      </c>
      <c r="R1973" s="13" t="n"/>
      <c r="S1973" s="14" t="n"/>
      <c r="T1973" s="15">
        <f>IF(Q1973="YES", IF(R1973="Company",L1973*(1+S1973),IF(R1973="Vendor",L1973*(1-S1973),"")),"")</f>
        <v/>
      </c>
      <c r="U1973" s="15">
        <f>IF(Q1973="YES",O1973*T1973,"")</f>
        <v/>
      </c>
      <c r="V1973" s="16" t="n"/>
      <c r="W1973" s="17">
        <f>IF(Q1973="YES",G1973+V1973,"")</f>
        <v/>
      </c>
      <c r="X1973" s="18">
        <f>IF(Q1973="YES",IF(TODAY()&gt;W1973,"OVERDUE","WITHIN TIME"),"")</f>
        <v/>
      </c>
    </row>
    <row r="1974">
      <c r="A1974" s="3" t="n">
        <v>1970</v>
      </c>
      <c r="B1974" s="4" t="n"/>
      <c r="C1974" s="4" t="n"/>
      <c r="D1974" s="5">
        <f>IF(E1974="NRFC","Natural Rubber Field Coagulam","")</f>
        <v/>
      </c>
      <c r="E1974" s="4" t="n"/>
      <c r="F1974" s="6" t="n"/>
      <c r="G1974" s="6" t="n"/>
      <c r="H1974" s="7">
        <f>IF(G1974="","",G1974-TODAY())</f>
        <v/>
      </c>
      <c r="I1974" s="8">
        <f>IF(G1974="","",
IF(G1974&lt;TODAY(),
IF(O1974&gt;0,"Violated","Completed"),
IF(H1974&lt;=7,"Expiring Soon",
"Active")))</f>
        <v/>
      </c>
      <c r="J1974" s="8">
        <f>IF(C1974="","",COUNTIFS(purchase!$C:$C,$C1974,purchase!$E:$E,$E1974,purchase!$G:$G,"&gt;="&amp;$F1974,purchase!$G:$G,"&lt;="&amp;$G1974))</f>
        <v/>
      </c>
      <c r="K1974" s="9">
        <f>IF(COUNTIFS(purchase!$C:$C,$C1974,purchase!$E:$E,$E1974,purchase!$G:$G,"&gt;="&amp;$F1974,purchase!$G:$G,"&lt;="&amp;$G1974)=0,"",_xlfn.MAXIFS(purchase!$G:$G,purchase!$C:$C,$C1974,purchase!$E:$E,$E1974,purchase!$G:$G,"&gt;="&amp;$F1974,purchase!$G:$G,"&lt;="&amp;$G1974))</f>
        <v/>
      </c>
      <c r="L1974" s="4" t="n"/>
      <c r="M1974" s="4" t="n"/>
      <c r="N1974" s="10">
        <f>IF(M1974="","",SUMIFS(purchase!$N:$N,purchase!$C:$C,$C1974,purchase!$E:$E,$E1974,purchase!$G:$G,"&gt;="&amp;$F1974,purchase!$G:$G,"&lt;="&amp;$G1974))</f>
        <v/>
      </c>
      <c r="O1974" s="10">
        <f>IF(M1974="","",M1974-N1974)</f>
        <v/>
      </c>
      <c r="P1974" s="11">
        <f>IF(M1974=0,"",N1974/M1974)</f>
        <v/>
      </c>
      <c r="Q1974" s="12">
        <f>IF(OR(G1974="",O1974=""),"",
IF(AND(G1974&lt;TODAY(),O1974&gt;0),"YES","NO"))</f>
        <v/>
      </c>
      <c r="R1974" s="13" t="n"/>
      <c r="S1974" s="14" t="n"/>
      <c r="T1974" s="15">
        <f>IF(Q1974="YES", IF(R1974="Company",L1974*(1+S1974),IF(R1974="Vendor",L1974*(1-S1974),"")),"")</f>
        <v/>
      </c>
      <c r="U1974" s="15">
        <f>IF(Q1974="YES",O1974*T1974,"")</f>
        <v/>
      </c>
      <c r="V1974" s="16" t="n"/>
      <c r="W1974" s="17">
        <f>IF(Q1974="YES",G1974+V1974,"")</f>
        <v/>
      </c>
      <c r="X1974" s="18">
        <f>IF(Q1974="YES",IF(TODAY()&gt;W1974,"OVERDUE","WITHIN TIME"),"")</f>
        <v/>
      </c>
    </row>
    <row r="1975">
      <c r="A1975" s="3" t="n">
        <v>1971</v>
      </c>
      <c r="B1975" s="4" t="n"/>
      <c r="C1975" s="4" t="n"/>
      <c r="D1975" s="5">
        <f>IF(E1975="NRFC","Natural Rubber Field Coagulam","")</f>
        <v/>
      </c>
      <c r="E1975" s="4" t="n"/>
      <c r="F1975" s="6" t="n"/>
      <c r="G1975" s="6" t="n"/>
      <c r="H1975" s="7">
        <f>IF(G1975="","",G1975-TODAY())</f>
        <v/>
      </c>
      <c r="I1975" s="8">
        <f>IF(G1975="","",
IF(G1975&lt;TODAY(),
IF(O1975&gt;0,"Violated","Completed"),
IF(H1975&lt;=7,"Expiring Soon",
"Active")))</f>
        <v/>
      </c>
      <c r="J1975" s="8">
        <f>IF(C1975="","",COUNTIFS(purchase!$C:$C,$C1975,purchase!$E:$E,$E1975,purchase!$G:$G,"&gt;="&amp;$F1975,purchase!$G:$G,"&lt;="&amp;$G1975))</f>
        <v/>
      </c>
      <c r="K1975" s="9">
        <f>IF(COUNTIFS(purchase!$C:$C,$C1975,purchase!$E:$E,$E1975,purchase!$G:$G,"&gt;="&amp;$F1975,purchase!$G:$G,"&lt;="&amp;$G1975)=0,"",_xlfn.MAXIFS(purchase!$G:$G,purchase!$C:$C,$C1975,purchase!$E:$E,$E1975,purchase!$G:$G,"&gt;="&amp;$F1975,purchase!$G:$G,"&lt;="&amp;$G1975))</f>
        <v/>
      </c>
      <c r="L1975" s="4" t="n"/>
      <c r="M1975" s="4" t="n"/>
      <c r="N1975" s="10">
        <f>IF(M1975="","",SUMIFS(purchase!$N:$N,purchase!$C:$C,$C1975,purchase!$E:$E,$E1975,purchase!$G:$G,"&gt;="&amp;$F1975,purchase!$G:$G,"&lt;="&amp;$G1975))</f>
        <v/>
      </c>
      <c r="O1975" s="10">
        <f>IF(M1975="","",M1975-N1975)</f>
        <v/>
      </c>
      <c r="P1975" s="11">
        <f>IF(M1975=0,"",N1975/M1975)</f>
        <v/>
      </c>
      <c r="Q1975" s="12">
        <f>IF(OR(G1975="",O1975=""),"",
IF(AND(G1975&lt;TODAY(),O1975&gt;0),"YES","NO"))</f>
        <v/>
      </c>
      <c r="R1975" s="13" t="n"/>
      <c r="S1975" s="14" t="n"/>
      <c r="T1975" s="15">
        <f>IF(Q1975="YES", IF(R1975="Company",L1975*(1+S1975),IF(R1975="Vendor",L1975*(1-S1975),"")),"")</f>
        <v/>
      </c>
      <c r="U1975" s="15">
        <f>IF(Q1975="YES",O1975*T1975,"")</f>
        <v/>
      </c>
      <c r="V1975" s="16" t="n"/>
      <c r="W1975" s="17">
        <f>IF(Q1975="YES",G1975+V1975,"")</f>
        <v/>
      </c>
      <c r="X1975" s="18">
        <f>IF(Q1975="YES",IF(TODAY()&gt;W1975,"OVERDUE","WITHIN TIME"),"")</f>
        <v/>
      </c>
    </row>
    <row r="1976">
      <c r="A1976" s="3" t="n">
        <v>1972</v>
      </c>
      <c r="B1976" s="4" t="n"/>
      <c r="C1976" s="4" t="n"/>
      <c r="D1976" s="5">
        <f>IF(E1976="NRFC","Natural Rubber Field Coagulam","")</f>
        <v/>
      </c>
      <c r="E1976" s="4" t="n"/>
      <c r="F1976" s="6" t="n"/>
      <c r="G1976" s="6" t="n"/>
      <c r="H1976" s="7">
        <f>IF(G1976="","",G1976-TODAY())</f>
        <v/>
      </c>
      <c r="I1976" s="8">
        <f>IF(G1976="","",
IF(G1976&lt;TODAY(),
IF(O1976&gt;0,"Violated","Completed"),
IF(H1976&lt;=7,"Expiring Soon",
"Active")))</f>
        <v/>
      </c>
      <c r="J1976" s="8">
        <f>IF(C1976="","",COUNTIFS(purchase!$C:$C,$C1976,purchase!$E:$E,$E1976,purchase!$G:$G,"&gt;="&amp;$F1976,purchase!$G:$G,"&lt;="&amp;$G1976))</f>
        <v/>
      </c>
      <c r="K1976" s="9">
        <f>IF(COUNTIFS(purchase!$C:$C,$C1976,purchase!$E:$E,$E1976,purchase!$G:$G,"&gt;="&amp;$F1976,purchase!$G:$G,"&lt;="&amp;$G1976)=0,"",_xlfn.MAXIFS(purchase!$G:$G,purchase!$C:$C,$C1976,purchase!$E:$E,$E1976,purchase!$G:$G,"&gt;="&amp;$F1976,purchase!$G:$G,"&lt;="&amp;$G1976))</f>
        <v/>
      </c>
      <c r="L1976" s="4" t="n"/>
      <c r="M1976" s="4" t="n"/>
      <c r="N1976" s="10">
        <f>IF(M1976="","",SUMIFS(purchase!$N:$N,purchase!$C:$C,$C1976,purchase!$E:$E,$E1976,purchase!$G:$G,"&gt;="&amp;$F1976,purchase!$G:$G,"&lt;="&amp;$G1976))</f>
        <v/>
      </c>
      <c r="O1976" s="10">
        <f>IF(M1976="","",M1976-N1976)</f>
        <v/>
      </c>
      <c r="P1976" s="11">
        <f>IF(M1976=0,"",N1976/M1976)</f>
        <v/>
      </c>
      <c r="Q1976" s="12">
        <f>IF(OR(G1976="",O1976=""),"",
IF(AND(G1976&lt;TODAY(),O1976&gt;0),"YES","NO"))</f>
        <v/>
      </c>
      <c r="R1976" s="13" t="n"/>
      <c r="S1976" s="14" t="n"/>
      <c r="T1976" s="15">
        <f>IF(Q1976="YES", IF(R1976="Company",L1976*(1+S1976),IF(R1976="Vendor",L1976*(1-S1976),"")),"")</f>
        <v/>
      </c>
      <c r="U1976" s="15">
        <f>IF(Q1976="YES",O1976*T1976,"")</f>
        <v/>
      </c>
      <c r="V1976" s="16" t="n"/>
      <c r="W1976" s="17">
        <f>IF(Q1976="YES",G1976+V1976,"")</f>
        <v/>
      </c>
      <c r="X1976" s="18">
        <f>IF(Q1976="YES",IF(TODAY()&gt;W1976,"OVERDUE","WITHIN TIME"),"")</f>
        <v/>
      </c>
    </row>
    <row r="1977">
      <c r="A1977" s="3" t="n">
        <v>1973</v>
      </c>
      <c r="B1977" s="4" t="n"/>
      <c r="C1977" s="4" t="n"/>
      <c r="D1977" s="5">
        <f>IF(E1977="NRFC","Natural Rubber Field Coagulam","")</f>
        <v/>
      </c>
      <c r="E1977" s="4" t="n"/>
      <c r="F1977" s="6" t="n"/>
      <c r="G1977" s="6" t="n"/>
      <c r="H1977" s="7">
        <f>IF(G1977="","",G1977-TODAY())</f>
        <v/>
      </c>
      <c r="I1977" s="8">
        <f>IF(G1977="","",
IF(G1977&lt;TODAY(),
IF(O1977&gt;0,"Violated","Completed"),
IF(H1977&lt;=7,"Expiring Soon",
"Active")))</f>
        <v/>
      </c>
      <c r="J1977" s="8">
        <f>IF(C1977="","",COUNTIFS(purchase!$C:$C,$C1977,purchase!$E:$E,$E1977,purchase!$G:$G,"&gt;="&amp;$F1977,purchase!$G:$G,"&lt;="&amp;$G1977))</f>
        <v/>
      </c>
      <c r="K1977" s="9">
        <f>IF(COUNTIFS(purchase!$C:$C,$C1977,purchase!$E:$E,$E1977,purchase!$G:$G,"&gt;="&amp;$F1977,purchase!$G:$G,"&lt;="&amp;$G1977)=0,"",_xlfn.MAXIFS(purchase!$G:$G,purchase!$C:$C,$C1977,purchase!$E:$E,$E1977,purchase!$G:$G,"&gt;="&amp;$F1977,purchase!$G:$G,"&lt;="&amp;$G1977))</f>
        <v/>
      </c>
      <c r="L1977" s="4" t="n"/>
      <c r="M1977" s="4" t="n"/>
      <c r="N1977" s="10">
        <f>IF(M1977="","",SUMIFS(purchase!$N:$N,purchase!$C:$C,$C1977,purchase!$E:$E,$E1977,purchase!$G:$G,"&gt;="&amp;$F1977,purchase!$G:$G,"&lt;="&amp;$G1977))</f>
        <v/>
      </c>
      <c r="O1977" s="10">
        <f>IF(M1977="","",M1977-N1977)</f>
        <v/>
      </c>
      <c r="P1977" s="11">
        <f>IF(M1977=0,"",N1977/M1977)</f>
        <v/>
      </c>
      <c r="Q1977" s="12">
        <f>IF(OR(G1977="",O1977=""),"",
IF(AND(G1977&lt;TODAY(),O1977&gt;0),"YES","NO"))</f>
        <v/>
      </c>
      <c r="R1977" s="13" t="n"/>
      <c r="S1977" s="14" t="n"/>
      <c r="T1977" s="15">
        <f>IF(Q1977="YES", IF(R1977="Company",L1977*(1+S1977),IF(R1977="Vendor",L1977*(1-S1977),"")),"")</f>
        <v/>
      </c>
      <c r="U1977" s="15">
        <f>IF(Q1977="YES",O1977*T1977,"")</f>
        <v/>
      </c>
      <c r="V1977" s="16" t="n"/>
      <c r="W1977" s="17">
        <f>IF(Q1977="YES",G1977+V1977,"")</f>
        <v/>
      </c>
      <c r="X1977" s="18">
        <f>IF(Q1977="YES",IF(TODAY()&gt;W1977,"OVERDUE","WITHIN TIME"),"")</f>
        <v/>
      </c>
    </row>
    <row r="1978">
      <c r="A1978" s="3" t="n">
        <v>1974</v>
      </c>
      <c r="B1978" s="4" t="n"/>
      <c r="C1978" s="4" t="n"/>
      <c r="D1978" s="5">
        <f>IF(E1978="NRFC","Natural Rubber Field Coagulam","")</f>
        <v/>
      </c>
      <c r="E1978" s="4" t="n"/>
      <c r="F1978" s="6" t="n"/>
      <c r="G1978" s="6" t="n"/>
      <c r="H1978" s="7">
        <f>IF(G1978="","",G1978-TODAY())</f>
        <v/>
      </c>
      <c r="I1978" s="8">
        <f>IF(G1978="","",
IF(G1978&lt;TODAY(),
IF(O1978&gt;0,"Violated","Completed"),
IF(H1978&lt;=7,"Expiring Soon",
"Active")))</f>
        <v/>
      </c>
      <c r="J1978" s="8">
        <f>IF(C1978="","",COUNTIFS(purchase!$C:$C,$C1978,purchase!$E:$E,$E1978,purchase!$G:$G,"&gt;="&amp;$F1978,purchase!$G:$G,"&lt;="&amp;$G1978))</f>
        <v/>
      </c>
      <c r="K1978" s="9">
        <f>IF(COUNTIFS(purchase!$C:$C,$C1978,purchase!$E:$E,$E1978,purchase!$G:$G,"&gt;="&amp;$F1978,purchase!$G:$G,"&lt;="&amp;$G1978)=0,"",_xlfn.MAXIFS(purchase!$G:$G,purchase!$C:$C,$C1978,purchase!$E:$E,$E1978,purchase!$G:$G,"&gt;="&amp;$F1978,purchase!$G:$G,"&lt;="&amp;$G1978))</f>
        <v/>
      </c>
      <c r="L1978" s="4" t="n"/>
      <c r="M1978" s="4" t="n"/>
      <c r="N1978" s="10">
        <f>IF(M1978="","",SUMIFS(purchase!$N:$N,purchase!$C:$C,$C1978,purchase!$E:$E,$E1978,purchase!$G:$G,"&gt;="&amp;$F1978,purchase!$G:$G,"&lt;="&amp;$G1978))</f>
        <v/>
      </c>
      <c r="O1978" s="10">
        <f>IF(M1978="","",M1978-N1978)</f>
        <v/>
      </c>
      <c r="P1978" s="11">
        <f>IF(M1978=0,"",N1978/M1978)</f>
        <v/>
      </c>
      <c r="Q1978" s="12">
        <f>IF(OR(G1978="",O1978=""),"",
IF(AND(G1978&lt;TODAY(),O1978&gt;0),"YES","NO"))</f>
        <v/>
      </c>
      <c r="R1978" s="13" t="n"/>
      <c r="S1978" s="14" t="n"/>
      <c r="T1978" s="15">
        <f>IF(Q1978="YES", IF(R1978="Company",L1978*(1+S1978),IF(R1978="Vendor",L1978*(1-S1978),"")),"")</f>
        <v/>
      </c>
      <c r="U1978" s="15">
        <f>IF(Q1978="YES",O1978*T1978,"")</f>
        <v/>
      </c>
      <c r="V1978" s="16" t="n"/>
      <c r="W1978" s="17">
        <f>IF(Q1978="YES",G1978+V1978,"")</f>
        <v/>
      </c>
      <c r="X1978" s="18">
        <f>IF(Q1978="YES",IF(TODAY()&gt;W1978,"OVERDUE","WITHIN TIME"),"")</f>
        <v/>
      </c>
    </row>
    <row r="1979">
      <c r="A1979" s="3" t="n">
        <v>1975</v>
      </c>
      <c r="B1979" s="4" t="n"/>
      <c r="C1979" s="4" t="n"/>
      <c r="D1979" s="5">
        <f>IF(E1979="NRFC","Natural Rubber Field Coagulam","")</f>
        <v/>
      </c>
      <c r="E1979" s="4" t="n"/>
      <c r="F1979" s="6" t="n"/>
      <c r="G1979" s="6" t="n"/>
      <c r="H1979" s="7">
        <f>IF(G1979="","",G1979-TODAY())</f>
        <v/>
      </c>
      <c r="I1979" s="8">
        <f>IF(G1979="","",
IF(G1979&lt;TODAY(),
IF(O1979&gt;0,"Violated","Completed"),
IF(H1979&lt;=7,"Expiring Soon",
"Active")))</f>
        <v/>
      </c>
      <c r="J1979" s="8">
        <f>IF(C1979="","",COUNTIFS(purchase!$C:$C,$C1979,purchase!$E:$E,$E1979,purchase!$G:$G,"&gt;="&amp;$F1979,purchase!$G:$G,"&lt;="&amp;$G1979))</f>
        <v/>
      </c>
      <c r="K1979" s="9">
        <f>IF(COUNTIFS(purchase!$C:$C,$C1979,purchase!$E:$E,$E1979,purchase!$G:$G,"&gt;="&amp;$F1979,purchase!$G:$G,"&lt;="&amp;$G1979)=0,"",_xlfn.MAXIFS(purchase!$G:$G,purchase!$C:$C,$C1979,purchase!$E:$E,$E1979,purchase!$G:$G,"&gt;="&amp;$F1979,purchase!$G:$G,"&lt;="&amp;$G1979))</f>
        <v/>
      </c>
      <c r="L1979" s="4" t="n"/>
      <c r="M1979" s="4" t="n"/>
      <c r="N1979" s="10">
        <f>IF(M1979="","",SUMIFS(purchase!$N:$N,purchase!$C:$C,$C1979,purchase!$E:$E,$E1979,purchase!$G:$G,"&gt;="&amp;$F1979,purchase!$G:$G,"&lt;="&amp;$G1979))</f>
        <v/>
      </c>
      <c r="O1979" s="10">
        <f>IF(M1979="","",M1979-N1979)</f>
        <v/>
      </c>
      <c r="P1979" s="11">
        <f>IF(M1979=0,"",N1979/M1979)</f>
        <v/>
      </c>
      <c r="Q1979" s="12">
        <f>IF(OR(G1979="",O1979=""),"",
IF(AND(G1979&lt;TODAY(),O1979&gt;0),"YES","NO"))</f>
        <v/>
      </c>
      <c r="R1979" s="13" t="n"/>
      <c r="S1979" s="14" t="n"/>
      <c r="T1979" s="15">
        <f>IF(Q1979="YES", IF(R1979="Company",L1979*(1+S1979),IF(R1979="Vendor",L1979*(1-S1979),"")),"")</f>
        <v/>
      </c>
      <c r="U1979" s="15">
        <f>IF(Q1979="YES",O1979*T1979,"")</f>
        <v/>
      </c>
      <c r="V1979" s="16" t="n"/>
      <c r="W1979" s="17">
        <f>IF(Q1979="YES",G1979+V1979,"")</f>
        <v/>
      </c>
      <c r="X1979" s="18">
        <f>IF(Q1979="YES",IF(TODAY()&gt;W1979,"OVERDUE","WITHIN TIME"),"")</f>
        <v/>
      </c>
    </row>
    <row r="1980">
      <c r="A1980" s="3" t="n">
        <v>1976</v>
      </c>
      <c r="B1980" s="4" t="n"/>
      <c r="C1980" s="4" t="n"/>
      <c r="D1980" s="5">
        <f>IF(E1980="NRFC","Natural Rubber Field Coagulam","")</f>
        <v/>
      </c>
      <c r="E1980" s="4" t="n"/>
      <c r="F1980" s="6" t="n"/>
      <c r="G1980" s="6" t="n"/>
      <c r="H1980" s="7">
        <f>IF(G1980="","",G1980-TODAY())</f>
        <v/>
      </c>
      <c r="I1980" s="8">
        <f>IF(G1980="","",
IF(G1980&lt;TODAY(),
IF(O1980&gt;0,"Violated","Completed"),
IF(H1980&lt;=7,"Expiring Soon",
"Active")))</f>
        <v/>
      </c>
      <c r="J1980" s="8">
        <f>IF(C1980="","",COUNTIFS(purchase!$C:$C,$C1980,purchase!$E:$E,$E1980,purchase!$G:$G,"&gt;="&amp;$F1980,purchase!$G:$G,"&lt;="&amp;$G1980))</f>
        <v/>
      </c>
      <c r="K1980" s="9">
        <f>IF(COUNTIFS(purchase!$C:$C,$C1980,purchase!$E:$E,$E1980,purchase!$G:$G,"&gt;="&amp;$F1980,purchase!$G:$G,"&lt;="&amp;$G1980)=0,"",_xlfn.MAXIFS(purchase!$G:$G,purchase!$C:$C,$C1980,purchase!$E:$E,$E1980,purchase!$G:$G,"&gt;="&amp;$F1980,purchase!$G:$G,"&lt;="&amp;$G1980))</f>
        <v/>
      </c>
      <c r="L1980" s="4" t="n"/>
      <c r="M1980" s="4" t="n"/>
      <c r="N1980" s="10">
        <f>IF(M1980="","",SUMIFS(purchase!$N:$N,purchase!$C:$C,$C1980,purchase!$E:$E,$E1980,purchase!$G:$G,"&gt;="&amp;$F1980,purchase!$G:$G,"&lt;="&amp;$G1980))</f>
        <v/>
      </c>
      <c r="O1980" s="10">
        <f>IF(M1980="","",M1980-N1980)</f>
        <v/>
      </c>
      <c r="P1980" s="11">
        <f>IF(M1980=0,"",N1980/M1980)</f>
        <v/>
      </c>
      <c r="Q1980" s="12">
        <f>IF(OR(G1980="",O1980=""),"",
IF(AND(G1980&lt;TODAY(),O1980&gt;0),"YES","NO"))</f>
        <v/>
      </c>
      <c r="R1980" s="13" t="n"/>
      <c r="S1980" s="14" t="n"/>
      <c r="T1980" s="15">
        <f>IF(Q1980="YES", IF(R1980="Company",L1980*(1+S1980),IF(R1980="Vendor",L1980*(1-S1980),"")),"")</f>
        <v/>
      </c>
      <c r="U1980" s="15">
        <f>IF(Q1980="YES",O1980*T1980,"")</f>
        <v/>
      </c>
      <c r="V1980" s="16" t="n"/>
      <c r="W1980" s="17">
        <f>IF(Q1980="YES",G1980+V1980,"")</f>
        <v/>
      </c>
      <c r="X1980" s="18">
        <f>IF(Q1980="YES",IF(TODAY()&gt;W1980,"OVERDUE","WITHIN TIME"),"")</f>
        <v/>
      </c>
    </row>
    <row r="1981">
      <c r="A1981" s="3" t="n">
        <v>1977</v>
      </c>
      <c r="B1981" s="4" t="n"/>
      <c r="C1981" s="4" t="n"/>
      <c r="D1981" s="5">
        <f>IF(E1981="NRFC","Natural Rubber Field Coagulam","")</f>
        <v/>
      </c>
      <c r="E1981" s="4" t="n"/>
      <c r="F1981" s="6" t="n"/>
      <c r="G1981" s="6" t="n"/>
      <c r="H1981" s="7">
        <f>IF(G1981="","",G1981-TODAY())</f>
        <v/>
      </c>
      <c r="I1981" s="8">
        <f>IF(G1981="","",
IF(G1981&lt;TODAY(),
IF(O1981&gt;0,"Violated","Completed"),
IF(H1981&lt;=7,"Expiring Soon",
"Active")))</f>
        <v/>
      </c>
      <c r="J1981" s="8">
        <f>IF(C1981="","",COUNTIFS(purchase!$C:$C,$C1981,purchase!$E:$E,$E1981,purchase!$G:$G,"&gt;="&amp;$F1981,purchase!$G:$G,"&lt;="&amp;$G1981))</f>
        <v/>
      </c>
      <c r="K1981" s="9">
        <f>IF(COUNTIFS(purchase!$C:$C,$C1981,purchase!$E:$E,$E1981,purchase!$G:$G,"&gt;="&amp;$F1981,purchase!$G:$G,"&lt;="&amp;$G1981)=0,"",_xlfn.MAXIFS(purchase!$G:$G,purchase!$C:$C,$C1981,purchase!$E:$E,$E1981,purchase!$G:$G,"&gt;="&amp;$F1981,purchase!$G:$G,"&lt;="&amp;$G1981))</f>
        <v/>
      </c>
      <c r="L1981" s="4" t="n"/>
      <c r="M1981" s="4" t="n"/>
      <c r="N1981" s="10">
        <f>IF(M1981="","",SUMIFS(purchase!$N:$N,purchase!$C:$C,$C1981,purchase!$E:$E,$E1981,purchase!$G:$G,"&gt;="&amp;$F1981,purchase!$G:$G,"&lt;="&amp;$G1981))</f>
        <v/>
      </c>
      <c r="O1981" s="10">
        <f>IF(M1981="","",M1981-N1981)</f>
        <v/>
      </c>
      <c r="P1981" s="11">
        <f>IF(M1981=0,"",N1981/M1981)</f>
        <v/>
      </c>
      <c r="Q1981" s="12">
        <f>IF(OR(G1981="",O1981=""),"",
IF(AND(G1981&lt;TODAY(),O1981&gt;0),"YES","NO"))</f>
        <v/>
      </c>
      <c r="R1981" s="13" t="n"/>
      <c r="S1981" s="14" t="n"/>
      <c r="T1981" s="15">
        <f>IF(Q1981="YES", IF(R1981="Company",L1981*(1+S1981),IF(R1981="Vendor",L1981*(1-S1981),"")),"")</f>
        <v/>
      </c>
      <c r="U1981" s="15">
        <f>IF(Q1981="YES",O1981*T1981,"")</f>
        <v/>
      </c>
      <c r="V1981" s="16" t="n"/>
      <c r="W1981" s="17">
        <f>IF(Q1981="YES",G1981+V1981,"")</f>
        <v/>
      </c>
      <c r="X1981" s="18">
        <f>IF(Q1981="YES",IF(TODAY()&gt;W1981,"OVERDUE","WITHIN TIME"),"")</f>
        <v/>
      </c>
    </row>
    <row r="1982">
      <c r="A1982" s="3" t="n">
        <v>1978</v>
      </c>
      <c r="B1982" s="4" t="n"/>
      <c r="C1982" s="4" t="n"/>
      <c r="D1982" s="5">
        <f>IF(E1982="NRFC","Natural Rubber Field Coagulam","")</f>
        <v/>
      </c>
      <c r="E1982" s="4" t="n"/>
      <c r="F1982" s="6" t="n"/>
      <c r="G1982" s="6" t="n"/>
      <c r="H1982" s="7">
        <f>IF(G1982="","",G1982-TODAY())</f>
        <v/>
      </c>
      <c r="I1982" s="8">
        <f>IF(G1982="","",
IF(G1982&lt;TODAY(),
IF(O1982&gt;0,"Violated","Completed"),
IF(H1982&lt;=7,"Expiring Soon",
"Active")))</f>
        <v/>
      </c>
      <c r="J1982" s="8">
        <f>IF(C1982="","",COUNTIFS(purchase!$C:$C,$C1982,purchase!$E:$E,$E1982,purchase!$G:$G,"&gt;="&amp;$F1982,purchase!$G:$G,"&lt;="&amp;$G1982))</f>
        <v/>
      </c>
      <c r="K1982" s="9">
        <f>IF(COUNTIFS(purchase!$C:$C,$C1982,purchase!$E:$E,$E1982,purchase!$G:$G,"&gt;="&amp;$F1982,purchase!$G:$G,"&lt;="&amp;$G1982)=0,"",_xlfn.MAXIFS(purchase!$G:$G,purchase!$C:$C,$C1982,purchase!$E:$E,$E1982,purchase!$G:$G,"&gt;="&amp;$F1982,purchase!$G:$G,"&lt;="&amp;$G1982))</f>
        <v/>
      </c>
      <c r="L1982" s="4" t="n"/>
      <c r="M1982" s="4" t="n"/>
      <c r="N1982" s="10">
        <f>IF(M1982="","",SUMIFS(purchase!$N:$N,purchase!$C:$C,$C1982,purchase!$E:$E,$E1982,purchase!$G:$G,"&gt;="&amp;$F1982,purchase!$G:$G,"&lt;="&amp;$G1982))</f>
        <v/>
      </c>
      <c r="O1982" s="10">
        <f>IF(M1982="","",M1982-N1982)</f>
        <v/>
      </c>
      <c r="P1982" s="11">
        <f>IF(M1982=0,"",N1982/M1982)</f>
        <v/>
      </c>
      <c r="Q1982" s="12">
        <f>IF(OR(G1982="",O1982=""),"",
IF(AND(G1982&lt;TODAY(),O1982&gt;0),"YES","NO"))</f>
        <v/>
      </c>
      <c r="R1982" s="13" t="n"/>
      <c r="S1982" s="14" t="n"/>
      <c r="T1982" s="15">
        <f>IF(Q1982="YES", IF(R1982="Company",L1982*(1+S1982),IF(R1982="Vendor",L1982*(1-S1982),"")),"")</f>
        <v/>
      </c>
      <c r="U1982" s="15">
        <f>IF(Q1982="YES",O1982*T1982,"")</f>
        <v/>
      </c>
      <c r="V1982" s="16" t="n"/>
      <c r="W1982" s="17">
        <f>IF(Q1982="YES",G1982+V1982,"")</f>
        <v/>
      </c>
      <c r="X1982" s="18">
        <f>IF(Q1982="YES",IF(TODAY()&gt;W1982,"OVERDUE","WITHIN TIME"),"")</f>
        <v/>
      </c>
    </row>
    <row r="1983">
      <c r="A1983" s="3" t="n">
        <v>1979</v>
      </c>
      <c r="B1983" s="4" t="n"/>
      <c r="C1983" s="4" t="n"/>
      <c r="D1983" s="5">
        <f>IF(E1983="NRFC","Natural Rubber Field Coagulam","")</f>
        <v/>
      </c>
      <c r="E1983" s="4" t="n"/>
      <c r="F1983" s="6" t="n"/>
      <c r="G1983" s="6" t="n"/>
      <c r="H1983" s="7">
        <f>IF(G1983="","",G1983-TODAY())</f>
        <v/>
      </c>
      <c r="I1983" s="8">
        <f>IF(G1983="","",
IF(G1983&lt;TODAY(),
IF(O1983&gt;0,"Violated","Completed"),
IF(H1983&lt;=7,"Expiring Soon",
"Active")))</f>
        <v/>
      </c>
      <c r="J1983" s="8">
        <f>IF(C1983="","",COUNTIFS(purchase!$C:$C,$C1983,purchase!$E:$E,$E1983,purchase!$G:$G,"&gt;="&amp;$F1983,purchase!$G:$G,"&lt;="&amp;$G1983))</f>
        <v/>
      </c>
      <c r="K1983" s="9">
        <f>IF(COUNTIFS(purchase!$C:$C,$C1983,purchase!$E:$E,$E1983,purchase!$G:$G,"&gt;="&amp;$F1983,purchase!$G:$G,"&lt;="&amp;$G1983)=0,"",_xlfn.MAXIFS(purchase!$G:$G,purchase!$C:$C,$C1983,purchase!$E:$E,$E1983,purchase!$G:$G,"&gt;="&amp;$F1983,purchase!$G:$G,"&lt;="&amp;$G1983))</f>
        <v/>
      </c>
      <c r="L1983" s="4" t="n"/>
      <c r="M1983" s="4" t="n"/>
      <c r="N1983" s="10">
        <f>IF(M1983="","",SUMIFS(purchase!$N:$N,purchase!$C:$C,$C1983,purchase!$E:$E,$E1983,purchase!$G:$G,"&gt;="&amp;$F1983,purchase!$G:$G,"&lt;="&amp;$G1983))</f>
        <v/>
      </c>
      <c r="O1983" s="10">
        <f>IF(M1983="","",M1983-N1983)</f>
        <v/>
      </c>
      <c r="P1983" s="11">
        <f>IF(M1983=0,"",N1983/M1983)</f>
        <v/>
      </c>
      <c r="Q1983" s="12">
        <f>IF(OR(G1983="",O1983=""),"",
IF(AND(G1983&lt;TODAY(),O1983&gt;0),"YES","NO"))</f>
        <v/>
      </c>
      <c r="R1983" s="13" t="n"/>
      <c r="S1983" s="14" t="n"/>
      <c r="T1983" s="15">
        <f>IF(Q1983="YES", IF(R1983="Company",L1983*(1+S1983),IF(R1983="Vendor",L1983*(1-S1983),"")),"")</f>
        <v/>
      </c>
      <c r="U1983" s="15">
        <f>IF(Q1983="YES",O1983*T1983,"")</f>
        <v/>
      </c>
      <c r="V1983" s="16" t="n"/>
      <c r="W1983" s="17">
        <f>IF(Q1983="YES",G1983+V1983,"")</f>
        <v/>
      </c>
      <c r="X1983" s="18">
        <f>IF(Q1983="YES",IF(TODAY()&gt;W1983,"OVERDUE","WITHIN TIME"),"")</f>
        <v/>
      </c>
    </row>
    <row r="1984">
      <c r="A1984" s="3" t="n">
        <v>1980</v>
      </c>
      <c r="B1984" s="4" t="n"/>
      <c r="C1984" s="4" t="n"/>
      <c r="D1984" s="5">
        <f>IF(E1984="NRFC","Natural Rubber Field Coagulam","")</f>
        <v/>
      </c>
      <c r="E1984" s="4" t="n"/>
      <c r="F1984" s="6" t="n"/>
      <c r="G1984" s="6" t="n"/>
      <c r="H1984" s="7">
        <f>IF(G1984="","",G1984-TODAY())</f>
        <v/>
      </c>
      <c r="I1984" s="8">
        <f>IF(G1984="","",
IF(G1984&lt;TODAY(),
IF(O1984&gt;0,"Violated","Completed"),
IF(H1984&lt;=7,"Expiring Soon",
"Active")))</f>
        <v/>
      </c>
      <c r="J1984" s="8">
        <f>IF(C1984="","",COUNTIFS(purchase!$C:$C,$C1984,purchase!$E:$E,$E1984,purchase!$G:$G,"&gt;="&amp;$F1984,purchase!$G:$G,"&lt;="&amp;$G1984))</f>
        <v/>
      </c>
      <c r="K1984" s="9">
        <f>IF(COUNTIFS(purchase!$C:$C,$C1984,purchase!$E:$E,$E1984,purchase!$G:$G,"&gt;="&amp;$F1984,purchase!$G:$G,"&lt;="&amp;$G1984)=0,"",_xlfn.MAXIFS(purchase!$G:$G,purchase!$C:$C,$C1984,purchase!$E:$E,$E1984,purchase!$G:$G,"&gt;="&amp;$F1984,purchase!$G:$G,"&lt;="&amp;$G1984))</f>
        <v/>
      </c>
      <c r="L1984" s="4" t="n"/>
      <c r="M1984" s="4" t="n"/>
      <c r="N1984" s="10">
        <f>IF(M1984="","",SUMIFS(purchase!$N:$N,purchase!$C:$C,$C1984,purchase!$E:$E,$E1984,purchase!$G:$G,"&gt;="&amp;$F1984,purchase!$G:$G,"&lt;="&amp;$G1984))</f>
        <v/>
      </c>
      <c r="O1984" s="10">
        <f>IF(M1984="","",M1984-N1984)</f>
        <v/>
      </c>
      <c r="P1984" s="11">
        <f>IF(M1984=0,"",N1984/M1984)</f>
        <v/>
      </c>
      <c r="Q1984" s="12">
        <f>IF(OR(G1984="",O1984=""),"",
IF(AND(G1984&lt;TODAY(),O1984&gt;0),"YES","NO"))</f>
        <v/>
      </c>
      <c r="R1984" s="13" t="n"/>
      <c r="S1984" s="14" t="n"/>
      <c r="T1984" s="15">
        <f>IF(Q1984="YES", IF(R1984="Company",L1984*(1+S1984),IF(R1984="Vendor",L1984*(1-S1984),"")),"")</f>
        <v/>
      </c>
      <c r="U1984" s="15">
        <f>IF(Q1984="YES",O1984*T1984,"")</f>
        <v/>
      </c>
      <c r="V1984" s="16" t="n"/>
      <c r="W1984" s="17">
        <f>IF(Q1984="YES",G1984+V1984,"")</f>
        <v/>
      </c>
      <c r="X1984" s="18">
        <f>IF(Q1984="YES",IF(TODAY()&gt;W1984,"OVERDUE","WITHIN TIME"),"")</f>
        <v/>
      </c>
    </row>
    <row r="1985">
      <c r="A1985" s="3" t="n">
        <v>1981</v>
      </c>
      <c r="B1985" s="4" t="n"/>
      <c r="C1985" s="4" t="n"/>
      <c r="D1985" s="5">
        <f>IF(E1985="NRFC","Natural Rubber Field Coagulam","")</f>
        <v/>
      </c>
      <c r="E1985" s="4" t="n"/>
      <c r="F1985" s="6" t="n"/>
      <c r="G1985" s="6" t="n"/>
      <c r="H1985" s="7">
        <f>IF(G1985="","",G1985-TODAY())</f>
        <v/>
      </c>
      <c r="I1985" s="8">
        <f>IF(G1985="","",
IF(G1985&lt;TODAY(),
IF(O1985&gt;0,"Violated","Completed"),
IF(H1985&lt;=7,"Expiring Soon",
"Active")))</f>
        <v/>
      </c>
      <c r="J1985" s="8">
        <f>IF(C1985="","",COUNTIFS(purchase!$C:$C,$C1985,purchase!$E:$E,$E1985,purchase!$G:$G,"&gt;="&amp;$F1985,purchase!$G:$G,"&lt;="&amp;$G1985))</f>
        <v/>
      </c>
      <c r="K1985" s="9">
        <f>IF(COUNTIFS(purchase!$C:$C,$C1985,purchase!$E:$E,$E1985,purchase!$G:$G,"&gt;="&amp;$F1985,purchase!$G:$G,"&lt;="&amp;$G1985)=0,"",_xlfn.MAXIFS(purchase!$G:$G,purchase!$C:$C,$C1985,purchase!$E:$E,$E1985,purchase!$G:$G,"&gt;="&amp;$F1985,purchase!$G:$G,"&lt;="&amp;$G1985))</f>
        <v/>
      </c>
      <c r="L1985" s="4" t="n"/>
      <c r="M1985" s="4" t="n"/>
      <c r="N1985" s="10">
        <f>IF(M1985="","",SUMIFS(purchase!$N:$N,purchase!$C:$C,$C1985,purchase!$E:$E,$E1985,purchase!$G:$G,"&gt;="&amp;$F1985,purchase!$G:$G,"&lt;="&amp;$G1985))</f>
        <v/>
      </c>
      <c r="O1985" s="10">
        <f>IF(M1985="","",M1985-N1985)</f>
        <v/>
      </c>
      <c r="P1985" s="11">
        <f>IF(M1985=0,"",N1985/M1985)</f>
        <v/>
      </c>
      <c r="Q1985" s="12">
        <f>IF(OR(G1985="",O1985=""),"",
IF(AND(G1985&lt;TODAY(),O1985&gt;0),"YES","NO"))</f>
        <v/>
      </c>
      <c r="R1985" s="13" t="n"/>
      <c r="S1985" s="14" t="n"/>
      <c r="T1985" s="15">
        <f>IF(Q1985="YES", IF(R1985="Company",L1985*(1+S1985),IF(R1985="Vendor",L1985*(1-S1985),"")),"")</f>
        <v/>
      </c>
      <c r="U1985" s="15">
        <f>IF(Q1985="YES",O1985*T1985,"")</f>
        <v/>
      </c>
      <c r="V1985" s="16" t="n"/>
      <c r="W1985" s="17">
        <f>IF(Q1985="YES",G1985+V1985,"")</f>
        <v/>
      </c>
      <c r="X1985" s="18">
        <f>IF(Q1985="YES",IF(TODAY()&gt;W1985,"OVERDUE","WITHIN TIME"),"")</f>
        <v/>
      </c>
    </row>
    <row r="1986">
      <c r="A1986" s="3" t="n">
        <v>1982</v>
      </c>
      <c r="B1986" s="4" t="n"/>
      <c r="C1986" s="4" t="n"/>
      <c r="D1986" s="5">
        <f>IF(E1986="NRFC","Natural Rubber Field Coagulam","")</f>
        <v/>
      </c>
      <c r="E1986" s="4" t="n"/>
      <c r="F1986" s="6" t="n"/>
      <c r="G1986" s="6" t="n"/>
      <c r="H1986" s="7">
        <f>IF(G1986="","",G1986-TODAY())</f>
        <v/>
      </c>
      <c r="I1986" s="8">
        <f>IF(G1986="","",
IF(G1986&lt;TODAY(),
IF(O1986&gt;0,"Violated","Completed"),
IF(H1986&lt;=7,"Expiring Soon",
"Active")))</f>
        <v/>
      </c>
      <c r="J1986" s="8">
        <f>IF(C1986="","",COUNTIFS(purchase!$C:$C,$C1986,purchase!$E:$E,$E1986,purchase!$G:$G,"&gt;="&amp;$F1986,purchase!$G:$G,"&lt;="&amp;$G1986))</f>
        <v/>
      </c>
      <c r="K1986" s="9">
        <f>IF(COUNTIFS(purchase!$C:$C,$C1986,purchase!$E:$E,$E1986,purchase!$G:$G,"&gt;="&amp;$F1986,purchase!$G:$G,"&lt;="&amp;$G1986)=0,"",_xlfn.MAXIFS(purchase!$G:$G,purchase!$C:$C,$C1986,purchase!$E:$E,$E1986,purchase!$G:$G,"&gt;="&amp;$F1986,purchase!$G:$G,"&lt;="&amp;$G1986))</f>
        <v/>
      </c>
      <c r="L1986" s="4" t="n"/>
      <c r="M1986" s="4" t="n"/>
      <c r="N1986" s="10">
        <f>IF(M1986="","",SUMIFS(purchase!$N:$N,purchase!$C:$C,$C1986,purchase!$E:$E,$E1986,purchase!$G:$G,"&gt;="&amp;$F1986,purchase!$G:$G,"&lt;="&amp;$G1986))</f>
        <v/>
      </c>
      <c r="O1986" s="10">
        <f>IF(M1986="","",M1986-N1986)</f>
        <v/>
      </c>
      <c r="P1986" s="11">
        <f>IF(M1986=0,"",N1986/M1986)</f>
        <v/>
      </c>
      <c r="Q1986" s="12">
        <f>IF(OR(G1986="",O1986=""),"",
IF(AND(G1986&lt;TODAY(),O1986&gt;0),"YES","NO"))</f>
        <v/>
      </c>
      <c r="R1986" s="13" t="n"/>
      <c r="S1986" s="14" t="n"/>
      <c r="T1986" s="15">
        <f>IF(Q1986="YES", IF(R1986="Company",L1986*(1+S1986),IF(R1986="Vendor",L1986*(1-S1986),"")),"")</f>
        <v/>
      </c>
      <c r="U1986" s="15">
        <f>IF(Q1986="YES",O1986*T1986,"")</f>
        <v/>
      </c>
      <c r="V1986" s="16" t="n"/>
      <c r="W1986" s="17">
        <f>IF(Q1986="YES",G1986+V1986,"")</f>
        <v/>
      </c>
      <c r="X1986" s="18">
        <f>IF(Q1986="YES",IF(TODAY()&gt;W1986,"OVERDUE","WITHIN TIME"),"")</f>
        <v/>
      </c>
    </row>
    <row r="1987">
      <c r="A1987" s="3" t="n">
        <v>1983</v>
      </c>
      <c r="B1987" s="4" t="n"/>
      <c r="C1987" s="4" t="n"/>
      <c r="D1987" s="5">
        <f>IF(E1987="NRFC","Natural Rubber Field Coagulam","")</f>
        <v/>
      </c>
      <c r="E1987" s="4" t="n"/>
      <c r="F1987" s="6" t="n"/>
      <c r="G1987" s="6" t="n"/>
      <c r="H1987" s="7">
        <f>IF(G1987="","",G1987-TODAY())</f>
        <v/>
      </c>
      <c r="I1987" s="8">
        <f>IF(G1987="","",
IF(G1987&lt;TODAY(),
IF(O1987&gt;0,"Violated","Completed"),
IF(H1987&lt;=7,"Expiring Soon",
"Active")))</f>
        <v/>
      </c>
      <c r="J1987" s="8">
        <f>IF(C1987="","",COUNTIFS(purchase!$C:$C,$C1987,purchase!$E:$E,$E1987,purchase!$G:$G,"&gt;="&amp;$F1987,purchase!$G:$G,"&lt;="&amp;$G1987))</f>
        <v/>
      </c>
      <c r="K1987" s="9">
        <f>IF(COUNTIFS(purchase!$C:$C,$C1987,purchase!$E:$E,$E1987,purchase!$G:$G,"&gt;="&amp;$F1987,purchase!$G:$G,"&lt;="&amp;$G1987)=0,"",_xlfn.MAXIFS(purchase!$G:$G,purchase!$C:$C,$C1987,purchase!$E:$E,$E1987,purchase!$G:$G,"&gt;="&amp;$F1987,purchase!$G:$G,"&lt;="&amp;$G1987))</f>
        <v/>
      </c>
      <c r="L1987" s="4" t="n"/>
      <c r="M1987" s="4" t="n"/>
      <c r="N1987" s="10">
        <f>IF(M1987="","",SUMIFS(purchase!$N:$N,purchase!$C:$C,$C1987,purchase!$E:$E,$E1987,purchase!$G:$G,"&gt;="&amp;$F1987,purchase!$G:$G,"&lt;="&amp;$G1987))</f>
        <v/>
      </c>
      <c r="O1987" s="10">
        <f>IF(M1987="","",M1987-N1987)</f>
        <v/>
      </c>
      <c r="P1987" s="11">
        <f>IF(M1987=0,"",N1987/M1987)</f>
        <v/>
      </c>
      <c r="Q1987" s="12">
        <f>IF(OR(G1987="",O1987=""),"",
IF(AND(G1987&lt;TODAY(),O1987&gt;0),"YES","NO"))</f>
        <v/>
      </c>
      <c r="R1987" s="13" t="n"/>
      <c r="S1987" s="14" t="n"/>
      <c r="T1987" s="15">
        <f>IF(Q1987="YES", IF(R1987="Company",L1987*(1+S1987),IF(R1987="Vendor",L1987*(1-S1987),"")),"")</f>
        <v/>
      </c>
      <c r="U1987" s="15">
        <f>IF(Q1987="YES",O1987*T1987,"")</f>
        <v/>
      </c>
      <c r="V1987" s="16" t="n"/>
      <c r="W1987" s="17">
        <f>IF(Q1987="YES",G1987+V1987,"")</f>
        <v/>
      </c>
      <c r="X1987" s="18">
        <f>IF(Q1987="YES",IF(TODAY()&gt;W1987,"OVERDUE","WITHIN TIME"),"")</f>
        <v/>
      </c>
    </row>
    <row r="1988">
      <c r="A1988" s="3" t="n">
        <v>1984</v>
      </c>
      <c r="B1988" s="4" t="n"/>
      <c r="C1988" s="4" t="n"/>
      <c r="D1988" s="5">
        <f>IF(E1988="NRFC","Natural Rubber Field Coagulam","")</f>
        <v/>
      </c>
      <c r="E1988" s="4" t="n"/>
      <c r="F1988" s="6" t="n"/>
      <c r="G1988" s="6" t="n"/>
      <c r="H1988" s="7">
        <f>IF(G1988="","",G1988-TODAY())</f>
        <v/>
      </c>
      <c r="I1988" s="8">
        <f>IF(G1988="","",
IF(G1988&lt;TODAY(),
IF(O1988&gt;0,"Violated","Completed"),
IF(H1988&lt;=7,"Expiring Soon",
"Active")))</f>
        <v/>
      </c>
      <c r="J1988" s="8">
        <f>IF(C1988="","",COUNTIFS(purchase!$C:$C,$C1988,purchase!$E:$E,$E1988,purchase!$G:$G,"&gt;="&amp;$F1988,purchase!$G:$G,"&lt;="&amp;$G1988))</f>
        <v/>
      </c>
      <c r="K1988" s="9">
        <f>IF(COUNTIFS(purchase!$C:$C,$C1988,purchase!$E:$E,$E1988,purchase!$G:$G,"&gt;="&amp;$F1988,purchase!$G:$G,"&lt;="&amp;$G1988)=0,"",_xlfn.MAXIFS(purchase!$G:$G,purchase!$C:$C,$C1988,purchase!$E:$E,$E1988,purchase!$G:$G,"&gt;="&amp;$F1988,purchase!$G:$G,"&lt;="&amp;$G1988))</f>
        <v/>
      </c>
      <c r="L1988" s="4" t="n"/>
      <c r="M1988" s="4" t="n"/>
      <c r="N1988" s="10">
        <f>IF(M1988="","",SUMIFS(purchase!$N:$N,purchase!$C:$C,$C1988,purchase!$E:$E,$E1988,purchase!$G:$G,"&gt;="&amp;$F1988,purchase!$G:$G,"&lt;="&amp;$G1988))</f>
        <v/>
      </c>
      <c r="O1988" s="10">
        <f>IF(M1988="","",M1988-N1988)</f>
        <v/>
      </c>
      <c r="P1988" s="11">
        <f>IF(M1988=0,"",N1988/M1988)</f>
        <v/>
      </c>
      <c r="Q1988" s="12">
        <f>IF(OR(G1988="",O1988=""),"",
IF(AND(G1988&lt;TODAY(),O1988&gt;0),"YES","NO"))</f>
        <v/>
      </c>
      <c r="R1988" s="13" t="n"/>
      <c r="S1988" s="14" t="n"/>
      <c r="T1988" s="15">
        <f>IF(Q1988="YES", IF(R1988="Company",L1988*(1+S1988),IF(R1988="Vendor",L1988*(1-S1988),"")),"")</f>
        <v/>
      </c>
      <c r="U1988" s="15">
        <f>IF(Q1988="YES",O1988*T1988,"")</f>
        <v/>
      </c>
      <c r="V1988" s="16" t="n"/>
      <c r="W1988" s="17">
        <f>IF(Q1988="YES",G1988+V1988,"")</f>
        <v/>
      </c>
      <c r="X1988" s="18">
        <f>IF(Q1988="YES",IF(TODAY()&gt;W1988,"OVERDUE","WITHIN TIME"),"")</f>
        <v/>
      </c>
    </row>
    <row r="1989">
      <c r="A1989" s="3" t="n">
        <v>1985</v>
      </c>
      <c r="B1989" s="4" t="n"/>
      <c r="C1989" s="4" t="n"/>
      <c r="D1989" s="5">
        <f>IF(E1989="NRFC","Natural Rubber Field Coagulam","")</f>
        <v/>
      </c>
      <c r="E1989" s="4" t="n"/>
      <c r="F1989" s="6" t="n"/>
      <c r="G1989" s="6" t="n"/>
      <c r="H1989" s="7">
        <f>IF(G1989="","",G1989-TODAY())</f>
        <v/>
      </c>
      <c r="I1989" s="8">
        <f>IF(G1989="","",
IF(G1989&lt;TODAY(),
IF(O1989&gt;0,"Violated","Completed"),
IF(H1989&lt;=7,"Expiring Soon",
"Active")))</f>
        <v/>
      </c>
      <c r="J1989" s="8">
        <f>IF(C1989="","",COUNTIFS(purchase!$C:$C,$C1989,purchase!$E:$E,$E1989,purchase!$G:$G,"&gt;="&amp;$F1989,purchase!$G:$G,"&lt;="&amp;$G1989))</f>
        <v/>
      </c>
      <c r="K1989" s="9">
        <f>IF(COUNTIFS(purchase!$C:$C,$C1989,purchase!$E:$E,$E1989,purchase!$G:$G,"&gt;="&amp;$F1989,purchase!$G:$G,"&lt;="&amp;$G1989)=0,"",_xlfn.MAXIFS(purchase!$G:$G,purchase!$C:$C,$C1989,purchase!$E:$E,$E1989,purchase!$G:$G,"&gt;="&amp;$F1989,purchase!$G:$G,"&lt;="&amp;$G1989))</f>
        <v/>
      </c>
      <c r="L1989" s="4" t="n"/>
      <c r="M1989" s="4" t="n"/>
      <c r="N1989" s="10">
        <f>IF(M1989="","",SUMIFS(purchase!$N:$N,purchase!$C:$C,$C1989,purchase!$E:$E,$E1989,purchase!$G:$G,"&gt;="&amp;$F1989,purchase!$G:$G,"&lt;="&amp;$G1989))</f>
        <v/>
      </c>
      <c r="O1989" s="10">
        <f>IF(M1989="","",M1989-N1989)</f>
        <v/>
      </c>
      <c r="P1989" s="11">
        <f>IF(M1989=0,"",N1989/M1989)</f>
        <v/>
      </c>
      <c r="Q1989" s="12">
        <f>IF(OR(G1989="",O1989=""),"",
IF(AND(G1989&lt;TODAY(),O1989&gt;0),"YES","NO"))</f>
        <v/>
      </c>
      <c r="R1989" s="13" t="n"/>
      <c r="S1989" s="14" t="n"/>
      <c r="T1989" s="15">
        <f>IF(Q1989="YES", IF(R1989="Company",L1989*(1+S1989),IF(R1989="Vendor",L1989*(1-S1989),"")),"")</f>
        <v/>
      </c>
      <c r="U1989" s="15">
        <f>IF(Q1989="YES",O1989*T1989,"")</f>
        <v/>
      </c>
      <c r="V1989" s="16" t="n"/>
      <c r="W1989" s="17">
        <f>IF(Q1989="YES",G1989+V1989,"")</f>
        <v/>
      </c>
      <c r="X1989" s="18">
        <f>IF(Q1989="YES",IF(TODAY()&gt;W1989,"OVERDUE","WITHIN TIME"),"")</f>
        <v/>
      </c>
    </row>
    <row r="1990">
      <c r="A1990" s="3" t="n">
        <v>1986</v>
      </c>
      <c r="B1990" s="4" t="n"/>
      <c r="C1990" s="4" t="n"/>
      <c r="D1990" s="5">
        <f>IF(E1990="NRFC","Natural Rubber Field Coagulam","")</f>
        <v/>
      </c>
      <c r="E1990" s="4" t="n"/>
      <c r="F1990" s="6" t="n"/>
      <c r="G1990" s="6" t="n"/>
      <c r="H1990" s="7">
        <f>IF(G1990="","",G1990-TODAY())</f>
        <v/>
      </c>
      <c r="I1990" s="8">
        <f>IF(G1990="","",
IF(G1990&lt;TODAY(),
IF(O1990&gt;0,"Violated","Completed"),
IF(H1990&lt;=7,"Expiring Soon",
"Active")))</f>
        <v/>
      </c>
      <c r="J1990" s="8">
        <f>IF(C1990="","",COUNTIFS(purchase!$C:$C,$C1990,purchase!$E:$E,$E1990,purchase!$G:$G,"&gt;="&amp;$F1990,purchase!$G:$G,"&lt;="&amp;$G1990))</f>
        <v/>
      </c>
      <c r="K1990" s="9">
        <f>IF(COUNTIFS(purchase!$C:$C,$C1990,purchase!$E:$E,$E1990,purchase!$G:$G,"&gt;="&amp;$F1990,purchase!$G:$G,"&lt;="&amp;$G1990)=0,"",_xlfn.MAXIFS(purchase!$G:$G,purchase!$C:$C,$C1990,purchase!$E:$E,$E1990,purchase!$G:$G,"&gt;="&amp;$F1990,purchase!$G:$G,"&lt;="&amp;$G1990))</f>
        <v/>
      </c>
      <c r="L1990" s="4" t="n"/>
      <c r="M1990" s="4" t="n"/>
      <c r="N1990" s="10">
        <f>IF(M1990="","",SUMIFS(purchase!$N:$N,purchase!$C:$C,$C1990,purchase!$E:$E,$E1990,purchase!$G:$G,"&gt;="&amp;$F1990,purchase!$G:$G,"&lt;="&amp;$G1990))</f>
        <v/>
      </c>
      <c r="O1990" s="10">
        <f>IF(M1990="","",M1990-N1990)</f>
        <v/>
      </c>
      <c r="P1990" s="11">
        <f>IF(M1990=0,"",N1990/M1990)</f>
        <v/>
      </c>
      <c r="Q1990" s="12">
        <f>IF(OR(G1990="",O1990=""),"",
IF(AND(G1990&lt;TODAY(),O1990&gt;0),"YES","NO"))</f>
        <v/>
      </c>
      <c r="R1990" s="13" t="n"/>
      <c r="S1990" s="14" t="n"/>
      <c r="T1990" s="15">
        <f>IF(Q1990="YES", IF(R1990="Company",L1990*(1+S1990),IF(R1990="Vendor",L1990*(1-S1990),"")),"")</f>
        <v/>
      </c>
      <c r="U1990" s="15">
        <f>IF(Q1990="YES",O1990*T1990,"")</f>
        <v/>
      </c>
      <c r="V1990" s="16" t="n"/>
      <c r="W1990" s="17">
        <f>IF(Q1990="YES",G1990+V1990,"")</f>
        <v/>
      </c>
      <c r="X1990" s="18">
        <f>IF(Q1990="YES",IF(TODAY()&gt;W1990,"OVERDUE","WITHIN TIME"),"")</f>
        <v/>
      </c>
    </row>
    <row r="1991">
      <c r="A1991" s="3" t="n">
        <v>1987</v>
      </c>
      <c r="B1991" s="4" t="n"/>
      <c r="C1991" s="4" t="n"/>
      <c r="D1991" s="5">
        <f>IF(E1991="NRFC","Natural Rubber Field Coagulam","")</f>
        <v/>
      </c>
      <c r="E1991" s="4" t="n"/>
      <c r="F1991" s="6" t="n"/>
      <c r="G1991" s="6" t="n"/>
      <c r="H1991" s="7">
        <f>IF(G1991="","",G1991-TODAY())</f>
        <v/>
      </c>
      <c r="I1991" s="8">
        <f>IF(G1991="","",
IF(G1991&lt;TODAY(),
IF(O1991&gt;0,"Violated","Completed"),
IF(H1991&lt;=7,"Expiring Soon",
"Active")))</f>
        <v/>
      </c>
      <c r="J1991" s="8">
        <f>IF(C1991="","",COUNTIFS(purchase!$C:$C,$C1991,purchase!$E:$E,$E1991,purchase!$G:$G,"&gt;="&amp;$F1991,purchase!$G:$G,"&lt;="&amp;$G1991))</f>
        <v/>
      </c>
      <c r="K1991" s="9">
        <f>IF(COUNTIFS(purchase!$C:$C,$C1991,purchase!$E:$E,$E1991,purchase!$G:$G,"&gt;="&amp;$F1991,purchase!$G:$G,"&lt;="&amp;$G1991)=0,"",_xlfn.MAXIFS(purchase!$G:$G,purchase!$C:$C,$C1991,purchase!$E:$E,$E1991,purchase!$G:$G,"&gt;="&amp;$F1991,purchase!$G:$G,"&lt;="&amp;$G1991))</f>
        <v/>
      </c>
      <c r="L1991" s="4" t="n"/>
      <c r="M1991" s="4" t="n"/>
      <c r="N1991" s="10">
        <f>IF(M1991="","",SUMIFS(purchase!$N:$N,purchase!$C:$C,$C1991,purchase!$E:$E,$E1991,purchase!$G:$G,"&gt;="&amp;$F1991,purchase!$G:$G,"&lt;="&amp;$G1991))</f>
        <v/>
      </c>
      <c r="O1991" s="10">
        <f>IF(M1991="","",M1991-N1991)</f>
        <v/>
      </c>
      <c r="P1991" s="11">
        <f>IF(M1991=0,"",N1991/M1991)</f>
        <v/>
      </c>
      <c r="Q1991" s="12">
        <f>IF(OR(G1991="",O1991=""),"",
IF(AND(G1991&lt;TODAY(),O1991&gt;0),"YES","NO"))</f>
        <v/>
      </c>
      <c r="R1991" s="13" t="n"/>
      <c r="S1991" s="14" t="n"/>
      <c r="T1991" s="15">
        <f>IF(Q1991="YES", IF(R1991="Company",L1991*(1+S1991),IF(R1991="Vendor",L1991*(1-S1991),"")),"")</f>
        <v/>
      </c>
      <c r="U1991" s="15">
        <f>IF(Q1991="YES",O1991*T1991,"")</f>
        <v/>
      </c>
      <c r="V1991" s="16" t="n"/>
      <c r="W1991" s="17">
        <f>IF(Q1991="YES",G1991+V1991,"")</f>
        <v/>
      </c>
      <c r="X1991" s="18">
        <f>IF(Q1991="YES",IF(TODAY()&gt;W1991,"OVERDUE","WITHIN TIME"),"")</f>
        <v/>
      </c>
    </row>
    <row r="1992">
      <c r="A1992" s="3" t="n">
        <v>1988</v>
      </c>
      <c r="B1992" s="4" t="n"/>
      <c r="C1992" s="4" t="n"/>
      <c r="D1992" s="5">
        <f>IF(E1992="NRFC","Natural Rubber Field Coagulam","")</f>
        <v/>
      </c>
      <c r="E1992" s="4" t="n"/>
      <c r="F1992" s="6" t="n"/>
      <c r="G1992" s="6" t="n"/>
      <c r="H1992" s="7">
        <f>IF(G1992="","",G1992-TODAY())</f>
        <v/>
      </c>
      <c r="I1992" s="8">
        <f>IF(G1992="","",
IF(G1992&lt;TODAY(),
IF(O1992&gt;0,"Violated","Completed"),
IF(H1992&lt;=7,"Expiring Soon",
"Active")))</f>
        <v/>
      </c>
      <c r="J1992" s="8">
        <f>IF(C1992="","",COUNTIFS(purchase!$C:$C,$C1992,purchase!$E:$E,$E1992,purchase!$G:$G,"&gt;="&amp;$F1992,purchase!$G:$G,"&lt;="&amp;$G1992))</f>
        <v/>
      </c>
      <c r="K1992" s="9">
        <f>IF(COUNTIFS(purchase!$C:$C,$C1992,purchase!$E:$E,$E1992,purchase!$G:$G,"&gt;="&amp;$F1992,purchase!$G:$G,"&lt;="&amp;$G1992)=0,"",_xlfn.MAXIFS(purchase!$G:$G,purchase!$C:$C,$C1992,purchase!$E:$E,$E1992,purchase!$G:$G,"&gt;="&amp;$F1992,purchase!$G:$G,"&lt;="&amp;$G1992))</f>
        <v/>
      </c>
      <c r="L1992" s="4" t="n"/>
      <c r="M1992" s="4" t="n"/>
      <c r="N1992" s="10">
        <f>IF(M1992="","",SUMIFS(purchase!$N:$N,purchase!$C:$C,$C1992,purchase!$E:$E,$E1992,purchase!$G:$G,"&gt;="&amp;$F1992,purchase!$G:$G,"&lt;="&amp;$G1992))</f>
        <v/>
      </c>
      <c r="O1992" s="10">
        <f>IF(M1992="","",M1992-N1992)</f>
        <v/>
      </c>
      <c r="P1992" s="11">
        <f>IF(M1992=0,"",N1992/M1992)</f>
        <v/>
      </c>
      <c r="Q1992" s="12">
        <f>IF(OR(G1992="",O1992=""),"",
IF(AND(G1992&lt;TODAY(),O1992&gt;0),"YES","NO"))</f>
        <v/>
      </c>
      <c r="R1992" s="13" t="n"/>
      <c r="S1992" s="14" t="n"/>
      <c r="T1992" s="15">
        <f>IF(Q1992="YES", IF(R1992="Company",L1992*(1+S1992),IF(R1992="Vendor",L1992*(1-S1992),"")),"")</f>
        <v/>
      </c>
      <c r="U1992" s="15">
        <f>IF(Q1992="YES",O1992*T1992,"")</f>
        <v/>
      </c>
      <c r="V1992" s="16" t="n"/>
      <c r="W1992" s="17">
        <f>IF(Q1992="YES",G1992+V1992,"")</f>
        <v/>
      </c>
      <c r="X1992" s="18">
        <f>IF(Q1992="YES",IF(TODAY()&gt;W1992,"OVERDUE","WITHIN TIME"),"")</f>
        <v/>
      </c>
    </row>
    <row r="1993">
      <c r="A1993" s="3" t="n">
        <v>1989</v>
      </c>
      <c r="B1993" s="4" t="n"/>
      <c r="C1993" s="4" t="n"/>
      <c r="D1993" s="5">
        <f>IF(E1993="NRFC","Natural Rubber Field Coagulam","")</f>
        <v/>
      </c>
      <c r="E1993" s="4" t="n"/>
      <c r="F1993" s="6" t="n"/>
      <c r="G1993" s="6" t="n"/>
      <c r="H1993" s="7">
        <f>IF(G1993="","",G1993-TODAY())</f>
        <v/>
      </c>
      <c r="I1993" s="8">
        <f>IF(G1993="","",
IF(G1993&lt;TODAY(),
IF(O1993&gt;0,"Violated","Completed"),
IF(H1993&lt;=7,"Expiring Soon",
"Active")))</f>
        <v/>
      </c>
      <c r="J1993" s="8">
        <f>IF(C1993="","",COUNTIFS(purchase!$C:$C,$C1993,purchase!$E:$E,$E1993,purchase!$G:$G,"&gt;="&amp;$F1993,purchase!$G:$G,"&lt;="&amp;$G1993))</f>
        <v/>
      </c>
      <c r="K1993" s="9">
        <f>IF(COUNTIFS(purchase!$C:$C,$C1993,purchase!$E:$E,$E1993,purchase!$G:$G,"&gt;="&amp;$F1993,purchase!$G:$G,"&lt;="&amp;$G1993)=0,"",_xlfn.MAXIFS(purchase!$G:$G,purchase!$C:$C,$C1993,purchase!$E:$E,$E1993,purchase!$G:$G,"&gt;="&amp;$F1993,purchase!$G:$G,"&lt;="&amp;$G1993))</f>
        <v/>
      </c>
      <c r="L1993" s="4" t="n"/>
      <c r="M1993" s="4" t="n"/>
      <c r="N1993" s="10">
        <f>IF(M1993="","",SUMIFS(purchase!$N:$N,purchase!$C:$C,$C1993,purchase!$E:$E,$E1993,purchase!$G:$G,"&gt;="&amp;$F1993,purchase!$G:$G,"&lt;="&amp;$G1993))</f>
        <v/>
      </c>
      <c r="O1993" s="10">
        <f>IF(M1993="","",M1993-N1993)</f>
        <v/>
      </c>
      <c r="P1993" s="11">
        <f>IF(M1993=0,"",N1993/M1993)</f>
        <v/>
      </c>
      <c r="Q1993" s="12">
        <f>IF(OR(G1993="",O1993=""),"",
IF(AND(G1993&lt;TODAY(),O1993&gt;0),"YES","NO"))</f>
        <v/>
      </c>
      <c r="R1993" s="13" t="n"/>
      <c r="S1993" s="14" t="n"/>
      <c r="T1993" s="15">
        <f>IF(Q1993="YES", IF(R1993="Company",L1993*(1+S1993),IF(R1993="Vendor",L1993*(1-S1993),"")),"")</f>
        <v/>
      </c>
      <c r="U1993" s="15">
        <f>IF(Q1993="YES",O1993*T1993,"")</f>
        <v/>
      </c>
      <c r="V1993" s="16" t="n"/>
      <c r="W1993" s="17">
        <f>IF(Q1993="YES",G1993+V1993,"")</f>
        <v/>
      </c>
      <c r="X1993" s="18">
        <f>IF(Q1993="YES",IF(TODAY()&gt;W1993,"OVERDUE","WITHIN TIME"),"")</f>
        <v/>
      </c>
    </row>
    <row r="1994">
      <c r="A1994" s="3" t="n">
        <v>1990</v>
      </c>
      <c r="B1994" s="4" t="n"/>
      <c r="C1994" s="4" t="n"/>
      <c r="D1994" s="5">
        <f>IF(E1994="NRFC","Natural Rubber Field Coagulam","")</f>
        <v/>
      </c>
      <c r="E1994" s="4" t="n"/>
      <c r="F1994" s="6" t="n"/>
      <c r="G1994" s="6" t="n"/>
      <c r="H1994" s="7">
        <f>IF(G1994="","",G1994-TODAY())</f>
        <v/>
      </c>
      <c r="I1994" s="8">
        <f>IF(G1994="","",
IF(G1994&lt;TODAY(),
IF(O1994&gt;0,"Violated","Completed"),
IF(H1994&lt;=7,"Expiring Soon",
"Active")))</f>
        <v/>
      </c>
      <c r="J1994" s="8">
        <f>IF(C1994="","",COUNTIFS(purchase!$C:$C,$C1994,purchase!$E:$E,$E1994,purchase!$G:$G,"&gt;="&amp;$F1994,purchase!$G:$G,"&lt;="&amp;$G1994))</f>
        <v/>
      </c>
      <c r="K1994" s="9">
        <f>IF(COUNTIFS(purchase!$C:$C,$C1994,purchase!$E:$E,$E1994,purchase!$G:$G,"&gt;="&amp;$F1994,purchase!$G:$G,"&lt;="&amp;$G1994)=0,"",_xlfn.MAXIFS(purchase!$G:$G,purchase!$C:$C,$C1994,purchase!$E:$E,$E1994,purchase!$G:$G,"&gt;="&amp;$F1994,purchase!$G:$G,"&lt;="&amp;$G1994))</f>
        <v/>
      </c>
      <c r="L1994" s="4" t="n"/>
      <c r="M1994" s="4" t="n"/>
      <c r="N1994" s="10">
        <f>IF(M1994="","",SUMIFS(purchase!$N:$N,purchase!$C:$C,$C1994,purchase!$E:$E,$E1994,purchase!$G:$G,"&gt;="&amp;$F1994,purchase!$G:$G,"&lt;="&amp;$G1994))</f>
        <v/>
      </c>
      <c r="O1994" s="10">
        <f>IF(M1994="","",M1994-N1994)</f>
        <v/>
      </c>
      <c r="P1994" s="11">
        <f>IF(M1994=0,"",N1994/M1994)</f>
        <v/>
      </c>
      <c r="Q1994" s="12">
        <f>IF(OR(G1994="",O1994=""),"",
IF(AND(G1994&lt;TODAY(),O1994&gt;0),"YES","NO"))</f>
        <v/>
      </c>
      <c r="R1994" s="13" t="n"/>
      <c r="S1994" s="14" t="n"/>
      <c r="T1994" s="15">
        <f>IF(Q1994="YES", IF(R1994="Company",L1994*(1+S1994),IF(R1994="Vendor",L1994*(1-S1994),"")),"")</f>
        <v/>
      </c>
      <c r="U1994" s="15">
        <f>IF(Q1994="YES",O1994*T1994,"")</f>
        <v/>
      </c>
      <c r="V1994" s="16" t="n"/>
      <c r="W1994" s="17">
        <f>IF(Q1994="YES",G1994+V1994,"")</f>
        <v/>
      </c>
      <c r="X1994" s="18">
        <f>IF(Q1994="YES",IF(TODAY()&gt;W1994,"OVERDUE","WITHIN TIME"),"")</f>
        <v/>
      </c>
    </row>
    <row r="1995">
      <c r="A1995" s="3" t="n">
        <v>1991</v>
      </c>
      <c r="B1995" s="4" t="n"/>
      <c r="C1995" s="4" t="n"/>
      <c r="D1995" s="5">
        <f>IF(E1995="NRFC","Natural Rubber Field Coagulam","")</f>
        <v/>
      </c>
      <c r="E1995" s="4" t="n"/>
      <c r="F1995" s="6" t="n"/>
      <c r="G1995" s="6" t="n"/>
      <c r="H1995" s="7">
        <f>IF(G1995="","",G1995-TODAY())</f>
        <v/>
      </c>
      <c r="I1995" s="8">
        <f>IF(G1995="","",
IF(G1995&lt;TODAY(),
IF(O1995&gt;0,"Violated","Completed"),
IF(H1995&lt;=7,"Expiring Soon",
"Active")))</f>
        <v/>
      </c>
      <c r="J1995" s="8">
        <f>IF(C1995="","",COUNTIFS(purchase!$C:$C,$C1995,purchase!$E:$E,$E1995,purchase!$G:$G,"&gt;="&amp;$F1995,purchase!$G:$G,"&lt;="&amp;$G1995))</f>
        <v/>
      </c>
      <c r="K1995" s="9">
        <f>IF(COUNTIFS(purchase!$C:$C,$C1995,purchase!$E:$E,$E1995,purchase!$G:$G,"&gt;="&amp;$F1995,purchase!$G:$G,"&lt;="&amp;$G1995)=0,"",_xlfn.MAXIFS(purchase!$G:$G,purchase!$C:$C,$C1995,purchase!$E:$E,$E1995,purchase!$G:$G,"&gt;="&amp;$F1995,purchase!$G:$G,"&lt;="&amp;$G1995))</f>
        <v/>
      </c>
      <c r="L1995" s="4" t="n"/>
      <c r="M1995" s="4" t="n"/>
      <c r="N1995" s="10">
        <f>IF(M1995="","",SUMIFS(purchase!$N:$N,purchase!$C:$C,$C1995,purchase!$E:$E,$E1995,purchase!$G:$G,"&gt;="&amp;$F1995,purchase!$G:$G,"&lt;="&amp;$G1995))</f>
        <v/>
      </c>
      <c r="O1995" s="10">
        <f>IF(M1995="","",M1995-N1995)</f>
        <v/>
      </c>
      <c r="P1995" s="11">
        <f>IF(M1995=0,"",N1995/M1995)</f>
        <v/>
      </c>
      <c r="Q1995" s="12">
        <f>IF(OR(G1995="",O1995=""),"",
IF(AND(G1995&lt;TODAY(),O1995&gt;0),"YES","NO"))</f>
        <v/>
      </c>
      <c r="R1995" s="13" t="n"/>
      <c r="S1995" s="14" t="n"/>
      <c r="T1995" s="15">
        <f>IF(Q1995="YES", IF(R1995="Company",L1995*(1+S1995),IF(R1995="Vendor",L1995*(1-S1995),"")),"")</f>
        <v/>
      </c>
      <c r="U1995" s="15">
        <f>IF(Q1995="YES",O1995*T1995,"")</f>
        <v/>
      </c>
      <c r="V1995" s="16" t="n"/>
      <c r="W1995" s="17">
        <f>IF(Q1995="YES",G1995+V1995,"")</f>
        <v/>
      </c>
      <c r="X1995" s="18">
        <f>IF(Q1995="YES",IF(TODAY()&gt;W1995,"OVERDUE","WITHIN TIME"),"")</f>
        <v/>
      </c>
    </row>
    <row r="1996">
      <c r="A1996" s="3" t="n">
        <v>1992</v>
      </c>
      <c r="B1996" s="4" t="n"/>
      <c r="C1996" s="4" t="n"/>
      <c r="D1996" s="5">
        <f>IF(E1996="NRFC","Natural Rubber Field Coagulam","")</f>
        <v/>
      </c>
      <c r="E1996" s="4" t="n"/>
      <c r="F1996" s="6" t="n"/>
      <c r="G1996" s="6" t="n"/>
      <c r="H1996" s="7">
        <f>IF(G1996="","",G1996-TODAY())</f>
        <v/>
      </c>
      <c r="I1996" s="8">
        <f>IF(G1996="","",
IF(G1996&lt;TODAY(),
IF(O1996&gt;0,"Violated","Completed"),
IF(H1996&lt;=7,"Expiring Soon",
"Active")))</f>
        <v/>
      </c>
      <c r="J1996" s="8">
        <f>IF(C1996="","",COUNTIFS(purchase!$C:$C,$C1996,purchase!$E:$E,$E1996,purchase!$G:$G,"&gt;="&amp;$F1996,purchase!$G:$G,"&lt;="&amp;$G1996))</f>
        <v/>
      </c>
      <c r="K1996" s="9">
        <f>IF(COUNTIFS(purchase!$C:$C,$C1996,purchase!$E:$E,$E1996,purchase!$G:$G,"&gt;="&amp;$F1996,purchase!$G:$G,"&lt;="&amp;$G1996)=0,"",_xlfn.MAXIFS(purchase!$G:$G,purchase!$C:$C,$C1996,purchase!$E:$E,$E1996,purchase!$G:$G,"&gt;="&amp;$F1996,purchase!$G:$G,"&lt;="&amp;$G1996))</f>
        <v/>
      </c>
      <c r="L1996" s="4" t="n"/>
      <c r="M1996" s="4" t="n"/>
      <c r="N1996" s="10">
        <f>IF(M1996="","",SUMIFS(purchase!$N:$N,purchase!$C:$C,$C1996,purchase!$E:$E,$E1996,purchase!$G:$G,"&gt;="&amp;$F1996,purchase!$G:$G,"&lt;="&amp;$G1996))</f>
        <v/>
      </c>
      <c r="O1996" s="10">
        <f>IF(M1996="","",M1996-N1996)</f>
        <v/>
      </c>
      <c r="P1996" s="11">
        <f>IF(M1996=0,"",N1996/M1996)</f>
        <v/>
      </c>
      <c r="Q1996" s="12">
        <f>IF(OR(G1996="",O1996=""),"",
IF(AND(G1996&lt;TODAY(),O1996&gt;0),"YES","NO"))</f>
        <v/>
      </c>
      <c r="R1996" s="13" t="n"/>
      <c r="S1996" s="14" t="n"/>
      <c r="T1996" s="15">
        <f>IF(Q1996="YES", IF(R1996="Company",L1996*(1+S1996),IF(R1996="Vendor",L1996*(1-S1996),"")),"")</f>
        <v/>
      </c>
      <c r="U1996" s="15">
        <f>IF(Q1996="YES",O1996*T1996,"")</f>
        <v/>
      </c>
      <c r="V1996" s="16" t="n"/>
      <c r="W1996" s="17">
        <f>IF(Q1996="YES",G1996+V1996,"")</f>
        <v/>
      </c>
      <c r="X1996" s="18">
        <f>IF(Q1996="YES",IF(TODAY()&gt;W1996,"OVERDUE","WITHIN TIME"),"")</f>
        <v/>
      </c>
    </row>
    <row r="1997">
      <c r="A1997" s="3" t="n">
        <v>1993</v>
      </c>
      <c r="B1997" s="4" t="n"/>
      <c r="C1997" s="4" t="n"/>
      <c r="D1997" s="5">
        <f>IF(E1997="NRFC","Natural Rubber Field Coagulam","")</f>
        <v/>
      </c>
      <c r="E1997" s="4" t="n"/>
      <c r="F1997" s="6" t="n"/>
      <c r="G1997" s="6" t="n"/>
      <c r="H1997" s="7">
        <f>IF(G1997="","",G1997-TODAY())</f>
        <v/>
      </c>
      <c r="I1997" s="8">
        <f>IF(G1997="","",
IF(G1997&lt;TODAY(),
IF(O1997&gt;0,"Violated","Completed"),
IF(H1997&lt;=7,"Expiring Soon",
"Active")))</f>
        <v/>
      </c>
      <c r="J1997" s="8">
        <f>IF(C1997="","",COUNTIFS(purchase!$C:$C,$C1997,purchase!$E:$E,$E1997,purchase!$G:$G,"&gt;="&amp;$F1997,purchase!$G:$G,"&lt;="&amp;$G1997))</f>
        <v/>
      </c>
      <c r="K1997" s="9">
        <f>IF(COUNTIFS(purchase!$C:$C,$C1997,purchase!$E:$E,$E1997,purchase!$G:$G,"&gt;="&amp;$F1997,purchase!$G:$G,"&lt;="&amp;$G1997)=0,"",_xlfn.MAXIFS(purchase!$G:$G,purchase!$C:$C,$C1997,purchase!$E:$E,$E1997,purchase!$G:$G,"&gt;="&amp;$F1997,purchase!$G:$G,"&lt;="&amp;$G1997))</f>
        <v/>
      </c>
      <c r="L1997" s="4" t="n"/>
      <c r="M1997" s="4" t="n"/>
      <c r="N1997" s="10">
        <f>IF(M1997="","",SUMIFS(purchase!$N:$N,purchase!$C:$C,$C1997,purchase!$E:$E,$E1997,purchase!$G:$G,"&gt;="&amp;$F1997,purchase!$G:$G,"&lt;="&amp;$G1997))</f>
        <v/>
      </c>
      <c r="O1997" s="10">
        <f>IF(M1997="","",M1997-N1997)</f>
        <v/>
      </c>
      <c r="P1997" s="11">
        <f>IF(M1997=0,"",N1997/M1997)</f>
        <v/>
      </c>
      <c r="Q1997" s="12">
        <f>IF(OR(G1997="",O1997=""),"",
IF(AND(G1997&lt;TODAY(),O1997&gt;0),"YES","NO"))</f>
        <v/>
      </c>
      <c r="R1997" s="13" t="n"/>
      <c r="S1997" s="14" t="n"/>
      <c r="T1997" s="15">
        <f>IF(Q1997="YES", IF(R1997="Company",L1997*(1+S1997),IF(R1997="Vendor",L1997*(1-S1997),"")),"")</f>
        <v/>
      </c>
      <c r="U1997" s="15">
        <f>IF(Q1997="YES",O1997*T1997,"")</f>
        <v/>
      </c>
      <c r="V1997" s="16" t="n"/>
      <c r="W1997" s="17">
        <f>IF(Q1997="YES",G1997+V1997,"")</f>
        <v/>
      </c>
      <c r="X1997" s="18">
        <f>IF(Q1997="YES",IF(TODAY()&gt;W1997,"OVERDUE","WITHIN TIME"),"")</f>
        <v/>
      </c>
    </row>
    <row r="1998">
      <c r="A1998" s="3" t="n">
        <v>1994</v>
      </c>
      <c r="B1998" s="4" t="n"/>
      <c r="C1998" s="4" t="n"/>
      <c r="D1998" s="5">
        <f>IF(E1998="NRFC","Natural Rubber Field Coagulam","")</f>
        <v/>
      </c>
      <c r="E1998" s="4" t="n"/>
      <c r="F1998" s="6" t="n"/>
      <c r="G1998" s="6" t="n"/>
      <c r="H1998" s="7">
        <f>IF(G1998="","",G1998-TODAY())</f>
        <v/>
      </c>
      <c r="I1998" s="8">
        <f>IF(G1998="","",
IF(G1998&lt;TODAY(),
IF(O1998&gt;0,"Violated","Completed"),
IF(H1998&lt;=7,"Expiring Soon",
"Active")))</f>
        <v/>
      </c>
      <c r="J1998" s="8">
        <f>IF(C1998="","",COUNTIFS(purchase!$C:$C,$C1998,purchase!$E:$E,$E1998,purchase!$G:$G,"&gt;="&amp;$F1998,purchase!$G:$G,"&lt;="&amp;$G1998))</f>
        <v/>
      </c>
      <c r="K1998" s="9">
        <f>IF(COUNTIFS(purchase!$C:$C,$C1998,purchase!$E:$E,$E1998,purchase!$G:$G,"&gt;="&amp;$F1998,purchase!$G:$G,"&lt;="&amp;$G1998)=0,"",_xlfn.MAXIFS(purchase!$G:$G,purchase!$C:$C,$C1998,purchase!$E:$E,$E1998,purchase!$G:$G,"&gt;="&amp;$F1998,purchase!$G:$G,"&lt;="&amp;$G1998))</f>
        <v/>
      </c>
      <c r="L1998" s="4" t="n"/>
      <c r="M1998" s="4" t="n"/>
      <c r="N1998" s="10">
        <f>IF(M1998="","",SUMIFS(purchase!$N:$N,purchase!$C:$C,$C1998,purchase!$E:$E,$E1998,purchase!$G:$G,"&gt;="&amp;$F1998,purchase!$G:$G,"&lt;="&amp;$G1998))</f>
        <v/>
      </c>
      <c r="O1998" s="10">
        <f>IF(M1998="","",M1998-N1998)</f>
        <v/>
      </c>
      <c r="P1998" s="11">
        <f>IF(M1998=0,"",N1998/M1998)</f>
        <v/>
      </c>
      <c r="Q1998" s="12">
        <f>IF(OR(G1998="",O1998=""),"",
IF(AND(G1998&lt;TODAY(),O1998&gt;0),"YES","NO"))</f>
        <v/>
      </c>
      <c r="R1998" s="13" t="n"/>
      <c r="S1998" s="14" t="n"/>
      <c r="T1998" s="15">
        <f>IF(Q1998="YES", IF(R1998="Company",L1998*(1+S1998),IF(R1998="Vendor",L1998*(1-S1998),"")),"")</f>
        <v/>
      </c>
      <c r="U1998" s="15">
        <f>IF(Q1998="YES",O1998*T1998,"")</f>
        <v/>
      </c>
      <c r="V1998" s="16" t="n"/>
      <c r="W1998" s="17">
        <f>IF(Q1998="YES",G1998+V1998,"")</f>
        <v/>
      </c>
      <c r="X1998" s="18">
        <f>IF(Q1998="YES",IF(TODAY()&gt;W1998,"OVERDUE","WITHIN TIME"),"")</f>
        <v/>
      </c>
    </row>
    <row r="1999">
      <c r="A1999" s="3" t="n">
        <v>1995</v>
      </c>
      <c r="B1999" s="4" t="n"/>
      <c r="C1999" s="4" t="n"/>
      <c r="D1999" s="5">
        <f>IF(E1999="NRFC","Natural Rubber Field Coagulam","")</f>
        <v/>
      </c>
      <c r="E1999" s="4" t="n"/>
      <c r="F1999" s="6" t="n"/>
      <c r="G1999" s="6" t="n"/>
      <c r="H1999" s="7">
        <f>IF(G1999="","",G1999-TODAY())</f>
        <v/>
      </c>
      <c r="I1999" s="8">
        <f>IF(G1999="","",
IF(G1999&lt;TODAY(),
IF(O1999&gt;0,"Violated","Completed"),
IF(H1999&lt;=7,"Expiring Soon",
"Active")))</f>
        <v/>
      </c>
      <c r="J1999" s="8">
        <f>IF(C1999="","",COUNTIFS(purchase!$C:$C,$C1999,purchase!$E:$E,$E1999,purchase!$G:$G,"&gt;="&amp;$F1999,purchase!$G:$G,"&lt;="&amp;$G1999))</f>
        <v/>
      </c>
      <c r="K1999" s="9">
        <f>IF(COUNTIFS(purchase!$C:$C,$C1999,purchase!$E:$E,$E1999,purchase!$G:$G,"&gt;="&amp;$F1999,purchase!$G:$G,"&lt;="&amp;$G1999)=0,"",_xlfn.MAXIFS(purchase!$G:$G,purchase!$C:$C,$C1999,purchase!$E:$E,$E1999,purchase!$G:$G,"&gt;="&amp;$F1999,purchase!$G:$G,"&lt;="&amp;$G1999))</f>
        <v/>
      </c>
      <c r="L1999" s="4" t="n"/>
      <c r="M1999" s="4" t="n"/>
      <c r="N1999" s="10">
        <f>IF(M1999="","",SUMIFS(purchase!$N:$N,purchase!$C:$C,$C1999,purchase!$E:$E,$E1999,purchase!$G:$G,"&gt;="&amp;$F1999,purchase!$G:$G,"&lt;="&amp;$G1999))</f>
        <v/>
      </c>
      <c r="O1999" s="10">
        <f>IF(M1999="","",M1999-N1999)</f>
        <v/>
      </c>
      <c r="P1999" s="11">
        <f>IF(M1999=0,"",N1999/M1999)</f>
        <v/>
      </c>
      <c r="Q1999" s="12">
        <f>IF(OR(G1999="",O1999=""),"",
IF(AND(G1999&lt;TODAY(),O1999&gt;0),"YES","NO"))</f>
        <v/>
      </c>
      <c r="R1999" s="13" t="n"/>
      <c r="S1999" s="14" t="n"/>
      <c r="T1999" s="15">
        <f>IF(Q1999="YES", IF(R1999="Company",L1999*(1+S1999),IF(R1999="Vendor",L1999*(1-S1999),"")),"")</f>
        <v/>
      </c>
      <c r="U1999" s="15">
        <f>IF(Q1999="YES",O1999*T1999,"")</f>
        <v/>
      </c>
      <c r="V1999" s="16" t="n"/>
      <c r="W1999" s="17">
        <f>IF(Q1999="YES",G1999+V1999,"")</f>
        <v/>
      </c>
      <c r="X1999" s="18">
        <f>IF(Q1999="YES",IF(TODAY()&gt;W1999,"OVERDUE","WITHIN TIME"),"")</f>
        <v/>
      </c>
    </row>
    <row r="2000">
      <c r="A2000" s="3" t="n">
        <v>1996</v>
      </c>
      <c r="B2000" s="4" t="n"/>
      <c r="C2000" s="4" t="n"/>
      <c r="D2000" s="5">
        <f>IF(E2000="NRFC","Natural Rubber Field Coagulam","")</f>
        <v/>
      </c>
      <c r="E2000" s="4" t="n"/>
      <c r="F2000" s="6" t="n"/>
      <c r="G2000" s="6" t="n"/>
      <c r="H2000" s="7">
        <f>IF(G2000="","",G2000-TODAY())</f>
        <v/>
      </c>
      <c r="I2000" s="8">
        <f>IF(G2000="","",
IF(G2000&lt;TODAY(),
IF(O2000&gt;0,"Violated","Completed"),
IF(H2000&lt;=7,"Expiring Soon",
"Active")))</f>
        <v/>
      </c>
      <c r="J2000" s="8">
        <f>IF(C2000="","",COUNTIFS(purchase!$C:$C,$C2000,purchase!$E:$E,$E2000,purchase!$G:$G,"&gt;="&amp;$F2000,purchase!$G:$G,"&lt;="&amp;$G2000))</f>
        <v/>
      </c>
      <c r="K2000" s="9">
        <f>IF(COUNTIFS(purchase!$C:$C,$C2000,purchase!$E:$E,$E2000,purchase!$G:$G,"&gt;="&amp;$F2000,purchase!$G:$G,"&lt;="&amp;$G2000)=0,"",_xlfn.MAXIFS(purchase!$G:$G,purchase!$C:$C,$C2000,purchase!$E:$E,$E2000,purchase!$G:$G,"&gt;="&amp;$F2000,purchase!$G:$G,"&lt;="&amp;$G2000))</f>
        <v/>
      </c>
      <c r="L2000" s="4" t="n"/>
      <c r="M2000" s="4" t="n"/>
      <c r="N2000" s="10">
        <f>IF(M2000="","",SUMIFS(purchase!$N:$N,purchase!$C:$C,$C2000,purchase!$E:$E,$E2000,purchase!$G:$G,"&gt;="&amp;$F2000,purchase!$G:$G,"&lt;="&amp;$G2000))</f>
        <v/>
      </c>
      <c r="O2000" s="10">
        <f>IF(M2000="","",M2000-N2000)</f>
        <v/>
      </c>
      <c r="P2000" s="11">
        <f>IF(M2000=0,"",N2000/M2000)</f>
        <v/>
      </c>
      <c r="Q2000" s="12">
        <f>IF(OR(G2000="",O2000=""),"",
IF(AND(G2000&lt;TODAY(),O2000&gt;0),"YES","NO"))</f>
        <v/>
      </c>
      <c r="R2000" s="13" t="n"/>
      <c r="S2000" s="14" t="n"/>
      <c r="T2000" s="15">
        <f>IF(Q2000="YES", IF(R2000="Company",L2000*(1+S2000),IF(R2000="Vendor",L2000*(1-S2000),"")),"")</f>
        <v/>
      </c>
      <c r="U2000" s="15">
        <f>IF(Q2000="YES",O2000*T2000,"")</f>
        <v/>
      </c>
      <c r="V2000" s="16" t="n"/>
      <c r="W2000" s="17">
        <f>IF(Q2000="YES",G2000+V2000,"")</f>
        <v/>
      </c>
      <c r="X2000" s="18">
        <f>IF(Q2000="YES",IF(TODAY()&gt;W2000,"OVERDUE","WITHIN TIME"),"")</f>
        <v/>
      </c>
    </row>
    <row r="2001">
      <c r="A2001" s="3" t="n">
        <v>1997</v>
      </c>
      <c r="B2001" s="4" t="n"/>
      <c r="C2001" s="4" t="n"/>
      <c r="D2001" s="5">
        <f>IF(E2001="NRFC","Natural Rubber Field Coagulam","")</f>
        <v/>
      </c>
      <c r="E2001" s="4" t="n"/>
      <c r="F2001" s="6" t="n"/>
      <c r="G2001" s="6" t="n"/>
      <c r="H2001" s="7">
        <f>IF(G2001="","",G2001-TODAY())</f>
        <v/>
      </c>
      <c r="I2001" s="8">
        <f>IF(G2001="","",
IF(G2001&lt;TODAY(),
IF(O2001&gt;0,"Violated","Completed"),
IF(H2001&lt;=7,"Expiring Soon",
"Active")))</f>
        <v/>
      </c>
      <c r="J2001" s="8">
        <f>IF(C2001="","",COUNTIFS(purchase!$C:$C,$C2001,purchase!$E:$E,$E2001,purchase!$G:$G,"&gt;="&amp;$F2001,purchase!$G:$G,"&lt;="&amp;$G2001))</f>
        <v/>
      </c>
      <c r="K2001" s="9">
        <f>IF(COUNTIFS(purchase!$C:$C,$C2001,purchase!$E:$E,$E2001,purchase!$G:$G,"&gt;="&amp;$F2001,purchase!$G:$G,"&lt;="&amp;$G2001)=0,"",_xlfn.MAXIFS(purchase!$G:$G,purchase!$C:$C,$C2001,purchase!$E:$E,$E2001,purchase!$G:$G,"&gt;="&amp;$F2001,purchase!$G:$G,"&lt;="&amp;$G2001))</f>
        <v/>
      </c>
      <c r="L2001" s="4" t="n"/>
      <c r="M2001" s="4" t="n"/>
      <c r="N2001" s="10">
        <f>IF(M2001="","",SUMIFS(purchase!$N:$N,purchase!$C:$C,$C2001,purchase!$E:$E,$E2001,purchase!$G:$G,"&gt;="&amp;$F2001,purchase!$G:$G,"&lt;="&amp;$G2001))</f>
        <v/>
      </c>
      <c r="O2001" s="10">
        <f>IF(M2001="","",M2001-N2001)</f>
        <v/>
      </c>
      <c r="P2001" s="11">
        <f>IF(M2001=0,"",N2001/M2001)</f>
        <v/>
      </c>
      <c r="Q2001" s="12">
        <f>IF(OR(G2001="",O2001=""),"",
IF(AND(G2001&lt;TODAY(),O2001&gt;0),"YES","NO"))</f>
        <v/>
      </c>
      <c r="R2001" s="13" t="n"/>
      <c r="S2001" s="14" t="n"/>
      <c r="T2001" s="15">
        <f>IF(Q2001="YES", IF(R2001="Company",L2001*(1+S2001),IF(R2001="Vendor",L2001*(1-S2001),"")),"")</f>
        <v/>
      </c>
      <c r="U2001" s="15">
        <f>IF(Q2001="YES",O2001*T2001,"")</f>
        <v/>
      </c>
      <c r="V2001" s="16" t="n"/>
      <c r="W2001" s="17">
        <f>IF(Q2001="YES",G2001+V2001,"")</f>
        <v/>
      </c>
      <c r="X2001" s="18">
        <f>IF(Q2001="YES",IF(TODAY()&gt;W2001,"OVERDUE","WITHIN TIME"),"")</f>
        <v/>
      </c>
    </row>
    <row r="2002">
      <c r="A2002" s="3" t="n">
        <v>1998</v>
      </c>
      <c r="B2002" s="4" t="n"/>
      <c r="C2002" s="4" t="n"/>
      <c r="D2002" s="5">
        <f>IF(E2002="NRFC","Natural Rubber Field Coagulam","")</f>
        <v/>
      </c>
      <c r="E2002" s="4" t="n"/>
      <c r="F2002" s="6" t="n"/>
      <c r="G2002" s="6" t="n"/>
      <c r="H2002" s="7">
        <f>IF(G2002="","",G2002-TODAY())</f>
        <v/>
      </c>
      <c r="I2002" s="8">
        <f>IF(G2002="","",
IF(G2002&lt;TODAY(),
IF(O2002&gt;0,"Violated","Completed"),
IF(H2002&lt;=7,"Expiring Soon",
"Active")))</f>
        <v/>
      </c>
      <c r="J2002" s="8">
        <f>IF(C2002="","",COUNTIFS(purchase!$C:$C,$C2002,purchase!$E:$E,$E2002,purchase!$G:$G,"&gt;="&amp;$F2002,purchase!$G:$G,"&lt;="&amp;$G2002))</f>
        <v/>
      </c>
      <c r="K2002" s="9">
        <f>IF(COUNTIFS(purchase!$C:$C,$C2002,purchase!$E:$E,$E2002,purchase!$G:$G,"&gt;="&amp;$F2002,purchase!$G:$G,"&lt;="&amp;$G2002)=0,"",_xlfn.MAXIFS(purchase!$G:$G,purchase!$C:$C,$C2002,purchase!$E:$E,$E2002,purchase!$G:$G,"&gt;="&amp;$F2002,purchase!$G:$G,"&lt;="&amp;$G2002))</f>
        <v/>
      </c>
      <c r="L2002" s="4" t="n"/>
      <c r="M2002" s="4" t="n"/>
      <c r="N2002" s="10">
        <f>IF(M2002="","",SUMIFS(purchase!$N:$N,purchase!$C:$C,$C2002,purchase!$E:$E,$E2002,purchase!$G:$G,"&gt;="&amp;$F2002,purchase!$G:$G,"&lt;="&amp;$G2002))</f>
        <v/>
      </c>
      <c r="O2002" s="10">
        <f>IF(M2002="","",M2002-N2002)</f>
        <v/>
      </c>
      <c r="P2002" s="11">
        <f>IF(M2002=0,"",N2002/M2002)</f>
        <v/>
      </c>
      <c r="Q2002" s="12">
        <f>IF(OR(G2002="",O2002=""),"",
IF(AND(G2002&lt;TODAY(),O2002&gt;0),"YES","NO"))</f>
        <v/>
      </c>
      <c r="R2002" s="13" t="n"/>
      <c r="S2002" s="14" t="n"/>
      <c r="T2002" s="15">
        <f>IF(Q2002="YES", IF(R2002="Company",L2002*(1+S2002),IF(R2002="Vendor",L2002*(1-S2002),"")),"")</f>
        <v/>
      </c>
      <c r="U2002" s="15">
        <f>IF(Q2002="YES",O2002*T2002,"")</f>
        <v/>
      </c>
      <c r="V2002" s="16" t="n"/>
      <c r="W2002" s="17">
        <f>IF(Q2002="YES",G2002+V2002,"")</f>
        <v/>
      </c>
      <c r="X2002" s="18">
        <f>IF(Q2002="YES",IF(TODAY()&gt;W2002,"OVERDUE","WITHIN TIME"),"")</f>
        <v/>
      </c>
    </row>
    <row r="2003">
      <c r="A2003" s="3" t="n">
        <v>1999</v>
      </c>
      <c r="B2003" s="4" t="n"/>
      <c r="C2003" s="4" t="n"/>
      <c r="D2003" s="5">
        <f>IF(E2003="NRFC","Natural Rubber Field Coagulam","")</f>
        <v/>
      </c>
      <c r="E2003" s="4" t="n"/>
      <c r="F2003" s="6" t="n"/>
      <c r="G2003" s="6" t="n"/>
      <c r="H2003" s="7">
        <f>IF(G2003="","",G2003-TODAY())</f>
        <v/>
      </c>
      <c r="I2003" s="8">
        <f>IF(G2003="","",
IF(G2003&lt;TODAY(),
IF(O2003&gt;0,"Violated","Completed"),
IF(H2003&lt;=7,"Expiring Soon",
"Active")))</f>
        <v/>
      </c>
      <c r="J2003" s="8">
        <f>IF(C2003="","",COUNTIFS(purchase!$C:$C,$C2003,purchase!$E:$E,$E2003,purchase!$G:$G,"&gt;="&amp;$F2003,purchase!$G:$G,"&lt;="&amp;$G2003))</f>
        <v/>
      </c>
      <c r="K2003" s="9">
        <f>IF(COUNTIFS(purchase!$C:$C,$C2003,purchase!$E:$E,$E2003,purchase!$G:$G,"&gt;="&amp;$F2003,purchase!$G:$G,"&lt;="&amp;$G2003)=0,"",_xlfn.MAXIFS(purchase!$G:$G,purchase!$C:$C,$C2003,purchase!$E:$E,$E2003,purchase!$G:$G,"&gt;="&amp;$F2003,purchase!$G:$G,"&lt;="&amp;$G2003))</f>
        <v/>
      </c>
      <c r="L2003" s="4" t="n"/>
      <c r="M2003" s="4" t="n"/>
      <c r="N2003" s="10">
        <f>IF(M2003="","",SUMIFS(purchase!$N:$N,purchase!$C:$C,$C2003,purchase!$E:$E,$E2003,purchase!$G:$G,"&gt;="&amp;$F2003,purchase!$G:$G,"&lt;="&amp;$G2003))</f>
        <v/>
      </c>
      <c r="O2003" s="10">
        <f>IF(M2003="","",M2003-N2003)</f>
        <v/>
      </c>
      <c r="P2003" s="11">
        <f>IF(M2003=0,"",N2003/M2003)</f>
        <v/>
      </c>
      <c r="Q2003" s="12">
        <f>IF(OR(G2003="",O2003=""),"",
IF(AND(G2003&lt;TODAY(),O2003&gt;0),"YES","NO"))</f>
        <v/>
      </c>
      <c r="R2003" s="13" t="n"/>
      <c r="S2003" s="14" t="n"/>
      <c r="T2003" s="15">
        <f>IF(Q2003="YES", IF(R2003="Company",L2003*(1+S2003),IF(R2003="Vendor",L2003*(1-S2003),"")),"")</f>
        <v/>
      </c>
      <c r="U2003" s="15">
        <f>IF(Q2003="YES",O2003*T2003,"")</f>
        <v/>
      </c>
      <c r="V2003" s="16" t="n"/>
      <c r="W2003" s="17">
        <f>IF(Q2003="YES",G2003+V2003,"")</f>
        <v/>
      </c>
      <c r="X2003" s="18">
        <f>IF(Q2003="YES",IF(TODAY()&gt;W2003,"OVERDUE","WITHIN TIME"),"")</f>
        <v/>
      </c>
    </row>
    <row r="2004" ht="15" customHeight="1" thickBot="1">
      <c r="A2004" s="56" t="n">
        <v>2000</v>
      </c>
      <c r="B2004" s="57" t="n"/>
      <c r="C2004" s="57" t="n"/>
      <c r="D2004" s="58">
        <f>IF(E2004="NRFC","Natural Rubber Field Coagulam","")</f>
        <v/>
      </c>
      <c r="E2004" s="57" t="n"/>
      <c r="F2004" s="59" t="n"/>
      <c r="G2004" s="59" t="n"/>
      <c r="H2004" s="60">
        <f>IF(G2004="","",G2004-TODAY())</f>
        <v/>
      </c>
      <c r="I2004" s="61">
        <f>IF(G2004="","",
IF(G2004&lt;TODAY(),
IF(O2004&gt;0,"Violated","Completed"),
IF(H2004&lt;=7,"Expiring Soon",
"Active")))</f>
        <v/>
      </c>
      <c r="J2004" s="61">
        <f>IF(C2004="","",COUNTIFS(purchase!$C:$C,$C2004,purchase!$E:$E,$E2004,purchase!$G:$G,"&gt;="&amp;$F2004,purchase!$G:$G,"&lt;="&amp;$G2004))</f>
        <v/>
      </c>
      <c r="K2004" s="62">
        <f>IF(COUNTIFS(purchase!$C:$C,$C2004,purchase!$E:$E,$E2004,purchase!$G:$G,"&gt;="&amp;$F2004,purchase!$G:$G,"&lt;="&amp;$G2004)=0,"",_xlfn.MAXIFS(purchase!$G:$G,purchase!$C:$C,$C2004,purchase!$E:$E,$E2004,purchase!$G:$G,"&gt;="&amp;$F2004,purchase!$G:$G,"&lt;="&amp;$G2004))</f>
        <v/>
      </c>
      <c r="L2004" s="57" t="n"/>
      <c r="M2004" s="57" t="n"/>
      <c r="N2004" s="63">
        <f>IF(M2004="","",SUMIFS(purchase!$N:$N,purchase!$C:$C,$C2004,purchase!$E:$E,$E2004,purchase!$G:$G,"&gt;="&amp;$F2004,purchase!$G:$G,"&lt;="&amp;$G2004))</f>
        <v/>
      </c>
      <c r="O2004" s="63">
        <f>IF(M2004="","",M2004-N2004)</f>
        <v/>
      </c>
      <c r="P2004" s="64">
        <f>IF(M2004=0,"",N2004/M2004)</f>
        <v/>
      </c>
      <c r="Q2004" s="65">
        <f>IF(OR(G2004="",O2004=""),"",
IF(AND(G2004&lt;TODAY(),O2004&gt;0),"YES","NO"))</f>
        <v/>
      </c>
      <c r="R2004" s="66" t="n"/>
      <c r="S2004" s="67" t="n"/>
      <c r="T2004" s="68">
        <f>IF(Q2004="YES", IF(R2004="Company",L2004*(1+S2004),IF(R2004="Vendor",L2004*(1-S2004),"")),"")</f>
        <v/>
      </c>
      <c r="U2004" s="68">
        <f>IF(Q2004="YES",O2004*T2004,"")</f>
        <v/>
      </c>
      <c r="V2004" s="69" t="n"/>
      <c r="W2004" s="70">
        <f>IF(Q2004="YES",G2004+V2004,"")</f>
        <v/>
      </c>
      <c r="X2004" s="71">
        <f>IF(Q2004="YES",IF(TODAY()&gt;W2004,"OVERDUE","WITHIN TIME"),"")</f>
        <v/>
      </c>
    </row>
  </sheetData>
  <mergeCells count="11">
    <mergeCell ref="Q3:X3"/>
    <mergeCell ref="M3:P3"/>
    <mergeCell ref="A2:X2"/>
    <mergeCell ref="B3:B4"/>
    <mergeCell ref="A3:A4"/>
    <mergeCell ref="C3:C4"/>
    <mergeCell ref="L3:L4"/>
    <mergeCell ref="Y3:Y4"/>
    <mergeCell ref="A1:X1"/>
    <mergeCell ref="D3:E3"/>
    <mergeCell ref="F3:K3"/>
  </mergeCells>
  <conditionalFormatting sqref="P5:P2004">
    <cfRule type="dataBar" priority="1">
      <dataBar>
        <cfvo type="num" val="0"/>
        <cfvo type="num" val="1"/>
        <color rgb="FFFF555A"/>
      </dataBar>
    </cfRule>
  </conditionalFormatting>
  <dataValidations count="1">
    <dataValidation sqref="R5:R2004" showDropDown="0" showInputMessage="1" showErrorMessage="1" allowBlank="1" type="list">
      <formula1>"Company,Vendor"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04"/>
  <sheetViews>
    <sheetView tabSelected="1" zoomScale="49" zoomScaleNormal="65" workbookViewId="0">
      <selection activeCell="AA5" sqref="AA5"/>
    </sheetView>
  </sheetViews>
  <sheetFormatPr baseColWidth="8" defaultRowHeight="14.5"/>
  <cols>
    <col width="5.6328125" customWidth="1" min="1" max="1"/>
    <col width="28.6328125" customWidth="1" style="37" min="2" max="2"/>
    <col width="10.6328125" customWidth="1" style="37" min="3" max="3"/>
    <col width="32.6328125" customWidth="1" min="4" max="4"/>
    <col width="10.6328125" customWidth="1" style="37" min="5" max="5"/>
    <col width="12.6328125" customWidth="1" style="93" min="6" max="7"/>
    <col width="12.6328125" customWidth="1" min="8" max="8"/>
    <col hidden="1" width="14.6328125" customWidth="1" min="9" max="9"/>
    <col width="14.6328125" customWidth="1" min="10" max="10"/>
    <col hidden="1" width="14.6328125" customWidth="1" style="19" min="11" max="11"/>
    <col width="12.54296875" customWidth="1" style="37" min="12" max="12"/>
    <col width="14.6328125" customWidth="1" style="37" min="13" max="13"/>
    <col width="11.6328125" customWidth="1" min="14" max="15"/>
    <col width="11.6328125" customWidth="1" style="20" min="16" max="16"/>
    <col width="10.6328125" customWidth="1" style="21" min="17" max="17"/>
    <col width="14.54296875" customWidth="1" style="94" min="18" max="18"/>
    <col width="11.6328125" customWidth="1" style="95" min="19" max="19"/>
    <col width="11.6328125" customWidth="1" min="20" max="21"/>
    <col width="11.6328125" customWidth="1" style="37" min="22" max="22"/>
    <col width="11.6328125" customWidth="1" min="23" max="23"/>
    <col width="14.6328125" customWidth="1" min="24" max="24"/>
    <col width="11.54296875" customWidth="1" min="25" max="25"/>
  </cols>
  <sheetData>
    <row r="1" ht="75" customHeight="1">
      <c r="A1" s="109" t="inlineStr">
        <is>
          <t>MASTER CONTRACT - SALES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  <c r="X1" s="111" t="n"/>
    </row>
    <row r="2" ht="8" customHeight="1">
      <c r="A2" s="118" t="n"/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3" t="n"/>
    </row>
    <row r="3" ht="25" customFormat="1" customHeight="1" s="47">
      <c r="A3" s="119" t="inlineStr">
        <is>
          <t>Sl.no</t>
        </is>
      </c>
      <c r="B3" s="121" t="inlineStr">
        <is>
          <t>Customer Name</t>
        </is>
      </c>
      <c r="C3" s="123" t="inlineStr">
        <is>
          <t>Customer ID</t>
        </is>
      </c>
      <c r="D3" s="112" t="inlineStr">
        <is>
          <t>Item</t>
        </is>
      </c>
      <c r="E3" s="113" t="n"/>
      <c r="F3" s="114" t="inlineStr">
        <is>
          <t>Period</t>
        </is>
      </c>
      <c r="G3" s="115" t="n"/>
      <c r="H3" s="115" t="n"/>
      <c r="I3" s="115" t="n"/>
      <c r="J3" s="115" t="n"/>
      <c r="K3" s="113" t="n"/>
      <c r="L3" s="124" t="inlineStr">
        <is>
          <t>Base price (per kg)</t>
        </is>
      </c>
      <c r="M3" s="117" t="inlineStr">
        <is>
          <t>Quantity (kgs)</t>
        </is>
      </c>
      <c r="N3" s="115" t="n"/>
      <c r="O3" s="115" t="n"/>
      <c r="P3" s="113" t="n"/>
      <c r="Q3" s="125" t="inlineStr">
        <is>
          <t>Contract Violation Logic</t>
        </is>
      </c>
      <c r="R3" s="115" t="n"/>
      <c r="S3" s="115" t="n"/>
      <c r="T3" s="115" t="n"/>
      <c r="U3" s="115" t="n"/>
      <c r="V3" s="115" t="n"/>
      <c r="W3" s="115" t="n"/>
      <c r="X3" s="126" t="n"/>
      <c r="Y3" s="107" t="inlineStr">
        <is>
          <t>RENEWAL REFERENCE</t>
        </is>
      </c>
    </row>
    <row r="4" ht="50" customFormat="1" customHeight="1" s="108">
      <c r="A4" s="120" t="n"/>
      <c r="B4" s="122" t="n"/>
      <c r="C4" s="122" t="n"/>
      <c r="D4" s="131" t="inlineStr">
        <is>
          <t>Name</t>
        </is>
      </c>
      <c r="E4" s="131" t="inlineStr">
        <is>
          <t>Code</t>
        </is>
      </c>
      <c r="F4" s="45" t="inlineStr">
        <is>
          <t xml:space="preserve">Start </t>
        </is>
      </c>
      <c r="G4" s="45" t="inlineStr">
        <is>
          <t>End</t>
        </is>
      </c>
      <c r="H4" s="46" t="inlineStr">
        <is>
          <t>Days Remaining</t>
        </is>
      </c>
      <c r="I4" s="45" t="inlineStr">
        <is>
          <t>Status</t>
        </is>
      </c>
      <c r="J4" s="46" t="inlineStr">
        <is>
          <t>Sales so far</t>
        </is>
      </c>
      <c r="K4" s="46" t="inlineStr">
        <is>
          <t>Date of Recent Sale</t>
        </is>
      </c>
      <c r="L4" s="122" t="n"/>
      <c r="M4" s="44" t="inlineStr">
        <is>
          <t>Agreed Qty</t>
        </is>
      </c>
      <c r="N4" s="44" t="inlineStr">
        <is>
          <t>Sold Qty till Date</t>
        </is>
      </c>
      <c r="O4" s="44" t="inlineStr">
        <is>
          <t>Remaining Quantity</t>
        </is>
      </c>
      <c r="P4" s="44" t="inlineStr">
        <is>
          <t>% Completion</t>
        </is>
      </c>
      <c r="Q4" s="41" t="inlineStr">
        <is>
          <t>Breach</t>
        </is>
      </c>
      <c r="R4" s="42" t="inlineStr">
        <is>
          <t>Breach Responsibility</t>
        </is>
      </c>
      <c r="S4" s="42" t="inlineStr">
        <is>
          <t>Penalty / Discount (%)</t>
        </is>
      </c>
      <c r="T4" s="42" t="inlineStr">
        <is>
          <t>Revised Rate</t>
        </is>
      </c>
      <c r="U4" s="42" t="inlineStr">
        <is>
          <t>Penalty / Discount Value</t>
        </is>
      </c>
      <c r="V4" s="42" t="inlineStr">
        <is>
          <t>Remedy Days</t>
        </is>
      </c>
      <c r="W4" s="42" t="inlineStr">
        <is>
          <t>Remedy Deadline</t>
        </is>
      </c>
      <c r="X4" s="43" t="inlineStr">
        <is>
          <t>Remedy Status</t>
        </is>
      </c>
      <c r="Z4" s="2" t="n"/>
    </row>
    <row r="5">
      <c r="A5" s="3" t="n">
        <v>1</v>
      </c>
      <c r="B5" s="4" t="inlineStr">
        <is>
          <t>Ganga Govind</t>
        </is>
      </c>
      <c r="C5" s="4" t="inlineStr">
        <is>
          <t>77584</t>
        </is>
      </c>
      <c r="D5" s="5" t="inlineStr">
        <is>
          <t>Natural Rubber Field Coagulum</t>
        </is>
      </c>
      <c r="E5" s="4" t="inlineStr">
        <is>
          <t>NRFC</t>
        </is>
      </c>
      <c r="F5" s="141" t="n">
        <v>46165</v>
      </c>
      <c r="G5" s="141" t="n">
        <v>46302</v>
      </c>
      <c r="H5" s="7">
        <f>IF(G5="","",G5-TODAY())</f>
        <v/>
      </c>
      <c r="I5" s="8">
        <f>IF(C5="","",COUNTIFS(sales!$C:$C,$C5,sales!$E:$E,$E5,sales!$H:$H,"&gt;="&amp;$F5,sales!$H:$H,"&lt;="&amp;$G5))</f>
        <v/>
      </c>
      <c r="J5" s="8">
        <f>IF(C5="","",
COUNTIFS(
sales!$C:$C,$C5,
sales!$E:$E,$E5,
sales!$H:$H,"&gt;="&amp;$F5,
sales!$H:$H,"&lt;="&amp;
$G5))</f>
        <v/>
      </c>
      <c r="K5" s="9">
        <f>IF(COUNTIFS(sales!C:C, C5)=0,"",
_xlfn.MAXIFS(sales!H:H, sales!C:C, C5))</f>
        <v/>
      </c>
      <c r="L5" s="4" t="n">
        <v>143</v>
      </c>
      <c r="M5" s="4" t="n">
        <v>123000</v>
      </c>
      <c r="N5" s="10">
        <f>IF(C5="","",SUMIFS(sales!$I:$I,sales!$C:$C,$C5,sales!$E:$E,$E5,sales!$H:$H,"&gt;="&amp;$F5,sales!$H:$H,"&lt;="&amp;$G5))</f>
        <v/>
      </c>
      <c r="O5" s="10">
        <f>IF(M5="","",M5-N5)</f>
        <v/>
      </c>
      <c r="P5" s="11">
        <f>IFERROR((N5/M5)*100,0)</f>
        <v/>
      </c>
      <c r="Q5" s="12">
        <f>IF(OR(G5="",O5=""),"",IF(AND(G5&lt;TODAY(),O5&gt;0),"YES","NO"))</f>
        <v/>
      </c>
      <c r="R5" s="100" t="inlineStr">
        <is>
          <t>Pending</t>
        </is>
      </c>
      <c r="S5" s="104" t="n">
        <v>0.1</v>
      </c>
      <c r="T5" s="15">
        <f>IF(Q5="YES", IF(R5="Company",L5*(1+S5),IF(R5="Vendor",L5*(1-S5),"")),"")</f>
        <v/>
      </c>
      <c r="U5" s="15">
        <f>IF(Q5="YES",O5*T5,"")</f>
        <v/>
      </c>
      <c r="V5" s="16" t="n">
        <v>31</v>
      </c>
      <c r="W5" s="17">
        <f>IF(AND(Q5="YES",V5&lt;&gt;""),G5+V5,"")</f>
        <v/>
      </c>
      <c r="X5" s="18">
        <f>IF(Q5&lt;&gt;"YES","",IF(O5&lt;=0,"CLEARED",IF(TODAY()&lt;=W5,"IN REMEDY","OVERDUE")))</f>
        <v/>
      </c>
    </row>
    <row r="6">
      <c r="A6" s="3" t="n">
        <v>2</v>
      </c>
      <c r="B6" s="4" t="n"/>
      <c r="C6" s="4" t="n"/>
      <c r="D6" s="5">
        <f>IF(E6="ISNR20","Natural Rubber-TSNR (ISNR-20)","")</f>
        <v/>
      </c>
      <c r="E6" s="4" t="n"/>
      <c r="F6" s="6" t="n"/>
      <c r="G6" s="6" t="n"/>
      <c r="H6" s="7">
        <f>IF(G6="","",G6-TODAY())</f>
        <v/>
      </c>
      <c r="I6" s="8">
        <f>IF(G6="","",
   IF(G6&lt;TODAY(),
      IF(O6&gt;0,"Violated","Completed"),
   IF(H6&lt;=7,"Expiring Soon",
   "Active")))</f>
        <v/>
      </c>
      <c r="J6" s="8">
        <f>IF(C6="","",
COUNTIFS(
sales!$C:$C,$C6,
sales!$E:$E,$E6,
sales!$H:$H,"&gt;="&amp;$F6,
sales!$H:$H,"&lt;="&amp;$G6
))</f>
        <v/>
      </c>
      <c r="K6" s="9">
        <f>IF(COUNTIFS(sales!C:C, C6)=0,"",
_xlfn.MAXIFS(sales!H:H, sales!C:C, C6))</f>
        <v/>
      </c>
      <c r="L6" s="4" t="n"/>
      <c r="M6" s="4" t="n"/>
      <c r="N6" s="10">
        <f>IF(C6="","",
SUMIFS(
sales!$I:$I,
sales!$C:$C,$C6,
sales!$E:$E,$E6,
sales!$H:$H,"&gt;="&amp;$F6,
sales!$H:$H,"&lt;="&amp;$G6
))</f>
        <v/>
      </c>
      <c r="O6" s="10">
        <f>IF(M6="","",M6-N6)</f>
        <v/>
      </c>
      <c r="P6" s="11">
        <f>IF(M6=0,"",N6/M6)</f>
        <v/>
      </c>
      <c r="Q6" s="12">
        <f>IF(OR(G6="",O6=""),"",
IF(AND(G6&lt;TODAY(),O6&gt;0),"YES","NO"))</f>
        <v/>
      </c>
      <c r="R6" s="100" t="n"/>
      <c r="S6" s="14" t="n"/>
      <c r="T6" s="15">
        <f>IF(Q6="YES", IF(R6="Company",L6*(1+S6),IF(R6="Vendor",L6*(1-S6),"")),"")</f>
        <v/>
      </c>
      <c r="U6" s="15">
        <f>IF(Q6="YES",O6*T6,"")</f>
        <v/>
      </c>
      <c r="V6" s="16" t="n"/>
      <c r="W6" s="17">
        <f>IF(Q6="YES",G6+V6,"")</f>
        <v/>
      </c>
      <c r="X6" s="18">
        <f>IF(Q6="YES",IF(TODAY()&gt;W6,"OVERDUE","WITHIN TIME"),"")</f>
        <v/>
      </c>
    </row>
    <row r="7">
      <c r="A7" s="3" t="n">
        <v>3</v>
      </c>
      <c r="B7" s="4" t="n"/>
      <c r="C7" s="4" t="n"/>
      <c r="D7" s="5">
        <f>IF(E7="ISNR20","Natural Rubber-TSNR (ISNR-20)","")</f>
        <v/>
      </c>
      <c r="E7" s="4" t="n"/>
      <c r="F7" s="6" t="n"/>
      <c r="G7" s="6" t="n"/>
      <c r="H7" s="7">
        <f>IF(G7="","",G7-TODAY())</f>
        <v/>
      </c>
      <c r="I7" s="8">
        <f>IF(G7="","",
IF(G7&lt;TODAY(),
IF(O7&gt;0,"Violated","Completed"),
IF(H7&lt;=7,"Expiring Soon",
"Active")))</f>
        <v/>
      </c>
      <c r="J7" s="8">
        <f>IF(C7="","",
COUNTIFS(
sales!$C:$C,$C7,
sales!$E:$E,$E7,
sales!$H:$H,"&gt;="&amp;$F7,
sales!$H:$H,"&lt;="&amp;$G7
))</f>
        <v/>
      </c>
      <c r="K7" s="9">
        <f>IF(COUNTIFS(sales!C:C, C7)=0,"",
_xlfn.MAXIFS(sales!H:H, sales!C:C, C7))</f>
        <v/>
      </c>
      <c r="L7" s="4" t="n"/>
      <c r="M7" s="4" t="n"/>
      <c r="N7" s="10">
        <f>IF(C7="","",
SUMIFS(
sales!$I:$I,
sales!$C:$C,$C7,
sales!$E:$E,$E7,
sales!$H:$H,"&gt;="&amp;$F7,
sales!$H:$H,"&lt;="&amp;$G7
))</f>
        <v/>
      </c>
      <c r="O7" s="10">
        <f>IF(M7="","",M7-N7)</f>
        <v/>
      </c>
      <c r="P7" s="11">
        <f>IF(M7=0,"",N7/M7)</f>
        <v/>
      </c>
      <c r="Q7" s="12">
        <f>IF(OR(G7="",O7=""),"",
IF(AND(G7&lt;TODAY(),O7&gt;0),"YES","NO"))</f>
        <v/>
      </c>
      <c r="R7" s="100" t="n"/>
      <c r="S7" s="14" t="n"/>
      <c r="T7" s="15">
        <f>IF(Q7="YES", IF(R7="Company",L7*(1+S7),IF(R7="Vendor",L7*(1-S7),"")),"")</f>
        <v/>
      </c>
      <c r="U7" s="15">
        <f>IF(Q7="YES",O7*T7,"")</f>
        <v/>
      </c>
      <c r="V7" s="16" t="n"/>
      <c r="W7" s="17">
        <f>IF(Q7="YES",G7+V7,"")</f>
        <v/>
      </c>
      <c r="X7" s="18">
        <f>IF(Q7="YES",IF(TODAY()&gt;W7,"OVERDUE","WITHIN TIME"),"")</f>
        <v/>
      </c>
    </row>
    <row r="8">
      <c r="A8" s="3" t="n">
        <v>4</v>
      </c>
      <c r="B8" s="4" t="n"/>
      <c r="C8" s="4" t="n"/>
      <c r="D8" s="5">
        <f>IF(E8="ISNR20","Natural Rubber-TSNR (ISNR-20)","")</f>
        <v/>
      </c>
      <c r="E8" s="4" t="n"/>
      <c r="F8" s="6" t="n"/>
      <c r="G8" s="6" t="n"/>
      <c r="H8" s="7">
        <f>IF(G8="","",G8-TODAY())</f>
        <v/>
      </c>
      <c r="I8" s="8">
        <f>IF(G8="","",
IF(G8&lt;TODAY(),
IF(O8&gt;0,"Violated","Completed"),
IF(H8&lt;=7,"Expiring Soon",
"Active")))</f>
        <v/>
      </c>
      <c r="J8" s="8">
        <f>IF(C8="","",
COUNTIFS(
sales!$C:$C,$C8,
sales!$E:$E,$E8,
sales!$H:$H,"&gt;="&amp;$F8,
sales!$H:$H,"&lt;="&amp;$G8
))</f>
        <v/>
      </c>
      <c r="K8" s="9">
        <f>IF(COUNTIFS(sales!C:C, C8)=0,"",
_xlfn.MAXIFS(sales!H:H, sales!C:C, C8))</f>
        <v/>
      </c>
      <c r="L8" s="4" t="n"/>
      <c r="M8" s="4" t="n"/>
      <c r="N8" s="10">
        <f>IF(C8="","",
SUMIFS(
sales!$I:$I,
sales!$C:$C,$C8,
sales!$E:$E,$E8,
sales!$H:$H,"&gt;="&amp;$F8,
sales!$H:$H,"&lt;="&amp;$G8
))</f>
        <v/>
      </c>
      <c r="O8" s="10">
        <f>IF(M8="","",M8-N8)</f>
        <v/>
      </c>
      <c r="P8" s="11">
        <f>IF(M8=0,"",N8/M8)</f>
        <v/>
      </c>
      <c r="Q8" s="12">
        <f>IF(OR(G8="",O8=""),"",
IF(AND(G8&lt;TODAY(),O8&gt;0),"YES","NO"))</f>
        <v/>
      </c>
      <c r="R8" s="100" t="n"/>
      <c r="S8" s="14" t="n"/>
      <c r="T8" s="15">
        <f>IF(Q8="YES", IF(R8="Company",L8*(1+S8),IF(R8="Vendor",L8*(1-S8),"")),"")</f>
        <v/>
      </c>
      <c r="U8" s="15">
        <f>IF(Q8="YES",O8*T8,"")</f>
        <v/>
      </c>
      <c r="V8" s="16" t="n"/>
      <c r="W8" s="17">
        <f>IF(Q8="YES",G8+V8,"")</f>
        <v/>
      </c>
      <c r="X8" s="18">
        <f>IF(Q8="YES",IF(TODAY()&gt;W8,"OVERDUE","WITHIN TIME"),"")</f>
        <v/>
      </c>
    </row>
    <row r="9">
      <c r="A9" s="3" t="n">
        <v>5</v>
      </c>
      <c r="B9" s="4" t="n"/>
      <c r="C9" s="4" t="n"/>
      <c r="D9" s="5">
        <f>IF(E9="ISNR20","Natural Rubber-TSNR (ISNR-20)","")</f>
        <v/>
      </c>
      <c r="E9" s="4" t="n"/>
      <c r="F9" s="6" t="n"/>
      <c r="G9" s="6" t="n"/>
      <c r="H9" s="7">
        <f>IF(G9="","",G9-TODAY())</f>
        <v/>
      </c>
      <c r="I9" s="8">
        <f>IF(G9="","",
IF(G9&lt;TODAY(),
IF(O9&gt;0,"Violated","Completed"),
IF(H9&lt;=7,"Expiring Soon",
"Active")))</f>
        <v/>
      </c>
      <c r="J9" s="8">
        <f>IF(C9="","",
COUNTIFS(
sales!$C:$C,$C9,
sales!$E:$E,$E9,
sales!$H:$H,"&gt;="&amp;$F9,
sales!$H:$H,"&lt;="&amp;$G9
))</f>
        <v/>
      </c>
      <c r="K9" s="9">
        <f>IF(COUNTIFS(sales!C:C, C9)=0,"",
_xlfn.MAXIFS(sales!H:H, sales!C:C, C9))</f>
        <v/>
      </c>
      <c r="L9" s="4" t="n"/>
      <c r="M9" s="4" t="n"/>
      <c r="N9" s="10">
        <f>IF(C9="","",
SUMIFS(
sales!$I:$I,
sales!$C:$C,$C9,
sales!$E:$E,$E9,
sales!$H:$H,"&gt;="&amp;$F9,
sales!$H:$H,"&lt;="&amp;$G9
))</f>
        <v/>
      </c>
      <c r="O9" s="10">
        <f>IF(M9="","",M9-N9)</f>
        <v/>
      </c>
      <c r="P9" s="11">
        <f>IF(M9=0,"",N9/M9)</f>
        <v/>
      </c>
      <c r="Q9" s="12">
        <f>IF(OR(G9="",O9=""),"",
IF(AND(G9&lt;TODAY(),O9&gt;0),"YES","NO"))</f>
        <v/>
      </c>
      <c r="R9" s="100" t="n"/>
      <c r="S9" s="14" t="n"/>
      <c r="T9" s="15">
        <f>IF(Q9="YES", IF(R9="Company",L9*(1+S9),IF(R9="Vendor",L9*(1-S9),"")),"")</f>
        <v/>
      </c>
      <c r="U9" s="15">
        <f>IF(Q9="YES",O9*T9,"")</f>
        <v/>
      </c>
      <c r="V9" s="16" t="n"/>
      <c r="W9" s="17">
        <f>IF(Q9="YES",G9+V9,"")</f>
        <v/>
      </c>
      <c r="X9" s="18">
        <f>IF(Q9="YES",IF(TODAY()&gt;W9,"OVERDUE","WITHIN TIME"),"")</f>
        <v/>
      </c>
    </row>
    <row r="10">
      <c r="A10" s="3" t="n">
        <v>6</v>
      </c>
      <c r="B10" s="4" t="n"/>
      <c r="C10" s="4" t="n"/>
      <c r="D10" s="5">
        <f>IF(E10="ISNR20","Natural Rubber-TSNR (ISNR-20)","")</f>
        <v/>
      </c>
      <c r="E10" s="4" t="n"/>
      <c r="F10" s="6" t="n"/>
      <c r="G10" s="6" t="n"/>
      <c r="H10" s="7">
        <f>IF(G10="","",G10-TODAY())</f>
        <v/>
      </c>
      <c r="I10" s="8">
        <f>IF(G10="","",
IF(G10&lt;TODAY(),
IF(O10&gt;0,"Violated","Completed"),
IF(H10&lt;=7,"Expiring Soon",
"Active")))</f>
        <v/>
      </c>
      <c r="J10" s="8">
        <f>IF(C10="","",
COUNTIFS(
sales!$C:$C,$C10,
sales!$E:$E,$E10,
sales!$H:$H,"&gt;="&amp;$F10,
sales!$H:$H,"&lt;="&amp;$G10
))</f>
        <v/>
      </c>
      <c r="K10" s="9">
        <f>IF(COUNTIFS(sales!C:C, C10)=0,"",
_xlfn.MAXIFS(sales!H:H, sales!C:C, C10))</f>
        <v/>
      </c>
      <c r="L10" s="4" t="n"/>
      <c r="M10" s="4" t="n"/>
      <c r="N10" s="10">
        <f>IF(C10="","",
SUMIFS(
sales!$I:$I,
sales!$C:$C,$C10,
sales!$E:$E,$E10,
sales!$H:$H,"&gt;="&amp;$F10,
sales!$H:$H,"&lt;="&amp;$G10
))</f>
        <v/>
      </c>
      <c r="O10" s="10">
        <f>IF(M10="","",M10-N10)</f>
        <v/>
      </c>
      <c r="P10" s="11">
        <f>IF(M10=0,"",N10/M10)</f>
        <v/>
      </c>
      <c r="Q10" s="12">
        <f>IF(OR(G10="",O10=""),"",
IF(AND(G10&lt;TODAY(),O10&gt;0),"YES","NO"))</f>
        <v/>
      </c>
      <c r="R10" s="100" t="n"/>
      <c r="S10" s="14" t="n"/>
      <c r="T10" s="15">
        <f>IF(Q10="YES", IF(R10="Company",L10*(1+S10),IF(R10="Vendor",L10*(1-S10),"")),"")</f>
        <v/>
      </c>
      <c r="U10" s="15">
        <f>IF(Q10="YES",O10*T10,"")</f>
        <v/>
      </c>
      <c r="V10" s="16" t="n"/>
      <c r="W10" s="17">
        <f>IF(Q10="YES",G10+V10,"")</f>
        <v/>
      </c>
      <c r="X10" s="18">
        <f>IF(Q10="YES",IF(TODAY()&gt;W10,"OVERDUE","WITHIN TIME"),"")</f>
        <v/>
      </c>
    </row>
    <row r="11">
      <c r="A11" s="3" t="n">
        <v>7</v>
      </c>
      <c r="B11" s="4" t="n"/>
      <c r="C11" s="4" t="n"/>
      <c r="D11" s="5">
        <f>IF(E11="ISNR20","Natural Rubber-TSNR (ISNR-20)","")</f>
        <v/>
      </c>
      <c r="E11" s="4" t="n"/>
      <c r="F11" s="6" t="n"/>
      <c r="G11" s="6" t="n"/>
      <c r="H11" s="7">
        <f>IF(G11="","",G11-TODAY())</f>
        <v/>
      </c>
      <c r="I11" s="8">
        <f>IF(G11="","",
IF(G11&lt;TODAY(),
IF(O11&gt;0,"Violated","Completed"),
IF(H11&lt;=7,"Expiring Soon",
"Active")))</f>
        <v/>
      </c>
      <c r="J11" s="8">
        <f>IF(C11="","",
COUNTIFS(
sales!$C:$C,$C11,
sales!$E:$E,$E11,
sales!$H:$H,"&gt;="&amp;$F11,
sales!$H:$H,"&lt;="&amp;$G11
))</f>
        <v/>
      </c>
      <c r="K11" s="9">
        <f>IF(COUNTIFS(sales!C:C, C11)=0,"",
_xlfn.MAXIFS(sales!H:H, sales!C:C, C11))</f>
        <v/>
      </c>
      <c r="L11" s="4" t="n"/>
      <c r="M11" s="4" t="n"/>
      <c r="N11" s="10">
        <f>IF(C11="","",
SUMIFS(
sales!$I:$I,
sales!$C:$C,$C11,
sales!$E:$E,$E11,
sales!$H:$H,"&gt;="&amp;$F11,
sales!$H:$H,"&lt;="&amp;$G11
))</f>
        <v/>
      </c>
      <c r="O11" s="10">
        <f>IF(M11="","",M11-N11)</f>
        <v/>
      </c>
      <c r="P11" s="11">
        <f>IF(M11=0,"",N11/M11)</f>
        <v/>
      </c>
      <c r="Q11" s="12">
        <f>IF(OR(G11="",O11=""),"",
IF(AND(G11&lt;TODAY(),O11&gt;0),"YES","NO"))</f>
        <v/>
      </c>
      <c r="R11" s="100" t="n"/>
      <c r="S11" s="14" t="n"/>
      <c r="T11" s="15">
        <f>IF(Q11="YES", IF(R11="Company",L11*(1+S11),IF(R11="Vendor",L11*(1-S11),"")),"")</f>
        <v/>
      </c>
      <c r="U11" s="15">
        <f>IF(Q11="YES",O11*T11,"")</f>
        <v/>
      </c>
      <c r="V11" s="16" t="n"/>
      <c r="W11" s="17">
        <f>IF(Q11="YES",G11+V11,"")</f>
        <v/>
      </c>
      <c r="X11" s="18">
        <f>IF(Q11="YES",IF(TODAY()&gt;W11,"OVERDUE","WITHIN TIME"),"")</f>
        <v/>
      </c>
    </row>
    <row r="12">
      <c r="A12" s="3" t="n">
        <v>8</v>
      </c>
      <c r="B12" s="4" t="n"/>
      <c r="C12" s="4" t="n"/>
      <c r="D12" s="5">
        <f>IF(E12="ISNR20","Natural Rubber-TSNR (ISNR-20)","")</f>
        <v/>
      </c>
      <c r="E12" s="4" t="n"/>
      <c r="F12" s="6" t="n"/>
      <c r="G12" s="6" t="n"/>
      <c r="H12" s="7">
        <f>IF(G12="","",G12-TODAY())</f>
        <v/>
      </c>
      <c r="I12" s="8">
        <f>IF(G12="","",
IF(G12&lt;TODAY(),
IF(O12&gt;0,"Violated","Completed"),
IF(H12&lt;=7,"Expiring Soon",
"Active")))</f>
        <v/>
      </c>
      <c r="J12" s="8">
        <f>IF(C12="","",
COUNTIFS(
sales!$C:$C,$C12,
sales!$E:$E,$E12,
sales!$H:$H,"&gt;="&amp;$F12,
sales!$H:$H,"&lt;="&amp;$G12
))</f>
        <v/>
      </c>
      <c r="K12" s="9">
        <f>IF(COUNTIFS(sales!C:C, C12)=0,"",
_xlfn.MAXIFS(sales!H:H, sales!C:C, C12))</f>
        <v/>
      </c>
      <c r="L12" s="4" t="n"/>
      <c r="M12" s="4" t="n"/>
      <c r="N12" s="10">
        <f>IF(C12="","",
SUMIFS(
sales!$I:$I,
sales!$C:$C,$C12,
sales!$E:$E,$E12,
sales!$H:$H,"&gt;="&amp;$F12,
sales!$H:$H,"&lt;="&amp;$G12
))</f>
        <v/>
      </c>
      <c r="O12" s="10">
        <f>IF(M12="","",M12-N12)</f>
        <v/>
      </c>
      <c r="P12" s="11">
        <f>IF(M12=0,"",N12/M12)</f>
        <v/>
      </c>
      <c r="Q12" s="12">
        <f>IF(OR(G12="",O12=""),"",
IF(AND(G12&lt;TODAY(),O12&gt;0),"YES","NO"))</f>
        <v/>
      </c>
      <c r="R12" s="100" t="n"/>
      <c r="S12" s="14" t="n"/>
      <c r="T12" s="15">
        <f>IF(Q12="YES", IF(R12="Company",L12*(1+S12),IF(R12="Vendor",L12*(1-S12),"")),"")</f>
        <v/>
      </c>
      <c r="U12" s="15">
        <f>IF(Q12="YES",O12*T12,"")</f>
        <v/>
      </c>
      <c r="V12" s="16" t="n"/>
      <c r="W12" s="17">
        <f>IF(Q12="YES",G12+V12,"")</f>
        <v/>
      </c>
      <c r="X12" s="18">
        <f>IF(Q12="YES",IF(TODAY()&gt;W12,"OVERDUE","WITHIN TIME"),"")</f>
        <v/>
      </c>
    </row>
    <row r="13">
      <c r="A13" s="3" t="n">
        <v>9</v>
      </c>
      <c r="B13" s="4" t="n"/>
      <c r="C13" s="4" t="n"/>
      <c r="D13" s="5">
        <f>IF(E13="ISNR20","Natural Rubber-TSNR (ISNR-20)","")</f>
        <v/>
      </c>
      <c r="E13" s="4" t="n"/>
      <c r="F13" s="6" t="n"/>
      <c r="G13" s="6" t="n"/>
      <c r="H13" s="7">
        <f>IF(G13="","",G13-TODAY())</f>
        <v/>
      </c>
      <c r="I13" s="8">
        <f>IF(G13="","",
IF(G13&lt;TODAY(),
IF(O13&gt;0,"Violated","Completed"),
IF(H13&lt;=7,"Expiring Soon",
"Active")))</f>
        <v/>
      </c>
      <c r="J13" s="8">
        <f>IF(C13="","",
COUNTIFS(
sales!$C:$C,$C13,
sales!$E:$E,$E13,
sales!$H:$H,"&gt;="&amp;$F13,
sales!$H:$H,"&lt;="&amp;$G13
))</f>
        <v/>
      </c>
      <c r="K13" s="9">
        <f>IF(COUNTIFS(sales!C:C, C13)=0,"",
_xlfn.MAXIFS(sales!H:H, sales!C:C, C13))</f>
        <v/>
      </c>
      <c r="L13" s="4" t="n"/>
      <c r="M13" s="4" t="n"/>
      <c r="N13" s="10">
        <f>IF(C13="","",
SUMIFS(
sales!$I:$I,
sales!$C:$C,$C13,
sales!$E:$E,$E13,
sales!$H:$H,"&gt;="&amp;$F13,
sales!$H:$H,"&lt;="&amp;$G13
))</f>
        <v/>
      </c>
      <c r="O13" s="10">
        <f>IF(M13="","",M13-N13)</f>
        <v/>
      </c>
      <c r="P13" s="11">
        <f>IF(M13=0,"",N13/M13)</f>
        <v/>
      </c>
      <c r="Q13" s="12">
        <f>IF(OR(G13="",O13=""),"",
IF(AND(G13&lt;TODAY(),O13&gt;0),"YES","NO"))</f>
        <v/>
      </c>
      <c r="R13" s="100" t="n"/>
      <c r="S13" s="14" t="n"/>
      <c r="T13" s="15">
        <f>IF(Q13="YES", IF(R13="Company",L13*(1+S13),IF(R13="Vendor",L13*(1-S13),"")),"")</f>
        <v/>
      </c>
      <c r="U13" s="15">
        <f>IF(Q13="YES",O13*T13,"")</f>
        <v/>
      </c>
      <c r="V13" s="16" t="n"/>
      <c r="W13" s="17">
        <f>IF(Q13="YES",G13+V13,"")</f>
        <v/>
      </c>
      <c r="X13" s="18">
        <f>IF(Q13="YES",IF(TODAY()&gt;W13,"OVERDUE","WITHIN TIME"),"")</f>
        <v/>
      </c>
    </row>
    <row r="14">
      <c r="A14" s="3" t="n">
        <v>10</v>
      </c>
      <c r="B14" s="4" t="n"/>
      <c r="C14" s="4" t="n"/>
      <c r="D14" s="5">
        <f>IF(E14="ISNR20","Natural Rubber-TSNR (ISNR-20)","")</f>
        <v/>
      </c>
      <c r="E14" s="4" t="n"/>
      <c r="F14" s="6" t="n"/>
      <c r="G14" s="6" t="n"/>
      <c r="H14" s="7">
        <f>IF(G14="","",G14-TODAY())</f>
        <v/>
      </c>
      <c r="I14" s="8">
        <f>IF(G14="","",
IF(G14&lt;TODAY(),
IF(O14&gt;0,"Violated","Completed"),
IF(H14&lt;=7,"Expiring Soon",
"Active")))</f>
        <v/>
      </c>
      <c r="J14" s="8">
        <f>IF(C14="","",
COUNTIFS(
sales!$C:$C,$C14,
sales!$E:$E,$E14,
sales!$H:$H,"&gt;="&amp;$F14,
sales!$H:$H,"&lt;="&amp;$G14
))</f>
        <v/>
      </c>
      <c r="K14" s="9">
        <f>IF(COUNTIFS(sales!C:C, C14)=0,"",
_xlfn.MAXIFS(sales!H:H, sales!C:C, C14))</f>
        <v/>
      </c>
      <c r="L14" s="4" t="n"/>
      <c r="M14" s="4" t="n"/>
      <c r="N14" s="10">
        <f>IF(C14="","",
SUMIFS(
sales!$I:$I,
sales!$C:$C,$C14,
sales!$E:$E,$E14,
sales!$H:$H,"&gt;="&amp;$F14,
sales!$H:$H,"&lt;="&amp;$G14
))</f>
        <v/>
      </c>
      <c r="O14" s="10">
        <f>IF(M14="","",M14-N14)</f>
        <v/>
      </c>
      <c r="P14" s="11">
        <f>IF(M14=0,"",N14/M14)</f>
        <v/>
      </c>
      <c r="Q14" s="12">
        <f>IF(OR(G14="",O14=""),"",
IF(AND(G14&lt;TODAY(),O14&gt;0),"YES","NO"))</f>
        <v/>
      </c>
      <c r="R14" s="100" t="n"/>
      <c r="S14" s="14" t="n"/>
      <c r="T14" s="15">
        <f>IF(Q14="YES", IF(R14="Company",L14*(1+S14),IF(R14="Vendor",L14*(1-S14),"")),"")</f>
        <v/>
      </c>
      <c r="U14" s="15">
        <f>IF(Q14="YES",O14*T14,"")</f>
        <v/>
      </c>
      <c r="V14" s="16" t="n"/>
      <c r="W14" s="17">
        <f>IF(Q14="YES",G14+V14,"")</f>
        <v/>
      </c>
      <c r="X14" s="18">
        <f>IF(Q14="YES",IF(TODAY()&gt;W14,"OVERDUE","WITHIN TIME"),"")</f>
        <v/>
      </c>
    </row>
    <row r="15">
      <c r="A15" s="3" t="n">
        <v>11</v>
      </c>
      <c r="B15" s="4" t="n"/>
      <c r="C15" s="4" t="n"/>
      <c r="D15" s="5">
        <f>IF(E15="ISNR20","Natural Rubber-TSNR (ISNR-20)","")</f>
        <v/>
      </c>
      <c r="E15" s="4" t="n"/>
      <c r="F15" s="6" t="n"/>
      <c r="G15" s="6" t="n"/>
      <c r="H15" s="7">
        <f>IF(G15="","",G15-TODAY())</f>
        <v/>
      </c>
      <c r="I15" s="8">
        <f>IF(G15="","",
IF(G15&lt;TODAY(),
IF(O15&gt;0,"Violated","Completed"),
IF(H15&lt;=7,"Expiring Soon",
"Active")))</f>
        <v/>
      </c>
      <c r="J15" s="8">
        <f>IF(C15="","",
COUNTIFS(
sales!$C:$C,$C15,
sales!$E:$E,$E15,
sales!$H:$H,"&gt;="&amp;$F15,
sales!$H:$H,"&lt;="&amp;$G15
))</f>
        <v/>
      </c>
      <c r="K15" s="9">
        <f>IF(COUNTIFS(sales!C:C, C15)=0,"",
_xlfn.MAXIFS(sales!H:H, sales!C:C, C15))</f>
        <v/>
      </c>
      <c r="L15" s="4" t="n"/>
      <c r="M15" s="4" t="n"/>
      <c r="N15" s="10">
        <f>IF(C15="","",
SUMIFS(
sales!$I:$I,
sales!$C:$C,$C15,
sales!$E:$E,$E15,
sales!$H:$H,"&gt;="&amp;$F15,
sales!$H:$H,"&lt;="&amp;$G15
))</f>
        <v/>
      </c>
      <c r="O15" s="10">
        <f>IF(M15="","",M15-N15)</f>
        <v/>
      </c>
      <c r="P15" s="11">
        <f>IF(M15=0,"",N15/M15)</f>
        <v/>
      </c>
      <c r="Q15" s="12">
        <f>IF(OR(G15="",O15=""),"",
IF(AND(G15&lt;TODAY(),O15&gt;0),"YES","NO"))</f>
        <v/>
      </c>
      <c r="R15" s="100" t="n"/>
      <c r="S15" s="14" t="n"/>
      <c r="T15" s="15">
        <f>IF(Q15="YES", IF(R15="Company",L15*(1+S15),IF(R15="Vendor",L15*(1-S15),"")),"")</f>
        <v/>
      </c>
      <c r="U15" s="15">
        <f>IF(Q15="YES",O15*T15,"")</f>
        <v/>
      </c>
      <c r="V15" s="16" t="n"/>
      <c r="W15" s="17">
        <f>IF(Q15="YES",G15+V15,"")</f>
        <v/>
      </c>
      <c r="X15" s="18">
        <f>IF(Q15="YES",IF(TODAY()&gt;W15,"OVERDUE","WITHIN TIME"),"")</f>
        <v/>
      </c>
    </row>
    <row r="16">
      <c r="A16" s="3" t="n">
        <v>12</v>
      </c>
      <c r="B16" s="4" t="n"/>
      <c r="C16" s="4" t="n"/>
      <c r="D16" s="5">
        <f>IF(E16="ISNR20","Natural Rubber-TSNR (ISNR-20)","")</f>
        <v/>
      </c>
      <c r="E16" s="4" t="n"/>
      <c r="F16" s="6" t="n"/>
      <c r="G16" s="6" t="n"/>
      <c r="H16" s="7">
        <f>IF(G16="","",G16-TODAY())</f>
        <v/>
      </c>
      <c r="I16" s="8">
        <f>IF(G16="","",
IF(G16&lt;TODAY(),
IF(O16&gt;0,"Violated","Completed"),
IF(H16&lt;=7,"Expiring Soon",
"Active")))</f>
        <v/>
      </c>
      <c r="J16" s="8">
        <f>IF(C16="","",
COUNTIFS(
sales!$C:$C,$C16,
sales!$E:$E,$E16,
sales!$H:$H,"&gt;="&amp;$F16,
sales!$H:$H,"&lt;="&amp;$G16
))</f>
        <v/>
      </c>
      <c r="K16" s="9">
        <f>IF(COUNTIFS(sales!C:C, C16)=0,"",
_xlfn.MAXIFS(sales!H:H, sales!C:C, C16))</f>
        <v/>
      </c>
      <c r="L16" s="4" t="n"/>
      <c r="M16" s="4" t="n"/>
      <c r="N16" s="10">
        <f>IF(C16="","",
SUMIFS(
sales!$I:$I,
sales!$C:$C,$C16,
sales!$E:$E,$E16,
sales!$H:$H,"&gt;="&amp;$F16,
sales!$H:$H,"&lt;="&amp;$G16
))</f>
        <v/>
      </c>
      <c r="O16" s="10">
        <f>IF(M16="","",M16-N16)</f>
        <v/>
      </c>
      <c r="P16" s="11">
        <f>IF(M16=0,"",N16/M16)</f>
        <v/>
      </c>
      <c r="Q16" s="12">
        <f>IF(OR(G16="",O16=""),"",
IF(AND(G16&lt;TODAY(),O16&gt;0),"YES","NO"))</f>
        <v/>
      </c>
      <c r="R16" s="100" t="n"/>
      <c r="S16" s="14" t="n"/>
      <c r="T16" s="15">
        <f>IF(Q16="YES", IF(R16="Company",L16*(1+S16),IF(R16="Vendor",L16*(1-S16),"")),"")</f>
        <v/>
      </c>
      <c r="U16" s="15">
        <f>IF(Q16="YES",O16*T16,"")</f>
        <v/>
      </c>
      <c r="V16" s="16" t="n"/>
      <c r="W16" s="17">
        <f>IF(Q16="YES",G16+V16,"")</f>
        <v/>
      </c>
      <c r="X16" s="18">
        <f>IF(Q16="YES",IF(TODAY()&gt;W16,"OVERDUE","WITHIN TIME"),"")</f>
        <v/>
      </c>
    </row>
    <row r="17">
      <c r="A17" s="3" t="n">
        <v>13</v>
      </c>
      <c r="B17" s="4" t="n"/>
      <c r="C17" s="4" t="n"/>
      <c r="D17" s="5">
        <f>IF(E17="ISNR20","Natural Rubber-TSNR (ISNR-20)","")</f>
        <v/>
      </c>
      <c r="E17" s="4" t="n"/>
      <c r="F17" s="6" t="n"/>
      <c r="G17" s="6" t="n"/>
      <c r="H17" s="7">
        <f>IF(G17="","",G17-TODAY())</f>
        <v/>
      </c>
      <c r="I17" s="8">
        <f>IF(G17="","",
IF(G17&lt;TODAY(),
IF(O17&gt;0,"Violated","Completed"),
IF(H17&lt;=7,"Expiring Soon",
"Active")))</f>
        <v/>
      </c>
      <c r="J17" s="8">
        <f>IF(C17="","",
COUNTIFS(
sales!$C:$C,$C17,
sales!$E:$E,$E17,
sales!$H:$H,"&gt;="&amp;$F17,
sales!$H:$H,"&lt;="&amp;$G17
))</f>
        <v/>
      </c>
      <c r="K17" s="9">
        <f>IF(COUNTIFS(sales!C:C, C17)=0,"",
_xlfn.MAXIFS(sales!H:H, sales!C:C, C17))</f>
        <v/>
      </c>
      <c r="L17" s="4" t="n"/>
      <c r="M17" s="4" t="n"/>
      <c r="N17" s="10">
        <f>IF(C17="","",
SUMIFS(
sales!$I:$I,
sales!$C:$C,$C17,
sales!$E:$E,$E17,
sales!$H:$H,"&gt;="&amp;$F17,
sales!$H:$H,"&lt;="&amp;$G17
))</f>
        <v/>
      </c>
      <c r="O17" s="10">
        <f>IF(M17="","",M17-N17)</f>
        <v/>
      </c>
      <c r="P17" s="11">
        <f>IF(M17=0,"",N17/M17)</f>
        <v/>
      </c>
      <c r="Q17" s="12">
        <f>IF(OR(G17="",O17=""),"",
IF(AND(G17&lt;TODAY(),O17&gt;0),"YES","NO"))</f>
        <v/>
      </c>
      <c r="R17" s="100" t="n"/>
      <c r="S17" s="14" t="n"/>
      <c r="T17" s="15">
        <f>IF(Q17="YES", IF(R17="Company",L17*(1+S17),IF(R17="Vendor",L17*(1-S17),"")),"")</f>
        <v/>
      </c>
      <c r="U17" s="15">
        <f>IF(Q17="YES",O17*T17,"")</f>
        <v/>
      </c>
      <c r="V17" s="16" t="n"/>
      <c r="W17" s="17">
        <f>IF(Q17="YES",G17+V17,"")</f>
        <v/>
      </c>
      <c r="X17" s="18">
        <f>IF(Q17="YES",IF(TODAY()&gt;W17,"OVERDUE","WITHIN TIME"),"")</f>
        <v/>
      </c>
    </row>
    <row r="18">
      <c r="A18" s="3" t="n">
        <v>14</v>
      </c>
      <c r="B18" s="4" t="n"/>
      <c r="C18" s="4" t="n"/>
      <c r="D18" s="5">
        <f>IF(E18="ISNR20","Natural Rubber-TSNR (ISNR-20)","")</f>
        <v/>
      </c>
      <c r="E18" s="4" t="n"/>
      <c r="F18" s="6" t="n"/>
      <c r="G18" s="6" t="n"/>
      <c r="H18" s="7">
        <f>IF(G18="","",G18-TODAY())</f>
        <v/>
      </c>
      <c r="I18" s="8">
        <f>IF(G18="","",
IF(G18&lt;TODAY(),
IF(O18&gt;0,"Violated","Completed"),
IF(H18&lt;=7,"Expiring Soon",
"Active")))</f>
        <v/>
      </c>
      <c r="J18" s="8">
        <f>IF(C18="","",
COUNTIFS(
sales!$C:$C,$C18,
sales!$E:$E,$E18,
sales!$H:$H,"&gt;="&amp;$F18,
sales!$H:$H,"&lt;="&amp;$G18
))</f>
        <v/>
      </c>
      <c r="K18" s="9">
        <f>IF(COUNTIFS(sales!C:C, C18)=0,"",
_xlfn.MAXIFS(sales!H:H, sales!C:C, C18))</f>
        <v/>
      </c>
      <c r="L18" s="4" t="n"/>
      <c r="M18" s="4" t="n"/>
      <c r="N18" s="10">
        <f>IF(C18="","",
SUMIFS(
sales!$I:$I,
sales!$C:$C,$C18,
sales!$E:$E,$E18,
sales!$H:$H,"&gt;="&amp;$F18,
sales!$H:$H,"&lt;="&amp;$G18
))</f>
        <v/>
      </c>
      <c r="O18" s="10">
        <f>IF(M18="","",M18-N18)</f>
        <v/>
      </c>
      <c r="P18" s="11">
        <f>IF(M18=0,"",N18/M18)</f>
        <v/>
      </c>
      <c r="Q18" s="12">
        <f>IF(OR(G18="",O18=""),"",
IF(AND(G18&lt;TODAY(),O18&gt;0),"YES","NO"))</f>
        <v/>
      </c>
      <c r="R18" s="100" t="n"/>
      <c r="S18" s="14" t="n"/>
      <c r="T18" s="15">
        <f>IF(Q18="YES", IF(R18="Company",L18*(1+S18),IF(R18="Vendor",L18*(1-S18),"")),"")</f>
        <v/>
      </c>
      <c r="U18" s="15">
        <f>IF(Q18="YES",O18*T18,"")</f>
        <v/>
      </c>
      <c r="V18" s="16" t="n"/>
      <c r="W18" s="17">
        <f>IF(Q18="YES",G18+V18,"")</f>
        <v/>
      </c>
      <c r="X18" s="18">
        <f>IF(Q18="YES",IF(TODAY()&gt;W18,"OVERDUE","WITHIN TIME"),"")</f>
        <v/>
      </c>
    </row>
    <row r="19">
      <c r="A19" s="3" t="n">
        <v>15</v>
      </c>
      <c r="B19" s="4" t="n"/>
      <c r="C19" s="4" t="n"/>
      <c r="D19" s="5">
        <f>IF(E19="ISNR20","Natural Rubber-TSNR (ISNR-20)","")</f>
        <v/>
      </c>
      <c r="E19" s="4" t="n"/>
      <c r="F19" s="6" t="n"/>
      <c r="G19" s="6" t="n"/>
      <c r="H19" s="7">
        <f>IF(G19="","",G19-TODAY())</f>
        <v/>
      </c>
      <c r="I19" s="8">
        <f>IF(G19="","",
IF(G19&lt;TODAY(),
IF(O19&gt;0,"Violated","Completed"),
IF(H19&lt;=7,"Expiring Soon",
"Active")))</f>
        <v/>
      </c>
      <c r="J19" s="8">
        <f>IF(C19="","",
COUNTIFS(
sales!$C:$C,$C19,
sales!$E:$E,$E19,
sales!$H:$H,"&gt;="&amp;$F19,
sales!$H:$H,"&lt;="&amp;$G19
))</f>
        <v/>
      </c>
      <c r="K19" s="9">
        <f>IF(COUNTIFS(sales!C:C, C19)=0,"",
_xlfn.MAXIFS(sales!H:H, sales!C:C, C19))</f>
        <v/>
      </c>
      <c r="L19" s="4" t="n"/>
      <c r="M19" s="4" t="n"/>
      <c r="N19" s="10">
        <f>IF(C19="","",
SUMIFS(
sales!$I:$I,
sales!$C:$C,$C19,
sales!$E:$E,$E19,
sales!$H:$H,"&gt;="&amp;$F19,
sales!$H:$H,"&lt;="&amp;$G19
))</f>
        <v/>
      </c>
      <c r="O19" s="10">
        <f>IF(M19="","",M19-N19)</f>
        <v/>
      </c>
      <c r="P19" s="11">
        <f>IF(M19=0,"",N19/M19)</f>
        <v/>
      </c>
      <c r="Q19" s="12">
        <f>IF(OR(G19="",O19=""),"",
IF(AND(G19&lt;TODAY(),O19&gt;0),"YES","NO"))</f>
        <v/>
      </c>
      <c r="R19" s="100" t="n"/>
      <c r="S19" s="14" t="n"/>
      <c r="T19" s="15">
        <f>IF(Q19="YES", IF(R19="Company",L19*(1+S19),IF(R19="Vendor",L19*(1-S19),"")),"")</f>
        <v/>
      </c>
      <c r="U19" s="15">
        <f>IF(Q19="YES",O19*T19,"")</f>
        <v/>
      </c>
      <c r="V19" s="16" t="n"/>
      <c r="W19" s="17">
        <f>IF(Q19="YES",G19+V19,"")</f>
        <v/>
      </c>
      <c r="X19" s="18">
        <f>IF(Q19="YES",IF(TODAY()&gt;W19,"OVERDUE","WITHIN TIME"),"")</f>
        <v/>
      </c>
    </row>
    <row r="20">
      <c r="A20" s="3" t="n">
        <v>16</v>
      </c>
      <c r="B20" s="4" t="n"/>
      <c r="C20" s="4" t="n"/>
      <c r="D20" s="5">
        <f>IF(E20="ISNR20","Natural Rubber-TSNR (ISNR-20)","")</f>
        <v/>
      </c>
      <c r="E20" s="4" t="n"/>
      <c r="F20" s="6" t="n"/>
      <c r="G20" s="6" t="n"/>
      <c r="H20" s="7">
        <f>IF(G20="","",G20-TODAY())</f>
        <v/>
      </c>
      <c r="I20" s="8">
        <f>IF(G20="","",
IF(G20&lt;TODAY(),
IF(O20&gt;0,"Violated","Completed"),
IF(H20&lt;=7,"Expiring Soon",
"Active")))</f>
        <v/>
      </c>
      <c r="J20" s="8">
        <f>IF(C20="","",
COUNTIFS(
sales!$C:$C,$C20,
sales!$E:$E,$E20,
sales!$H:$H,"&gt;="&amp;$F20,
sales!$H:$H,"&lt;="&amp;$G20
))</f>
        <v/>
      </c>
      <c r="K20" s="9">
        <f>IF(COUNTIFS(sales!C:C, C20)=0,"",
_xlfn.MAXIFS(sales!H:H, sales!C:C, C20))</f>
        <v/>
      </c>
      <c r="L20" s="4" t="n"/>
      <c r="M20" s="4" t="n"/>
      <c r="N20" s="10">
        <f>IF(C20="","",
SUMIFS(
sales!$I:$I,
sales!$C:$C,$C20,
sales!$E:$E,$E20,
sales!$H:$H,"&gt;="&amp;$F20,
sales!$H:$H,"&lt;="&amp;$G20
))</f>
        <v/>
      </c>
      <c r="O20" s="10">
        <f>IF(M20="","",M20-N20)</f>
        <v/>
      </c>
      <c r="P20" s="11">
        <f>IF(M20=0,"",N20/M20)</f>
        <v/>
      </c>
      <c r="Q20" s="12">
        <f>IF(OR(G20="",O20=""),"",
IF(AND(G20&lt;TODAY(),O20&gt;0),"YES","NO"))</f>
        <v/>
      </c>
      <c r="R20" s="100" t="n"/>
      <c r="S20" s="14" t="n"/>
      <c r="T20" s="15">
        <f>IF(Q20="YES", IF(R20="Company",L20*(1+S20),IF(R20="Vendor",L20*(1-S20),"")),"")</f>
        <v/>
      </c>
      <c r="U20" s="15">
        <f>IF(Q20="YES",O20*T20,"")</f>
        <v/>
      </c>
      <c r="V20" s="16" t="n"/>
      <c r="W20" s="17">
        <f>IF(Q20="YES",G20+V20,"")</f>
        <v/>
      </c>
      <c r="X20" s="18">
        <f>IF(Q20="YES",IF(TODAY()&gt;W20,"OVERDUE","WITHIN TIME"),"")</f>
        <v/>
      </c>
    </row>
    <row r="21">
      <c r="A21" s="3" t="n">
        <v>17</v>
      </c>
      <c r="B21" s="4" t="n"/>
      <c r="C21" s="4" t="n"/>
      <c r="D21" s="5">
        <f>IF(E21="ISNR20","Natural Rubber-TSNR (ISNR-20)","")</f>
        <v/>
      </c>
      <c r="E21" s="4" t="n"/>
      <c r="F21" s="6" t="n"/>
      <c r="G21" s="6" t="n"/>
      <c r="H21" s="7">
        <f>IF(G21="","",G21-TODAY())</f>
        <v/>
      </c>
      <c r="I21" s="8">
        <f>IF(G21="","",
IF(G21&lt;TODAY(),
IF(O21&gt;0,"Violated","Completed"),
IF(H21&lt;=7,"Expiring Soon",
"Active")))</f>
        <v/>
      </c>
      <c r="J21" s="8">
        <f>IF(C21="","",
COUNTIFS(
sales!$C:$C,$C21,
sales!$E:$E,$E21,
sales!$H:$H,"&gt;="&amp;$F21,
sales!$H:$H,"&lt;="&amp;$G21
))</f>
        <v/>
      </c>
      <c r="K21" s="9">
        <f>IF(COUNTIFS(sales!C:C, C21)=0,"",
_xlfn.MAXIFS(sales!H:H, sales!C:C, C21))</f>
        <v/>
      </c>
      <c r="L21" s="4" t="n"/>
      <c r="M21" s="4" t="n"/>
      <c r="N21" s="10">
        <f>IF(C21="","",
SUMIFS(
sales!$I:$I,
sales!$C:$C,$C21,
sales!$E:$E,$E21,
sales!$H:$H,"&gt;="&amp;$F21,
sales!$H:$H,"&lt;="&amp;$G21
))</f>
        <v/>
      </c>
      <c r="O21" s="10">
        <f>IF(M21="","",M21-N21)</f>
        <v/>
      </c>
      <c r="P21" s="11">
        <f>IF(M21=0,"",N21/M21)</f>
        <v/>
      </c>
      <c r="Q21" s="12">
        <f>IF(OR(G21="",O21=""),"",
IF(AND(G21&lt;TODAY(),O21&gt;0),"YES","NO"))</f>
        <v/>
      </c>
      <c r="R21" s="100" t="n"/>
      <c r="S21" s="14" t="n"/>
      <c r="T21" s="15">
        <f>IF(Q21="YES", IF(R21="Company",L21*(1+S21),IF(R21="Vendor",L21*(1-S21),"")),"")</f>
        <v/>
      </c>
      <c r="U21" s="15">
        <f>IF(Q21="YES",O21*T21,"")</f>
        <v/>
      </c>
      <c r="V21" s="16" t="n"/>
      <c r="W21" s="17">
        <f>IF(Q21="YES",G21+V21,"")</f>
        <v/>
      </c>
      <c r="X21" s="18">
        <f>IF(Q21="YES",IF(TODAY()&gt;W21,"OVERDUE","WITHIN TIME"),"")</f>
        <v/>
      </c>
    </row>
    <row r="22">
      <c r="A22" s="3" t="n">
        <v>18</v>
      </c>
      <c r="B22" s="4" t="n"/>
      <c r="C22" s="4" t="n"/>
      <c r="D22" s="5">
        <f>IF(E22="ISNR20","Natural Rubber-TSNR (ISNR-20)","")</f>
        <v/>
      </c>
      <c r="E22" s="4" t="n"/>
      <c r="F22" s="6" t="n"/>
      <c r="G22" s="6" t="n"/>
      <c r="H22" s="7">
        <f>IF(G22="","",G22-TODAY())</f>
        <v/>
      </c>
      <c r="I22" s="8">
        <f>IF(G22="","",
IF(G22&lt;TODAY(),
IF(O22&gt;0,"Violated","Completed"),
IF(H22&lt;=7,"Expiring Soon",
"Active")))</f>
        <v/>
      </c>
      <c r="J22" s="8">
        <f>IF(C22="","",
COUNTIFS(
sales!$C:$C,$C22,
sales!$E:$E,$E22,
sales!$H:$H,"&gt;="&amp;$F22,
sales!$H:$H,"&lt;="&amp;$G22
))</f>
        <v/>
      </c>
      <c r="K22" s="9">
        <f>IF(COUNTIFS(sales!C:C, C22)=0,"",
_xlfn.MAXIFS(sales!H:H, sales!C:C, C22))</f>
        <v/>
      </c>
      <c r="L22" s="4" t="n"/>
      <c r="M22" s="4" t="n"/>
      <c r="N22" s="10">
        <f>IF(C22="","",
SUMIFS(
sales!$I:$I,
sales!$C:$C,$C22,
sales!$E:$E,$E22,
sales!$H:$H,"&gt;="&amp;$F22,
sales!$H:$H,"&lt;="&amp;$G22
))</f>
        <v/>
      </c>
      <c r="O22" s="10">
        <f>IF(M22="","",M22-N22)</f>
        <v/>
      </c>
      <c r="P22" s="11">
        <f>IF(M22=0,"",N22/M22)</f>
        <v/>
      </c>
      <c r="Q22" s="12">
        <f>IF(OR(G22="",O22=""),"",
IF(AND(G22&lt;TODAY(),O22&gt;0),"YES","NO"))</f>
        <v/>
      </c>
      <c r="R22" s="100" t="n"/>
      <c r="S22" s="14" t="n"/>
      <c r="T22" s="15">
        <f>IF(Q22="YES", IF(R22="Company",L22*(1+S22),IF(R22="Vendor",L22*(1-S22),"")),"")</f>
        <v/>
      </c>
      <c r="U22" s="15">
        <f>IF(Q22="YES",O22*T22,"")</f>
        <v/>
      </c>
      <c r="V22" s="16" t="n"/>
      <c r="W22" s="17">
        <f>IF(Q22="YES",G22+V22,"")</f>
        <v/>
      </c>
      <c r="X22" s="18">
        <f>IF(Q22="YES",IF(TODAY()&gt;W22,"OVERDUE","WITHIN TIME"),"")</f>
        <v/>
      </c>
    </row>
    <row r="23">
      <c r="A23" s="3" t="n">
        <v>19</v>
      </c>
      <c r="B23" s="4" t="n"/>
      <c r="C23" s="4" t="n"/>
      <c r="D23" s="5">
        <f>IF(E23="ISNR20","Natural Rubber-TSNR (ISNR-20)","")</f>
        <v/>
      </c>
      <c r="E23" s="4" t="n"/>
      <c r="F23" s="6" t="n"/>
      <c r="G23" s="6" t="n"/>
      <c r="H23" s="7">
        <f>IF(G23="","",G23-TODAY())</f>
        <v/>
      </c>
      <c r="I23" s="8">
        <f>IF(G23="","",
IF(G23&lt;TODAY(),
IF(O23&gt;0,"Violated","Completed"),
IF(H23&lt;=7,"Expiring Soon",
"Active")))</f>
        <v/>
      </c>
      <c r="J23" s="8">
        <f>IF(C23="","",
COUNTIFS(
sales!$C:$C,$C23,
sales!$E:$E,$E23,
sales!$H:$H,"&gt;="&amp;$F23,
sales!$H:$H,"&lt;="&amp;$G23
))</f>
        <v/>
      </c>
      <c r="K23" s="9">
        <f>IF(COUNTIFS(sales!C:C, C23)=0,"",
_xlfn.MAXIFS(sales!H:H, sales!C:C, C23))</f>
        <v/>
      </c>
      <c r="L23" s="4" t="n"/>
      <c r="M23" s="4" t="n"/>
      <c r="N23" s="10">
        <f>IF(C23="","",
SUMIFS(
sales!$I:$I,
sales!$C:$C,$C23,
sales!$E:$E,$E23,
sales!$H:$H,"&gt;="&amp;$F23,
sales!$H:$H,"&lt;="&amp;$G23
))</f>
        <v/>
      </c>
      <c r="O23" s="10">
        <f>IF(M23="","",M23-N23)</f>
        <v/>
      </c>
      <c r="P23" s="11">
        <f>IF(M23=0,"",N23/M23)</f>
        <v/>
      </c>
      <c r="Q23" s="12">
        <f>IF(OR(G23="",O23=""),"",
IF(AND(G23&lt;TODAY(),O23&gt;0),"YES","NO"))</f>
        <v/>
      </c>
      <c r="R23" s="100" t="n"/>
      <c r="S23" s="14" t="n"/>
      <c r="T23" s="15">
        <f>IF(Q23="YES", IF(R23="Company",L23*(1+S23),IF(R23="Vendor",L23*(1-S23),"")),"")</f>
        <v/>
      </c>
      <c r="U23" s="15">
        <f>IF(Q23="YES",O23*T23,"")</f>
        <v/>
      </c>
      <c r="V23" s="16" t="n"/>
      <c r="W23" s="17">
        <f>IF(Q23="YES",G23+V23,"")</f>
        <v/>
      </c>
      <c r="X23" s="18">
        <f>IF(Q23="YES",IF(TODAY()&gt;W23,"OVERDUE","WITHIN TIME"),"")</f>
        <v/>
      </c>
    </row>
    <row r="24">
      <c r="A24" s="3" t="n">
        <v>20</v>
      </c>
      <c r="B24" s="4" t="n"/>
      <c r="C24" s="4" t="n"/>
      <c r="D24" s="5">
        <f>IF(E24="ISNR20","Natural Rubber-TSNR (ISNR-20)","")</f>
        <v/>
      </c>
      <c r="E24" s="4" t="n"/>
      <c r="F24" s="6" t="n"/>
      <c r="G24" s="6" t="n"/>
      <c r="H24" s="7">
        <f>IF(G24="","",G24-TODAY())</f>
        <v/>
      </c>
      <c r="I24" s="8">
        <f>IF(G24="","",
IF(G24&lt;TODAY(),
IF(O24&gt;0,"Violated","Completed"),
IF(H24&lt;=7,"Expiring Soon",
"Active")))</f>
        <v/>
      </c>
      <c r="J24" s="8">
        <f>IF(C24="","",
COUNTIFS(
sales!$C:$C,$C24,
sales!$E:$E,$E24,
sales!$H:$H,"&gt;="&amp;$F24,
sales!$H:$H,"&lt;="&amp;$G24
))</f>
        <v/>
      </c>
      <c r="K24" s="9">
        <f>IF(COUNTIFS(sales!C:C, C24)=0,"",
_xlfn.MAXIFS(sales!H:H, sales!C:C, C24))</f>
        <v/>
      </c>
      <c r="L24" s="4" t="n"/>
      <c r="M24" s="4" t="n"/>
      <c r="N24" s="10">
        <f>IF(C24="","",
SUMIFS(
sales!$I:$I,
sales!$C:$C,$C24,
sales!$E:$E,$E24,
sales!$H:$H,"&gt;="&amp;$F24,
sales!$H:$H,"&lt;="&amp;$G24
))</f>
        <v/>
      </c>
      <c r="O24" s="10">
        <f>IF(M24="","",M24-N24)</f>
        <v/>
      </c>
      <c r="P24" s="11">
        <f>IF(M24=0,"",N24/M24)</f>
        <v/>
      </c>
      <c r="Q24" s="12">
        <f>IF(OR(G24="",O24=""),"",
IF(AND(G24&lt;TODAY(),O24&gt;0),"YES","NO"))</f>
        <v/>
      </c>
      <c r="R24" s="100" t="n"/>
      <c r="S24" s="14" t="n"/>
      <c r="T24" s="15">
        <f>IF(Q24="YES", IF(R24="Company",L24*(1+S24),IF(R24="Vendor",L24*(1-S24),"")),"")</f>
        <v/>
      </c>
      <c r="U24" s="15">
        <f>IF(Q24="YES",O24*T24,"")</f>
        <v/>
      </c>
      <c r="V24" s="16" t="n"/>
      <c r="W24" s="17">
        <f>IF(Q24="YES",G24+V24,"")</f>
        <v/>
      </c>
      <c r="X24" s="18">
        <f>IF(Q24="YES",IF(TODAY()&gt;W24,"OVERDUE","WITHIN TIME"),"")</f>
        <v/>
      </c>
    </row>
    <row r="25">
      <c r="A25" s="3" t="n">
        <v>21</v>
      </c>
      <c r="B25" s="4" t="n"/>
      <c r="C25" s="4" t="n"/>
      <c r="D25" s="5">
        <f>IF(E25="ISNR20","Natural Rubber-TSNR (ISNR-20)","")</f>
        <v/>
      </c>
      <c r="E25" s="4" t="n"/>
      <c r="F25" s="6" t="n"/>
      <c r="G25" s="6" t="n"/>
      <c r="H25" s="7">
        <f>IF(G25="","",G25-TODAY())</f>
        <v/>
      </c>
      <c r="I25" s="8">
        <f>IF(G25="","",
IF(G25&lt;TODAY(),
IF(O25&gt;0,"Violated","Completed"),
IF(H25&lt;=7,"Expiring Soon",
"Active")))</f>
        <v/>
      </c>
      <c r="J25" s="8">
        <f>IF(C25="","",
COUNTIFS(
sales!$C:$C,$C25,
sales!$E:$E,$E25,
sales!$H:$H,"&gt;="&amp;$F25,
sales!$H:$H,"&lt;="&amp;$G25
))</f>
        <v/>
      </c>
      <c r="K25" s="9">
        <f>IF(COUNTIFS(sales!C:C, C25)=0,"",
_xlfn.MAXIFS(sales!H:H, sales!C:C, C25))</f>
        <v/>
      </c>
      <c r="L25" s="4" t="n"/>
      <c r="M25" s="4" t="n"/>
      <c r="N25" s="10">
        <f>IF(C25="","",
SUMIFS(
sales!$I:$I,
sales!$C:$C,$C25,
sales!$E:$E,$E25,
sales!$H:$H,"&gt;="&amp;$F25,
sales!$H:$H,"&lt;="&amp;$G25
))</f>
        <v/>
      </c>
      <c r="O25" s="10">
        <f>IF(M25="","",M25-N25)</f>
        <v/>
      </c>
      <c r="P25" s="11">
        <f>IF(M25=0,"",N25/M25)</f>
        <v/>
      </c>
      <c r="Q25" s="12">
        <f>IF(OR(G25="",O25=""),"",
IF(AND(G25&lt;TODAY(),O25&gt;0),"YES","NO"))</f>
        <v/>
      </c>
      <c r="R25" s="100" t="n"/>
      <c r="S25" s="14" t="n"/>
      <c r="T25" s="15">
        <f>IF(Q25="YES", IF(R25="Company",L25*(1+S25),IF(R25="Vendor",L25*(1-S25),"")),"")</f>
        <v/>
      </c>
      <c r="U25" s="15">
        <f>IF(Q25="YES",O25*T25,"")</f>
        <v/>
      </c>
      <c r="V25" s="16" t="n"/>
      <c r="W25" s="17">
        <f>IF(Q25="YES",G25+V25,"")</f>
        <v/>
      </c>
      <c r="X25" s="18">
        <f>IF(Q25="YES",IF(TODAY()&gt;W25,"OVERDUE","WITHIN TIME"),"")</f>
        <v/>
      </c>
    </row>
    <row r="26">
      <c r="A26" s="3" t="n">
        <v>22</v>
      </c>
      <c r="B26" s="4" t="n"/>
      <c r="C26" s="4" t="n"/>
      <c r="D26" s="5">
        <f>IF(E26="ISNR20","Natural Rubber-TSNR (ISNR-20)","")</f>
        <v/>
      </c>
      <c r="E26" s="4" t="n"/>
      <c r="F26" s="6" t="n"/>
      <c r="G26" s="6" t="n"/>
      <c r="H26" s="7">
        <f>IF(G26="","",G26-TODAY())</f>
        <v/>
      </c>
      <c r="I26" s="8">
        <f>IF(G26="","",
IF(G26&lt;TODAY(),
IF(O26&gt;0,"Violated","Completed"),
IF(H26&lt;=7,"Expiring Soon",
"Active")))</f>
        <v/>
      </c>
      <c r="J26" s="8">
        <f>IF(C26="","",
COUNTIFS(
sales!$C:$C,$C26,
sales!$E:$E,$E26,
sales!$H:$H,"&gt;="&amp;$F26,
sales!$H:$H,"&lt;="&amp;$G26
))</f>
        <v/>
      </c>
      <c r="K26" s="9">
        <f>IF(COUNTIFS(sales!C:C, C26)=0,"",
_xlfn.MAXIFS(sales!H:H, sales!C:C, C26))</f>
        <v/>
      </c>
      <c r="L26" s="4" t="n"/>
      <c r="M26" s="4" t="n"/>
      <c r="N26" s="10">
        <f>IF(C26="","",
SUMIFS(
sales!$I:$I,
sales!$C:$C,$C26,
sales!$E:$E,$E26,
sales!$H:$H,"&gt;="&amp;$F26,
sales!$H:$H,"&lt;="&amp;$G26
))</f>
        <v/>
      </c>
      <c r="O26" s="10">
        <f>IF(M26="","",M26-N26)</f>
        <v/>
      </c>
      <c r="P26" s="11">
        <f>IF(M26=0,"",N26/M26)</f>
        <v/>
      </c>
      <c r="Q26" s="12">
        <f>IF(OR(G26="",O26=""),"",
IF(AND(G26&lt;TODAY(),O26&gt;0),"YES","NO"))</f>
        <v/>
      </c>
      <c r="R26" s="100" t="n"/>
      <c r="S26" s="14" t="n"/>
      <c r="T26" s="15">
        <f>IF(Q26="YES", IF(R26="Company",L26*(1+S26),IF(R26="Vendor",L26*(1-S26),"")),"")</f>
        <v/>
      </c>
      <c r="U26" s="15">
        <f>IF(Q26="YES",O26*T26,"")</f>
        <v/>
      </c>
      <c r="V26" s="16" t="n"/>
      <c r="W26" s="17">
        <f>IF(Q26="YES",G26+V26,"")</f>
        <v/>
      </c>
      <c r="X26" s="18">
        <f>IF(Q26="YES",IF(TODAY()&gt;W26,"OVERDUE","WITHIN TIME"),"")</f>
        <v/>
      </c>
    </row>
    <row r="27">
      <c r="A27" s="3" t="n">
        <v>23</v>
      </c>
      <c r="B27" s="4" t="n"/>
      <c r="C27" s="4" t="n"/>
      <c r="D27" s="5">
        <f>IF(E27="ISNR20","Natural Rubber-TSNR (ISNR-20)","")</f>
        <v/>
      </c>
      <c r="E27" s="4" t="n"/>
      <c r="F27" s="6" t="n"/>
      <c r="G27" s="6" t="n"/>
      <c r="H27" s="7">
        <f>IF(G27="","",G27-TODAY())</f>
        <v/>
      </c>
      <c r="I27" s="8">
        <f>IF(G27="","",
IF(G27&lt;TODAY(),
IF(O27&gt;0,"Violated","Completed"),
IF(H27&lt;=7,"Expiring Soon",
"Active")))</f>
        <v/>
      </c>
      <c r="J27" s="8">
        <f>IF(C27="","",
COUNTIFS(
sales!$C:$C,$C27,
sales!$E:$E,$E27,
sales!$H:$H,"&gt;="&amp;$F27,
sales!$H:$H,"&lt;="&amp;$G27
))</f>
        <v/>
      </c>
      <c r="K27" s="9">
        <f>IF(COUNTIFS(sales!C:C, C27)=0,"",
_xlfn.MAXIFS(sales!H:H, sales!C:C, C27))</f>
        <v/>
      </c>
      <c r="L27" s="4" t="n"/>
      <c r="M27" s="4" t="n"/>
      <c r="N27" s="10">
        <f>IF(C27="","",
SUMIFS(
sales!$I:$I,
sales!$C:$C,$C27,
sales!$E:$E,$E27,
sales!$H:$H,"&gt;="&amp;$F27,
sales!$H:$H,"&lt;="&amp;$G27
))</f>
        <v/>
      </c>
      <c r="O27" s="10">
        <f>IF(M27="","",M27-N27)</f>
        <v/>
      </c>
      <c r="P27" s="11">
        <f>IF(M27=0,"",N27/M27)</f>
        <v/>
      </c>
      <c r="Q27" s="12">
        <f>IF(OR(G27="",O27=""),"",
IF(AND(G27&lt;TODAY(),O27&gt;0),"YES","NO"))</f>
        <v/>
      </c>
      <c r="R27" s="100" t="n"/>
      <c r="S27" s="14" t="n"/>
      <c r="T27" s="15">
        <f>IF(Q27="YES", IF(R27="Company",L27*(1+S27),IF(R27="Vendor",L27*(1-S27),"")),"")</f>
        <v/>
      </c>
      <c r="U27" s="15">
        <f>IF(Q27="YES",O27*T27,"")</f>
        <v/>
      </c>
      <c r="V27" s="16" t="n"/>
      <c r="W27" s="17">
        <f>IF(Q27="YES",G27+V27,"")</f>
        <v/>
      </c>
      <c r="X27" s="18">
        <f>IF(Q27="YES",IF(TODAY()&gt;W27,"OVERDUE","WITHIN TIME"),"")</f>
        <v/>
      </c>
    </row>
    <row r="28">
      <c r="A28" s="3" t="n">
        <v>24</v>
      </c>
      <c r="B28" s="4" t="n"/>
      <c r="C28" s="4" t="n"/>
      <c r="D28" s="5">
        <f>IF(E28="ISNR20","Natural Rubber-TSNR (ISNR-20)","")</f>
        <v/>
      </c>
      <c r="E28" s="4" t="n"/>
      <c r="F28" s="6" t="n"/>
      <c r="G28" s="6" t="n"/>
      <c r="H28" s="7">
        <f>IF(G28="","",G28-TODAY())</f>
        <v/>
      </c>
      <c r="I28" s="8">
        <f>IF(G28="","",
IF(G28&lt;TODAY(),
IF(O28&gt;0,"Violated","Completed"),
IF(H28&lt;=7,"Expiring Soon",
"Active")))</f>
        <v/>
      </c>
      <c r="J28" s="8">
        <f>IF(C28="","",
COUNTIFS(
sales!$C:$C,$C28,
sales!$E:$E,$E28,
sales!$H:$H,"&gt;="&amp;$F28,
sales!$H:$H,"&lt;="&amp;$G28
))</f>
        <v/>
      </c>
      <c r="K28" s="9">
        <f>IF(COUNTIFS(sales!C:C, C28)=0,"",
_xlfn.MAXIFS(sales!H:H, sales!C:C, C28))</f>
        <v/>
      </c>
      <c r="L28" s="4" t="n"/>
      <c r="M28" s="4" t="n"/>
      <c r="N28" s="10">
        <f>IF(C28="","",
SUMIFS(
sales!$I:$I,
sales!$C:$C,$C28,
sales!$E:$E,$E28,
sales!$H:$H,"&gt;="&amp;$F28,
sales!$H:$H,"&lt;="&amp;$G28
))</f>
        <v/>
      </c>
      <c r="O28" s="10">
        <f>IF(M28="","",M28-N28)</f>
        <v/>
      </c>
      <c r="P28" s="11">
        <f>IF(M28=0,"",N28/M28)</f>
        <v/>
      </c>
      <c r="Q28" s="12">
        <f>IF(OR(G28="",O28=""),"",
IF(AND(G28&lt;TODAY(),O28&gt;0),"YES","NO"))</f>
        <v/>
      </c>
      <c r="R28" s="100" t="n"/>
      <c r="S28" s="14" t="n"/>
      <c r="T28" s="15">
        <f>IF(Q28="YES", IF(R28="Company",L28*(1+S28),IF(R28="Vendor",L28*(1-S28),"")),"")</f>
        <v/>
      </c>
      <c r="U28" s="15">
        <f>IF(Q28="YES",O28*T28,"")</f>
        <v/>
      </c>
      <c r="V28" s="16" t="n"/>
      <c r="W28" s="17">
        <f>IF(Q28="YES",G28+V28,"")</f>
        <v/>
      </c>
      <c r="X28" s="18">
        <f>IF(Q28="YES",IF(TODAY()&gt;W28,"OVERDUE","WITHIN TIME"),"")</f>
        <v/>
      </c>
    </row>
    <row r="29">
      <c r="A29" s="3" t="n">
        <v>25</v>
      </c>
      <c r="B29" s="4" t="n"/>
      <c r="C29" s="4" t="n"/>
      <c r="D29" s="5">
        <f>IF(E29="ISNR20","Natural Rubber-TSNR (ISNR-20)","")</f>
        <v/>
      </c>
      <c r="E29" s="4" t="n"/>
      <c r="F29" s="6" t="n"/>
      <c r="G29" s="6" t="n"/>
      <c r="H29" s="7">
        <f>IF(G29="","",G29-TODAY())</f>
        <v/>
      </c>
      <c r="I29" s="8">
        <f>IF(G29="","",
IF(G29&lt;TODAY(),
IF(O29&gt;0,"Violated","Completed"),
IF(H29&lt;=7,"Expiring Soon",
"Active")))</f>
        <v/>
      </c>
      <c r="J29" s="8">
        <f>IF(C29="","",
COUNTIFS(
sales!$C:$C,$C29,
sales!$E:$E,$E29,
sales!$H:$H,"&gt;="&amp;$F29,
sales!$H:$H,"&lt;="&amp;$G29
))</f>
        <v/>
      </c>
      <c r="K29" s="9">
        <f>IF(COUNTIFS(sales!C:C, C29)=0,"",
_xlfn.MAXIFS(sales!H:H, sales!C:C, C29))</f>
        <v/>
      </c>
      <c r="L29" s="4" t="n"/>
      <c r="M29" s="4" t="n"/>
      <c r="N29" s="10">
        <f>IF(C29="","",
SUMIFS(
sales!$I:$I,
sales!$C:$C,$C29,
sales!$E:$E,$E29,
sales!$H:$H,"&gt;="&amp;$F29,
sales!$H:$H,"&lt;="&amp;$G29
))</f>
        <v/>
      </c>
      <c r="O29" s="10">
        <f>IF(M29="","",M29-N29)</f>
        <v/>
      </c>
      <c r="P29" s="11">
        <f>IF(M29=0,"",N29/M29)</f>
        <v/>
      </c>
      <c r="Q29" s="12">
        <f>IF(OR(G29="",O29=""),"",
IF(AND(G29&lt;TODAY(),O29&gt;0),"YES","NO"))</f>
        <v/>
      </c>
      <c r="R29" s="100" t="n"/>
      <c r="S29" s="14" t="n"/>
      <c r="T29" s="15">
        <f>IF(Q29="YES", IF(R29="Company",L29*(1+S29),IF(R29="Vendor",L29*(1-S29),"")),"")</f>
        <v/>
      </c>
      <c r="U29" s="15">
        <f>IF(Q29="YES",O29*T29,"")</f>
        <v/>
      </c>
      <c r="V29" s="16" t="n"/>
      <c r="W29" s="17">
        <f>IF(Q29="YES",G29+V29,"")</f>
        <v/>
      </c>
      <c r="X29" s="18">
        <f>IF(Q29="YES",IF(TODAY()&gt;W29,"OVERDUE","WITHIN TIME"),"")</f>
        <v/>
      </c>
    </row>
    <row r="30">
      <c r="A30" s="3" t="n">
        <v>26</v>
      </c>
      <c r="B30" s="4" t="n"/>
      <c r="C30" s="4" t="n"/>
      <c r="D30" s="5">
        <f>IF(E30="ISNR20","Natural Rubber-TSNR (ISNR-20)","")</f>
        <v/>
      </c>
      <c r="E30" s="4" t="n"/>
      <c r="F30" s="6" t="n"/>
      <c r="G30" s="6" t="n"/>
      <c r="H30" s="7">
        <f>IF(G30="","",G30-TODAY())</f>
        <v/>
      </c>
      <c r="I30" s="8">
        <f>IF(G30="","",
IF(G30&lt;TODAY(),
IF(O30&gt;0,"Violated","Completed"),
IF(H30&lt;=7,"Expiring Soon",
"Active")))</f>
        <v/>
      </c>
      <c r="J30" s="8">
        <f>IF(C30="","",
COUNTIFS(
sales!$C:$C,$C30,
sales!$E:$E,$E30,
sales!$H:$H,"&gt;="&amp;$F30,
sales!$H:$H,"&lt;="&amp;$G30
))</f>
        <v/>
      </c>
      <c r="K30" s="9">
        <f>IF(COUNTIFS(sales!C:C, C30)=0,"",
_xlfn.MAXIFS(sales!H:H, sales!C:C, C30))</f>
        <v/>
      </c>
      <c r="L30" s="4" t="n"/>
      <c r="M30" s="4" t="n"/>
      <c r="N30" s="10">
        <f>IF(C30="","",
SUMIFS(
sales!$I:$I,
sales!$C:$C,$C30,
sales!$E:$E,$E30,
sales!$H:$H,"&gt;="&amp;$F30,
sales!$H:$H,"&lt;="&amp;$G30
))</f>
        <v/>
      </c>
      <c r="O30" s="10">
        <f>IF(M30="","",M30-N30)</f>
        <v/>
      </c>
      <c r="P30" s="11">
        <f>IF(M30=0,"",N30/M30)</f>
        <v/>
      </c>
      <c r="Q30" s="12">
        <f>IF(OR(G30="",O30=""),"",
IF(AND(G30&lt;TODAY(),O30&gt;0),"YES","NO"))</f>
        <v/>
      </c>
      <c r="R30" s="100" t="n"/>
      <c r="S30" s="14" t="n"/>
      <c r="T30" s="15">
        <f>IF(Q30="YES", IF(R30="Company",L30*(1+S30),IF(R30="Vendor",L30*(1-S30),"")),"")</f>
        <v/>
      </c>
      <c r="U30" s="15">
        <f>IF(Q30="YES",O30*T30,"")</f>
        <v/>
      </c>
      <c r="V30" s="16" t="n"/>
      <c r="W30" s="17">
        <f>IF(Q30="YES",G30+V30,"")</f>
        <v/>
      </c>
      <c r="X30" s="18">
        <f>IF(Q30="YES",IF(TODAY()&gt;W30,"OVERDUE","WITHIN TIME"),"")</f>
        <v/>
      </c>
    </row>
    <row r="31">
      <c r="A31" s="3" t="n">
        <v>27</v>
      </c>
      <c r="B31" s="4" t="n"/>
      <c r="C31" s="4" t="n"/>
      <c r="D31" s="5">
        <f>IF(E31="ISNR20","Natural Rubber-TSNR (ISNR-20)","")</f>
        <v/>
      </c>
      <c r="E31" s="4" t="n"/>
      <c r="F31" s="6" t="n"/>
      <c r="G31" s="6" t="n"/>
      <c r="H31" s="7">
        <f>IF(G31="","",G31-TODAY())</f>
        <v/>
      </c>
      <c r="I31" s="8">
        <f>IF(G31="","",
IF(G31&lt;TODAY(),
IF(O31&gt;0,"Violated","Completed"),
IF(H31&lt;=7,"Expiring Soon",
"Active")))</f>
        <v/>
      </c>
      <c r="J31" s="8">
        <f>IF(C31="","",
COUNTIFS(
sales!$C:$C,$C31,
sales!$E:$E,$E31,
sales!$H:$H,"&gt;="&amp;$F31,
sales!$H:$H,"&lt;="&amp;$G31
))</f>
        <v/>
      </c>
      <c r="K31" s="9">
        <f>IF(COUNTIFS(sales!C:C, C31)=0,"",
_xlfn.MAXIFS(sales!H:H, sales!C:C, C31))</f>
        <v/>
      </c>
      <c r="L31" s="4" t="n"/>
      <c r="M31" s="4" t="n"/>
      <c r="N31" s="10">
        <f>IF(C31="","",
SUMIFS(
sales!$I:$I,
sales!$C:$C,$C31,
sales!$E:$E,$E31,
sales!$H:$H,"&gt;="&amp;$F31,
sales!$H:$H,"&lt;="&amp;$G31
))</f>
        <v/>
      </c>
      <c r="O31" s="10">
        <f>IF(M31="","",M31-N31)</f>
        <v/>
      </c>
      <c r="P31" s="11">
        <f>IF(M31=0,"",N31/M31)</f>
        <v/>
      </c>
      <c r="Q31" s="12">
        <f>IF(OR(G31="",O31=""),"",
IF(AND(G31&lt;TODAY(),O31&gt;0),"YES","NO"))</f>
        <v/>
      </c>
      <c r="R31" s="100" t="n"/>
      <c r="S31" s="14" t="n"/>
      <c r="T31" s="15">
        <f>IF(Q31="YES", IF(R31="Company",L31*(1+S31),IF(R31="Vendor",L31*(1-S31),"")),"")</f>
        <v/>
      </c>
      <c r="U31" s="15">
        <f>IF(Q31="YES",O31*T31,"")</f>
        <v/>
      </c>
      <c r="V31" s="16" t="n"/>
      <c r="W31" s="17">
        <f>IF(Q31="YES",G31+V31,"")</f>
        <v/>
      </c>
      <c r="X31" s="18">
        <f>IF(Q31="YES",IF(TODAY()&gt;W31,"OVERDUE","WITHIN TIME"),"")</f>
        <v/>
      </c>
    </row>
    <row r="32">
      <c r="A32" s="3" t="n">
        <v>28</v>
      </c>
      <c r="B32" s="4" t="n"/>
      <c r="C32" s="4" t="n"/>
      <c r="D32" s="5">
        <f>IF(E32="ISNR20","Natural Rubber-TSNR (ISNR-20)","")</f>
        <v/>
      </c>
      <c r="E32" s="4" t="n"/>
      <c r="F32" s="6" t="n"/>
      <c r="G32" s="6" t="n"/>
      <c r="H32" s="7">
        <f>IF(G32="","",G32-TODAY())</f>
        <v/>
      </c>
      <c r="I32" s="8">
        <f>IF(G32="","",
IF(G32&lt;TODAY(),
IF(O32&gt;0,"Violated","Completed"),
IF(H32&lt;=7,"Expiring Soon",
"Active")))</f>
        <v/>
      </c>
      <c r="J32" s="8">
        <f>IF(C32="","",
COUNTIFS(
sales!$C:$C,$C32,
sales!$E:$E,$E32,
sales!$H:$H,"&gt;="&amp;$F32,
sales!$H:$H,"&lt;="&amp;$G32
))</f>
        <v/>
      </c>
      <c r="K32" s="9">
        <f>IF(COUNTIFS(sales!C:C, C32)=0,"",
_xlfn.MAXIFS(sales!H:H, sales!C:C, C32))</f>
        <v/>
      </c>
      <c r="L32" s="4" t="n"/>
      <c r="M32" s="4" t="n"/>
      <c r="N32" s="10">
        <f>IF(C32="","",
SUMIFS(
sales!$I:$I,
sales!$C:$C,$C32,
sales!$E:$E,$E32,
sales!$H:$H,"&gt;="&amp;$F32,
sales!$H:$H,"&lt;="&amp;$G32
))</f>
        <v/>
      </c>
      <c r="O32" s="10">
        <f>IF(M32="","",M32-N32)</f>
        <v/>
      </c>
      <c r="P32" s="11">
        <f>IF(M32=0,"",N32/M32)</f>
        <v/>
      </c>
      <c r="Q32" s="12">
        <f>IF(OR(G32="",O32=""),"",
IF(AND(G32&lt;TODAY(),O32&gt;0),"YES","NO"))</f>
        <v/>
      </c>
      <c r="R32" s="100" t="n"/>
      <c r="S32" s="14" t="n"/>
      <c r="T32" s="15">
        <f>IF(Q32="YES", IF(R32="Company",L32*(1+S32),IF(R32="Vendor",L32*(1-S32),"")),"")</f>
        <v/>
      </c>
      <c r="U32" s="15">
        <f>IF(Q32="YES",O32*T32,"")</f>
        <v/>
      </c>
      <c r="V32" s="16" t="n"/>
      <c r="W32" s="17">
        <f>IF(Q32="YES",G32+V32,"")</f>
        <v/>
      </c>
      <c r="X32" s="18">
        <f>IF(Q32="YES",IF(TODAY()&gt;W32,"OVERDUE","WITHIN TIME"),"")</f>
        <v/>
      </c>
    </row>
    <row r="33">
      <c r="A33" s="3" t="n">
        <v>29</v>
      </c>
      <c r="B33" s="4" t="n"/>
      <c r="C33" s="4" t="n"/>
      <c r="D33" s="5">
        <f>IF(E33="ISNR20","Natural Rubber-TSNR (ISNR-20)","")</f>
        <v/>
      </c>
      <c r="E33" s="4" t="n"/>
      <c r="F33" s="6" t="n"/>
      <c r="G33" s="6" t="n"/>
      <c r="H33" s="7">
        <f>IF(G33="","",G33-TODAY())</f>
        <v/>
      </c>
      <c r="I33" s="8">
        <f>IF(G33="","",
IF(G33&lt;TODAY(),
IF(O33&gt;0,"Violated","Completed"),
IF(H33&lt;=7,"Expiring Soon",
"Active")))</f>
        <v/>
      </c>
      <c r="J33" s="8">
        <f>IF(C33="","",
COUNTIFS(
sales!$C:$C,$C33,
sales!$E:$E,$E33,
sales!$H:$H,"&gt;="&amp;$F33,
sales!$H:$H,"&lt;="&amp;$G33
))</f>
        <v/>
      </c>
      <c r="K33" s="9">
        <f>IF(COUNTIFS(sales!C:C, C33)=0,"",
_xlfn.MAXIFS(sales!H:H, sales!C:C, C33))</f>
        <v/>
      </c>
      <c r="L33" s="4" t="n"/>
      <c r="M33" s="4" t="n"/>
      <c r="N33" s="10">
        <f>IF(C33="","",
SUMIFS(
sales!$I:$I,
sales!$C:$C,$C33,
sales!$E:$E,$E33,
sales!$H:$H,"&gt;="&amp;$F33,
sales!$H:$H,"&lt;="&amp;$G33
))</f>
        <v/>
      </c>
      <c r="O33" s="10">
        <f>IF(M33="","",M33-N33)</f>
        <v/>
      </c>
      <c r="P33" s="11">
        <f>IF(M33=0,"",N33/M33)</f>
        <v/>
      </c>
      <c r="Q33" s="12">
        <f>IF(OR(G33="",O33=""),"",
IF(AND(G33&lt;TODAY(),O33&gt;0),"YES","NO"))</f>
        <v/>
      </c>
      <c r="R33" s="100" t="n"/>
      <c r="S33" s="14" t="n"/>
      <c r="T33" s="15">
        <f>IF(Q33="YES", IF(R33="Company",L33*(1+S33),IF(R33="Vendor",L33*(1-S33),"")),"")</f>
        <v/>
      </c>
      <c r="U33" s="15">
        <f>IF(Q33="YES",O33*T33,"")</f>
        <v/>
      </c>
      <c r="V33" s="16" t="n"/>
      <c r="W33" s="17">
        <f>IF(Q33="YES",G33+V33,"")</f>
        <v/>
      </c>
      <c r="X33" s="18">
        <f>IF(Q33="YES",IF(TODAY()&gt;W33,"OVERDUE","WITHIN TIME"),"")</f>
        <v/>
      </c>
    </row>
    <row r="34">
      <c r="A34" s="3" t="n">
        <v>30</v>
      </c>
      <c r="B34" s="4" t="n"/>
      <c r="C34" s="4" t="n"/>
      <c r="D34" s="5">
        <f>IF(E34="ISNR20","Natural Rubber-TSNR (ISNR-20)","")</f>
        <v/>
      </c>
      <c r="E34" s="4" t="n"/>
      <c r="F34" s="6" t="n"/>
      <c r="G34" s="6" t="n"/>
      <c r="H34" s="7">
        <f>IF(G34="","",G34-TODAY())</f>
        <v/>
      </c>
      <c r="I34" s="8">
        <f>IF(G34="","",
IF(G34&lt;TODAY(),
IF(O34&gt;0,"Violated","Completed"),
IF(H34&lt;=7,"Expiring Soon",
"Active")))</f>
        <v/>
      </c>
      <c r="J34" s="8">
        <f>IF(C34="","",
COUNTIFS(
sales!$C:$C,$C34,
sales!$E:$E,$E34,
sales!$H:$H,"&gt;="&amp;$F34,
sales!$H:$H,"&lt;="&amp;$G34
))</f>
        <v/>
      </c>
      <c r="K34" s="9">
        <f>IF(COUNTIFS(sales!C:C, C34)=0,"",
_xlfn.MAXIFS(sales!H:H, sales!C:C, C34))</f>
        <v/>
      </c>
      <c r="L34" s="4" t="n"/>
      <c r="M34" s="4" t="n"/>
      <c r="N34" s="10">
        <f>IF(C34="","",
SUMIFS(
sales!$I:$I,
sales!$C:$C,$C34,
sales!$E:$E,$E34,
sales!$H:$H,"&gt;="&amp;$F34,
sales!$H:$H,"&lt;="&amp;$G34
))</f>
        <v/>
      </c>
      <c r="O34" s="10">
        <f>IF(M34="","",M34-N34)</f>
        <v/>
      </c>
      <c r="P34" s="11">
        <f>IF(M34=0,"",N34/M34)</f>
        <v/>
      </c>
      <c r="Q34" s="12">
        <f>IF(OR(G34="",O34=""),"",
IF(AND(G34&lt;TODAY(),O34&gt;0),"YES","NO"))</f>
        <v/>
      </c>
      <c r="R34" s="100" t="n"/>
      <c r="S34" s="14" t="n"/>
      <c r="T34" s="15">
        <f>IF(Q34="YES", IF(R34="Company",L34*(1+S34),IF(R34="Vendor",L34*(1-S34),"")),"")</f>
        <v/>
      </c>
      <c r="U34" s="15">
        <f>IF(Q34="YES",O34*T34,"")</f>
        <v/>
      </c>
      <c r="V34" s="16" t="n"/>
      <c r="W34" s="17">
        <f>IF(Q34="YES",G34+V34,"")</f>
        <v/>
      </c>
      <c r="X34" s="18">
        <f>IF(Q34="YES",IF(TODAY()&gt;W34,"OVERDUE","WITHIN TIME"),"")</f>
        <v/>
      </c>
    </row>
    <row r="35">
      <c r="A35" s="3" t="n">
        <v>31</v>
      </c>
      <c r="B35" s="4" t="n"/>
      <c r="C35" s="4" t="n"/>
      <c r="D35" s="5">
        <f>IF(E35="ISNR20","Natural Rubber-TSNR (ISNR-20)","")</f>
        <v/>
      </c>
      <c r="E35" s="4" t="n"/>
      <c r="F35" s="6" t="n"/>
      <c r="G35" s="6" t="n"/>
      <c r="H35" s="7">
        <f>IF(G35="","",G35-TODAY())</f>
        <v/>
      </c>
      <c r="I35" s="8">
        <f>IF(G35="","",
IF(G35&lt;TODAY(),
IF(O35&gt;0,"Violated","Completed"),
IF(H35&lt;=7,"Expiring Soon",
"Active")))</f>
        <v/>
      </c>
      <c r="J35" s="8">
        <f>IF(C35="","",
COUNTIFS(
sales!$C:$C,$C35,
sales!$E:$E,$E35,
sales!$H:$H,"&gt;="&amp;$F35,
sales!$H:$H,"&lt;="&amp;$G35
))</f>
        <v/>
      </c>
      <c r="K35" s="9">
        <f>IF(COUNTIFS(sales!C:C, C35)=0,"",
_xlfn.MAXIFS(sales!H:H, sales!C:C, C35))</f>
        <v/>
      </c>
      <c r="L35" s="4" t="n"/>
      <c r="M35" s="4" t="n"/>
      <c r="N35" s="10">
        <f>IF(C35="","",
SUMIFS(
sales!$I:$I,
sales!$C:$C,$C35,
sales!$E:$E,$E35,
sales!$H:$H,"&gt;="&amp;$F35,
sales!$H:$H,"&lt;="&amp;$G35
))</f>
        <v/>
      </c>
      <c r="O35" s="10">
        <f>IF(M35="","",M35-N35)</f>
        <v/>
      </c>
      <c r="P35" s="11">
        <f>IF(M35=0,"",N35/M35)</f>
        <v/>
      </c>
      <c r="Q35" s="12">
        <f>IF(OR(G35="",O35=""),"",
IF(AND(G35&lt;TODAY(),O35&gt;0),"YES","NO"))</f>
        <v/>
      </c>
      <c r="R35" s="100" t="n"/>
      <c r="S35" s="14" t="n"/>
      <c r="T35" s="15">
        <f>IF(Q35="YES", IF(R35="Company",L35*(1+S35),IF(R35="Vendor",L35*(1-S35),"")),"")</f>
        <v/>
      </c>
      <c r="U35" s="15">
        <f>IF(Q35="YES",O35*T35,"")</f>
        <v/>
      </c>
      <c r="V35" s="16" t="n"/>
      <c r="W35" s="17">
        <f>IF(Q35="YES",G35+V35,"")</f>
        <v/>
      </c>
      <c r="X35" s="18">
        <f>IF(Q35="YES",IF(TODAY()&gt;W35,"OVERDUE","WITHIN TIME"),"")</f>
        <v/>
      </c>
    </row>
    <row r="36">
      <c r="A36" s="3" t="n">
        <v>32</v>
      </c>
      <c r="B36" s="4" t="n"/>
      <c r="C36" s="4" t="n"/>
      <c r="D36" s="5">
        <f>IF(E36="ISNR20","Natural Rubber-TSNR (ISNR-20)","")</f>
        <v/>
      </c>
      <c r="E36" s="4" t="n"/>
      <c r="F36" s="6" t="n"/>
      <c r="G36" s="6" t="n"/>
      <c r="H36" s="7">
        <f>IF(G36="","",G36-TODAY())</f>
        <v/>
      </c>
      <c r="I36" s="8">
        <f>IF(G36="","",
IF(G36&lt;TODAY(),
IF(O36&gt;0,"Violated","Completed"),
IF(H36&lt;=7,"Expiring Soon",
"Active")))</f>
        <v/>
      </c>
      <c r="J36" s="8">
        <f>IF(C36="","",
COUNTIFS(
sales!$C:$C,$C36,
sales!$E:$E,$E36,
sales!$H:$H,"&gt;="&amp;$F36,
sales!$H:$H,"&lt;="&amp;$G36
))</f>
        <v/>
      </c>
      <c r="K36" s="9">
        <f>IF(COUNTIFS(sales!C:C, C36)=0,"",
_xlfn.MAXIFS(sales!H:H, sales!C:C, C36))</f>
        <v/>
      </c>
      <c r="L36" s="4" t="n"/>
      <c r="M36" s="4" t="n"/>
      <c r="N36" s="10">
        <f>IF(C36="","",
SUMIFS(
sales!$I:$I,
sales!$C:$C,$C36,
sales!$E:$E,$E36,
sales!$H:$H,"&gt;="&amp;$F36,
sales!$H:$H,"&lt;="&amp;$G36
))</f>
        <v/>
      </c>
      <c r="O36" s="10">
        <f>IF(M36="","",M36-N36)</f>
        <v/>
      </c>
      <c r="P36" s="11">
        <f>IF(M36=0,"",N36/M36)</f>
        <v/>
      </c>
      <c r="Q36" s="12">
        <f>IF(OR(G36="",O36=""),"",
IF(AND(G36&lt;TODAY(),O36&gt;0),"YES","NO"))</f>
        <v/>
      </c>
      <c r="R36" s="100" t="n"/>
      <c r="S36" s="14" t="n"/>
      <c r="T36" s="15">
        <f>IF(Q36="YES", IF(R36="Company",L36*(1+S36),IF(R36="Vendor",L36*(1-S36),"")),"")</f>
        <v/>
      </c>
      <c r="U36" s="15">
        <f>IF(Q36="YES",O36*T36,"")</f>
        <v/>
      </c>
      <c r="V36" s="16" t="n"/>
      <c r="W36" s="17">
        <f>IF(Q36="YES",G36+V36,"")</f>
        <v/>
      </c>
      <c r="X36" s="18">
        <f>IF(Q36="YES",IF(TODAY()&gt;W36,"OVERDUE","WITHIN TIME"),"")</f>
        <v/>
      </c>
    </row>
    <row r="37">
      <c r="A37" s="3" t="n">
        <v>33</v>
      </c>
      <c r="B37" s="4" t="n"/>
      <c r="C37" s="4" t="n"/>
      <c r="D37" s="5">
        <f>IF(E37="ISNR20","Natural Rubber-TSNR (ISNR-20)","")</f>
        <v/>
      </c>
      <c r="E37" s="4" t="n"/>
      <c r="F37" s="6" t="n"/>
      <c r="G37" s="6" t="n"/>
      <c r="H37" s="7">
        <f>IF(G37="","",G37-TODAY())</f>
        <v/>
      </c>
      <c r="I37" s="8">
        <f>IF(G37="","",
IF(G37&lt;TODAY(),
IF(O37&gt;0,"Violated","Completed"),
IF(H37&lt;=7,"Expiring Soon",
"Active")))</f>
        <v/>
      </c>
      <c r="J37" s="8">
        <f>IF(C37="","",
COUNTIFS(
sales!$C:$C,$C37,
sales!$E:$E,$E37,
sales!$H:$H,"&gt;="&amp;$F37,
sales!$H:$H,"&lt;="&amp;$G37
))</f>
        <v/>
      </c>
      <c r="K37" s="9">
        <f>IF(COUNTIFS(sales!C:C, C37)=0,"",
_xlfn.MAXIFS(sales!H:H, sales!C:C, C37))</f>
        <v/>
      </c>
      <c r="L37" s="4" t="n"/>
      <c r="M37" s="4" t="n"/>
      <c r="N37" s="10">
        <f>IF(C37="","",
SUMIFS(
sales!$I:$I,
sales!$C:$C,$C37,
sales!$E:$E,$E37,
sales!$H:$H,"&gt;="&amp;$F37,
sales!$H:$H,"&lt;="&amp;$G37
))</f>
        <v/>
      </c>
      <c r="O37" s="10">
        <f>IF(M37="","",M37-N37)</f>
        <v/>
      </c>
      <c r="P37" s="11">
        <f>IF(M37=0,"",N37/M37)</f>
        <v/>
      </c>
      <c r="Q37" s="12">
        <f>IF(OR(G37="",O37=""),"",
IF(AND(G37&lt;TODAY(),O37&gt;0),"YES","NO"))</f>
        <v/>
      </c>
      <c r="R37" s="100" t="n"/>
      <c r="S37" s="14" t="n"/>
      <c r="T37" s="15">
        <f>IF(Q37="YES", IF(R37="Company",L37*(1+S37),IF(R37="Vendor",L37*(1-S37),"")),"")</f>
        <v/>
      </c>
      <c r="U37" s="15">
        <f>IF(Q37="YES",O37*T37,"")</f>
        <v/>
      </c>
      <c r="V37" s="16" t="n"/>
      <c r="W37" s="17">
        <f>IF(Q37="YES",G37+V37,"")</f>
        <v/>
      </c>
      <c r="X37" s="18">
        <f>IF(Q37="YES",IF(TODAY()&gt;W37,"OVERDUE","WITHIN TIME"),"")</f>
        <v/>
      </c>
    </row>
    <row r="38">
      <c r="A38" s="3" t="n">
        <v>34</v>
      </c>
      <c r="B38" s="4" t="n"/>
      <c r="C38" s="4" t="n"/>
      <c r="D38" s="5">
        <f>IF(E38="ISNR20","Natural Rubber-TSNR (ISNR-20)","")</f>
        <v/>
      </c>
      <c r="E38" s="4" t="n"/>
      <c r="F38" s="6" t="n"/>
      <c r="G38" s="6" t="n"/>
      <c r="H38" s="7">
        <f>IF(G38="","",G38-TODAY())</f>
        <v/>
      </c>
      <c r="I38" s="8">
        <f>IF(G38="","",
IF(G38&lt;TODAY(),
IF(O38&gt;0,"Violated","Completed"),
IF(H38&lt;=7,"Expiring Soon",
"Active")))</f>
        <v/>
      </c>
      <c r="J38" s="8">
        <f>IF(C38="","",
COUNTIFS(
sales!$C:$C,$C38,
sales!$E:$E,$E38,
sales!$H:$H,"&gt;="&amp;$F38,
sales!$H:$H,"&lt;="&amp;$G38
))</f>
        <v/>
      </c>
      <c r="K38" s="9">
        <f>IF(COUNTIFS(sales!C:C, C38)=0,"",
_xlfn.MAXIFS(sales!H:H, sales!C:C, C38))</f>
        <v/>
      </c>
      <c r="L38" s="4" t="n"/>
      <c r="M38" s="4" t="n"/>
      <c r="N38" s="10">
        <f>IF(C38="","",
SUMIFS(
sales!$I:$I,
sales!$C:$C,$C38,
sales!$E:$E,$E38,
sales!$H:$H,"&gt;="&amp;$F38,
sales!$H:$H,"&lt;="&amp;$G38
))</f>
        <v/>
      </c>
      <c r="O38" s="10">
        <f>IF(M38="","",M38-N38)</f>
        <v/>
      </c>
      <c r="P38" s="11">
        <f>IF(M38=0,"",N38/M38)</f>
        <v/>
      </c>
      <c r="Q38" s="12">
        <f>IF(OR(G38="",O38=""),"",
IF(AND(G38&lt;TODAY(),O38&gt;0),"YES","NO"))</f>
        <v/>
      </c>
      <c r="R38" s="100" t="n"/>
      <c r="S38" s="14" t="n"/>
      <c r="T38" s="15">
        <f>IF(Q38="YES", IF(R38="Company",L38*(1+S38),IF(R38="Vendor",L38*(1-S38),"")),"")</f>
        <v/>
      </c>
      <c r="U38" s="15">
        <f>IF(Q38="YES",O38*T38,"")</f>
        <v/>
      </c>
      <c r="V38" s="16" t="n"/>
      <c r="W38" s="17">
        <f>IF(Q38="YES",G38+V38,"")</f>
        <v/>
      </c>
      <c r="X38" s="18">
        <f>IF(Q38="YES",IF(TODAY()&gt;W38,"OVERDUE","WITHIN TIME"),"")</f>
        <v/>
      </c>
    </row>
    <row r="39">
      <c r="A39" s="3" t="n">
        <v>35</v>
      </c>
      <c r="B39" s="4" t="n"/>
      <c r="C39" s="4" t="n"/>
      <c r="D39" s="5">
        <f>IF(E39="ISNR20","Natural Rubber-TSNR (ISNR-20)","")</f>
        <v/>
      </c>
      <c r="E39" s="4" t="n"/>
      <c r="F39" s="6" t="n"/>
      <c r="G39" s="6" t="n"/>
      <c r="H39" s="7">
        <f>IF(G39="","",G39-TODAY())</f>
        <v/>
      </c>
      <c r="I39" s="8">
        <f>IF(G39="","",
IF(G39&lt;TODAY(),
IF(O39&gt;0,"Violated","Completed"),
IF(H39&lt;=7,"Expiring Soon",
"Active")))</f>
        <v/>
      </c>
      <c r="J39" s="8">
        <f>IF(C39="","",
COUNTIFS(
sales!$C:$C,$C39,
sales!$E:$E,$E39,
sales!$H:$H,"&gt;="&amp;$F39,
sales!$H:$H,"&lt;="&amp;$G39
))</f>
        <v/>
      </c>
      <c r="K39" s="9">
        <f>IF(COUNTIFS(sales!C:C, C39)=0,"",
_xlfn.MAXIFS(sales!H:H, sales!C:C, C39))</f>
        <v/>
      </c>
      <c r="L39" s="4" t="n"/>
      <c r="M39" s="4" t="n"/>
      <c r="N39" s="10">
        <f>IF(C39="","",
SUMIFS(
sales!$I:$I,
sales!$C:$C,$C39,
sales!$E:$E,$E39,
sales!$H:$H,"&gt;="&amp;$F39,
sales!$H:$H,"&lt;="&amp;$G39
))</f>
        <v/>
      </c>
      <c r="O39" s="10">
        <f>IF(M39="","",M39-N39)</f>
        <v/>
      </c>
      <c r="P39" s="11">
        <f>IF(M39=0,"",N39/M39)</f>
        <v/>
      </c>
      <c r="Q39" s="12">
        <f>IF(OR(G39="",O39=""),"",
IF(AND(G39&lt;TODAY(),O39&gt;0),"YES","NO"))</f>
        <v/>
      </c>
      <c r="R39" s="100" t="n"/>
      <c r="S39" s="14" t="n"/>
      <c r="T39" s="15">
        <f>IF(Q39="YES", IF(R39="Company",L39*(1+S39),IF(R39="Vendor",L39*(1-S39),"")),"")</f>
        <v/>
      </c>
      <c r="U39" s="15">
        <f>IF(Q39="YES",O39*T39,"")</f>
        <v/>
      </c>
      <c r="V39" s="16" t="n"/>
      <c r="W39" s="17">
        <f>IF(Q39="YES",G39+V39,"")</f>
        <v/>
      </c>
      <c r="X39" s="18">
        <f>IF(Q39="YES",IF(TODAY()&gt;W39,"OVERDUE","WITHIN TIME"),"")</f>
        <v/>
      </c>
    </row>
    <row r="40">
      <c r="A40" s="3" t="n">
        <v>36</v>
      </c>
      <c r="B40" s="4" t="n"/>
      <c r="C40" s="4" t="n"/>
      <c r="D40" s="5">
        <f>IF(E40="ISNR20","Natural Rubber-TSNR (ISNR-20)","")</f>
        <v/>
      </c>
      <c r="E40" s="4" t="n"/>
      <c r="F40" s="6" t="n"/>
      <c r="G40" s="6" t="n"/>
      <c r="H40" s="7">
        <f>IF(G40="","",G40-TODAY())</f>
        <v/>
      </c>
      <c r="I40" s="8">
        <f>IF(G40="","",
IF(G40&lt;TODAY(),
IF(O40&gt;0,"Violated","Completed"),
IF(H40&lt;=7,"Expiring Soon",
"Active")))</f>
        <v/>
      </c>
      <c r="J40" s="8">
        <f>IF(C40="","",
COUNTIFS(
sales!$C:$C,$C40,
sales!$E:$E,$E40,
sales!$H:$H,"&gt;="&amp;$F40,
sales!$H:$H,"&lt;="&amp;$G40
))</f>
        <v/>
      </c>
      <c r="K40" s="9">
        <f>IF(COUNTIFS(sales!C:C, C40)=0,"",
_xlfn.MAXIFS(sales!H:H, sales!C:C, C40))</f>
        <v/>
      </c>
      <c r="L40" s="4" t="n"/>
      <c r="M40" s="4" t="n"/>
      <c r="N40" s="10">
        <f>IF(C40="","",
SUMIFS(
sales!$I:$I,
sales!$C:$C,$C40,
sales!$E:$E,$E40,
sales!$H:$H,"&gt;="&amp;$F40,
sales!$H:$H,"&lt;="&amp;$G40
))</f>
        <v/>
      </c>
      <c r="O40" s="10">
        <f>IF(M40="","",M40-N40)</f>
        <v/>
      </c>
      <c r="P40" s="11">
        <f>IF(M40=0,"",N40/M40)</f>
        <v/>
      </c>
      <c r="Q40" s="12">
        <f>IF(OR(G40="",O40=""),"",
IF(AND(G40&lt;TODAY(),O40&gt;0),"YES","NO"))</f>
        <v/>
      </c>
      <c r="R40" s="100" t="n"/>
      <c r="S40" s="14" t="n"/>
      <c r="T40" s="15">
        <f>IF(Q40="YES", IF(R40="Company",L40*(1+S40),IF(R40="Vendor",L40*(1-S40),"")),"")</f>
        <v/>
      </c>
      <c r="U40" s="15">
        <f>IF(Q40="YES",O40*T40,"")</f>
        <v/>
      </c>
      <c r="V40" s="16" t="n"/>
      <c r="W40" s="17">
        <f>IF(Q40="YES",G40+V40,"")</f>
        <v/>
      </c>
      <c r="X40" s="18">
        <f>IF(Q40="YES",IF(TODAY()&gt;W40,"OVERDUE","WITHIN TIME"),"")</f>
        <v/>
      </c>
    </row>
    <row r="41">
      <c r="A41" s="3" t="n">
        <v>37</v>
      </c>
      <c r="B41" s="4" t="n"/>
      <c r="C41" s="4" t="n"/>
      <c r="D41" s="5">
        <f>IF(E41="ISNR20","Natural Rubber-TSNR (ISNR-20)","")</f>
        <v/>
      </c>
      <c r="E41" s="4" t="n"/>
      <c r="F41" s="6" t="n"/>
      <c r="G41" s="6" t="n"/>
      <c r="H41" s="7">
        <f>IF(G41="","",G41-TODAY())</f>
        <v/>
      </c>
      <c r="I41" s="8">
        <f>IF(G41="","",
IF(G41&lt;TODAY(),
IF(O41&gt;0,"Violated","Completed"),
IF(H41&lt;=7,"Expiring Soon",
"Active")))</f>
        <v/>
      </c>
      <c r="J41" s="8">
        <f>IF(C41="","",
COUNTIFS(
sales!$C:$C,$C41,
sales!$E:$E,$E41,
sales!$H:$H,"&gt;="&amp;$F41,
sales!$H:$H,"&lt;="&amp;$G41
))</f>
        <v/>
      </c>
      <c r="K41" s="9">
        <f>IF(COUNTIFS(sales!C:C, C41)=0,"",
_xlfn.MAXIFS(sales!H:H, sales!C:C, C41))</f>
        <v/>
      </c>
      <c r="L41" s="4" t="n"/>
      <c r="M41" s="4" t="n"/>
      <c r="N41" s="10">
        <f>IF(C41="","",
SUMIFS(
sales!$I:$I,
sales!$C:$C,$C41,
sales!$E:$E,$E41,
sales!$H:$H,"&gt;="&amp;$F41,
sales!$H:$H,"&lt;="&amp;$G41
))</f>
        <v/>
      </c>
      <c r="O41" s="10">
        <f>IF(M41="","",M41-N41)</f>
        <v/>
      </c>
      <c r="P41" s="11">
        <f>IF(M41=0,"",N41/M41)</f>
        <v/>
      </c>
      <c r="Q41" s="12">
        <f>IF(OR(G41="",O41=""),"",
IF(AND(G41&lt;TODAY(),O41&gt;0),"YES","NO"))</f>
        <v/>
      </c>
      <c r="R41" s="100" t="n"/>
      <c r="S41" s="14" t="n"/>
      <c r="T41" s="15">
        <f>IF(Q41="YES", IF(R41="Company",L41*(1+S41),IF(R41="Vendor",L41*(1-S41),"")),"")</f>
        <v/>
      </c>
      <c r="U41" s="15">
        <f>IF(Q41="YES",O41*T41,"")</f>
        <v/>
      </c>
      <c r="V41" s="16" t="n"/>
      <c r="W41" s="17">
        <f>IF(Q41="YES",G41+V41,"")</f>
        <v/>
      </c>
      <c r="X41" s="18">
        <f>IF(Q41="YES",IF(TODAY()&gt;W41,"OVERDUE","WITHIN TIME"),"")</f>
        <v/>
      </c>
    </row>
    <row r="42">
      <c r="A42" s="3" t="n">
        <v>38</v>
      </c>
      <c r="B42" s="4" t="n"/>
      <c r="C42" s="4" t="n"/>
      <c r="D42" s="5">
        <f>IF(E42="ISNR20","Natural Rubber-TSNR (ISNR-20)","")</f>
        <v/>
      </c>
      <c r="E42" s="4" t="n"/>
      <c r="F42" s="6" t="n"/>
      <c r="G42" s="6" t="n"/>
      <c r="H42" s="7">
        <f>IF(G42="","",G42-TODAY())</f>
        <v/>
      </c>
      <c r="I42" s="8">
        <f>IF(G42="","",
IF(G42&lt;TODAY(),
IF(O42&gt;0,"Violated","Completed"),
IF(H42&lt;=7,"Expiring Soon",
"Active")))</f>
        <v/>
      </c>
      <c r="J42" s="8">
        <f>IF(C42="","",
COUNTIFS(
sales!$C:$C,$C42,
sales!$E:$E,$E42,
sales!$H:$H,"&gt;="&amp;$F42,
sales!$H:$H,"&lt;="&amp;$G42
))</f>
        <v/>
      </c>
      <c r="K42" s="9">
        <f>IF(COUNTIFS(sales!C:C, C42)=0,"",
_xlfn.MAXIFS(sales!H:H, sales!C:C, C42))</f>
        <v/>
      </c>
      <c r="L42" s="4" t="n"/>
      <c r="M42" s="4" t="n"/>
      <c r="N42" s="10">
        <f>IF(C42="","",
SUMIFS(
sales!$I:$I,
sales!$C:$C,$C42,
sales!$E:$E,$E42,
sales!$H:$H,"&gt;="&amp;$F42,
sales!$H:$H,"&lt;="&amp;$G42
))</f>
        <v/>
      </c>
      <c r="O42" s="10">
        <f>IF(M42="","",M42-N42)</f>
        <v/>
      </c>
      <c r="P42" s="11">
        <f>IF(M42=0,"",N42/M42)</f>
        <v/>
      </c>
      <c r="Q42" s="12">
        <f>IF(OR(G42="",O42=""),"",
IF(AND(G42&lt;TODAY(),O42&gt;0),"YES","NO"))</f>
        <v/>
      </c>
      <c r="R42" s="100" t="n"/>
      <c r="S42" s="14" t="n"/>
      <c r="T42" s="15">
        <f>IF(Q42="YES", IF(R42="Company",L42*(1+S42),IF(R42="Vendor",L42*(1-S42),"")),"")</f>
        <v/>
      </c>
      <c r="U42" s="15">
        <f>IF(Q42="YES",O42*T42,"")</f>
        <v/>
      </c>
      <c r="V42" s="16" t="n"/>
      <c r="W42" s="17">
        <f>IF(Q42="YES",G42+V42,"")</f>
        <v/>
      </c>
      <c r="X42" s="18">
        <f>IF(Q42="YES",IF(TODAY()&gt;W42,"OVERDUE","WITHIN TIME"),"")</f>
        <v/>
      </c>
    </row>
    <row r="43">
      <c r="A43" s="3" t="n">
        <v>39</v>
      </c>
      <c r="B43" s="4" t="n"/>
      <c r="C43" s="4" t="n"/>
      <c r="D43" s="5">
        <f>IF(E43="ISNR20","Natural Rubber-TSNR (ISNR-20)","")</f>
        <v/>
      </c>
      <c r="E43" s="4" t="n"/>
      <c r="F43" s="6" t="n"/>
      <c r="G43" s="6" t="n"/>
      <c r="H43" s="7">
        <f>IF(G43="","",G43-TODAY())</f>
        <v/>
      </c>
      <c r="I43" s="8">
        <f>IF(G43="","",
IF(G43&lt;TODAY(),
IF(O43&gt;0,"Violated","Completed"),
IF(H43&lt;=7,"Expiring Soon",
"Active")))</f>
        <v/>
      </c>
      <c r="J43" s="8">
        <f>IF(C43="","",
COUNTIFS(
sales!$C:$C,$C43,
sales!$E:$E,$E43,
sales!$H:$H,"&gt;="&amp;$F43,
sales!$H:$H,"&lt;="&amp;$G43
))</f>
        <v/>
      </c>
      <c r="K43" s="9">
        <f>IF(COUNTIFS(sales!C:C, C43)=0,"",
_xlfn.MAXIFS(sales!H:H, sales!C:C, C43))</f>
        <v/>
      </c>
      <c r="L43" s="4" t="n"/>
      <c r="M43" s="4" t="n"/>
      <c r="N43" s="10">
        <f>IF(C43="","",
SUMIFS(
sales!$I:$I,
sales!$C:$C,$C43,
sales!$E:$E,$E43,
sales!$H:$H,"&gt;="&amp;$F43,
sales!$H:$H,"&lt;="&amp;$G43
))</f>
        <v/>
      </c>
      <c r="O43" s="10">
        <f>IF(M43="","",M43-N43)</f>
        <v/>
      </c>
      <c r="P43" s="11">
        <f>IF(M43=0,"",N43/M43)</f>
        <v/>
      </c>
      <c r="Q43" s="12">
        <f>IF(OR(G43="",O43=""),"",
IF(AND(G43&lt;TODAY(),O43&gt;0),"YES","NO"))</f>
        <v/>
      </c>
      <c r="R43" s="100" t="n"/>
      <c r="S43" s="14" t="n"/>
      <c r="T43" s="15">
        <f>IF(Q43="YES", IF(R43="Company",L43*(1+S43),IF(R43="Vendor",L43*(1-S43),"")),"")</f>
        <v/>
      </c>
      <c r="U43" s="15">
        <f>IF(Q43="YES",O43*T43,"")</f>
        <v/>
      </c>
      <c r="V43" s="16" t="n"/>
      <c r="W43" s="17">
        <f>IF(Q43="YES",G43+V43,"")</f>
        <v/>
      </c>
      <c r="X43" s="18">
        <f>IF(Q43="YES",IF(TODAY()&gt;W43,"OVERDUE","WITHIN TIME"),"")</f>
        <v/>
      </c>
    </row>
    <row r="44">
      <c r="A44" s="3" t="n">
        <v>40</v>
      </c>
      <c r="B44" s="4" t="n"/>
      <c r="C44" s="4" t="n"/>
      <c r="D44" s="5">
        <f>IF(E44="ISNR20","Natural Rubber-TSNR (ISNR-20)","")</f>
        <v/>
      </c>
      <c r="E44" s="4" t="n"/>
      <c r="F44" s="6" t="n"/>
      <c r="G44" s="6" t="n"/>
      <c r="H44" s="7">
        <f>IF(G44="","",G44-TODAY())</f>
        <v/>
      </c>
      <c r="I44" s="8">
        <f>IF(G44="","",
IF(G44&lt;TODAY(),
IF(O44&gt;0,"Violated","Completed"),
IF(H44&lt;=7,"Expiring Soon",
"Active")))</f>
        <v/>
      </c>
      <c r="J44" s="8">
        <f>IF(C44="","",
COUNTIFS(
sales!$C:$C,$C44,
sales!$E:$E,$E44,
sales!$H:$H,"&gt;="&amp;$F44,
sales!$H:$H,"&lt;="&amp;$G44
))</f>
        <v/>
      </c>
      <c r="K44" s="9">
        <f>IF(COUNTIFS(sales!C:C, C44)=0,"",
_xlfn.MAXIFS(sales!H:H, sales!C:C, C44))</f>
        <v/>
      </c>
      <c r="L44" s="4" t="n"/>
      <c r="M44" s="4" t="n"/>
      <c r="N44" s="10">
        <f>IF(C44="","",
SUMIFS(
sales!$I:$I,
sales!$C:$C,$C44,
sales!$E:$E,$E44,
sales!$H:$H,"&gt;="&amp;$F44,
sales!$H:$H,"&lt;="&amp;$G44
))</f>
        <v/>
      </c>
      <c r="O44" s="10">
        <f>IF(M44="","",M44-N44)</f>
        <v/>
      </c>
      <c r="P44" s="11">
        <f>IF(M44=0,"",N44/M44)</f>
        <v/>
      </c>
      <c r="Q44" s="12">
        <f>IF(OR(G44="",O44=""),"",
IF(AND(G44&lt;TODAY(),O44&gt;0),"YES","NO"))</f>
        <v/>
      </c>
      <c r="R44" s="100" t="n"/>
      <c r="S44" s="14" t="n"/>
      <c r="T44" s="15">
        <f>IF(Q44="YES", IF(R44="Company",L44*(1+S44),IF(R44="Vendor",L44*(1-S44),"")),"")</f>
        <v/>
      </c>
      <c r="U44" s="15">
        <f>IF(Q44="YES",O44*T44,"")</f>
        <v/>
      </c>
      <c r="V44" s="16" t="n"/>
      <c r="W44" s="17">
        <f>IF(Q44="YES",G44+V44,"")</f>
        <v/>
      </c>
      <c r="X44" s="18">
        <f>IF(Q44="YES",IF(TODAY()&gt;W44,"OVERDUE","WITHIN TIME"),"")</f>
        <v/>
      </c>
    </row>
    <row r="45">
      <c r="A45" s="3" t="n">
        <v>41</v>
      </c>
      <c r="B45" s="4" t="n"/>
      <c r="C45" s="4" t="n"/>
      <c r="D45" s="5">
        <f>IF(E45="ISNR20","Natural Rubber-TSNR (ISNR-20)","")</f>
        <v/>
      </c>
      <c r="E45" s="4" t="n"/>
      <c r="F45" s="6" t="n"/>
      <c r="G45" s="6" t="n"/>
      <c r="H45" s="7">
        <f>IF(G45="","",G45-TODAY())</f>
        <v/>
      </c>
      <c r="I45" s="8">
        <f>IF(G45="","",
IF(G45&lt;TODAY(),
IF(O45&gt;0,"Violated","Completed"),
IF(H45&lt;=7,"Expiring Soon",
"Active")))</f>
        <v/>
      </c>
      <c r="J45" s="8">
        <f>IF(C45="","",
COUNTIFS(
sales!$C:$C,$C45,
sales!$E:$E,$E45,
sales!$H:$H,"&gt;="&amp;$F45,
sales!$H:$H,"&lt;="&amp;$G45
))</f>
        <v/>
      </c>
      <c r="K45" s="9">
        <f>IF(COUNTIFS(sales!C:C, C45)=0,"",
_xlfn.MAXIFS(sales!H:H, sales!C:C, C45))</f>
        <v/>
      </c>
      <c r="L45" s="4" t="n"/>
      <c r="M45" s="4" t="n"/>
      <c r="N45" s="10">
        <f>IF(C45="","",
SUMIFS(
sales!$I:$I,
sales!$C:$C,$C45,
sales!$E:$E,$E45,
sales!$H:$H,"&gt;="&amp;$F45,
sales!$H:$H,"&lt;="&amp;$G45
))</f>
        <v/>
      </c>
      <c r="O45" s="10">
        <f>IF(M45="","",M45-N45)</f>
        <v/>
      </c>
      <c r="P45" s="11">
        <f>IF(M45=0,"",N45/M45)</f>
        <v/>
      </c>
      <c r="Q45" s="12">
        <f>IF(OR(G45="",O45=""),"",
IF(AND(G45&lt;TODAY(),O45&gt;0),"YES","NO"))</f>
        <v/>
      </c>
      <c r="R45" s="100" t="n"/>
      <c r="S45" s="14" t="n"/>
      <c r="T45" s="15">
        <f>IF(Q45="YES", IF(R45="Company",L45*(1+S45),IF(R45="Vendor",L45*(1-S45),"")),"")</f>
        <v/>
      </c>
      <c r="U45" s="15">
        <f>IF(Q45="YES",O45*T45,"")</f>
        <v/>
      </c>
      <c r="V45" s="16" t="n"/>
      <c r="W45" s="17">
        <f>IF(Q45="YES",G45+V45,"")</f>
        <v/>
      </c>
      <c r="X45" s="18">
        <f>IF(Q45="YES",IF(TODAY()&gt;W45,"OVERDUE","WITHIN TIME"),"")</f>
        <v/>
      </c>
    </row>
    <row r="46">
      <c r="A46" s="3" t="n">
        <v>42</v>
      </c>
      <c r="B46" s="4" t="n"/>
      <c r="C46" s="4" t="n"/>
      <c r="D46" s="5">
        <f>IF(E46="ISNR20","Natural Rubber-TSNR (ISNR-20)","")</f>
        <v/>
      </c>
      <c r="E46" s="4" t="n"/>
      <c r="F46" s="6" t="n"/>
      <c r="G46" s="6" t="n"/>
      <c r="H46" s="7">
        <f>IF(G46="","",G46-TODAY())</f>
        <v/>
      </c>
      <c r="I46" s="8">
        <f>IF(G46="","",
IF(G46&lt;TODAY(),
IF(O46&gt;0,"Violated","Completed"),
IF(H46&lt;=7,"Expiring Soon",
"Active")))</f>
        <v/>
      </c>
      <c r="J46" s="8">
        <f>IF(C46="","",
COUNTIFS(
sales!$C:$C,$C46,
sales!$E:$E,$E46,
sales!$H:$H,"&gt;="&amp;$F46,
sales!$H:$H,"&lt;="&amp;$G46
))</f>
        <v/>
      </c>
      <c r="K46" s="9">
        <f>IF(COUNTIFS(sales!C:C, C46)=0,"",
_xlfn.MAXIFS(sales!H:H, sales!C:C, C46))</f>
        <v/>
      </c>
      <c r="L46" s="4" t="n"/>
      <c r="M46" s="4" t="n"/>
      <c r="N46" s="10">
        <f>IF(C46="","",
SUMIFS(
sales!$I:$I,
sales!$C:$C,$C46,
sales!$E:$E,$E46,
sales!$H:$H,"&gt;="&amp;$F46,
sales!$H:$H,"&lt;="&amp;$G46
))</f>
        <v/>
      </c>
      <c r="O46" s="10">
        <f>IF(M46="","",M46-N46)</f>
        <v/>
      </c>
      <c r="P46" s="11">
        <f>IF(M46=0,"",N46/M46)</f>
        <v/>
      </c>
      <c r="Q46" s="12">
        <f>IF(OR(G46="",O46=""),"",
IF(AND(G46&lt;TODAY(),O46&gt;0),"YES","NO"))</f>
        <v/>
      </c>
      <c r="R46" s="100" t="n"/>
      <c r="S46" s="14" t="n"/>
      <c r="T46" s="15">
        <f>IF(Q46="YES", IF(R46="Company",L46*(1+S46),IF(R46="Vendor",L46*(1-S46),"")),"")</f>
        <v/>
      </c>
      <c r="U46" s="15">
        <f>IF(Q46="YES",O46*T46,"")</f>
        <v/>
      </c>
      <c r="V46" s="16" t="n"/>
      <c r="W46" s="17">
        <f>IF(Q46="YES",G46+V46,"")</f>
        <v/>
      </c>
      <c r="X46" s="18">
        <f>IF(Q46="YES",IF(TODAY()&gt;W46,"OVERDUE","WITHIN TIME"),"")</f>
        <v/>
      </c>
    </row>
    <row r="47">
      <c r="A47" s="3" t="n">
        <v>43</v>
      </c>
      <c r="B47" s="4" t="n"/>
      <c r="C47" s="4" t="n"/>
      <c r="D47" s="5">
        <f>IF(E47="ISNR20","Natural Rubber-TSNR (ISNR-20)","")</f>
        <v/>
      </c>
      <c r="E47" s="4" t="n"/>
      <c r="F47" s="6" t="n"/>
      <c r="G47" s="6" t="n"/>
      <c r="H47" s="7">
        <f>IF(G47="","",G47-TODAY())</f>
        <v/>
      </c>
      <c r="I47" s="8">
        <f>IF(G47="","",
IF(G47&lt;TODAY(),
IF(O47&gt;0,"Violated","Completed"),
IF(H47&lt;=7,"Expiring Soon",
"Active")))</f>
        <v/>
      </c>
      <c r="J47" s="8">
        <f>IF(C47="","",
COUNTIFS(
sales!$C:$C,$C47,
sales!$E:$E,$E47,
sales!$H:$H,"&gt;="&amp;$F47,
sales!$H:$H,"&lt;="&amp;$G47
))</f>
        <v/>
      </c>
      <c r="K47" s="9">
        <f>IF(COUNTIFS(sales!C:C, C47)=0,"",
_xlfn.MAXIFS(sales!H:H, sales!C:C, C47))</f>
        <v/>
      </c>
      <c r="L47" s="4" t="n"/>
      <c r="M47" s="4" t="n"/>
      <c r="N47" s="10">
        <f>IF(C47="","",
SUMIFS(
sales!$I:$I,
sales!$C:$C,$C47,
sales!$E:$E,$E47,
sales!$H:$H,"&gt;="&amp;$F47,
sales!$H:$H,"&lt;="&amp;$G47
))</f>
        <v/>
      </c>
      <c r="O47" s="10">
        <f>IF(M47="","",M47-N47)</f>
        <v/>
      </c>
      <c r="P47" s="11">
        <f>IF(M47=0,"",N47/M47)</f>
        <v/>
      </c>
      <c r="Q47" s="12">
        <f>IF(OR(G47="",O47=""),"",
IF(AND(G47&lt;TODAY(),O47&gt;0),"YES","NO"))</f>
        <v/>
      </c>
      <c r="R47" s="100" t="n"/>
      <c r="S47" s="14" t="n"/>
      <c r="T47" s="15">
        <f>IF(Q47="YES", IF(R47="Company",L47*(1+S47),IF(R47="Vendor",L47*(1-S47),"")),"")</f>
        <v/>
      </c>
      <c r="U47" s="15">
        <f>IF(Q47="YES",O47*T47,"")</f>
        <v/>
      </c>
      <c r="V47" s="16" t="n"/>
      <c r="W47" s="17">
        <f>IF(Q47="YES",G47+V47,"")</f>
        <v/>
      </c>
      <c r="X47" s="18">
        <f>IF(Q47="YES",IF(TODAY()&gt;W47,"OVERDUE","WITHIN TIME"),"")</f>
        <v/>
      </c>
    </row>
    <row r="48">
      <c r="A48" s="3" t="n">
        <v>44</v>
      </c>
      <c r="B48" s="4" t="n"/>
      <c r="C48" s="4" t="n"/>
      <c r="D48" s="5">
        <f>IF(E48="ISNR20","Natural Rubber-TSNR (ISNR-20)","")</f>
        <v/>
      </c>
      <c r="E48" s="4" t="n"/>
      <c r="F48" s="6" t="n"/>
      <c r="G48" s="6" t="n"/>
      <c r="H48" s="7">
        <f>IF(G48="","",G48-TODAY())</f>
        <v/>
      </c>
      <c r="I48" s="8">
        <f>IF(G48="","",
IF(G48&lt;TODAY(),
IF(O48&gt;0,"Violated","Completed"),
IF(H48&lt;=7,"Expiring Soon",
"Active")))</f>
        <v/>
      </c>
      <c r="J48" s="8">
        <f>IF(C48="","",
COUNTIFS(
sales!$C:$C,$C48,
sales!$E:$E,$E48,
sales!$H:$H,"&gt;="&amp;$F48,
sales!$H:$H,"&lt;="&amp;$G48
))</f>
        <v/>
      </c>
      <c r="K48" s="9">
        <f>IF(COUNTIFS(sales!C:C, C48)=0,"",
_xlfn.MAXIFS(sales!H:H, sales!C:C, C48))</f>
        <v/>
      </c>
      <c r="L48" s="4" t="n"/>
      <c r="M48" s="4" t="n"/>
      <c r="N48" s="10">
        <f>IF(C48="","",
SUMIFS(
sales!$I:$I,
sales!$C:$C,$C48,
sales!$E:$E,$E48,
sales!$H:$H,"&gt;="&amp;$F48,
sales!$H:$H,"&lt;="&amp;$G48
))</f>
        <v/>
      </c>
      <c r="O48" s="10">
        <f>IF(M48="","",M48-N48)</f>
        <v/>
      </c>
      <c r="P48" s="11">
        <f>IF(M48=0,"",N48/M48)</f>
        <v/>
      </c>
      <c r="Q48" s="12">
        <f>IF(OR(G48="",O48=""),"",
IF(AND(G48&lt;TODAY(),O48&gt;0),"YES","NO"))</f>
        <v/>
      </c>
      <c r="R48" s="100" t="n"/>
      <c r="S48" s="14" t="n"/>
      <c r="T48" s="15">
        <f>IF(Q48="YES", IF(R48="Company",L48*(1+S48),IF(R48="Vendor",L48*(1-S48),"")),"")</f>
        <v/>
      </c>
      <c r="U48" s="15">
        <f>IF(Q48="YES",O48*T48,"")</f>
        <v/>
      </c>
      <c r="V48" s="16" t="n"/>
      <c r="W48" s="17">
        <f>IF(Q48="YES",G48+V48,"")</f>
        <v/>
      </c>
      <c r="X48" s="18">
        <f>IF(Q48="YES",IF(TODAY()&gt;W48,"OVERDUE","WITHIN TIME"),"")</f>
        <v/>
      </c>
    </row>
    <row r="49">
      <c r="A49" s="3" t="n">
        <v>45</v>
      </c>
      <c r="B49" s="4" t="n"/>
      <c r="C49" s="4" t="n"/>
      <c r="D49" s="5">
        <f>IF(E49="ISNR20","Natural Rubber-TSNR (ISNR-20)","")</f>
        <v/>
      </c>
      <c r="E49" s="4" t="n"/>
      <c r="F49" s="6" t="n"/>
      <c r="G49" s="6" t="n"/>
      <c r="H49" s="7">
        <f>IF(G49="","",G49-TODAY())</f>
        <v/>
      </c>
      <c r="I49" s="8">
        <f>IF(G49="","",
IF(G49&lt;TODAY(),
IF(O49&gt;0,"Violated","Completed"),
IF(H49&lt;=7,"Expiring Soon",
"Active")))</f>
        <v/>
      </c>
      <c r="J49" s="8">
        <f>IF(C49="","",
COUNTIFS(
sales!$C:$C,$C49,
sales!$E:$E,$E49,
sales!$H:$H,"&gt;="&amp;$F49,
sales!$H:$H,"&lt;="&amp;$G49
))</f>
        <v/>
      </c>
      <c r="K49" s="9">
        <f>IF(COUNTIFS(sales!C:C, C49)=0,"",
_xlfn.MAXIFS(sales!H:H, sales!C:C, C49))</f>
        <v/>
      </c>
      <c r="L49" s="4" t="n"/>
      <c r="M49" s="4" t="n"/>
      <c r="N49" s="10">
        <f>IF(C49="","",
SUMIFS(
sales!$I:$I,
sales!$C:$C,$C49,
sales!$E:$E,$E49,
sales!$H:$H,"&gt;="&amp;$F49,
sales!$H:$H,"&lt;="&amp;$G49
))</f>
        <v/>
      </c>
      <c r="O49" s="10">
        <f>IF(M49="","",M49-N49)</f>
        <v/>
      </c>
      <c r="P49" s="11">
        <f>IF(M49=0,"",N49/M49)</f>
        <v/>
      </c>
      <c r="Q49" s="12">
        <f>IF(OR(G49="",O49=""),"",
IF(AND(G49&lt;TODAY(),O49&gt;0),"YES","NO"))</f>
        <v/>
      </c>
      <c r="R49" s="100" t="n"/>
      <c r="S49" s="14" t="n"/>
      <c r="T49" s="15">
        <f>IF(Q49="YES", IF(R49="Company",L49*(1+S49),IF(R49="Vendor",L49*(1-S49),"")),"")</f>
        <v/>
      </c>
      <c r="U49" s="15">
        <f>IF(Q49="YES",O49*T49,"")</f>
        <v/>
      </c>
      <c r="V49" s="16" t="n"/>
      <c r="W49" s="17">
        <f>IF(Q49="YES",G49+V49,"")</f>
        <v/>
      </c>
      <c r="X49" s="18">
        <f>IF(Q49="YES",IF(TODAY()&gt;W49,"OVERDUE","WITHIN TIME"),"")</f>
        <v/>
      </c>
    </row>
    <row r="50">
      <c r="A50" s="3" t="n">
        <v>46</v>
      </c>
      <c r="B50" s="4" t="n"/>
      <c r="C50" s="4" t="n"/>
      <c r="D50" s="5">
        <f>IF(E50="ISNR20","Natural Rubber-TSNR (ISNR-20)","")</f>
        <v/>
      </c>
      <c r="E50" s="4" t="n"/>
      <c r="F50" s="6" t="n"/>
      <c r="G50" s="6" t="n"/>
      <c r="H50" s="7">
        <f>IF(G50="","",G50-TODAY())</f>
        <v/>
      </c>
      <c r="I50" s="8">
        <f>IF(G50="","",
IF(G50&lt;TODAY(),
IF(O50&gt;0,"Violated","Completed"),
IF(H50&lt;=7,"Expiring Soon",
"Active")))</f>
        <v/>
      </c>
      <c r="J50" s="8">
        <f>IF(C50="","",
COUNTIFS(
sales!$C:$C,$C50,
sales!$E:$E,$E50,
sales!$H:$H,"&gt;="&amp;$F50,
sales!$H:$H,"&lt;="&amp;$G50
))</f>
        <v/>
      </c>
      <c r="K50" s="9">
        <f>IF(COUNTIFS(sales!C:C, C50)=0,"",
_xlfn.MAXIFS(sales!H:H, sales!C:C, C50))</f>
        <v/>
      </c>
      <c r="L50" s="4" t="n"/>
      <c r="M50" s="4" t="n"/>
      <c r="N50" s="10">
        <f>IF(C50="","",
SUMIFS(
sales!$I:$I,
sales!$C:$C,$C50,
sales!$E:$E,$E50,
sales!$H:$H,"&gt;="&amp;$F50,
sales!$H:$H,"&lt;="&amp;$G50
))</f>
        <v/>
      </c>
      <c r="O50" s="10">
        <f>IF(M50="","",M50-N50)</f>
        <v/>
      </c>
      <c r="P50" s="11">
        <f>IF(M50=0,"",N50/M50)</f>
        <v/>
      </c>
      <c r="Q50" s="12">
        <f>IF(OR(G50="",O50=""),"",
IF(AND(G50&lt;TODAY(),O50&gt;0),"YES","NO"))</f>
        <v/>
      </c>
      <c r="R50" s="100" t="n"/>
      <c r="S50" s="14" t="n"/>
      <c r="T50" s="15">
        <f>IF(Q50="YES", IF(R50="Company",L50*(1+S50),IF(R50="Vendor",L50*(1-S50),"")),"")</f>
        <v/>
      </c>
      <c r="U50" s="15">
        <f>IF(Q50="YES",O50*T50,"")</f>
        <v/>
      </c>
      <c r="V50" s="16" t="n"/>
      <c r="W50" s="17">
        <f>IF(Q50="YES",G50+V50,"")</f>
        <v/>
      </c>
      <c r="X50" s="18">
        <f>IF(Q50="YES",IF(TODAY()&gt;W50,"OVERDUE","WITHIN TIME"),"")</f>
        <v/>
      </c>
    </row>
    <row r="51">
      <c r="A51" s="3" t="n">
        <v>47</v>
      </c>
      <c r="B51" s="4" t="n"/>
      <c r="C51" s="4" t="n"/>
      <c r="D51" s="5">
        <f>IF(E51="ISNR20","Natural Rubber-TSNR (ISNR-20)","")</f>
        <v/>
      </c>
      <c r="E51" s="4" t="n"/>
      <c r="F51" s="6" t="n"/>
      <c r="G51" s="6" t="n"/>
      <c r="H51" s="7">
        <f>IF(G51="","",G51-TODAY())</f>
        <v/>
      </c>
      <c r="I51" s="8">
        <f>IF(G51="","",
IF(G51&lt;TODAY(),
IF(O51&gt;0,"Violated","Completed"),
IF(H51&lt;=7,"Expiring Soon",
"Active")))</f>
        <v/>
      </c>
      <c r="J51" s="8">
        <f>IF(C51="","",
COUNTIFS(
sales!$C:$C,$C51,
sales!$E:$E,$E51,
sales!$H:$H,"&gt;="&amp;$F51,
sales!$H:$H,"&lt;="&amp;$G51
))</f>
        <v/>
      </c>
      <c r="K51" s="9">
        <f>IF(COUNTIFS(sales!C:C, C51)=0,"",
_xlfn.MAXIFS(sales!H:H, sales!C:C, C51))</f>
        <v/>
      </c>
      <c r="L51" s="4" t="n"/>
      <c r="M51" s="4" t="n"/>
      <c r="N51" s="10">
        <f>IF(C51="","",
SUMIFS(
sales!$I:$I,
sales!$C:$C,$C51,
sales!$E:$E,$E51,
sales!$H:$H,"&gt;="&amp;$F51,
sales!$H:$H,"&lt;="&amp;$G51
))</f>
        <v/>
      </c>
      <c r="O51" s="10">
        <f>IF(M51="","",M51-N51)</f>
        <v/>
      </c>
      <c r="P51" s="11">
        <f>IF(M51=0,"",N51/M51)</f>
        <v/>
      </c>
      <c r="Q51" s="12">
        <f>IF(OR(G51="",O51=""),"",
IF(AND(G51&lt;TODAY(),O51&gt;0),"YES","NO"))</f>
        <v/>
      </c>
      <c r="R51" s="100" t="n"/>
      <c r="S51" s="14" t="n"/>
      <c r="T51" s="15">
        <f>IF(Q51="YES", IF(R51="Company",L51*(1+S51),IF(R51="Vendor",L51*(1-S51),"")),"")</f>
        <v/>
      </c>
      <c r="U51" s="15">
        <f>IF(Q51="YES",O51*T51,"")</f>
        <v/>
      </c>
      <c r="V51" s="16" t="n"/>
      <c r="W51" s="17">
        <f>IF(Q51="YES",G51+V51,"")</f>
        <v/>
      </c>
      <c r="X51" s="18">
        <f>IF(Q51="YES",IF(TODAY()&gt;W51,"OVERDUE","WITHIN TIME"),"")</f>
        <v/>
      </c>
    </row>
    <row r="52">
      <c r="A52" s="3" t="n">
        <v>48</v>
      </c>
      <c r="B52" s="4" t="n"/>
      <c r="C52" s="4" t="n"/>
      <c r="D52" s="5">
        <f>IF(E52="ISNR20","Natural Rubber-TSNR (ISNR-20)","")</f>
        <v/>
      </c>
      <c r="E52" s="4" t="n"/>
      <c r="F52" s="6" t="n"/>
      <c r="G52" s="6" t="n"/>
      <c r="H52" s="7">
        <f>IF(G52="","",G52-TODAY())</f>
        <v/>
      </c>
      <c r="I52" s="8">
        <f>IF(G52="","",
IF(G52&lt;TODAY(),
IF(O52&gt;0,"Violated","Completed"),
IF(H52&lt;=7,"Expiring Soon",
"Active")))</f>
        <v/>
      </c>
      <c r="J52" s="8">
        <f>IF(C52="","",
COUNTIFS(
sales!$C:$C,$C52,
sales!$E:$E,$E52,
sales!$H:$H,"&gt;="&amp;$F52,
sales!$H:$H,"&lt;="&amp;$G52
))</f>
        <v/>
      </c>
      <c r="K52" s="9">
        <f>IF(COUNTIFS(sales!C:C, C52)=0,"",
_xlfn.MAXIFS(sales!H:H, sales!C:C, C52))</f>
        <v/>
      </c>
      <c r="L52" s="4" t="n"/>
      <c r="M52" s="4" t="n"/>
      <c r="N52" s="10">
        <f>IF(C52="","",
SUMIFS(
sales!$I:$I,
sales!$C:$C,$C52,
sales!$E:$E,$E52,
sales!$H:$H,"&gt;="&amp;$F52,
sales!$H:$H,"&lt;="&amp;$G52
))</f>
        <v/>
      </c>
      <c r="O52" s="10">
        <f>IF(M52="","",M52-N52)</f>
        <v/>
      </c>
      <c r="P52" s="11">
        <f>IF(M52=0,"",N52/M52)</f>
        <v/>
      </c>
      <c r="Q52" s="12">
        <f>IF(OR(G52="",O52=""),"",
IF(AND(G52&lt;TODAY(),O52&gt;0),"YES","NO"))</f>
        <v/>
      </c>
      <c r="R52" s="100" t="n"/>
      <c r="S52" s="14" t="n"/>
      <c r="T52" s="15">
        <f>IF(Q52="YES", IF(R52="Company",L52*(1+S52),IF(R52="Vendor",L52*(1-S52),"")),"")</f>
        <v/>
      </c>
      <c r="U52" s="15">
        <f>IF(Q52="YES",O52*T52,"")</f>
        <v/>
      </c>
      <c r="V52" s="16" t="n"/>
      <c r="W52" s="17">
        <f>IF(Q52="YES",G52+V52,"")</f>
        <v/>
      </c>
      <c r="X52" s="18">
        <f>IF(Q52="YES",IF(TODAY()&gt;W52,"OVERDUE","WITHIN TIME"),"")</f>
        <v/>
      </c>
    </row>
    <row r="53">
      <c r="A53" s="3" t="n">
        <v>49</v>
      </c>
      <c r="B53" s="4" t="n"/>
      <c r="C53" s="4" t="n"/>
      <c r="D53" s="5">
        <f>IF(E53="ISNR20","Natural Rubber-TSNR (ISNR-20)","")</f>
        <v/>
      </c>
      <c r="E53" s="4" t="n"/>
      <c r="F53" s="6" t="n"/>
      <c r="G53" s="6" t="n"/>
      <c r="H53" s="7">
        <f>IF(G53="","",G53-TODAY())</f>
        <v/>
      </c>
      <c r="I53" s="8">
        <f>IF(G53="","",
IF(G53&lt;TODAY(),
IF(O53&gt;0,"Violated","Completed"),
IF(H53&lt;=7,"Expiring Soon",
"Active")))</f>
        <v/>
      </c>
      <c r="J53" s="8">
        <f>IF(C53="","",
COUNTIFS(
sales!$C:$C,$C53,
sales!$E:$E,$E53,
sales!$H:$H,"&gt;="&amp;$F53,
sales!$H:$H,"&lt;="&amp;$G53
))</f>
        <v/>
      </c>
      <c r="K53" s="9">
        <f>IF(COUNTIFS(sales!C:C, C53)=0,"",
_xlfn.MAXIFS(sales!H:H, sales!C:C, C53))</f>
        <v/>
      </c>
      <c r="L53" s="4" t="n"/>
      <c r="M53" s="4" t="n"/>
      <c r="N53" s="10">
        <f>IF(C53="","",
SUMIFS(
sales!$I:$I,
sales!$C:$C,$C53,
sales!$E:$E,$E53,
sales!$H:$H,"&gt;="&amp;$F53,
sales!$H:$H,"&lt;="&amp;$G53
))</f>
        <v/>
      </c>
      <c r="O53" s="10">
        <f>IF(M53="","",M53-N53)</f>
        <v/>
      </c>
      <c r="P53" s="11">
        <f>IF(M53=0,"",N53/M53)</f>
        <v/>
      </c>
      <c r="Q53" s="12">
        <f>IF(OR(G53="",O53=""),"",
IF(AND(G53&lt;TODAY(),O53&gt;0),"YES","NO"))</f>
        <v/>
      </c>
      <c r="R53" s="100" t="n"/>
      <c r="S53" s="14" t="n"/>
      <c r="T53" s="15">
        <f>IF(Q53="YES", IF(R53="Company",L53*(1+S53),IF(R53="Vendor",L53*(1-S53),"")),"")</f>
        <v/>
      </c>
      <c r="U53" s="15">
        <f>IF(Q53="YES",O53*T53,"")</f>
        <v/>
      </c>
      <c r="V53" s="16" t="n"/>
      <c r="W53" s="17">
        <f>IF(Q53="YES",G53+V53,"")</f>
        <v/>
      </c>
      <c r="X53" s="18">
        <f>IF(Q53="YES",IF(TODAY()&gt;W53,"OVERDUE","WITHIN TIME"),"")</f>
        <v/>
      </c>
    </row>
    <row r="54">
      <c r="A54" s="3" t="n">
        <v>50</v>
      </c>
      <c r="B54" s="4" t="n"/>
      <c r="C54" s="4" t="n"/>
      <c r="D54" s="5">
        <f>IF(E54="ISNR20","Natural Rubber-TSNR (ISNR-20)","")</f>
        <v/>
      </c>
      <c r="E54" s="4" t="n"/>
      <c r="F54" s="6" t="n"/>
      <c r="G54" s="6" t="n"/>
      <c r="H54" s="7">
        <f>IF(G54="","",G54-TODAY())</f>
        <v/>
      </c>
      <c r="I54" s="8">
        <f>IF(G54="","",
IF(G54&lt;TODAY(),
IF(O54&gt;0,"Violated","Completed"),
IF(H54&lt;=7,"Expiring Soon",
"Active")))</f>
        <v/>
      </c>
      <c r="J54" s="8">
        <f>IF(C54="","",
COUNTIFS(
sales!$C:$C,$C54,
sales!$E:$E,$E54,
sales!$H:$H,"&gt;="&amp;$F54,
sales!$H:$H,"&lt;="&amp;$G54
))</f>
        <v/>
      </c>
      <c r="K54" s="9">
        <f>IF(COUNTIFS(sales!C:C, C54)=0,"",
_xlfn.MAXIFS(sales!H:H, sales!C:C, C54))</f>
        <v/>
      </c>
      <c r="L54" s="4" t="n"/>
      <c r="M54" s="4" t="n"/>
      <c r="N54" s="10">
        <f>IF(C54="","",
SUMIFS(
sales!$I:$I,
sales!$C:$C,$C54,
sales!$E:$E,$E54,
sales!$H:$H,"&gt;="&amp;$F54,
sales!$H:$H,"&lt;="&amp;$G54
))</f>
        <v/>
      </c>
      <c r="O54" s="10">
        <f>IF(M54="","",M54-N54)</f>
        <v/>
      </c>
      <c r="P54" s="11">
        <f>IF(M54=0,"",N54/M54)</f>
        <v/>
      </c>
      <c r="Q54" s="12">
        <f>IF(OR(G54="",O54=""),"",
IF(AND(G54&lt;TODAY(),O54&gt;0),"YES","NO"))</f>
        <v/>
      </c>
      <c r="R54" s="100" t="n"/>
      <c r="S54" s="14" t="n"/>
      <c r="T54" s="15">
        <f>IF(Q54="YES", IF(R54="Company",L54*(1+S54),IF(R54="Vendor",L54*(1-S54),"")),"")</f>
        <v/>
      </c>
      <c r="U54" s="15">
        <f>IF(Q54="YES",O54*T54,"")</f>
        <v/>
      </c>
      <c r="V54" s="16" t="n"/>
      <c r="W54" s="17">
        <f>IF(Q54="YES",G54+V54,"")</f>
        <v/>
      </c>
      <c r="X54" s="18">
        <f>IF(Q54="YES",IF(TODAY()&gt;W54,"OVERDUE","WITHIN TIME"),"")</f>
        <v/>
      </c>
    </row>
    <row r="55">
      <c r="A55" s="3" t="n">
        <v>51</v>
      </c>
      <c r="B55" s="4" t="n"/>
      <c r="C55" s="4" t="n"/>
      <c r="D55" s="5">
        <f>IF(E55="ISNR20","Natural Rubber-TSNR (ISNR-20)","")</f>
        <v/>
      </c>
      <c r="E55" s="4" t="n"/>
      <c r="F55" s="6" t="n"/>
      <c r="G55" s="6" t="n"/>
      <c r="H55" s="7">
        <f>IF(G55="","",G55-TODAY())</f>
        <v/>
      </c>
      <c r="I55" s="8">
        <f>IF(G55="","",
IF(G55&lt;TODAY(),
IF(O55&gt;0,"Violated","Completed"),
IF(H55&lt;=7,"Expiring Soon",
"Active")))</f>
        <v/>
      </c>
      <c r="J55" s="8">
        <f>IF(C55="","",
COUNTIFS(
sales!$C:$C,$C55,
sales!$E:$E,$E55,
sales!$H:$H,"&gt;="&amp;$F55,
sales!$H:$H,"&lt;="&amp;$G55
))</f>
        <v/>
      </c>
      <c r="K55" s="9">
        <f>IF(COUNTIFS(sales!C:C, C55)=0,"",
_xlfn.MAXIFS(sales!H:H, sales!C:C, C55))</f>
        <v/>
      </c>
      <c r="L55" s="4" t="n"/>
      <c r="M55" s="4" t="n"/>
      <c r="N55" s="10">
        <f>IF(C55="","",
SUMIFS(
sales!$I:$I,
sales!$C:$C,$C55,
sales!$E:$E,$E55,
sales!$H:$H,"&gt;="&amp;$F55,
sales!$H:$H,"&lt;="&amp;$G55
))</f>
        <v/>
      </c>
      <c r="O55" s="10">
        <f>IF(M55="","",M55-N55)</f>
        <v/>
      </c>
      <c r="P55" s="11">
        <f>IF(M55=0,"",N55/M55)</f>
        <v/>
      </c>
      <c r="Q55" s="12">
        <f>IF(OR(G55="",O55=""),"",
IF(AND(G55&lt;TODAY(),O55&gt;0),"YES","NO"))</f>
        <v/>
      </c>
      <c r="R55" s="100" t="n"/>
      <c r="S55" s="14" t="n"/>
      <c r="T55" s="15">
        <f>IF(Q55="YES", IF(R55="Company",L55*(1+S55),IF(R55="Vendor",L55*(1-S55),"")),"")</f>
        <v/>
      </c>
      <c r="U55" s="15">
        <f>IF(Q55="YES",O55*T55,"")</f>
        <v/>
      </c>
      <c r="V55" s="16" t="n"/>
      <c r="W55" s="17">
        <f>IF(Q55="YES",G55+V55,"")</f>
        <v/>
      </c>
      <c r="X55" s="18">
        <f>IF(Q55="YES",IF(TODAY()&gt;W55,"OVERDUE","WITHIN TIME"),"")</f>
        <v/>
      </c>
    </row>
    <row r="56">
      <c r="A56" s="3" t="n">
        <v>52</v>
      </c>
      <c r="B56" s="4" t="n"/>
      <c r="C56" s="4" t="n"/>
      <c r="D56" s="5">
        <f>IF(E56="ISNR20","Natural Rubber-TSNR (ISNR-20)","")</f>
        <v/>
      </c>
      <c r="E56" s="4" t="n"/>
      <c r="F56" s="6" t="n"/>
      <c r="G56" s="6" t="n"/>
      <c r="H56" s="7">
        <f>IF(G56="","",G56-TODAY())</f>
        <v/>
      </c>
      <c r="I56" s="8">
        <f>IF(G56="","",
IF(G56&lt;TODAY(),
IF(O56&gt;0,"Violated","Completed"),
IF(H56&lt;=7,"Expiring Soon",
"Active")))</f>
        <v/>
      </c>
      <c r="J56" s="8">
        <f>IF(C56="","",
COUNTIFS(
sales!$C:$C,$C56,
sales!$E:$E,$E56,
sales!$H:$H,"&gt;="&amp;$F56,
sales!$H:$H,"&lt;="&amp;$G56
))</f>
        <v/>
      </c>
      <c r="K56" s="9">
        <f>IF(COUNTIFS(sales!C:C, C56)=0,"",
_xlfn.MAXIFS(sales!H:H, sales!C:C, C56))</f>
        <v/>
      </c>
      <c r="L56" s="4" t="n"/>
      <c r="M56" s="4" t="n"/>
      <c r="N56" s="10">
        <f>IF(C56="","",
SUMIFS(
sales!$I:$I,
sales!$C:$C,$C56,
sales!$E:$E,$E56,
sales!$H:$H,"&gt;="&amp;$F56,
sales!$H:$H,"&lt;="&amp;$G56
))</f>
        <v/>
      </c>
      <c r="O56" s="10">
        <f>IF(M56="","",M56-N56)</f>
        <v/>
      </c>
      <c r="P56" s="11">
        <f>IF(M56=0,"",N56/M56)</f>
        <v/>
      </c>
      <c r="Q56" s="12">
        <f>IF(OR(G56="",O56=""),"",
IF(AND(G56&lt;TODAY(),O56&gt;0),"YES","NO"))</f>
        <v/>
      </c>
      <c r="R56" s="100" t="n"/>
      <c r="S56" s="14" t="n"/>
      <c r="T56" s="15">
        <f>IF(Q56="YES", IF(R56="Company",L56*(1+S56),IF(R56="Vendor",L56*(1-S56),"")),"")</f>
        <v/>
      </c>
      <c r="U56" s="15">
        <f>IF(Q56="YES",O56*T56,"")</f>
        <v/>
      </c>
      <c r="V56" s="16" t="n"/>
      <c r="W56" s="17">
        <f>IF(Q56="YES",G56+V56,"")</f>
        <v/>
      </c>
      <c r="X56" s="18">
        <f>IF(Q56="YES",IF(TODAY()&gt;W56,"OVERDUE","WITHIN TIME"),"")</f>
        <v/>
      </c>
    </row>
    <row r="57">
      <c r="A57" s="3" t="n">
        <v>53</v>
      </c>
      <c r="B57" s="4" t="n"/>
      <c r="C57" s="4" t="n"/>
      <c r="D57" s="5">
        <f>IF(E57="ISNR20","Natural Rubber-TSNR (ISNR-20)","")</f>
        <v/>
      </c>
      <c r="E57" s="4" t="n"/>
      <c r="F57" s="6" t="n"/>
      <c r="G57" s="6" t="n"/>
      <c r="H57" s="7">
        <f>IF(G57="","",G57-TODAY())</f>
        <v/>
      </c>
      <c r="I57" s="8">
        <f>IF(G57="","",
IF(G57&lt;TODAY(),
IF(O57&gt;0,"Violated","Completed"),
IF(H57&lt;=7,"Expiring Soon",
"Active")))</f>
        <v/>
      </c>
      <c r="J57" s="8">
        <f>IF(C57="","",
COUNTIFS(
sales!$C:$C,$C57,
sales!$E:$E,$E57,
sales!$H:$H,"&gt;="&amp;$F57,
sales!$H:$H,"&lt;="&amp;$G57
))</f>
        <v/>
      </c>
      <c r="K57" s="9">
        <f>IF(COUNTIFS(sales!C:C, C57)=0,"",
_xlfn.MAXIFS(sales!H:H, sales!C:C, C57))</f>
        <v/>
      </c>
      <c r="L57" s="4" t="n"/>
      <c r="M57" s="4" t="n"/>
      <c r="N57" s="10">
        <f>IF(C57="","",
SUMIFS(
sales!$I:$I,
sales!$C:$C,$C57,
sales!$E:$E,$E57,
sales!$H:$H,"&gt;="&amp;$F57,
sales!$H:$H,"&lt;="&amp;$G57
))</f>
        <v/>
      </c>
      <c r="O57" s="10">
        <f>IF(M57="","",M57-N57)</f>
        <v/>
      </c>
      <c r="P57" s="11">
        <f>IF(M57=0,"",N57/M57)</f>
        <v/>
      </c>
      <c r="Q57" s="12">
        <f>IF(OR(G57="",O57=""),"",
IF(AND(G57&lt;TODAY(),O57&gt;0),"YES","NO"))</f>
        <v/>
      </c>
      <c r="R57" s="100" t="n"/>
      <c r="S57" s="14" t="n"/>
      <c r="T57" s="15">
        <f>IF(Q57="YES", IF(R57="Company",L57*(1+S57),IF(R57="Vendor",L57*(1-S57),"")),"")</f>
        <v/>
      </c>
      <c r="U57" s="15">
        <f>IF(Q57="YES",O57*T57,"")</f>
        <v/>
      </c>
      <c r="V57" s="16" t="n"/>
      <c r="W57" s="17">
        <f>IF(Q57="YES",G57+V57,"")</f>
        <v/>
      </c>
      <c r="X57" s="18">
        <f>IF(Q57="YES",IF(TODAY()&gt;W57,"OVERDUE","WITHIN TIME"),"")</f>
        <v/>
      </c>
    </row>
    <row r="58">
      <c r="A58" s="3" t="n">
        <v>54</v>
      </c>
      <c r="B58" s="4" t="n"/>
      <c r="C58" s="4" t="n"/>
      <c r="D58" s="5">
        <f>IF(E58="ISNR20","Natural Rubber-TSNR (ISNR-20)","")</f>
        <v/>
      </c>
      <c r="E58" s="4" t="n"/>
      <c r="F58" s="6" t="n"/>
      <c r="G58" s="6" t="n"/>
      <c r="H58" s="7">
        <f>IF(G58="","",G58-TODAY())</f>
        <v/>
      </c>
      <c r="I58" s="8">
        <f>IF(G58="","",
IF(G58&lt;TODAY(),
IF(O58&gt;0,"Violated","Completed"),
IF(H58&lt;=7,"Expiring Soon",
"Active")))</f>
        <v/>
      </c>
      <c r="J58" s="8">
        <f>IF(C58="","",
COUNTIFS(
sales!$C:$C,$C58,
sales!$E:$E,$E58,
sales!$H:$H,"&gt;="&amp;$F58,
sales!$H:$H,"&lt;="&amp;$G58
))</f>
        <v/>
      </c>
      <c r="K58" s="9">
        <f>IF(COUNTIFS(sales!C:C, C58)=0,"",
_xlfn.MAXIFS(sales!H:H, sales!C:C, C58))</f>
        <v/>
      </c>
      <c r="L58" s="4" t="n"/>
      <c r="M58" s="4" t="n"/>
      <c r="N58" s="10">
        <f>IF(C58="","",
SUMIFS(
sales!$I:$I,
sales!$C:$C,$C58,
sales!$E:$E,$E58,
sales!$H:$H,"&gt;="&amp;$F58,
sales!$H:$H,"&lt;="&amp;$G58
))</f>
        <v/>
      </c>
      <c r="O58" s="10">
        <f>IF(M58="","",M58-N58)</f>
        <v/>
      </c>
      <c r="P58" s="11">
        <f>IF(M58=0,"",N58/M58)</f>
        <v/>
      </c>
      <c r="Q58" s="12">
        <f>IF(OR(G58="",O58=""),"",
IF(AND(G58&lt;TODAY(),O58&gt;0),"YES","NO"))</f>
        <v/>
      </c>
      <c r="R58" s="100" t="n"/>
      <c r="S58" s="14" t="n"/>
      <c r="T58" s="15">
        <f>IF(Q58="YES", IF(R58="Company",L58*(1+S58),IF(R58="Vendor",L58*(1-S58),"")),"")</f>
        <v/>
      </c>
      <c r="U58" s="15">
        <f>IF(Q58="YES",O58*T58,"")</f>
        <v/>
      </c>
      <c r="V58" s="16" t="n"/>
      <c r="W58" s="17">
        <f>IF(Q58="YES",G58+V58,"")</f>
        <v/>
      </c>
      <c r="X58" s="18">
        <f>IF(Q58="YES",IF(TODAY()&gt;W58,"OVERDUE","WITHIN TIME"),"")</f>
        <v/>
      </c>
    </row>
    <row r="59">
      <c r="A59" s="3" t="n">
        <v>55</v>
      </c>
      <c r="B59" s="4" t="n"/>
      <c r="C59" s="4" t="n"/>
      <c r="D59" s="5">
        <f>IF(E59="ISNR20","Natural Rubber-TSNR (ISNR-20)","")</f>
        <v/>
      </c>
      <c r="E59" s="4" t="n"/>
      <c r="F59" s="6" t="n"/>
      <c r="G59" s="6" t="n"/>
      <c r="H59" s="7">
        <f>IF(G59="","",G59-TODAY())</f>
        <v/>
      </c>
      <c r="I59" s="8">
        <f>IF(G59="","",
IF(G59&lt;TODAY(),
IF(O59&gt;0,"Violated","Completed"),
IF(H59&lt;=7,"Expiring Soon",
"Active")))</f>
        <v/>
      </c>
      <c r="J59" s="8">
        <f>IF(C59="","",
COUNTIFS(
sales!$C:$C,$C59,
sales!$E:$E,$E59,
sales!$H:$H,"&gt;="&amp;$F59,
sales!$H:$H,"&lt;="&amp;$G59
))</f>
        <v/>
      </c>
      <c r="K59" s="9">
        <f>IF(COUNTIFS(sales!C:C, C59)=0,"",
_xlfn.MAXIFS(sales!H:H, sales!C:C, C59))</f>
        <v/>
      </c>
      <c r="L59" s="4" t="n"/>
      <c r="M59" s="4" t="n"/>
      <c r="N59" s="10">
        <f>IF(C59="","",
SUMIFS(
sales!$I:$I,
sales!$C:$C,$C59,
sales!$E:$E,$E59,
sales!$H:$H,"&gt;="&amp;$F59,
sales!$H:$H,"&lt;="&amp;$G59
))</f>
        <v/>
      </c>
      <c r="O59" s="10">
        <f>IF(M59="","",M59-N59)</f>
        <v/>
      </c>
      <c r="P59" s="11">
        <f>IF(M59=0,"",N59/M59)</f>
        <v/>
      </c>
      <c r="Q59" s="12">
        <f>IF(OR(G59="",O59=""),"",
IF(AND(G59&lt;TODAY(),O59&gt;0),"YES","NO"))</f>
        <v/>
      </c>
      <c r="R59" s="100" t="n"/>
      <c r="S59" s="14" t="n"/>
      <c r="T59" s="15">
        <f>IF(Q59="YES", IF(R59="Company",L59*(1+S59),IF(R59="Vendor",L59*(1-S59),"")),"")</f>
        <v/>
      </c>
      <c r="U59" s="15">
        <f>IF(Q59="YES",O59*T59,"")</f>
        <v/>
      </c>
      <c r="V59" s="16" t="n"/>
      <c r="W59" s="17">
        <f>IF(Q59="YES",G59+V59,"")</f>
        <v/>
      </c>
      <c r="X59" s="18">
        <f>IF(Q59="YES",IF(TODAY()&gt;W59,"OVERDUE","WITHIN TIME"),"")</f>
        <v/>
      </c>
    </row>
    <row r="60">
      <c r="A60" s="3" t="n">
        <v>56</v>
      </c>
      <c r="B60" s="4" t="n"/>
      <c r="C60" s="4" t="n"/>
      <c r="D60" s="5">
        <f>IF(E60="ISNR20","Natural Rubber-TSNR (ISNR-20)","")</f>
        <v/>
      </c>
      <c r="E60" s="4" t="n"/>
      <c r="F60" s="6" t="n"/>
      <c r="G60" s="6" t="n"/>
      <c r="H60" s="7">
        <f>IF(G60="","",G60-TODAY())</f>
        <v/>
      </c>
      <c r="I60" s="8">
        <f>IF(G60="","",
IF(G60&lt;TODAY(),
IF(O60&gt;0,"Violated","Completed"),
IF(H60&lt;=7,"Expiring Soon",
"Active")))</f>
        <v/>
      </c>
      <c r="J60" s="8">
        <f>IF(C60="","",
COUNTIFS(
sales!$C:$C,$C60,
sales!$E:$E,$E60,
sales!$H:$H,"&gt;="&amp;$F60,
sales!$H:$H,"&lt;="&amp;$G60
))</f>
        <v/>
      </c>
      <c r="K60" s="9">
        <f>IF(COUNTIFS(sales!C:C, C60)=0,"",
_xlfn.MAXIFS(sales!H:H, sales!C:C, C60))</f>
        <v/>
      </c>
      <c r="L60" s="4" t="n"/>
      <c r="M60" s="4" t="n"/>
      <c r="N60" s="10">
        <f>IF(C60="","",
SUMIFS(
sales!$I:$I,
sales!$C:$C,$C60,
sales!$E:$E,$E60,
sales!$H:$H,"&gt;="&amp;$F60,
sales!$H:$H,"&lt;="&amp;$G60
))</f>
        <v/>
      </c>
      <c r="O60" s="10">
        <f>IF(M60="","",M60-N60)</f>
        <v/>
      </c>
      <c r="P60" s="11">
        <f>IF(M60=0,"",N60/M60)</f>
        <v/>
      </c>
      <c r="Q60" s="12">
        <f>IF(OR(G60="",O60=""),"",
IF(AND(G60&lt;TODAY(),O60&gt;0),"YES","NO"))</f>
        <v/>
      </c>
      <c r="R60" s="100" t="n"/>
      <c r="S60" s="14" t="n"/>
      <c r="T60" s="15">
        <f>IF(Q60="YES", IF(R60="Company",L60*(1+S60),IF(R60="Vendor",L60*(1-S60),"")),"")</f>
        <v/>
      </c>
      <c r="U60" s="15">
        <f>IF(Q60="YES",O60*T60,"")</f>
        <v/>
      </c>
      <c r="V60" s="16" t="n"/>
      <c r="W60" s="17">
        <f>IF(Q60="YES",G60+V60,"")</f>
        <v/>
      </c>
      <c r="X60" s="18">
        <f>IF(Q60="YES",IF(TODAY()&gt;W60,"OVERDUE","WITHIN TIME"),"")</f>
        <v/>
      </c>
    </row>
    <row r="61">
      <c r="A61" s="3" t="n">
        <v>57</v>
      </c>
      <c r="B61" s="4" t="n"/>
      <c r="C61" s="4" t="n"/>
      <c r="D61" s="5">
        <f>IF(E61="ISNR20","Natural Rubber-TSNR (ISNR-20)","")</f>
        <v/>
      </c>
      <c r="E61" s="4" t="n"/>
      <c r="F61" s="6" t="n"/>
      <c r="G61" s="6" t="n"/>
      <c r="H61" s="7">
        <f>IF(G61="","",G61-TODAY())</f>
        <v/>
      </c>
      <c r="I61" s="8">
        <f>IF(G61="","",
IF(G61&lt;TODAY(),
IF(O61&gt;0,"Violated","Completed"),
IF(H61&lt;=7,"Expiring Soon",
"Active")))</f>
        <v/>
      </c>
      <c r="J61" s="8">
        <f>IF(C61="","",
COUNTIFS(
sales!$C:$C,$C61,
sales!$E:$E,$E61,
sales!$H:$H,"&gt;="&amp;$F61,
sales!$H:$H,"&lt;="&amp;$G61
))</f>
        <v/>
      </c>
      <c r="K61" s="9">
        <f>IF(COUNTIFS(sales!C:C, C61)=0,"",
_xlfn.MAXIFS(sales!H:H, sales!C:C, C61))</f>
        <v/>
      </c>
      <c r="L61" s="4" t="n"/>
      <c r="M61" s="4" t="n"/>
      <c r="N61" s="10">
        <f>IF(C61="","",
SUMIFS(
sales!$I:$I,
sales!$C:$C,$C61,
sales!$E:$E,$E61,
sales!$H:$H,"&gt;="&amp;$F61,
sales!$H:$H,"&lt;="&amp;$G61
))</f>
        <v/>
      </c>
      <c r="O61" s="10">
        <f>IF(M61="","",M61-N61)</f>
        <v/>
      </c>
      <c r="P61" s="11">
        <f>IF(M61=0,"",N61/M61)</f>
        <v/>
      </c>
      <c r="Q61" s="12">
        <f>IF(OR(G61="",O61=""),"",
IF(AND(G61&lt;TODAY(),O61&gt;0),"YES","NO"))</f>
        <v/>
      </c>
      <c r="R61" s="100" t="n"/>
      <c r="S61" s="14" t="n"/>
      <c r="T61" s="15">
        <f>IF(Q61="YES", IF(R61="Company",L61*(1+S61),IF(R61="Vendor",L61*(1-S61),"")),"")</f>
        <v/>
      </c>
      <c r="U61" s="15">
        <f>IF(Q61="YES",O61*T61,"")</f>
        <v/>
      </c>
      <c r="V61" s="16" t="n"/>
      <c r="W61" s="17">
        <f>IF(Q61="YES",G61+V61,"")</f>
        <v/>
      </c>
      <c r="X61" s="18">
        <f>IF(Q61="YES",IF(TODAY()&gt;W61,"OVERDUE","WITHIN TIME"),"")</f>
        <v/>
      </c>
    </row>
    <row r="62">
      <c r="A62" s="3" t="n">
        <v>58</v>
      </c>
      <c r="B62" s="4" t="n"/>
      <c r="C62" s="4" t="n"/>
      <c r="D62" s="5">
        <f>IF(E62="ISNR20","Natural Rubber-TSNR (ISNR-20)","")</f>
        <v/>
      </c>
      <c r="E62" s="4" t="n"/>
      <c r="F62" s="6" t="n"/>
      <c r="G62" s="6" t="n"/>
      <c r="H62" s="7">
        <f>IF(G62="","",G62-TODAY())</f>
        <v/>
      </c>
      <c r="I62" s="8">
        <f>IF(G62="","",
IF(G62&lt;TODAY(),
IF(O62&gt;0,"Violated","Completed"),
IF(H62&lt;=7,"Expiring Soon",
"Active")))</f>
        <v/>
      </c>
      <c r="J62" s="8">
        <f>IF(C62="","",
COUNTIFS(
sales!$C:$C,$C62,
sales!$E:$E,$E62,
sales!$H:$H,"&gt;="&amp;$F62,
sales!$H:$H,"&lt;="&amp;$G62
))</f>
        <v/>
      </c>
      <c r="K62" s="9">
        <f>IF(COUNTIFS(sales!C:C, C62)=0,"",
_xlfn.MAXIFS(sales!H:H, sales!C:C, C62))</f>
        <v/>
      </c>
      <c r="L62" s="4" t="n"/>
      <c r="M62" s="4" t="n"/>
      <c r="N62" s="10">
        <f>IF(C62="","",
SUMIFS(
sales!$I:$I,
sales!$C:$C,$C62,
sales!$E:$E,$E62,
sales!$H:$H,"&gt;="&amp;$F62,
sales!$H:$H,"&lt;="&amp;$G62
))</f>
        <v/>
      </c>
      <c r="O62" s="10">
        <f>IF(M62="","",M62-N62)</f>
        <v/>
      </c>
      <c r="P62" s="11">
        <f>IF(M62=0,"",N62/M62)</f>
        <v/>
      </c>
      <c r="Q62" s="12">
        <f>IF(OR(G62="",O62=""),"",
IF(AND(G62&lt;TODAY(),O62&gt;0),"YES","NO"))</f>
        <v/>
      </c>
      <c r="R62" s="100" t="n"/>
      <c r="S62" s="14" t="n"/>
      <c r="T62" s="15">
        <f>IF(Q62="YES", IF(R62="Company",L62*(1+S62),IF(R62="Vendor",L62*(1-S62),"")),"")</f>
        <v/>
      </c>
      <c r="U62" s="15">
        <f>IF(Q62="YES",O62*T62,"")</f>
        <v/>
      </c>
      <c r="V62" s="16" t="n"/>
      <c r="W62" s="17">
        <f>IF(Q62="YES",G62+V62,"")</f>
        <v/>
      </c>
      <c r="X62" s="18">
        <f>IF(Q62="YES",IF(TODAY()&gt;W62,"OVERDUE","WITHIN TIME"),"")</f>
        <v/>
      </c>
    </row>
    <row r="63">
      <c r="A63" s="3" t="n">
        <v>59</v>
      </c>
      <c r="B63" s="4" t="n"/>
      <c r="C63" s="4" t="n"/>
      <c r="D63" s="5">
        <f>IF(E63="ISNR20","Natural Rubber-TSNR (ISNR-20)","")</f>
        <v/>
      </c>
      <c r="E63" s="4" t="n"/>
      <c r="F63" s="6" t="n"/>
      <c r="G63" s="6" t="n"/>
      <c r="H63" s="7">
        <f>IF(G63="","",G63-TODAY())</f>
        <v/>
      </c>
      <c r="I63" s="8">
        <f>IF(G63="","",
IF(G63&lt;TODAY(),
IF(O63&gt;0,"Violated","Completed"),
IF(H63&lt;=7,"Expiring Soon",
"Active")))</f>
        <v/>
      </c>
      <c r="J63" s="8">
        <f>IF(C63="","",
COUNTIFS(
sales!$C:$C,$C63,
sales!$E:$E,$E63,
sales!$H:$H,"&gt;="&amp;$F63,
sales!$H:$H,"&lt;="&amp;$G63
))</f>
        <v/>
      </c>
      <c r="K63" s="9">
        <f>IF(COUNTIFS(sales!C:C, C63)=0,"",
_xlfn.MAXIFS(sales!H:H, sales!C:C, C63))</f>
        <v/>
      </c>
      <c r="L63" s="4" t="n"/>
      <c r="M63" s="4" t="n"/>
      <c r="N63" s="10">
        <f>IF(C63="","",
SUMIFS(
sales!$I:$I,
sales!$C:$C,$C63,
sales!$E:$E,$E63,
sales!$H:$H,"&gt;="&amp;$F63,
sales!$H:$H,"&lt;="&amp;$G63
))</f>
        <v/>
      </c>
      <c r="O63" s="10">
        <f>IF(M63="","",M63-N63)</f>
        <v/>
      </c>
      <c r="P63" s="11">
        <f>IF(M63=0,"",N63/M63)</f>
        <v/>
      </c>
      <c r="Q63" s="12">
        <f>IF(OR(G63="",O63=""),"",
IF(AND(G63&lt;TODAY(),O63&gt;0),"YES","NO"))</f>
        <v/>
      </c>
      <c r="R63" s="100" t="n"/>
      <c r="S63" s="14" t="n"/>
      <c r="T63" s="15">
        <f>IF(Q63="YES", IF(R63="Company",L63*(1+S63),IF(R63="Vendor",L63*(1-S63),"")),"")</f>
        <v/>
      </c>
      <c r="U63" s="15">
        <f>IF(Q63="YES",O63*T63,"")</f>
        <v/>
      </c>
      <c r="V63" s="16" t="n"/>
      <c r="W63" s="17">
        <f>IF(Q63="YES",G63+V63,"")</f>
        <v/>
      </c>
      <c r="X63" s="18">
        <f>IF(Q63="YES",IF(TODAY()&gt;W63,"OVERDUE","WITHIN TIME"),"")</f>
        <v/>
      </c>
    </row>
    <row r="64">
      <c r="A64" s="3" t="n">
        <v>60</v>
      </c>
      <c r="B64" s="4" t="n"/>
      <c r="C64" s="4" t="n"/>
      <c r="D64" s="5">
        <f>IF(E64="ISNR20","Natural Rubber-TSNR (ISNR-20)","")</f>
        <v/>
      </c>
      <c r="E64" s="4" t="n"/>
      <c r="F64" s="6" t="n"/>
      <c r="G64" s="6" t="n"/>
      <c r="H64" s="7">
        <f>IF(G64="","",G64-TODAY())</f>
        <v/>
      </c>
      <c r="I64" s="8">
        <f>IF(G64="","",
IF(G64&lt;TODAY(),
IF(O64&gt;0,"Violated","Completed"),
IF(H64&lt;=7,"Expiring Soon",
"Active")))</f>
        <v/>
      </c>
      <c r="J64" s="8">
        <f>IF(C64="","",
COUNTIFS(
sales!$C:$C,$C64,
sales!$E:$E,$E64,
sales!$H:$H,"&gt;="&amp;$F64,
sales!$H:$H,"&lt;="&amp;$G64
))</f>
        <v/>
      </c>
      <c r="K64" s="9">
        <f>IF(COUNTIFS(sales!C:C, C64)=0,"",
_xlfn.MAXIFS(sales!H:H, sales!C:C, C64))</f>
        <v/>
      </c>
      <c r="L64" s="4" t="n"/>
      <c r="M64" s="4" t="n"/>
      <c r="N64" s="10">
        <f>IF(C64="","",
SUMIFS(
sales!$I:$I,
sales!$C:$C,$C64,
sales!$E:$E,$E64,
sales!$H:$H,"&gt;="&amp;$F64,
sales!$H:$H,"&lt;="&amp;$G64
))</f>
        <v/>
      </c>
      <c r="O64" s="10">
        <f>IF(M64="","",M64-N64)</f>
        <v/>
      </c>
      <c r="P64" s="11">
        <f>IF(M64=0,"",N64/M64)</f>
        <v/>
      </c>
      <c r="Q64" s="12">
        <f>IF(OR(G64="",O64=""),"",
IF(AND(G64&lt;TODAY(),O64&gt;0),"YES","NO"))</f>
        <v/>
      </c>
      <c r="R64" s="100" t="n"/>
      <c r="S64" s="14" t="n"/>
      <c r="T64" s="15">
        <f>IF(Q64="YES", IF(R64="Company",L64*(1+S64),IF(R64="Vendor",L64*(1-S64),"")),"")</f>
        <v/>
      </c>
      <c r="U64" s="15">
        <f>IF(Q64="YES",O64*T64,"")</f>
        <v/>
      </c>
      <c r="V64" s="16" t="n"/>
      <c r="W64" s="17">
        <f>IF(Q64="YES",G64+V64,"")</f>
        <v/>
      </c>
      <c r="X64" s="18">
        <f>IF(Q64="YES",IF(TODAY()&gt;W64,"OVERDUE","WITHIN TIME"),"")</f>
        <v/>
      </c>
    </row>
    <row r="65">
      <c r="A65" s="3" t="n">
        <v>61</v>
      </c>
      <c r="B65" s="4" t="n"/>
      <c r="C65" s="4" t="n"/>
      <c r="D65" s="5">
        <f>IF(E65="ISNR20","Natural Rubber-TSNR (ISNR-20)","")</f>
        <v/>
      </c>
      <c r="E65" s="4" t="n"/>
      <c r="F65" s="6" t="n"/>
      <c r="G65" s="6" t="n"/>
      <c r="H65" s="7">
        <f>IF(G65="","",G65-TODAY())</f>
        <v/>
      </c>
      <c r="I65" s="8">
        <f>IF(G65="","",
IF(G65&lt;TODAY(),
IF(O65&gt;0,"Violated","Completed"),
IF(H65&lt;=7,"Expiring Soon",
"Active")))</f>
        <v/>
      </c>
      <c r="J65" s="8">
        <f>IF(C65="","",
COUNTIFS(
sales!$C:$C,$C65,
sales!$E:$E,$E65,
sales!$H:$H,"&gt;="&amp;$F65,
sales!$H:$H,"&lt;="&amp;$G65
))</f>
        <v/>
      </c>
      <c r="K65" s="9">
        <f>IF(COUNTIFS(sales!C:C, C65)=0,"",
_xlfn.MAXIFS(sales!H:H, sales!C:C, C65))</f>
        <v/>
      </c>
      <c r="L65" s="4" t="n"/>
      <c r="M65" s="4" t="n"/>
      <c r="N65" s="10">
        <f>IF(C65="","",
SUMIFS(
sales!$I:$I,
sales!$C:$C,$C65,
sales!$E:$E,$E65,
sales!$H:$H,"&gt;="&amp;$F65,
sales!$H:$H,"&lt;="&amp;$G65
))</f>
        <v/>
      </c>
      <c r="O65" s="10">
        <f>IF(M65="","",M65-N65)</f>
        <v/>
      </c>
      <c r="P65" s="11">
        <f>IF(M65=0,"",N65/M65)</f>
        <v/>
      </c>
      <c r="Q65" s="12">
        <f>IF(OR(G65="",O65=""),"",
IF(AND(G65&lt;TODAY(),O65&gt;0),"YES","NO"))</f>
        <v/>
      </c>
      <c r="R65" s="100" t="n"/>
      <c r="S65" s="14" t="n"/>
      <c r="T65" s="15">
        <f>IF(Q65="YES", IF(R65="Company",L65*(1+S65),IF(R65="Vendor",L65*(1-S65),"")),"")</f>
        <v/>
      </c>
      <c r="U65" s="15">
        <f>IF(Q65="YES",O65*T65,"")</f>
        <v/>
      </c>
      <c r="V65" s="16" t="n"/>
      <c r="W65" s="17">
        <f>IF(Q65="YES",G65+V65,"")</f>
        <v/>
      </c>
      <c r="X65" s="18">
        <f>IF(Q65="YES",IF(TODAY()&gt;W65,"OVERDUE","WITHIN TIME"),"")</f>
        <v/>
      </c>
    </row>
    <row r="66">
      <c r="A66" s="3" t="n">
        <v>62</v>
      </c>
      <c r="B66" s="4" t="n"/>
      <c r="C66" s="4" t="n"/>
      <c r="D66" s="5">
        <f>IF(E66="ISNR20","Natural Rubber-TSNR (ISNR-20)","")</f>
        <v/>
      </c>
      <c r="E66" s="4" t="n"/>
      <c r="F66" s="6" t="n"/>
      <c r="G66" s="6" t="n"/>
      <c r="H66" s="7">
        <f>IF(G66="","",G66-TODAY())</f>
        <v/>
      </c>
      <c r="I66" s="8">
        <f>IF(G66="","",
IF(G66&lt;TODAY(),
IF(O66&gt;0,"Violated","Completed"),
IF(H66&lt;=7,"Expiring Soon",
"Active")))</f>
        <v/>
      </c>
      <c r="J66" s="8">
        <f>IF(C66="","",
COUNTIFS(
sales!$C:$C,$C66,
sales!$E:$E,$E66,
sales!$H:$H,"&gt;="&amp;$F66,
sales!$H:$H,"&lt;="&amp;$G66
))</f>
        <v/>
      </c>
      <c r="K66" s="9">
        <f>IF(COUNTIFS(sales!C:C, C66)=0,"",
_xlfn.MAXIFS(sales!H:H, sales!C:C, C66))</f>
        <v/>
      </c>
      <c r="L66" s="4" t="n"/>
      <c r="M66" s="4" t="n"/>
      <c r="N66" s="10">
        <f>IF(C66="","",
SUMIFS(
sales!$I:$I,
sales!$C:$C,$C66,
sales!$E:$E,$E66,
sales!$H:$H,"&gt;="&amp;$F66,
sales!$H:$H,"&lt;="&amp;$G66
))</f>
        <v/>
      </c>
      <c r="O66" s="10">
        <f>IF(M66="","",M66-N66)</f>
        <v/>
      </c>
      <c r="P66" s="11">
        <f>IF(M66=0,"",N66/M66)</f>
        <v/>
      </c>
      <c r="Q66" s="12">
        <f>IF(OR(G66="",O66=""),"",
IF(AND(G66&lt;TODAY(),O66&gt;0),"YES","NO"))</f>
        <v/>
      </c>
      <c r="R66" s="100" t="n"/>
      <c r="S66" s="14" t="n"/>
      <c r="T66" s="15">
        <f>IF(Q66="YES", IF(R66="Company",L66*(1+S66),IF(R66="Vendor",L66*(1-S66),"")),"")</f>
        <v/>
      </c>
      <c r="U66" s="15">
        <f>IF(Q66="YES",O66*T66,"")</f>
        <v/>
      </c>
      <c r="V66" s="16" t="n"/>
      <c r="W66" s="17">
        <f>IF(Q66="YES",G66+V66,"")</f>
        <v/>
      </c>
      <c r="X66" s="18">
        <f>IF(Q66="YES",IF(TODAY()&gt;W66,"OVERDUE","WITHIN TIME"),"")</f>
        <v/>
      </c>
    </row>
    <row r="67">
      <c r="A67" s="3" t="n">
        <v>63</v>
      </c>
      <c r="B67" s="4" t="n"/>
      <c r="C67" s="4" t="n"/>
      <c r="D67" s="5">
        <f>IF(E67="ISNR20","Natural Rubber-TSNR (ISNR-20)","")</f>
        <v/>
      </c>
      <c r="E67" s="4" t="n"/>
      <c r="F67" s="6" t="n"/>
      <c r="G67" s="6" t="n"/>
      <c r="H67" s="7">
        <f>IF(G67="","",G67-TODAY())</f>
        <v/>
      </c>
      <c r="I67" s="8">
        <f>IF(G67="","",
IF(G67&lt;TODAY(),
IF(O67&gt;0,"Violated","Completed"),
IF(H67&lt;=7,"Expiring Soon",
"Active")))</f>
        <v/>
      </c>
      <c r="J67" s="8">
        <f>IF(C67="","",
COUNTIFS(
sales!$C:$C,$C67,
sales!$E:$E,$E67,
sales!$H:$H,"&gt;="&amp;$F67,
sales!$H:$H,"&lt;="&amp;$G67
))</f>
        <v/>
      </c>
      <c r="K67" s="9">
        <f>IF(COUNTIFS(sales!C:C, C67)=0,"",
_xlfn.MAXIFS(sales!H:H, sales!C:C, C67))</f>
        <v/>
      </c>
      <c r="L67" s="4" t="n"/>
      <c r="M67" s="4" t="n"/>
      <c r="N67" s="10">
        <f>IF(C67="","",
SUMIFS(
sales!$I:$I,
sales!$C:$C,$C67,
sales!$E:$E,$E67,
sales!$H:$H,"&gt;="&amp;$F67,
sales!$H:$H,"&lt;="&amp;$G67
))</f>
        <v/>
      </c>
      <c r="O67" s="10">
        <f>IF(M67="","",M67-N67)</f>
        <v/>
      </c>
      <c r="P67" s="11">
        <f>IF(M67=0,"",N67/M67)</f>
        <v/>
      </c>
      <c r="Q67" s="12">
        <f>IF(OR(G67="",O67=""),"",
IF(AND(G67&lt;TODAY(),O67&gt;0),"YES","NO"))</f>
        <v/>
      </c>
      <c r="R67" s="100" t="n"/>
      <c r="S67" s="14" t="n"/>
      <c r="T67" s="15">
        <f>IF(Q67="YES", IF(R67="Company",L67*(1+S67),IF(R67="Vendor",L67*(1-S67),"")),"")</f>
        <v/>
      </c>
      <c r="U67" s="15">
        <f>IF(Q67="YES",O67*T67,"")</f>
        <v/>
      </c>
      <c r="V67" s="16" t="n"/>
      <c r="W67" s="17">
        <f>IF(Q67="YES",G67+V67,"")</f>
        <v/>
      </c>
      <c r="X67" s="18">
        <f>IF(Q67="YES",IF(TODAY()&gt;W67,"OVERDUE","WITHIN TIME"),"")</f>
        <v/>
      </c>
    </row>
    <row r="68">
      <c r="A68" s="3" t="n">
        <v>64</v>
      </c>
      <c r="B68" s="4" t="n"/>
      <c r="C68" s="4" t="n"/>
      <c r="D68" s="5">
        <f>IF(E68="ISNR20","Natural Rubber-TSNR (ISNR-20)","")</f>
        <v/>
      </c>
      <c r="E68" s="4" t="n"/>
      <c r="F68" s="6" t="n"/>
      <c r="G68" s="6" t="n"/>
      <c r="H68" s="7">
        <f>IF(G68="","",G68-TODAY())</f>
        <v/>
      </c>
      <c r="I68" s="8">
        <f>IF(G68="","",
IF(G68&lt;TODAY(),
IF(O68&gt;0,"Violated","Completed"),
IF(H68&lt;=7,"Expiring Soon",
"Active")))</f>
        <v/>
      </c>
      <c r="J68" s="8">
        <f>IF(C68="","",
COUNTIFS(
sales!$C:$C,$C68,
sales!$E:$E,$E68,
sales!$H:$H,"&gt;="&amp;$F68,
sales!$H:$H,"&lt;="&amp;$G68
))</f>
        <v/>
      </c>
      <c r="K68" s="9">
        <f>IF(COUNTIFS(sales!C:C, C68)=0,"",
_xlfn.MAXIFS(sales!H:H, sales!C:C, C68))</f>
        <v/>
      </c>
      <c r="L68" s="4" t="n"/>
      <c r="M68" s="4" t="n"/>
      <c r="N68" s="10">
        <f>IF(C68="","",
SUMIFS(
sales!$I:$I,
sales!$C:$C,$C68,
sales!$E:$E,$E68,
sales!$H:$H,"&gt;="&amp;$F68,
sales!$H:$H,"&lt;="&amp;$G68
))</f>
        <v/>
      </c>
      <c r="O68" s="10">
        <f>IF(M68="","",M68-N68)</f>
        <v/>
      </c>
      <c r="P68" s="11">
        <f>IF(M68=0,"",N68/M68)</f>
        <v/>
      </c>
      <c r="Q68" s="12">
        <f>IF(OR(G68="",O68=""),"",
IF(AND(G68&lt;TODAY(),O68&gt;0),"YES","NO"))</f>
        <v/>
      </c>
      <c r="R68" s="100" t="n"/>
      <c r="S68" s="14" t="n"/>
      <c r="T68" s="15">
        <f>IF(Q68="YES", IF(R68="Company",L68*(1+S68),IF(R68="Vendor",L68*(1-S68),"")),"")</f>
        <v/>
      </c>
      <c r="U68" s="15">
        <f>IF(Q68="YES",O68*T68,"")</f>
        <v/>
      </c>
      <c r="V68" s="16" t="n"/>
      <c r="W68" s="17">
        <f>IF(Q68="YES",G68+V68,"")</f>
        <v/>
      </c>
      <c r="X68" s="18">
        <f>IF(Q68="YES",IF(TODAY()&gt;W68,"OVERDUE","WITHIN TIME"),"")</f>
        <v/>
      </c>
    </row>
    <row r="69">
      <c r="A69" s="3" t="n">
        <v>65</v>
      </c>
      <c r="B69" s="4" t="n"/>
      <c r="C69" s="4" t="n"/>
      <c r="D69" s="5">
        <f>IF(E69="ISNR20","Natural Rubber-TSNR (ISNR-20)","")</f>
        <v/>
      </c>
      <c r="E69" s="4" t="n"/>
      <c r="F69" s="6" t="n"/>
      <c r="G69" s="6" t="n"/>
      <c r="H69" s="7">
        <f>IF(G69="","",G69-TODAY())</f>
        <v/>
      </c>
      <c r="I69" s="8">
        <f>IF(G69="","",
IF(G69&lt;TODAY(),
IF(O69&gt;0,"Violated","Completed"),
IF(H69&lt;=7,"Expiring Soon",
"Active")))</f>
        <v/>
      </c>
      <c r="J69" s="8">
        <f>IF(C69="","",
COUNTIFS(
sales!$C:$C,$C69,
sales!$E:$E,$E69,
sales!$H:$H,"&gt;="&amp;$F69,
sales!$H:$H,"&lt;="&amp;$G69
))</f>
        <v/>
      </c>
      <c r="K69" s="9">
        <f>IF(COUNTIFS(sales!C:C, C69)=0,"",
_xlfn.MAXIFS(sales!H:H, sales!C:C, C69))</f>
        <v/>
      </c>
      <c r="L69" s="4" t="n"/>
      <c r="M69" s="4" t="n"/>
      <c r="N69" s="10">
        <f>IF(C69="","",
SUMIFS(
sales!$I:$I,
sales!$C:$C,$C69,
sales!$E:$E,$E69,
sales!$H:$H,"&gt;="&amp;$F69,
sales!$H:$H,"&lt;="&amp;$G69
))</f>
        <v/>
      </c>
      <c r="O69" s="10">
        <f>IF(M69="","",M69-N69)</f>
        <v/>
      </c>
      <c r="P69" s="11">
        <f>IF(M69=0,"",N69/M69)</f>
        <v/>
      </c>
      <c r="Q69" s="12">
        <f>IF(OR(G69="",O69=""),"",
IF(AND(G69&lt;TODAY(),O69&gt;0),"YES","NO"))</f>
        <v/>
      </c>
      <c r="R69" s="100" t="n"/>
      <c r="S69" s="14" t="n"/>
      <c r="T69" s="15">
        <f>IF(Q69="YES", IF(R69="Company",L69*(1+S69),IF(R69="Vendor",L69*(1-S69),"")),"")</f>
        <v/>
      </c>
      <c r="U69" s="15">
        <f>IF(Q69="YES",O69*T69,"")</f>
        <v/>
      </c>
      <c r="V69" s="16" t="n"/>
      <c r="W69" s="17">
        <f>IF(Q69="YES",G69+V69,"")</f>
        <v/>
      </c>
      <c r="X69" s="18">
        <f>IF(Q69="YES",IF(TODAY()&gt;W69,"OVERDUE","WITHIN TIME"),"")</f>
        <v/>
      </c>
    </row>
    <row r="70">
      <c r="A70" s="3" t="n">
        <v>66</v>
      </c>
      <c r="B70" s="4" t="n"/>
      <c r="C70" s="4" t="n"/>
      <c r="D70" s="5">
        <f>IF(E70="ISNR20","Natural Rubber-TSNR (ISNR-20)","")</f>
        <v/>
      </c>
      <c r="E70" s="4" t="n"/>
      <c r="F70" s="6" t="n"/>
      <c r="G70" s="6" t="n"/>
      <c r="H70" s="7">
        <f>IF(G70="","",G70-TODAY())</f>
        <v/>
      </c>
      <c r="I70" s="8">
        <f>IF(G70="","",
   IF(G70&lt;TODAY(),
      IF(O70&gt;0,"Violated","Completed"),
   IF(H70&lt;=7,"Expiring Soon",
   "Active")))</f>
        <v/>
      </c>
      <c r="J70" s="8">
        <f>IF(C70="","",
COUNTIFS(
sales!$C:$C,$C70,
sales!$E:$E,$E70,
sales!$H:$H,"&gt;="&amp;$F70,
sales!$H:$H,"&lt;="&amp;$G70
))</f>
        <v/>
      </c>
      <c r="K70" s="9">
        <f>IF(COUNTIFS(sales!C:C, C70)=0,"",
_xlfn.MAXIFS(sales!H:H, sales!C:C, C70))</f>
        <v/>
      </c>
      <c r="L70" s="4" t="n"/>
      <c r="M70" s="4" t="n"/>
      <c r="N70" s="10">
        <f>IF(C70="","",
SUMIFS(
sales!$I:$I,
sales!$C:$C,$C70,
sales!$E:$E,$E70,
sales!$H:$H,"&gt;="&amp;$F70,
sales!$H:$H,"&lt;="&amp;$G70
))</f>
        <v/>
      </c>
      <c r="O70" s="10">
        <f>IF(M70="","",M70-N70)</f>
        <v/>
      </c>
      <c r="P70" s="11">
        <f>IF(M70=0,"",N70/M70)</f>
        <v/>
      </c>
      <c r="Q70" s="12">
        <f>IF(OR(G70="",O70=""),"",
IF(AND(G70&lt;TODAY(),O70&gt;0),"YES","NO"))</f>
        <v/>
      </c>
      <c r="R70" s="100" t="n"/>
      <c r="S70" s="14" t="n"/>
      <c r="T70" s="15">
        <f>IF(Q70="YES", IF(R70="Company",L70*(1+S70),IF(R70="Vendor",L70*(1-S70),"")),"")</f>
        <v/>
      </c>
      <c r="U70" s="15">
        <f>IF(Q70="YES",O70*T70,"")</f>
        <v/>
      </c>
      <c r="V70" s="16" t="n"/>
      <c r="W70" s="17">
        <f>IF(Q70="YES",G70+V70,"")</f>
        <v/>
      </c>
      <c r="X70" s="18">
        <f>IF(Q70="YES",IF(TODAY()&gt;W70,"OVERDUE","WITHIN TIME"),"")</f>
        <v/>
      </c>
    </row>
    <row r="71">
      <c r="A71" s="3" t="n">
        <v>67</v>
      </c>
      <c r="B71" s="4" t="n"/>
      <c r="C71" s="4" t="n"/>
      <c r="D71" s="5">
        <f>IF(E71="ISNR20","Natural Rubber-TSNR (ISNR-20)","")</f>
        <v/>
      </c>
      <c r="E71" s="4" t="n"/>
      <c r="F71" s="6" t="n"/>
      <c r="G71" s="6" t="n"/>
      <c r="H71" s="7">
        <f>IF(G71="","",G71-TODAY())</f>
        <v/>
      </c>
      <c r="I71" s="8">
        <f>IF(G71="","",
IF(G71&lt;TODAY(),
IF(O71&gt;0,"Violated","Completed"),
IF(H71&lt;=7,"Expiring Soon",
"Active")))</f>
        <v/>
      </c>
      <c r="J71" s="8">
        <f>IF(C71="","",
COUNTIFS(
sales!$C:$C,$C71,
sales!$E:$E,$E71,
sales!$H:$H,"&gt;="&amp;$F71,
sales!$H:$H,"&lt;="&amp;$G71
))</f>
        <v/>
      </c>
      <c r="K71" s="9">
        <f>IF(COUNTIFS(sales!C:C, C71)=0,"",
_xlfn.MAXIFS(sales!H:H, sales!C:C, C71))</f>
        <v/>
      </c>
      <c r="L71" s="4" t="n"/>
      <c r="M71" s="4" t="n"/>
      <c r="N71" s="10">
        <f>IF(C71="","",
SUMIFS(
sales!$I:$I,
sales!$C:$C,$C71,
sales!$E:$E,$E71,
sales!$H:$H,"&gt;="&amp;$F71,
sales!$H:$H,"&lt;="&amp;$G71
))</f>
        <v/>
      </c>
      <c r="O71" s="10">
        <f>IF(M71="","",M71-N71)</f>
        <v/>
      </c>
      <c r="P71" s="11">
        <f>IF(M71=0,"",N71/M71)</f>
        <v/>
      </c>
      <c r="Q71" s="12">
        <f>IF(OR(G71="",O71=""),"",
IF(AND(G71&lt;TODAY(),O71&gt;0),"YES","NO"))</f>
        <v/>
      </c>
      <c r="R71" s="100" t="n"/>
      <c r="S71" s="14" t="n"/>
      <c r="T71" s="15">
        <f>IF(Q71="YES", IF(R71="Company",L71*(1+S71),IF(R71="Vendor",L71*(1-S71),"")),"")</f>
        <v/>
      </c>
      <c r="U71" s="15">
        <f>IF(Q71="YES",O71*T71,"")</f>
        <v/>
      </c>
      <c r="V71" s="16" t="n"/>
      <c r="W71" s="17">
        <f>IF(Q71="YES",G71+V71,"")</f>
        <v/>
      </c>
      <c r="X71" s="18">
        <f>IF(Q71="YES",IF(TODAY()&gt;W71,"OVERDUE","WITHIN TIME"),"")</f>
        <v/>
      </c>
    </row>
    <row r="72">
      <c r="A72" s="3" t="n">
        <v>68</v>
      </c>
      <c r="B72" s="4" t="n"/>
      <c r="C72" s="4" t="n"/>
      <c r="D72" s="5">
        <f>IF(E72="ISNR20","Natural Rubber-TSNR (ISNR-20)","")</f>
        <v/>
      </c>
      <c r="E72" s="4" t="n"/>
      <c r="F72" s="6" t="n"/>
      <c r="G72" s="6" t="n"/>
      <c r="H72" s="7">
        <f>IF(G72="","",G72-TODAY())</f>
        <v/>
      </c>
      <c r="I72" s="8">
        <f>IF(G72="","",
IF(G72&lt;TODAY(),
IF(O72&gt;0,"Violated","Completed"),
IF(H72&lt;=7,"Expiring Soon",
"Active")))</f>
        <v/>
      </c>
      <c r="J72" s="8">
        <f>IF(C72="","",
COUNTIFS(
sales!$C:$C,$C72,
sales!$E:$E,$E72,
sales!$H:$H,"&gt;="&amp;$F72,
sales!$H:$H,"&lt;="&amp;$G72
))</f>
        <v/>
      </c>
      <c r="K72" s="9">
        <f>IF(COUNTIFS(sales!C:C, C72)=0,"",
_xlfn.MAXIFS(sales!H:H, sales!C:C, C72))</f>
        <v/>
      </c>
      <c r="L72" s="4" t="n"/>
      <c r="M72" s="4" t="n"/>
      <c r="N72" s="10">
        <f>IF(C72="","",
SUMIFS(
sales!$I:$I,
sales!$C:$C,$C72,
sales!$E:$E,$E72,
sales!$H:$H,"&gt;="&amp;$F72,
sales!$H:$H,"&lt;="&amp;$G72
))</f>
        <v/>
      </c>
      <c r="O72" s="10">
        <f>IF(M72="","",M72-N72)</f>
        <v/>
      </c>
      <c r="P72" s="11">
        <f>IF(M72=0,"",N72/M72)</f>
        <v/>
      </c>
      <c r="Q72" s="12">
        <f>IF(OR(G72="",O72=""),"",
IF(AND(G72&lt;TODAY(),O72&gt;0),"YES","NO"))</f>
        <v/>
      </c>
      <c r="R72" s="100" t="n"/>
      <c r="S72" s="14" t="n"/>
      <c r="T72" s="15">
        <f>IF(Q72="YES", IF(R72="Company",L72*(1+S72),IF(R72="Vendor",L72*(1-S72),"")),"")</f>
        <v/>
      </c>
      <c r="U72" s="15">
        <f>IF(Q72="YES",O72*T72,"")</f>
        <v/>
      </c>
      <c r="V72" s="16" t="n"/>
      <c r="W72" s="17">
        <f>IF(Q72="YES",G72+V72,"")</f>
        <v/>
      </c>
      <c r="X72" s="18">
        <f>IF(Q72="YES",IF(TODAY()&gt;W72,"OVERDUE","WITHIN TIME"),"")</f>
        <v/>
      </c>
    </row>
    <row r="73">
      <c r="A73" s="3" t="n">
        <v>69</v>
      </c>
      <c r="B73" s="4" t="n"/>
      <c r="C73" s="4" t="n"/>
      <c r="D73" s="5">
        <f>IF(E73="ISNR20","Natural Rubber-TSNR (ISNR-20)","")</f>
        <v/>
      </c>
      <c r="E73" s="4" t="n"/>
      <c r="F73" s="6" t="n"/>
      <c r="G73" s="6" t="n"/>
      <c r="H73" s="7">
        <f>IF(G73="","",G73-TODAY())</f>
        <v/>
      </c>
      <c r="I73" s="8">
        <f>IF(G73="","",
IF(G73&lt;TODAY(),
IF(O73&gt;0,"Violated","Completed"),
IF(H73&lt;=7,"Expiring Soon",
"Active")))</f>
        <v/>
      </c>
      <c r="J73" s="8">
        <f>IF(C73="","",
COUNTIFS(
sales!$C:$C,$C73,
sales!$E:$E,$E73,
sales!$H:$H,"&gt;="&amp;$F73,
sales!$H:$H,"&lt;="&amp;$G73
))</f>
        <v/>
      </c>
      <c r="K73" s="9">
        <f>IF(COUNTIFS(sales!C:C, C73)=0,"",
_xlfn.MAXIFS(sales!H:H, sales!C:C, C73))</f>
        <v/>
      </c>
      <c r="L73" s="4" t="n"/>
      <c r="M73" s="4" t="n"/>
      <c r="N73" s="10">
        <f>IF(C73="","",
SUMIFS(
sales!$I:$I,
sales!$C:$C,$C73,
sales!$E:$E,$E73,
sales!$H:$H,"&gt;="&amp;$F73,
sales!$H:$H,"&lt;="&amp;$G73
))</f>
        <v/>
      </c>
      <c r="O73" s="10">
        <f>IF(M73="","",M73-N73)</f>
        <v/>
      </c>
      <c r="P73" s="11">
        <f>IF(M73=0,"",N73/M73)</f>
        <v/>
      </c>
      <c r="Q73" s="12">
        <f>IF(OR(G73="",O73=""),"",
IF(AND(G73&lt;TODAY(),O73&gt;0),"YES","NO"))</f>
        <v/>
      </c>
      <c r="R73" s="100" t="n"/>
      <c r="S73" s="14" t="n"/>
      <c r="T73" s="15">
        <f>IF(Q73="YES", IF(R73="Company",L73*(1+S73),IF(R73="Vendor",L73*(1-S73),"")),"")</f>
        <v/>
      </c>
      <c r="U73" s="15">
        <f>IF(Q73="YES",O73*T73,"")</f>
        <v/>
      </c>
      <c r="V73" s="16" t="n"/>
      <c r="W73" s="17">
        <f>IF(Q73="YES",G73+V73,"")</f>
        <v/>
      </c>
      <c r="X73" s="18">
        <f>IF(Q73="YES",IF(TODAY()&gt;W73,"OVERDUE","WITHIN TIME"),"")</f>
        <v/>
      </c>
    </row>
    <row r="74">
      <c r="A74" s="3" t="n">
        <v>70</v>
      </c>
      <c r="B74" s="4" t="n"/>
      <c r="C74" s="4" t="n"/>
      <c r="D74" s="5">
        <f>IF(E74="ISNR20","Natural Rubber-TSNR (ISNR-20)","")</f>
        <v/>
      </c>
      <c r="E74" s="4" t="n"/>
      <c r="F74" s="6" t="n"/>
      <c r="G74" s="6" t="n"/>
      <c r="H74" s="7">
        <f>IF(G74="","",G74-TODAY())</f>
        <v/>
      </c>
      <c r="I74" s="8">
        <f>IF(G74="","",
IF(G74&lt;TODAY(),
IF(O74&gt;0,"Violated","Completed"),
IF(H74&lt;=7,"Expiring Soon",
"Active")))</f>
        <v/>
      </c>
      <c r="J74" s="8">
        <f>IF(C74="","",
COUNTIFS(
sales!$C:$C,$C74,
sales!$E:$E,$E74,
sales!$H:$H,"&gt;="&amp;$F74,
sales!$H:$H,"&lt;="&amp;$G74
))</f>
        <v/>
      </c>
      <c r="K74" s="9">
        <f>IF(COUNTIFS(sales!C:C, C74)=0,"",
_xlfn.MAXIFS(sales!H:H, sales!C:C, C74))</f>
        <v/>
      </c>
      <c r="L74" s="4" t="n"/>
      <c r="M74" s="4" t="n"/>
      <c r="N74" s="10">
        <f>IF(C74="","",
SUMIFS(
sales!$I:$I,
sales!$C:$C,$C74,
sales!$E:$E,$E74,
sales!$H:$H,"&gt;="&amp;$F74,
sales!$H:$H,"&lt;="&amp;$G74
))</f>
        <v/>
      </c>
      <c r="O74" s="10">
        <f>IF(M74="","",M74-N74)</f>
        <v/>
      </c>
      <c r="P74" s="11">
        <f>IF(M74=0,"",N74/M74)</f>
        <v/>
      </c>
      <c r="Q74" s="12">
        <f>IF(OR(G74="",O74=""),"",
IF(AND(G74&lt;TODAY(),O74&gt;0),"YES","NO"))</f>
        <v/>
      </c>
      <c r="R74" s="100" t="n"/>
      <c r="S74" s="14" t="n"/>
      <c r="T74" s="15">
        <f>IF(Q74="YES", IF(R74="Company",L74*(1+S74),IF(R74="Vendor",L74*(1-S74),"")),"")</f>
        <v/>
      </c>
      <c r="U74" s="15">
        <f>IF(Q74="YES",O74*T74,"")</f>
        <v/>
      </c>
      <c r="V74" s="16" t="n"/>
      <c r="W74" s="17">
        <f>IF(Q74="YES",G74+V74,"")</f>
        <v/>
      </c>
      <c r="X74" s="18">
        <f>IF(Q74="YES",IF(TODAY()&gt;W74,"OVERDUE","WITHIN TIME"),"")</f>
        <v/>
      </c>
    </row>
    <row r="75">
      <c r="A75" s="3" t="n">
        <v>71</v>
      </c>
      <c r="B75" s="4" t="n"/>
      <c r="C75" s="4" t="n"/>
      <c r="D75" s="5">
        <f>IF(E75="ISNR20","Natural Rubber-TSNR (ISNR-20)","")</f>
        <v/>
      </c>
      <c r="E75" s="4" t="n"/>
      <c r="F75" s="6" t="n"/>
      <c r="G75" s="6" t="n"/>
      <c r="H75" s="7">
        <f>IF(G75="","",G75-TODAY())</f>
        <v/>
      </c>
      <c r="I75" s="8">
        <f>IF(G75="","",
IF(G75&lt;TODAY(),
IF(O75&gt;0,"Violated","Completed"),
IF(H75&lt;=7,"Expiring Soon",
"Active")))</f>
        <v/>
      </c>
      <c r="J75" s="8">
        <f>IF(C75="","",
COUNTIFS(
sales!$C:$C,$C75,
sales!$E:$E,$E75,
sales!$H:$H,"&gt;="&amp;$F75,
sales!$H:$H,"&lt;="&amp;$G75
))</f>
        <v/>
      </c>
      <c r="K75" s="9">
        <f>IF(COUNTIFS(sales!C:C, C75)=0,"",
_xlfn.MAXIFS(sales!H:H, sales!C:C, C75))</f>
        <v/>
      </c>
      <c r="L75" s="4" t="n"/>
      <c r="M75" s="4" t="n"/>
      <c r="N75" s="10">
        <f>IF(C75="","",
SUMIFS(
sales!$I:$I,
sales!$C:$C,$C75,
sales!$E:$E,$E75,
sales!$H:$H,"&gt;="&amp;$F75,
sales!$H:$H,"&lt;="&amp;$G75
))</f>
        <v/>
      </c>
      <c r="O75" s="10">
        <f>IF(M75="","",M75-N75)</f>
        <v/>
      </c>
      <c r="P75" s="11">
        <f>IF(M75=0,"",N75/M75)</f>
        <v/>
      </c>
      <c r="Q75" s="12">
        <f>IF(OR(G75="",O75=""),"",
IF(AND(G75&lt;TODAY(),O75&gt;0),"YES","NO"))</f>
        <v/>
      </c>
      <c r="R75" s="100" t="n"/>
      <c r="S75" s="14" t="n"/>
      <c r="T75" s="15">
        <f>IF(Q75="YES", IF(R75="Company",L75*(1+S75),IF(R75="Vendor",L75*(1-S75),"")),"")</f>
        <v/>
      </c>
      <c r="U75" s="15">
        <f>IF(Q75="YES",O75*T75,"")</f>
        <v/>
      </c>
      <c r="V75" s="16" t="n"/>
      <c r="W75" s="17">
        <f>IF(Q75="YES",G75+V75,"")</f>
        <v/>
      </c>
      <c r="X75" s="18">
        <f>IF(Q75="YES",IF(TODAY()&gt;W75,"OVERDUE","WITHIN TIME"),"")</f>
        <v/>
      </c>
    </row>
    <row r="76">
      <c r="A76" s="3" t="n">
        <v>72</v>
      </c>
      <c r="B76" s="4" t="n"/>
      <c r="C76" s="4" t="n"/>
      <c r="D76" s="5">
        <f>IF(E76="ISNR20","Natural Rubber-TSNR (ISNR-20)","")</f>
        <v/>
      </c>
      <c r="E76" s="4" t="n"/>
      <c r="F76" s="6" t="n"/>
      <c r="G76" s="6" t="n"/>
      <c r="H76" s="7">
        <f>IF(G76="","",G76-TODAY())</f>
        <v/>
      </c>
      <c r="I76" s="8">
        <f>IF(G76="","",
IF(G76&lt;TODAY(),
IF(O76&gt;0,"Violated","Completed"),
IF(H76&lt;=7,"Expiring Soon",
"Active")))</f>
        <v/>
      </c>
      <c r="J76" s="8">
        <f>IF(C76="","",
COUNTIFS(
sales!$C:$C,$C76,
sales!$E:$E,$E76,
sales!$H:$H,"&gt;="&amp;$F76,
sales!$H:$H,"&lt;="&amp;$G76
))</f>
        <v/>
      </c>
      <c r="K76" s="9">
        <f>IF(COUNTIFS(sales!C:C, C76)=0,"",
_xlfn.MAXIFS(sales!H:H, sales!C:C, C76))</f>
        <v/>
      </c>
      <c r="L76" s="4" t="n"/>
      <c r="M76" s="4" t="n"/>
      <c r="N76" s="10">
        <f>IF(C76="","",
SUMIFS(
sales!$I:$I,
sales!$C:$C,$C76,
sales!$E:$E,$E76,
sales!$H:$H,"&gt;="&amp;$F76,
sales!$H:$H,"&lt;="&amp;$G76
))</f>
        <v/>
      </c>
      <c r="O76" s="10">
        <f>IF(M76="","",M76-N76)</f>
        <v/>
      </c>
      <c r="P76" s="11">
        <f>IF(M76=0,"",N76/M76)</f>
        <v/>
      </c>
      <c r="Q76" s="12">
        <f>IF(OR(G76="",O76=""),"",
IF(AND(G76&lt;TODAY(),O76&gt;0),"YES","NO"))</f>
        <v/>
      </c>
      <c r="R76" s="100" t="n"/>
      <c r="S76" s="14" t="n"/>
      <c r="T76" s="15">
        <f>IF(Q76="YES", IF(R76="Company",L76*(1+S76),IF(R76="Vendor",L76*(1-S76),"")),"")</f>
        <v/>
      </c>
      <c r="U76" s="15">
        <f>IF(Q76="YES",O76*T76,"")</f>
        <v/>
      </c>
      <c r="V76" s="16" t="n"/>
      <c r="W76" s="17">
        <f>IF(Q76="YES",G76+V76,"")</f>
        <v/>
      </c>
      <c r="X76" s="18">
        <f>IF(Q76="YES",IF(TODAY()&gt;W76,"OVERDUE","WITHIN TIME"),"")</f>
        <v/>
      </c>
    </row>
    <row r="77">
      <c r="A77" s="3" t="n">
        <v>73</v>
      </c>
      <c r="B77" s="4" t="n"/>
      <c r="C77" s="4" t="n"/>
      <c r="D77" s="5">
        <f>IF(E77="ISNR20","Natural Rubber-TSNR (ISNR-20)","")</f>
        <v/>
      </c>
      <c r="E77" s="4" t="n"/>
      <c r="F77" s="6" t="n"/>
      <c r="G77" s="6" t="n"/>
      <c r="H77" s="7">
        <f>IF(G77="","",G77-TODAY())</f>
        <v/>
      </c>
      <c r="I77" s="8">
        <f>IF(G77="","",
IF(G77&lt;TODAY(),
IF(O77&gt;0,"Violated","Completed"),
IF(H77&lt;=7,"Expiring Soon",
"Active")))</f>
        <v/>
      </c>
      <c r="J77" s="8">
        <f>IF(C77="","",
COUNTIFS(
sales!$C:$C,$C77,
sales!$E:$E,$E77,
sales!$H:$H,"&gt;="&amp;$F77,
sales!$H:$H,"&lt;="&amp;$G77
))</f>
        <v/>
      </c>
      <c r="K77" s="9">
        <f>IF(COUNTIFS(sales!C:C, C77)=0,"",
_xlfn.MAXIFS(sales!H:H, sales!C:C, C77))</f>
        <v/>
      </c>
      <c r="L77" s="4" t="n"/>
      <c r="M77" s="4" t="n"/>
      <c r="N77" s="10">
        <f>IF(C77="","",
SUMIFS(
sales!$I:$I,
sales!$C:$C,$C77,
sales!$E:$E,$E77,
sales!$H:$H,"&gt;="&amp;$F77,
sales!$H:$H,"&lt;="&amp;$G77
))</f>
        <v/>
      </c>
      <c r="O77" s="10">
        <f>IF(M77="","",M77-N77)</f>
        <v/>
      </c>
      <c r="P77" s="11">
        <f>IF(M77=0,"",N77/M77)</f>
        <v/>
      </c>
      <c r="Q77" s="12">
        <f>IF(OR(G77="",O77=""),"",
IF(AND(G77&lt;TODAY(),O77&gt;0),"YES","NO"))</f>
        <v/>
      </c>
      <c r="R77" s="100" t="n"/>
      <c r="S77" s="14" t="n"/>
      <c r="T77" s="15">
        <f>IF(Q77="YES", IF(R77="Company",L77*(1+S77),IF(R77="Vendor",L77*(1-S77),"")),"")</f>
        <v/>
      </c>
      <c r="U77" s="15">
        <f>IF(Q77="YES",O77*T77,"")</f>
        <v/>
      </c>
      <c r="V77" s="16" t="n"/>
      <c r="W77" s="17">
        <f>IF(Q77="YES",G77+V77,"")</f>
        <v/>
      </c>
      <c r="X77" s="18">
        <f>IF(Q77="YES",IF(TODAY()&gt;W77,"OVERDUE","WITHIN TIME"),"")</f>
        <v/>
      </c>
    </row>
    <row r="78">
      <c r="A78" s="3" t="n">
        <v>74</v>
      </c>
      <c r="B78" s="4" t="n"/>
      <c r="C78" s="4" t="n"/>
      <c r="D78" s="5">
        <f>IF(E78="ISNR20","Natural Rubber-TSNR (ISNR-20)","")</f>
        <v/>
      </c>
      <c r="E78" s="4" t="n"/>
      <c r="F78" s="6" t="n"/>
      <c r="G78" s="6" t="n"/>
      <c r="H78" s="7">
        <f>IF(G78="","",G78-TODAY())</f>
        <v/>
      </c>
      <c r="I78" s="8">
        <f>IF(G78="","",
IF(G78&lt;TODAY(),
IF(O78&gt;0,"Violated","Completed"),
IF(H78&lt;=7,"Expiring Soon",
"Active")))</f>
        <v/>
      </c>
      <c r="J78" s="8">
        <f>IF(C78="","",
COUNTIFS(
sales!$C:$C,$C78,
sales!$E:$E,$E78,
sales!$H:$H,"&gt;="&amp;$F78,
sales!$H:$H,"&lt;="&amp;$G78
))</f>
        <v/>
      </c>
      <c r="K78" s="9">
        <f>IF(COUNTIFS(sales!C:C, C78)=0,"",
_xlfn.MAXIFS(sales!H:H, sales!C:C, C78))</f>
        <v/>
      </c>
      <c r="L78" s="4" t="n"/>
      <c r="M78" s="4" t="n"/>
      <c r="N78" s="10">
        <f>IF(C78="","",
SUMIFS(
sales!$I:$I,
sales!$C:$C,$C78,
sales!$E:$E,$E78,
sales!$H:$H,"&gt;="&amp;$F78,
sales!$H:$H,"&lt;="&amp;$G78
))</f>
        <v/>
      </c>
      <c r="O78" s="10">
        <f>IF(M78="","",M78-N78)</f>
        <v/>
      </c>
      <c r="P78" s="11">
        <f>IF(M78=0,"",N78/M78)</f>
        <v/>
      </c>
      <c r="Q78" s="12">
        <f>IF(OR(G78="",O78=""),"",
IF(AND(G78&lt;TODAY(),O78&gt;0),"YES","NO"))</f>
        <v/>
      </c>
      <c r="R78" s="100" t="n"/>
      <c r="S78" s="14" t="n"/>
      <c r="T78" s="15">
        <f>IF(Q78="YES", IF(R78="Company",L78*(1+S78),IF(R78="Vendor",L78*(1-S78),"")),"")</f>
        <v/>
      </c>
      <c r="U78" s="15">
        <f>IF(Q78="YES",O78*T78,"")</f>
        <v/>
      </c>
      <c r="V78" s="16" t="n"/>
      <c r="W78" s="17">
        <f>IF(Q78="YES",G78+V78,"")</f>
        <v/>
      </c>
      <c r="X78" s="18">
        <f>IF(Q78="YES",IF(TODAY()&gt;W78,"OVERDUE","WITHIN TIME"),"")</f>
        <v/>
      </c>
    </row>
    <row r="79">
      <c r="A79" s="3" t="n">
        <v>75</v>
      </c>
      <c r="B79" s="4" t="n"/>
      <c r="C79" s="4" t="n"/>
      <c r="D79" s="5">
        <f>IF(E79="ISNR20","Natural Rubber-TSNR (ISNR-20)","")</f>
        <v/>
      </c>
      <c r="E79" s="4" t="n"/>
      <c r="F79" s="6" t="n"/>
      <c r="G79" s="6" t="n"/>
      <c r="H79" s="7">
        <f>IF(G79="","",G79-TODAY())</f>
        <v/>
      </c>
      <c r="I79" s="8">
        <f>IF(G79="","",
IF(G79&lt;TODAY(),
IF(O79&gt;0,"Violated","Completed"),
IF(H79&lt;=7,"Expiring Soon",
"Active")))</f>
        <v/>
      </c>
      <c r="J79" s="8">
        <f>IF(C79="","",
COUNTIFS(
sales!$C:$C,$C79,
sales!$E:$E,$E79,
sales!$H:$H,"&gt;="&amp;$F79,
sales!$H:$H,"&lt;="&amp;$G79
))</f>
        <v/>
      </c>
      <c r="K79" s="9">
        <f>IF(COUNTIFS(sales!C:C, C79)=0,"",
_xlfn.MAXIFS(sales!H:H, sales!C:C, C79))</f>
        <v/>
      </c>
      <c r="L79" s="4" t="n"/>
      <c r="M79" s="4" t="n"/>
      <c r="N79" s="10">
        <f>IF(C79="","",
SUMIFS(
sales!$I:$I,
sales!$C:$C,$C79,
sales!$E:$E,$E79,
sales!$H:$H,"&gt;="&amp;$F79,
sales!$H:$H,"&lt;="&amp;$G79
))</f>
        <v/>
      </c>
      <c r="O79" s="10">
        <f>IF(M79="","",M79-N79)</f>
        <v/>
      </c>
      <c r="P79" s="11">
        <f>IF(M79=0,"",N79/M79)</f>
        <v/>
      </c>
      <c r="Q79" s="12">
        <f>IF(OR(G79="",O79=""),"",
IF(AND(G79&lt;TODAY(),O79&gt;0),"YES","NO"))</f>
        <v/>
      </c>
      <c r="R79" s="100" t="n"/>
      <c r="S79" s="14" t="n"/>
      <c r="T79" s="15">
        <f>IF(Q79="YES", IF(R79="Company",L79*(1+S79),IF(R79="Vendor",L79*(1-S79),"")),"")</f>
        <v/>
      </c>
      <c r="U79" s="15">
        <f>IF(Q79="YES",O79*T79,"")</f>
        <v/>
      </c>
      <c r="V79" s="16" t="n"/>
      <c r="W79" s="17">
        <f>IF(Q79="YES",G79+V79,"")</f>
        <v/>
      </c>
      <c r="X79" s="18">
        <f>IF(Q79="YES",IF(TODAY()&gt;W79,"OVERDUE","WITHIN TIME"),"")</f>
        <v/>
      </c>
    </row>
    <row r="80">
      <c r="A80" s="3" t="n">
        <v>76</v>
      </c>
      <c r="B80" s="4" t="n"/>
      <c r="C80" s="4" t="n"/>
      <c r="D80" s="5">
        <f>IF(E80="ISNR20","Natural Rubber-TSNR (ISNR-20)","")</f>
        <v/>
      </c>
      <c r="E80" s="4" t="n"/>
      <c r="F80" s="6" t="n"/>
      <c r="G80" s="6" t="n"/>
      <c r="H80" s="7">
        <f>IF(G80="","",G80-TODAY())</f>
        <v/>
      </c>
      <c r="I80" s="8">
        <f>IF(G80="","",
IF(G80&lt;TODAY(),
IF(O80&gt;0,"Violated","Completed"),
IF(H80&lt;=7,"Expiring Soon",
"Active")))</f>
        <v/>
      </c>
      <c r="J80" s="8">
        <f>IF(C80="","",
COUNTIFS(
sales!$C:$C,$C80,
sales!$E:$E,$E80,
sales!$H:$H,"&gt;="&amp;$F80,
sales!$H:$H,"&lt;="&amp;$G80
))</f>
        <v/>
      </c>
      <c r="K80" s="9">
        <f>IF(COUNTIFS(sales!C:C, C80)=0,"",
_xlfn.MAXIFS(sales!H:H, sales!C:C, C80))</f>
        <v/>
      </c>
      <c r="L80" s="4" t="n"/>
      <c r="M80" s="4" t="n"/>
      <c r="N80" s="10">
        <f>IF(C80="","",
SUMIFS(
sales!$I:$I,
sales!$C:$C,$C80,
sales!$E:$E,$E80,
sales!$H:$H,"&gt;="&amp;$F80,
sales!$H:$H,"&lt;="&amp;$G80
))</f>
        <v/>
      </c>
      <c r="O80" s="10">
        <f>IF(M80="","",M80-N80)</f>
        <v/>
      </c>
      <c r="P80" s="11">
        <f>IF(M80=0,"",N80/M80)</f>
        <v/>
      </c>
      <c r="Q80" s="12">
        <f>IF(OR(G80="",O80=""),"",
IF(AND(G80&lt;TODAY(),O80&gt;0),"YES","NO"))</f>
        <v/>
      </c>
      <c r="R80" s="100" t="n"/>
      <c r="S80" s="14" t="n"/>
      <c r="T80" s="15">
        <f>IF(Q80="YES", IF(R80="Company",L80*(1+S80),IF(R80="Vendor",L80*(1-S80),"")),"")</f>
        <v/>
      </c>
      <c r="U80" s="15">
        <f>IF(Q80="YES",O80*T80,"")</f>
        <v/>
      </c>
      <c r="V80" s="16" t="n"/>
      <c r="W80" s="17">
        <f>IF(Q80="YES",G80+V80,"")</f>
        <v/>
      </c>
      <c r="X80" s="18">
        <f>IF(Q80="YES",IF(TODAY()&gt;W80,"OVERDUE","WITHIN TIME"),"")</f>
        <v/>
      </c>
    </row>
    <row r="81">
      <c r="A81" s="3" t="n">
        <v>77</v>
      </c>
      <c r="B81" s="4" t="n"/>
      <c r="C81" s="4" t="n"/>
      <c r="D81" s="5">
        <f>IF(E81="ISNR20","Natural Rubber-TSNR (ISNR-20)","")</f>
        <v/>
      </c>
      <c r="E81" s="4" t="n"/>
      <c r="F81" s="6" t="n"/>
      <c r="G81" s="6" t="n"/>
      <c r="H81" s="7">
        <f>IF(G81="","",G81-TODAY())</f>
        <v/>
      </c>
      <c r="I81" s="8">
        <f>IF(G81="","",
IF(G81&lt;TODAY(),
IF(O81&gt;0,"Violated","Completed"),
IF(H81&lt;=7,"Expiring Soon",
"Active")))</f>
        <v/>
      </c>
      <c r="J81" s="8">
        <f>IF(C81="","",
COUNTIFS(
sales!$C:$C,$C81,
sales!$E:$E,$E81,
sales!$H:$H,"&gt;="&amp;$F81,
sales!$H:$H,"&lt;="&amp;$G81
))</f>
        <v/>
      </c>
      <c r="K81" s="9">
        <f>IF(COUNTIFS(sales!C:C, C81)=0,"",
_xlfn.MAXIFS(sales!H:H, sales!C:C, C81))</f>
        <v/>
      </c>
      <c r="L81" s="4" t="n"/>
      <c r="M81" s="4" t="n"/>
      <c r="N81" s="10">
        <f>IF(C81="","",
SUMIFS(
sales!$I:$I,
sales!$C:$C,$C81,
sales!$E:$E,$E81,
sales!$H:$H,"&gt;="&amp;$F81,
sales!$H:$H,"&lt;="&amp;$G81
))</f>
        <v/>
      </c>
      <c r="O81" s="10">
        <f>IF(M81="","",M81-N81)</f>
        <v/>
      </c>
      <c r="P81" s="11">
        <f>IF(M81=0,"",N81/M81)</f>
        <v/>
      </c>
      <c r="Q81" s="12">
        <f>IF(OR(G81="",O81=""),"",
IF(AND(G81&lt;TODAY(),O81&gt;0),"YES","NO"))</f>
        <v/>
      </c>
      <c r="R81" s="100" t="n"/>
      <c r="S81" s="14" t="n"/>
      <c r="T81" s="15">
        <f>IF(Q81="YES", IF(R81="Company",L81*(1+S81),IF(R81="Vendor",L81*(1-S81),"")),"")</f>
        <v/>
      </c>
      <c r="U81" s="15">
        <f>IF(Q81="YES",O81*T81,"")</f>
        <v/>
      </c>
      <c r="V81" s="16" t="n"/>
      <c r="W81" s="17">
        <f>IF(Q81="YES",G81+V81,"")</f>
        <v/>
      </c>
      <c r="X81" s="18">
        <f>IF(Q81="YES",IF(TODAY()&gt;W81,"OVERDUE","WITHIN TIME"),"")</f>
        <v/>
      </c>
    </row>
    <row r="82">
      <c r="A82" s="3" t="n">
        <v>78</v>
      </c>
      <c r="B82" s="4" t="n"/>
      <c r="C82" s="4" t="n"/>
      <c r="D82" s="5">
        <f>IF(E82="ISNR20","Natural Rubber-TSNR (ISNR-20)","")</f>
        <v/>
      </c>
      <c r="E82" s="4" t="n"/>
      <c r="F82" s="6" t="n"/>
      <c r="G82" s="6" t="n"/>
      <c r="H82" s="7">
        <f>IF(G82="","",G82-TODAY())</f>
        <v/>
      </c>
      <c r="I82" s="8">
        <f>IF(G82="","",
IF(G82&lt;TODAY(),
IF(O82&gt;0,"Violated","Completed"),
IF(H82&lt;=7,"Expiring Soon",
"Active")))</f>
        <v/>
      </c>
      <c r="J82" s="8">
        <f>IF(C82="","",
COUNTIFS(
sales!$C:$C,$C82,
sales!$E:$E,$E82,
sales!$H:$H,"&gt;="&amp;$F82,
sales!$H:$H,"&lt;="&amp;$G82
))</f>
        <v/>
      </c>
      <c r="K82" s="9">
        <f>IF(COUNTIFS(sales!C:C, C82)=0,"",
_xlfn.MAXIFS(sales!H:H, sales!C:C, C82))</f>
        <v/>
      </c>
      <c r="L82" s="4" t="n"/>
      <c r="M82" s="4" t="n"/>
      <c r="N82" s="10">
        <f>IF(C82="","",
SUMIFS(
sales!$I:$I,
sales!$C:$C,$C82,
sales!$E:$E,$E82,
sales!$H:$H,"&gt;="&amp;$F82,
sales!$H:$H,"&lt;="&amp;$G82
))</f>
        <v/>
      </c>
      <c r="O82" s="10">
        <f>IF(M82="","",M82-N82)</f>
        <v/>
      </c>
      <c r="P82" s="11">
        <f>IF(M82=0,"",N82/M82)</f>
        <v/>
      </c>
      <c r="Q82" s="12">
        <f>IF(OR(G82="",O82=""),"",
IF(AND(G82&lt;TODAY(),O82&gt;0),"YES","NO"))</f>
        <v/>
      </c>
      <c r="R82" s="100" t="n"/>
      <c r="S82" s="14" t="n"/>
      <c r="T82" s="15">
        <f>IF(Q82="YES", IF(R82="Company",L82*(1+S82),IF(R82="Vendor",L82*(1-S82),"")),"")</f>
        <v/>
      </c>
      <c r="U82" s="15">
        <f>IF(Q82="YES",O82*T82,"")</f>
        <v/>
      </c>
      <c r="V82" s="16" t="n"/>
      <c r="W82" s="17">
        <f>IF(Q82="YES",G82+V82,"")</f>
        <v/>
      </c>
      <c r="X82" s="18">
        <f>IF(Q82="YES",IF(TODAY()&gt;W82,"OVERDUE","WITHIN TIME"),"")</f>
        <v/>
      </c>
    </row>
    <row r="83">
      <c r="A83" s="3" t="n">
        <v>79</v>
      </c>
      <c r="B83" s="4" t="n"/>
      <c r="C83" s="4" t="n"/>
      <c r="D83" s="5">
        <f>IF(E83="ISNR20","Natural Rubber-TSNR (ISNR-20)","")</f>
        <v/>
      </c>
      <c r="E83" s="4" t="n"/>
      <c r="F83" s="6" t="n"/>
      <c r="G83" s="6" t="n"/>
      <c r="H83" s="7">
        <f>IF(G83="","",G83-TODAY())</f>
        <v/>
      </c>
      <c r="I83" s="8">
        <f>IF(G83="","",
IF(G83&lt;TODAY(),
IF(O83&gt;0,"Violated","Completed"),
IF(H83&lt;=7,"Expiring Soon",
"Active")))</f>
        <v/>
      </c>
      <c r="J83" s="8">
        <f>IF(C83="","",
COUNTIFS(
sales!$C:$C,$C83,
sales!$E:$E,$E83,
sales!$H:$H,"&gt;="&amp;$F83,
sales!$H:$H,"&lt;="&amp;$G83
))</f>
        <v/>
      </c>
      <c r="K83" s="9">
        <f>IF(COUNTIFS(sales!C:C, C83)=0,"",
_xlfn.MAXIFS(sales!H:H, sales!C:C, C83))</f>
        <v/>
      </c>
      <c r="L83" s="4" t="n"/>
      <c r="M83" s="4" t="n"/>
      <c r="N83" s="10">
        <f>IF(C83="","",
SUMIFS(
sales!$I:$I,
sales!$C:$C,$C83,
sales!$E:$E,$E83,
sales!$H:$H,"&gt;="&amp;$F83,
sales!$H:$H,"&lt;="&amp;$G83
))</f>
        <v/>
      </c>
      <c r="O83" s="10">
        <f>IF(M83="","",M83-N83)</f>
        <v/>
      </c>
      <c r="P83" s="11">
        <f>IF(M83=0,"",N83/M83)</f>
        <v/>
      </c>
      <c r="Q83" s="12">
        <f>IF(OR(G83="",O83=""),"",
IF(AND(G83&lt;TODAY(),O83&gt;0),"YES","NO"))</f>
        <v/>
      </c>
      <c r="R83" s="100" t="n"/>
      <c r="S83" s="14" t="n"/>
      <c r="T83" s="15">
        <f>IF(Q83="YES", IF(R83="Company",L83*(1+S83),IF(R83="Vendor",L83*(1-S83),"")),"")</f>
        <v/>
      </c>
      <c r="U83" s="15">
        <f>IF(Q83="YES",O83*T83,"")</f>
        <v/>
      </c>
      <c r="V83" s="16" t="n"/>
      <c r="W83" s="17">
        <f>IF(Q83="YES",G83+V83,"")</f>
        <v/>
      </c>
      <c r="X83" s="18">
        <f>IF(Q83="YES",IF(TODAY()&gt;W83,"OVERDUE","WITHIN TIME"),"")</f>
        <v/>
      </c>
    </row>
    <row r="84">
      <c r="A84" s="3" t="n">
        <v>80</v>
      </c>
      <c r="B84" s="4" t="n"/>
      <c r="C84" s="4" t="n"/>
      <c r="D84" s="5">
        <f>IF(E84="ISNR20","Natural Rubber-TSNR (ISNR-20)","")</f>
        <v/>
      </c>
      <c r="E84" s="4" t="n"/>
      <c r="F84" s="6" t="n"/>
      <c r="G84" s="6" t="n"/>
      <c r="H84" s="7">
        <f>IF(G84="","",G84-TODAY())</f>
        <v/>
      </c>
      <c r="I84" s="8">
        <f>IF(G84="","",
IF(G84&lt;TODAY(),
IF(O84&gt;0,"Violated","Completed"),
IF(H84&lt;=7,"Expiring Soon",
"Active")))</f>
        <v/>
      </c>
      <c r="J84" s="8">
        <f>IF(C84="","",
COUNTIFS(
sales!$C:$C,$C84,
sales!$E:$E,$E84,
sales!$H:$H,"&gt;="&amp;$F84,
sales!$H:$H,"&lt;="&amp;$G84
))</f>
        <v/>
      </c>
      <c r="K84" s="9">
        <f>IF(COUNTIFS(sales!C:C, C84)=0,"",
_xlfn.MAXIFS(sales!H:H, sales!C:C, C84))</f>
        <v/>
      </c>
      <c r="L84" s="4" t="n"/>
      <c r="M84" s="4" t="n"/>
      <c r="N84" s="10">
        <f>IF(C84="","",
SUMIFS(
sales!$I:$I,
sales!$C:$C,$C84,
sales!$E:$E,$E84,
sales!$H:$H,"&gt;="&amp;$F84,
sales!$H:$H,"&lt;="&amp;$G84
))</f>
        <v/>
      </c>
      <c r="O84" s="10">
        <f>IF(M84="","",M84-N84)</f>
        <v/>
      </c>
      <c r="P84" s="11">
        <f>IF(M84=0,"",N84/M84)</f>
        <v/>
      </c>
      <c r="Q84" s="12">
        <f>IF(OR(G84="",O84=""),"",
IF(AND(G84&lt;TODAY(),O84&gt;0),"YES","NO"))</f>
        <v/>
      </c>
      <c r="R84" s="100" t="n"/>
      <c r="S84" s="14" t="n"/>
      <c r="T84" s="15">
        <f>IF(Q84="YES", IF(R84="Company",L84*(1+S84),IF(R84="Vendor",L84*(1-S84),"")),"")</f>
        <v/>
      </c>
      <c r="U84" s="15">
        <f>IF(Q84="YES",O84*T84,"")</f>
        <v/>
      </c>
      <c r="V84" s="16" t="n"/>
      <c r="W84" s="17">
        <f>IF(Q84="YES",G84+V84,"")</f>
        <v/>
      </c>
      <c r="X84" s="18">
        <f>IF(Q84="YES",IF(TODAY()&gt;W84,"OVERDUE","WITHIN TIME"),"")</f>
        <v/>
      </c>
    </row>
    <row r="85">
      <c r="A85" s="3" t="n">
        <v>81</v>
      </c>
      <c r="B85" s="4" t="n"/>
      <c r="C85" s="4" t="n"/>
      <c r="D85" s="5">
        <f>IF(E85="ISNR20","Natural Rubber-TSNR (ISNR-20)","")</f>
        <v/>
      </c>
      <c r="E85" s="4" t="n"/>
      <c r="F85" s="6" t="n"/>
      <c r="G85" s="6" t="n"/>
      <c r="H85" s="7">
        <f>IF(G85="","",G85-TODAY())</f>
        <v/>
      </c>
      <c r="I85" s="8">
        <f>IF(G85="","",
IF(G85&lt;TODAY(),
IF(O85&gt;0,"Violated","Completed"),
IF(H85&lt;=7,"Expiring Soon",
"Active")))</f>
        <v/>
      </c>
      <c r="J85" s="8">
        <f>IF(C85="","",
COUNTIFS(
sales!$C:$C,$C85,
sales!$E:$E,$E85,
sales!$H:$H,"&gt;="&amp;$F85,
sales!$H:$H,"&lt;="&amp;$G85
))</f>
        <v/>
      </c>
      <c r="K85" s="9">
        <f>IF(COUNTIFS(sales!C:C, C85)=0,"",
_xlfn.MAXIFS(sales!H:H, sales!C:C, C85))</f>
        <v/>
      </c>
      <c r="L85" s="4" t="n"/>
      <c r="M85" s="4" t="n"/>
      <c r="N85" s="10">
        <f>IF(C85="","",
SUMIFS(
sales!$I:$I,
sales!$C:$C,$C85,
sales!$E:$E,$E85,
sales!$H:$H,"&gt;="&amp;$F85,
sales!$H:$H,"&lt;="&amp;$G85
))</f>
        <v/>
      </c>
      <c r="O85" s="10">
        <f>IF(M85="","",M85-N85)</f>
        <v/>
      </c>
      <c r="P85" s="11">
        <f>IF(M85=0,"",N85/M85)</f>
        <v/>
      </c>
      <c r="Q85" s="12">
        <f>IF(OR(G85="",O85=""),"",
IF(AND(G85&lt;TODAY(),O85&gt;0),"YES","NO"))</f>
        <v/>
      </c>
      <c r="R85" s="100" t="n"/>
      <c r="S85" s="14" t="n"/>
      <c r="T85" s="15">
        <f>IF(Q85="YES", IF(R85="Company",L85*(1+S85),IF(R85="Vendor",L85*(1-S85),"")),"")</f>
        <v/>
      </c>
      <c r="U85" s="15">
        <f>IF(Q85="YES",O85*T85,"")</f>
        <v/>
      </c>
      <c r="V85" s="16" t="n"/>
      <c r="W85" s="17">
        <f>IF(Q85="YES",G85+V85,"")</f>
        <v/>
      </c>
      <c r="X85" s="18">
        <f>IF(Q85="YES",IF(TODAY()&gt;W85,"OVERDUE","WITHIN TIME"),"")</f>
        <v/>
      </c>
    </row>
    <row r="86">
      <c r="A86" s="3" t="n">
        <v>82</v>
      </c>
      <c r="B86" s="4" t="n"/>
      <c r="C86" s="4" t="n"/>
      <c r="D86" s="5">
        <f>IF(E86="ISNR20","Natural Rubber-TSNR (ISNR-20)","")</f>
        <v/>
      </c>
      <c r="E86" s="4" t="n"/>
      <c r="F86" s="6" t="n"/>
      <c r="G86" s="6" t="n"/>
      <c r="H86" s="7">
        <f>IF(G86="","",G86-TODAY())</f>
        <v/>
      </c>
      <c r="I86" s="8">
        <f>IF(G86="","",
IF(G86&lt;TODAY(),
IF(O86&gt;0,"Violated","Completed"),
IF(H86&lt;=7,"Expiring Soon",
"Active")))</f>
        <v/>
      </c>
      <c r="J86" s="8">
        <f>IF(C86="","",
COUNTIFS(
sales!$C:$C,$C86,
sales!$E:$E,$E86,
sales!$H:$H,"&gt;="&amp;$F86,
sales!$H:$H,"&lt;="&amp;$G86
))</f>
        <v/>
      </c>
      <c r="K86" s="9">
        <f>IF(COUNTIFS(sales!C:C, C86)=0,"",
_xlfn.MAXIFS(sales!H:H, sales!C:C, C86))</f>
        <v/>
      </c>
      <c r="L86" s="4" t="n"/>
      <c r="M86" s="4" t="n"/>
      <c r="N86" s="10">
        <f>IF(C86="","",
SUMIFS(
sales!$I:$I,
sales!$C:$C,$C86,
sales!$E:$E,$E86,
sales!$H:$H,"&gt;="&amp;$F86,
sales!$H:$H,"&lt;="&amp;$G86
))</f>
        <v/>
      </c>
      <c r="O86" s="10">
        <f>IF(M86="","",M86-N86)</f>
        <v/>
      </c>
      <c r="P86" s="11">
        <f>IF(M86=0,"",N86/M86)</f>
        <v/>
      </c>
      <c r="Q86" s="12">
        <f>IF(OR(G86="",O86=""),"",
IF(AND(G86&lt;TODAY(),O86&gt;0),"YES","NO"))</f>
        <v/>
      </c>
      <c r="R86" s="100" t="n"/>
      <c r="S86" s="14" t="n"/>
      <c r="T86" s="15">
        <f>IF(Q86="YES", IF(R86="Company",L86*(1+S86),IF(R86="Vendor",L86*(1-S86),"")),"")</f>
        <v/>
      </c>
      <c r="U86" s="15">
        <f>IF(Q86="YES",O86*T86,"")</f>
        <v/>
      </c>
      <c r="V86" s="16" t="n"/>
      <c r="W86" s="17">
        <f>IF(Q86="YES",G86+V86,"")</f>
        <v/>
      </c>
      <c r="X86" s="18">
        <f>IF(Q86="YES",IF(TODAY()&gt;W86,"OVERDUE","WITHIN TIME"),"")</f>
        <v/>
      </c>
    </row>
    <row r="87">
      <c r="A87" s="3" t="n">
        <v>83</v>
      </c>
      <c r="B87" s="4" t="n"/>
      <c r="C87" s="4" t="n"/>
      <c r="D87" s="5">
        <f>IF(E87="ISNR20","Natural Rubber-TSNR (ISNR-20)","")</f>
        <v/>
      </c>
      <c r="E87" s="4" t="n"/>
      <c r="F87" s="6" t="n"/>
      <c r="G87" s="6" t="n"/>
      <c r="H87" s="7">
        <f>IF(G87="","",G87-TODAY())</f>
        <v/>
      </c>
      <c r="I87" s="8">
        <f>IF(G87="","",
IF(G87&lt;TODAY(),
IF(O87&gt;0,"Violated","Completed"),
IF(H87&lt;=7,"Expiring Soon",
"Active")))</f>
        <v/>
      </c>
      <c r="J87" s="8">
        <f>IF(C87="","",
COUNTIFS(
sales!$C:$C,$C87,
sales!$E:$E,$E87,
sales!$H:$H,"&gt;="&amp;$F87,
sales!$H:$H,"&lt;="&amp;$G87
))</f>
        <v/>
      </c>
      <c r="K87" s="9">
        <f>IF(COUNTIFS(sales!C:C, C87)=0,"",
_xlfn.MAXIFS(sales!H:H, sales!C:C, C87))</f>
        <v/>
      </c>
      <c r="L87" s="4" t="n"/>
      <c r="M87" s="4" t="n"/>
      <c r="N87" s="10">
        <f>IF(C87="","",
SUMIFS(
sales!$I:$I,
sales!$C:$C,$C87,
sales!$E:$E,$E87,
sales!$H:$H,"&gt;="&amp;$F87,
sales!$H:$H,"&lt;="&amp;$G87
))</f>
        <v/>
      </c>
      <c r="O87" s="10">
        <f>IF(M87="","",M87-N87)</f>
        <v/>
      </c>
      <c r="P87" s="11">
        <f>IF(M87=0,"",N87/M87)</f>
        <v/>
      </c>
      <c r="Q87" s="12">
        <f>IF(OR(G87="",O87=""),"",
IF(AND(G87&lt;TODAY(),O87&gt;0),"YES","NO"))</f>
        <v/>
      </c>
      <c r="R87" s="100" t="n"/>
      <c r="S87" s="14" t="n"/>
      <c r="T87" s="15">
        <f>IF(Q87="YES", IF(R87="Company",L87*(1+S87),IF(R87="Vendor",L87*(1-S87),"")),"")</f>
        <v/>
      </c>
      <c r="U87" s="15">
        <f>IF(Q87="YES",O87*T87,"")</f>
        <v/>
      </c>
      <c r="V87" s="16" t="n"/>
      <c r="W87" s="17">
        <f>IF(Q87="YES",G87+V87,"")</f>
        <v/>
      </c>
      <c r="X87" s="18">
        <f>IF(Q87="YES",IF(TODAY()&gt;W87,"OVERDUE","WITHIN TIME"),"")</f>
        <v/>
      </c>
    </row>
    <row r="88">
      <c r="A88" s="3" t="n">
        <v>84</v>
      </c>
      <c r="B88" s="4" t="n"/>
      <c r="C88" s="4" t="n"/>
      <c r="D88" s="5">
        <f>IF(E88="ISNR20","Natural Rubber-TSNR (ISNR-20)","")</f>
        <v/>
      </c>
      <c r="E88" s="4" t="n"/>
      <c r="F88" s="6" t="n"/>
      <c r="G88" s="6" t="n"/>
      <c r="H88" s="7">
        <f>IF(G88="","",G88-TODAY())</f>
        <v/>
      </c>
      <c r="I88" s="8">
        <f>IF(G88="","",
IF(G88&lt;TODAY(),
IF(O88&gt;0,"Violated","Completed"),
IF(H88&lt;=7,"Expiring Soon",
"Active")))</f>
        <v/>
      </c>
      <c r="J88" s="8">
        <f>IF(C88="","",
COUNTIFS(
sales!$C:$C,$C88,
sales!$E:$E,$E88,
sales!$H:$H,"&gt;="&amp;$F88,
sales!$H:$H,"&lt;="&amp;$G88
))</f>
        <v/>
      </c>
      <c r="K88" s="9">
        <f>IF(COUNTIFS(sales!C:C, C88)=0,"",
_xlfn.MAXIFS(sales!H:H, sales!C:C, C88))</f>
        <v/>
      </c>
      <c r="L88" s="4" t="n"/>
      <c r="M88" s="4" t="n"/>
      <c r="N88" s="10">
        <f>IF(C88="","",
SUMIFS(
sales!$I:$I,
sales!$C:$C,$C88,
sales!$E:$E,$E88,
sales!$H:$H,"&gt;="&amp;$F88,
sales!$H:$H,"&lt;="&amp;$G88
))</f>
        <v/>
      </c>
      <c r="O88" s="10">
        <f>IF(M88="","",M88-N88)</f>
        <v/>
      </c>
      <c r="P88" s="11">
        <f>IF(M88=0,"",N88/M88)</f>
        <v/>
      </c>
      <c r="Q88" s="12">
        <f>IF(OR(G88="",O88=""),"",
IF(AND(G88&lt;TODAY(),O88&gt;0),"YES","NO"))</f>
        <v/>
      </c>
      <c r="R88" s="100" t="n"/>
      <c r="S88" s="14" t="n"/>
      <c r="T88" s="15">
        <f>IF(Q88="YES", IF(R88="Company",L88*(1+S88),IF(R88="Vendor",L88*(1-S88),"")),"")</f>
        <v/>
      </c>
      <c r="U88" s="15">
        <f>IF(Q88="YES",O88*T88,"")</f>
        <v/>
      </c>
      <c r="V88" s="16" t="n"/>
      <c r="W88" s="17">
        <f>IF(Q88="YES",G88+V88,"")</f>
        <v/>
      </c>
      <c r="X88" s="18">
        <f>IF(Q88="YES",IF(TODAY()&gt;W88,"OVERDUE","WITHIN TIME"),"")</f>
        <v/>
      </c>
    </row>
    <row r="89">
      <c r="A89" s="3" t="n">
        <v>85</v>
      </c>
      <c r="B89" s="4" t="n"/>
      <c r="C89" s="4" t="n"/>
      <c r="D89" s="5">
        <f>IF(E89="ISNR20","Natural Rubber-TSNR (ISNR-20)","")</f>
        <v/>
      </c>
      <c r="E89" s="4" t="n"/>
      <c r="F89" s="6" t="n"/>
      <c r="G89" s="6" t="n"/>
      <c r="H89" s="7">
        <f>IF(G89="","",G89-TODAY())</f>
        <v/>
      </c>
      <c r="I89" s="8">
        <f>IF(G89="","",
IF(G89&lt;TODAY(),
IF(O89&gt;0,"Violated","Completed"),
IF(H89&lt;=7,"Expiring Soon",
"Active")))</f>
        <v/>
      </c>
      <c r="J89" s="8">
        <f>IF(C89="","",
COUNTIFS(
sales!$C:$C,$C89,
sales!$E:$E,$E89,
sales!$H:$H,"&gt;="&amp;$F89,
sales!$H:$H,"&lt;="&amp;$G89
))</f>
        <v/>
      </c>
      <c r="K89" s="9">
        <f>IF(COUNTIFS(sales!C:C, C89)=0,"",
_xlfn.MAXIFS(sales!H:H, sales!C:C, C89))</f>
        <v/>
      </c>
      <c r="L89" s="4" t="n"/>
      <c r="M89" s="4" t="n"/>
      <c r="N89" s="10">
        <f>IF(C89="","",
SUMIFS(
sales!$I:$I,
sales!$C:$C,$C89,
sales!$E:$E,$E89,
sales!$H:$H,"&gt;="&amp;$F89,
sales!$H:$H,"&lt;="&amp;$G89
))</f>
        <v/>
      </c>
      <c r="O89" s="10">
        <f>IF(M89="","",M89-N89)</f>
        <v/>
      </c>
      <c r="P89" s="11">
        <f>IF(M89=0,"",N89/M89)</f>
        <v/>
      </c>
      <c r="Q89" s="12">
        <f>IF(OR(G89="",O89=""),"",
IF(AND(G89&lt;TODAY(),O89&gt;0),"YES","NO"))</f>
        <v/>
      </c>
      <c r="R89" s="100" t="n"/>
      <c r="S89" s="14" t="n"/>
      <c r="T89" s="15">
        <f>IF(Q89="YES", IF(R89="Company",L89*(1+S89),IF(R89="Vendor",L89*(1-S89),"")),"")</f>
        <v/>
      </c>
      <c r="U89" s="15">
        <f>IF(Q89="YES",O89*T89,"")</f>
        <v/>
      </c>
      <c r="V89" s="16" t="n"/>
      <c r="W89" s="17">
        <f>IF(Q89="YES",G89+V89,"")</f>
        <v/>
      </c>
      <c r="X89" s="18">
        <f>IF(Q89="YES",IF(TODAY()&gt;W89,"OVERDUE","WITHIN TIME"),"")</f>
        <v/>
      </c>
    </row>
    <row r="90">
      <c r="A90" s="3" t="n">
        <v>86</v>
      </c>
      <c r="B90" s="4" t="n"/>
      <c r="C90" s="4" t="n"/>
      <c r="D90" s="5">
        <f>IF(E90="ISNR20","Natural Rubber-TSNR (ISNR-20)","")</f>
        <v/>
      </c>
      <c r="E90" s="4" t="n"/>
      <c r="F90" s="6" t="n"/>
      <c r="G90" s="6" t="n"/>
      <c r="H90" s="7">
        <f>IF(G90="","",G90-TODAY())</f>
        <v/>
      </c>
      <c r="I90" s="8">
        <f>IF(G90="","",
IF(G90&lt;TODAY(),
IF(O90&gt;0,"Violated","Completed"),
IF(H90&lt;=7,"Expiring Soon",
"Active")))</f>
        <v/>
      </c>
      <c r="J90" s="8">
        <f>IF(C90="","",
COUNTIFS(
sales!$C:$C,$C90,
sales!$E:$E,$E90,
sales!$H:$H,"&gt;="&amp;$F90,
sales!$H:$H,"&lt;="&amp;$G90
))</f>
        <v/>
      </c>
      <c r="K90" s="9">
        <f>IF(COUNTIFS(sales!C:C, C90)=0,"",
_xlfn.MAXIFS(sales!H:H, sales!C:C, C90))</f>
        <v/>
      </c>
      <c r="L90" s="4" t="n"/>
      <c r="M90" s="4" t="n"/>
      <c r="N90" s="10">
        <f>IF(C90="","",
SUMIFS(
sales!$I:$I,
sales!$C:$C,$C90,
sales!$E:$E,$E90,
sales!$H:$H,"&gt;="&amp;$F90,
sales!$H:$H,"&lt;="&amp;$G90
))</f>
        <v/>
      </c>
      <c r="O90" s="10">
        <f>IF(M90="","",M90-N90)</f>
        <v/>
      </c>
      <c r="P90" s="11">
        <f>IF(M90=0,"",N90/M90)</f>
        <v/>
      </c>
      <c r="Q90" s="12">
        <f>IF(OR(G90="",O90=""),"",
IF(AND(G90&lt;TODAY(),O90&gt;0),"YES","NO"))</f>
        <v/>
      </c>
      <c r="R90" s="100" t="n"/>
      <c r="S90" s="14" t="n"/>
      <c r="T90" s="15">
        <f>IF(Q90="YES", IF(R90="Company",L90*(1+S90),IF(R90="Vendor",L90*(1-S90),"")),"")</f>
        <v/>
      </c>
      <c r="U90" s="15">
        <f>IF(Q90="YES",O90*T90,"")</f>
        <v/>
      </c>
      <c r="V90" s="16" t="n"/>
      <c r="W90" s="17">
        <f>IF(Q90="YES",G90+V90,"")</f>
        <v/>
      </c>
      <c r="X90" s="18">
        <f>IF(Q90="YES",IF(TODAY()&gt;W90,"OVERDUE","WITHIN TIME"),"")</f>
        <v/>
      </c>
    </row>
    <row r="91">
      <c r="A91" s="3" t="n">
        <v>87</v>
      </c>
      <c r="B91" s="4" t="n"/>
      <c r="C91" s="4" t="n"/>
      <c r="D91" s="5">
        <f>IF(E91="ISNR20","Natural Rubber-TSNR (ISNR-20)","")</f>
        <v/>
      </c>
      <c r="E91" s="4" t="n"/>
      <c r="F91" s="6" t="n"/>
      <c r="G91" s="6" t="n"/>
      <c r="H91" s="7">
        <f>IF(G91="","",G91-TODAY())</f>
        <v/>
      </c>
      <c r="I91" s="8">
        <f>IF(G91="","",
IF(G91&lt;TODAY(),
IF(O91&gt;0,"Violated","Completed"),
IF(H91&lt;=7,"Expiring Soon",
"Active")))</f>
        <v/>
      </c>
      <c r="J91" s="8">
        <f>IF(C91="","",
COUNTIFS(
sales!$C:$C,$C91,
sales!$E:$E,$E91,
sales!$H:$H,"&gt;="&amp;$F91,
sales!$H:$H,"&lt;="&amp;$G91
))</f>
        <v/>
      </c>
      <c r="K91" s="9">
        <f>IF(COUNTIFS(sales!C:C, C91)=0,"",
_xlfn.MAXIFS(sales!H:H, sales!C:C, C91))</f>
        <v/>
      </c>
      <c r="L91" s="4" t="n"/>
      <c r="M91" s="4" t="n"/>
      <c r="N91" s="10">
        <f>IF(C91="","",
SUMIFS(
sales!$I:$I,
sales!$C:$C,$C91,
sales!$E:$E,$E91,
sales!$H:$H,"&gt;="&amp;$F91,
sales!$H:$H,"&lt;="&amp;$G91
))</f>
        <v/>
      </c>
      <c r="O91" s="10">
        <f>IF(M91="","",M91-N91)</f>
        <v/>
      </c>
      <c r="P91" s="11">
        <f>IF(M91=0,"",N91/M91)</f>
        <v/>
      </c>
      <c r="Q91" s="12">
        <f>IF(OR(G91="",O91=""),"",
IF(AND(G91&lt;TODAY(),O91&gt;0),"YES","NO"))</f>
        <v/>
      </c>
      <c r="R91" s="100" t="n"/>
      <c r="S91" s="14" t="n"/>
      <c r="T91" s="15">
        <f>IF(Q91="YES", IF(R91="Company",L91*(1+S91),IF(R91="Vendor",L91*(1-S91),"")),"")</f>
        <v/>
      </c>
      <c r="U91" s="15">
        <f>IF(Q91="YES",O91*T91,"")</f>
        <v/>
      </c>
      <c r="V91" s="16" t="n"/>
      <c r="W91" s="17">
        <f>IF(Q91="YES",G91+V91,"")</f>
        <v/>
      </c>
      <c r="X91" s="18">
        <f>IF(Q91="YES",IF(TODAY()&gt;W91,"OVERDUE","WITHIN TIME"),"")</f>
        <v/>
      </c>
    </row>
    <row r="92">
      <c r="A92" s="3" t="n">
        <v>88</v>
      </c>
      <c r="B92" s="4" t="n"/>
      <c r="C92" s="4" t="n"/>
      <c r="D92" s="5">
        <f>IF(E92="ISNR20","Natural Rubber-TSNR (ISNR-20)","")</f>
        <v/>
      </c>
      <c r="E92" s="4" t="n"/>
      <c r="F92" s="6" t="n"/>
      <c r="G92" s="6" t="n"/>
      <c r="H92" s="7">
        <f>IF(G92="","",G92-TODAY())</f>
        <v/>
      </c>
      <c r="I92" s="8">
        <f>IF(G92="","",
IF(G92&lt;TODAY(),
IF(O92&gt;0,"Violated","Completed"),
IF(H92&lt;=7,"Expiring Soon",
"Active")))</f>
        <v/>
      </c>
      <c r="J92" s="8">
        <f>IF(C92="","",
COUNTIFS(
sales!$C:$C,$C92,
sales!$E:$E,$E92,
sales!$H:$H,"&gt;="&amp;$F92,
sales!$H:$H,"&lt;="&amp;$G92
))</f>
        <v/>
      </c>
      <c r="K92" s="9">
        <f>IF(COUNTIFS(sales!C:C, C92)=0,"",
_xlfn.MAXIFS(sales!H:H, sales!C:C, C92))</f>
        <v/>
      </c>
      <c r="L92" s="4" t="n"/>
      <c r="M92" s="4" t="n"/>
      <c r="N92" s="10">
        <f>IF(C92="","",
SUMIFS(
sales!$I:$I,
sales!$C:$C,$C92,
sales!$E:$E,$E92,
sales!$H:$H,"&gt;="&amp;$F92,
sales!$H:$H,"&lt;="&amp;$G92
))</f>
        <v/>
      </c>
      <c r="O92" s="10">
        <f>IF(M92="","",M92-N92)</f>
        <v/>
      </c>
      <c r="P92" s="11">
        <f>IF(M92=0,"",N92/M92)</f>
        <v/>
      </c>
      <c r="Q92" s="12">
        <f>IF(OR(G92="",O92=""),"",
IF(AND(G92&lt;TODAY(),O92&gt;0),"YES","NO"))</f>
        <v/>
      </c>
      <c r="R92" s="100" t="n"/>
      <c r="S92" s="14" t="n"/>
      <c r="T92" s="15">
        <f>IF(Q92="YES", IF(R92="Company",L92*(1+S92),IF(R92="Vendor",L92*(1-S92),"")),"")</f>
        <v/>
      </c>
      <c r="U92" s="15">
        <f>IF(Q92="YES",O92*T92,"")</f>
        <v/>
      </c>
      <c r="V92" s="16" t="n"/>
      <c r="W92" s="17">
        <f>IF(Q92="YES",G92+V92,"")</f>
        <v/>
      </c>
      <c r="X92" s="18">
        <f>IF(Q92="YES",IF(TODAY()&gt;W92,"OVERDUE","WITHIN TIME"),"")</f>
        <v/>
      </c>
    </row>
    <row r="93">
      <c r="A93" s="3" t="n">
        <v>89</v>
      </c>
      <c r="B93" s="4" t="n"/>
      <c r="C93" s="4" t="n"/>
      <c r="D93" s="5">
        <f>IF(E93="ISNR20","Natural Rubber-TSNR (ISNR-20)","")</f>
        <v/>
      </c>
      <c r="E93" s="4" t="n"/>
      <c r="F93" s="6" t="n"/>
      <c r="G93" s="6" t="n"/>
      <c r="H93" s="7">
        <f>IF(G93="","",G93-TODAY())</f>
        <v/>
      </c>
      <c r="I93" s="8">
        <f>IF(G93="","",
IF(G93&lt;TODAY(),
IF(O93&gt;0,"Violated","Completed"),
IF(H93&lt;=7,"Expiring Soon",
"Active")))</f>
        <v/>
      </c>
      <c r="J93" s="8">
        <f>IF(C93="","",
COUNTIFS(
sales!$C:$C,$C93,
sales!$E:$E,$E93,
sales!$H:$H,"&gt;="&amp;$F93,
sales!$H:$H,"&lt;="&amp;$G93
))</f>
        <v/>
      </c>
      <c r="K93" s="9">
        <f>IF(COUNTIFS(sales!C:C, C93)=0,"",
_xlfn.MAXIFS(sales!H:H, sales!C:C, C93))</f>
        <v/>
      </c>
      <c r="L93" s="4" t="n"/>
      <c r="M93" s="4" t="n"/>
      <c r="N93" s="10">
        <f>IF(C93="","",
SUMIFS(
sales!$I:$I,
sales!$C:$C,$C93,
sales!$E:$E,$E93,
sales!$H:$H,"&gt;="&amp;$F93,
sales!$H:$H,"&lt;="&amp;$G93
))</f>
        <v/>
      </c>
      <c r="O93" s="10">
        <f>IF(M93="","",M93-N93)</f>
        <v/>
      </c>
      <c r="P93" s="11">
        <f>IF(M93=0,"",N93/M93)</f>
        <v/>
      </c>
      <c r="Q93" s="12">
        <f>IF(OR(G93="",O93=""),"",
IF(AND(G93&lt;TODAY(),O93&gt;0),"YES","NO"))</f>
        <v/>
      </c>
      <c r="R93" s="100" t="n"/>
      <c r="S93" s="14" t="n"/>
      <c r="T93" s="15">
        <f>IF(Q93="YES", IF(R93="Company",L93*(1+S93),IF(R93="Vendor",L93*(1-S93),"")),"")</f>
        <v/>
      </c>
      <c r="U93" s="15">
        <f>IF(Q93="YES",O93*T93,"")</f>
        <v/>
      </c>
      <c r="V93" s="16" t="n"/>
      <c r="W93" s="17">
        <f>IF(Q93="YES",G93+V93,"")</f>
        <v/>
      </c>
      <c r="X93" s="18">
        <f>IF(Q93="YES",IF(TODAY()&gt;W93,"OVERDUE","WITHIN TIME"),"")</f>
        <v/>
      </c>
    </row>
    <row r="94">
      <c r="A94" s="3" t="n">
        <v>90</v>
      </c>
      <c r="B94" s="4" t="n"/>
      <c r="C94" s="4" t="n"/>
      <c r="D94" s="5">
        <f>IF(E94="ISNR20","Natural Rubber-TSNR (ISNR-20)","")</f>
        <v/>
      </c>
      <c r="E94" s="4" t="n"/>
      <c r="F94" s="6" t="n"/>
      <c r="G94" s="6" t="n"/>
      <c r="H94" s="7">
        <f>IF(G94="","",G94-TODAY())</f>
        <v/>
      </c>
      <c r="I94" s="8">
        <f>IF(G94="","",
IF(G94&lt;TODAY(),
IF(O94&gt;0,"Violated","Completed"),
IF(H94&lt;=7,"Expiring Soon",
"Active")))</f>
        <v/>
      </c>
      <c r="J94" s="8">
        <f>IF(C94="","",
COUNTIFS(
sales!$C:$C,$C94,
sales!$E:$E,$E94,
sales!$H:$H,"&gt;="&amp;$F94,
sales!$H:$H,"&lt;="&amp;$G94
))</f>
        <v/>
      </c>
      <c r="K94" s="9">
        <f>IF(COUNTIFS(sales!C:C, C94)=0,"",
_xlfn.MAXIFS(sales!H:H, sales!C:C, C94))</f>
        <v/>
      </c>
      <c r="L94" s="4" t="n"/>
      <c r="M94" s="4" t="n"/>
      <c r="N94" s="10">
        <f>IF(C94="","",
SUMIFS(
sales!$I:$I,
sales!$C:$C,$C94,
sales!$E:$E,$E94,
sales!$H:$H,"&gt;="&amp;$F94,
sales!$H:$H,"&lt;="&amp;$G94
))</f>
        <v/>
      </c>
      <c r="O94" s="10">
        <f>IF(M94="","",M94-N94)</f>
        <v/>
      </c>
      <c r="P94" s="11">
        <f>IF(M94=0,"",N94/M94)</f>
        <v/>
      </c>
      <c r="Q94" s="12">
        <f>IF(OR(G94="",O94=""),"",
IF(AND(G94&lt;TODAY(),O94&gt;0),"YES","NO"))</f>
        <v/>
      </c>
      <c r="R94" s="100" t="n"/>
      <c r="S94" s="14" t="n"/>
      <c r="T94" s="15">
        <f>IF(Q94="YES", IF(R94="Company",L94*(1+S94),IF(R94="Vendor",L94*(1-S94),"")),"")</f>
        <v/>
      </c>
      <c r="U94" s="15">
        <f>IF(Q94="YES",O94*T94,"")</f>
        <v/>
      </c>
      <c r="V94" s="16" t="n"/>
      <c r="W94" s="17">
        <f>IF(Q94="YES",G94+V94,"")</f>
        <v/>
      </c>
      <c r="X94" s="18">
        <f>IF(Q94="YES",IF(TODAY()&gt;W94,"OVERDUE","WITHIN TIME"),"")</f>
        <v/>
      </c>
    </row>
    <row r="95">
      <c r="A95" s="3" t="n">
        <v>91</v>
      </c>
      <c r="B95" s="4" t="n"/>
      <c r="C95" s="4" t="n"/>
      <c r="D95" s="5">
        <f>IF(E95="ISNR20","Natural Rubber-TSNR (ISNR-20)","")</f>
        <v/>
      </c>
      <c r="E95" s="4" t="n"/>
      <c r="F95" s="6" t="n"/>
      <c r="G95" s="6" t="n"/>
      <c r="H95" s="7">
        <f>IF(G95="","",G95-TODAY())</f>
        <v/>
      </c>
      <c r="I95" s="8">
        <f>IF(G95="","",
IF(G95&lt;TODAY(),
IF(O95&gt;0,"Violated","Completed"),
IF(H95&lt;=7,"Expiring Soon",
"Active")))</f>
        <v/>
      </c>
      <c r="J95" s="8">
        <f>IF(C95="","",
COUNTIFS(
sales!$C:$C,$C95,
sales!$E:$E,$E95,
sales!$H:$H,"&gt;="&amp;$F95,
sales!$H:$H,"&lt;="&amp;$G95
))</f>
        <v/>
      </c>
      <c r="K95" s="9">
        <f>IF(COUNTIFS(sales!C:C, C95)=0,"",
_xlfn.MAXIFS(sales!H:H, sales!C:C, C95))</f>
        <v/>
      </c>
      <c r="L95" s="4" t="n"/>
      <c r="M95" s="4" t="n"/>
      <c r="N95" s="10">
        <f>IF(C95="","",
SUMIFS(
sales!$I:$I,
sales!$C:$C,$C95,
sales!$E:$E,$E95,
sales!$H:$H,"&gt;="&amp;$F95,
sales!$H:$H,"&lt;="&amp;$G95
))</f>
        <v/>
      </c>
      <c r="O95" s="10">
        <f>IF(M95="","",M95-N95)</f>
        <v/>
      </c>
      <c r="P95" s="11">
        <f>IF(M95=0,"",N95/M95)</f>
        <v/>
      </c>
      <c r="Q95" s="12">
        <f>IF(OR(G95="",O95=""),"",
IF(AND(G95&lt;TODAY(),O95&gt;0),"YES","NO"))</f>
        <v/>
      </c>
      <c r="R95" s="100" t="n"/>
      <c r="S95" s="14" t="n"/>
      <c r="T95" s="15">
        <f>IF(Q95="YES", IF(R95="Company",L95*(1+S95),IF(R95="Vendor",L95*(1-S95),"")),"")</f>
        <v/>
      </c>
      <c r="U95" s="15">
        <f>IF(Q95="YES",O95*T95,"")</f>
        <v/>
      </c>
      <c r="V95" s="16" t="n"/>
      <c r="W95" s="17">
        <f>IF(Q95="YES",G95+V95,"")</f>
        <v/>
      </c>
      <c r="X95" s="18">
        <f>IF(Q95="YES",IF(TODAY()&gt;W95,"OVERDUE","WITHIN TIME"),"")</f>
        <v/>
      </c>
    </row>
    <row r="96">
      <c r="A96" s="3" t="n">
        <v>92</v>
      </c>
      <c r="B96" s="4" t="n"/>
      <c r="C96" s="4" t="n"/>
      <c r="D96" s="5">
        <f>IF(E96="ISNR20","Natural Rubber-TSNR (ISNR-20)","")</f>
        <v/>
      </c>
      <c r="E96" s="4" t="n"/>
      <c r="F96" s="6" t="n"/>
      <c r="G96" s="6" t="n"/>
      <c r="H96" s="7">
        <f>IF(G96="","",G96-TODAY())</f>
        <v/>
      </c>
      <c r="I96" s="8">
        <f>IF(G96="","",
IF(G96&lt;TODAY(),
IF(O96&gt;0,"Violated","Completed"),
IF(H96&lt;=7,"Expiring Soon",
"Active")))</f>
        <v/>
      </c>
      <c r="J96" s="8">
        <f>IF(C96="","",
COUNTIFS(
sales!$C:$C,$C96,
sales!$E:$E,$E96,
sales!$H:$H,"&gt;="&amp;$F96,
sales!$H:$H,"&lt;="&amp;$G96
))</f>
        <v/>
      </c>
      <c r="K96" s="9">
        <f>IF(COUNTIFS(sales!C:C, C96)=0,"",
_xlfn.MAXIFS(sales!H:H, sales!C:C, C96))</f>
        <v/>
      </c>
      <c r="L96" s="4" t="n"/>
      <c r="M96" s="4" t="n"/>
      <c r="N96" s="10">
        <f>IF(C96="","",
SUMIFS(
sales!$I:$I,
sales!$C:$C,$C96,
sales!$E:$E,$E96,
sales!$H:$H,"&gt;="&amp;$F96,
sales!$H:$H,"&lt;="&amp;$G96
))</f>
        <v/>
      </c>
      <c r="O96" s="10">
        <f>IF(M96="","",M96-N96)</f>
        <v/>
      </c>
      <c r="P96" s="11">
        <f>IF(M96=0,"",N96/M96)</f>
        <v/>
      </c>
      <c r="Q96" s="12">
        <f>IF(OR(G96="",O96=""),"",
IF(AND(G96&lt;TODAY(),O96&gt;0),"YES","NO"))</f>
        <v/>
      </c>
      <c r="R96" s="100" t="n"/>
      <c r="S96" s="14" t="n"/>
      <c r="T96" s="15">
        <f>IF(Q96="YES", IF(R96="Company",L96*(1+S96),IF(R96="Vendor",L96*(1-S96),"")),"")</f>
        <v/>
      </c>
      <c r="U96" s="15">
        <f>IF(Q96="YES",O96*T96,"")</f>
        <v/>
      </c>
      <c r="V96" s="16" t="n"/>
      <c r="W96" s="17">
        <f>IF(Q96="YES",G96+V96,"")</f>
        <v/>
      </c>
      <c r="X96" s="18">
        <f>IF(Q96="YES",IF(TODAY()&gt;W96,"OVERDUE","WITHIN TIME"),"")</f>
        <v/>
      </c>
    </row>
    <row r="97">
      <c r="A97" s="3" t="n">
        <v>93</v>
      </c>
      <c r="B97" s="4" t="n"/>
      <c r="C97" s="4" t="n"/>
      <c r="D97" s="5">
        <f>IF(E97="ISNR20","Natural Rubber-TSNR (ISNR-20)","")</f>
        <v/>
      </c>
      <c r="E97" s="4" t="n"/>
      <c r="F97" s="6" t="n"/>
      <c r="G97" s="6" t="n"/>
      <c r="H97" s="7">
        <f>IF(G97="","",G97-TODAY())</f>
        <v/>
      </c>
      <c r="I97" s="8">
        <f>IF(G97="","",
IF(G97&lt;TODAY(),
IF(O97&gt;0,"Violated","Completed"),
IF(H97&lt;=7,"Expiring Soon",
"Active")))</f>
        <v/>
      </c>
      <c r="J97" s="8">
        <f>IF(C97="","",
COUNTIFS(
sales!$C:$C,$C97,
sales!$E:$E,$E97,
sales!$H:$H,"&gt;="&amp;$F97,
sales!$H:$H,"&lt;="&amp;$G97
))</f>
        <v/>
      </c>
      <c r="K97" s="9">
        <f>IF(COUNTIFS(sales!C:C, C97)=0,"",
_xlfn.MAXIFS(sales!H:H, sales!C:C, C97))</f>
        <v/>
      </c>
      <c r="L97" s="4" t="n"/>
      <c r="M97" s="4" t="n"/>
      <c r="N97" s="10">
        <f>IF(C97="","",
SUMIFS(
sales!$I:$I,
sales!$C:$C,$C97,
sales!$E:$E,$E97,
sales!$H:$H,"&gt;="&amp;$F97,
sales!$H:$H,"&lt;="&amp;$G97
))</f>
        <v/>
      </c>
      <c r="O97" s="10">
        <f>IF(M97="","",M97-N97)</f>
        <v/>
      </c>
      <c r="P97" s="11">
        <f>IF(M97=0,"",N97/M97)</f>
        <v/>
      </c>
      <c r="Q97" s="12">
        <f>IF(OR(G97="",O97=""),"",
IF(AND(G97&lt;TODAY(),O97&gt;0),"YES","NO"))</f>
        <v/>
      </c>
      <c r="R97" s="100" t="n"/>
      <c r="S97" s="14" t="n"/>
      <c r="T97" s="15">
        <f>IF(Q97="YES", IF(R97="Company",L97*(1+S97),IF(R97="Vendor",L97*(1-S97),"")),"")</f>
        <v/>
      </c>
      <c r="U97" s="15">
        <f>IF(Q97="YES",O97*T97,"")</f>
        <v/>
      </c>
      <c r="V97" s="16" t="n"/>
      <c r="W97" s="17">
        <f>IF(Q97="YES",G97+V97,"")</f>
        <v/>
      </c>
      <c r="X97" s="18">
        <f>IF(Q97="YES",IF(TODAY()&gt;W97,"OVERDUE","WITHIN TIME"),"")</f>
        <v/>
      </c>
    </row>
    <row r="98">
      <c r="A98" s="3" t="n">
        <v>94</v>
      </c>
      <c r="B98" s="4" t="n"/>
      <c r="C98" s="4" t="n"/>
      <c r="D98" s="5">
        <f>IF(E98="ISNR20","Natural Rubber-TSNR (ISNR-20)","")</f>
        <v/>
      </c>
      <c r="E98" s="4" t="n"/>
      <c r="F98" s="6" t="n"/>
      <c r="G98" s="6" t="n"/>
      <c r="H98" s="7">
        <f>IF(G98="","",G98-TODAY())</f>
        <v/>
      </c>
      <c r="I98" s="8">
        <f>IF(G98="","",
IF(G98&lt;TODAY(),
IF(O98&gt;0,"Violated","Completed"),
IF(H98&lt;=7,"Expiring Soon",
"Active")))</f>
        <v/>
      </c>
      <c r="J98" s="8">
        <f>IF(C98="","",
COUNTIFS(
sales!$C:$C,$C98,
sales!$E:$E,$E98,
sales!$H:$H,"&gt;="&amp;$F98,
sales!$H:$H,"&lt;="&amp;$G98
))</f>
        <v/>
      </c>
      <c r="K98" s="9">
        <f>IF(COUNTIFS(sales!C:C, C98)=0,"",
_xlfn.MAXIFS(sales!H:H, sales!C:C, C98))</f>
        <v/>
      </c>
      <c r="L98" s="4" t="n"/>
      <c r="M98" s="4" t="n"/>
      <c r="N98" s="10">
        <f>IF(C98="","",
SUMIFS(
sales!$I:$I,
sales!$C:$C,$C98,
sales!$E:$E,$E98,
sales!$H:$H,"&gt;="&amp;$F98,
sales!$H:$H,"&lt;="&amp;$G98
))</f>
        <v/>
      </c>
      <c r="O98" s="10">
        <f>IF(M98="","",M98-N98)</f>
        <v/>
      </c>
      <c r="P98" s="11">
        <f>IF(M98=0,"",N98/M98)</f>
        <v/>
      </c>
      <c r="Q98" s="12">
        <f>IF(OR(G98="",O98=""),"",
IF(AND(G98&lt;TODAY(),O98&gt;0),"YES","NO"))</f>
        <v/>
      </c>
      <c r="R98" s="100" t="n"/>
      <c r="S98" s="14" t="n"/>
      <c r="T98" s="15">
        <f>IF(Q98="YES", IF(R98="Company",L98*(1+S98),IF(R98="Vendor",L98*(1-S98),"")),"")</f>
        <v/>
      </c>
      <c r="U98" s="15">
        <f>IF(Q98="YES",O98*T98,"")</f>
        <v/>
      </c>
      <c r="V98" s="16" t="n"/>
      <c r="W98" s="17">
        <f>IF(Q98="YES",G98+V98,"")</f>
        <v/>
      </c>
      <c r="X98" s="18">
        <f>IF(Q98="YES",IF(TODAY()&gt;W98,"OVERDUE","WITHIN TIME"),"")</f>
        <v/>
      </c>
    </row>
    <row r="99">
      <c r="A99" s="3" t="n">
        <v>95</v>
      </c>
      <c r="B99" s="4" t="n"/>
      <c r="C99" s="4" t="n"/>
      <c r="D99" s="5">
        <f>IF(E99="ISNR20","Natural Rubber-TSNR (ISNR-20)","")</f>
        <v/>
      </c>
      <c r="E99" s="4" t="n"/>
      <c r="F99" s="6" t="n"/>
      <c r="G99" s="6" t="n"/>
      <c r="H99" s="7">
        <f>IF(G99="","",G99-TODAY())</f>
        <v/>
      </c>
      <c r="I99" s="8">
        <f>IF(G99="","",
IF(G99&lt;TODAY(),
IF(O99&gt;0,"Violated","Completed"),
IF(H99&lt;=7,"Expiring Soon",
"Active")))</f>
        <v/>
      </c>
      <c r="J99" s="8">
        <f>IF(C99="","",
COUNTIFS(
sales!$C:$C,$C99,
sales!$E:$E,$E99,
sales!$H:$H,"&gt;="&amp;$F99,
sales!$H:$H,"&lt;="&amp;$G99
))</f>
        <v/>
      </c>
      <c r="K99" s="9">
        <f>IF(COUNTIFS(sales!C:C, C99)=0,"",
_xlfn.MAXIFS(sales!H:H, sales!C:C, C99))</f>
        <v/>
      </c>
      <c r="L99" s="4" t="n"/>
      <c r="M99" s="4" t="n"/>
      <c r="N99" s="10">
        <f>IF(C99="","",
SUMIFS(
sales!$I:$I,
sales!$C:$C,$C99,
sales!$E:$E,$E99,
sales!$H:$H,"&gt;="&amp;$F99,
sales!$H:$H,"&lt;="&amp;$G99
))</f>
        <v/>
      </c>
      <c r="O99" s="10">
        <f>IF(M99="","",M99-N99)</f>
        <v/>
      </c>
      <c r="P99" s="11">
        <f>IF(M99=0,"",N99/M99)</f>
        <v/>
      </c>
      <c r="Q99" s="12">
        <f>IF(OR(G99="",O99=""),"",
IF(AND(G99&lt;TODAY(),O99&gt;0),"YES","NO"))</f>
        <v/>
      </c>
      <c r="R99" s="100" t="n"/>
      <c r="S99" s="14" t="n"/>
      <c r="T99" s="15">
        <f>IF(Q99="YES", IF(R99="Company",L99*(1+S99),IF(R99="Vendor",L99*(1-S99),"")),"")</f>
        <v/>
      </c>
      <c r="U99" s="15">
        <f>IF(Q99="YES",O99*T99,"")</f>
        <v/>
      </c>
      <c r="V99" s="16" t="n"/>
      <c r="W99" s="17">
        <f>IF(Q99="YES",G99+V99,"")</f>
        <v/>
      </c>
      <c r="X99" s="18">
        <f>IF(Q99="YES",IF(TODAY()&gt;W99,"OVERDUE","WITHIN TIME"),"")</f>
        <v/>
      </c>
    </row>
    <row r="100">
      <c r="A100" s="3" t="n">
        <v>96</v>
      </c>
      <c r="B100" s="4" t="n"/>
      <c r="C100" s="4" t="n"/>
      <c r="D100" s="5">
        <f>IF(E100="ISNR20","Natural Rubber-TSNR (ISNR-20)","")</f>
        <v/>
      </c>
      <c r="E100" s="4" t="n"/>
      <c r="F100" s="6" t="n"/>
      <c r="G100" s="6" t="n"/>
      <c r="H100" s="7">
        <f>IF(G100="","",G100-TODAY())</f>
        <v/>
      </c>
      <c r="I100" s="8">
        <f>IF(G100="","",
IF(G100&lt;TODAY(),
IF(O100&gt;0,"Violated","Completed"),
IF(H100&lt;=7,"Expiring Soon",
"Active")))</f>
        <v/>
      </c>
      <c r="J100" s="8">
        <f>IF(C100="","",
COUNTIFS(
sales!$C:$C,$C100,
sales!$E:$E,$E100,
sales!$H:$H,"&gt;="&amp;$F100,
sales!$H:$H,"&lt;="&amp;$G100
))</f>
        <v/>
      </c>
      <c r="K100" s="9">
        <f>IF(COUNTIFS(sales!C:C, C100)=0,"",
_xlfn.MAXIFS(sales!H:H, sales!C:C, C100))</f>
        <v/>
      </c>
      <c r="L100" s="4" t="n"/>
      <c r="M100" s="4" t="n"/>
      <c r="N100" s="10">
        <f>IF(C100="","",
SUMIFS(
sales!$I:$I,
sales!$C:$C,$C100,
sales!$E:$E,$E100,
sales!$H:$H,"&gt;="&amp;$F100,
sales!$H:$H,"&lt;="&amp;$G100
))</f>
        <v/>
      </c>
      <c r="O100" s="10">
        <f>IF(M100="","",M100-N100)</f>
        <v/>
      </c>
      <c r="P100" s="11">
        <f>IF(M100=0,"",N100/M100)</f>
        <v/>
      </c>
      <c r="Q100" s="12">
        <f>IF(OR(G100="",O100=""),"",
IF(AND(G100&lt;TODAY(),O100&gt;0),"YES","NO"))</f>
        <v/>
      </c>
      <c r="R100" s="100" t="n"/>
      <c r="S100" s="14" t="n"/>
      <c r="T100" s="15">
        <f>IF(Q100="YES", IF(R100="Company",L100*(1+S100),IF(R100="Vendor",L100*(1-S100),"")),"")</f>
        <v/>
      </c>
      <c r="U100" s="15">
        <f>IF(Q100="YES",O100*T100,"")</f>
        <v/>
      </c>
      <c r="V100" s="16" t="n"/>
      <c r="W100" s="17">
        <f>IF(Q100="YES",G100+V100,"")</f>
        <v/>
      </c>
      <c r="X100" s="18">
        <f>IF(Q100="YES",IF(TODAY()&gt;W100,"OVERDUE","WITHIN TIME"),"")</f>
        <v/>
      </c>
    </row>
    <row r="101">
      <c r="A101" s="3" t="n">
        <v>97</v>
      </c>
      <c r="B101" s="4" t="n"/>
      <c r="C101" s="4" t="n"/>
      <c r="D101" s="5">
        <f>IF(E101="ISNR20","Natural Rubber-TSNR (ISNR-20)","")</f>
        <v/>
      </c>
      <c r="E101" s="4" t="n"/>
      <c r="F101" s="6" t="n"/>
      <c r="G101" s="6" t="n"/>
      <c r="H101" s="7">
        <f>IF(G101="","",G101-TODAY())</f>
        <v/>
      </c>
      <c r="I101" s="8">
        <f>IF(G101="","",
IF(G101&lt;TODAY(),
IF(O101&gt;0,"Violated","Completed"),
IF(H101&lt;=7,"Expiring Soon",
"Active")))</f>
        <v/>
      </c>
      <c r="J101" s="8">
        <f>IF(C101="","",
COUNTIFS(
sales!$C:$C,$C101,
sales!$E:$E,$E101,
sales!$H:$H,"&gt;="&amp;$F101,
sales!$H:$H,"&lt;="&amp;$G101
))</f>
        <v/>
      </c>
      <c r="K101" s="9">
        <f>IF(COUNTIFS(sales!C:C, C101)=0,"",
_xlfn.MAXIFS(sales!H:H, sales!C:C, C101))</f>
        <v/>
      </c>
      <c r="L101" s="4" t="n"/>
      <c r="M101" s="4" t="n"/>
      <c r="N101" s="10">
        <f>IF(C101="","",
SUMIFS(
sales!$I:$I,
sales!$C:$C,$C101,
sales!$E:$E,$E101,
sales!$H:$H,"&gt;="&amp;$F101,
sales!$H:$H,"&lt;="&amp;$G101
))</f>
        <v/>
      </c>
      <c r="O101" s="10">
        <f>IF(M101="","",M101-N101)</f>
        <v/>
      </c>
      <c r="P101" s="11">
        <f>IF(M101=0,"",N101/M101)</f>
        <v/>
      </c>
      <c r="Q101" s="12">
        <f>IF(OR(G101="",O101=""),"",
IF(AND(G101&lt;TODAY(),O101&gt;0),"YES","NO"))</f>
        <v/>
      </c>
      <c r="R101" s="100" t="n"/>
      <c r="S101" s="14" t="n"/>
      <c r="T101" s="15">
        <f>IF(Q101="YES", IF(R101="Company",L101*(1+S101),IF(R101="Vendor",L101*(1-S101),"")),"")</f>
        <v/>
      </c>
      <c r="U101" s="15">
        <f>IF(Q101="YES",O101*T101,"")</f>
        <v/>
      </c>
      <c r="V101" s="16" t="n"/>
      <c r="W101" s="17">
        <f>IF(Q101="YES",G101+V101,"")</f>
        <v/>
      </c>
      <c r="X101" s="18">
        <f>IF(Q101="YES",IF(TODAY()&gt;W101,"OVERDUE","WITHIN TIME"),"")</f>
        <v/>
      </c>
    </row>
    <row r="102">
      <c r="A102" s="3" t="n">
        <v>98</v>
      </c>
      <c r="B102" s="4" t="n"/>
      <c r="C102" s="4" t="n"/>
      <c r="D102" s="5">
        <f>IF(E102="ISNR20","Natural Rubber-TSNR (ISNR-20)","")</f>
        <v/>
      </c>
      <c r="E102" s="4" t="n"/>
      <c r="F102" s="6" t="n"/>
      <c r="G102" s="6" t="n"/>
      <c r="H102" s="7">
        <f>IF(G102="","",G102-TODAY())</f>
        <v/>
      </c>
      <c r="I102" s="8">
        <f>IF(G102="","",
IF(G102&lt;TODAY(),
IF(O102&gt;0,"Violated","Completed"),
IF(H102&lt;=7,"Expiring Soon",
"Active")))</f>
        <v/>
      </c>
      <c r="J102" s="8">
        <f>IF(C102="","",
COUNTIFS(
sales!$C:$C,$C102,
sales!$E:$E,$E102,
sales!$H:$H,"&gt;="&amp;$F102,
sales!$H:$H,"&lt;="&amp;$G102
))</f>
        <v/>
      </c>
      <c r="K102" s="9">
        <f>IF(COUNTIFS(sales!C:C, C102)=0,"",
_xlfn.MAXIFS(sales!H:H, sales!C:C, C102))</f>
        <v/>
      </c>
      <c r="L102" s="4" t="n"/>
      <c r="M102" s="4" t="n"/>
      <c r="N102" s="10">
        <f>IF(C102="","",
SUMIFS(
sales!$I:$I,
sales!$C:$C,$C102,
sales!$E:$E,$E102,
sales!$H:$H,"&gt;="&amp;$F102,
sales!$H:$H,"&lt;="&amp;$G102
))</f>
        <v/>
      </c>
      <c r="O102" s="10">
        <f>IF(M102="","",M102-N102)</f>
        <v/>
      </c>
      <c r="P102" s="11">
        <f>IF(M102=0,"",N102/M102)</f>
        <v/>
      </c>
      <c r="Q102" s="12">
        <f>IF(OR(G102="",O102=""),"",
IF(AND(G102&lt;TODAY(),O102&gt;0),"YES","NO"))</f>
        <v/>
      </c>
      <c r="R102" s="100" t="n"/>
      <c r="S102" s="14" t="n"/>
      <c r="T102" s="15">
        <f>IF(Q102="YES", IF(R102="Company",L102*(1+S102),IF(R102="Vendor",L102*(1-S102),"")),"")</f>
        <v/>
      </c>
      <c r="U102" s="15">
        <f>IF(Q102="YES",O102*T102,"")</f>
        <v/>
      </c>
      <c r="V102" s="16" t="n"/>
      <c r="W102" s="17">
        <f>IF(Q102="YES",G102+V102,"")</f>
        <v/>
      </c>
      <c r="X102" s="18">
        <f>IF(Q102="YES",IF(TODAY()&gt;W102,"OVERDUE","WITHIN TIME"),"")</f>
        <v/>
      </c>
    </row>
    <row r="103">
      <c r="A103" s="3" t="n">
        <v>99</v>
      </c>
      <c r="B103" s="4" t="n"/>
      <c r="C103" s="4" t="n"/>
      <c r="D103" s="5">
        <f>IF(E103="ISNR20","Natural Rubber-TSNR (ISNR-20)","")</f>
        <v/>
      </c>
      <c r="E103" s="4" t="n"/>
      <c r="F103" s="6" t="n"/>
      <c r="G103" s="6" t="n"/>
      <c r="H103" s="7">
        <f>IF(G103="","",G103-TODAY())</f>
        <v/>
      </c>
      <c r="I103" s="8">
        <f>IF(G103="","",
IF(G103&lt;TODAY(),
IF(O103&gt;0,"Violated","Completed"),
IF(H103&lt;=7,"Expiring Soon",
"Active")))</f>
        <v/>
      </c>
      <c r="J103" s="8">
        <f>IF(C103="","",
COUNTIFS(
sales!$C:$C,$C103,
sales!$E:$E,$E103,
sales!$H:$H,"&gt;="&amp;$F103,
sales!$H:$H,"&lt;="&amp;$G103
))</f>
        <v/>
      </c>
      <c r="K103" s="9">
        <f>IF(COUNTIFS(sales!C:C, C103)=0,"",
_xlfn.MAXIFS(sales!H:H, sales!C:C, C103))</f>
        <v/>
      </c>
      <c r="L103" s="4" t="n"/>
      <c r="M103" s="4" t="n"/>
      <c r="N103" s="10">
        <f>IF(C103="","",
SUMIFS(
sales!$I:$I,
sales!$C:$C,$C103,
sales!$E:$E,$E103,
sales!$H:$H,"&gt;="&amp;$F103,
sales!$H:$H,"&lt;="&amp;$G103
))</f>
        <v/>
      </c>
      <c r="O103" s="10">
        <f>IF(M103="","",M103-N103)</f>
        <v/>
      </c>
      <c r="P103" s="11">
        <f>IF(M103=0,"",N103/M103)</f>
        <v/>
      </c>
      <c r="Q103" s="12">
        <f>IF(OR(G103="",O103=""),"",
IF(AND(G103&lt;TODAY(),O103&gt;0),"YES","NO"))</f>
        <v/>
      </c>
      <c r="R103" s="100" t="n"/>
      <c r="S103" s="14" t="n"/>
      <c r="T103" s="15">
        <f>IF(Q103="YES", IF(R103="Company",L103*(1+S103),IF(R103="Vendor",L103*(1-S103),"")),"")</f>
        <v/>
      </c>
      <c r="U103" s="15">
        <f>IF(Q103="YES",O103*T103,"")</f>
        <v/>
      </c>
      <c r="V103" s="16" t="n"/>
      <c r="W103" s="17">
        <f>IF(Q103="YES",G103+V103,"")</f>
        <v/>
      </c>
      <c r="X103" s="18">
        <f>IF(Q103="YES",IF(TODAY()&gt;W103,"OVERDUE","WITHIN TIME"),"")</f>
        <v/>
      </c>
    </row>
    <row r="104" ht="15" customHeight="1">
      <c r="A104" s="3" t="n">
        <v>100</v>
      </c>
      <c r="B104" s="4" t="n"/>
      <c r="C104" s="4" t="n"/>
      <c r="D104" s="5">
        <f>IF(E104="ISNR20","Natural Rubber-TSNR (ISNR-20)","")</f>
        <v/>
      </c>
      <c r="E104" s="4" t="n"/>
      <c r="F104" s="6" t="n"/>
      <c r="G104" s="6" t="n"/>
      <c r="H104" s="7">
        <f>IF(G104="","",G104-TODAY())</f>
        <v/>
      </c>
      <c r="I104" s="8">
        <f>IF(G104="","",
IF(G104&lt;TODAY(),
IF(O104&gt;0,"Violated","Completed"),
IF(H104&lt;=7,"Expiring Soon",
"Active")))</f>
        <v/>
      </c>
      <c r="J104" s="8">
        <f>IF(C104="","",
COUNTIFS(
sales!$C:$C,$C104,
sales!$E:$E,$E104,
sales!$H:$H,"&gt;="&amp;$F104,
sales!$H:$H,"&lt;="&amp;$G104
))</f>
        <v/>
      </c>
      <c r="K104" s="9">
        <f>IF(COUNTIFS(sales!C:C, C104)=0,"",
_xlfn.MAXIFS(sales!H:H, sales!C:C, C104))</f>
        <v/>
      </c>
      <c r="L104" s="4" t="n"/>
      <c r="M104" s="4" t="n"/>
      <c r="N104" s="10">
        <f>IF(C104="","",
SUMIFS(
sales!$I:$I,
sales!$C:$C,$C104,
sales!$E:$E,$E104,
sales!$H:$H,"&gt;="&amp;$F104,
sales!$H:$H,"&lt;="&amp;$G104
))</f>
        <v/>
      </c>
      <c r="O104" s="10">
        <f>IF(M104="","",M104-N104)</f>
        <v/>
      </c>
      <c r="P104" s="11">
        <f>IF(M104=0,"",N104/M104)</f>
        <v/>
      </c>
      <c r="Q104" s="12">
        <f>IF(OR(G104="",O104=""),"",
IF(AND(G104&lt;TODAY(),O104&gt;0),"YES","NO"))</f>
        <v/>
      </c>
      <c r="R104" s="100" t="n"/>
      <c r="S104" s="14" t="n"/>
      <c r="T104" s="15">
        <f>IF(Q104="YES", IF(R104="Company",L104*(1+S104),IF(R104="Vendor",L104*(1-S104),"")),"")</f>
        <v/>
      </c>
      <c r="U104" s="15">
        <f>IF(Q104="YES",O104*T104,"")</f>
        <v/>
      </c>
      <c r="V104" s="16" t="n"/>
      <c r="W104" s="17">
        <f>IF(Q104="YES",G104+V104,"")</f>
        <v/>
      </c>
      <c r="X104" s="18">
        <f>IF(Q104="YES",IF(TODAY()&gt;W104,"OVERDUE","WITHIN TIME"),"")</f>
        <v/>
      </c>
    </row>
    <row r="105">
      <c r="A105" s="3" t="n">
        <v>101</v>
      </c>
      <c r="B105" s="4" t="n"/>
      <c r="C105" s="4" t="n"/>
      <c r="D105" s="5">
        <f>IF(E105="ISNR20","Natural Rubber-TSNR (ISNR-20)","")</f>
        <v/>
      </c>
      <c r="E105" s="4" t="n"/>
      <c r="F105" s="6" t="n"/>
      <c r="G105" s="6" t="n"/>
      <c r="H105" s="7">
        <f>IF(G105="","",G105-TODAY())</f>
        <v/>
      </c>
      <c r="I105" s="8">
        <f>IF(G105="","",
IF(G105&lt;TODAY(),
IF(O105&gt;0,"Violated","Completed"),
IF(H105&lt;=7,"Expiring Soon",
"Active")))</f>
        <v/>
      </c>
      <c r="J105" s="8">
        <f>IF(C105="","",
COUNTIFS(
sales!$C:$C,$C105,
sales!$E:$E,$E105,
sales!$H:$H,"&gt;="&amp;$F105,
sales!$H:$H,"&lt;="&amp;$G105
))</f>
        <v/>
      </c>
      <c r="K105" s="9">
        <f>IF(COUNTIFS(sales!C:C, C105)=0,"",
_xlfn.MAXIFS(sales!H:H, sales!C:C, C105))</f>
        <v/>
      </c>
      <c r="L105" s="4" t="n"/>
      <c r="M105" s="4" t="n"/>
      <c r="N105" s="10">
        <f>IF(C105="","",
SUMIFS(
sales!$I:$I,
sales!$C:$C,$C105,
sales!$E:$E,$E105,
sales!$H:$H,"&gt;="&amp;$F105,
sales!$H:$H,"&lt;="&amp;$G105
))</f>
        <v/>
      </c>
      <c r="O105" s="10">
        <f>IF(M105="","",M105-N105)</f>
        <v/>
      </c>
      <c r="P105" s="11">
        <f>IF(M105=0,"",N105/M105)</f>
        <v/>
      </c>
      <c r="Q105" s="12">
        <f>IF(OR(G105="",O105=""),"",
IF(AND(G105&lt;TODAY(),O105&gt;0),"YES","NO"))</f>
        <v/>
      </c>
      <c r="R105" s="100" t="n"/>
      <c r="S105" s="14" t="n"/>
      <c r="T105" s="15">
        <f>IF(Q105="YES", IF(R105="Company",L105*(1+S105),IF(R105="Vendor",L105*(1-S105),"")),"")</f>
        <v/>
      </c>
      <c r="U105" s="15">
        <f>IF(Q105="YES",O105*T105,"")</f>
        <v/>
      </c>
      <c r="V105" s="16" t="n"/>
      <c r="W105" s="17">
        <f>IF(Q105="YES",G105+V105,"")</f>
        <v/>
      </c>
      <c r="X105" s="18">
        <f>IF(Q105="YES",IF(TODAY()&gt;W105,"OVERDUE","WITHIN TIME"),"")</f>
        <v/>
      </c>
    </row>
    <row r="106">
      <c r="A106" s="3" t="n">
        <v>102</v>
      </c>
      <c r="B106" s="4" t="n"/>
      <c r="C106" s="4" t="n"/>
      <c r="D106" s="5">
        <f>IF(E106="ISNR20","Natural Rubber-TSNR (ISNR-20)","")</f>
        <v/>
      </c>
      <c r="E106" s="4" t="n"/>
      <c r="F106" s="6" t="n"/>
      <c r="G106" s="6" t="n"/>
      <c r="H106" s="7">
        <f>IF(G106="","",G106-TODAY())</f>
        <v/>
      </c>
      <c r="I106" s="8">
        <f>IF(G106="","",
IF(G106&lt;TODAY(),
IF(O106&gt;0,"Violated","Completed"),
IF(H106&lt;=7,"Expiring Soon",
"Active")))</f>
        <v/>
      </c>
      <c r="J106" s="8">
        <f>IF(C106="","",
COUNTIFS(
sales!$C:$C,$C106,
sales!$E:$E,$E106,
sales!$H:$H,"&gt;="&amp;$F106,
sales!$H:$H,"&lt;="&amp;$G106
))</f>
        <v/>
      </c>
      <c r="K106" s="9">
        <f>IF(COUNTIFS(sales!C:C, C106)=0,"",
_xlfn.MAXIFS(sales!H:H, sales!C:C, C106))</f>
        <v/>
      </c>
      <c r="L106" s="4" t="n"/>
      <c r="M106" s="4" t="n"/>
      <c r="N106" s="10">
        <f>IF(C106="","",
SUMIFS(
sales!$I:$I,
sales!$C:$C,$C106,
sales!$E:$E,$E106,
sales!$H:$H,"&gt;="&amp;$F106,
sales!$H:$H,"&lt;="&amp;$G106
))</f>
        <v/>
      </c>
      <c r="O106" s="10">
        <f>IF(M106="","",M106-N106)</f>
        <v/>
      </c>
      <c r="P106" s="11">
        <f>IF(M106=0,"",N106/M106)</f>
        <v/>
      </c>
      <c r="Q106" s="12">
        <f>IF(OR(G106="",O106=""),"",
IF(AND(G106&lt;TODAY(),O106&gt;0),"YES","NO"))</f>
        <v/>
      </c>
      <c r="R106" s="100" t="n"/>
      <c r="S106" s="14" t="n"/>
      <c r="T106" s="15">
        <f>IF(Q106="YES", IF(R106="Company",L106*(1+S106),IF(R106="Vendor",L106*(1-S106),"")),"")</f>
        <v/>
      </c>
      <c r="U106" s="15">
        <f>IF(Q106="YES",O106*T106,"")</f>
        <v/>
      </c>
      <c r="V106" s="16" t="n"/>
      <c r="W106" s="17">
        <f>IF(Q106="YES",G106+V106,"")</f>
        <v/>
      </c>
      <c r="X106" s="18">
        <f>IF(Q106="YES",IF(TODAY()&gt;W106,"OVERDUE","WITHIN TIME"),"")</f>
        <v/>
      </c>
    </row>
    <row r="107">
      <c r="A107" s="3" t="n">
        <v>103</v>
      </c>
      <c r="B107" s="4" t="n"/>
      <c r="C107" s="4" t="n"/>
      <c r="D107" s="5">
        <f>IF(E107="ISNR20","Natural Rubber-TSNR (ISNR-20)","")</f>
        <v/>
      </c>
      <c r="E107" s="4" t="n"/>
      <c r="F107" s="6" t="n"/>
      <c r="G107" s="6" t="n"/>
      <c r="H107" s="7">
        <f>IF(G107="","",G107-TODAY())</f>
        <v/>
      </c>
      <c r="I107" s="8">
        <f>IF(G107="","",
IF(G107&lt;TODAY(),
IF(O107&gt;0,"Violated","Completed"),
IF(H107&lt;=7,"Expiring Soon",
"Active")))</f>
        <v/>
      </c>
      <c r="J107" s="8">
        <f>IF(C107="","",
COUNTIFS(
sales!$C:$C,$C107,
sales!$E:$E,$E107,
sales!$H:$H,"&gt;="&amp;$F107,
sales!$H:$H,"&lt;="&amp;$G107
))</f>
        <v/>
      </c>
      <c r="K107" s="9">
        <f>IF(COUNTIFS(sales!C:C, C107)=0,"",
_xlfn.MAXIFS(sales!H:H, sales!C:C, C107))</f>
        <v/>
      </c>
      <c r="L107" s="4" t="n"/>
      <c r="M107" s="4" t="n"/>
      <c r="N107" s="10">
        <f>IF(C107="","",
SUMIFS(
sales!$I:$I,
sales!$C:$C,$C107,
sales!$E:$E,$E107,
sales!$H:$H,"&gt;="&amp;$F107,
sales!$H:$H,"&lt;="&amp;$G107
))</f>
        <v/>
      </c>
      <c r="O107" s="10">
        <f>IF(M107="","",M107-N107)</f>
        <v/>
      </c>
      <c r="P107" s="11">
        <f>IF(M107=0,"",N107/M107)</f>
        <v/>
      </c>
      <c r="Q107" s="12">
        <f>IF(OR(G107="",O107=""),"",
IF(AND(G107&lt;TODAY(),O107&gt;0),"YES","NO"))</f>
        <v/>
      </c>
      <c r="R107" s="100" t="n"/>
      <c r="S107" s="14" t="n"/>
      <c r="T107" s="15">
        <f>IF(Q107="YES", IF(R107="Company",L107*(1+S107),IF(R107="Vendor",L107*(1-S107),"")),"")</f>
        <v/>
      </c>
      <c r="U107" s="15">
        <f>IF(Q107="YES",O107*T107,"")</f>
        <v/>
      </c>
      <c r="V107" s="16" t="n"/>
      <c r="W107" s="17">
        <f>IF(Q107="YES",G107+V107,"")</f>
        <v/>
      </c>
      <c r="X107" s="18">
        <f>IF(Q107="YES",IF(TODAY()&gt;W107,"OVERDUE","WITHIN TIME"),"")</f>
        <v/>
      </c>
    </row>
    <row r="108">
      <c r="A108" s="3" t="n">
        <v>104</v>
      </c>
      <c r="B108" s="4" t="n"/>
      <c r="C108" s="4" t="n"/>
      <c r="D108" s="5">
        <f>IF(E108="ISNR20","Natural Rubber-TSNR (ISNR-20)","")</f>
        <v/>
      </c>
      <c r="E108" s="4" t="n"/>
      <c r="F108" s="6" t="n"/>
      <c r="G108" s="6" t="n"/>
      <c r="H108" s="7">
        <f>IF(G108="","",G108-TODAY())</f>
        <v/>
      </c>
      <c r="I108" s="8">
        <f>IF(G108="","",
IF(G108&lt;TODAY(),
IF(O108&gt;0,"Violated","Completed"),
IF(H108&lt;=7,"Expiring Soon",
"Active")))</f>
        <v/>
      </c>
      <c r="J108" s="8">
        <f>IF(C108="","",
COUNTIFS(
sales!$C:$C,$C108,
sales!$E:$E,$E108,
sales!$H:$H,"&gt;="&amp;$F108,
sales!$H:$H,"&lt;="&amp;$G108
))</f>
        <v/>
      </c>
      <c r="K108" s="9">
        <f>IF(COUNTIFS(sales!C:C, C108)=0,"",
_xlfn.MAXIFS(sales!H:H, sales!C:C, C108))</f>
        <v/>
      </c>
      <c r="L108" s="4" t="n"/>
      <c r="M108" s="4" t="n"/>
      <c r="N108" s="10">
        <f>IF(C108="","",
SUMIFS(
sales!$I:$I,
sales!$C:$C,$C108,
sales!$E:$E,$E108,
sales!$H:$H,"&gt;="&amp;$F108,
sales!$H:$H,"&lt;="&amp;$G108
))</f>
        <v/>
      </c>
      <c r="O108" s="10">
        <f>IF(M108="","",M108-N108)</f>
        <v/>
      </c>
      <c r="P108" s="11">
        <f>IF(M108=0,"",N108/M108)</f>
        <v/>
      </c>
      <c r="Q108" s="12">
        <f>IF(OR(G108="",O108=""),"",
IF(AND(G108&lt;TODAY(),O108&gt;0),"YES","NO"))</f>
        <v/>
      </c>
      <c r="R108" s="100" t="n"/>
      <c r="S108" s="14" t="n"/>
      <c r="T108" s="15">
        <f>IF(Q108="YES", IF(R108="Company",L108*(1+S108),IF(R108="Vendor",L108*(1-S108),"")),"")</f>
        <v/>
      </c>
      <c r="U108" s="15">
        <f>IF(Q108="YES",O108*T108,"")</f>
        <v/>
      </c>
      <c r="V108" s="16" t="n"/>
      <c r="W108" s="17">
        <f>IF(Q108="YES",G108+V108,"")</f>
        <v/>
      </c>
      <c r="X108" s="18">
        <f>IF(Q108="YES",IF(TODAY()&gt;W108,"OVERDUE","WITHIN TIME"),"")</f>
        <v/>
      </c>
    </row>
    <row r="109">
      <c r="A109" s="3" t="n">
        <v>105</v>
      </c>
      <c r="B109" s="4" t="n"/>
      <c r="C109" s="4" t="n"/>
      <c r="D109" s="5">
        <f>IF(E109="ISNR20","Natural Rubber-TSNR (ISNR-20)","")</f>
        <v/>
      </c>
      <c r="E109" s="4" t="n"/>
      <c r="F109" s="6" t="n"/>
      <c r="G109" s="6" t="n"/>
      <c r="H109" s="7">
        <f>IF(G109="","",G109-TODAY())</f>
        <v/>
      </c>
      <c r="I109" s="8">
        <f>IF(G109="","",
IF(G109&lt;TODAY(),
IF(O109&gt;0,"Violated","Completed"),
IF(H109&lt;=7,"Expiring Soon",
"Active")))</f>
        <v/>
      </c>
      <c r="J109" s="8">
        <f>IF(C109="","",
COUNTIFS(
sales!$C:$C,$C109,
sales!$E:$E,$E109,
sales!$H:$H,"&gt;="&amp;$F109,
sales!$H:$H,"&lt;="&amp;$G109
))</f>
        <v/>
      </c>
      <c r="K109" s="9">
        <f>IF(COUNTIFS(sales!C:C, C109)=0,"",
_xlfn.MAXIFS(sales!H:H, sales!C:C, C109))</f>
        <v/>
      </c>
      <c r="L109" s="4" t="n"/>
      <c r="M109" s="4" t="n"/>
      <c r="N109" s="10">
        <f>IF(C109="","",
SUMIFS(
sales!$I:$I,
sales!$C:$C,$C109,
sales!$E:$E,$E109,
sales!$H:$H,"&gt;="&amp;$F109,
sales!$H:$H,"&lt;="&amp;$G109
))</f>
        <v/>
      </c>
      <c r="O109" s="10">
        <f>IF(M109="","",M109-N109)</f>
        <v/>
      </c>
      <c r="P109" s="11">
        <f>IF(M109=0,"",N109/M109)</f>
        <v/>
      </c>
      <c r="Q109" s="12">
        <f>IF(OR(G109="",O109=""),"",
IF(AND(G109&lt;TODAY(),O109&gt;0),"YES","NO"))</f>
        <v/>
      </c>
      <c r="R109" s="100" t="n"/>
      <c r="S109" s="14" t="n"/>
      <c r="T109" s="15">
        <f>IF(Q109="YES", IF(R109="Company",L109*(1+S109),IF(R109="Vendor",L109*(1-S109),"")),"")</f>
        <v/>
      </c>
      <c r="U109" s="15">
        <f>IF(Q109="YES",O109*T109,"")</f>
        <v/>
      </c>
      <c r="V109" s="16" t="n"/>
      <c r="W109" s="17">
        <f>IF(Q109="YES",G109+V109,"")</f>
        <v/>
      </c>
      <c r="X109" s="18">
        <f>IF(Q109="YES",IF(TODAY()&gt;W109,"OVERDUE","WITHIN TIME"),"")</f>
        <v/>
      </c>
    </row>
    <row r="110">
      <c r="A110" s="3" t="n">
        <v>106</v>
      </c>
      <c r="B110" s="4" t="n"/>
      <c r="C110" s="4" t="n"/>
      <c r="D110" s="5">
        <f>IF(E110="ISNR20","Natural Rubber-TSNR (ISNR-20)","")</f>
        <v/>
      </c>
      <c r="E110" s="4" t="n"/>
      <c r="F110" s="6" t="n"/>
      <c r="G110" s="6" t="n"/>
      <c r="H110" s="7">
        <f>IF(G110="","",G110-TODAY())</f>
        <v/>
      </c>
      <c r="I110" s="8">
        <f>IF(G110="","",
IF(G110&lt;TODAY(),
IF(O110&gt;0,"Violated","Completed"),
IF(H110&lt;=7,"Expiring Soon",
"Active")))</f>
        <v/>
      </c>
      <c r="J110" s="8">
        <f>IF(C110="","",
COUNTIFS(
sales!$C:$C,$C110,
sales!$E:$E,$E110,
sales!$H:$H,"&gt;="&amp;$F110,
sales!$H:$H,"&lt;="&amp;$G110
))</f>
        <v/>
      </c>
      <c r="K110" s="9">
        <f>IF(COUNTIFS(sales!C:C, C110)=0,"",
_xlfn.MAXIFS(sales!H:H, sales!C:C, C110))</f>
        <v/>
      </c>
      <c r="L110" s="4" t="n"/>
      <c r="M110" s="4" t="n"/>
      <c r="N110" s="10">
        <f>IF(C110="","",
SUMIFS(
sales!$I:$I,
sales!$C:$C,$C110,
sales!$E:$E,$E110,
sales!$H:$H,"&gt;="&amp;$F110,
sales!$H:$H,"&lt;="&amp;$G110
))</f>
        <v/>
      </c>
      <c r="O110" s="10">
        <f>IF(M110="","",M110-N110)</f>
        <v/>
      </c>
      <c r="P110" s="11">
        <f>IF(M110=0,"",N110/M110)</f>
        <v/>
      </c>
      <c r="Q110" s="12">
        <f>IF(OR(G110="",O110=""),"",
IF(AND(G110&lt;TODAY(),O110&gt;0),"YES","NO"))</f>
        <v/>
      </c>
      <c r="R110" s="100" t="n"/>
      <c r="S110" s="14" t="n"/>
      <c r="T110" s="15">
        <f>IF(Q110="YES", IF(R110="Company",L110*(1+S110),IF(R110="Vendor",L110*(1-S110),"")),"")</f>
        <v/>
      </c>
      <c r="U110" s="15">
        <f>IF(Q110="YES",O110*T110,"")</f>
        <v/>
      </c>
      <c r="V110" s="16" t="n"/>
      <c r="W110" s="17">
        <f>IF(Q110="YES",G110+V110,"")</f>
        <v/>
      </c>
      <c r="X110" s="18">
        <f>IF(Q110="YES",IF(TODAY()&gt;W110,"OVERDUE","WITHIN TIME"),"")</f>
        <v/>
      </c>
    </row>
    <row r="111">
      <c r="A111" s="3" t="n">
        <v>107</v>
      </c>
      <c r="B111" s="4" t="n"/>
      <c r="C111" s="4" t="n"/>
      <c r="D111" s="5">
        <f>IF(E111="ISNR20","Natural Rubber-TSNR (ISNR-20)","")</f>
        <v/>
      </c>
      <c r="E111" s="4" t="n"/>
      <c r="F111" s="6" t="n"/>
      <c r="G111" s="6" t="n"/>
      <c r="H111" s="7">
        <f>IF(G111="","",G111-TODAY())</f>
        <v/>
      </c>
      <c r="I111" s="8">
        <f>IF(G111="","",
IF(G111&lt;TODAY(),
IF(O111&gt;0,"Violated","Completed"),
IF(H111&lt;=7,"Expiring Soon",
"Active")))</f>
        <v/>
      </c>
      <c r="J111" s="8">
        <f>IF(C111="","",
COUNTIFS(
sales!$C:$C,$C111,
sales!$E:$E,$E111,
sales!$H:$H,"&gt;="&amp;$F111,
sales!$H:$H,"&lt;="&amp;$G111
))</f>
        <v/>
      </c>
      <c r="K111" s="9">
        <f>IF(COUNTIFS(sales!C:C, C111)=0,"",
_xlfn.MAXIFS(sales!H:H, sales!C:C, C111))</f>
        <v/>
      </c>
      <c r="L111" s="4" t="n"/>
      <c r="M111" s="4" t="n"/>
      <c r="N111" s="10">
        <f>IF(C111="","",
SUMIFS(
sales!$I:$I,
sales!$C:$C,$C111,
sales!$E:$E,$E111,
sales!$H:$H,"&gt;="&amp;$F111,
sales!$H:$H,"&lt;="&amp;$G111
))</f>
        <v/>
      </c>
      <c r="O111" s="10">
        <f>IF(M111="","",M111-N111)</f>
        <v/>
      </c>
      <c r="P111" s="11">
        <f>IF(M111=0,"",N111/M111)</f>
        <v/>
      </c>
      <c r="Q111" s="12">
        <f>IF(OR(G111="",O111=""),"",
IF(AND(G111&lt;TODAY(),O111&gt;0),"YES","NO"))</f>
        <v/>
      </c>
      <c r="R111" s="100" t="n"/>
      <c r="S111" s="14" t="n"/>
      <c r="T111" s="15">
        <f>IF(Q111="YES", IF(R111="Company",L111*(1+S111),IF(R111="Vendor",L111*(1-S111),"")),"")</f>
        <v/>
      </c>
      <c r="U111" s="15">
        <f>IF(Q111="YES",O111*T111,"")</f>
        <v/>
      </c>
      <c r="V111" s="16" t="n"/>
      <c r="W111" s="17">
        <f>IF(Q111="YES",G111+V111,"")</f>
        <v/>
      </c>
      <c r="X111" s="18">
        <f>IF(Q111="YES",IF(TODAY()&gt;W111,"OVERDUE","WITHIN TIME"),"")</f>
        <v/>
      </c>
    </row>
    <row r="112">
      <c r="A112" s="3" t="n">
        <v>108</v>
      </c>
      <c r="B112" s="4" t="n"/>
      <c r="C112" s="4" t="n"/>
      <c r="D112" s="5">
        <f>IF(E112="ISNR20","Natural Rubber-TSNR (ISNR-20)","")</f>
        <v/>
      </c>
      <c r="E112" s="4" t="n"/>
      <c r="F112" s="6" t="n"/>
      <c r="G112" s="6" t="n"/>
      <c r="H112" s="7">
        <f>IF(G112="","",G112-TODAY())</f>
        <v/>
      </c>
      <c r="I112" s="8">
        <f>IF(G112="","",
IF(G112&lt;TODAY(),
IF(O112&gt;0,"Violated","Completed"),
IF(H112&lt;=7,"Expiring Soon",
"Active")))</f>
        <v/>
      </c>
      <c r="J112" s="8">
        <f>IF(C112="","",
COUNTIFS(
sales!$C:$C,$C112,
sales!$E:$E,$E112,
sales!$H:$H,"&gt;="&amp;$F112,
sales!$H:$H,"&lt;="&amp;$G112
))</f>
        <v/>
      </c>
      <c r="K112" s="9">
        <f>IF(COUNTIFS(sales!C:C, C112)=0,"",
_xlfn.MAXIFS(sales!H:H, sales!C:C, C112))</f>
        <v/>
      </c>
      <c r="L112" s="4" t="n"/>
      <c r="M112" s="4" t="n"/>
      <c r="N112" s="10">
        <f>IF(C112="","",
SUMIFS(
sales!$I:$I,
sales!$C:$C,$C112,
sales!$E:$E,$E112,
sales!$H:$H,"&gt;="&amp;$F112,
sales!$H:$H,"&lt;="&amp;$G112
))</f>
        <v/>
      </c>
      <c r="O112" s="10">
        <f>IF(M112="","",M112-N112)</f>
        <v/>
      </c>
      <c r="P112" s="11">
        <f>IF(M112=0,"",N112/M112)</f>
        <v/>
      </c>
      <c r="Q112" s="12">
        <f>IF(OR(G112="",O112=""),"",
IF(AND(G112&lt;TODAY(),O112&gt;0),"YES","NO"))</f>
        <v/>
      </c>
      <c r="R112" s="100" t="n"/>
      <c r="S112" s="14" t="n"/>
      <c r="T112" s="15">
        <f>IF(Q112="YES", IF(R112="Company",L112*(1+S112),IF(R112="Vendor",L112*(1-S112),"")),"")</f>
        <v/>
      </c>
      <c r="U112" s="15">
        <f>IF(Q112="YES",O112*T112,"")</f>
        <v/>
      </c>
      <c r="V112" s="16" t="n"/>
      <c r="W112" s="17">
        <f>IF(Q112="YES",G112+V112,"")</f>
        <v/>
      </c>
      <c r="X112" s="18">
        <f>IF(Q112="YES",IF(TODAY()&gt;W112,"OVERDUE","WITHIN TIME"),"")</f>
        <v/>
      </c>
    </row>
    <row r="113">
      <c r="A113" s="3" t="n">
        <v>109</v>
      </c>
      <c r="B113" s="4" t="n"/>
      <c r="C113" s="4" t="n"/>
      <c r="D113" s="5">
        <f>IF(E113="ISNR20","Natural Rubber-TSNR (ISNR-20)","")</f>
        <v/>
      </c>
      <c r="E113" s="4" t="n"/>
      <c r="F113" s="6" t="n"/>
      <c r="G113" s="6" t="n"/>
      <c r="H113" s="7">
        <f>IF(G113="","",G113-TODAY())</f>
        <v/>
      </c>
      <c r="I113" s="8">
        <f>IF(G113="","",
IF(G113&lt;TODAY(),
IF(O113&gt;0,"Violated","Completed"),
IF(H113&lt;=7,"Expiring Soon",
"Active")))</f>
        <v/>
      </c>
      <c r="J113" s="8">
        <f>IF(C113="","",
COUNTIFS(
sales!$C:$C,$C113,
sales!$E:$E,$E113,
sales!$H:$H,"&gt;="&amp;$F113,
sales!$H:$H,"&lt;="&amp;$G113
))</f>
        <v/>
      </c>
      <c r="K113" s="9">
        <f>IF(COUNTIFS(sales!C:C, C113)=0,"",
_xlfn.MAXIFS(sales!H:H, sales!C:C, C113))</f>
        <v/>
      </c>
      <c r="L113" s="4" t="n"/>
      <c r="M113" s="4" t="n"/>
      <c r="N113" s="10">
        <f>IF(C113="","",
SUMIFS(
sales!$I:$I,
sales!$C:$C,$C113,
sales!$E:$E,$E113,
sales!$H:$H,"&gt;="&amp;$F113,
sales!$H:$H,"&lt;="&amp;$G113
))</f>
        <v/>
      </c>
      <c r="O113" s="10">
        <f>IF(M113="","",M113-N113)</f>
        <v/>
      </c>
      <c r="P113" s="11">
        <f>IF(M113=0,"",N113/M113)</f>
        <v/>
      </c>
      <c r="Q113" s="12">
        <f>IF(OR(G113="",O113=""),"",
IF(AND(G113&lt;TODAY(),O113&gt;0),"YES","NO"))</f>
        <v/>
      </c>
      <c r="R113" s="100" t="n"/>
      <c r="S113" s="14" t="n"/>
      <c r="T113" s="15">
        <f>IF(Q113="YES", IF(R113="Company",L113*(1+S113),IF(R113="Vendor",L113*(1-S113),"")),"")</f>
        <v/>
      </c>
      <c r="U113" s="15">
        <f>IF(Q113="YES",O113*T113,"")</f>
        <v/>
      </c>
      <c r="V113" s="16" t="n"/>
      <c r="W113" s="17">
        <f>IF(Q113="YES",G113+V113,"")</f>
        <v/>
      </c>
      <c r="X113" s="18">
        <f>IF(Q113="YES",IF(TODAY()&gt;W113,"OVERDUE","WITHIN TIME"),"")</f>
        <v/>
      </c>
    </row>
    <row r="114">
      <c r="A114" s="3" t="n">
        <v>110</v>
      </c>
      <c r="B114" s="4" t="n"/>
      <c r="C114" s="4" t="n"/>
      <c r="D114" s="5">
        <f>IF(E114="ISNR20","Natural Rubber-TSNR (ISNR-20)","")</f>
        <v/>
      </c>
      <c r="E114" s="4" t="n"/>
      <c r="F114" s="6" t="n"/>
      <c r="G114" s="6" t="n"/>
      <c r="H114" s="7">
        <f>IF(G114="","",G114-TODAY())</f>
        <v/>
      </c>
      <c r="I114" s="8">
        <f>IF(G114="","",
IF(G114&lt;TODAY(),
IF(O114&gt;0,"Violated","Completed"),
IF(H114&lt;=7,"Expiring Soon",
"Active")))</f>
        <v/>
      </c>
      <c r="J114" s="8">
        <f>IF(C114="","",
COUNTIFS(
sales!$C:$C,$C114,
sales!$E:$E,$E114,
sales!$H:$H,"&gt;="&amp;$F114,
sales!$H:$H,"&lt;="&amp;$G114
))</f>
        <v/>
      </c>
      <c r="K114" s="9">
        <f>IF(COUNTIFS(sales!C:C, C114)=0,"",
_xlfn.MAXIFS(sales!H:H, sales!C:C, C114))</f>
        <v/>
      </c>
      <c r="L114" s="4" t="n"/>
      <c r="M114" s="4" t="n"/>
      <c r="N114" s="10">
        <f>IF(C114="","",
SUMIFS(
sales!$I:$I,
sales!$C:$C,$C114,
sales!$E:$E,$E114,
sales!$H:$H,"&gt;="&amp;$F114,
sales!$H:$H,"&lt;="&amp;$G114
))</f>
        <v/>
      </c>
      <c r="O114" s="10">
        <f>IF(M114="","",M114-N114)</f>
        <v/>
      </c>
      <c r="P114" s="11">
        <f>IF(M114=0,"",N114/M114)</f>
        <v/>
      </c>
      <c r="Q114" s="12">
        <f>IF(OR(G114="",O114=""),"",
IF(AND(G114&lt;TODAY(),O114&gt;0),"YES","NO"))</f>
        <v/>
      </c>
      <c r="R114" s="100" t="n"/>
      <c r="S114" s="14" t="n"/>
      <c r="T114" s="15">
        <f>IF(Q114="YES", IF(R114="Company",L114*(1+S114),IF(R114="Vendor",L114*(1-S114),"")),"")</f>
        <v/>
      </c>
      <c r="U114" s="15">
        <f>IF(Q114="YES",O114*T114,"")</f>
        <v/>
      </c>
      <c r="V114" s="16" t="n"/>
      <c r="W114" s="17">
        <f>IF(Q114="YES",G114+V114,"")</f>
        <v/>
      </c>
      <c r="X114" s="18">
        <f>IF(Q114="YES",IF(TODAY()&gt;W114,"OVERDUE","WITHIN TIME"),"")</f>
        <v/>
      </c>
    </row>
    <row r="115">
      <c r="A115" s="3" t="n">
        <v>111</v>
      </c>
      <c r="B115" s="4" t="n"/>
      <c r="C115" s="4" t="n"/>
      <c r="D115" s="5">
        <f>IF(E115="ISNR20","Natural Rubber-TSNR (ISNR-20)","")</f>
        <v/>
      </c>
      <c r="E115" s="4" t="n"/>
      <c r="F115" s="6" t="n"/>
      <c r="G115" s="6" t="n"/>
      <c r="H115" s="7">
        <f>IF(G115="","",G115-TODAY())</f>
        <v/>
      </c>
      <c r="I115" s="8">
        <f>IF(G115="","",
IF(G115&lt;TODAY(),
IF(O115&gt;0,"Violated","Completed"),
IF(H115&lt;=7,"Expiring Soon",
"Active")))</f>
        <v/>
      </c>
      <c r="J115" s="8">
        <f>IF(C115="","",
COUNTIFS(
sales!$C:$C,$C115,
sales!$E:$E,$E115,
sales!$H:$H,"&gt;="&amp;$F115,
sales!$H:$H,"&lt;="&amp;$G115
))</f>
        <v/>
      </c>
      <c r="K115" s="9">
        <f>IF(COUNTIFS(sales!C:C, C115)=0,"",
_xlfn.MAXIFS(sales!H:H, sales!C:C, C115))</f>
        <v/>
      </c>
      <c r="L115" s="4" t="n"/>
      <c r="M115" s="4" t="n"/>
      <c r="N115" s="10">
        <f>IF(C115="","",
SUMIFS(
sales!$I:$I,
sales!$C:$C,$C115,
sales!$E:$E,$E115,
sales!$H:$H,"&gt;="&amp;$F115,
sales!$H:$H,"&lt;="&amp;$G115
))</f>
        <v/>
      </c>
      <c r="O115" s="10">
        <f>IF(M115="","",M115-N115)</f>
        <v/>
      </c>
      <c r="P115" s="11">
        <f>IF(M115=0,"",N115/M115)</f>
        <v/>
      </c>
      <c r="Q115" s="12">
        <f>IF(OR(G115="",O115=""),"",
IF(AND(G115&lt;TODAY(),O115&gt;0),"YES","NO"))</f>
        <v/>
      </c>
      <c r="R115" s="100" t="n"/>
      <c r="S115" s="14" t="n"/>
      <c r="T115" s="15">
        <f>IF(Q115="YES", IF(R115="Company",L115*(1+S115),IF(R115="Vendor",L115*(1-S115),"")),"")</f>
        <v/>
      </c>
      <c r="U115" s="15">
        <f>IF(Q115="YES",O115*T115,"")</f>
        <v/>
      </c>
      <c r="V115" s="16" t="n"/>
      <c r="W115" s="17">
        <f>IF(Q115="YES",G115+V115,"")</f>
        <v/>
      </c>
      <c r="X115" s="18">
        <f>IF(Q115="YES",IF(TODAY()&gt;W115,"OVERDUE","WITHIN TIME"),"")</f>
        <v/>
      </c>
    </row>
    <row r="116">
      <c r="A116" s="3" t="n">
        <v>112</v>
      </c>
      <c r="B116" s="4" t="n"/>
      <c r="C116" s="4" t="n"/>
      <c r="D116" s="5">
        <f>IF(E116="ISNR20","Natural Rubber-TSNR (ISNR-20)","")</f>
        <v/>
      </c>
      <c r="E116" s="4" t="n"/>
      <c r="F116" s="6" t="n"/>
      <c r="G116" s="6" t="n"/>
      <c r="H116" s="7">
        <f>IF(G116="","",G116-TODAY())</f>
        <v/>
      </c>
      <c r="I116" s="8">
        <f>IF(G116="","",
IF(G116&lt;TODAY(),
IF(O116&gt;0,"Violated","Completed"),
IF(H116&lt;=7,"Expiring Soon",
"Active")))</f>
        <v/>
      </c>
      <c r="J116" s="8">
        <f>IF(C116="","",
COUNTIFS(
sales!$C:$C,$C116,
sales!$E:$E,$E116,
sales!$H:$H,"&gt;="&amp;$F116,
sales!$H:$H,"&lt;="&amp;$G116
))</f>
        <v/>
      </c>
      <c r="K116" s="9">
        <f>IF(COUNTIFS(sales!C:C, C116)=0,"",
_xlfn.MAXIFS(sales!H:H, sales!C:C, C116))</f>
        <v/>
      </c>
      <c r="L116" s="4" t="n"/>
      <c r="M116" s="4" t="n"/>
      <c r="N116" s="10">
        <f>IF(C116="","",
SUMIFS(
sales!$I:$I,
sales!$C:$C,$C116,
sales!$E:$E,$E116,
sales!$H:$H,"&gt;="&amp;$F116,
sales!$H:$H,"&lt;="&amp;$G116
))</f>
        <v/>
      </c>
      <c r="O116" s="10">
        <f>IF(M116="","",M116-N116)</f>
        <v/>
      </c>
      <c r="P116" s="11">
        <f>IF(M116=0,"",N116/M116)</f>
        <v/>
      </c>
      <c r="Q116" s="12">
        <f>IF(OR(G116="",O116=""),"",
IF(AND(G116&lt;TODAY(),O116&gt;0),"YES","NO"))</f>
        <v/>
      </c>
      <c r="R116" s="100" t="n"/>
      <c r="S116" s="14" t="n"/>
      <c r="T116" s="15">
        <f>IF(Q116="YES", IF(R116="Company",L116*(1+S116),IF(R116="Vendor",L116*(1-S116),"")),"")</f>
        <v/>
      </c>
      <c r="U116" s="15">
        <f>IF(Q116="YES",O116*T116,"")</f>
        <v/>
      </c>
      <c r="V116" s="16" t="n"/>
      <c r="W116" s="17">
        <f>IF(Q116="YES",G116+V116,"")</f>
        <v/>
      </c>
      <c r="X116" s="18">
        <f>IF(Q116="YES",IF(TODAY()&gt;W116,"OVERDUE","WITHIN TIME"),"")</f>
        <v/>
      </c>
    </row>
    <row r="117">
      <c r="A117" s="3" t="n">
        <v>113</v>
      </c>
      <c r="B117" s="4" t="n"/>
      <c r="C117" s="4" t="n"/>
      <c r="D117" s="5">
        <f>IF(E117="ISNR20","Natural Rubber-TSNR (ISNR-20)","")</f>
        <v/>
      </c>
      <c r="E117" s="4" t="n"/>
      <c r="F117" s="6" t="n"/>
      <c r="G117" s="6" t="n"/>
      <c r="H117" s="7">
        <f>IF(G117="","",G117-TODAY())</f>
        <v/>
      </c>
      <c r="I117" s="8">
        <f>IF(G117="","",
IF(G117&lt;TODAY(),
IF(O117&gt;0,"Violated","Completed"),
IF(H117&lt;=7,"Expiring Soon",
"Active")))</f>
        <v/>
      </c>
      <c r="J117" s="8">
        <f>IF(C117="","",
COUNTIFS(
sales!$C:$C,$C117,
sales!$E:$E,$E117,
sales!$H:$H,"&gt;="&amp;$F117,
sales!$H:$H,"&lt;="&amp;$G117
))</f>
        <v/>
      </c>
      <c r="K117" s="9">
        <f>IF(COUNTIFS(sales!C:C, C117)=0,"",
_xlfn.MAXIFS(sales!H:H, sales!C:C, C117))</f>
        <v/>
      </c>
      <c r="L117" s="4" t="n"/>
      <c r="M117" s="4" t="n"/>
      <c r="N117" s="10">
        <f>IF(C117="","",
SUMIFS(
sales!$I:$I,
sales!$C:$C,$C117,
sales!$E:$E,$E117,
sales!$H:$H,"&gt;="&amp;$F117,
sales!$H:$H,"&lt;="&amp;$G117
))</f>
        <v/>
      </c>
      <c r="O117" s="10">
        <f>IF(M117="","",M117-N117)</f>
        <v/>
      </c>
      <c r="P117" s="11">
        <f>IF(M117=0,"",N117/M117)</f>
        <v/>
      </c>
      <c r="Q117" s="12">
        <f>IF(OR(G117="",O117=""),"",
IF(AND(G117&lt;TODAY(),O117&gt;0),"YES","NO"))</f>
        <v/>
      </c>
      <c r="R117" s="100" t="n"/>
      <c r="S117" s="14" t="n"/>
      <c r="T117" s="15">
        <f>IF(Q117="YES", IF(R117="Company",L117*(1+S117),IF(R117="Vendor",L117*(1-S117),"")),"")</f>
        <v/>
      </c>
      <c r="U117" s="15">
        <f>IF(Q117="YES",O117*T117,"")</f>
        <v/>
      </c>
      <c r="V117" s="16" t="n"/>
      <c r="W117" s="17">
        <f>IF(Q117="YES",G117+V117,"")</f>
        <v/>
      </c>
      <c r="X117" s="18">
        <f>IF(Q117="YES",IF(TODAY()&gt;W117,"OVERDUE","WITHIN TIME"),"")</f>
        <v/>
      </c>
    </row>
    <row r="118">
      <c r="A118" s="3" t="n">
        <v>114</v>
      </c>
      <c r="B118" s="4" t="n"/>
      <c r="C118" s="4" t="n"/>
      <c r="D118" s="5">
        <f>IF(E118="ISNR20","Natural Rubber-TSNR (ISNR-20)","")</f>
        <v/>
      </c>
      <c r="E118" s="4" t="n"/>
      <c r="F118" s="6" t="n"/>
      <c r="G118" s="6" t="n"/>
      <c r="H118" s="7">
        <f>IF(G118="","",G118-TODAY())</f>
        <v/>
      </c>
      <c r="I118" s="8">
        <f>IF(G118="","",
IF(G118&lt;TODAY(),
IF(O118&gt;0,"Violated","Completed"),
IF(H118&lt;=7,"Expiring Soon",
"Active")))</f>
        <v/>
      </c>
      <c r="J118" s="8">
        <f>IF(C118="","",
COUNTIFS(
sales!$C:$C,$C118,
sales!$E:$E,$E118,
sales!$H:$H,"&gt;="&amp;$F118,
sales!$H:$H,"&lt;="&amp;$G118
))</f>
        <v/>
      </c>
      <c r="K118" s="9">
        <f>IF(COUNTIFS(sales!C:C, C118)=0,"",
_xlfn.MAXIFS(sales!H:H, sales!C:C, C118))</f>
        <v/>
      </c>
      <c r="L118" s="4" t="n"/>
      <c r="M118" s="4" t="n"/>
      <c r="N118" s="10">
        <f>IF(C118="","",
SUMIFS(
sales!$I:$I,
sales!$C:$C,$C118,
sales!$E:$E,$E118,
sales!$H:$H,"&gt;="&amp;$F118,
sales!$H:$H,"&lt;="&amp;$G118
))</f>
        <v/>
      </c>
      <c r="O118" s="10">
        <f>IF(M118="","",M118-N118)</f>
        <v/>
      </c>
      <c r="P118" s="11">
        <f>IF(M118=0,"",N118/M118)</f>
        <v/>
      </c>
      <c r="Q118" s="12">
        <f>IF(OR(G118="",O118=""),"",
IF(AND(G118&lt;TODAY(),O118&gt;0),"YES","NO"))</f>
        <v/>
      </c>
      <c r="R118" s="100" t="n"/>
      <c r="S118" s="14" t="n"/>
      <c r="T118" s="15">
        <f>IF(Q118="YES", IF(R118="Company",L118*(1+S118),IF(R118="Vendor",L118*(1-S118),"")),"")</f>
        <v/>
      </c>
      <c r="U118" s="15">
        <f>IF(Q118="YES",O118*T118,"")</f>
        <v/>
      </c>
      <c r="V118" s="16" t="n"/>
      <c r="W118" s="17">
        <f>IF(Q118="YES",G118+V118,"")</f>
        <v/>
      </c>
      <c r="X118" s="18">
        <f>IF(Q118="YES",IF(TODAY()&gt;W118,"OVERDUE","WITHIN TIME"),"")</f>
        <v/>
      </c>
    </row>
    <row r="119">
      <c r="A119" s="3" t="n">
        <v>115</v>
      </c>
      <c r="B119" s="4" t="n"/>
      <c r="C119" s="4" t="n"/>
      <c r="D119" s="5">
        <f>IF(E119="ISNR20","Natural Rubber-TSNR (ISNR-20)","")</f>
        <v/>
      </c>
      <c r="E119" s="4" t="n"/>
      <c r="F119" s="6" t="n"/>
      <c r="G119" s="6" t="n"/>
      <c r="H119" s="7">
        <f>IF(G119="","",G119-TODAY())</f>
        <v/>
      </c>
      <c r="I119" s="8">
        <f>IF(G119="","",
IF(G119&lt;TODAY(),
IF(O119&gt;0,"Violated","Completed"),
IF(H119&lt;=7,"Expiring Soon",
"Active")))</f>
        <v/>
      </c>
      <c r="J119" s="8">
        <f>IF(C119="","",
COUNTIFS(
sales!$C:$C,$C119,
sales!$E:$E,$E119,
sales!$H:$H,"&gt;="&amp;$F119,
sales!$H:$H,"&lt;="&amp;$G119
))</f>
        <v/>
      </c>
      <c r="K119" s="9">
        <f>IF(COUNTIFS(sales!C:C, C119)=0,"",
_xlfn.MAXIFS(sales!H:H, sales!C:C, C119))</f>
        <v/>
      </c>
      <c r="L119" s="4" t="n"/>
      <c r="M119" s="4" t="n"/>
      <c r="N119" s="10">
        <f>IF(C119="","",
SUMIFS(
sales!$I:$I,
sales!$C:$C,$C119,
sales!$E:$E,$E119,
sales!$H:$H,"&gt;="&amp;$F119,
sales!$H:$H,"&lt;="&amp;$G119
))</f>
        <v/>
      </c>
      <c r="O119" s="10">
        <f>IF(M119="","",M119-N119)</f>
        <v/>
      </c>
      <c r="P119" s="11">
        <f>IF(M119=0,"",N119/M119)</f>
        <v/>
      </c>
      <c r="Q119" s="12">
        <f>IF(OR(G119="",O119=""),"",
IF(AND(G119&lt;TODAY(),O119&gt;0),"YES","NO"))</f>
        <v/>
      </c>
      <c r="R119" s="100" t="n"/>
      <c r="S119" s="14" t="n"/>
      <c r="T119" s="15">
        <f>IF(Q119="YES", IF(R119="Company",L119*(1+S119),IF(R119="Vendor",L119*(1-S119),"")),"")</f>
        <v/>
      </c>
      <c r="U119" s="15">
        <f>IF(Q119="YES",O119*T119,"")</f>
        <v/>
      </c>
      <c r="V119" s="16" t="n"/>
      <c r="W119" s="17">
        <f>IF(Q119="YES",G119+V119,"")</f>
        <v/>
      </c>
      <c r="X119" s="18">
        <f>IF(Q119="YES",IF(TODAY()&gt;W119,"OVERDUE","WITHIN TIME"),"")</f>
        <v/>
      </c>
    </row>
    <row r="120">
      <c r="A120" s="3" t="n">
        <v>116</v>
      </c>
      <c r="B120" s="4" t="n"/>
      <c r="C120" s="4" t="n"/>
      <c r="D120" s="5">
        <f>IF(E120="ISNR20","Natural Rubber-TSNR (ISNR-20)","")</f>
        <v/>
      </c>
      <c r="E120" s="4" t="n"/>
      <c r="F120" s="6" t="n"/>
      <c r="G120" s="6" t="n"/>
      <c r="H120" s="7">
        <f>IF(G120="","",G120-TODAY())</f>
        <v/>
      </c>
      <c r="I120" s="8">
        <f>IF(G120="","",
IF(G120&lt;TODAY(),
IF(O120&gt;0,"Violated","Completed"),
IF(H120&lt;=7,"Expiring Soon",
"Active")))</f>
        <v/>
      </c>
      <c r="J120" s="8">
        <f>IF(C120="","",
COUNTIFS(
sales!$C:$C,$C120,
sales!$E:$E,$E120,
sales!$H:$H,"&gt;="&amp;$F120,
sales!$H:$H,"&lt;="&amp;$G120
))</f>
        <v/>
      </c>
      <c r="K120" s="9">
        <f>IF(COUNTIFS(sales!C:C, C120)=0,"",
_xlfn.MAXIFS(sales!H:H, sales!C:C, C120))</f>
        <v/>
      </c>
      <c r="L120" s="4" t="n"/>
      <c r="M120" s="4" t="n"/>
      <c r="N120" s="10">
        <f>IF(C120="","",
SUMIFS(
sales!$I:$I,
sales!$C:$C,$C120,
sales!$E:$E,$E120,
sales!$H:$H,"&gt;="&amp;$F120,
sales!$H:$H,"&lt;="&amp;$G120
))</f>
        <v/>
      </c>
      <c r="O120" s="10">
        <f>IF(M120="","",M120-N120)</f>
        <v/>
      </c>
      <c r="P120" s="11">
        <f>IF(M120=0,"",N120/M120)</f>
        <v/>
      </c>
      <c r="Q120" s="12">
        <f>IF(OR(G120="",O120=""),"",
IF(AND(G120&lt;TODAY(),O120&gt;0),"YES","NO"))</f>
        <v/>
      </c>
      <c r="R120" s="100" t="n"/>
      <c r="S120" s="14" t="n"/>
      <c r="T120" s="15">
        <f>IF(Q120="YES", IF(R120="Company",L120*(1+S120),IF(R120="Vendor",L120*(1-S120),"")),"")</f>
        <v/>
      </c>
      <c r="U120" s="15">
        <f>IF(Q120="YES",O120*T120,"")</f>
        <v/>
      </c>
      <c r="V120" s="16" t="n"/>
      <c r="W120" s="17">
        <f>IF(Q120="YES",G120+V120,"")</f>
        <v/>
      </c>
      <c r="X120" s="18">
        <f>IF(Q120="YES",IF(TODAY()&gt;W120,"OVERDUE","WITHIN TIME"),"")</f>
        <v/>
      </c>
    </row>
    <row r="121">
      <c r="A121" s="3" t="n">
        <v>117</v>
      </c>
      <c r="B121" s="4" t="n"/>
      <c r="C121" s="4" t="n"/>
      <c r="D121" s="5">
        <f>IF(E121="ISNR20","Natural Rubber-TSNR (ISNR-20)","")</f>
        <v/>
      </c>
      <c r="E121" s="4" t="n"/>
      <c r="F121" s="6" t="n"/>
      <c r="G121" s="6" t="n"/>
      <c r="H121" s="7">
        <f>IF(G121="","",G121-TODAY())</f>
        <v/>
      </c>
      <c r="I121" s="8">
        <f>IF(G121="","",
IF(G121&lt;TODAY(),
IF(O121&gt;0,"Violated","Completed"),
IF(H121&lt;=7,"Expiring Soon",
"Active")))</f>
        <v/>
      </c>
      <c r="J121" s="8">
        <f>IF(C121="","",
COUNTIFS(
sales!$C:$C,$C121,
sales!$E:$E,$E121,
sales!$H:$H,"&gt;="&amp;$F121,
sales!$H:$H,"&lt;="&amp;$G121
))</f>
        <v/>
      </c>
      <c r="K121" s="9">
        <f>IF(COUNTIFS(sales!C:C, C121)=0,"",
_xlfn.MAXIFS(sales!H:H, sales!C:C, C121))</f>
        <v/>
      </c>
      <c r="L121" s="4" t="n"/>
      <c r="M121" s="4" t="n"/>
      <c r="N121" s="10">
        <f>IF(C121="","",
SUMIFS(
sales!$I:$I,
sales!$C:$C,$C121,
sales!$E:$E,$E121,
sales!$H:$H,"&gt;="&amp;$F121,
sales!$H:$H,"&lt;="&amp;$G121
))</f>
        <v/>
      </c>
      <c r="O121" s="10">
        <f>IF(M121="","",M121-N121)</f>
        <v/>
      </c>
      <c r="P121" s="11">
        <f>IF(M121=0,"",N121/M121)</f>
        <v/>
      </c>
      <c r="Q121" s="12">
        <f>IF(OR(G121="",O121=""),"",
IF(AND(G121&lt;TODAY(),O121&gt;0),"YES","NO"))</f>
        <v/>
      </c>
      <c r="R121" s="100" t="n"/>
      <c r="S121" s="14" t="n"/>
      <c r="T121" s="15">
        <f>IF(Q121="YES", IF(R121="Company",L121*(1+S121),IF(R121="Vendor",L121*(1-S121),"")),"")</f>
        <v/>
      </c>
      <c r="U121" s="15">
        <f>IF(Q121="YES",O121*T121,"")</f>
        <v/>
      </c>
      <c r="V121" s="16" t="n"/>
      <c r="W121" s="17">
        <f>IF(Q121="YES",G121+V121,"")</f>
        <v/>
      </c>
      <c r="X121" s="18">
        <f>IF(Q121="YES",IF(TODAY()&gt;W121,"OVERDUE","WITHIN TIME"),"")</f>
        <v/>
      </c>
    </row>
    <row r="122">
      <c r="A122" s="3" t="n">
        <v>118</v>
      </c>
      <c r="B122" s="4" t="n"/>
      <c r="C122" s="4" t="n"/>
      <c r="D122" s="5">
        <f>IF(E122="ISNR20","Natural Rubber-TSNR (ISNR-20)","")</f>
        <v/>
      </c>
      <c r="E122" s="4" t="n"/>
      <c r="F122" s="6" t="n"/>
      <c r="G122" s="6" t="n"/>
      <c r="H122" s="7">
        <f>IF(G122="","",G122-TODAY())</f>
        <v/>
      </c>
      <c r="I122" s="8">
        <f>IF(G122="","",
IF(G122&lt;TODAY(),
IF(O122&gt;0,"Violated","Completed"),
IF(H122&lt;=7,"Expiring Soon",
"Active")))</f>
        <v/>
      </c>
      <c r="J122" s="8">
        <f>IF(C122="","",
COUNTIFS(
sales!$C:$C,$C122,
sales!$E:$E,$E122,
sales!$H:$H,"&gt;="&amp;$F122,
sales!$H:$H,"&lt;="&amp;$G122
))</f>
        <v/>
      </c>
      <c r="K122" s="9">
        <f>IF(COUNTIFS(sales!C:C, C122)=0,"",
_xlfn.MAXIFS(sales!H:H, sales!C:C, C122))</f>
        <v/>
      </c>
      <c r="L122" s="4" t="n"/>
      <c r="M122" s="4" t="n"/>
      <c r="N122" s="10">
        <f>IF(C122="","",
SUMIFS(
sales!$I:$I,
sales!$C:$C,$C122,
sales!$E:$E,$E122,
sales!$H:$H,"&gt;="&amp;$F122,
sales!$H:$H,"&lt;="&amp;$G122
))</f>
        <v/>
      </c>
      <c r="O122" s="10">
        <f>IF(M122="","",M122-N122)</f>
        <v/>
      </c>
      <c r="P122" s="11">
        <f>IF(M122=0,"",N122/M122)</f>
        <v/>
      </c>
      <c r="Q122" s="12">
        <f>IF(OR(G122="",O122=""),"",
IF(AND(G122&lt;TODAY(),O122&gt;0),"YES","NO"))</f>
        <v/>
      </c>
      <c r="R122" s="100" t="n"/>
      <c r="S122" s="14" t="n"/>
      <c r="T122" s="15">
        <f>IF(Q122="YES", IF(R122="Company",L122*(1+S122),IF(R122="Vendor",L122*(1-S122),"")),"")</f>
        <v/>
      </c>
      <c r="U122" s="15">
        <f>IF(Q122="YES",O122*T122,"")</f>
        <v/>
      </c>
      <c r="V122" s="16" t="n"/>
      <c r="W122" s="17">
        <f>IF(Q122="YES",G122+V122,"")</f>
        <v/>
      </c>
      <c r="X122" s="18">
        <f>IF(Q122="YES",IF(TODAY()&gt;W122,"OVERDUE","WITHIN TIME"),"")</f>
        <v/>
      </c>
    </row>
    <row r="123">
      <c r="A123" s="3" t="n">
        <v>119</v>
      </c>
      <c r="B123" s="4" t="n"/>
      <c r="C123" s="4" t="n"/>
      <c r="D123" s="5">
        <f>IF(E123="ISNR20","Natural Rubber-TSNR (ISNR-20)","")</f>
        <v/>
      </c>
      <c r="E123" s="4" t="n"/>
      <c r="F123" s="6" t="n"/>
      <c r="G123" s="6" t="n"/>
      <c r="H123" s="7">
        <f>IF(G123="","",G123-TODAY())</f>
        <v/>
      </c>
      <c r="I123" s="8">
        <f>IF(G123="","",
IF(G123&lt;TODAY(),
IF(O123&gt;0,"Violated","Completed"),
IF(H123&lt;=7,"Expiring Soon",
"Active")))</f>
        <v/>
      </c>
      <c r="J123" s="8">
        <f>IF(C123="","",
COUNTIFS(
sales!$C:$C,$C123,
sales!$E:$E,$E123,
sales!$H:$H,"&gt;="&amp;$F123,
sales!$H:$H,"&lt;="&amp;$G123
))</f>
        <v/>
      </c>
      <c r="K123" s="9">
        <f>IF(COUNTIFS(sales!C:C, C123)=0,"",
_xlfn.MAXIFS(sales!H:H, sales!C:C, C123))</f>
        <v/>
      </c>
      <c r="L123" s="4" t="n"/>
      <c r="M123" s="4" t="n"/>
      <c r="N123" s="10">
        <f>IF(C123="","",
SUMIFS(
sales!$I:$I,
sales!$C:$C,$C123,
sales!$E:$E,$E123,
sales!$H:$H,"&gt;="&amp;$F123,
sales!$H:$H,"&lt;="&amp;$G123
))</f>
        <v/>
      </c>
      <c r="O123" s="10">
        <f>IF(M123="","",M123-N123)</f>
        <v/>
      </c>
      <c r="P123" s="11">
        <f>IF(M123=0,"",N123/M123)</f>
        <v/>
      </c>
      <c r="Q123" s="12">
        <f>IF(OR(G123="",O123=""),"",
IF(AND(G123&lt;TODAY(),O123&gt;0),"YES","NO"))</f>
        <v/>
      </c>
      <c r="R123" s="100" t="n"/>
      <c r="S123" s="14" t="n"/>
      <c r="T123" s="15">
        <f>IF(Q123="YES", IF(R123="Company",L123*(1+S123),IF(R123="Vendor",L123*(1-S123),"")),"")</f>
        <v/>
      </c>
      <c r="U123" s="15">
        <f>IF(Q123="YES",O123*T123,"")</f>
        <v/>
      </c>
      <c r="V123" s="16" t="n"/>
      <c r="W123" s="17">
        <f>IF(Q123="YES",G123+V123,"")</f>
        <v/>
      </c>
      <c r="X123" s="18">
        <f>IF(Q123="YES",IF(TODAY()&gt;W123,"OVERDUE","WITHIN TIME"),"")</f>
        <v/>
      </c>
    </row>
    <row r="124">
      <c r="A124" s="3" t="n">
        <v>120</v>
      </c>
      <c r="B124" s="4" t="n"/>
      <c r="C124" s="4" t="n"/>
      <c r="D124" s="5">
        <f>IF(E124="ISNR20","Natural Rubber-TSNR (ISNR-20)","")</f>
        <v/>
      </c>
      <c r="E124" s="4" t="n"/>
      <c r="F124" s="6" t="n"/>
      <c r="G124" s="6" t="n"/>
      <c r="H124" s="7">
        <f>IF(G124="","",G124-TODAY())</f>
        <v/>
      </c>
      <c r="I124" s="8">
        <f>IF(G124="","",
IF(G124&lt;TODAY(),
IF(O124&gt;0,"Violated","Completed"),
IF(H124&lt;=7,"Expiring Soon",
"Active")))</f>
        <v/>
      </c>
      <c r="J124" s="8">
        <f>IF(C124="","",
COUNTIFS(
sales!$C:$C,$C124,
sales!$E:$E,$E124,
sales!$H:$H,"&gt;="&amp;$F124,
sales!$H:$H,"&lt;="&amp;$G124
))</f>
        <v/>
      </c>
      <c r="K124" s="9">
        <f>IF(COUNTIFS(sales!C:C, C124)=0,"",
_xlfn.MAXIFS(sales!H:H, sales!C:C, C124))</f>
        <v/>
      </c>
      <c r="L124" s="4" t="n"/>
      <c r="M124" s="4" t="n"/>
      <c r="N124" s="10">
        <f>IF(C124="","",
SUMIFS(
sales!$I:$I,
sales!$C:$C,$C124,
sales!$E:$E,$E124,
sales!$H:$H,"&gt;="&amp;$F124,
sales!$H:$H,"&lt;="&amp;$G124
))</f>
        <v/>
      </c>
      <c r="O124" s="10">
        <f>IF(M124="","",M124-N124)</f>
        <v/>
      </c>
      <c r="P124" s="11">
        <f>IF(M124=0,"",N124/M124)</f>
        <v/>
      </c>
      <c r="Q124" s="12">
        <f>IF(OR(G124="",O124=""),"",
IF(AND(G124&lt;TODAY(),O124&gt;0),"YES","NO"))</f>
        <v/>
      </c>
      <c r="R124" s="100" t="n"/>
      <c r="S124" s="14" t="n"/>
      <c r="T124" s="15">
        <f>IF(Q124="YES", IF(R124="Company",L124*(1+S124),IF(R124="Vendor",L124*(1-S124),"")),"")</f>
        <v/>
      </c>
      <c r="U124" s="15">
        <f>IF(Q124="YES",O124*T124,"")</f>
        <v/>
      </c>
      <c r="V124" s="16" t="n"/>
      <c r="W124" s="17">
        <f>IF(Q124="YES",G124+V124,"")</f>
        <v/>
      </c>
      <c r="X124" s="18">
        <f>IF(Q124="YES",IF(TODAY()&gt;W124,"OVERDUE","WITHIN TIME"),"")</f>
        <v/>
      </c>
    </row>
    <row r="125">
      <c r="A125" s="3" t="n">
        <v>121</v>
      </c>
      <c r="B125" s="4" t="n"/>
      <c r="C125" s="4" t="n"/>
      <c r="D125" s="5">
        <f>IF(E125="ISNR20","Natural Rubber-TSNR (ISNR-20)","")</f>
        <v/>
      </c>
      <c r="E125" s="4" t="n"/>
      <c r="F125" s="6" t="n"/>
      <c r="G125" s="6" t="n"/>
      <c r="H125" s="7">
        <f>IF(G125="","",G125-TODAY())</f>
        <v/>
      </c>
      <c r="I125" s="8">
        <f>IF(G125="","",
IF(G125&lt;TODAY(),
IF(O125&gt;0,"Violated","Completed"),
IF(H125&lt;=7,"Expiring Soon",
"Active")))</f>
        <v/>
      </c>
      <c r="J125" s="8">
        <f>IF(C125="","",
COUNTIFS(
sales!$C:$C,$C125,
sales!$E:$E,$E125,
sales!$H:$H,"&gt;="&amp;$F125,
sales!$H:$H,"&lt;="&amp;$G125
))</f>
        <v/>
      </c>
      <c r="K125" s="9">
        <f>IF(COUNTIFS(sales!C:C, C125)=0,"",
_xlfn.MAXIFS(sales!H:H, sales!C:C, C125))</f>
        <v/>
      </c>
      <c r="L125" s="4" t="n"/>
      <c r="M125" s="4" t="n"/>
      <c r="N125" s="10">
        <f>IF(C125="","",
SUMIFS(
sales!$I:$I,
sales!$C:$C,$C125,
sales!$E:$E,$E125,
sales!$H:$H,"&gt;="&amp;$F125,
sales!$H:$H,"&lt;="&amp;$G125
))</f>
        <v/>
      </c>
      <c r="O125" s="10">
        <f>IF(M125="","",M125-N125)</f>
        <v/>
      </c>
      <c r="P125" s="11">
        <f>IF(M125=0,"",N125/M125)</f>
        <v/>
      </c>
      <c r="Q125" s="12">
        <f>IF(OR(G125="",O125=""),"",
IF(AND(G125&lt;TODAY(),O125&gt;0),"YES","NO"))</f>
        <v/>
      </c>
      <c r="R125" s="100" t="n"/>
      <c r="S125" s="14" t="n"/>
      <c r="T125" s="15">
        <f>IF(Q125="YES", IF(R125="Company",L125*(1+S125),IF(R125="Vendor",L125*(1-S125),"")),"")</f>
        <v/>
      </c>
      <c r="U125" s="15">
        <f>IF(Q125="YES",O125*T125,"")</f>
        <v/>
      </c>
      <c r="V125" s="16" t="n"/>
      <c r="W125" s="17">
        <f>IF(Q125="YES",G125+V125,"")</f>
        <v/>
      </c>
      <c r="X125" s="18">
        <f>IF(Q125="YES",IF(TODAY()&gt;W125,"OVERDUE","WITHIN TIME"),"")</f>
        <v/>
      </c>
    </row>
    <row r="126">
      <c r="A126" s="3" t="n">
        <v>122</v>
      </c>
      <c r="B126" s="4" t="n"/>
      <c r="C126" s="4" t="n"/>
      <c r="D126" s="5">
        <f>IF(E126="ISNR20","Natural Rubber-TSNR (ISNR-20)","")</f>
        <v/>
      </c>
      <c r="E126" s="4" t="n"/>
      <c r="F126" s="6" t="n"/>
      <c r="G126" s="6" t="n"/>
      <c r="H126" s="7">
        <f>IF(G126="","",G126-TODAY())</f>
        <v/>
      </c>
      <c r="I126" s="8">
        <f>IF(G126="","",
IF(G126&lt;TODAY(),
IF(O126&gt;0,"Violated","Completed"),
IF(H126&lt;=7,"Expiring Soon",
"Active")))</f>
        <v/>
      </c>
      <c r="J126" s="8">
        <f>IF(C126="","",
COUNTIFS(
sales!$C:$C,$C126,
sales!$E:$E,$E126,
sales!$H:$H,"&gt;="&amp;$F126,
sales!$H:$H,"&lt;="&amp;$G126
))</f>
        <v/>
      </c>
      <c r="K126" s="9">
        <f>IF(COUNTIFS(sales!C:C, C126)=0,"",
_xlfn.MAXIFS(sales!H:H, sales!C:C, C126))</f>
        <v/>
      </c>
      <c r="L126" s="4" t="n"/>
      <c r="M126" s="4" t="n"/>
      <c r="N126" s="10">
        <f>IF(C126="","",
SUMIFS(
sales!$I:$I,
sales!$C:$C,$C126,
sales!$E:$E,$E126,
sales!$H:$H,"&gt;="&amp;$F126,
sales!$H:$H,"&lt;="&amp;$G126
))</f>
        <v/>
      </c>
      <c r="O126" s="10">
        <f>IF(M126="","",M126-N126)</f>
        <v/>
      </c>
      <c r="P126" s="11">
        <f>IF(M126=0,"",N126/M126)</f>
        <v/>
      </c>
      <c r="Q126" s="12">
        <f>IF(OR(G126="",O126=""),"",
IF(AND(G126&lt;TODAY(),O126&gt;0),"YES","NO"))</f>
        <v/>
      </c>
      <c r="R126" s="100" t="n"/>
      <c r="S126" s="14" t="n"/>
      <c r="T126" s="15">
        <f>IF(Q126="YES", IF(R126="Company",L126*(1+S126),IF(R126="Vendor",L126*(1-S126),"")),"")</f>
        <v/>
      </c>
      <c r="U126" s="15">
        <f>IF(Q126="YES",O126*T126,"")</f>
        <v/>
      </c>
      <c r="V126" s="16" t="n"/>
      <c r="W126" s="17">
        <f>IF(Q126="YES",G126+V126,"")</f>
        <v/>
      </c>
      <c r="X126" s="18">
        <f>IF(Q126="YES",IF(TODAY()&gt;W126,"OVERDUE","WITHIN TIME"),"")</f>
        <v/>
      </c>
    </row>
    <row r="127">
      <c r="A127" s="3" t="n">
        <v>123</v>
      </c>
      <c r="B127" s="4" t="n"/>
      <c r="C127" s="4" t="n"/>
      <c r="D127" s="5">
        <f>IF(E127="ISNR20","Natural Rubber-TSNR (ISNR-20)","")</f>
        <v/>
      </c>
      <c r="E127" s="4" t="n"/>
      <c r="F127" s="6" t="n"/>
      <c r="G127" s="6" t="n"/>
      <c r="H127" s="7">
        <f>IF(G127="","",G127-TODAY())</f>
        <v/>
      </c>
      <c r="I127" s="8">
        <f>IF(G127="","",
IF(G127&lt;TODAY(),
IF(O127&gt;0,"Violated","Completed"),
IF(H127&lt;=7,"Expiring Soon",
"Active")))</f>
        <v/>
      </c>
      <c r="J127" s="8">
        <f>IF(C127="","",
COUNTIFS(
sales!$C:$C,$C127,
sales!$E:$E,$E127,
sales!$H:$H,"&gt;="&amp;$F127,
sales!$H:$H,"&lt;="&amp;$G127
))</f>
        <v/>
      </c>
      <c r="K127" s="9">
        <f>IF(COUNTIFS(sales!C:C, C127)=0,"",
_xlfn.MAXIFS(sales!H:H, sales!C:C, C127))</f>
        <v/>
      </c>
      <c r="L127" s="4" t="n"/>
      <c r="M127" s="4" t="n"/>
      <c r="N127" s="10">
        <f>IF(C127="","",
SUMIFS(
sales!$I:$I,
sales!$C:$C,$C127,
sales!$E:$E,$E127,
sales!$H:$H,"&gt;="&amp;$F127,
sales!$H:$H,"&lt;="&amp;$G127
))</f>
        <v/>
      </c>
      <c r="O127" s="10">
        <f>IF(M127="","",M127-N127)</f>
        <v/>
      </c>
      <c r="P127" s="11">
        <f>IF(M127=0,"",N127/M127)</f>
        <v/>
      </c>
      <c r="Q127" s="12">
        <f>IF(OR(G127="",O127=""),"",
IF(AND(G127&lt;TODAY(),O127&gt;0),"YES","NO"))</f>
        <v/>
      </c>
      <c r="R127" s="100" t="n"/>
      <c r="S127" s="14" t="n"/>
      <c r="T127" s="15">
        <f>IF(Q127="YES", IF(R127="Company",L127*(1+S127),IF(R127="Vendor",L127*(1-S127),"")),"")</f>
        <v/>
      </c>
      <c r="U127" s="15">
        <f>IF(Q127="YES",O127*T127,"")</f>
        <v/>
      </c>
      <c r="V127" s="16" t="n"/>
      <c r="W127" s="17">
        <f>IF(Q127="YES",G127+V127,"")</f>
        <v/>
      </c>
      <c r="X127" s="18">
        <f>IF(Q127="YES",IF(TODAY()&gt;W127,"OVERDUE","WITHIN TIME"),"")</f>
        <v/>
      </c>
    </row>
    <row r="128">
      <c r="A128" s="3" t="n">
        <v>124</v>
      </c>
      <c r="B128" s="4" t="n"/>
      <c r="C128" s="4" t="n"/>
      <c r="D128" s="5">
        <f>IF(E128="ISNR20","Natural Rubber-TSNR (ISNR-20)","")</f>
        <v/>
      </c>
      <c r="E128" s="4" t="n"/>
      <c r="F128" s="6" t="n"/>
      <c r="G128" s="6" t="n"/>
      <c r="H128" s="7">
        <f>IF(G128="","",G128-TODAY())</f>
        <v/>
      </c>
      <c r="I128" s="8">
        <f>IF(G128="","",
IF(G128&lt;TODAY(),
IF(O128&gt;0,"Violated","Completed"),
IF(H128&lt;=7,"Expiring Soon",
"Active")))</f>
        <v/>
      </c>
      <c r="J128" s="8">
        <f>IF(C128="","",
COUNTIFS(
sales!$C:$C,$C128,
sales!$E:$E,$E128,
sales!$H:$H,"&gt;="&amp;$F128,
sales!$H:$H,"&lt;="&amp;$G128
))</f>
        <v/>
      </c>
      <c r="K128" s="9">
        <f>IF(COUNTIFS(sales!C:C, C128)=0,"",
_xlfn.MAXIFS(sales!H:H, sales!C:C, C128))</f>
        <v/>
      </c>
      <c r="L128" s="4" t="n"/>
      <c r="M128" s="4" t="n"/>
      <c r="N128" s="10">
        <f>IF(C128="","",
SUMIFS(
sales!$I:$I,
sales!$C:$C,$C128,
sales!$E:$E,$E128,
sales!$H:$H,"&gt;="&amp;$F128,
sales!$H:$H,"&lt;="&amp;$G128
))</f>
        <v/>
      </c>
      <c r="O128" s="10">
        <f>IF(M128="","",M128-N128)</f>
        <v/>
      </c>
      <c r="P128" s="11">
        <f>IF(M128=0,"",N128/M128)</f>
        <v/>
      </c>
      <c r="Q128" s="12">
        <f>IF(OR(G128="",O128=""),"",
IF(AND(G128&lt;TODAY(),O128&gt;0),"YES","NO"))</f>
        <v/>
      </c>
      <c r="R128" s="100" t="n"/>
      <c r="S128" s="14" t="n"/>
      <c r="T128" s="15">
        <f>IF(Q128="YES", IF(R128="Company",L128*(1+S128),IF(R128="Vendor",L128*(1-S128),"")),"")</f>
        <v/>
      </c>
      <c r="U128" s="15">
        <f>IF(Q128="YES",O128*T128,"")</f>
        <v/>
      </c>
      <c r="V128" s="16" t="n"/>
      <c r="W128" s="17">
        <f>IF(Q128="YES",G128+V128,"")</f>
        <v/>
      </c>
      <c r="X128" s="18">
        <f>IF(Q128="YES",IF(TODAY()&gt;W128,"OVERDUE","WITHIN TIME"),"")</f>
        <v/>
      </c>
    </row>
    <row r="129">
      <c r="A129" s="3" t="n">
        <v>125</v>
      </c>
      <c r="B129" s="4" t="n"/>
      <c r="C129" s="4" t="n"/>
      <c r="D129" s="5">
        <f>IF(E129="ISNR20","Natural Rubber-TSNR (ISNR-20)","")</f>
        <v/>
      </c>
      <c r="E129" s="4" t="n"/>
      <c r="F129" s="6" t="n"/>
      <c r="G129" s="6" t="n"/>
      <c r="H129" s="7">
        <f>IF(G129="","",G129-TODAY())</f>
        <v/>
      </c>
      <c r="I129" s="8">
        <f>IF(G129="","",
IF(G129&lt;TODAY(),
IF(O129&gt;0,"Violated","Completed"),
IF(H129&lt;=7,"Expiring Soon",
"Active")))</f>
        <v/>
      </c>
      <c r="J129" s="8">
        <f>IF(C129="","",
COUNTIFS(
sales!$C:$C,$C129,
sales!$E:$E,$E129,
sales!$H:$H,"&gt;="&amp;$F129,
sales!$H:$H,"&lt;="&amp;$G129
))</f>
        <v/>
      </c>
      <c r="K129" s="9">
        <f>IF(COUNTIFS(sales!C:C, C129)=0,"",
_xlfn.MAXIFS(sales!H:H, sales!C:C, C129))</f>
        <v/>
      </c>
      <c r="L129" s="4" t="n"/>
      <c r="M129" s="4" t="n"/>
      <c r="N129" s="10">
        <f>IF(C129="","",
SUMIFS(
sales!$I:$I,
sales!$C:$C,$C129,
sales!$E:$E,$E129,
sales!$H:$H,"&gt;="&amp;$F129,
sales!$H:$H,"&lt;="&amp;$G129
))</f>
        <v/>
      </c>
      <c r="O129" s="10">
        <f>IF(M129="","",M129-N129)</f>
        <v/>
      </c>
      <c r="P129" s="11">
        <f>IF(M129=0,"",N129/M129)</f>
        <v/>
      </c>
      <c r="Q129" s="12">
        <f>IF(OR(G129="",O129=""),"",
IF(AND(G129&lt;TODAY(),O129&gt;0),"YES","NO"))</f>
        <v/>
      </c>
      <c r="R129" s="100" t="n"/>
      <c r="S129" s="14" t="n"/>
      <c r="T129" s="15">
        <f>IF(Q129="YES", IF(R129="Company",L129*(1+S129),IF(R129="Vendor",L129*(1-S129),"")),"")</f>
        <v/>
      </c>
      <c r="U129" s="15">
        <f>IF(Q129="YES",O129*T129,"")</f>
        <v/>
      </c>
      <c r="V129" s="16" t="n"/>
      <c r="W129" s="17">
        <f>IF(Q129="YES",G129+V129,"")</f>
        <v/>
      </c>
      <c r="X129" s="18">
        <f>IF(Q129="YES",IF(TODAY()&gt;W129,"OVERDUE","WITHIN TIME"),"")</f>
        <v/>
      </c>
    </row>
    <row r="130">
      <c r="A130" s="3" t="n">
        <v>126</v>
      </c>
      <c r="B130" s="4" t="n"/>
      <c r="C130" s="4" t="n"/>
      <c r="D130" s="5">
        <f>IF(E130="ISNR20","Natural Rubber-TSNR (ISNR-20)","")</f>
        <v/>
      </c>
      <c r="E130" s="4" t="n"/>
      <c r="F130" s="6" t="n"/>
      <c r="G130" s="6" t="n"/>
      <c r="H130" s="7">
        <f>IF(G130="","",G130-TODAY())</f>
        <v/>
      </c>
      <c r="I130" s="8">
        <f>IF(G130="","",
IF(G130&lt;TODAY(),
IF(O130&gt;0,"Violated","Completed"),
IF(H130&lt;=7,"Expiring Soon",
"Active")))</f>
        <v/>
      </c>
      <c r="J130" s="8">
        <f>IF(C130="","",
COUNTIFS(
sales!$C:$C,$C130,
sales!$E:$E,$E130,
sales!$H:$H,"&gt;="&amp;$F130,
sales!$H:$H,"&lt;="&amp;$G130
))</f>
        <v/>
      </c>
      <c r="K130" s="9">
        <f>IF(COUNTIFS(sales!C:C, C130)=0,"",
_xlfn.MAXIFS(sales!H:H, sales!C:C, C130))</f>
        <v/>
      </c>
      <c r="L130" s="4" t="n"/>
      <c r="M130" s="4" t="n"/>
      <c r="N130" s="10">
        <f>IF(C130="","",
SUMIFS(
sales!$I:$I,
sales!$C:$C,$C130,
sales!$E:$E,$E130,
sales!$H:$H,"&gt;="&amp;$F130,
sales!$H:$H,"&lt;="&amp;$G130
))</f>
        <v/>
      </c>
      <c r="O130" s="10">
        <f>IF(M130="","",M130-N130)</f>
        <v/>
      </c>
      <c r="P130" s="11">
        <f>IF(M130=0,"",N130/M130)</f>
        <v/>
      </c>
      <c r="Q130" s="12">
        <f>IF(OR(G130="",O130=""),"",
IF(AND(G130&lt;TODAY(),O130&gt;0),"YES","NO"))</f>
        <v/>
      </c>
      <c r="R130" s="100" t="n"/>
      <c r="S130" s="14" t="n"/>
      <c r="T130" s="15">
        <f>IF(Q130="YES", IF(R130="Company",L130*(1+S130),IF(R130="Vendor",L130*(1-S130),"")),"")</f>
        <v/>
      </c>
      <c r="U130" s="15">
        <f>IF(Q130="YES",O130*T130,"")</f>
        <v/>
      </c>
      <c r="V130" s="16" t="n"/>
      <c r="W130" s="17">
        <f>IF(Q130="YES",G130+V130,"")</f>
        <v/>
      </c>
      <c r="X130" s="18">
        <f>IF(Q130="YES",IF(TODAY()&gt;W130,"OVERDUE","WITHIN TIME"),"")</f>
        <v/>
      </c>
    </row>
    <row r="131">
      <c r="A131" s="3" t="n">
        <v>127</v>
      </c>
      <c r="B131" s="4" t="n"/>
      <c r="C131" s="4" t="n"/>
      <c r="D131" s="5">
        <f>IF(E131="ISNR20","Natural Rubber-TSNR (ISNR-20)","")</f>
        <v/>
      </c>
      <c r="E131" s="4" t="n"/>
      <c r="F131" s="6" t="n"/>
      <c r="G131" s="6" t="n"/>
      <c r="H131" s="7">
        <f>IF(G131="","",G131-TODAY())</f>
        <v/>
      </c>
      <c r="I131" s="8">
        <f>IF(G131="","",
IF(G131&lt;TODAY(),
IF(O131&gt;0,"Violated","Completed"),
IF(H131&lt;=7,"Expiring Soon",
"Active")))</f>
        <v/>
      </c>
      <c r="J131" s="8">
        <f>IF(C131="","",
COUNTIFS(
sales!$C:$C,$C131,
sales!$E:$E,$E131,
sales!$H:$H,"&gt;="&amp;$F131,
sales!$H:$H,"&lt;="&amp;$G131
))</f>
        <v/>
      </c>
      <c r="K131" s="9">
        <f>IF(COUNTIFS(sales!C:C, C131)=0,"",
_xlfn.MAXIFS(sales!H:H, sales!C:C, C131))</f>
        <v/>
      </c>
      <c r="L131" s="4" t="n"/>
      <c r="M131" s="4" t="n"/>
      <c r="N131" s="10">
        <f>IF(C131="","",
SUMIFS(
sales!$I:$I,
sales!$C:$C,$C131,
sales!$E:$E,$E131,
sales!$H:$H,"&gt;="&amp;$F131,
sales!$H:$H,"&lt;="&amp;$G131
))</f>
        <v/>
      </c>
      <c r="O131" s="10">
        <f>IF(M131="","",M131-N131)</f>
        <v/>
      </c>
      <c r="P131" s="11">
        <f>IF(M131=0,"",N131/M131)</f>
        <v/>
      </c>
      <c r="Q131" s="12">
        <f>IF(OR(G131="",O131=""),"",
IF(AND(G131&lt;TODAY(),O131&gt;0),"YES","NO"))</f>
        <v/>
      </c>
      <c r="R131" s="100" t="n"/>
      <c r="S131" s="14" t="n"/>
      <c r="T131" s="15">
        <f>IF(Q131="YES", IF(R131="Company",L131*(1+S131),IF(R131="Vendor",L131*(1-S131),"")),"")</f>
        <v/>
      </c>
      <c r="U131" s="15">
        <f>IF(Q131="YES",O131*T131,"")</f>
        <v/>
      </c>
      <c r="V131" s="16" t="n"/>
      <c r="W131" s="17">
        <f>IF(Q131="YES",G131+V131,"")</f>
        <v/>
      </c>
      <c r="X131" s="18">
        <f>IF(Q131="YES",IF(TODAY()&gt;W131,"OVERDUE","WITHIN TIME"),"")</f>
        <v/>
      </c>
    </row>
    <row r="132">
      <c r="A132" s="3" t="n">
        <v>128</v>
      </c>
      <c r="B132" s="4" t="n"/>
      <c r="C132" s="4" t="n"/>
      <c r="D132" s="5">
        <f>IF(E132="ISNR20","Natural Rubber-TSNR (ISNR-20)","")</f>
        <v/>
      </c>
      <c r="E132" s="4" t="n"/>
      <c r="F132" s="6" t="n"/>
      <c r="G132" s="6" t="n"/>
      <c r="H132" s="7">
        <f>IF(G132="","",G132-TODAY())</f>
        <v/>
      </c>
      <c r="I132" s="8">
        <f>IF(G132="","",
IF(G132&lt;TODAY(),
IF(O132&gt;0,"Violated","Completed"),
IF(H132&lt;=7,"Expiring Soon",
"Active")))</f>
        <v/>
      </c>
      <c r="J132" s="8">
        <f>IF(C132="","",
COUNTIFS(
sales!$C:$C,$C132,
sales!$E:$E,$E132,
sales!$H:$H,"&gt;="&amp;$F132,
sales!$H:$H,"&lt;="&amp;$G132
))</f>
        <v/>
      </c>
      <c r="K132" s="9">
        <f>IF(COUNTIFS(sales!C:C, C132)=0,"",
_xlfn.MAXIFS(sales!H:H, sales!C:C, C132))</f>
        <v/>
      </c>
      <c r="L132" s="4" t="n"/>
      <c r="M132" s="4" t="n"/>
      <c r="N132" s="10">
        <f>IF(C132="","",
SUMIFS(
sales!$I:$I,
sales!$C:$C,$C132,
sales!$E:$E,$E132,
sales!$H:$H,"&gt;="&amp;$F132,
sales!$H:$H,"&lt;="&amp;$G132
))</f>
        <v/>
      </c>
      <c r="O132" s="10">
        <f>IF(M132="","",M132-N132)</f>
        <v/>
      </c>
      <c r="P132" s="11">
        <f>IF(M132=0,"",N132/M132)</f>
        <v/>
      </c>
      <c r="Q132" s="12">
        <f>IF(OR(G132="",O132=""),"",
IF(AND(G132&lt;TODAY(),O132&gt;0),"YES","NO"))</f>
        <v/>
      </c>
      <c r="R132" s="100" t="n"/>
      <c r="S132" s="14" t="n"/>
      <c r="T132" s="15">
        <f>IF(Q132="YES", IF(R132="Company",L132*(1+S132),IF(R132="Vendor",L132*(1-S132),"")),"")</f>
        <v/>
      </c>
      <c r="U132" s="15">
        <f>IF(Q132="YES",O132*T132,"")</f>
        <v/>
      </c>
      <c r="V132" s="16" t="n"/>
      <c r="W132" s="17">
        <f>IF(Q132="YES",G132+V132,"")</f>
        <v/>
      </c>
      <c r="X132" s="18">
        <f>IF(Q132="YES",IF(TODAY()&gt;W132,"OVERDUE","WITHIN TIME"),"")</f>
        <v/>
      </c>
    </row>
    <row r="133">
      <c r="A133" s="3" t="n">
        <v>129</v>
      </c>
      <c r="B133" s="4" t="n"/>
      <c r="C133" s="4" t="n"/>
      <c r="D133" s="5">
        <f>IF(E133="ISNR20","Natural Rubber-TSNR (ISNR-20)","")</f>
        <v/>
      </c>
      <c r="E133" s="4" t="n"/>
      <c r="F133" s="6" t="n"/>
      <c r="G133" s="6" t="n"/>
      <c r="H133" s="7">
        <f>IF(G133="","",G133-TODAY())</f>
        <v/>
      </c>
      <c r="I133" s="8">
        <f>IF(G133="","",
IF(G133&lt;TODAY(),
IF(O133&gt;0,"Violated","Completed"),
IF(H133&lt;=7,"Expiring Soon",
"Active")))</f>
        <v/>
      </c>
      <c r="J133" s="8">
        <f>IF(C133="","",
COUNTIFS(
sales!$C:$C,$C133,
sales!$E:$E,$E133,
sales!$H:$H,"&gt;="&amp;$F133,
sales!$H:$H,"&lt;="&amp;$G133
))</f>
        <v/>
      </c>
      <c r="K133" s="9">
        <f>IF(COUNTIFS(sales!C:C, C133)=0,"",
_xlfn.MAXIFS(sales!H:H, sales!C:C, C133))</f>
        <v/>
      </c>
      <c r="L133" s="4" t="n"/>
      <c r="M133" s="4" t="n"/>
      <c r="N133" s="10">
        <f>IF(C133="","",
SUMIFS(
sales!$I:$I,
sales!$C:$C,$C133,
sales!$E:$E,$E133,
sales!$H:$H,"&gt;="&amp;$F133,
sales!$H:$H,"&lt;="&amp;$G133
))</f>
        <v/>
      </c>
      <c r="O133" s="10">
        <f>IF(M133="","",M133-N133)</f>
        <v/>
      </c>
      <c r="P133" s="11">
        <f>IF(M133=0,"",N133/M133)</f>
        <v/>
      </c>
      <c r="Q133" s="12">
        <f>IF(OR(G133="",O133=""),"",
IF(AND(G133&lt;TODAY(),O133&gt;0),"YES","NO"))</f>
        <v/>
      </c>
      <c r="R133" s="100" t="n"/>
      <c r="S133" s="14" t="n"/>
      <c r="T133" s="15">
        <f>IF(Q133="YES", IF(R133="Company",L133*(1+S133),IF(R133="Vendor",L133*(1-S133),"")),"")</f>
        <v/>
      </c>
      <c r="U133" s="15">
        <f>IF(Q133="YES",O133*T133,"")</f>
        <v/>
      </c>
      <c r="V133" s="16" t="n"/>
      <c r="W133" s="17">
        <f>IF(Q133="YES",G133+V133,"")</f>
        <v/>
      </c>
      <c r="X133" s="18">
        <f>IF(Q133="YES",IF(TODAY()&gt;W133,"OVERDUE","WITHIN TIME"),"")</f>
        <v/>
      </c>
    </row>
    <row r="134">
      <c r="A134" s="3" t="n">
        <v>130</v>
      </c>
      <c r="B134" s="4" t="n"/>
      <c r="C134" s="4" t="n"/>
      <c r="D134" s="5">
        <f>IF(E134="ISNR20","Natural Rubber-TSNR (ISNR-20)","")</f>
        <v/>
      </c>
      <c r="E134" s="4" t="n"/>
      <c r="F134" s="6" t="n"/>
      <c r="G134" s="6" t="n"/>
      <c r="H134" s="7">
        <f>IF(G134="","",G134-TODAY())</f>
        <v/>
      </c>
      <c r="I134" s="8">
        <f>IF(G134="","",
IF(G134&lt;TODAY(),
IF(O134&gt;0,"Violated","Completed"),
IF(H134&lt;=7,"Expiring Soon",
"Active")))</f>
        <v/>
      </c>
      <c r="J134" s="8">
        <f>IF(C134="","",
COUNTIFS(
sales!$C:$C,$C134,
sales!$E:$E,$E134,
sales!$H:$H,"&gt;="&amp;$F134,
sales!$H:$H,"&lt;="&amp;$G134
))</f>
        <v/>
      </c>
      <c r="K134" s="9">
        <f>IF(COUNTIFS(sales!C:C, C134)=0,"",
_xlfn.MAXIFS(sales!H:H, sales!C:C, C134))</f>
        <v/>
      </c>
      <c r="L134" s="4" t="n"/>
      <c r="M134" s="4" t="n"/>
      <c r="N134" s="10">
        <f>IF(C134="","",
SUMIFS(
sales!$I:$I,
sales!$C:$C,$C134,
sales!$E:$E,$E134,
sales!$H:$H,"&gt;="&amp;$F134,
sales!$H:$H,"&lt;="&amp;$G134
))</f>
        <v/>
      </c>
      <c r="O134" s="10">
        <f>IF(M134="","",M134-N134)</f>
        <v/>
      </c>
      <c r="P134" s="11">
        <f>IF(M134=0,"",N134/M134)</f>
        <v/>
      </c>
      <c r="Q134" s="12">
        <f>IF(OR(G134="",O134=""),"",
IF(AND(G134&lt;TODAY(),O134&gt;0),"YES","NO"))</f>
        <v/>
      </c>
      <c r="R134" s="100" t="n"/>
      <c r="S134" s="14" t="n"/>
      <c r="T134" s="15">
        <f>IF(Q134="YES", IF(R134="Company",L134*(1+S134),IF(R134="Vendor",L134*(1-S134),"")),"")</f>
        <v/>
      </c>
      <c r="U134" s="15">
        <f>IF(Q134="YES",O134*T134,"")</f>
        <v/>
      </c>
      <c r="V134" s="16" t="n"/>
      <c r="W134" s="17">
        <f>IF(Q134="YES",G134+V134,"")</f>
        <v/>
      </c>
      <c r="X134" s="18">
        <f>IF(Q134="YES",IF(TODAY()&gt;W134,"OVERDUE","WITHIN TIME"),"")</f>
        <v/>
      </c>
    </row>
    <row r="135">
      <c r="A135" s="3" t="n">
        <v>131</v>
      </c>
      <c r="B135" s="4" t="n"/>
      <c r="C135" s="4" t="n"/>
      <c r="D135" s="5">
        <f>IF(E135="ISNR20","Natural Rubber-TSNR (ISNR-20)","")</f>
        <v/>
      </c>
      <c r="E135" s="4" t="n"/>
      <c r="F135" s="6" t="n"/>
      <c r="G135" s="6" t="n"/>
      <c r="H135" s="7">
        <f>IF(G135="","",G135-TODAY())</f>
        <v/>
      </c>
      <c r="I135" s="8">
        <f>IF(G135="","",
IF(G135&lt;TODAY(),
IF(O135&gt;0,"Violated","Completed"),
IF(H135&lt;=7,"Expiring Soon",
"Active")))</f>
        <v/>
      </c>
      <c r="J135" s="8">
        <f>IF(C135="","",
COUNTIFS(
sales!$C:$C,$C135,
sales!$E:$E,$E135,
sales!$H:$H,"&gt;="&amp;$F135,
sales!$H:$H,"&lt;="&amp;$G135
))</f>
        <v/>
      </c>
      <c r="K135" s="9">
        <f>IF(COUNTIFS(sales!C:C, C135)=0,"",
_xlfn.MAXIFS(sales!H:H, sales!C:C, C135))</f>
        <v/>
      </c>
      <c r="L135" s="4" t="n"/>
      <c r="M135" s="4" t="n"/>
      <c r="N135" s="10">
        <f>IF(C135="","",
SUMIFS(
sales!$I:$I,
sales!$C:$C,$C135,
sales!$E:$E,$E135,
sales!$H:$H,"&gt;="&amp;$F135,
sales!$H:$H,"&lt;="&amp;$G135
))</f>
        <v/>
      </c>
      <c r="O135" s="10">
        <f>IF(M135="","",M135-N135)</f>
        <v/>
      </c>
      <c r="P135" s="11">
        <f>IF(M135=0,"",N135/M135)</f>
        <v/>
      </c>
      <c r="Q135" s="12">
        <f>IF(OR(G135="",O135=""),"",
IF(AND(G135&lt;TODAY(),O135&gt;0),"YES","NO"))</f>
        <v/>
      </c>
      <c r="R135" s="100" t="n"/>
      <c r="S135" s="14" t="n"/>
      <c r="T135" s="15">
        <f>IF(Q135="YES", IF(R135="Company",L135*(1+S135),IF(R135="Vendor",L135*(1-S135),"")),"")</f>
        <v/>
      </c>
      <c r="U135" s="15">
        <f>IF(Q135="YES",O135*T135,"")</f>
        <v/>
      </c>
      <c r="V135" s="16" t="n"/>
      <c r="W135" s="17">
        <f>IF(Q135="YES",G135+V135,"")</f>
        <v/>
      </c>
      <c r="X135" s="18">
        <f>IF(Q135="YES",IF(TODAY()&gt;W135,"OVERDUE","WITHIN TIME"),"")</f>
        <v/>
      </c>
    </row>
    <row r="136">
      <c r="A136" s="3" t="n">
        <v>132</v>
      </c>
      <c r="B136" s="4" t="n"/>
      <c r="C136" s="4" t="n"/>
      <c r="D136" s="5">
        <f>IF(E136="ISNR20","Natural Rubber-TSNR (ISNR-20)","")</f>
        <v/>
      </c>
      <c r="E136" s="4" t="n"/>
      <c r="F136" s="6" t="n"/>
      <c r="G136" s="6" t="n"/>
      <c r="H136" s="7">
        <f>IF(G136="","",G136-TODAY())</f>
        <v/>
      </c>
      <c r="I136" s="8">
        <f>IF(G136="","",
IF(G136&lt;TODAY(),
IF(O136&gt;0,"Violated","Completed"),
IF(H136&lt;=7,"Expiring Soon",
"Active")))</f>
        <v/>
      </c>
      <c r="J136" s="8">
        <f>IF(C136="","",
COUNTIFS(
sales!$C:$C,$C136,
sales!$E:$E,$E136,
sales!$H:$H,"&gt;="&amp;$F136,
sales!$H:$H,"&lt;="&amp;$G136
))</f>
        <v/>
      </c>
      <c r="K136" s="9">
        <f>IF(COUNTIFS(sales!C:C, C136)=0,"",
_xlfn.MAXIFS(sales!H:H, sales!C:C, C136))</f>
        <v/>
      </c>
      <c r="L136" s="4" t="n"/>
      <c r="M136" s="4" t="n"/>
      <c r="N136" s="10">
        <f>IF(C136="","",
SUMIFS(
sales!$I:$I,
sales!$C:$C,$C136,
sales!$E:$E,$E136,
sales!$H:$H,"&gt;="&amp;$F136,
sales!$H:$H,"&lt;="&amp;$G136
))</f>
        <v/>
      </c>
      <c r="O136" s="10">
        <f>IF(M136="","",M136-N136)</f>
        <v/>
      </c>
      <c r="P136" s="11">
        <f>IF(M136=0,"",N136/M136)</f>
        <v/>
      </c>
      <c r="Q136" s="12">
        <f>IF(OR(G136="",O136=""),"",
IF(AND(G136&lt;TODAY(),O136&gt;0),"YES","NO"))</f>
        <v/>
      </c>
      <c r="R136" s="100" t="n"/>
      <c r="S136" s="14" t="n"/>
      <c r="T136" s="15">
        <f>IF(Q136="YES", IF(R136="Company",L136*(1+S136),IF(R136="Vendor",L136*(1-S136),"")),"")</f>
        <v/>
      </c>
      <c r="U136" s="15">
        <f>IF(Q136="YES",O136*T136,"")</f>
        <v/>
      </c>
      <c r="V136" s="16" t="n"/>
      <c r="W136" s="17">
        <f>IF(Q136="YES",G136+V136,"")</f>
        <v/>
      </c>
      <c r="X136" s="18">
        <f>IF(Q136="YES",IF(TODAY()&gt;W136,"OVERDUE","WITHIN TIME"),"")</f>
        <v/>
      </c>
    </row>
    <row r="137">
      <c r="A137" s="3" t="n">
        <v>133</v>
      </c>
      <c r="B137" s="4" t="n"/>
      <c r="C137" s="4" t="n"/>
      <c r="D137" s="5">
        <f>IF(E137="ISNR20","Natural Rubber-TSNR (ISNR-20)","")</f>
        <v/>
      </c>
      <c r="E137" s="4" t="n"/>
      <c r="F137" s="6" t="n"/>
      <c r="G137" s="6" t="n"/>
      <c r="H137" s="7">
        <f>IF(G137="","",G137-TODAY())</f>
        <v/>
      </c>
      <c r="I137" s="8">
        <f>IF(G137="","",
IF(G137&lt;TODAY(),
IF(O137&gt;0,"Violated","Completed"),
IF(H137&lt;=7,"Expiring Soon",
"Active")))</f>
        <v/>
      </c>
      <c r="J137" s="8">
        <f>IF(C137="","",
COUNTIFS(
sales!$C:$C,$C137,
sales!$E:$E,$E137,
sales!$H:$H,"&gt;="&amp;$F137,
sales!$H:$H,"&lt;="&amp;$G137
))</f>
        <v/>
      </c>
      <c r="K137" s="9">
        <f>IF(COUNTIFS(sales!C:C, C137)=0,"",
_xlfn.MAXIFS(sales!H:H, sales!C:C, C137))</f>
        <v/>
      </c>
      <c r="L137" s="4" t="n"/>
      <c r="M137" s="4" t="n"/>
      <c r="N137" s="10">
        <f>IF(C137="","",
SUMIFS(
sales!$I:$I,
sales!$C:$C,$C137,
sales!$E:$E,$E137,
sales!$H:$H,"&gt;="&amp;$F137,
sales!$H:$H,"&lt;="&amp;$G137
))</f>
        <v/>
      </c>
      <c r="O137" s="10">
        <f>IF(M137="","",M137-N137)</f>
        <v/>
      </c>
      <c r="P137" s="11">
        <f>IF(M137=0,"",N137/M137)</f>
        <v/>
      </c>
      <c r="Q137" s="12">
        <f>IF(OR(G137="",O137=""),"",
IF(AND(G137&lt;TODAY(),O137&gt;0),"YES","NO"))</f>
        <v/>
      </c>
      <c r="R137" s="100" t="n"/>
      <c r="S137" s="14" t="n"/>
      <c r="T137" s="15">
        <f>IF(Q137="YES", IF(R137="Company",L137*(1+S137),IF(R137="Vendor",L137*(1-S137),"")),"")</f>
        <v/>
      </c>
      <c r="U137" s="15">
        <f>IF(Q137="YES",O137*T137,"")</f>
        <v/>
      </c>
      <c r="V137" s="16" t="n"/>
      <c r="W137" s="17">
        <f>IF(Q137="YES",G137+V137,"")</f>
        <v/>
      </c>
      <c r="X137" s="18">
        <f>IF(Q137="YES",IF(TODAY()&gt;W137,"OVERDUE","WITHIN TIME"),"")</f>
        <v/>
      </c>
    </row>
    <row r="138">
      <c r="A138" s="3" t="n">
        <v>134</v>
      </c>
      <c r="B138" s="4" t="n"/>
      <c r="C138" s="4" t="n"/>
      <c r="D138" s="5">
        <f>IF(E138="ISNR20","Natural Rubber-TSNR (ISNR-20)","")</f>
        <v/>
      </c>
      <c r="E138" s="4" t="n"/>
      <c r="F138" s="6" t="n"/>
      <c r="G138" s="6" t="n"/>
      <c r="H138" s="7">
        <f>IF(G138="","",G138-TODAY())</f>
        <v/>
      </c>
      <c r="I138" s="8">
        <f>IF(G138="","",
IF(G138&lt;TODAY(),
IF(O138&gt;0,"Violated","Completed"),
IF(H138&lt;=7,"Expiring Soon",
"Active")))</f>
        <v/>
      </c>
      <c r="J138" s="8">
        <f>IF(C138="","",
COUNTIFS(
sales!$C:$C,$C138,
sales!$E:$E,$E138,
sales!$H:$H,"&gt;="&amp;$F138,
sales!$H:$H,"&lt;="&amp;$G138
))</f>
        <v/>
      </c>
      <c r="K138" s="9">
        <f>IF(COUNTIFS(sales!C:C, C138)=0,"",
_xlfn.MAXIFS(sales!H:H, sales!C:C, C138))</f>
        <v/>
      </c>
      <c r="L138" s="4" t="n"/>
      <c r="M138" s="4" t="n"/>
      <c r="N138" s="10">
        <f>IF(C138="","",
SUMIFS(
sales!$I:$I,
sales!$C:$C,$C138,
sales!$E:$E,$E138,
sales!$H:$H,"&gt;="&amp;$F138,
sales!$H:$H,"&lt;="&amp;$G138
))</f>
        <v/>
      </c>
      <c r="O138" s="10">
        <f>IF(M138="","",M138-N138)</f>
        <v/>
      </c>
      <c r="P138" s="11">
        <f>IF(M138=0,"",N138/M138)</f>
        <v/>
      </c>
      <c r="Q138" s="12">
        <f>IF(OR(G138="",O138=""),"",
IF(AND(G138&lt;TODAY(),O138&gt;0),"YES","NO"))</f>
        <v/>
      </c>
      <c r="R138" s="100" t="n"/>
      <c r="S138" s="14" t="n"/>
      <c r="T138" s="15">
        <f>IF(Q138="YES", IF(R138="Company",L138*(1+S138),IF(R138="Vendor",L138*(1-S138),"")),"")</f>
        <v/>
      </c>
      <c r="U138" s="15">
        <f>IF(Q138="YES",O138*T138,"")</f>
        <v/>
      </c>
      <c r="V138" s="16" t="n"/>
      <c r="W138" s="17">
        <f>IF(Q138="YES",G138+V138,"")</f>
        <v/>
      </c>
      <c r="X138" s="18">
        <f>IF(Q138="YES",IF(TODAY()&gt;W138,"OVERDUE","WITHIN TIME"),"")</f>
        <v/>
      </c>
    </row>
    <row r="139">
      <c r="A139" s="3" t="n">
        <v>135</v>
      </c>
      <c r="B139" s="4" t="n"/>
      <c r="C139" s="4" t="n"/>
      <c r="D139" s="5">
        <f>IF(E139="ISNR20","Natural Rubber-TSNR (ISNR-20)","")</f>
        <v/>
      </c>
      <c r="E139" s="4" t="n"/>
      <c r="F139" s="6" t="n"/>
      <c r="G139" s="6" t="n"/>
      <c r="H139" s="7">
        <f>IF(G139="","",G139-TODAY())</f>
        <v/>
      </c>
      <c r="I139" s="8">
        <f>IF(G139="","",
IF(G139&lt;TODAY(),
IF(O139&gt;0,"Violated","Completed"),
IF(H139&lt;=7,"Expiring Soon",
"Active")))</f>
        <v/>
      </c>
      <c r="J139" s="8">
        <f>IF(C139="","",
COUNTIFS(
sales!$C:$C,$C139,
sales!$E:$E,$E139,
sales!$H:$H,"&gt;="&amp;$F139,
sales!$H:$H,"&lt;="&amp;$G139
))</f>
        <v/>
      </c>
      <c r="K139" s="9">
        <f>IF(COUNTIFS(sales!C:C, C139)=0,"",
_xlfn.MAXIFS(sales!H:H, sales!C:C, C139))</f>
        <v/>
      </c>
      <c r="L139" s="4" t="n"/>
      <c r="M139" s="4" t="n"/>
      <c r="N139" s="10">
        <f>IF(C139="","",
SUMIFS(
sales!$I:$I,
sales!$C:$C,$C139,
sales!$E:$E,$E139,
sales!$H:$H,"&gt;="&amp;$F139,
sales!$H:$H,"&lt;="&amp;$G139
))</f>
        <v/>
      </c>
      <c r="O139" s="10">
        <f>IF(M139="","",M139-N139)</f>
        <v/>
      </c>
      <c r="P139" s="11">
        <f>IF(M139=0,"",N139/M139)</f>
        <v/>
      </c>
      <c r="Q139" s="12">
        <f>IF(OR(G139="",O139=""),"",
IF(AND(G139&lt;TODAY(),O139&gt;0),"YES","NO"))</f>
        <v/>
      </c>
      <c r="R139" s="100" t="n"/>
      <c r="S139" s="14" t="n"/>
      <c r="T139" s="15">
        <f>IF(Q139="YES", IF(R139="Company",L139*(1+S139),IF(R139="Vendor",L139*(1-S139),"")),"")</f>
        <v/>
      </c>
      <c r="U139" s="15">
        <f>IF(Q139="YES",O139*T139,"")</f>
        <v/>
      </c>
      <c r="V139" s="16" t="n"/>
      <c r="W139" s="17">
        <f>IF(Q139="YES",G139+V139,"")</f>
        <v/>
      </c>
      <c r="X139" s="18">
        <f>IF(Q139="YES",IF(TODAY()&gt;W139,"OVERDUE","WITHIN TIME"),"")</f>
        <v/>
      </c>
    </row>
    <row r="140">
      <c r="A140" s="3" t="n">
        <v>136</v>
      </c>
      <c r="B140" s="4" t="n"/>
      <c r="C140" s="4" t="n"/>
      <c r="D140" s="5">
        <f>IF(E140="ISNR20","Natural Rubber-TSNR (ISNR-20)","")</f>
        <v/>
      </c>
      <c r="E140" s="4" t="n"/>
      <c r="F140" s="6" t="n"/>
      <c r="G140" s="6" t="n"/>
      <c r="H140" s="7">
        <f>IF(G140="","",G140-TODAY())</f>
        <v/>
      </c>
      <c r="I140" s="8">
        <f>IF(G140="","",
IF(G140&lt;TODAY(),
IF(O140&gt;0,"Violated","Completed"),
IF(H140&lt;=7,"Expiring Soon",
"Active")))</f>
        <v/>
      </c>
      <c r="J140" s="8">
        <f>IF(C140="","",
COUNTIFS(
sales!$C:$C,$C140,
sales!$E:$E,$E140,
sales!$H:$H,"&gt;="&amp;$F140,
sales!$H:$H,"&lt;="&amp;$G140
))</f>
        <v/>
      </c>
      <c r="K140" s="9">
        <f>IF(COUNTIFS(sales!C:C, C140)=0,"",
_xlfn.MAXIFS(sales!H:H, sales!C:C, C140))</f>
        <v/>
      </c>
      <c r="L140" s="4" t="n"/>
      <c r="M140" s="4" t="n"/>
      <c r="N140" s="10">
        <f>IF(C140="","",
SUMIFS(
sales!$I:$I,
sales!$C:$C,$C140,
sales!$E:$E,$E140,
sales!$H:$H,"&gt;="&amp;$F140,
sales!$H:$H,"&lt;="&amp;$G140
))</f>
        <v/>
      </c>
      <c r="O140" s="10">
        <f>IF(M140="","",M140-N140)</f>
        <v/>
      </c>
      <c r="P140" s="11">
        <f>IF(M140=0,"",N140/M140)</f>
        <v/>
      </c>
      <c r="Q140" s="12">
        <f>IF(OR(G140="",O140=""),"",
IF(AND(G140&lt;TODAY(),O140&gt;0),"YES","NO"))</f>
        <v/>
      </c>
      <c r="R140" s="100" t="n"/>
      <c r="S140" s="14" t="n"/>
      <c r="T140" s="15">
        <f>IF(Q140="YES", IF(R140="Company",L140*(1+S140),IF(R140="Vendor",L140*(1-S140),"")),"")</f>
        <v/>
      </c>
      <c r="U140" s="15">
        <f>IF(Q140="YES",O140*T140,"")</f>
        <v/>
      </c>
      <c r="V140" s="16" t="n"/>
      <c r="W140" s="17">
        <f>IF(Q140="YES",G140+V140,"")</f>
        <v/>
      </c>
      <c r="X140" s="18">
        <f>IF(Q140="YES",IF(TODAY()&gt;W140,"OVERDUE","WITHIN TIME"),"")</f>
        <v/>
      </c>
    </row>
    <row r="141">
      <c r="A141" s="3" t="n">
        <v>137</v>
      </c>
      <c r="B141" s="4" t="n"/>
      <c r="C141" s="4" t="n"/>
      <c r="D141" s="5">
        <f>IF(E141="ISNR20","Natural Rubber-TSNR (ISNR-20)","")</f>
        <v/>
      </c>
      <c r="E141" s="4" t="n"/>
      <c r="F141" s="6" t="n"/>
      <c r="G141" s="6" t="n"/>
      <c r="H141" s="7">
        <f>IF(G141="","",G141-TODAY())</f>
        <v/>
      </c>
      <c r="I141" s="8">
        <f>IF(G141="","",
IF(G141&lt;TODAY(),
IF(O141&gt;0,"Violated","Completed"),
IF(H141&lt;=7,"Expiring Soon",
"Active")))</f>
        <v/>
      </c>
      <c r="J141" s="8">
        <f>IF(C141="","",
COUNTIFS(
sales!$C:$C,$C141,
sales!$E:$E,$E141,
sales!$H:$H,"&gt;="&amp;$F141,
sales!$H:$H,"&lt;="&amp;$G141
))</f>
        <v/>
      </c>
      <c r="K141" s="9">
        <f>IF(COUNTIFS(sales!C:C, C141)=0,"",
_xlfn.MAXIFS(sales!H:H, sales!C:C, C141))</f>
        <v/>
      </c>
      <c r="L141" s="4" t="n"/>
      <c r="M141" s="4" t="n"/>
      <c r="N141" s="10">
        <f>IF(C141="","",
SUMIFS(
sales!$I:$I,
sales!$C:$C,$C141,
sales!$E:$E,$E141,
sales!$H:$H,"&gt;="&amp;$F141,
sales!$H:$H,"&lt;="&amp;$G141
))</f>
        <v/>
      </c>
      <c r="O141" s="10">
        <f>IF(M141="","",M141-N141)</f>
        <v/>
      </c>
      <c r="P141" s="11">
        <f>IF(M141=0,"",N141/M141)</f>
        <v/>
      </c>
      <c r="Q141" s="12">
        <f>IF(OR(G141="",O141=""),"",
IF(AND(G141&lt;TODAY(),O141&gt;0),"YES","NO"))</f>
        <v/>
      </c>
      <c r="R141" s="100" t="n"/>
      <c r="S141" s="14" t="n"/>
      <c r="T141" s="15">
        <f>IF(Q141="YES", IF(R141="Company",L141*(1+S141),IF(R141="Vendor",L141*(1-S141),"")),"")</f>
        <v/>
      </c>
      <c r="U141" s="15">
        <f>IF(Q141="YES",O141*T141,"")</f>
        <v/>
      </c>
      <c r="V141" s="16" t="n"/>
      <c r="W141" s="17">
        <f>IF(Q141="YES",G141+V141,"")</f>
        <v/>
      </c>
      <c r="X141" s="18">
        <f>IF(Q141="YES",IF(TODAY()&gt;W141,"OVERDUE","WITHIN TIME"),"")</f>
        <v/>
      </c>
    </row>
    <row r="142">
      <c r="A142" s="3" t="n">
        <v>138</v>
      </c>
      <c r="B142" s="4" t="n"/>
      <c r="C142" s="4" t="n"/>
      <c r="D142" s="5">
        <f>IF(E142="ISNR20","Natural Rubber-TSNR (ISNR-20)","")</f>
        <v/>
      </c>
      <c r="E142" s="4" t="n"/>
      <c r="F142" s="6" t="n"/>
      <c r="G142" s="6" t="n"/>
      <c r="H142" s="7">
        <f>IF(G142="","",G142-TODAY())</f>
        <v/>
      </c>
      <c r="I142" s="8">
        <f>IF(G142="","",
IF(G142&lt;TODAY(),
IF(O142&gt;0,"Violated","Completed"),
IF(H142&lt;=7,"Expiring Soon",
"Active")))</f>
        <v/>
      </c>
      <c r="J142" s="8">
        <f>IF(C142="","",
COUNTIFS(
sales!$C:$C,$C142,
sales!$E:$E,$E142,
sales!$H:$H,"&gt;="&amp;$F142,
sales!$H:$H,"&lt;="&amp;$G142
))</f>
        <v/>
      </c>
      <c r="K142" s="9">
        <f>IF(COUNTIFS(sales!C:C, C142)=0,"",
_xlfn.MAXIFS(sales!H:H, sales!C:C, C142))</f>
        <v/>
      </c>
      <c r="L142" s="4" t="n"/>
      <c r="M142" s="4" t="n"/>
      <c r="N142" s="10">
        <f>IF(C142="","",
SUMIFS(
sales!$I:$I,
sales!$C:$C,$C142,
sales!$E:$E,$E142,
sales!$H:$H,"&gt;="&amp;$F142,
sales!$H:$H,"&lt;="&amp;$G142
))</f>
        <v/>
      </c>
      <c r="O142" s="10">
        <f>IF(M142="","",M142-N142)</f>
        <v/>
      </c>
      <c r="P142" s="11">
        <f>IF(M142=0,"",N142/M142)</f>
        <v/>
      </c>
      <c r="Q142" s="12">
        <f>IF(OR(G142="",O142=""),"",
IF(AND(G142&lt;TODAY(),O142&gt;0),"YES","NO"))</f>
        <v/>
      </c>
      <c r="R142" s="100" t="n"/>
      <c r="S142" s="14" t="n"/>
      <c r="T142" s="15">
        <f>IF(Q142="YES", IF(R142="Company",L142*(1+S142),IF(R142="Vendor",L142*(1-S142),"")),"")</f>
        <v/>
      </c>
      <c r="U142" s="15">
        <f>IF(Q142="YES",O142*T142,"")</f>
        <v/>
      </c>
      <c r="V142" s="16" t="n"/>
      <c r="W142" s="17">
        <f>IF(Q142="YES",G142+V142,"")</f>
        <v/>
      </c>
      <c r="X142" s="18">
        <f>IF(Q142="YES",IF(TODAY()&gt;W142,"OVERDUE","WITHIN TIME"),"")</f>
        <v/>
      </c>
    </row>
    <row r="143">
      <c r="A143" s="3" t="n">
        <v>139</v>
      </c>
      <c r="B143" s="4" t="n"/>
      <c r="C143" s="4" t="n"/>
      <c r="D143" s="5">
        <f>IF(E143="ISNR20","Natural Rubber-TSNR (ISNR-20)","")</f>
        <v/>
      </c>
      <c r="E143" s="4" t="n"/>
      <c r="F143" s="6" t="n"/>
      <c r="G143" s="6" t="n"/>
      <c r="H143" s="7">
        <f>IF(G143="","",G143-TODAY())</f>
        <v/>
      </c>
      <c r="I143" s="8">
        <f>IF(G143="","",
IF(G143&lt;TODAY(),
IF(O143&gt;0,"Violated","Completed"),
IF(H143&lt;=7,"Expiring Soon",
"Active")))</f>
        <v/>
      </c>
      <c r="J143" s="8">
        <f>IF(C143="","",
COUNTIFS(
sales!$C:$C,$C143,
sales!$E:$E,$E143,
sales!$H:$H,"&gt;="&amp;$F143,
sales!$H:$H,"&lt;="&amp;$G143
))</f>
        <v/>
      </c>
      <c r="K143" s="9">
        <f>IF(COUNTIFS(sales!C:C, C143)=0,"",
_xlfn.MAXIFS(sales!H:H, sales!C:C, C143))</f>
        <v/>
      </c>
      <c r="L143" s="4" t="n"/>
      <c r="M143" s="4" t="n"/>
      <c r="N143" s="10">
        <f>IF(C143="","",
SUMIFS(
sales!$I:$I,
sales!$C:$C,$C143,
sales!$E:$E,$E143,
sales!$H:$H,"&gt;="&amp;$F143,
sales!$H:$H,"&lt;="&amp;$G143
))</f>
        <v/>
      </c>
      <c r="O143" s="10">
        <f>IF(M143="","",M143-N143)</f>
        <v/>
      </c>
      <c r="P143" s="11">
        <f>IF(M143=0,"",N143/M143)</f>
        <v/>
      </c>
      <c r="Q143" s="12">
        <f>IF(OR(G143="",O143=""),"",
IF(AND(G143&lt;TODAY(),O143&gt;0),"YES","NO"))</f>
        <v/>
      </c>
      <c r="R143" s="100" t="n"/>
      <c r="S143" s="14" t="n"/>
      <c r="T143" s="15">
        <f>IF(Q143="YES", IF(R143="Company",L143*(1+S143),IF(R143="Vendor",L143*(1-S143),"")),"")</f>
        <v/>
      </c>
      <c r="U143" s="15">
        <f>IF(Q143="YES",O143*T143,"")</f>
        <v/>
      </c>
      <c r="V143" s="16" t="n"/>
      <c r="W143" s="17">
        <f>IF(Q143="YES",G143+V143,"")</f>
        <v/>
      </c>
      <c r="X143" s="18">
        <f>IF(Q143="YES",IF(TODAY()&gt;W143,"OVERDUE","WITHIN TIME"),"")</f>
        <v/>
      </c>
    </row>
    <row r="144">
      <c r="A144" s="3" t="n">
        <v>140</v>
      </c>
      <c r="B144" s="4" t="n"/>
      <c r="C144" s="4" t="n"/>
      <c r="D144" s="5">
        <f>IF(E144="ISNR20","Natural Rubber-TSNR (ISNR-20)","")</f>
        <v/>
      </c>
      <c r="E144" s="4" t="n"/>
      <c r="F144" s="6" t="n"/>
      <c r="G144" s="6" t="n"/>
      <c r="H144" s="7">
        <f>IF(G144="","",G144-TODAY())</f>
        <v/>
      </c>
      <c r="I144" s="8">
        <f>IF(G144="","",
IF(G144&lt;TODAY(),
IF(O144&gt;0,"Violated","Completed"),
IF(H144&lt;=7,"Expiring Soon",
"Active")))</f>
        <v/>
      </c>
      <c r="J144" s="8">
        <f>IF(C144="","",
COUNTIFS(
sales!$C:$C,$C144,
sales!$E:$E,$E144,
sales!$H:$H,"&gt;="&amp;$F144,
sales!$H:$H,"&lt;="&amp;$G144
))</f>
        <v/>
      </c>
      <c r="K144" s="9">
        <f>IF(COUNTIFS(sales!C:C, C144)=0,"",
_xlfn.MAXIFS(sales!H:H, sales!C:C, C144))</f>
        <v/>
      </c>
      <c r="L144" s="4" t="n"/>
      <c r="M144" s="4" t="n"/>
      <c r="N144" s="10">
        <f>IF(C144="","",
SUMIFS(
sales!$I:$I,
sales!$C:$C,$C144,
sales!$E:$E,$E144,
sales!$H:$H,"&gt;="&amp;$F144,
sales!$H:$H,"&lt;="&amp;$G144
))</f>
        <v/>
      </c>
      <c r="O144" s="10">
        <f>IF(M144="","",M144-N144)</f>
        <v/>
      </c>
      <c r="P144" s="11">
        <f>IF(M144=0,"",N144/M144)</f>
        <v/>
      </c>
      <c r="Q144" s="12">
        <f>IF(OR(G144="",O144=""),"",
IF(AND(G144&lt;TODAY(),O144&gt;0),"YES","NO"))</f>
        <v/>
      </c>
      <c r="R144" s="100" t="n"/>
      <c r="S144" s="14" t="n"/>
      <c r="T144" s="15">
        <f>IF(Q144="YES", IF(R144="Company",L144*(1+S144),IF(R144="Vendor",L144*(1-S144),"")),"")</f>
        <v/>
      </c>
      <c r="U144" s="15">
        <f>IF(Q144="YES",O144*T144,"")</f>
        <v/>
      </c>
      <c r="V144" s="16" t="n"/>
      <c r="W144" s="17">
        <f>IF(Q144="YES",G144+V144,"")</f>
        <v/>
      </c>
      <c r="X144" s="18">
        <f>IF(Q144="YES",IF(TODAY()&gt;W144,"OVERDUE","WITHIN TIME"),"")</f>
        <v/>
      </c>
    </row>
    <row r="145">
      <c r="A145" s="3" t="n">
        <v>141</v>
      </c>
      <c r="B145" s="4" t="n"/>
      <c r="C145" s="4" t="n"/>
      <c r="D145" s="5">
        <f>IF(E145="ISNR20","Natural Rubber-TSNR (ISNR-20)","")</f>
        <v/>
      </c>
      <c r="E145" s="4" t="n"/>
      <c r="F145" s="6" t="n"/>
      <c r="G145" s="6" t="n"/>
      <c r="H145" s="7">
        <f>IF(G145="","",G145-TODAY())</f>
        <v/>
      </c>
      <c r="I145" s="8">
        <f>IF(G145="","",
IF(G145&lt;TODAY(),
IF(O145&gt;0,"Violated","Completed"),
IF(H145&lt;=7,"Expiring Soon",
"Active")))</f>
        <v/>
      </c>
      <c r="J145" s="8">
        <f>IF(C145="","",
COUNTIFS(
sales!$C:$C,$C145,
sales!$E:$E,$E145,
sales!$H:$H,"&gt;="&amp;$F145,
sales!$H:$H,"&lt;="&amp;$G145
))</f>
        <v/>
      </c>
      <c r="K145" s="9">
        <f>IF(COUNTIFS(sales!C:C, C145)=0,"",
_xlfn.MAXIFS(sales!H:H, sales!C:C, C145))</f>
        <v/>
      </c>
      <c r="L145" s="4" t="n"/>
      <c r="M145" s="4" t="n"/>
      <c r="N145" s="10">
        <f>IF(C145="","",
SUMIFS(
sales!$I:$I,
sales!$C:$C,$C145,
sales!$E:$E,$E145,
sales!$H:$H,"&gt;="&amp;$F145,
sales!$H:$H,"&lt;="&amp;$G145
))</f>
        <v/>
      </c>
      <c r="O145" s="10">
        <f>IF(M145="","",M145-N145)</f>
        <v/>
      </c>
      <c r="P145" s="11">
        <f>IF(M145=0,"",N145/M145)</f>
        <v/>
      </c>
      <c r="Q145" s="12">
        <f>IF(OR(G145="",O145=""),"",
IF(AND(G145&lt;TODAY(),O145&gt;0),"YES","NO"))</f>
        <v/>
      </c>
      <c r="R145" s="100" t="n"/>
      <c r="S145" s="14" t="n"/>
      <c r="T145" s="15">
        <f>IF(Q145="YES", IF(R145="Company",L145*(1+S145),IF(R145="Vendor",L145*(1-S145),"")),"")</f>
        <v/>
      </c>
      <c r="U145" s="15">
        <f>IF(Q145="YES",O145*T145,"")</f>
        <v/>
      </c>
      <c r="V145" s="16" t="n"/>
      <c r="W145" s="17">
        <f>IF(Q145="YES",G145+V145,"")</f>
        <v/>
      </c>
      <c r="X145" s="18">
        <f>IF(Q145="YES",IF(TODAY()&gt;W145,"OVERDUE","WITHIN TIME"),"")</f>
        <v/>
      </c>
    </row>
    <row r="146">
      <c r="A146" s="3" t="n">
        <v>142</v>
      </c>
      <c r="B146" s="4" t="n"/>
      <c r="C146" s="4" t="n"/>
      <c r="D146" s="5">
        <f>IF(E146="ISNR20","Natural Rubber-TSNR (ISNR-20)","")</f>
        <v/>
      </c>
      <c r="E146" s="4" t="n"/>
      <c r="F146" s="6" t="n"/>
      <c r="G146" s="6" t="n"/>
      <c r="H146" s="7">
        <f>IF(G146="","",G146-TODAY())</f>
        <v/>
      </c>
      <c r="I146" s="8">
        <f>IF(G146="","",
IF(G146&lt;TODAY(),
IF(O146&gt;0,"Violated","Completed"),
IF(H146&lt;=7,"Expiring Soon",
"Active")))</f>
        <v/>
      </c>
      <c r="J146" s="8">
        <f>IF(C146="","",
COUNTIFS(
sales!$C:$C,$C146,
sales!$E:$E,$E146,
sales!$H:$H,"&gt;="&amp;$F146,
sales!$H:$H,"&lt;="&amp;$G146
))</f>
        <v/>
      </c>
      <c r="K146" s="9">
        <f>IF(COUNTIFS(sales!C:C, C146)=0,"",
_xlfn.MAXIFS(sales!H:H, sales!C:C, C146))</f>
        <v/>
      </c>
      <c r="L146" s="4" t="n"/>
      <c r="M146" s="4" t="n"/>
      <c r="N146" s="10">
        <f>IF(C146="","",
SUMIFS(
sales!$I:$I,
sales!$C:$C,$C146,
sales!$E:$E,$E146,
sales!$H:$H,"&gt;="&amp;$F146,
sales!$H:$H,"&lt;="&amp;$G146
))</f>
        <v/>
      </c>
      <c r="O146" s="10">
        <f>IF(M146="","",M146-N146)</f>
        <v/>
      </c>
      <c r="P146" s="11">
        <f>IF(M146=0,"",N146/M146)</f>
        <v/>
      </c>
      <c r="Q146" s="12">
        <f>IF(OR(G146="",O146=""),"",
IF(AND(G146&lt;TODAY(),O146&gt;0),"YES","NO"))</f>
        <v/>
      </c>
      <c r="R146" s="100" t="n"/>
      <c r="S146" s="14" t="n"/>
      <c r="T146" s="15">
        <f>IF(Q146="YES", IF(R146="Company",L146*(1+S146),IF(R146="Vendor",L146*(1-S146),"")),"")</f>
        <v/>
      </c>
      <c r="U146" s="15">
        <f>IF(Q146="YES",O146*T146,"")</f>
        <v/>
      </c>
      <c r="V146" s="16" t="n"/>
      <c r="W146" s="17">
        <f>IF(Q146="YES",G146+V146,"")</f>
        <v/>
      </c>
      <c r="X146" s="18">
        <f>IF(Q146="YES",IF(TODAY()&gt;W146,"OVERDUE","WITHIN TIME"),"")</f>
        <v/>
      </c>
    </row>
    <row r="147">
      <c r="A147" s="3" t="n">
        <v>143</v>
      </c>
      <c r="B147" s="4" t="n"/>
      <c r="C147" s="4" t="n"/>
      <c r="D147" s="5">
        <f>IF(E147="ISNR20","Natural Rubber-TSNR (ISNR-20)","")</f>
        <v/>
      </c>
      <c r="E147" s="4" t="n"/>
      <c r="F147" s="6" t="n"/>
      <c r="G147" s="6" t="n"/>
      <c r="H147" s="7">
        <f>IF(G147="","",G147-TODAY())</f>
        <v/>
      </c>
      <c r="I147" s="8">
        <f>IF(G147="","",
IF(G147&lt;TODAY(),
IF(O147&gt;0,"Violated","Completed"),
IF(H147&lt;=7,"Expiring Soon",
"Active")))</f>
        <v/>
      </c>
      <c r="J147" s="8">
        <f>IF(C147="","",
COUNTIFS(
sales!$C:$C,$C147,
sales!$E:$E,$E147,
sales!$H:$H,"&gt;="&amp;$F147,
sales!$H:$H,"&lt;="&amp;$G147
))</f>
        <v/>
      </c>
      <c r="K147" s="9">
        <f>IF(COUNTIFS(sales!C:C, C147)=0,"",
_xlfn.MAXIFS(sales!H:H, sales!C:C, C147))</f>
        <v/>
      </c>
      <c r="L147" s="4" t="n"/>
      <c r="M147" s="4" t="n"/>
      <c r="N147" s="10">
        <f>IF(C147="","",
SUMIFS(
sales!$I:$I,
sales!$C:$C,$C147,
sales!$E:$E,$E147,
sales!$H:$H,"&gt;="&amp;$F147,
sales!$H:$H,"&lt;="&amp;$G147
))</f>
        <v/>
      </c>
      <c r="O147" s="10">
        <f>IF(M147="","",M147-N147)</f>
        <v/>
      </c>
      <c r="P147" s="11">
        <f>IF(M147=0,"",N147/M147)</f>
        <v/>
      </c>
      <c r="Q147" s="12">
        <f>IF(OR(G147="",O147=""),"",
IF(AND(G147&lt;TODAY(),O147&gt;0),"YES","NO"))</f>
        <v/>
      </c>
      <c r="R147" s="100" t="n"/>
      <c r="S147" s="14" t="n"/>
      <c r="T147" s="15">
        <f>IF(Q147="YES", IF(R147="Company",L147*(1+S147),IF(R147="Vendor",L147*(1-S147),"")),"")</f>
        <v/>
      </c>
      <c r="U147" s="15">
        <f>IF(Q147="YES",O147*T147,"")</f>
        <v/>
      </c>
      <c r="V147" s="16" t="n"/>
      <c r="W147" s="17">
        <f>IF(Q147="YES",G147+V147,"")</f>
        <v/>
      </c>
      <c r="X147" s="18">
        <f>IF(Q147="YES",IF(TODAY()&gt;W147,"OVERDUE","WITHIN TIME"),"")</f>
        <v/>
      </c>
    </row>
    <row r="148">
      <c r="A148" s="3" t="n">
        <v>144</v>
      </c>
      <c r="B148" s="4" t="n"/>
      <c r="C148" s="4" t="n"/>
      <c r="D148" s="5">
        <f>IF(E148="ISNR20","Natural Rubber-TSNR (ISNR-20)","")</f>
        <v/>
      </c>
      <c r="E148" s="4" t="n"/>
      <c r="F148" s="6" t="n"/>
      <c r="G148" s="6" t="n"/>
      <c r="H148" s="7">
        <f>IF(G148="","",G148-TODAY())</f>
        <v/>
      </c>
      <c r="I148" s="8">
        <f>IF(G148="","",
IF(G148&lt;TODAY(),
IF(O148&gt;0,"Violated","Completed"),
IF(H148&lt;=7,"Expiring Soon",
"Active")))</f>
        <v/>
      </c>
      <c r="J148" s="8">
        <f>IF(C148="","",
COUNTIFS(
sales!$C:$C,$C148,
sales!$E:$E,$E148,
sales!$H:$H,"&gt;="&amp;$F148,
sales!$H:$H,"&lt;="&amp;$G148
))</f>
        <v/>
      </c>
      <c r="K148" s="9">
        <f>IF(COUNTIFS(sales!C:C, C148)=0,"",
_xlfn.MAXIFS(sales!H:H, sales!C:C, C148))</f>
        <v/>
      </c>
      <c r="L148" s="4" t="n"/>
      <c r="M148" s="4" t="n"/>
      <c r="N148" s="10">
        <f>IF(C148="","",
SUMIFS(
sales!$I:$I,
sales!$C:$C,$C148,
sales!$E:$E,$E148,
sales!$H:$H,"&gt;="&amp;$F148,
sales!$H:$H,"&lt;="&amp;$G148
))</f>
        <v/>
      </c>
      <c r="O148" s="10">
        <f>IF(M148="","",M148-N148)</f>
        <v/>
      </c>
      <c r="P148" s="11">
        <f>IF(M148=0,"",N148/M148)</f>
        <v/>
      </c>
      <c r="Q148" s="12">
        <f>IF(OR(G148="",O148=""),"",
IF(AND(G148&lt;TODAY(),O148&gt;0),"YES","NO"))</f>
        <v/>
      </c>
      <c r="R148" s="100" t="n"/>
      <c r="S148" s="14" t="n"/>
      <c r="T148" s="15">
        <f>IF(Q148="YES", IF(R148="Company",L148*(1+S148),IF(R148="Vendor",L148*(1-S148),"")),"")</f>
        <v/>
      </c>
      <c r="U148" s="15">
        <f>IF(Q148="YES",O148*T148,"")</f>
        <v/>
      </c>
      <c r="V148" s="16" t="n"/>
      <c r="W148" s="17">
        <f>IF(Q148="YES",G148+V148,"")</f>
        <v/>
      </c>
      <c r="X148" s="18">
        <f>IF(Q148="YES",IF(TODAY()&gt;W148,"OVERDUE","WITHIN TIME"),"")</f>
        <v/>
      </c>
    </row>
    <row r="149">
      <c r="A149" s="3" t="n">
        <v>145</v>
      </c>
      <c r="B149" s="4" t="n"/>
      <c r="C149" s="4" t="n"/>
      <c r="D149" s="5">
        <f>IF(E149="ISNR20","Natural Rubber-TSNR (ISNR-20)","")</f>
        <v/>
      </c>
      <c r="E149" s="4" t="n"/>
      <c r="F149" s="6" t="n"/>
      <c r="G149" s="6" t="n"/>
      <c r="H149" s="7">
        <f>IF(G149="","",G149-TODAY())</f>
        <v/>
      </c>
      <c r="I149" s="8">
        <f>IF(G149="","",
IF(G149&lt;TODAY(),
IF(O149&gt;0,"Violated","Completed"),
IF(H149&lt;=7,"Expiring Soon",
"Active")))</f>
        <v/>
      </c>
      <c r="J149" s="8">
        <f>IF(C149="","",
COUNTIFS(
sales!$C:$C,$C149,
sales!$E:$E,$E149,
sales!$H:$H,"&gt;="&amp;$F149,
sales!$H:$H,"&lt;="&amp;$G149
))</f>
        <v/>
      </c>
      <c r="K149" s="9">
        <f>IF(COUNTIFS(sales!C:C, C149)=0,"",
_xlfn.MAXIFS(sales!H:H, sales!C:C, C149))</f>
        <v/>
      </c>
      <c r="L149" s="4" t="n"/>
      <c r="M149" s="4" t="n"/>
      <c r="N149" s="10">
        <f>IF(C149="","",
SUMIFS(
sales!$I:$I,
sales!$C:$C,$C149,
sales!$E:$E,$E149,
sales!$H:$H,"&gt;="&amp;$F149,
sales!$H:$H,"&lt;="&amp;$G149
))</f>
        <v/>
      </c>
      <c r="O149" s="10">
        <f>IF(M149="","",M149-N149)</f>
        <v/>
      </c>
      <c r="P149" s="11">
        <f>IF(M149=0,"",N149/M149)</f>
        <v/>
      </c>
      <c r="Q149" s="12">
        <f>IF(OR(G149="",O149=""),"",
IF(AND(G149&lt;TODAY(),O149&gt;0),"YES","NO"))</f>
        <v/>
      </c>
      <c r="R149" s="100" t="n"/>
      <c r="S149" s="14" t="n"/>
      <c r="T149" s="15">
        <f>IF(Q149="YES", IF(R149="Company",L149*(1+S149),IF(R149="Vendor",L149*(1-S149),"")),"")</f>
        <v/>
      </c>
      <c r="U149" s="15">
        <f>IF(Q149="YES",O149*T149,"")</f>
        <v/>
      </c>
      <c r="V149" s="16" t="n"/>
      <c r="W149" s="17">
        <f>IF(Q149="YES",G149+V149,"")</f>
        <v/>
      </c>
      <c r="X149" s="18">
        <f>IF(Q149="YES",IF(TODAY()&gt;W149,"OVERDUE","WITHIN TIME"),"")</f>
        <v/>
      </c>
    </row>
    <row r="150">
      <c r="A150" s="3" t="n">
        <v>146</v>
      </c>
      <c r="B150" s="4" t="n"/>
      <c r="C150" s="4" t="n"/>
      <c r="D150" s="5">
        <f>IF(E150="ISNR20","Natural Rubber-TSNR (ISNR-20)","")</f>
        <v/>
      </c>
      <c r="E150" s="4" t="n"/>
      <c r="F150" s="6" t="n"/>
      <c r="G150" s="6" t="n"/>
      <c r="H150" s="7">
        <f>IF(G150="","",G150-TODAY())</f>
        <v/>
      </c>
      <c r="I150" s="8">
        <f>IF(G150="","",
IF(G150&lt;TODAY(),
IF(O150&gt;0,"Violated","Completed"),
IF(H150&lt;=7,"Expiring Soon",
"Active")))</f>
        <v/>
      </c>
      <c r="J150" s="8">
        <f>IF(C150="","",
COUNTIFS(
sales!$C:$C,$C150,
sales!$E:$E,$E150,
sales!$H:$H,"&gt;="&amp;$F150,
sales!$H:$H,"&lt;="&amp;$G150
))</f>
        <v/>
      </c>
      <c r="K150" s="9">
        <f>IF(COUNTIFS(sales!C:C, C150)=0,"",
_xlfn.MAXIFS(sales!H:H, sales!C:C, C150))</f>
        <v/>
      </c>
      <c r="L150" s="4" t="n"/>
      <c r="M150" s="4" t="n"/>
      <c r="N150" s="10">
        <f>IF(C150="","",
SUMIFS(
sales!$I:$I,
sales!$C:$C,$C150,
sales!$E:$E,$E150,
sales!$H:$H,"&gt;="&amp;$F150,
sales!$H:$H,"&lt;="&amp;$G150
))</f>
        <v/>
      </c>
      <c r="O150" s="10">
        <f>IF(M150="","",M150-N150)</f>
        <v/>
      </c>
      <c r="P150" s="11">
        <f>IF(M150=0,"",N150/M150)</f>
        <v/>
      </c>
      <c r="Q150" s="12">
        <f>IF(OR(G150="",O150=""),"",
IF(AND(G150&lt;TODAY(),O150&gt;0),"YES","NO"))</f>
        <v/>
      </c>
      <c r="R150" s="100" t="n"/>
      <c r="S150" s="14" t="n"/>
      <c r="T150" s="15">
        <f>IF(Q150="YES", IF(R150="Company",L150*(1+S150),IF(R150="Vendor",L150*(1-S150),"")),"")</f>
        <v/>
      </c>
      <c r="U150" s="15">
        <f>IF(Q150="YES",O150*T150,"")</f>
        <v/>
      </c>
      <c r="V150" s="16" t="n"/>
      <c r="W150" s="17">
        <f>IF(Q150="YES",G150+V150,"")</f>
        <v/>
      </c>
      <c r="X150" s="18">
        <f>IF(Q150="YES",IF(TODAY()&gt;W150,"OVERDUE","WITHIN TIME"),"")</f>
        <v/>
      </c>
    </row>
    <row r="151">
      <c r="A151" s="3" t="n">
        <v>147</v>
      </c>
      <c r="B151" s="4" t="n"/>
      <c r="C151" s="4" t="n"/>
      <c r="D151" s="5">
        <f>IF(E151="ISNR20","Natural Rubber-TSNR (ISNR-20)","")</f>
        <v/>
      </c>
      <c r="E151" s="4" t="n"/>
      <c r="F151" s="6" t="n"/>
      <c r="G151" s="6" t="n"/>
      <c r="H151" s="7">
        <f>IF(G151="","",G151-TODAY())</f>
        <v/>
      </c>
      <c r="I151" s="8">
        <f>IF(G151="","",
IF(G151&lt;TODAY(),
IF(O151&gt;0,"Violated","Completed"),
IF(H151&lt;=7,"Expiring Soon",
"Active")))</f>
        <v/>
      </c>
      <c r="J151" s="8">
        <f>IF(C151="","",
COUNTIFS(
sales!$C:$C,$C151,
sales!$E:$E,$E151,
sales!$H:$H,"&gt;="&amp;$F151,
sales!$H:$H,"&lt;="&amp;$G151
))</f>
        <v/>
      </c>
      <c r="K151" s="9">
        <f>IF(COUNTIFS(sales!C:C, C151)=0,"",
_xlfn.MAXIFS(sales!H:H, sales!C:C, C151))</f>
        <v/>
      </c>
      <c r="L151" s="4" t="n"/>
      <c r="M151" s="4" t="n"/>
      <c r="N151" s="10">
        <f>IF(C151="","",
SUMIFS(
sales!$I:$I,
sales!$C:$C,$C151,
sales!$E:$E,$E151,
sales!$H:$H,"&gt;="&amp;$F151,
sales!$H:$H,"&lt;="&amp;$G151
))</f>
        <v/>
      </c>
      <c r="O151" s="10">
        <f>IF(M151="","",M151-N151)</f>
        <v/>
      </c>
      <c r="P151" s="11">
        <f>IF(M151=0,"",N151/M151)</f>
        <v/>
      </c>
      <c r="Q151" s="12">
        <f>IF(OR(G151="",O151=""),"",
IF(AND(G151&lt;TODAY(),O151&gt;0),"YES","NO"))</f>
        <v/>
      </c>
      <c r="R151" s="100" t="n"/>
      <c r="S151" s="14" t="n"/>
      <c r="T151" s="15">
        <f>IF(Q151="YES", IF(R151="Company",L151*(1+S151),IF(R151="Vendor",L151*(1-S151),"")),"")</f>
        <v/>
      </c>
      <c r="U151" s="15">
        <f>IF(Q151="YES",O151*T151,"")</f>
        <v/>
      </c>
      <c r="V151" s="16" t="n"/>
      <c r="W151" s="17">
        <f>IF(Q151="YES",G151+V151,"")</f>
        <v/>
      </c>
      <c r="X151" s="18">
        <f>IF(Q151="YES",IF(TODAY()&gt;W151,"OVERDUE","WITHIN TIME"),"")</f>
        <v/>
      </c>
    </row>
    <row r="152">
      <c r="A152" s="3" t="n">
        <v>148</v>
      </c>
      <c r="B152" s="4" t="n"/>
      <c r="C152" s="4" t="n"/>
      <c r="D152" s="5">
        <f>IF(E152="ISNR20","Natural Rubber-TSNR (ISNR-20)","")</f>
        <v/>
      </c>
      <c r="E152" s="4" t="n"/>
      <c r="F152" s="6" t="n"/>
      <c r="G152" s="6" t="n"/>
      <c r="H152" s="7">
        <f>IF(G152="","",G152-TODAY())</f>
        <v/>
      </c>
      <c r="I152" s="8">
        <f>IF(G152="","",
IF(G152&lt;TODAY(),
IF(O152&gt;0,"Violated","Completed"),
IF(H152&lt;=7,"Expiring Soon",
"Active")))</f>
        <v/>
      </c>
      <c r="J152" s="8">
        <f>IF(C152="","",
COUNTIFS(
sales!$C:$C,$C152,
sales!$E:$E,$E152,
sales!$H:$H,"&gt;="&amp;$F152,
sales!$H:$H,"&lt;="&amp;$G152
))</f>
        <v/>
      </c>
      <c r="K152" s="9">
        <f>IF(COUNTIFS(sales!C:C, C152)=0,"",
_xlfn.MAXIFS(sales!H:H, sales!C:C, C152))</f>
        <v/>
      </c>
      <c r="L152" s="4" t="n"/>
      <c r="M152" s="4" t="n"/>
      <c r="N152" s="10">
        <f>IF(C152="","",
SUMIFS(
sales!$I:$I,
sales!$C:$C,$C152,
sales!$E:$E,$E152,
sales!$H:$H,"&gt;="&amp;$F152,
sales!$H:$H,"&lt;="&amp;$G152
))</f>
        <v/>
      </c>
      <c r="O152" s="10">
        <f>IF(M152="","",M152-N152)</f>
        <v/>
      </c>
      <c r="P152" s="11">
        <f>IF(M152=0,"",N152/M152)</f>
        <v/>
      </c>
      <c r="Q152" s="12">
        <f>IF(OR(G152="",O152=""),"",
IF(AND(G152&lt;TODAY(),O152&gt;0),"YES","NO"))</f>
        <v/>
      </c>
      <c r="R152" s="100" t="n"/>
      <c r="S152" s="14" t="n"/>
      <c r="T152" s="15">
        <f>IF(Q152="YES", IF(R152="Company",L152*(1+S152),IF(R152="Vendor",L152*(1-S152),"")),"")</f>
        <v/>
      </c>
      <c r="U152" s="15">
        <f>IF(Q152="YES",O152*T152,"")</f>
        <v/>
      </c>
      <c r="V152" s="16" t="n"/>
      <c r="W152" s="17">
        <f>IF(Q152="YES",G152+V152,"")</f>
        <v/>
      </c>
      <c r="X152" s="18">
        <f>IF(Q152="YES",IF(TODAY()&gt;W152,"OVERDUE","WITHIN TIME"),"")</f>
        <v/>
      </c>
    </row>
    <row r="153">
      <c r="A153" s="3" t="n">
        <v>149</v>
      </c>
      <c r="B153" s="4" t="n"/>
      <c r="C153" s="4" t="n"/>
      <c r="D153" s="5">
        <f>IF(E153="ISNR20","Natural Rubber-TSNR (ISNR-20)","")</f>
        <v/>
      </c>
      <c r="E153" s="4" t="n"/>
      <c r="F153" s="6" t="n"/>
      <c r="G153" s="6" t="n"/>
      <c r="H153" s="7">
        <f>IF(G153="","",G153-TODAY())</f>
        <v/>
      </c>
      <c r="I153" s="8">
        <f>IF(G153="","",
IF(G153&lt;TODAY(),
IF(O153&gt;0,"Violated","Completed"),
IF(H153&lt;=7,"Expiring Soon",
"Active")))</f>
        <v/>
      </c>
      <c r="J153" s="8">
        <f>IF(C153="","",
COUNTIFS(
sales!$C:$C,$C153,
sales!$E:$E,$E153,
sales!$H:$H,"&gt;="&amp;$F153,
sales!$H:$H,"&lt;="&amp;$G153
))</f>
        <v/>
      </c>
      <c r="K153" s="9">
        <f>IF(COUNTIFS(sales!C:C, C153)=0,"",
_xlfn.MAXIFS(sales!H:H, sales!C:C, C153))</f>
        <v/>
      </c>
      <c r="L153" s="4" t="n"/>
      <c r="M153" s="4" t="n"/>
      <c r="N153" s="10">
        <f>IF(C153="","",
SUMIFS(
sales!$I:$I,
sales!$C:$C,$C153,
sales!$E:$E,$E153,
sales!$H:$H,"&gt;="&amp;$F153,
sales!$H:$H,"&lt;="&amp;$G153
))</f>
        <v/>
      </c>
      <c r="O153" s="10">
        <f>IF(M153="","",M153-N153)</f>
        <v/>
      </c>
      <c r="P153" s="11">
        <f>IF(M153=0,"",N153/M153)</f>
        <v/>
      </c>
      <c r="Q153" s="12">
        <f>IF(OR(G153="",O153=""),"",
IF(AND(G153&lt;TODAY(),O153&gt;0),"YES","NO"))</f>
        <v/>
      </c>
      <c r="R153" s="100" t="n"/>
      <c r="S153" s="14" t="n"/>
      <c r="T153" s="15">
        <f>IF(Q153="YES", IF(R153="Company",L153*(1+S153),IF(R153="Vendor",L153*(1-S153),"")),"")</f>
        <v/>
      </c>
      <c r="U153" s="15">
        <f>IF(Q153="YES",O153*T153,"")</f>
        <v/>
      </c>
      <c r="V153" s="16" t="n"/>
      <c r="W153" s="17">
        <f>IF(Q153="YES",G153+V153,"")</f>
        <v/>
      </c>
      <c r="X153" s="18">
        <f>IF(Q153="YES",IF(TODAY()&gt;W153,"OVERDUE","WITHIN TIME"),"")</f>
        <v/>
      </c>
    </row>
    <row r="154">
      <c r="A154" s="3" t="n">
        <v>150</v>
      </c>
      <c r="B154" s="4" t="n"/>
      <c r="C154" s="4" t="n"/>
      <c r="D154" s="5">
        <f>IF(E154="ISNR20","Natural Rubber-TSNR (ISNR-20)","")</f>
        <v/>
      </c>
      <c r="E154" s="4" t="n"/>
      <c r="F154" s="6" t="n"/>
      <c r="G154" s="6" t="n"/>
      <c r="H154" s="7">
        <f>IF(G154="","",G154-TODAY())</f>
        <v/>
      </c>
      <c r="I154" s="8">
        <f>IF(G154="","",
IF(G154&lt;TODAY(),
IF(O154&gt;0,"Violated","Completed"),
IF(H154&lt;=7,"Expiring Soon",
"Active")))</f>
        <v/>
      </c>
      <c r="J154" s="8">
        <f>IF(C154="","",
COUNTIFS(
sales!$C:$C,$C154,
sales!$E:$E,$E154,
sales!$H:$H,"&gt;="&amp;$F154,
sales!$H:$H,"&lt;="&amp;$G154
))</f>
        <v/>
      </c>
      <c r="K154" s="9">
        <f>IF(COUNTIFS(sales!C:C, C154)=0,"",
_xlfn.MAXIFS(sales!H:H, sales!C:C, C154))</f>
        <v/>
      </c>
      <c r="L154" s="4" t="n"/>
      <c r="M154" s="4" t="n"/>
      <c r="N154" s="10">
        <f>IF(C154="","",
SUMIFS(
sales!$I:$I,
sales!$C:$C,$C154,
sales!$E:$E,$E154,
sales!$H:$H,"&gt;="&amp;$F154,
sales!$H:$H,"&lt;="&amp;$G154
))</f>
        <v/>
      </c>
      <c r="O154" s="10">
        <f>IF(M154="","",M154-N154)</f>
        <v/>
      </c>
      <c r="P154" s="11">
        <f>IF(M154=0,"",N154/M154)</f>
        <v/>
      </c>
      <c r="Q154" s="12">
        <f>IF(OR(G154="",O154=""),"",
IF(AND(G154&lt;TODAY(),O154&gt;0),"YES","NO"))</f>
        <v/>
      </c>
      <c r="R154" s="100" t="n"/>
      <c r="S154" s="14" t="n"/>
      <c r="T154" s="15">
        <f>IF(Q154="YES", IF(R154="Company",L154*(1+S154),IF(R154="Vendor",L154*(1-S154),"")),"")</f>
        <v/>
      </c>
      <c r="U154" s="15">
        <f>IF(Q154="YES",O154*T154,"")</f>
        <v/>
      </c>
      <c r="V154" s="16" t="n"/>
      <c r="W154" s="17">
        <f>IF(Q154="YES",G154+V154,"")</f>
        <v/>
      </c>
      <c r="X154" s="18">
        <f>IF(Q154="YES",IF(TODAY()&gt;W154,"OVERDUE","WITHIN TIME"),"")</f>
        <v/>
      </c>
    </row>
    <row r="155">
      <c r="A155" s="3" t="n">
        <v>151</v>
      </c>
      <c r="B155" s="4" t="n"/>
      <c r="C155" s="4" t="n"/>
      <c r="D155" s="5">
        <f>IF(E155="ISNR20","Natural Rubber-TSNR (ISNR-20)","")</f>
        <v/>
      </c>
      <c r="E155" s="4" t="n"/>
      <c r="F155" s="6" t="n"/>
      <c r="G155" s="6" t="n"/>
      <c r="H155" s="7">
        <f>IF(G155="","",G155-TODAY())</f>
        <v/>
      </c>
      <c r="I155" s="8">
        <f>IF(G155="","",
IF(G155&lt;TODAY(),
IF(O155&gt;0,"Violated","Completed"),
IF(H155&lt;=7,"Expiring Soon",
"Active")))</f>
        <v/>
      </c>
      <c r="J155" s="8">
        <f>IF(C155="","",
COUNTIFS(
sales!$C:$C,$C155,
sales!$E:$E,$E155,
sales!$H:$H,"&gt;="&amp;$F155,
sales!$H:$H,"&lt;="&amp;$G155
))</f>
        <v/>
      </c>
      <c r="K155" s="9">
        <f>IF(COUNTIFS(sales!C:C, C155)=0,"",
_xlfn.MAXIFS(sales!H:H, sales!C:C, C155))</f>
        <v/>
      </c>
      <c r="L155" s="4" t="n"/>
      <c r="M155" s="4" t="n"/>
      <c r="N155" s="10">
        <f>IF(C155="","",
SUMIFS(
sales!$I:$I,
sales!$C:$C,$C155,
sales!$E:$E,$E155,
sales!$H:$H,"&gt;="&amp;$F155,
sales!$H:$H,"&lt;="&amp;$G155
))</f>
        <v/>
      </c>
      <c r="O155" s="10">
        <f>IF(M155="","",M155-N155)</f>
        <v/>
      </c>
      <c r="P155" s="11">
        <f>IF(M155=0,"",N155/M155)</f>
        <v/>
      </c>
      <c r="Q155" s="12">
        <f>IF(OR(G155="",O155=""),"",
IF(AND(G155&lt;TODAY(),O155&gt;0),"YES","NO"))</f>
        <v/>
      </c>
      <c r="R155" s="100" t="n"/>
      <c r="S155" s="14" t="n"/>
      <c r="T155" s="15">
        <f>IF(Q155="YES", IF(R155="Company",L155*(1+S155),IF(R155="Vendor",L155*(1-S155),"")),"")</f>
        <v/>
      </c>
      <c r="U155" s="15">
        <f>IF(Q155="YES",O155*T155,"")</f>
        <v/>
      </c>
      <c r="V155" s="16" t="n"/>
      <c r="W155" s="17">
        <f>IF(Q155="YES",G155+V155,"")</f>
        <v/>
      </c>
      <c r="X155" s="18">
        <f>IF(Q155="YES",IF(TODAY()&gt;W155,"OVERDUE","WITHIN TIME"),"")</f>
        <v/>
      </c>
    </row>
    <row r="156">
      <c r="A156" s="3" t="n">
        <v>152</v>
      </c>
      <c r="B156" s="4" t="n"/>
      <c r="C156" s="4" t="n"/>
      <c r="D156" s="5">
        <f>IF(E156="ISNR20","Natural Rubber-TSNR (ISNR-20)","")</f>
        <v/>
      </c>
      <c r="E156" s="4" t="n"/>
      <c r="F156" s="6" t="n"/>
      <c r="G156" s="6" t="n"/>
      <c r="H156" s="7">
        <f>IF(G156="","",G156-TODAY())</f>
        <v/>
      </c>
      <c r="I156" s="8">
        <f>IF(G156="","",
IF(G156&lt;TODAY(),
IF(O156&gt;0,"Violated","Completed"),
IF(H156&lt;=7,"Expiring Soon",
"Active")))</f>
        <v/>
      </c>
      <c r="J156" s="8">
        <f>IF(C156="","",
COUNTIFS(
sales!$C:$C,$C156,
sales!$E:$E,$E156,
sales!$H:$H,"&gt;="&amp;$F156,
sales!$H:$H,"&lt;="&amp;$G156
))</f>
        <v/>
      </c>
      <c r="K156" s="9">
        <f>IF(COUNTIFS(sales!C:C, C156)=0,"",
_xlfn.MAXIFS(sales!H:H, sales!C:C, C156))</f>
        <v/>
      </c>
      <c r="L156" s="4" t="n"/>
      <c r="M156" s="4" t="n"/>
      <c r="N156" s="10">
        <f>IF(C156="","",
SUMIFS(
sales!$I:$I,
sales!$C:$C,$C156,
sales!$E:$E,$E156,
sales!$H:$H,"&gt;="&amp;$F156,
sales!$H:$H,"&lt;="&amp;$G156
))</f>
        <v/>
      </c>
      <c r="O156" s="10">
        <f>IF(M156="","",M156-N156)</f>
        <v/>
      </c>
      <c r="P156" s="11">
        <f>IF(M156=0,"",N156/M156)</f>
        <v/>
      </c>
      <c r="Q156" s="12">
        <f>IF(OR(G156="",O156=""),"",
IF(AND(G156&lt;TODAY(),O156&gt;0),"YES","NO"))</f>
        <v/>
      </c>
      <c r="R156" s="100" t="n"/>
      <c r="S156" s="14" t="n"/>
      <c r="T156" s="15">
        <f>IF(Q156="YES", IF(R156="Company",L156*(1+S156),IF(R156="Vendor",L156*(1-S156),"")),"")</f>
        <v/>
      </c>
      <c r="U156" s="15">
        <f>IF(Q156="YES",O156*T156,"")</f>
        <v/>
      </c>
      <c r="V156" s="16" t="n"/>
      <c r="W156" s="17">
        <f>IF(Q156="YES",G156+V156,"")</f>
        <v/>
      </c>
      <c r="X156" s="18">
        <f>IF(Q156="YES",IF(TODAY()&gt;W156,"OVERDUE","WITHIN TIME"),"")</f>
        <v/>
      </c>
    </row>
    <row r="157">
      <c r="A157" s="3" t="n">
        <v>153</v>
      </c>
      <c r="B157" s="4" t="n"/>
      <c r="C157" s="4" t="n"/>
      <c r="D157" s="5">
        <f>IF(E157="ISNR20","Natural Rubber-TSNR (ISNR-20)","")</f>
        <v/>
      </c>
      <c r="E157" s="4" t="n"/>
      <c r="F157" s="6" t="n"/>
      <c r="G157" s="6" t="n"/>
      <c r="H157" s="7">
        <f>IF(G157="","",G157-TODAY())</f>
        <v/>
      </c>
      <c r="I157" s="8">
        <f>IF(G157="","",
IF(G157&lt;TODAY(),
IF(O157&gt;0,"Violated","Completed"),
IF(H157&lt;=7,"Expiring Soon",
"Active")))</f>
        <v/>
      </c>
      <c r="J157" s="8">
        <f>IF(C157="","",
COUNTIFS(
sales!$C:$C,$C157,
sales!$E:$E,$E157,
sales!$H:$H,"&gt;="&amp;$F157,
sales!$H:$H,"&lt;="&amp;$G157
))</f>
        <v/>
      </c>
      <c r="K157" s="9">
        <f>IF(COUNTIFS(sales!C:C, C157)=0,"",
_xlfn.MAXIFS(sales!H:H, sales!C:C, C157))</f>
        <v/>
      </c>
      <c r="L157" s="4" t="n"/>
      <c r="M157" s="4" t="n"/>
      <c r="N157" s="10">
        <f>IF(C157="","",
SUMIFS(
sales!$I:$I,
sales!$C:$C,$C157,
sales!$E:$E,$E157,
sales!$H:$H,"&gt;="&amp;$F157,
sales!$H:$H,"&lt;="&amp;$G157
))</f>
        <v/>
      </c>
      <c r="O157" s="10">
        <f>IF(M157="","",M157-N157)</f>
        <v/>
      </c>
      <c r="P157" s="11">
        <f>IF(M157=0,"",N157/M157)</f>
        <v/>
      </c>
      <c r="Q157" s="12">
        <f>IF(OR(G157="",O157=""),"",
IF(AND(G157&lt;TODAY(),O157&gt;0),"YES","NO"))</f>
        <v/>
      </c>
      <c r="R157" s="100" t="n"/>
      <c r="S157" s="14" t="n"/>
      <c r="T157" s="15">
        <f>IF(Q157="YES", IF(R157="Company",L157*(1+S157),IF(R157="Vendor",L157*(1-S157),"")),"")</f>
        <v/>
      </c>
      <c r="U157" s="15">
        <f>IF(Q157="YES",O157*T157,"")</f>
        <v/>
      </c>
      <c r="V157" s="16" t="n"/>
      <c r="W157" s="17">
        <f>IF(Q157="YES",G157+V157,"")</f>
        <v/>
      </c>
      <c r="X157" s="18">
        <f>IF(Q157="YES",IF(TODAY()&gt;W157,"OVERDUE","WITHIN TIME"),"")</f>
        <v/>
      </c>
    </row>
    <row r="158">
      <c r="A158" s="3" t="n">
        <v>154</v>
      </c>
      <c r="B158" s="4" t="n"/>
      <c r="C158" s="4" t="n"/>
      <c r="D158" s="5">
        <f>IF(E158="ISNR20","Natural Rubber-TSNR (ISNR-20)","")</f>
        <v/>
      </c>
      <c r="E158" s="4" t="n"/>
      <c r="F158" s="6" t="n"/>
      <c r="G158" s="6" t="n"/>
      <c r="H158" s="7">
        <f>IF(G158="","",G158-TODAY())</f>
        <v/>
      </c>
      <c r="I158" s="8">
        <f>IF(G158="","",
IF(G158&lt;TODAY(),
IF(O158&gt;0,"Violated","Completed"),
IF(H158&lt;=7,"Expiring Soon",
"Active")))</f>
        <v/>
      </c>
      <c r="J158" s="8">
        <f>IF(C158="","",
COUNTIFS(
sales!$C:$C,$C158,
sales!$E:$E,$E158,
sales!$H:$H,"&gt;="&amp;$F158,
sales!$H:$H,"&lt;="&amp;$G158
))</f>
        <v/>
      </c>
      <c r="K158" s="9">
        <f>IF(COUNTIFS(sales!C:C, C158)=0,"",
_xlfn.MAXIFS(sales!H:H, sales!C:C, C158))</f>
        <v/>
      </c>
      <c r="L158" s="4" t="n"/>
      <c r="M158" s="4" t="n"/>
      <c r="N158" s="10">
        <f>IF(C158="","",
SUMIFS(
sales!$I:$I,
sales!$C:$C,$C158,
sales!$E:$E,$E158,
sales!$H:$H,"&gt;="&amp;$F158,
sales!$H:$H,"&lt;="&amp;$G158
))</f>
        <v/>
      </c>
      <c r="O158" s="10">
        <f>IF(M158="","",M158-N158)</f>
        <v/>
      </c>
      <c r="P158" s="11">
        <f>IF(M158=0,"",N158/M158)</f>
        <v/>
      </c>
      <c r="Q158" s="12">
        <f>IF(OR(G158="",O158=""),"",
IF(AND(G158&lt;TODAY(),O158&gt;0),"YES","NO"))</f>
        <v/>
      </c>
      <c r="R158" s="100" t="n"/>
      <c r="S158" s="14" t="n"/>
      <c r="T158" s="15">
        <f>IF(Q158="YES", IF(R158="Company",L158*(1+S158),IF(R158="Vendor",L158*(1-S158),"")),"")</f>
        <v/>
      </c>
      <c r="U158" s="15">
        <f>IF(Q158="YES",O158*T158,"")</f>
        <v/>
      </c>
      <c r="V158" s="16" t="n"/>
      <c r="W158" s="17">
        <f>IF(Q158="YES",G158+V158,"")</f>
        <v/>
      </c>
      <c r="X158" s="18">
        <f>IF(Q158="YES",IF(TODAY()&gt;W158,"OVERDUE","WITHIN TIME"),"")</f>
        <v/>
      </c>
    </row>
    <row r="159">
      <c r="A159" s="3" t="n">
        <v>155</v>
      </c>
      <c r="B159" s="4" t="n"/>
      <c r="C159" s="4" t="n"/>
      <c r="D159" s="5">
        <f>IF(E159="ISNR20","Natural Rubber-TSNR (ISNR-20)","")</f>
        <v/>
      </c>
      <c r="E159" s="4" t="n"/>
      <c r="F159" s="6" t="n"/>
      <c r="G159" s="6" t="n"/>
      <c r="H159" s="7">
        <f>IF(G159="","",G159-TODAY())</f>
        <v/>
      </c>
      <c r="I159" s="8">
        <f>IF(G159="","",
IF(G159&lt;TODAY(),
IF(O159&gt;0,"Violated","Completed"),
IF(H159&lt;=7,"Expiring Soon",
"Active")))</f>
        <v/>
      </c>
      <c r="J159" s="8">
        <f>IF(C159="","",
COUNTIFS(
sales!$C:$C,$C159,
sales!$E:$E,$E159,
sales!$H:$H,"&gt;="&amp;$F159,
sales!$H:$H,"&lt;="&amp;$G159
))</f>
        <v/>
      </c>
      <c r="K159" s="9">
        <f>IF(COUNTIFS(sales!C:C, C159)=0,"",
_xlfn.MAXIFS(sales!H:H, sales!C:C, C159))</f>
        <v/>
      </c>
      <c r="L159" s="4" t="n"/>
      <c r="M159" s="4" t="n"/>
      <c r="N159" s="10">
        <f>IF(C159="","",
SUMIFS(
sales!$I:$I,
sales!$C:$C,$C159,
sales!$E:$E,$E159,
sales!$H:$H,"&gt;="&amp;$F159,
sales!$H:$H,"&lt;="&amp;$G159
))</f>
        <v/>
      </c>
      <c r="O159" s="10">
        <f>IF(M159="","",M159-N159)</f>
        <v/>
      </c>
      <c r="P159" s="11">
        <f>IF(M159=0,"",N159/M159)</f>
        <v/>
      </c>
      <c r="Q159" s="12">
        <f>IF(OR(G159="",O159=""),"",
IF(AND(G159&lt;TODAY(),O159&gt;0),"YES","NO"))</f>
        <v/>
      </c>
      <c r="R159" s="100" t="n"/>
      <c r="S159" s="14" t="n"/>
      <c r="T159" s="15">
        <f>IF(Q159="YES", IF(R159="Company",L159*(1+S159),IF(R159="Vendor",L159*(1-S159),"")),"")</f>
        <v/>
      </c>
      <c r="U159" s="15">
        <f>IF(Q159="YES",O159*T159,"")</f>
        <v/>
      </c>
      <c r="V159" s="16" t="n"/>
      <c r="W159" s="17">
        <f>IF(Q159="YES",G159+V159,"")</f>
        <v/>
      </c>
      <c r="X159" s="18">
        <f>IF(Q159="YES",IF(TODAY()&gt;W159,"OVERDUE","WITHIN TIME"),"")</f>
        <v/>
      </c>
    </row>
    <row r="160">
      <c r="A160" s="3" t="n">
        <v>156</v>
      </c>
      <c r="B160" s="4" t="n"/>
      <c r="C160" s="4" t="n"/>
      <c r="D160" s="5">
        <f>IF(E160="ISNR20","Natural Rubber-TSNR (ISNR-20)","")</f>
        <v/>
      </c>
      <c r="E160" s="4" t="n"/>
      <c r="F160" s="6" t="n"/>
      <c r="G160" s="6" t="n"/>
      <c r="H160" s="7">
        <f>IF(G160="","",G160-TODAY())</f>
        <v/>
      </c>
      <c r="I160" s="8">
        <f>IF(G160="","",
IF(G160&lt;TODAY(),
IF(O160&gt;0,"Violated","Completed"),
IF(H160&lt;=7,"Expiring Soon",
"Active")))</f>
        <v/>
      </c>
      <c r="J160" s="8">
        <f>IF(C160="","",
COUNTIFS(
sales!$C:$C,$C160,
sales!$E:$E,$E160,
sales!$H:$H,"&gt;="&amp;$F160,
sales!$H:$H,"&lt;="&amp;$G160
))</f>
        <v/>
      </c>
      <c r="K160" s="9">
        <f>IF(COUNTIFS(sales!C:C, C160)=0,"",
_xlfn.MAXIFS(sales!H:H, sales!C:C, C160))</f>
        <v/>
      </c>
      <c r="L160" s="4" t="n"/>
      <c r="M160" s="4" t="n"/>
      <c r="N160" s="10">
        <f>IF(C160="","",
SUMIFS(
sales!$I:$I,
sales!$C:$C,$C160,
sales!$E:$E,$E160,
sales!$H:$H,"&gt;="&amp;$F160,
sales!$H:$H,"&lt;="&amp;$G160
))</f>
        <v/>
      </c>
      <c r="O160" s="10">
        <f>IF(M160="","",M160-N160)</f>
        <v/>
      </c>
      <c r="P160" s="11">
        <f>IF(M160=0,"",N160/M160)</f>
        <v/>
      </c>
      <c r="Q160" s="12">
        <f>IF(OR(G160="",O160=""),"",
IF(AND(G160&lt;TODAY(),O160&gt;0),"YES","NO"))</f>
        <v/>
      </c>
      <c r="R160" s="100" t="n"/>
      <c r="S160" s="14" t="n"/>
      <c r="T160" s="15">
        <f>IF(Q160="YES", IF(R160="Company",L160*(1+S160),IF(R160="Vendor",L160*(1-S160),"")),"")</f>
        <v/>
      </c>
      <c r="U160" s="15">
        <f>IF(Q160="YES",O160*T160,"")</f>
        <v/>
      </c>
      <c r="V160" s="16" t="n"/>
      <c r="W160" s="17">
        <f>IF(Q160="YES",G160+V160,"")</f>
        <v/>
      </c>
      <c r="X160" s="18">
        <f>IF(Q160="YES",IF(TODAY()&gt;W160,"OVERDUE","WITHIN TIME"),"")</f>
        <v/>
      </c>
    </row>
    <row r="161">
      <c r="A161" s="3" t="n">
        <v>157</v>
      </c>
      <c r="B161" s="4" t="n"/>
      <c r="C161" s="4" t="n"/>
      <c r="D161" s="5">
        <f>IF(E161="ISNR20","Natural Rubber-TSNR (ISNR-20)","")</f>
        <v/>
      </c>
      <c r="E161" s="4" t="n"/>
      <c r="F161" s="6" t="n"/>
      <c r="G161" s="6" t="n"/>
      <c r="H161" s="7">
        <f>IF(G161="","",G161-TODAY())</f>
        <v/>
      </c>
      <c r="I161" s="8">
        <f>IF(G161="","",
IF(G161&lt;TODAY(),
IF(O161&gt;0,"Violated","Completed"),
IF(H161&lt;=7,"Expiring Soon",
"Active")))</f>
        <v/>
      </c>
      <c r="J161" s="8">
        <f>IF(C161="","",
COUNTIFS(
sales!$C:$C,$C161,
sales!$E:$E,$E161,
sales!$H:$H,"&gt;="&amp;$F161,
sales!$H:$H,"&lt;="&amp;$G161
))</f>
        <v/>
      </c>
      <c r="K161" s="9">
        <f>IF(COUNTIFS(sales!C:C, C161)=0,"",
_xlfn.MAXIFS(sales!H:H, sales!C:C, C161))</f>
        <v/>
      </c>
      <c r="L161" s="4" t="n"/>
      <c r="M161" s="4" t="n"/>
      <c r="N161" s="10">
        <f>IF(C161="","",
SUMIFS(
sales!$I:$I,
sales!$C:$C,$C161,
sales!$E:$E,$E161,
sales!$H:$H,"&gt;="&amp;$F161,
sales!$H:$H,"&lt;="&amp;$G161
))</f>
        <v/>
      </c>
      <c r="O161" s="10">
        <f>IF(M161="","",M161-N161)</f>
        <v/>
      </c>
      <c r="P161" s="11">
        <f>IF(M161=0,"",N161/M161)</f>
        <v/>
      </c>
      <c r="Q161" s="12">
        <f>IF(OR(G161="",O161=""),"",
IF(AND(G161&lt;TODAY(),O161&gt;0),"YES","NO"))</f>
        <v/>
      </c>
      <c r="R161" s="100" t="n"/>
      <c r="S161" s="14" t="n"/>
      <c r="T161" s="15">
        <f>IF(Q161="YES", IF(R161="Company",L161*(1+S161),IF(R161="Vendor",L161*(1-S161),"")),"")</f>
        <v/>
      </c>
      <c r="U161" s="15">
        <f>IF(Q161="YES",O161*T161,"")</f>
        <v/>
      </c>
      <c r="V161" s="16" t="n"/>
      <c r="W161" s="17">
        <f>IF(Q161="YES",G161+V161,"")</f>
        <v/>
      </c>
      <c r="X161" s="18">
        <f>IF(Q161="YES",IF(TODAY()&gt;W161,"OVERDUE","WITHIN TIME"),"")</f>
        <v/>
      </c>
    </row>
    <row r="162">
      <c r="A162" s="3" t="n">
        <v>158</v>
      </c>
      <c r="B162" s="4" t="n"/>
      <c r="C162" s="4" t="n"/>
      <c r="D162" s="5">
        <f>IF(E162="ISNR20","Natural Rubber-TSNR (ISNR-20)","")</f>
        <v/>
      </c>
      <c r="E162" s="4" t="n"/>
      <c r="F162" s="6" t="n"/>
      <c r="G162" s="6" t="n"/>
      <c r="H162" s="7">
        <f>IF(G162="","",G162-TODAY())</f>
        <v/>
      </c>
      <c r="I162" s="8">
        <f>IF(G162="","",
IF(G162&lt;TODAY(),
IF(O162&gt;0,"Violated","Completed"),
IF(H162&lt;=7,"Expiring Soon",
"Active")))</f>
        <v/>
      </c>
      <c r="J162" s="8">
        <f>IF(C162="","",
COUNTIFS(
sales!$C:$C,$C162,
sales!$E:$E,$E162,
sales!$H:$H,"&gt;="&amp;$F162,
sales!$H:$H,"&lt;="&amp;$G162
))</f>
        <v/>
      </c>
      <c r="K162" s="9">
        <f>IF(COUNTIFS(sales!C:C, C162)=0,"",
_xlfn.MAXIFS(sales!H:H, sales!C:C, C162))</f>
        <v/>
      </c>
      <c r="L162" s="4" t="n"/>
      <c r="M162" s="4" t="n"/>
      <c r="N162" s="10">
        <f>IF(C162="","",
SUMIFS(
sales!$I:$I,
sales!$C:$C,$C162,
sales!$E:$E,$E162,
sales!$H:$H,"&gt;="&amp;$F162,
sales!$H:$H,"&lt;="&amp;$G162
))</f>
        <v/>
      </c>
      <c r="O162" s="10">
        <f>IF(M162="","",M162-N162)</f>
        <v/>
      </c>
      <c r="P162" s="11">
        <f>IF(M162=0,"",N162/M162)</f>
        <v/>
      </c>
      <c r="Q162" s="12">
        <f>IF(OR(G162="",O162=""),"",
IF(AND(G162&lt;TODAY(),O162&gt;0),"YES","NO"))</f>
        <v/>
      </c>
      <c r="R162" s="100" t="n"/>
      <c r="S162" s="14" t="n"/>
      <c r="T162" s="15">
        <f>IF(Q162="YES", IF(R162="Company",L162*(1+S162),IF(R162="Vendor",L162*(1-S162),"")),"")</f>
        <v/>
      </c>
      <c r="U162" s="15">
        <f>IF(Q162="YES",O162*T162,"")</f>
        <v/>
      </c>
      <c r="V162" s="16" t="n"/>
      <c r="W162" s="17">
        <f>IF(Q162="YES",G162+V162,"")</f>
        <v/>
      </c>
      <c r="X162" s="18">
        <f>IF(Q162="YES",IF(TODAY()&gt;W162,"OVERDUE","WITHIN TIME"),"")</f>
        <v/>
      </c>
    </row>
    <row r="163">
      <c r="A163" s="3" t="n">
        <v>159</v>
      </c>
      <c r="B163" s="4" t="n"/>
      <c r="C163" s="4" t="n"/>
      <c r="D163" s="5">
        <f>IF(E163="ISNR20","Natural Rubber-TSNR (ISNR-20)","")</f>
        <v/>
      </c>
      <c r="E163" s="4" t="n"/>
      <c r="F163" s="6" t="n"/>
      <c r="G163" s="6" t="n"/>
      <c r="H163" s="7">
        <f>IF(G163="","",G163-TODAY())</f>
        <v/>
      </c>
      <c r="I163" s="8">
        <f>IF(G163="","",
IF(G163&lt;TODAY(),
IF(O163&gt;0,"Violated","Completed"),
IF(H163&lt;=7,"Expiring Soon",
"Active")))</f>
        <v/>
      </c>
      <c r="J163" s="8">
        <f>IF(C163="","",
COUNTIFS(
sales!$C:$C,$C163,
sales!$E:$E,$E163,
sales!$H:$H,"&gt;="&amp;$F163,
sales!$H:$H,"&lt;="&amp;$G163
))</f>
        <v/>
      </c>
      <c r="K163" s="9">
        <f>IF(COUNTIFS(sales!C:C, C163)=0,"",
_xlfn.MAXIFS(sales!H:H, sales!C:C, C163))</f>
        <v/>
      </c>
      <c r="L163" s="4" t="n"/>
      <c r="M163" s="4" t="n"/>
      <c r="N163" s="10">
        <f>IF(C163="","",
SUMIFS(
sales!$I:$I,
sales!$C:$C,$C163,
sales!$E:$E,$E163,
sales!$H:$H,"&gt;="&amp;$F163,
sales!$H:$H,"&lt;="&amp;$G163
))</f>
        <v/>
      </c>
      <c r="O163" s="10">
        <f>IF(M163="","",M163-N163)</f>
        <v/>
      </c>
      <c r="P163" s="11">
        <f>IF(M163=0,"",N163/M163)</f>
        <v/>
      </c>
      <c r="Q163" s="12">
        <f>IF(OR(G163="",O163=""),"",
IF(AND(G163&lt;TODAY(),O163&gt;0),"YES","NO"))</f>
        <v/>
      </c>
      <c r="R163" s="100" t="n"/>
      <c r="S163" s="14" t="n"/>
      <c r="T163" s="15">
        <f>IF(Q163="YES", IF(R163="Company",L163*(1+S163),IF(R163="Vendor",L163*(1-S163),"")),"")</f>
        <v/>
      </c>
      <c r="U163" s="15">
        <f>IF(Q163="YES",O163*T163,"")</f>
        <v/>
      </c>
      <c r="V163" s="16" t="n"/>
      <c r="W163" s="17">
        <f>IF(Q163="YES",G163+V163,"")</f>
        <v/>
      </c>
      <c r="X163" s="18">
        <f>IF(Q163="YES",IF(TODAY()&gt;W163,"OVERDUE","WITHIN TIME"),"")</f>
        <v/>
      </c>
    </row>
    <row r="164">
      <c r="A164" s="3" t="n">
        <v>160</v>
      </c>
      <c r="B164" s="4" t="n"/>
      <c r="C164" s="4" t="n"/>
      <c r="D164" s="5">
        <f>IF(E164="ISNR20","Natural Rubber-TSNR (ISNR-20)","")</f>
        <v/>
      </c>
      <c r="E164" s="4" t="n"/>
      <c r="F164" s="6" t="n"/>
      <c r="G164" s="6" t="n"/>
      <c r="H164" s="7">
        <f>IF(G164="","",G164-TODAY())</f>
        <v/>
      </c>
      <c r="I164" s="8">
        <f>IF(G164="","",
IF(G164&lt;TODAY(),
IF(O164&gt;0,"Violated","Completed"),
IF(H164&lt;=7,"Expiring Soon",
"Active")))</f>
        <v/>
      </c>
      <c r="J164" s="8">
        <f>IF(C164="","",
COUNTIFS(
sales!$C:$C,$C164,
sales!$E:$E,$E164,
sales!$H:$H,"&gt;="&amp;$F164,
sales!$H:$H,"&lt;="&amp;$G164
))</f>
        <v/>
      </c>
      <c r="K164" s="9">
        <f>IF(COUNTIFS(sales!C:C, C164)=0,"",
_xlfn.MAXIFS(sales!H:H, sales!C:C, C164))</f>
        <v/>
      </c>
      <c r="L164" s="4" t="n"/>
      <c r="M164" s="4" t="n"/>
      <c r="N164" s="10">
        <f>IF(C164="","",
SUMIFS(
sales!$I:$I,
sales!$C:$C,$C164,
sales!$E:$E,$E164,
sales!$H:$H,"&gt;="&amp;$F164,
sales!$H:$H,"&lt;="&amp;$G164
))</f>
        <v/>
      </c>
      <c r="O164" s="10">
        <f>IF(M164="","",M164-N164)</f>
        <v/>
      </c>
      <c r="P164" s="11">
        <f>IF(M164=0,"",N164/M164)</f>
        <v/>
      </c>
      <c r="Q164" s="12">
        <f>IF(OR(G164="",O164=""),"",
IF(AND(G164&lt;TODAY(),O164&gt;0),"YES","NO"))</f>
        <v/>
      </c>
      <c r="R164" s="100" t="n"/>
      <c r="S164" s="14" t="n"/>
      <c r="T164" s="15">
        <f>IF(Q164="YES", IF(R164="Company",L164*(1+S164),IF(R164="Vendor",L164*(1-S164),"")),"")</f>
        <v/>
      </c>
      <c r="U164" s="15">
        <f>IF(Q164="YES",O164*T164,"")</f>
        <v/>
      </c>
      <c r="V164" s="16" t="n"/>
      <c r="W164" s="17">
        <f>IF(Q164="YES",G164+V164,"")</f>
        <v/>
      </c>
      <c r="X164" s="18">
        <f>IF(Q164="YES",IF(TODAY()&gt;W164,"OVERDUE","WITHIN TIME"),"")</f>
        <v/>
      </c>
    </row>
    <row r="165">
      <c r="A165" s="3" t="n">
        <v>161</v>
      </c>
      <c r="B165" s="4" t="n"/>
      <c r="C165" s="4" t="n"/>
      <c r="D165" s="5">
        <f>IF(E165="ISNR20","Natural Rubber-TSNR (ISNR-20)","")</f>
        <v/>
      </c>
      <c r="E165" s="4" t="n"/>
      <c r="F165" s="6" t="n"/>
      <c r="G165" s="6" t="n"/>
      <c r="H165" s="7">
        <f>IF(G165="","",G165-TODAY())</f>
        <v/>
      </c>
      <c r="I165" s="8">
        <f>IF(G165="","",
IF(G165&lt;TODAY(),
IF(O165&gt;0,"Violated","Completed"),
IF(H165&lt;=7,"Expiring Soon",
"Active")))</f>
        <v/>
      </c>
      <c r="J165" s="8">
        <f>IF(C165="","",
COUNTIFS(
sales!$C:$C,$C165,
sales!$E:$E,$E165,
sales!$H:$H,"&gt;="&amp;$F165,
sales!$H:$H,"&lt;="&amp;$G165
))</f>
        <v/>
      </c>
      <c r="K165" s="9">
        <f>IF(COUNTIFS(sales!C:C, C165)=0,"",
_xlfn.MAXIFS(sales!H:H, sales!C:C, C165))</f>
        <v/>
      </c>
      <c r="L165" s="4" t="n"/>
      <c r="M165" s="4" t="n"/>
      <c r="N165" s="10">
        <f>IF(C165="","",
SUMIFS(
sales!$I:$I,
sales!$C:$C,$C165,
sales!$E:$E,$E165,
sales!$H:$H,"&gt;="&amp;$F165,
sales!$H:$H,"&lt;="&amp;$G165
))</f>
        <v/>
      </c>
      <c r="O165" s="10">
        <f>IF(M165="","",M165-N165)</f>
        <v/>
      </c>
      <c r="P165" s="11">
        <f>IF(M165=0,"",N165/M165)</f>
        <v/>
      </c>
      <c r="Q165" s="12">
        <f>IF(OR(G165="",O165=""),"",
IF(AND(G165&lt;TODAY(),O165&gt;0),"YES","NO"))</f>
        <v/>
      </c>
      <c r="R165" s="100" t="n"/>
      <c r="S165" s="14" t="n"/>
      <c r="T165" s="15">
        <f>IF(Q165="YES", IF(R165="Company",L165*(1+S165),IF(R165="Vendor",L165*(1-S165),"")),"")</f>
        <v/>
      </c>
      <c r="U165" s="15">
        <f>IF(Q165="YES",O165*T165,"")</f>
        <v/>
      </c>
      <c r="V165" s="16" t="n"/>
      <c r="W165" s="17">
        <f>IF(Q165="YES",G165+V165,"")</f>
        <v/>
      </c>
      <c r="X165" s="18">
        <f>IF(Q165="YES",IF(TODAY()&gt;W165,"OVERDUE","WITHIN TIME"),"")</f>
        <v/>
      </c>
    </row>
    <row r="166">
      <c r="A166" s="3" t="n">
        <v>162</v>
      </c>
      <c r="B166" s="4" t="n"/>
      <c r="C166" s="4" t="n"/>
      <c r="D166" s="5">
        <f>IF(E166="ISNR20","Natural Rubber-TSNR (ISNR-20)","")</f>
        <v/>
      </c>
      <c r="E166" s="4" t="n"/>
      <c r="F166" s="6" t="n"/>
      <c r="G166" s="6" t="n"/>
      <c r="H166" s="7">
        <f>IF(G166="","",G166-TODAY())</f>
        <v/>
      </c>
      <c r="I166" s="8">
        <f>IF(G166="","",
IF(G166&lt;TODAY(),
IF(O166&gt;0,"Violated","Completed"),
IF(H166&lt;=7,"Expiring Soon",
"Active")))</f>
        <v/>
      </c>
      <c r="J166" s="8">
        <f>IF(C166="","",
COUNTIFS(
sales!$C:$C,$C166,
sales!$E:$E,$E166,
sales!$H:$H,"&gt;="&amp;$F166,
sales!$H:$H,"&lt;="&amp;$G166
))</f>
        <v/>
      </c>
      <c r="K166" s="9">
        <f>IF(COUNTIFS(sales!C:C, C166)=0,"",
_xlfn.MAXIFS(sales!H:H, sales!C:C, C166))</f>
        <v/>
      </c>
      <c r="L166" s="4" t="n"/>
      <c r="M166" s="4" t="n"/>
      <c r="N166" s="10">
        <f>IF(C166="","",
SUMIFS(
sales!$I:$I,
sales!$C:$C,$C166,
sales!$E:$E,$E166,
sales!$H:$H,"&gt;="&amp;$F166,
sales!$H:$H,"&lt;="&amp;$G166
))</f>
        <v/>
      </c>
      <c r="O166" s="10">
        <f>IF(M166="","",M166-N166)</f>
        <v/>
      </c>
      <c r="P166" s="11">
        <f>IF(M166=0,"",N166/M166)</f>
        <v/>
      </c>
      <c r="Q166" s="12">
        <f>IF(OR(G166="",O166=""),"",
IF(AND(G166&lt;TODAY(),O166&gt;0),"YES","NO"))</f>
        <v/>
      </c>
      <c r="R166" s="100" t="n"/>
      <c r="S166" s="14" t="n"/>
      <c r="T166" s="15">
        <f>IF(Q166="YES", IF(R166="Company",L166*(1+S166),IF(R166="Vendor",L166*(1-S166),"")),"")</f>
        <v/>
      </c>
      <c r="U166" s="15">
        <f>IF(Q166="YES",O166*T166,"")</f>
        <v/>
      </c>
      <c r="V166" s="16" t="n"/>
      <c r="W166" s="17">
        <f>IF(Q166="YES",G166+V166,"")</f>
        <v/>
      </c>
      <c r="X166" s="18">
        <f>IF(Q166="YES",IF(TODAY()&gt;W166,"OVERDUE","WITHIN TIME"),"")</f>
        <v/>
      </c>
    </row>
    <row r="167">
      <c r="A167" s="3" t="n">
        <v>163</v>
      </c>
      <c r="B167" s="4" t="n"/>
      <c r="C167" s="4" t="n"/>
      <c r="D167" s="5">
        <f>IF(E167="ISNR20","Natural Rubber-TSNR (ISNR-20)","")</f>
        <v/>
      </c>
      <c r="E167" s="4" t="n"/>
      <c r="F167" s="6" t="n"/>
      <c r="G167" s="6" t="n"/>
      <c r="H167" s="7">
        <f>IF(G167="","",G167-TODAY())</f>
        <v/>
      </c>
      <c r="I167" s="8">
        <f>IF(G167="","",
IF(G167&lt;TODAY(),
IF(O167&gt;0,"Violated","Completed"),
IF(H167&lt;=7,"Expiring Soon",
"Active")))</f>
        <v/>
      </c>
      <c r="J167" s="8">
        <f>IF(C167="","",
COUNTIFS(
sales!$C:$C,$C167,
sales!$E:$E,$E167,
sales!$H:$H,"&gt;="&amp;$F167,
sales!$H:$H,"&lt;="&amp;$G167
))</f>
        <v/>
      </c>
      <c r="K167" s="9">
        <f>IF(COUNTIFS(sales!C:C, C167)=0,"",
_xlfn.MAXIFS(sales!H:H, sales!C:C, C167))</f>
        <v/>
      </c>
      <c r="L167" s="4" t="n"/>
      <c r="M167" s="4" t="n"/>
      <c r="N167" s="10">
        <f>IF(C167="","",
SUMIFS(
sales!$I:$I,
sales!$C:$C,$C167,
sales!$E:$E,$E167,
sales!$H:$H,"&gt;="&amp;$F167,
sales!$H:$H,"&lt;="&amp;$G167
))</f>
        <v/>
      </c>
      <c r="O167" s="10">
        <f>IF(M167="","",M167-N167)</f>
        <v/>
      </c>
      <c r="P167" s="11">
        <f>IF(M167=0,"",N167/M167)</f>
        <v/>
      </c>
      <c r="Q167" s="12">
        <f>IF(OR(G167="",O167=""),"",
IF(AND(G167&lt;TODAY(),O167&gt;0),"YES","NO"))</f>
        <v/>
      </c>
      <c r="R167" s="100" t="n"/>
      <c r="S167" s="14" t="n"/>
      <c r="T167" s="15">
        <f>IF(Q167="YES", IF(R167="Company",L167*(1+S167),IF(R167="Vendor",L167*(1-S167),"")),"")</f>
        <v/>
      </c>
      <c r="U167" s="15">
        <f>IF(Q167="YES",O167*T167,"")</f>
        <v/>
      </c>
      <c r="V167" s="16" t="n"/>
      <c r="W167" s="17">
        <f>IF(Q167="YES",G167+V167,"")</f>
        <v/>
      </c>
      <c r="X167" s="18">
        <f>IF(Q167="YES",IF(TODAY()&gt;W167,"OVERDUE","WITHIN TIME"),"")</f>
        <v/>
      </c>
    </row>
    <row r="168">
      <c r="A168" s="3" t="n">
        <v>164</v>
      </c>
      <c r="B168" s="4" t="n"/>
      <c r="C168" s="4" t="n"/>
      <c r="D168" s="5">
        <f>IF(E168="ISNR20","Natural Rubber-TSNR (ISNR-20)","")</f>
        <v/>
      </c>
      <c r="E168" s="4" t="n"/>
      <c r="F168" s="6" t="n"/>
      <c r="G168" s="6" t="n"/>
      <c r="H168" s="7">
        <f>IF(G168="","",G168-TODAY())</f>
        <v/>
      </c>
      <c r="I168" s="8">
        <f>IF(G168="","",
IF(G168&lt;TODAY(),
IF(O168&gt;0,"Violated","Completed"),
IF(H168&lt;=7,"Expiring Soon",
"Active")))</f>
        <v/>
      </c>
      <c r="J168" s="8">
        <f>IF(C168="","",
COUNTIFS(
sales!$C:$C,$C168,
sales!$E:$E,$E168,
sales!$H:$H,"&gt;="&amp;$F168,
sales!$H:$H,"&lt;="&amp;$G168
))</f>
        <v/>
      </c>
      <c r="K168" s="9">
        <f>IF(COUNTIFS(sales!C:C, C168)=0,"",
_xlfn.MAXIFS(sales!H:H, sales!C:C, C168))</f>
        <v/>
      </c>
      <c r="L168" s="4" t="n"/>
      <c r="M168" s="4" t="n"/>
      <c r="N168" s="10">
        <f>IF(C168="","",
SUMIFS(
sales!$I:$I,
sales!$C:$C,$C168,
sales!$E:$E,$E168,
sales!$H:$H,"&gt;="&amp;$F168,
sales!$H:$H,"&lt;="&amp;$G168
))</f>
        <v/>
      </c>
      <c r="O168" s="10">
        <f>IF(M168="","",M168-N168)</f>
        <v/>
      </c>
      <c r="P168" s="11">
        <f>IF(M168=0,"",N168/M168)</f>
        <v/>
      </c>
      <c r="Q168" s="12">
        <f>IF(OR(G168="",O168=""),"",
IF(AND(G168&lt;TODAY(),O168&gt;0),"YES","NO"))</f>
        <v/>
      </c>
      <c r="R168" s="100" t="n"/>
      <c r="S168" s="14" t="n"/>
      <c r="T168" s="15">
        <f>IF(Q168="YES", IF(R168="Company",L168*(1+S168),IF(R168="Vendor",L168*(1-S168),"")),"")</f>
        <v/>
      </c>
      <c r="U168" s="15">
        <f>IF(Q168="YES",O168*T168,"")</f>
        <v/>
      </c>
      <c r="V168" s="16" t="n"/>
      <c r="W168" s="17">
        <f>IF(Q168="YES",G168+V168,"")</f>
        <v/>
      </c>
      <c r="X168" s="18">
        <f>IF(Q168="YES",IF(TODAY()&gt;W168,"OVERDUE","WITHIN TIME"),"")</f>
        <v/>
      </c>
    </row>
    <row r="169">
      <c r="A169" s="3" t="n">
        <v>165</v>
      </c>
      <c r="B169" s="4" t="n"/>
      <c r="C169" s="4" t="n"/>
      <c r="D169" s="5">
        <f>IF(E169="ISNR20","Natural Rubber-TSNR (ISNR-20)","")</f>
        <v/>
      </c>
      <c r="E169" s="4" t="n"/>
      <c r="F169" s="6" t="n"/>
      <c r="G169" s="6" t="n"/>
      <c r="H169" s="7">
        <f>IF(G169="","",G169-TODAY())</f>
        <v/>
      </c>
      <c r="I169" s="8">
        <f>IF(G169="","",
IF(G169&lt;TODAY(),
IF(O169&gt;0,"Violated","Completed"),
IF(H169&lt;=7,"Expiring Soon",
"Active")))</f>
        <v/>
      </c>
      <c r="J169" s="8">
        <f>IF(C169="","",
COUNTIFS(
sales!$C:$C,$C169,
sales!$E:$E,$E169,
sales!$H:$H,"&gt;="&amp;$F169,
sales!$H:$H,"&lt;="&amp;$G169
))</f>
        <v/>
      </c>
      <c r="K169" s="9">
        <f>IF(COUNTIFS(sales!C:C, C169)=0,"",
_xlfn.MAXIFS(sales!H:H, sales!C:C, C169))</f>
        <v/>
      </c>
      <c r="L169" s="4" t="n"/>
      <c r="M169" s="4" t="n"/>
      <c r="N169" s="10">
        <f>IF(C169="","",
SUMIFS(
sales!$I:$I,
sales!$C:$C,$C169,
sales!$E:$E,$E169,
sales!$H:$H,"&gt;="&amp;$F169,
sales!$H:$H,"&lt;="&amp;$G169
))</f>
        <v/>
      </c>
      <c r="O169" s="10">
        <f>IF(M169="","",M169-N169)</f>
        <v/>
      </c>
      <c r="P169" s="11">
        <f>IF(M169=0,"",N169/M169)</f>
        <v/>
      </c>
      <c r="Q169" s="12">
        <f>IF(OR(G169="",O169=""),"",
IF(AND(G169&lt;TODAY(),O169&gt;0),"YES","NO"))</f>
        <v/>
      </c>
      <c r="R169" s="100" t="n"/>
      <c r="S169" s="14" t="n"/>
      <c r="T169" s="15">
        <f>IF(Q169="YES", IF(R169="Company",L169*(1+S169),IF(R169="Vendor",L169*(1-S169),"")),"")</f>
        <v/>
      </c>
      <c r="U169" s="15">
        <f>IF(Q169="YES",O169*T169,"")</f>
        <v/>
      </c>
      <c r="V169" s="16" t="n"/>
      <c r="W169" s="17">
        <f>IF(Q169="YES",G169+V169,"")</f>
        <v/>
      </c>
      <c r="X169" s="18">
        <f>IF(Q169="YES",IF(TODAY()&gt;W169,"OVERDUE","WITHIN TIME"),"")</f>
        <v/>
      </c>
    </row>
    <row r="170">
      <c r="A170" s="3" t="n">
        <v>166</v>
      </c>
      <c r="B170" s="4" t="n"/>
      <c r="C170" s="4" t="n"/>
      <c r="D170" s="5">
        <f>IF(E170="ISNR20","Natural Rubber-TSNR (ISNR-20)","")</f>
        <v/>
      </c>
      <c r="E170" s="4" t="n"/>
      <c r="F170" s="6" t="n"/>
      <c r="G170" s="6" t="n"/>
      <c r="H170" s="7">
        <f>IF(G170="","",G170-TODAY())</f>
        <v/>
      </c>
      <c r="I170" s="8">
        <f>IF(G170="","",
IF(G170&lt;TODAY(),
IF(O170&gt;0,"Violated","Completed"),
IF(H170&lt;=7,"Expiring Soon",
"Active")))</f>
        <v/>
      </c>
      <c r="J170" s="8">
        <f>IF(C170="","",
COUNTIFS(
sales!$C:$C,$C170,
sales!$E:$E,$E170,
sales!$H:$H,"&gt;="&amp;$F170,
sales!$H:$H,"&lt;="&amp;$G170
))</f>
        <v/>
      </c>
      <c r="K170" s="9">
        <f>IF(COUNTIFS(sales!C:C, C170)=0,"",
_xlfn.MAXIFS(sales!H:H, sales!C:C, C170))</f>
        <v/>
      </c>
      <c r="L170" s="4" t="n"/>
      <c r="M170" s="4" t="n"/>
      <c r="N170" s="10">
        <f>IF(C170="","",
SUMIFS(
sales!$I:$I,
sales!$C:$C,$C170,
sales!$E:$E,$E170,
sales!$H:$H,"&gt;="&amp;$F170,
sales!$H:$H,"&lt;="&amp;$G170
))</f>
        <v/>
      </c>
      <c r="O170" s="10">
        <f>IF(M170="","",M170-N170)</f>
        <v/>
      </c>
      <c r="P170" s="11">
        <f>IF(M170=0,"",N170/M170)</f>
        <v/>
      </c>
      <c r="Q170" s="12">
        <f>IF(OR(G170="",O170=""),"",
IF(AND(G170&lt;TODAY(),O170&gt;0),"YES","NO"))</f>
        <v/>
      </c>
      <c r="R170" s="100" t="n"/>
      <c r="S170" s="14" t="n"/>
      <c r="T170" s="15">
        <f>IF(Q170="YES", IF(R170="Company",L170*(1+S170),IF(R170="Vendor",L170*(1-S170),"")),"")</f>
        <v/>
      </c>
      <c r="U170" s="15">
        <f>IF(Q170="YES",O170*T170,"")</f>
        <v/>
      </c>
      <c r="V170" s="16" t="n"/>
      <c r="W170" s="17">
        <f>IF(Q170="YES",G170+V170,"")</f>
        <v/>
      </c>
      <c r="X170" s="18">
        <f>IF(Q170="YES",IF(TODAY()&gt;W170,"OVERDUE","WITHIN TIME"),"")</f>
        <v/>
      </c>
    </row>
    <row r="171">
      <c r="A171" s="3" t="n">
        <v>167</v>
      </c>
      <c r="B171" s="4" t="n"/>
      <c r="C171" s="4" t="n"/>
      <c r="D171" s="5">
        <f>IF(E171="ISNR20","Natural Rubber-TSNR (ISNR-20)","")</f>
        <v/>
      </c>
      <c r="E171" s="4" t="n"/>
      <c r="F171" s="6" t="n"/>
      <c r="G171" s="6" t="n"/>
      <c r="H171" s="7">
        <f>IF(G171="","",G171-TODAY())</f>
        <v/>
      </c>
      <c r="I171" s="8">
        <f>IF(G171="","",
IF(G171&lt;TODAY(),
IF(O171&gt;0,"Violated","Completed"),
IF(H171&lt;=7,"Expiring Soon",
"Active")))</f>
        <v/>
      </c>
      <c r="J171" s="8">
        <f>IF(C171="","",
COUNTIFS(
sales!$C:$C,$C171,
sales!$E:$E,$E171,
sales!$H:$H,"&gt;="&amp;$F171,
sales!$H:$H,"&lt;="&amp;$G171
))</f>
        <v/>
      </c>
      <c r="K171" s="9">
        <f>IF(COUNTIFS(sales!C:C, C171)=0,"",
_xlfn.MAXIFS(sales!H:H, sales!C:C, C171))</f>
        <v/>
      </c>
      <c r="L171" s="4" t="n"/>
      <c r="M171" s="4" t="n"/>
      <c r="N171" s="10">
        <f>IF(C171="","",
SUMIFS(
sales!$I:$I,
sales!$C:$C,$C171,
sales!$E:$E,$E171,
sales!$H:$H,"&gt;="&amp;$F171,
sales!$H:$H,"&lt;="&amp;$G171
))</f>
        <v/>
      </c>
      <c r="O171" s="10">
        <f>IF(M171="","",M171-N171)</f>
        <v/>
      </c>
      <c r="P171" s="11">
        <f>IF(M171=0,"",N171/M171)</f>
        <v/>
      </c>
      <c r="Q171" s="12">
        <f>IF(OR(G171="",O171=""),"",
IF(AND(G171&lt;TODAY(),O171&gt;0),"YES","NO"))</f>
        <v/>
      </c>
      <c r="R171" s="100" t="n"/>
      <c r="S171" s="14" t="n"/>
      <c r="T171" s="15">
        <f>IF(Q171="YES", IF(R171="Company",L171*(1+S171),IF(R171="Vendor",L171*(1-S171),"")),"")</f>
        <v/>
      </c>
      <c r="U171" s="15">
        <f>IF(Q171="YES",O171*T171,"")</f>
        <v/>
      </c>
      <c r="V171" s="16" t="n"/>
      <c r="W171" s="17">
        <f>IF(Q171="YES",G171+V171,"")</f>
        <v/>
      </c>
      <c r="X171" s="18">
        <f>IF(Q171="YES",IF(TODAY()&gt;W171,"OVERDUE","WITHIN TIME"),"")</f>
        <v/>
      </c>
    </row>
    <row r="172">
      <c r="A172" s="3" t="n">
        <v>168</v>
      </c>
      <c r="B172" s="4" t="n"/>
      <c r="C172" s="4" t="n"/>
      <c r="D172" s="5">
        <f>IF(E172="ISNR20","Natural Rubber-TSNR (ISNR-20)","")</f>
        <v/>
      </c>
      <c r="E172" s="4" t="n"/>
      <c r="F172" s="6" t="n"/>
      <c r="G172" s="6" t="n"/>
      <c r="H172" s="7">
        <f>IF(G172="","",G172-TODAY())</f>
        <v/>
      </c>
      <c r="I172" s="8">
        <f>IF(G172="","",
IF(G172&lt;TODAY(),
IF(O172&gt;0,"Violated","Completed"),
IF(H172&lt;=7,"Expiring Soon",
"Active")))</f>
        <v/>
      </c>
      <c r="J172" s="8">
        <f>IF(C172="","",
COUNTIFS(
sales!$C:$C,$C172,
sales!$E:$E,$E172,
sales!$H:$H,"&gt;="&amp;$F172,
sales!$H:$H,"&lt;="&amp;$G172
))</f>
        <v/>
      </c>
      <c r="K172" s="9">
        <f>IF(COUNTIFS(sales!C:C, C172)=0,"",
_xlfn.MAXIFS(sales!H:H, sales!C:C, C172))</f>
        <v/>
      </c>
      <c r="L172" s="4" t="n"/>
      <c r="M172" s="4" t="n"/>
      <c r="N172" s="10">
        <f>IF(C172="","",
SUMIFS(
sales!$I:$I,
sales!$C:$C,$C172,
sales!$E:$E,$E172,
sales!$H:$H,"&gt;="&amp;$F172,
sales!$H:$H,"&lt;="&amp;$G172
))</f>
        <v/>
      </c>
      <c r="O172" s="10">
        <f>IF(M172="","",M172-N172)</f>
        <v/>
      </c>
      <c r="P172" s="11">
        <f>IF(M172=0,"",N172/M172)</f>
        <v/>
      </c>
      <c r="Q172" s="12">
        <f>IF(OR(G172="",O172=""),"",
IF(AND(G172&lt;TODAY(),O172&gt;0),"YES","NO"))</f>
        <v/>
      </c>
      <c r="R172" s="100" t="n"/>
      <c r="S172" s="14" t="n"/>
      <c r="T172" s="15">
        <f>IF(Q172="YES", IF(R172="Company",L172*(1+S172),IF(R172="Vendor",L172*(1-S172),"")),"")</f>
        <v/>
      </c>
      <c r="U172" s="15">
        <f>IF(Q172="YES",O172*T172,"")</f>
        <v/>
      </c>
      <c r="V172" s="16" t="n"/>
      <c r="W172" s="17">
        <f>IF(Q172="YES",G172+V172,"")</f>
        <v/>
      </c>
      <c r="X172" s="18">
        <f>IF(Q172="YES",IF(TODAY()&gt;W172,"OVERDUE","WITHIN TIME"),"")</f>
        <v/>
      </c>
    </row>
    <row r="173">
      <c r="A173" s="3" t="n">
        <v>169</v>
      </c>
      <c r="B173" s="4" t="n"/>
      <c r="C173" s="4" t="n"/>
      <c r="D173" s="5">
        <f>IF(E173="ISNR20","Natural Rubber-TSNR (ISNR-20)","")</f>
        <v/>
      </c>
      <c r="E173" s="4" t="n"/>
      <c r="F173" s="6" t="n"/>
      <c r="G173" s="6" t="n"/>
      <c r="H173" s="7">
        <f>IF(G173="","",G173-TODAY())</f>
        <v/>
      </c>
      <c r="I173" s="8">
        <f>IF(G173="","",
IF(G173&lt;TODAY(),
IF(O173&gt;0,"Violated","Completed"),
IF(H173&lt;=7,"Expiring Soon",
"Active")))</f>
        <v/>
      </c>
      <c r="J173" s="8">
        <f>IF(C173="","",
COUNTIFS(
sales!$C:$C,$C173,
sales!$E:$E,$E173,
sales!$H:$H,"&gt;="&amp;$F173,
sales!$H:$H,"&lt;="&amp;$G173
))</f>
        <v/>
      </c>
      <c r="K173" s="9">
        <f>IF(COUNTIFS(sales!C:C, C173)=0,"",
_xlfn.MAXIFS(sales!H:H, sales!C:C, C173))</f>
        <v/>
      </c>
      <c r="L173" s="4" t="n"/>
      <c r="M173" s="4" t="n"/>
      <c r="N173" s="10">
        <f>IF(C173="","",
SUMIFS(
sales!$I:$I,
sales!$C:$C,$C173,
sales!$E:$E,$E173,
sales!$H:$H,"&gt;="&amp;$F173,
sales!$H:$H,"&lt;="&amp;$G173
))</f>
        <v/>
      </c>
      <c r="O173" s="10">
        <f>IF(M173="","",M173-N173)</f>
        <v/>
      </c>
      <c r="P173" s="11">
        <f>IF(M173=0,"",N173/M173)</f>
        <v/>
      </c>
      <c r="Q173" s="12">
        <f>IF(OR(G173="",O173=""),"",
IF(AND(G173&lt;TODAY(),O173&gt;0),"YES","NO"))</f>
        <v/>
      </c>
      <c r="R173" s="100" t="n"/>
      <c r="S173" s="14" t="n"/>
      <c r="T173" s="15">
        <f>IF(Q173="YES", IF(R173="Company",L173*(1+S173),IF(R173="Vendor",L173*(1-S173),"")),"")</f>
        <v/>
      </c>
      <c r="U173" s="15">
        <f>IF(Q173="YES",O173*T173,"")</f>
        <v/>
      </c>
      <c r="V173" s="16" t="n"/>
      <c r="W173" s="17">
        <f>IF(Q173="YES",G173+V173,"")</f>
        <v/>
      </c>
      <c r="X173" s="18">
        <f>IF(Q173="YES",IF(TODAY()&gt;W173,"OVERDUE","WITHIN TIME"),"")</f>
        <v/>
      </c>
    </row>
    <row r="174">
      <c r="A174" s="3" t="n">
        <v>170</v>
      </c>
      <c r="B174" s="4" t="n"/>
      <c r="C174" s="4" t="n"/>
      <c r="D174" s="5">
        <f>IF(E174="ISNR20","Natural Rubber-TSNR (ISNR-20)","")</f>
        <v/>
      </c>
      <c r="E174" s="4" t="n"/>
      <c r="F174" s="6" t="n"/>
      <c r="G174" s="6" t="n"/>
      <c r="H174" s="7">
        <f>IF(G174="","",G174-TODAY())</f>
        <v/>
      </c>
      <c r="I174" s="8">
        <f>IF(G174="","",
IF(G174&lt;TODAY(),
IF(O174&gt;0,"Violated","Completed"),
IF(H174&lt;=7,"Expiring Soon",
"Active")))</f>
        <v/>
      </c>
      <c r="J174" s="8">
        <f>IF(C174="","",
COUNTIFS(
sales!$C:$C,$C174,
sales!$E:$E,$E174,
sales!$H:$H,"&gt;="&amp;$F174,
sales!$H:$H,"&lt;="&amp;$G174
))</f>
        <v/>
      </c>
      <c r="K174" s="9">
        <f>IF(COUNTIFS(sales!C:C, C174)=0,"",
_xlfn.MAXIFS(sales!H:H, sales!C:C, C174))</f>
        <v/>
      </c>
      <c r="L174" s="4" t="n"/>
      <c r="M174" s="4" t="n"/>
      <c r="N174" s="10">
        <f>IF(C174="","",
SUMIFS(
sales!$I:$I,
sales!$C:$C,$C174,
sales!$E:$E,$E174,
sales!$H:$H,"&gt;="&amp;$F174,
sales!$H:$H,"&lt;="&amp;$G174
))</f>
        <v/>
      </c>
      <c r="O174" s="10">
        <f>IF(M174="","",M174-N174)</f>
        <v/>
      </c>
      <c r="P174" s="11">
        <f>IF(M174=0,"",N174/M174)</f>
        <v/>
      </c>
      <c r="Q174" s="12">
        <f>IF(OR(G174="",O174=""),"",
IF(AND(G174&lt;TODAY(),O174&gt;0),"YES","NO"))</f>
        <v/>
      </c>
      <c r="R174" s="100" t="n"/>
      <c r="S174" s="14" t="n"/>
      <c r="T174" s="15">
        <f>IF(Q174="YES", IF(R174="Company",L174*(1+S174),IF(R174="Vendor",L174*(1-S174),"")),"")</f>
        <v/>
      </c>
      <c r="U174" s="15">
        <f>IF(Q174="YES",O174*T174,"")</f>
        <v/>
      </c>
      <c r="V174" s="16" t="n"/>
      <c r="W174" s="17">
        <f>IF(Q174="YES",G174+V174,"")</f>
        <v/>
      </c>
      <c r="X174" s="18">
        <f>IF(Q174="YES",IF(TODAY()&gt;W174,"OVERDUE","WITHIN TIME"),"")</f>
        <v/>
      </c>
    </row>
    <row r="175">
      <c r="A175" s="3" t="n">
        <v>171</v>
      </c>
      <c r="B175" s="4" t="n"/>
      <c r="C175" s="4" t="n"/>
      <c r="D175" s="5">
        <f>IF(E175="ISNR20","Natural Rubber-TSNR (ISNR-20)","")</f>
        <v/>
      </c>
      <c r="E175" s="4" t="n"/>
      <c r="F175" s="6" t="n"/>
      <c r="G175" s="6" t="n"/>
      <c r="H175" s="7">
        <f>IF(G175="","",G175-TODAY())</f>
        <v/>
      </c>
      <c r="I175" s="8">
        <f>IF(G175="","",
IF(G175&lt;TODAY(),
IF(O175&gt;0,"Violated","Completed"),
IF(H175&lt;=7,"Expiring Soon",
"Active")))</f>
        <v/>
      </c>
      <c r="J175" s="8">
        <f>IF(C175="","",
COUNTIFS(
sales!$C:$C,$C175,
sales!$E:$E,$E175,
sales!$H:$H,"&gt;="&amp;$F175,
sales!$H:$H,"&lt;="&amp;$G175
))</f>
        <v/>
      </c>
      <c r="K175" s="9">
        <f>IF(COUNTIFS(sales!C:C, C175)=0,"",
_xlfn.MAXIFS(sales!H:H, sales!C:C, C175))</f>
        <v/>
      </c>
      <c r="L175" s="4" t="n"/>
      <c r="M175" s="4" t="n"/>
      <c r="N175" s="10">
        <f>IF(C175="","",
SUMIFS(
sales!$I:$I,
sales!$C:$C,$C175,
sales!$E:$E,$E175,
sales!$H:$H,"&gt;="&amp;$F175,
sales!$H:$H,"&lt;="&amp;$G175
))</f>
        <v/>
      </c>
      <c r="O175" s="10">
        <f>IF(M175="","",M175-N175)</f>
        <v/>
      </c>
      <c r="P175" s="11">
        <f>IF(M175=0,"",N175/M175)</f>
        <v/>
      </c>
      <c r="Q175" s="12">
        <f>IF(OR(G175="",O175=""),"",
IF(AND(G175&lt;TODAY(),O175&gt;0),"YES","NO"))</f>
        <v/>
      </c>
      <c r="R175" s="100" t="n"/>
      <c r="S175" s="14" t="n"/>
      <c r="T175" s="15">
        <f>IF(Q175="YES", IF(R175="Company",L175*(1+S175),IF(R175="Vendor",L175*(1-S175),"")),"")</f>
        <v/>
      </c>
      <c r="U175" s="15">
        <f>IF(Q175="YES",O175*T175,"")</f>
        <v/>
      </c>
      <c r="V175" s="16" t="n"/>
      <c r="W175" s="17">
        <f>IF(Q175="YES",G175+V175,"")</f>
        <v/>
      </c>
      <c r="X175" s="18">
        <f>IF(Q175="YES",IF(TODAY()&gt;W175,"OVERDUE","WITHIN TIME"),"")</f>
        <v/>
      </c>
    </row>
    <row r="176">
      <c r="A176" s="3" t="n">
        <v>172</v>
      </c>
      <c r="B176" s="4" t="n"/>
      <c r="C176" s="4" t="n"/>
      <c r="D176" s="5">
        <f>IF(E176="ISNR20","Natural Rubber-TSNR (ISNR-20)","")</f>
        <v/>
      </c>
      <c r="E176" s="4" t="n"/>
      <c r="F176" s="6" t="n"/>
      <c r="G176" s="6" t="n"/>
      <c r="H176" s="7">
        <f>IF(G176="","",G176-TODAY())</f>
        <v/>
      </c>
      <c r="I176" s="8">
        <f>IF(G176="","",
IF(G176&lt;TODAY(),
IF(O176&gt;0,"Violated","Completed"),
IF(H176&lt;=7,"Expiring Soon",
"Active")))</f>
        <v/>
      </c>
      <c r="J176" s="8">
        <f>IF(C176="","",
COUNTIFS(
sales!$C:$C,$C176,
sales!$E:$E,$E176,
sales!$H:$H,"&gt;="&amp;$F176,
sales!$H:$H,"&lt;="&amp;$G176
))</f>
        <v/>
      </c>
      <c r="K176" s="9">
        <f>IF(COUNTIFS(sales!C:C, C176)=0,"",
_xlfn.MAXIFS(sales!H:H, sales!C:C, C176))</f>
        <v/>
      </c>
      <c r="L176" s="4" t="n"/>
      <c r="M176" s="4" t="n"/>
      <c r="N176" s="10">
        <f>IF(C176="","",
SUMIFS(
sales!$I:$I,
sales!$C:$C,$C176,
sales!$E:$E,$E176,
sales!$H:$H,"&gt;="&amp;$F176,
sales!$H:$H,"&lt;="&amp;$G176
))</f>
        <v/>
      </c>
      <c r="O176" s="10">
        <f>IF(M176="","",M176-N176)</f>
        <v/>
      </c>
      <c r="P176" s="11">
        <f>IF(M176=0,"",N176/M176)</f>
        <v/>
      </c>
      <c r="Q176" s="12">
        <f>IF(OR(G176="",O176=""),"",
IF(AND(G176&lt;TODAY(),O176&gt;0),"YES","NO"))</f>
        <v/>
      </c>
      <c r="R176" s="100" t="n"/>
      <c r="S176" s="14" t="n"/>
      <c r="T176" s="15">
        <f>IF(Q176="YES", IF(R176="Company",L176*(1+S176),IF(R176="Vendor",L176*(1-S176),"")),"")</f>
        <v/>
      </c>
      <c r="U176" s="15">
        <f>IF(Q176="YES",O176*T176,"")</f>
        <v/>
      </c>
      <c r="V176" s="16" t="n"/>
      <c r="W176" s="17">
        <f>IF(Q176="YES",G176+V176,"")</f>
        <v/>
      </c>
      <c r="X176" s="18">
        <f>IF(Q176="YES",IF(TODAY()&gt;W176,"OVERDUE","WITHIN TIME"),"")</f>
        <v/>
      </c>
    </row>
    <row r="177">
      <c r="A177" s="3" t="n">
        <v>173</v>
      </c>
      <c r="B177" s="4" t="n"/>
      <c r="C177" s="4" t="n"/>
      <c r="D177" s="5">
        <f>IF(E177="ISNR20","Natural Rubber-TSNR (ISNR-20)","")</f>
        <v/>
      </c>
      <c r="E177" s="4" t="n"/>
      <c r="F177" s="6" t="n"/>
      <c r="G177" s="6" t="n"/>
      <c r="H177" s="7">
        <f>IF(G177="","",G177-TODAY())</f>
        <v/>
      </c>
      <c r="I177" s="8">
        <f>IF(G177="","",
IF(G177&lt;TODAY(),
IF(O177&gt;0,"Violated","Completed"),
IF(H177&lt;=7,"Expiring Soon",
"Active")))</f>
        <v/>
      </c>
      <c r="J177" s="8">
        <f>IF(C177="","",
COUNTIFS(
sales!$C:$C,$C177,
sales!$E:$E,$E177,
sales!$H:$H,"&gt;="&amp;$F177,
sales!$H:$H,"&lt;="&amp;$G177
))</f>
        <v/>
      </c>
      <c r="K177" s="9">
        <f>IF(COUNTIFS(sales!C:C, C177)=0,"",
_xlfn.MAXIFS(sales!H:H, sales!C:C, C177))</f>
        <v/>
      </c>
      <c r="L177" s="4" t="n"/>
      <c r="M177" s="4" t="n"/>
      <c r="N177" s="10">
        <f>IF(C177="","",
SUMIFS(
sales!$I:$I,
sales!$C:$C,$C177,
sales!$E:$E,$E177,
sales!$H:$H,"&gt;="&amp;$F177,
sales!$H:$H,"&lt;="&amp;$G177
))</f>
        <v/>
      </c>
      <c r="O177" s="10">
        <f>IF(M177="","",M177-N177)</f>
        <v/>
      </c>
      <c r="P177" s="11">
        <f>IF(M177=0,"",N177/M177)</f>
        <v/>
      </c>
      <c r="Q177" s="12">
        <f>IF(OR(G177="",O177=""),"",
IF(AND(G177&lt;TODAY(),O177&gt;0),"YES","NO"))</f>
        <v/>
      </c>
      <c r="R177" s="100" t="n"/>
      <c r="S177" s="14" t="n"/>
      <c r="T177" s="15">
        <f>IF(Q177="YES", IF(R177="Company",L177*(1+S177),IF(R177="Vendor",L177*(1-S177),"")),"")</f>
        <v/>
      </c>
      <c r="U177" s="15">
        <f>IF(Q177="YES",O177*T177,"")</f>
        <v/>
      </c>
      <c r="V177" s="16" t="n"/>
      <c r="W177" s="17">
        <f>IF(Q177="YES",G177+V177,"")</f>
        <v/>
      </c>
      <c r="X177" s="18">
        <f>IF(Q177="YES",IF(TODAY()&gt;W177,"OVERDUE","WITHIN TIME"),"")</f>
        <v/>
      </c>
    </row>
    <row r="178">
      <c r="A178" s="3" t="n">
        <v>174</v>
      </c>
      <c r="B178" s="4" t="n"/>
      <c r="C178" s="4" t="n"/>
      <c r="D178" s="5">
        <f>IF(E178="ISNR20","Natural Rubber-TSNR (ISNR-20)","")</f>
        <v/>
      </c>
      <c r="E178" s="4" t="n"/>
      <c r="F178" s="6" t="n"/>
      <c r="G178" s="6" t="n"/>
      <c r="H178" s="7">
        <f>IF(G178="","",G178-TODAY())</f>
        <v/>
      </c>
      <c r="I178" s="8">
        <f>IF(G178="","",
IF(G178&lt;TODAY(),
IF(O178&gt;0,"Violated","Completed"),
IF(H178&lt;=7,"Expiring Soon",
"Active")))</f>
        <v/>
      </c>
      <c r="J178" s="8">
        <f>IF(C178="","",
COUNTIFS(
sales!$C:$C,$C178,
sales!$E:$E,$E178,
sales!$H:$H,"&gt;="&amp;$F178,
sales!$H:$H,"&lt;="&amp;$G178
))</f>
        <v/>
      </c>
      <c r="K178" s="9">
        <f>IF(COUNTIFS(sales!C:C, C178)=0,"",
_xlfn.MAXIFS(sales!H:H, sales!C:C, C178))</f>
        <v/>
      </c>
      <c r="L178" s="4" t="n"/>
      <c r="M178" s="4" t="n"/>
      <c r="N178" s="10">
        <f>IF(C178="","",
SUMIFS(
sales!$I:$I,
sales!$C:$C,$C178,
sales!$E:$E,$E178,
sales!$H:$H,"&gt;="&amp;$F178,
sales!$H:$H,"&lt;="&amp;$G178
))</f>
        <v/>
      </c>
      <c r="O178" s="10">
        <f>IF(M178="","",M178-N178)</f>
        <v/>
      </c>
      <c r="P178" s="11">
        <f>IF(M178=0,"",N178/M178)</f>
        <v/>
      </c>
      <c r="Q178" s="12">
        <f>IF(OR(G178="",O178=""),"",
IF(AND(G178&lt;TODAY(),O178&gt;0),"YES","NO"))</f>
        <v/>
      </c>
      <c r="R178" s="100" t="n"/>
      <c r="S178" s="14" t="n"/>
      <c r="T178" s="15">
        <f>IF(Q178="YES", IF(R178="Company",L178*(1+S178),IF(R178="Vendor",L178*(1-S178),"")),"")</f>
        <v/>
      </c>
      <c r="U178" s="15">
        <f>IF(Q178="YES",O178*T178,"")</f>
        <v/>
      </c>
      <c r="V178" s="16" t="n"/>
      <c r="W178" s="17">
        <f>IF(Q178="YES",G178+V178,"")</f>
        <v/>
      </c>
      <c r="X178" s="18">
        <f>IF(Q178="YES",IF(TODAY()&gt;W178,"OVERDUE","WITHIN TIME"),"")</f>
        <v/>
      </c>
    </row>
    <row r="179">
      <c r="A179" s="3" t="n">
        <v>175</v>
      </c>
      <c r="B179" s="4" t="n"/>
      <c r="C179" s="4" t="n"/>
      <c r="D179" s="5">
        <f>IF(E179="ISNR20","Natural Rubber-TSNR (ISNR-20)","")</f>
        <v/>
      </c>
      <c r="E179" s="4" t="n"/>
      <c r="F179" s="6" t="n"/>
      <c r="G179" s="6" t="n"/>
      <c r="H179" s="7">
        <f>IF(G179="","",G179-TODAY())</f>
        <v/>
      </c>
      <c r="I179" s="8">
        <f>IF(G179="","",
IF(G179&lt;TODAY(),
IF(O179&gt;0,"Violated","Completed"),
IF(H179&lt;=7,"Expiring Soon",
"Active")))</f>
        <v/>
      </c>
      <c r="J179" s="8">
        <f>IF(C179="","",
COUNTIFS(
sales!$C:$C,$C179,
sales!$E:$E,$E179,
sales!$H:$H,"&gt;="&amp;$F179,
sales!$H:$H,"&lt;="&amp;$G179
))</f>
        <v/>
      </c>
      <c r="K179" s="9">
        <f>IF(COUNTIFS(sales!C:C, C179)=0,"",
_xlfn.MAXIFS(sales!H:H, sales!C:C, C179))</f>
        <v/>
      </c>
      <c r="L179" s="4" t="n"/>
      <c r="M179" s="4" t="n"/>
      <c r="N179" s="10">
        <f>IF(C179="","",
SUMIFS(
sales!$I:$I,
sales!$C:$C,$C179,
sales!$E:$E,$E179,
sales!$H:$H,"&gt;="&amp;$F179,
sales!$H:$H,"&lt;="&amp;$G179
))</f>
        <v/>
      </c>
      <c r="O179" s="10">
        <f>IF(M179="","",M179-N179)</f>
        <v/>
      </c>
      <c r="P179" s="11">
        <f>IF(M179=0,"",N179/M179)</f>
        <v/>
      </c>
      <c r="Q179" s="12">
        <f>IF(OR(G179="",O179=""),"",
IF(AND(G179&lt;TODAY(),O179&gt;0),"YES","NO"))</f>
        <v/>
      </c>
      <c r="R179" s="100" t="n"/>
      <c r="S179" s="14" t="n"/>
      <c r="T179" s="15">
        <f>IF(Q179="YES", IF(R179="Company",L179*(1+S179),IF(R179="Vendor",L179*(1-S179),"")),"")</f>
        <v/>
      </c>
      <c r="U179" s="15">
        <f>IF(Q179="YES",O179*T179,"")</f>
        <v/>
      </c>
      <c r="V179" s="16" t="n"/>
      <c r="W179" s="17">
        <f>IF(Q179="YES",G179+V179,"")</f>
        <v/>
      </c>
      <c r="X179" s="18">
        <f>IF(Q179="YES",IF(TODAY()&gt;W179,"OVERDUE","WITHIN TIME"),"")</f>
        <v/>
      </c>
    </row>
    <row r="180">
      <c r="A180" s="3" t="n">
        <v>176</v>
      </c>
      <c r="B180" s="4" t="n"/>
      <c r="C180" s="4" t="n"/>
      <c r="D180" s="5">
        <f>IF(E180="ISNR20","Natural Rubber-TSNR (ISNR-20)","")</f>
        <v/>
      </c>
      <c r="E180" s="4" t="n"/>
      <c r="F180" s="6" t="n"/>
      <c r="G180" s="6" t="n"/>
      <c r="H180" s="7">
        <f>IF(G180="","",G180-TODAY())</f>
        <v/>
      </c>
      <c r="I180" s="8">
        <f>IF(G180="","",
IF(G180&lt;TODAY(),
IF(O180&gt;0,"Violated","Completed"),
IF(H180&lt;=7,"Expiring Soon",
"Active")))</f>
        <v/>
      </c>
      <c r="J180" s="8">
        <f>IF(C180="","",
COUNTIFS(
sales!$C:$C,$C180,
sales!$E:$E,$E180,
sales!$H:$H,"&gt;="&amp;$F180,
sales!$H:$H,"&lt;="&amp;$G180
))</f>
        <v/>
      </c>
      <c r="K180" s="9">
        <f>IF(COUNTIFS(sales!C:C, C180)=0,"",
_xlfn.MAXIFS(sales!H:H, sales!C:C, C180))</f>
        <v/>
      </c>
      <c r="L180" s="4" t="n"/>
      <c r="M180" s="4" t="n"/>
      <c r="N180" s="10">
        <f>IF(C180="","",
SUMIFS(
sales!$I:$I,
sales!$C:$C,$C180,
sales!$E:$E,$E180,
sales!$H:$H,"&gt;="&amp;$F180,
sales!$H:$H,"&lt;="&amp;$G180
))</f>
        <v/>
      </c>
      <c r="O180" s="10">
        <f>IF(M180="","",M180-N180)</f>
        <v/>
      </c>
      <c r="P180" s="11">
        <f>IF(M180=0,"",N180/M180)</f>
        <v/>
      </c>
      <c r="Q180" s="12">
        <f>IF(OR(G180="",O180=""),"",
IF(AND(G180&lt;TODAY(),O180&gt;0),"YES","NO"))</f>
        <v/>
      </c>
      <c r="R180" s="100" t="n"/>
      <c r="S180" s="14" t="n"/>
      <c r="T180" s="15">
        <f>IF(Q180="YES", IF(R180="Company",L180*(1+S180),IF(R180="Vendor",L180*(1-S180),"")),"")</f>
        <v/>
      </c>
      <c r="U180" s="15">
        <f>IF(Q180="YES",O180*T180,"")</f>
        <v/>
      </c>
      <c r="V180" s="16" t="n"/>
      <c r="W180" s="17">
        <f>IF(Q180="YES",G180+V180,"")</f>
        <v/>
      </c>
      <c r="X180" s="18">
        <f>IF(Q180="YES",IF(TODAY()&gt;W180,"OVERDUE","WITHIN TIME"),"")</f>
        <v/>
      </c>
    </row>
    <row r="181">
      <c r="A181" s="3" t="n">
        <v>177</v>
      </c>
      <c r="B181" s="4" t="n"/>
      <c r="C181" s="4" t="n"/>
      <c r="D181" s="5">
        <f>IF(E181="ISNR20","Natural Rubber-TSNR (ISNR-20)","")</f>
        <v/>
      </c>
      <c r="E181" s="4" t="n"/>
      <c r="F181" s="6" t="n"/>
      <c r="G181" s="6" t="n"/>
      <c r="H181" s="7">
        <f>IF(G181="","",G181-TODAY())</f>
        <v/>
      </c>
      <c r="I181" s="8">
        <f>IF(G181="","",
IF(G181&lt;TODAY(),
IF(O181&gt;0,"Violated","Completed"),
IF(H181&lt;=7,"Expiring Soon",
"Active")))</f>
        <v/>
      </c>
      <c r="J181" s="8">
        <f>IF(C181="","",
COUNTIFS(
sales!$C:$C,$C181,
sales!$E:$E,$E181,
sales!$H:$H,"&gt;="&amp;$F181,
sales!$H:$H,"&lt;="&amp;$G181
))</f>
        <v/>
      </c>
      <c r="K181" s="9">
        <f>IF(COUNTIFS(sales!C:C, C181)=0,"",
_xlfn.MAXIFS(sales!H:H, sales!C:C, C181))</f>
        <v/>
      </c>
      <c r="L181" s="4" t="n"/>
      <c r="M181" s="4" t="n"/>
      <c r="N181" s="10">
        <f>IF(C181="","",
SUMIFS(
sales!$I:$I,
sales!$C:$C,$C181,
sales!$E:$E,$E181,
sales!$H:$H,"&gt;="&amp;$F181,
sales!$H:$H,"&lt;="&amp;$G181
))</f>
        <v/>
      </c>
      <c r="O181" s="10">
        <f>IF(M181="","",M181-N181)</f>
        <v/>
      </c>
      <c r="P181" s="11">
        <f>IF(M181=0,"",N181/M181)</f>
        <v/>
      </c>
      <c r="Q181" s="12">
        <f>IF(OR(G181="",O181=""),"",
IF(AND(G181&lt;TODAY(),O181&gt;0),"YES","NO"))</f>
        <v/>
      </c>
      <c r="R181" s="100" t="n"/>
      <c r="S181" s="14" t="n"/>
      <c r="T181" s="15">
        <f>IF(Q181="YES", IF(R181="Company",L181*(1+S181),IF(R181="Vendor",L181*(1-S181),"")),"")</f>
        <v/>
      </c>
      <c r="U181" s="15">
        <f>IF(Q181="YES",O181*T181,"")</f>
        <v/>
      </c>
      <c r="V181" s="16" t="n"/>
      <c r="W181" s="17">
        <f>IF(Q181="YES",G181+V181,"")</f>
        <v/>
      </c>
      <c r="X181" s="18">
        <f>IF(Q181="YES",IF(TODAY()&gt;W181,"OVERDUE","WITHIN TIME"),"")</f>
        <v/>
      </c>
    </row>
    <row r="182">
      <c r="A182" s="3" t="n">
        <v>178</v>
      </c>
      <c r="B182" s="4" t="n"/>
      <c r="C182" s="4" t="n"/>
      <c r="D182" s="5">
        <f>IF(E182="ISNR20","Natural Rubber-TSNR (ISNR-20)","")</f>
        <v/>
      </c>
      <c r="E182" s="4" t="n"/>
      <c r="F182" s="6" t="n"/>
      <c r="G182" s="6" t="n"/>
      <c r="H182" s="7">
        <f>IF(G182="","",G182-TODAY())</f>
        <v/>
      </c>
      <c r="I182" s="8">
        <f>IF(G182="","",
IF(G182&lt;TODAY(),
IF(O182&gt;0,"Violated","Completed"),
IF(H182&lt;=7,"Expiring Soon",
"Active")))</f>
        <v/>
      </c>
      <c r="J182" s="8">
        <f>IF(C182="","",
COUNTIFS(
sales!$C:$C,$C182,
sales!$E:$E,$E182,
sales!$H:$H,"&gt;="&amp;$F182,
sales!$H:$H,"&lt;="&amp;$G182
))</f>
        <v/>
      </c>
      <c r="K182" s="9">
        <f>IF(COUNTIFS(sales!C:C, C182)=0,"",
_xlfn.MAXIFS(sales!H:H, sales!C:C, C182))</f>
        <v/>
      </c>
      <c r="L182" s="4" t="n"/>
      <c r="M182" s="4" t="n"/>
      <c r="N182" s="10">
        <f>IF(C182="","",
SUMIFS(
sales!$I:$I,
sales!$C:$C,$C182,
sales!$E:$E,$E182,
sales!$H:$H,"&gt;="&amp;$F182,
sales!$H:$H,"&lt;="&amp;$G182
))</f>
        <v/>
      </c>
      <c r="O182" s="10">
        <f>IF(M182="","",M182-N182)</f>
        <v/>
      </c>
      <c r="P182" s="11">
        <f>IF(M182=0,"",N182/M182)</f>
        <v/>
      </c>
      <c r="Q182" s="12">
        <f>IF(OR(G182="",O182=""),"",
IF(AND(G182&lt;TODAY(),O182&gt;0),"YES","NO"))</f>
        <v/>
      </c>
      <c r="R182" s="100" t="n"/>
      <c r="S182" s="14" t="n"/>
      <c r="T182" s="15">
        <f>IF(Q182="YES", IF(R182="Company",L182*(1+S182),IF(R182="Vendor",L182*(1-S182),"")),"")</f>
        <v/>
      </c>
      <c r="U182" s="15">
        <f>IF(Q182="YES",O182*T182,"")</f>
        <v/>
      </c>
      <c r="V182" s="16" t="n"/>
      <c r="W182" s="17">
        <f>IF(Q182="YES",G182+V182,"")</f>
        <v/>
      </c>
      <c r="X182" s="18">
        <f>IF(Q182="YES",IF(TODAY()&gt;W182,"OVERDUE","WITHIN TIME"),"")</f>
        <v/>
      </c>
    </row>
    <row r="183">
      <c r="A183" s="3" t="n">
        <v>179</v>
      </c>
      <c r="B183" s="4" t="n"/>
      <c r="C183" s="4" t="n"/>
      <c r="D183" s="5">
        <f>IF(E183="ISNR20","Natural Rubber-TSNR (ISNR-20)","")</f>
        <v/>
      </c>
      <c r="E183" s="4" t="n"/>
      <c r="F183" s="6" t="n"/>
      <c r="G183" s="6" t="n"/>
      <c r="H183" s="7">
        <f>IF(G183="","",G183-TODAY())</f>
        <v/>
      </c>
      <c r="I183" s="8">
        <f>IF(G183="","",
IF(G183&lt;TODAY(),
IF(O183&gt;0,"Violated","Completed"),
IF(H183&lt;=7,"Expiring Soon",
"Active")))</f>
        <v/>
      </c>
      <c r="J183" s="8">
        <f>IF(C183="","",
COUNTIFS(
sales!$C:$C,$C183,
sales!$E:$E,$E183,
sales!$H:$H,"&gt;="&amp;$F183,
sales!$H:$H,"&lt;="&amp;$G183
))</f>
        <v/>
      </c>
      <c r="K183" s="9">
        <f>IF(COUNTIFS(sales!C:C, C183)=0,"",
_xlfn.MAXIFS(sales!H:H, sales!C:C, C183))</f>
        <v/>
      </c>
      <c r="L183" s="4" t="n"/>
      <c r="M183" s="4" t="n"/>
      <c r="N183" s="10">
        <f>IF(C183="","",
SUMIFS(
sales!$I:$I,
sales!$C:$C,$C183,
sales!$E:$E,$E183,
sales!$H:$H,"&gt;="&amp;$F183,
sales!$H:$H,"&lt;="&amp;$G183
))</f>
        <v/>
      </c>
      <c r="O183" s="10">
        <f>IF(M183="","",M183-N183)</f>
        <v/>
      </c>
      <c r="P183" s="11">
        <f>IF(M183=0,"",N183/M183)</f>
        <v/>
      </c>
      <c r="Q183" s="12">
        <f>IF(OR(G183="",O183=""),"",
IF(AND(G183&lt;TODAY(),O183&gt;0),"YES","NO"))</f>
        <v/>
      </c>
      <c r="R183" s="100" t="n"/>
      <c r="S183" s="14" t="n"/>
      <c r="T183" s="15">
        <f>IF(Q183="YES", IF(R183="Company",L183*(1+S183),IF(R183="Vendor",L183*(1-S183),"")),"")</f>
        <v/>
      </c>
      <c r="U183" s="15">
        <f>IF(Q183="YES",O183*T183,"")</f>
        <v/>
      </c>
      <c r="V183" s="16" t="n"/>
      <c r="W183" s="17">
        <f>IF(Q183="YES",G183+V183,"")</f>
        <v/>
      </c>
      <c r="X183" s="18">
        <f>IF(Q183="YES",IF(TODAY()&gt;W183,"OVERDUE","WITHIN TIME"),"")</f>
        <v/>
      </c>
    </row>
    <row r="184">
      <c r="A184" s="3" t="n">
        <v>180</v>
      </c>
      <c r="B184" s="4" t="n"/>
      <c r="C184" s="4" t="n"/>
      <c r="D184" s="5">
        <f>IF(E184="ISNR20","Natural Rubber-TSNR (ISNR-20)","")</f>
        <v/>
      </c>
      <c r="E184" s="4" t="n"/>
      <c r="F184" s="6" t="n"/>
      <c r="G184" s="6" t="n"/>
      <c r="H184" s="7">
        <f>IF(G184="","",G184-TODAY())</f>
        <v/>
      </c>
      <c r="I184" s="8">
        <f>IF(G184="","",
IF(G184&lt;TODAY(),
IF(O184&gt;0,"Violated","Completed"),
IF(H184&lt;=7,"Expiring Soon",
"Active")))</f>
        <v/>
      </c>
      <c r="J184" s="8">
        <f>IF(C184="","",
COUNTIFS(
sales!$C:$C,$C184,
sales!$E:$E,$E184,
sales!$H:$H,"&gt;="&amp;$F184,
sales!$H:$H,"&lt;="&amp;$G184
))</f>
        <v/>
      </c>
      <c r="K184" s="9">
        <f>IF(COUNTIFS(sales!C:C, C184)=0,"",
_xlfn.MAXIFS(sales!H:H, sales!C:C, C184))</f>
        <v/>
      </c>
      <c r="L184" s="4" t="n"/>
      <c r="M184" s="4" t="n"/>
      <c r="N184" s="10">
        <f>IF(C184="","",
SUMIFS(
sales!$I:$I,
sales!$C:$C,$C184,
sales!$E:$E,$E184,
sales!$H:$H,"&gt;="&amp;$F184,
sales!$H:$H,"&lt;="&amp;$G184
))</f>
        <v/>
      </c>
      <c r="O184" s="10">
        <f>IF(M184="","",M184-N184)</f>
        <v/>
      </c>
      <c r="P184" s="11">
        <f>IF(M184=0,"",N184/M184)</f>
        <v/>
      </c>
      <c r="Q184" s="12">
        <f>IF(OR(G184="",O184=""),"",
IF(AND(G184&lt;TODAY(),O184&gt;0),"YES","NO"))</f>
        <v/>
      </c>
      <c r="R184" s="100" t="n"/>
      <c r="S184" s="14" t="n"/>
      <c r="T184" s="15">
        <f>IF(Q184="YES", IF(R184="Company",L184*(1+S184),IF(R184="Vendor",L184*(1-S184),"")),"")</f>
        <v/>
      </c>
      <c r="U184" s="15">
        <f>IF(Q184="YES",O184*T184,"")</f>
        <v/>
      </c>
      <c r="V184" s="16" t="n"/>
      <c r="W184" s="17">
        <f>IF(Q184="YES",G184+V184,"")</f>
        <v/>
      </c>
      <c r="X184" s="18">
        <f>IF(Q184="YES",IF(TODAY()&gt;W184,"OVERDUE","WITHIN TIME"),"")</f>
        <v/>
      </c>
    </row>
    <row r="185">
      <c r="A185" s="3" t="n">
        <v>181</v>
      </c>
      <c r="B185" s="4" t="n"/>
      <c r="C185" s="4" t="n"/>
      <c r="D185" s="5">
        <f>IF(E185="ISNR20","Natural Rubber-TSNR (ISNR-20)","")</f>
        <v/>
      </c>
      <c r="E185" s="4" t="n"/>
      <c r="F185" s="6" t="n"/>
      <c r="G185" s="6" t="n"/>
      <c r="H185" s="7">
        <f>IF(G185="","",G185-TODAY())</f>
        <v/>
      </c>
      <c r="I185" s="8">
        <f>IF(G185="","",
IF(G185&lt;TODAY(),
IF(O185&gt;0,"Violated","Completed"),
IF(H185&lt;=7,"Expiring Soon",
"Active")))</f>
        <v/>
      </c>
      <c r="J185" s="8">
        <f>IF(C185="","",
COUNTIFS(
sales!$C:$C,$C185,
sales!$E:$E,$E185,
sales!$H:$H,"&gt;="&amp;$F185,
sales!$H:$H,"&lt;="&amp;$G185
))</f>
        <v/>
      </c>
      <c r="K185" s="9">
        <f>IF(COUNTIFS(sales!C:C, C185)=0,"",
_xlfn.MAXIFS(sales!H:H, sales!C:C, C185))</f>
        <v/>
      </c>
      <c r="L185" s="4" t="n"/>
      <c r="M185" s="4" t="n"/>
      <c r="N185" s="10">
        <f>IF(C185="","",
SUMIFS(
sales!$I:$I,
sales!$C:$C,$C185,
sales!$E:$E,$E185,
sales!$H:$H,"&gt;="&amp;$F185,
sales!$H:$H,"&lt;="&amp;$G185
))</f>
        <v/>
      </c>
      <c r="O185" s="10">
        <f>IF(M185="","",M185-N185)</f>
        <v/>
      </c>
      <c r="P185" s="11">
        <f>IF(M185=0,"",N185/M185)</f>
        <v/>
      </c>
      <c r="Q185" s="12">
        <f>IF(OR(G185="",O185=""),"",
IF(AND(G185&lt;TODAY(),O185&gt;0),"YES","NO"))</f>
        <v/>
      </c>
      <c r="R185" s="100" t="n"/>
      <c r="S185" s="14" t="n"/>
      <c r="T185" s="15">
        <f>IF(Q185="YES", IF(R185="Company",L185*(1+S185),IF(R185="Vendor",L185*(1-S185),"")),"")</f>
        <v/>
      </c>
      <c r="U185" s="15">
        <f>IF(Q185="YES",O185*T185,"")</f>
        <v/>
      </c>
      <c r="V185" s="16" t="n"/>
      <c r="W185" s="17">
        <f>IF(Q185="YES",G185+V185,"")</f>
        <v/>
      </c>
      <c r="X185" s="18">
        <f>IF(Q185="YES",IF(TODAY()&gt;W185,"OVERDUE","WITHIN TIME"),"")</f>
        <v/>
      </c>
    </row>
    <row r="186">
      <c r="A186" s="3" t="n">
        <v>182</v>
      </c>
      <c r="B186" s="4" t="n"/>
      <c r="C186" s="4" t="n"/>
      <c r="D186" s="5">
        <f>IF(E186="ISNR20","Natural Rubber-TSNR (ISNR-20)","")</f>
        <v/>
      </c>
      <c r="E186" s="4" t="n"/>
      <c r="F186" s="6" t="n"/>
      <c r="G186" s="6" t="n"/>
      <c r="H186" s="7">
        <f>IF(G186="","",G186-TODAY())</f>
        <v/>
      </c>
      <c r="I186" s="8">
        <f>IF(G186="","",
IF(G186&lt;TODAY(),
IF(O186&gt;0,"Violated","Completed"),
IF(H186&lt;=7,"Expiring Soon",
"Active")))</f>
        <v/>
      </c>
      <c r="J186" s="8">
        <f>IF(C186="","",
COUNTIFS(
sales!$C:$C,$C186,
sales!$E:$E,$E186,
sales!$H:$H,"&gt;="&amp;$F186,
sales!$H:$H,"&lt;="&amp;$G186
))</f>
        <v/>
      </c>
      <c r="K186" s="9">
        <f>IF(COUNTIFS(sales!C:C, C186)=0,"",
_xlfn.MAXIFS(sales!H:H, sales!C:C, C186))</f>
        <v/>
      </c>
      <c r="L186" s="4" t="n"/>
      <c r="M186" s="4" t="n"/>
      <c r="N186" s="10">
        <f>IF(C186="","",
SUMIFS(
sales!$I:$I,
sales!$C:$C,$C186,
sales!$E:$E,$E186,
sales!$H:$H,"&gt;="&amp;$F186,
sales!$H:$H,"&lt;="&amp;$G186
))</f>
        <v/>
      </c>
      <c r="O186" s="10">
        <f>IF(M186="","",M186-N186)</f>
        <v/>
      </c>
      <c r="P186" s="11">
        <f>IF(M186=0,"",N186/M186)</f>
        <v/>
      </c>
      <c r="Q186" s="12">
        <f>IF(OR(G186="",O186=""),"",
IF(AND(G186&lt;TODAY(),O186&gt;0),"YES","NO"))</f>
        <v/>
      </c>
      <c r="R186" s="100" t="n"/>
      <c r="S186" s="14" t="n"/>
      <c r="T186" s="15">
        <f>IF(Q186="YES", IF(R186="Company",L186*(1+S186),IF(R186="Vendor",L186*(1-S186),"")),"")</f>
        <v/>
      </c>
      <c r="U186" s="15">
        <f>IF(Q186="YES",O186*T186,"")</f>
        <v/>
      </c>
      <c r="V186" s="16" t="n"/>
      <c r="W186" s="17">
        <f>IF(Q186="YES",G186+V186,"")</f>
        <v/>
      </c>
      <c r="X186" s="18">
        <f>IF(Q186="YES",IF(TODAY()&gt;W186,"OVERDUE","WITHIN TIME"),"")</f>
        <v/>
      </c>
    </row>
    <row r="187">
      <c r="A187" s="3" t="n">
        <v>183</v>
      </c>
      <c r="B187" s="4" t="n"/>
      <c r="C187" s="4" t="n"/>
      <c r="D187" s="5">
        <f>IF(E187="ISNR20","Natural Rubber-TSNR (ISNR-20)","")</f>
        <v/>
      </c>
      <c r="E187" s="4" t="n"/>
      <c r="F187" s="6" t="n"/>
      <c r="G187" s="6" t="n"/>
      <c r="H187" s="7">
        <f>IF(G187="","",G187-TODAY())</f>
        <v/>
      </c>
      <c r="I187" s="8">
        <f>IF(G187="","",
IF(G187&lt;TODAY(),
IF(O187&gt;0,"Violated","Completed"),
IF(H187&lt;=7,"Expiring Soon",
"Active")))</f>
        <v/>
      </c>
      <c r="J187" s="8">
        <f>IF(C187="","",
COUNTIFS(
sales!$C:$C,$C187,
sales!$E:$E,$E187,
sales!$H:$H,"&gt;="&amp;$F187,
sales!$H:$H,"&lt;="&amp;$G187
))</f>
        <v/>
      </c>
      <c r="K187" s="9">
        <f>IF(COUNTIFS(sales!C:C, C187)=0,"",
_xlfn.MAXIFS(sales!H:H, sales!C:C, C187))</f>
        <v/>
      </c>
      <c r="L187" s="4" t="n"/>
      <c r="M187" s="4" t="n"/>
      <c r="N187" s="10">
        <f>IF(C187="","",
SUMIFS(
sales!$I:$I,
sales!$C:$C,$C187,
sales!$E:$E,$E187,
sales!$H:$H,"&gt;="&amp;$F187,
sales!$H:$H,"&lt;="&amp;$G187
))</f>
        <v/>
      </c>
      <c r="O187" s="10">
        <f>IF(M187="","",M187-N187)</f>
        <v/>
      </c>
      <c r="P187" s="11">
        <f>IF(M187=0,"",N187/M187)</f>
        <v/>
      </c>
      <c r="Q187" s="12">
        <f>IF(OR(G187="",O187=""),"",
IF(AND(G187&lt;TODAY(),O187&gt;0),"YES","NO"))</f>
        <v/>
      </c>
      <c r="R187" s="100" t="n"/>
      <c r="S187" s="14" t="n"/>
      <c r="T187" s="15">
        <f>IF(Q187="YES", IF(R187="Company",L187*(1+S187),IF(R187="Vendor",L187*(1-S187),"")),"")</f>
        <v/>
      </c>
      <c r="U187" s="15">
        <f>IF(Q187="YES",O187*T187,"")</f>
        <v/>
      </c>
      <c r="V187" s="16" t="n"/>
      <c r="W187" s="17">
        <f>IF(Q187="YES",G187+V187,"")</f>
        <v/>
      </c>
      <c r="X187" s="18">
        <f>IF(Q187="YES",IF(TODAY()&gt;W187,"OVERDUE","WITHIN TIME"),"")</f>
        <v/>
      </c>
    </row>
    <row r="188">
      <c r="A188" s="3" t="n">
        <v>184</v>
      </c>
      <c r="B188" s="4" t="n"/>
      <c r="C188" s="4" t="n"/>
      <c r="D188" s="5">
        <f>IF(E188="ISNR20","Natural Rubber-TSNR (ISNR-20)","")</f>
        <v/>
      </c>
      <c r="E188" s="4" t="n"/>
      <c r="F188" s="6" t="n"/>
      <c r="G188" s="6" t="n"/>
      <c r="H188" s="7">
        <f>IF(G188="","",G188-TODAY())</f>
        <v/>
      </c>
      <c r="I188" s="8">
        <f>IF(G188="","",
IF(G188&lt;TODAY(),
IF(O188&gt;0,"Violated","Completed"),
IF(H188&lt;=7,"Expiring Soon",
"Active")))</f>
        <v/>
      </c>
      <c r="J188" s="8">
        <f>IF(C188="","",
COUNTIFS(
sales!$C:$C,$C188,
sales!$E:$E,$E188,
sales!$H:$H,"&gt;="&amp;$F188,
sales!$H:$H,"&lt;="&amp;$G188
))</f>
        <v/>
      </c>
      <c r="K188" s="9">
        <f>IF(COUNTIFS(sales!C:C, C188)=0,"",
_xlfn.MAXIFS(sales!H:H, sales!C:C, C188))</f>
        <v/>
      </c>
      <c r="L188" s="4" t="n"/>
      <c r="M188" s="4" t="n"/>
      <c r="N188" s="10">
        <f>IF(C188="","",
SUMIFS(
sales!$I:$I,
sales!$C:$C,$C188,
sales!$E:$E,$E188,
sales!$H:$H,"&gt;="&amp;$F188,
sales!$H:$H,"&lt;="&amp;$G188
))</f>
        <v/>
      </c>
      <c r="O188" s="10">
        <f>IF(M188="","",M188-N188)</f>
        <v/>
      </c>
      <c r="P188" s="11">
        <f>IF(M188=0,"",N188/M188)</f>
        <v/>
      </c>
      <c r="Q188" s="12">
        <f>IF(OR(G188="",O188=""),"",
IF(AND(G188&lt;TODAY(),O188&gt;0),"YES","NO"))</f>
        <v/>
      </c>
      <c r="R188" s="100" t="n"/>
      <c r="S188" s="14" t="n"/>
      <c r="T188" s="15">
        <f>IF(Q188="YES", IF(R188="Company",L188*(1+S188),IF(R188="Vendor",L188*(1-S188),"")),"")</f>
        <v/>
      </c>
      <c r="U188" s="15">
        <f>IF(Q188="YES",O188*T188,"")</f>
        <v/>
      </c>
      <c r="V188" s="16" t="n"/>
      <c r="W188" s="17">
        <f>IF(Q188="YES",G188+V188,"")</f>
        <v/>
      </c>
      <c r="X188" s="18">
        <f>IF(Q188="YES",IF(TODAY()&gt;W188,"OVERDUE","WITHIN TIME"),"")</f>
        <v/>
      </c>
    </row>
    <row r="189">
      <c r="A189" s="3" t="n">
        <v>185</v>
      </c>
      <c r="B189" s="4" t="n"/>
      <c r="C189" s="4" t="n"/>
      <c r="D189" s="5">
        <f>IF(E189="ISNR20","Natural Rubber-TSNR (ISNR-20)","")</f>
        <v/>
      </c>
      <c r="E189" s="4" t="n"/>
      <c r="F189" s="6" t="n"/>
      <c r="G189" s="6" t="n"/>
      <c r="H189" s="7">
        <f>IF(G189="","",G189-TODAY())</f>
        <v/>
      </c>
      <c r="I189" s="8">
        <f>IF(G189="","",
IF(G189&lt;TODAY(),
IF(O189&gt;0,"Violated","Completed"),
IF(H189&lt;=7,"Expiring Soon",
"Active")))</f>
        <v/>
      </c>
      <c r="J189" s="8">
        <f>IF(C189="","",
COUNTIFS(
sales!$C:$C,$C189,
sales!$E:$E,$E189,
sales!$H:$H,"&gt;="&amp;$F189,
sales!$H:$H,"&lt;="&amp;$G189
))</f>
        <v/>
      </c>
      <c r="K189" s="9">
        <f>IF(COUNTIFS(sales!C:C, C189)=0,"",
_xlfn.MAXIFS(sales!H:H, sales!C:C, C189))</f>
        <v/>
      </c>
      <c r="L189" s="4" t="n"/>
      <c r="M189" s="4" t="n"/>
      <c r="N189" s="10">
        <f>IF(C189="","",
SUMIFS(
sales!$I:$I,
sales!$C:$C,$C189,
sales!$E:$E,$E189,
sales!$H:$H,"&gt;="&amp;$F189,
sales!$H:$H,"&lt;="&amp;$G189
))</f>
        <v/>
      </c>
      <c r="O189" s="10">
        <f>IF(M189="","",M189-N189)</f>
        <v/>
      </c>
      <c r="P189" s="11">
        <f>IF(M189=0,"",N189/M189)</f>
        <v/>
      </c>
      <c r="Q189" s="12">
        <f>IF(OR(G189="",O189=""),"",
IF(AND(G189&lt;TODAY(),O189&gt;0),"YES","NO"))</f>
        <v/>
      </c>
      <c r="R189" s="100" t="n"/>
      <c r="S189" s="14" t="n"/>
      <c r="T189" s="15">
        <f>IF(Q189="YES", IF(R189="Company",L189*(1+S189),IF(R189="Vendor",L189*(1-S189),"")),"")</f>
        <v/>
      </c>
      <c r="U189" s="15">
        <f>IF(Q189="YES",O189*T189,"")</f>
        <v/>
      </c>
      <c r="V189" s="16" t="n"/>
      <c r="W189" s="17">
        <f>IF(Q189="YES",G189+V189,"")</f>
        <v/>
      </c>
      <c r="X189" s="18">
        <f>IF(Q189="YES",IF(TODAY()&gt;W189,"OVERDUE","WITHIN TIME"),"")</f>
        <v/>
      </c>
    </row>
    <row r="190">
      <c r="A190" s="3" t="n">
        <v>186</v>
      </c>
      <c r="B190" s="4" t="n"/>
      <c r="C190" s="4" t="n"/>
      <c r="D190" s="5">
        <f>IF(E190="ISNR20","Natural Rubber-TSNR (ISNR-20)","")</f>
        <v/>
      </c>
      <c r="E190" s="4" t="n"/>
      <c r="F190" s="6" t="n"/>
      <c r="G190" s="6" t="n"/>
      <c r="H190" s="7">
        <f>IF(G190="","",G190-TODAY())</f>
        <v/>
      </c>
      <c r="I190" s="8">
        <f>IF(G190="","",
IF(G190&lt;TODAY(),
IF(O190&gt;0,"Violated","Completed"),
IF(H190&lt;=7,"Expiring Soon",
"Active")))</f>
        <v/>
      </c>
      <c r="J190" s="8">
        <f>IF(C190="","",
COUNTIFS(
sales!$C:$C,$C190,
sales!$E:$E,$E190,
sales!$H:$H,"&gt;="&amp;$F190,
sales!$H:$H,"&lt;="&amp;$G190
))</f>
        <v/>
      </c>
      <c r="K190" s="9">
        <f>IF(COUNTIFS(sales!C:C, C190)=0,"",
_xlfn.MAXIFS(sales!H:H, sales!C:C, C190))</f>
        <v/>
      </c>
      <c r="L190" s="4" t="n"/>
      <c r="M190" s="4" t="n"/>
      <c r="N190" s="10">
        <f>IF(C190="","",
SUMIFS(
sales!$I:$I,
sales!$C:$C,$C190,
sales!$E:$E,$E190,
sales!$H:$H,"&gt;="&amp;$F190,
sales!$H:$H,"&lt;="&amp;$G190
))</f>
        <v/>
      </c>
      <c r="O190" s="10">
        <f>IF(M190="","",M190-N190)</f>
        <v/>
      </c>
      <c r="P190" s="11">
        <f>IF(M190=0,"",N190/M190)</f>
        <v/>
      </c>
      <c r="Q190" s="12">
        <f>IF(OR(G190="",O190=""),"",
IF(AND(G190&lt;TODAY(),O190&gt;0),"YES","NO"))</f>
        <v/>
      </c>
      <c r="R190" s="100" t="n"/>
      <c r="S190" s="14" t="n"/>
      <c r="T190" s="15">
        <f>IF(Q190="YES", IF(R190="Company",L190*(1+S190),IF(R190="Vendor",L190*(1-S190),"")),"")</f>
        <v/>
      </c>
      <c r="U190" s="15">
        <f>IF(Q190="YES",O190*T190,"")</f>
        <v/>
      </c>
      <c r="V190" s="16" t="n"/>
      <c r="W190" s="17">
        <f>IF(Q190="YES",G190+V190,"")</f>
        <v/>
      </c>
      <c r="X190" s="18">
        <f>IF(Q190="YES",IF(TODAY()&gt;W190,"OVERDUE","WITHIN TIME"),"")</f>
        <v/>
      </c>
    </row>
    <row r="191">
      <c r="A191" s="3" t="n">
        <v>187</v>
      </c>
      <c r="B191" s="4" t="n"/>
      <c r="C191" s="4" t="n"/>
      <c r="D191" s="5">
        <f>IF(E191="ISNR20","Natural Rubber-TSNR (ISNR-20)","")</f>
        <v/>
      </c>
      <c r="E191" s="4" t="n"/>
      <c r="F191" s="6" t="n"/>
      <c r="G191" s="6" t="n"/>
      <c r="H191" s="7">
        <f>IF(G191="","",G191-TODAY())</f>
        <v/>
      </c>
      <c r="I191" s="8">
        <f>IF(G191="","",
IF(G191&lt;TODAY(),
IF(O191&gt;0,"Violated","Completed"),
IF(H191&lt;=7,"Expiring Soon",
"Active")))</f>
        <v/>
      </c>
      <c r="J191" s="8">
        <f>IF(C191="","",
COUNTIFS(
sales!$C:$C,$C191,
sales!$E:$E,$E191,
sales!$H:$H,"&gt;="&amp;$F191,
sales!$H:$H,"&lt;="&amp;$G191
))</f>
        <v/>
      </c>
      <c r="K191" s="9">
        <f>IF(COUNTIFS(sales!C:C, C191)=0,"",
_xlfn.MAXIFS(sales!H:H, sales!C:C, C191))</f>
        <v/>
      </c>
      <c r="L191" s="4" t="n"/>
      <c r="M191" s="4" t="n"/>
      <c r="N191" s="10">
        <f>IF(C191="","",
SUMIFS(
sales!$I:$I,
sales!$C:$C,$C191,
sales!$E:$E,$E191,
sales!$H:$H,"&gt;="&amp;$F191,
sales!$H:$H,"&lt;="&amp;$G191
))</f>
        <v/>
      </c>
      <c r="O191" s="10">
        <f>IF(M191="","",M191-N191)</f>
        <v/>
      </c>
      <c r="P191" s="11">
        <f>IF(M191=0,"",N191/M191)</f>
        <v/>
      </c>
      <c r="Q191" s="12">
        <f>IF(OR(G191="",O191=""),"",
IF(AND(G191&lt;TODAY(),O191&gt;0),"YES","NO"))</f>
        <v/>
      </c>
      <c r="R191" s="100" t="n"/>
      <c r="S191" s="14" t="n"/>
      <c r="T191" s="15">
        <f>IF(Q191="YES", IF(R191="Company",L191*(1+S191),IF(R191="Vendor",L191*(1-S191),"")),"")</f>
        <v/>
      </c>
      <c r="U191" s="15">
        <f>IF(Q191="YES",O191*T191,"")</f>
        <v/>
      </c>
      <c r="V191" s="16" t="n"/>
      <c r="W191" s="17">
        <f>IF(Q191="YES",G191+V191,"")</f>
        <v/>
      </c>
      <c r="X191" s="18">
        <f>IF(Q191="YES",IF(TODAY()&gt;W191,"OVERDUE","WITHIN TIME"),"")</f>
        <v/>
      </c>
    </row>
    <row r="192">
      <c r="A192" s="3" t="n">
        <v>188</v>
      </c>
      <c r="B192" s="4" t="n"/>
      <c r="C192" s="4" t="n"/>
      <c r="D192" s="5">
        <f>IF(E192="ISNR20","Natural Rubber-TSNR (ISNR-20)","")</f>
        <v/>
      </c>
      <c r="E192" s="4" t="n"/>
      <c r="F192" s="6" t="n"/>
      <c r="G192" s="6" t="n"/>
      <c r="H192" s="7">
        <f>IF(G192="","",G192-TODAY())</f>
        <v/>
      </c>
      <c r="I192" s="8">
        <f>IF(G192="","",
IF(G192&lt;TODAY(),
IF(O192&gt;0,"Violated","Completed"),
IF(H192&lt;=7,"Expiring Soon",
"Active")))</f>
        <v/>
      </c>
      <c r="J192" s="8">
        <f>IF(C192="","",
COUNTIFS(
sales!$C:$C,$C192,
sales!$E:$E,$E192,
sales!$H:$H,"&gt;="&amp;$F192,
sales!$H:$H,"&lt;="&amp;$G192
))</f>
        <v/>
      </c>
      <c r="K192" s="9">
        <f>IF(COUNTIFS(sales!C:C, C192)=0,"",
_xlfn.MAXIFS(sales!H:H, sales!C:C, C192))</f>
        <v/>
      </c>
      <c r="L192" s="4" t="n"/>
      <c r="M192" s="4" t="n"/>
      <c r="N192" s="10">
        <f>IF(C192="","",
SUMIFS(
sales!$I:$I,
sales!$C:$C,$C192,
sales!$E:$E,$E192,
sales!$H:$H,"&gt;="&amp;$F192,
sales!$H:$H,"&lt;="&amp;$G192
))</f>
        <v/>
      </c>
      <c r="O192" s="10">
        <f>IF(M192="","",M192-N192)</f>
        <v/>
      </c>
      <c r="P192" s="11">
        <f>IF(M192=0,"",N192/M192)</f>
        <v/>
      </c>
      <c r="Q192" s="12">
        <f>IF(OR(G192="",O192=""),"",
IF(AND(G192&lt;TODAY(),O192&gt;0),"YES","NO"))</f>
        <v/>
      </c>
      <c r="R192" s="100" t="n"/>
      <c r="S192" s="14" t="n"/>
      <c r="T192" s="15">
        <f>IF(Q192="YES", IF(R192="Company",L192*(1+S192),IF(R192="Vendor",L192*(1-S192),"")),"")</f>
        <v/>
      </c>
      <c r="U192" s="15">
        <f>IF(Q192="YES",O192*T192,"")</f>
        <v/>
      </c>
      <c r="V192" s="16" t="n"/>
      <c r="W192" s="17">
        <f>IF(Q192="YES",G192+V192,"")</f>
        <v/>
      </c>
      <c r="X192" s="18">
        <f>IF(Q192="YES",IF(TODAY()&gt;W192,"OVERDUE","WITHIN TIME"),"")</f>
        <v/>
      </c>
    </row>
    <row r="193">
      <c r="A193" s="3" t="n">
        <v>189</v>
      </c>
      <c r="B193" s="4" t="n"/>
      <c r="C193" s="4" t="n"/>
      <c r="D193" s="5">
        <f>IF(E193="ISNR20","Natural Rubber-TSNR (ISNR-20)","")</f>
        <v/>
      </c>
      <c r="E193" s="4" t="n"/>
      <c r="F193" s="6" t="n"/>
      <c r="G193" s="6" t="n"/>
      <c r="H193" s="7">
        <f>IF(G193="","",G193-TODAY())</f>
        <v/>
      </c>
      <c r="I193" s="8">
        <f>IF(G193="","",
IF(G193&lt;TODAY(),
IF(O193&gt;0,"Violated","Completed"),
IF(H193&lt;=7,"Expiring Soon",
"Active")))</f>
        <v/>
      </c>
      <c r="J193" s="8">
        <f>IF(C193="","",
COUNTIFS(
sales!$C:$C,$C193,
sales!$E:$E,$E193,
sales!$H:$H,"&gt;="&amp;$F193,
sales!$H:$H,"&lt;="&amp;$G193
))</f>
        <v/>
      </c>
      <c r="K193" s="9">
        <f>IF(COUNTIFS(sales!C:C, C193)=0,"",
_xlfn.MAXIFS(sales!H:H, sales!C:C, C193))</f>
        <v/>
      </c>
      <c r="L193" s="4" t="n"/>
      <c r="M193" s="4" t="n"/>
      <c r="N193" s="10">
        <f>IF(C193="","",
SUMIFS(
sales!$I:$I,
sales!$C:$C,$C193,
sales!$E:$E,$E193,
sales!$H:$H,"&gt;="&amp;$F193,
sales!$H:$H,"&lt;="&amp;$G193
))</f>
        <v/>
      </c>
      <c r="O193" s="10">
        <f>IF(M193="","",M193-N193)</f>
        <v/>
      </c>
      <c r="P193" s="11">
        <f>IF(M193=0,"",N193/M193)</f>
        <v/>
      </c>
      <c r="Q193" s="12">
        <f>IF(OR(G193="",O193=""),"",
IF(AND(G193&lt;TODAY(),O193&gt;0),"YES","NO"))</f>
        <v/>
      </c>
      <c r="R193" s="100" t="n"/>
      <c r="S193" s="14" t="n"/>
      <c r="T193" s="15">
        <f>IF(Q193="YES", IF(R193="Company",L193*(1+S193),IF(R193="Vendor",L193*(1-S193),"")),"")</f>
        <v/>
      </c>
      <c r="U193" s="15">
        <f>IF(Q193="YES",O193*T193,"")</f>
        <v/>
      </c>
      <c r="V193" s="16" t="n"/>
      <c r="W193" s="17">
        <f>IF(Q193="YES",G193+V193,"")</f>
        <v/>
      </c>
      <c r="X193" s="18">
        <f>IF(Q193="YES",IF(TODAY()&gt;W193,"OVERDUE","WITHIN TIME"),"")</f>
        <v/>
      </c>
    </row>
    <row r="194">
      <c r="A194" s="3" t="n">
        <v>190</v>
      </c>
      <c r="B194" s="4" t="n"/>
      <c r="C194" s="4" t="n"/>
      <c r="D194" s="5">
        <f>IF(E194="ISNR20","Natural Rubber-TSNR (ISNR-20)","")</f>
        <v/>
      </c>
      <c r="E194" s="4" t="n"/>
      <c r="F194" s="6" t="n"/>
      <c r="G194" s="6" t="n"/>
      <c r="H194" s="7">
        <f>IF(G194="","",G194-TODAY())</f>
        <v/>
      </c>
      <c r="I194" s="8">
        <f>IF(G194="","",
IF(G194&lt;TODAY(),
IF(O194&gt;0,"Violated","Completed"),
IF(H194&lt;=7,"Expiring Soon",
"Active")))</f>
        <v/>
      </c>
      <c r="J194" s="8">
        <f>IF(C194="","",
COUNTIFS(
sales!$C:$C,$C194,
sales!$E:$E,$E194,
sales!$H:$H,"&gt;="&amp;$F194,
sales!$H:$H,"&lt;="&amp;$G194
))</f>
        <v/>
      </c>
      <c r="K194" s="9">
        <f>IF(COUNTIFS(sales!C:C, C194)=0,"",
_xlfn.MAXIFS(sales!H:H, sales!C:C, C194))</f>
        <v/>
      </c>
      <c r="L194" s="4" t="n"/>
      <c r="M194" s="4" t="n"/>
      <c r="N194" s="10">
        <f>IF(C194="","",
SUMIFS(
sales!$I:$I,
sales!$C:$C,$C194,
sales!$E:$E,$E194,
sales!$H:$H,"&gt;="&amp;$F194,
sales!$H:$H,"&lt;="&amp;$G194
))</f>
        <v/>
      </c>
      <c r="O194" s="10">
        <f>IF(M194="","",M194-N194)</f>
        <v/>
      </c>
      <c r="P194" s="11">
        <f>IF(M194=0,"",N194/M194)</f>
        <v/>
      </c>
      <c r="Q194" s="12">
        <f>IF(OR(G194="",O194=""),"",
IF(AND(G194&lt;TODAY(),O194&gt;0),"YES","NO"))</f>
        <v/>
      </c>
      <c r="R194" s="100" t="n"/>
      <c r="S194" s="14" t="n"/>
      <c r="T194" s="15">
        <f>IF(Q194="YES", IF(R194="Company",L194*(1+S194),IF(R194="Vendor",L194*(1-S194),"")),"")</f>
        <v/>
      </c>
      <c r="U194" s="15">
        <f>IF(Q194="YES",O194*T194,"")</f>
        <v/>
      </c>
      <c r="V194" s="16" t="n"/>
      <c r="W194" s="17">
        <f>IF(Q194="YES",G194+V194,"")</f>
        <v/>
      </c>
      <c r="X194" s="18">
        <f>IF(Q194="YES",IF(TODAY()&gt;W194,"OVERDUE","WITHIN TIME"),"")</f>
        <v/>
      </c>
    </row>
    <row r="195">
      <c r="A195" s="3" t="n">
        <v>191</v>
      </c>
      <c r="B195" s="4" t="n"/>
      <c r="C195" s="4" t="n"/>
      <c r="D195" s="5">
        <f>IF(E195="ISNR20","Natural Rubber-TSNR (ISNR-20)","")</f>
        <v/>
      </c>
      <c r="E195" s="4" t="n"/>
      <c r="F195" s="6" t="n"/>
      <c r="G195" s="6" t="n"/>
      <c r="H195" s="7">
        <f>IF(G195="","",G195-TODAY())</f>
        <v/>
      </c>
      <c r="I195" s="8">
        <f>IF(G195="","",
IF(G195&lt;TODAY(),
IF(O195&gt;0,"Violated","Completed"),
IF(H195&lt;=7,"Expiring Soon",
"Active")))</f>
        <v/>
      </c>
      <c r="J195" s="8">
        <f>IF(C195="","",
COUNTIFS(
sales!$C:$C,$C195,
sales!$E:$E,$E195,
sales!$H:$H,"&gt;="&amp;$F195,
sales!$H:$H,"&lt;="&amp;$G195
))</f>
        <v/>
      </c>
      <c r="K195" s="9">
        <f>IF(COUNTIFS(sales!C:C, C195)=0,"",
_xlfn.MAXIFS(sales!H:H, sales!C:C, C195))</f>
        <v/>
      </c>
      <c r="L195" s="4" t="n"/>
      <c r="M195" s="4" t="n"/>
      <c r="N195" s="10">
        <f>IF(C195="","",
SUMIFS(
sales!$I:$I,
sales!$C:$C,$C195,
sales!$E:$E,$E195,
sales!$H:$H,"&gt;="&amp;$F195,
sales!$H:$H,"&lt;="&amp;$G195
))</f>
        <v/>
      </c>
      <c r="O195" s="10">
        <f>IF(M195="","",M195-N195)</f>
        <v/>
      </c>
      <c r="P195" s="11">
        <f>IF(M195=0,"",N195/M195)</f>
        <v/>
      </c>
      <c r="Q195" s="12">
        <f>IF(OR(G195="",O195=""),"",
IF(AND(G195&lt;TODAY(),O195&gt;0),"YES","NO"))</f>
        <v/>
      </c>
      <c r="R195" s="100" t="n"/>
      <c r="S195" s="14" t="n"/>
      <c r="T195" s="15">
        <f>IF(Q195="YES", IF(R195="Company",L195*(1+S195),IF(R195="Vendor",L195*(1-S195),"")),"")</f>
        <v/>
      </c>
      <c r="U195" s="15">
        <f>IF(Q195="YES",O195*T195,"")</f>
        <v/>
      </c>
      <c r="V195" s="16" t="n"/>
      <c r="W195" s="17">
        <f>IF(Q195="YES",G195+V195,"")</f>
        <v/>
      </c>
      <c r="X195" s="18">
        <f>IF(Q195="YES",IF(TODAY()&gt;W195,"OVERDUE","WITHIN TIME"),"")</f>
        <v/>
      </c>
    </row>
    <row r="196">
      <c r="A196" s="3" t="n">
        <v>192</v>
      </c>
      <c r="B196" s="4" t="n"/>
      <c r="C196" s="4" t="n"/>
      <c r="D196" s="5">
        <f>IF(E196="ISNR20","Natural Rubber-TSNR (ISNR-20)","")</f>
        <v/>
      </c>
      <c r="E196" s="4" t="n"/>
      <c r="F196" s="6" t="n"/>
      <c r="G196" s="6" t="n"/>
      <c r="H196" s="7">
        <f>IF(G196="","",G196-TODAY())</f>
        <v/>
      </c>
      <c r="I196" s="8">
        <f>IF(G196="","",
IF(G196&lt;TODAY(),
IF(O196&gt;0,"Violated","Completed"),
IF(H196&lt;=7,"Expiring Soon",
"Active")))</f>
        <v/>
      </c>
      <c r="J196" s="8">
        <f>IF(C196="","",
COUNTIFS(
sales!$C:$C,$C196,
sales!$E:$E,$E196,
sales!$H:$H,"&gt;="&amp;$F196,
sales!$H:$H,"&lt;="&amp;$G196
))</f>
        <v/>
      </c>
      <c r="K196" s="9">
        <f>IF(COUNTIFS(sales!C:C, C196)=0,"",
_xlfn.MAXIFS(sales!H:H, sales!C:C, C196))</f>
        <v/>
      </c>
      <c r="L196" s="4" t="n"/>
      <c r="M196" s="4" t="n"/>
      <c r="N196" s="10">
        <f>IF(C196="","",
SUMIFS(
sales!$I:$I,
sales!$C:$C,$C196,
sales!$E:$E,$E196,
sales!$H:$H,"&gt;="&amp;$F196,
sales!$H:$H,"&lt;="&amp;$G196
))</f>
        <v/>
      </c>
      <c r="O196" s="10">
        <f>IF(M196="","",M196-N196)</f>
        <v/>
      </c>
      <c r="P196" s="11">
        <f>IF(M196=0,"",N196/M196)</f>
        <v/>
      </c>
      <c r="Q196" s="12">
        <f>IF(OR(G196="",O196=""),"",
IF(AND(G196&lt;TODAY(),O196&gt;0),"YES","NO"))</f>
        <v/>
      </c>
      <c r="R196" s="100" t="n"/>
      <c r="S196" s="14" t="n"/>
      <c r="T196" s="15">
        <f>IF(Q196="YES", IF(R196="Company",L196*(1+S196),IF(R196="Vendor",L196*(1-S196),"")),"")</f>
        <v/>
      </c>
      <c r="U196" s="15">
        <f>IF(Q196="YES",O196*T196,"")</f>
        <v/>
      </c>
      <c r="V196" s="16" t="n"/>
      <c r="W196" s="17">
        <f>IF(Q196="YES",G196+V196,"")</f>
        <v/>
      </c>
      <c r="X196" s="18">
        <f>IF(Q196="YES",IF(TODAY()&gt;W196,"OVERDUE","WITHIN TIME"),"")</f>
        <v/>
      </c>
    </row>
    <row r="197">
      <c r="A197" s="3" t="n">
        <v>193</v>
      </c>
      <c r="B197" s="4" t="n"/>
      <c r="C197" s="4" t="n"/>
      <c r="D197" s="5">
        <f>IF(E197="ISNR20","Natural Rubber-TSNR (ISNR-20)","")</f>
        <v/>
      </c>
      <c r="E197" s="4" t="n"/>
      <c r="F197" s="6" t="n"/>
      <c r="G197" s="6" t="n"/>
      <c r="H197" s="7">
        <f>IF(G197="","",G197-TODAY())</f>
        <v/>
      </c>
      <c r="I197" s="8">
        <f>IF(G197="","",
IF(G197&lt;TODAY(),
IF(O197&gt;0,"Violated","Completed"),
IF(H197&lt;=7,"Expiring Soon",
"Active")))</f>
        <v/>
      </c>
      <c r="J197" s="8">
        <f>IF(C197="","",
COUNTIFS(
sales!$C:$C,$C197,
sales!$E:$E,$E197,
sales!$H:$H,"&gt;="&amp;$F197,
sales!$H:$H,"&lt;="&amp;$G197
))</f>
        <v/>
      </c>
      <c r="K197" s="9">
        <f>IF(COUNTIFS(sales!C:C, C197)=0,"",
_xlfn.MAXIFS(sales!H:H, sales!C:C, C197))</f>
        <v/>
      </c>
      <c r="L197" s="4" t="n"/>
      <c r="M197" s="4" t="n"/>
      <c r="N197" s="10">
        <f>IF(C197="","",
SUMIFS(
sales!$I:$I,
sales!$C:$C,$C197,
sales!$E:$E,$E197,
sales!$H:$H,"&gt;="&amp;$F197,
sales!$H:$H,"&lt;="&amp;$G197
))</f>
        <v/>
      </c>
      <c r="O197" s="10">
        <f>IF(M197="","",M197-N197)</f>
        <v/>
      </c>
      <c r="P197" s="11">
        <f>IF(M197=0,"",N197/M197)</f>
        <v/>
      </c>
      <c r="Q197" s="12">
        <f>IF(OR(G197="",O197=""),"",
IF(AND(G197&lt;TODAY(),O197&gt;0),"YES","NO"))</f>
        <v/>
      </c>
      <c r="R197" s="100" t="n"/>
      <c r="S197" s="14" t="n"/>
      <c r="T197" s="15">
        <f>IF(Q197="YES", IF(R197="Company",L197*(1+S197),IF(R197="Vendor",L197*(1-S197),"")),"")</f>
        <v/>
      </c>
      <c r="U197" s="15">
        <f>IF(Q197="YES",O197*T197,"")</f>
        <v/>
      </c>
      <c r="V197" s="16" t="n"/>
      <c r="W197" s="17">
        <f>IF(Q197="YES",G197+V197,"")</f>
        <v/>
      </c>
      <c r="X197" s="18">
        <f>IF(Q197="YES",IF(TODAY()&gt;W197,"OVERDUE","WITHIN TIME"),"")</f>
        <v/>
      </c>
    </row>
    <row r="198">
      <c r="A198" s="3" t="n">
        <v>194</v>
      </c>
      <c r="B198" s="4" t="n"/>
      <c r="C198" s="4" t="n"/>
      <c r="D198" s="5">
        <f>IF(E198="ISNR20","Natural Rubber-TSNR (ISNR-20)","")</f>
        <v/>
      </c>
      <c r="E198" s="4" t="n"/>
      <c r="F198" s="6" t="n"/>
      <c r="G198" s="6" t="n"/>
      <c r="H198" s="7">
        <f>IF(G198="","",G198-TODAY())</f>
        <v/>
      </c>
      <c r="I198" s="8">
        <f>IF(G198="","",
IF(G198&lt;TODAY(),
IF(O198&gt;0,"Violated","Completed"),
IF(H198&lt;=7,"Expiring Soon",
"Active")))</f>
        <v/>
      </c>
      <c r="J198" s="8">
        <f>IF(C198="","",
COUNTIFS(
sales!$C:$C,$C198,
sales!$E:$E,$E198,
sales!$H:$H,"&gt;="&amp;$F198,
sales!$H:$H,"&lt;="&amp;$G198
))</f>
        <v/>
      </c>
      <c r="K198" s="9">
        <f>IF(COUNTIFS(sales!C:C, C198)=0,"",
_xlfn.MAXIFS(sales!H:H, sales!C:C, C198))</f>
        <v/>
      </c>
      <c r="L198" s="4" t="n"/>
      <c r="M198" s="4" t="n"/>
      <c r="N198" s="10">
        <f>IF(C198="","",
SUMIFS(
sales!$I:$I,
sales!$C:$C,$C198,
sales!$E:$E,$E198,
sales!$H:$H,"&gt;="&amp;$F198,
sales!$H:$H,"&lt;="&amp;$G198
))</f>
        <v/>
      </c>
      <c r="O198" s="10">
        <f>IF(M198="","",M198-N198)</f>
        <v/>
      </c>
      <c r="P198" s="11">
        <f>IF(M198=0,"",N198/M198)</f>
        <v/>
      </c>
      <c r="Q198" s="12">
        <f>IF(OR(G198="",O198=""),"",
IF(AND(G198&lt;TODAY(),O198&gt;0),"YES","NO"))</f>
        <v/>
      </c>
      <c r="R198" s="100" t="n"/>
      <c r="S198" s="14" t="n"/>
      <c r="T198" s="15">
        <f>IF(Q198="YES", IF(R198="Company",L198*(1+S198),IF(R198="Vendor",L198*(1-S198),"")),"")</f>
        <v/>
      </c>
      <c r="U198" s="15">
        <f>IF(Q198="YES",O198*T198,"")</f>
        <v/>
      </c>
      <c r="V198" s="16" t="n"/>
      <c r="W198" s="17">
        <f>IF(Q198="YES",G198+V198,"")</f>
        <v/>
      </c>
      <c r="X198" s="18">
        <f>IF(Q198="YES",IF(TODAY()&gt;W198,"OVERDUE","WITHIN TIME"),"")</f>
        <v/>
      </c>
    </row>
    <row r="199">
      <c r="A199" s="3" t="n">
        <v>195</v>
      </c>
      <c r="B199" s="4" t="n"/>
      <c r="C199" s="4" t="n"/>
      <c r="D199" s="5">
        <f>IF(E199="ISNR20","Natural Rubber-TSNR (ISNR-20)","")</f>
        <v/>
      </c>
      <c r="E199" s="4" t="n"/>
      <c r="F199" s="6" t="n"/>
      <c r="G199" s="6" t="n"/>
      <c r="H199" s="7">
        <f>IF(G199="","",G199-TODAY())</f>
        <v/>
      </c>
      <c r="I199" s="8">
        <f>IF(G199="","",
IF(G199&lt;TODAY(),
IF(O199&gt;0,"Violated","Completed"),
IF(H199&lt;=7,"Expiring Soon",
"Active")))</f>
        <v/>
      </c>
      <c r="J199" s="8">
        <f>IF(C199="","",
COUNTIFS(
sales!$C:$C,$C199,
sales!$E:$E,$E199,
sales!$H:$H,"&gt;="&amp;$F199,
sales!$H:$H,"&lt;="&amp;$G199
))</f>
        <v/>
      </c>
      <c r="K199" s="9">
        <f>IF(COUNTIFS(sales!C:C, C199)=0,"",
_xlfn.MAXIFS(sales!H:H, sales!C:C, C199))</f>
        <v/>
      </c>
      <c r="L199" s="4" t="n"/>
      <c r="M199" s="4" t="n"/>
      <c r="N199" s="10">
        <f>IF(C199="","",
SUMIFS(
sales!$I:$I,
sales!$C:$C,$C199,
sales!$E:$E,$E199,
sales!$H:$H,"&gt;="&amp;$F199,
sales!$H:$H,"&lt;="&amp;$G199
))</f>
        <v/>
      </c>
      <c r="O199" s="10">
        <f>IF(M199="","",M199-N199)</f>
        <v/>
      </c>
      <c r="P199" s="11">
        <f>IF(M199=0,"",N199/M199)</f>
        <v/>
      </c>
      <c r="Q199" s="12">
        <f>IF(OR(G199="",O199=""),"",
IF(AND(G199&lt;TODAY(),O199&gt;0),"YES","NO"))</f>
        <v/>
      </c>
      <c r="R199" s="100" t="n"/>
      <c r="S199" s="14" t="n"/>
      <c r="T199" s="15">
        <f>IF(Q199="YES", IF(R199="Company",L199*(1+S199),IF(R199="Vendor",L199*(1-S199),"")),"")</f>
        <v/>
      </c>
      <c r="U199" s="15">
        <f>IF(Q199="YES",O199*T199,"")</f>
        <v/>
      </c>
      <c r="V199" s="16" t="n"/>
      <c r="W199" s="17">
        <f>IF(Q199="YES",G199+V199,"")</f>
        <v/>
      </c>
      <c r="X199" s="18">
        <f>IF(Q199="YES",IF(TODAY()&gt;W199,"OVERDUE","WITHIN TIME"),"")</f>
        <v/>
      </c>
    </row>
    <row r="200">
      <c r="A200" s="3" t="n">
        <v>196</v>
      </c>
      <c r="B200" s="4" t="n"/>
      <c r="C200" s="4" t="n"/>
      <c r="D200" s="5">
        <f>IF(E200="ISNR20","Natural Rubber-TSNR (ISNR-20)","")</f>
        <v/>
      </c>
      <c r="E200" s="4" t="n"/>
      <c r="F200" s="6" t="n"/>
      <c r="G200" s="6" t="n"/>
      <c r="H200" s="7">
        <f>IF(G200="","",G200-TODAY())</f>
        <v/>
      </c>
      <c r="I200" s="8">
        <f>IF(G200="","",
IF(G200&lt;TODAY(),
IF(O200&gt;0,"Violated","Completed"),
IF(H200&lt;=7,"Expiring Soon",
"Active")))</f>
        <v/>
      </c>
      <c r="J200" s="8">
        <f>IF(C200="","",
COUNTIFS(
sales!$C:$C,$C200,
sales!$E:$E,$E200,
sales!$H:$H,"&gt;="&amp;$F200,
sales!$H:$H,"&lt;="&amp;$G200
))</f>
        <v/>
      </c>
      <c r="K200" s="9">
        <f>IF(COUNTIFS(sales!C:C, C200)=0,"",
_xlfn.MAXIFS(sales!H:H, sales!C:C, C200))</f>
        <v/>
      </c>
      <c r="L200" s="4" t="n"/>
      <c r="M200" s="4" t="n"/>
      <c r="N200" s="10">
        <f>IF(C200="","",
SUMIFS(
sales!$I:$I,
sales!$C:$C,$C200,
sales!$E:$E,$E200,
sales!$H:$H,"&gt;="&amp;$F200,
sales!$H:$H,"&lt;="&amp;$G200
))</f>
        <v/>
      </c>
      <c r="O200" s="10">
        <f>IF(M200="","",M200-N200)</f>
        <v/>
      </c>
      <c r="P200" s="11">
        <f>IF(M200=0,"",N200/M200)</f>
        <v/>
      </c>
      <c r="Q200" s="12">
        <f>IF(OR(G200="",O200=""),"",
IF(AND(G200&lt;TODAY(),O200&gt;0),"YES","NO"))</f>
        <v/>
      </c>
      <c r="R200" s="100" t="n"/>
      <c r="S200" s="14" t="n"/>
      <c r="T200" s="15">
        <f>IF(Q200="YES", IF(R200="Company",L200*(1+S200),IF(R200="Vendor",L200*(1-S200),"")),"")</f>
        <v/>
      </c>
      <c r="U200" s="15">
        <f>IF(Q200="YES",O200*T200,"")</f>
        <v/>
      </c>
      <c r="V200" s="16" t="n"/>
      <c r="W200" s="17">
        <f>IF(Q200="YES",G200+V200,"")</f>
        <v/>
      </c>
      <c r="X200" s="18">
        <f>IF(Q200="YES",IF(TODAY()&gt;W200,"OVERDUE","WITHIN TIME"),"")</f>
        <v/>
      </c>
    </row>
    <row r="201">
      <c r="A201" s="3" t="n">
        <v>197</v>
      </c>
      <c r="B201" s="4" t="n"/>
      <c r="C201" s="4" t="n"/>
      <c r="D201" s="5">
        <f>IF(E201="ISNR20","Natural Rubber-TSNR (ISNR-20)","")</f>
        <v/>
      </c>
      <c r="E201" s="4" t="n"/>
      <c r="F201" s="6" t="n"/>
      <c r="G201" s="6" t="n"/>
      <c r="H201" s="7">
        <f>IF(G201="","",G201-TODAY())</f>
        <v/>
      </c>
      <c r="I201" s="8">
        <f>IF(G201="","",
IF(G201&lt;TODAY(),
IF(O201&gt;0,"Violated","Completed"),
IF(H201&lt;=7,"Expiring Soon",
"Active")))</f>
        <v/>
      </c>
      <c r="J201" s="8">
        <f>IF(C201="","",
COUNTIFS(
sales!$C:$C,$C201,
sales!$E:$E,$E201,
sales!$H:$H,"&gt;="&amp;$F201,
sales!$H:$H,"&lt;="&amp;$G201
))</f>
        <v/>
      </c>
      <c r="K201" s="9">
        <f>IF(COUNTIFS(sales!C:C, C201)=0,"",
_xlfn.MAXIFS(sales!H:H, sales!C:C, C201))</f>
        <v/>
      </c>
      <c r="L201" s="4" t="n"/>
      <c r="M201" s="4" t="n"/>
      <c r="N201" s="10">
        <f>IF(C201="","",
SUMIFS(
sales!$I:$I,
sales!$C:$C,$C201,
sales!$E:$E,$E201,
sales!$H:$H,"&gt;="&amp;$F201,
sales!$H:$H,"&lt;="&amp;$G201
))</f>
        <v/>
      </c>
      <c r="O201" s="10">
        <f>IF(M201="","",M201-N201)</f>
        <v/>
      </c>
      <c r="P201" s="11">
        <f>IF(M201=0,"",N201/M201)</f>
        <v/>
      </c>
      <c r="Q201" s="12">
        <f>IF(OR(G201="",O201=""),"",
IF(AND(G201&lt;TODAY(),O201&gt;0),"YES","NO"))</f>
        <v/>
      </c>
      <c r="R201" s="100" t="n"/>
      <c r="S201" s="14" t="n"/>
      <c r="T201" s="15">
        <f>IF(Q201="YES", IF(R201="Company",L201*(1+S201),IF(R201="Vendor",L201*(1-S201),"")),"")</f>
        <v/>
      </c>
      <c r="U201" s="15">
        <f>IF(Q201="YES",O201*T201,"")</f>
        <v/>
      </c>
      <c r="V201" s="16" t="n"/>
      <c r="W201" s="17">
        <f>IF(Q201="YES",G201+V201,"")</f>
        <v/>
      </c>
      <c r="X201" s="18">
        <f>IF(Q201="YES",IF(TODAY()&gt;W201,"OVERDUE","WITHIN TIME"),"")</f>
        <v/>
      </c>
    </row>
    <row r="202">
      <c r="A202" s="3" t="n">
        <v>198</v>
      </c>
      <c r="B202" s="4" t="n"/>
      <c r="C202" s="4" t="n"/>
      <c r="D202" s="5">
        <f>IF(E202="ISNR20","Natural Rubber-TSNR (ISNR-20)","")</f>
        <v/>
      </c>
      <c r="E202" s="4" t="n"/>
      <c r="F202" s="6" t="n"/>
      <c r="G202" s="6" t="n"/>
      <c r="H202" s="7">
        <f>IF(G202="","",G202-TODAY())</f>
        <v/>
      </c>
      <c r="I202" s="8">
        <f>IF(G202="","",
IF(G202&lt;TODAY(),
IF(O202&gt;0,"Violated","Completed"),
IF(H202&lt;=7,"Expiring Soon",
"Active")))</f>
        <v/>
      </c>
      <c r="J202" s="8">
        <f>IF(C202="","",
COUNTIFS(
sales!$C:$C,$C202,
sales!$E:$E,$E202,
sales!$H:$H,"&gt;="&amp;$F202,
sales!$H:$H,"&lt;="&amp;$G202
))</f>
        <v/>
      </c>
      <c r="K202" s="9">
        <f>IF(COUNTIFS(sales!C:C, C202)=0,"",
_xlfn.MAXIFS(sales!H:H, sales!C:C, C202))</f>
        <v/>
      </c>
      <c r="L202" s="4" t="n"/>
      <c r="M202" s="4" t="n"/>
      <c r="N202" s="10">
        <f>IF(C202="","",
SUMIFS(
sales!$I:$I,
sales!$C:$C,$C202,
sales!$E:$E,$E202,
sales!$H:$H,"&gt;="&amp;$F202,
sales!$H:$H,"&lt;="&amp;$G202
))</f>
        <v/>
      </c>
      <c r="O202" s="10">
        <f>IF(M202="","",M202-N202)</f>
        <v/>
      </c>
      <c r="P202" s="11">
        <f>IF(M202=0,"",N202/M202)</f>
        <v/>
      </c>
      <c r="Q202" s="12">
        <f>IF(OR(G202="",O202=""),"",
IF(AND(G202&lt;TODAY(),O202&gt;0),"YES","NO"))</f>
        <v/>
      </c>
      <c r="R202" s="100" t="n"/>
      <c r="S202" s="14" t="n"/>
      <c r="T202" s="15">
        <f>IF(Q202="YES", IF(R202="Company",L202*(1+S202),IF(R202="Vendor",L202*(1-S202),"")),"")</f>
        <v/>
      </c>
      <c r="U202" s="15">
        <f>IF(Q202="YES",O202*T202,"")</f>
        <v/>
      </c>
      <c r="V202" s="16" t="n"/>
      <c r="W202" s="17">
        <f>IF(Q202="YES",G202+V202,"")</f>
        <v/>
      </c>
      <c r="X202" s="18">
        <f>IF(Q202="YES",IF(TODAY()&gt;W202,"OVERDUE","WITHIN TIME"),"")</f>
        <v/>
      </c>
    </row>
    <row r="203">
      <c r="A203" s="3" t="n">
        <v>199</v>
      </c>
      <c r="B203" s="4" t="n"/>
      <c r="C203" s="4" t="n"/>
      <c r="D203" s="5">
        <f>IF(E203="ISNR20","Natural Rubber-TSNR (ISNR-20)","")</f>
        <v/>
      </c>
      <c r="E203" s="4" t="n"/>
      <c r="F203" s="6" t="n"/>
      <c r="G203" s="6" t="n"/>
      <c r="H203" s="7">
        <f>IF(G203="","",G203-TODAY())</f>
        <v/>
      </c>
      <c r="I203" s="8">
        <f>IF(G203="","",
IF(G203&lt;TODAY(),
IF(O203&gt;0,"Violated","Completed"),
IF(H203&lt;=7,"Expiring Soon",
"Active")))</f>
        <v/>
      </c>
      <c r="J203" s="8">
        <f>IF(C203="","",
COUNTIFS(
sales!$C:$C,$C203,
sales!$E:$E,$E203,
sales!$H:$H,"&gt;="&amp;$F203,
sales!$H:$H,"&lt;="&amp;$G203
))</f>
        <v/>
      </c>
      <c r="K203" s="9">
        <f>IF(COUNTIFS(sales!C:C, C203)=0,"",
_xlfn.MAXIFS(sales!H:H, sales!C:C, C203))</f>
        <v/>
      </c>
      <c r="L203" s="4" t="n"/>
      <c r="M203" s="4" t="n"/>
      <c r="N203" s="10">
        <f>IF(C203="","",
SUMIFS(
sales!$I:$I,
sales!$C:$C,$C203,
sales!$E:$E,$E203,
sales!$H:$H,"&gt;="&amp;$F203,
sales!$H:$H,"&lt;="&amp;$G203
))</f>
        <v/>
      </c>
      <c r="O203" s="10">
        <f>IF(M203="","",M203-N203)</f>
        <v/>
      </c>
      <c r="P203" s="11">
        <f>IF(M203=0,"",N203/M203)</f>
        <v/>
      </c>
      <c r="Q203" s="12">
        <f>IF(OR(G203="",O203=""),"",
IF(AND(G203&lt;TODAY(),O203&gt;0),"YES","NO"))</f>
        <v/>
      </c>
      <c r="R203" s="100" t="n"/>
      <c r="S203" s="14" t="n"/>
      <c r="T203" s="15">
        <f>IF(Q203="YES", IF(R203="Company",L203*(1+S203),IF(R203="Vendor",L203*(1-S203),"")),"")</f>
        <v/>
      </c>
      <c r="U203" s="15">
        <f>IF(Q203="YES",O203*T203,"")</f>
        <v/>
      </c>
      <c r="V203" s="16" t="n"/>
      <c r="W203" s="17">
        <f>IF(Q203="YES",G203+V203,"")</f>
        <v/>
      </c>
      <c r="X203" s="18">
        <f>IF(Q203="YES",IF(TODAY()&gt;W203,"OVERDUE","WITHIN TIME"),"")</f>
        <v/>
      </c>
    </row>
    <row r="204">
      <c r="A204" s="3" t="n">
        <v>200</v>
      </c>
      <c r="B204" s="4" t="n"/>
      <c r="C204" s="4" t="n"/>
      <c r="D204" s="5">
        <f>IF(E204="ISNR20","Natural Rubber-TSNR (ISNR-20)","")</f>
        <v/>
      </c>
      <c r="E204" s="4" t="n"/>
      <c r="F204" s="6" t="n"/>
      <c r="G204" s="6" t="n"/>
      <c r="H204" s="7">
        <f>IF(G204="","",G204-TODAY())</f>
        <v/>
      </c>
      <c r="I204" s="8">
        <f>IF(G204="","",
IF(G204&lt;TODAY(),
IF(O204&gt;0,"Violated","Completed"),
IF(H204&lt;=7,"Expiring Soon",
"Active")))</f>
        <v/>
      </c>
      <c r="J204" s="8">
        <f>IF(C204="","",
COUNTIFS(
sales!$C:$C,$C204,
sales!$E:$E,$E204,
sales!$H:$H,"&gt;="&amp;$F204,
sales!$H:$H,"&lt;="&amp;$G204
))</f>
        <v/>
      </c>
      <c r="K204" s="9">
        <f>IF(COUNTIFS(sales!C:C, C204)=0,"",
_xlfn.MAXIFS(sales!H:H, sales!C:C, C204))</f>
        <v/>
      </c>
      <c r="L204" s="4" t="n"/>
      <c r="M204" s="4" t="n"/>
      <c r="N204" s="10">
        <f>IF(C204="","",
SUMIFS(
sales!$I:$I,
sales!$C:$C,$C204,
sales!$E:$E,$E204,
sales!$H:$H,"&gt;="&amp;$F204,
sales!$H:$H,"&lt;="&amp;$G204
))</f>
        <v/>
      </c>
      <c r="O204" s="10">
        <f>IF(M204="","",M204-N204)</f>
        <v/>
      </c>
      <c r="P204" s="11">
        <f>IF(M204=0,"",N204/M204)</f>
        <v/>
      </c>
      <c r="Q204" s="12">
        <f>IF(OR(G204="",O204=""),"",
IF(AND(G204&lt;TODAY(),O204&gt;0),"YES","NO"))</f>
        <v/>
      </c>
      <c r="R204" s="100" t="n"/>
      <c r="S204" s="14" t="n"/>
      <c r="T204" s="15">
        <f>IF(Q204="YES", IF(R204="Company",L204*(1+S204),IF(R204="Vendor",L204*(1-S204),"")),"")</f>
        <v/>
      </c>
      <c r="U204" s="15">
        <f>IF(Q204="YES",O204*T204,"")</f>
        <v/>
      </c>
      <c r="V204" s="16" t="n"/>
      <c r="W204" s="17">
        <f>IF(Q204="YES",G204+V204,"")</f>
        <v/>
      </c>
      <c r="X204" s="18">
        <f>IF(Q204="YES",IF(TODAY()&gt;W204,"OVERDUE","WITHIN TIME"),"")</f>
        <v/>
      </c>
    </row>
    <row r="205">
      <c r="A205" s="3" t="n">
        <v>201</v>
      </c>
      <c r="B205" s="4" t="n"/>
      <c r="C205" s="4" t="n"/>
      <c r="D205" s="5">
        <f>IF(E205="ISNR20","Natural Rubber-TSNR (ISNR-20)","")</f>
        <v/>
      </c>
      <c r="E205" s="4" t="n"/>
      <c r="F205" s="6" t="n"/>
      <c r="G205" s="6" t="n"/>
      <c r="H205" s="7">
        <f>IF(G205="","",G205-TODAY())</f>
        <v/>
      </c>
      <c r="I205" s="8">
        <f>IF(G205="","",
IF(G205&lt;TODAY(),
IF(O205&gt;0,"Violated","Completed"),
IF(H205&lt;=7,"Expiring Soon",
"Active")))</f>
        <v/>
      </c>
      <c r="J205" s="8">
        <f>IF(C205="","",
COUNTIFS(
sales!$C:$C,$C205,
sales!$E:$E,$E205,
sales!$H:$H,"&gt;="&amp;$F205,
sales!$H:$H,"&lt;="&amp;$G205
))</f>
        <v/>
      </c>
      <c r="K205" s="9">
        <f>IF(COUNTIFS(sales!C:C, C205)=0,"",
_xlfn.MAXIFS(sales!H:H, sales!C:C, C205))</f>
        <v/>
      </c>
      <c r="L205" s="4" t="n"/>
      <c r="M205" s="4" t="n"/>
      <c r="N205" s="10">
        <f>IF(C205="","",
SUMIFS(
sales!$I:$I,
sales!$C:$C,$C205,
sales!$E:$E,$E205,
sales!$H:$H,"&gt;="&amp;$F205,
sales!$H:$H,"&lt;="&amp;$G205
))</f>
        <v/>
      </c>
      <c r="O205" s="10">
        <f>IF(M205="","",M205-N205)</f>
        <v/>
      </c>
      <c r="P205" s="11">
        <f>IF(M205=0,"",N205/M205)</f>
        <v/>
      </c>
      <c r="Q205" s="12">
        <f>IF(OR(G205="",O205=""),"",
IF(AND(G205&lt;TODAY(),O205&gt;0),"YES","NO"))</f>
        <v/>
      </c>
      <c r="R205" s="100" t="n"/>
      <c r="S205" s="14" t="n"/>
      <c r="T205" s="15">
        <f>IF(Q205="YES", IF(R205="Company",L205*(1+S205),IF(R205="Vendor",L205*(1-S205),"")),"")</f>
        <v/>
      </c>
      <c r="U205" s="15">
        <f>IF(Q205="YES",O205*T205,"")</f>
        <v/>
      </c>
      <c r="V205" s="16" t="n"/>
      <c r="W205" s="17">
        <f>IF(Q205="YES",G205+V205,"")</f>
        <v/>
      </c>
      <c r="X205" s="18">
        <f>IF(Q205="YES",IF(TODAY()&gt;W205,"OVERDUE","WITHIN TIME"),"")</f>
        <v/>
      </c>
    </row>
    <row r="206">
      <c r="A206" s="3" t="n">
        <v>202</v>
      </c>
      <c r="B206" s="4" t="n"/>
      <c r="C206" s="4" t="n"/>
      <c r="D206" s="5">
        <f>IF(E206="ISNR20","Natural Rubber-TSNR (ISNR-20)","")</f>
        <v/>
      </c>
      <c r="E206" s="4" t="n"/>
      <c r="F206" s="6" t="n"/>
      <c r="G206" s="6" t="n"/>
      <c r="H206" s="7">
        <f>IF(G206="","",G206-TODAY())</f>
        <v/>
      </c>
      <c r="I206" s="8">
        <f>IF(G206="","",
IF(G206&lt;TODAY(),
IF(O206&gt;0,"Violated","Completed"),
IF(H206&lt;=7,"Expiring Soon",
"Active")))</f>
        <v/>
      </c>
      <c r="J206" s="8">
        <f>IF(C206="","",
COUNTIFS(
sales!$C:$C,$C206,
sales!$E:$E,$E206,
sales!$H:$H,"&gt;="&amp;$F206,
sales!$H:$H,"&lt;="&amp;$G206
))</f>
        <v/>
      </c>
      <c r="K206" s="9">
        <f>IF(COUNTIFS(sales!C:C, C206)=0,"",
_xlfn.MAXIFS(sales!H:H, sales!C:C, C206))</f>
        <v/>
      </c>
      <c r="L206" s="4" t="n"/>
      <c r="M206" s="4" t="n"/>
      <c r="N206" s="10">
        <f>IF(C206="","",
SUMIFS(
sales!$I:$I,
sales!$C:$C,$C206,
sales!$E:$E,$E206,
sales!$H:$H,"&gt;="&amp;$F206,
sales!$H:$H,"&lt;="&amp;$G206
))</f>
        <v/>
      </c>
      <c r="O206" s="10">
        <f>IF(M206="","",M206-N206)</f>
        <v/>
      </c>
      <c r="P206" s="11">
        <f>IF(M206=0,"",N206/M206)</f>
        <v/>
      </c>
      <c r="Q206" s="12">
        <f>IF(OR(G206="",O206=""),"",
IF(AND(G206&lt;TODAY(),O206&gt;0),"YES","NO"))</f>
        <v/>
      </c>
      <c r="R206" s="100" t="n"/>
      <c r="S206" s="14" t="n"/>
      <c r="T206" s="15">
        <f>IF(Q206="YES", IF(R206="Company",L206*(1+S206),IF(R206="Vendor",L206*(1-S206),"")),"")</f>
        <v/>
      </c>
      <c r="U206" s="15">
        <f>IF(Q206="YES",O206*T206,"")</f>
        <v/>
      </c>
      <c r="V206" s="16" t="n"/>
      <c r="W206" s="17">
        <f>IF(Q206="YES",G206+V206,"")</f>
        <v/>
      </c>
      <c r="X206" s="18">
        <f>IF(Q206="YES",IF(TODAY()&gt;W206,"OVERDUE","WITHIN TIME"),"")</f>
        <v/>
      </c>
    </row>
    <row r="207">
      <c r="A207" s="3" t="n">
        <v>203</v>
      </c>
      <c r="B207" s="4" t="n"/>
      <c r="C207" s="4" t="n"/>
      <c r="D207" s="5">
        <f>IF(E207="ISNR20","Natural Rubber-TSNR (ISNR-20)","")</f>
        <v/>
      </c>
      <c r="E207" s="4" t="n"/>
      <c r="F207" s="6" t="n"/>
      <c r="G207" s="6" t="n"/>
      <c r="H207" s="7">
        <f>IF(G207="","",G207-TODAY())</f>
        <v/>
      </c>
      <c r="I207" s="8">
        <f>IF(G207="","",
IF(G207&lt;TODAY(),
IF(O207&gt;0,"Violated","Completed"),
IF(H207&lt;=7,"Expiring Soon",
"Active")))</f>
        <v/>
      </c>
      <c r="J207" s="8">
        <f>IF(C207="","",
COUNTIFS(
sales!$C:$C,$C207,
sales!$E:$E,$E207,
sales!$H:$H,"&gt;="&amp;$F207,
sales!$H:$H,"&lt;="&amp;$G207
))</f>
        <v/>
      </c>
      <c r="K207" s="9">
        <f>IF(COUNTIFS(sales!C:C, C207)=0,"",
_xlfn.MAXIFS(sales!H:H, sales!C:C, C207))</f>
        <v/>
      </c>
      <c r="L207" s="4" t="n"/>
      <c r="M207" s="4" t="n"/>
      <c r="N207" s="10">
        <f>IF(C207="","",
SUMIFS(
sales!$I:$I,
sales!$C:$C,$C207,
sales!$E:$E,$E207,
sales!$H:$H,"&gt;="&amp;$F207,
sales!$H:$H,"&lt;="&amp;$G207
))</f>
        <v/>
      </c>
      <c r="O207" s="10">
        <f>IF(M207="","",M207-N207)</f>
        <v/>
      </c>
      <c r="P207" s="11">
        <f>IF(M207=0,"",N207/M207)</f>
        <v/>
      </c>
      <c r="Q207" s="12">
        <f>IF(OR(G207="",O207=""),"",
IF(AND(G207&lt;TODAY(),O207&gt;0),"YES","NO"))</f>
        <v/>
      </c>
      <c r="R207" s="100" t="n"/>
      <c r="S207" s="14" t="n"/>
      <c r="T207" s="15">
        <f>IF(Q207="YES", IF(R207="Company",L207*(1+S207),IF(R207="Vendor",L207*(1-S207),"")),"")</f>
        <v/>
      </c>
      <c r="U207" s="15">
        <f>IF(Q207="YES",O207*T207,"")</f>
        <v/>
      </c>
      <c r="V207" s="16" t="n"/>
      <c r="W207" s="17">
        <f>IF(Q207="YES",G207+V207,"")</f>
        <v/>
      </c>
      <c r="X207" s="18">
        <f>IF(Q207="YES",IF(TODAY()&gt;W207,"OVERDUE","WITHIN TIME"),"")</f>
        <v/>
      </c>
    </row>
    <row r="208">
      <c r="A208" s="3" t="n">
        <v>204</v>
      </c>
      <c r="B208" s="4" t="n"/>
      <c r="C208" s="4" t="n"/>
      <c r="D208" s="5">
        <f>IF(E208="ISNR20","Natural Rubber-TSNR (ISNR-20)","")</f>
        <v/>
      </c>
      <c r="E208" s="4" t="n"/>
      <c r="F208" s="6" t="n"/>
      <c r="G208" s="6" t="n"/>
      <c r="H208" s="7">
        <f>IF(G208="","",G208-TODAY())</f>
        <v/>
      </c>
      <c r="I208" s="8">
        <f>IF(G208="","",
IF(G208&lt;TODAY(),
IF(O208&gt;0,"Violated","Completed"),
IF(H208&lt;=7,"Expiring Soon",
"Active")))</f>
        <v/>
      </c>
      <c r="J208" s="8">
        <f>IF(C208="","",
COUNTIFS(
sales!$C:$C,$C208,
sales!$E:$E,$E208,
sales!$H:$H,"&gt;="&amp;$F208,
sales!$H:$H,"&lt;="&amp;$G208
))</f>
        <v/>
      </c>
      <c r="K208" s="9">
        <f>IF(COUNTIFS(sales!C:C, C208)=0,"",
_xlfn.MAXIFS(sales!H:H, sales!C:C, C208))</f>
        <v/>
      </c>
      <c r="L208" s="4" t="n"/>
      <c r="M208" s="4" t="n"/>
      <c r="N208" s="10">
        <f>IF(C208="","",
SUMIFS(
sales!$I:$I,
sales!$C:$C,$C208,
sales!$E:$E,$E208,
sales!$H:$H,"&gt;="&amp;$F208,
sales!$H:$H,"&lt;="&amp;$G208
))</f>
        <v/>
      </c>
      <c r="O208" s="10">
        <f>IF(M208="","",M208-N208)</f>
        <v/>
      </c>
      <c r="P208" s="11">
        <f>IF(M208=0,"",N208/M208)</f>
        <v/>
      </c>
      <c r="Q208" s="12">
        <f>IF(OR(G208="",O208=""),"",
IF(AND(G208&lt;TODAY(),O208&gt;0),"YES","NO"))</f>
        <v/>
      </c>
      <c r="R208" s="100" t="n"/>
      <c r="S208" s="14" t="n"/>
      <c r="T208" s="15">
        <f>IF(Q208="YES", IF(R208="Company",L208*(1+S208),IF(R208="Vendor",L208*(1-S208),"")),"")</f>
        <v/>
      </c>
      <c r="U208" s="15">
        <f>IF(Q208="YES",O208*T208,"")</f>
        <v/>
      </c>
      <c r="V208" s="16" t="n"/>
      <c r="W208" s="17">
        <f>IF(Q208="YES",G208+V208,"")</f>
        <v/>
      </c>
      <c r="X208" s="18">
        <f>IF(Q208="YES",IF(TODAY()&gt;W208,"OVERDUE","WITHIN TIME"),"")</f>
        <v/>
      </c>
    </row>
    <row r="209">
      <c r="A209" s="3" t="n">
        <v>205</v>
      </c>
      <c r="B209" s="4" t="n"/>
      <c r="C209" s="4" t="n"/>
      <c r="D209" s="5">
        <f>IF(E209="ISNR20","Natural Rubber-TSNR (ISNR-20)","")</f>
        <v/>
      </c>
      <c r="E209" s="4" t="n"/>
      <c r="F209" s="6" t="n"/>
      <c r="G209" s="6" t="n"/>
      <c r="H209" s="7">
        <f>IF(G209="","",G209-TODAY())</f>
        <v/>
      </c>
      <c r="I209" s="8">
        <f>IF(G209="","",
IF(G209&lt;TODAY(),
IF(O209&gt;0,"Violated","Completed"),
IF(H209&lt;=7,"Expiring Soon",
"Active")))</f>
        <v/>
      </c>
      <c r="J209" s="8">
        <f>IF(C209="","",
COUNTIFS(
sales!$C:$C,$C209,
sales!$E:$E,$E209,
sales!$H:$H,"&gt;="&amp;$F209,
sales!$H:$H,"&lt;="&amp;$G209
))</f>
        <v/>
      </c>
      <c r="K209" s="9">
        <f>IF(COUNTIFS(sales!C:C, C209)=0,"",
_xlfn.MAXIFS(sales!H:H, sales!C:C, C209))</f>
        <v/>
      </c>
      <c r="L209" s="4" t="n"/>
      <c r="M209" s="4" t="n"/>
      <c r="N209" s="10">
        <f>IF(C209="","",
SUMIFS(
sales!$I:$I,
sales!$C:$C,$C209,
sales!$E:$E,$E209,
sales!$H:$H,"&gt;="&amp;$F209,
sales!$H:$H,"&lt;="&amp;$G209
))</f>
        <v/>
      </c>
      <c r="O209" s="10">
        <f>IF(M209="","",M209-N209)</f>
        <v/>
      </c>
      <c r="P209" s="11">
        <f>IF(M209=0,"",N209/M209)</f>
        <v/>
      </c>
      <c r="Q209" s="12">
        <f>IF(OR(G209="",O209=""),"",
IF(AND(G209&lt;TODAY(),O209&gt;0),"YES","NO"))</f>
        <v/>
      </c>
      <c r="R209" s="100" t="n"/>
      <c r="S209" s="14" t="n"/>
      <c r="T209" s="15">
        <f>IF(Q209="YES", IF(R209="Company",L209*(1+S209),IF(R209="Vendor",L209*(1-S209),"")),"")</f>
        <v/>
      </c>
      <c r="U209" s="15">
        <f>IF(Q209="YES",O209*T209,"")</f>
        <v/>
      </c>
      <c r="V209" s="16" t="n"/>
      <c r="W209" s="17">
        <f>IF(Q209="YES",G209+V209,"")</f>
        <v/>
      </c>
      <c r="X209" s="18">
        <f>IF(Q209="YES",IF(TODAY()&gt;W209,"OVERDUE","WITHIN TIME"),"")</f>
        <v/>
      </c>
    </row>
    <row r="210">
      <c r="A210" s="3" t="n">
        <v>206</v>
      </c>
      <c r="B210" s="4" t="n"/>
      <c r="C210" s="4" t="n"/>
      <c r="D210" s="5">
        <f>IF(E210="ISNR20","Natural Rubber-TSNR (ISNR-20)","")</f>
        <v/>
      </c>
      <c r="E210" s="4" t="n"/>
      <c r="F210" s="6" t="n"/>
      <c r="G210" s="6" t="n"/>
      <c r="H210" s="7">
        <f>IF(G210="","",G210-TODAY())</f>
        <v/>
      </c>
      <c r="I210" s="8">
        <f>IF(G210="","",
IF(G210&lt;TODAY(),
IF(O210&gt;0,"Violated","Completed"),
IF(H210&lt;=7,"Expiring Soon",
"Active")))</f>
        <v/>
      </c>
      <c r="J210" s="8">
        <f>IF(C210="","",
COUNTIFS(
sales!$C:$C,$C210,
sales!$E:$E,$E210,
sales!$H:$H,"&gt;="&amp;$F210,
sales!$H:$H,"&lt;="&amp;$G210
))</f>
        <v/>
      </c>
      <c r="K210" s="9">
        <f>IF(COUNTIFS(sales!C:C, C210)=0,"",
_xlfn.MAXIFS(sales!H:H, sales!C:C, C210))</f>
        <v/>
      </c>
      <c r="L210" s="4" t="n"/>
      <c r="M210" s="4" t="n"/>
      <c r="N210" s="10">
        <f>IF(C210="","",
SUMIFS(
sales!$I:$I,
sales!$C:$C,$C210,
sales!$E:$E,$E210,
sales!$H:$H,"&gt;="&amp;$F210,
sales!$H:$H,"&lt;="&amp;$G210
))</f>
        <v/>
      </c>
      <c r="O210" s="10">
        <f>IF(M210="","",M210-N210)</f>
        <v/>
      </c>
      <c r="P210" s="11">
        <f>IF(M210=0,"",N210/M210)</f>
        <v/>
      </c>
      <c r="Q210" s="12">
        <f>IF(OR(G210="",O210=""),"",
IF(AND(G210&lt;TODAY(),O210&gt;0),"YES","NO"))</f>
        <v/>
      </c>
      <c r="R210" s="100" t="n"/>
      <c r="S210" s="14" t="n"/>
      <c r="T210" s="15">
        <f>IF(Q210="YES", IF(R210="Company",L210*(1+S210),IF(R210="Vendor",L210*(1-S210),"")),"")</f>
        <v/>
      </c>
      <c r="U210" s="15">
        <f>IF(Q210="YES",O210*T210,"")</f>
        <v/>
      </c>
      <c r="V210" s="16" t="n"/>
      <c r="W210" s="17">
        <f>IF(Q210="YES",G210+V210,"")</f>
        <v/>
      </c>
      <c r="X210" s="18">
        <f>IF(Q210="YES",IF(TODAY()&gt;W210,"OVERDUE","WITHIN TIME"),"")</f>
        <v/>
      </c>
    </row>
    <row r="211">
      <c r="A211" s="3" t="n">
        <v>207</v>
      </c>
      <c r="B211" s="4" t="n"/>
      <c r="C211" s="4" t="n"/>
      <c r="D211" s="5">
        <f>IF(E211="ISNR20","Natural Rubber-TSNR (ISNR-20)","")</f>
        <v/>
      </c>
      <c r="E211" s="4" t="n"/>
      <c r="F211" s="6" t="n"/>
      <c r="G211" s="6" t="n"/>
      <c r="H211" s="7">
        <f>IF(G211="","",G211-TODAY())</f>
        <v/>
      </c>
      <c r="I211" s="8">
        <f>IF(G211="","",
IF(G211&lt;TODAY(),
IF(O211&gt;0,"Violated","Completed"),
IF(H211&lt;=7,"Expiring Soon",
"Active")))</f>
        <v/>
      </c>
      <c r="J211" s="8">
        <f>IF(C211="","",
COUNTIFS(
sales!$C:$C,$C211,
sales!$E:$E,$E211,
sales!$H:$H,"&gt;="&amp;$F211,
sales!$H:$H,"&lt;="&amp;$G211
))</f>
        <v/>
      </c>
      <c r="K211" s="9">
        <f>IF(COUNTIFS(sales!C:C, C211)=0,"",
_xlfn.MAXIFS(sales!H:H, sales!C:C, C211))</f>
        <v/>
      </c>
      <c r="L211" s="4" t="n"/>
      <c r="M211" s="4" t="n"/>
      <c r="N211" s="10">
        <f>IF(C211="","",
SUMIFS(
sales!$I:$I,
sales!$C:$C,$C211,
sales!$E:$E,$E211,
sales!$H:$H,"&gt;="&amp;$F211,
sales!$H:$H,"&lt;="&amp;$G211
))</f>
        <v/>
      </c>
      <c r="O211" s="10">
        <f>IF(M211="","",M211-N211)</f>
        <v/>
      </c>
      <c r="P211" s="11">
        <f>IF(M211=0,"",N211/M211)</f>
        <v/>
      </c>
      <c r="Q211" s="12">
        <f>IF(OR(G211="",O211=""),"",
IF(AND(G211&lt;TODAY(),O211&gt;0),"YES","NO"))</f>
        <v/>
      </c>
      <c r="R211" s="100" t="n"/>
      <c r="S211" s="14" t="n"/>
      <c r="T211" s="15">
        <f>IF(Q211="YES", IF(R211="Company",L211*(1+S211),IF(R211="Vendor",L211*(1-S211),"")),"")</f>
        <v/>
      </c>
      <c r="U211" s="15">
        <f>IF(Q211="YES",O211*T211,"")</f>
        <v/>
      </c>
      <c r="V211" s="16" t="n"/>
      <c r="W211" s="17">
        <f>IF(Q211="YES",G211+V211,"")</f>
        <v/>
      </c>
      <c r="X211" s="18">
        <f>IF(Q211="YES",IF(TODAY()&gt;W211,"OVERDUE","WITHIN TIME"),"")</f>
        <v/>
      </c>
    </row>
    <row r="212">
      <c r="A212" s="3" t="n">
        <v>208</v>
      </c>
      <c r="B212" s="4" t="n"/>
      <c r="C212" s="4" t="n"/>
      <c r="D212" s="5">
        <f>IF(E212="ISNR20","Natural Rubber-TSNR (ISNR-20)","")</f>
        <v/>
      </c>
      <c r="E212" s="4" t="n"/>
      <c r="F212" s="6" t="n"/>
      <c r="G212" s="6" t="n"/>
      <c r="H212" s="7">
        <f>IF(G212="","",G212-TODAY())</f>
        <v/>
      </c>
      <c r="I212" s="8">
        <f>IF(G212="","",
IF(G212&lt;TODAY(),
IF(O212&gt;0,"Violated","Completed"),
IF(H212&lt;=7,"Expiring Soon",
"Active")))</f>
        <v/>
      </c>
      <c r="J212" s="8">
        <f>IF(C212="","",
COUNTIFS(
sales!$C:$C,$C212,
sales!$E:$E,$E212,
sales!$H:$H,"&gt;="&amp;$F212,
sales!$H:$H,"&lt;="&amp;$G212
))</f>
        <v/>
      </c>
      <c r="K212" s="9">
        <f>IF(COUNTIFS(sales!C:C, C212)=0,"",
_xlfn.MAXIFS(sales!H:H, sales!C:C, C212))</f>
        <v/>
      </c>
      <c r="L212" s="4" t="n"/>
      <c r="M212" s="4" t="n"/>
      <c r="N212" s="10">
        <f>IF(C212="","",
SUMIFS(
sales!$I:$I,
sales!$C:$C,$C212,
sales!$E:$E,$E212,
sales!$H:$H,"&gt;="&amp;$F212,
sales!$H:$H,"&lt;="&amp;$G212
))</f>
        <v/>
      </c>
      <c r="O212" s="10">
        <f>IF(M212="","",M212-N212)</f>
        <v/>
      </c>
      <c r="P212" s="11">
        <f>IF(M212=0,"",N212/M212)</f>
        <v/>
      </c>
      <c r="Q212" s="12">
        <f>IF(OR(G212="",O212=""),"",
IF(AND(G212&lt;TODAY(),O212&gt;0),"YES","NO"))</f>
        <v/>
      </c>
      <c r="R212" s="100" t="n"/>
      <c r="S212" s="14" t="n"/>
      <c r="T212" s="15">
        <f>IF(Q212="YES", IF(R212="Company",L212*(1+S212),IF(R212="Vendor",L212*(1-S212),"")),"")</f>
        <v/>
      </c>
      <c r="U212" s="15">
        <f>IF(Q212="YES",O212*T212,"")</f>
        <v/>
      </c>
      <c r="V212" s="16" t="n"/>
      <c r="W212" s="17">
        <f>IF(Q212="YES",G212+V212,"")</f>
        <v/>
      </c>
      <c r="X212" s="18">
        <f>IF(Q212="YES",IF(TODAY()&gt;W212,"OVERDUE","WITHIN TIME"),"")</f>
        <v/>
      </c>
    </row>
    <row r="213">
      <c r="A213" s="3" t="n">
        <v>209</v>
      </c>
      <c r="B213" s="4" t="n"/>
      <c r="C213" s="4" t="n"/>
      <c r="D213" s="5">
        <f>IF(E213="ISNR20","Natural Rubber-TSNR (ISNR-20)","")</f>
        <v/>
      </c>
      <c r="E213" s="4" t="n"/>
      <c r="F213" s="6" t="n"/>
      <c r="G213" s="6" t="n"/>
      <c r="H213" s="7">
        <f>IF(G213="","",G213-TODAY())</f>
        <v/>
      </c>
      <c r="I213" s="8">
        <f>IF(G213="","",
IF(G213&lt;TODAY(),
IF(O213&gt;0,"Violated","Completed"),
IF(H213&lt;=7,"Expiring Soon",
"Active")))</f>
        <v/>
      </c>
      <c r="J213" s="8">
        <f>IF(C213="","",
COUNTIFS(
sales!$C:$C,$C213,
sales!$E:$E,$E213,
sales!$H:$H,"&gt;="&amp;$F213,
sales!$H:$H,"&lt;="&amp;$G213
))</f>
        <v/>
      </c>
      <c r="K213" s="9">
        <f>IF(COUNTIFS(sales!C:C, C213)=0,"",
_xlfn.MAXIFS(sales!H:H, sales!C:C, C213))</f>
        <v/>
      </c>
      <c r="L213" s="4" t="n"/>
      <c r="M213" s="4" t="n"/>
      <c r="N213" s="10">
        <f>IF(C213="","",
SUMIFS(
sales!$I:$I,
sales!$C:$C,$C213,
sales!$E:$E,$E213,
sales!$H:$H,"&gt;="&amp;$F213,
sales!$H:$H,"&lt;="&amp;$G213
))</f>
        <v/>
      </c>
      <c r="O213" s="10">
        <f>IF(M213="","",M213-N213)</f>
        <v/>
      </c>
      <c r="P213" s="11">
        <f>IF(M213=0,"",N213/M213)</f>
        <v/>
      </c>
      <c r="Q213" s="12">
        <f>IF(OR(G213="",O213=""),"",
IF(AND(G213&lt;TODAY(),O213&gt;0),"YES","NO"))</f>
        <v/>
      </c>
      <c r="R213" s="100" t="n"/>
      <c r="S213" s="14" t="n"/>
      <c r="T213" s="15">
        <f>IF(Q213="YES", IF(R213="Company",L213*(1+S213),IF(R213="Vendor",L213*(1-S213),"")),"")</f>
        <v/>
      </c>
      <c r="U213" s="15">
        <f>IF(Q213="YES",O213*T213,"")</f>
        <v/>
      </c>
      <c r="V213" s="16" t="n"/>
      <c r="W213" s="17">
        <f>IF(Q213="YES",G213+V213,"")</f>
        <v/>
      </c>
      <c r="X213" s="18">
        <f>IF(Q213="YES",IF(TODAY()&gt;W213,"OVERDUE","WITHIN TIME"),"")</f>
        <v/>
      </c>
    </row>
    <row r="214">
      <c r="A214" s="3" t="n">
        <v>210</v>
      </c>
      <c r="B214" s="4" t="n"/>
      <c r="C214" s="4" t="n"/>
      <c r="D214" s="5">
        <f>IF(E214="ISNR20","Natural Rubber-TSNR (ISNR-20)","")</f>
        <v/>
      </c>
      <c r="E214" s="4" t="n"/>
      <c r="F214" s="6" t="n"/>
      <c r="G214" s="6" t="n"/>
      <c r="H214" s="7">
        <f>IF(G214="","",G214-TODAY())</f>
        <v/>
      </c>
      <c r="I214" s="8">
        <f>IF(G214="","",
IF(G214&lt;TODAY(),
IF(O214&gt;0,"Violated","Completed"),
IF(H214&lt;=7,"Expiring Soon",
"Active")))</f>
        <v/>
      </c>
      <c r="J214" s="8">
        <f>IF(C214="","",
COUNTIFS(
sales!$C:$C,$C214,
sales!$E:$E,$E214,
sales!$H:$H,"&gt;="&amp;$F214,
sales!$H:$H,"&lt;="&amp;$G214
))</f>
        <v/>
      </c>
      <c r="K214" s="9">
        <f>IF(COUNTIFS(sales!C:C, C214)=0,"",
_xlfn.MAXIFS(sales!H:H, sales!C:C, C214))</f>
        <v/>
      </c>
      <c r="L214" s="4" t="n"/>
      <c r="M214" s="4" t="n"/>
      <c r="N214" s="10">
        <f>IF(C214="","",
SUMIFS(
sales!$I:$I,
sales!$C:$C,$C214,
sales!$E:$E,$E214,
sales!$H:$H,"&gt;="&amp;$F214,
sales!$H:$H,"&lt;="&amp;$G214
))</f>
        <v/>
      </c>
      <c r="O214" s="10">
        <f>IF(M214="","",M214-N214)</f>
        <v/>
      </c>
      <c r="P214" s="11">
        <f>IF(M214=0,"",N214/M214)</f>
        <v/>
      </c>
      <c r="Q214" s="12">
        <f>IF(OR(G214="",O214=""),"",
IF(AND(G214&lt;TODAY(),O214&gt;0),"YES","NO"))</f>
        <v/>
      </c>
      <c r="R214" s="100" t="n"/>
      <c r="S214" s="14" t="n"/>
      <c r="T214" s="15">
        <f>IF(Q214="YES", IF(R214="Company",L214*(1+S214),IF(R214="Vendor",L214*(1-S214),"")),"")</f>
        <v/>
      </c>
      <c r="U214" s="15">
        <f>IF(Q214="YES",O214*T214,"")</f>
        <v/>
      </c>
      <c r="V214" s="16" t="n"/>
      <c r="W214" s="17">
        <f>IF(Q214="YES",G214+V214,"")</f>
        <v/>
      </c>
      <c r="X214" s="18">
        <f>IF(Q214="YES",IF(TODAY()&gt;W214,"OVERDUE","WITHIN TIME"),"")</f>
        <v/>
      </c>
    </row>
    <row r="215">
      <c r="A215" s="3" t="n">
        <v>211</v>
      </c>
      <c r="B215" s="4" t="n"/>
      <c r="C215" s="4" t="n"/>
      <c r="D215" s="5">
        <f>IF(E215="ISNR20","Natural Rubber-TSNR (ISNR-20)","")</f>
        <v/>
      </c>
      <c r="E215" s="4" t="n"/>
      <c r="F215" s="6" t="n"/>
      <c r="G215" s="6" t="n"/>
      <c r="H215" s="7">
        <f>IF(G215="","",G215-TODAY())</f>
        <v/>
      </c>
      <c r="I215" s="8">
        <f>IF(G215="","",
IF(G215&lt;TODAY(),
IF(O215&gt;0,"Violated","Completed"),
IF(H215&lt;=7,"Expiring Soon",
"Active")))</f>
        <v/>
      </c>
      <c r="J215" s="8">
        <f>IF(C215="","",
COUNTIFS(
sales!$C:$C,$C215,
sales!$E:$E,$E215,
sales!$H:$H,"&gt;="&amp;$F215,
sales!$H:$H,"&lt;="&amp;$G215
))</f>
        <v/>
      </c>
      <c r="K215" s="9">
        <f>IF(COUNTIFS(sales!C:C, C215)=0,"",
_xlfn.MAXIFS(sales!H:H, sales!C:C, C215))</f>
        <v/>
      </c>
      <c r="L215" s="4" t="n"/>
      <c r="M215" s="4" t="n"/>
      <c r="N215" s="10">
        <f>IF(C215="","",
SUMIFS(
sales!$I:$I,
sales!$C:$C,$C215,
sales!$E:$E,$E215,
sales!$H:$H,"&gt;="&amp;$F215,
sales!$H:$H,"&lt;="&amp;$G215
))</f>
        <v/>
      </c>
      <c r="O215" s="10">
        <f>IF(M215="","",M215-N215)</f>
        <v/>
      </c>
      <c r="P215" s="11">
        <f>IF(M215=0,"",N215/M215)</f>
        <v/>
      </c>
      <c r="Q215" s="12">
        <f>IF(OR(G215="",O215=""),"",
IF(AND(G215&lt;TODAY(),O215&gt;0),"YES","NO"))</f>
        <v/>
      </c>
      <c r="R215" s="100" t="n"/>
      <c r="S215" s="14" t="n"/>
      <c r="T215" s="15">
        <f>IF(Q215="YES", IF(R215="Company",L215*(1+S215),IF(R215="Vendor",L215*(1-S215),"")),"")</f>
        <v/>
      </c>
      <c r="U215" s="15">
        <f>IF(Q215="YES",O215*T215,"")</f>
        <v/>
      </c>
      <c r="V215" s="16" t="n"/>
      <c r="W215" s="17">
        <f>IF(Q215="YES",G215+V215,"")</f>
        <v/>
      </c>
      <c r="X215" s="18">
        <f>IF(Q215="YES",IF(TODAY()&gt;W215,"OVERDUE","WITHIN TIME"),"")</f>
        <v/>
      </c>
    </row>
    <row r="216">
      <c r="A216" s="3" t="n">
        <v>212</v>
      </c>
      <c r="B216" s="4" t="n"/>
      <c r="C216" s="4" t="n"/>
      <c r="D216" s="5">
        <f>IF(E216="ISNR20","Natural Rubber-TSNR (ISNR-20)","")</f>
        <v/>
      </c>
      <c r="E216" s="4" t="n"/>
      <c r="F216" s="6" t="n"/>
      <c r="G216" s="6" t="n"/>
      <c r="H216" s="7">
        <f>IF(G216="","",G216-TODAY())</f>
        <v/>
      </c>
      <c r="I216" s="8">
        <f>IF(G216="","",
IF(G216&lt;TODAY(),
IF(O216&gt;0,"Violated","Completed"),
IF(H216&lt;=7,"Expiring Soon",
"Active")))</f>
        <v/>
      </c>
      <c r="J216" s="8">
        <f>IF(C216="","",
COUNTIFS(
sales!$C:$C,$C216,
sales!$E:$E,$E216,
sales!$H:$H,"&gt;="&amp;$F216,
sales!$H:$H,"&lt;="&amp;$G216
))</f>
        <v/>
      </c>
      <c r="K216" s="9">
        <f>IF(COUNTIFS(sales!C:C, C216)=0,"",
_xlfn.MAXIFS(sales!H:H, sales!C:C, C216))</f>
        <v/>
      </c>
      <c r="L216" s="4" t="n"/>
      <c r="M216" s="4" t="n"/>
      <c r="N216" s="10">
        <f>IF(C216="","",
SUMIFS(
sales!$I:$I,
sales!$C:$C,$C216,
sales!$E:$E,$E216,
sales!$H:$H,"&gt;="&amp;$F216,
sales!$H:$H,"&lt;="&amp;$G216
))</f>
        <v/>
      </c>
      <c r="O216" s="10">
        <f>IF(M216="","",M216-N216)</f>
        <v/>
      </c>
      <c r="P216" s="11">
        <f>IF(M216=0,"",N216/M216)</f>
        <v/>
      </c>
      <c r="Q216" s="12">
        <f>IF(OR(G216="",O216=""),"",
IF(AND(G216&lt;TODAY(),O216&gt;0),"YES","NO"))</f>
        <v/>
      </c>
      <c r="R216" s="100" t="n"/>
      <c r="S216" s="14" t="n"/>
      <c r="T216" s="15">
        <f>IF(Q216="YES", IF(R216="Company",L216*(1+S216),IF(R216="Vendor",L216*(1-S216),"")),"")</f>
        <v/>
      </c>
      <c r="U216" s="15">
        <f>IF(Q216="YES",O216*T216,"")</f>
        <v/>
      </c>
      <c r="V216" s="16" t="n"/>
      <c r="W216" s="17">
        <f>IF(Q216="YES",G216+V216,"")</f>
        <v/>
      </c>
      <c r="X216" s="18">
        <f>IF(Q216="YES",IF(TODAY()&gt;W216,"OVERDUE","WITHIN TIME"),"")</f>
        <v/>
      </c>
    </row>
    <row r="217">
      <c r="A217" s="3" t="n">
        <v>213</v>
      </c>
      <c r="B217" s="4" t="n"/>
      <c r="C217" s="4" t="n"/>
      <c r="D217" s="5">
        <f>IF(E217="ISNR20","Natural Rubber-TSNR (ISNR-20)","")</f>
        <v/>
      </c>
      <c r="E217" s="4" t="n"/>
      <c r="F217" s="6" t="n"/>
      <c r="G217" s="6" t="n"/>
      <c r="H217" s="7">
        <f>IF(G217="","",G217-TODAY())</f>
        <v/>
      </c>
      <c r="I217" s="8">
        <f>IF(G217="","",
IF(G217&lt;TODAY(),
IF(O217&gt;0,"Violated","Completed"),
IF(H217&lt;=7,"Expiring Soon",
"Active")))</f>
        <v/>
      </c>
      <c r="J217" s="8">
        <f>IF(C217="","",
COUNTIFS(
sales!$C:$C,$C217,
sales!$E:$E,$E217,
sales!$H:$H,"&gt;="&amp;$F217,
sales!$H:$H,"&lt;="&amp;$G217
))</f>
        <v/>
      </c>
      <c r="K217" s="9">
        <f>IF(COUNTIFS(sales!C:C, C217)=0,"",
_xlfn.MAXIFS(sales!H:H, sales!C:C, C217))</f>
        <v/>
      </c>
      <c r="L217" s="4" t="n"/>
      <c r="M217" s="4" t="n"/>
      <c r="N217" s="10">
        <f>IF(C217="","",
SUMIFS(
sales!$I:$I,
sales!$C:$C,$C217,
sales!$E:$E,$E217,
sales!$H:$H,"&gt;="&amp;$F217,
sales!$H:$H,"&lt;="&amp;$G217
))</f>
        <v/>
      </c>
      <c r="O217" s="10">
        <f>IF(M217="","",M217-N217)</f>
        <v/>
      </c>
      <c r="P217" s="11">
        <f>IF(M217=0,"",N217/M217)</f>
        <v/>
      </c>
      <c r="Q217" s="12">
        <f>IF(OR(G217="",O217=""),"",
IF(AND(G217&lt;TODAY(),O217&gt;0),"YES","NO"))</f>
        <v/>
      </c>
      <c r="R217" s="100" t="n"/>
      <c r="S217" s="14" t="n"/>
      <c r="T217" s="15">
        <f>IF(Q217="YES", IF(R217="Company",L217*(1+S217),IF(R217="Vendor",L217*(1-S217),"")),"")</f>
        <v/>
      </c>
      <c r="U217" s="15">
        <f>IF(Q217="YES",O217*T217,"")</f>
        <v/>
      </c>
      <c r="V217" s="16" t="n"/>
      <c r="W217" s="17">
        <f>IF(Q217="YES",G217+V217,"")</f>
        <v/>
      </c>
      <c r="X217" s="18">
        <f>IF(Q217="YES",IF(TODAY()&gt;W217,"OVERDUE","WITHIN TIME"),"")</f>
        <v/>
      </c>
    </row>
    <row r="218">
      <c r="A218" s="3" t="n">
        <v>214</v>
      </c>
      <c r="B218" s="4" t="n"/>
      <c r="C218" s="4" t="n"/>
      <c r="D218" s="5">
        <f>IF(E218="ISNR20","Natural Rubber-TSNR (ISNR-20)","")</f>
        <v/>
      </c>
      <c r="E218" s="4" t="n"/>
      <c r="F218" s="6" t="n"/>
      <c r="G218" s="6" t="n"/>
      <c r="H218" s="7">
        <f>IF(G218="","",G218-TODAY())</f>
        <v/>
      </c>
      <c r="I218" s="8">
        <f>IF(G218="","",
IF(G218&lt;TODAY(),
IF(O218&gt;0,"Violated","Completed"),
IF(H218&lt;=7,"Expiring Soon",
"Active")))</f>
        <v/>
      </c>
      <c r="J218" s="8">
        <f>IF(C218="","",
COUNTIFS(
sales!$C:$C,$C218,
sales!$E:$E,$E218,
sales!$H:$H,"&gt;="&amp;$F218,
sales!$H:$H,"&lt;="&amp;$G218
))</f>
        <v/>
      </c>
      <c r="K218" s="9">
        <f>IF(COUNTIFS(sales!C:C, C218)=0,"",
_xlfn.MAXIFS(sales!H:H, sales!C:C, C218))</f>
        <v/>
      </c>
      <c r="L218" s="4" t="n"/>
      <c r="M218" s="4" t="n"/>
      <c r="N218" s="10">
        <f>IF(C218="","",
SUMIFS(
sales!$I:$I,
sales!$C:$C,$C218,
sales!$E:$E,$E218,
sales!$H:$H,"&gt;="&amp;$F218,
sales!$H:$H,"&lt;="&amp;$G218
))</f>
        <v/>
      </c>
      <c r="O218" s="10">
        <f>IF(M218="","",M218-N218)</f>
        <v/>
      </c>
      <c r="P218" s="11">
        <f>IF(M218=0,"",N218/M218)</f>
        <v/>
      </c>
      <c r="Q218" s="12">
        <f>IF(OR(G218="",O218=""),"",
IF(AND(G218&lt;TODAY(),O218&gt;0),"YES","NO"))</f>
        <v/>
      </c>
      <c r="R218" s="100" t="n"/>
      <c r="S218" s="14" t="n"/>
      <c r="T218" s="15">
        <f>IF(Q218="YES", IF(R218="Company",L218*(1+S218),IF(R218="Vendor",L218*(1-S218),"")),"")</f>
        <v/>
      </c>
      <c r="U218" s="15">
        <f>IF(Q218="YES",O218*T218,"")</f>
        <v/>
      </c>
      <c r="V218" s="16" t="n"/>
      <c r="W218" s="17">
        <f>IF(Q218="YES",G218+V218,"")</f>
        <v/>
      </c>
      <c r="X218" s="18">
        <f>IF(Q218="YES",IF(TODAY()&gt;W218,"OVERDUE","WITHIN TIME"),"")</f>
        <v/>
      </c>
    </row>
    <row r="219">
      <c r="A219" s="3" t="n">
        <v>215</v>
      </c>
      <c r="B219" s="4" t="n"/>
      <c r="C219" s="4" t="n"/>
      <c r="D219" s="5">
        <f>IF(E219="ISNR20","Natural Rubber-TSNR (ISNR-20)","")</f>
        <v/>
      </c>
      <c r="E219" s="4" t="n"/>
      <c r="F219" s="6" t="n"/>
      <c r="G219" s="6" t="n"/>
      <c r="H219" s="7">
        <f>IF(G219="","",G219-TODAY())</f>
        <v/>
      </c>
      <c r="I219" s="8">
        <f>IF(G219="","",
IF(G219&lt;TODAY(),
IF(O219&gt;0,"Violated","Completed"),
IF(H219&lt;=7,"Expiring Soon",
"Active")))</f>
        <v/>
      </c>
      <c r="J219" s="8">
        <f>IF(C219="","",
COUNTIFS(
sales!$C:$C,$C219,
sales!$E:$E,$E219,
sales!$H:$H,"&gt;="&amp;$F219,
sales!$H:$H,"&lt;="&amp;$G219
))</f>
        <v/>
      </c>
      <c r="K219" s="9">
        <f>IF(COUNTIFS(sales!C:C, C219)=0,"",
_xlfn.MAXIFS(sales!H:H, sales!C:C, C219))</f>
        <v/>
      </c>
      <c r="L219" s="4" t="n"/>
      <c r="M219" s="4" t="n"/>
      <c r="N219" s="10">
        <f>IF(C219="","",
SUMIFS(
sales!$I:$I,
sales!$C:$C,$C219,
sales!$E:$E,$E219,
sales!$H:$H,"&gt;="&amp;$F219,
sales!$H:$H,"&lt;="&amp;$G219
))</f>
        <v/>
      </c>
      <c r="O219" s="10">
        <f>IF(M219="","",M219-N219)</f>
        <v/>
      </c>
      <c r="P219" s="11">
        <f>IF(M219=0,"",N219/M219)</f>
        <v/>
      </c>
      <c r="Q219" s="12">
        <f>IF(OR(G219="",O219=""),"",
IF(AND(G219&lt;TODAY(),O219&gt;0),"YES","NO"))</f>
        <v/>
      </c>
      <c r="R219" s="100" t="n"/>
      <c r="S219" s="14" t="n"/>
      <c r="T219" s="15">
        <f>IF(Q219="YES", IF(R219="Company",L219*(1+S219),IF(R219="Vendor",L219*(1-S219),"")),"")</f>
        <v/>
      </c>
      <c r="U219" s="15">
        <f>IF(Q219="YES",O219*T219,"")</f>
        <v/>
      </c>
      <c r="V219" s="16" t="n"/>
      <c r="W219" s="17">
        <f>IF(Q219="YES",G219+V219,"")</f>
        <v/>
      </c>
      <c r="X219" s="18">
        <f>IF(Q219="YES",IF(TODAY()&gt;W219,"OVERDUE","WITHIN TIME"),"")</f>
        <v/>
      </c>
    </row>
    <row r="220">
      <c r="A220" s="3" t="n">
        <v>216</v>
      </c>
      <c r="B220" s="4" t="n"/>
      <c r="C220" s="4" t="n"/>
      <c r="D220" s="5">
        <f>IF(E220="ISNR20","Natural Rubber-TSNR (ISNR-20)","")</f>
        <v/>
      </c>
      <c r="E220" s="4" t="n"/>
      <c r="F220" s="6" t="n"/>
      <c r="G220" s="6" t="n"/>
      <c r="H220" s="7">
        <f>IF(G220="","",G220-TODAY())</f>
        <v/>
      </c>
      <c r="I220" s="8">
        <f>IF(G220="","",
IF(G220&lt;TODAY(),
IF(O220&gt;0,"Violated","Completed"),
IF(H220&lt;=7,"Expiring Soon",
"Active")))</f>
        <v/>
      </c>
      <c r="J220" s="8">
        <f>IF(C220="","",
COUNTIFS(
sales!$C:$C,$C220,
sales!$E:$E,$E220,
sales!$H:$H,"&gt;="&amp;$F220,
sales!$H:$H,"&lt;="&amp;$G220
))</f>
        <v/>
      </c>
      <c r="K220" s="9">
        <f>IF(COUNTIFS(sales!C:C, C220)=0,"",
_xlfn.MAXIFS(sales!H:H, sales!C:C, C220))</f>
        <v/>
      </c>
      <c r="L220" s="4" t="n"/>
      <c r="M220" s="4" t="n"/>
      <c r="N220" s="10">
        <f>IF(C220="","",
SUMIFS(
sales!$I:$I,
sales!$C:$C,$C220,
sales!$E:$E,$E220,
sales!$H:$H,"&gt;="&amp;$F220,
sales!$H:$H,"&lt;="&amp;$G220
))</f>
        <v/>
      </c>
      <c r="O220" s="10">
        <f>IF(M220="","",M220-N220)</f>
        <v/>
      </c>
      <c r="P220" s="11">
        <f>IF(M220=0,"",N220/M220)</f>
        <v/>
      </c>
      <c r="Q220" s="12">
        <f>IF(OR(G220="",O220=""),"",
IF(AND(G220&lt;TODAY(),O220&gt;0),"YES","NO"))</f>
        <v/>
      </c>
      <c r="R220" s="100" t="n"/>
      <c r="S220" s="14" t="n"/>
      <c r="T220" s="15">
        <f>IF(Q220="YES", IF(R220="Company",L220*(1+S220),IF(R220="Vendor",L220*(1-S220),"")),"")</f>
        <v/>
      </c>
      <c r="U220" s="15">
        <f>IF(Q220="YES",O220*T220,"")</f>
        <v/>
      </c>
      <c r="V220" s="16" t="n"/>
      <c r="W220" s="17">
        <f>IF(Q220="YES",G220+V220,"")</f>
        <v/>
      </c>
      <c r="X220" s="18">
        <f>IF(Q220="YES",IF(TODAY()&gt;W220,"OVERDUE","WITHIN TIME"),"")</f>
        <v/>
      </c>
    </row>
    <row r="221">
      <c r="A221" s="3" t="n">
        <v>217</v>
      </c>
      <c r="B221" s="4" t="n"/>
      <c r="C221" s="4" t="n"/>
      <c r="D221" s="5">
        <f>IF(E221="ISNR20","Natural Rubber-TSNR (ISNR-20)","")</f>
        <v/>
      </c>
      <c r="E221" s="4" t="n"/>
      <c r="F221" s="6" t="n"/>
      <c r="G221" s="6" t="n"/>
      <c r="H221" s="7">
        <f>IF(G221="","",G221-TODAY())</f>
        <v/>
      </c>
      <c r="I221" s="8">
        <f>IF(G221="","",
IF(G221&lt;TODAY(),
IF(O221&gt;0,"Violated","Completed"),
IF(H221&lt;=7,"Expiring Soon",
"Active")))</f>
        <v/>
      </c>
      <c r="J221" s="8">
        <f>IF(C221="","",
COUNTIFS(
sales!$C:$C,$C221,
sales!$E:$E,$E221,
sales!$H:$H,"&gt;="&amp;$F221,
sales!$H:$H,"&lt;="&amp;$G221
))</f>
        <v/>
      </c>
      <c r="K221" s="9">
        <f>IF(COUNTIFS(sales!C:C, C221)=0,"",
_xlfn.MAXIFS(sales!H:H, sales!C:C, C221))</f>
        <v/>
      </c>
      <c r="L221" s="4" t="n"/>
      <c r="M221" s="4" t="n"/>
      <c r="N221" s="10">
        <f>IF(C221="","",
SUMIFS(
sales!$I:$I,
sales!$C:$C,$C221,
sales!$E:$E,$E221,
sales!$H:$H,"&gt;="&amp;$F221,
sales!$H:$H,"&lt;="&amp;$G221
))</f>
        <v/>
      </c>
      <c r="O221" s="10">
        <f>IF(M221="","",M221-N221)</f>
        <v/>
      </c>
      <c r="P221" s="11">
        <f>IF(M221=0,"",N221/M221)</f>
        <v/>
      </c>
      <c r="Q221" s="12">
        <f>IF(OR(G221="",O221=""),"",
IF(AND(G221&lt;TODAY(),O221&gt;0),"YES","NO"))</f>
        <v/>
      </c>
      <c r="R221" s="100" t="n"/>
      <c r="S221" s="14" t="n"/>
      <c r="T221" s="15">
        <f>IF(Q221="YES", IF(R221="Company",L221*(1+S221),IF(R221="Vendor",L221*(1-S221),"")),"")</f>
        <v/>
      </c>
      <c r="U221" s="15">
        <f>IF(Q221="YES",O221*T221,"")</f>
        <v/>
      </c>
      <c r="V221" s="16" t="n"/>
      <c r="W221" s="17">
        <f>IF(Q221="YES",G221+V221,"")</f>
        <v/>
      </c>
      <c r="X221" s="18">
        <f>IF(Q221="YES",IF(TODAY()&gt;W221,"OVERDUE","WITHIN TIME"),"")</f>
        <v/>
      </c>
    </row>
    <row r="222">
      <c r="A222" s="3" t="n">
        <v>218</v>
      </c>
      <c r="B222" s="4" t="n"/>
      <c r="C222" s="4" t="n"/>
      <c r="D222" s="5">
        <f>IF(E222="ISNR20","Natural Rubber-TSNR (ISNR-20)","")</f>
        <v/>
      </c>
      <c r="E222" s="4" t="n"/>
      <c r="F222" s="6" t="n"/>
      <c r="G222" s="6" t="n"/>
      <c r="H222" s="7">
        <f>IF(G222="","",G222-TODAY())</f>
        <v/>
      </c>
      <c r="I222" s="8">
        <f>IF(G222="","",
IF(G222&lt;TODAY(),
IF(O222&gt;0,"Violated","Completed"),
IF(H222&lt;=7,"Expiring Soon",
"Active")))</f>
        <v/>
      </c>
      <c r="J222" s="8">
        <f>IF(C222="","",
COUNTIFS(
sales!$C:$C,$C222,
sales!$E:$E,$E222,
sales!$H:$H,"&gt;="&amp;$F222,
sales!$H:$H,"&lt;="&amp;$G222
))</f>
        <v/>
      </c>
      <c r="K222" s="9">
        <f>IF(COUNTIFS(sales!C:C, C222)=0,"",
_xlfn.MAXIFS(sales!H:H, sales!C:C, C222))</f>
        <v/>
      </c>
      <c r="L222" s="4" t="n"/>
      <c r="M222" s="4" t="n"/>
      <c r="N222" s="10">
        <f>IF(C222="","",
SUMIFS(
sales!$I:$I,
sales!$C:$C,$C222,
sales!$E:$E,$E222,
sales!$H:$H,"&gt;="&amp;$F222,
sales!$H:$H,"&lt;="&amp;$G222
))</f>
        <v/>
      </c>
      <c r="O222" s="10">
        <f>IF(M222="","",M222-N222)</f>
        <v/>
      </c>
      <c r="P222" s="11">
        <f>IF(M222=0,"",N222/M222)</f>
        <v/>
      </c>
      <c r="Q222" s="12">
        <f>IF(OR(G222="",O222=""),"",
IF(AND(G222&lt;TODAY(),O222&gt;0),"YES","NO"))</f>
        <v/>
      </c>
      <c r="R222" s="100" t="n"/>
      <c r="S222" s="14" t="n"/>
      <c r="T222" s="15">
        <f>IF(Q222="YES", IF(R222="Company",L222*(1+S222),IF(R222="Vendor",L222*(1-S222),"")),"")</f>
        <v/>
      </c>
      <c r="U222" s="15">
        <f>IF(Q222="YES",O222*T222,"")</f>
        <v/>
      </c>
      <c r="V222" s="16" t="n"/>
      <c r="W222" s="17">
        <f>IF(Q222="YES",G222+V222,"")</f>
        <v/>
      </c>
      <c r="X222" s="18">
        <f>IF(Q222="YES",IF(TODAY()&gt;W222,"OVERDUE","WITHIN TIME"),"")</f>
        <v/>
      </c>
    </row>
    <row r="223">
      <c r="A223" s="3" t="n">
        <v>219</v>
      </c>
      <c r="B223" s="4" t="n"/>
      <c r="C223" s="4" t="n"/>
      <c r="D223" s="5">
        <f>IF(E223="ISNR20","Natural Rubber-TSNR (ISNR-20)","")</f>
        <v/>
      </c>
      <c r="E223" s="4" t="n"/>
      <c r="F223" s="6" t="n"/>
      <c r="G223" s="6" t="n"/>
      <c r="H223" s="7">
        <f>IF(G223="","",G223-TODAY())</f>
        <v/>
      </c>
      <c r="I223" s="8">
        <f>IF(G223="","",
IF(G223&lt;TODAY(),
IF(O223&gt;0,"Violated","Completed"),
IF(H223&lt;=7,"Expiring Soon",
"Active")))</f>
        <v/>
      </c>
      <c r="J223" s="8">
        <f>IF(C223="","",
COUNTIFS(
sales!$C:$C,$C223,
sales!$E:$E,$E223,
sales!$H:$H,"&gt;="&amp;$F223,
sales!$H:$H,"&lt;="&amp;$G223
))</f>
        <v/>
      </c>
      <c r="K223" s="9">
        <f>IF(COUNTIFS(sales!C:C, C223)=0,"",
_xlfn.MAXIFS(sales!H:H, sales!C:C, C223))</f>
        <v/>
      </c>
      <c r="L223" s="4" t="n"/>
      <c r="M223" s="4" t="n"/>
      <c r="N223" s="10">
        <f>IF(C223="","",
SUMIFS(
sales!$I:$I,
sales!$C:$C,$C223,
sales!$E:$E,$E223,
sales!$H:$H,"&gt;="&amp;$F223,
sales!$H:$H,"&lt;="&amp;$G223
))</f>
        <v/>
      </c>
      <c r="O223" s="10">
        <f>IF(M223="","",M223-N223)</f>
        <v/>
      </c>
      <c r="P223" s="11">
        <f>IF(M223=0,"",N223/M223)</f>
        <v/>
      </c>
      <c r="Q223" s="12">
        <f>IF(OR(G223="",O223=""),"",
IF(AND(G223&lt;TODAY(),O223&gt;0),"YES","NO"))</f>
        <v/>
      </c>
      <c r="R223" s="100" t="n"/>
      <c r="S223" s="14" t="n"/>
      <c r="T223" s="15">
        <f>IF(Q223="YES", IF(R223="Company",L223*(1+S223),IF(R223="Vendor",L223*(1-S223),"")),"")</f>
        <v/>
      </c>
      <c r="U223" s="15">
        <f>IF(Q223="YES",O223*T223,"")</f>
        <v/>
      </c>
      <c r="V223" s="16" t="n"/>
      <c r="W223" s="17">
        <f>IF(Q223="YES",G223+V223,"")</f>
        <v/>
      </c>
      <c r="X223" s="18">
        <f>IF(Q223="YES",IF(TODAY()&gt;W223,"OVERDUE","WITHIN TIME"),"")</f>
        <v/>
      </c>
    </row>
    <row r="224">
      <c r="A224" s="3" t="n">
        <v>220</v>
      </c>
      <c r="B224" s="4" t="n"/>
      <c r="C224" s="4" t="n"/>
      <c r="D224" s="5">
        <f>IF(E224="ISNR20","Natural Rubber-TSNR (ISNR-20)","")</f>
        <v/>
      </c>
      <c r="E224" s="4" t="n"/>
      <c r="F224" s="6" t="n"/>
      <c r="G224" s="6" t="n"/>
      <c r="H224" s="7">
        <f>IF(G224="","",G224-TODAY())</f>
        <v/>
      </c>
      <c r="I224" s="8">
        <f>IF(G224="","",
IF(G224&lt;TODAY(),
IF(O224&gt;0,"Violated","Completed"),
IF(H224&lt;=7,"Expiring Soon",
"Active")))</f>
        <v/>
      </c>
      <c r="J224" s="8">
        <f>IF(C224="","",
COUNTIFS(
sales!$C:$C,$C224,
sales!$E:$E,$E224,
sales!$H:$H,"&gt;="&amp;$F224,
sales!$H:$H,"&lt;="&amp;$G224
))</f>
        <v/>
      </c>
      <c r="K224" s="9">
        <f>IF(COUNTIFS(sales!C:C, C224)=0,"",
_xlfn.MAXIFS(sales!H:H, sales!C:C, C224))</f>
        <v/>
      </c>
      <c r="L224" s="4" t="n"/>
      <c r="M224" s="4" t="n"/>
      <c r="N224" s="10">
        <f>IF(C224="","",
SUMIFS(
sales!$I:$I,
sales!$C:$C,$C224,
sales!$E:$E,$E224,
sales!$H:$H,"&gt;="&amp;$F224,
sales!$H:$H,"&lt;="&amp;$G224
))</f>
        <v/>
      </c>
      <c r="O224" s="10">
        <f>IF(M224="","",M224-N224)</f>
        <v/>
      </c>
      <c r="P224" s="11">
        <f>IF(M224=0,"",N224/M224)</f>
        <v/>
      </c>
      <c r="Q224" s="12">
        <f>IF(OR(G224="",O224=""),"",
IF(AND(G224&lt;TODAY(),O224&gt;0),"YES","NO"))</f>
        <v/>
      </c>
      <c r="R224" s="100" t="n"/>
      <c r="S224" s="14" t="n"/>
      <c r="T224" s="15">
        <f>IF(Q224="YES", IF(R224="Company",L224*(1+S224),IF(R224="Vendor",L224*(1-S224),"")),"")</f>
        <v/>
      </c>
      <c r="U224" s="15">
        <f>IF(Q224="YES",O224*T224,"")</f>
        <v/>
      </c>
      <c r="V224" s="16" t="n"/>
      <c r="W224" s="17">
        <f>IF(Q224="YES",G224+V224,"")</f>
        <v/>
      </c>
      <c r="X224" s="18">
        <f>IF(Q224="YES",IF(TODAY()&gt;W224,"OVERDUE","WITHIN TIME"),"")</f>
        <v/>
      </c>
    </row>
    <row r="225">
      <c r="A225" s="3" t="n">
        <v>221</v>
      </c>
      <c r="B225" s="4" t="n"/>
      <c r="C225" s="4" t="n"/>
      <c r="D225" s="5">
        <f>IF(E225="ISNR20","Natural Rubber-TSNR (ISNR-20)","")</f>
        <v/>
      </c>
      <c r="E225" s="4" t="n"/>
      <c r="F225" s="6" t="n"/>
      <c r="G225" s="6" t="n"/>
      <c r="H225" s="7">
        <f>IF(G225="","",G225-TODAY())</f>
        <v/>
      </c>
      <c r="I225" s="8">
        <f>IF(G225="","",
IF(G225&lt;TODAY(),
IF(O225&gt;0,"Violated","Completed"),
IF(H225&lt;=7,"Expiring Soon",
"Active")))</f>
        <v/>
      </c>
      <c r="J225" s="8">
        <f>IF(C225="","",
COUNTIFS(
sales!$C:$C,$C225,
sales!$E:$E,$E225,
sales!$H:$H,"&gt;="&amp;$F225,
sales!$H:$H,"&lt;="&amp;$G225
))</f>
        <v/>
      </c>
      <c r="K225" s="9">
        <f>IF(COUNTIFS(sales!C:C, C225)=0,"",
_xlfn.MAXIFS(sales!H:H, sales!C:C, C225))</f>
        <v/>
      </c>
      <c r="L225" s="4" t="n"/>
      <c r="M225" s="4" t="n"/>
      <c r="N225" s="10">
        <f>IF(C225="","",
SUMIFS(
sales!$I:$I,
sales!$C:$C,$C225,
sales!$E:$E,$E225,
sales!$H:$H,"&gt;="&amp;$F225,
sales!$H:$H,"&lt;="&amp;$G225
))</f>
        <v/>
      </c>
      <c r="O225" s="10">
        <f>IF(M225="","",M225-N225)</f>
        <v/>
      </c>
      <c r="P225" s="11">
        <f>IF(M225=0,"",N225/M225)</f>
        <v/>
      </c>
      <c r="Q225" s="12">
        <f>IF(OR(G225="",O225=""),"",
IF(AND(G225&lt;TODAY(),O225&gt;0),"YES","NO"))</f>
        <v/>
      </c>
      <c r="R225" s="100" t="n"/>
      <c r="S225" s="14" t="n"/>
      <c r="T225" s="15">
        <f>IF(Q225="YES", IF(R225="Company",L225*(1+S225),IF(R225="Vendor",L225*(1-S225),"")),"")</f>
        <v/>
      </c>
      <c r="U225" s="15">
        <f>IF(Q225="YES",O225*T225,"")</f>
        <v/>
      </c>
      <c r="V225" s="16" t="n"/>
      <c r="W225" s="17">
        <f>IF(Q225="YES",G225+V225,"")</f>
        <v/>
      </c>
      <c r="X225" s="18">
        <f>IF(Q225="YES",IF(TODAY()&gt;W225,"OVERDUE","WITHIN TIME"),"")</f>
        <v/>
      </c>
    </row>
    <row r="226">
      <c r="A226" s="3" t="n">
        <v>222</v>
      </c>
      <c r="B226" s="4" t="n"/>
      <c r="C226" s="4" t="n"/>
      <c r="D226" s="5">
        <f>IF(E226="ISNR20","Natural Rubber-TSNR (ISNR-20)","")</f>
        <v/>
      </c>
      <c r="E226" s="4" t="n"/>
      <c r="F226" s="6" t="n"/>
      <c r="G226" s="6" t="n"/>
      <c r="H226" s="7">
        <f>IF(G226="","",G226-TODAY())</f>
        <v/>
      </c>
      <c r="I226" s="8">
        <f>IF(G226="","",
IF(G226&lt;TODAY(),
IF(O226&gt;0,"Violated","Completed"),
IF(H226&lt;=7,"Expiring Soon",
"Active")))</f>
        <v/>
      </c>
      <c r="J226" s="8">
        <f>IF(C226="","",
COUNTIFS(
sales!$C:$C,$C226,
sales!$E:$E,$E226,
sales!$H:$H,"&gt;="&amp;$F226,
sales!$H:$H,"&lt;="&amp;$G226
))</f>
        <v/>
      </c>
      <c r="K226" s="9">
        <f>IF(COUNTIFS(sales!C:C, C226)=0,"",
_xlfn.MAXIFS(sales!H:H, sales!C:C, C226))</f>
        <v/>
      </c>
      <c r="L226" s="4" t="n"/>
      <c r="M226" s="4" t="n"/>
      <c r="N226" s="10">
        <f>IF(C226="","",
SUMIFS(
sales!$I:$I,
sales!$C:$C,$C226,
sales!$E:$E,$E226,
sales!$H:$H,"&gt;="&amp;$F226,
sales!$H:$H,"&lt;="&amp;$G226
))</f>
        <v/>
      </c>
      <c r="O226" s="10">
        <f>IF(M226="","",M226-N226)</f>
        <v/>
      </c>
      <c r="P226" s="11">
        <f>IF(M226=0,"",N226/M226)</f>
        <v/>
      </c>
      <c r="Q226" s="12">
        <f>IF(OR(G226="",O226=""),"",
IF(AND(G226&lt;TODAY(),O226&gt;0),"YES","NO"))</f>
        <v/>
      </c>
      <c r="R226" s="100" t="n"/>
      <c r="S226" s="14" t="n"/>
      <c r="T226" s="15">
        <f>IF(Q226="YES", IF(R226="Company",L226*(1+S226),IF(R226="Vendor",L226*(1-S226),"")),"")</f>
        <v/>
      </c>
      <c r="U226" s="15">
        <f>IF(Q226="YES",O226*T226,"")</f>
        <v/>
      </c>
      <c r="V226" s="16" t="n"/>
      <c r="W226" s="17">
        <f>IF(Q226="YES",G226+V226,"")</f>
        <v/>
      </c>
      <c r="X226" s="18">
        <f>IF(Q226="YES",IF(TODAY()&gt;W226,"OVERDUE","WITHIN TIME"),"")</f>
        <v/>
      </c>
    </row>
    <row r="227">
      <c r="A227" s="3" t="n">
        <v>223</v>
      </c>
      <c r="B227" s="4" t="n"/>
      <c r="C227" s="4" t="n"/>
      <c r="D227" s="5">
        <f>IF(E227="ISNR20","Natural Rubber-TSNR (ISNR-20)","")</f>
        <v/>
      </c>
      <c r="E227" s="4" t="n"/>
      <c r="F227" s="6" t="n"/>
      <c r="G227" s="6" t="n"/>
      <c r="H227" s="7">
        <f>IF(G227="","",G227-TODAY())</f>
        <v/>
      </c>
      <c r="I227" s="8">
        <f>IF(G227="","",
IF(G227&lt;TODAY(),
IF(O227&gt;0,"Violated","Completed"),
IF(H227&lt;=7,"Expiring Soon",
"Active")))</f>
        <v/>
      </c>
      <c r="J227" s="8">
        <f>IF(C227="","",
COUNTIFS(
sales!$C:$C,$C227,
sales!$E:$E,$E227,
sales!$H:$H,"&gt;="&amp;$F227,
sales!$H:$H,"&lt;="&amp;$G227
))</f>
        <v/>
      </c>
      <c r="K227" s="9">
        <f>IF(COUNTIFS(sales!C:C, C227)=0,"",
_xlfn.MAXIFS(sales!H:H, sales!C:C, C227))</f>
        <v/>
      </c>
      <c r="L227" s="4" t="n"/>
      <c r="M227" s="4" t="n"/>
      <c r="N227" s="10">
        <f>IF(C227="","",
SUMIFS(
sales!$I:$I,
sales!$C:$C,$C227,
sales!$E:$E,$E227,
sales!$H:$H,"&gt;="&amp;$F227,
sales!$H:$H,"&lt;="&amp;$G227
))</f>
        <v/>
      </c>
      <c r="O227" s="10">
        <f>IF(M227="","",M227-N227)</f>
        <v/>
      </c>
      <c r="P227" s="11">
        <f>IF(M227=0,"",N227/M227)</f>
        <v/>
      </c>
      <c r="Q227" s="12">
        <f>IF(OR(G227="",O227=""),"",
IF(AND(G227&lt;TODAY(),O227&gt;0),"YES","NO"))</f>
        <v/>
      </c>
      <c r="R227" s="100" t="n"/>
      <c r="S227" s="14" t="n"/>
      <c r="T227" s="15">
        <f>IF(Q227="YES", IF(R227="Company",L227*(1+S227),IF(R227="Vendor",L227*(1-S227),"")),"")</f>
        <v/>
      </c>
      <c r="U227" s="15">
        <f>IF(Q227="YES",O227*T227,"")</f>
        <v/>
      </c>
      <c r="V227" s="16" t="n"/>
      <c r="W227" s="17">
        <f>IF(Q227="YES",G227+V227,"")</f>
        <v/>
      </c>
      <c r="X227" s="18">
        <f>IF(Q227="YES",IF(TODAY()&gt;W227,"OVERDUE","WITHIN TIME"),"")</f>
        <v/>
      </c>
    </row>
    <row r="228">
      <c r="A228" s="3" t="n">
        <v>224</v>
      </c>
      <c r="B228" s="4" t="n"/>
      <c r="C228" s="4" t="n"/>
      <c r="D228" s="5">
        <f>IF(E228="ISNR20","Natural Rubber-TSNR (ISNR-20)","")</f>
        <v/>
      </c>
      <c r="E228" s="4" t="n"/>
      <c r="F228" s="6" t="n"/>
      <c r="G228" s="6" t="n"/>
      <c r="H228" s="7">
        <f>IF(G228="","",G228-TODAY())</f>
        <v/>
      </c>
      <c r="I228" s="8">
        <f>IF(G228="","",
IF(G228&lt;TODAY(),
IF(O228&gt;0,"Violated","Completed"),
IF(H228&lt;=7,"Expiring Soon",
"Active")))</f>
        <v/>
      </c>
      <c r="J228" s="8">
        <f>IF(C228="","",
COUNTIFS(
sales!$C:$C,$C228,
sales!$E:$E,$E228,
sales!$H:$H,"&gt;="&amp;$F228,
sales!$H:$H,"&lt;="&amp;$G228
))</f>
        <v/>
      </c>
      <c r="K228" s="9">
        <f>IF(COUNTIFS(sales!C:C, C228)=0,"",
_xlfn.MAXIFS(sales!H:H, sales!C:C, C228))</f>
        <v/>
      </c>
      <c r="L228" s="4" t="n"/>
      <c r="M228" s="4" t="n"/>
      <c r="N228" s="10">
        <f>IF(C228="","",
SUMIFS(
sales!$I:$I,
sales!$C:$C,$C228,
sales!$E:$E,$E228,
sales!$H:$H,"&gt;="&amp;$F228,
sales!$H:$H,"&lt;="&amp;$G228
))</f>
        <v/>
      </c>
      <c r="O228" s="10">
        <f>IF(M228="","",M228-N228)</f>
        <v/>
      </c>
      <c r="P228" s="11">
        <f>IF(M228=0,"",N228/M228)</f>
        <v/>
      </c>
      <c r="Q228" s="12">
        <f>IF(OR(G228="",O228=""),"",
IF(AND(G228&lt;TODAY(),O228&gt;0),"YES","NO"))</f>
        <v/>
      </c>
      <c r="R228" s="100" t="n"/>
      <c r="S228" s="14" t="n"/>
      <c r="T228" s="15">
        <f>IF(Q228="YES", IF(R228="Company",L228*(1+S228),IF(R228="Vendor",L228*(1-S228),"")),"")</f>
        <v/>
      </c>
      <c r="U228" s="15">
        <f>IF(Q228="YES",O228*T228,"")</f>
        <v/>
      </c>
      <c r="V228" s="16" t="n"/>
      <c r="W228" s="17">
        <f>IF(Q228="YES",G228+V228,"")</f>
        <v/>
      </c>
      <c r="X228" s="18">
        <f>IF(Q228="YES",IF(TODAY()&gt;W228,"OVERDUE","WITHIN TIME"),"")</f>
        <v/>
      </c>
    </row>
    <row r="229">
      <c r="A229" s="3" t="n">
        <v>225</v>
      </c>
      <c r="B229" s="4" t="n"/>
      <c r="C229" s="4" t="n"/>
      <c r="D229" s="5">
        <f>IF(E229="ISNR20","Natural Rubber-TSNR (ISNR-20)","")</f>
        <v/>
      </c>
      <c r="E229" s="4" t="n"/>
      <c r="F229" s="6" t="n"/>
      <c r="G229" s="6" t="n"/>
      <c r="H229" s="7">
        <f>IF(G229="","",G229-TODAY())</f>
        <v/>
      </c>
      <c r="I229" s="8">
        <f>IF(G229="","",
IF(G229&lt;TODAY(),
IF(O229&gt;0,"Violated","Completed"),
IF(H229&lt;=7,"Expiring Soon",
"Active")))</f>
        <v/>
      </c>
      <c r="J229" s="8">
        <f>IF(C229="","",
COUNTIFS(
sales!$C:$C,$C229,
sales!$E:$E,$E229,
sales!$H:$H,"&gt;="&amp;$F229,
sales!$H:$H,"&lt;="&amp;$G229
))</f>
        <v/>
      </c>
      <c r="K229" s="9">
        <f>IF(COUNTIFS(sales!C:C, C229)=0,"",
_xlfn.MAXIFS(sales!H:H, sales!C:C, C229))</f>
        <v/>
      </c>
      <c r="L229" s="4" t="n"/>
      <c r="M229" s="4" t="n"/>
      <c r="N229" s="10">
        <f>IF(C229="","",
SUMIFS(
sales!$I:$I,
sales!$C:$C,$C229,
sales!$E:$E,$E229,
sales!$H:$H,"&gt;="&amp;$F229,
sales!$H:$H,"&lt;="&amp;$G229
))</f>
        <v/>
      </c>
      <c r="O229" s="10">
        <f>IF(M229="","",M229-N229)</f>
        <v/>
      </c>
      <c r="P229" s="11">
        <f>IF(M229=0,"",N229/M229)</f>
        <v/>
      </c>
      <c r="Q229" s="12">
        <f>IF(OR(G229="",O229=""),"",
IF(AND(G229&lt;TODAY(),O229&gt;0),"YES","NO"))</f>
        <v/>
      </c>
      <c r="R229" s="100" t="n"/>
      <c r="S229" s="14" t="n"/>
      <c r="T229" s="15">
        <f>IF(Q229="YES", IF(R229="Company",L229*(1+S229),IF(R229="Vendor",L229*(1-S229),"")),"")</f>
        <v/>
      </c>
      <c r="U229" s="15">
        <f>IF(Q229="YES",O229*T229,"")</f>
        <v/>
      </c>
      <c r="V229" s="16" t="n"/>
      <c r="W229" s="17">
        <f>IF(Q229="YES",G229+V229,"")</f>
        <v/>
      </c>
      <c r="X229" s="18">
        <f>IF(Q229="YES",IF(TODAY()&gt;W229,"OVERDUE","WITHIN TIME"),"")</f>
        <v/>
      </c>
    </row>
    <row r="230">
      <c r="A230" s="3" t="n">
        <v>226</v>
      </c>
      <c r="B230" s="4" t="n"/>
      <c r="C230" s="4" t="n"/>
      <c r="D230" s="5">
        <f>IF(E230="ISNR20","Natural Rubber-TSNR (ISNR-20)","")</f>
        <v/>
      </c>
      <c r="E230" s="4" t="n"/>
      <c r="F230" s="6" t="n"/>
      <c r="G230" s="6" t="n"/>
      <c r="H230" s="7">
        <f>IF(G230="","",G230-TODAY())</f>
        <v/>
      </c>
      <c r="I230" s="8">
        <f>IF(G230="","",
IF(G230&lt;TODAY(),
IF(O230&gt;0,"Violated","Completed"),
IF(H230&lt;=7,"Expiring Soon",
"Active")))</f>
        <v/>
      </c>
      <c r="J230" s="8">
        <f>IF(C230="","",
COUNTIFS(
sales!$C:$C,$C230,
sales!$E:$E,$E230,
sales!$H:$H,"&gt;="&amp;$F230,
sales!$H:$H,"&lt;="&amp;$G230
))</f>
        <v/>
      </c>
      <c r="K230" s="9">
        <f>IF(COUNTIFS(sales!C:C, C230)=0,"",
_xlfn.MAXIFS(sales!H:H, sales!C:C, C230))</f>
        <v/>
      </c>
      <c r="L230" s="4" t="n"/>
      <c r="M230" s="4" t="n"/>
      <c r="N230" s="10">
        <f>IF(C230="","",
SUMIFS(
sales!$I:$I,
sales!$C:$C,$C230,
sales!$E:$E,$E230,
sales!$H:$H,"&gt;="&amp;$F230,
sales!$H:$H,"&lt;="&amp;$G230
))</f>
        <v/>
      </c>
      <c r="O230" s="10">
        <f>IF(M230="","",M230-N230)</f>
        <v/>
      </c>
      <c r="P230" s="11">
        <f>IF(M230=0,"",N230/M230)</f>
        <v/>
      </c>
      <c r="Q230" s="12">
        <f>IF(OR(G230="",O230=""),"",
IF(AND(G230&lt;TODAY(),O230&gt;0),"YES","NO"))</f>
        <v/>
      </c>
      <c r="R230" s="100" t="n"/>
      <c r="S230" s="14" t="n"/>
      <c r="T230" s="15">
        <f>IF(Q230="YES", IF(R230="Company",L230*(1+S230),IF(R230="Vendor",L230*(1-S230),"")),"")</f>
        <v/>
      </c>
      <c r="U230" s="15">
        <f>IF(Q230="YES",O230*T230,"")</f>
        <v/>
      </c>
      <c r="V230" s="16" t="n"/>
      <c r="W230" s="17">
        <f>IF(Q230="YES",G230+V230,"")</f>
        <v/>
      </c>
      <c r="X230" s="18">
        <f>IF(Q230="YES",IF(TODAY()&gt;W230,"OVERDUE","WITHIN TIME"),"")</f>
        <v/>
      </c>
    </row>
    <row r="231">
      <c r="A231" s="3" t="n">
        <v>227</v>
      </c>
      <c r="B231" s="4" t="n"/>
      <c r="C231" s="4" t="n"/>
      <c r="D231" s="5">
        <f>IF(E231="ISNR20","Natural Rubber-TSNR (ISNR-20)","")</f>
        <v/>
      </c>
      <c r="E231" s="4" t="n"/>
      <c r="F231" s="6" t="n"/>
      <c r="G231" s="6" t="n"/>
      <c r="H231" s="7">
        <f>IF(G231="","",G231-TODAY())</f>
        <v/>
      </c>
      <c r="I231" s="8">
        <f>IF(G231="","",
IF(G231&lt;TODAY(),
IF(O231&gt;0,"Violated","Completed"),
IF(H231&lt;=7,"Expiring Soon",
"Active")))</f>
        <v/>
      </c>
      <c r="J231" s="8">
        <f>IF(C231="","",
COUNTIFS(
sales!$C:$C,$C231,
sales!$E:$E,$E231,
sales!$H:$H,"&gt;="&amp;$F231,
sales!$H:$H,"&lt;="&amp;$G231
))</f>
        <v/>
      </c>
      <c r="K231" s="9">
        <f>IF(COUNTIFS(sales!C:C, C231)=0,"",
_xlfn.MAXIFS(sales!H:H, sales!C:C, C231))</f>
        <v/>
      </c>
      <c r="L231" s="4" t="n"/>
      <c r="M231" s="4" t="n"/>
      <c r="N231" s="10">
        <f>IF(C231="","",
SUMIFS(
sales!$I:$I,
sales!$C:$C,$C231,
sales!$E:$E,$E231,
sales!$H:$H,"&gt;="&amp;$F231,
sales!$H:$H,"&lt;="&amp;$G231
))</f>
        <v/>
      </c>
      <c r="O231" s="10">
        <f>IF(M231="","",M231-N231)</f>
        <v/>
      </c>
      <c r="P231" s="11">
        <f>IF(M231=0,"",N231/M231)</f>
        <v/>
      </c>
      <c r="Q231" s="12">
        <f>IF(OR(G231="",O231=""),"",
IF(AND(G231&lt;TODAY(),O231&gt;0),"YES","NO"))</f>
        <v/>
      </c>
      <c r="R231" s="100" t="n"/>
      <c r="S231" s="14" t="n"/>
      <c r="T231" s="15">
        <f>IF(Q231="YES", IF(R231="Company",L231*(1+S231),IF(R231="Vendor",L231*(1-S231),"")),"")</f>
        <v/>
      </c>
      <c r="U231" s="15">
        <f>IF(Q231="YES",O231*T231,"")</f>
        <v/>
      </c>
      <c r="V231" s="16" t="n"/>
      <c r="W231" s="17">
        <f>IF(Q231="YES",G231+V231,"")</f>
        <v/>
      </c>
      <c r="X231" s="18">
        <f>IF(Q231="YES",IF(TODAY()&gt;W231,"OVERDUE","WITHIN TIME"),"")</f>
        <v/>
      </c>
    </row>
    <row r="232">
      <c r="A232" s="3" t="n">
        <v>228</v>
      </c>
      <c r="B232" s="4" t="n"/>
      <c r="C232" s="4" t="n"/>
      <c r="D232" s="5">
        <f>IF(E232="ISNR20","Natural Rubber-TSNR (ISNR-20)","")</f>
        <v/>
      </c>
      <c r="E232" s="4" t="n"/>
      <c r="F232" s="6" t="n"/>
      <c r="G232" s="6" t="n"/>
      <c r="H232" s="7">
        <f>IF(G232="","",G232-TODAY())</f>
        <v/>
      </c>
      <c r="I232" s="8">
        <f>IF(G232="","",
IF(G232&lt;TODAY(),
IF(O232&gt;0,"Violated","Completed"),
IF(H232&lt;=7,"Expiring Soon",
"Active")))</f>
        <v/>
      </c>
      <c r="J232" s="8">
        <f>IF(C232="","",
COUNTIFS(
sales!$C:$C,$C232,
sales!$E:$E,$E232,
sales!$H:$H,"&gt;="&amp;$F232,
sales!$H:$H,"&lt;="&amp;$G232
))</f>
        <v/>
      </c>
      <c r="K232" s="9">
        <f>IF(COUNTIFS(sales!C:C, C232)=0,"",
_xlfn.MAXIFS(sales!H:H, sales!C:C, C232))</f>
        <v/>
      </c>
      <c r="L232" s="4" t="n"/>
      <c r="M232" s="4" t="n"/>
      <c r="N232" s="10">
        <f>IF(C232="","",
SUMIFS(
sales!$I:$I,
sales!$C:$C,$C232,
sales!$E:$E,$E232,
sales!$H:$H,"&gt;="&amp;$F232,
sales!$H:$H,"&lt;="&amp;$G232
))</f>
        <v/>
      </c>
      <c r="O232" s="10">
        <f>IF(M232="","",M232-N232)</f>
        <v/>
      </c>
      <c r="P232" s="11">
        <f>IF(M232=0,"",N232/M232)</f>
        <v/>
      </c>
      <c r="Q232" s="12">
        <f>IF(OR(G232="",O232=""),"",
IF(AND(G232&lt;TODAY(),O232&gt;0),"YES","NO"))</f>
        <v/>
      </c>
      <c r="R232" s="100" t="n"/>
      <c r="S232" s="14" t="n"/>
      <c r="T232" s="15">
        <f>IF(Q232="YES", IF(R232="Company",L232*(1+S232),IF(R232="Vendor",L232*(1-S232),"")),"")</f>
        <v/>
      </c>
      <c r="U232" s="15">
        <f>IF(Q232="YES",O232*T232,"")</f>
        <v/>
      </c>
      <c r="V232" s="16" t="n"/>
      <c r="W232" s="17">
        <f>IF(Q232="YES",G232+V232,"")</f>
        <v/>
      </c>
      <c r="X232" s="18">
        <f>IF(Q232="YES",IF(TODAY()&gt;W232,"OVERDUE","WITHIN TIME"),"")</f>
        <v/>
      </c>
    </row>
    <row r="233">
      <c r="A233" s="3" t="n">
        <v>229</v>
      </c>
      <c r="B233" s="4" t="n"/>
      <c r="C233" s="4" t="n"/>
      <c r="D233" s="5">
        <f>IF(E233="ISNR20","Natural Rubber-TSNR (ISNR-20)","")</f>
        <v/>
      </c>
      <c r="E233" s="4" t="n"/>
      <c r="F233" s="6" t="n"/>
      <c r="G233" s="6" t="n"/>
      <c r="H233" s="7">
        <f>IF(G233="","",G233-TODAY())</f>
        <v/>
      </c>
      <c r="I233" s="8">
        <f>IF(G233="","",
IF(G233&lt;TODAY(),
IF(O233&gt;0,"Violated","Completed"),
IF(H233&lt;=7,"Expiring Soon",
"Active")))</f>
        <v/>
      </c>
      <c r="J233" s="8">
        <f>IF(C233="","",
COUNTIFS(
sales!$C:$C,$C233,
sales!$E:$E,$E233,
sales!$H:$H,"&gt;="&amp;$F233,
sales!$H:$H,"&lt;="&amp;$G233
))</f>
        <v/>
      </c>
      <c r="K233" s="9">
        <f>IF(COUNTIFS(sales!C:C, C233)=0,"",
_xlfn.MAXIFS(sales!H:H, sales!C:C, C233))</f>
        <v/>
      </c>
      <c r="L233" s="4" t="n"/>
      <c r="M233" s="4" t="n"/>
      <c r="N233" s="10">
        <f>IF(C233="","",
SUMIFS(
sales!$I:$I,
sales!$C:$C,$C233,
sales!$E:$E,$E233,
sales!$H:$H,"&gt;="&amp;$F233,
sales!$H:$H,"&lt;="&amp;$G233
))</f>
        <v/>
      </c>
      <c r="O233" s="10">
        <f>IF(M233="","",M233-N233)</f>
        <v/>
      </c>
      <c r="P233" s="11">
        <f>IF(M233=0,"",N233/M233)</f>
        <v/>
      </c>
      <c r="Q233" s="12">
        <f>IF(OR(G233="",O233=""),"",
IF(AND(G233&lt;TODAY(),O233&gt;0),"YES","NO"))</f>
        <v/>
      </c>
      <c r="R233" s="100" t="n"/>
      <c r="S233" s="14" t="n"/>
      <c r="T233" s="15">
        <f>IF(Q233="YES", IF(R233="Company",L233*(1+S233),IF(R233="Vendor",L233*(1-S233),"")),"")</f>
        <v/>
      </c>
      <c r="U233" s="15">
        <f>IF(Q233="YES",O233*T233,"")</f>
        <v/>
      </c>
      <c r="V233" s="16" t="n"/>
      <c r="W233" s="17">
        <f>IF(Q233="YES",G233+V233,"")</f>
        <v/>
      </c>
      <c r="X233" s="18">
        <f>IF(Q233="YES",IF(TODAY()&gt;W233,"OVERDUE","WITHIN TIME"),"")</f>
        <v/>
      </c>
    </row>
    <row r="234">
      <c r="A234" s="3" t="n">
        <v>230</v>
      </c>
      <c r="B234" s="4" t="n"/>
      <c r="C234" s="4" t="n"/>
      <c r="D234" s="5">
        <f>IF(E234="ISNR20","Natural Rubber-TSNR (ISNR-20)","")</f>
        <v/>
      </c>
      <c r="E234" s="4" t="n"/>
      <c r="F234" s="6" t="n"/>
      <c r="G234" s="6" t="n"/>
      <c r="H234" s="7">
        <f>IF(G234="","",G234-TODAY())</f>
        <v/>
      </c>
      <c r="I234" s="8">
        <f>IF(G234="","",
IF(G234&lt;TODAY(),
IF(O234&gt;0,"Violated","Completed"),
IF(H234&lt;=7,"Expiring Soon",
"Active")))</f>
        <v/>
      </c>
      <c r="J234" s="8">
        <f>IF(C234="","",
COUNTIFS(
sales!$C:$C,$C234,
sales!$E:$E,$E234,
sales!$H:$H,"&gt;="&amp;$F234,
sales!$H:$H,"&lt;="&amp;$G234
))</f>
        <v/>
      </c>
      <c r="K234" s="9">
        <f>IF(COUNTIFS(sales!C:C, C234)=0,"",
_xlfn.MAXIFS(sales!H:H, sales!C:C, C234))</f>
        <v/>
      </c>
      <c r="L234" s="4" t="n"/>
      <c r="M234" s="4" t="n"/>
      <c r="N234" s="10">
        <f>IF(C234="","",
SUMIFS(
sales!$I:$I,
sales!$C:$C,$C234,
sales!$E:$E,$E234,
sales!$H:$H,"&gt;="&amp;$F234,
sales!$H:$H,"&lt;="&amp;$G234
))</f>
        <v/>
      </c>
      <c r="O234" s="10">
        <f>IF(M234="","",M234-N234)</f>
        <v/>
      </c>
      <c r="P234" s="11">
        <f>IF(M234=0,"",N234/M234)</f>
        <v/>
      </c>
      <c r="Q234" s="12">
        <f>IF(OR(G234="",O234=""),"",
IF(AND(G234&lt;TODAY(),O234&gt;0),"YES","NO"))</f>
        <v/>
      </c>
      <c r="R234" s="100" t="n"/>
      <c r="S234" s="14" t="n"/>
      <c r="T234" s="15">
        <f>IF(Q234="YES", IF(R234="Company",L234*(1+S234),IF(R234="Vendor",L234*(1-S234),"")),"")</f>
        <v/>
      </c>
      <c r="U234" s="15">
        <f>IF(Q234="YES",O234*T234,"")</f>
        <v/>
      </c>
      <c r="V234" s="16" t="n"/>
      <c r="W234" s="17">
        <f>IF(Q234="YES",G234+V234,"")</f>
        <v/>
      </c>
      <c r="X234" s="18">
        <f>IF(Q234="YES",IF(TODAY()&gt;W234,"OVERDUE","WITHIN TIME"),"")</f>
        <v/>
      </c>
    </row>
    <row r="235">
      <c r="A235" s="3" t="n">
        <v>231</v>
      </c>
      <c r="B235" s="4" t="n"/>
      <c r="C235" s="4" t="n"/>
      <c r="D235" s="5">
        <f>IF(E235="ISNR20","Natural Rubber-TSNR (ISNR-20)","")</f>
        <v/>
      </c>
      <c r="E235" s="4" t="n"/>
      <c r="F235" s="6" t="n"/>
      <c r="G235" s="6" t="n"/>
      <c r="H235" s="7">
        <f>IF(G235="","",G235-TODAY())</f>
        <v/>
      </c>
      <c r="I235" s="8">
        <f>IF(G235="","",
IF(G235&lt;TODAY(),
IF(O235&gt;0,"Violated","Completed"),
IF(H235&lt;=7,"Expiring Soon",
"Active")))</f>
        <v/>
      </c>
      <c r="J235" s="8">
        <f>IF(C235="","",
COUNTIFS(
sales!$C:$C,$C235,
sales!$E:$E,$E235,
sales!$H:$H,"&gt;="&amp;$F235,
sales!$H:$H,"&lt;="&amp;$G235
))</f>
        <v/>
      </c>
      <c r="K235" s="9">
        <f>IF(COUNTIFS(sales!C:C, C235)=0,"",
_xlfn.MAXIFS(sales!H:H, sales!C:C, C235))</f>
        <v/>
      </c>
      <c r="L235" s="4" t="n"/>
      <c r="M235" s="4" t="n"/>
      <c r="N235" s="10">
        <f>IF(C235="","",
SUMIFS(
sales!$I:$I,
sales!$C:$C,$C235,
sales!$E:$E,$E235,
sales!$H:$H,"&gt;="&amp;$F235,
sales!$H:$H,"&lt;="&amp;$G235
))</f>
        <v/>
      </c>
      <c r="O235" s="10">
        <f>IF(M235="","",M235-N235)</f>
        <v/>
      </c>
      <c r="P235" s="11">
        <f>IF(M235=0,"",N235/M235)</f>
        <v/>
      </c>
      <c r="Q235" s="12">
        <f>IF(OR(G235="",O235=""),"",
IF(AND(G235&lt;TODAY(),O235&gt;0),"YES","NO"))</f>
        <v/>
      </c>
      <c r="R235" s="100" t="n"/>
      <c r="S235" s="14" t="n"/>
      <c r="T235" s="15">
        <f>IF(Q235="YES", IF(R235="Company",L235*(1+S235),IF(R235="Vendor",L235*(1-S235),"")),"")</f>
        <v/>
      </c>
      <c r="U235" s="15">
        <f>IF(Q235="YES",O235*T235,"")</f>
        <v/>
      </c>
      <c r="V235" s="16" t="n"/>
      <c r="W235" s="17">
        <f>IF(Q235="YES",G235+V235,"")</f>
        <v/>
      </c>
      <c r="X235" s="18">
        <f>IF(Q235="YES",IF(TODAY()&gt;W235,"OVERDUE","WITHIN TIME"),"")</f>
        <v/>
      </c>
    </row>
    <row r="236">
      <c r="A236" s="3" t="n">
        <v>232</v>
      </c>
      <c r="B236" s="4" t="n"/>
      <c r="C236" s="4" t="n"/>
      <c r="D236" s="5">
        <f>IF(E236="ISNR20","Natural Rubber-TSNR (ISNR-20)","")</f>
        <v/>
      </c>
      <c r="E236" s="4" t="n"/>
      <c r="F236" s="6" t="n"/>
      <c r="G236" s="6" t="n"/>
      <c r="H236" s="7">
        <f>IF(G236="","",G236-TODAY())</f>
        <v/>
      </c>
      <c r="I236" s="8">
        <f>IF(G236="","",
IF(G236&lt;TODAY(),
IF(O236&gt;0,"Violated","Completed"),
IF(H236&lt;=7,"Expiring Soon",
"Active")))</f>
        <v/>
      </c>
      <c r="J236" s="8">
        <f>IF(C236="","",
COUNTIFS(
sales!$C:$C,$C236,
sales!$E:$E,$E236,
sales!$H:$H,"&gt;="&amp;$F236,
sales!$H:$H,"&lt;="&amp;$G236
))</f>
        <v/>
      </c>
      <c r="K236" s="9">
        <f>IF(COUNTIFS(sales!C:C, C236)=0,"",
_xlfn.MAXIFS(sales!H:H, sales!C:C, C236))</f>
        <v/>
      </c>
      <c r="L236" s="4" t="n"/>
      <c r="M236" s="4" t="n"/>
      <c r="N236" s="10">
        <f>IF(C236="","",
SUMIFS(
sales!$I:$I,
sales!$C:$C,$C236,
sales!$E:$E,$E236,
sales!$H:$H,"&gt;="&amp;$F236,
sales!$H:$H,"&lt;="&amp;$G236
))</f>
        <v/>
      </c>
      <c r="O236" s="10">
        <f>IF(M236="","",M236-N236)</f>
        <v/>
      </c>
      <c r="P236" s="11">
        <f>IF(M236=0,"",N236/M236)</f>
        <v/>
      </c>
      <c r="Q236" s="12">
        <f>IF(OR(G236="",O236=""),"",
IF(AND(G236&lt;TODAY(),O236&gt;0),"YES","NO"))</f>
        <v/>
      </c>
      <c r="R236" s="100" t="n"/>
      <c r="S236" s="14" t="n"/>
      <c r="T236" s="15">
        <f>IF(Q236="YES", IF(R236="Company",L236*(1+S236),IF(R236="Vendor",L236*(1-S236),"")),"")</f>
        <v/>
      </c>
      <c r="U236" s="15">
        <f>IF(Q236="YES",O236*T236,"")</f>
        <v/>
      </c>
      <c r="V236" s="16" t="n"/>
      <c r="W236" s="17">
        <f>IF(Q236="YES",G236+V236,"")</f>
        <v/>
      </c>
      <c r="X236" s="18">
        <f>IF(Q236="YES",IF(TODAY()&gt;W236,"OVERDUE","WITHIN TIME"),"")</f>
        <v/>
      </c>
    </row>
    <row r="237">
      <c r="A237" s="3" t="n">
        <v>233</v>
      </c>
      <c r="B237" s="4" t="n"/>
      <c r="C237" s="4" t="n"/>
      <c r="D237" s="5">
        <f>IF(E237="ISNR20","Natural Rubber-TSNR (ISNR-20)","")</f>
        <v/>
      </c>
      <c r="E237" s="4" t="n"/>
      <c r="F237" s="6" t="n"/>
      <c r="G237" s="6" t="n"/>
      <c r="H237" s="7">
        <f>IF(G237="","",G237-TODAY())</f>
        <v/>
      </c>
      <c r="I237" s="8">
        <f>IF(G237="","",
IF(G237&lt;TODAY(),
IF(O237&gt;0,"Violated","Completed"),
IF(H237&lt;=7,"Expiring Soon",
"Active")))</f>
        <v/>
      </c>
      <c r="J237" s="8">
        <f>IF(C237="","",
COUNTIFS(
sales!$C:$C,$C237,
sales!$E:$E,$E237,
sales!$H:$H,"&gt;="&amp;$F237,
sales!$H:$H,"&lt;="&amp;$G237
))</f>
        <v/>
      </c>
      <c r="K237" s="9">
        <f>IF(COUNTIFS(sales!C:C, C237)=0,"",
_xlfn.MAXIFS(sales!H:H, sales!C:C, C237))</f>
        <v/>
      </c>
      <c r="L237" s="4" t="n"/>
      <c r="M237" s="4" t="n"/>
      <c r="N237" s="10">
        <f>IF(C237="","",
SUMIFS(
sales!$I:$I,
sales!$C:$C,$C237,
sales!$E:$E,$E237,
sales!$H:$H,"&gt;="&amp;$F237,
sales!$H:$H,"&lt;="&amp;$G237
))</f>
        <v/>
      </c>
      <c r="O237" s="10">
        <f>IF(M237="","",M237-N237)</f>
        <v/>
      </c>
      <c r="P237" s="11">
        <f>IF(M237=0,"",N237/M237)</f>
        <v/>
      </c>
      <c r="Q237" s="12">
        <f>IF(OR(G237="",O237=""),"",
IF(AND(G237&lt;TODAY(),O237&gt;0),"YES","NO"))</f>
        <v/>
      </c>
      <c r="R237" s="100" t="n"/>
      <c r="S237" s="14" t="n"/>
      <c r="T237" s="15">
        <f>IF(Q237="YES", IF(R237="Company",L237*(1+S237),IF(R237="Vendor",L237*(1-S237),"")),"")</f>
        <v/>
      </c>
      <c r="U237" s="15">
        <f>IF(Q237="YES",O237*T237,"")</f>
        <v/>
      </c>
      <c r="V237" s="16" t="n"/>
      <c r="W237" s="17">
        <f>IF(Q237="YES",G237+V237,"")</f>
        <v/>
      </c>
      <c r="X237" s="18">
        <f>IF(Q237="YES",IF(TODAY()&gt;W237,"OVERDUE","WITHIN TIME"),"")</f>
        <v/>
      </c>
    </row>
    <row r="238">
      <c r="A238" s="3" t="n">
        <v>234</v>
      </c>
      <c r="B238" s="4" t="n"/>
      <c r="C238" s="4" t="n"/>
      <c r="D238" s="5">
        <f>IF(E238="ISNR20","Natural Rubber-TSNR (ISNR-20)","")</f>
        <v/>
      </c>
      <c r="E238" s="4" t="n"/>
      <c r="F238" s="6" t="n"/>
      <c r="G238" s="6" t="n"/>
      <c r="H238" s="7">
        <f>IF(G238="","",G238-TODAY())</f>
        <v/>
      </c>
      <c r="I238" s="8">
        <f>IF(G238="","",
IF(G238&lt;TODAY(),
IF(O238&gt;0,"Violated","Completed"),
IF(H238&lt;=7,"Expiring Soon",
"Active")))</f>
        <v/>
      </c>
      <c r="J238" s="8">
        <f>IF(C238="","",
COUNTIFS(
sales!$C:$C,$C238,
sales!$E:$E,$E238,
sales!$H:$H,"&gt;="&amp;$F238,
sales!$H:$H,"&lt;="&amp;$G238
))</f>
        <v/>
      </c>
      <c r="K238" s="9">
        <f>IF(COUNTIFS(sales!C:C, C238)=0,"",
_xlfn.MAXIFS(sales!H:H, sales!C:C, C238))</f>
        <v/>
      </c>
      <c r="L238" s="4" t="n"/>
      <c r="M238" s="4" t="n"/>
      <c r="N238" s="10">
        <f>IF(C238="","",
SUMIFS(
sales!$I:$I,
sales!$C:$C,$C238,
sales!$E:$E,$E238,
sales!$H:$H,"&gt;="&amp;$F238,
sales!$H:$H,"&lt;="&amp;$G238
))</f>
        <v/>
      </c>
      <c r="O238" s="10">
        <f>IF(M238="","",M238-N238)</f>
        <v/>
      </c>
      <c r="P238" s="11">
        <f>IF(M238=0,"",N238/M238)</f>
        <v/>
      </c>
      <c r="Q238" s="12">
        <f>IF(OR(G238="",O238=""),"",
IF(AND(G238&lt;TODAY(),O238&gt;0),"YES","NO"))</f>
        <v/>
      </c>
      <c r="R238" s="100" t="n"/>
      <c r="S238" s="14" t="n"/>
      <c r="T238" s="15">
        <f>IF(Q238="YES", IF(R238="Company",L238*(1+S238),IF(R238="Vendor",L238*(1-S238),"")),"")</f>
        <v/>
      </c>
      <c r="U238" s="15">
        <f>IF(Q238="YES",O238*T238,"")</f>
        <v/>
      </c>
      <c r="V238" s="16" t="n"/>
      <c r="W238" s="17">
        <f>IF(Q238="YES",G238+V238,"")</f>
        <v/>
      </c>
      <c r="X238" s="18">
        <f>IF(Q238="YES",IF(TODAY()&gt;W238,"OVERDUE","WITHIN TIME"),"")</f>
        <v/>
      </c>
    </row>
    <row r="239">
      <c r="A239" s="3" t="n">
        <v>235</v>
      </c>
      <c r="B239" s="4" t="n"/>
      <c r="C239" s="4" t="n"/>
      <c r="D239" s="5">
        <f>IF(E239="ISNR20","Natural Rubber-TSNR (ISNR-20)","")</f>
        <v/>
      </c>
      <c r="E239" s="4" t="n"/>
      <c r="F239" s="6" t="n"/>
      <c r="G239" s="6" t="n"/>
      <c r="H239" s="7">
        <f>IF(G239="","",G239-TODAY())</f>
        <v/>
      </c>
      <c r="I239" s="8">
        <f>IF(G239="","",
IF(G239&lt;TODAY(),
IF(O239&gt;0,"Violated","Completed"),
IF(H239&lt;=7,"Expiring Soon",
"Active")))</f>
        <v/>
      </c>
      <c r="J239" s="8">
        <f>IF(C239="","",
COUNTIFS(
sales!$C:$C,$C239,
sales!$E:$E,$E239,
sales!$H:$H,"&gt;="&amp;$F239,
sales!$H:$H,"&lt;="&amp;$G239
))</f>
        <v/>
      </c>
      <c r="K239" s="9">
        <f>IF(COUNTIFS(sales!C:C, C239)=0,"",
_xlfn.MAXIFS(sales!H:H, sales!C:C, C239))</f>
        <v/>
      </c>
      <c r="L239" s="4" t="n"/>
      <c r="M239" s="4" t="n"/>
      <c r="N239" s="10">
        <f>IF(C239="","",
SUMIFS(
sales!$I:$I,
sales!$C:$C,$C239,
sales!$E:$E,$E239,
sales!$H:$H,"&gt;="&amp;$F239,
sales!$H:$H,"&lt;="&amp;$G239
))</f>
        <v/>
      </c>
      <c r="O239" s="10">
        <f>IF(M239="","",M239-N239)</f>
        <v/>
      </c>
      <c r="P239" s="11">
        <f>IF(M239=0,"",N239/M239)</f>
        <v/>
      </c>
      <c r="Q239" s="12">
        <f>IF(OR(G239="",O239=""),"",
IF(AND(G239&lt;TODAY(),O239&gt;0),"YES","NO"))</f>
        <v/>
      </c>
      <c r="R239" s="100" t="n"/>
      <c r="S239" s="14" t="n"/>
      <c r="T239" s="15">
        <f>IF(Q239="YES", IF(R239="Company",L239*(1+S239),IF(R239="Vendor",L239*(1-S239),"")),"")</f>
        <v/>
      </c>
      <c r="U239" s="15">
        <f>IF(Q239="YES",O239*T239,"")</f>
        <v/>
      </c>
      <c r="V239" s="16" t="n"/>
      <c r="W239" s="17">
        <f>IF(Q239="YES",G239+V239,"")</f>
        <v/>
      </c>
      <c r="X239" s="18">
        <f>IF(Q239="YES",IF(TODAY()&gt;W239,"OVERDUE","WITHIN TIME"),"")</f>
        <v/>
      </c>
    </row>
    <row r="240">
      <c r="A240" s="3" t="n">
        <v>236</v>
      </c>
      <c r="B240" s="4" t="n"/>
      <c r="C240" s="4" t="n"/>
      <c r="D240" s="5">
        <f>IF(E240="ISNR20","Natural Rubber-TSNR (ISNR-20)","")</f>
        <v/>
      </c>
      <c r="E240" s="4" t="n"/>
      <c r="F240" s="6" t="n"/>
      <c r="G240" s="6" t="n"/>
      <c r="H240" s="7">
        <f>IF(G240="","",G240-TODAY())</f>
        <v/>
      </c>
      <c r="I240" s="8">
        <f>IF(G240="","",
IF(G240&lt;TODAY(),
IF(O240&gt;0,"Violated","Completed"),
IF(H240&lt;=7,"Expiring Soon",
"Active")))</f>
        <v/>
      </c>
      <c r="J240" s="8">
        <f>IF(C240="","",
COUNTIFS(
sales!$C:$C,$C240,
sales!$E:$E,$E240,
sales!$H:$H,"&gt;="&amp;$F240,
sales!$H:$H,"&lt;="&amp;$G240
))</f>
        <v/>
      </c>
      <c r="K240" s="9">
        <f>IF(COUNTIFS(sales!C:C, C240)=0,"",
_xlfn.MAXIFS(sales!H:H, sales!C:C, C240))</f>
        <v/>
      </c>
      <c r="L240" s="4" t="n"/>
      <c r="M240" s="4" t="n"/>
      <c r="N240" s="10">
        <f>IF(C240="","",
SUMIFS(
sales!$I:$I,
sales!$C:$C,$C240,
sales!$E:$E,$E240,
sales!$H:$H,"&gt;="&amp;$F240,
sales!$H:$H,"&lt;="&amp;$G240
))</f>
        <v/>
      </c>
      <c r="O240" s="10">
        <f>IF(M240="","",M240-N240)</f>
        <v/>
      </c>
      <c r="P240" s="11">
        <f>IF(M240=0,"",N240/M240)</f>
        <v/>
      </c>
      <c r="Q240" s="12">
        <f>IF(OR(G240="",O240=""),"",
IF(AND(G240&lt;TODAY(),O240&gt;0),"YES","NO"))</f>
        <v/>
      </c>
      <c r="R240" s="100" t="n"/>
      <c r="S240" s="14" t="n"/>
      <c r="T240" s="15">
        <f>IF(Q240="YES", IF(R240="Company",L240*(1+S240),IF(R240="Vendor",L240*(1-S240),"")),"")</f>
        <v/>
      </c>
      <c r="U240" s="15">
        <f>IF(Q240="YES",O240*T240,"")</f>
        <v/>
      </c>
      <c r="V240" s="16" t="n"/>
      <c r="W240" s="17">
        <f>IF(Q240="YES",G240+V240,"")</f>
        <v/>
      </c>
      <c r="X240" s="18">
        <f>IF(Q240="YES",IF(TODAY()&gt;W240,"OVERDUE","WITHIN TIME"),"")</f>
        <v/>
      </c>
    </row>
    <row r="241">
      <c r="A241" s="3" t="n">
        <v>237</v>
      </c>
      <c r="B241" s="4" t="n"/>
      <c r="C241" s="4" t="n"/>
      <c r="D241" s="5">
        <f>IF(E241="ISNR20","Natural Rubber-TSNR (ISNR-20)","")</f>
        <v/>
      </c>
      <c r="E241" s="4" t="n"/>
      <c r="F241" s="6" t="n"/>
      <c r="G241" s="6" t="n"/>
      <c r="H241" s="7">
        <f>IF(G241="","",G241-TODAY())</f>
        <v/>
      </c>
      <c r="I241" s="8">
        <f>IF(G241="","",
IF(G241&lt;TODAY(),
IF(O241&gt;0,"Violated","Completed"),
IF(H241&lt;=7,"Expiring Soon",
"Active")))</f>
        <v/>
      </c>
      <c r="J241" s="8">
        <f>IF(C241="","",
COUNTIFS(
sales!$C:$C,$C241,
sales!$E:$E,$E241,
sales!$H:$H,"&gt;="&amp;$F241,
sales!$H:$H,"&lt;="&amp;$G241
))</f>
        <v/>
      </c>
      <c r="K241" s="9">
        <f>IF(COUNTIFS(sales!C:C, C241)=0,"",
_xlfn.MAXIFS(sales!H:H, sales!C:C, C241))</f>
        <v/>
      </c>
      <c r="L241" s="4" t="n"/>
      <c r="M241" s="4" t="n"/>
      <c r="N241" s="10">
        <f>IF(C241="","",
SUMIFS(
sales!$I:$I,
sales!$C:$C,$C241,
sales!$E:$E,$E241,
sales!$H:$H,"&gt;="&amp;$F241,
sales!$H:$H,"&lt;="&amp;$G241
))</f>
        <v/>
      </c>
      <c r="O241" s="10">
        <f>IF(M241="","",M241-N241)</f>
        <v/>
      </c>
      <c r="P241" s="11">
        <f>IF(M241=0,"",N241/M241)</f>
        <v/>
      </c>
      <c r="Q241" s="12">
        <f>IF(OR(G241="",O241=""),"",
IF(AND(G241&lt;TODAY(),O241&gt;0),"YES","NO"))</f>
        <v/>
      </c>
      <c r="R241" s="100" t="n"/>
      <c r="S241" s="14" t="n"/>
      <c r="T241" s="15">
        <f>IF(Q241="YES", IF(R241="Company",L241*(1+S241),IF(R241="Vendor",L241*(1-S241),"")),"")</f>
        <v/>
      </c>
      <c r="U241" s="15">
        <f>IF(Q241="YES",O241*T241,"")</f>
        <v/>
      </c>
      <c r="V241" s="16" t="n"/>
      <c r="W241" s="17">
        <f>IF(Q241="YES",G241+V241,"")</f>
        <v/>
      </c>
      <c r="X241" s="18">
        <f>IF(Q241="YES",IF(TODAY()&gt;W241,"OVERDUE","WITHIN TIME"),"")</f>
        <v/>
      </c>
    </row>
    <row r="242">
      <c r="A242" s="3" t="n">
        <v>238</v>
      </c>
      <c r="B242" s="4" t="n"/>
      <c r="C242" s="4" t="n"/>
      <c r="D242" s="5">
        <f>IF(E242="ISNR20","Natural Rubber-TSNR (ISNR-20)","")</f>
        <v/>
      </c>
      <c r="E242" s="4" t="n"/>
      <c r="F242" s="6" t="n"/>
      <c r="G242" s="6" t="n"/>
      <c r="H242" s="7">
        <f>IF(G242="","",G242-TODAY())</f>
        <v/>
      </c>
      <c r="I242" s="8">
        <f>IF(G242="","",
IF(G242&lt;TODAY(),
IF(O242&gt;0,"Violated","Completed"),
IF(H242&lt;=7,"Expiring Soon",
"Active")))</f>
        <v/>
      </c>
      <c r="J242" s="8">
        <f>IF(C242="","",
COUNTIFS(
sales!$C:$C,$C242,
sales!$E:$E,$E242,
sales!$H:$H,"&gt;="&amp;$F242,
sales!$H:$H,"&lt;="&amp;$G242
))</f>
        <v/>
      </c>
      <c r="K242" s="9">
        <f>IF(COUNTIFS(sales!C:C, C242)=0,"",
_xlfn.MAXIFS(sales!H:H, sales!C:C, C242))</f>
        <v/>
      </c>
      <c r="L242" s="4" t="n"/>
      <c r="M242" s="4" t="n"/>
      <c r="N242" s="10">
        <f>IF(C242="","",
SUMIFS(
sales!$I:$I,
sales!$C:$C,$C242,
sales!$E:$E,$E242,
sales!$H:$H,"&gt;="&amp;$F242,
sales!$H:$H,"&lt;="&amp;$G242
))</f>
        <v/>
      </c>
      <c r="O242" s="10">
        <f>IF(M242="","",M242-N242)</f>
        <v/>
      </c>
      <c r="P242" s="11">
        <f>IF(M242=0,"",N242/M242)</f>
        <v/>
      </c>
      <c r="Q242" s="12">
        <f>IF(OR(G242="",O242=""),"",
IF(AND(G242&lt;TODAY(),O242&gt;0),"YES","NO"))</f>
        <v/>
      </c>
      <c r="R242" s="100" t="n"/>
      <c r="S242" s="14" t="n"/>
      <c r="T242" s="15">
        <f>IF(Q242="YES", IF(R242="Company",L242*(1+S242),IF(R242="Vendor",L242*(1-S242),"")),"")</f>
        <v/>
      </c>
      <c r="U242" s="15">
        <f>IF(Q242="YES",O242*T242,"")</f>
        <v/>
      </c>
      <c r="V242" s="16" t="n"/>
      <c r="W242" s="17">
        <f>IF(Q242="YES",G242+V242,"")</f>
        <v/>
      </c>
      <c r="X242" s="18">
        <f>IF(Q242="YES",IF(TODAY()&gt;W242,"OVERDUE","WITHIN TIME"),"")</f>
        <v/>
      </c>
    </row>
    <row r="243">
      <c r="A243" s="3" t="n">
        <v>239</v>
      </c>
      <c r="B243" s="4" t="n"/>
      <c r="C243" s="4" t="n"/>
      <c r="D243" s="5">
        <f>IF(E243="ISNR20","Natural Rubber-TSNR (ISNR-20)","")</f>
        <v/>
      </c>
      <c r="E243" s="4" t="n"/>
      <c r="F243" s="6" t="n"/>
      <c r="G243" s="6" t="n"/>
      <c r="H243" s="7">
        <f>IF(G243="","",G243-TODAY())</f>
        <v/>
      </c>
      <c r="I243" s="8">
        <f>IF(G243="","",
IF(G243&lt;TODAY(),
IF(O243&gt;0,"Violated","Completed"),
IF(H243&lt;=7,"Expiring Soon",
"Active")))</f>
        <v/>
      </c>
      <c r="J243" s="8">
        <f>IF(C243="","",
COUNTIFS(
sales!$C:$C,$C243,
sales!$E:$E,$E243,
sales!$H:$H,"&gt;="&amp;$F243,
sales!$H:$H,"&lt;="&amp;$G243
))</f>
        <v/>
      </c>
      <c r="K243" s="9">
        <f>IF(COUNTIFS(sales!C:C, C243)=0,"",
_xlfn.MAXIFS(sales!H:H, sales!C:C, C243))</f>
        <v/>
      </c>
      <c r="L243" s="4" t="n"/>
      <c r="M243" s="4" t="n"/>
      <c r="N243" s="10">
        <f>IF(C243="","",
SUMIFS(
sales!$I:$I,
sales!$C:$C,$C243,
sales!$E:$E,$E243,
sales!$H:$H,"&gt;="&amp;$F243,
sales!$H:$H,"&lt;="&amp;$G243
))</f>
        <v/>
      </c>
      <c r="O243" s="10">
        <f>IF(M243="","",M243-N243)</f>
        <v/>
      </c>
      <c r="P243" s="11">
        <f>IF(M243=0,"",N243/M243)</f>
        <v/>
      </c>
      <c r="Q243" s="12">
        <f>IF(OR(G243="",O243=""),"",
IF(AND(G243&lt;TODAY(),O243&gt;0),"YES","NO"))</f>
        <v/>
      </c>
      <c r="R243" s="100" t="n"/>
      <c r="S243" s="14" t="n"/>
      <c r="T243" s="15">
        <f>IF(Q243="YES", IF(R243="Company",L243*(1+S243),IF(R243="Vendor",L243*(1-S243),"")),"")</f>
        <v/>
      </c>
      <c r="U243" s="15">
        <f>IF(Q243="YES",O243*T243,"")</f>
        <v/>
      </c>
      <c r="V243" s="16" t="n"/>
      <c r="W243" s="17">
        <f>IF(Q243="YES",G243+V243,"")</f>
        <v/>
      </c>
      <c r="X243" s="18">
        <f>IF(Q243="YES",IF(TODAY()&gt;W243,"OVERDUE","WITHIN TIME"),"")</f>
        <v/>
      </c>
    </row>
    <row r="244">
      <c r="A244" s="3" t="n">
        <v>240</v>
      </c>
      <c r="B244" s="4" t="n"/>
      <c r="C244" s="4" t="n"/>
      <c r="D244" s="5">
        <f>IF(E244="ISNR20","Natural Rubber-TSNR (ISNR-20)","")</f>
        <v/>
      </c>
      <c r="E244" s="4" t="n"/>
      <c r="F244" s="6" t="n"/>
      <c r="G244" s="6" t="n"/>
      <c r="H244" s="7">
        <f>IF(G244="","",G244-TODAY())</f>
        <v/>
      </c>
      <c r="I244" s="8">
        <f>IF(G244="","",
IF(G244&lt;TODAY(),
IF(O244&gt;0,"Violated","Completed"),
IF(H244&lt;=7,"Expiring Soon",
"Active")))</f>
        <v/>
      </c>
      <c r="J244" s="8">
        <f>IF(C244="","",
COUNTIFS(
sales!$C:$C,$C244,
sales!$E:$E,$E244,
sales!$H:$H,"&gt;="&amp;$F244,
sales!$H:$H,"&lt;="&amp;$G244
))</f>
        <v/>
      </c>
      <c r="K244" s="9">
        <f>IF(COUNTIFS(sales!C:C, C244)=0,"",
_xlfn.MAXIFS(sales!H:H, sales!C:C, C244))</f>
        <v/>
      </c>
      <c r="L244" s="4" t="n"/>
      <c r="M244" s="4" t="n"/>
      <c r="N244" s="10">
        <f>IF(C244="","",
SUMIFS(
sales!$I:$I,
sales!$C:$C,$C244,
sales!$E:$E,$E244,
sales!$H:$H,"&gt;="&amp;$F244,
sales!$H:$H,"&lt;="&amp;$G244
))</f>
        <v/>
      </c>
      <c r="O244" s="10">
        <f>IF(M244="","",M244-N244)</f>
        <v/>
      </c>
      <c r="P244" s="11">
        <f>IF(M244=0,"",N244/M244)</f>
        <v/>
      </c>
      <c r="Q244" s="12">
        <f>IF(OR(G244="",O244=""),"",
IF(AND(G244&lt;TODAY(),O244&gt;0),"YES","NO"))</f>
        <v/>
      </c>
      <c r="R244" s="100" t="n"/>
      <c r="S244" s="14" t="n"/>
      <c r="T244" s="15">
        <f>IF(Q244="YES", IF(R244="Company",L244*(1+S244),IF(R244="Vendor",L244*(1-S244),"")),"")</f>
        <v/>
      </c>
      <c r="U244" s="15">
        <f>IF(Q244="YES",O244*T244,"")</f>
        <v/>
      </c>
      <c r="V244" s="16" t="n"/>
      <c r="W244" s="17">
        <f>IF(Q244="YES",G244+V244,"")</f>
        <v/>
      </c>
      <c r="X244" s="18">
        <f>IF(Q244="YES",IF(TODAY()&gt;W244,"OVERDUE","WITHIN TIME"),"")</f>
        <v/>
      </c>
    </row>
    <row r="245">
      <c r="A245" s="3" t="n">
        <v>241</v>
      </c>
      <c r="B245" s="4" t="n"/>
      <c r="C245" s="4" t="n"/>
      <c r="D245" s="5">
        <f>IF(E245="ISNR20","Natural Rubber-TSNR (ISNR-20)","")</f>
        <v/>
      </c>
      <c r="E245" s="4" t="n"/>
      <c r="F245" s="6" t="n"/>
      <c r="G245" s="6" t="n"/>
      <c r="H245" s="7">
        <f>IF(G245="","",G245-TODAY())</f>
        <v/>
      </c>
      <c r="I245" s="8">
        <f>IF(G245="","",
IF(G245&lt;TODAY(),
IF(O245&gt;0,"Violated","Completed"),
IF(H245&lt;=7,"Expiring Soon",
"Active")))</f>
        <v/>
      </c>
      <c r="J245" s="8">
        <f>IF(C245="","",
COUNTIFS(
sales!$C:$C,$C245,
sales!$E:$E,$E245,
sales!$H:$H,"&gt;="&amp;$F245,
sales!$H:$H,"&lt;="&amp;$G245
))</f>
        <v/>
      </c>
      <c r="K245" s="9">
        <f>IF(COUNTIFS(sales!C:C, C245)=0,"",
_xlfn.MAXIFS(sales!H:H, sales!C:C, C245))</f>
        <v/>
      </c>
      <c r="L245" s="4" t="n"/>
      <c r="M245" s="4" t="n"/>
      <c r="N245" s="10">
        <f>IF(C245="","",
SUMIFS(
sales!$I:$I,
sales!$C:$C,$C245,
sales!$E:$E,$E245,
sales!$H:$H,"&gt;="&amp;$F245,
sales!$H:$H,"&lt;="&amp;$G245
))</f>
        <v/>
      </c>
      <c r="O245" s="10">
        <f>IF(M245="","",M245-N245)</f>
        <v/>
      </c>
      <c r="P245" s="11">
        <f>IF(M245=0,"",N245/M245)</f>
        <v/>
      </c>
      <c r="Q245" s="12">
        <f>IF(OR(G245="",O245=""),"",
IF(AND(G245&lt;TODAY(),O245&gt;0),"YES","NO"))</f>
        <v/>
      </c>
      <c r="R245" s="100" t="n"/>
      <c r="S245" s="14" t="n"/>
      <c r="T245" s="15">
        <f>IF(Q245="YES", IF(R245="Company",L245*(1+S245),IF(R245="Vendor",L245*(1-S245),"")),"")</f>
        <v/>
      </c>
      <c r="U245" s="15">
        <f>IF(Q245="YES",O245*T245,"")</f>
        <v/>
      </c>
      <c r="V245" s="16" t="n"/>
      <c r="W245" s="17">
        <f>IF(Q245="YES",G245+V245,"")</f>
        <v/>
      </c>
      <c r="X245" s="18">
        <f>IF(Q245="YES",IF(TODAY()&gt;W245,"OVERDUE","WITHIN TIME"),"")</f>
        <v/>
      </c>
    </row>
    <row r="246">
      <c r="A246" s="3" t="n">
        <v>242</v>
      </c>
      <c r="B246" s="4" t="n"/>
      <c r="C246" s="4" t="n"/>
      <c r="D246" s="5">
        <f>IF(E246="ISNR20","Natural Rubber-TSNR (ISNR-20)","")</f>
        <v/>
      </c>
      <c r="E246" s="4" t="n"/>
      <c r="F246" s="6" t="n"/>
      <c r="G246" s="6" t="n"/>
      <c r="H246" s="7">
        <f>IF(G246="","",G246-TODAY())</f>
        <v/>
      </c>
      <c r="I246" s="8">
        <f>IF(G246="","",
IF(G246&lt;TODAY(),
IF(O246&gt;0,"Violated","Completed"),
IF(H246&lt;=7,"Expiring Soon",
"Active")))</f>
        <v/>
      </c>
      <c r="J246" s="8">
        <f>IF(C246="","",
COUNTIFS(
sales!$C:$C,$C246,
sales!$E:$E,$E246,
sales!$H:$H,"&gt;="&amp;$F246,
sales!$H:$H,"&lt;="&amp;$G246
))</f>
        <v/>
      </c>
      <c r="K246" s="9">
        <f>IF(COUNTIFS(sales!C:C, C246)=0,"",
_xlfn.MAXIFS(sales!H:H, sales!C:C, C246))</f>
        <v/>
      </c>
      <c r="L246" s="4" t="n"/>
      <c r="M246" s="4" t="n"/>
      <c r="N246" s="10">
        <f>IF(C246="","",
SUMIFS(
sales!$I:$I,
sales!$C:$C,$C246,
sales!$E:$E,$E246,
sales!$H:$H,"&gt;="&amp;$F246,
sales!$H:$H,"&lt;="&amp;$G246
))</f>
        <v/>
      </c>
      <c r="O246" s="10">
        <f>IF(M246="","",M246-N246)</f>
        <v/>
      </c>
      <c r="P246" s="11">
        <f>IF(M246=0,"",N246/M246)</f>
        <v/>
      </c>
      <c r="Q246" s="12">
        <f>IF(OR(G246="",O246=""),"",
IF(AND(G246&lt;TODAY(),O246&gt;0),"YES","NO"))</f>
        <v/>
      </c>
      <c r="R246" s="100" t="n"/>
      <c r="S246" s="14" t="n"/>
      <c r="T246" s="15">
        <f>IF(Q246="YES", IF(R246="Company",L246*(1+S246),IF(R246="Vendor",L246*(1-S246),"")),"")</f>
        <v/>
      </c>
      <c r="U246" s="15">
        <f>IF(Q246="YES",O246*T246,"")</f>
        <v/>
      </c>
      <c r="V246" s="16" t="n"/>
      <c r="W246" s="17">
        <f>IF(Q246="YES",G246+V246,"")</f>
        <v/>
      </c>
      <c r="X246" s="18">
        <f>IF(Q246="YES",IF(TODAY()&gt;W246,"OVERDUE","WITHIN TIME"),"")</f>
        <v/>
      </c>
    </row>
    <row r="247">
      <c r="A247" s="3" t="n">
        <v>243</v>
      </c>
      <c r="B247" s="4" t="n"/>
      <c r="C247" s="4" t="n"/>
      <c r="D247" s="5">
        <f>IF(E247="ISNR20","Natural Rubber-TSNR (ISNR-20)","")</f>
        <v/>
      </c>
      <c r="E247" s="4" t="n"/>
      <c r="F247" s="6" t="n"/>
      <c r="G247" s="6" t="n"/>
      <c r="H247" s="7">
        <f>IF(G247="","",G247-TODAY())</f>
        <v/>
      </c>
      <c r="I247" s="8">
        <f>IF(G247="","",
IF(G247&lt;TODAY(),
IF(O247&gt;0,"Violated","Completed"),
IF(H247&lt;=7,"Expiring Soon",
"Active")))</f>
        <v/>
      </c>
      <c r="J247" s="8">
        <f>IF(C247="","",
COUNTIFS(
sales!$C:$C,$C247,
sales!$E:$E,$E247,
sales!$H:$H,"&gt;="&amp;$F247,
sales!$H:$H,"&lt;="&amp;$G247
))</f>
        <v/>
      </c>
      <c r="K247" s="9">
        <f>IF(COUNTIFS(sales!C:C, C247)=0,"",
_xlfn.MAXIFS(sales!H:H, sales!C:C, C247))</f>
        <v/>
      </c>
      <c r="L247" s="4" t="n"/>
      <c r="M247" s="4" t="n"/>
      <c r="N247" s="10">
        <f>IF(C247="","",
SUMIFS(
sales!$I:$I,
sales!$C:$C,$C247,
sales!$E:$E,$E247,
sales!$H:$H,"&gt;="&amp;$F247,
sales!$H:$H,"&lt;="&amp;$G247
))</f>
        <v/>
      </c>
      <c r="O247" s="10">
        <f>IF(M247="","",M247-N247)</f>
        <v/>
      </c>
      <c r="P247" s="11">
        <f>IF(M247=0,"",N247/M247)</f>
        <v/>
      </c>
      <c r="Q247" s="12">
        <f>IF(OR(G247="",O247=""),"",
IF(AND(G247&lt;TODAY(),O247&gt;0),"YES","NO"))</f>
        <v/>
      </c>
      <c r="R247" s="100" t="n"/>
      <c r="S247" s="14" t="n"/>
      <c r="T247" s="15">
        <f>IF(Q247="YES", IF(R247="Company",L247*(1+S247),IF(R247="Vendor",L247*(1-S247),"")),"")</f>
        <v/>
      </c>
      <c r="U247" s="15">
        <f>IF(Q247="YES",O247*T247,"")</f>
        <v/>
      </c>
      <c r="V247" s="16" t="n"/>
      <c r="W247" s="17">
        <f>IF(Q247="YES",G247+V247,"")</f>
        <v/>
      </c>
      <c r="X247" s="18">
        <f>IF(Q247="YES",IF(TODAY()&gt;W247,"OVERDUE","WITHIN TIME"),"")</f>
        <v/>
      </c>
    </row>
    <row r="248">
      <c r="A248" s="3" t="n">
        <v>244</v>
      </c>
      <c r="B248" s="4" t="n"/>
      <c r="C248" s="4" t="n"/>
      <c r="D248" s="5">
        <f>IF(E248="ISNR20","Natural Rubber-TSNR (ISNR-20)","")</f>
        <v/>
      </c>
      <c r="E248" s="4" t="n"/>
      <c r="F248" s="6" t="n"/>
      <c r="G248" s="6" t="n"/>
      <c r="H248" s="7">
        <f>IF(G248="","",G248-TODAY())</f>
        <v/>
      </c>
      <c r="I248" s="8">
        <f>IF(G248="","",
IF(G248&lt;TODAY(),
IF(O248&gt;0,"Violated","Completed"),
IF(H248&lt;=7,"Expiring Soon",
"Active")))</f>
        <v/>
      </c>
      <c r="J248" s="8">
        <f>IF(C248="","",
COUNTIFS(
sales!$C:$C,$C248,
sales!$E:$E,$E248,
sales!$H:$H,"&gt;="&amp;$F248,
sales!$H:$H,"&lt;="&amp;$G248
))</f>
        <v/>
      </c>
      <c r="K248" s="9">
        <f>IF(COUNTIFS(sales!C:C, C248)=0,"",
_xlfn.MAXIFS(sales!H:H, sales!C:C, C248))</f>
        <v/>
      </c>
      <c r="L248" s="4" t="n"/>
      <c r="M248" s="4" t="n"/>
      <c r="N248" s="10">
        <f>IF(C248="","",
SUMIFS(
sales!$I:$I,
sales!$C:$C,$C248,
sales!$E:$E,$E248,
sales!$H:$H,"&gt;="&amp;$F248,
sales!$H:$H,"&lt;="&amp;$G248
))</f>
        <v/>
      </c>
      <c r="O248" s="10">
        <f>IF(M248="","",M248-N248)</f>
        <v/>
      </c>
      <c r="P248" s="11">
        <f>IF(M248=0,"",N248/M248)</f>
        <v/>
      </c>
      <c r="Q248" s="12">
        <f>IF(OR(G248="",O248=""),"",
IF(AND(G248&lt;TODAY(),O248&gt;0),"YES","NO"))</f>
        <v/>
      </c>
      <c r="R248" s="100" t="n"/>
      <c r="S248" s="14" t="n"/>
      <c r="T248" s="15">
        <f>IF(Q248="YES", IF(R248="Company",L248*(1+S248),IF(R248="Vendor",L248*(1-S248),"")),"")</f>
        <v/>
      </c>
      <c r="U248" s="15">
        <f>IF(Q248="YES",O248*T248,"")</f>
        <v/>
      </c>
      <c r="V248" s="16" t="n"/>
      <c r="W248" s="17">
        <f>IF(Q248="YES",G248+V248,"")</f>
        <v/>
      </c>
      <c r="X248" s="18">
        <f>IF(Q248="YES",IF(TODAY()&gt;W248,"OVERDUE","WITHIN TIME"),"")</f>
        <v/>
      </c>
    </row>
    <row r="249">
      <c r="A249" s="3" t="n">
        <v>245</v>
      </c>
      <c r="B249" s="4" t="n"/>
      <c r="C249" s="4" t="n"/>
      <c r="D249" s="5">
        <f>IF(E249="ISNR20","Natural Rubber-TSNR (ISNR-20)","")</f>
        <v/>
      </c>
      <c r="E249" s="4" t="n"/>
      <c r="F249" s="6" t="n"/>
      <c r="G249" s="6" t="n"/>
      <c r="H249" s="7">
        <f>IF(G249="","",G249-TODAY())</f>
        <v/>
      </c>
      <c r="I249" s="8">
        <f>IF(G249="","",
IF(G249&lt;TODAY(),
IF(O249&gt;0,"Violated","Completed"),
IF(H249&lt;=7,"Expiring Soon",
"Active")))</f>
        <v/>
      </c>
      <c r="J249" s="8">
        <f>IF(C249="","",
COUNTIFS(
sales!$C:$C,$C249,
sales!$E:$E,$E249,
sales!$H:$H,"&gt;="&amp;$F249,
sales!$H:$H,"&lt;="&amp;$G249
))</f>
        <v/>
      </c>
      <c r="K249" s="9">
        <f>IF(COUNTIFS(sales!C:C, C249)=0,"",
_xlfn.MAXIFS(sales!H:H, sales!C:C, C249))</f>
        <v/>
      </c>
      <c r="L249" s="4" t="n"/>
      <c r="M249" s="4" t="n"/>
      <c r="N249" s="10">
        <f>IF(C249="","",
SUMIFS(
sales!$I:$I,
sales!$C:$C,$C249,
sales!$E:$E,$E249,
sales!$H:$H,"&gt;="&amp;$F249,
sales!$H:$H,"&lt;="&amp;$G249
))</f>
        <v/>
      </c>
      <c r="O249" s="10">
        <f>IF(M249="","",M249-N249)</f>
        <v/>
      </c>
      <c r="P249" s="11">
        <f>IF(M249=0,"",N249/M249)</f>
        <v/>
      </c>
      <c r="Q249" s="12">
        <f>IF(OR(G249="",O249=""),"",
IF(AND(G249&lt;TODAY(),O249&gt;0),"YES","NO"))</f>
        <v/>
      </c>
      <c r="R249" s="100" t="n"/>
      <c r="S249" s="14" t="n"/>
      <c r="T249" s="15">
        <f>IF(Q249="YES", IF(R249="Company",L249*(1+S249),IF(R249="Vendor",L249*(1-S249),"")),"")</f>
        <v/>
      </c>
      <c r="U249" s="15">
        <f>IF(Q249="YES",O249*T249,"")</f>
        <v/>
      </c>
      <c r="V249" s="16" t="n"/>
      <c r="W249" s="17">
        <f>IF(Q249="YES",G249+V249,"")</f>
        <v/>
      </c>
      <c r="X249" s="18">
        <f>IF(Q249="YES",IF(TODAY()&gt;W249,"OVERDUE","WITHIN TIME"),"")</f>
        <v/>
      </c>
    </row>
    <row r="250">
      <c r="A250" s="3" t="n">
        <v>246</v>
      </c>
      <c r="B250" s="4" t="n"/>
      <c r="C250" s="4" t="n"/>
      <c r="D250" s="5">
        <f>IF(E250="ISNR20","Natural Rubber-TSNR (ISNR-20)","")</f>
        <v/>
      </c>
      <c r="E250" s="4" t="n"/>
      <c r="F250" s="6" t="n"/>
      <c r="G250" s="6" t="n"/>
      <c r="H250" s="7">
        <f>IF(G250="","",G250-TODAY())</f>
        <v/>
      </c>
      <c r="I250" s="8">
        <f>IF(G250="","",
IF(G250&lt;TODAY(),
IF(O250&gt;0,"Violated","Completed"),
IF(H250&lt;=7,"Expiring Soon",
"Active")))</f>
        <v/>
      </c>
      <c r="J250" s="8">
        <f>IF(C250="","",
COUNTIFS(
sales!$C:$C,$C250,
sales!$E:$E,$E250,
sales!$H:$H,"&gt;="&amp;$F250,
sales!$H:$H,"&lt;="&amp;$G250
))</f>
        <v/>
      </c>
      <c r="K250" s="9">
        <f>IF(COUNTIFS(sales!C:C, C250)=0,"",
_xlfn.MAXIFS(sales!H:H, sales!C:C, C250))</f>
        <v/>
      </c>
      <c r="L250" s="4" t="n"/>
      <c r="M250" s="4" t="n"/>
      <c r="N250" s="10">
        <f>IF(C250="","",
SUMIFS(
sales!$I:$I,
sales!$C:$C,$C250,
sales!$E:$E,$E250,
sales!$H:$H,"&gt;="&amp;$F250,
sales!$H:$H,"&lt;="&amp;$G250
))</f>
        <v/>
      </c>
      <c r="O250" s="10">
        <f>IF(M250="","",M250-N250)</f>
        <v/>
      </c>
      <c r="P250" s="11">
        <f>IF(M250=0,"",N250/M250)</f>
        <v/>
      </c>
      <c r="Q250" s="12">
        <f>IF(OR(G250="",O250=""),"",
IF(AND(G250&lt;TODAY(),O250&gt;0),"YES","NO"))</f>
        <v/>
      </c>
      <c r="R250" s="100" t="n"/>
      <c r="S250" s="14" t="n"/>
      <c r="T250" s="15">
        <f>IF(Q250="YES", IF(R250="Company",L250*(1+S250),IF(R250="Vendor",L250*(1-S250),"")),"")</f>
        <v/>
      </c>
      <c r="U250" s="15">
        <f>IF(Q250="YES",O250*T250,"")</f>
        <v/>
      </c>
      <c r="V250" s="16" t="n"/>
      <c r="W250" s="17">
        <f>IF(Q250="YES",G250+V250,"")</f>
        <v/>
      </c>
      <c r="X250" s="18">
        <f>IF(Q250="YES",IF(TODAY()&gt;W250,"OVERDUE","WITHIN TIME"),"")</f>
        <v/>
      </c>
    </row>
    <row r="251">
      <c r="A251" s="3" t="n">
        <v>247</v>
      </c>
      <c r="B251" s="4" t="n"/>
      <c r="C251" s="4" t="n"/>
      <c r="D251" s="5">
        <f>IF(E251="ISNR20","Natural Rubber-TSNR (ISNR-20)","")</f>
        <v/>
      </c>
      <c r="E251" s="4" t="n"/>
      <c r="F251" s="6" t="n"/>
      <c r="G251" s="6" t="n"/>
      <c r="H251" s="7">
        <f>IF(G251="","",G251-TODAY())</f>
        <v/>
      </c>
      <c r="I251" s="8">
        <f>IF(G251="","",
IF(G251&lt;TODAY(),
IF(O251&gt;0,"Violated","Completed"),
IF(H251&lt;=7,"Expiring Soon",
"Active")))</f>
        <v/>
      </c>
      <c r="J251" s="8">
        <f>IF(C251="","",
COUNTIFS(
sales!$C:$C,$C251,
sales!$E:$E,$E251,
sales!$H:$H,"&gt;="&amp;$F251,
sales!$H:$H,"&lt;="&amp;$G251
))</f>
        <v/>
      </c>
      <c r="K251" s="9">
        <f>IF(COUNTIFS(sales!C:C, C251)=0,"",
_xlfn.MAXIFS(sales!H:H, sales!C:C, C251))</f>
        <v/>
      </c>
      <c r="L251" s="4" t="n"/>
      <c r="M251" s="4" t="n"/>
      <c r="N251" s="10">
        <f>IF(C251="","",
SUMIFS(
sales!$I:$I,
sales!$C:$C,$C251,
sales!$E:$E,$E251,
sales!$H:$H,"&gt;="&amp;$F251,
sales!$H:$H,"&lt;="&amp;$G251
))</f>
        <v/>
      </c>
      <c r="O251" s="10">
        <f>IF(M251="","",M251-N251)</f>
        <v/>
      </c>
      <c r="P251" s="11">
        <f>IF(M251=0,"",N251/M251)</f>
        <v/>
      </c>
      <c r="Q251" s="12">
        <f>IF(OR(G251="",O251=""),"",
IF(AND(G251&lt;TODAY(),O251&gt;0),"YES","NO"))</f>
        <v/>
      </c>
      <c r="R251" s="100" t="n"/>
      <c r="S251" s="14" t="n"/>
      <c r="T251" s="15">
        <f>IF(Q251="YES", IF(R251="Company",L251*(1+S251),IF(R251="Vendor",L251*(1-S251),"")),"")</f>
        <v/>
      </c>
      <c r="U251" s="15">
        <f>IF(Q251="YES",O251*T251,"")</f>
        <v/>
      </c>
      <c r="V251" s="16" t="n"/>
      <c r="W251" s="17">
        <f>IF(Q251="YES",G251+V251,"")</f>
        <v/>
      </c>
      <c r="X251" s="18">
        <f>IF(Q251="YES",IF(TODAY()&gt;W251,"OVERDUE","WITHIN TIME"),"")</f>
        <v/>
      </c>
    </row>
    <row r="252">
      <c r="A252" s="3" t="n">
        <v>248</v>
      </c>
      <c r="B252" s="4" t="n"/>
      <c r="C252" s="4" t="n"/>
      <c r="D252" s="5">
        <f>IF(E252="ISNR20","Natural Rubber-TSNR (ISNR-20)","")</f>
        <v/>
      </c>
      <c r="E252" s="4" t="n"/>
      <c r="F252" s="6" t="n"/>
      <c r="G252" s="6" t="n"/>
      <c r="H252" s="7">
        <f>IF(G252="","",G252-TODAY())</f>
        <v/>
      </c>
      <c r="I252" s="8">
        <f>IF(G252="","",
IF(G252&lt;TODAY(),
IF(O252&gt;0,"Violated","Completed"),
IF(H252&lt;=7,"Expiring Soon",
"Active")))</f>
        <v/>
      </c>
      <c r="J252" s="8">
        <f>IF(C252="","",
COUNTIFS(
sales!$C:$C,$C252,
sales!$E:$E,$E252,
sales!$H:$H,"&gt;="&amp;$F252,
sales!$H:$H,"&lt;="&amp;$G252
))</f>
        <v/>
      </c>
      <c r="K252" s="9">
        <f>IF(COUNTIFS(sales!C:C, C252)=0,"",
_xlfn.MAXIFS(sales!H:H, sales!C:C, C252))</f>
        <v/>
      </c>
      <c r="L252" s="4" t="n"/>
      <c r="M252" s="4" t="n"/>
      <c r="N252" s="10">
        <f>IF(C252="","",
SUMIFS(
sales!$I:$I,
sales!$C:$C,$C252,
sales!$E:$E,$E252,
sales!$H:$H,"&gt;="&amp;$F252,
sales!$H:$H,"&lt;="&amp;$G252
))</f>
        <v/>
      </c>
      <c r="O252" s="10">
        <f>IF(M252="","",M252-N252)</f>
        <v/>
      </c>
      <c r="P252" s="11">
        <f>IF(M252=0,"",N252/M252)</f>
        <v/>
      </c>
      <c r="Q252" s="12">
        <f>IF(OR(G252="",O252=""),"",
IF(AND(G252&lt;TODAY(),O252&gt;0),"YES","NO"))</f>
        <v/>
      </c>
      <c r="R252" s="100" t="n"/>
      <c r="S252" s="14" t="n"/>
      <c r="T252" s="15">
        <f>IF(Q252="YES", IF(R252="Company",L252*(1+S252),IF(R252="Vendor",L252*(1-S252),"")),"")</f>
        <v/>
      </c>
      <c r="U252" s="15">
        <f>IF(Q252="YES",O252*T252,"")</f>
        <v/>
      </c>
      <c r="V252" s="16" t="n"/>
      <c r="W252" s="17">
        <f>IF(Q252="YES",G252+V252,"")</f>
        <v/>
      </c>
      <c r="X252" s="18">
        <f>IF(Q252="YES",IF(TODAY()&gt;W252,"OVERDUE","WITHIN TIME"),"")</f>
        <v/>
      </c>
    </row>
    <row r="253">
      <c r="A253" s="3" t="n">
        <v>249</v>
      </c>
      <c r="B253" s="4" t="n"/>
      <c r="C253" s="4" t="n"/>
      <c r="D253" s="5">
        <f>IF(E253="ISNR20","Natural Rubber-TSNR (ISNR-20)","")</f>
        <v/>
      </c>
      <c r="E253" s="4" t="n"/>
      <c r="F253" s="6" t="n"/>
      <c r="G253" s="6" t="n"/>
      <c r="H253" s="7">
        <f>IF(G253="","",G253-TODAY())</f>
        <v/>
      </c>
      <c r="I253" s="8">
        <f>IF(G253="","",
IF(G253&lt;TODAY(),
IF(O253&gt;0,"Violated","Completed"),
IF(H253&lt;=7,"Expiring Soon",
"Active")))</f>
        <v/>
      </c>
      <c r="J253" s="8">
        <f>IF(C253="","",
COUNTIFS(
sales!$C:$C,$C253,
sales!$E:$E,$E253,
sales!$H:$H,"&gt;="&amp;$F253,
sales!$H:$H,"&lt;="&amp;$G253
))</f>
        <v/>
      </c>
      <c r="K253" s="9">
        <f>IF(COUNTIFS(sales!C:C, C253)=0,"",
_xlfn.MAXIFS(sales!H:H, sales!C:C, C253))</f>
        <v/>
      </c>
      <c r="L253" s="4" t="n"/>
      <c r="M253" s="4" t="n"/>
      <c r="N253" s="10">
        <f>IF(C253="","",
SUMIFS(
sales!$I:$I,
sales!$C:$C,$C253,
sales!$E:$E,$E253,
sales!$H:$H,"&gt;="&amp;$F253,
sales!$H:$H,"&lt;="&amp;$G253
))</f>
        <v/>
      </c>
      <c r="O253" s="10">
        <f>IF(M253="","",M253-N253)</f>
        <v/>
      </c>
      <c r="P253" s="11">
        <f>IF(M253=0,"",N253/M253)</f>
        <v/>
      </c>
      <c r="Q253" s="12">
        <f>IF(OR(G253="",O253=""),"",
IF(AND(G253&lt;TODAY(),O253&gt;0),"YES","NO"))</f>
        <v/>
      </c>
      <c r="R253" s="100" t="n"/>
      <c r="S253" s="14" t="n"/>
      <c r="T253" s="15">
        <f>IF(Q253="YES", IF(R253="Company",L253*(1+S253),IF(R253="Vendor",L253*(1-S253),"")),"")</f>
        <v/>
      </c>
      <c r="U253" s="15">
        <f>IF(Q253="YES",O253*T253,"")</f>
        <v/>
      </c>
      <c r="V253" s="16" t="n"/>
      <c r="W253" s="17">
        <f>IF(Q253="YES",G253+V253,"")</f>
        <v/>
      </c>
      <c r="X253" s="18">
        <f>IF(Q253="YES",IF(TODAY()&gt;W253,"OVERDUE","WITHIN TIME"),"")</f>
        <v/>
      </c>
    </row>
    <row r="254">
      <c r="A254" s="3" t="n">
        <v>250</v>
      </c>
      <c r="B254" s="4" t="n"/>
      <c r="C254" s="4" t="n"/>
      <c r="D254" s="5">
        <f>IF(E254="ISNR20","Natural Rubber-TSNR (ISNR-20)","")</f>
        <v/>
      </c>
      <c r="E254" s="4" t="n"/>
      <c r="F254" s="6" t="n"/>
      <c r="G254" s="6" t="n"/>
      <c r="H254" s="7">
        <f>IF(G254="","",G254-TODAY())</f>
        <v/>
      </c>
      <c r="I254" s="8">
        <f>IF(G254="","",
IF(G254&lt;TODAY(),
IF(O254&gt;0,"Violated","Completed"),
IF(H254&lt;=7,"Expiring Soon",
"Active")))</f>
        <v/>
      </c>
      <c r="J254" s="8">
        <f>IF(C254="","",
COUNTIFS(
sales!$C:$C,$C254,
sales!$E:$E,$E254,
sales!$H:$H,"&gt;="&amp;$F254,
sales!$H:$H,"&lt;="&amp;$G254
))</f>
        <v/>
      </c>
      <c r="K254" s="9">
        <f>IF(COUNTIFS(sales!C:C, C254)=0,"",
_xlfn.MAXIFS(sales!H:H, sales!C:C, C254))</f>
        <v/>
      </c>
      <c r="L254" s="4" t="n"/>
      <c r="M254" s="4" t="n"/>
      <c r="N254" s="10">
        <f>IF(C254="","",
SUMIFS(
sales!$I:$I,
sales!$C:$C,$C254,
sales!$E:$E,$E254,
sales!$H:$H,"&gt;="&amp;$F254,
sales!$H:$H,"&lt;="&amp;$G254
))</f>
        <v/>
      </c>
      <c r="O254" s="10">
        <f>IF(M254="","",M254-N254)</f>
        <v/>
      </c>
      <c r="P254" s="11">
        <f>IF(M254=0,"",N254/M254)</f>
        <v/>
      </c>
      <c r="Q254" s="12">
        <f>IF(OR(G254="",O254=""),"",
IF(AND(G254&lt;TODAY(),O254&gt;0),"YES","NO"))</f>
        <v/>
      </c>
      <c r="R254" s="100" t="n"/>
      <c r="S254" s="14" t="n"/>
      <c r="T254" s="15">
        <f>IF(Q254="YES", IF(R254="Company",L254*(1+S254),IF(R254="Vendor",L254*(1-S254),"")),"")</f>
        <v/>
      </c>
      <c r="U254" s="15">
        <f>IF(Q254="YES",O254*T254,"")</f>
        <v/>
      </c>
      <c r="V254" s="16" t="n"/>
      <c r="W254" s="17">
        <f>IF(Q254="YES",G254+V254,"")</f>
        <v/>
      </c>
      <c r="X254" s="18">
        <f>IF(Q254="YES",IF(TODAY()&gt;W254,"OVERDUE","WITHIN TIME"),"")</f>
        <v/>
      </c>
    </row>
    <row r="255">
      <c r="A255" s="3" t="n">
        <v>251</v>
      </c>
      <c r="B255" s="4" t="n"/>
      <c r="C255" s="4" t="n"/>
      <c r="D255" s="5">
        <f>IF(E255="ISNR20","Natural Rubber-TSNR (ISNR-20)","")</f>
        <v/>
      </c>
      <c r="E255" s="4" t="n"/>
      <c r="F255" s="6" t="n"/>
      <c r="G255" s="6" t="n"/>
      <c r="H255" s="7">
        <f>IF(G255="","",G255-TODAY())</f>
        <v/>
      </c>
      <c r="I255" s="8">
        <f>IF(G255="","",
IF(G255&lt;TODAY(),
IF(O255&gt;0,"Violated","Completed"),
IF(H255&lt;=7,"Expiring Soon",
"Active")))</f>
        <v/>
      </c>
      <c r="J255" s="8">
        <f>IF(C255="","",
COUNTIFS(
sales!$C:$C,$C255,
sales!$E:$E,$E255,
sales!$H:$H,"&gt;="&amp;$F255,
sales!$H:$H,"&lt;="&amp;$G255
))</f>
        <v/>
      </c>
      <c r="K255" s="9">
        <f>IF(COUNTIFS(sales!C:C, C255)=0,"",
_xlfn.MAXIFS(sales!H:H, sales!C:C, C255))</f>
        <v/>
      </c>
      <c r="L255" s="4" t="n"/>
      <c r="M255" s="4" t="n"/>
      <c r="N255" s="10">
        <f>IF(C255="","",
SUMIFS(
sales!$I:$I,
sales!$C:$C,$C255,
sales!$E:$E,$E255,
sales!$H:$H,"&gt;="&amp;$F255,
sales!$H:$H,"&lt;="&amp;$G255
))</f>
        <v/>
      </c>
      <c r="O255" s="10">
        <f>IF(M255="","",M255-N255)</f>
        <v/>
      </c>
      <c r="P255" s="11">
        <f>IF(M255=0,"",N255/M255)</f>
        <v/>
      </c>
      <c r="Q255" s="12">
        <f>IF(OR(G255="",O255=""),"",
IF(AND(G255&lt;TODAY(),O255&gt;0),"YES","NO"))</f>
        <v/>
      </c>
      <c r="R255" s="100" t="n"/>
      <c r="S255" s="14" t="n"/>
      <c r="T255" s="15">
        <f>IF(Q255="YES", IF(R255="Company",L255*(1+S255),IF(R255="Vendor",L255*(1-S255),"")),"")</f>
        <v/>
      </c>
      <c r="U255" s="15">
        <f>IF(Q255="YES",O255*T255,"")</f>
        <v/>
      </c>
      <c r="V255" s="16" t="n"/>
      <c r="W255" s="17">
        <f>IF(Q255="YES",G255+V255,"")</f>
        <v/>
      </c>
      <c r="X255" s="18">
        <f>IF(Q255="YES",IF(TODAY()&gt;W255,"OVERDUE","WITHIN TIME"),"")</f>
        <v/>
      </c>
    </row>
    <row r="256">
      <c r="A256" s="3" t="n">
        <v>252</v>
      </c>
      <c r="B256" s="4" t="n"/>
      <c r="C256" s="4" t="n"/>
      <c r="D256" s="5">
        <f>IF(E256="ISNR20","Natural Rubber-TSNR (ISNR-20)","")</f>
        <v/>
      </c>
      <c r="E256" s="4" t="n"/>
      <c r="F256" s="6" t="n"/>
      <c r="G256" s="6" t="n"/>
      <c r="H256" s="7">
        <f>IF(G256="","",G256-TODAY())</f>
        <v/>
      </c>
      <c r="I256" s="8">
        <f>IF(G256="","",
IF(G256&lt;TODAY(),
IF(O256&gt;0,"Violated","Completed"),
IF(H256&lt;=7,"Expiring Soon",
"Active")))</f>
        <v/>
      </c>
      <c r="J256" s="8">
        <f>IF(C256="","",
COUNTIFS(
sales!$C:$C,$C256,
sales!$E:$E,$E256,
sales!$H:$H,"&gt;="&amp;$F256,
sales!$H:$H,"&lt;="&amp;$G256
))</f>
        <v/>
      </c>
      <c r="K256" s="9">
        <f>IF(COUNTIFS(sales!C:C, C256)=0,"",
_xlfn.MAXIFS(sales!H:H, sales!C:C, C256))</f>
        <v/>
      </c>
      <c r="L256" s="4" t="n"/>
      <c r="M256" s="4" t="n"/>
      <c r="N256" s="10">
        <f>IF(C256="","",
SUMIFS(
sales!$I:$I,
sales!$C:$C,$C256,
sales!$E:$E,$E256,
sales!$H:$H,"&gt;="&amp;$F256,
sales!$H:$H,"&lt;="&amp;$G256
))</f>
        <v/>
      </c>
      <c r="O256" s="10">
        <f>IF(M256="","",M256-N256)</f>
        <v/>
      </c>
      <c r="P256" s="11">
        <f>IF(M256=0,"",N256/M256)</f>
        <v/>
      </c>
      <c r="Q256" s="12">
        <f>IF(OR(G256="",O256=""),"",
IF(AND(G256&lt;TODAY(),O256&gt;0),"YES","NO"))</f>
        <v/>
      </c>
      <c r="R256" s="100" t="n"/>
      <c r="S256" s="14" t="n"/>
      <c r="T256" s="15">
        <f>IF(Q256="YES", IF(R256="Company",L256*(1+S256),IF(R256="Vendor",L256*(1-S256),"")),"")</f>
        <v/>
      </c>
      <c r="U256" s="15">
        <f>IF(Q256="YES",O256*T256,"")</f>
        <v/>
      </c>
      <c r="V256" s="16" t="n"/>
      <c r="W256" s="17">
        <f>IF(Q256="YES",G256+V256,"")</f>
        <v/>
      </c>
      <c r="X256" s="18">
        <f>IF(Q256="YES",IF(TODAY()&gt;W256,"OVERDUE","WITHIN TIME"),"")</f>
        <v/>
      </c>
    </row>
    <row r="257">
      <c r="A257" s="3" t="n">
        <v>253</v>
      </c>
      <c r="B257" s="4" t="n"/>
      <c r="C257" s="4" t="n"/>
      <c r="D257" s="5">
        <f>IF(E257="ISNR20","Natural Rubber-TSNR (ISNR-20)","")</f>
        <v/>
      </c>
      <c r="E257" s="4" t="n"/>
      <c r="F257" s="6" t="n"/>
      <c r="G257" s="6" t="n"/>
      <c r="H257" s="7">
        <f>IF(G257="","",G257-TODAY())</f>
        <v/>
      </c>
      <c r="I257" s="8">
        <f>IF(G257="","",
IF(G257&lt;TODAY(),
IF(O257&gt;0,"Violated","Completed"),
IF(H257&lt;=7,"Expiring Soon",
"Active")))</f>
        <v/>
      </c>
      <c r="J257" s="8">
        <f>IF(C257="","",
COUNTIFS(
sales!$C:$C,$C257,
sales!$E:$E,$E257,
sales!$H:$H,"&gt;="&amp;$F257,
sales!$H:$H,"&lt;="&amp;$G257
))</f>
        <v/>
      </c>
      <c r="K257" s="9">
        <f>IF(COUNTIFS(sales!C:C, C257)=0,"",
_xlfn.MAXIFS(sales!H:H, sales!C:C, C257))</f>
        <v/>
      </c>
      <c r="L257" s="4" t="n"/>
      <c r="M257" s="4" t="n"/>
      <c r="N257" s="10">
        <f>IF(C257="","",
SUMIFS(
sales!$I:$I,
sales!$C:$C,$C257,
sales!$E:$E,$E257,
sales!$H:$H,"&gt;="&amp;$F257,
sales!$H:$H,"&lt;="&amp;$G257
))</f>
        <v/>
      </c>
      <c r="O257" s="10">
        <f>IF(M257="","",M257-N257)</f>
        <v/>
      </c>
      <c r="P257" s="11">
        <f>IF(M257=0,"",N257/M257)</f>
        <v/>
      </c>
      <c r="Q257" s="12">
        <f>IF(OR(G257="",O257=""),"",
IF(AND(G257&lt;TODAY(),O257&gt;0),"YES","NO"))</f>
        <v/>
      </c>
      <c r="R257" s="100" t="n"/>
      <c r="S257" s="14" t="n"/>
      <c r="T257" s="15">
        <f>IF(Q257="YES", IF(R257="Company",L257*(1+S257),IF(R257="Vendor",L257*(1-S257),"")),"")</f>
        <v/>
      </c>
      <c r="U257" s="15">
        <f>IF(Q257="YES",O257*T257,"")</f>
        <v/>
      </c>
      <c r="V257" s="16" t="n"/>
      <c r="W257" s="17">
        <f>IF(Q257="YES",G257+V257,"")</f>
        <v/>
      </c>
      <c r="X257" s="18">
        <f>IF(Q257="YES",IF(TODAY()&gt;W257,"OVERDUE","WITHIN TIME"),"")</f>
        <v/>
      </c>
    </row>
    <row r="258">
      <c r="A258" s="3" t="n">
        <v>254</v>
      </c>
      <c r="B258" s="4" t="n"/>
      <c r="C258" s="4" t="n"/>
      <c r="D258" s="5">
        <f>IF(E258="ISNR20","Natural Rubber-TSNR (ISNR-20)","")</f>
        <v/>
      </c>
      <c r="E258" s="4" t="n"/>
      <c r="F258" s="6" t="n"/>
      <c r="G258" s="6" t="n"/>
      <c r="H258" s="7">
        <f>IF(G258="","",G258-TODAY())</f>
        <v/>
      </c>
      <c r="I258" s="8">
        <f>IF(G258="","",
IF(G258&lt;TODAY(),
IF(O258&gt;0,"Violated","Completed"),
IF(H258&lt;=7,"Expiring Soon",
"Active")))</f>
        <v/>
      </c>
      <c r="J258" s="8">
        <f>IF(C258="","",
COUNTIFS(
sales!$C:$C,$C258,
sales!$E:$E,$E258,
sales!$H:$H,"&gt;="&amp;$F258,
sales!$H:$H,"&lt;="&amp;$G258
))</f>
        <v/>
      </c>
      <c r="K258" s="9">
        <f>IF(COUNTIFS(sales!C:C, C258)=0,"",
_xlfn.MAXIFS(sales!H:H, sales!C:C, C258))</f>
        <v/>
      </c>
      <c r="L258" s="4" t="n"/>
      <c r="M258" s="4" t="n"/>
      <c r="N258" s="10">
        <f>IF(C258="","",
SUMIFS(
sales!$I:$I,
sales!$C:$C,$C258,
sales!$E:$E,$E258,
sales!$H:$H,"&gt;="&amp;$F258,
sales!$H:$H,"&lt;="&amp;$G258
))</f>
        <v/>
      </c>
      <c r="O258" s="10">
        <f>IF(M258="","",M258-N258)</f>
        <v/>
      </c>
      <c r="P258" s="11">
        <f>IF(M258=0,"",N258/M258)</f>
        <v/>
      </c>
      <c r="Q258" s="12">
        <f>IF(OR(G258="",O258=""),"",
IF(AND(G258&lt;TODAY(),O258&gt;0),"YES","NO"))</f>
        <v/>
      </c>
      <c r="R258" s="100" t="n"/>
      <c r="S258" s="14" t="n"/>
      <c r="T258" s="15">
        <f>IF(Q258="YES", IF(R258="Company",L258*(1+S258),IF(R258="Vendor",L258*(1-S258),"")),"")</f>
        <v/>
      </c>
      <c r="U258" s="15">
        <f>IF(Q258="YES",O258*T258,"")</f>
        <v/>
      </c>
      <c r="V258" s="16" t="n"/>
      <c r="W258" s="17">
        <f>IF(Q258="YES",G258+V258,"")</f>
        <v/>
      </c>
      <c r="X258" s="18">
        <f>IF(Q258="YES",IF(TODAY()&gt;W258,"OVERDUE","WITHIN TIME"),"")</f>
        <v/>
      </c>
    </row>
    <row r="259">
      <c r="A259" s="3" t="n">
        <v>255</v>
      </c>
      <c r="B259" s="4" t="n"/>
      <c r="C259" s="4" t="n"/>
      <c r="D259" s="5">
        <f>IF(E259="ISNR20","Natural Rubber-TSNR (ISNR-20)","")</f>
        <v/>
      </c>
      <c r="E259" s="4" t="n"/>
      <c r="F259" s="6" t="n"/>
      <c r="G259" s="6" t="n"/>
      <c r="H259" s="7">
        <f>IF(G259="","",G259-TODAY())</f>
        <v/>
      </c>
      <c r="I259" s="8">
        <f>IF(G259="","",
IF(G259&lt;TODAY(),
IF(O259&gt;0,"Violated","Completed"),
IF(H259&lt;=7,"Expiring Soon",
"Active")))</f>
        <v/>
      </c>
      <c r="J259" s="8">
        <f>IF(C259="","",
COUNTIFS(
sales!$C:$C,$C259,
sales!$E:$E,$E259,
sales!$H:$H,"&gt;="&amp;$F259,
sales!$H:$H,"&lt;="&amp;$G259
))</f>
        <v/>
      </c>
      <c r="K259" s="9">
        <f>IF(COUNTIFS(sales!C:C, C259)=0,"",
_xlfn.MAXIFS(sales!H:H, sales!C:C, C259))</f>
        <v/>
      </c>
      <c r="L259" s="4" t="n"/>
      <c r="M259" s="4" t="n"/>
      <c r="N259" s="10">
        <f>IF(C259="","",
SUMIFS(
sales!$I:$I,
sales!$C:$C,$C259,
sales!$E:$E,$E259,
sales!$H:$H,"&gt;="&amp;$F259,
sales!$H:$H,"&lt;="&amp;$G259
))</f>
        <v/>
      </c>
      <c r="O259" s="10">
        <f>IF(M259="","",M259-N259)</f>
        <v/>
      </c>
      <c r="P259" s="11">
        <f>IF(M259=0,"",N259/M259)</f>
        <v/>
      </c>
      <c r="Q259" s="12">
        <f>IF(OR(G259="",O259=""),"",
IF(AND(G259&lt;TODAY(),O259&gt;0),"YES","NO"))</f>
        <v/>
      </c>
      <c r="R259" s="100" t="n"/>
      <c r="S259" s="14" t="n"/>
      <c r="T259" s="15">
        <f>IF(Q259="YES", IF(R259="Company",L259*(1+S259),IF(R259="Vendor",L259*(1-S259),"")),"")</f>
        <v/>
      </c>
      <c r="U259" s="15">
        <f>IF(Q259="YES",O259*T259,"")</f>
        <v/>
      </c>
      <c r="V259" s="16" t="n"/>
      <c r="W259" s="17">
        <f>IF(Q259="YES",G259+V259,"")</f>
        <v/>
      </c>
      <c r="X259" s="18">
        <f>IF(Q259="YES",IF(TODAY()&gt;W259,"OVERDUE","WITHIN TIME"),"")</f>
        <v/>
      </c>
    </row>
    <row r="260">
      <c r="A260" s="3" t="n">
        <v>256</v>
      </c>
      <c r="B260" s="4" t="n"/>
      <c r="C260" s="4" t="n"/>
      <c r="D260" s="5">
        <f>IF(E260="ISNR20","Natural Rubber-TSNR (ISNR-20)","")</f>
        <v/>
      </c>
      <c r="E260" s="4" t="n"/>
      <c r="F260" s="6" t="n"/>
      <c r="G260" s="6" t="n"/>
      <c r="H260" s="7">
        <f>IF(G260="","",G260-TODAY())</f>
        <v/>
      </c>
      <c r="I260" s="8">
        <f>IF(G260="","",
IF(G260&lt;TODAY(),
IF(O260&gt;0,"Violated","Completed"),
IF(H260&lt;=7,"Expiring Soon",
"Active")))</f>
        <v/>
      </c>
      <c r="J260" s="8">
        <f>IF(C260="","",
COUNTIFS(
sales!$C:$C,$C260,
sales!$E:$E,$E260,
sales!$H:$H,"&gt;="&amp;$F260,
sales!$H:$H,"&lt;="&amp;$G260
))</f>
        <v/>
      </c>
      <c r="K260" s="9">
        <f>IF(COUNTIFS(sales!C:C, C260)=0,"",
_xlfn.MAXIFS(sales!H:H, sales!C:C, C260))</f>
        <v/>
      </c>
      <c r="L260" s="4" t="n"/>
      <c r="M260" s="4" t="n"/>
      <c r="N260" s="10">
        <f>IF(C260="","",
SUMIFS(
sales!$I:$I,
sales!$C:$C,$C260,
sales!$E:$E,$E260,
sales!$H:$H,"&gt;="&amp;$F260,
sales!$H:$H,"&lt;="&amp;$G260
))</f>
        <v/>
      </c>
      <c r="O260" s="10">
        <f>IF(M260="","",M260-N260)</f>
        <v/>
      </c>
      <c r="P260" s="11">
        <f>IF(M260=0,"",N260/M260)</f>
        <v/>
      </c>
      <c r="Q260" s="12">
        <f>IF(OR(G260="",O260=""),"",
IF(AND(G260&lt;TODAY(),O260&gt;0),"YES","NO"))</f>
        <v/>
      </c>
      <c r="R260" s="100" t="n"/>
      <c r="S260" s="14" t="n"/>
      <c r="T260" s="15">
        <f>IF(Q260="YES", IF(R260="Company",L260*(1+S260),IF(R260="Vendor",L260*(1-S260),"")),"")</f>
        <v/>
      </c>
      <c r="U260" s="15">
        <f>IF(Q260="YES",O260*T260,"")</f>
        <v/>
      </c>
      <c r="V260" s="16" t="n"/>
      <c r="W260" s="17">
        <f>IF(Q260="YES",G260+V260,"")</f>
        <v/>
      </c>
      <c r="X260" s="18">
        <f>IF(Q260="YES",IF(TODAY()&gt;W260,"OVERDUE","WITHIN TIME"),"")</f>
        <v/>
      </c>
    </row>
    <row r="261">
      <c r="A261" s="3" t="n">
        <v>257</v>
      </c>
      <c r="B261" s="4" t="n"/>
      <c r="C261" s="4" t="n"/>
      <c r="D261" s="5">
        <f>IF(E261="ISNR20","Natural Rubber-TSNR (ISNR-20)","")</f>
        <v/>
      </c>
      <c r="E261" s="4" t="n"/>
      <c r="F261" s="6" t="n"/>
      <c r="G261" s="6" t="n"/>
      <c r="H261" s="7">
        <f>IF(G261="","",G261-TODAY())</f>
        <v/>
      </c>
      <c r="I261" s="8">
        <f>IF(G261="","",
IF(G261&lt;TODAY(),
IF(O261&gt;0,"Violated","Completed"),
IF(H261&lt;=7,"Expiring Soon",
"Active")))</f>
        <v/>
      </c>
      <c r="J261" s="8">
        <f>IF(C261="","",
COUNTIFS(
sales!$C:$C,$C261,
sales!$E:$E,$E261,
sales!$H:$H,"&gt;="&amp;$F261,
sales!$H:$H,"&lt;="&amp;$G261
))</f>
        <v/>
      </c>
      <c r="K261" s="9">
        <f>IF(COUNTIFS(sales!C:C, C261)=0,"",
_xlfn.MAXIFS(sales!H:H, sales!C:C, C261))</f>
        <v/>
      </c>
      <c r="L261" s="4" t="n"/>
      <c r="M261" s="4" t="n"/>
      <c r="N261" s="10">
        <f>IF(C261="","",
SUMIFS(
sales!$I:$I,
sales!$C:$C,$C261,
sales!$E:$E,$E261,
sales!$H:$H,"&gt;="&amp;$F261,
sales!$H:$H,"&lt;="&amp;$G261
))</f>
        <v/>
      </c>
      <c r="O261" s="10">
        <f>IF(M261="","",M261-N261)</f>
        <v/>
      </c>
      <c r="P261" s="11">
        <f>IF(M261=0,"",N261/M261)</f>
        <v/>
      </c>
      <c r="Q261" s="12">
        <f>IF(OR(G261="",O261=""),"",
IF(AND(G261&lt;TODAY(),O261&gt;0),"YES","NO"))</f>
        <v/>
      </c>
      <c r="R261" s="100" t="n"/>
      <c r="S261" s="14" t="n"/>
      <c r="T261" s="15">
        <f>IF(Q261="YES", IF(R261="Company",L261*(1+S261),IF(R261="Vendor",L261*(1-S261),"")),"")</f>
        <v/>
      </c>
      <c r="U261" s="15">
        <f>IF(Q261="YES",O261*T261,"")</f>
        <v/>
      </c>
      <c r="V261" s="16" t="n"/>
      <c r="W261" s="17">
        <f>IF(Q261="YES",G261+V261,"")</f>
        <v/>
      </c>
      <c r="X261" s="18">
        <f>IF(Q261="YES",IF(TODAY()&gt;W261,"OVERDUE","WITHIN TIME"),"")</f>
        <v/>
      </c>
    </row>
    <row r="262">
      <c r="A262" s="3" t="n">
        <v>258</v>
      </c>
      <c r="B262" s="4" t="n"/>
      <c r="C262" s="4" t="n"/>
      <c r="D262" s="5">
        <f>IF(E262="ISNR20","Natural Rubber-TSNR (ISNR-20)","")</f>
        <v/>
      </c>
      <c r="E262" s="4" t="n"/>
      <c r="F262" s="6" t="n"/>
      <c r="G262" s="6" t="n"/>
      <c r="H262" s="7">
        <f>IF(G262="","",G262-TODAY())</f>
        <v/>
      </c>
      <c r="I262" s="8">
        <f>IF(G262="","",
IF(G262&lt;TODAY(),
IF(O262&gt;0,"Violated","Completed"),
IF(H262&lt;=7,"Expiring Soon",
"Active")))</f>
        <v/>
      </c>
      <c r="J262" s="8">
        <f>IF(C262="","",
COUNTIFS(
sales!$C:$C,$C262,
sales!$E:$E,$E262,
sales!$H:$H,"&gt;="&amp;$F262,
sales!$H:$H,"&lt;="&amp;$G262
))</f>
        <v/>
      </c>
      <c r="K262" s="9">
        <f>IF(COUNTIFS(sales!C:C, C262)=0,"",
_xlfn.MAXIFS(sales!H:H, sales!C:C, C262))</f>
        <v/>
      </c>
      <c r="L262" s="4" t="n"/>
      <c r="M262" s="4" t="n"/>
      <c r="N262" s="10">
        <f>IF(C262="","",
SUMIFS(
sales!$I:$I,
sales!$C:$C,$C262,
sales!$E:$E,$E262,
sales!$H:$H,"&gt;="&amp;$F262,
sales!$H:$H,"&lt;="&amp;$G262
))</f>
        <v/>
      </c>
      <c r="O262" s="10">
        <f>IF(M262="","",M262-N262)</f>
        <v/>
      </c>
      <c r="P262" s="11">
        <f>IF(M262=0,"",N262/M262)</f>
        <v/>
      </c>
      <c r="Q262" s="12">
        <f>IF(OR(G262="",O262=""),"",
IF(AND(G262&lt;TODAY(),O262&gt;0),"YES","NO"))</f>
        <v/>
      </c>
      <c r="R262" s="100" t="n"/>
      <c r="S262" s="14" t="n"/>
      <c r="T262" s="15">
        <f>IF(Q262="YES", IF(R262="Company",L262*(1+S262),IF(R262="Vendor",L262*(1-S262),"")),"")</f>
        <v/>
      </c>
      <c r="U262" s="15">
        <f>IF(Q262="YES",O262*T262,"")</f>
        <v/>
      </c>
      <c r="V262" s="16" t="n"/>
      <c r="W262" s="17">
        <f>IF(Q262="YES",G262+V262,"")</f>
        <v/>
      </c>
      <c r="X262" s="18">
        <f>IF(Q262="YES",IF(TODAY()&gt;W262,"OVERDUE","WITHIN TIME"),"")</f>
        <v/>
      </c>
    </row>
    <row r="263">
      <c r="A263" s="3" t="n">
        <v>259</v>
      </c>
      <c r="B263" s="4" t="n"/>
      <c r="C263" s="4" t="n"/>
      <c r="D263" s="5">
        <f>IF(E263="ISNR20","Natural Rubber-TSNR (ISNR-20)","")</f>
        <v/>
      </c>
      <c r="E263" s="4" t="n"/>
      <c r="F263" s="6" t="n"/>
      <c r="G263" s="6" t="n"/>
      <c r="H263" s="7">
        <f>IF(G263="","",G263-TODAY())</f>
        <v/>
      </c>
      <c r="I263" s="8">
        <f>IF(G263="","",
IF(G263&lt;TODAY(),
IF(O263&gt;0,"Violated","Completed"),
IF(H263&lt;=7,"Expiring Soon",
"Active")))</f>
        <v/>
      </c>
      <c r="J263" s="8">
        <f>IF(C263="","",
COUNTIFS(
sales!$C:$C,$C263,
sales!$E:$E,$E263,
sales!$H:$H,"&gt;="&amp;$F263,
sales!$H:$H,"&lt;="&amp;$G263
))</f>
        <v/>
      </c>
      <c r="K263" s="9">
        <f>IF(COUNTIFS(sales!C:C, C263)=0,"",
_xlfn.MAXIFS(sales!H:H, sales!C:C, C263))</f>
        <v/>
      </c>
      <c r="L263" s="4" t="n"/>
      <c r="M263" s="4" t="n"/>
      <c r="N263" s="10">
        <f>IF(C263="","",
SUMIFS(
sales!$I:$I,
sales!$C:$C,$C263,
sales!$E:$E,$E263,
sales!$H:$H,"&gt;="&amp;$F263,
sales!$H:$H,"&lt;="&amp;$G263
))</f>
        <v/>
      </c>
      <c r="O263" s="10">
        <f>IF(M263="","",M263-N263)</f>
        <v/>
      </c>
      <c r="P263" s="11">
        <f>IF(M263=0,"",N263/M263)</f>
        <v/>
      </c>
      <c r="Q263" s="12">
        <f>IF(OR(G263="",O263=""),"",
IF(AND(G263&lt;TODAY(),O263&gt;0),"YES","NO"))</f>
        <v/>
      </c>
      <c r="R263" s="100" t="n"/>
      <c r="S263" s="14" t="n"/>
      <c r="T263" s="15">
        <f>IF(Q263="YES", IF(R263="Company",L263*(1+S263),IF(R263="Vendor",L263*(1-S263),"")),"")</f>
        <v/>
      </c>
      <c r="U263" s="15">
        <f>IF(Q263="YES",O263*T263,"")</f>
        <v/>
      </c>
      <c r="V263" s="16" t="n"/>
      <c r="W263" s="17">
        <f>IF(Q263="YES",G263+V263,"")</f>
        <v/>
      </c>
      <c r="X263" s="18">
        <f>IF(Q263="YES",IF(TODAY()&gt;W263,"OVERDUE","WITHIN TIME"),"")</f>
        <v/>
      </c>
    </row>
    <row r="264">
      <c r="A264" s="3" t="n">
        <v>260</v>
      </c>
      <c r="B264" s="4" t="n"/>
      <c r="C264" s="4" t="n"/>
      <c r="D264" s="5">
        <f>IF(E264="ISNR20","Natural Rubber-TSNR (ISNR-20)","")</f>
        <v/>
      </c>
      <c r="E264" s="4" t="n"/>
      <c r="F264" s="6" t="n"/>
      <c r="G264" s="6" t="n"/>
      <c r="H264" s="7">
        <f>IF(G264="","",G264-TODAY())</f>
        <v/>
      </c>
      <c r="I264" s="8">
        <f>IF(G264="","",
IF(G264&lt;TODAY(),
IF(O264&gt;0,"Violated","Completed"),
IF(H264&lt;=7,"Expiring Soon",
"Active")))</f>
        <v/>
      </c>
      <c r="J264" s="8">
        <f>IF(C264="","",
COUNTIFS(
sales!$C:$C,$C264,
sales!$E:$E,$E264,
sales!$H:$H,"&gt;="&amp;$F264,
sales!$H:$H,"&lt;="&amp;$G264
))</f>
        <v/>
      </c>
      <c r="K264" s="9">
        <f>IF(COUNTIFS(sales!C:C, C264)=0,"",
_xlfn.MAXIFS(sales!H:H, sales!C:C, C264))</f>
        <v/>
      </c>
      <c r="L264" s="4" t="n"/>
      <c r="M264" s="4" t="n"/>
      <c r="N264" s="10">
        <f>IF(C264="","",
SUMIFS(
sales!$I:$I,
sales!$C:$C,$C264,
sales!$E:$E,$E264,
sales!$H:$H,"&gt;="&amp;$F264,
sales!$H:$H,"&lt;="&amp;$G264
))</f>
        <v/>
      </c>
      <c r="O264" s="10">
        <f>IF(M264="","",M264-N264)</f>
        <v/>
      </c>
      <c r="P264" s="11">
        <f>IF(M264=0,"",N264/M264)</f>
        <v/>
      </c>
      <c r="Q264" s="12">
        <f>IF(OR(G264="",O264=""),"",
IF(AND(G264&lt;TODAY(),O264&gt;0),"YES","NO"))</f>
        <v/>
      </c>
      <c r="R264" s="100" t="n"/>
      <c r="S264" s="14" t="n"/>
      <c r="T264" s="15">
        <f>IF(Q264="YES", IF(R264="Company",L264*(1+S264),IF(R264="Vendor",L264*(1-S264),"")),"")</f>
        <v/>
      </c>
      <c r="U264" s="15">
        <f>IF(Q264="YES",O264*T264,"")</f>
        <v/>
      </c>
      <c r="V264" s="16" t="n"/>
      <c r="W264" s="17">
        <f>IF(Q264="YES",G264+V264,"")</f>
        <v/>
      </c>
      <c r="X264" s="18">
        <f>IF(Q264="YES",IF(TODAY()&gt;W264,"OVERDUE","WITHIN TIME"),"")</f>
        <v/>
      </c>
    </row>
    <row r="265">
      <c r="A265" s="3" t="n">
        <v>261</v>
      </c>
      <c r="B265" s="4" t="n"/>
      <c r="C265" s="4" t="n"/>
      <c r="D265" s="5">
        <f>IF(E265="ISNR20","Natural Rubber-TSNR (ISNR-20)","")</f>
        <v/>
      </c>
      <c r="E265" s="4" t="n"/>
      <c r="F265" s="6" t="n"/>
      <c r="G265" s="6" t="n"/>
      <c r="H265" s="7">
        <f>IF(G265="","",G265-TODAY())</f>
        <v/>
      </c>
      <c r="I265" s="8">
        <f>IF(G265="","",
IF(G265&lt;TODAY(),
IF(O265&gt;0,"Violated","Completed"),
IF(H265&lt;=7,"Expiring Soon",
"Active")))</f>
        <v/>
      </c>
      <c r="J265" s="8">
        <f>IF(C265="","",
COUNTIFS(
sales!$C:$C,$C265,
sales!$E:$E,$E265,
sales!$H:$H,"&gt;="&amp;$F265,
sales!$H:$H,"&lt;="&amp;$G265
))</f>
        <v/>
      </c>
      <c r="K265" s="9">
        <f>IF(COUNTIFS(sales!C:C, C265)=0,"",
_xlfn.MAXIFS(sales!H:H, sales!C:C, C265))</f>
        <v/>
      </c>
      <c r="L265" s="4" t="n"/>
      <c r="M265" s="4" t="n"/>
      <c r="N265" s="10">
        <f>IF(C265="","",
SUMIFS(
sales!$I:$I,
sales!$C:$C,$C265,
sales!$E:$E,$E265,
sales!$H:$H,"&gt;="&amp;$F265,
sales!$H:$H,"&lt;="&amp;$G265
))</f>
        <v/>
      </c>
      <c r="O265" s="10">
        <f>IF(M265="","",M265-N265)</f>
        <v/>
      </c>
      <c r="P265" s="11">
        <f>IF(M265=0,"",N265/M265)</f>
        <v/>
      </c>
      <c r="Q265" s="12">
        <f>IF(OR(G265="",O265=""),"",
IF(AND(G265&lt;TODAY(),O265&gt;0),"YES","NO"))</f>
        <v/>
      </c>
      <c r="R265" s="100" t="n"/>
      <c r="S265" s="14" t="n"/>
      <c r="T265" s="15">
        <f>IF(Q265="YES", IF(R265="Company",L265*(1+S265),IF(R265="Vendor",L265*(1-S265),"")),"")</f>
        <v/>
      </c>
      <c r="U265" s="15">
        <f>IF(Q265="YES",O265*T265,"")</f>
        <v/>
      </c>
      <c r="V265" s="16" t="n"/>
      <c r="W265" s="17">
        <f>IF(Q265="YES",G265+V265,"")</f>
        <v/>
      </c>
      <c r="X265" s="18">
        <f>IF(Q265="YES",IF(TODAY()&gt;W265,"OVERDUE","WITHIN TIME"),"")</f>
        <v/>
      </c>
    </row>
    <row r="266">
      <c r="A266" s="3" t="n">
        <v>262</v>
      </c>
      <c r="B266" s="4" t="n"/>
      <c r="C266" s="4" t="n"/>
      <c r="D266" s="5">
        <f>IF(E266="ISNR20","Natural Rubber-TSNR (ISNR-20)","")</f>
        <v/>
      </c>
      <c r="E266" s="4" t="n"/>
      <c r="F266" s="6" t="n"/>
      <c r="G266" s="6" t="n"/>
      <c r="H266" s="7">
        <f>IF(G266="","",G266-TODAY())</f>
        <v/>
      </c>
      <c r="I266" s="8">
        <f>IF(G266="","",
IF(G266&lt;TODAY(),
IF(O266&gt;0,"Violated","Completed"),
IF(H266&lt;=7,"Expiring Soon",
"Active")))</f>
        <v/>
      </c>
      <c r="J266" s="8">
        <f>IF(C266="","",
COUNTIFS(
sales!$C:$C,$C266,
sales!$E:$E,$E266,
sales!$H:$H,"&gt;="&amp;$F266,
sales!$H:$H,"&lt;="&amp;$G266
))</f>
        <v/>
      </c>
      <c r="K266" s="9">
        <f>IF(COUNTIFS(sales!C:C, C266)=0,"",
_xlfn.MAXIFS(sales!H:H, sales!C:C, C266))</f>
        <v/>
      </c>
      <c r="L266" s="4" t="n"/>
      <c r="M266" s="4" t="n"/>
      <c r="N266" s="10">
        <f>IF(C266="","",
SUMIFS(
sales!$I:$I,
sales!$C:$C,$C266,
sales!$E:$E,$E266,
sales!$H:$H,"&gt;="&amp;$F266,
sales!$H:$H,"&lt;="&amp;$G266
))</f>
        <v/>
      </c>
      <c r="O266" s="10">
        <f>IF(M266="","",M266-N266)</f>
        <v/>
      </c>
      <c r="P266" s="11">
        <f>IF(M266=0,"",N266/M266)</f>
        <v/>
      </c>
      <c r="Q266" s="12">
        <f>IF(OR(G266="",O266=""),"",
IF(AND(G266&lt;TODAY(),O266&gt;0),"YES","NO"))</f>
        <v/>
      </c>
      <c r="R266" s="100" t="n"/>
      <c r="S266" s="14" t="n"/>
      <c r="T266" s="15">
        <f>IF(Q266="YES", IF(R266="Company",L266*(1+S266),IF(R266="Vendor",L266*(1-S266),"")),"")</f>
        <v/>
      </c>
      <c r="U266" s="15">
        <f>IF(Q266="YES",O266*T266,"")</f>
        <v/>
      </c>
      <c r="V266" s="16" t="n"/>
      <c r="W266" s="17">
        <f>IF(Q266="YES",G266+V266,"")</f>
        <v/>
      </c>
      <c r="X266" s="18">
        <f>IF(Q266="YES",IF(TODAY()&gt;W266,"OVERDUE","WITHIN TIME"),"")</f>
        <v/>
      </c>
    </row>
    <row r="267">
      <c r="A267" s="3" t="n">
        <v>263</v>
      </c>
      <c r="B267" s="4" t="n"/>
      <c r="C267" s="4" t="n"/>
      <c r="D267" s="5">
        <f>IF(E267="ISNR20","Natural Rubber-TSNR (ISNR-20)","")</f>
        <v/>
      </c>
      <c r="E267" s="4" t="n"/>
      <c r="F267" s="6" t="n"/>
      <c r="G267" s="6" t="n"/>
      <c r="H267" s="7">
        <f>IF(G267="","",G267-TODAY())</f>
        <v/>
      </c>
      <c r="I267" s="8">
        <f>IF(G267="","",
IF(G267&lt;TODAY(),
IF(O267&gt;0,"Violated","Completed"),
IF(H267&lt;=7,"Expiring Soon",
"Active")))</f>
        <v/>
      </c>
      <c r="J267" s="8">
        <f>IF(C267="","",
COUNTIFS(
sales!$C:$C,$C267,
sales!$E:$E,$E267,
sales!$H:$H,"&gt;="&amp;$F267,
sales!$H:$H,"&lt;="&amp;$G267
))</f>
        <v/>
      </c>
      <c r="K267" s="9">
        <f>IF(COUNTIFS(sales!C:C, C267)=0,"",
_xlfn.MAXIFS(sales!H:H, sales!C:C, C267))</f>
        <v/>
      </c>
      <c r="L267" s="4" t="n"/>
      <c r="M267" s="4" t="n"/>
      <c r="N267" s="10">
        <f>IF(C267="","",
SUMIFS(
sales!$I:$I,
sales!$C:$C,$C267,
sales!$E:$E,$E267,
sales!$H:$H,"&gt;="&amp;$F267,
sales!$H:$H,"&lt;="&amp;$G267
))</f>
        <v/>
      </c>
      <c r="O267" s="10">
        <f>IF(M267="","",M267-N267)</f>
        <v/>
      </c>
      <c r="P267" s="11">
        <f>IF(M267=0,"",N267/M267)</f>
        <v/>
      </c>
      <c r="Q267" s="12">
        <f>IF(OR(G267="",O267=""),"",
IF(AND(G267&lt;TODAY(),O267&gt;0),"YES","NO"))</f>
        <v/>
      </c>
      <c r="R267" s="100" t="n"/>
      <c r="S267" s="14" t="n"/>
      <c r="T267" s="15">
        <f>IF(Q267="YES", IF(R267="Company",L267*(1+S267),IF(R267="Vendor",L267*(1-S267),"")),"")</f>
        <v/>
      </c>
      <c r="U267" s="15">
        <f>IF(Q267="YES",O267*T267,"")</f>
        <v/>
      </c>
      <c r="V267" s="16" t="n"/>
      <c r="W267" s="17">
        <f>IF(Q267="YES",G267+V267,"")</f>
        <v/>
      </c>
      <c r="X267" s="18">
        <f>IF(Q267="YES",IF(TODAY()&gt;W267,"OVERDUE","WITHIN TIME"),"")</f>
        <v/>
      </c>
    </row>
    <row r="268">
      <c r="A268" s="3" t="n">
        <v>264</v>
      </c>
      <c r="B268" s="4" t="n"/>
      <c r="C268" s="4" t="n"/>
      <c r="D268" s="5">
        <f>IF(E268="ISNR20","Natural Rubber-TSNR (ISNR-20)","")</f>
        <v/>
      </c>
      <c r="E268" s="4" t="n"/>
      <c r="F268" s="6" t="n"/>
      <c r="G268" s="6" t="n"/>
      <c r="H268" s="7">
        <f>IF(G268="","",G268-TODAY())</f>
        <v/>
      </c>
      <c r="I268" s="8">
        <f>IF(G268="","",
IF(G268&lt;TODAY(),
IF(O268&gt;0,"Violated","Completed"),
IF(H268&lt;=7,"Expiring Soon",
"Active")))</f>
        <v/>
      </c>
      <c r="J268" s="8">
        <f>IF(C268="","",
COUNTIFS(
sales!$C:$C,$C268,
sales!$E:$E,$E268,
sales!$H:$H,"&gt;="&amp;$F268,
sales!$H:$H,"&lt;="&amp;$G268
))</f>
        <v/>
      </c>
      <c r="K268" s="9">
        <f>IF(COUNTIFS(sales!C:C, C268)=0,"",
_xlfn.MAXIFS(sales!H:H, sales!C:C, C268))</f>
        <v/>
      </c>
      <c r="L268" s="4" t="n"/>
      <c r="M268" s="4" t="n"/>
      <c r="N268" s="10">
        <f>IF(C268="","",
SUMIFS(
sales!$I:$I,
sales!$C:$C,$C268,
sales!$E:$E,$E268,
sales!$H:$H,"&gt;="&amp;$F268,
sales!$H:$H,"&lt;="&amp;$G268
))</f>
        <v/>
      </c>
      <c r="O268" s="10">
        <f>IF(M268="","",M268-N268)</f>
        <v/>
      </c>
      <c r="P268" s="11">
        <f>IF(M268=0,"",N268/M268)</f>
        <v/>
      </c>
      <c r="Q268" s="12">
        <f>IF(OR(G268="",O268=""),"",
IF(AND(G268&lt;TODAY(),O268&gt;0),"YES","NO"))</f>
        <v/>
      </c>
      <c r="R268" s="100" t="n"/>
      <c r="S268" s="14" t="n"/>
      <c r="T268" s="15">
        <f>IF(Q268="YES", IF(R268="Company",L268*(1+S268),IF(R268="Vendor",L268*(1-S268),"")),"")</f>
        <v/>
      </c>
      <c r="U268" s="15">
        <f>IF(Q268="YES",O268*T268,"")</f>
        <v/>
      </c>
      <c r="V268" s="16" t="n"/>
      <c r="W268" s="17">
        <f>IF(Q268="YES",G268+V268,"")</f>
        <v/>
      </c>
      <c r="X268" s="18">
        <f>IF(Q268="YES",IF(TODAY()&gt;W268,"OVERDUE","WITHIN TIME"),"")</f>
        <v/>
      </c>
    </row>
    <row r="269">
      <c r="A269" s="3" t="n">
        <v>265</v>
      </c>
      <c r="B269" s="4" t="n"/>
      <c r="C269" s="4" t="n"/>
      <c r="D269" s="5">
        <f>IF(E269="ISNR20","Natural Rubber-TSNR (ISNR-20)","")</f>
        <v/>
      </c>
      <c r="E269" s="4" t="n"/>
      <c r="F269" s="6" t="n"/>
      <c r="G269" s="6" t="n"/>
      <c r="H269" s="7">
        <f>IF(G269="","",G269-TODAY())</f>
        <v/>
      </c>
      <c r="I269" s="8">
        <f>IF(G269="","",
IF(G269&lt;TODAY(),
IF(O269&gt;0,"Violated","Completed"),
IF(H269&lt;=7,"Expiring Soon",
"Active")))</f>
        <v/>
      </c>
      <c r="J269" s="8">
        <f>IF(C269="","",
COUNTIFS(
sales!$C:$C,$C269,
sales!$E:$E,$E269,
sales!$H:$H,"&gt;="&amp;$F269,
sales!$H:$H,"&lt;="&amp;$G269
))</f>
        <v/>
      </c>
      <c r="K269" s="9">
        <f>IF(COUNTIFS(sales!C:C, C269)=0,"",
_xlfn.MAXIFS(sales!H:H, sales!C:C, C269))</f>
        <v/>
      </c>
      <c r="L269" s="4" t="n"/>
      <c r="M269" s="4" t="n"/>
      <c r="N269" s="10">
        <f>IF(C269="","",
SUMIFS(
sales!$I:$I,
sales!$C:$C,$C269,
sales!$E:$E,$E269,
sales!$H:$H,"&gt;="&amp;$F269,
sales!$H:$H,"&lt;="&amp;$G269
))</f>
        <v/>
      </c>
      <c r="O269" s="10">
        <f>IF(M269="","",M269-N269)</f>
        <v/>
      </c>
      <c r="P269" s="11">
        <f>IF(M269=0,"",N269/M269)</f>
        <v/>
      </c>
      <c r="Q269" s="12">
        <f>IF(OR(G269="",O269=""),"",
IF(AND(G269&lt;TODAY(),O269&gt;0),"YES","NO"))</f>
        <v/>
      </c>
      <c r="R269" s="100" t="n"/>
      <c r="S269" s="14" t="n"/>
      <c r="T269" s="15">
        <f>IF(Q269="YES", IF(R269="Company",L269*(1+S269),IF(R269="Vendor",L269*(1-S269),"")),"")</f>
        <v/>
      </c>
      <c r="U269" s="15">
        <f>IF(Q269="YES",O269*T269,"")</f>
        <v/>
      </c>
      <c r="V269" s="16" t="n"/>
      <c r="W269" s="17">
        <f>IF(Q269="YES",G269+V269,"")</f>
        <v/>
      </c>
      <c r="X269" s="18">
        <f>IF(Q269="YES",IF(TODAY()&gt;W269,"OVERDUE","WITHIN TIME"),"")</f>
        <v/>
      </c>
    </row>
    <row r="270">
      <c r="A270" s="3" t="n">
        <v>266</v>
      </c>
      <c r="B270" s="4" t="n"/>
      <c r="C270" s="4" t="n"/>
      <c r="D270" s="5">
        <f>IF(E270="ISNR20","Natural Rubber-TSNR (ISNR-20)","")</f>
        <v/>
      </c>
      <c r="E270" s="4" t="n"/>
      <c r="F270" s="6" t="n"/>
      <c r="G270" s="6" t="n"/>
      <c r="H270" s="7">
        <f>IF(G270="","",G270-TODAY())</f>
        <v/>
      </c>
      <c r="I270" s="8">
        <f>IF(G270="","",
IF(G270&lt;TODAY(),
IF(O270&gt;0,"Violated","Completed"),
IF(H270&lt;=7,"Expiring Soon",
"Active")))</f>
        <v/>
      </c>
      <c r="J270" s="8">
        <f>IF(C270="","",
COUNTIFS(
sales!$C:$C,$C270,
sales!$E:$E,$E270,
sales!$H:$H,"&gt;="&amp;$F270,
sales!$H:$H,"&lt;="&amp;$G270
))</f>
        <v/>
      </c>
      <c r="K270" s="9">
        <f>IF(COUNTIFS(sales!C:C, C270)=0,"",
_xlfn.MAXIFS(sales!H:H, sales!C:C, C270))</f>
        <v/>
      </c>
      <c r="L270" s="4" t="n"/>
      <c r="M270" s="4" t="n"/>
      <c r="N270" s="10">
        <f>IF(C270="","",
SUMIFS(
sales!$I:$I,
sales!$C:$C,$C270,
sales!$E:$E,$E270,
sales!$H:$H,"&gt;="&amp;$F270,
sales!$H:$H,"&lt;="&amp;$G270
))</f>
        <v/>
      </c>
      <c r="O270" s="10">
        <f>IF(M270="","",M270-N270)</f>
        <v/>
      </c>
      <c r="P270" s="11">
        <f>IF(M270=0,"",N270/M270)</f>
        <v/>
      </c>
      <c r="Q270" s="12">
        <f>IF(OR(G270="",O270=""),"",
IF(AND(G270&lt;TODAY(),O270&gt;0),"YES","NO"))</f>
        <v/>
      </c>
      <c r="R270" s="100" t="n"/>
      <c r="S270" s="14" t="n"/>
      <c r="T270" s="15">
        <f>IF(Q270="YES", IF(R270="Company",L270*(1+S270),IF(R270="Vendor",L270*(1-S270),"")),"")</f>
        <v/>
      </c>
      <c r="U270" s="15">
        <f>IF(Q270="YES",O270*T270,"")</f>
        <v/>
      </c>
      <c r="V270" s="16" t="n"/>
      <c r="W270" s="17">
        <f>IF(Q270="YES",G270+V270,"")</f>
        <v/>
      </c>
      <c r="X270" s="18">
        <f>IF(Q270="YES",IF(TODAY()&gt;W270,"OVERDUE","WITHIN TIME"),"")</f>
        <v/>
      </c>
    </row>
    <row r="271">
      <c r="A271" s="3" t="n">
        <v>267</v>
      </c>
      <c r="B271" s="4" t="n"/>
      <c r="C271" s="4" t="n"/>
      <c r="D271" s="5">
        <f>IF(E271="ISNR20","Natural Rubber-TSNR (ISNR-20)","")</f>
        <v/>
      </c>
      <c r="E271" s="4" t="n"/>
      <c r="F271" s="6" t="n"/>
      <c r="G271" s="6" t="n"/>
      <c r="H271" s="7">
        <f>IF(G271="","",G271-TODAY())</f>
        <v/>
      </c>
      <c r="I271" s="8">
        <f>IF(G271="","",
IF(G271&lt;TODAY(),
IF(O271&gt;0,"Violated","Completed"),
IF(H271&lt;=7,"Expiring Soon",
"Active")))</f>
        <v/>
      </c>
      <c r="J271" s="8">
        <f>IF(C271="","",
COUNTIFS(
sales!$C:$C,$C271,
sales!$E:$E,$E271,
sales!$H:$H,"&gt;="&amp;$F271,
sales!$H:$H,"&lt;="&amp;$G271
))</f>
        <v/>
      </c>
      <c r="K271" s="9">
        <f>IF(COUNTIFS(sales!C:C, C271)=0,"",
_xlfn.MAXIFS(sales!H:H, sales!C:C, C271))</f>
        <v/>
      </c>
      <c r="L271" s="4" t="n"/>
      <c r="M271" s="4" t="n"/>
      <c r="N271" s="10">
        <f>IF(C271="","",
SUMIFS(
sales!$I:$I,
sales!$C:$C,$C271,
sales!$E:$E,$E271,
sales!$H:$H,"&gt;="&amp;$F271,
sales!$H:$H,"&lt;="&amp;$G271
))</f>
        <v/>
      </c>
      <c r="O271" s="10">
        <f>IF(M271="","",M271-N271)</f>
        <v/>
      </c>
      <c r="P271" s="11">
        <f>IF(M271=0,"",N271/M271)</f>
        <v/>
      </c>
      <c r="Q271" s="12">
        <f>IF(OR(G271="",O271=""),"",
IF(AND(G271&lt;TODAY(),O271&gt;0),"YES","NO"))</f>
        <v/>
      </c>
      <c r="R271" s="100" t="n"/>
      <c r="S271" s="14" t="n"/>
      <c r="T271" s="15">
        <f>IF(Q271="YES", IF(R271="Company",L271*(1+S271),IF(R271="Vendor",L271*(1-S271),"")),"")</f>
        <v/>
      </c>
      <c r="U271" s="15">
        <f>IF(Q271="YES",O271*T271,"")</f>
        <v/>
      </c>
      <c r="V271" s="16" t="n"/>
      <c r="W271" s="17">
        <f>IF(Q271="YES",G271+V271,"")</f>
        <v/>
      </c>
      <c r="X271" s="18">
        <f>IF(Q271="YES",IF(TODAY()&gt;W271,"OVERDUE","WITHIN TIME"),"")</f>
        <v/>
      </c>
    </row>
    <row r="272">
      <c r="A272" s="3" t="n">
        <v>268</v>
      </c>
      <c r="B272" s="4" t="n"/>
      <c r="C272" s="4" t="n"/>
      <c r="D272" s="5">
        <f>IF(E272="ISNR20","Natural Rubber-TSNR (ISNR-20)","")</f>
        <v/>
      </c>
      <c r="E272" s="4" t="n"/>
      <c r="F272" s="6" t="n"/>
      <c r="G272" s="6" t="n"/>
      <c r="H272" s="7">
        <f>IF(G272="","",G272-TODAY())</f>
        <v/>
      </c>
      <c r="I272" s="8">
        <f>IF(G272="","",
IF(G272&lt;TODAY(),
IF(O272&gt;0,"Violated","Completed"),
IF(H272&lt;=7,"Expiring Soon",
"Active")))</f>
        <v/>
      </c>
      <c r="J272" s="8">
        <f>IF(C272="","",
COUNTIFS(
sales!$C:$C,$C272,
sales!$E:$E,$E272,
sales!$H:$H,"&gt;="&amp;$F272,
sales!$H:$H,"&lt;="&amp;$G272
))</f>
        <v/>
      </c>
      <c r="K272" s="9">
        <f>IF(COUNTIFS(sales!C:C, C272)=0,"",
_xlfn.MAXIFS(sales!H:H, sales!C:C, C272))</f>
        <v/>
      </c>
      <c r="L272" s="4" t="n"/>
      <c r="M272" s="4" t="n"/>
      <c r="N272" s="10">
        <f>IF(C272="","",
SUMIFS(
sales!$I:$I,
sales!$C:$C,$C272,
sales!$E:$E,$E272,
sales!$H:$H,"&gt;="&amp;$F272,
sales!$H:$H,"&lt;="&amp;$G272
))</f>
        <v/>
      </c>
      <c r="O272" s="10">
        <f>IF(M272="","",M272-N272)</f>
        <v/>
      </c>
      <c r="P272" s="11">
        <f>IF(M272=0,"",N272/M272)</f>
        <v/>
      </c>
      <c r="Q272" s="12">
        <f>IF(OR(G272="",O272=""),"",
IF(AND(G272&lt;TODAY(),O272&gt;0),"YES","NO"))</f>
        <v/>
      </c>
      <c r="R272" s="100" t="n"/>
      <c r="S272" s="14" t="n"/>
      <c r="T272" s="15">
        <f>IF(Q272="YES", IF(R272="Company",L272*(1+S272),IF(R272="Vendor",L272*(1-S272),"")),"")</f>
        <v/>
      </c>
      <c r="U272" s="15">
        <f>IF(Q272="YES",O272*T272,"")</f>
        <v/>
      </c>
      <c r="V272" s="16" t="n"/>
      <c r="W272" s="17">
        <f>IF(Q272="YES",G272+V272,"")</f>
        <v/>
      </c>
      <c r="X272" s="18">
        <f>IF(Q272="YES",IF(TODAY()&gt;W272,"OVERDUE","WITHIN TIME"),"")</f>
        <v/>
      </c>
    </row>
    <row r="273">
      <c r="A273" s="3" t="n">
        <v>269</v>
      </c>
      <c r="B273" s="4" t="n"/>
      <c r="C273" s="4" t="n"/>
      <c r="D273" s="5">
        <f>IF(E273="ISNR20","Natural Rubber-TSNR (ISNR-20)","")</f>
        <v/>
      </c>
      <c r="E273" s="4" t="n"/>
      <c r="F273" s="6" t="n"/>
      <c r="G273" s="6" t="n"/>
      <c r="H273" s="7">
        <f>IF(G273="","",G273-TODAY())</f>
        <v/>
      </c>
      <c r="I273" s="8">
        <f>IF(G273="","",
IF(G273&lt;TODAY(),
IF(O273&gt;0,"Violated","Completed"),
IF(H273&lt;=7,"Expiring Soon",
"Active")))</f>
        <v/>
      </c>
      <c r="J273" s="8">
        <f>IF(C273="","",
COUNTIFS(
sales!$C:$C,$C273,
sales!$E:$E,$E273,
sales!$H:$H,"&gt;="&amp;$F273,
sales!$H:$H,"&lt;="&amp;$G273
))</f>
        <v/>
      </c>
      <c r="K273" s="9">
        <f>IF(COUNTIFS(sales!C:C, C273)=0,"",
_xlfn.MAXIFS(sales!H:H, sales!C:C, C273))</f>
        <v/>
      </c>
      <c r="L273" s="4" t="n"/>
      <c r="M273" s="4" t="n"/>
      <c r="N273" s="10">
        <f>IF(C273="","",
SUMIFS(
sales!$I:$I,
sales!$C:$C,$C273,
sales!$E:$E,$E273,
sales!$H:$H,"&gt;="&amp;$F273,
sales!$H:$H,"&lt;="&amp;$G273
))</f>
        <v/>
      </c>
      <c r="O273" s="10">
        <f>IF(M273="","",M273-N273)</f>
        <v/>
      </c>
      <c r="P273" s="11">
        <f>IF(M273=0,"",N273/M273)</f>
        <v/>
      </c>
      <c r="Q273" s="12">
        <f>IF(OR(G273="",O273=""),"",
IF(AND(G273&lt;TODAY(),O273&gt;0),"YES","NO"))</f>
        <v/>
      </c>
      <c r="R273" s="100" t="n"/>
      <c r="S273" s="14" t="n"/>
      <c r="T273" s="15">
        <f>IF(Q273="YES", IF(R273="Company",L273*(1+S273),IF(R273="Vendor",L273*(1-S273),"")),"")</f>
        <v/>
      </c>
      <c r="U273" s="15">
        <f>IF(Q273="YES",O273*T273,"")</f>
        <v/>
      </c>
      <c r="V273" s="16" t="n"/>
      <c r="W273" s="17">
        <f>IF(Q273="YES",G273+V273,"")</f>
        <v/>
      </c>
      <c r="X273" s="18">
        <f>IF(Q273="YES",IF(TODAY()&gt;W273,"OVERDUE","WITHIN TIME"),"")</f>
        <v/>
      </c>
    </row>
    <row r="274">
      <c r="A274" s="3" t="n">
        <v>270</v>
      </c>
      <c r="B274" s="4" t="n"/>
      <c r="C274" s="4" t="n"/>
      <c r="D274" s="5">
        <f>IF(E274="ISNR20","Natural Rubber-TSNR (ISNR-20)","")</f>
        <v/>
      </c>
      <c r="E274" s="4" t="n"/>
      <c r="F274" s="6" t="n"/>
      <c r="G274" s="6" t="n"/>
      <c r="H274" s="7">
        <f>IF(G274="","",G274-TODAY())</f>
        <v/>
      </c>
      <c r="I274" s="8">
        <f>IF(G274="","",
IF(G274&lt;TODAY(),
IF(O274&gt;0,"Violated","Completed"),
IF(H274&lt;=7,"Expiring Soon",
"Active")))</f>
        <v/>
      </c>
      <c r="J274" s="8">
        <f>IF(C274="","",
COUNTIFS(
sales!$C:$C,$C274,
sales!$E:$E,$E274,
sales!$H:$H,"&gt;="&amp;$F274,
sales!$H:$H,"&lt;="&amp;$G274
))</f>
        <v/>
      </c>
      <c r="K274" s="9">
        <f>IF(COUNTIFS(sales!C:C, C274)=0,"",
_xlfn.MAXIFS(sales!H:H, sales!C:C, C274))</f>
        <v/>
      </c>
      <c r="L274" s="4" t="n"/>
      <c r="M274" s="4" t="n"/>
      <c r="N274" s="10">
        <f>IF(C274="","",
SUMIFS(
sales!$I:$I,
sales!$C:$C,$C274,
sales!$E:$E,$E274,
sales!$H:$H,"&gt;="&amp;$F274,
sales!$H:$H,"&lt;="&amp;$G274
))</f>
        <v/>
      </c>
      <c r="O274" s="10">
        <f>IF(M274="","",M274-N274)</f>
        <v/>
      </c>
      <c r="P274" s="11">
        <f>IF(M274=0,"",N274/M274)</f>
        <v/>
      </c>
      <c r="Q274" s="12">
        <f>IF(OR(G274="",O274=""),"",
IF(AND(G274&lt;TODAY(),O274&gt;0),"YES","NO"))</f>
        <v/>
      </c>
      <c r="R274" s="100" t="n"/>
      <c r="S274" s="14" t="n"/>
      <c r="T274" s="15">
        <f>IF(Q274="YES", IF(R274="Company",L274*(1+S274),IF(R274="Vendor",L274*(1-S274),"")),"")</f>
        <v/>
      </c>
      <c r="U274" s="15">
        <f>IF(Q274="YES",O274*T274,"")</f>
        <v/>
      </c>
      <c r="V274" s="16" t="n"/>
      <c r="W274" s="17">
        <f>IF(Q274="YES",G274+V274,"")</f>
        <v/>
      </c>
      <c r="X274" s="18">
        <f>IF(Q274="YES",IF(TODAY()&gt;W274,"OVERDUE","WITHIN TIME"),"")</f>
        <v/>
      </c>
    </row>
    <row r="275">
      <c r="A275" s="3" t="n">
        <v>271</v>
      </c>
      <c r="B275" s="4" t="n"/>
      <c r="C275" s="4" t="n"/>
      <c r="D275" s="5">
        <f>IF(E275="ISNR20","Natural Rubber-TSNR (ISNR-20)","")</f>
        <v/>
      </c>
      <c r="E275" s="4" t="n"/>
      <c r="F275" s="6" t="n"/>
      <c r="G275" s="6" t="n"/>
      <c r="H275" s="7">
        <f>IF(G275="","",G275-TODAY())</f>
        <v/>
      </c>
      <c r="I275" s="8">
        <f>IF(G275="","",
IF(G275&lt;TODAY(),
IF(O275&gt;0,"Violated","Completed"),
IF(H275&lt;=7,"Expiring Soon",
"Active")))</f>
        <v/>
      </c>
      <c r="J275" s="8">
        <f>IF(C275="","",
COUNTIFS(
sales!$C:$C,$C275,
sales!$E:$E,$E275,
sales!$H:$H,"&gt;="&amp;$F275,
sales!$H:$H,"&lt;="&amp;$G275
))</f>
        <v/>
      </c>
      <c r="K275" s="9">
        <f>IF(COUNTIFS(sales!C:C, C275)=0,"",
_xlfn.MAXIFS(sales!H:H, sales!C:C, C275))</f>
        <v/>
      </c>
      <c r="L275" s="4" t="n"/>
      <c r="M275" s="4" t="n"/>
      <c r="N275" s="10">
        <f>IF(C275="","",
SUMIFS(
sales!$I:$I,
sales!$C:$C,$C275,
sales!$E:$E,$E275,
sales!$H:$H,"&gt;="&amp;$F275,
sales!$H:$H,"&lt;="&amp;$G275
))</f>
        <v/>
      </c>
      <c r="O275" s="10">
        <f>IF(M275="","",M275-N275)</f>
        <v/>
      </c>
      <c r="P275" s="11">
        <f>IF(M275=0,"",N275/M275)</f>
        <v/>
      </c>
      <c r="Q275" s="12">
        <f>IF(OR(G275="",O275=""),"",
IF(AND(G275&lt;TODAY(),O275&gt;0),"YES","NO"))</f>
        <v/>
      </c>
      <c r="R275" s="100" t="n"/>
      <c r="S275" s="14" t="n"/>
      <c r="T275" s="15">
        <f>IF(Q275="YES", IF(R275="Company",L275*(1+S275),IF(R275="Vendor",L275*(1-S275),"")),"")</f>
        <v/>
      </c>
      <c r="U275" s="15">
        <f>IF(Q275="YES",O275*T275,"")</f>
        <v/>
      </c>
      <c r="V275" s="16" t="n"/>
      <c r="W275" s="17">
        <f>IF(Q275="YES",G275+V275,"")</f>
        <v/>
      </c>
      <c r="X275" s="18">
        <f>IF(Q275="YES",IF(TODAY()&gt;W275,"OVERDUE","WITHIN TIME"),"")</f>
        <v/>
      </c>
    </row>
    <row r="276">
      <c r="A276" s="3" t="n">
        <v>272</v>
      </c>
      <c r="B276" s="4" t="n"/>
      <c r="C276" s="4" t="n"/>
      <c r="D276" s="5">
        <f>IF(E276="ISNR20","Natural Rubber-TSNR (ISNR-20)","")</f>
        <v/>
      </c>
      <c r="E276" s="4" t="n"/>
      <c r="F276" s="6" t="n"/>
      <c r="G276" s="6" t="n"/>
      <c r="H276" s="7">
        <f>IF(G276="","",G276-TODAY())</f>
        <v/>
      </c>
      <c r="I276" s="8">
        <f>IF(G276="","",
IF(G276&lt;TODAY(),
IF(O276&gt;0,"Violated","Completed"),
IF(H276&lt;=7,"Expiring Soon",
"Active")))</f>
        <v/>
      </c>
      <c r="J276" s="8">
        <f>IF(C276="","",
COUNTIFS(
sales!$C:$C,$C276,
sales!$E:$E,$E276,
sales!$H:$H,"&gt;="&amp;$F276,
sales!$H:$H,"&lt;="&amp;$G276
))</f>
        <v/>
      </c>
      <c r="K276" s="9">
        <f>IF(COUNTIFS(sales!C:C, C276)=0,"",
_xlfn.MAXIFS(sales!H:H, sales!C:C, C276))</f>
        <v/>
      </c>
      <c r="L276" s="4" t="n"/>
      <c r="M276" s="4" t="n"/>
      <c r="N276" s="10">
        <f>IF(C276="","",
SUMIFS(
sales!$I:$I,
sales!$C:$C,$C276,
sales!$E:$E,$E276,
sales!$H:$H,"&gt;="&amp;$F276,
sales!$H:$H,"&lt;="&amp;$G276
))</f>
        <v/>
      </c>
      <c r="O276" s="10">
        <f>IF(M276="","",M276-N276)</f>
        <v/>
      </c>
      <c r="P276" s="11">
        <f>IF(M276=0,"",N276/M276)</f>
        <v/>
      </c>
      <c r="Q276" s="12">
        <f>IF(OR(G276="",O276=""),"",
IF(AND(G276&lt;TODAY(),O276&gt;0),"YES","NO"))</f>
        <v/>
      </c>
      <c r="R276" s="100" t="n"/>
      <c r="S276" s="14" t="n"/>
      <c r="T276" s="15">
        <f>IF(Q276="YES", IF(R276="Company",L276*(1+S276),IF(R276="Vendor",L276*(1-S276),"")),"")</f>
        <v/>
      </c>
      <c r="U276" s="15">
        <f>IF(Q276="YES",O276*T276,"")</f>
        <v/>
      </c>
      <c r="V276" s="16" t="n"/>
      <c r="W276" s="17">
        <f>IF(Q276="YES",G276+V276,"")</f>
        <v/>
      </c>
      <c r="X276" s="18">
        <f>IF(Q276="YES",IF(TODAY()&gt;W276,"OVERDUE","WITHIN TIME"),"")</f>
        <v/>
      </c>
    </row>
    <row r="277">
      <c r="A277" s="3" t="n">
        <v>273</v>
      </c>
      <c r="B277" s="4" t="n"/>
      <c r="C277" s="4" t="n"/>
      <c r="D277" s="5">
        <f>IF(E277="ISNR20","Natural Rubber-TSNR (ISNR-20)","")</f>
        <v/>
      </c>
      <c r="E277" s="4" t="n"/>
      <c r="F277" s="6" t="n"/>
      <c r="G277" s="6" t="n"/>
      <c r="H277" s="7">
        <f>IF(G277="","",G277-TODAY())</f>
        <v/>
      </c>
      <c r="I277" s="8">
        <f>IF(G277="","",
IF(G277&lt;TODAY(),
IF(O277&gt;0,"Violated","Completed"),
IF(H277&lt;=7,"Expiring Soon",
"Active")))</f>
        <v/>
      </c>
      <c r="J277" s="8">
        <f>IF(C277="","",
COUNTIFS(
sales!$C:$C,$C277,
sales!$E:$E,$E277,
sales!$H:$H,"&gt;="&amp;$F277,
sales!$H:$H,"&lt;="&amp;$G277
))</f>
        <v/>
      </c>
      <c r="K277" s="9">
        <f>IF(COUNTIFS(sales!C:C, C277)=0,"",
_xlfn.MAXIFS(sales!H:H, sales!C:C, C277))</f>
        <v/>
      </c>
      <c r="L277" s="4" t="n"/>
      <c r="M277" s="4" t="n"/>
      <c r="N277" s="10">
        <f>IF(C277="","",
SUMIFS(
sales!$I:$I,
sales!$C:$C,$C277,
sales!$E:$E,$E277,
sales!$H:$H,"&gt;="&amp;$F277,
sales!$H:$H,"&lt;="&amp;$G277
))</f>
        <v/>
      </c>
      <c r="O277" s="10">
        <f>IF(M277="","",M277-N277)</f>
        <v/>
      </c>
      <c r="P277" s="11">
        <f>IF(M277=0,"",N277/M277)</f>
        <v/>
      </c>
      <c r="Q277" s="12">
        <f>IF(OR(G277="",O277=""),"",
IF(AND(G277&lt;TODAY(),O277&gt;0),"YES","NO"))</f>
        <v/>
      </c>
      <c r="R277" s="100" t="n"/>
      <c r="S277" s="14" t="n"/>
      <c r="T277" s="15">
        <f>IF(Q277="YES", IF(R277="Company",L277*(1+S277),IF(R277="Vendor",L277*(1-S277),"")),"")</f>
        <v/>
      </c>
      <c r="U277" s="15">
        <f>IF(Q277="YES",O277*T277,"")</f>
        <v/>
      </c>
      <c r="V277" s="16" t="n"/>
      <c r="W277" s="17">
        <f>IF(Q277="YES",G277+V277,"")</f>
        <v/>
      </c>
      <c r="X277" s="18">
        <f>IF(Q277="YES",IF(TODAY()&gt;W277,"OVERDUE","WITHIN TIME"),"")</f>
        <v/>
      </c>
    </row>
    <row r="278">
      <c r="A278" s="3" t="n">
        <v>274</v>
      </c>
      <c r="B278" s="4" t="n"/>
      <c r="C278" s="4" t="n"/>
      <c r="D278" s="5">
        <f>IF(E278="ISNR20","Natural Rubber-TSNR (ISNR-20)","")</f>
        <v/>
      </c>
      <c r="E278" s="4" t="n"/>
      <c r="F278" s="6" t="n"/>
      <c r="G278" s="6" t="n"/>
      <c r="H278" s="7">
        <f>IF(G278="","",G278-TODAY())</f>
        <v/>
      </c>
      <c r="I278" s="8">
        <f>IF(G278="","",
IF(G278&lt;TODAY(),
IF(O278&gt;0,"Violated","Completed"),
IF(H278&lt;=7,"Expiring Soon",
"Active")))</f>
        <v/>
      </c>
      <c r="J278" s="8">
        <f>IF(C278="","",
COUNTIFS(
sales!$C:$C,$C278,
sales!$E:$E,$E278,
sales!$H:$H,"&gt;="&amp;$F278,
sales!$H:$H,"&lt;="&amp;$G278
))</f>
        <v/>
      </c>
      <c r="K278" s="9">
        <f>IF(COUNTIFS(sales!C:C, C278)=0,"",
_xlfn.MAXIFS(sales!H:H, sales!C:C, C278))</f>
        <v/>
      </c>
      <c r="L278" s="4" t="n"/>
      <c r="M278" s="4" t="n"/>
      <c r="N278" s="10">
        <f>IF(C278="","",
SUMIFS(
sales!$I:$I,
sales!$C:$C,$C278,
sales!$E:$E,$E278,
sales!$H:$H,"&gt;="&amp;$F278,
sales!$H:$H,"&lt;="&amp;$G278
))</f>
        <v/>
      </c>
      <c r="O278" s="10">
        <f>IF(M278="","",M278-N278)</f>
        <v/>
      </c>
      <c r="P278" s="11">
        <f>IF(M278=0,"",N278/M278)</f>
        <v/>
      </c>
      <c r="Q278" s="12">
        <f>IF(OR(G278="",O278=""),"",
IF(AND(G278&lt;TODAY(),O278&gt;0),"YES","NO"))</f>
        <v/>
      </c>
      <c r="R278" s="100" t="n"/>
      <c r="S278" s="14" t="n"/>
      <c r="T278" s="15">
        <f>IF(Q278="YES", IF(R278="Company",L278*(1+S278),IF(R278="Vendor",L278*(1-S278),"")),"")</f>
        <v/>
      </c>
      <c r="U278" s="15">
        <f>IF(Q278="YES",O278*T278,"")</f>
        <v/>
      </c>
      <c r="V278" s="16" t="n"/>
      <c r="W278" s="17">
        <f>IF(Q278="YES",G278+V278,"")</f>
        <v/>
      </c>
      <c r="X278" s="18">
        <f>IF(Q278="YES",IF(TODAY()&gt;W278,"OVERDUE","WITHIN TIME"),"")</f>
        <v/>
      </c>
    </row>
    <row r="279">
      <c r="A279" s="3" t="n">
        <v>275</v>
      </c>
      <c r="B279" s="4" t="n"/>
      <c r="C279" s="4" t="n"/>
      <c r="D279" s="5">
        <f>IF(E279="ISNR20","Natural Rubber-TSNR (ISNR-20)","")</f>
        <v/>
      </c>
      <c r="E279" s="4" t="n"/>
      <c r="F279" s="6" t="n"/>
      <c r="G279" s="6" t="n"/>
      <c r="H279" s="7">
        <f>IF(G279="","",G279-TODAY())</f>
        <v/>
      </c>
      <c r="I279" s="8">
        <f>IF(G279="","",
IF(G279&lt;TODAY(),
IF(O279&gt;0,"Violated","Completed"),
IF(H279&lt;=7,"Expiring Soon",
"Active")))</f>
        <v/>
      </c>
      <c r="J279" s="8">
        <f>IF(C279="","",
COUNTIFS(
sales!$C:$C,$C279,
sales!$E:$E,$E279,
sales!$H:$H,"&gt;="&amp;$F279,
sales!$H:$H,"&lt;="&amp;$G279
))</f>
        <v/>
      </c>
      <c r="K279" s="9">
        <f>IF(COUNTIFS(sales!C:C, C279)=0,"",
_xlfn.MAXIFS(sales!H:H, sales!C:C, C279))</f>
        <v/>
      </c>
      <c r="L279" s="4" t="n"/>
      <c r="M279" s="4" t="n"/>
      <c r="N279" s="10">
        <f>IF(C279="","",
SUMIFS(
sales!$I:$I,
sales!$C:$C,$C279,
sales!$E:$E,$E279,
sales!$H:$H,"&gt;="&amp;$F279,
sales!$H:$H,"&lt;="&amp;$G279
))</f>
        <v/>
      </c>
      <c r="O279" s="10">
        <f>IF(M279="","",M279-N279)</f>
        <v/>
      </c>
      <c r="P279" s="11">
        <f>IF(M279=0,"",N279/M279)</f>
        <v/>
      </c>
      <c r="Q279" s="12">
        <f>IF(OR(G279="",O279=""),"",
IF(AND(G279&lt;TODAY(),O279&gt;0),"YES","NO"))</f>
        <v/>
      </c>
      <c r="R279" s="100" t="n"/>
      <c r="S279" s="14" t="n"/>
      <c r="T279" s="15">
        <f>IF(Q279="YES", IF(R279="Company",L279*(1+S279),IF(R279="Vendor",L279*(1-S279),"")),"")</f>
        <v/>
      </c>
      <c r="U279" s="15">
        <f>IF(Q279="YES",O279*T279,"")</f>
        <v/>
      </c>
      <c r="V279" s="16" t="n"/>
      <c r="W279" s="17">
        <f>IF(Q279="YES",G279+V279,"")</f>
        <v/>
      </c>
      <c r="X279" s="18">
        <f>IF(Q279="YES",IF(TODAY()&gt;W279,"OVERDUE","WITHIN TIME"),"")</f>
        <v/>
      </c>
    </row>
    <row r="280">
      <c r="A280" s="3" t="n">
        <v>276</v>
      </c>
      <c r="B280" s="4" t="n"/>
      <c r="C280" s="4" t="n"/>
      <c r="D280" s="5">
        <f>IF(E280="ISNR20","Natural Rubber-TSNR (ISNR-20)","")</f>
        <v/>
      </c>
      <c r="E280" s="4" t="n"/>
      <c r="F280" s="6" t="n"/>
      <c r="G280" s="6" t="n"/>
      <c r="H280" s="7">
        <f>IF(G280="","",G280-TODAY())</f>
        <v/>
      </c>
      <c r="I280" s="8">
        <f>IF(G280="","",
IF(G280&lt;TODAY(),
IF(O280&gt;0,"Violated","Completed"),
IF(H280&lt;=7,"Expiring Soon",
"Active")))</f>
        <v/>
      </c>
      <c r="J280" s="8">
        <f>IF(C280="","",
COUNTIFS(
sales!$C:$C,$C280,
sales!$E:$E,$E280,
sales!$H:$H,"&gt;="&amp;$F280,
sales!$H:$H,"&lt;="&amp;$G280
))</f>
        <v/>
      </c>
      <c r="K280" s="9">
        <f>IF(COUNTIFS(sales!C:C, C280)=0,"",
_xlfn.MAXIFS(sales!H:H, sales!C:C, C280))</f>
        <v/>
      </c>
      <c r="L280" s="4" t="n"/>
      <c r="M280" s="4" t="n"/>
      <c r="N280" s="10">
        <f>IF(C280="","",
SUMIFS(
sales!$I:$I,
sales!$C:$C,$C280,
sales!$E:$E,$E280,
sales!$H:$H,"&gt;="&amp;$F280,
sales!$H:$H,"&lt;="&amp;$G280
))</f>
        <v/>
      </c>
      <c r="O280" s="10">
        <f>IF(M280="","",M280-N280)</f>
        <v/>
      </c>
      <c r="P280" s="11">
        <f>IF(M280=0,"",N280/M280)</f>
        <v/>
      </c>
      <c r="Q280" s="12">
        <f>IF(OR(G280="",O280=""),"",
IF(AND(G280&lt;TODAY(),O280&gt;0),"YES","NO"))</f>
        <v/>
      </c>
      <c r="R280" s="100" t="n"/>
      <c r="S280" s="14" t="n"/>
      <c r="T280" s="15">
        <f>IF(Q280="YES", IF(R280="Company",L280*(1+S280),IF(R280="Vendor",L280*(1-S280),"")),"")</f>
        <v/>
      </c>
      <c r="U280" s="15">
        <f>IF(Q280="YES",O280*T280,"")</f>
        <v/>
      </c>
      <c r="V280" s="16" t="n"/>
      <c r="W280" s="17">
        <f>IF(Q280="YES",G280+V280,"")</f>
        <v/>
      </c>
      <c r="X280" s="18">
        <f>IF(Q280="YES",IF(TODAY()&gt;W280,"OVERDUE","WITHIN TIME"),"")</f>
        <v/>
      </c>
    </row>
    <row r="281">
      <c r="A281" s="3" t="n">
        <v>277</v>
      </c>
      <c r="B281" s="4" t="n"/>
      <c r="C281" s="4" t="n"/>
      <c r="D281" s="5">
        <f>IF(E281="ISNR20","Natural Rubber-TSNR (ISNR-20)","")</f>
        <v/>
      </c>
      <c r="E281" s="4" t="n"/>
      <c r="F281" s="6" t="n"/>
      <c r="G281" s="6" t="n"/>
      <c r="H281" s="7">
        <f>IF(G281="","",G281-TODAY())</f>
        <v/>
      </c>
      <c r="I281" s="8">
        <f>IF(G281="","",
IF(G281&lt;TODAY(),
IF(O281&gt;0,"Violated","Completed"),
IF(H281&lt;=7,"Expiring Soon",
"Active")))</f>
        <v/>
      </c>
      <c r="J281" s="8">
        <f>IF(C281="","",
COUNTIFS(
sales!$C:$C,$C281,
sales!$E:$E,$E281,
sales!$H:$H,"&gt;="&amp;$F281,
sales!$H:$H,"&lt;="&amp;$G281
))</f>
        <v/>
      </c>
      <c r="K281" s="9">
        <f>IF(COUNTIFS(sales!C:C, C281)=0,"",
_xlfn.MAXIFS(sales!H:H, sales!C:C, C281))</f>
        <v/>
      </c>
      <c r="L281" s="4" t="n"/>
      <c r="M281" s="4" t="n"/>
      <c r="N281" s="10">
        <f>IF(C281="","",
SUMIFS(
sales!$I:$I,
sales!$C:$C,$C281,
sales!$E:$E,$E281,
sales!$H:$H,"&gt;="&amp;$F281,
sales!$H:$H,"&lt;="&amp;$G281
))</f>
        <v/>
      </c>
      <c r="O281" s="10">
        <f>IF(M281="","",M281-N281)</f>
        <v/>
      </c>
      <c r="P281" s="11">
        <f>IF(M281=0,"",N281/M281)</f>
        <v/>
      </c>
      <c r="Q281" s="12">
        <f>IF(OR(G281="",O281=""),"",
IF(AND(G281&lt;TODAY(),O281&gt;0),"YES","NO"))</f>
        <v/>
      </c>
      <c r="R281" s="100" t="n"/>
      <c r="S281" s="14" t="n"/>
      <c r="T281" s="15">
        <f>IF(Q281="YES", IF(R281="Company",L281*(1+S281),IF(R281="Vendor",L281*(1-S281),"")),"")</f>
        <v/>
      </c>
      <c r="U281" s="15">
        <f>IF(Q281="YES",O281*T281,"")</f>
        <v/>
      </c>
      <c r="V281" s="16" t="n"/>
      <c r="W281" s="17">
        <f>IF(Q281="YES",G281+V281,"")</f>
        <v/>
      </c>
      <c r="X281" s="18">
        <f>IF(Q281="YES",IF(TODAY()&gt;W281,"OVERDUE","WITHIN TIME"),"")</f>
        <v/>
      </c>
    </row>
    <row r="282">
      <c r="A282" s="3" t="n">
        <v>278</v>
      </c>
      <c r="B282" s="4" t="n"/>
      <c r="C282" s="4" t="n"/>
      <c r="D282" s="5">
        <f>IF(E282="ISNR20","Natural Rubber-TSNR (ISNR-20)","")</f>
        <v/>
      </c>
      <c r="E282" s="4" t="n"/>
      <c r="F282" s="6" t="n"/>
      <c r="G282" s="6" t="n"/>
      <c r="H282" s="7">
        <f>IF(G282="","",G282-TODAY())</f>
        <v/>
      </c>
      <c r="I282" s="8">
        <f>IF(G282="","",
IF(G282&lt;TODAY(),
IF(O282&gt;0,"Violated","Completed"),
IF(H282&lt;=7,"Expiring Soon",
"Active")))</f>
        <v/>
      </c>
      <c r="J282" s="8">
        <f>IF(C282="","",
COUNTIFS(
sales!$C:$C,$C282,
sales!$E:$E,$E282,
sales!$H:$H,"&gt;="&amp;$F282,
sales!$H:$H,"&lt;="&amp;$G282
))</f>
        <v/>
      </c>
      <c r="K282" s="9">
        <f>IF(COUNTIFS(sales!C:C, C282)=0,"",
_xlfn.MAXIFS(sales!H:H, sales!C:C, C282))</f>
        <v/>
      </c>
      <c r="L282" s="4" t="n"/>
      <c r="M282" s="4" t="n"/>
      <c r="N282" s="10">
        <f>IF(C282="","",
SUMIFS(
sales!$I:$I,
sales!$C:$C,$C282,
sales!$E:$E,$E282,
sales!$H:$H,"&gt;="&amp;$F282,
sales!$H:$H,"&lt;="&amp;$G282
))</f>
        <v/>
      </c>
      <c r="O282" s="10">
        <f>IF(M282="","",M282-N282)</f>
        <v/>
      </c>
      <c r="P282" s="11">
        <f>IF(M282=0,"",N282/M282)</f>
        <v/>
      </c>
      <c r="Q282" s="12">
        <f>IF(OR(G282="",O282=""),"",
IF(AND(G282&lt;TODAY(),O282&gt;0),"YES","NO"))</f>
        <v/>
      </c>
      <c r="R282" s="100" t="n"/>
      <c r="S282" s="14" t="n"/>
      <c r="T282" s="15">
        <f>IF(Q282="YES", IF(R282="Company",L282*(1+S282),IF(R282="Vendor",L282*(1-S282),"")),"")</f>
        <v/>
      </c>
      <c r="U282" s="15">
        <f>IF(Q282="YES",O282*T282,"")</f>
        <v/>
      </c>
      <c r="V282" s="16" t="n"/>
      <c r="W282" s="17">
        <f>IF(Q282="YES",G282+V282,"")</f>
        <v/>
      </c>
      <c r="X282" s="18">
        <f>IF(Q282="YES",IF(TODAY()&gt;W282,"OVERDUE","WITHIN TIME"),"")</f>
        <v/>
      </c>
    </row>
    <row r="283">
      <c r="A283" s="3" t="n">
        <v>279</v>
      </c>
      <c r="B283" s="4" t="n"/>
      <c r="C283" s="4" t="n"/>
      <c r="D283" s="5">
        <f>IF(E283="ISNR20","Natural Rubber-TSNR (ISNR-20)","")</f>
        <v/>
      </c>
      <c r="E283" s="4" t="n"/>
      <c r="F283" s="6" t="n"/>
      <c r="G283" s="6" t="n"/>
      <c r="H283" s="7">
        <f>IF(G283="","",G283-TODAY())</f>
        <v/>
      </c>
      <c r="I283" s="8">
        <f>IF(G283="","",
IF(G283&lt;TODAY(),
IF(O283&gt;0,"Violated","Completed"),
IF(H283&lt;=7,"Expiring Soon",
"Active")))</f>
        <v/>
      </c>
      <c r="J283" s="8">
        <f>IF(C283="","",
COUNTIFS(
sales!$C:$C,$C283,
sales!$E:$E,$E283,
sales!$H:$H,"&gt;="&amp;$F283,
sales!$H:$H,"&lt;="&amp;$G283
))</f>
        <v/>
      </c>
      <c r="K283" s="9">
        <f>IF(COUNTIFS(sales!C:C, C283)=0,"",
_xlfn.MAXIFS(sales!H:H, sales!C:C, C283))</f>
        <v/>
      </c>
      <c r="L283" s="4" t="n"/>
      <c r="M283" s="4" t="n"/>
      <c r="N283" s="10">
        <f>IF(C283="","",
SUMIFS(
sales!$I:$I,
sales!$C:$C,$C283,
sales!$E:$E,$E283,
sales!$H:$H,"&gt;="&amp;$F283,
sales!$H:$H,"&lt;="&amp;$G283
))</f>
        <v/>
      </c>
      <c r="O283" s="10">
        <f>IF(M283="","",M283-N283)</f>
        <v/>
      </c>
      <c r="P283" s="11">
        <f>IF(M283=0,"",N283/M283)</f>
        <v/>
      </c>
      <c r="Q283" s="12">
        <f>IF(OR(G283="",O283=""),"",
IF(AND(G283&lt;TODAY(),O283&gt;0),"YES","NO"))</f>
        <v/>
      </c>
      <c r="R283" s="100" t="n"/>
      <c r="S283" s="14" t="n"/>
      <c r="T283" s="15">
        <f>IF(Q283="YES", IF(R283="Company",L283*(1+S283),IF(R283="Vendor",L283*(1-S283),"")),"")</f>
        <v/>
      </c>
      <c r="U283" s="15">
        <f>IF(Q283="YES",O283*T283,"")</f>
        <v/>
      </c>
      <c r="V283" s="16" t="n"/>
      <c r="W283" s="17">
        <f>IF(Q283="YES",G283+V283,"")</f>
        <v/>
      </c>
      <c r="X283" s="18">
        <f>IF(Q283="YES",IF(TODAY()&gt;W283,"OVERDUE","WITHIN TIME"),"")</f>
        <v/>
      </c>
    </row>
    <row r="284">
      <c r="A284" s="3" t="n">
        <v>280</v>
      </c>
      <c r="B284" s="4" t="n"/>
      <c r="C284" s="4" t="n"/>
      <c r="D284" s="5">
        <f>IF(E284="ISNR20","Natural Rubber-TSNR (ISNR-20)","")</f>
        <v/>
      </c>
      <c r="E284" s="4" t="n"/>
      <c r="F284" s="6" t="n"/>
      <c r="G284" s="6" t="n"/>
      <c r="H284" s="7">
        <f>IF(G284="","",G284-TODAY())</f>
        <v/>
      </c>
      <c r="I284" s="8">
        <f>IF(G284="","",
IF(G284&lt;TODAY(),
IF(O284&gt;0,"Violated","Completed"),
IF(H284&lt;=7,"Expiring Soon",
"Active")))</f>
        <v/>
      </c>
      <c r="J284" s="8">
        <f>IF(C284="","",
COUNTIFS(
sales!$C:$C,$C284,
sales!$E:$E,$E284,
sales!$H:$H,"&gt;="&amp;$F284,
sales!$H:$H,"&lt;="&amp;$G284
))</f>
        <v/>
      </c>
      <c r="K284" s="9">
        <f>IF(COUNTIFS(sales!C:C, C284)=0,"",
_xlfn.MAXIFS(sales!H:H, sales!C:C, C284))</f>
        <v/>
      </c>
      <c r="L284" s="4" t="n"/>
      <c r="M284" s="4" t="n"/>
      <c r="N284" s="10">
        <f>IF(C284="","",
SUMIFS(
sales!$I:$I,
sales!$C:$C,$C284,
sales!$E:$E,$E284,
sales!$H:$H,"&gt;="&amp;$F284,
sales!$H:$H,"&lt;="&amp;$G284
))</f>
        <v/>
      </c>
      <c r="O284" s="10">
        <f>IF(M284="","",M284-N284)</f>
        <v/>
      </c>
      <c r="P284" s="11">
        <f>IF(M284=0,"",N284/M284)</f>
        <v/>
      </c>
      <c r="Q284" s="12">
        <f>IF(OR(G284="",O284=""),"",
IF(AND(G284&lt;TODAY(),O284&gt;0),"YES","NO"))</f>
        <v/>
      </c>
      <c r="R284" s="100" t="n"/>
      <c r="S284" s="14" t="n"/>
      <c r="T284" s="15">
        <f>IF(Q284="YES", IF(R284="Company",L284*(1+S284),IF(R284="Vendor",L284*(1-S284),"")),"")</f>
        <v/>
      </c>
      <c r="U284" s="15">
        <f>IF(Q284="YES",O284*T284,"")</f>
        <v/>
      </c>
      <c r="V284" s="16" t="n"/>
      <c r="W284" s="17">
        <f>IF(Q284="YES",G284+V284,"")</f>
        <v/>
      </c>
      <c r="X284" s="18">
        <f>IF(Q284="YES",IF(TODAY()&gt;W284,"OVERDUE","WITHIN TIME"),"")</f>
        <v/>
      </c>
    </row>
    <row r="285">
      <c r="A285" s="3" t="n">
        <v>281</v>
      </c>
      <c r="B285" s="4" t="n"/>
      <c r="C285" s="4" t="n"/>
      <c r="D285" s="5">
        <f>IF(E285="ISNR20","Natural Rubber-TSNR (ISNR-20)","")</f>
        <v/>
      </c>
      <c r="E285" s="4" t="n"/>
      <c r="F285" s="6" t="n"/>
      <c r="G285" s="6" t="n"/>
      <c r="H285" s="7">
        <f>IF(G285="","",G285-TODAY())</f>
        <v/>
      </c>
      <c r="I285" s="8">
        <f>IF(G285="","",
IF(G285&lt;TODAY(),
IF(O285&gt;0,"Violated","Completed"),
IF(H285&lt;=7,"Expiring Soon",
"Active")))</f>
        <v/>
      </c>
      <c r="J285" s="8">
        <f>IF(C285="","",
COUNTIFS(
sales!$C:$C,$C285,
sales!$E:$E,$E285,
sales!$H:$H,"&gt;="&amp;$F285,
sales!$H:$H,"&lt;="&amp;$G285
))</f>
        <v/>
      </c>
      <c r="K285" s="9">
        <f>IF(COUNTIFS(sales!C:C, C285)=0,"",
_xlfn.MAXIFS(sales!H:H, sales!C:C, C285))</f>
        <v/>
      </c>
      <c r="L285" s="4" t="n"/>
      <c r="M285" s="4" t="n"/>
      <c r="N285" s="10">
        <f>IF(C285="","",
SUMIFS(
sales!$I:$I,
sales!$C:$C,$C285,
sales!$E:$E,$E285,
sales!$H:$H,"&gt;="&amp;$F285,
sales!$H:$H,"&lt;="&amp;$G285
))</f>
        <v/>
      </c>
      <c r="O285" s="10">
        <f>IF(M285="","",M285-N285)</f>
        <v/>
      </c>
      <c r="P285" s="11">
        <f>IF(M285=0,"",N285/M285)</f>
        <v/>
      </c>
      <c r="Q285" s="12">
        <f>IF(OR(G285="",O285=""),"",
IF(AND(G285&lt;TODAY(),O285&gt;0),"YES","NO"))</f>
        <v/>
      </c>
      <c r="R285" s="100" t="n"/>
      <c r="S285" s="14" t="n"/>
      <c r="T285" s="15">
        <f>IF(Q285="YES", IF(R285="Company",L285*(1+S285),IF(R285="Vendor",L285*(1-S285),"")),"")</f>
        <v/>
      </c>
      <c r="U285" s="15">
        <f>IF(Q285="YES",O285*T285,"")</f>
        <v/>
      </c>
      <c r="V285" s="16" t="n"/>
      <c r="W285" s="17">
        <f>IF(Q285="YES",G285+V285,"")</f>
        <v/>
      </c>
      <c r="X285" s="18">
        <f>IF(Q285="YES",IF(TODAY()&gt;W285,"OVERDUE","WITHIN TIME"),"")</f>
        <v/>
      </c>
    </row>
    <row r="286">
      <c r="A286" s="3" t="n">
        <v>282</v>
      </c>
      <c r="B286" s="4" t="n"/>
      <c r="C286" s="4" t="n"/>
      <c r="D286" s="5">
        <f>IF(E286="ISNR20","Natural Rubber-TSNR (ISNR-20)","")</f>
        <v/>
      </c>
      <c r="E286" s="4" t="n"/>
      <c r="F286" s="6" t="n"/>
      <c r="G286" s="6" t="n"/>
      <c r="H286" s="7">
        <f>IF(G286="","",G286-TODAY())</f>
        <v/>
      </c>
      <c r="I286" s="8">
        <f>IF(G286="","",
IF(G286&lt;TODAY(),
IF(O286&gt;0,"Violated","Completed"),
IF(H286&lt;=7,"Expiring Soon",
"Active")))</f>
        <v/>
      </c>
      <c r="J286" s="8">
        <f>IF(C286="","",
COUNTIFS(
sales!$C:$C,$C286,
sales!$E:$E,$E286,
sales!$H:$H,"&gt;="&amp;$F286,
sales!$H:$H,"&lt;="&amp;$G286
))</f>
        <v/>
      </c>
      <c r="K286" s="9">
        <f>IF(COUNTIFS(sales!C:C, C286)=0,"",
_xlfn.MAXIFS(sales!H:H, sales!C:C, C286))</f>
        <v/>
      </c>
      <c r="L286" s="4" t="n"/>
      <c r="M286" s="4" t="n"/>
      <c r="N286" s="10">
        <f>IF(C286="","",
SUMIFS(
sales!$I:$I,
sales!$C:$C,$C286,
sales!$E:$E,$E286,
sales!$H:$H,"&gt;="&amp;$F286,
sales!$H:$H,"&lt;="&amp;$G286
))</f>
        <v/>
      </c>
      <c r="O286" s="10">
        <f>IF(M286="","",M286-N286)</f>
        <v/>
      </c>
      <c r="P286" s="11">
        <f>IF(M286=0,"",N286/M286)</f>
        <v/>
      </c>
      <c r="Q286" s="12">
        <f>IF(OR(G286="",O286=""),"",
IF(AND(G286&lt;TODAY(),O286&gt;0),"YES","NO"))</f>
        <v/>
      </c>
      <c r="R286" s="100" t="n"/>
      <c r="S286" s="14" t="n"/>
      <c r="T286" s="15">
        <f>IF(Q286="YES", IF(R286="Company",L286*(1+S286),IF(R286="Vendor",L286*(1-S286),"")),"")</f>
        <v/>
      </c>
      <c r="U286" s="15">
        <f>IF(Q286="YES",O286*T286,"")</f>
        <v/>
      </c>
      <c r="V286" s="16" t="n"/>
      <c r="W286" s="17">
        <f>IF(Q286="YES",G286+V286,"")</f>
        <v/>
      </c>
      <c r="X286" s="18">
        <f>IF(Q286="YES",IF(TODAY()&gt;W286,"OVERDUE","WITHIN TIME"),"")</f>
        <v/>
      </c>
    </row>
    <row r="287">
      <c r="A287" s="3" t="n">
        <v>283</v>
      </c>
      <c r="B287" s="4" t="n"/>
      <c r="C287" s="4" t="n"/>
      <c r="D287" s="5">
        <f>IF(E287="ISNR20","Natural Rubber-TSNR (ISNR-20)","")</f>
        <v/>
      </c>
      <c r="E287" s="4" t="n"/>
      <c r="F287" s="6" t="n"/>
      <c r="G287" s="6" t="n"/>
      <c r="H287" s="7">
        <f>IF(G287="","",G287-TODAY())</f>
        <v/>
      </c>
      <c r="I287" s="8">
        <f>IF(G287="","",
IF(G287&lt;TODAY(),
IF(O287&gt;0,"Violated","Completed"),
IF(H287&lt;=7,"Expiring Soon",
"Active")))</f>
        <v/>
      </c>
      <c r="J287" s="8">
        <f>IF(C287="","",
COUNTIFS(
sales!$C:$C,$C287,
sales!$E:$E,$E287,
sales!$H:$H,"&gt;="&amp;$F287,
sales!$H:$H,"&lt;="&amp;$G287
))</f>
        <v/>
      </c>
      <c r="K287" s="9">
        <f>IF(COUNTIFS(sales!C:C, C287)=0,"",
_xlfn.MAXIFS(sales!H:H, sales!C:C, C287))</f>
        <v/>
      </c>
      <c r="L287" s="4" t="n"/>
      <c r="M287" s="4" t="n"/>
      <c r="N287" s="10">
        <f>IF(C287="","",
SUMIFS(
sales!$I:$I,
sales!$C:$C,$C287,
sales!$E:$E,$E287,
sales!$H:$H,"&gt;="&amp;$F287,
sales!$H:$H,"&lt;="&amp;$G287
))</f>
        <v/>
      </c>
      <c r="O287" s="10">
        <f>IF(M287="","",M287-N287)</f>
        <v/>
      </c>
      <c r="P287" s="11">
        <f>IF(M287=0,"",N287/M287)</f>
        <v/>
      </c>
      <c r="Q287" s="12">
        <f>IF(OR(G287="",O287=""),"",
IF(AND(G287&lt;TODAY(),O287&gt;0),"YES","NO"))</f>
        <v/>
      </c>
      <c r="R287" s="100" t="n"/>
      <c r="S287" s="14" t="n"/>
      <c r="T287" s="15">
        <f>IF(Q287="YES", IF(R287="Company",L287*(1+S287),IF(R287="Vendor",L287*(1-S287),"")),"")</f>
        <v/>
      </c>
      <c r="U287" s="15">
        <f>IF(Q287="YES",O287*T287,"")</f>
        <v/>
      </c>
      <c r="V287" s="16" t="n"/>
      <c r="W287" s="17">
        <f>IF(Q287="YES",G287+V287,"")</f>
        <v/>
      </c>
      <c r="X287" s="18">
        <f>IF(Q287="YES",IF(TODAY()&gt;W287,"OVERDUE","WITHIN TIME"),"")</f>
        <v/>
      </c>
    </row>
    <row r="288">
      <c r="A288" s="3" t="n">
        <v>284</v>
      </c>
      <c r="B288" s="4" t="n"/>
      <c r="C288" s="4" t="n"/>
      <c r="D288" s="5">
        <f>IF(E288="ISNR20","Natural Rubber-TSNR (ISNR-20)","")</f>
        <v/>
      </c>
      <c r="E288" s="4" t="n"/>
      <c r="F288" s="6" t="n"/>
      <c r="G288" s="6" t="n"/>
      <c r="H288" s="7">
        <f>IF(G288="","",G288-TODAY())</f>
        <v/>
      </c>
      <c r="I288" s="8">
        <f>IF(G288="","",
IF(G288&lt;TODAY(),
IF(O288&gt;0,"Violated","Completed"),
IF(H288&lt;=7,"Expiring Soon",
"Active")))</f>
        <v/>
      </c>
      <c r="J288" s="8">
        <f>IF(C288="","",
COUNTIFS(
sales!$C:$C,$C288,
sales!$E:$E,$E288,
sales!$H:$H,"&gt;="&amp;$F288,
sales!$H:$H,"&lt;="&amp;$G288
))</f>
        <v/>
      </c>
      <c r="K288" s="9">
        <f>IF(COUNTIFS(sales!C:C, C288)=0,"",
_xlfn.MAXIFS(sales!H:H, sales!C:C, C288))</f>
        <v/>
      </c>
      <c r="L288" s="4" t="n"/>
      <c r="M288" s="4" t="n"/>
      <c r="N288" s="10">
        <f>IF(C288="","",
SUMIFS(
sales!$I:$I,
sales!$C:$C,$C288,
sales!$E:$E,$E288,
sales!$H:$H,"&gt;="&amp;$F288,
sales!$H:$H,"&lt;="&amp;$G288
))</f>
        <v/>
      </c>
      <c r="O288" s="10">
        <f>IF(M288="","",M288-N288)</f>
        <v/>
      </c>
      <c r="P288" s="11">
        <f>IF(M288=0,"",N288/M288)</f>
        <v/>
      </c>
      <c r="Q288" s="12">
        <f>IF(OR(G288="",O288=""),"",
IF(AND(G288&lt;TODAY(),O288&gt;0),"YES","NO"))</f>
        <v/>
      </c>
      <c r="R288" s="100" t="n"/>
      <c r="S288" s="14" t="n"/>
      <c r="T288" s="15">
        <f>IF(Q288="YES", IF(R288="Company",L288*(1+S288),IF(R288="Vendor",L288*(1-S288),"")),"")</f>
        <v/>
      </c>
      <c r="U288" s="15">
        <f>IF(Q288="YES",O288*T288,"")</f>
        <v/>
      </c>
      <c r="V288" s="16" t="n"/>
      <c r="W288" s="17">
        <f>IF(Q288="YES",G288+V288,"")</f>
        <v/>
      </c>
      <c r="X288" s="18">
        <f>IF(Q288="YES",IF(TODAY()&gt;W288,"OVERDUE","WITHIN TIME"),"")</f>
        <v/>
      </c>
    </row>
    <row r="289">
      <c r="A289" s="3" t="n">
        <v>285</v>
      </c>
      <c r="B289" s="4" t="n"/>
      <c r="C289" s="4" t="n"/>
      <c r="D289" s="5">
        <f>IF(E289="ISNR20","Natural Rubber-TSNR (ISNR-20)","")</f>
        <v/>
      </c>
      <c r="E289" s="4" t="n"/>
      <c r="F289" s="6" t="n"/>
      <c r="G289" s="6" t="n"/>
      <c r="H289" s="7">
        <f>IF(G289="","",G289-TODAY())</f>
        <v/>
      </c>
      <c r="I289" s="8">
        <f>IF(G289="","",
IF(G289&lt;TODAY(),
IF(O289&gt;0,"Violated","Completed"),
IF(H289&lt;=7,"Expiring Soon",
"Active")))</f>
        <v/>
      </c>
      <c r="J289" s="8">
        <f>IF(C289="","",
COUNTIFS(
sales!$C:$C,$C289,
sales!$E:$E,$E289,
sales!$H:$H,"&gt;="&amp;$F289,
sales!$H:$H,"&lt;="&amp;$G289
))</f>
        <v/>
      </c>
      <c r="K289" s="9">
        <f>IF(COUNTIFS(sales!C:C, C289)=0,"",
_xlfn.MAXIFS(sales!H:H, sales!C:C, C289))</f>
        <v/>
      </c>
      <c r="L289" s="4" t="n"/>
      <c r="M289" s="4" t="n"/>
      <c r="N289" s="10">
        <f>IF(C289="","",
SUMIFS(
sales!$I:$I,
sales!$C:$C,$C289,
sales!$E:$E,$E289,
sales!$H:$H,"&gt;="&amp;$F289,
sales!$H:$H,"&lt;="&amp;$G289
))</f>
        <v/>
      </c>
      <c r="O289" s="10">
        <f>IF(M289="","",M289-N289)</f>
        <v/>
      </c>
      <c r="P289" s="11">
        <f>IF(M289=0,"",N289/M289)</f>
        <v/>
      </c>
      <c r="Q289" s="12">
        <f>IF(OR(G289="",O289=""),"",
IF(AND(G289&lt;TODAY(),O289&gt;0),"YES","NO"))</f>
        <v/>
      </c>
      <c r="R289" s="100" t="n"/>
      <c r="S289" s="14" t="n"/>
      <c r="T289" s="15">
        <f>IF(Q289="YES", IF(R289="Company",L289*(1+S289),IF(R289="Vendor",L289*(1-S289),"")),"")</f>
        <v/>
      </c>
      <c r="U289" s="15">
        <f>IF(Q289="YES",O289*T289,"")</f>
        <v/>
      </c>
      <c r="V289" s="16" t="n"/>
      <c r="W289" s="17">
        <f>IF(Q289="YES",G289+V289,"")</f>
        <v/>
      </c>
      <c r="X289" s="18">
        <f>IF(Q289="YES",IF(TODAY()&gt;W289,"OVERDUE","WITHIN TIME"),"")</f>
        <v/>
      </c>
    </row>
    <row r="290">
      <c r="A290" s="3" t="n">
        <v>286</v>
      </c>
      <c r="B290" s="4" t="n"/>
      <c r="C290" s="4" t="n"/>
      <c r="D290" s="5">
        <f>IF(E290="ISNR20","Natural Rubber-TSNR (ISNR-20)","")</f>
        <v/>
      </c>
      <c r="E290" s="4" t="n"/>
      <c r="F290" s="6" t="n"/>
      <c r="G290" s="6" t="n"/>
      <c r="H290" s="7">
        <f>IF(G290="","",G290-TODAY())</f>
        <v/>
      </c>
      <c r="I290" s="8">
        <f>IF(G290="","",
IF(G290&lt;TODAY(),
IF(O290&gt;0,"Violated","Completed"),
IF(H290&lt;=7,"Expiring Soon",
"Active")))</f>
        <v/>
      </c>
      <c r="J290" s="8">
        <f>IF(C290="","",
COUNTIFS(
sales!$C:$C,$C290,
sales!$E:$E,$E290,
sales!$H:$H,"&gt;="&amp;$F290,
sales!$H:$H,"&lt;="&amp;$G290
))</f>
        <v/>
      </c>
      <c r="K290" s="9">
        <f>IF(COUNTIFS(sales!C:C, C290)=0,"",
_xlfn.MAXIFS(sales!H:H, sales!C:C, C290))</f>
        <v/>
      </c>
      <c r="L290" s="4" t="n"/>
      <c r="M290" s="4" t="n"/>
      <c r="N290" s="10">
        <f>IF(C290="","",
SUMIFS(
sales!$I:$I,
sales!$C:$C,$C290,
sales!$E:$E,$E290,
sales!$H:$H,"&gt;="&amp;$F290,
sales!$H:$H,"&lt;="&amp;$G290
))</f>
        <v/>
      </c>
      <c r="O290" s="10">
        <f>IF(M290="","",M290-N290)</f>
        <v/>
      </c>
      <c r="P290" s="11">
        <f>IF(M290=0,"",N290/M290)</f>
        <v/>
      </c>
      <c r="Q290" s="12">
        <f>IF(OR(G290="",O290=""),"",
IF(AND(G290&lt;TODAY(),O290&gt;0),"YES","NO"))</f>
        <v/>
      </c>
      <c r="R290" s="100" t="n"/>
      <c r="S290" s="14" t="n"/>
      <c r="T290" s="15">
        <f>IF(Q290="YES", IF(R290="Company",L290*(1+S290),IF(R290="Vendor",L290*(1-S290),"")),"")</f>
        <v/>
      </c>
      <c r="U290" s="15">
        <f>IF(Q290="YES",O290*T290,"")</f>
        <v/>
      </c>
      <c r="V290" s="16" t="n"/>
      <c r="W290" s="17">
        <f>IF(Q290="YES",G290+V290,"")</f>
        <v/>
      </c>
      <c r="X290" s="18">
        <f>IF(Q290="YES",IF(TODAY()&gt;W290,"OVERDUE","WITHIN TIME"),"")</f>
        <v/>
      </c>
    </row>
    <row r="291">
      <c r="A291" s="3" t="n">
        <v>287</v>
      </c>
      <c r="B291" s="4" t="n"/>
      <c r="C291" s="4" t="n"/>
      <c r="D291" s="5">
        <f>IF(E291="ISNR20","Natural Rubber-TSNR (ISNR-20)","")</f>
        <v/>
      </c>
      <c r="E291" s="4" t="n"/>
      <c r="F291" s="6" t="n"/>
      <c r="G291" s="6" t="n"/>
      <c r="H291" s="7">
        <f>IF(G291="","",G291-TODAY())</f>
        <v/>
      </c>
      <c r="I291" s="8">
        <f>IF(G291="","",
IF(G291&lt;TODAY(),
IF(O291&gt;0,"Violated","Completed"),
IF(H291&lt;=7,"Expiring Soon",
"Active")))</f>
        <v/>
      </c>
      <c r="J291" s="8">
        <f>IF(C291="","",
COUNTIFS(
sales!$C:$C,$C291,
sales!$E:$E,$E291,
sales!$H:$H,"&gt;="&amp;$F291,
sales!$H:$H,"&lt;="&amp;$G291
))</f>
        <v/>
      </c>
      <c r="K291" s="9">
        <f>IF(COUNTIFS(sales!C:C, C291)=0,"",
_xlfn.MAXIFS(sales!H:H, sales!C:C, C291))</f>
        <v/>
      </c>
      <c r="L291" s="4" t="n"/>
      <c r="M291" s="4" t="n"/>
      <c r="N291" s="10">
        <f>IF(C291="","",
SUMIFS(
sales!$I:$I,
sales!$C:$C,$C291,
sales!$E:$E,$E291,
sales!$H:$H,"&gt;="&amp;$F291,
sales!$H:$H,"&lt;="&amp;$G291
))</f>
        <v/>
      </c>
      <c r="O291" s="10">
        <f>IF(M291="","",M291-N291)</f>
        <v/>
      </c>
      <c r="P291" s="11">
        <f>IF(M291=0,"",N291/M291)</f>
        <v/>
      </c>
      <c r="Q291" s="12">
        <f>IF(OR(G291="",O291=""),"",
IF(AND(G291&lt;TODAY(),O291&gt;0),"YES","NO"))</f>
        <v/>
      </c>
      <c r="R291" s="100" t="n"/>
      <c r="S291" s="14" t="n"/>
      <c r="T291" s="15">
        <f>IF(Q291="YES", IF(R291="Company",L291*(1+S291),IF(R291="Vendor",L291*(1-S291),"")),"")</f>
        <v/>
      </c>
      <c r="U291" s="15">
        <f>IF(Q291="YES",O291*T291,"")</f>
        <v/>
      </c>
      <c r="V291" s="16" t="n"/>
      <c r="W291" s="17">
        <f>IF(Q291="YES",G291+V291,"")</f>
        <v/>
      </c>
      <c r="X291" s="18">
        <f>IF(Q291="YES",IF(TODAY()&gt;W291,"OVERDUE","WITHIN TIME"),"")</f>
        <v/>
      </c>
    </row>
    <row r="292">
      <c r="A292" s="3" t="n">
        <v>288</v>
      </c>
      <c r="B292" s="4" t="n"/>
      <c r="C292" s="4" t="n"/>
      <c r="D292" s="5">
        <f>IF(E292="ISNR20","Natural Rubber-TSNR (ISNR-20)","")</f>
        <v/>
      </c>
      <c r="E292" s="4" t="n"/>
      <c r="F292" s="6" t="n"/>
      <c r="G292" s="6" t="n"/>
      <c r="H292" s="7">
        <f>IF(G292="","",G292-TODAY())</f>
        <v/>
      </c>
      <c r="I292" s="8">
        <f>IF(G292="","",
IF(G292&lt;TODAY(),
IF(O292&gt;0,"Violated","Completed"),
IF(H292&lt;=7,"Expiring Soon",
"Active")))</f>
        <v/>
      </c>
      <c r="J292" s="8">
        <f>IF(C292="","",
COUNTIFS(
sales!$C:$C,$C292,
sales!$E:$E,$E292,
sales!$H:$H,"&gt;="&amp;$F292,
sales!$H:$H,"&lt;="&amp;$G292
))</f>
        <v/>
      </c>
      <c r="K292" s="9">
        <f>IF(COUNTIFS(sales!C:C, C292)=0,"",
_xlfn.MAXIFS(sales!H:H, sales!C:C, C292))</f>
        <v/>
      </c>
      <c r="L292" s="4" t="n"/>
      <c r="M292" s="4" t="n"/>
      <c r="N292" s="10">
        <f>IF(C292="","",
SUMIFS(
sales!$I:$I,
sales!$C:$C,$C292,
sales!$E:$E,$E292,
sales!$H:$H,"&gt;="&amp;$F292,
sales!$H:$H,"&lt;="&amp;$G292
))</f>
        <v/>
      </c>
      <c r="O292" s="10">
        <f>IF(M292="","",M292-N292)</f>
        <v/>
      </c>
      <c r="P292" s="11">
        <f>IF(M292=0,"",N292/M292)</f>
        <v/>
      </c>
      <c r="Q292" s="12">
        <f>IF(OR(G292="",O292=""),"",
IF(AND(G292&lt;TODAY(),O292&gt;0),"YES","NO"))</f>
        <v/>
      </c>
      <c r="R292" s="100" t="n"/>
      <c r="S292" s="14" t="n"/>
      <c r="T292" s="15">
        <f>IF(Q292="YES", IF(R292="Company",L292*(1+S292),IF(R292="Vendor",L292*(1-S292),"")),"")</f>
        <v/>
      </c>
      <c r="U292" s="15">
        <f>IF(Q292="YES",O292*T292,"")</f>
        <v/>
      </c>
      <c r="V292" s="16" t="n"/>
      <c r="W292" s="17">
        <f>IF(Q292="YES",G292+V292,"")</f>
        <v/>
      </c>
      <c r="X292" s="18">
        <f>IF(Q292="YES",IF(TODAY()&gt;W292,"OVERDUE","WITHIN TIME"),"")</f>
        <v/>
      </c>
    </row>
    <row r="293">
      <c r="A293" s="3" t="n">
        <v>289</v>
      </c>
      <c r="B293" s="4" t="n"/>
      <c r="C293" s="4" t="n"/>
      <c r="D293" s="5">
        <f>IF(E293="ISNR20","Natural Rubber-TSNR (ISNR-20)","")</f>
        <v/>
      </c>
      <c r="E293" s="4" t="n"/>
      <c r="F293" s="6" t="n"/>
      <c r="G293" s="6" t="n"/>
      <c r="H293" s="7">
        <f>IF(G293="","",G293-TODAY())</f>
        <v/>
      </c>
      <c r="I293" s="8">
        <f>IF(G293="","",
IF(G293&lt;TODAY(),
IF(O293&gt;0,"Violated","Completed"),
IF(H293&lt;=7,"Expiring Soon",
"Active")))</f>
        <v/>
      </c>
      <c r="J293" s="8">
        <f>IF(C293="","",
COUNTIFS(
sales!$C:$C,$C293,
sales!$E:$E,$E293,
sales!$H:$H,"&gt;="&amp;$F293,
sales!$H:$H,"&lt;="&amp;$G293
))</f>
        <v/>
      </c>
      <c r="K293" s="9">
        <f>IF(COUNTIFS(sales!C:C, C293)=0,"",
_xlfn.MAXIFS(sales!H:H, sales!C:C, C293))</f>
        <v/>
      </c>
      <c r="L293" s="4" t="n"/>
      <c r="M293" s="4" t="n"/>
      <c r="N293" s="10">
        <f>IF(C293="","",
SUMIFS(
sales!$I:$I,
sales!$C:$C,$C293,
sales!$E:$E,$E293,
sales!$H:$H,"&gt;="&amp;$F293,
sales!$H:$H,"&lt;="&amp;$G293
))</f>
        <v/>
      </c>
      <c r="O293" s="10">
        <f>IF(M293="","",M293-N293)</f>
        <v/>
      </c>
      <c r="P293" s="11">
        <f>IF(M293=0,"",N293/M293)</f>
        <v/>
      </c>
      <c r="Q293" s="12">
        <f>IF(OR(G293="",O293=""),"",
IF(AND(G293&lt;TODAY(),O293&gt;0),"YES","NO"))</f>
        <v/>
      </c>
      <c r="R293" s="100" t="n"/>
      <c r="S293" s="14" t="n"/>
      <c r="T293" s="15">
        <f>IF(Q293="YES", IF(R293="Company",L293*(1+S293),IF(R293="Vendor",L293*(1-S293),"")),"")</f>
        <v/>
      </c>
      <c r="U293" s="15">
        <f>IF(Q293="YES",O293*T293,"")</f>
        <v/>
      </c>
      <c r="V293" s="16" t="n"/>
      <c r="W293" s="17">
        <f>IF(Q293="YES",G293+V293,"")</f>
        <v/>
      </c>
      <c r="X293" s="18">
        <f>IF(Q293="YES",IF(TODAY()&gt;W293,"OVERDUE","WITHIN TIME"),"")</f>
        <v/>
      </c>
    </row>
    <row r="294">
      <c r="A294" s="3" t="n">
        <v>290</v>
      </c>
      <c r="B294" s="4" t="n"/>
      <c r="C294" s="4" t="n"/>
      <c r="D294" s="5">
        <f>IF(E294="ISNR20","Natural Rubber-TSNR (ISNR-20)","")</f>
        <v/>
      </c>
      <c r="E294" s="4" t="n"/>
      <c r="F294" s="6" t="n"/>
      <c r="G294" s="6" t="n"/>
      <c r="H294" s="7">
        <f>IF(G294="","",G294-TODAY())</f>
        <v/>
      </c>
      <c r="I294" s="8">
        <f>IF(G294="","",
IF(G294&lt;TODAY(),
IF(O294&gt;0,"Violated","Completed"),
IF(H294&lt;=7,"Expiring Soon",
"Active")))</f>
        <v/>
      </c>
      <c r="J294" s="8">
        <f>IF(C294="","",
COUNTIFS(
sales!$C:$C,$C294,
sales!$E:$E,$E294,
sales!$H:$H,"&gt;="&amp;$F294,
sales!$H:$H,"&lt;="&amp;$G294
))</f>
        <v/>
      </c>
      <c r="K294" s="9">
        <f>IF(COUNTIFS(sales!C:C, C294)=0,"",
_xlfn.MAXIFS(sales!H:H, sales!C:C, C294))</f>
        <v/>
      </c>
      <c r="L294" s="4" t="n"/>
      <c r="M294" s="4" t="n"/>
      <c r="N294" s="10">
        <f>IF(C294="","",
SUMIFS(
sales!$I:$I,
sales!$C:$C,$C294,
sales!$E:$E,$E294,
sales!$H:$H,"&gt;="&amp;$F294,
sales!$H:$H,"&lt;="&amp;$G294
))</f>
        <v/>
      </c>
      <c r="O294" s="10">
        <f>IF(M294="","",M294-N294)</f>
        <v/>
      </c>
      <c r="P294" s="11">
        <f>IF(M294=0,"",N294/M294)</f>
        <v/>
      </c>
      <c r="Q294" s="12">
        <f>IF(OR(G294="",O294=""),"",
IF(AND(G294&lt;TODAY(),O294&gt;0),"YES","NO"))</f>
        <v/>
      </c>
      <c r="R294" s="100" t="n"/>
      <c r="S294" s="14" t="n"/>
      <c r="T294" s="15">
        <f>IF(Q294="YES", IF(R294="Company",L294*(1+S294),IF(R294="Vendor",L294*(1-S294),"")),"")</f>
        <v/>
      </c>
      <c r="U294" s="15">
        <f>IF(Q294="YES",O294*T294,"")</f>
        <v/>
      </c>
      <c r="V294" s="16" t="n"/>
      <c r="W294" s="17">
        <f>IF(Q294="YES",G294+V294,"")</f>
        <v/>
      </c>
      <c r="X294" s="18">
        <f>IF(Q294="YES",IF(TODAY()&gt;W294,"OVERDUE","WITHIN TIME"),"")</f>
        <v/>
      </c>
    </row>
    <row r="295">
      <c r="A295" s="3" t="n">
        <v>291</v>
      </c>
      <c r="B295" s="4" t="n"/>
      <c r="C295" s="4" t="n"/>
      <c r="D295" s="5">
        <f>IF(E295="ISNR20","Natural Rubber-TSNR (ISNR-20)","")</f>
        <v/>
      </c>
      <c r="E295" s="4" t="n"/>
      <c r="F295" s="6" t="n"/>
      <c r="G295" s="6" t="n"/>
      <c r="H295" s="7">
        <f>IF(G295="","",G295-TODAY())</f>
        <v/>
      </c>
      <c r="I295" s="8">
        <f>IF(G295="","",
IF(G295&lt;TODAY(),
IF(O295&gt;0,"Violated","Completed"),
IF(H295&lt;=7,"Expiring Soon",
"Active")))</f>
        <v/>
      </c>
      <c r="J295" s="8">
        <f>IF(C295="","",
COUNTIFS(
sales!$C:$C,$C295,
sales!$E:$E,$E295,
sales!$H:$H,"&gt;="&amp;$F295,
sales!$H:$H,"&lt;="&amp;$G295
))</f>
        <v/>
      </c>
      <c r="K295" s="9">
        <f>IF(COUNTIFS(sales!C:C, C295)=0,"",
_xlfn.MAXIFS(sales!H:H, sales!C:C, C295))</f>
        <v/>
      </c>
      <c r="L295" s="4" t="n"/>
      <c r="M295" s="4" t="n"/>
      <c r="N295" s="10">
        <f>IF(C295="","",
SUMIFS(
sales!$I:$I,
sales!$C:$C,$C295,
sales!$E:$E,$E295,
sales!$H:$H,"&gt;="&amp;$F295,
sales!$H:$H,"&lt;="&amp;$G295
))</f>
        <v/>
      </c>
      <c r="O295" s="10">
        <f>IF(M295="","",M295-N295)</f>
        <v/>
      </c>
      <c r="P295" s="11">
        <f>IF(M295=0,"",N295/M295)</f>
        <v/>
      </c>
      <c r="Q295" s="12">
        <f>IF(OR(G295="",O295=""),"",
IF(AND(G295&lt;TODAY(),O295&gt;0),"YES","NO"))</f>
        <v/>
      </c>
      <c r="R295" s="100" t="n"/>
      <c r="S295" s="14" t="n"/>
      <c r="T295" s="15">
        <f>IF(Q295="YES", IF(R295="Company",L295*(1+S295),IF(R295="Vendor",L295*(1-S295),"")),"")</f>
        <v/>
      </c>
      <c r="U295" s="15">
        <f>IF(Q295="YES",O295*T295,"")</f>
        <v/>
      </c>
      <c r="V295" s="16" t="n"/>
      <c r="W295" s="17">
        <f>IF(Q295="YES",G295+V295,"")</f>
        <v/>
      </c>
      <c r="X295" s="18">
        <f>IF(Q295="YES",IF(TODAY()&gt;W295,"OVERDUE","WITHIN TIME"),"")</f>
        <v/>
      </c>
    </row>
    <row r="296">
      <c r="A296" s="3" t="n">
        <v>292</v>
      </c>
      <c r="B296" s="4" t="n"/>
      <c r="C296" s="4" t="n"/>
      <c r="D296" s="5">
        <f>IF(E296="ISNR20","Natural Rubber-TSNR (ISNR-20)","")</f>
        <v/>
      </c>
      <c r="E296" s="4" t="n"/>
      <c r="F296" s="6" t="n"/>
      <c r="G296" s="6" t="n"/>
      <c r="H296" s="7">
        <f>IF(G296="","",G296-TODAY())</f>
        <v/>
      </c>
      <c r="I296" s="8">
        <f>IF(G296="","",
IF(G296&lt;TODAY(),
IF(O296&gt;0,"Violated","Completed"),
IF(H296&lt;=7,"Expiring Soon",
"Active")))</f>
        <v/>
      </c>
      <c r="J296" s="8">
        <f>IF(C296="","",
COUNTIFS(
sales!$C:$C,$C296,
sales!$E:$E,$E296,
sales!$H:$H,"&gt;="&amp;$F296,
sales!$H:$H,"&lt;="&amp;$G296
))</f>
        <v/>
      </c>
      <c r="K296" s="9">
        <f>IF(COUNTIFS(sales!C:C, C296)=0,"",
_xlfn.MAXIFS(sales!H:H, sales!C:C, C296))</f>
        <v/>
      </c>
      <c r="L296" s="4" t="n"/>
      <c r="M296" s="4" t="n"/>
      <c r="N296" s="10">
        <f>IF(C296="","",
SUMIFS(
sales!$I:$I,
sales!$C:$C,$C296,
sales!$E:$E,$E296,
sales!$H:$H,"&gt;="&amp;$F296,
sales!$H:$H,"&lt;="&amp;$G296
))</f>
        <v/>
      </c>
      <c r="O296" s="10">
        <f>IF(M296="","",M296-N296)</f>
        <v/>
      </c>
      <c r="P296" s="11">
        <f>IF(M296=0,"",N296/M296)</f>
        <v/>
      </c>
      <c r="Q296" s="12">
        <f>IF(OR(G296="",O296=""),"",
IF(AND(G296&lt;TODAY(),O296&gt;0),"YES","NO"))</f>
        <v/>
      </c>
      <c r="R296" s="100" t="n"/>
      <c r="S296" s="14" t="n"/>
      <c r="T296" s="15">
        <f>IF(Q296="YES", IF(R296="Company",L296*(1+S296),IF(R296="Vendor",L296*(1-S296),"")),"")</f>
        <v/>
      </c>
      <c r="U296" s="15">
        <f>IF(Q296="YES",O296*T296,"")</f>
        <v/>
      </c>
      <c r="V296" s="16" t="n"/>
      <c r="W296" s="17">
        <f>IF(Q296="YES",G296+V296,"")</f>
        <v/>
      </c>
      <c r="X296" s="18">
        <f>IF(Q296="YES",IF(TODAY()&gt;W296,"OVERDUE","WITHIN TIME"),"")</f>
        <v/>
      </c>
    </row>
    <row r="297">
      <c r="A297" s="3" t="n">
        <v>293</v>
      </c>
      <c r="B297" s="4" t="n"/>
      <c r="C297" s="4" t="n"/>
      <c r="D297" s="5">
        <f>IF(E297="ISNR20","Natural Rubber-TSNR (ISNR-20)","")</f>
        <v/>
      </c>
      <c r="E297" s="4" t="n"/>
      <c r="F297" s="6" t="n"/>
      <c r="G297" s="6" t="n"/>
      <c r="H297" s="7">
        <f>IF(G297="","",G297-TODAY())</f>
        <v/>
      </c>
      <c r="I297" s="8">
        <f>IF(G297="","",
IF(G297&lt;TODAY(),
IF(O297&gt;0,"Violated","Completed"),
IF(H297&lt;=7,"Expiring Soon",
"Active")))</f>
        <v/>
      </c>
      <c r="J297" s="8">
        <f>IF(C297="","",
COUNTIFS(
sales!$C:$C,$C297,
sales!$E:$E,$E297,
sales!$H:$H,"&gt;="&amp;$F297,
sales!$H:$H,"&lt;="&amp;$G297
))</f>
        <v/>
      </c>
      <c r="K297" s="9">
        <f>IF(COUNTIFS(sales!C:C, C297)=0,"",
_xlfn.MAXIFS(sales!H:H, sales!C:C, C297))</f>
        <v/>
      </c>
      <c r="L297" s="4" t="n"/>
      <c r="M297" s="4" t="n"/>
      <c r="N297" s="10">
        <f>IF(C297="","",
SUMIFS(
sales!$I:$I,
sales!$C:$C,$C297,
sales!$E:$E,$E297,
sales!$H:$H,"&gt;="&amp;$F297,
sales!$H:$H,"&lt;="&amp;$G297
))</f>
        <v/>
      </c>
      <c r="O297" s="10">
        <f>IF(M297="","",M297-N297)</f>
        <v/>
      </c>
      <c r="P297" s="11">
        <f>IF(M297=0,"",N297/M297)</f>
        <v/>
      </c>
      <c r="Q297" s="12">
        <f>IF(OR(G297="",O297=""),"",
IF(AND(G297&lt;TODAY(),O297&gt;0),"YES","NO"))</f>
        <v/>
      </c>
      <c r="R297" s="100" t="n"/>
      <c r="S297" s="14" t="n"/>
      <c r="T297" s="15">
        <f>IF(Q297="YES", IF(R297="Company",L297*(1+S297),IF(R297="Vendor",L297*(1-S297),"")),"")</f>
        <v/>
      </c>
      <c r="U297" s="15">
        <f>IF(Q297="YES",O297*T297,"")</f>
        <v/>
      </c>
      <c r="V297" s="16" t="n"/>
      <c r="W297" s="17">
        <f>IF(Q297="YES",G297+V297,"")</f>
        <v/>
      </c>
      <c r="X297" s="18">
        <f>IF(Q297="YES",IF(TODAY()&gt;W297,"OVERDUE","WITHIN TIME"),"")</f>
        <v/>
      </c>
    </row>
    <row r="298">
      <c r="A298" s="3" t="n">
        <v>294</v>
      </c>
      <c r="B298" s="4" t="n"/>
      <c r="C298" s="4" t="n"/>
      <c r="D298" s="5">
        <f>IF(E298="ISNR20","Natural Rubber-TSNR (ISNR-20)","")</f>
        <v/>
      </c>
      <c r="E298" s="4" t="n"/>
      <c r="F298" s="6" t="n"/>
      <c r="G298" s="6" t="n"/>
      <c r="H298" s="7">
        <f>IF(G298="","",G298-TODAY())</f>
        <v/>
      </c>
      <c r="I298" s="8">
        <f>IF(G298="","",
IF(G298&lt;TODAY(),
IF(O298&gt;0,"Violated","Completed"),
IF(H298&lt;=7,"Expiring Soon",
"Active")))</f>
        <v/>
      </c>
      <c r="J298" s="8">
        <f>IF(C298="","",
COUNTIFS(
sales!$C:$C,$C298,
sales!$E:$E,$E298,
sales!$H:$H,"&gt;="&amp;$F298,
sales!$H:$H,"&lt;="&amp;$G298
))</f>
        <v/>
      </c>
      <c r="K298" s="9">
        <f>IF(COUNTIFS(sales!C:C, C298)=0,"",
_xlfn.MAXIFS(sales!H:H, sales!C:C, C298))</f>
        <v/>
      </c>
      <c r="L298" s="4" t="n"/>
      <c r="M298" s="4" t="n"/>
      <c r="N298" s="10">
        <f>IF(C298="","",
SUMIFS(
sales!$I:$I,
sales!$C:$C,$C298,
sales!$E:$E,$E298,
sales!$H:$H,"&gt;="&amp;$F298,
sales!$H:$H,"&lt;="&amp;$G298
))</f>
        <v/>
      </c>
      <c r="O298" s="10">
        <f>IF(M298="","",M298-N298)</f>
        <v/>
      </c>
      <c r="P298" s="11">
        <f>IF(M298=0,"",N298/M298)</f>
        <v/>
      </c>
      <c r="Q298" s="12">
        <f>IF(OR(G298="",O298=""),"",
IF(AND(G298&lt;TODAY(),O298&gt;0),"YES","NO"))</f>
        <v/>
      </c>
      <c r="R298" s="100" t="n"/>
      <c r="S298" s="14" t="n"/>
      <c r="T298" s="15">
        <f>IF(Q298="YES", IF(R298="Company",L298*(1+S298),IF(R298="Vendor",L298*(1-S298),"")),"")</f>
        <v/>
      </c>
      <c r="U298" s="15">
        <f>IF(Q298="YES",O298*T298,"")</f>
        <v/>
      </c>
      <c r="V298" s="16" t="n"/>
      <c r="W298" s="17">
        <f>IF(Q298="YES",G298+V298,"")</f>
        <v/>
      </c>
      <c r="X298" s="18">
        <f>IF(Q298="YES",IF(TODAY()&gt;W298,"OVERDUE","WITHIN TIME"),"")</f>
        <v/>
      </c>
    </row>
    <row r="299">
      <c r="A299" s="3" t="n">
        <v>295</v>
      </c>
      <c r="B299" s="4" t="n"/>
      <c r="C299" s="4" t="n"/>
      <c r="D299" s="5">
        <f>IF(E299="ISNR20","Natural Rubber-TSNR (ISNR-20)","")</f>
        <v/>
      </c>
      <c r="E299" s="4" t="n"/>
      <c r="F299" s="6" t="n"/>
      <c r="G299" s="6" t="n"/>
      <c r="H299" s="7">
        <f>IF(G299="","",G299-TODAY())</f>
        <v/>
      </c>
      <c r="I299" s="8">
        <f>IF(G299="","",
IF(G299&lt;TODAY(),
IF(O299&gt;0,"Violated","Completed"),
IF(H299&lt;=7,"Expiring Soon",
"Active")))</f>
        <v/>
      </c>
      <c r="J299" s="8">
        <f>IF(C299="","",
COUNTIFS(
sales!$C:$C,$C299,
sales!$E:$E,$E299,
sales!$H:$H,"&gt;="&amp;$F299,
sales!$H:$H,"&lt;="&amp;$G299
))</f>
        <v/>
      </c>
      <c r="K299" s="9">
        <f>IF(COUNTIFS(sales!C:C, C299)=0,"",
_xlfn.MAXIFS(sales!H:H, sales!C:C, C299))</f>
        <v/>
      </c>
      <c r="L299" s="4" t="n"/>
      <c r="M299" s="4" t="n"/>
      <c r="N299" s="10">
        <f>IF(C299="","",
SUMIFS(
sales!$I:$I,
sales!$C:$C,$C299,
sales!$E:$E,$E299,
sales!$H:$H,"&gt;="&amp;$F299,
sales!$H:$H,"&lt;="&amp;$G299
))</f>
        <v/>
      </c>
      <c r="O299" s="10">
        <f>IF(M299="","",M299-N299)</f>
        <v/>
      </c>
      <c r="P299" s="11">
        <f>IF(M299=0,"",N299/M299)</f>
        <v/>
      </c>
      <c r="Q299" s="12">
        <f>IF(OR(G299="",O299=""),"",
IF(AND(G299&lt;TODAY(),O299&gt;0),"YES","NO"))</f>
        <v/>
      </c>
      <c r="R299" s="100" t="n"/>
      <c r="S299" s="14" t="n"/>
      <c r="T299" s="15">
        <f>IF(Q299="YES", IF(R299="Company",L299*(1+S299),IF(R299="Vendor",L299*(1-S299),"")),"")</f>
        <v/>
      </c>
      <c r="U299" s="15">
        <f>IF(Q299="YES",O299*T299,"")</f>
        <v/>
      </c>
      <c r="V299" s="16" t="n"/>
      <c r="W299" s="17">
        <f>IF(Q299="YES",G299+V299,"")</f>
        <v/>
      </c>
      <c r="X299" s="18">
        <f>IF(Q299="YES",IF(TODAY()&gt;W299,"OVERDUE","WITHIN TIME"),"")</f>
        <v/>
      </c>
    </row>
    <row r="300">
      <c r="A300" s="3" t="n">
        <v>296</v>
      </c>
      <c r="B300" s="4" t="n"/>
      <c r="C300" s="4" t="n"/>
      <c r="D300" s="5">
        <f>IF(E300="ISNR20","Natural Rubber-TSNR (ISNR-20)","")</f>
        <v/>
      </c>
      <c r="E300" s="4" t="n"/>
      <c r="F300" s="6" t="n"/>
      <c r="G300" s="6" t="n"/>
      <c r="H300" s="7">
        <f>IF(G300="","",G300-TODAY())</f>
        <v/>
      </c>
      <c r="I300" s="8">
        <f>IF(G300="","",
IF(G300&lt;TODAY(),
IF(O300&gt;0,"Violated","Completed"),
IF(H300&lt;=7,"Expiring Soon",
"Active")))</f>
        <v/>
      </c>
      <c r="J300" s="8">
        <f>IF(C300="","",
COUNTIFS(
sales!$C:$C,$C300,
sales!$E:$E,$E300,
sales!$H:$H,"&gt;="&amp;$F300,
sales!$H:$H,"&lt;="&amp;$G300
))</f>
        <v/>
      </c>
      <c r="K300" s="9">
        <f>IF(COUNTIFS(sales!C:C, C300)=0,"",
_xlfn.MAXIFS(sales!H:H, sales!C:C, C300))</f>
        <v/>
      </c>
      <c r="L300" s="4" t="n"/>
      <c r="M300" s="4" t="n"/>
      <c r="N300" s="10">
        <f>IF(C300="","",
SUMIFS(
sales!$I:$I,
sales!$C:$C,$C300,
sales!$E:$E,$E300,
sales!$H:$H,"&gt;="&amp;$F300,
sales!$H:$H,"&lt;="&amp;$G300
))</f>
        <v/>
      </c>
      <c r="O300" s="10">
        <f>IF(M300="","",M300-N300)</f>
        <v/>
      </c>
      <c r="P300" s="11">
        <f>IF(M300=0,"",N300/M300)</f>
        <v/>
      </c>
      <c r="Q300" s="12">
        <f>IF(OR(G300="",O300=""),"",
IF(AND(G300&lt;TODAY(),O300&gt;0),"YES","NO"))</f>
        <v/>
      </c>
      <c r="R300" s="100" t="n"/>
      <c r="S300" s="14" t="n"/>
      <c r="T300" s="15">
        <f>IF(Q300="YES", IF(R300="Company",L300*(1+S300),IF(R300="Vendor",L300*(1-S300),"")),"")</f>
        <v/>
      </c>
      <c r="U300" s="15">
        <f>IF(Q300="YES",O300*T300,"")</f>
        <v/>
      </c>
      <c r="V300" s="16" t="n"/>
      <c r="W300" s="17">
        <f>IF(Q300="YES",G300+V300,"")</f>
        <v/>
      </c>
      <c r="X300" s="18">
        <f>IF(Q300="YES",IF(TODAY()&gt;W300,"OVERDUE","WITHIN TIME"),"")</f>
        <v/>
      </c>
    </row>
    <row r="301">
      <c r="A301" s="3" t="n">
        <v>297</v>
      </c>
      <c r="B301" s="4" t="n"/>
      <c r="C301" s="4" t="n"/>
      <c r="D301" s="5">
        <f>IF(E301="ISNR20","Natural Rubber-TSNR (ISNR-20)","")</f>
        <v/>
      </c>
      <c r="E301" s="4" t="n"/>
      <c r="F301" s="6" t="n"/>
      <c r="G301" s="6" t="n"/>
      <c r="H301" s="7">
        <f>IF(G301="","",G301-TODAY())</f>
        <v/>
      </c>
      <c r="I301" s="8">
        <f>IF(G301="","",
IF(G301&lt;TODAY(),
IF(O301&gt;0,"Violated","Completed"),
IF(H301&lt;=7,"Expiring Soon",
"Active")))</f>
        <v/>
      </c>
      <c r="J301" s="8">
        <f>IF(C301="","",
COUNTIFS(
sales!$C:$C,$C301,
sales!$E:$E,$E301,
sales!$H:$H,"&gt;="&amp;$F301,
sales!$H:$H,"&lt;="&amp;$G301
))</f>
        <v/>
      </c>
      <c r="K301" s="9">
        <f>IF(COUNTIFS(sales!C:C, C301)=0,"",
_xlfn.MAXIFS(sales!H:H, sales!C:C, C301))</f>
        <v/>
      </c>
      <c r="L301" s="4" t="n"/>
      <c r="M301" s="4" t="n"/>
      <c r="N301" s="10">
        <f>IF(C301="","",
SUMIFS(
sales!$I:$I,
sales!$C:$C,$C301,
sales!$E:$E,$E301,
sales!$H:$H,"&gt;="&amp;$F301,
sales!$H:$H,"&lt;="&amp;$G301
))</f>
        <v/>
      </c>
      <c r="O301" s="10">
        <f>IF(M301="","",M301-N301)</f>
        <v/>
      </c>
      <c r="P301" s="11">
        <f>IF(M301=0,"",N301/M301)</f>
        <v/>
      </c>
      <c r="Q301" s="12">
        <f>IF(OR(G301="",O301=""),"",
IF(AND(G301&lt;TODAY(),O301&gt;0),"YES","NO"))</f>
        <v/>
      </c>
      <c r="R301" s="100" t="n"/>
      <c r="S301" s="14" t="n"/>
      <c r="T301" s="15">
        <f>IF(Q301="YES", IF(R301="Company",L301*(1+S301),IF(R301="Vendor",L301*(1-S301),"")),"")</f>
        <v/>
      </c>
      <c r="U301" s="15">
        <f>IF(Q301="YES",O301*T301,"")</f>
        <v/>
      </c>
      <c r="V301" s="16" t="n"/>
      <c r="W301" s="17">
        <f>IF(Q301="YES",G301+V301,"")</f>
        <v/>
      </c>
      <c r="X301" s="18">
        <f>IF(Q301="YES",IF(TODAY()&gt;W301,"OVERDUE","WITHIN TIME"),"")</f>
        <v/>
      </c>
    </row>
    <row r="302">
      <c r="A302" s="3" t="n">
        <v>298</v>
      </c>
      <c r="B302" s="4" t="n"/>
      <c r="C302" s="4" t="n"/>
      <c r="D302" s="5">
        <f>IF(E302="ISNR20","Natural Rubber-TSNR (ISNR-20)","")</f>
        <v/>
      </c>
      <c r="E302" s="4" t="n"/>
      <c r="F302" s="6" t="n"/>
      <c r="G302" s="6" t="n"/>
      <c r="H302" s="7">
        <f>IF(G302="","",G302-TODAY())</f>
        <v/>
      </c>
      <c r="I302" s="8">
        <f>IF(G302="","",
IF(G302&lt;TODAY(),
IF(O302&gt;0,"Violated","Completed"),
IF(H302&lt;=7,"Expiring Soon",
"Active")))</f>
        <v/>
      </c>
      <c r="J302" s="8">
        <f>IF(C302="","",
COUNTIFS(
sales!$C:$C,$C302,
sales!$E:$E,$E302,
sales!$H:$H,"&gt;="&amp;$F302,
sales!$H:$H,"&lt;="&amp;$G302
))</f>
        <v/>
      </c>
      <c r="K302" s="9">
        <f>IF(COUNTIFS(sales!C:C, C302)=0,"",
_xlfn.MAXIFS(sales!H:H, sales!C:C, C302))</f>
        <v/>
      </c>
      <c r="L302" s="4" t="n"/>
      <c r="M302" s="4" t="n"/>
      <c r="N302" s="10">
        <f>IF(C302="","",
SUMIFS(
sales!$I:$I,
sales!$C:$C,$C302,
sales!$E:$E,$E302,
sales!$H:$H,"&gt;="&amp;$F302,
sales!$H:$H,"&lt;="&amp;$G302
))</f>
        <v/>
      </c>
      <c r="O302" s="10">
        <f>IF(M302="","",M302-N302)</f>
        <v/>
      </c>
      <c r="P302" s="11">
        <f>IF(M302=0,"",N302/M302)</f>
        <v/>
      </c>
      <c r="Q302" s="12">
        <f>IF(OR(G302="",O302=""),"",
IF(AND(G302&lt;TODAY(),O302&gt;0),"YES","NO"))</f>
        <v/>
      </c>
      <c r="R302" s="100" t="n"/>
      <c r="S302" s="14" t="n"/>
      <c r="T302" s="15">
        <f>IF(Q302="YES", IF(R302="Company",L302*(1+S302),IF(R302="Vendor",L302*(1-S302),"")),"")</f>
        <v/>
      </c>
      <c r="U302" s="15">
        <f>IF(Q302="YES",O302*T302,"")</f>
        <v/>
      </c>
      <c r="V302" s="16" t="n"/>
      <c r="W302" s="17">
        <f>IF(Q302="YES",G302+V302,"")</f>
        <v/>
      </c>
      <c r="X302" s="18">
        <f>IF(Q302="YES",IF(TODAY()&gt;W302,"OVERDUE","WITHIN TIME"),"")</f>
        <v/>
      </c>
    </row>
    <row r="303">
      <c r="A303" s="3" t="n">
        <v>299</v>
      </c>
      <c r="B303" s="4" t="n"/>
      <c r="C303" s="4" t="n"/>
      <c r="D303" s="5">
        <f>IF(E303="ISNR20","Natural Rubber-TSNR (ISNR-20)","")</f>
        <v/>
      </c>
      <c r="E303" s="4" t="n"/>
      <c r="F303" s="6" t="n"/>
      <c r="G303" s="6" t="n"/>
      <c r="H303" s="7">
        <f>IF(G303="","",G303-TODAY())</f>
        <v/>
      </c>
      <c r="I303" s="8">
        <f>IF(G303="","",
IF(G303&lt;TODAY(),
IF(O303&gt;0,"Violated","Completed"),
IF(H303&lt;=7,"Expiring Soon",
"Active")))</f>
        <v/>
      </c>
      <c r="J303" s="8">
        <f>IF(C303="","",
COUNTIFS(
sales!$C:$C,$C303,
sales!$E:$E,$E303,
sales!$H:$H,"&gt;="&amp;$F303,
sales!$H:$H,"&lt;="&amp;$G303
))</f>
        <v/>
      </c>
      <c r="K303" s="9">
        <f>IF(COUNTIFS(sales!C:C, C303)=0,"",
_xlfn.MAXIFS(sales!H:H, sales!C:C, C303))</f>
        <v/>
      </c>
      <c r="L303" s="4" t="n"/>
      <c r="M303" s="4" t="n"/>
      <c r="N303" s="10">
        <f>IF(C303="","",
SUMIFS(
sales!$I:$I,
sales!$C:$C,$C303,
sales!$E:$E,$E303,
sales!$H:$H,"&gt;="&amp;$F303,
sales!$H:$H,"&lt;="&amp;$G303
))</f>
        <v/>
      </c>
      <c r="O303" s="10">
        <f>IF(M303="","",M303-N303)</f>
        <v/>
      </c>
      <c r="P303" s="11">
        <f>IF(M303=0,"",N303/M303)</f>
        <v/>
      </c>
      <c r="Q303" s="12">
        <f>IF(OR(G303="",O303=""),"",
IF(AND(G303&lt;TODAY(),O303&gt;0),"YES","NO"))</f>
        <v/>
      </c>
      <c r="R303" s="100" t="n"/>
      <c r="S303" s="14" t="n"/>
      <c r="T303" s="15">
        <f>IF(Q303="YES", IF(R303="Company",L303*(1+S303),IF(R303="Vendor",L303*(1-S303),"")),"")</f>
        <v/>
      </c>
      <c r="U303" s="15">
        <f>IF(Q303="YES",O303*T303,"")</f>
        <v/>
      </c>
      <c r="V303" s="16" t="n"/>
      <c r="W303" s="17">
        <f>IF(Q303="YES",G303+V303,"")</f>
        <v/>
      </c>
      <c r="X303" s="18">
        <f>IF(Q303="YES",IF(TODAY()&gt;W303,"OVERDUE","WITHIN TIME"),"")</f>
        <v/>
      </c>
    </row>
    <row r="304">
      <c r="A304" s="3" t="n">
        <v>300</v>
      </c>
      <c r="B304" s="4" t="n"/>
      <c r="C304" s="4" t="n"/>
      <c r="D304" s="5">
        <f>IF(E304="ISNR20","Natural Rubber-TSNR (ISNR-20)","")</f>
        <v/>
      </c>
      <c r="E304" s="4" t="n"/>
      <c r="F304" s="6" t="n"/>
      <c r="G304" s="6" t="n"/>
      <c r="H304" s="7">
        <f>IF(G304="","",G304-TODAY())</f>
        <v/>
      </c>
      <c r="I304" s="8">
        <f>IF(G304="","",
IF(G304&lt;TODAY(),
IF(O304&gt;0,"Violated","Completed"),
IF(H304&lt;=7,"Expiring Soon",
"Active")))</f>
        <v/>
      </c>
      <c r="J304" s="8">
        <f>IF(C304="","",
COUNTIFS(
sales!$C:$C,$C304,
sales!$E:$E,$E304,
sales!$H:$H,"&gt;="&amp;$F304,
sales!$H:$H,"&lt;="&amp;$G304
))</f>
        <v/>
      </c>
      <c r="K304" s="9">
        <f>IF(COUNTIFS(sales!C:C, C304)=0,"",
_xlfn.MAXIFS(sales!H:H, sales!C:C, C304))</f>
        <v/>
      </c>
      <c r="L304" s="4" t="n"/>
      <c r="M304" s="4" t="n"/>
      <c r="N304" s="10">
        <f>IF(C304="","",
SUMIFS(
sales!$I:$I,
sales!$C:$C,$C304,
sales!$E:$E,$E304,
sales!$H:$H,"&gt;="&amp;$F304,
sales!$H:$H,"&lt;="&amp;$G304
))</f>
        <v/>
      </c>
      <c r="O304" s="10">
        <f>IF(M304="","",M304-N304)</f>
        <v/>
      </c>
      <c r="P304" s="11">
        <f>IF(M304=0,"",N304/M304)</f>
        <v/>
      </c>
      <c r="Q304" s="12">
        <f>IF(OR(G304="",O304=""),"",
IF(AND(G304&lt;TODAY(),O304&gt;0),"YES","NO"))</f>
        <v/>
      </c>
      <c r="R304" s="100" t="n"/>
      <c r="S304" s="14" t="n"/>
      <c r="T304" s="15">
        <f>IF(Q304="YES", IF(R304="Company",L304*(1+S304),IF(R304="Vendor",L304*(1-S304),"")),"")</f>
        <v/>
      </c>
      <c r="U304" s="15">
        <f>IF(Q304="YES",O304*T304,"")</f>
        <v/>
      </c>
      <c r="V304" s="16" t="n"/>
      <c r="W304" s="17">
        <f>IF(Q304="YES",G304+V304,"")</f>
        <v/>
      </c>
      <c r="X304" s="18">
        <f>IF(Q304="YES",IF(TODAY()&gt;W304,"OVERDUE","WITHIN TIME"),"")</f>
        <v/>
      </c>
    </row>
    <row r="305">
      <c r="A305" s="3" t="n">
        <v>301</v>
      </c>
      <c r="B305" s="4" t="n"/>
      <c r="C305" s="4" t="n"/>
      <c r="D305" s="5">
        <f>IF(E305="ISNR20","Natural Rubber-TSNR (ISNR-20)","")</f>
        <v/>
      </c>
      <c r="E305" s="4" t="n"/>
      <c r="F305" s="6" t="n"/>
      <c r="G305" s="6" t="n"/>
      <c r="H305" s="7">
        <f>IF(G305="","",G305-TODAY())</f>
        <v/>
      </c>
      <c r="I305" s="8">
        <f>IF(G305="","",
IF(G305&lt;TODAY(),
IF(O305&gt;0,"Violated","Completed"),
IF(H305&lt;=7,"Expiring Soon",
"Active")))</f>
        <v/>
      </c>
      <c r="J305" s="8">
        <f>IF(C305="","",
COUNTIFS(
sales!$C:$C,$C305,
sales!$E:$E,$E305,
sales!$H:$H,"&gt;="&amp;$F305,
sales!$H:$H,"&lt;="&amp;$G305
))</f>
        <v/>
      </c>
      <c r="K305" s="9">
        <f>IF(COUNTIFS(sales!C:C, C305)=0,"",
_xlfn.MAXIFS(sales!H:H, sales!C:C, C305))</f>
        <v/>
      </c>
      <c r="L305" s="4" t="n"/>
      <c r="M305" s="4" t="n"/>
      <c r="N305" s="10">
        <f>IF(C305="","",
SUMIFS(
sales!$I:$I,
sales!$C:$C,$C305,
sales!$E:$E,$E305,
sales!$H:$H,"&gt;="&amp;$F305,
sales!$H:$H,"&lt;="&amp;$G305
))</f>
        <v/>
      </c>
      <c r="O305" s="10">
        <f>IF(M305="","",M305-N305)</f>
        <v/>
      </c>
      <c r="P305" s="11">
        <f>IF(M305=0,"",N305/M305)</f>
        <v/>
      </c>
      <c r="Q305" s="12">
        <f>IF(OR(G305="",O305=""),"",
IF(AND(G305&lt;TODAY(),O305&gt;0),"YES","NO"))</f>
        <v/>
      </c>
      <c r="R305" s="100" t="n"/>
      <c r="S305" s="14" t="n"/>
      <c r="T305" s="15">
        <f>IF(Q305="YES", IF(R305="Company",L305*(1+S305),IF(R305="Vendor",L305*(1-S305),"")),"")</f>
        <v/>
      </c>
      <c r="U305" s="15">
        <f>IF(Q305="YES",O305*T305,"")</f>
        <v/>
      </c>
      <c r="V305" s="16" t="n"/>
      <c r="W305" s="17">
        <f>IF(Q305="YES",G305+V305,"")</f>
        <v/>
      </c>
      <c r="X305" s="18">
        <f>IF(Q305="YES",IF(TODAY()&gt;W305,"OVERDUE","WITHIN TIME"),"")</f>
        <v/>
      </c>
    </row>
    <row r="306">
      <c r="A306" s="3" t="n">
        <v>302</v>
      </c>
      <c r="B306" s="4" t="n"/>
      <c r="C306" s="4" t="n"/>
      <c r="D306" s="5">
        <f>IF(E306="ISNR20","Natural Rubber-TSNR (ISNR-20)","")</f>
        <v/>
      </c>
      <c r="E306" s="4" t="n"/>
      <c r="F306" s="6" t="n"/>
      <c r="G306" s="6" t="n"/>
      <c r="H306" s="7">
        <f>IF(G306="","",G306-TODAY())</f>
        <v/>
      </c>
      <c r="I306" s="8">
        <f>IF(G306="","",
IF(G306&lt;TODAY(),
IF(O306&gt;0,"Violated","Completed"),
IF(H306&lt;=7,"Expiring Soon",
"Active")))</f>
        <v/>
      </c>
      <c r="J306" s="8">
        <f>IF(C306="","",
COUNTIFS(
sales!$C:$C,$C306,
sales!$E:$E,$E306,
sales!$H:$H,"&gt;="&amp;$F306,
sales!$H:$H,"&lt;="&amp;$G306
))</f>
        <v/>
      </c>
      <c r="K306" s="9">
        <f>IF(COUNTIFS(sales!C:C, C306)=0,"",
_xlfn.MAXIFS(sales!H:H, sales!C:C, C306))</f>
        <v/>
      </c>
      <c r="L306" s="4" t="n"/>
      <c r="M306" s="4" t="n"/>
      <c r="N306" s="10">
        <f>IF(C306="","",
SUMIFS(
sales!$I:$I,
sales!$C:$C,$C306,
sales!$E:$E,$E306,
sales!$H:$H,"&gt;="&amp;$F306,
sales!$H:$H,"&lt;="&amp;$G306
))</f>
        <v/>
      </c>
      <c r="O306" s="10">
        <f>IF(M306="","",M306-N306)</f>
        <v/>
      </c>
      <c r="P306" s="11">
        <f>IF(M306=0,"",N306/M306)</f>
        <v/>
      </c>
      <c r="Q306" s="12">
        <f>IF(OR(G306="",O306=""),"",
IF(AND(G306&lt;TODAY(),O306&gt;0),"YES","NO"))</f>
        <v/>
      </c>
      <c r="R306" s="100" t="n"/>
      <c r="S306" s="14" t="n"/>
      <c r="T306" s="15">
        <f>IF(Q306="YES", IF(R306="Company",L306*(1+S306),IF(R306="Vendor",L306*(1-S306),"")),"")</f>
        <v/>
      </c>
      <c r="U306" s="15">
        <f>IF(Q306="YES",O306*T306,"")</f>
        <v/>
      </c>
      <c r="V306" s="16" t="n"/>
      <c r="W306" s="17">
        <f>IF(Q306="YES",G306+V306,"")</f>
        <v/>
      </c>
      <c r="X306" s="18">
        <f>IF(Q306="YES",IF(TODAY()&gt;W306,"OVERDUE","WITHIN TIME"),"")</f>
        <v/>
      </c>
    </row>
    <row r="307">
      <c r="A307" s="3" t="n">
        <v>303</v>
      </c>
      <c r="B307" s="4" t="n"/>
      <c r="C307" s="4" t="n"/>
      <c r="D307" s="5">
        <f>IF(E307="ISNR20","Natural Rubber-TSNR (ISNR-20)","")</f>
        <v/>
      </c>
      <c r="E307" s="4" t="n"/>
      <c r="F307" s="6" t="n"/>
      <c r="G307" s="6" t="n"/>
      <c r="H307" s="7">
        <f>IF(G307="","",G307-TODAY())</f>
        <v/>
      </c>
      <c r="I307" s="8">
        <f>IF(G307="","",
IF(G307&lt;TODAY(),
IF(O307&gt;0,"Violated","Completed"),
IF(H307&lt;=7,"Expiring Soon",
"Active")))</f>
        <v/>
      </c>
      <c r="J307" s="8">
        <f>IF(C307="","",
COUNTIFS(
sales!$C:$C,$C307,
sales!$E:$E,$E307,
sales!$H:$H,"&gt;="&amp;$F307,
sales!$H:$H,"&lt;="&amp;$G307
))</f>
        <v/>
      </c>
      <c r="K307" s="9">
        <f>IF(COUNTIFS(sales!C:C, C307)=0,"",
_xlfn.MAXIFS(sales!H:H, sales!C:C, C307))</f>
        <v/>
      </c>
      <c r="L307" s="4" t="n"/>
      <c r="M307" s="4" t="n"/>
      <c r="N307" s="10">
        <f>IF(C307="","",
SUMIFS(
sales!$I:$I,
sales!$C:$C,$C307,
sales!$E:$E,$E307,
sales!$H:$H,"&gt;="&amp;$F307,
sales!$H:$H,"&lt;="&amp;$G307
))</f>
        <v/>
      </c>
      <c r="O307" s="10">
        <f>IF(M307="","",M307-N307)</f>
        <v/>
      </c>
      <c r="P307" s="11">
        <f>IF(M307=0,"",N307/M307)</f>
        <v/>
      </c>
      <c r="Q307" s="12">
        <f>IF(OR(G307="",O307=""),"",
IF(AND(G307&lt;TODAY(),O307&gt;0),"YES","NO"))</f>
        <v/>
      </c>
      <c r="R307" s="100" t="n"/>
      <c r="S307" s="14" t="n"/>
      <c r="T307" s="15">
        <f>IF(Q307="YES", IF(R307="Company",L307*(1+S307),IF(R307="Vendor",L307*(1-S307),"")),"")</f>
        <v/>
      </c>
      <c r="U307" s="15">
        <f>IF(Q307="YES",O307*T307,"")</f>
        <v/>
      </c>
      <c r="V307" s="16" t="n"/>
      <c r="W307" s="17">
        <f>IF(Q307="YES",G307+V307,"")</f>
        <v/>
      </c>
      <c r="X307" s="18">
        <f>IF(Q307="YES",IF(TODAY()&gt;W307,"OVERDUE","WITHIN TIME"),"")</f>
        <v/>
      </c>
    </row>
    <row r="308">
      <c r="A308" s="3" t="n">
        <v>304</v>
      </c>
      <c r="B308" s="4" t="n"/>
      <c r="C308" s="4" t="n"/>
      <c r="D308" s="5">
        <f>IF(E308="ISNR20","Natural Rubber-TSNR (ISNR-20)","")</f>
        <v/>
      </c>
      <c r="E308" s="4" t="n"/>
      <c r="F308" s="6" t="n"/>
      <c r="G308" s="6" t="n"/>
      <c r="H308" s="7">
        <f>IF(G308="","",G308-TODAY())</f>
        <v/>
      </c>
      <c r="I308" s="8">
        <f>IF(G308="","",
IF(G308&lt;TODAY(),
IF(O308&gt;0,"Violated","Completed"),
IF(H308&lt;=7,"Expiring Soon",
"Active")))</f>
        <v/>
      </c>
      <c r="J308" s="8">
        <f>IF(C308="","",
COUNTIFS(
sales!$C:$C,$C308,
sales!$E:$E,$E308,
sales!$H:$H,"&gt;="&amp;$F308,
sales!$H:$H,"&lt;="&amp;$G308
))</f>
        <v/>
      </c>
      <c r="K308" s="9">
        <f>IF(COUNTIFS(sales!C:C, C308)=0,"",
_xlfn.MAXIFS(sales!H:H, sales!C:C, C308))</f>
        <v/>
      </c>
      <c r="L308" s="4" t="n"/>
      <c r="M308" s="4" t="n"/>
      <c r="N308" s="10">
        <f>IF(C308="","",
SUMIFS(
sales!$I:$I,
sales!$C:$C,$C308,
sales!$E:$E,$E308,
sales!$H:$H,"&gt;="&amp;$F308,
sales!$H:$H,"&lt;="&amp;$G308
))</f>
        <v/>
      </c>
      <c r="O308" s="10">
        <f>IF(M308="","",M308-N308)</f>
        <v/>
      </c>
      <c r="P308" s="11">
        <f>IF(M308=0,"",N308/M308)</f>
        <v/>
      </c>
      <c r="Q308" s="12">
        <f>IF(OR(G308="",O308=""),"",
IF(AND(G308&lt;TODAY(),O308&gt;0),"YES","NO"))</f>
        <v/>
      </c>
      <c r="R308" s="100" t="n"/>
      <c r="S308" s="14" t="n"/>
      <c r="T308" s="15">
        <f>IF(Q308="YES", IF(R308="Company",L308*(1+S308),IF(R308="Vendor",L308*(1-S308),"")),"")</f>
        <v/>
      </c>
      <c r="U308" s="15">
        <f>IF(Q308="YES",O308*T308,"")</f>
        <v/>
      </c>
      <c r="V308" s="16" t="n"/>
      <c r="W308" s="17">
        <f>IF(Q308="YES",G308+V308,"")</f>
        <v/>
      </c>
      <c r="X308" s="18">
        <f>IF(Q308="YES",IF(TODAY()&gt;W308,"OVERDUE","WITHIN TIME"),"")</f>
        <v/>
      </c>
    </row>
    <row r="309">
      <c r="A309" s="3" t="n">
        <v>305</v>
      </c>
      <c r="B309" s="4" t="n"/>
      <c r="C309" s="4" t="n"/>
      <c r="D309" s="5">
        <f>IF(E309="ISNR20","Natural Rubber-TSNR (ISNR-20)","")</f>
        <v/>
      </c>
      <c r="E309" s="4" t="n"/>
      <c r="F309" s="6" t="n"/>
      <c r="G309" s="6" t="n"/>
      <c r="H309" s="7">
        <f>IF(G309="","",G309-TODAY())</f>
        <v/>
      </c>
      <c r="I309" s="8">
        <f>IF(G309="","",
IF(G309&lt;TODAY(),
IF(O309&gt;0,"Violated","Completed"),
IF(H309&lt;=7,"Expiring Soon",
"Active")))</f>
        <v/>
      </c>
      <c r="J309" s="8">
        <f>IF(C309="","",
COUNTIFS(
sales!$C:$C,$C309,
sales!$E:$E,$E309,
sales!$H:$H,"&gt;="&amp;$F309,
sales!$H:$H,"&lt;="&amp;$G309
))</f>
        <v/>
      </c>
      <c r="K309" s="9">
        <f>IF(COUNTIFS(sales!C:C, C309)=0,"",
_xlfn.MAXIFS(sales!H:H, sales!C:C, C309))</f>
        <v/>
      </c>
      <c r="L309" s="4" t="n"/>
      <c r="M309" s="4" t="n"/>
      <c r="N309" s="10">
        <f>IF(C309="","",
SUMIFS(
sales!$I:$I,
sales!$C:$C,$C309,
sales!$E:$E,$E309,
sales!$H:$H,"&gt;="&amp;$F309,
sales!$H:$H,"&lt;="&amp;$G309
))</f>
        <v/>
      </c>
      <c r="O309" s="10">
        <f>IF(M309="","",M309-N309)</f>
        <v/>
      </c>
      <c r="P309" s="11">
        <f>IF(M309=0,"",N309/M309)</f>
        <v/>
      </c>
      <c r="Q309" s="12">
        <f>IF(OR(G309="",O309=""),"",
IF(AND(G309&lt;TODAY(),O309&gt;0),"YES","NO"))</f>
        <v/>
      </c>
      <c r="R309" s="100" t="n"/>
      <c r="S309" s="14" t="n"/>
      <c r="T309" s="15">
        <f>IF(Q309="YES", IF(R309="Company",L309*(1+S309),IF(R309="Vendor",L309*(1-S309),"")),"")</f>
        <v/>
      </c>
      <c r="U309" s="15">
        <f>IF(Q309="YES",O309*T309,"")</f>
        <v/>
      </c>
      <c r="V309" s="16" t="n"/>
      <c r="W309" s="17">
        <f>IF(Q309="YES",G309+V309,"")</f>
        <v/>
      </c>
      <c r="X309" s="18">
        <f>IF(Q309="YES",IF(TODAY()&gt;W309,"OVERDUE","WITHIN TIME"),"")</f>
        <v/>
      </c>
    </row>
    <row r="310">
      <c r="A310" s="3" t="n">
        <v>306</v>
      </c>
      <c r="B310" s="4" t="n"/>
      <c r="C310" s="4" t="n"/>
      <c r="D310" s="5">
        <f>IF(E310="ISNR20","Natural Rubber-TSNR (ISNR-20)","")</f>
        <v/>
      </c>
      <c r="E310" s="4" t="n"/>
      <c r="F310" s="6" t="n"/>
      <c r="G310" s="6" t="n"/>
      <c r="H310" s="7">
        <f>IF(G310="","",G310-TODAY())</f>
        <v/>
      </c>
      <c r="I310" s="8">
        <f>IF(G310="","",
IF(G310&lt;TODAY(),
IF(O310&gt;0,"Violated","Completed"),
IF(H310&lt;=7,"Expiring Soon",
"Active")))</f>
        <v/>
      </c>
      <c r="J310" s="8">
        <f>IF(C310="","",
COUNTIFS(
sales!$C:$C,$C310,
sales!$E:$E,$E310,
sales!$H:$H,"&gt;="&amp;$F310,
sales!$H:$H,"&lt;="&amp;$G310
))</f>
        <v/>
      </c>
      <c r="K310" s="9">
        <f>IF(COUNTIFS(sales!C:C, C310)=0,"",
_xlfn.MAXIFS(sales!H:H, sales!C:C, C310))</f>
        <v/>
      </c>
      <c r="L310" s="4" t="n"/>
      <c r="M310" s="4" t="n"/>
      <c r="N310" s="10">
        <f>IF(C310="","",
SUMIFS(
sales!$I:$I,
sales!$C:$C,$C310,
sales!$E:$E,$E310,
sales!$H:$H,"&gt;="&amp;$F310,
sales!$H:$H,"&lt;="&amp;$G310
))</f>
        <v/>
      </c>
      <c r="O310" s="10">
        <f>IF(M310="","",M310-N310)</f>
        <v/>
      </c>
      <c r="P310" s="11">
        <f>IF(M310=0,"",N310/M310)</f>
        <v/>
      </c>
      <c r="Q310" s="12">
        <f>IF(OR(G310="",O310=""),"",
IF(AND(G310&lt;TODAY(),O310&gt;0),"YES","NO"))</f>
        <v/>
      </c>
      <c r="R310" s="100" t="n"/>
      <c r="S310" s="14" t="n"/>
      <c r="T310" s="15">
        <f>IF(Q310="YES", IF(R310="Company",L310*(1+S310),IF(R310="Vendor",L310*(1-S310),"")),"")</f>
        <v/>
      </c>
      <c r="U310" s="15">
        <f>IF(Q310="YES",O310*T310,"")</f>
        <v/>
      </c>
      <c r="V310" s="16" t="n"/>
      <c r="W310" s="17">
        <f>IF(Q310="YES",G310+V310,"")</f>
        <v/>
      </c>
      <c r="X310" s="18">
        <f>IF(Q310="YES",IF(TODAY()&gt;W310,"OVERDUE","WITHIN TIME"),"")</f>
        <v/>
      </c>
    </row>
    <row r="311">
      <c r="A311" s="3" t="n">
        <v>307</v>
      </c>
      <c r="B311" s="4" t="n"/>
      <c r="C311" s="4" t="n"/>
      <c r="D311" s="5">
        <f>IF(E311="ISNR20","Natural Rubber-TSNR (ISNR-20)","")</f>
        <v/>
      </c>
      <c r="E311" s="4" t="n"/>
      <c r="F311" s="6" t="n"/>
      <c r="G311" s="6" t="n"/>
      <c r="H311" s="7">
        <f>IF(G311="","",G311-TODAY())</f>
        <v/>
      </c>
      <c r="I311" s="8">
        <f>IF(G311="","",
IF(G311&lt;TODAY(),
IF(O311&gt;0,"Violated","Completed"),
IF(H311&lt;=7,"Expiring Soon",
"Active")))</f>
        <v/>
      </c>
      <c r="J311" s="8">
        <f>IF(C311="","",
COUNTIFS(
sales!$C:$C,$C311,
sales!$E:$E,$E311,
sales!$H:$H,"&gt;="&amp;$F311,
sales!$H:$H,"&lt;="&amp;$G311
))</f>
        <v/>
      </c>
      <c r="K311" s="9">
        <f>IF(COUNTIFS(sales!C:C, C311)=0,"",
_xlfn.MAXIFS(sales!H:H, sales!C:C, C311))</f>
        <v/>
      </c>
      <c r="L311" s="4" t="n"/>
      <c r="M311" s="4" t="n"/>
      <c r="N311" s="10">
        <f>IF(C311="","",
SUMIFS(
sales!$I:$I,
sales!$C:$C,$C311,
sales!$E:$E,$E311,
sales!$H:$H,"&gt;="&amp;$F311,
sales!$H:$H,"&lt;="&amp;$G311
))</f>
        <v/>
      </c>
      <c r="O311" s="10">
        <f>IF(M311="","",M311-N311)</f>
        <v/>
      </c>
      <c r="P311" s="11">
        <f>IF(M311=0,"",N311/M311)</f>
        <v/>
      </c>
      <c r="Q311" s="12">
        <f>IF(OR(G311="",O311=""),"",
IF(AND(G311&lt;TODAY(),O311&gt;0),"YES","NO"))</f>
        <v/>
      </c>
      <c r="R311" s="100" t="n"/>
      <c r="S311" s="14" t="n"/>
      <c r="T311" s="15">
        <f>IF(Q311="YES", IF(R311="Company",L311*(1+S311),IF(R311="Vendor",L311*(1-S311),"")),"")</f>
        <v/>
      </c>
      <c r="U311" s="15">
        <f>IF(Q311="YES",O311*T311,"")</f>
        <v/>
      </c>
      <c r="V311" s="16" t="n"/>
      <c r="W311" s="17">
        <f>IF(Q311="YES",G311+V311,"")</f>
        <v/>
      </c>
      <c r="X311" s="18">
        <f>IF(Q311="YES",IF(TODAY()&gt;W311,"OVERDUE","WITHIN TIME"),"")</f>
        <v/>
      </c>
    </row>
    <row r="312">
      <c r="A312" s="3" t="n">
        <v>308</v>
      </c>
      <c r="B312" s="4" t="n"/>
      <c r="C312" s="4" t="n"/>
      <c r="D312" s="5">
        <f>IF(E312="ISNR20","Natural Rubber-TSNR (ISNR-20)","")</f>
        <v/>
      </c>
      <c r="E312" s="4" t="n"/>
      <c r="F312" s="6" t="n"/>
      <c r="G312" s="6" t="n"/>
      <c r="H312" s="7">
        <f>IF(G312="","",G312-TODAY())</f>
        <v/>
      </c>
      <c r="I312" s="8">
        <f>IF(G312="","",
IF(G312&lt;TODAY(),
IF(O312&gt;0,"Violated","Completed"),
IF(H312&lt;=7,"Expiring Soon",
"Active")))</f>
        <v/>
      </c>
      <c r="J312" s="8">
        <f>IF(C312="","",
COUNTIFS(
sales!$C:$C,$C312,
sales!$E:$E,$E312,
sales!$H:$H,"&gt;="&amp;$F312,
sales!$H:$H,"&lt;="&amp;$G312
))</f>
        <v/>
      </c>
      <c r="K312" s="9">
        <f>IF(COUNTIFS(sales!C:C, C312)=0,"",
_xlfn.MAXIFS(sales!H:H, sales!C:C, C312))</f>
        <v/>
      </c>
      <c r="L312" s="4" t="n"/>
      <c r="M312" s="4" t="n"/>
      <c r="N312" s="10">
        <f>IF(C312="","",
SUMIFS(
sales!$I:$I,
sales!$C:$C,$C312,
sales!$E:$E,$E312,
sales!$H:$H,"&gt;="&amp;$F312,
sales!$H:$H,"&lt;="&amp;$G312
))</f>
        <v/>
      </c>
      <c r="O312" s="10">
        <f>IF(M312="","",M312-N312)</f>
        <v/>
      </c>
      <c r="P312" s="11">
        <f>IF(M312=0,"",N312/M312)</f>
        <v/>
      </c>
      <c r="Q312" s="12">
        <f>IF(OR(G312="",O312=""),"",
IF(AND(G312&lt;TODAY(),O312&gt;0),"YES","NO"))</f>
        <v/>
      </c>
      <c r="R312" s="100" t="n"/>
      <c r="S312" s="14" t="n"/>
      <c r="T312" s="15">
        <f>IF(Q312="YES", IF(R312="Company",L312*(1+S312),IF(R312="Vendor",L312*(1-S312),"")),"")</f>
        <v/>
      </c>
      <c r="U312" s="15">
        <f>IF(Q312="YES",O312*T312,"")</f>
        <v/>
      </c>
      <c r="V312" s="16" t="n"/>
      <c r="W312" s="17">
        <f>IF(Q312="YES",G312+V312,"")</f>
        <v/>
      </c>
      <c r="X312" s="18">
        <f>IF(Q312="YES",IF(TODAY()&gt;W312,"OVERDUE","WITHIN TIME"),"")</f>
        <v/>
      </c>
    </row>
    <row r="313">
      <c r="A313" s="3" t="n">
        <v>309</v>
      </c>
      <c r="B313" s="4" t="n"/>
      <c r="C313" s="4" t="n"/>
      <c r="D313" s="5">
        <f>IF(E313="ISNR20","Natural Rubber-TSNR (ISNR-20)","")</f>
        <v/>
      </c>
      <c r="E313" s="4" t="n"/>
      <c r="F313" s="6" t="n"/>
      <c r="G313" s="6" t="n"/>
      <c r="H313" s="7">
        <f>IF(G313="","",G313-TODAY())</f>
        <v/>
      </c>
      <c r="I313" s="8">
        <f>IF(G313="","",
IF(G313&lt;TODAY(),
IF(O313&gt;0,"Violated","Completed"),
IF(H313&lt;=7,"Expiring Soon",
"Active")))</f>
        <v/>
      </c>
      <c r="J313" s="8">
        <f>IF(C313="","",
COUNTIFS(
sales!$C:$C,$C313,
sales!$E:$E,$E313,
sales!$H:$H,"&gt;="&amp;$F313,
sales!$H:$H,"&lt;="&amp;$G313
))</f>
        <v/>
      </c>
      <c r="K313" s="9">
        <f>IF(COUNTIFS(sales!C:C, C313)=0,"",
_xlfn.MAXIFS(sales!H:H, sales!C:C, C313))</f>
        <v/>
      </c>
      <c r="L313" s="4" t="n"/>
      <c r="M313" s="4" t="n"/>
      <c r="N313" s="10">
        <f>IF(C313="","",
SUMIFS(
sales!$I:$I,
sales!$C:$C,$C313,
sales!$E:$E,$E313,
sales!$H:$H,"&gt;="&amp;$F313,
sales!$H:$H,"&lt;="&amp;$G313
))</f>
        <v/>
      </c>
      <c r="O313" s="10">
        <f>IF(M313="","",M313-N313)</f>
        <v/>
      </c>
      <c r="P313" s="11">
        <f>IF(M313=0,"",N313/M313)</f>
        <v/>
      </c>
      <c r="Q313" s="12">
        <f>IF(OR(G313="",O313=""),"",
IF(AND(G313&lt;TODAY(),O313&gt;0),"YES","NO"))</f>
        <v/>
      </c>
      <c r="R313" s="100" t="n"/>
      <c r="S313" s="14" t="n"/>
      <c r="T313" s="15">
        <f>IF(Q313="YES", IF(R313="Company",L313*(1+S313),IF(R313="Vendor",L313*(1-S313),"")),"")</f>
        <v/>
      </c>
      <c r="U313" s="15">
        <f>IF(Q313="YES",O313*T313,"")</f>
        <v/>
      </c>
      <c r="V313" s="16" t="n"/>
      <c r="W313" s="17">
        <f>IF(Q313="YES",G313+V313,"")</f>
        <v/>
      </c>
      <c r="X313" s="18">
        <f>IF(Q313="YES",IF(TODAY()&gt;W313,"OVERDUE","WITHIN TIME"),"")</f>
        <v/>
      </c>
    </row>
    <row r="314">
      <c r="A314" s="3" t="n">
        <v>310</v>
      </c>
      <c r="B314" s="4" t="n"/>
      <c r="C314" s="4" t="n"/>
      <c r="D314" s="5">
        <f>IF(E314="ISNR20","Natural Rubber-TSNR (ISNR-20)","")</f>
        <v/>
      </c>
      <c r="E314" s="4" t="n"/>
      <c r="F314" s="6" t="n"/>
      <c r="G314" s="6" t="n"/>
      <c r="H314" s="7">
        <f>IF(G314="","",G314-TODAY())</f>
        <v/>
      </c>
      <c r="I314" s="8">
        <f>IF(G314="","",
IF(G314&lt;TODAY(),
IF(O314&gt;0,"Violated","Completed"),
IF(H314&lt;=7,"Expiring Soon",
"Active")))</f>
        <v/>
      </c>
      <c r="J314" s="8">
        <f>IF(C314="","",
COUNTIFS(
sales!$C:$C,$C314,
sales!$E:$E,$E314,
sales!$H:$H,"&gt;="&amp;$F314,
sales!$H:$H,"&lt;="&amp;$G314
))</f>
        <v/>
      </c>
      <c r="K314" s="9">
        <f>IF(COUNTIFS(sales!C:C, C314)=0,"",
_xlfn.MAXIFS(sales!H:H, sales!C:C, C314))</f>
        <v/>
      </c>
      <c r="L314" s="4" t="n"/>
      <c r="M314" s="4" t="n"/>
      <c r="N314" s="10">
        <f>IF(C314="","",
SUMIFS(
sales!$I:$I,
sales!$C:$C,$C314,
sales!$E:$E,$E314,
sales!$H:$H,"&gt;="&amp;$F314,
sales!$H:$H,"&lt;="&amp;$G314
))</f>
        <v/>
      </c>
      <c r="O314" s="10">
        <f>IF(M314="","",M314-N314)</f>
        <v/>
      </c>
      <c r="P314" s="11">
        <f>IF(M314=0,"",N314/M314)</f>
        <v/>
      </c>
      <c r="Q314" s="12">
        <f>IF(OR(G314="",O314=""),"",
IF(AND(G314&lt;TODAY(),O314&gt;0),"YES","NO"))</f>
        <v/>
      </c>
      <c r="R314" s="100" t="n"/>
      <c r="S314" s="14" t="n"/>
      <c r="T314" s="15">
        <f>IF(Q314="YES", IF(R314="Company",L314*(1+S314),IF(R314="Vendor",L314*(1-S314),"")),"")</f>
        <v/>
      </c>
      <c r="U314" s="15">
        <f>IF(Q314="YES",O314*T314,"")</f>
        <v/>
      </c>
      <c r="V314" s="16" t="n"/>
      <c r="W314" s="17">
        <f>IF(Q314="YES",G314+V314,"")</f>
        <v/>
      </c>
      <c r="X314" s="18">
        <f>IF(Q314="YES",IF(TODAY()&gt;W314,"OVERDUE","WITHIN TIME"),"")</f>
        <v/>
      </c>
    </row>
    <row r="315">
      <c r="A315" s="3" t="n">
        <v>311</v>
      </c>
      <c r="B315" s="4" t="n"/>
      <c r="C315" s="4" t="n"/>
      <c r="D315" s="5">
        <f>IF(E315="ISNR20","Natural Rubber-TSNR (ISNR-20)","")</f>
        <v/>
      </c>
      <c r="E315" s="4" t="n"/>
      <c r="F315" s="6" t="n"/>
      <c r="G315" s="6" t="n"/>
      <c r="H315" s="7">
        <f>IF(G315="","",G315-TODAY())</f>
        <v/>
      </c>
      <c r="I315" s="8">
        <f>IF(G315="","",
IF(G315&lt;TODAY(),
IF(O315&gt;0,"Violated","Completed"),
IF(H315&lt;=7,"Expiring Soon",
"Active")))</f>
        <v/>
      </c>
      <c r="J315" s="8">
        <f>IF(C315="","",
COUNTIFS(
sales!$C:$C,$C315,
sales!$E:$E,$E315,
sales!$H:$H,"&gt;="&amp;$F315,
sales!$H:$H,"&lt;="&amp;$G315
))</f>
        <v/>
      </c>
      <c r="K315" s="9">
        <f>IF(COUNTIFS(sales!C:C, C315)=0,"",
_xlfn.MAXIFS(sales!H:H, sales!C:C, C315))</f>
        <v/>
      </c>
      <c r="L315" s="4" t="n"/>
      <c r="M315" s="4" t="n"/>
      <c r="N315" s="10">
        <f>IF(C315="","",
SUMIFS(
sales!$I:$I,
sales!$C:$C,$C315,
sales!$E:$E,$E315,
sales!$H:$H,"&gt;="&amp;$F315,
sales!$H:$H,"&lt;="&amp;$G315
))</f>
        <v/>
      </c>
      <c r="O315" s="10">
        <f>IF(M315="","",M315-N315)</f>
        <v/>
      </c>
      <c r="P315" s="11">
        <f>IF(M315=0,"",N315/M315)</f>
        <v/>
      </c>
      <c r="Q315" s="12">
        <f>IF(OR(G315="",O315=""),"",
IF(AND(G315&lt;TODAY(),O315&gt;0),"YES","NO"))</f>
        <v/>
      </c>
      <c r="R315" s="100" t="n"/>
      <c r="S315" s="14" t="n"/>
      <c r="T315" s="15">
        <f>IF(Q315="YES", IF(R315="Company",L315*(1+S315),IF(R315="Vendor",L315*(1-S315),"")),"")</f>
        <v/>
      </c>
      <c r="U315" s="15">
        <f>IF(Q315="YES",O315*T315,"")</f>
        <v/>
      </c>
      <c r="V315" s="16" t="n"/>
      <c r="W315" s="17">
        <f>IF(Q315="YES",G315+V315,"")</f>
        <v/>
      </c>
      <c r="X315" s="18">
        <f>IF(Q315="YES",IF(TODAY()&gt;W315,"OVERDUE","WITHIN TIME"),"")</f>
        <v/>
      </c>
    </row>
    <row r="316">
      <c r="A316" s="3" t="n">
        <v>312</v>
      </c>
      <c r="B316" s="4" t="n"/>
      <c r="C316" s="4" t="n"/>
      <c r="D316" s="5">
        <f>IF(E316="ISNR20","Natural Rubber-TSNR (ISNR-20)","")</f>
        <v/>
      </c>
      <c r="E316" s="4" t="n"/>
      <c r="F316" s="6" t="n"/>
      <c r="G316" s="6" t="n"/>
      <c r="H316" s="7">
        <f>IF(G316="","",G316-TODAY())</f>
        <v/>
      </c>
      <c r="I316" s="8">
        <f>IF(G316="","",
IF(G316&lt;TODAY(),
IF(O316&gt;0,"Violated","Completed"),
IF(H316&lt;=7,"Expiring Soon",
"Active")))</f>
        <v/>
      </c>
      <c r="J316" s="8">
        <f>IF(C316="","",
COUNTIFS(
sales!$C:$C,$C316,
sales!$E:$E,$E316,
sales!$H:$H,"&gt;="&amp;$F316,
sales!$H:$H,"&lt;="&amp;$G316
))</f>
        <v/>
      </c>
      <c r="K316" s="9">
        <f>IF(COUNTIFS(sales!C:C, C316)=0,"",
_xlfn.MAXIFS(sales!H:H, sales!C:C, C316))</f>
        <v/>
      </c>
      <c r="L316" s="4" t="n"/>
      <c r="M316" s="4" t="n"/>
      <c r="N316" s="10">
        <f>IF(C316="","",
SUMIFS(
sales!$I:$I,
sales!$C:$C,$C316,
sales!$E:$E,$E316,
sales!$H:$H,"&gt;="&amp;$F316,
sales!$H:$H,"&lt;="&amp;$G316
))</f>
        <v/>
      </c>
      <c r="O316" s="10">
        <f>IF(M316="","",M316-N316)</f>
        <v/>
      </c>
      <c r="P316" s="11">
        <f>IF(M316=0,"",N316/M316)</f>
        <v/>
      </c>
      <c r="Q316" s="12">
        <f>IF(OR(G316="",O316=""),"",
IF(AND(G316&lt;TODAY(),O316&gt;0),"YES","NO"))</f>
        <v/>
      </c>
      <c r="R316" s="100" t="n"/>
      <c r="S316" s="14" t="n"/>
      <c r="T316" s="15">
        <f>IF(Q316="YES", IF(R316="Company",L316*(1+S316),IF(R316="Vendor",L316*(1-S316),"")),"")</f>
        <v/>
      </c>
      <c r="U316" s="15">
        <f>IF(Q316="YES",O316*T316,"")</f>
        <v/>
      </c>
      <c r="V316" s="16" t="n"/>
      <c r="W316" s="17">
        <f>IF(Q316="YES",G316+V316,"")</f>
        <v/>
      </c>
      <c r="X316" s="18">
        <f>IF(Q316="YES",IF(TODAY()&gt;W316,"OVERDUE","WITHIN TIME"),"")</f>
        <v/>
      </c>
    </row>
    <row r="317">
      <c r="A317" s="3" t="n">
        <v>313</v>
      </c>
      <c r="B317" s="4" t="n"/>
      <c r="C317" s="4" t="n"/>
      <c r="D317" s="5">
        <f>IF(E317="ISNR20","Natural Rubber-TSNR (ISNR-20)","")</f>
        <v/>
      </c>
      <c r="E317" s="4" t="n"/>
      <c r="F317" s="6" t="n"/>
      <c r="G317" s="6" t="n"/>
      <c r="H317" s="7">
        <f>IF(G317="","",G317-TODAY())</f>
        <v/>
      </c>
      <c r="I317" s="8">
        <f>IF(G317="","",
IF(G317&lt;TODAY(),
IF(O317&gt;0,"Violated","Completed"),
IF(H317&lt;=7,"Expiring Soon",
"Active")))</f>
        <v/>
      </c>
      <c r="J317" s="8">
        <f>IF(C317="","",
COUNTIFS(
sales!$C:$C,$C317,
sales!$E:$E,$E317,
sales!$H:$H,"&gt;="&amp;$F317,
sales!$H:$H,"&lt;="&amp;$G317
))</f>
        <v/>
      </c>
      <c r="K317" s="9">
        <f>IF(COUNTIFS(sales!C:C, C317)=0,"",
_xlfn.MAXIFS(sales!H:H, sales!C:C, C317))</f>
        <v/>
      </c>
      <c r="L317" s="4" t="n"/>
      <c r="M317" s="4" t="n"/>
      <c r="N317" s="10">
        <f>IF(C317="","",
SUMIFS(
sales!$I:$I,
sales!$C:$C,$C317,
sales!$E:$E,$E317,
sales!$H:$H,"&gt;="&amp;$F317,
sales!$H:$H,"&lt;="&amp;$G317
))</f>
        <v/>
      </c>
      <c r="O317" s="10">
        <f>IF(M317="","",M317-N317)</f>
        <v/>
      </c>
      <c r="P317" s="11">
        <f>IF(M317=0,"",N317/M317)</f>
        <v/>
      </c>
      <c r="Q317" s="12">
        <f>IF(OR(G317="",O317=""),"",
IF(AND(G317&lt;TODAY(),O317&gt;0),"YES","NO"))</f>
        <v/>
      </c>
      <c r="R317" s="100" t="n"/>
      <c r="S317" s="14" t="n"/>
      <c r="T317" s="15">
        <f>IF(Q317="YES", IF(R317="Company",L317*(1+S317),IF(R317="Vendor",L317*(1-S317),"")),"")</f>
        <v/>
      </c>
      <c r="U317" s="15">
        <f>IF(Q317="YES",O317*T317,"")</f>
        <v/>
      </c>
      <c r="V317" s="16" t="n"/>
      <c r="W317" s="17">
        <f>IF(Q317="YES",G317+V317,"")</f>
        <v/>
      </c>
      <c r="X317" s="18">
        <f>IF(Q317="YES",IF(TODAY()&gt;W317,"OVERDUE","WITHIN TIME"),"")</f>
        <v/>
      </c>
    </row>
    <row r="318">
      <c r="A318" s="3" t="n">
        <v>314</v>
      </c>
      <c r="B318" s="4" t="n"/>
      <c r="C318" s="4" t="n"/>
      <c r="D318" s="5">
        <f>IF(E318="ISNR20","Natural Rubber-TSNR (ISNR-20)","")</f>
        <v/>
      </c>
      <c r="E318" s="4" t="n"/>
      <c r="F318" s="6" t="n"/>
      <c r="G318" s="6" t="n"/>
      <c r="H318" s="7">
        <f>IF(G318="","",G318-TODAY())</f>
        <v/>
      </c>
      <c r="I318" s="8">
        <f>IF(G318="","",
IF(G318&lt;TODAY(),
IF(O318&gt;0,"Violated","Completed"),
IF(H318&lt;=7,"Expiring Soon",
"Active")))</f>
        <v/>
      </c>
      <c r="J318" s="8">
        <f>IF(C318="","",
COUNTIFS(
sales!$C:$C,$C318,
sales!$E:$E,$E318,
sales!$H:$H,"&gt;="&amp;$F318,
sales!$H:$H,"&lt;="&amp;$G318
))</f>
        <v/>
      </c>
      <c r="K318" s="9">
        <f>IF(COUNTIFS(sales!C:C, C318)=0,"",
_xlfn.MAXIFS(sales!H:H, sales!C:C, C318))</f>
        <v/>
      </c>
      <c r="L318" s="4" t="n"/>
      <c r="M318" s="4" t="n"/>
      <c r="N318" s="10">
        <f>IF(C318="","",
SUMIFS(
sales!$I:$I,
sales!$C:$C,$C318,
sales!$E:$E,$E318,
sales!$H:$H,"&gt;="&amp;$F318,
sales!$H:$H,"&lt;="&amp;$G318
))</f>
        <v/>
      </c>
      <c r="O318" s="10">
        <f>IF(M318="","",M318-N318)</f>
        <v/>
      </c>
      <c r="P318" s="11">
        <f>IF(M318=0,"",N318/M318)</f>
        <v/>
      </c>
      <c r="Q318" s="12">
        <f>IF(OR(G318="",O318=""),"",
IF(AND(G318&lt;TODAY(),O318&gt;0),"YES","NO"))</f>
        <v/>
      </c>
      <c r="R318" s="100" t="n"/>
      <c r="S318" s="14" t="n"/>
      <c r="T318" s="15">
        <f>IF(Q318="YES", IF(R318="Company",L318*(1+S318),IF(R318="Vendor",L318*(1-S318),"")),"")</f>
        <v/>
      </c>
      <c r="U318" s="15">
        <f>IF(Q318="YES",O318*T318,"")</f>
        <v/>
      </c>
      <c r="V318" s="16" t="n"/>
      <c r="W318" s="17">
        <f>IF(Q318="YES",G318+V318,"")</f>
        <v/>
      </c>
      <c r="X318" s="18">
        <f>IF(Q318="YES",IF(TODAY()&gt;W318,"OVERDUE","WITHIN TIME"),"")</f>
        <v/>
      </c>
    </row>
    <row r="319">
      <c r="A319" s="3" t="n">
        <v>315</v>
      </c>
      <c r="B319" s="4" t="n"/>
      <c r="C319" s="4" t="n"/>
      <c r="D319" s="5">
        <f>IF(E319="ISNR20","Natural Rubber-TSNR (ISNR-20)","")</f>
        <v/>
      </c>
      <c r="E319" s="4" t="n"/>
      <c r="F319" s="6" t="n"/>
      <c r="G319" s="6" t="n"/>
      <c r="H319" s="7">
        <f>IF(G319="","",G319-TODAY())</f>
        <v/>
      </c>
      <c r="I319" s="8">
        <f>IF(G319="","",
IF(G319&lt;TODAY(),
IF(O319&gt;0,"Violated","Completed"),
IF(H319&lt;=7,"Expiring Soon",
"Active")))</f>
        <v/>
      </c>
      <c r="J319" s="8">
        <f>IF(C319="","",
COUNTIFS(
sales!$C:$C,$C319,
sales!$E:$E,$E319,
sales!$H:$H,"&gt;="&amp;$F319,
sales!$H:$H,"&lt;="&amp;$G319
))</f>
        <v/>
      </c>
      <c r="K319" s="9">
        <f>IF(COUNTIFS(sales!C:C, C319)=0,"",
_xlfn.MAXIFS(sales!H:H, sales!C:C, C319))</f>
        <v/>
      </c>
      <c r="L319" s="4" t="n"/>
      <c r="M319" s="4" t="n"/>
      <c r="N319" s="10">
        <f>IF(C319="","",
SUMIFS(
sales!$I:$I,
sales!$C:$C,$C319,
sales!$E:$E,$E319,
sales!$H:$H,"&gt;="&amp;$F319,
sales!$H:$H,"&lt;="&amp;$G319
))</f>
        <v/>
      </c>
      <c r="O319" s="10">
        <f>IF(M319="","",M319-N319)</f>
        <v/>
      </c>
      <c r="P319" s="11">
        <f>IF(M319=0,"",N319/M319)</f>
        <v/>
      </c>
      <c r="Q319" s="12">
        <f>IF(OR(G319="",O319=""),"",
IF(AND(G319&lt;TODAY(),O319&gt;0),"YES","NO"))</f>
        <v/>
      </c>
      <c r="R319" s="100" t="n"/>
      <c r="S319" s="14" t="n"/>
      <c r="T319" s="15">
        <f>IF(Q319="YES", IF(R319="Company",L319*(1+S319),IF(R319="Vendor",L319*(1-S319),"")),"")</f>
        <v/>
      </c>
      <c r="U319" s="15">
        <f>IF(Q319="YES",O319*T319,"")</f>
        <v/>
      </c>
      <c r="V319" s="16" t="n"/>
      <c r="W319" s="17">
        <f>IF(Q319="YES",G319+V319,"")</f>
        <v/>
      </c>
      <c r="X319" s="18">
        <f>IF(Q319="YES",IF(TODAY()&gt;W319,"OVERDUE","WITHIN TIME"),"")</f>
        <v/>
      </c>
    </row>
    <row r="320">
      <c r="A320" s="3" t="n">
        <v>316</v>
      </c>
      <c r="B320" s="4" t="n"/>
      <c r="C320" s="4" t="n"/>
      <c r="D320" s="5">
        <f>IF(E320="ISNR20","Natural Rubber-TSNR (ISNR-20)","")</f>
        <v/>
      </c>
      <c r="E320" s="4" t="n"/>
      <c r="F320" s="6" t="n"/>
      <c r="G320" s="6" t="n"/>
      <c r="H320" s="7">
        <f>IF(G320="","",G320-TODAY())</f>
        <v/>
      </c>
      <c r="I320" s="8">
        <f>IF(G320="","",
IF(G320&lt;TODAY(),
IF(O320&gt;0,"Violated","Completed"),
IF(H320&lt;=7,"Expiring Soon",
"Active")))</f>
        <v/>
      </c>
      <c r="J320" s="8">
        <f>IF(C320="","",
COUNTIFS(
sales!$C:$C,$C320,
sales!$E:$E,$E320,
sales!$H:$H,"&gt;="&amp;$F320,
sales!$H:$H,"&lt;="&amp;$G320
))</f>
        <v/>
      </c>
      <c r="K320" s="9">
        <f>IF(COUNTIFS(sales!C:C, C320)=0,"",
_xlfn.MAXIFS(sales!H:H, sales!C:C, C320))</f>
        <v/>
      </c>
      <c r="L320" s="4" t="n"/>
      <c r="M320" s="4" t="n"/>
      <c r="N320" s="10">
        <f>IF(C320="","",
SUMIFS(
sales!$I:$I,
sales!$C:$C,$C320,
sales!$E:$E,$E320,
sales!$H:$H,"&gt;="&amp;$F320,
sales!$H:$H,"&lt;="&amp;$G320
))</f>
        <v/>
      </c>
      <c r="O320" s="10">
        <f>IF(M320="","",M320-N320)</f>
        <v/>
      </c>
      <c r="P320" s="11">
        <f>IF(M320=0,"",N320/M320)</f>
        <v/>
      </c>
      <c r="Q320" s="12">
        <f>IF(OR(G320="",O320=""),"",
IF(AND(G320&lt;TODAY(),O320&gt;0),"YES","NO"))</f>
        <v/>
      </c>
      <c r="R320" s="100" t="n"/>
      <c r="S320" s="14" t="n"/>
      <c r="T320" s="15">
        <f>IF(Q320="YES", IF(R320="Company",L320*(1+S320),IF(R320="Vendor",L320*(1-S320),"")),"")</f>
        <v/>
      </c>
      <c r="U320" s="15">
        <f>IF(Q320="YES",O320*T320,"")</f>
        <v/>
      </c>
      <c r="V320" s="16" t="n"/>
      <c r="W320" s="17">
        <f>IF(Q320="YES",G320+V320,"")</f>
        <v/>
      </c>
      <c r="X320" s="18">
        <f>IF(Q320="YES",IF(TODAY()&gt;W320,"OVERDUE","WITHIN TIME"),"")</f>
        <v/>
      </c>
    </row>
    <row r="321">
      <c r="A321" s="3" t="n">
        <v>317</v>
      </c>
      <c r="B321" s="4" t="n"/>
      <c r="C321" s="4" t="n"/>
      <c r="D321" s="5">
        <f>IF(E321="ISNR20","Natural Rubber-TSNR (ISNR-20)","")</f>
        <v/>
      </c>
      <c r="E321" s="4" t="n"/>
      <c r="F321" s="6" t="n"/>
      <c r="G321" s="6" t="n"/>
      <c r="H321" s="7">
        <f>IF(G321="","",G321-TODAY())</f>
        <v/>
      </c>
      <c r="I321" s="8">
        <f>IF(G321="","",
IF(G321&lt;TODAY(),
IF(O321&gt;0,"Violated","Completed"),
IF(H321&lt;=7,"Expiring Soon",
"Active")))</f>
        <v/>
      </c>
      <c r="J321" s="8">
        <f>IF(C321="","",
COUNTIFS(
sales!$C:$C,$C321,
sales!$E:$E,$E321,
sales!$H:$H,"&gt;="&amp;$F321,
sales!$H:$H,"&lt;="&amp;$G321
))</f>
        <v/>
      </c>
      <c r="K321" s="9">
        <f>IF(COUNTIFS(sales!C:C, C321)=0,"",
_xlfn.MAXIFS(sales!H:H, sales!C:C, C321))</f>
        <v/>
      </c>
      <c r="L321" s="4" t="n"/>
      <c r="M321" s="4" t="n"/>
      <c r="N321" s="10">
        <f>IF(C321="","",
SUMIFS(
sales!$I:$I,
sales!$C:$C,$C321,
sales!$E:$E,$E321,
sales!$H:$H,"&gt;="&amp;$F321,
sales!$H:$H,"&lt;="&amp;$G321
))</f>
        <v/>
      </c>
      <c r="O321" s="10">
        <f>IF(M321="","",M321-N321)</f>
        <v/>
      </c>
      <c r="P321" s="11">
        <f>IF(M321=0,"",N321/M321)</f>
        <v/>
      </c>
      <c r="Q321" s="12">
        <f>IF(OR(G321="",O321=""),"",
IF(AND(G321&lt;TODAY(),O321&gt;0),"YES","NO"))</f>
        <v/>
      </c>
      <c r="R321" s="100" t="n"/>
      <c r="S321" s="14" t="n"/>
      <c r="T321" s="15">
        <f>IF(Q321="YES", IF(R321="Company",L321*(1+S321),IF(R321="Vendor",L321*(1-S321),"")),"")</f>
        <v/>
      </c>
      <c r="U321" s="15">
        <f>IF(Q321="YES",O321*T321,"")</f>
        <v/>
      </c>
      <c r="V321" s="16" t="n"/>
      <c r="W321" s="17">
        <f>IF(Q321="YES",G321+V321,"")</f>
        <v/>
      </c>
      <c r="X321" s="18">
        <f>IF(Q321="YES",IF(TODAY()&gt;W321,"OVERDUE","WITHIN TIME"),"")</f>
        <v/>
      </c>
    </row>
    <row r="322">
      <c r="A322" s="3" t="n">
        <v>318</v>
      </c>
      <c r="B322" s="4" t="n"/>
      <c r="C322" s="4" t="n"/>
      <c r="D322" s="5">
        <f>IF(E322="ISNR20","Natural Rubber-TSNR (ISNR-20)","")</f>
        <v/>
      </c>
      <c r="E322" s="4" t="n"/>
      <c r="F322" s="6" t="n"/>
      <c r="G322" s="6" t="n"/>
      <c r="H322" s="7">
        <f>IF(G322="","",G322-TODAY())</f>
        <v/>
      </c>
      <c r="I322" s="8">
        <f>IF(G322="","",
IF(G322&lt;TODAY(),
IF(O322&gt;0,"Violated","Completed"),
IF(H322&lt;=7,"Expiring Soon",
"Active")))</f>
        <v/>
      </c>
      <c r="J322" s="8">
        <f>IF(C322="","",
COUNTIFS(
sales!$C:$C,$C322,
sales!$E:$E,$E322,
sales!$H:$H,"&gt;="&amp;$F322,
sales!$H:$H,"&lt;="&amp;$G322
))</f>
        <v/>
      </c>
      <c r="K322" s="9">
        <f>IF(COUNTIFS(sales!C:C, C322)=0,"",
_xlfn.MAXIFS(sales!H:H, sales!C:C, C322))</f>
        <v/>
      </c>
      <c r="L322" s="4" t="n"/>
      <c r="M322" s="4" t="n"/>
      <c r="N322" s="10">
        <f>IF(C322="","",
SUMIFS(
sales!$I:$I,
sales!$C:$C,$C322,
sales!$E:$E,$E322,
sales!$H:$H,"&gt;="&amp;$F322,
sales!$H:$H,"&lt;="&amp;$G322
))</f>
        <v/>
      </c>
      <c r="O322" s="10">
        <f>IF(M322="","",M322-N322)</f>
        <v/>
      </c>
      <c r="P322" s="11">
        <f>IF(M322=0,"",N322/M322)</f>
        <v/>
      </c>
      <c r="Q322" s="12">
        <f>IF(OR(G322="",O322=""),"",
IF(AND(G322&lt;TODAY(),O322&gt;0),"YES","NO"))</f>
        <v/>
      </c>
      <c r="R322" s="100" t="n"/>
      <c r="S322" s="14" t="n"/>
      <c r="T322" s="15">
        <f>IF(Q322="YES", IF(R322="Company",L322*(1+S322),IF(R322="Vendor",L322*(1-S322),"")),"")</f>
        <v/>
      </c>
      <c r="U322" s="15">
        <f>IF(Q322="YES",O322*T322,"")</f>
        <v/>
      </c>
      <c r="V322" s="16" t="n"/>
      <c r="W322" s="17">
        <f>IF(Q322="YES",G322+V322,"")</f>
        <v/>
      </c>
      <c r="X322" s="18">
        <f>IF(Q322="YES",IF(TODAY()&gt;W322,"OVERDUE","WITHIN TIME"),"")</f>
        <v/>
      </c>
    </row>
    <row r="323">
      <c r="A323" s="3" t="n">
        <v>319</v>
      </c>
      <c r="B323" s="4" t="n"/>
      <c r="C323" s="4" t="n"/>
      <c r="D323" s="5">
        <f>IF(E323="ISNR20","Natural Rubber-TSNR (ISNR-20)","")</f>
        <v/>
      </c>
      <c r="E323" s="4" t="n"/>
      <c r="F323" s="6" t="n"/>
      <c r="G323" s="6" t="n"/>
      <c r="H323" s="7">
        <f>IF(G323="","",G323-TODAY())</f>
        <v/>
      </c>
      <c r="I323" s="8">
        <f>IF(G323="","",
IF(G323&lt;TODAY(),
IF(O323&gt;0,"Violated","Completed"),
IF(H323&lt;=7,"Expiring Soon",
"Active")))</f>
        <v/>
      </c>
      <c r="J323" s="8">
        <f>IF(C323="","",
COUNTIFS(
sales!$C:$C,$C323,
sales!$E:$E,$E323,
sales!$H:$H,"&gt;="&amp;$F323,
sales!$H:$H,"&lt;="&amp;$G323
))</f>
        <v/>
      </c>
      <c r="K323" s="9">
        <f>IF(COUNTIFS(sales!C:C, C323)=0,"",
_xlfn.MAXIFS(sales!H:H, sales!C:C, C323))</f>
        <v/>
      </c>
      <c r="L323" s="4" t="n"/>
      <c r="M323" s="4" t="n"/>
      <c r="N323" s="10">
        <f>IF(C323="","",
SUMIFS(
sales!$I:$I,
sales!$C:$C,$C323,
sales!$E:$E,$E323,
sales!$H:$H,"&gt;="&amp;$F323,
sales!$H:$H,"&lt;="&amp;$G323
))</f>
        <v/>
      </c>
      <c r="O323" s="10">
        <f>IF(M323="","",M323-N323)</f>
        <v/>
      </c>
      <c r="P323" s="11">
        <f>IF(M323=0,"",N323/M323)</f>
        <v/>
      </c>
      <c r="Q323" s="12">
        <f>IF(OR(G323="",O323=""),"",
IF(AND(G323&lt;TODAY(),O323&gt;0),"YES","NO"))</f>
        <v/>
      </c>
      <c r="R323" s="100" t="n"/>
      <c r="S323" s="14" t="n"/>
      <c r="T323" s="15">
        <f>IF(Q323="YES", IF(R323="Company",L323*(1+S323),IF(R323="Vendor",L323*(1-S323),"")),"")</f>
        <v/>
      </c>
      <c r="U323" s="15">
        <f>IF(Q323="YES",O323*T323,"")</f>
        <v/>
      </c>
      <c r="V323" s="16" t="n"/>
      <c r="W323" s="17">
        <f>IF(Q323="YES",G323+V323,"")</f>
        <v/>
      </c>
      <c r="X323" s="18">
        <f>IF(Q323="YES",IF(TODAY()&gt;W323,"OVERDUE","WITHIN TIME"),"")</f>
        <v/>
      </c>
    </row>
    <row r="324">
      <c r="A324" s="3" t="n">
        <v>320</v>
      </c>
      <c r="B324" s="4" t="n"/>
      <c r="C324" s="4" t="n"/>
      <c r="D324" s="5">
        <f>IF(E324="ISNR20","Natural Rubber-TSNR (ISNR-20)","")</f>
        <v/>
      </c>
      <c r="E324" s="4" t="n"/>
      <c r="F324" s="6" t="n"/>
      <c r="G324" s="6" t="n"/>
      <c r="H324" s="7">
        <f>IF(G324="","",G324-TODAY())</f>
        <v/>
      </c>
      <c r="I324" s="8">
        <f>IF(G324="","",
IF(G324&lt;TODAY(),
IF(O324&gt;0,"Violated","Completed"),
IF(H324&lt;=7,"Expiring Soon",
"Active")))</f>
        <v/>
      </c>
      <c r="J324" s="8">
        <f>IF(C324="","",
COUNTIFS(
sales!$C:$C,$C324,
sales!$E:$E,$E324,
sales!$H:$H,"&gt;="&amp;$F324,
sales!$H:$H,"&lt;="&amp;$G324
))</f>
        <v/>
      </c>
      <c r="K324" s="9">
        <f>IF(COUNTIFS(sales!C:C, C324)=0,"",
_xlfn.MAXIFS(sales!H:H, sales!C:C, C324))</f>
        <v/>
      </c>
      <c r="L324" s="4" t="n"/>
      <c r="M324" s="4" t="n"/>
      <c r="N324" s="10">
        <f>IF(C324="","",
SUMIFS(
sales!$I:$I,
sales!$C:$C,$C324,
sales!$E:$E,$E324,
sales!$H:$H,"&gt;="&amp;$F324,
sales!$H:$H,"&lt;="&amp;$G324
))</f>
        <v/>
      </c>
      <c r="O324" s="10">
        <f>IF(M324="","",M324-N324)</f>
        <v/>
      </c>
      <c r="P324" s="11">
        <f>IF(M324=0,"",N324/M324)</f>
        <v/>
      </c>
      <c r="Q324" s="12">
        <f>IF(OR(G324="",O324=""),"",
IF(AND(G324&lt;TODAY(),O324&gt;0),"YES","NO"))</f>
        <v/>
      </c>
      <c r="R324" s="100" t="n"/>
      <c r="S324" s="14" t="n"/>
      <c r="T324" s="15">
        <f>IF(Q324="YES", IF(R324="Company",L324*(1+S324),IF(R324="Vendor",L324*(1-S324),"")),"")</f>
        <v/>
      </c>
      <c r="U324" s="15">
        <f>IF(Q324="YES",O324*T324,"")</f>
        <v/>
      </c>
      <c r="V324" s="16" t="n"/>
      <c r="W324" s="17">
        <f>IF(Q324="YES",G324+V324,"")</f>
        <v/>
      </c>
      <c r="X324" s="18">
        <f>IF(Q324="YES",IF(TODAY()&gt;W324,"OVERDUE","WITHIN TIME"),"")</f>
        <v/>
      </c>
    </row>
    <row r="325">
      <c r="A325" s="3" t="n">
        <v>321</v>
      </c>
      <c r="B325" s="4" t="n"/>
      <c r="C325" s="4" t="n"/>
      <c r="D325" s="5">
        <f>IF(E325="ISNR20","Natural Rubber-TSNR (ISNR-20)","")</f>
        <v/>
      </c>
      <c r="E325" s="4" t="n"/>
      <c r="F325" s="6" t="n"/>
      <c r="G325" s="6" t="n"/>
      <c r="H325" s="7">
        <f>IF(G325="","",G325-TODAY())</f>
        <v/>
      </c>
      <c r="I325" s="8">
        <f>IF(G325="","",
IF(G325&lt;TODAY(),
IF(O325&gt;0,"Violated","Completed"),
IF(H325&lt;=7,"Expiring Soon",
"Active")))</f>
        <v/>
      </c>
      <c r="J325" s="8">
        <f>IF(C325="","",
COUNTIFS(
sales!$C:$C,$C325,
sales!$E:$E,$E325,
sales!$H:$H,"&gt;="&amp;$F325,
sales!$H:$H,"&lt;="&amp;$G325
))</f>
        <v/>
      </c>
      <c r="K325" s="9">
        <f>IF(COUNTIFS(sales!C:C, C325)=0,"",
_xlfn.MAXIFS(sales!H:H, sales!C:C, C325))</f>
        <v/>
      </c>
      <c r="L325" s="4" t="n"/>
      <c r="M325" s="4" t="n"/>
      <c r="N325" s="10">
        <f>IF(C325="","",
SUMIFS(
sales!$I:$I,
sales!$C:$C,$C325,
sales!$E:$E,$E325,
sales!$H:$H,"&gt;="&amp;$F325,
sales!$H:$H,"&lt;="&amp;$G325
))</f>
        <v/>
      </c>
      <c r="O325" s="10">
        <f>IF(M325="","",M325-N325)</f>
        <v/>
      </c>
      <c r="P325" s="11">
        <f>IF(M325=0,"",N325/M325)</f>
        <v/>
      </c>
      <c r="Q325" s="12">
        <f>IF(OR(G325="",O325=""),"",
IF(AND(G325&lt;TODAY(),O325&gt;0),"YES","NO"))</f>
        <v/>
      </c>
      <c r="R325" s="100" t="n"/>
      <c r="S325" s="14" t="n"/>
      <c r="T325" s="15">
        <f>IF(Q325="YES", IF(R325="Company",L325*(1+S325),IF(R325="Vendor",L325*(1-S325),"")),"")</f>
        <v/>
      </c>
      <c r="U325" s="15">
        <f>IF(Q325="YES",O325*T325,"")</f>
        <v/>
      </c>
      <c r="V325" s="16" t="n"/>
      <c r="W325" s="17">
        <f>IF(Q325="YES",G325+V325,"")</f>
        <v/>
      </c>
      <c r="X325" s="18">
        <f>IF(Q325="YES",IF(TODAY()&gt;W325,"OVERDUE","WITHIN TIME"),"")</f>
        <v/>
      </c>
    </row>
    <row r="326">
      <c r="A326" s="3" t="n">
        <v>322</v>
      </c>
      <c r="B326" s="4" t="n"/>
      <c r="C326" s="4" t="n"/>
      <c r="D326" s="5">
        <f>IF(E326="ISNR20","Natural Rubber-TSNR (ISNR-20)","")</f>
        <v/>
      </c>
      <c r="E326" s="4" t="n"/>
      <c r="F326" s="6" t="n"/>
      <c r="G326" s="6" t="n"/>
      <c r="H326" s="7">
        <f>IF(G326="","",G326-TODAY())</f>
        <v/>
      </c>
      <c r="I326" s="8">
        <f>IF(G326="","",
IF(G326&lt;TODAY(),
IF(O326&gt;0,"Violated","Completed"),
IF(H326&lt;=7,"Expiring Soon",
"Active")))</f>
        <v/>
      </c>
      <c r="J326" s="8">
        <f>IF(C326="","",
COUNTIFS(
sales!$C:$C,$C326,
sales!$E:$E,$E326,
sales!$H:$H,"&gt;="&amp;$F326,
sales!$H:$H,"&lt;="&amp;$G326
))</f>
        <v/>
      </c>
      <c r="K326" s="9">
        <f>IF(COUNTIFS(sales!C:C, C326)=0,"",
_xlfn.MAXIFS(sales!H:H, sales!C:C, C326))</f>
        <v/>
      </c>
      <c r="L326" s="4" t="n"/>
      <c r="M326" s="4" t="n"/>
      <c r="N326" s="10">
        <f>IF(C326="","",
SUMIFS(
sales!$I:$I,
sales!$C:$C,$C326,
sales!$E:$E,$E326,
sales!$H:$H,"&gt;="&amp;$F326,
sales!$H:$H,"&lt;="&amp;$G326
))</f>
        <v/>
      </c>
      <c r="O326" s="10">
        <f>IF(M326="","",M326-N326)</f>
        <v/>
      </c>
      <c r="P326" s="11">
        <f>IF(M326=0,"",N326/M326)</f>
        <v/>
      </c>
      <c r="Q326" s="12">
        <f>IF(OR(G326="",O326=""),"",
IF(AND(G326&lt;TODAY(),O326&gt;0),"YES","NO"))</f>
        <v/>
      </c>
      <c r="R326" s="100" t="n"/>
      <c r="S326" s="14" t="n"/>
      <c r="T326" s="15">
        <f>IF(Q326="YES", IF(R326="Company",L326*(1+S326),IF(R326="Vendor",L326*(1-S326),"")),"")</f>
        <v/>
      </c>
      <c r="U326" s="15">
        <f>IF(Q326="YES",O326*T326,"")</f>
        <v/>
      </c>
      <c r="V326" s="16" t="n"/>
      <c r="W326" s="17">
        <f>IF(Q326="YES",G326+V326,"")</f>
        <v/>
      </c>
      <c r="X326" s="18">
        <f>IF(Q326="YES",IF(TODAY()&gt;W326,"OVERDUE","WITHIN TIME"),"")</f>
        <v/>
      </c>
    </row>
    <row r="327">
      <c r="A327" s="3" t="n">
        <v>323</v>
      </c>
      <c r="B327" s="4" t="n"/>
      <c r="C327" s="4" t="n"/>
      <c r="D327" s="5">
        <f>IF(E327="ISNR20","Natural Rubber-TSNR (ISNR-20)","")</f>
        <v/>
      </c>
      <c r="E327" s="4" t="n"/>
      <c r="F327" s="6" t="n"/>
      <c r="G327" s="6" t="n"/>
      <c r="H327" s="7">
        <f>IF(G327="","",G327-TODAY())</f>
        <v/>
      </c>
      <c r="I327" s="8">
        <f>IF(G327="","",
IF(G327&lt;TODAY(),
IF(O327&gt;0,"Violated","Completed"),
IF(H327&lt;=7,"Expiring Soon",
"Active")))</f>
        <v/>
      </c>
      <c r="J327" s="8">
        <f>IF(C327="","",
COUNTIFS(
sales!$C:$C,$C327,
sales!$E:$E,$E327,
sales!$H:$H,"&gt;="&amp;$F327,
sales!$H:$H,"&lt;="&amp;$G327
))</f>
        <v/>
      </c>
      <c r="K327" s="9">
        <f>IF(COUNTIFS(sales!C:C, C327)=0,"",
_xlfn.MAXIFS(sales!H:H, sales!C:C, C327))</f>
        <v/>
      </c>
      <c r="L327" s="4" t="n"/>
      <c r="M327" s="4" t="n"/>
      <c r="N327" s="10">
        <f>IF(C327="","",
SUMIFS(
sales!$I:$I,
sales!$C:$C,$C327,
sales!$E:$E,$E327,
sales!$H:$H,"&gt;="&amp;$F327,
sales!$H:$H,"&lt;="&amp;$G327
))</f>
        <v/>
      </c>
      <c r="O327" s="10">
        <f>IF(M327="","",M327-N327)</f>
        <v/>
      </c>
      <c r="P327" s="11">
        <f>IF(M327=0,"",N327/M327)</f>
        <v/>
      </c>
      <c r="Q327" s="12">
        <f>IF(OR(G327="",O327=""),"",
IF(AND(G327&lt;TODAY(),O327&gt;0),"YES","NO"))</f>
        <v/>
      </c>
      <c r="R327" s="100" t="n"/>
      <c r="S327" s="14" t="n"/>
      <c r="T327" s="15">
        <f>IF(Q327="YES", IF(R327="Company",L327*(1+S327),IF(R327="Vendor",L327*(1-S327),"")),"")</f>
        <v/>
      </c>
      <c r="U327" s="15">
        <f>IF(Q327="YES",O327*T327,"")</f>
        <v/>
      </c>
      <c r="V327" s="16" t="n"/>
      <c r="W327" s="17">
        <f>IF(Q327="YES",G327+V327,"")</f>
        <v/>
      </c>
      <c r="X327" s="18">
        <f>IF(Q327="YES",IF(TODAY()&gt;W327,"OVERDUE","WITHIN TIME"),"")</f>
        <v/>
      </c>
    </row>
    <row r="328">
      <c r="A328" s="3" t="n">
        <v>324</v>
      </c>
      <c r="B328" s="4" t="n"/>
      <c r="C328" s="4" t="n"/>
      <c r="D328" s="5">
        <f>IF(E328="ISNR20","Natural Rubber-TSNR (ISNR-20)","")</f>
        <v/>
      </c>
      <c r="E328" s="4" t="n"/>
      <c r="F328" s="6" t="n"/>
      <c r="G328" s="6" t="n"/>
      <c r="H328" s="7">
        <f>IF(G328="","",G328-TODAY())</f>
        <v/>
      </c>
      <c r="I328" s="8">
        <f>IF(G328="","",
IF(G328&lt;TODAY(),
IF(O328&gt;0,"Violated","Completed"),
IF(H328&lt;=7,"Expiring Soon",
"Active")))</f>
        <v/>
      </c>
      <c r="J328" s="8">
        <f>IF(C328="","",
COUNTIFS(
sales!$C:$C,$C328,
sales!$E:$E,$E328,
sales!$H:$H,"&gt;="&amp;$F328,
sales!$H:$H,"&lt;="&amp;$G328
))</f>
        <v/>
      </c>
      <c r="K328" s="9">
        <f>IF(COUNTIFS(sales!C:C, C328)=0,"",
_xlfn.MAXIFS(sales!H:H, sales!C:C, C328))</f>
        <v/>
      </c>
      <c r="L328" s="4" t="n"/>
      <c r="M328" s="4" t="n"/>
      <c r="N328" s="10">
        <f>IF(C328="","",
SUMIFS(
sales!$I:$I,
sales!$C:$C,$C328,
sales!$E:$E,$E328,
sales!$H:$H,"&gt;="&amp;$F328,
sales!$H:$H,"&lt;="&amp;$G328
))</f>
        <v/>
      </c>
      <c r="O328" s="10">
        <f>IF(M328="","",M328-N328)</f>
        <v/>
      </c>
      <c r="P328" s="11">
        <f>IF(M328=0,"",N328/M328)</f>
        <v/>
      </c>
      <c r="Q328" s="12">
        <f>IF(OR(G328="",O328=""),"",
IF(AND(G328&lt;TODAY(),O328&gt;0),"YES","NO"))</f>
        <v/>
      </c>
      <c r="R328" s="100" t="n"/>
      <c r="S328" s="14" t="n"/>
      <c r="T328" s="15">
        <f>IF(Q328="YES", IF(R328="Company",L328*(1+S328),IF(R328="Vendor",L328*(1-S328),"")),"")</f>
        <v/>
      </c>
      <c r="U328" s="15">
        <f>IF(Q328="YES",O328*T328,"")</f>
        <v/>
      </c>
      <c r="V328" s="16" t="n"/>
      <c r="W328" s="17">
        <f>IF(Q328="YES",G328+V328,"")</f>
        <v/>
      </c>
      <c r="X328" s="18">
        <f>IF(Q328="YES",IF(TODAY()&gt;W328,"OVERDUE","WITHIN TIME"),"")</f>
        <v/>
      </c>
    </row>
    <row r="329">
      <c r="A329" s="3" t="n">
        <v>325</v>
      </c>
      <c r="B329" s="4" t="n"/>
      <c r="C329" s="4" t="n"/>
      <c r="D329" s="5">
        <f>IF(E329="ISNR20","Natural Rubber-TSNR (ISNR-20)","")</f>
        <v/>
      </c>
      <c r="E329" s="4" t="n"/>
      <c r="F329" s="6" t="n"/>
      <c r="G329" s="6" t="n"/>
      <c r="H329" s="7">
        <f>IF(G329="","",G329-TODAY())</f>
        <v/>
      </c>
      <c r="I329" s="8">
        <f>IF(G329="","",
IF(G329&lt;TODAY(),
IF(O329&gt;0,"Violated","Completed"),
IF(H329&lt;=7,"Expiring Soon",
"Active")))</f>
        <v/>
      </c>
      <c r="J329" s="8">
        <f>IF(C329="","",
COUNTIFS(
sales!$C:$C,$C329,
sales!$E:$E,$E329,
sales!$H:$H,"&gt;="&amp;$F329,
sales!$H:$H,"&lt;="&amp;$G329
))</f>
        <v/>
      </c>
      <c r="K329" s="9">
        <f>IF(COUNTIFS(sales!C:C, C329)=0,"",
_xlfn.MAXIFS(sales!H:H, sales!C:C, C329))</f>
        <v/>
      </c>
      <c r="L329" s="4" t="n"/>
      <c r="M329" s="4" t="n"/>
      <c r="N329" s="10">
        <f>IF(C329="","",
SUMIFS(
sales!$I:$I,
sales!$C:$C,$C329,
sales!$E:$E,$E329,
sales!$H:$H,"&gt;="&amp;$F329,
sales!$H:$H,"&lt;="&amp;$G329
))</f>
        <v/>
      </c>
      <c r="O329" s="10">
        <f>IF(M329="","",M329-N329)</f>
        <v/>
      </c>
      <c r="P329" s="11">
        <f>IF(M329=0,"",N329/M329)</f>
        <v/>
      </c>
      <c r="Q329" s="12">
        <f>IF(OR(G329="",O329=""),"",
IF(AND(G329&lt;TODAY(),O329&gt;0),"YES","NO"))</f>
        <v/>
      </c>
      <c r="R329" s="100" t="n"/>
      <c r="S329" s="14" t="n"/>
      <c r="T329" s="15">
        <f>IF(Q329="YES", IF(R329="Company",L329*(1+S329),IF(R329="Vendor",L329*(1-S329),"")),"")</f>
        <v/>
      </c>
      <c r="U329" s="15">
        <f>IF(Q329="YES",O329*T329,"")</f>
        <v/>
      </c>
      <c r="V329" s="16" t="n"/>
      <c r="W329" s="17">
        <f>IF(Q329="YES",G329+V329,"")</f>
        <v/>
      </c>
      <c r="X329" s="18">
        <f>IF(Q329="YES",IF(TODAY()&gt;W329,"OVERDUE","WITHIN TIME"),"")</f>
        <v/>
      </c>
    </row>
    <row r="330">
      <c r="A330" s="3" t="n">
        <v>326</v>
      </c>
      <c r="B330" s="4" t="n"/>
      <c r="C330" s="4" t="n"/>
      <c r="D330" s="5">
        <f>IF(E330="ISNR20","Natural Rubber-TSNR (ISNR-20)","")</f>
        <v/>
      </c>
      <c r="E330" s="4" t="n"/>
      <c r="F330" s="6" t="n"/>
      <c r="G330" s="6" t="n"/>
      <c r="H330" s="7">
        <f>IF(G330="","",G330-TODAY())</f>
        <v/>
      </c>
      <c r="I330" s="8">
        <f>IF(G330="","",
IF(G330&lt;TODAY(),
IF(O330&gt;0,"Violated","Completed"),
IF(H330&lt;=7,"Expiring Soon",
"Active")))</f>
        <v/>
      </c>
      <c r="J330" s="8">
        <f>IF(C330="","",
COUNTIFS(
sales!$C:$C,$C330,
sales!$E:$E,$E330,
sales!$H:$H,"&gt;="&amp;$F330,
sales!$H:$H,"&lt;="&amp;$G330
))</f>
        <v/>
      </c>
      <c r="K330" s="9">
        <f>IF(COUNTIFS(sales!C:C, C330)=0,"",
_xlfn.MAXIFS(sales!H:H, sales!C:C, C330))</f>
        <v/>
      </c>
      <c r="L330" s="4" t="n"/>
      <c r="M330" s="4" t="n"/>
      <c r="N330" s="10">
        <f>IF(C330="","",
SUMIFS(
sales!$I:$I,
sales!$C:$C,$C330,
sales!$E:$E,$E330,
sales!$H:$H,"&gt;="&amp;$F330,
sales!$H:$H,"&lt;="&amp;$G330
))</f>
        <v/>
      </c>
      <c r="O330" s="10">
        <f>IF(M330="","",M330-N330)</f>
        <v/>
      </c>
      <c r="P330" s="11">
        <f>IF(M330=0,"",N330/M330)</f>
        <v/>
      </c>
      <c r="Q330" s="12">
        <f>IF(OR(G330="",O330=""),"",
IF(AND(G330&lt;TODAY(),O330&gt;0),"YES","NO"))</f>
        <v/>
      </c>
      <c r="R330" s="100" t="n"/>
      <c r="S330" s="14" t="n"/>
      <c r="T330" s="15">
        <f>IF(Q330="YES", IF(R330="Company",L330*(1+S330),IF(R330="Vendor",L330*(1-S330),"")),"")</f>
        <v/>
      </c>
      <c r="U330" s="15">
        <f>IF(Q330="YES",O330*T330,"")</f>
        <v/>
      </c>
      <c r="V330" s="16" t="n"/>
      <c r="W330" s="17">
        <f>IF(Q330="YES",G330+V330,"")</f>
        <v/>
      </c>
      <c r="X330" s="18">
        <f>IF(Q330="YES",IF(TODAY()&gt;W330,"OVERDUE","WITHIN TIME"),"")</f>
        <v/>
      </c>
    </row>
    <row r="331">
      <c r="A331" s="3" t="n">
        <v>327</v>
      </c>
      <c r="B331" s="4" t="n"/>
      <c r="C331" s="4" t="n"/>
      <c r="D331" s="5">
        <f>IF(E331="ISNR20","Natural Rubber-TSNR (ISNR-20)","")</f>
        <v/>
      </c>
      <c r="E331" s="4" t="n"/>
      <c r="F331" s="6" t="n"/>
      <c r="G331" s="6" t="n"/>
      <c r="H331" s="7">
        <f>IF(G331="","",G331-TODAY())</f>
        <v/>
      </c>
      <c r="I331" s="8">
        <f>IF(G331="","",
IF(G331&lt;TODAY(),
IF(O331&gt;0,"Violated","Completed"),
IF(H331&lt;=7,"Expiring Soon",
"Active")))</f>
        <v/>
      </c>
      <c r="J331" s="8">
        <f>IF(C331="","",
COUNTIFS(
sales!$C:$C,$C331,
sales!$E:$E,$E331,
sales!$H:$H,"&gt;="&amp;$F331,
sales!$H:$H,"&lt;="&amp;$G331
))</f>
        <v/>
      </c>
      <c r="K331" s="9">
        <f>IF(COUNTIFS(sales!C:C, C331)=0,"",
_xlfn.MAXIFS(sales!H:H, sales!C:C, C331))</f>
        <v/>
      </c>
      <c r="L331" s="4" t="n"/>
      <c r="M331" s="4" t="n"/>
      <c r="N331" s="10">
        <f>IF(C331="","",
SUMIFS(
sales!$I:$I,
sales!$C:$C,$C331,
sales!$E:$E,$E331,
sales!$H:$H,"&gt;="&amp;$F331,
sales!$H:$H,"&lt;="&amp;$G331
))</f>
        <v/>
      </c>
      <c r="O331" s="10">
        <f>IF(M331="","",M331-N331)</f>
        <v/>
      </c>
      <c r="P331" s="11">
        <f>IF(M331=0,"",N331/M331)</f>
        <v/>
      </c>
      <c r="Q331" s="12">
        <f>IF(OR(G331="",O331=""),"",
IF(AND(G331&lt;TODAY(),O331&gt;0),"YES","NO"))</f>
        <v/>
      </c>
      <c r="R331" s="100" t="n"/>
      <c r="S331" s="14" t="n"/>
      <c r="T331" s="15">
        <f>IF(Q331="YES", IF(R331="Company",L331*(1+S331),IF(R331="Vendor",L331*(1-S331),"")),"")</f>
        <v/>
      </c>
      <c r="U331" s="15">
        <f>IF(Q331="YES",O331*T331,"")</f>
        <v/>
      </c>
      <c r="V331" s="16" t="n"/>
      <c r="W331" s="17">
        <f>IF(Q331="YES",G331+V331,"")</f>
        <v/>
      </c>
      <c r="X331" s="18">
        <f>IF(Q331="YES",IF(TODAY()&gt;W331,"OVERDUE","WITHIN TIME"),"")</f>
        <v/>
      </c>
    </row>
    <row r="332">
      <c r="A332" s="3" t="n">
        <v>328</v>
      </c>
      <c r="B332" s="4" t="n"/>
      <c r="C332" s="4" t="n"/>
      <c r="D332" s="5">
        <f>IF(E332="ISNR20","Natural Rubber-TSNR (ISNR-20)","")</f>
        <v/>
      </c>
      <c r="E332" s="4" t="n"/>
      <c r="F332" s="6" t="n"/>
      <c r="G332" s="6" t="n"/>
      <c r="H332" s="7">
        <f>IF(G332="","",G332-TODAY())</f>
        <v/>
      </c>
      <c r="I332" s="8">
        <f>IF(G332="","",
IF(G332&lt;TODAY(),
IF(O332&gt;0,"Violated","Completed"),
IF(H332&lt;=7,"Expiring Soon",
"Active")))</f>
        <v/>
      </c>
      <c r="J332" s="8">
        <f>IF(C332="","",
COUNTIFS(
sales!$C:$C,$C332,
sales!$E:$E,$E332,
sales!$H:$H,"&gt;="&amp;$F332,
sales!$H:$H,"&lt;="&amp;$G332
))</f>
        <v/>
      </c>
      <c r="K332" s="9">
        <f>IF(COUNTIFS(sales!C:C, C332)=0,"",
_xlfn.MAXIFS(sales!H:H, sales!C:C, C332))</f>
        <v/>
      </c>
      <c r="L332" s="4" t="n"/>
      <c r="M332" s="4" t="n"/>
      <c r="N332" s="10">
        <f>IF(C332="","",
SUMIFS(
sales!$I:$I,
sales!$C:$C,$C332,
sales!$E:$E,$E332,
sales!$H:$H,"&gt;="&amp;$F332,
sales!$H:$H,"&lt;="&amp;$G332
))</f>
        <v/>
      </c>
      <c r="O332" s="10">
        <f>IF(M332="","",M332-N332)</f>
        <v/>
      </c>
      <c r="P332" s="11">
        <f>IF(M332=0,"",N332/M332)</f>
        <v/>
      </c>
      <c r="Q332" s="12">
        <f>IF(OR(G332="",O332=""),"",
IF(AND(G332&lt;TODAY(),O332&gt;0),"YES","NO"))</f>
        <v/>
      </c>
      <c r="R332" s="100" t="n"/>
      <c r="S332" s="14" t="n"/>
      <c r="T332" s="15">
        <f>IF(Q332="YES", IF(R332="Company",L332*(1+S332),IF(R332="Vendor",L332*(1-S332),"")),"")</f>
        <v/>
      </c>
      <c r="U332" s="15">
        <f>IF(Q332="YES",O332*T332,"")</f>
        <v/>
      </c>
      <c r="V332" s="16" t="n"/>
      <c r="W332" s="17">
        <f>IF(Q332="YES",G332+V332,"")</f>
        <v/>
      </c>
      <c r="X332" s="18">
        <f>IF(Q332="YES",IF(TODAY()&gt;W332,"OVERDUE","WITHIN TIME"),"")</f>
        <v/>
      </c>
    </row>
    <row r="333">
      <c r="A333" s="3" t="n">
        <v>329</v>
      </c>
      <c r="B333" s="4" t="n"/>
      <c r="C333" s="4" t="n"/>
      <c r="D333" s="5">
        <f>IF(E333="ISNR20","Natural Rubber-TSNR (ISNR-20)","")</f>
        <v/>
      </c>
      <c r="E333" s="4" t="n"/>
      <c r="F333" s="6" t="n"/>
      <c r="G333" s="6" t="n"/>
      <c r="H333" s="7">
        <f>IF(G333="","",G333-TODAY())</f>
        <v/>
      </c>
      <c r="I333" s="8">
        <f>IF(G333="","",
IF(G333&lt;TODAY(),
IF(O333&gt;0,"Violated","Completed"),
IF(H333&lt;=7,"Expiring Soon",
"Active")))</f>
        <v/>
      </c>
      <c r="J333" s="8">
        <f>IF(C333="","",
COUNTIFS(
sales!$C:$C,$C333,
sales!$E:$E,$E333,
sales!$H:$H,"&gt;="&amp;$F333,
sales!$H:$H,"&lt;="&amp;$G333
))</f>
        <v/>
      </c>
      <c r="K333" s="9">
        <f>IF(COUNTIFS(sales!C:C, C333)=0,"",
_xlfn.MAXIFS(sales!H:H, sales!C:C, C333))</f>
        <v/>
      </c>
      <c r="L333" s="4" t="n"/>
      <c r="M333" s="4" t="n"/>
      <c r="N333" s="10">
        <f>IF(C333="","",
SUMIFS(
sales!$I:$I,
sales!$C:$C,$C333,
sales!$E:$E,$E333,
sales!$H:$H,"&gt;="&amp;$F333,
sales!$H:$H,"&lt;="&amp;$G333
))</f>
        <v/>
      </c>
      <c r="O333" s="10">
        <f>IF(M333="","",M333-N333)</f>
        <v/>
      </c>
      <c r="P333" s="11">
        <f>IF(M333=0,"",N333/M333)</f>
        <v/>
      </c>
      <c r="Q333" s="12">
        <f>IF(OR(G333="",O333=""),"",
IF(AND(G333&lt;TODAY(),O333&gt;0),"YES","NO"))</f>
        <v/>
      </c>
      <c r="R333" s="100" t="n"/>
      <c r="S333" s="14" t="n"/>
      <c r="T333" s="15">
        <f>IF(Q333="YES", IF(R333="Company",L333*(1+S333),IF(R333="Vendor",L333*(1-S333),"")),"")</f>
        <v/>
      </c>
      <c r="U333" s="15">
        <f>IF(Q333="YES",O333*T333,"")</f>
        <v/>
      </c>
      <c r="V333" s="16" t="n"/>
      <c r="W333" s="17">
        <f>IF(Q333="YES",G333+V333,"")</f>
        <v/>
      </c>
      <c r="X333" s="18">
        <f>IF(Q333="YES",IF(TODAY()&gt;W333,"OVERDUE","WITHIN TIME"),"")</f>
        <v/>
      </c>
    </row>
    <row r="334">
      <c r="A334" s="3" t="n">
        <v>330</v>
      </c>
      <c r="B334" s="4" t="n"/>
      <c r="C334" s="4" t="n"/>
      <c r="D334" s="5">
        <f>IF(E334="ISNR20","Natural Rubber-TSNR (ISNR-20)","")</f>
        <v/>
      </c>
      <c r="E334" s="4" t="n"/>
      <c r="F334" s="6" t="n"/>
      <c r="G334" s="6" t="n"/>
      <c r="H334" s="7">
        <f>IF(G334="","",G334-TODAY())</f>
        <v/>
      </c>
      <c r="I334" s="8">
        <f>IF(G334="","",
IF(G334&lt;TODAY(),
IF(O334&gt;0,"Violated","Completed"),
IF(H334&lt;=7,"Expiring Soon",
"Active")))</f>
        <v/>
      </c>
      <c r="J334" s="8">
        <f>IF(C334="","",
COUNTIFS(
sales!$C:$C,$C334,
sales!$E:$E,$E334,
sales!$H:$H,"&gt;="&amp;$F334,
sales!$H:$H,"&lt;="&amp;$G334
))</f>
        <v/>
      </c>
      <c r="K334" s="9">
        <f>IF(COUNTIFS(sales!C:C, C334)=0,"",
_xlfn.MAXIFS(sales!H:H, sales!C:C, C334))</f>
        <v/>
      </c>
      <c r="L334" s="4" t="n"/>
      <c r="M334" s="4" t="n"/>
      <c r="N334" s="10">
        <f>IF(C334="","",
SUMIFS(
sales!$I:$I,
sales!$C:$C,$C334,
sales!$E:$E,$E334,
sales!$H:$H,"&gt;="&amp;$F334,
sales!$H:$H,"&lt;="&amp;$G334
))</f>
        <v/>
      </c>
      <c r="O334" s="10">
        <f>IF(M334="","",M334-N334)</f>
        <v/>
      </c>
      <c r="P334" s="11">
        <f>IF(M334=0,"",N334/M334)</f>
        <v/>
      </c>
      <c r="Q334" s="12">
        <f>IF(OR(G334="",O334=""),"",
IF(AND(G334&lt;TODAY(),O334&gt;0),"YES","NO"))</f>
        <v/>
      </c>
      <c r="R334" s="100" t="n"/>
      <c r="S334" s="14" t="n"/>
      <c r="T334" s="15">
        <f>IF(Q334="YES", IF(R334="Company",L334*(1+S334),IF(R334="Vendor",L334*(1-S334),"")),"")</f>
        <v/>
      </c>
      <c r="U334" s="15">
        <f>IF(Q334="YES",O334*T334,"")</f>
        <v/>
      </c>
      <c r="V334" s="16" t="n"/>
      <c r="W334" s="17">
        <f>IF(Q334="YES",G334+V334,"")</f>
        <v/>
      </c>
      <c r="X334" s="18">
        <f>IF(Q334="YES",IF(TODAY()&gt;W334,"OVERDUE","WITHIN TIME"),"")</f>
        <v/>
      </c>
    </row>
    <row r="335">
      <c r="A335" s="3" t="n">
        <v>331</v>
      </c>
      <c r="B335" s="4" t="n"/>
      <c r="C335" s="4" t="n"/>
      <c r="D335" s="5">
        <f>IF(E335="ISNR20","Natural Rubber-TSNR (ISNR-20)","")</f>
        <v/>
      </c>
      <c r="E335" s="4" t="n"/>
      <c r="F335" s="6" t="n"/>
      <c r="G335" s="6" t="n"/>
      <c r="H335" s="7">
        <f>IF(G335="","",G335-TODAY())</f>
        <v/>
      </c>
      <c r="I335" s="8">
        <f>IF(G335="","",
IF(G335&lt;TODAY(),
IF(O335&gt;0,"Violated","Completed"),
IF(H335&lt;=7,"Expiring Soon",
"Active")))</f>
        <v/>
      </c>
      <c r="J335" s="8">
        <f>IF(C335="","",
COUNTIFS(
sales!$C:$C,$C335,
sales!$E:$E,$E335,
sales!$H:$H,"&gt;="&amp;$F335,
sales!$H:$H,"&lt;="&amp;$G335
))</f>
        <v/>
      </c>
      <c r="K335" s="9">
        <f>IF(COUNTIFS(sales!C:C, C335)=0,"",
_xlfn.MAXIFS(sales!H:H, sales!C:C, C335))</f>
        <v/>
      </c>
      <c r="L335" s="4" t="n"/>
      <c r="M335" s="4" t="n"/>
      <c r="N335" s="10">
        <f>IF(C335="","",
SUMIFS(
sales!$I:$I,
sales!$C:$C,$C335,
sales!$E:$E,$E335,
sales!$H:$H,"&gt;="&amp;$F335,
sales!$H:$H,"&lt;="&amp;$G335
))</f>
        <v/>
      </c>
      <c r="O335" s="10">
        <f>IF(M335="","",M335-N335)</f>
        <v/>
      </c>
      <c r="P335" s="11">
        <f>IF(M335=0,"",N335/M335)</f>
        <v/>
      </c>
      <c r="Q335" s="12">
        <f>IF(OR(G335="",O335=""),"",
IF(AND(G335&lt;TODAY(),O335&gt;0),"YES","NO"))</f>
        <v/>
      </c>
      <c r="R335" s="100" t="n"/>
      <c r="S335" s="14" t="n"/>
      <c r="T335" s="15">
        <f>IF(Q335="YES", IF(R335="Company",L335*(1+S335),IF(R335="Vendor",L335*(1-S335),"")),"")</f>
        <v/>
      </c>
      <c r="U335" s="15">
        <f>IF(Q335="YES",O335*T335,"")</f>
        <v/>
      </c>
      <c r="V335" s="16" t="n"/>
      <c r="W335" s="17">
        <f>IF(Q335="YES",G335+V335,"")</f>
        <v/>
      </c>
      <c r="X335" s="18">
        <f>IF(Q335="YES",IF(TODAY()&gt;W335,"OVERDUE","WITHIN TIME"),"")</f>
        <v/>
      </c>
    </row>
    <row r="336">
      <c r="A336" s="3" t="n">
        <v>332</v>
      </c>
      <c r="B336" s="4" t="n"/>
      <c r="C336" s="4" t="n"/>
      <c r="D336" s="5">
        <f>IF(E336="ISNR20","Natural Rubber-TSNR (ISNR-20)","")</f>
        <v/>
      </c>
      <c r="E336" s="4" t="n"/>
      <c r="F336" s="6" t="n"/>
      <c r="G336" s="6" t="n"/>
      <c r="H336" s="7">
        <f>IF(G336="","",G336-TODAY())</f>
        <v/>
      </c>
      <c r="I336" s="8">
        <f>IF(G336="","",
IF(G336&lt;TODAY(),
IF(O336&gt;0,"Violated","Completed"),
IF(H336&lt;=7,"Expiring Soon",
"Active")))</f>
        <v/>
      </c>
      <c r="J336" s="8">
        <f>IF(C336="","",
COUNTIFS(
sales!$C:$C,$C336,
sales!$E:$E,$E336,
sales!$H:$H,"&gt;="&amp;$F336,
sales!$H:$H,"&lt;="&amp;$G336
))</f>
        <v/>
      </c>
      <c r="K336" s="9">
        <f>IF(COUNTIFS(sales!C:C, C336)=0,"",
_xlfn.MAXIFS(sales!H:H, sales!C:C, C336))</f>
        <v/>
      </c>
      <c r="L336" s="4" t="n"/>
      <c r="M336" s="4" t="n"/>
      <c r="N336" s="10">
        <f>IF(C336="","",
SUMIFS(
sales!$I:$I,
sales!$C:$C,$C336,
sales!$E:$E,$E336,
sales!$H:$H,"&gt;="&amp;$F336,
sales!$H:$H,"&lt;="&amp;$G336
))</f>
        <v/>
      </c>
      <c r="O336" s="10">
        <f>IF(M336="","",M336-N336)</f>
        <v/>
      </c>
      <c r="P336" s="11">
        <f>IF(M336=0,"",N336/M336)</f>
        <v/>
      </c>
      <c r="Q336" s="12">
        <f>IF(OR(G336="",O336=""),"",
IF(AND(G336&lt;TODAY(),O336&gt;0),"YES","NO"))</f>
        <v/>
      </c>
      <c r="R336" s="100" t="n"/>
      <c r="S336" s="14" t="n"/>
      <c r="T336" s="15">
        <f>IF(Q336="YES", IF(R336="Company",L336*(1+S336),IF(R336="Vendor",L336*(1-S336),"")),"")</f>
        <v/>
      </c>
      <c r="U336" s="15">
        <f>IF(Q336="YES",O336*T336,"")</f>
        <v/>
      </c>
      <c r="V336" s="16" t="n"/>
      <c r="W336" s="17">
        <f>IF(Q336="YES",G336+V336,"")</f>
        <v/>
      </c>
      <c r="X336" s="18">
        <f>IF(Q336="YES",IF(TODAY()&gt;W336,"OVERDUE","WITHIN TIME"),"")</f>
        <v/>
      </c>
    </row>
    <row r="337">
      <c r="A337" s="3" t="n">
        <v>333</v>
      </c>
      <c r="B337" s="4" t="n"/>
      <c r="C337" s="4" t="n"/>
      <c r="D337" s="5">
        <f>IF(E337="ISNR20","Natural Rubber-TSNR (ISNR-20)","")</f>
        <v/>
      </c>
      <c r="E337" s="4" t="n"/>
      <c r="F337" s="6" t="n"/>
      <c r="G337" s="6" t="n"/>
      <c r="H337" s="7">
        <f>IF(G337="","",G337-TODAY())</f>
        <v/>
      </c>
      <c r="I337" s="8">
        <f>IF(G337="","",
IF(G337&lt;TODAY(),
IF(O337&gt;0,"Violated","Completed"),
IF(H337&lt;=7,"Expiring Soon",
"Active")))</f>
        <v/>
      </c>
      <c r="J337" s="8">
        <f>IF(C337="","",
COUNTIFS(
sales!$C:$C,$C337,
sales!$E:$E,$E337,
sales!$H:$H,"&gt;="&amp;$F337,
sales!$H:$H,"&lt;="&amp;$G337
))</f>
        <v/>
      </c>
      <c r="K337" s="9">
        <f>IF(COUNTIFS(sales!C:C, C337)=0,"",
_xlfn.MAXIFS(sales!H:H, sales!C:C, C337))</f>
        <v/>
      </c>
      <c r="L337" s="4" t="n"/>
      <c r="M337" s="4" t="n"/>
      <c r="N337" s="10">
        <f>IF(C337="","",
SUMIFS(
sales!$I:$I,
sales!$C:$C,$C337,
sales!$E:$E,$E337,
sales!$H:$H,"&gt;="&amp;$F337,
sales!$H:$H,"&lt;="&amp;$G337
))</f>
        <v/>
      </c>
      <c r="O337" s="10">
        <f>IF(M337="","",M337-N337)</f>
        <v/>
      </c>
      <c r="P337" s="11">
        <f>IF(M337=0,"",N337/M337)</f>
        <v/>
      </c>
      <c r="Q337" s="12">
        <f>IF(OR(G337="",O337=""),"",
IF(AND(G337&lt;TODAY(),O337&gt;0),"YES","NO"))</f>
        <v/>
      </c>
      <c r="R337" s="100" t="n"/>
      <c r="S337" s="14" t="n"/>
      <c r="T337" s="15">
        <f>IF(Q337="YES", IF(R337="Company",L337*(1+S337),IF(R337="Vendor",L337*(1-S337),"")),"")</f>
        <v/>
      </c>
      <c r="U337" s="15">
        <f>IF(Q337="YES",O337*T337,"")</f>
        <v/>
      </c>
      <c r="V337" s="16" t="n"/>
      <c r="W337" s="17">
        <f>IF(Q337="YES",G337+V337,"")</f>
        <v/>
      </c>
      <c r="X337" s="18">
        <f>IF(Q337="YES",IF(TODAY()&gt;W337,"OVERDUE","WITHIN TIME"),"")</f>
        <v/>
      </c>
    </row>
    <row r="338">
      <c r="A338" s="3" t="n">
        <v>334</v>
      </c>
      <c r="B338" s="4" t="n"/>
      <c r="C338" s="4" t="n"/>
      <c r="D338" s="5">
        <f>IF(E338="ISNR20","Natural Rubber-TSNR (ISNR-20)","")</f>
        <v/>
      </c>
      <c r="E338" s="4" t="n"/>
      <c r="F338" s="6" t="n"/>
      <c r="G338" s="6" t="n"/>
      <c r="H338" s="7">
        <f>IF(G338="","",G338-TODAY())</f>
        <v/>
      </c>
      <c r="I338" s="8">
        <f>IF(G338="","",
IF(G338&lt;TODAY(),
IF(O338&gt;0,"Violated","Completed"),
IF(H338&lt;=7,"Expiring Soon",
"Active")))</f>
        <v/>
      </c>
      <c r="J338" s="8">
        <f>IF(C338="","",
COUNTIFS(
sales!$C:$C,$C338,
sales!$E:$E,$E338,
sales!$H:$H,"&gt;="&amp;$F338,
sales!$H:$H,"&lt;="&amp;$G338
))</f>
        <v/>
      </c>
      <c r="K338" s="9">
        <f>IF(COUNTIFS(sales!C:C, C338)=0,"",
_xlfn.MAXIFS(sales!H:H, sales!C:C, C338))</f>
        <v/>
      </c>
      <c r="L338" s="4" t="n"/>
      <c r="M338" s="4" t="n"/>
      <c r="N338" s="10">
        <f>IF(C338="","",
SUMIFS(
sales!$I:$I,
sales!$C:$C,$C338,
sales!$E:$E,$E338,
sales!$H:$H,"&gt;="&amp;$F338,
sales!$H:$H,"&lt;="&amp;$G338
))</f>
        <v/>
      </c>
      <c r="O338" s="10">
        <f>IF(M338="","",M338-N338)</f>
        <v/>
      </c>
      <c r="P338" s="11">
        <f>IF(M338=0,"",N338/M338)</f>
        <v/>
      </c>
      <c r="Q338" s="12">
        <f>IF(OR(G338="",O338=""),"",
IF(AND(G338&lt;TODAY(),O338&gt;0),"YES","NO"))</f>
        <v/>
      </c>
      <c r="R338" s="100" t="n"/>
      <c r="S338" s="14" t="n"/>
      <c r="T338" s="15">
        <f>IF(Q338="YES", IF(R338="Company",L338*(1+S338),IF(R338="Vendor",L338*(1-S338),"")),"")</f>
        <v/>
      </c>
      <c r="U338" s="15">
        <f>IF(Q338="YES",O338*T338,"")</f>
        <v/>
      </c>
      <c r="V338" s="16" t="n"/>
      <c r="W338" s="17">
        <f>IF(Q338="YES",G338+V338,"")</f>
        <v/>
      </c>
      <c r="X338" s="18">
        <f>IF(Q338="YES",IF(TODAY()&gt;W338,"OVERDUE","WITHIN TIME"),"")</f>
        <v/>
      </c>
    </row>
    <row r="339">
      <c r="A339" s="3" t="n">
        <v>335</v>
      </c>
      <c r="B339" s="4" t="n"/>
      <c r="C339" s="4" t="n"/>
      <c r="D339" s="5">
        <f>IF(E339="ISNR20","Natural Rubber-TSNR (ISNR-20)","")</f>
        <v/>
      </c>
      <c r="E339" s="4" t="n"/>
      <c r="F339" s="6" t="n"/>
      <c r="G339" s="6" t="n"/>
      <c r="H339" s="7">
        <f>IF(G339="","",G339-TODAY())</f>
        <v/>
      </c>
      <c r="I339" s="8">
        <f>IF(G339="","",
IF(G339&lt;TODAY(),
IF(O339&gt;0,"Violated","Completed"),
IF(H339&lt;=7,"Expiring Soon",
"Active")))</f>
        <v/>
      </c>
      <c r="J339" s="8">
        <f>IF(C339="","",
COUNTIFS(
sales!$C:$C,$C339,
sales!$E:$E,$E339,
sales!$H:$H,"&gt;="&amp;$F339,
sales!$H:$H,"&lt;="&amp;$G339
))</f>
        <v/>
      </c>
      <c r="K339" s="9">
        <f>IF(COUNTIFS(sales!C:C, C339)=0,"",
_xlfn.MAXIFS(sales!H:H, sales!C:C, C339))</f>
        <v/>
      </c>
      <c r="L339" s="4" t="n"/>
      <c r="M339" s="4" t="n"/>
      <c r="N339" s="10">
        <f>IF(C339="","",
SUMIFS(
sales!$I:$I,
sales!$C:$C,$C339,
sales!$E:$E,$E339,
sales!$H:$H,"&gt;="&amp;$F339,
sales!$H:$H,"&lt;="&amp;$G339
))</f>
        <v/>
      </c>
      <c r="O339" s="10">
        <f>IF(M339="","",M339-N339)</f>
        <v/>
      </c>
      <c r="P339" s="11">
        <f>IF(M339=0,"",N339/M339)</f>
        <v/>
      </c>
      <c r="Q339" s="12">
        <f>IF(OR(G339="",O339=""),"",
IF(AND(G339&lt;TODAY(),O339&gt;0),"YES","NO"))</f>
        <v/>
      </c>
      <c r="R339" s="100" t="n"/>
      <c r="S339" s="14" t="n"/>
      <c r="T339" s="15">
        <f>IF(Q339="YES", IF(R339="Company",L339*(1+S339),IF(R339="Vendor",L339*(1-S339),"")),"")</f>
        <v/>
      </c>
      <c r="U339" s="15">
        <f>IF(Q339="YES",O339*T339,"")</f>
        <v/>
      </c>
      <c r="V339" s="16" t="n"/>
      <c r="W339" s="17">
        <f>IF(Q339="YES",G339+V339,"")</f>
        <v/>
      </c>
      <c r="X339" s="18">
        <f>IF(Q339="YES",IF(TODAY()&gt;W339,"OVERDUE","WITHIN TIME"),"")</f>
        <v/>
      </c>
    </row>
    <row r="340">
      <c r="A340" s="3" t="n">
        <v>336</v>
      </c>
      <c r="B340" s="4" t="n"/>
      <c r="C340" s="4" t="n"/>
      <c r="D340" s="5">
        <f>IF(E340="ISNR20","Natural Rubber-TSNR (ISNR-20)","")</f>
        <v/>
      </c>
      <c r="E340" s="4" t="n"/>
      <c r="F340" s="6" t="n"/>
      <c r="G340" s="6" t="n"/>
      <c r="H340" s="7">
        <f>IF(G340="","",G340-TODAY())</f>
        <v/>
      </c>
      <c r="I340" s="8">
        <f>IF(G340="","",
IF(G340&lt;TODAY(),
IF(O340&gt;0,"Violated","Completed"),
IF(H340&lt;=7,"Expiring Soon",
"Active")))</f>
        <v/>
      </c>
      <c r="J340" s="8">
        <f>IF(C340="","",
COUNTIFS(
sales!$C:$C,$C340,
sales!$E:$E,$E340,
sales!$H:$H,"&gt;="&amp;$F340,
sales!$H:$H,"&lt;="&amp;$G340
))</f>
        <v/>
      </c>
      <c r="K340" s="9">
        <f>IF(COUNTIFS(sales!C:C, C340)=0,"",
_xlfn.MAXIFS(sales!H:H, sales!C:C, C340))</f>
        <v/>
      </c>
      <c r="L340" s="4" t="n"/>
      <c r="M340" s="4" t="n"/>
      <c r="N340" s="10">
        <f>IF(C340="","",
SUMIFS(
sales!$I:$I,
sales!$C:$C,$C340,
sales!$E:$E,$E340,
sales!$H:$H,"&gt;="&amp;$F340,
sales!$H:$H,"&lt;="&amp;$G340
))</f>
        <v/>
      </c>
      <c r="O340" s="10">
        <f>IF(M340="","",M340-N340)</f>
        <v/>
      </c>
      <c r="P340" s="11">
        <f>IF(M340=0,"",N340/M340)</f>
        <v/>
      </c>
      <c r="Q340" s="12">
        <f>IF(OR(G340="",O340=""),"",
IF(AND(G340&lt;TODAY(),O340&gt;0),"YES","NO"))</f>
        <v/>
      </c>
      <c r="R340" s="100" t="n"/>
      <c r="S340" s="14" t="n"/>
      <c r="T340" s="15">
        <f>IF(Q340="YES", IF(R340="Company",L340*(1+S340),IF(R340="Vendor",L340*(1-S340),"")),"")</f>
        <v/>
      </c>
      <c r="U340" s="15">
        <f>IF(Q340="YES",O340*T340,"")</f>
        <v/>
      </c>
      <c r="V340" s="16" t="n"/>
      <c r="W340" s="17">
        <f>IF(Q340="YES",G340+V340,"")</f>
        <v/>
      </c>
      <c r="X340" s="18">
        <f>IF(Q340="YES",IF(TODAY()&gt;W340,"OVERDUE","WITHIN TIME"),"")</f>
        <v/>
      </c>
    </row>
    <row r="341">
      <c r="A341" s="3" t="n">
        <v>337</v>
      </c>
      <c r="B341" s="4" t="n"/>
      <c r="C341" s="4" t="n"/>
      <c r="D341" s="5">
        <f>IF(E341="ISNR20","Natural Rubber-TSNR (ISNR-20)","")</f>
        <v/>
      </c>
      <c r="E341" s="4" t="n"/>
      <c r="F341" s="6" t="n"/>
      <c r="G341" s="6" t="n"/>
      <c r="H341" s="7">
        <f>IF(G341="","",G341-TODAY())</f>
        <v/>
      </c>
      <c r="I341" s="8">
        <f>IF(G341="","",
IF(G341&lt;TODAY(),
IF(O341&gt;0,"Violated","Completed"),
IF(H341&lt;=7,"Expiring Soon",
"Active")))</f>
        <v/>
      </c>
      <c r="J341" s="8">
        <f>IF(C341="","",
COUNTIFS(
sales!$C:$C,$C341,
sales!$E:$E,$E341,
sales!$H:$H,"&gt;="&amp;$F341,
sales!$H:$H,"&lt;="&amp;$G341
))</f>
        <v/>
      </c>
      <c r="K341" s="9">
        <f>IF(COUNTIFS(sales!C:C, C341)=0,"",
_xlfn.MAXIFS(sales!H:H, sales!C:C, C341))</f>
        <v/>
      </c>
      <c r="L341" s="4" t="n"/>
      <c r="M341" s="4" t="n"/>
      <c r="N341" s="10">
        <f>IF(C341="","",
SUMIFS(
sales!$I:$I,
sales!$C:$C,$C341,
sales!$E:$E,$E341,
sales!$H:$H,"&gt;="&amp;$F341,
sales!$H:$H,"&lt;="&amp;$G341
))</f>
        <v/>
      </c>
      <c r="O341" s="10">
        <f>IF(M341="","",M341-N341)</f>
        <v/>
      </c>
      <c r="P341" s="11">
        <f>IF(M341=0,"",N341/M341)</f>
        <v/>
      </c>
      <c r="Q341" s="12">
        <f>IF(OR(G341="",O341=""),"",
IF(AND(G341&lt;TODAY(),O341&gt;0),"YES","NO"))</f>
        <v/>
      </c>
      <c r="R341" s="100" t="n"/>
      <c r="S341" s="14" t="n"/>
      <c r="T341" s="15">
        <f>IF(Q341="YES", IF(R341="Company",L341*(1+S341),IF(R341="Vendor",L341*(1-S341),"")),"")</f>
        <v/>
      </c>
      <c r="U341" s="15">
        <f>IF(Q341="YES",O341*T341,"")</f>
        <v/>
      </c>
      <c r="V341" s="16" t="n"/>
      <c r="W341" s="17">
        <f>IF(Q341="YES",G341+V341,"")</f>
        <v/>
      </c>
      <c r="X341" s="18">
        <f>IF(Q341="YES",IF(TODAY()&gt;W341,"OVERDUE","WITHIN TIME"),"")</f>
        <v/>
      </c>
    </row>
    <row r="342">
      <c r="A342" s="3" t="n">
        <v>338</v>
      </c>
      <c r="B342" s="4" t="n"/>
      <c r="C342" s="4" t="n"/>
      <c r="D342" s="5">
        <f>IF(E342="ISNR20","Natural Rubber-TSNR (ISNR-20)","")</f>
        <v/>
      </c>
      <c r="E342" s="4" t="n"/>
      <c r="F342" s="6" t="n"/>
      <c r="G342" s="6" t="n"/>
      <c r="H342" s="7">
        <f>IF(G342="","",G342-TODAY())</f>
        <v/>
      </c>
      <c r="I342" s="8">
        <f>IF(G342="","",
IF(G342&lt;TODAY(),
IF(O342&gt;0,"Violated","Completed"),
IF(H342&lt;=7,"Expiring Soon",
"Active")))</f>
        <v/>
      </c>
      <c r="J342" s="8">
        <f>IF(C342="","",
COUNTIFS(
sales!$C:$C,$C342,
sales!$E:$E,$E342,
sales!$H:$H,"&gt;="&amp;$F342,
sales!$H:$H,"&lt;="&amp;$G342
))</f>
        <v/>
      </c>
      <c r="K342" s="9">
        <f>IF(COUNTIFS(sales!C:C, C342)=0,"",
_xlfn.MAXIFS(sales!H:H, sales!C:C, C342))</f>
        <v/>
      </c>
      <c r="L342" s="4" t="n"/>
      <c r="M342" s="4" t="n"/>
      <c r="N342" s="10">
        <f>IF(C342="","",
SUMIFS(
sales!$I:$I,
sales!$C:$C,$C342,
sales!$E:$E,$E342,
sales!$H:$H,"&gt;="&amp;$F342,
sales!$H:$H,"&lt;="&amp;$G342
))</f>
        <v/>
      </c>
      <c r="O342" s="10">
        <f>IF(M342="","",M342-N342)</f>
        <v/>
      </c>
      <c r="P342" s="11">
        <f>IF(M342=0,"",N342/M342)</f>
        <v/>
      </c>
      <c r="Q342" s="12">
        <f>IF(OR(G342="",O342=""),"",
IF(AND(G342&lt;TODAY(),O342&gt;0),"YES","NO"))</f>
        <v/>
      </c>
      <c r="R342" s="100" t="n"/>
      <c r="S342" s="14" t="n"/>
      <c r="T342" s="15">
        <f>IF(Q342="YES", IF(R342="Company",L342*(1+S342),IF(R342="Vendor",L342*(1-S342),"")),"")</f>
        <v/>
      </c>
      <c r="U342" s="15">
        <f>IF(Q342="YES",O342*T342,"")</f>
        <v/>
      </c>
      <c r="V342" s="16" t="n"/>
      <c r="W342" s="17">
        <f>IF(Q342="YES",G342+V342,"")</f>
        <v/>
      </c>
      <c r="X342" s="18">
        <f>IF(Q342="YES",IF(TODAY()&gt;W342,"OVERDUE","WITHIN TIME"),"")</f>
        <v/>
      </c>
    </row>
    <row r="343">
      <c r="A343" s="3" t="n">
        <v>339</v>
      </c>
      <c r="B343" s="4" t="n"/>
      <c r="C343" s="4" t="n"/>
      <c r="D343" s="5">
        <f>IF(E343="ISNR20","Natural Rubber-TSNR (ISNR-20)","")</f>
        <v/>
      </c>
      <c r="E343" s="4" t="n"/>
      <c r="F343" s="6" t="n"/>
      <c r="G343" s="6" t="n"/>
      <c r="H343" s="7">
        <f>IF(G343="","",G343-TODAY())</f>
        <v/>
      </c>
      <c r="I343" s="8">
        <f>IF(G343="","",
IF(G343&lt;TODAY(),
IF(O343&gt;0,"Violated","Completed"),
IF(H343&lt;=7,"Expiring Soon",
"Active")))</f>
        <v/>
      </c>
      <c r="J343" s="8">
        <f>IF(C343="","",
COUNTIFS(
sales!$C:$C,$C343,
sales!$E:$E,$E343,
sales!$H:$H,"&gt;="&amp;$F343,
sales!$H:$H,"&lt;="&amp;$G343
))</f>
        <v/>
      </c>
      <c r="K343" s="9">
        <f>IF(COUNTIFS(sales!C:C, C343)=0,"",
_xlfn.MAXIFS(sales!H:H, sales!C:C, C343))</f>
        <v/>
      </c>
      <c r="L343" s="4" t="n"/>
      <c r="M343" s="4" t="n"/>
      <c r="N343" s="10">
        <f>IF(C343="","",
SUMIFS(
sales!$I:$I,
sales!$C:$C,$C343,
sales!$E:$E,$E343,
sales!$H:$H,"&gt;="&amp;$F343,
sales!$H:$H,"&lt;="&amp;$G343
))</f>
        <v/>
      </c>
      <c r="O343" s="10">
        <f>IF(M343="","",M343-N343)</f>
        <v/>
      </c>
      <c r="P343" s="11">
        <f>IF(M343=0,"",N343/M343)</f>
        <v/>
      </c>
      <c r="Q343" s="12">
        <f>IF(OR(G343="",O343=""),"",
IF(AND(G343&lt;TODAY(),O343&gt;0),"YES","NO"))</f>
        <v/>
      </c>
      <c r="R343" s="100" t="n"/>
      <c r="S343" s="14" t="n"/>
      <c r="T343" s="15">
        <f>IF(Q343="YES", IF(R343="Company",L343*(1+S343),IF(R343="Vendor",L343*(1-S343),"")),"")</f>
        <v/>
      </c>
      <c r="U343" s="15">
        <f>IF(Q343="YES",O343*T343,"")</f>
        <v/>
      </c>
      <c r="V343" s="16" t="n"/>
      <c r="W343" s="17">
        <f>IF(Q343="YES",G343+V343,"")</f>
        <v/>
      </c>
      <c r="X343" s="18">
        <f>IF(Q343="YES",IF(TODAY()&gt;W343,"OVERDUE","WITHIN TIME"),"")</f>
        <v/>
      </c>
    </row>
    <row r="344">
      <c r="A344" s="3" t="n">
        <v>340</v>
      </c>
      <c r="B344" s="4" t="n"/>
      <c r="C344" s="4" t="n"/>
      <c r="D344" s="5">
        <f>IF(E344="ISNR20","Natural Rubber-TSNR (ISNR-20)","")</f>
        <v/>
      </c>
      <c r="E344" s="4" t="n"/>
      <c r="F344" s="6" t="n"/>
      <c r="G344" s="6" t="n"/>
      <c r="H344" s="7">
        <f>IF(G344="","",G344-TODAY())</f>
        <v/>
      </c>
      <c r="I344" s="8">
        <f>IF(G344="","",
IF(G344&lt;TODAY(),
IF(O344&gt;0,"Violated","Completed"),
IF(H344&lt;=7,"Expiring Soon",
"Active")))</f>
        <v/>
      </c>
      <c r="J344" s="8">
        <f>IF(C344="","",
COUNTIFS(
sales!$C:$C,$C344,
sales!$E:$E,$E344,
sales!$H:$H,"&gt;="&amp;$F344,
sales!$H:$H,"&lt;="&amp;$G344
))</f>
        <v/>
      </c>
      <c r="K344" s="9">
        <f>IF(COUNTIFS(sales!C:C, C344)=0,"",
_xlfn.MAXIFS(sales!H:H, sales!C:C, C344))</f>
        <v/>
      </c>
      <c r="L344" s="4" t="n"/>
      <c r="M344" s="4" t="n"/>
      <c r="N344" s="10">
        <f>IF(C344="","",
SUMIFS(
sales!$I:$I,
sales!$C:$C,$C344,
sales!$E:$E,$E344,
sales!$H:$H,"&gt;="&amp;$F344,
sales!$H:$H,"&lt;="&amp;$G344
))</f>
        <v/>
      </c>
      <c r="O344" s="10">
        <f>IF(M344="","",M344-N344)</f>
        <v/>
      </c>
      <c r="P344" s="11">
        <f>IF(M344=0,"",N344/M344)</f>
        <v/>
      </c>
      <c r="Q344" s="12">
        <f>IF(OR(G344="",O344=""),"",
IF(AND(G344&lt;TODAY(),O344&gt;0),"YES","NO"))</f>
        <v/>
      </c>
      <c r="R344" s="100" t="n"/>
      <c r="S344" s="14" t="n"/>
      <c r="T344" s="15">
        <f>IF(Q344="YES", IF(R344="Company",L344*(1+S344),IF(R344="Vendor",L344*(1-S344),"")),"")</f>
        <v/>
      </c>
      <c r="U344" s="15">
        <f>IF(Q344="YES",O344*T344,"")</f>
        <v/>
      </c>
      <c r="V344" s="16" t="n"/>
      <c r="W344" s="17">
        <f>IF(Q344="YES",G344+V344,"")</f>
        <v/>
      </c>
      <c r="X344" s="18">
        <f>IF(Q344="YES",IF(TODAY()&gt;W344,"OVERDUE","WITHIN TIME"),"")</f>
        <v/>
      </c>
    </row>
    <row r="345">
      <c r="A345" s="3" t="n">
        <v>341</v>
      </c>
      <c r="B345" s="4" t="n"/>
      <c r="C345" s="4" t="n"/>
      <c r="D345" s="5">
        <f>IF(E345="ISNR20","Natural Rubber-TSNR (ISNR-20)","")</f>
        <v/>
      </c>
      <c r="E345" s="4" t="n"/>
      <c r="F345" s="6" t="n"/>
      <c r="G345" s="6" t="n"/>
      <c r="H345" s="7">
        <f>IF(G345="","",G345-TODAY())</f>
        <v/>
      </c>
      <c r="I345" s="8">
        <f>IF(G345="","",
IF(G345&lt;TODAY(),
IF(O345&gt;0,"Violated","Completed"),
IF(H345&lt;=7,"Expiring Soon",
"Active")))</f>
        <v/>
      </c>
      <c r="J345" s="8">
        <f>IF(C345="","",
COUNTIFS(
sales!$C:$C,$C345,
sales!$E:$E,$E345,
sales!$H:$H,"&gt;="&amp;$F345,
sales!$H:$H,"&lt;="&amp;$G345
))</f>
        <v/>
      </c>
      <c r="K345" s="9">
        <f>IF(COUNTIFS(sales!C:C, C345)=0,"",
_xlfn.MAXIFS(sales!H:H, sales!C:C, C345))</f>
        <v/>
      </c>
      <c r="L345" s="4" t="n"/>
      <c r="M345" s="4" t="n"/>
      <c r="N345" s="10">
        <f>IF(C345="","",
SUMIFS(
sales!$I:$I,
sales!$C:$C,$C345,
sales!$E:$E,$E345,
sales!$H:$H,"&gt;="&amp;$F345,
sales!$H:$H,"&lt;="&amp;$G345
))</f>
        <v/>
      </c>
      <c r="O345" s="10">
        <f>IF(M345="","",M345-N345)</f>
        <v/>
      </c>
      <c r="P345" s="11">
        <f>IF(M345=0,"",N345/M345)</f>
        <v/>
      </c>
      <c r="Q345" s="12">
        <f>IF(OR(G345="",O345=""),"",
IF(AND(G345&lt;TODAY(),O345&gt;0),"YES","NO"))</f>
        <v/>
      </c>
      <c r="R345" s="100" t="n"/>
      <c r="S345" s="14" t="n"/>
      <c r="T345" s="15">
        <f>IF(Q345="YES", IF(R345="Company",L345*(1+S345),IF(R345="Vendor",L345*(1-S345),"")),"")</f>
        <v/>
      </c>
      <c r="U345" s="15">
        <f>IF(Q345="YES",O345*T345,"")</f>
        <v/>
      </c>
      <c r="V345" s="16" t="n"/>
      <c r="W345" s="17">
        <f>IF(Q345="YES",G345+V345,"")</f>
        <v/>
      </c>
      <c r="X345" s="18">
        <f>IF(Q345="YES",IF(TODAY()&gt;W345,"OVERDUE","WITHIN TIME"),"")</f>
        <v/>
      </c>
    </row>
    <row r="346">
      <c r="A346" s="3" t="n">
        <v>342</v>
      </c>
      <c r="B346" s="4" t="n"/>
      <c r="C346" s="4" t="n"/>
      <c r="D346" s="5">
        <f>IF(E346="ISNR20","Natural Rubber-TSNR (ISNR-20)","")</f>
        <v/>
      </c>
      <c r="E346" s="4" t="n"/>
      <c r="F346" s="6" t="n"/>
      <c r="G346" s="6" t="n"/>
      <c r="H346" s="7">
        <f>IF(G346="","",G346-TODAY())</f>
        <v/>
      </c>
      <c r="I346" s="8">
        <f>IF(G346="","",
IF(G346&lt;TODAY(),
IF(O346&gt;0,"Violated","Completed"),
IF(H346&lt;=7,"Expiring Soon",
"Active")))</f>
        <v/>
      </c>
      <c r="J346" s="8">
        <f>IF(C346="","",
COUNTIFS(
sales!$C:$C,$C346,
sales!$E:$E,$E346,
sales!$H:$H,"&gt;="&amp;$F346,
sales!$H:$H,"&lt;="&amp;$G346
))</f>
        <v/>
      </c>
      <c r="K346" s="9">
        <f>IF(COUNTIFS(sales!C:C, C346)=0,"",
_xlfn.MAXIFS(sales!H:H, sales!C:C, C346))</f>
        <v/>
      </c>
      <c r="L346" s="4" t="n"/>
      <c r="M346" s="4" t="n"/>
      <c r="N346" s="10">
        <f>IF(C346="","",
SUMIFS(
sales!$I:$I,
sales!$C:$C,$C346,
sales!$E:$E,$E346,
sales!$H:$H,"&gt;="&amp;$F346,
sales!$H:$H,"&lt;="&amp;$G346
))</f>
        <v/>
      </c>
      <c r="O346" s="10">
        <f>IF(M346="","",M346-N346)</f>
        <v/>
      </c>
      <c r="P346" s="11">
        <f>IF(M346=0,"",N346/M346)</f>
        <v/>
      </c>
      <c r="Q346" s="12">
        <f>IF(OR(G346="",O346=""),"",
IF(AND(G346&lt;TODAY(),O346&gt;0),"YES","NO"))</f>
        <v/>
      </c>
      <c r="R346" s="100" t="n"/>
      <c r="S346" s="14" t="n"/>
      <c r="T346" s="15">
        <f>IF(Q346="YES", IF(R346="Company",L346*(1+S346),IF(R346="Vendor",L346*(1-S346),"")),"")</f>
        <v/>
      </c>
      <c r="U346" s="15">
        <f>IF(Q346="YES",O346*T346,"")</f>
        <v/>
      </c>
      <c r="V346" s="16" t="n"/>
      <c r="W346" s="17">
        <f>IF(Q346="YES",G346+V346,"")</f>
        <v/>
      </c>
      <c r="X346" s="18">
        <f>IF(Q346="YES",IF(TODAY()&gt;W346,"OVERDUE","WITHIN TIME"),"")</f>
        <v/>
      </c>
    </row>
    <row r="347">
      <c r="A347" s="3" t="n">
        <v>343</v>
      </c>
      <c r="B347" s="4" t="n"/>
      <c r="C347" s="4" t="n"/>
      <c r="D347" s="5">
        <f>IF(E347="ISNR20","Natural Rubber-TSNR (ISNR-20)","")</f>
        <v/>
      </c>
      <c r="E347" s="4" t="n"/>
      <c r="F347" s="6" t="n"/>
      <c r="G347" s="6" t="n"/>
      <c r="H347" s="7">
        <f>IF(G347="","",G347-TODAY())</f>
        <v/>
      </c>
      <c r="I347" s="8">
        <f>IF(G347="","",
IF(G347&lt;TODAY(),
IF(O347&gt;0,"Violated","Completed"),
IF(H347&lt;=7,"Expiring Soon",
"Active")))</f>
        <v/>
      </c>
      <c r="J347" s="8">
        <f>IF(C347="","",
COUNTIFS(
sales!$C:$C,$C347,
sales!$E:$E,$E347,
sales!$H:$H,"&gt;="&amp;$F347,
sales!$H:$H,"&lt;="&amp;$G347
))</f>
        <v/>
      </c>
      <c r="K347" s="9">
        <f>IF(COUNTIFS(sales!C:C, C347)=0,"",
_xlfn.MAXIFS(sales!H:H, sales!C:C, C347))</f>
        <v/>
      </c>
      <c r="L347" s="4" t="n"/>
      <c r="M347" s="4" t="n"/>
      <c r="N347" s="10">
        <f>IF(C347="","",
SUMIFS(
sales!$I:$I,
sales!$C:$C,$C347,
sales!$E:$E,$E347,
sales!$H:$H,"&gt;="&amp;$F347,
sales!$H:$H,"&lt;="&amp;$G347
))</f>
        <v/>
      </c>
      <c r="O347" s="10">
        <f>IF(M347="","",M347-N347)</f>
        <v/>
      </c>
      <c r="P347" s="11">
        <f>IF(M347=0,"",N347/M347)</f>
        <v/>
      </c>
      <c r="Q347" s="12">
        <f>IF(OR(G347="",O347=""),"",
IF(AND(G347&lt;TODAY(),O347&gt;0),"YES","NO"))</f>
        <v/>
      </c>
      <c r="R347" s="100" t="n"/>
      <c r="S347" s="14" t="n"/>
      <c r="T347" s="15">
        <f>IF(Q347="YES", IF(R347="Company",L347*(1+S347),IF(R347="Vendor",L347*(1-S347),"")),"")</f>
        <v/>
      </c>
      <c r="U347" s="15">
        <f>IF(Q347="YES",O347*T347,"")</f>
        <v/>
      </c>
      <c r="V347" s="16" t="n"/>
      <c r="W347" s="17">
        <f>IF(Q347="YES",G347+V347,"")</f>
        <v/>
      </c>
      <c r="X347" s="18">
        <f>IF(Q347="YES",IF(TODAY()&gt;W347,"OVERDUE","WITHIN TIME"),"")</f>
        <v/>
      </c>
    </row>
    <row r="348">
      <c r="A348" s="3" t="n">
        <v>344</v>
      </c>
      <c r="B348" s="4" t="n"/>
      <c r="C348" s="4" t="n"/>
      <c r="D348" s="5">
        <f>IF(E348="ISNR20","Natural Rubber-TSNR (ISNR-20)","")</f>
        <v/>
      </c>
      <c r="E348" s="4" t="n"/>
      <c r="F348" s="6" t="n"/>
      <c r="G348" s="6" t="n"/>
      <c r="H348" s="7">
        <f>IF(G348="","",G348-TODAY())</f>
        <v/>
      </c>
      <c r="I348" s="8">
        <f>IF(G348="","",
IF(G348&lt;TODAY(),
IF(O348&gt;0,"Violated","Completed"),
IF(H348&lt;=7,"Expiring Soon",
"Active")))</f>
        <v/>
      </c>
      <c r="J348" s="8">
        <f>IF(C348="","",
COUNTIFS(
sales!$C:$C,$C348,
sales!$E:$E,$E348,
sales!$H:$H,"&gt;="&amp;$F348,
sales!$H:$H,"&lt;="&amp;$G348
))</f>
        <v/>
      </c>
      <c r="K348" s="9">
        <f>IF(COUNTIFS(sales!C:C, C348)=0,"",
_xlfn.MAXIFS(sales!H:H, sales!C:C, C348))</f>
        <v/>
      </c>
      <c r="L348" s="4" t="n"/>
      <c r="M348" s="4" t="n"/>
      <c r="N348" s="10">
        <f>IF(C348="","",
SUMIFS(
sales!$I:$I,
sales!$C:$C,$C348,
sales!$E:$E,$E348,
sales!$H:$H,"&gt;="&amp;$F348,
sales!$H:$H,"&lt;="&amp;$G348
))</f>
        <v/>
      </c>
      <c r="O348" s="10">
        <f>IF(M348="","",M348-N348)</f>
        <v/>
      </c>
      <c r="P348" s="11">
        <f>IF(M348=0,"",N348/M348)</f>
        <v/>
      </c>
      <c r="Q348" s="12">
        <f>IF(OR(G348="",O348=""),"",
IF(AND(G348&lt;TODAY(),O348&gt;0),"YES","NO"))</f>
        <v/>
      </c>
      <c r="R348" s="100" t="n"/>
      <c r="S348" s="14" t="n"/>
      <c r="T348" s="15">
        <f>IF(Q348="YES", IF(R348="Company",L348*(1+S348),IF(R348="Vendor",L348*(1-S348),"")),"")</f>
        <v/>
      </c>
      <c r="U348" s="15">
        <f>IF(Q348="YES",O348*T348,"")</f>
        <v/>
      </c>
      <c r="V348" s="16" t="n"/>
      <c r="W348" s="17">
        <f>IF(Q348="YES",G348+V348,"")</f>
        <v/>
      </c>
      <c r="X348" s="18">
        <f>IF(Q348="YES",IF(TODAY()&gt;W348,"OVERDUE","WITHIN TIME"),"")</f>
        <v/>
      </c>
    </row>
    <row r="349">
      <c r="A349" s="3" t="n">
        <v>345</v>
      </c>
      <c r="B349" s="4" t="n"/>
      <c r="C349" s="4" t="n"/>
      <c r="D349" s="5">
        <f>IF(E349="ISNR20","Natural Rubber-TSNR (ISNR-20)","")</f>
        <v/>
      </c>
      <c r="E349" s="4" t="n"/>
      <c r="F349" s="6" t="n"/>
      <c r="G349" s="6" t="n"/>
      <c r="H349" s="7">
        <f>IF(G349="","",G349-TODAY())</f>
        <v/>
      </c>
      <c r="I349" s="8">
        <f>IF(G349="","",
IF(G349&lt;TODAY(),
IF(O349&gt;0,"Violated","Completed"),
IF(H349&lt;=7,"Expiring Soon",
"Active")))</f>
        <v/>
      </c>
      <c r="J349" s="8">
        <f>IF(C349="","",
COUNTIFS(
sales!$C:$C,$C349,
sales!$E:$E,$E349,
sales!$H:$H,"&gt;="&amp;$F349,
sales!$H:$H,"&lt;="&amp;$G349
))</f>
        <v/>
      </c>
      <c r="K349" s="9">
        <f>IF(COUNTIFS(sales!C:C, C349)=0,"",
_xlfn.MAXIFS(sales!H:H, sales!C:C, C349))</f>
        <v/>
      </c>
      <c r="L349" s="4" t="n"/>
      <c r="M349" s="4" t="n"/>
      <c r="N349" s="10">
        <f>IF(C349="","",
SUMIFS(
sales!$I:$I,
sales!$C:$C,$C349,
sales!$E:$E,$E349,
sales!$H:$H,"&gt;="&amp;$F349,
sales!$H:$H,"&lt;="&amp;$G349
))</f>
        <v/>
      </c>
      <c r="O349" s="10">
        <f>IF(M349="","",M349-N349)</f>
        <v/>
      </c>
      <c r="P349" s="11">
        <f>IF(M349=0,"",N349/M349)</f>
        <v/>
      </c>
      <c r="Q349" s="12">
        <f>IF(OR(G349="",O349=""),"",
IF(AND(G349&lt;TODAY(),O349&gt;0),"YES","NO"))</f>
        <v/>
      </c>
      <c r="R349" s="100" t="n"/>
      <c r="S349" s="14" t="n"/>
      <c r="T349" s="15">
        <f>IF(Q349="YES", IF(R349="Company",L349*(1+S349),IF(R349="Vendor",L349*(1-S349),"")),"")</f>
        <v/>
      </c>
      <c r="U349" s="15">
        <f>IF(Q349="YES",O349*T349,"")</f>
        <v/>
      </c>
      <c r="V349" s="16" t="n"/>
      <c r="W349" s="17">
        <f>IF(Q349="YES",G349+V349,"")</f>
        <v/>
      </c>
      <c r="X349" s="18">
        <f>IF(Q349="YES",IF(TODAY()&gt;W349,"OVERDUE","WITHIN TIME"),"")</f>
        <v/>
      </c>
    </row>
    <row r="350">
      <c r="A350" s="3" t="n">
        <v>346</v>
      </c>
      <c r="B350" s="4" t="n"/>
      <c r="C350" s="4" t="n"/>
      <c r="D350" s="5">
        <f>IF(E350="ISNR20","Natural Rubber-TSNR (ISNR-20)","")</f>
        <v/>
      </c>
      <c r="E350" s="4" t="n"/>
      <c r="F350" s="6" t="n"/>
      <c r="G350" s="6" t="n"/>
      <c r="H350" s="7">
        <f>IF(G350="","",G350-TODAY())</f>
        <v/>
      </c>
      <c r="I350" s="8">
        <f>IF(G350="","",
IF(G350&lt;TODAY(),
IF(O350&gt;0,"Violated","Completed"),
IF(H350&lt;=7,"Expiring Soon",
"Active")))</f>
        <v/>
      </c>
      <c r="J350" s="8">
        <f>IF(C350="","",
COUNTIFS(
sales!$C:$C,$C350,
sales!$E:$E,$E350,
sales!$H:$H,"&gt;="&amp;$F350,
sales!$H:$H,"&lt;="&amp;$G350
))</f>
        <v/>
      </c>
      <c r="K350" s="9">
        <f>IF(COUNTIFS(sales!C:C, C350)=0,"",
_xlfn.MAXIFS(sales!H:H, sales!C:C, C350))</f>
        <v/>
      </c>
      <c r="L350" s="4" t="n"/>
      <c r="M350" s="4" t="n"/>
      <c r="N350" s="10">
        <f>IF(C350="","",
SUMIFS(
sales!$I:$I,
sales!$C:$C,$C350,
sales!$E:$E,$E350,
sales!$H:$H,"&gt;="&amp;$F350,
sales!$H:$H,"&lt;="&amp;$G350
))</f>
        <v/>
      </c>
      <c r="O350" s="10">
        <f>IF(M350="","",M350-N350)</f>
        <v/>
      </c>
      <c r="P350" s="11">
        <f>IF(M350=0,"",N350/M350)</f>
        <v/>
      </c>
      <c r="Q350" s="12">
        <f>IF(OR(G350="",O350=""),"",
IF(AND(G350&lt;TODAY(),O350&gt;0),"YES","NO"))</f>
        <v/>
      </c>
      <c r="R350" s="100" t="n"/>
      <c r="S350" s="14" t="n"/>
      <c r="T350" s="15">
        <f>IF(Q350="YES", IF(R350="Company",L350*(1+S350),IF(R350="Vendor",L350*(1-S350),"")),"")</f>
        <v/>
      </c>
      <c r="U350" s="15">
        <f>IF(Q350="YES",O350*T350,"")</f>
        <v/>
      </c>
      <c r="V350" s="16" t="n"/>
      <c r="W350" s="17">
        <f>IF(Q350="YES",G350+V350,"")</f>
        <v/>
      </c>
      <c r="X350" s="18">
        <f>IF(Q350="YES",IF(TODAY()&gt;W350,"OVERDUE","WITHIN TIME"),"")</f>
        <v/>
      </c>
    </row>
    <row r="351">
      <c r="A351" s="3" t="n">
        <v>347</v>
      </c>
      <c r="B351" s="4" t="n"/>
      <c r="C351" s="4" t="n"/>
      <c r="D351" s="5">
        <f>IF(E351="ISNR20","Natural Rubber-TSNR (ISNR-20)","")</f>
        <v/>
      </c>
      <c r="E351" s="4" t="n"/>
      <c r="F351" s="6" t="n"/>
      <c r="G351" s="6" t="n"/>
      <c r="H351" s="7">
        <f>IF(G351="","",G351-TODAY())</f>
        <v/>
      </c>
      <c r="I351" s="8">
        <f>IF(G351="","",
IF(G351&lt;TODAY(),
IF(O351&gt;0,"Violated","Completed"),
IF(H351&lt;=7,"Expiring Soon",
"Active")))</f>
        <v/>
      </c>
      <c r="J351" s="8">
        <f>IF(C351="","",
COUNTIFS(
sales!$C:$C,$C351,
sales!$E:$E,$E351,
sales!$H:$H,"&gt;="&amp;$F351,
sales!$H:$H,"&lt;="&amp;$G351
))</f>
        <v/>
      </c>
      <c r="K351" s="9">
        <f>IF(COUNTIFS(sales!C:C, C351)=0,"",
_xlfn.MAXIFS(sales!H:H, sales!C:C, C351))</f>
        <v/>
      </c>
      <c r="L351" s="4" t="n"/>
      <c r="M351" s="4" t="n"/>
      <c r="N351" s="10">
        <f>IF(C351="","",
SUMIFS(
sales!$I:$I,
sales!$C:$C,$C351,
sales!$E:$E,$E351,
sales!$H:$H,"&gt;="&amp;$F351,
sales!$H:$H,"&lt;="&amp;$G351
))</f>
        <v/>
      </c>
      <c r="O351" s="10">
        <f>IF(M351="","",M351-N351)</f>
        <v/>
      </c>
      <c r="P351" s="11">
        <f>IF(M351=0,"",N351/M351)</f>
        <v/>
      </c>
      <c r="Q351" s="12">
        <f>IF(OR(G351="",O351=""),"",
IF(AND(G351&lt;TODAY(),O351&gt;0),"YES","NO"))</f>
        <v/>
      </c>
      <c r="R351" s="100" t="n"/>
      <c r="S351" s="14" t="n"/>
      <c r="T351" s="15">
        <f>IF(Q351="YES", IF(R351="Company",L351*(1+S351),IF(R351="Vendor",L351*(1-S351),"")),"")</f>
        <v/>
      </c>
      <c r="U351" s="15">
        <f>IF(Q351="YES",O351*T351,"")</f>
        <v/>
      </c>
      <c r="V351" s="16" t="n"/>
      <c r="W351" s="17">
        <f>IF(Q351="YES",G351+V351,"")</f>
        <v/>
      </c>
      <c r="X351" s="18">
        <f>IF(Q351="YES",IF(TODAY()&gt;W351,"OVERDUE","WITHIN TIME"),"")</f>
        <v/>
      </c>
    </row>
    <row r="352">
      <c r="A352" s="3" t="n">
        <v>348</v>
      </c>
      <c r="B352" s="4" t="n"/>
      <c r="C352" s="4" t="n"/>
      <c r="D352" s="5">
        <f>IF(E352="ISNR20","Natural Rubber-TSNR (ISNR-20)","")</f>
        <v/>
      </c>
      <c r="E352" s="4" t="n"/>
      <c r="F352" s="6" t="n"/>
      <c r="G352" s="6" t="n"/>
      <c r="H352" s="7">
        <f>IF(G352="","",G352-TODAY())</f>
        <v/>
      </c>
      <c r="I352" s="8">
        <f>IF(G352="","",
IF(G352&lt;TODAY(),
IF(O352&gt;0,"Violated","Completed"),
IF(H352&lt;=7,"Expiring Soon",
"Active")))</f>
        <v/>
      </c>
      <c r="J352" s="8">
        <f>IF(C352="","",
COUNTIFS(
sales!$C:$C,$C352,
sales!$E:$E,$E352,
sales!$H:$H,"&gt;="&amp;$F352,
sales!$H:$H,"&lt;="&amp;$G352
))</f>
        <v/>
      </c>
      <c r="K352" s="9">
        <f>IF(COUNTIFS(sales!C:C, C352)=0,"",
_xlfn.MAXIFS(sales!H:H, sales!C:C, C352))</f>
        <v/>
      </c>
      <c r="L352" s="4" t="n"/>
      <c r="M352" s="4" t="n"/>
      <c r="N352" s="10">
        <f>IF(C352="","",
SUMIFS(
sales!$I:$I,
sales!$C:$C,$C352,
sales!$E:$E,$E352,
sales!$H:$H,"&gt;="&amp;$F352,
sales!$H:$H,"&lt;="&amp;$G352
))</f>
        <v/>
      </c>
      <c r="O352" s="10">
        <f>IF(M352="","",M352-N352)</f>
        <v/>
      </c>
      <c r="P352" s="11">
        <f>IF(M352=0,"",N352/M352)</f>
        <v/>
      </c>
      <c r="Q352" s="12">
        <f>IF(OR(G352="",O352=""),"",
IF(AND(G352&lt;TODAY(),O352&gt;0),"YES","NO"))</f>
        <v/>
      </c>
      <c r="R352" s="100" t="n"/>
      <c r="S352" s="14" t="n"/>
      <c r="T352" s="15">
        <f>IF(Q352="YES", IF(R352="Company",L352*(1+S352),IF(R352="Vendor",L352*(1-S352),"")),"")</f>
        <v/>
      </c>
      <c r="U352" s="15">
        <f>IF(Q352="YES",O352*T352,"")</f>
        <v/>
      </c>
      <c r="V352" s="16" t="n"/>
      <c r="W352" s="17">
        <f>IF(Q352="YES",G352+V352,"")</f>
        <v/>
      </c>
      <c r="X352" s="18">
        <f>IF(Q352="YES",IF(TODAY()&gt;W352,"OVERDUE","WITHIN TIME"),"")</f>
        <v/>
      </c>
    </row>
    <row r="353">
      <c r="A353" s="3" t="n">
        <v>349</v>
      </c>
      <c r="B353" s="4" t="n"/>
      <c r="C353" s="4" t="n"/>
      <c r="D353" s="5">
        <f>IF(E353="ISNR20","Natural Rubber-TSNR (ISNR-20)","")</f>
        <v/>
      </c>
      <c r="E353" s="4" t="n"/>
      <c r="F353" s="6" t="n"/>
      <c r="G353" s="6" t="n"/>
      <c r="H353" s="7">
        <f>IF(G353="","",G353-TODAY())</f>
        <v/>
      </c>
      <c r="I353" s="8">
        <f>IF(G353="","",
IF(G353&lt;TODAY(),
IF(O353&gt;0,"Violated","Completed"),
IF(H353&lt;=7,"Expiring Soon",
"Active")))</f>
        <v/>
      </c>
      <c r="J353" s="8">
        <f>IF(C353="","",
COUNTIFS(
sales!$C:$C,$C353,
sales!$E:$E,$E353,
sales!$H:$H,"&gt;="&amp;$F353,
sales!$H:$H,"&lt;="&amp;$G353
))</f>
        <v/>
      </c>
      <c r="K353" s="9">
        <f>IF(COUNTIFS(sales!C:C, C353)=0,"",
_xlfn.MAXIFS(sales!H:H, sales!C:C, C353))</f>
        <v/>
      </c>
      <c r="L353" s="4" t="n"/>
      <c r="M353" s="4" t="n"/>
      <c r="N353" s="10">
        <f>IF(C353="","",
SUMIFS(
sales!$I:$I,
sales!$C:$C,$C353,
sales!$E:$E,$E353,
sales!$H:$H,"&gt;="&amp;$F353,
sales!$H:$H,"&lt;="&amp;$G353
))</f>
        <v/>
      </c>
      <c r="O353" s="10">
        <f>IF(M353="","",M353-N353)</f>
        <v/>
      </c>
      <c r="P353" s="11">
        <f>IF(M353=0,"",N353/M353)</f>
        <v/>
      </c>
      <c r="Q353" s="12">
        <f>IF(OR(G353="",O353=""),"",
IF(AND(G353&lt;TODAY(),O353&gt;0),"YES","NO"))</f>
        <v/>
      </c>
      <c r="R353" s="100" t="n"/>
      <c r="S353" s="14" t="n"/>
      <c r="T353" s="15">
        <f>IF(Q353="YES", IF(R353="Company",L353*(1+S353),IF(R353="Vendor",L353*(1-S353),"")),"")</f>
        <v/>
      </c>
      <c r="U353" s="15">
        <f>IF(Q353="YES",O353*T353,"")</f>
        <v/>
      </c>
      <c r="V353" s="16" t="n"/>
      <c r="W353" s="17">
        <f>IF(Q353="YES",G353+V353,"")</f>
        <v/>
      </c>
      <c r="X353" s="18">
        <f>IF(Q353="YES",IF(TODAY()&gt;W353,"OVERDUE","WITHIN TIME"),"")</f>
        <v/>
      </c>
    </row>
    <row r="354">
      <c r="A354" s="3" t="n">
        <v>350</v>
      </c>
      <c r="B354" s="4" t="n"/>
      <c r="C354" s="4" t="n"/>
      <c r="D354" s="5">
        <f>IF(E354="ISNR20","Natural Rubber-TSNR (ISNR-20)","")</f>
        <v/>
      </c>
      <c r="E354" s="4" t="n"/>
      <c r="F354" s="6" t="n"/>
      <c r="G354" s="6" t="n"/>
      <c r="H354" s="7">
        <f>IF(G354="","",G354-TODAY())</f>
        <v/>
      </c>
      <c r="I354" s="8">
        <f>IF(G354="","",
IF(G354&lt;TODAY(),
IF(O354&gt;0,"Violated","Completed"),
IF(H354&lt;=7,"Expiring Soon",
"Active")))</f>
        <v/>
      </c>
      <c r="J354" s="8">
        <f>IF(C354="","",
COUNTIFS(
sales!$C:$C,$C354,
sales!$E:$E,$E354,
sales!$H:$H,"&gt;="&amp;$F354,
sales!$H:$H,"&lt;="&amp;$G354
))</f>
        <v/>
      </c>
      <c r="K354" s="9">
        <f>IF(COUNTIFS(sales!C:C, C354)=0,"",
_xlfn.MAXIFS(sales!H:H, sales!C:C, C354))</f>
        <v/>
      </c>
      <c r="L354" s="4" t="n"/>
      <c r="M354" s="4" t="n"/>
      <c r="N354" s="10">
        <f>IF(C354="","",
SUMIFS(
sales!$I:$I,
sales!$C:$C,$C354,
sales!$E:$E,$E354,
sales!$H:$H,"&gt;="&amp;$F354,
sales!$H:$H,"&lt;="&amp;$G354
))</f>
        <v/>
      </c>
      <c r="O354" s="10">
        <f>IF(M354="","",M354-N354)</f>
        <v/>
      </c>
      <c r="P354" s="11">
        <f>IF(M354=0,"",N354/M354)</f>
        <v/>
      </c>
      <c r="Q354" s="12">
        <f>IF(OR(G354="",O354=""),"",
IF(AND(G354&lt;TODAY(),O354&gt;0),"YES","NO"))</f>
        <v/>
      </c>
      <c r="R354" s="100" t="n"/>
      <c r="S354" s="14" t="n"/>
      <c r="T354" s="15">
        <f>IF(Q354="YES", IF(R354="Company",L354*(1+S354),IF(R354="Vendor",L354*(1-S354),"")),"")</f>
        <v/>
      </c>
      <c r="U354" s="15">
        <f>IF(Q354="YES",O354*T354,"")</f>
        <v/>
      </c>
      <c r="V354" s="16" t="n"/>
      <c r="W354" s="17">
        <f>IF(Q354="YES",G354+V354,"")</f>
        <v/>
      </c>
      <c r="X354" s="18">
        <f>IF(Q354="YES",IF(TODAY()&gt;W354,"OVERDUE","WITHIN TIME"),"")</f>
        <v/>
      </c>
    </row>
    <row r="355">
      <c r="A355" s="3" t="n">
        <v>351</v>
      </c>
      <c r="B355" s="4" t="n"/>
      <c r="C355" s="4" t="n"/>
      <c r="D355" s="5">
        <f>IF(E355="ISNR20","Natural Rubber-TSNR (ISNR-20)","")</f>
        <v/>
      </c>
      <c r="E355" s="4" t="n"/>
      <c r="F355" s="6" t="n"/>
      <c r="G355" s="6" t="n"/>
      <c r="H355" s="7">
        <f>IF(G355="","",G355-TODAY())</f>
        <v/>
      </c>
      <c r="I355" s="8">
        <f>IF(G355="","",
IF(G355&lt;TODAY(),
IF(O355&gt;0,"Violated","Completed"),
IF(H355&lt;=7,"Expiring Soon",
"Active")))</f>
        <v/>
      </c>
      <c r="J355" s="8">
        <f>IF(C355="","",
COUNTIFS(
sales!$C:$C,$C355,
sales!$E:$E,$E355,
sales!$H:$H,"&gt;="&amp;$F355,
sales!$H:$H,"&lt;="&amp;$G355
))</f>
        <v/>
      </c>
      <c r="K355" s="9">
        <f>IF(COUNTIFS(sales!C:C, C355)=0,"",
_xlfn.MAXIFS(sales!H:H, sales!C:C, C355))</f>
        <v/>
      </c>
      <c r="L355" s="4" t="n"/>
      <c r="M355" s="4" t="n"/>
      <c r="N355" s="10">
        <f>IF(C355="","",
SUMIFS(
sales!$I:$I,
sales!$C:$C,$C355,
sales!$E:$E,$E355,
sales!$H:$H,"&gt;="&amp;$F355,
sales!$H:$H,"&lt;="&amp;$G355
))</f>
        <v/>
      </c>
      <c r="O355" s="10">
        <f>IF(M355="","",M355-N355)</f>
        <v/>
      </c>
      <c r="P355" s="11">
        <f>IF(M355=0,"",N355/M355)</f>
        <v/>
      </c>
      <c r="Q355" s="12">
        <f>IF(OR(G355="",O355=""),"",
IF(AND(G355&lt;TODAY(),O355&gt;0),"YES","NO"))</f>
        <v/>
      </c>
      <c r="R355" s="100" t="n"/>
      <c r="S355" s="14" t="n"/>
      <c r="T355" s="15">
        <f>IF(Q355="YES", IF(R355="Company",L355*(1+S355),IF(R355="Vendor",L355*(1-S355),"")),"")</f>
        <v/>
      </c>
      <c r="U355" s="15">
        <f>IF(Q355="YES",O355*T355,"")</f>
        <v/>
      </c>
      <c r="V355" s="16" t="n"/>
      <c r="W355" s="17">
        <f>IF(Q355="YES",G355+V355,"")</f>
        <v/>
      </c>
      <c r="X355" s="18">
        <f>IF(Q355="YES",IF(TODAY()&gt;W355,"OVERDUE","WITHIN TIME"),"")</f>
        <v/>
      </c>
    </row>
    <row r="356">
      <c r="A356" s="3" t="n">
        <v>352</v>
      </c>
      <c r="B356" s="4" t="n"/>
      <c r="C356" s="4" t="n"/>
      <c r="D356" s="5">
        <f>IF(E356="ISNR20","Natural Rubber-TSNR (ISNR-20)","")</f>
        <v/>
      </c>
      <c r="E356" s="4" t="n"/>
      <c r="F356" s="6" t="n"/>
      <c r="G356" s="6" t="n"/>
      <c r="H356" s="7">
        <f>IF(G356="","",G356-TODAY())</f>
        <v/>
      </c>
      <c r="I356" s="8">
        <f>IF(G356="","",
IF(G356&lt;TODAY(),
IF(O356&gt;0,"Violated","Completed"),
IF(H356&lt;=7,"Expiring Soon",
"Active")))</f>
        <v/>
      </c>
      <c r="J356" s="8">
        <f>IF(C356="","",
COUNTIFS(
sales!$C:$C,$C356,
sales!$E:$E,$E356,
sales!$H:$H,"&gt;="&amp;$F356,
sales!$H:$H,"&lt;="&amp;$G356
))</f>
        <v/>
      </c>
      <c r="K356" s="9">
        <f>IF(COUNTIFS(sales!C:C, C356)=0,"",
_xlfn.MAXIFS(sales!H:H, sales!C:C, C356))</f>
        <v/>
      </c>
      <c r="L356" s="4" t="n"/>
      <c r="M356" s="4" t="n"/>
      <c r="N356" s="10">
        <f>IF(C356="","",
SUMIFS(
sales!$I:$I,
sales!$C:$C,$C356,
sales!$E:$E,$E356,
sales!$H:$H,"&gt;="&amp;$F356,
sales!$H:$H,"&lt;="&amp;$G356
))</f>
        <v/>
      </c>
      <c r="O356" s="10">
        <f>IF(M356="","",M356-N356)</f>
        <v/>
      </c>
      <c r="P356" s="11">
        <f>IF(M356=0,"",N356/M356)</f>
        <v/>
      </c>
      <c r="Q356" s="12">
        <f>IF(OR(G356="",O356=""),"",
IF(AND(G356&lt;TODAY(),O356&gt;0),"YES","NO"))</f>
        <v/>
      </c>
      <c r="R356" s="100" t="n"/>
      <c r="S356" s="14" t="n"/>
      <c r="T356" s="15">
        <f>IF(Q356="YES", IF(R356="Company",L356*(1+S356),IF(R356="Vendor",L356*(1-S356),"")),"")</f>
        <v/>
      </c>
      <c r="U356" s="15">
        <f>IF(Q356="YES",O356*T356,"")</f>
        <v/>
      </c>
      <c r="V356" s="16" t="n"/>
      <c r="W356" s="17">
        <f>IF(Q356="YES",G356+V356,"")</f>
        <v/>
      </c>
      <c r="X356" s="18">
        <f>IF(Q356="YES",IF(TODAY()&gt;W356,"OVERDUE","WITHIN TIME"),"")</f>
        <v/>
      </c>
    </row>
    <row r="357">
      <c r="A357" s="3" t="n">
        <v>353</v>
      </c>
      <c r="B357" s="4" t="n"/>
      <c r="C357" s="4" t="n"/>
      <c r="D357" s="5">
        <f>IF(E357="ISNR20","Natural Rubber-TSNR (ISNR-20)","")</f>
        <v/>
      </c>
      <c r="E357" s="4" t="n"/>
      <c r="F357" s="6" t="n"/>
      <c r="G357" s="6" t="n"/>
      <c r="H357" s="7">
        <f>IF(G357="","",G357-TODAY())</f>
        <v/>
      </c>
      <c r="I357" s="8">
        <f>IF(G357="","",
IF(G357&lt;TODAY(),
IF(O357&gt;0,"Violated","Completed"),
IF(H357&lt;=7,"Expiring Soon",
"Active")))</f>
        <v/>
      </c>
      <c r="J357" s="8">
        <f>IF(C357="","",
COUNTIFS(
sales!$C:$C,$C357,
sales!$E:$E,$E357,
sales!$H:$H,"&gt;="&amp;$F357,
sales!$H:$H,"&lt;="&amp;$G357
))</f>
        <v/>
      </c>
      <c r="K357" s="9">
        <f>IF(COUNTIFS(sales!C:C, C357)=0,"",
_xlfn.MAXIFS(sales!H:H, sales!C:C, C357))</f>
        <v/>
      </c>
      <c r="L357" s="4" t="n"/>
      <c r="M357" s="4" t="n"/>
      <c r="N357" s="10">
        <f>IF(C357="","",
SUMIFS(
sales!$I:$I,
sales!$C:$C,$C357,
sales!$E:$E,$E357,
sales!$H:$H,"&gt;="&amp;$F357,
sales!$H:$H,"&lt;="&amp;$G357
))</f>
        <v/>
      </c>
      <c r="O357" s="10">
        <f>IF(M357="","",M357-N357)</f>
        <v/>
      </c>
      <c r="P357" s="11">
        <f>IF(M357=0,"",N357/M357)</f>
        <v/>
      </c>
      <c r="Q357" s="12">
        <f>IF(OR(G357="",O357=""),"",
IF(AND(G357&lt;TODAY(),O357&gt;0),"YES","NO"))</f>
        <v/>
      </c>
      <c r="R357" s="100" t="n"/>
      <c r="S357" s="14" t="n"/>
      <c r="T357" s="15">
        <f>IF(Q357="YES", IF(R357="Company",L357*(1+S357),IF(R357="Vendor",L357*(1-S357),"")),"")</f>
        <v/>
      </c>
      <c r="U357" s="15">
        <f>IF(Q357="YES",O357*T357,"")</f>
        <v/>
      </c>
      <c r="V357" s="16" t="n"/>
      <c r="W357" s="17">
        <f>IF(Q357="YES",G357+V357,"")</f>
        <v/>
      </c>
      <c r="X357" s="18">
        <f>IF(Q357="YES",IF(TODAY()&gt;W357,"OVERDUE","WITHIN TIME"),"")</f>
        <v/>
      </c>
    </row>
    <row r="358">
      <c r="A358" s="3" t="n">
        <v>354</v>
      </c>
      <c r="B358" s="4" t="n"/>
      <c r="C358" s="4" t="n"/>
      <c r="D358" s="5">
        <f>IF(E358="ISNR20","Natural Rubber-TSNR (ISNR-20)","")</f>
        <v/>
      </c>
      <c r="E358" s="4" t="n"/>
      <c r="F358" s="6" t="n"/>
      <c r="G358" s="6" t="n"/>
      <c r="H358" s="7">
        <f>IF(G358="","",G358-TODAY())</f>
        <v/>
      </c>
      <c r="I358" s="8">
        <f>IF(G358="","",
IF(G358&lt;TODAY(),
IF(O358&gt;0,"Violated","Completed"),
IF(H358&lt;=7,"Expiring Soon",
"Active")))</f>
        <v/>
      </c>
      <c r="J358" s="8">
        <f>IF(C358="","",
COUNTIFS(
sales!$C:$C,$C358,
sales!$E:$E,$E358,
sales!$H:$H,"&gt;="&amp;$F358,
sales!$H:$H,"&lt;="&amp;$G358
))</f>
        <v/>
      </c>
      <c r="K358" s="9">
        <f>IF(COUNTIFS(sales!C:C, C358)=0,"",
_xlfn.MAXIFS(sales!H:H, sales!C:C, C358))</f>
        <v/>
      </c>
      <c r="L358" s="4" t="n"/>
      <c r="M358" s="4" t="n"/>
      <c r="N358" s="10">
        <f>IF(C358="","",
SUMIFS(
sales!$I:$I,
sales!$C:$C,$C358,
sales!$E:$E,$E358,
sales!$H:$H,"&gt;="&amp;$F358,
sales!$H:$H,"&lt;="&amp;$G358
))</f>
        <v/>
      </c>
      <c r="O358" s="10">
        <f>IF(M358="","",M358-N358)</f>
        <v/>
      </c>
      <c r="P358" s="11">
        <f>IF(M358=0,"",N358/M358)</f>
        <v/>
      </c>
      <c r="Q358" s="12">
        <f>IF(OR(G358="",O358=""),"",
IF(AND(G358&lt;TODAY(),O358&gt;0),"YES","NO"))</f>
        <v/>
      </c>
      <c r="R358" s="100" t="n"/>
      <c r="S358" s="14" t="n"/>
      <c r="T358" s="15">
        <f>IF(Q358="YES", IF(R358="Company",L358*(1+S358),IF(R358="Vendor",L358*(1-S358),"")),"")</f>
        <v/>
      </c>
      <c r="U358" s="15">
        <f>IF(Q358="YES",O358*T358,"")</f>
        <v/>
      </c>
      <c r="V358" s="16" t="n"/>
      <c r="W358" s="17">
        <f>IF(Q358="YES",G358+V358,"")</f>
        <v/>
      </c>
      <c r="X358" s="18">
        <f>IF(Q358="YES",IF(TODAY()&gt;W358,"OVERDUE","WITHIN TIME"),"")</f>
        <v/>
      </c>
    </row>
    <row r="359">
      <c r="A359" s="3" t="n">
        <v>355</v>
      </c>
      <c r="B359" s="4" t="n"/>
      <c r="C359" s="4" t="n"/>
      <c r="D359" s="5">
        <f>IF(E359="ISNR20","Natural Rubber-TSNR (ISNR-20)","")</f>
        <v/>
      </c>
      <c r="E359" s="4" t="n"/>
      <c r="F359" s="6" t="n"/>
      <c r="G359" s="6" t="n"/>
      <c r="H359" s="7">
        <f>IF(G359="","",G359-TODAY())</f>
        <v/>
      </c>
      <c r="I359" s="8">
        <f>IF(G359="","",
IF(G359&lt;TODAY(),
IF(O359&gt;0,"Violated","Completed"),
IF(H359&lt;=7,"Expiring Soon",
"Active")))</f>
        <v/>
      </c>
      <c r="J359" s="8">
        <f>IF(C359="","",
COUNTIFS(
sales!$C:$C,$C359,
sales!$E:$E,$E359,
sales!$H:$H,"&gt;="&amp;$F359,
sales!$H:$H,"&lt;="&amp;$G359
))</f>
        <v/>
      </c>
      <c r="K359" s="9">
        <f>IF(COUNTIFS(sales!C:C, C359)=0,"",
_xlfn.MAXIFS(sales!H:H, sales!C:C, C359))</f>
        <v/>
      </c>
      <c r="L359" s="4" t="n"/>
      <c r="M359" s="4" t="n"/>
      <c r="N359" s="10">
        <f>IF(C359="","",
SUMIFS(
sales!$I:$I,
sales!$C:$C,$C359,
sales!$E:$E,$E359,
sales!$H:$H,"&gt;="&amp;$F359,
sales!$H:$H,"&lt;="&amp;$G359
))</f>
        <v/>
      </c>
      <c r="O359" s="10">
        <f>IF(M359="","",M359-N359)</f>
        <v/>
      </c>
      <c r="P359" s="11">
        <f>IF(M359=0,"",N359/M359)</f>
        <v/>
      </c>
      <c r="Q359" s="12">
        <f>IF(OR(G359="",O359=""),"",
IF(AND(G359&lt;TODAY(),O359&gt;0),"YES","NO"))</f>
        <v/>
      </c>
      <c r="R359" s="100" t="n"/>
      <c r="S359" s="14" t="n"/>
      <c r="T359" s="15">
        <f>IF(Q359="YES", IF(R359="Company",L359*(1+S359),IF(R359="Vendor",L359*(1-S359),"")),"")</f>
        <v/>
      </c>
      <c r="U359" s="15">
        <f>IF(Q359="YES",O359*T359,"")</f>
        <v/>
      </c>
      <c r="V359" s="16" t="n"/>
      <c r="W359" s="17">
        <f>IF(Q359="YES",G359+V359,"")</f>
        <v/>
      </c>
      <c r="X359" s="18">
        <f>IF(Q359="YES",IF(TODAY()&gt;W359,"OVERDUE","WITHIN TIME"),"")</f>
        <v/>
      </c>
    </row>
    <row r="360">
      <c r="A360" s="3" t="n">
        <v>356</v>
      </c>
      <c r="B360" s="4" t="n"/>
      <c r="C360" s="4" t="n"/>
      <c r="D360" s="5">
        <f>IF(E360="ISNR20","Natural Rubber-TSNR (ISNR-20)","")</f>
        <v/>
      </c>
      <c r="E360" s="4" t="n"/>
      <c r="F360" s="6" t="n"/>
      <c r="G360" s="6" t="n"/>
      <c r="H360" s="7">
        <f>IF(G360="","",G360-TODAY())</f>
        <v/>
      </c>
      <c r="I360" s="8">
        <f>IF(G360="","",
IF(G360&lt;TODAY(),
IF(O360&gt;0,"Violated","Completed"),
IF(H360&lt;=7,"Expiring Soon",
"Active")))</f>
        <v/>
      </c>
      <c r="J360" s="8">
        <f>IF(C360="","",
COUNTIFS(
sales!$C:$C,$C360,
sales!$E:$E,$E360,
sales!$H:$H,"&gt;="&amp;$F360,
sales!$H:$H,"&lt;="&amp;$G360
))</f>
        <v/>
      </c>
      <c r="K360" s="9">
        <f>IF(COUNTIFS(sales!C:C, C360)=0,"",
_xlfn.MAXIFS(sales!H:H, sales!C:C, C360))</f>
        <v/>
      </c>
      <c r="L360" s="4" t="n"/>
      <c r="M360" s="4" t="n"/>
      <c r="N360" s="10">
        <f>IF(C360="","",
SUMIFS(
sales!$I:$I,
sales!$C:$C,$C360,
sales!$E:$E,$E360,
sales!$H:$H,"&gt;="&amp;$F360,
sales!$H:$H,"&lt;="&amp;$G360
))</f>
        <v/>
      </c>
      <c r="O360" s="10">
        <f>IF(M360="","",M360-N360)</f>
        <v/>
      </c>
      <c r="P360" s="11">
        <f>IF(M360=0,"",N360/M360)</f>
        <v/>
      </c>
      <c r="Q360" s="12">
        <f>IF(OR(G360="",O360=""),"",
IF(AND(G360&lt;TODAY(),O360&gt;0),"YES","NO"))</f>
        <v/>
      </c>
      <c r="R360" s="100" t="n"/>
      <c r="S360" s="14" t="n"/>
      <c r="T360" s="15">
        <f>IF(Q360="YES", IF(R360="Company",L360*(1+S360),IF(R360="Vendor",L360*(1-S360),"")),"")</f>
        <v/>
      </c>
      <c r="U360" s="15">
        <f>IF(Q360="YES",O360*T360,"")</f>
        <v/>
      </c>
      <c r="V360" s="16" t="n"/>
      <c r="W360" s="17">
        <f>IF(Q360="YES",G360+V360,"")</f>
        <v/>
      </c>
      <c r="X360" s="18">
        <f>IF(Q360="YES",IF(TODAY()&gt;W360,"OVERDUE","WITHIN TIME"),"")</f>
        <v/>
      </c>
    </row>
    <row r="361">
      <c r="A361" s="3" t="n">
        <v>357</v>
      </c>
      <c r="B361" s="4" t="n"/>
      <c r="C361" s="4" t="n"/>
      <c r="D361" s="5">
        <f>IF(E361="ISNR20","Natural Rubber-TSNR (ISNR-20)","")</f>
        <v/>
      </c>
      <c r="E361" s="4" t="n"/>
      <c r="F361" s="6" t="n"/>
      <c r="G361" s="6" t="n"/>
      <c r="H361" s="7">
        <f>IF(G361="","",G361-TODAY())</f>
        <v/>
      </c>
      <c r="I361" s="8">
        <f>IF(G361="","",
IF(G361&lt;TODAY(),
IF(O361&gt;0,"Violated","Completed"),
IF(H361&lt;=7,"Expiring Soon",
"Active")))</f>
        <v/>
      </c>
      <c r="J361" s="8">
        <f>IF(C361="","",
COUNTIFS(
sales!$C:$C,$C361,
sales!$E:$E,$E361,
sales!$H:$H,"&gt;="&amp;$F361,
sales!$H:$H,"&lt;="&amp;$G361
))</f>
        <v/>
      </c>
      <c r="K361" s="9">
        <f>IF(COUNTIFS(sales!C:C, C361)=0,"",
_xlfn.MAXIFS(sales!H:H, sales!C:C, C361))</f>
        <v/>
      </c>
      <c r="L361" s="4" t="n"/>
      <c r="M361" s="4" t="n"/>
      <c r="N361" s="10">
        <f>IF(C361="","",
SUMIFS(
sales!$I:$I,
sales!$C:$C,$C361,
sales!$E:$E,$E361,
sales!$H:$H,"&gt;="&amp;$F361,
sales!$H:$H,"&lt;="&amp;$G361
))</f>
        <v/>
      </c>
      <c r="O361" s="10">
        <f>IF(M361="","",M361-N361)</f>
        <v/>
      </c>
      <c r="P361" s="11">
        <f>IF(M361=0,"",N361/M361)</f>
        <v/>
      </c>
      <c r="Q361" s="12">
        <f>IF(OR(G361="",O361=""),"",
IF(AND(G361&lt;TODAY(),O361&gt;0),"YES","NO"))</f>
        <v/>
      </c>
      <c r="R361" s="100" t="n"/>
      <c r="S361" s="14" t="n"/>
      <c r="T361" s="15">
        <f>IF(Q361="YES", IF(R361="Company",L361*(1+S361),IF(R361="Vendor",L361*(1-S361),"")),"")</f>
        <v/>
      </c>
      <c r="U361" s="15">
        <f>IF(Q361="YES",O361*T361,"")</f>
        <v/>
      </c>
      <c r="V361" s="16" t="n"/>
      <c r="W361" s="17">
        <f>IF(Q361="YES",G361+V361,"")</f>
        <v/>
      </c>
      <c r="X361" s="18">
        <f>IF(Q361="YES",IF(TODAY()&gt;W361,"OVERDUE","WITHIN TIME"),"")</f>
        <v/>
      </c>
    </row>
    <row r="362">
      <c r="A362" s="3" t="n">
        <v>358</v>
      </c>
      <c r="B362" s="4" t="n"/>
      <c r="C362" s="4" t="n"/>
      <c r="D362" s="5">
        <f>IF(E362="ISNR20","Natural Rubber-TSNR (ISNR-20)","")</f>
        <v/>
      </c>
      <c r="E362" s="4" t="n"/>
      <c r="F362" s="6" t="n"/>
      <c r="G362" s="6" t="n"/>
      <c r="H362" s="7">
        <f>IF(G362="","",G362-TODAY())</f>
        <v/>
      </c>
      <c r="I362" s="8">
        <f>IF(G362="","",
IF(G362&lt;TODAY(),
IF(O362&gt;0,"Violated","Completed"),
IF(H362&lt;=7,"Expiring Soon",
"Active")))</f>
        <v/>
      </c>
      <c r="J362" s="8">
        <f>IF(C362="","",
COUNTIFS(
sales!$C:$C,$C362,
sales!$E:$E,$E362,
sales!$H:$H,"&gt;="&amp;$F362,
sales!$H:$H,"&lt;="&amp;$G362
))</f>
        <v/>
      </c>
      <c r="K362" s="9">
        <f>IF(COUNTIFS(sales!C:C, C362)=0,"",
_xlfn.MAXIFS(sales!H:H, sales!C:C, C362))</f>
        <v/>
      </c>
      <c r="L362" s="4" t="n"/>
      <c r="M362" s="4" t="n"/>
      <c r="N362" s="10">
        <f>IF(C362="","",
SUMIFS(
sales!$I:$I,
sales!$C:$C,$C362,
sales!$E:$E,$E362,
sales!$H:$H,"&gt;="&amp;$F362,
sales!$H:$H,"&lt;="&amp;$G362
))</f>
        <v/>
      </c>
      <c r="O362" s="10">
        <f>IF(M362="","",M362-N362)</f>
        <v/>
      </c>
      <c r="P362" s="11">
        <f>IF(M362=0,"",N362/M362)</f>
        <v/>
      </c>
      <c r="Q362" s="12">
        <f>IF(OR(G362="",O362=""),"",
IF(AND(G362&lt;TODAY(),O362&gt;0),"YES","NO"))</f>
        <v/>
      </c>
      <c r="R362" s="100" t="n"/>
      <c r="S362" s="14" t="n"/>
      <c r="T362" s="15">
        <f>IF(Q362="YES", IF(R362="Company",L362*(1+S362),IF(R362="Vendor",L362*(1-S362),"")),"")</f>
        <v/>
      </c>
      <c r="U362" s="15">
        <f>IF(Q362="YES",O362*T362,"")</f>
        <v/>
      </c>
      <c r="V362" s="16" t="n"/>
      <c r="W362" s="17">
        <f>IF(Q362="YES",G362+V362,"")</f>
        <v/>
      </c>
      <c r="X362" s="18">
        <f>IF(Q362="YES",IF(TODAY()&gt;W362,"OVERDUE","WITHIN TIME"),"")</f>
        <v/>
      </c>
    </row>
    <row r="363">
      <c r="A363" s="3" t="n">
        <v>359</v>
      </c>
      <c r="B363" s="4" t="n"/>
      <c r="C363" s="4" t="n"/>
      <c r="D363" s="5">
        <f>IF(E363="ISNR20","Natural Rubber-TSNR (ISNR-20)","")</f>
        <v/>
      </c>
      <c r="E363" s="4" t="n"/>
      <c r="F363" s="6" t="n"/>
      <c r="G363" s="6" t="n"/>
      <c r="H363" s="7">
        <f>IF(G363="","",G363-TODAY())</f>
        <v/>
      </c>
      <c r="I363" s="8">
        <f>IF(G363="","",
IF(G363&lt;TODAY(),
IF(O363&gt;0,"Violated","Completed"),
IF(H363&lt;=7,"Expiring Soon",
"Active")))</f>
        <v/>
      </c>
      <c r="J363" s="8">
        <f>IF(C363="","",
COUNTIFS(
sales!$C:$C,$C363,
sales!$E:$E,$E363,
sales!$H:$H,"&gt;="&amp;$F363,
sales!$H:$H,"&lt;="&amp;$G363
))</f>
        <v/>
      </c>
      <c r="K363" s="9">
        <f>IF(COUNTIFS(sales!C:C, C363)=0,"",
_xlfn.MAXIFS(sales!H:H, sales!C:C, C363))</f>
        <v/>
      </c>
      <c r="L363" s="4" t="n"/>
      <c r="M363" s="4" t="n"/>
      <c r="N363" s="10">
        <f>IF(C363="","",
SUMIFS(
sales!$I:$I,
sales!$C:$C,$C363,
sales!$E:$E,$E363,
sales!$H:$H,"&gt;="&amp;$F363,
sales!$H:$H,"&lt;="&amp;$G363
))</f>
        <v/>
      </c>
      <c r="O363" s="10">
        <f>IF(M363="","",M363-N363)</f>
        <v/>
      </c>
      <c r="P363" s="11">
        <f>IF(M363=0,"",N363/M363)</f>
        <v/>
      </c>
      <c r="Q363" s="12">
        <f>IF(OR(G363="",O363=""),"",
IF(AND(G363&lt;TODAY(),O363&gt;0),"YES","NO"))</f>
        <v/>
      </c>
      <c r="R363" s="100" t="n"/>
      <c r="S363" s="14" t="n"/>
      <c r="T363" s="15">
        <f>IF(Q363="YES", IF(R363="Company",L363*(1+S363),IF(R363="Vendor",L363*(1-S363),"")),"")</f>
        <v/>
      </c>
      <c r="U363" s="15">
        <f>IF(Q363="YES",O363*T363,"")</f>
        <v/>
      </c>
      <c r="V363" s="16" t="n"/>
      <c r="W363" s="17">
        <f>IF(Q363="YES",G363+V363,"")</f>
        <v/>
      </c>
      <c r="X363" s="18">
        <f>IF(Q363="YES",IF(TODAY()&gt;W363,"OVERDUE","WITHIN TIME"),"")</f>
        <v/>
      </c>
    </row>
    <row r="364">
      <c r="A364" s="3" t="n">
        <v>360</v>
      </c>
      <c r="B364" s="4" t="n"/>
      <c r="C364" s="4" t="n"/>
      <c r="D364" s="5">
        <f>IF(E364="ISNR20","Natural Rubber-TSNR (ISNR-20)","")</f>
        <v/>
      </c>
      <c r="E364" s="4" t="n"/>
      <c r="F364" s="6" t="n"/>
      <c r="G364" s="6" t="n"/>
      <c r="H364" s="7">
        <f>IF(G364="","",G364-TODAY())</f>
        <v/>
      </c>
      <c r="I364" s="8">
        <f>IF(G364="","",
IF(G364&lt;TODAY(),
IF(O364&gt;0,"Violated","Completed"),
IF(H364&lt;=7,"Expiring Soon",
"Active")))</f>
        <v/>
      </c>
      <c r="J364" s="8">
        <f>IF(C364="","",
COUNTIFS(
sales!$C:$C,$C364,
sales!$E:$E,$E364,
sales!$H:$H,"&gt;="&amp;$F364,
sales!$H:$H,"&lt;="&amp;$G364
))</f>
        <v/>
      </c>
      <c r="K364" s="9">
        <f>IF(COUNTIFS(sales!C:C, C364)=0,"",
_xlfn.MAXIFS(sales!H:H, sales!C:C, C364))</f>
        <v/>
      </c>
      <c r="L364" s="4" t="n"/>
      <c r="M364" s="4" t="n"/>
      <c r="N364" s="10">
        <f>IF(C364="","",
SUMIFS(
sales!$I:$I,
sales!$C:$C,$C364,
sales!$E:$E,$E364,
sales!$H:$H,"&gt;="&amp;$F364,
sales!$H:$H,"&lt;="&amp;$G364
))</f>
        <v/>
      </c>
      <c r="O364" s="10">
        <f>IF(M364="","",M364-N364)</f>
        <v/>
      </c>
      <c r="P364" s="11">
        <f>IF(M364=0,"",N364/M364)</f>
        <v/>
      </c>
      <c r="Q364" s="12">
        <f>IF(OR(G364="",O364=""),"",
IF(AND(G364&lt;TODAY(),O364&gt;0),"YES","NO"))</f>
        <v/>
      </c>
      <c r="R364" s="100" t="n"/>
      <c r="S364" s="14" t="n"/>
      <c r="T364" s="15">
        <f>IF(Q364="YES", IF(R364="Company",L364*(1+S364),IF(R364="Vendor",L364*(1-S364),"")),"")</f>
        <v/>
      </c>
      <c r="U364" s="15">
        <f>IF(Q364="YES",O364*T364,"")</f>
        <v/>
      </c>
      <c r="V364" s="16" t="n"/>
      <c r="W364" s="17">
        <f>IF(Q364="YES",G364+V364,"")</f>
        <v/>
      </c>
      <c r="X364" s="18">
        <f>IF(Q364="YES",IF(TODAY()&gt;W364,"OVERDUE","WITHIN TIME"),"")</f>
        <v/>
      </c>
    </row>
    <row r="365">
      <c r="A365" s="3" t="n">
        <v>361</v>
      </c>
      <c r="B365" s="4" t="n"/>
      <c r="C365" s="4" t="n"/>
      <c r="D365" s="5">
        <f>IF(E365="ISNR20","Natural Rubber-TSNR (ISNR-20)","")</f>
        <v/>
      </c>
      <c r="E365" s="4" t="n"/>
      <c r="F365" s="6" t="n"/>
      <c r="G365" s="6" t="n"/>
      <c r="H365" s="7">
        <f>IF(G365="","",G365-TODAY())</f>
        <v/>
      </c>
      <c r="I365" s="8">
        <f>IF(G365="","",
IF(G365&lt;TODAY(),
IF(O365&gt;0,"Violated","Completed"),
IF(H365&lt;=7,"Expiring Soon",
"Active")))</f>
        <v/>
      </c>
      <c r="J365" s="8">
        <f>IF(C365="","",
COUNTIFS(
sales!$C:$C,$C365,
sales!$E:$E,$E365,
sales!$H:$H,"&gt;="&amp;$F365,
sales!$H:$H,"&lt;="&amp;$G365
))</f>
        <v/>
      </c>
      <c r="K365" s="9">
        <f>IF(COUNTIFS(sales!C:C, C365)=0,"",
_xlfn.MAXIFS(sales!H:H, sales!C:C, C365))</f>
        <v/>
      </c>
      <c r="L365" s="4" t="n"/>
      <c r="M365" s="4" t="n"/>
      <c r="N365" s="10">
        <f>IF(C365="","",
SUMIFS(
sales!$I:$I,
sales!$C:$C,$C365,
sales!$E:$E,$E365,
sales!$H:$H,"&gt;="&amp;$F365,
sales!$H:$H,"&lt;="&amp;$G365
))</f>
        <v/>
      </c>
      <c r="O365" s="10">
        <f>IF(M365="","",M365-N365)</f>
        <v/>
      </c>
      <c r="P365" s="11">
        <f>IF(M365=0,"",N365/M365)</f>
        <v/>
      </c>
      <c r="Q365" s="12">
        <f>IF(OR(G365="",O365=""),"",
IF(AND(G365&lt;TODAY(),O365&gt;0),"YES","NO"))</f>
        <v/>
      </c>
      <c r="R365" s="100" t="n"/>
      <c r="S365" s="14" t="n"/>
      <c r="T365" s="15">
        <f>IF(Q365="YES", IF(R365="Company",L365*(1+S365),IF(R365="Vendor",L365*(1-S365),"")),"")</f>
        <v/>
      </c>
      <c r="U365" s="15">
        <f>IF(Q365="YES",O365*T365,"")</f>
        <v/>
      </c>
      <c r="V365" s="16" t="n"/>
      <c r="W365" s="17">
        <f>IF(Q365="YES",G365+V365,"")</f>
        <v/>
      </c>
      <c r="X365" s="18">
        <f>IF(Q365="YES",IF(TODAY()&gt;W365,"OVERDUE","WITHIN TIME"),"")</f>
        <v/>
      </c>
    </row>
    <row r="366">
      <c r="A366" s="3" t="n">
        <v>362</v>
      </c>
      <c r="B366" s="4" t="n"/>
      <c r="C366" s="4" t="n"/>
      <c r="D366" s="5">
        <f>IF(E366="ISNR20","Natural Rubber-TSNR (ISNR-20)","")</f>
        <v/>
      </c>
      <c r="E366" s="4" t="n"/>
      <c r="F366" s="6" t="n"/>
      <c r="G366" s="6" t="n"/>
      <c r="H366" s="7">
        <f>IF(G366="","",G366-TODAY())</f>
        <v/>
      </c>
      <c r="I366" s="8">
        <f>IF(G366="","",
IF(G366&lt;TODAY(),
IF(O366&gt;0,"Violated","Completed"),
IF(H366&lt;=7,"Expiring Soon",
"Active")))</f>
        <v/>
      </c>
      <c r="J366" s="8">
        <f>IF(C366="","",
COUNTIFS(
sales!$C:$C,$C366,
sales!$E:$E,$E366,
sales!$H:$H,"&gt;="&amp;$F366,
sales!$H:$H,"&lt;="&amp;$G366
))</f>
        <v/>
      </c>
      <c r="K366" s="9">
        <f>IF(COUNTIFS(sales!C:C, C366)=0,"",
_xlfn.MAXIFS(sales!H:H, sales!C:C, C366))</f>
        <v/>
      </c>
      <c r="L366" s="4" t="n"/>
      <c r="M366" s="4" t="n"/>
      <c r="N366" s="10">
        <f>IF(C366="","",
SUMIFS(
sales!$I:$I,
sales!$C:$C,$C366,
sales!$E:$E,$E366,
sales!$H:$H,"&gt;="&amp;$F366,
sales!$H:$H,"&lt;="&amp;$G366
))</f>
        <v/>
      </c>
      <c r="O366" s="10">
        <f>IF(M366="","",M366-N366)</f>
        <v/>
      </c>
      <c r="P366" s="11">
        <f>IF(M366=0,"",N366/M366)</f>
        <v/>
      </c>
      <c r="Q366" s="12">
        <f>IF(OR(G366="",O366=""),"",
IF(AND(G366&lt;TODAY(),O366&gt;0),"YES","NO"))</f>
        <v/>
      </c>
      <c r="R366" s="100" t="n"/>
      <c r="S366" s="14" t="n"/>
      <c r="T366" s="15">
        <f>IF(Q366="YES", IF(R366="Company",L366*(1+S366),IF(R366="Vendor",L366*(1-S366),"")),"")</f>
        <v/>
      </c>
      <c r="U366" s="15">
        <f>IF(Q366="YES",O366*T366,"")</f>
        <v/>
      </c>
      <c r="V366" s="16" t="n"/>
      <c r="W366" s="17">
        <f>IF(Q366="YES",G366+V366,"")</f>
        <v/>
      </c>
      <c r="X366" s="18">
        <f>IF(Q366="YES",IF(TODAY()&gt;W366,"OVERDUE","WITHIN TIME"),"")</f>
        <v/>
      </c>
    </row>
    <row r="367">
      <c r="A367" s="3" t="n">
        <v>363</v>
      </c>
      <c r="B367" s="4" t="n"/>
      <c r="C367" s="4" t="n"/>
      <c r="D367" s="5">
        <f>IF(E367="ISNR20","Natural Rubber-TSNR (ISNR-20)","")</f>
        <v/>
      </c>
      <c r="E367" s="4" t="n"/>
      <c r="F367" s="6" t="n"/>
      <c r="G367" s="6" t="n"/>
      <c r="H367" s="7">
        <f>IF(G367="","",G367-TODAY())</f>
        <v/>
      </c>
      <c r="I367" s="8">
        <f>IF(G367="","",
IF(G367&lt;TODAY(),
IF(O367&gt;0,"Violated","Completed"),
IF(H367&lt;=7,"Expiring Soon",
"Active")))</f>
        <v/>
      </c>
      <c r="J367" s="8">
        <f>IF(C367="","",
COUNTIFS(
sales!$C:$C,$C367,
sales!$E:$E,$E367,
sales!$H:$H,"&gt;="&amp;$F367,
sales!$H:$H,"&lt;="&amp;$G367
))</f>
        <v/>
      </c>
      <c r="K367" s="9">
        <f>IF(COUNTIFS(sales!C:C, C367)=0,"",
_xlfn.MAXIFS(sales!H:H, sales!C:C, C367))</f>
        <v/>
      </c>
      <c r="L367" s="4" t="n"/>
      <c r="M367" s="4" t="n"/>
      <c r="N367" s="10">
        <f>IF(C367="","",
SUMIFS(
sales!$I:$I,
sales!$C:$C,$C367,
sales!$E:$E,$E367,
sales!$H:$H,"&gt;="&amp;$F367,
sales!$H:$H,"&lt;="&amp;$G367
))</f>
        <v/>
      </c>
      <c r="O367" s="10">
        <f>IF(M367="","",M367-N367)</f>
        <v/>
      </c>
      <c r="P367" s="11">
        <f>IF(M367=0,"",N367/M367)</f>
        <v/>
      </c>
      <c r="Q367" s="12">
        <f>IF(OR(G367="",O367=""),"",
IF(AND(G367&lt;TODAY(),O367&gt;0),"YES","NO"))</f>
        <v/>
      </c>
      <c r="R367" s="100" t="n"/>
      <c r="S367" s="14" t="n"/>
      <c r="T367" s="15">
        <f>IF(Q367="YES", IF(R367="Company",L367*(1+S367),IF(R367="Vendor",L367*(1-S367),"")),"")</f>
        <v/>
      </c>
      <c r="U367" s="15">
        <f>IF(Q367="YES",O367*T367,"")</f>
        <v/>
      </c>
      <c r="V367" s="16" t="n"/>
      <c r="W367" s="17">
        <f>IF(Q367="YES",G367+V367,"")</f>
        <v/>
      </c>
      <c r="X367" s="18">
        <f>IF(Q367="YES",IF(TODAY()&gt;W367,"OVERDUE","WITHIN TIME"),"")</f>
        <v/>
      </c>
    </row>
    <row r="368">
      <c r="A368" s="3" t="n">
        <v>364</v>
      </c>
      <c r="B368" s="4" t="n"/>
      <c r="C368" s="4" t="n"/>
      <c r="D368" s="5">
        <f>IF(E368="ISNR20","Natural Rubber-TSNR (ISNR-20)","")</f>
        <v/>
      </c>
      <c r="E368" s="4" t="n"/>
      <c r="F368" s="6" t="n"/>
      <c r="G368" s="6" t="n"/>
      <c r="H368" s="7">
        <f>IF(G368="","",G368-TODAY())</f>
        <v/>
      </c>
      <c r="I368" s="8">
        <f>IF(G368="","",
IF(G368&lt;TODAY(),
IF(O368&gt;0,"Violated","Completed"),
IF(H368&lt;=7,"Expiring Soon",
"Active")))</f>
        <v/>
      </c>
      <c r="J368" s="8">
        <f>IF(C368="","",
COUNTIFS(
sales!$C:$C,$C368,
sales!$E:$E,$E368,
sales!$H:$H,"&gt;="&amp;$F368,
sales!$H:$H,"&lt;="&amp;$G368
))</f>
        <v/>
      </c>
      <c r="K368" s="9">
        <f>IF(COUNTIFS(sales!C:C, C368)=0,"",
_xlfn.MAXIFS(sales!H:H, sales!C:C, C368))</f>
        <v/>
      </c>
      <c r="L368" s="4" t="n"/>
      <c r="M368" s="4" t="n"/>
      <c r="N368" s="10">
        <f>IF(C368="","",
SUMIFS(
sales!$I:$I,
sales!$C:$C,$C368,
sales!$E:$E,$E368,
sales!$H:$H,"&gt;="&amp;$F368,
sales!$H:$H,"&lt;="&amp;$G368
))</f>
        <v/>
      </c>
      <c r="O368" s="10">
        <f>IF(M368="","",M368-N368)</f>
        <v/>
      </c>
      <c r="P368" s="11">
        <f>IF(M368=0,"",N368/M368)</f>
        <v/>
      </c>
      <c r="Q368" s="12">
        <f>IF(OR(G368="",O368=""),"",
IF(AND(G368&lt;TODAY(),O368&gt;0),"YES","NO"))</f>
        <v/>
      </c>
      <c r="R368" s="100" t="n"/>
      <c r="S368" s="14" t="n"/>
      <c r="T368" s="15">
        <f>IF(Q368="YES", IF(R368="Company",L368*(1+S368),IF(R368="Vendor",L368*(1-S368),"")),"")</f>
        <v/>
      </c>
      <c r="U368" s="15">
        <f>IF(Q368="YES",O368*T368,"")</f>
        <v/>
      </c>
      <c r="V368" s="16" t="n"/>
      <c r="W368" s="17">
        <f>IF(Q368="YES",G368+V368,"")</f>
        <v/>
      </c>
      <c r="X368" s="18">
        <f>IF(Q368="YES",IF(TODAY()&gt;W368,"OVERDUE","WITHIN TIME"),"")</f>
        <v/>
      </c>
    </row>
    <row r="369">
      <c r="A369" s="3" t="n">
        <v>365</v>
      </c>
      <c r="B369" s="4" t="n"/>
      <c r="C369" s="4" t="n"/>
      <c r="D369" s="5">
        <f>IF(E369="ISNR20","Natural Rubber-TSNR (ISNR-20)","")</f>
        <v/>
      </c>
      <c r="E369" s="4" t="n"/>
      <c r="F369" s="6" t="n"/>
      <c r="G369" s="6" t="n"/>
      <c r="H369" s="7">
        <f>IF(G369="","",G369-TODAY())</f>
        <v/>
      </c>
      <c r="I369" s="8">
        <f>IF(G369="","",
IF(G369&lt;TODAY(),
IF(O369&gt;0,"Violated","Completed"),
IF(H369&lt;=7,"Expiring Soon",
"Active")))</f>
        <v/>
      </c>
      <c r="J369" s="8">
        <f>IF(C369="","",
COUNTIFS(
sales!$C:$C,$C369,
sales!$E:$E,$E369,
sales!$H:$H,"&gt;="&amp;$F369,
sales!$H:$H,"&lt;="&amp;$G369
))</f>
        <v/>
      </c>
      <c r="K369" s="9">
        <f>IF(COUNTIFS(sales!C:C, C369)=0,"",
_xlfn.MAXIFS(sales!H:H, sales!C:C, C369))</f>
        <v/>
      </c>
      <c r="L369" s="4" t="n"/>
      <c r="M369" s="4" t="n"/>
      <c r="N369" s="10">
        <f>IF(C369="","",
SUMIFS(
sales!$I:$I,
sales!$C:$C,$C369,
sales!$E:$E,$E369,
sales!$H:$H,"&gt;="&amp;$F369,
sales!$H:$H,"&lt;="&amp;$G369
))</f>
        <v/>
      </c>
      <c r="O369" s="10">
        <f>IF(M369="","",M369-N369)</f>
        <v/>
      </c>
      <c r="P369" s="11">
        <f>IF(M369=0,"",N369/M369)</f>
        <v/>
      </c>
      <c r="Q369" s="12">
        <f>IF(OR(G369="",O369=""),"",
IF(AND(G369&lt;TODAY(),O369&gt;0),"YES","NO"))</f>
        <v/>
      </c>
      <c r="R369" s="100" t="n"/>
      <c r="S369" s="14" t="n"/>
      <c r="T369" s="15">
        <f>IF(Q369="YES", IF(R369="Company",L369*(1+S369),IF(R369="Vendor",L369*(1-S369),"")),"")</f>
        <v/>
      </c>
      <c r="U369" s="15">
        <f>IF(Q369="YES",O369*T369,"")</f>
        <v/>
      </c>
      <c r="V369" s="16" t="n"/>
      <c r="W369" s="17">
        <f>IF(Q369="YES",G369+V369,"")</f>
        <v/>
      </c>
      <c r="X369" s="18">
        <f>IF(Q369="YES",IF(TODAY()&gt;W369,"OVERDUE","WITHIN TIME"),"")</f>
        <v/>
      </c>
    </row>
    <row r="370">
      <c r="A370" s="3" t="n">
        <v>366</v>
      </c>
      <c r="B370" s="4" t="n"/>
      <c r="C370" s="4" t="n"/>
      <c r="D370" s="5">
        <f>IF(E370="ISNR20","Natural Rubber-TSNR (ISNR-20)","")</f>
        <v/>
      </c>
      <c r="E370" s="4" t="n"/>
      <c r="F370" s="6" t="n"/>
      <c r="G370" s="6" t="n"/>
      <c r="H370" s="7">
        <f>IF(G370="","",G370-TODAY())</f>
        <v/>
      </c>
      <c r="I370" s="8">
        <f>IF(G370="","",
IF(G370&lt;TODAY(),
IF(O370&gt;0,"Violated","Completed"),
IF(H370&lt;=7,"Expiring Soon",
"Active")))</f>
        <v/>
      </c>
      <c r="J370" s="8">
        <f>IF(C370="","",
COUNTIFS(
sales!$C:$C,$C370,
sales!$E:$E,$E370,
sales!$H:$H,"&gt;="&amp;$F370,
sales!$H:$H,"&lt;="&amp;$G370
))</f>
        <v/>
      </c>
      <c r="K370" s="9">
        <f>IF(COUNTIFS(sales!C:C, C370)=0,"",
_xlfn.MAXIFS(sales!H:H, sales!C:C, C370))</f>
        <v/>
      </c>
      <c r="L370" s="4" t="n"/>
      <c r="M370" s="4" t="n"/>
      <c r="N370" s="10">
        <f>IF(C370="","",
SUMIFS(
sales!$I:$I,
sales!$C:$C,$C370,
sales!$E:$E,$E370,
sales!$H:$H,"&gt;="&amp;$F370,
sales!$H:$H,"&lt;="&amp;$G370
))</f>
        <v/>
      </c>
      <c r="O370" s="10">
        <f>IF(M370="","",M370-N370)</f>
        <v/>
      </c>
      <c r="P370" s="11">
        <f>IF(M370=0,"",N370/M370)</f>
        <v/>
      </c>
      <c r="Q370" s="12">
        <f>IF(OR(G370="",O370=""),"",
IF(AND(G370&lt;TODAY(),O370&gt;0),"YES","NO"))</f>
        <v/>
      </c>
      <c r="R370" s="100" t="n"/>
      <c r="S370" s="14" t="n"/>
      <c r="T370" s="15">
        <f>IF(Q370="YES", IF(R370="Company",L370*(1+S370),IF(R370="Vendor",L370*(1-S370),"")),"")</f>
        <v/>
      </c>
      <c r="U370" s="15">
        <f>IF(Q370="YES",O370*T370,"")</f>
        <v/>
      </c>
      <c r="V370" s="16" t="n"/>
      <c r="W370" s="17">
        <f>IF(Q370="YES",G370+V370,"")</f>
        <v/>
      </c>
      <c r="X370" s="18">
        <f>IF(Q370="YES",IF(TODAY()&gt;W370,"OVERDUE","WITHIN TIME"),"")</f>
        <v/>
      </c>
    </row>
    <row r="371">
      <c r="A371" s="3" t="n">
        <v>367</v>
      </c>
      <c r="B371" s="4" t="n"/>
      <c r="C371" s="4" t="n"/>
      <c r="D371" s="5">
        <f>IF(E371="ISNR20","Natural Rubber-TSNR (ISNR-20)","")</f>
        <v/>
      </c>
      <c r="E371" s="4" t="n"/>
      <c r="F371" s="6" t="n"/>
      <c r="G371" s="6" t="n"/>
      <c r="H371" s="7">
        <f>IF(G371="","",G371-TODAY())</f>
        <v/>
      </c>
      <c r="I371" s="8">
        <f>IF(G371="","",
IF(G371&lt;TODAY(),
IF(O371&gt;0,"Violated","Completed"),
IF(H371&lt;=7,"Expiring Soon",
"Active")))</f>
        <v/>
      </c>
      <c r="J371" s="8">
        <f>IF(C371="","",
COUNTIFS(
sales!$C:$C,$C371,
sales!$E:$E,$E371,
sales!$H:$H,"&gt;="&amp;$F371,
sales!$H:$H,"&lt;="&amp;$G371
))</f>
        <v/>
      </c>
      <c r="K371" s="9">
        <f>IF(COUNTIFS(sales!C:C, C371)=0,"",
_xlfn.MAXIFS(sales!H:H, sales!C:C, C371))</f>
        <v/>
      </c>
      <c r="L371" s="4" t="n"/>
      <c r="M371" s="4" t="n"/>
      <c r="N371" s="10">
        <f>IF(C371="","",
SUMIFS(
sales!$I:$I,
sales!$C:$C,$C371,
sales!$E:$E,$E371,
sales!$H:$H,"&gt;="&amp;$F371,
sales!$H:$H,"&lt;="&amp;$G371
))</f>
        <v/>
      </c>
      <c r="O371" s="10">
        <f>IF(M371="","",M371-N371)</f>
        <v/>
      </c>
      <c r="P371" s="11">
        <f>IF(M371=0,"",N371/M371)</f>
        <v/>
      </c>
      <c r="Q371" s="12">
        <f>IF(OR(G371="",O371=""),"",
IF(AND(G371&lt;TODAY(),O371&gt;0),"YES","NO"))</f>
        <v/>
      </c>
      <c r="R371" s="100" t="n"/>
      <c r="S371" s="14" t="n"/>
      <c r="T371" s="15">
        <f>IF(Q371="YES", IF(R371="Company",L371*(1+S371),IF(R371="Vendor",L371*(1-S371),"")),"")</f>
        <v/>
      </c>
      <c r="U371" s="15">
        <f>IF(Q371="YES",O371*T371,"")</f>
        <v/>
      </c>
      <c r="V371" s="16" t="n"/>
      <c r="W371" s="17">
        <f>IF(Q371="YES",G371+V371,"")</f>
        <v/>
      </c>
      <c r="X371" s="18">
        <f>IF(Q371="YES",IF(TODAY()&gt;W371,"OVERDUE","WITHIN TIME"),"")</f>
        <v/>
      </c>
    </row>
    <row r="372">
      <c r="A372" s="3" t="n">
        <v>368</v>
      </c>
      <c r="B372" s="4" t="n"/>
      <c r="C372" s="4" t="n"/>
      <c r="D372" s="5">
        <f>IF(E372="ISNR20","Natural Rubber-TSNR (ISNR-20)","")</f>
        <v/>
      </c>
      <c r="E372" s="4" t="n"/>
      <c r="F372" s="6" t="n"/>
      <c r="G372" s="6" t="n"/>
      <c r="H372" s="7">
        <f>IF(G372="","",G372-TODAY())</f>
        <v/>
      </c>
      <c r="I372" s="8">
        <f>IF(G372="","",
IF(G372&lt;TODAY(),
IF(O372&gt;0,"Violated","Completed"),
IF(H372&lt;=7,"Expiring Soon",
"Active")))</f>
        <v/>
      </c>
      <c r="J372" s="8">
        <f>IF(C372="","",
COUNTIFS(
sales!$C:$C,$C372,
sales!$E:$E,$E372,
sales!$H:$H,"&gt;="&amp;$F372,
sales!$H:$H,"&lt;="&amp;$G372
))</f>
        <v/>
      </c>
      <c r="K372" s="9">
        <f>IF(COUNTIFS(sales!C:C, C372)=0,"",
_xlfn.MAXIFS(sales!H:H, sales!C:C, C372))</f>
        <v/>
      </c>
      <c r="L372" s="4" t="n"/>
      <c r="M372" s="4" t="n"/>
      <c r="N372" s="10">
        <f>IF(C372="","",
SUMIFS(
sales!$I:$I,
sales!$C:$C,$C372,
sales!$E:$E,$E372,
sales!$H:$H,"&gt;="&amp;$F372,
sales!$H:$H,"&lt;="&amp;$G372
))</f>
        <v/>
      </c>
      <c r="O372" s="10">
        <f>IF(M372="","",M372-N372)</f>
        <v/>
      </c>
      <c r="P372" s="11">
        <f>IF(M372=0,"",N372/M372)</f>
        <v/>
      </c>
      <c r="Q372" s="12">
        <f>IF(OR(G372="",O372=""),"",
IF(AND(G372&lt;TODAY(),O372&gt;0),"YES","NO"))</f>
        <v/>
      </c>
      <c r="R372" s="100" t="n"/>
      <c r="S372" s="14" t="n"/>
      <c r="T372" s="15">
        <f>IF(Q372="YES", IF(R372="Company",L372*(1+S372),IF(R372="Vendor",L372*(1-S372),"")),"")</f>
        <v/>
      </c>
      <c r="U372" s="15">
        <f>IF(Q372="YES",O372*T372,"")</f>
        <v/>
      </c>
      <c r="V372" s="16" t="n"/>
      <c r="W372" s="17">
        <f>IF(Q372="YES",G372+V372,"")</f>
        <v/>
      </c>
      <c r="X372" s="18">
        <f>IF(Q372="YES",IF(TODAY()&gt;W372,"OVERDUE","WITHIN TIME"),"")</f>
        <v/>
      </c>
    </row>
    <row r="373">
      <c r="A373" s="3" t="n">
        <v>369</v>
      </c>
      <c r="B373" s="4" t="n"/>
      <c r="C373" s="4" t="n"/>
      <c r="D373" s="5">
        <f>IF(E373="ISNR20","Natural Rubber-TSNR (ISNR-20)","")</f>
        <v/>
      </c>
      <c r="E373" s="4" t="n"/>
      <c r="F373" s="6" t="n"/>
      <c r="G373" s="6" t="n"/>
      <c r="H373" s="7">
        <f>IF(G373="","",G373-TODAY())</f>
        <v/>
      </c>
      <c r="I373" s="8">
        <f>IF(G373="","",
IF(G373&lt;TODAY(),
IF(O373&gt;0,"Violated","Completed"),
IF(H373&lt;=7,"Expiring Soon",
"Active")))</f>
        <v/>
      </c>
      <c r="J373" s="8">
        <f>IF(C373="","",
COUNTIFS(
sales!$C:$C,$C373,
sales!$E:$E,$E373,
sales!$H:$H,"&gt;="&amp;$F373,
sales!$H:$H,"&lt;="&amp;$G373
))</f>
        <v/>
      </c>
      <c r="K373" s="9">
        <f>IF(COUNTIFS(sales!C:C, C373)=0,"",
_xlfn.MAXIFS(sales!H:H, sales!C:C, C373))</f>
        <v/>
      </c>
      <c r="L373" s="4" t="n"/>
      <c r="M373" s="4" t="n"/>
      <c r="N373" s="10">
        <f>IF(C373="","",
SUMIFS(
sales!$I:$I,
sales!$C:$C,$C373,
sales!$E:$E,$E373,
sales!$H:$H,"&gt;="&amp;$F373,
sales!$H:$H,"&lt;="&amp;$G373
))</f>
        <v/>
      </c>
      <c r="O373" s="10">
        <f>IF(M373="","",M373-N373)</f>
        <v/>
      </c>
      <c r="P373" s="11">
        <f>IF(M373=0,"",N373/M373)</f>
        <v/>
      </c>
      <c r="Q373" s="12">
        <f>IF(OR(G373="",O373=""),"",
IF(AND(G373&lt;TODAY(),O373&gt;0),"YES","NO"))</f>
        <v/>
      </c>
      <c r="R373" s="100" t="n"/>
      <c r="S373" s="14" t="n"/>
      <c r="T373" s="15">
        <f>IF(Q373="YES", IF(R373="Company",L373*(1+S373),IF(R373="Vendor",L373*(1-S373),"")),"")</f>
        <v/>
      </c>
      <c r="U373" s="15">
        <f>IF(Q373="YES",O373*T373,"")</f>
        <v/>
      </c>
      <c r="V373" s="16" t="n"/>
      <c r="W373" s="17">
        <f>IF(Q373="YES",G373+V373,"")</f>
        <v/>
      </c>
      <c r="X373" s="18">
        <f>IF(Q373="YES",IF(TODAY()&gt;W373,"OVERDUE","WITHIN TIME"),"")</f>
        <v/>
      </c>
    </row>
    <row r="374">
      <c r="A374" s="3" t="n">
        <v>370</v>
      </c>
      <c r="B374" s="4" t="n"/>
      <c r="C374" s="4" t="n"/>
      <c r="D374" s="5">
        <f>IF(E374="ISNR20","Natural Rubber-TSNR (ISNR-20)","")</f>
        <v/>
      </c>
      <c r="E374" s="4" t="n"/>
      <c r="F374" s="6" t="n"/>
      <c r="G374" s="6" t="n"/>
      <c r="H374" s="7">
        <f>IF(G374="","",G374-TODAY())</f>
        <v/>
      </c>
      <c r="I374" s="8">
        <f>IF(G374="","",
IF(G374&lt;TODAY(),
IF(O374&gt;0,"Violated","Completed"),
IF(H374&lt;=7,"Expiring Soon",
"Active")))</f>
        <v/>
      </c>
      <c r="J374" s="8">
        <f>IF(C374="","",
COUNTIFS(
sales!$C:$C,$C374,
sales!$E:$E,$E374,
sales!$H:$H,"&gt;="&amp;$F374,
sales!$H:$H,"&lt;="&amp;$G374
))</f>
        <v/>
      </c>
      <c r="K374" s="9">
        <f>IF(COUNTIFS(sales!C:C, C374)=0,"",
_xlfn.MAXIFS(sales!H:H, sales!C:C, C374))</f>
        <v/>
      </c>
      <c r="L374" s="4" t="n"/>
      <c r="M374" s="4" t="n"/>
      <c r="N374" s="10">
        <f>IF(C374="","",
SUMIFS(
sales!$I:$I,
sales!$C:$C,$C374,
sales!$E:$E,$E374,
sales!$H:$H,"&gt;="&amp;$F374,
sales!$H:$H,"&lt;="&amp;$G374
))</f>
        <v/>
      </c>
      <c r="O374" s="10">
        <f>IF(M374="","",M374-N374)</f>
        <v/>
      </c>
      <c r="P374" s="11">
        <f>IF(M374=0,"",N374/M374)</f>
        <v/>
      </c>
      <c r="Q374" s="12">
        <f>IF(OR(G374="",O374=""),"",
IF(AND(G374&lt;TODAY(),O374&gt;0),"YES","NO"))</f>
        <v/>
      </c>
      <c r="R374" s="100" t="n"/>
      <c r="S374" s="14" t="n"/>
      <c r="T374" s="15">
        <f>IF(Q374="YES", IF(R374="Company",L374*(1+S374),IF(R374="Vendor",L374*(1-S374),"")),"")</f>
        <v/>
      </c>
      <c r="U374" s="15">
        <f>IF(Q374="YES",O374*T374,"")</f>
        <v/>
      </c>
      <c r="V374" s="16" t="n"/>
      <c r="W374" s="17">
        <f>IF(Q374="YES",G374+V374,"")</f>
        <v/>
      </c>
      <c r="X374" s="18">
        <f>IF(Q374="YES",IF(TODAY()&gt;W374,"OVERDUE","WITHIN TIME"),"")</f>
        <v/>
      </c>
    </row>
    <row r="375">
      <c r="A375" s="3" t="n">
        <v>371</v>
      </c>
      <c r="B375" s="4" t="n"/>
      <c r="C375" s="4" t="n"/>
      <c r="D375" s="5">
        <f>IF(E375="ISNR20","Natural Rubber-TSNR (ISNR-20)","")</f>
        <v/>
      </c>
      <c r="E375" s="4" t="n"/>
      <c r="F375" s="6" t="n"/>
      <c r="G375" s="6" t="n"/>
      <c r="H375" s="7">
        <f>IF(G375="","",G375-TODAY())</f>
        <v/>
      </c>
      <c r="I375" s="8">
        <f>IF(G375="","",
IF(G375&lt;TODAY(),
IF(O375&gt;0,"Violated","Completed"),
IF(H375&lt;=7,"Expiring Soon",
"Active")))</f>
        <v/>
      </c>
      <c r="J375" s="8">
        <f>IF(C375="","",
COUNTIFS(
sales!$C:$C,$C375,
sales!$E:$E,$E375,
sales!$H:$H,"&gt;="&amp;$F375,
sales!$H:$H,"&lt;="&amp;$G375
))</f>
        <v/>
      </c>
      <c r="K375" s="9">
        <f>IF(COUNTIFS(sales!C:C, C375)=0,"",
_xlfn.MAXIFS(sales!H:H, sales!C:C, C375))</f>
        <v/>
      </c>
      <c r="L375" s="4" t="n"/>
      <c r="M375" s="4" t="n"/>
      <c r="N375" s="10">
        <f>IF(C375="","",
SUMIFS(
sales!$I:$I,
sales!$C:$C,$C375,
sales!$E:$E,$E375,
sales!$H:$H,"&gt;="&amp;$F375,
sales!$H:$H,"&lt;="&amp;$G375
))</f>
        <v/>
      </c>
      <c r="O375" s="10">
        <f>IF(M375="","",M375-N375)</f>
        <v/>
      </c>
      <c r="P375" s="11">
        <f>IF(M375=0,"",N375/M375)</f>
        <v/>
      </c>
      <c r="Q375" s="12">
        <f>IF(OR(G375="",O375=""),"",
IF(AND(G375&lt;TODAY(),O375&gt;0),"YES","NO"))</f>
        <v/>
      </c>
      <c r="R375" s="100" t="n"/>
      <c r="S375" s="14" t="n"/>
      <c r="T375" s="15">
        <f>IF(Q375="YES", IF(R375="Company",L375*(1+S375),IF(R375="Vendor",L375*(1-S375),"")),"")</f>
        <v/>
      </c>
      <c r="U375" s="15">
        <f>IF(Q375="YES",O375*T375,"")</f>
        <v/>
      </c>
      <c r="V375" s="16" t="n"/>
      <c r="W375" s="17">
        <f>IF(Q375="YES",G375+V375,"")</f>
        <v/>
      </c>
      <c r="X375" s="18">
        <f>IF(Q375="YES",IF(TODAY()&gt;W375,"OVERDUE","WITHIN TIME"),"")</f>
        <v/>
      </c>
    </row>
    <row r="376">
      <c r="A376" s="3" t="n">
        <v>372</v>
      </c>
      <c r="B376" s="4" t="n"/>
      <c r="C376" s="4" t="n"/>
      <c r="D376" s="5">
        <f>IF(E376="ISNR20","Natural Rubber-TSNR (ISNR-20)","")</f>
        <v/>
      </c>
      <c r="E376" s="4" t="n"/>
      <c r="F376" s="6" t="n"/>
      <c r="G376" s="6" t="n"/>
      <c r="H376" s="7">
        <f>IF(G376="","",G376-TODAY())</f>
        <v/>
      </c>
      <c r="I376" s="8">
        <f>IF(G376="","",
IF(G376&lt;TODAY(),
IF(O376&gt;0,"Violated","Completed"),
IF(H376&lt;=7,"Expiring Soon",
"Active")))</f>
        <v/>
      </c>
      <c r="J376" s="8">
        <f>IF(C376="","",
COUNTIFS(
sales!$C:$C,$C376,
sales!$E:$E,$E376,
sales!$H:$H,"&gt;="&amp;$F376,
sales!$H:$H,"&lt;="&amp;$G376
))</f>
        <v/>
      </c>
      <c r="K376" s="9">
        <f>IF(COUNTIFS(sales!C:C, C376)=0,"",
_xlfn.MAXIFS(sales!H:H, sales!C:C, C376))</f>
        <v/>
      </c>
      <c r="L376" s="4" t="n"/>
      <c r="M376" s="4" t="n"/>
      <c r="N376" s="10">
        <f>IF(C376="","",
SUMIFS(
sales!$I:$I,
sales!$C:$C,$C376,
sales!$E:$E,$E376,
sales!$H:$H,"&gt;="&amp;$F376,
sales!$H:$H,"&lt;="&amp;$G376
))</f>
        <v/>
      </c>
      <c r="O376" s="10">
        <f>IF(M376="","",M376-N376)</f>
        <v/>
      </c>
      <c r="P376" s="11">
        <f>IF(M376=0,"",N376/M376)</f>
        <v/>
      </c>
      <c r="Q376" s="12">
        <f>IF(OR(G376="",O376=""),"",
IF(AND(G376&lt;TODAY(),O376&gt;0),"YES","NO"))</f>
        <v/>
      </c>
      <c r="R376" s="100" t="n"/>
      <c r="S376" s="14" t="n"/>
      <c r="T376" s="15">
        <f>IF(Q376="YES", IF(R376="Company",L376*(1+S376),IF(R376="Vendor",L376*(1-S376),"")),"")</f>
        <v/>
      </c>
      <c r="U376" s="15">
        <f>IF(Q376="YES",O376*T376,"")</f>
        <v/>
      </c>
      <c r="V376" s="16" t="n"/>
      <c r="W376" s="17">
        <f>IF(Q376="YES",G376+V376,"")</f>
        <v/>
      </c>
      <c r="X376" s="18">
        <f>IF(Q376="YES",IF(TODAY()&gt;W376,"OVERDUE","WITHIN TIME"),"")</f>
        <v/>
      </c>
    </row>
    <row r="377">
      <c r="A377" s="3" t="n">
        <v>373</v>
      </c>
      <c r="B377" s="4" t="n"/>
      <c r="C377" s="4" t="n"/>
      <c r="D377" s="5">
        <f>IF(E377="ISNR20","Natural Rubber-TSNR (ISNR-20)","")</f>
        <v/>
      </c>
      <c r="E377" s="4" t="n"/>
      <c r="F377" s="6" t="n"/>
      <c r="G377" s="6" t="n"/>
      <c r="H377" s="7">
        <f>IF(G377="","",G377-TODAY())</f>
        <v/>
      </c>
      <c r="I377" s="8">
        <f>IF(G377="","",
IF(G377&lt;TODAY(),
IF(O377&gt;0,"Violated","Completed"),
IF(H377&lt;=7,"Expiring Soon",
"Active")))</f>
        <v/>
      </c>
      <c r="J377" s="8">
        <f>IF(C377="","",
COUNTIFS(
sales!$C:$C,$C377,
sales!$E:$E,$E377,
sales!$H:$H,"&gt;="&amp;$F377,
sales!$H:$H,"&lt;="&amp;$G377
))</f>
        <v/>
      </c>
      <c r="K377" s="9">
        <f>IF(COUNTIFS(sales!C:C, C377)=0,"",
_xlfn.MAXIFS(sales!H:H, sales!C:C, C377))</f>
        <v/>
      </c>
      <c r="L377" s="4" t="n"/>
      <c r="M377" s="4" t="n"/>
      <c r="N377" s="10">
        <f>IF(C377="","",
SUMIFS(
sales!$I:$I,
sales!$C:$C,$C377,
sales!$E:$E,$E377,
sales!$H:$H,"&gt;="&amp;$F377,
sales!$H:$H,"&lt;="&amp;$G377
))</f>
        <v/>
      </c>
      <c r="O377" s="10">
        <f>IF(M377="","",M377-N377)</f>
        <v/>
      </c>
      <c r="P377" s="11">
        <f>IF(M377=0,"",N377/M377)</f>
        <v/>
      </c>
      <c r="Q377" s="12">
        <f>IF(OR(G377="",O377=""),"",
IF(AND(G377&lt;TODAY(),O377&gt;0),"YES","NO"))</f>
        <v/>
      </c>
      <c r="R377" s="100" t="n"/>
      <c r="S377" s="14" t="n"/>
      <c r="T377" s="15">
        <f>IF(Q377="YES", IF(R377="Company",L377*(1+S377),IF(R377="Vendor",L377*(1-S377),"")),"")</f>
        <v/>
      </c>
      <c r="U377" s="15">
        <f>IF(Q377="YES",O377*T377,"")</f>
        <v/>
      </c>
      <c r="V377" s="16" t="n"/>
      <c r="W377" s="17">
        <f>IF(Q377="YES",G377+V377,"")</f>
        <v/>
      </c>
      <c r="X377" s="18">
        <f>IF(Q377="YES",IF(TODAY()&gt;W377,"OVERDUE","WITHIN TIME"),"")</f>
        <v/>
      </c>
    </row>
    <row r="378">
      <c r="A378" s="3" t="n">
        <v>374</v>
      </c>
      <c r="B378" s="4" t="n"/>
      <c r="C378" s="4" t="n"/>
      <c r="D378" s="5">
        <f>IF(E378="ISNR20","Natural Rubber-TSNR (ISNR-20)","")</f>
        <v/>
      </c>
      <c r="E378" s="4" t="n"/>
      <c r="F378" s="6" t="n"/>
      <c r="G378" s="6" t="n"/>
      <c r="H378" s="7">
        <f>IF(G378="","",G378-TODAY())</f>
        <v/>
      </c>
      <c r="I378" s="8">
        <f>IF(G378="","",
IF(G378&lt;TODAY(),
IF(O378&gt;0,"Violated","Completed"),
IF(H378&lt;=7,"Expiring Soon",
"Active")))</f>
        <v/>
      </c>
      <c r="J378" s="8">
        <f>IF(C378="","",
COUNTIFS(
sales!$C:$C,$C378,
sales!$E:$E,$E378,
sales!$H:$H,"&gt;="&amp;$F378,
sales!$H:$H,"&lt;="&amp;$G378
))</f>
        <v/>
      </c>
      <c r="K378" s="9">
        <f>IF(COUNTIFS(sales!C:C, C378)=0,"",
_xlfn.MAXIFS(sales!H:H, sales!C:C, C378))</f>
        <v/>
      </c>
      <c r="L378" s="4" t="n"/>
      <c r="M378" s="4" t="n"/>
      <c r="N378" s="10">
        <f>IF(C378="","",
SUMIFS(
sales!$I:$I,
sales!$C:$C,$C378,
sales!$E:$E,$E378,
sales!$H:$H,"&gt;="&amp;$F378,
sales!$H:$H,"&lt;="&amp;$G378
))</f>
        <v/>
      </c>
      <c r="O378" s="10">
        <f>IF(M378="","",M378-N378)</f>
        <v/>
      </c>
      <c r="P378" s="11">
        <f>IF(M378=0,"",N378/M378)</f>
        <v/>
      </c>
      <c r="Q378" s="12">
        <f>IF(OR(G378="",O378=""),"",
IF(AND(G378&lt;TODAY(),O378&gt;0),"YES","NO"))</f>
        <v/>
      </c>
      <c r="R378" s="100" t="n"/>
      <c r="S378" s="14" t="n"/>
      <c r="T378" s="15">
        <f>IF(Q378="YES", IF(R378="Company",L378*(1+S378),IF(R378="Vendor",L378*(1-S378),"")),"")</f>
        <v/>
      </c>
      <c r="U378" s="15">
        <f>IF(Q378="YES",O378*T378,"")</f>
        <v/>
      </c>
      <c r="V378" s="16" t="n"/>
      <c r="W378" s="17">
        <f>IF(Q378="YES",G378+V378,"")</f>
        <v/>
      </c>
      <c r="X378" s="18">
        <f>IF(Q378="YES",IF(TODAY()&gt;W378,"OVERDUE","WITHIN TIME"),"")</f>
        <v/>
      </c>
    </row>
    <row r="379">
      <c r="A379" s="3" t="n">
        <v>375</v>
      </c>
      <c r="B379" s="4" t="n"/>
      <c r="C379" s="4" t="n"/>
      <c r="D379" s="5">
        <f>IF(E379="ISNR20","Natural Rubber-TSNR (ISNR-20)","")</f>
        <v/>
      </c>
      <c r="E379" s="4" t="n"/>
      <c r="F379" s="6" t="n"/>
      <c r="G379" s="6" t="n"/>
      <c r="H379" s="7">
        <f>IF(G379="","",G379-TODAY())</f>
        <v/>
      </c>
      <c r="I379" s="8">
        <f>IF(G379="","",
IF(G379&lt;TODAY(),
IF(O379&gt;0,"Violated","Completed"),
IF(H379&lt;=7,"Expiring Soon",
"Active")))</f>
        <v/>
      </c>
      <c r="J379" s="8">
        <f>IF(C379="","",
COUNTIFS(
sales!$C:$C,$C379,
sales!$E:$E,$E379,
sales!$H:$H,"&gt;="&amp;$F379,
sales!$H:$H,"&lt;="&amp;$G379
))</f>
        <v/>
      </c>
      <c r="K379" s="9">
        <f>IF(COUNTIFS(sales!C:C, C379)=0,"",
_xlfn.MAXIFS(sales!H:H, sales!C:C, C379))</f>
        <v/>
      </c>
      <c r="L379" s="4" t="n"/>
      <c r="M379" s="4" t="n"/>
      <c r="N379" s="10">
        <f>IF(C379="","",
SUMIFS(
sales!$I:$I,
sales!$C:$C,$C379,
sales!$E:$E,$E379,
sales!$H:$H,"&gt;="&amp;$F379,
sales!$H:$H,"&lt;="&amp;$G379
))</f>
        <v/>
      </c>
      <c r="O379" s="10">
        <f>IF(M379="","",M379-N379)</f>
        <v/>
      </c>
      <c r="P379" s="11">
        <f>IF(M379=0,"",N379/M379)</f>
        <v/>
      </c>
      <c r="Q379" s="12">
        <f>IF(OR(G379="",O379=""),"",
IF(AND(G379&lt;TODAY(),O379&gt;0),"YES","NO"))</f>
        <v/>
      </c>
      <c r="R379" s="100" t="n"/>
      <c r="S379" s="14" t="n"/>
      <c r="T379" s="15">
        <f>IF(Q379="YES", IF(R379="Company",L379*(1+S379),IF(R379="Vendor",L379*(1-S379),"")),"")</f>
        <v/>
      </c>
      <c r="U379" s="15">
        <f>IF(Q379="YES",O379*T379,"")</f>
        <v/>
      </c>
      <c r="V379" s="16" t="n"/>
      <c r="W379" s="17">
        <f>IF(Q379="YES",G379+V379,"")</f>
        <v/>
      </c>
      <c r="X379" s="18">
        <f>IF(Q379="YES",IF(TODAY()&gt;W379,"OVERDUE","WITHIN TIME"),"")</f>
        <v/>
      </c>
    </row>
    <row r="380">
      <c r="A380" s="3" t="n">
        <v>376</v>
      </c>
      <c r="B380" s="4" t="n"/>
      <c r="C380" s="4" t="n"/>
      <c r="D380" s="5">
        <f>IF(E380="ISNR20","Natural Rubber-TSNR (ISNR-20)","")</f>
        <v/>
      </c>
      <c r="E380" s="4" t="n"/>
      <c r="F380" s="6" t="n"/>
      <c r="G380" s="6" t="n"/>
      <c r="H380" s="7">
        <f>IF(G380="","",G380-TODAY())</f>
        <v/>
      </c>
      <c r="I380" s="8">
        <f>IF(G380="","",
IF(G380&lt;TODAY(),
IF(O380&gt;0,"Violated","Completed"),
IF(H380&lt;=7,"Expiring Soon",
"Active")))</f>
        <v/>
      </c>
      <c r="J380" s="8">
        <f>IF(C380="","",
COUNTIFS(
sales!$C:$C,$C380,
sales!$E:$E,$E380,
sales!$H:$H,"&gt;="&amp;$F380,
sales!$H:$H,"&lt;="&amp;$G380
))</f>
        <v/>
      </c>
      <c r="K380" s="9">
        <f>IF(COUNTIFS(sales!C:C, C380)=0,"",
_xlfn.MAXIFS(sales!H:H, sales!C:C, C380))</f>
        <v/>
      </c>
      <c r="L380" s="4" t="n"/>
      <c r="M380" s="4" t="n"/>
      <c r="N380" s="10">
        <f>IF(C380="","",
SUMIFS(
sales!$I:$I,
sales!$C:$C,$C380,
sales!$E:$E,$E380,
sales!$H:$H,"&gt;="&amp;$F380,
sales!$H:$H,"&lt;="&amp;$G380
))</f>
        <v/>
      </c>
      <c r="O380" s="10">
        <f>IF(M380="","",M380-N380)</f>
        <v/>
      </c>
      <c r="P380" s="11">
        <f>IF(M380=0,"",N380/M380)</f>
        <v/>
      </c>
      <c r="Q380" s="12">
        <f>IF(OR(G380="",O380=""),"",
IF(AND(G380&lt;TODAY(),O380&gt;0),"YES","NO"))</f>
        <v/>
      </c>
      <c r="R380" s="100" t="n"/>
      <c r="S380" s="14" t="n"/>
      <c r="T380" s="15">
        <f>IF(Q380="YES", IF(R380="Company",L380*(1+S380),IF(R380="Vendor",L380*(1-S380),"")),"")</f>
        <v/>
      </c>
      <c r="U380" s="15">
        <f>IF(Q380="YES",O380*T380,"")</f>
        <v/>
      </c>
      <c r="V380" s="16" t="n"/>
      <c r="W380" s="17">
        <f>IF(Q380="YES",G380+V380,"")</f>
        <v/>
      </c>
      <c r="X380" s="18">
        <f>IF(Q380="YES",IF(TODAY()&gt;W380,"OVERDUE","WITHIN TIME"),"")</f>
        <v/>
      </c>
    </row>
    <row r="381">
      <c r="A381" s="3" t="n">
        <v>377</v>
      </c>
      <c r="B381" s="4" t="n"/>
      <c r="C381" s="4" t="n"/>
      <c r="D381" s="5">
        <f>IF(E381="ISNR20","Natural Rubber-TSNR (ISNR-20)","")</f>
        <v/>
      </c>
      <c r="E381" s="4" t="n"/>
      <c r="F381" s="6" t="n"/>
      <c r="G381" s="6" t="n"/>
      <c r="H381" s="7">
        <f>IF(G381="","",G381-TODAY())</f>
        <v/>
      </c>
      <c r="I381" s="8">
        <f>IF(G381="","",
IF(G381&lt;TODAY(),
IF(O381&gt;0,"Violated","Completed"),
IF(H381&lt;=7,"Expiring Soon",
"Active")))</f>
        <v/>
      </c>
      <c r="J381" s="8">
        <f>IF(C381="","",
COUNTIFS(
sales!$C:$C,$C381,
sales!$E:$E,$E381,
sales!$H:$H,"&gt;="&amp;$F381,
sales!$H:$H,"&lt;="&amp;$G381
))</f>
        <v/>
      </c>
      <c r="K381" s="9">
        <f>IF(COUNTIFS(sales!C:C, C381)=0,"",
_xlfn.MAXIFS(sales!H:H, sales!C:C, C381))</f>
        <v/>
      </c>
      <c r="L381" s="4" t="n"/>
      <c r="M381" s="4" t="n"/>
      <c r="N381" s="10">
        <f>IF(C381="","",
SUMIFS(
sales!$I:$I,
sales!$C:$C,$C381,
sales!$E:$E,$E381,
sales!$H:$H,"&gt;="&amp;$F381,
sales!$H:$H,"&lt;="&amp;$G381
))</f>
        <v/>
      </c>
      <c r="O381" s="10">
        <f>IF(M381="","",M381-N381)</f>
        <v/>
      </c>
      <c r="P381" s="11">
        <f>IF(M381=0,"",N381/M381)</f>
        <v/>
      </c>
      <c r="Q381" s="12">
        <f>IF(OR(G381="",O381=""),"",
IF(AND(G381&lt;TODAY(),O381&gt;0),"YES","NO"))</f>
        <v/>
      </c>
      <c r="R381" s="100" t="n"/>
      <c r="S381" s="14" t="n"/>
      <c r="T381" s="15">
        <f>IF(Q381="YES", IF(R381="Company",L381*(1+S381),IF(R381="Vendor",L381*(1-S381),"")),"")</f>
        <v/>
      </c>
      <c r="U381" s="15">
        <f>IF(Q381="YES",O381*T381,"")</f>
        <v/>
      </c>
      <c r="V381" s="16" t="n"/>
      <c r="W381" s="17">
        <f>IF(Q381="YES",G381+V381,"")</f>
        <v/>
      </c>
      <c r="X381" s="18">
        <f>IF(Q381="YES",IF(TODAY()&gt;W381,"OVERDUE","WITHIN TIME"),"")</f>
        <v/>
      </c>
    </row>
    <row r="382">
      <c r="A382" s="3" t="n">
        <v>378</v>
      </c>
      <c r="B382" s="4" t="n"/>
      <c r="C382" s="4" t="n"/>
      <c r="D382" s="5">
        <f>IF(E382="ISNR20","Natural Rubber-TSNR (ISNR-20)","")</f>
        <v/>
      </c>
      <c r="E382" s="4" t="n"/>
      <c r="F382" s="6" t="n"/>
      <c r="G382" s="6" t="n"/>
      <c r="H382" s="7">
        <f>IF(G382="","",G382-TODAY())</f>
        <v/>
      </c>
      <c r="I382" s="8">
        <f>IF(G382="","",
IF(G382&lt;TODAY(),
IF(O382&gt;0,"Violated","Completed"),
IF(H382&lt;=7,"Expiring Soon",
"Active")))</f>
        <v/>
      </c>
      <c r="J382" s="8">
        <f>IF(C382="","",
COUNTIFS(
sales!$C:$C,$C382,
sales!$E:$E,$E382,
sales!$H:$H,"&gt;="&amp;$F382,
sales!$H:$H,"&lt;="&amp;$G382
))</f>
        <v/>
      </c>
      <c r="K382" s="9">
        <f>IF(COUNTIFS(sales!C:C, C382)=0,"",
_xlfn.MAXIFS(sales!H:H, sales!C:C, C382))</f>
        <v/>
      </c>
      <c r="L382" s="4" t="n"/>
      <c r="M382" s="4" t="n"/>
      <c r="N382" s="10">
        <f>IF(C382="","",
SUMIFS(
sales!$I:$I,
sales!$C:$C,$C382,
sales!$E:$E,$E382,
sales!$H:$H,"&gt;="&amp;$F382,
sales!$H:$H,"&lt;="&amp;$G382
))</f>
        <v/>
      </c>
      <c r="O382" s="10">
        <f>IF(M382="","",M382-N382)</f>
        <v/>
      </c>
      <c r="P382" s="11">
        <f>IF(M382=0,"",N382/M382)</f>
        <v/>
      </c>
      <c r="Q382" s="12">
        <f>IF(OR(G382="",O382=""),"",
IF(AND(G382&lt;TODAY(),O382&gt;0),"YES","NO"))</f>
        <v/>
      </c>
      <c r="R382" s="100" t="n"/>
      <c r="S382" s="14" t="n"/>
      <c r="T382" s="15">
        <f>IF(Q382="YES", IF(R382="Company",L382*(1+S382),IF(R382="Vendor",L382*(1-S382),"")),"")</f>
        <v/>
      </c>
      <c r="U382" s="15">
        <f>IF(Q382="YES",O382*T382,"")</f>
        <v/>
      </c>
      <c r="V382" s="16" t="n"/>
      <c r="W382" s="17">
        <f>IF(Q382="YES",G382+V382,"")</f>
        <v/>
      </c>
      <c r="X382" s="18">
        <f>IF(Q382="YES",IF(TODAY()&gt;W382,"OVERDUE","WITHIN TIME"),"")</f>
        <v/>
      </c>
    </row>
    <row r="383">
      <c r="A383" s="3" t="n">
        <v>379</v>
      </c>
      <c r="B383" s="4" t="n"/>
      <c r="C383" s="4" t="n"/>
      <c r="D383" s="5">
        <f>IF(E383="ISNR20","Natural Rubber-TSNR (ISNR-20)","")</f>
        <v/>
      </c>
      <c r="E383" s="4" t="n"/>
      <c r="F383" s="6" t="n"/>
      <c r="G383" s="6" t="n"/>
      <c r="H383" s="7">
        <f>IF(G383="","",G383-TODAY())</f>
        <v/>
      </c>
      <c r="I383" s="8">
        <f>IF(G383="","",
IF(G383&lt;TODAY(),
IF(O383&gt;0,"Violated","Completed"),
IF(H383&lt;=7,"Expiring Soon",
"Active")))</f>
        <v/>
      </c>
      <c r="J383" s="8">
        <f>IF(C383="","",
COUNTIFS(
sales!$C:$C,$C383,
sales!$E:$E,$E383,
sales!$H:$H,"&gt;="&amp;$F383,
sales!$H:$H,"&lt;="&amp;$G383
))</f>
        <v/>
      </c>
      <c r="K383" s="9">
        <f>IF(COUNTIFS(sales!C:C, C383)=0,"",
_xlfn.MAXIFS(sales!H:H, sales!C:C, C383))</f>
        <v/>
      </c>
      <c r="L383" s="4" t="n"/>
      <c r="M383" s="4" t="n"/>
      <c r="N383" s="10">
        <f>IF(C383="","",
SUMIFS(
sales!$I:$I,
sales!$C:$C,$C383,
sales!$E:$E,$E383,
sales!$H:$H,"&gt;="&amp;$F383,
sales!$H:$H,"&lt;="&amp;$G383
))</f>
        <v/>
      </c>
      <c r="O383" s="10">
        <f>IF(M383="","",M383-N383)</f>
        <v/>
      </c>
      <c r="P383" s="11">
        <f>IF(M383=0,"",N383/M383)</f>
        <v/>
      </c>
      <c r="Q383" s="12">
        <f>IF(OR(G383="",O383=""),"",
IF(AND(G383&lt;TODAY(),O383&gt;0),"YES","NO"))</f>
        <v/>
      </c>
      <c r="R383" s="100" t="n"/>
      <c r="S383" s="14" t="n"/>
      <c r="T383" s="15">
        <f>IF(Q383="YES", IF(R383="Company",L383*(1+S383),IF(R383="Vendor",L383*(1-S383),"")),"")</f>
        <v/>
      </c>
      <c r="U383" s="15">
        <f>IF(Q383="YES",O383*T383,"")</f>
        <v/>
      </c>
      <c r="V383" s="16" t="n"/>
      <c r="W383" s="17">
        <f>IF(Q383="YES",G383+V383,"")</f>
        <v/>
      </c>
      <c r="X383" s="18">
        <f>IF(Q383="YES",IF(TODAY()&gt;W383,"OVERDUE","WITHIN TIME"),"")</f>
        <v/>
      </c>
    </row>
    <row r="384">
      <c r="A384" s="3" t="n">
        <v>380</v>
      </c>
      <c r="B384" s="4" t="n"/>
      <c r="C384" s="4" t="n"/>
      <c r="D384" s="5">
        <f>IF(E384="ISNR20","Natural Rubber-TSNR (ISNR-20)","")</f>
        <v/>
      </c>
      <c r="E384" s="4" t="n"/>
      <c r="F384" s="6" t="n"/>
      <c r="G384" s="6" t="n"/>
      <c r="H384" s="7">
        <f>IF(G384="","",G384-TODAY())</f>
        <v/>
      </c>
      <c r="I384" s="8">
        <f>IF(G384="","",
IF(G384&lt;TODAY(),
IF(O384&gt;0,"Violated","Completed"),
IF(H384&lt;=7,"Expiring Soon",
"Active")))</f>
        <v/>
      </c>
      <c r="J384" s="8">
        <f>IF(C384="","",
COUNTIFS(
sales!$C:$C,$C384,
sales!$E:$E,$E384,
sales!$H:$H,"&gt;="&amp;$F384,
sales!$H:$H,"&lt;="&amp;$G384
))</f>
        <v/>
      </c>
      <c r="K384" s="9">
        <f>IF(COUNTIFS(sales!C:C, C384)=0,"",
_xlfn.MAXIFS(sales!H:H, sales!C:C, C384))</f>
        <v/>
      </c>
      <c r="L384" s="4" t="n"/>
      <c r="M384" s="4" t="n"/>
      <c r="N384" s="10">
        <f>IF(C384="","",
SUMIFS(
sales!$I:$I,
sales!$C:$C,$C384,
sales!$E:$E,$E384,
sales!$H:$H,"&gt;="&amp;$F384,
sales!$H:$H,"&lt;="&amp;$G384
))</f>
        <v/>
      </c>
      <c r="O384" s="10">
        <f>IF(M384="","",M384-N384)</f>
        <v/>
      </c>
      <c r="P384" s="11">
        <f>IF(M384=0,"",N384/M384)</f>
        <v/>
      </c>
      <c r="Q384" s="12">
        <f>IF(OR(G384="",O384=""),"",
IF(AND(G384&lt;TODAY(),O384&gt;0),"YES","NO"))</f>
        <v/>
      </c>
      <c r="R384" s="100" t="n"/>
      <c r="S384" s="14" t="n"/>
      <c r="T384" s="15">
        <f>IF(Q384="YES", IF(R384="Company",L384*(1+S384),IF(R384="Vendor",L384*(1-S384),"")),"")</f>
        <v/>
      </c>
      <c r="U384" s="15">
        <f>IF(Q384="YES",O384*T384,"")</f>
        <v/>
      </c>
      <c r="V384" s="16" t="n"/>
      <c r="W384" s="17">
        <f>IF(Q384="YES",G384+V384,"")</f>
        <v/>
      </c>
      <c r="X384" s="18">
        <f>IF(Q384="YES",IF(TODAY()&gt;W384,"OVERDUE","WITHIN TIME"),"")</f>
        <v/>
      </c>
    </row>
    <row r="385">
      <c r="A385" s="3" t="n">
        <v>381</v>
      </c>
      <c r="B385" s="4" t="n"/>
      <c r="C385" s="4" t="n"/>
      <c r="D385" s="5">
        <f>IF(E385="ISNR20","Natural Rubber-TSNR (ISNR-20)","")</f>
        <v/>
      </c>
      <c r="E385" s="4" t="n"/>
      <c r="F385" s="6" t="n"/>
      <c r="G385" s="6" t="n"/>
      <c r="H385" s="7">
        <f>IF(G385="","",G385-TODAY())</f>
        <v/>
      </c>
      <c r="I385" s="8">
        <f>IF(G385="","",
IF(G385&lt;TODAY(),
IF(O385&gt;0,"Violated","Completed"),
IF(H385&lt;=7,"Expiring Soon",
"Active")))</f>
        <v/>
      </c>
      <c r="J385" s="8">
        <f>IF(C385="","",
COUNTIFS(
sales!$C:$C,$C385,
sales!$E:$E,$E385,
sales!$H:$H,"&gt;="&amp;$F385,
sales!$H:$H,"&lt;="&amp;$G385
))</f>
        <v/>
      </c>
      <c r="K385" s="9">
        <f>IF(COUNTIFS(sales!C:C, C385)=0,"",
_xlfn.MAXIFS(sales!H:H, sales!C:C, C385))</f>
        <v/>
      </c>
      <c r="L385" s="4" t="n"/>
      <c r="M385" s="4" t="n"/>
      <c r="N385" s="10">
        <f>IF(C385="","",
SUMIFS(
sales!$I:$I,
sales!$C:$C,$C385,
sales!$E:$E,$E385,
sales!$H:$H,"&gt;="&amp;$F385,
sales!$H:$H,"&lt;="&amp;$G385
))</f>
        <v/>
      </c>
      <c r="O385" s="10">
        <f>IF(M385="","",M385-N385)</f>
        <v/>
      </c>
      <c r="P385" s="11">
        <f>IF(M385=0,"",N385/M385)</f>
        <v/>
      </c>
      <c r="Q385" s="12">
        <f>IF(OR(G385="",O385=""),"",
IF(AND(G385&lt;TODAY(),O385&gt;0),"YES","NO"))</f>
        <v/>
      </c>
      <c r="R385" s="100" t="n"/>
      <c r="S385" s="14" t="n"/>
      <c r="T385" s="15">
        <f>IF(Q385="YES", IF(R385="Company",L385*(1+S385),IF(R385="Vendor",L385*(1-S385),"")),"")</f>
        <v/>
      </c>
      <c r="U385" s="15">
        <f>IF(Q385="YES",O385*T385,"")</f>
        <v/>
      </c>
      <c r="V385" s="16" t="n"/>
      <c r="W385" s="17">
        <f>IF(Q385="YES",G385+V385,"")</f>
        <v/>
      </c>
      <c r="X385" s="18">
        <f>IF(Q385="YES",IF(TODAY()&gt;W385,"OVERDUE","WITHIN TIME"),"")</f>
        <v/>
      </c>
    </row>
    <row r="386">
      <c r="A386" s="3" t="n">
        <v>382</v>
      </c>
      <c r="B386" s="4" t="n"/>
      <c r="C386" s="4" t="n"/>
      <c r="D386" s="5">
        <f>IF(E386="ISNR20","Natural Rubber-TSNR (ISNR-20)","")</f>
        <v/>
      </c>
      <c r="E386" s="4" t="n"/>
      <c r="F386" s="6" t="n"/>
      <c r="G386" s="6" t="n"/>
      <c r="H386" s="7">
        <f>IF(G386="","",G386-TODAY())</f>
        <v/>
      </c>
      <c r="I386" s="8">
        <f>IF(G386="","",
IF(G386&lt;TODAY(),
IF(O386&gt;0,"Violated","Completed"),
IF(H386&lt;=7,"Expiring Soon",
"Active")))</f>
        <v/>
      </c>
      <c r="J386" s="8">
        <f>IF(C386="","",
COUNTIFS(
sales!$C:$C,$C386,
sales!$E:$E,$E386,
sales!$H:$H,"&gt;="&amp;$F386,
sales!$H:$H,"&lt;="&amp;$G386
))</f>
        <v/>
      </c>
      <c r="K386" s="9">
        <f>IF(COUNTIFS(sales!C:C, C386)=0,"",
_xlfn.MAXIFS(sales!H:H, sales!C:C, C386))</f>
        <v/>
      </c>
      <c r="L386" s="4" t="n"/>
      <c r="M386" s="4" t="n"/>
      <c r="N386" s="10">
        <f>IF(C386="","",
SUMIFS(
sales!$I:$I,
sales!$C:$C,$C386,
sales!$E:$E,$E386,
sales!$H:$H,"&gt;="&amp;$F386,
sales!$H:$H,"&lt;="&amp;$G386
))</f>
        <v/>
      </c>
      <c r="O386" s="10">
        <f>IF(M386="","",M386-N386)</f>
        <v/>
      </c>
      <c r="P386" s="11">
        <f>IF(M386=0,"",N386/M386)</f>
        <v/>
      </c>
      <c r="Q386" s="12">
        <f>IF(OR(G386="",O386=""),"",
IF(AND(G386&lt;TODAY(),O386&gt;0),"YES","NO"))</f>
        <v/>
      </c>
      <c r="R386" s="100" t="n"/>
      <c r="S386" s="14" t="n"/>
      <c r="T386" s="15">
        <f>IF(Q386="YES", IF(R386="Company",L386*(1+S386),IF(R386="Vendor",L386*(1-S386),"")),"")</f>
        <v/>
      </c>
      <c r="U386" s="15">
        <f>IF(Q386="YES",O386*T386,"")</f>
        <v/>
      </c>
      <c r="V386" s="16" t="n"/>
      <c r="W386" s="17">
        <f>IF(Q386="YES",G386+V386,"")</f>
        <v/>
      </c>
      <c r="X386" s="18">
        <f>IF(Q386="YES",IF(TODAY()&gt;W386,"OVERDUE","WITHIN TIME"),"")</f>
        <v/>
      </c>
    </row>
    <row r="387">
      <c r="A387" s="3" t="n">
        <v>383</v>
      </c>
      <c r="B387" s="4" t="n"/>
      <c r="C387" s="4" t="n"/>
      <c r="D387" s="5">
        <f>IF(E387="ISNR20","Natural Rubber-TSNR (ISNR-20)","")</f>
        <v/>
      </c>
      <c r="E387" s="4" t="n"/>
      <c r="F387" s="6" t="n"/>
      <c r="G387" s="6" t="n"/>
      <c r="H387" s="7">
        <f>IF(G387="","",G387-TODAY())</f>
        <v/>
      </c>
      <c r="I387" s="8">
        <f>IF(G387="","",
IF(G387&lt;TODAY(),
IF(O387&gt;0,"Violated","Completed"),
IF(H387&lt;=7,"Expiring Soon",
"Active")))</f>
        <v/>
      </c>
      <c r="J387" s="8">
        <f>IF(C387="","",
COUNTIFS(
sales!$C:$C,$C387,
sales!$E:$E,$E387,
sales!$H:$H,"&gt;="&amp;$F387,
sales!$H:$H,"&lt;="&amp;$G387
))</f>
        <v/>
      </c>
      <c r="K387" s="9">
        <f>IF(COUNTIFS(sales!C:C, C387)=0,"",
_xlfn.MAXIFS(sales!H:H, sales!C:C, C387))</f>
        <v/>
      </c>
      <c r="L387" s="4" t="n"/>
      <c r="M387" s="4" t="n"/>
      <c r="N387" s="10">
        <f>IF(C387="","",
SUMIFS(
sales!$I:$I,
sales!$C:$C,$C387,
sales!$E:$E,$E387,
sales!$H:$H,"&gt;="&amp;$F387,
sales!$H:$H,"&lt;="&amp;$G387
))</f>
        <v/>
      </c>
      <c r="O387" s="10">
        <f>IF(M387="","",M387-N387)</f>
        <v/>
      </c>
      <c r="P387" s="11">
        <f>IF(M387=0,"",N387/M387)</f>
        <v/>
      </c>
      <c r="Q387" s="12">
        <f>IF(OR(G387="",O387=""),"",
IF(AND(G387&lt;TODAY(),O387&gt;0),"YES","NO"))</f>
        <v/>
      </c>
      <c r="R387" s="100" t="n"/>
      <c r="S387" s="14" t="n"/>
      <c r="T387" s="15">
        <f>IF(Q387="YES", IF(R387="Company",L387*(1+S387),IF(R387="Vendor",L387*(1-S387),"")),"")</f>
        <v/>
      </c>
      <c r="U387" s="15">
        <f>IF(Q387="YES",O387*T387,"")</f>
        <v/>
      </c>
      <c r="V387" s="16" t="n"/>
      <c r="W387" s="17">
        <f>IF(Q387="YES",G387+V387,"")</f>
        <v/>
      </c>
      <c r="X387" s="18">
        <f>IF(Q387="YES",IF(TODAY()&gt;W387,"OVERDUE","WITHIN TIME"),"")</f>
        <v/>
      </c>
    </row>
    <row r="388">
      <c r="A388" s="3" t="n">
        <v>384</v>
      </c>
      <c r="B388" s="4" t="n"/>
      <c r="C388" s="4" t="n"/>
      <c r="D388" s="5">
        <f>IF(E388="ISNR20","Natural Rubber-TSNR (ISNR-20)","")</f>
        <v/>
      </c>
      <c r="E388" s="4" t="n"/>
      <c r="F388" s="6" t="n"/>
      <c r="G388" s="6" t="n"/>
      <c r="H388" s="7">
        <f>IF(G388="","",G388-TODAY())</f>
        <v/>
      </c>
      <c r="I388" s="8">
        <f>IF(G388="","",
IF(G388&lt;TODAY(),
IF(O388&gt;0,"Violated","Completed"),
IF(H388&lt;=7,"Expiring Soon",
"Active")))</f>
        <v/>
      </c>
      <c r="J388" s="8">
        <f>IF(C388="","",
COUNTIFS(
sales!$C:$C,$C388,
sales!$E:$E,$E388,
sales!$H:$H,"&gt;="&amp;$F388,
sales!$H:$H,"&lt;="&amp;$G388
))</f>
        <v/>
      </c>
      <c r="K388" s="9">
        <f>IF(COUNTIFS(sales!C:C, C388)=0,"",
_xlfn.MAXIFS(sales!H:H, sales!C:C, C388))</f>
        <v/>
      </c>
      <c r="L388" s="4" t="n"/>
      <c r="M388" s="4" t="n"/>
      <c r="N388" s="10">
        <f>IF(C388="","",
SUMIFS(
sales!$I:$I,
sales!$C:$C,$C388,
sales!$E:$E,$E388,
sales!$H:$H,"&gt;="&amp;$F388,
sales!$H:$H,"&lt;="&amp;$G388
))</f>
        <v/>
      </c>
      <c r="O388" s="10">
        <f>IF(M388="","",M388-N388)</f>
        <v/>
      </c>
      <c r="P388" s="11">
        <f>IF(M388=0,"",N388/M388)</f>
        <v/>
      </c>
      <c r="Q388" s="12">
        <f>IF(OR(G388="",O388=""),"",
IF(AND(G388&lt;TODAY(),O388&gt;0),"YES","NO"))</f>
        <v/>
      </c>
      <c r="R388" s="100" t="n"/>
      <c r="S388" s="14" t="n"/>
      <c r="T388" s="15">
        <f>IF(Q388="YES", IF(R388="Company",L388*(1+S388),IF(R388="Vendor",L388*(1-S388),"")),"")</f>
        <v/>
      </c>
      <c r="U388" s="15">
        <f>IF(Q388="YES",O388*T388,"")</f>
        <v/>
      </c>
      <c r="V388" s="16" t="n"/>
      <c r="W388" s="17">
        <f>IF(Q388="YES",G388+V388,"")</f>
        <v/>
      </c>
      <c r="X388" s="18">
        <f>IF(Q388="YES",IF(TODAY()&gt;W388,"OVERDUE","WITHIN TIME"),"")</f>
        <v/>
      </c>
    </row>
    <row r="389">
      <c r="A389" s="3" t="n">
        <v>385</v>
      </c>
      <c r="B389" s="4" t="n"/>
      <c r="C389" s="4" t="n"/>
      <c r="D389" s="5">
        <f>IF(E389="ISNR20","Natural Rubber-TSNR (ISNR-20)","")</f>
        <v/>
      </c>
      <c r="E389" s="4" t="n"/>
      <c r="F389" s="6" t="n"/>
      <c r="G389" s="6" t="n"/>
      <c r="H389" s="7">
        <f>IF(G389="","",G389-TODAY())</f>
        <v/>
      </c>
      <c r="I389" s="8">
        <f>IF(G389="","",
IF(G389&lt;TODAY(),
IF(O389&gt;0,"Violated","Completed"),
IF(H389&lt;=7,"Expiring Soon",
"Active")))</f>
        <v/>
      </c>
      <c r="J389" s="8">
        <f>IF(C389="","",
COUNTIFS(
sales!$C:$C,$C389,
sales!$E:$E,$E389,
sales!$H:$H,"&gt;="&amp;$F389,
sales!$H:$H,"&lt;="&amp;$G389
))</f>
        <v/>
      </c>
      <c r="K389" s="9">
        <f>IF(COUNTIFS(sales!C:C, C389)=0,"",
_xlfn.MAXIFS(sales!H:H, sales!C:C, C389))</f>
        <v/>
      </c>
      <c r="L389" s="4" t="n"/>
      <c r="M389" s="4" t="n"/>
      <c r="N389" s="10">
        <f>IF(C389="","",
SUMIFS(
sales!$I:$I,
sales!$C:$C,$C389,
sales!$E:$E,$E389,
sales!$H:$H,"&gt;="&amp;$F389,
sales!$H:$H,"&lt;="&amp;$G389
))</f>
        <v/>
      </c>
      <c r="O389" s="10">
        <f>IF(M389="","",M389-N389)</f>
        <v/>
      </c>
      <c r="P389" s="11">
        <f>IF(M389=0,"",N389/M389)</f>
        <v/>
      </c>
      <c r="Q389" s="12">
        <f>IF(OR(G389="",O389=""),"",
IF(AND(G389&lt;TODAY(),O389&gt;0),"YES","NO"))</f>
        <v/>
      </c>
      <c r="R389" s="100" t="n"/>
      <c r="S389" s="14" t="n"/>
      <c r="T389" s="15">
        <f>IF(Q389="YES", IF(R389="Company",L389*(1+S389),IF(R389="Vendor",L389*(1-S389),"")),"")</f>
        <v/>
      </c>
      <c r="U389" s="15">
        <f>IF(Q389="YES",O389*T389,"")</f>
        <v/>
      </c>
      <c r="V389" s="16" t="n"/>
      <c r="W389" s="17">
        <f>IF(Q389="YES",G389+V389,"")</f>
        <v/>
      </c>
      <c r="X389" s="18">
        <f>IF(Q389="YES",IF(TODAY()&gt;W389,"OVERDUE","WITHIN TIME"),"")</f>
        <v/>
      </c>
    </row>
    <row r="390">
      <c r="A390" s="3" t="n">
        <v>386</v>
      </c>
      <c r="B390" s="4" t="n"/>
      <c r="C390" s="4" t="n"/>
      <c r="D390" s="5">
        <f>IF(E390="ISNR20","Natural Rubber-TSNR (ISNR-20)","")</f>
        <v/>
      </c>
      <c r="E390" s="4" t="n"/>
      <c r="F390" s="6" t="n"/>
      <c r="G390" s="6" t="n"/>
      <c r="H390" s="7">
        <f>IF(G390="","",G390-TODAY())</f>
        <v/>
      </c>
      <c r="I390" s="8">
        <f>IF(G390="","",
IF(G390&lt;TODAY(),
IF(O390&gt;0,"Violated","Completed"),
IF(H390&lt;=7,"Expiring Soon",
"Active")))</f>
        <v/>
      </c>
      <c r="J390" s="8">
        <f>IF(C390="","",
COUNTIFS(
sales!$C:$C,$C390,
sales!$E:$E,$E390,
sales!$H:$H,"&gt;="&amp;$F390,
sales!$H:$H,"&lt;="&amp;$G390
))</f>
        <v/>
      </c>
      <c r="K390" s="9">
        <f>IF(COUNTIFS(sales!C:C, C390)=0,"",
_xlfn.MAXIFS(sales!H:H, sales!C:C, C390))</f>
        <v/>
      </c>
      <c r="L390" s="4" t="n"/>
      <c r="M390" s="4" t="n"/>
      <c r="N390" s="10">
        <f>IF(C390="","",
SUMIFS(
sales!$I:$I,
sales!$C:$C,$C390,
sales!$E:$E,$E390,
sales!$H:$H,"&gt;="&amp;$F390,
sales!$H:$H,"&lt;="&amp;$G390
))</f>
        <v/>
      </c>
      <c r="O390" s="10">
        <f>IF(M390="","",M390-N390)</f>
        <v/>
      </c>
      <c r="P390" s="11">
        <f>IF(M390=0,"",N390/M390)</f>
        <v/>
      </c>
      <c r="Q390" s="12">
        <f>IF(OR(G390="",O390=""),"",
IF(AND(G390&lt;TODAY(),O390&gt;0),"YES","NO"))</f>
        <v/>
      </c>
      <c r="R390" s="100" t="n"/>
      <c r="S390" s="14" t="n"/>
      <c r="T390" s="15">
        <f>IF(Q390="YES", IF(R390="Company",L390*(1+S390),IF(R390="Vendor",L390*(1-S390),"")),"")</f>
        <v/>
      </c>
      <c r="U390" s="15">
        <f>IF(Q390="YES",O390*T390,"")</f>
        <v/>
      </c>
      <c r="V390" s="16" t="n"/>
      <c r="W390" s="17">
        <f>IF(Q390="YES",G390+V390,"")</f>
        <v/>
      </c>
      <c r="X390" s="18">
        <f>IF(Q390="YES",IF(TODAY()&gt;W390,"OVERDUE","WITHIN TIME"),"")</f>
        <v/>
      </c>
    </row>
    <row r="391">
      <c r="A391" s="3" t="n">
        <v>387</v>
      </c>
      <c r="B391" s="4" t="n"/>
      <c r="C391" s="4" t="n"/>
      <c r="D391" s="5">
        <f>IF(E391="ISNR20","Natural Rubber-TSNR (ISNR-20)","")</f>
        <v/>
      </c>
      <c r="E391" s="4" t="n"/>
      <c r="F391" s="6" t="n"/>
      <c r="G391" s="6" t="n"/>
      <c r="H391" s="7">
        <f>IF(G391="","",G391-TODAY())</f>
        <v/>
      </c>
      <c r="I391" s="8">
        <f>IF(G391="","",
IF(G391&lt;TODAY(),
IF(O391&gt;0,"Violated","Completed"),
IF(H391&lt;=7,"Expiring Soon",
"Active")))</f>
        <v/>
      </c>
      <c r="J391" s="8">
        <f>IF(C391="","",
COUNTIFS(
sales!$C:$C,$C391,
sales!$E:$E,$E391,
sales!$H:$H,"&gt;="&amp;$F391,
sales!$H:$H,"&lt;="&amp;$G391
))</f>
        <v/>
      </c>
      <c r="K391" s="9">
        <f>IF(COUNTIFS(sales!C:C, C391)=0,"",
_xlfn.MAXIFS(sales!H:H, sales!C:C, C391))</f>
        <v/>
      </c>
      <c r="L391" s="4" t="n"/>
      <c r="M391" s="4" t="n"/>
      <c r="N391" s="10">
        <f>IF(C391="","",
SUMIFS(
sales!$I:$I,
sales!$C:$C,$C391,
sales!$E:$E,$E391,
sales!$H:$H,"&gt;="&amp;$F391,
sales!$H:$H,"&lt;="&amp;$G391
))</f>
        <v/>
      </c>
      <c r="O391" s="10">
        <f>IF(M391="","",M391-N391)</f>
        <v/>
      </c>
      <c r="P391" s="11">
        <f>IF(M391=0,"",N391/M391)</f>
        <v/>
      </c>
      <c r="Q391" s="12">
        <f>IF(OR(G391="",O391=""),"",
IF(AND(G391&lt;TODAY(),O391&gt;0),"YES","NO"))</f>
        <v/>
      </c>
      <c r="R391" s="100" t="n"/>
      <c r="S391" s="14" t="n"/>
      <c r="T391" s="15">
        <f>IF(Q391="YES", IF(R391="Company",L391*(1+S391),IF(R391="Vendor",L391*(1-S391),"")),"")</f>
        <v/>
      </c>
      <c r="U391" s="15">
        <f>IF(Q391="YES",O391*T391,"")</f>
        <v/>
      </c>
      <c r="V391" s="16" t="n"/>
      <c r="W391" s="17">
        <f>IF(Q391="YES",G391+V391,"")</f>
        <v/>
      </c>
      <c r="X391" s="18">
        <f>IF(Q391="YES",IF(TODAY()&gt;W391,"OVERDUE","WITHIN TIME"),"")</f>
        <v/>
      </c>
    </row>
    <row r="392">
      <c r="A392" s="3" t="n">
        <v>388</v>
      </c>
      <c r="B392" s="4" t="n"/>
      <c r="C392" s="4" t="n"/>
      <c r="D392" s="5">
        <f>IF(E392="ISNR20","Natural Rubber-TSNR (ISNR-20)","")</f>
        <v/>
      </c>
      <c r="E392" s="4" t="n"/>
      <c r="F392" s="6" t="n"/>
      <c r="G392" s="6" t="n"/>
      <c r="H392" s="7">
        <f>IF(G392="","",G392-TODAY())</f>
        <v/>
      </c>
      <c r="I392" s="8">
        <f>IF(G392="","",
IF(G392&lt;TODAY(),
IF(O392&gt;0,"Violated","Completed"),
IF(H392&lt;=7,"Expiring Soon",
"Active")))</f>
        <v/>
      </c>
      <c r="J392" s="8">
        <f>IF(C392="","",
COUNTIFS(
sales!$C:$C,$C392,
sales!$E:$E,$E392,
sales!$H:$H,"&gt;="&amp;$F392,
sales!$H:$H,"&lt;="&amp;$G392
))</f>
        <v/>
      </c>
      <c r="K392" s="9">
        <f>IF(COUNTIFS(sales!C:C, C392)=0,"",
_xlfn.MAXIFS(sales!H:H, sales!C:C, C392))</f>
        <v/>
      </c>
      <c r="L392" s="4" t="n"/>
      <c r="M392" s="4" t="n"/>
      <c r="N392" s="10">
        <f>IF(C392="","",
SUMIFS(
sales!$I:$I,
sales!$C:$C,$C392,
sales!$E:$E,$E392,
sales!$H:$H,"&gt;="&amp;$F392,
sales!$H:$H,"&lt;="&amp;$G392
))</f>
        <v/>
      </c>
      <c r="O392" s="10">
        <f>IF(M392="","",M392-N392)</f>
        <v/>
      </c>
      <c r="P392" s="11">
        <f>IF(M392=0,"",N392/M392)</f>
        <v/>
      </c>
      <c r="Q392" s="12">
        <f>IF(OR(G392="",O392=""),"",
IF(AND(G392&lt;TODAY(),O392&gt;0),"YES","NO"))</f>
        <v/>
      </c>
      <c r="R392" s="100" t="n"/>
      <c r="S392" s="14" t="n"/>
      <c r="T392" s="15">
        <f>IF(Q392="YES", IF(R392="Company",L392*(1+S392),IF(R392="Vendor",L392*(1-S392),"")),"")</f>
        <v/>
      </c>
      <c r="U392" s="15">
        <f>IF(Q392="YES",O392*T392,"")</f>
        <v/>
      </c>
      <c r="V392" s="16" t="n"/>
      <c r="W392" s="17">
        <f>IF(Q392="YES",G392+V392,"")</f>
        <v/>
      </c>
      <c r="X392" s="18">
        <f>IF(Q392="YES",IF(TODAY()&gt;W392,"OVERDUE","WITHIN TIME"),"")</f>
        <v/>
      </c>
    </row>
    <row r="393">
      <c r="A393" s="3" t="n">
        <v>389</v>
      </c>
      <c r="B393" s="4" t="n"/>
      <c r="C393" s="4" t="n"/>
      <c r="D393" s="5">
        <f>IF(E393="ISNR20","Natural Rubber-TSNR (ISNR-20)","")</f>
        <v/>
      </c>
      <c r="E393" s="4" t="n"/>
      <c r="F393" s="6" t="n"/>
      <c r="G393" s="6" t="n"/>
      <c r="H393" s="7">
        <f>IF(G393="","",G393-TODAY())</f>
        <v/>
      </c>
      <c r="I393" s="8">
        <f>IF(G393="","",
IF(G393&lt;TODAY(),
IF(O393&gt;0,"Violated","Completed"),
IF(H393&lt;=7,"Expiring Soon",
"Active")))</f>
        <v/>
      </c>
      <c r="J393" s="8">
        <f>IF(C393="","",
COUNTIFS(
sales!$C:$C,$C393,
sales!$E:$E,$E393,
sales!$H:$H,"&gt;="&amp;$F393,
sales!$H:$H,"&lt;="&amp;$G393
))</f>
        <v/>
      </c>
      <c r="K393" s="9">
        <f>IF(COUNTIFS(sales!C:C, C393)=0,"",
_xlfn.MAXIFS(sales!H:H, sales!C:C, C393))</f>
        <v/>
      </c>
      <c r="L393" s="4" t="n"/>
      <c r="M393" s="4" t="n"/>
      <c r="N393" s="10">
        <f>IF(C393="","",
SUMIFS(
sales!$I:$I,
sales!$C:$C,$C393,
sales!$E:$E,$E393,
sales!$H:$H,"&gt;="&amp;$F393,
sales!$H:$H,"&lt;="&amp;$G393
))</f>
        <v/>
      </c>
      <c r="O393" s="10">
        <f>IF(M393="","",M393-N393)</f>
        <v/>
      </c>
      <c r="P393" s="11">
        <f>IF(M393=0,"",N393/M393)</f>
        <v/>
      </c>
      <c r="Q393" s="12">
        <f>IF(OR(G393="",O393=""),"",
IF(AND(G393&lt;TODAY(),O393&gt;0),"YES","NO"))</f>
        <v/>
      </c>
      <c r="R393" s="100" t="n"/>
      <c r="S393" s="14" t="n"/>
      <c r="T393" s="15">
        <f>IF(Q393="YES", IF(R393="Company",L393*(1+S393),IF(R393="Vendor",L393*(1-S393),"")),"")</f>
        <v/>
      </c>
      <c r="U393" s="15">
        <f>IF(Q393="YES",O393*T393,"")</f>
        <v/>
      </c>
      <c r="V393" s="16" t="n"/>
      <c r="W393" s="17">
        <f>IF(Q393="YES",G393+V393,"")</f>
        <v/>
      </c>
      <c r="X393" s="18">
        <f>IF(Q393="YES",IF(TODAY()&gt;W393,"OVERDUE","WITHIN TIME"),"")</f>
        <v/>
      </c>
    </row>
    <row r="394">
      <c r="A394" s="3" t="n">
        <v>390</v>
      </c>
      <c r="B394" s="4" t="n"/>
      <c r="C394" s="4" t="n"/>
      <c r="D394" s="5">
        <f>IF(E394="ISNR20","Natural Rubber-TSNR (ISNR-20)","")</f>
        <v/>
      </c>
      <c r="E394" s="4" t="n"/>
      <c r="F394" s="6" t="n"/>
      <c r="G394" s="6" t="n"/>
      <c r="H394" s="7">
        <f>IF(G394="","",G394-TODAY())</f>
        <v/>
      </c>
      <c r="I394" s="8">
        <f>IF(G394="","",
IF(G394&lt;TODAY(),
IF(O394&gt;0,"Violated","Completed"),
IF(H394&lt;=7,"Expiring Soon",
"Active")))</f>
        <v/>
      </c>
      <c r="J394" s="8">
        <f>IF(C394="","",
COUNTIFS(
sales!$C:$C,$C394,
sales!$E:$E,$E394,
sales!$H:$H,"&gt;="&amp;$F394,
sales!$H:$H,"&lt;="&amp;$G394
))</f>
        <v/>
      </c>
      <c r="K394" s="9">
        <f>IF(COUNTIFS(sales!C:C, C394)=0,"",
_xlfn.MAXIFS(sales!H:H, sales!C:C, C394))</f>
        <v/>
      </c>
      <c r="L394" s="4" t="n"/>
      <c r="M394" s="4" t="n"/>
      <c r="N394" s="10">
        <f>IF(C394="","",
SUMIFS(
sales!$I:$I,
sales!$C:$C,$C394,
sales!$E:$E,$E394,
sales!$H:$H,"&gt;="&amp;$F394,
sales!$H:$H,"&lt;="&amp;$G394
))</f>
        <v/>
      </c>
      <c r="O394" s="10">
        <f>IF(M394="","",M394-N394)</f>
        <v/>
      </c>
      <c r="P394" s="11">
        <f>IF(M394=0,"",N394/M394)</f>
        <v/>
      </c>
      <c r="Q394" s="12">
        <f>IF(OR(G394="",O394=""),"",
IF(AND(G394&lt;TODAY(),O394&gt;0),"YES","NO"))</f>
        <v/>
      </c>
      <c r="R394" s="100" t="n"/>
      <c r="S394" s="14" t="n"/>
      <c r="T394" s="15">
        <f>IF(Q394="YES", IF(R394="Company",L394*(1+S394),IF(R394="Vendor",L394*(1-S394),"")),"")</f>
        <v/>
      </c>
      <c r="U394" s="15">
        <f>IF(Q394="YES",O394*T394,"")</f>
        <v/>
      </c>
      <c r="V394" s="16" t="n"/>
      <c r="W394" s="17">
        <f>IF(Q394="YES",G394+V394,"")</f>
        <v/>
      </c>
      <c r="X394" s="18">
        <f>IF(Q394="YES",IF(TODAY()&gt;W394,"OVERDUE","WITHIN TIME"),"")</f>
        <v/>
      </c>
    </row>
    <row r="395">
      <c r="A395" s="3" t="n">
        <v>391</v>
      </c>
      <c r="B395" s="4" t="n"/>
      <c r="C395" s="4" t="n"/>
      <c r="D395" s="5">
        <f>IF(E395="ISNR20","Natural Rubber-TSNR (ISNR-20)","")</f>
        <v/>
      </c>
      <c r="E395" s="4" t="n"/>
      <c r="F395" s="6" t="n"/>
      <c r="G395" s="6" t="n"/>
      <c r="H395" s="7">
        <f>IF(G395="","",G395-TODAY())</f>
        <v/>
      </c>
      <c r="I395" s="8">
        <f>IF(G395="","",
IF(G395&lt;TODAY(),
IF(O395&gt;0,"Violated","Completed"),
IF(H395&lt;=7,"Expiring Soon",
"Active")))</f>
        <v/>
      </c>
      <c r="J395" s="8">
        <f>IF(C395="","",
COUNTIFS(
sales!$C:$C,$C395,
sales!$E:$E,$E395,
sales!$H:$H,"&gt;="&amp;$F395,
sales!$H:$H,"&lt;="&amp;$G395
))</f>
        <v/>
      </c>
      <c r="K395" s="9">
        <f>IF(COUNTIFS(sales!C:C, C395)=0,"",
_xlfn.MAXIFS(sales!H:H, sales!C:C, C395))</f>
        <v/>
      </c>
      <c r="L395" s="4" t="n"/>
      <c r="M395" s="4" t="n"/>
      <c r="N395" s="10">
        <f>IF(C395="","",
SUMIFS(
sales!$I:$I,
sales!$C:$C,$C395,
sales!$E:$E,$E395,
sales!$H:$H,"&gt;="&amp;$F395,
sales!$H:$H,"&lt;="&amp;$G395
))</f>
        <v/>
      </c>
      <c r="O395" s="10">
        <f>IF(M395="","",M395-N395)</f>
        <v/>
      </c>
      <c r="P395" s="11">
        <f>IF(M395=0,"",N395/M395)</f>
        <v/>
      </c>
      <c r="Q395" s="12">
        <f>IF(OR(G395="",O395=""),"",
IF(AND(G395&lt;TODAY(),O395&gt;0),"YES","NO"))</f>
        <v/>
      </c>
      <c r="R395" s="100" t="n"/>
      <c r="S395" s="14" t="n"/>
      <c r="T395" s="15">
        <f>IF(Q395="YES", IF(R395="Company",L395*(1+S395),IF(R395="Vendor",L395*(1-S395),"")),"")</f>
        <v/>
      </c>
      <c r="U395" s="15">
        <f>IF(Q395="YES",O395*T395,"")</f>
        <v/>
      </c>
      <c r="V395" s="16" t="n"/>
      <c r="W395" s="17">
        <f>IF(Q395="YES",G395+V395,"")</f>
        <v/>
      </c>
      <c r="X395" s="18">
        <f>IF(Q395="YES",IF(TODAY()&gt;W395,"OVERDUE","WITHIN TIME"),"")</f>
        <v/>
      </c>
    </row>
    <row r="396">
      <c r="A396" s="3" t="n">
        <v>392</v>
      </c>
      <c r="B396" s="4" t="n"/>
      <c r="C396" s="4" t="n"/>
      <c r="D396" s="5">
        <f>IF(E396="ISNR20","Natural Rubber-TSNR (ISNR-20)","")</f>
        <v/>
      </c>
      <c r="E396" s="4" t="n"/>
      <c r="F396" s="6" t="n"/>
      <c r="G396" s="6" t="n"/>
      <c r="H396" s="7">
        <f>IF(G396="","",G396-TODAY())</f>
        <v/>
      </c>
      <c r="I396" s="8">
        <f>IF(G396="","",
IF(G396&lt;TODAY(),
IF(O396&gt;0,"Violated","Completed"),
IF(H396&lt;=7,"Expiring Soon",
"Active")))</f>
        <v/>
      </c>
      <c r="J396" s="8">
        <f>IF(C396="","",
COUNTIFS(
sales!$C:$C,$C396,
sales!$E:$E,$E396,
sales!$H:$H,"&gt;="&amp;$F396,
sales!$H:$H,"&lt;="&amp;$G396
))</f>
        <v/>
      </c>
      <c r="K396" s="9">
        <f>IF(COUNTIFS(sales!C:C, C396)=0,"",
_xlfn.MAXIFS(sales!H:H, sales!C:C, C396))</f>
        <v/>
      </c>
      <c r="L396" s="4" t="n"/>
      <c r="M396" s="4" t="n"/>
      <c r="N396" s="10">
        <f>IF(C396="","",
SUMIFS(
sales!$I:$I,
sales!$C:$C,$C396,
sales!$E:$E,$E396,
sales!$H:$H,"&gt;="&amp;$F396,
sales!$H:$H,"&lt;="&amp;$G396
))</f>
        <v/>
      </c>
      <c r="O396" s="10">
        <f>IF(M396="","",M396-N396)</f>
        <v/>
      </c>
      <c r="P396" s="11">
        <f>IF(M396=0,"",N396/M396)</f>
        <v/>
      </c>
      <c r="Q396" s="12">
        <f>IF(OR(G396="",O396=""),"",
IF(AND(G396&lt;TODAY(),O396&gt;0),"YES","NO"))</f>
        <v/>
      </c>
      <c r="R396" s="100" t="n"/>
      <c r="S396" s="14" t="n"/>
      <c r="T396" s="15">
        <f>IF(Q396="YES", IF(R396="Company",L396*(1+S396),IF(R396="Vendor",L396*(1-S396),"")),"")</f>
        <v/>
      </c>
      <c r="U396" s="15">
        <f>IF(Q396="YES",O396*T396,"")</f>
        <v/>
      </c>
      <c r="V396" s="16" t="n"/>
      <c r="W396" s="17">
        <f>IF(Q396="YES",G396+V396,"")</f>
        <v/>
      </c>
      <c r="X396" s="18">
        <f>IF(Q396="YES",IF(TODAY()&gt;W396,"OVERDUE","WITHIN TIME"),"")</f>
        <v/>
      </c>
    </row>
    <row r="397">
      <c r="A397" s="3" t="n">
        <v>393</v>
      </c>
      <c r="B397" s="4" t="n"/>
      <c r="C397" s="4" t="n"/>
      <c r="D397" s="5">
        <f>IF(E397="ISNR20","Natural Rubber-TSNR (ISNR-20)","")</f>
        <v/>
      </c>
      <c r="E397" s="4" t="n"/>
      <c r="F397" s="6" t="n"/>
      <c r="G397" s="6" t="n"/>
      <c r="H397" s="7">
        <f>IF(G397="","",G397-TODAY())</f>
        <v/>
      </c>
      <c r="I397" s="8">
        <f>IF(G397="","",
IF(G397&lt;TODAY(),
IF(O397&gt;0,"Violated","Completed"),
IF(H397&lt;=7,"Expiring Soon",
"Active")))</f>
        <v/>
      </c>
      <c r="J397" s="8">
        <f>IF(C397="","",
COUNTIFS(
sales!$C:$C,$C397,
sales!$E:$E,$E397,
sales!$H:$H,"&gt;="&amp;$F397,
sales!$H:$H,"&lt;="&amp;$G397
))</f>
        <v/>
      </c>
      <c r="K397" s="9">
        <f>IF(COUNTIFS(sales!C:C, C397)=0,"",
_xlfn.MAXIFS(sales!H:H, sales!C:C, C397))</f>
        <v/>
      </c>
      <c r="L397" s="4" t="n"/>
      <c r="M397" s="4" t="n"/>
      <c r="N397" s="10">
        <f>IF(C397="","",
SUMIFS(
sales!$I:$I,
sales!$C:$C,$C397,
sales!$E:$E,$E397,
sales!$H:$H,"&gt;="&amp;$F397,
sales!$H:$H,"&lt;="&amp;$G397
))</f>
        <v/>
      </c>
      <c r="O397" s="10">
        <f>IF(M397="","",M397-N397)</f>
        <v/>
      </c>
      <c r="P397" s="11">
        <f>IF(M397=0,"",N397/M397)</f>
        <v/>
      </c>
      <c r="Q397" s="12">
        <f>IF(OR(G397="",O397=""),"",
IF(AND(G397&lt;TODAY(),O397&gt;0),"YES","NO"))</f>
        <v/>
      </c>
      <c r="R397" s="100" t="n"/>
      <c r="S397" s="14" t="n"/>
      <c r="T397" s="15">
        <f>IF(Q397="YES", IF(R397="Company",L397*(1+S397),IF(R397="Vendor",L397*(1-S397),"")),"")</f>
        <v/>
      </c>
      <c r="U397" s="15">
        <f>IF(Q397="YES",O397*T397,"")</f>
        <v/>
      </c>
      <c r="V397" s="16" t="n"/>
      <c r="W397" s="17">
        <f>IF(Q397="YES",G397+V397,"")</f>
        <v/>
      </c>
      <c r="X397" s="18">
        <f>IF(Q397="YES",IF(TODAY()&gt;W397,"OVERDUE","WITHIN TIME"),"")</f>
        <v/>
      </c>
    </row>
    <row r="398">
      <c r="A398" s="3" t="n">
        <v>394</v>
      </c>
      <c r="B398" s="4" t="n"/>
      <c r="C398" s="4" t="n"/>
      <c r="D398" s="5">
        <f>IF(E398="ISNR20","Natural Rubber-TSNR (ISNR-20)","")</f>
        <v/>
      </c>
      <c r="E398" s="4" t="n"/>
      <c r="F398" s="6" t="n"/>
      <c r="G398" s="6" t="n"/>
      <c r="H398" s="7">
        <f>IF(G398="","",G398-TODAY())</f>
        <v/>
      </c>
      <c r="I398" s="8">
        <f>IF(G398="","",
IF(G398&lt;TODAY(),
IF(O398&gt;0,"Violated","Completed"),
IF(H398&lt;=7,"Expiring Soon",
"Active")))</f>
        <v/>
      </c>
      <c r="J398" s="8">
        <f>IF(C398="","",
COUNTIFS(
sales!$C:$C,$C398,
sales!$E:$E,$E398,
sales!$H:$H,"&gt;="&amp;$F398,
sales!$H:$H,"&lt;="&amp;$G398
))</f>
        <v/>
      </c>
      <c r="K398" s="9">
        <f>IF(COUNTIFS(sales!C:C, C398)=0,"",
_xlfn.MAXIFS(sales!H:H, sales!C:C, C398))</f>
        <v/>
      </c>
      <c r="L398" s="4" t="n"/>
      <c r="M398" s="4" t="n"/>
      <c r="N398" s="10">
        <f>IF(C398="","",
SUMIFS(
sales!$I:$I,
sales!$C:$C,$C398,
sales!$E:$E,$E398,
sales!$H:$H,"&gt;="&amp;$F398,
sales!$H:$H,"&lt;="&amp;$G398
))</f>
        <v/>
      </c>
      <c r="O398" s="10">
        <f>IF(M398="","",M398-N398)</f>
        <v/>
      </c>
      <c r="P398" s="11">
        <f>IF(M398=0,"",N398/M398)</f>
        <v/>
      </c>
      <c r="Q398" s="12">
        <f>IF(OR(G398="",O398=""),"",
IF(AND(G398&lt;TODAY(),O398&gt;0),"YES","NO"))</f>
        <v/>
      </c>
      <c r="R398" s="100" t="n"/>
      <c r="S398" s="14" t="n"/>
      <c r="T398" s="15">
        <f>IF(Q398="YES", IF(R398="Company",L398*(1+S398),IF(R398="Vendor",L398*(1-S398),"")),"")</f>
        <v/>
      </c>
      <c r="U398" s="15">
        <f>IF(Q398="YES",O398*T398,"")</f>
        <v/>
      </c>
      <c r="V398" s="16" t="n"/>
      <c r="W398" s="17">
        <f>IF(Q398="YES",G398+V398,"")</f>
        <v/>
      </c>
      <c r="X398" s="18">
        <f>IF(Q398="YES",IF(TODAY()&gt;W398,"OVERDUE","WITHIN TIME"),"")</f>
        <v/>
      </c>
    </row>
    <row r="399">
      <c r="A399" s="3" t="n">
        <v>395</v>
      </c>
      <c r="B399" s="4" t="n"/>
      <c r="C399" s="4" t="n"/>
      <c r="D399" s="5">
        <f>IF(E399="ISNR20","Natural Rubber-TSNR (ISNR-20)","")</f>
        <v/>
      </c>
      <c r="E399" s="4" t="n"/>
      <c r="F399" s="6" t="n"/>
      <c r="G399" s="6" t="n"/>
      <c r="H399" s="7">
        <f>IF(G399="","",G399-TODAY())</f>
        <v/>
      </c>
      <c r="I399" s="8">
        <f>IF(G399="","",
IF(G399&lt;TODAY(),
IF(O399&gt;0,"Violated","Completed"),
IF(H399&lt;=7,"Expiring Soon",
"Active")))</f>
        <v/>
      </c>
      <c r="J399" s="8">
        <f>IF(C399="","",
COUNTIFS(
sales!$C:$C,$C399,
sales!$E:$E,$E399,
sales!$H:$H,"&gt;="&amp;$F399,
sales!$H:$H,"&lt;="&amp;$G399
))</f>
        <v/>
      </c>
      <c r="K399" s="9">
        <f>IF(COUNTIFS(sales!C:C, C399)=0,"",
_xlfn.MAXIFS(sales!H:H, sales!C:C, C399))</f>
        <v/>
      </c>
      <c r="L399" s="4" t="n"/>
      <c r="M399" s="4" t="n"/>
      <c r="N399" s="10">
        <f>IF(C399="","",
SUMIFS(
sales!$I:$I,
sales!$C:$C,$C399,
sales!$E:$E,$E399,
sales!$H:$H,"&gt;="&amp;$F399,
sales!$H:$H,"&lt;="&amp;$G399
))</f>
        <v/>
      </c>
      <c r="O399" s="10">
        <f>IF(M399="","",M399-N399)</f>
        <v/>
      </c>
      <c r="P399" s="11">
        <f>IF(M399=0,"",N399/M399)</f>
        <v/>
      </c>
      <c r="Q399" s="12">
        <f>IF(OR(G399="",O399=""),"",
IF(AND(G399&lt;TODAY(),O399&gt;0),"YES","NO"))</f>
        <v/>
      </c>
      <c r="R399" s="100" t="n"/>
      <c r="S399" s="14" t="n"/>
      <c r="T399" s="15">
        <f>IF(Q399="YES", IF(R399="Company",L399*(1+S399),IF(R399="Vendor",L399*(1-S399),"")),"")</f>
        <v/>
      </c>
      <c r="U399" s="15">
        <f>IF(Q399="YES",O399*T399,"")</f>
        <v/>
      </c>
      <c r="V399" s="16" t="n"/>
      <c r="W399" s="17">
        <f>IF(Q399="YES",G399+V399,"")</f>
        <v/>
      </c>
      <c r="X399" s="18">
        <f>IF(Q399="YES",IF(TODAY()&gt;W399,"OVERDUE","WITHIN TIME"),"")</f>
        <v/>
      </c>
    </row>
    <row r="400">
      <c r="A400" s="3" t="n">
        <v>396</v>
      </c>
      <c r="B400" s="4" t="n"/>
      <c r="C400" s="4" t="n"/>
      <c r="D400" s="5">
        <f>IF(E400="ISNR20","Natural Rubber-TSNR (ISNR-20)","")</f>
        <v/>
      </c>
      <c r="E400" s="4" t="n"/>
      <c r="F400" s="6" t="n"/>
      <c r="G400" s="6" t="n"/>
      <c r="H400" s="7">
        <f>IF(G400="","",G400-TODAY())</f>
        <v/>
      </c>
      <c r="I400" s="8">
        <f>IF(G400="","",
IF(G400&lt;TODAY(),
IF(O400&gt;0,"Violated","Completed"),
IF(H400&lt;=7,"Expiring Soon",
"Active")))</f>
        <v/>
      </c>
      <c r="J400" s="8">
        <f>IF(C400="","",
COUNTIFS(
sales!$C:$C,$C400,
sales!$E:$E,$E400,
sales!$H:$H,"&gt;="&amp;$F400,
sales!$H:$H,"&lt;="&amp;$G400
))</f>
        <v/>
      </c>
      <c r="K400" s="9">
        <f>IF(COUNTIFS(sales!C:C, C400)=0,"",
_xlfn.MAXIFS(sales!H:H, sales!C:C, C400))</f>
        <v/>
      </c>
      <c r="L400" s="4" t="n"/>
      <c r="M400" s="4" t="n"/>
      <c r="N400" s="10">
        <f>IF(C400="","",
SUMIFS(
sales!$I:$I,
sales!$C:$C,$C400,
sales!$E:$E,$E400,
sales!$H:$H,"&gt;="&amp;$F400,
sales!$H:$H,"&lt;="&amp;$G400
))</f>
        <v/>
      </c>
      <c r="O400" s="10">
        <f>IF(M400="","",M400-N400)</f>
        <v/>
      </c>
      <c r="P400" s="11">
        <f>IF(M400=0,"",N400/M400)</f>
        <v/>
      </c>
      <c r="Q400" s="12">
        <f>IF(OR(G400="",O400=""),"",
IF(AND(G400&lt;TODAY(),O400&gt;0),"YES","NO"))</f>
        <v/>
      </c>
      <c r="R400" s="100" t="n"/>
      <c r="S400" s="14" t="n"/>
      <c r="T400" s="15">
        <f>IF(Q400="YES", IF(R400="Company",L400*(1+S400),IF(R400="Vendor",L400*(1-S400),"")),"")</f>
        <v/>
      </c>
      <c r="U400" s="15">
        <f>IF(Q400="YES",O400*T400,"")</f>
        <v/>
      </c>
      <c r="V400" s="16" t="n"/>
      <c r="W400" s="17">
        <f>IF(Q400="YES",G400+V400,"")</f>
        <v/>
      </c>
      <c r="X400" s="18">
        <f>IF(Q400="YES",IF(TODAY()&gt;W400,"OVERDUE","WITHIN TIME"),"")</f>
        <v/>
      </c>
    </row>
    <row r="401">
      <c r="A401" s="3" t="n">
        <v>397</v>
      </c>
      <c r="B401" s="4" t="n"/>
      <c r="C401" s="4" t="n"/>
      <c r="D401" s="5">
        <f>IF(E401="ISNR20","Natural Rubber-TSNR (ISNR-20)","")</f>
        <v/>
      </c>
      <c r="E401" s="4" t="n"/>
      <c r="F401" s="6" t="n"/>
      <c r="G401" s="6" t="n"/>
      <c r="H401" s="7">
        <f>IF(G401="","",G401-TODAY())</f>
        <v/>
      </c>
      <c r="I401" s="8">
        <f>IF(G401="","",
IF(G401&lt;TODAY(),
IF(O401&gt;0,"Violated","Completed"),
IF(H401&lt;=7,"Expiring Soon",
"Active")))</f>
        <v/>
      </c>
      <c r="J401" s="8">
        <f>IF(C401="","",
COUNTIFS(
sales!$C:$C,$C401,
sales!$E:$E,$E401,
sales!$H:$H,"&gt;="&amp;$F401,
sales!$H:$H,"&lt;="&amp;$G401
))</f>
        <v/>
      </c>
      <c r="K401" s="9">
        <f>IF(COUNTIFS(sales!C:C, C401)=0,"",
_xlfn.MAXIFS(sales!H:H, sales!C:C, C401))</f>
        <v/>
      </c>
      <c r="L401" s="4" t="n"/>
      <c r="M401" s="4" t="n"/>
      <c r="N401" s="10">
        <f>IF(C401="","",
SUMIFS(
sales!$I:$I,
sales!$C:$C,$C401,
sales!$E:$E,$E401,
sales!$H:$H,"&gt;="&amp;$F401,
sales!$H:$H,"&lt;="&amp;$G401
))</f>
        <v/>
      </c>
      <c r="O401" s="10">
        <f>IF(M401="","",M401-N401)</f>
        <v/>
      </c>
      <c r="P401" s="11">
        <f>IF(M401=0,"",N401/M401)</f>
        <v/>
      </c>
      <c r="Q401" s="12">
        <f>IF(OR(G401="",O401=""),"",
IF(AND(G401&lt;TODAY(),O401&gt;0),"YES","NO"))</f>
        <v/>
      </c>
      <c r="R401" s="100" t="n"/>
      <c r="S401" s="14" t="n"/>
      <c r="T401" s="15">
        <f>IF(Q401="YES", IF(R401="Company",L401*(1+S401),IF(R401="Vendor",L401*(1-S401),"")),"")</f>
        <v/>
      </c>
      <c r="U401" s="15">
        <f>IF(Q401="YES",O401*T401,"")</f>
        <v/>
      </c>
      <c r="V401" s="16" t="n"/>
      <c r="W401" s="17">
        <f>IF(Q401="YES",G401+V401,"")</f>
        <v/>
      </c>
      <c r="X401" s="18">
        <f>IF(Q401="YES",IF(TODAY()&gt;W401,"OVERDUE","WITHIN TIME"),"")</f>
        <v/>
      </c>
    </row>
    <row r="402">
      <c r="A402" s="3" t="n">
        <v>398</v>
      </c>
      <c r="B402" s="4" t="n"/>
      <c r="C402" s="4" t="n"/>
      <c r="D402" s="5">
        <f>IF(E402="ISNR20","Natural Rubber-TSNR (ISNR-20)","")</f>
        <v/>
      </c>
      <c r="E402" s="4" t="n"/>
      <c r="F402" s="6" t="n"/>
      <c r="G402" s="6" t="n"/>
      <c r="H402" s="7">
        <f>IF(G402="","",G402-TODAY())</f>
        <v/>
      </c>
      <c r="I402" s="8">
        <f>IF(G402="","",
IF(G402&lt;TODAY(),
IF(O402&gt;0,"Violated","Completed"),
IF(H402&lt;=7,"Expiring Soon",
"Active")))</f>
        <v/>
      </c>
      <c r="J402" s="8">
        <f>IF(C402="","",
COUNTIFS(
sales!$C:$C,$C402,
sales!$E:$E,$E402,
sales!$H:$H,"&gt;="&amp;$F402,
sales!$H:$H,"&lt;="&amp;$G402
))</f>
        <v/>
      </c>
      <c r="K402" s="9">
        <f>IF(COUNTIFS(sales!C:C, C402)=0,"",
_xlfn.MAXIFS(sales!H:H, sales!C:C, C402))</f>
        <v/>
      </c>
      <c r="L402" s="4" t="n"/>
      <c r="M402" s="4" t="n"/>
      <c r="N402" s="10">
        <f>IF(C402="","",
SUMIFS(
sales!$I:$I,
sales!$C:$C,$C402,
sales!$E:$E,$E402,
sales!$H:$H,"&gt;="&amp;$F402,
sales!$H:$H,"&lt;="&amp;$G402
))</f>
        <v/>
      </c>
      <c r="O402" s="10">
        <f>IF(M402="","",M402-N402)</f>
        <v/>
      </c>
      <c r="P402" s="11">
        <f>IF(M402=0,"",N402/M402)</f>
        <v/>
      </c>
      <c r="Q402" s="12">
        <f>IF(OR(G402="",O402=""),"",
IF(AND(G402&lt;TODAY(),O402&gt;0),"YES","NO"))</f>
        <v/>
      </c>
      <c r="R402" s="100" t="n"/>
      <c r="S402" s="14" t="n"/>
      <c r="T402" s="15">
        <f>IF(Q402="YES", IF(R402="Company",L402*(1+S402),IF(R402="Vendor",L402*(1-S402),"")),"")</f>
        <v/>
      </c>
      <c r="U402" s="15">
        <f>IF(Q402="YES",O402*T402,"")</f>
        <v/>
      </c>
      <c r="V402" s="16" t="n"/>
      <c r="W402" s="17">
        <f>IF(Q402="YES",G402+V402,"")</f>
        <v/>
      </c>
      <c r="X402" s="18">
        <f>IF(Q402="YES",IF(TODAY()&gt;W402,"OVERDUE","WITHIN TIME"),"")</f>
        <v/>
      </c>
    </row>
    <row r="403">
      <c r="A403" s="3" t="n">
        <v>399</v>
      </c>
      <c r="B403" s="4" t="n"/>
      <c r="C403" s="4" t="n"/>
      <c r="D403" s="5">
        <f>IF(E403="ISNR20","Natural Rubber-TSNR (ISNR-20)","")</f>
        <v/>
      </c>
      <c r="E403" s="4" t="n"/>
      <c r="F403" s="6" t="n"/>
      <c r="G403" s="6" t="n"/>
      <c r="H403" s="7">
        <f>IF(G403="","",G403-TODAY())</f>
        <v/>
      </c>
      <c r="I403" s="8">
        <f>IF(G403="","",
IF(G403&lt;TODAY(),
IF(O403&gt;0,"Violated","Completed"),
IF(H403&lt;=7,"Expiring Soon",
"Active")))</f>
        <v/>
      </c>
      <c r="J403" s="8">
        <f>IF(C403="","",
COUNTIFS(
sales!$C:$C,$C403,
sales!$E:$E,$E403,
sales!$H:$H,"&gt;="&amp;$F403,
sales!$H:$H,"&lt;="&amp;$G403
))</f>
        <v/>
      </c>
      <c r="K403" s="9">
        <f>IF(COUNTIFS(sales!C:C, C403)=0,"",
_xlfn.MAXIFS(sales!H:H, sales!C:C, C403))</f>
        <v/>
      </c>
      <c r="L403" s="4" t="n"/>
      <c r="M403" s="4" t="n"/>
      <c r="N403" s="10">
        <f>IF(C403="","",
SUMIFS(
sales!$I:$I,
sales!$C:$C,$C403,
sales!$E:$E,$E403,
sales!$H:$H,"&gt;="&amp;$F403,
sales!$H:$H,"&lt;="&amp;$G403
))</f>
        <v/>
      </c>
      <c r="O403" s="10">
        <f>IF(M403="","",M403-N403)</f>
        <v/>
      </c>
      <c r="P403" s="11">
        <f>IF(M403=0,"",N403/M403)</f>
        <v/>
      </c>
      <c r="Q403" s="12">
        <f>IF(OR(G403="",O403=""),"",
IF(AND(G403&lt;TODAY(),O403&gt;0),"YES","NO"))</f>
        <v/>
      </c>
      <c r="R403" s="100" t="n"/>
      <c r="S403" s="14" t="n"/>
      <c r="T403" s="15">
        <f>IF(Q403="YES", IF(R403="Company",L403*(1+S403),IF(R403="Vendor",L403*(1-S403),"")),"")</f>
        <v/>
      </c>
      <c r="U403" s="15">
        <f>IF(Q403="YES",O403*T403,"")</f>
        <v/>
      </c>
      <c r="V403" s="16" t="n"/>
      <c r="W403" s="17">
        <f>IF(Q403="YES",G403+V403,"")</f>
        <v/>
      </c>
      <c r="X403" s="18">
        <f>IF(Q403="YES",IF(TODAY()&gt;W403,"OVERDUE","WITHIN TIME"),"")</f>
        <v/>
      </c>
    </row>
    <row r="404">
      <c r="A404" s="3" t="n">
        <v>400</v>
      </c>
      <c r="B404" s="4" t="n"/>
      <c r="C404" s="4" t="n"/>
      <c r="D404" s="5">
        <f>IF(E404="ISNR20","Natural Rubber-TSNR (ISNR-20)","")</f>
        <v/>
      </c>
      <c r="E404" s="4" t="n"/>
      <c r="F404" s="6" t="n"/>
      <c r="G404" s="6" t="n"/>
      <c r="H404" s="7">
        <f>IF(G404="","",G404-TODAY())</f>
        <v/>
      </c>
      <c r="I404" s="8">
        <f>IF(G404="","",
IF(G404&lt;TODAY(),
IF(O404&gt;0,"Violated","Completed"),
IF(H404&lt;=7,"Expiring Soon",
"Active")))</f>
        <v/>
      </c>
      <c r="J404" s="8">
        <f>IF(C404="","",
COUNTIFS(
sales!$C:$C,$C404,
sales!$E:$E,$E404,
sales!$H:$H,"&gt;="&amp;$F404,
sales!$H:$H,"&lt;="&amp;$G404
))</f>
        <v/>
      </c>
      <c r="K404" s="9">
        <f>IF(COUNTIFS(sales!C:C, C404)=0,"",
_xlfn.MAXIFS(sales!H:H, sales!C:C, C404))</f>
        <v/>
      </c>
      <c r="L404" s="4" t="n"/>
      <c r="M404" s="4" t="n"/>
      <c r="N404" s="10">
        <f>IF(C404="","",
SUMIFS(
sales!$I:$I,
sales!$C:$C,$C404,
sales!$E:$E,$E404,
sales!$H:$H,"&gt;="&amp;$F404,
sales!$H:$H,"&lt;="&amp;$G404
))</f>
        <v/>
      </c>
      <c r="O404" s="10">
        <f>IF(M404="","",M404-N404)</f>
        <v/>
      </c>
      <c r="P404" s="11">
        <f>IF(M404=0,"",N404/M404)</f>
        <v/>
      </c>
      <c r="Q404" s="12">
        <f>IF(OR(G404="",O404=""),"",
IF(AND(G404&lt;TODAY(),O404&gt;0),"YES","NO"))</f>
        <v/>
      </c>
      <c r="R404" s="100" t="n"/>
      <c r="S404" s="14" t="n"/>
      <c r="T404" s="15">
        <f>IF(Q404="YES", IF(R404="Company",L404*(1+S404),IF(R404="Vendor",L404*(1-S404),"")),"")</f>
        <v/>
      </c>
      <c r="U404" s="15">
        <f>IF(Q404="YES",O404*T404,"")</f>
        <v/>
      </c>
      <c r="V404" s="16" t="n"/>
      <c r="W404" s="17">
        <f>IF(Q404="YES",G404+V404,"")</f>
        <v/>
      </c>
      <c r="X404" s="18">
        <f>IF(Q404="YES",IF(TODAY()&gt;W404,"OVERDUE","WITHIN TIME"),"")</f>
        <v/>
      </c>
    </row>
    <row r="405">
      <c r="A405" s="3" t="n">
        <v>401</v>
      </c>
      <c r="B405" s="4" t="n"/>
      <c r="C405" s="4" t="n"/>
      <c r="D405" s="5">
        <f>IF(E405="ISNR20","Natural Rubber-TSNR (ISNR-20)","")</f>
        <v/>
      </c>
      <c r="E405" s="4" t="n"/>
      <c r="F405" s="6" t="n"/>
      <c r="G405" s="6" t="n"/>
      <c r="H405" s="7">
        <f>IF(G405="","",G405-TODAY())</f>
        <v/>
      </c>
      <c r="I405" s="8">
        <f>IF(G405="","",
IF(G405&lt;TODAY(),
IF(O405&gt;0,"Violated","Completed"),
IF(H405&lt;=7,"Expiring Soon",
"Active")))</f>
        <v/>
      </c>
      <c r="J405" s="8">
        <f>IF(C405="","",
COUNTIFS(
sales!$C:$C,$C405,
sales!$E:$E,$E405,
sales!$H:$H,"&gt;="&amp;$F405,
sales!$H:$H,"&lt;="&amp;$G405
))</f>
        <v/>
      </c>
      <c r="K405" s="9">
        <f>IF(COUNTIFS(sales!C:C, C405)=0,"",
_xlfn.MAXIFS(sales!H:H, sales!C:C, C405))</f>
        <v/>
      </c>
      <c r="L405" s="4" t="n"/>
      <c r="M405" s="4" t="n"/>
      <c r="N405" s="10">
        <f>IF(C405="","",
SUMIFS(
sales!$I:$I,
sales!$C:$C,$C405,
sales!$E:$E,$E405,
sales!$H:$H,"&gt;="&amp;$F405,
sales!$H:$H,"&lt;="&amp;$G405
))</f>
        <v/>
      </c>
      <c r="O405" s="10">
        <f>IF(M405="","",M405-N405)</f>
        <v/>
      </c>
      <c r="P405" s="11">
        <f>IF(M405=0,"",N405/M405)</f>
        <v/>
      </c>
      <c r="Q405" s="12">
        <f>IF(OR(G405="",O405=""),"",
IF(AND(G405&lt;TODAY(),O405&gt;0),"YES","NO"))</f>
        <v/>
      </c>
      <c r="R405" s="100" t="n"/>
      <c r="S405" s="14" t="n"/>
      <c r="T405" s="15">
        <f>IF(Q405="YES", IF(R405="Company",L405*(1+S405),IF(R405="Vendor",L405*(1-S405),"")),"")</f>
        <v/>
      </c>
      <c r="U405" s="15">
        <f>IF(Q405="YES",O405*T405,"")</f>
        <v/>
      </c>
      <c r="V405" s="16" t="n"/>
      <c r="W405" s="17">
        <f>IF(Q405="YES",G405+V405,"")</f>
        <v/>
      </c>
      <c r="X405" s="18">
        <f>IF(Q405="YES",IF(TODAY()&gt;W405,"OVERDUE","WITHIN TIME"),"")</f>
        <v/>
      </c>
    </row>
    <row r="406">
      <c r="A406" s="3" t="n">
        <v>402</v>
      </c>
      <c r="B406" s="4" t="n"/>
      <c r="C406" s="4" t="n"/>
      <c r="D406" s="5">
        <f>IF(E406="ISNR20","Natural Rubber-TSNR (ISNR-20)","")</f>
        <v/>
      </c>
      <c r="E406" s="4" t="n"/>
      <c r="F406" s="6" t="n"/>
      <c r="G406" s="6" t="n"/>
      <c r="H406" s="7">
        <f>IF(G406="","",G406-TODAY())</f>
        <v/>
      </c>
      <c r="I406" s="8">
        <f>IF(G406="","",
IF(G406&lt;TODAY(),
IF(O406&gt;0,"Violated","Completed"),
IF(H406&lt;=7,"Expiring Soon",
"Active")))</f>
        <v/>
      </c>
      <c r="J406" s="8">
        <f>IF(C406="","",
COUNTIFS(
sales!$C:$C,$C406,
sales!$E:$E,$E406,
sales!$H:$H,"&gt;="&amp;$F406,
sales!$H:$H,"&lt;="&amp;$G406
))</f>
        <v/>
      </c>
      <c r="K406" s="9">
        <f>IF(COUNTIFS(sales!C:C, C406)=0,"",
_xlfn.MAXIFS(sales!H:H, sales!C:C, C406))</f>
        <v/>
      </c>
      <c r="L406" s="4" t="n"/>
      <c r="M406" s="4" t="n"/>
      <c r="N406" s="10">
        <f>IF(C406="","",
SUMIFS(
sales!$I:$I,
sales!$C:$C,$C406,
sales!$E:$E,$E406,
sales!$H:$H,"&gt;="&amp;$F406,
sales!$H:$H,"&lt;="&amp;$G406
))</f>
        <v/>
      </c>
      <c r="O406" s="10">
        <f>IF(M406="","",M406-N406)</f>
        <v/>
      </c>
      <c r="P406" s="11">
        <f>IF(M406=0,"",N406/M406)</f>
        <v/>
      </c>
      <c r="Q406" s="12">
        <f>IF(OR(G406="",O406=""),"",
IF(AND(G406&lt;TODAY(),O406&gt;0),"YES","NO"))</f>
        <v/>
      </c>
      <c r="R406" s="100" t="n"/>
      <c r="S406" s="14" t="n"/>
      <c r="T406" s="15">
        <f>IF(Q406="YES", IF(R406="Company",L406*(1+S406),IF(R406="Vendor",L406*(1-S406),"")),"")</f>
        <v/>
      </c>
      <c r="U406" s="15">
        <f>IF(Q406="YES",O406*T406,"")</f>
        <v/>
      </c>
      <c r="V406" s="16" t="n"/>
      <c r="W406" s="17">
        <f>IF(Q406="YES",G406+V406,"")</f>
        <v/>
      </c>
      <c r="X406" s="18">
        <f>IF(Q406="YES",IF(TODAY()&gt;W406,"OVERDUE","WITHIN TIME"),"")</f>
        <v/>
      </c>
    </row>
    <row r="407">
      <c r="A407" s="3" t="n">
        <v>403</v>
      </c>
      <c r="B407" s="4" t="n"/>
      <c r="C407" s="4" t="n"/>
      <c r="D407" s="5">
        <f>IF(E407="ISNR20","Natural Rubber-TSNR (ISNR-20)","")</f>
        <v/>
      </c>
      <c r="E407" s="4" t="n"/>
      <c r="F407" s="6" t="n"/>
      <c r="G407" s="6" t="n"/>
      <c r="H407" s="7">
        <f>IF(G407="","",G407-TODAY())</f>
        <v/>
      </c>
      <c r="I407" s="8">
        <f>IF(G407="","",
IF(G407&lt;TODAY(),
IF(O407&gt;0,"Violated","Completed"),
IF(H407&lt;=7,"Expiring Soon",
"Active")))</f>
        <v/>
      </c>
      <c r="J407" s="8">
        <f>IF(C407="","",
COUNTIFS(
sales!$C:$C,$C407,
sales!$E:$E,$E407,
sales!$H:$H,"&gt;="&amp;$F407,
sales!$H:$H,"&lt;="&amp;$G407
))</f>
        <v/>
      </c>
      <c r="K407" s="9">
        <f>IF(COUNTIFS(sales!C:C, C407)=0,"",
_xlfn.MAXIFS(sales!H:H, sales!C:C, C407))</f>
        <v/>
      </c>
      <c r="L407" s="4" t="n"/>
      <c r="M407" s="4" t="n"/>
      <c r="N407" s="10">
        <f>IF(C407="","",
SUMIFS(
sales!$I:$I,
sales!$C:$C,$C407,
sales!$E:$E,$E407,
sales!$H:$H,"&gt;="&amp;$F407,
sales!$H:$H,"&lt;="&amp;$G407
))</f>
        <v/>
      </c>
      <c r="O407" s="10">
        <f>IF(M407="","",M407-N407)</f>
        <v/>
      </c>
      <c r="P407" s="11">
        <f>IF(M407=0,"",N407/M407)</f>
        <v/>
      </c>
      <c r="Q407" s="12">
        <f>IF(OR(G407="",O407=""),"",
IF(AND(G407&lt;TODAY(),O407&gt;0),"YES","NO"))</f>
        <v/>
      </c>
      <c r="R407" s="100" t="n"/>
      <c r="S407" s="14" t="n"/>
      <c r="T407" s="15">
        <f>IF(Q407="YES", IF(R407="Company",L407*(1+S407),IF(R407="Vendor",L407*(1-S407),"")),"")</f>
        <v/>
      </c>
      <c r="U407" s="15">
        <f>IF(Q407="YES",O407*T407,"")</f>
        <v/>
      </c>
      <c r="V407" s="16" t="n"/>
      <c r="W407" s="17">
        <f>IF(Q407="YES",G407+V407,"")</f>
        <v/>
      </c>
      <c r="X407" s="18">
        <f>IF(Q407="YES",IF(TODAY()&gt;W407,"OVERDUE","WITHIN TIME"),"")</f>
        <v/>
      </c>
    </row>
    <row r="408">
      <c r="A408" s="3" t="n">
        <v>404</v>
      </c>
      <c r="B408" s="4" t="n"/>
      <c r="C408" s="4" t="n"/>
      <c r="D408" s="5">
        <f>IF(E408="ISNR20","Natural Rubber-TSNR (ISNR-20)","")</f>
        <v/>
      </c>
      <c r="E408" s="4" t="n"/>
      <c r="F408" s="6" t="n"/>
      <c r="G408" s="6" t="n"/>
      <c r="H408" s="7">
        <f>IF(G408="","",G408-TODAY())</f>
        <v/>
      </c>
      <c r="I408" s="8">
        <f>IF(G408="","",
IF(G408&lt;TODAY(),
IF(O408&gt;0,"Violated","Completed"),
IF(H408&lt;=7,"Expiring Soon",
"Active")))</f>
        <v/>
      </c>
      <c r="J408" s="8">
        <f>IF(C408="","",
COUNTIFS(
sales!$C:$C,$C408,
sales!$E:$E,$E408,
sales!$H:$H,"&gt;="&amp;$F408,
sales!$H:$H,"&lt;="&amp;$G408
))</f>
        <v/>
      </c>
      <c r="K408" s="9">
        <f>IF(COUNTIFS(sales!C:C, C408)=0,"",
_xlfn.MAXIFS(sales!H:H, sales!C:C, C408))</f>
        <v/>
      </c>
      <c r="L408" s="4" t="n"/>
      <c r="M408" s="4" t="n"/>
      <c r="N408" s="10">
        <f>IF(C408="","",
SUMIFS(
sales!$I:$I,
sales!$C:$C,$C408,
sales!$E:$E,$E408,
sales!$H:$H,"&gt;="&amp;$F408,
sales!$H:$H,"&lt;="&amp;$G408
))</f>
        <v/>
      </c>
      <c r="O408" s="10">
        <f>IF(M408="","",M408-N408)</f>
        <v/>
      </c>
      <c r="P408" s="11">
        <f>IF(M408=0,"",N408/M408)</f>
        <v/>
      </c>
      <c r="Q408" s="12">
        <f>IF(OR(G408="",O408=""),"",
IF(AND(G408&lt;TODAY(),O408&gt;0),"YES","NO"))</f>
        <v/>
      </c>
      <c r="R408" s="100" t="n"/>
      <c r="S408" s="14" t="n"/>
      <c r="T408" s="15">
        <f>IF(Q408="YES", IF(R408="Company",L408*(1+S408),IF(R408="Vendor",L408*(1-S408),"")),"")</f>
        <v/>
      </c>
      <c r="U408" s="15">
        <f>IF(Q408="YES",O408*T408,"")</f>
        <v/>
      </c>
      <c r="V408" s="16" t="n"/>
      <c r="W408" s="17">
        <f>IF(Q408="YES",G408+V408,"")</f>
        <v/>
      </c>
      <c r="X408" s="18">
        <f>IF(Q408="YES",IF(TODAY()&gt;W408,"OVERDUE","WITHIN TIME"),"")</f>
        <v/>
      </c>
    </row>
    <row r="409">
      <c r="A409" s="3" t="n">
        <v>405</v>
      </c>
      <c r="B409" s="4" t="n"/>
      <c r="C409" s="4" t="n"/>
      <c r="D409" s="5">
        <f>IF(E409="ISNR20","Natural Rubber-TSNR (ISNR-20)","")</f>
        <v/>
      </c>
      <c r="E409" s="4" t="n"/>
      <c r="F409" s="6" t="n"/>
      <c r="G409" s="6" t="n"/>
      <c r="H409" s="7">
        <f>IF(G409="","",G409-TODAY())</f>
        <v/>
      </c>
      <c r="I409" s="8">
        <f>IF(G409="","",
IF(G409&lt;TODAY(),
IF(O409&gt;0,"Violated","Completed"),
IF(H409&lt;=7,"Expiring Soon",
"Active")))</f>
        <v/>
      </c>
      <c r="J409" s="8">
        <f>IF(C409="","",
COUNTIFS(
sales!$C:$C,$C409,
sales!$E:$E,$E409,
sales!$H:$H,"&gt;="&amp;$F409,
sales!$H:$H,"&lt;="&amp;$G409
))</f>
        <v/>
      </c>
      <c r="K409" s="9">
        <f>IF(COUNTIFS(sales!C:C, C409)=0,"",
_xlfn.MAXIFS(sales!H:H, sales!C:C, C409))</f>
        <v/>
      </c>
      <c r="L409" s="4" t="n"/>
      <c r="M409" s="4" t="n"/>
      <c r="N409" s="10">
        <f>IF(C409="","",
SUMIFS(
sales!$I:$I,
sales!$C:$C,$C409,
sales!$E:$E,$E409,
sales!$H:$H,"&gt;="&amp;$F409,
sales!$H:$H,"&lt;="&amp;$G409
))</f>
        <v/>
      </c>
      <c r="O409" s="10">
        <f>IF(M409="","",M409-N409)</f>
        <v/>
      </c>
      <c r="P409" s="11">
        <f>IF(M409=0,"",N409/M409)</f>
        <v/>
      </c>
      <c r="Q409" s="12">
        <f>IF(OR(G409="",O409=""),"",
IF(AND(G409&lt;TODAY(),O409&gt;0),"YES","NO"))</f>
        <v/>
      </c>
      <c r="R409" s="100" t="n"/>
      <c r="S409" s="14" t="n"/>
      <c r="T409" s="15">
        <f>IF(Q409="YES", IF(R409="Company",L409*(1+S409),IF(R409="Vendor",L409*(1-S409),"")),"")</f>
        <v/>
      </c>
      <c r="U409" s="15">
        <f>IF(Q409="YES",O409*T409,"")</f>
        <v/>
      </c>
      <c r="V409" s="16" t="n"/>
      <c r="W409" s="17">
        <f>IF(Q409="YES",G409+V409,"")</f>
        <v/>
      </c>
      <c r="X409" s="18">
        <f>IF(Q409="YES",IF(TODAY()&gt;W409,"OVERDUE","WITHIN TIME"),"")</f>
        <v/>
      </c>
    </row>
    <row r="410">
      <c r="A410" s="3" t="n">
        <v>406</v>
      </c>
      <c r="B410" s="4" t="n"/>
      <c r="C410" s="4" t="n"/>
      <c r="D410" s="5">
        <f>IF(E410="ISNR20","Natural Rubber-TSNR (ISNR-20)","")</f>
        <v/>
      </c>
      <c r="E410" s="4" t="n"/>
      <c r="F410" s="6" t="n"/>
      <c r="G410" s="6" t="n"/>
      <c r="H410" s="7">
        <f>IF(G410="","",G410-TODAY())</f>
        <v/>
      </c>
      <c r="I410" s="8">
        <f>IF(G410="","",
IF(G410&lt;TODAY(),
IF(O410&gt;0,"Violated","Completed"),
IF(H410&lt;=7,"Expiring Soon",
"Active")))</f>
        <v/>
      </c>
      <c r="J410" s="8">
        <f>IF(C410="","",
COUNTIFS(
sales!$C:$C,$C410,
sales!$E:$E,$E410,
sales!$H:$H,"&gt;="&amp;$F410,
sales!$H:$H,"&lt;="&amp;$G410
))</f>
        <v/>
      </c>
      <c r="K410" s="9">
        <f>IF(COUNTIFS(sales!C:C, C410)=0,"",
_xlfn.MAXIFS(sales!H:H, sales!C:C, C410))</f>
        <v/>
      </c>
      <c r="L410" s="4" t="n"/>
      <c r="M410" s="4" t="n"/>
      <c r="N410" s="10">
        <f>IF(C410="","",
SUMIFS(
sales!$I:$I,
sales!$C:$C,$C410,
sales!$E:$E,$E410,
sales!$H:$H,"&gt;="&amp;$F410,
sales!$H:$H,"&lt;="&amp;$G410
))</f>
        <v/>
      </c>
      <c r="O410" s="10">
        <f>IF(M410="","",M410-N410)</f>
        <v/>
      </c>
      <c r="P410" s="11">
        <f>IF(M410=0,"",N410/M410)</f>
        <v/>
      </c>
      <c r="Q410" s="12">
        <f>IF(OR(G410="",O410=""),"",
IF(AND(G410&lt;TODAY(),O410&gt;0),"YES","NO"))</f>
        <v/>
      </c>
      <c r="R410" s="100" t="n"/>
      <c r="S410" s="14" t="n"/>
      <c r="T410" s="15">
        <f>IF(Q410="YES", IF(R410="Company",L410*(1+S410),IF(R410="Vendor",L410*(1-S410),"")),"")</f>
        <v/>
      </c>
      <c r="U410" s="15">
        <f>IF(Q410="YES",O410*T410,"")</f>
        <v/>
      </c>
      <c r="V410" s="16" t="n"/>
      <c r="W410" s="17">
        <f>IF(Q410="YES",G410+V410,"")</f>
        <v/>
      </c>
      <c r="X410" s="18">
        <f>IF(Q410="YES",IF(TODAY()&gt;W410,"OVERDUE","WITHIN TIME"),"")</f>
        <v/>
      </c>
    </row>
    <row r="411">
      <c r="A411" s="3" t="n">
        <v>407</v>
      </c>
      <c r="B411" s="4" t="n"/>
      <c r="C411" s="4" t="n"/>
      <c r="D411" s="5">
        <f>IF(E411="ISNR20","Natural Rubber-TSNR (ISNR-20)","")</f>
        <v/>
      </c>
      <c r="E411" s="4" t="n"/>
      <c r="F411" s="6" t="n"/>
      <c r="G411" s="6" t="n"/>
      <c r="H411" s="7">
        <f>IF(G411="","",G411-TODAY())</f>
        <v/>
      </c>
      <c r="I411" s="8">
        <f>IF(G411="","",
IF(G411&lt;TODAY(),
IF(O411&gt;0,"Violated","Completed"),
IF(H411&lt;=7,"Expiring Soon",
"Active")))</f>
        <v/>
      </c>
      <c r="J411" s="8">
        <f>IF(C411="","",
COUNTIFS(
sales!$C:$C,$C411,
sales!$E:$E,$E411,
sales!$H:$H,"&gt;="&amp;$F411,
sales!$H:$H,"&lt;="&amp;$G411
))</f>
        <v/>
      </c>
      <c r="K411" s="9">
        <f>IF(COUNTIFS(sales!C:C, C411)=0,"",
_xlfn.MAXIFS(sales!H:H, sales!C:C, C411))</f>
        <v/>
      </c>
      <c r="L411" s="4" t="n"/>
      <c r="M411" s="4" t="n"/>
      <c r="N411" s="10">
        <f>IF(C411="","",
SUMIFS(
sales!$I:$I,
sales!$C:$C,$C411,
sales!$E:$E,$E411,
sales!$H:$H,"&gt;="&amp;$F411,
sales!$H:$H,"&lt;="&amp;$G411
))</f>
        <v/>
      </c>
      <c r="O411" s="10">
        <f>IF(M411="","",M411-N411)</f>
        <v/>
      </c>
      <c r="P411" s="11">
        <f>IF(M411=0,"",N411/M411)</f>
        <v/>
      </c>
      <c r="Q411" s="12">
        <f>IF(OR(G411="",O411=""),"",
IF(AND(G411&lt;TODAY(),O411&gt;0),"YES","NO"))</f>
        <v/>
      </c>
      <c r="R411" s="100" t="n"/>
      <c r="S411" s="14" t="n"/>
      <c r="T411" s="15">
        <f>IF(Q411="YES", IF(R411="Company",L411*(1+S411),IF(R411="Vendor",L411*(1-S411),"")),"")</f>
        <v/>
      </c>
      <c r="U411" s="15">
        <f>IF(Q411="YES",O411*T411,"")</f>
        <v/>
      </c>
      <c r="V411" s="16" t="n"/>
      <c r="W411" s="17">
        <f>IF(Q411="YES",G411+V411,"")</f>
        <v/>
      </c>
      <c r="X411" s="18">
        <f>IF(Q411="YES",IF(TODAY()&gt;W411,"OVERDUE","WITHIN TIME"),"")</f>
        <v/>
      </c>
    </row>
    <row r="412">
      <c r="A412" s="3" t="n">
        <v>408</v>
      </c>
      <c r="B412" s="4" t="n"/>
      <c r="C412" s="4" t="n"/>
      <c r="D412" s="5">
        <f>IF(E412="ISNR20","Natural Rubber-TSNR (ISNR-20)","")</f>
        <v/>
      </c>
      <c r="E412" s="4" t="n"/>
      <c r="F412" s="6" t="n"/>
      <c r="G412" s="6" t="n"/>
      <c r="H412" s="7">
        <f>IF(G412="","",G412-TODAY())</f>
        <v/>
      </c>
      <c r="I412" s="8">
        <f>IF(G412="","",
IF(G412&lt;TODAY(),
IF(O412&gt;0,"Violated","Completed"),
IF(H412&lt;=7,"Expiring Soon",
"Active")))</f>
        <v/>
      </c>
      <c r="J412" s="8">
        <f>IF(C412="","",
COUNTIFS(
sales!$C:$C,$C412,
sales!$E:$E,$E412,
sales!$H:$H,"&gt;="&amp;$F412,
sales!$H:$H,"&lt;="&amp;$G412
))</f>
        <v/>
      </c>
      <c r="K412" s="9">
        <f>IF(COUNTIFS(sales!C:C, C412)=0,"",
_xlfn.MAXIFS(sales!H:H, sales!C:C, C412))</f>
        <v/>
      </c>
      <c r="L412" s="4" t="n"/>
      <c r="M412" s="4" t="n"/>
      <c r="N412" s="10">
        <f>IF(C412="","",
SUMIFS(
sales!$I:$I,
sales!$C:$C,$C412,
sales!$E:$E,$E412,
sales!$H:$H,"&gt;="&amp;$F412,
sales!$H:$H,"&lt;="&amp;$G412
))</f>
        <v/>
      </c>
      <c r="O412" s="10">
        <f>IF(M412="","",M412-N412)</f>
        <v/>
      </c>
      <c r="P412" s="11">
        <f>IF(M412=0,"",N412/M412)</f>
        <v/>
      </c>
      <c r="Q412" s="12">
        <f>IF(OR(G412="",O412=""),"",
IF(AND(G412&lt;TODAY(),O412&gt;0),"YES","NO"))</f>
        <v/>
      </c>
      <c r="R412" s="100" t="n"/>
      <c r="S412" s="14" t="n"/>
      <c r="T412" s="15">
        <f>IF(Q412="YES", IF(R412="Company",L412*(1+S412),IF(R412="Vendor",L412*(1-S412),"")),"")</f>
        <v/>
      </c>
      <c r="U412" s="15">
        <f>IF(Q412="YES",O412*T412,"")</f>
        <v/>
      </c>
      <c r="V412" s="16" t="n"/>
      <c r="W412" s="17">
        <f>IF(Q412="YES",G412+V412,"")</f>
        <v/>
      </c>
      <c r="X412" s="18">
        <f>IF(Q412="YES",IF(TODAY()&gt;W412,"OVERDUE","WITHIN TIME"),"")</f>
        <v/>
      </c>
    </row>
    <row r="413">
      <c r="A413" s="3" t="n">
        <v>409</v>
      </c>
      <c r="B413" s="4" t="n"/>
      <c r="C413" s="4" t="n"/>
      <c r="D413" s="5">
        <f>IF(E413="ISNR20","Natural Rubber-TSNR (ISNR-20)","")</f>
        <v/>
      </c>
      <c r="E413" s="4" t="n"/>
      <c r="F413" s="6" t="n"/>
      <c r="G413" s="6" t="n"/>
      <c r="H413" s="7">
        <f>IF(G413="","",G413-TODAY())</f>
        <v/>
      </c>
      <c r="I413" s="8">
        <f>IF(G413="","",
IF(G413&lt;TODAY(),
IF(O413&gt;0,"Violated","Completed"),
IF(H413&lt;=7,"Expiring Soon",
"Active")))</f>
        <v/>
      </c>
      <c r="J413" s="8">
        <f>IF(C413="","",
COUNTIFS(
sales!$C:$C,$C413,
sales!$E:$E,$E413,
sales!$H:$H,"&gt;="&amp;$F413,
sales!$H:$H,"&lt;="&amp;$G413
))</f>
        <v/>
      </c>
      <c r="K413" s="9">
        <f>IF(COUNTIFS(sales!C:C, C413)=0,"",
_xlfn.MAXIFS(sales!H:H, sales!C:C, C413))</f>
        <v/>
      </c>
      <c r="L413" s="4" t="n"/>
      <c r="M413" s="4" t="n"/>
      <c r="N413" s="10">
        <f>IF(C413="","",
SUMIFS(
sales!$I:$I,
sales!$C:$C,$C413,
sales!$E:$E,$E413,
sales!$H:$H,"&gt;="&amp;$F413,
sales!$H:$H,"&lt;="&amp;$G413
))</f>
        <v/>
      </c>
      <c r="O413" s="10">
        <f>IF(M413="","",M413-N413)</f>
        <v/>
      </c>
      <c r="P413" s="11">
        <f>IF(M413=0,"",N413/M413)</f>
        <v/>
      </c>
      <c r="Q413" s="12">
        <f>IF(OR(G413="",O413=""),"",
IF(AND(G413&lt;TODAY(),O413&gt;0),"YES","NO"))</f>
        <v/>
      </c>
      <c r="R413" s="100" t="n"/>
      <c r="S413" s="14" t="n"/>
      <c r="T413" s="15">
        <f>IF(Q413="YES", IF(R413="Company",L413*(1+S413),IF(R413="Vendor",L413*(1-S413),"")),"")</f>
        <v/>
      </c>
      <c r="U413" s="15">
        <f>IF(Q413="YES",O413*T413,"")</f>
        <v/>
      </c>
      <c r="V413" s="16" t="n"/>
      <c r="W413" s="17">
        <f>IF(Q413="YES",G413+V413,"")</f>
        <v/>
      </c>
      <c r="X413" s="18">
        <f>IF(Q413="YES",IF(TODAY()&gt;W413,"OVERDUE","WITHIN TIME"),"")</f>
        <v/>
      </c>
    </row>
    <row r="414">
      <c r="A414" s="3" t="n">
        <v>410</v>
      </c>
      <c r="B414" s="4" t="n"/>
      <c r="C414" s="4" t="n"/>
      <c r="D414" s="5">
        <f>IF(E414="ISNR20","Natural Rubber-TSNR (ISNR-20)","")</f>
        <v/>
      </c>
      <c r="E414" s="4" t="n"/>
      <c r="F414" s="6" t="n"/>
      <c r="G414" s="6" t="n"/>
      <c r="H414" s="7">
        <f>IF(G414="","",G414-TODAY())</f>
        <v/>
      </c>
      <c r="I414" s="8">
        <f>IF(G414="","",
IF(G414&lt;TODAY(),
IF(O414&gt;0,"Violated","Completed"),
IF(H414&lt;=7,"Expiring Soon",
"Active")))</f>
        <v/>
      </c>
      <c r="J414" s="8">
        <f>IF(C414="","",
COUNTIFS(
sales!$C:$C,$C414,
sales!$E:$E,$E414,
sales!$H:$H,"&gt;="&amp;$F414,
sales!$H:$H,"&lt;="&amp;$G414
))</f>
        <v/>
      </c>
      <c r="K414" s="9">
        <f>IF(COUNTIFS(sales!C:C, C414)=0,"",
_xlfn.MAXIFS(sales!H:H, sales!C:C, C414))</f>
        <v/>
      </c>
      <c r="L414" s="4" t="n"/>
      <c r="M414" s="4" t="n"/>
      <c r="N414" s="10">
        <f>IF(C414="","",
SUMIFS(
sales!$I:$I,
sales!$C:$C,$C414,
sales!$E:$E,$E414,
sales!$H:$H,"&gt;="&amp;$F414,
sales!$H:$H,"&lt;="&amp;$G414
))</f>
        <v/>
      </c>
      <c r="O414" s="10">
        <f>IF(M414="","",M414-N414)</f>
        <v/>
      </c>
      <c r="P414" s="11">
        <f>IF(M414=0,"",N414/M414)</f>
        <v/>
      </c>
      <c r="Q414" s="12">
        <f>IF(OR(G414="",O414=""),"",
IF(AND(G414&lt;TODAY(),O414&gt;0),"YES","NO"))</f>
        <v/>
      </c>
      <c r="R414" s="100" t="n"/>
      <c r="S414" s="14" t="n"/>
      <c r="T414" s="15">
        <f>IF(Q414="YES", IF(R414="Company",L414*(1+S414),IF(R414="Vendor",L414*(1-S414),"")),"")</f>
        <v/>
      </c>
      <c r="U414" s="15">
        <f>IF(Q414="YES",O414*T414,"")</f>
        <v/>
      </c>
      <c r="V414" s="16" t="n"/>
      <c r="W414" s="17">
        <f>IF(Q414="YES",G414+V414,"")</f>
        <v/>
      </c>
      <c r="X414" s="18">
        <f>IF(Q414="YES",IF(TODAY()&gt;W414,"OVERDUE","WITHIN TIME"),"")</f>
        <v/>
      </c>
    </row>
    <row r="415">
      <c r="A415" s="3" t="n">
        <v>411</v>
      </c>
      <c r="B415" s="4" t="n"/>
      <c r="C415" s="4" t="n"/>
      <c r="D415" s="5">
        <f>IF(E415="ISNR20","Natural Rubber-TSNR (ISNR-20)","")</f>
        <v/>
      </c>
      <c r="E415" s="4" t="n"/>
      <c r="F415" s="6" t="n"/>
      <c r="G415" s="6" t="n"/>
      <c r="H415" s="7">
        <f>IF(G415="","",G415-TODAY())</f>
        <v/>
      </c>
      <c r="I415" s="8">
        <f>IF(G415="","",
IF(G415&lt;TODAY(),
IF(O415&gt;0,"Violated","Completed"),
IF(H415&lt;=7,"Expiring Soon",
"Active")))</f>
        <v/>
      </c>
      <c r="J415" s="8">
        <f>IF(C415="","",
COUNTIFS(
sales!$C:$C,$C415,
sales!$E:$E,$E415,
sales!$H:$H,"&gt;="&amp;$F415,
sales!$H:$H,"&lt;="&amp;$G415
))</f>
        <v/>
      </c>
      <c r="K415" s="9">
        <f>IF(COUNTIFS(sales!C:C, C415)=0,"",
_xlfn.MAXIFS(sales!H:H, sales!C:C, C415))</f>
        <v/>
      </c>
      <c r="L415" s="4" t="n"/>
      <c r="M415" s="4" t="n"/>
      <c r="N415" s="10">
        <f>IF(C415="","",
SUMIFS(
sales!$I:$I,
sales!$C:$C,$C415,
sales!$E:$E,$E415,
sales!$H:$H,"&gt;="&amp;$F415,
sales!$H:$H,"&lt;="&amp;$G415
))</f>
        <v/>
      </c>
      <c r="O415" s="10">
        <f>IF(M415="","",M415-N415)</f>
        <v/>
      </c>
      <c r="P415" s="11">
        <f>IF(M415=0,"",N415/M415)</f>
        <v/>
      </c>
      <c r="Q415" s="12">
        <f>IF(OR(G415="",O415=""),"",
IF(AND(G415&lt;TODAY(),O415&gt;0),"YES","NO"))</f>
        <v/>
      </c>
      <c r="R415" s="100" t="n"/>
      <c r="S415" s="14" t="n"/>
      <c r="T415" s="15">
        <f>IF(Q415="YES", IF(R415="Company",L415*(1+S415),IF(R415="Vendor",L415*(1-S415),"")),"")</f>
        <v/>
      </c>
      <c r="U415" s="15">
        <f>IF(Q415="YES",O415*T415,"")</f>
        <v/>
      </c>
      <c r="V415" s="16" t="n"/>
      <c r="W415" s="17">
        <f>IF(Q415="YES",G415+V415,"")</f>
        <v/>
      </c>
      <c r="X415" s="18">
        <f>IF(Q415="YES",IF(TODAY()&gt;W415,"OVERDUE","WITHIN TIME"),"")</f>
        <v/>
      </c>
    </row>
    <row r="416">
      <c r="A416" s="3" t="n">
        <v>412</v>
      </c>
      <c r="B416" s="4" t="n"/>
      <c r="C416" s="4" t="n"/>
      <c r="D416" s="5">
        <f>IF(E416="ISNR20","Natural Rubber-TSNR (ISNR-20)","")</f>
        <v/>
      </c>
      <c r="E416" s="4" t="n"/>
      <c r="F416" s="6" t="n"/>
      <c r="G416" s="6" t="n"/>
      <c r="H416" s="7">
        <f>IF(G416="","",G416-TODAY())</f>
        <v/>
      </c>
      <c r="I416" s="8">
        <f>IF(G416="","",
IF(G416&lt;TODAY(),
IF(O416&gt;0,"Violated","Completed"),
IF(H416&lt;=7,"Expiring Soon",
"Active")))</f>
        <v/>
      </c>
      <c r="J416" s="8">
        <f>IF(C416="","",
COUNTIFS(
sales!$C:$C,$C416,
sales!$E:$E,$E416,
sales!$H:$H,"&gt;="&amp;$F416,
sales!$H:$H,"&lt;="&amp;$G416
))</f>
        <v/>
      </c>
      <c r="K416" s="9">
        <f>IF(COUNTIFS(sales!C:C, C416)=0,"",
_xlfn.MAXIFS(sales!H:H, sales!C:C, C416))</f>
        <v/>
      </c>
      <c r="L416" s="4" t="n"/>
      <c r="M416" s="4" t="n"/>
      <c r="N416" s="10">
        <f>IF(C416="","",
SUMIFS(
sales!$I:$I,
sales!$C:$C,$C416,
sales!$E:$E,$E416,
sales!$H:$H,"&gt;="&amp;$F416,
sales!$H:$H,"&lt;="&amp;$G416
))</f>
        <v/>
      </c>
      <c r="O416" s="10">
        <f>IF(M416="","",M416-N416)</f>
        <v/>
      </c>
      <c r="P416" s="11">
        <f>IF(M416=0,"",N416/M416)</f>
        <v/>
      </c>
      <c r="Q416" s="12">
        <f>IF(OR(G416="",O416=""),"",
IF(AND(G416&lt;TODAY(),O416&gt;0),"YES","NO"))</f>
        <v/>
      </c>
      <c r="R416" s="100" t="n"/>
      <c r="S416" s="14" t="n"/>
      <c r="T416" s="15">
        <f>IF(Q416="YES", IF(R416="Company",L416*(1+S416),IF(R416="Vendor",L416*(1-S416),"")),"")</f>
        <v/>
      </c>
      <c r="U416" s="15">
        <f>IF(Q416="YES",O416*T416,"")</f>
        <v/>
      </c>
      <c r="V416" s="16" t="n"/>
      <c r="W416" s="17">
        <f>IF(Q416="YES",G416+V416,"")</f>
        <v/>
      </c>
      <c r="X416" s="18">
        <f>IF(Q416="YES",IF(TODAY()&gt;W416,"OVERDUE","WITHIN TIME"),"")</f>
        <v/>
      </c>
    </row>
    <row r="417">
      <c r="A417" s="3" t="n">
        <v>413</v>
      </c>
      <c r="B417" s="4" t="n"/>
      <c r="C417" s="4" t="n"/>
      <c r="D417" s="5">
        <f>IF(E417="ISNR20","Natural Rubber-TSNR (ISNR-20)","")</f>
        <v/>
      </c>
      <c r="E417" s="4" t="n"/>
      <c r="F417" s="6" t="n"/>
      <c r="G417" s="6" t="n"/>
      <c r="H417" s="7">
        <f>IF(G417="","",G417-TODAY())</f>
        <v/>
      </c>
      <c r="I417" s="8">
        <f>IF(G417="","",
IF(G417&lt;TODAY(),
IF(O417&gt;0,"Violated","Completed"),
IF(H417&lt;=7,"Expiring Soon",
"Active")))</f>
        <v/>
      </c>
      <c r="J417" s="8">
        <f>IF(C417="","",
COUNTIFS(
sales!$C:$C,$C417,
sales!$E:$E,$E417,
sales!$H:$H,"&gt;="&amp;$F417,
sales!$H:$H,"&lt;="&amp;$G417
))</f>
        <v/>
      </c>
      <c r="K417" s="9">
        <f>IF(COUNTIFS(sales!C:C, C417)=0,"",
_xlfn.MAXIFS(sales!H:H, sales!C:C, C417))</f>
        <v/>
      </c>
      <c r="L417" s="4" t="n"/>
      <c r="M417" s="4" t="n"/>
      <c r="N417" s="10">
        <f>IF(C417="","",
SUMIFS(
sales!$I:$I,
sales!$C:$C,$C417,
sales!$E:$E,$E417,
sales!$H:$H,"&gt;="&amp;$F417,
sales!$H:$H,"&lt;="&amp;$G417
))</f>
        <v/>
      </c>
      <c r="O417" s="10">
        <f>IF(M417="","",M417-N417)</f>
        <v/>
      </c>
      <c r="P417" s="11">
        <f>IF(M417=0,"",N417/M417)</f>
        <v/>
      </c>
      <c r="Q417" s="12">
        <f>IF(OR(G417="",O417=""),"",
IF(AND(G417&lt;TODAY(),O417&gt;0),"YES","NO"))</f>
        <v/>
      </c>
      <c r="R417" s="100" t="n"/>
      <c r="S417" s="14" t="n"/>
      <c r="T417" s="15">
        <f>IF(Q417="YES", IF(R417="Company",L417*(1+S417),IF(R417="Vendor",L417*(1-S417),"")),"")</f>
        <v/>
      </c>
      <c r="U417" s="15">
        <f>IF(Q417="YES",O417*T417,"")</f>
        <v/>
      </c>
      <c r="V417" s="16" t="n"/>
      <c r="W417" s="17">
        <f>IF(Q417="YES",G417+V417,"")</f>
        <v/>
      </c>
      <c r="X417" s="18">
        <f>IF(Q417="YES",IF(TODAY()&gt;W417,"OVERDUE","WITHIN TIME"),"")</f>
        <v/>
      </c>
    </row>
    <row r="418">
      <c r="A418" s="3" t="n">
        <v>414</v>
      </c>
      <c r="B418" s="4" t="n"/>
      <c r="C418" s="4" t="n"/>
      <c r="D418" s="5">
        <f>IF(E418="ISNR20","Natural Rubber-TSNR (ISNR-20)","")</f>
        <v/>
      </c>
      <c r="E418" s="4" t="n"/>
      <c r="F418" s="6" t="n"/>
      <c r="G418" s="6" t="n"/>
      <c r="H418" s="7">
        <f>IF(G418="","",G418-TODAY())</f>
        <v/>
      </c>
      <c r="I418" s="8">
        <f>IF(G418="","",
IF(G418&lt;TODAY(),
IF(O418&gt;0,"Violated","Completed"),
IF(H418&lt;=7,"Expiring Soon",
"Active")))</f>
        <v/>
      </c>
      <c r="J418" s="8">
        <f>IF(C418="","",
COUNTIFS(
sales!$C:$C,$C418,
sales!$E:$E,$E418,
sales!$H:$H,"&gt;="&amp;$F418,
sales!$H:$H,"&lt;="&amp;$G418
))</f>
        <v/>
      </c>
      <c r="K418" s="9">
        <f>IF(COUNTIFS(sales!C:C, C418)=0,"",
_xlfn.MAXIFS(sales!H:H, sales!C:C, C418))</f>
        <v/>
      </c>
      <c r="L418" s="4" t="n"/>
      <c r="M418" s="4" t="n"/>
      <c r="N418" s="10">
        <f>IF(C418="","",
SUMIFS(
sales!$I:$I,
sales!$C:$C,$C418,
sales!$E:$E,$E418,
sales!$H:$H,"&gt;="&amp;$F418,
sales!$H:$H,"&lt;="&amp;$G418
))</f>
        <v/>
      </c>
      <c r="O418" s="10">
        <f>IF(M418="","",M418-N418)</f>
        <v/>
      </c>
      <c r="P418" s="11">
        <f>IF(M418=0,"",N418/M418)</f>
        <v/>
      </c>
      <c r="Q418" s="12">
        <f>IF(OR(G418="",O418=""),"",
IF(AND(G418&lt;TODAY(),O418&gt;0),"YES","NO"))</f>
        <v/>
      </c>
      <c r="R418" s="100" t="n"/>
      <c r="S418" s="14" t="n"/>
      <c r="T418" s="15">
        <f>IF(Q418="YES", IF(R418="Company",L418*(1+S418),IF(R418="Vendor",L418*(1-S418),"")),"")</f>
        <v/>
      </c>
      <c r="U418" s="15">
        <f>IF(Q418="YES",O418*T418,"")</f>
        <v/>
      </c>
      <c r="V418" s="16" t="n"/>
      <c r="W418" s="17">
        <f>IF(Q418="YES",G418+V418,"")</f>
        <v/>
      </c>
      <c r="X418" s="18">
        <f>IF(Q418="YES",IF(TODAY()&gt;W418,"OVERDUE","WITHIN TIME"),"")</f>
        <v/>
      </c>
    </row>
    <row r="419">
      <c r="A419" s="3" t="n">
        <v>415</v>
      </c>
      <c r="B419" s="4" t="n"/>
      <c r="C419" s="4" t="n"/>
      <c r="D419" s="5">
        <f>IF(E419="ISNR20","Natural Rubber-TSNR (ISNR-20)","")</f>
        <v/>
      </c>
      <c r="E419" s="4" t="n"/>
      <c r="F419" s="6" t="n"/>
      <c r="G419" s="6" t="n"/>
      <c r="H419" s="7">
        <f>IF(G419="","",G419-TODAY())</f>
        <v/>
      </c>
      <c r="I419" s="8">
        <f>IF(G419="","",
IF(G419&lt;TODAY(),
IF(O419&gt;0,"Violated","Completed"),
IF(H419&lt;=7,"Expiring Soon",
"Active")))</f>
        <v/>
      </c>
      <c r="J419" s="8">
        <f>IF(C419="","",
COUNTIFS(
sales!$C:$C,$C419,
sales!$E:$E,$E419,
sales!$H:$H,"&gt;="&amp;$F419,
sales!$H:$H,"&lt;="&amp;$G419
))</f>
        <v/>
      </c>
      <c r="K419" s="9">
        <f>IF(COUNTIFS(sales!C:C, C419)=0,"",
_xlfn.MAXIFS(sales!H:H, sales!C:C, C419))</f>
        <v/>
      </c>
      <c r="L419" s="4" t="n"/>
      <c r="M419" s="4" t="n"/>
      <c r="N419" s="10">
        <f>IF(C419="","",
SUMIFS(
sales!$I:$I,
sales!$C:$C,$C419,
sales!$E:$E,$E419,
sales!$H:$H,"&gt;="&amp;$F419,
sales!$H:$H,"&lt;="&amp;$G419
))</f>
        <v/>
      </c>
      <c r="O419" s="10">
        <f>IF(M419="","",M419-N419)</f>
        <v/>
      </c>
      <c r="P419" s="11">
        <f>IF(M419=0,"",N419/M419)</f>
        <v/>
      </c>
      <c r="Q419" s="12">
        <f>IF(OR(G419="",O419=""),"",
IF(AND(G419&lt;TODAY(),O419&gt;0),"YES","NO"))</f>
        <v/>
      </c>
      <c r="R419" s="100" t="n"/>
      <c r="S419" s="14" t="n"/>
      <c r="T419" s="15">
        <f>IF(Q419="YES", IF(R419="Company",L419*(1+S419),IF(R419="Vendor",L419*(1-S419),"")),"")</f>
        <v/>
      </c>
      <c r="U419" s="15">
        <f>IF(Q419="YES",O419*T419,"")</f>
        <v/>
      </c>
      <c r="V419" s="16" t="n"/>
      <c r="W419" s="17">
        <f>IF(Q419="YES",G419+V419,"")</f>
        <v/>
      </c>
      <c r="X419" s="18">
        <f>IF(Q419="YES",IF(TODAY()&gt;W419,"OVERDUE","WITHIN TIME"),"")</f>
        <v/>
      </c>
    </row>
    <row r="420">
      <c r="A420" s="3" t="n">
        <v>416</v>
      </c>
      <c r="B420" s="4" t="n"/>
      <c r="C420" s="4" t="n"/>
      <c r="D420" s="5">
        <f>IF(E420="ISNR20","Natural Rubber-TSNR (ISNR-20)","")</f>
        <v/>
      </c>
      <c r="E420" s="4" t="n"/>
      <c r="F420" s="6" t="n"/>
      <c r="G420" s="6" t="n"/>
      <c r="H420" s="7">
        <f>IF(G420="","",G420-TODAY())</f>
        <v/>
      </c>
      <c r="I420" s="8">
        <f>IF(G420="","",
IF(G420&lt;TODAY(),
IF(O420&gt;0,"Violated","Completed"),
IF(H420&lt;=7,"Expiring Soon",
"Active")))</f>
        <v/>
      </c>
      <c r="J420" s="8">
        <f>IF(C420="","",
COUNTIFS(
sales!$C:$C,$C420,
sales!$E:$E,$E420,
sales!$H:$H,"&gt;="&amp;$F420,
sales!$H:$H,"&lt;="&amp;$G420
))</f>
        <v/>
      </c>
      <c r="K420" s="9">
        <f>IF(COUNTIFS(sales!C:C, C420)=0,"",
_xlfn.MAXIFS(sales!H:H, sales!C:C, C420))</f>
        <v/>
      </c>
      <c r="L420" s="4" t="n"/>
      <c r="M420" s="4" t="n"/>
      <c r="N420" s="10">
        <f>IF(C420="","",
SUMIFS(
sales!$I:$I,
sales!$C:$C,$C420,
sales!$E:$E,$E420,
sales!$H:$H,"&gt;="&amp;$F420,
sales!$H:$H,"&lt;="&amp;$G420
))</f>
        <v/>
      </c>
      <c r="O420" s="10">
        <f>IF(M420="","",M420-N420)</f>
        <v/>
      </c>
      <c r="P420" s="11">
        <f>IF(M420=0,"",N420/M420)</f>
        <v/>
      </c>
      <c r="Q420" s="12">
        <f>IF(OR(G420="",O420=""),"",
IF(AND(G420&lt;TODAY(),O420&gt;0),"YES","NO"))</f>
        <v/>
      </c>
      <c r="R420" s="100" t="n"/>
      <c r="S420" s="14" t="n"/>
      <c r="T420" s="15">
        <f>IF(Q420="YES", IF(R420="Company",L420*(1+S420),IF(R420="Vendor",L420*(1-S420),"")),"")</f>
        <v/>
      </c>
      <c r="U420" s="15">
        <f>IF(Q420="YES",O420*T420,"")</f>
        <v/>
      </c>
      <c r="V420" s="16" t="n"/>
      <c r="W420" s="17">
        <f>IF(Q420="YES",G420+V420,"")</f>
        <v/>
      </c>
      <c r="X420" s="18">
        <f>IF(Q420="YES",IF(TODAY()&gt;W420,"OVERDUE","WITHIN TIME"),"")</f>
        <v/>
      </c>
    </row>
    <row r="421">
      <c r="A421" s="3" t="n">
        <v>417</v>
      </c>
      <c r="B421" s="4" t="n"/>
      <c r="C421" s="4" t="n"/>
      <c r="D421" s="5">
        <f>IF(E421="ISNR20","Natural Rubber-TSNR (ISNR-20)","")</f>
        <v/>
      </c>
      <c r="E421" s="4" t="n"/>
      <c r="F421" s="6" t="n"/>
      <c r="G421" s="6" t="n"/>
      <c r="H421" s="7">
        <f>IF(G421="","",G421-TODAY())</f>
        <v/>
      </c>
      <c r="I421" s="8">
        <f>IF(G421="","",
IF(G421&lt;TODAY(),
IF(O421&gt;0,"Violated","Completed"),
IF(H421&lt;=7,"Expiring Soon",
"Active")))</f>
        <v/>
      </c>
      <c r="J421" s="8">
        <f>IF(C421="","",
COUNTIFS(
sales!$C:$C,$C421,
sales!$E:$E,$E421,
sales!$H:$H,"&gt;="&amp;$F421,
sales!$H:$H,"&lt;="&amp;$G421
))</f>
        <v/>
      </c>
      <c r="K421" s="9">
        <f>IF(COUNTIFS(sales!C:C, C421)=0,"",
_xlfn.MAXIFS(sales!H:H, sales!C:C, C421))</f>
        <v/>
      </c>
      <c r="L421" s="4" t="n"/>
      <c r="M421" s="4" t="n"/>
      <c r="N421" s="10">
        <f>IF(C421="","",
SUMIFS(
sales!$I:$I,
sales!$C:$C,$C421,
sales!$E:$E,$E421,
sales!$H:$H,"&gt;="&amp;$F421,
sales!$H:$H,"&lt;="&amp;$G421
))</f>
        <v/>
      </c>
      <c r="O421" s="10">
        <f>IF(M421="","",M421-N421)</f>
        <v/>
      </c>
      <c r="P421" s="11">
        <f>IF(M421=0,"",N421/M421)</f>
        <v/>
      </c>
      <c r="Q421" s="12">
        <f>IF(OR(G421="",O421=""),"",
IF(AND(G421&lt;TODAY(),O421&gt;0),"YES","NO"))</f>
        <v/>
      </c>
      <c r="R421" s="100" t="n"/>
      <c r="S421" s="14" t="n"/>
      <c r="T421" s="15">
        <f>IF(Q421="YES", IF(R421="Company",L421*(1+S421),IF(R421="Vendor",L421*(1-S421),"")),"")</f>
        <v/>
      </c>
      <c r="U421" s="15">
        <f>IF(Q421="YES",O421*T421,"")</f>
        <v/>
      </c>
      <c r="V421" s="16" t="n"/>
      <c r="W421" s="17">
        <f>IF(Q421="YES",G421+V421,"")</f>
        <v/>
      </c>
      <c r="X421" s="18">
        <f>IF(Q421="YES",IF(TODAY()&gt;W421,"OVERDUE","WITHIN TIME"),"")</f>
        <v/>
      </c>
    </row>
    <row r="422">
      <c r="A422" s="3" t="n">
        <v>418</v>
      </c>
      <c r="B422" s="4" t="n"/>
      <c r="C422" s="4" t="n"/>
      <c r="D422" s="5">
        <f>IF(E422="ISNR20","Natural Rubber-TSNR (ISNR-20)","")</f>
        <v/>
      </c>
      <c r="E422" s="4" t="n"/>
      <c r="F422" s="6" t="n"/>
      <c r="G422" s="6" t="n"/>
      <c r="H422" s="7">
        <f>IF(G422="","",G422-TODAY())</f>
        <v/>
      </c>
      <c r="I422" s="8">
        <f>IF(G422="","",
IF(G422&lt;TODAY(),
IF(O422&gt;0,"Violated","Completed"),
IF(H422&lt;=7,"Expiring Soon",
"Active")))</f>
        <v/>
      </c>
      <c r="J422" s="8">
        <f>IF(C422="","",
COUNTIFS(
sales!$C:$C,$C422,
sales!$E:$E,$E422,
sales!$H:$H,"&gt;="&amp;$F422,
sales!$H:$H,"&lt;="&amp;$G422
))</f>
        <v/>
      </c>
      <c r="K422" s="9">
        <f>IF(COUNTIFS(sales!C:C, C422)=0,"",
_xlfn.MAXIFS(sales!H:H, sales!C:C, C422))</f>
        <v/>
      </c>
      <c r="L422" s="4" t="n"/>
      <c r="M422" s="4" t="n"/>
      <c r="N422" s="10">
        <f>IF(C422="","",
SUMIFS(
sales!$I:$I,
sales!$C:$C,$C422,
sales!$E:$E,$E422,
sales!$H:$H,"&gt;="&amp;$F422,
sales!$H:$H,"&lt;="&amp;$G422
))</f>
        <v/>
      </c>
      <c r="O422" s="10">
        <f>IF(M422="","",M422-N422)</f>
        <v/>
      </c>
      <c r="P422" s="11">
        <f>IF(M422=0,"",N422/M422)</f>
        <v/>
      </c>
      <c r="Q422" s="12">
        <f>IF(OR(G422="",O422=""),"",
IF(AND(G422&lt;TODAY(),O422&gt;0),"YES","NO"))</f>
        <v/>
      </c>
      <c r="R422" s="100" t="n"/>
      <c r="S422" s="14" t="n"/>
      <c r="T422" s="15">
        <f>IF(Q422="YES", IF(R422="Company",L422*(1+S422),IF(R422="Vendor",L422*(1-S422),"")),"")</f>
        <v/>
      </c>
      <c r="U422" s="15">
        <f>IF(Q422="YES",O422*T422,"")</f>
        <v/>
      </c>
      <c r="V422" s="16" t="n"/>
      <c r="W422" s="17">
        <f>IF(Q422="YES",G422+V422,"")</f>
        <v/>
      </c>
      <c r="X422" s="18">
        <f>IF(Q422="YES",IF(TODAY()&gt;W422,"OVERDUE","WITHIN TIME"),"")</f>
        <v/>
      </c>
    </row>
    <row r="423">
      <c r="A423" s="3" t="n">
        <v>419</v>
      </c>
      <c r="B423" s="4" t="n"/>
      <c r="C423" s="4" t="n"/>
      <c r="D423" s="5">
        <f>IF(E423="ISNR20","Natural Rubber-TSNR (ISNR-20)","")</f>
        <v/>
      </c>
      <c r="E423" s="4" t="n"/>
      <c r="F423" s="6" t="n"/>
      <c r="G423" s="6" t="n"/>
      <c r="H423" s="7">
        <f>IF(G423="","",G423-TODAY())</f>
        <v/>
      </c>
      <c r="I423" s="8">
        <f>IF(G423="","",
IF(G423&lt;TODAY(),
IF(O423&gt;0,"Violated","Completed"),
IF(H423&lt;=7,"Expiring Soon",
"Active")))</f>
        <v/>
      </c>
      <c r="J423" s="8">
        <f>IF(C423="","",
COUNTIFS(
sales!$C:$C,$C423,
sales!$E:$E,$E423,
sales!$H:$H,"&gt;="&amp;$F423,
sales!$H:$H,"&lt;="&amp;$G423
))</f>
        <v/>
      </c>
      <c r="K423" s="9">
        <f>IF(COUNTIFS(sales!C:C, C423)=0,"",
_xlfn.MAXIFS(sales!H:H, sales!C:C, C423))</f>
        <v/>
      </c>
      <c r="L423" s="4" t="n"/>
      <c r="M423" s="4" t="n"/>
      <c r="N423" s="10">
        <f>IF(C423="","",
SUMIFS(
sales!$I:$I,
sales!$C:$C,$C423,
sales!$E:$E,$E423,
sales!$H:$H,"&gt;="&amp;$F423,
sales!$H:$H,"&lt;="&amp;$G423
))</f>
        <v/>
      </c>
      <c r="O423" s="10">
        <f>IF(M423="","",M423-N423)</f>
        <v/>
      </c>
      <c r="P423" s="11">
        <f>IF(M423=0,"",N423/M423)</f>
        <v/>
      </c>
      <c r="Q423" s="12">
        <f>IF(OR(G423="",O423=""),"",
IF(AND(G423&lt;TODAY(),O423&gt;0),"YES","NO"))</f>
        <v/>
      </c>
      <c r="R423" s="100" t="n"/>
      <c r="S423" s="14" t="n"/>
      <c r="T423" s="15">
        <f>IF(Q423="YES", IF(R423="Company",L423*(1+S423),IF(R423="Vendor",L423*(1-S423),"")),"")</f>
        <v/>
      </c>
      <c r="U423" s="15">
        <f>IF(Q423="YES",O423*T423,"")</f>
        <v/>
      </c>
      <c r="V423" s="16" t="n"/>
      <c r="W423" s="17">
        <f>IF(Q423="YES",G423+V423,"")</f>
        <v/>
      </c>
      <c r="X423" s="18">
        <f>IF(Q423="YES",IF(TODAY()&gt;W423,"OVERDUE","WITHIN TIME"),"")</f>
        <v/>
      </c>
    </row>
    <row r="424">
      <c r="A424" s="3" t="n">
        <v>420</v>
      </c>
      <c r="B424" s="4" t="n"/>
      <c r="C424" s="4" t="n"/>
      <c r="D424" s="5">
        <f>IF(E424="ISNR20","Natural Rubber-TSNR (ISNR-20)","")</f>
        <v/>
      </c>
      <c r="E424" s="4" t="n"/>
      <c r="F424" s="6" t="n"/>
      <c r="G424" s="6" t="n"/>
      <c r="H424" s="7">
        <f>IF(G424="","",G424-TODAY())</f>
        <v/>
      </c>
      <c r="I424" s="8">
        <f>IF(G424="","",
IF(G424&lt;TODAY(),
IF(O424&gt;0,"Violated","Completed"),
IF(H424&lt;=7,"Expiring Soon",
"Active")))</f>
        <v/>
      </c>
      <c r="J424" s="8">
        <f>IF(C424="","",
COUNTIFS(
sales!$C:$C,$C424,
sales!$E:$E,$E424,
sales!$H:$H,"&gt;="&amp;$F424,
sales!$H:$H,"&lt;="&amp;$G424
))</f>
        <v/>
      </c>
      <c r="K424" s="9">
        <f>IF(COUNTIFS(sales!C:C, C424)=0,"",
_xlfn.MAXIFS(sales!H:H, sales!C:C, C424))</f>
        <v/>
      </c>
      <c r="L424" s="4" t="n"/>
      <c r="M424" s="4" t="n"/>
      <c r="N424" s="10">
        <f>IF(C424="","",
SUMIFS(
sales!$I:$I,
sales!$C:$C,$C424,
sales!$E:$E,$E424,
sales!$H:$H,"&gt;="&amp;$F424,
sales!$H:$H,"&lt;="&amp;$G424
))</f>
        <v/>
      </c>
      <c r="O424" s="10">
        <f>IF(M424="","",M424-N424)</f>
        <v/>
      </c>
      <c r="P424" s="11">
        <f>IF(M424=0,"",N424/M424)</f>
        <v/>
      </c>
      <c r="Q424" s="12">
        <f>IF(OR(G424="",O424=""),"",
IF(AND(G424&lt;TODAY(),O424&gt;0),"YES","NO"))</f>
        <v/>
      </c>
      <c r="R424" s="100" t="n"/>
      <c r="S424" s="14" t="n"/>
      <c r="T424" s="15">
        <f>IF(Q424="YES", IF(R424="Company",L424*(1+S424),IF(R424="Vendor",L424*(1-S424),"")),"")</f>
        <v/>
      </c>
      <c r="U424" s="15">
        <f>IF(Q424="YES",O424*T424,"")</f>
        <v/>
      </c>
      <c r="V424" s="16" t="n"/>
      <c r="W424" s="17">
        <f>IF(Q424="YES",G424+V424,"")</f>
        <v/>
      </c>
      <c r="X424" s="18">
        <f>IF(Q424="YES",IF(TODAY()&gt;W424,"OVERDUE","WITHIN TIME"),"")</f>
        <v/>
      </c>
    </row>
    <row r="425">
      <c r="A425" s="3" t="n">
        <v>421</v>
      </c>
      <c r="B425" s="4" t="n"/>
      <c r="C425" s="4" t="n"/>
      <c r="D425" s="5">
        <f>IF(E425="ISNR20","Natural Rubber-TSNR (ISNR-20)","")</f>
        <v/>
      </c>
      <c r="E425" s="4" t="n"/>
      <c r="F425" s="6" t="n"/>
      <c r="G425" s="6" t="n"/>
      <c r="H425" s="7">
        <f>IF(G425="","",G425-TODAY())</f>
        <v/>
      </c>
      <c r="I425" s="8">
        <f>IF(G425="","",
IF(G425&lt;TODAY(),
IF(O425&gt;0,"Violated","Completed"),
IF(H425&lt;=7,"Expiring Soon",
"Active")))</f>
        <v/>
      </c>
      <c r="J425" s="8">
        <f>IF(C425="","",
COUNTIFS(
sales!$C:$C,$C425,
sales!$E:$E,$E425,
sales!$H:$H,"&gt;="&amp;$F425,
sales!$H:$H,"&lt;="&amp;$G425
))</f>
        <v/>
      </c>
      <c r="K425" s="9">
        <f>IF(COUNTIFS(sales!C:C, C425)=0,"",
_xlfn.MAXIFS(sales!H:H, sales!C:C, C425))</f>
        <v/>
      </c>
      <c r="L425" s="4" t="n"/>
      <c r="M425" s="4" t="n"/>
      <c r="N425" s="10">
        <f>IF(C425="","",
SUMIFS(
sales!$I:$I,
sales!$C:$C,$C425,
sales!$E:$E,$E425,
sales!$H:$H,"&gt;="&amp;$F425,
sales!$H:$H,"&lt;="&amp;$G425
))</f>
        <v/>
      </c>
      <c r="O425" s="10">
        <f>IF(M425="","",M425-N425)</f>
        <v/>
      </c>
      <c r="P425" s="11">
        <f>IF(M425=0,"",N425/M425)</f>
        <v/>
      </c>
      <c r="Q425" s="12">
        <f>IF(OR(G425="",O425=""),"",
IF(AND(G425&lt;TODAY(),O425&gt;0),"YES","NO"))</f>
        <v/>
      </c>
      <c r="R425" s="100" t="n"/>
      <c r="S425" s="14" t="n"/>
      <c r="T425" s="15">
        <f>IF(Q425="YES", IF(R425="Company",L425*(1+S425),IF(R425="Vendor",L425*(1-S425),"")),"")</f>
        <v/>
      </c>
      <c r="U425" s="15">
        <f>IF(Q425="YES",O425*T425,"")</f>
        <v/>
      </c>
      <c r="V425" s="16" t="n"/>
      <c r="W425" s="17">
        <f>IF(Q425="YES",G425+V425,"")</f>
        <v/>
      </c>
      <c r="X425" s="18">
        <f>IF(Q425="YES",IF(TODAY()&gt;W425,"OVERDUE","WITHIN TIME"),"")</f>
        <v/>
      </c>
    </row>
    <row r="426">
      <c r="A426" s="3" t="n">
        <v>422</v>
      </c>
      <c r="B426" s="4" t="n"/>
      <c r="C426" s="4" t="n"/>
      <c r="D426" s="5">
        <f>IF(E426="ISNR20","Natural Rubber-TSNR (ISNR-20)","")</f>
        <v/>
      </c>
      <c r="E426" s="4" t="n"/>
      <c r="F426" s="6" t="n"/>
      <c r="G426" s="6" t="n"/>
      <c r="H426" s="7">
        <f>IF(G426="","",G426-TODAY())</f>
        <v/>
      </c>
      <c r="I426" s="8">
        <f>IF(G426="","",
IF(G426&lt;TODAY(),
IF(O426&gt;0,"Violated","Completed"),
IF(H426&lt;=7,"Expiring Soon",
"Active")))</f>
        <v/>
      </c>
      <c r="J426" s="8">
        <f>IF(C426="","",
COUNTIFS(
sales!$C:$C,$C426,
sales!$E:$E,$E426,
sales!$H:$H,"&gt;="&amp;$F426,
sales!$H:$H,"&lt;="&amp;$G426
))</f>
        <v/>
      </c>
      <c r="K426" s="9">
        <f>IF(COUNTIFS(sales!C:C, C426)=0,"",
_xlfn.MAXIFS(sales!H:H, sales!C:C, C426))</f>
        <v/>
      </c>
      <c r="L426" s="4" t="n"/>
      <c r="M426" s="4" t="n"/>
      <c r="N426" s="10">
        <f>IF(C426="","",
SUMIFS(
sales!$I:$I,
sales!$C:$C,$C426,
sales!$E:$E,$E426,
sales!$H:$H,"&gt;="&amp;$F426,
sales!$H:$H,"&lt;="&amp;$G426
))</f>
        <v/>
      </c>
      <c r="O426" s="10">
        <f>IF(M426="","",M426-N426)</f>
        <v/>
      </c>
      <c r="P426" s="11">
        <f>IF(M426=0,"",N426/M426)</f>
        <v/>
      </c>
      <c r="Q426" s="12">
        <f>IF(OR(G426="",O426=""),"",
IF(AND(G426&lt;TODAY(),O426&gt;0),"YES","NO"))</f>
        <v/>
      </c>
      <c r="R426" s="100" t="n"/>
      <c r="S426" s="14" t="n"/>
      <c r="T426" s="15">
        <f>IF(Q426="YES", IF(R426="Company",L426*(1+S426),IF(R426="Vendor",L426*(1-S426),"")),"")</f>
        <v/>
      </c>
      <c r="U426" s="15">
        <f>IF(Q426="YES",O426*T426,"")</f>
        <v/>
      </c>
      <c r="V426" s="16" t="n"/>
      <c r="W426" s="17">
        <f>IF(Q426="YES",G426+V426,"")</f>
        <v/>
      </c>
      <c r="X426" s="18">
        <f>IF(Q426="YES",IF(TODAY()&gt;W426,"OVERDUE","WITHIN TIME"),"")</f>
        <v/>
      </c>
    </row>
    <row r="427">
      <c r="A427" s="3" t="n">
        <v>423</v>
      </c>
      <c r="B427" s="4" t="n"/>
      <c r="C427" s="4" t="n"/>
      <c r="D427" s="5">
        <f>IF(E427="ISNR20","Natural Rubber-TSNR (ISNR-20)","")</f>
        <v/>
      </c>
      <c r="E427" s="4" t="n"/>
      <c r="F427" s="6" t="n"/>
      <c r="G427" s="6" t="n"/>
      <c r="H427" s="7">
        <f>IF(G427="","",G427-TODAY())</f>
        <v/>
      </c>
      <c r="I427" s="8">
        <f>IF(G427="","",
IF(G427&lt;TODAY(),
IF(O427&gt;0,"Violated","Completed"),
IF(H427&lt;=7,"Expiring Soon",
"Active")))</f>
        <v/>
      </c>
      <c r="J427" s="8">
        <f>IF(C427="","",
COUNTIFS(
sales!$C:$C,$C427,
sales!$E:$E,$E427,
sales!$H:$H,"&gt;="&amp;$F427,
sales!$H:$H,"&lt;="&amp;$G427
))</f>
        <v/>
      </c>
      <c r="K427" s="9">
        <f>IF(COUNTIFS(sales!C:C, C427)=0,"",
_xlfn.MAXIFS(sales!H:H, sales!C:C, C427))</f>
        <v/>
      </c>
      <c r="L427" s="4" t="n"/>
      <c r="M427" s="4" t="n"/>
      <c r="N427" s="10">
        <f>IF(C427="","",
SUMIFS(
sales!$I:$I,
sales!$C:$C,$C427,
sales!$E:$E,$E427,
sales!$H:$H,"&gt;="&amp;$F427,
sales!$H:$H,"&lt;="&amp;$G427
))</f>
        <v/>
      </c>
      <c r="O427" s="10">
        <f>IF(M427="","",M427-N427)</f>
        <v/>
      </c>
      <c r="P427" s="11">
        <f>IF(M427=0,"",N427/M427)</f>
        <v/>
      </c>
      <c r="Q427" s="12">
        <f>IF(OR(G427="",O427=""),"",
IF(AND(G427&lt;TODAY(),O427&gt;0),"YES","NO"))</f>
        <v/>
      </c>
      <c r="R427" s="100" t="n"/>
      <c r="S427" s="14" t="n"/>
      <c r="T427" s="15">
        <f>IF(Q427="YES", IF(R427="Company",L427*(1+S427),IF(R427="Vendor",L427*(1-S427),"")),"")</f>
        <v/>
      </c>
      <c r="U427" s="15">
        <f>IF(Q427="YES",O427*T427,"")</f>
        <v/>
      </c>
      <c r="V427" s="16" t="n"/>
      <c r="W427" s="17">
        <f>IF(Q427="YES",G427+V427,"")</f>
        <v/>
      </c>
      <c r="X427" s="18">
        <f>IF(Q427="YES",IF(TODAY()&gt;W427,"OVERDUE","WITHIN TIME"),"")</f>
        <v/>
      </c>
    </row>
    <row r="428">
      <c r="A428" s="3" t="n">
        <v>424</v>
      </c>
      <c r="B428" s="4" t="n"/>
      <c r="C428" s="4" t="n"/>
      <c r="D428" s="5">
        <f>IF(E428="ISNR20","Natural Rubber-TSNR (ISNR-20)","")</f>
        <v/>
      </c>
      <c r="E428" s="4" t="n"/>
      <c r="F428" s="6" t="n"/>
      <c r="G428" s="6" t="n"/>
      <c r="H428" s="7">
        <f>IF(G428="","",G428-TODAY())</f>
        <v/>
      </c>
      <c r="I428" s="8">
        <f>IF(G428="","",
IF(G428&lt;TODAY(),
IF(O428&gt;0,"Violated","Completed"),
IF(H428&lt;=7,"Expiring Soon",
"Active")))</f>
        <v/>
      </c>
      <c r="J428" s="8">
        <f>IF(C428="","",
COUNTIFS(
sales!$C:$C,$C428,
sales!$E:$E,$E428,
sales!$H:$H,"&gt;="&amp;$F428,
sales!$H:$H,"&lt;="&amp;$G428
))</f>
        <v/>
      </c>
      <c r="K428" s="9">
        <f>IF(COUNTIFS(sales!C:C, C428)=0,"",
_xlfn.MAXIFS(sales!H:H, sales!C:C, C428))</f>
        <v/>
      </c>
      <c r="L428" s="4" t="n"/>
      <c r="M428" s="4" t="n"/>
      <c r="N428" s="10">
        <f>IF(C428="","",
SUMIFS(
sales!$I:$I,
sales!$C:$C,$C428,
sales!$E:$E,$E428,
sales!$H:$H,"&gt;="&amp;$F428,
sales!$H:$H,"&lt;="&amp;$G428
))</f>
        <v/>
      </c>
      <c r="O428" s="10">
        <f>IF(M428="","",M428-N428)</f>
        <v/>
      </c>
      <c r="P428" s="11">
        <f>IF(M428=0,"",N428/M428)</f>
        <v/>
      </c>
      <c r="Q428" s="12">
        <f>IF(OR(G428="",O428=""),"",
IF(AND(G428&lt;TODAY(),O428&gt;0),"YES","NO"))</f>
        <v/>
      </c>
      <c r="R428" s="100" t="n"/>
      <c r="S428" s="14" t="n"/>
      <c r="T428" s="15">
        <f>IF(Q428="YES", IF(R428="Company",L428*(1+S428),IF(R428="Vendor",L428*(1-S428),"")),"")</f>
        <v/>
      </c>
      <c r="U428" s="15">
        <f>IF(Q428="YES",O428*T428,"")</f>
        <v/>
      </c>
      <c r="V428" s="16" t="n"/>
      <c r="W428" s="17">
        <f>IF(Q428="YES",G428+V428,"")</f>
        <v/>
      </c>
      <c r="X428" s="18">
        <f>IF(Q428="YES",IF(TODAY()&gt;W428,"OVERDUE","WITHIN TIME"),"")</f>
        <v/>
      </c>
    </row>
    <row r="429">
      <c r="A429" s="3" t="n">
        <v>425</v>
      </c>
      <c r="B429" s="4" t="n"/>
      <c r="C429" s="4" t="n"/>
      <c r="D429" s="5">
        <f>IF(E429="ISNR20","Natural Rubber-TSNR (ISNR-20)","")</f>
        <v/>
      </c>
      <c r="E429" s="4" t="n"/>
      <c r="F429" s="6" t="n"/>
      <c r="G429" s="6" t="n"/>
      <c r="H429" s="7">
        <f>IF(G429="","",G429-TODAY())</f>
        <v/>
      </c>
      <c r="I429" s="8">
        <f>IF(G429="","",
IF(G429&lt;TODAY(),
IF(O429&gt;0,"Violated","Completed"),
IF(H429&lt;=7,"Expiring Soon",
"Active")))</f>
        <v/>
      </c>
      <c r="J429" s="8">
        <f>IF(C429="","",
COUNTIFS(
sales!$C:$C,$C429,
sales!$E:$E,$E429,
sales!$H:$H,"&gt;="&amp;$F429,
sales!$H:$H,"&lt;="&amp;$G429
))</f>
        <v/>
      </c>
      <c r="K429" s="9">
        <f>IF(COUNTIFS(sales!C:C, C429)=0,"",
_xlfn.MAXIFS(sales!H:H, sales!C:C, C429))</f>
        <v/>
      </c>
      <c r="L429" s="4" t="n"/>
      <c r="M429" s="4" t="n"/>
      <c r="N429" s="10">
        <f>IF(C429="","",
SUMIFS(
sales!$I:$I,
sales!$C:$C,$C429,
sales!$E:$E,$E429,
sales!$H:$H,"&gt;="&amp;$F429,
sales!$H:$H,"&lt;="&amp;$G429
))</f>
        <v/>
      </c>
      <c r="O429" s="10">
        <f>IF(M429="","",M429-N429)</f>
        <v/>
      </c>
      <c r="P429" s="11">
        <f>IF(M429=0,"",N429/M429)</f>
        <v/>
      </c>
      <c r="Q429" s="12">
        <f>IF(OR(G429="",O429=""),"",
IF(AND(G429&lt;TODAY(),O429&gt;0),"YES","NO"))</f>
        <v/>
      </c>
      <c r="R429" s="100" t="n"/>
      <c r="S429" s="14" t="n"/>
      <c r="T429" s="15">
        <f>IF(Q429="YES", IF(R429="Company",L429*(1+S429),IF(R429="Vendor",L429*(1-S429),"")),"")</f>
        <v/>
      </c>
      <c r="U429" s="15">
        <f>IF(Q429="YES",O429*T429,"")</f>
        <v/>
      </c>
      <c r="V429" s="16" t="n"/>
      <c r="W429" s="17">
        <f>IF(Q429="YES",G429+V429,"")</f>
        <v/>
      </c>
      <c r="X429" s="18">
        <f>IF(Q429="YES",IF(TODAY()&gt;W429,"OVERDUE","WITHIN TIME"),"")</f>
        <v/>
      </c>
    </row>
    <row r="430">
      <c r="A430" s="3" t="n">
        <v>426</v>
      </c>
      <c r="B430" s="4" t="n"/>
      <c r="C430" s="4" t="n"/>
      <c r="D430" s="5">
        <f>IF(E430="ISNR20","Natural Rubber-TSNR (ISNR-20)","")</f>
        <v/>
      </c>
      <c r="E430" s="4" t="n"/>
      <c r="F430" s="6" t="n"/>
      <c r="G430" s="6" t="n"/>
      <c r="H430" s="7">
        <f>IF(G430="","",G430-TODAY())</f>
        <v/>
      </c>
      <c r="I430" s="8">
        <f>IF(G430="","",
IF(G430&lt;TODAY(),
IF(O430&gt;0,"Violated","Completed"),
IF(H430&lt;=7,"Expiring Soon",
"Active")))</f>
        <v/>
      </c>
      <c r="J430" s="8">
        <f>IF(C430="","",
COUNTIFS(
sales!$C:$C,$C430,
sales!$E:$E,$E430,
sales!$H:$H,"&gt;="&amp;$F430,
sales!$H:$H,"&lt;="&amp;$G430
))</f>
        <v/>
      </c>
      <c r="K430" s="9">
        <f>IF(COUNTIFS(sales!C:C, C430)=0,"",
_xlfn.MAXIFS(sales!H:H, sales!C:C, C430))</f>
        <v/>
      </c>
      <c r="L430" s="4" t="n"/>
      <c r="M430" s="4" t="n"/>
      <c r="N430" s="10">
        <f>IF(C430="","",
SUMIFS(
sales!$I:$I,
sales!$C:$C,$C430,
sales!$E:$E,$E430,
sales!$H:$H,"&gt;="&amp;$F430,
sales!$H:$H,"&lt;="&amp;$G430
))</f>
        <v/>
      </c>
      <c r="O430" s="10">
        <f>IF(M430="","",M430-N430)</f>
        <v/>
      </c>
      <c r="P430" s="11">
        <f>IF(M430=0,"",N430/M430)</f>
        <v/>
      </c>
      <c r="Q430" s="12">
        <f>IF(OR(G430="",O430=""),"",
IF(AND(G430&lt;TODAY(),O430&gt;0),"YES","NO"))</f>
        <v/>
      </c>
      <c r="R430" s="100" t="n"/>
      <c r="S430" s="14" t="n"/>
      <c r="T430" s="15">
        <f>IF(Q430="YES", IF(R430="Company",L430*(1+S430),IF(R430="Vendor",L430*(1-S430),"")),"")</f>
        <v/>
      </c>
      <c r="U430" s="15">
        <f>IF(Q430="YES",O430*T430,"")</f>
        <v/>
      </c>
      <c r="V430" s="16" t="n"/>
      <c r="W430" s="17">
        <f>IF(Q430="YES",G430+V430,"")</f>
        <v/>
      </c>
      <c r="X430" s="18">
        <f>IF(Q430="YES",IF(TODAY()&gt;W430,"OVERDUE","WITHIN TIME"),"")</f>
        <v/>
      </c>
    </row>
    <row r="431">
      <c r="A431" s="3" t="n">
        <v>427</v>
      </c>
      <c r="B431" s="4" t="n"/>
      <c r="C431" s="4" t="n"/>
      <c r="D431" s="5">
        <f>IF(E431="ISNR20","Natural Rubber-TSNR (ISNR-20)","")</f>
        <v/>
      </c>
      <c r="E431" s="4" t="n"/>
      <c r="F431" s="6" t="n"/>
      <c r="G431" s="6" t="n"/>
      <c r="H431" s="7">
        <f>IF(G431="","",G431-TODAY())</f>
        <v/>
      </c>
      <c r="I431" s="8">
        <f>IF(G431="","",
IF(G431&lt;TODAY(),
IF(O431&gt;0,"Violated","Completed"),
IF(H431&lt;=7,"Expiring Soon",
"Active")))</f>
        <v/>
      </c>
      <c r="J431" s="8">
        <f>IF(C431="","",
COUNTIFS(
sales!$C:$C,$C431,
sales!$E:$E,$E431,
sales!$H:$H,"&gt;="&amp;$F431,
sales!$H:$H,"&lt;="&amp;$G431
))</f>
        <v/>
      </c>
      <c r="K431" s="9">
        <f>IF(COUNTIFS(sales!C:C, C431)=0,"",
_xlfn.MAXIFS(sales!H:H, sales!C:C, C431))</f>
        <v/>
      </c>
      <c r="L431" s="4" t="n"/>
      <c r="M431" s="4" t="n"/>
      <c r="N431" s="10">
        <f>IF(C431="","",
SUMIFS(
sales!$I:$I,
sales!$C:$C,$C431,
sales!$E:$E,$E431,
sales!$H:$H,"&gt;="&amp;$F431,
sales!$H:$H,"&lt;="&amp;$G431
))</f>
        <v/>
      </c>
      <c r="O431" s="10">
        <f>IF(M431="","",M431-N431)</f>
        <v/>
      </c>
      <c r="P431" s="11">
        <f>IF(M431=0,"",N431/M431)</f>
        <v/>
      </c>
      <c r="Q431" s="12">
        <f>IF(OR(G431="",O431=""),"",
IF(AND(G431&lt;TODAY(),O431&gt;0),"YES","NO"))</f>
        <v/>
      </c>
      <c r="R431" s="100" t="n"/>
      <c r="S431" s="14" t="n"/>
      <c r="T431" s="15">
        <f>IF(Q431="YES", IF(R431="Company",L431*(1+S431),IF(R431="Vendor",L431*(1-S431),"")),"")</f>
        <v/>
      </c>
      <c r="U431" s="15">
        <f>IF(Q431="YES",O431*T431,"")</f>
        <v/>
      </c>
      <c r="V431" s="16" t="n"/>
      <c r="W431" s="17">
        <f>IF(Q431="YES",G431+V431,"")</f>
        <v/>
      </c>
      <c r="X431" s="18">
        <f>IF(Q431="YES",IF(TODAY()&gt;W431,"OVERDUE","WITHIN TIME"),"")</f>
        <v/>
      </c>
    </row>
    <row r="432">
      <c r="A432" s="3" t="n">
        <v>428</v>
      </c>
      <c r="B432" s="4" t="n"/>
      <c r="C432" s="4" t="n"/>
      <c r="D432" s="5">
        <f>IF(E432="ISNR20","Natural Rubber-TSNR (ISNR-20)","")</f>
        <v/>
      </c>
      <c r="E432" s="4" t="n"/>
      <c r="F432" s="6" t="n"/>
      <c r="G432" s="6" t="n"/>
      <c r="H432" s="7">
        <f>IF(G432="","",G432-TODAY())</f>
        <v/>
      </c>
      <c r="I432" s="8">
        <f>IF(G432="","",
IF(G432&lt;TODAY(),
IF(O432&gt;0,"Violated","Completed"),
IF(H432&lt;=7,"Expiring Soon",
"Active")))</f>
        <v/>
      </c>
      <c r="J432" s="8">
        <f>IF(C432="","",
COUNTIFS(
sales!$C:$C,$C432,
sales!$E:$E,$E432,
sales!$H:$H,"&gt;="&amp;$F432,
sales!$H:$H,"&lt;="&amp;$G432
))</f>
        <v/>
      </c>
      <c r="K432" s="9">
        <f>IF(COUNTIFS(sales!C:C, C432)=0,"",
_xlfn.MAXIFS(sales!H:H, sales!C:C, C432))</f>
        <v/>
      </c>
      <c r="L432" s="4" t="n"/>
      <c r="M432" s="4" t="n"/>
      <c r="N432" s="10">
        <f>IF(C432="","",
SUMIFS(
sales!$I:$I,
sales!$C:$C,$C432,
sales!$E:$E,$E432,
sales!$H:$H,"&gt;="&amp;$F432,
sales!$H:$H,"&lt;="&amp;$G432
))</f>
        <v/>
      </c>
      <c r="O432" s="10">
        <f>IF(M432="","",M432-N432)</f>
        <v/>
      </c>
      <c r="P432" s="11">
        <f>IF(M432=0,"",N432/M432)</f>
        <v/>
      </c>
      <c r="Q432" s="12">
        <f>IF(OR(G432="",O432=""),"",
IF(AND(G432&lt;TODAY(),O432&gt;0),"YES","NO"))</f>
        <v/>
      </c>
      <c r="R432" s="100" t="n"/>
      <c r="S432" s="14" t="n"/>
      <c r="T432" s="15">
        <f>IF(Q432="YES", IF(R432="Company",L432*(1+S432),IF(R432="Vendor",L432*(1-S432),"")),"")</f>
        <v/>
      </c>
      <c r="U432" s="15">
        <f>IF(Q432="YES",O432*T432,"")</f>
        <v/>
      </c>
      <c r="V432" s="16" t="n"/>
      <c r="W432" s="17">
        <f>IF(Q432="YES",G432+V432,"")</f>
        <v/>
      </c>
      <c r="X432" s="18">
        <f>IF(Q432="YES",IF(TODAY()&gt;W432,"OVERDUE","WITHIN TIME"),"")</f>
        <v/>
      </c>
    </row>
    <row r="433">
      <c r="A433" s="3" t="n">
        <v>429</v>
      </c>
      <c r="B433" s="4" t="n"/>
      <c r="C433" s="4" t="n"/>
      <c r="D433" s="5">
        <f>IF(E433="ISNR20","Natural Rubber-TSNR (ISNR-20)","")</f>
        <v/>
      </c>
      <c r="E433" s="4" t="n"/>
      <c r="F433" s="6" t="n"/>
      <c r="G433" s="6" t="n"/>
      <c r="H433" s="7">
        <f>IF(G433="","",G433-TODAY())</f>
        <v/>
      </c>
      <c r="I433" s="8">
        <f>IF(G433="","",
IF(G433&lt;TODAY(),
IF(O433&gt;0,"Violated","Completed"),
IF(H433&lt;=7,"Expiring Soon",
"Active")))</f>
        <v/>
      </c>
      <c r="J433" s="8">
        <f>IF(C433="","",
COUNTIFS(
sales!$C:$C,$C433,
sales!$E:$E,$E433,
sales!$H:$H,"&gt;="&amp;$F433,
sales!$H:$H,"&lt;="&amp;$G433
))</f>
        <v/>
      </c>
      <c r="K433" s="9">
        <f>IF(COUNTIFS(sales!C:C, C433)=0,"",
_xlfn.MAXIFS(sales!H:H, sales!C:C, C433))</f>
        <v/>
      </c>
      <c r="L433" s="4" t="n"/>
      <c r="M433" s="4" t="n"/>
      <c r="N433" s="10">
        <f>IF(C433="","",
SUMIFS(
sales!$I:$I,
sales!$C:$C,$C433,
sales!$E:$E,$E433,
sales!$H:$H,"&gt;="&amp;$F433,
sales!$H:$H,"&lt;="&amp;$G433
))</f>
        <v/>
      </c>
      <c r="O433" s="10">
        <f>IF(M433="","",M433-N433)</f>
        <v/>
      </c>
      <c r="P433" s="11">
        <f>IF(M433=0,"",N433/M433)</f>
        <v/>
      </c>
      <c r="Q433" s="12">
        <f>IF(OR(G433="",O433=""),"",
IF(AND(G433&lt;TODAY(),O433&gt;0),"YES","NO"))</f>
        <v/>
      </c>
      <c r="R433" s="100" t="n"/>
      <c r="S433" s="14" t="n"/>
      <c r="T433" s="15">
        <f>IF(Q433="YES", IF(R433="Company",L433*(1+S433),IF(R433="Vendor",L433*(1-S433),"")),"")</f>
        <v/>
      </c>
      <c r="U433" s="15">
        <f>IF(Q433="YES",O433*T433,"")</f>
        <v/>
      </c>
      <c r="V433" s="16" t="n"/>
      <c r="W433" s="17">
        <f>IF(Q433="YES",G433+V433,"")</f>
        <v/>
      </c>
      <c r="X433" s="18">
        <f>IF(Q433="YES",IF(TODAY()&gt;W433,"OVERDUE","WITHIN TIME"),"")</f>
        <v/>
      </c>
    </row>
    <row r="434">
      <c r="A434" s="3" t="n">
        <v>430</v>
      </c>
      <c r="B434" s="4" t="n"/>
      <c r="C434" s="4" t="n"/>
      <c r="D434" s="5">
        <f>IF(E434="ISNR20","Natural Rubber-TSNR (ISNR-20)","")</f>
        <v/>
      </c>
      <c r="E434" s="4" t="n"/>
      <c r="F434" s="6" t="n"/>
      <c r="G434" s="6" t="n"/>
      <c r="H434" s="7">
        <f>IF(G434="","",G434-TODAY())</f>
        <v/>
      </c>
      <c r="I434" s="8">
        <f>IF(G434="","",
IF(G434&lt;TODAY(),
IF(O434&gt;0,"Violated","Completed"),
IF(H434&lt;=7,"Expiring Soon",
"Active")))</f>
        <v/>
      </c>
      <c r="J434" s="8">
        <f>IF(C434="","",
COUNTIFS(
sales!$C:$C,$C434,
sales!$E:$E,$E434,
sales!$H:$H,"&gt;="&amp;$F434,
sales!$H:$H,"&lt;="&amp;$G434
))</f>
        <v/>
      </c>
      <c r="K434" s="9">
        <f>IF(COUNTIFS(sales!C:C, C434)=0,"",
_xlfn.MAXIFS(sales!H:H, sales!C:C, C434))</f>
        <v/>
      </c>
      <c r="L434" s="4" t="n"/>
      <c r="M434" s="4" t="n"/>
      <c r="N434" s="10">
        <f>IF(C434="","",
SUMIFS(
sales!$I:$I,
sales!$C:$C,$C434,
sales!$E:$E,$E434,
sales!$H:$H,"&gt;="&amp;$F434,
sales!$H:$H,"&lt;="&amp;$G434
))</f>
        <v/>
      </c>
      <c r="O434" s="10">
        <f>IF(M434="","",M434-N434)</f>
        <v/>
      </c>
      <c r="P434" s="11">
        <f>IF(M434=0,"",N434/M434)</f>
        <v/>
      </c>
      <c r="Q434" s="12">
        <f>IF(OR(G434="",O434=""),"",
IF(AND(G434&lt;TODAY(),O434&gt;0),"YES","NO"))</f>
        <v/>
      </c>
      <c r="R434" s="100" t="n"/>
      <c r="S434" s="14" t="n"/>
      <c r="T434" s="15">
        <f>IF(Q434="YES", IF(R434="Company",L434*(1+S434),IF(R434="Vendor",L434*(1-S434),"")),"")</f>
        <v/>
      </c>
      <c r="U434" s="15">
        <f>IF(Q434="YES",O434*T434,"")</f>
        <v/>
      </c>
      <c r="V434" s="16" t="n"/>
      <c r="W434" s="17">
        <f>IF(Q434="YES",G434+V434,"")</f>
        <v/>
      </c>
      <c r="X434" s="18">
        <f>IF(Q434="YES",IF(TODAY()&gt;W434,"OVERDUE","WITHIN TIME"),"")</f>
        <v/>
      </c>
    </row>
    <row r="435">
      <c r="A435" s="3" t="n">
        <v>431</v>
      </c>
      <c r="B435" s="4" t="n"/>
      <c r="C435" s="4" t="n"/>
      <c r="D435" s="5">
        <f>IF(E435="ISNR20","Natural Rubber-TSNR (ISNR-20)","")</f>
        <v/>
      </c>
      <c r="E435" s="4" t="n"/>
      <c r="F435" s="6" t="n"/>
      <c r="G435" s="6" t="n"/>
      <c r="H435" s="7">
        <f>IF(G435="","",G435-TODAY())</f>
        <v/>
      </c>
      <c r="I435" s="8">
        <f>IF(G435="","",
IF(G435&lt;TODAY(),
IF(O435&gt;0,"Violated","Completed"),
IF(H435&lt;=7,"Expiring Soon",
"Active")))</f>
        <v/>
      </c>
      <c r="J435" s="8">
        <f>IF(C435="","",
COUNTIFS(
sales!$C:$C,$C435,
sales!$E:$E,$E435,
sales!$H:$H,"&gt;="&amp;$F435,
sales!$H:$H,"&lt;="&amp;$G435
))</f>
        <v/>
      </c>
      <c r="K435" s="9">
        <f>IF(COUNTIFS(sales!C:C, C435)=0,"",
_xlfn.MAXIFS(sales!H:H, sales!C:C, C435))</f>
        <v/>
      </c>
      <c r="L435" s="4" t="n"/>
      <c r="M435" s="4" t="n"/>
      <c r="N435" s="10">
        <f>IF(C435="","",
SUMIFS(
sales!$I:$I,
sales!$C:$C,$C435,
sales!$E:$E,$E435,
sales!$H:$H,"&gt;="&amp;$F435,
sales!$H:$H,"&lt;="&amp;$G435
))</f>
        <v/>
      </c>
      <c r="O435" s="10">
        <f>IF(M435="","",M435-N435)</f>
        <v/>
      </c>
      <c r="P435" s="11">
        <f>IF(M435=0,"",N435/M435)</f>
        <v/>
      </c>
      <c r="Q435" s="12">
        <f>IF(OR(G435="",O435=""),"",
IF(AND(G435&lt;TODAY(),O435&gt;0),"YES","NO"))</f>
        <v/>
      </c>
      <c r="R435" s="100" t="n"/>
      <c r="S435" s="14" t="n"/>
      <c r="T435" s="15">
        <f>IF(Q435="YES", IF(R435="Company",L435*(1+S435),IF(R435="Vendor",L435*(1-S435),"")),"")</f>
        <v/>
      </c>
      <c r="U435" s="15">
        <f>IF(Q435="YES",O435*T435,"")</f>
        <v/>
      </c>
      <c r="V435" s="16" t="n"/>
      <c r="W435" s="17">
        <f>IF(Q435="YES",G435+V435,"")</f>
        <v/>
      </c>
      <c r="X435" s="18">
        <f>IF(Q435="YES",IF(TODAY()&gt;W435,"OVERDUE","WITHIN TIME"),"")</f>
        <v/>
      </c>
    </row>
    <row r="436">
      <c r="A436" s="3" t="n">
        <v>432</v>
      </c>
      <c r="B436" s="4" t="n"/>
      <c r="C436" s="4" t="n"/>
      <c r="D436" s="5">
        <f>IF(E436="ISNR20","Natural Rubber-TSNR (ISNR-20)","")</f>
        <v/>
      </c>
      <c r="E436" s="4" t="n"/>
      <c r="F436" s="6" t="n"/>
      <c r="G436" s="6" t="n"/>
      <c r="H436" s="7">
        <f>IF(G436="","",G436-TODAY())</f>
        <v/>
      </c>
      <c r="I436" s="8">
        <f>IF(G436="","",
IF(G436&lt;TODAY(),
IF(O436&gt;0,"Violated","Completed"),
IF(H436&lt;=7,"Expiring Soon",
"Active")))</f>
        <v/>
      </c>
      <c r="J436" s="8">
        <f>IF(C436="","",
COUNTIFS(
sales!$C:$C,$C436,
sales!$E:$E,$E436,
sales!$H:$H,"&gt;="&amp;$F436,
sales!$H:$H,"&lt;="&amp;$G436
))</f>
        <v/>
      </c>
      <c r="K436" s="9">
        <f>IF(COUNTIFS(sales!C:C, C436)=0,"",
_xlfn.MAXIFS(sales!H:H, sales!C:C, C436))</f>
        <v/>
      </c>
      <c r="L436" s="4" t="n"/>
      <c r="M436" s="4" t="n"/>
      <c r="N436" s="10">
        <f>IF(C436="","",
SUMIFS(
sales!$I:$I,
sales!$C:$C,$C436,
sales!$E:$E,$E436,
sales!$H:$H,"&gt;="&amp;$F436,
sales!$H:$H,"&lt;="&amp;$G436
))</f>
        <v/>
      </c>
      <c r="O436" s="10">
        <f>IF(M436="","",M436-N436)</f>
        <v/>
      </c>
      <c r="P436" s="11">
        <f>IF(M436=0,"",N436/M436)</f>
        <v/>
      </c>
      <c r="Q436" s="12">
        <f>IF(OR(G436="",O436=""),"",
IF(AND(G436&lt;TODAY(),O436&gt;0),"YES","NO"))</f>
        <v/>
      </c>
      <c r="R436" s="100" t="n"/>
      <c r="S436" s="14" t="n"/>
      <c r="T436" s="15">
        <f>IF(Q436="YES", IF(R436="Company",L436*(1+S436),IF(R436="Vendor",L436*(1-S436),"")),"")</f>
        <v/>
      </c>
      <c r="U436" s="15">
        <f>IF(Q436="YES",O436*T436,"")</f>
        <v/>
      </c>
      <c r="V436" s="16" t="n"/>
      <c r="W436" s="17">
        <f>IF(Q436="YES",G436+V436,"")</f>
        <v/>
      </c>
      <c r="X436" s="18">
        <f>IF(Q436="YES",IF(TODAY()&gt;W436,"OVERDUE","WITHIN TIME"),"")</f>
        <v/>
      </c>
    </row>
    <row r="437">
      <c r="A437" s="3" t="n">
        <v>433</v>
      </c>
      <c r="B437" s="4" t="n"/>
      <c r="C437" s="4" t="n"/>
      <c r="D437" s="5">
        <f>IF(E437="ISNR20","Natural Rubber-TSNR (ISNR-20)","")</f>
        <v/>
      </c>
      <c r="E437" s="4" t="n"/>
      <c r="F437" s="6" t="n"/>
      <c r="G437" s="6" t="n"/>
      <c r="H437" s="7">
        <f>IF(G437="","",G437-TODAY())</f>
        <v/>
      </c>
      <c r="I437" s="8">
        <f>IF(G437="","",
IF(G437&lt;TODAY(),
IF(O437&gt;0,"Violated","Completed"),
IF(H437&lt;=7,"Expiring Soon",
"Active")))</f>
        <v/>
      </c>
      <c r="J437" s="8">
        <f>IF(C437="","",
COUNTIFS(
sales!$C:$C,$C437,
sales!$E:$E,$E437,
sales!$H:$H,"&gt;="&amp;$F437,
sales!$H:$H,"&lt;="&amp;$G437
))</f>
        <v/>
      </c>
      <c r="K437" s="9">
        <f>IF(COUNTIFS(sales!C:C, C437)=0,"",
_xlfn.MAXIFS(sales!H:H, sales!C:C, C437))</f>
        <v/>
      </c>
      <c r="L437" s="4" t="n"/>
      <c r="M437" s="4" t="n"/>
      <c r="N437" s="10">
        <f>IF(C437="","",
SUMIFS(
sales!$I:$I,
sales!$C:$C,$C437,
sales!$E:$E,$E437,
sales!$H:$H,"&gt;="&amp;$F437,
sales!$H:$H,"&lt;="&amp;$G437
))</f>
        <v/>
      </c>
      <c r="O437" s="10">
        <f>IF(M437="","",M437-N437)</f>
        <v/>
      </c>
      <c r="P437" s="11">
        <f>IF(M437=0,"",N437/M437)</f>
        <v/>
      </c>
      <c r="Q437" s="12">
        <f>IF(OR(G437="",O437=""),"",
IF(AND(G437&lt;TODAY(),O437&gt;0),"YES","NO"))</f>
        <v/>
      </c>
      <c r="R437" s="100" t="n"/>
      <c r="S437" s="14" t="n"/>
      <c r="T437" s="15">
        <f>IF(Q437="YES", IF(R437="Company",L437*(1+S437),IF(R437="Vendor",L437*(1-S437),"")),"")</f>
        <v/>
      </c>
      <c r="U437" s="15">
        <f>IF(Q437="YES",O437*T437,"")</f>
        <v/>
      </c>
      <c r="V437" s="16" t="n"/>
      <c r="W437" s="17">
        <f>IF(Q437="YES",G437+V437,"")</f>
        <v/>
      </c>
      <c r="X437" s="18">
        <f>IF(Q437="YES",IF(TODAY()&gt;W437,"OVERDUE","WITHIN TIME"),"")</f>
        <v/>
      </c>
    </row>
    <row r="438">
      <c r="A438" s="3" t="n">
        <v>434</v>
      </c>
      <c r="B438" s="4" t="n"/>
      <c r="C438" s="4" t="n"/>
      <c r="D438" s="5">
        <f>IF(E438="ISNR20","Natural Rubber-TSNR (ISNR-20)","")</f>
        <v/>
      </c>
      <c r="E438" s="4" t="n"/>
      <c r="F438" s="6" t="n"/>
      <c r="G438" s="6" t="n"/>
      <c r="H438" s="7">
        <f>IF(G438="","",G438-TODAY())</f>
        <v/>
      </c>
      <c r="I438" s="8">
        <f>IF(G438="","",
IF(G438&lt;TODAY(),
IF(O438&gt;0,"Violated","Completed"),
IF(H438&lt;=7,"Expiring Soon",
"Active")))</f>
        <v/>
      </c>
      <c r="J438" s="8">
        <f>IF(C438="","",
COUNTIFS(
sales!$C:$C,$C438,
sales!$E:$E,$E438,
sales!$H:$H,"&gt;="&amp;$F438,
sales!$H:$H,"&lt;="&amp;$G438
))</f>
        <v/>
      </c>
      <c r="K438" s="9">
        <f>IF(COUNTIFS(sales!C:C, C438)=0,"",
_xlfn.MAXIFS(sales!H:H, sales!C:C, C438))</f>
        <v/>
      </c>
      <c r="L438" s="4" t="n"/>
      <c r="M438" s="4" t="n"/>
      <c r="N438" s="10">
        <f>IF(C438="","",
SUMIFS(
sales!$I:$I,
sales!$C:$C,$C438,
sales!$E:$E,$E438,
sales!$H:$H,"&gt;="&amp;$F438,
sales!$H:$H,"&lt;="&amp;$G438
))</f>
        <v/>
      </c>
      <c r="O438" s="10">
        <f>IF(M438="","",M438-N438)</f>
        <v/>
      </c>
      <c r="P438" s="11">
        <f>IF(M438=0,"",N438/M438)</f>
        <v/>
      </c>
      <c r="Q438" s="12">
        <f>IF(OR(G438="",O438=""),"",
IF(AND(G438&lt;TODAY(),O438&gt;0),"YES","NO"))</f>
        <v/>
      </c>
      <c r="R438" s="100" t="n"/>
      <c r="S438" s="14" t="n"/>
      <c r="T438" s="15">
        <f>IF(Q438="YES", IF(R438="Company",L438*(1+S438),IF(R438="Vendor",L438*(1-S438),"")),"")</f>
        <v/>
      </c>
      <c r="U438" s="15">
        <f>IF(Q438="YES",O438*T438,"")</f>
        <v/>
      </c>
      <c r="V438" s="16" t="n"/>
      <c r="W438" s="17">
        <f>IF(Q438="YES",G438+V438,"")</f>
        <v/>
      </c>
      <c r="X438" s="18">
        <f>IF(Q438="YES",IF(TODAY()&gt;W438,"OVERDUE","WITHIN TIME"),"")</f>
        <v/>
      </c>
    </row>
    <row r="439">
      <c r="A439" s="3" t="n">
        <v>435</v>
      </c>
      <c r="B439" s="4" t="n"/>
      <c r="C439" s="4" t="n"/>
      <c r="D439" s="5">
        <f>IF(E439="ISNR20","Natural Rubber-TSNR (ISNR-20)","")</f>
        <v/>
      </c>
      <c r="E439" s="4" t="n"/>
      <c r="F439" s="6" t="n"/>
      <c r="G439" s="6" t="n"/>
      <c r="H439" s="7">
        <f>IF(G439="","",G439-TODAY())</f>
        <v/>
      </c>
      <c r="I439" s="8">
        <f>IF(G439="","",
IF(G439&lt;TODAY(),
IF(O439&gt;0,"Violated","Completed"),
IF(H439&lt;=7,"Expiring Soon",
"Active")))</f>
        <v/>
      </c>
      <c r="J439" s="8">
        <f>IF(C439="","",
COUNTIFS(
sales!$C:$C,$C439,
sales!$E:$E,$E439,
sales!$H:$H,"&gt;="&amp;$F439,
sales!$H:$H,"&lt;="&amp;$G439
))</f>
        <v/>
      </c>
      <c r="K439" s="9">
        <f>IF(COUNTIFS(sales!C:C, C439)=0,"",
_xlfn.MAXIFS(sales!H:H, sales!C:C, C439))</f>
        <v/>
      </c>
      <c r="L439" s="4" t="n"/>
      <c r="M439" s="4" t="n"/>
      <c r="N439" s="10">
        <f>IF(C439="","",
SUMIFS(
sales!$I:$I,
sales!$C:$C,$C439,
sales!$E:$E,$E439,
sales!$H:$H,"&gt;="&amp;$F439,
sales!$H:$H,"&lt;="&amp;$G439
))</f>
        <v/>
      </c>
      <c r="O439" s="10">
        <f>IF(M439="","",M439-N439)</f>
        <v/>
      </c>
      <c r="P439" s="11">
        <f>IF(M439=0,"",N439/M439)</f>
        <v/>
      </c>
      <c r="Q439" s="12">
        <f>IF(OR(G439="",O439=""),"",
IF(AND(G439&lt;TODAY(),O439&gt;0),"YES","NO"))</f>
        <v/>
      </c>
      <c r="R439" s="100" t="n"/>
      <c r="S439" s="14" t="n"/>
      <c r="T439" s="15">
        <f>IF(Q439="YES", IF(R439="Company",L439*(1+S439),IF(R439="Vendor",L439*(1-S439),"")),"")</f>
        <v/>
      </c>
      <c r="U439" s="15">
        <f>IF(Q439="YES",O439*T439,"")</f>
        <v/>
      </c>
      <c r="V439" s="16" t="n"/>
      <c r="W439" s="17">
        <f>IF(Q439="YES",G439+V439,"")</f>
        <v/>
      </c>
      <c r="X439" s="18">
        <f>IF(Q439="YES",IF(TODAY()&gt;W439,"OVERDUE","WITHIN TIME"),"")</f>
        <v/>
      </c>
    </row>
    <row r="440">
      <c r="A440" s="3" t="n">
        <v>436</v>
      </c>
      <c r="B440" s="4" t="n"/>
      <c r="C440" s="4" t="n"/>
      <c r="D440" s="5">
        <f>IF(E440="ISNR20","Natural Rubber-TSNR (ISNR-20)","")</f>
        <v/>
      </c>
      <c r="E440" s="4" t="n"/>
      <c r="F440" s="6" t="n"/>
      <c r="G440" s="6" t="n"/>
      <c r="H440" s="7">
        <f>IF(G440="","",G440-TODAY())</f>
        <v/>
      </c>
      <c r="I440" s="8">
        <f>IF(G440="","",
IF(G440&lt;TODAY(),
IF(O440&gt;0,"Violated","Completed"),
IF(H440&lt;=7,"Expiring Soon",
"Active")))</f>
        <v/>
      </c>
      <c r="J440" s="8">
        <f>IF(C440="","",
COUNTIFS(
sales!$C:$C,$C440,
sales!$E:$E,$E440,
sales!$H:$H,"&gt;="&amp;$F440,
sales!$H:$H,"&lt;="&amp;$G440
))</f>
        <v/>
      </c>
      <c r="K440" s="9">
        <f>IF(COUNTIFS(sales!C:C, C440)=0,"",
_xlfn.MAXIFS(sales!H:H, sales!C:C, C440))</f>
        <v/>
      </c>
      <c r="L440" s="4" t="n"/>
      <c r="M440" s="4" t="n"/>
      <c r="N440" s="10">
        <f>IF(C440="","",
SUMIFS(
sales!$I:$I,
sales!$C:$C,$C440,
sales!$E:$E,$E440,
sales!$H:$H,"&gt;="&amp;$F440,
sales!$H:$H,"&lt;="&amp;$G440
))</f>
        <v/>
      </c>
      <c r="O440" s="10">
        <f>IF(M440="","",M440-N440)</f>
        <v/>
      </c>
      <c r="P440" s="11">
        <f>IF(M440=0,"",N440/M440)</f>
        <v/>
      </c>
      <c r="Q440" s="12">
        <f>IF(OR(G440="",O440=""),"",
IF(AND(G440&lt;TODAY(),O440&gt;0),"YES","NO"))</f>
        <v/>
      </c>
      <c r="R440" s="100" t="n"/>
      <c r="S440" s="14" t="n"/>
      <c r="T440" s="15">
        <f>IF(Q440="YES", IF(R440="Company",L440*(1+S440),IF(R440="Vendor",L440*(1-S440),"")),"")</f>
        <v/>
      </c>
      <c r="U440" s="15">
        <f>IF(Q440="YES",O440*T440,"")</f>
        <v/>
      </c>
      <c r="V440" s="16" t="n"/>
      <c r="W440" s="17">
        <f>IF(Q440="YES",G440+V440,"")</f>
        <v/>
      </c>
      <c r="X440" s="18">
        <f>IF(Q440="YES",IF(TODAY()&gt;W440,"OVERDUE","WITHIN TIME"),"")</f>
        <v/>
      </c>
    </row>
    <row r="441">
      <c r="A441" s="3" t="n">
        <v>437</v>
      </c>
      <c r="B441" s="4" t="n"/>
      <c r="C441" s="4" t="n"/>
      <c r="D441" s="5">
        <f>IF(E441="ISNR20","Natural Rubber-TSNR (ISNR-20)","")</f>
        <v/>
      </c>
      <c r="E441" s="4" t="n"/>
      <c r="F441" s="6" t="n"/>
      <c r="G441" s="6" t="n"/>
      <c r="H441" s="7">
        <f>IF(G441="","",G441-TODAY())</f>
        <v/>
      </c>
      <c r="I441" s="8">
        <f>IF(G441="","",
IF(G441&lt;TODAY(),
IF(O441&gt;0,"Violated","Completed"),
IF(H441&lt;=7,"Expiring Soon",
"Active")))</f>
        <v/>
      </c>
      <c r="J441" s="8">
        <f>IF(C441="","",
COUNTIFS(
sales!$C:$C,$C441,
sales!$E:$E,$E441,
sales!$H:$H,"&gt;="&amp;$F441,
sales!$H:$H,"&lt;="&amp;$G441
))</f>
        <v/>
      </c>
      <c r="K441" s="9">
        <f>IF(COUNTIFS(sales!C:C, C441)=0,"",
_xlfn.MAXIFS(sales!H:H, sales!C:C, C441))</f>
        <v/>
      </c>
      <c r="L441" s="4" t="n"/>
      <c r="M441" s="4" t="n"/>
      <c r="N441" s="10">
        <f>IF(C441="","",
SUMIFS(
sales!$I:$I,
sales!$C:$C,$C441,
sales!$E:$E,$E441,
sales!$H:$H,"&gt;="&amp;$F441,
sales!$H:$H,"&lt;="&amp;$G441
))</f>
        <v/>
      </c>
      <c r="O441" s="10">
        <f>IF(M441="","",M441-N441)</f>
        <v/>
      </c>
      <c r="P441" s="11">
        <f>IF(M441=0,"",N441/M441)</f>
        <v/>
      </c>
      <c r="Q441" s="12">
        <f>IF(OR(G441="",O441=""),"",
IF(AND(G441&lt;TODAY(),O441&gt;0),"YES","NO"))</f>
        <v/>
      </c>
      <c r="R441" s="100" t="n"/>
      <c r="S441" s="14" t="n"/>
      <c r="T441" s="15">
        <f>IF(Q441="YES", IF(R441="Company",L441*(1+S441),IF(R441="Vendor",L441*(1-S441),"")),"")</f>
        <v/>
      </c>
      <c r="U441" s="15">
        <f>IF(Q441="YES",O441*T441,"")</f>
        <v/>
      </c>
      <c r="V441" s="16" t="n"/>
      <c r="W441" s="17">
        <f>IF(Q441="YES",G441+V441,"")</f>
        <v/>
      </c>
      <c r="X441" s="18">
        <f>IF(Q441="YES",IF(TODAY()&gt;W441,"OVERDUE","WITHIN TIME"),"")</f>
        <v/>
      </c>
    </row>
    <row r="442">
      <c r="A442" s="3" t="n">
        <v>438</v>
      </c>
      <c r="B442" s="4" t="n"/>
      <c r="C442" s="4" t="n"/>
      <c r="D442" s="5">
        <f>IF(E442="ISNR20","Natural Rubber-TSNR (ISNR-20)","")</f>
        <v/>
      </c>
      <c r="E442" s="4" t="n"/>
      <c r="F442" s="6" t="n"/>
      <c r="G442" s="6" t="n"/>
      <c r="H442" s="7">
        <f>IF(G442="","",G442-TODAY())</f>
        <v/>
      </c>
      <c r="I442" s="8">
        <f>IF(G442="","",
IF(G442&lt;TODAY(),
IF(O442&gt;0,"Violated","Completed"),
IF(H442&lt;=7,"Expiring Soon",
"Active")))</f>
        <v/>
      </c>
      <c r="J442" s="8">
        <f>IF(C442="","",
COUNTIFS(
sales!$C:$C,$C442,
sales!$E:$E,$E442,
sales!$H:$H,"&gt;="&amp;$F442,
sales!$H:$H,"&lt;="&amp;$G442
))</f>
        <v/>
      </c>
      <c r="K442" s="9">
        <f>IF(COUNTIFS(sales!C:C, C442)=0,"",
_xlfn.MAXIFS(sales!H:H, sales!C:C, C442))</f>
        <v/>
      </c>
      <c r="L442" s="4" t="n"/>
      <c r="M442" s="4" t="n"/>
      <c r="N442" s="10">
        <f>IF(C442="","",
SUMIFS(
sales!$I:$I,
sales!$C:$C,$C442,
sales!$E:$E,$E442,
sales!$H:$H,"&gt;="&amp;$F442,
sales!$H:$H,"&lt;="&amp;$G442
))</f>
        <v/>
      </c>
      <c r="O442" s="10">
        <f>IF(M442="","",M442-N442)</f>
        <v/>
      </c>
      <c r="P442" s="11">
        <f>IF(M442=0,"",N442/M442)</f>
        <v/>
      </c>
      <c r="Q442" s="12">
        <f>IF(OR(G442="",O442=""),"",
IF(AND(G442&lt;TODAY(),O442&gt;0),"YES","NO"))</f>
        <v/>
      </c>
      <c r="R442" s="100" t="n"/>
      <c r="S442" s="14" t="n"/>
      <c r="T442" s="15">
        <f>IF(Q442="YES", IF(R442="Company",L442*(1+S442),IF(R442="Vendor",L442*(1-S442),"")),"")</f>
        <v/>
      </c>
      <c r="U442" s="15">
        <f>IF(Q442="YES",O442*T442,"")</f>
        <v/>
      </c>
      <c r="V442" s="16" t="n"/>
      <c r="W442" s="17">
        <f>IF(Q442="YES",G442+V442,"")</f>
        <v/>
      </c>
      <c r="X442" s="18">
        <f>IF(Q442="YES",IF(TODAY()&gt;W442,"OVERDUE","WITHIN TIME"),"")</f>
        <v/>
      </c>
    </row>
    <row r="443">
      <c r="A443" s="3" t="n">
        <v>439</v>
      </c>
      <c r="B443" s="4" t="n"/>
      <c r="C443" s="4" t="n"/>
      <c r="D443" s="5">
        <f>IF(E443="ISNR20","Natural Rubber-TSNR (ISNR-20)","")</f>
        <v/>
      </c>
      <c r="E443" s="4" t="n"/>
      <c r="F443" s="6" t="n"/>
      <c r="G443" s="6" t="n"/>
      <c r="H443" s="7">
        <f>IF(G443="","",G443-TODAY())</f>
        <v/>
      </c>
      <c r="I443" s="8">
        <f>IF(G443="","",
IF(G443&lt;TODAY(),
IF(O443&gt;0,"Violated","Completed"),
IF(H443&lt;=7,"Expiring Soon",
"Active")))</f>
        <v/>
      </c>
      <c r="J443" s="8">
        <f>IF(C443="","",
COUNTIFS(
sales!$C:$C,$C443,
sales!$E:$E,$E443,
sales!$H:$H,"&gt;="&amp;$F443,
sales!$H:$H,"&lt;="&amp;$G443
))</f>
        <v/>
      </c>
      <c r="K443" s="9">
        <f>IF(COUNTIFS(sales!C:C, C443)=0,"",
_xlfn.MAXIFS(sales!H:H, sales!C:C, C443))</f>
        <v/>
      </c>
      <c r="L443" s="4" t="n"/>
      <c r="M443" s="4" t="n"/>
      <c r="N443" s="10">
        <f>IF(C443="","",
SUMIFS(
sales!$I:$I,
sales!$C:$C,$C443,
sales!$E:$E,$E443,
sales!$H:$H,"&gt;="&amp;$F443,
sales!$H:$H,"&lt;="&amp;$G443
))</f>
        <v/>
      </c>
      <c r="O443" s="10">
        <f>IF(M443="","",M443-N443)</f>
        <v/>
      </c>
      <c r="P443" s="11">
        <f>IF(M443=0,"",N443/M443)</f>
        <v/>
      </c>
      <c r="Q443" s="12">
        <f>IF(OR(G443="",O443=""),"",
IF(AND(G443&lt;TODAY(),O443&gt;0),"YES","NO"))</f>
        <v/>
      </c>
      <c r="R443" s="100" t="n"/>
      <c r="S443" s="14" t="n"/>
      <c r="T443" s="15">
        <f>IF(Q443="YES", IF(R443="Company",L443*(1+S443),IF(R443="Vendor",L443*(1-S443),"")),"")</f>
        <v/>
      </c>
      <c r="U443" s="15">
        <f>IF(Q443="YES",O443*T443,"")</f>
        <v/>
      </c>
      <c r="V443" s="16" t="n"/>
      <c r="W443" s="17">
        <f>IF(Q443="YES",G443+V443,"")</f>
        <v/>
      </c>
      <c r="X443" s="18">
        <f>IF(Q443="YES",IF(TODAY()&gt;W443,"OVERDUE","WITHIN TIME"),"")</f>
        <v/>
      </c>
    </row>
    <row r="444">
      <c r="A444" s="3" t="n">
        <v>440</v>
      </c>
      <c r="B444" s="4" t="n"/>
      <c r="C444" s="4" t="n"/>
      <c r="D444" s="5">
        <f>IF(E444="ISNR20","Natural Rubber-TSNR (ISNR-20)","")</f>
        <v/>
      </c>
      <c r="E444" s="4" t="n"/>
      <c r="F444" s="6" t="n"/>
      <c r="G444" s="6" t="n"/>
      <c r="H444" s="7">
        <f>IF(G444="","",G444-TODAY())</f>
        <v/>
      </c>
      <c r="I444" s="8">
        <f>IF(G444="","",
IF(G444&lt;TODAY(),
IF(O444&gt;0,"Violated","Completed"),
IF(H444&lt;=7,"Expiring Soon",
"Active")))</f>
        <v/>
      </c>
      <c r="J444" s="8">
        <f>IF(C444="","",
COUNTIFS(
sales!$C:$C,$C444,
sales!$E:$E,$E444,
sales!$H:$H,"&gt;="&amp;$F444,
sales!$H:$H,"&lt;="&amp;$G444
))</f>
        <v/>
      </c>
      <c r="K444" s="9">
        <f>IF(COUNTIFS(sales!C:C, C444)=0,"",
_xlfn.MAXIFS(sales!H:H, sales!C:C, C444))</f>
        <v/>
      </c>
      <c r="L444" s="4" t="n"/>
      <c r="M444" s="4" t="n"/>
      <c r="N444" s="10">
        <f>IF(C444="","",
SUMIFS(
sales!$I:$I,
sales!$C:$C,$C444,
sales!$E:$E,$E444,
sales!$H:$H,"&gt;="&amp;$F444,
sales!$H:$H,"&lt;="&amp;$G444
))</f>
        <v/>
      </c>
      <c r="O444" s="10">
        <f>IF(M444="","",M444-N444)</f>
        <v/>
      </c>
      <c r="P444" s="11">
        <f>IF(M444=0,"",N444/M444)</f>
        <v/>
      </c>
      <c r="Q444" s="12">
        <f>IF(OR(G444="",O444=""),"",
IF(AND(G444&lt;TODAY(),O444&gt;0),"YES","NO"))</f>
        <v/>
      </c>
      <c r="R444" s="100" t="n"/>
      <c r="S444" s="14" t="n"/>
      <c r="T444" s="15">
        <f>IF(Q444="YES", IF(R444="Company",L444*(1+S444),IF(R444="Vendor",L444*(1-S444),"")),"")</f>
        <v/>
      </c>
      <c r="U444" s="15">
        <f>IF(Q444="YES",O444*T444,"")</f>
        <v/>
      </c>
      <c r="V444" s="16" t="n"/>
      <c r="W444" s="17">
        <f>IF(Q444="YES",G444+V444,"")</f>
        <v/>
      </c>
      <c r="X444" s="18">
        <f>IF(Q444="YES",IF(TODAY()&gt;W444,"OVERDUE","WITHIN TIME"),"")</f>
        <v/>
      </c>
    </row>
    <row r="445">
      <c r="A445" s="3" t="n">
        <v>441</v>
      </c>
      <c r="B445" s="4" t="n"/>
      <c r="C445" s="4" t="n"/>
      <c r="D445" s="5">
        <f>IF(E445="ISNR20","Natural Rubber-TSNR (ISNR-20)","")</f>
        <v/>
      </c>
      <c r="E445" s="4" t="n"/>
      <c r="F445" s="6" t="n"/>
      <c r="G445" s="6" t="n"/>
      <c r="H445" s="7">
        <f>IF(G445="","",G445-TODAY())</f>
        <v/>
      </c>
      <c r="I445" s="8">
        <f>IF(G445="","",
IF(G445&lt;TODAY(),
IF(O445&gt;0,"Violated","Completed"),
IF(H445&lt;=7,"Expiring Soon",
"Active")))</f>
        <v/>
      </c>
      <c r="J445" s="8">
        <f>IF(C445="","",
COUNTIFS(
sales!$C:$C,$C445,
sales!$E:$E,$E445,
sales!$H:$H,"&gt;="&amp;$F445,
sales!$H:$H,"&lt;="&amp;$G445
))</f>
        <v/>
      </c>
      <c r="K445" s="9">
        <f>IF(COUNTIFS(sales!C:C, C445)=0,"",
_xlfn.MAXIFS(sales!H:H, sales!C:C, C445))</f>
        <v/>
      </c>
      <c r="L445" s="4" t="n"/>
      <c r="M445" s="4" t="n"/>
      <c r="N445" s="10">
        <f>IF(C445="","",
SUMIFS(
sales!$I:$I,
sales!$C:$C,$C445,
sales!$E:$E,$E445,
sales!$H:$H,"&gt;="&amp;$F445,
sales!$H:$H,"&lt;="&amp;$G445
))</f>
        <v/>
      </c>
      <c r="O445" s="10">
        <f>IF(M445="","",M445-N445)</f>
        <v/>
      </c>
      <c r="P445" s="11">
        <f>IF(M445=0,"",N445/M445)</f>
        <v/>
      </c>
      <c r="Q445" s="12">
        <f>IF(OR(G445="",O445=""),"",
IF(AND(G445&lt;TODAY(),O445&gt;0),"YES","NO"))</f>
        <v/>
      </c>
      <c r="R445" s="100" t="n"/>
      <c r="S445" s="14" t="n"/>
      <c r="T445" s="15">
        <f>IF(Q445="YES", IF(R445="Company",L445*(1+S445),IF(R445="Vendor",L445*(1-S445),"")),"")</f>
        <v/>
      </c>
      <c r="U445" s="15">
        <f>IF(Q445="YES",O445*T445,"")</f>
        <v/>
      </c>
      <c r="V445" s="16" t="n"/>
      <c r="W445" s="17">
        <f>IF(Q445="YES",G445+V445,"")</f>
        <v/>
      </c>
      <c r="X445" s="18">
        <f>IF(Q445="YES",IF(TODAY()&gt;W445,"OVERDUE","WITHIN TIME"),"")</f>
        <v/>
      </c>
    </row>
    <row r="446">
      <c r="A446" s="3" t="n">
        <v>442</v>
      </c>
      <c r="B446" s="4" t="n"/>
      <c r="C446" s="4" t="n"/>
      <c r="D446" s="5">
        <f>IF(E446="ISNR20","Natural Rubber-TSNR (ISNR-20)","")</f>
        <v/>
      </c>
      <c r="E446" s="4" t="n"/>
      <c r="F446" s="6" t="n"/>
      <c r="G446" s="6" t="n"/>
      <c r="H446" s="7">
        <f>IF(G446="","",G446-TODAY())</f>
        <v/>
      </c>
      <c r="I446" s="8">
        <f>IF(G446="","",
IF(G446&lt;TODAY(),
IF(O446&gt;0,"Violated","Completed"),
IF(H446&lt;=7,"Expiring Soon",
"Active")))</f>
        <v/>
      </c>
      <c r="J446" s="8">
        <f>IF(C446="","",
COUNTIFS(
sales!$C:$C,$C446,
sales!$E:$E,$E446,
sales!$H:$H,"&gt;="&amp;$F446,
sales!$H:$H,"&lt;="&amp;$G446
))</f>
        <v/>
      </c>
      <c r="K446" s="9">
        <f>IF(COUNTIFS(sales!C:C, C446)=0,"",
_xlfn.MAXIFS(sales!H:H, sales!C:C, C446))</f>
        <v/>
      </c>
      <c r="L446" s="4" t="n"/>
      <c r="M446" s="4" t="n"/>
      <c r="N446" s="10">
        <f>IF(C446="","",
SUMIFS(
sales!$I:$I,
sales!$C:$C,$C446,
sales!$E:$E,$E446,
sales!$H:$H,"&gt;="&amp;$F446,
sales!$H:$H,"&lt;="&amp;$G446
))</f>
        <v/>
      </c>
      <c r="O446" s="10">
        <f>IF(M446="","",M446-N446)</f>
        <v/>
      </c>
      <c r="P446" s="11">
        <f>IF(M446=0,"",N446/M446)</f>
        <v/>
      </c>
      <c r="Q446" s="12">
        <f>IF(OR(G446="",O446=""),"",
IF(AND(G446&lt;TODAY(),O446&gt;0),"YES","NO"))</f>
        <v/>
      </c>
      <c r="R446" s="100" t="n"/>
      <c r="S446" s="14" t="n"/>
      <c r="T446" s="15">
        <f>IF(Q446="YES", IF(R446="Company",L446*(1+S446),IF(R446="Vendor",L446*(1-S446),"")),"")</f>
        <v/>
      </c>
      <c r="U446" s="15">
        <f>IF(Q446="YES",O446*T446,"")</f>
        <v/>
      </c>
      <c r="V446" s="16" t="n"/>
      <c r="W446" s="17">
        <f>IF(Q446="YES",G446+V446,"")</f>
        <v/>
      </c>
      <c r="X446" s="18">
        <f>IF(Q446="YES",IF(TODAY()&gt;W446,"OVERDUE","WITHIN TIME"),"")</f>
        <v/>
      </c>
    </row>
    <row r="447">
      <c r="A447" s="3" t="n">
        <v>443</v>
      </c>
      <c r="B447" s="4" t="n"/>
      <c r="C447" s="4" t="n"/>
      <c r="D447" s="5">
        <f>IF(E447="ISNR20","Natural Rubber-TSNR (ISNR-20)","")</f>
        <v/>
      </c>
      <c r="E447" s="4" t="n"/>
      <c r="F447" s="6" t="n"/>
      <c r="G447" s="6" t="n"/>
      <c r="H447" s="7">
        <f>IF(G447="","",G447-TODAY())</f>
        <v/>
      </c>
      <c r="I447" s="8">
        <f>IF(G447="","",
IF(G447&lt;TODAY(),
IF(O447&gt;0,"Violated","Completed"),
IF(H447&lt;=7,"Expiring Soon",
"Active")))</f>
        <v/>
      </c>
      <c r="J447" s="8">
        <f>IF(C447="","",
COUNTIFS(
sales!$C:$C,$C447,
sales!$E:$E,$E447,
sales!$H:$H,"&gt;="&amp;$F447,
sales!$H:$H,"&lt;="&amp;$G447
))</f>
        <v/>
      </c>
      <c r="K447" s="9">
        <f>IF(COUNTIFS(sales!C:C, C447)=0,"",
_xlfn.MAXIFS(sales!H:H, sales!C:C, C447))</f>
        <v/>
      </c>
      <c r="L447" s="4" t="n"/>
      <c r="M447" s="4" t="n"/>
      <c r="N447" s="10">
        <f>IF(C447="","",
SUMIFS(
sales!$I:$I,
sales!$C:$C,$C447,
sales!$E:$E,$E447,
sales!$H:$H,"&gt;="&amp;$F447,
sales!$H:$H,"&lt;="&amp;$G447
))</f>
        <v/>
      </c>
      <c r="O447" s="10">
        <f>IF(M447="","",M447-N447)</f>
        <v/>
      </c>
      <c r="P447" s="11">
        <f>IF(M447=0,"",N447/M447)</f>
        <v/>
      </c>
      <c r="Q447" s="12">
        <f>IF(OR(G447="",O447=""),"",
IF(AND(G447&lt;TODAY(),O447&gt;0),"YES","NO"))</f>
        <v/>
      </c>
      <c r="R447" s="100" t="n"/>
      <c r="S447" s="14" t="n"/>
      <c r="T447" s="15">
        <f>IF(Q447="YES", IF(R447="Company",L447*(1+S447),IF(R447="Vendor",L447*(1-S447),"")),"")</f>
        <v/>
      </c>
      <c r="U447" s="15">
        <f>IF(Q447="YES",O447*T447,"")</f>
        <v/>
      </c>
      <c r="V447" s="16" t="n"/>
      <c r="W447" s="17">
        <f>IF(Q447="YES",G447+V447,"")</f>
        <v/>
      </c>
      <c r="X447" s="18">
        <f>IF(Q447="YES",IF(TODAY()&gt;W447,"OVERDUE","WITHIN TIME"),"")</f>
        <v/>
      </c>
    </row>
    <row r="448">
      <c r="A448" s="3" t="n">
        <v>444</v>
      </c>
      <c r="B448" s="4" t="n"/>
      <c r="C448" s="4" t="n"/>
      <c r="D448" s="5">
        <f>IF(E448="ISNR20","Natural Rubber-TSNR (ISNR-20)","")</f>
        <v/>
      </c>
      <c r="E448" s="4" t="n"/>
      <c r="F448" s="6" t="n"/>
      <c r="G448" s="6" t="n"/>
      <c r="H448" s="7">
        <f>IF(G448="","",G448-TODAY())</f>
        <v/>
      </c>
      <c r="I448" s="8">
        <f>IF(G448="","",
IF(G448&lt;TODAY(),
IF(O448&gt;0,"Violated","Completed"),
IF(H448&lt;=7,"Expiring Soon",
"Active")))</f>
        <v/>
      </c>
      <c r="J448" s="8">
        <f>IF(C448="","",
COUNTIFS(
sales!$C:$C,$C448,
sales!$E:$E,$E448,
sales!$H:$H,"&gt;="&amp;$F448,
sales!$H:$H,"&lt;="&amp;$G448
))</f>
        <v/>
      </c>
      <c r="K448" s="9">
        <f>IF(COUNTIFS(sales!C:C, C448)=0,"",
_xlfn.MAXIFS(sales!H:H, sales!C:C, C448))</f>
        <v/>
      </c>
      <c r="L448" s="4" t="n"/>
      <c r="M448" s="4" t="n"/>
      <c r="N448" s="10">
        <f>IF(C448="","",
SUMIFS(
sales!$I:$I,
sales!$C:$C,$C448,
sales!$E:$E,$E448,
sales!$H:$H,"&gt;="&amp;$F448,
sales!$H:$H,"&lt;="&amp;$G448
))</f>
        <v/>
      </c>
      <c r="O448" s="10">
        <f>IF(M448="","",M448-N448)</f>
        <v/>
      </c>
      <c r="P448" s="11">
        <f>IF(M448=0,"",N448/M448)</f>
        <v/>
      </c>
      <c r="Q448" s="12">
        <f>IF(OR(G448="",O448=""),"",
IF(AND(G448&lt;TODAY(),O448&gt;0),"YES","NO"))</f>
        <v/>
      </c>
      <c r="R448" s="100" t="n"/>
      <c r="S448" s="14" t="n"/>
      <c r="T448" s="15">
        <f>IF(Q448="YES", IF(R448="Company",L448*(1+S448),IF(R448="Vendor",L448*(1-S448),"")),"")</f>
        <v/>
      </c>
      <c r="U448" s="15">
        <f>IF(Q448="YES",O448*T448,"")</f>
        <v/>
      </c>
      <c r="V448" s="16" t="n"/>
      <c r="W448" s="17">
        <f>IF(Q448="YES",G448+V448,"")</f>
        <v/>
      </c>
      <c r="X448" s="18">
        <f>IF(Q448="YES",IF(TODAY()&gt;W448,"OVERDUE","WITHIN TIME"),"")</f>
        <v/>
      </c>
    </row>
    <row r="449">
      <c r="A449" s="3" t="n">
        <v>445</v>
      </c>
      <c r="B449" s="4" t="n"/>
      <c r="C449" s="4" t="n"/>
      <c r="D449" s="5">
        <f>IF(E449="ISNR20","Natural Rubber-TSNR (ISNR-20)","")</f>
        <v/>
      </c>
      <c r="E449" s="4" t="n"/>
      <c r="F449" s="6" t="n"/>
      <c r="G449" s="6" t="n"/>
      <c r="H449" s="7">
        <f>IF(G449="","",G449-TODAY())</f>
        <v/>
      </c>
      <c r="I449" s="8">
        <f>IF(G449="","",
IF(G449&lt;TODAY(),
IF(O449&gt;0,"Violated","Completed"),
IF(H449&lt;=7,"Expiring Soon",
"Active")))</f>
        <v/>
      </c>
      <c r="J449" s="8">
        <f>IF(C449="","",
COUNTIFS(
sales!$C:$C,$C449,
sales!$E:$E,$E449,
sales!$H:$H,"&gt;="&amp;$F449,
sales!$H:$H,"&lt;="&amp;$G449
))</f>
        <v/>
      </c>
      <c r="K449" s="9">
        <f>IF(COUNTIFS(sales!C:C, C449)=0,"",
_xlfn.MAXIFS(sales!H:H, sales!C:C, C449))</f>
        <v/>
      </c>
      <c r="L449" s="4" t="n"/>
      <c r="M449" s="4" t="n"/>
      <c r="N449" s="10">
        <f>IF(C449="","",
SUMIFS(
sales!$I:$I,
sales!$C:$C,$C449,
sales!$E:$E,$E449,
sales!$H:$H,"&gt;="&amp;$F449,
sales!$H:$H,"&lt;="&amp;$G449
))</f>
        <v/>
      </c>
      <c r="O449" s="10">
        <f>IF(M449="","",M449-N449)</f>
        <v/>
      </c>
      <c r="P449" s="11">
        <f>IF(M449=0,"",N449/M449)</f>
        <v/>
      </c>
      <c r="Q449" s="12">
        <f>IF(OR(G449="",O449=""),"",
IF(AND(G449&lt;TODAY(),O449&gt;0),"YES","NO"))</f>
        <v/>
      </c>
      <c r="R449" s="100" t="n"/>
      <c r="S449" s="14" t="n"/>
      <c r="T449" s="15">
        <f>IF(Q449="YES", IF(R449="Company",L449*(1+S449),IF(R449="Vendor",L449*(1-S449),"")),"")</f>
        <v/>
      </c>
      <c r="U449" s="15">
        <f>IF(Q449="YES",O449*T449,"")</f>
        <v/>
      </c>
      <c r="V449" s="16" t="n"/>
      <c r="W449" s="17">
        <f>IF(Q449="YES",G449+V449,"")</f>
        <v/>
      </c>
      <c r="X449" s="18">
        <f>IF(Q449="YES",IF(TODAY()&gt;W449,"OVERDUE","WITHIN TIME"),"")</f>
        <v/>
      </c>
    </row>
    <row r="450">
      <c r="A450" s="3" t="n">
        <v>446</v>
      </c>
      <c r="B450" s="4" t="n"/>
      <c r="C450" s="4" t="n"/>
      <c r="D450" s="5">
        <f>IF(E450="ISNR20","Natural Rubber-TSNR (ISNR-20)","")</f>
        <v/>
      </c>
      <c r="E450" s="4" t="n"/>
      <c r="F450" s="6" t="n"/>
      <c r="G450" s="6" t="n"/>
      <c r="H450" s="7">
        <f>IF(G450="","",G450-TODAY())</f>
        <v/>
      </c>
      <c r="I450" s="8">
        <f>IF(G450="","",
IF(G450&lt;TODAY(),
IF(O450&gt;0,"Violated","Completed"),
IF(H450&lt;=7,"Expiring Soon",
"Active")))</f>
        <v/>
      </c>
      <c r="J450" s="8">
        <f>IF(C450="","",
COUNTIFS(
sales!$C:$C,$C450,
sales!$E:$E,$E450,
sales!$H:$H,"&gt;="&amp;$F450,
sales!$H:$H,"&lt;="&amp;$G450
))</f>
        <v/>
      </c>
      <c r="K450" s="9">
        <f>IF(COUNTIFS(sales!C:C, C450)=0,"",
_xlfn.MAXIFS(sales!H:H, sales!C:C, C450))</f>
        <v/>
      </c>
      <c r="L450" s="4" t="n"/>
      <c r="M450" s="4" t="n"/>
      <c r="N450" s="10">
        <f>IF(C450="","",
SUMIFS(
sales!$I:$I,
sales!$C:$C,$C450,
sales!$E:$E,$E450,
sales!$H:$H,"&gt;="&amp;$F450,
sales!$H:$H,"&lt;="&amp;$G450
))</f>
        <v/>
      </c>
      <c r="O450" s="10">
        <f>IF(M450="","",M450-N450)</f>
        <v/>
      </c>
      <c r="P450" s="11">
        <f>IF(M450=0,"",N450/M450)</f>
        <v/>
      </c>
      <c r="Q450" s="12">
        <f>IF(OR(G450="",O450=""),"",
IF(AND(G450&lt;TODAY(),O450&gt;0),"YES","NO"))</f>
        <v/>
      </c>
      <c r="R450" s="100" t="n"/>
      <c r="S450" s="14" t="n"/>
      <c r="T450" s="15">
        <f>IF(Q450="YES", IF(R450="Company",L450*(1+S450),IF(R450="Vendor",L450*(1-S450),"")),"")</f>
        <v/>
      </c>
      <c r="U450" s="15">
        <f>IF(Q450="YES",O450*T450,"")</f>
        <v/>
      </c>
      <c r="V450" s="16" t="n"/>
      <c r="W450" s="17">
        <f>IF(Q450="YES",G450+V450,"")</f>
        <v/>
      </c>
      <c r="X450" s="18">
        <f>IF(Q450="YES",IF(TODAY()&gt;W450,"OVERDUE","WITHIN TIME"),"")</f>
        <v/>
      </c>
    </row>
    <row r="451">
      <c r="A451" s="3" t="n">
        <v>447</v>
      </c>
      <c r="B451" s="4" t="n"/>
      <c r="C451" s="4" t="n"/>
      <c r="D451" s="5">
        <f>IF(E451="ISNR20","Natural Rubber-TSNR (ISNR-20)","")</f>
        <v/>
      </c>
      <c r="E451" s="4" t="n"/>
      <c r="F451" s="6" t="n"/>
      <c r="G451" s="6" t="n"/>
      <c r="H451" s="7">
        <f>IF(G451="","",G451-TODAY())</f>
        <v/>
      </c>
      <c r="I451" s="8">
        <f>IF(G451="","",
IF(G451&lt;TODAY(),
IF(O451&gt;0,"Violated","Completed"),
IF(H451&lt;=7,"Expiring Soon",
"Active")))</f>
        <v/>
      </c>
      <c r="J451" s="8">
        <f>IF(C451="","",
COUNTIFS(
sales!$C:$C,$C451,
sales!$E:$E,$E451,
sales!$H:$H,"&gt;="&amp;$F451,
sales!$H:$H,"&lt;="&amp;$G451
))</f>
        <v/>
      </c>
      <c r="K451" s="9">
        <f>IF(COUNTIFS(sales!C:C, C451)=0,"",
_xlfn.MAXIFS(sales!H:H, sales!C:C, C451))</f>
        <v/>
      </c>
      <c r="L451" s="4" t="n"/>
      <c r="M451" s="4" t="n"/>
      <c r="N451" s="10">
        <f>IF(C451="","",
SUMIFS(
sales!$I:$I,
sales!$C:$C,$C451,
sales!$E:$E,$E451,
sales!$H:$H,"&gt;="&amp;$F451,
sales!$H:$H,"&lt;="&amp;$G451
))</f>
        <v/>
      </c>
      <c r="O451" s="10">
        <f>IF(M451="","",M451-N451)</f>
        <v/>
      </c>
      <c r="P451" s="11">
        <f>IF(M451=0,"",N451/M451)</f>
        <v/>
      </c>
      <c r="Q451" s="12">
        <f>IF(OR(G451="",O451=""),"",
IF(AND(G451&lt;TODAY(),O451&gt;0),"YES","NO"))</f>
        <v/>
      </c>
      <c r="R451" s="100" t="n"/>
      <c r="S451" s="14" t="n"/>
      <c r="T451" s="15">
        <f>IF(Q451="YES", IF(R451="Company",L451*(1+S451),IF(R451="Vendor",L451*(1-S451),"")),"")</f>
        <v/>
      </c>
      <c r="U451" s="15">
        <f>IF(Q451="YES",O451*T451,"")</f>
        <v/>
      </c>
      <c r="V451" s="16" t="n"/>
      <c r="W451" s="17">
        <f>IF(Q451="YES",G451+V451,"")</f>
        <v/>
      </c>
      <c r="X451" s="18">
        <f>IF(Q451="YES",IF(TODAY()&gt;W451,"OVERDUE","WITHIN TIME"),"")</f>
        <v/>
      </c>
    </row>
    <row r="452">
      <c r="A452" s="3" t="n">
        <v>448</v>
      </c>
      <c r="B452" s="4" t="n"/>
      <c r="C452" s="4" t="n"/>
      <c r="D452" s="5">
        <f>IF(E452="ISNR20","Natural Rubber-TSNR (ISNR-20)","")</f>
        <v/>
      </c>
      <c r="E452" s="4" t="n"/>
      <c r="F452" s="6" t="n"/>
      <c r="G452" s="6" t="n"/>
      <c r="H452" s="7">
        <f>IF(G452="","",G452-TODAY())</f>
        <v/>
      </c>
      <c r="I452" s="8">
        <f>IF(G452="","",
IF(G452&lt;TODAY(),
IF(O452&gt;0,"Violated","Completed"),
IF(H452&lt;=7,"Expiring Soon",
"Active")))</f>
        <v/>
      </c>
      <c r="J452" s="8">
        <f>IF(C452="","",
COUNTIFS(
sales!$C:$C,$C452,
sales!$E:$E,$E452,
sales!$H:$H,"&gt;="&amp;$F452,
sales!$H:$H,"&lt;="&amp;$G452
))</f>
        <v/>
      </c>
      <c r="K452" s="9">
        <f>IF(COUNTIFS(sales!C:C, C452)=0,"",
_xlfn.MAXIFS(sales!H:H, sales!C:C, C452))</f>
        <v/>
      </c>
      <c r="L452" s="4" t="n"/>
      <c r="M452" s="4" t="n"/>
      <c r="N452" s="10">
        <f>IF(C452="","",
SUMIFS(
sales!$I:$I,
sales!$C:$C,$C452,
sales!$E:$E,$E452,
sales!$H:$H,"&gt;="&amp;$F452,
sales!$H:$H,"&lt;="&amp;$G452
))</f>
        <v/>
      </c>
      <c r="O452" s="10">
        <f>IF(M452="","",M452-N452)</f>
        <v/>
      </c>
      <c r="P452" s="11">
        <f>IF(M452=0,"",N452/M452)</f>
        <v/>
      </c>
      <c r="Q452" s="12">
        <f>IF(OR(G452="",O452=""),"",
IF(AND(G452&lt;TODAY(),O452&gt;0),"YES","NO"))</f>
        <v/>
      </c>
      <c r="R452" s="100" t="n"/>
      <c r="S452" s="14" t="n"/>
      <c r="T452" s="15">
        <f>IF(Q452="YES", IF(R452="Company",L452*(1+S452),IF(R452="Vendor",L452*(1-S452),"")),"")</f>
        <v/>
      </c>
      <c r="U452" s="15">
        <f>IF(Q452="YES",O452*T452,"")</f>
        <v/>
      </c>
      <c r="V452" s="16" t="n"/>
      <c r="W452" s="17">
        <f>IF(Q452="YES",G452+V452,"")</f>
        <v/>
      </c>
      <c r="X452" s="18">
        <f>IF(Q452="YES",IF(TODAY()&gt;W452,"OVERDUE","WITHIN TIME"),"")</f>
        <v/>
      </c>
    </row>
    <row r="453">
      <c r="A453" s="3" t="n">
        <v>449</v>
      </c>
      <c r="B453" s="4" t="n"/>
      <c r="C453" s="4" t="n"/>
      <c r="D453" s="5">
        <f>IF(E453="ISNR20","Natural Rubber-TSNR (ISNR-20)","")</f>
        <v/>
      </c>
      <c r="E453" s="4" t="n"/>
      <c r="F453" s="6" t="n"/>
      <c r="G453" s="6" t="n"/>
      <c r="H453" s="7">
        <f>IF(G453="","",G453-TODAY())</f>
        <v/>
      </c>
      <c r="I453" s="8">
        <f>IF(G453="","",
IF(G453&lt;TODAY(),
IF(O453&gt;0,"Violated","Completed"),
IF(H453&lt;=7,"Expiring Soon",
"Active")))</f>
        <v/>
      </c>
      <c r="J453" s="8">
        <f>IF(C453="","",
COUNTIFS(
sales!$C:$C,$C453,
sales!$E:$E,$E453,
sales!$H:$H,"&gt;="&amp;$F453,
sales!$H:$H,"&lt;="&amp;$G453
))</f>
        <v/>
      </c>
      <c r="K453" s="9">
        <f>IF(COUNTIFS(sales!C:C, C453)=0,"",
_xlfn.MAXIFS(sales!H:H, sales!C:C, C453))</f>
        <v/>
      </c>
      <c r="L453" s="4" t="n"/>
      <c r="M453" s="4" t="n"/>
      <c r="N453" s="10">
        <f>IF(C453="","",
SUMIFS(
sales!$I:$I,
sales!$C:$C,$C453,
sales!$E:$E,$E453,
sales!$H:$H,"&gt;="&amp;$F453,
sales!$H:$H,"&lt;="&amp;$G453
))</f>
        <v/>
      </c>
      <c r="O453" s="10">
        <f>IF(M453="","",M453-N453)</f>
        <v/>
      </c>
      <c r="P453" s="11">
        <f>IF(M453=0,"",N453/M453)</f>
        <v/>
      </c>
      <c r="Q453" s="12">
        <f>IF(OR(G453="",O453=""),"",
IF(AND(G453&lt;TODAY(),O453&gt;0),"YES","NO"))</f>
        <v/>
      </c>
      <c r="R453" s="100" t="n"/>
      <c r="S453" s="14" t="n"/>
      <c r="T453" s="15">
        <f>IF(Q453="YES", IF(R453="Company",L453*(1+S453),IF(R453="Vendor",L453*(1-S453),"")),"")</f>
        <v/>
      </c>
      <c r="U453" s="15">
        <f>IF(Q453="YES",O453*T453,"")</f>
        <v/>
      </c>
      <c r="V453" s="16" t="n"/>
      <c r="W453" s="17">
        <f>IF(Q453="YES",G453+V453,"")</f>
        <v/>
      </c>
      <c r="X453" s="18">
        <f>IF(Q453="YES",IF(TODAY()&gt;W453,"OVERDUE","WITHIN TIME"),"")</f>
        <v/>
      </c>
    </row>
    <row r="454">
      <c r="A454" s="3" t="n">
        <v>450</v>
      </c>
      <c r="B454" s="4" t="n"/>
      <c r="C454" s="4" t="n"/>
      <c r="D454" s="5">
        <f>IF(E454="ISNR20","Natural Rubber-TSNR (ISNR-20)","")</f>
        <v/>
      </c>
      <c r="E454" s="4" t="n"/>
      <c r="F454" s="6" t="n"/>
      <c r="G454" s="6" t="n"/>
      <c r="H454" s="7">
        <f>IF(G454="","",G454-TODAY())</f>
        <v/>
      </c>
      <c r="I454" s="8">
        <f>IF(G454="","",
IF(G454&lt;TODAY(),
IF(O454&gt;0,"Violated","Completed"),
IF(H454&lt;=7,"Expiring Soon",
"Active")))</f>
        <v/>
      </c>
      <c r="J454" s="8">
        <f>IF(C454="","",
COUNTIFS(
sales!$C:$C,$C454,
sales!$E:$E,$E454,
sales!$H:$H,"&gt;="&amp;$F454,
sales!$H:$H,"&lt;="&amp;$G454
))</f>
        <v/>
      </c>
      <c r="K454" s="9">
        <f>IF(COUNTIFS(sales!C:C, C454)=0,"",
_xlfn.MAXIFS(sales!H:H, sales!C:C, C454))</f>
        <v/>
      </c>
      <c r="L454" s="4" t="n"/>
      <c r="M454" s="4" t="n"/>
      <c r="N454" s="10">
        <f>IF(C454="","",
SUMIFS(
sales!$I:$I,
sales!$C:$C,$C454,
sales!$E:$E,$E454,
sales!$H:$H,"&gt;="&amp;$F454,
sales!$H:$H,"&lt;="&amp;$G454
))</f>
        <v/>
      </c>
      <c r="O454" s="10">
        <f>IF(M454="","",M454-N454)</f>
        <v/>
      </c>
      <c r="P454" s="11">
        <f>IF(M454=0,"",N454/M454)</f>
        <v/>
      </c>
      <c r="Q454" s="12">
        <f>IF(OR(G454="",O454=""),"",
IF(AND(G454&lt;TODAY(),O454&gt;0),"YES","NO"))</f>
        <v/>
      </c>
      <c r="R454" s="100" t="n"/>
      <c r="S454" s="14" t="n"/>
      <c r="T454" s="15">
        <f>IF(Q454="YES", IF(R454="Company",L454*(1+S454),IF(R454="Vendor",L454*(1-S454),"")),"")</f>
        <v/>
      </c>
      <c r="U454" s="15">
        <f>IF(Q454="YES",O454*T454,"")</f>
        <v/>
      </c>
      <c r="V454" s="16" t="n"/>
      <c r="W454" s="17">
        <f>IF(Q454="YES",G454+V454,"")</f>
        <v/>
      </c>
      <c r="X454" s="18">
        <f>IF(Q454="YES",IF(TODAY()&gt;W454,"OVERDUE","WITHIN TIME"),"")</f>
        <v/>
      </c>
    </row>
    <row r="455">
      <c r="A455" s="3" t="n">
        <v>451</v>
      </c>
      <c r="B455" s="4" t="n"/>
      <c r="C455" s="4" t="n"/>
      <c r="D455" s="5">
        <f>IF(E455="ISNR20","Natural Rubber-TSNR (ISNR-20)","")</f>
        <v/>
      </c>
      <c r="E455" s="4" t="n"/>
      <c r="F455" s="6" t="n"/>
      <c r="G455" s="6" t="n"/>
      <c r="H455" s="7">
        <f>IF(G455="","",G455-TODAY())</f>
        <v/>
      </c>
      <c r="I455" s="8">
        <f>IF(G455="","",
IF(G455&lt;TODAY(),
IF(O455&gt;0,"Violated","Completed"),
IF(H455&lt;=7,"Expiring Soon",
"Active")))</f>
        <v/>
      </c>
      <c r="J455" s="8">
        <f>IF(C455="","",
COUNTIFS(
sales!$C:$C,$C455,
sales!$E:$E,$E455,
sales!$H:$H,"&gt;="&amp;$F455,
sales!$H:$H,"&lt;="&amp;$G455
))</f>
        <v/>
      </c>
      <c r="K455" s="9">
        <f>IF(COUNTIFS(sales!C:C, C455)=0,"",
_xlfn.MAXIFS(sales!H:H, sales!C:C, C455))</f>
        <v/>
      </c>
      <c r="L455" s="4" t="n"/>
      <c r="M455" s="4" t="n"/>
      <c r="N455" s="10">
        <f>IF(C455="","",
SUMIFS(
sales!$I:$I,
sales!$C:$C,$C455,
sales!$E:$E,$E455,
sales!$H:$H,"&gt;="&amp;$F455,
sales!$H:$H,"&lt;="&amp;$G455
))</f>
        <v/>
      </c>
      <c r="O455" s="10">
        <f>IF(M455="","",M455-N455)</f>
        <v/>
      </c>
      <c r="P455" s="11">
        <f>IF(M455=0,"",N455/M455)</f>
        <v/>
      </c>
      <c r="Q455" s="12">
        <f>IF(OR(G455="",O455=""),"",
IF(AND(G455&lt;TODAY(),O455&gt;0),"YES","NO"))</f>
        <v/>
      </c>
      <c r="R455" s="100" t="n"/>
      <c r="S455" s="14" t="n"/>
      <c r="T455" s="15">
        <f>IF(Q455="YES", IF(R455="Company",L455*(1+S455),IF(R455="Vendor",L455*(1-S455),"")),"")</f>
        <v/>
      </c>
      <c r="U455" s="15">
        <f>IF(Q455="YES",O455*T455,"")</f>
        <v/>
      </c>
      <c r="V455" s="16" t="n"/>
      <c r="W455" s="17">
        <f>IF(Q455="YES",G455+V455,"")</f>
        <v/>
      </c>
      <c r="X455" s="18">
        <f>IF(Q455="YES",IF(TODAY()&gt;W455,"OVERDUE","WITHIN TIME"),"")</f>
        <v/>
      </c>
    </row>
    <row r="456">
      <c r="A456" s="3" t="n">
        <v>452</v>
      </c>
      <c r="B456" s="4" t="n"/>
      <c r="C456" s="4" t="n"/>
      <c r="D456" s="5">
        <f>IF(E456="ISNR20","Natural Rubber-TSNR (ISNR-20)","")</f>
        <v/>
      </c>
      <c r="E456" s="4" t="n"/>
      <c r="F456" s="6" t="n"/>
      <c r="G456" s="6" t="n"/>
      <c r="H456" s="7">
        <f>IF(G456="","",G456-TODAY())</f>
        <v/>
      </c>
      <c r="I456" s="8">
        <f>IF(G456="","",
IF(G456&lt;TODAY(),
IF(O456&gt;0,"Violated","Completed"),
IF(H456&lt;=7,"Expiring Soon",
"Active")))</f>
        <v/>
      </c>
      <c r="J456" s="8">
        <f>IF(C456="","",
COUNTIFS(
sales!$C:$C,$C456,
sales!$E:$E,$E456,
sales!$H:$H,"&gt;="&amp;$F456,
sales!$H:$H,"&lt;="&amp;$G456
))</f>
        <v/>
      </c>
      <c r="K456" s="9">
        <f>IF(COUNTIFS(sales!C:C, C456)=0,"",
_xlfn.MAXIFS(sales!H:H, sales!C:C, C456))</f>
        <v/>
      </c>
      <c r="L456" s="4" t="n"/>
      <c r="M456" s="4" t="n"/>
      <c r="N456" s="10">
        <f>IF(C456="","",
SUMIFS(
sales!$I:$I,
sales!$C:$C,$C456,
sales!$E:$E,$E456,
sales!$H:$H,"&gt;="&amp;$F456,
sales!$H:$H,"&lt;="&amp;$G456
))</f>
        <v/>
      </c>
      <c r="O456" s="10">
        <f>IF(M456="","",M456-N456)</f>
        <v/>
      </c>
      <c r="P456" s="11">
        <f>IF(M456=0,"",N456/M456)</f>
        <v/>
      </c>
      <c r="Q456" s="12">
        <f>IF(OR(G456="",O456=""),"",
IF(AND(G456&lt;TODAY(),O456&gt;0),"YES","NO"))</f>
        <v/>
      </c>
      <c r="R456" s="100" t="n"/>
      <c r="S456" s="14" t="n"/>
      <c r="T456" s="15">
        <f>IF(Q456="YES", IF(R456="Company",L456*(1+S456),IF(R456="Vendor",L456*(1-S456),"")),"")</f>
        <v/>
      </c>
      <c r="U456" s="15">
        <f>IF(Q456="YES",O456*T456,"")</f>
        <v/>
      </c>
      <c r="V456" s="16" t="n"/>
      <c r="W456" s="17">
        <f>IF(Q456="YES",G456+V456,"")</f>
        <v/>
      </c>
      <c r="X456" s="18">
        <f>IF(Q456="YES",IF(TODAY()&gt;W456,"OVERDUE","WITHIN TIME"),"")</f>
        <v/>
      </c>
    </row>
    <row r="457">
      <c r="A457" s="3" t="n">
        <v>453</v>
      </c>
      <c r="B457" s="4" t="n"/>
      <c r="C457" s="4" t="n"/>
      <c r="D457" s="5">
        <f>IF(E457="ISNR20","Natural Rubber-TSNR (ISNR-20)","")</f>
        <v/>
      </c>
      <c r="E457" s="4" t="n"/>
      <c r="F457" s="6" t="n"/>
      <c r="G457" s="6" t="n"/>
      <c r="H457" s="7">
        <f>IF(G457="","",G457-TODAY())</f>
        <v/>
      </c>
      <c r="I457" s="8">
        <f>IF(G457="","",
IF(G457&lt;TODAY(),
IF(O457&gt;0,"Violated","Completed"),
IF(H457&lt;=7,"Expiring Soon",
"Active")))</f>
        <v/>
      </c>
      <c r="J457" s="8">
        <f>IF(C457="","",
COUNTIFS(
sales!$C:$C,$C457,
sales!$E:$E,$E457,
sales!$H:$H,"&gt;="&amp;$F457,
sales!$H:$H,"&lt;="&amp;$G457
))</f>
        <v/>
      </c>
      <c r="K457" s="9">
        <f>IF(COUNTIFS(sales!C:C, C457)=0,"",
_xlfn.MAXIFS(sales!H:H, sales!C:C, C457))</f>
        <v/>
      </c>
      <c r="L457" s="4" t="n"/>
      <c r="M457" s="4" t="n"/>
      <c r="N457" s="10">
        <f>IF(C457="","",
SUMIFS(
sales!$I:$I,
sales!$C:$C,$C457,
sales!$E:$E,$E457,
sales!$H:$H,"&gt;="&amp;$F457,
sales!$H:$H,"&lt;="&amp;$G457
))</f>
        <v/>
      </c>
      <c r="O457" s="10">
        <f>IF(M457="","",M457-N457)</f>
        <v/>
      </c>
      <c r="P457" s="11">
        <f>IF(M457=0,"",N457/M457)</f>
        <v/>
      </c>
      <c r="Q457" s="12">
        <f>IF(OR(G457="",O457=""),"",
IF(AND(G457&lt;TODAY(),O457&gt;0),"YES","NO"))</f>
        <v/>
      </c>
      <c r="R457" s="100" t="n"/>
      <c r="S457" s="14" t="n"/>
      <c r="T457" s="15">
        <f>IF(Q457="YES", IF(R457="Company",L457*(1+S457),IF(R457="Vendor",L457*(1-S457),"")),"")</f>
        <v/>
      </c>
      <c r="U457" s="15">
        <f>IF(Q457="YES",O457*T457,"")</f>
        <v/>
      </c>
      <c r="V457" s="16" t="n"/>
      <c r="W457" s="17">
        <f>IF(Q457="YES",G457+V457,"")</f>
        <v/>
      </c>
      <c r="X457" s="18">
        <f>IF(Q457="YES",IF(TODAY()&gt;W457,"OVERDUE","WITHIN TIME"),"")</f>
        <v/>
      </c>
    </row>
    <row r="458">
      <c r="A458" s="3" t="n">
        <v>454</v>
      </c>
      <c r="B458" s="4" t="n"/>
      <c r="C458" s="4" t="n"/>
      <c r="D458" s="5">
        <f>IF(E458="ISNR20","Natural Rubber-TSNR (ISNR-20)","")</f>
        <v/>
      </c>
      <c r="E458" s="4" t="n"/>
      <c r="F458" s="6" t="n"/>
      <c r="G458" s="6" t="n"/>
      <c r="H458" s="7">
        <f>IF(G458="","",G458-TODAY())</f>
        <v/>
      </c>
      <c r="I458" s="8">
        <f>IF(G458="","",
IF(G458&lt;TODAY(),
IF(O458&gt;0,"Violated","Completed"),
IF(H458&lt;=7,"Expiring Soon",
"Active")))</f>
        <v/>
      </c>
      <c r="J458" s="8">
        <f>IF(C458="","",
COUNTIFS(
sales!$C:$C,$C458,
sales!$E:$E,$E458,
sales!$H:$H,"&gt;="&amp;$F458,
sales!$H:$H,"&lt;="&amp;$G458
))</f>
        <v/>
      </c>
      <c r="K458" s="9">
        <f>IF(COUNTIFS(sales!C:C, C458)=0,"",
_xlfn.MAXIFS(sales!H:H, sales!C:C, C458))</f>
        <v/>
      </c>
      <c r="L458" s="4" t="n"/>
      <c r="M458" s="4" t="n"/>
      <c r="N458" s="10">
        <f>IF(C458="","",
SUMIFS(
sales!$I:$I,
sales!$C:$C,$C458,
sales!$E:$E,$E458,
sales!$H:$H,"&gt;="&amp;$F458,
sales!$H:$H,"&lt;="&amp;$G458
))</f>
        <v/>
      </c>
      <c r="O458" s="10">
        <f>IF(M458="","",M458-N458)</f>
        <v/>
      </c>
      <c r="P458" s="11">
        <f>IF(M458=0,"",N458/M458)</f>
        <v/>
      </c>
      <c r="Q458" s="12">
        <f>IF(OR(G458="",O458=""),"",
IF(AND(G458&lt;TODAY(),O458&gt;0),"YES","NO"))</f>
        <v/>
      </c>
      <c r="R458" s="100" t="n"/>
      <c r="S458" s="14" t="n"/>
      <c r="T458" s="15">
        <f>IF(Q458="YES", IF(R458="Company",L458*(1+S458),IF(R458="Vendor",L458*(1-S458),"")),"")</f>
        <v/>
      </c>
      <c r="U458" s="15">
        <f>IF(Q458="YES",O458*T458,"")</f>
        <v/>
      </c>
      <c r="V458" s="16" t="n"/>
      <c r="W458" s="17">
        <f>IF(Q458="YES",G458+V458,"")</f>
        <v/>
      </c>
      <c r="X458" s="18">
        <f>IF(Q458="YES",IF(TODAY()&gt;W458,"OVERDUE","WITHIN TIME"),"")</f>
        <v/>
      </c>
    </row>
    <row r="459">
      <c r="A459" s="3" t="n">
        <v>455</v>
      </c>
      <c r="B459" s="4" t="n"/>
      <c r="C459" s="4" t="n"/>
      <c r="D459" s="5">
        <f>IF(E459="ISNR20","Natural Rubber-TSNR (ISNR-20)","")</f>
        <v/>
      </c>
      <c r="E459" s="4" t="n"/>
      <c r="F459" s="6" t="n"/>
      <c r="G459" s="6" t="n"/>
      <c r="H459" s="7">
        <f>IF(G459="","",G459-TODAY())</f>
        <v/>
      </c>
      <c r="I459" s="8">
        <f>IF(G459="","",
IF(G459&lt;TODAY(),
IF(O459&gt;0,"Violated","Completed"),
IF(H459&lt;=7,"Expiring Soon",
"Active")))</f>
        <v/>
      </c>
      <c r="J459" s="8">
        <f>IF(C459="","",
COUNTIFS(
sales!$C:$C,$C459,
sales!$E:$E,$E459,
sales!$H:$H,"&gt;="&amp;$F459,
sales!$H:$H,"&lt;="&amp;$G459
))</f>
        <v/>
      </c>
      <c r="K459" s="9">
        <f>IF(COUNTIFS(sales!C:C, C459)=0,"",
_xlfn.MAXIFS(sales!H:H, sales!C:C, C459))</f>
        <v/>
      </c>
      <c r="L459" s="4" t="n"/>
      <c r="M459" s="4" t="n"/>
      <c r="N459" s="10">
        <f>IF(C459="","",
SUMIFS(
sales!$I:$I,
sales!$C:$C,$C459,
sales!$E:$E,$E459,
sales!$H:$H,"&gt;="&amp;$F459,
sales!$H:$H,"&lt;="&amp;$G459
))</f>
        <v/>
      </c>
      <c r="O459" s="10">
        <f>IF(M459="","",M459-N459)</f>
        <v/>
      </c>
      <c r="P459" s="11">
        <f>IF(M459=0,"",N459/M459)</f>
        <v/>
      </c>
      <c r="Q459" s="12">
        <f>IF(OR(G459="",O459=""),"",
IF(AND(G459&lt;TODAY(),O459&gt;0),"YES","NO"))</f>
        <v/>
      </c>
      <c r="R459" s="100" t="n"/>
      <c r="S459" s="14" t="n"/>
      <c r="T459" s="15">
        <f>IF(Q459="YES", IF(R459="Company",L459*(1+S459),IF(R459="Vendor",L459*(1-S459),"")),"")</f>
        <v/>
      </c>
      <c r="U459" s="15">
        <f>IF(Q459="YES",O459*T459,"")</f>
        <v/>
      </c>
      <c r="V459" s="16" t="n"/>
      <c r="W459" s="17">
        <f>IF(Q459="YES",G459+V459,"")</f>
        <v/>
      </c>
      <c r="X459" s="18">
        <f>IF(Q459="YES",IF(TODAY()&gt;W459,"OVERDUE","WITHIN TIME"),"")</f>
        <v/>
      </c>
    </row>
    <row r="460">
      <c r="A460" s="3" t="n">
        <v>456</v>
      </c>
      <c r="B460" s="4" t="n"/>
      <c r="C460" s="4" t="n"/>
      <c r="D460" s="5">
        <f>IF(E460="ISNR20","Natural Rubber-TSNR (ISNR-20)","")</f>
        <v/>
      </c>
      <c r="E460" s="4" t="n"/>
      <c r="F460" s="6" t="n"/>
      <c r="G460" s="6" t="n"/>
      <c r="H460" s="7">
        <f>IF(G460="","",G460-TODAY())</f>
        <v/>
      </c>
      <c r="I460" s="8">
        <f>IF(G460="","",
IF(G460&lt;TODAY(),
IF(O460&gt;0,"Violated","Completed"),
IF(H460&lt;=7,"Expiring Soon",
"Active")))</f>
        <v/>
      </c>
      <c r="J460" s="8">
        <f>IF(C460="","",
COUNTIFS(
sales!$C:$C,$C460,
sales!$E:$E,$E460,
sales!$H:$H,"&gt;="&amp;$F460,
sales!$H:$H,"&lt;="&amp;$G460
))</f>
        <v/>
      </c>
      <c r="K460" s="9">
        <f>IF(COUNTIFS(sales!C:C, C460)=0,"",
_xlfn.MAXIFS(sales!H:H, sales!C:C, C460))</f>
        <v/>
      </c>
      <c r="L460" s="4" t="n"/>
      <c r="M460" s="4" t="n"/>
      <c r="N460" s="10">
        <f>IF(C460="","",
SUMIFS(
sales!$I:$I,
sales!$C:$C,$C460,
sales!$E:$E,$E460,
sales!$H:$H,"&gt;="&amp;$F460,
sales!$H:$H,"&lt;="&amp;$G460
))</f>
        <v/>
      </c>
      <c r="O460" s="10">
        <f>IF(M460="","",M460-N460)</f>
        <v/>
      </c>
      <c r="P460" s="11">
        <f>IF(M460=0,"",N460/M460)</f>
        <v/>
      </c>
      <c r="Q460" s="12">
        <f>IF(OR(G460="",O460=""),"",
IF(AND(G460&lt;TODAY(),O460&gt;0),"YES","NO"))</f>
        <v/>
      </c>
      <c r="R460" s="100" t="n"/>
      <c r="S460" s="14" t="n"/>
      <c r="T460" s="15">
        <f>IF(Q460="YES", IF(R460="Company",L460*(1+S460),IF(R460="Vendor",L460*(1-S460),"")),"")</f>
        <v/>
      </c>
      <c r="U460" s="15">
        <f>IF(Q460="YES",O460*T460,"")</f>
        <v/>
      </c>
      <c r="V460" s="16" t="n"/>
      <c r="W460" s="17">
        <f>IF(Q460="YES",G460+V460,"")</f>
        <v/>
      </c>
      <c r="X460" s="18">
        <f>IF(Q460="YES",IF(TODAY()&gt;W460,"OVERDUE","WITHIN TIME"),"")</f>
        <v/>
      </c>
    </row>
    <row r="461">
      <c r="A461" s="3" t="n">
        <v>457</v>
      </c>
      <c r="B461" s="4" t="n"/>
      <c r="C461" s="4" t="n"/>
      <c r="D461" s="5">
        <f>IF(E461="ISNR20","Natural Rubber-TSNR (ISNR-20)","")</f>
        <v/>
      </c>
      <c r="E461" s="4" t="n"/>
      <c r="F461" s="6" t="n"/>
      <c r="G461" s="6" t="n"/>
      <c r="H461" s="7">
        <f>IF(G461="","",G461-TODAY())</f>
        <v/>
      </c>
      <c r="I461" s="8">
        <f>IF(G461="","",
IF(G461&lt;TODAY(),
IF(O461&gt;0,"Violated","Completed"),
IF(H461&lt;=7,"Expiring Soon",
"Active")))</f>
        <v/>
      </c>
      <c r="J461" s="8">
        <f>IF(C461="","",
COUNTIFS(
sales!$C:$C,$C461,
sales!$E:$E,$E461,
sales!$H:$H,"&gt;="&amp;$F461,
sales!$H:$H,"&lt;="&amp;$G461
))</f>
        <v/>
      </c>
      <c r="K461" s="9">
        <f>IF(COUNTIFS(sales!C:C, C461)=0,"",
_xlfn.MAXIFS(sales!H:H, sales!C:C, C461))</f>
        <v/>
      </c>
      <c r="L461" s="4" t="n"/>
      <c r="M461" s="4" t="n"/>
      <c r="N461" s="10">
        <f>IF(C461="","",
SUMIFS(
sales!$I:$I,
sales!$C:$C,$C461,
sales!$E:$E,$E461,
sales!$H:$H,"&gt;="&amp;$F461,
sales!$H:$H,"&lt;="&amp;$G461
))</f>
        <v/>
      </c>
      <c r="O461" s="10">
        <f>IF(M461="","",M461-N461)</f>
        <v/>
      </c>
      <c r="P461" s="11">
        <f>IF(M461=0,"",N461/M461)</f>
        <v/>
      </c>
      <c r="Q461" s="12">
        <f>IF(OR(G461="",O461=""),"",
IF(AND(G461&lt;TODAY(),O461&gt;0),"YES","NO"))</f>
        <v/>
      </c>
      <c r="R461" s="100" t="n"/>
      <c r="S461" s="14" t="n"/>
      <c r="T461" s="15">
        <f>IF(Q461="YES", IF(R461="Company",L461*(1+S461),IF(R461="Vendor",L461*(1-S461),"")),"")</f>
        <v/>
      </c>
      <c r="U461" s="15">
        <f>IF(Q461="YES",O461*T461,"")</f>
        <v/>
      </c>
      <c r="V461" s="16" t="n"/>
      <c r="W461" s="17">
        <f>IF(Q461="YES",G461+V461,"")</f>
        <v/>
      </c>
      <c r="X461" s="18">
        <f>IF(Q461="YES",IF(TODAY()&gt;W461,"OVERDUE","WITHIN TIME"),"")</f>
        <v/>
      </c>
    </row>
    <row r="462">
      <c r="A462" s="3" t="n">
        <v>458</v>
      </c>
      <c r="B462" s="4" t="n"/>
      <c r="C462" s="4" t="n"/>
      <c r="D462" s="5">
        <f>IF(E462="ISNR20","Natural Rubber-TSNR (ISNR-20)","")</f>
        <v/>
      </c>
      <c r="E462" s="4" t="n"/>
      <c r="F462" s="6" t="n"/>
      <c r="G462" s="6" t="n"/>
      <c r="H462" s="7">
        <f>IF(G462="","",G462-TODAY())</f>
        <v/>
      </c>
      <c r="I462" s="8">
        <f>IF(G462="","",
IF(G462&lt;TODAY(),
IF(O462&gt;0,"Violated","Completed"),
IF(H462&lt;=7,"Expiring Soon",
"Active")))</f>
        <v/>
      </c>
      <c r="J462" s="8">
        <f>IF(C462="","",
COUNTIFS(
sales!$C:$C,$C462,
sales!$E:$E,$E462,
sales!$H:$H,"&gt;="&amp;$F462,
sales!$H:$H,"&lt;="&amp;$G462
))</f>
        <v/>
      </c>
      <c r="K462" s="9">
        <f>IF(COUNTIFS(sales!C:C, C462)=0,"",
_xlfn.MAXIFS(sales!H:H, sales!C:C, C462))</f>
        <v/>
      </c>
      <c r="L462" s="4" t="n"/>
      <c r="M462" s="4" t="n"/>
      <c r="N462" s="10">
        <f>IF(C462="","",
SUMIFS(
sales!$I:$I,
sales!$C:$C,$C462,
sales!$E:$E,$E462,
sales!$H:$H,"&gt;="&amp;$F462,
sales!$H:$H,"&lt;="&amp;$G462
))</f>
        <v/>
      </c>
      <c r="O462" s="10">
        <f>IF(M462="","",M462-N462)</f>
        <v/>
      </c>
      <c r="P462" s="11">
        <f>IF(M462=0,"",N462/M462)</f>
        <v/>
      </c>
      <c r="Q462" s="12">
        <f>IF(OR(G462="",O462=""),"",
IF(AND(G462&lt;TODAY(),O462&gt;0),"YES","NO"))</f>
        <v/>
      </c>
      <c r="R462" s="100" t="n"/>
      <c r="S462" s="14" t="n"/>
      <c r="T462" s="15">
        <f>IF(Q462="YES", IF(R462="Company",L462*(1+S462),IF(R462="Vendor",L462*(1-S462),"")),"")</f>
        <v/>
      </c>
      <c r="U462" s="15">
        <f>IF(Q462="YES",O462*T462,"")</f>
        <v/>
      </c>
      <c r="V462" s="16" t="n"/>
      <c r="W462" s="17">
        <f>IF(Q462="YES",G462+V462,"")</f>
        <v/>
      </c>
      <c r="X462" s="18">
        <f>IF(Q462="YES",IF(TODAY()&gt;W462,"OVERDUE","WITHIN TIME"),"")</f>
        <v/>
      </c>
    </row>
    <row r="463">
      <c r="A463" s="3" t="n">
        <v>459</v>
      </c>
      <c r="B463" s="4" t="n"/>
      <c r="C463" s="4" t="n"/>
      <c r="D463" s="5">
        <f>IF(E463="ISNR20","Natural Rubber-TSNR (ISNR-20)","")</f>
        <v/>
      </c>
      <c r="E463" s="4" t="n"/>
      <c r="F463" s="6" t="n"/>
      <c r="G463" s="6" t="n"/>
      <c r="H463" s="7">
        <f>IF(G463="","",G463-TODAY())</f>
        <v/>
      </c>
      <c r="I463" s="8">
        <f>IF(G463="","",
IF(G463&lt;TODAY(),
IF(O463&gt;0,"Violated","Completed"),
IF(H463&lt;=7,"Expiring Soon",
"Active")))</f>
        <v/>
      </c>
      <c r="J463" s="8">
        <f>IF(C463="","",
COUNTIFS(
sales!$C:$C,$C463,
sales!$E:$E,$E463,
sales!$H:$H,"&gt;="&amp;$F463,
sales!$H:$H,"&lt;="&amp;$G463
))</f>
        <v/>
      </c>
      <c r="K463" s="9">
        <f>IF(COUNTIFS(sales!C:C, C463)=0,"",
_xlfn.MAXIFS(sales!H:H, sales!C:C, C463))</f>
        <v/>
      </c>
      <c r="L463" s="4" t="n"/>
      <c r="M463" s="4" t="n"/>
      <c r="N463" s="10">
        <f>IF(C463="","",
SUMIFS(
sales!$I:$I,
sales!$C:$C,$C463,
sales!$E:$E,$E463,
sales!$H:$H,"&gt;="&amp;$F463,
sales!$H:$H,"&lt;="&amp;$G463
))</f>
        <v/>
      </c>
      <c r="O463" s="10">
        <f>IF(M463="","",M463-N463)</f>
        <v/>
      </c>
      <c r="P463" s="11">
        <f>IF(M463=0,"",N463/M463)</f>
        <v/>
      </c>
      <c r="Q463" s="12">
        <f>IF(OR(G463="",O463=""),"",
IF(AND(G463&lt;TODAY(),O463&gt;0),"YES","NO"))</f>
        <v/>
      </c>
      <c r="R463" s="100" t="n"/>
      <c r="S463" s="14" t="n"/>
      <c r="T463" s="15">
        <f>IF(Q463="YES", IF(R463="Company",L463*(1+S463),IF(R463="Vendor",L463*(1-S463),"")),"")</f>
        <v/>
      </c>
      <c r="U463" s="15">
        <f>IF(Q463="YES",O463*T463,"")</f>
        <v/>
      </c>
      <c r="V463" s="16" t="n"/>
      <c r="W463" s="17">
        <f>IF(Q463="YES",G463+V463,"")</f>
        <v/>
      </c>
      <c r="X463" s="18">
        <f>IF(Q463="YES",IF(TODAY()&gt;W463,"OVERDUE","WITHIN TIME"),"")</f>
        <v/>
      </c>
    </row>
    <row r="464">
      <c r="A464" s="3" t="n">
        <v>460</v>
      </c>
      <c r="B464" s="4" t="n"/>
      <c r="C464" s="4" t="n"/>
      <c r="D464" s="5">
        <f>IF(E464="ISNR20","Natural Rubber-TSNR (ISNR-20)","")</f>
        <v/>
      </c>
      <c r="E464" s="4" t="n"/>
      <c r="F464" s="6" t="n"/>
      <c r="G464" s="6" t="n"/>
      <c r="H464" s="7">
        <f>IF(G464="","",G464-TODAY())</f>
        <v/>
      </c>
      <c r="I464" s="8">
        <f>IF(G464="","",
IF(G464&lt;TODAY(),
IF(O464&gt;0,"Violated","Completed"),
IF(H464&lt;=7,"Expiring Soon",
"Active")))</f>
        <v/>
      </c>
      <c r="J464" s="8">
        <f>IF(C464="","",
COUNTIFS(
sales!$C:$C,$C464,
sales!$E:$E,$E464,
sales!$H:$H,"&gt;="&amp;$F464,
sales!$H:$H,"&lt;="&amp;$G464
))</f>
        <v/>
      </c>
      <c r="K464" s="9">
        <f>IF(COUNTIFS(sales!C:C, C464)=0,"",
_xlfn.MAXIFS(sales!H:H, sales!C:C, C464))</f>
        <v/>
      </c>
      <c r="L464" s="4" t="n"/>
      <c r="M464" s="4" t="n"/>
      <c r="N464" s="10">
        <f>IF(C464="","",
SUMIFS(
sales!$I:$I,
sales!$C:$C,$C464,
sales!$E:$E,$E464,
sales!$H:$H,"&gt;="&amp;$F464,
sales!$H:$H,"&lt;="&amp;$G464
))</f>
        <v/>
      </c>
      <c r="O464" s="10">
        <f>IF(M464="","",M464-N464)</f>
        <v/>
      </c>
      <c r="P464" s="11">
        <f>IF(M464=0,"",N464/M464)</f>
        <v/>
      </c>
      <c r="Q464" s="12">
        <f>IF(OR(G464="",O464=""),"",
IF(AND(G464&lt;TODAY(),O464&gt;0),"YES","NO"))</f>
        <v/>
      </c>
      <c r="R464" s="100" t="n"/>
      <c r="S464" s="14" t="n"/>
      <c r="T464" s="15">
        <f>IF(Q464="YES", IF(R464="Company",L464*(1+S464),IF(R464="Vendor",L464*(1-S464),"")),"")</f>
        <v/>
      </c>
      <c r="U464" s="15">
        <f>IF(Q464="YES",O464*T464,"")</f>
        <v/>
      </c>
      <c r="V464" s="16" t="n"/>
      <c r="W464" s="17">
        <f>IF(Q464="YES",G464+V464,"")</f>
        <v/>
      </c>
      <c r="X464" s="18">
        <f>IF(Q464="YES",IF(TODAY()&gt;W464,"OVERDUE","WITHIN TIME"),"")</f>
        <v/>
      </c>
    </row>
    <row r="465">
      <c r="A465" s="3" t="n">
        <v>461</v>
      </c>
      <c r="B465" s="4" t="n"/>
      <c r="C465" s="4" t="n"/>
      <c r="D465" s="5">
        <f>IF(E465="ISNR20","Natural Rubber-TSNR (ISNR-20)","")</f>
        <v/>
      </c>
      <c r="E465" s="4" t="n"/>
      <c r="F465" s="6" t="n"/>
      <c r="G465" s="6" t="n"/>
      <c r="H465" s="7">
        <f>IF(G465="","",G465-TODAY())</f>
        <v/>
      </c>
      <c r="I465" s="8">
        <f>IF(G465="","",
IF(G465&lt;TODAY(),
IF(O465&gt;0,"Violated","Completed"),
IF(H465&lt;=7,"Expiring Soon",
"Active")))</f>
        <v/>
      </c>
      <c r="J465" s="8">
        <f>IF(C465="","",
COUNTIFS(
sales!$C:$C,$C465,
sales!$E:$E,$E465,
sales!$H:$H,"&gt;="&amp;$F465,
sales!$H:$H,"&lt;="&amp;$G465
))</f>
        <v/>
      </c>
      <c r="K465" s="9">
        <f>IF(COUNTIFS(sales!C:C, C465)=0,"",
_xlfn.MAXIFS(sales!H:H, sales!C:C, C465))</f>
        <v/>
      </c>
      <c r="L465" s="4" t="n"/>
      <c r="M465" s="4" t="n"/>
      <c r="N465" s="10">
        <f>IF(C465="","",
SUMIFS(
sales!$I:$I,
sales!$C:$C,$C465,
sales!$E:$E,$E465,
sales!$H:$H,"&gt;="&amp;$F465,
sales!$H:$H,"&lt;="&amp;$G465
))</f>
        <v/>
      </c>
      <c r="O465" s="10">
        <f>IF(M465="","",M465-N465)</f>
        <v/>
      </c>
      <c r="P465" s="11">
        <f>IF(M465=0,"",N465/M465)</f>
        <v/>
      </c>
      <c r="Q465" s="12">
        <f>IF(OR(G465="",O465=""),"",
IF(AND(G465&lt;TODAY(),O465&gt;0),"YES","NO"))</f>
        <v/>
      </c>
      <c r="R465" s="100" t="n"/>
      <c r="S465" s="14" t="n"/>
      <c r="T465" s="15">
        <f>IF(Q465="YES", IF(R465="Company",L465*(1+S465),IF(R465="Vendor",L465*(1-S465),"")),"")</f>
        <v/>
      </c>
      <c r="U465" s="15">
        <f>IF(Q465="YES",O465*T465,"")</f>
        <v/>
      </c>
      <c r="V465" s="16" t="n"/>
      <c r="W465" s="17">
        <f>IF(Q465="YES",G465+V465,"")</f>
        <v/>
      </c>
      <c r="X465" s="18">
        <f>IF(Q465="YES",IF(TODAY()&gt;W465,"OVERDUE","WITHIN TIME"),"")</f>
        <v/>
      </c>
    </row>
    <row r="466">
      <c r="A466" s="3" t="n">
        <v>462</v>
      </c>
      <c r="B466" s="4" t="n"/>
      <c r="C466" s="4" t="n"/>
      <c r="D466" s="5">
        <f>IF(E466="ISNR20","Natural Rubber-TSNR (ISNR-20)","")</f>
        <v/>
      </c>
      <c r="E466" s="4" t="n"/>
      <c r="F466" s="6" t="n"/>
      <c r="G466" s="6" t="n"/>
      <c r="H466" s="7">
        <f>IF(G466="","",G466-TODAY())</f>
        <v/>
      </c>
      <c r="I466" s="8">
        <f>IF(G466="","",
IF(G466&lt;TODAY(),
IF(O466&gt;0,"Violated","Completed"),
IF(H466&lt;=7,"Expiring Soon",
"Active")))</f>
        <v/>
      </c>
      <c r="J466" s="8">
        <f>IF(C466="","",
COUNTIFS(
sales!$C:$C,$C466,
sales!$E:$E,$E466,
sales!$H:$H,"&gt;="&amp;$F466,
sales!$H:$H,"&lt;="&amp;$G466
))</f>
        <v/>
      </c>
      <c r="K466" s="9">
        <f>IF(COUNTIFS(sales!C:C, C466)=0,"",
_xlfn.MAXIFS(sales!H:H, sales!C:C, C466))</f>
        <v/>
      </c>
      <c r="L466" s="4" t="n"/>
      <c r="M466" s="4" t="n"/>
      <c r="N466" s="10">
        <f>IF(C466="","",
SUMIFS(
sales!$I:$I,
sales!$C:$C,$C466,
sales!$E:$E,$E466,
sales!$H:$H,"&gt;="&amp;$F466,
sales!$H:$H,"&lt;="&amp;$G466
))</f>
        <v/>
      </c>
      <c r="O466" s="10">
        <f>IF(M466="","",M466-N466)</f>
        <v/>
      </c>
      <c r="P466" s="11">
        <f>IF(M466=0,"",N466/M466)</f>
        <v/>
      </c>
      <c r="Q466" s="12">
        <f>IF(OR(G466="",O466=""),"",
IF(AND(G466&lt;TODAY(),O466&gt;0),"YES","NO"))</f>
        <v/>
      </c>
      <c r="R466" s="100" t="n"/>
      <c r="S466" s="14" t="n"/>
      <c r="T466" s="15">
        <f>IF(Q466="YES", IF(R466="Company",L466*(1+S466),IF(R466="Vendor",L466*(1-S466),"")),"")</f>
        <v/>
      </c>
      <c r="U466" s="15">
        <f>IF(Q466="YES",O466*T466,"")</f>
        <v/>
      </c>
      <c r="V466" s="16" t="n"/>
      <c r="W466" s="17">
        <f>IF(Q466="YES",G466+V466,"")</f>
        <v/>
      </c>
      <c r="X466" s="18">
        <f>IF(Q466="YES",IF(TODAY()&gt;W466,"OVERDUE","WITHIN TIME"),"")</f>
        <v/>
      </c>
    </row>
    <row r="467">
      <c r="A467" s="3" t="n">
        <v>463</v>
      </c>
      <c r="B467" s="4" t="n"/>
      <c r="C467" s="4" t="n"/>
      <c r="D467" s="5">
        <f>IF(E467="ISNR20","Natural Rubber-TSNR (ISNR-20)","")</f>
        <v/>
      </c>
      <c r="E467" s="4" t="n"/>
      <c r="F467" s="6" t="n"/>
      <c r="G467" s="6" t="n"/>
      <c r="H467" s="7">
        <f>IF(G467="","",G467-TODAY())</f>
        <v/>
      </c>
      <c r="I467" s="8">
        <f>IF(G467="","",
IF(G467&lt;TODAY(),
IF(O467&gt;0,"Violated","Completed"),
IF(H467&lt;=7,"Expiring Soon",
"Active")))</f>
        <v/>
      </c>
      <c r="J467" s="8">
        <f>IF(C467="","",
COUNTIFS(
sales!$C:$C,$C467,
sales!$E:$E,$E467,
sales!$H:$H,"&gt;="&amp;$F467,
sales!$H:$H,"&lt;="&amp;$G467
))</f>
        <v/>
      </c>
      <c r="K467" s="9">
        <f>IF(COUNTIFS(sales!C:C, C467)=0,"",
_xlfn.MAXIFS(sales!H:H, sales!C:C, C467))</f>
        <v/>
      </c>
      <c r="L467" s="4" t="n"/>
      <c r="M467" s="4" t="n"/>
      <c r="N467" s="10">
        <f>IF(C467="","",
SUMIFS(
sales!$I:$I,
sales!$C:$C,$C467,
sales!$E:$E,$E467,
sales!$H:$H,"&gt;="&amp;$F467,
sales!$H:$H,"&lt;="&amp;$G467
))</f>
        <v/>
      </c>
      <c r="O467" s="10">
        <f>IF(M467="","",M467-N467)</f>
        <v/>
      </c>
      <c r="P467" s="11">
        <f>IF(M467=0,"",N467/M467)</f>
        <v/>
      </c>
      <c r="Q467" s="12">
        <f>IF(OR(G467="",O467=""),"",
IF(AND(G467&lt;TODAY(),O467&gt;0),"YES","NO"))</f>
        <v/>
      </c>
      <c r="R467" s="100" t="n"/>
      <c r="S467" s="14" t="n"/>
      <c r="T467" s="15">
        <f>IF(Q467="YES", IF(R467="Company",L467*(1+S467),IF(R467="Vendor",L467*(1-S467),"")),"")</f>
        <v/>
      </c>
      <c r="U467" s="15">
        <f>IF(Q467="YES",O467*T467,"")</f>
        <v/>
      </c>
      <c r="V467" s="16" t="n"/>
      <c r="W467" s="17">
        <f>IF(Q467="YES",G467+V467,"")</f>
        <v/>
      </c>
      <c r="X467" s="18">
        <f>IF(Q467="YES",IF(TODAY()&gt;W467,"OVERDUE","WITHIN TIME"),"")</f>
        <v/>
      </c>
    </row>
    <row r="468">
      <c r="A468" s="3" t="n">
        <v>464</v>
      </c>
      <c r="B468" s="4" t="n"/>
      <c r="C468" s="4" t="n"/>
      <c r="D468" s="5">
        <f>IF(E468="ISNR20","Natural Rubber-TSNR (ISNR-20)","")</f>
        <v/>
      </c>
      <c r="E468" s="4" t="n"/>
      <c r="F468" s="6" t="n"/>
      <c r="G468" s="6" t="n"/>
      <c r="H468" s="7">
        <f>IF(G468="","",G468-TODAY())</f>
        <v/>
      </c>
      <c r="I468" s="8">
        <f>IF(G468="","",
IF(G468&lt;TODAY(),
IF(O468&gt;0,"Violated","Completed"),
IF(H468&lt;=7,"Expiring Soon",
"Active")))</f>
        <v/>
      </c>
      <c r="J468" s="8">
        <f>IF(C468="","",
COUNTIFS(
sales!$C:$C,$C468,
sales!$E:$E,$E468,
sales!$H:$H,"&gt;="&amp;$F468,
sales!$H:$H,"&lt;="&amp;$G468
))</f>
        <v/>
      </c>
      <c r="K468" s="9">
        <f>IF(COUNTIFS(sales!C:C, C468)=0,"",
_xlfn.MAXIFS(sales!H:H, sales!C:C, C468))</f>
        <v/>
      </c>
      <c r="L468" s="4" t="n"/>
      <c r="M468" s="4" t="n"/>
      <c r="N468" s="10">
        <f>IF(C468="","",
SUMIFS(
sales!$I:$I,
sales!$C:$C,$C468,
sales!$E:$E,$E468,
sales!$H:$H,"&gt;="&amp;$F468,
sales!$H:$H,"&lt;="&amp;$G468
))</f>
        <v/>
      </c>
      <c r="O468" s="10">
        <f>IF(M468="","",M468-N468)</f>
        <v/>
      </c>
      <c r="P468" s="11">
        <f>IF(M468=0,"",N468/M468)</f>
        <v/>
      </c>
      <c r="Q468" s="12">
        <f>IF(OR(G468="",O468=""),"",
IF(AND(G468&lt;TODAY(),O468&gt;0),"YES","NO"))</f>
        <v/>
      </c>
      <c r="R468" s="100" t="n"/>
      <c r="S468" s="14" t="n"/>
      <c r="T468" s="15">
        <f>IF(Q468="YES", IF(R468="Company",L468*(1+S468),IF(R468="Vendor",L468*(1-S468),"")),"")</f>
        <v/>
      </c>
      <c r="U468" s="15">
        <f>IF(Q468="YES",O468*T468,"")</f>
        <v/>
      </c>
      <c r="V468" s="16" t="n"/>
      <c r="W468" s="17">
        <f>IF(Q468="YES",G468+V468,"")</f>
        <v/>
      </c>
      <c r="X468" s="18">
        <f>IF(Q468="YES",IF(TODAY()&gt;W468,"OVERDUE","WITHIN TIME"),"")</f>
        <v/>
      </c>
    </row>
    <row r="469">
      <c r="A469" s="3" t="n">
        <v>465</v>
      </c>
      <c r="B469" s="4" t="n"/>
      <c r="C469" s="4" t="n"/>
      <c r="D469" s="5">
        <f>IF(E469="ISNR20","Natural Rubber-TSNR (ISNR-20)","")</f>
        <v/>
      </c>
      <c r="E469" s="4" t="n"/>
      <c r="F469" s="6" t="n"/>
      <c r="G469" s="6" t="n"/>
      <c r="H469" s="7">
        <f>IF(G469="","",G469-TODAY())</f>
        <v/>
      </c>
      <c r="I469" s="8">
        <f>IF(G469="","",
IF(G469&lt;TODAY(),
IF(O469&gt;0,"Violated","Completed"),
IF(H469&lt;=7,"Expiring Soon",
"Active")))</f>
        <v/>
      </c>
      <c r="J469" s="8">
        <f>IF(C469="","",
COUNTIFS(
sales!$C:$C,$C469,
sales!$E:$E,$E469,
sales!$H:$H,"&gt;="&amp;$F469,
sales!$H:$H,"&lt;="&amp;$G469
))</f>
        <v/>
      </c>
      <c r="K469" s="9">
        <f>IF(COUNTIFS(sales!C:C, C469)=0,"",
_xlfn.MAXIFS(sales!H:H, sales!C:C, C469))</f>
        <v/>
      </c>
      <c r="L469" s="4" t="n"/>
      <c r="M469" s="4" t="n"/>
      <c r="N469" s="10">
        <f>IF(C469="","",
SUMIFS(
sales!$I:$I,
sales!$C:$C,$C469,
sales!$E:$E,$E469,
sales!$H:$H,"&gt;="&amp;$F469,
sales!$H:$H,"&lt;="&amp;$G469
))</f>
        <v/>
      </c>
      <c r="O469" s="10">
        <f>IF(M469="","",M469-N469)</f>
        <v/>
      </c>
      <c r="P469" s="11">
        <f>IF(M469=0,"",N469/M469)</f>
        <v/>
      </c>
      <c r="Q469" s="12">
        <f>IF(OR(G469="",O469=""),"",
IF(AND(G469&lt;TODAY(),O469&gt;0),"YES","NO"))</f>
        <v/>
      </c>
      <c r="R469" s="100" t="n"/>
      <c r="S469" s="14" t="n"/>
      <c r="T469" s="15">
        <f>IF(Q469="YES", IF(R469="Company",L469*(1+S469),IF(R469="Vendor",L469*(1-S469),"")),"")</f>
        <v/>
      </c>
      <c r="U469" s="15">
        <f>IF(Q469="YES",O469*T469,"")</f>
        <v/>
      </c>
      <c r="V469" s="16" t="n"/>
      <c r="W469" s="17">
        <f>IF(Q469="YES",G469+V469,"")</f>
        <v/>
      </c>
      <c r="X469" s="18">
        <f>IF(Q469="YES",IF(TODAY()&gt;W469,"OVERDUE","WITHIN TIME"),"")</f>
        <v/>
      </c>
    </row>
    <row r="470">
      <c r="A470" s="3" t="n">
        <v>466</v>
      </c>
      <c r="B470" s="4" t="n"/>
      <c r="C470" s="4" t="n"/>
      <c r="D470" s="5">
        <f>IF(E470="ISNR20","Natural Rubber-TSNR (ISNR-20)","")</f>
        <v/>
      </c>
      <c r="E470" s="4" t="n"/>
      <c r="F470" s="6" t="n"/>
      <c r="G470" s="6" t="n"/>
      <c r="H470" s="7">
        <f>IF(G470="","",G470-TODAY())</f>
        <v/>
      </c>
      <c r="I470" s="8">
        <f>IF(G470="","",
IF(G470&lt;TODAY(),
IF(O470&gt;0,"Violated","Completed"),
IF(H470&lt;=7,"Expiring Soon",
"Active")))</f>
        <v/>
      </c>
      <c r="J470" s="8">
        <f>IF(C470="","",
COUNTIFS(
sales!$C:$C,$C470,
sales!$E:$E,$E470,
sales!$H:$H,"&gt;="&amp;$F470,
sales!$H:$H,"&lt;="&amp;$G470
))</f>
        <v/>
      </c>
      <c r="K470" s="9">
        <f>IF(COUNTIFS(sales!C:C, C470)=0,"",
_xlfn.MAXIFS(sales!H:H, sales!C:C, C470))</f>
        <v/>
      </c>
      <c r="L470" s="4" t="n"/>
      <c r="M470" s="4" t="n"/>
      <c r="N470" s="10">
        <f>IF(C470="","",
SUMIFS(
sales!$I:$I,
sales!$C:$C,$C470,
sales!$E:$E,$E470,
sales!$H:$H,"&gt;="&amp;$F470,
sales!$H:$H,"&lt;="&amp;$G470
))</f>
        <v/>
      </c>
      <c r="O470" s="10">
        <f>IF(M470="","",M470-N470)</f>
        <v/>
      </c>
      <c r="P470" s="11">
        <f>IF(M470=0,"",N470/M470)</f>
        <v/>
      </c>
      <c r="Q470" s="12">
        <f>IF(OR(G470="",O470=""),"",
IF(AND(G470&lt;TODAY(),O470&gt;0),"YES","NO"))</f>
        <v/>
      </c>
      <c r="R470" s="100" t="n"/>
      <c r="S470" s="14" t="n"/>
      <c r="T470" s="15">
        <f>IF(Q470="YES", IF(R470="Company",L470*(1+S470),IF(R470="Vendor",L470*(1-S470),"")),"")</f>
        <v/>
      </c>
      <c r="U470" s="15">
        <f>IF(Q470="YES",O470*T470,"")</f>
        <v/>
      </c>
      <c r="V470" s="16" t="n"/>
      <c r="W470" s="17">
        <f>IF(Q470="YES",G470+V470,"")</f>
        <v/>
      </c>
      <c r="X470" s="18">
        <f>IF(Q470="YES",IF(TODAY()&gt;W470,"OVERDUE","WITHIN TIME"),"")</f>
        <v/>
      </c>
    </row>
    <row r="471">
      <c r="A471" s="3" t="n">
        <v>467</v>
      </c>
      <c r="B471" s="4" t="n"/>
      <c r="C471" s="4" t="n"/>
      <c r="D471" s="5">
        <f>IF(E471="ISNR20","Natural Rubber-TSNR (ISNR-20)","")</f>
        <v/>
      </c>
      <c r="E471" s="4" t="n"/>
      <c r="F471" s="6" t="n"/>
      <c r="G471" s="6" t="n"/>
      <c r="H471" s="7">
        <f>IF(G471="","",G471-TODAY())</f>
        <v/>
      </c>
      <c r="I471" s="8">
        <f>IF(G471="","",
IF(G471&lt;TODAY(),
IF(O471&gt;0,"Violated","Completed"),
IF(H471&lt;=7,"Expiring Soon",
"Active")))</f>
        <v/>
      </c>
      <c r="J471" s="8">
        <f>IF(C471="","",
COUNTIFS(
sales!$C:$C,$C471,
sales!$E:$E,$E471,
sales!$H:$H,"&gt;="&amp;$F471,
sales!$H:$H,"&lt;="&amp;$G471
))</f>
        <v/>
      </c>
      <c r="K471" s="9">
        <f>IF(COUNTIFS(sales!C:C, C471)=0,"",
_xlfn.MAXIFS(sales!H:H, sales!C:C, C471))</f>
        <v/>
      </c>
      <c r="L471" s="4" t="n"/>
      <c r="M471" s="4" t="n"/>
      <c r="N471" s="10">
        <f>IF(C471="","",
SUMIFS(
sales!$I:$I,
sales!$C:$C,$C471,
sales!$E:$E,$E471,
sales!$H:$H,"&gt;="&amp;$F471,
sales!$H:$H,"&lt;="&amp;$G471
))</f>
        <v/>
      </c>
      <c r="O471" s="10">
        <f>IF(M471="","",M471-N471)</f>
        <v/>
      </c>
      <c r="P471" s="11">
        <f>IF(M471=0,"",N471/M471)</f>
        <v/>
      </c>
      <c r="Q471" s="12">
        <f>IF(OR(G471="",O471=""),"",
IF(AND(G471&lt;TODAY(),O471&gt;0),"YES","NO"))</f>
        <v/>
      </c>
      <c r="R471" s="100" t="n"/>
      <c r="S471" s="14" t="n"/>
      <c r="T471" s="15">
        <f>IF(Q471="YES", IF(R471="Company",L471*(1+S471),IF(R471="Vendor",L471*(1-S471),"")),"")</f>
        <v/>
      </c>
      <c r="U471" s="15">
        <f>IF(Q471="YES",O471*T471,"")</f>
        <v/>
      </c>
      <c r="V471" s="16" t="n"/>
      <c r="W471" s="17">
        <f>IF(Q471="YES",G471+V471,"")</f>
        <v/>
      </c>
      <c r="X471" s="18">
        <f>IF(Q471="YES",IF(TODAY()&gt;W471,"OVERDUE","WITHIN TIME"),"")</f>
        <v/>
      </c>
    </row>
    <row r="472">
      <c r="A472" s="3" t="n">
        <v>468</v>
      </c>
      <c r="B472" s="4" t="n"/>
      <c r="C472" s="4" t="n"/>
      <c r="D472" s="5">
        <f>IF(E472="ISNR20","Natural Rubber-TSNR (ISNR-20)","")</f>
        <v/>
      </c>
      <c r="E472" s="4" t="n"/>
      <c r="F472" s="6" t="n"/>
      <c r="G472" s="6" t="n"/>
      <c r="H472" s="7">
        <f>IF(G472="","",G472-TODAY())</f>
        <v/>
      </c>
      <c r="I472" s="8">
        <f>IF(G472="","",
IF(G472&lt;TODAY(),
IF(O472&gt;0,"Violated","Completed"),
IF(H472&lt;=7,"Expiring Soon",
"Active")))</f>
        <v/>
      </c>
      <c r="J472" s="8">
        <f>IF(C472="","",
COUNTIFS(
sales!$C:$C,$C472,
sales!$E:$E,$E472,
sales!$H:$H,"&gt;="&amp;$F472,
sales!$H:$H,"&lt;="&amp;$G472
))</f>
        <v/>
      </c>
      <c r="K472" s="9">
        <f>IF(COUNTIFS(sales!C:C, C472)=0,"",
_xlfn.MAXIFS(sales!H:H, sales!C:C, C472))</f>
        <v/>
      </c>
      <c r="L472" s="4" t="n"/>
      <c r="M472" s="4" t="n"/>
      <c r="N472" s="10">
        <f>IF(C472="","",
SUMIFS(
sales!$I:$I,
sales!$C:$C,$C472,
sales!$E:$E,$E472,
sales!$H:$H,"&gt;="&amp;$F472,
sales!$H:$H,"&lt;="&amp;$G472
))</f>
        <v/>
      </c>
      <c r="O472" s="10">
        <f>IF(M472="","",M472-N472)</f>
        <v/>
      </c>
      <c r="P472" s="11">
        <f>IF(M472=0,"",N472/M472)</f>
        <v/>
      </c>
      <c r="Q472" s="12">
        <f>IF(OR(G472="",O472=""),"",
IF(AND(G472&lt;TODAY(),O472&gt;0),"YES","NO"))</f>
        <v/>
      </c>
      <c r="R472" s="100" t="n"/>
      <c r="S472" s="14" t="n"/>
      <c r="T472" s="15">
        <f>IF(Q472="YES", IF(R472="Company",L472*(1+S472),IF(R472="Vendor",L472*(1-S472),"")),"")</f>
        <v/>
      </c>
      <c r="U472" s="15">
        <f>IF(Q472="YES",O472*T472,"")</f>
        <v/>
      </c>
      <c r="V472" s="16" t="n"/>
      <c r="W472" s="17">
        <f>IF(Q472="YES",G472+V472,"")</f>
        <v/>
      </c>
      <c r="X472" s="18">
        <f>IF(Q472="YES",IF(TODAY()&gt;W472,"OVERDUE","WITHIN TIME"),"")</f>
        <v/>
      </c>
    </row>
    <row r="473">
      <c r="A473" s="3" t="n">
        <v>469</v>
      </c>
      <c r="B473" s="4" t="n"/>
      <c r="C473" s="4" t="n"/>
      <c r="D473" s="5">
        <f>IF(E473="ISNR20","Natural Rubber-TSNR (ISNR-20)","")</f>
        <v/>
      </c>
      <c r="E473" s="4" t="n"/>
      <c r="F473" s="6" t="n"/>
      <c r="G473" s="6" t="n"/>
      <c r="H473" s="7">
        <f>IF(G473="","",G473-TODAY())</f>
        <v/>
      </c>
      <c r="I473" s="8">
        <f>IF(G473="","",
IF(G473&lt;TODAY(),
IF(O473&gt;0,"Violated","Completed"),
IF(H473&lt;=7,"Expiring Soon",
"Active")))</f>
        <v/>
      </c>
      <c r="J473" s="8">
        <f>IF(C473="","",
COUNTIFS(
sales!$C:$C,$C473,
sales!$E:$E,$E473,
sales!$H:$H,"&gt;="&amp;$F473,
sales!$H:$H,"&lt;="&amp;$G473
))</f>
        <v/>
      </c>
      <c r="K473" s="9">
        <f>IF(COUNTIFS(sales!C:C, C473)=0,"",
_xlfn.MAXIFS(sales!H:H, sales!C:C, C473))</f>
        <v/>
      </c>
      <c r="L473" s="4" t="n"/>
      <c r="M473" s="4" t="n"/>
      <c r="N473" s="10">
        <f>IF(C473="","",
SUMIFS(
sales!$I:$I,
sales!$C:$C,$C473,
sales!$E:$E,$E473,
sales!$H:$H,"&gt;="&amp;$F473,
sales!$H:$H,"&lt;="&amp;$G473
))</f>
        <v/>
      </c>
      <c r="O473" s="10">
        <f>IF(M473="","",M473-N473)</f>
        <v/>
      </c>
      <c r="P473" s="11">
        <f>IF(M473=0,"",N473/M473)</f>
        <v/>
      </c>
      <c r="Q473" s="12">
        <f>IF(OR(G473="",O473=""),"",
IF(AND(G473&lt;TODAY(),O473&gt;0),"YES","NO"))</f>
        <v/>
      </c>
      <c r="R473" s="100" t="n"/>
      <c r="S473" s="14" t="n"/>
      <c r="T473" s="15">
        <f>IF(Q473="YES", IF(R473="Company",L473*(1+S473),IF(R473="Vendor",L473*(1-S473),"")),"")</f>
        <v/>
      </c>
      <c r="U473" s="15">
        <f>IF(Q473="YES",O473*T473,"")</f>
        <v/>
      </c>
      <c r="V473" s="16" t="n"/>
      <c r="W473" s="17">
        <f>IF(Q473="YES",G473+V473,"")</f>
        <v/>
      </c>
      <c r="X473" s="18">
        <f>IF(Q473="YES",IF(TODAY()&gt;W473,"OVERDUE","WITHIN TIME"),"")</f>
        <v/>
      </c>
    </row>
    <row r="474">
      <c r="A474" s="3" t="n">
        <v>470</v>
      </c>
      <c r="B474" s="4" t="n"/>
      <c r="C474" s="4" t="n"/>
      <c r="D474" s="5">
        <f>IF(E474="ISNR20","Natural Rubber-TSNR (ISNR-20)","")</f>
        <v/>
      </c>
      <c r="E474" s="4" t="n"/>
      <c r="F474" s="6" t="n"/>
      <c r="G474" s="6" t="n"/>
      <c r="H474" s="7">
        <f>IF(G474="","",G474-TODAY())</f>
        <v/>
      </c>
      <c r="I474" s="8">
        <f>IF(G474="","",
IF(G474&lt;TODAY(),
IF(O474&gt;0,"Violated","Completed"),
IF(H474&lt;=7,"Expiring Soon",
"Active")))</f>
        <v/>
      </c>
      <c r="J474" s="8">
        <f>IF(C474="","",
COUNTIFS(
sales!$C:$C,$C474,
sales!$E:$E,$E474,
sales!$H:$H,"&gt;="&amp;$F474,
sales!$H:$H,"&lt;="&amp;$G474
))</f>
        <v/>
      </c>
      <c r="K474" s="9">
        <f>IF(COUNTIFS(sales!C:C, C474)=0,"",
_xlfn.MAXIFS(sales!H:H, sales!C:C, C474))</f>
        <v/>
      </c>
      <c r="L474" s="4" t="n"/>
      <c r="M474" s="4" t="n"/>
      <c r="N474" s="10">
        <f>IF(C474="","",
SUMIFS(
sales!$I:$I,
sales!$C:$C,$C474,
sales!$E:$E,$E474,
sales!$H:$H,"&gt;="&amp;$F474,
sales!$H:$H,"&lt;="&amp;$G474
))</f>
        <v/>
      </c>
      <c r="O474" s="10">
        <f>IF(M474="","",M474-N474)</f>
        <v/>
      </c>
      <c r="P474" s="11">
        <f>IF(M474=0,"",N474/M474)</f>
        <v/>
      </c>
      <c r="Q474" s="12">
        <f>IF(OR(G474="",O474=""),"",
IF(AND(G474&lt;TODAY(),O474&gt;0),"YES","NO"))</f>
        <v/>
      </c>
      <c r="R474" s="100" t="n"/>
      <c r="S474" s="14" t="n"/>
      <c r="T474" s="15">
        <f>IF(Q474="YES", IF(R474="Company",L474*(1+S474),IF(R474="Vendor",L474*(1-S474),"")),"")</f>
        <v/>
      </c>
      <c r="U474" s="15">
        <f>IF(Q474="YES",O474*T474,"")</f>
        <v/>
      </c>
      <c r="V474" s="16" t="n"/>
      <c r="W474" s="17">
        <f>IF(Q474="YES",G474+V474,"")</f>
        <v/>
      </c>
      <c r="X474" s="18">
        <f>IF(Q474="YES",IF(TODAY()&gt;W474,"OVERDUE","WITHIN TIME"),"")</f>
        <v/>
      </c>
    </row>
    <row r="475">
      <c r="A475" s="3" t="n">
        <v>471</v>
      </c>
      <c r="B475" s="4" t="n"/>
      <c r="C475" s="4" t="n"/>
      <c r="D475" s="5">
        <f>IF(E475="ISNR20","Natural Rubber-TSNR (ISNR-20)","")</f>
        <v/>
      </c>
      <c r="E475" s="4" t="n"/>
      <c r="F475" s="6" t="n"/>
      <c r="G475" s="6" t="n"/>
      <c r="H475" s="7">
        <f>IF(G475="","",G475-TODAY())</f>
        <v/>
      </c>
      <c r="I475" s="8">
        <f>IF(G475="","",
IF(G475&lt;TODAY(),
IF(O475&gt;0,"Violated","Completed"),
IF(H475&lt;=7,"Expiring Soon",
"Active")))</f>
        <v/>
      </c>
      <c r="J475" s="8">
        <f>IF(C475="","",
COUNTIFS(
sales!$C:$C,$C475,
sales!$E:$E,$E475,
sales!$H:$H,"&gt;="&amp;$F475,
sales!$H:$H,"&lt;="&amp;$G475
))</f>
        <v/>
      </c>
      <c r="K475" s="9">
        <f>IF(COUNTIFS(sales!C:C, C475)=0,"",
_xlfn.MAXIFS(sales!H:H, sales!C:C, C475))</f>
        <v/>
      </c>
      <c r="L475" s="4" t="n"/>
      <c r="M475" s="4" t="n"/>
      <c r="N475" s="10">
        <f>IF(C475="","",
SUMIFS(
sales!$I:$I,
sales!$C:$C,$C475,
sales!$E:$E,$E475,
sales!$H:$H,"&gt;="&amp;$F475,
sales!$H:$H,"&lt;="&amp;$G475
))</f>
        <v/>
      </c>
      <c r="O475" s="10">
        <f>IF(M475="","",M475-N475)</f>
        <v/>
      </c>
      <c r="P475" s="11">
        <f>IF(M475=0,"",N475/M475)</f>
        <v/>
      </c>
      <c r="Q475" s="12">
        <f>IF(OR(G475="",O475=""),"",
IF(AND(G475&lt;TODAY(),O475&gt;0),"YES","NO"))</f>
        <v/>
      </c>
      <c r="R475" s="100" t="n"/>
      <c r="S475" s="14" t="n"/>
      <c r="T475" s="15">
        <f>IF(Q475="YES", IF(R475="Company",L475*(1+S475),IF(R475="Vendor",L475*(1-S475),"")),"")</f>
        <v/>
      </c>
      <c r="U475" s="15">
        <f>IF(Q475="YES",O475*T475,"")</f>
        <v/>
      </c>
      <c r="V475" s="16" t="n"/>
      <c r="W475" s="17">
        <f>IF(Q475="YES",G475+V475,"")</f>
        <v/>
      </c>
      <c r="X475" s="18">
        <f>IF(Q475="YES",IF(TODAY()&gt;W475,"OVERDUE","WITHIN TIME"),"")</f>
        <v/>
      </c>
    </row>
    <row r="476">
      <c r="A476" s="3" t="n">
        <v>472</v>
      </c>
      <c r="B476" s="4" t="n"/>
      <c r="C476" s="4" t="n"/>
      <c r="D476" s="5">
        <f>IF(E476="ISNR20","Natural Rubber-TSNR (ISNR-20)","")</f>
        <v/>
      </c>
      <c r="E476" s="4" t="n"/>
      <c r="F476" s="6" t="n"/>
      <c r="G476" s="6" t="n"/>
      <c r="H476" s="7">
        <f>IF(G476="","",G476-TODAY())</f>
        <v/>
      </c>
      <c r="I476" s="8">
        <f>IF(G476="","",
IF(G476&lt;TODAY(),
IF(O476&gt;0,"Violated","Completed"),
IF(H476&lt;=7,"Expiring Soon",
"Active")))</f>
        <v/>
      </c>
      <c r="J476" s="8">
        <f>IF(C476="","",
COUNTIFS(
sales!$C:$C,$C476,
sales!$E:$E,$E476,
sales!$H:$H,"&gt;="&amp;$F476,
sales!$H:$H,"&lt;="&amp;$G476
))</f>
        <v/>
      </c>
      <c r="K476" s="9">
        <f>IF(COUNTIFS(sales!C:C, C476)=0,"",
_xlfn.MAXIFS(sales!H:H, sales!C:C, C476))</f>
        <v/>
      </c>
      <c r="L476" s="4" t="n"/>
      <c r="M476" s="4" t="n"/>
      <c r="N476" s="10">
        <f>IF(C476="","",
SUMIFS(
sales!$I:$I,
sales!$C:$C,$C476,
sales!$E:$E,$E476,
sales!$H:$H,"&gt;="&amp;$F476,
sales!$H:$H,"&lt;="&amp;$G476
))</f>
        <v/>
      </c>
      <c r="O476" s="10">
        <f>IF(M476="","",M476-N476)</f>
        <v/>
      </c>
      <c r="P476" s="11">
        <f>IF(M476=0,"",N476/M476)</f>
        <v/>
      </c>
      <c r="Q476" s="12">
        <f>IF(OR(G476="",O476=""),"",
IF(AND(G476&lt;TODAY(),O476&gt;0),"YES","NO"))</f>
        <v/>
      </c>
      <c r="R476" s="100" t="n"/>
      <c r="S476" s="14" t="n"/>
      <c r="T476" s="15">
        <f>IF(Q476="YES", IF(R476="Company",L476*(1+S476),IF(R476="Vendor",L476*(1-S476),"")),"")</f>
        <v/>
      </c>
      <c r="U476" s="15">
        <f>IF(Q476="YES",O476*T476,"")</f>
        <v/>
      </c>
      <c r="V476" s="16" t="n"/>
      <c r="W476" s="17">
        <f>IF(Q476="YES",G476+V476,"")</f>
        <v/>
      </c>
      <c r="X476" s="18">
        <f>IF(Q476="YES",IF(TODAY()&gt;W476,"OVERDUE","WITHIN TIME"),"")</f>
        <v/>
      </c>
    </row>
    <row r="477">
      <c r="A477" s="3" t="n">
        <v>473</v>
      </c>
      <c r="B477" s="4" t="n"/>
      <c r="C477" s="4" t="n"/>
      <c r="D477" s="5">
        <f>IF(E477="ISNR20","Natural Rubber-TSNR (ISNR-20)","")</f>
        <v/>
      </c>
      <c r="E477" s="4" t="n"/>
      <c r="F477" s="6" t="n"/>
      <c r="G477" s="6" t="n"/>
      <c r="H477" s="7">
        <f>IF(G477="","",G477-TODAY())</f>
        <v/>
      </c>
      <c r="I477" s="8">
        <f>IF(G477="","",
IF(G477&lt;TODAY(),
IF(O477&gt;0,"Violated","Completed"),
IF(H477&lt;=7,"Expiring Soon",
"Active")))</f>
        <v/>
      </c>
      <c r="J477" s="8">
        <f>IF(C477="","",
COUNTIFS(
sales!$C:$C,$C477,
sales!$E:$E,$E477,
sales!$H:$H,"&gt;="&amp;$F477,
sales!$H:$H,"&lt;="&amp;$G477
))</f>
        <v/>
      </c>
      <c r="K477" s="9">
        <f>IF(COUNTIFS(sales!C:C, C477)=0,"",
_xlfn.MAXIFS(sales!H:H, sales!C:C, C477))</f>
        <v/>
      </c>
      <c r="L477" s="4" t="n"/>
      <c r="M477" s="4" t="n"/>
      <c r="N477" s="10">
        <f>IF(C477="","",
SUMIFS(
sales!$I:$I,
sales!$C:$C,$C477,
sales!$E:$E,$E477,
sales!$H:$H,"&gt;="&amp;$F477,
sales!$H:$H,"&lt;="&amp;$G477
))</f>
        <v/>
      </c>
      <c r="O477" s="10">
        <f>IF(M477="","",M477-N477)</f>
        <v/>
      </c>
      <c r="P477" s="11">
        <f>IF(M477=0,"",N477/M477)</f>
        <v/>
      </c>
      <c r="Q477" s="12">
        <f>IF(OR(G477="",O477=""),"",
IF(AND(G477&lt;TODAY(),O477&gt;0),"YES","NO"))</f>
        <v/>
      </c>
      <c r="R477" s="100" t="n"/>
      <c r="S477" s="14" t="n"/>
      <c r="T477" s="15">
        <f>IF(Q477="YES", IF(R477="Company",L477*(1+S477),IF(R477="Vendor",L477*(1-S477),"")),"")</f>
        <v/>
      </c>
      <c r="U477" s="15">
        <f>IF(Q477="YES",O477*T477,"")</f>
        <v/>
      </c>
      <c r="V477" s="16" t="n"/>
      <c r="W477" s="17">
        <f>IF(Q477="YES",G477+V477,"")</f>
        <v/>
      </c>
      <c r="X477" s="18">
        <f>IF(Q477="YES",IF(TODAY()&gt;W477,"OVERDUE","WITHIN TIME"),"")</f>
        <v/>
      </c>
    </row>
    <row r="478">
      <c r="A478" s="3" t="n">
        <v>474</v>
      </c>
      <c r="B478" s="4" t="n"/>
      <c r="C478" s="4" t="n"/>
      <c r="D478" s="5">
        <f>IF(E478="ISNR20","Natural Rubber-TSNR (ISNR-20)","")</f>
        <v/>
      </c>
      <c r="E478" s="4" t="n"/>
      <c r="F478" s="6" t="n"/>
      <c r="G478" s="6" t="n"/>
      <c r="H478" s="7">
        <f>IF(G478="","",G478-TODAY())</f>
        <v/>
      </c>
      <c r="I478" s="8">
        <f>IF(G478="","",
IF(G478&lt;TODAY(),
IF(O478&gt;0,"Violated","Completed"),
IF(H478&lt;=7,"Expiring Soon",
"Active")))</f>
        <v/>
      </c>
      <c r="J478" s="8">
        <f>IF(C478="","",
COUNTIFS(
sales!$C:$C,$C478,
sales!$E:$E,$E478,
sales!$H:$H,"&gt;="&amp;$F478,
sales!$H:$H,"&lt;="&amp;$G478
))</f>
        <v/>
      </c>
      <c r="K478" s="9">
        <f>IF(COUNTIFS(sales!C:C, C478)=0,"",
_xlfn.MAXIFS(sales!H:H, sales!C:C, C478))</f>
        <v/>
      </c>
      <c r="L478" s="4" t="n"/>
      <c r="M478" s="4" t="n"/>
      <c r="N478" s="10">
        <f>IF(C478="","",
SUMIFS(
sales!$I:$I,
sales!$C:$C,$C478,
sales!$E:$E,$E478,
sales!$H:$H,"&gt;="&amp;$F478,
sales!$H:$H,"&lt;="&amp;$G478
))</f>
        <v/>
      </c>
      <c r="O478" s="10">
        <f>IF(M478="","",M478-N478)</f>
        <v/>
      </c>
      <c r="P478" s="11">
        <f>IF(M478=0,"",N478/M478)</f>
        <v/>
      </c>
      <c r="Q478" s="12">
        <f>IF(OR(G478="",O478=""),"",
IF(AND(G478&lt;TODAY(),O478&gt;0),"YES","NO"))</f>
        <v/>
      </c>
      <c r="R478" s="100" t="n"/>
      <c r="S478" s="14" t="n"/>
      <c r="T478" s="15">
        <f>IF(Q478="YES", IF(R478="Company",L478*(1+S478),IF(R478="Vendor",L478*(1-S478),"")),"")</f>
        <v/>
      </c>
      <c r="U478" s="15">
        <f>IF(Q478="YES",O478*T478,"")</f>
        <v/>
      </c>
      <c r="V478" s="16" t="n"/>
      <c r="W478" s="17">
        <f>IF(Q478="YES",G478+V478,"")</f>
        <v/>
      </c>
      <c r="X478" s="18">
        <f>IF(Q478="YES",IF(TODAY()&gt;W478,"OVERDUE","WITHIN TIME"),"")</f>
        <v/>
      </c>
    </row>
    <row r="479">
      <c r="A479" s="3" t="n">
        <v>475</v>
      </c>
      <c r="B479" s="4" t="n"/>
      <c r="C479" s="4" t="n"/>
      <c r="D479" s="5">
        <f>IF(E479="ISNR20","Natural Rubber-TSNR (ISNR-20)","")</f>
        <v/>
      </c>
      <c r="E479" s="4" t="n"/>
      <c r="F479" s="6" t="n"/>
      <c r="G479" s="6" t="n"/>
      <c r="H479" s="7">
        <f>IF(G479="","",G479-TODAY())</f>
        <v/>
      </c>
      <c r="I479" s="8">
        <f>IF(G479="","",
IF(G479&lt;TODAY(),
IF(O479&gt;0,"Violated","Completed"),
IF(H479&lt;=7,"Expiring Soon",
"Active")))</f>
        <v/>
      </c>
      <c r="J479" s="8">
        <f>IF(C479="","",
COUNTIFS(
sales!$C:$C,$C479,
sales!$E:$E,$E479,
sales!$H:$H,"&gt;="&amp;$F479,
sales!$H:$H,"&lt;="&amp;$G479
))</f>
        <v/>
      </c>
      <c r="K479" s="9">
        <f>IF(COUNTIFS(sales!C:C, C479)=0,"",
_xlfn.MAXIFS(sales!H:H, sales!C:C, C479))</f>
        <v/>
      </c>
      <c r="L479" s="4" t="n"/>
      <c r="M479" s="4" t="n"/>
      <c r="N479" s="10">
        <f>IF(C479="","",
SUMIFS(
sales!$I:$I,
sales!$C:$C,$C479,
sales!$E:$E,$E479,
sales!$H:$H,"&gt;="&amp;$F479,
sales!$H:$H,"&lt;="&amp;$G479
))</f>
        <v/>
      </c>
      <c r="O479" s="10">
        <f>IF(M479="","",M479-N479)</f>
        <v/>
      </c>
      <c r="P479" s="11">
        <f>IF(M479=0,"",N479/M479)</f>
        <v/>
      </c>
      <c r="Q479" s="12">
        <f>IF(OR(G479="",O479=""),"",
IF(AND(G479&lt;TODAY(),O479&gt;0),"YES","NO"))</f>
        <v/>
      </c>
      <c r="R479" s="100" t="n"/>
      <c r="S479" s="14" t="n"/>
      <c r="T479" s="15">
        <f>IF(Q479="YES", IF(R479="Company",L479*(1+S479),IF(R479="Vendor",L479*(1-S479),"")),"")</f>
        <v/>
      </c>
      <c r="U479" s="15">
        <f>IF(Q479="YES",O479*T479,"")</f>
        <v/>
      </c>
      <c r="V479" s="16" t="n"/>
      <c r="W479" s="17">
        <f>IF(Q479="YES",G479+V479,"")</f>
        <v/>
      </c>
      <c r="X479" s="18">
        <f>IF(Q479="YES",IF(TODAY()&gt;W479,"OVERDUE","WITHIN TIME"),"")</f>
        <v/>
      </c>
    </row>
    <row r="480">
      <c r="A480" s="3" t="n">
        <v>476</v>
      </c>
      <c r="B480" s="4" t="n"/>
      <c r="C480" s="4" t="n"/>
      <c r="D480" s="5">
        <f>IF(E480="ISNR20","Natural Rubber-TSNR (ISNR-20)","")</f>
        <v/>
      </c>
      <c r="E480" s="4" t="n"/>
      <c r="F480" s="6" t="n"/>
      <c r="G480" s="6" t="n"/>
      <c r="H480" s="7">
        <f>IF(G480="","",G480-TODAY())</f>
        <v/>
      </c>
      <c r="I480" s="8">
        <f>IF(G480="","",
IF(G480&lt;TODAY(),
IF(O480&gt;0,"Violated","Completed"),
IF(H480&lt;=7,"Expiring Soon",
"Active")))</f>
        <v/>
      </c>
      <c r="J480" s="8">
        <f>IF(C480="","",
COUNTIFS(
sales!$C:$C,$C480,
sales!$E:$E,$E480,
sales!$H:$H,"&gt;="&amp;$F480,
sales!$H:$H,"&lt;="&amp;$G480
))</f>
        <v/>
      </c>
      <c r="K480" s="9">
        <f>IF(COUNTIFS(sales!C:C, C480)=0,"",
_xlfn.MAXIFS(sales!H:H, sales!C:C, C480))</f>
        <v/>
      </c>
      <c r="L480" s="4" t="n"/>
      <c r="M480" s="4" t="n"/>
      <c r="N480" s="10">
        <f>IF(C480="","",
SUMIFS(
sales!$I:$I,
sales!$C:$C,$C480,
sales!$E:$E,$E480,
sales!$H:$H,"&gt;="&amp;$F480,
sales!$H:$H,"&lt;="&amp;$G480
))</f>
        <v/>
      </c>
      <c r="O480" s="10">
        <f>IF(M480="","",M480-N480)</f>
        <v/>
      </c>
      <c r="P480" s="11">
        <f>IF(M480=0,"",N480/M480)</f>
        <v/>
      </c>
      <c r="Q480" s="12">
        <f>IF(OR(G480="",O480=""),"",
IF(AND(G480&lt;TODAY(),O480&gt;0),"YES","NO"))</f>
        <v/>
      </c>
      <c r="R480" s="100" t="n"/>
      <c r="S480" s="14" t="n"/>
      <c r="T480" s="15">
        <f>IF(Q480="YES", IF(R480="Company",L480*(1+S480),IF(R480="Vendor",L480*(1-S480),"")),"")</f>
        <v/>
      </c>
      <c r="U480" s="15">
        <f>IF(Q480="YES",O480*T480,"")</f>
        <v/>
      </c>
      <c r="V480" s="16" t="n"/>
      <c r="W480" s="17">
        <f>IF(Q480="YES",G480+V480,"")</f>
        <v/>
      </c>
      <c r="X480" s="18">
        <f>IF(Q480="YES",IF(TODAY()&gt;W480,"OVERDUE","WITHIN TIME"),"")</f>
        <v/>
      </c>
    </row>
    <row r="481">
      <c r="A481" s="3" t="n">
        <v>477</v>
      </c>
      <c r="B481" s="4" t="n"/>
      <c r="C481" s="4" t="n"/>
      <c r="D481" s="5">
        <f>IF(E481="ISNR20","Natural Rubber-TSNR (ISNR-20)","")</f>
        <v/>
      </c>
      <c r="E481" s="4" t="n"/>
      <c r="F481" s="6" t="n"/>
      <c r="G481" s="6" t="n"/>
      <c r="H481" s="7">
        <f>IF(G481="","",G481-TODAY())</f>
        <v/>
      </c>
      <c r="I481" s="8">
        <f>IF(G481="","",
IF(G481&lt;TODAY(),
IF(O481&gt;0,"Violated","Completed"),
IF(H481&lt;=7,"Expiring Soon",
"Active")))</f>
        <v/>
      </c>
      <c r="J481" s="8">
        <f>IF(C481="","",
COUNTIFS(
sales!$C:$C,$C481,
sales!$E:$E,$E481,
sales!$H:$H,"&gt;="&amp;$F481,
sales!$H:$H,"&lt;="&amp;$G481
))</f>
        <v/>
      </c>
      <c r="K481" s="9">
        <f>IF(COUNTIFS(sales!C:C, C481)=0,"",
_xlfn.MAXIFS(sales!H:H, sales!C:C, C481))</f>
        <v/>
      </c>
      <c r="L481" s="4" t="n"/>
      <c r="M481" s="4" t="n"/>
      <c r="N481" s="10">
        <f>IF(C481="","",
SUMIFS(
sales!$I:$I,
sales!$C:$C,$C481,
sales!$E:$E,$E481,
sales!$H:$H,"&gt;="&amp;$F481,
sales!$H:$H,"&lt;="&amp;$G481
))</f>
        <v/>
      </c>
      <c r="O481" s="10">
        <f>IF(M481="","",M481-N481)</f>
        <v/>
      </c>
      <c r="P481" s="11">
        <f>IF(M481=0,"",N481/M481)</f>
        <v/>
      </c>
      <c r="Q481" s="12">
        <f>IF(OR(G481="",O481=""),"",
IF(AND(G481&lt;TODAY(),O481&gt;0),"YES","NO"))</f>
        <v/>
      </c>
      <c r="R481" s="100" t="n"/>
      <c r="S481" s="14" t="n"/>
      <c r="T481" s="15">
        <f>IF(Q481="YES", IF(R481="Company",L481*(1+S481),IF(R481="Vendor",L481*(1-S481),"")),"")</f>
        <v/>
      </c>
      <c r="U481" s="15">
        <f>IF(Q481="YES",O481*T481,"")</f>
        <v/>
      </c>
      <c r="V481" s="16" t="n"/>
      <c r="W481" s="17">
        <f>IF(Q481="YES",G481+V481,"")</f>
        <v/>
      </c>
      <c r="X481" s="18">
        <f>IF(Q481="YES",IF(TODAY()&gt;W481,"OVERDUE","WITHIN TIME"),"")</f>
        <v/>
      </c>
    </row>
    <row r="482">
      <c r="A482" s="3" t="n">
        <v>478</v>
      </c>
      <c r="B482" s="4" t="n"/>
      <c r="C482" s="4" t="n"/>
      <c r="D482" s="5">
        <f>IF(E482="ISNR20","Natural Rubber-TSNR (ISNR-20)","")</f>
        <v/>
      </c>
      <c r="E482" s="4" t="n"/>
      <c r="F482" s="6" t="n"/>
      <c r="G482" s="6" t="n"/>
      <c r="H482" s="7">
        <f>IF(G482="","",G482-TODAY())</f>
        <v/>
      </c>
      <c r="I482" s="8">
        <f>IF(G482="","",
IF(G482&lt;TODAY(),
IF(O482&gt;0,"Violated","Completed"),
IF(H482&lt;=7,"Expiring Soon",
"Active")))</f>
        <v/>
      </c>
      <c r="J482" s="8">
        <f>IF(C482="","",
COUNTIFS(
sales!$C:$C,$C482,
sales!$E:$E,$E482,
sales!$H:$H,"&gt;="&amp;$F482,
sales!$H:$H,"&lt;="&amp;$G482
))</f>
        <v/>
      </c>
      <c r="K482" s="9">
        <f>IF(COUNTIFS(sales!C:C, C482)=0,"",
_xlfn.MAXIFS(sales!H:H, sales!C:C, C482))</f>
        <v/>
      </c>
      <c r="L482" s="4" t="n"/>
      <c r="M482" s="4" t="n"/>
      <c r="N482" s="10">
        <f>IF(C482="","",
SUMIFS(
sales!$I:$I,
sales!$C:$C,$C482,
sales!$E:$E,$E482,
sales!$H:$H,"&gt;="&amp;$F482,
sales!$H:$H,"&lt;="&amp;$G482
))</f>
        <v/>
      </c>
      <c r="O482" s="10">
        <f>IF(M482="","",M482-N482)</f>
        <v/>
      </c>
      <c r="P482" s="11">
        <f>IF(M482=0,"",N482/M482)</f>
        <v/>
      </c>
      <c r="Q482" s="12">
        <f>IF(OR(G482="",O482=""),"",
IF(AND(G482&lt;TODAY(),O482&gt;0),"YES","NO"))</f>
        <v/>
      </c>
      <c r="R482" s="100" t="n"/>
      <c r="S482" s="14" t="n"/>
      <c r="T482" s="15">
        <f>IF(Q482="YES", IF(R482="Company",L482*(1+S482),IF(R482="Vendor",L482*(1-S482),"")),"")</f>
        <v/>
      </c>
      <c r="U482" s="15">
        <f>IF(Q482="YES",O482*T482,"")</f>
        <v/>
      </c>
      <c r="V482" s="16" t="n"/>
      <c r="W482" s="17">
        <f>IF(Q482="YES",G482+V482,"")</f>
        <v/>
      </c>
      <c r="X482" s="18">
        <f>IF(Q482="YES",IF(TODAY()&gt;W482,"OVERDUE","WITHIN TIME"),"")</f>
        <v/>
      </c>
    </row>
    <row r="483">
      <c r="A483" s="3" t="n">
        <v>479</v>
      </c>
      <c r="B483" s="4" t="n"/>
      <c r="C483" s="4" t="n"/>
      <c r="D483" s="5">
        <f>IF(E483="ISNR20","Natural Rubber-TSNR (ISNR-20)","")</f>
        <v/>
      </c>
      <c r="E483" s="4" t="n"/>
      <c r="F483" s="6" t="n"/>
      <c r="G483" s="6" t="n"/>
      <c r="H483" s="7">
        <f>IF(G483="","",G483-TODAY())</f>
        <v/>
      </c>
      <c r="I483" s="8">
        <f>IF(G483="","",
IF(G483&lt;TODAY(),
IF(O483&gt;0,"Violated","Completed"),
IF(H483&lt;=7,"Expiring Soon",
"Active")))</f>
        <v/>
      </c>
      <c r="J483" s="8">
        <f>IF(C483="","",
COUNTIFS(
sales!$C:$C,$C483,
sales!$E:$E,$E483,
sales!$H:$H,"&gt;="&amp;$F483,
sales!$H:$H,"&lt;="&amp;$G483
))</f>
        <v/>
      </c>
      <c r="K483" s="9">
        <f>IF(COUNTIFS(sales!C:C, C483)=0,"",
_xlfn.MAXIFS(sales!H:H, sales!C:C, C483))</f>
        <v/>
      </c>
      <c r="L483" s="4" t="n"/>
      <c r="M483" s="4" t="n"/>
      <c r="N483" s="10">
        <f>IF(C483="","",
SUMIFS(
sales!$I:$I,
sales!$C:$C,$C483,
sales!$E:$E,$E483,
sales!$H:$H,"&gt;="&amp;$F483,
sales!$H:$H,"&lt;="&amp;$G483
))</f>
        <v/>
      </c>
      <c r="O483" s="10">
        <f>IF(M483="","",M483-N483)</f>
        <v/>
      </c>
      <c r="P483" s="11">
        <f>IF(M483=0,"",N483/M483)</f>
        <v/>
      </c>
      <c r="Q483" s="12">
        <f>IF(OR(G483="",O483=""),"",
IF(AND(G483&lt;TODAY(),O483&gt;0),"YES","NO"))</f>
        <v/>
      </c>
      <c r="R483" s="100" t="n"/>
      <c r="S483" s="14" t="n"/>
      <c r="T483" s="15">
        <f>IF(Q483="YES", IF(R483="Company",L483*(1+S483),IF(R483="Vendor",L483*(1-S483),"")),"")</f>
        <v/>
      </c>
      <c r="U483" s="15">
        <f>IF(Q483="YES",O483*T483,"")</f>
        <v/>
      </c>
      <c r="V483" s="16" t="n"/>
      <c r="W483" s="17">
        <f>IF(Q483="YES",G483+V483,"")</f>
        <v/>
      </c>
      <c r="X483" s="18">
        <f>IF(Q483="YES",IF(TODAY()&gt;W483,"OVERDUE","WITHIN TIME"),"")</f>
        <v/>
      </c>
    </row>
    <row r="484">
      <c r="A484" s="3" t="n">
        <v>480</v>
      </c>
      <c r="B484" s="4" t="n"/>
      <c r="C484" s="4" t="n"/>
      <c r="D484" s="5">
        <f>IF(E484="ISNR20","Natural Rubber-TSNR (ISNR-20)","")</f>
        <v/>
      </c>
      <c r="E484" s="4" t="n"/>
      <c r="F484" s="6" t="n"/>
      <c r="G484" s="6" t="n"/>
      <c r="H484" s="7">
        <f>IF(G484="","",G484-TODAY())</f>
        <v/>
      </c>
      <c r="I484" s="8">
        <f>IF(G484="","",
IF(G484&lt;TODAY(),
IF(O484&gt;0,"Violated","Completed"),
IF(H484&lt;=7,"Expiring Soon",
"Active")))</f>
        <v/>
      </c>
      <c r="J484" s="8">
        <f>IF(C484="","",
COUNTIFS(
sales!$C:$C,$C484,
sales!$E:$E,$E484,
sales!$H:$H,"&gt;="&amp;$F484,
sales!$H:$H,"&lt;="&amp;$G484
))</f>
        <v/>
      </c>
      <c r="K484" s="9">
        <f>IF(COUNTIFS(sales!C:C, C484)=0,"",
_xlfn.MAXIFS(sales!H:H, sales!C:C, C484))</f>
        <v/>
      </c>
      <c r="L484" s="4" t="n"/>
      <c r="M484" s="4" t="n"/>
      <c r="N484" s="10">
        <f>IF(C484="","",
SUMIFS(
sales!$I:$I,
sales!$C:$C,$C484,
sales!$E:$E,$E484,
sales!$H:$H,"&gt;="&amp;$F484,
sales!$H:$H,"&lt;="&amp;$G484
))</f>
        <v/>
      </c>
      <c r="O484" s="10">
        <f>IF(M484="","",M484-N484)</f>
        <v/>
      </c>
      <c r="P484" s="11">
        <f>IF(M484=0,"",N484/M484)</f>
        <v/>
      </c>
      <c r="Q484" s="12">
        <f>IF(OR(G484="",O484=""),"",
IF(AND(G484&lt;TODAY(),O484&gt;0),"YES","NO"))</f>
        <v/>
      </c>
      <c r="R484" s="100" t="n"/>
      <c r="S484" s="14" t="n"/>
      <c r="T484" s="15">
        <f>IF(Q484="YES", IF(R484="Company",L484*(1+S484),IF(R484="Vendor",L484*(1-S484),"")),"")</f>
        <v/>
      </c>
      <c r="U484" s="15">
        <f>IF(Q484="YES",O484*T484,"")</f>
        <v/>
      </c>
      <c r="V484" s="16" t="n"/>
      <c r="W484" s="17">
        <f>IF(Q484="YES",G484+V484,"")</f>
        <v/>
      </c>
      <c r="X484" s="18">
        <f>IF(Q484="YES",IF(TODAY()&gt;W484,"OVERDUE","WITHIN TIME"),"")</f>
        <v/>
      </c>
    </row>
    <row r="485">
      <c r="A485" s="3" t="n">
        <v>481</v>
      </c>
      <c r="B485" s="4" t="n"/>
      <c r="C485" s="4" t="n"/>
      <c r="D485" s="5">
        <f>IF(E485="ISNR20","Natural Rubber-TSNR (ISNR-20)","")</f>
        <v/>
      </c>
      <c r="E485" s="4" t="n"/>
      <c r="F485" s="6" t="n"/>
      <c r="G485" s="6" t="n"/>
      <c r="H485" s="7">
        <f>IF(G485="","",G485-TODAY())</f>
        <v/>
      </c>
      <c r="I485" s="8">
        <f>IF(G485="","",
IF(G485&lt;TODAY(),
IF(O485&gt;0,"Violated","Completed"),
IF(H485&lt;=7,"Expiring Soon",
"Active")))</f>
        <v/>
      </c>
      <c r="J485" s="8">
        <f>IF(C485="","",
COUNTIFS(
sales!$C:$C,$C485,
sales!$E:$E,$E485,
sales!$H:$H,"&gt;="&amp;$F485,
sales!$H:$H,"&lt;="&amp;$G485
))</f>
        <v/>
      </c>
      <c r="K485" s="9">
        <f>IF(COUNTIFS(sales!C:C, C485)=0,"",
_xlfn.MAXIFS(sales!H:H, sales!C:C, C485))</f>
        <v/>
      </c>
      <c r="L485" s="4" t="n"/>
      <c r="M485" s="4" t="n"/>
      <c r="N485" s="10">
        <f>IF(C485="","",
SUMIFS(
sales!$I:$I,
sales!$C:$C,$C485,
sales!$E:$E,$E485,
sales!$H:$H,"&gt;="&amp;$F485,
sales!$H:$H,"&lt;="&amp;$G485
))</f>
        <v/>
      </c>
      <c r="O485" s="10">
        <f>IF(M485="","",M485-N485)</f>
        <v/>
      </c>
      <c r="P485" s="11">
        <f>IF(M485=0,"",N485/M485)</f>
        <v/>
      </c>
      <c r="Q485" s="12">
        <f>IF(OR(G485="",O485=""),"",
IF(AND(G485&lt;TODAY(),O485&gt;0),"YES","NO"))</f>
        <v/>
      </c>
      <c r="R485" s="100" t="n"/>
      <c r="S485" s="14" t="n"/>
      <c r="T485" s="15">
        <f>IF(Q485="YES", IF(R485="Company",L485*(1+S485),IF(R485="Vendor",L485*(1-S485),"")),"")</f>
        <v/>
      </c>
      <c r="U485" s="15">
        <f>IF(Q485="YES",O485*T485,"")</f>
        <v/>
      </c>
      <c r="V485" s="16" t="n"/>
      <c r="W485" s="17">
        <f>IF(Q485="YES",G485+V485,"")</f>
        <v/>
      </c>
      <c r="X485" s="18">
        <f>IF(Q485="YES",IF(TODAY()&gt;W485,"OVERDUE","WITHIN TIME"),"")</f>
        <v/>
      </c>
    </row>
    <row r="486">
      <c r="A486" s="3" t="n">
        <v>482</v>
      </c>
      <c r="B486" s="4" t="n"/>
      <c r="C486" s="4" t="n"/>
      <c r="D486" s="5">
        <f>IF(E486="ISNR20","Natural Rubber-TSNR (ISNR-20)","")</f>
        <v/>
      </c>
      <c r="E486" s="4" t="n"/>
      <c r="F486" s="6" t="n"/>
      <c r="G486" s="6" t="n"/>
      <c r="H486" s="7">
        <f>IF(G486="","",G486-TODAY())</f>
        <v/>
      </c>
      <c r="I486" s="8">
        <f>IF(G486="","",
IF(G486&lt;TODAY(),
IF(O486&gt;0,"Violated","Completed"),
IF(H486&lt;=7,"Expiring Soon",
"Active")))</f>
        <v/>
      </c>
      <c r="J486" s="8">
        <f>IF(C486="","",
COUNTIFS(
sales!$C:$C,$C486,
sales!$E:$E,$E486,
sales!$H:$H,"&gt;="&amp;$F486,
sales!$H:$H,"&lt;="&amp;$G486
))</f>
        <v/>
      </c>
      <c r="K486" s="9">
        <f>IF(COUNTIFS(sales!C:C, C486)=0,"",
_xlfn.MAXIFS(sales!H:H, sales!C:C, C486))</f>
        <v/>
      </c>
      <c r="L486" s="4" t="n"/>
      <c r="M486" s="4" t="n"/>
      <c r="N486" s="10">
        <f>IF(C486="","",
SUMIFS(
sales!$I:$I,
sales!$C:$C,$C486,
sales!$E:$E,$E486,
sales!$H:$H,"&gt;="&amp;$F486,
sales!$H:$H,"&lt;="&amp;$G486
))</f>
        <v/>
      </c>
      <c r="O486" s="10">
        <f>IF(M486="","",M486-N486)</f>
        <v/>
      </c>
      <c r="P486" s="11">
        <f>IF(M486=0,"",N486/M486)</f>
        <v/>
      </c>
      <c r="Q486" s="12">
        <f>IF(OR(G486="",O486=""),"",
IF(AND(G486&lt;TODAY(),O486&gt;0),"YES","NO"))</f>
        <v/>
      </c>
      <c r="R486" s="100" t="n"/>
      <c r="S486" s="14" t="n"/>
      <c r="T486" s="15">
        <f>IF(Q486="YES", IF(R486="Company",L486*(1+S486),IF(R486="Vendor",L486*(1-S486),"")),"")</f>
        <v/>
      </c>
      <c r="U486" s="15">
        <f>IF(Q486="YES",O486*T486,"")</f>
        <v/>
      </c>
      <c r="V486" s="16" t="n"/>
      <c r="W486" s="17">
        <f>IF(Q486="YES",G486+V486,"")</f>
        <v/>
      </c>
      <c r="X486" s="18">
        <f>IF(Q486="YES",IF(TODAY()&gt;W486,"OVERDUE","WITHIN TIME"),"")</f>
        <v/>
      </c>
    </row>
    <row r="487">
      <c r="A487" s="3" t="n">
        <v>483</v>
      </c>
      <c r="B487" s="4" t="n"/>
      <c r="C487" s="4" t="n"/>
      <c r="D487" s="5">
        <f>IF(E487="ISNR20","Natural Rubber-TSNR (ISNR-20)","")</f>
        <v/>
      </c>
      <c r="E487" s="4" t="n"/>
      <c r="F487" s="6" t="n"/>
      <c r="G487" s="6" t="n"/>
      <c r="H487" s="7">
        <f>IF(G487="","",G487-TODAY())</f>
        <v/>
      </c>
      <c r="I487" s="8">
        <f>IF(G487="","",
IF(G487&lt;TODAY(),
IF(O487&gt;0,"Violated","Completed"),
IF(H487&lt;=7,"Expiring Soon",
"Active")))</f>
        <v/>
      </c>
      <c r="J487" s="8">
        <f>IF(C487="","",
COUNTIFS(
sales!$C:$C,$C487,
sales!$E:$E,$E487,
sales!$H:$H,"&gt;="&amp;$F487,
sales!$H:$H,"&lt;="&amp;$G487
))</f>
        <v/>
      </c>
      <c r="K487" s="9">
        <f>IF(COUNTIFS(sales!C:C, C487)=0,"",
_xlfn.MAXIFS(sales!H:H, sales!C:C, C487))</f>
        <v/>
      </c>
      <c r="L487" s="4" t="n"/>
      <c r="M487" s="4" t="n"/>
      <c r="N487" s="10">
        <f>IF(C487="","",
SUMIFS(
sales!$I:$I,
sales!$C:$C,$C487,
sales!$E:$E,$E487,
sales!$H:$H,"&gt;="&amp;$F487,
sales!$H:$H,"&lt;="&amp;$G487
))</f>
        <v/>
      </c>
      <c r="O487" s="10">
        <f>IF(M487="","",M487-N487)</f>
        <v/>
      </c>
      <c r="P487" s="11">
        <f>IF(M487=0,"",N487/M487)</f>
        <v/>
      </c>
      <c r="Q487" s="12">
        <f>IF(OR(G487="",O487=""),"",
IF(AND(G487&lt;TODAY(),O487&gt;0),"YES","NO"))</f>
        <v/>
      </c>
      <c r="R487" s="100" t="n"/>
      <c r="S487" s="14" t="n"/>
      <c r="T487" s="15">
        <f>IF(Q487="YES", IF(R487="Company",L487*(1+S487),IF(R487="Vendor",L487*(1-S487),"")),"")</f>
        <v/>
      </c>
      <c r="U487" s="15">
        <f>IF(Q487="YES",O487*T487,"")</f>
        <v/>
      </c>
      <c r="V487" s="16" t="n"/>
      <c r="W487" s="17">
        <f>IF(Q487="YES",G487+V487,"")</f>
        <v/>
      </c>
      <c r="X487" s="18">
        <f>IF(Q487="YES",IF(TODAY()&gt;W487,"OVERDUE","WITHIN TIME"),"")</f>
        <v/>
      </c>
    </row>
    <row r="488">
      <c r="A488" s="3" t="n">
        <v>484</v>
      </c>
      <c r="B488" s="4" t="n"/>
      <c r="C488" s="4" t="n"/>
      <c r="D488" s="5">
        <f>IF(E488="ISNR20","Natural Rubber-TSNR (ISNR-20)","")</f>
        <v/>
      </c>
      <c r="E488" s="4" t="n"/>
      <c r="F488" s="6" t="n"/>
      <c r="G488" s="6" t="n"/>
      <c r="H488" s="7">
        <f>IF(G488="","",G488-TODAY())</f>
        <v/>
      </c>
      <c r="I488" s="8">
        <f>IF(G488="","",
IF(G488&lt;TODAY(),
IF(O488&gt;0,"Violated","Completed"),
IF(H488&lt;=7,"Expiring Soon",
"Active")))</f>
        <v/>
      </c>
      <c r="J488" s="8">
        <f>IF(C488="","",
COUNTIFS(
sales!$C:$C,$C488,
sales!$E:$E,$E488,
sales!$H:$H,"&gt;="&amp;$F488,
sales!$H:$H,"&lt;="&amp;$G488
))</f>
        <v/>
      </c>
      <c r="K488" s="9">
        <f>IF(COUNTIFS(sales!C:C, C488)=0,"",
_xlfn.MAXIFS(sales!H:H, sales!C:C, C488))</f>
        <v/>
      </c>
      <c r="L488" s="4" t="n"/>
      <c r="M488" s="4" t="n"/>
      <c r="N488" s="10">
        <f>IF(C488="","",
SUMIFS(
sales!$I:$I,
sales!$C:$C,$C488,
sales!$E:$E,$E488,
sales!$H:$H,"&gt;="&amp;$F488,
sales!$H:$H,"&lt;="&amp;$G488
))</f>
        <v/>
      </c>
      <c r="O488" s="10">
        <f>IF(M488="","",M488-N488)</f>
        <v/>
      </c>
      <c r="P488" s="11">
        <f>IF(M488=0,"",N488/M488)</f>
        <v/>
      </c>
      <c r="Q488" s="12">
        <f>IF(OR(G488="",O488=""),"",
IF(AND(G488&lt;TODAY(),O488&gt;0),"YES","NO"))</f>
        <v/>
      </c>
      <c r="R488" s="100" t="n"/>
      <c r="S488" s="14" t="n"/>
      <c r="T488" s="15">
        <f>IF(Q488="YES", IF(R488="Company",L488*(1+S488),IF(R488="Vendor",L488*(1-S488),"")),"")</f>
        <v/>
      </c>
      <c r="U488" s="15">
        <f>IF(Q488="YES",O488*T488,"")</f>
        <v/>
      </c>
      <c r="V488" s="16" t="n"/>
      <c r="W488" s="17">
        <f>IF(Q488="YES",G488+V488,"")</f>
        <v/>
      </c>
      <c r="X488" s="18">
        <f>IF(Q488="YES",IF(TODAY()&gt;W488,"OVERDUE","WITHIN TIME"),"")</f>
        <v/>
      </c>
    </row>
    <row r="489">
      <c r="A489" s="3" t="n">
        <v>485</v>
      </c>
      <c r="B489" s="4" t="n"/>
      <c r="C489" s="4" t="n"/>
      <c r="D489" s="5">
        <f>IF(E489="ISNR20","Natural Rubber-TSNR (ISNR-20)","")</f>
        <v/>
      </c>
      <c r="E489" s="4" t="n"/>
      <c r="F489" s="6" t="n"/>
      <c r="G489" s="6" t="n"/>
      <c r="H489" s="7">
        <f>IF(G489="","",G489-TODAY())</f>
        <v/>
      </c>
      <c r="I489" s="8">
        <f>IF(G489="","",
IF(G489&lt;TODAY(),
IF(O489&gt;0,"Violated","Completed"),
IF(H489&lt;=7,"Expiring Soon",
"Active")))</f>
        <v/>
      </c>
      <c r="J489" s="8">
        <f>IF(C489="","",
COUNTIFS(
sales!$C:$C,$C489,
sales!$E:$E,$E489,
sales!$H:$H,"&gt;="&amp;$F489,
sales!$H:$H,"&lt;="&amp;$G489
))</f>
        <v/>
      </c>
      <c r="K489" s="9">
        <f>IF(COUNTIFS(sales!C:C, C489)=0,"",
_xlfn.MAXIFS(sales!H:H, sales!C:C, C489))</f>
        <v/>
      </c>
      <c r="L489" s="4" t="n"/>
      <c r="M489" s="4" t="n"/>
      <c r="N489" s="10">
        <f>IF(C489="","",
SUMIFS(
sales!$I:$I,
sales!$C:$C,$C489,
sales!$E:$E,$E489,
sales!$H:$H,"&gt;="&amp;$F489,
sales!$H:$H,"&lt;="&amp;$G489
))</f>
        <v/>
      </c>
      <c r="O489" s="10">
        <f>IF(M489="","",M489-N489)</f>
        <v/>
      </c>
      <c r="P489" s="11">
        <f>IF(M489=0,"",N489/M489)</f>
        <v/>
      </c>
      <c r="Q489" s="12">
        <f>IF(OR(G489="",O489=""),"",
IF(AND(G489&lt;TODAY(),O489&gt;0),"YES","NO"))</f>
        <v/>
      </c>
      <c r="R489" s="100" t="n"/>
      <c r="S489" s="14" t="n"/>
      <c r="T489" s="15">
        <f>IF(Q489="YES", IF(R489="Company",L489*(1+S489),IF(R489="Vendor",L489*(1-S489),"")),"")</f>
        <v/>
      </c>
      <c r="U489" s="15">
        <f>IF(Q489="YES",O489*T489,"")</f>
        <v/>
      </c>
      <c r="V489" s="16" t="n"/>
      <c r="W489" s="17">
        <f>IF(Q489="YES",G489+V489,"")</f>
        <v/>
      </c>
      <c r="X489" s="18">
        <f>IF(Q489="YES",IF(TODAY()&gt;W489,"OVERDUE","WITHIN TIME"),"")</f>
        <v/>
      </c>
    </row>
    <row r="490">
      <c r="A490" s="3" t="n">
        <v>486</v>
      </c>
      <c r="B490" s="4" t="n"/>
      <c r="C490" s="4" t="n"/>
      <c r="D490" s="5">
        <f>IF(E490="ISNR20","Natural Rubber-TSNR (ISNR-20)","")</f>
        <v/>
      </c>
      <c r="E490" s="4" t="n"/>
      <c r="F490" s="6" t="n"/>
      <c r="G490" s="6" t="n"/>
      <c r="H490" s="7">
        <f>IF(G490="","",G490-TODAY())</f>
        <v/>
      </c>
      <c r="I490" s="8">
        <f>IF(G490="","",
IF(G490&lt;TODAY(),
IF(O490&gt;0,"Violated","Completed"),
IF(H490&lt;=7,"Expiring Soon",
"Active")))</f>
        <v/>
      </c>
      <c r="J490" s="8">
        <f>IF(C490="","",
COUNTIFS(
sales!$C:$C,$C490,
sales!$E:$E,$E490,
sales!$H:$H,"&gt;="&amp;$F490,
sales!$H:$H,"&lt;="&amp;$G490
))</f>
        <v/>
      </c>
      <c r="K490" s="9">
        <f>IF(COUNTIFS(sales!C:C, C490)=0,"",
_xlfn.MAXIFS(sales!H:H, sales!C:C, C490))</f>
        <v/>
      </c>
      <c r="L490" s="4" t="n"/>
      <c r="M490" s="4" t="n"/>
      <c r="N490" s="10">
        <f>IF(C490="","",
SUMIFS(
sales!$I:$I,
sales!$C:$C,$C490,
sales!$E:$E,$E490,
sales!$H:$H,"&gt;="&amp;$F490,
sales!$H:$H,"&lt;="&amp;$G490
))</f>
        <v/>
      </c>
      <c r="O490" s="10">
        <f>IF(M490="","",M490-N490)</f>
        <v/>
      </c>
      <c r="P490" s="11">
        <f>IF(M490=0,"",N490/M490)</f>
        <v/>
      </c>
      <c r="Q490" s="12">
        <f>IF(OR(G490="",O490=""),"",
IF(AND(G490&lt;TODAY(),O490&gt;0),"YES","NO"))</f>
        <v/>
      </c>
      <c r="R490" s="100" t="n"/>
      <c r="S490" s="14" t="n"/>
      <c r="T490" s="15">
        <f>IF(Q490="YES", IF(R490="Company",L490*(1+S490),IF(R490="Vendor",L490*(1-S490),"")),"")</f>
        <v/>
      </c>
      <c r="U490" s="15">
        <f>IF(Q490="YES",O490*T490,"")</f>
        <v/>
      </c>
      <c r="V490" s="16" t="n"/>
      <c r="W490" s="17">
        <f>IF(Q490="YES",G490+V490,"")</f>
        <v/>
      </c>
      <c r="X490" s="18">
        <f>IF(Q490="YES",IF(TODAY()&gt;W490,"OVERDUE","WITHIN TIME"),"")</f>
        <v/>
      </c>
    </row>
    <row r="491">
      <c r="A491" s="3" t="n">
        <v>487</v>
      </c>
      <c r="B491" s="4" t="n"/>
      <c r="C491" s="4" t="n"/>
      <c r="D491" s="5">
        <f>IF(E491="ISNR20","Natural Rubber-TSNR (ISNR-20)","")</f>
        <v/>
      </c>
      <c r="E491" s="4" t="n"/>
      <c r="F491" s="6" t="n"/>
      <c r="G491" s="6" t="n"/>
      <c r="H491" s="7">
        <f>IF(G491="","",G491-TODAY())</f>
        <v/>
      </c>
      <c r="I491" s="8">
        <f>IF(G491="","",
IF(G491&lt;TODAY(),
IF(O491&gt;0,"Violated","Completed"),
IF(H491&lt;=7,"Expiring Soon",
"Active")))</f>
        <v/>
      </c>
      <c r="J491" s="8">
        <f>IF(C491="","",
COUNTIFS(
sales!$C:$C,$C491,
sales!$E:$E,$E491,
sales!$H:$H,"&gt;="&amp;$F491,
sales!$H:$H,"&lt;="&amp;$G491
))</f>
        <v/>
      </c>
      <c r="K491" s="9">
        <f>IF(COUNTIFS(sales!C:C, C491)=0,"",
_xlfn.MAXIFS(sales!H:H, sales!C:C, C491))</f>
        <v/>
      </c>
      <c r="L491" s="4" t="n"/>
      <c r="M491" s="4" t="n"/>
      <c r="N491" s="10">
        <f>IF(C491="","",
SUMIFS(
sales!$I:$I,
sales!$C:$C,$C491,
sales!$E:$E,$E491,
sales!$H:$H,"&gt;="&amp;$F491,
sales!$H:$H,"&lt;="&amp;$G491
))</f>
        <v/>
      </c>
      <c r="O491" s="10">
        <f>IF(M491="","",M491-N491)</f>
        <v/>
      </c>
      <c r="P491" s="11">
        <f>IF(M491=0,"",N491/M491)</f>
        <v/>
      </c>
      <c r="Q491" s="12">
        <f>IF(OR(G491="",O491=""),"",
IF(AND(G491&lt;TODAY(),O491&gt;0),"YES","NO"))</f>
        <v/>
      </c>
      <c r="R491" s="100" t="n"/>
      <c r="S491" s="14" t="n"/>
      <c r="T491" s="15">
        <f>IF(Q491="YES", IF(R491="Company",L491*(1+S491),IF(R491="Vendor",L491*(1-S491),"")),"")</f>
        <v/>
      </c>
      <c r="U491" s="15">
        <f>IF(Q491="YES",O491*T491,"")</f>
        <v/>
      </c>
      <c r="V491" s="16" t="n"/>
      <c r="W491" s="17">
        <f>IF(Q491="YES",G491+V491,"")</f>
        <v/>
      </c>
      <c r="X491" s="18">
        <f>IF(Q491="YES",IF(TODAY()&gt;W491,"OVERDUE","WITHIN TIME"),"")</f>
        <v/>
      </c>
    </row>
    <row r="492">
      <c r="A492" s="3" t="n">
        <v>488</v>
      </c>
      <c r="B492" s="4" t="n"/>
      <c r="C492" s="4" t="n"/>
      <c r="D492" s="5">
        <f>IF(E492="ISNR20","Natural Rubber-TSNR (ISNR-20)","")</f>
        <v/>
      </c>
      <c r="E492" s="4" t="n"/>
      <c r="F492" s="6" t="n"/>
      <c r="G492" s="6" t="n"/>
      <c r="H492" s="7">
        <f>IF(G492="","",G492-TODAY())</f>
        <v/>
      </c>
      <c r="I492" s="8">
        <f>IF(G492="","",
IF(G492&lt;TODAY(),
IF(O492&gt;0,"Violated","Completed"),
IF(H492&lt;=7,"Expiring Soon",
"Active")))</f>
        <v/>
      </c>
      <c r="J492" s="8">
        <f>IF(C492="","",
COUNTIFS(
sales!$C:$C,$C492,
sales!$E:$E,$E492,
sales!$H:$H,"&gt;="&amp;$F492,
sales!$H:$H,"&lt;="&amp;$G492
))</f>
        <v/>
      </c>
      <c r="K492" s="9">
        <f>IF(COUNTIFS(sales!C:C, C492)=0,"",
_xlfn.MAXIFS(sales!H:H, sales!C:C, C492))</f>
        <v/>
      </c>
      <c r="L492" s="4" t="n"/>
      <c r="M492" s="4" t="n"/>
      <c r="N492" s="10">
        <f>IF(C492="","",
SUMIFS(
sales!$I:$I,
sales!$C:$C,$C492,
sales!$E:$E,$E492,
sales!$H:$H,"&gt;="&amp;$F492,
sales!$H:$H,"&lt;="&amp;$G492
))</f>
        <v/>
      </c>
      <c r="O492" s="10">
        <f>IF(M492="","",M492-N492)</f>
        <v/>
      </c>
      <c r="P492" s="11">
        <f>IF(M492=0,"",N492/M492)</f>
        <v/>
      </c>
      <c r="Q492" s="12">
        <f>IF(OR(G492="",O492=""),"",
IF(AND(G492&lt;TODAY(),O492&gt;0),"YES","NO"))</f>
        <v/>
      </c>
      <c r="R492" s="100" t="n"/>
      <c r="S492" s="14" t="n"/>
      <c r="T492" s="15">
        <f>IF(Q492="YES", IF(R492="Company",L492*(1+S492),IF(R492="Vendor",L492*(1-S492),"")),"")</f>
        <v/>
      </c>
      <c r="U492" s="15">
        <f>IF(Q492="YES",O492*T492,"")</f>
        <v/>
      </c>
      <c r="V492" s="16" t="n"/>
      <c r="W492" s="17">
        <f>IF(Q492="YES",G492+V492,"")</f>
        <v/>
      </c>
      <c r="X492" s="18">
        <f>IF(Q492="YES",IF(TODAY()&gt;W492,"OVERDUE","WITHIN TIME"),"")</f>
        <v/>
      </c>
    </row>
    <row r="493">
      <c r="A493" s="3" t="n">
        <v>489</v>
      </c>
      <c r="B493" s="4" t="n"/>
      <c r="C493" s="4" t="n"/>
      <c r="D493" s="5">
        <f>IF(E493="ISNR20","Natural Rubber-TSNR (ISNR-20)","")</f>
        <v/>
      </c>
      <c r="E493" s="4" t="n"/>
      <c r="F493" s="6" t="n"/>
      <c r="G493" s="6" t="n"/>
      <c r="H493" s="7">
        <f>IF(G493="","",G493-TODAY())</f>
        <v/>
      </c>
      <c r="I493" s="8">
        <f>IF(G493="","",
IF(G493&lt;TODAY(),
IF(O493&gt;0,"Violated","Completed"),
IF(H493&lt;=7,"Expiring Soon",
"Active")))</f>
        <v/>
      </c>
      <c r="J493" s="8">
        <f>IF(C493="","",
COUNTIFS(
sales!$C:$C,$C493,
sales!$E:$E,$E493,
sales!$H:$H,"&gt;="&amp;$F493,
sales!$H:$H,"&lt;="&amp;$G493
))</f>
        <v/>
      </c>
      <c r="K493" s="9">
        <f>IF(COUNTIFS(sales!C:C, C493)=0,"",
_xlfn.MAXIFS(sales!H:H, sales!C:C, C493))</f>
        <v/>
      </c>
      <c r="L493" s="4" t="n"/>
      <c r="M493" s="4" t="n"/>
      <c r="N493" s="10">
        <f>IF(C493="","",
SUMIFS(
sales!$I:$I,
sales!$C:$C,$C493,
sales!$E:$E,$E493,
sales!$H:$H,"&gt;="&amp;$F493,
sales!$H:$H,"&lt;="&amp;$G493
))</f>
        <v/>
      </c>
      <c r="O493" s="10">
        <f>IF(M493="","",M493-N493)</f>
        <v/>
      </c>
      <c r="P493" s="11">
        <f>IF(M493=0,"",N493/M493)</f>
        <v/>
      </c>
      <c r="Q493" s="12">
        <f>IF(OR(G493="",O493=""),"",
IF(AND(G493&lt;TODAY(),O493&gt;0),"YES","NO"))</f>
        <v/>
      </c>
      <c r="R493" s="100" t="n"/>
      <c r="S493" s="14" t="n"/>
      <c r="T493" s="15">
        <f>IF(Q493="YES", IF(R493="Company",L493*(1+S493),IF(R493="Vendor",L493*(1-S493),"")),"")</f>
        <v/>
      </c>
      <c r="U493" s="15">
        <f>IF(Q493="YES",O493*T493,"")</f>
        <v/>
      </c>
      <c r="V493" s="16" t="n"/>
      <c r="W493" s="17">
        <f>IF(Q493="YES",G493+V493,"")</f>
        <v/>
      </c>
      <c r="X493" s="18">
        <f>IF(Q493="YES",IF(TODAY()&gt;W493,"OVERDUE","WITHIN TIME"),"")</f>
        <v/>
      </c>
    </row>
    <row r="494">
      <c r="A494" s="3" t="n">
        <v>490</v>
      </c>
      <c r="B494" s="4" t="n"/>
      <c r="C494" s="4" t="n"/>
      <c r="D494" s="5">
        <f>IF(E494="ISNR20","Natural Rubber-TSNR (ISNR-20)","")</f>
        <v/>
      </c>
      <c r="E494" s="4" t="n"/>
      <c r="F494" s="6" t="n"/>
      <c r="G494" s="6" t="n"/>
      <c r="H494" s="7">
        <f>IF(G494="","",G494-TODAY())</f>
        <v/>
      </c>
      <c r="I494" s="8">
        <f>IF(G494="","",
IF(G494&lt;TODAY(),
IF(O494&gt;0,"Violated","Completed"),
IF(H494&lt;=7,"Expiring Soon",
"Active")))</f>
        <v/>
      </c>
      <c r="J494" s="8">
        <f>IF(C494="","",
COUNTIFS(
sales!$C:$C,$C494,
sales!$E:$E,$E494,
sales!$H:$H,"&gt;="&amp;$F494,
sales!$H:$H,"&lt;="&amp;$G494
))</f>
        <v/>
      </c>
      <c r="K494" s="9">
        <f>IF(COUNTIFS(sales!C:C, C494)=0,"",
_xlfn.MAXIFS(sales!H:H, sales!C:C, C494))</f>
        <v/>
      </c>
      <c r="L494" s="4" t="n"/>
      <c r="M494" s="4" t="n"/>
      <c r="N494" s="10">
        <f>IF(C494="","",
SUMIFS(
sales!$I:$I,
sales!$C:$C,$C494,
sales!$E:$E,$E494,
sales!$H:$H,"&gt;="&amp;$F494,
sales!$H:$H,"&lt;="&amp;$G494
))</f>
        <v/>
      </c>
      <c r="O494" s="10">
        <f>IF(M494="","",M494-N494)</f>
        <v/>
      </c>
      <c r="P494" s="11">
        <f>IF(M494=0,"",N494/M494)</f>
        <v/>
      </c>
      <c r="Q494" s="12">
        <f>IF(OR(G494="",O494=""),"",
IF(AND(G494&lt;TODAY(),O494&gt;0),"YES","NO"))</f>
        <v/>
      </c>
      <c r="R494" s="100" t="n"/>
      <c r="S494" s="14" t="n"/>
      <c r="T494" s="15">
        <f>IF(Q494="YES", IF(R494="Company",L494*(1+S494),IF(R494="Vendor",L494*(1-S494),"")),"")</f>
        <v/>
      </c>
      <c r="U494" s="15">
        <f>IF(Q494="YES",O494*T494,"")</f>
        <v/>
      </c>
      <c r="V494" s="16" t="n"/>
      <c r="W494" s="17">
        <f>IF(Q494="YES",G494+V494,"")</f>
        <v/>
      </c>
      <c r="X494" s="18">
        <f>IF(Q494="YES",IF(TODAY()&gt;W494,"OVERDUE","WITHIN TIME"),"")</f>
        <v/>
      </c>
    </row>
    <row r="495">
      <c r="A495" s="3" t="n">
        <v>491</v>
      </c>
      <c r="B495" s="4" t="n"/>
      <c r="C495" s="4" t="n"/>
      <c r="D495" s="5">
        <f>IF(E495="ISNR20","Natural Rubber-TSNR (ISNR-20)","")</f>
        <v/>
      </c>
      <c r="E495" s="4" t="n"/>
      <c r="F495" s="6" t="n"/>
      <c r="G495" s="6" t="n"/>
      <c r="H495" s="7">
        <f>IF(G495="","",G495-TODAY())</f>
        <v/>
      </c>
      <c r="I495" s="8">
        <f>IF(G495="","",
IF(G495&lt;TODAY(),
IF(O495&gt;0,"Violated","Completed"),
IF(H495&lt;=7,"Expiring Soon",
"Active")))</f>
        <v/>
      </c>
      <c r="J495" s="8">
        <f>IF(C495="","",
COUNTIFS(
sales!$C:$C,$C495,
sales!$E:$E,$E495,
sales!$H:$H,"&gt;="&amp;$F495,
sales!$H:$H,"&lt;="&amp;$G495
))</f>
        <v/>
      </c>
      <c r="K495" s="9">
        <f>IF(COUNTIFS(sales!C:C, C495)=0,"",
_xlfn.MAXIFS(sales!H:H, sales!C:C, C495))</f>
        <v/>
      </c>
      <c r="L495" s="4" t="n"/>
      <c r="M495" s="4" t="n"/>
      <c r="N495" s="10">
        <f>IF(C495="","",
SUMIFS(
sales!$I:$I,
sales!$C:$C,$C495,
sales!$E:$E,$E495,
sales!$H:$H,"&gt;="&amp;$F495,
sales!$H:$H,"&lt;="&amp;$G495
))</f>
        <v/>
      </c>
      <c r="O495" s="10">
        <f>IF(M495="","",M495-N495)</f>
        <v/>
      </c>
      <c r="P495" s="11">
        <f>IF(M495=0,"",N495/M495)</f>
        <v/>
      </c>
      <c r="Q495" s="12">
        <f>IF(OR(G495="",O495=""),"",
IF(AND(G495&lt;TODAY(),O495&gt;0),"YES","NO"))</f>
        <v/>
      </c>
      <c r="R495" s="100" t="n"/>
      <c r="S495" s="14" t="n"/>
      <c r="T495" s="15">
        <f>IF(Q495="YES", IF(R495="Company",L495*(1+S495),IF(R495="Vendor",L495*(1-S495),"")),"")</f>
        <v/>
      </c>
      <c r="U495" s="15">
        <f>IF(Q495="YES",O495*T495,"")</f>
        <v/>
      </c>
      <c r="V495" s="16" t="n"/>
      <c r="W495" s="17">
        <f>IF(Q495="YES",G495+V495,"")</f>
        <v/>
      </c>
      <c r="X495" s="18">
        <f>IF(Q495="YES",IF(TODAY()&gt;W495,"OVERDUE","WITHIN TIME"),"")</f>
        <v/>
      </c>
    </row>
    <row r="496">
      <c r="A496" s="3" t="n">
        <v>492</v>
      </c>
      <c r="B496" s="4" t="n"/>
      <c r="C496" s="4" t="n"/>
      <c r="D496" s="5">
        <f>IF(E496="ISNR20","Natural Rubber-TSNR (ISNR-20)","")</f>
        <v/>
      </c>
      <c r="E496" s="4" t="n"/>
      <c r="F496" s="6" t="n"/>
      <c r="G496" s="6" t="n"/>
      <c r="H496" s="7">
        <f>IF(G496="","",G496-TODAY())</f>
        <v/>
      </c>
      <c r="I496" s="8">
        <f>IF(G496="","",
IF(G496&lt;TODAY(),
IF(O496&gt;0,"Violated","Completed"),
IF(H496&lt;=7,"Expiring Soon",
"Active")))</f>
        <v/>
      </c>
      <c r="J496" s="8">
        <f>IF(C496="","",
COUNTIFS(
sales!$C:$C,$C496,
sales!$E:$E,$E496,
sales!$H:$H,"&gt;="&amp;$F496,
sales!$H:$H,"&lt;="&amp;$G496
))</f>
        <v/>
      </c>
      <c r="K496" s="9">
        <f>IF(COUNTIFS(sales!C:C, C496)=0,"",
_xlfn.MAXIFS(sales!H:H, sales!C:C, C496))</f>
        <v/>
      </c>
      <c r="L496" s="4" t="n"/>
      <c r="M496" s="4" t="n"/>
      <c r="N496" s="10">
        <f>IF(C496="","",
SUMIFS(
sales!$I:$I,
sales!$C:$C,$C496,
sales!$E:$E,$E496,
sales!$H:$H,"&gt;="&amp;$F496,
sales!$H:$H,"&lt;="&amp;$G496
))</f>
        <v/>
      </c>
      <c r="O496" s="10">
        <f>IF(M496="","",M496-N496)</f>
        <v/>
      </c>
      <c r="P496" s="11">
        <f>IF(M496=0,"",N496/M496)</f>
        <v/>
      </c>
      <c r="Q496" s="12">
        <f>IF(OR(G496="",O496=""),"",
IF(AND(G496&lt;TODAY(),O496&gt;0),"YES","NO"))</f>
        <v/>
      </c>
      <c r="R496" s="100" t="n"/>
      <c r="S496" s="14" t="n"/>
      <c r="T496" s="15">
        <f>IF(Q496="YES", IF(R496="Company",L496*(1+S496),IF(R496="Vendor",L496*(1-S496),"")),"")</f>
        <v/>
      </c>
      <c r="U496" s="15">
        <f>IF(Q496="YES",O496*T496,"")</f>
        <v/>
      </c>
      <c r="V496" s="16" t="n"/>
      <c r="W496" s="17">
        <f>IF(Q496="YES",G496+V496,"")</f>
        <v/>
      </c>
      <c r="X496" s="18">
        <f>IF(Q496="YES",IF(TODAY()&gt;W496,"OVERDUE","WITHIN TIME"),"")</f>
        <v/>
      </c>
    </row>
    <row r="497">
      <c r="A497" s="3" t="n">
        <v>493</v>
      </c>
      <c r="B497" s="4" t="n"/>
      <c r="C497" s="4" t="n"/>
      <c r="D497" s="5">
        <f>IF(E497="ISNR20","Natural Rubber-TSNR (ISNR-20)","")</f>
        <v/>
      </c>
      <c r="E497" s="4" t="n"/>
      <c r="F497" s="6" t="n"/>
      <c r="G497" s="6" t="n"/>
      <c r="H497" s="7">
        <f>IF(G497="","",G497-TODAY())</f>
        <v/>
      </c>
      <c r="I497" s="8">
        <f>IF(G497="","",
IF(G497&lt;TODAY(),
IF(O497&gt;0,"Violated","Completed"),
IF(H497&lt;=7,"Expiring Soon",
"Active")))</f>
        <v/>
      </c>
      <c r="J497" s="8">
        <f>IF(C497="","",
COUNTIFS(
sales!$C:$C,$C497,
sales!$E:$E,$E497,
sales!$H:$H,"&gt;="&amp;$F497,
sales!$H:$H,"&lt;="&amp;$G497
))</f>
        <v/>
      </c>
      <c r="K497" s="9">
        <f>IF(COUNTIFS(sales!C:C, C497)=0,"",
_xlfn.MAXIFS(sales!H:H, sales!C:C, C497))</f>
        <v/>
      </c>
      <c r="L497" s="4" t="n"/>
      <c r="M497" s="4" t="n"/>
      <c r="N497" s="10">
        <f>IF(C497="","",
SUMIFS(
sales!$I:$I,
sales!$C:$C,$C497,
sales!$E:$E,$E497,
sales!$H:$H,"&gt;="&amp;$F497,
sales!$H:$H,"&lt;="&amp;$G497
))</f>
        <v/>
      </c>
      <c r="O497" s="10">
        <f>IF(M497="","",M497-N497)</f>
        <v/>
      </c>
      <c r="P497" s="11">
        <f>IF(M497=0,"",N497/M497)</f>
        <v/>
      </c>
      <c r="Q497" s="12">
        <f>IF(OR(G497="",O497=""),"",
IF(AND(G497&lt;TODAY(),O497&gt;0),"YES","NO"))</f>
        <v/>
      </c>
      <c r="R497" s="100" t="n"/>
      <c r="S497" s="14" t="n"/>
      <c r="T497" s="15">
        <f>IF(Q497="YES", IF(R497="Company",L497*(1+S497),IF(R497="Vendor",L497*(1-S497),"")),"")</f>
        <v/>
      </c>
      <c r="U497" s="15">
        <f>IF(Q497="YES",O497*T497,"")</f>
        <v/>
      </c>
      <c r="V497" s="16" t="n"/>
      <c r="W497" s="17">
        <f>IF(Q497="YES",G497+V497,"")</f>
        <v/>
      </c>
      <c r="X497" s="18">
        <f>IF(Q497="YES",IF(TODAY()&gt;W497,"OVERDUE","WITHIN TIME"),"")</f>
        <v/>
      </c>
    </row>
    <row r="498">
      <c r="A498" s="3" t="n">
        <v>494</v>
      </c>
      <c r="B498" s="4" t="n"/>
      <c r="C498" s="4" t="n"/>
      <c r="D498" s="5">
        <f>IF(E498="ISNR20","Natural Rubber-TSNR (ISNR-20)","")</f>
        <v/>
      </c>
      <c r="E498" s="4" t="n"/>
      <c r="F498" s="6" t="n"/>
      <c r="G498" s="6" t="n"/>
      <c r="H498" s="7">
        <f>IF(G498="","",G498-TODAY())</f>
        <v/>
      </c>
      <c r="I498" s="8">
        <f>IF(G498="","",
IF(G498&lt;TODAY(),
IF(O498&gt;0,"Violated","Completed"),
IF(H498&lt;=7,"Expiring Soon",
"Active")))</f>
        <v/>
      </c>
      <c r="J498" s="8">
        <f>IF(C498="","",
COUNTIFS(
sales!$C:$C,$C498,
sales!$E:$E,$E498,
sales!$H:$H,"&gt;="&amp;$F498,
sales!$H:$H,"&lt;="&amp;$G498
))</f>
        <v/>
      </c>
      <c r="K498" s="9">
        <f>IF(COUNTIFS(sales!C:C, C498)=0,"",
_xlfn.MAXIFS(sales!H:H, sales!C:C, C498))</f>
        <v/>
      </c>
      <c r="L498" s="4" t="n"/>
      <c r="M498" s="4" t="n"/>
      <c r="N498" s="10">
        <f>IF(C498="","",
SUMIFS(
sales!$I:$I,
sales!$C:$C,$C498,
sales!$E:$E,$E498,
sales!$H:$H,"&gt;="&amp;$F498,
sales!$H:$H,"&lt;="&amp;$G498
))</f>
        <v/>
      </c>
      <c r="O498" s="10">
        <f>IF(M498="","",M498-N498)</f>
        <v/>
      </c>
      <c r="P498" s="11">
        <f>IF(M498=0,"",N498/M498)</f>
        <v/>
      </c>
      <c r="Q498" s="12">
        <f>IF(OR(G498="",O498=""),"",
IF(AND(G498&lt;TODAY(),O498&gt;0),"YES","NO"))</f>
        <v/>
      </c>
      <c r="R498" s="100" t="n"/>
      <c r="S498" s="14" t="n"/>
      <c r="T498" s="15">
        <f>IF(Q498="YES", IF(R498="Company",L498*(1+S498),IF(R498="Vendor",L498*(1-S498),"")),"")</f>
        <v/>
      </c>
      <c r="U498" s="15">
        <f>IF(Q498="YES",O498*T498,"")</f>
        <v/>
      </c>
      <c r="V498" s="16" t="n"/>
      <c r="W498" s="17">
        <f>IF(Q498="YES",G498+V498,"")</f>
        <v/>
      </c>
      <c r="X498" s="18">
        <f>IF(Q498="YES",IF(TODAY()&gt;W498,"OVERDUE","WITHIN TIME"),"")</f>
        <v/>
      </c>
    </row>
    <row r="499">
      <c r="A499" s="3" t="n">
        <v>495</v>
      </c>
      <c r="B499" s="4" t="n"/>
      <c r="C499" s="4" t="n"/>
      <c r="D499" s="5">
        <f>IF(E499="ISNR20","Natural Rubber-TSNR (ISNR-20)","")</f>
        <v/>
      </c>
      <c r="E499" s="4" t="n"/>
      <c r="F499" s="6" t="n"/>
      <c r="G499" s="6" t="n"/>
      <c r="H499" s="7">
        <f>IF(G499="","",G499-TODAY())</f>
        <v/>
      </c>
      <c r="I499" s="8">
        <f>IF(G499="","",
IF(G499&lt;TODAY(),
IF(O499&gt;0,"Violated","Completed"),
IF(H499&lt;=7,"Expiring Soon",
"Active")))</f>
        <v/>
      </c>
      <c r="J499" s="8">
        <f>IF(C499="","",
COUNTIFS(
sales!$C:$C,$C499,
sales!$E:$E,$E499,
sales!$H:$H,"&gt;="&amp;$F499,
sales!$H:$H,"&lt;="&amp;$G499
))</f>
        <v/>
      </c>
      <c r="K499" s="9">
        <f>IF(COUNTIFS(sales!C:C, C499)=0,"",
_xlfn.MAXIFS(sales!H:H, sales!C:C, C499))</f>
        <v/>
      </c>
      <c r="L499" s="4" t="n"/>
      <c r="M499" s="4" t="n"/>
      <c r="N499" s="10">
        <f>IF(C499="","",
SUMIFS(
sales!$I:$I,
sales!$C:$C,$C499,
sales!$E:$E,$E499,
sales!$H:$H,"&gt;="&amp;$F499,
sales!$H:$H,"&lt;="&amp;$G499
))</f>
        <v/>
      </c>
      <c r="O499" s="10">
        <f>IF(M499="","",M499-N499)</f>
        <v/>
      </c>
      <c r="P499" s="11">
        <f>IF(M499=0,"",N499/M499)</f>
        <v/>
      </c>
      <c r="Q499" s="12">
        <f>IF(OR(G499="",O499=""),"",
IF(AND(G499&lt;TODAY(),O499&gt;0),"YES","NO"))</f>
        <v/>
      </c>
      <c r="R499" s="100" t="n"/>
      <c r="S499" s="14" t="n"/>
      <c r="T499" s="15">
        <f>IF(Q499="YES", IF(R499="Company",L499*(1+S499),IF(R499="Vendor",L499*(1-S499),"")),"")</f>
        <v/>
      </c>
      <c r="U499" s="15">
        <f>IF(Q499="YES",O499*T499,"")</f>
        <v/>
      </c>
      <c r="V499" s="16" t="n"/>
      <c r="W499" s="17">
        <f>IF(Q499="YES",G499+V499,"")</f>
        <v/>
      </c>
      <c r="X499" s="18">
        <f>IF(Q499="YES",IF(TODAY()&gt;W499,"OVERDUE","WITHIN TIME"),"")</f>
        <v/>
      </c>
    </row>
    <row r="500">
      <c r="A500" s="3" t="n">
        <v>496</v>
      </c>
      <c r="B500" s="4" t="n"/>
      <c r="C500" s="4" t="n"/>
      <c r="D500" s="5">
        <f>IF(E500="ISNR20","Natural Rubber-TSNR (ISNR-20)","")</f>
        <v/>
      </c>
      <c r="E500" s="4" t="n"/>
      <c r="F500" s="6" t="n"/>
      <c r="G500" s="6" t="n"/>
      <c r="H500" s="7">
        <f>IF(G500="","",G500-TODAY())</f>
        <v/>
      </c>
      <c r="I500" s="8">
        <f>IF(G500="","",
IF(G500&lt;TODAY(),
IF(O500&gt;0,"Violated","Completed"),
IF(H500&lt;=7,"Expiring Soon",
"Active")))</f>
        <v/>
      </c>
      <c r="J500" s="8">
        <f>IF(C500="","",
COUNTIFS(
sales!$C:$C,$C500,
sales!$E:$E,$E500,
sales!$H:$H,"&gt;="&amp;$F500,
sales!$H:$H,"&lt;="&amp;$G500
))</f>
        <v/>
      </c>
      <c r="K500" s="9">
        <f>IF(COUNTIFS(sales!C:C, C500)=0,"",
_xlfn.MAXIFS(sales!H:H, sales!C:C, C500))</f>
        <v/>
      </c>
      <c r="L500" s="4" t="n"/>
      <c r="M500" s="4" t="n"/>
      <c r="N500" s="10">
        <f>IF(C500="","",
SUMIFS(
sales!$I:$I,
sales!$C:$C,$C500,
sales!$E:$E,$E500,
sales!$H:$H,"&gt;="&amp;$F500,
sales!$H:$H,"&lt;="&amp;$G500
))</f>
        <v/>
      </c>
      <c r="O500" s="10">
        <f>IF(M500="","",M500-N500)</f>
        <v/>
      </c>
      <c r="P500" s="11">
        <f>IF(M500=0,"",N500/M500)</f>
        <v/>
      </c>
      <c r="Q500" s="12">
        <f>IF(OR(G500="",O500=""),"",
IF(AND(G500&lt;TODAY(),O500&gt;0),"YES","NO"))</f>
        <v/>
      </c>
      <c r="R500" s="100" t="n"/>
      <c r="S500" s="14" t="n"/>
      <c r="T500" s="15">
        <f>IF(Q500="YES", IF(R500="Company",L500*(1+S500),IF(R500="Vendor",L500*(1-S500),"")),"")</f>
        <v/>
      </c>
      <c r="U500" s="15">
        <f>IF(Q500="YES",O500*T500,"")</f>
        <v/>
      </c>
      <c r="V500" s="16" t="n"/>
      <c r="W500" s="17">
        <f>IF(Q500="YES",G500+V500,"")</f>
        <v/>
      </c>
      <c r="X500" s="18">
        <f>IF(Q500="YES",IF(TODAY()&gt;W500,"OVERDUE","WITHIN TIME"),"")</f>
        <v/>
      </c>
    </row>
    <row r="501">
      <c r="A501" s="3" t="n">
        <v>497</v>
      </c>
      <c r="B501" s="4" t="n"/>
      <c r="C501" s="4" t="n"/>
      <c r="D501" s="5">
        <f>IF(E501="ISNR20","Natural Rubber-TSNR (ISNR-20)","")</f>
        <v/>
      </c>
      <c r="E501" s="4" t="n"/>
      <c r="F501" s="6" t="n"/>
      <c r="G501" s="6" t="n"/>
      <c r="H501" s="7">
        <f>IF(G501="","",G501-TODAY())</f>
        <v/>
      </c>
      <c r="I501" s="8">
        <f>IF(G501="","",
IF(G501&lt;TODAY(),
IF(O501&gt;0,"Violated","Completed"),
IF(H501&lt;=7,"Expiring Soon",
"Active")))</f>
        <v/>
      </c>
      <c r="J501" s="8">
        <f>IF(C501="","",
COUNTIFS(
sales!$C:$C,$C501,
sales!$E:$E,$E501,
sales!$H:$H,"&gt;="&amp;$F501,
sales!$H:$H,"&lt;="&amp;$G501
))</f>
        <v/>
      </c>
      <c r="K501" s="9">
        <f>IF(COUNTIFS(sales!C:C, C501)=0,"",
_xlfn.MAXIFS(sales!H:H, sales!C:C, C501))</f>
        <v/>
      </c>
      <c r="L501" s="4" t="n"/>
      <c r="M501" s="4" t="n"/>
      <c r="N501" s="10">
        <f>IF(C501="","",
SUMIFS(
sales!$I:$I,
sales!$C:$C,$C501,
sales!$E:$E,$E501,
sales!$H:$H,"&gt;="&amp;$F501,
sales!$H:$H,"&lt;="&amp;$G501
))</f>
        <v/>
      </c>
      <c r="O501" s="10">
        <f>IF(M501="","",M501-N501)</f>
        <v/>
      </c>
      <c r="P501" s="11">
        <f>IF(M501=0,"",N501/M501)</f>
        <v/>
      </c>
      <c r="Q501" s="12">
        <f>IF(OR(G501="",O501=""),"",
IF(AND(G501&lt;TODAY(),O501&gt;0),"YES","NO"))</f>
        <v/>
      </c>
      <c r="R501" s="100" t="n"/>
      <c r="S501" s="14" t="n"/>
      <c r="T501" s="15">
        <f>IF(Q501="YES", IF(R501="Company",L501*(1+S501),IF(R501="Vendor",L501*(1-S501),"")),"")</f>
        <v/>
      </c>
      <c r="U501" s="15">
        <f>IF(Q501="YES",O501*T501,"")</f>
        <v/>
      </c>
      <c r="V501" s="16" t="n"/>
      <c r="W501" s="17">
        <f>IF(Q501="YES",G501+V501,"")</f>
        <v/>
      </c>
      <c r="X501" s="18">
        <f>IF(Q501="YES",IF(TODAY()&gt;W501,"OVERDUE","WITHIN TIME"),"")</f>
        <v/>
      </c>
    </row>
    <row r="502">
      <c r="A502" s="3" t="n">
        <v>498</v>
      </c>
      <c r="B502" s="4" t="n"/>
      <c r="C502" s="4" t="n"/>
      <c r="D502" s="5">
        <f>IF(E502="ISNR20","Natural Rubber-TSNR (ISNR-20)","")</f>
        <v/>
      </c>
      <c r="E502" s="4" t="n"/>
      <c r="F502" s="6" t="n"/>
      <c r="G502" s="6" t="n"/>
      <c r="H502" s="7">
        <f>IF(G502="","",G502-TODAY())</f>
        <v/>
      </c>
      <c r="I502" s="8">
        <f>IF(G502="","",
IF(G502&lt;TODAY(),
IF(O502&gt;0,"Violated","Completed"),
IF(H502&lt;=7,"Expiring Soon",
"Active")))</f>
        <v/>
      </c>
      <c r="J502" s="8">
        <f>IF(C502="","",
COUNTIFS(
sales!$C:$C,$C502,
sales!$E:$E,$E502,
sales!$H:$H,"&gt;="&amp;$F502,
sales!$H:$H,"&lt;="&amp;$G502
))</f>
        <v/>
      </c>
      <c r="K502" s="9">
        <f>IF(COUNTIFS(sales!C:C, C502)=0,"",
_xlfn.MAXIFS(sales!H:H, sales!C:C, C502))</f>
        <v/>
      </c>
      <c r="L502" s="4" t="n"/>
      <c r="M502" s="4" t="n"/>
      <c r="N502" s="10">
        <f>IF(C502="","",
SUMIFS(
sales!$I:$I,
sales!$C:$C,$C502,
sales!$E:$E,$E502,
sales!$H:$H,"&gt;="&amp;$F502,
sales!$H:$H,"&lt;="&amp;$G502
))</f>
        <v/>
      </c>
      <c r="O502" s="10">
        <f>IF(M502="","",M502-N502)</f>
        <v/>
      </c>
      <c r="P502" s="11">
        <f>IF(M502=0,"",N502/M502)</f>
        <v/>
      </c>
      <c r="Q502" s="12">
        <f>IF(OR(G502="",O502=""),"",
IF(AND(G502&lt;TODAY(),O502&gt;0),"YES","NO"))</f>
        <v/>
      </c>
      <c r="R502" s="100" t="n"/>
      <c r="S502" s="14" t="n"/>
      <c r="T502" s="15">
        <f>IF(Q502="YES", IF(R502="Company",L502*(1+S502),IF(R502="Vendor",L502*(1-S502),"")),"")</f>
        <v/>
      </c>
      <c r="U502" s="15">
        <f>IF(Q502="YES",O502*T502,"")</f>
        <v/>
      </c>
      <c r="V502" s="16" t="n"/>
      <c r="W502" s="17">
        <f>IF(Q502="YES",G502+V502,"")</f>
        <v/>
      </c>
      <c r="X502" s="18">
        <f>IF(Q502="YES",IF(TODAY()&gt;W502,"OVERDUE","WITHIN TIME"),"")</f>
        <v/>
      </c>
    </row>
    <row r="503">
      <c r="A503" s="3" t="n">
        <v>499</v>
      </c>
      <c r="B503" s="4" t="n"/>
      <c r="C503" s="4" t="n"/>
      <c r="D503" s="5">
        <f>IF(E503="ISNR20","Natural Rubber-TSNR (ISNR-20)","")</f>
        <v/>
      </c>
      <c r="E503" s="4" t="n"/>
      <c r="F503" s="6" t="n"/>
      <c r="G503" s="6" t="n"/>
      <c r="H503" s="7">
        <f>IF(G503="","",G503-TODAY())</f>
        <v/>
      </c>
      <c r="I503" s="8">
        <f>IF(G503="","",
IF(G503&lt;TODAY(),
IF(O503&gt;0,"Violated","Completed"),
IF(H503&lt;=7,"Expiring Soon",
"Active")))</f>
        <v/>
      </c>
      <c r="J503" s="8">
        <f>IF(C503="","",
COUNTIFS(
sales!$C:$C,$C503,
sales!$E:$E,$E503,
sales!$H:$H,"&gt;="&amp;$F503,
sales!$H:$H,"&lt;="&amp;$G503
))</f>
        <v/>
      </c>
      <c r="K503" s="9">
        <f>IF(COUNTIFS(sales!C:C, C503)=0,"",
_xlfn.MAXIFS(sales!H:H, sales!C:C, C503))</f>
        <v/>
      </c>
      <c r="L503" s="4" t="n"/>
      <c r="M503" s="4" t="n"/>
      <c r="N503" s="10">
        <f>IF(C503="","",
SUMIFS(
sales!$I:$I,
sales!$C:$C,$C503,
sales!$E:$E,$E503,
sales!$H:$H,"&gt;="&amp;$F503,
sales!$H:$H,"&lt;="&amp;$G503
))</f>
        <v/>
      </c>
      <c r="O503" s="10">
        <f>IF(M503="","",M503-N503)</f>
        <v/>
      </c>
      <c r="P503" s="11">
        <f>IF(M503=0,"",N503/M503)</f>
        <v/>
      </c>
      <c r="Q503" s="12">
        <f>IF(OR(G503="",O503=""),"",
IF(AND(G503&lt;TODAY(),O503&gt;0),"YES","NO"))</f>
        <v/>
      </c>
      <c r="R503" s="100" t="n"/>
      <c r="S503" s="14" t="n"/>
      <c r="T503" s="15">
        <f>IF(Q503="YES", IF(R503="Company",L503*(1+S503),IF(R503="Vendor",L503*(1-S503),"")),"")</f>
        <v/>
      </c>
      <c r="U503" s="15">
        <f>IF(Q503="YES",O503*T503,"")</f>
        <v/>
      </c>
      <c r="V503" s="16" t="n"/>
      <c r="W503" s="17">
        <f>IF(Q503="YES",G503+V503,"")</f>
        <v/>
      </c>
      <c r="X503" s="18">
        <f>IF(Q503="YES",IF(TODAY()&gt;W503,"OVERDUE","WITHIN TIME"),"")</f>
        <v/>
      </c>
    </row>
    <row r="504">
      <c r="A504" s="3" t="n">
        <v>500</v>
      </c>
      <c r="B504" s="4" t="n"/>
      <c r="C504" s="4" t="n"/>
      <c r="D504" s="5">
        <f>IF(E504="ISNR20","Natural Rubber-TSNR (ISNR-20)","")</f>
        <v/>
      </c>
      <c r="E504" s="4" t="n"/>
      <c r="F504" s="6" t="n"/>
      <c r="G504" s="6" t="n"/>
      <c r="H504" s="7">
        <f>IF(G504="","",G504-TODAY())</f>
        <v/>
      </c>
      <c r="I504" s="8">
        <f>IF(G504="","",
IF(G504&lt;TODAY(),
IF(O504&gt;0,"Violated","Completed"),
IF(H504&lt;=7,"Expiring Soon",
"Active")))</f>
        <v/>
      </c>
      <c r="J504" s="8">
        <f>IF(C504="","",
COUNTIFS(
sales!$C:$C,$C504,
sales!$E:$E,$E504,
sales!$H:$H,"&gt;="&amp;$F504,
sales!$H:$H,"&lt;="&amp;$G504
))</f>
        <v/>
      </c>
      <c r="K504" s="9">
        <f>IF(COUNTIFS(sales!C:C, C504)=0,"",
_xlfn.MAXIFS(sales!H:H, sales!C:C, C504))</f>
        <v/>
      </c>
      <c r="L504" s="4" t="n"/>
      <c r="M504" s="4" t="n"/>
      <c r="N504" s="10">
        <f>IF(C504="","",
SUMIFS(
sales!$I:$I,
sales!$C:$C,$C504,
sales!$E:$E,$E504,
sales!$H:$H,"&gt;="&amp;$F504,
sales!$H:$H,"&lt;="&amp;$G504
))</f>
        <v/>
      </c>
      <c r="O504" s="10">
        <f>IF(M504="","",M504-N504)</f>
        <v/>
      </c>
      <c r="P504" s="11">
        <f>IF(M504=0,"",N504/M504)</f>
        <v/>
      </c>
      <c r="Q504" s="12">
        <f>IF(OR(G504="",O504=""),"",
IF(AND(G504&lt;TODAY(),O504&gt;0),"YES","NO"))</f>
        <v/>
      </c>
      <c r="R504" s="100" t="n"/>
      <c r="S504" s="14" t="n"/>
      <c r="T504" s="15">
        <f>IF(Q504="YES", IF(R504="Company",L504*(1+S504),IF(R504="Vendor",L504*(1-S504),"")),"")</f>
        <v/>
      </c>
      <c r="U504" s="15">
        <f>IF(Q504="YES",O504*T504,"")</f>
        <v/>
      </c>
      <c r="V504" s="16" t="n"/>
      <c r="W504" s="17">
        <f>IF(Q504="YES",G504+V504,"")</f>
        <v/>
      </c>
      <c r="X504" s="18">
        <f>IF(Q504="YES",IF(TODAY()&gt;W504,"OVERDUE","WITHIN TIME"),"")</f>
        <v/>
      </c>
    </row>
    <row r="505">
      <c r="A505" s="3" t="n">
        <v>501</v>
      </c>
      <c r="B505" s="4" t="n"/>
      <c r="C505" s="4" t="n"/>
      <c r="D505" s="5">
        <f>IF(E505="ISNR20","Natural Rubber-TSNR (ISNR-20)","")</f>
        <v/>
      </c>
      <c r="E505" s="4" t="n"/>
      <c r="F505" s="6" t="n"/>
      <c r="G505" s="6" t="n"/>
      <c r="H505" s="7">
        <f>IF(G505="","",G505-TODAY())</f>
        <v/>
      </c>
      <c r="I505" s="8">
        <f>IF(G505="","",
IF(G505&lt;TODAY(),
IF(O505&gt;0,"Violated","Completed"),
IF(H505&lt;=7,"Expiring Soon",
"Active")))</f>
        <v/>
      </c>
      <c r="J505" s="8">
        <f>IF(C505="","",
COUNTIFS(
sales!$C:$C,$C505,
sales!$E:$E,$E505,
sales!$H:$H,"&gt;="&amp;$F505,
sales!$H:$H,"&lt;="&amp;$G505
))</f>
        <v/>
      </c>
      <c r="K505" s="9">
        <f>IF(COUNTIFS(sales!C:C, C505)=0,"",
_xlfn.MAXIFS(sales!H:H, sales!C:C, C505))</f>
        <v/>
      </c>
      <c r="L505" s="4" t="n"/>
      <c r="M505" s="4" t="n"/>
      <c r="N505" s="10">
        <f>IF(C505="","",
SUMIFS(
sales!$I:$I,
sales!$C:$C,$C505,
sales!$E:$E,$E505,
sales!$H:$H,"&gt;="&amp;$F505,
sales!$H:$H,"&lt;="&amp;$G505
))</f>
        <v/>
      </c>
      <c r="O505" s="10">
        <f>IF(M505="","",M505-N505)</f>
        <v/>
      </c>
      <c r="P505" s="11">
        <f>IF(M505=0,"",N505/M505)</f>
        <v/>
      </c>
      <c r="Q505" s="12">
        <f>IF(OR(G505="",O505=""),"",
IF(AND(G505&lt;TODAY(),O505&gt;0),"YES","NO"))</f>
        <v/>
      </c>
      <c r="R505" s="100" t="n"/>
      <c r="S505" s="14" t="n"/>
      <c r="T505" s="15">
        <f>IF(Q505="YES", IF(R505="Company",L505*(1+S505),IF(R505="Vendor",L505*(1-S505),"")),"")</f>
        <v/>
      </c>
      <c r="U505" s="15">
        <f>IF(Q505="YES",O505*T505,"")</f>
        <v/>
      </c>
      <c r="V505" s="16" t="n"/>
      <c r="W505" s="17">
        <f>IF(Q505="YES",G505+V505,"")</f>
        <v/>
      </c>
      <c r="X505" s="18">
        <f>IF(Q505="YES",IF(TODAY()&gt;W505,"OVERDUE","WITHIN TIME"),"")</f>
        <v/>
      </c>
    </row>
    <row r="506">
      <c r="A506" s="3" t="n">
        <v>502</v>
      </c>
      <c r="B506" s="4" t="n"/>
      <c r="C506" s="4" t="n"/>
      <c r="D506" s="5">
        <f>IF(E506="ISNR20","Natural Rubber-TSNR (ISNR-20)","")</f>
        <v/>
      </c>
      <c r="E506" s="4" t="n"/>
      <c r="F506" s="6" t="n"/>
      <c r="G506" s="6" t="n"/>
      <c r="H506" s="7">
        <f>IF(G506="","",G506-TODAY())</f>
        <v/>
      </c>
      <c r="I506" s="8">
        <f>IF(G506="","",
IF(G506&lt;TODAY(),
IF(O506&gt;0,"Violated","Completed"),
IF(H506&lt;=7,"Expiring Soon",
"Active")))</f>
        <v/>
      </c>
      <c r="J506" s="8">
        <f>IF(C506="","",
COUNTIFS(
sales!$C:$C,$C506,
sales!$E:$E,$E506,
sales!$H:$H,"&gt;="&amp;$F506,
sales!$H:$H,"&lt;="&amp;$G506
))</f>
        <v/>
      </c>
      <c r="K506" s="9">
        <f>IF(COUNTIFS(sales!C:C, C506)=0,"",
_xlfn.MAXIFS(sales!H:H, sales!C:C, C506))</f>
        <v/>
      </c>
      <c r="L506" s="4" t="n"/>
      <c r="M506" s="4" t="n"/>
      <c r="N506" s="10">
        <f>IF(C506="","",
SUMIFS(
sales!$I:$I,
sales!$C:$C,$C506,
sales!$E:$E,$E506,
sales!$H:$H,"&gt;="&amp;$F506,
sales!$H:$H,"&lt;="&amp;$G506
))</f>
        <v/>
      </c>
      <c r="O506" s="10">
        <f>IF(M506="","",M506-N506)</f>
        <v/>
      </c>
      <c r="P506" s="11">
        <f>IF(M506=0,"",N506/M506)</f>
        <v/>
      </c>
      <c r="Q506" s="12">
        <f>IF(OR(G506="",O506=""),"",
IF(AND(G506&lt;TODAY(),O506&gt;0),"YES","NO"))</f>
        <v/>
      </c>
      <c r="R506" s="100" t="n"/>
      <c r="S506" s="14" t="n"/>
      <c r="T506" s="15">
        <f>IF(Q506="YES", IF(R506="Company",L506*(1+S506),IF(R506="Vendor",L506*(1-S506),"")),"")</f>
        <v/>
      </c>
      <c r="U506" s="15">
        <f>IF(Q506="YES",O506*T506,"")</f>
        <v/>
      </c>
      <c r="V506" s="16" t="n"/>
      <c r="W506" s="17">
        <f>IF(Q506="YES",G506+V506,"")</f>
        <v/>
      </c>
      <c r="X506" s="18">
        <f>IF(Q506="YES",IF(TODAY()&gt;W506,"OVERDUE","WITHIN TIME"),"")</f>
        <v/>
      </c>
    </row>
    <row r="507">
      <c r="A507" s="3" t="n">
        <v>503</v>
      </c>
      <c r="B507" s="4" t="n"/>
      <c r="C507" s="4" t="n"/>
      <c r="D507" s="5">
        <f>IF(E507="ISNR20","Natural Rubber-TSNR (ISNR-20)","")</f>
        <v/>
      </c>
      <c r="E507" s="4" t="n"/>
      <c r="F507" s="6" t="n"/>
      <c r="G507" s="6" t="n"/>
      <c r="H507" s="7">
        <f>IF(G507="","",G507-TODAY())</f>
        <v/>
      </c>
      <c r="I507" s="8">
        <f>IF(G507="","",
IF(G507&lt;TODAY(),
IF(O507&gt;0,"Violated","Completed"),
IF(H507&lt;=7,"Expiring Soon",
"Active")))</f>
        <v/>
      </c>
      <c r="J507" s="8">
        <f>IF(C507="","",
COUNTIFS(
sales!$C:$C,$C507,
sales!$E:$E,$E507,
sales!$H:$H,"&gt;="&amp;$F507,
sales!$H:$H,"&lt;="&amp;$G507
))</f>
        <v/>
      </c>
      <c r="K507" s="9">
        <f>IF(COUNTIFS(sales!C:C, C507)=0,"",
_xlfn.MAXIFS(sales!H:H, sales!C:C, C507))</f>
        <v/>
      </c>
      <c r="L507" s="4" t="n"/>
      <c r="M507" s="4" t="n"/>
      <c r="N507" s="10">
        <f>IF(C507="","",
SUMIFS(
sales!$I:$I,
sales!$C:$C,$C507,
sales!$E:$E,$E507,
sales!$H:$H,"&gt;="&amp;$F507,
sales!$H:$H,"&lt;="&amp;$G507
))</f>
        <v/>
      </c>
      <c r="O507" s="10">
        <f>IF(M507="","",M507-N507)</f>
        <v/>
      </c>
      <c r="P507" s="11">
        <f>IF(M507=0,"",N507/M507)</f>
        <v/>
      </c>
      <c r="Q507" s="12">
        <f>IF(OR(G507="",O507=""),"",
IF(AND(G507&lt;TODAY(),O507&gt;0),"YES","NO"))</f>
        <v/>
      </c>
      <c r="R507" s="100" t="n"/>
      <c r="S507" s="14" t="n"/>
      <c r="T507" s="15">
        <f>IF(Q507="YES", IF(R507="Company",L507*(1+S507),IF(R507="Vendor",L507*(1-S507),"")),"")</f>
        <v/>
      </c>
      <c r="U507" s="15">
        <f>IF(Q507="YES",O507*T507,"")</f>
        <v/>
      </c>
      <c r="V507" s="16" t="n"/>
      <c r="W507" s="17">
        <f>IF(Q507="YES",G507+V507,"")</f>
        <v/>
      </c>
      <c r="X507" s="18">
        <f>IF(Q507="YES",IF(TODAY()&gt;W507,"OVERDUE","WITHIN TIME"),"")</f>
        <v/>
      </c>
    </row>
    <row r="508">
      <c r="A508" s="3" t="n">
        <v>504</v>
      </c>
      <c r="B508" s="4" t="n"/>
      <c r="C508" s="4" t="n"/>
      <c r="D508" s="5">
        <f>IF(E508="ISNR20","Natural Rubber-TSNR (ISNR-20)","")</f>
        <v/>
      </c>
      <c r="E508" s="4" t="n"/>
      <c r="F508" s="6" t="n"/>
      <c r="G508" s="6" t="n"/>
      <c r="H508" s="7">
        <f>IF(G508="","",G508-TODAY())</f>
        <v/>
      </c>
      <c r="I508" s="8">
        <f>IF(G508="","",
IF(G508&lt;TODAY(),
IF(O508&gt;0,"Violated","Completed"),
IF(H508&lt;=7,"Expiring Soon",
"Active")))</f>
        <v/>
      </c>
      <c r="J508" s="8">
        <f>IF(C508="","",
COUNTIFS(
sales!$C:$C,$C508,
sales!$E:$E,$E508,
sales!$H:$H,"&gt;="&amp;$F508,
sales!$H:$H,"&lt;="&amp;$G508
))</f>
        <v/>
      </c>
      <c r="K508" s="9">
        <f>IF(COUNTIFS(sales!C:C, C508)=0,"",
_xlfn.MAXIFS(sales!H:H, sales!C:C, C508))</f>
        <v/>
      </c>
      <c r="L508" s="4" t="n"/>
      <c r="M508" s="4" t="n"/>
      <c r="N508" s="10">
        <f>IF(C508="","",
SUMIFS(
sales!$I:$I,
sales!$C:$C,$C508,
sales!$E:$E,$E508,
sales!$H:$H,"&gt;="&amp;$F508,
sales!$H:$H,"&lt;="&amp;$G508
))</f>
        <v/>
      </c>
      <c r="O508" s="10">
        <f>IF(M508="","",M508-N508)</f>
        <v/>
      </c>
      <c r="P508" s="11">
        <f>IF(M508=0,"",N508/M508)</f>
        <v/>
      </c>
      <c r="Q508" s="12">
        <f>IF(OR(G508="",O508=""),"",
IF(AND(G508&lt;TODAY(),O508&gt;0),"YES","NO"))</f>
        <v/>
      </c>
      <c r="R508" s="100" t="n"/>
      <c r="S508" s="14" t="n"/>
      <c r="T508" s="15">
        <f>IF(Q508="YES", IF(R508="Company",L508*(1+S508),IF(R508="Vendor",L508*(1-S508),"")),"")</f>
        <v/>
      </c>
      <c r="U508" s="15">
        <f>IF(Q508="YES",O508*T508,"")</f>
        <v/>
      </c>
      <c r="V508" s="16" t="n"/>
      <c r="W508" s="17">
        <f>IF(Q508="YES",G508+V508,"")</f>
        <v/>
      </c>
      <c r="X508" s="18">
        <f>IF(Q508="YES",IF(TODAY()&gt;W508,"OVERDUE","WITHIN TIME"),"")</f>
        <v/>
      </c>
    </row>
    <row r="509">
      <c r="A509" s="3" t="n">
        <v>505</v>
      </c>
      <c r="B509" s="4" t="n"/>
      <c r="C509" s="4" t="n"/>
      <c r="D509" s="5">
        <f>IF(E509="ISNR20","Natural Rubber-TSNR (ISNR-20)","")</f>
        <v/>
      </c>
      <c r="E509" s="4" t="n"/>
      <c r="F509" s="6" t="n"/>
      <c r="G509" s="6" t="n"/>
      <c r="H509" s="7">
        <f>IF(G509="","",G509-TODAY())</f>
        <v/>
      </c>
      <c r="I509" s="8">
        <f>IF(G509="","",
IF(G509&lt;TODAY(),
IF(O509&gt;0,"Violated","Completed"),
IF(H509&lt;=7,"Expiring Soon",
"Active")))</f>
        <v/>
      </c>
      <c r="J509" s="8">
        <f>IF(C509="","",
COUNTIFS(
sales!$C:$C,$C509,
sales!$E:$E,$E509,
sales!$H:$H,"&gt;="&amp;$F509,
sales!$H:$H,"&lt;="&amp;$G509
))</f>
        <v/>
      </c>
      <c r="K509" s="9">
        <f>IF(COUNTIFS(sales!C:C, C509)=0,"",
_xlfn.MAXIFS(sales!H:H, sales!C:C, C509))</f>
        <v/>
      </c>
      <c r="L509" s="4" t="n"/>
      <c r="M509" s="4" t="n"/>
      <c r="N509" s="10">
        <f>IF(C509="","",
SUMIFS(
sales!$I:$I,
sales!$C:$C,$C509,
sales!$E:$E,$E509,
sales!$H:$H,"&gt;="&amp;$F509,
sales!$H:$H,"&lt;="&amp;$G509
))</f>
        <v/>
      </c>
      <c r="O509" s="10">
        <f>IF(M509="","",M509-N509)</f>
        <v/>
      </c>
      <c r="P509" s="11">
        <f>IF(M509=0,"",N509/M509)</f>
        <v/>
      </c>
      <c r="Q509" s="12">
        <f>IF(OR(G509="",O509=""),"",
IF(AND(G509&lt;TODAY(),O509&gt;0),"YES","NO"))</f>
        <v/>
      </c>
      <c r="R509" s="100" t="n"/>
      <c r="S509" s="14" t="n"/>
      <c r="T509" s="15">
        <f>IF(Q509="YES", IF(R509="Company",L509*(1+S509),IF(R509="Vendor",L509*(1-S509),"")),"")</f>
        <v/>
      </c>
      <c r="U509" s="15">
        <f>IF(Q509="YES",O509*T509,"")</f>
        <v/>
      </c>
      <c r="V509" s="16" t="n"/>
      <c r="W509" s="17">
        <f>IF(Q509="YES",G509+V509,"")</f>
        <v/>
      </c>
      <c r="X509" s="18">
        <f>IF(Q509="YES",IF(TODAY()&gt;W509,"OVERDUE","WITHIN TIME"),"")</f>
        <v/>
      </c>
    </row>
    <row r="510">
      <c r="A510" s="3" t="n">
        <v>506</v>
      </c>
      <c r="B510" s="4" t="n"/>
      <c r="C510" s="4" t="n"/>
      <c r="D510" s="5">
        <f>IF(E510="ISNR20","Natural Rubber-TSNR (ISNR-20)","")</f>
        <v/>
      </c>
      <c r="E510" s="4" t="n"/>
      <c r="F510" s="6" t="n"/>
      <c r="G510" s="6" t="n"/>
      <c r="H510" s="7">
        <f>IF(G510="","",G510-TODAY())</f>
        <v/>
      </c>
      <c r="I510" s="8">
        <f>IF(G510="","",
IF(G510&lt;TODAY(),
IF(O510&gt;0,"Violated","Completed"),
IF(H510&lt;=7,"Expiring Soon",
"Active")))</f>
        <v/>
      </c>
      <c r="J510" s="8">
        <f>IF(C510="","",
COUNTIFS(
sales!$C:$C,$C510,
sales!$E:$E,$E510,
sales!$H:$H,"&gt;="&amp;$F510,
sales!$H:$H,"&lt;="&amp;$G510
))</f>
        <v/>
      </c>
      <c r="K510" s="9">
        <f>IF(COUNTIFS(sales!C:C, C510)=0,"",
_xlfn.MAXIFS(sales!H:H, sales!C:C, C510))</f>
        <v/>
      </c>
      <c r="L510" s="4" t="n"/>
      <c r="M510" s="4" t="n"/>
      <c r="N510" s="10">
        <f>IF(C510="","",
SUMIFS(
sales!$I:$I,
sales!$C:$C,$C510,
sales!$E:$E,$E510,
sales!$H:$H,"&gt;="&amp;$F510,
sales!$H:$H,"&lt;="&amp;$G510
))</f>
        <v/>
      </c>
      <c r="O510" s="10">
        <f>IF(M510="","",M510-N510)</f>
        <v/>
      </c>
      <c r="P510" s="11">
        <f>IF(M510=0,"",N510/M510)</f>
        <v/>
      </c>
      <c r="Q510" s="12">
        <f>IF(OR(G510="",O510=""),"",
IF(AND(G510&lt;TODAY(),O510&gt;0),"YES","NO"))</f>
        <v/>
      </c>
      <c r="R510" s="100" t="n"/>
      <c r="S510" s="14" t="n"/>
      <c r="T510" s="15">
        <f>IF(Q510="YES", IF(R510="Company",L510*(1+S510),IF(R510="Vendor",L510*(1-S510),"")),"")</f>
        <v/>
      </c>
      <c r="U510" s="15">
        <f>IF(Q510="YES",O510*T510,"")</f>
        <v/>
      </c>
      <c r="V510" s="16" t="n"/>
      <c r="W510" s="17">
        <f>IF(Q510="YES",G510+V510,"")</f>
        <v/>
      </c>
      <c r="X510" s="18">
        <f>IF(Q510="YES",IF(TODAY()&gt;W510,"OVERDUE","WITHIN TIME"),"")</f>
        <v/>
      </c>
    </row>
    <row r="511">
      <c r="A511" s="3" t="n">
        <v>507</v>
      </c>
      <c r="B511" s="4" t="n"/>
      <c r="C511" s="4" t="n"/>
      <c r="D511" s="5">
        <f>IF(E511="ISNR20","Natural Rubber-TSNR (ISNR-20)","")</f>
        <v/>
      </c>
      <c r="E511" s="4" t="n"/>
      <c r="F511" s="6" t="n"/>
      <c r="G511" s="6" t="n"/>
      <c r="H511" s="7">
        <f>IF(G511="","",G511-TODAY())</f>
        <v/>
      </c>
      <c r="I511" s="8">
        <f>IF(G511="","",
IF(G511&lt;TODAY(),
IF(O511&gt;0,"Violated","Completed"),
IF(H511&lt;=7,"Expiring Soon",
"Active")))</f>
        <v/>
      </c>
      <c r="J511" s="8">
        <f>IF(C511="","",
COUNTIFS(
sales!$C:$C,$C511,
sales!$E:$E,$E511,
sales!$H:$H,"&gt;="&amp;$F511,
sales!$H:$H,"&lt;="&amp;$G511
))</f>
        <v/>
      </c>
      <c r="K511" s="9">
        <f>IF(COUNTIFS(sales!C:C, C511)=0,"",
_xlfn.MAXIFS(sales!H:H, sales!C:C, C511))</f>
        <v/>
      </c>
      <c r="L511" s="4" t="n"/>
      <c r="M511" s="4" t="n"/>
      <c r="N511" s="10">
        <f>IF(C511="","",
SUMIFS(
sales!$I:$I,
sales!$C:$C,$C511,
sales!$E:$E,$E511,
sales!$H:$H,"&gt;="&amp;$F511,
sales!$H:$H,"&lt;="&amp;$G511
))</f>
        <v/>
      </c>
      <c r="O511" s="10">
        <f>IF(M511="","",M511-N511)</f>
        <v/>
      </c>
      <c r="P511" s="11">
        <f>IF(M511=0,"",N511/M511)</f>
        <v/>
      </c>
      <c r="Q511" s="12">
        <f>IF(OR(G511="",O511=""),"",
IF(AND(G511&lt;TODAY(),O511&gt;0),"YES","NO"))</f>
        <v/>
      </c>
      <c r="R511" s="100" t="n"/>
      <c r="S511" s="14" t="n"/>
      <c r="T511" s="15">
        <f>IF(Q511="YES", IF(R511="Company",L511*(1+S511),IF(R511="Vendor",L511*(1-S511),"")),"")</f>
        <v/>
      </c>
      <c r="U511" s="15">
        <f>IF(Q511="YES",O511*T511,"")</f>
        <v/>
      </c>
      <c r="V511" s="16" t="n"/>
      <c r="W511" s="17">
        <f>IF(Q511="YES",G511+V511,"")</f>
        <v/>
      </c>
      <c r="X511" s="18">
        <f>IF(Q511="YES",IF(TODAY()&gt;W511,"OVERDUE","WITHIN TIME"),"")</f>
        <v/>
      </c>
    </row>
    <row r="512">
      <c r="A512" s="3" t="n">
        <v>508</v>
      </c>
      <c r="B512" s="4" t="n"/>
      <c r="C512" s="4" t="n"/>
      <c r="D512" s="5">
        <f>IF(E512="ISNR20","Natural Rubber-TSNR (ISNR-20)","")</f>
        <v/>
      </c>
      <c r="E512" s="4" t="n"/>
      <c r="F512" s="6" t="n"/>
      <c r="G512" s="6" t="n"/>
      <c r="H512" s="7">
        <f>IF(G512="","",G512-TODAY())</f>
        <v/>
      </c>
      <c r="I512" s="8">
        <f>IF(G512="","",
IF(G512&lt;TODAY(),
IF(O512&gt;0,"Violated","Completed"),
IF(H512&lt;=7,"Expiring Soon",
"Active")))</f>
        <v/>
      </c>
      <c r="J512" s="8">
        <f>IF(C512="","",
COUNTIFS(
sales!$C:$C,$C512,
sales!$E:$E,$E512,
sales!$H:$H,"&gt;="&amp;$F512,
sales!$H:$H,"&lt;="&amp;$G512
))</f>
        <v/>
      </c>
      <c r="K512" s="9">
        <f>IF(COUNTIFS(sales!C:C, C512)=0,"",
_xlfn.MAXIFS(sales!H:H, sales!C:C, C512))</f>
        <v/>
      </c>
      <c r="L512" s="4" t="n"/>
      <c r="M512" s="4" t="n"/>
      <c r="N512" s="10">
        <f>IF(C512="","",
SUMIFS(
sales!$I:$I,
sales!$C:$C,$C512,
sales!$E:$E,$E512,
sales!$H:$H,"&gt;="&amp;$F512,
sales!$H:$H,"&lt;="&amp;$G512
))</f>
        <v/>
      </c>
      <c r="O512" s="10">
        <f>IF(M512="","",M512-N512)</f>
        <v/>
      </c>
      <c r="P512" s="11">
        <f>IF(M512=0,"",N512/M512)</f>
        <v/>
      </c>
      <c r="Q512" s="12">
        <f>IF(OR(G512="",O512=""),"",
IF(AND(G512&lt;TODAY(),O512&gt;0),"YES","NO"))</f>
        <v/>
      </c>
      <c r="R512" s="100" t="n"/>
      <c r="S512" s="14" t="n"/>
      <c r="T512" s="15">
        <f>IF(Q512="YES", IF(R512="Company",L512*(1+S512),IF(R512="Vendor",L512*(1-S512),"")),"")</f>
        <v/>
      </c>
      <c r="U512" s="15">
        <f>IF(Q512="YES",O512*T512,"")</f>
        <v/>
      </c>
      <c r="V512" s="16" t="n"/>
      <c r="W512" s="17">
        <f>IF(Q512="YES",G512+V512,"")</f>
        <v/>
      </c>
      <c r="X512" s="18">
        <f>IF(Q512="YES",IF(TODAY()&gt;W512,"OVERDUE","WITHIN TIME"),"")</f>
        <v/>
      </c>
    </row>
    <row r="513">
      <c r="A513" s="3" t="n">
        <v>509</v>
      </c>
      <c r="B513" s="4" t="n"/>
      <c r="C513" s="4" t="n"/>
      <c r="D513" s="5">
        <f>IF(E513="ISNR20","Natural Rubber-TSNR (ISNR-20)","")</f>
        <v/>
      </c>
      <c r="E513" s="4" t="n"/>
      <c r="F513" s="6" t="n"/>
      <c r="G513" s="6" t="n"/>
      <c r="H513" s="7">
        <f>IF(G513="","",G513-TODAY())</f>
        <v/>
      </c>
      <c r="I513" s="8">
        <f>IF(G513="","",
IF(G513&lt;TODAY(),
IF(O513&gt;0,"Violated","Completed"),
IF(H513&lt;=7,"Expiring Soon",
"Active")))</f>
        <v/>
      </c>
      <c r="J513" s="8">
        <f>IF(C513="","",
COUNTIFS(
sales!$C:$C,$C513,
sales!$E:$E,$E513,
sales!$H:$H,"&gt;="&amp;$F513,
sales!$H:$H,"&lt;="&amp;$G513
))</f>
        <v/>
      </c>
      <c r="K513" s="9">
        <f>IF(COUNTIFS(sales!C:C, C513)=0,"",
_xlfn.MAXIFS(sales!H:H, sales!C:C, C513))</f>
        <v/>
      </c>
      <c r="L513" s="4" t="n"/>
      <c r="M513" s="4" t="n"/>
      <c r="N513" s="10">
        <f>IF(C513="","",
SUMIFS(
sales!$I:$I,
sales!$C:$C,$C513,
sales!$E:$E,$E513,
sales!$H:$H,"&gt;="&amp;$F513,
sales!$H:$H,"&lt;="&amp;$G513
))</f>
        <v/>
      </c>
      <c r="O513" s="10">
        <f>IF(M513="","",M513-N513)</f>
        <v/>
      </c>
      <c r="P513" s="11">
        <f>IF(M513=0,"",N513/M513)</f>
        <v/>
      </c>
      <c r="Q513" s="12">
        <f>IF(OR(G513="",O513=""),"",
IF(AND(G513&lt;TODAY(),O513&gt;0),"YES","NO"))</f>
        <v/>
      </c>
      <c r="R513" s="100" t="n"/>
      <c r="S513" s="14" t="n"/>
      <c r="T513" s="15">
        <f>IF(Q513="YES", IF(R513="Company",L513*(1+S513),IF(R513="Vendor",L513*(1-S513),"")),"")</f>
        <v/>
      </c>
      <c r="U513" s="15">
        <f>IF(Q513="YES",O513*T513,"")</f>
        <v/>
      </c>
      <c r="V513" s="16" t="n"/>
      <c r="W513" s="17">
        <f>IF(Q513="YES",G513+V513,"")</f>
        <v/>
      </c>
      <c r="X513" s="18">
        <f>IF(Q513="YES",IF(TODAY()&gt;W513,"OVERDUE","WITHIN TIME"),"")</f>
        <v/>
      </c>
    </row>
    <row r="514">
      <c r="A514" s="3" t="n">
        <v>510</v>
      </c>
      <c r="B514" s="4" t="n"/>
      <c r="C514" s="4" t="n"/>
      <c r="D514" s="5">
        <f>IF(E514="ISNR20","Natural Rubber-TSNR (ISNR-20)","")</f>
        <v/>
      </c>
      <c r="E514" s="4" t="n"/>
      <c r="F514" s="6" t="n"/>
      <c r="G514" s="6" t="n"/>
      <c r="H514" s="7">
        <f>IF(G514="","",G514-TODAY())</f>
        <v/>
      </c>
      <c r="I514" s="8">
        <f>IF(G514="","",
IF(G514&lt;TODAY(),
IF(O514&gt;0,"Violated","Completed"),
IF(H514&lt;=7,"Expiring Soon",
"Active")))</f>
        <v/>
      </c>
      <c r="J514" s="8">
        <f>IF(C514="","",
COUNTIFS(
sales!$C:$C,$C514,
sales!$E:$E,$E514,
sales!$H:$H,"&gt;="&amp;$F514,
sales!$H:$H,"&lt;="&amp;$G514
))</f>
        <v/>
      </c>
      <c r="K514" s="9">
        <f>IF(COUNTIFS(sales!C:C, C514)=0,"",
_xlfn.MAXIFS(sales!H:H, sales!C:C, C514))</f>
        <v/>
      </c>
      <c r="L514" s="4" t="n"/>
      <c r="M514" s="4" t="n"/>
      <c r="N514" s="10">
        <f>IF(C514="","",
SUMIFS(
sales!$I:$I,
sales!$C:$C,$C514,
sales!$E:$E,$E514,
sales!$H:$H,"&gt;="&amp;$F514,
sales!$H:$H,"&lt;="&amp;$G514
))</f>
        <v/>
      </c>
      <c r="O514" s="10">
        <f>IF(M514="","",M514-N514)</f>
        <v/>
      </c>
      <c r="P514" s="11">
        <f>IF(M514=0,"",N514/M514)</f>
        <v/>
      </c>
      <c r="Q514" s="12">
        <f>IF(OR(G514="",O514=""),"",
IF(AND(G514&lt;TODAY(),O514&gt;0),"YES","NO"))</f>
        <v/>
      </c>
      <c r="R514" s="100" t="n"/>
      <c r="S514" s="14" t="n"/>
      <c r="T514" s="15">
        <f>IF(Q514="YES", IF(R514="Company",L514*(1+S514),IF(R514="Vendor",L514*(1-S514),"")),"")</f>
        <v/>
      </c>
      <c r="U514" s="15">
        <f>IF(Q514="YES",O514*T514,"")</f>
        <v/>
      </c>
      <c r="V514" s="16" t="n"/>
      <c r="W514" s="17">
        <f>IF(Q514="YES",G514+V514,"")</f>
        <v/>
      </c>
      <c r="X514" s="18">
        <f>IF(Q514="YES",IF(TODAY()&gt;W514,"OVERDUE","WITHIN TIME"),"")</f>
        <v/>
      </c>
    </row>
    <row r="515">
      <c r="A515" s="3" t="n">
        <v>511</v>
      </c>
      <c r="B515" s="4" t="n"/>
      <c r="C515" s="4" t="n"/>
      <c r="D515" s="5">
        <f>IF(E515="ISNR20","Natural Rubber-TSNR (ISNR-20)","")</f>
        <v/>
      </c>
      <c r="E515" s="4" t="n"/>
      <c r="F515" s="6" t="n"/>
      <c r="G515" s="6" t="n"/>
      <c r="H515" s="7">
        <f>IF(G515="","",G515-TODAY())</f>
        <v/>
      </c>
      <c r="I515" s="8">
        <f>IF(G515="","",
IF(G515&lt;TODAY(),
IF(O515&gt;0,"Violated","Completed"),
IF(H515&lt;=7,"Expiring Soon",
"Active")))</f>
        <v/>
      </c>
      <c r="J515" s="8">
        <f>IF(C515="","",
COUNTIFS(
sales!$C:$C,$C515,
sales!$E:$E,$E515,
sales!$H:$H,"&gt;="&amp;$F515,
sales!$H:$H,"&lt;="&amp;$G515
))</f>
        <v/>
      </c>
      <c r="K515" s="9">
        <f>IF(COUNTIFS(sales!C:C, C515)=0,"",
_xlfn.MAXIFS(sales!H:H, sales!C:C, C515))</f>
        <v/>
      </c>
      <c r="L515" s="4" t="n"/>
      <c r="M515" s="4" t="n"/>
      <c r="N515" s="10">
        <f>IF(C515="","",
SUMIFS(
sales!$I:$I,
sales!$C:$C,$C515,
sales!$E:$E,$E515,
sales!$H:$H,"&gt;="&amp;$F515,
sales!$H:$H,"&lt;="&amp;$G515
))</f>
        <v/>
      </c>
      <c r="O515" s="10">
        <f>IF(M515="","",M515-N515)</f>
        <v/>
      </c>
      <c r="P515" s="11">
        <f>IF(M515=0,"",N515/M515)</f>
        <v/>
      </c>
      <c r="Q515" s="12">
        <f>IF(OR(G515="",O515=""),"",
IF(AND(G515&lt;TODAY(),O515&gt;0),"YES","NO"))</f>
        <v/>
      </c>
      <c r="R515" s="100" t="n"/>
      <c r="S515" s="14" t="n"/>
      <c r="T515" s="15">
        <f>IF(Q515="YES", IF(R515="Company",L515*(1+S515),IF(R515="Vendor",L515*(1-S515),"")),"")</f>
        <v/>
      </c>
      <c r="U515" s="15">
        <f>IF(Q515="YES",O515*T515,"")</f>
        <v/>
      </c>
      <c r="V515" s="16" t="n"/>
      <c r="W515" s="17">
        <f>IF(Q515="YES",G515+V515,"")</f>
        <v/>
      </c>
      <c r="X515" s="18">
        <f>IF(Q515="YES",IF(TODAY()&gt;W515,"OVERDUE","WITHIN TIME"),"")</f>
        <v/>
      </c>
    </row>
    <row r="516">
      <c r="A516" s="3" t="n">
        <v>512</v>
      </c>
      <c r="B516" s="4" t="n"/>
      <c r="C516" s="4" t="n"/>
      <c r="D516" s="5">
        <f>IF(E516="ISNR20","Natural Rubber-TSNR (ISNR-20)","")</f>
        <v/>
      </c>
      <c r="E516" s="4" t="n"/>
      <c r="F516" s="6" t="n"/>
      <c r="G516" s="6" t="n"/>
      <c r="H516" s="7">
        <f>IF(G516="","",G516-TODAY())</f>
        <v/>
      </c>
      <c r="I516" s="8">
        <f>IF(G516="","",
IF(G516&lt;TODAY(),
IF(O516&gt;0,"Violated","Completed"),
IF(H516&lt;=7,"Expiring Soon",
"Active")))</f>
        <v/>
      </c>
      <c r="J516" s="8">
        <f>IF(C516="","",
COUNTIFS(
sales!$C:$C,$C516,
sales!$E:$E,$E516,
sales!$H:$H,"&gt;="&amp;$F516,
sales!$H:$H,"&lt;="&amp;$G516
))</f>
        <v/>
      </c>
      <c r="K516" s="9">
        <f>IF(COUNTIFS(sales!C:C, C516)=0,"",
_xlfn.MAXIFS(sales!H:H, sales!C:C, C516))</f>
        <v/>
      </c>
      <c r="L516" s="4" t="n"/>
      <c r="M516" s="4" t="n"/>
      <c r="N516" s="10">
        <f>IF(C516="","",
SUMIFS(
sales!$I:$I,
sales!$C:$C,$C516,
sales!$E:$E,$E516,
sales!$H:$H,"&gt;="&amp;$F516,
sales!$H:$H,"&lt;="&amp;$G516
))</f>
        <v/>
      </c>
      <c r="O516" s="10">
        <f>IF(M516="","",M516-N516)</f>
        <v/>
      </c>
      <c r="P516" s="11">
        <f>IF(M516=0,"",N516/M516)</f>
        <v/>
      </c>
      <c r="Q516" s="12">
        <f>IF(OR(G516="",O516=""),"",
IF(AND(G516&lt;TODAY(),O516&gt;0),"YES","NO"))</f>
        <v/>
      </c>
      <c r="R516" s="100" t="n"/>
      <c r="S516" s="14" t="n"/>
      <c r="T516" s="15">
        <f>IF(Q516="YES", IF(R516="Company",L516*(1+S516),IF(R516="Vendor",L516*(1-S516),"")),"")</f>
        <v/>
      </c>
      <c r="U516" s="15">
        <f>IF(Q516="YES",O516*T516,"")</f>
        <v/>
      </c>
      <c r="V516" s="16" t="n"/>
      <c r="W516" s="17">
        <f>IF(Q516="YES",G516+V516,"")</f>
        <v/>
      </c>
      <c r="X516" s="18">
        <f>IF(Q516="YES",IF(TODAY()&gt;W516,"OVERDUE","WITHIN TIME"),"")</f>
        <v/>
      </c>
    </row>
    <row r="517">
      <c r="A517" s="3" t="n">
        <v>513</v>
      </c>
      <c r="B517" s="4" t="n"/>
      <c r="C517" s="4" t="n"/>
      <c r="D517" s="5">
        <f>IF(E517="ISNR20","Natural Rubber-TSNR (ISNR-20)","")</f>
        <v/>
      </c>
      <c r="E517" s="4" t="n"/>
      <c r="F517" s="6" t="n"/>
      <c r="G517" s="6" t="n"/>
      <c r="H517" s="7">
        <f>IF(G517="","",G517-TODAY())</f>
        <v/>
      </c>
      <c r="I517" s="8">
        <f>IF(G517="","",
IF(G517&lt;TODAY(),
IF(O517&gt;0,"Violated","Completed"),
IF(H517&lt;=7,"Expiring Soon",
"Active")))</f>
        <v/>
      </c>
      <c r="J517" s="8">
        <f>IF(C517="","",
COUNTIFS(
sales!$C:$C,$C517,
sales!$E:$E,$E517,
sales!$H:$H,"&gt;="&amp;$F517,
sales!$H:$H,"&lt;="&amp;$G517
))</f>
        <v/>
      </c>
      <c r="K517" s="9">
        <f>IF(COUNTIFS(sales!C:C, C517)=0,"",
_xlfn.MAXIFS(sales!H:H, sales!C:C, C517))</f>
        <v/>
      </c>
      <c r="L517" s="4" t="n"/>
      <c r="M517" s="4" t="n"/>
      <c r="N517" s="10">
        <f>IF(C517="","",
SUMIFS(
sales!$I:$I,
sales!$C:$C,$C517,
sales!$E:$E,$E517,
sales!$H:$H,"&gt;="&amp;$F517,
sales!$H:$H,"&lt;="&amp;$G517
))</f>
        <v/>
      </c>
      <c r="O517" s="10">
        <f>IF(M517="","",M517-N517)</f>
        <v/>
      </c>
      <c r="P517" s="11">
        <f>IF(M517=0,"",N517/M517)</f>
        <v/>
      </c>
      <c r="Q517" s="12">
        <f>IF(OR(G517="",O517=""),"",
IF(AND(G517&lt;TODAY(),O517&gt;0),"YES","NO"))</f>
        <v/>
      </c>
      <c r="R517" s="100" t="n"/>
      <c r="S517" s="14" t="n"/>
      <c r="T517" s="15">
        <f>IF(Q517="YES", IF(R517="Company",L517*(1+S517),IF(R517="Vendor",L517*(1-S517),"")),"")</f>
        <v/>
      </c>
      <c r="U517" s="15">
        <f>IF(Q517="YES",O517*T517,"")</f>
        <v/>
      </c>
      <c r="V517" s="16" t="n"/>
      <c r="W517" s="17">
        <f>IF(Q517="YES",G517+V517,"")</f>
        <v/>
      </c>
      <c r="X517" s="18">
        <f>IF(Q517="YES",IF(TODAY()&gt;W517,"OVERDUE","WITHIN TIME"),"")</f>
        <v/>
      </c>
    </row>
    <row r="518">
      <c r="A518" s="3" t="n">
        <v>514</v>
      </c>
      <c r="B518" s="4" t="n"/>
      <c r="C518" s="4" t="n"/>
      <c r="D518" s="5">
        <f>IF(E518="ISNR20","Natural Rubber-TSNR (ISNR-20)","")</f>
        <v/>
      </c>
      <c r="E518" s="4" t="n"/>
      <c r="F518" s="6" t="n"/>
      <c r="G518" s="6" t="n"/>
      <c r="H518" s="7">
        <f>IF(G518="","",G518-TODAY())</f>
        <v/>
      </c>
      <c r="I518" s="8">
        <f>IF(G518="","",
IF(G518&lt;TODAY(),
IF(O518&gt;0,"Violated","Completed"),
IF(H518&lt;=7,"Expiring Soon",
"Active")))</f>
        <v/>
      </c>
      <c r="J518" s="8">
        <f>IF(C518="","",
COUNTIFS(
sales!$C:$C,$C518,
sales!$E:$E,$E518,
sales!$H:$H,"&gt;="&amp;$F518,
sales!$H:$H,"&lt;="&amp;$G518
))</f>
        <v/>
      </c>
      <c r="K518" s="9">
        <f>IF(COUNTIFS(sales!C:C, C518)=0,"",
_xlfn.MAXIFS(sales!H:H, sales!C:C, C518))</f>
        <v/>
      </c>
      <c r="L518" s="4" t="n"/>
      <c r="M518" s="4" t="n"/>
      <c r="N518" s="10">
        <f>IF(C518="","",
SUMIFS(
sales!$I:$I,
sales!$C:$C,$C518,
sales!$E:$E,$E518,
sales!$H:$H,"&gt;="&amp;$F518,
sales!$H:$H,"&lt;="&amp;$G518
))</f>
        <v/>
      </c>
      <c r="O518" s="10">
        <f>IF(M518="","",M518-N518)</f>
        <v/>
      </c>
      <c r="P518" s="11">
        <f>IF(M518=0,"",N518/M518)</f>
        <v/>
      </c>
      <c r="Q518" s="12">
        <f>IF(OR(G518="",O518=""),"",
IF(AND(G518&lt;TODAY(),O518&gt;0),"YES","NO"))</f>
        <v/>
      </c>
      <c r="R518" s="100" t="n"/>
      <c r="S518" s="14" t="n"/>
      <c r="T518" s="15">
        <f>IF(Q518="YES", IF(R518="Company",L518*(1+S518),IF(R518="Vendor",L518*(1-S518),"")),"")</f>
        <v/>
      </c>
      <c r="U518" s="15">
        <f>IF(Q518="YES",O518*T518,"")</f>
        <v/>
      </c>
      <c r="V518" s="16" t="n"/>
      <c r="W518" s="17">
        <f>IF(Q518="YES",G518+V518,"")</f>
        <v/>
      </c>
      <c r="X518" s="18">
        <f>IF(Q518="YES",IF(TODAY()&gt;W518,"OVERDUE","WITHIN TIME"),"")</f>
        <v/>
      </c>
    </row>
    <row r="519">
      <c r="A519" s="3" t="n">
        <v>515</v>
      </c>
      <c r="B519" s="4" t="n"/>
      <c r="C519" s="4" t="n"/>
      <c r="D519" s="5">
        <f>IF(E519="ISNR20","Natural Rubber-TSNR (ISNR-20)","")</f>
        <v/>
      </c>
      <c r="E519" s="4" t="n"/>
      <c r="F519" s="6" t="n"/>
      <c r="G519" s="6" t="n"/>
      <c r="H519" s="7">
        <f>IF(G519="","",G519-TODAY())</f>
        <v/>
      </c>
      <c r="I519" s="8">
        <f>IF(G519="","",
IF(G519&lt;TODAY(),
IF(O519&gt;0,"Violated","Completed"),
IF(H519&lt;=7,"Expiring Soon",
"Active")))</f>
        <v/>
      </c>
      <c r="J519" s="8">
        <f>IF(C519="","",
COUNTIFS(
sales!$C:$C,$C519,
sales!$E:$E,$E519,
sales!$H:$H,"&gt;="&amp;$F519,
sales!$H:$H,"&lt;="&amp;$G519
))</f>
        <v/>
      </c>
      <c r="K519" s="9">
        <f>IF(COUNTIFS(sales!C:C, C519)=0,"",
_xlfn.MAXIFS(sales!H:H, sales!C:C, C519))</f>
        <v/>
      </c>
      <c r="L519" s="4" t="n"/>
      <c r="M519" s="4" t="n"/>
      <c r="N519" s="10">
        <f>IF(C519="","",
SUMIFS(
sales!$I:$I,
sales!$C:$C,$C519,
sales!$E:$E,$E519,
sales!$H:$H,"&gt;="&amp;$F519,
sales!$H:$H,"&lt;="&amp;$G519
))</f>
        <v/>
      </c>
      <c r="O519" s="10">
        <f>IF(M519="","",M519-N519)</f>
        <v/>
      </c>
      <c r="P519" s="11">
        <f>IF(M519=0,"",N519/M519)</f>
        <v/>
      </c>
      <c r="Q519" s="12">
        <f>IF(OR(G519="",O519=""),"",
IF(AND(G519&lt;TODAY(),O519&gt;0),"YES","NO"))</f>
        <v/>
      </c>
      <c r="R519" s="100" t="n"/>
      <c r="S519" s="14" t="n"/>
      <c r="T519" s="15">
        <f>IF(Q519="YES", IF(R519="Company",L519*(1+S519),IF(R519="Vendor",L519*(1-S519),"")),"")</f>
        <v/>
      </c>
      <c r="U519" s="15">
        <f>IF(Q519="YES",O519*T519,"")</f>
        <v/>
      </c>
      <c r="V519" s="16" t="n"/>
      <c r="W519" s="17">
        <f>IF(Q519="YES",G519+V519,"")</f>
        <v/>
      </c>
      <c r="X519" s="18">
        <f>IF(Q519="YES",IF(TODAY()&gt;W519,"OVERDUE","WITHIN TIME"),"")</f>
        <v/>
      </c>
    </row>
    <row r="520">
      <c r="A520" s="3" t="n">
        <v>516</v>
      </c>
      <c r="B520" s="4" t="n"/>
      <c r="C520" s="4" t="n"/>
      <c r="D520" s="5">
        <f>IF(E520="ISNR20","Natural Rubber-TSNR (ISNR-20)","")</f>
        <v/>
      </c>
      <c r="E520" s="4" t="n"/>
      <c r="F520" s="6" t="n"/>
      <c r="G520" s="6" t="n"/>
      <c r="H520" s="7">
        <f>IF(G520="","",G520-TODAY())</f>
        <v/>
      </c>
      <c r="I520" s="8">
        <f>IF(G520="","",
IF(G520&lt;TODAY(),
IF(O520&gt;0,"Violated","Completed"),
IF(H520&lt;=7,"Expiring Soon",
"Active")))</f>
        <v/>
      </c>
      <c r="J520" s="8">
        <f>IF(C520="","",
COUNTIFS(
sales!$C:$C,$C520,
sales!$E:$E,$E520,
sales!$H:$H,"&gt;="&amp;$F520,
sales!$H:$H,"&lt;="&amp;$G520
))</f>
        <v/>
      </c>
      <c r="K520" s="9">
        <f>IF(COUNTIFS(sales!C:C, C520)=0,"",
_xlfn.MAXIFS(sales!H:H, sales!C:C, C520))</f>
        <v/>
      </c>
      <c r="L520" s="4" t="n"/>
      <c r="M520" s="4" t="n"/>
      <c r="N520" s="10">
        <f>IF(C520="","",
SUMIFS(
sales!$I:$I,
sales!$C:$C,$C520,
sales!$E:$E,$E520,
sales!$H:$H,"&gt;="&amp;$F520,
sales!$H:$H,"&lt;="&amp;$G520
))</f>
        <v/>
      </c>
      <c r="O520" s="10">
        <f>IF(M520="","",M520-N520)</f>
        <v/>
      </c>
      <c r="P520" s="11">
        <f>IF(M520=0,"",N520/M520)</f>
        <v/>
      </c>
      <c r="Q520" s="12">
        <f>IF(OR(G520="",O520=""),"",
IF(AND(G520&lt;TODAY(),O520&gt;0),"YES","NO"))</f>
        <v/>
      </c>
      <c r="R520" s="100" t="n"/>
      <c r="S520" s="14" t="n"/>
      <c r="T520" s="15">
        <f>IF(Q520="YES", IF(R520="Company",L520*(1+S520),IF(R520="Vendor",L520*(1-S520),"")),"")</f>
        <v/>
      </c>
      <c r="U520" s="15">
        <f>IF(Q520="YES",O520*T520,"")</f>
        <v/>
      </c>
      <c r="V520" s="16" t="n"/>
      <c r="W520" s="17">
        <f>IF(Q520="YES",G520+V520,"")</f>
        <v/>
      </c>
      <c r="X520" s="18">
        <f>IF(Q520="YES",IF(TODAY()&gt;W520,"OVERDUE","WITHIN TIME"),"")</f>
        <v/>
      </c>
    </row>
    <row r="521">
      <c r="A521" s="3" t="n">
        <v>517</v>
      </c>
      <c r="B521" s="4" t="n"/>
      <c r="C521" s="4" t="n"/>
      <c r="D521" s="5">
        <f>IF(E521="ISNR20","Natural Rubber-TSNR (ISNR-20)","")</f>
        <v/>
      </c>
      <c r="E521" s="4" t="n"/>
      <c r="F521" s="6" t="n"/>
      <c r="G521" s="6" t="n"/>
      <c r="H521" s="7">
        <f>IF(G521="","",G521-TODAY())</f>
        <v/>
      </c>
      <c r="I521" s="8">
        <f>IF(G521="","",
IF(G521&lt;TODAY(),
IF(O521&gt;0,"Violated","Completed"),
IF(H521&lt;=7,"Expiring Soon",
"Active")))</f>
        <v/>
      </c>
      <c r="J521" s="8">
        <f>IF(C521="","",
COUNTIFS(
sales!$C:$C,$C521,
sales!$E:$E,$E521,
sales!$H:$H,"&gt;="&amp;$F521,
sales!$H:$H,"&lt;="&amp;$G521
))</f>
        <v/>
      </c>
      <c r="K521" s="9">
        <f>IF(COUNTIFS(sales!C:C, C521)=0,"",
_xlfn.MAXIFS(sales!H:H, sales!C:C, C521))</f>
        <v/>
      </c>
      <c r="L521" s="4" t="n"/>
      <c r="M521" s="4" t="n"/>
      <c r="N521" s="10">
        <f>IF(C521="","",
SUMIFS(
sales!$I:$I,
sales!$C:$C,$C521,
sales!$E:$E,$E521,
sales!$H:$H,"&gt;="&amp;$F521,
sales!$H:$H,"&lt;="&amp;$G521
))</f>
        <v/>
      </c>
      <c r="O521" s="10">
        <f>IF(M521="","",M521-N521)</f>
        <v/>
      </c>
      <c r="P521" s="11">
        <f>IF(M521=0,"",N521/M521)</f>
        <v/>
      </c>
      <c r="Q521" s="12">
        <f>IF(OR(G521="",O521=""),"",
IF(AND(G521&lt;TODAY(),O521&gt;0),"YES","NO"))</f>
        <v/>
      </c>
      <c r="R521" s="100" t="n"/>
      <c r="S521" s="14" t="n"/>
      <c r="T521" s="15">
        <f>IF(Q521="YES", IF(R521="Company",L521*(1+S521),IF(R521="Vendor",L521*(1-S521),"")),"")</f>
        <v/>
      </c>
      <c r="U521" s="15">
        <f>IF(Q521="YES",O521*T521,"")</f>
        <v/>
      </c>
      <c r="V521" s="16" t="n"/>
      <c r="W521" s="17">
        <f>IF(Q521="YES",G521+V521,"")</f>
        <v/>
      </c>
      <c r="X521" s="18">
        <f>IF(Q521="YES",IF(TODAY()&gt;W521,"OVERDUE","WITHIN TIME"),"")</f>
        <v/>
      </c>
    </row>
    <row r="522">
      <c r="A522" s="3" t="n">
        <v>518</v>
      </c>
      <c r="B522" s="4" t="n"/>
      <c r="C522" s="4" t="n"/>
      <c r="D522" s="5">
        <f>IF(E522="ISNR20","Natural Rubber-TSNR (ISNR-20)","")</f>
        <v/>
      </c>
      <c r="E522" s="4" t="n"/>
      <c r="F522" s="6" t="n"/>
      <c r="G522" s="6" t="n"/>
      <c r="H522" s="7">
        <f>IF(G522="","",G522-TODAY())</f>
        <v/>
      </c>
      <c r="I522" s="8">
        <f>IF(G522="","",
IF(G522&lt;TODAY(),
IF(O522&gt;0,"Violated","Completed"),
IF(H522&lt;=7,"Expiring Soon",
"Active")))</f>
        <v/>
      </c>
      <c r="J522" s="8">
        <f>IF(C522="","",
COUNTIFS(
sales!$C:$C,$C522,
sales!$E:$E,$E522,
sales!$H:$H,"&gt;="&amp;$F522,
sales!$H:$H,"&lt;="&amp;$G522
))</f>
        <v/>
      </c>
      <c r="K522" s="9">
        <f>IF(COUNTIFS(sales!C:C, C522)=0,"",
_xlfn.MAXIFS(sales!H:H, sales!C:C, C522))</f>
        <v/>
      </c>
      <c r="L522" s="4" t="n"/>
      <c r="M522" s="4" t="n"/>
      <c r="N522" s="10">
        <f>IF(C522="","",
SUMIFS(
sales!$I:$I,
sales!$C:$C,$C522,
sales!$E:$E,$E522,
sales!$H:$H,"&gt;="&amp;$F522,
sales!$H:$H,"&lt;="&amp;$G522
))</f>
        <v/>
      </c>
      <c r="O522" s="10">
        <f>IF(M522="","",M522-N522)</f>
        <v/>
      </c>
      <c r="P522" s="11">
        <f>IF(M522=0,"",N522/M522)</f>
        <v/>
      </c>
      <c r="Q522" s="12">
        <f>IF(OR(G522="",O522=""),"",
IF(AND(G522&lt;TODAY(),O522&gt;0),"YES","NO"))</f>
        <v/>
      </c>
      <c r="R522" s="100" t="n"/>
      <c r="S522" s="14" t="n"/>
      <c r="T522" s="15">
        <f>IF(Q522="YES", IF(R522="Company",L522*(1+S522),IF(R522="Vendor",L522*(1-S522),"")),"")</f>
        <v/>
      </c>
      <c r="U522" s="15">
        <f>IF(Q522="YES",O522*T522,"")</f>
        <v/>
      </c>
      <c r="V522" s="16" t="n"/>
      <c r="W522" s="17">
        <f>IF(Q522="YES",G522+V522,"")</f>
        <v/>
      </c>
      <c r="X522" s="18">
        <f>IF(Q522="YES",IF(TODAY()&gt;W522,"OVERDUE","WITHIN TIME"),"")</f>
        <v/>
      </c>
    </row>
    <row r="523">
      <c r="A523" s="3" t="n">
        <v>519</v>
      </c>
      <c r="B523" s="4" t="n"/>
      <c r="C523" s="4" t="n"/>
      <c r="D523" s="5">
        <f>IF(E523="ISNR20","Natural Rubber-TSNR (ISNR-20)","")</f>
        <v/>
      </c>
      <c r="E523" s="4" t="n"/>
      <c r="F523" s="6" t="n"/>
      <c r="G523" s="6" t="n"/>
      <c r="H523" s="7">
        <f>IF(G523="","",G523-TODAY())</f>
        <v/>
      </c>
      <c r="I523" s="8">
        <f>IF(G523="","",
IF(G523&lt;TODAY(),
IF(O523&gt;0,"Violated","Completed"),
IF(H523&lt;=7,"Expiring Soon",
"Active")))</f>
        <v/>
      </c>
      <c r="J523" s="8">
        <f>IF(C523="","",
COUNTIFS(
sales!$C:$C,$C523,
sales!$E:$E,$E523,
sales!$H:$H,"&gt;="&amp;$F523,
sales!$H:$H,"&lt;="&amp;$G523
))</f>
        <v/>
      </c>
      <c r="K523" s="9">
        <f>IF(COUNTIFS(sales!C:C, C523)=0,"",
_xlfn.MAXIFS(sales!H:H, sales!C:C, C523))</f>
        <v/>
      </c>
      <c r="L523" s="4" t="n"/>
      <c r="M523" s="4" t="n"/>
      <c r="N523" s="10">
        <f>IF(C523="","",
SUMIFS(
sales!$I:$I,
sales!$C:$C,$C523,
sales!$E:$E,$E523,
sales!$H:$H,"&gt;="&amp;$F523,
sales!$H:$H,"&lt;="&amp;$G523
))</f>
        <v/>
      </c>
      <c r="O523" s="10">
        <f>IF(M523="","",M523-N523)</f>
        <v/>
      </c>
      <c r="P523" s="11">
        <f>IF(M523=0,"",N523/M523)</f>
        <v/>
      </c>
      <c r="Q523" s="12">
        <f>IF(OR(G523="",O523=""),"",
IF(AND(G523&lt;TODAY(),O523&gt;0),"YES","NO"))</f>
        <v/>
      </c>
      <c r="R523" s="100" t="n"/>
      <c r="S523" s="14" t="n"/>
      <c r="T523" s="15">
        <f>IF(Q523="YES", IF(R523="Company",L523*(1+S523),IF(R523="Vendor",L523*(1-S523),"")),"")</f>
        <v/>
      </c>
      <c r="U523" s="15">
        <f>IF(Q523="YES",O523*T523,"")</f>
        <v/>
      </c>
      <c r="V523" s="16" t="n"/>
      <c r="W523" s="17">
        <f>IF(Q523="YES",G523+V523,"")</f>
        <v/>
      </c>
      <c r="X523" s="18">
        <f>IF(Q523="YES",IF(TODAY()&gt;W523,"OVERDUE","WITHIN TIME"),"")</f>
        <v/>
      </c>
    </row>
    <row r="524">
      <c r="A524" s="3" t="n">
        <v>520</v>
      </c>
      <c r="B524" s="4" t="n"/>
      <c r="C524" s="4" t="n"/>
      <c r="D524" s="5">
        <f>IF(E524="ISNR20","Natural Rubber-TSNR (ISNR-20)","")</f>
        <v/>
      </c>
      <c r="E524" s="4" t="n"/>
      <c r="F524" s="6" t="n"/>
      <c r="G524" s="6" t="n"/>
      <c r="H524" s="7">
        <f>IF(G524="","",G524-TODAY())</f>
        <v/>
      </c>
      <c r="I524" s="8">
        <f>IF(G524="","",
IF(G524&lt;TODAY(),
IF(O524&gt;0,"Violated","Completed"),
IF(H524&lt;=7,"Expiring Soon",
"Active")))</f>
        <v/>
      </c>
      <c r="J524" s="8">
        <f>IF(C524="","",
COUNTIFS(
sales!$C:$C,$C524,
sales!$E:$E,$E524,
sales!$H:$H,"&gt;="&amp;$F524,
sales!$H:$H,"&lt;="&amp;$G524
))</f>
        <v/>
      </c>
      <c r="K524" s="9">
        <f>IF(COUNTIFS(sales!C:C, C524)=0,"",
_xlfn.MAXIFS(sales!H:H, sales!C:C, C524))</f>
        <v/>
      </c>
      <c r="L524" s="4" t="n"/>
      <c r="M524" s="4" t="n"/>
      <c r="N524" s="10">
        <f>IF(C524="","",
SUMIFS(
sales!$I:$I,
sales!$C:$C,$C524,
sales!$E:$E,$E524,
sales!$H:$H,"&gt;="&amp;$F524,
sales!$H:$H,"&lt;="&amp;$G524
))</f>
        <v/>
      </c>
      <c r="O524" s="10">
        <f>IF(M524="","",M524-N524)</f>
        <v/>
      </c>
      <c r="P524" s="11">
        <f>IF(M524=0,"",N524/M524)</f>
        <v/>
      </c>
      <c r="Q524" s="12">
        <f>IF(OR(G524="",O524=""),"",
IF(AND(G524&lt;TODAY(),O524&gt;0),"YES","NO"))</f>
        <v/>
      </c>
      <c r="R524" s="100" t="n"/>
      <c r="S524" s="14" t="n"/>
      <c r="T524" s="15">
        <f>IF(Q524="YES", IF(R524="Company",L524*(1+S524),IF(R524="Vendor",L524*(1-S524),"")),"")</f>
        <v/>
      </c>
      <c r="U524" s="15">
        <f>IF(Q524="YES",O524*T524,"")</f>
        <v/>
      </c>
      <c r="V524" s="16" t="n"/>
      <c r="W524" s="17">
        <f>IF(Q524="YES",G524+V524,"")</f>
        <v/>
      </c>
      <c r="X524" s="18">
        <f>IF(Q524="YES",IF(TODAY()&gt;W524,"OVERDUE","WITHIN TIME"),"")</f>
        <v/>
      </c>
    </row>
    <row r="525">
      <c r="A525" s="3" t="n">
        <v>521</v>
      </c>
      <c r="B525" s="4" t="n"/>
      <c r="C525" s="4" t="n"/>
      <c r="D525" s="5">
        <f>IF(E525="ISNR20","Natural Rubber-TSNR (ISNR-20)","")</f>
        <v/>
      </c>
      <c r="E525" s="4" t="n"/>
      <c r="F525" s="6" t="n"/>
      <c r="G525" s="6" t="n"/>
      <c r="H525" s="7">
        <f>IF(G525="","",G525-TODAY())</f>
        <v/>
      </c>
      <c r="I525" s="8">
        <f>IF(G525="","",
IF(G525&lt;TODAY(),
IF(O525&gt;0,"Violated","Completed"),
IF(H525&lt;=7,"Expiring Soon",
"Active")))</f>
        <v/>
      </c>
      <c r="J525" s="8">
        <f>IF(C525="","",
COUNTIFS(
sales!$C:$C,$C525,
sales!$E:$E,$E525,
sales!$H:$H,"&gt;="&amp;$F525,
sales!$H:$H,"&lt;="&amp;$G525
))</f>
        <v/>
      </c>
      <c r="K525" s="9">
        <f>IF(COUNTIFS(sales!C:C, C525)=0,"",
_xlfn.MAXIFS(sales!H:H, sales!C:C, C525))</f>
        <v/>
      </c>
      <c r="L525" s="4" t="n"/>
      <c r="M525" s="4" t="n"/>
      <c r="N525" s="10">
        <f>IF(C525="","",
SUMIFS(
sales!$I:$I,
sales!$C:$C,$C525,
sales!$E:$E,$E525,
sales!$H:$H,"&gt;="&amp;$F525,
sales!$H:$H,"&lt;="&amp;$G525
))</f>
        <v/>
      </c>
      <c r="O525" s="10">
        <f>IF(M525="","",M525-N525)</f>
        <v/>
      </c>
      <c r="P525" s="11">
        <f>IF(M525=0,"",N525/M525)</f>
        <v/>
      </c>
      <c r="Q525" s="12">
        <f>IF(OR(G525="",O525=""),"",
IF(AND(G525&lt;TODAY(),O525&gt;0),"YES","NO"))</f>
        <v/>
      </c>
      <c r="R525" s="100" t="n"/>
      <c r="S525" s="14" t="n"/>
      <c r="T525" s="15">
        <f>IF(Q525="YES", IF(R525="Company",L525*(1+S525),IF(R525="Vendor",L525*(1-S525),"")),"")</f>
        <v/>
      </c>
      <c r="U525" s="15">
        <f>IF(Q525="YES",O525*T525,"")</f>
        <v/>
      </c>
      <c r="V525" s="16" t="n"/>
      <c r="W525" s="17">
        <f>IF(Q525="YES",G525+V525,"")</f>
        <v/>
      </c>
      <c r="X525" s="18">
        <f>IF(Q525="YES",IF(TODAY()&gt;W525,"OVERDUE","WITHIN TIME"),"")</f>
        <v/>
      </c>
    </row>
    <row r="526">
      <c r="A526" s="3" t="n">
        <v>522</v>
      </c>
      <c r="B526" s="4" t="n"/>
      <c r="C526" s="4" t="n"/>
      <c r="D526" s="5">
        <f>IF(E526="ISNR20","Natural Rubber-TSNR (ISNR-20)","")</f>
        <v/>
      </c>
      <c r="E526" s="4" t="n"/>
      <c r="F526" s="6" t="n"/>
      <c r="G526" s="6" t="n"/>
      <c r="H526" s="7">
        <f>IF(G526="","",G526-TODAY())</f>
        <v/>
      </c>
      <c r="I526" s="8">
        <f>IF(G526="","",
IF(G526&lt;TODAY(),
IF(O526&gt;0,"Violated","Completed"),
IF(H526&lt;=7,"Expiring Soon",
"Active")))</f>
        <v/>
      </c>
      <c r="J526" s="8">
        <f>IF(C526="","",
COUNTIFS(
sales!$C:$C,$C526,
sales!$E:$E,$E526,
sales!$H:$H,"&gt;="&amp;$F526,
sales!$H:$H,"&lt;="&amp;$G526
))</f>
        <v/>
      </c>
      <c r="K526" s="9">
        <f>IF(COUNTIFS(sales!C:C, C526)=0,"",
_xlfn.MAXIFS(sales!H:H, sales!C:C, C526))</f>
        <v/>
      </c>
      <c r="L526" s="4" t="n"/>
      <c r="M526" s="4" t="n"/>
      <c r="N526" s="10">
        <f>IF(C526="","",
SUMIFS(
sales!$I:$I,
sales!$C:$C,$C526,
sales!$E:$E,$E526,
sales!$H:$H,"&gt;="&amp;$F526,
sales!$H:$H,"&lt;="&amp;$G526
))</f>
        <v/>
      </c>
      <c r="O526" s="10">
        <f>IF(M526="","",M526-N526)</f>
        <v/>
      </c>
      <c r="P526" s="11">
        <f>IF(M526=0,"",N526/M526)</f>
        <v/>
      </c>
      <c r="Q526" s="12">
        <f>IF(OR(G526="",O526=""),"",
IF(AND(G526&lt;TODAY(),O526&gt;0),"YES","NO"))</f>
        <v/>
      </c>
      <c r="R526" s="100" t="n"/>
      <c r="S526" s="14" t="n"/>
      <c r="T526" s="15">
        <f>IF(Q526="YES", IF(R526="Company",L526*(1+S526),IF(R526="Vendor",L526*(1-S526),"")),"")</f>
        <v/>
      </c>
      <c r="U526" s="15">
        <f>IF(Q526="YES",O526*T526,"")</f>
        <v/>
      </c>
      <c r="V526" s="16" t="n"/>
      <c r="W526" s="17">
        <f>IF(Q526="YES",G526+V526,"")</f>
        <v/>
      </c>
      <c r="X526" s="18">
        <f>IF(Q526="YES",IF(TODAY()&gt;W526,"OVERDUE","WITHIN TIME"),"")</f>
        <v/>
      </c>
    </row>
    <row r="527">
      <c r="A527" s="3" t="n">
        <v>523</v>
      </c>
      <c r="B527" s="4" t="n"/>
      <c r="C527" s="4" t="n"/>
      <c r="D527" s="5">
        <f>IF(E527="ISNR20","Natural Rubber-TSNR (ISNR-20)","")</f>
        <v/>
      </c>
      <c r="E527" s="4" t="n"/>
      <c r="F527" s="6" t="n"/>
      <c r="G527" s="6" t="n"/>
      <c r="H527" s="7">
        <f>IF(G527="","",G527-TODAY())</f>
        <v/>
      </c>
      <c r="I527" s="8">
        <f>IF(G527="","",
IF(G527&lt;TODAY(),
IF(O527&gt;0,"Violated","Completed"),
IF(H527&lt;=7,"Expiring Soon",
"Active")))</f>
        <v/>
      </c>
      <c r="J527" s="8">
        <f>IF(C527="","",
COUNTIFS(
sales!$C:$C,$C527,
sales!$E:$E,$E527,
sales!$H:$H,"&gt;="&amp;$F527,
sales!$H:$H,"&lt;="&amp;$G527
))</f>
        <v/>
      </c>
      <c r="K527" s="9">
        <f>IF(COUNTIFS(sales!C:C, C527)=0,"",
_xlfn.MAXIFS(sales!H:H, sales!C:C, C527))</f>
        <v/>
      </c>
      <c r="L527" s="4" t="n"/>
      <c r="M527" s="4" t="n"/>
      <c r="N527" s="10">
        <f>IF(C527="","",
SUMIFS(
sales!$I:$I,
sales!$C:$C,$C527,
sales!$E:$E,$E527,
sales!$H:$H,"&gt;="&amp;$F527,
sales!$H:$H,"&lt;="&amp;$G527
))</f>
        <v/>
      </c>
      <c r="O527" s="10">
        <f>IF(M527="","",M527-N527)</f>
        <v/>
      </c>
      <c r="P527" s="11">
        <f>IF(M527=0,"",N527/M527)</f>
        <v/>
      </c>
      <c r="Q527" s="12">
        <f>IF(OR(G527="",O527=""),"",
IF(AND(G527&lt;TODAY(),O527&gt;0),"YES","NO"))</f>
        <v/>
      </c>
      <c r="R527" s="100" t="n"/>
      <c r="S527" s="14" t="n"/>
      <c r="T527" s="15">
        <f>IF(Q527="YES", IF(R527="Company",L527*(1+S527),IF(R527="Vendor",L527*(1-S527),"")),"")</f>
        <v/>
      </c>
      <c r="U527" s="15">
        <f>IF(Q527="YES",O527*T527,"")</f>
        <v/>
      </c>
      <c r="V527" s="16" t="n"/>
      <c r="W527" s="17">
        <f>IF(Q527="YES",G527+V527,"")</f>
        <v/>
      </c>
      <c r="X527" s="18">
        <f>IF(Q527="YES",IF(TODAY()&gt;W527,"OVERDUE","WITHIN TIME"),"")</f>
        <v/>
      </c>
    </row>
    <row r="528">
      <c r="A528" s="3" t="n">
        <v>524</v>
      </c>
      <c r="B528" s="4" t="n"/>
      <c r="C528" s="4" t="n"/>
      <c r="D528" s="5">
        <f>IF(E528="ISNR20","Natural Rubber-TSNR (ISNR-20)","")</f>
        <v/>
      </c>
      <c r="E528" s="4" t="n"/>
      <c r="F528" s="6" t="n"/>
      <c r="G528" s="6" t="n"/>
      <c r="H528" s="7">
        <f>IF(G528="","",G528-TODAY())</f>
        <v/>
      </c>
      <c r="I528" s="8">
        <f>IF(G528="","",
IF(G528&lt;TODAY(),
IF(O528&gt;0,"Violated","Completed"),
IF(H528&lt;=7,"Expiring Soon",
"Active")))</f>
        <v/>
      </c>
      <c r="J528" s="8">
        <f>IF(C528="","",
COUNTIFS(
sales!$C:$C,$C528,
sales!$E:$E,$E528,
sales!$H:$H,"&gt;="&amp;$F528,
sales!$H:$H,"&lt;="&amp;$G528
))</f>
        <v/>
      </c>
      <c r="K528" s="9">
        <f>IF(COUNTIFS(sales!C:C, C528)=0,"",
_xlfn.MAXIFS(sales!H:H, sales!C:C, C528))</f>
        <v/>
      </c>
      <c r="L528" s="4" t="n"/>
      <c r="M528" s="4" t="n"/>
      <c r="N528" s="10">
        <f>IF(C528="","",
SUMIFS(
sales!$I:$I,
sales!$C:$C,$C528,
sales!$E:$E,$E528,
sales!$H:$H,"&gt;="&amp;$F528,
sales!$H:$H,"&lt;="&amp;$G528
))</f>
        <v/>
      </c>
      <c r="O528" s="10">
        <f>IF(M528="","",M528-N528)</f>
        <v/>
      </c>
      <c r="P528" s="11">
        <f>IF(M528=0,"",N528/M528)</f>
        <v/>
      </c>
      <c r="Q528" s="12">
        <f>IF(OR(G528="",O528=""),"",
IF(AND(G528&lt;TODAY(),O528&gt;0),"YES","NO"))</f>
        <v/>
      </c>
      <c r="R528" s="100" t="n"/>
      <c r="S528" s="14" t="n"/>
      <c r="T528" s="15">
        <f>IF(Q528="YES", IF(R528="Company",L528*(1+S528),IF(R528="Vendor",L528*(1-S528),"")),"")</f>
        <v/>
      </c>
      <c r="U528" s="15">
        <f>IF(Q528="YES",O528*T528,"")</f>
        <v/>
      </c>
      <c r="V528" s="16" t="n"/>
      <c r="W528" s="17">
        <f>IF(Q528="YES",G528+V528,"")</f>
        <v/>
      </c>
      <c r="X528" s="18">
        <f>IF(Q528="YES",IF(TODAY()&gt;W528,"OVERDUE","WITHIN TIME"),"")</f>
        <v/>
      </c>
    </row>
    <row r="529">
      <c r="A529" s="3" t="n">
        <v>525</v>
      </c>
      <c r="B529" s="4" t="n"/>
      <c r="C529" s="4" t="n"/>
      <c r="D529" s="5">
        <f>IF(E529="ISNR20","Natural Rubber-TSNR (ISNR-20)","")</f>
        <v/>
      </c>
      <c r="E529" s="4" t="n"/>
      <c r="F529" s="6" t="n"/>
      <c r="G529" s="6" t="n"/>
      <c r="H529" s="7">
        <f>IF(G529="","",G529-TODAY())</f>
        <v/>
      </c>
      <c r="I529" s="8">
        <f>IF(G529="","",
IF(G529&lt;TODAY(),
IF(O529&gt;0,"Violated","Completed"),
IF(H529&lt;=7,"Expiring Soon",
"Active")))</f>
        <v/>
      </c>
      <c r="J529" s="8">
        <f>IF(C529="","",
COUNTIFS(
sales!$C:$C,$C529,
sales!$E:$E,$E529,
sales!$H:$H,"&gt;="&amp;$F529,
sales!$H:$H,"&lt;="&amp;$G529
))</f>
        <v/>
      </c>
      <c r="K529" s="9">
        <f>IF(COUNTIFS(sales!C:C, C529)=0,"",
_xlfn.MAXIFS(sales!H:H, sales!C:C, C529))</f>
        <v/>
      </c>
      <c r="L529" s="4" t="n"/>
      <c r="M529" s="4" t="n"/>
      <c r="N529" s="10">
        <f>IF(C529="","",
SUMIFS(
sales!$I:$I,
sales!$C:$C,$C529,
sales!$E:$E,$E529,
sales!$H:$H,"&gt;="&amp;$F529,
sales!$H:$H,"&lt;="&amp;$G529
))</f>
        <v/>
      </c>
      <c r="O529" s="10">
        <f>IF(M529="","",M529-N529)</f>
        <v/>
      </c>
      <c r="P529" s="11">
        <f>IF(M529=0,"",N529/M529)</f>
        <v/>
      </c>
      <c r="Q529" s="12">
        <f>IF(OR(G529="",O529=""),"",
IF(AND(G529&lt;TODAY(),O529&gt;0),"YES","NO"))</f>
        <v/>
      </c>
      <c r="R529" s="100" t="n"/>
      <c r="S529" s="14" t="n"/>
      <c r="T529" s="15">
        <f>IF(Q529="YES", IF(R529="Company",L529*(1+S529),IF(R529="Vendor",L529*(1-S529),"")),"")</f>
        <v/>
      </c>
      <c r="U529" s="15">
        <f>IF(Q529="YES",O529*T529,"")</f>
        <v/>
      </c>
      <c r="V529" s="16" t="n"/>
      <c r="W529" s="17">
        <f>IF(Q529="YES",G529+V529,"")</f>
        <v/>
      </c>
      <c r="X529" s="18">
        <f>IF(Q529="YES",IF(TODAY()&gt;W529,"OVERDUE","WITHIN TIME"),"")</f>
        <v/>
      </c>
    </row>
    <row r="530">
      <c r="A530" s="3" t="n">
        <v>526</v>
      </c>
      <c r="B530" s="4" t="n"/>
      <c r="C530" s="4" t="n"/>
      <c r="D530" s="5">
        <f>IF(E530="ISNR20","Natural Rubber-TSNR (ISNR-20)","")</f>
        <v/>
      </c>
      <c r="E530" s="4" t="n"/>
      <c r="F530" s="6" t="n"/>
      <c r="G530" s="6" t="n"/>
      <c r="H530" s="7">
        <f>IF(G530="","",G530-TODAY())</f>
        <v/>
      </c>
      <c r="I530" s="8">
        <f>IF(G530="","",
IF(G530&lt;TODAY(),
IF(O530&gt;0,"Violated","Completed"),
IF(H530&lt;=7,"Expiring Soon",
"Active")))</f>
        <v/>
      </c>
      <c r="J530" s="8">
        <f>IF(C530="","",
COUNTIFS(
sales!$C:$C,$C530,
sales!$E:$E,$E530,
sales!$H:$H,"&gt;="&amp;$F530,
sales!$H:$H,"&lt;="&amp;$G530
))</f>
        <v/>
      </c>
      <c r="K530" s="9">
        <f>IF(COUNTIFS(sales!C:C, C530)=0,"",
_xlfn.MAXIFS(sales!H:H, sales!C:C, C530))</f>
        <v/>
      </c>
      <c r="L530" s="4" t="n"/>
      <c r="M530" s="4" t="n"/>
      <c r="N530" s="10">
        <f>IF(C530="","",
SUMIFS(
sales!$I:$I,
sales!$C:$C,$C530,
sales!$E:$E,$E530,
sales!$H:$H,"&gt;="&amp;$F530,
sales!$H:$H,"&lt;="&amp;$G530
))</f>
        <v/>
      </c>
      <c r="O530" s="10">
        <f>IF(M530="","",M530-N530)</f>
        <v/>
      </c>
      <c r="P530" s="11">
        <f>IF(M530=0,"",N530/M530)</f>
        <v/>
      </c>
      <c r="Q530" s="12">
        <f>IF(OR(G530="",O530=""),"",
IF(AND(G530&lt;TODAY(),O530&gt;0),"YES","NO"))</f>
        <v/>
      </c>
      <c r="R530" s="100" t="n"/>
      <c r="S530" s="14" t="n"/>
      <c r="T530" s="15">
        <f>IF(Q530="YES", IF(R530="Company",L530*(1+S530),IF(R530="Vendor",L530*(1-S530),"")),"")</f>
        <v/>
      </c>
      <c r="U530" s="15">
        <f>IF(Q530="YES",O530*T530,"")</f>
        <v/>
      </c>
      <c r="V530" s="16" t="n"/>
      <c r="W530" s="17">
        <f>IF(Q530="YES",G530+V530,"")</f>
        <v/>
      </c>
      <c r="X530" s="18">
        <f>IF(Q530="YES",IF(TODAY()&gt;W530,"OVERDUE","WITHIN TIME"),"")</f>
        <v/>
      </c>
    </row>
    <row r="531">
      <c r="A531" s="3" t="n">
        <v>527</v>
      </c>
      <c r="B531" s="4" t="n"/>
      <c r="C531" s="4" t="n"/>
      <c r="D531" s="5">
        <f>IF(E531="ISNR20","Natural Rubber-TSNR (ISNR-20)","")</f>
        <v/>
      </c>
      <c r="E531" s="4" t="n"/>
      <c r="F531" s="6" t="n"/>
      <c r="G531" s="6" t="n"/>
      <c r="H531" s="7">
        <f>IF(G531="","",G531-TODAY())</f>
        <v/>
      </c>
      <c r="I531" s="8">
        <f>IF(G531="","",
IF(G531&lt;TODAY(),
IF(O531&gt;0,"Violated","Completed"),
IF(H531&lt;=7,"Expiring Soon",
"Active")))</f>
        <v/>
      </c>
      <c r="J531" s="8">
        <f>IF(C531="","",
COUNTIFS(
sales!$C:$C,$C531,
sales!$E:$E,$E531,
sales!$H:$H,"&gt;="&amp;$F531,
sales!$H:$H,"&lt;="&amp;$G531
))</f>
        <v/>
      </c>
      <c r="K531" s="9">
        <f>IF(COUNTIFS(sales!C:C, C531)=0,"",
_xlfn.MAXIFS(sales!H:H, sales!C:C, C531))</f>
        <v/>
      </c>
      <c r="L531" s="4" t="n"/>
      <c r="M531" s="4" t="n"/>
      <c r="N531" s="10">
        <f>IF(C531="","",
SUMIFS(
sales!$I:$I,
sales!$C:$C,$C531,
sales!$E:$E,$E531,
sales!$H:$H,"&gt;="&amp;$F531,
sales!$H:$H,"&lt;="&amp;$G531
))</f>
        <v/>
      </c>
      <c r="O531" s="10">
        <f>IF(M531="","",M531-N531)</f>
        <v/>
      </c>
      <c r="P531" s="11">
        <f>IF(M531=0,"",N531/M531)</f>
        <v/>
      </c>
      <c r="Q531" s="12">
        <f>IF(OR(G531="",O531=""),"",
IF(AND(G531&lt;TODAY(),O531&gt;0),"YES","NO"))</f>
        <v/>
      </c>
      <c r="R531" s="100" t="n"/>
      <c r="S531" s="14" t="n"/>
      <c r="T531" s="15">
        <f>IF(Q531="YES", IF(R531="Company",L531*(1+S531),IF(R531="Vendor",L531*(1-S531),"")),"")</f>
        <v/>
      </c>
      <c r="U531" s="15">
        <f>IF(Q531="YES",O531*T531,"")</f>
        <v/>
      </c>
      <c r="V531" s="16" t="n"/>
      <c r="W531" s="17">
        <f>IF(Q531="YES",G531+V531,"")</f>
        <v/>
      </c>
      <c r="X531" s="18">
        <f>IF(Q531="YES",IF(TODAY()&gt;W531,"OVERDUE","WITHIN TIME"),"")</f>
        <v/>
      </c>
    </row>
    <row r="532">
      <c r="A532" s="3" t="n">
        <v>528</v>
      </c>
      <c r="B532" s="4" t="n"/>
      <c r="C532" s="4" t="n"/>
      <c r="D532" s="5">
        <f>IF(E532="ISNR20","Natural Rubber-TSNR (ISNR-20)","")</f>
        <v/>
      </c>
      <c r="E532" s="4" t="n"/>
      <c r="F532" s="6" t="n"/>
      <c r="G532" s="6" t="n"/>
      <c r="H532" s="7">
        <f>IF(G532="","",G532-TODAY())</f>
        <v/>
      </c>
      <c r="I532" s="8">
        <f>IF(G532="","",
IF(G532&lt;TODAY(),
IF(O532&gt;0,"Violated","Completed"),
IF(H532&lt;=7,"Expiring Soon",
"Active")))</f>
        <v/>
      </c>
      <c r="J532" s="8">
        <f>IF(C532="","",
COUNTIFS(
sales!$C:$C,$C532,
sales!$E:$E,$E532,
sales!$H:$H,"&gt;="&amp;$F532,
sales!$H:$H,"&lt;="&amp;$G532
))</f>
        <v/>
      </c>
      <c r="K532" s="9">
        <f>IF(COUNTIFS(sales!C:C, C532)=0,"",
_xlfn.MAXIFS(sales!H:H, sales!C:C, C532))</f>
        <v/>
      </c>
      <c r="L532" s="4" t="n"/>
      <c r="M532" s="4" t="n"/>
      <c r="N532" s="10">
        <f>IF(C532="","",
SUMIFS(
sales!$I:$I,
sales!$C:$C,$C532,
sales!$E:$E,$E532,
sales!$H:$H,"&gt;="&amp;$F532,
sales!$H:$H,"&lt;="&amp;$G532
))</f>
        <v/>
      </c>
      <c r="O532" s="10">
        <f>IF(M532="","",M532-N532)</f>
        <v/>
      </c>
      <c r="P532" s="11">
        <f>IF(M532=0,"",N532/M532)</f>
        <v/>
      </c>
      <c r="Q532" s="12">
        <f>IF(OR(G532="",O532=""),"",
IF(AND(G532&lt;TODAY(),O532&gt;0),"YES","NO"))</f>
        <v/>
      </c>
      <c r="R532" s="100" t="n"/>
      <c r="S532" s="14" t="n"/>
      <c r="T532" s="15">
        <f>IF(Q532="YES", IF(R532="Company",L532*(1+S532),IF(R532="Vendor",L532*(1-S532),"")),"")</f>
        <v/>
      </c>
      <c r="U532" s="15">
        <f>IF(Q532="YES",O532*T532,"")</f>
        <v/>
      </c>
      <c r="V532" s="16" t="n"/>
      <c r="W532" s="17">
        <f>IF(Q532="YES",G532+V532,"")</f>
        <v/>
      </c>
      <c r="X532" s="18">
        <f>IF(Q532="YES",IF(TODAY()&gt;W532,"OVERDUE","WITHIN TIME"),"")</f>
        <v/>
      </c>
    </row>
    <row r="533">
      <c r="A533" s="3" t="n">
        <v>529</v>
      </c>
      <c r="B533" s="4" t="n"/>
      <c r="C533" s="4" t="n"/>
      <c r="D533" s="5">
        <f>IF(E533="ISNR20","Natural Rubber-TSNR (ISNR-20)","")</f>
        <v/>
      </c>
      <c r="E533" s="4" t="n"/>
      <c r="F533" s="6" t="n"/>
      <c r="G533" s="6" t="n"/>
      <c r="H533" s="7">
        <f>IF(G533="","",G533-TODAY())</f>
        <v/>
      </c>
      <c r="I533" s="8">
        <f>IF(G533="","",
IF(G533&lt;TODAY(),
IF(O533&gt;0,"Violated","Completed"),
IF(H533&lt;=7,"Expiring Soon",
"Active")))</f>
        <v/>
      </c>
      <c r="J533" s="8">
        <f>IF(C533="","",
COUNTIFS(
sales!$C:$C,$C533,
sales!$E:$E,$E533,
sales!$H:$H,"&gt;="&amp;$F533,
sales!$H:$H,"&lt;="&amp;$G533
))</f>
        <v/>
      </c>
      <c r="K533" s="9">
        <f>IF(COUNTIFS(sales!C:C, C533)=0,"",
_xlfn.MAXIFS(sales!H:H, sales!C:C, C533))</f>
        <v/>
      </c>
      <c r="L533" s="4" t="n"/>
      <c r="M533" s="4" t="n"/>
      <c r="N533" s="10">
        <f>IF(C533="","",
SUMIFS(
sales!$I:$I,
sales!$C:$C,$C533,
sales!$E:$E,$E533,
sales!$H:$H,"&gt;="&amp;$F533,
sales!$H:$H,"&lt;="&amp;$G533
))</f>
        <v/>
      </c>
      <c r="O533" s="10">
        <f>IF(M533="","",M533-N533)</f>
        <v/>
      </c>
      <c r="P533" s="11">
        <f>IF(M533=0,"",N533/M533)</f>
        <v/>
      </c>
      <c r="Q533" s="12">
        <f>IF(OR(G533="",O533=""),"",
IF(AND(G533&lt;TODAY(),O533&gt;0),"YES","NO"))</f>
        <v/>
      </c>
      <c r="R533" s="100" t="n"/>
      <c r="S533" s="14" t="n"/>
      <c r="T533" s="15">
        <f>IF(Q533="YES", IF(R533="Company",L533*(1+S533),IF(R533="Vendor",L533*(1-S533),"")),"")</f>
        <v/>
      </c>
      <c r="U533" s="15">
        <f>IF(Q533="YES",O533*T533,"")</f>
        <v/>
      </c>
      <c r="V533" s="16" t="n"/>
      <c r="W533" s="17">
        <f>IF(Q533="YES",G533+V533,"")</f>
        <v/>
      </c>
      <c r="X533" s="18">
        <f>IF(Q533="YES",IF(TODAY()&gt;W533,"OVERDUE","WITHIN TIME"),"")</f>
        <v/>
      </c>
    </row>
    <row r="534">
      <c r="A534" s="3" t="n">
        <v>530</v>
      </c>
      <c r="B534" s="4" t="n"/>
      <c r="C534" s="4" t="n"/>
      <c r="D534" s="5">
        <f>IF(E534="ISNR20","Natural Rubber-TSNR (ISNR-20)","")</f>
        <v/>
      </c>
      <c r="E534" s="4" t="n"/>
      <c r="F534" s="6" t="n"/>
      <c r="G534" s="6" t="n"/>
      <c r="H534" s="7">
        <f>IF(G534="","",G534-TODAY())</f>
        <v/>
      </c>
      <c r="I534" s="8">
        <f>IF(G534="","",
IF(G534&lt;TODAY(),
IF(O534&gt;0,"Violated","Completed"),
IF(H534&lt;=7,"Expiring Soon",
"Active")))</f>
        <v/>
      </c>
      <c r="J534" s="8">
        <f>IF(C534="","",
COUNTIFS(
sales!$C:$C,$C534,
sales!$E:$E,$E534,
sales!$H:$H,"&gt;="&amp;$F534,
sales!$H:$H,"&lt;="&amp;$G534
))</f>
        <v/>
      </c>
      <c r="K534" s="9">
        <f>IF(COUNTIFS(sales!C:C, C534)=0,"",
_xlfn.MAXIFS(sales!H:H, sales!C:C, C534))</f>
        <v/>
      </c>
      <c r="L534" s="4" t="n"/>
      <c r="M534" s="4" t="n"/>
      <c r="N534" s="10">
        <f>IF(C534="","",
SUMIFS(
sales!$I:$I,
sales!$C:$C,$C534,
sales!$E:$E,$E534,
sales!$H:$H,"&gt;="&amp;$F534,
sales!$H:$H,"&lt;="&amp;$G534
))</f>
        <v/>
      </c>
      <c r="O534" s="10">
        <f>IF(M534="","",M534-N534)</f>
        <v/>
      </c>
      <c r="P534" s="11">
        <f>IF(M534=0,"",N534/M534)</f>
        <v/>
      </c>
      <c r="Q534" s="12">
        <f>IF(OR(G534="",O534=""),"",
IF(AND(G534&lt;TODAY(),O534&gt;0),"YES","NO"))</f>
        <v/>
      </c>
      <c r="R534" s="100" t="n"/>
      <c r="S534" s="14" t="n"/>
      <c r="T534" s="15">
        <f>IF(Q534="YES", IF(R534="Company",L534*(1+S534),IF(R534="Vendor",L534*(1-S534),"")),"")</f>
        <v/>
      </c>
      <c r="U534" s="15">
        <f>IF(Q534="YES",O534*T534,"")</f>
        <v/>
      </c>
      <c r="V534" s="16" t="n"/>
      <c r="W534" s="17">
        <f>IF(Q534="YES",G534+V534,"")</f>
        <v/>
      </c>
      <c r="X534" s="18">
        <f>IF(Q534="YES",IF(TODAY()&gt;W534,"OVERDUE","WITHIN TIME"),"")</f>
        <v/>
      </c>
    </row>
    <row r="535">
      <c r="A535" s="3" t="n">
        <v>531</v>
      </c>
      <c r="B535" s="4" t="n"/>
      <c r="C535" s="4" t="n"/>
      <c r="D535" s="5">
        <f>IF(E535="ISNR20","Natural Rubber-TSNR (ISNR-20)","")</f>
        <v/>
      </c>
      <c r="E535" s="4" t="n"/>
      <c r="F535" s="6" t="n"/>
      <c r="G535" s="6" t="n"/>
      <c r="H535" s="7">
        <f>IF(G535="","",G535-TODAY())</f>
        <v/>
      </c>
      <c r="I535" s="8">
        <f>IF(G535="","",
IF(G535&lt;TODAY(),
IF(O535&gt;0,"Violated","Completed"),
IF(H535&lt;=7,"Expiring Soon",
"Active")))</f>
        <v/>
      </c>
      <c r="J535" s="8">
        <f>IF(C535="","",
COUNTIFS(
sales!$C:$C,$C535,
sales!$E:$E,$E535,
sales!$H:$H,"&gt;="&amp;$F535,
sales!$H:$H,"&lt;="&amp;$G535
))</f>
        <v/>
      </c>
      <c r="K535" s="9">
        <f>IF(COUNTIFS(sales!C:C, C535)=0,"",
_xlfn.MAXIFS(sales!H:H, sales!C:C, C535))</f>
        <v/>
      </c>
      <c r="L535" s="4" t="n"/>
      <c r="M535" s="4" t="n"/>
      <c r="N535" s="10">
        <f>IF(C535="","",
SUMIFS(
sales!$I:$I,
sales!$C:$C,$C535,
sales!$E:$E,$E535,
sales!$H:$H,"&gt;="&amp;$F535,
sales!$H:$H,"&lt;="&amp;$G535
))</f>
        <v/>
      </c>
      <c r="O535" s="10">
        <f>IF(M535="","",M535-N535)</f>
        <v/>
      </c>
      <c r="P535" s="11">
        <f>IF(M535=0,"",N535/M535)</f>
        <v/>
      </c>
      <c r="Q535" s="12">
        <f>IF(OR(G535="",O535=""),"",
IF(AND(G535&lt;TODAY(),O535&gt;0),"YES","NO"))</f>
        <v/>
      </c>
      <c r="R535" s="100" t="n"/>
      <c r="S535" s="14" t="n"/>
      <c r="T535" s="15">
        <f>IF(Q535="YES", IF(R535="Company",L535*(1+S535),IF(R535="Vendor",L535*(1-S535),"")),"")</f>
        <v/>
      </c>
      <c r="U535" s="15">
        <f>IF(Q535="YES",O535*T535,"")</f>
        <v/>
      </c>
      <c r="V535" s="16" t="n"/>
      <c r="W535" s="17">
        <f>IF(Q535="YES",G535+V535,"")</f>
        <v/>
      </c>
      <c r="X535" s="18">
        <f>IF(Q535="YES",IF(TODAY()&gt;W535,"OVERDUE","WITHIN TIME"),"")</f>
        <v/>
      </c>
    </row>
    <row r="536">
      <c r="A536" s="3" t="n">
        <v>532</v>
      </c>
      <c r="B536" s="4" t="n"/>
      <c r="C536" s="4" t="n"/>
      <c r="D536" s="5">
        <f>IF(E536="ISNR20","Natural Rubber-TSNR (ISNR-20)","")</f>
        <v/>
      </c>
      <c r="E536" s="4" t="n"/>
      <c r="F536" s="6" t="n"/>
      <c r="G536" s="6" t="n"/>
      <c r="H536" s="7">
        <f>IF(G536="","",G536-TODAY())</f>
        <v/>
      </c>
      <c r="I536" s="8">
        <f>IF(G536="","",
IF(G536&lt;TODAY(),
IF(O536&gt;0,"Violated","Completed"),
IF(H536&lt;=7,"Expiring Soon",
"Active")))</f>
        <v/>
      </c>
      <c r="J536" s="8">
        <f>IF(C536="","",
COUNTIFS(
sales!$C:$C,$C536,
sales!$E:$E,$E536,
sales!$H:$H,"&gt;="&amp;$F536,
sales!$H:$H,"&lt;="&amp;$G536
))</f>
        <v/>
      </c>
      <c r="K536" s="9">
        <f>IF(COUNTIFS(sales!C:C, C536)=0,"",
_xlfn.MAXIFS(sales!H:H, sales!C:C, C536))</f>
        <v/>
      </c>
      <c r="L536" s="4" t="n"/>
      <c r="M536" s="4" t="n"/>
      <c r="N536" s="10">
        <f>IF(C536="","",
SUMIFS(
sales!$I:$I,
sales!$C:$C,$C536,
sales!$E:$E,$E536,
sales!$H:$H,"&gt;="&amp;$F536,
sales!$H:$H,"&lt;="&amp;$G536
))</f>
        <v/>
      </c>
      <c r="O536" s="10">
        <f>IF(M536="","",M536-N536)</f>
        <v/>
      </c>
      <c r="P536" s="11">
        <f>IF(M536=0,"",N536/M536)</f>
        <v/>
      </c>
      <c r="Q536" s="12">
        <f>IF(OR(G536="",O536=""),"",
IF(AND(G536&lt;TODAY(),O536&gt;0),"YES","NO"))</f>
        <v/>
      </c>
      <c r="R536" s="100" t="n"/>
      <c r="S536" s="14" t="n"/>
      <c r="T536" s="15">
        <f>IF(Q536="YES", IF(R536="Company",L536*(1+S536),IF(R536="Vendor",L536*(1-S536),"")),"")</f>
        <v/>
      </c>
      <c r="U536" s="15">
        <f>IF(Q536="YES",O536*T536,"")</f>
        <v/>
      </c>
      <c r="V536" s="16" t="n"/>
      <c r="W536" s="17">
        <f>IF(Q536="YES",G536+V536,"")</f>
        <v/>
      </c>
      <c r="X536" s="18">
        <f>IF(Q536="YES",IF(TODAY()&gt;W536,"OVERDUE","WITHIN TIME"),"")</f>
        <v/>
      </c>
    </row>
    <row r="537">
      <c r="A537" s="3" t="n">
        <v>533</v>
      </c>
      <c r="B537" s="4" t="n"/>
      <c r="C537" s="4" t="n"/>
      <c r="D537" s="5">
        <f>IF(E537="ISNR20","Natural Rubber-TSNR (ISNR-20)","")</f>
        <v/>
      </c>
      <c r="E537" s="4" t="n"/>
      <c r="F537" s="6" t="n"/>
      <c r="G537" s="6" t="n"/>
      <c r="H537" s="7">
        <f>IF(G537="","",G537-TODAY())</f>
        <v/>
      </c>
      <c r="I537" s="8">
        <f>IF(G537="","",
IF(G537&lt;TODAY(),
IF(O537&gt;0,"Violated","Completed"),
IF(H537&lt;=7,"Expiring Soon",
"Active")))</f>
        <v/>
      </c>
      <c r="J537" s="8">
        <f>IF(C537="","",
COUNTIFS(
sales!$C:$C,$C537,
sales!$E:$E,$E537,
sales!$H:$H,"&gt;="&amp;$F537,
sales!$H:$H,"&lt;="&amp;$G537
))</f>
        <v/>
      </c>
      <c r="K537" s="9">
        <f>IF(COUNTIFS(sales!C:C, C537)=0,"",
_xlfn.MAXIFS(sales!H:H, sales!C:C, C537))</f>
        <v/>
      </c>
      <c r="L537" s="4" t="n"/>
      <c r="M537" s="4" t="n"/>
      <c r="N537" s="10">
        <f>IF(C537="","",
SUMIFS(
sales!$I:$I,
sales!$C:$C,$C537,
sales!$E:$E,$E537,
sales!$H:$H,"&gt;="&amp;$F537,
sales!$H:$H,"&lt;="&amp;$G537
))</f>
        <v/>
      </c>
      <c r="O537" s="10">
        <f>IF(M537="","",M537-N537)</f>
        <v/>
      </c>
      <c r="P537" s="11">
        <f>IF(M537=0,"",N537/M537)</f>
        <v/>
      </c>
      <c r="Q537" s="12">
        <f>IF(OR(G537="",O537=""),"",
IF(AND(G537&lt;TODAY(),O537&gt;0),"YES","NO"))</f>
        <v/>
      </c>
      <c r="R537" s="100" t="n"/>
      <c r="S537" s="14" t="n"/>
      <c r="T537" s="15">
        <f>IF(Q537="YES", IF(R537="Company",L537*(1+S537),IF(R537="Vendor",L537*(1-S537),"")),"")</f>
        <v/>
      </c>
      <c r="U537" s="15">
        <f>IF(Q537="YES",O537*T537,"")</f>
        <v/>
      </c>
      <c r="V537" s="16" t="n"/>
      <c r="W537" s="17">
        <f>IF(Q537="YES",G537+V537,"")</f>
        <v/>
      </c>
      <c r="X537" s="18">
        <f>IF(Q537="YES",IF(TODAY()&gt;W537,"OVERDUE","WITHIN TIME"),"")</f>
        <v/>
      </c>
    </row>
    <row r="538">
      <c r="A538" s="3" t="n">
        <v>534</v>
      </c>
      <c r="B538" s="4" t="n"/>
      <c r="C538" s="4" t="n"/>
      <c r="D538" s="5">
        <f>IF(E538="ISNR20","Natural Rubber-TSNR (ISNR-20)","")</f>
        <v/>
      </c>
      <c r="E538" s="4" t="n"/>
      <c r="F538" s="6" t="n"/>
      <c r="G538" s="6" t="n"/>
      <c r="H538" s="7">
        <f>IF(G538="","",G538-TODAY())</f>
        <v/>
      </c>
      <c r="I538" s="8">
        <f>IF(G538="","",
IF(G538&lt;TODAY(),
IF(O538&gt;0,"Violated","Completed"),
IF(H538&lt;=7,"Expiring Soon",
"Active")))</f>
        <v/>
      </c>
      <c r="J538" s="8">
        <f>IF(C538="","",
COUNTIFS(
sales!$C:$C,$C538,
sales!$E:$E,$E538,
sales!$H:$H,"&gt;="&amp;$F538,
sales!$H:$H,"&lt;="&amp;$G538
))</f>
        <v/>
      </c>
      <c r="K538" s="9">
        <f>IF(COUNTIFS(sales!C:C, C538)=0,"",
_xlfn.MAXIFS(sales!H:H, sales!C:C, C538))</f>
        <v/>
      </c>
      <c r="L538" s="4" t="n"/>
      <c r="M538" s="4" t="n"/>
      <c r="N538" s="10">
        <f>IF(C538="","",
SUMIFS(
sales!$I:$I,
sales!$C:$C,$C538,
sales!$E:$E,$E538,
sales!$H:$H,"&gt;="&amp;$F538,
sales!$H:$H,"&lt;="&amp;$G538
))</f>
        <v/>
      </c>
      <c r="O538" s="10">
        <f>IF(M538="","",M538-N538)</f>
        <v/>
      </c>
      <c r="P538" s="11">
        <f>IF(M538=0,"",N538/M538)</f>
        <v/>
      </c>
      <c r="Q538" s="12">
        <f>IF(OR(G538="",O538=""),"",
IF(AND(G538&lt;TODAY(),O538&gt;0),"YES","NO"))</f>
        <v/>
      </c>
      <c r="R538" s="100" t="n"/>
      <c r="S538" s="14" t="n"/>
      <c r="T538" s="15">
        <f>IF(Q538="YES", IF(R538="Company",L538*(1+S538),IF(R538="Vendor",L538*(1-S538),"")),"")</f>
        <v/>
      </c>
      <c r="U538" s="15">
        <f>IF(Q538="YES",O538*T538,"")</f>
        <v/>
      </c>
      <c r="V538" s="16" t="n"/>
      <c r="W538" s="17">
        <f>IF(Q538="YES",G538+V538,"")</f>
        <v/>
      </c>
      <c r="X538" s="18">
        <f>IF(Q538="YES",IF(TODAY()&gt;W538,"OVERDUE","WITHIN TIME"),"")</f>
        <v/>
      </c>
    </row>
    <row r="539">
      <c r="A539" s="3" t="n">
        <v>535</v>
      </c>
      <c r="B539" s="4" t="n"/>
      <c r="C539" s="4" t="n"/>
      <c r="D539" s="5">
        <f>IF(E539="ISNR20","Natural Rubber-TSNR (ISNR-20)","")</f>
        <v/>
      </c>
      <c r="E539" s="4" t="n"/>
      <c r="F539" s="6" t="n"/>
      <c r="G539" s="6" t="n"/>
      <c r="H539" s="7">
        <f>IF(G539="","",G539-TODAY())</f>
        <v/>
      </c>
      <c r="I539" s="8">
        <f>IF(G539="","",
IF(G539&lt;TODAY(),
IF(O539&gt;0,"Violated","Completed"),
IF(H539&lt;=7,"Expiring Soon",
"Active")))</f>
        <v/>
      </c>
      <c r="J539" s="8">
        <f>IF(C539="","",
COUNTIFS(
sales!$C:$C,$C539,
sales!$E:$E,$E539,
sales!$H:$H,"&gt;="&amp;$F539,
sales!$H:$H,"&lt;="&amp;$G539
))</f>
        <v/>
      </c>
      <c r="K539" s="9">
        <f>IF(COUNTIFS(sales!C:C, C539)=0,"",
_xlfn.MAXIFS(sales!H:H, sales!C:C, C539))</f>
        <v/>
      </c>
      <c r="L539" s="4" t="n"/>
      <c r="M539" s="4" t="n"/>
      <c r="N539" s="10">
        <f>IF(C539="","",
SUMIFS(
sales!$I:$I,
sales!$C:$C,$C539,
sales!$E:$E,$E539,
sales!$H:$H,"&gt;="&amp;$F539,
sales!$H:$H,"&lt;="&amp;$G539
))</f>
        <v/>
      </c>
      <c r="O539" s="10">
        <f>IF(M539="","",M539-N539)</f>
        <v/>
      </c>
      <c r="P539" s="11">
        <f>IF(M539=0,"",N539/M539)</f>
        <v/>
      </c>
      <c r="Q539" s="12">
        <f>IF(OR(G539="",O539=""),"",
IF(AND(G539&lt;TODAY(),O539&gt;0),"YES","NO"))</f>
        <v/>
      </c>
      <c r="R539" s="100" t="n"/>
      <c r="S539" s="14" t="n"/>
      <c r="T539" s="15">
        <f>IF(Q539="YES", IF(R539="Company",L539*(1+S539),IF(R539="Vendor",L539*(1-S539),"")),"")</f>
        <v/>
      </c>
      <c r="U539" s="15">
        <f>IF(Q539="YES",O539*T539,"")</f>
        <v/>
      </c>
      <c r="V539" s="16" t="n"/>
      <c r="W539" s="17">
        <f>IF(Q539="YES",G539+V539,"")</f>
        <v/>
      </c>
      <c r="X539" s="18">
        <f>IF(Q539="YES",IF(TODAY()&gt;W539,"OVERDUE","WITHIN TIME"),"")</f>
        <v/>
      </c>
    </row>
    <row r="540">
      <c r="A540" s="3" t="n">
        <v>536</v>
      </c>
      <c r="B540" s="4" t="n"/>
      <c r="C540" s="4" t="n"/>
      <c r="D540" s="5">
        <f>IF(E540="ISNR20","Natural Rubber-TSNR (ISNR-20)","")</f>
        <v/>
      </c>
      <c r="E540" s="4" t="n"/>
      <c r="F540" s="6" t="n"/>
      <c r="G540" s="6" t="n"/>
      <c r="H540" s="7">
        <f>IF(G540="","",G540-TODAY())</f>
        <v/>
      </c>
      <c r="I540" s="8">
        <f>IF(G540="","",
IF(G540&lt;TODAY(),
IF(O540&gt;0,"Violated","Completed"),
IF(H540&lt;=7,"Expiring Soon",
"Active")))</f>
        <v/>
      </c>
      <c r="J540" s="8">
        <f>IF(C540="","",
COUNTIFS(
sales!$C:$C,$C540,
sales!$E:$E,$E540,
sales!$H:$H,"&gt;="&amp;$F540,
sales!$H:$H,"&lt;="&amp;$G540
))</f>
        <v/>
      </c>
      <c r="K540" s="9">
        <f>IF(COUNTIFS(sales!C:C, C540)=0,"",
_xlfn.MAXIFS(sales!H:H, sales!C:C, C540))</f>
        <v/>
      </c>
      <c r="L540" s="4" t="n"/>
      <c r="M540" s="4" t="n"/>
      <c r="N540" s="10">
        <f>IF(C540="","",
SUMIFS(
sales!$I:$I,
sales!$C:$C,$C540,
sales!$E:$E,$E540,
sales!$H:$H,"&gt;="&amp;$F540,
sales!$H:$H,"&lt;="&amp;$G540
))</f>
        <v/>
      </c>
      <c r="O540" s="10">
        <f>IF(M540="","",M540-N540)</f>
        <v/>
      </c>
      <c r="P540" s="11">
        <f>IF(M540=0,"",N540/M540)</f>
        <v/>
      </c>
      <c r="Q540" s="12">
        <f>IF(OR(G540="",O540=""),"",
IF(AND(G540&lt;TODAY(),O540&gt;0),"YES","NO"))</f>
        <v/>
      </c>
      <c r="R540" s="100" t="n"/>
      <c r="S540" s="14" t="n"/>
      <c r="T540" s="15">
        <f>IF(Q540="YES", IF(R540="Company",L540*(1+S540),IF(R540="Vendor",L540*(1-S540),"")),"")</f>
        <v/>
      </c>
      <c r="U540" s="15">
        <f>IF(Q540="YES",O540*T540,"")</f>
        <v/>
      </c>
      <c r="V540" s="16" t="n"/>
      <c r="W540" s="17">
        <f>IF(Q540="YES",G540+V540,"")</f>
        <v/>
      </c>
      <c r="X540" s="18">
        <f>IF(Q540="YES",IF(TODAY()&gt;W540,"OVERDUE","WITHIN TIME"),"")</f>
        <v/>
      </c>
    </row>
    <row r="541">
      <c r="A541" s="3" t="n">
        <v>537</v>
      </c>
      <c r="B541" s="4" t="n"/>
      <c r="C541" s="4" t="n"/>
      <c r="D541" s="5">
        <f>IF(E541="ISNR20","Natural Rubber-TSNR (ISNR-20)","")</f>
        <v/>
      </c>
      <c r="E541" s="4" t="n"/>
      <c r="F541" s="6" t="n"/>
      <c r="G541" s="6" t="n"/>
      <c r="H541" s="7">
        <f>IF(G541="","",G541-TODAY())</f>
        <v/>
      </c>
      <c r="I541" s="8">
        <f>IF(G541="","",
IF(G541&lt;TODAY(),
IF(O541&gt;0,"Violated","Completed"),
IF(H541&lt;=7,"Expiring Soon",
"Active")))</f>
        <v/>
      </c>
      <c r="J541" s="8">
        <f>IF(C541="","",
COUNTIFS(
sales!$C:$C,$C541,
sales!$E:$E,$E541,
sales!$H:$H,"&gt;="&amp;$F541,
sales!$H:$H,"&lt;="&amp;$G541
))</f>
        <v/>
      </c>
      <c r="K541" s="9">
        <f>IF(COUNTIFS(sales!C:C, C541)=0,"",
_xlfn.MAXIFS(sales!H:H, sales!C:C, C541))</f>
        <v/>
      </c>
      <c r="L541" s="4" t="n"/>
      <c r="M541" s="4" t="n"/>
      <c r="N541" s="10">
        <f>IF(C541="","",
SUMIFS(
sales!$I:$I,
sales!$C:$C,$C541,
sales!$E:$E,$E541,
sales!$H:$H,"&gt;="&amp;$F541,
sales!$H:$H,"&lt;="&amp;$G541
))</f>
        <v/>
      </c>
      <c r="O541" s="10">
        <f>IF(M541="","",M541-N541)</f>
        <v/>
      </c>
      <c r="P541" s="11">
        <f>IF(M541=0,"",N541/M541)</f>
        <v/>
      </c>
      <c r="Q541" s="12">
        <f>IF(OR(G541="",O541=""),"",
IF(AND(G541&lt;TODAY(),O541&gt;0),"YES","NO"))</f>
        <v/>
      </c>
      <c r="R541" s="100" t="n"/>
      <c r="S541" s="14" t="n"/>
      <c r="T541" s="15">
        <f>IF(Q541="YES", IF(R541="Company",L541*(1+S541),IF(R541="Vendor",L541*(1-S541),"")),"")</f>
        <v/>
      </c>
      <c r="U541" s="15">
        <f>IF(Q541="YES",O541*T541,"")</f>
        <v/>
      </c>
      <c r="V541" s="16" t="n"/>
      <c r="W541" s="17">
        <f>IF(Q541="YES",G541+V541,"")</f>
        <v/>
      </c>
      <c r="X541" s="18">
        <f>IF(Q541="YES",IF(TODAY()&gt;W541,"OVERDUE","WITHIN TIME"),"")</f>
        <v/>
      </c>
    </row>
    <row r="542">
      <c r="A542" s="3" t="n">
        <v>538</v>
      </c>
      <c r="B542" s="4" t="n"/>
      <c r="C542" s="4" t="n"/>
      <c r="D542" s="5">
        <f>IF(E542="ISNR20","Natural Rubber-TSNR (ISNR-20)","")</f>
        <v/>
      </c>
      <c r="E542" s="4" t="n"/>
      <c r="F542" s="6" t="n"/>
      <c r="G542" s="6" t="n"/>
      <c r="H542" s="7">
        <f>IF(G542="","",G542-TODAY())</f>
        <v/>
      </c>
      <c r="I542" s="8">
        <f>IF(G542="","",
IF(G542&lt;TODAY(),
IF(O542&gt;0,"Violated","Completed"),
IF(H542&lt;=7,"Expiring Soon",
"Active")))</f>
        <v/>
      </c>
      <c r="J542" s="8">
        <f>IF(C542="","",
COUNTIFS(
sales!$C:$C,$C542,
sales!$E:$E,$E542,
sales!$H:$H,"&gt;="&amp;$F542,
sales!$H:$H,"&lt;="&amp;$G542
))</f>
        <v/>
      </c>
      <c r="K542" s="9">
        <f>IF(COUNTIFS(sales!C:C, C542)=0,"",
_xlfn.MAXIFS(sales!H:H, sales!C:C, C542))</f>
        <v/>
      </c>
      <c r="L542" s="4" t="n"/>
      <c r="M542" s="4" t="n"/>
      <c r="N542" s="10">
        <f>IF(C542="","",
SUMIFS(
sales!$I:$I,
sales!$C:$C,$C542,
sales!$E:$E,$E542,
sales!$H:$H,"&gt;="&amp;$F542,
sales!$H:$H,"&lt;="&amp;$G542
))</f>
        <v/>
      </c>
      <c r="O542" s="10">
        <f>IF(M542="","",M542-N542)</f>
        <v/>
      </c>
      <c r="P542" s="11">
        <f>IF(M542=0,"",N542/M542)</f>
        <v/>
      </c>
      <c r="Q542" s="12">
        <f>IF(OR(G542="",O542=""),"",
IF(AND(G542&lt;TODAY(),O542&gt;0),"YES","NO"))</f>
        <v/>
      </c>
      <c r="R542" s="100" t="n"/>
      <c r="S542" s="14" t="n"/>
      <c r="T542" s="15">
        <f>IF(Q542="YES", IF(R542="Company",L542*(1+S542),IF(R542="Vendor",L542*(1-S542),"")),"")</f>
        <v/>
      </c>
      <c r="U542" s="15">
        <f>IF(Q542="YES",O542*T542,"")</f>
        <v/>
      </c>
      <c r="V542" s="16" t="n"/>
      <c r="W542" s="17">
        <f>IF(Q542="YES",G542+V542,"")</f>
        <v/>
      </c>
      <c r="X542" s="18">
        <f>IF(Q542="YES",IF(TODAY()&gt;W542,"OVERDUE","WITHIN TIME"),"")</f>
        <v/>
      </c>
    </row>
    <row r="543">
      <c r="A543" s="3" t="n">
        <v>539</v>
      </c>
      <c r="B543" s="4" t="n"/>
      <c r="C543" s="4" t="n"/>
      <c r="D543" s="5">
        <f>IF(E543="ISNR20","Natural Rubber-TSNR (ISNR-20)","")</f>
        <v/>
      </c>
      <c r="E543" s="4" t="n"/>
      <c r="F543" s="6" t="n"/>
      <c r="G543" s="6" t="n"/>
      <c r="H543" s="7">
        <f>IF(G543="","",G543-TODAY())</f>
        <v/>
      </c>
      <c r="I543" s="8">
        <f>IF(G543="","",
IF(G543&lt;TODAY(),
IF(O543&gt;0,"Violated","Completed"),
IF(H543&lt;=7,"Expiring Soon",
"Active")))</f>
        <v/>
      </c>
      <c r="J543" s="8">
        <f>IF(C543="","",
COUNTIFS(
sales!$C:$C,$C543,
sales!$E:$E,$E543,
sales!$H:$H,"&gt;="&amp;$F543,
sales!$H:$H,"&lt;="&amp;$G543
))</f>
        <v/>
      </c>
      <c r="K543" s="9">
        <f>IF(COUNTIFS(sales!C:C, C543)=0,"",
_xlfn.MAXIFS(sales!H:H, sales!C:C, C543))</f>
        <v/>
      </c>
      <c r="L543" s="4" t="n"/>
      <c r="M543" s="4" t="n"/>
      <c r="N543" s="10">
        <f>IF(C543="","",
SUMIFS(
sales!$I:$I,
sales!$C:$C,$C543,
sales!$E:$E,$E543,
sales!$H:$H,"&gt;="&amp;$F543,
sales!$H:$H,"&lt;="&amp;$G543
))</f>
        <v/>
      </c>
      <c r="O543" s="10">
        <f>IF(M543="","",M543-N543)</f>
        <v/>
      </c>
      <c r="P543" s="11">
        <f>IF(M543=0,"",N543/M543)</f>
        <v/>
      </c>
      <c r="Q543" s="12">
        <f>IF(OR(G543="",O543=""),"",
IF(AND(G543&lt;TODAY(),O543&gt;0),"YES","NO"))</f>
        <v/>
      </c>
      <c r="R543" s="100" t="n"/>
      <c r="S543" s="14" t="n"/>
      <c r="T543" s="15">
        <f>IF(Q543="YES", IF(R543="Company",L543*(1+S543),IF(R543="Vendor",L543*(1-S543),"")),"")</f>
        <v/>
      </c>
      <c r="U543" s="15">
        <f>IF(Q543="YES",O543*T543,"")</f>
        <v/>
      </c>
      <c r="V543" s="16" t="n"/>
      <c r="W543" s="17">
        <f>IF(Q543="YES",G543+V543,"")</f>
        <v/>
      </c>
      <c r="X543" s="18">
        <f>IF(Q543="YES",IF(TODAY()&gt;W543,"OVERDUE","WITHIN TIME"),"")</f>
        <v/>
      </c>
    </row>
    <row r="544">
      <c r="A544" s="3" t="n">
        <v>540</v>
      </c>
      <c r="B544" s="4" t="n"/>
      <c r="C544" s="4" t="n"/>
      <c r="D544" s="5">
        <f>IF(E544="ISNR20","Natural Rubber-TSNR (ISNR-20)","")</f>
        <v/>
      </c>
      <c r="E544" s="4" t="n"/>
      <c r="F544" s="6" t="n"/>
      <c r="G544" s="6" t="n"/>
      <c r="H544" s="7">
        <f>IF(G544="","",G544-TODAY())</f>
        <v/>
      </c>
      <c r="I544" s="8">
        <f>IF(G544="","",
IF(G544&lt;TODAY(),
IF(O544&gt;0,"Violated","Completed"),
IF(H544&lt;=7,"Expiring Soon",
"Active")))</f>
        <v/>
      </c>
      <c r="J544" s="8">
        <f>IF(C544="","",
COUNTIFS(
sales!$C:$C,$C544,
sales!$E:$E,$E544,
sales!$H:$H,"&gt;="&amp;$F544,
sales!$H:$H,"&lt;="&amp;$G544
))</f>
        <v/>
      </c>
      <c r="K544" s="9">
        <f>IF(COUNTIFS(sales!C:C, C544)=0,"",
_xlfn.MAXIFS(sales!H:H, sales!C:C, C544))</f>
        <v/>
      </c>
      <c r="L544" s="4" t="n"/>
      <c r="M544" s="4" t="n"/>
      <c r="N544" s="10">
        <f>IF(C544="","",
SUMIFS(
sales!$I:$I,
sales!$C:$C,$C544,
sales!$E:$E,$E544,
sales!$H:$H,"&gt;="&amp;$F544,
sales!$H:$H,"&lt;="&amp;$G544
))</f>
        <v/>
      </c>
      <c r="O544" s="10">
        <f>IF(M544="","",M544-N544)</f>
        <v/>
      </c>
      <c r="P544" s="11">
        <f>IF(M544=0,"",N544/M544)</f>
        <v/>
      </c>
      <c r="Q544" s="12">
        <f>IF(OR(G544="",O544=""),"",
IF(AND(G544&lt;TODAY(),O544&gt;0),"YES","NO"))</f>
        <v/>
      </c>
      <c r="R544" s="100" t="n"/>
      <c r="S544" s="14" t="n"/>
      <c r="T544" s="15">
        <f>IF(Q544="YES", IF(R544="Company",L544*(1+S544),IF(R544="Vendor",L544*(1-S544),"")),"")</f>
        <v/>
      </c>
      <c r="U544" s="15">
        <f>IF(Q544="YES",O544*T544,"")</f>
        <v/>
      </c>
      <c r="V544" s="16" t="n"/>
      <c r="W544" s="17">
        <f>IF(Q544="YES",G544+V544,"")</f>
        <v/>
      </c>
      <c r="X544" s="18">
        <f>IF(Q544="YES",IF(TODAY()&gt;W544,"OVERDUE","WITHIN TIME"),"")</f>
        <v/>
      </c>
    </row>
    <row r="545">
      <c r="A545" s="3" t="n">
        <v>541</v>
      </c>
      <c r="B545" s="4" t="n"/>
      <c r="C545" s="4" t="n"/>
      <c r="D545" s="5">
        <f>IF(E545="ISNR20","Natural Rubber-TSNR (ISNR-20)","")</f>
        <v/>
      </c>
      <c r="E545" s="4" t="n"/>
      <c r="F545" s="6" t="n"/>
      <c r="G545" s="6" t="n"/>
      <c r="H545" s="7">
        <f>IF(G545="","",G545-TODAY())</f>
        <v/>
      </c>
      <c r="I545" s="8">
        <f>IF(G545="","",
IF(G545&lt;TODAY(),
IF(O545&gt;0,"Violated","Completed"),
IF(H545&lt;=7,"Expiring Soon",
"Active")))</f>
        <v/>
      </c>
      <c r="J545" s="8">
        <f>IF(C545="","",
COUNTIFS(
sales!$C:$C,$C545,
sales!$E:$E,$E545,
sales!$H:$H,"&gt;="&amp;$F545,
sales!$H:$H,"&lt;="&amp;$G545
))</f>
        <v/>
      </c>
      <c r="K545" s="9">
        <f>IF(COUNTIFS(sales!C:C, C545)=0,"",
_xlfn.MAXIFS(sales!H:H, sales!C:C, C545))</f>
        <v/>
      </c>
      <c r="L545" s="4" t="n"/>
      <c r="M545" s="4" t="n"/>
      <c r="N545" s="10">
        <f>IF(C545="","",
SUMIFS(
sales!$I:$I,
sales!$C:$C,$C545,
sales!$E:$E,$E545,
sales!$H:$H,"&gt;="&amp;$F545,
sales!$H:$H,"&lt;="&amp;$G545
))</f>
        <v/>
      </c>
      <c r="O545" s="10">
        <f>IF(M545="","",M545-N545)</f>
        <v/>
      </c>
      <c r="P545" s="11">
        <f>IF(M545=0,"",N545/M545)</f>
        <v/>
      </c>
      <c r="Q545" s="12">
        <f>IF(OR(G545="",O545=""),"",
IF(AND(G545&lt;TODAY(),O545&gt;0),"YES","NO"))</f>
        <v/>
      </c>
      <c r="R545" s="100" t="n"/>
      <c r="S545" s="14" t="n"/>
      <c r="T545" s="15">
        <f>IF(Q545="YES", IF(R545="Company",L545*(1+S545),IF(R545="Vendor",L545*(1-S545),"")),"")</f>
        <v/>
      </c>
      <c r="U545" s="15">
        <f>IF(Q545="YES",O545*T545,"")</f>
        <v/>
      </c>
      <c r="V545" s="16" t="n"/>
      <c r="W545" s="17">
        <f>IF(Q545="YES",G545+V545,"")</f>
        <v/>
      </c>
      <c r="X545" s="18">
        <f>IF(Q545="YES",IF(TODAY()&gt;W545,"OVERDUE","WITHIN TIME"),"")</f>
        <v/>
      </c>
    </row>
    <row r="546">
      <c r="A546" s="3" t="n">
        <v>542</v>
      </c>
      <c r="B546" s="4" t="n"/>
      <c r="C546" s="4" t="n"/>
      <c r="D546" s="5">
        <f>IF(E546="ISNR20","Natural Rubber-TSNR (ISNR-20)","")</f>
        <v/>
      </c>
      <c r="E546" s="4" t="n"/>
      <c r="F546" s="6" t="n"/>
      <c r="G546" s="6" t="n"/>
      <c r="H546" s="7">
        <f>IF(G546="","",G546-TODAY())</f>
        <v/>
      </c>
      <c r="I546" s="8">
        <f>IF(G546="","",
IF(G546&lt;TODAY(),
IF(O546&gt;0,"Violated","Completed"),
IF(H546&lt;=7,"Expiring Soon",
"Active")))</f>
        <v/>
      </c>
      <c r="J546" s="8">
        <f>IF(C546="","",
COUNTIFS(
sales!$C:$C,$C546,
sales!$E:$E,$E546,
sales!$H:$H,"&gt;="&amp;$F546,
sales!$H:$H,"&lt;="&amp;$G546
))</f>
        <v/>
      </c>
      <c r="K546" s="9">
        <f>IF(COUNTIFS(sales!C:C, C546)=0,"",
_xlfn.MAXIFS(sales!H:H, sales!C:C, C546))</f>
        <v/>
      </c>
      <c r="L546" s="4" t="n"/>
      <c r="M546" s="4" t="n"/>
      <c r="N546" s="10">
        <f>IF(C546="","",
SUMIFS(
sales!$I:$I,
sales!$C:$C,$C546,
sales!$E:$E,$E546,
sales!$H:$H,"&gt;="&amp;$F546,
sales!$H:$H,"&lt;="&amp;$G546
))</f>
        <v/>
      </c>
      <c r="O546" s="10">
        <f>IF(M546="","",M546-N546)</f>
        <v/>
      </c>
      <c r="P546" s="11">
        <f>IF(M546=0,"",N546/M546)</f>
        <v/>
      </c>
      <c r="Q546" s="12">
        <f>IF(OR(G546="",O546=""),"",
IF(AND(G546&lt;TODAY(),O546&gt;0),"YES","NO"))</f>
        <v/>
      </c>
      <c r="R546" s="100" t="n"/>
      <c r="S546" s="14" t="n"/>
      <c r="T546" s="15">
        <f>IF(Q546="YES", IF(R546="Company",L546*(1+S546),IF(R546="Vendor",L546*(1-S546),"")),"")</f>
        <v/>
      </c>
      <c r="U546" s="15">
        <f>IF(Q546="YES",O546*T546,"")</f>
        <v/>
      </c>
      <c r="V546" s="16" t="n"/>
      <c r="W546" s="17">
        <f>IF(Q546="YES",G546+V546,"")</f>
        <v/>
      </c>
      <c r="X546" s="18">
        <f>IF(Q546="YES",IF(TODAY()&gt;W546,"OVERDUE","WITHIN TIME"),"")</f>
        <v/>
      </c>
    </row>
    <row r="547">
      <c r="A547" s="3" t="n">
        <v>543</v>
      </c>
      <c r="B547" s="4" t="n"/>
      <c r="C547" s="4" t="n"/>
      <c r="D547" s="5">
        <f>IF(E547="ISNR20","Natural Rubber-TSNR (ISNR-20)","")</f>
        <v/>
      </c>
      <c r="E547" s="4" t="n"/>
      <c r="F547" s="6" t="n"/>
      <c r="G547" s="6" t="n"/>
      <c r="H547" s="7">
        <f>IF(G547="","",G547-TODAY())</f>
        <v/>
      </c>
      <c r="I547" s="8">
        <f>IF(G547="","",
IF(G547&lt;TODAY(),
IF(O547&gt;0,"Violated","Completed"),
IF(H547&lt;=7,"Expiring Soon",
"Active")))</f>
        <v/>
      </c>
      <c r="J547" s="8">
        <f>IF(C547="","",
COUNTIFS(
sales!$C:$C,$C547,
sales!$E:$E,$E547,
sales!$H:$H,"&gt;="&amp;$F547,
sales!$H:$H,"&lt;="&amp;$G547
))</f>
        <v/>
      </c>
      <c r="K547" s="9">
        <f>IF(COUNTIFS(sales!C:C, C547)=0,"",
_xlfn.MAXIFS(sales!H:H, sales!C:C, C547))</f>
        <v/>
      </c>
      <c r="L547" s="4" t="n"/>
      <c r="M547" s="4" t="n"/>
      <c r="N547" s="10">
        <f>IF(C547="","",
SUMIFS(
sales!$I:$I,
sales!$C:$C,$C547,
sales!$E:$E,$E547,
sales!$H:$H,"&gt;="&amp;$F547,
sales!$H:$H,"&lt;="&amp;$G547
))</f>
        <v/>
      </c>
      <c r="O547" s="10">
        <f>IF(M547="","",M547-N547)</f>
        <v/>
      </c>
      <c r="P547" s="11">
        <f>IF(M547=0,"",N547/M547)</f>
        <v/>
      </c>
      <c r="Q547" s="12">
        <f>IF(OR(G547="",O547=""),"",
IF(AND(G547&lt;TODAY(),O547&gt;0),"YES","NO"))</f>
        <v/>
      </c>
      <c r="R547" s="100" t="n"/>
      <c r="S547" s="14" t="n"/>
      <c r="T547" s="15">
        <f>IF(Q547="YES", IF(R547="Company",L547*(1+S547),IF(R547="Vendor",L547*(1-S547),"")),"")</f>
        <v/>
      </c>
      <c r="U547" s="15">
        <f>IF(Q547="YES",O547*T547,"")</f>
        <v/>
      </c>
      <c r="V547" s="16" t="n"/>
      <c r="W547" s="17">
        <f>IF(Q547="YES",G547+V547,"")</f>
        <v/>
      </c>
      <c r="X547" s="18">
        <f>IF(Q547="YES",IF(TODAY()&gt;W547,"OVERDUE","WITHIN TIME"),"")</f>
        <v/>
      </c>
    </row>
    <row r="548">
      <c r="A548" s="3" t="n">
        <v>544</v>
      </c>
      <c r="B548" s="4" t="n"/>
      <c r="C548" s="4" t="n"/>
      <c r="D548" s="5">
        <f>IF(E548="ISNR20","Natural Rubber-TSNR (ISNR-20)","")</f>
        <v/>
      </c>
      <c r="E548" s="4" t="n"/>
      <c r="F548" s="6" t="n"/>
      <c r="G548" s="6" t="n"/>
      <c r="H548" s="7">
        <f>IF(G548="","",G548-TODAY())</f>
        <v/>
      </c>
      <c r="I548" s="8">
        <f>IF(G548="","",
IF(G548&lt;TODAY(),
IF(O548&gt;0,"Violated","Completed"),
IF(H548&lt;=7,"Expiring Soon",
"Active")))</f>
        <v/>
      </c>
      <c r="J548" s="8">
        <f>IF(C548="","",
COUNTIFS(
sales!$C:$C,$C548,
sales!$E:$E,$E548,
sales!$H:$H,"&gt;="&amp;$F548,
sales!$H:$H,"&lt;="&amp;$G548
))</f>
        <v/>
      </c>
      <c r="K548" s="9">
        <f>IF(COUNTIFS(sales!C:C, C548)=0,"",
_xlfn.MAXIFS(sales!H:H, sales!C:C, C548))</f>
        <v/>
      </c>
      <c r="L548" s="4" t="n"/>
      <c r="M548" s="4" t="n"/>
      <c r="N548" s="10">
        <f>IF(C548="","",
SUMIFS(
sales!$I:$I,
sales!$C:$C,$C548,
sales!$E:$E,$E548,
sales!$H:$H,"&gt;="&amp;$F548,
sales!$H:$H,"&lt;="&amp;$G548
))</f>
        <v/>
      </c>
      <c r="O548" s="10">
        <f>IF(M548="","",M548-N548)</f>
        <v/>
      </c>
      <c r="P548" s="11">
        <f>IF(M548=0,"",N548/M548)</f>
        <v/>
      </c>
      <c r="Q548" s="12">
        <f>IF(OR(G548="",O548=""),"",
IF(AND(G548&lt;TODAY(),O548&gt;0),"YES","NO"))</f>
        <v/>
      </c>
      <c r="R548" s="100" t="n"/>
      <c r="S548" s="14" t="n"/>
      <c r="T548" s="15">
        <f>IF(Q548="YES", IF(R548="Company",L548*(1+S548),IF(R548="Vendor",L548*(1-S548),"")),"")</f>
        <v/>
      </c>
      <c r="U548" s="15">
        <f>IF(Q548="YES",O548*T548,"")</f>
        <v/>
      </c>
      <c r="V548" s="16" t="n"/>
      <c r="W548" s="17">
        <f>IF(Q548="YES",G548+V548,"")</f>
        <v/>
      </c>
      <c r="X548" s="18">
        <f>IF(Q548="YES",IF(TODAY()&gt;W548,"OVERDUE","WITHIN TIME"),"")</f>
        <v/>
      </c>
    </row>
    <row r="549">
      <c r="A549" s="3" t="n">
        <v>545</v>
      </c>
      <c r="B549" s="4" t="n"/>
      <c r="C549" s="4" t="n"/>
      <c r="D549" s="5">
        <f>IF(E549="ISNR20","Natural Rubber-TSNR (ISNR-20)","")</f>
        <v/>
      </c>
      <c r="E549" s="4" t="n"/>
      <c r="F549" s="6" t="n"/>
      <c r="G549" s="6" t="n"/>
      <c r="H549" s="7">
        <f>IF(G549="","",G549-TODAY())</f>
        <v/>
      </c>
      <c r="I549" s="8">
        <f>IF(G549="","",
IF(G549&lt;TODAY(),
IF(O549&gt;0,"Violated","Completed"),
IF(H549&lt;=7,"Expiring Soon",
"Active")))</f>
        <v/>
      </c>
      <c r="J549" s="8">
        <f>IF(C549="","",
COUNTIFS(
sales!$C:$C,$C549,
sales!$E:$E,$E549,
sales!$H:$H,"&gt;="&amp;$F549,
sales!$H:$H,"&lt;="&amp;$G549
))</f>
        <v/>
      </c>
      <c r="K549" s="9">
        <f>IF(COUNTIFS(sales!C:C, C549)=0,"",
_xlfn.MAXIFS(sales!H:H, sales!C:C, C549))</f>
        <v/>
      </c>
      <c r="L549" s="4" t="n"/>
      <c r="M549" s="4" t="n"/>
      <c r="N549" s="10">
        <f>IF(C549="","",
SUMIFS(
sales!$I:$I,
sales!$C:$C,$C549,
sales!$E:$E,$E549,
sales!$H:$H,"&gt;="&amp;$F549,
sales!$H:$H,"&lt;="&amp;$G549
))</f>
        <v/>
      </c>
      <c r="O549" s="10">
        <f>IF(M549="","",M549-N549)</f>
        <v/>
      </c>
      <c r="P549" s="11">
        <f>IF(M549=0,"",N549/M549)</f>
        <v/>
      </c>
      <c r="Q549" s="12">
        <f>IF(OR(G549="",O549=""),"",
IF(AND(G549&lt;TODAY(),O549&gt;0),"YES","NO"))</f>
        <v/>
      </c>
      <c r="R549" s="100" t="n"/>
      <c r="S549" s="14" t="n"/>
      <c r="T549" s="15">
        <f>IF(Q549="YES", IF(R549="Company",L549*(1+S549),IF(R549="Vendor",L549*(1-S549),"")),"")</f>
        <v/>
      </c>
      <c r="U549" s="15">
        <f>IF(Q549="YES",O549*T549,"")</f>
        <v/>
      </c>
      <c r="V549" s="16" t="n"/>
      <c r="W549" s="17">
        <f>IF(Q549="YES",G549+V549,"")</f>
        <v/>
      </c>
      <c r="X549" s="18">
        <f>IF(Q549="YES",IF(TODAY()&gt;W549,"OVERDUE","WITHIN TIME"),"")</f>
        <v/>
      </c>
    </row>
    <row r="550">
      <c r="A550" s="3" t="n">
        <v>546</v>
      </c>
      <c r="B550" s="4" t="n"/>
      <c r="C550" s="4" t="n"/>
      <c r="D550" s="5">
        <f>IF(E550="ISNR20","Natural Rubber-TSNR (ISNR-20)","")</f>
        <v/>
      </c>
      <c r="E550" s="4" t="n"/>
      <c r="F550" s="6" t="n"/>
      <c r="G550" s="6" t="n"/>
      <c r="H550" s="7">
        <f>IF(G550="","",G550-TODAY())</f>
        <v/>
      </c>
      <c r="I550" s="8">
        <f>IF(G550="","",
IF(G550&lt;TODAY(),
IF(O550&gt;0,"Violated","Completed"),
IF(H550&lt;=7,"Expiring Soon",
"Active")))</f>
        <v/>
      </c>
      <c r="J550" s="8">
        <f>IF(C550="","",
COUNTIFS(
sales!$C:$C,$C550,
sales!$E:$E,$E550,
sales!$H:$H,"&gt;="&amp;$F550,
sales!$H:$H,"&lt;="&amp;$G550
))</f>
        <v/>
      </c>
      <c r="K550" s="9">
        <f>IF(COUNTIFS(sales!C:C, C550)=0,"",
_xlfn.MAXIFS(sales!H:H, sales!C:C, C550))</f>
        <v/>
      </c>
      <c r="L550" s="4" t="n"/>
      <c r="M550" s="4" t="n"/>
      <c r="N550" s="10">
        <f>IF(C550="","",
SUMIFS(
sales!$I:$I,
sales!$C:$C,$C550,
sales!$E:$E,$E550,
sales!$H:$H,"&gt;="&amp;$F550,
sales!$H:$H,"&lt;="&amp;$G550
))</f>
        <v/>
      </c>
      <c r="O550" s="10">
        <f>IF(M550="","",M550-N550)</f>
        <v/>
      </c>
      <c r="P550" s="11">
        <f>IF(M550=0,"",N550/M550)</f>
        <v/>
      </c>
      <c r="Q550" s="12">
        <f>IF(OR(G550="",O550=""),"",
IF(AND(G550&lt;TODAY(),O550&gt;0),"YES","NO"))</f>
        <v/>
      </c>
      <c r="R550" s="100" t="n"/>
      <c r="S550" s="14" t="n"/>
      <c r="T550" s="15">
        <f>IF(Q550="YES", IF(R550="Company",L550*(1+S550),IF(R550="Vendor",L550*(1-S550),"")),"")</f>
        <v/>
      </c>
      <c r="U550" s="15">
        <f>IF(Q550="YES",O550*T550,"")</f>
        <v/>
      </c>
      <c r="V550" s="16" t="n"/>
      <c r="W550" s="17">
        <f>IF(Q550="YES",G550+V550,"")</f>
        <v/>
      </c>
      <c r="X550" s="18">
        <f>IF(Q550="YES",IF(TODAY()&gt;W550,"OVERDUE","WITHIN TIME"),"")</f>
        <v/>
      </c>
    </row>
    <row r="551">
      <c r="A551" s="3" t="n">
        <v>547</v>
      </c>
      <c r="B551" s="4" t="n"/>
      <c r="C551" s="4" t="n"/>
      <c r="D551" s="5">
        <f>IF(E551="ISNR20","Natural Rubber-TSNR (ISNR-20)","")</f>
        <v/>
      </c>
      <c r="E551" s="4" t="n"/>
      <c r="F551" s="6" t="n"/>
      <c r="G551" s="6" t="n"/>
      <c r="H551" s="7">
        <f>IF(G551="","",G551-TODAY())</f>
        <v/>
      </c>
      <c r="I551" s="8">
        <f>IF(G551="","",
IF(G551&lt;TODAY(),
IF(O551&gt;0,"Violated","Completed"),
IF(H551&lt;=7,"Expiring Soon",
"Active")))</f>
        <v/>
      </c>
      <c r="J551" s="8">
        <f>IF(C551="","",
COUNTIFS(
sales!$C:$C,$C551,
sales!$E:$E,$E551,
sales!$H:$H,"&gt;="&amp;$F551,
sales!$H:$H,"&lt;="&amp;$G551
))</f>
        <v/>
      </c>
      <c r="K551" s="9">
        <f>IF(COUNTIFS(sales!C:C, C551)=0,"",
_xlfn.MAXIFS(sales!H:H, sales!C:C, C551))</f>
        <v/>
      </c>
      <c r="L551" s="4" t="n"/>
      <c r="M551" s="4" t="n"/>
      <c r="N551" s="10">
        <f>IF(C551="","",
SUMIFS(
sales!$I:$I,
sales!$C:$C,$C551,
sales!$E:$E,$E551,
sales!$H:$H,"&gt;="&amp;$F551,
sales!$H:$H,"&lt;="&amp;$G551
))</f>
        <v/>
      </c>
      <c r="O551" s="10">
        <f>IF(M551="","",M551-N551)</f>
        <v/>
      </c>
      <c r="P551" s="11">
        <f>IF(M551=0,"",N551/M551)</f>
        <v/>
      </c>
      <c r="Q551" s="12">
        <f>IF(OR(G551="",O551=""),"",
IF(AND(G551&lt;TODAY(),O551&gt;0),"YES","NO"))</f>
        <v/>
      </c>
      <c r="R551" s="100" t="n"/>
      <c r="S551" s="14" t="n"/>
      <c r="T551" s="15">
        <f>IF(Q551="YES", IF(R551="Company",L551*(1+S551),IF(R551="Vendor",L551*(1-S551),"")),"")</f>
        <v/>
      </c>
      <c r="U551" s="15">
        <f>IF(Q551="YES",O551*T551,"")</f>
        <v/>
      </c>
      <c r="V551" s="16" t="n"/>
      <c r="W551" s="17">
        <f>IF(Q551="YES",G551+V551,"")</f>
        <v/>
      </c>
      <c r="X551" s="18">
        <f>IF(Q551="YES",IF(TODAY()&gt;W551,"OVERDUE","WITHIN TIME"),"")</f>
        <v/>
      </c>
    </row>
    <row r="552">
      <c r="A552" s="3" t="n">
        <v>548</v>
      </c>
      <c r="B552" s="4" t="n"/>
      <c r="C552" s="4" t="n"/>
      <c r="D552" s="5">
        <f>IF(E552="ISNR20","Natural Rubber-TSNR (ISNR-20)","")</f>
        <v/>
      </c>
      <c r="E552" s="4" t="n"/>
      <c r="F552" s="6" t="n"/>
      <c r="G552" s="6" t="n"/>
      <c r="H552" s="7">
        <f>IF(G552="","",G552-TODAY())</f>
        <v/>
      </c>
      <c r="I552" s="8">
        <f>IF(G552="","",
IF(G552&lt;TODAY(),
IF(O552&gt;0,"Violated","Completed"),
IF(H552&lt;=7,"Expiring Soon",
"Active")))</f>
        <v/>
      </c>
      <c r="J552" s="8">
        <f>IF(C552="","",
COUNTIFS(
sales!$C:$C,$C552,
sales!$E:$E,$E552,
sales!$H:$H,"&gt;="&amp;$F552,
sales!$H:$H,"&lt;="&amp;$G552
))</f>
        <v/>
      </c>
      <c r="K552" s="9">
        <f>IF(COUNTIFS(sales!C:C, C552)=0,"",
_xlfn.MAXIFS(sales!H:H, sales!C:C, C552))</f>
        <v/>
      </c>
      <c r="L552" s="4" t="n"/>
      <c r="M552" s="4" t="n"/>
      <c r="N552" s="10">
        <f>IF(C552="","",
SUMIFS(
sales!$I:$I,
sales!$C:$C,$C552,
sales!$E:$E,$E552,
sales!$H:$H,"&gt;="&amp;$F552,
sales!$H:$H,"&lt;="&amp;$G552
))</f>
        <v/>
      </c>
      <c r="O552" s="10">
        <f>IF(M552="","",M552-N552)</f>
        <v/>
      </c>
      <c r="P552" s="11">
        <f>IF(M552=0,"",N552/M552)</f>
        <v/>
      </c>
      <c r="Q552" s="12">
        <f>IF(OR(G552="",O552=""),"",
IF(AND(G552&lt;TODAY(),O552&gt;0),"YES","NO"))</f>
        <v/>
      </c>
      <c r="R552" s="100" t="n"/>
      <c r="S552" s="14" t="n"/>
      <c r="T552" s="15">
        <f>IF(Q552="YES", IF(R552="Company",L552*(1+S552),IF(R552="Vendor",L552*(1-S552),"")),"")</f>
        <v/>
      </c>
      <c r="U552" s="15">
        <f>IF(Q552="YES",O552*T552,"")</f>
        <v/>
      </c>
      <c r="V552" s="16" t="n"/>
      <c r="W552" s="17">
        <f>IF(Q552="YES",G552+V552,"")</f>
        <v/>
      </c>
      <c r="X552" s="18">
        <f>IF(Q552="YES",IF(TODAY()&gt;W552,"OVERDUE","WITHIN TIME"),"")</f>
        <v/>
      </c>
    </row>
    <row r="553">
      <c r="A553" s="3" t="n">
        <v>549</v>
      </c>
      <c r="B553" s="4" t="n"/>
      <c r="C553" s="4" t="n"/>
      <c r="D553" s="5">
        <f>IF(E553="ISNR20","Natural Rubber-TSNR (ISNR-20)","")</f>
        <v/>
      </c>
      <c r="E553" s="4" t="n"/>
      <c r="F553" s="6" t="n"/>
      <c r="G553" s="6" t="n"/>
      <c r="H553" s="7">
        <f>IF(G553="","",G553-TODAY())</f>
        <v/>
      </c>
      <c r="I553" s="8">
        <f>IF(G553="","",
IF(G553&lt;TODAY(),
IF(O553&gt;0,"Violated","Completed"),
IF(H553&lt;=7,"Expiring Soon",
"Active")))</f>
        <v/>
      </c>
      <c r="J553" s="8">
        <f>IF(C553="","",
COUNTIFS(
sales!$C:$C,$C553,
sales!$E:$E,$E553,
sales!$H:$H,"&gt;="&amp;$F553,
sales!$H:$H,"&lt;="&amp;$G553
))</f>
        <v/>
      </c>
      <c r="K553" s="9">
        <f>IF(COUNTIFS(sales!C:C, C553)=0,"",
_xlfn.MAXIFS(sales!H:H, sales!C:C, C553))</f>
        <v/>
      </c>
      <c r="L553" s="4" t="n"/>
      <c r="M553" s="4" t="n"/>
      <c r="N553" s="10">
        <f>IF(C553="","",
SUMIFS(
sales!$I:$I,
sales!$C:$C,$C553,
sales!$E:$E,$E553,
sales!$H:$H,"&gt;="&amp;$F553,
sales!$H:$H,"&lt;="&amp;$G553
))</f>
        <v/>
      </c>
      <c r="O553" s="10">
        <f>IF(M553="","",M553-N553)</f>
        <v/>
      </c>
      <c r="P553" s="11">
        <f>IF(M553=0,"",N553/M553)</f>
        <v/>
      </c>
      <c r="Q553" s="12">
        <f>IF(OR(G553="",O553=""),"",
IF(AND(G553&lt;TODAY(),O553&gt;0),"YES","NO"))</f>
        <v/>
      </c>
      <c r="R553" s="100" t="n"/>
      <c r="S553" s="14" t="n"/>
      <c r="T553" s="15">
        <f>IF(Q553="YES", IF(R553="Company",L553*(1+S553),IF(R553="Vendor",L553*(1-S553),"")),"")</f>
        <v/>
      </c>
      <c r="U553" s="15">
        <f>IF(Q553="YES",O553*T553,"")</f>
        <v/>
      </c>
      <c r="V553" s="16" t="n"/>
      <c r="W553" s="17">
        <f>IF(Q553="YES",G553+V553,"")</f>
        <v/>
      </c>
      <c r="X553" s="18">
        <f>IF(Q553="YES",IF(TODAY()&gt;W553,"OVERDUE","WITHIN TIME"),"")</f>
        <v/>
      </c>
    </row>
    <row r="554">
      <c r="A554" s="3" t="n">
        <v>550</v>
      </c>
      <c r="B554" s="4" t="n"/>
      <c r="C554" s="4" t="n"/>
      <c r="D554" s="5">
        <f>IF(E554="ISNR20","Natural Rubber-TSNR (ISNR-20)","")</f>
        <v/>
      </c>
      <c r="E554" s="4" t="n"/>
      <c r="F554" s="6" t="n"/>
      <c r="G554" s="6" t="n"/>
      <c r="H554" s="7">
        <f>IF(G554="","",G554-TODAY())</f>
        <v/>
      </c>
      <c r="I554" s="8">
        <f>IF(G554="","",
IF(G554&lt;TODAY(),
IF(O554&gt;0,"Violated","Completed"),
IF(H554&lt;=7,"Expiring Soon",
"Active")))</f>
        <v/>
      </c>
      <c r="J554" s="8">
        <f>IF(C554="","",
COUNTIFS(
sales!$C:$C,$C554,
sales!$E:$E,$E554,
sales!$H:$H,"&gt;="&amp;$F554,
sales!$H:$H,"&lt;="&amp;$G554
))</f>
        <v/>
      </c>
      <c r="K554" s="9">
        <f>IF(COUNTIFS(sales!C:C, C554)=0,"",
_xlfn.MAXIFS(sales!H:H, sales!C:C, C554))</f>
        <v/>
      </c>
      <c r="L554" s="4" t="n"/>
      <c r="M554" s="4" t="n"/>
      <c r="N554" s="10">
        <f>IF(C554="","",
SUMIFS(
sales!$I:$I,
sales!$C:$C,$C554,
sales!$E:$E,$E554,
sales!$H:$H,"&gt;="&amp;$F554,
sales!$H:$H,"&lt;="&amp;$G554
))</f>
        <v/>
      </c>
      <c r="O554" s="10">
        <f>IF(M554="","",M554-N554)</f>
        <v/>
      </c>
      <c r="P554" s="11">
        <f>IF(M554=0,"",N554/M554)</f>
        <v/>
      </c>
      <c r="Q554" s="12">
        <f>IF(OR(G554="",O554=""),"",
IF(AND(G554&lt;TODAY(),O554&gt;0),"YES","NO"))</f>
        <v/>
      </c>
      <c r="R554" s="100" t="n"/>
      <c r="S554" s="14" t="n"/>
      <c r="T554" s="15">
        <f>IF(Q554="YES", IF(R554="Company",L554*(1+S554),IF(R554="Vendor",L554*(1-S554),"")),"")</f>
        <v/>
      </c>
      <c r="U554" s="15">
        <f>IF(Q554="YES",O554*T554,"")</f>
        <v/>
      </c>
      <c r="V554" s="16" t="n"/>
      <c r="W554" s="17">
        <f>IF(Q554="YES",G554+V554,"")</f>
        <v/>
      </c>
      <c r="X554" s="18">
        <f>IF(Q554="YES",IF(TODAY()&gt;W554,"OVERDUE","WITHIN TIME"),"")</f>
        <v/>
      </c>
    </row>
    <row r="555">
      <c r="A555" s="3" t="n">
        <v>551</v>
      </c>
      <c r="B555" s="4" t="n"/>
      <c r="C555" s="4" t="n"/>
      <c r="D555" s="5">
        <f>IF(E555="ISNR20","Natural Rubber-TSNR (ISNR-20)","")</f>
        <v/>
      </c>
      <c r="E555" s="4" t="n"/>
      <c r="F555" s="6" t="n"/>
      <c r="G555" s="6" t="n"/>
      <c r="H555" s="7">
        <f>IF(G555="","",G555-TODAY())</f>
        <v/>
      </c>
      <c r="I555" s="8">
        <f>IF(G555="","",
IF(G555&lt;TODAY(),
IF(O555&gt;0,"Violated","Completed"),
IF(H555&lt;=7,"Expiring Soon",
"Active")))</f>
        <v/>
      </c>
      <c r="J555" s="8">
        <f>IF(C555="","",
COUNTIFS(
sales!$C:$C,$C555,
sales!$E:$E,$E555,
sales!$H:$H,"&gt;="&amp;$F555,
sales!$H:$H,"&lt;="&amp;$G555
))</f>
        <v/>
      </c>
      <c r="K555" s="9">
        <f>IF(COUNTIFS(sales!C:C, C555)=0,"",
_xlfn.MAXIFS(sales!H:H, sales!C:C, C555))</f>
        <v/>
      </c>
      <c r="L555" s="4" t="n"/>
      <c r="M555" s="4" t="n"/>
      <c r="N555" s="10">
        <f>IF(C555="","",
SUMIFS(
sales!$I:$I,
sales!$C:$C,$C555,
sales!$E:$E,$E555,
sales!$H:$H,"&gt;="&amp;$F555,
sales!$H:$H,"&lt;="&amp;$G555
))</f>
        <v/>
      </c>
      <c r="O555" s="10">
        <f>IF(M555="","",M555-N555)</f>
        <v/>
      </c>
      <c r="P555" s="11">
        <f>IF(M555=0,"",N555/M555)</f>
        <v/>
      </c>
      <c r="Q555" s="12">
        <f>IF(OR(G555="",O555=""),"",
IF(AND(G555&lt;TODAY(),O555&gt;0),"YES","NO"))</f>
        <v/>
      </c>
      <c r="R555" s="100" t="n"/>
      <c r="S555" s="14" t="n"/>
      <c r="T555" s="15">
        <f>IF(Q555="YES", IF(R555="Company",L555*(1+S555),IF(R555="Vendor",L555*(1-S555),"")),"")</f>
        <v/>
      </c>
      <c r="U555" s="15">
        <f>IF(Q555="YES",O555*T555,"")</f>
        <v/>
      </c>
      <c r="V555" s="16" t="n"/>
      <c r="W555" s="17">
        <f>IF(Q555="YES",G555+V555,"")</f>
        <v/>
      </c>
      <c r="X555" s="18">
        <f>IF(Q555="YES",IF(TODAY()&gt;W555,"OVERDUE","WITHIN TIME"),"")</f>
        <v/>
      </c>
    </row>
    <row r="556">
      <c r="A556" s="3" t="n">
        <v>552</v>
      </c>
      <c r="B556" s="4" t="n"/>
      <c r="C556" s="4" t="n"/>
      <c r="D556" s="5">
        <f>IF(E556="ISNR20","Natural Rubber-TSNR (ISNR-20)","")</f>
        <v/>
      </c>
      <c r="E556" s="4" t="n"/>
      <c r="F556" s="6" t="n"/>
      <c r="G556" s="6" t="n"/>
      <c r="H556" s="7">
        <f>IF(G556="","",G556-TODAY())</f>
        <v/>
      </c>
      <c r="I556" s="8">
        <f>IF(G556="","",
IF(G556&lt;TODAY(),
IF(O556&gt;0,"Violated","Completed"),
IF(H556&lt;=7,"Expiring Soon",
"Active")))</f>
        <v/>
      </c>
      <c r="J556" s="8">
        <f>IF(C556="","",
COUNTIFS(
sales!$C:$C,$C556,
sales!$E:$E,$E556,
sales!$H:$H,"&gt;="&amp;$F556,
sales!$H:$H,"&lt;="&amp;$G556
))</f>
        <v/>
      </c>
      <c r="K556" s="9">
        <f>IF(COUNTIFS(sales!C:C, C556)=0,"",
_xlfn.MAXIFS(sales!H:H, sales!C:C, C556))</f>
        <v/>
      </c>
      <c r="L556" s="4" t="n"/>
      <c r="M556" s="4" t="n"/>
      <c r="N556" s="10">
        <f>IF(C556="","",
SUMIFS(
sales!$I:$I,
sales!$C:$C,$C556,
sales!$E:$E,$E556,
sales!$H:$H,"&gt;="&amp;$F556,
sales!$H:$H,"&lt;="&amp;$G556
))</f>
        <v/>
      </c>
      <c r="O556" s="10">
        <f>IF(M556="","",M556-N556)</f>
        <v/>
      </c>
      <c r="P556" s="11">
        <f>IF(M556=0,"",N556/M556)</f>
        <v/>
      </c>
      <c r="Q556" s="12">
        <f>IF(OR(G556="",O556=""),"",
IF(AND(G556&lt;TODAY(),O556&gt;0),"YES","NO"))</f>
        <v/>
      </c>
      <c r="R556" s="100" t="n"/>
      <c r="S556" s="14" t="n"/>
      <c r="T556" s="15">
        <f>IF(Q556="YES", IF(R556="Company",L556*(1+S556),IF(R556="Vendor",L556*(1-S556),"")),"")</f>
        <v/>
      </c>
      <c r="U556" s="15">
        <f>IF(Q556="YES",O556*T556,"")</f>
        <v/>
      </c>
      <c r="V556" s="16" t="n"/>
      <c r="W556" s="17">
        <f>IF(Q556="YES",G556+V556,"")</f>
        <v/>
      </c>
      <c r="X556" s="18">
        <f>IF(Q556="YES",IF(TODAY()&gt;W556,"OVERDUE","WITHIN TIME"),"")</f>
        <v/>
      </c>
    </row>
    <row r="557">
      <c r="A557" s="3" t="n">
        <v>553</v>
      </c>
      <c r="B557" s="4" t="n"/>
      <c r="C557" s="4" t="n"/>
      <c r="D557" s="5">
        <f>IF(E557="ISNR20","Natural Rubber-TSNR (ISNR-20)","")</f>
        <v/>
      </c>
      <c r="E557" s="4" t="n"/>
      <c r="F557" s="6" t="n"/>
      <c r="G557" s="6" t="n"/>
      <c r="H557" s="7">
        <f>IF(G557="","",G557-TODAY())</f>
        <v/>
      </c>
      <c r="I557" s="8">
        <f>IF(G557="","",
IF(G557&lt;TODAY(),
IF(O557&gt;0,"Violated","Completed"),
IF(H557&lt;=7,"Expiring Soon",
"Active")))</f>
        <v/>
      </c>
      <c r="J557" s="8">
        <f>IF(C557="","",
COUNTIFS(
sales!$C:$C,$C557,
sales!$E:$E,$E557,
sales!$H:$H,"&gt;="&amp;$F557,
sales!$H:$H,"&lt;="&amp;$G557
))</f>
        <v/>
      </c>
      <c r="K557" s="9">
        <f>IF(COUNTIFS(sales!C:C, C557)=0,"",
_xlfn.MAXIFS(sales!H:H, sales!C:C, C557))</f>
        <v/>
      </c>
      <c r="L557" s="4" t="n"/>
      <c r="M557" s="4" t="n"/>
      <c r="N557" s="10">
        <f>IF(C557="","",
SUMIFS(
sales!$I:$I,
sales!$C:$C,$C557,
sales!$E:$E,$E557,
sales!$H:$H,"&gt;="&amp;$F557,
sales!$H:$H,"&lt;="&amp;$G557
))</f>
        <v/>
      </c>
      <c r="O557" s="10">
        <f>IF(M557="","",M557-N557)</f>
        <v/>
      </c>
      <c r="P557" s="11">
        <f>IF(M557=0,"",N557/M557)</f>
        <v/>
      </c>
      <c r="Q557" s="12">
        <f>IF(OR(G557="",O557=""),"",
IF(AND(G557&lt;TODAY(),O557&gt;0),"YES","NO"))</f>
        <v/>
      </c>
      <c r="R557" s="100" t="n"/>
      <c r="S557" s="14" t="n"/>
      <c r="T557" s="15">
        <f>IF(Q557="YES", IF(R557="Company",L557*(1+S557),IF(R557="Vendor",L557*(1-S557),"")),"")</f>
        <v/>
      </c>
      <c r="U557" s="15">
        <f>IF(Q557="YES",O557*T557,"")</f>
        <v/>
      </c>
      <c r="V557" s="16" t="n"/>
      <c r="W557" s="17">
        <f>IF(Q557="YES",G557+V557,"")</f>
        <v/>
      </c>
      <c r="X557" s="18">
        <f>IF(Q557="YES",IF(TODAY()&gt;W557,"OVERDUE","WITHIN TIME"),"")</f>
        <v/>
      </c>
    </row>
    <row r="558">
      <c r="A558" s="3" t="n">
        <v>554</v>
      </c>
      <c r="B558" s="4" t="n"/>
      <c r="C558" s="4" t="n"/>
      <c r="D558" s="5">
        <f>IF(E558="ISNR20","Natural Rubber-TSNR (ISNR-20)","")</f>
        <v/>
      </c>
      <c r="E558" s="4" t="n"/>
      <c r="F558" s="6" t="n"/>
      <c r="G558" s="6" t="n"/>
      <c r="H558" s="7">
        <f>IF(G558="","",G558-TODAY())</f>
        <v/>
      </c>
      <c r="I558" s="8">
        <f>IF(G558="","",
IF(G558&lt;TODAY(),
IF(O558&gt;0,"Violated","Completed"),
IF(H558&lt;=7,"Expiring Soon",
"Active")))</f>
        <v/>
      </c>
      <c r="J558" s="8">
        <f>IF(C558="","",
COUNTIFS(
sales!$C:$C,$C558,
sales!$E:$E,$E558,
sales!$H:$H,"&gt;="&amp;$F558,
sales!$H:$H,"&lt;="&amp;$G558
))</f>
        <v/>
      </c>
      <c r="K558" s="9">
        <f>IF(COUNTIFS(sales!C:C, C558)=0,"",
_xlfn.MAXIFS(sales!H:H, sales!C:C, C558))</f>
        <v/>
      </c>
      <c r="L558" s="4" t="n"/>
      <c r="M558" s="4" t="n"/>
      <c r="N558" s="10">
        <f>IF(C558="","",
SUMIFS(
sales!$I:$I,
sales!$C:$C,$C558,
sales!$E:$E,$E558,
sales!$H:$H,"&gt;="&amp;$F558,
sales!$H:$H,"&lt;="&amp;$G558
))</f>
        <v/>
      </c>
      <c r="O558" s="10">
        <f>IF(M558="","",M558-N558)</f>
        <v/>
      </c>
      <c r="P558" s="11">
        <f>IF(M558=0,"",N558/M558)</f>
        <v/>
      </c>
      <c r="Q558" s="12">
        <f>IF(OR(G558="",O558=""),"",
IF(AND(G558&lt;TODAY(),O558&gt;0),"YES","NO"))</f>
        <v/>
      </c>
      <c r="R558" s="100" t="n"/>
      <c r="S558" s="14" t="n"/>
      <c r="T558" s="15">
        <f>IF(Q558="YES", IF(R558="Company",L558*(1+S558),IF(R558="Vendor",L558*(1-S558),"")),"")</f>
        <v/>
      </c>
      <c r="U558" s="15">
        <f>IF(Q558="YES",O558*T558,"")</f>
        <v/>
      </c>
      <c r="V558" s="16" t="n"/>
      <c r="W558" s="17">
        <f>IF(Q558="YES",G558+V558,"")</f>
        <v/>
      </c>
      <c r="X558" s="18">
        <f>IF(Q558="YES",IF(TODAY()&gt;W558,"OVERDUE","WITHIN TIME"),"")</f>
        <v/>
      </c>
    </row>
    <row r="559">
      <c r="A559" s="3" t="n">
        <v>555</v>
      </c>
      <c r="B559" s="4" t="n"/>
      <c r="C559" s="4" t="n"/>
      <c r="D559" s="5">
        <f>IF(E559="ISNR20","Natural Rubber-TSNR (ISNR-20)","")</f>
        <v/>
      </c>
      <c r="E559" s="4" t="n"/>
      <c r="F559" s="6" t="n"/>
      <c r="G559" s="6" t="n"/>
      <c r="H559" s="7">
        <f>IF(G559="","",G559-TODAY())</f>
        <v/>
      </c>
      <c r="I559" s="8">
        <f>IF(G559="","",
IF(G559&lt;TODAY(),
IF(O559&gt;0,"Violated","Completed"),
IF(H559&lt;=7,"Expiring Soon",
"Active")))</f>
        <v/>
      </c>
      <c r="J559" s="8">
        <f>IF(C559="","",
COUNTIFS(
sales!$C:$C,$C559,
sales!$E:$E,$E559,
sales!$H:$H,"&gt;="&amp;$F559,
sales!$H:$H,"&lt;="&amp;$G559
))</f>
        <v/>
      </c>
      <c r="K559" s="9">
        <f>IF(COUNTIFS(sales!C:C, C559)=0,"",
_xlfn.MAXIFS(sales!H:H, sales!C:C, C559))</f>
        <v/>
      </c>
      <c r="L559" s="4" t="n"/>
      <c r="M559" s="4" t="n"/>
      <c r="N559" s="10">
        <f>IF(C559="","",
SUMIFS(
sales!$I:$I,
sales!$C:$C,$C559,
sales!$E:$E,$E559,
sales!$H:$H,"&gt;="&amp;$F559,
sales!$H:$H,"&lt;="&amp;$G559
))</f>
        <v/>
      </c>
      <c r="O559" s="10">
        <f>IF(M559="","",M559-N559)</f>
        <v/>
      </c>
      <c r="P559" s="11">
        <f>IF(M559=0,"",N559/M559)</f>
        <v/>
      </c>
      <c r="Q559" s="12">
        <f>IF(OR(G559="",O559=""),"",
IF(AND(G559&lt;TODAY(),O559&gt;0),"YES","NO"))</f>
        <v/>
      </c>
      <c r="R559" s="100" t="n"/>
      <c r="S559" s="14" t="n"/>
      <c r="T559" s="15">
        <f>IF(Q559="YES", IF(R559="Company",L559*(1+S559),IF(R559="Vendor",L559*(1-S559),"")),"")</f>
        <v/>
      </c>
      <c r="U559" s="15">
        <f>IF(Q559="YES",O559*T559,"")</f>
        <v/>
      </c>
      <c r="V559" s="16" t="n"/>
      <c r="W559" s="17">
        <f>IF(Q559="YES",G559+V559,"")</f>
        <v/>
      </c>
      <c r="X559" s="18">
        <f>IF(Q559="YES",IF(TODAY()&gt;W559,"OVERDUE","WITHIN TIME"),"")</f>
        <v/>
      </c>
    </row>
    <row r="560">
      <c r="A560" s="3" t="n">
        <v>556</v>
      </c>
      <c r="B560" s="4" t="n"/>
      <c r="C560" s="4" t="n"/>
      <c r="D560" s="5">
        <f>IF(E560="ISNR20","Natural Rubber-TSNR (ISNR-20)","")</f>
        <v/>
      </c>
      <c r="E560" s="4" t="n"/>
      <c r="F560" s="6" t="n"/>
      <c r="G560" s="6" t="n"/>
      <c r="H560" s="7">
        <f>IF(G560="","",G560-TODAY())</f>
        <v/>
      </c>
      <c r="I560" s="8">
        <f>IF(G560="","",
IF(G560&lt;TODAY(),
IF(O560&gt;0,"Violated","Completed"),
IF(H560&lt;=7,"Expiring Soon",
"Active")))</f>
        <v/>
      </c>
      <c r="J560" s="8">
        <f>IF(C560="","",
COUNTIFS(
sales!$C:$C,$C560,
sales!$E:$E,$E560,
sales!$H:$H,"&gt;="&amp;$F560,
sales!$H:$H,"&lt;="&amp;$G560
))</f>
        <v/>
      </c>
      <c r="K560" s="9">
        <f>IF(COUNTIFS(sales!C:C, C560)=0,"",
_xlfn.MAXIFS(sales!H:H, sales!C:C, C560))</f>
        <v/>
      </c>
      <c r="L560" s="4" t="n"/>
      <c r="M560" s="4" t="n"/>
      <c r="N560" s="10">
        <f>IF(C560="","",
SUMIFS(
sales!$I:$I,
sales!$C:$C,$C560,
sales!$E:$E,$E560,
sales!$H:$H,"&gt;="&amp;$F560,
sales!$H:$H,"&lt;="&amp;$G560
))</f>
        <v/>
      </c>
      <c r="O560" s="10">
        <f>IF(M560="","",M560-N560)</f>
        <v/>
      </c>
      <c r="P560" s="11">
        <f>IF(M560=0,"",N560/M560)</f>
        <v/>
      </c>
      <c r="Q560" s="12">
        <f>IF(OR(G560="",O560=""),"",
IF(AND(G560&lt;TODAY(),O560&gt;0),"YES","NO"))</f>
        <v/>
      </c>
      <c r="R560" s="100" t="n"/>
      <c r="S560" s="14" t="n"/>
      <c r="T560" s="15">
        <f>IF(Q560="YES", IF(R560="Company",L560*(1+S560),IF(R560="Vendor",L560*(1-S560),"")),"")</f>
        <v/>
      </c>
      <c r="U560" s="15">
        <f>IF(Q560="YES",O560*T560,"")</f>
        <v/>
      </c>
      <c r="V560" s="16" t="n"/>
      <c r="W560" s="17">
        <f>IF(Q560="YES",G560+V560,"")</f>
        <v/>
      </c>
      <c r="X560" s="18">
        <f>IF(Q560="YES",IF(TODAY()&gt;W560,"OVERDUE","WITHIN TIME"),"")</f>
        <v/>
      </c>
    </row>
    <row r="561">
      <c r="A561" s="3" t="n">
        <v>557</v>
      </c>
      <c r="B561" s="4" t="n"/>
      <c r="C561" s="4" t="n"/>
      <c r="D561" s="5">
        <f>IF(E561="ISNR20","Natural Rubber-TSNR (ISNR-20)","")</f>
        <v/>
      </c>
      <c r="E561" s="4" t="n"/>
      <c r="F561" s="6" t="n"/>
      <c r="G561" s="6" t="n"/>
      <c r="H561" s="7">
        <f>IF(G561="","",G561-TODAY())</f>
        <v/>
      </c>
      <c r="I561" s="8">
        <f>IF(G561="","",
IF(G561&lt;TODAY(),
IF(O561&gt;0,"Violated","Completed"),
IF(H561&lt;=7,"Expiring Soon",
"Active")))</f>
        <v/>
      </c>
      <c r="J561" s="8">
        <f>IF(C561="","",
COUNTIFS(
sales!$C:$C,$C561,
sales!$E:$E,$E561,
sales!$H:$H,"&gt;="&amp;$F561,
sales!$H:$H,"&lt;="&amp;$G561
))</f>
        <v/>
      </c>
      <c r="K561" s="9">
        <f>IF(COUNTIFS(sales!C:C, C561)=0,"",
_xlfn.MAXIFS(sales!H:H, sales!C:C, C561))</f>
        <v/>
      </c>
      <c r="L561" s="4" t="n"/>
      <c r="M561" s="4" t="n"/>
      <c r="N561" s="10">
        <f>IF(C561="","",
SUMIFS(
sales!$I:$I,
sales!$C:$C,$C561,
sales!$E:$E,$E561,
sales!$H:$H,"&gt;="&amp;$F561,
sales!$H:$H,"&lt;="&amp;$G561
))</f>
        <v/>
      </c>
      <c r="O561" s="10">
        <f>IF(M561="","",M561-N561)</f>
        <v/>
      </c>
      <c r="P561" s="11">
        <f>IF(M561=0,"",N561/M561)</f>
        <v/>
      </c>
      <c r="Q561" s="12">
        <f>IF(OR(G561="",O561=""),"",
IF(AND(G561&lt;TODAY(),O561&gt;0),"YES","NO"))</f>
        <v/>
      </c>
      <c r="R561" s="100" t="n"/>
      <c r="S561" s="14" t="n"/>
      <c r="T561" s="15">
        <f>IF(Q561="YES", IF(R561="Company",L561*(1+S561),IF(R561="Vendor",L561*(1-S561),"")),"")</f>
        <v/>
      </c>
      <c r="U561" s="15">
        <f>IF(Q561="YES",O561*T561,"")</f>
        <v/>
      </c>
      <c r="V561" s="16" t="n"/>
      <c r="W561" s="17">
        <f>IF(Q561="YES",G561+V561,"")</f>
        <v/>
      </c>
      <c r="X561" s="18">
        <f>IF(Q561="YES",IF(TODAY()&gt;W561,"OVERDUE","WITHIN TIME"),"")</f>
        <v/>
      </c>
    </row>
    <row r="562">
      <c r="A562" s="3" t="n">
        <v>558</v>
      </c>
      <c r="B562" s="4" t="n"/>
      <c r="C562" s="4" t="n"/>
      <c r="D562" s="5">
        <f>IF(E562="ISNR20","Natural Rubber-TSNR (ISNR-20)","")</f>
        <v/>
      </c>
      <c r="E562" s="4" t="n"/>
      <c r="F562" s="6" t="n"/>
      <c r="G562" s="6" t="n"/>
      <c r="H562" s="7">
        <f>IF(G562="","",G562-TODAY())</f>
        <v/>
      </c>
      <c r="I562" s="8">
        <f>IF(G562="","",
IF(G562&lt;TODAY(),
IF(O562&gt;0,"Violated","Completed"),
IF(H562&lt;=7,"Expiring Soon",
"Active")))</f>
        <v/>
      </c>
      <c r="J562" s="8">
        <f>IF(C562="","",
COUNTIFS(
sales!$C:$C,$C562,
sales!$E:$E,$E562,
sales!$H:$H,"&gt;="&amp;$F562,
sales!$H:$H,"&lt;="&amp;$G562
))</f>
        <v/>
      </c>
      <c r="K562" s="9">
        <f>IF(COUNTIFS(sales!C:C, C562)=0,"",
_xlfn.MAXIFS(sales!H:H, sales!C:C, C562))</f>
        <v/>
      </c>
      <c r="L562" s="4" t="n"/>
      <c r="M562" s="4" t="n"/>
      <c r="N562" s="10">
        <f>IF(C562="","",
SUMIFS(
sales!$I:$I,
sales!$C:$C,$C562,
sales!$E:$E,$E562,
sales!$H:$H,"&gt;="&amp;$F562,
sales!$H:$H,"&lt;="&amp;$G562
))</f>
        <v/>
      </c>
      <c r="O562" s="10">
        <f>IF(M562="","",M562-N562)</f>
        <v/>
      </c>
      <c r="P562" s="11">
        <f>IF(M562=0,"",N562/M562)</f>
        <v/>
      </c>
      <c r="Q562" s="12">
        <f>IF(OR(G562="",O562=""),"",
IF(AND(G562&lt;TODAY(),O562&gt;0),"YES","NO"))</f>
        <v/>
      </c>
      <c r="R562" s="100" t="n"/>
      <c r="S562" s="14" t="n"/>
      <c r="T562" s="15">
        <f>IF(Q562="YES", IF(R562="Company",L562*(1+S562),IF(R562="Vendor",L562*(1-S562),"")),"")</f>
        <v/>
      </c>
      <c r="U562" s="15">
        <f>IF(Q562="YES",O562*T562,"")</f>
        <v/>
      </c>
      <c r="V562" s="16" t="n"/>
      <c r="W562" s="17">
        <f>IF(Q562="YES",G562+V562,"")</f>
        <v/>
      </c>
      <c r="X562" s="18">
        <f>IF(Q562="YES",IF(TODAY()&gt;W562,"OVERDUE","WITHIN TIME"),"")</f>
        <v/>
      </c>
    </row>
    <row r="563">
      <c r="A563" s="3" t="n">
        <v>559</v>
      </c>
      <c r="B563" s="4" t="n"/>
      <c r="C563" s="4" t="n"/>
      <c r="D563" s="5">
        <f>IF(E563="ISNR20","Natural Rubber-TSNR (ISNR-20)","")</f>
        <v/>
      </c>
      <c r="E563" s="4" t="n"/>
      <c r="F563" s="6" t="n"/>
      <c r="G563" s="6" t="n"/>
      <c r="H563" s="7">
        <f>IF(G563="","",G563-TODAY())</f>
        <v/>
      </c>
      <c r="I563" s="8">
        <f>IF(G563="","",
IF(G563&lt;TODAY(),
IF(O563&gt;0,"Violated","Completed"),
IF(H563&lt;=7,"Expiring Soon",
"Active")))</f>
        <v/>
      </c>
      <c r="J563" s="8">
        <f>IF(C563="","",
COUNTIFS(
sales!$C:$C,$C563,
sales!$E:$E,$E563,
sales!$H:$H,"&gt;="&amp;$F563,
sales!$H:$H,"&lt;="&amp;$G563
))</f>
        <v/>
      </c>
      <c r="K563" s="9">
        <f>IF(COUNTIFS(sales!C:C, C563)=0,"",
_xlfn.MAXIFS(sales!H:H, sales!C:C, C563))</f>
        <v/>
      </c>
      <c r="L563" s="4" t="n"/>
      <c r="M563" s="4" t="n"/>
      <c r="N563" s="10">
        <f>IF(C563="","",
SUMIFS(
sales!$I:$I,
sales!$C:$C,$C563,
sales!$E:$E,$E563,
sales!$H:$H,"&gt;="&amp;$F563,
sales!$H:$H,"&lt;="&amp;$G563
))</f>
        <v/>
      </c>
      <c r="O563" s="10">
        <f>IF(M563="","",M563-N563)</f>
        <v/>
      </c>
      <c r="P563" s="11">
        <f>IF(M563=0,"",N563/M563)</f>
        <v/>
      </c>
      <c r="Q563" s="12">
        <f>IF(OR(G563="",O563=""),"",
IF(AND(G563&lt;TODAY(),O563&gt;0),"YES","NO"))</f>
        <v/>
      </c>
      <c r="R563" s="100" t="n"/>
      <c r="S563" s="14" t="n"/>
      <c r="T563" s="15">
        <f>IF(Q563="YES", IF(R563="Company",L563*(1+S563),IF(R563="Vendor",L563*(1-S563),"")),"")</f>
        <v/>
      </c>
      <c r="U563" s="15">
        <f>IF(Q563="YES",O563*T563,"")</f>
        <v/>
      </c>
      <c r="V563" s="16" t="n"/>
      <c r="W563" s="17">
        <f>IF(Q563="YES",G563+V563,"")</f>
        <v/>
      </c>
      <c r="X563" s="18">
        <f>IF(Q563="YES",IF(TODAY()&gt;W563,"OVERDUE","WITHIN TIME"),"")</f>
        <v/>
      </c>
    </row>
    <row r="564">
      <c r="A564" s="3" t="n">
        <v>560</v>
      </c>
      <c r="B564" s="4" t="n"/>
      <c r="C564" s="4" t="n"/>
      <c r="D564" s="5">
        <f>IF(E564="ISNR20","Natural Rubber-TSNR (ISNR-20)","")</f>
        <v/>
      </c>
      <c r="E564" s="4" t="n"/>
      <c r="F564" s="6" t="n"/>
      <c r="G564" s="6" t="n"/>
      <c r="H564" s="7">
        <f>IF(G564="","",G564-TODAY())</f>
        <v/>
      </c>
      <c r="I564" s="8">
        <f>IF(G564="","",
IF(G564&lt;TODAY(),
IF(O564&gt;0,"Violated","Completed"),
IF(H564&lt;=7,"Expiring Soon",
"Active")))</f>
        <v/>
      </c>
      <c r="J564" s="8">
        <f>IF(C564="","",
COUNTIFS(
sales!$C:$C,$C564,
sales!$E:$E,$E564,
sales!$H:$H,"&gt;="&amp;$F564,
sales!$H:$H,"&lt;="&amp;$G564
))</f>
        <v/>
      </c>
      <c r="K564" s="9">
        <f>IF(COUNTIFS(sales!C:C, C564)=0,"",
_xlfn.MAXIFS(sales!H:H, sales!C:C, C564))</f>
        <v/>
      </c>
      <c r="L564" s="4" t="n"/>
      <c r="M564" s="4" t="n"/>
      <c r="N564" s="10">
        <f>IF(C564="","",
SUMIFS(
sales!$I:$I,
sales!$C:$C,$C564,
sales!$E:$E,$E564,
sales!$H:$H,"&gt;="&amp;$F564,
sales!$H:$H,"&lt;="&amp;$G564
))</f>
        <v/>
      </c>
      <c r="O564" s="10">
        <f>IF(M564="","",M564-N564)</f>
        <v/>
      </c>
      <c r="P564" s="11">
        <f>IF(M564=0,"",N564/M564)</f>
        <v/>
      </c>
      <c r="Q564" s="12">
        <f>IF(OR(G564="",O564=""),"",
IF(AND(G564&lt;TODAY(),O564&gt;0),"YES","NO"))</f>
        <v/>
      </c>
      <c r="R564" s="100" t="n"/>
      <c r="S564" s="14" t="n"/>
      <c r="T564" s="15">
        <f>IF(Q564="YES", IF(R564="Company",L564*(1+S564),IF(R564="Vendor",L564*(1-S564),"")),"")</f>
        <v/>
      </c>
      <c r="U564" s="15">
        <f>IF(Q564="YES",O564*T564,"")</f>
        <v/>
      </c>
      <c r="V564" s="16" t="n"/>
      <c r="W564" s="17">
        <f>IF(Q564="YES",G564+V564,"")</f>
        <v/>
      </c>
      <c r="X564" s="18">
        <f>IF(Q564="YES",IF(TODAY()&gt;W564,"OVERDUE","WITHIN TIME"),"")</f>
        <v/>
      </c>
    </row>
    <row r="565">
      <c r="A565" s="3" t="n">
        <v>561</v>
      </c>
      <c r="B565" s="4" t="n"/>
      <c r="C565" s="4" t="n"/>
      <c r="D565" s="5">
        <f>IF(E565="ISNR20","Natural Rubber-TSNR (ISNR-20)","")</f>
        <v/>
      </c>
      <c r="E565" s="4" t="n"/>
      <c r="F565" s="6" t="n"/>
      <c r="G565" s="6" t="n"/>
      <c r="H565" s="7">
        <f>IF(G565="","",G565-TODAY())</f>
        <v/>
      </c>
      <c r="I565" s="8">
        <f>IF(G565="","",
IF(G565&lt;TODAY(),
IF(O565&gt;0,"Violated","Completed"),
IF(H565&lt;=7,"Expiring Soon",
"Active")))</f>
        <v/>
      </c>
      <c r="J565" s="8">
        <f>IF(C565="","",
COUNTIFS(
sales!$C:$C,$C565,
sales!$E:$E,$E565,
sales!$H:$H,"&gt;="&amp;$F565,
sales!$H:$H,"&lt;="&amp;$G565
))</f>
        <v/>
      </c>
      <c r="K565" s="9">
        <f>IF(COUNTIFS(sales!C:C, C565)=0,"",
_xlfn.MAXIFS(sales!H:H, sales!C:C, C565))</f>
        <v/>
      </c>
      <c r="L565" s="4" t="n"/>
      <c r="M565" s="4" t="n"/>
      <c r="N565" s="10">
        <f>IF(C565="","",
SUMIFS(
sales!$I:$I,
sales!$C:$C,$C565,
sales!$E:$E,$E565,
sales!$H:$H,"&gt;="&amp;$F565,
sales!$H:$H,"&lt;="&amp;$G565
))</f>
        <v/>
      </c>
      <c r="O565" s="10">
        <f>IF(M565="","",M565-N565)</f>
        <v/>
      </c>
      <c r="P565" s="11">
        <f>IF(M565=0,"",N565/M565)</f>
        <v/>
      </c>
      <c r="Q565" s="12">
        <f>IF(OR(G565="",O565=""),"",
IF(AND(G565&lt;TODAY(),O565&gt;0),"YES","NO"))</f>
        <v/>
      </c>
      <c r="R565" s="100" t="n"/>
      <c r="S565" s="14" t="n"/>
      <c r="T565" s="15">
        <f>IF(Q565="YES", IF(R565="Company",L565*(1+S565),IF(R565="Vendor",L565*(1-S565),"")),"")</f>
        <v/>
      </c>
      <c r="U565" s="15">
        <f>IF(Q565="YES",O565*T565,"")</f>
        <v/>
      </c>
      <c r="V565" s="16" t="n"/>
      <c r="W565" s="17">
        <f>IF(Q565="YES",G565+V565,"")</f>
        <v/>
      </c>
      <c r="X565" s="18">
        <f>IF(Q565="YES",IF(TODAY()&gt;W565,"OVERDUE","WITHIN TIME"),"")</f>
        <v/>
      </c>
    </row>
    <row r="566">
      <c r="A566" s="3" t="n">
        <v>562</v>
      </c>
      <c r="B566" s="4" t="n"/>
      <c r="C566" s="4" t="n"/>
      <c r="D566" s="5">
        <f>IF(E566="ISNR20","Natural Rubber-TSNR (ISNR-20)","")</f>
        <v/>
      </c>
      <c r="E566" s="4" t="n"/>
      <c r="F566" s="6" t="n"/>
      <c r="G566" s="6" t="n"/>
      <c r="H566" s="7">
        <f>IF(G566="","",G566-TODAY())</f>
        <v/>
      </c>
      <c r="I566" s="8">
        <f>IF(G566="","",
IF(G566&lt;TODAY(),
IF(O566&gt;0,"Violated","Completed"),
IF(H566&lt;=7,"Expiring Soon",
"Active")))</f>
        <v/>
      </c>
      <c r="J566" s="8">
        <f>IF(C566="","",
COUNTIFS(
sales!$C:$C,$C566,
sales!$E:$E,$E566,
sales!$H:$H,"&gt;="&amp;$F566,
sales!$H:$H,"&lt;="&amp;$G566
))</f>
        <v/>
      </c>
      <c r="K566" s="9">
        <f>IF(COUNTIFS(sales!C:C, C566)=0,"",
_xlfn.MAXIFS(sales!H:H, sales!C:C, C566))</f>
        <v/>
      </c>
      <c r="L566" s="4" t="n"/>
      <c r="M566" s="4" t="n"/>
      <c r="N566" s="10">
        <f>IF(C566="","",
SUMIFS(
sales!$I:$I,
sales!$C:$C,$C566,
sales!$E:$E,$E566,
sales!$H:$H,"&gt;="&amp;$F566,
sales!$H:$H,"&lt;="&amp;$G566
))</f>
        <v/>
      </c>
      <c r="O566" s="10">
        <f>IF(M566="","",M566-N566)</f>
        <v/>
      </c>
      <c r="P566" s="11">
        <f>IF(M566=0,"",N566/M566)</f>
        <v/>
      </c>
      <c r="Q566" s="12">
        <f>IF(OR(G566="",O566=""),"",
IF(AND(G566&lt;TODAY(),O566&gt;0),"YES","NO"))</f>
        <v/>
      </c>
      <c r="R566" s="100" t="n"/>
      <c r="S566" s="14" t="n"/>
      <c r="T566" s="15">
        <f>IF(Q566="YES", IF(R566="Company",L566*(1+S566),IF(R566="Vendor",L566*(1-S566),"")),"")</f>
        <v/>
      </c>
      <c r="U566" s="15">
        <f>IF(Q566="YES",O566*T566,"")</f>
        <v/>
      </c>
      <c r="V566" s="16" t="n"/>
      <c r="W566" s="17">
        <f>IF(Q566="YES",G566+V566,"")</f>
        <v/>
      </c>
      <c r="X566" s="18">
        <f>IF(Q566="YES",IF(TODAY()&gt;W566,"OVERDUE","WITHIN TIME"),"")</f>
        <v/>
      </c>
    </row>
    <row r="567">
      <c r="A567" s="3" t="n">
        <v>563</v>
      </c>
      <c r="B567" s="4" t="n"/>
      <c r="C567" s="4" t="n"/>
      <c r="D567" s="5">
        <f>IF(E567="ISNR20","Natural Rubber-TSNR (ISNR-20)","")</f>
        <v/>
      </c>
      <c r="E567" s="4" t="n"/>
      <c r="F567" s="6" t="n"/>
      <c r="G567" s="6" t="n"/>
      <c r="H567" s="7">
        <f>IF(G567="","",G567-TODAY())</f>
        <v/>
      </c>
      <c r="I567" s="8">
        <f>IF(G567="","",
IF(G567&lt;TODAY(),
IF(O567&gt;0,"Violated","Completed"),
IF(H567&lt;=7,"Expiring Soon",
"Active")))</f>
        <v/>
      </c>
      <c r="J567" s="8">
        <f>IF(C567="","",
COUNTIFS(
sales!$C:$C,$C567,
sales!$E:$E,$E567,
sales!$H:$H,"&gt;="&amp;$F567,
sales!$H:$H,"&lt;="&amp;$G567
))</f>
        <v/>
      </c>
      <c r="K567" s="9">
        <f>IF(COUNTIFS(sales!C:C, C567)=0,"",
_xlfn.MAXIFS(sales!H:H, sales!C:C, C567))</f>
        <v/>
      </c>
      <c r="L567" s="4" t="n"/>
      <c r="M567" s="4" t="n"/>
      <c r="N567" s="10">
        <f>IF(C567="","",
SUMIFS(
sales!$I:$I,
sales!$C:$C,$C567,
sales!$E:$E,$E567,
sales!$H:$H,"&gt;="&amp;$F567,
sales!$H:$H,"&lt;="&amp;$G567
))</f>
        <v/>
      </c>
      <c r="O567" s="10">
        <f>IF(M567="","",M567-N567)</f>
        <v/>
      </c>
      <c r="P567" s="11">
        <f>IF(M567=0,"",N567/M567)</f>
        <v/>
      </c>
      <c r="Q567" s="12">
        <f>IF(OR(G567="",O567=""),"",
IF(AND(G567&lt;TODAY(),O567&gt;0),"YES","NO"))</f>
        <v/>
      </c>
      <c r="R567" s="100" t="n"/>
      <c r="S567" s="14" t="n"/>
      <c r="T567" s="15">
        <f>IF(Q567="YES", IF(R567="Company",L567*(1+S567),IF(R567="Vendor",L567*(1-S567),"")),"")</f>
        <v/>
      </c>
      <c r="U567" s="15">
        <f>IF(Q567="YES",O567*T567,"")</f>
        <v/>
      </c>
      <c r="V567" s="16" t="n"/>
      <c r="W567" s="17">
        <f>IF(Q567="YES",G567+V567,"")</f>
        <v/>
      </c>
      <c r="X567" s="18">
        <f>IF(Q567="YES",IF(TODAY()&gt;W567,"OVERDUE","WITHIN TIME"),"")</f>
        <v/>
      </c>
    </row>
    <row r="568">
      <c r="A568" s="3" t="n">
        <v>564</v>
      </c>
      <c r="B568" s="4" t="n"/>
      <c r="C568" s="4" t="n"/>
      <c r="D568" s="5">
        <f>IF(E568="ISNR20","Natural Rubber-TSNR (ISNR-20)","")</f>
        <v/>
      </c>
      <c r="E568" s="4" t="n"/>
      <c r="F568" s="6" t="n"/>
      <c r="G568" s="6" t="n"/>
      <c r="H568" s="7">
        <f>IF(G568="","",G568-TODAY())</f>
        <v/>
      </c>
      <c r="I568" s="8">
        <f>IF(G568="","",
IF(G568&lt;TODAY(),
IF(O568&gt;0,"Violated","Completed"),
IF(H568&lt;=7,"Expiring Soon",
"Active")))</f>
        <v/>
      </c>
      <c r="J568" s="8">
        <f>IF(C568="","",
COUNTIFS(
sales!$C:$C,$C568,
sales!$E:$E,$E568,
sales!$H:$H,"&gt;="&amp;$F568,
sales!$H:$H,"&lt;="&amp;$G568
))</f>
        <v/>
      </c>
      <c r="K568" s="9">
        <f>IF(COUNTIFS(sales!C:C, C568)=0,"",
_xlfn.MAXIFS(sales!H:H, sales!C:C, C568))</f>
        <v/>
      </c>
      <c r="L568" s="4" t="n"/>
      <c r="M568" s="4" t="n"/>
      <c r="N568" s="10">
        <f>IF(C568="","",
SUMIFS(
sales!$I:$I,
sales!$C:$C,$C568,
sales!$E:$E,$E568,
sales!$H:$H,"&gt;="&amp;$F568,
sales!$H:$H,"&lt;="&amp;$G568
))</f>
        <v/>
      </c>
      <c r="O568" s="10">
        <f>IF(M568="","",M568-N568)</f>
        <v/>
      </c>
      <c r="P568" s="11">
        <f>IF(M568=0,"",N568/M568)</f>
        <v/>
      </c>
      <c r="Q568" s="12">
        <f>IF(OR(G568="",O568=""),"",
IF(AND(G568&lt;TODAY(),O568&gt;0),"YES","NO"))</f>
        <v/>
      </c>
      <c r="R568" s="100" t="n"/>
      <c r="S568" s="14" t="n"/>
      <c r="T568" s="15">
        <f>IF(Q568="YES", IF(R568="Company",L568*(1+S568),IF(R568="Vendor",L568*(1-S568),"")),"")</f>
        <v/>
      </c>
      <c r="U568" s="15">
        <f>IF(Q568="YES",O568*T568,"")</f>
        <v/>
      </c>
      <c r="V568" s="16" t="n"/>
      <c r="W568" s="17">
        <f>IF(Q568="YES",G568+V568,"")</f>
        <v/>
      </c>
      <c r="X568" s="18">
        <f>IF(Q568="YES",IF(TODAY()&gt;W568,"OVERDUE","WITHIN TIME"),"")</f>
        <v/>
      </c>
    </row>
    <row r="569">
      <c r="A569" s="3" t="n">
        <v>565</v>
      </c>
      <c r="B569" s="4" t="n"/>
      <c r="C569" s="4" t="n"/>
      <c r="D569" s="5">
        <f>IF(E569="ISNR20","Natural Rubber-TSNR (ISNR-20)","")</f>
        <v/>
      </c>
      <c r="E569" s="4" t="n"/>
      <c r="F569" s="6" t="n"/>
      <c r="G569" s="6" t="n"/>
      <c r="H569" s="7">
        <f>IF(G569="","",G569-TODAY())</f>
        <v/>
      </c>
      <c r="I569" s="8">
        <f>IF(G569="","",
IF(G569&lt;TODAY(),
IF(O569&gt;0,"Violated","Completed"),
IF(H569&lt;=7,"Expiring Soon",
"Active")))</f>
        <v/>
      </c>
      <c r="J569" s="8">
        <f>IF(C569="","",
COUNTIFS(
sales!$C:$C,$C569,
sales!$E:$E,$E569,
sales!$H:$H,"&gt;="&amp;$F569,
sales!$H:$H,"&lt;="&amp;$G569
))</f>
        <v/>
      </c>
      <c r="K569" s="9">
        <f>IF(COUNTIFS(sales!C:C, C569)=0,"",
_xlfn.MAXIFS(sales!H:H, sales!C:C, C569))</f>
        <v/>
      </c>
      <c r="L569" s="4" t="n"/>
      <c r="M569" s="4" t="n"/>
      <c r="N569" s="10">
        <f>IF(C569="","",
SUMIFS(
sales!$I:$I,
sales!$C:$C,$C569,
sales!$E:$E,$E569,
sales!$H:$H,"&gt;="&amp;$F569,
sales!$H:$H,"&lt;="&amp;$G569
))</f>
        <v/>
      </c>
      <c r="O569" s="10">
        <f>IF(M569="","",M569-N569)</f>
        <v/>
      </c>
      <c r="P569" s="11">
        <f>IF(M569=0,"",N569/M569)</f>
        <v/>
      </c>
      <c r="Q569" s="12">
        <f>IF(OR(G569="",O569=""),"",
IF(AND(G569&lt;TODAY(),O569&gt;0),"YES","NO"))</f>
        <v/>
      </c>
      <c r="R569" s="100" t="n"/>
      <c r="S569" s="14" t="n"/>
      <c r="T569" s="15">
        <f>IF(Q569="YES", IF(R569="Company",L569*(1+S569),IF(R569="Vendor",L569*(1-S569),"")),"")</f>
        <v/>
      </c>
      <c r="U569" s="15">
        <f>IF(Q569="YES",O569*T569,"")</f>
        <v/>
      </c>
      <c r="V569" s="16" t="n"/>
      <c r="W569" s="17">
        <f>IF(Q569="YES",G569+V569,"")</f>
        <v/>
      </c>
      <c r="X569" s="18">
        <f>IF(Q569="YES",IF(TODAY()&gt;W569,"OVERDUE","WITHIN TIME"),"")</f>
        <v/>
      </c>
    </row>
    <row r="570">
      <c r="A570" s="3" t="n">
        <v>566</v>
      </c>
      <c r="B570" s="4" t="n"/>
      <c r="C570" s="4" t="n"/>
      <c r="D570" s="5">
        <f>IF(E570="ISNR20","Natural Rubber-TSNR (ISNR-20)","")</f>
        <v/>
      </c>
      <c r="E570" s="4" t="n"/>
      <c r="F570" s="6" t="n"/>
      <c r="G570" s="6" t="n"/>
      <c r="H570" s="7">
        <f>IF(G570="","",G570-TODAY())</f>
        <v/>
      </c>
      <c r="I570" s="8">
        <f>IF(G570="","",
IF(G570&lt;TODAY(),
IF(O570&gt;0,"Violated","Completed"),
IF(H570&lt;=7,"Expiring Soon",
"Active")))</f>
        <v/>
      </c>
      <c r="J570" s="8">
        <f>IF(C570="","",
COUNTIFS(
sales!$C:$C,$C570,
sales!$E:$E,$E570,
sales!$H:$H,"&gt;="&amp;$F570,
sales!$H:$H,"&lt;="&amp;$G570
))</f>
        <v/>
      </c>
      <c r="K570" s="9">
        <f>IF(COUNTIFS(sales!C:C, C570)=0,"",
_xlfn.MAXIFS(sales!H:H, sales!C:C, C570))</f>
        <v/>
      </c>
      <c r="L570" s="4" t="n"/>
      <c r="M570" s="4" t="n"/>
      <c r="N570" s="10">
        <f>IF(C570="","",
SUMIFS(
sales!$I:$I,
sales!$C:$C,$C570,
sales!$E:$E,$E570,
sales!$H:$H,"&gt;="&amp;$F570,
sales!$H:$H,"&lt;="&amp;$G570
))</f>
        <v/>
      </c>
      <c r="O570" s="10">
        <f>IF(M570="","",M570-N570)</f>
        <v/>
      </c>
      <c r="P570" s="11">
        <f>IF(M570=0,"",N570/M570)</f>
        <v/>
      </c>
      <c r="Q570" s="12">
        <f>IF(OR(G570="",O570=""),"",
IF(AND(G570&lt;TODAY(),O570&gt;0),"YES","NO"))</f>
        <v/>
      </c>
      <c r="R570" s="100" t="n"/>
      <c r="S570" s="14" t="n"/>
      <c r="T570" s="15">
        <f>IF(Q570="YES", IF(R570="Company",L570*(1+S570),IF(R570="Vendor",L570*(1-S570),"")),"")</f>
        <v/>
      </c>
      <c r="U570" s="15">
        <f>IF(Q570="YES",O570*T570,"")</f>
        <v/>
      </c>
      <c r="V570" s="16" t="n"/>
      <c r="W570" s="17">
        <f>IF(Q570="YES",G570+V570,"")</f>
        <v/>
      </c>
      <c r="X570" s="18">
        <f>IF(Q570="YES",IF(TODAY()&gt;W570,"OVERDUE","WITHIN TIME"),"")</f>
        <v/>
      </c>
    </row>
    <row r="571">
      <c r="A571" s="3" t="n">
        <v>567</v>
      </c>
      <c r="B571" s="4" t="n"/>
      <c r="C571" s="4" t="n"/>
      <c r="D571" s="5">
        <f>IF(E571="ISNR20","Natural Rubber-TSNR (ISNR-20)","")</f>
        <v/>
      </c>
      <c r="E571" s="4" t="n"/>
      <c r="F571" s="6" t="n"/>
      <c r="G571" s="6" t="n"/>
      <c r="H571" s="7">
        <f>IF(G571="","",G571-TODAY())</f>
        <v/>
      </c>
      <c r="I571" s="8">
        <f>IF(G571="","",
IF(G571&lt;TODAY(),
IF(O571&gt;0,"Violated","Completed"),
IF(H571&lt;=7,"Expiring Soon",
"Active")))</f>
        <v/>
      </c>
      <c r="J571" s="8">
        <f>IF(C571="","",
COUNTIFS(
sales!$C:$C,$C571,
sales!$E:$E,$E571,
sales!$H:$H,"&gt;="&amp;$F571,
sales!$H:$H,"&lt;="&amp;$G571
))</f>
        <v/>
      </c>
      <c r="K571" s="9">
        <f>IF(COUNTIFS(sales!C:C, C571)=0,"",
_xlfn.MAXIFS(sales!H:H, sales!C:C, C571))</f>
        <v/>
      </c>
      <c r="L571" s="4" t="n"/>
      <c r="M571" s="4" t="n"/>
      <c r="N571" s="10">
        <f>IF(C571="","",
SUMIFS(
sales!$I:$I,
sales!$C:$C,$C571,
sales!$E:$E,$E571,
sales!$H:$H,"&gt;="&amp;$F571,
sales!$H:$H,"&lt;="&amp;$G571
))</f>
        <v/>
      </c>
      <c r="O571" s="10">
        <f>IF(M571="","",M571-N571)</f>
        <v/>
      </c>
      <c r="P571" s="11">
        <f>IF(M571=0,"",N571/M571)</f>
        <v/>
      </c>
      <c r="Q571" s="12">
        <f>IF(OR(G571="",O571=""),"",
IF(AND(G571&lt;TODAY(),O571&gt;0),"YES","NO"))</f>
        <v/>
      </c>
      <c r="R571" s="100" t="n"/>
      <c r="S571" s="14" t="n"/>
      <c r="T571" s="15">
        <f>IF(Q571="YES", IF(R571="Company",L571*(1+S571),IF(R571="Vendor",L571*(1-S571),"")),"")</f>
        <v/>
      </c>
      <c r="U571" s="15">
        <f>IF(Q571="YES",O571*T571,"")</f>
        <v/>
      </c>
      <c r="V571" s="16" t="n"/>
      <c r="W571" s="17">
        <f>IF(Q571="YES",G571+V571,"")</f>
        <v/>
      </c>
      <c r="X571" s="18">
        <f>IF(Q571="YES",IF(TODAY()&gt;W571,"OVERDUE","WITHIN TIME"),"")</f>
        <v/>
      </c>
    </row>
    <row r="572">
      <c r="A572" s="3" t="n">
        <v>568</v>
      </c>
      <c r="B572" s="4" t="n"/>
      <c r="C572" s="4" t="n"/>
      <c r="D572" s="5">
        <f>IF(E572="ISNR20","Natural Rubber-TSNR (ISNR-20)","")</f>
        <v/>
      </c>
      <c r="E572" s="4" t="n"/>
      <c r="F572" s="6" t="n"/>
      <c r="G572" s="6" t="n"/>
      <c r="H572" s="7">
        <f>IF(G572="","",G572-TODAY())</f>
        <v/>
      </c>
      <c r="I572" s="8">
        <f>IF(G572="","",
IF(G572&lt;TODAY(),
IF(O572&gt;0,"Violated","Completed"),
IF(H572&lt;=7,"Expiring Soon",
"Active")))</f>
        <v/>
      </c>
      <c r="J572" s="8">
        <f>IF(C572="","",
COUNTIFS(
sales!$C:$C,$C572,
sales!$E:$E,$E572,
sales!$H:$H,"&gt;="&amp;$F572,
sales!$H:$H,"&lt;="&amp;$G572
))</f>
        <v/>
      </c>
      <c r="K572" s="9">
        <f>IF(COUNTIFS(sales!C:C, C572)=0,"",
_xlfn.MAXIFS(sales!H:H, sales!C:C, C572))</f>
        <v/>
      </c>
      <c r="L572" s="4" t="n"/>
      <c r="M572" s="4" t="n"/>
      <c r="N572" s="10">
        <f>IF(C572="","",
SUMIFS(
sales!$I:$I,
sales!$C:$C,$C572,
sales!$E:$E,$E572,
sales!$H:$H,"&gt;="&amp;$F572,
sales!$H:$H,"&lt;="&amp;$G572
))</f>
        <v/>
      </c>
      <c r="O572" s="10">
        <f>IF(M572="","",M572-N572)</f>
        <v/>
      </c>
      <c r="P572" s="11">
        <f>IF(M572=0,"",N572/M572)</f>
        <v/>
      </c>
      <c r="Q572" s="12">
        <f>IF(OR(G572="",O572=""),"",
IF(AND(G572&lt;TODAY(),O572&gt;0),"YES","NO"))</f>
        <v/>
      </c>
      <c r="R572" s="100" t="n"/>
      <c r="S572" s="14" t="n"/>
      <c r="T572" s="15">
        <f>IF(Q572="YES", IF(R572="Company",L572*(1+S572),IF(R572="Vendor",L572*(1-S572),"")),"")</f>
        <v/>
      </c>
      <c r="U572" s="15">
        <f>IF(Q572="YES",O572*T572,"")</f>
        <v/>
      </c>
      <c r="V572" s="16" t="n"/>
      <c r="W572" s="17">
        <f>IF(Q572="YES",G572+V572,"")</f>
        <v/>
      </c>
      <c r="X572" s="18">
        <f>IF(Q572="YES",IF(TODAY()&gt;W572,"OVERDUE","WITHIN TIME"),"")</f>
        <v/>
      </c>
    </row>
    <row r="573">
      <c r="A573" s="3" t="n">
        <v>569</v>
      </c>
      <c r="B573" s="4" t="n"/>
      <c r="C573" s="4" t="n"/>
      <c r="D573" s="5">
        <f>IF(E573="ISNR20","Natural Rubber-TSNR (ISNR-20)","")</f>
        <v/>
      </c>
      <c r="E573" s="4" t="n"/>
      <c r="F573" s="6" t="n"/>
      <c r="G573" s="6" t="n"/>
      <c r="H573" s="7">
        <f>IF(G573="","",G573-TODAY())</f>
        <v/>
      </c>
      <c r="I573" s="8">
        <f>IF(G573="","",
IF(G573&lt;TODAY(),
IF(O573&gt;0,"Violated","Completed"),
IF(H573&lt;=7,"Expiring Soon",
"Active")))</f>
        <v/>
      </c>
      <c r="J573" s="8">
        <f>IF(C573="","",
COUNTIFS(
sales!$C:$C,$C573,
sales!$E:$E,$E573,
sales!$H:$H,"&gt;="&amp;$F573,
sales!$H:$H,"&lt;="&amp;$G573
))</f>
        <v/>
      </c>
      <c r="K573" s="9">
        <f>IF(COUNTIFS(sales!C:C, C573)=0,"",
_xlfn.MAXIFS(sales!H:H, sales!C:C, C573))</f>
        <v/>
      </c>
      <c r="L573" s="4" t="n"/>
      <c r="M573" s="4" t="n"/>
      <c r="N573" s="10">
        <f>IF(C573="","",
SUMIFS(
sales!$I:$I,
sales!$C:$C,$C573,
sales!$E:$E,$E573,
sales!$H:$H,"&gt;="&amp;$F573,
sales!$H:$H,"&lt;="&amp;$G573
))</f>
        <v/>
      </c>
      <c r="O573" s="10">
        <f>IF(M573="","",M573-N573)</f>
        <v/>
      </c>
      <c r="P573" s="11">
        <f>IF(M573=0,"",N573/M573)</f>
        <v/>
      </c>
      <c r="Q573" s="12">
        <f>IF(OR(G573="",O573=""),"",
IF(AND(G573&lt;TODAY(),O573&gt;0),"YES","NO"))</f>
        <v/>
      </c>
      <c r="R573" s="100" t="n"/>
      <c r="S573" s="14" t="n"/>
      <c r="T573" s="15">
        <f>IF(Q573="YES", IF(R573="Company",L573*(1+S573),IF(R573="Vendor",L573*(1-S573),"")),"")</f>
        <v/>
      </c>
      <c r="U573" s="15">
        <f>IF(Q573="YES",O573*T573,"")</f>
        <v/>
      </c>
      <c r="V573" s="16" t="n"/>
      <c r="W573" s="17">
        <f>IF(Q573="YES",G573+V573,"")</f>
        <v/>
      </c>
      <c r="X573" s="18">
        <f>IF(Q573="YES",IF(TODAY()&gt;W573,"OVERDUE","WITHIN TIME"),"")</f>
        <v/>
      </c>
    </row>
    <row r="574">
      <c r="A574" s="3" t="n">
        <v>570</v>
      </c>
      <c r="B574" s="4" t="n"/>
      <c r="C574" s="4" t="n"/>
      <c r="D574" s="5">
        <f>IF(E574="ISNR20","Natural Rubber-TSNR (ISNR-20)","")</f>
        <v/>
      </c>
      <c r="E574" s="4" t="n"/>
      <c r="F574" s="6" t="n"/>
      <c r="G574" s="6" t="n"/>
      <c r="H574" s="7">
        <f>IF(G574="","",G574-TODAY())</f>
        <v/>
      </c>
      <c r="I574" s="8">
        <f>IF(G574="","",
IF(G574&lt;TODAY(),
IF(O574&gt;0,"Violated","Completed"),
IF(H574&lt;=7,"Expiring Soon",
"Active")))</f>
        <v/>
      </c>
      <c r="J574" s="8">
        <f>IF(C574="","",
COUNTIFS(
sales!$C:$C,$C574,
sales!$E:$E,$E574,
sales!$H:$H,"&gt;="&amp;$F574,
sales!$H:$H,"&lt;="&amp;$G574
))</f>
        <v/>
      </c>
      <c r="K574" s="9">
        <f>IF(COUNTIFS(sales!C:C, C574)=0,"",
_xlfn.MAXIFS(sales!H:H, sales!C:C, C574))</f>
        <v/>
      </c>
      <c r="L574" s="4" t="n"/>
      <c r="M574" s="4" t="n"/>
      <c r="N574" s="10">
        <f>IF(C574="","",
SUMIFS(
sales!$I:$I,
sales!$C:$C,$C574,
sales!$E:$E,$E574,
sales!$H:$H,"&gt;="&amp;$F574,
sales!$H:$H,"&lt;="&amp;$G574
))</f>
        <v/>
      </c>
      <c r="O574" s="10">
        <f>IF(M574="","",M574-N574)</f>
        <v/>
      </c>
      <c r="P574" s="11">
        <f>IF(M574=0,"",N574/M574)</f>
        <v/>
      </c>
      <c r="Q574" s="12">
        <f>IF(OR(G574="",O574=""),"",
IF(AND(G574&lt;TODAY(),O574&gt;0),"YES","NO"))</f>
        <v/>
      </c>
      <c r="R574" s="100" t="n"/>
      <c r="S574" s="14" t="n"/>
      <c r="T574" s="15">
        <f>IF(Q574="YES", IF(R574="Company",L574*(1+S574),IF(R574="Vendor",L574*(1-S574),"")),"")</f>
        <v/>
      </c>
      <c r="U574" s="15">
        <f>IF(Q574="YES",O574*T574,"")</f>
        <v/>
      </c>
      <c r="V574" s="16" t="n"/>
      <c r="W574" s="17">
        <f>IF(Q574="YES",G574+V574,"")</f>
        <v/>
      </c>
      <c r="X574" s="18">
        <f>IF(Q574="YES",IF(TODAY()&gt;W574,"OVERDUE","WITHIN TIME"),"")</f>
        <v/>
      </c>
    </row>
    <row r="575">
      <c r="A575" s="3" t="n">
        <v>571</v>
      </c>
      <c r="B575" s="4" t="n"/>
      <c r="C575" s="4" t="n"/>
      <c r="D575" s="5">
        <f>IF(E575="ISNR20","Natural Rubber-TSNR (ISNR-20)","")</f>
        <v/>
      </c>
      <c r="E575" s="4" t="n"/>
      <c r="F575" s="6" t="n"/>
      <c r="G575" s="6" t="n"/>
      <c r="H575" s="7">
        <f>IF(G575="","",G575-TODAY())</f>
        <v/>
      </c>
      <c r="I575" s="8">
        <f>IF(G575="","",
IF(G575&lt;TODAY(),
IF(O575&gt;0,"Violated","Completed"),
IF(H575&lt;=7,"Expiring Soon",
"Active")))</f>
        <v/>
      </c>
      <c r="J575" s="8">
        <f>IF(C575="","",
COUNTIFS(
sales!$C:$C,$C575,
sales!$E:$E,$E575,
sales!$H:$H,"&gt;="&amp;$F575,
sales!$H:$H,"&lt;="&amp;$G575
))</f>
        <v/>
      </c>
      <c r="K575" s="9">
        <f>IF(COUNTIFS(sales!C:C, C575)=0,"",
_xlfn.MAXIFS(sales!H:H, sales!C:C, C575))</f>
        <v/>
      </c>
      <c r="L575" s="4" t="n"/>
      <c r="M575" s="4" t="n"/>
      <c r="N575" s="10">
        <f>IF(C575="","",
SUMIFS(
sales!$I:$I,
sales!$C:$C,$C575,
sales!$E:$E,$E575,
sales!$H:$H,"&gt;="&amp;$F575,
sales!$H:$H,"&lt;="&amp;$G575
))</f>
        <v/>
      </c>
      <c r="O575" s="10">
        <f>IF(M575="","",M575-N575)</f>
        <v/>
      </c>
      <c r="P575" s="11">
        <f>IF(M575=0,"",N575/M575)</f>
        <v/>
      </c>
      <c r="Q575" s="12">
        <f>IF(OR(G575="",O575=""),"",
IF(AND(G575&lt;TODAY(),O575&gt;0),"YES","NO"))</f>
        <v/>
      </c>
      <c r="R575" s="100" t="n"/>
      <c r="S575" s="14" t="n"/>
      <c r="T575" s="15">
        <f>IF(Q575="YES", IF(R575="Company",L575*(1+S575),IF(R575="Vendor",L575*(1-S575),"")),"")</f>
        <v/>
      </c>
      <c r="U575" s="15">
        <f>IF(Q575="YES",O575*T575,"")</f>
        <v/>
      </c>
      <c r="V575" s="16" t="n"/>
      <c r="W575" s="17">
        <f>IF(Q575="YES",G575+V575,"")</f>
        <v/>
      </c>
      <c r="X575" s="18">
        <f>IF(Q575="YES",IF(TODAY()&gt;W575,"OVERDUE","WITHIN TIME"),"")</f>
        <v/>
      </c>
    </row>
    <row r="576">
      <c r="A576" s="3" t="n">
        <v>572</v>
      </c>
      <c r="B576" s="4" t="n"/>
      <c r="C576" s="4" t="n"/>
      <c r="D576" s="5">
        <f>IF(E576="ISNR20","Natural Rubber-TSNR (ISNR-20)","")</f>
        <v/>
      </c>
      <c r="E576" s="4" t="n"/>
      <c r="F576" s="6" t="n"/>
      <c r="G576" s="6" t="n"/>
      <c r="H576" s="7">
        <f>IF(G576="","",G576-TODAY())</f>
        <v/>
      </c>
      <c r="I576" s="8">
        <f>IF(G576="","",
IF(G576&lt;TODAY(),
IF(O576&gt;0,"Violated","Completed"),
IF(H576&lt;=7,"Expiring Soon",
"Active")))</f>
        <v/>
      </c>
      <c r="J576" s="8">
        <f>IF(C576="","",
COUNTIFS(
sales!$C:$C,$C576,
sales!$E:$E,$E576,
sales!$H:$H,"&gt;="&amp;$F576,
sales!$H:$H,"&lt;="&amp;$G576
))</f>
        <v/>
      </c>
      <c r="K576" s="9">
        <f>IF(COUNTIFS(sales!C:C, C576)=0,"",
_xlfn.MAXIFS(sales!H:H, sales!C:C, C576))</f>
        <v/>
      </c>
      <c r="L576" s="4" t="n"/>
      <c r="M576" s="4" t="n"/>
      <c r="N576" s="10">
        <f>IF(C576="","",
SUMIFS(
sales!$I:$I,
sales!$C:$C,$C576,
sales!$E:$E,$E576,
sales!$H:$H,"&gt;="&amp;$F576,
sales!$H:$H,"&lt;="&amp;$G576
))</f>
        <v/>
      </c>
      <c r="O576" s="10">
        <f>IF(M576="","",M576-N576)</f>
        <v/>
      </c>
      <c r="P576" s="11">
        <f>IF(M576=0,"",N576/M576)</f>
        <v/>
      </c>
      <c r="Q576" s="12">
        <f>IF(OR(G576="",O576=""),"",
IF(AND(G576&lt;TODAY(),O576&gt;0),"YES","NO"))</f>
        <v/>
      </c>
      <c r="R576" s="100" t="n"/>
      <c r="S576" s="14" t="n"/>
      <c r="T576" s="15">
        <f>IF(Q576="YES", IF(R576="Company",L576*(1+S576),IF(R576="Vendor",L576*(1-S576),"")),"")</f>
        <v/>
      </c>
      <c r="U576" s="15">
        <f>IF(Q576="YES",O576*T576,"")</f>
        <v/>
      </c>
      <c r="V576" s="16" t="n"/>
      <c r="W576" s="17">
        <f>IF(Q576="YES",G576+V576,"")</f>
        <v/>
      </c>
      <c r="X576" s="18">
        <f>IF(Q576="YES",IF(TODAY()&gt;W576,"OVERDUE","WITHIN TIME"),"")</f>
        <v/>
      </c>
    </row>
    <row r="577">
      <c r="A577" s="3" t="n">
        <v>573</v>
      </c>
      <c r="B577" s="4" t="n"/>
      <c r="C577" s="4" t="n"/>
      <c r="D577" s="5">
        <f>IF(E577="ISNR20","Natural Rubber-TSNR (ISNR-20)","")</f>
        <v/>
      </c>
      <c r="E577" s="4" t="n"/>
      <c r="F577" s="6" t="n"/>
      <c r="G577" s="6" t="n"/>
      <c r="H577" s="7">
        <f>IF(G577="","",G577-TODAY())</f>
        <v/>
      </c>
      <c r="I577" s="8">
        <f>IF(G577="","",
IF(G577&lt;TODAY(),
IF(O577&gt;0,"Violated","Completed"),
IF(H577&lt;=7,"Expiring Soon",
"Active")))</f>
        <v/>
      </c>
      <c r="J577" s="8">
        <f>IF(C577="","",
COUNTIFS(
sales!$C:$C,$C577,
sales!$E:$E,$E577,
sales!$H:$H,"&gt;="&amp;$F577,
sales!$H:$H,"&lt;="&amp;$G577
))</f>
        <v/>
      </c>
      <c r="K577" s="9">
        <f>IF(COUNTIFS(sales!C:C, C577)=0,"",
_xlfn.MAXIFS(sales!H:H, sales!C:C, C577))</f>
        <v/>
      </c>
      <c r="L577" s="4" t="n"/>
      <c r="M577" s="4" t="n"/>
      <c r="N577" s="10">
        <f>IF(C577="","",
SUMIFS(
sales!$I:$I,
sales!$C:$C,$C577,
sales!$E:$E,$E577,
sales!$H:$H,"&gt;="&amp;$F577,
sales!$H:$H,"&lt;="&amp;$G577
))</f>
        <v/>
      </c>
      <c r="O577" s="10">
        <f>IF(M577="","",M577-N577)</f>
        <v/>
      </c>
      <c r="P577" s="11">
        <f>IF(M577=0,"",N577/M577)</f>
        <v/>
      </c>
      <c r="Q577" s="12">
        <f>IF(OR(G577="",O577=""),"",
IF(AND(G577&lt;TODAY(),O577&gt;0),"YES","NO"))</f>
        <v/>
      </c>
      <c r="R577" s="100" t="n"/>
      <c r="S577" s="14" t="n"/>
      <c r="T577" s="15">
        <f>IF(Q577="YES", IF(R577="Company",L577*(1+S577),IF(R577="Vendor",L577*(1-S577),"")),"")</f>
        <v/>
      </c>
      <c r="U577" s="15">
        <f>IF(Q577="YES",O577*T577,"")</f>
        <v/>
      </c>
      <c r="V577" s="16" t="n"/>
      <c r="W577" s="17">
        <f>IF(Q577="YES",G577+V577,"")</f>
        <v/>
      </c>
      <c r="X577" s="18">
        <f>IF(Q577="YES",IF(TODAY()&gt;W577,"OVERDUE","WITHIN TIME"),"")</f>
        <v/>
      </c>
    </row>
    <row r="578">
      <c r="A578" s="3" t="n">
        <v>574</v>
      </c>
      <c r="B578" s="4" t="n"/>
      <c r="C578" s="4" t="n"/>
      <c r="D578" s="5">
        <f>IF(E578="ISNR20","Natural Rubber-TSNR (ISNR-20)","")</f>
        <v/>
      </c>
      <c r="E578" s="4" t="n"/>
      <c r="F578" s="6" t="n"/>
      <c r="G578" s="6" t="n"/>
      <c r="H578" s="7">
        <f>IF(G578="","",G578-TODAY())</f>
        <v/>
      </c>
      <c r="I578" s="8">
        <f>IF(G578="","",
IF(G578&lt;TODAY(),
IF(O578&gt;0,"Violated","Completed"),
IF(H578&lt;=7,"Expiring Soon",
"Active")))</f>
        <v/>
      </c>
      <c r="J578" s="8">
        <f>IF(C578="","",
COUNTIFS(
sales!$C:$C,$C578,
sales!$E:$E,$E578,
sales!$H:$H,"&gt;="&amp;$F578,
sales!$H:$H,"&lt;="&amp;$G578
))</f>
        <v/>
      </c>
      <c r="K578" s="9">
        <f>IF(COUNTIFS(sales!C:C, C578)=0,"",
_xlfn.MAXIFS(sales!H:H, sales!C:C, C578))</f>
        <v/>
      </c>
      <c r="L578" s="4" t="n"/>
      <c r="M578" s="4" t="n"/>
      <c r="N578" s="10">
        <f>IF(C578="","",
SUMIFS(
sales!$I:$I,
sales!$C:$C,$C578,
sales!$E:$E,$E578,
sales!$H:$H,"&gt;="&amp;$F578,
sales!$H:$H,"&lt;="&amp;$G578
))</f>
        <v/>
      </c>
      <c r="O578" s="10">
        <f>IF(M578="","",M578-N578)</f>
        <v/>
      </c>
      <c r="P578" s="11">
        <f>IF(M578=0,"",N578/M578)</f>
        <v/>
      </c>
      <c r="Q578" s="12">
        <f>IF(OR(G578="",O578=""),"",
IF(AND(G578&lt;TODAY(),O578&gt;0),"YES","NO"))</f>
        <v/>
      </c>
      <c r="R578" s="100" t="n"/>
      <c r="S578" s="14" t="n"/>
      <c r="T578" s="15">
        <f>IF(Q578="YES", IF(R578="Company",L578*(1+S578),IF(R578="Vendor",L578*(1-S578),"")),"")</f>
        <v/>
      </c>
      <c r="U578" s="15">
        <f>IF(Q578="YES",O578*T578,"")</f>
        <v/>
      </c>
      <c r="V578" s="16" t="n"/>
      <c r="W578" s="17">
        <f>IF(Q578="YES",G578+V578,"")</f>
        <v/>
      </c>
      <c r="X578" s="18">
        <f>IF(Q578="YES",IF(TODAY()&gt;W578,"OVERDUE","WITHIN TIME"),"")</f>
        <v/>
      </c>
    </row>
    <row r="579">
      <c r="A579" s="3" t="n">
        <v>575</v>
      </c>
      <c r="B579" s="4" t="n"/>
      <c r="C579" s="4" t="n"/>
      <c r="D579" s="5">
        <f>IF(E579="ISNR20","Natural Rubber-TSNR (ISNR-20)","")</f>
        <v/>
      </c>
      <c r="E579" s="4" t="n"/>
      <c r="F579" s="6" t="n"/>
      <c r="G579" s="6" t="n"/>
      <c r="H579" s="7">
        <f>IF(G579="","",G579-TODAY())</f>
        <v/>
      </c>
      <c r="I579" s="8">
        <f>IF(G579="","",
IF(G579&lt;TODAY(),
IF(O579&gt;0,"Violated","Completed"),
IF(H579&lt;=7,"Expiring Soon",
"Active")))</f>
        <v/>
      </c>
      <c r="J579" s="8">
        <f>IF(C579="","",
COUNTIFS(
sales!$C:$C,$C579,
sales!$E:$E,$E579,
sales!$H:$H,"&gt;="&amp;$F579,
sales!$H:$H,"&lt;="&amp;$G579
))</f>
        <v/>
      </c>
      <c r="K579" s="9">
        <f>IF(COUNTIFS(sales!C:C, C579)=0,"",
_xlfn.MAXIFS(sales!H:H, sales!C:C, C579))</f>
        <v/>
      </c>
      <c r="L579" s="4" t="n"/>
      <c r="M579" s="4" t="n"/>
      <c r="N579" s="10">
        <f>IF(C579="","",
SUMIFS(
sales!$I:$I,
sales!$C:$C,$C579,
sales!$E:$E,$E579,
sales!$H:$H,"&gt;="&amp;$F579,
sales!$H:$H,"&lt;="&amp;$G579
))</f>
        <v/>
      </c>
      <c r="O579" s="10">
        <f>IF(M579="","",M579-N579)</f>
        <v/>
      </c>
      <c r="P579" s="11">
        <f>IF(M579=0,"",N579/M579)</f>
        <v/>
      </c>
      <c r="Q579" s="12">
        <f>IF(OR(G579="",O579=""),"",
IF(AND(G579&lt;TODAY(),O579&gt;0),"YES","NO"))</f>
        <v/>
      </c>
      <c r="R579" s="100" t="n"/>
      <c r="S579" s="14" t="n"/>
      <c r="T579" s="15">
        <f>IF(Q579="YES", IF(R579="Company",L579*(1+S579),IF(R579="Vendor",L579*(1-S579),"")),"")</f>
        <v/>
      </c>
      <c r="U579" s="15">
        <f>IF(Q579="YES",O579*T579,"")</f>
        <v/>
      </c>
      <c r="V579" s="16" t="n"/>
      <c r="W579" s="17">
        <f>IF(Q579="YES",G579+V579,"")</f>
        <v/>
      </c>
      <c r="X579" s="18">
        <f>IF(Q579="YES",IF(TODAY()&gt;W579,"OVERDUE","WITHIN TIME"),"")</f>
        <v/>
      </c>
    </row>
    <row r="580">
      <c r="A580" s="3" t="n">
        <v>576</v>
      </c>
      <c r="B580" s="4" t="n"/>
      <c r="C580" s="4" t="n"/>
      <c r="D580" s="5">
        <f>IF(E580="ISNR20","Natural Rubber-TSNR (ISNR-20)","")</f>
        <v/>
      </c>
      <c r="E580" s="4" t="n"/>
      <c r="F580" s="6" t="n"/>
      <c r="G580" s="6" t="n"/>
      <c r="H580" s="7">
        <f>IF(G580="","",G580-TODAY())</f>
        <v/>
      </c>
      <c r="I580" s="8">
        <f>IF(G580="","",
IF(G580&lt;TODAY(),
IF(O580&gt;0,"Violated","Completed"),
IF(H580&lt;=7,"Expiring Soon",
"Active")))</f>
        <v/>
      </c>
      <c r="J580" s="8">
        <f>IF(C580="","",
COUNTIFS(
sales!$C:$C,$C580,
sales!$E:$E,$E580,
sales!$H:$H,"&gt;="&amp;$F580,
sales!$H:$H,"&lt;="&amp;$G580
))</f>
        <v/>
      </c>
      <c r="K580" s="9">
        <f>IF(COUNTIFS(sales!C:C, C580)=0,"",
_xlfn.MAXIFS(sales!H:H, sales!C:C, C580))</f>
        <v/>
      </c>
      <c r="L580" s="4" t="n"/>
      <c r="M580" s="4" t="n"/>
      <c r="N580" s="10">
        <f>IF(C580="","",
SUMIFS(
sales!$I:$I,
sales!$C:$C,$C580,
sales!$E:$E,$E580,
sales!$H:$H,"&gt;="&amp;$F580,
sales!$H:$H,"&lt;="&amp;$G580
))</f>
        <v/>
      </c>
      <c r="O580" s="10">
        <f>IF(M580="","",M580-N580)</f>
        <v/>
      </c>
      <c r="P580" s="11">
        <f>IF(M580=0,"",N580/M580)</f>
        <v/>
      </c>
      <c r="Q580" s="12">
        <f>IF(OR(G580="",O580=""),"",
IF(AND(G580&lt;TODAY(),O580&gt;0),"YES","NO"))</f>
        <v/>
      </c>
      <c r="R580" s="100" t="n"/>
      <c r="S580" s="14" t="n"/>
      <c r="T580" s="15">
        <f>IF(Q580="YES", IF(R580="Company",L580*(1+S580),IF(R580="Vendor",L580*(1-S580),"")),"")</f>
        <v/>
      </c>
      <c r="U580" s="15">
        <f>IF(Q580="YES",O580*T580,"")</f>
        <v/>
      </c>
      <c r="V580" s="16" t="n"/>
      <c r="W580" s="17">
        <f>IF(Q580="YES",G580+V580,"")</f>
        <v/>
      </c>
      <c r="X580" s="18">
        <f>IF(Q580="YES",IF(TODAY()&gt;W580,"OVERDUE","WITHIN TIME"),"")</f>
        <v/>
      </c>
    </row>
    <row r="581">
      <c r="A581" s="3" t="n">
        <v>577</v>
      </c>
      <c r="B581" s="4" t="n"/>
      <c r="C581" s="4" t="n"/>
      <c r="D581" s="5">
        <f>IF(E581="ISNR20","Natural Rubber-TSNR (ISNR-20)","")</f>
        <v/>
      </c>
      <c r="E581" s="4" t="n"/>
      <c r="F581" s="6" t="n"/>
      <c r="G581" s="6" t="n"/>
      <c r="H581" s="7">
        <f>IF(G581="","",G581-TODAY())</f>
        <v/>
      </c>
      <c r="I581" s="8">
        <f>IF(G581="","",
IF(G581&lt;TODAY(),
IF(O581&gt;0,"Violated","Completed"),
IF(H581&lt;=7,"Expiring Soon",
"Active")))</f>
        <v/>
      </c>
      <c r="J581" s="8">
        <f>IF(C581="","",
COUNTIFS(
sales!$C:$C,$C581,
sales!$E:$E,$E581,
sales!$H:$H,"&gt;="&amp;$F581,
sales!$H:$H,"&lt;="&amp;$G581
))</f>
        <v/>
      </c>
      <c r="K581" s="9">
        <f>IF(COUNTIFS(sales!C:C, C581)=0,"",
_xlfn.MAXIFS(sales!H:H, sales!C:C, C581))</f>
        <v/>
      </c>
      <c r="L581" s="4" t="n"/>
      <c r="M581" s="4" t="n"/>
      <c r="N581" s="10">
        <f>IF(C581="","",
SUMIFS(
sales!$I:$I,
sales!$C:$C,$C581,
sales!$E:$E,$E581,
sales!$H:$H,"&gt;="&amp;$F581,
sales!$H:$H,"&lt;="&amp;$G581
))</f>
        <v/>
      </c>
      <c r="O581" s="10">
        <f>IF(M581="","",M581-N581)</f>
        <v/>
      </c>
      <c r="P581" s="11">
        <f>IF(M581=0,"",N581/M581)</f>
        <v/>
      </c>
      <c r="Q581" s="12">
        <f>IF(OR(G581="",O581=""),"",
IF(AND(G581&lt;TODAY(),O581&gt;0),"YES","NO"))</f>
        <v/>
      </c>
      <c r="R581" s="100" t="n"/>
      <c r="S581" s="14" t="n"/>
      <c r="T581" s="15">
        <f>IF(Q581="YES", IF(R581="Company",L581*(1+S581),IF(R581="Vendor",L581*(1-S581),"")),"")</f>
        <v/>
      </c>
      <c r="U581" s="15">
        <f>IF(Q581="YES",O581*T581,"")</f>
        <v/>
      </c>
      <c r="V581" s="16" t="n"/>
      <c r="W581" s="17">
        <f>IF(Q581="YES",G581+V581,"")</f>
        <v/>
      </c>
      <c r="X581" s="18">
        <f>IF(Q581="YES",IF(TODAY()&gt;W581,"OVERDUE","WITHIN TIME"),"")</f>
        <v/>
      </c>
    </row>
    <row r="582">
      <c r="A582" s="3" t="n">
        <v>578</v>
      </c>
      <c r="B582" s="4" t="n"/>
      <c r="C582" s="4" t="n"/>
      <c r="D582" s="5">
        <f>IF(E582="ISNR20","Natural Rubber-TSNR (ISNR-20)","")</f>
        <v/>
      </c>
      <c r="E582" s="4" t="n"/>
      <c r="F582" s="6" t="n"/>
      <c r="G582" s="6" t="n"/>
      <c r="H582" s="7">
        <f>IF(G582="","",G582-TODAY())</f>
        <v/>
      </c>
      <c r="I582" s="8">
        <f>IF(G582="","",
IF(G582&lt;TODAY(),
IF(O582&gt;0,"Violated","Completed"),
IF(H582&lt;=7,"Expiring Soon",
"Active")))</f>
        <v/>
      </c>
      <c r="J582" s="8">
        <f>IF(C582="","",
COUNTIFS(
sales!$C:$C,$C582,
sales!$E:$E,$E582,
sales!$H:$H,"&gt;="&amp;$F582,
sales!$H:$H,"&lt;="&amp;$G582
))</f>
        <v/>
      </c>
      <c r="K582" s="9">
        <f>IF(COUNTIFS(sales!C:C, C582)=0,"",
_xlfn.MAXIFS(sales!H:H, sales!C:C, C582))</f>
        <v/>
      </c>
      <c r="L582" s="4" t="n"/>
      <c r="M582" s="4" t="n"/>
      <c r="N582" s="10">
        <f>IF(C582="","",
SUMIFS(
sales!$I:$I,
sales!$C:$C,$C582,
sales!$E:$E,$E582,
sales!$H:$H,"&gt;="&amp;$F582,
sales!$H:$H,"&lt;="&amp;$G582
))</f>
        <v/>
      </c>
      <c r="O582" s="10">
        <f>IF(M582="","",M582-N582)</f>
        <v/>
      </c>
      <c r="P582" s="11">
        <f>IF(M582=0,"",N582/M582)</f>
        <v/>
      </c>
      <c r="Q582" s="12">
        <f>IF(OR(G582="",O582=""),"",
IF(AND(G582&lt;TODAY(),O582&gt;0),"YES","NO"))</f>
        <v/>
      </c>
      <c r="R582" s="100" t="n"/>
      <c r="S582" s="14" t="n"/>
      <c r="T582" s="15">
        <f>IF(Q582="YES", IF(R582="Company",L582*(1+S582),IF(R582="Vendor",L582*(1-S582),"")),"")</f>
        <v/>
      </c>
      <c r="U582" s="15">
        <f>IF(Q582="YES",O582*T582,"")</f>
        <v/>
      </c>
      <c r="V582" s="16" t="n"/>
      <c r="W582" s="17">
        <f>IF(Q582="YES",G582+V582,"")</f>
        <v/>
      </c>
      <c r="X582" s="18">
        <f>IF(Q582="YES",IF(TODAY()&gt;W582,"OVERDUE","WITHIN TIME"),"")</f>
        <v/>
      </c>
    </row>
    <row r="583">
      <c r="A583" s="3" t="n">
        <v>579</v>
      </c>
      <c r="B583" s="4" t="n"/>
      <c r="C583" s="4" t="n"/>
      <c r="D583" s="5">
        <f>IF(E583="ISNR20","Natural Rubber-TSNR (ISNR-20)","")</f>
        <v/>
      </c>
      <c r="E583" s="4" t="n"/>
      <c r="F583" s="6" t="n"/>
      <c r="G583" s="6" t="n"/>
      <c r="H583" s="7">
        <f>IF(G583="","",G583-TODAY())</f>
        <v/>
      </c>
      <c r="I583" s="8">
        <f>IF(G583="","",
IF(G583&lt;TODAY(),
IF(O583&gt;0,"Violated","Completed"),
IF(H583&lt;=7,"Expiring Soon",
"Active")))</f>
        <v/>
      </c>
      <c r="J583" s="8">
        <f>IF(C583="","",
COUNTIFS(
sales!$C:$C,$C583,
sales!$E:$E,$E583,
sales!$H:$H,"&gt;="&amp;$F583,
sales!$H:$H,"&lt;="&amp;$G583
))</f>
        <v/>
      </c>
      <c r="K583" s="9">
        <f>IF(COUNTIFS(sales!C:C, C583)=0,"",
_xlfn.MAXIFS(sales!H:H, sales!C:C, C583))</f>
        <v/>
      </c>
      <c r="L583" s="4" t="n"/>
      <c r="M583" s="4" t="n"/>
      <c r="N583" s="10">
        <f>IF(C583="","",
SUMIFS(
sales!$I:$I,
sales!$C:$C,$C583,
sales!$E:$E,$E583,
sales!$H:$H,"&gt;="&amp;$F583,
sales!$H:$H,"&lt;="&amp;$G583
))</f>
        <v/>
      </c>
      <c r="O583" s="10">
        <f>IF(M583="","",M583-N583)</f>
        <v/>
      </c>
      <c r="P583" s="11">
        <f>IF(M583=0,"",N583/M583)</f>
        <v/>
      </c>
      <c r="Q583" s="12">
        <f>IF(OR(G583="",O583=""),"",
IF(AND(G583&lt;TODAY(),O583&gt;0),"YES","NO"))</f>
        <v/>
      </c>
      <c r="R583" s="100" t="n"/>
      <c r="S583" s="14" t="n"/>
      <c r="T583" s="15">
        <f>IF(Q583="YES", IF(R583="Company",L583*(1+S583),IF(R583="Vendor",L583*(1-S583),"")),"")</f>
        <v/>
      </c>
      <c r="U583" s="15">
        <f>IF(Q583="YES",O583*T583,"")</f>
        <v/>
      </c>
      <c r="V583" s="16" t="n"/>
      <c r="W583" s="17">
        <f>IF(Q583="YES",G583+V583,"")</f>
        <v/>
      </c>
      <c r="X583" s="18">
        <f>IF(Q583="YES",IF(TODAY()&gt;W583,"OVERDUE","WITHIN TIME"),"")</f>
        <v/>
      </c>
    </row>
    <row r="584">
      <c r="A584" s="3" t="n">
        <v>580</v>
      </c>
      <c r="B584" s="4" t="n"/>
      <c r="C584" s="4" t="n"/>
      <c r="D584" s="5">
        <f>IF(E584="ISNR20","Natural Rubber-TSNR (ISNR-20)","")</f>
        <v/>
      </c>
      <c r="E584" s="4" t="n"/>
      <c r="F584" s="6" t="n"/>
      <c r="G584" s="6" t="n"/>
      <c r="H584" s="7">
        <f>IF(G584="","",G584-TODAY())</f>
        <v/>
      </c>
      <c r="I584" s="8">
        <f>IF(G584="","",
IF(G584&lt;TODAY(),
IF(O584&gt;0,"Violated","Completed"),
IF(H584&lt;=7,"Expiring Soon",
"Active")))</f>
        <v/>
      </c>
      <c r="J584" s="8">
        <f>IF(C584="","",
COUNTIFS(
sales!$C:$C,$C584,
sales!$E:$E,$E584,
sales!$H:$H,"&gt;="&amp;$F584,
sales!$H:$H,"&lt;="&amp;$G584
))</f>
        <v/>
      </c>
      <c r="K584" s="9">
        <f>IF(COUNTIFS(sales!C:C, C584)=0,"",
_xlfn.MAXIFS(sales!H:H, sales!C:C, C584))</f>
        <v/>
      </c>
      <c r="L584" s="4" t="n"/>
      <c r="M584" s="4" t="n"/>
      <c r="N584" s="10">
        <f>IF(C584="","",
SUMIFS(
sales!$I:$I,
sales!$C:$C,$C584,
sales!$E:$E,$E584,
sales!$H:$H,"&gt;="&amp;$F584,
sales!$H:$H,"&lt;="&amp;$G584
))</f>
        <v/>
      </c>
      <c r="O584" s="10">
        <f>IF(M584="","",M584-N584)</f>
        <v/>
      </c>
      <c r="P584" s="11">
        <f>IF(M584=0,"",N584/M584)</f>
        <v/>
      </c>
      <c r="Q584" s="12">
        <f>IF(OR(G584="",O584=""),"",
IF(AND(G584&lt;TODAY(),O584&gt;0),"YES","NO"))</f>
        <v/>
      </c>
      <c r="R584" s="100" t="n"/>
      <c r="S584" s="14" t="n"/>
      <c r="T584" s="15">
        <f>IF(Q584="YES", IF(R584="Company",L584*(1+S584),IF(R584="Vendor",L584*(1-S584),"")),"")</f>
        <v/>
      </c>
      <c r="U584" s="15">
        <f>IF(Q584="YES",O584*T584,"")</f>
        <v/>
      </c>
      <c r="V584" s="16" t="n"/>
      <c r="W584" s="17">
        <f>IF(Q584="YES",G584+V584,"")</f>
        <v/>
      </c>
      <c r="X584" s="18">
        <f>IF(Q584="YES",IF(TODAY()&gt;W584,"OVERDUE","WITHIN TIME"),"")</f>
        <v/>
      </c>
    </row>
    <row r="585">
      <c r="A585" s="3" t="n">
        <v>581</v>
      </c>
      <c r="B585" s="4" t="n"/>
      <c r="C585" s="4" t="n"/>
      <c r="D585" s="5">
        <f>IF(E585="ISNR20","Natural Rubber-TSNR (ISNR-20)","")</f>
        <v/>
      </c>
      <c r="E585" s="4" t="n"/>
      <c r="F585" s="6" t="n"/>
      <c r="G585" s="6" t="n"/>
      <c r="H585" s="7">
        <f>IF(G585="","",G585-TODAY())</f>
        <v/>
      </c>
      <c r="I585" s="8">
        <f>IF(G585="","",
IF(G585&lt;TODAY(),
IF(O585&gt;0,"Violated","Completed"),
IF(H585&lt;=7,"Expiring Soon",
"Active")))</f>
        <v/>
      </c>
      <c r="J585" s="8">
        <f>IF(C585="","",
COUNTIFS(
sales!$C:$C,$C585,
sales!$E:$E,$E585,
sales!$H:$H,"&gt;="&amp;$F585,
sales!$H:$H,"&lt;="&amp;$G585
))</f>
        <v/>
      </c>
      <c r="K585" s="9">
        <f>IF(COUNTIFS(sales!C:C, C585)=0,"",
_xlfn.MAXIFS(sales!H:H, sales!C:C, C585))</f>
        <v/>
      </c>
      <c r="L585" s="4" t="n"/>
      <c r="M585" s="4" t="n"/>
      <c r="N585" s="10">
        <f>IF(C585="","",
SUMIFS(
sales!$I:$I,
sales!$C:$C,$C585,
sales!$E:$E,$E585,
sales!$H:$H,"&gt;="&amp;$F585,
sales!$H:$H,"&lt;="&amp;$G585
))</f>
        <v/>
      </c>
      <c r="O585" s="10">
        <f>IF(M585="","",M585-N585)</f>
        <v/>
      </c>
      <c r="P585" s="11">
        <f>IF(M585=0,"",N585/M585)</f>
        <v/>
      </c>
      <c r="Q585" s="12">
        <f>IF(OR(G585="",O585=""),"",
IF(AND(G585&lt;TODAY(),O585&gt;0),"YES","NO"))</f>
        <v/>
      </c>
      <c r="R585" s="100" t="n"/>
      <c r="S585" s="14" t="n"/>
      <c r="T585" s="15">
        <f>IF(Q585="YES", IF(R585="Company",L585*(1+S585),IF(R585="Vendor",L585*(1-S585),"")),"")</f>
        <v/>
      </c>
      <c r="U585" s="15">
        <f>IF(Q585="YES",O585*T585,"")</f>
        <v/>
      </c>
      <c r="V585" s="16" t="n"/>
      <c r="W585" s="17">
        <f>IF(Q585="YES",G585+V585,"")</f>
        <v/>
      </c>
      <c r="X585" s="18">
        <f>IF(Q585="YES",IF(TODAY()&gt;W585,"OVERDUE","WITHIN TIME"),"")</f>
        <v/>
      </c>
    </row>
    <row r="586">
      <c r="A586" s="3" t="n">
        <v>582</v>
      </c>
      <c r="B586" s="4" t="n"/>
      <c r="C586" s="4" t="n"/>
      <c r="D586" s="5">
        <f>IF(E586="ISNR20","Natural Rubber-TSNR (ISNR-20)","")</f>
        <v/>
      </c>
      <c r="E586" s="4" t="n"/>
      <c r="F586" s="6" t="n"/>
      <c r="G586" s="6" t="n"/>
      <c r="H586" s="7">
        <f>IF(G586="","",G586-TODAY())</f>
        <v/>
      </c>
      <c r="I586" s="8">
        <f>IF(G586="","",
IF(G586&lt;TODAY(),
IF(O586&gt;0,"Violated","Completed"),
IF(H586&lt;=7,"Expiring Soon",
"Active")))</f>
        <v/>
      </c>
      <c r="J586" s="8">
        <f>IF(C586="","",
COUNTIFS(
sales!$C:$C,$C586,
sales!$E:$E,$E586,
sales!$H:$H,"&gt;="&amp;$F586,
sales!$H:$H,"&lt;="&amp;$G586
))</f>
        <v/>
      </c>
      <c r="K586" s="9">
        <f>IF(COUNTIFS(sales!C:C, C586)=0,"",
_xlfn.MAXIFS(sales!H:H, sales!C:C, C586))</f>
        <v/>
      </c>
      <c r="L586" s="4" t="n"/>
      <c r="M586" s="4" t="n"/>
      <c r="N586" s="10">
        <f>IF(C586="","",
SUMIFS(
sales!$I:$I,
sales!$C:$C,$C586,
sales!$E:$E,$E586,
sales!$H:$H,"&gt;="&amp;$F586,
sales!$H:$H,"&lt;="&amp;$G586
))</f>
        <v/>
      </c>
      <c r="O586" s="10">
        <f>IF(M586="","",M586-N586)</f>
        <v/>
      </c>
      <c r="P586" s="11">
        <f>IF(M586=0,"",N586/M586)</f>
        <v/>
      </c>
      <c r="Q586" s="12">
        <f>IF(OR(G586="",O586=""),"",
IF(AND(G586&lt;TODAY(),O586&gt;0),"YES","NO"))</f>
        <v/>
      </c>
      <c r="R586" s="100" t="n"/>
      <c r="S586" s="14" t="n"/>
      <c r="T586" s="15">
        <f>IF(Q586="YES", IF(R586="Company",L586*(1+S586),IF(R586="Vendor",L586*(1-S586),"")),"")</f>
        <v/>
      </c>
      <c r="U586" s="15">
        <f>IF(Q586="YES",O586*T586,"")</f>
        <v/>
      </c>
      <c r="V586" s="16" t="n"/>
      <c r="W586" s="17">
        <f>IF(Q586="YES",G586+V586,"")</f>
        <v/>
      </c>
      <c r="X586" s="18">
        <f>IF(Q586="YES",IF(TODAY()&gt;W586,"OVERDUE","WITHIN TIME"),"")</f>
        <v/>
      </c>
    </row>
    <row r="587">
      <c r="A587" s="3" t="n">
        <v>583</v>
      </c>
      <c r="B587" s="4" t="n"/>
      <c r="C587" s="4" t="n"/>
      <c r="D587" s="5">
        <f>IF(E587="ISNR20","Natural Rubber-TSNR (ISNR-20)","")</f>
        <v/>
      </c>
      <c r="E587" s="4" t="n"/>
      <c r="F587" s="6" t="n"/>
      <c r="G587" s="6" t="n"/>
      <c r="H587" s="7">
        <f>IF(G587="","",G587-TODAY())</f>
        <v/>
      </c>
      <c r="I587" s="8">
        <f>IF(G587="","",
IF(G587&lt;TODAY(),
IF(O587&gt;0,"Violated","Completed"),
IF(H587&lt;=7,"Expiring Soon",
"Active")))</f>
        <v/>
      </c>
      <c r="J587" s="8">
        <f>IF(C587="","",
COUNTIFS(
sales!$C:$C,$C587,
sales!$E:$E,$E587,
sales!$H:$H,"&gt;="&amp;$F587,
sales!$H:$H,"&lt;="&amp;$G587
))</f>
        <v/>
      </c>
      <c r="K587" s="9">
        <f>IF(COUNTIFS(sales!C:C, C587)=0,"",
_xlfn.MAXIFS(sales!H:H, sales!C:C, C587))</f>
        <v/>
      </c>
      <c r="L587" s="4" t="n"/>
      <c r="M587" s="4" t="n"/>
      <c r="N587" s="10">
        <f>IF(C587="","",
SUMIFS(
sales!$I:$I,
sales!$C:$C,$C587,
sales!$E:$E,$E587,
sales!$H:$H,"&gt;="&amp;$F587,
sales!$H:$H,"&lt;="&amp;$G587
))</f>
        <v/>
      </c>
      <c r="O587" s="10">
        <f>IF(M587="","",M587-N587)</f>
        <v/>
      </c>
      <c r="P587" s="11">
        <f>IF(M587=0,"",N587/M587)</f>
        <v/>
      </c>
      <c r="Q587" s="12">
        <f>IF(OR(G587="",O587=""),"",
IF(AND(G587&lt;TODAY(),O587&gt;0),"YES","NO"))</f>
        <v/>
      </c>
      <c r="R587" s="100" t="n"/>
      <c r="S587" s="14" t="n"/>
      <c r="T587" s="15">
        <f>IF(Q587="YES", IF(R587="Company",L587*(1+S587),IF(R587="Vendor",L587*(1-S587),"")),"")</f>
        <v/>
      </c>
      <c r="U587" s="15">
        <f>IF(Q587="YES",O587*T587,"")</f>
        <v/>
      </c>
      <c r="V587" s="16" t="n"/>
      <c r="W587" s="17">
        <f>IF(Q587="YES",G587+V587,"")</f>
        <v/>
      </c>
      <c r="X587" s="18">
        <f>IF(Q587="YES",IF(TODAY()&gt;W587,"OVERDUE","WITHIN TIME"),"")</f>
        <v/>
      </c>
    </row>
    <row r="588">
      <c r="A588" s="3" t="n">
        <v>584</v>
      </c>
      <c r="B588" s="4" t="n"/>
      <c r="C588" s="4" t="n"/>
      <c r="D588" s="5">
        <f>IF(E588="ISNR20","Natural Rubber-TSNR (ISNR-20)","")</f>
        <v/>
      </c>
      <c r="E588" s="4" t="n"/>
      <c r="F588" s="6" t="n"/>
      <c r="G588" s="6" t="n"/>
      <c r="H588" s="7">
        <f>IF(G588="","",G588-TODAY())</f>
        <v/>
      </c>
      <c r="I588" s="8">
        <f>IF(G588="","",
IF(G588&lt;TODAY(),
IF(O588&gt;0,"Violated","Completed"),
IF(H588&lt;=7,"Expiring Soon",
"Active")))</f>
        <v/>
      </c>
      <c r="J588" s="8">
        <f>IF(C588="","",
COUNTIFS(
sales!$C:$C,$C588,
sales!$E:$E,$E588,
sales!$H:$H,"&gt;="&amp;$F588,
sales!$H:$H,"&lt;="&amp;$G588
))</f>
        <v/>
      </c>
      <c r="K588" s="9">
        <f>IF(COUNTIFS(sales!C:C, C588)=0,"",
_xlfn.MAXIFS(sales!H:H, sales!C:C, C588))</f>
        <v/>
      </c>
      <c r="L588" s="4" t="n"/>
      <c r="M588" s="4" t="n"/>
      <c r="N588" s="10">
        <f>IF(C588="","",
SUMIFS(
sales!$I:$I,
sales!$C:$C,$C588,
sales!$E:$E,$E588,
sales!$H:$H,"&gt;="&amp;$F588,
sales!$H:$H,"&lt;="&amp;$G588
))</f>
        <v/>
      </c>
      <c r="O588" s="10">
        <f>IF(M588="","",M588-N588)</f>
        <v/>
      </c>
      <c r="P588" s="11">
        <f>IF(M588=0,"",N588/M588)</f>
        <v/>
      </c>
      <c r="Q588" s="12">
        <f>IF(OR(G588="",O588=""),"",
IF(AND(G588&lt;TODAY(),O588&gt;0),"YES","NO"))</f>
        <v/>
      </c>
      <c r="R588" s="100" t="n"/>
      <c r="S588" s="14" t="n"/>
      <c r="T588" s="15">
        <f>IF(Q588="YES", IF(R588="Company",L588*(1+S588),IF(R588="Vendor",L588*(1-S588),"")),"")</f>
        <v/>
      </c>
      <c r="U588" s="15">
        <f>IF(Q588="YES",O588*T588,"")</f>
        <v/>
      </c>
      <c r="V588" s="16" t="n"/>
      <c r="W588" s="17">
        <f>IF(Q588="YES",G588+V588,"")</f>
        <v/>
      </c>
      <c r="X588" s="18">
        <f>IF(Q588="YES",IF(TODAY()&gt;W588,"OVERDUE","WITHIN TIME"),"")</f>
        <v/>
      </c>
    </row>
    <row r="589">
      <c r="A589" s="3" t="n">
        <v>585</v>
      </c>
      <c r="B589" s="4" t="n"/>
      <c r="C589" s="4" t="n"/>
      <c r="D589" s="5">
        <f>IF(E589="ISNR20","Natural Rubber-TSNR (ISNR-20)","")</f>
        <v/>
      </c>
      <c r="E589" s="4" t="n"/>
      <c r="F589" s="6" t="n"/>
      <c r="G589" s="6" t="n"/>
      <c r="H589" s="7">
        <f>IF(G589="","",G589-TODAY())</f>
        <v/>
      </c>
      <c r="I589" s="8">
        <f>IF(G589="","",
IF(G589&lt;TODAY(),
IF(O589&gt;0,"Violated","Completed"),
IF(H589&lt;=7,"Expiring Soon",
"Active")))</f>
        <v/>
      </c>
      <c r="J589" s="8">
        <f>IF(C589="","",
COUNTIFS(
sales!$C:$C,$C589,
sales!$E:$E,$E589,
sales!$H:$H,"&gt;="&amp;$F589,
sales!$H:$H,"&lt;="&amp;$G589
))</f>
        <v/>
      </c>
      <c r="K589" s="9">
        <f>IF(COUNTIFS(sales!C:C, C589)=0,"",
_xlfn.MAXIFS(sales!H:H, sales!C:C, C589))</f>
        <v/>
      </c>
      <c r="L589" s="4" t="n"/>
      <c r="M589" s="4" t="n"/>
      <c r="N589" s="10">
        <f>IF(C589="","",
SUMIFS(
sales!$I:$I,
sales!$C:$C,$C589,
sales!$E:$E,$E589,
sales!$H:$H,"&gt;="&amp;$F589,
sales!$H:$H,"&lt;="&amp;$G589
))</f>
        <v/>
      </c>
      <c r="O589" s="10">
        <f>IF(M589="","",M589-N589)</f>
        <v/>
      </c>
      <c r="P589" s="11">
        <f>IF(M589=0,"",N589/M589)</f>
        <v/>
      </c>
      <c r="Q589" s="12">
        <f>IF(OR(G589="",O589=""),"",
IF(AND(G589&lt;TODAY(),O589&gt;0),"YES","NO"))</f>
        <v/>
      </c>
      <c r="R589" s="100" t="n"/>
      <c r="S589" s="14" t="n"/>
      <c r="T589" s="15">
        <f>IF(Q589="YES", IF(R589="Company",L589*(1+S589),IF(R589="Vendor",L589*(1-S589),"")),"")</f>
        <v/>
      </c>
      <c r="U589" s="15">
        <f>IF(Q589="YES",O589*T589,"")</f>
        <v/>
      </c>
      <c r="V589" s="16" t="n"/>
      <c r="W589" s="17">
        <f>IF(Q589="YES",G589+V589,"")</f>
        <v/>
      </c>
      <c r="X589" s="18">
        <f>IF(Q589="YES",IF(TODAY()&gt;W589,"OVERDUE","WITHIN TIME"),"")</f>
        <v/>
      </c>
    </row>
    <row r="590">
      <c r="A590" s="3" t="n">
        <v>586</v>
      </c>
      <c r="B590" s="4" t="n"/>
      <c r="C590" s="4" t="n"/>
      <c r="D590" s="5">
        <f>IF(E590="ISNR20","Natural Rubber-TSNR (ISNR-20)","")</f>
        <v/>
      </c>
      <c r="E590" s="4" t="n"/>
      <c r="F590" s="6" t="n"/>
      <c r="G590" s="6" t="n"/>
      <c r="H590" s="7">
        <f>IF(G590="","",G590-TODAY())</f>
        <v/>
      </c>
      <c r="I590" s="8">
        <f>IF(G590="","",
IF(G590&lt;TODAY(),
IF(O590&gt;0,"Violated","Completed"),
IF(H590&lt;=7,"Expiring Soon",
"Active")))</f>
        <v/>
      </c>
      <c r="J590" s="8">
        <f>IF(C590="","",
COUNTIFS(
sales!$C:$C,$C590,
sales!$E:$E,$E590,
sales!$H:$H,"&gt;="&amp;$F590,
sales!$H:$H,"&lt;="&amp;$G590
))</f>
        <v/>
      </c>
      <c r="K590" s="9">
        <f>IF(COUNTIFS(sales!C:C, C590)=0,"",
_xlfn.MAXIFS(sales!H:H, sales!C:C, C590))</f>
        <v/>
      </c>
      <c r="L590" s="4" t="n"/>
      <c r="M590" s="4" t="n"/>
      <c r="N590" s="10">
        <f>IF(C590="","",
SUMIFS(
sales!$I:$I,
sales!$C:$C,$C590,
sales!$E:$E,$E590,
sales!$H:$H,"&gt;="&amp;$F590,
sales!$H:$H,"&lt;="&amp;$G590
))</f>
        <v/>
      </c>
      <c r="O590" s="10">
        <f>IF(M590="","",M590-N590)</f>
        <v/>
      </c>
      <c r="P590" s="11">
        <f>IF(M590=0,"",N590/M590)</f>
        <v/>
      </c>
      <c r="Q590" s="12">
        <f>IF(OR(G590="",O590=""),"",
IF(AND(G590&lt;TODAY(),O590&gt;0),"YES","NO"))</f>
        <v/>
      </c>
      <c r="R590" s="100" t="n"/>
      <c r="S590" s="14" t="n"/>
      <c r="T590" s="15">
        <f>IF(Q590="YES", IF(R590="Company",L590*(1+S590),IF(R590="Vendor",L590*(1-S590),"")),"")</f>
        <v/>
      </c>
      <c r="U590" s="15">
        <f>IF(Q590="YES",O590*T590,"")</f>
        <v/>
      </c>
      <c r="V590" s="16" t="n"/>
      <c r="W590" s="17">
        <f>IF(Q590="YES",G590+V590,"")</f>
        <v/>
      </c>
      <c r="X590" s="18">
        <f>IF(Q590="YES",IF(TODAY()&gt;W590,"OVERDUE","WITHIN TIME"),"")</f>
        <v/>
      </c>
    </row>
    <row r="591">
      <c r="A591" s="3" t="n">
        <v>587</v>
      </c>
      <c r="B591" s="4" t="n"/>
      <c r="C591" s="4" t="n"/>
      <c r="D591" s="5">
        <f>IF(E591="ISNR20","Natural Rubber-TSNR (ISNR-20)","")</f>
        <v/>
      </c>
      <c r="E591" s="4" t="n"/>
      <c r="F591" s="6" t="n"/>
      <c r="G591" s="6" t="n"/>
      <c r="H591" s="7">
        <f>IF(G591="","",G591-TODAY())</f>
        <v/>
      </c>
      <c r="I591" s="8">
        <f>IF(G591="","",
IF(G591&lt;TODAY(),
IF(O591&gt;0,"Violated","Completed"),
IF(H591&lt;=7,"Expiring Soon",
"Active")))</f>
        <v/>
      </c>
      <c r="J591" s="8">
        <f>IF(C591="","",
COUNTIFS(
sales!$C:$C,$C591,
sales!$E:$E,$E591,
sales!$H:$H,"&gt;="&amp;$F591,
sales!$H:$H,"&lt;="&amp;$G591
))</f>
        <v/>
      </c>
      <c r="K591" s="9">
        <f>IF(COUNTIFS(sales!C:C, C591)=0,"",
_xlfn.MAXIFS(sales!H:H, sales!C:C, C591))</f>
        <v/>
      </c>
      <c r="L591" s="4" t="n"/>
      <c r="M591" s="4" t="n"/>
      <c r="N591" s="10">
        <f>IF(C591="","",
SUMIFS(
sales!$I:$I,
sales!$C:$C,$C591,
sales!$E:$E,$E591,
sales!$H:$H,"&gt;="&amp;$F591,
sales!$H:$H,"&lt;="&amp;$G591
))</f>
        <v/>
      </c>
      <c r="O591" s="10">
        <f>IF(M591="","",M591-N591)</f>
        <v/>
      </c>
      <c r="P591" s="11">
        <f>IF(M591=0,"",N591/M591)</f>
        <v/>
      </c>
      <c r="Q591" s="12">
        <f>IF(OR(G591="",O591=""),"",
IF(AND(G591&lt;TODAY(),O591&gt;0),"YES","NO"))</f>
        <v/>
      </c>
      <c r="R591" s="100" t="n"/>
      <c r="S591" s="14" t="n"/>
      <c r="T591" s="15">
        <f>IF(Q591="YES", IF(R591="Company",L591*(1+S591),IF(R591="Vendor",L591*(1-S591),"")),"")</f>
        <v/>
      </c>
      <c r="U591" s="15">
        <f>IF(Q591="YES",O591*T591,"")</f>
        <v/>
      </c>
      <c r="V591" s="16" t="n"/>
      <c r="W591" s="17">
        <f>IF(Q591="YES",G591+V591,"")</f>
        <v/>
      </c>
      <c r="X591" s="18">
        <f>IF(Q591="YES",IF(TODAY()&gt;W591,"OVERDUE","WITHIN TIME"),"")</f>
        <v/>
      </c>
    </row>
    <row r="592">
      <c r="A592" s="3" t="n">
        <v>588</v>
      </c>
      <c r="B592" s="4" t="n"/>
      <c r="C592" s="4" t="n"/>
      <c r="D592" s="5">
        <f>IF(E592="ISNR20","Natural Rubber-TSNR (ISNR-20)","")</f>
        <v/>
      </c>
      <c r="E592" s="4" t="n"/>
      <c r="F592" s="6" t="n"/>
      <c r="G592" s="6" t="n"/>
      <c r="H592" s="7">
        <f>IF(G592="","",G592-TODAY())</f>
        <v/>
      </c>
      <c r="I592" s="8">
        <f>IF(G592="","",
IF(G592&lt;TODAY(),
IF(O592&gt;0,"Violated","Completed"),
IF(H592&lt;=7,"Expiring Soon",
"Active")))</f>
        <v/>
      </c>
      <c r="J592" s="8">
        <f>IF(C592="","",
COUNTIFS(
sales!$C:$C,$C592,
sales!$E:$E,$E592,
sales!$H:$H,"&gt;="&amp;$F592,
sales!$H:$H,"&lt;="&amp;$G592
))</f>
        <v/>
      </c>
      <c r="K592" s="9">
        <f>IF(COUNTIFS(sales!C:C, C592)=0,"",
_xlfn.MAXIFS(sales!H:H, sales!C:C, C592))</f>
        <v/>
      </c>
      <c r="L592" s="4" t="n"/>
      <c r="M592" s="4" t="n"/>
      <c r="N592" s="10">
        <f>IF(C592="","",
SUMIFS(
sales!$I:$I,
sales!$C:$C,$C592,
sales!$E:$E,$E592,
sales!$H:$H,"&gt;="&amp;$F592,
sales!$H:$H,"&lt;="&amp;$G592
))</f>
        <v/>
      </c>
      <c r="O592" s="10">
        <f>IF(M592="","",M592-N592)</f>
        <v/>
      </c>
      <c r="P592" s="11">
        <f>IF(M592=0,"",N592/M592)</f>
        <v/>
      </c>
      <c r="Q592" s="12">
        <f>IF(OR(G592="",O592=""),"",
IF(AND(G592&lt;TODAY(),O592&gt;0),"YES","NO"))</f>
        <v/>
      </c>
      <c r="R592" s="100" t="n"/>
      <c r="S592" s="14" t="n"/>
      <c r="T592" s="15">
        <f>IF(Q592="YES", IF(R592="Company",L592*(1+S592),IF(R592="Vendor",L592*(1-S592),"")),"")</f>
        <v/>
      </c>
      <c r="U592" s="15">
        <f>IF(Q592="YES",O592*T592,"")</f>
        <v/>
      </c>
      <c r="V592" s="16" t="n"/>
      <c r="W592" s="17">
        <f>IF(Q592="YES",G592+V592,"")</f>
        <v/>
      </c>
      <c r="X592" s="18">
        <f>IF(Q592="YES",IF(TODAY()&gt;W592,"OVERDUE","WITHIN TIME"),"")</f>
        <v/>
      </c>
    </row>
    <row r="593">
      <c r="A593" s="3" t="n">
        <v>589</v>
      </c>
      <c r="B593" s="4" t="n"/>
      <c r="C593" s="4" t="n"/>
      <c r="D593" s="5">
        <f>IF(E593="ISNR20","Natural Rubber-TSNR (ISNR-20)","")</f>
        <v/>
      </c>
      <c r="E593" s="4" t="n"/>
      <c r="F593" s="6" t="n"/>
      <c r="G593" s="6" t="n"/>
      <c r="H593" s="7">
        <f>IF(G593="","",G593-TODAY())</f>
        <v/>
      </c>
      <c r="I593" s="8">
        <f>IF(G593="","",
IF(G593&lt;TODAY(),
IF(O593&gt;0,"Violated","Completed"),
IF(H593&lt;=7,"Expiring Soon",
"Active")))</f>
        <v/>
      </c>
      <c r="J593" s="8">
        <f>IF(C593="","",
COUNTIFS(
sales!$C:$C,$C593,
sales!$E:$E,$E593,
sales!$H:$H,"&gt;="&amp;$F593,
sales!$H:$H,"&lt;="&amp;$G593
))</f>
        <v/>
      </c>
      <c r="K593" s="9">
        <f>IF(COUNTIFS(sales!C:C, C593)=0,"",
_xlfn.MAXIFS(sales!H:H, sales!C:C, C593))</f>
        <v/>
      </c>
      <c r="L593" s="4" t="n"/>
      <c r="M593" s="4" t="n"/>
      <c r="N593" s="10">
        <f>IF(C593="","",
SUMIFS(
sales!$I:$I,
sales!$C:$C,$C593,
sales!$E:$E,$E593,
sales!$H:$H,"&gt;="&amp;$F593,
sales!$H:$H,"&lt;="&amp;$G593
))</f>
        <v/>
      </c>
      <c r="O593" s="10">
        <f>IF(M593="","",M593-N593)</f>
        <v/>
      </c>
      <c r="P593" s="11">
        <f>IF(M593=0,"",N593/M593)</f>
        <v/>
      </c>
      <c r="Q593" s="12">
        <f>IF(OR(G593="",O593=""),"",
IF(AND(G593&lt;TODAY(),O593&gt;0),"YES","NO"))</f>
        <v/>
      </c>
      <c r="R593" s="100" t="n"/>
      <c r="S593" s="14" t="n"/>
      <c r="T593" s="15">
        <f>IF(Q593="YES", IF(R593="Company",L593*(1+S593),IF(R593="Vendor",L593*(1-S593),"")),"")</f>
        <v/>
      </c>
      <c r="U593" s="15">
        <f>IF(Q593="YES",O593*T593,"")</f>
        <v/>
      </c>
      <c r="V593" s="16" t="n"/>
      <c r="W593" s="17">
        <f>IF(Q593="YES",G593+V593,"")</f>
        <v/>
      </c>
      <c r="X593" s="18">
        <f>IF(Q593="YES",IF(TODAY()&gt;W593,"OVERDUE","WITHIN TIME"),"")</f>
        <v/>
      </c>
    </row>
    <row r="594">
      <c r="A594" s="3" t="n">
        <v>590</v>
      </c>
      <c r="B594" s="4" t="n"/>
      <c r="C594" s="4" t="n"/>
      <c r="D594" s="5">
        <f>IF(E594="ISNR20","Natural Rubber-TSNR (ISNR-20)","")</f>
        <v/>
      </c>
      <c r="E594" s="4" t="n"/>
      <c r="F594" s="6" t="n"/>
      <c r="G594" s="6" t="n"/>
      <c r="H594" s="7">
        <f>IF(G594="","",G594-TODAY())</f>
        <v/>
      </c>
      <c r="I594" s="8">
        <f>IF(G594="","",
IF(G594&lt;TODAY(),
IF(O594&gt;0,"Violated","Completed"),
IF(H594&lt;=7,"Expiring Soon",
"Active")))</f>
        <v/>
      </c>
      <c r="J594" s="8">
        <f>IF(C594="","",
COUNTIFS(
sales!$C:$C,$C594,
sales!$E:$E,$E594,
sales!$H:$H,"&gt;="&amp;$F594,
sales!$H:$H,"&lt;="&amp;$G594
))</f>
        <v/>
      </c>
      <c r="K594" s="9">
        <f>IF(COUNTIFS(sales!C:C, C594)=0,"",
_xlfn.MAXIFS(sales!H:H, sales!C:C, C594))</f>
        <v/>
      </c>
      <c r="L594" s="4" t="n"/>
      <c r="M594" s="4" t="n"/>
      <c r="N594" s="10">
        <f>IF(C594="","",
SUMIFS(
sales!$I:$I,
sales!$C:$C,$C594,
sales!$E:$E,$E594,
sales!$H:$H,"&gt;="&amp;$F594,
sales!$H:$H,"&lt;="&amp;$G594
))</f>
        <v/>
      </c>
      <c r="O594" s="10">
        <f>IF(M594="","",M594-N594)</f>
        <v/>
      </c>
      <c r="P594" s="11">
        <f>IF(M594=0,"",N594/M594)</f>
        <v/>
      </c>
      <c r="Q594" s="12">
        <f>IF(OR(G594="",O594=""),"",
IF(AND(G594&lt;TODAY(),O594&gt;0),"YES","NO"))</f>
        <v/>
      </c>
      <c r="R594" s="100" t="n"/>
      <c r="S594" s="14" t="n"/>
      <c r="T594" s="15">
        <f>IF(Q594="YES", IF(R594="Company",L594*(1+S594),IF(R594="Vendor",L594*(1-S594),"")),"")</f>
        <v/>
      </c>
      <c r="U594" s="15">
        <f>IF(Q594="YES",O594*T594,"")</f>
        <v/>
      </c>
      <c r="V594" s="16" t="n"/>
      <c r="W594" s="17">
        <f>IF(Q594="YES",G594+V594,"")</f>
        <v/>
      </c>
      <c r="X594" s="18">
        <f>IF(Q594="YES",IF(TODAY()&gt;W594,"OVERDUE","WITHIN TIME"),"")</f>
        <v/>
      </c>
    </row>
    <row r="595">
      <c r="A595" s="3" t="n">
        <v>591</v>
      </c>
      <c r="B595" s="4" t="n"/>
      <c r="C595" s="4" t="n"/>
      <c r="D595" s="5">
        <f>IF(E595="ISNR20","Natural Rubber-TSNR (ISNR-20)","")</f>
        <v/>
      </c>
      <c r="E595" s="4" t="n"/>
      <c r="F595" s="6" t="n"/>
      <c r="G595" s="6" t="n"/>
      <c r="H595" s="7">
        <f>IF(G595="","",G595-TODAY())</f>
        <v/>
      </c>
      <c r="I595" s="8">
        <f>IF(G595="","",
IF(G595&lt;TODAY(),
IF(O595&gt;0,"Violated","Completed"),
IF(H595&lt;=7,"Expiring Soon",
"Active")))</f>
        <v/>
      </c>
      <c r="J595" s="8">
        <f>IF(C595="","",
COUNTIFS(
sales!$C:$C,$C595,
sales!$E:$E,$E595,
sales!$H:$H,"&gt;="&amp;$F595,
sales!$H:$H,"&lt;="&amp;$G595
))</f>
        <v/>
      </c>
      <c r="K595" s="9">
        <f>IF(COUNTIFS(sales!C:C, C595)=0,"",
_xlfn.MAXIFS(sales!H:H, sales!C:C, C595))</f>
        <v/>
      </c>
      <c r="L595" s="4" t="n"/>
      <c r="M595" s="4" t="n"/>
      <c r="N595" s="10">
        <f>IF(C595="","",
SUMIFS(
sales!$I:$I,
sales!$C:$C,$C595,
sales!$E:$E,$E595,
sales!$H:$H,"&gt;="&amp;$F595,
sales!$H:$H,"&lt;="&amp;$G595
))</f>
        <v/>
      </c>
      <c r="O595" s="10">
        <f>IF(M595="","",M595-N595)</f>
        <v/>
      </c>
      <c r="P595" s="11">
        <f>IF(M595=0,"",N595/M595)</f>
        <v/>
      </c>
      <c r="Q595" s="12">
        <f>IF(OR(G595="",O595=""),"",
IF(AND(G595&lt;TODAY(),O595&gt;0),"YES","NO"))</f>
        <v/>
      </c>
      <c r="R595" s="100" t="n"/>
      <c r="S595" s="14" t="n"/>
      <c r="T595" s="15">
        <f>IF(Q595="YES", IF(R595="Company",L595*(1+S595),IF(R595="Vendor",L595*(1-S595),"")),"")</f>
        <v/>
      </c>
      <c r="U595" s="15">
        <f>IF(Q595="YES",O595*T595,"")</f>
        <v/>
      </c>
      <c r="V595" s="16" t="n"/>
      <c r="W595" s="17">
        <f>IF(Q595="YES",G595+V595,"")</f>
        <v/>
      </c>
      <c r="X595" s="18">
        <f>IF(Q595="YES",IF(TODAY()&gt;W595,"OVERDUE","WITHIN TIME"),"")</f>
        <v/>
      </c>
    </row>
    <row r="596">
      <c r="A596" s="3" t="n">
        <v>592</v>
      </c>
      <c r="B596" s="4" t="n"/>
      <c r="C596" s="4" t="n"/>
      <c r="D596" s="5">
        <f>IF(E596="ISNR20","Natural Rubber-TSNR (ISNR-20)","")</f>
        <v/>
      </c>
      <c r="E596" s="4" t="n"/>
      <c r="F596" s="6" t="n"/>
      <c r="G596" s="6" t="n"/>
      <c r="H596" s="7">
        <f>IF(G596="","",G596-TODAY())</f>
        <v/>
      </c>
      <c r="I596" s="8">
        <f>IF(G596="","",
IF(G596&lt;TODAY(),
IF(O596&gt;0,"Violated","Completed"),
IF(H596&lt;=7,"Expiring Soon",
"Active")))</f>
        <v/>
      </c>
      <c r="J596" s="8">
        <f>IF(C596="","",
COUNTIFS(
sales!$C:$C,$C596,
sales!$E:$E,$E596,
sales!$H:$H,"&gt;="&amp;$F596,
sales!$H:$H,"&lt;="&amp;$G596
))</f>
        <v/>
      </c>
      <c r="K596" s="9">
        <f>IF(COUNTIFS(sales!C:C, C596)=0,"",
_xlfn.MAXIFS(sales!H:H, sales!C:C, C596))</f>
        <v/>
      </c>
      <c r="L596" s="4" t="n"/>
      <c r="M596" s="4" t="n"/>
      <c r="N596" s="10">
        <f>IF(C596="","",
SUMIFS(
sales!$I:$I,
sales!$C:$C,$C596,
sales!$E:$E,$E596,
sales!$H:$H,"&gt;="&amp;$F596,
sales!$H:$H,"&lt;="&amp;$G596
))</f>
        <v/>
      </c>
      <c r="O596" s="10">
        <f>IF(M596="","",M596-N596)</f>
        <v/>
      </c>
      <c r="P596" s="11">
        <f>IF(M596=0,"",N596/M596)</f>
        <v/>
      </c>
      <c r="Q596" s="12">
        <f>IF(OR(G596="",O596=""),"",
IF(AND(G596&lt;TODAY(),O596&gt;0),"YES","NO"))</f>
        <v/>
      </c>
      <c r="R596" s="100" t="n"/>
      <c r="S596" s="14" t="n"/>
      <c r="T596" s="15">
        <f>IF(Q596="YES", IF(R596="Company",L596*(1+S596),IF(R596="Vendor",L596*(1-S596),"")),"")</f>
        <v/>
      </c>
      <c r="U596" s="15">
        <f>IF(Q596="YES",O596*T596,"")</f>
        <v/>
      </c>
      <c r="V596" s="16" t="n"/>
      <c r="W596" s="17">
        <f>IF(Q596="YES",G596+V596,"")</f>
        <v/>
      </c>
      <c r="X596" s="18">
        <f>IF(Q596="YES",IF(TODAY()&gt;W596,"OVERDUE","WITHIN TIME"),"")</f>
        <v/>
      </c>
    </row>
    <row r="597">
      <c r="A597" s="3" t="n">
        <v>593</v>
      </c>
      <c r="B597" s="4" t="n"/>
      <c r="C597" s="4" t="n"/>
      <c r="D597" s="5">
        <f>IF(E597="ISNR20","Natural Rubber-TSNR (ISNR-20)","")</f>
        <v/>
      </c>
      <c r="E597" s="4" t="n"/>
      <c r="F597" s="6" t="n"/>
      <c r="G597" s="6" t="n"/>
      <c r="H597" s="7">
        <f>IF(G597="","",G597-TODAY())</f>
        <v/>
      </c>
      <c r="I597" s="8">
        <f>IF(G597="","",
IF(G597&lt;TODAY(),
IF(O597&gt;0,"Violated","Completed"),
IF(H597&lt;=7,"Expiring Soon",
"Active")))</f>
        <v/>
      </c>
      <c r="J597" s="8">
        <f>IF(C597="","",
COUNTIFS(
sales!$C:$C,$C597,
sales!$E:$E,$E597,
sales!$H:$H,"&gt;="&amp;$F597,
sales!$H:$H,"&lt;="&amp;$G597
))</f>
        <v/>
      </c>
      <c r="K597" s="9">
        <f>IF(COUNTIFS(sales!C:C, C597)=0,"",
_xlfn.MAXIFS(sales!H:H, sales!C:C, C597))</f>
        <v/>
      </c>
      <c r="L597" s="4" t="n"/>
      <c r="M597" s="4" t="n"/>
      <c r="N597" s="10">
        <f>IF(C597="","",
SUMIFS(
sales!$I:$I,
sales!$C:$C,$C597,
sales!$E:$E,$E597,
sales!$H:$H,"&gt;="&amp;$F597,
sales!$H:$H,"&lt;="&amp;$G597
))</f>
        <v/>
      </c>
      <c r="O597" s="10">
        <f>IF(M597="","",M597-N597)</f>
        <v/>
      </c>
      <c r="P597" s="11">
        <f>IF(M597=0,"",N597/M597)</f>
        <v/>
      </c>
      <c r="Q597" s="12">
        <f>IF(OR(G597="",O597=""),"",
IF(AND(G597&lt;TODAY(),O597&gt;0),"YES","NO"))</f>
        <v/>
      </c>
      <c r="R597" s="100" t="n"/>
      <c r="S597" s="14" t="n"/>
      <c r="T597" s="15">
        <f>IF(Q597="YES", IF(R597="Company",L597*(1+S597),IF(R597="Vendor",L597*(1-S597),"")),"")</f>
        <v/>
      </c>
      <c r="U597" s="15">
        <f>IF(Q597="YES",O597*T597,"")</f>
        <v/>
      </c>
      <c r="V597" s="16" t="n"/>
      <c r="W597" s="17">
        <f>IF(Q597="YES",G597+V597,"")</f>
        <v/>
      </c>
      <c r="X597" s="18">
        <f>IF(Q597="YES",IF(TODAY()&gt;W597,"OVERDUE","WITHIN TIME"),"")</f>
        <v/>
      </c>
    </row>
    <row r="598">
      <c r="A598" s="3" t="n">
        <v>594</v>
      </c>
      <c r="B598" s="4" t="n"/>
      <c r="C598" s="4" t="n"/>
      <c r="D598" s="5">
        <f>IF(E598="ISNR20","Natural Rubber-TSNR (ISNR-20)","")</f>
        <v/>
      </c>
      <c r="E598" s="4" t="n"/>
      <c r="F598" s="6" t="n"/>
      <c r="G598" s="6" t="n"/>
      <c r="H598" s="7">
        <f>IF(G598="","",G598-TODAY())</f>
        <v/>
      </c>
      <c r="I598" s="8">
        <f>IF(G598="","",
IF(G598&lt;TODAY(),
IF(O598&gt;0,"Violated","Completed"),
IF(H598&lt;=7,"Expiring Soon",
"Active")))</f>
        <v/>
      </c>
      <c r="J598" s="8">
        <f>IF(C598="","",
COUNTIFS(
sales!$C:$C,$C598,
sales!$E:$E,$E598,
sales!$H:$H,"&gt;="&amp;$F598,
sales!$H:$H,"&lt;="&amp;$G598
))</f>
        <v/>
      </c>
      <c r="K598" s="9">
        <f>IF(COUNTIFS(sales!C:C, C598)=0,"",
_xlfn.MAXIFS(sales!H:H, sales!C:C, C598))</f>
        <v/>
      </c>
      <c r="L598" s="4" t="n"/>
      <c r="M598" s="4" t="n"/>
      <c r="N598" s="10">
        <f>IF(C598="","",
SUMIFS(
sales!$I:$I,
sales!$C:$C,$C598,
sales!$E:$E,$E598,
sales!$H:$H,"&gt;="&amp;$F598,
sales!$H:$H,"&lt;="&amp;$G598
))</f>
        <v/>
      </c>
      <c r="O598" s="10">
        <f>IF(M598="","",M598-N598)</f>
        <v/>
      </c>
      <c r="P598" s="11">
        <f>IF(M598=0,"",N598/M598)</f>
        <v/>
      </c>
      <c r="Q598" s="12">
        <f>IF(OR(G598="",O598=""),"",
IF(AND(G598&lt;TODAY(),O598&gt;0),"YES","NO"))</f>
        <v/>
      </c>
      <c r="R598" s="100" t="n"/>
      <c r="S598" s="14" t="n"/>
      <c r="T598" s="15">
        <f>IF(Q598="YES", IF(R598="Company",L598*(1+S598),IF(R598="Vendor",L598*(1-S598),"")),"")</f>
        <v/>
      </c>
      <c r="U598" s="15">
        <f>IF(Q598="YES",O598*T598,"")</f>
        <v/>
      </c>
      <c r="V598" s="16" t="n"/>
      <c r="W598" s="17">
        <f>IF(Q598="YES",G598+V598,"")</f>
        <v/>
      </c>
      <c r="X598" s="18">
        <f>IF(Q598="YES",IF(TODAY()&gt;W598,"OVERDUE","WITHIN TIME"),"")</f>
        <v/>
      </c>
    </row>
    <row r="599">
      <c r="A599" s="3" t="n">
        <v>595</v>
      </c>
      <c r="B599" s="4" t="n"/>
      <c r="C599" s="4" t="n"/>
      <c r="D599" s="5">
        <f>IF(E599="ISNR20","Natural Rubber-TSNR (ISNR-20)","")</f>
        <v/>
      </c>
      <c r="E599" s="4" t="n"/>
      <c r="F599" s="6" t="n"/>
      <c r="G599" s="6" t="n"/>
      <c r="H599" s="7">
        <f>IF(G599="","",G599-TODAY())</f>
        <v/>
      </c>
      <c r="I599" s="8">
        <f>IF(G599="","",
IF(G599&lt;TODAY(),
IF(O599&gt;0,"Violated","Completed"),
IF(H599&lt;=7,"Expiring Soon",
"Active")))</f>
        <v/>
      </c>
      <c r="J599" s="8">
        <f>IF(C599="","",
COUNTIFS(
sales!$C:$C,$C599,
sales!$E:$E,$E599,
sales!$H:$H,"&gt;="&amp;$F599,
sales!$H:$H,"&lt;="&amp;$G599
))</f>
        <v/>
      </c>
      <c r="K599" s="9">
        <f>IF(COUNTIFS(sales!C:C, C599)=0,"",
_xlfn.MAXIFS(sales!H:H, sales!C:C, C599))</f>
        <v/>
      </c>
      <c r="L599" s="4" t="n"/>
      <c r="M599" s="4" t="n"/>
      <c r="N599" s="10">
        <f>IF(C599="","",
SUMIFS(
sales!$I:$I,
sales!$C:$C,$C599,
sales!$E:$E,$E599,
sales!$H:$H,"&gt;="&amp;$F599,
sales!$H:$H,"&lt;="&amp;$G599
))</f>
        <v/>
      </c>
      <c r="O599" s="10">
        <f>IF(M599="","",M599-N599)</f>
        <v/>
      </c>
      <c r="P599" s="11">
        <f>IF(M599=0,"",N599/M599)</f>
        <v/>
      </c>
      <c r="Q599" s="12">
        <f>IF(OR(G599="",O599=""),"",
IF(AND(G599&lt;TODAY(),O599&gt;0),"YES","NO"))</f>
        <v/>
      </c>
      <c r="R599" s="100" t="n"/>
      <c r="S599" s="14" t="n"/>
      <c r="T599" s="15">
        <f>IF(Q599="YES", IF(R599="Company",L599*(1+S599),IF(R599="Vendor",L599*(1-S599),"")),"")</f>
        <v/>
      </c>
      <c r="U599" s="15">
        <f>IF(Q599="YES",O599*T599,"")</f>
        <v/>
      </c>
      <c r="V599" s="16" t="n"/>
      <c r="W599" s="17">
        <f>IF(Q599="YES",G599+V599,"")</f>
        <v/>
      </c>
      <c r="X599" s="18">
        <f>IF(Q599="YES",IF(TODAY()&gt;W599,"OVERDUE","WITHIN TIME"),"")</f>
        <v/>
      </c>
    </row>
    <row r="600">
      <c r="A600" s="3" t="n">
        <v>596</v>
      </c>
      <c r="B600" s="4" t="n"/>
      <c r="C600" s="4" t="n"/>
      <c r="D600" s="5">
        <f>IF(E600="ISNR20","Natural Rubber-TSNR (ISNR-20)","")</f>
        <v/>
      </c>
      <c r="E600" s="4" t="n"/>
      <c r="F600" s="6" t="n"/>
      <c r="G600" s="6" t="n"/>
      <c r="H600" s="7">
        <f>IF(G600="","",G600-TODAY())</f>
        <v/>
      </c>
      <c r="I600" s="8">
        <f>IF(G600="","",
IF(G600&lt;TODAY(),
IF(O600&gt;0,"Violated","Completed"),
IF(H600&lt;=7,"Expiring Soon",
"Active")))</f>
        <v/>
      </c>
      <c r="J600" s="8">
        <f>IF(C600="","",
COUNTIFS(
sales!$C:$C,$C600,
sales!$E:$E,$E600,
sales!$H:$H,"&gt;="&amp;$F600,
sales!$H:$H,"&lt;="&amp;$G600
))</f>
        <v/>
      </c>
      <c r="K600" s="9">
        <f>IF(COUNTIFS(sales!C:C, C600)=0,"",
_xlfn.MAXIFS(sales!H:H, sales!C:C, C600))</f>
        <v/>
      </c>
      <c r="L600" s="4" t="n"/>
      <c r="M600" s="4" t="n"/>
      <c r="N600" s="10">
        <f>IF(C600="","",
SUMIFS(
sales!$I:$I,
sales!$C:$C,$C600,
sales!$E:$E,$E600,
sales!$H:$H,"&gt;="&amp;$F600,
sales!$H:$H,"&lt;="&amp;$G600
))</f>
        <v/>
      </c>
      <c r="O600" s="10">
        <f>IF(M600="","",M600-N600)</f>
        <v/>
      </c>
      <c r="P600" s="11">
        <f>IF(M600=0,"",N600/M600)</f>
        <v/>
      </c>
      <c r="Q600" s="12">
        <f>IF(OR(G600="",O600=""),"",
IF(AND(G600&lt;TODAY(),O600&gt;0),"YES","NO"))</f>
        <v/>
      </c>
      <c r="R600" s="100" t="n"/>
      <c r="S600" s="14" t="n"/>
      <c r="T600" s="15">
        <f>IF(Q600="YES", IF(R600="Company",L600*(1+S600),IF(R600="Vendor",L600*(1-S600),"")),"")</f>
        <v/>
      </c>
      <c r="U600" s="15">
        <f>IF(Q600="YES",O600*T600,"")</f>
        <v/>
      </c>
      <c r="V600" s="16" t="n"/>
      <c r="W600" s="17">
        <f>IF(Q600="YES",G600+V600,"")</f>
        <v/>
      </c>
      <c r="X600" s="18">
        <f>IF(Q600="YES",IF(TODAY()&gt;W600,"OVERDUE","WITHIN TIME"),"")</f>
        <v/>
      </c>
    </row>
    <row r="601">
      <c r="A601" s="3" t="n">
        <v>597</v>
      </c>
      <c r="B601" s="4" t="n"/>
      <c r="C601" s="4" t="n"/>
      <c r="D601" s="5">
        <f>IF(E601="ISNR20","Natural Rubber-TSNR (ISNR-20)","")</f>
        <v/>
      </c>
      <c r="E601" s="4" t="n"/>
      <c r="F601" s="6" t="n"/>
      <c r="G601" s="6" t="n"/>
      <c r="H601" s="7">
        <f>IF(G601="","",G601-TODAY())</f>
        <v/>
      </c>
      <c r="I601" s="8">
        <f>IF(G601="","",
IF(G601&lt;TODAY(),
IF(O601&gt;0,"Violated","Completed"),
IF(H601&lt;=7,"Expiring Soon",
"Active")))</f>
        <v/>
      </c>
      <c r="J601" s="8">
        <f>IF(C601="","",
COUNTIFS(
sales!$C:$C,$C601,
sales!$E:$E,$E601,
sales!$H:$H,"&gt;="&amp;$F601,
sales!$H:$H,"&lt;="&amp;$G601
))</f>
        <v/>
      </c>
      <c r="K601" s="9">
        <f>IF(COUNTIFS(sales!C:C, C601)=0,"",
_xlfn.MAXIFS(sales!H:H, sales!C:C, C601))</f>
        <v/>
      </c>
      <c r="L601" s="4" t="n"/>
      <c r="M601" s="4" t="n"/>
      <c r="N601" s="10">
        <f>IF(C601="","",
SUMIFS(
sales!$I:$I,
sales!$C:$C,$C601,
sales!$E:$E,$E601,
sales!$H:$H,"&gt;="&amp;$F601,
sales!$H:$H,"&lt;="&amp;$G601
))</f>
        <v/>
      </c>
      <c r="O601" s="10">
        <f>IF(M601="","",M601-N601)</f>
        <v/>
      </c>
      <c r="P601" s="11">
        <f>IF(M601=0,"",N601/M601)</f>
        <v/>
      </c>
      <c r="Q601" s="12">
        <f>IF(OR(G601="",O601=""),"",
IF(AND(G601&lt;TODAY(),O601&gt;0),"YES","NO"))</f>
        <v/>
      </c>
      <c r="R601" s="100" t="n"/>
      <c r="S601" s="14" t="n"/>
      <c r="T601" s="15">
        <f>IF(Q601="YES", IF(R601="Company",L601*(1+S601),IF(R601="Vendor",L601*(1-S601),"")),"")</f>
        <v/>
      </c>
      <c r="U601" s="15">
        <f>IF(Q601="YES",O601*T601,"")</f>
        <v/>
      </c>
      <c r="V601" s="16" t="n"/>
      <c r="W601" s="17">
        <f>IF(Q601="YES",G601+V601,"")</f>
        <v/>
      </c>
      <c r="X601" s="18">
        <f>IF(Q601="YES",IF(TODAY()&gt;W601,"OVERDUE","WITHIN TIME"),"")</f>
        <v/>
      </c>
    </row>
    <row r="602">
      <c r="A602" s="3" t="n">
        <v>598</v>
      </c>
      <c r="B602" s="4" t="n"/>
      <c r="C602" s="4" t="n"/>
      <c r="D602" s="5">
        <f>IF(E602="ISNR20","Natural Rubber-TSNR (ISNR-20)","")</f>
        <v/>
      </c>
      <c r="E602" s="4" t="n"/>
      <c r="F602" s="6" t="n"/>
      <c r="G602" s="6" t="n"/>
      <c r="H602" s="7">
        <f>IF(G602="","",G602-TODAY())</f>
        <v/>
      </c>
      <c r="I602" s="8">
        <f>IF(G602="","",
IF(G602&lt;TODAY(),
IF(O602&gt;0,"Violated","Completed"),
IF(H602&lt;=7,"Expiring Soon",
"Active")))</f>
        <v/>
      </c>
      <c r="J602" s="8">
        <f>IF(C602="","",
COUNTIFS(
sales!$C:$C,$C602,
sales!$E:$E,$E602,
sales!$H:$H,"&gt;="&amp;$F602,
sales!$H:$H,"&lt;="&amp;$G602
))</f>
        <v/>
      </c>
      <c r="K602" s="9">
        <f>IF(COUNTIFS(sales!C:C, C602)=0,"",
_xlfn.MAXIFS(sales!H:H, sales!C:C, C602))</f>
        <v/>
      </c>
      <c r="L602" s="4" t="n"/>
      <c r="M602" s="4" t="n"/>
      <c r="N602" s="10">
        <f>IF(C602="","",
SUMIFS(
sales!$I:$I,
sales!$C:$C,$C602,
sales!$E:$E,$E602,
sales!$H:$H,"&gt;="&amp;$F602,
sales!$H:$H,"&lt;="&amp;$G602
))</f>
        <v/>
      </c>
      <c r="O602" s="10">
        <f>IF(M602="","",M602-N602)</f>
        <v/>
      </c>
      <c r="P602" s="11">
        <f>IF(M602=0,"",N602/M602)</f>
        <v/>
      </c>
      <c r="Q602" s="12">
        <f>IF(OR(G602="",O602=""),"",
IF(AND(G602&lt;TODAY(),O602&gt;0),"YES","NO"))</f>
        <v/>
      </c>
      <c r="R602" s="100" t="n"/>
      <c r="S602" s="14" t="n"/>
      <c r="T602" s="15">
        <f>IF(Q602="YES", IF(R602="Company",L602*(1+S602),IF(R602="Vendor",L602*(1-S602),"")),"")</f>
        <v/>
      </c>
      <c r="U602" s="15">
        <f>IF(Q602="YES",O602*T602,"")</f>
        <v/>
      </c>
      <c r="V602" s="16" t="n"/>
      <c r="W602" s="17">
        <f>IF(Q602="YES",G602+V602,"")</f>
        <v/>
      </c>
      <c r="X602" s="18">
        <f>IF(Q602="YES",IF(TODAY()&gt;W602,"OVERDUE","WITHIN TIME"),"")</f>
        <v/>
      </c>
    </row>
    <row r="603">
      <c r="A603" s="3" t="n">
        <v>599</v>
      </c>
      <c r="B603" s="4" t="n"/>
      <c r="C603" s="4" t="n"/>
      <c r="D603" s="5">
        <f>IF(E603="ISNR20","Natural Rubber-TSNR (ISNR-20)","")</f>
        <v/>
      </c>
      <c r="E603" s="4" t="n"/>
      <c r="F603" s="6" t="n"/>
      <c r="G603" s="6" t="n"/>
      <c r="H603" s="7">
        <f>IF(G603="","",G603-TODAY())</f>
        <v/>
      </c>
      <c r="I603" s="8">
        <f>IF(G603="","",
IF(G603&lt;TODAY(),
IF(O603&gt;0,"Violated","Completed"),
IF(H603&lt;=7,"Expiring Soon",
"Active")))</f>
        <v/>
      </c>
      <c r="J603" s="8">
        <f>IF(C603="","",
COUNTIFS(
sales!$C:$C,$C603,
sales!$E:$E,$E603,
sales!$H:$H,"&gt;="&amp;$F603,
sales!$H:$H,"&lt;="&amp;$G603
))</f>
        <v/>
      </c>
      <c r="K603" s="9">
        <f>IF(COUNTIFS(sales!C:C, C603)=0,"",
_xlfn.MAXIFS(sales!H:H, sales!C:C, C603))</f>
        <v/>
      </c>
      <c r="L603" s="4" t="n"/>
      <c r="M603" s="4" t="n"/>
      <c r="N603" s="10">
        <f>IF(C603="","",
SUMIFS(
sales!$I:$I,
sales!$C:$C,$C603,
sales!$E:$E,$E603,
sales!$H:$H,"&gt;="&amp;$F603,
sales!$H:$H,"&lt;="&amp;$G603
))</f>
        <v/>
      </c>
      <c r="O603" s="10">
        <f>IF(M603="","",M603-N603)</f>
        <v/>
      </c>
      <c r="P603" s="11">
        <f>IF(M603=0,"",N603/M603)</f>
        <v/>
      </c>
      <c r="Q603" s="12">
        <f>IF(OR(G603="",O603=""),"",
IF(AND(G603&lt;TODAY(),O603&gt;0),"YES","NO"))</f>
        <v/>
      </c>
      <c r="R603" s="100" t="n"/>
      <c r="S603" s="14" t="n"/>
      <c r="T603" s="15">
        <f>IF(Q603="YES", IF(R603="Company",L603*(1+S603),IF(R603="Vendor",L603*(1-S603),"")),"")</f>
        <v/>
      </c>
      <c r="U603" s="15">
        <f>IF(Q603="YES",O603*T603,"")</f>
        <v/>
      </c>
      <c r="V603" s="16" t="n"/>
      <c r="W603" s="17">
        <f>IF(Q603="YES",G603+V603,"")</f>
        <v/>
      </c>
      <c r="X603" s="18">
        <f>IF(Q603="YES",IF(TODAY()&gt;W603,"OVERDUE","WITHIN TIME"),"")</f>
        <v/>
      </c>
    </row>
    <row r="604">
      <c r="A604" s="3" t="n">
        <v>600</v>
      </c>
      <c r="B604" s="4" t="n"/>
      <c r="C604" s="4" t="n"/>
      <c r="D604" s="5">
        <f>IF(E604="ISNR20","Natural Rubber-TSNR (ISNR-20)","")</f>
        <v/>
      </c>
      <c r="E604" s="4" t="n"/>
      <c r="F604" s="6" t="n"/>
      <c r="G604" s="6" t="n"/>
      <c r="H604" s="7">
        <f>IF(G604="","",G604-TODAY())</f>
        <v/>
      </c>
      <c r="I604" s="8">
        <f>IF(G604="","",
IF(G604&lt;TODAY(),
IF(O604&gt;0,"Violated","Completed"),
IF(H604&lt;=7,"Expiring Soon",
"Active")))</f>
        <v/>
      </c>
      <c r="J604" s="8">
        <f>IF(C604="","",
COUNTIFS(
sales!$C:$C,$C604,
sales!$E:$E,$E604,
sales!$H:$H,"&gt;="&amp;$F604,
sales!$H:$H,"&lt;="&amp;$G604
))</f>
        <v/>
      </c>
      <c r="K604" s="9">
        <f>IF(COUNTIFS(sales!C:C, C604)=0,"",
_xlfn.MAXIFS(sales!H:H, sales!C:C, C604))</f>
        <v/>
      </c>
      <c r="L604" s="4" t="n"/>
      <c r="M604" s="4" t="n"/>
      <c r="N604" s="10">
        <f>IF(C604="","",
SUMIFS(
sales!$I:$I,
sales!$C:$C,$C604,
sales!$E:$E,$E604,
sales!$H:$H,"&gt;="&amp;$F604,
sales!$H:$H,"&lt;="&amp;$G604
))</f>
        <v/>
      </c>
      <c r="O604" s="10">
        <f>IF(M604="","",M604-N604)</f>
        <v/>
      </c>
      <c r="P604" s="11">
        <f>IF(M604=0,"",N604/M604)</f>
        <v/>
      </c>
      <c r="Q604" s="12">
        <f>IF(OR(G604="",O604=""),"",
IF(AND(G604&lt;TODAY(),O604&gt;0),"YES","NO"))</f>
        <v/>
      </c>
      <c r="R604" s="100" t="n"/>
      <c r="S604" s="14" t="n"/>
      <c r="T604" s="15">
        <f>IF(Q604="YES", IF(R604="Company",L604*(1+S604),IF(R604="Vendor",L604*(1-S604),"")),"")</f>
        <v/>
      </c>
      <c r="U604" s="15">
        <f>IF(Q604="YES",O604*T604,"")</f>
        <v/>
      </c>
      <c r="V604" s="16" t="n"/>
      <c r="W604" s="17">
        <f>IF(Q604="YES",G604+V604,"")</f>
        <v/>
      </c>
      <c r="X604" s="18">
        <f>IF(Q604="YES",IF(TODAY()&gt;W604,"OVERDUE","WITHIN TIME"),"")</f>
        <v/>
      </c>
    </row>
    <row r="605">
      <c r="A605" s="3" t="n">
        <v>601</v>
      </c>
      <c r="B605" s="4" t="n"/>
      <c r="C605" s="4" t="n"/>
      <c r="D605" s="5">
        <f>IF(E605="ISNR20","Natural Rubber-TSNR (ISNR-20)","")</f>
        <v/>
      </c>
      <c r="E605" s="4" t="n"/>
      <c r="F605" s="6" t="n"/>
      <c r="G605" s="6" t="n"/>
      <c r="H605" s="7">
        <f>IF(G605="","",G605-TODAY())</f>
        <v/>
      </c>
      <c r="I605" s="8">
        <f>IF(G605="","",
IF(G605&lt;TODAY(),
IF(O605&gt;0,"Violated","Completed"),
IF(H605&lt;=7,"Expiring Soon",
"Active")))</f>
        <v/>
      </c>
      <c r="J605" s="8">
        <f>IF(C605="","",
COUNTIFS(
sales!$C:$C,$C605,
sales!$E:$E,$E605,
sales!$H:$H,"&gt;="&amp;$F605,
sales!$H:$H,"&lt;="&amp;$G605
))</f>
        <v/>
      </c>
      <c r="K605" s="9">
        <f>IF(COUNTIFS(sales!C:C, C605)=0,"",
_xlfn.MAXIFS(sales!H:H, sales!C:C, C605))</f>
        <v/>
      </c>
      <c r="L605" s="4" t="n"/>
      <c r="M605" s="4" t="n"/>
      <c r="N605" s="10">
        <f>IF(C605="","",
SUMIFS(
sales!$I:$I,
sales!$C:$C,$C605,
sales!$E:$E,$E605,
sales!$H:$H,"&gt;="&amp;$F605,
sales!$H:$H,"&lt;="&amp;$G605
))</f>
        <v/>
      </c>
      <c r="O605" s="10">
        <f>IF(M605="","",M605-N605)</f>
        <v/>
      </c>
      <c r="P605" s="11">
        <f>IF(M605=0,"",N605/M605)</f>
        <v/>
      </c>
      <c r="Q605" s="12">
        <f>IF(OR(G605="",O605=""),"",
IF(AND(G605&lt;TODAY(),O605&gt;0),"YES","NO"))</f>
        <v/>
      </c>
      <c r="R605" s="100" t="n"/>
      <c r="S605" s="14" t="n"/>
      <c r="T605" s="15">
        <f>IF(Q605="YES", IF(R605="Company",L605*(1+S605),IF(R605="Vendor",L605*(1-S605),"")),"")</f>
        <v/>
      </c>
      <c r="U605" s="15">
        <f>IF(Q605="YES",O605*T605,"")</f>
        <v/>
      </c>
      <c r="V605" s="16" t="n"/>
      <c r="W605" s="17">
        <f>IF(Q605="YES",G605+V605,"")</f>
        <v/>
      </c>
      <c r="X605" s="18">
        <f>IF(Q605="YES",IF(TODAY()&gt;W605,"OVERDUE","WITHIN TIME"),"")</f>
        <v/>
      </c>
    </row>
    <row r="606">
      <c r="A606" s="3" t="n">
        <v>602</v>
      </c>
      <c r="B606" s="4" t="n"/>
      <c r="C606" s="4" t="n"/>
      <c r="D606" s="5">
        <f>IF(E606="ISNR20","Natural Rubber-TSNR (ISNR-20)","")</f>
        <v/>
      </c>
      <c r="E606" s="4" t="n"/>
      <c r="F606" s="6" t="n"/>
      <c r="G606" s="6" t="n"/>
      <c r="H606" s="7">
        <f>IF(G606="","",G606-TODAY())</f>
        <v/>
      </c>
      <c r="I606" s="8">
        <f>IF(G606="","",
IF(G606&lt;TODAY(),
IF(O606&gt;0,"Violated","Completed"),
IF(H606&lt;=7,"Expiring Soon",
"Active")))</f>
        <v/>
      </c>
      <c r="J606" s="8">
        <f>IF(C606="","",
COUNTIFS(
sales!$C:$C,$C606,
sales!$E:$E,$E606,
sales!$H:$H,"&gt;="&amp;$F606,
sales!$H:$H,"&lt;="&amp;$G606
))</f>
        <v/>
      </c>
      <c r="K606" s="9">
        <f>IF(COUNTIFS(sales!C:C, C606)=0,"",
_xlfn.MAXIFS(sales!H:H, sales!C:C, C606))</f>
        <v/>
      </c>
      <c r="L606" s="4" t="n"/>
      <c r="M606" s="4" t="n"/>
      <c r="N606" s="10">
        <f>IF(C606="","",
SUMIFS(
sales!$I:$I,
sales!$C:$C,$C606,
sales!$E:$E,$E606,
sales!$H:$H,"&gt;="&amp;$F606,
sales!$H:$H,"&lt;="&amp;$G606
))</f>
        <v/>
      </c>
      <c r="O606" s="10">
        <f>IF(M606="","",M606-N606)</f>
        <v/>
      </c>
      <c r="P606" s="11">
        <f>IF(M606=0,"",N606/M606)</f>
        <v/>
      </c>
      <c r="Q606" s="12">
        <f>IF(OR(G606="",O606=""),"",
IF(AND(G606&lt;TODAY(),O606&gt;0),"YES","NO"))</f>
        <v/>
      </c>
      <c r="R606" s="100" t="n"/>
      <c r="S606" s="14" t="n"/>
      <c r="T606" s="15">
        <f>IF(Q606="YES", IF(R606="Company",L606*(1+S606),IF(R606="Vendor",L606*(1-S606),"")),"")</f>
        <v/>
      </c>
      <c r="U606" s="15">
        <f>IF(Q606="YES",O606*T606,"")</f>
        <v/>
      </c>
      <c r="V606" s="16" t="n"/>
      <c r="W606" s="17">
        <f>IF(Q606="YES",G606+V606,"")</f>
        <v/>
      </c>
      <c r="X606" s="18">
        <f>IF(Q606="YES",IF(TODAY()&gt;W606,"OVERDUE","WITHIN TIME"),"")</f>
        <v/>
      </c>
    </row>
    <row r="607">
      <c r="A607" s="3" t="n">
        <v>603</v>
      </c>
      <c r="B607" s="4" t="n"/>
      <c r="C607" s="4" t="n"/>
      <c r="D607" s="5">
        <f>IF(E607="ISNR20","Natural Rubber-TSNR (ISNR-20)","")</f>
        <v/>
      </c>
      <c r="E607" s="4" t="n"/>
      <c r="F607" s="6" t="n"/>
      <c r="G607" s="6" t="n"/>
      <c r="H607" s="7">
        <f>IF(G607="","",G607-TODAY())</f>
        <v/>
      </c>
      <c r="I607" s="8">
        <f>IF(G607="","",
IF(G607&lt;TODAY(),
IF(O607&gt;0,"Violated","Completed"),
IF(H607&lt;=7,"Expiring Soon",
"Active")))</f>
        <v/>
      </c>
      <c r="J607" s="8">
        <f>IF(C607="","",
COUNTIFS(
sales!$C:$C,$C607,
sales!$E:$E,$E607,
sales!$H:$H,"&gt;="&amp;$F607,
sales!$H:$H,"&lt;="&amp;$G607
))</f>
        <v/>
      </c>
      <c r="K607" s="9">
        <f>IF(COUNTIFS(sales!C:C, C607)=0,"",
_xlfn.MAXIFS(sales!H:H, sales!C:C, C607))</f>
        <v/>
      </c>
      <c r="L607" s="4" t="n"/>
      <c r="M607" s="4" t="n"/>
      <c r="N607" s="10">
        <f>IF(C607="","",
SUMIFS(
sales!$I:$I,
sales!$C:$C,$C607,
sales!$E:$E,$E607,
sales!$H:$H,"&gt;="&amp;$F607,
sales!$H:$H,"&lt;="&amp;$G607
))</f>
        <v/>
      </c>
      <c r="O607" s="10">
        <f>IF(M607="","",M607-N607)</f>
        <v/>
      </c>
      <c r="P607" s="11">
        <f>IF(M607=0,"",N607/M607)</f>
        <v/>
      </c>
      <c r="Q607" s="12">
        <f>IF(OR(G607="",O607=""),"",
IF(AND(G607&lt;TODAY(),O607&gt;0),"YES","NO"))</f>
        <v/>
      </c>
      <c r="R607" s="100" t="n"/>
      <c r="S607" s="14" t="n"/>
      <c r="T607" s="15">
        <f>IF(Q607="YES", IF(R607="Company",L607*(1+S607),IF(R607="Vendor",L607*(1-S607),"")),"")</f>
        <v/>
      </c>
      <c r="U607" s="15">
        <f>IF(Q607="YES",O607*T607,"")</f>
        <v/>
      </c>
      <c r="V607" s="16" t="n"/>
      <c r="W607" s="17">
        <f>IF(Q607="YES",G607+V607,"")</f>
        <v/>
      </c>
      <c r="X607" s="18">
        <f>IF(Q607="YES",IF(TODAY()&gt;W607,"OVERDUE","WITHIN TIME"),"")</f>
        <v/>
      </c>
    </row>
    <row r="608">
      <c r="A608" s="3" t="n">
        <v>604</v>
      </c>
      <c r="B608" s="4" t="n"/>
      <c r="C608" s="4" t="n"/>
      <c r="D608" s="5">
        <f>IF(E608="ISNR20","Natural Rubber-TSNR (ISNR-20)","")</f>
        <v/>
      </c>
      <c r="E608" s="4" t="n"/>
      <c r="F608" s="6" t="n"/>
      <c r="G608" s="6" t="n"/>
      <c r="H608" s="7">
        <f>IF(G608="","",G608-TODAY())</f>
        <v/>
      </c>
      <c r="I608" s="8">
        <f>IF(G608="","",
IF(G608&lt;TODAY(),
IF(O608&gt;0,"Violated","Completed"),
IF(H608&lt;=7,"Expiring Soon",
"Active")))</f>
        <v/>
      </c>
      <c r="J608" s="8">
        <f>IF(C608="","",
COUNTIFS(
sales!$C:$C,$C608,
sales!$E:$E,$E608,
sales!$H:$H,"&gt;="&amp;$F608,
sales!$H:$H,"&lt;="&amp;$G608
))</f>
        <v/>
      </c>
      <c r="K608" s="9">
        <f>IF(COUNTIFS(sales!C:C, C608)=0,"",
_xlfn.MAXIFS(sales!H:H, sales!C:C, C608))</f>
        <v/>
      </c>
      <c r="L608" s="4" t="n"/>
      <c r="M608" s="4" t="n"/>
      <c r="N608" s="10">
        <f>IF(C608="","",
SUMIFS(
sales!$I:$I,
sales!$C:$C,$C608,
sales!$E:$E,$E608,
sales!$H:$H,"&gt;="&amp;$F608,
sales!$H:$H,"&lt;="&amp;$G608
))</f>
        <v/>
      </c>
      <c r="O608" s="10">
        <f>IF(M608="","",M608-N608)</f>
        <v/>
      </c>
      <c r="P608" s="11">
        <f>IF(M608=0,"",N608/M608)</f>
        <v/>
      </c>
      <c r="Q608" s="12">
        <f>IF(OR(G608="",O608=""),"",
IF(AND(G608&lt;TODAY(),O608&gt;0),"YES","NO"))</f>
        <v/>
      </c>
      <c r="R608" s="100" t="n"/>
      <c r="S608" s="14" t="n"/>
      <c r="T608" s="15">
        <f>IF(Q608="YES", IF(R608="Company",L608*(1+S608),IF(R608="Vendor",L608*(1-S608),"")),"")</f>
        <v/>
      </c>
      <c r="U608" s="15">
        <f>IF(Q608="YES",O608*T608,"")</f>
        <v/>
      </c>
      <c r="V608" s="16" t="n"/>
      <c r="W608" s="17">
        <f>IF(Q608="YES",G608+V608,"")</f>
        <v/>
      </c>
      <c r="X608" s="18">
        <f>IF(Q608="YES",IF(TODAY()&gt;W608,"OVERDUE","WITHIN TIME"),"")</f>
        <v/>
      </c>
    </row>
    <row r="609">
      <c r="A609" s="3" t="n">
        <v>605</v>
      </c>
      <c r="B609" s="4" t="n"/>
      <c r="C609" s="4" t="n"/>
      <c r="D609" s="5">
        <f>IF(E609="ISNR20","Natural Rubber-TSNR (ISNR-20)","")</f>
        <v/>
      </c>
      <c r="E609" s="4" t="n"/>
      <c r="F609" s="6" t="n"/>
      <c r="G609" s="6" t="n"/>
      <c r="H609" s="7">
        <f>IF(G609="","",G609-TODAY())</f>
        <v/>
      </c>
      <c r="I609" s="8">
        <f>IF(G609="","",
IF(G609&lt;TODAY(),
IF(O609&gt;0,"Violated","Completed"),
IF(H609&lt;=7,"Expiring Soon",
"Active")))</f>
        <v/>
      </c>
      <c r="J609" s="8">
        <f>IF(C609="","",
COUNTIFS(
sales!$C:$C,$C609,
sales!$E:$E,$E609,
sales!$H:$H,"&gt;="&amp;$F609,
sales!$H:$H,"&lt;="&amp;$G609
))</f>
        <v/>
      </c>
      <c r="K609" s="9">
        <f>IF(COUNTIFS(sales!C:C, C609)=0,"",
_xlfn.MAXIFS(sales!H:H, sales!C:C, C609))</f>
        <v/>
      </c>
      <c r="L609" s="4" t="n"/>
      <c r="M609" s="4" t="n"/>
      <c r="N609" s="10">
        <f>IF(C609="","",
SUMIFS(
sales!$I:$I,
sales!$C:$C,$C609,
sales!$E:$E,$E609,
sales!$H:$H,"&gt;="&amp;$F609,
sales!$H:$H,"&lt;="&amp;$G609
))</f>
        <v/>
      </c>
      <c r="O609" s="10">
        <f>IF(M609="","",M609-N609)</f>
        <v/>
      </c>
      <c r="P609" s="11">
        <f>IF(M609=0,"",N609/M609)</f>
        <v/>
      </c>
      <c r="Q609" s="12">
        <f>IF(OR(G609="",O609=""),"",
IF(AND(G609&lt;TODAY(),O609&gt;0),"YES","NO"))</f>
        <v/>
      </c>
      <c r="R609" s="100" t="n"/>
      <c r="S609" s="14" t="n"/>
      <c r="T609" s="15">
        <f>IF(Q609="YES", IF(R609="Company",L609*(1+S609),IF(R609="Vendor",L609*(1-S609),"")),"")</f>
        <v/>
      </c>
      <c r="U609" s="15">
        <f>IF(Q609="YES",O609*T609,"")</f>
        <v/>
      </c>
      <c r="V609" s="16" t="n"/>
      <c r="W609" s="17">
        <f>IF(Q609="YES",G609+V609,"")</f>
        <v/>
      </c>
      <c r="X609" s="18">
        <f>IF(Q609="YES",IF(TODAY()&gt;W609,"OVERDUE","WITHIN TIME"),"")</f>
        <v/>
      </c>
    </row>
    <row r="610">
      <c r="A610" s="3" t="n">
        <v>606</v>
      </c>
      <c r="B610" s="4" t="n"/>
      <c r="C610" s="4" t="n"/>
      <c r="D610" s="5">
        <f>IF(E610="ISNR20","Natural Rubber-TSNR (ISNR-20)","")</f>
        <v/>
      </c>
      <c r="E610" s="4" t="n"/>
      <c r="F610" s="6" t="n"/>
      <c r="G610" s="6" t="n"/>
      <c r="H610" s="7">
        <f>IF(G610="","",G610-TODAY())</f>
        <v/>
      </c>
      <c r="I610" s="8">
        <f>IF(G610="","",
IF(G610&lt;TODAY(),
IF(O610&gt;0,"Violated","Completed"),
IF(H610&lt;=7,"Expiring Soon",
"Active")))</f>
        <v/>
      </c>
      <c r="J610" s="8">
        <f>IF(C610="","",
COUNTIFS(
sales!$C:$C,$C610,
sales!$E:$E,$E610,
sales!$H:$H,"&gt;="&amp;$F610,
sales!$H:$H,"&lt;="&amp;$G610
))</f>
        <v/>
      </c>
      <c r="K610" s="9">
        <f>IF(COUNTIFS(sales!C:C, C610)=0,"",
_xlfn.MAXIFS(sales!H:H, sales!C:C, C610))</f>
        <v/>
      </c>
      <c r="L610" s="4" t="n"/>
      <c r="M610" s="4" t="n"/>
      <c r="N610" s="10">
        <f>IF(C610="","",
SUMIFS(
sales!$I:$I,
sales!$C:$C,$C610,
sales!$E:$E,$E610,
sales!$H:$H,"&gt;="&amp;$F610,
sales!$H:$H,"&lt;="&amp;$G610
))</f>
        <v/>
      </c>
      <c r="O610" s="10">
        <f>IF(M610="","",M610-N610)</f>
        <v/>
      </c>
      <c r="P610" s="11">
        <f>IF(M610=0,"",N610/M610)</f>
        <v/>
      </c>
      <c r="Q610" s="12">
        <f>IF(OR(G610="",O610=""),"",
IF(AND(G610&lt;TODAY(),O610&gt;0),"YES","NO"))</f>
        <v/>
      </c>
      <c r="R610" s="100" t="n"/>
      <c r="S610" s="14" t="n"/>
      <c r="T610" s="15">
        <f>IF(Q610="YES", IF(R610="Company",L610*(1+S610),IF(R610="Vendor",L610*(1-S610),"")),"")</f>
        <v/>
      </c>
      <c r="U610" s="15">
        <f>IF(Q610="YES",O610*T610,"")</f>
        <v/>
      </c>
      <c r="V610" s="16" t="n"/>
      <c r="W610" s="17">
        <f>IF(Q610="YES",G610+V610,"")</f>
        <v/>
      </c>
      <c r="X610" s="18">
        <f>IF(Q610="YES",IF(TODAY()&gt;W610,"OVERDUE","WITHIN TIME"),"")</f>
        <v/>
      </c>
    </row>
    <row r="611">
      <c r="A611" s="3" t="n">
        <v>607</v>
      </c>
      <c r="B611" s="4" t="n"/>
      <c r="C611" s="4" t="n"/>
      <c r="D611" s="5">
        <f>IF(E611="ISNR20","Natural Rubber-TSNR (ISNR-20)","")</f>
        <v/>
      </c>
      <c r="E611" s="4" t="n"/>
      <c r="F611" s="6" t="n"/>
      <c r="G611" s="6" t="n"/>
      <c r="H611" s="7">
        <f>IF(G611="","",G611-TODAY())</f>
        <v/>
      </c>
      <c r="I611" s="8">
        <f>IF(G611="","",
IF(G611&lt;TODAY(),
IF(O611&gt;0,"Violated","Completed"),
IF(H611&lt;=7,"Expiring Soon",
"Active")))</f>
        <v/>
      </c>
      <c r="J611" s="8">
        <f>IF(C611="","",
COUNTIFS(
sales!$C:$C,$C611,
sales!$E:$E,$E611,
sales!$H:$H,"&gt;="&amp;$F611,
sales!$H:$H,"&lt;="&amp;$G611
))</f>
        <v/>
      </c>
      <c r="K611" s="9">
        <f>IF(COUNTIFS(sales!C:C, C611)=0,"",
_xlfn.MAXIFS(sales!H:H, sales!C:C, C611))</f>
        <v/>
      </c>
      <c r="L611" s="4" t="n"/>
      <c r="M611" s="4" t="n"/>
      <c r="N611" s="10">
        <f>IF(C611="","",
SUMIFS(
sales!$I:$I,
sales!$C:$C,$C611,
sales!$E:$E,$E611,
sales!$H:$H,"&gt;="&amp;$F611,
sales!$H:$H,"&lt;="&amp;$G611
))</f>
        <v/>
      </c>
      <c r="O611" s="10">
        <f>IF(M611="","",M611-N611)</f>
        <v/>
      </c>
      <c r="P611" s="11">
        <f>IF(M611=0,"",N611/M611)</f>
        <v/>
      </c>
      <c r="Q611" s="12">
        <f>IF(OR(G611="",O611=""),"",
IF(AND(G611&lt;TODAY(),O611&gt;0),"YES","NO"))</f>
        <v/>
      </c>
      <c r="R611" s="100" t="n"/>
      <c r="S611" s="14" t="n"/>
      <c r="T611" s="15">
        <f>IF(Q611="YES", IF(R611="Company",L611*(1+S611),IF(R611="Vendor",L611*(1-S611),"")),"")</f>
        <v/>
      </c>
      <c r="U611" s="15">
        <f>IF(Q611="YES",O611*T611,"")</f>
        <v/>
      </c>
      <c r="V611" s="16" t="n"/>
      <c r="W611" s="17">
        <f>IF(Q611="YES",G611+V611,"")</f>
        <v/>
      </c>
      <c r="X611" s="18">
        <f>IF(Q611="YES",IF(TODAY()&gt;W611,"OVERDUE","WITHIN TIME"),"")</f>
        <v/>
      </c>
    </row>
    <row r="612">
      <c r="A612" s="3" t="n">
        <v>608</v>
      </c>
      <c r="B612" s="4" t="n"/>
      <c r="C612" s="4" t="n"/>
      <c r="D612" s="5">
        <f>IF(E612="ISNR20","Natural Rubber-TSNR (ISNR-20)","")</f>
        <v/>
      </c>
      <c r="E612" s="4" t="n"/>
      <c r="F612" s="6" t="n"/>
      <c r="G612" s="6" t="n"/>
      <c r="H612" s="7">
        <f>IF(G612="","",G612-TODAY())</f>
        <v/>
      </c>
      <c r="I612" s="8">
        <f>IF(G612="","",
IF(G612&lt;TODAY(),
IF(O612&gt;0,"Violated","Completed"),
IF(H612&lt;=7,"Expiring Soon",
"Active")))</f>
        <v/>
      </c>
      <c r="J612" s="8">
        <f>IF(C612="","",
COUNTIFS(
sales!$C:$C,$C612,
sales!$E:$E,$E612,
sales!$H:$H,"&gt;="&amp;$F612,
sales!$H:$H,"&lt;="&amp;$G612
))</f>
        <v/>
      </c>
      <c r="K612" s="9">
        <f>IF(COUNTIFS(sales!C:C, C612)=0,"",
_xlfn.MAXIFS(sales!H:H, sales!C:C, C612))</f>
        <v/>
      </c>
      <c r="L612" s="4" t="n"/>
      <c r="M612" s="4" t="n"/>
      <c r="N612" s="10">
        <f>IF(C612="","",
SUMIFS(
sales!$I:$I,
sales!$C:$C,$C612,
sales!$E:$E,$E612,
sales!$H:$H,"&gt;="&amp;$F612,
sales!$H:$H,"&lt;="&amp;$G612
))</f>
        <v/>
      </c>
      <c r="O612" s="10">
        <f>IF(M612="","",M612-N612)</f>
        <v/>
      </c>
      <c r="P612" s="11">
        <f>IF(M612=0,"",N612/M612)</f>
        <v/>
      </c>
      <c r="Q612" s="12">
        <f>IF(OR(G612="",O612=""),"",
IF(AND(G612&lt;TODAY(),O612&gt;0),"YES","NO"))</f>
        <v/>
      </c>
      <c r="R612" s="100" t="n"/>
      <c r="S612" s="14" t="n"/>
      <c r="T612" s="15">
        <f>IF(Q612="YES", IF(R612="Company",L612*(1+S612),IF(R612="Vendor",L612*(1-S612),"")),"")</f>
        <v/>
      </c>
      <c r="U612" s="15">
        <f>IF(Q612="YES",O612*T612,"")</f>
        <v/>
      </c>
      <c r="V612" s="16" t="n"/>
      <c r="W612" s="17">
        <f>IF(Q612="YES",G612+V612,"")</f>
        <v/>
      </c>
      <c r="X612" s="18">
        <f>IF(Q612="YES",IF(TODAY()&gt;W612,"OVERDUE","WITHIN TIME"),"")</f>
        <v/>
      </c>
    </row>
    <row r="613">
      <c r="A613" s="3" t="n">
        <v>609</v>
      </c>
      <c r="B613" s="4" t="n"/>
      <c r="C613" s="4" t="n"/>
      <c r="D613" s="5">
        <f>IF(E613="ISNR20","Natural Rubber-TSNR (ISNR-20)","")</f>
        <v/>
      </c>
      <c r="E613" s="4" t="n"/>
      <c r="F613" s="6" t="n"/>
      <c r="G613" s="6" t="n"/>
      <c r="H613" s="7">
        <f>IF(G613="","",G613-TODAY())</f>
        <v/>
      </c>
      <c r="I613" s="8">
        <f>IF(G613="","",
IF(G613&lt;TODAY(),
IF(O613&gt;0,"Violated","Completed"),
IF(H613&lt;=7,"Expiring Soon",
"Active")))</f>
        <v/>
      </c>
      <c r="J613" s="8">
        <f>IF(C613="","",
COUNTIFS(
sales!$C:$C,$C613,
sales!$E:$E,$E613,
sales!$H:$H,"&gt;="&amp;$F613,
sales!$H:$H,"&lt;="&amp;$G613
))</f>
        <v/>
      </c>
      <c r="K613" s="9">
        <f>IF(COUNTIFS(sales!C:C, C613)=0,"",
_xlfn.MAXIFS(sales!H:H, sales!C:C, C613))</f>
        <v/>
      </c>
      <c r="L613" s="4" t="n"/>
      <c r="M613" s="4" t="n"/>
      <c r="N613" s="10">
        <f>IF(C613="","",
SUMIFS(
sales!$I:$I,
sales!$C:$C,$C613,
sales!$E:$E,$E613,
sales!$H:$H,"&gt;="&amp;$F613,
sales!$H:$H,"&lt;="&amp;$G613
))</f>
        <v/>
      </c>
      <c r="O613" s="10">
        <f>IF(M613="","",M613-N613)</f>
        <v/>
      </c>
      <c r="P613" s="11">
        <f>IF(M613=0,"",N613/M613)</f>
        <v/>
      </c>
      <c r="Q613" s="12">
        <f>IF(OR(G613="",O613=""),"",
IF(AND(G613&lt;TODAY(),O613&gt;0),"YES","NO"))</f>
        <v/>
      </c>
      <c r="R613" s="100" t="n"/>
      <c r="S613" s="14" t="n"/>
      <c r="T613" s="15">
        <f>IF(Q613="YES", IF(R613="Company",L613*(1+S613),IF(R613="Vendor",L613*(1-S613),"")),"")</f>
        <v/>
      </c>
      <c r="U613" s="15">
        <f>IF(Q613="YES",O613*T613,"")</f>
        <v/>
      </c>
      <c r="V613" s="16" t="n"/>
      <c r="W613" s="17">
        <f>IF(Q613="YES",G613+V613,"")</f>
        <v/>
      </c>
      <c r="X613" s="18">
        <f>IF(Q613="YES",IF(TODAY()&gt;W613,"OVERDUE","WITHIN TIME"),"")</f>
        <v/>
      </c>
    </row>
    <row r="614">
      <c r="A614" s="3" t="n">
        <v>610</v>
      </c>
      <c r="B614" s="4" t="n"/>
      <c r="C614" s="4" t="n"/>
      <c r="D614" s="5">
        <f>IF(E614="ISNR20","Natural Rubber-TSNR (ISNR-20)","")</f>
        <v/>
      </c>
      <c r="E614" s="4" t="n"/>
      <c r="F614" s="6" t="n"/>
      <c r="G614" s="6" t="n"/>
      <c r="H614" s="7">
        <f>IF(G614="","",G614-TODAY())</f>
        <v/>
      </c>
      <c r="I614" s="8">
        <f>IF(G614="","",
IF(G614&lt;TODAY(),
IF(O614&gt;0,"Violated","Completed"),
IF(H614&lt;=7,"Expiring Soon",
"Active")))</f>
        <v/>
      </c>
      <c r="J614" s="8">
        <f>IF(C614="","",
COUNTIFS(
sales!$C:$C,$C614,
sales!$E:$E,$E614,
sales!$H:$H,"&gt;="&amp;$F614,
sales!$H:$H,"&lt;="&amp;$G614
))</f>
        <v/>
      </c>
      <c r="K614" s="9">
        <f>IF(COUNTIFS(sales!C:C, C614)=0,"",
_xlfn.MAXIFS(sales!H:H, sales!C:C, C614))</f>
        <v/>
      </c>
      <c r="L614" s="4" t="n"/>
      <c r="M614" s="4" t="n"/>
      <c r="N614" s="10">
        <f>IF(C614="","",
SUMIFS(
sales!$I:$I,
sales!$C:$C,$C614,
sales!$E:$E,$E614,
sales!$H:$H,"&gt;="&amp;$F614,
sales!$H:$H,"&lt;="&amp;$G614
))</f>
        <v/>
      </c>
      <c r="O614" s="10">
        <f>IF(M614="","",M614-N614)</f>
        <v/>
      </c>
      <c r="P614" s="11">
        <f>IF(M614=0,"",N614/M614)</f>
        <v/>
      </c>
      <c r="Q614" s="12">
        <f>IF(OR(G614="",O614=""),"",
IF(AND(G614&lt;TODAY(),O614&gt;0),"YES","NO"))</f>
        <v/>
      </c>
      <c r="R614" s="100" t="n"/>
      <c r="S614" s="14" t="n"/>
      <c r="T614" s="15">
        <f>IF(Q614="YES", IF(R614="Company",L614*(1+S614),IF(R614="Vendor",L614*(1-S614),"")),"")</f>
        <v/>
      </c>
      <c r="U614" s="15">
        <f>IF(Q614="YES",O614*T614,"")</f>
        <v/>
      </c>
      <c r="V614" s="16" t="n"/>
      <c r="W614" s="17">
        <f>IF(Q614="YES",G614+V614,"")</f>
        <v/>
      </c>
      <c r="X614" s="18">
        <f>IF(Q614="YES",IF(TODAY()&gt;W614,"OVERDUE","WITHIN TIME"),"")</f>
        <v/>
      </c>
    </row>
    <row r="615">
      <c r="A615" s="3" t="n">
        <v>611</v>
      </c>
      <c r="B615" s="4" t="n"/>
      <c r="C615" s="4" t="n"/>
      <c r="D615" s="5">
        <f>IF(E615="ISNR20","Natural Rubber-TSNR (ISNR-20)","")</f>
        <v/>
      </c>
      <c r="E615" s="4" t="n"/>
      <c r="F615" s="6" t="n"/>
      <c r="G615" s="6" t="n"/>
      <c r="H615" s="7">
        <f>IF(G615="","",G615-TODAY())</f>
        <v/>
      </c>
      <c r="I615" s="8">
        <f>IF(G615="","",
IF(G615&lt;TODAY(),
IF(O615&gt;0,"Violated","Completed"),
IF(H615&lt;=7,"Expiring Soon",
"Active")))</f>
        <v/>
      </c>
      <c r="J615" s="8">
        <f>IF(C615="","",
COUNTIFS(
sales!$C:$C,$C615,
sales!$E:$E,$E615,
sales!$H:$H,"&gt;="&amp;$F615,
sales!$H:$H,"&lt;="&amp;$G615
))</f>
        <v/>
      </c>
      <c r="K615" s="9">
        <f>IF(COUNTIFS(sales!C:C, C615)=0,"",
_xlfn.MAXIFS(sales!H:H, sales!C:C, C615))</f>
        <v/>
      </c>
      <c r="L615" s="4" t="n"/>
      <c r="M615" s="4" t="n"/>
      <c r="N615" s="10">
        <f>IF(C615="","",
SUMIFS(
sales!$I:$I,
sales!$C:$C,$C615,
sales!$E:$E,$E615,
sales!$H:$H,"&gt;="&amp;$F615,
sales!$H:$H,"&lt;="&amp;$G615
))</f>
        <v/>
      </c>
      <c r="O615" s="10">
        <f>IF(M615="","",M615-N615)</f>
        <v/>
      </c>
      <c r="P615" s="11">
        <f>IF(M615=0,"",N615/M615)</f>
        <v/>
      </c>
      <c r="Q615" s="12">
        <f>IF(OR(G615="",O615=""),"",
IF(AND(G615&lt;TODAY(),O615&gt;0),"YES","NO"))</f>
        <v/>
      </c>
      <c r="R615" s="100" t="n"/>
      <c r="S615" s="14" t="n"/>
      <c r="T615" s="15">
        <f>IF(Q615="YES", IF(R615="Company",L615*(1+S615),IF(R615="Vendor",L615*(1-S615),"")),"")</f>
        <v/>
      </c>
      <c r="U615" s="15">
        <f>IF(Q615="YES",O615*T615,"")</f>
        <v/>
      </c>
      <c r="V615" s="16" t="n"/>
      <c r="W615" s="17">
        <f>IF(Q615="YES",G615+V615,"")</f>
        <v/>
      </c>
      <c r="X615" s="18">
        <f>IF(Q615="YES",IF(TODAY()&gt;W615,"OVERDUE","WITHIN TIME"),"")</f>
        <v/>
      </c>
    </row>
    <row r="616">
      <c r="A616" s="3" t="n">
        <v>612</v>
      </c>
      <c r="B616" s="4" t="n"/>
      <c r="C616" s="4" t="n"/>
      <c r="D616" s="5">
        <f>IF(E616="ISNR20","Natural Rubber-TSNR (ISNR-20)","")</f>
        <v/>
      </c>
      <c r="E616" s="4" t="n"/>
      <c r="F616" s="6" t="n"/>
      <c r="G616" s="6" t="n"/>
      <c r="H616" s="7">
        <f>IF(G616="","",G616-TODAY())</f>
        <v/>
      </c>
      <c r="I616" s="8">
        <f>IF(G616="","",
IF(G616&lt;TODAY(),
IF(O616&gt;0,"Violated","Completed"),
IF(H616&lt;=7,"Expiring Soon",
"Active")))</f>
        <v/>
      </c>
      <c r="J616" s="8">
        <f>IF(C616="","",
COUNTIFS(
sales!$C:$C,$C616,
sales!$E:$E,$E616,
sales!$H:$H,"&gt;="&amp;$F616,
sales!$H:$H,"&lt;="&amp;$G616
))</f>
        <v/>
      </c>
      <c r="K616" s="9">
        <f>IF(COUNTIFS(sales!C:C, C616)=0,"",
_xlfn.MAXIFS(sales!H:H, sales!C:C, C616))</f>
        <v/>
      </c>
      <c r="L616" s="4" t="n"/>
      <c r="M616" s="4" t="n"/>
      <c r="N616" s="10">
        <f>IF(C616="","",
SUMIFS(
sales!$I:$I,
sales!$C:$C,$C616,
sales!$E:$E,$E616,
sales!$H:$H,"&gt;="&amp;$F616,
sales!$H:$H,"&lt;="&amp;$G616
))</f>
        <v/>
      </c>
      <c r="O616" s="10">
        <f>IF(M616="","",M616-N616)</f>
        <v/>
      </c>
      <c r="P616" s="11">
        <f>IF(M616=0,"",N616/M616)</f>
        <v/>
      </c>
      <c r="Q616" s="12">
        <f>IF(OR(G616="",O616=""),"",
IF(AND(G616&lt;TODAY(),O616&gt;0),"YES","NO"))</f>
        <v/>
      </c>
      <c r="R616" s="100" t="n"/>
      <c r="S616" s="14" t="n"/>
      <c r="T616" s="15">
        <f>IF(Q616="YES", IF(R616="Company",L616*(1+S616),IF(R616="Vendor",L616*(1-S616),"")),"")</f>
        <v/>
      </c>
      <c r="U616" s="15">
        <f>IF(Q616="YES",O616*T616,"")</f>
        <v/>
      </c>
      <c r="V616" s="16" t="n"/>
      <c r="W616" s="17">
        <f>IF(Q616="YES",G616+V616,"")</f>
        <v/>
      </c>
      <c r="X616" s="18">
        <f>IF(Q616="YES",IF(TODAY()&gt;W616,"OVERDUE","WITHIN TIME"),"")</f>
        <v/>
      </c>
    </row>
    <row r="617">
      <c r="A617" s="3" t="n">
        <v>613</v>
      </c>
      <c r="B617" s="4" t="n"/>
      <c r="C617" s="4" t="n"/>
      <c r="D617" s="5">
        <f>IF(E617="ISNR20","Natural Rubber-TSNR (ISNR-20)","")</f>
        <v/>
      </c>
      <c r="E617" s="4" t="n"/>
      <c r="F617" s="6" t="n"/>
      <c r="G617" s="6" t="n"/>
      <c r="H617" s="7">
        <f>IF(G617="","",G617-TODAY())</f>
        <v/>
      </c>
      <c r="I617" s="8">
        <f>IF(G617="","",
IF(G617&lt;TODAY(),
IF(O617&gt;0,"Violated","Completed"),
IF(H617&lt;=7,"Expiring Soon",
"Active")))</f>
        <v/>
      </c>
      <c r="J617" s="8">
        <f>IF(C617="","",
COUNTIFS(
sales!$C:$C,$C617,
sales!$E:$E,$E617,
sales!$H:$H,"&gt;="&amp;$F617,
sales!$H:$H,"&lt;="&amp;$G617
))</f>
        <v/>
      </c>
      <c r="K617" s="9">
        <f>IF(COUNTIFS(sales!C:C, C617)=0,"",
_xlfn.MAXIFS(sales!H:H, sales!C:C, C617))</f>
        <v/>
      </c>
      <c r="L617" s="4" t="n"/>
      <c r="M617" s="4" t="n"/>
      <c r="N617" s="10">
        <f>IF(C617="","",
SUMIFS(
sales!$I:$I,
sales!$C:$C,$C617,
sales!$E:$E,$E617,
sales!$H:$H,"&gt;="&amp;$F617,
sales!$H:$H,"&lt;="&amp;$G617
))</f>
        <v/>
      </c>
      <c r="O617" s="10">
        <f>IF(M617="","",M617-N617)</f>
        <v/>
      </c>
      <c r="P617" s="11">
        <f>IF(M617=0,"",N617/M617)</f>
        <v/>
      </c>
      <c r="Q617" s="12">
        <f>IF(OR(G617="",O617=""),"",
IF(AND(G617&lt;TODAY(),O617&gt;0),"YES","NO"))</f>
        <v/>
      </c>
      <c r="R617" s="100" t="n"/>
      <c r="S617" s="14" t="n"/>
      <c r="T617" s="15">
        <f>IF(Q617="YES", IF(R617="Company",L617*(1+S617),IF(R617="Vendor",L617*(1-S617),"")),"")</f>
        <v/>
      </c>
      <c r="U617" s="15">
        <f>IF(Q617="YES",O617*T617,"")</f>
        <v/>
      </c>
      <c r="V617" s="16" t="n"/>
      <c r="W617" s="17">
        <f>IF(Q617="YES",G617+V617,"")</f>
        <v/>
      </c>
      <c r="X617" s="18">
        <f>IF(Q617="YES",IF(TODAY()&gt;W617,"OVERDUE","WITHIN TIME"),"")</f>
        <v/>
      </c>
    </row>
    <row r="618">
      <c r="A618" s="3" t="n">
        <v>614</v>
      </c>
      <c r="B618" s="4" t="n"/>
      <c r="C618" s="4" t="n"/>
      <c r="D618" s="5">
        <f>IF(E618="ISNR20","Natural Rubber-TSNR (ISNR-20)","")</f>
        <v/>
      </c>
      <c r="E618" s="4" t="n"/>
      <c r="F618" s="6" t="n"/>
      <c r="G618" s="6" t="n"/>
      <c r="H618" s="7">
        <f>IF(G618="","",G618-TODAY())</f>
        <v/>
      </c>
      <c r="I618" s="8">
        <f>IF(G618="","",
IF(G618&lt;TODAY(),
IF(O618&gt;0,"Violated","Completed"),
IF(H618&lt;=7,"Expiring Soon",
"Active")))</f>
        <v/>
      </c>
      <c r="J618" s="8">
        <f>IF(C618="","",
COUNTIFS(
sales!$C:$C,$C618,
sales!$E:$E,$E618,
sales!$H:$H,"&gt;="&amp;$F618,
sales!$H:$H,"&lt;="&amp;$G618
))</f>
        <v/>
      </c>
      <c r="K618" s="9">
        <f>IF(COUNTIFS(sales!C:C, C618)=0,"",
_xlfn.MAXIFS(sales!H:H, sales!C:C, C618))</f>
        <v/>
      </c>
      <c r="L618" s="4" t="n"/>
      <c r="M618" s="4" t="n"/>
      <c r="N618" s="10">
        <f>IF(C618="","",
SUMIFS(
sales!$I:$I,
sales!$C:$C,$C618,
sales!$E:$E,$E618,
sales!$H:$H,"&gt;="&amp;$F618,
sales!$H:$H,"&lt;="&amp;$G618
))</f>
        <v/>
      </c>
      <c r="O618" s="10">
        <f>IF(M618="","",M618-N618)</f>
        <v/>
      </c>
      <c r="P618" s="11">
        <f>IF(M618=0,"",N618/M618)</f>
        <v/>
      </c>
      <c r="Q618" s="12">
        <f>IF(OR(G618="",O618=""),"",
IF(AND(G618&lt;TODAY(),O618&gt;0),"YES","NO"))</f>
        <v/>
      </c>
      <c r="R618" s="100" t="n"/>
      <c r="S618" s="14" t="n"/>
      <c r="T618" s="15">
        <f>IF(Q618="YES", IF(R618="Company",L618*(1+S618),IF(R618="Vendor",L618*(1-S618),"")),"")</f>
        <v/>
      </c>
      <c r="U618" s="15">
        <f>IF(Q618="YES",O618*T618,"")</f>
        <v/>
      </c>
      <c r="V618" s="16" t="n"/>
      <c r="W618" s="17">
        <f>IF(Q618="YES",G618+V618,"")</f>
        <v/>
      </c>
      <c r="X618" s="18">
        <f>IF(Q618="YES",IF(TODAY()&gt;W618,"OVERDUE","WITHIN TIME"),"")</f>
        <v/>
      </c>
    </row>
    <row r="619">
      <c r="A619" s="3" t="n">
        <v>615</v>
      </c>
      <c r="B619" s="4" t="n"/>
      <c r="C619" s="4" t="n"/>
      <c r="D619" s="5">
        <f>IF(E619="ISNR20","Natural Rubber-TSNR (ISNR-20)","")</f>
        <v/>
      </c>
      <c r="E619" s="4" t="n"/>
      <c r="F619" s="6" t="n"/>
      <c r="G619" s="6" t="n"/>
      <c r="H619" s="7">
        <f>IF(G619="","",G619-TODAY())</f>
        <v/>
      </c>
      <c r="I619" s="8">
        <f>IF(G619="","",
IF(G619&lt;TODAY(),
IF(O619&gt;0,"Violated","Completed"),
IF(H619&lt;=7,"Expiring Soon",
"Active")))</f>
        <v/>
      </c>
      <c r="J619" s="8">
        <f>IF(C619="","",
COUNTIFS(
sales!$C:$C,$C619,
sales!$E:$E,$E619,
sales!$H:$H,"&gt;="&amp;$F619,
sales!$H:$H,"&lt;="&amp;$G619
))</f>
        <v/>
      </c>
      <c r="K619" s="9">
        <f>IF(COUNTIFS(sales!C:C, C619)=0,"",
_xlfn.MAXIFS(sales!H:H, sales!C:C, C619))</f>
        <v/>
      </c>
      <c r="L619" s="4" t="n"/>
      <c r="M619" s="4" t="n"/>
      <c r="N619" s="10">
        <f>IF(C619="","",
SUMIFS(
sales!$I:$I,
sales!$C:$C,$C619,
sales!$E:$E,$E619,
sales!$H:$H,"&gt;="&amp;$F619,
sales!$H:$H,"&lt;="&amp;$G619
))</f>
        <v/>
      </c>
      <c r="O619" s="10">
        <f>IF(M619="","",M619-N619)</f>
        <v/>
      </c>
      <c r="P619" s="11">
        <f>IF(M619=0,"",N619/M619)</f>
        <v/>
      </c>
      <c r="Q619" s="12">
        <f>IF(OR(G619="",O619=""),"",
IF(AND(G619&lt;TODAY(),O619&gt;0),"YES","NO"))</f>
        <v/>
      </c>
      <c r="R619" s="100" t="n"/>
      <c r="S619" s="14" t="n"/>
      <c r="T619" s="15">
        <f>IF(Q619="YES", IF(R619="Company",L619*(1+S619),IF(R619="Vendor",L619*(1-S619),"")),"")</f>
        <v/>
      </c>
      <c r="U619" s="15">
        <f>IF(Q619="YES",O619*T619,"")</f>
        <v/>
      </c>
      <c r="V619" s="16" t="n"/>
      <c r="W619" s="17">
        <f>IF(Q619="YES",G619+V619,"")</f>
        <v/>
      </c>
      <c r="X619" s="18">
        <f>IF(Q619="YES",IF(TODAY()&gt;W619,"OVERDUE","WITHIN TIME"),"")</f>
        <v/>
      </c>
    </row>
    <row r="620">
      <c r="A620" s="3" t="n">
        <v>616</v>
      </c>
      <c r="B620" s="4" t="n"/>
      <c r="C620" s="4" t="n"/>
      <c r="D620" s="5">
        <f>IF(E620="ISNR20","Natural Rubber-TSNR (ISNR-20)","")</f>
        <v/>
      </c>
      <c r="E620" s="4" t="n"/>
      <c r="F620" s="6" t="n"/>
      <c r="G620" s="6" t="n"/>
      <c r="H620" s="7">
        <f>IF(G620="","",G620-TODAY())</f>
        <v/>
      </c>
      <c r="I620" s="8">
        <f>IF(G620="","",
IF(G620&lt;TODAY(),
IF(O620&gt;0,"Violated","Completed"),
IF(H620&lt;=7,"Expiring Soon",
"Active")))</f>
        <v/>
      </c>
      <c r="J620" s="8">
        <f>IF(C620="","",
COUNTIFS(
sales!$C:$C,$C620,
sales!$E:$E,$E620,
sales!$H:$H,"&gt;="&amp;$F620,
sales!$H:$H,"&lt;="&amp;$G620
))</f>
        <v/>
      </c>
      <c r="K620" s="9">
        <f>IF(COUNTIFS(sales!C:C, C620)=0,"",
_xlfn.MAXIFS(sales!H:H, sales!C:C, C620))</f>
        <v/>
      </c>
      <c r="L620" s="4" t="n"/>
      <c r="M620" s="4" t="n"/>
      <c r="N620" s="10">
        <f>IF(C620="","",
SUMIFS(
sales!$I:$I,
sales!$C:$C,$C620,
sales!$E:$E,$E620,
sales!$H:$H,"&gt;="&amp;$F620,
sales!$H:$H,"&lt;="&amp;$G620
))</f>
        <v/>
      </c>
      <c r="O620" s="10">
        <f>IF(M620="","",M620-N620)</f>
        <v/>
      </c>
      <c r="P620" s="11">
        <f>IF(M620=0,"",N620/M620)</f>
        <v/>
      </c>
      <c r="Q620" s="12">
        <f>IF(OR(G620="",O620=""),"",
IF(AND(G620&lt;TODAY(),O620&gt;0),"YES","NO"))</f>
        <v/>
      </c>
      <c r="R620" s="100" t="n"/>
      <c r="S620" s="14" t="n"/>
      <c r="T620" s="15">
        <f>IF(Q620="YES", IF(R620="Company",L620*(1+S620),IF(R620="Vendor",L620*(1-S620),"")),"")</f>
        <v/>
      </c>
      <c r="U620" s="15">
        <f>IF(Q620="YES",O620*T620,"")</f>
        <v/>
      </c>
      <c r="V620" s="16" t="n"/>
      <c r="W620" s="17">
        <f>IF(Q620="YES",G620+V620,"")</f>
        <v/>
      </c>
      <c r="X620" s="18">
        <f>IF(Q620="YES",IF(TODAY()&gt;W620,"OVERDUE","WITHIN TIME"),"")</f>
        <v/>
      </c>
    </row>
    <row r="621">
      <c r="A621" s="3" t="n">
        <v>617</v>
      </c>
      <c r="B621" s="4" t="n"/>
      <c r="C621" s="4" t="n"/>
      <c r="D621" s="5">
        <f>IF(E621="ISNR20","Natural Rubber-TSNR (ISNR-20)","")</f>
        <v/>
      </c>
      <c r="E621" s="4" t="n"/>
      <c r="F621" s="6" t="n"/>
      <c r="G621" s="6" t="n"/>
      <c r="H621" s="7">
        <f>IF(G621="","",G621-TODAY())</f>
        <v/>
      </c>
      <c r="I621" s="8">
        <f>IF(G621="","",
IF(G621&lt;TODAY(),
IF(O621&gt;0,"Violated","Completed"),
IF(H621&lt;=7,"Expiring Soon",
"Active")))</f>
        <v/>
      </c>
      <c r="J621" s="8">
        <f>IF(C621="","",
COUNTIFS(
sales!$C:$C,$C621,
sales!$E:$E,$E621,
sales!$H:$H,"&gt;="&amp;$F621,
sales!$H:$H,"&lt;="&amp;$G621
))</f>
        <v/>
      </c>
      <c r="K621" s="9">
        <f>IF(COUNTIFS(sales!C:C, C621)=0,"",
_xlfn.MAXIFS(sales!H:H, sales!C:C, C621))</f>
        <v/>
      </c>
      <c r="L621" s="4" t="n"/>
      <c r="M621" s="4" t="n"/>
      <c r="N621" s="10">
        <f>IF(C621="","",
SUMIFS(
sales!$I:$I,
sales!$C:$C,$C621,
sales!$E:$E,$E621,
sales!$H:$H,"&gt;="&amp;$F621,
sales!$H:$H,"&lt;="&amp;$G621
))</f>
        <v/>
      </c>
      <c r="O621" s="10">
        <f>IF(M621="","",M621-N621)</f>
        <v/>
      </c>
      <c r="P621" s="11">
        <f>IF(M621=0,"",N621/M621)</f>
        <v/>
      </c>
      <c r="Q621" s="12">
        <f>IF(OR(G621="",O621=""),"",
IF(AND(G621&lt;TODAY(),O621&gt;0),"YES","NO"))</f>
        <v/>
      </c>
      <c r="R621" s="100" t="n"/>
      <c r="S621" s="14" t="n"/>
      <c r="T621" s="15">
        <f>IF(Q621="YES", IF(R621="Company",L621*(1+S621),IF(R621="Vendor",L621*(1-S621),"")),"")</f>
        <v/>
      </c>
      <c r="U621" s="15">
        <f>IF(Q621="YES",O621*T621,"")</f>
        <v/>
      </c>
      <c r="V621" s="16" t="n"/>
      <c r="W621" s="17">
        <f>IF(Q621="YES",G621+V621,"")</f>
        <v/>
      </c>
      <c r="X621" s="18">
        <f>IF(Q621="YES",IF(TODAY()&gt;W621,"OVERDUE","WITHIN TIME"),"")</f>
        <v/>
      </c>
    </row>
    <row r="622">
      <c r="A622" s="3" t="n">
        <v>618</v>
      </c>
      <c r="B622" s="4" t="n"/>
      <c r="C622" s="4" t="n"/>
      <c r="D622" s="5">
        <f>IF(E622="ISNR20","Natural Rubber-TSNR (ISNR-20)","")</f>
        <v/>
      </c>
      <c r="E622" s="4" t="n"/>
      <c r="F622" s="6" t="n"/>
      <c r="G622" s="6" t="n"/>
      <c r="H622" s="7">
        <f>IF(G622="","",G622-TODAY())</f>
        <v/>
      </c>
      <c r="I622" s="8">
        <f>IF(G622="","",
IF(G622&lt;TODAY(),
IF(O622&gt;0,"Violated","Completed"),
IF(H622&lt;=7,"Expiring Soon",
"Active")))</f>
        <v/>
      </c>
      <c r="J622" s="8">
        <f>IF(C622="","",
COUNTIFS(
sales!$C:$C,$C622,
sales!$E:$E,$E622,
sales!$H:$H,"&gt;="&amp;$F622,
sales!$H:$H,"&lt;="&amp;$G622
))</f>
        <v/>
      </c>
      <c r="K622" s="9">
        <f>IF(COUNTIFS(sales!C:C, C622)=0,"",
_xlfn.MAXIFS(sales!H:H, sales!C:C, C622))</f>
        <v/>
      </c>
      <c r="L622" s="4" t="n"/>
      <c r="M622" s="4" t="n"/>
      <c r="N622" s="10">
        <f>IF(C622="","",
SUMIFS(
sales!$I:$I,
sales!$C:$C,$C622,
sales!$E:$E,$E622,
sales!$H:$H,"&gt;="&amp;$F622,
sales!$H:$H,"&lt;="&amp;$G622
))</f>
        <v/>
      </c>
      <c r="O622" s="10">
        <f>IF(M622="","",M622-N622)</f>
        <v/>
      </c>
      <c r="P622" s="11">
        <f>IF(M622=0,"",N622/M622)</f>
        <v/>
      </c>
      <c r="Q622" s="12">
        <f>IF(OR(G622="",O622=""),"",
IF(AND(G622&lt;TODAY(),O622&gt;0),"YES","NO"))</f>
        <v/>
      </c>
      <c r="R622" s="100" t="n"/>
      <c r="S622" s="14" t="n"/>
      <c r="T622" s="15">
        <f>IF(Q622="YES", IF(R622="Company",L622*(1+S622),IF(R622="Vendor",L622*(1-S622),"")),"")</f>
        <v/>
      </c>
      <c r="U622" s="15">
        <f>IF(Q622="YES",O622*T622,"")</f>
        <v/>
      </c>
      <c r="V622" s="16" t="n"/>
      <c r="W622" s="17">
        <f>IF(Q622="YES",G622+V622,"")</f>
        <v/>
      </c>
      <c r="X622" s="18">
        <f>IF(Q622="YES",IF(TODAY()&gt;W622,"OVERDUE","WITHIN TIME"),"")</f>
        <v/>
      </c>
    </row>
    <row r="623">
      <c r="A623" s="3" t="n">
        <v>619</v>
      </c>
      <c r="B623" s="4" t="n"/>
      <c r="C623" s="4" t="n"/>
      <c r="D623" s="5">
        <f>IF(E623="ISNR20","Natural Rubber-TSNR (ISNR-20)","")</f>
        <v/>
      </c>
      <c r="E623" s="4" t="n"/>
      <c r="F623" s="6" t="n"/>
      <c r="G623" s="6" t="n"/>
      <c r="H623" s="7">
        <f>IF(G623="","",G623-TODAY())</f>
        <v/>
      </c>
      <c r="I623" s="8">
        <f>IF(G623="","",
IF(G623&lt;TODAY(),
IF(O623&gt;0,"Violated","Completed"),
IF(H623&lt;=7,"Expiring Soon",
"Active")))</f>
        <v/>
      </c>
      <c r="J623" s="8">
        <f>IF(C623="","",
COUNTIFS(
sales!$C:$C,$C623,
sales!$E:$E,$E623,
sales!$H:$H,"&gt;="&amp;$F623,
sales!$H:$H,"&lt;="&amp;$G623
))</f>
        <v/>
      </c>
      <c r="K623" s="9">
        <f>IF(COUNTIFS(sales!C:C, C623)=0,"",
_xlfn.MAXIFS(sales!H:H, sales!C:C, C623))</f>
        <v/>
      </c>
      <c r="L623" s="4" t="n"/>
      <c r="M623" s="4" t="n"/>
      <c r="N623" s="10">
        <f>IF(C623="","",
SUMIFS(
sales!$I:$I,
sales!$C:$C,$C623,
sales!$E:$E,$E623,
sales!$H:$H,"&gt;="&amp;$F623,
sales!$H:$H,"&lt;="&amp;$G623
))</f>
        <v/>
      </c>
      <c r="O623" s="10">
        <f>IF(M623="","",M623-N623)</f>
        <v/>
      </c>
      <c r="P623" s="11">
        <f>IF(M623=0,"",N623/M623)</f>
        <v/>
      </c>
      <c r="Q623" s="12">
        <f>IF(OR(G623="",O623=""),"",
IF(AND(G623&lt;TODAY(),O623&gt;0),"YES","NO"))</f>
        <v/>
      </c>
      <c r="R623" s="100" t="n"/>
      <c r="S623" s="14" t="n"/>
      <c r="T623" s="15">
        <f>IF(Q623="YES", IF(R623="Company",L623*(1+S623),IF(R623="Vendor",L623*(1-S623),"")),"")</f>
        <v/>
      </c>
      <c r="U623" s="15">
        <f>IF(Q623="YES",O623*T623,"")</f>
        <v/>
      </c>
      <c r="V623" s="16" t="n"/>
      <c r="W623" s="17">
        <f>IF(Q623="YES",G623+V623,"")</f>
        <v/>
      </c>
      <c r="X623" s="18">
        <f>IF(Q623="YES",IF(TODAY()&gt;W623,"OVERDUE","WITHIN TIME"),"")</f>
        <v/>
      </c>
    </row>
    <row r="624">
      <c r="A624" s="3" t="n">
        <v>620</v>
      </c>
      <c r="B624" s="4" t="n"/>
      <c r="C624" s="4" t="n"/>
      <c r="D624" s="5">
        <f>IF(E624="ISNR20","Natural Rubber-TSNR (ISNR-20)","")</f>
        <v/>
      </c>
      <c r="E624" s="4" t="n"/>
      <c r="F624" s="6" t="n"/>
      <c r="G624" s="6" t="n"/>
      <c r="H624" s="7">
        <f>IF(G624="","",G624-TODAY())</f>
        <v/>
      </c>
      <c r="I624" s="8">
        <f>IF(G624="","",
IF(G624&lt;TODAY(),
IF(O624&gt;0,"Violated","Completed"),
IF(H624&lt;=7,"Expiring Soon",
"Active")))</f>
        <v/>
      </c>
      <c r="J624" s="8">
        <f>IF(C624="","",
COUNTIFS(
sales!$C:$C,$C624,
sales!$E:$E,$E624,
sales!$H:$H,"&gt;="&amp;$F624,
sales!$H:$H,"&lt;="&amp;$G624
))</f>
        <v/>
      </c>
      <c r="K624" s="9">
        <f>IF(COUNTIFS(sales!C:C, C624)=0,"",
_xlfn.MAXIFS(sales!H:H, sales!C:C, C624))</f>
        <v/>
      </c>
      <c r="L624" s="4" t="n"/>
      <c r="M624" s="4" t="n"/>
      <c r="N624" s="10">
        <f>IF(C624="","",
SUMIFS(
sales!$I:$I,
sales!$C:$C,$C624,
sales!$E:$E,$E624,
sales!$H:$H,"&gt;="&amp;$F624,
sales!$H:$H,"&lt;="&amp;$G624
))</f>
        <v/>
      </c>
      <c r="O624" s="10">
        <f>IF(M624="","",M624-N624)</f>
        <v/>
      </c>
      <c r="P624" s="11">
        <f>IF(M624=0,"",N624/M624)</f>
        <v/>
      </c>
      <c r="Q624" s="12">
        <f>IF(OR(G624="",O624=""),"",
IF(AND(G624&lt;TODAY(),O624&gt;0),"YES","NO"))</f>
        <v/>
      </c>
      <c r="R624" s="100" t="n"/>
      <c r="S624" s="14" t="n"/>
      <c r="T624" s="15">
        <f>IF(Q624="YES", IF(R624="Company",L624*(1+S624),IF(R624="Vendor",L624*(1-S624),"")),"")</f>
        <v/>
      </c>
      <c r="U624" s="15">
        <f>IF(Q624="YES",O624*T624,"")</f>
        <v/>
      </c>
      <c r="V624" s="16" t="n"/>
      <c r="W624" s="17">
        <f>IF(Q624="YES",G624+V624,"")</f>
        <v/>
      </c>
      <c r="X624" s="18">
        <f>IF(Q624="YES",IF(TODAY()&gt;W624,"OVERDUE","WITHIN TIME"),"")</f>
        <v/>
      </c>
    </row>
    <row r="625">
      <c r="A625" s="3" t="n">
        <v>621</v>
      </c>
      <c r="B625" s="4" t="n"/>
      <c r="C625" s="4" t="n"/>
      <c r="D625" s="5">
        <f>IF(E625="ISNR20","Natural Rubber-TSNR (ISNR-20)","")</f>
        <v/>
      </c>
      <c r="E625" s="4" t="n"/>
      <c r="F625" s="6" t="n"/>
      <c r="G625" s="6" t="n"/>
      <c r="H625" s="7">
        <f>IF(G625="","",G625-TODAY())</f>
        <v/>
      </c>
      <c r="I625" s="8">
        <f>IF(G625="","",
IF(G625&lt;TODAY(),
IF(O625&gt;0,"Violated","Completed"),
IF(H625&lt;=7,"Expiring Soon",
"Active")))</f>
        <v/>
      </c>
      <c r="J625" s="8">
        <f>IF(C625="","",
COUNTIFS(
sales!$C:$C,$C625,
sales!$E:$E,$E625,
sales!$H:$H,"&gt;="&amp;$F625,
sales!$H:$H,"&lt;="&amp;$G625
))</f>
        <v/>
      </c>
      <c r="K625" s="9">
        <f>IF(COUNTIFS(sales!C:C, C625)=0,"",
_xlfn.MAXIFS(sales!H:H, sales!C:C, C625))</f>
        <v/>
      </c>
      <c r="L625" s="4" t="n"/>
      <c r="M625" s="4" t="n"/>
      <c r="N625" s="10">
        <f>IF(C625="","",
SUMIFS(
sales!$I:$I,
sales!$C:$C,$C625,
sales!$E:$E,$E625,
sales!$H:$H,"&gt;="&amp;$F625,
sales!$H:$H,"&lt;="&amp;$G625
))</f>
        <v/>
      </c>
      <c r="O625" s="10">
        <f>IF(M625="","",M625-N625)</f>
        <v/>
      </c>
      <c r="P625" s="11">
        <f>IF(M625=0,"",N625/M625)</f>
        <v/>
      </c>
      <c r="Q625" s="12">
        <f>IF(OR(G625="",O625=""),"",
IF(AND(G625&lt;TODAY(),O625&gt;0),"YES","NO"))</f>
        <v/>
      </c>
      <c r="R625" s="100" t="n"/>
      <c r="S625" s="14" t="n"/>
      <c r="T625" s="15">
        <f>IF(Q625="YES", IF(R625="Company",L625*(1+S625),IF(R625="Vendor",L625*(1-S625),"")),"")</f>
        <v/>
      </c>
      <c r="U625" s="15">
        <f>IF(Q625="YES",O625*T625,"")</f>
        <v/>
      </c>
      <c r="V625" s="16" t="n"/>
      <c r="W625" s="17">
        <f>IF(Q625="YES",G625+V625,"")</f>
        <v/>
      </c>
      <c r="X625" s="18">
        <f>IF(Q625="YES",IF(TODAY()&gt;W625,"OVERDUE","WITHIN TIME"),"")</f>
        <v/>
      </c>
    </row>
    <row r="626">
      <c r="A626" s="3" t="n">
        <v>622</v>
      </c>
      <c r="B626" s="4" t="n"/>
      <c r="C626" s="4" t="n"/>
      <c r="D626" s="5">
        <f>IF(E626="ISNR20","Natural Rubber-TSNR (ISNR-20)","")</f>
        <v/>
      </c>
      <c r="E626" s="4" t="n"/>
      <c r="F626" s="6" t="n"/>
      <c r="G626" s="6" t="n"/>
      <c r="H626" s="7">
        <f>IF(G626="","",G626-TODAY())</f>
        <v/>
      </c>
      <c r="I626" s="8">
        <f>IF(G626="","",
IF(G626&lt;TODAY(),
IF(O626&gt;0,"Violated","Completed"),
IF(H626&lt;=7,"Expiring Soon",
"Active")))</f>
        <v/>
      </c>
      <c r="J626" s="8">
        <f>IF(C626="","",
COUNTIFS(
sales!$C:$C,$C626,
sales!$E:$E,$E626,
sales!$H:$H,"&gt;="&amp;$F626,
sales!$H:$H,"&lt;="&amp;$G626
))</f>
        <v/>
      </c>
      <c r="K626" s="9">
        <f>IF(COUNTIFS(sales!C:C, C626)=0,"",
_xlfn.MAXIFS(sales!H:H, sales!C:C, C626))</f>
        <v/>
      </c>
      <c r="L626" s="4" t="n"/>
      <c r="M626" s="4" t="n"/>
      <c r="N626" s="10">
        <f>IF(C626="","",
SUMIFS(
sales!$I:$I,
sales!$C:$C,$C626,
sales!$E:$E,$E626,
sales!$H:$H,"&gt;="&amp;$F626,
sales!$H:$H,"&lt;="&amp;$G626
))</f>
        <v/>
      </c>
      <c r="O626" s="10">
        <f>IF(M626="","",M626-N626)</f>
        <v/>
      </c>
      <c r="P626" s="11">
        <f>IF(M626=0,"",N626/M626)</f>
        <v/>
      </c>
      <c r="Q626" s="12">
        <f>IF(OR(G626="",O626=""),"",
IF(AND(G626&lt;TODAY(),O626&gt;0),"YES","NO"))</f>
        <v/>
      </c>
      <c r="R626" s="100" t="n"/>
      <c r="S626" s="14" t="n"/>
      <c r="T626" s="15">
        <f>IF(Q626="YES", IF(R626="Company",L626*(1+S626),IF(R626="Vendor",L626*(1-S626),"")),"")</f>
        <v/>
      </c>
      <c r="U626" s="15">
        <f>IF(Q626="YES",O626*T626,"")</f>
        <v/>
      </c>
      <c r="V626" s="16" t="n"/>
      <c r="W626" s="17">
        <f>IF(Q626="YES",G626+V626,"")</f>
        <v/>
      </c>
      <c r="X626" s="18">
        <f>IF(Q626="YES",IF(TODAY()&gt;W626,"OVERDUE","WITHIN TIME"),"")</f>
        <v/>
      </c>
    </row>
    <row r="627">
      <c r="A627" s="3" t="n">
        <v>623</v>
      </c>
      <c r="B627" s="4" t="n"/>
      <c r="C627" s="4" t="n"/>
      <c r="D627" s="5">
        <f>IF(E627="ISNR20","Natural Rubber-TSNR (ISNR-20)","")</f>
        <v/>
      </c>
      <c r="E627" s="4" t="n"/>
      <c r="F627" s="6" t="n"/>
      <c r="G627" s="6" t="n"/>
      <c r="H627" s="7">
        <f>IF(G627="","",G627-TODAY())</f>
        <v/>
      </c>
      <c r="I627" s="8">
        <f>IF(G627="","",
IF(G627&lt;TODAY(),
IF(O627&gt;0,"Violated","Completed"),
IF(H627&lt;=7,"Expiring Soon",
"Active")))</f>
        <v/>
      </c>
      <c r="J627" s="8">
        <f>IF(C627="","",
COUNTIFS(
sales!$C:$C,$C627,
sales!$E:$E,$E627,
sales!$H:$H,"&gt;="&amp;$F627,
sales!$H:$H,"&lt;="&amp;$G627
))</f>
        <v/>
      </c>
      <c r="K627" s="9">
        <f>IF(COUNTIFS(sales!C:C, C627)=0,"",
_xlfn.MAXIFS(sales!H:H, sales!C:C, C627))</f>
        <v/>
      </c>
      <c r="L627" s="4" t="n"/>
      <c r="M627" s="4" t="n"/>
      <c r="N627" s="10">
        <f>IF(C627="","",
SUMIFS(
sales!$I:$I,
sales!$C:$C,$C627,
sales!$E:$E,$E627,
sales!$H:$H,"&gt;="&amp;$F627,
sales!$H:$H,"&lt;="&amp;$G627
))</f>
        <v/>
      </c>
      <c r="O627" s="10">
        <f>IF(M627="","",M627-N627)</f>
        <v/>
      </c>
      <c r="P627" s="11">
        <f>IF(M627=0,"",N627/M627)</f>
        <v/>
      </c>
      <c r="Q627" s="12">
        <f>IF(OR(G627="",O627=""),"",
IF(AND(G627&lt;TODAY(),O627&gt;0),"YES","NO"))</f>
        <v/>
      </c>
      <c r="R627" s="100" t="n"/>
      <c r="S627" s="14" t="n"/>
      <c r="T627" s="15">
        <f>IF(Q627="YES", IF(R627="Company",L627*(1+S627),IF(R627="Vendor",L627*(1-S627),"")),"")</f>
        <v/>
      </c>
      <c r="U627" s="15">
        <f>IF(Q627="YES",O627*T627,"")</f>
        <v/>
      </c>
      <c r="V627" s="16" t="n"/>
      <c r="W627" s="17">
        <f>IF(Q627="YES",G627+V627,"")</f>
        <v/>
      </c>
      <c r="X627" s="18">
        <f>IF(Q627="YES",IF(TODAY()&gt;W627,"OVERDUE","WITHIN TIME"),"")</f>
        <v/>
      </c>
    </row>
    <row r="628">
      <c r="A628" s="3" t="n">
        <v>624</v>
      </c>
      <c r="B628" s="4" t="n"/>
      <c r="C628" s="4" t="n"/>
      <c r="D628" s="5">
        <f>IF(E628="ISNR20","Natural Rubber-TSNR (ISNR-20)","")</f>
        <v/>
      </c>
      <c r="E628" s="4" t="n"/>
      <c r="F628" s="6" t="n"/>
      <c r="G628" s="6" t="n"/>
      <c r="H628" s="7">
        <f>IF(G628="","",G628-TODAY())</f>
        <v/>
      </c>
      <c r="I628" s="8">
        <f>IF(G628="","",
IF(G628&lt;TODAY(),
IF(O628&gt;0,"Violated","Completed"),
IF(H628&lt;=7,"Expiring Soon",
"Active")))</f>
        <v/>
      </c>
      <c r="J628" s="8">
        <f>IF(C628="","",
COUNTIFS(
sales!$C:$C,$C628,
sales!$E:$E,$E628,
sales!$H:$H,"&gt;="&amp;$F628,
sales!$H:$H,"&lt;="&amp;$G628
))</f>
        <v/>
      </c>
      <c r="K628" s="9">
        <f>IF(COUNTIFS(sales!C:C, C628)=0,"",
_xlfn.MAXIFS(sales!H:H, sales!C:C, C628))</f>
        <v/>
      </c>
      <c r="L628" s="4" t="n"/>
      <c r="M628" s="4" t="n"/>
      <c r="N628" s="10">
        <f>IF(C628="","",
SUMIFS(
sales!$I:$I,
sales!$C:$C,$C628,
sales!$E:$E,$E628,
sales!$H:$H,"&gt;="&amp;$F628,
sales!$H:$H,"&lt;="&amp;$G628
))</f>
        <v/>
      </c>
      <c r="O628" s="10">
        <f>IF(M628="","",M628-N628)</f>
        <v/>
      </c>
      <c r="P628" s="11">
        <f>IF(M628=0,"",N628/M628)</f>
        <v/>
      </c>
      <c r="Q628" s="12">
        <f>IF(OR(G628="",O628=""),"",
IF(AND(G628&lt;TODAY(),O628&gt;0),"YES","NO"))</f>
        <v/>
      </c>
      <c r="R628" s="100" t="n"/>
      <c r="S628" s="14" t="n"/>
      <c r="T628" s="15">
        <f>IF(Q628="YES", IF(R628="Company",L628*(1+S628),IF(R628="Vendor",L628*(1-S628),"")),"")</f>
        <v/>
      </c>
      <c r="U628" s="15">
        <f>IF(Q628="YES",O628*T628,"")</f>
        <v/>
      </c>
      <c r="V628" s="16" t="n"/>
      <c r="W628" s="17">
        <f>IF(Q628="YES",G628+V628,"")</f>
        <v/>
      </c>
      <c r="X628" s="18">
        <f>IF(Q628="YES",IF(TODAY()&gt;W628,"OVERDUE","WITHIN TIME"),"")</f>
        <v/>
      </c>
    </row>
    <row r="629">
      <c r="A629" s="3" t="n">
        <v>625</v>
      </c>
      <c r="B629" s="4" t="n"/>
      <c r="C629" s="4" t="n"/>
      <c r="D629" s="5">
        <f>IF(E629="ISNR20","Natural Rubber-TSNR (ISNR-20)","")</f>
        <v/>
      </c>
      <c r="E629" s="4" t="n"/>
      <c r="F629" s="6" t="n"/>
      <c r="G629" s="6" t="n"/>
      <c r="H629" s="7">
        <f>IF(G629="","",G629-TODAY())</f>
        <v/>
      </c>
      <c r="I629" s="8">
        <f>IF(G629="","",
IF(G629&lt;TODAY(),
IF(O629&gt;0,"Violated","Completed"),
IF(H629&lt;=7,"Expiring Soon",
"Active")))</f>
        <v/>
      </c>
      <c r="J629" s="8">
        <f>IF(C629="","",
COUNTIFS(
sales!$C:$C,$C629,
sales!$E:$E,$E629,
sales!$H:$H,"&gt;="&amp;$F629,
sales!$H:$H,"&lt;="&amp;$G629
))</f>
        <v/>
      </c>
      <c r="K629" s="9">
        <f>IF(COUNTIFS(sales!C:C, C629)=0,"",
_xlfn.MAXIFS(sales!H:H, sales!C:C, C629))</f>
        <v/>
      </c>
      <c r="L629" s="4" t="n"/>
      <c r="M629" s="4" t="n"/>
      <c r="N629" s="10">
        <f>IF(C629="","",
SUMIFS(
sales!$I:$I,
sales!$C:$C,$C629,
sales!$E:$E,$E629,
sales!$H:$H,"&gt;="&amp;$F629,
sales!$H:$H,"&lt;="&amp;$G629
))</f>
        <v/>
      </c>
      <c r="O629" s="10">
        <f>IF(M629="","",M629-N629)</f>
        <v/>
      </c>
      <c r="P629" s="11">
        <f>IF(M629=0,"",N629/M629)</f>
        <v/>
      </c>
      <c r="Q629" s="12">
        <f>IF(OR(G629="",O629=""),"",
IF(AND(G629&lt;TODAY(),O629&gt;0),"YES","NO"))</f>
        <v/>
      </c>
      <c r="R629" s="100" t="n"/>
      <c r="S629" s="14" t="n"/>
      <c r="T629" s="15">
        <f>IF(Q629="YES", IF(R629="Company",L629*(1+S629),IF(R629="Vendor",L629*(1-S629),"")),"")</f>
        <v/>
      </c>
      <c r="U629" s="15">
        <f>IF(Q629="YES",O629*T629,"")</f>
        <v/>
      </c>
      <c r="V629" s="16" t="n"/>
      <c r="W629" s="17">
        <f>IF(Q629="YES",G629+V629,"")</f>
        <v/>
      </c>
      <c r="X629" s="18">
        <f>IF(Q629="YES",IF(TODAY()&gt;W629,"OVERDUE","WITHIN TIME"),"")</f>
        <v/>
      </c>
    </row>
    <row r="630">
      <c r="A630" s="3" t="n">
        <v>626</v>
      </c>
      <c r="B630" s="4" t="n"/>
      <c r="C630" s="4" t="n"/>
      <c r="D630" s="5">
        <f>IF(E630="ISNR20","Natural Rubber-TSNR (ISNR-20)","")</f>
        <v/>
      </c>
      <c r="E630" s="4" t="n"/>
      <c r="F630" s="6" t="n"/>
      <c r="G630" s="6" t="n"/>
      <c r="H630" s="7">
        <f>IF(G630="","",G630-TODAY())</f>
        <v/>
      </c>
      <c r="I630" s="8">
        <f>IF(G630="","",
IF(G630&lt;TODAY(),
IF(O630&gt;0,"Violated","Completed"),
IF(H630&lt;=7,"Expiring Soon",
"Active")))</f>
        <v/>
      </c>
      <c r="J630" s="8">
        <f>IF(C630="","",
COUNTIFS(
sales!$C:$C,$C630,
sales!$E:$E,$E630,
sales!$H:$H,"&gt;="&amp;$F630,
sales!$H:$H,"&lt;="&amp;$G630
))</f>
        <v/>
      </c>
      <c r="K630" s="9">
        <f>IF(COUNTIFS(sales!C:C, C630)=0,"",
_xlfn.MAXIFS(sales!H:H, sales!C:C, C630))</f>
        <v/>
      </c>
      <c r="L630" s="4" t="n"/>
      <c r="M630" s="4" t="n"/>
      <c r="N630" s="10">
        <f>IF(C630="","",
SUMIFS(
sales!$I:$I,
sales!$C:$C,$C630,
sales!$E:$E,$E630,
sales!$H:$H,"&gt;="&amp;$F630,
sales!$H:$H,"&lt;="&amp;$G630
))</f>
        <v/>
      </c>
      <c r="O630" s="10">
        <f>IF(M630="","",M630-N630)</f>
        <v/>
      </c>
      <c r="P630" s="11">
        <f>IF(M630=0,"",N630/M630)</f>
        <v/>
      </c>
      <c r="Q630" s="12">
        <f>IF(OR(G630="",O630=""),"",
IF(AND(G630&lt;TODAY(),O630&gt;0),"YES","NO"))</f>
        <v/>
      </c>
      <c r="R630" s="100" t="n"/>
      <c r="S630" s="14" t="n"/>
      <c r="T630" s="15">
        <f>IF(Q630="YES", IF(R630="Company",L630*(1+S630),IF(R630="Vendor",L630*(1-S630),"")),"")</f>
        <v/>
      </c>
      <c r="U630" s="15">
        <f>IF(Q630="YES",O630*T630,"")</f>
        <v/>
      </c>
      <c r="V630" s="16" t="n"/>
      <c r="W630" s="17">
        <f>IF(Q630="YES",G630+V630,"")</f>
        <v/>
      </c>
      <c r="X630" s="18">
        <f>IF(Q630="YES",IF(TODAY()&gt;W630,"OVERDUE","WITHIN TIME"),"")</f>
        <v/>
      </c>
    </row>
    <row r="631">
      <c r="A631" s="3" t="n">
        <v>627</v>
      </c>
      <c r="B631" s="4" t="n"/>
      <c r="C631" s="4" t="n"/>
      <c r="D631" s="5">
        <f>IF(E631="ISNR20","Natural Rubber-TSNR (ISNR-20)","")</f>
        <v/>
      </c>
      <c r="E631" s="4" t="n"/>
      <c r="F631" s="6" t="n"/>
      <c r="G631" s="6" t="n"/>
      <c r="H631" s="7">
        <f>IF(G631="","",G631-TODAY())</f>
        <v/>
      </c>
      <c r="I631" s="8">
        <f>IF(G631="","",
IF(G631&lt;TODAY(),
IF(O631&gt;0,"Violated","Completed"),
IF(H631&lt;=7,"Expiring Soon",
"Active")))</f>
        <v/>
      </c>
      <c r="J631" s="8">
        <f>IF(C631="","",
COUNTIFS(
sales!$C:$C,$C631,
sales!$E:$E,$E631,
sales!$H:$H,"&gt;="&amp;$F631,
sales!$H:$H,"&lt;="&amp;$G631
))</f>
        <v/>
      </c>
      <c r="K631" s="9">
        <f>IF(COUNTIFS(sales!C:C, C631)=0,"",
_xlfn.MAXIFS(sales!H:H, sales!C:C, C631))</f>
        <v/>
      </c>
      <c r="L631" s="4" t="n"/>
      <c r="M631" s="4" t="n"/>
      <c r="N631" s="10">
        <f>IF(C631="","",
SUMIFS(
sales!$I:$I,
sales!$C:$C,$C631,
sales!$E:$E,$E631,
sales!$H:$H,"&gt;="&amp;$F631,
sales!$H:$H,"&lt;="&amp;$G631
))</f>
        <v/>
      </c>
      <c r="O631" s="10">
        <f>IF(M631="","",M631-N631)</f>
        <v/>
      </c>
      <c r="P631" s="11">
        <f>IF(M631=0,"",N631/M631)</f>
        <v/>
      </c>
      <c r="Q631" s="12">
        <f>IF(OR(G631="",O631=""),"",
IF(AND(G631&lt;TODAY(),O631&gt;0),"YES","NO"))</f>
        <v/>
      </c>
      <c r="R631" s="100" t="n"/>
      <c r="S631" s="14" t="n"/>
      <c r="T631" s="15">
        <f>IF(Q631="YES", IF(R631="Company",L631*(1+S631),IF(R631="Vendor",L631*(1-S631),"")),"")</f>
        <v/>
      </c>
      <c r="U631" s="15">
        <f>IF(Q631="YES",O631*T631,"")</f>
        <v/>
      </c>
      <c r="V631" s="16" t="n"/>
      <c r="W631" s="17">
        <f>IF(Q631="YES",G631+V631,"")</f>
        <v/>
      </c>
      <c r="X631" s="18">
        <f>IF(Q631="YES",IF(TODAY()&gt;W631,"OVERDUE","WITHIN TIME"),"")</f>
        <v/>
      </c>
    </row>
    <row r="632">
      <c r="A632" s="3" t="n">
        <v>628</v>
      </c>
      <c r="B632" s="4" t="n"/>
      <c r="C632" s="4" t="n"/>
      <c r="D632" s="5">
        <f>IF(E632="ISNR20","Natural Rubber-TSNR (ISNR-20)","")</f>
        <v/>
      </c>
      <c r="E632" s="4" t="n"/>
      <c r="F632" s="6" t="n"/>
      <c r="G632" s="6" t="n"/>
      <c r="H632" s="7">
        <f>IF(G632="","",G632-TODAY())</f>
        <v/>
      </c>
      <c r="I632" s="8">
        <f>IF(G632="","",
IF(G632&lt;TODAY(),
IF(O632&gt;0,"Violated","Completed"),
IF(H632&lt;=7,"Expiring Soon",
"Active")))</f>
        <v/>
      </c>
      <c r="J632" s="8">
        <f>IF(C632="","",
COUNTIFS(
sales!$C:$C,$C632,
sales!$E:$E,$E632,
sales!$H:$H,"&gt;="&amp;$F632,
sales!$H:$H,"&lt;="&amp;$G632
))</f>
        <v/>
      </c>
      <c r="K632" s="9">
        <f>IF(COUNTIFS(sales!C:C, C632)=0,"",
_xlfn.MAXIFS(sales!H:H, sales!C:C, C632))</f>
        <v/>
      </c>
      <c r="L632" s="4" t="n"/>
      <c r="M632" s="4" t="n"/>
      <c r="N632" s="10">
        <f>IF(C632="","",
SUMIFS(
sales!$I:$I,
sales!$C:$C,$C632,
sales!$E:$E,$E632,
sales!$H:$H,"&gt;="&amp;$F632,
sales!$H:$H,"&lt;="&amp;$G632
))</f>
        <v/>
      </c>
      <c r="O632" s="10">
        <f>IF(M632="","",M632-N632)</f>
        <v/>
      </c>
      <c r="P632" s="11">
        <f>IF(M632=0,"",N632/M632)</f>
        <v/>
      </c>
      <c r="Q632" s="12">
        <f>IF(OR(G632="",O632=""),"",
IF(AND(G632&lt;TODAY(),O632&gt;0),"YES","NO"))</f>
        <v/>
      </c>
      <c r="R632" s="100" t="n"/>
      <c r="S632" s="14" t="n"/>
      <c r="T632" s="15">
        <f>IF(Q632="YES", IF(R632="Company",L632*(1+S632),IF(R632="Vendor",L632*(1-S632),"")),"")</f>
        <v/>
      </c>
      <c r="U632" s="15">
        <f>IF(Q632="YES",O632*T632,"")</f>
        <v/>
      </c>
      <c r="V632" s="16" t="n"/>
      <c r="W632" s="17">
        <f>IF(Q632="YES",G632+V632,"")</f>
        <v/>
      </c>
      <c r="X632" s="18">
        <f>IF(Q632="YES",IF(TODAY()&gt;W632,"OVERDUE","WITHIN TIME"),"")</f>
        <v/>
      </c>
    </row>
    <row r="633">
      <c r="A633" s="3" t="n">
        <v>629</v>
      </c>
      <c r="B633" s="4" t="n"/>
      <c r="C633" s="4" t="n"/>
      <c r="D633" s="5">
        <f>IF(E633="ISNR20","Natural Rubber-TSNR (ISNR-20)","")</f>
        <v/>
      </c>
      <c r="E633" s="4" t="n"/>
      <c r="F633" s="6" t="n"/>
      <c r="G633" s="6" t="n"/>
      <c r="H633" s="7">
        <f>IF(G633="","",G633-TODAY())</f>
        <v/>
      </c>
      <c r="I633" s="8">
        <f>IF(G633="","",
IF(G633&lt;TODAY(),
IF(O633&gt;0,"Violated","Completed"),
IF(H633&lt;=7,"Expiring Soon",
"Active")))</f>
        <v/>
      </c>
      <c r="J633" s="8">
        <f>IF(C633="","",
COUNTIFS(
sales!$C:$C,$C633,
sales!$E:$E,$E633,
sales!$H:$H,"&gt;="&amp;$F633,
sales!$H:$H,"&lt;="&amp;$G633
))</f>
        <v/>
      </c>
      <c r="K633" s="9">
        <f>IF(COUNTIFS(sales!C:C, C633)=0,"",
_xlfn.MAXIFS(sales!H:H, sales!C:C, C633))</f>
        <v/>
      </c>
      <c r="L633" s="4" t="n"/>
      <c r="M633" s="4" t="n"/>
      <c r="N633" s="10">
        <f>IF(C633="","",
SUMIFS(
sales!$I:$I,
sales!$C:$C,$C633,
sales!$E:$E,$E633,
sales!$H:$H,"&gt;="&amp;$F633,
sales!$H:$H,"&lt;="&amp;$G633
))</f>
        <v/>
      </c>
      <c r="O633" s="10">
        <f>IF(M633="","",M633-N633)</f>
        <v/>
      </c>
      <c r="P633" s="11">
        <f>IF(M633=0,"",N633/M633)</f>
        <v/>
      </c>
      <c r="Q633" s="12">
        <f>IF(OR(G633="",O633=""),"",
IF(AND(G633&lt;TODAY(),O633&gt;0),"YES","NO"))</f>
        <v/>
      </c>
      <c r="R633" s="100" t="n"/>
      <c r="S633" s="14" t="n"/>
      <c r="T633" s="15">
        <f>IF(Q633="YES", IF(R633="Company",L633*(1+S633),IF(R633="Vendor",L633*(1-S633),"")),"")</f>
        <v/>
      </c>
      <c r="U633" s="15">
        <f>IF(Q633="YES",O633*T633,"")</f>
        <v/>
      </c>
      <c r="V633" s="16" t="n"/>
      <c r="W633" s="17">
        <f>IF(Q633="YES",G633+V633,"")</f>
        <v/>
      </c>
      <c r="X633" s="18">
        <f>IF(Q633="YES",IF(TODAY()&gt;W633,"OVERDUE","WITHIN TIME"),"")</f>
        <v/>
      </c>
    </row>
    <row r="634">
      <c r="A634" s="3" t="n">
        <v>630</v>
      </c>
      <c r="B634" s="4" t="n"/>
      <c r="C634" s="4" t="n"/>
      <c r="D634" s="5">
        <f>IF(E634="ISNR20","Natural Rubber-TSNR (ISNR-20)","")</f>
        <v/>
      </c>
      <c r="E634" s="4" t="n"/>
      <c r="F634" s="6" t="n"/>
      <c r="G634" s="6" t="n"/>
      <c r="H634" s="7">
        <f>IF(G634="","",G634-TODAY())</f>
        <v/>
      </c>
      <c r="I634" s="8">
        <f>IF(G634="","",
IF(G634&lt;TODAY(),
IF(O634&gt;0,"Violated","Completed"),
IF(H634&lt;=7,"Expiring Soon",
"Active")))</f>
        <v/>
      </c>
      <c r="J634" s="8">
        <f>IF(C634="","",
COUNTIFS(
sales!$C:$C,$C634,
sales!$E:$E,$E634,
sales!$H:$H,"&gt;="&amp;$F634,
sales!$H:$H,"&lt;="&amp;$G634
))</f>
        <v/>
      </c>
      <c r="K634" s="9">
        <f>IF(COUNTIFS(sales!C:C, C634)=0,"",
_xlfn.MAXIFS(sales!H:H, sales!C:C, C634))</f>
        <v/>
      </c>
      <c r="L634" s="4" t="n"/>
      <c r="M634" s="4" t="n"/>
      <c r="N634" s="10">
        <f>IF(C634="","",
SUMIFS(
sales!$I:$I,
sales!$C:$C,$C634,
sales!$E:$E,$E634,
sales!$H:$H,"&gt;="&amp;$F634,
sales!$H:$H,"&lt;="&amp;$G634
))</f>
        <v/>
      </c>
      <c r="O634" s="10">
        <f>IF(M634="","",M634-N634)</f>
        <v/>
      </c>
      <c r="P634" s="11">
        <f>IF(M634=0,"",N634/M634)</f>
        <v/>
      </c>
      <c r="Q634" s="12">
        <f>IF(OR(G634="",O634=""),"",
IF(AND(G634&lt;TODAY(),O634&gt;0),"YES","NO"))</f>
        <v/>
      </c>
      <c r="R634" s="100" t="n"/>
      <c r="S634" s="14" t="n"/>
      <c r="T634" s="15">
        <f>IF(Q634="YES", IF(R634="Company",L634*(1+S634),IF(R634="Vendor",L634*(1-S634),"")),"")</f>
        <v/>
      </c>
      <c r="U634" s="15">
        <f>IF(Q634="YES",O634*T634,"")</f>
        <v/>
      </c>
      <c r="V634" s="16" t="n"/>
      <c r="W634" s="17">
        <f>IF(Q634="YES",G634+V634,"")</f>
        <v/>
      </c>
      <c r="X634" s="18">
        <f>IF(Q634="YES",IF(TODAY()&gt;W634,"OVERDUE","WITHIN TIME"),"")</f>
        <v/>
      </c>
    </row>
    <row r="635">
      <c r="A635" s="3" t="n">
        <v>631</v>
      </c>
      <c r="B635" s="4" t="n"/>
      <c r="C635" s="4" t="n"/>
      <c r="D635" s="5">
        <f>IF(E635="ISNR20","Natural Rubber-TSNR (ISNR-20)","")</f>
        <v/>
      </c>
      <c r="E635" s="4" t="n"/>
      <c r="F635" s="6" t="n"/>
      <c r="G635" s="6" t="n"/>
      <c r="H635" s="7">
        <f>IF(G635="","",G635-TODAY())</f>
        <v/>
      </c>
      <c r="I635" s="8">
        <f>IF(G635="","",
IF(G635&lt;TODAY(),
IF(O635&gt;0,"Violated","Completed"),
IF(H635&lt;=7,"Expiring Soon",
"Active")))</f>
        <v/>
      </c>
      <c r="J635" s="8">
        <f>IF(C635="","",
COUNTIFS(
sales!$C:$C,$C635,
sales!$E:$E,$E635,
sales!$H:$H,"&gt;="&amp;$F635,
sales!$H:$H,"&lt;="&amp;$G635
))</f>
        <v/>
      </c>
      <c r="K635" s="9">
        <f>IF(COUNTIFS(sales!C:C, C635)=0,"",
_xlfn.MAXIFS(sales!H:H, sales!C:C, C635))</f>
        <v/>
      </c>
      <c r="L635" s="4" t="n"/>
      <c r="M635" s="4" t="n"/>
      <c r="N635" s="10">
        <f>IF(C635="","",
SUMIFS(
sales!$I:$I,
sales!$C:$C,$C635,
sales!$E:$E,$E635,
sales!$H:$H,"&gt;="&amp;$F635,
sales!$H:$H,"&lt;="&amp;$G635
))</f>
        <v/>
      </c>
      <c r="O635" s="10">
        <f>IF(M635="","",M635-N635)</f>
        <v/>
      </c>
      <c r="P635" s="11">
        <f>IF(M635=0,"",N635/M635)</f>
        <v/>
      </c>
      <c r="Q635" s="12">
        <f>IF(OR(G635="",O635=""),"",
IF(AND(G635&lt;TODAY(),O635&gt;0),"YES","NO"))</f>
        <v/>
      </c>
      <c r="R635" s="100" t="n"/>
      <c r="S635" s="14" t="n"/>
      <c r="T635" s="15">
        <f>IF(Q635="YES", IF(R635="Company",L635*(1+S635),IF(R635="Vendor",L635*(1-S635),"")),"")</f>
        <v/>
      </c>
      <c r="U635" s="15">
        <f>IF(Q635="YES",O635*T635,"")</f>
        <v/>
      </c>
      <c r="V635" s="16" t="n"/>
      <c r="W635" s="17">
        <f>IF(Q635="YES",G635+V635,"")</f>
        <v/>
      </c>
      <c r="X635" s="18">
        <f>IF(Q635="YES",IF(TODAY()&gt;W635,"OVERDUE","WITHIN TIME"),"")</f>
        <v/>
      </c>
    </row>
    <row r="636">
      <c r="A636" s="3" t="n">
        <v>632</v>
      </c>
      <c r="B636" s="4" t="n"/>
      <c r="C636" s="4" t="n"/>
      <c r="D636" s="5">
        <f>IF(E636="ISNR20","Natural Rubber-TSNR (ISNR-20)","")</f>
        <v/>
      </c>
      <c r="E636" s="4" t="n"/>
      <c r="F636" s="6" t="n"/>
      <c r="G636" s="6" t="n"/>
      <c r="H636" s="7">
        <f>IF(G636="","",G636-TODAY())</f>
        <v/>
      </c>
      <c r="I636" s="8">
        <f>IF(G636="","",
IF(G636&lt;TODAY(),
IF(O636&gt;0,"Violated","Completed"),
IF(H636&lt;=7,"Expiring Soon",
"Active")))</f>
        <v/>
      </c>
      <c r="J636" s="8">
        <f>IF(C636="","",
COUNTIFS(
sales!$C:$C,$C636,
sales!$E:$E,$E636,
sales!$H:$H,"&gt;="&amp;$F636,
sales!$H:$H,"&lt;="&amp;$G636
))</f>
        <v/>
      </c>
      <c r="K636" s="9">
        <f>IF(COUNTIFS(sales!C:C, C636)=0,"",
_xlfn.MAXIFS(sales!H:H, sales!C:C, C636))</f>
        <v/>
      </c>
      <c r="L636" s="4" t="n"/>
      <c r="M636" s="4" t="n"/>
      <c r="N636" s="10">
        <f>IF(C636="","",
SUMIFS(
sales!$I:$I,
sales!$C:$C,$C636,
sales!$E:$E,$E636,
sales!$H:$H,"&gt;="&amp;$F636,
sales!$H:$H,"&lt;="&amp;$G636
))</f>
        <v/>
      </c>
      <c r="O636" s="10">
        <f>IF(M636="","",M636-N636)</f>
        <v/>
      </c>
      <c r="P636" s="11">
        <f>IF(M636=0,"",N636/M636)</f>
        <v/>
      </c>
      <c r="Q636" s="12">
        <f>IF(OR(G636="",O636=""),"",
IF(AND(G636&lt;TODAY(),O636&gt;0),"YES","NO"))</f>
        <v/>
      </c>
      <c r="R636" s="100" t="n"/>
      <c r="S636" s="14" t="n"/>
      <c r="T636" s="15">
        <f>IF(Q636="YES", IF(R636="Company",L636*(1+S636),IF(R636="Vendor",L636*(1-S636),"")),"")</f>
        <v/>
      </c>
      <c r="U636" s="15">
        <f>IF(Q636="YES",O636*T636,"")</f>
        <v/>
      </c>
      <c r="V636" s="16" t="n"/>
      <c r="W636" s="17">
        <f>IF(Q636="YES",G636+V636,"")</f>
        <v/>
      </c>
      <c r="X636" s="18">
        <f>IF(Q636="YES",IF(TODAY()&gt;W636,"OVERDUE","WITHIN TIME"),"")</f>
        <v/>
      </c>
    </row>
    <row r="637">
      <c r="A637" s="3" t="n">
        <v>633</v>
      </c>
      <c r="B637" s="4" t="n"/>
      <c r="C637" s="4" t="n"/>
      <c r="D637" s="5">
        <f>IF(E637="ISNR20","Natural Rubber-TSNR (ISNR-20)","")</f>
        <v/>
      </c>
      <c r="E637" s="4" t="n"/>
      <c r="F637" s="6" t="n"/>
      <c r="G637" s="6" t="n"/>
      <c r="H637" s="7">
        <f>IF(G637="","",G637-TODAY())</f>
        <v/>
      </c>
      <c r="I637" s="8">
        <f>IF(G637="","",
IF(G637&lt;TODAY(),
IF(O637&gt;0,"Violated","Completed"),
IF(H637&lt;=7,"Expiring Soon",
"Active")))</f>
        <v/>
      </c>
      <c r="J637" s="8">
        <f>IF(C637="","",
COUNTIFS(
sales!$C:$C,$C637,
sales!$E:$E,$E637,
sales!$H:$H,"&gt;="&amp;$F637,
sales!$H:$H,"&lt;="&amp;$G637
))</f>
        <v/>
      </c>
      <c r="K637" s="9">
        <f>IF(COUNTIFS(sales!C:C, C637)=0,"",
_xlfn.MAXIFS(sales!H:H, sales!C:C, C637))</f>
        <v/>
      </c>
      <c r="L637" s="4" t="n"/>
      <c r="M637" s="4" t="n"/>
      <c r="N637" s="10">
        <f>IF(C637="","",
SUMIFS(
sales!$I:$I,
sales!$C:$C,$C637,
sales!$E:$E,$E637,
sales!$H:$H,"&gt;="&amp;$F637,
sales!$H:$H,"&lt;="&amp;$G637
))</f>
        <v/>
      </c>
      <c r="O637" s="10">
        <f>IF(M637="","",M637-N637)</f>
        <v/>
      </c>
      <c r="P637" s="11">
        <f>IF(M637=0,"",N637/M637)</f>
        <v/>
      </c>
      <c r="Q637" s="12">
        <f>IF(OR(G637="",O637=""),"",
IF(AND(G637&lt;TODAY(),O637&gt;0),"YES","NO"))</f>
        <v/>
      </c>
      <c r="R637" s="100" t="n"/>
      <c r="S637" s="14" t="n"/>
      <c r="T637" s="15">
        <f>IF(Q637="YES", IF(R637="Company",L637*(1+S637),IF(R637="Vendor",L637*(1-S637),"")),"")</f>
        <v/>
      </c>
      <c r="U637" s="15">
        <f>IF(Q637="YES",O637*T637,"")</f>
        <v/>
      </c>
      <c r="V637" s="16" t="n"/>
      <c r="W637" s="17">
        <f>IF(Q637="YES",G637+V637,"")</f>
        <v/>
      </c>
      <c r="X637" s="18">
        <f>IF(Q637="YES",IF(TODAY()&gt;W637,"OVERDUE","WITHIN TIME"),"")</f>
        <v/>
      </c>
    </row>
    <row r="638">
      <c r="A638" s="3" t="n">
        <v>634</v>
      </c>
      <c r="B638" s="4" t="n"/>
      <c r="C638" s="4" t="n"/>
      <c r="D638" s="5">
        <f>IF(E638="ISNR20","Natural Rubber-TSNR (ISNR-20)","")</f>
        <v/>
      </c>
      <c r="E638" s="4" t="n"/>
      <c r="F638" s="6" t="n"/>
      <c r="G638" s="6" t="n"/>
      <c r="H638" s="7">
        <f>IF(G638="","",G638-TODAY())</f>
        <v/>
      </c>
      <c r="I638" s="8">
        <f>IF(G638="","",
IF(G638&lt;TODAY(),
IF(O638&gt;0,"Violated","Completed"),
IF(H638&lt;=7,"Expiring Soon",
"Active")))</f>
        <v/>
      </c>
      <c r="J638" s="8">
        <f>IF(C638="","",
COUNTIFS(
sales!$C:$C,$C638,
sales!$E:$E,$E638,
sales!$H:$H,"&gt;="&amp;$F638,
sales!$H:$H,"&lt;="&amp;$G638
))</f>
        <v/>
      </c>
      <c r="K638" s="9">
        <f>IF(COUNTIFS(sales!C:C, C638)=0,"",
_xlfn.MAXIFS(sales!H:H, sales!C:C, C638))</f>
        <v/>
      </c>
      <c r="L638" s="4" t="n"/>
      <c r="M638" s="4" t="n"/>
      <c r="N638" s="10">
        <f>IF(C638="","",
SUMIFS(
sales!$I:$I,
sales!$C:$C,$C638,
sales!$E:$E,$E638,
sales!$H:$H,"&gt;="&amp;$F638,
sales!$H:$H,"&lt;="&amp;$G638
))</f>
        <v/>
      </c>
      <c r="O638" s="10">
        <f>IF(M638="","",M638-N638)</f>
        <v/>
      </c>
      <c r="P638" s="11">
        <f>IF(M638=0,"",N638/M638)</f>
        <v/>
      </c>
      <c r="Q638" s="12">
        <f>IF(OR(G638="",O638=""),"",
IF(AND(G638&lt;TODAY(),O638&gt;0),"YES","NO"))</f>
        <v/>
      </c>
      <c r="R638" s="100" t="n"/>
      <c r="S638" s="14" t="n"/>
      <c r="T638" s="15">
        <f>IF(Q638="YES", IF(R638="Company",L638*(1+S638),IF(R638="Vendor",L638*(1-S638),"")),"")</f>
        <v/>
      </c>
      <c r="U638" s="15">
        <f>IF(Q638="YES",O638*T638,"")</f>
        <v/>
      </c>
      <c r="V638" s="16" t="n"/>
      <c r="W638" s="17">
        <f>IF(Q638="YES",G638+V638,"")</f>
        <v/>
      </c>
      <c r="X638" s="18">
        <f>IF(Q638="YES",IF(TODAY()&gt;W638,"OVERDUE","WITHIN TIME"),"")</f>
        <v/>
      </c>
    </row>
    <row r="639">
      <c r="A639" s="3" t="n">
        <v>635</v>
      </c>
      <c r="B639" s="4" t="n"/>
      <c r="C639" s="4" t="n"/>
      <c r="D639" s="5">
        <f>IF(E639="ISNR20","Natural Rubber-TSNR (ISNR-20)","")</f>
        <v/>
      </c>
      <c r="E639" s="4" t="n"/>
      <c r="F639" s="6" t="n"/>
      <c r="G639" s="6" t="n"/>
      <c r="H639" s="7">
        <f>IF(G639="","",G639-TODAY())</f>
        <v/>
      </c>
      <c r="I639" s="8">
        <f>IF(G639="","",
IF(G639&lt;TODAY(),
IF(O639&gt;0,"Violated","Completed"),
IF(H639&lt;=7,"Expiring Soon",
"Active")))</f>
        <v/>
      </c>
      <c r="J639" s="8">
        <f>IF(C639="","",
COUNTIFS(
sales!$C:$C,$C639,
sales!$E:$E,$E639,
sales!$H:$H,"&gt;="&amp;$F639,
sales!$H:$H,"&lt;="&amp;$G639
))</f>
        <v/>
      </c>
      <c r="K639" s="9">
        <f>IF(COUNTIFS(sales!C:C, C639)=0,"",
_xlfn.MAXIFS(sales!H:H, sales!C:C, C639))</f>
        <v/>
      </c>
      <c r="L639" s="4" t="n"/>
      <c r="M639" s="4" t="n"/>
      <c r="N639" s="10">
        <f>IF(C639="","",
SUMIFS(
sales!$I:$I,
sales!$C:$C,$C639,
sales!$E:$E,$E639,
sales!$H:$H,"&gt;="&amp;$F639,
sales!$H:$H,"&lt;="&amp;$G639
))</f>
        <v/>
      </c>
      <c r="O639" s="10">
        <f>IF(M639="","",M639-N639)</f>
        <v/>
      </c>
      <c r="P639" s="11">
        <f>IF(M639=0,"",N639/M639)</f>
        <v/>
      </c>
      <c r="Q639" s="12">
        <f>IF(OR(G639="",O639=""),"",
IF(AND(G639&lt;TODAY(),O639&gt;0),"YES","NO"))</f>
        <v/>
      </c>
      <c r="R639" s="100" t="n"/>
      <c r="S639" s="14" t="n"/>
      <c r="T639" s="15">
        <f>IF(Q639="YES", IF(R639="Company",L639*(1+S639),IF(R639="Vendor",L639*(1-S639),"")),"")</f>
        <v/>
      </c>
      <c r="U639" s="15">
        <f>IF(Q639="YES",O639*T639,"")</f>
        <v/>
      </c>
      <c r="V639" s="16" t="n"/>
      <c r="W639" s="17">
        <f>IF(Q639="YES",G639+V639,"")</f>
        <v/>
      </c>
      <c r="X639" s="18">
        <f>IF(Q639="YES",IF(TODAY()&gt;W639,"OVERDUE","WITHIN TIME"),"")</f>
        <v/>
      </c>
    </row>
    <row r="640">
      <c r="A640" s="3" t="n">
        <v>636</v>
      </c>
      <c r="B640" s="4" t="n"/>
      <c r="C640" s="4" t="n"/>
      <c r="D640" s="5">
        <f>IF(E640="ISNR20","Natural Rubber-TSNR (ISNR-20)","")</f>
        <v/>
      </c>
      <c r="E640" s="4" t="n"/>
      <c r="F640" s="6" t="n"/>
      <c r="G640" s="6" t="n"/>
      <c r="H640" s="7">
        <f>IF(G640="","",G640-TODAY())</f>
        <v/>
      </c>
      <c r="I640" s="8">
        <f>IF(G640="","",
IF(G640&lt;TODAY(),
IF(O640&gt;0,"Violated","Completed"),
IF(H640&lt;=7,"Expiring Soon",
"Active")))</f>
        <v/>
      </c>
      <c r="J640" s="8">
        <f>IF(C640="","",
COUNTIFS(
sales!$C:$C,$C640,
sales!$E:$E,$E640,
sales!$H:$H,"&gt;="&amp;$F640,
sales!$H:$H,"&lt;="&amp;$G640
))</f>
        <v/>
      </c>
      <c r="K640" s="9">
        <f>IF(COUNTIFS(sales!C:C, C640)=0,"",
_xlfn.MAXIFS(sales!H:H, sales!C:C, C640))</f>
        <v/>
      </c>
      <c r="L640" s="4" t="n"/>
      <c r="M640" s="4" t="n"/>
      <c r="N640" s="10">
        <f>IF(C640="","",
SUMIFS(
sales!$I:$I,
sales!$C:$C,$C640,
sales!$E:$E,$E640,
sales!$H:$H,"&gt;="&amp;$F640,
sales!$H:$H,"&lt;="&amp;$G640
))</f>
        <v/>
      </c>
      <c r="O640" s="10">
        <f>IF(M640="","",M640-N640)</f>
        <v/>
      </c>
      <c r="P640" s="11">
        <f>IF(M640=0,"",N640/M640)</f>
        <v/>
      </c>
      <c r="Q640" s="12">
        <f>IF(OR(G640="",O640=""),"",
IF(AND(G640&lt;TODAY(),O640&gt;0),"YES","NO"))</f>
        <v/>
      </c>
      <c r="R640" s="100" t="n"/>
      <c r="S640" s="14" t="n"/>
      <c r="T640" s="15">
        <f>IF(Q640="YES", IF(R640="Company",L640*(1+S640),IF(R640="Vendor",L640*(1-S640),"")),"")</f>
        <v/>
      </c>
      <c r="U640" s="15">
        <f>IF(Q640="YES",O640*T640,"")</f>
        <v/>
      </c>
      <c r="V640" s="16" t="n"/>
      <c r="W640" s="17">
        <f>IF(Q640="YES",G640+V640,"")</f>
        <v/>
      </c>
      <c r="X640" s="18">
        <f>IF(Q640="YES",IF(TODAY()&gt;W640,"OVERDUE","WITHIN TIME"),"")</f>
        <v/>
      </c>
    </row>
    <row r="641">
      <c r="A641" s="3" t="n">
        <v>637</v>
      </c>
      <c r="B641" s="4" t="n"/>
      <c r="C641" s="4" t="n"/>
      <c r="D641" s="5">
        <f>IF(E641="ISNR20","Natural Rubber-TSNR (ISNR-20)","")</f>
        <v/>
      </c>
      <c r="E641" s="4" t="n"/>
      <c r="F641" s="6" t="n"/>
      <c r="G641" s="6" t="n"/>
      <c r="H641" s="7">
        <f>IF(G641="","",G641-TODAY())</f>
        <v/>
      </c>
      <c r="I641" s="8">
        <f>IF(G641="","",
IF(G641&lt;TODAY(),
IF(O641&gt;0,"Violated","Completed"),
IF(H641&lt;=7,"Expiring Soon",
"Active")))</f>
        <v/>
      </c>
      <c r="J641" s="8">
        <f>IF(C641="","",
COUNTIFS(
sales!$C:$C,$C641,
sales!$E:$E,$E641,
sales!$H:$H,"&gt;="&amp;$F641,
sales!$H:$H,"&lt;="&amp;$G641
))</f>
        <v/>
      </c>
      <c r="K641" s="9">
        <f>IF(COUNTIFS(sales!C:C, C641)=0,"",
_xlfn.MAXIFS(sales!H:H, sales!C:C, C641))</f>
        <v/>
      </c>
      <c r="L641" s="4" t="n"/>
      <c r="M641" s="4" t="n"/>
      <c r="N641" s="10">
        <f>IF(C641="","",
SUMIFS(
sales!$I:$I,
sales!$C:$C,$C641,
sales!$E:$E,$E641,
sales!$H:$H,"&gt;="&amp;$F641,
sales!$H:$H,"&lt;="&amp;$G641
))</f>
        <v/>
      </c>
      <c r="O641" s="10">
        <f>IF(M641="","",M641-N641)</f>
        <v/>
      </c>
      <c r="P641" s="11">
        <f>IF(M641=0,"",N641/M641)</f>
        <v/>
      </c>
      <c r="Q641" s="12">
        <f>IF(OR(G641="",O641=""),"",
IF(AND(G641&lt;TODAY(),O641&gt;0),"YES","NO"))</f>
        <v/>
      </c>
      <c r="R641" s="100" t="n"/>
      <c r="S641" s="14" t="n"/>
      <c r="T641" s="15">
        <f>IF(Q641="YES", IF(R641="Company",L641*(1+S641),IF(R641="Vendor",L641*(1-S641),"")),"")</f>
        <v/>
      </c>
      <c r="U641" s="15">
        <f>IF(Q641="YES",O641*T641,"")</f>
        <v/>
      </c>
      <c r="V641" s="16" t="n"/>
      <c r="W641" s="17">
        <f>IF(Q641="YES",G641+V641,"")</f>
        <v/>
      </c>
      <c r="X641" s="18">
        <f>IF(Q641="YES",IF(TODAY()&gt;W641,"OVERDUE","WITHIN TIME"),"")</f>
        <v/>
      </c>
    </row>
    <row r="642">
      <c r="A642" s="3" t="n">
        <v>638</v>
      </c>
      <c r="B642" s="4" t="n"/>
      <c r="C642" s="4" t="n"/>
      <c r="D642" s="5">
        <f>IF(E642="ISNR20","Natural Rubber-TSNR (ISNR-20)","")</f>
        <v/>
      </c>
      <c r="E642" s="4" t="n"/>
      <c r="F642" s="6" t="n"/>
      <c r="G642" s="6" t="n"/>
      <c r="H642" s="7">
        <f>IF(G642="","",G642-TODAY())</f>
        <v/>
      </c>
      <c r="I642" s="8">
        <f>IF(G642="","",
IF(G642&lt;TODAY(),
IF(O642&gt;0,"Violated","Completed"),
IF(H642&lt;=7,"Expiring Soon",
"Active")))</f>
        <v/>
      </c>
      <c r="J642" s="8">
        <f>IF(C642="","",
COUNTIFS(
sales!$C:$C,$C642,
sales!$E:$E,$E642,
sales!$H:$H,"&gt;="&amp;$F642,
sales!$H:$H,"&lt;="&amp;$G642
))</f>
        <v/>
      </c>
      <c r="K642" s="9">
        <f>IF(COUNTIFS(sales!C:C, C642)=0,"",
_xlfn.MAXIFS(sales!H:H, sales!C:C, C642))</f>
        <v/>
      </c>
      <c r="L642" s="4" t="n"/>
      <c r="M642" s="4" t="n"/>
      <c r="N642" s="10">
        <f>IF(C642="","",
SUMIFS(
sales!$I:$I,
sales!$C:$C,$C642,
sales!$E:$E,$E642,
sales!$H:$H,"&gt;="&amp;$F642,
sales!$H:$H,"&lt;="&amp;$G642
))</f>
        <v/>
      </c>
      <c r="O642" s="10">
        <f>IF(M642="","",M642-N642)</f>
        <v/>
      </c>
      <c r="P642" s="11">
        <f>IF(M642=0,"",N642/M642)</f>
        <v/>
      </c>
      <c r="Q642" s="12">
        <f>IF(OR(G642="",O642=""),"",
IF(AND(G642&lt;TODAY(),O642&gt;0),"YES","NO"))</f>
        <v/>
      </c>
      <c r="R642" s="100" t="n"/>
      <c r="S642" s="14" t="n"/>
      <c r="T642" s="15">
        <f>IF(Q642="YES", IF(R642="Company",L642*(1+S642),IF(R642="Vendor",L642*(1-S642),"")),"")</f>
        <v/>
      </c>
      <c r="U642" s="15">
        <f>IF(Q642="YES",O642*T642,"")</f>
        <v/>
      </c>
      <c r="V642" s="16" t="n"/>
      <c r="W642" s="17">
        <f>IF(Q642="YES",G642+V642,"")</f>
        <v/>
      </c>
      <c r="X642" s="18">
        <f>IF(Q642="YES",IF(TODAY()&gt;W642,"OVERDUE","WITHIN TIME"),"")</f>
        <v/>
      </c>
    </row>
    <row r="643">
      <c r="A643" s="3" t="n">
        <v>639</v>
      </c>
      <c r="B643" s="4" t="n"/>
      <c r="C643" s="4" t="n"/>
      <c r="D643" s="5">
        <f>IF(E643="ISNR20","Natural Rubber-TSNR (ISNR-20)","")</f>
        <v/>
      </c>
      <c r="E643" s="4" t="n"/>
      <c r="F643" s="6" t="n"/>
      <c r="G643" s="6" t="n"/>
      <c r="H643" s="7">
        <f>IF(G643="","",G643-TODAY())</f>
        <v/>
      </c>
      <c r="I643" s="8">
        <f>IF(G643="","",
IF(G643&lt;TODAY(),
IF(O643&gt;0,"Violated","Completed"),
IF(H643&lt;=7,"Expiring Soon",
"Active")))</f>
        <v/>
      </c>
      <c r="J643" s="8">
        <f>IF(C643="","",
COUNTIFS(
sales!$C:$C,$C643,
sales!$E:$E,$E643,
sales!$H:$H,"&gt;="&amp;$F643,
sales!$H:$H,"&lt;="&amp;$G643
))</f>
        <v/>
      </c>
      <c r="K643" s="9">
        <f>IF(COUNTIFS(sales!C:C, C643)=0,"",
_xlfn.MAXIFS(sales!H:H, sales!C:C, C643))</f>
        <v/>
      </c>
      <c r="L643" s="4" t="n"/>
      <c r="M643" s="4" t="n"/>
      <c r="N643" s="10">
        <f>IF(C643="","",
SUMIFS(
sales!$I:$I,
sales!$C:$C,$C643,
sales!$E:$E,$E643,
sales!$H:$H,"&gt;="&amp;$F643,
sales!$H:$H,"&lt;="&amp;$G643
))</f>
        <v/>
      </c>
      <c r="O643" s="10">
        <f>IF(M643="","",M643-N643)</f>
        <v/>
      </c>
      <c r="P643" s="11">
        <f>IF(M643=0,"",N643/M643)</f>
        <v/>
      </c>
      <c r="Q643" s="12">
        <f>IF(OR(G643="",O643=""),"",
IF(AND(G643&lt;TODAY(),O643&gt;0),"YES","NO"))</f>
        <v/>
      </c>
      <c r="R643" s="100" t="n"/>
      <c r="S643" s="14" t="n"/>
      <c r="T643" s="15">
        <f>IF(Q643="YES", IF(R643="Company",L643*(1+S643),IF(R643="Vendor",L643*(1-S643),"")),"")</f>
        <v/>
      </c>
      <c r="U643" s="15">
        <f>IF(Q643="YES",O643*T643,"")</f>
        <v/>
      </c>
      <c r="V643" s="16" t="n"/>
      <c r="W643" s="17">
        <f>IF(Q643="YES",G643+V643,"")</f>
        <v/>
      </c>
      <c r="X643" s="18">
        <f>IF(Q643="YES",IF(TODAY()&gt;W643,"OVERDUE","WITHIN TIME"),"")</f>
        <v/>
      </c>
    </row>
    <row r="644">
      <c r="A644" s="3" t="n">
        <v>640</v>
      </c>
      <c r="B644" s="4" t="n"/>
      <c r="C644" s="4" t="n"/>
      <c r="D644" s="5">
        <f>IF(E644="ISNR20","Natural Rubber-TSNR (ISNR-20)","")</f>
        <v/>
      </c>
      <c r="E644" s="4" t="n"/>
      <c r="F644" s="6" t="n"/>
      <c r="G644" s="6" t="n"/>
      <c r="H644" s="7">
        <f>IF(G644="","",G644-TODAY())</f>
        <v/>
      </c>
      <c r="I644" s="8">
        <f>IF(G644="","",
IF(G644&lt;TODAY(),
IF(O644&gt;0,"Violated","Completed"),
IF(H644&lt;=7,"Expiring Soon",
"Active")))</f>
        <v/>
      </c>
      <c r="J644" s="8">
        <f>IF(C644="","",
COUNTIFS(
sales!$C:$C,$C644,
sales!$E:$E,$E644,
sales!$H:$H,"&gt;="&amp;$F644,
sales!$H:$H,"&lt;="&amp;$G644
))</f>
        <v/>
      </c>
      <c r="K644" s="9">
        <f>IF(COUNTIFS(sales!C:C, C644)=0,"",
_xlfn.MAXIFS(sales!H:H, sales!C:C, C644))</f>
        <v/>
      </c>
      <c r="L644" s="4" t="n"/>
      <c r="M644" s="4" t="n"/>
      <c r="N644" s="10">
        <f>IF(C644="","",
SUMIFS(
sales!$I:$I,
sales!$C:$C,$C644,
sales!$E:$E,$E644,
sales!$H:$H,"&gt;="&amp;$F644,
sales!$H:$H,"&lt;="&amp;$G644
))</f>
        <v/>
      </c>
      <c r="O644" s="10">
        <f>IF(M644="","",M644-N644)</f>
        <v/>
      </c>
      <c r="P644" s="11">
        <f>IF(M644=0,"",N644/M644)</f>
        <v/>
      </c>
      <c r="Q644" s="12">
        <f>IF(OR(G644="",O644=""),"",
IF(AND(G644&lt;TODAY(),O644&gt;0),"YES","NO"))</f>
        <v/>
      </c>
      <c r="R644" s="100" t="n"/>
      <c r="S644" s="14" t="n"/>
      <c r="T644" s="15">
        <f>IF(Q644="YES", IF(R644="Company",L644*(1+S644),IF(R644="Vendor",L644*(1-S644),"")),"")</f>
        <v/>
      </c>
      <c r="U644" s="15">
        <f>IF(Q644="YES",O644*T644,"")</f>
        <v/>
      </c>
      <c r="V644" s="16" t="n"/>
      <c r="W644" s="17">
        <f>IF(Q644="YES",G644+V644,"")</f>
        <v/>
      </c>
      <c r="X644" s="18">
        <f>IF(Q644="YES",IF(TODAY()&gt;W644,"OVERDUE","WITHIN TIME"),"")</f>
        <v/>
      </c>
    </row>
    <row r="645">
      <c r="A645" s="3" t="n">
        <v>641</v>
      </c>
      <c r="B645" s="4" t="n"/>
      <c r="C645" s="4" t="n"/>
      <c r="D645" s="5">
        <f>IF(E645="ISNR20","Natural Rubber-TSNR (ISNR-20)","")</f>
        <v/>
      </c>
      <c r="E645" s="4" t="n"/>
      <c r="F645" s="6" t="n"/>
      <c r="G645" s="6" t="n"/>
      <c r="H645" s="7">
        <f>IF(G645="","",G645-TODAY())</f>
        <v/>
      </c>
      <c r="I645" s="8">
        <f>IF(G645="","",
IF(G645&lt;TODAY(),
IF(O645&gt;0,"Violated","Completed"),
IF(H645&lt;=7,"Expiring Soon",
"Active")))</f>
        <v/>
      </c>
      <c r="J645" s="8">
        <f>IF(C645="","",
COUNTIFS(
sales!$C:$C,$C645,
sales!$E:$E,$E645,
sales!$H:$H,"&gt;="&amp;$F645,
sales!$H:$H,"&lt;="&amp;$G645
))</f>
        <v/>
      </c>
      <c r="K645" s="9">
        <f>IF(COUNTIFS(sales!C:C, C645)=0,"",
_xlfn.MAXIFS(sales!H:H, sales!C:C, C645))</f>
        <v/>
      </c>
      <c r="L645" s="4" t="n"/>
      <c r="M645" s="4" t="n"/>
      <c r="N645" s="10">
        <f>IF(C645="","",
SUMIFS(
sales!$I:$I,
sales!$C:$C,$C645,
sales!$E:$E,$E645,
sales!$H:$H,"&gt;="&amp;$F645,
sales!$H:$H,"&lt;="&amp;$G645
))</f>
        <v/>
      </c>
      <c r="O645" s="10">
        <f>IF(M645="","",M645-N645)</f>
        <v/>
      </c>
      <c r="P645" s="11">
        <f>IF(M645=0,"",N645/M645)</f>
        <v/>
      </c>
      <c r="Q645" s="12">
        <f>IF(OR(G645="",O645=""),"",
IF(AND(G645&lt;TODAY(),O645&gt;0),"YES","NO"))</f>
        <v/>
      </c>
      <c r="R645" s="100" t="n"/>
      <c r="S645" s="14" t="n"/>
      <c r="T645" s="15">
        <f>IF(Q645="YES", IF(R645="Company",L645*(1+S645),IF(R645="Vendor",L645*(1-S645),"")),"")</f>
        <v/>
      </c>
      <c r="U645" s="15">
        <f>IF(Q645="YES",O645*T645,"")</f>
        <v/>
      </c>
      <c r="V645" s="16" t="n"/>
      <c r="W645" s="17">
        <f>IF(Q645="YES",G645+V645,"")</f>
        <v/>
      </c>
      <c r="X645" s="18">
        <f>IF(Q645="YES",IF(TODAY()&gt;W645,"OVERDUE","WITHIN TIME"),"")</f>
        <v/>
      </c>
    </row>
    <row r="646">
      <c r="A646" s="3" t="n">
        <v>642</v>
      </c>
      <c r="B646" s="4" t="n"/>
      <c r="C646" s="4" t="n"/>
      <c r="D646" s="5">
        <f>IF(E646="ISNR20","Natural Rubber-TSNR (ISNR-20)","")</f>
        <v/>
      </c>
      <c r="E646" s="4" t="n"/>
      <c r="F646" s="6" t="n"/>
      <c r="G646" s="6" t="n"/>
      <c r="H646" s="7">
        <f>IF(G646="","",G646-TODAY())</f>
        <v/>
      </c>
      <c r="I646" s="8">
        <f>IF(G646="","",
IF(G646&lt;TODAY(),
IF(O646&gt;0,"Violated","Completed"),
IF(H646&lt;=7,"Expiring Soon",
"Active")))</f>
        <v/>
      </c>
      <c r="J646" s="8">
        <f>IF(C646="","",
COUNTIFS(
sales!$C:$C,$C646,
sales!$E:$E,$E646,
sales!$H:$H,"&gt;="&amp;$F646,
sales!$H:$H,"&lt;="&amp;$G646
))</f>
        <v/>
      </c>
      <c r="K646" s="9">
        <f>IF(COUNTIFS(sales!C:C, C646)=0,"",
_xlfn.MAXIFS(sales!H:H, sales!C:C, C646))</f>
        <v/>
      </c>
      <c r="L646" s="4" t="n"/>
      <c r="M646" s="4" t="n"/>
      <c r="N646" s="10">
        <f>IF(C646="","",
SUMIFS(
sales!$I:$I,
sales!$C:$C,$C646,
sales!$E:$E,$E646,
sales!$H:$H,"&gt;="&amp;$F646,
sales!$H:$H,"&lt;="&amp;$G646
))</f>
        <v/>
      </c>
      <c r="O646" s="10">
        <f>IF(M646="","",M646-N646)</f>
        <v/>
      </c>
      <c r="P646" s="11">
        <f>IF(M646=0,"",N646/M646)</f>
        <v/>
      </c>
      <c r="Q646" s="12">
        <f>IF(OR(G646="",O646=""),"",
IF(AND(G646&lt;TODAY(),O646&gt;0),"YES","NO"))</f>
        <v/>
      </c>
      <c r="R646" s="100" t="n"/>
      <c r="S646" s="14" t="n"/>
      <c r="T646" s="15">
        <f>IF(Q646="YES", IF(R646="Company",L646*(1+S646),IF(R646="Vendor",L646*(1-S646),"")),"")</f>
        <v/>
      </c>
      <c r="U646" s="15">
        <f>IF(Q646="YES",O646*T646,"")</f>
        <v/>
      </c>
      <c r="V646" s="16" t="n"/>
      <c r="W646" s="17">
        <f>IF(Q646="YES",G646+V646,"")</f>
        <v/>
      </c>
      <c r="X646" s="18">
        <f>IF(Q646="YES",IF(TODAY()&gt;W646,"OVERDUE","WITHIN TIME"),"")</f>
        <v/>
      </c>
    </row>
    <row r="647">
      <c r="A647" s="3" t="n">
        <v>643</v>
      </c>
      <c r="B647" s="4" t="n"/>
      <c r="C647" s="4" t="n"/>
      <c r="D647" s="5">
        <f>IF(E647="ISNR20","Natural Rubber-TSNR (ISNR-20)","")</f>
        <v/>
      </c>
      <c r="E647" s="4" t="n"/>
      <c r="F647" s="6" t="n"/>
      <c r="G647" s="6" t="n"/>
      <c r="H647" s="7">
        <f>IF(G647="","",G647-TODAY())</f>
        <v/>
      </c>
      <c r="I647" s="8">
        <f>IF(G647="","",
IF(G647&lt;TODAY(),
IF(O647&gt;0,"Violated","Completed"),
IF(H647&lt;=7,"Expiring Soon",
"Active")))</f>
        <v/>
      </c>
      <c r="J647" s="8">
        <f>IF(C647="","",
COUNTIFS(
sales!$C:$C,$C647,
sales!$E:$E,$E647,
sales!$H:$H,"&gt;="&amp;$F647,
sales!$H:$H,"&lt;="&amp;$G647
))</f>
        <v/>
      </c>
      <c r="K647" s="9">
        <f>IF(COUNTIFS(sales!C:C, C647)=0,"",
_xlfn.MAXIFS(sales!H:H, sales!C:C, C647))</f>
        <v/>
      </c>
      <c r="L647" s="4" t="n"/>
      <c r="M647" s="4" t="n"/>
      <c r="N647" s="10">
        <f>IF(C647="","",
SUMIFS(
sales!$I:$I,
sales!$C:$C,$C647,
sales!$E:$E,$E647,
sales!$H:$H,"&gt;="&amp;$F647,
sales!$H:$H,"&lt;="&amp;$G647
))</f>
        <v/>
      </c>
      <c r="O647" s="10">
        <f>IF(M647="","",M647-N647)</f>
        <v/>
      </c>
      <c r="P647" s="11">
        <f>IF(M647=0,"",N647/M647)</f>
        <v/>
      </c>
      <c r="Q647" s="12">
        <f>IF(OR(G647="",O647=""),"",
IF(AND(G647&lt;TODAY(),O647&gt;0),"YES","NO"))</f>
        <v/>
      </c>
      <c r="R647" s="100" t="n"/>
      <c r="S647" s="14" t="n"/>
      <c r="T647" s="15">
        <f>IF(Q647="YES", IF(R647="Company",L647*(1+S647),IF(R647="Vendor",L647*(1-S647),"")),"")</f>
        <v/>
      </c>
      <c r="U647" s="15">
        <f>IF(Q647="YES",O647*T647,"")</f>
        <v/>
      </c>
      <c r="V647" s="16" t="n"/>
      <c r="W647" s="17">
        <f>IF(Q647="YES",G647+V647,"")</f>
        <v/>
      </c>
      <c r="X647" s="18">
        <f>IF(Q647="YES",IF(TODAY()&gt;W647,"OVERDUE","WITHIN TIME"),"")</f>
        <v/>
      </c>
    </row>
    <row r="648">
      <c r="A648" s="3" t="n">
        <v>644</v>
      </c>
      <c r="B648" s="4" t="n"/>
      <c r="C648" s="4" t="n"/>
      <c r="D648" s="5">
        <f>IF(E648="ISNR20","Natural Rubber-TSNR (ISNR-20)","")</f>
        <v/>
      </c>
      <c r="E648" s="4" t="n"/>
      <c r="F648" s="6" t="n"/>
      <c r="G648" s="6" t="n"/>
      <c r="H648" s="7">
        <f>IF(G648="","",G648-TODAY())</f>
        <v/>
      </c>
      <c r="I648" s="8">
        <f>IF(G648="","",
IF(G648&lt;TODAY(),
IF(O648&gt;0,"Violated","Completed"),
IF(H648&lt;=7,"Expiring Soon",
"Active")))</f>
        <v/>
      </c>
      <c r="J648" s="8">
        <f>IF(C648="","",
COUNTIFS(
sales!$C:$C,$C648,
sales!$E:$E,$E648,
sales!$H:$H,"&gt;="&amp;$F648,
sales!$H:$H,"&lt;="&amp;$G648
))</f>
        <v/>
      </c>
      <c r="K648" s="9">
        <f>IF(COUNTIFS(sales!C:C, C648)=0,"",
_xlfn.MAXIFS(sales!H:H, sales!C:C, C648))</f>
        <v/>
      </c>
      <c r="L648" s="4" t="n"/>
      <c r="M648" s="4" t="n"/>
      <c r="N648" s="10">
        <f>IF(C648="","",
SUMIFS(
sales!$I:$I,
sales!$C:$C,$C648,
sales!$E:$E,$E648,
sales!$H:$H,"&gt;="&amp;$F648,
sales!$H:$H,"&lt;="&amp;$G648
))</f>
        <v/>
      </c>
      <c r="O648" s="10">
        <f>IF(M648="","",M648-N648)</f>
        <v/>
      </c>
      <c r="P648" s="11">
        <f>IF(M648=0,"",N648/M648)</f>
        <v/>
      </c>
      <c r="Q648" s="12">
        <f>IF(OR(G648="",O648=""),"",
IF(AND(G648&lt;TODAY(),O648&gt;0),"YES","NO"))</f>
        <v/>
      </c>
      <c r="R648" s="100" t="n"/>
      <c r="S648" s="14" t="n"/>
      <c r="T648" s="15">
        <f>IF(Q648="YES", IF(R648="Company",L648*(1+S648),IF(R648="Vendor",L648*(1-S648),"")),"")</f>
        <v/>
      </c>
      <c r="U648" s="15">
        <f>IF(Q648="YES",O648*T648,"")</f>
        <v/>
      </c>
      <c r="V648" s="16" t="n"/>
      <c r="W648" s="17">
        <f>IF(Q648="YES",G648+V648,"")</f>
        <v/>
      </c>
      <c r="X648" s="18">
        <f>IF(Q648="YES",IF(TODAY()&gt;W648,"OVERDUE","WITHIN TIME"),"")</f>
        <v/>
      </c>
    </row>
    <row r="649">
      <c r="A649" s="3" t="n">
        <v>645</v>
      </c>
      <c r="B649" s="4" t="n"/>
      <c r="C649" s="4" t="n"/>
      <c r="D649" s="5">
        <f>IF(E649="ISNR20","Natural Rubber-TSNR (ISNR-20)","")</f>
        <v/>
      </c>
      <c r="E649" s="4" t="n"/>
      <c r="F649" s="6" t="n"/>
      <c r="G649" s="6" t="n"/>
      <c r="H649" s="7">
        <f>IF(G649="","",G649-TODAY())</f>
        <v/>
      </c>
      <c r="I649" s="8">
        <f>IF(G649="","",
IF(G649&lt;TODAY(),
IF(O649&gt;0,"Violated","Completed"),
IF(H649&lt;=7,"Expiring Soon",
"Active")))</f>
        <v/>
      </c>
      <c r="J649" s="8">
        <f>IF(C649="","",
COUNTIFS(
sales!$C:$C,$C649,
sales!$E:$E,$E649,
sales!$H:$H,"&gt;="&amp;$F649,
sales!$H:$H,"&lt;="&amp;$G649
))</f>
        <v/>
      </c>
      <c r="K649" s="9">
        <f>IF(COUNTIFS(sales!C:C, C649)=0,"",
_xlfn.MAXIFS(sales!H:H, sales!C:C, C649))</f>
        <v/>
      </c>
      <c r="L649" s="4" t="n"/>
      <c r="M649" s="4" t="n"/>
      <c r="N649" s="10">
        <f>IF(C649="","",
SUMIFS(
sales!$I:$I,
sales!$C:$C,$C649,
sales!$E:$E,$E649,
sales!$H:$H,"&gt;="&amp;$F649,
sales!$H:$H,"&lt;="&amp;$G649
))</f>
        <v/>
      </c>
      <c r="O649" s="10">
        <f>IF(M649="","",M649-N649)</f>
        <v/>
      </c>
      <c r="P649" s="11">
        <f>IF(M649=0,"",N649/M649)</f>
        <v/>
      </c>
      <c r="Q649" s="12">
        <f>IF(OR(G649="",O649=""),"",
IF(AND(G649&lt;TODAY(),O649&gt;0),"YES","NO"))</f>
        <v/>
      </c>
      <c r="R649" s="100" t="n"/>
      <c r="S649" s="14" t="n"/>
      <c r="T649" s="15">
        <f>IF(Q649="YES", IF(R649="Company",L649*(1+S649),IF(R649="Vendor",L649*(1-S649),"")),"")</f>
        <v/>
      </c>
      <c r="U649" s="15">
        <f>IF(Q649="YES",O649*T649,"")</f>
        <v/>
      </c>
      <c r="V649" s="16" t="n"/>
      <c r="W649" s="17">
        <f>IF(Q649="YES",G649+V649,"")</f>
        <v/>
      </c>
      <c r="X649" s="18">
        <f>IF(Q649="YES",IF(TODAY()&gt;W649,"OVERDUE","WITHIN TIME"),"")</f>
        <v/>
      </c>
    </row>
    <row r="650">
      <c r="A650" s="3" t="n">
        <v>646</v>
      </c>
      <c r="B650" s="4" t="n"/>
      <c r="C650" s="4" t="n"/>
      <c r="D650" s="5">
        <f>IF(E650="ISNR20","Natural Rubber-TSNR (ISNR-20)","")</f>
        <v/>
      </c>
      <c r="E650" s="4" t="n"/>
      <c r="F650" s="6" t="n"/>
      <c r="G650" s="6" t="n"/>
      <c r="H650" s="7">
        <f>IF(G650="","",G650-TODAY())</f>
        <v/>
      </c>
      <c r="I650" s="8">
        <f>IF(G650="","",
IF(G650&lt;TODAY(),
IF(O650&gt;0,"Violated","Completed"),
IF(H650&lt;=7,"Expiring Soon",
"Active")))</f>
        <v/>
      </c>
      <c r="J650" s="8">
        <f>IF(C650="","",
COUNTIFS(
sales!$C:$C,$C650,
sales!$E:$E,$E650,
sales!$H:$H,"&gt;="&amp;$F650,
sales!$H:$H,"&lt;="&amp;$G650
))</f>
        <v/>
      </c>
      <c r="K650" s="9">
        <f>IF(COUNTIFS(sales!C:C, C650)=0,"",
_xlfn.MAXIFS(sales!H:H, sales!C:C, C650))</f>
        <v/>
      </c>
      <c r="L650" s="4" t="n"/>
      <c r="M650" s="4" t="n"/>
      <c r="N650" s="10">
        <f>IF(C650="","",
SUMIFS(
sales!$I:$I,
sales!$C:$C,$C650,
sales!$E:$E,$E650,
sales!$H:$H,"&gt;="&amp;$F650,
sales!$H:$H,"&lt;="&amp;$G650
))</f>
        <v/>
      </c>
      <c r="O650" s="10">
        <f>IF(M650="","",M650-N650)</f>
        <v/>
      </c>
      <c r="P650" s="11">
        <f>IF(M650=0,"",N650/M650)</f>
        <v/>
      </c>
      <c r="Q650" s="12">
        <f>IF(OR(G650="",O650=""),"",
IF(AND(G650&lt;TODAY(),O650&gt;0),"YES","NO"))</f>
        <v/>
      </c>
      <c r="R650" s="100" t="n"/>
      <c r="S650" s="14" t="n"/>
      <c r="T650" s="15">
        <f>IF(Q650="YES", IF(R650="Company",L650*(1+S650),IF(R650="Vendor",L650*(1-S650),"")),"")</f>
        <v/>
      </c>
      <c r="U650" s="15">
        <f>IF(Q650="YES",O650*T650,"")</f>
        <v/>
      </c>
      <c r="V650" s="16" t="n"/>
      <c r="W650" s="17">
        <f>IF(Q650="YES",G650+V650,"")</f>
        <v/>
      </c>
      <c r="X650" s="18">
        <f>IF(Q650="YES",IF(TODAY()&gt;W650,"OVERDUE","WITHIN TIME"),"")</f>
        <v/>
      </c>
    </row>
    <row r="651">
      <c r="A651" s="3" t="n">
        <v>647</v>
      </c>
      <c r="B651" s="4" t="n"/>
      <c r="C651" s="4" t="n"/>
      <c r="D651" s="5">
        <f>IF(E651="ISNR20","Natural Rubber-TSNR (ISNR-20)","")</f>
        <v/>
      </c>
      <c r="E651" s="4" t="n"/>
      <c r="F651" s="6" t="n"/>
      <c r="G651" s="6" t="n"/>
      <c r="H651" s="7">
        <f>IF(G651="","",G651-TODAY())</f>
        <v/>
      </c>
      <c r="I651" s="8">
        <f>IF(G651="","",
IF(G651&lt;TODAY(),
IF(O651&gt;0,"Violated","Completed"),
IF(H651&lt;=7,"Expiring Soon",
"Active")))</f>
        <v/>
      </c>
      <c r="J651" s="8">
        <f>IF(C651="","",
COUNTIFS(
sales!$C:$C,$C651,
sales!$E:$E,$E651,
sales!$H:$H,"&gt;="&amp;$F651,
sales!$H:$H,"&lt;="&amp;$G651
))</f>
        <v/>
      </c>
      <c r="K651" s="9">
        <f>IF(COUNTIFS(sales!C:C, C651)=0,"",
_xlfn.MAXIFS(sales!H:H, sales!C:C, C651))</f>
        <v/>
      </c>
      <c r="L651" s="4" t="n"/>
      <c r="M651" s="4" t="n"/>
      <c r="N651" s="10">
        <f>IF(C651="","",
SUMIFS(
sales!$I:$I,
sales!$C:$C,$C651,
sales!$E:$E,$E651,
sales!$H:$H,"&gt;="&amp;$F651,
sales!$H:$H,"&lt;="&amp;$G651
))</f>
        <v/>
      </c>
      <c r="O651" s="10">
        <f>IF(M651="","",M651-N651)</f>
        <v/>
      </c>
      <c r="P651" s="11">
        <f>IF(M651=0,"",N651/M651)</f>
        <v/>
      </c>
      <c r="Q651" s="12">
        <f>IF(OR(G651="",O651=""),"",
IF(AND(G651&lt;TODAY(),O651&gt;0),"YES","NO"))</f>
        <v/>
      </c>
      <c r="R651" s="100" t="n"/>
      <c r="S651" s="14" t="n"/>
      <c r="T651" s="15">
        <f>IF(Q651="YES", IF(R651="Company",L651*(1+S651),IF(R651="Vendor",L651*(1-S651),"")),"")</f>
        <v/>
      </c>
      <c r="U651" s="15">
        <f>IF(Q651="YES",O651*T651,"")</f>
        <v/>
      </c>
      <c r="V651" s="16" t="n"/>
      <c r="W651" s="17">
        <f>IF(Q651="YES",G651+V651,"")</f>
        <v/>
      </c>
      <c r="X651" s="18">
        <f>IF(Q651="YES",IF(TODAY()&gt;W651,"OVERDUE","WITHIN TIME"),"")</f>
        <v/>
      </c>
    </row>
    <row r="652">
      <c r="A652" s="3" t="n">
        <v>648</v>
      </c>
      <c r="B652" s="4" t="n"/>
      <c r="C652" s="4" t="n"/>
      <c r="D652" s="5">
        <f>IF(E652="ISNR20","Natural Rubber-TSNR (ISNR-20)","")</f>
        <v/>
      </c>
      <c r="E652" s="4" t="n"/>
      <c r="F652" s="6" t="n"/>
      <c r="G652" s="6" t="n"/>
      <c r="H652" s="7">
        <f>IF(G652="","",G652-TODAY())</f>
        <v/>
      </c>
      <c r="I652" s="8">
        <f>IF(G652="","",
IF(G652&lt;TODAY(),
IF(O652&gt;0,"Violated","Completed"),
IF(H652&lt;=7,"Expiring Soon",
"Active")))</f>
        <v/>
      </c>
      <c r="J652" s="8">
        <f>IF(C652="","",
COUNTIFS(
sales!$C:$C,$C652,
sales!$E:$E,$E652,
sales!$H:$H,"&gt;="&amp;$F652,
sales!$H:$H,"&lt;="&amp;$G652
))</f>
        <v/>
      </c>
      <c r="K652" s="9">
        <f>IF(COUNTIFS(sales!C:C, C652)=0,"",
_xlfn.MAXIFS(sales!H:H, sales!C:C, C652))</f>
        <v/>
      </c>
      <c r="L652" s="4" t="n"/>
      <c r="M652" s="4" t="n"/>
      <c r="N652" s="10">
        <f>IF(C652="","",
SUMIFS(
sales!$I:$I,
sales!$C:$C,$C652,
sales!$E:$E,$E652,
sales!$H:$H,"&gt;="&amp;$F652,
sales!$H:$H,"&lt;="&amp;$G652
))</f>
        <v/>
      </c>
      <c r="O652" s="10">
        <f>IF(M652="","",M652-N652)</f>
        <v/>
      </c>
      <c r="P652" s="11">
        <f>IF(M652=0,"",N652/M652)</f>
        <v/>
      </c>
      <c r="Q652" s="12">
        <f>IF(OR(G652="",O652=""),"",
IF(AND(G652&lt;TODAY(),O652&gt;0),"YES","NO"))</f>
        <v/>
      </c>
      <c r="R652" s="100" t="n"/>
      <c r="S652" s="14" t="n"/>
      <c r="T652" s="15">
        <f>IF(Q652="YES", IF(R652="Company",L652*(1+S652),IF(R652="Vendor",L652*(1-S652),"")),"")</f>
        <v/>
      </c>
      <c r="U652" s="15">
        <f>IF(Q652="YES",O652*T652,"")</f>
        <v/>
      </c>
      <c r="V652" s="16" t="n"/>
      <c r="W652" s="17">
        <f>IF(Q652="YES",G652+V652,"")</f>
        <v/>
      </c>
      <c r="X652" s="18">
        <f>IF(Q652="YES",IF(TODAY()&gt;W652,"OVERDUE","WITHIN TIME"),"")</f>
        <v/>
      </c>
    </row>
    <row r="653">
      <c r="A653" s="3" t="n">
        <v>649</v>
      </c>
      <c r="B653" s="4" t="n"/>
      <c r="C653" s="4" t="n"/>
      <c r="D653" s="5">
        <f>IF(E653="ISNR20","Natural Rubber-TSNR (ISNR-20)","")</f>
        <v/>
      </c>
      <c r="E653" s="4" t="n"/>
      <c r="F653" s="6" t="n"/>
      <c r="G653" s="6" t="n"/>
      <c r="H653" s="7">
        <f>IF(G653="","",G653-TODAY())</f>
        <v/>
      </c>
      <c r="I653" s="8">
        <f>IF(G653="","",
IF(G653&lt;TODAY(),
IF(O653&gt;0,"Violated","Completed"),
IF(H653&lt;=7,"Expiring Soon",
"Active")))</f>
        <v/>
      </c>
      <c r="J653" s="8">
        <f>IF(C653="","",
COUNTIFS(
sales!$C:$C,$C653,
sales!$E:$E,$E653,
sales!$H:$H,"&gt;="&amp;$F653,
sales!$H:$H,"&lt;="&amp;$G653
))</f>
        <v/>
      </c>
      <c r="K653" s="9">
        <f>IF(COUNTIFS(sales!C:C, C653)=0,"",
_xlfn.MAXIFS(sales!H:H, sales!C:C, C653))</f>
        <v/>
      </c>
      <c r="L653" s="4" t="n"/>
      <c r="M653" s="4" t="n"/>
      <c r="N653" s="10">
        <f>IF(C653="","",
SUMIFS(
sales!$I:$I,
sales!$C:$C,$C653,
sales!$E:$E,$E653,
sales!$H:$H,"&gt;="&amp;$F653,
sales!$H:$H,"&lt;="&amp;$G653
))</f>
        <v/>
      </c>
      <c r="O653" s="10">
        <f>IF(M653="","",M653-N653)</f>
        <v/>
      </c>
      <c r="P653" s="11">
        <f>IF(M653=0,"",N653/M653)</f>
        <v/>
      </c>
      <c r="Q653" s="12">
        <f>IF(OR(G653="",O653=""),"",
IF(AND(G653&lt;TODAY(),O653&gt;0),"YES","NO"))</f>
        <v/>
      </c>
      <c r="R653" s="100" t="n"/>
      <c r="S653" s="14" t="n"/>
      <c r="T653" s="15">
        <f>IF(Q653="YES", IF(R653="Company",L653*(1+S653),IF(R653="Vendor",L653*(1-S653),"")),"")</f>
        <v/>
      </c>
      <c r="U653" s="15">
        <f>IF(Q653="YES",O653*T653,"")</f>
        <v/>
      </c>
      <c r="V653" s="16" t="n"/>
      <c r="W653" s="17">
        <f>IF(Q653="YES",G653+V653,"")</f>
        <v/>
      </c>
      <c r="X653" s="18">
        <f>IF(Q653="YES",IF(TODAY()&gt;W653,"OVERDUE","WITHIN TIME"),"")</f>
        <v/>
      </c>
    </row>
    <row r="654">
      <c r="A654" s="3" t="n">
        <v>650</v>
      </c>
      <c r="B654" s="4" t="n"/>
      <c r="C654" s="4" t="n"/>
      <c r="D654" s="5">
        <f>IF(E654="ISNR20","Natural Rubber-TSNR (ISNR-20)","")</f>
        <v/>
      </c>
      <c r="E654" s="4" t="n"/>
      <c r="F654" s="6" t="n"/>
      <c r="G654" s="6" t="n"/>
      <c r="H654" s="7">
        <f>IF(G654="","",G654-TODAY())</f>
        <v/>
      </c>
      <c r="I654" s="8">
        <f>IF(G654="","",
IF(G654&lt;TODAY(),
IF(O654&gt;0,"Violated","Completed"),
IF(H654&lt;=7,"Expiring Soon",
"Active")))</f>
        <v/>
      </c>
      <c r="J654" s="8">
        <f>IF(C654="","",
COUNTIFS(
sales!$C:$C,$C654,
sales!$E:$E,$E654,
sales!$H:$H,"&gt;="&amp;$F654,
sales!$H:$H,"&lt;="&amp;$G654
))</f>
        <v/>
      </c>
      <c r="K654" s="9">
        <f>IF(COUNTIFS(sales!C:C, C654)=0,"",
_xlfn.MAXIFS(sales!H:H, sales!C:C, C654))</f>
        <v/>
      </c>
      <c r="L654" s="4" t="n"/>
      <c r="M654" s="4" t="n"/>
      <c r="N654" s="10">
        <f>IF(C654="","",
SUMIFS(
sales!$I:$I,
sales!$C:$C,$C654,
sales!$E:$E,$E654,
sales!$H:$H,"&gt;="&amp;$F654,
sales!$H:$H,"&lt;="&amp;$G654
))</f>
        <v/>
      </c>
      <c r="O654" s="10">
        <f>IF(M654="","",M654-N654)</f>
        <v/>
      </c>
      <c r="P654" s="11">
        <f>IF(M654=0,"",N654/M654)</f>
        <v/>
      </c>
      <c r="Q654" s="12">
        <f>IF(OR(G654="",O654=""),"",
IF(AND(G654&lt;TODAY(),O654&gt;0),"YES","NO"))</f>
        <v/>
      </c>
      <c r="R654" s="100" t="n"/>
      <c r="S654" s="14" t="n"/>
      <c r="T654" s="15">
        <f>IF(Q654="YES", IF(R654="Company",L654*(1+S654),IF(R654="Vendor",L654*(1-S654),"")),"")</f>
        <v/>
      </c>
      <c r="U654" s="15">
        <f>IF(Q654="YES",O654*T654,"")</f>
        <v/>
      </c>
      <c r="V654" s="16" t="n"/>
      <c r="W654" s="17">
        <f>IF(Q654="YES",G654+V654,"")</f>
        <v/>
      </c>
      <c r="X654" s="18">
        <f>IF(Q654="YES",IF(TODAY()&gt;W654,"OVERDUE","WITHIN TIME"),"")</f>
        <v/>
      </c>
    </row>
    <row r="655">
      <c r="A655" s="3" t="n">
        <v>651</v>
      </c>
      <c r="B655" s="4" t="n"/>
      <c r="C655" s="4" t="n"/>
      <c r="D655" s="5">
        <f>IF(E655="ISNR20","Natural Rubber-TSNR (ISNR-20)","")</f>
        <v/>
      </c>
      <c r="E655" s="4" t="n"/>
      <c r="F655" s="6" t="n"/>
      <c r="G655" s="6" t="n"/>
      <c r="H655" s="7">
        <f>IF(G655="","",G655-TODAY())</f>
        <v/>
      </c>
      <c r="I655" s="8">
        <f>IF(G655="","",
IF(G655&lt;TODAY(),
IF(O655&gt;0,"Violated","Completed"),
IF(H655&lt;=7,"Expiring Soon",
"Active")))</f>
        <v/>
      </c>
      <c r="J655" s="8">
        <f>IF(C655="","",
COUNTIFS(
sales!$C:$C,$C655,
sales!$E:$E,$E655,
sales!$H:$H,"&gt;="&amp;$F655,
sales!$H:$H,"&lt;="&amp;$G655
))</f>
        <v/>
      </c>
      <c r="K655" s="9">
        <f>IF(COUNTIFS(sales!C:C, C655)=0,"",
_xlfn.MAXIFS(sales!H:H, sales!C:C, C655))</f>
        <v/>
      </c>
      <c r="L655" s="4" t="n"/>
      <c r="M655" s="4" t="n"/>
      <c r="N655" s="10">
        <f>IF(C655="","",
SUMIFS(
sales!$I:$I,
sales!$C:$C,$C655,
sales!$E:$E,$E655,
sales!$H:$H,"&gt;="&amp;$F655,
sales!$H:$H,"&lt;="&amp;$G655
))</f>
        <v/>
      </c>
      <c r="O655" s="10">
        <f>IF(M655="","",M655-N655)</f>
        <v/>
      </c>
      <c r="P655" s="11">
        <f>IF(M655=0,"",N655/M655)</f>
        <v/>
      </c>
      <c r="Q655" s="12">
        <f>IF(OR(G655="",O655=""),"",
IF(AND(G655&lt;TODAY(),O655&gt;0),"YES","NO"))</f>
        <v/>
      </c>
      <c r="R655" s="100" t="n"/>
      <c r="S655" s="14" t="n"/>
      <c r="T655" s="15">
        <f>IF(Q655="YES", IF(R655="Company",L655*(1+S655),IF(R655="Vendor",L655*(1-S655),"")),"")</f>
        <v/>
      </c>
      <c r="U655" s="15">
        <f>IF(Q655="YES",O655*T655,"")</f>
        <v/>
      </c>
      <c r="V655" s="16" t="n"/>
      <c r="W655" s="17">
        <f>IF(Q655="YES",G655+V655,"")</f>
        <v/>
      </c>
      <c r="X655" s="18">
        <f>IF(Q655="YES",IF(TODAY()&gt;W655,"OVERDUE","WITHIN TIME"),"")</f>
        <v/>
      </c>
    </row>
    <row r="656">
      <c r="A656" s="3" t="n">
        <v>652</v>
      </c>
      <c r="B656" s="4" t="n"/>
      <c r="C656" s="4" t="n"/>
      <c r="D656" s="5">
        <f>IF(E656="ISNR20","Natural Rubber-TSNR (ISNR-20)","")</f>
        <v/>
      </c>
      <c r="E656" s="4" t="n"/>
      <c r="F656" s="6" t="n"/>
      <c r="G656" s="6" t="n"/>
      <c r="H656" s="7">
        <f>IF(G656="","",G656-TODAY())</f>
        <v/>
      </c>
      <c r="I656" s="8">
        <f>IF(G656="","",
IF(G656&lt;TODAY(),
IF(O656&gt;0,"Violated","Completed"),
IF(H656&lt;=7,"Expiring Soon",
"Active")))</f>
        <v/>
      </c>
      <c r="J656" s="8">
        <f>IF(C656="","",
COUNTIFS(
sales!$C:$C,$C656,
sales!$E:$E,$E656,
sales!$H:$H,"&gt;="&amp;$F656,
sales!$H:$H,"&lt;="&amp;$G656
))</f>
        <v/>
      </c>
      <c r="K656" s="9">
        <f>IF(COUNTIFS(sales!C:C, C656)=0,"",
_xlfn.MAXIFS(sales!H:H, sales!C:C, C656))</f>
        <v/>
      </c>
      <c r="L656" s="4" t="n"/>
      <c r="M656" s="4" t="n"/>
      <c r="N656" s="10">
        <f>IF(C656="","",
SUMIFS(
sales!$I:$I,
sales!$C:$C,$C656,
sales!$E:$E,$E656,
sales!$H:$H,"&gt;="&amp;$F656,
sales!$H:$H,"&lt;="&amp;$G656
))</f>
        <v/>
      </c>
      <c r="O656" s="10">
        <f>IF(M656="","",M656-N656)</f>
        <v/>
      </c>
      <c r="P656" s="11">
        <f>IF(M656=0,"",N656/M656)</f>
        <v/>
      </c>
      <c r="Q656" s="12">
        <f>IF(OR(G656="",O656=""),"",
IF(AND(G656&lt;TODAY(),O656&gt;0),"YES","NO"))</f>
        <v/>
      </c>
      <c r="R656" s="100" t="n"/>
      <c r="S656" s="14" t="n"/>
      <c r="T656" s="15">
        <f>IF(Q656="YES", IF(R656="Company",L656*(1+S656),IF(R656="Vendor",L656*(1-S656),"")),"")</f>
        <v/>
      </c>
      <c r="U656" s="15">
        <f>IF(Q656="YES",O656*T656,"")</f>
        <v/>
      </c>
      <c r="V656" s="16" t="n"/>
      <c r="W656" s="17">
        <f>IF(Q656="YES",G656+V656,"")</f>
        <v/>
      </c>
      <c r="X656" s="18">
        <f>IF(Q656="YES",IF(TODAY()&gt;W656,"OVERDUE","WITHIN TIME"),"")</f>
        <v/>
      </c>
    </row>
    <row r="657">
      <c r="A657" s="3" t="n">
        <v>653</v>
      </c>
      <c r="B657" s="4" t="n"/>
      <c r="C657" s="4" t="n"/>
      <c r="D657" s="5">
        <f>IF(E657="ISNR20","Natural Rubber-TSNR (ISNR-20)","")</f>
        <v/>
      </c>
      <c r="E657" s="4" t="n"/>
      <c r="F657" s="6" t="n"/>
      <c r="G657" s="6" t="n"/>
      <c r="H657" s="7">
        <f>IF(G657="","",G657-TODAY())</f>
        <v/>
      </c>
      <c r="I657" s="8">
        <f>IF(G657="","",
IF(G657&lt;TODAY(),
IF(O657&gt;0,"Violated","Completed"),
IF(H657&lt;=7,"Expiring Soon",
"Active")))</f>
        <v/>
      </c>
      <c r="J657" s="8">
        <f>IF(C657="","",
COUNTIFS(
sales!$C:$C,$C657,
sales!$E:$E,$E657,
sales!$H:$H,"&gt;="&amp;$F657,
sales!$H:$H,"&lt;="&amp;$G657
))</f>
        <v/>
      </c>
      <c r="K657" s="9">
        <f>IF(COUNTIFS(sales!C:C, C657)=0,"",
_xlfn.MAXIFS(sales!H:H, sales!C:C, C657))</f>
        <v/>
      </c>
      <c r="L657" s="4" t="n"/>
      <c r="M657" s="4" t="n"/>
      <c r="N657" s="10">
        <f>IF(C657="","",
SUMIFS(
sales!$I:$I,
sales!$C:$C,$C657,
sales!$E:$E,$E657,
sales!$H:$H,"&gt;="&amp;$F657,
sales!$H:$H,"&lt;="&amp;$G657
))</f>
        <v/>
      </c>
      <c r="O657" s="10">
        <f>IF(M657="","",M657-N657)</f>
        <v/>
      </c>
      <c r="P657" s="11">
        <f>IF(M657=0,"",N657/M657)</f>
        <v/>
      </c>
      <c r="Q657" s="12">
        <f>IF(OR(G657="",O657=""),"",
IF(AND(G657&lt;TODAY(),O657&gt;0),"YES","NO"))</f>
        <v/>
      </c>
      <c r="R657" s="100" t="n"/>
      <c r="S657" s="14" t="n"/>
      <c r="T657" s="15">
        <f>IF(Q657="YES", IF(R657="Company",L657*(1+S657),IF(R657="Vendor",L657*(1-S657),"")),"")</f>
        <v/>
      </c>
      <c r="U657" s="15">
        <f>IF(Q657="YES",O657*T657,"")</f>
        <v/>
      </c>
      <c r="V657" s="16" t="n"/>
      <c r="W657" s="17">
        <f>IF(Q657="YES",G657+V657,"")</f>
        <v/>
      </c>
      <c r="X657" s="18">
        <f>IF(Q657="YES",IF(TODAY()&gt;W657,"OVERDUE","WITHIN TIME"),"")</f>
        <v/>
      </c>
    </row>
    <row r="658">
      <c r="A658" s="3" t="n">
        <v>654</v>
      </c>
      <c r="B658" s="4" t="n"/>
      <c r="C658" s="4" t="n"/>
      <c r="D658" s="5">
        <f>IF(E658="ISNR20","Natural Rubber-TSNR (ISNR-20)","")</f>
        <v/>
      </c>
      <c r="E658" s="4" t="n"/>
      <c r="F658" s="6" t="n"/>
      <c r="G658" s="6" t="n"/>
      <c r="H658" s="7">
        <f>IF(G658="","",G658-TODAY())</f>
        <v/>
      </c>
      <c r="I658" s="8">
        <f>IF(G658="","",
IF(G658&lt;TODAY(),
IF(O658&gt;0,"Violated","Completed"),
IF(H658&lt;=7,"Expiring Soon",
"Active")))</f>
        <v/>
      </c>
      <c r="J658" s="8">
        <f>IF(C658="","",
COUNTIFS(
sales!$C:$C,$C658,
sales!$E:$E,$E658,
sales!$H:$H,"&gt;="&amp;$F658,
sales!$H:$H,"&lt;="&amp;$G658
))</f>
        <v/>
      </c>
      <c r="K658" s="9">
        <f>IF(COUNTIFS(sales!C:C, C658)=0,"",
_xlfn.MAXIFS(sales!H:H, sales!C:C, C658))</f>
        <v/>
      </c>
      <c r="L658" s="4" t="n"/>
      <c r="M658" s="4" t="n"/>
      <c r="N658" s="10">
        <f>IF(C658="","",
SUMIFS(
sales!$I:$I,
sales!$C:$C,$C658,
sales!$E:$E,$E658,
sales!$H:$H,"&gt;="&amp;$F658,
sales!$H:$H,"&lt;="&amp;$G658
))</f>
        <v/>
      </c>
      <c r="O658" s="10">
        <f>IF(M658="","",M658-N658)</f>
        <v/>
      </c>
      <c r="P658" s="11">
        <f>IF(M658=0,"",N658/M658)</f>
        <v/>
      </c>
      <c r="Q658" s="12">
        <f>IF(OR(G658="",O658=""),"",
IF(AND(G658&lt;TODAY(),O658&gt;0),"YES","NO"))</f>
        <v/>
      </c>
      <c r="R658" s="100" t="n"/>
      <c r="S658" s="14" t="n"/>
      <c r="T658" s="15">
        <f>IF(Q658="YES", IF(R658="Company",L658*(1+S658),IF(R658="Vendor",L658*(1-S658),"")),"")</f>
        <v/>
      </c>
      <c r="U658" s="15">
        <f>IF(Q658="YES",O658*T658,"")</f>
        <v/>
      </c>
      <c r="V658" s="16" t="n"/>
      <c r="W658" s="17">
        <f>IF(Q658="YES",G658+V658,"")</f>
        <v/>
      </c>
      <c r="X658" s="18">
        <f>IF(Q658="YES",IF(TODAY()&gt;W658,"OVERDUE","WITHIN TIME"),"")</f>
        <v/>
      </c>
    </row>
    <row r="659">
      <c r="A659" s="3" t="n">
        <v>655</v>
      </c>
      <c r="B659" s="4" t="n"/>
      <c r="C659" s="4" t="n"/>
      <c r="D659" s="5">
        <f>IF(E659="ISNR20","Natural Rubber-TSNR (ISNR-20)","")</f>
        <v/>
      </c>
      <c r="E659" s="4" t="n"/>
      <c r="F659" s="6" t="n"/>
      <c r="G659" s="6" t="n"/>
      <c r="H659" s="7">
        <f>IF(G659="","",G659-TODAY())</f>
        <v/>
      </c>
      <c r="I659" s="8">
        <f>IF(G659="","",
IF(G659&lt;TODAY(),
IF(O659&gt;0,"Violated","Completed"),
IF(H659&lt;=7,"Expiring Soon",
"Active")))</f>
        <v/>
      </c>
      <c r="J659" s="8">
        <f>IF(C659="","",
COUNTIFS(
sales!$C:$C,$C659,
sales!$E:$E,$E659,
sales!$H:$H,"&gt;="&amp;$F659,
sales!$H:$H,"&lt;="&amp;$G659
))</f>
        <v/>
      </c>
      <c r="K659" s="9">
        <f>IF(COUNTIFS(sales!C:C, C659)=0,"",
_xlfn.MAXIFS(sales!H:H, sales!C:C, C659))</f>
        <v/>
      </c>
      <c r="L659" s="4" t="n"/>
      <c r="M659" s="4" t="n"/>
      <c r="N659" s="10">
        <f>IF(C659="","",
SUMIFS(
sales!$I:$I,
sales!$C:$C,$C659,
sales!$E:$E,$E659,
sales!$H:$H,"&gt;="&amp;$F659,
sales!$H:$H,"&lt;="&amp;$G659
))</f>
        <v/>
      </c>
      <c r="O659" s="10">
        <f>IF(M659="","",M659-N659)</f>
        <v/>
      </c>
      <c r="P659" s="11">
        <f>IF(M659=0,"",N659/M659)</f>
        <v/>
      </c>
      <c r="Q659" s="12">
        <f>IF(OR(G659="",O659=""),"",
IF(AND(G659&lt;TODAY(),O659&gt;0),"YES","NO"))</f>
        <v/>
      </c>
      <c r="R659" s="100" t="n"/>
      <c r="S659" s="14" t="n"/>
      <c r="T659" s="15">
        <f>IF(Q659="YES", IF(R659="Company",L659*(1+S659),IF(R659="Vendor",L659*(1-S659),"")),"")</f>
        <v/>
      </c>
      <c r="U659" s="15">
        <f>IF(Q659="YES",O659*T659,"")</f>
        <v/>
      </c>
      <c r="V659" s="16" t="n"/>
      <c r="W659" s="17">
        <f>IF(Q659="YES",G659+V659,"")</f>
        <v/>
      </c>
      <c r="X659" s="18">
        <f>IF(Q659="YES",IF(TODAY()&gt;W659,"OVERDUE","WITHIN TIME"),"")</f>
        <v/>
      </c>
    </row>
    <row r="660">
      <c r="A660" s="3" t="n">
        <v>656</v>
      </c>
      <c r="B660" s="4" t="n"/>
      <c r="C660" s="4" t="n"/>
      <c r="D660" s="5">
        <f>IF(E660="ISNR20","Natural Rubber-TSNR (ISNR-20)","")</f>
        <v/>
      </c>
      <c r="E660" s="4" t="n"/>
      <c r="F660" s="6" t="n"/>
      <c r="G660" s="6" t="n"/>
      <c r="H660" s="7">
        <f>IF(G660="","",G660-TODAY())</f>
        <v/>
      </c>
      <c r="I660" s="8">
        <f>IF(G660="","",
IF(G660&lt;TODAY(),
IF(O660&gt;0,"Violated","Completed"),
IF(H660&lt;=7,"Expiring Soon",
"Active")))</f>
        <v/>
      </c>
      <c r="J660" s="8">
        <f>IF(C660="","",
COUNTIFS(
sales!$C:$C,$C660,
sales!$E:$E,$E660,
sales!$H:$H,"&gt;="&amp;$F660,
sales!$H:$H,"&lt;="&amp;$G660
))</f>
        <v/>
      </c>
      <c r="K660" s="9">
        <f>IF(COUNTIFS(sales!C:C, C660)=0,"",
_xlfn.MAXIFS(sales!H:H, sales!C:C, C660))</f>
        <v/>
      </c>
      <c r="L660" s="4" t="n"/>
      <c r="M660" s="4" t="n"/>
      <c r="N660" s="10">
        <f>IF(C660="","",
SUMIFS(
sales!$I:$I,
sales!$C:$C,$C660,
sales!$E:$E,$E660,
sales!$H:$H,"&gt;="&amp;$F660,
sales!$H:$H,"&lt;="&amp;$G660
))</f>
        <v/>
      </c>
      <c r="O660" s="10">
        <f>IF(M660="","",M660-N660)</f>
        <v/>
      </c>
      <c r="P660" s="11">
        <f>IF(M660=0,"",N660/M660)</f>
        <v/>
      </c>
      <c r="Q660" s="12">
        <f>IF(OR(G660="",O660=""),"",
IF(AND(G660&lt;TODAY(),O660&gt;0),"YES","NO"))</f>
        <v/>
      </c>
      <c r="R660" s="100" t="n"/>
      <c r="S660" s="14" t="n"/>
      <c r="T660" s="15">
        <f>IF(Q660="YES", IF(R660="Company",L660*(1+S660),IF(R660="Vendor",L660*(1-S660),"")),"")</f>
        <v/>
      </c>
      <c r="U660" s="15">
        <f>IF(Q660="YES",O660*T660,"")</f>
        <v/>
      </c>
      <c r="V660" s="16" t="n"/>
      <c r="W660" s="17">
        <f>IF(Q660="YES",G660+V660,"")</f>
        <v/>
      </c>
      <c r="X660" s="18">
        <f>IF(Q660="YES",IF(TODAY()&gt;W660,"OVERDUE","WITHIN TIME"),"")</f>
        <v/>
      </c>
    </row>
    <row r="661">
      <c r="A661" s="3" t="n">
        <v>657</v>
      </c>
      <c r="B661" s="4" t="n"/>
      <c r="C661" s="4" t="n"/>
      <c r="D661" s="5">
        <f>IF(E661="ISNR20","Natural Rubber-TSNR (ISNR-20)","")</f>
        <v/>
      </c>
      <c r="E661" s="4" t="n"/>
      <c r="F661" s="6" t="n"/>
      <c r="G661" s="6" t="n"/>
      <c r="H661" s="7">
        <f>IF(G661="","",G661-TODAY())</f>
        <v/>
      </c>
      <c r="I661" s="8">
        <f>IF(G661="","",
IF(G661&lt;TODAY(),
IF(O661&gt;0,"Violated","Completed"),
IF(H661&lt;=7,"Expiring Soon",
"Active")))</f>
        <v/>
      </c>
      <c r="J661" s="8">
        <f>IF(C661="","",
COUNTIFS(
sales!$C:$C,$C661,
sales!$E:$E,$E661,
sales!$H:$H,"&gt;="&amp;$F661,
sales!$H:$H,"&lt;="&amp;$G661
))</f>
        <v/>
      </c>
      <c r="K661" s="9">
        <f>IF(COUNTIFS(sales!C:C, C661)=0,"",
_xlfn.MAXIFS(sales!H:H, sales!C:C, C661))</f>
        <v/>
      </c>
      <c r="L661" s="4" t="n"/>
      <c r="M661" s="4" t="n"/>
      <c r="N661" s="10">
        <f>IF(C661="","",
SUMIFS(
sales!$I:$I,
sales!$C:$C,$C661,
sales!$E:$E,$E661,
sales!$H:$H,"&gt;="&amp;$F661,
sales!$H:$H,"&lt;="&amp;$G661
))</f>
        <v/>
      </c>
      <c r="O661" s="10">
        <f>IF(M661="","",M661-N661)</f>
        <v/>
      </c>
      <c r="P661" s="11">
        <f>IF(M661=0,"",N661/M661)</f>
        <v/>
      </c>
      <c r="Q661" s="12">
        <f>IF(OR(G661="",O661=""),"",
IF(AND(G661&lt;TODAY(),O661&gt;0),"YES","NO"))</f>
        <v/>
      </c>
      <c r="R661" s="100" t="n"/>
      <c r="S661" s="14" t="n"/>
      <c r="T661" s="15">
        <f>IF(Q661="YES", IF(R661="Company",L661*(1+S661),IF(R661="Vendor",L661*(1-S661),"")),"")</f>
        <v/>
      </c>
      <c r="U661" s="15">
        <f>IF(Q661="YES",O661*T661,"")</f>
        <v/>
      </c>
      <c r="V661" s="16" t="n"/>
      <c r="W661" s="17">
        <f>IF(Q661="YES",G661+V661,"")</f>
        <v/>
      </c>
      <c r="X661" s="18">
        <f>IF(Q661="YES",IF(TODAY()&gt;W661,"OVERDUE","WITHIN TIME"),"")</f>
        <v/>
      </c>
    </row>
    <row r="662">
      <c r="A662" s="3" t="n">
        <v>658</v>
      </c>
      <c r="B662" s="4" t="n"/>
      <c r="C662" s="4" t="n"/>
      <c r="D662" s="5">
        <f>IF(E662="ISNR20","Natural Rubber-TSNR (ISNR-20)","")</f>
        <v/>
      </c>
      <c r="E662" s="4" t="n"/>
      <c r="F662" s="6" t="n"/>
      <c r="G662" s="6" t="n"/>
      <c r="H662" s="7">
        <f>IF(G662="","",G662-TODAY())</f>
        <v/>
      </c>
      <c r="I662" s="8">
        <f>IF(G662="","",
IF(G662&lt;TODAY(),
IF(O662&gt;0,"Violated","Completed"),
IF(H662&lt;=7,"Expiring Soon",
"Active")))</f>
        <v/>
      </c>
      <c r="J662" s="8">
        <f>IF(C662="","",
COUNTIFS(
sales!$C:$C,$C662,
sales!$E:$E,$E662,
sales!$H:$H,"&gt;="&amp;$F662,
sales!$H:$H,"&lt;="&amp;$G662
))</f>
        <v/>
      </c>
      <c r="K662" s="9">
        <f>IF(COUNTIFS(sales!C:C, C662)=0,"",
_xlfn.MAXIFS(sales!H:H, sales!C:C, C662))</f>
        <v/>
      </c>
      <c r="L662" s="4" t="n"/>
      <c r="M662" s="4" t="n"/>
      <c r="N662" s="10">
        <f>IF(C662="","",
SUMIFS(
sales!$I:$I,
sales!$C:$C,$C662,
sales!$E:$E,$E662,
sales!$H:$H,"&gt;="&amp;$F662,
sales!$H:$H,"&lt;="&amp;$G662
))</f>
        <v/>
      </c>
      <c r="O662" s="10">
        <f>IF(M662="","",M662-N662)</f>
        <v/>
      </c>
      <c r="P662" s="11">
        <f>IF(M662=0,"",N662/M662)</f>
        <v/>
      </c>
      <c r="Q662" s="12">
        <f>IF(OR(G662="",O662=""),"",
IF(AND(G662&lt;TODAY(),O662&gt;0),"YES","NO"))</f>
        <v/>
      </c>
      <c r="R662" s="100" t="n"/>
      <c r="S662" s="14" t="n"/>
      <c r="T662" s="15">
        <f>IF(Q662="YES", IF(R662="Company",L662*(1+S662),IF(R662="Vendor",L662*(1-S662),"")),"")</f>
        <v/>
      </c>
      <c r="U662" s="15">
        <f>IF(Q662="YES",O662*T662,"")</f>
        <v/>
      </c>
      <c r="V662" s="16" t="n"/>
      <c r="W662" s="17">
        <f>IF(Q662="YES",G662+V662,"")</f>
        <v/>
      </c>
      <c r="X662" s="18">
        <f>IF(Q662="YES",IF(TODAY()&gt;W662,"OVERDUE","WITHIN TIME"),"")</f>
        <v/>
      </c>
    </row>
    <row r="663">
      <c r="A663" s="3" t="n">
        <v>659</v>
      </c>
      <c r="B663" s="4" t="n"/>
      <c r="C663" s="4" t="n"/>
      <c r="D663" s="5">
        <f>IF(E663="ISNR20","Natural Rubber-TSNR (ISNR-20)","")</f>
        <v/>
      </c>
      <c r="E663" s="4" t="n"/>
      <c r="F663" s="6" t="n"/>
      <c r="G663" s="6" t="n"/>
      <c r="H663" s="7">
        <f>IF(G663="","",G663-TODAY())</f>
        <v/>
      </c>
      <c r="I663" s="8">
        <f>IF(G663="","",
IF(G663&lt;TODAY(),
IF(O663&gt;0,"Violated","Completed"),
IF(H663&lt;=7,"Expiring Soon",
"Active")))</f>
        <v/>
      </c>
      <c r="J663" s="8">
        <f>IF(C663="","",
COUNTIFS(
sales!$C:$C,$C663,
sales!$E:$E,$E663,
sales!$H:$H,"&gt;="&amp;$F663,
sales!$H:$H,"&lt;="&amp;$G663
))</f>
        <v/>
      </c>
      <c r="K663" s="9">
        <f>IF(COUNTIFS(sales!C:C, C663)=0,"",
_xlfn.MAXIFS(sales!H:H, sales!C:C, C663))</f>
        <v/>
      </c>
      <c r="L663" s="4" t="n"/>
      <c r="M663" s="4" t="n"/>
      <c r="N663" s="10">
        <f>IF(C663="","",
SUMIFS(
sales!$I:$I,
sales!$C:$C,$C663,
sales!$E:$E,$E663,
sales!$H:$H,"&gt;="&amp;$F663,
sales!$H:$H,"&lt;="&amp;$G663
))</f>
        <v/>
      </c>
      <c r="O663" s="10">
        <f>IF(M663="","",M663-N663)</f>
        <v/>
      </c>
      <c r="P663" s="11">
        <f>IF(M663=0,"",N663/M663)</f>
        <v/>
      </c>
      <c r="Q663" s="12">
        <f>IF(OR(G663="",O663=""),"",
IF(AND(G663&lt;TODAY(),O663&gt;0),"YES","NO"))</f>
        <v/>
      </c>
      <c r="R663" s="100" t="n"/>
      <c r="S663" s="14" t="n"/>
      <c r="T663" s="15">
        <f>IF(Q663="YES", IF(R663="Company",L663*(1+S663),IF(R663="Vendor",L663*(1-S663),"")),"")</f>
        <v/>
      </c>
      <c r="U663" s="15">
        <f>IF(Q663="YES",O663*T663,"")</f>
        <v/>
      </c>
      <c r="V663" s="16" t="n"/>
      <c r="W663" s="17">
        <f>IF(Q663="YES",G663+V663,"")</f>
        <v/>
      </c>
      <c r="X663" s="18">
        <f>IF(Q663="YES",IF(TODAY()&gt;W663,"OVERDUE","WITHIN TIME"),"")</f>
        <v/>
      </c>
    </row>
    <row r="664">
      <c r="A664" s="3" t="n">
        <v>660</v>
      </c>
      <c r="B664" s="4" t="n"/>
      <c r="C664" s="4" t="n"/>
      <c r="D664" s="5">
        <f>IF(E664="ISNR20","Natural Rubber-TSNR (ISNR-20)","")</f>
        <v/>
      </c>
      <c r="E664" s="4" t="n"/>
      <c r="F664" s="6" t="n"/>
      <c r="G664" s="6" t="n"/>
      <c r="H664" s="7">
        <f>IF(G664="","",G664-TODAY())</f>
        <v/>
      </c>
      <c r="I664" s="8">
        <f>IF(G664="","",
IF(G664&lt;TODAY(),
IF(O664&gt;0,"Violated","Completed"),
IF(H664&lt;=7,"Expiring Soon",
"Active")))</f>
        <v/>
      </c>
      <c r="J664" s="8">
        <f>IF(C664="","",
COUNTIFS(
sales!$C:$C,$C664,
sales!$E:$E,$E664,
sales!$H:$H,"&gt;="&amp;$F664,
sales!$H:$H,"&lt;="&amp;$G664
))</f>
        <v/>
      </c>
      <c r="K664" s="9">
        <f>IF(COUNTIFS(sales!C:C, C664)=0,"",
_xlfn.MAXIFS(sales!H:H, sales!C:C, C664))</f>
        <v/>
      </c>
      <c r="L664" s="4" t="n"/>
      <c r="M664" s="4" t="n"/>
      <c r="N664" s="10">
        <f>IF(C664="","",
SUMIFS(
sales!$I:$I,
sales!$C:$C,$C664,
sales!$E:$E,$E664,
sales!$H:$H,"&gt;="&amp;$F664,
sales!$H:$H,"&lt;="&amp;$G664
))</f>
        <v/>
      </c>
      <c r="O664" s="10">
        <f>IF(M664="","",M664-N664)</f>
        <v/>
      </c>
      <c r="P664" s="11">
        <f>IF(M664=0,"",N664/M664)</f>
        <v/>
      </c>
      <c r="Q664" s="12">
        <f>IF(OR(G664="",O664=""),"",
IF(AND(G664&lt;TODAY(),O664&gt;0),"YES","NO"))</f>
        <v/>
      </c>
      <c r="R664" s="100" t="n"/>
      <c r="S664" s="14" t="n"/>
      <c r="T664" s="15">
        <f>IF(Q664="YES", IF(R664="Company",L664*(1+S664),IF(R664="Vendor",L664*(1-S664),"")),"")</f>
        <v/>
      </c>
      <c r="U664" s="15">
        <f>IF(Q664="YES",O664*T664,"")</f>
        <v/>
      </c>
      <c r="V664" s="16" t="n"/>
      <c r="W664" s="17">
        <f>IF(Q664="YES",G664+V664,"")</f>
        <v/>
      </c>
      <c r="X664" s="18">
        <f>IF(Q664="YES",IF(TODAY()&gt;W664,"OVERDUE","WITHIN TIME"),"")</f>
        <v/>
      </c>
    </row>
    <row r="665">
      <c r="A665" s="3" t="n">
        <v>661</v>
      </c>
      <c r="B665" s="4" t="n"/>
      <c r="C665" s="4" t="n"/>
      <c r="D665" s="5">
        <f>IF(E665="ISNR20","Natural Rubber-TSNR (ISNR-20)","")</f>
        <v/>
      </c>
      <c r="E665" s="4" t="n"/>
      <c r="F665" s="6" t="n"/>
      <c r="G665" s="6" t="n"/>
      <c r="H665" s="7">
        <f>IF(G665="","",G665-TODAY())</f>
        <v/>
      </c>
      <c r="I665" s="8">
        <f>IF(G665="","",
IF(G665&lt;TODAY(),
IF(O665&gt;0,"Violated","Completed"),
IF(H665&lt;=7,"Expiring Soon",
"Active")))</f>
        <v/>
      </c>
      <c r="J665" s="8">
        <f>IF(C665="","",
COUNTIFS(
sales!$C:$C,$C665,
sales!$E:$E,$E665,
sales!$H:$H,"&gt;="&amp;$F665,
sales!$H:$H,"&lt;="&amp;$G665
))</f>
        <v/>
      </c>
      <c r="K665" s="9">
        <f>IF(COUNTIFS(sales!C:C, C665)=0,"",
_xlfn.MAXIFS(sales!H:H, sales!C:C, C665))</f>
        <v/>
      </c>
      <c r="L665" s="4" t="n"/>
      <c r="M665" s="4" t="n"/>
      <c r="N665" s="10">
        <f>IF(C665="","",
SUMIFS(
sales!$I:$I,
sales!$C:$C,$C665,
sales!$E:$E,$E665,
sales!$H:$H,"&gt;="&amp;$F665,
sales!$H:$H,"&lt;="&amp;$G665
))</f>
        <v/>
      </c>
      <c r="O665" s="10">
        <f>IF(M665="","",M665-N665)</f>
        <v/>
      </c>
      <c r="P665" s="11">
        <f>IF(M665=0,"",N665/M665)</f>
        <v/>
      </c>
      <c r="Q665" s="12">
        <f>IF(OR(G665="",O665=""),"",
IF(AND(G665&lt;TODAY(),O665&gt;0),"YES","NO"))</f>
        <v/>
      </c>
      <c r="R665" s="100" t="n"/>
      <c r="S665" s="14" t="n"/>
      <c r="T665" s="15">
        <f>IF(Q665="YES", IF(R665="Company",L665*(1+S665),IF(R665="Vendor",L665*(1-S665),"")),"")</f>
        <v/>
      </c>
      <c r="U665" s="15">
        <f>IF(Q665="YES",O665*T665,"")</f>
        <v/>
      </c>
      <c r="V665" s="16" t="n"/>
      <c r="W665" s="17">
        <f>IF(Q665="YES",G665+V665,"")</f>
        <v/>
      </c>
      <c r="X665" s="18">
        <f>IF(Q665="YES",IF(TODAY()&gt;W665,"OVERDUE","WITHIN TIME"),"")</f>
        <v/>
      </c>
    </row>
    <row r="666">
      <c r="A666" s="3" t="n">
        <v>662</v>
      </c>
      <c r="B666" s="4" t="n"/>
      <c r="C666" s="4" t="n"/>
      <c r="D666" s="5">
        <f>IF(E666="ISNR20","Natural Rubber-TSNR (ISNR-20)","")</f>
        <v/>
      </c>
      <c r="E666" s="4" t="n"/>
      <c r="F666" s="6" t="n"/>
      <c r="G666" s="6" t="n"/>
      <c r="H666" s="7">
        <f>IF(G666="","",G666-TODAY())</f>
        <v/>
      </c>
      <c r="I666" s="8">
        <f>IF(G666="","",
IF(G666&lt;TODAY(),
IF(O666&gt;0,"Violated","Completed"),
IF(H666&lt;=7,"Expiring Soon",
"Active")))</f>
        <v/>
      </c>
      <c r="J666" s="8">
        <f>IF(C666="","",
COUNTIFS(
sales!$C:$C,$C666,
sales!$E:$E,$E666,
sales!$H:$H,"&gt;="&amp;$F666,
sales!$H:$H,"&lt;="&amp;$G666
))</f>
        <v/>
      </c>
      <c r="K666" s="9">
        <f>IF(COUNTIFS(sales!C:C, C666)=0,"",
_xlfn.MAXIFS(sales!H:H, sales!C:C, C666))</f>
        <v/>
      </c>
      <c r="L666" s="4" t="n"/>
      <c r="M666" s="4" t="n"/>
      <c r="N666" s="10">
        <f>IF(C666="","",
SUMIFS(
sales!$I:$I,
sales!$C:$C,$C666,
sales!$E:$E,$E666,
sales!$H:$H,"&gt;="&amp;$F666,
sales!$H:$H,"&lt;="&amp;$G666
))</f>
        <v/>
      </c>
      <c r="O666" s="10">
        <f>IF(M666="","",M666-N666)</f>
        <v/>
      </c>
      <c r="P666" s="11">
        <f>IF(M666=0,"",N666/M666)</f>
        <v/>
      </c>
      <c r="Q666" s="12">
        <f>IF(OR(G666="",O666=""),"",
IF(AND(G666&lt;TODAY(),O666&gt;0),"YES","NO"))</f>
        <v/>
      </c>
      <c r="R666" s="100" t="n"/>
      <c r="S666" s="14" t="n"/>
      <c r="T666" s="15">
        <f>IF(Q666="YES", IF(R666="Company",L666*(1+S666),IF(R666="Vendor",L666*(1-S666),"")),"")</f>
        <v/>
      </c>
      <c r="U666" s="15">
        <f>IF(Q666="YES",O666*T666,"")</f>
        <v/>
      </c>
      <c r="V666" s="16" t="n"/>
      <c r="W666" s="17">
        <f>IF(Q666="YES",G666+V666,"")</f>
        <v/>
      </c>
      <c r="X666" s="18">
        <f>IF(Q666="YES",IF(TODAY()&gt;W666,"OVERDUE","WITHIN TIME"),"")</f>
        <v/>
      </c>
    </row>
    <row r="667">
      <c r="A667" s="3" t="n">
        <v>663</v>
      </c>
      <c r="B667" s="4" t="n"/>
      <c r="C667" s="4" t="n"/>
      <c r="D667" s="5">
        <f>IF(E667="ISNR20","Natural Rubber-TSNR (ISNR-20)","")</f>
        <v/>
      </c>
      <c r="E667" s="4" t="n"/>
      <c r="F667" s="6" t="n"/>
      <c r="G667" s="6" t="n"/>
      <c r="H667" s="7">
        <f>IF(G667="","",G667-TODAY())</f>
        <v/>
      </c>
      <c r="I667" s="8">
        <f>IF(G667="","",
IF(G667&lt;TODAY(),
IF(O667&gt;0,"Violated","Completed"),
IF(H667&lt;=7,"Expiring Soon",
"Active")))</f>
        <v/>
      </c>
      <c r="J667" s="8">
        <f>IF(C667="","",
COUNTIFS(
sales!$C:$C,$C667,
sales!$E:$E,$E667,
sales!$H:$H,"&gt;="&amp;$F667,
sales!$H:$H,"&lt;="&amp;$G667
))</f>
        <v/>
      </c>
      <c r="K667" s="9">
        <f>IF(COUNTIFS(sales!C:C, C667)=0,"",
_xlfn.MAXIFS(sales!H:H, sales!C:C, C667))</f>
        <v/>
      </c>
      <c r="L667" s="4" t="n"/>
      <c r="M667" s="4" t="n"/>
      <c r="N667" s="10">
        <f>IF(C667="","",
SUMIFS(
sales!$I:$I,
sales!$C:$C,$C667,
sales!$E:$E,$E667,
sales!$H:$H,"&gt;="&amp;$F667,
sales!$H:$H,"&lt;="&amp;$G667
))</f>
        <v/>
      </c>
      <c r="O667" s="10">
        <f>IF(M667="","",M667-N667)</f>
        <v/>
      </c>
      <c r="P667" s="11">
        <f>IF(M667=0,"",N667/M667)</f>
        <v/>
      </c>
      <c r="Q667" s="12">
        <f>IF(OR(G667="",O667=""),"",
IF(AND(G667&lt;TODAY(),O667&gt;0),"YES","NO"))</f>
        <v/>
      </c>
      <c r="R667" s="100" t="n"/>
      <c r="S667" s="14" t="n"/>
      <c r="T667" s="15">
        <f>IF(Q667="YES", IF(R667="Company",L667*(1+S667),IF(R667="Vendor",L667*(1-S667),"")),"")</f>
        <v/>
      </c>
      <c r="U667" s="15">
        <f>IF(Q667="YES",O667*T667,"")</f>
        <v/>
      </c>
      <c r="V667" s="16" t="n"/>
      <c r="W667" s="17">
        <f>IF(Q667="YES",G667+V667,"")</f>
        <v/>
      </c>
      <c r="X667" s="18">
        <f>IF(Q667="YES",IF(TODAY()&gt;W667,"OVERDUE","WITHIN TIME"),"")</f>
        <v/>
      </c>
    </row>
    <row r="668">
      <c r="A668" s="3" t="n">
        <v>664</v>
      </c>
      <c r="B668" s="4" t="n"/>
      <c r="C668" s="4" t="n"/>
      <c r="D668" s="5">
        <f>IF(E668="ISNR20","Natural Rubber-TSNR (ISNR-20)","")</f>
        <v/>
      </c>
      <c r="E668" s="4" t="n"/>
      <c r="F668" s="6" t="n"/>
      <c r="G668" s="6" t="n"/>
      <c r="H668" s="7">
        <f>IF(G668="","",G668-TODAY())</f>
        <v/>
      </c>
      <c r="I668" s="8">
        <f>IF(G668="","",
IF(G668&lt;TODAY(),
IF(O668&gt;0,"Violated","Completed"),
IF(H668&lt;=7,"Expiring Soon",
"Active")))</f>
        <v/>
      </c>
      <c r="J668" s="8">
        <f>IF(C668="","",
COUNTIFS(
sales!$C:$C,$C668,
sales!$E:$E,$E668,
sales!$H:$H,"&gt;="&amp;$F668,
sales!$H:$H,"&lt;="&amp;$G668
))</f>
        <v/>
      </c>
      <c r="K668" s="9">
        <f>IF(COUNTIFS(sales!C:C, C668)=0,"",
_xlfn.MAXIFS(sales!H:H, sales!C:C, C668))</f>
        <v/>
      </c>
      <c r="L668" s="4" t="n"/>
      <c r="M668" s="4" t="n"/>
      <c r="N668" s="10">
        <f>IF(C668="","",
SUMIFS(
sales!$I:$I,
sales!$C:$C,$C668,
sales!$E:$E,$E668,
sales!$H:$H,"&gt;="&amp;$F668,
sales!$H:$H,"&lt;="&amp;$G668
))</f>
        <v/>
      </c>
      <c r="O668" s="10">
        <f>IF(M668="","",M668-N668)</f>
        <v/>
      </c>
      <c r="P668" s="11">
        <f>IF(M668=0,"",N668/M668)</f>
        <v/>
      </c>
      <c r="Q668" s="12">
        <f>IF(OR(G668="",O668=""),"",
IF(AND(G668&lt;TODAY(),O668&gt;0),"YES","NO"))</f>
        <v/>
      </c>
      <c r="R668" s="100" t="n"/>
      <c r="S668" s="14" t="n"/>
      <c r="T668" s="15">
        <f>IF(Q668="YES", IF(R668="Company",L668*(1+S668),IF(R668="Vendor",L668*(1-S668),"")),"")</f>
        <v/>
      </c>
      <c r="U668" s="15">
        <f>IF(Q668="YES",O668*T668,"")</f>
        <v/>
      </c>
      <c r="V668" s="16" t="n"/>
      <c r="W668" s="17">
        <f>IF(Q668="YES",G668+V668,"")</f>
        <v/>
      </c>
      <c r="X668" s="18">
        <f>IF(Q668="YES",IF(TODAY()&gt;W668,"OVERDUE","WITHIN TIME"),"")</f>
        <v/>
      </c>
    </row>
    <row r="669">
      <c r="A669" s="3" t="n">
        <v>665</v>
      </c>
      <c r="B669" s="4" t="n"/>
      <c r="C669" s="4" t="n"/>
      <c r="D669" s="5">
        <f>IF(E669="ISNR20","Natural Rubber-TSNR (ISNR-20)","")</f>
        <v/>
      </c>
      <c r="E669" s="4" t="n"/>
      <c r="F669" s="6" t="n"/>
      <c r="G669" s="6" t="n"/>
      <c r="H669" s="7">
        <f>IF(G669="","",G669-TODAY())</f>
        <v/>
      </c>
      <c r="I669" s="8">
        <f>IF(G669="","",
IF(G669&lt;TODAY(),
IF(O669&gt;0,"Violated","Completed"),
IF(H669&lt;=7,"Expiring Soon",
"Active")))</f>
        <v/>
      </c>
      <c r="J669" s="8">
        <f>IF(C669="","",
COUNTIFS(
sales!$C:$C,$C669,
sales!$E:$E,$E669,
sales!$H:$H,"&gt;="&amp;$F669,
sales!$H:$H,"&lt;="&amp;$G669
))</f>
        <v/>
      </c>
      <c r="K669" s="9">
        <f>IF(COUNTIFS(sales!C:C, C669)=0,"",
_xlfn.MAXIFS(sales!H:H, sales!C:C, C669))</f>
        <v/>
      </c>
      <c r="L669" s="4" t="n"/>
      <c r="M669" s="4" t="n"/>
      <c r="N669" s="10">
        <f>IF(C669="","",
SUMIFS(
sales!$I:$I,
sales!$C:$C,$C669,
sales!$E:$E,$E669,
sales!$H:$H,"&gt;="&amp;$F669,
sales!$H:$H,"&lt;="&amp;$G669
))</f>
        <v/>
      </c>
      <c r="O669" s="10">
        <f>IF(M669="","",M669-N669)</f>
        <v/>
      </c>
      <c r="P669" s="11">
        <f>IF(M669=0,"",N669/M669)</f>
        <v/>
      </c>
      <c r="Q669" s="12">
        <f>IF(OR(G669="",O669=""),"",
IF(AND(G669&lt;TODAY(),O669&gt;0),"YES","NO"))</f>
        <v/>
      </c>
      <c r="R669" s="100" t="n"/>
      <c r="S669" s="14" t="n"/>
      <c r="T669" s="15">
        <f>IF(Q669="YES", IF(R669="Company",L669*(1+S669),IF(R669="Vendor",L669*(1-S669),"")),"")</f>
        <v/>
      </c>
      <c r="U669" s="15">
        <f>IF(Q669="YES",O669*T669,"")</f>
        <v/>
      </c>
      <c r="V669" s="16" t="n"/>
      <c r="W669" s="17">
        <f>IF(Q669="YES",G669+V669,"")</f>
        <v/>
      </c>
      <c r="X669" s="18">
        <f>IF(Q669="YES",IF(TODAY()&gt;W669,"OVERDUE","WITHIN TIME"),"")</f>
        <v/>
      </c>
    </row>
    <row r="670">
      <c r="A670" s="3" t="n">
        <v>666</v>
      </c>
      <c r="B670" s="4" t="n"/>
      <c r="C670" s="4" t="n"/>
      <c r="D670" s="5">
        <f>IF(E670="ISNR20","Natural Rubber-TSNR (ISNR-20)","")</f>
        <v/>
      </c>
      <c r="E670" s="4" t="n"/>
      <c r="F670" s="6" t="n"/>
      <c r="G670" s="6" t="n"/>
      <c r="H670" s="7">
        <f>IF(G670="","",G670-TODAY())</f>
        <v/>
      </c>
      <c r="I670" s="8">
        <f>IF(G670="","",
IF(G670&lt;TODAY(),
IF(O670&gt;0,"Violated","Completed"),
IF(H670&lt;=7,"Expiring Soon",
"Active")))</f>
        <v/>
      </c>
      <c r="J670" s="8">
        <f>IF(C670="","",
COUNTIFS(
sales!$C:$C,$C670,
sales!$E:$E,$E670,
sales!$H:$H,"&gt;="&amp;$F670,
sales!$H:$H,"&lt;="&amp;$G670
))</f>
        <v/>
      </c>
      <c r="K670" s="9">
        <f>IF(COUNTIFS(sales!C:C, C670)=0,"",
_xlfn.MAXIFS(sales!H:H, sales!C:C, C670))</f>
        <v/>
      </c>
      <c r="L670" s="4" t="n"/>
      <c r="M670" s="4" t="n"/>
      <c r="N670" s="10">
        <f>IF(C670="","",
SUMIFS(
sales!$I:$I,
sales!$C:$C,$C670,
sales!$E:$E,$E670,
sales!$H:$H,"&gt;="&amp;$F670,
sales!$H:$H,"&lt;="&amp;$G670
))</f>
        <v/>
      </c>
      <c r="O670" s="10">
        <f>IF(M670="","",M670-N670)</f>
        <v/>
      </c>
      <c r="P670" s="11">
        <f>IF(M670=0,"",N670/M670)</f>
        <v/>
      </c>
      <c r="Q670" s="12">
        <f>IF(OR(G670="",O670=""),"",
IF(AND(G670&lt;TODAY(),O670&gt;0),"YES","NO"))</f>
        <v/>
      </c>
      <c r="R670" s="100" t="n"/>
      <c r="S670" s="14" t="n"/>
      <c r="T670" s="15">
        <f>IF(Q670="YES", IF(R670="Company",L670*(1+S670),IF(R670="Vendor",L670*(1-S670),"")),"")</f>
        <v/>
      </c>
      <c r="U670" s="15">
        <f>IF(Q670="YES",O670*T670,"")</f>
        <v/>
      </c>
      <c r="V670" s="16" t="n"/>
      <c r="W670" s="17">
        <f>IF(Q670="YES",G670+V670,"")</f>
        <v/>
      </c>
      <c r="X670" s="18">
        <f>IF(Q670="YES",IF(TODAY()&gt;W670,"OVERDUE","WITHIN TIME"),"")</f>
        <v/>
      </c>
    </row>
    <row r="671">
      <c r="A671" s="3" t="n">
        <v>667</v>
      </c>
      <c r="B671" s="4" t="n"/>
      <c r="C671" s="4" t="n"/>
      <c r="D671" s="5">
        <f>IF(E671="ISNR20","Natural Rubber-TSNR (ISNR-20)","")</f>
        <v/>
      </c>
      <c r="E671" s="4" t="n"/>
      <c r="F671" s="6" t="n"/>
      <c r="G671" s="6" t="n"/>
      <c r="H671" s="7">
        <f>IF(G671="","",G671-TODAY())</f>
        <v/>
      </c>
      <c r="I671" s="8">
        <f>IF(G671="","",
IF(G671&lt;TODAY(),
IF(O671&gt;0,"Violated","Completed"),
IF(H671&lt;=7,"Expiring Soon",
"Active")))</f>
        <v/>
      </c>
      <c r="J671" s="8">
        <f>IF(C671="","",
COUNTIFS(
sales!$C:$C,$C671,
sales!$E:$E,$E671,
sales!$H:$H,"&gt;="&amp;$F671,
sales!$H:$H,"&lt;="&amp;$G671
))</f>
        <v/>
      </c>
      <c r="K671" s="9">
        <f>IF(COUNTIFS(sales!C:C, C671)=0,"",
_xlfn.MAXIFS(sales!H:H, sales!C:C, C671))</f>
        <v/>
      </c>
      <c r="L671" s="4" t="n"/>
      <c r="M671" s="4" t="n"/>
      <c r="N671" s="10">
        <f>IF(C671="","",
SUMIFS(
sales!$I:$I,
sales!$C:$C,$C671,
sales!$E:$E,$E671,
sales!$H:$H,"&gt;="&amp;$F671,
sales!$H:$H,"&lt;="&amp;$G671
))</f>
        <v/>
      </c>
      <c r="O671" s="10">
        <f>IF(M671="","",M671-N671)</f>
        <v/>
      </c>
      <c r="P671" s="11">
        <f>IF(M671=0,"",N671/M671)</f>
        <v/>
      </c>
      <c r="Q671" s="12">
        <f>IF(OR(G671="",O671=""),"",
IF(AND(G671&lt;TODAY(),O671&gt;0),"YES","NO"))</f>
        <v/>
      </c>
      <c r="R671" s="100" t="n"/>
      <c r="S671" s="14" t="n"/>
      <c r="T671" s="15">
        <f>IF(Q671="YES", IF(R671="Company",L671*(1+S671),IF(R671="Vendor",L671*(1-S671),"")),"")</f>
        <v/>
      </c>
      <c r="U671" s="15">
        <f>IF(Q671="YES",O671*T671,"")</f>
        <v/>
      </c>
      <c r="V671" s="16" t="n"/>
      <c r="W671" s="17">
        <f>IF(Q671="YES",G671+V671,"")</f>
        <v/>
      </c>
      <c r="X671" s="18">
        <f>IF(Q671="YES",IF(TODAY()&gt;W671,"OVERDUE","WITHIN TIME"),"")</f>
        <v/>
      </c>
    </row>
    <row r="672">
      <c r="A672" s="3" t="n">
        <v>668</v>
      </c>
      <c r="B672" s="4" t="n"/>
      <c r="C672" s="4" t="n"/>
      <c r="D672" s="5">
        <f>IF(E672="ISNR20","Natural Rubber-TSNR (ISNR-20)","")</f>
        <v/>
      </c>
      <c r="E672" s="4" t="n"/>
      <c r="F672" s="6" t="n"/>
      <c r="G672" s="6" t="n"/>
      <c r="H672" s="7">
        <f>IF(G672="","",G672-TODAY())</f>
        <v/>
      </c>
      <c r="I672" s="8">
        <f>IF(G672="","",
IF(G672&lt;TODAY(),
IF(O672&gt;0,"Violated","Completed"),
IF(H672&lt;=7,"Expiring Soon",
"Active")))</f>
        <v/>
      </c>
      <c r="J672" s="8">
        <f>IF(C672="","",
COUNTIFS(
sales!$C:$C,$C672,
sales!$E:$E,$E672,
sales!$H:$H,"&gt;="&amp;$F672,
sales!$H:$H,"&lt;="&amp;$G672
))</f>
        <v/>
      </c>
      <c r="K672" s="9">
        <f>IF(COUNTIFS(sales!C:C, C672)=0,"",
_xlfn.MAXIFS(sales!H:H, sales!C:C, C672))</f>
        <v/>
      </c>
      <c r="L672" s="4" t="n"/>
      <c r="M672" s="4" t="n"/>
      <c r="N672" s="10">
        <f>IF(C672="","",
SUMIFS(
sales!$I:$I,
sales!$C:$C,$C672,
sales!$E:$E,$E672,
sales!$H:$H,"&gt;="&amp;$F672,
sales!$H:$H,"&lt;="&amp;$G672
))</f>
        <v/>
      </c>
      <c r="O672" s="10">
        <f>IF(M672="","",M672-N672)</f>
        <v/>
      </c>
      <c r="P672" s="11">
        <f>IF(M672=0,"",N672/M672)</f>
        <v/>
      </c>
      <c r="Q672" s="12">
        <f>IF(OR(G672="",O672=""),"",
IF(AND(G672&lt;TODAY(),O672&gt;0),"YES","NO"))</f>
        <v/>
      </c>
      <c r="R672" s="100" t="n"/>
      <c r="S672" s="14" t="n"/>
      <c r="T672" s="15">
        <f>IF(Q672="YES", IF(R672="Company",L672*(1+S672),IF(R672="Vendor",L672*(1-S672),"")),"")</f>
        <v/>
      </c>
      <c r="U672" s="15">
        <f>IF(Q672="YES",O672*T672,"")</f>
        <v/>
      </c>
      <c r="V672" s="16" t="n"/>
      <c r="W672" s="17">
        <f>IF(Q672="YES",G672+V672,"")</f>
        <v/>
      </c>
      <c r="X672" s="18">
        <f>IF(Q672="YES",IF(TODAY()&gt;W672,"OVERDUE","WITHIN TIME"),"")</f>
        <v/>
      </c>
    </row>
    <row r="673">
      <c r="A673" s="3" t="n">
        <v>669</v>
      </c>
      <c r="B673" s="4" t="n"/>
      <c r="C673" s="4" t="n"/>
      <c r="D673" s="5">
        <f>IF(E673="ISNR20","Natural Rubber-TSNR (ISNR-20)","")</f>
        <v/>
      </c>
      <c r="E673" s="4" t="n"/>
      <c r="F673" s="6" t="n"/>
      <c r="G673" s="6" t="n"/>
      <c r="H673" s="7">
        <f>IF(G673="","",G673-TODAY())</f>
        <v/>
      </c>
      <c r="I673" s="8">
        <f>IF(G673="","",
IF(G673&lt;TODAY(),
IF(O673&gt;0,"Violated","Completed"),
IF(H673&lt;=7,"Expiring Soon",
"Active")))</f>
        <v/>
      </c>
      <c r="J673" s="8">
        <f>IF(C673="","",
COUNTIFS(
sales!$C:$C,$C673,
sales!$E:$E,$E673,
sales!$H:$H,"&gt;="&amp;$F673,
sales!$H:$H,"&lt;="&amp;$G673
))</f>
        <v/>
      </c>
      <c r="K673" s="9">
        <f>IF(COUNTIFS(sales!C:C, C673)=0,"",
_xlfn.MAXIFS(sales!H:H, sales!C:C, C673))</f>
        <v/>
      </c>
      <c r="L673" s="4" t="n"/>
      <c r="M673" s="4" t="n"/>
      <c r="N673" s="10">
        <f>IF(C673="","",
SUMIFS(
sales!$I:$I,
sales!$C:$C,$C673,
sales!$E:$E,$E673,
sales!$H:$H,"&gt;="&amp;$F673,
sales!$H:$H,"&lt;="&amp;$G673
))</f>
        <v/>
      </c>
      <c r="O673" s="10">
        <f>IF(M673="","",M673-N673)</f>
        <v/>
      </c>
      <c r="P673" s="11">
        <f>IF(M673=0,"",N673/M673)</f>
        <v/>
      </c>
      <c r="Q673" s="12">
        <f>IF(OR(G673="",O673=""),"",
IF(AND(G673&lt;TODAY(),O673&gt;0),"YES","NO"))</f>
        <v/>
      </c>
      <c r="R673" s="100" t="n"/>
      <c r="S673" s="14" t="n"/>
      <c r="T673" s="15">
        <f>IF(Q673="YES", IF(R673="Company",L673*(1+S673),IF(R673="Vendor",L673*(1-S673),"")),"")</f>
        <v/>
      </c>
      <c r="U673" s="15">
        <f>IF(Q673="YES",O673*T673,"")</f>
        <v/>
      </c>
      <c r="V673" s="16" t="n"/>
      <c r="W673" s="17">
        <f>IF(Q673="YES",G673+V673,"")</f>
        <v/>
      </c>
      <c r="X673" s="18">
        <f>IF(Q673="YES",IF(TODAY()&gt;W673,"OVERDUE","WITHIN TIME"),"")</f>
        <v/>
      </c>
    </row>
    <row r="674">
      <c r="A674" s="3" t="n">
        <v>670</v>
      </c>
      <c r="B674" s="4" t="n"/>
      <c r="C674" s="4" t="n"/>
      <c r="D674" s="5">
        <f>IF(E674="ISNR20","Natural Rubber-TSNR (ISNR-20)","")</f>
        <v/>
      </c>
      <c r="E674" s="4" t="n"/>
      <c r="F674" s="6" t="n"/>
      <c r="G674" s="6" t="n"/>
      <c r="H674" s="7">
        <f>IF(G674="","",G674-TODAY())</f>
        <v/>
      </c>
      <c r="I674" s="8">
        <f>IF(G674="","",
IF(G674&lt;TODAY(),
IF(O674&gt;0,"Violated","Completed"),
IF(H674&lt;=7,"Expiring Soon",
"Active")))</f>
        <v/>
      </c>
      <c r="J674" s="8">
        <f>IF(C674="","",
COUNTIFS(
sales!$C:$C,$C674,
sales!$E:$E,$E674,
sales!$H:$H,"&gt;="&amp;$F674,
sales!$H:$H,"&lt;="&amp;$G674
))</f>
        <v/>
      </c>
      <c r="K674" s="9">
        <f>IF(COUNTIFS(sales!C:C, C674)=0,"",
_xlfn.MAXIFS(sales!H:H, sales!C:C, C674))</f>
        <v/>
      </c>
      <c r="L674" s="4" t="n"/>
      <c r="M674" s="4" t="n"/>
      <c r="N674" s="10">
        <f>IF(C674="","",
SUMIFS(
sales!$I:$I,
sales!$C:$C,$C674,
sales!$E:$E,$E674,
sales!$H:$H,"&gt;="&amp;$F674,
sales!$H:$H,"&lt;="&amp;$G674
))</f>
        <v/>
      </c>
      <c r="O674" s="10">
        <f>IF(M674="","",M674-N674)</f>
        <v/>
      </c>
      <c r="P674" s="11">
        <f>IF(M674=0,"",N674/M674)</f>
        <v/>
      </c>
      <c r="Q674" s="12">
        <f>IF(OR(G674="",O674=""),"",
IF(AND(G674&lt;TODAY(),O674&gt;0),"YES","NO"))</f>
        <v/>
      </c>
      <c r="R674" s="100" t="n"/>
      <c r="S674" s="14" t="n"/>
      <c r="T674" s="15">
        <f>IF(Q674="YES", IF(R674="Company",L674*(1+S674),IF(R674="Vendor",L674*(1-S674),"")),"")</f>
        <v/>
      </c>
      <c r="U674" s="15">
        <f>IF(Q674="YES",O674*T674,"")</f>
        <v/>
      </c>
      <c r="V674" s="16" t="n"/>
      <c r="W674" s="17">
        <f>IF(Q674="YES",G674+V674,"")</f>
        <v/>
      </c>
      <c r="X674" s="18">
        <f>IF(Q674="YES",IF(TODAY()&gt;W674,"OVERDUE","WITHIN TIME"),"")</f>
        <v/>
      </c>
    </row>
    <row r="675">
      <c r="A675" s="3" t="n">
        <v>671</v>
      </c>
      <c r="B675" s="4" t="n"/>
      <c r="C675" s="4" t="n"/>
      <c r="D675" s="5">
        <f>IF(E675="ISNR20","Natural Rubber-TSNR (ISNR-20)","")</f>
        <v/>
      </c>
      <c r="E675" s="4" t="n"/>
      <c r="F675" s="6" t="n"/>
      <c r="G675" s="6" t="n"/>
      <c r="H675" s="7">
        <f>IF(G675="","",G675-TODAY())</f>
        <v/>
      </c>
      <c r="I675" s="8">
        <f>IF(G675="","",
IF(G675&lt;TODAY(),
IF(O675&gt;0,"Violated","Completed"),
IF(H675&lt;=7,"Expiring Soon",
"Active")))</f>
        <v/>
      </c>
      <c r="J675" s="8">
        <f>IF(C675="","",
COUNTIFS(
sales!$C:$C,$C675,
sales!$E:$E,$E675,
sales!$H:$H,"&gt;="&amp;$F675,
sales!$H:$H,"&lt;="&amp;$G675
))</f>
        <v/>
      </c>
      <c r="K675" s="9">
        <f>IF(COUNTIFS(sales!C:C, C675)=0,"",
_xlfn.MAXIFS(sales!H:H, sales!C:C, C675))</f>
        <v/>
      </c>
      <c r="L675" s="4" t="n"/>
      <c r="M675" s="4" t="n"/>
      <c r="N675" s="10">
        <f>IF(C675="","",
SUMIFS(
sales!$I:$I,
sales!$C:$C,$C675,
sales!$E:$E,$E675,
sales!$H:$H,"&gt;="&amp;$F675,
sales!$H:$H,"&lt;="&amp;$G675
))</f>
        <v/>
      </c>
      <c r="O675" s="10">
        <f>IF(M675="","",M675-N675)</f>
        <v/>
      </c>
      <c r="P675" s="11">
        <f>IF(M675=0,"",N675/M675)</f>
        <v/>
      </c>
      <c r="Q675" s="12">
        <f>IF(OR(G675="",O675=""),"",
IF(AND(G675&lt;TODAY(),O675&gt;0),"YES","NO"))</f>
        <v/>
      </c>
      <c r="R675" s="100" t="n"/>
      <c r="S675" s="14" t="n"/>
      <c r="T675" s="15">
        <f>IF(Q675="YES", IF(R675="Company",L675*(1+S675),IF(R675="Vendor",L675*(1-S675),"")),"")</f>
        <v/>
      </c>
      <c r="U675" s="15">
        <f>IF(Q675="YES",O675*T675,"")</f>
        <v/>
      </c>
      <c r="V675" s="16" t="n"/>
      <c r="W675" s="17">
        <f>IF(Q675="YES",G675+V675,"")</f>
        <v/>
      </c>
      <c r="X675" s="18">
        <f>IF(Q675="YES",IF(TODAY()&gt;W675,"OVERDUE","WITHIN TIME"),"")</f>
        <v/>
      </c>
    </row>
    <row r="676">
      <c r="A676" s="3" t="n">
        <v>672</v>
      </c>
      <c r="B676" s="4" t="n"/>
      <c r="C676" s="4" t="n"/>
      <c r="D676" s="5">
        <f>IF(E676="ISNR20","Natural Rubber-TSNR (ISNR-20)","")</f>
        <v/>
      </c>
      <c r="E676" s="4" t="n"/>
      <c r="F676" s="6" t="n"/>
      <c r="G676" s="6" t="n"/>
      <c r="H676" s="7">
        <f>IF(G676="","",G676-TODAY())</f>
        <v/>
      </c>
      <c r="I676" s="8">
        <f>IF(G676="","",
IF(G676&lt;TODAY(),
IF(O676&gt;0,"Violated","Completed"),
IF(H676&lt;=7,"Expiring Soon",
"Active")))</f>
        <v/>
      </c>
      <c r="J676" s="8">
        <f>IF(C676="","",
COUNTIFS(
sales!$C:$C,$C676,
sales!$E:$E,$E676,
sales!$H:$H,"&gt;="&amp;$F676,
sales!$H:$H,"&lt;="&amp;$G676
))</f>
        <v/>
      </c>
      <c r="K676" s="9">
        <f>IF(COUNTIFS(sales!C:C, C676)=0,"",
_xlfn.MAXIFS(sales!H:H, sales!C:C, C676))</f>
        <v/>
      </c>
      <c r="L676" s="4" t="n"/>
      <c r="M676" s="4" t="n"/>
      <c r="N676" s="10">
        <f>IF(C676="","",
SUMIFS(
sales!$I:$I,
sales!$C:$C,$C676,
sales!$E:$E,$E676,
sales!$H:$H,"&gt;="&amp;$F676,
sales!$H:$H,"&lt;="&amp;$G676
))</f>
        <v/>
      </c>
      <c r="O676" s="10">
        <f>IF(M676="","",M676-N676)</f>
        <v/>
      </c>
      <c r="P676" s="11">
        <f>IF(M676=0,"",N676/M676)</f>
        <v/>
      </c>
      <c r="Q676" s="12">
        <f>IF(OR(G676="",O676=""),"",
IF(AND(G676&lt;TODAY(),O676&gt;0),"YES","NO"))</f>
        <v/>
      </c>
      <c r="R676" s="100" t="n"/>
      <c r="S676" s="14" t="n"/>
      <c r="T676" s="15">
        <f>IF(Q676="YES", IF(R676="Company",L676*(1+S676),IF(R676="Vendor",L676*(1-S676),"")),"")</f>
        <v/>
      </c>
      <c r="U676" s="15">
        <f>IF(Q676="YES",O676*T676,"")</f>
        <v/>
      </c>
      <c r="V676" s="16" t="n"/>
      <c r="W676" s="17">
        <f>IF(Q676="YES",G676+V676,"")</f>
        <v/>
      </c>
      <c r="X676" s="18">
        <f>IF(Q676="YES",IF(TODAY()&gt;W676,"OVERDUE","WITHIN TIME"),"")</f>
        <v/>
      </c>
    </row>
    <row r="677">
      <c r="A677" s="3" t="n">
        <v>673</v>
      </c>
      <c r="B677" s="4" t="n"/>
      <c r="C677" s="4" t="n"/>
      <c r="D677" s="5">
        <f>IF(E677="ISNR20","Natural Rubber-TSNR (ISNR-20)","")</f>
        <v/>
      </c>
      <c r="E677" s="4" t="n"/>
      <c r="F677" s="6" t="n"/>
      <c r="G677" s="6" t="n"/>
      <c r="H677" s="7">
        <f>IF(G677="","",G677-TODAY())</f>
        <v/>
      </c>
      <c r="I677" s="8">
        <f>IF(G677="","",
IF(G677&lt;TODAY(),
IF(O677&gt;0,"Violated","Completed"),
IF(H677&lt;=7,"Expiring Soon",
"Active")))</f>
        <v/>
      </c>
      <c r="J677" s="8">
        <f>IF(C677="","",
COUNTIFS(
sales!$C:$C,$C677,
sales!$E:$E,$E677,
sales!$H:$H,"&gt;="&amp;$F677,
sales!$H:$H,"&lt;="&amp;$G677
))</f>
        <v/>
      </c>
      <c r="K677" s="9">
        <f>IF(COUNTIFS(sales!C:C, C677)=0,"",
_xlfn.MAXIFS(sales!H:H, sales!C:C, C677))</f>
        <v/>
      </c>
      <c r="L677" s="4" t="n"/>
      <c r="M677" s="4" t="n"/>
      <c r="N677" s="10">
        <f>IF(C677="","",
SUMIFS(
sales!$I:$I,
sales!$C:$C,$C677,
sales!$E:$E,$E677,
sales!$H:$H,"&gt;="&amp;$F677,
sales!$H:$H,"&lt;="&amp;$G677
))</f>
        <v/>
      </c>
      <c r="O677" s="10">
        <f>IF(M677="","",M677-N677)</f>
        <v/>
      </c>
      <c r="P677" s="11">
        <f>IF(M677=0,"",N677/M677)</f>
        <v/>
      </c>
      <c r="Q677" s="12">
        <f>IF(OR(G677="",O677=""),"",
IF(AND(G677&lt;TODAY(),O677&gt;0),"YES","NO"))</f>
        <v/>
      </c>
      <c r="R677" s="100" t="n"/>
      <c r="S677" s="14" t="n"/>
      <c r="T677" s="15">
        <f>IF(Q677="YES", IF(R677="Company",L677*(1+S677),IF(R677="Vendor",L677*(1-S677),"")),"")</f>
        <v/>
      </c>
      <c r="U677" s="15">
        <f>IF(Q677="YES",O677*T677,"")</f>
        <v/>
      </c>
      <c r="V677" s="16" t="n"/>
      <c r="W677" s="17">
        <f>IF(Q677="YES",G677+V677,"")</f>
        <v/>
      </c>
      <c r="X677" s="18">
        <f>IF(Q677="YES",IF(TODAY()&gt;W677,"OVERDUE","WITHIN TIME"),"")</f>
        <v/>
      </c>
    </row>
    <row r="678">
      <c r="A678" s="3" t="n">
        <v>674</v>
      </c>
      <c r="B678" s="4" t="n"/>
      <c r="C678" s="4" t="n"/>
      <c r="D678" s="5">
        <f>IF(E678="ISNR20","Natural Rubber-TSNR (ISNR-20)","")</f>
        <v/>
      </c>
      <c r="E678" s="4" t="n"/>
      <c r="F678" s="6" t="n"/>
      <c r="G678" s="6" t="n"/>
      <c r="H678" s="7">
        <f>IF(G678="","",G678-TODAY())</f>
        <v/>
      </c>
      <c r="I678" s="8">
        <f>IF(G678="","",
IF(G678&lt;TODAY(),
IF(O678&gt;0,"Violated","Completed"),
IF(H678&lt;=7,"Expiring Soon",
"Active")))</f>
        <v/>
      </c>
      <c r="J678" s="8">
        <f>IF(C678="","",
COUNTIFS(
sales!$C:$C,$C678,
sales!$E:$E,$E678,
sales!$H:$H,"&gt;="&amp;$F678,
sales!$H:$H,"&lt;="&amp;$G678
))</f>
        <v/>
      </c>
      <c r="K678" s="9">
        <f>IF(COUNTIFS(sales!C:C, C678)=0,"",
_xlfn.MAXIFS(sales!H:H, sales!C:C, C678))</f>
        <v/>
      </c>
      <c r="L678" s="4" t="n"/>
      <c r="M678" s="4" t="n"/>
      <c r="N678" s="10">
        <f>IF(C678="","",
SUMIFS(
sales!$I:$I,
sales!$C:$C,$C678,
sales!$E:$E,$E678,
sales!$H:$H,"&gt;="&amp;$F678,
sales!$H:$H,"&lt;="&amp;$G678
))</f>
        <v/>
      </c>
      <c r="O678" s="10">
        <f>IF(M678="","",M678-N678)</f>
        <v/>
      </c>
      <c r="P678" s="11">
        <f>IF(M678=0,"",N678/M678)</f>
        <v/>
      </c>
      <c r="Q678" s="12">
        <f>IF(OR(G678="",O678=""),"",
IF(AND(G678&lt;TODAY(),O678&gt;0),"YES","NO"))</f>
        <v/>
      </c>
      <c r="R678" s="100" t="n"/>
      <c r="S678" s="14" t="n"/>
      <c r="T678" s="15">
        <f>IF(Q678="YES", IF(R678="Company",L678*(1+S678),IF(R678="Vendor",L678*(1-S678),"")),"")</f>
        <v/>
      </c>
      <c r="U678" s="15">
        <f>IF(Q678="YES",O678*T678,"")</f>
        <v/>
      </c>
      <c r="V678" s="16" t="n"/>
      <c r="W678" s="17">
        <f>IF(Q678="YES",G678+V678,"")</f>
        <v/>
      </c>
      <c r="X678" s="18">
        <f>IF(Q678="YES",IF(TODAY()&gt;W678,"OVERDUE","WITHIN TIME"),"")</f>
        <v/>
      </c>
    </row>
    <row r="679">
      <c r="A679" s="3" t="n">
        <v>675</v>
      </c>
      <c r="B679" s="4" t="n"/>
      <c r="C679" s="4" t="n"/>
      <c r="D679" s="5">
        <f>IF(E679="ISNR20","Natural Rubber-TSNR (ISNR-20)","")</f>
        <v/>
      </c>
      <c r="E679" s="4" t="n"/>
      <c r="F679" s="6" t="n"/>
      <c r="G679" s="6" t="n"/>
      <c r="H679" s="7">
        <f>IF(G679="","",G679-TODAY())</f>
        <v/>
      </c>
      <c r="I679" s="8">
        <f>IF(G679="","",
IF(G679&lt;TODAY(),
IF(O679&gt;0,"Violated","Completed"),
IF(H679&lt;=7,"Expiring Soon",
"Active")))</f>
        <v/>
      </c>
      <c r="J679" s="8">
        <f>IF(C679="","",
COUNTIFS(
sales!$C:$C,$C679,
sales!$E:$E,$E679,
sales!$H:$H,"&gt;="&amp;$F679,
sales!$H:$H,"&lt;="&amp;$G679
))</f>
        <v/>
      </c>
      <c r="K679" s="9">
        <f>IF(COUNTIFS(sales!C:C, C679)=0,"",
_xlfn.MAXIFS(sales!H:H, sales!C:C, C679))</f>
        <v/>
      </c>
      <c r="L679" s="4" t="n"/>
      <c r="M679" s="4" t="n"/>
      <c r="N679" s="10">
        <f>IF(C679="","",
SUMIFS(
sales!$I:$I,
sales!$C:$C,$C679,
sales!$E:$E,$E679,
sales!$H:$H,"&gt;="&amp;$F679,
sales!$H:$H,"&lt;="&amp;$G679
))</f>
        <v/>
      </c>
      <c r="O679" s="10">
        <f>IF(M679="","",M679-N679)</f>
        <v/>
      </c>
      <c r="P679" s="11">
        <f>IF(M679=0,"",N679/M679)</f>
        <v/>
      </c>
      <c r="Q679" s="12">
        <f>IF(OR(G679="",O679=""),"",
IF(AND(G679&lt;TODAY(),O679&gt;0),"YES","NO"))</f>
        <v/>
      </c>
      <c r="R679" s="100" t="n"/>
      <c r="S679" s="14" t="n"/>
      <c r="T679" s="15">
        <f>IF(Q679="YES", IF(R679="Company",L679*(1+S679),IF(R679="Vendor",L679*(1-S679),"")),"")</f>
        <v/>
      </c>
      <c r="U679" s="15">
        <f>IF(Q679="YES",O679*T679,"")</f>
        <v/>
      </c>
      <c r="V679" s="16" t="n"/>
      <c r="W679" s="17">
        <f>IF(Q679="YES",G679+V679,"")</f>
        <v/>
      </c>
      <c r="X679" s="18">
        <f>IF(Q679="YES",IF(TODAY()&gt;W679,"OVERDUE","WITHIN TIME"),"")</f>
        <v/>
      </c>
    </row>
    <row r="680">
      <c r="A680" s="3" t="n">
        <v>676</v>
      </c>
      <c r="B680" s="4" t="n"/>
      <c r="C680" s="4" t="n"/>
      <c r="D680" s="5">
        <f>IF(E680="ISNR20","Natural Rubber-TSNR (ISNR-20)","")</f>
        <v/>
      </c>
      <c r="E680" s="4" t="n"/>
      <c r="F680" s="6" t="n"/>
      <c r="G680" s="6" t="n"/>
      <c r="H680" s="7">
        <f>IF(G680="","",G680-TODAY())</f>
        <v/>
      </c>
      <c r="I680" s="8">
        <f>IF(G680="","",
IF(G680&lt;TODAY(),
IF(O680&gt;0,"Violated","Completed"),
IF(H680&lt;=7,"Expiring Soon",
"Active")))</f>
        <v/>
      </c>
      <c r="J680" s="8">
        <f>IF(C680="","",
COUNTIFS(
sales!$C:$C,$C680,
sales!$E:$E,$E680,
sales!$H:$H,"&gt;="&amp;$F680,
sales!$H:$H,"&lt;="&amp;$G680
))</f>
        <v/>
      </c>
      <c r="K680" s="9">
        <f>IF(COUNTIFS(sales!C:C, C680)=0,"",
_xlfn.MAXIFS(sales!H:H, sales!C:C, C680))</f>
        <v/>
      </c>
      <c r="L680" s="4" t="n"/>
      <c r="M680" s="4" t="n"/>
      <c r="N680" s="10">
        <f>IF(C680="","",
SUMIFS(
sales!$I:$I,
sales!$C:$C,$C680,
sales!$E:$E,$E680,
sales!$H:$H,"&gt;="&amp;$F680,
sales!$H:$H,"&lt;="&amp;$G680
))</f>
        <v/>
      </c>
      <c r="O680" s="10">
        <f>IF(M680="","",M680-N680)</f>
        <v/>
      </c>
      <c r="P680" s="11">
        <f>IF(M680=0,"",N680/M680)</f>
        <v/>
      </c>
      <c r="Q680" s="12">
        <f>IF(OR(G680="",O680=""),"",
IF(AND(G680&lt;TODAY(),O680&gt;0),"YES","NO"))</f>
        <v/>
      </c>
      <c r="R680" s="100" t="n"/>
      <c r="S680" s="14" t="n"/>
      <c r="T680" s="15">
        <f>IF(Q680="YES", IF(R680="Company",L680*(1+S680),IF(R680="Vendor",L680*(1-S680),"")),"")</f>
        <v/>
      </c>
      <c r="U680" s="15">
        <f>IF(Q680="YES",O680*T680,"")</f>
        <v/>
      </c>
      <c r="V680" s="16" t="n"/>
      <c r="W680" s="17">
        <f>IF(Q680="YES",G680+V680,"")</f>
        <v/>
      </c>
      <c r="X680" s="18">
        <f>IF(Q680="YES",IF(TODAY()&gt;W680,"OVERDUE","WITHIN TIME"),"")</f>
        <v/>
      </c>
    </row>
    <row r="681">
      <c r="A681" s="3" t="n">
        <v>677</v>
      </c>
      <c r="B681" s="4" t="n"/>
      <c r="C681" s="4" t="n"/>
      <c r="D681" s="5">
        <f>IF(E681="ISNR20","Natural Rubber-TSNR (ISNR-20)","")</f>
        <v/>
      </c>
      <c r="E681" s="4" t="n"/>
      <c r="F681" s="6" t="n"/>
      <c r="G681" s="6" t="n"/>
      <c r="H681" s="7">
        <f>IF(G681="","",G681-TODAY())</f>
        <v/>
      </c>
      <c r="I681" s="8">
        <f>IF(G681="","",
IF(G681&lt;TODAY(),
IF(O681&gt;0,"Violated","Completed"),
IF(H681&lt;=7,"Expiring Soon",
"Active")))</f>
        <v/>
      </c>
      <c r="J681" s="8">
        <f>IF(C681="","",
COUNTIFS(
sales!$C:$C,$C681,
sales!$E:$E,$E681,
sales!$H:$H,"&gt;="&amp;$F681,
sales!$H:$H,"&lt;="&amp;$G681
))</f>
        <v/>
      </c>
      <c r="K681" s="9">
        <f>IF(COUNTIFS(sales!C:C, C681)=0,"",
_xlfn.MAXIFS(sales!H:H, sales!C:C, C681))</f>
        <v/>
      </c>
      <c r="L681" s="4" t="n"/>
      <c r="M681" s="4" t="n"/>
      <c r="N681" s="10">
        <f>IF(C681="","",
SUMIFS(
sales!$I:$I,
sales!$C:$C,$C681,
sales!$E:$E,$E681,
sales!$H:$H,"&gt;="&amp;$F681,
sales!$H:$H,"&lt;="&amp;$G681
))</f>
        <v/>
      </c>
      <c r="O681" s="10">
        <f>IF(M681="","",M681-N681)</f>
        <v/>
      </c>
      <c r="P681" s="11">
        <f>IF(M681=0,"",N681/M681)</f>
        <v/>
      </c>
      <c r="Q681" s="12">
        <f>IF(OR(G681="",O681=""),"",
IF(AND(G681&lt;TODAY(),O681&gt;0),"YES","NO"))</f>
        <v/>
      </c>
      <c r="R681" s="100" t="n"/>
      <c r="S681" s="14" t="n"/>
      <c r="T681" s="15">
        <f>IF(Q681="YES", IF(R681="Company",L681*(1+S681),IF(R681="Vendor",L681*(1-S681),"")),"")</f>
        <v/>
      </c>
      <c r="U681" s="15">
        <f>IF(Q681="YES",O681*T681,"")</f>
        <v/>
      </c>
      <c r="V681" s="16" t="n"/>
      <c r="W681" s="17">
        <f>IF(Q681="YES",G681+V681,"")</f>
        <v/>
      </c>
      <c r="X681" s="18">
        <f>IF(Q681="YES",IF(TODAY()&gt;W681,"OVERDUE","WITHIN TIME"),"")</f>
        <v/>
      </c>
    </row>
    <row r="682">
      <c r="A682" s="3" t="n">
        <v>678</v>
      </c>
      <c r="B682" s="4" t="n"/>
      <c r="C682" s="4" t="n"/>
      <c r="D682" s="5">
        <f>IF(E682="ISNR20","Natural Rubber-TSNR (ISNR-20)","")</f>
        <v/>
      </c>
      <c r="E682" s="4" t="n"/>
      <c r="F682" s="6" t="n"/>
      <c r="G682" s="6" t="n"/>
      <c r="H682" s="7">
        <f>IF(G682="","",G682-TODAY())</f>
        <v/>
      </c>
      <c r="I682" s="8">
        <f>IF(G682="","",
IF(G682&lt;TODAY(),
IF(O682&gt;0,"Violated","Completed"),
IF(H682&lt;=7,"Expiring Soon",
"Active")))</f>
        <v/>
      </c>
      <c r="J682" s="8">
        <f>IF(C682="","",
COUNTIFS(
sales!$C:$C,$C682,
sales!$E:$E,$E682,
sales!$H:$H,"&gt;="&amp;$F682,
sales!$H:$H,"&lt;="&amp;$G682
))</f>
        <v/>
      </c>
      <c r="K682" s="9">
        <f>IF(COUNTIFS(sales!C:C, C682)=0,"",
_xlfn.MAXIFS(sales!H:H, sales!C:C, C682))</f>
        <v/>
      </c>
      <c r="L682" s="4" t="n"/>
      <c r="M682" s="4" t="n"/>
      <c r="N682" s="10">
        <f>IF(C682="","",
SUMIFS(
sales!$I:$I,
sales!$C:$C,$C682,
sales!$E:$E,$E682,
sales!$H:$H,"&gt;="&amp;$F682,
sales!$H:$H,"&lt;="&amp;$G682
))</f>
        <v/>
      </c>
      <c r="O682" s="10">
        <f>IF(M682="","",M682-N682)</f>
        <v/>
      </c>
      <c r="P682" s="11">
        <f>IF(M682=0,"",N682/M682)</f>
        <v/>
      </c>
      <c r="Q682" s="12">
        <f>IF(OR(G682="",O682=""),"",
IF(AND(G682&lt;TODAY(),O682&gt;0),"YES","NO"))</f>
        <v/>
      </c>
      <c r="R682" s="100" t="n"/>
      <c r="S682" s="14" t="n"/>
      <c r="T682" s="15">
        <f>IF(Q682="YES", IF(R682="Company",L682*(1+S682),IF(R682="Vendor",L682*(1-S682),"")),"")</f>
        <v/>
      </c>
      <c r="U682" s="15">
        <f>IF(Q682="YES",O682*T682,"")</f>
        <v/>
      </c>
      <c r="V682" s="16" t="n"/>
      <c r="W682" s="17">
        <f>IF(Q682="YES",G682+V682,"")</f>
        <v/>
      </c>
      <c r="X682" s="18">
        <f>IF(Q682="YES",IF(TODAY()&gt;W682,"OVERDUE","WITHIN TIME"),"")</f>
        <v/>
      </c>
    </row>
    <row r="683">
      <c r="A683" s="3" t="n">
        <v>679</v>
      </c>
      <c r="B683" s="4" t="n"/>
      <c r="C683" s="4" t="n"/>
      <c r="D683" s="5">
        <f>IF(E683="ISNR20","Natural Rubber-TSNR (ISNR-20)","")</f>
        <v/>
      </c>
      <c r="E683" s="4" t="n"/>
      <c r="F683" s="6" t="n"/>
      <c r="G683" s="6" t="n"/>
      <c r="H683" s="7">
        <f>IF(G683="","",G683-TODAY())</f>
        <v/>
      </c>
      <c r="I683" s="8">
        <f>IF(G683="","",
IF(G683&lt;TODAY(),
IF(O683&gt;0,"Violated","Completed"),
IF(H683&lt;=7,"Expiring Soon",
"Active")))</f>
        <v/>
      </c>
      <c r="J683" s="8">
        <f>IF(C683="","",
COUNTIFS(
sales!$C:$C,$C683,
sales!$E:$E,$E683,
sales!$H:$H,"&gt;="&amp;$F683,
sales!$H:$H,"&lt;="&amp;$G683
))</f>
        <v/>
      </c>
      <c r="K683" s="9">
        <f>IF(COUNTIFS(sales!C:C, C683)=0,"",
_xlfn.MAXIFS(sales!H:H, sales!C:C, C683))</f>
        <v/>
      </c>
      <c r="L683" s="4" t="n"/>
      <c r="M683" s="4" t="n"/>
      <c r="N683" s="10">
        <f>IF(C683="","",
SUMIFS(
sales!$I:$I,
sales!$C:$C,$C683,
sales!$E:$E,$E683,
sales!$H:$H,"&gt;="&amp;$F683,
sales!$H:$H,"&lt;="&amp;$G683
))</f>
        <v/>
      </c>
      <c r="O683" s="10">
        <f>IF(M683="","",M683-N683)</f>
        <v/>
      </c>
      <c r="P683" s="11">
        <f>IF(M683=0,"",N683/M683)</f>
        <v/>
      </c>
      <c r="Q683" s="12">
        <f>IF(OR(G683="",O683=""),"",
IF(AND(G683&lt;TODAY(),O683&gt;0),"YES","NO"))</f>
        <v/>
      </c>
      <c r="R683" s="100" t="n"/>
      <c r="S683" s="14" t="n"/>
      <c r="T683" s="15">
        <f>IF(Q683="YES", IF(R683="Company",L683*(1+S683),IF(R683="Vendor",L683*(1-S683),"")),"")</f>
        <v/>
      </c>
      <c r="U683" s="15">
        <f>IF(Q683="YES",O683*T683,"")</f>
        <v/>
      </c>
      <c r="V683" s="16" t="n"/>
      <c r="W683" s="17">
        <f>IF(Q683="YES",G683+V683,"")</f>
        <v/>
      </c>
      <c r="X683" s="18">
        <f>IF(Q683="YES",IF(TODAY()&gt;W683,"OVERDUE","WITHIN TIME"),"")</f>
        <v/>
      </c>
    </row>
    <row r="684">
      <c r="A684" s="3" t="n">
        <v>680</v>
      </c>
      <c r="B684" s="4" t="n"/>
      <c r="C684" s="4" t="n"/>
      <c r="D684" s="5">
        <f>IF(E684="ISNR20","Natural Rubber-TSNR (ISNR-20)","")</f>
        <v/>
      </c>
      <c r="E684" s="4" t="n"/>
      <c r="F684" s="6" t="n"/>
      <c r="G684" s="6" t="n"/>
      <c r="H684" s="7">
        <f>IF(G684="","",G684-TODAY())</f>
        <v/>
      </c>
      <c r="I684" s="8">
        <f>IF(G684="","",
IF(G684&lt;TODAY(),
IF(O684&gt;0,"Violated","Completed"),
IF(H684&lt;=7,"Expiring Soon",
"Active")))</f>
        <v/>
      </c>
      <c r="J684" s="8">
        <f>IF(C684="","",
COUNTIFS(
sales!$C:$C,$C684,
sales!$E:$E,$E684,
sales!$H:$H,"&gt;="&amp;$F684,
sales!$H:$H,"&lt;="&amp;$G684
))</f>
        <v/>
      </c>
      <c r="K684" s="9">
        <f>IF(COUNTIFS(sales!C:C, C684)=0,"",
_xlfn.MAXIFS(sales!H:H, sales!C:C, C684))</f>
        <v/>
      </c>
      <c r="L684" s="4" t="n"/>
      <c r="M684" s="4" t="n"/>
      <c r="N684" s="10">
        <f>IF(C684="","",
SUMIFS(
sales!$I:$I,
sales!$C:$C,$C684,
sales!$E:$E,$E684,
sales!$H:$H,"&gt;="&amp;$F684,
sales!$H:$H,"&lt;="&amp;$G684
))</f>
        <v/>
      </c>
      <c r="O684" s="10">
        <f>IF(M684="","",M684-N684)</f>
        <v/>
      </c>
      <c r="P684" s="11">
        <f>IF(M684=0,"",N684/M684)</f>
        <v/>
      </c>
      <c r="Q684" s="12">
        <f>IF(OR(G684="",O684=""),"",
IF(AND(G684&lt;TODAY(),O684&gt;0),"YES","NO"))</f>
        <v/>
      </c>
      <c r="R684" s="100" t="n"/>
      <c r="S684" s="14" t="n"/>
      <c r="T684" s="15">
        <f>IF(Q684="YES", IF(R684="Company",L684*(1+S684),IF(R684="Vendor",L684*(1-S684),"")),"")</f>
        <v/>
      </c>
      <c r="U684" s="15">
        <f>IF(Q684="YES",O684*T684,"")</f>
        <v/>
      </c>
      <c r="V684" s="16" t="n"/>
      <c r="W684" s="17">
        <f>IF(Q684="YES",G684+V684,"")</f>
        <v/>
      </c>
      <c r="X684" s="18">
        <f>IF(Q684="YES",IF(TODAY()&gt;W684,"OVERDUE","WITHIN TIME"),"")</f>
        <v/>
      </c>
    </row>
    <row r="685">
      <c r="A685" s="3" t="n">
        <v>681</v>
      </c>
      <c r="B685" s="4" t="n"/>
      <c r="C685" s="4" t="n"/>
      <c r="D685" s="5">
        <f>IF(E685="ISNR20","Natural Rubber-TSNR (ISNR-20)","")</f>
        <v/>
      </c>
      <c r="E685" s="4" t="n"/>
      <c r="F685" s="6" t="n"/>
      <c r="G685" s="6" t="n"/>
      <c r="H685" s="7">
        <f>IF(G685="","",G685-TODAY())</f>
        <v/>
      </c>
      <c r="I685" s="8">
        <f>IF(G685="","",
IF(G685&lt;TODAY(),
IF(O685&gt;0,"Violated","Completed"),
IF(H685&lt;=7,"Expiring Soon",
"Active")))</f>
        <v/>
      </c>
      <c r="J685" s="8">
        <f>IF(C685="","",
COUNTIFS(
sales!$C:$C,$C685,
sales!$E:$E,$E685,
sales!$H:$H,"&gt;="&amp;$F685,
sales!$H:$H,"&lt;="&amp;$G685
))</f>
        <v/>
      </c>
      <c r="K685" s="9">
        <f>IF(COUNTIFS(sales!C:C, C685)=0,"",
_xlfn.MAXIFS(sales!H:H, sales!C:C, C685))</f>
        <v/>
      </c>
      <c r="L685" s="4" t="n"/>
      <c r="M685" s="4" t="n"/>
      <c r="N685" s="10">
        <f>IF(C685="","",
SUMIFS(
sales!$I:$I,
sales!$C:$C,$C685,
sales!$E:$E,$E685,
sales!$H:$H,"&gt;="&amp;$F685,
sales!$H:$H,"&lt;="&amp;$G685
))</f>
        <v/>
      </c>
      <c r="O685" s="10">
        <f>IF(M685="","",M685-N685)</f>
        <v/>
      </c>
      <c r="P685" s="11">
        <f>IF(M685=0,"",N685/M685)</f>
        <v/>
      </c>
      <c r="Q685" s="12">
        <f>IF(OR(G685="",O685=""),"",
IF(AND(G685&lt;TODAY(),O685&gt;0),"YES","NO"))</f>
        <v/>
      </c>
      <c r="R685" s="100" t="n"/>
      <c r="S685" s="14" t="n"/>
      <c r="T685" s="15">
        <f>IF(Q685="YES", IF(R685="Company",L685*(1+S685),IF(R685="Vendor",L685*(1-S685),"")),"")</f>
        <v/>
      </c>
      <c r="U685" s="15">
        <f>IF(Q685="YES",O685*T685,"")</f>
        <v/>
      </c>
      <c r="V685" s="16" t="n"/>
      <c r="W685" s="17">
        <f>IF(Q685="YES",G685+V685,"")</f>
        <v/>
      </c>
      <c r="X685" s="18">
        <f>IF(Q685="YES",IF(TODAY()&gt;W685,"OVERDUE","WITHIN TIME"),"")</f>
        <v/>
      </c>
    </row>
    <row r="686">
      <c r="A686" s="3" t="n">
        <v>682</v>
      </c>
      <c r="B686" s="4" t="n"/>
      <c r="C686" s="4" t="n"/>
      <c r="D686" s="5">
        <f>IF(E686="ISNR20","Natural Rubber-TSNR (ISNR-20)","")</f>
        <v/>
      </c>
      <c r="E686" s="4" t="n"/>
      <c r="F686" s="6" t="n"/>
      <c r="G686" s="6" t="n"/>
      <c r="H686" s="7">
        <f>IF(G686="","",G686-TODAY())</f>
        <v/>
      </c>
      <c r="I686" s="8">
        <f>IF(G686="","",
IF(G686&lt;TODAY(),
IF(O686&gt;0,"Violated","Completed"),
IF(H686&lt;=7,"Expiring Soon",
"Active")))</f>
        <v/>
      </c>
      <c r="J686" s="8">
        <f>IF(C686="","",
COUNTIFS(
sales!$C:$C,$C686,
sales!$E:$E,$E686,
sales!$H:$H,"&gt;="&amp;$F686,
sales!$H:$H,"&lt;="&amp;$G686
))</f>
        <v/>
      </c>
      <c r="K686" s="9">
        <f>IF(COUNTIFS(sales!C:C, C686)=0,"",
_xlfn.MAXIFS(sales!H:H, sales!C:C, C686))</f>
        <v/>
      </c>
      <c r="L686" s="4" t="n"/>
      <c r="M686" s="4" t="n"/>
      <c r="N686" s="10">
        <f>IF(C686="","",
SUMIFS(
sales!$I:$I,
sales!$C:$C,$C686,
sales!$E:$E,$E686,
sales!$H:$H,"&gt;="&amp;$F686,
sales!$H:$H,"&lt;="&amp;$G686
))</f>
        <v/>
      </c>
      <c r="O686" s="10">
        <f>IF(M686="","",M686-N686)</f>
        <v/>
      </c>
      <c r="P686" s="11">
        <f>IF(M686=0,"",N686/M686)</f>
        <v/>
      </c>
      <c r="Q686" s="12">
        <f>IF(OR(G686="",O686=""),"",
IF(AND(G686&lt;TODAY(),O686&gt;0),"YES","NO"))</f>
        <v/>
      </c>
      <c r="R686" s="100" t="n"/>
      <c r="S686" s="14" t="n"/>
      <c r="T686" s="15">
        <f>IF(Q686="YES", IF(R686="Company",L686*(1+S686),IF(R686="Vendor",L686*(1-S686),"")),"")</f>
        <v/>
      </c>
      <c r="U686" s="15">
        <f>IF(Q686="YES",O686*T686,"")</f>
        <v/>
      </c>
      <c r="V686" s="16" t="n"/>
      <c r="W686" s="17">
        <f>IF(Q686="YES",G686+V686,"")</f>
        <v/>
      </c>
      <c r="X686" s="18">
        <f>IF(Q686="YES",IF(TODAY()&gt;W686,"OVERDUE","WITHIN TIME"),"")</f>
        <v/>
      </c>
    </row>
    <row r="687">
      <c r="A687" s="3" t="n">
        <v>683</v>
      </c>
      <c r="B687" s="4" t="n"/>
      <c r="C687" s="4" t="n"/>
      <c r="D687" s="5">
        <f>IF(E687="ISNR20","Natural Rubber-TSNR (ISNR-20)","")</f>
        <v/>
      </c>
      <c r="E687" s="4" t="n"/>
      <c r="F687" s="6" t="n"/>
      <c r="G687" s="6" t="n"/>
      <c r="H687" s="7">
        <f>IF(G687="","",G687-TODAY())</f>
        <v/>
      </c>
      <c r="I687" s="8">
        <f>IF(G687="","",
IF(G687&lt;TODAY(),
IF(O687&gt;0,"Violated","Completed"),
IF(H687&lt;=7,"Expiring Soon",
"Active")))</f>
        <v/>
      </c>
      <c r="J687" s="8">
        <f>IF(C687="","",
COUNTIFS(
sales!$C:$C,$C687,
sales!$E:$E,$E687,
sales!$H:$H,"&gt;="&amp;$F687,
sales!$H:$H,"&lt;="&amp;$G687
))</f>
        <v/>
      </c>
      <c r="K687" s="9">
        <f>IF(COUNTIFS(sales!C:C, C687)=0,"",
_xlfn.MAXIFS(sales!H:H, sales!C:C, C687))</f>
        <v/>
      </c>
      <c r="L687" s="4" t="n"/>
      <c r="M687" s="4" t="n"/>
      <c r="N687" s="10">
        <f>IF(C687="","",
SUMIFS(
sales!$I:$I,
sales!$C:$C,$C687,
sales!$E:$E,$E687,
sales!$H:$H,"&gt;="&amp;$F687,
sales!$H:$H,"&lt;="&amp;$G687
))</f>
        <v/>
      </c>
      <c r="O687" s="10">
        <f>IF(M687="","",M687-N687)</f>
        <v/>
      </c>
      <c r="P687" s="11">
        <f>IF(M687=0,"",N687/M687)</f>
        <v/>
      </c>
      <c r="Q687" s="12">
        <f>IF(OR(G687="",O687=""),"",
IF(AND(G687&lt;TODAY(),O687&gt;0),"YES","NO"))</f>
        <v/>
      </c>
      <c r="R687" s="100" t="n"/>
      <c r="S687" s="14" t="n"/>
      <c r="T687" s="15">
        <f>IF(Q687="YES", IF(R687="Company",L687*(1+S687),IF(R687="Vendor",L687*(1-S687),"")),"")</f>
        <v/>
      </c>
      <c r="U687" s="15">
        <f>IF(Q687="YES",O687*T687,"")</f>
        <v/>
      </c>
      <c r="V687" s="16" t="n"/>
      <c r="W687" s="17">
        <f>IF(Q687="YES",G687+V687,"")</f>
        <v/>
      </c>
      <c r="X687" s="18">
        <f>IF(Q687="YES",IF(TODAY()&gt;W687,"OVERDUE","WITHIN TIME"),"")</f>
        <v/>
      </c>
    </row>
    <row r="688">
      <c r="A688" s="3" t="n">
        <v>684</v>
      </c>
      <c r="B688" s="4" t="n"/>
      <c r="C688" s="4" t="n"/>
      <c r="D688" s="5">
        <f>IF(E688="ISNR20","Natural Rubber-TSNR (ISNR-20)","")</f>
        <v/>
      </c>
      <c r="E688" s="4" t="n"/>
      <c r="F688" s="6" t="n"/>
      <c r="G688" s="6" t="n"/>
      <c r="H688" s="7">
        <f>IF(G688="","",G688-TODAY())</f>
        <v/>
      </c>
      <c r="I688" s="8">
        <f>IF(G688="","",
IF(G688&lt;TODAY(),
IF(O688&gt;0,"Violated","Completed"),
IF(H688&lt;=7,"Expiring Soon",
"Active")))</f>
        <v/>
      </c>
      <c r="J688" s="8">
        <f>IF(C688="","",
COUNTIFS(
sales!$C:$C,$C688,
sales!$E:$E,$E688,
sales!$H:$H,"&gt;="&amp;$F688,
sales!$H:$H,"&lt;="&amp;$G688
))</f>
        <v/>
      </c>
      <c r="K688" s="9">
        <f>IF(COUNTIFS(sales!C:C, C688)=0,"",
_xlfn.MAXIFS(sales!H:H, sales!C:C, C688))</f>
        <v/>
      </c>
      <c r="L688" s="4" t="n"/>
      <c r="M688" s="4" t="n"/>
      <c r="N688" s="10">
        <f>IF(C688="","",
SUMIFS(
sales!$I:$I,
sales!$C:$C,$C688,
sales!$E:$E,$E688,
sales!$H:$H,"&gt;="&amp;$F688,
sales!$H:$H,"&lt;="&amp;$G688
))</f>
        <v/>
      </c>
      <c r="O688" s="10">
        <f>IF(M688="","",M688-N688)</f>
        <v/>
      </c>
      <c r="P688" s="11">
        <f>IF(M688=0,"",N688/M688)</f>
        <v/>
      </c>
      <c r="Q688" s="12">
        <f>IF(OR(G688="",O688=""),"",
IF(AND(G688&lt;TODAY(),O688&gt;0),"YES","NO"))</f>
        <v/>
      </c>
      <c r="R688" s="100" t="n"/>
      <c r="S688" s="14" t="n"/>
      <c r="T688" s="15">
        <f>IF(Q688="YES", IF(R688="Company",L688*(1+S688),IF(R688="Vendor",L688*(1-S688),"")),"")</f>
        <v/>
      </c>
      <c r="U688" s="15">
        <f>IF(Q688="YES",O688*T688,"")</f>
        <v/>
      </c>
      <c r="V688" s="16" t="n"/>
      <c r="W688" s="17">
        <f>IF(Q688="YES",G688+V688,"")</f>
        <v/>
      </c>
      <c r="X688" s="18">
        <f>IF(Q688="YES",IF(TODAY()&gt;W688,"OVERDUE","WITHIN TIME"),"")</f>
        <v/>
      </c>
    </row>
    <row r="689">
      <c r="A689" s="3" t="n">
        <v>685</v>
      </c>
      <c r="B689" s="4" t="n"/>
      <c r="C689" s="4" t="n"/>
      <c r="D689" s="5">
        <f>IF(E689="ISNR20","Natural Rubber-TSNR (ISNR-20)","")</f>
        <v/>
      </c>
      <c r="E689" s="4" t="n"/>
      <c r="F689" s="6" t="n"/>
      <c r="G689" s="6" t="n"/>
      <c r="H689" s="7">
        <f>IF(G689="","",G689-TODAY())</f>
        <v/>
      </c>
      <c r="I689" s="8">
        <f>IF(G689="","",
IF(G689&lt;TODAY(),
IF(O689&gt;0,"Violated","Completed"),
IF(H689&lt;=7,"Expiring Soon",
"Active")))</f>
        <v/>
      </c>
      <c r="J689" s="8">
        <f>IF(C689="","",
COUNTIFS(
sales!$C:$C,$C689,
sales!$E:$E,$E689,
sales!$H:$H,"&gt;="&amp;$F689,
sales!$H:$H,"&lt;="&amp;$G689
))</f>
        <v/>
      </c>
      <c r="K689" s="9">
        <f>IF(COUNTIFS(sales!C:C, C689)=0,"",
_xlfn.MAXIFS(sales!H:H, sales!C:C, C689))</f>
        <v/>
      </c>
      <c r="L689" s="4" t="n"/>
      <c r="M689" s="4" t="n"/>
      <c r="N689" s="10">
        <f>IF(C689="","",
SUMIFS(
sales!$I:$I,
sales!$C:$C,$C689,
sales!$E:$E,$E689,
sales!$H:$H,"&gt;="&amp;$F689,
sales!$H:$H,"&lt;="&amp;$G689
))</f>
        <v/>
      </c>
      <c r="O689" s="10">
        <f>IF(M689="","",M689-N689)</f>
        <v/>
      </c>
      <c r="P689" s="11">
        <f>IF(M689=0,"",N689/M689)</f>
        <v/>
      </c>
      <c r="Q689" s="12">
        <f>IF(OR(G689="",O689=""),"",
IF(AND(G689&lt;TODAY(),O689&gt;0),"YES","NO"))</f>
        <v/>
      </c>
      <c r="R689" s="100" t="n"/>
      <c r="S689" s="14" t="n"/>
      <c r="T689" s="15">
        <f>IF(Q689="YES", IF(R689="Company",L689*(1+S689),IF(R689="Vendor",L689*(1-S689),"")),"")</f>
        <v/>
      </c>
      <c r="U689" s="15">
        <f>IF(Q689="YES",O689*T689,"")</f>
        <v/>
      </c>
      <c r="V689" s="16" t="n"/>
      <c r="W689" s="17">
        <f>IF(Q689="YES",G689+V689,"")</f>
        <v/>
      </c>
      <c r="X689" s="18">
        <f>IF(Q689="YES",IF(TODAY()&gt;W689,"OVERDUE","WITHIN TIME"),"")</f>
        <v/>
      </c>
    </row>
    <row r="690">
      <c r="A690" s="3" t="n">
        <v>686</v>
      </c>
      <c r="B690" s="4" t="n"/>
      <c r="C690" s="4" t="n"/>
      <c r="D690" s="5">
        <f>IF(E690="ISNR20","Natural Rubber-TSNR (ISNR-20)","")</f>
        <v/>
      </c>
      <c r="E690" s="4" t="n"/>
      <c r="F690" s="6" t="n"/>
      <c r="G690" s="6" t="n"/>
      <c r="H690" s="7">
        <f>IF(G690="","",G690-TODAY())</f>
        <v/>
      </c>
      <c r="I690" s="8">
        <f>IF(G690="","",
IF(G690&lt;TODAY(),
IF(O690&gt;0,"Violated","Completed"),
IF(H690&lt;=7,"Expiring Soon",
"Active")))</f>
        <v/>
      </c>
      <c r="J690" s="8">
        <f>IF(C690="","",
COUNTIFS(
sales!$C:$C,$C690,
sales!$E:$E,$E690,
sales!$H:$H,"&gt;="&amp;$F690,
sales!$H:$H,"&lt;="&amp;$G690
))</f>
        <v/>
      </c>
      <c r="K690" s="9">
        <f>IF(COUNTIFS(sales!C:C, C690)=0,"",
_xlfn.MAXIFS(sales!H:H, sales!C:C, C690))</f>
        <v/>
      </c>
      <c r="L690" s="4" t="n"/>
      <c r="M690" s="4" t="n"/>
      <c r="N690" s="10">
        <f>IF(C690="","",
SUMIFS(
sales!$I:$I,
sales!$C:$C,$C690,
sales!$E:$E,$E690,
sales!$H:$H,"&gt;="&amp;$F690,
sales!$H:$H,"&lt;="&amp;$G690
))</f>
        <v/>
      </c>
      <c r="O690" s="10">
        <f>IF(M690="","",M690-N690)</f>
        <v/>
      </c>
      <c r="P690" s="11">
        <f>IF(M690=0,"",N690/M690)</f>
        <v/>
      </c>
      <c r="Q690" s="12">
        <f>IF(OR(G690="",O690=""),"",
IF(AND(G690&lt;TODAY(),O690&gt;0),"YES","NO"))</f>
        <v/>
      </c>
      <c r="R690" s="100" t="n"/>
      <c r="S690" s="14" t="n"/>
      <c r="T690" s="15">
        <f>IF(Q690="YES", IF(R690="Company",L690*(1+S690),IF(R690="Vendor",L690*(1-S690),"")),"")</f>
        <v/>
      </c>
      <c r="U690" s="15">
        <f>IF(Q690="YES",O690*T690,"")</f>
        <v/>
      </c>
      <c r="V690" s="16" t="n"/>
      <c r="W690" s="17">
        <f>IF(Q690="YES",G690+V690,"")</f>
        <v/>
      </c>
      <c r="X690" s="18">
        <f>IF(Q690="YES",IF(TODAY()&gt;W690,"OVERDUE","WITHIN TIME"),"")</f>
        <v/>
      </c>
    </row>
    <row r="691">
      <c r="A691" s="3" t="n">
        <v>687</v>
      </c>
      <c r="B691" s="4" t="n"/>
      <c r="C691" s="4" t="n"/>
      <c r="D691" s="5">
        <f>IF(E691="ISNR20","Natural Rubber-TSNR (ISNR-20)","")</f>
        <v/>
      </c>
      <c r="E691" s="4" t="n"/>
      <c r="F691" s="6" t="n"/>
      <c r="G691" s="6" t="n"/>
      <c r="H691" s="7">
        <f>IF(G691="","",G691-TODAY())</f>
        <v/>
      </c>
      <c r="I691" s="8">
        <f>IF(G691="","",
IF(G691&lt;TODAY(),
IF(O691&gt;0,"Violated","Completed"),
IF(H691&lt;=7,"Expiring Soon",
"Active")))</f>
        <v/>
      </c>
      <c r="J691" s="8">
        <f>IF(C691="","",
COUNTIFS(
sales!$C:$C,$C691,
sales!$E:$E,$E691,
sales!$H:$H,"&gt;="&amp;$F691,
sales!$H:$H,"&lt;="&amp;$G691
))</f>
        <v/>
      </c>
      <c r="K691" s="9">
        <f>IF(COUNTIFS(sales!C:C, C691)=0,"",
_xlfn.MAXIFS(sales!H:H, sales!C:C, C691))</f>
        <v/>
      </c>
      <c r="L691" s="4" t="n"/>
      <c r="M691" s="4" t="n"/>
      <c r="N691" s="10">
        <f>IF(C691="","",
SUMIFS(
sales!$I:$I,
sales!$C:$C,$C691,
sales!$E:$E,$E691,
sales!$H:$H,"&gt;="&amp;$F691,
sales!$H:$H,"&lt;="&amp;$G691
))</f>
        <v/>
      </c>
      <c r="O691" s="10">
        <f>IF(M691="","",M691-N691)</f>
        <v/>
      </c>
      <c r="P691" s="11">
        <f>IF(M691=0,"",N691/M691)</f>
        <v/>
      </c>
      <c r="Q691" s="12">
        <f>IF(OR(G691="",O691=""),"",
IF(AND(G691&lt;TODAY(),O691&gt;0),"YES","NO"))</f>
        <v/>
      </c>
      <c r="R691" s="100" t="n"/>
      <c r="S691" s="14" t="n"/>
      <c r="T691" s="15">
        <f>IF(Q691="YES", IF(R691="Company",L691*(1+S691),IF(R691="Vendor",L691*(1-S691),"")),"")</f>
        <v/>
      </c>
      <c r="U691" s="15">
        <f>IF(Q691="YES",O691*T691,"")</f>
        <v/>
      </c>
      <c r="V691" s="16" t="n"/>
      <c r="W691" s="17">
        <f>IF(Q691="YES",G691+V691,"")</f>
        <v/>
      </c>
      <c r="X691" s="18">
        <f>IF(Q691="YES",IF(TODAY()&gt;W691,"OVERDUE","WITHIN TIME"),"")</f>
        <v/>
      </c>
    </row>
    <row r="692">
      <c r="A692" s="3" t="n">
        <v>688</v>
      </c>
      <c r="B692" s="4" t="n"/>
      <c r="C692" s="4" t="n"/>
      <c r="D692" s="5">
        <f>IF(E692="ISNR20","Natural Rubber-TSNR (ISNR-20)","")</f>
        <v/>
      </c>
      <c r="E692" s="4" t="n"/>
      <c r="F692" s="6" t="n"/>
      <c r="G692" s="6" t="n"/>
      <c r="H692" s="7">
        <f>IF(G692="","",G692-TODAY())</f>
        <v/>
      </c>
      <c r="I692" s="8">
        <f>IF(G692="","",
IF(G692&lt;TODAY(),
IF(O692&gt;0,"Violated","Completed"),
IF(H692&lt;=7,"Expiring Soon",
"Active")))</f>
        <v/>
      </c>
      <c r="J692" s="8">
        <f>IF(C692="","",
COUNTIFS(
sales!$C:$C,$C692,
sales!$E:$E,$E692,
sales!$H:$H,"&gt;="&amp;$F692,
sales!$H:$H,"&lt;="&amp;$G692
))</f>
        <v/>
      </c>
      <c r="K692" s="9">
        <f>IF(COUNTIFS(sales!C:C, C692)=0,"",
_xlfn.MAXIFS(sales!H:H, sales!C:C, C692))</f>
        <v/>
      </c>
      <c r="L692" s="4" t="n"/>
      <c r="M692" s="4" t="n"/>
      <c r="N692" s="10">
        <f>IF(C692="","",
SUMIFS(
sales!$I:$I,
sales!$C:$C,$C692,
sales!$E:$E,$E692,
sales!$H:$H,"&gt;="&amp;$F692,
sales!$H:$H,"&lt;="&amp;$G692
))</f>
        <v/>
      </c>
      <c r="O692" s="10">
        <f>IF(M692="","",M692-N692)</f>
        <v/>
      </c>
      <c r="P692" s="11">
        <f>IF(M692=0,"",N692/M692)</f>
        <v/>
      </c>
      <c r="Q692" s="12">
        <f>IF(OR(G692="",O692=""),"",
IF(AND(G692&lt;TODAY(),O692&gt;0),"YES","NO"))</f>
        <v/>
      </c>
      <c r="R692" s="100" t="n"/>
      <c r="S692" s="14" t="n"/>
      <c r="T692" s="15">
        <f>IF(Q692="YES", IF(R692="Company",L692*(1+S692),IF(R692="Vendor",L692*(1-S692),"")),"")</f>
        <v/>
      </c>
      <c r="U692" s="15">
        <f>IF(Q692="YES",O692*T692,"")</f>
        <v/>
      </c>
      <c r="V692" s="16" t="n"/>
      <c r="W692" s="17">
        <f>IF(Q692="YES",G692+V692,"")</f>
        <v/>
      </c>
      <c r="X692" s="18">
        <f>IF(Q692="YES",IF(TODAY()&gt;W692,"OVERDUE","WITHIN TIME"),"")</f>
        <v/>
      </c>
    </row>
    <row r="693">
      <c r="A693" s="3" t="n">
        <v>689</v>
      </c>
      <c r="B693" s="4" t="n"/>
      <c r="C693" s="4" t="n"/>
      <c r="D693" s="5">
        <f>IF(E693="ISNR20","Natural Rubber-TSNR (ISNR-20)","")</f>
        <v/>
      </c>
      <c r="E693" s="4" t="n"/>
      <c r="F693" s="6" t="n"/>
      <c r="G693" s="6" t="n"/>
      <c r="H693" s="7">
        <f>IF(G693="","",G693-TODAY())</f>
        <v/>
      </c>
      <c r="I693" s="8">
        <f>IF(G693="","",
IF(G693&lt;TODAY(),
IF(O693&gt;0,"Violated","Completed"),
IF(H693&lt;=7,"Expiring Soon",
"Active")))</f>
        <v/>
      </c>
      <c r="J693" s="8">
        <f>IF(C693="","",
COUNTIFS(
sales!$C:$C,$C693,
sales!$E:$E,$E693,
sales!$H:$H,"&gt;="&amp;$F693,
sales!$H:$H,"&lt;="&amp;$G693
))</f>
        <v/>
      </c>
      <c r="K693" s="9">
        <f>IF(COUNTIFS(sales!C:C, C693)=0,"",
_xlfn.MAXIFS(sales!H:H, sales!C:C, C693))</f>
        <v/>
      </c>
      <c r="L693" s="4" t="n"/>
      <c r="M693" s="4" t="n"/>
      <c r="N693" s="10">
        <f>IF(C693="","",
SUMIFS(
sales!$I:$I,
sales!$C:$C,$C693,
sales!$E:$E,$E693,
sales!$H:$H,"&gt;="&amp;$F693,
sales!$H:$H,"&lt;="&amp;$G693
))</f>
        <v/>
      </c>
      <c r="O693" s="10">
        <f>IF(M693="","",M693-N693)</f>
        <v/>
      </c>
      <c r="P693" s="11">
        <f>IF(M693=0,"",N693/M693)</f>
        <v/>
      </c>
      <c r="Q693" s="12">
        <f>IF(OR(G693="",O693=""),"",
IF(AND(G693&lt;TODAY(),O693&gt;0),"YES","NO"))</f>
        <v/>
      </c>
      <c r="R693" s="100" t="n"/>
      <c r="S693" s="14" t="n"/>
      <c r="T693" s="15">
        <f>IF(Q693="YES", IF(R693="Company",L693*(1+S693),IF(R693="Vendor",L693*(1-S693),"")),"")</f>
        <v/>
      </c>
      <c r="U693" s="15">
        <f>IF(Q693="YES",O693*T693,"")</f>
        <v/>
      </c>
      <c r="V693" s="16" t="n"/>
      <c r="W693" s="17">
        <f>IF(Q693="YES",G693+V693,"")</f>
        <v/>
      </c>
      <c r="X693" s="18">
        <f>IF(Q693="YES",IF(TODAY()&gt;W693,"OVERDUE","WITHIN TIME"),"")</f>
        <v/>
      </c>
    </row>
    <row r="694">
      <c r="A694" s="3" t="n">
        <v>690</v>
      </c>
      <c r="B694" s="4" t="n"/>
      <c r="C694" s="4" t="n"/>
      <c r="D694" s="5">
        <f>IF(E694="ISNR20","Natural Rubber-TSNR (ISNR-20)","")</f>
        <v/>
      </c>
      <c r="E694" s="4" t="n"/>
      <c r="F694" s="6" t="n"/>
      <c r="G694" s="6" t="n"/>
      <c r="H694" s="7">
        <f>IF(G694="","",G694-TODAY())</f>
        <v/>
      </c>
      <c r="I694" s="8">
        <f>IF(G694="","",
IF(G694&lt;TODAY(),
IF(O694&gt;0,"Violated","Completed"),
IF(H694&lt;=7,"Expiring Soon",
"Active")))</f>
        <v/>
      </c>
      <c r="J694" s="8">
        <f>IF(C694="","",
COUNTIFS(
sales!$C:$C,$C694,
sales!$E:$E,$E694,
sales!$H:$H,"&gt;="&amp;$F694,
sales!$H:$H,"&lt;="&amp;$G694
))</f>
        <v/>
      </c>
      <c r="K694" s="9">
        <f>IF(COUNTIFS(sales!C:C, C694)=0,"",
_xlfn.MAXIFS(sales!H:H, sales!C:C, C694))</f>
        <v/>
      </c>
      <c r="L694" s="4" t="n"/>
      <c r="M694" s="4" t="n"/>
      <c r="N694" s="10">
        <f>IF(C694="","",
SUMIFS(
sales!$I:$I,
sales!$C:$C,$C694,
sales!$E:$E,$E694,
sales!$H:$H,"&gt;="&amp;$F694,
sales!$H:$H,"&lt;="&amp;$G694
))</f>
        <v/>
      </c>
      <c r="O694" s="10">
        <f>IF(M694="","",M694-N694)</f>
        <v/>
      </c>
      <c r="P694" s="11">
        <f>IF(M694=0,"",N694/M694)</f>
        <v/>
      </c>
      <c r="Q694" s="12">
        <f>IF(OR(G694="",O694=""),"",
IF(AND(G694&lt;TODAY(),O694&gt;0),"YES","NO"))</f>
        <v/>
      </c>
      <c r="R694" s="100" t="n"/>
      <c r="S694" s="14" t="n"/>
      <c r="T694" s="15">
        <f>IF(Q694="YES", IF(R694="Company",L694*(1+S694),IF(R694="Vendor",L694*(1-S694),"")),"")</f>
        <v/>
      </c>
      <c r="U694" s="15">
        <f>IF(Q694="YES",O694*T694,"")</f>
        <v/>
      </c>
      <c r="V694" s="16" t="n"/>
      <c r="W694" s="17">
        <f>IF(Q694="YES",G694+V694,"")</f>
        <v/>
      </c>
      <c r="X694" s="18">
        <f>IF(Q694="YES",IF(TODAY()&gt;W694,"OVERDUE","WITHIN TIME"),"")</f>
        <v/>
      </c>
    </row>
    <row r="695">
      <c r="A695" s="3" t="n">
        <v>691</v>
      </c>
      <c r="B695" s="4" t="n"/>
      <c r="C695" s="4" t="n"/>
      <c r="D695" s="5">
        <f>IF(E695="ISNR20","Natural Rubber-TSNR (ISNR-20)","")</f>
        <v/>
      </c>
      <c r="E695" s="4" t="n"/>
      <c r="F695" s="6" t="n"/>
      <c r="G695" s="6" t="n"/>
      <c r="H695" s="7">
        <f>IF(G695="","",G695-TODAY())</f>
        <v/>
      </c>
      <c r="I695" s="8">
        <f>IF(G695="","",
IF(G695&lt;TODAY(),
IF(O695&gt;0,"Violated","Completed"),
IF(H695&lt;=7,"Expiring Soon",
"Active")))</f>
        <v/>
      </c>
      <c r="J695" s="8">
        <f>IF(C695="","",
COUNTIFS(
sales!$C:$C,$C695,
sales!$E:$E,$E695,
sales!$H:$H,"&gt;="&amp;$F695,
sales!$H:$H,"&lt;="&amp;$G695
))</f>
        <v/>
      </c>
      <c r="K695" s="9">
        <f>IF(COUNTIFS(sales!C:C, C695)=0,"",
_xlfn.MAXIFS(sales!H:H, sales!C:C, C695))</f>
        <v/>
      </c>
      <c r="L695" s="4" t="n"/>
      <c r="M695" s="4" t="n"/>
      <c r="N695" s="10">
        <f>IF(C695="","",
SUMIFS(
sales!$I:$I,
sales!$C:$C,$C695,
sales!$E:$E,$E695,
sales!$H:$H,"&gt;="&amp;$F695,
sales!$H:$H,"&lt;="&amp;$G695
))</f>
        <v/>
      </c>
      <c r="O695" s="10">
        <f>IF(M695="","",M695-N695)</f>
        <v/>
      </c>
      <c r="P695" s="11">
        <f>IF(M695=0,"",N695/M695)</f>
        <v/>
      </c>
      <c r="Q695" s="12">
        <f>IF(OR(G695="",O695=""),"",
IF(AND(G695&lt;TODAY(),O695&gt;0),"YES","NO"))</f>
        <v/>
      </c>
      <c r="R695" s="100" t="n"/>
      <c r="S695" s="14" t="n"/>
      <c r="T695" s="15">
        <f>IF(Q695="YES", IF(R695="Company",L695*(1+S695),IF(R695="Vendor",L695*(1-S695),"")),"")</f>
        <v/>
      </c>
      <c r="U695" s="15">
        <f>IF(Q695="YES",O695*T695,"")</f>
        <v/>
      </c>
      <c r="V695" s="16" t="n"/>
      <c r="W695" s="17">
        <f>IF(Q695="YES",G695+V695,"")</f>
        <v/>
      </c>
      <c r="X695" s="18">
        <f>IF(Q695="YES",IF(TODAY()&gt;W695,"OVERDUE","WITHIN TIME"),"")</f>
        <v/>
      </c>
    </row>
    <row r="696">
      <c r="A696" s="3" t="n">
        <v>692</v>
      </c>
      <c r="B696" s="4" t="n"/>
      <c r="C696" s="4" t="n"/>
      <c r="D696" s="5">
        <f>IF(E696="ISNR20","Natural Rubber-TSNR (ISNR-20)","")</f>
        <v/>
      </c>
      <c r="E696" s="4" t="n"/>
      <c r="F696" s="6" t="n"/>
      <c r="G696" s="6" t="n"/>
      <c r="H696" s="7">
        <f>IF(G696="","",G696-TODAY())</f>
        <v/>
      </c>
      <c r="I696" s="8">
        <f>IF(G696="","",
IF(G696&lt;TODAY(),
IF(O696&gt;0,"Violated","Completed"),
IF(H696&lt;=7,"Expiring Soon",
"Active")))</f>
        <v/>
      </c>
      <c r="J696" s="8">
        <f>IF(C696="","",
COUNTIFS(
sales!$C:$C,$C696,
sales!$E:$E,$E696,
sales!$H:$H,"&gt;="&amp;$F696,
sales!$H:$H,"&lt;="&amp;$G696
))</f>
        <v/>
      </c>
      <c r="K696" s="9">
        <f>IF(COUNTIFS(sales!C:C, C696)=0,"",
_xlfn.MAXIFS(sales!H:H, sales!C:C, C696))</f>
        <v/>
      </c>
      <c r="L696" s="4" t="n"/>
      <c r="M696" s="4" t="n"/>
      <c r="N696" s="10">
        <f>IF(C696="","",
SUMIFS(
sales!$I:$I,
sales!$C:$C,$C696,
sales!$E:$E,$E696,
sales!$H:$H,"&gt;="&amp;$F696,
sales!$H:$H,"&lt;="&amp;$G696
))</f>
        <v/>
      </c>
      <c r="O696" s="10">
        <f>IF(M696="","",M696-N696)</f>
        <v/>
      </c>
      <c r="P696" s="11">
        <f>IF(M696=0,"",N696/M696)</f>
        <v/>
      </c>
      <c r="Q696" s="12">
        <f>IF(OR(G696="",O696=""),"",
IF(AND(G696&lt;TODAY(),O696&gt;0),"YES","NO"))</f>
        <v/>
      </c>
      <c r="R696" s="100" t="n"/>
      <c r="S696" s="14" t="n"/>
      <c r="T696" s="15">
        <f>IF(Q696="YES", IF(R696="Company",L696*(1+S696),IF(R696="Vendor",L696*(1-S696),"")),"")</f>
        <v/>
      </c>
      <c r="U696" s="15">
        <f>IF(Q696="YES",O696*T696,"")</f>
        <v/>
      </c>
      <c r="V696" s="16" t="n"/>
      <c r="W696" s="17">
        <f>IF(Q696="YES",G696+V696,"")</f>
        <v/>
      </c>
      <c r="X696" s="18">
        <f>IF(Q696="YES",IF(TODAY()&gt;W696,"OVERDUE","WITHIN TIME"),"")</f>
        <v/>
      </c>
    </row>
    <row r="697">
      <c r="A697" s="3" t="n">
        <v>693</v>
      </c>
      <c r="B697" s="4" t="n"/>
      <c r="C697" s="4" t="n"/>
      <c r="D697" s="5">
        <f>IF(E697="ISNR20","Natural Rubber-TSNR (ISNR-20)","")</f>
        <v/>
      </c>
      <c r="E697" s="4" t="n"/>
      <c r="F697" s="6" t="n"/>
      <c r="G697" s="6" t="n"/>
      <c r="H697" s="7">
        <f>IF(G697="","",G697-TODAY())</f>
        <v/>
      </c>
      <c r="I697" s="8">
        <f>IF(G697="","",
IF(G697&lt;TODAY(),
IF(O697&gt;0,"Violated","Completed"),
IF(H697&lt;=7,"Expiring Soon",
"Active")))</f>
        <v/>
      </c>
      <c r="J697" s="8">
        <f>IF(C697="","",
COUNTIFS(
sales!$C:$C,$C697,
sales!$E:$E,$E697,
sales!$H:$H,"&gt;="&amp;$F697,
sales!$H:$H,"&lt;="&amp;$G697
))</f>
        <v/>
      </c>
      <c r="K697" s="9">
        <f>IF(COUNTIFS(sales!C:C, C697)=0,"",
_xlfn.MAXIFS(sales!H:H, sales!C:C, C697))</f>
        <v/>
      </c>
      <c r="L697" s="4" t="n"/>
      <c r="M697" s="4" t="n"/>
      <c r="N697" s="10">
        <f>IF(C697="","",
SUMIFS(
sales!$I:$I,
sales!$C:$C,$C697,
sales!$E:$E,$E697,
sales!$H:$H,"&gt;="&amp;$F697,
sales!$H:$H,"&lt;="&amp;$G697
))</f>
        <v/>
      </c>
      <c r="O697" s="10">
        <f>IF(M697="","",M697-N697)</f>
        <v/>
      </c>
      <c r="P697" s="11">
        <f>IF(M697=0,"",N697/M697)</f>
        <v/>
      </c>
      <c r="Q697" s="12">
        <f>IF(OR(G697="",O697=""),"",
IF(AND(G697&lt;TODAY(),O697&gt;0),"YES","NO"))</f>
        <v/>
      </c>
      <c r="R697" s="100" t="n"/>
      <c r="S697" s="14" t="n"/>
      <c r="T697" s="15">
        <f>IF(Q697="YES", IF(R697="Company",L697*(1+S697),IF(R697="Vendor",L697*(1-S697),"")),"")</f>
        <v/>
      </c>
      <c r="U697" s="15">
        <f>IF(Q697="YES",O697*T697,"")</f>
        <v/>
      </c>
      <c r="V697" s="16" t="n"/>
      <c r="W697" s="17">
        <f>IF(Q697="YES",G697+V697,"")</f>
        <v/>
      </c>
      <c r="X697" s="18">
        <f>IF(Q697="YES",IF(TODAY()&gt;W697,"OVERDUE","WITHIN TIME"),"")</f>
        <v/>
      </c>
    </row>
    <row r="698">
      <c r="A698" s="3" t="n">
        <v>694</v>
      </c>
      <c r="B698" s="4" t="n"/>
      <c r="C698" s="4" t="n"/>
      <c r="D698" s="5">
        <f>IF(E698="ISNR20","Natural Rubber-TSNR (ISNR-20)","")</f>
        <v/>
      </c>
      <c r="E698" s="4" t="n"/>
      <c r="F698" s="6" t="n"/>
      <c r="G698" s="6" t="n"/>
      <c r="H698" s="7">
        <f>IF(G698="","",G698-TODAY())</f>
        <v/>
      </c>
      <c r="I698" s="8">
        <f>IF(G698="","",
IF(G698&lt;TODAY(),
IF(O698&gt;0,"Violated","Completed"),
IF(H698&lt;=7,"Expiring Soon",
"Active")))</f>
        <v/>
      </c>
      <c r="J698" s="8">
        <f>IF(C698="","",
COUNTIFS(
sales!$C:$C,$C698,
sales!$E:$E,$E698,
sales!$H:$H,"&gt;="&amp;$F698,
sales!$H:$H,"&lt;="&amp;$G698
))</f>
        <v/>
      </c>
      <c r="K698" s="9">
        <f>IF(COUNTIFS(sales!C:C, C698)=0,"",
_xlfn.MAXIFS(sales!H:H, sales!C:C, C698))</f>
        <v/>
      </c>
      <c r="L698" s="4" t="n"/>
      <c r="M698" s="4" t="n"/>
      <c r="N698" s="10">
        <f>IF(C698="","",
SUMIFS(
sales!$I:$I,
sales!$C:$C,$C698,
sales!$E:$E,$E698,
sales!$H:$H,"&gt;="&amp;$F698,
sales!$H:$H,"&lt;="&amp;$G698
))</f>
        <v/>
      </c>
      <c r="O698" s="10">
        <f>IF(M698="","",M698-N698)</f>
        <v/>
      </c>
      <c r="P698" s="11">
        <f>IF(M698=0,"",N698/M698)</f>
        <v/>
      </c>
      <c r="Q698" s="12">
        <f>IF(OR(G698="",O698=""),"",
IF(AND(G698&lt;TODAY(),O698&gt;0),"YES","NO"))</f>
        <v/>
      </c>
      <c r="R698" s="100" t="n"/>
      <c r="S698" s="14" t="n"/>
      <c r="T698" s="15">
        <f>IF(Q698="YES", IF(R698="Company",L698*(1+S698),IF(R698="Vendor",L698*(1-S698),"")),"")</f>
        <v/>
      </c>
      <c r="U698" s="15">
        <f>IF(Q698="YES",O698*T698,"")</f>
        <v/>
      </c>
      <c r="V698" s="16" t="n"/>
      <c r="W698" s="17">
        <f>IF(Q698="YES",G698+V698,"")</f>
        <v/>
      </c>
      <c r="X698" s="18">
        <f>IF(Q698="YES",IF(TODAY()&gt;W698,"OVERDUE","WITHIN TIME"),"")</f>
        <v/>
      </c>
    </row>
    <row r="699">
      <c r="A699" s="3" t="n">
        <v>695</v>
      </c>
      <c r="B699" s="4" t="n"/>
      <c r="C699" s="4" t="n"/>
      <c r="D699" s="5">
        <f>IF(E699="ISNR20","Natural Rubber-TSNR (ISNR-20)","")</f>
        <v/>
      </c>
      <c r="E699" s="4" t="n"/>
      <c r="F699" s="6" t="n"/>
      <c r="G699" s="6" t="n"/>
      <c r="H699" s="7">
        <f>IF(G699="","",G699-TODAY())</f>
        <v/>
      </c>
      <c r="I699" s="8">
        <f>IF(G699="","",
IF(G699&lt;TODAY(),
IF(O699&gt;0,"Violated","Completed"),
IF(H699&lt;=7,"Expiring Soon",
"Active")))</f>
        <v/>
      </c>
      <c r="J699" s="8">
        <f>IF(C699="","",
COUNTIFS(
sales!$C:$C,$C699,
sales!$E:$E,$E699,
sales!$H:$H,"&gt;="&amp;$F699,
sales!$H:$H,"&lt;="&amp;$G699
))</f>
        <v/>
      </c>
      <c r="K699" s="9">
        <f>IF(COUNTIFS(sales!C:C, C699)=0,"",
_xlfn.MAXIFS(sales!H:H, sales!C:C, C699))</f>
        <v/>
      </c>
      <c r="L699" s="4" t="n"/>
      <c r="M699" s="4" t="n"/>
      <c r="N699" s="10">
        <f>IF(C699="","",
SUMIFS(
sales!$I:$I,
sales!$C:$C,$C699,
sales!$E:$E,$E699,
sales!$H:$H,"&gt;="&amp;$F699,
sales!$H:$H,"&lt;="&amp;$G699
))</f>
        <v/>
      </c>
      <c r="O699" s="10">
        <f>IF(M699="","",M699-N699)</f>
        <v/>
      </c>
      <c r="P699" s="11">
        <f>IF(M699=0,"",N699/M699)</f>
        <v/>
      </c>
      <c r="Q699" s="12">
        <f>IF(OR(G699="",O699=""),"",
IF(AND(G699&lt;TODAY(),O699&gt;0),"YES","NO"))</f>
        <v/>
      </c>
      <c r="R699" s="100" t="n"/>
      <c r="S699" s="14" t="n"/>
      <c r="T699" s="15">
        <f>IF(Q699="YES", IF(R699="Company",L699*(1+S699),IF(R699="Vendor",L699*(1-S699),"")),"")</f>
        <v/>
      </c>
      <c r="U699" s="15">
        <f>IF(Q699="YES",O699*T699,"")</f>
        <v/>
      </c>
      <c r="V699" s="16" t="n"/>
      <c r="W699" s="17">
        <f>IF(Q699="YES",G699+V699,"")</f>
        <v/>
      </c>
      <c r="X699" s="18">
        <f>IF(Q699="YES",IF(TODAY()&gt;W699,"OVERDUE","WITHIN TIME"),"")</f>
        <v/>
      </c>
    </row>
    <row r="700">
      <c r="A700" s="3" t="n">
        <v>696</v>
      </c>
      <c r="B700" s="4" t="n"/>
      <c r="C700" s="4" t="n"/>
      <c r="D700" s="5">
        <f>IF(E700="ISNR20","Natural Rubber-TSNR (ISNR-20)","")</f>
        <v/>
      </c>
      <c r="E700" s="4" t="n"/>
      <c r="F700" s="6" t="n"/>
      <c r="G700" s="6" t="n"/>
      <c r="H700" s="7">
        <f>IF(G700="","",G700-TODAY())</f>
        <v/>
      </c>
      <c r="I700" s="8">
        <f>IF(G700="","",
IF(G700&lt;TODAY(),
IF(O700&gt;0,"Violated","Completed"),
IF(H700&lt;=7,"Expiring Soon",
"Active")))</f>
        <v/>
      </c>
      <c r="J700" s="8">
        <f>IF(C700="","",
COUNTIFS(
sales!$C:$C,$C700,
sales!$E:$E,$E700,
sales!$H:$H,"&gt;="&amp;$F700,
sales!$H:$H,"&lt;="&amp;$G700
))</f>
        <v/>
      </c>
      <c r="K700" s="9">
        <f>IF(COUNTIFS(sales!C:C, C700)=0,"",
_xlfn.MAXIFS(sales!H:H, sales!C:C, C700))</f>
        <v/>
      </c>
      <c r="L700" s="4" t="n"/>
      <c r="M700" s="4" t="n"/>
      <c r="N700" s="10">
        <f>IF(C700="","",
SUMIFS(
sales!$I:$I,
sales!$C:$C,$C700,
sales!$E:$E,$E700,
sales!$H:$H,"&gt;="&amp;$F700,
sales!$H:$H,"&lt;="&amp;$G700
))</f>
        <v/>
      </c>
      <c r="O700" s="10">
        <f>IF(M700="","",M700-N700)</f>
        <v/>
      </c>
      <c r="P700" s="11">
        <f>IF(M700=0,"",N700/M700)</f>
        <v/>
      </c>
      <c r="Q700" s="12">
        <f>IF(OR(G700="",O700=""),"",
IF(AND(G700&lt;TODAY(),O700&gt;0),"YES","NO"))</f>
        <v/>
      </c>
      <c r="R700" s="100" t="n"/>
      <c r="S700" s="14" t="n"/>
      <c r="T700" s="15">
        <f>IF(Q700="YES", IF(R700="Company",L700*(1+S700),IF(R700="Vendor",L700*(1-S700),"")),"")</f>
        <v/>
      </c>
      <c r="U700" s="15">
        <f>IF(Q700="YES",O700*T700,"")</f>
        <v/>
      </c>
      <c r="V700" s="16" t="n"/>
      <c r="W700" s="17">
        <f>IF(Q700="YES",G700+V700,"")</f>
        <v/>
      </c>
      <c r="X700" s="18">
        <f>IF(Q700="YES",IF(TODAY()&gt;W700,"OVERDUE","WITHIN TIME"),"")</f>
        <v/>
      </c>
    </row>
    <row r="701">
      <c r="A701" s="3" t="n">
        <v>697</v>
      </c>
      <c r="B701" s="4" t="n"/>
      <c r="C701" s="4" t="n"/>
      <c r="D701" s="5">
        <f>IF(E701="ISNR20","Natural Rubber-TSNR (ISNR-20)","")</f>
        <v/>
      </c>
      <c r="E701" s="4" t="n"/>
      <c r="F701" s="6" t="n"/>
      <c r="G701" s="6" t="n"/>
      <c r="H701" s="7">
        <f>IF(G701="","",G701-TODAY())</f>
        <v/>
      </c>
      <c r="I701" s="8">
        <f>IF(G701="","",
IF(G701&lt;TODAY(),
IF(O701&gt;0,"Violated","Completed"),
IF(H701&lt;=7,"Expiring Soon",
"Active")))</f>
        <v/>
      </c>
      <c r="J701" s="8">
        <f>IF(C701="","",
COUNTIFS(
sales!$C:$C,$C701,
sales!$E:$E,$E701,
sales!$H:$H,"&gt;="&amp;$F701,
sales!$H:$H,"&lt;="&amp;$G701
))</f>
        <v/>
      </c>
      <c r="K701" s="9">
        <f>IF(COUNTIFS(sales!C:C, C701)=0,"",
_xlfn.MAXIFS(sales!H:H, sales!C:C, C701))</f>
        <v/>
      </c>
      <c r="L701" s="4" t="n"/>
      <c r="M701" s="4" t="n"/>
      <c r="N701" s="10">
        <f>IF(C701="","",
SUMIFS(
sales!$I:$I,
sales!$C:$C,$C701,
sales!$E:$E,$E701,
sales!$H:$H,"&gt;="&amp;$F701,
sales!$H:$H,"&lt;="&amp;$G701
))</f>
        <v/>
      </c>
      <c r="O701" s="10">
        <f>IF(M701="","",M701-N701)</f>
        <v/>
      </c>
      <c r="P701" s="11">
        <f>IF(M701=0,"",N701/M701)</f>
        <v/>
      </c>
      <c r="Q701" s="12">
        <f>IF(OR(G701="",O701=""),"",
IF(AND(G701&lt;TODAY(),O701&gt;0),"YES","NO"))</f>
        <v/>
      </c>
      <c r="R701" s="100" t="n"/>
      <c r="S701" s="14" t="n"/>
      <c r="T701" s="15">
        <f>IF(Q701="YES", IF(R701="Company",L701*(1+S701),IF(R701="Vendor",L701*(1-S701),"")),"")</f>
        <v/>
      </c>
      <c r="U701" s="15">
        <f>IF(Q701="YES",O701*T701,"")</f>
        <v/>
      </c>
      <c r="V701" s="16" t="n"/>
      <c r="W701" s="17">
        <f>IF(Q701="YES",G701+V701,"")</f>
        <v/>
      </c>
      <c r="X701" s="18">
        <f>IF(Q701="YES",IF(TODAY()&gt;W701,"OVERDUE","WITHIN TIME"),"")</f>
        <v/>
      </c>
    </row>
    <row r="702">
      <c r="A702" s="3" t="n">
        <v>698</v>
      </c>
      <c r="B702" s="4" t="n"/>
      <c r="C702" s="4" t="n"/>
      <c r="D702" s="5">
        <f>IF(E702="ISNR20","Natural Rubber-TSNR (ISNR-20)","")</f>
        <v/>
      </c>
      <c r="E702" s="4" t="n"/>
      <c r="F702" s="6" t="n"/>
      <c r="G702" s="6" t="n"/>
      <c r="H702" s="7">
        <f>IF(G702="","",G702-TODAY())</f>
        <v/>
      </c>
      <c r="I702" s="8">
        <f>IF(G702="","",
IF(G702&lt;TODAY(),
IF(O702&gt;0,"Violated","Completed"),
IF(H702&lt;=7,"Expiring Soon",
"Active")))</f>
        <v/>
      </c>
      <c r="J702" s="8">
        <f>IF(C702="","",
COUNTIFS(
sales!$C:$C,$C702,
sales!$E:$E,$E702,
sales!$H:$H,"&gt;="&amp;$F702,
sales!$H:$H,"&lt;="&amp;$G702
))</f>
        <v/>
      </c>
      <c r="K702" s="9">
        <f>IF(COUNTIFS(sales!C:C, C702)=0,"",
_xlfn.MAXIFS(sales!H:H, sales!C:C, C702))</f>
        <v/>
      </c>
      <c r="L702" s="4" t="n"/>
      <c r="M702" s="4" t="n"/>
      <c r="N702" s="10">
        <f>IF(C702="","",
SUMIFS(
sales!$I:$I,
sales!$C:$C,$C702,
sales!$E:$E,$E702,
sales!$H:$H,"&gt;="&amp;$F702,
sales!$H:$H,"&lt;="&amp;$G702
))</f>
        <v/>
      </c>
      <c r="O702" s="10">
        <f>IF(M702="","",M702-N702)</f>
        <v/>
      </c>
      <c r="P702" s="11">
        <f>IF(M702=0,"",N702/M702)</f>
        <v/>
      </c>
      <c r="Q702" s="12">
        <f>IF(OR(G702="",O702=""),"",
IF(AND(G702&lt;TODAY(),O702&gt;0),"YES","NO"))</f>
        <v/>
      </c>
      <c r="R702" s="100" t="n"/>
      <c r="S702" s="14" t="n"/>
      <c r="T702" s="15">
        <f>IF(Q702="YES", IF(R702="Company",L702*(1+S702),IF(R702="Vendor",L702*(1-S702),"")),"")</f>
        <v/>
      </c>
      <c r="U702" s="15">
        <f>IF(Q702="YES",O702*T702,"")</f>
        <v/>
      </c>
      <c r="V702" s="16" t="n"/>
      <c r="W702" s="17">
        <f>IF(Q702="YES",G702+V702,"")</f>
        <v/>
      </c>
      <c r="X702" s="18">
        <f>IF(Q702="YES",IF(TODAY()&gt;W702,"OVERDUE","WITHIN TIME"),"")</f>
        <v/>
      </c>
    </row>
    <row r="703">
      <c r="A703" s="3" t="n">
        <v>699</v>
      </c>
      <c r="B703" s="4" t="n"/>
      <c r="C703" s="4" t="n"/>
      <c r="D703" s="5">
        <f>IF(E703="ISNR20","Natural Rubber-TSNR (ISNR-20)","")</f>
        <v/>
      </c>
      <c r="E703" s="4" t="n"/>
      <c r="F703" s="6" t="n"/>
      <c r="G703" s="6" t="n"/>
      <c r="H703" s="7">
        <f>IF(G703="","",G703-TODAY())</f>
        <v/>
      </c>
      <c r="I703" s="8">
        <f>IF(G703="","",
IF(G703&lt;TODAY(),
IF(O703&gt;0,"Violated","Completed"),
IF(H703&lt;=7,"Expiring Soon",
"Active")))</f>
        <v/>
      </c>
      <c r="J703" s="8">
        <f>IF(C703="","",
COUNTIFS(
sales!$C:$C,$C703,
sales!$E:$E,$E703,
sales!$H:$H,"&gt;="&amp;$F703,
sales!$H:$H,"&lt;="&amp;$G703
))</f>
        <v/>
      </c>
      <c r="K703" s="9">
        <f>IF(COUNTIFS(sales!C:C, C703)=0,"",
_xlfn.MAXIFS(sales!H:H, sales!C:C, C703))</f>
        <v/>
      </c>
      <c r="L703" s="4" t="n"/>
      <c r="M703" s="4" t="n"/>
      <c r="N703" s="10">
        <f>IF(C703="","",
SUMIFS(
sales!$I:$I,
sales!$C:$C,$C703,
sales!$E:$E,$E703,
sales!$H:$H,"&gt;="&amp;$F703,
sales!$H:$H,"&lt;="&amp;$G703
))</f>
        <v/>
      </c>
      <c r="O703" s="10">
        <f>IF(M703="","",M703-N703)</f>
        <v/>
      </c>
      <c r="P703" s="11">
        <f>IF(M703=0,"",N703/M703)</f>
        <v/>
      </c>
      <c r="Q703" s="12">
        <f>IF(OR(G703="",O703=""),"",
IF(AND(G703&lt;TODAY(),O703&gt;0),"YES","NO"))</f>
        <v/>
      </c>
      <c r="R703" s="100" t="n"/>
      <c r="S703" s="14" t="n"/>
      <c r="T703" s="15">
        <f>IF(Q703="YES", IF(R703="Company",L703*(1+S703),IF(R703="Vendor",L703*(1-S703),"")),"")</f>
        <v/>
      </c>
      <c r="U703" s="15">
        <f>IF(Q703="YES",O703*T703,"")</f>
        <v/>
      </c>
      <c r="V703" s="16" t="n"/>
      <c r="W703" s="17">
        <f>IF(Q703="YES",G703+V703,"")</f>
        <v/>
      </c>
      <c r="X703" s="18">
        <f>IF(Q703="YES",IF(TODAY()&gt;W703,"OVERDUE","WITHIN TIME"),"")</f>
        <v/>
      </c>
    </row>
    <row r="704">
      <c r="A704" s="3" t="n">
        <v>700</v>
      </c>
      <c r="B704" s="4" t="n"/>
      <c r="C704" s="4" t="n"/>
      <c r="D704" s="5">
        <f>IF(E704="ISNR20","Natural Rubber-TSNR (ISNR-20)","")</f>
        <v/>
      </c>
      <c r="E704" s="4" t="n"/>
      <c r="F704" s="6" t="n"/>
      <c r="G704" s="6" t="n"/>
      <c r="H704" s="7">
        <f>IF(G704="","",G704-TODAY())</f>
        <v/>
      </c>
      <c r="I704" s="8">
        <f>IF(G704="","",
IF(G704&lt;TODAY(),
IF(O704&gt;0,"Violated","Completed"),
IF(H704&lt;=7,"Expiring Soon",
"Active")))</f>
        <v/>
      </c>
      <c r="J704" s="8">
        <f>IF(C704="","",
COUNTIFS(
sales!$C:$C,$C704,
sales!$E:$E,$E704,
sales!$H:$H,"&gt;="&amp;$F704,
sales!$H:$H,"&lt;="&amp;$G704
))</f>
        <v/>
      </c>
      <c r="K704" s="9">
        <f>IF(COUNTIFS(sales!C:C, C704)=0,"",
_xlfn.MAXIFS(sales!H:H, sales!C:C, C704))</f>
        <v/>
      </c>
      <c r="L704" s="4" t="n"/>
      <c r="M704" s="4" t="n"/>
      <c r="N704" s="10">
        <f>IF(C704="","",
SUMIFS(
sales!$I:$I,
sales!$C:$C,$C704,
sales!$E:$E,$E704,
sales!$H:$H,"&gt;="&amp;$F704,
sales!$H:$H,"&lt;="&amp;$G704
))</f>
        <v/>
      </c>
      <c r="O704" s="10">
        <f>IF(M704="","",M704-N704)</f>
        <v/>
      </c>
      <c r="P704" s="11">
        <f>IF(M704=0,"",N704/M704)</f>
        <v/>
      </c>
      <c r="Q704" s="12">
        <f>IF(OR(G704="",O704=""),"",
IF(AND(G704&lt;TODAY(),O704&gt;0),"YES","NO"))</f>
        <v/>
      </c>
      <c r="R704" s="100" t="n"/>
      <c r="S704" s="14" t="n"/>
      <c r="T704" s="15">
        <f>IF(Q704="YES", IF(R704="Company",L704*(1+S704),IF(R704="Vendor",L704*(1-S704),"")),"")</f>
        <v/>
      </c>
      <c r="U704" s="15">
        <f>IF(Q704="YES",O704*T704,"")</f>
        <v/>
      </c>
      <c r="V704" s="16" t="n"/>
      <c r="W704" s="17">
        <f>IF(Q704="YES",G704+V704,"")</f>
        <v/>
      </c>
      <c r="X704" s="18">
        <f>IF(Q704="YES",IF(TODAY()&gt;W704,"OVERDUE","WITHIN TIME"),"")</f>
        <v/>
      </c>
    </row>
    <row r="705">
      <c r="A705" s="3" t="n">
        <v>701</v>
      </c>
      <c r="B705" s="4" t="n"/>
      <c r="C705" s="4" t="n"/>
      <c r="D705" s="5">
        <f>IF(E705="ISNR20","Natural Rubber-TSNR (ISNR-20)","")</f>
        <v/>
      </c>
      <c r="E705" s="4" t="n"/>
      <c r="F705" s="6" t="n"/>
      <c r="G705" s="6" t="n"/>
      <c r="H705" s="7">
        <f>IF(G705="","",G705-TODAY())</f>
        <v/>
      </c>
      <c r="I705" s="8">
        <f>IF(G705="","",
IF(G705&lt;TODAY(),
IF(O705&gt;0,"Violated","Completed"),
IF(H705&lt;=7,"Expiring Soon",
"Active")))</f>
        <v/>
      </c>
      <c r="J705" s="8">
        <f>IF(C705="","",
COUNTIFS(
sales!$C:$C,$C705,
sales!$E:$E,$E705,
sales!$H:$H,"&gt;="&amp;$F705,
sales!$H:$H,"&lt;="&amp;$G705
))</f>
        <v/>
      </c>
      <c r="K705" s="9">
        <f>IF(COUNTIFS(sales!C:C, C705)=0,"",
_xlfn.MAXIFS(sales!H:H, sales!C:C, C705))</f>
        <v/>
      </c>
      <c r="L705" s="4" t="n"/>
      <c r="M705" s="4" t="n"/>
      <c r="N705" s="10">
        <f>IF(C705="","",
SUMIFS(
sales!$I:$I,
sales!$C:$C,$C705,
sales!$E:$E,$E705,
sales!$H:$H,"&gt;="&amp;$F705,
sales!$H:$H,"&lt;="&amp;$G705
))</f>
        <v/>
      </c>
      <c r="O705" s="10">
        <f>IF(M705="","",M705-N705)</f>
        <v/>
      </c>
      <c r="P705" s="11">
        <f>IF(M705=0,"",N705/M705)</f>
        <v/>
      </c>
      <c r="Q705" s="12">
        <f>IF(OR(G705="",O705=""),"",
IF(AND(G705&lt;TODAY(),O705&gt;0),"YES","NO"))</f>
        <v/>
      </c>
      <c r="R705" s="100" t="n"/>
      <c r="S705" s="14" t="n"/>
      <c r="T705" s="15">
        <f>IF(Q705="YES", IF(R705="Company",L705*(1+S705),IF(R705="Vendor",L705*(1-S705),"")),"")</f>
        <v/>
      </c>
      <c r="U705" s="15">
        <f>IF(Q705="YES",O705*T705,"")</f>
        <v/>
      </c>
      <c r="V705" s="16" t="n"/>
      <c r="W705" s="17">
        <f>IF(Q705="YES",G705+V705,"")</f>
        <v/>
      </c>
      <c r="X705" s="18">
        <f>IF(Q705="YES",IF(TODAY()&gt;W705,"OVERDUE","WITHIN TIME"),"")</f>
        <v/>
      </c>
    </row>
    <row r="706">
      <c r="A706" s="3" t="n">
        <v>702</v>
      </c>
      <c r="B706" s="4" t="n"/>
      <c r="C706" s="4" t="n"/>
      <c r="D706" s="5">
        <f>IF(E706="ISNR20","Natural Rubber-TSNR (ISNR-20)","")</f>
        <v/>
      </c>
      <c r="E706" s="4" t="n"/>
      <c r="F706" s="6" t="n"/>
      <c r="G706" s="6" t="n"/>
      <c r="H706" s="7">
        <f>IF(G706="","",G706-TODAY())</f>
        <v/>
      </c>
      <c r="I706" s="8">
        <f>IF(G706="","",
IF(G706&lt;TODAY(),
IF(O706&gt;0,"Violated","Completed"),
IF(H706&lt;=7,"Expiring Soon",
"Active")))</f>
        <v/>
      </c>
      <c r="J706" s="8">
        <f>IF(C706="","",
COUNTIFS(
sales!$C:$C,$C706,
sales!$E:$E,$E706,
sales!$H:$H,"&gt;="&amp;$F706,
sales!$H:$H,"&lt;="&amp;$G706
))</f>
        <v/>
      </c>
      <c r="K706" s="9">
        <f>IF(COUNTIFS(sales!C:C, C706)=0,"",
_xlfn.MAXIFS(sales!H:H, sales!C:C, C706))</f>
        <v/>
      </c>
      <c r="L706" s="4" t="n"/>
      <c r="M706" s="4" t="n"/>
      <c r="N706" s="10">
        <f>IF(C706="","",
SUMIFS(
sales!$I:$I,
sales!$C:$C,$C706,
sales!$E:$E,$E706,
sales!$H:$H,"&gt;="&amp;$F706,
sales!$H:$H,"&lt;="&amp;$G706
))</f>
        <v/>
      </c>
      <c r="O706" s="10">
        <f>IF(M706="","",M706-N706)</f>
        <v/>
      </c>
      <c r="P706" s="11">
        <f>IF(M706=0,"",N706/M706)</f>
        <v/>
      </c>
      <c r="Q706" s="12">
        <f>IF(OR(G706="",O706=""),"",
IF(AND(G706&lt;TODAY(),O706&gt;0),"YES","NO"))</f>
        <v/>
      </c>
      <c r="R706" s="100" t="n"/>
      <c r="S706" s="14" t="n"/>
      <c r="T706" s="15">
        <f>IF(Q706="YES", IF(R706="Company",L706*(1+S706),IF(R706="Vendor",L706*(1-S706),"")),"")</f>
        <v/>
      </c>
      <c r="U706" s="15">
        <f>IF(Q706="YES",O706*T706,"")</f>
        <v/>
      </c>
      <c r="V706" s="16" t="n"/>
      <c r="W706" s="17">
        <f>IF(Q706="YES",G706+V706,"")</f>
        <v/>
      </c>
      <c r="X706" s="18">
        <f>IF(Q706="YES",IF(TODAY()&gt;W706,"OVERDUE","WITHIN TIME"),"")</f>
        <v/>
      </c>
    </row>
    <row r="707">
      <c r="A707" s="3" t="n">
        <v>703</v>
      </c>
      <c r="B707" s="4" t="n"/>
      <c r="C707" s="4" t="n"/>
      <c r="D707" s="5">
        <f>IF(E707="ISNR20","Natural Rubber-TSNR (ISNR-20)","")</f>
        <v/>
      </c>
      <c r="E707" s="4" t="n"/>
      <c r="F707" s="6" t="n"/>
      <c r="G707" s="6" t="n"/>
      <c r="H707" s="7">
        <f>IF(G707="","",G707-TODAY())</f>
        <v/>
      </c>
      <c r="I707" s="8">
        <f>IF(G707="","",
IF(G707&lt;TODAY(),
IF(O707&gt;0,"Violated","Completed"),
IF(H707&lt;=7,"Expiring Soon",
"Active")))</f>
        <v/>
      </c>
      <c r="J707" s="8">
        <f>IF(C707="","",
COUNTIFS(
sales!$C:$C,$C707,
sales!$E:$E,$E707,
sales!$H:$H,"&gt;="&amp;$F707,
sales!$H:$H,"&lt;="&amp;$G707
))</f>
        <v/>
      </c>
      <c r="K707" s="9">
        <f>IF(COUNTIFS(sales!C:C, C707)=0,"",
_xlfn.MAXIFS(sales!H:H, sales!C:C, C707))</f>
        <v/>
      </c>
      <c r="L707" s="4" t="n"/>
      <c r="M707" s="4" t="n"/>
      <c r="N707" s="10">
        <f>IF(C707="","",
SUMIFS(
sales!$I:$I,
sales!$C:$C,$C707,
sales!$E:$E,$E707,
sales!$H:$H,"&gt;="&amp;$F707,
sales!$H:$H,"&lt;="&amp;$G707
))</f>
        <v/>
      </c>
      <c r="O707" s="10">
        <f>IF(M707="","",M707-N707)</f>
        <v/>
      </c>
      <c r="P707" s="11">
        <f>IF(M707=0,"",N707/M707)</f>
        <v/>
      </c>
      <c r="Q707" s="12">
        <f>IF(OR(G707="",O707=""),"",
IF(AND(G707&lt;TODAY(),O707&gt;0),"YES","NO"))</f>
        <v/>
      </c>
      <c r="R707" s="100" t="n"/>
      <c r="S707" s="14" t="n"/>
      <c r="T707" s="15">
        <f>IF(Q707="YES", IF(R707="Company",L707*(1+S707),IF(R707="Vendor",L707*(1-S707),"")),"")</f>
        <v/>
      </c>
      <c r="U707" s="15">
        <f>IF(Q707="YES",O707*T707,"")</f>
        <v/>
      </c>
      <c r="V707" s="16" t="n"/>
      <c r="W707" s="17">
        <f>IF(Q707="YES",G707+V707,"")</f>
        <v/>
      </c>
      <c r="X707" s="18">
        <f>IF(Q707="YES",IF(TODAY()&gt;W707,"OVERDUE","WITHIN TIME"),"")</f>
        <v/>
      </c>
    </row>
    <row r="708">
      <c r="A708" s="3" t="n">
        <v>704</v>
      </c>
      <c r="B708" s="4" t="n"/>
      <c r="C708" s="4" t="n"/>
      <c r="D708" s="5">
        <f>IF(E708="ISNR20","Natural Rubber-TSNR (ISNR-20)","")</f>
        <v/>
      </c>
      <c r="E708" s="4" t="n"/>
      <c r="F708" s="6" t="n"/>
      <c r="G708" s="6" t="n"/>
      <c r="H708" s="7">
        <f>IF(G708="","",G708-TODAY())</f>
        <v/>
      </c>
      <c r="I708" s="8">
        <f>IF(G708="","",
IF(G708&lt;TODAY(),
IF(O708&gt;0,"Violated","Completed"),
IF(H708&lt;=7,"Expiring Soon",
"Active")))</f>
        <v/>
      </c>
      <c r="J708" s="8">
        <f>IF(C708="","",
COUNTIFS(
sales!$C:$C,$C708,
sales!$E:$E,$E708,
sales!$H:$H,"&gt;="&amp;$F708,
sales!$H:$H,"&lt;="&amp;$G708
))</f>
        <v/>
      </c>
      <c r="K708" s="9">
        <f>IF(COUNTIFS(sales!C:C, C708)=0,"",
_xlfn.MAXIFS(sales!H:H, sales!C:C, C708))</f>
        <v/>
      </c>
      <c r="L708" s="4" t="n"/>
      <c r="M708" s="4" t="n"/>
      <c r="N708" s="10">
        <f>IF(C708="","",
SUMIFS(
sales!$I:$I,
sales!$C:$C,$C708,
sales!$E:$E,$E708,
sales!$H:$H,"&gt;="&amp;$F708,
sales!$H:$H,"&lt;="&amp;$G708
))</f>
        <v/>
      </c>
      <c r="O708" s="10">
        <f>IF(M708="","",M708-N708)</f>
        <v/>
      </c>
      <c r="P708" s="11">
        <f>IF(M708=0,"",N708/M708)</f>
        <v/>
      </c>
      <c r="Q708" s="12">
        <f>IF(OR(G708="",O708=""),"",
IF(AND(G708&lt;TODAY(),O708&gt;0),"YES","NO"))</f>
        <v/>
      </c>
      <c r="R708" s="100" t="n"/>
      <c r="S708" s="14" t="n"/>
      <c r="T708" s="15">
        <f>IF(Q708="YES", IF(R708="Company",L708*(1+S708),IF(R708="Vendor",L708*(1-S708),"")),"")</f>
        <v/>
      </c>
      <c r="U708" s="15">
        <f>IF(Q708="YES",O708*T708,"")</f>
        <v/>
      </c>
      <c r="V708" s="16" t="n"/>
      <c r="W708" s="17">
        <f>IF(Q708="YES",G708+V708,"")</f>
        <v/>
      </c>
      <c r="X708" s="18">
        <f>IF(Q708="YES",IF(TODAY()&gt;W708,"OVERDUE","WITHIN TIME"),"")</f>
        <v/>
      </c>
    </row>
    <row r="709">
      <c r="A709" s="3" t="n">
        <v>705</v>
      </c>
      <c r="B709" s="4" t="n"/>
      <c r="C709" s="4" t="n"/>
      <c r="D709" s="5">
        <f>IF(E709="ISNR20","Natural Rubber-TSNR (ISNR-20)","")</f>
        <v/>
      </c>
      <c r="E709" s="4" t="n"/>
      <c r="F709" s="6" t="n"/>
      <c r="G709" s="6" t="n"/>
      <c r="H709" s="7">
        <f>IF(G709="","",G709-TODAY())</f>
        <v/>
      </c>
      <c r="I709" s="8">
        <f>IF(G709="","",
IF(G709&lt;TODAY(),
IF(O709&gt;0,"Violated","Completed"),
IF(H709&lt;=7,"Expiring Soon",
"Active")))</f>
        <v/>
      </c>
      <c r="J709" s="8">
        <f>IF(C709="","",
COUNTIFS(
sales!$C:$C,$C709,
sales!$E:$E,$E709,
sales!$H:$H,"&gt;="&amp;$F709,
sales!$H:$H,"&lt;="&amp;$G709
))</f>
        <v/>
      </c>
      <c r="K709" s="9">
        <f>IF(COUNTIFS(sales!C:C, C709)=0,"",
_xlfn.MAXIFS(sales!H:H, sales!C:C, C709))</f>
        <v/>
      </c>
      <c r="L709" s="4" t="n"/>
      <c r="M709" s="4" t="n"/>
      <c r="N709" s="10">
        <f>IF(C709="","",
SUMIFS(
sales!$I:$I,
sales!$C:$C,$C709,
sales!$E:$E,$E709,
sales!$H:$H,"&gt;="&amp;$F709,
sales!$H:$H,"&lt;="&amp;$G709
))</f>
        <v/>
      </c>
      <c r="O709" s="10">
        <f>IF(M709="","",M709-N709)</f>
        <v/>
      </c>
      <c r="P709" s="11">
        <f>IF(M709=0,"",N709/M709)</f>
        <v/>
      </c>
      <c r="Q709" s="12">
        <f>IF(OR(G709="",O709=""),"",
IF(AND(G709&lt;TODAY(),O709&gt;0),"YES","NO"))</f>
        <v/>
      </c>
      <c r="R709" s="100" t="n"/>
      <c r="S709" s="14" t="n"/>
      <c r="T709" s="15">
        <f>IF(Q709="YES", IF(R709="Company",L709*(1+S709),IF(R709="Vendor",L709*(1-S709),"")),"")</f>
        <v/>
      </c>
      <c r="U709" s="15">
        <f>IF(Q709="YES",O709*T709,"")</f>
        <v/>
      </c>
      <c r="V709" s="16" t="n"/>
      <c r="W709" s="17">
        <f>IF(Q709="YES",G709+V709,"")</f>
        <v/>
      </c>
      <c r="X709" s="18">
        <f>IF(Q709="YES",IF(TODAY()&gt;W709,"OVERDUE","WITHIN TIME"),"")</f>
        <v/>
      </c>
    </row>
    <row r="710">
      <c r="A710" s="3" t="n">
        <v>706</v>
      </c>
      <c r="B710" s="4" t="n"/>
      <c r="C710" s="4" t="n"/>
      <c r="D710" s="5">
        <f>IF(E710="ISNR20","Natural Rubber-TSNR (ISNR-20)","")</f>
        <v/>
      </c>
      <c r="E710" s="4" t="n"/>
      <c r="F710" s="6" t="n"/>
      <c r="G710" s="6" t="n"/>
      <c r="H710" s="7">
        <f>IF(G710="","",G710-TODAY())</f>
        <v/>
      </c>
      <c r="I710" s="8">
        <f>IF(G710="","",
IF(G710&lt;TODAY(),
IF(O710&gt;0,"Violated","Completed"),
IF(H710&lt;=7,"Expiring Soon",
"Active")))</f>
        <v/>
      </c>
      <c r="J710" s="8">
        <f>IF(C710="","",
COUNTIFS(
sales!$C:$C,$C710,
sales!$E:$E,$E710,
sales!$H:$H,"&gt;="&amp;$F710,
sales!$H:$H,"&lt;="&amp;$G710
))</f>
        <v/>
      </c>
      <c r="K710" s="9">
        <f>IF(COUNTIFS(sales!C:C, C710)=0,"",
_xlfn.MAXIFS(sales!H:H, sales!C:C, C710))</f>
        <v/>
      </c>
      <c r="L710" s="4" t="n"/>
      <c r="M710" s="4" t="n"/>
      <c r="N710" s="10">
        <f>IF(C710="","",
SUMIFS(
sales!$I:$I,
sales!$C:$C,$C710,
sales!$E:$E,$E710,
sales!$H:$H,"&gt;="&amp;$F710,
sales!$H:$H,"&lt;="&amp;$G710
))</f>
        <v/>
      </c>
      <c r="O710" s="10">
        <f>IF(M710="","",M710-N710)</f>
        <v/>
      </c>
      <c r="P710" s="11">
        <f>IF(M710=0,"",N710/M710)</f>
        <v/>
      </c>
      <c r="Q710" s="12">
        <f>IF(OR(G710="",O710=""),"",
IF(AND(G710&lt;TODAY(),O710&gt;0),"YES","NO"))</f>
        <v/>
      </c>
      <c r="R710" s="100" t="n"/>
      <c r="S710" s="14" t="n"/>
      <c r="T710" s="15">
        <f>IF(Q710="YES", IF(R710="Company",L710*(1+S710),IF(R710="Vendor",L710*(1-S710),"")),"")</f>
        <v/>
      </c>
      <c r="U710" s="15">
        <f>IF(Q710="YES",O710*T710,"")</f>
        <v/>
      </c>
      <c r="V710" s="16" t="n"/>
      <c r="W710" s="17">
        <f>IF(Q710="YES",G710+V710,"")</f>
        <v/>
      </c>
      <c r="X710" s="18">
        <f>IF(Q710="YES",IF(TODAY()&gt;W710,"OVERDUE","WITHIN TIME"),"")</f>
        <v/>
      </c>
    </row>
    <row r="711">
      <c r="A711" s="3" t="n">
        <v>707</v>
      </c>
      <c r="B711" s="4" t="n"/>
      <c r="C711" s="4" t="n"/>
      <c r="D711" s="5">
        <f>IF(E711="ISNR20","Natural Rubber-TSNR (ISNR-20)","")</f>
        <v/>
      </c>
      <c r="E711" s="4" t="n"/>
      <c r="F711" s="6" t="n"/>
      <c r="G711" s="6" t="n"/>
      <c r="H711" s="7">
        <f>IF(G711="","",G711-TODAY())</f>
        <v/>
      </c>
      <c r="I711" s="8">
        <f>IF(G711="","",
IF(G711&lt;TODAY(),
IF(O711&gt;0,"Violated","Completed"),
IF(H711&lt;=7,"Expiring Soon",
"Active")))</f>
        <v/>
      </c>
      <c r="J711" s="8">
        <f>IF(C711="","",
COUNTIFS(
sales!$C:$C,$C711,
sales!$E:$E,$E711,
sales!$H:$H,"&gt;="&amp;$F711,
sales!$H:$H,"&lt;="&amp;$G711
))</f>
        <v/>
      </c>
      <c r="K711" s="9">
        <f>IF(COUNTIFS(sales!C:C, C711)=0,"",
_xlfn.MAXIFS(sales!H:H, sales!C:C, C711))</f>
        <v/>
      </c>
      <c r="L711" s="4" t="n"/>
      <c r="M711" s="4" t="n"/>
      <c r="N711" s="10">
        <f>IF(C711="","",
SUMIFS(
sales!$I:$I,
sales!$C:$C,$C711,
sales!$E:$E,$E711,
sales!$H:$H,"&gt;="&amp;$F711,
sales!$H:$H,"&lt;="&amp;$G711
))</f>
        <v/>
      </c>
      <c r="O711" s="10">
        <f>IF(M711="","",M711-N711)</f>
        <v/>
      </c>
      <c r="P711" s="11">
        <f>IF(M711=0,"",N711/M711)</f>
        <v/>
      </c>
      <c r="Q711" s="12">
        <f>IF(OR(G711="",O711=""),"",
IF(AND(G711&lt;TODAY(),O711&gt;0),"YES","NO"))</f>
        <v/>
      </c>
      <c r="R711" s="100" t="n"/>
      <c r="S711" s="14" t="n"/>
      <c r="T711" s="15">
        <f>IF(Q711="YES", IF(R711="Company",L711*(1+S711),IF(R711="Vendor",L711*(1-S711),"")),"")</f>
        <v/>
      </c>
      <c r="U711" s="15">
        <f>IF(Q711="YES",O711*T711,"")</f>
        <v/>
      </c>
      <c r="V711" s="16" t="n"/>
      <c r="W711" s="17">
        <f>IF(Q711="YES",G711+V711,"")</f>
        <v/>
      </c>
      <c r="X711" s="18">
        <f>IF(Q711="YES",IF(TODAY()&gt;W711,"OVERDUE","WITHIN TIME"),"")</f>
        <v/>
      </c>
    </row>
    <row r="712">
      <c r="A712" s="3" t="n">
        <v>708</v>
      </c>
      <c r="B712" s="4" t="n"/>
      <c r="C712" s="4" t="n"/>
      <c r="D712" s="5">
        <f>IF(E712="ISNR20","Natural Rubber-TSNR (ISNR-20)","")</f>
        <v/>
      </c>
      <c r="E712" s="4" t="n"/>
      <c r="F712" s="6" t="n"/>
      <c r="G712" s="6" t="n"/>
      <c r="H712" s="7">
        <f>IF(G712="","",G712-TODAY())</f>
        <v/>
      </c>
      <c r="I712" s="8">
        <f>IF(G712="","",
IF(G712&lt;TODAY(),
IF(O712&gt;0,"Violated","Completed"),
IF(H712&lt;=7,"Expiring Soon",
"Active")))</f>
        <v/>
      </c>
      <c r="J712" s="8">
        <f>IF(C712="","",
COUNTIFS(
sales!$C:$C,$C712,
sales!$E:$E,$E712,
sales!$H:$H,"&gt;="&amp;$F712,
sales!$H:$H,"&lt;="&amp;$G712
))</f>
        <v/>
      </c>
      <c r="K712" s="9">
        <f>IF(COUNTIFS(sales!C:C, C712)=0,"",
_xlfn.MAXIFS(sales!H:H, sales!C:C, C712))</f>
        <v/>
      </c>
      <c r="L712" s="4" t="n"/>
      <c r="M712" s="4" t="n"/>
      <c r="N712" s="10">
        <f>IF(C712="","",
SUMIFS(
sales!$I:$I,
sales!$C:$C,$C712,
sales!$E:$E,$E712,
sales!$H:$H,"&gt;="&amp;$F712,
sales!$H:$H,"&lt;="&amp;$G712
))</f>
        <v/>
      </c>
      <c r="O712" s="10">
        <f>IF(M712="","",M712-N712)</f>
        <v/>
      </c>
      <c r="P712" s="11">
        <f>IF(M712=0,"",N712/M712)</f>
        <v/>
      </c>
      <c r="Q712" s="12">
        <f>IF(OR(G712="",O712=""),"",
IF(AND(G712&lt;TODAY(),O712&gt;0),"YES","NO"))</f>
        <v/>
      </c>
      <c r="R712" s="100" t="n"/>
      <c r="S712" s="14" t="n"/>
      <c r="T712" s="15">
        <f>IF(Q712="YES", IF(R712="Company",L712*(1+S712),IF(R712="Vendor",L712*(1-S712),"")),"")</f>
        <v/>
      </c>
      <c r="U712" s="15">
        <f>IF(Q712="YES",O712*T712,"")</f>
        <v/>
      </c>
      <c r="V712" s="16" t="n"/>
      <c r="W712" s="17">
        <f>IF(Q712="YES",G712+V712,"")</f>
        <v/>
      </c>
      <c r="X712" s="18">
        <f>IF(Q712="YES",IF(TODAY()&gt;W712,"OVERDUE","WITHIN TIME"),"")</f>
        <v/>
      </c>
    </row>
    <row r="713">
      <c r="A713" s="3" t="n">
        <v>709</v>
      </c>
      <c r="B713" s="4" t="n"/>
      <c r="C713" s="4" t="n"/>
      <c r="D713" s="5">
        <f>IF(E713="ISNR20","Natural Rubber-TSNR (ISNR-20)","")</f>
        <v/>
      </c>
      <c r="E713" s="4" t="n"/>
      <c r="F713" s="6" t="n"/>
      <c r="G713" s="6" t="n"/>
      <c r="H713" s="7">
        <f>IF(G713="","",G713-TODAY())</f>
        <v/>
      </c>
      <c r="I713" s="8">
        <f>IF(G713="","",
IF(G713&lt;TODAY(),
IF(O713&gt;0,"Violated","Completed"),
IF(H713&lt;=7,"Expiring Soon",
"Active")))</f>
        <v/>
      </c>
      <c r="J713" s="8">
        <f>IF(C713="","",
COUNTIFS(
sales!$C:$C,$C713,
sales!$E:$E,$E713,
sales!$H:$H,"&gt;="&amp;$F713,
sales!$H:$H,"&lt;="&amp;$G713
))</f>
        <v/>
      </c>
      <c r="K713" s="9">
        <f>IF(COUNTIFS(sales!C:C, C713)=0,"",
_xlfn.MAXIFS(sales!H:H, sales!C:C, C713))</f>
        <v/>
      </c>
      <c r="L713" s="4" t="n"/>
      <c r="M713" s="4" t="n"/>
      <c r="N713" s="10">
        <f>IF(C713="","",
SUMIFS(
sales!$I:$I,
sales!$C:$C,$C713,
sales!$E:$E,$E713,
sales!$H:$H,"&gt;="&amp;$F713,
sales!$H:$H,"&lt;="&amp;$G713
))</f>
        <v/>
      </c>
      <c r="O713" s="10">
        <f>IF(M713="","",M713-N713)</f>
        <v/>
      </c>
      <c r="P713" s="11">
        <f>IF(M713=0,"",N713/M713)</f>
        <v/>
      </c>
      <c r="Q713" s="12">
        <f>IF(OR(G713="",O713=""),"",
IF(AND(G713&lt;TODAY(),O713&gt;0),"YES","NO"))</f>
        <v/>
      </c>
      <c r="R713" s="100" t="n"/>
      <c r="S713" s="14" t="n"/>
      <c r="T713" s="15">
        <f>IF(Q713="YES", IF(R713="Company",L713*(1+S713),IF(R713="Vendor",L713*(1-S713),"")),"")</f>
        <v/>
      </c>
      <c r="U713" s="15">
        <f>IF(Q713="YES",O713*T713,"")</f>
        <v/>
      </c>
      <c r="V713" s="16" t="n"/>
      <c r="W713" s="17">
        <f>IF(Q713="YES",G713+V713,"")</f>
        <v/>
      </c>
      <c r="X713" s="18">
        <f>IF(Q713="YES",IF(TODAY()&gt;W713,"OVERDUE","WITHIN TIME"),"")</f>
        <v/>
      </c>
    </row>
    <row r="714">
      <c r="A714" s="3" t="n">
        <v>710</v>
      </c>
      <c r="B714" s="4" t="n"/>
      <c r="C714" s="4" t="n"/>
      <c r="D714" s="5">
        <f>IF(E714="ISNR20","Natural Rubber-TSNR (ISNR-20)","")</f>
        <v/>
      </c>
      <c r="E714" s="4" t="n"/>
      <c r="F714" s="6" t="n"/>
      <c r="G714" s="6" t="n"/>
      <c r="H714" s="7">
        <f>IF(G714="","",G714-TODAY())</f>
        <v/>
      </c>
      <c r="I714" s="8">
        <f>IF(G714="","",
IF(G714&lt;TODAY(),
IF(O714&gt;0,"Violated","Completed"),
IF(H714&lt;=7,"Expiring Soon",
"Active")))</f>
        <v/>
      </c>
      <c r="J714" s="8">
        <f>IF(C714="","",
COUNTIFS(
sales!$C:$C,$C714,
sales!$E:$E,$E714,
sales!$H:$H,"&gt;="&amp;$F714,
sales!$H:$H,"&lt;="&amp;$G714
))</f>
        <v/>
      </c>
      <c r="K714" s="9">
        <f>IF(COUNTIFS(sales!C:C, C714)=0,"",
_xlfn.MAXIFS(sales!H:H, sales!C:C, C714))</f>
        <v/>
      </c>
      <c r="L714" s="4" t="n"/>
      <c r="M714" s="4" t="n"/>
      <c r="N714" s="10">
        <f>IF(C714="","",
SUMIFS(
sales!$I:$I,
sales!$C:$C,$C714,
sales!$E:$E,$E714,
sales!$H:$H,"&gt;="&amp;$F714,
sales!$H:$H,"&lt;="&amp;$G714
))</f>
        <v/>
      </c>
      <c r="O714" s="10">
        <f>IF(M714="","",M714-N714)</f>
        <v/>
      </c>
      <c r="P714" s="11">
        <f>IF(M714=0,"",N714/M714)</f>
        <v/>
      </c>
      <c r="Q714" s="12">
        <f>IF(OR(G714="",O714=""),"",
IF(AND(G714&lt;TODAY(),O714&gt;0),"YES","NO"))</f>
        <v/>
      </c>
      <c r="R714" s="100" t="n"/>
      <c r="S714" s="14" t="n"/>
      <c r="T714" s="15">
        <f>IF(Q714="YES", IF(R714="Company",L714*(1+S714),IF(R714="Vendor",L714*(1-S714),"")),"")</f>
        <v/>
      </c>
      <c r="U714" s="15">
        <f>IF(Q714="YES",O714*T714,"")</f>
        <v/>
      </c>
      <c r="V714" s="16" t="n"/>
      <c r="W714" s="17">
        <f>IF(Q714="YES",G714+V714,"")</f>
        <v/>
      </c>
      <c r="X714" s="18">
        <f>IF(Q714="YES",IF(TODAY()&gt;W714,"OVERDUE","WITHIN TIME"),"")</f>
        <v/>
      </c>
    </row>
    <row r="715">
      <c r="A715" s="3" t="n">
        <v>711</v>
      </c>
      <c r="B715" s="4" t="n"/>
      <c r="C715" s="4" t="n"/>
      <c r="D715" s="5">
        <f>IF(E715="ISNR20","Natural Rubber-TSNR (ISNR-20)","")</f>
        <v/>
      </c>
      <c r="E715" s="4" t="n"/>
      <c r="F715" s="6" t="n"/>
      <c r="G715" s="6" t="n"/>
      <c r="H715" s="7">
        <f>IF(G715="","",G715-TODAY())</f>
        <v/>
      </c>
      <c r="I715" s="8">
        <f>IF(G715="","",
IF(G715&lt;TODAY(),
IF(O715&gt;0,"Violated","Completed"),
IF(H715&lt;=7,"Expiring Soon",
"Active")))</f>
        <v/>
      </c>
      <c r="J715" s="8">
        <f>IF(C715="","",
COUNTIFS(
sales!$C:$C,$C715,
sales!$E:$E,$E715,
sales!$H:$H,"&gt;="&amp;$F715,
sales!$H:$H,"&lt;="&amp;$G715
))</f>
        <v/>
      </c>
      <c r="K715" s="9">
        <f>IF(COUNTIFS(sales!C:C, C715)=0,"",
_xlfn.MAXIFS(sales!H:H, sales!C:C, C715))</f>
        <v/>
      </c>
      <c r="L715" s="4" t="n"/>
      <c r="M715" s="4" t="n"/>
      <c r="N715" s="10">
        <f>IF(C715="","",
SUMIFS(
sales!$I:$I,
sales!$C:$C,$C715,
sales!$E:$E,$E715,
sales!$H:$H,"&gt;="&amp;$F715,
sales!$H:$H,"&lt;="&amp;$G715
))</f>
        <v/>
      </c>
      <c r="O715" s="10">
        <f>IF(M715="","",M715-N715)</f>
        <v/>
      </c>
      <c r="P715" s="11">
        <f>IF(M715=0,"",N715/M715)</f>
        <v/>
      </c>
      <c r="Q715" s="12">
        <f>IF(OR(G715="",O715=""),"",
IF(AND(G715&lt;TODAY(),O715&gt;0),"YES","NO"))</f>
        <v/>
      </c>
      <c r="R715" s="100" t="n"/>
      <c r="S715" s="14" t="n"/>
      <c r="T715" s="15">
        <f>IF(Q715="YES", IF(R715="Company",L715*(1+S715),IF(R715="Vendor",L715*(1-S715),"")),"")</f>
        <v/>
      </c>
      <c r="U715" s="15">
        <f>IF(Q715="YES",O715*T715,"")</f>
        <v/>
      </c>
      <c r="V715" s="16" t="n"/>
      <c r="W715" s="17">
        <f>IF(Q715="YES",G715+V715,"")</f>
        <v/>
      </c>
      <c r="X715" s="18">
        <f>IF(Q715="YES",IF(TODAY()&gt;W715,"OVERDUE","WITHIN TIME"),"")</f>
        <v/>
      </c>
    </row>
    <row r="716">
      <c r="A716" s="3" t="n">
        <v>712</v>
      </c>
      <c r="B716" s="4" t="n"/>
      <c r="C716" s="4" t="n"/>
      <c r="D716" s="5">
        <f>IF(E716="ISNR20","Natural Rubber-TSNR (ISNR-20)","")</f>
        <v/>
      </c>
      <c r="E716" s="4" t="n"/>
      <c r="F716" s="6" t="n"/>
      <c r="G716" s="6" t="n"/>
      <c r="H716" s="7">
        <f>IF(G716="","",G716-TODAY())</f>
        <v/>
      </c>
      <c r="I716" s="8">
        <f>IF(G716="","",
IF(G716&lt;TODAY(),
IF(O716&gt;0,"Violated","Completed"),
IF(H716&lt;=7,"Expiring Soon",
"Active")))</f>
        <v/>
      </c>
      <c r="J716" s="8">
        <f>IF(C716="","",
COUNTIFS(
sales!$C:$C,$C716,
sales!$E:$E,$E716,
sales!$H:$H,"&gt;="&amp;$F716,
sales!$H:$H,"&lt;="&amp;$G716
))</f>
        <v/>
      </c>
      <c r="K716" s="9">
        <f>IF(COUNTIFS(sales!C:C, C716)=0,"",
_xlfn.MAXIFS(sales!H:H, sales!C:C, C716))</f>
        <v/>
      </c>
      <c r="L716" s="4" t="n"/>
      <c r="M716" s="4" t="n"/>
      <c r="N716" s="10">
        <f>IF(C716="","",
SUMIFS(
sales!$I:$I,
sales!$C:$C,$C716,
sales!$E:$E,$E716,
sales!$H:$H,"&gt;="&amp;$F716,
sales!$H:$H,"&lt;="&amp;$G716
))</f>
        <v/>
      </c>
      <c r="O716" s="10">
        <f>IF(M716="","",M716-N716)</f>
        <v/>
      </c>
      <c r="P716" s="11">
        <f>IF(M716=0,"",N716/M716)</f>
        <v/>
      </c>
      <c r="Q716" s="12">
        <f>IF(OR(G716="",O716=""),"",
IF(AND(G716&lt;TODAY(),O716&gt;0),"YES","NO"))</f>
        <v/>
      </c>
      <c r="R716" s="100" t="n"/>
      <c r="S716" s="14" t="n"/>
      <c r="T716" s="15">
        <f>IF(Q716="YES", IF(R716="Company",L716*(1+S716),IF(R716="Vendor",L716*(1-S716),"")),"")</f>
        <v/>
      </c>
      <c r="U716" s="15">
        <f>IF(Q716="YES",O716*T716,"")</f>
        <v/>
      </c>
      <c r="V716" s="16" t="n"/>
      <c r="W716" s="17">
        <f>IF(Q716="YES",G716+V716,"")</f>
        <v/>
      </c>
      <c r="X716" s="18">
        <f>IF(Q716="YES",IF(TODAY()&gt;W716,"OVERDUE","WITHIN TIME"),"")</f>
        <v/>
      </c>
    </row>
    <row r="717">
      <c r="A717" s="3" t="n">
        <v>713</v>
      </c>
      <c r="B717" s="4" t="n"/>
      <c r="C717" s="4" t="n"/>
      <c r="D717" s="5">
        <f>IF(E717="ISNR20","Natural Rubber-TSNR (ISNR-20)","")</f>
        <v/>
      </c>
      <c r="E717" s="4" t="n"/>
      <c r="F717" s="6" t="n"/>
      <c r="G717" s="6" t="n"/>
      <c r="H717" s="7">
        <f>IF(G717="","",G717-TODAY())</f>
        <v/>
      </c>
      <c r="I717" s="8">
        <f>IF(G717="","",
IF(G717&lt;TODAY(),
IF(O717&gt;0,"Violated","Completed"),
IF(H717&lt;=7,"Expiring Soon",
"Active")))</f>
        <v/>
      </c>
      <c r="J717" s="8">
        <f>IF(C717="","",
COUNTIFS(
sales!$C:$C,$C717,
sales!$E:$E,$E717,
sales!$H:$H,"&gt;="&amp;$F717,
sales!$H:$H,"&lt;="&amp;$G717
))</f>
        <v/>
      </c>
      <c r="K717" s="9">
        <f>IF(COUNTIFS(sales!C:C, C717)=0,"",
_xlfn.MAXIFS(sales!H:H, sales!C:C, C717))</f>
        <v/>
      </c>
      <c r="L717" s="4" t="n"/>
      <c r="M717" s="4" t="n"/>
      <c r="N717" s="10">
        <f>IF(C717="","",
SUMIFS(
sales!$I:$I,
sales!$C:$C,$C717,
sales!$E:$E,$E717,
sales!$H:$H,"&gt;="&amp;$F717,
sales!$H:$H,"&lt;="&amp;$G717
))</f>
        <v/>
      </c>
      <c r="O717" s="10">
        <f>IF(M717="","",M717-N717)</f>
        <v/>
      </c>
      <c r="P717" s="11">
        <f>IF(M717=0,"",N717/M717)</f>
        <v/>
      </c>
      <c r="Q717" s="12">
        <f>IF(OR(G717="",O717=""),"",
IF(AND(G717&lt;TODAY(),O717&gt;0),"YES","NO"))</f>
        <v/>
      </c>
      <c r="R717" s="100" t="n"/>
      <c r="S717" s="14" t="n"/>
      <c r="T717" s="15">
        <f>IF(Q717="YES", IF(R717="Company",L717*(1+S717),IF(R717="Vendor",L717*(1-S717),"")),"")</f>
        <v/>
      </c>
      <c r="U717" s="15">
        <f>IF(Q717="YES",O717*T717,"")</f>
        <v/>
      </c>
      <c r="V717" s="16" t="n"/>
      <c r="W717" s="17">
        <f>IF(Q717="YES",G717+V717,"")</f>
        <v/>
      </c>
      <c r="X717" s="18">
        <f>IF(Q717="YES",IF(TODAY()&gt;W717,"OVERDUE","WITHIN TIME"),"")</f>
        <v/>
      </c>
    </row>
    <row r="718">
      <c r="A718" s="3" t="n">
        <v>714</v>
      </c>
      <c r="B718" s="4" t="n"/>
      <c r="C718" s="4" t="n"/>
      <c r="D718" s="5">
        <f>IF(E718="ISNR20","Natural Rubber-TSNR (ISNR-20)","")</f>
        <v/>
      </c>
      <c r="E718" s="4" t="n"/>
      <c r="F718" s="6" t="n"/>
      <c r="G718" s="6" t="n"/>
      <c r="H718" s="7">
        <f>IF(G718="","",G718-TODAY())</f>
        <v/>
      </c>
      <c r="I718" s="8">
        <f>IF(G718="","",
IF(G718&lt;TODAY(),
IF(O718&gt;0,"Violated","Completed"),
IF(H718&lt;=7,"Expiring Soon",
"Active")))</f>
        <v/>
      </c>
      <c r="J718" s="8">
        <f>IF(C718="","",
COUNTIFS(
sales!$C:$C,$C718,
sales!$E:$E,$E718,
sales!$H:$H,"&gt;="&amp;$F718,
sales!$H:$H,"&lt;="&amp;$G718
))</f>
        <v/>
      </c>
      <c r="K718" s="9">
        <f>IF(COUNTIFS(sales!C:C, C718)=0,"",
_xlfn.MAXIFS(sales!H:H, sales!C:C, C718))</f>
        <v/>
      </c>
      <c r="L718" s="4" t="n"/>
      <c r="M718" s="4" t="n"/>
      <c r="N718" s="10">
        <f>IF(C718="","",
SUMIFS(
sales!$I:$I,
sales!$C:$C,$C718,
sales!$E:$E,$E718,
sales!$H:$H,"&gt;="&amp;$F718,
sales!$H:$H,"&lt;="&amp;$G718
))</f>
        <v/>
      </c>
      <c r="O718" s="10">
        <f>IF(M718="","",M718-N718)</f>
        <v/>
      </c>
      <c r="P718" s="11">
        <f>IF(M718=0,"",N718/M718)</f>
        <v/>
      </c>
      <c r="Q718" s="12">
        <f>IF(OR(G718="",O718=""),"",
IF(AND(G718&lt;TODAY(),O718&gt;0),"YES","NO"))</f>
        <v/>
      </c>
      <c r="R718" s="100" t="n"/>
      <c r="S718" s="14" t="n"/>
      <c r="T718" s="15">
        <f>IF(Q718="YES", IF(R718="Company",L718*(1+S718),IF(R718="Vendor",L718*(1-S718),"")),"")</f>
        <v/>
      </c>
      <c r="U718" s="15">
        <f>IF(Q718="YES",O718*T718,"")</f>
        <v/>
      </c>
      <c r="V718" s="16" t="n"/>
      <c r="W718" s="17">
        <f>IF(Q718="YES",G718+V718,"")</f>
        <v/>
      </c>
      <c r="X718" s="18">
        <f>IF(Q718="YES",IF(TODAY()&gt;W718,"OVERDUE","WITHIN TIME"),"")</f>
        <v/>
      </c>
    </row>
    <row r="719">
      <c r="A719" s="3" t="n">
        <v>715</v>
      </c>
      <c r="B719" s="4" t="n"/>
      <c r="C719" s="4" t="n"/>
      <c r="D719" s="5">
        <f>IF(E719="ISNR20","Natural Rubber-TSNR (ISNR-20)","")</f>
        <v/>
      </c>
      <c r="E719" s="4" t="n"/>
      <c r="F719" s="6" t="n"/>
      <c r="G719" s="6" t="n"/>
      <c r="H719" s="7">
        <f>IF(G719="","",G719-TODAY())</f>
        <v/>
      </c>
      <c r="I719" s="8">
        <f>IF(G719="","",
IF(G719&lt;TODAY(),
IF(O719&gt;0,"Violated","Completed"),
IF(H719&lt;=7,"Expiring Soon",
"Active")))</f>
        <v/>
      </c>
      <c r="J719" s="8">
        <f>IF(C719="","",
COUNTIFS(
sales!$C:$C,$C719,
sales!$E:$E,$E719,
sales!$H:$H,"&gt;="&amp;$F719,
sales!$H:$H,"&lt;="&amp;$G719
))</f>
        <v/>
      </c>
      <c r="K719" s="9">
        <f>IF(COUNTIFS(sales!C:C, C719)=0,"",
_xlfn.MAXIFS(sales!H:H, sales!C:C, C719))</f>
        <v/>
      </c>
      <c r="L719" s="4" t="n"/>
      <c r="M719" s="4" t="n"/>
      <c r="N719" s="10">
        <f>IF(C719="","",
SUMIFS(
sales!$I:$I,
sales!$C:$C,$C719,
sales!$E:$E,$E719,
sales!$H:$H,"&gt;="&amp;$F719,
sales!$H:$H,"&lt;="&amp;$G719
))</f>
        <v/>
      </c>
      <c r="O719" s="10">
        <f>IF(M719="","",M719-N719)</f>
        <v/>
      </c>
      <c r="P719" s="11">
        <f>IF(M719=0,"",N719/M719)</f>
        <v/>
      </c>
      <c r="Q719" s="12">
        <f>IF(OR(G719="",O719=""),"",
IF(AND(G719&lt;TODAY(),O719&gt;0),"YES","NO"))</f>
        <v/>
      </c>
      <c r="R719" s="100" t="n"/>
      <c r="S719" s="14" t="n"/>
      <c r="T719" s="15">
        <f>IF(Q719="YES", IF(R719="Company",L719*(1+S719),IF(R719="Vendor",L719*(1-S719),"")),"")</f>
        <v/>
      </c>
      <c r="U719" s="15">
        <f>IF(Q719="YES",O719*T719,"")</f>
        <v/>
      </c>
      <c r="V719" s="16" t="n"/>
      <c r="W719" s="17">
        <f>IF(Q719="YES",G719+V719,"")</f>
        <v/>
      </c>
      <c r="X719" s="18">
        <f>IF(Q719="YES",IF(TODAY()&gt;W719,"OVERDUE","WITHIN TIME"),"")</f>
        <v/>
      </c>
    </row>
    <row r="720">
      <c r="A720" s="3" t="n">
        <v>716</v>
      </c>
      <c r="B720" s="4" t="n"/>
      <c r="C720" s="4" t="n"/>
      <c r="D720" s="5">
        <f>IF(E720="ISNR20","Natural Rubber-TSNR (ISNR-20)","")</f>
        <v/>
      </c>
      <c r="E720" s="4" t="n"/>
      <c r="F720" s="6" t="n"/>
      <c r="G720" s="6" t="n"/>
      <c r="H720" s="7">
        <f>IF(G720="","",G720-TODAY())</f>
        <v/>
      </c>
      <c r="I720" s="8">
        <f>IF(G720="","",
IF(G720&lt;TODAY(),
IF(O720&gt;0,"Violated","Completed"),
IF(H720&lt;=7,"Expiring Soon",
"Active")))</f>
        <v/>
      </c>
      <c r="J720" s="8">
        <f>IF(C720="","",
COUNTIFS(
sales!$C:$C,$C720,
sales!$E:$E,$E720,
sales!$H:$H,"&gt;="&amp;$F720,
sales!$H:$H,"&lt;="&amp;$G720
))</f>
        <v/>
      </c>
      <c r="K720" s="9">
        <f>IF(COUNTIFS(sales!C:C, C720)=0,"",
_xlfn.MAXIFS(sales!H:H, sales!C:C, C720))</f>
        <v/>
      </c>
      <c r="L720" s="4" t="n"/>
      <c r="M720" s="4" t="n"/>
      <c r="N720" s="10">
        <f>IF(C720="","",
SUMIFS(
sales!$I:$I,
sales!$C:$C,$C720,
sales!$E:$E,$E720,
sales!$H:$H,"&gt;="&amp;$F720,
sales!$H:$H,"&lt;="&amp;$G720
))</f>
        <v/>
      </c>
      <c r="O720" s="10">
        <f>IF(M720="","",M720-N720)</f>
        <v/>
      </c>
      <c r="P720" s="11">
        <f>IF(M720=0,"",N720/M720)</f>
        <v/>
      </c>
      <c r="Q720" s="12">
        <f>IF(OR(G720="",O720=""),"",
IF(AND(G720&lt;TODAY(),O720&gt;0),"YES","NO"))</f>
        <v/>
      </c>
      <c r="R720" s="100" t="n"/>
      <c r="S720" s="14" t="n"/>
      <c r="T720" s="15">
        <f>IF(Q720="YES", IF(R720="Company",L720*(1+S720),IF(R720="Vendor",L720*(1-S720),"")),"")</f>
        <v/>
      </c>
      <c r="U720" s="15">
        <f>IF(Q720="YES",O720*T720,"")</f>
        <v/>
      </c>
      <c r="V720" s="16" t="n"/>
      <c r="W720" s="17">
        <f>IF(Q720="YES",G720+V720,"")</f>
        <v/>
      </c>
      <c r="X720" s="18">
        <f>IF(Q720="YES",IF(TODAY()&gt;W720,"OVERDUE","WITHIN TIME"),"")</f>
        <v/>
      </c>
    </row>
    <row r="721">
      <c r="A721" s="3" t="n">
        <v>717</v>
      </c>
      <c r="B721" s="4" t="n"/>
      <c r="C721" s="4" t="n"/>
      <c r="D721" s="5">
        <f>IF(E721="ISNR20","Natural Rubber-TSNR (ISNR-20)","")</f>
        <v/>
      </c>
      <c r="E721" s="4" t="n"/>
      <c r="F721" s="6" t="n"/>
      <c r="G721" s="6" t="n"/>
      <c r="H721" s="7">
        <f>IF(G721="","",G721-TODAY())</f>
        <v/>
      </c>
      <c r="I721" s="8">
        <f>IF(G721="","",
IF(G721&lt;TODAY(),
IF(O721&gt;0,"Violated","Completed"),
IF(H721&lt;=7,"Expiring Soon",
"Active")))</f>
        <v/>
      </c>
      <c r="J721" s="8">
        <f>IF(C721="","",
COUNTIFS(
sales!$C:$C,$C721,
sales!$E:$E,$E721,
sales!$H:$H,"&gt;="&amp;$F721,
sales!$H:$H,"&lt;="&amp;$G721
))</f>
        <v/>
      </c>
      <c r="K721" s="9">
        <f>IF(COUNTIFS(sales!C:C, C721)=0,"",
_xlfn.MAXIFS(sales!H:H, sales!C:C, C721))</f>
        <v/>
      </c>
      <c r="L721" s="4" t="n"/>
      <c r="M721" s="4" t="n"/>
      <c r="N721" s="10">
        <f>IF(C721="","",
SUMIFS(
sales!$I:$I,
sales!$C:$C,$C721,
sales!$E:$E,$E721,
sales!$H:$H,"&gt;="&amp;$F721,
sales!$H:$H,"&lt;="&amp;$G721
))</f>
        <v/>
      </c>
      <c r="O721" s="10">
        <f>IF(M721="","",M721-N721)</f>
        <v/>
      </c>
      <c r="P721" s="11">
        <f>IF(M721=0,"",N721/M721)</f>
        <v/>
      </c>
      <c r="Q721" s="12">
        <f>IF(OR(G721="",O721=""),"",
IF(AND(G721&lt;TODAY(),O721&gt;0),"YES","NO"))</f>
        <v/>
      </c>
      <c r="R721" s="100" t="n"/>
      <c r="S721" s="14" t="n"/>
      <c r="T721" s="15">
        <f>IF(Q721="YES", IF(R721="Company",L721*(1+S721),IF(R721="Vendor",L721*(1-S721),"")),"")</f>
        <v/>
      </c>
      <c r="U721" s="15">
        <f>IF(Q721="YES",O721*T721,"")</f>
        <v/>
      </c>
      <c r="V721" s="16" t="n"/>
      <c r="W721" s="17">
        <f>IF(Q721="YES",G721+V721,"")</f>
        <v/>
      </c>
      <c r="X721" s="18">
        <f>IF(Q721="YES",IF(TODAY()&gt;W721,"OVERDUE","WITHIN TIME"),"")</f>
        <v/>
      </c>
    </row>
    <row r="722">
      <c r="A722" s="3" t="n">
        <v>718</v>
      </c>
      <c r="B722" s="4" t="n"/>
      <c r="C722" s="4" t="n"/>
      <c r="D722" s="5">
        <f>IF(E722="ISNR20","Natural Rubber-TSNR (ISNR-20)","")</f>
        <v/>
      </c>
      <c r="E722" s="4" t="n"/>
      <c r="F722" s="6" t="n"/>
      <c r="G722" s="6" t="n"/>
      <c r="H722" s="7">
        <f>IF(G722="","",G722-TODAY())</f>
        <v/>
      </c>
      <c r="I722" s="8">
        <f>IF(G722="","",
IF(G722&lt;TODAY(),
IF(O722&gt;0,"Violated","Completed"),
IF(H722&lt;=7,"Expiring Soon",
"Active")))</f>
        <v/>
      </c>
      <c r="J722" s="8">
        <f>IF(C722="","",
COUNTIFS(
sales!$C:$C,$C722,
sales!$E:$E,$E722,
sales!$H:$H,"&gt;="&amp;$F722,
sales!$H:$H,"&lt;="&amp;$G722
))</f>
        <v/>
      </c>
      <c r="K722" s="9">
        <f>IF(COUNTIFS(sales!C:C, C722)=0,"",
_xlfn.MAXIFS(sales!H:H, sales!C:C, C722))</f>
        <v/>
      </c>
      <c r="L722" s="4" t="n"/>
      <c r="M722" s="4" t="n"/>
      <c r="N722" s="10">
        <f>IF(C722="","",
SUMIFS(
sales!$I:$I,
sales!$C:$C,$C722,
sales!$E:$E,$E722,
sales!$H:$H,"&gt;="&amp;$F722,
sales!$H:$H,"&lt;="&amp;$G722
))</f>
        <v/>
      </c>
      <c r="O722" s="10">
        <f>IF(M722="","",M722-N722)</f>
        <v/>
      </c>
      <c r="P722" s="11">
        <f>IF(M722=0,"",N722/M722)</f>
        <v/>
      </c>
      <c r="Q722" s="12">
        <f>IF(OR(G722="",O722=""),"",
IF(AND(G722&lt;TODAY(),O722&gt;0),"YES","NO"))</f>
        <v/>
      </c>
      <c r="R722" s="100" t="n"/>
      <c r="S722" s="14" t="n"/>
      <c r="T722" s="15">
        <f>IF(Q722="YES", IF(R722="Company",L722*(1+S722),IF(R722="Vendor",L722*(1-S722),"")),"")</f>
        <v/>
      </c>
      <c r="U722" s="15">
        <f>IF(Q722="YES",O722*T722,"")</f>
        <v/>
      </c>
      <c r="V722" s="16" t="n"/>
      <c r="W722" s="17">
        <f>IF(Q722="YES",G722+V722,"")</f>
        <v/>
      </c>
      <c r="X722" s="18">
        <f>IF(Q722="YES",IF(TODAY()&gt;W722,"OVERDUE","WITHIN TIME"),"")</f>
        <v/>
      </c>
    </row>
    <row r="723">
      <c r="A723" s="3" t="n">
        <v>719</v>
      </c>
      <c r="B723" s="4" t="n"/>
      <c r="C723" s="4" t="n"/>
      <c r="D723" s="5">
        <f>IF(E723="ISNR20","Natural Rubber-TSNR (ISNR-20)","")</f>
        <v/>
      </c>
      <c r="E723" s="4" t="n"/>
      <c r="F723" s="6" t="n"/>
      <c r="G723" s="6" t="n"/>
      <c r="H723" s="7">
        <f>IF(G723="","",G723-TODAY())</f>
        <v/>
      </c>
      <c r="I723" s="8">
        <f>IF(G723="","",
IF(G723&lt;TODAY(),
IF(O723&gt;0,"Violated","Completed"),
IF(H723&lt;=7,"Expiring Soon",
"Active")))</f>
        <v/>
      </c>
      <c r="J723" s="8">
        <f>IF(C723="","",
COUNTIFS(
sales!$C:$C,$C723,
sales!$E:$E,$E723,
sales!$H:$H,"&gt;="&amp;$F723,
sales!$H:$H,"&lt;="&amp;$G723
))</f>
        <v/>
      </c>
      <c r="K723" s="9">
        <f>IF(COUNTIFS(sales!C:C, C723)=0,"",
_xlfn.MAXIFS(sales!H:H, sales!C:C, C723))</f>
        <v/>
      </c>
      <c r="L723" s="4" t="n"/>
      <c r="M723" s="4" t="n"/>
      <c r="N723" s="10">
        <f>IF(C723="","",
SUMIFS(
sales!$I:$I,
sales!$C:$C,$C723,
sales!$E:$E,$E723,
sales!$H:$H,"&gt;="&amp;$F723,
sales!$H:$H,"&lt;="&amp;$G723
))</f>
        <v/>
      </c>
      <c r="O723" s="10">
        <f>IF(M723="","",M723-N723)</f>
        <v/>
      </c>
      <c r="P723" s="11">
        <f>IF(M723=0,"",N723/M723)</f>
        <v/>
      </c>
      <c r="Q723" s="12">
        <f>IF(OR(G723="",O723=""),"",
IF(AND(G723&lt;TODAY(),O723&gt;0),"YES","NO"))</f>
        <v/>
      </c>
      <c r="R723" s="100" t="n"/>
      <c r="S723" s="14" t="n"/>
      <c r="T723" s="15">
        <f>IF(Q723="YES", IF(R723="Company",L723*(1+S723),IF(R723="Vendor",L723*(1-S723),"")),"")</f>
        <v/>
      </c>
      <c r="U723" s="15">
        <f>IF(Q723="YES",O723*T723,"")</f>
        <v/>
      </c>
      <c r="V723" s="16" t="n"/>
      <c r="W723" s="17">
        <f>IF(Q723="YES",G723+V723,"")</f>
        <v/>
      </c>
      <c r="X723" s="18">
        <f>IF(Q723="YES",IF(TODAY()&gt;W723,"OVERDUE","WITHIN TIME"),"")</f>
        <v/>
      </c>
    </row>
    <row r="724">
      <c r="A724" s="3" t="n">
        <v>720</v>
      </c>
      <c r="B724" s="4" t="n"/>
      <c r="C724" s="4" t="n"/>
      <c r="D724" s="5">
        <f>IF(E724="ISNR20","Natural Rubber-TSNR (ISNR-20)","")</f>
        <v/>
      </c>
      <c r="E724" s="4" t="n"/>
      <c r="F724" s="6" t="n"/>
      <c r="G724" s="6" t="n"/>
      <c r="H724" s="7">
        <f>IF(G724="","",G724-TODAY())</f>
        <v/>
      </c>
      <c r="I724" s="8">
        <f>IF(G724="","",
IF(G724&lt;TODAY(),
IF(O724&gt;0,"Violated","Completed"),
IF(H724&lt;=7,"Expiring Soon",
"Active")))</f>
        <v/>
      </c>
      <c r="J724" s="8">
        <f>IF(C724="","",
COUNTIFS(
sales!$C:$C,$C724,
sales!$E:$E,$E724,
sales!$H:$H,"&gt;="&amp;$F724,
sales!$H:$H,"&lt;="&amp;$G724
))</f>
        <v/>
      </c>
      <c r="K724" s="9">
        <f>IF(COUNTIFS(sales!C:C, C724)=0,"",
_xlfn.MAXIFS(sales!H:H, sales!C:C, C724))</f>
        <v/>
      </c>
      <c r="L724" s="4" t="n"/>
      <c r="M724" s="4" t="n"/>
      <c r="N724" s="10">
        <f>IF(C724="","",
SUMIFS(
sales!$I:$I,
sales!$C:$C,$C724,
sales!$E:$E,$E724,
sales!$H:$H,"&gt;="&amp;$F724,
sales!$H:$H,"&lt;="&amp;$G724
))</f>
        <v/>
      </c>
      <c r="O724" s="10">
        <f>IF(M724="","",M724-N724)</f>
        <v/>
      </c>
      <c r="P724" s="11">
        <f>IF(M724=0,"",N724/M724)</f>
        <v/>
      </c>
      <c r="Q724" s="12">
        <f>IF(OR(G724="",O724=""),"",
IF(AND(G724&lt;TODAY(),O724&gt;0),"YES","NO"))</f>
        <v/>
      </c>
      <c r="R724" s="100" t="n"/>
      <c r="S724" s="14" t="n"/>
      <c r="T724" s="15">
        <f>IF(Q724="YES", IF(R724="Company",L724*(1+S724),IF(R724="Vendor",L724*(1-S724),"")),"")</f>
        <v/>
      </c>
      <c r="U724" s="15">
        <f>IF(Q724="YES",O724*T724,"")</f>
        <v/>
      </c>
      <c r="V724" s="16" t="n"/>
      <c r="W724" s="17">
        <f>IF(Q724="YES",G724+V724,"")</f>
        <v/>
      </c>
      <c r="X724" s="18">
        <f>IF(Q724="YES",IF(TODAY()&gt;W724,"OVERDUE","WITHIN TIME"),"")</f>
        <v/>
      </c>
    </row>
    <row r="725">
      <c r="A725" s="3" t="n">
        <v>721</v>
      </c>
      <c r="B725" s="4" t="n"/>
      <c r="C725" s="4" t="n"/>
      <c r="D725" s="5">
        <f>IF(E725="ISNR20","Natural Rubber-TSNR (ISNR-20)","")</f>
        <v/>
      </c>
      <c r="E725" s="4" t="n"/>
      <c r="F725" s="6" t="n"/>
      <c r="G725" s="6" t="n"/>
      <c r="H725" s="7">
        <f>IF(G725="","",G725-TODAY())</f>
        <v/>
      </c>
      <c r="I725" s="8">
        <f>IF(G725="","",
IF(G725&lt;TODAY(),
IF(O725&gt;0,"Violated","Completed"),
IF(H725&lt;=7,"Expiring Soon",
"Active")))</f>
        <v/>
      </c>
      <c r="J725" s="8">
        <f>IF(C725="","",
COUNTIFS(
sales!$C:$C,$C725,
sales!$E:$E,$E725,
sales!$H:$H,"&gt;="&amp;$F725,
sales!$H:$H,"&lt;="&amp;$G725
))</f>
        <v/>
      </c>
      <c r="K725" s="9">
        <f>IF(COUNTIFS(sales!C:C, C725)=0,"",
_xlfn.MAXIFS(sales!H:H, sales!C:C, C725))</f>
        <v/>
      </c>
      <c r="L725" s="4" t="n"/>
      <c r="M725" s="4" t="n"/>
      <c r="N725" s="10">
        <f>IF(C725="","",
SUMIFS(
sales!$I:$I,
sales!$C:$C,$C725,
sales!$E:$E,$E725,
sales!$H:$H,"&gt;="&amp;$F725,
sales!$H:$H,"&lt;="&amp;$G725
))</f>
        <v/>
      </c>
      <c r="O725" s="10">
        <f>IF(M725="","",M725-N725)</f>
        <v/>
      </c>
      <c r="P725" s="11">
        <f>IF(M725=0,"",N725/M725)</f>
        <v/>
      </c>
      <c r="Q725" s="12">
        <f>IF(OR(G725="",O725=""),"",
IF(AND(G725&lt;TODAY(),O725&gt;0),"YES","NO"))</f>
        <v/>
      </c>
      <c r="R725" s="100" t="n"/>
      <c r="S725" s="14" t="n"/>
      <c r="T725" s="15">
        <f>IF(Q725="YES", IF(R725="Company",L725*(1+S725),IF(R725="Vendor",L725*(1-S725),"")),"")</f>
        <v/>
      </c>
      <c r="U725" s="15">
        <f>IF(Q725="YES",O725*T725,"")</f>
        <v/>
      </c>
      <c r="V725" s="16" t="n"/>
      <c r="W725" s="17">
        <f>IF(Q725="YES",G725+V725,"")</f>
        <v/>
      </c>
      <c r="X725" s="18">
        <f>IF(Q725="YES",IF(TODAY()&gt;W725,"OVERDUE","WITHIN TIME"),"")</f>
        <v/>
      </c>
    </row>
    <row r="726">
      <c r="A726" s="3" t="n">
        <v>722</v>
      </c>
      <c r="B726" s="4" t="n"/>
      <c r="C726" s="4" t="n"/>
      <c r="D726" s="5">
        <f>IF(E726="ISNR20","Natural Rubber-TSNR (ISNR-20)","")</f>
        <v/>
      </c>
      <c r="E726" s="4" t="n"/>
      <c r="F726" s="6" t="n"/>
      <c r="G726" s="6" t="n"/>
      <c r="H726" s="7">
        <f>IF(G726="","",G726-TODAY())</f>
        <v/>
      </c>
      <c r="I726" s="8">
        <f>IF(G726="","",
IF(G726&lt;TODAY(),
IF(O726&gt;0,"Violated","Completed"),
IF(H726&lt;=7,"Expiring Soon",
"Active")))</f>
        <v/>
      </c>
      <c r="J726" s="8">
        <f>IF(C726="","",
COUNTIFS(
sales!$C:$C,$C726,
sales!$E:$E,$E726,
sales!$H:$H,"&gt;="&amp;$F726,
sales!$H:$H,"&lt;="&amp;$G726
))</f>
        <v/>
      </c>
      <c r="K726" s="9">
        <f>IF(COUNTIFS(sales!C:C, C726)=0,"",
_xlfn.MAXIFS(sales!H:H, sales!C:C, C726))</f>
        <v/>
      </c>
      <c r="L726" s="4" t="n"/>
      <c r="M726" s="4" t="n"/>
      <c r="N726" s="10">
        <f>IF(C726="","",
SUMIFS(
sales!$I:$I,
sales!$C:$C,$C726,
sales!$E:$E,$E726,
sales!$H:$H,"&gt;="&amp;$F726,
sales!$H:$H,"&lt;="&amp;$G726
))</f>
        <v/>
      </c>
      <c r="O726" s="10">
        <f>IF(M726="","",M726-N726)</f>
        <v/>
      </c>
      <c r="P726" s="11">
        <f>IF(M726=0,"",N726/M726)</f>
        <v/>
      </c>
      <c r="Q726" s="12">
        <f>IF(OR(G726="",O726=""),"",
IF(AND(G726&lt;TODAY(),O726&gt;0),"YES","NO"))</f>
        <v/>
      </c>
      <c r="R726" s="100" t="n"/>
      <c r="S726" s="14" t="n"/>
      <c r="T726" s="15">
        <f>IF(Q726="YES", IF(R726="Company",L726*(1+S726),IF(R726="Vendor",L726*(1-S726),"")),"")</f>
        <v/>
      </c>
      <c r="U726" s="15">
        <f>IF(Q726="YES",O726*T726,"")</f>
        <v/>
      </c>
      <c r="V726" s="16" t="n"/>
      <c r="W726" s="17">
        <f>IF(Q726="YES",G726+V726,"")</f>
        <v/>
      </c>
      <c r="X726" s="18">
        <f>IF(Q726="YES",IF(TODAY()&gt;W726,"OVERDUE","WITHIN TIME"),"")</f>
        <v/>
      </c>
    </row>
    <row r="727">
      <c r="A727" s="3" t="n">
        <v>723</v>
      </c>
      <c r="B727" s="4" t="n"/>
      <c r="C727" s="4" t="n"/>
      <c r="D727" s="5">
        <f>IF(E727="ISNR20","Natural Rubber-TSNR (ISNR-20)","")</f>
        <v/>
      </c>
      <c r="E727" s="4" t="n"/>
      <c r="F727" s="6" t="n"/>
      <c r="G727" s="6" t="n"/>
      <c r="H727" s="7">
        <f>IF(G727="","",G727-TODAY())</f>
        <v/>
      </c>
      <c r="I727" s="8">
        <f>IF(G727="","",
IF(G727&lt;TODAY(),
IF(O727&gt;0,"Violated","Completed"),
IF(H727&lt;=7,"Expiring Soon",
"Active")))</f>
        <v/>
      </c>
      <c r="J727" s="8">
        <f>IF(C727="","",
COUNTIFS(
sales!$C:$C,$C727,
sales!$E:$E,$E727,
sales!$H:$H,"&gt;="&amp;$F727,
sales!$H:$H,"&lt;="&amp;$G727
))</f>
        <v/>
      </c>
      <c r="K727" s="9">
        <f>IF(COUNTIFS(sales!C:C, C727)=0,"",
_xlfn.MAXIFS(sales!H:H, sales!C:C, C727))</f>
        <v/>
      </c>
      <c r="L727" s="4" t="n"/>
      <c r="M727" s="4" t="n"/>
      <c r="N727" s="10">
        <f>IF(C727="","",
SUMIFS(
sales!$I:$I,
sales!$C:$C,$C727,
sales!$E:$E,$E727,
sales!$H:$H,"&gt;="&amp;$F727,
sales!$H:$H,"&lt;="&amp;$G727
))</f>
        <v/>
      </c>
      <c r="O727" s="10">
        <f>IF(M727="","",M727-N727)</f>
        <v/>
      </c>
      <c r="P727" s="11">
        <f>IF(M727=0,"",N727/M727)</f>
        <v/>
      </c>
      <c r="Q727" s="12">
        <f>IF(OR(G727="",O727=""),"",
IF(AND(G727&lt;TODAY(),O727&gt;0),"YES","NO"))</f>
        <v/>
      </c>
      <c r="R727" s="100" t="n"/>
      <c r="S727" s="14" t="n"/>
      <c r="T727" s="15">
        <f>IF(Q727="YES", IF(R727="Company",L727*(1+S727),IF(R727="Vendor",L727*(1-S727),"")),"")</f>
        <v/>
      </c>
      <c r="U727" s="15">
        <f>IF(Q727="YES",O727*T727,"")</f>
        <v/>
      </c>
      <c r="V727" s="16" t="n"/>
      <c r="W727" s="17">
        <f>IF(Q727="YES",G727+V727,"")</f>
        <v/>
      </c>
      <c r="X727" s="18">
        <f>IF(Q727="YES",IF(TODAY()&gt;W727,"OVERDUE","WITHIN TIME"),"")</f>
        <v/>
      </c>
    </row>
    <row r="728">
      <c r="A728" s="3" t="n">
        <v>724</v>
      </c>
      <c r="B728" s="4" t="n"/>
      <c r="C728" s="4" t="n"/>
      <c r="D728" s="5">
        <f>IF(E728="ISNR20","Natural Rubber-TSNR (ISNR-20)","")</f>
        <v/>
      </c>
      <c r="E728" s="4" t="n"/>
      <c r="F728" s="6" t="n"/>
      <c r="G728" s="6" t="n"/>
      <c r="H728" s="7">
        <f>IF(G728="","",G728-TODAY())</f>
        <v/>
      </c>
      <c r="I728" s="8">
        <f>IF(G728="","",
IF(G728&lt;TODAY(),
IF(O728&gt;0,"Violated","Completed"),
IF(H728&lt;=7,"Expiring Soon",
"Active")))</f>
        <v/>
      </c>
      <c r="J728" s="8">
        <f>IF(C728="","",
COUNTIFS(
sales!$C:$C,$C728,
sales!$E:$E,$E728,
sales!$H:$H,"&gt;="&amp;$F728,
sales!$H:$H,"&lt;="&amp;$G728
))</f>
        <v/>
      </c>
      <c r="K728" s="9">
        <f>IF(COUNTIFS(sales!C:C, C728)=0,"",
_xlfn.MAXIFS(sales!H:H, sales!C:C, C728))</f>
        <v/>
      </c>
      <c r="L728" s="4" t="n"/>
      <c r="M728" s="4" t="n"/>
      <c r="N728" s="10">
        <f>IF(C728="","",
SUMIFS(
sales!$I:$I,
sales!$C:$C,$C728,
sales!$E:$E,$E728,
sales!$H:$H,"&gt;="&amp;$F728,
sales!$H:$H,"&lt;="&amp;$G728
))</f>
        <v/>
      </c>
      <c r="O728" s="10">
        <f>IF(M728="","",M728-N728)</f>
        <v/>
      </c>
      <c r="P728" s="11">
        <f>IF(M728=0,"",N728/M728)</f>
        <v/>
      </c>
      <c r="Q728" s="12">
        <f>IF(OR(G728="",O728=""),"",
IF(AND(G728&lt;TODAY(),O728&gt;0),"YES","NO"))</f>
        <v/>
      </c>
      <c r="R728" s="100" t="n"/>
      <c r="S728" s="14" t="n"/>
      <c r="T728" s="15">
        <f>IF(Q728="YES", IF(R728="Company",L728*(1+S728),IF(R728="Vendor",L728*(1-S728),"")),"")</f>
        <v/>
      </c>
      <c r="U728" s="15">
        <f>IF(Q728="YES",O728*T728,"")</f>
        <v/>
      </c>
      <c r="V728" s="16" t="n"/>
      <c r="W728" s="17">
        <f>IF(Q728="YES",G728+V728,"")</f>
        <v/>
      </c>
      <c r="X728" s="18">
        <f>IF(Q728="YES",IF(TODAY()&gt;W728,"OVERDUE","WITHIN TIME"),"")</f>
        <v/>
      </c>
    </row>
    <row r="729">
      <c r="A729" s="3" t="n">
        <v>725</v>
      </c>
      <c r="B729" s="4" t="n"/>
      <c r="C729" s="4" t="n"/>
      <c r="D729" s="5">
        <f>IF(E729="ISNR20","Natural Rubber-TSNR (ISNR-20)","")</f>
        <v/>
      </c>
      <c r="E729" s="4" t="n"/>
      <c r="F729" s="6" t="n"/>
      <c r="G729" s="6" t="n"/>
      <c r="H729" s="7">
        <f>IF(G729="","",G729-TODAY())</f>
        <v/>
      </c>
      <c r="I729" s="8">
        <f>IF(G729="","",
IF(G729&lt;TODAY(),
IF(O729&gt;0,"Violated","Completed"),
IF(H729&lt;=7,"Expiring Soon",
"Active")))</f>
        <v/>
      </c>
      <c r="J729" s="8">
        <f>IF(C729="","",
COUNTIFS(
sales!$C:$C,$C729,
sales!$E:$E,$E729,
sales!$H:$H,"&gt;="&amp;$F729,
sales!$H:$H,"&lt;="&amp;$G729
))</f>
        <v/>
      </c>
      <c r="K729" s="9">
        <f>IF(COUNTIFS(sales!C:C, C729)=0,"",
_xlfn.MAXIFS(sales!H:H, sales!C:C, C729))</f>
        <v/>
      </c>
      <c r="L729" s="4" t="n"/>
      <c r="M729" s="4" t="n"/>
      <c r="N729" s="10">
        <f>IF(C729="","",
SUMIFS(
sales!$I:$I,
sales!$C:$C,$C729,
sales!$E:$E,$E729,
sales!$H:$H,"&gt;="&amp;$F729,
sales!$H:$H,"&lt;="&amp;$G729
))</f>
        <v/>
      </c>
      <c r="O729" s="10">
        <f>IF(M729="","",M729-N729)</f>
        <v/>
      </c>
      <c r="P729" s="11">
        <f>IF(M729=0,"",N729/M729)</f>
        <v/>
      </c>
      <c r="Q729" s="12">
        <f>IF(OR(G729="",O729=""),"",
IF(AND(G729&lt;TODAY(),O729&gt;0),"YES","NO"))</f>
        <v/>
      </c>
      <c r="R729" s="100" t="n"/>
      <c r="S729" s="14" t="n"/>
      <c r="T729" s="15">
        <f>IF(Q729="YES", IF(R729="Company",L729*(1+S729),IF(R729="Vendor",L729*(1-S729),"")),"")</f>
        <v/>
      </c>
      <c r="U729" s="15">
        <f>IF(Q729="YES",O729*T729,"")</f>
        <v/>
      </c>
      <c r="V729" s="16" t="n"/>
      <c r="W729" s="17">
        <f>IF(Q729="YES",G729+V729,"")</f>
        <v/>
      </c>
      <c r="X729" s="18">
        <f>IF(Q729="YES",IF(TODAY()&gt;W729,"OVERDUE","WITHIN TIME"),"")</f>
        <v/>
      </c>
    </row>
    <row r="730">
      <c r="A730" s="3" t="n">
        <v>726</v>
      </c>
      <c r="B730" s="4" t="n"/>
      <c r="C730" s="4" t="n"/>
      <c r="D730" s="5">
        <f>IF(E730="ISNR20","Natural Rubber-TSNR (ISNR-20)","")</f>
        <v/>
      </c>
      <c r="E730" s="4" t="n"/>
      <c r="F730" s="6" t="n"/>
      <c r="G730" s="6" t="n"/>
      <c r="H730" s="7">
        <f>IF(G730="","",G730-TODAY())</f>
        <v/>
      </c>
      <c r="I730" s="8">
        <f>IF(G730="","",
IF(G730&lt;TODAY(),
IF(O730&gt;0,"Violated","Completed"),
IF(H730&lt;=7,"Expiring Soon",
"Active")))</f>
        <v/>
      </c>
      <c r="J730" s="8">
        <f>IF(C730="","",
COUNTIFS(
sales!$C:$C,$C730,
sales!$E:$E,$E730,
sales!$H:$H,"&gt;="&amp;$F730,
sales!$H:$H,"&lt;="&amp;$G730
))</f>
        <v/>
      </c>
      <c r="K730" s="9">
        <f>IF(COUNTIFS(sales!C:C, C730)=0,"",
_xlfn.MAXIFS(sales!H:H, sales!C:C, C730))</f>
        <v/>
      </c>
      <c r="L730" s="4" t="n"/>
      <c r="M730" s="4" t="n"/>
      <c r="N730" s="10">
        <f>IF(C730="","",
SUMIFS(
sales!$I:$I,
sales!$C:$C,$C730,
sales!$E:$E,$E730,
sales!$H:$H,"&gt;="&amp;$F730,
sales!$H:$H,"&lt;="&amp;$G730
))</f>
        <v/>
      </c>
      <c r="O730" s="10">
        <f>IF(M730="","",M730-N730)</f>
        <v/>
      </c>
      <c r="P730" s="11">
        <f>IF(M730=0,"",N730/M730)</f>
        <v/>
      </c>
      <c r="Q730" s="12">
        <f>IF(OR(G730="",O730=""),"",
IF(AND(G730&lt;TODAY(),O730&gt;0),"YES","NO"))</f>
        <v/>
      </c>
      <c r="R730" s="100" t="n"/>
      <c r="S730" s="14" t="n"/>
      <c r="T730" s="15">
        <f>IF(Q730="YES", IF(R730="Company",L730*(1+S730),IF(R730="Vendor",L730*(1-S730),"")),"")</f>
        <v/>
      </c>
      <c r="U730" s="15">
        <f>IF(Q730="YES",O730*T730,"")</f>
        <v/>
      </c>
      <c r="V730" s="16" t="n"/>
      <c r="W730" s="17">
        <f>IF(Q730="YES",G730+V730,"")</f>
        <v/>
      </c>
      <c r="X730" s="18">
        <f>IF(Q730="YES",IF(TODAY()&gt;W730,"OVERDUE","WITHIN TIME"),"")</f>
        <v/>
      </c>
    </row>
    <row r="731">
      <c r="A731" s="3" t="n">
        <v>727</v>
      </c>
      <c r="B731" s="4" t="n"/>
      <c r="C731" s="4" t="n"/>
      <c r="D731" s="5">
        <f>IF(E731="ISNR20","Natural Rubber-TSNR (ISNR-20)","")</f>
        <v/>
      </c>
      <c r="E731" s="4" t="n"/>
      <c r="F731" s="6" t="n"/>
      <c r="G731" s="6" t="n"/>
      <c r="H731" s="7">
        <f>IF(G731="","",G731-TODAY())</f>
        <v/>
      </c>
      <c r="I731" s="8">
        <f>IF(G731="","",
IF(G731&lt;TODAY(),
IF(O731&gt;0,"Violated","Completed"),
IF(H731&lt;=7,"Expiring Soon",
"Active")))</f>
        <v/>
      </c>
      <c r="J731" s="8">
        <f>IF(C731="","",
COUNTIFS(
sales!$C:$C,$C731,
sales!$E:$E,$E731,
sales!$H:$H,"&gt;="&amp;$F731,
sales!$H:$H,"&lt;="&amp;$G731
))</f>
        <v/>
      </c>
      <c r="K731" s="9">
        <f>IF(COUNTIFS(sales!C:C, C731)=0,"",
_xlfn.MAXIFS(sales!H:H, sales!C:C, C731))</f>
        <v/>
      </c>
      <c r="L731" s="4" t="n"/>
      <c r="M731" s="4" t="n"/>
      <c r="N731" s="10">
        <f>IF(C731="","",
SUMIFS(
sales!$I:$I,
sales!$C:$C,$C731,
sales!$E:$E,$E731,
sales!$H:$H,"&gt;="&amp;$F731,
sales!$H:$H,"&lt;="&amp;$G731
))</f>
        <v/>
      </c>
      <c r="O731" s="10">
        <f>IF(M731="","",M731-N731)</f>
        <v/>
      </c>
      <c r="P731" s="11">
        <f>IF(M731=0,"",N731/M731)</f>
        <v/>
      </c>
      <c r="Q731" s="12">
        <f>IF(OR(G731="",O731=""),"",
IF(AND(G731&lt;TODAY(),O731&gt;0),"YES","NO"))</f>
        <v/>
      </c>
      <c r="R731" s="100" t="n"/>
      <c r="S731" s="14" t="n"/>
      <c r="T731" s="15">
        <f>IF(Q731="YES", IF(R731="Company",L731*(1+S731),IF(R731="Vendor",L731*(1-S731),"")),"")</f>
        <v/>
      </c>
      <c r="U731" s="15">
        <f>IF(Q731="YES",O731*T731,"")</f>
        <v/>
      </c>
      <c r="V731" s="16" t="n"/>
      <c r="W731" s="17">
        <f>IF(Q731="YES",G731+V731,"")</f>
        <v/>
      </c>
      <c r="X731" s="18">
        <f>IF(Q731="YES",IF(TODAY()&gt;W731,"OVERDUE","WITHIN TIME"),"")</f>
        <v/>
      </c>
    </row>
    <row r="732">
      <c r="A732" s="3" t="n">
        <v>728</v>
      </c>
      <c r="B732" s="4" t="n"/>
      <c r="C732" s="4" t="n"/>
      <c r="D732" s="5">
        <f>IF(E732="ISNR20","Natural Rubber-TSNR (ISNR-20)","")</f>
        <v/>
      </c>
      <c r="E732" s="4" t="n"/>
      <c r="F732" s="6" t="n"/>
      <c r="G732" s="6" t="n"/>
      <c r="H732" s="7">
        <f>IF(G732="","",G732-TODAY())</f>
        <v/>
      </c>
      <c r="I732" s="8">
        <f>IF(G732="","",
IF(G732&lt;TODAY(),
IF(O732&gt;0,"Violated","Completed"),
IF(H732&lt;=7,"Expiring Soon",
"Active")))</f>
        <v/>
      </c>
      <c r="J732" s="8">
        <f>IF(C732="","",
COUNTIFS(
sales!$C:$C,$C732,
sales!$E:$E,$E732,
sales!$H:$H,"&gt;="&amp;$F732,
sales!$H:$H,"&lt;="&amp;$G732
))</f>
        <v/>
      </c>
      <c r="K732" s="9">
        <f>IF(COUNTIFS(sales!C:C, C732)=0,"",
_xlfn.MAXIFS(sales!H:H, sales!C:C, C732))</f>
        <v/>
      </c>
      <c r="L732" s="4" t="n"/>
      <c r="M732" s="4" t="n"/>
      <c r="N732" s="10">
        <f>IF(C732="","",
SUMIFS(
sales!$I:$I,
sales!$C:$C,$C732,
sales!$E:$E,$E732,
sales!$H:$H,"&gt;="&amp;$F732,
sales!$H:$H,"&lt;="&amp;$G732
))</f>
        <v/>
      </c>
      <c r="O732" s="10">
        <f>IF(M732="","",M732-N732)</f>
        <v/>
      </c>
      <c r="P732" s="11">
        <f>IF(M732=0,"",N732/M732)</f>
        <v/>
      </c>
      <c r="Q732" s="12">
        <f>IF(OR(G732="",O732=""),"",
IF(AND(G732&lt;TODAY(),O732&gt;0),"YES","NO"))</f>
        <v/>
      </c>
      <c r="R732" s="100" t="n"/>
      <c r="S732" s="14" t="n"/>
      <c r="T732" s="15">
        <f>IF(Q732="YES", IF(R732="Company",L732*(1+S732),IF(R732="Vendor",L732*(1-S732),"")),"")</f>
        <v/>
      </c>
      <c r="U732" s="15">
        <f>IF(Q732="YES",O732*T732,"")</f>
        <v/>
      </c>
      <c r="V732" s="16" t="n"/>
      <c r="W732" s="17">
        <f>IF(Q732="YES",G732+V732,"")</f>
        <v/>
      </c>
      <c r="X732" s="18">
        <f>IF(Q732="YES",IF(TODAY()&gt;W732,"OVERDUE","WITHIN TIME"),"")</f>
        <v/>
      </c>
    </row>
    <row r="733">
      <c r="A733" s="3" t="n">
        <v>729</v>
      </c>
      <c r="B733" s="4" t="n"/>
      <c r="C733" s="4" t="n"/>
      <c r="D733" s="5">
        <f>IF(E733="ISNR20","Natural Rubber-TSNR (ISNR-20)","")</f>
        <v/>
      </c>
      <c r="E733" s="4" t="n"/>
      <c r="F733" s="6" t="n"/>
      <c r="G733" s="6" t="n"/>
      <c r="H733" s="7">
        <f>IF(G733="","",G733-TODAY())</f>
        <v/>
      </c>
      <c r="I733" s="8">
        <f>IF(G733="","",
IF(G733&lt;TODAY(),
IF(O733&gt;0,"Violated","Completed"),
IF(H733&lt;=7,"Expiring Soon",
"Active")))</f>
        <v/>
      </c>
      <c r="J733" s="8">
        <f>IF(C733="","",
COUNTIFS(
sales!$C:$C,$C733,
sales!$E:$E,$E733,
sales!$H:$H,"&gt;="&amp;$F733,
sales!$H:$H,"&lt;="&amp;$G733
))</f>
        <v/>
      </c>
      <c r="K733" s="9">
        <f>IF(COUNTIFS(sales!C:C, C733)=0,"",
_xlfn.MAXIFS(sales!H:H, sales!C:C, C733))</f>
        <v/>
      </c>
      <c r="L733" s="4" t="n"/>
      <c r="M733" s="4" t="n"/>
      <c r="N733" s="10">
        <f>IF(C733="","",
SUMIFS(
sales!$I:$I,
sales!$C:$C,$C733,
sales!$E:$E,$E733,
sales!$H:$H,"&gt;="&amp;$F733,
sales!$H:$H,"&lt;="&amp;$G733
))</f>
        <v/>
      </c>
      <c r="O733" s="10">
        <f>IF(M733="","",M733-N733)</f>
        <v/>
      </c>
      <c r="P733" s="11">
        <f>IF(M733=0,"",N733/M733)</f>
        <v/>
      </c>
      <c r="Q733" s="12">
        <f>IF(OR(G733="",O733=""),"",
IF(AND(G733&lt;TODAY(),O733&gt;0),"YES","NO"))</f>
        <v/>
      </c>
      <c r="R733" s="100" t="n"/>
      <c r="S733" s="14" t="n"/>
      <c r="T733" s="15">
        <f>IF(Q733="YES", IF(R733="Company",L733*(1+S733),IF(R733="Vendor",L733*(1-S733),"")),"")</f>
        <v/>
      </c>
      <c r="U733" s="15">
        <f>IF(Q733="YES",O733*T733,"")</f>
        <v/>
      </c>
      <c r="V733" s="16" t="n"/>
      <c r="W733" s="17">
        <f>IF(Q733="YES",G733+V733,"")</f>
        <v/>
      </c>
      <c r="X733" s="18">
        <f>IF(Q733="YES",IF(TODAY()&gt;W733,"OVERDUE","WITHIN TIME"),"")</f>
        <v/>
      </c>
    </row>
    <row r="734">
      <c r="A734" s="3" t="n">
        <v>730</v>
      </c>
      <c r="B734" s="4" t="n"/>
      <c r="C734" s="4" t="n"/>
      <c r="D734" s="5">
        <f>IF(E734="ISNR20","Natural Rubber-TSNR (ISNR-20)","")</f>
        <v/>
      </c>
      <c r="E734" s="4" t="n"/>
      <c r="F734" s="6" t="n"/>
      <c r="G734" s="6" t="n"/>
      <c r="H734" s="7">
        <f>IF(G734="","",G734-TODAY())</f>
        <v/>
      </c>
      <c r="I734" s="8">
        <f>IF(G734="","",
IF(G734&lt;TODAY(),
IF(O734&gt;0,"Violated","Completed"),
IF(H734&lt;=7,"Expiring Soon",
"Active")))</f>
        <v/>
      </c>
      <c r="J734" s="8">
        <f>IF(C734="","",
COUNTIFS(
sales!$C:$C,$C734,
sales!$E:$E,$E734,
sales!$H:$H,"&gt;="&amp;$F734,
sales!$H:$H,"&lt;="&amp;$G734
))</f>
        <v/>
      </c>
      <c r="K734" s="9">
        <f>IF(COUNTIFS(sales!C:C, C734)=0,"",
_xlfn.MAXIFS(sales!H:H, sales!C:C, C734))</f>
        <v/>
      </c>
      <c r="L734" s="4" t="n"/>
      <c r="M734" s="4" t="n"/>
      <c r="N734" s="10">
        <f>IF(C734="","",
SUMIFS(
sales!$I:$I,
sales!$C:$C,$C734,
sales!$E:$E,$E734,
sales!$H:$H,"&gt;="&amp;$F734,
sales!$H:$H,"&lt;="&amp;$G734
))</f>
        <v/>
      </c>
      <c r="O734" s="10">
        <f>IF(M734="","",M734-N734)</f>
        <v/>
      </c>
      <c r="P734" s="11">
        <f>IF(M734=0,"",N734/M734)</f>
        <v/>
      </c>
      <c r="Q734" s="12">
        <f>IF(OR(G734="",O734=""),"",
IF(AND(G734&lt;TODAY(),O734&gt;0),"YES","NO"))</f>
        <v/>
      </c>
      <c r="R734" s="100" t="n"/>
      <c r="S734" s="14" t="n"/>
      <c r="T734" s="15">
        <f>IF(Q734="YES", IF(R734="Company",L734*(1+S734),IF(R734="Vendor",L734*(1-S734),"")),"")</f>
        <v/>
      </c>
      <c r="U734" s="15">
        <f>IF(Q734="YES",O734*T734,"")</f>
        <v/>
      </c>
      <c r="V734" s="16" t="n"/>
      <c r="W734" s="17">
        <f>IF(Q734="YES",G734+V734,"")</f>
        <v/>
      </c>
      <c r="X734" s="18">
        <f>IF(Q734="YES",IF(TODAY()&gt;W734,"OVERDUE","WITHIN TIME"),"")</f>
        <v/>
      </c>
    </row>
    <row r="735">
      <c r="A735" s="3" t="n">
        <v>731</v>
      </c>
      <c r="B735" s="4" t="n"/>
      <c r="C735" s="4" t="n"/>
      <c r="D735" s="5">
        <f>IF(E735="ISNR20","Natural Rubber-TSNR (ISNR-20)","")</f>
        <v/>
      </c>
      <c r="E735" s="4" t="n"/>
      <c r="F735" s="6" t="n"/>
      <c r="G735" s="6" t="n"/>
      <c r="H735" s="7">
        <f>IF(G735="","",G735-TODAY())</f>
        <v/>
      </c>
      <c r="I735" s="8">
        <f>IF(G735="","",
IF(G735&lt;TODAY(),
IF(O735&gt;0,"Violated","Completed"),
IF(H735&lt;=7,"Expiring Soon",
"Active")))</f>
        <v/>
      </c>
      <c r="J735" s="8">
        <f>IF(C735="","",
COUNTIFS(
sales!$C:$C,$C735,
sales!$E:$E,$E735,
sales!$H:$H,"&gt;="&amp;$F735,
sales!$H:$H,"&lt;="&amp;$G735
))</f>
        <v/>
      </c>
      <c r="K735" s="9">
        <f>IF(COUNTIFS(sales!C:C, C735)=0,"",
_xlfn.MAXIFS(sales!H:H, sales!C:C, C735))</f>
        <v/>
      </c>
      <c r="L735" s="4" t="n"/>
      <c r="M735" s="4" t="n"/>
      <c r="N735" s="10">
        <f>IF(C735="","",
SUMIFS(
sales!$I:$I,
sales!$C:$C,$C735,
sales!$E:$E,$E735,
sales!$H:$H,"&gt;="&amp;$F735,
sales!$H:$H,"&lt;="&amp;$G735
))</f>
        <v/>
      </c>
      <c r="O735" s="10">
        <f>IF(M735="","",M735-N735)</f>
        <v/>
      </c>
      <c r="P735" s="11">
        <f>IF(M735=0,"",N735/M735)</f>
        <v/>
      </c>
      <c r="Q735" s="12">
        <f>IF(OR(G735="",O735=""),"",
IF(AND(G735&lt;TODAY(),O735&gt;0),"YES","NO"))</f>
        <v/>
      </c>
      <c r="R735" s="100" t="n"/>
      <c r="S735" s="14" t="n"/>
      <c r="T735" s="15">
        <f>IF(Q735="YES", IF(R735="Company",L735*(1+S735),IF(R735="Vendor",L735*(1-S735),"")),"")</f>
        <v/>
      </c>
      <c r="U735" s="15">
        <f>IF(Q735="YES",O735*T735,"")</f>
        <v/>
      </c>
      <c r="V735" s="16" t="n"/>
      <c r="W735" s="17">
        <f>IF(Q735="YES",G735+V735,"")</f>
        <v/>
      </c>
      <c r="X735" s="18">
        <f>IF(Q735="YES",IF(TODAY()&gt;W735,"OVERDUE","WITHIN TIME"),"")</f>
        <v/>
      </c>
    </row>
    <row r="736">
      <c r="A736" s="3" t="n">
        <v>732</v>
      </c>
      <c r="B736" s="4" t="n"/>
      <c r="C736" s="4" t="n"/>
      <c r="D736" s="5">
        <f>IF(E736="ISNR20","Natural Rubber-TSNR (ISNR-20)","")</f>
        <v/>
      </c>
      <c r="E736" s="4" t="n"/>
      <c r="F736" s="6" t="n"/>
      <c r="G736" s="6" t="n"/>
      <c r="H736" s="7">
        <f>IF(G736="","",G736-TODAY())</f>
        <v/>
      </c>
      <c r="I736" s="8">
        <f>IF(G736="","",
IF(G736&lt;TODAY(),
IF(O736&gt;0,"Violated","Completed"),
IF(H736&lt;=7,"Expiring Soon",
"Active")))</f>
        <v/>
      </c>
      <c r="J736" s="8">
        <f>IF(C736="","",
COUNTIFS(
sales!$C:$C,$C736,
sales!$E:$E,$E736,
sales!$H:$H,"&gt;="&amp;$F736,
sales!$H:$H,"&lt;="&amp;$G736
))</f>
        <v/>
      </c>
      <c r="K736" s="9">
        <f>IF(COUNTIFS(sales!C:C, C736)=0,"",
_xlfn.MAXIFS(sales!H:H, sales!C:C, C736))</f>
        <v/>
      </c>
      <c r="L736" s="4" t="n"/>
      <c r="M736" s="4" t="n"/>
      <c r="N736" s="10">
        <f>IF(C736="","",
SUMIFS(
sales!$I:$I,
sales!$C:$C,$C736,
sales!$E:$E,$E736,
sales!$H:$H,"&gt;="&amp;$F736,
sales!$H:$H,"&lt;="&amp;$G736
))</f>
        <v/>
      </c>
      <c r="O736" s="10">
        <f>IF(M736="","",M736-N736)</f>
        <v/>
      </c>
      <c r="P736" s="11">
        <f>IF(M736=0,"",N736/M736)</f>
        <v/>
      </c>
      <c r="Q736" s="12">
        <f>IF(OR(G736="",O736=""),"",
IF(AND(G736&lt;TODAY(),O736&gt;0),"YES","NO"))</f>
        <v/>
      </c>
      <c r="R736" s="100" t="n"/>
      <c r="S736" s="14" t="n"/>
      <c r="T736" s="15">
        <f>IF(Q736="YES", IF(R736="Company",L736*(1+S736),IF(R736="Vendor",L736*(1-S736),"")),"")</f>
        <v/>
      </c>
      <c r="U736" s="15">
        <f>IF(Q736="YES",O736*T736,"")</f>
        <v/>
      </c>
      <c r="V736" s="16" t="n"/>
      <c r="W736" s="17">
        <f>IF(Q736="YES",G736+V736,"")</f>
        <v/>
      </c>
      <c r="X736" s="18">
        <f>IF(Q736="YES",IF(TODAY()&gt;W736,"OVERDUE","WITHIN TIME"),"")</f>
        <v/>
      </c>
    </row>
    <row r="737">
      <c r="A737" s="3" t="n">
        <v>733</v>
      </c>
      <c r="B737" s="4" t="n"/>
      <c r="C737" s="4" t="n"/>
      <c r="D737" s="5">
        <f>IF(E737="ISNR20","Natural Rubber-TSNR (ISNR-20)","")</f>
        <v/>
      </c>
      <c r="E737" s="4" t="n"/>
      <c r="F737" s="6" t="n"/>
      <c r="G737" s="6" t="n"/>
      <c r="H737" s="7">
        <f>IF(G737="","",G737-TODAY())</f>
        <v/>
      </c>
      <c r="I737" s="8">
        <f>IF(G737="","",
IF(G737&lt;TODAY(),
IF(O737&gt;0,"Violated","Completed"),
IF(H737&lt;=7,"Expiring Soon",
"Active")))</f>
        <v/>
      </c>
      <c r="J737" s="8">
        <f>IF(C737="","",
COUNTIFS(
sales!$C:$C,$C737,
sales!$E:$E,$E737,
sales!$H:$H,"&gt;="&amp;$F737,
sales!$H:$H,"&lt;="&amp;$G737
))</f>
        <v/>
      </c>
      <c r="K737" s="9">
        <f>IF(COUNTIFS(sales!C:C, C737)=0,"",
_xlfn.MAXIFS(sales!H:H, sales!C:C, C737))</f>
        <v/>
      </c>
      <c r="L737" s="4" t="n"/>
      <c r="M737" s="4" t="n"/>
      <c r="N737" s="10">
        <f>IF(C737="","",
SUMIFS(
sales!$I:$I,
sales!$C:$C,$C737,
sales!$E:$E,$E737,
sales!$H:$H,"&gt;="&amp;$F737,
sales!$H:$H,"&lt;="&amp;$G737
))</f>
        <v/>
      </c>
      <c r="O737" s="10">
        <f>IF(M737="","",M737-N737)</f>
        <v/>
      </c>
      <c r="P737" s="11">
        <f>IF(M737=0,"",N737/M737)</f>
        <v/>
      </c>
      <c r="Q737" s="12">
        <f>IF(OR(G737="",O737=""),"",
IF(AND(G737&lt;TODAY(),O737&gt;0),"YES","NO"))</f>
        <v/>
      </c>
      <c r="R737" s="100" t="n"/>
      <c r="S737" s="14" t="n"/>
      <c r="T737" s="15">
        <f>IF(Q737="YES", IF(R737="Company",L737*(1+S737),IF(R737="Vendor",L737*(1-S737),"")),"")</f>
        <v/>
      </c>
      <c r="U737" s="15">
        <f>IF(Q737="YES",O737*T737,"")</f>
        <v/>
      </c>
      <c r="V737" s="16" t="n"/>
      <c r="W737" s="17">
        <f>IF(Q737="YES",G737+V737,"")</f>
        <v/>
      </c>
      <c r="X737" s="18">
        <f>IF(Q737="YES",IF(TODAY()&gt;W737,"OVERDUE","WITHIN TIME"),"")</f>
        <v/>
      </c>
    </row>
    <row r="738">
      <c r="A738" s="3" t="n">
        <v>734</v>
      </c>
      <c r="B738" s="4" t="n"/>
      <c r="C738" s="4" t="n"/>
      <c r="D738" s="5">
        <f>IF(E738="ISNR20","Natural Rubber-TSNR (ISNR-20)","")</f>
        <v/>
      </c>
      <c r="E738" s="4" t="n"/>
      <c r="F738" s="6" t="n"/>
      <c r="G738" s="6" t="n"/>
      <c r="H738" s="7">
        <f>IF(G738="","",G738-TODAY())</f>
        <v/>
      </c>
      <c r="I738" s="8">
        <f>IF(G738="","",
IF(G738&lt;TODAY(),
IF(O738&gt;0,"Violated","Completed"),
IF(H738&lt;=7,"Expiring Soon",
"Active")))</f>
        <v/>
      </c>
      <c r="J738" s="8">
        <f>IF(C738="","",
COUNTIFS(
sales!$C:$C,$C738,
sales!$E:$E,$E738,
sales!$H:$H,"&gt;="&amp;$F738,
sales!$H:$H,"&lt;="&amp;$G738
))</f>
        <v/>
      </c>
      <c r="K738" s="9">
        <f>IF(COUNTIFS(sales!C:C, C738)=0,"",
_xlfn.MAXIFS(sales!H:H, sales!C:C, C738))</f>
        <v/>
      </c>
      <c r="L738" s="4" t="n"/>
      <c r="M738" s="4" t="n"/>
      <c r="N738" s="10">
        <f>IF(C738="","",
SUMIFS(
sales!$I:$I,
sales!$C:$C,$C738,
sales!$E:$E,$E738,
sales!$H:$H,"&gt;="&amp;$F738,
sales!$H:$H,"&lt;="&amp;$G738
))</f>
        <v/>
      </c>
      <c r="O738" s="10">
        <f>IF(M738="","",M738-N738)</f>
        <v/>
      </c>
      <c r="P738" s="11">
        <f>IF(M738=0,"",N738/M738)</f>
        <v/>
      </c>
      <c r="Q738" s="12">
        <f>IF(OR(G738="",O738=""),"",
IF(AND(G738&lt;TODAY(),O738&gt;0),"YES","NO"))</f>
        <v/>
      </c>
      <c r="R738" s="100" t="n"/>
      <c r="S738" s="14" t="n"/>
      <c r="T738" s="15">
        <f>IF(Q738="YES", IF(R738="Company",L738*(1+S738),IF(R738="Vendor",L738*(1-S738),"")),"")</f>
        <v/>
      </c>
      <c r="U738" s="15">
        <f>IF(Q738="YES",O738*T738,"")</f>
        <v/>
      </c>
      <c r="V738" s="16" t="n"/>
      <c r="W738" s="17">
        <f>IF(Q738="YES",G738+V738,"")</f>
        <v/>
      </c>
      <c r="X738" s="18">
        <f>IF(Q738="YES",IF(TODAY()&gt;W738,"OVERDUE","WITHIN TIME"),"")</f>
        <v/>
      </c>
    </row>
    <row r="739">
      <c r="A739" s="3" t="n">
        <v>735</v>
      </c>
      <c r="B739" s="4" t="n"/>
      <c r="C739" s="4" t="n"/>
      <c r="D739" s="5">
        <f>IF(E739="ISNR20","Natural Rubber-TSNR (ISNR-20)","")</f>
        <v/>
      </c>
      <c r="E739" s="4" t="n"/>
      <c r="F739" s="6" t="n"/>
      <c r="G739" s="6" t="n"/>
      <c r="H739" s="7">
        <f>IF(G739="","",G739-TODAY())</f>
        <v/>
      </c>
      <c r="I739" s="8">
        <f>IF(G739="","",
IF(G739&lt;TODAY(),
IF(O739&gt;0,"Violated","Completed"),
IF(H739&lt;=7,"Expiring Soon",
"Active")))</f>
        <v/>
      </c>
      <c r="J739" s="8">
        <f>IF(C739="","",
COUNTIFS(
sales!$C:$C,$C739,
sales!$E:$E,$E739,
sales!$H:$H,"&gt;="&amp;$F739,
sales!$H:$H,"&lt;="&amp;$G739
))</f>
        <v/>
      </c>
      <c r="K739" s="9">
        <f>IF(COUNTIFS(sales!C:C, C739)=0,"",
_xlfn.MAXIFS(sales!H:H, sales!C:C, C739))</f>
        <v/>
      </c>
      <c r="L739" s="4" t="n"/>
      <c r="M739" s="4" t="n"/>
      <c r="N739" s="10">
        <f>IF(C739="","",
SUMIFS(
sales!$I:$I,
sales!$C:$C,$C739,
sales!$E:$E,$E739,
sales!$H:$H,"&gt;="&amp;$F739,
sales!$H:$H,"&lt;="&amp;$G739
))</f>
        <v/>
      </c>
      <c r="O739" s="10">
        <f>IF(M739="","",M739-N739)</f>
        <v/>
      </c>
      <c r="P739" s="11">
        <f>IF(M739=0,"",N739/M739)</f>
        <v/>
      </c>
      <c r="Q739" s="12">
        <f>IF(OR(G739="",O739=""),"",
IF(AND(G739&lt;TODAY(),O739&gt;0),"YES","NO"))</f>
        <v/>
      </c>
      <c r="R739" s="100" t="n"/>
      <c r="S739" s="14" t="n"/>
      <c r="T739" s="15">
        <f>IF(Q739="YES", IF(R739="Company",L739*(1+S739),IF(R739="Vendor",L739*(1-S739),"")),"")</f>
        <v/>
      </c>
      <c r="U739" s="15">
        <f>IF(Q739="YES",O739*T739,"")</f>
        <v/>
      </c>
      <c r="V739" s="16" t="n"/>
      <c r="W739" s="17">
        <f>IF(Q739="YES",G739+V739,"")</f>
        <v/>
      </c>
      <c r="X739" s="18">
        <f>IF(Q739="YES",IF(TODAY()&gt;W739,"OVERDUE","WITHIN TIME"),"")</f>
        <v/>
      </c>
    </row>
    <row r="740">
      <c r="A740" s="3" t="n">
        <v>736</v>
      </c>
      <c r="B740" s="4" t="n"/>
      <c r="C740" s="4" t="n"/>
      <c r="D740" s="5">
        <f>IF(E740="ISNR20","Natural Rubber-TSNR (ISNR-20)","")</f>
        <v/>
      </c>
      <c r="E740" s="4" t="n"/>
      <c r="F740" s="6" t="n"/>
      <c r="G740" s="6" t="n"/>
      <c r="H740" s="7">
        <f>IF(G740="","",G740-TODAY())</f>
        <v/>
      </c>
      <c r="I740" s="8">
        <f>IF(G740="","",
IF(G740&lt;TODAY(),
IF(O740&gt;0,"Violated","Completed"),
IF(H740&lt;=7,"Expiring Soon",
"Active")))</f>
        <v/>
      </c>
      <c r="J740" s="8">
        <f>IF(C740="","",
COUNTIFS(
sales!$C:$C,$C740,
sales!$E:$E,$E740,
sales!$H:$H,"&gt;="&amp;$F740,
sales!$H:$H,"&lt;="&amp;$G740
))</f>
        <v/>
      </c>
      <c r="K740" s="9">
        <f>IF(COUNTIFS(sales!C:C, C740)=0,"",
_xlfn.MAXIFS(sales!H:H, sales!C:C, C740))</f>
        <v/>
      </c>
      <c r="L740" s="4" t="n"/>
      <c r="M740" s="4" t="n"/>
      <c r="N740" s="10">
        <f>IF(C740="","",
SUMIFS(
sales!$I:$I,
sales!$C:$C,$C740,
sales!$E:$E,$E740,
sales!$H:$H,"&gt;="&amp;$F740,
sales!$H:$H,"&lt;="&amp;$G740
))</f>
        <v/>
      </c>
      <c r="O740" s="10">
        <f>IF(M740="","",M740-N740)</f>
        <v/>
      </c>
      <c r="P740" s="11">
        <f>IF(M740=0,"",N740/M740)</f>
        <v/>
      </c>
      <c r="Q740" s="12">
        <f>IF(OR(G740="",O740=""),"",
IF(AND(G740&lt;TODAY(),O740&gt;0),"YES","NO"))</f>
        <v/>
      </c>
      <c r="R740" s="100" t="n"/>
      <c r="S740" s="14" t="n"/>
      <c r="T740" s="15">
        <f>IF(Q740="YES", IF(R740="Company",L740*(1+S740),IF(R740="Vendor",L740*(1-S740),"")),"")</f>
        <v/>
      </c>
      <c r="U740" s="15">
        <f>IF(Q740="YES",O740*T740,"")</f>
        <v/>
      </c>
      <c r="V740" s="16" t="n"/>
      <c r="W740" s="17">
        <f>IF(Q740="YES",G740+V740,"")</f>
        <v/>
      </c>
      <c r="X740" s="18">
        <f>IF(Q740="YES",IF(TODAY()&gt;W740,"OVERDUE","WITHIN TIME"),"")</f>
        <v/>
      </c>
    </row>
    <row r="741">
      <c r="A741" s="3" t="n">
        <v>737</v>
      </c>
      <c r="B741" s="4" t="n"/>
      <c r="C741" s="4" t="n"/>
      <c r="D741" s="5">
        <f>IF(E741="ISNR20","Natural Rubber-TSNR (ISNR-20)","")</f>
        <v/>
      </c>
      <c r="E741" s="4" t="n"/>
      <c r="F741" s="6" t="n"/>
      <c r="G741" s="6" t="n"/>
      <c r="H741" s="7">
        <f>IF(G741="","",G741-TODAY())</f>
        <v/>
      </c>
      <c r="I741" s="8">
        <f>IF(G741="","",
IF(G741&lt;TODAY(),
IF(O741&gt;0,"Violated","Completed"),
IF(H741&lt;=7,"Expiring Soon",
"Active")))</f>
        <v/>
      </c>
      <c r="J741" s="8">
        <f>IF(C741="","",
COUNTIFS(
sales!$C:$C,$C741,
sales!$E:$E,$E741,
sales!$H:$H,"&gt;="&amp;$F741,
sales!$H:$H,"&lt;="&amp;$G741
))</f>
        <v/>
      </c>
      <c r="K741" s="9">
        <f>IF(COUNTIFS(sales!C:C, C741)=0,"",
_xlfn.MAXIFS(sales!H:H, sales!C:C, C741))</f>
        <v/>
      </c>
      <c r="L741" s="4" t="n"/>
      <c r="M741" s="4" t="n"/>
      <c r="N741" s="10">
        <f>IF(C741="","",
SUMIFS(
sales!$I:$I,
sales!$C:$C,$C741,
sales!$E:$E,$E741,
sales!$H:$H,"&gt;="&amp;$F741,
sales!$H:$H,"&lt;="&amp;$G741
))</f>
        <v/>
      </c>
      <c r="O741" s="10">
        <f>IF(M741="","",M741-N741)</f>
        <v/>
      </c>
      <c r="P741" s="11">
        <f>IF(M741=0,"",N741/M741)</f>
        <v/>
      </c>
      <c r="Q741" s="12">
        <f>IF(OR(G741="",O741=""),"",
IF(AND(G741&lt;TODAY(),O741&gt;0),"YES","NO"))</f>
        <v/>
      </c>
      <c r="R741" s="100" t="n"/>
      <c r="S741" s="14" t="n"/>
      <c r="T741" s="15">
        <f>IF(Q741="YES", IF(R741="Company",L741*(1+S741),IF(R741="Vendor",L741*(1-S741),"")),"")</f>
        <v/>
      </c>
      <c r="U741" s="15">
        <f>IF(Q741="YES",O741*T741,"")</f>
        <v/>
      </c>
      <c r="V741" s="16" t="n"/>
      <c r="W741" s="17">
        <f>IF(Q741="YES",G741+V741,"")</f>
        <v/>
      </c>
      <c r="X741" s="18">
        <f>IF(Q741="YES",IF(TODAY()&gt;W741,"OVERDUE","WITHIN TIME"),"")</f>
        <v/>
      </c>
    </row>
    <row r="742">
      <c r="A742" s="3" t="n">
        <v>738</v>
      </c>
      <c r="B742" s="4" t="n"/>
      <c r="C742" s="4" t="n"/>
      <c r="D742" s="5">
        <f>IF(E742="ISNR20","Natural Rubber-TSNR (ISNR-20)","")</f>
        <v/>
      </c>
      <c r="E742" s="4" t="n"/>
      <c r="F742" s="6" t="n"/>
      <c r="G742" s="6" t="n"/>
      <c r="H742" s="7">
        <f>IF(G742="","",G742-TODAY())</f>
        <v/>
      </c>
      <c r="I742" s="8">
        <f>IF(G742="","",
IF(G742&lt;TODAY(),
IF(O742&gt;0,"Violated","Completed"),
IF(H742&lt;=7,"Expiring Soon",
"Active")))</f>
        <v/>
      </c>
      <c r="J742" s="8">
        <f>IF(C742="","",
COUNTIFS(
sales!$C:$C,$C742,
sales!$E:$E,$E742,
sales!$H:$H,"&gt;="&amp;$F742,
sales!$H:$H,"&lt;="&amp;$G742
))</f>
        <v/>
      </c>
      <c r="K742" s="9">
        <f>IF(COUNTIFS(sales!C:C, C742)=0,"",
_xlfn.MAXIFS(sales!H:H, sales!C:C, C742))</f>
        <v/>
      </c>
      <c r="L742" s="4" t="n"/>
      <c r="M742" s="4" t="n"/>
      <c r="N742" s="10">
        <f>IF(C742="","",
SUMIFS(
sales!$I:$I,
sales!$C:$C,$C742,
sales!$E:$E,$E742,
sales!$H:$H,"&gt;="&amp;$F742,
sales!$H:$H,"&lt;="&amp;$G742
))</f>
        <v/>
      </c>
      <c r="O742" s="10">
        <f>IF(M742="","",M742-N742)</f>
        <v/>
      </c>
      <c r="P742" s="11">
        <f>IF(M742=0,"",N742/M742)</f>
        <v/>
      </c>
      <c r="Q742" s="12">
        <f>IF(OR(G742="",O742=""),"",
IF(AND(G742&lt;TODAY(),O742&gt;0),"YES","NO"))</f>
        <v/>
      </c>
      <c r="R742" s="100" t="n"/>
      <c r="S742" s="14" t="n"/>
      <c r="T742" s="15">
        <f>IF(Q742="YES", IF(R742="Company",L742*(1+S742),IF(R742="Vendor",L742*(1-S742),"")),"")</f>
        <v/>
      </c>
      <c r="U742" s="15">
        <f>IF(Q742="YES",O742*T742,"")</f>
        <v/>
      </c>
      <c r="V742" s="16" t="n"/>
      <c r="W742" s="17">
        <f>IF(Q742="YES",G742+V742,"")</f>
        <v/>
      </c>
      <c r="X742" s="18">
        <f>IF(Q742="YES",IF(TODAY()&gt;W742,"OVERDUE","WITHIN TIME"),"")</f>
        <v/>
      </c>
    </row>
    <row r="743">
      <c r="A743" s="3" t="n">
        <v>739</v>
      </c>
      <c r="B743" s="4" t="n"/>
      <c r="C743" s="4" t="n"/>
      <c r="D743" s="5">
        <f>IF(E743="ISNR20","Natural Rubber-TSNR (ISNR-20)","")</f>
        <v/>
      </c>
      <c r="E743" s="4" t="n"/>
      <c r="F743" s="6" t="n"/>
      <c r="G743" s="6" t="n"/>
      <c r="H743" s="7">
        <f>IF(G743="","",G743-TODAY())</f>
        <v/>
      </c>
      <c r="I743" s="8">
        <f>IF(G743="","",
IF(G743&lt;TODAY(),
IF(O743&gt;0,"Violated","Completed"),
IF(H743&lt;=7,"Expiring Soon",
"Active")))</f>
        <v/>
      </c>
      <c r="J743" s="8">
        <f>IF(C743="","",
COUNTIFS(
sales!$C:$C,$C743,
sales!$E:$E,$E743,
sales!$H:$H,"&gt;="&amp;$F743,
sales!$H:$H,"&lt;="&amp;$G743
))</f>
        <v/>
      </c>
      <c r="K743" s="9">
        <f>IF(COUNTIFS(sales!C:C, C743)=0,"",
_xlfn.MAXIFS(sales!H:H, sales!C:C, C743))</f>
        <v/>
      </c>
      <c r="L743" s="4" t="n"/>
      <c r="M743" s="4" t="n"/>
      <c r="N743" s="10">
        <f>IF(C743="","",
SUMIFS(
sales!$I:$I,
sales!$C:$C,$C743,
sales!$E:$E,$E743,
sales!$H:$H,"&gt;="&amp;$F743,
sales!$H:$H,"&lt;="&amp;$G743
))</f>
        <v/>
      </c>
      <c r="O743" s="10">
        <f>IF(M743="","",M743-N743)</f>
        <v/>
      </c>
      <c r="P743" s="11">
        <f>IF(M743=0,"",N743/M743)</f>
        <v/>
      </c>
      <c r="Q743" s="12">
        <f>IF(OR(G743="",O743=""),"",
IF(AND(G743&lt;TODAY(),O743&gt;0),"YES","NO"))</f>
        <v/>
      </c>
      <c r="R743" s="100" t="n"/>
      <c r="S743" s="14" t="n"/>
      <c r="T743" s="15">
        <f>IF(Q743="YES", IF(R743="Company",L743*(1+S743),IF(R743="Vendor",L743*(1-S743),"")),"")</f>
        <v/>
      </c>
      <c r="U743" s="15">
        <f>IF(Q743="YES",O743*T743,"")</f>
        <v/>
      </c>
      <c r="V743" s="16" t="n"/>
      <c r="W743" s="17">
        <f>IF(Q743="YES",G743+V743,"")</f>
        <v/>
      </c>
      <c r="X743" s="18">
        <f>IF(Q743="YES",IF(TODAY()&gt;W743,"OVERDUE","WITHIN TIME"),"")</f>
        <v/>
      </c>
    </row>
    <row r="744">
      <c r="A744" s="3" t="n">
        <v>740</v>
      </c>
      <c r="B744" s="4" t="n"/>
      <c r="C744" s="4" t="n"/>
      <c r="D744" s="5">
        <f>IF(E744="ISNR20","Natural Rubber-TSNR (ISNR-20)","")</f>
        <v/>
      </c>
      <c r="E744" s="4" t="n"/>
      <c r="F744" s="6" t="n"/>
      <c r="G744" s="6" t="n"/>
      <c r="H744" s="7">
        <f>IF(G744="","",G744-TODAY())</f>
        <v/>
      </c>
      <c r="I744" s="8">
        <f>IF(G744="","",
IF(G744&lt;TODAY(),
IF(O744&gt;0,"Violated","Completed"),
IF(H744&lt;=7,"Expiring Soon",
"Active")))</f>
        <v/>
      </c>
      <c r="J744" s="8">
        <f>IF(C744="","",
COUNTIFS(
sales!$C:$C,$C744,
sales!$E:$E,$E744,
sales!$H:$H,"&gt;="&amp;$F744,
sales!$H:$H,"&lt;="&amp;$G744
))</f>
        <v/>
      </c>
      <c r="K744" s="9">
        <f>IF(COUNTIFS(sales!C:C, C744)=0,"",
_xlfn.MAXIFS(sales!H:H, sales!C:C, C744))</f>
        <v/>
      </c>
      <c r="L744" s="4" t="n"/>
      <c r="M744" s="4" t="n"/>
      <c r="N744" s="10">
        <f>IF(C744="","",
SUMIFS(
sales!$I:$I,
sales!$C:$C,$C744,
sales!$E:$E,$E744,
sales!$H:$H,"&gt;="&amp;$F744,
sales!$H:$H,"&lt;="&amp;$G744
))</f>
        <v/>
      </c>
      <c r="O744" s="10">
        <f>IF(M744="","",M744-N744)</f>
        <v/>
      </c>
      <c r="P744" s="11">
        <f>IF(M744=0,"",N744/M744)</f>
        <v/>
      </c>
      <c r="Q744" s="12">
        <f>IF(OR(G744="",O744=""),"",
IF(AND(G744&lt;TODAY(),O744&gt;0),"YES","NO"))</f>
        <v/>
      </c>
      <c r="R744" s="100" t="n"/>
      <c r="S744" s="14" t="n"/>
      <c r="T744" s="15">
        <f>IF(Q744="YES", IF(R744="Company",L744*(1+S744),IF(R744="Vendor",L744*(1-S744),"")),"")</f>
        <v/>
      </c>
      <c r="U744" s="15">
        <f>IF(Q744="YES",O744*T744,"")</f>
        <v/>
      </c>
      <c r="V744" s="16" t="n"/>
      <c r="W744" s="17">
        <f>IF(Q744="YES",G744+V744,"")</f>
        <v/>
      </c>
      <c r="X744" s="18">
        <f>IF(Q744="YES",IF(TODAY()&gt;W744,"OVERDUE","WITHIN TIME"),"")</f>
        <v/>
      </c>
    </row>
    <row r="745">
      <c r="A745" s="3" t="n">
        <v>741</v>
      </c>
      <c r="B745" s="4" t="n"/>
      <c r="C745" s="4" t="n"/>
      <c r="D745" s="5">
        <f>IF(E745="ISNR20","Natural Rubber-TSNR (ISNR-20)","")</f>
        <v/>
      </c>
      <c r="E745" s="4" t="n"/>
      <c r="F745" s="6" t="n"/>
      <c r="G745" s="6" t="n"/>
      <c r="H745" s="7">
        <f>IF(G745="","",G745-TODAY())</f>
        <v/>
      </c>
      <c r="I745" s="8">
        <f>IF(G745="","",
IF(G745&lt;TODAY(),
IF(O745&gt;0,"Violated","Completed"),
IF(H745&lt;=7,"Expiring Soon",
"Active")))</f>
        <v/>
      </c>
      <c r="J745" s="8">
        <f>IF(C745="","",
COUNTIFS(
sales!$C:$C,$C745,
sales!$E:$E,$E745,
sales!$H:$H,"&gt;="&amp;$F745,
sales!$H:$H,"&lt;="&amp;$G745
))</f>
        <v/>
      </c>
      <c r="K745" s="9">
        <f>IF(COUNTIFS(sales!C:C, C745)=0,"",
_xlfn.MAXIFS(sales!H:H, sales!C:C, C745))</f>
        <v/>
      </c>
      <c r="L745" s="4" t="n"/>
      <c r="M745" s="4" t="n"/>
      <c r="N745" s="10">
        <f>IF(C745="","",
SUMIFS(
sales!$I:$I,
sales!$C:$C,$C745,
sales!$E:$E,$E745,
sales!$H:$H,"&gt;="&amp;$F745,
sales!$H:$H,"&lt;="&amp;$G745
))</f>
        <v/>
      </c>
      <c r="O745" s="10">
        <f>IF(M745="","",M745-N745)</f>
        <v/>
      </c>
      <c r="P745" s="11">
        <f>IF(M745=0,"",N745/M745)</f>
        <v/>
      </c>
      <c r="Q745" s="12">
        <f>IF(OR(G745="",O745=""),"",
IF(AND(G745&lt;TODAY(),O745&gt;0),"YES","NO"))</f>
        <v/>
      </c>
      <c r="R745" s="100" t="n"/>
      <c r="S745" s="14" t="n"/>
      <c r="T745" s="15">
        <f>IF(Q745="YES", IF(R745="Company",L745*(1+S745),IF(R745="Vendor",L745*(1-S745),"")),"")</f>
        <v/>
      </c>
      <c r="U745" s="15">
        <f>IF(Q745="YES",O745*T745,"")</f>
        <v/>
      </c>
      <c r="V745" s="16" t="n"/>
      <c r="W745" s="17">
        <f>IF(Q745="YES",G745+V745,"")</f>
        <v/>
      </c>
      <c r="X745" s="18">
        <f>IF(Q745="YES",IF(TODAY()&gt;W745,"OVERDUE","WITHIN TIME"),"")</f>
        <v/>
      </c>
    </row>
    <row r="746">
      <c r="A746" s="3" t="n">
        <v>742</v>
      </c>
      <c r="B746" s="4" t="n"/>
      <c r="C746" s="4" t="n"/>
      <c r="D746" s="5">
        <f>IF(E746="ISNR20","Natural Rubber-TSNR (ISNR-20)","")</f>
        <v/>
      </c>
      <c r="E746" s="4" t="n"/>
      <c r="F746" s="6" t="n"/>
      <c r="G746" s="6" t="n"/>
      <c r="H746" s="7">
        <f>IF(G746="","",G746-TODAY())</f>
        <v/>
      </c>
      <c r="I746" s="8">
        <f>IF(G746="","",
IF(G746&lt;TODAY(),
IF(O746&gt;0,"Violated","Completed"),
IF(H746&lt;=7,"Expiring Soon",
"Active")))</f>
        <v/>
      </c>
      <c r="J746" s="8">
        <f>IF(C746="","",
COUNTIFS(
sales!$C:$C,$C746,
sales!$E:$E,$E746,
sales!$H:$H,"&gt;="&amp;$F746,
sales!$H:$H,"&lt;="&amp;$G746
))</f>
        <v/>
      </c>
      <c r="K746" s="9">
        <f>IF(COUNTIFS(sales!C:C, C746)=0,"",
_xlfn.MAXIFS(sales!H:H, sales!C:C, C746))</f>
        <v/>
      </c>
      <c r="L746" s="4" t="n"/>
      <c r="M746" s="4" t="n"/>
      <c r="N746" s="10">
        <f>IF(C746="","",
SUMIFS(
sales!$I:$I,
sales!$C:$C,$C746,
sales!$E:$E,$E746,
sales!$H:$H,"&gt;="&amp;$F746,
sales!$H:$H,"&lt;="&amp;$G746
))</f>
        <v/>
      </c>
      <c r="O746" s="10">
        <f>IF(M746="","",M746-N746)</f>
        <v/>
      </c>
      <c r="P746" s="11">
        <f>IF(M746=0,"",N746/M746)</f>
        <v/>
      </c>
      <c r="Q746" s="12">
        <f>IF(OR(G746="",O746=""),"",
IF(AND(G746&lt;TODAY(),O746&gt;0),"YES","NO"))</f>
        <v/>
      </c>
      <c r="R746" s="100" t="n"/>
      <c r="S746" s="14" t="n"/>
      <c r="T746" s="15">
        <f>IF(Q746="YES", IF(R746="Company",L746*(1+S746),IF(R746="Vendor",L746*(1-S746),"")),"")</f>
        <v/>
      </c>
      <c r="U746" s="15">
        <f>IF(Q746="YES",O746*T746,"")</f>
        <v/>
      </c>
      <c r="V746" s="16" t="n"/>
      <c r="W746" s="17">
        <f>IF(Q746="YES",G746+V746,"")</f>
        <v/>
      </c>
      <c r="X746" s="18">
        <f>IF(Q746="YES",IF(TODAY()&gt;W746,"OVERDUE","WITHIN TIME"),"")</f>
        <v/>
      </c>
    </row>
    <row r="747">
      <c r="A747" s="3" t="n">
        <v>743</v>
      </c>
      <c r="B747" s="4" t="n"/>
      <c r="C747" s="4" t="n"/>
      <c r="D747" s="5">
        <f>IF(E747="ISNR20","Natural Rubber-TSNR (ISNR-20)","")</f>
        <v/>
      </c>
      <c r="E747" s="4" t="n"/>
      <c r="F747" s="6" t="n"/>
      <c r="G747" s="6" t="n"/>
      <c r="H747" s="7">
        <f>IF(G747="","",G747-TODAY())</f>
        <v/>
      </c>
      <c r="I747" s="8">
        <f>IF(G747="","",
IF(G747&lt;TODAY(),
IF(O747&gt;0,"Violated","Completed"),
IF(H747&lt;=7,"Expiring Soon",
"Active")))</f>
        <v/>
      </c>
      <c r="J747" s="8">
        <f>IF(C747="","",
COUNTIFS(
sales!$C:$C,$C747,
sales!$E:$E,$E747,
sales!$H:$H,"&gt;="&amp;$F747,
sales!$H:$H,"&lt;="&amp;$G747
))</f>
        <v/>
      </c>
      <c r="K747" s="9">
        <f>IF(COUNTIFS(sales!C:C, C747)=0,"",
_xlfn.MAXIFS(sales!H:H, sales!C:C, C747))</f>
        <v/>
      </c>
      <c r="L747" s="4" t="n"/>
      <c r="M747" s="4" t="n"/>
      <c r="N747" s="10">
        <f>IF(C747="","",
SUMIFS(
sales!$I:$I,
sales!$C:$C,$C747,
sales!$E:$E,$E747,
sales!$H:$H,"&gt;="&amp;$F747,
sales!$H:$H,"&lt;="&amp;$G747
))</f>
        <v/>
      </c>
      <c r="O747" s="10">
        <f>IF(M747="","",M747-N747)</f>
        <v/>
      </c>
      <c r="P747" s="11">
        <f>IF(M747=0,"",N747/M747)</f>
        <v/>
      </c>
      <c r="Q747" s="12">
        <f>IF(OR(G747="",O747=""),"",
IF(AND(G747&lt;TODAY(),O747&gt;0),"YES","NO"))</f>
        <v/>
      </c>
      <c r="R747" s="100" t="n"/>
      <c r="S747" s="14" t="n"/>
      <c r="T747" s="15">
        <f>IF(Q747="YES", IF(R747="Company",L747*(1+S747),IF(R747="Vendor",L747*(1-S747),"")),"")</f>
        <v/>
      </c>
      <c r="U747" s="15">
        <f>IF(Q747="YES",O747*T747,"")</f>
        <v/>
      </c>
      <c r="V747" s="16" t="n"/>
      <c r="W747" s="17">
        <f>IF(Q747="YES",G747+V747,"")</f>
        <v/>
      </c>
      <c r="X747" s="18">
        <f>IF(Q747="YES",IF(TODAY()&gt;W747,"OVERDUE","WITHIN TIME"),"")</f>
        <v/>
      </c>
    </row>
    <row r="748">
      <c r="A748" s="3" t="n">
        <v>744</v>
      </c>
      <c r="B748" s="4" t="n"/>
      <c r="C748" s="4" t="n"/>
      <c r="D748" s="5">
        <f>IF(E748="ISNR20","Natural Rubber-TSNR (ISNR-20)","")</f>
        <v/>
      </c>
      <c r="E748" s="4" t="n"/>
      <c r="F748" s="6" t="n"/>
      <c r="G748" s="6" t="n"/>
      <c r="H748" s="7">
        <f>IF(G748="","",G748-TODAY())</f>
        <v/>
      </c>
      <c r="I748" s="8">
        <f>IF(G748="","",
IF(G748&lt;TODAY(),
IF(O748&gt;0,"Violated","Completed"),
IF(H748&lt;=7,"Expiring Soon",
"Active")))</f>
        <v/>
      </c>
      <c r="J748" s="8">
        <f>IF(C748="","",
COUNTIFS(
sales!$C:$C,$C748,
sales!$E:$E,$E748,
sales!$H:$H,"&gt;="&amp;$F748,
sales!$H:$H,"&lt;="&amp;$G748
))</f>
        <v/>
      </c>
      <c r="K748" s="9">
        <f>IF(COUNTIFS(sales!C:C, C748)=0,"",
_xlfn.MAXIFS(sales!H:H, sales!C:C, C748))</f>
        <v/>
      </c>
      <c r="L748" s="4" t="n"/>
      <c r="M748" s="4" t="n"/>
      <c r="N748" s="10">
        <f>IF(C748="","",
SUMIFS(
sales!$I:$I,
sales!$C:$C,$C748,
sales!$E:$E,$E748,
sales!$H:$H,"&gt;="&amp;$F748,
sales!$H:$H,"&lt;="&amp;$G748
))</f>
        <v/>
      </c>
      <c r="O748" s="10">
        <f>IF(M748="","",M748-N748)</f>
        <v/>
      </c>
      <c r="P748" s="11">
        <f>IF(M748=0,"",N748/M748)</f>
        <v/>
      </c>
      <c r="Q748" s="12">
        <f>IF(OR(G748="",O748=""),"",
IF(AND(G748&lt;TODAY(),O748&gt;0),"YES","NO"))</f>
        <v/>
      </c>
      <c r="R748" s="100" t="n"/>
      <c r="S748" s="14" t="n"/>
      <c r="T748" s="15">
        <f>IF(Q748="YES", IF(R748="Company",L748*(1+S748),IF(R748="Vendor",L748*(1-S748),"")),"")</f>
        <v/>
      </c>
      <c r="U748" s="15">
        <f>IF(Q748="YES",O748*T748,"")</f>
        <v/>
      </c>
      <c r="V748" s="16" t="n"/>
      <c r="W748" s="17">
        <f>IF(Q748="YES",G748+V748,"")</f>
        <v/>
      </c>
      <c r="X748" s="18">
        <f>IF(Q748="YES",IF(TODAY()&gt;W748,"OVERDUE","WITHIN TIME"),"")</f>
        <v/>
      </c>
    </row>
    <row r="749">
      <c r="A749" s="3" t="n">
        <v>745</v>
      </c>
      <c r="B749" s="4" t="n"/>
      <c r="C749" s="4" t="n"/>
      <c r="D749" s="5">
        <f>IF(E749="ISNR20","Natural Rubber-TSNR (ISNR-20)","")</f>
        <v/>
      </c>
      <c r="E749" s="4" t="n"/>
      <c r="F749" s="6" t="n"/>
      <c r="G749" s="6" t="n"/>
      <c r="H749" s="7">
        <f>IF(G749="","",G749-TODAY())</f>
        <v/>
      </c>
      <c r="I749" s="8">
        <f>IF(G749="","",
IF(G749&lt;TODAY(),
IF(O749&gt;0,"Violated","Completed"),
IF(H749&lt;=7,"Expiring Soon",
"Active")))</f>
        <v/>
      </c>
      <c r="J749" s="8">
        <f>IF(C749="","",
COUNTIFS(
sales!$C:$C,$C749,
sales!$E:$E,$E749,
sales!$H:$H,"&gt;="&amp;$F749,
sales!$H:$H,"&lt;="&amp;$G749
))</f>
        <v/>
      </c>
      <c r="K749" s="9">
        <f>IF(COUNTIFS(sales!C:C, C749)=0,"",
_xlfn.MAXIFS(sales!H:H, sales!C:C, C749))</f>
        <v/>
      </c>
      <c r="L749" s="4" t="n"/>
      <c r="M749" s="4" t="n"/>
      <c r="N749" s="10">
        <f>IF(C749="","",
SUMIFS(
sales!$I:$I,
sales!$C:$C,$C749,
sales!$E:$E,$E749,
sales!$H:$H,"&gt;="&amp;$F749,
sales!$H:$H,"&lt;="&amp;$G749
))</f>
        <v/>
      </c>
      <c r="O749" s="10">
        <f>IF(M749="","",M749-N749)</f>
        <v/>
      </c>
      <c r="P749" s="11">
        <f>IF(M749=0,"",N749/M749)</f>
        <v/>
      </c>
      <c r="Q749" s="12">
        <f>IF(OR(G749="",O749=""),"",
IF(AND(G749&lt;TODAY(),O749&gt;0),"YES","NO"))</f>
        <v/>
      </c>
      <c r="R749" s="100" t="n"/>
      <c r="S749" s="14" t="n"/>
      <c r="T749" s="15">
        <f>IF(Q749="YES", IF(R749="Company",L749*(1+S749),IF(R749="Vendor",L749*(1-S749),"")),"")</f>
        <v/>
      </c>
      <c r="U749" s="15">
        <f>IF(Q749="YES",O749*T749,"")</f>
        <v/>
      </c>
      <c r="V749" s="16" t="n"/>
      <c r="W749" s="17">
        <f>IF(Q749="YES",G749+V749,"")</f>
        <v/>
      </c>
      <c r="X749" s="18">
        <f>IF(Q749="YES",IF(TODAY()&gt;W749,"OVERDUE","WITHIN TIME"),"")</f>
        <v/>
      </c>
    </row>
    <row r="750">
      <c r="A750" s="3" t="n">
        <v>746</v>
      </c>
      <c r="B750" s="4" t="n"/>
      <c r="C750" s="4" t="n"/>
      <c r="D750" s="5">
        <f>IF(E750="ISNR20","Natural Rubber-TSNR (ISNR-20)","")</f>
        <v/>
      </c>
      <c r="E750" s="4" t="n"/>
      <c r="F750" s="6" t="n"/>
      <c r="G750" s="6" t="n"/>
      <c r="H750" s="7">
        <f>IF(G750="","",G750-TODAY())</f>
        <v/>
      </c>
      <c r="I750" s="8">
        <f>IF(G750="","",
IF(G750&lt;TODAY(),
IF(O750&gt;0,"Violated","Completed"),
IF(H750&lt;=7,"Expiring Soon",
"Active")))</f>
        <v/>
      </c>
      <c r="J750" s="8">
        <f>IF(C750="","",
COUNTIFS(
sales!$C:$C,$C750,
sales!$E:$E,$E750,
sales!$H:$H,"&gt;="&amp;$F750,
sales!$H:$H,"&lt;="&amp;$G750
))</f>
        <v/>
      </c>
      <c r="K750" s="9">
        <f>IF(COUNTIFS(sales!C:C, C750)=0,"",
_xlfn.MAXIFS(sales!H:H, sales!C:C, C750))</f>
        <v/>
      </c>
      <c r="L750" s="4" t="n"/>
      <c r="M750" s="4" t="n"/>
      <c r="N750" s="10">
        <f>IF(C750="","",
SUMIFS(
sales!$I:$I,
sales!$C:$C,$C750,
sales!$E:$E,$E750,
sales!$H:$H,"&gt;="&amp;$F750,
sales!$H:$H,"&lt;="&amp;$G750
))</f>
        <v/>
      </c>
      <c r="O750" s="10">
        <f>IF(M750="","",M750-N750)</f>
        <v/>
      </c>
      <c r="P750" s="11">
        <f>IF(M750=0,"",N750/M750)</f>
        <v/>
      </c>
      <c r="Q750" s="12">
        <f>IF(OR(G750="",O750=""),"",
IF(AND(G750&lt;TODAY(),O750&gt;0),"YES","NO"))</f>
        <v/>
      </c>
      <c r="R750" s="100" t="n"/>
      <c r="S750" s="14" t="n"/>
      <c r="T750" s="15">
        <f>IF(Q750="YES", IF(R750="Company",L750*(1+S750),IF(R750="Vendor",L750*(1-S750),"")),"")</f>
        <v/>
      </c>
      <c r="U750" s="15">
        <f>IF(Q750="YES",O750*T750,"")</f>
        <v/>
      </c>
      <c r="V750" s="16" t="n"/>
      <c r="W750" s="17">
        <f>IF(Q750="YES",G750+V750,"")</f>
        <v/>
      </c>
      <c r="X750" s="18">
        <f>IF(Q750="YES",IF(TODAY()&gt;W750,"OVERDUE","WITHIN TIME"),"")</f>
        <v/>
      </c>
    </row>
    <row r="751">
      <c r="A751" s="3" t="n">
        <v>747</v>
      </c>
      <c r="B751" s="4" t="n"/>
      <c r="C751" s="4" t="n"/>
      <c r="D751" s="5">
        <f>IF(E751="ISNR20","Natural Rubber-TSNR (ISNR-20)","")</f>
        <v/>
      </c>
      <c r="E751" s="4" t="n"/>
      <c r="F751" s="6" t="n"/>
      <c r="G751" s="6" t="n"/>
      <c r="H751" s="7">
        <f>IF(G751="","",G751-TODAY())</f>
        <v/>
      </c>
      <c r="I751" s="8">
        <f>IF(G751="","",
IF(G751&lt;TODAY(),
IF(O751&gt;0,"Violated","Completed"),
IF(H751&lt;=7,"Expiring Soon",
"Active")))</f>
        <v/>
      </c>
      <c r="J751" s="8">
        <f>IF(C751="","",
COUNTIFS(
sales!$C:$C,$C751,
sales!$E:$E,$E751,
sales!$H:$H,"&gt;="&amp;$F751,
sales!$H:$H,"&lt;="&amp;$G751
))</f>
        <v/>
      </c>
      <c r="K751" s="9">
        <f>IF(COUNTIFS(sales!C:C, C751)=0,"",
_xlfn.MAXIFS(sales!H:H, sales!C:C, C751))</f>
        <v/>
      </c>
      <c r="L751" s="4" t="n"/>
      <c r="M751" s="4" t="n"/>
      <c r="N751" s="10">
        <f>IF(C751="","",
SUMIFS(
sales!$I:$I,
sales!$C:$C,$C751,
sales!$E:$E,$E751,
sales!$H:$H,"&gt;="&amp;$F751,
sales!$H:$H,"&lt;="&amp;$G751
))</f>
        <v/>
      </c>
      <c r="O751" s="10">
        <f>IF(M751="","",M751-N751)</f>
        <v/>
      </c>
      <c r="P751" s="11">
        <f>IF(M751=0,"",N751/M751)</f>
        <v/>
      </c>
      <c r="Q751" s="12">
        <f>IF(OR(G751="",O751=""),"",
IF(AND(G751&lt;TODAY(),O751&gt;0),"YES","NO"))</f>
        <v/>
      </c>
      <c r="R751" s="100" t="n"/>
      <c r="S751" s="14" t="n"/>
      <c r="T751" s="15">
        <f>IF(Q751="YES", IF(R751="Company",L751*(1+S751),IF(R751="Vendor",L751*(1-S751),"")),"")</f>
        <v/>
      </c>
      <c r="U751" s="15">
        <f>IF(Q751="YES",O751*T751,"")</f>
        <v/>
      </c>
      <c r="V751" s="16" t="n"/>
      <c r="W751" s="17">
        <f>IF(Q751="YES",G751+V751,"")</f>
        <v/>
      </c>
      <c r="X751" s="18">
        <f>IF(Q751="YES",IF(TODAY()&gt;W751,"OVERDUE","WITHIN TIME"),"")</f>
        <v/>
      </c>
    </row>
    <row r="752">
      <c r="A752" s="3" t="n">
        <v>748</v>
      </c>
      <c r="B752" s="4" t="n"/>
      <c r="C752" s="4" t="n"/>
      <c r="D752" s="5">
        <f>IF(E752="ISNR20","Natural Rubber-TSNR (ISNR-20)","")</f>
        <v/>
      </c>
      <c r="E752" s="4" t="n"/>
      <c r="F752" s="6" t="n"/>
      <c r="G752" s="6" t="n"/>
      <c r="H752" s="7">
        <f>IF(G752="","",G752-TODAY())</f>
        <v/>
      </c>
      <c r="I752" s="8">
        <f>IF(G752="","",
IF(G752&lt;TODAY(),
IF(O752&gt;0,"Violated","Completed"),
IF(H752&lt;=7,"Expiring Soon",
"Active")))</f>
        <v/>
      </c>
      <c r="J752" s="8">
        <f>IF(C752="","",
COUNTIFS(
sales!$C:$C,$C752,
sales!$E:$E,$E752,
sales!$H:$H,"&gt;="&amp;$F752,
sales!$H:$H,"&lt;="&amp;$G752
))</f>
        <v/>
      </c>
      <c r="K752" s="9">
        <f>IF(COUNTIFS(sales!C:C, C752)=0,"",
_xlfn.MAXIFS(sales!H:H, sales!C:C, C752))</f>
        <v/>
      </c>
      <c r="L752" s="4" t="n"/>
      <c r="M752" s="4" t="n"/>
      <c r="N752" s="10">
        <f>IF(C752="","",
SUMIFS(
sales!$I:$I,
sales!$C:$C,$C752,
sales!$E:$E,$E752,
sales!$H:$H,"&gt;="&amp;$F752,
sales!$H:$H,"&lt;="&amp;$G752
))</f>
        <v/>
      </c>
      <c r="O752" s="10">
        <f>IF(M752="","",M752-N752)</f>
        <v/>
      </c>
      <c r="P752" s="11">
        <f>IF(M752=0,"",N752/M752)</f>
        <v/>
      </c>
      <c r="Q752" s="12">
        <f>IF(OR(G752="",O752=""),"",
IF(AND(G752&lt;TODAY(),O752&gt;0),"YES","NO"))</f>
        <v/>
      </c>
      <c r="R752" s="100" t="n"/>
      <c r="S752" s="14" t="n"/>
      <c r="T752" s="15">
        <f>IF(Q752="YES", IF(R752="Company",L752*(1+S752),IF(R752="Vendor",L752*(1-S752),"")),"")</f>
        <v/>
      </c>
      <c r="U752" s="15">
        <f>IF(Q752="YES",O752*T752,"")</f>
        <v/>
      </c>
      <c r="V752" s="16" t="n"/>
      <c r="W752" s="17">
        <f>IF(Q752="YES",G752+V752,"")</f>
        <v/>
      </c>
      <c r="X752" s="18">
        <f>IF(Q752="YES",IF(TODAY()&gt;W752,"OVERDUE","WITHIN TIME"),"")</f>
        <v/>
      </c>
    </row>
    <row r="753">
      <c r="A753" s="3" t="n">
        <v>749</v>
      </c>
      <c r="B753" s="4" t="n"/>
      <c r="C753" s="4" t="n"/>
      <c r="D753" s="5">
        <f>IF(E753="ISNR20","Natural Rubber-TSNR (ISNR-20)","")</f>
        <v/>
      </c>
      <c r="E753" s="4" t="n"/>
      <c r="F753" s="6" t="n"/>
      <c r="G753" s="6" t="n"/>
      <c r="H753" s="7">
        <f>IF(G753="","",G753-TODAY())</f>
        <v/>
      </c>
      <c r="I753" s="8">
        <f>IF(G753="","",
IF(G753&lt;TODAY(),
IF(O753&gt;0,"Violated","Completed"),
IF(H753&lt;=7,"Expiring Soon",
"Active")))</f>
        <v/>
      </c>
      <c r="J753" s="8">
        <f>IF(C753="","",
COUNTIFS(
sales!$C:$C,$C753,
sales!$E:$E,$E753,
sales!$H:$H,"&gt;="&amp;$F753,
sales!$H:$H,"&lt;="&amp;$G753
))</f>
        <v/>
      </c>
      <c r="K753" s="9">
        <f>IF(COUNTIFS(sales!C:C, C753)=0,"",
_xlfn.MAXIFS(sales!H:H, sales!C:C, C753))</f>
        <v/>
      </c>
      <c r="L753" s="4" t="n"/>
      <c r="M753" s="4" t="n"/>
      <c r="N753" s="10">
        <f>IF(C753="","",
SUMIFS(
sales!$I:$I,
sales!$C:$C,$C753,
sales!$E:$E,$E753,
sales!$H:$H,"&gt;="&amp;$F753,
sales!$H:$H,"&lt;="&amp;$G753
))</f>
        <v/>
      </c>
      <c r="O753" s="10">
        <f>IF(M753="","",M753-N753)</f>
        <v/>
      </c>
      <c r="P753" s="11">
        <f>IF(M753=0,"",N753/M753)</f>
        <v/>
      </c>
      <c r="Q753" s="12">
        <f>IF(OR(G753="",O753=""),"",
IF(AND(G753&lt;TODAY(),O753&gt;0),"YES","NO"))</f>
        <v/>
      </c>
      <c r="R753" s="100" t="n"/>
      <c r="S753" s="14" t="n"/>
      <c r="T753" s="15">
        <f>IF(Q753="YES", IF(R753="Company",L753*(1+S753),IF(R753="Vendor",L753*(1-S753),"")),"")</f>
        <v/>
      </c>
      <c r="U753" s="15">
        <f>IF(Q753="YES",O753*T753,"")</f>
        <v/>
      </c>
      <c r="V753" s="16" t="n"/>
      <c r="W753" s="17">
        <f>IF(Q753="YES",G753+V753,"")</f>
        <v/>
      </c>
      <c r="X753" s="18">
        <f>IF(Q753="YES",IF(TODAY()&gt;W753,"OVERDUE","WITHIN TIME"),"")</f>
        <v/>
      </c>
    </row>
    <row r="754">
      <c r="A754" s="3" t="n">
        <v>750</v>
      </c>
      <c r="B754" s="4" t="n"/>
      <c r="C754" s="4" t="n"/>
      <c r="D754" s="5">
        <f>IF(E754="ISNR20","Natural Rubber-TSNR (ISNR-20)","")</f>
        <v/>
      </c>
      <c r="E754" s="4" t="n"/>
      <c r="F754" s="6" t="n"/>
      <c r="G754" s="6" t="n"/>
      <c r="H754" s="7">
        <f>IF(G754="","",G754-TODAY())</f>
        <v/>
      </c>
      <c r="I754" s="8">
        <f>IF(G754="","",
IF(G754&lt;TODAY(),
IF(O754&gt;0,"Violated","Completed"),
IF(H754&lt;=7,"Expiring Soon",
"Active")))</f>
        <v/>
      </c>
      <c r="J754" s="8">
        <f>IF(C754="","",
COUNTIFS(
sales!$C:$C,$C754,
sales!$E:$E,$E754,
sales!$H:$H,"&gt;="&amp;$F754,
sales!$H:$H,"&lt;="&amp;$G754
))</f>
        <v/>
      </c>
      <c r="K754" s="9">
        <f>IF(COUNTIFS(sales!C:C, C754)=0,"",
_xlfn.MAXIFS(sales!H:H, sales!C:C, C754))</f>
        <v/>
      </c>
      <c r="L754" s="4" t="n"/>
      <c r="M754" s="4" t="n"/>
      <c r="N754" s="10">
        <f>IF(C754="","",
SUMIFS(
sales!$I:$I,
sales!$C:$C,$C754,
sales!$E:$E,$E754,
sales!$H:$H,"&gt;="&amp;$F754,
sales!$H:$H,"&lt;="&amp;$G754
))</f>
        <v/>
      </c>
      <c r="O754" s="10">
        <f>IF(M754="","",M754-N754)</f>
        <v/>
      </c>
      <c r="P754" s="11">
        <f>IF(M754=0,"",N754/M754)</f>
        <v/>
      </c>
      <c r="Q754" s="12">
        <f>IF(OR(G754="",O754=""),"",
IF(AND(G754&lt;TODAY(),O754&gt;0),"YES","NO"))</f>
        <v/>
      </c>
      <c r="R754" s="100" t="n"/>
      <c r="S754" s="14" t="n"/>
      <c r="T754" s="15">
        <f>IF(Q754="YES", IF(R754="Company",L754*(1+S754),IF(R754="Vendor",L754*(1-S754),"")),"")</f>
        <v/>
      </c>
      <c r="U754" s="15">
        <f>IF(Q754="YES",O754*T754,"")</f>
        <v/>
      </c>
      <c r="V754" s="16" t="n"/>
      <c r="W754" s="17">
        <f>IF(Q754="YES",G754+V754,"")</f>
        <v/>
      </c>
      <c r="X754" s="18">
        <f>IF(Q754="YES",IF(TODAY()&gt;W754,"OVERDUE","WITHIN TIME"),"")</f>
        <v/>
      </c>
    </row>
    <row r="755">
      <c r="A755" s="3" t="n">
        <v>751</v>
      </c>
      <c r="B755" s="4" t="n"/>
      <c r="C755" s="4" t="n"/>
      <c r="D755" s="5">
        <f>IF(E755="ISNR20","Natural Rubber-TSNR (ISNR-20)","")</f>
        <v/>
      </c>
      <c r="E755" s="4" t="n"/>
      <c r="F755" s="6" t="n"/>
      <c r="G755" s="6" t="n"/>
      <c r="H755" s="7">
        <f>IF(G755="","",G755-TODAY())</f>
        <v/>
      </c>
      <c r="I755" s="8">
        <f>IF(G755="","",
IF(G755&lt;TODAY(),
IF(O755&gt;0,"Violated","Completed"),
IF(H755&lt;=7,"Expiring Soon",
"Active")))</f>
        <v/>
      </c>
      <c r="J755" s="8">
        <f>IF(C755="","",
COUNTIFS(
sales!$C:$C,$C755,
sales!$E:$E,$E755,
sales!$H:$H,"&gt;="&amp;$F755,
sales!$H:$H,"&lt;="&amp;$G755
))</f>
        <v/>
      </c>
      <c r="K755" s="9">
        <f>IF(COUNTIFS(sales!C:C, C755)=0,"",
_xlfn.MAXIFS(sales!H:H, sales!C:C, C755))</f>
        <v/>
      </c>
      <c r="L755" s="4" t="n"/>
      <c r="M755" s="4" t="n"/>
      <c r="N755" s="10">
        <f>IF(C755="","",
SUMIFS(
sales!$I:$I,
sales!$C:$C,$C755,
sales!$E:$E,$E755,
sales!$H:$H,"&gt;="&amp;$F755,
sales!$H:$H,"&lt;="&amp;$G755
))</f>
        <v/>
      </c>
      <c r="O755" s="10">
        <f>IF(M755="","",M755-N755)</f>
        <v/>
      </c>
      <c r="P755" s="11">
        <f>IF(M755=0,"",N755/M755)</f>
        <v/>
      </c>
      <c r="Q755" s="12">
        <f>IF(OR(G755="",O755=""),"",
IF(AND(G755&lt;TODAY(),O755&gt;0),"YES","NO"))</f>
        <v/>
      </c>
      <c r="R755" s="100" t="n"/>
      <c r="S755" s="14" t="n"/>
      <c r="T755" s="15">
        <f>IF(Q755="YES", IF(R755="Company",L755*(1+S755),IF(R755="Vendor",L755*(1-S755),"")),"")</f>
        <v/>
      </c>
      <c r="U755" s="15">
        <f>IF(Q755="YES",O755*T755,"")</f>
        <v/>
      </c>
      <c r="V755" s="16" t="n"/>
      <c r="W755" s="17">
        <f>IF(Q755="YES",G755+V755,"")</f>
        <v/>
      </c>
      <c r="X755" s="18">
        <f>IF(Q755="YES",IF(TODAY()&gt;W755,"OVERDUE","WITHIN TIME"),"")</f>
        <v/>
      </c>
    </row>
    <row r="756">
      <c r="A756" s="3" t="n">
        <v>752</v>
      </c>
      <c r="B756" s="4" t="n"/>
      <c r="C756" s="4" t="n"/>
      <c r="D756" s="5">
        <f>IF(E756="ISNR20","Natural Rubber-TSNR (ISNR-20)","")</f>
        <v/>
      </c>
      <c r="E756" s="4" t="n"/>
      <c r="F756" s="6" t="n"/>
      <c r="G756" s="6" t="n"/>
      <c r="H756" s="7">
        <f>IF(G756="","",G756-TODAY())</f>
        <v/>
      </c>
      <c r="I756" s="8">
        <f>IF(G756="","",
IF(G756&lt;TODAY(),
IF(O756&gt;0,"Violated","Completed"),
IF(H756&lt;=7,"Expiring Soon",
"Active")))</f>
        <v/>
      </c>
      <c r="J756" s="8">
        <f>IF(C756="","",
COUNTIFS(
sales!$C:$C,$C756,
sales!$E:$E,$E756,
sales!$H:$H,"&gt;="&amp;$F756,
sales!$H:$H,"&lt;="&amp;$G756
))</f>
        <v/>
      </c>
      <c r="K756" s="9">
        <f>IF(COUNTIFS(sales!C:C, C756)=0,"",
_xlfn.MAXIFS(sales!H:H, sales!C:C, C756))</f>
        <v/>
      </c>
      <c r="L756" s="4" t="n"/>
      <c r="M756" s="4" t="n"/>
      <c r="N756" s="10">
        <f>IF(C756="","",
SUMIFS(
sales!$I:$I,
sales!$C:$C,$C756,
sales!$E:$E,$E756,
sales!$H:$H,"&gt;="&amp;$F756,
sales!$H:$H,"&lt;="&amp;$G756
))</f>
        <v/>
      </c>
      <c r="O756" s="10">
        <f>IF(M756="","",M756-N756)</f>
        <v/>
      </c>
      <c r="P756" s="11">
        <f>IF(M756=0,"",N756/M756)</f>
        <v/>
      </c>
      <c r="Q756" s="12">
        <f>IF(OR(G756="",O756=""),"",
IF(AND(G756&lt;TODAY(),O756&gt;0),"YES","NO"))</f>
        <v/>
      </c>
      <c r="R756" s="100" t="n"/>
      <c r="S756" s="14" t="n"/>
      <c r="T756" s="15">
        <f>IF(Q756="YES", IF(R756="Company",L756*(1+S756),IF(R756="Vendor",L756*(1-S756),"")),"")</f>
        <v/>
      </c>
      <c r="U756" s="15">
        <f>IF(Q756="YES",O756*T756,"")</f>
        <v/>
      </c>
      <c r="V756" s="16" t="n"/>
      <c r="W756" s="17">
        <f>IF(Q756="YES",G756+V756,"")</f>
        <v/>
      </c>
      <c r="X756" s="18">
        <f>IF(Q756="YES",IF(TODAY()&gt;W756,"OVERDUE","WITHIN TIME"),"")</f>
        <v/>
      </c>
    </row>
    <row r="757">
      <c r="A757" s="3" t="n">
        <v>753</v>
      </c>
      <c r="B757" s="4" t="n"/>
      <c r="C757" s="4" t="n"/>
      <c r="D757" s="5">
        <f>IF(E757="ISNR20","Natural Rubber-TSNR (ISNR-20)","")</f>
        <v/>
      </c>
      <c r="E757" s="4" t="n"/>
      <c r="F757" s="6" t="n"/>
      <c r="G757" s="6" t="n"/>
      <c r="H757" s="7">
        <f>IF(G757="","",G757-TODAY())</f>
        <v/>
      </c>
      <c r="I757" s="8">
        <f>IF(G757="","",
IF(G757&lt;TODAY(),
IF(O757&gt;0,"Violated","Completed"),
IF(H757&lt;=7,"Expiring Soon",
"Active")))</f>
        <v/>
      </c>
      <c r="J757" s="8">
        <f>IF(C757="","",
COUNTIFS(
sales!$C:$C,$C757,
sales!$E:$E,$E757,
sales!$H:$H,"&gt;="&amp;$F757,
sales!$H:$H,"&lt;="&amp;$G757
))</f>
        <v/>
      </c>
      <c r="K757" s="9">
        <f>IF(COUNTIFS(sales!C:C, C757)=0,"",
_xlfn.MAXIFS(sales!H:H, sales!C:C, C757))</f>
        <v/>
      </c>
      <c r="L757" s="4" t="n"/>
      <c r="M757" s="4" t="n"/>
      <c r="N757" s="10">
        <f>IF(C757="","",
SUMIFS(
sales!$I:$I,
sales!$C:$C,$C757,
sales!$E:$E,$E757,
sales!$H:$H,"&gt;="&amp;$F757,
sales!$H:$H,"&lt;="&amp;$G757
))</f>
        <v/>
      </c>
      <c r="O757" s="10">
        <f>IF(M757="","",M757-N757)</f>
        <v/>
      </c>
      <c r="P757" s="11">
        <f>IF(M757=0,"",N757/M757)</f>
        <v/>
      </c>
      <c r="Q757" s="12">
        <f>IF(OR(G757="",O757=""),"",
IF(AND(G757&lt;TODAY(),O757&gt;0),"YES","NO"))</f>
        <v/>
      </c>
      <c r="R757" s="100" t="n"/>
      <c r="S757" s="14" t="n"/>
      <c r="T757" s="15">
        <f>IF(Q757="YES", IF(R757="Company",L757*(1+S757),IF(R757="Vendor",L757*(1-S757),"")),"")</f>
        <v/>
      </c>
      <c r="U757" s="15">
        <f>IF(Q757="YES",O757*T757,"")</f>
        <v/>
      </c>
      <c r="V757" s="16" t="n"/>
      <c r="W757" s="17">
        <f>IF(Q757="YES",G757+V757,"")</f>
        <v/>
      </c>
      <c r="X757" s="18">
        <f>IF(Q757="YES",IF(TODAY()&gt;W757,"OVERDUE","WITHIN TIME"),"")</f>
        <v/>
      </c>
    </row>
    <row r="758">
      <c r="A758" s="3" t="n">
        <v>754</v>
      </c>
      <c r="B758" s="4" t="n"/>
      <c r="C758" s="4" t="n"/>
      <c r="D758" s="5">
        <f>IF(E758="ISNR20","Natural Rubber-TSNR (ISNR-20)","")</f>
        <v/>
      </c>
      <c r="E758" s="4" t="n"/>
      <c r="F758" s="6" t="n"/>
      <c r="G758" s="6" t="n"/>
      <c r="H758" s="7">
        <f>IF(G758="","",G758-TODAY())</f>
        <v/>
      </c>
      <c r="I758" s="8">
        <f>IF(G758="","",
IF(G758&lt;TODAY(),
IF(O758&gt;0,"Violated","Completed"),
IF(H758&lt;=7,"Expiring Soon",
"Active")))</f>
        <v/>
      </c>
      <c r="J758" s="8">
        <f>IF(C758="","",
COUNTIFS(
sales!$C:$C,$C758,
sales!$E:$E,$E758,
sales!$H:$H,"&gt;="&amp;$F758,
sales!$H:$H,"&lt;="&amp;$G758
))</f>
        <v/>
      </c>
      <c r="K758" s="9">
        <f>IF(COUNTIFS(sales!C:C, C758)=0,"",
_xlfn.MAXIFS(sales!H:H, sales!C:C, C758))</f>
        <v/>
      </c>
      <c r="L758" s="4" t="n"/>
      <c r="M758" s="4" t="n"/>
      <c r="N758" s="10">
        <f>IF(C758="","",
SUMIFS(
sales!$I:$I,
sales!$C:$C,$C758,
sales!$E:$E,$E758,
sales!$H:$H,"&gt;="&amp;$F758,
sales!$H:$H,"&lt;="&amp;$G758
))</f>
        <v/>
      </c>
      <c r="O758" s="10">
        <f>IF(M758="","",M758-N758)</f>
        <v/>
      </c>
      <c r="P758" s="11">
        <f>IF(M758=0,"",N758/M758)</f>
        <v/>
      </c>
      <c r="Q758" s="12">
        <f>IF(OR(G758="",O758=""),"",
IF(AND(G758&lt;TODAY(),O758&gt;0),"YES","NO"))</f>
        <v/>
      </c>
      <c r="R758" s="100" t="n"/>
      <c r="S758" s="14" t="n"/>
      <c r="T758" s="15">
        <f>IF(Q758="YES", IF(R758="Company",L758*(1+S758),IF(R758="Vendor",L758*(1-S758),"")),"")</f>
        <v/>
      </c>
      <c r="U758" s="15">
        <f>IF(Q758="YES",O758*T758,"")</f>
        <v/>
      </c>
      <c r="V758" s="16" t="n"/>
      <c r="W758" s="17">
        <f>IF(Q758="YES",G758+V758,"")</f>
        <v/>
      </c>
      <c r="X758" s="18">
        <f>IF(Q758="YES",IF(TODAY()&gt;W758,"OVERDUE","WITHIN TIME"),"")</f>
        <v/>
      </c>
    </row>
    <row r="759">
      <c r="A759" s="3" t="n">
        <v>755</v>
      </c>
      <c r="B759" s="4" t="n"/>
      <c r="C759" s="4" t="n"/>
      <c r="D759" s="5">
        <f>IF(E759="ISNR20","Natural Rubber-TSNR (ISNR-20)","")</f>
        <v/>
      </c>
      <c r="E759" s="4" t="n"/>
      <c r="F759" s="6" t="n"/>
      <c r="G759" s="6" t="n"/>
      <c r="H759" s="7">
        <f>IF(G759="","",G759-TODAY())</f>
        <v/>
      </c>
      <c r="I759" s="8">
        <f>IF(G759="","",
IF(G759&lt;TODAY(),
IF(O759&gt;0,"Violated","Completed"),
IF(H759&lt;=7,"Expiring Soon",
"Active")))</f>
        <v/>
      </c>
      <c r="J759" s="8">
        <f>IF(C759="","",
COUNTIFS(
sales!$C:$C,$C759,
sales!$E:$E,$E759,
sales!$H:$H,"&gt;="&amp;$F759,
sales!$H:$H,"&lt;="&amp;$G759
))</f>
        <v/>
      </c>
      <c r="K759" s="9">
        <f>IF(COUNTIFS(sales!C:C, C759)=0,"",
_xlfn.MAXIFS(sales!H:H, sales!C:C, C759))</f>
        <v/>
      </c>
      <c r="L759" s="4" t="n"/>
      <c r="M759" s="4" t="n"/>
      <c r="N759" s="10">
        <f>IF(C759="","",
SUMIFS(
sales!$I:$I,
sales!$C:$C,$C759,
sales!$E:$E,$E759,
sales!$H:$H,"&gt;="&amp;$F759,
sales!$H:$H,"&lt;="&amp;$G759
))</f>
        <v/>
      </c>
      <c r="O759" s="10">
        <f>IF(M759="","",M759-N759)</f>
        <v/>
      </c>
      <c r="P759" s="11">
        <f>IF(M759=0,"",N759/M759)</f>
        <v/>
      </c>
      <c r="Q759" s="12">
        <f>IF(OR(G759="",O759=""),"",
IF(AND(G759&lt;TODAY(),O759&gt;0),"YES","NO"))</f>
        <v/>
      </c>
      <c r="R759" s="100" t="n"/>
      <c r="S759" s="14" t="n"/>
      <c r="T759" s="15">
        <f>IF(Q759="YES", IF(R759="Company",L759*(1+S759),IF(R759="Vendor",L759*(1-S759),"")),"")</f>
        <v/>
      </c>
      <c r="U759" s="15">
        <f>IF(Q759="YES",O759*T759,"")</f>
        <v/>
      </c>
      <c r="V759" s="16" t="n"/>
      <c r="W759" s="17">
        <f>IF(Q759="YES",G759+V759,"")</f>
        <v/>
      </c>
      <c r="X759" s="18">
        <f>IF(Q759="YES",IF(TODAY()&gt;W759,"OVERDUE","WITHIN TIME"),"")</f>
        <v/>
      </c>
    </row>
    <row r="760">
      <c r="A760" s="3" t="n">
        <v>756</v>
      </c>
      <c r="B760" s="4" t="n"/>
      <c r="C760" s="4" t="n"/>
      <c r="D760" s="5">
        <f>IF(E760="ISNR20","Natural Rubber-TSNR (ISNR-20)","")</f>
        <v/>
      </c>
      <c r="E760" s="4" t="n"/>
      <c r="F760" s="6" t="n"/>
      <c r="G760" s="6" t="n"/>
      <c r="H760" s="7">
        <f>IF(G760="","",G760-TODAY())</f>
        <v/>
      </c>
      <c r="I760" s="8">
        <f>IF(G760="","",
IF(G760&lt;TODAY(),
IF(O760&gt;0,"Violated","Completed"),
IF(H760&lt;=7,"Expiring Soon",
"Active")))</f>
        <v/>
      </c>
      <c r="J760" s="8">
        <f>IF(C760="","",
COUNTIFS(
sales!$C:$C,$C760,
sales!$E:$E,$E760,
sales!$H:$H,"&gt;="&amp;$F760,
sales!$H:$H,"&lt;="&amp;$G760
))</f>
        <v/>
      </c>
      <c r="K760" s="9">
        <f>IF(COUNTIFS(sales!C:C, C760)=0,"",
_xlfn.MAXIFS(sales!H:H, sales!C:C, C760))</f>
        <v/>
      </c>
      <c r="L760" s="4" t="n"/>
      <c r="M760" s="4" t="n"/>
      <c r="N760" s="10">
        <f>IF(C760="","",
SUMIFS(
sales!$I:$I,
sales!$C:$C,$C760,
sales!$E:$E,$E760,
sales!$H:$H,"&gt;="&amp;$F760,
sales!$H:$H,"&lt;="&amp;$G760
))</f>
        <v/>
      </c>
      <c r="O760" s="10">
        <f>IF(M760="","",M760-N760)</f>
        <v/>
      </c>
      <c r="P760" s="11">
        <f>IF(M760=0,"",N760/M760)</f>
        <v/>
      </c>
      <c r="Q760" s="12">
        <f>IF(OR(G760="",O760=""),"",
IF(AND(G760&lt;TODAY(),O760&gt;0),"YES","NO"))</f>
        <v/>
      </c>
      <c r="R760" s="100" t="n"/>
      <c r="S760" s="14" t="n"/>
      <c r="T760" s="15">
        <f>IF(Q760="YES", IF(R760="Company",L760*(1+S760),IF(R760="Vendor",L760*(1-S760),"")),"")</f>
        <v/>
      </c>
      <c r="U760" s="15">
        <f>IF(Q760="YES",O760*T760,"")</f>
        <v/>
      </c>
      <c r="V760" s="16" t="n"/>
      <c r="W760" s="17">
        <f>IF(Q760="YES",G760+V760,"")</f>
        <v/>
      </c>
      <c r="X760" s="18">
        <f>IF(Q760="YES",IF(TODAY()&gt;W760,"OVERDUE","WITHIN TIME"),"")</f>
        <v/>
      </c>
    </row>
    <row r="761">
      <c r="A761" s="3" t="n">
        <v>757</v>
      </c>
      <c r="B761" s="4" t="n"/>
      <c r="C761" s="4" t="n"/>
      <c r="D761" s="5">
        <f>IF(E761="ISNR20","Natural Rubber-TSNR (ISNR-20)","")</f>
        <v/>
      </c>
      <c r="E761" s="4" t="n"/>
      <c r="F761" s="6" t="n"/>
      <c r="G761" s="6" t="n"/>
      <c r="H761" s="7">
        <f>IF(G761="","",G761-TODAY())</f>
        <v/>
      </c>
      <c r="I761" s="8">
        <f>IF(G761="","",
IF(G761&lt;TODAY(),
IF(O761&gt;0,"Violated","Completed"),
IF(H761&lt;=7,"Expiring Soon",
"Active")))</f>
        <v/>
      </c>
      <c r="J761" s="8">
        <f>IF(C761="","",
COUNTIFS(
sales!$C:$C,$C761,
sales!$E:$E,$E761,
sales!$H:$H,"&gt;="&amp;$F761,
sales!$H:$H,"&lt;="&amp;$G761
))</f>
        <v/>
      </c>
      <c r="K761" s="9">
        <f>IF(COUNTIFS(sales!C:C, C761)=0,"",
_xlfn.MAXIFS(sales!H:H, sales!C:C, C761))</f>
        <v/>
      </c>
      <c r="L761" s="4" t="n"/>
      <c r="M761" s="4" t="n"/>
      <c r="N761" s="10">
        <f>IF(C761="","",
SUMIFS(
sales!$I:$I,
sales!$C:$C,$C761,
sales!$E:$E,$E761,
sales!$H:$H,"&gt;="&amp;$F761,
sales!$H:$H,"&lt;="&amp;$G761
))</f>
        <v/>
      </c>
      <c r="O761" s="10">
        <f>IF(M761="","",M761-N761)</f>
        <v/>
      </c>
      <c r="P761" s="11">
        <f>IF(M761=0,"",N761/M761)</f>
        <v/>
      </c>
      <c r="Q761" s="12">
        <f>IF(OR(G761="",O761=""),"",
IF(AND(G761&lt;TODAY(),O761&gt;0),"YES","NO"))</f>
        <v/>
      </c>
      <c r="R761" s="100" t="n"/>
      <c r="S761" s="14" t="n"/>
      <c r="T761" s="15">
        <f>IF(Q761="YES", IF(R761="Company",L761*(1+S761),IF(R761="Vendor",L761*(1-S761),"")),"")</f>
        <v/>
      </c>
      <c r="U761" s="15">
        <f>IF(Q761="YES",O761*T761,"")</f>
        <v/>
      </c>
      <c r="V761" s="16" t="n"/>
      <c r="W761" s="17">
        <f>IF(Q761="YES",G761+V761,"")</f>
        <v/>
      </c>
      <c r="X761" s="18">
        <f>IF(Q761="YES",IF(TODAY()&gt;W761,"OVERDUE","WITHIN TIME"),"")</f>
        <v/>
      </c>
    </row>
    <row r="762">
      <c r="A762" s="3" t="n">
        <v>758</v>
      </c>
      <c r="B762" s="4" t="n"/>
      <c r="C762" s="4" t="n"/>
      <c r="D762" s="5">
        <f>IF(E762="ISNR20","Natural Rubber-TSNR (ISNR-20)","")</f>
        <v/>
      </c>
      <c r="E762" s="4" t="n"/>
      <c r="F762" s="6" t="n"/>
      <c r="G762" s="6" t="n"/>
      <c r="H762" s="7">
        <f>IF(G762="","",G762-TODAY())</f>
        <v/>
      </c>
      <c r="I762" s="8">
        <f>IF(G762="","",
IF(G762&lt;TODAY(),
IF(O762&gt;0,"Violated","Completed"),
IF(H762&lt;=7,"Expiring Soon",
"Active")))</f>
        <v/>
      </c>
      <c r="J762" s="8">
        <f>IF(C762="","",
COUNTIFS(
sales!$C:$C,$C762,
sales!$E:$E,$E762,
sales!$H:$H,"&gt;="&amp;$F762,
sales!$H:$H,"&lt;="&amp;$G762
))</f>
        <v/>
      </c>
      <c r="K762" s="9">
        <f>IF(COUNTIFS(sales!C:C, C762)=0,"",
_xlfn.MAXIFS(sales!H:H, sales!C:C, C762))</f>
        <v/>
      </c>
      <c r="L762" s="4" t="n"/>
      <c r="M762" s="4" t="n"/>
      <c r="N762" s="10">
        <f>IF(C762="","",
SUMIFS(
sales!$I:$I,
sales!$C:$C,$C762,
sales!$E:$E,$E762,
sales!$H:$H,"&gt;="&amp;$F762,
sales!$H:$H,"&lt;="&amp;$G762
))</f>
        <v/>
      </c>
      <c r="O762" s="10">
        <f>IF(M762="","",M762-N762)</f>
        <v/>
      </c>
      <c r="P762" s="11">
        <f>IF(M762=0,"",N762/M762)</f>
        <v/>
      </c>
      <c r="Q762" s="12">
        <f>IF(OR(G762="",O762=""),"",
IF(AND(G762&lt;TODAY(),O762&gt;0),"YES","NO"))</f>
        <v/>
      </c>
      <c r="R762" s="100" t="n"/>
      <c r="S762" s="14" t="n"/>
      <c r="T762" s="15">
        <f>IF(Q762="YES", IF(R762="Company",L762*(1+S762),IF(R762="Vendor",L762*(1-S762),"")),"")</f>
        <v/>
      </c>
      <c r="U762" s="15">
        <f>IF(Q762="YES",O762*T762,"")</f>
        <v/>
      </c>
      <c r="V762" s="16" t="n"/>
      <c r="W762" s="17">
        <f>IF(Q762="YES",G762+V762,"")</f>
        <v/>
      </c>
      <c r="X762" s="18">
        <f>IF(Q762="YES",IF(TODAY()&gt;W762,"OVERDUE","WITHIN TIME"),"")</f>
        <v/>
      </c>
    </row>
    <row r="763">
      <c r="A763" s="3" t="n">
        <v>759</v>
      </c>
      <c r="B763" s="4" t="n"/>
      <c r="C763" s="4" t="n"/>
      <c r="D763" s="5">
        <f>IF(E763="ISNR20","Natural Rubber-TSNR (ISNR-20)","")</f>
        <v/>
      </c>
      <c r="E763" s="4" t="n"/>
      <c r="F763" s="6" t="n"/>
      <c r="G763" s="6" t="n"/>
      <c r="H763" s="7">
        <f>IF(G763="","",G763-TODAY())</f>
        <v/>
      </c>
      <c r="I763" s="8">
        <f>IF(G763="","",
IF(G763&lt;TODAY(),
IF(O763&gt;0,"Violated","Completed"),
IF(H763&lt;=7,"Expiring Soon",
"Active")))</f>
        <v/>
      </c>
      <c r="J763" s="8">
        <f>IF(C763="","",
COUNTIFS(
sales!$C:$C,$C763,
sales!$E:$E,$E763,
sales!$H:$H,"&gt;="&amp;$F763,
sales!$H:$H,"&lt;="&amp;$G763
))</f>
        <v/>
      </c>
      <c r="K763" s="9">
        <f>IF(COUNTIFS(sales!C:C, C763)=0,"",
_xlfn.MAXIFS(sales!H:H, sales!C:C, C763))</f>
        <v/>
      </c>
      <c r="L763" s="4" t="n"/>
      <c r="M763" s="4" t="n"/>
      <c r="N763" s="10">
        <f>IF(C763="","",
SUMIFS(
sales!$I:$I,
sales!$C:$C,$C763,
sales!$E:$E,$E763,
sales!$H:$H,"&gt;="&amp;$F763,
sales!$H:$H,"&lt;="&amp;$G763
))</f>
        <v/>
      </c>
      <c r="O763" s="10">
        <f>IF(M763="","",M763-N763)</f>
        <v/>
      </c>
      <c r="P763" s="11">
        <f>IF(M763=0,"",N763/M763)</f>
        <v/>
      </c>
      <c r="Q763" s="12">
        <f>IF(OR(G763="",O763=""),"",
IF(AND(G763&lt;TODAY(),O763&gt;0),"YES","NO"))</f>
        <v/>
      </c>
      <c r="R763" s="100" t="n"/>
      <c r="S763" s="14" t="n"/>
      <c r="T763" s="15">
        <f>IF(Q763="YES", IF(R763="Company",L763*(1+S763),IF(R763="Vendor",L763*(1-S763),"")),"")</f>
        <v/>
      </c>
      <c r="U763" s="15">
        <f>IF(Q763="YES",O763*T763,"")</f>
        <v/>
      </c>
      <c r="V763" s="16" t="n"/>
      <c r="W763" s="17">
        <f>IF(Q763="YES",G763+V763,"")</f>
        <v/>
      </c>
      <c r="X763" s="18">
        <f>IF(Q763="YES",IF(TODAY()&gt;W763,"OVERDUE","WITHIN TIME"),"")</f>
        <v/>
      </c>
    </row>
    <row r="764">
      <c r="A764" s="3" t="n">
        <v>760</v>
      </c>
      <c r="B764" s="4" t="n"/>
      <c r="C764" s="4" t="n"/>
      <c r="D764" s="5">
        <f>IF(E764="ISNR20","Natural Rubber-TSNR (ISNR-20)","")</f>
        <v/>
      </c>
      <c r="E764" s="4" t="n"/>
      <c r="F764" s="6" t="n"/>
      <c r="G764" s="6" t="n"/>
      <c r="H764" s="7">
        <f>IF(G764="","",G764-TODAY())</f>
        <v/>
      </c>
      <c r="I764" s="8">
        <f>IF(G764="","",
IF(G764&lt;TODAY(),
IF(O764&gt;0,"Violated","Completed"),
IF(H764&lt;=7,"Expiring Soon",
"Active")))</f>
        <v/>
      </c>
      <c r="J764" s="8">
        <f>IF(C764="","",
COUNTIFS(
sales!$C:$C,$C764,
sales!$E:$E,$E764,
sales!$H:$H,"&gt;="&amp;$F764,
sales!$H:$H,"&lt;="&amp;$G764
))</f>
        <v/>
      </c>
      <c r="K764" s="9">
        <f>IF(COUNTIFS(sales!C:C, C764)=0,"",
_xlfn.MAXIFS(sales!H:H, sales!C:C, C764))</f>
        <v/>
      </c>
      <c r="L764" s="4" t="n"/>
      <c r="M764" s="4" t="n"/>
      <c r="N764" s="10">
        <f>IF(C764="","",
SUMIFS(
sales!$I:$I,
sales!$C:$C,$C764,
sales!$E:$E,$E764,
sales!$H:$H,"&gt;="&amp;$F764,
sales!$H:$H,"&lt;="&amp;$G764
))</f>
        <v/>
      </c>
      <c r="O764" s="10">
        <f>IF(M764="","",M764-N764)</f>
        <v/>
      </c>
      <c r="P764" s="11">
        <f>IF(M764=0,"",N764/M764)</f>
        <v/>
      </c>
      <c r="Q764" s="12">
        <f>IF(OR(G764="",O764=""),"",
IF(AND(G764&lt;TODAY(),O764&gt;0),"YES","NO"))</f>
        <v/>
      </c>
      <c r="R764" s="100" t="n"/>
      <c r="S764" s="14" t="n"/>
      <c r="T764" s="15">
        <f>IF(Q764="YES", IF(R764="Company",L764*(1+S764),IF(R764="Vendor",L764*(1-S764),"")),"")</f>
        <v/>
      </c>
      <c r="U764" s="15">
        <f>IF(Q764="YES",O764*T764,"")</f>
        <v/>
      </c>
      <c r="V764" s="16" t="n"/>
      <c r="W764" s="17">
        <f>IF(Q764="YES",G764+V764,"")</f>
        <v/>
      </c>
      <c r="X764" s="18">
        <f>IF(Q764="YES",IF(TODAY()&gt;W764,"OVERDUE","WITHIN TIME"),"")</f>
        <v/>
      </c>
    </row>
    <row r="765">
      <c r="A765" s="3" t="n">
        <v>761</v>
      </c>
      <c r="B765" s="4" t="n"/>
      <c r="C765" s="4" t="n"/>
      <c r="D765" s="5">
        <f>IF(E765="ISNR20","Natural Rubber-TSNR (ISNR-20)","")</f>
        <v/>
      </c>
      <c r="E765" s="4" t="n"/>
      <c r="F765" s="6" t="n"/>
      <c r="G765" s="6" t="n"/>
      <c r="H765" s="7">
        <f>IF(G765="","",G765-TODAY())</f>
        <v/>
      </c>
      <c r="I765" s="8">
        <f>IF(G765="","",
IF(G765&lt;TODAY(),
IF(O765&gt;0,"Violated","Completed"),
IF(H765&lt;=7,"Expiring Soon",
"Active")))</f>
        <v/>
      </c>
      <c r="J765" s="8">
        <f>IF(C765="","",
COUNTIFS(
sales!$C:$C,$C765,
sales!$E:$E,$E765,
sales!$H:$H,"&gt;="&amp;$F765,
sales!$H:$H,"&lt;="&amp;$G765
))</f>
        <v/>
      </c>
      <c r="K765" s="9">
        <f>IF(COUNTIFS(sales!C:C, C765)=0,"",
_xlfn.MAXIFS(sales!H:H, sales!C:C, C765))</f>
        <v/>
      </c>
      <c r="L765" s="4" t="n"/>
      <c r="M765" s="4" t="n"/>
      <c r="N765" s="10">
        <f>IF(C765="","",
SUMIFS(
sales!$I:$I,
sales!$C:$C,$C765,
sales!$E:$E,$E765,
sales!$H:$H,"&gt;="&amp;$F765,
sales!$H:$H,"&lt;="&amp;$G765
))</f>
        <v/>
      </c>
      <c r="O765" s="10">
        <f>IF(M765="","",M765-N765)</f>
        <v/>
      </c>
      <c r="P765" s="11">
        <f>IF(M765=0,"",N765/M765)</f>
        <v/>
      </c>
      <c r="Q765" s="12">
        <f>IF(OR(G765="",O765=""),"",
IF(AND(G765&lt;TODAY(),O765&gt;0),"YES","NO"))</f>
        <v/>
      </c>
      <c r="R765" s="100" t="n"/>
      <c r="S765" s="14" t="n"/>
      <c r="T765" s="15">
        <f>IF(Q765="YES", IF(R765="Company",L765*(1+S765),IF(R765="Vendor",L765*(1-S765),"")),"")</f>
        <v/>
      </c>
      <c r="U765" s="15">
        <f>IF(Q765="YES",O765*T765,"")</f>
        <v/>
      </c>
      <c r="V765" s="16" t="n"/>
      <c r="W765" s="17">
        <f>IF(Q765="YES",G765+V765,"")</f>
        <v/>
      </c>
      <c r="X765" s="18">
        <f>IF(Q765="YES",IF(TODAY()&gt;W765,"OVERDUE","WITHIN TIME"),"")</f>
        <v/>
      </c>
    </row>
    <row r="766">
      <c r="A766" s="3" t="n">
        <v>762</v>
      </c>
      <c r="B766" s="4" t="n"/>
      <c r="C766" s="4" t="n"/>
      <c r="D766" s="5">
        <f>IF(E766="ISNR20","Natural Rubber-TSNR (ISNR-20)","")</f>
        <v/>
      </c>
      <c r="E766" s="4" t="n"/>
      <c r="F766" s="6" t="n"/>
      <c r="G766" s="6" t="n"/>
      <c r="H766" s="7">
        <f>IF(G766="","",G766-TODAY())</f>
        <v/>
      </c>
      <c r="I766" s="8">
        <f>IF(G766="","",
IF(G766&lt;TODAY(),
IF(O766&gt;0,"Violated","Completed"),
IF(H766&lt;=7,"Expiring Soon",
"Active")))</f>
        <v/>
      </c>
      <c r="J766" s="8">
        <f>IF(C766="","",
COUNTIFS(
sales!$C:$C,$C766,
sales!$E:$E,$E766,
sales!$H:$H,"&gt;="&amp;$F766,
sales!$H:$H,"&lt;="&amp;$G766
))</f>
        <v/>
      </c>
      <c r="K766" s="9">
        <f>IF(COUNTIFS(sales!C:C, C766)=0,"",
_xlfn.MAXIFS(sales!H:H, sales!C:C, C766))</f>
        <v/>
      </c>
      <c r="L766" s="4" t="n"/>
      <c r="M766" s="4" t="n"/>
      <c r="N766" s="10">
        <f>IF(C766="","",
SUMIFS(
sales!$I:$I,
sales!$C:$C,$C766,
sales!$E:$E,$E766,
sales!$H:$H,"&gt;="&amp;$F766,
sales!$H:$H,"&lt;="&amp;$G766
))</f>
        <v/>
      </c>
      <c r="O766" s="10">
        <f>IF(M766="","",M766-N766)</f>
        <v/>
      </c>
      <c r="P766" s="11">
        <f>IF(M766=0,"",N766/M766)</f>
        <v/>
      </c>
      <c r="Q766" s="12">
        <f>IF(OR(G766="",O766=""),"",
IF(AND(G766&lt;TODAY(),O766&gt;0),"YES","NO"))</f>
        <v/>
      </c>
      <c r="R766" s="100" t="n"/>
      <c r="S766" s="14" t="n"/>
      <c r="T766" s="15">
        <f>IF(Q766="YES", IF(R766="Company",L766*(1+S766),IF(R766="Vendor",L766*(1-S766),"")),"")</f>
        <v/>
      </c>
      <c r="U766" s="15">
        <f>IF(Q766="YES",O766*T766,"")</f>
        <v/>
      </c>
      <c r="V766" s="16" t="n"/>
      <c r="W766" s="17">
        <f>IF(Q766="YES",G766+V766,"")</f>
        <v/>
      </c>
      <c r="X766" s="18">
        <f>IF(Q766="YES",IF(TODAY()&gt;W766,"OVERDUE","WITHIN TIME"),"")</f>
        <v/>
      </c>
    </row>
    <row r="767">
      <c r="A767" s="3" t="n">
        <v>763</v>
      </c>
      <c r="B767" s="4" t="n"/>
      <c r="C767" s="4" t="n"/>
      <c r="D767" s="5">
        <f>IF(E767="ISNR20","Natural Rubber-TSNR (ISNR-20)","")</f>
        <v/>
      </c>
      <c r="E767" s="4" t="n"/>
      <c r="F767" s="6" t="n"/>
      <c r="G767" s="6" t="n"/>
      <c r="H767" s="7">
        <f>IF(G767="","",G767-TODAY())</f>
        <v/>
      </c>
      <c r="I767" s="8">
        <f>IF(G767="","",
IF(G767&lt;TODAY(),
IF(O767&gt;0,"Violated","Completed"),
IF(H767&lt;=7,"Expiring Soon",
"Active")))</f>
        <v/>
      </c>
      <c r="J767" s="8">
        <f>IF(C767="","",
COUNTIFS(
sales!$C:$C,$C767,
sales!$E:$E,$E767,
sales!$H:$H,"&gt;="&amp;$F767,
sales!$H:$H,"&lt;="&amp;$G767
))</f>
        <v/>
      </c>
      <c r="K767" s="9">
        <f>IF(COUNTIFS(sales!C:C, C767)=0,"",
_xlfn.MAXIFS(sales!H:H, sales!C:C, C767))</f>
        <v/>
      </c>
      <c r="L767" s="4" t="n"/>
      <c r="M767" s="4" t="n"/>
      <c r="N767" s="10">
        <f>IF(C767="","",
SUMIFS(
sales!$I:$I,
sales!$C:$C,$C767,
sales!$E:$E,$E767,
sales!$H:$H,"&gt;="&amp;$F767,
sales!$H:$H,"&lt;="&amp;$G767
))</f>
        <v/>
      </c>
      <c r="O767" s="10">
        <f>IF(M767="","",M767-N767)</f>
        <v/>
      </c>
      <c r="P767" s="11">
        <f>IF(M767=0,"",N767/M767)</f>
        <v/>
      </c>
      <c r="Q767" s="12">
        <f>IF(OR(G767="",O767=""),"",
IF(AND(G767&lt;TODAY(),O767&gt;0),"YES","NO"))</f>
        <v/>
      </c>
      <c r="R767" s="100" t="n"/>
      <c r="S767" s="14" t="n"/>
      <c r="T767" s="15">
        <f>IF(Q767="YES", IF(R767="Company",L767*(1+S767),IF(R767="Vendor",L767*(1-S767),"")),"")</f>
        <v/>
      </c>
      <c r="U767" s="15">
        <f>IF(Q767="YES",O767*T767,"")</f>
        <v/>
      </c>
      <c r="V767" s="16" t="n"/>
      <c r="W767" s="17">
        <f>IF(Q767="YES",G767+V767,"")</f>
        <v/>
      </c>
      <c r="X767" s="18">
        <f>IF(Q767="YES",IF(TODAY()&gt;W767,"OVERDUE","WITHIN TIME"),"")</f>
        <v/>
      </c>
    </row>
    <row r="768">
      <c r="A768" s="3" t="n">
        <v>764</v>
      </c>
      <c r="B768" s="4" t="n"/>
      <c r="C768" s="4" t="n"/>
      <c r="D768" s="5">
        <f>IF(E768="ISNR20","Natural Rubber-TSNR (ISNR-20)","")</f>
        <v/>
      </c>
      <c r="E768" s="4" t="n"/>
      <c r="F768" s="6" t="n"/>
      <c r="G768" s="6" t="n"/>
      <c r="H768" s="7">
        <f>IF(G768="","",G768-TODAY())</f>
        <v/>
      </c>
      <c r="I768" s="8">
        <f>IF(G768="","",
IF(G768&lt;TODAY(),
IF(O768&gt;0,"Violated","Completed"),
IF(H768&lt;=7,"Expiring Soon",
"Active")))</f>
        <v/>
      </c>
      <c r="J768" s="8">
        <f>IF(C768="","",
COUNTIFS(
sales!$C:$C,$C768,
sales!$E:$E,$E768,
sales!$H:$H,"&gt;="&amp;$F768,
sales!$H:$H,"&lt;="&amp;$G768
))</f>
        <v/>
      </c>
      <c r="K768" s="9">
        <f>IF(COUNTIFS(sales!C:C, C768)=0,"",
_xlfn.MAXIFS(sales!H:H, sales!C:C, C768))</f>
        <v/>
      </c>
      <c r="L768" s="4" t="n"/>
      <c r="M768" s="4" t="n"/>
      <c r="N768" s="10">
        <f>IF(C768="","",
SUMIFS(
sales!$I:$I,
sales!$C:$C,$C768,
sales!$E:$E,$E768,
sales!$H:$H,"&gt;="&amp;$F768,
sales!$H:$H,"&lt;="&amp;$G768
))</f>
        <v/>
      </c>
      <c r="O768" s="10">
        <f>IF(M768="","",M768-N768)</f>
        <v/>
      </c>
      <c r="P768" s="11">
        <f>IF(M768=0,"",N768/M768)</f>
        <v/>
      </c>
      <c r="Q768" s="12">
        <f>IF(OR(G768="",O768=""),"",
IF(AND(G768&lt;TODAY(),O768&gt;0),"YES","NO"))</f>
        <v/>
      </c>
      <c r="R768" s="100" t="n"/>
      <c r="S768" s="14" t="n"/>
      <c r="T768" s="15">
        <f>IF(Q768="YES", IF(R768="Company",L768*(1+S768),IF(R768="Vendor",L768*(1-S768),"")),"")</f>
        <v/>
      </c>
      <c r="U768" s="15">
        <f>IF(Q768="YES",O768*T768,"")</f>
        <v/>
      </c>
      <c r="V768" s="16" t="n"/>
      <c r="W768" s="17">
        <f>IF(Q768="YES",G768+V768,"")</f>
        <v/>
      </c>
      <c r="X768" s="18">
        <f>IF(Q768="YES",IF(TODAY()&gt;W768,"OVERDUE","WITHIN TIME"),"")</f>
        <v/>
      </c>
    </row>
    <row r="769">
      <c r="A769" s="3" t="n">
        <v>765</v>
      </c>
      <c r="B769" s="4" t="n"/>
      <c r="C769" s="4" t="n"/>
      <c r="D769" s="5">
        <f>IF(E769="ISNR20","Natural Rubber-TSNR (ISNR-20)","")</f>
        <v/>
      </c>
      <c r="E769" s="4" t="n"/>
      <c r="F769" s="6" t="n"/>
      <c r="G769" s="6" t="n"/>
      <c r="H769" s="7">
        <f>IF(G769="","",G769-TODAY())</f>
        <v/>
      </c>
      <c r="I769" s="8">
        <f>IF(G769="","",
IF(G769&lt;TODAY(),
IF(O769&gt;0,"Violated","Completed"),
IF(H769&lt;=7,"Expiring Soon",
"Active")))</f>
        <v/>
      </c>
      <c r="J769" s="8">
        <f>IF(C769="","",
COUNTIFS(
sales!$C:$C,$C769,
sales!$E:$E,$E769,
sales!$H:$H,"&gt;="&amp;$F769,
sales!$H:$H,"&lt;="&amp;$G769
))</f>
        <v/>
      </c>
      <c r="K769" s="9">
        <f>IF(COUNTIFS(sales!C:C, C769)=0,"",
_xlfn.MAXIFS(sales!H:H, sales!C:C, C769))</f>
        <v/>
      </c>
      <c r="L769" s="4" t="n"/>
      <c r="M769" s="4" t="n"/>
      <c r="N769" s="10">
        <f>IF(C769="","",
SUMIFS(
sales!$I:$I,
sales!$C:$C,$C769,
sales!$E:$E,$E769,
sales!$H:$H,"&gt;="&amp;$F769,
sales!$H:$H,"&lt;="&amp;$G769
))</f>
        <v/>
      </c>
      <c r="O769" s="10">
        <f>IF(M769="","",M769-N769)</f>
        <v/>
      </c>
      <c r="P769" s="11">
        <f>IF(M769=0,"",N769/M769)</f>
        <v/>
      </c>
      <c r="Q769" s="12">
        <f>IF(OR(G769="",O769=""),"",
IF(AND(G769&lt;TODAY(),O769&gt;0),"YES","NO"))</f>
        <v/>
      </c>
      <c r="R769" s="100" t="n"/>
      <c r="S769" s="14" t="n"/>
      <c r="T769" s="15">
        <f>IF(Q769="YES", IF(R769="Company",L769*(1+S769),IF(R769="Vendor",L769*(1-S769),"")),"")</f>
        <v/>
      </c>
      <c r="U769" s="15">
        <f>IF(Q769="YES",O769*T769,"")</f>
        <v/>
      </c>
      <c r="V769" s="16" t="n"/>
      <c r="W769" s="17">
        <f>IF(Q769="YES",G769+V769,"")</f>
        <v/>
      </c>
      <c r="X769" s="18">
        <f>IF(Q769="YES",IF(TODAY()&gt;W769,"OVERDUE","WITHIN TIME"),"")</f>
        <v/>
      </c>
    </row>
    <row r="770">
      <c r="A770" s="3" t="n">
        <v>766</v>
      </c>
      <c r="B770" s="4" t="n"/>
      <c r="C770" s="4" t="n"/>
      <c r="D770" s="5">
        <f>IF(E770="ISNR20","Natural Rubber-TSNR (ISNR-20)","")</f>
        <v/>
      </c>
      <c r="E770" s="4" t="n"/>
      <c r="F770" s="6" t="n"/>
      <c r="G770" s="6" t="n"/>
      <c r="H770" s="7">
        <f>IF(G770="","",G770-TODAY())</f>
        <v/>
      </c>
      <c r="I770" s="8">
        <f>IF(G770="","",
IF(G770&lt;TODAY(),
IF(O770&gt;0,"Violated","Completed"),
IF(H770&lt;=7,"Expiring Soon",
"Active")))</f>
        <v/>
      </c>
      <c r="J770" s="8">
        <f>IF(C770="","",
COUNTIFS(
sales!$C:$C,$C770,
sales!$E:$E,$E770,
sales!$H:$H,"&gt;="&amp;$F770,
sales!$H:$H,"&lt;="&amp;$G770
))</f>
        <v/>
      </c>
      <c r="K770" s="9">
        <f>IF(COUNTIFS(sales!C:C, C770)=0,"",
_xlfn.MAXIFS(sales!H:H, sales!C:C, C770))</f>
        <v/>
      </c>
      <c r="L770" s="4" t="n"/>
      <c r="M770" s="4" t="n"/>
      <c r="N770" s="10">
        <f>IF(C770="","",
SUMIFS(
sales!$I:$I,
sales!$C:$C,$C770,
sales!$E:$E,$E770,
sales!$H:$H,"&gt;="&amp;$F770,
sales!$H:$H,"&lt;="&amp;$G770
))</f>
        <v/>
      </c>
      <c r="O770" s="10">
        <f>IF(M770="","",M770-N770)</f>
        <v/>
      </c>
      <c r="P770" s="11">
        <f>IF(M770=0,"",N770/M770)</f>
        <v/>
      </c>
      <c r="Q770" s="12">
        <f>IF(OR(G770="",O770=""),"",
IF(AND(G770&lt;TODAY(),O770&gt;0),"YES","NO"))</f>
        <v/>
      </c>
      <c r="R770" s="100" t="n"/>
      <c r="S770" s="14" t="n"/>
      <c r="T770" s="15">
        <f>IF(Q770="YES", IF(R770="Company",L770*(1+S770),IF(R770="Vendor",L770*(1-S770),"")),"")</f>
        <v/>
      </c>
      <c r="U770" s="15">
        <f>IF(Q770="YES",O770*T770,"")</f>
        <v/>
      </c>
      <c r="V770" s="16" t="n"/>
      <c r="W770" s="17">
        <f>IF(Q770="YES",G770+V770,"")</f>
        <v/>
      </c>
      <c r="X770" s="18">
        <f>IF(Q770="YES",IF(TODAY()&gt;W770,"OVERDUE","WITHIN TIME"),"")</f>
        <v/>
      </c>
    </row>
    <row r="771">
      <c r="A771" s="3" t="n">
        <v>767</v>
      </c>
      <c r="B771" s="4" t="n"/>
      <c r="C771" s="4" t="n"/>
      <c r="D771" s="5">
        <f>IF(E771="ISNR20","Natural Rubber-TSNR (ISNR-20)","")</f>
        <v/>
      </c>
      <c r="E771" s="4" t="n"/>
      <c r="F771" s="6" t="n"/>
      <c r="G771" s="6" t="n"/>
      <c r="H771" s="7">
        <f>IF(G771="","",G771-TODAY())</f>
        <v/>
      </c>
      <c r="I771" s="8">
        <f>IF(G771="","",
IF(G771&lt;TODAY(),
IF(O771&gt;0,"Violated","Completed"),
IF(H771&lt;=7,"Expiring Soon",
"Active")))</f>
        <v/>
      </c>
      <c r="J771" s="8">
        <f>IF(C771="","",
COUNTIFS(
sales!$C:$C,$C771,
sales!$E:$E,$E771,
sales!$H:$H,"&gt;="&amp;$F771,
sales!$H:$H,"&lt;="&amp;$G771
))</f>
        <v/>
      </c>
      <c r="K771" s="9">
        <f>IF(COUNTIFS(sales!C:C, C771)=0,"",
_xlfn.MAXIFS(sales!H:H, sales!C:C, C771))</f>
        <v/>
      </c>
      <c r="L771" s="4" t="n"/>
      <c r="M771" s="4" t="n"/>
      <c r="N771" s="10">
        <f>IF(C771="","",
SUMIFS(
sales!$I:$I,
sales!$C:$C,$C771,
sales!$E:$E,$E771,
sales!$H:$H,"&gt;="&amp;$F771,
sales!$H:$H,"&lt;="&amp;$G771
))</f>
        <v/>
      </c>
      <c r="O771" s="10">
        <f>IF(M771="","",M771-N771)</f>
        <v/>
      </c>
      <c r="P771" s="11">
        <f>IF(M771=0,"",N771/M771)</f>
        <v/>
      </c>
      <c r="Q771" s="12">
        <f>IF(OR(G771="",O771=""),"",
IF(AND(G771&lt;TODAY(),O771&gt;0),"YES","NO"))</f>
        <v/>
      </c>
      <c r="R771" s="100" t="n"/>
      <c r="S771" s="14" t="n"/>
      <c r="T771" s="15">
        <f>IF(Q771="YES", IF(R771="Company",L771*(1+S771),IF(R771="Vendor",L771*(1-S771),"")),"")</f>
        <v/>
      </c>
      <c r="U771" s="15">
        <f>IF(Q771="YES",O771*T771,"")</f>
        <v/>
      </c>
      <c r="V771" s="16" t="n"/>
      <c r="W771" s="17">
        <f>IF(Q771="YES",G771+V771,"")</f>
        <v/>
      </c>
      <c r="X771" s="18">
        <f>IF(Q771="YES",IF(TODAY()&gt;W771,"OVERDUE","WITHIN TIME"),"")</f>
        <v/>
      </c>
    </row>
    <row r="772">
      <c r="A772" s="3" t="n">
        <v>768</v>
      </c>
      <c r="B772" s="4" t="n"/>
      <c r="C772" s="4" t="n"/>
      <c r="D772" s="5">
        <f>IF(E772="ISNR20","Natural Rubber-TSNR (ISNR-20)","")</f>
        <v/>
      </c>
      <c r="E772" s="4" t="n"/>
      <c r="F772" s="6" t="n"/>
      <c r="G772" s="6" t="n"/>
      <c r="H772" s="7">
        <f>IF(G772="","",G772-TODAY())</f>
        <v/>
      </c>
      <c r="I772" s="8">
        <f>IF(G772="","",
IF(G772&lt;TODAY(),
IF(O772&gt;0,"Violated","Completed"),
IF(H772&lt;=7,"Expiring Soon",
"Active")))</f>
        <v/>
      </c>
      <c r="J772" s="8">
        <f>IF(C772="","",
COUNTIFS(
sales!$C:$C,$C772,
sales!$E:$E,$E772,
sales!$H:$H,"&gt;="&amp;$F772,
sales!$H:$H,"&lt;="&amp;$G772
))</f>
        <v/>
      </c>
      <c r="K772" s="9">
        <f>IF(COUNTIFS(sales!C:C, C772)=0,"",
_xlfn.MAXIFS(sales!H:H, sales!C:C, C772))</f>
        <v/>
      </c>
      <c r="L772" s="4" t="n"/>
      <c r="M772" s="4" t="n"/>
      <c r="N772" s="10">
        <f>IF(C772="","",
SUMIFS(
sales!$I:$I,
sales!$C:$C,$C772,
sales!$E:$E,$E772,
sales!$H:$H,"&gt;="&amp;$F772,
sales!$H:$H,"&lt;="&amp;$G772
))</f>
        <v/>
      </c>
      <c r="O772" s="10">
        <f>IF(M772="","",M772-N772)</f>
        <v/>
      </c>
      <c r="P772" s="11">
        <f>IF(M772=0,"",N772/M772)</f>
        <v/>
      </c>
      <c r="Q772" s="12">
        <f>IF(OR(G772="",O772=""),"",
IF(AND(G772&lt;TODAY(),O772&gt;0),"YES","NO"))</f>
        <v/>
      </c>
      <c r="R772" s="100" t="n"/>
      <c r="S772" s="14" t="n"/>
      <c r="T772" s="15">
        <f>IF(Q772="YES", IF(R772="Company",L772*(1+S772),IF(R772="Vendor",L772*(1-S772),"")),"")</f>
        <v/>
      </c>
      <c r="U772" s="15">
        <f>IF(Q772="YES",O772*T772,"")</f>
        <v/>
      </c>
      <c r="V772" s="16" t="n"/>
      <c r="W772" s="17">
        <f>IF(Q772="YES",G772+V772,"")</f>
        <v/>
      </c>
      <c r="X772" s="18">
        <f>IF(Q772="YES",IF(TODAY()&gt;W772,"OVERDUE","WITHIN TIME"),"")</f>
        <v/>
      </c>
    </row>
    <row r="773">
      <c r="A773" s="3" t="n">
        <v>769</v>
      </c>
      <c r="B773" s="4" t="n"/>
      <c r="C773" s="4" t="n"/>
      <c r="D773" s="5">
        <f>IF(E773="ISNR20","Natural Rubber-TSNR (ISNR-20)","")</f>
        <v/>
      </c>
      <c r="E773" s="4" t="n"/>
      <c r="F773" s="6" t="n"/>
      <c r="G773" s="6" t="n"/>
      <c r="H773" s="7">
        <f>IF(G773="","",G773-TODAY())</f>
        <v/>
      </c>
      <c r="I773" s="8">
        <f>IF(G773="","",
IF(G773&lt;TODAY(),
IF(O773&gt;0,"Violated","Completed"),
IF(H773&lt;=7,"Expiring Soon",
"Active")))</f>
        <v/>
      </c>
      <c r="J773" s="8">
        <f>IF(C773="","",
COUNTIFS(
sales!$C:$C,$C773,
sales!$E:$E,$E773,
sales!$H:$H,"&gt;="&amp;$F773,
sales!$H:$H,"&lt;="&amp;$G773
))</f>
        <v/>
      </c>
      <c r="K773" s="9">
        <f>IF(COUNTIFS(sales!C:C, C773)=0,"",
_xlfn.MAXIFS(sales!H:H, sales!C:C, C773))</f>
        <v/>
      </c>
      <c r="L773" s="4" t="n"/>
      <c r="M773" s="4" t="n"/>
      <c r="N773" s="10">
        <f>IF(C773="","",
SUMIFS(
sales!$I:$I,
sales!$C:$C,$C773,
sales!$E:$E,$E773,
sales!$H:$H,"&gt;="&amp;$F773,
sales!$H:$H,"&lt;="&amp;$G773
))</f>
        <v/>
      </c>
      <c r="O773" s="10">
        <f>IF(M773="","",M773-N773)</f>
        <v/>
      </c>
      <c r="P773" s="11">
        <f>IF(M773=0,"",N773/M773)</f>
        <v/>
      </c>
      <c r="Q773" s="12">
        <f>IF(OR(G773="",O773=""),"",
IF(AND(G773&lt;TODAY(),O773&gt;0),"YES","NO"))</f>
        <v/>
      </c>
      <c r="R773" s="100" t="n"/>
      <c r="S773" s="14" t="n"/>
      <c r="T773" s="15">
        <f>IF(Q773="YES", IF(R773="Company",L773*(1+S773),IF(R773="Vendor",L773*(1-S773),"")),"")</f>
        <v/>
      </c>
      <c r="U773" s="15">
        <f>IF(Q773="YES",O773*T773,"")</f>
        <v/>
      </c>
      <c r="V773" s="16" t="n"/>
      <c r="W773" s="17">
        <f>IF(Q773="YES",G773+V773,"")</f>
        <v/>
      </c>
      <c r="X773" s="18">
        <f>IF(Q773="YES",IF(TODAY()&gt;W773,"OVERDUE","WITHIN TIME"),"")</f>
        <v/>
      </c>
    </row>
    <row r="774">
      <c r="A774" s="3" t="n">
        <v>770</v>
      </c>
      <c r="B774" s="4" t="n"/>
      <c r="C774" s="4" t="n"/>
      <c r="D774" s="5">
        <f>IF(E774="ISNR20","Natural Rubber-TSNR (ISNR-20)","")</f>
        <v/>
      </c>
      <c r="E774" s="4" t="n"/>
      <c r="F774" s="6" t="n"/>
      <c r="G774" s="6" t="n"/>
      <c r="H774" s="7">
        <f>IF(G774="","",G774-TODAY())</f>
        <v/>
      </c>
      <c r="I774" s="8">
        <f>IF(G774="","",
IF(G774&lt;TODAY(),
IF(O774&gt;0,"Violated","Completed"),
IF(H774&lt;=7,"Expiring Soon",
"Active")))</f>
        <v/>
      </c>
      <c r="J774" s="8">
        <f>IF(C774="","",
COUNTIFS(
sales!$C:$C,$C774,
sales!$E:$E,$E774,
sales!$H:$H,"&gt;="&amp;$F774,
sales!$H:$H,"&lt;="&amp;$G774
))</f>
        <v/>
      </c>
      <c r="K774" s="9">
        <f>IF(COUNTIFS(sales!C:C, C774)=0,"",
_xlfn.MAXIFS(sales!H:H, sales!C:C, C774))</f>
        <v/>
      </c>
      <c r="L774" s="4" t="n"/>
      <c r="M774" s="4" t="n"/>
      <c r="N774" s="10">
        <f>IF(C774="","",
SUMIFS(
sales!$I:$I,
sales!$C:$C,$C774,
sales!$E:$E,$E774,
sales!$H:$H,"&gt;="&amp;$F774,
sales!$H:$H,"&lt;="&amp;$G774
))</f>
        <v/>
      </c>
      <c r="O774" s="10">
        <f>IF(M774="","",M774-N774)</f>
        <v/>
      </c>
      <c r="P774" s="11">
        <f>IF(M774=0,"",N774/M774)</f>
        <v/>
      </c>
      <c r="Q774" s="12">
        <f>IF(OR(G774="",O774=""),"",
IF(AND(G774&lt;TODAY(),O774&gt;0),"YES","NO"))</f>
        <v/>
      </c>
      <c r="R774" s="100" t="n"/>
      <c r="S774" s="14" t="n"/>
      <c r="T774" s="15">
        <f>IF(Q774="YES", IF(R774="Company",L774*(1+S774),IF(R774="Vendor",L774*(1-S774),"")),"")</f>
        <v/>
      </c>
      <c r="U774" s="15">
        <f>IF(Q774="YES",O774*T774,"")</f>
        <v/>
      </c>
      <c r="V774" s="16" t="n"/>
      <c r="W774" s="17">
        <f>IF(Q774="YES",G774+V774,"")</f>
        <v/>
      </c>
      <c r="X774" s="18">
        <f>IF(Q774="YES",IF(TODAY()&gt;W774,"OVERDUE","WITHIN TIME"),"")</f>
        <v/>
      </c>
    </row>
    <row r="775">
      <c r="A775" s="3" t="n">
        <v>771</v>
      </c>
      <c r="B775" s="4" t="n"/>
      <c r="C775" s="4" t="n"/>
      <c r="D775" s="5">
        <f>IF(E775="ISNR20","Natural Rubber-TSNR (ISNR-20)","")</f>
        <v/>
      </c>
      <c r="E775" s="4" t="n"/>
      <c r="F775" s="6" t="n"/>
      <c r="G775" s="6" t="n"/>
      <c r="H775" s="7">
        <f>IF(G775="","",G775-TODAY())</f>
        <v/>
      </c>
      <c r="I775" s="8">
        <f>IF(G775="","",
IF(G775&lt;TODAY(),
IF(O775&gt;0,"Violated","Completed"),
IF(H775&lt;=7,"Expiring Soon",
"Active")))</f>
        <v/>
      </c>
      <c r="J775" s="8">
        <f>IF(C775="","",
COUNTIFS(
sales!$C:$C,$C775,
sales!$E:$E,$E775,
sales!$H:$H,"&gt;="&amp;$F775,
sales!$H:$H,"&lt;="&amp;$G775
))</f>
        <v/>
      </c>
      <c r="K775" s="9">
        <f>IF(COUNTIFS(sales!C:C, C775)=0,"",
_xlfn.MAXIFS(sales!H:H, sales!C:C, C775))</f>
        <v/>
      </c>
      <c r="L775" s="4" t="n"/>
      <c r="M775" s="4" t="n"/>
      <c r="N775" s="10">
        <f>IF(C775="","",
SUMIFS(
sales!$I:$I,
sales!$C:$C,$C775,
sales!$E:$E,$E775,
sales!$H:$H,"&gt;="&amp;$F775,
sales!$H:$H,"&lt;="&amp;$G775
))</f>
        <v/>
      </c>
      <c r="O775" s="10">
        <f>IF(M775="","",M775-N775)</f>
        <v/>
      </c>
      <c r="P775" s="11">
        <f>IF(M775=0,"",N775/M775)</f>
        <v/>
      </c>
      <c r="Q775" s="12">
        <f>IF(OR(G775="",O775=""),"",
IF(AND(G775&lt;TODAY(),O775&gt;0),"YES","NO"))</f>
        <v/>
      </c>
      <c r="R775" s="100" t="n"/>
      <c r="S775" s="14" t="n"/>
      <c r="T775" s="15">
        <f>IF(Q775="YES", IF(R775="Company",L775*(1+S775),IF(R775="Vendor",L775*(1-S775),"")),"")</f>
        <v/>
      </c>
      <c r="U775" s="15">
        <f>IF(Q775="YES",O775*T775,"")</f>
        <v/>
      </c>
      <c r="V775" s="16" t="n"/>
      <c r="W775" s="17">
        <f>IF(Q775="YES",G775+V775,"")</f>
        <v/>
      </c>
      <c r="X775" s="18">
        <f>IF(Q775="YES",IF(TODAY()&gt;W775,"OVERDUE","WITHIN TIME"),"")</f>
        <v/>
      </c>
    </row>
    <row r="776">
      <c r="A776" s="3" t="n">
        <v>772</v>
      </c>
      <c r="B776" s="4" t="n"/>
      <c r="C776" s="4" t="n"/>
      <c r="D776" s="5">
        <f>IF(E776="ISNR20","Natural Rubber-TSNR (ISNR-20)","")</f>
        <v/>
      </c>
      <c r="E776" s="4" t="n"/>
      <c r="F776" s="6" t="n"/>
      <c r="G776" s="6" t="n"/>
      <c r="H776" s="7">
        <f>IF(G776="","",G776-TODAY())</f>
        <v/>
      </c>
      <c r="I776" s="8">
        <f>IF(G776="","",
IF(G776&lt;TODAY(),
IF(O776&gt;0,"Violated","Completed"),
IF(H776&lt;=7,"Expiring Soon",
"Active")))</f>
        <v/>
      </c>
      <c r="J776" s="8">
        <f>IF(C776="","",
COUNTIFS(
sales!$C:$C,$C776,
sales!$E:$E,$E776,
sales!$H:$H,"&gt;="&amp;$F776,
sales!$H:$H,"&lt;="&amp;$G776
))</f>
        <v/>
      </c>
      <c r="K776" s="9">
        <f>IF(COUNTIFS(sales!C:C, C776)=0,"",
_xlfn.MAXIFS(sales!H:H, sales!C:C, C776))</f>
        <v/>
      </c>
      <c r="L776" s="4" t="n"/>
      <c r="M776" s="4" t="n"/>
      <c r="N776" s="10">
        <f>IF(C776="","",
SUMIFS(
sales!$I:$I,
sales!$C:$C,$C776,
sales!$E:$E,$E776,
sales!$H:$H,"&gt;="&amp;$F776,
sales!$H:$H,"&lt;="&amp;$G776
))</f>
        <v/>
      </c>
      <c r="O776" s="10">
        <f>IF(M776="","",M776-N776)</f>
        <v/>
      </c>
      <c r="P776" s="11">
        <f>IF(M776=0,"",N776/M776)</f>
        <v/>
      </c>
      <c r="Q776" s="12">
        <f>IF(OR(G776="",O776=""),"",
IF(AND(G776&lt;TODAY(),O776&gt;0),"YES","NO"))</f>
        <v/>
      </c>
      <c r="R776" s="100" t="n"/>
      <c r="S776" s="14" t="n"/>
      <c r="T776" s="15">
        <f>IF(Q776="YES", IF(R776="Company",L776*(1+S776),IF(R776="Vendor",L776*(1-S776),"")),"")</f>
        <v/>
      </c>
      <c r="U776" s="15">
        <f>IF(Q776="YES",O776*T776,"")</f>
        <v/>
      </c>
      <c r="V776" s="16" t="n"/>
      <c r="W776" s="17">
        <f>IF(Q776="YES",G776+V776,"")</f>
        <v/>
      </c>
      <c r="X776" s="18">
        <f>IF(Q776="YES",IF(TODAY()&gt;W776,"OVERDUE","WITHIN TIME"),"")</f>
        <v/>
      </c>
    </row>
    <row r="777">
      <c r="A777" s="3" t="n">
        <v>773</v>
      </c>
      <c r="B777" s="4" t="n"/>
      <c r="C777" s="4" t="n"/>
      <c r="D777" s="5">
        <f>IF(E777="ISNR20","Natural Rubber-TSNR (ISNR-20)","")</f>
        <v/>
      </c>
      <c r="E777" s="4" t="n"/>
      <c r="F777" s="6" t="n"/>
      <c r="G777" s="6" t="n"/>
      <c r="H777" s="7">
        <f>IF(G777="","",G777-TODAY())</f>
        <v/>
      </c>
      <c r="I777" s="8">
        <f>IF(G777="","",
IF(G777&lt;TODAY(),
IF(O777&gt;0,"Violated","Completed"),
IF(H777&lt;=7,"Expiring Soon",
"Active")))</f>
        <v/>
      </c>
      <c r="J777" s="8">
        <f>IF(C777="","",
COUNTIFS(
sales!$C:$C,$C777,
sales!$E:$E,$E777,
sales!$H:$H,"&gt;="&amp;$F777,
sales!$H:$H,"&lt;="&amp;$G777
))</f>
        <v/>
      </c>
      <c r="K777" s="9">
        <f>IF(COUNTIFS(sales!C:C, C777)=0,"",
_xlfn.MAXIFS(sales!H:H, sales!C:C, C777))</f>
        <v/>
      </c>
      <c r="L777" s="4" t="n"/>
      <c r="M777" s="4" t="n"/>
      <c r="N777" s="10">
        <f>IF(C777="","",
SUMIFS(
sales!$I:$I,
sales!$C:$C,$C777,
sales!$E:$E,$E777,
sales!$H:$H,"&gt;="&amp;$F777,
sales!$H:$H,"&lt;="&amp;$G777
))</f>
        <v/>
      </c>
      <c r="O777" s="10">
        <f>IF(M777="","",M777-N777)</f>
        <v/>
      </c>
      <c r="P777" s="11">
        <f>IF(M777=0,"",N777/M777)</f>
        <v/>
      </c>
      <c r="Q777" s="12">
        <f>IF(OR(G777="",O777=""),"",
IF(AND(G777&lt;TODAY(),O777&gt;0),"YES","NO"))</f>
        <v/>
      </c>
      <c r="R777" s="100" t="n"/>
      <c r="S777" s="14" t="n"/>
      <c r="T777" s="15">
        <f>IF(Q777="YES", IF(R777="Company",L777*(1+S777),IF(R777="Vendor",L777*(1-S777),"")),"")</f>
        <v/>
      </c>
      <c r="U777" s="15">
        <f>IF(Q777="YES",O777*T777,"")</f>
        <v/>
      </c>
      <c r="V777" s="16" t="n"/>
      <c r="W777" s="17">
        <f>IF(Q777="YES",G777+V777,"")</f>
        <v/>
      </c>
      <c r="X777" s="18">
        <f>IF(Q777="YES",IF(TODAY()&gt;W777,"OVERDUE","WITHIN TIME"),"")</f>
        <v/>
      </c>
    </row>
    <row r="778">
      <c r="A778" s="3" t="n">
        <v>774</v>
      </c>
      <c r="B778" s="4" t="n"/>
      <c r="C778" s="4" t="n"/>
      <c r="D778" s="5">
        <f>IF(E778="ISNR20","Natural Rubber-TSNR (ISNR-20)","")</f>
        <v/>
      </c>
      <c r="E778" s="4" t="n"/>
      <c r="F778" s="6" t="n"/>
      <c r="G778" s="6" t="n"/>
      <c r="H778" s="7">
        <f>IF(G778="","",G778-TODAY())</f>
        <v/>
      </c>
      <c r="I778" s="8">
        <f>IF(G778="","",
IF(G778&lt;TODAY(),
IF(O778&gt;0,"Violated","Completed"),
IF(H778&lt;=7,"Expiring Soon",
"Active")))</f>
        <v/>
      </c>
      <c r="J778" s="8">
        <f>IF(C778="","",
COUNTIFS(
sales!$C:$C,$C778,
sales!$E:$E,$E778,
sales!$H:$H,"&gt;="&amp;$F778,
sales!$H:$H,"&lt;="&amp;$G778
))</f>
        <v/>
      </c>
      <c r="K778" s="9">
        <f>IF(COUNTIFS(sales!C:C, C778)=0,"",
_xlfn.MAXIFS(sales!H:H, sales!C:C, C778))</f>
        <v/>
      </c>
      <c r="L778" s="4" t="n"/>
      <c r="M778" s="4" t="n"/>
      <c r="N778" s="10">
        <f>IF(C778="","",
SUMIFS(
sales!$I:$I,
sales!$C:$C,$C778,
sales!$E:$E,$E778,
sales!$H:$H,"&gt;="&amp;$F778,
sales!$H:$H,"&lt;="&amp;$G778
))</f>
        <v/>
      </c>
      <c r="O778" s="10">
        <f>IF(M778="","",M778-N778)</f>
        <v/>
      </c>
      <c r="P778" s="11">
        <f>IF(M778=0,"",N778/M778)</f>
        <v/>
      </c>
      <c r="Q778" s="12">
        <f>IF(OR(G778="",O778=""),"",
IF(AND(G778&lt;TODAY(),O778&gt;0),"YES","NO"))</f>
        <v/>
      </c>
      <c r="R778" s="100" t="n"/>
      <c r="S778" s="14" t="n"/>
      <c r="T778" s="15">
        <f>IF(Q778="YES", IF(R778="Company",L778*(1+S778),IF(R778="Vendor",L778*(1-S778),"")),"")</f>
        <v/>
      </c>
      <c r="U778" s="15">
        <f>IF(Q778="YES",O778*T778,"")</f>
        <v/>
      </c>
      <c r="V778" s="16" t="n"/>
      <c r="W778" s="17">
        <f>IF(Q778="YES",G778+V778,"")</f>
        <v/>
      </c>
      <c r="X778" s="18">
        <f>IF(Q778="YES",IF(TODAY()&gt;W778,"OVERDUE","WITHIN TIME"),"")</f>
        <v/>
      </c>
    </row>
    <row r="779">
      <c r="A779" s="3" t="n">
        <v>775</v>
      </c>
      <c r="B779" s="4" t="n"/>
      <c r="C779" s="4" t="n"/>
      <c r="D779" s="5">
        <f>IF(E779="ISNR20","Natural Rubber-TSNR (ISNR-20)","")</f>
        <v/>
      </c>
      <c r="E779" s="4" t="n"/>
      <c r="F779" s="6" t="n"/>
      <c r="G779" s="6" t="n"/>
      <c r="H779" s="7">
        <f>IF(G779="","",G779-TODAY())</f>
        <v/>
      </c>
      <c r="I779" s="8">
        <f>IF(G779="","",
IF(G779&lt;TODAY(),
IF(O779&gt;0,"Violated","Completed"),
IF(H779&lt;=7,"Expiring Soon",
"Active")))</f>
        <v/>
      </c>
      <c r="J779" s="8">
        <f>IF(C779="","",
COUNTIFS(
sales!$C:$C,$C779,
sales!$E:$E,$E779,
sales!$H:$H,"&gt;="&amp;$F779,
sales!$H:$H,"&lt;="&amp;$G779
))</f>
        <v/>
      </c>
      <c r="K779" s="9">
        <f>IF(COUNTIFS(sales!C:C, C779)=0,"",
_xlfn.MAXIFS(sales!H:H, sales!C:C, C779))</f>
        <v/>
      </c>
      <c r="L779" s="4" t="n"/>
      <c r="M779" s="4" t="n"/>
      <c r="N779" s="10">
        <f>IF(C779="","",
SUMIFS(
sales!$I:$I,
sales!$C:$C,$C779,
sales!$E:$E,$E779,
sales!$H:$H,"&gt;="&amp;$F779,
sales!$H:$H,"&lt;="&amp;$G779
))</f>
        <v/>
      </c>
      <c r="O779" s="10">
        <f>IF(M779="","",M779-N779)</f>
        <v/>
      </c>
      <c r="P779" s="11">
        <f>IF(M779=0,"",N779/M779)</f>
        <v/>
      </c>
      <c r="Q779" s="12">
        <f>IF(OR(G779="",O779=""),"",
IF(AND(G779&lt;TODAY(),O779&gt;0),"YES","NO"))</f>
        <v/>
      </c>
      <c r="R779" s="100" t="n"/>
      <c r="S779" s="14" t="n"/>
      <c r="T779" s="15">
        <f>IF(Q779="YES", IF(R779="Company",L779*(1+S779),IF(R779="Vendor",L779*(1-S779),"")),"")</f>
        <v/>
      </c>
      <c r="U779" s="15">
        <f>IF(Q779="YES",O779*T779,"")</f>
        <v/>
      </c>
      <c r="V779" s="16" t="n"/>
      <c r="W779" s="17">
        <f>IF(Q779="YES",G779+V779,"")</f>
        <v/>
      </c>
      <c r="X779" s="18">
        <f>IF(Q779="YES",IF(TODAY()&gt;W779,"OVERDUE","WITHIN TIME"),"")</f>
        <v/>
      </c>
    </row>
    <row r="780">
      <c r="A780" s="3" t="n">
        <v>776</v>
      </c>
      <c r="B780" s="4" t="n"/>
      <c r="C780" s="4" t="n"/>
      <c r="D780" s="5">
        <f>IF(E780="ISNR20","Natural Rubber-TSNR (ISNR-20)","")</f>
        <v/>
      </c>
      <c r="E780" s="4" t="n"/>
      <c r="F780" s="6" t="n"/>
      <c r="G780" s="6" t="n"/>
      <c r="H780" s="7">
        <f>IF(G780="","",G780-TODAY())</f>
        <v/>
      </c>
      <c r="I780" s="8">
        <f>IF(G780="","",
IF(G780&lt;TODAY(),
IF(O780&gt;0,"Violated","Completed"),
IF(H780&lt;=7,"Expiring Soon",
"Active")))</f>
        <v/>
      </c>
      <c r="J780" s="8">
        <f>IF(C780="","",
COUNTIFS(
sales!$C:$C,$C780,
sales!$E:$E,$E780,
sales!$H:$H,"&gt;="&amp;$F780,
sales!$H:$H,"&lt;="&amp;$G780
))</f>
        <v/>
      </c>
      <c r="K780" s="9">
        <f>IF(COUNTIFS(sales!C:C, C780)=0,"",
_xlfn.MAXIFS(sales!H:H, sales!C:C, C780))</f>
        <v/>
      </c>
      <c r="L780" s="4" t="n"/>
      <c r="M780" s="4" t="n"/>
      <c r="N780" s="10">
        <f>IF(C780="","",
SUMIFS(
sales!$I:$I,
sales!$C:$C,$C780,
sales!$E:$E,$E780,
sales!$H:$H,"&gt;="&amp;$F780,
sales!$H:$H,"&lt;="&amp;$G780
))</f>
        <v/>
      </c>
      <c r="O780" s="10">
        <f>IF(M780="","",M780-N780)</f>
        <v/>
      </c>
      <c r="P780" s="11">
        <f>IF(M780=0,"",N780/M780)</f>
        <v/>
      </c>
      <c r="Q780" s="12">
        <f>IF(OR(G780="",O780=""),"",
IF(AND(G780&lt;TODAY(),O780&gt;0),"YES","NO"))</f>
        <v/>
      </c>
      <c r="R780" s="100" t="n"/>
      <c r="S780" s="14" t="n"/>
      <c r="T780" s="15">
        <f>IF(Q780="YES", IF(R780="Company",L780*(1+S780),IF(R780="Vendor",L780*(1-S780),"")),"")</f>
        <v/>
      </c>
      <c r="U780" s="15">
        <f>IF(Q780="YES",O780*T780,"")</f>
        <v/>
      </c>
      <c r="V780" s="16" t="n"/>
      <c r="W780" s="17">
        <f>IF(Q780="YES",G780+V780,"")</f>
        <v/>
      </c>
      <c r="X780" s="18">
        <f>IF(Q780="YES",IF(TODAY()&gt;W780,"OVERDUE","WITHIN TIME"),"")</f>
        <v/>
      </c>
    </row>
    <row r="781">
      <c r="A781" s="3" t="n">
        <v>777</v>
      </c>
      <c r="B781" s="4" t="n"/>
      <c r="C781" s="4" t="n"/>
      <c r="D781" s="5">
        <f>IF(E781="ISNR20","Natural Rubber-TSNR (ISNR-20)","")</f>
        <v/>
      </c>
      <c r="E781" s="4" t="n"/>
      <c r="F781" s="6" t="n"/>
      <c r="G781" s="6" t="n"/>
      <c r="H781" s="7">
        <f>IF(G781="","",G781-TODAY())</f>
        <v/>
      </c>
      <c r="I781" s="8">
        <f>IF(G781="","",
IF(G781&lt;TODAY(),
IF(O781&gt;0,"Violated","Completed"),
IF(H781&lt;=7,"Expiring Soon",
"Active")))</f>
        <v/>
      </c>
      <c r="J781" s="8">
        <f>IF(C781="","",
COUNTIFS(
sales!$C:$C,$C781,
sales!$E:$E,$E781,
sales!$H:$H,"&gt;="&amp;$F781,
sales!$H:$H,"&lt;="&amp;$G781
))</f>
        <v/>
      </c>
      <c r="K781" s="9">
        <f>IF(COUNTIFS(sales!C:C, C781)=0,"",
_xlfn.MAXIFS(sales!H:H, sales!C:C, C781))</f>
        <v/>
      </c>
      <c r="L781" s="4" t="n"/>
      <c r="M781" s="4" t="n"/>
      <c r="N781" s="10">
        <f>IF(C781="","",
SUMIFS(
sales!$I:$I,
sales!$C:$C,$C781,
sales!$E:$E,$E781,
sales!$H:$H,"&gt;="&amp;$F781,
sales!$H:$H,"&lt;="&amp;$G781
))</f>
        <v/>
      </c>
      <c r="O781" s="10">
        <f>IF(M781="","",M781-N781)</f>
        <v/>
      </c>
      <c r="P781" s="11">
        <f>IF(M781=0,"",N781/M781)</f>
        <v/>
      </c>
      <c r="Q781" s="12">
        <f>IF(OR(G781="",O781=""),"",
IF(AND(G781&lt;TODAY(),O781&gt;0),"YES","NO"))</f>
        <v/>
      </c>
      <c r="R781" s="100" t="n"/>
      <c r="S781" s="14" t="n"/>
      <c r="T781" s="15">
        <f>IF(Q781="YES", IF(R781="Company",L781*(1+S781),IF(R781="Vendor",L781*(1-S781),"")),"")</f>
        <v/>
      </c>
      <c r="U781" s="15">
        <f>IF(Q781="YES",O781*T781,"")</f>
        <v/>
      </c>
      <c r="V781" s="16" t="n"/>
      <c r="W781" s="17">
        <f>IF(Q781="YES",G781+V781,"")</f>
        <v/>
      </c>
      <c r="X781" s="18">
        <f>IF(Q781="YES",IF(TODAY()&gt;W781,"OVERDUE","WITHIN TIME"),"")</f>
        <v/>
      </c>
    </row>
    <row r="782">
      <c r="A782" s="3" t="n">
        <v>778</v>
      </c>
      <c r="B782" s="4" t="n"/>
      <c r="C782" s="4" t="n"/>
      <c r="D782" s="5">
        <f>IF(E782="ISNR20","Natural Rubber-TSNR (ISNR-20)","")</f>
        <v/>
      </c>
      <c r="E782" s="4" t="n"/>
      <c r="F782" s="6" t="n"/>
      <c r="G782" s="6" t="n"/>
      <c r="H782" s="7">
        <f>IF(G782="","",G782-TODAY())</f>
        <v/>
      </c>
      <c r="I782" s="8">
        <f>IF(G782="","",
IF(G782&lt;TODAY(),
IF(O782&gt;0,"Violated","Completed"),
IF(H782&lt;=7,"Expiring Soon",
"Active")))</f>
        <v/>
      </c>
      <c r="J782" s="8">
        <f>IF(C782="","",
COUNTIFS(
sales!$C:$C,$C782,
sales!$E:$E,$E782,
sales!$H:$H,"&gt;="&amp;$F782,
sales!$H:$H,"&lt;="&amp;$G782
))</f>
        <v/>
      </c>
      <c r="K782" s="9">
        <f>IF(COUNTIFS(sales!C:C, C782)=0,"",
_xlfn.MAXIFS(sales!H:H, sales!C:C, C782))</f>
        <v/>
      </c>
      <c r="L782" s="4" t="n"/>
      <c r="M782" s="4" t="n"/>
      <c r="N782" s="10">
        <f>IF(C782="","",
SUMIFS(
sales!$I:$I,
sales!$C:$C,$C782,
sales!$E:$E,$E782,
sales!$H:$H,"&gt;="&amp;$F782,
sales!$H:$H,"&lt;="&amp;$G782
))</f>
        <v/>
      </c>
      <c r="O782" s="10">
        <f>IF(M782="","",M782-N782)</f>
        <v/>
      </c>
      <c r="P782" s="11">
        <f>IF(M782=0,"",N782/M782)</f>
        <v/>
      </c>
      <c r="Q782" s="12">
        <f>IF(OR(G782="",O782=""),"",
IF(AND(G782&lt;TODAY(),O782&gt;0),"YES","NO"))</f>
        <v/>
      </c>
      <c r="R782" s="100" t="n"/>
      <c r="S782" s="14" t="n"/>
      <c r="T782" s="15">
        <f>IF(Q782="YES", IF(R782="Company",L782*(1+S782),IF(R782="Vendor",L782*(1-S782),"")),"")</f>
        <v/>
      </c>
      <c r="U782" s="15">
        <f>IF(Q782="YES",O782*T782,"")</f>
        <v/>
      </c>
      <c r="V782" s="16" t="n"/>
      <c r="W782" s="17">
        <f>IF(Q782="YES",G782+V782,"")</f>
        <v/>
      </c>
      <c r="X782" s="18">
        <f>IF(Q782="YES",IF(TODAY()&gt;W782,"OVERDUE","WITHIN TIME"),"")</f>
        <v/>
      </c>
    </row>
    <row r="783">
      <c r="A783" s="3" t="n">
        <v>779</v>
      </c>
      <c r="B783" s="4" t="n"/>
      <c r="C783" s="4" t="n"/>
      <c r="D783" s="5">
        <f>IF(E783="ISNR20","Natural Rubber-TSNR (ISNR-20)","")</f>
        <v/>
      </c>
      <c r="E783" s="4" t="n"/>
      <c r="F783" s="6" t="n"/>
      <c r="G783" s="6" t="n"/>
      <c r="H783" s="7">
        <f>IF(G783="","",G783-TODAY())</f>
        <v/>
      </c>
      <c r="I783" s="8">
        <f>IF(G783="","",
IF(G783&lt;TODAY(),
IF(O783&gt;0,"Violated","Completed"),
IF(H783&lt;=7,"Expiring Soon",
"Active")))</f>
        <v/>
      </c>
      <c r="J783" s="8">
        <f>IF(C783="","",
COUNTIFS(
sales!$C:$C,$C783,
sales!$E:$E,$E783,
sales!$H:$H,"&gt;="&amp;$F783,
sales!$H:$H,"&lt;="&amp;$G783
))</f>
        <v/>
      </c>
      <c r="K783" s="9">
        <f>IF(COUNTIFS(sales!C:C, C783)=0,"",
_xlfn.MAXIFS(sales!H:H, sales!C:C, C783))</f>
        <v/>
      </c>
      <c r="L783" s="4" t="n"/>
      <c r="M783" s="4" t="n"/>
      <c r="N783" s="10">
        <f>IF(C783="","",
SUMIFS(
sales!$I:$I,
sales!$C:$C,$C783,
sales!$E:$E,$E783,
sales!$H:$H,"&gt;="&amp;$F783,
sales!$H:$H,"&lt;="&amp;$G783
))</f>
        <v/>
      </c>
      <c r="O783" s="10">
        <f>IF(M783="","",M783-N783)</f>
        <v/>
      </c>
      <c r="P783" s="11">
        <f>IF(M783=0,"",N783/M783)</f>
        <v/>
      </c>
      <c r="Q783" s="12">
        <f>IF(OR(G783="",O783=""),"",
IF(AND(G783&lt;TODAY(),O783&gt;0),"YES","NO"))</f>
        <v/>
      </c>
      <c r="R783" s="100" t="n"/>
      <c r="S783" s="14" t="n"/>
      <c r="T783" s="15">
        <f>IF(Q783="YES", IF(R783="Company",L783*(1+S783),IF(R783="Vendor",L783*(1-S783),"")),"")</f>
        <v/>
      </c>
      <c r="U783" s="15">
        <f>IF(Q783="YES",O783*T783,"")</f>
        <v/>
      </c>
      <c r="V783" s="16" t="n"/>
      <c r="W783" s="17">
        <f>IF(Q783="YES",G783+V783,"")</f>
        <v/>
      </c>
      <c r="X783" s="18">
        <f>IF(Q783="YES",IF(TODAY()&gt;W783,"OVERDUE","WITHIN TIME"),"")</f>
        <v/>
      </c>
    </row>
    <row r="784">
      <c r="A784" s="3" t="n">
        <v>780</v>
      </c>
      <c r="B784" s="4" t="n"/>
      <c r="C784" s="4" t="n"/>
      <c r="D784" s="5">
        <f>IF(E784="ISNR20","Natural Rubber-TSNR (ISNR-20)","")</f>
        <v/>
      </c>
      <c r="E784" s="4" t="n"/>
      <c r="F784" s="6" t="n"/>
      <c r="G784" s="6" t="n"/>
      <c r="H784" s="7">
        <f>IF(G784="","",G784-TODAY())</f>
        <v/>
      </c>
      <c r="I784" s="8">
        <f>IF(G784="","",
IF(G784&lt;TODAY(),
IF(O784&gt;0,"Violated","Completed"),
IF(H784&lt;=7,"Expiring Soon",
"Active")))</f>
        <v/>
      </c>
      <c r="J784" s="8">
        <f>IF(C784="","",
COUNTIFS(
sales!$C:$C,$C784,
sales!$E:$E,$E784,
sales!$H:$H,"&gt;="&amp;$F784,
sales!$H:$H,"&lt;="&amp;$G784
))</f>
        <v/>
      </c>
      <c r="K784" s="9">
        <f>IF(COUNTIFS(sales!C:C, C784)=0,"",
_xlfn.MAXIFS(sales!H:H, sales!C:C, C784))</f>
        <v/>
      </c>
      <c r="L784" s="4" t="n"/>
      <c r="M784" s="4" t="n"/>
      <c r="N784" s="10">
        <f>IF(C784="","",
SUMIFS(
sales!$I:$I,
sales!$C:$C,$C784,
sales!$E:$E,$E784,
sales!$H:$H,"&gt;="&amp;$F784,
sales!$H:$H,"&lt;="&amp;$G784
))</f>
        <v/>
      </c>
      <c r="O784" s="10">
        <f>IF(M784="","",M784-N784)</f>
        <v/>
      </c>
      <c r="P784" s="11">
        <f>IF(M784=0,"",N784/M784)</f>
        <v/>
      </c>
      <c r="Q784" s="12">
        <f>IF(OR(G784="",O784=""),"",
IF(AND(G784&lt;TODAY(),O784&gt;0),"YES","NO"))</f>
        <v/>
      </c>
      <c r="R784" s="100" t="n"/>
      <c r="S784" s="14" t="n"/>
      <c r="T784" s="15">
        <f>IF(Q784="YES", IF(R784="Company",L784*(1+S784),IF(R784="Vendor",L784*(1-S784),"")),"")</f>
        <v/>
      </c>
      <c r="U784" s="15">
        <f>IF(Q784="YES",O784*T784,"")</f>
        <v/>
      </c>
      <c r="V784" s="16" t="n"/>
      <c r="W784" s="17">
        <f>IF(Q784="YES",G784+V784,"")</f>
        <v/>
      </c>
      <c r="X784" s="18">
        <f>IF(Q784="YES",IF(TODAY()&gt;W784,"OVERDUE","WITHIN TIME"),"")</f>
        <v/>
      </c>
    </row>
    <row r="785">
      <c r="A785" s="3" t="n">
        <v>781</v>
      </c>
      <c r="B785" s="4" t="n"/>
      <c r="C785" s="4" t="n"/>
      <c r="D785" s="5">
        <f>IF(E785="ISNR20","Natural Rubber-TSNR (ISNR-20)","")</f>
        <v/>
      </c>
      <c r="E785" s="4" t="n"/>
      <c r="F785" s="6" t="n"/>
      <c r="G785" s="6" t="n"/>
      <c r="H785" s="7">
        <f>IF(G785="","",G785-TODAY())</f>
        <v/>
      </c>
      <c r="I785" s="8">
        <f>IF(G785="","",
IF(G785&lt;TODAY(),
IF(O785&gt;0,"Violated","Completed"),
IF(H785&lt;=7,"Expiring Soon",
"Active")))</f>
        <v/>
      </c>
      <c r="J785" s="8">
        <f>IF(C785="","",
COUNTIFS(
sales!$C:$C,$C785,
sales!$E:$E,$E785,
sales!$H:$H,"&gt;="&amp;$F785,
sales!$H:$H,"&lt;="&amp;$G785
))</f>
        <v/>
      </c>
      <c r="K785" s="9">
        <f>IF(COUNTIFS(sales!C:C, C785)=0,"",
_xlfn.MAXIFS(sales!H:H, sales!C:C, C785))</f>
        <v/>
      </c>
      <c r="L785" s="4" t="n"/>
      <c r="M785" s="4" t="n"/>
      <c r="N785" s="10">
        <f>IF(C785="","",
SUMIFS(
sales!$I:$I,
sales!$C:$C,$C785,
sales!$E:$E,$E785,
sales!$H:$H,"&gt;="&amp;$F785,
sales!$H:$H,"&lt;="&amp;$G785
))</f>
        <v/>
      </c>
      <c r="O785" s="10">
        <f>IF(M785="","",M785-N785)</f>
        <v/>
      </c>
      <c r="P785" s="11">
        <f>IF(M785=0,"",N785/M785)</f>
        <v/>
      </c>
      <c r="Q785" s="12">
        <f>IF(OR(G785="",O785=""),"",
IF(AND(G785&lt;TODAY(),O785&gt;0),"YES","NO"))</f>
        <v/>
      </c>
      <c r="R785" s="100" t="n"/>
      <c r="S785" s="14" t="n"/>
      <c r="T785" s="15">
        <f>IF(Q785="YES", IF(R785="Company",L785*(1+S785),IF(R785="Vendor",L785*(1-S785),"")),"")</f>
        <v/>
      </c>
      <c r="U785" s="15">
        <f>IF(Q785="YES",O785*T785,"")</f>
        <v/>
      </c>
      <c r="V785" s="16" t="n"/>
      <c r="W785" s="17">
        <f>IF(Q785="YES",G785+V785,"")</f>
        <v/>
      </c>
      <c r="X785" s="18">
        <f>IF(Q785="YES",IF(TODAY()&gt;W785,"OVERDUE","WITHIN TIME"),"")</f>
        <v/>
      </c>
    </row>
    <row r="786">
      <c r="A786" s="3" t="n">
        <v>782</v>
      </c>
      <c r="B786" s="4" t="n"/>
      <c r="C786" s="4" t="n"/>
      <c r="D786" s="5">
        <f>IF(E786="ISNR20","Natural Rubber-TSNR (ISNR-20)","")</f>
        <v/>
      </c>
      <c r="E786" s="4" t="n"/>
      <c r="F786" s="6" t="n"/>
      <c r="G786" s="6" t="n"/>
      <c r="H786" s="7">
        <f>IF(G786="","",G786-TODAY())</f>
        <v/>
      </c>
      <c r="I786" s="8">
        <f>IF(G786="","",
IF(G786&lt;TODAY(),
IF(O786&gt;0,"Violated","Completed"),
IF(H786&lt;=7,"Expiring Soon",
"Active")))</f>
        <v/>
      </c>
      <c r="J786" s="8">
        <f>IF(C786="","",
COUNTIFS(
sales!$C:$C,$C786,
sales!$E:$E,$E786,
sales!$H:$H,"&gt;="&amp;$F786,
sales!$H:$H,"&lt;="&amp;$G786
))</f>
        <v/>
      </c>
      <c r="K786" s="9">
        <f>IF(COUNTIFS(sales!C:C, C786)=0,"",
_xlfn.MAXIFS(sales!H:H, sales!C:C, C786))</f>
        <v/>
      </c>
      <c r="L786" s="4" t="n"/>
      <c r="M786" s="4" t="n"/>
      <c r="N786" s="10">
        <f>IF(C786="","",
SUMIFS(
sales!$I:$I,
sales!$C:$C,$C786,
sales!$E:$E,$E786,
sales!$H:$H,"&gt;="&amp;$F786,
sales!$H:$H,"&lt;="&amp;$G786
))</f>
        <v/>
      </c>
      <c r="O786" s="10">
        <f>IF(M786="","",M786-N786)</f>
        <v/>
      </c>
      <c r="P786" s="11">
        <f>IF(M786=0,"",N786/M786)</f>
        <v/>
      </c>
      <c r="Q786" s="12">
        <f>IF(OR(G786="",O786=""),"",
IF(AND(G786&lt;TODAY(),O786&gt;0),"YES","NO"))</f>
        <v/>
      </c>
      <c r="R786" s="100" t="n"/>
      <c r="S786" s="14" t="n"/>
      <c r="T786" s="15">
        <f>IF(Q786="YES", IF(R786="Company",L786*(1+S786),IF(R786="Vendor",L786*(1-S786),"")),"")</f>
        <v/>
      </c>
      <c r="U786" s="15">
        <f>IF(Q786="YES",O786*T786,"")</f>
        <v/>
      </c>
      <c r="V786" s="16" t="n"/>
      <c r="W786" s="17">
        <f>IF(Q786="YES",G786+V786,"")</f>
        <v/>
      </c>
      <c r="X786" s="18">
        <f>IF(Q786="YES",IF(TODAY()&gt;W786,"OVERDUE","WITHIN TIME"),"")</f>
        <v/>
      </c>
    </row>
    <row r="787">
      <c r="A787" s="3" t="n">
        <v>783</v>
      </c>
      <c r="B787" s="4" t="n"/>
      <c r="C787" s="4" t="n"/>
      <c r="D787" s="5">
        <f>IF(E787="ISNR20","Natural Rubber-TSNR (ISNR-20)","")</f>
        <v/>
      </c>
      <c r="E787" s="4" t="n"/>
      <c r="F787" s="6" t="n"/>
      <c r="G787" s="6" t="n"/>
      <c r="H787" s="7">
        <f>IF(G787="","",G787-TODAY())</f>
        <v/>
      </c>
      <c r="I787" s="8">
        <f>IF(G787="","",
IF(G787&lt;TODAY(),
IF(O787&gt;0,"Violated","Completed"),
IF(H787&lt;=7,"Expiring Soon",
"Active")))</f>
        <v/>
      </c>
      <c r="J787" s="8">
        <f>IF(C787="","",
COUNTIFS(
sales!$C:$C,$C787,
sales!$E:$E,$E787,
sales!$H:$H,"&gt;="&amp;$F787,
sales!$H:$H,"&lt;="&amp;$G787
))</f>
        <v/>
      </c>
      <c r="K787" s="9">
        <f>IF(COUNTIFS(sales!C:C, C787)=0,"",
_xlfn.MAXIFS(sales!H:H, sales!C:C, C787))</f>
        <v/>
      </c>
      <c r="L787" s="4" t="n"/>
      <c r="M787" s="4" t="n"/>
      <c r="N787" s="10">
        <f>IF(C787="","",
SUMIFS(
sales!$I:$I,
sales!$C:$C,$C787,
sales!$E:$E,$E787,
sales!$H:$H,"&gt;="&amp;$F787,
sales!$H:$H,"&lt;="&amp;$G787
))</f>
        <v/>
      </c>
      <c r="O787" s="10">
        <f>IF(M787="","",M787-N787)</f>
        <v/>
      </c>
      <c r="P787" s="11">
        <f>IF(M787=0,"",N787/M787)</f>
        <v/>
      </c>
      <c r="Q787" s="12">
        <f>IF(OR(G787="",O787=""),"",
IF(AND(G787&lt;TODAY(),O787&gt;0),"YES","NO"))</f>
        <v/>
      </c>
      <c r="R787" s="100" t="n"/>
      <c r="S787" s="14" t="n"/>
      <c r="T787" s="15">
        <f>IF(Q787="YES", IF(R787="Company",L787*(1+S787),IF(R787="Vendor",L787*(1-S787),"")),"")</f>
        <v/>
      </c>
      <c r="U787" s="15">
        <f>IF(Q787="YES",O787*T787,"")</f>
        <v/>
      </c>
      <c r="V787" s="16" t="n"/>
      <c r="W787" s="17">
        <f>IF(Q787="YES",G787+V787,"")</f>
        <v/>
      </c>
      <c r="X787" s="18">
        <f>IF(Q787="YES",IF(TODAY()&gt;W787,"OVERDUE","WITHIN TIME"),"")</f>
        <v/>
      </c>
    </row>
    <row r="788">
      <c r="A788" s="3" t="n">
        <v>784</v>
      </c>
      <c r="B788" s="4" t="n"/>
      <c r="C788" s="4" t="n"/>
      <c r="D788" s="5">
        <f>IF(E788="ISNR20","Natural Rubber-TSNR (ISNR-20)","")</f>
        <v/>
      </c>
      <c r="E788" s="4" t="n"/>
      <c r="F788" s="6" t="n"/>
      <c r="G788" s="6" t="n"/>
      <c r="H788" s="7">
        <f>IF(G788="","",G788-TODAY())</f>
        <v/>
      </c>
      <c r="I788" s="8">
        <f>IF(G788="","",
IF(G788&lt;TODAY(),
IF(O788&gt;0,"Violated","Completed"),
IF(H788&lt;=7,"Expiring Soon",
"Active")))</f>
        <v/>
      </c>
      <c r="J788" s="8">
        <f>IF(C788="","",
COUNTIFS(
sales!$C:$C,$C788,
sales!$E:$E,$E788,
sales!$H:$H,"&gt;="&amp;$F788,
sales!$H:$H,"&lt;="&amp;$G788
))</f>
        <v/>
      </c>
      <c r="K788" s="9">
        <f>IF(COUNTIFS(sales!C:C, C788)=0,"",
_xlfn.MAXIFS(sales!H:H, sales!C:C, C788))</f>
        <v/>
      </c>
      <c r="L788" s="4" t="n"/>
      <c r="M788" s="4" t="n"/>
      <c r="N788" s="10">
        <f>IF(C788="","",
SUMIFS(
sales!$I:$I,
sales!$C:$C,$C788,
sales!$E:$E,$E788,
sales!$H:$H,"&gt;="&amp;$F788,
sales!$H:$H,"&lt;="&amp;$G788
))</f>
        <v/>
      </c>
      <c r="O788" s="10">
        <f>IF(M788="","",M788-N788)</f>
        <v/>
      </c>
      <c r="P788" s="11">
        <f>IF(M788=0,"",N788/M788)</f>
        <v/>
      </c>
      <c r="Q788" s="12">
        <f>IF(OR(G788="",O788=""),"",
IF(AND(G788&lt;TODAY(),O788&gt;0),"YES","NO"))</f>
        <v/>
      </c>
      <c r="R788" s="100" t="n"/>
      <c r="S788" s="14" t="n"/>
      <c r="T788" s="15">
        <f>IF(Q788="YES", IF(R788="Company",L788*(1+S788),IF(R788="Vendor",L788*(1-S788),"")),"")</f>
        <v/>
      </c>
      <c r="U788" s="15">
        <f>IF(Q788="YES",O788*T788,"")</f>
        <v/>
      </c>
      <c r="V788" s="16" t="n"/>
      <c r="W788" s="17">
        <f>IF(Q788="YES",G788+V788,"")</f>
        <v/>
      </c>
      <c r="X788" s="18">
        <f>IF(Q788="YES",IF(TODAY()&gt;W788,"OVERDUE","WITHIN TIME"),"")</f>
        <v/>
      </c>
    </row>
    <row r="789">
      <c r="A789" s="3" t="n">
        <v>785</v>
      </c>
      <c r="B789" s="4" t="n"/>
      <c r="C789" s="4" t="n"/>
      <c r="D789" s="5">
        <f>IF(E789="ISNR20","Natural Rubber-TSNR (ISNR-20)","")</f>
        <v/>
      </c>
      <c r="E789" s="4" t="n"/>
      <c r="F789" s="6" t="n"/>
      <c r="G789" s="6" t="n"/>
      <c r="H789" s="7">
        <f>IF(G789="","",G789-TODAY())</f>
        <v/>
      </c>
      <c r="I789" s="8">
        <f>IF(G789="","",
IF(G789&lt;TODAY(),
IF(O789&gt;0,"Violated","Completed"),
IF(H789&lt;=7,"Expiring Soon",
"Active")))</f>
        <v/>
      </c>
      <c r="J789" s="8">
        <f>IF(C789="","",
COUNTIFS(
sales!$C:$C,$C789,
sales!$E:$E,$E789,
sales!$H:$H,"&gt;="&amp;$F789,
sales!$H:$H,"&lt;="&amp;$G789
))</f>
        <v/>
      </c>
      <c r="K789" s="9">
        <f>IF(COUNTIFS(sales!C:C, C789)=0,"",
_xlfn.MAXIFS(sales!H:H, sales!C:C, C789))</f>
        <v/>
      </c>
      <c r="L789" s="4" t="n"/>
      <c r="M789" s="4" t="n"/>
      <c r="N789" s="10">
        <f>IF(C789="","",
SUMIFS(
sales!$I:$I,
sales!$C:$C,$C789,
sales!$E:$E,$E789,
sales!$H:$H,"&gt;="&amp;$F789,
sales!$H:$H,"&lt;="&amp;$G789
))</f>
        <v/>
      </c>
      <c r="O789" s="10">
        <f>IF(M789="","",M789-N789)</f>
        <v/>
      </c>
      <c r="P789" s="11">
        <f>IF(M789=0,"",N789/M789)</f>
        <v/>
      </c>
      <c r="Q789" s="12">
        <f>IF(OR(G789="",O789=""),"",
IF(AND(G789&lt;TODAY(),O789&gt;0),"YES","NO"))</f>
        <v/>
      </c>
      <c r="R789" s="100" t="n"/>
      <c r="S789" s="14" t="n"/>
      <c r="T789" s="15">
        <f>IF(Q789="YES", IF(R789="Company",L789*(1+S789),IF(R789="Vendor",L789*(1-S789),"")),"")</f>
        <v/>
      </c>
      <c r="U789" s="15">
        <f>IF(Q789="YES",O789*T789,"")</f>
        <v/>
      </c>
      <c r="V789" s="16" t="n"/>
      <c r="W789" s="17">
        <f>IF(Q789="YES",G789+V789,"")</f>
        <v/>
      </c>
      <c r="X789" s="18">
        <f>IF(Q789="YES",IF(TODAY()&gt;W789,"OVERDUE","WITHIN TIME"),"")</f>
        <v/>
      </c>
    </row>
    <row r="790">
      <c r="A790" s="3" t="n">
        <v>786</v>
      </c>
      <c r="B790" s="4" t="n"/>
      <c r="C790" s="4" t="n"/>
      <c r="D790" s="5">
        <f>IF(E790="ISNR20","Natural Rubber-TSNR (ISNR-20)","")</f>
        <v/>
      </c>
      <c r="E790" s="4" t="n"/>
      <c r="F790" s="6" t="n"/>
      <c r="G790" s="6" t="n"/>
      <c r="H790" s="7">
        <f>IF(G790="","",G790-TODAY())</f>
        <v/>
      </c>
      <c r="I790" s="8">
        <f>IF(G790="","",
IF(G790&lt;TODAY(),
IF(O790&gt;0,"Violated","Completed"),
IF(H790&lt;=7,"Expiring Soon",
"Active")))</f>
        <v/>
      </c>
      <c r="J790" s="8">
        <f>IF(C790="","",
COUNTIFS(
sales!$C:$C,$C790,
sales!$E:$E,$E790,
sales!$H:$H,"&gt;="&amp;$F790,
sales!$H:$H,"&lt;="&amp;$G790
))</f>
        <v/>
      </c>
      <c r="K790" s="9">
        <f>IF(COUNTIFS(sales!C:C, C790)=0,"",
_xlfn.MAXIFS(sales!H:H, sales!C:C, C790))</f>
        <v/>
      </c>
      <c r="L790" s="4" t="n"/>
      <c r="M790" s="4" t="n"/>
      <c r="N790" s="10">
        <f>IF(C790="","",
SUMIFS(
sales!$I:$I,
sales!$C:$C,$C790,
sales!$E:$E,$E790,
sales!$H:$H,"&gt;="&amp;$F790,
sales!$H:$H,"&lt;="&amp;$G790
))</f>
        <v/>
      </c>
      <c r="O790" s="10">
        <f>IF(M790="","",M790-N790)</f>
        <v/>
      </c>
      <c r="P790" s="11">
        <f>IF(M790=0,"",N790/M790)</f>
        <v/>
      </c>
      <c r="Q790" s="12">
        <f>IF(OR(G790="",O790=""),"",
IF(AND(G790&lt;TODAY(),O790&gt;0),"YES","NO"))</f>
        <v/>
      </c>
      <c r="R790" s="100" t="n"/>
      <c r="S790" s="14" t="n"/>
      <c r="T790" s="15">
        <f>IF(Q790="YES", IF(R790="Company",L790*(1+S790),IF(R790="Vendor",L790*(1-S790),"")),"")</f>
        <v/>
      </c>
      <c r="U790" s="15">
        <f>IF(Q790="YES",O790*T790,"")</f>
        <v/>
      </c>
      <c r="V790" s="16" t="n"/>
      <c r="W790" s="17">
        <f>IF(Q790="YES",G790+V790,"")</f>
        <v/>
      </c>
      <c r="X790" s="18">
        <f>IF(Q790="YES",IF(TODAY()&gt;W790,"OVERDUE","WITHIN TIME"),"")</f>
        <v/>
      </c>
    </row>
    <row r="791">
      <c r="A791" s="3" t="n">
        <v>787</v>
      </c>
      <c r="B791" s="4" t="n"/>
      <c r="C791" s="4" t="n"/>
      <c r="D791" s="5">
        <f>IF(E791="ISNR20","Natural Rubber-TSNR (ISNR-20)","")</f>
        <v/>
      </c>
      <c r="E791" s="4" t="n"/>
      <c r="F791" s="6" t="n"/>
      <c r="G791" s="6" t="n"/>
      <c r="H791" s="7">
        <f>IF(G791="","",G791-TODAY())</f>
        <v/>
      </c>
      <c r="I791" s="8">
        <f>IF(G791="","",
IF(G791&lt;TODAY(),
IF(O791&gt;0,"Violated","Completed"),
IF(H791&lt;=7,"Expiring Soon",
"Active")))</f>
        <v/>
      </c>
      <c r="J791" s="8">
        <f>IF(C791="","",
COUNTIFS(
sales!$C:$C,$C791,
sales!$E:$E,$E791,
sales!$H:$H,"&gt;="&amp;$F791,
sales!$H:$H,"&lt;="&amp;$G791
))</f>
        <v/>
      </c>
      <c r="K791" s="9">
        <f>IF(COUNTIFS(sales!C:C, C791)=0,"",
_xlfn.MAXIFS(sales!H:H, sales!C:C, C791))</f>
        <v/>
      </c>
      <c r="L791" s="4" t="n"/>
      <c r="M791" s="4" t="n"/>
      <c r="N791" s="10">
        <f>IF(C791="","",
SUMIFS(
sales!$I:$I,
sales!$C:$C,$C791,
sales!$E:$E,$E791,
sales!$H:$H,"&gt;="&amp;$F791,
sales!$H:$H,"&lt;="&amp;$G791
))</f>
        <v/>
      </c>
      <c r="O791" s="10">
        <f>IF(M791="","",M791-N791)</f>
        <v/>
      </c>
      <c r="P791" s="11">
        <f>IF(M791=0,"",N791/M791)</f>
        <v/>
      </c>
      <c r="Q791" s="12">
        <f>IF(OR(G791="",O791=""),"",
IF(AND(G791&lt;TODAY(),O791&gt;0),"YES","NO"))</f>
        <v/>
      </c>
      <c r="R791" s="100" t="n"/>
      <c r="S791" s="14" t="n"/>
      <c r="T791" s="15">
        <f>IF(Q791="YES", IF(R791="Company",L791*(1+S791),IF(R791="Vendor",L791*(1-S791),"")),"")</f>
        <v/>
      </c>
      <c r="U791" s="15">
        <f>IF(Q791="YES",O791*T791,"")</f>
        <v/>
      </c>
      <c r="V791" s="16" t="n"/>
      <c r="W791" s="17">
        <f>IF(Q791="YES",G791+V791,"")</f>
        <v/>
      </c>
      <c r="X791" s="18">
        <f>IF(Q791="YES",IF(TODAY()&gt;W791,"OVERDUE","WITHIN TIME"),"")</f>
        <v/>
      </c>
    </row>
    <row r="792">
      <c r="A792" s="3" t="n">
        <v>788</v>
      </c>
      <c r="B792" s="4" t="n"/>
      <c r="C792" s="4" t="n"/>
      <c r="D792" s="5">
        <f>IF(E792="ISNR20","Natural Rubber-TSNR (ISNR-20)","")</f>
        <v/>
      </c>
      <c r="E792" s="4" t="n"/>
      <c r="F792" s="6" t="n"/>
      <c r="G792" s="6" t="n"/>
      <c r="H792" s="7">
        <f>IF(G792="","",G792-TODAY())</f>
        <v/>
      </c>
      <c r="I792" s="8">
        <f>IF(G792="","",
IF(G792&lt;TODAY(),
IF(O792&gt;0,"Violated","Completed"),
IF(H792&lt;=7,"Expiring Soon",
"Active")))</f>
        <v/>
      </c>
      <c r="J792" s="8">
        <f>IF(C792="","",
COUNTIFS(
sales!$C:$C,$C792,
sales!$E:$E,$E792,
sales!$H:$H,"&gt;="&amp;$F792,
sales!$H:$H,"&lt;="&amp;$G792
))</f>
        <v/>
      </c>
      <c r="K792" s="9">
        <f>IF(COUNTIFS(sales!C:C, C792)=0,"",
_xlfn.MAXIFS(sales!H:H, sales!C:C, C792))</f>
        <v/>
      </c>
      <c r="L792" s="4" t="n"/>
      <c r="M792" s="4" t="n"/>
      <c r="N792" s="10">
        <f>IF(C792="","",
SUMIFS(
sales!$I:$I,
sales!$C:$C,$C792,
sales!$E:$E,$E792,
sales!$H:$H,"&gt;="&amp;$F792,
sales!$H:$H,"&lt;="&amp;$G792
))</f>
        <v/>
      </c>
      <c r="O792" s="10">
        <f>IF(M792="","",M792-N792)</f>
        <v/>
      </c>
      <c r="P792" s="11">
        <f>IF(M792=0,"",N792/M792)</f>
        <v/>
      </c>
      <c r="Q792" s="12">
        <f>IF(OR(G792="",O792=""),"",
IF(AND(G792&lt;TODAY(),O792&gt;0),"YES","NO"))</f>
        <v/>
      </c>
      <c r="R792" s="100" t="n"/>
      <c r="S792" s="14" t="n"/>
      <c r="T792" s="15">
        <f>IF(Q792="YES", IF(R792="Company",L792*(1+S792),IF(R792="Vendor",L792*(1-S792),"")),"")</f>
        <v/>
      </c>
      <c r="U792" s="15">
        <f>IF(Q792="YES",O792*T792,"")</f>
        <v/>
      </c>
      <c r="V792" s="16" t="n"/>
      <c r="W792" s="17">
        <f>IF(Q792="YES",G792+V792,"")</f>
        <v/>
      </c>
      <c r="X792" s="18">
        <f>IF(Q792="YES",IF(TODAY()&gt;W792,"OVERDUE","WITHIN TIME"),"")</f>
        <v/>
      </c>
    </row>
    <row r="793">
      <c r="A793" s="3" t="n">
        <v>789</v>
      </c>
      <c r="B793" s="4" t="n"/>
      <c r="C793" s="4" t="n"/>
      <c r="D793" s="5">
        <f>IF(E793="ISNR20","Natural Rubber-TSNR (ISNR-20)","")</f>
        <v/>
      </c>
      <c r="E793" s="4" t="n"/>
      <c r="F793" s="6" t="n"/>
      <c r="G793" s="6" t="n"/>
      <c r="H793" s="7">
        <f>IF(G793="","",G793-TODAY())</f>
        <v/>
      </c>
      <c r="I793" s="8">
        <f>IF(G793="","",
IF(G793&lt;TODAY(),
IF(O793&gt;0,"Violated","Completed"),
IF(H793&lt;=7,"Expiring Soon",
"Active")))</f>
        <v/>
      </c>
      <c r="J793" s="8">
        <f>IF(C793="","",
COUNTIFS(
sales!$C:$C,$C793,
sales!$E:$E,$E793,
sales!$H:$H,"&gt;="&amp;$F793,
sales!$H:$H,"&lt;="&amp;$G793
))</f>
        <v/>
      </c>
      <c r="K793" s="9">
        <f>IF(COUNTIFS(sales!C:C, C793)=0,"",
_xlfn.MAXIFS(sales!H:H, sales!C:C, C793))</f>
        <v/>
      </c>
      <c r="L793" s="4" t="n"/>
      <c r="M793" s="4" t="n"/>
      <c r="N793" s="10">
        <f>IF(C793="","",
SUMIFS(
sales!$I:$I,
sales!$C:$C,$C793,
sales!$E:$E,$E793,
sales!$H:$H,"&gt;="&amp;$F793,
sales!$H:$H,"&lt;="&amp;$G793
))</f>
        <v/>
      </c>
      <c r="O793" s="10">
        <f>IF(M793="","",M793-N793)</f>
        <v/>
      </c>
      <c r="P793" s="11">
        <f>IF(M793=0,"",N793/M793)</f>
        <v/>
      </c>
      <c r="Q793" s="12">
        <f>IF(OR(G793="",O793=""),"",
IF(AND(G793&lt;TODAY(),O793&gt;0),"YES","NO"))</f>
        <v/>
      </c>
      <c r="R793" s="100" t="n"/>
      <c r="S793" s="14" t="n"/>
      <c r="T793" s="15">
        <f>IF(Q793="YES", IF(R793="Company",L793*(1+S793),IF(R793="Vendor",L793*(1-S793),"")),"")</f>
        <v/>
      </c>
      <c r="U793" s="15">
        <f>IF(Q793="YES",O793*T793,"")</f>
        <v/>
      </c>
      <c r="V793" s="16" t="n"/>
      <c r="W793" s="17">
        <f>IF(Q793="YES",G793+V793,"")</f>
        <v/>
      </c>
      <c r="X793" s="18">
        <f>IF(Q793="YES",IF(TODAY()&gt;W793,"OVERDUE","WITHIN TIME"),"")</f>
        <v/>
      </c>
    </row>
    <row r="794">
      <c r="A794" s="3" t="n">
        <v>790</v>
      </c>
      <c r="B794" s="4" t="n"/>
      <c r="C794" s="4" t="n"/>
      <c r="D794" s="5">
        <f>IF(E794="ISNR20","Natural Rubber-TSNR (ISNR-20)","")</f>
        <v/>
      </c>
      <c r="E794" s="4" t="n"/>
      <c r="F794" s="6" t="n"/>
      <c r="G794" s="6" t="n"/>
      <c r="H794" s="7">
        <f>IF(G794="","",G794-TODAY())</f>
        <v/>
      </c>
      <c r="I794" s="8">
        <f>IF(G794="","",
IF(G794&lt;TODAY(),
IF(O794&gt;0,"Violated","Completed"),
IF(H794&lt;=7,"Expiring Soon",
"Active")))</f>
        <v/>
      </c>
      <c r="J794" s="8">
        <f>IF(C794="","",
COUNTIFS(
sales!$C:$C,$C794,
sales!$E:$E,$E794,
sales!$H:$H,"&gt;="&amp;$F794,
sales!$H:$H,"&lt;="&amp;$G794
))</f>
        <v/>
      </c>
      <c r="K794" s="9">
        <f>IF(COUNTIFS(sales!C:C, C794)=0,"",
_xlfn.MAXIFS(sales!H:H, sales!C:C, C794))</f>
        <v/>
      </c>
      <c r="L794" s="4" t="n"/>
      <c r="M794" s="4" t="n"/>
      <c r="N794" s="10">
        <f>IF(C794="","",
SUMIFS(
sales!$I:$I,
sales!$C:$C,$C794,
sales!$E:$E,$E794,
sales!$H:$H,"&gt;="&amp;$F794,
sales!$H:$H,"&lt;="&amp;$G794
))</f>
        <v/>
      </c>
      <c r="O794" s="10">
        <f>IF(M794="","",M794-N794)</f>
        <v/>
      </c>
      <c r="P794" s="11">
        <f>IF(M794=0,"",N794/M794)</f>
        <v/>
      </c>
      <c r="Q794" s="12">
        <f>IF(OR(G794="",O794=""),"",
IF(AND(G794&lt;TODAY(),O794&gt;0),"YES","NO"))</f>
        <v/>
      </c>
      <c r="R794" s="100" t="n"/>
      <c r="S794" s="14" t="n"/>
      <c r="T794" s="15">
        <f>IF(Q794="YES", IF(R794="Company",L794*(1+S794),IF(R794="Vendor",L794*(1-S794),"")),"")</f>
        <v/>
      </c>
      <c r="U794" s="15">
        <f>IF(Q794="YES",O794*T794,"")</f>
        <v/>
      </c>
      <c r="V794" s="16" t="n"/>
      <c r="W794" s="17">
        <f>IF(Q794="YES",G794+V794,"")</f>
        <v/>
      </c>
      <c r="X794" s="18">
        <f>IF(Q794="YES",IF(TODAY()&gt;W794,"OVERDUE","WITHIN TIME"),"")</f>
        <v/>
      </c>
    </row>
    <row r="795">
      <c r="A795" s="3" t="n">
        <v>791</v>
      </c>
      <c r="B795" s="4" t="n"/>
      <c r="C795" s="4" t="n"/>
      <c r="D795" s="5">
        <f>IF(E795="ISNR20","Natural Rubber-TSNR (ISNR-20)","")</f>
        <v/>
      </c>
      <c r="E795" s="4" t="n"/>
      <c r="F795" s="6" t="n"/>
      <c r="G795" s="6" t="n"/>
      <c r="H795" s="7">
        <f>IF(G795="","",G795-TODAY())</f>
        <v/>
      </c>
      <c r="I795" s="8">
        <f>IF(G795="","",
IF(G795&lt;TODAY(),
IF(O795&gt;0,"Violated","Completed"),
IF(H795&lt;=7,"Expiring Soon",
"Active")))</f>
        <v/>
      </c>
      <c r="J795" s="8">
        <f>IF(C795="","",
COUNTIFS(
sales!$C:$C,$C795,
sales!$E:$E,$E795,
sales!$H:$H,"&gt;="&amp;$F795,
sales!$H:$H,"&lt;="&amp;$G795
))</f>
        <v/>
      </c>
      <c r="K795" s="9">
        <f>IF(COUNTIFS(sales!C:C, C795)=0,"",
_xlfn.MAXIFS(sales!H:H, sales!C:C, C795))</f>
        <v/>
      </c>
      <c r="L795" s="4" t="n"/>
      <c r="M795" s="4" t="n"/>
      <c r="N795" s="10">
        <f>IF(C795="","",
SUMIFS(
sales!$I:$I,
sales!$C:$C,$C795,
sales!$E:$E,$E795,
sales!$H:$H,"&gt;="&amp;$F795,
sales!$H:$H,"&lt;="&amp;$G795
))</f>
        <v/>
      </c>
      <c r="O795" s="10">
        <f>IF(M795="","",M795-N795)</f>
        <v/>
      </c>
      <c r="P795" s="11">
        <f>IF(M795=0,"",N795/M795)</f>
        <v/>
      </c>
      <c r="Q795" s="12">
        <f>IF(OR(G795="",O795=""),"",
IF(AND(G795&lt;TODAY(),O795&gt;0),"YES","NO"))</f>
        <v/>
      </c>
      <c r="R795" s="100" t="n"/>
      <c r="S795" s="14" t="n"/>
      <c r="T795" s="15">
        <f>IF(Q795="YES", IF(R795="Company",L795*(1+S795),IF(R795="Vendor",L795*(1-S795),"")),"")</f>
        <v/>
      </c>
      <c r="U795" s="15">
        <f>IF(Q795="YES",O795*T795,"")</f>
        <v/>
      </c>
      <c r="V795" s="16" t="n"/>
      <c r="W795" s="17">
        <f>IF(Q795="YES",G795+V795,"")</f>
        <v/>
      </c>
      <c r="X795" s="18">
        <f>IF(Q795="YES",IF(TODAY()&gt;W795,"OVERDUE","WITHIN TIME"),"")</f>
        <v/>
      </c>
    </row>
    <row r="796">
      <c r="A796" s="3" t="n">
        <v>792</v>
      </c>
      <c r="B796" s="4" t="n"/>
      <c r="C796" s="4" t="n"/>
      <c r="D796" s="5">
        <f>IF(E796="ISNR20","Natural Rubber-TSNR (ISNR-20)","")</f>
        <v/>
      </c>
      <c r="E796" s="4" t="n"/>
      <c r="F796" s="6" t="n"/>
      <c r="G796" s="6" t="n"/>
      <c r="H796" s="7">
        <f>IF(G796="","",G796-TODAY())</f>
        <v/>
      </c>
      <c r="I796" s="8">
        <f>IF(G796="","",
IF(G796&lt;TODAY(),
IF(O796&gt;0,"Violated","Completed"),
IF(H796&lt;=7,"Expiring Soon",
"Active")))</f>
        <v/>
      </c>
      <c r="J796" s="8">
        <f>IF(C796="","",
COUNTIFS(
sales!$C:$C,$C796,
sales!$E:$E,$E796,
sales!$H:$H,"&gt;="&amp;$F796,
sales!$H:$H,"&lt;="&amp;$G796
))</f>
        <v/>
      </c>
      <c r="K796" s="9">
        <f>IF(COUNTIFS(sales!C:C, C796)=0,"",
_xlfn.MAXIFS(sales!H:H, sales!C:C, C796))</f>
        <v/>
      </c>
      <c r="L796" s="4" t="n"/>
      <c r="M796" s="4" t="n"/>
      <c r="N796" s="10">
        <f>IF(C796="","",
SUMIFS(
sales!$I:$I,
sales!$C:$C,$C796,
sales!$E:$E,$E796,
sales!$H:$H,"&gt;="&amp;$F796,
sales!$H:$H,"&lt;="&amp;$G796
))</f>
        <v/>
      </c>
      <c r="O796" s="10">
        <f>IF(M796="","",M796-N796)</f>
        <v/>
      </c>
      <c r="P796" s="11">
        <f>IF(M796=0,"",N796/M796)</f>
        <v/>
      </c>
      <c r="Q796" s="12">
        <f>IF(OR(G796="",O796=""),"",
IF(AND(G796&lt;TODAY(),O796&gt;0),"YES","NO"))</f>
        <v/>
      </c>
      <c r="R796" s="100" t="n"/>
      <c r="S796" s="14" t="n"/>
      <c r="T796" s="15">
        <f>IF(Q796="YES", IF(R796="Company",L796*(1+S796),IF(R796="Vendor",L796*(1-S796),"")),"")</f>
        <v/>
      </c>
      <c r="U796" s="15">
        <f>IF(Q796="YES",O796*T796,"")</f>
        <v/>
      </c>
      <c r="V796" s="16" t="n"/>
      <c r="W796" s="17">
        <f>IF(Q796="YES",G796+V796,"")</f>
        <v/>
      </c>
      <c r="X796" s="18">
        <f>IF(Q796="YES",IF(TODAY()&gt;W796,"OVERDUE","WITHIN TIME"),"")</f>
        <v/>
      </c>
    </row>
    <row r="797">
      <c r="A797" s="3" t="n">
        <v>793</v>
      </c>
      <c r="B797" s="4" t="n"/>
      <c r="C797" s="4" t="n"/>
      <c r="D797" s="5">
        <f>IF(E797="ISNR20","Natural Rubber-TSNR (ISNR-20)","")</f>
        <v/>
      </c>
      <c r="E797" s="4" t="n"/>
      <c r="F797" s="6" t="n"/>
      <c r="G797" s="6" t="n"/>
      <c r="H797" s="7">
        <f>IF(G797="","",G797-TODAY())</f>
        <v/>
      </c>
      <c r="I797" s="8">
        <f>IF(G797="","",
IF(G797&lt;TODAY(),
IF(O797&gt;0,"Violated","Completed"),
IF(H797&lt;=7,"Expiring Soon",
"Active")))</f>
        <v/>
      </c>
      <c r="J797" s="8">
        <f>IF(C797="","",
COUNTIFS(
sales!$C:$C,$C797,
sales!$E:$E,$E797,
sales!$H:$H,"&gt;="&amp;$F797,
sales!$H:$H,"&lt;="&amp;$G797
))</f>
        <v/>
      </c>
      <c r="K797" s="9">
        <f>IF(COUNTIFS(sales!C:C, C797)=0,"",
_xlfn.MAXIFS(sales!H:H, sales!C:C, C797))</f>
        <v/>
      </c>
      <c r="L797" s="4" t="n"/>
      <c r="M797" s="4" t="n"/>
      <c r="N797" s="10">
        <f>IF(C797="","",
SUMIFS(
sales!$I:$I,
sales!$C:$C,$C797,
sales!$E:$E,$E797,
sales!$H:$H,"&gt;="&amp;$F797,
sales!$H:$H,"&lt;="&amp;$G797
))</f>
        <v/>
      </c>
      <c r="O797" s="10">
        <f>IF(M797="","",M797-N797)</f>
        <v/>
      </c>
      <c r="P797" s="11">
        <f>IF(M797=0,"",N797/M797)</f>
        <v/>
      </c>
      <c r="Q797" s="12">
        <f>IF(OR(G797="",O797=""),"",
IF(AND(G797&lt;TODAY(),O797&gt;0),"YES","NO"))</f>
        <v/>
      </c>
      <c r="R797" s="100" t="n"/>
      <c r="S797" s="14" t="n"/>
      <c r="T797" s="15">
        <f>IF(Q797="YES", IF(R797="Company",L797*(1+S797),IF(R797="Vendor",L797*(1-S797),"")),"")</f>
        <v/>
      </c>
      <c r="U797" s="15">
        <f>IF(Q797="YES",O797*T797,"")</f>
        <v/>
      </c>
      <c r="V797" s="16" t="n"/>
      <c r="W797" s="17">
        <f>IF(Q797="YES",G797+V797,"")</f>
        <v/>
      </c>
      <c r="X797" s="18">
        <f>IF(Q797="YES",IF(TODAY()&gt;W797,"OVERDUE","WITHIN TIME"),"")</f>
        <v/>
      </c>
    </row>
    <row r="798">
      <c r="A798" s="3" t="n">
        <v>794</v>
      </c>
      <c r="B798" s="4" t="n"/>
      <c r="C798" s="4" t="n"/>
      <c r="D798" s="5">
        <f>IF(E798="ISNR20","Natural Rubber-TSNR (ISNR-20)","")</f>
        <v/>
      </c>
      <c r="E798" s="4" t="n"/>
      <c r="F798" s="6" t="n"/>
      <c r="G798" s="6" t="n"/>
      <c r="H798" s="7">
        <f>IF(G798="","",G798-TODAY())</f>
        <v/>
      </c>
      <c r="I798" s="8">
        <f>IF(G798="","",
IF(G798&lt;TODAY(),
IF(O798&gt;0,"Violated","Completed"),
IF(H798&lt;=7,"Expiring Soon",
"Active")))</f>
        <v/>
      </c>
      <c r="J798" s="8">
        <f>IF(C798="","",
COUNTIFS(
sales!$C:$C,$C798,
sales!$E:$E,$E798,
sales!$H:$H,"&gt;="&amp;$F798,
sales!$H:$H,"&lt;="&amp;$G798
))</f>
        <v/>
      </c>
      <c r="K798" s="9">
        <f>IF(COUNTIFS(sales!C:C, C798)=0,"",
_xlfn.MAXIFS(sales!H:H, sales!C:C, C798))</f>
        <v/>
      </c>
      <c r="L798" s="4" t="n"/>
      <c r="M798" s="4" t="n"/>
      <c r="N798" s="10">
        <f>IF(C798="","",
SUMIFS(
sales!$I:$I,
sales!$C:$C,$C798,
sales!$E:$E,$E798,
sales!$H:$H,"&gt;="&amp;$F798,
sales!$H:$H,"&lt;="&amp;$G798
))</f>
        <v/>
      </c>
      <c r="O798" s="10">
        <f>IF(M798="","",M798-N798)</f>
        <v/>
      </c>
      <c r="P798" s="11">
        <f>IF(M798=0,"",N798/M798)</f>
        <v/>
      </c>
      <c r="Q798" s="12">
        <f>IF(OR(G798="",O798=""),"",
IF(AND(G798&lt;TODAY(),O798&gt;0),"YES","NO"))</f>
        <v/>
      </c>
      <c r="R798" s="100" t="n"/>
      <c r="S798" s="14" t="n"/>
      <c r="T798" s="15">
        <f>IF(Q798="YES", IF(R798="Company",L798*(1+S798),IF(R798="Vendor",L798*(1-S798),"")),"")</f>
        <v/>
      </c>
      <c r="U798" s="15">
        <f>IF(Q798="YES",O798*T798,"")</f>
        <v/>
      </c>
      <c r="V798" s="16" t="n"/>
      <c r="W798" s="17">
        <f>IF(Q798="YES",G798+V798,"")</f>
        <v/>
      </c>
      <c r="X798" s="18">
        <f>IF(Q798="YES",IF(TODAY()&gt;W798,"OVERDUE","WITHIN TIME"),"")</f>
        <v/>
      </c>
    </row>
    <row r="799">
      <c r="A799" s="3" t="n">
        <v>795</v>
      </c>
      <c r="B799" s="4" t="n"/>
      <c r="C799" s="4" t="n"/>
      <c r="D799" s="5">
        <f>IF(E799="ISNR20","Natural Rubber-TSNR (ISNR-20)","")</f>
        <v/>
      </c>
      <c r="E799" s="4" t="n"/>
      <c r="F799" s="6" t="n"/>
      <c r="G799" s="6" t="n"/>
      <c r="H799" s="7">
        <f>IF(G799="","",G799-TODAY())</f>
        <v/>
      </c>
      <c r="I799" s="8">
        <f>IF(G799="","",
IF(G799&lt;TODAY(),
IF(O799&gt;0,"Violated","Completed"),
IF(H799&lt;=7,"Expiring Soon",
"Active")))</f>
        <v/>
      </c>
      <c r="J799" s="8">
        <f>IF(C799="","",
COUNTIFS(
sales!$C:$C,$C799,
sales!$E:$E,$E799,
sales!$H:$H,"&gt;="&amp;$F799,
sales!$H:$H,"&lt;="&amp;$G799
))</f>
        <v/>
      </c>
      <c r="K799" s="9">
        <f>IF(COUNTIFS(sales!C:C, C799)=0,"",
_xlfn.MAXIFS(sales!H:H, sales!C:C, C799))</f>
        <v/>
      </c>
      <c r="L799" s="4" t="n"/>
      <c r="M799" s="4" t="n"/>
      <c r="N799" s="10">
        <f>IF(C799="","",
SUMIFS(
sales!$I:$I,
sales!$C:$C,$C799,
sales!$E:$E,$E799,
sales!$H:$H,"&gt;="&amp;$F799,
sales!$H:$H,"&lt;="&amp;$G799
))</f>
        <v/>
      </c>
      <c r="O799" s="10">
        <f>IF(M799="","",M799-N799)</f>
        <v/>
      </c>
      <c r="P799" s="11">
        <f>IF(M799=0,"",N799/M799)</f>
        <v/>
      </c>
      <c r="Q799" s="12">
        <f>IF(OR(G799="",O799=""),"",
IF(AND(G799&lt;TODAY(),O799&gt;0),"YES","NO"))</f>
        <v/>
      </c>
      <c r="R799" s="100" t="n"/>
      <c r="S799" s="14" t="n"/>
      <c r="T799" s="15">
        <f>IF(Q799="YES", IF(R799="Company",L799*(1+S799),IF(R799="Vendor",L799*(1-S799),"")),"")</f>
        <v/>
      </c>
      <c r="U799" s="15">
        <f>IF(Q799="YES",O799*T799,"")</f>
        <v/>
      </c>
      <c r="V799" s="16" t="n"/>
      <c r="W799" s="17">
        <f>IF(Q799="YES",G799+V799,"")</f>
        <v/>
      </c>
      <c r="X799" s="18">
        <f>IF(Q799="YES",IF(TODAY()&gt;W799,"OVERDUE","WITHIN TIME"),"")</f>
        <v/>
      </c>
    </row>
    <row r="800">
      <c r="A800" s="3" t="n">
        <v>796</v>
      </c>
      <c r="B800" s="4" t="n"/>
      <c r="C800" s="4" t="n"/>
      <c r="D800" s="5">
        <f>IF(E800="ISNR20","Natural Rubber-TSNR (ISNR-20)","")</f>
        <v/>
      </c>
      <c r="E800" s="4" t="n"/>
      <c r="F800" s="6" t="n"/>
      <c r="G800" s="6" t="n"/>
      <c r="H800" s="7">
        <f>IF(G800="","",G800-TODAY())</f>
        <v/>
      </c>
      <c r="I800" s="8">
        <f>IF(G800="","",
IF(G800&lt;TODAY(),
IF(O800&gt;0,"Violated","Completed"),
IF(H800&lt;=7,"Expiring Soon",
"Active")))</f>
        <v/>
      </c>
      <c r="J800" s="8">
        <f>IF(C800="","",
COUNTIFS(
sales!$C:$C,$C800,
sales!$E:$E,$E800,
sales!$H:$H,"&gt;="&amp;$F800,
sales!$H:$H,"&lt;="&amp;$G800
))</f>
        <v/>
      </c>
      <c r="K800" s="9">
        <f>IF(COUNTIFS(sales!C:C, C800)=0,"",
_xlfn.MAXIFS(sales!H:H, sales!C:C, C800))</f>
        <v/>
      </c>
      <c r="L800" s="4" t="n"/>
      <c r="M800" s="4" t="n"/>
      <c r="N800" s="10">
        <f>IF(C800="","",
SUMIFS(
sales!$I:$I,
sales!$C:$C,$C800,
sales!$E:$E,$E800,
sales!$H:$H,"&gt;="&amp;$F800,
sales!$H:$H,"&lt;="&amp;$G800
))</f>
        <v/>
      </c>
      <c r="O800" s="10">
        <f>IF(M800="","",M800-N800)</f>
        <v/>
      </c>
      <c r="P800" s="11">
        <f>IF(M800=0,"",N800/M800)</f>
        <v/>
      </c>
      <c r="Q800" s="12">
        <f>IF(OR(G800="",O800=""),"",
IF(AND(G800&lt;TODAY(),O800&gt;0),"YES","NO"))</f>
        <v/>
      </c>
      <c r="R800" s="100" t="n"/>
      <c r="S800" s="14" t="n"/>
      <c r="T800" s="15">
        <f>IF(Q800="YES", IF(R800="Company",L800*(1+S800),IF(R800="Vendor",L800*(1-S800),"")),"")</f>
        <v/>
      </c>
      <c r="U800" s="15">
        <f>IF(Q800="YES",O800*T800,"")</f>
        <v/>
      </c>
      <c r="V800" s="16" t="n"/>
      <c r="W800" s="17">
        <f>IF(Q800="YES",G800+V800,"")</f>
        <v/>
      </c>
      <c r="X800" s="18">
        <f>IF(Q800="YES",IF(TODAY()&gt;W800,"OVERDUE","WITHIN TIME"),"")</f>
        <v/>
      </c>
    </row>
    <row r="801">
      <c r="A801" s="3" t="n">
        <v>797</v>
      </c>
      <c r="B801" s="4" t="n"/>
      <c r="C801" s="4" t="n"/>
      <c r="D801" s="5">
        <f>IF(E801="ISNR20","Natural Rubber-TSNR (ISNR-20)","")</f>
        <v/>
      </c>
      <c r="E801" s="4" t="n"/>
      <c r="F801" s="6" t="n"/>
      <c r="G801" s="6" t="n"/>
      <c r="H801" s="7">
        <f>IF(G801="","",G801-TODAY())</f>
        <v/>
      </c>
      <c r="I801" s="8">
        <f>IF(G801="","",
IF(G801&lt;TODAY(),
IF(O801&gt;0,"Violated","Completed"),
IF(H801&lt;=7,"Expiring Soon",
"Active")))</f>
        <v/>
      </c>
      <c r="J801" s="8">
        <f>IF(C801="","",
COUNTIFS(
sales!$C:$C,$C801,
sales!$E:$E,$E801,
sales!$H:$H,"&gt;="&amp;$F801,
sales!$H:$H,"&lt;="&amp;$G801
))</f>
        <v/>
      </c>
      <c r="K801" s="9">
        <f>IF(COUNTIFS(sales!C:C, C801)=0,"",
_xlfn.MAXIFS(sales!H:H, sales!C:C, C801))</f>
        <v/>
      </c>
      <c r="L801" s="4" t="n"/>
      <c r="M801" s="4" t="n"/>
      <c r="N801" s="10">
        <f>IF(C801="","",
SUMIFS(
sales!$I:$I,
sales!$C:$C,$C801,
sales!$E:$E,$E801,
sales!$H:$H,"&gt;="&amp;$F801,
sales!$H:$H,"&lt;="&amp;$G801
))</f>
        <v/>
      </c>
      <c r="O801" s="10">
        <f>IF(M801="","",M801-N801)</f>
        <v/>
      </c>
      <c r="P801" s="11">
        <f>IF(M801=0,"",N801/M801)</f>
        <v/>
      </c>
      <c r="Q801" s="12">
        <f>IF(OR(G801="",O801=""),"",
IF(AND(G801&lt;TODAY(),O801&gt;0),"YES","NO"))</f>
        <v/>
      </c>
      <c r="R801" s="100" t="n"/>
      <c r="S801" s="14" t="n"/>
      <c r="T801" s="15">
        <f>IF(Q801="YES", IF(R801="Company",L801*(1+S801),IF(R801="Vendor",L801*(1-S801),"")),"")</f>
        <v/>
      </c>
      <c r="U801" s="15">
        <f>IF(Q801="YES",O801*T801,"")</f>
        <v/>
      </c>
      <c r="V801" s="16" t="n"/>
      <c r="W801" s="17">
        <f>IF(Q801="YES",G801+V801,"")</f>
        <v/>
      </c>
      <c r="X801" s="18">
        <f>IF(Q801="YES",IF(TODAY()&gt;W801,"OVERDUE","WITHIN TIME"),"")</f>
        <v/>
      </c>
    </row>
    <row r="802">
      <c r="A802" s="3" t="n">
        <v>798</v>
      </c>
      <c r="B802" s="4" t="n"/>
      <c r="C802" s="4" t="n"/>
      <c r="D802" s="5">
        <f>IF(E802="ISNR20","Natural Rubber-TSNR (ISNR-20)","")</f>
        <v/>
      </c>
      <c r="E802" s="4" t="n"/>
      <c r="F802" s="6" t="n"/>
      <c r="G802" s="6" t="n"/>
      <c r="H802" s="7">
        <f>IF(G802="","",G802-TODAY())</f>
        <v/>
      </c>
      <c r="I802" s="8">
        <f>IF(G802="","",
IF(G802&lt;TODAY(),
IF(O802&gt;0,"Violated","Completed"),
IF(H802&lt;=7,"Expiring Soon",
"Active")))</f>
        <v/>
      </c>
      <c r="J802" s="8">
        <f>IF(C802="","",
COUNTIFS(
sales!$C:$C,$C802,
sales!$E:$E,$E802,
sales!$H:$H,"&gt;="&amp;$F802,
sales!$H:$H,"&lt;="&amp;$G802
))</f>
        <v/>
      </c>
      <c r="K802" s="9">
        <f>IF(COUNTIFS(sales!C:C, C802)=0,"",
_xlfn.MAXIFS(sales!H:H, sales!C:C, C802))</f>
        <v/>
      </c>
      <c r="L802" s="4" t="n"/>
      <c r="M802" s="4" t="n"/>
      <c r="N802" s="10">
        <f>IF(C802="","",
SUMIFS(
sales!$I:$I,
sales!$C:$C,$C802,
sales!$E:$E,$E802,
sales!$H:$H,"&gt;="&amp;$F802,
sales!$H:$H,"&lt;="&amp;$G802
))</f>
        <v/>
      </c>
      <c r="O802" s="10">
        <f>IF(M802="","",M802-N802)</f>
        <v/>
      </c>
      <c r="P802" s="11">
        <f>IF(M802=0,"",N802/M802)</f>
        <v/>
      </c>
      <c r="Q802" s="12">
        <f>IF(OR(G802="",O802=""),"",
IF(AND(G802&lt;TODAY(),O802&gt;0),"YES","NO"))</f>
        <v/>
      </c>
      <c r="R802" s="100" t="n"/>
      <c r="S802" s="14" t="n"/>
      <c r="T802" s="15">
        <f>IF(Q802="YES", IF(R802="Company",L802*(1+S802),IF(R802="Vendor",L802*(1-S802),"")),"")</f>
        <v/>
      </c>
      <c r="U802" s="15">
        <f>IF(Q802="YES",O802*T802,"")</f>
        <v/>
      </c>
      <c r="V802" s="16" t="n"/>
      <c r="W802" s="17">
        <f>IF(Q802="YES",G802+V802,"")</f>
        <v/>
      </c>
      <c r="X802" s="18">
        <f>IF(Q802="YES",IF(TODAY()&gt;W802,"OVERDUE","WITHIN TIME"),"")</f>
        <v/>
      </c>
    </row>
    <row r="803">
      <c r="A803" s="3" t="n">
        <v>799</v>
      </c>
      <c r="B803" s="4" t="n"/>
      <c r="C803" s="4" t="n"/>
      <c r="D803" s="5">
        <f>IF(E803="ISNR20","Natural Rubber-TSNR (ISNR-20)","")</f>
        <v/>
      </c>
      <c r="E803" s="4" t="n"/>
      <c r="F803" s="6" t="n"/>
      <c r="G803" s="6" t="n"/>
      <c r="H803" s="7">
        <f>IF(G803="","",G803-TODAY())</f>
        <v/>
      </c>
      <c r="I803" s="8">
        <f>IF(G803="","",
IF(G803&lt;TODAY(),
IF(O803&gt;0,"Violated","Completed"),
IF(H803&lt;=7,"Expiring Soon",
"Active")))</f>
        <v/>
      </c>
      <c r="J803" s="8">
        <f>IF(C803="","",
COUNTIFS(
sales!$C:$C,$C803,
sales!$E:$E,$E803,
sales!$H:$H,"&gt;="&amp;$F803,
sales!$H:$H,"&lt;="&amp;$G803
))</f>
        <v/>
      </c>
      <c r="K803" s="9">
        <f>IF(COUNTIFS(sales!C:C, C803)=0,"",
_xlfn.MAXIFS(sales!H:H, sales!C:C, C803))</f>
        <v/>
      </c>
      <c r="L803" s="4" t="n"/>
      <c r="M803" s="4" t="n"/>
      <c r="N803" s="10">
        <f>IF(C803="","",
SUMIFS(
sales!$I:$I,
sales!$C:$C,$C803,
sales!$E:$E,$E803,
sales!$H:$H,"&gt;="&amp;$F803,
sales!$H:$H,"&lt;="&amp;$G803
))</f>
        <v/>
      </c>
      <c r="O803" s="10">
        <f>IF(M803="","",M803-N803)</f>
        <v/>
      </c>
      <c r="P803" s="11">
        <f>IF(M803=0,"",N803/M803)</f>
        <v/>
      </c>
      <c r="Q803" s="12">
        <f>IF(OR(G803="",O803=""),"",
IF(AND(G803&lt;TODAY(),O803&gt;0),"YES","NO"))</f>
        <v/>
      </c>
      <c r="R803" s="100" t="n"/>
      <c r="S803" s="14" t="n"/>
      <c r="T803" s="15">
        <f>IF(Q803="YES", IF(R803="Company",L803*(1+S803),IF(R803="Vendor",L803*(1-S803),"")),"")</f>
        <v/>
      </c>
      <c r="U803" s="15">
        <f>IF(Q803="YES",O803*T803,"")</f>
        <v/>
      </c>
      <c r="V803" s="16" t="n"/>
      <c r="W803" s="17">
        <f>IF(Q803="YES",G803+V803,"")</f>
        <v/>
      </c>
      <c r="X803" s="18">
        <f>IF(Q803="YES",IF(TODAY()&gt;W803,"OVERDUE","WITHIN TIME"),"")</f>
        <v/>
      </c>
    </row>
    <row r="804">
      <c r="A804" s="3" t="n">
        <v>800</v>
      </c>
      <c r="B804" s="4" t="n"/>
      <c r="C804" s="4" t="n"/>
      <c r="D804" s="5">
        <f>IF(E804="ISNR20","Natural Rubber-TSNR (ISNR-20)","")</f>
        <v/>
      </c>
      <c r="E804" s="4" t="n"/>
      <c r="F804" s="6" t="n"/>
      <c r="G804" s="6" t="n"/>
      <c r="H804" s="7">
        <f>IF(G804="","",G804-TODAY())</f>
        <v/>
      </c>
      <c r="I804" s="8">
        <f>IF(G804="","",
IF(G804&lt;TODAY(),
IF(O804&gt;0,"Violated","Completed"),
IF(H804&lt;=7,"Expiring Soon",
"Active")))</f>
        <v/>
      </c>
      <c r="J804" s="8">
        <f>IF(C804="","",
COUNTIFS(
sales!$C:$C,$C804,
sales!$E:$E,$E804,
sales!$H:$H,"&gt;="&amp;$F804,
sales!$H:$H,"&lt;="&amp;$G804
))</f>
        <v/>
      </c>
      <c r="K804" s="9">
        <f>IF(COUNTIFS(sales!C:C, C804)=0,"",
_xlfn.MAXIFS(sales!H:H, sales!C:C, C804))</f>
        <v/>
      </c>
      <c r="L804" s="4" t="n"/>
      <c r="M804" s="4" t="n"/>
      <c r="N804" s="10">
        <f>IF(C804="","",
SUMIFS(
sales!$I:$I,
sales!$C:$C,$C804,
sales!$E:$E,$E804,
sales!$H:$H,"&gt;="&amp;$F804,
sales!$H:$H,"&lt;="&amp;$G804
))</f>
        <v/>
      </c>
      <c r="O804" s="10">
        <f>IF(M804="","",M804-N804)</f>
        <v/>
      </c>
      <c r="P804" s="11">
        <f>IF(M804=0,"",N804/M804)</f>
        <v/>
      </c>
      <c r="Q804" s="12">
        <f>IF(OR(G804="",O804=""),"",
IF(AND(G804&lt;TODAY(),O804&gt;0),"YES","NO"))</f>
        <v/>
      </c>
      <c r="R804" s="100" t="n"/>
      <c r="S804" s="14" t="n"/>
      <c r="T804" s="15">
        <f>IF(Q804="YES", IF(R804="Company",L804*(1+S804),IF(R804="Vendor",L804*(1-S804),"")),"")</f>
        <v/>
      </c>
      <c r="U804" s="15">
        <f>IF(Q804="YES",O804*T804,"")</f>
        <v/>
      </c>
      <c r="V804" s="16" t="n"/>
      <c r="W804" s="17">
        <f>IF(Q804="YES",G804+V804,"")</f>
        <v/>
      </c>
      <c r="X804" s="18">
        <f>IF(Q804="YES",IF(TODAY()&gt;W804,"OVERDUE","WITHIN TIME"),"")</f>
        <v/>
      </c>
    </row>
    <row r="805">
      <c r="A805" s="3" t="n">
        <v>801</v>
      </c>
      <c r="B805" s="4" t="n"/>
      <c r="C805" s="4" t="n"/>
      <c r="D805" s="5">
        <f>IF(E805="ISNR20","Natural Rubber-TSNR (ISNR-20)","")</f>
        <v/>
      </c>
      <c r="E805" s="4" t="n"/>
      <c r="F805" s="6" t="n"/>
      <c r="G805" s="6" t="n"/>
      <c r="H805" s="7">
        <f>IF(G805="","",G805-TODAY())</f>
        <v/>
      </c>
      <c r="I805" s="8">
        <f>IF(G805="","",
IF(G805&lt;TODAY(),
IF(O805&gt;0,"Violated","Completed"),
IF(H805&lt;=7,"Expiring Soon",
"Active")))</f>
        <v/>
      </c>
      <c r="J805" s="8">
        <f>IF(C805="","",
COUNTIFS(
sales!$C:$C,$C805,
sales!$E:$E,$E805,
sales!$H:$H,"&gt;="&amp;$F805,
sales!$H:$H,"&lt;="&amp;$G805
))</f>
        <v/>
      </c>
      <c r="K805" s="9">
        <f>IF(COUNTIFS(sales!C:C, C805)=0,"",
_xlfn.MAXIFS(sales!H:H, sales!C:C, C805))</f>
        <v/>
      </c>
      <c r="L805" s="4" t="n"/>
      <c r="M805" s="4" t="n"/>
      <c r="N805" s="10">
        <f>IF(C805="","",
SUMIFS(
sales!$I:$I,
sales!$C:$C,$C805,
sales!$E:$E,$E805,
sales!$H:$H,"&gt;="&amp;$F805,
sales!$H:$H,"&lt;="&amp;$G805
))</f>
        <v/>
      </c>
      <c r="O805" s="10">
        <f>IF(M805="","",M805-N805)</f>
        <v/>
      </c>
      <c r="P805" s="11">
        <f>IF(M805=0,"",N805/M805)</f>
        <v/>
      </c>
      <c r="Q805" s="12">
        <f>IF(OR(G805="",O805=""),"",
IF(AND(G805&lt;TODAY(),O805&gt;0),"YES","NO"))</f>
        <v/>
      </c>
      <c r="R805" s="100" t="n"/>
      <c r="S805" s="14" t="n"/>
      <c r="T805" s="15">
        <f>IF(Q805="YES", IF(R805="Company",L805*(1+S805),IF(R805="Vendor",L805*(1-S805),"")),"")</f>
        <v/>
      </c>
      <c r="U805" s="15">
        <f>IF(Q805="YES",O805*T805,"")</f>
        <v/>
      </c>
      <c r="V805" s="16" t="n"/>
      <c r="W805" s="17">
        <f>IF(Q805="YES",G805+V805,"")</f>
        <v/>
      </c>
      <c r="X805" s="18">
        <f>IF(Q805="YES",IF(TODAY()&gt;W805,"OVERDUE","WITHIN TIME"),"")</f>
        <v/>
      </c>
    </row>
    <row r="806">
      <c r="A806" s="3" t="n">
        <v>802</v>
      </c>
      <c r="B806" s="4" t="n"/>
      <c r="C806" s="4" t="n"/>
      <c r="D806" s="5">
        <f>IF(E806="ISNR20","Natural Rubber-TSNR (ISNR-20)","")</f>
        <v/>
      </c>
      <c r="E806" s="4" t="n"/>
      <c r="F806" s="6" t="n"/>
      <c r="G806" s="6" t="n"/>
      <c r="H806" s="7">
        <f>IF(G806="","",G806-TODAY())</f>
        <v/>
      </c>
      <c r="I806" s="8">
        <f>IF(G806="","",
IF(G806&lt;TODAY(),
IF(O806&gt;0,"Violated","Completed"),
IF(H806&lt;=7,"Expiring Soon",
"Active")))</f>
        <v/>
      </c>
      <c r="J806" s="8">
        <f>IF(C806="","",
COUNTIFS(
sales!$C:$C,$C806,
sales!$E:$E,$E806,
sales!$H:$H,"&gt;="&amp;$F806,
sales!$H:$H,"&lt;="&amp;$G806
))</f>
        <v/>
      </c>
      <c r="K806" s="9">
        <f>IF(COUNTIFS(sales!C:C, C806)=0,"",
_xlfn.MAXIFS(sales!H:H, sales!C:C, C806))</f>
        <v/>
      </c>
      <c r="L806" s="4" t="n"/>
      <c r="M806" s="4" t="n"/>
      <c r="N806" s="10">
        <f>IF(C806="","",
SUMIFS(
sales!$I:$I,
sales!$C:$C,$C806,
sales!$E:$E,$E806,
sales!$H:$H,"&gt;="&amp;$F806,
sales!$H:$H,"&lt;="&amp;$G806
))</f>
        <v/>
      </c>
      <c r="O806" s="10">
        <f>IF(M806="","",M806-N806)</f>
        <v/>
      </c>
      <c r="P806" s="11">
        <f>IF(M806=0,"",N806/M806)</f>
        <v/>
      </c>
      <c r="Q806" s="12">
        <f>IF(OR(G806="",O806=""),"",
IF(AND(G806&lt;TODAY(),O806&gt;0),"YES","NO"))</f>
        <v/>
      </c>
      <c r="R806" s="100" t="n"/>
      <c r="S806" s="14" t="n"/>
      <c r="T806" s="15">
        <f>IF(Q806="YES", IF(R806="Company",L806*(1+S806),IF(R806="Vendor",L806*(1-S806),"")),"")</f>
        <v/>
      </c>
      <c r="U806" s="15">
        <f>IF(Q806="YES",O806*T806,"")</f>
        <v/>
      </c>
      <c r="V806" s="16" t="n"/>
      <c r="W806" s="17">
        <f>IF(Q806="YES",G806+V806,"")</f>
        <v/>
      </c>
      <c r="X806" s="18">
        <f>IF(Q806="YES",IF(TODAY()&gt;W806,"OVERDUE","WITHIN TIME"),"")</f>
        <v/>
      </c>
    </row>
    <row r="807">
      <c r="A807" s="3" t="n">
        <v>803</v>
      </c>
      <c r="B807" s="4" t="n"/>
      <c r="C807" s="4" t="n"/>
      <c r="D807" s="5">
        <f>IF(E807="ISNR20","Natural Rubber-TSNR (ISNR-20)","")</f>
        <v/>
      </c>
      <c r="E807" s="4" t="n"/>
      <c r="F807" s="6" t="n"/>
      <c r="G807" s="6" t="n"/>
      <c r="H807" s="7">
        <f>IF(G807="","",G807-TODAY())</f>
        <v/>
      </c>
      <c r="I807" s="8">
        <f>IF(G807="","",
IF(G807&lt;TODAY(),
IF(O807&gt;0,"Violated","Completed"),
IF(H807&lt;=7,"Expiring Soon",
"Active")))</f>
        <v/>
      </c>
      <c r="J807" s="8">
        <f>IF(C807="","",
COUNTIFS(
sales!$C:$C,$C807,
sales!$E:$E,$E807,
sales!$H:$H,"&gt;="&amp;$F807,
sales!$H:$H,"&lt;="&amp;$G807
))</f>
        <v/>
      </c>
      <c r="K807" s="9">
        <f>IF(COUNTIFS(sales!C:C, C807)=0,"",
_xlfn.MAXIFS(sales!H:H, sales!C:C, C807))</f>
        <v/>
      </c>
      <c r="L807" s="4" t="n"/>
      <c r="M807" s="4" t="n"/>
      <c r="N807" s="10">
        <f>IF(C807="","",
SUMIFS(
sales!$I:$I,
sales!$C:$C,$C807,
sales!$E:$E,$E807,
sales!$H:$H,"&gt;="&amp;$F807,
sales!$H:$H,"&lt;="&amp;$G807
))</f>
        <v/>
      </c>
      <c r="O807" s="10">
        <f>IF(M807="","",M807-N807)</f>
        <v/>
      </c>
      <c r="P807" s="11">
        <f>IF(M807=0,"",N807/M807)</f>
        <v/>
      </c>
      <c r="Q807" s="12">
        <f>IF(OR(G807="",O807=""),"",
IF(AND(G807&lt;TODAY(),O807&gt;0),"YES","NO"))</f>
        <v/>
      </c>
      <c r="R807" s="100" t="n"/>
      <c r="S807" s="14" t="n"/>
      <c r="T807" s="15">
        <f>IF(Q807="YES", IF(R807="Company",L807*(1+S807),IF(R807="Vendor",L807*(1-S807),"")),"")</f>
        <v/>
      </c>
      <c r="U807" s="15">
        <f>IF(Q807="YES",O807*T807,"")</f>
        <v/>
      </c>
      <c r="V807" s="16" t="n"/>
      <c r="W807" s="17">
        <f>IF(Q807="YES",G807+V807,"")</f>
        <v/>
      </c>
      <c r="X807" s="18">
        <f>IF(Q807="YES",IF(TODAY()&gt;W807,"OVERDUE","WITHIN TIME"),"")</f>
        <v/>
      </c>
    </row>
    <row r="808">
      <c r="A808" s="3" t="n">
        <v>804</v>
      </c>
      <c r="B808" s="4" t="n"/>
      <c r="C808" s="4" t="n"/>
      <c r="D808" s="5">
        <f>IF(E808="ISNR20","Natural Rubber-TSNR (ISNR-20)","")</f>
        <v/>
      </c>
      <c r="E808" s="4" t="n"/>
      <c r="F808" s="6" t="n"/>
      <c r="G808" s="6" t="n"/>
      <c r="H808" s="7">
        <f>IF(G808="","",G808-TODAY())</f>
        <v/>
      </c>
      <c r="I808" s="8">
        <f>IF(G808="","",
IF(G808&lt;TODAY(),
IF(O808&gt;0,"Violated","Completed"),
IF(H808&lt;=7,"Expiring Soon",
"Active")))</f>
        <v/>
      </c>
      <c r="J808" s="8">
        <f>IF(C808="","",
COUNTIFS(
sales!$C:$C,$C808,
sales!$E:$E,$E808,
sales!$H:$H,"&gt;="&amp;$F808,
sales!$H:$H,"&lt;="&amp;$G808
))</f>
        <v/>
      </c>
      <c r="K808" s="9">
        <f>IF(COUNTIFS(sales!C:C, C808)=0,"",
_xlfn.MAXIFS(sales!H:H, sales!C:C, C808))</f>
        <v/>
      </c>
      <c r="L808" s="4" t="n"/>
      <c r="M808" s="4" t="n"/>
      <c r="N808" s="10">
        <f>IF(C808="","",
SUMIFS(
sales!$I:$I,
sales!$C:$C,$C808,
sales!$E:$E,$E808,
sales!$H:$H,"&gt;="&amp;$F808,
sales!$H:$H,"&lt;="&amp;$G808
))</f>
        <v/>
      </c>
      <c r="O808" s="10">
        <f>IF(M808="","",M808-N808)</f>
        <v/>
      </c>
      <c r="P808" s="11">
        <f>IF(M808=0,"",N808/M808)</f>
        <v/>
      </c>
      <c r="Q808" s="12">
        <f>IF(OR(G808="",O808=""),"",
IF(AND(G808&lt;TODAY(),O808&gt;0),"YES","NO"))</f>
        <v/>
      </c>
      <c r="R808" s="100" t="n"/>
      <c r="S808" s="14" t="n"/>
      <c r="T808" s="15">
        <f>IF(Q808="YES", IF(R808="Company",L808*(1+S808),IF(R808="Vendor",L808*(1-S808),"")),"")</f>
        <v/>
      </c>
      <c r="U808" s="15">
        <f>IF(Q808="YES",O808*T808,"")</f>
        <v/>
      </c>
      <c r="V808" s="16" t="n"/>
      <c r="W808" s="17">
        <f>IF(Q808="YES",G808+V808,"")</f>
        <v/>
      </c>
      <c r="X808" s="18">
        <f>IF(Q808="YES",IF(TODAY()&gt;W808,"OVERDUE","WITHIN TIME"),"")</f>
        <v/>
      </c>
    </row>
    <row r="809">
      <c r="A809" s="3" t="n">
        <v>805</v>
      </c>
      <c r="B809" s="4" t="n"/>
      <c r="C809" s="4" t="n"/>
      <c r="D809" s="5">
        <f>IF(E809="ISNR20","Natural Rubber-TSNR (ISNR-20)","")</f>
        <v/>
      </c>
      <c r="E809" s="4" t="n"/>
      <c r="F809" s="6" t="n"/>
      <c r="G809" s="6" t="n"/>
      <c r="H809" s="7">
        <f>IF(G809="","",G809-TODAY())</f>
        <v/>
      </c>
      <c r="I809" s="8">
        <f>IF(G809="","",
IF(G809&lt;TODAY(),
IF(O809&gt;0,"Violated","Completed"),
IF(H809&lt;=7,"Expiring Soon",
"Active")))</f>
        <v/>
      </c>
      <c r="J809" s="8">
        <f>IF(C809="","",
COUNTIFS(
sales!$C:$C,$C809,
sales!$E:$E,$E809,
sales!$H:$H,"&gt;="&amp;$F809,
sales!$H:$H,"&lt;="&amp;$G809
))</f>
        <v/>
      </c>
      <c r="K809" s="9">
        <f>IF(COUNTIFS(sales!C:C, C809)=0,"",
_xlfn.MAXIFS(sales!H:H, sales!C:C, C809))</f>
        <v/>
      </c>
      <c r="L809" s="4" t="n"/>
      <c r="M809" s="4" t="n"/>
      <c r="N809" s="10">
        <f>IF(C809="","",
SUMIFS(
sales!$I:$I,
sales!$C:$C,$C809,
sales!$E:$E,$E809,
sales!$H:$H,"&gt;="&amp;$F809,
sales!$H:$H,"&lt;="&amp;$G809
))</f>
        <v/>
      </c>
      <c r="O809" s="10">
        <f>IF(M809="","",M809-N809)</f>
        <v/>
      </c>
      <c r="P809" s="11">
        <f>IF(M809=0,"",N809/M809)</f>
        <v/>
      </c>
      <c r="Q809" s="12">
        <f>IF(OR(G809="",O809=""),"",
IF(AND(G809&lt;TODAY(),O809&gt;0),"YES","NO"))</f>
        <v/>
      </c>
      <c r="R809" s="100" t="n"/>
      <c r="S809" s="14" t="n"/>
      <c r="T809" s="15">
        <f>IF(Q809="YES", IF(R809="Company",L809*(1+S809),IF(R809="Vendor",L809*(1-S809),"")),"")</f>
        <v/>
      </c>
      <c r="U809" s="15">
        <f>IF(Q809="YES",O809*T809,"")</f>
        <v/>
      </c>
      <c r="V809" s="16" t="n"/>
      <c r="W809" s="17">
        <f>IF(Q809="YES",G809+V809,"")</f>
        <v/>
      </c>
      <c r="X809" s="18">
        <f>IF(Q809="YES",IF(TODAY()&gt;W809,"OVERDUE","WITHIN TIME"),"")</f>
        <v/>
      </c>
    </row>
    <row r="810">
      <c r="A810" s="3" t="n">
        <v>806</v>
      </c>
      <c r="B810" s="4" t="n"/>
      <c r="C810" s="4" t="n"/>
      <c r="D810" s="5">
        <f>IF(E810="ISNR20","Natural Rubber-TSNR (ISNR-20)","")</f>
        <v/>
      </c>
      <c r="E810" s="4" t="n"/>
      <c r="F810" s="6" t="n"/>
      <c r="G810" s="6" t="n"/>
      <c r="H810" s="7">
        <f>IF(G810="","",G810-TODAY())</f>
        <v/>
      </c>
      <c r="I810" s="8">
        <f>IF(G810="","",
IF(G810&lt;TODAY(),
IF(O810&gt;0,"Violated","Completed"),
IF(H810&lt;=7,"Expiring Soon",
"Active")))</f>
        <v/>
      </c>
      <c r="J810" s="8">
        <f>IF(C810="","",
COUNTIFS(
sales!$C:$C,$C810,
sales!$E:$E,$E810,
sales!$H:$H,"&gt;="&amp;$F810,
sales!$H:$H,"&lt;="&amp;$G810
))</f>
        <v/>
      </c>
      <c r="K810" s="9">
        <f>IF(COUNTIFS(sales!C:C, C810)=0,"",
_xlfn.MAXIFS(sales!H:H, sales!C:C, C810))</f>
        <v/>
      </c>
      <c r="L810" s="4" t="n"/>
      <c r="M810" s="4" t="n"/>
      <c r="N810" s="10">
        <f>IF(C810="","",
SUMIFS(
sales!$I:$I,
sales!$C:$C,$C810,
sales!$E:$E,$E810,
sales!$H:$H,"&gt;="&amp;$F810,
sales!$H:$H,"&lt;="&amp;$G810
))</f>
        <v/>
      </c>
      <c r="O810" s="10">
        <f>IF(M810="","",M810-N810)</f>
        <v/>
      </c>
      <c r="P810" s="11">
        <f>IF(M810=0,"",N810/M810)</f>
        <v/>
      </c>
      <c r="Q810" s="12">
        <f>IF(OR(G810="",O810=""),"",
IF(AND(G810&lt;TODAY(),O810&gt;0),"YES","NO"))</f>
        <v/>
      </c>
      <c r="R810" s="100" t="n"/>
      <c r="S810" s="14" t="n"/>
      <c r="T810" s="15">
        <f>IF(Q810="YES", IF(R810="Company",L810*(1+S810),IF(R810="Vendor",L810*(1-S810),"")),"")</f>
        <v/>
      </c>
      <c r="U810" s="15">
        <f>IF(Q810="YES",O810*T810,"")</f>
        <v/>
      </c>
      <c r="V810" s="16" t="n"/>
      <c r="W810" s="17">
        <f>IF(Q810="YES",G810+V810,"")</f>
        <v/>
      </c>
      <c r="X810" s="18">
        <f>IF(Q810="YES",IF(TODAY()&gt;W810,"OVERDUE","WITHIN TIME"),"")</f>
        <v/>
      </c>
    </row>
    <row r="811">
      <c r="A811" s="3" t="n">
        <v>807</v>
      </c>
      <c r="B811" s="4" t="n"/>
      <c r="C811" s="4" t="n"/>
      <c r="D811" s="5">
        <f>IF(E811="ISNR20","Natural Rubber-TSNR (ISNR-20)","")</f>
        <v/>
      </c>
      <c r="E811" s="4" t="n"/>
      <c r="F811" s="6" t="n"/>
      <c r="G811" s="6" t="n"/>
      <c r="H811" s="7">
        <f>IF(G811="","",G811-TODAY())</f>
        <v/>
      </c>
      <c r="I811" s="8">
        <f>IF(G811="","",
IF(G811&lt;TODAY(),
IF(O811&gt;0,"Violated","Completed"),
IF(H811&lt;=7,"Expiring Soon",
"Active")))</f>
        <v/>
      </c>
      <c r="J811" s="8">
        <f>IF(C811="","",
COUNTIFS(
sales!$C:$C,$C811,
sales!$E:$E,$E811,
sales!$H:$H,"&gt;="&amp;$F811,
sales!$H:$H,"&lt;="&amp;$G811
))</f>
        <v/>
      </c>
      <c r="K811" s="9">
        <f>IF(COUNTIFS(sales!C:C, C811)=0,"",
_xlfn.MAXIFS(sales!H:H, sales!C:C, C811))</f>
        <v/>
      </c>
      <c r="L811" s="4" t="n"/>
      <c r="M811" s="4" t="n"/>
      <c r="N811" s="10">
        <f>IF(C811="","",
SUMIFS(
sales!$I:$I,
sales!$C:$C,$C811,
sales!$E:$E,$E811,
sales!$H:$H,"&gt;="&amp;$F811,
sales!$H:$H,"&lt;="&amp;$G811
))</f>
        <v/>
      </c>
      <c r="O811" s="10">
        <f>IF(M811="","",M811-N811)</f>
        <v/>
      </c>
      <c r="P811" s="11">
        <f>IF(M811=0,"",N811/M811)</f>
        <v/>
      </c>
      <c r="Q811" s="12">
        <f>IF(OR(G811="",O811=""),"",
IF(AND(G811&lt;TODAY(),O811&gt;0),"YES","NO"))</f>
        <v/>
      </c>
      <c r="R811" s="100" t="n"/>
      <c r="S811" s="14" t="n"/>
      <c r="T811" s="15">
        <f>IF(Q811="YES", IF(R811="Company",L811*(1+S811),IF(R811="Vendor",L811*(1-S811),"")),"")</f>
        <v/>
      </c>
      <c r="U811" s="15">
        <f>IF(Q811="YES",O811*T811,"")</f>
        <v/>
      </c>
      <c r="V811" s="16" t="n"/>
      <c r="W811" s="17">
        <f>IF(Q811="YES",G811+V811,"")</f>
        <v/>
      </c>
      <c r="X811" s="18">
        <f>IF(Q811="YES",IF(TODAY()&gt;W811,"OVERDUE","WITHIN TIME"),"")</f>
        <v/>
      </c>
    </row>
    <row r="812">
      <c r="A812" s="3" t="n">
        <v>808</v>
      </c>
      <c r="B812" s="4" t="n"/>
      <c r="C812" s="4" t="n"/>
      <c r="D812" s="5">
        <f>IF(E812="ISNR20","Natural Rubber-TSNR (ISNR-20)","")</f>
        <v/>
      </c>
      <c r="E812" s="4" t="n"/>
      <c r="F812" s="6" t="n"/>
      <c r="G812" s="6" t="n"/>
      <c r="H812" s="7">
        <f>IF(G812="","",G812-TODAY())</f>
        <v/>
      </c>
      <c r="I812" s="8">
        <f>IF(G812="","",
IF(G812&lt;TODAY(),
IF(O812&gt;0,"Violated","Completed"),
IF(H812&lt;=7,"Expiring Soon",
"Active")))</f>
        <v/>
      </c>
      <c r="J812" s="8">
        <f>IF(C812="","",
COUNTIFS(
sales!$C:$C,$C812,
sales!$E:$E,$E812,
sales!$H:$H,"&gt;="&amp;$F812,
sales!$H:$H,"&lt;="&amp;$G812
))</f>
        <v/>
      </c>
      <c r="K812" s="9">
        <f>IF(COUNTIFS(sales!C:C, C812)=0,"",
_xlfn.MAXIFS(sales!H:H, sales!C:C, C812))</f>
        <v/>
      </c>
      <c r="L812" s="4" t="n"/>
      <c r="M812" s="4" t="n"/>
      <c r="N812" s="10">
        <f>IF(C812="","",
SUMIFS(
sales!$I:$I,
sales!$C:$C,$C812,
sales!$E:$E,$E812,
sales!$H:$H,"&gt;="&amp;$F812,
sales!$H:$H,"&lt;="&amp;$G812
))</f>
        <v/>
      </c>
      <c r="O812" s="10">
        <f>IF(M812="","",M812-N812)</f>
        <v/>
      </c>
      <c r="P812" s="11">
        <f>IF(M812=0,"",N812/M812)</f>
        <v/>
      </c>
      <c r="Q812" s="12">
        <f>IF(OR(G812="",O812=""),"",
IF(AND(G812&lt;TODAY(),O812&gt;0),"YES","NO"))</f>
        <v/>
      </c>
      <c r="R812" s="100" t="n"/>
      <c r="S812" s="14" t="n"/>
      <c r="T812" s="15">
        <f>IF(Q812="YES", IF(R812="Company",L812*(1+S812),IF(R812="Vendor",L812*(1-S812),"")),"")</f>
        <v/>
      </c>
      <c r="U812" s="15">
        <f>IF(Q812="YES",O812*T812,"")</f>
        <v/>
      </c>
      <c r="V812" s="16" t="n"/>
      <c r="W812" s="17">
        <f>IF(Q812="YES",G812+V812,"")</f>
        <v/>
      </c>
      <c r="X812" s="18">
        <f>IF(Q812="YES",IF(TODAY()&gt;W812,"OVERDUE","WITHIN TIME"),"")</f>
        <v/>
      </c>
    </row>
    <row r="813">
      <c r="A813" s="3" t="n">
        <v>809</v>
      </c>
      <c r="B813" s="4" t="n"/>
      <c r="C813" s="4" t="n"/>
      <c r="D813" s="5">
        <f>IF(E813="ISNR20","Natural Rubber-TSNR (ISNR-20)","")</f>
        <v/>
      </c>
      <c r="E813" s="4" t="n"/>
      <c r="F813" s="6" t="n"/>
      <c r="G813" s="6" t="n"/>
      <c r="H813" s="7">
        <f>IF(G813="","",G813-TODAY())</f>
        <v/>
      </c>
      <c r="I813" s="8">
        <f>IF(G813="","",
IF(G813&lt;TODAY(),
IF(O813&gt;0,"Violated","Completed"),
IF(H813&lt;=7,"Expiring Soon",
"Active")))</f>
        <v/>
      </c>
      <c r="J813" s="8">
        <f>IF(C813="","",
COUNTIFS(
sales!$C:$C,$C813,
sales!$E:$E,$E813,
sales!$H:$H,"&gt;="&amp;$F813,
sales!$H:$H,"&lt;="&amp;$G813
))</f>
        <v/>
      </c>
      <c r="K813" s="9">
        <f>IF(COUNTIFS(sales!C:C, C813)=0,"",
_xlfn.MAXIFS(sales!H:H, sales!C:C, C813))</f>
        <v/>
      </c>
      <c r="L813" s="4" t="n"/>
      <c r="M813" s="4" t="n"/>
      <c r="N813" s="10">
        <f>IF(C813="","",
SUMIFS(
sales!$I:$I,
sales!$C:$C,$C813,
sales!$E:$E,$E813,
sales!$H:$H,"&gt;="&amp;$F813,
sales!$H:$H,"&lt;="&amp;$G813
))</f>
        <v/>
      </c>
      <c r="O813" s="10">
        <f>IF(M813="","",M813-N813)</f>
        <v/>
      </c>
      <c r="P813" s="11">
        <f>IF(M813=0,"",N813/M813)</f>
        <v/>
      </c>
      <c r="Q813" s="12">
        <f>IF(OR(G813="",O813=""),"",
IF(AND(G813&lt;TODAY(),O813&gt;0),"YES","NO"))</f>
        <v/>
      </c>
      <c r="R813" s="100" t="n"/>
      <c r="S813" s="14" t="n"/>
      <c r="T813" s="15">
        <f>IF(Q813="YES", IF(R813="Company",L813*(1+S813),IF(R813="Vendor",L813*(1-S813),"")),"")</f>
        <v/>
      </c>
      <c r="U813" s="15">
        <f>IF(Q813="YES",O813*T813,"")</f>
        <v/>
      </c>
      <c r="V813" s="16" t="n"/>
      <c r="W813" s="17">
        <f>IF(Q813="YES",G813+V813,"")</f>
        <v/>
      </c>
      <c r="X813" s="18">
        <f>IF(Q813="YES",IF(TODAY()&gt;W813,"OVERDUE","WITHIN TIME"),"")</f>
        <v/>
      </c>
    </row>
    <row r="814">
      <c r="A814" s="3" t="n">
        <v>810</v>
      </c>
      <c r="B814" s="4" t="n"/>
      <c r="C814" s="4" t="n"/>
      <c r="D814" s="5">
        <f>IF(E814="ISNR20","Natural Rubber-TSNR (ISNR-20)","")</f>
        <v/>
      </c>
      <c r="E814" s="4" t="n"/>
      <c r="F814" s="6" t="n"/>
      <c r="G814" s="6" t="n"/>
      <c r="H814" s="7">
        <f>IF(G814="","",G814-TODAY())</f>
        <v/>
      </c>
      <c r="I814" s="8">
        <f>IF(G814="","",
IF(G814&lt;TODAY(),
IF(O814&gt;0,"Violated","Completed"),
IF(H814&lt;=7,"Expiring Soon",
"Active")))</f>
        <v/>
      </c>
      <c r="J814" s="8">
        <f>IF(C814="","",
COUNTIFS(
sales!$C:$C,$C814,
sales!$E:$E,$E814,
sales!$H:$H,"&gt;="&amp;$F814,
sales!$H:$H,"&lt;="&amp;$G814
))</f>
        <v/>
      </c>
      <c r="K814" s="9">
        <f>IF(COUNTIFS(sales!C:C, C814)=0,"",
_xlfn.MAXIFS(sales!H:H, sales!C:C, C814))</f>
        <v/>
      </c>
      <c r="L814" s="4" t="n"/>
      <c r="M814" s="4" t="n"/>
      <c r="N814" s="10">
        <f>IF(C814="","",
SUMIFS(
sales!$I:$I,
sales!$C:$C,$C814,
sales!$E:$E,$E814,
sales!$H:$H,"&gt;="&amp;$F814,
sales!$H:$H,"&lt;="&amp;$G814
))</f>
        <v/>
      </c>
      <c r="O814" s="10">
        <f>IF(M814="","",M814-N814)</f>
        <v/>
      </c>
      <c r="P814" s="11">
        <f>IF(M814=0,"",N814/M814)</f>
        <v/>
      </c>
      <c r="Q814" s="12">
        <f>IF(OR(G814="",O814=""),"",
IF(AND(G814&lt;TODAY(),O814&gt;0),"YES","NO"))</f>
        <v/>
      </c>
      <c r="R814" s="100" t="n"/>
      <c r="S814" s="14" t="n"/>
      <c r="T814" s="15">
        <f>IF(Q814="YES", IF(R814="Company",L814*(1+S814),IF(R814="Vendor",L814*(1-S814),"")),"")</f>
        <v/>
      </c>
      <c r="U814" s="15">
        <f>IF(Q814="YES",O814*T814,"")</f>
        <v/>
      </c>
      <c r="V814" s="16" t="n"/>
      <c r="W814" s="17">
        <f>IF(Q814="YES",G814+V814,"")</f>
        <v/>
      </c>
      <c r="X814" s="18">
        <f>IF(Q814="YES",IF(TODAY()&gt;W814,"OVERDUE","WITHIN TIME"),"")</f>
        <v/>
      </c>
    </row>
    <row r="815">
      <c r="A815" s="3" t="n">
        <v>811</v>
      </c>
      <c r="B815" s="4" t="n"/>
      <c r="C815" s="4" t="n"/>
      <c r="D815" s="5">
        <f>IF(E815="ISNR20","Natural Rubber-TSNR (ISNR-20)","")</f>
        <v/>
      </c>
      <c r="E815" s="4" t="n"/>
      <c r="F815" s="6" t="n"/>
      <c r="G815" s="6" t="n"/>
      <c r="H815" s="7">
        <f>IF(G815="","",G815-TODAY())</f>
        <v/>
      </c>
      <c r="I815" s="8">
        <f>IF(G815="","",
IF(G815&lt;TODAY(),
IF(O815&gt;0,"Violated","Completed"),
IF(H815&lt;=7,"Expiring Soon",
"Active")))</f>
        <v/>
      </c>
      <c r="J815" s="8">
        <f>IF(C815="","",
COUNTIFS(
sales!$C:$C,$C815,
sales!$E:$E,$E815,
sales!$H:$H,"&gt;="&amp;$F815,
sales!$H:$H,"&lt;="&amp;$G815
))</f>
        <v/>
      </c>
      <c r="K815" s="9">
        <f>IF(COUNTIFS(sales!C:C, C815)=0,"",
_xlfn.MAXIFS(sales!H:H, sales!C:C, C815))</f>
        <v/>
      </c>
      <c r="L815" s="4" t="n"/>
      <c r="M815" s="4" t="n"/>
      <c r="N815" s="10">
        <f>IF(C815="","",
SUMIFS(
sales!$I:$I,
sales!$C:$C,$C815,
sales!$E:$E,$E815,
sales!$H:$H,"&gt;="&amp;$F815,
sales!$H:$H,"&lt;="&amp;$G815
))</f>
        <v/>
      </c>
      <c r="O815" s="10">
        <f>IF(M815="","",M815-N815)</f>
        <v/>
      </c>
      <c r="P815" s="11">
        <f>IF(M815=0,"",N815/M815)</f>
        <v/>
      </c>
      <c r="Q815" s="12">
        <f>IF(OR(G815="",O815=""),"",
IF(AND(G815&lt;TODAY(),O815&gt;0),"YES","NO"))</f>
        <v/>
      </c>
      <c r="R815" s="100" t="n"/>
      <c r="S815" s="14" t="n"/>
      <c r="T815" s="15">
        <f>IF(Q815="YES", IF(R815="Company",L815*(1+S815),IF(R815="Vendor",L815*(1-S815),"")),"")</f>
        <v/>
      </c>
      <c r="U815" s="15">
        <f>IF(Q815="YES",O815*T815,"")</f>
        <v/>
      </c>
      <c r="V815" s="16" t="n"/>
      <c r="W815" s="17">
        <f>IF(Q815="YES",G815+V815,"")</f>
        <v/>
      </c>
      <c r="X815" s="18">
        <f>IF(Q815="YES",IF(TODAY()&gt;W815,"OVERDUE","WITHIN TIME"),"")</f>
        <v/>
      </c>
    </row>
    <row r="816">
      <c r="A816" s="3" t="n">
        <v>812</v>
      </c>
      <c r="B816" s="4" t="n"/>
      <c r="C816" s="4" t="n"/>
      <c r="D816" s="5">
        <f>IF(E816="ISNR20","Natural Rubber-TSNR (ISNR-20)","")</f>
        <v/>
      </c>
      <c r="E816" s="4" t="n"/>
      <c r="F816" s="6" t="n"/>
      <c r="G816" s="6" t="n"/>
      <c r="H816" s="7">
        <f>IF(G816="","",G816-TODAY())</f>
        <v/>
      </c>
      <c r="I816" s="8">
        <f>IF(G816="","",
IF(G816&lt;TODAY(),
IF(O816&gt;0,"Violated","Completed"),
IF(H816&lt;=7,"Expiring Soon",
"Active")))</f>
        <v/>
      </c>
      <c r="J816" s="8">
        <f>IF(C816="","",
COUNTIFS(
sales!$C:$C,$C816,
sales!$E:$E,$E816,
sales!$H:$H,"&gt;="&amp;$F816,
sales!$H:$H,"&lt;="&amp;$G816
))</f>
        <v/>
      </c>
      <c r="K816" s="9">
        <f>IF(COUNTIFS(sales!C:C, C816)=0,"",
_xlfn.MAXIFS(sales!H:H, sales!C:C, C816))</f>
        <v/>
      </c>
      <c r="L816" s="4" t="n"/>
      <c r="M816" s="4" t="n"/>
      <c r="N816" s="10">
        <f>IF(C816="","",
SUMIFS(
sales!$I:$I,
sales!$C:$C,$C816,
sales!$E:$E,$E816,
sales!$H:$H,"&gt;="&amp;$F816,
sales!$H:$H,"&lt;="&amp;$G816
))</f>
        <v/>
      </c>
      <c r="O816" s="10">
        <f>IF(M816="","",M816-N816)</f>
        <v/>
      </c>
      <c r="P816" s="11">
        <f>IF(M816=0,"",N816/M816)</f>
        <v/>
      </c>
      <c r="Q816" s="12">
        <f>IF(OR(G816="",O816=""),"",
IF(AND(G816&lt;TODAY(),O816&gt;0),"YES","NO"))</f>
        <v/>
      </c>
      <c r="R816" s="100" t="n"/>
      <c r="S816" s="14" t="n"/>
      <c r="T816" s="15">
        <f>IF(Q816="YES", IF(R816="Company",L816*(1+S816),IF(R816="Vendor",L816*(1-S816),"")),"")</f>
        <v/>
      </c>
      <c r="U816" s="15">
        <f>IF(Q816="YES",O816*T816,"")</f>
        <v/>
      </c>
      <c r="V816" s="16" t="n"/>
      <c r="W816" s="17">
        <f>IF(Q816="YES",G816+V816,"")</f>
        <v/>
      </c>
      <c r="X816" s="18">
        <f>IF(Q816="YES",IF(TODAY()&gt;W816,"OVERDUE","WITHIN TIME"),"")</f>
        <v/>
      </c>
    </row>
    <row r="817">
      <c r="A817" s="3" t="n">
        <v>813</v>
      </c>
      <c r="B817" s="4" t="n"/>
      <c r="C817" s="4" t="n"/>
      <c r="D817" s="5">
        <f>IF(E817="ISNR20","Natural Rubber-TSNR (ISNR-20)","")</f>
        <v/>
      </c>
      <c r="E817" s="4" t="n"/>
      <c r="F817" s="6" t="n"/>
      <c r="G817" s="6" t="n"/>
      <c r="H817" s="7">
        <f>IF(G817="","",G817-TODAY())</f>
        <v/>
      </c>
      <c r="I817" s="8">
        <f>IF(G817="","",
IF(G817&lt;TODAY(),
IF(O817&gt;0,"Violated","Completed"),
IF(H817&lt;=7,"Expiring Soon",
"Active")))</f>
        <v/>
      </c>
      <c r="J817" s="8">
        <f>IF(C817="","",
COUNTIFS(
sales!$C:$C,$C817,
sales!$E:$E,$E817,
sales!$H:$H,"&gt;="&amp;$F817,
sales!$H:$H,"&lt;="&amp;$G817
))</f>
        <v/>
      </c>
      <c r="K817" s="9">
        <f>IF(COUNTIFS(sales!C:C, C817)=0,"",
_xlfn.MAXIFS(sales!H:H, sales!C:C, C817))</f>
        <v/>
      </c>
      <c r="L817" s="4" t="n"/>
      <c r="M817" s="4" t="n"/>
      <c r="N817" s="10">
        <f>IF(C817="","",
SUMIFS(
sales!$I:$I,
sales!$C:$C,$C817,
sales!$E:$E,$E817,
sales!$H:$H,"&gt;="&amp;$F817,
sales!$H:$H,"&lt;="&amp;$G817
))</f>
        <v/>
      </c>
      <c r="O817" s="10">
        <f>IF(M817="","",M817-N817)</f>
        <v/>
      </c>
      <c r="P817" s="11">
        <f>IF(M817=0,"",N817/M817)</f>
        <v/>
      </c>
      <c r="Q817" s="12">
        <f>IF(OR(G817="",O817=""),"",
IF(AND(G817&lt;TODAY(),O817&gt;0),"YES","NO"))</f>
        <v/>
      </c>
      <c r="R817" s="100" t="n"/>
      <c r="S817" s="14" t="n"/>
      <c r="T817" s="15">
        <f>IF(Q817="YES", IF(R817="Company",L817*(1+S817),IF(R817="Vendor",L817*(1-S817),"")),"")</f>
        <v/>
      </c>
      <c r="U817" s="15">
        <f>IF(Q817="YES",O817*T817,"")</f>
        <v/>
      </c>
      <c r="V817" s="16" t="n"/>
      <c r="W817" s="17">
        <f>IF(Q817="YES",G817+V817,"")</f>
        <v/>
      </c>
      <c r="X817" s="18">
        <f>IF(Q817="YES",IF(TODAY()&gt;W817,"OVERDUE","WITHIN TIME"),"")</f>
        <v/>
      </c>
    </row>
    <row r="818">
      <c r="A818" s="3" t="n">
        <v>814</v>
      </c>
      <c r="B818" s="4" t="n"/>
      <c r="C818" s="4" t="n"/>
      <c r="D818" s="5">
        <f>IF(E818="ISNR20","Natural Rubber-TSNR (ISNR-20)","")</f>
        <v/>
      </c>
      <c r="E818" s="4" t="n"/>
      <c r="F818" s="6" t="n"/>
      <c r="G818" s="6" t="n"/>
      <c r="H818" s="7">
        <f>IF(G818="","",G818-TODAY())</f>
        <v/>
      </c>
      <c r="I818" s="8">
        <f>IF(G818="","",
IF(G818&lt;TODAY(),
IF(O818&gt;0,"Violated","Completed"),
IF(H818&lt;=7,"Expiring Soon",
"Active")))</f>
        <v/>
      </c>
      <c r="J818" s="8">
        <f>IF(C818="","",
COUNTIFS(
sales!$C:$C,$C818,
sales!$E:$E,$E818,
sales!$H:$H,"&gt;="&amp;$F818,
sales!$H:$H,"&lt;="&amp;$G818
))</f>
        <v/>
      </c>
      <c r="K818" s="9">
        <f>IF(COUNTIFS(sales!C:C, C818)=0,"",
_xlfn.MAXIFS(sales!H:H, sales!C:C, C818))</f>
        <v/>
      </c>
      <c r="L818" s="4" t="n"/>
      <c r="M818" s="4" t="n"/>
      <c r="N818" s="10">
        <f>IF(C818="","",
SUMIFS(
sales!$I:$I,
sales!$C:$C,$C818,
sales!$E:$E,$E818,
sales!$H:$H,"&gt;="&amp;$F818,
sales!$H:$H,"&lt;="&amp;$G818
))</f>
        <v/>
      </c>
      <c r="O818" s="10">
        <f>IF(M818="","",M818-N818)</f>
        <v/>
      </c>
      <c r="P818" s="11">
        <f>IF(M818=0,"",N818/M818)</f>
        <v/>
      </c>
      <c r="Q818" s="12">
        <f>IF(OR(G818="",O818=""),"",
IF(AND(G818&lt;TODAY(),O818&gt;0),"YES","NO"))</f>
        <v/>
      </c>
      <c r="R818" s="100" t="n"/>
      <c r="S818" s="14" t="n"/>
      <c r="T818" s="15">
        <f>IF(Q818="YES", IF(R818="Company",L818*(1+S818),IF(R818="Vendor",L818*(1-S818),"")),"")</f>
        <v/>
      </c>
      <c r="U818" s="15">
        <f>IF(Q818="YES",O818*T818,"")</f>
        <v/>
      </c>
      <c r="V818" s="16" t="n"/>
      <c r="W818" s="17">
        <f>IF(Q818="YES",G818+V818,"")</f>
        <v/>
      </c>
      <c r="X818" s="18">
        <f>IF(Q818="YES",IF(TODAY()&gt;W818,"OVERDUE","WITHIN TIME"),"")</f>
        <v/>
      </c>
    </row>
    <row r="819">
      <c r="A819" s="3" t="n">
        <v>815</v>
      </c>
      <c r="B819" s="4" t="n"/>
      <c r="C819" s="4" t="n"/>
      <c r="D819" s="5">
        <f>IF(E819="ISNR20","Natural Rubber-TSNR (ISNR-20)","")</f>
        <v/>
      </c>
      <c r="E819" s="4" t="n"/>
      <c r="F819" s="6" t="n"/>
      <c r="G819" s="6" t="n"/>
      <c r="H819" s="7">
        <f>IF(G819="","",G819-TODAY())</f>
        <v/>
      </c>
      <c r="I819" s="8">
        <f>IF(G819="","",
IF(G819&lt;TODAY(),
IF(O819&gt;0,"Violated","Completed"),
IF(H819&lt;=7,"Expiring Soon",
"Active")))</f>
        <v/>
      </c>
      <c r="J819" s="8">
        <f>IF(C819="","",
COUNTIFS(
sales!$C:$C,$C819,
sales!$E:$E,$E819,
sales!$H:$H,"&gt;="&amp;$F819,
sales!$H:$H,"&lt;="&amp;$G819
))</f>
        <v/>
      </c>
      <c r="K819" s="9">
        <f>IF(COUNTIFS(sales!C:C, C819)=0,"",
_xlfn.MAXIFS(sales!H:H, sales!C:C, C819))</f>
        <v/>
      </c>
      <c r="L819" s="4" t="n"/>
      <c r="M819" s="4" t="n"/>
      <c r="N819" s="10">
        <f>IF(C819="","",
SUMIFS(
sales!$I:$I,
sales!$C:$C,$C819,
sales!$E:$E,$E819,
sales!$H:$H,"&gt;="&amp;$F819,
sales!$H:$H,"&lt;="&amp;$G819
))</f>
        <v/>
      </c>
      <c r="O819" s="10">
        <f>IF(M819="","",M819-N819)</f>
        <v/>
      </c>
      <c r="P819" s="11">
        <f>IF(M819=0,"",N819/M819)</f>
        <v/>
      </c>
      <c r="Q819" s="12">
        <f>IF(OR(G819="",O819=""),"",
IF(AND(G819&lt;TODAY(),O819&gt;0),"YES","NO"))</f>
        <v/>
      </c>
      <c r="R819" s="100" t="n"/>
      <c r="S819" s="14" t="n"/>
      <c r="T819" s="15">
        <f>IF(Q819="YES", IF(R819="Company",L819*(1+S819),IF(R819="Vendor",L819*(1-S819),"")),"")</f>
        <v/>
      </c>
      <c r="U819" s="15">
        <f>IF(Q819="YES",O819*T819,"")</f>
        <v/>
      </c>
      <c r="V819" s="16" t="n"/>
      <c r="W819" s="17">
        <f>IF(Q819="YES",G819+V819,"")</f>
        <v/>
      </c>
      <c r="X819" s="18">
        <f>IF(Q819="YES",IF(TODAY()&gt;W819,"OVERDUE","WITHIN TIME"),"")</f>
        <v/>
      </c>
    </row>
    <row r="820">
      <c r="A820" s="3" t="n">
        <v>816</v>
      </c>
      <c r="B820" s="4" t="n"/>
      <c r="C820" s="4" t="n"/>
      <c r="D820" s="5">
        <f>IF(E820="ISNR20","Natural Rubber-TSNR (ISNR-20)","")</f>
        <v/>
      </c>
      <c r="E820" s="4" t="n"/>
      <c r="F820" s="6" t="n"/>
      <c r="G820" s="6" t="n"/>
      <c r="H820" s="7">
        <f>IF(G820="","",G820-TODAY())</f>
        <v/>
      </c>
      <c r="I820" s="8">
        <f>IF(G820="","",
IF(G820&lt;TODAY(),
IF(O820&gt;0,"Violated","Completed"),
IF(H820&lt;=7,"Expiring Soon",
"Active")))</f>
        <v/>
      </c>
      <c r="J820" s="8">
        <f>IF(C820="","",
COUNTIFS(
sales!$C:$C,$C820,
sales!$E:$E,$E820,
sales!$H:$H,"&gt;="&amp;$F820,
sales!$H:$H,"&lt;="&amp;$G820
))</f>
        <v/>
      </c>
      <c r="K820" s="9">
        <f>IF(COUNTIFS(sales!C:C, C820)=0,"",
_xlfn.MAXIFS(sales!H:H, sales!C:C, C820))</f>
        <v/>
      </c>
      <c r="L820" s="4" t="n"/>
      <c r="M820" s="4" t="n"/>
      <c r="N820" s="10">
        <f>IF(C820="","",
SUMIFS(
sales!$I:$I,
sales!$C:$C,$C820,
sales!$E:$E,$E820,
sales!$H:$H,"&gt;="&amp;$F820,
sales!$H:$H,"&lt;="&amp;$G820
))</f>
        <v/>
      </c>
      <c r="O820" s="10">
        <f>IF(M820="","",M820-N820)</f>
        <v/>
      </c>
      <c r="P820" s="11">
        <f>IF(M820=0,"",N820/M820)</f>
        <v/>
      </c>
      <c r="Q820" s="12">
        <f>IF(OR(G820="",O820=""),"",
IF(AND(G820&lt;TODAY(),O820&gt;0),"YES","NO"))</f>
        <v/>
      </c>
      <c r="R820" s="100" t="n"/>
      <c r="S820" s="14" t="n"/>
      <c r="T820" s="15">
        <f>IF(Q820="YES", IF(R820="Company",L820*(1+S820),IF(R820="Vendor",L820*(1-S820),"")),"")</f>
        <v/>
      </c>
      <c r="U820" s="15">
        <f>IF(Q820="YES",O820*T820,"")</f>
        <v/>
      </c>
      <c r="V820" s="16" t="n"/>
      <c r="W820" s="17">
        <f>IF(Q820="YES",G820+V820,"")</f>
        <v/>
      </c>
      <c r="X820" s="18">
        <f>IF(Q820="YES",IF(TODAY()&gt;W820,"OVERDUE","WITHIN TIME"),"")</f>
        <v/>
      </c>
    </row>
    <row r="821">
      <c r="A821" s="3" t="n">
        <v>817</v>
      </c>
      <c r="B821" s="4" t="n"/>
      <c r="C821" s="4" t="n"/>
      <c r="D821" s="5">
        <f>IF(E821="ISNR20","Natural Rubber-TSNR (ISNR-20)","")</f>
        <v/>
      </c>
      <c r="E821" s="4" t="n"/>
      <c r="F821" s="6" t="n"/>
      <c r="G821" s="6" t="n"/>
      <c r="H821" s="7">
        <f>IF(G821="","",G821-TODAY())</f>
        <v/>
      </c>
      <c r="I821" s="8">
        <f>IF(G821="","",
IF(G821&lt;TODAY(),
IF(O821&gt;0,"Violated","Completed"),
IF(H821&lt;=7,"Expiring Soon",
"Active")))</f>
        <v/>
      </c>
      <c r="J821" s="8">
        <f>IF(C821="","",
COUNTIFS(
sales!$C:$C,$C821,
sales!$E:$E,$E821,
sales!$H:$H,"&gt;="&amp;$F821,
sales!$H:$H,"&lt;="&amp;$G821
))</f>
        <v/>
      </c>
      <c r="K821" s="9">
        <f>IF(COUNTIFS(sales!C:C, C821)=0,"",
_xlfn.MAXIFS(sales!H:H, sales!C:C, C821))</f>
        <v/>
      </c>
      <c r="L821" s="4" t="n"/>
      <c r="M821" s="4" t="n"/>
      <c r="N821" s="10">
        <f>IF(C821="","",
SUMIFS(
sales!$I:$I,
sales!$C:$C,$C821,
sales!$E:$E,$E821,
sales!$H:$H,"&gt;="&amp;$F821,
sales!$H:$H,"&lt;="&amp;$G821
))</f>
        <v/>
      </c>
      <c r="O821" s="10">
        <f>IF(M821="","",M821-N821)</f>
        <v/>
      </c>
      <c r="P821" s="11">
        <f>IF(M821=0,"",N821/M821)</f>
        <v/>
      </c>
      <c r="Q821" s="12">
        <f>IF(OR(G821="",O821=""),"",
IF(AND(G821&lt;TODAY(),O821&gt;0),"YES","NO"))</f>
        <v/>
      </c>
      <c r="R821" s="100" t="n"/>
      <c r="S821" s="14" t="n"/>
      <c r="T821" s="15">
        <f>IF(Q821="YES", IF(R821="Company",L821*(1+S821),IF(R821="Vendor",L821*(1-S821),"")),"")</f>
        <v/>
      </c>
      <c r="U821" s="15">
        <f>IF(Q821="YES",O821*T821,"")</f>
        <v/>
      </c>
      <c r="V821" s="16" t="n"/>
      <c r="W821" s="17">
        <f>IF(Q821="YES",G821+V821,"")</f>
        <v/>
      </c>
      <c r="X821" s="18">
        <f>IF(Q821="YES",IF(TODAY()&gt;W821,"OVERDUE","WITHIN TIME"),"")</f>
        <v/>
      </c>
    </row>
    <row r="822">
      <c r="A822" s="3" t="n">
        <v>818</v>
      </c>
      <c r="B822" s="4" t="n"/>
      <c r="C822" s="4" t="n"/>
      <c r="D822" s="5">
        <f>IF(E822="ISNR20","Natural Rubber-TSNR (ISNR-20)","")</f>
        <v/>
      </c>
      <c r="E822" s="4" t="n"/>
      <c r="F822" s="6" t="n"/>
      <c r="G822" s="6" t="n"/>
      <c r="H822" s="7">
        <f>IF(G822="","",G822-TODAY())</f>
        <v/>
      </c>
      <c r="I822" s="8">
        <f>IF(G822="","",
IF(G822&lt;TODAY(),
IF(O822&gt;0,"Violated","Completed"),
IF(H822&lt;=7,"Expiring Soon",
"Active")))</f>
        <v/>
      </c>
      <c r="J822" s="8">
        <f>IF(C822="","",
COUNTIFS(
sales!$C:$C,$C822,
sales!$E:$E,$E822,
sales!$H:$H,"&gt;="&amp;$F822,
sales!$H:$H,"&lt;="&amp;$G822
))</f>
        <v/>
      </c>
      <c r="K822" s="9">
        <f>IF(COUNTIFS(sales!C:C, C822)=0,"",
_xlfn.MAXIFS(sales!H:H, sales!C:C, C822))</f>
        <v/>
      </c>
      <c r="L822" s="4" t="n"/>
      <c r="M822" s="4" t="n"/>
      <c r="N822" s="10">
        <f>IF(C822="","",
SUMIFS(
sales!$I:$I,
sales!$C:$C,$C822,
sales!$E:$E,$E822,
sales!$H:$H,"&gt;="&amp;$F822,
sales!$H:$H,"&lt;="&amp;$G822
))</f>
        <v/>
      </c>
      <c r="O822" s="10">
        <f>IF(M822="","",M822-N822)</f>
        <v/>
      </c>
      <c r="P822" s="11">
        <f>IF(M822=0,"",N822/M822)</f>
        <v/>
      </c>
      <c r="Q822" s="12">
        <f>IF(OR(G822="",O822=""),"",
IF(AND(G822&lt;TODAY(),O822&gt;0),"YES","NO"))</f>
        <v/>
      </c>
      <c r="R822" s="100" t="n"/>
      <c r="S822" s="14" t="n"/>
      <c r="T822" s="15">
        <f>IF(Q822="YES", IF(R822="Company",L822*(1+S822),IF(R822="Vendor",L822*(1-S822),"")),"")</f>
        <v/>
      </c>
      <c r="U822" s="15">
        <f>IF(Q822="YES",O822*T822,"")</f>
        <v/>
      </c>
      <c r="V822" s="16" t="n"/>
      <c r="W822" s="17">
        <f>IF(Q822="YES",G822+V822,"")</f>
        <v/>
      </c>
      <c r="X822" s="18">
        <f>IF(Q822="YES",IF(TODAY()&gt;W822,"OVERDUE","WITHIN TIME"),"")</f>
        <v/>
      </c>
    </row>
    <row r="823">
      <c r="A823" s="3" t="n">
        <v>819</v>
      </c>
      <c r="B823" s="4" t="n"/>
      <c r="C823" s="4" t="n"/>
      <c r="D823" s="5">
        <f>IF(E823="ISNR20","Natural Rubber-TSNR (ISNR-20)","")</f>
        <v/>
      </c>
      <c r="E823" s="4" t="n"/>
      <c r="F823" s="6" t="n"/>
      <c r="G823" s="6" t="n"/>
      <c r="H823" s="7">
        <f>IF(G823="","",G823-TODAY())</f>
        <v/>
      </c>
      <c r="I823" s="8">
        <f>IF(G823="","",
IF(G823&lt;TODAY(),
IF(O823&gt;0,"Violated","Completed"),
IF(H823&lt;=7,"Expiring Soon",
"Active")))</f>
        <v/>
      </c>
      <c r="J823" s="8">
        <f>IF(C823="","",
COUNTIFS(
sales!$C:$C,$C823,
sales!$E:$E,$E823,
sales!$H:$H,"&gt;="&amp;$F823,
sales!$H:$H,"&lt;="&amp;$G823
))</f>
        <v/>
      </c>
      <c r="K823" s="9">
        <f>IF(COUNTIFS(sales!C:C, C823)=0,"",
_xlfn.MAXIFS(sales!H:H, sales!C:C, C823))</f>
        <v/>
      </c>
      <c r="L823" s="4" t="n"/>
      <c r="M823" s="4" t="n"/>
      <c r="N823" s="10">
        <f>IF(C823="","",
SUMIFS(
sales!$I:$I,
sales!$C:$C,$C823,
sales!$E:$E,$E823,
sales!$H:$H,"&gt;="&amp;$F823,
sales!$H:$H,"&lt;="&amp;$G823
))</f>
        <v/>
      </c>
      <c r="O823" s="10">
        <f>IF(M823="","",M823-N823)</f>
        <v/>
      </c>
      <c r="P823" s="11">
        <f>IF(M823=0,"",N823/M823)</f>
        <v/>
      </c>
      <c r="Q823" s="12">
        <f>IF(OR(G823="",O823=""),"",
IF(AND(G823&lt;TODAY(),O823&gt;0),"YES","NO"))</f>
        <v/>
      </c>
      <c r="R823" s="100" t="n"/>
      <c r="S823" s="14" t="n"/>
      <c r="T823" s="15">
        <f>IF(Q823="YES", IF(R823="Company",L823*(1+S823),IF(R823="Vendor",L823*(1-S823),"")),"")</f>
        <v/>
      </c>
      <c r="U823" s="15">
        <f>IF(Q823="YES",O823*T823,"")</f>
        <v/>
      </c>
      <c r="V823" s="16" t="n"/>
      <c r="W823" s="17">
        <f>IF(Q823="YES",G823+V823,"")</f>
        <v/>
      </c>
      <c r="X823" s="18">
        <f>IF(Q823="YES",IF(TODAY()&gt;W823,"OVERDUE","WITHIN TIME"),"")</f>
        <v/>
      </c>
    </row>
    <row r="824">
      <c r="A824" s="3" t="n">
        <v>820</v>
      </c>
      <c r="B824" s="4" t="n"/>
      <c r="C824" s="4" t="n"/>
      <c r="D824" s="5">
        <f>IF(E824="ISNR20","Natural Rubber-TSNR (ISNR-20)","")</f>
        <v/>
      </c>
      <c r="E824" s="4" t="n"/>
      <c r="F824" s="6" t="n"/>
      <c r="G824" s="6" t="n"/>
      <c r="H824" s="7">
        <f>IF(G824="","",G824-TODAY())</f>
        <v/>
      </c>
      <c r="I824" s="8">
        <f>IF(G824="","",
IF(G824&lt;TODAY(),
IF(O824&gt;0,"Violated","Completed"),
IF(H824&lt;=7,"Expiring Soon",
"Active")))</f>
        <v/>
      </c>
      <c r="J824" s="8">
        <f>IF(C824="","",
COUNTIFS(
sales!$C:$C,$C824,
sales!$E:$E,$E824,
sales!$H:$H,"&gt;="&amp;$F824,
sales!$H:$H,"&lt;="&amp;$G824
))</f>
        <v/>
      </c>
      <c r="K824" s="9">
        <f>IF(COUNTIFS(sales!C:C, C824)=0,"",
_xlfn.MAXIFS(sales!H:H, sales!C:C, C824))</f>
        <v/>
      </c>
      <c r="L824" s="4" t="n"/>
      <c r="M824" s="4" t="n"/>
      <c r="N824" s="10">
        <f>IF(C824="","",
SUMIFS(
sales!$I:$I,
sales!$C:$C,$C824,
sales!$E:$E,$E824,
sales!$H:$H,"&gt;="&amp;$F824,
sales!$H:$H,"&lt;="&amp;$G824
))</f>
        <v/>
      </c>
      <c r="O824" s="10">
        <f>IF(M824="","",M824-N824)</f>
        <v/>
      </c>
      <c r="P824" s="11">
        <f>IF(M824=0,"",N824/M824)</f>
        <v/>
      </c>
      <c r="Q824" s="12">
        <f>IF(OR(G824="",O824=""),"",
IF(AND(G824&lt;TODAY(),O824&gt;0),"YES","NO"))</f>
        <v/>
      </c>
      <c r="R824" s="100" t="n"/>
      <c r="S824" s="14" t="n"/>
      <c r="T824" s="15">
        <f>IF(Q824="YES", IF(R824="Company",L824*(1+S824),IF(R824="Vendor",L824*(1-S824),"")),"")</f>
        <v/>
      </c>
      <c r="U824" s="15">
        <f>IF(Q824="YES",O824*T824,"")</f>
        <v/>
      </c>
      <c r="V824" s="16" t="n"/>
      <c r="W824" s="17">
        <f>IF(Q824="YES",G824+V824,"")</f>
        <v/>
      </c>
      <c r="X824" s="18">
        <f>IF(Q824="YES",IF(TODAY()&gt;W824,"OVERDUE","WITHIN TIME"),"")</f>
        <v/>
      </c>
    </row>
    <row r="825">
      <c r="A825" s="3" t="n">
        <v>821</v>
      </c>
      <c r="B825" s="4" t="n"/>
      <c r="C825" s="4" t="n"/>
      <c r="D825" s="5">
        <f>IF(E825="ISNR20","Natural Rubber-TSNR (ISNR-20)","")</f>
        <v/>
      </c>
      <c r="E825" s="4" t="n"/>
      <c r="F825" s="6" t="n"/>
      <c r="G825" s="6" t="n"/>
      <c r="H825" s="7">
        <f>IF(G825="","",G825-TODAY())</f>
        <v/>
      </c>
      <c r="I825" s="8">
        <f>IF(G825="","",
IF(G825&lt;TODAY(),
IF(O825&gt;0,"Violated","Completed"),
IF(H825&lt;=7,"Expiring Soon",
"Active")))</f>
        <v/>
      </c>
      <c r="J825" s="8">
        <f>IF(C825="","",
COUNTIFS(
sales!$C:$C,$C825,
sales!$E:$E,$E825,
sales!$H:$H,"&gt;="&amp;$F825,
sales!$H:$H,"&lt;="&amp;$G825
))</f>
        <v/>
      </c>
      <c r="K825" s="9">
        <f>IF(COUNTIFS(sales!C:C, C825)=0,"",
_xlfn.MAXIFS(sales!H:H, sales!C:C, C825))</f>
        <v/>
      </c>
      <c r="L825" s="4" t="n"/>
      <c r="M825" s="4" t="n"/>
      <c r="N825" s="10">
        <f>IF(C825="","",
SUMIFS(
sales!$I:$I,
sales!$C:$C,$C825,
sales!$E:$E,$E825,
sales!$H:$H,"&gt;="&amp;$F825,
sales!$H:$H,"&lt;="&amp;$G825
))</f>
        <v/>
      </c>
      <c r="O825" s="10">
        <f>IF(M825="","",M825-N825)</f>
        <v/>
      </c>
      <c r="P825" s="11">
        <f>IF(M825=0,"",N825/M825)</f>
        <v/>
      </c>
      <c r="Q825" s="12">
        <f>IF(OR(G825="",O825=""),"",
IF(AND(G825&lt;TODAY(),O825&gt;0),"YES","NO"))</f>
        <v/>
      </c>
      <c r="R825" s="100" t="n"/>
      <c r="S825" s="14" t="n"/>
      <c r="T825" s="15">
        <f>IF(Q825="YES", IF(R825="Company",L825*(1+S825),IF(R825="Vendor",L825*(1-S825),"")),"")</f>
        <v/>
      </c>
      <c r="U825" s="15">
        <f>IF(Q825="YES",O825*T825,"")</f>
        <v/>
      </c>
      <c r="V825" s="16" t="n"/>
      <c r="W825" s="17">
        <f>IF(Q825="YES",G825+V825,"")</f>
        <v/>
      </c>
      <c r="X825" s="18">
        <f>IF(Q825="YES",IF(TODAY()&gt;W825,"OVERDUE","WITHIN TIME"),"")</f>
        <v/>
      </c>
    </row>
    <row r="826">
      <c r="A826" s="3" t="n">
        <v>822</v>
      </c>
      <c r="B826" s="4" t="n"/>
      <c r="C826" s="4" t="n"/>
      <c r="D826" s="5">
        <f>IF(E826="ISNR20","Natural Rubber-TSNR (ISNR-20)","")</f>
        <v/>
      </c>
      <c r="E826" s="4" t="n"/>
      <c r="F826" s="6" t="n"/>
      <c r="G826" s="6" t="n"/>
      <c r="H826" s="7">
        <f>IF(G826="","",G826-TODAY())</f>
        <v/>
      </c>
      <c r="I826" s="8">
        <f>IF(G826="","",
IF(G826&lt;TODAY(),
IF(O826&gt;0,"Violated","Completed"),
IF(H826&lt;=7,"Expiring Soon",
"Active")))</f>
        <v/>
      </c>
      <c r="J826" s="8">
        <f>IF(C826="","",
COUNTIFS(
sales!$C:$C,$C826,
sales!$E:$E,$E826,
sales!$H:$H,"&gt;="&amp;$F826,
sales!$H:$H,"&lt;="&amp;$G826
))</f>
        <v/>
      </c>
      <c r="K826" s="9">
        <f>IF(COUNTIFS(sales!C:C, C826)=0,"",
_xlfn.MAXIFS(sales!H:H, sales!C:C, C826))</f>
        <v/>
      </c>
      <c r="L826" s="4" t="n"/>
      <c r="M826" s="4" t="n"/>
      <c r="N826" s="10">
        <f>IF(C826="","",
SUMIFS(
sales!$I:$I,
sales!$C:$C,$C826,
sales!$E:$E,$E826,
sales!$H:$H,"&gt;="&amp;$F826,
sales!$H:$H,"&lt;="&amp;$G826
))</f>
        <v/>
      </c>
      <c r="O826" s="10">
        <f>IF(M826="","",M826-N826)</f>
        <v/>
      </c>
      <c r="P826" s="11">
        <f>IF(M826=0,"",N826/M826)</f>
        <v/>
      </c>
      <c r="Q826" s="12">
        <f>IF(OR(G826="",O826=""),"",
IF(AND(G826&lt;TODAY(),O826&gt;0),"YES","NO"))</f>
        <v/>
      </c>
      <c r="R826" s="100" t="n"/>
      <c r="S826" s="14" t="n"/>
      <c r="T826" s="15">
        <f>IF(Q826="YES", IF(R826="Company",L826*(1+S826),IF(R826="Vendor",L826*(1-S826),"")),"")</f>
        <v/>
      </c>
      <c r="U826" s="15">
        <f>IF(Q826="YES",O826*T826,"")</f>
        <v/>
      </c>
      <c r="V826" s="16" t="n"/>
      <c r="W826" s="17">
        <f>IF(Q826="YES",G826+V826,"")</f>
        <v/>
      </c>
      <c r="X826" s="18">
        <f>IF(Q826="YES",IF(TODAY()&gt;W826,"OVERDUE","WITHIN TIME"),"")</f>
        <v/>
      </c>
    </row>
    <row r="827">
      <c r="A827" s="3" t="n">
        <v>823</v>
      </c>
      <c r="B827" s="4" t="n"/>
      <c r="C827" s="4" t="n"/>
      <c r="D827" s="5">
        <f>IF(E827="ISNR20","Natural Rubber-TSNR (ISNR-20)","")</f>
        <v/>
      </c>
      <c r="E827" s="4" t="n"/>
      <c r="F827" s="6" t="n"/>
      <c r="G827" s="6" t="n"/>
      <c r="H827" s="7">
        <f>IF(G827="","",G827-TODAY())</f>
        <v/>
      </c>
      <c r="I827" s="8">
        <f>IF(G827="","",
IF(G827&lt;TODAY(),
IF(O827&gt;0,"Violated","Completed"),
IF(H827&lt;=7,"Expiring Soon",
"Active")))</f>
        <v/>
      </c>
      <c r="J827" s="8">
        <f>IF(C827="","",
COUNTIFS(
sales!$C:$C,$C827,
sales!$E:$E,$E827,
sales!$H:$H,"&gt;="&amp;$F827,
sales!$H:$H,"&lt;="&amp;$G827
))</f>
        <v/>
      </c>
      <c r="K827" s="9">
        <f>IF(COUNTIFS(sales!C:C, C827)=0,"",
_xlfn.MAXIFS(sales!H:H, sales!C:C, C827))</f>
        <v/>
      </c>
      <c r="L827" s="4" t="n"/>
      <c r="M827" s="4" t="n"/>
      <c r="N827" s="10">
        <f>IF(C827="","",
SUMIFS(
sales!$I:$I,
sales!$C:$C,$C827,
sales!$E:$E,$E827,
sales!$H:$H,"&gt;="&amp;$F827,
sales!$H:$H,"&lt;="&amp;$G827
))</f>
        <v/>
      </c>
      <c r="O827" s="10">
        <f>IF(M827="","",M827-N827)</f>
        <v/>
      </c>
      <c r="P827" s="11">
        <f>IF(M827=0,"",N827/M827)</f>
        <v/>
      </c>
      <c r="Q827" s="12">
        <f>IF(OR(G827="",O827=""),"",
IF(AND(G827&lt;TODAY(),O827&gt;0),"YES","NO"))</f>
        <v/>
      </c>
      <c r="R827" s="100" t="n"/>
      <c r="S827" s="14" t="n"/>
      <c r="T827" s="15">
        <f>IF(Q827="YES", IF(R827="Company",L827*(1+S827),IF(R827="Vendor",L827*(1-S827),"")),"")</f>
        <v/>
      </c>
      <c r="U827" s="15">
        <f>IF(Q827="YES",O827*T827,"")</f>
        <v/>
      </c>
      <c r="V827" s="16" t="n"/>
      <c r="W827" s="17">
        <f>IF(Q827="YES",G827+V827,"")</f>
        <v/>
      </c>
      <c r="X827" s="18">
        <f>IF(Q827="YES",IF(TODAY()&gt;W827,"OVERDUE","WITHIN TIME"),"")</f>
        <v/>
      </c>
    </row>
    <row r="828">
      <c r="A828" s="3" t="n">
        <v>824</v>
      </c>
      <c r="B828" s="4" t="n"/>
      <c r="C828" s="4" t="n"/>
      <c r="D828" s="5">
        <f>IF(E828="ISNR20","Natural Rubber-TSNR (ISNR-20)","")</f>
        <v/>
      </c>
      <c r="E828" s="4" t="n"/>
      <c r="F828" s="6" t="n"/>
      <c r="G828" s="6" t="n"/>
      <c r="H828" s="7">
        <f>IF(G828="","",G828-TODAY())</f>
        <v/>
      </c>
      <c r="I828" s="8">
        <f>IF(G828="","",
IF(G828&lt;TODAY(),
IF(O828&gt;0,"Violated","Completed"),
IF(H828&lt;=7,"Expiring Soon",
"Active")))</f>
        <v/>
      </c>
      <c r="J828" s="8">
        <f>IF(C828="","",
COUNTIFS(
sales!$C:$C,$C828,
sales!$E:$E,$E828,
sales!$H:$H,"&gt;="&amp;$F828,
sales!$H:$H,"&lt;="&amp;$G828
))</f>
        <v/>
      </c>
      <c r="K828" s="9">
        <f>IF(COUNTIFS(sales!C:C, C828)=0,"",
_xlfn.MAXIFS(sales!H:H, sales!C:C, C828))</f>
        <v/>
      </c>
      <c r="L828" s="4" t="n"/>
      <c r="M828" s="4" t="n"/>
      <c r="N828" s="10">
        <f>IF(C828="","",
SUMIFS(
sales!$I:$I,
sales!$C:$C,$C828,
sales!$E:$E,$E828,
sales!$H:$H,"&gt;="&amp;$F828,
sales!$H:$H,"&lt;="&amp;$G828
))</f>
        <v/>
      </c>
      <c r="O828" s="10">
        <f>IF(M828="","",M828-N828)</f>
        <v/>
      </c>
      <c r="P828" s="11">
        <f>IF(M828=0,"",N828/M828)</f>
        <v/>
      </c>
      <c r="Q828" s="12">
        <f>IF(OR(G828="",O828=""),"",
IF(AND(G828&lt;TODAY(),O828&gt;0),"YES","NO"))</f>
        <v/>
      </c>
      <c r="R828" s="100" t="n"/>
      <c r="S828" s="14" t="n"/>
      <c r="T828" s="15">
        <f>IF(Q828="YES", IF(R828="Company",L828*(1+S828),IF(R828="Vendor",L828*(1-S828),"")),"")</f>
        <v/>
      </c>
      <c r="U828" s="15">
        <f>IF(Q828="YES",O828*T828,"")</f>
        <v/>
      </c>
      <c r="V828" s="16" t="n"/>
      <c r="W828" s="17">
        <f>IF(Q828="YES",G828+V828,"")</f>
        <v/>
      </c>
      <c r="X828" s="18">
        <f>IF(Q828="YES",IF(TODAY()&gt;W828,"OVERDUE","WITHIN TIME"),"")</f>
        <v/>
      </c>
    </row>
    <row r="829">
      <c r="A829" s="3" t="n">
        <v>825</v>
      </c>
      <c r="B829" s="4" t="n"/>
      <c r="C829" s="4" t="n"/>
      <c r="D829" s="5">
        <f>IF(E829="ISNR20","Natural Rubber-TSNR (ISNR-20)","")</f>
        <v/>
      </c>
      <c r="E829" s="4" t="n"/>
      <c r="F829" s="6" t="n"/>
      <c r="G829" s="6" t="n"/>
      <c r="H829" s="7">
        <f>IF(G829="","",G829-TODAY())</f>
        <v/>
      </c>
      <c r="I829" s="8">
        <f>IF(G829="","",
IF(G829&lt;TODAY(),
IF(O829&gt;0,"Violated","Completed"),
IF(H829&lt;=7,"Expiring Soon",
"Active")))</f>
        <v/>
      </c>
      <c r="J829" s="8">
        <f>IF(C829="","",
COUNTIFS(
sales!$C:$C,$C829,
sales!$E:$E,$E829,
sales!$H:$H,"&gt;="&amp;$F829,
sales!$H:$H,"&lt;="&amp;$G829
))</f>
        <v/>
      </c>
      <c r="K829" s="9">
        <f>IF(COUNTIFS(sales!C:C, C829)=0,"",
_xlfn.MAXIFS(sales!H:H, sales!C:C, C829))</f>
        <v/>
      </c>
      <c r="L829" s="4" t="n"/>
      <c r="M829" s="4" t="n"/>
      <c r="N829" s="10">
        <f>IF(C829="","",
SUMIFS(
sales!$I:$I,
sales!$C:$C,$C829,
sales!$E:$E,$E829,
sales!$H:$H,"&gt;="&amp;$F829,
sales!$H:$H,"&lt;="&amp;$G829
))</f>
        <v/>
      </c>
      <c r="O829" s="10">
        <f>IF(M829="","",M829-N829)</f>
        <v/>
      </c>
      <c r="P829" s="11">
        <f>IF(M829=0,"",N829/M829)</f>
        <v/>
      </c>
      <c r="Q829" s="12">
        <f>IF(OR(G829="",O829=""),"",
IF(AND(G829&lt;TODAY(),O829&gt;0),"YES","NO"))</f>
        <v/>
      </c>
      <c r="R829" s="100" t="n"/>
      <c r="S829" s="14" t="n"/>
      <c r="T829" s="15">
        <f>IF(Q829="YES", IF(R829="Company",L829*(1+S829),IF(R829="Vendor",L829*(1-S829),"")),"")</f>
        <v/>
      </c>
      <c r="U829" s="15">
        <f>IF(Q829="YES",O829*T829,"")</f>
        <v/>
      </c>
      <c r="V829" s="16" t="n"/>
      <c r="W829" s="17">
        <f>IF(Q829="YES",G829+V829,"")</f>
        <v/>
      </c>
      <c r="X829" s="18">
        <f>IF(Q829="YES",IF(TODAY()&gt;W829,"OVERDUE","WITHIN TIME"),"")</f>
        <v/>
      </c>
    </row>
    <row r="830">
      <c r="A830" s="3" t="n">
        <v>826</v>
      </c>
      <c r="B830" s="4" t="n"/>
      <c r="C830" s="4" t="n"/>
      <c r="D830" s="5">
        <f>IF(E830="ISNR20","Natural Rubber-TSNR (ISNR-20)","")</f>
        <v/>
      </c>
      <c r="E830" s="4" t="n"/>
      <c r="F830" s="6" t="n"/>
      <c r="G830" s="6" t="n"/>
      <c r="H830" s="7">
        <f>IF(G830="","",G830-TODAY())</f>
        <v/>
      </c>
      <c r="I830" s="8">
        <f>IF(G830="","",
IF(G830&lt;TODAY(),
IF(O830&gt;0,"Violated","Completed"),
IF(H830&lt;=7,"Expiring Soon",
"Active")))</f>
        <v/>
      </c>
      <c r="J830" s="8">
        <f>IF(C830="","",
COUNTIFS(
sales!$C:$C,$C830,
sales!$E:$E,$E830,
sales!$H:$H,"&gt;="&amp;$F830,
sales!$H:$H,"&lt;="&amp;$G830
))</f>
        <v/>
      </c>
      <c r="K830" s="9">
        <f>IF(COUNTIFS(sales!C:C, C830)=0,"",
_xlfn.MAXIFS(sales!H:H, sales!C:C, C830))</f>
        <v/>
      </c>
      <c r="L830" s="4" t="n"/>
      <c r="M830" s="4" t="n"/>
      <c r="N830" s="10">
        <f>IF(C830="","",
SUMIFS(
sales!$I:$I,
sales!$C:$C,$C830,
sales!$E:$E,$E830,
sales!$H:$H,"&gt;="&amp;$F830,
sales!$H:$H,"&lt;="&amp;$G830
))</f>
        <v/>
      </c>
      <c r="O830" s="10">
        <f>IF(M830="","",M830-N830)</f>
        <v/>
      </c>
      <c r="P830" s="11">
        <f>IF(M830=0,"",N830/M830)</f>
        <v/>
      </c>
      <c r="Q830" s="12">
        <f>IF(OR(G830="",O830=""),"",
IF(AND(G830&lt;TODAY(),O830&gt;0),"YES","NO"))</f>
        <v/>
      </c>
      <c r="R830" s="100" t="n"/>
      <c r="S830" s="14" t="n"/>
      <c r="T830" s="15">
        <f>IF(Q830="YES", IF(R830="Company",L830*(1+S830),IF(R830="Vendor",L830*(1-S830),"")),"")</f>
        <v/>
      </c>
      <c r="U830" s="15">
        <f>IF(Q830="YES",O830*T830,"")</f>
        <v/>
      </c>
      <c r="V830" s="16" t="n"/>
      <c r="W830" s="17">
        <f>IF(Q830="YES",G830+V830,"")</f>
        <v/>
      </c>
      <c r="X830" s="18">
        <f>IF(Q830="YES",IF(TODAY()&gt;W830,"OVERDUE","WITHIN TIME"),"")</f>
        <v/>
      </c>
    </row>
    <row r="831">
      <c r="A831" s="3" t="n">
        <v>827</v>
      </c>
      <c r="B831" s="4" t="n"/>
      <c r="C831" s="4" t="n"/>
      <c r="D831" s="5">
        <f>IF(E831="ISNR20","Natural Rubber-TSNR (ISNR-20)","")</f>
        <v/>
      </c>
      <c r="E831" s="4" t="n"/>
      <c r="F831" s="6" t="n"/>
      <c r="G831" s="6" t="n"/>
      <c r="H831" s="7">
        <f>IF(G831="","",G831-TODAY())</f>
        <v/>
      </c>
      <c r="I831" s="8">
        <f>IF(G831="","",
IF(G831&lt;TODAY(),
IF(O831&gt;0,"Violated","Completed"),
IF(H831&lt;=7,"Expiring Soon",
"Active")))</f>
        <v/>
      </c>
      <c r="J831" s="8">
        <f>IF(C831="","",
COUNTIFS(
sales!$C:$C,$C831,
sales!$E:$E,$E831,
sales!$H:$H,"&gt;="&amp;$F831,
sales!$H:$H,"&lt;="&amp;$G831
))</f>
        <v/>
      </c>
      <c r="K831" s="9">
        <f>IF(COUNTIFS(sales!C:C, C831)=0,"",
_xlfn.MAXIFS(sales!H:H, sales!C:C, C831))</f>
        <v/>
      </c>
      <c r="L831" s="4" t="n"/>
      <c r="M831" s="4" t="n"/>
      <c r="N831" s="10">
        <f>IF(C831="","",
SUMIFS(
sales!$I:$I,
sales!$C:$C,$C831,
sales!$E:$E,$E831,
sales!$H:$H,"&gt;="&amp;$F831,
sales!$H:$H,"&lt;="&amp;$G831
))</f>
        <v/>
      </c>
      <c r="O831" s="10">
        <f>IF(M831="","",M831-N831)</f>
        <v/>
      </c>
      <c r="P831" s="11">
        <f>IF(M831=0,"",N831/M831)</f>
        <v/>
      </c>
      <c r="Q831" s="12">
        <f>IF(OR(G831="",O831=""),"",
IF(AND(G831&lt;TODAY(),O831&gt;0),"YES","NO"))</f>
        <v/>
      </c>
      <c r="R831" s="100" t="n"/>
      <c r="S831" s="14" t="n"/>
      <c r="T831" s="15">
        <f>IF(Q831="YES", IF(R831="Company",L831*(1+S831),IF(R831="Vendor",L831*(1-S831),"")),"")</f>
        <v/>
      </c>
      <c r="U831" s="15">
        <f>IF(Q831="YES",O831*T831,"")</f>
        <v/>
      </c>
      <c r="V831" s="16" t="n"/>
      <c r="W831" s="17">
        <f>IF(Q831="YES",G831+V831,"")</f>
        <v/>
      </c>
      <c r="X831" s="18">
        <f>IF(Q831="YES",IF(TODAY()&gt;W831,"OVERDUE","WITHIN TIME"),"")</f>
        <v/>
      </c>
    </row>
    <row r="832">
      <c r="A832" s="3" t="n">
        <v>828</v>
      </c>
      <c r="B832" s="4" t="n"/>
      <c r="C832" s="4" t="n"/>
      <c r="D832" s="5">
        <f>IF(E832="ISNR20","Natural Rubber-TSNR (ISNR-20)","")</f>
        <v/>
      </c>
      <c r="E832" s="4" t="n"/>
      <c r="F832" s="6" t="n"/>
      <c r="G832" s="6" t="n"/>
      <c r="H832" s="7">
        <f>IF(G832="","",G832-TODAY())</f>
        <v/>
      </c>
      <c r="I832" s="8">
        <f>IF(G832="","",
IF(G832&lt;TODAY(),
IF(O832&gt;0,"Violated","Completed"),
IF(H832&lt;=7,"Expiring Soon",
"Active")))</f>
        <v/>
      </c>
      <c r="J832" s="8">
        <f>IF(C832="","",
COUNTIFS(
sales!$C:$C,$C832,
sales!$E:$E,$E832,
sales!$H:$H,"&gt;="&amp;$F832,
sales!$H:$H,"&lt;="&amp;$G832
))</f>
        <v/>
      </c>
      <c r="K832" s="9">
        <f>IF(COUNTIFS(sales!C:C, C832)=0,"",
_xlfn.MAXIFS(sales!H:H, sales!C:C, C832))</f>
        <v/>
      </c>
      <c r="L832" s="4" t="n"/>
      <c r="M832" s="4" t="n"/>
      <c r="N832" s="10">
        <f>IF(C832="","",
SUMIFS(
sales!$I:$I,
sales!$C:$C,$C832,
sales!$E:$E,$E832,
sales!$H:$H,"&gt;="&amp;$F832,
sales!$H:$H,"&lt;="&amp;$G832
))</f>
        <v/>
      </c>
      <c r="O832" s="10">
        <f>IF(M832="","",M832-N832)</f>
        <v/>
      </c>
      <c r="P832" s="11">
        <f>IF(M832=0,"",N832/M832)</f>
        <v/>
      </c>
      <c r="Q832" s="12">
        <f>IF(OR(G832="",O832=""),"",
IF(AND(G832&lt;TODAY(),O832&gt;0),"YES","NO"))</f>
        <v/>
      </c>
      <c r="R832" s="100" t="n"/>
      <c r="S832" s="14" t="n"/>
      <c r="T832" s="15">
        <f>IF(Q832="YES", IF(R832="Company",L832*(1+S832),IF(R832="Vendor",L832*(1-S832),"")),"")</f>
        <v/>
      </c>
      <c r="U832" s="15">
        <f>IF(Q832="YES",O832*T832,"")</f>
        <v/>
      </c>
      <c r="V832" s="16" t="n"/>
      <c r="W832" s="17">
        <f>IF(Q832="YES",G832+V832,"")</f>
        <v/>
      </c>
      <c r="X832" s="18">
        <f>IF(Q832="YES",IF(TODAY()&gt;W832,"OVERDUE","WITHIN TIME"),"")</f>
        <v/>
      </c>
    </row>
    <row r="833">
      <c r="A833" s="3" t="n">
        <v>829</v>
      </c>
      <c r="B833" s="4" t="n"/>
      <c r="C833" s="4" t="n"/>
      <c r="D833" s="5">
        <f>IF(E833="ISNR20","Natural Rubber-TSNR (ISNR-20)","")</f>
        <v/>
      </c>
      <c r="E833" s="4" t="n"/>
      <c r="F833" s="6" t="n"/>
      <c r="G833" s="6" t="n"/>
      <c r="H833" s="7">
        <f>IF(G833="","",G833-TODAY())</f>
        <v/>
      </c>
      <c r="I833" s="8">
        <f>IF(G833="","",
IF(G833&lt;TODAY(),
IF(O833&gt;0,"Violated","Completed"),
IF(H833&lt;=7,"Expiring Soon",
"Active")))</f>
        <v/>
      </c>
      <c r="J833" s="8">
        <f>IF(C833="","",
COUNTIFS(
sales!$C:$C,$C833,
sales!$E:$E,$E833,
sales!$H:$H,"&gt;="&amp;$F833,
sales!$H:$H,"&lt;="&amp;$G833
))</f>
        <v/>
      </c>
      <c r="K833" s="9">
        <f>IF(COUNTIFS(sales!C:C, C833)=0,"",
_xlfn.MAXIFS(sales!H:H, sales!C:C, C833))</f>
        <v/>
      </c>
      <c r="L833" s="4" t="n"/>
      <c r="M833" s="4" t="n"/>
      <c r="N833" s="10">
        <f>IF(C833="","",
SUMIFS(
sales!$I:$I,
sales!$C:$C,$C833,
sales!$E:$E,$E833,
sales!$H:$H,"&gt;="&amp;$F833,
sales!$H:$H,"&lt;="&amp;$G833
))</f>
        <v/>
      </c>
      <c r="O833" s="10">
        <f>IF(M833="","",M833-N833)</f>
        <v/>
      </c>
      <c r="P833" s="11">
        <f>IF(M833=0,"",N833/M833)</f>
        <v/>
      </c>
      <c r="Q833" s="12">
        <f>IF(OR(G833="",O833=""),"",
IF(AND(G833&lt;TODAY(),O833&gt;0),"YES","NO"))</f>
        <v/>
      </c>
      <c r="R833" s="100" t="n"/>
      <c r="S833" s="14" t="n"/>
      <c r="T833" s="15">
        <f>IF(Q833="YES", IF(R833="Company",L833*(1+S833),IF(R833="Vendor",L833*(1-S833),"")),"")</f>
        <v/>
      </c>
      <c r="U833" s="15">
        <f>IF(Q833="YES",O833*T833,"")</f>
        <v/>
      </c>
      <c r="V833" s="16" t="n"/>
      <c r="W833" s="17">
        <f>IF(Q833="YES",G833+V833,"")</f>
        <v/>
      </c>
      <c r="X833" s="18">
        <f>IF(Q833="YES",IF(TODAY()&gt;W833,"OVERDUE","WITHIN TIME"),"")</f>
        <v/>
      </c>
    </row>
    <row r="834">
      <c r="A834" s="3" t="n">
        <v>830</v>
      </c>
      <c r="B834" s="4" t="n"/>
      <c r="C834" s="4" t="n"/>
      <c r="D834" s="5">
        <f>IF(E834="ISNR20","Natural Rubber-TSNR (ISNR-20)","")</f>
        <v/>
      </c>
      <c r="E834" s="4" t="n"/>
      <c r="F834" s="6" t="n"/>
      <c r="G834" s="6" t="n"/>
      <c r="H834" s="7">
        <f>IF(G834="","",G834-TODAY())</f>
        <v/>
      </c>
      <c r="I834" s="8">
        <f>IF(G834="","",
IF(G834&lt;TODAY(),
IF(O834&gt;0,"Violated","Completed"),
IF(H834&lt;=7,"Expiring Soon",
"Active")))</f>
        <v/>
      </c>
      <c r="J834" s="8">
        <f>IF(C834="","",
COUNTIFS(
sales!$C:$C,$C834,
sales!$E:$E,$E834,
sales!$H:$H,"&gt;="&amp;$F834,
sales!$H:$H,"&lt;="&amp;$G834
))</f>
        <v/>
      </c>
      <c r="K834" s="9">
        <f>IF(COUNTIFS(sales!C:C, C834)=0,"",
_xlfn.MAXIFS(sales!H:H, sales!C:C, C834))</f>
        <v/>
      </c>
      <c r="L834" s="4" t="n"/>
      <c r="M834" s="4" t="n"/>
      <c r="N834" s="10">
        <f>IF(C834="","",
SUMIFS(
sales!$I:$I,
sales!$C:$C,$C834,
sales!$E:$E,$E834,
sales!$H:$H,"&gt;="&amp;$F834,
sales!$H:$H,"&lt;="&amp;$G834
))</f>
        <v/>
      </c>
      <c r="O834" s="10">
        <f>IF(M834="","",M834-N834)</f>
        <v/>
      </c>
      <c r="P834" s="11">
        <f>IF(M834=0,"",N834/M834)</f>
        <v/>
      </c>
      <c r="Q834" s="12">
        <f>IF(OR(G834="",O834=""),"",
IF(AND(G834&lt;TODAY(),O834&gt;0),"YES","NO"))</f>
        <v/>
      </c>
      <c r="R834" s="100" t="n"/>
      <c r="S834" s="14" t="n"/>
      <c r="T834" s="15">
        <f>IF(Q834="YES", IF(R834="Company",L834*(1+S834),IF(R834="Vendor",L834*(1-S834),"")),"")</f>
        <v/>
      </c>
      <c r="U834" s="15">
        <f>IF(Q834="YES",O834*T834,"")</f>
        <v/>
      </c>
      <c r="V834" s="16" t="n"/>
      <c r="W834" s="17">
        <f>IF(Q834="YES",G834+V834,"")</f>
        <v/>
      </c>
      <c r="X834" s="18">
        <f>IF(Q834="YES",IF(TODAY()&gt;W834,"OVERDUE","WITHIN TIME"),"")</f>
        <v/>
      </c>
    </row>
    <row r="835">
      <c r="A835" s="3" t="n">
        <v>831</v>
      </c>
      <c r="B835" s="4" t="n"/>
      <c r="C835" s="4" t="n"/>
      <c r="D835" s="5">
        <f>IF(E835="ISNR20","Natural Rubber-TSNR (ISNR-20)","")</f>
        <v/>
      </c>
      <c r="E835" s="4" t="n"/>
      <c r="F835" s="6" t="n"/>
      <c r="G835" s="6" t="n"/>
      <c r="H835" s="7">
        <f>IF(G835="","",G835-TODAY())</f>
        <v/>
      </c>
      <c r="I835" s="8">
        <f>IF(G835="","",
IF(G835&lt;TODAY(),
IF(O835&gt;0,"Violated","Completed"),
IF(H835&lt;=7,"Expiring Soon",
"Active")))</f>
        <v/>
      </c>
      <c r="J835" s="8">
        <f>IF(C835="","",
COUNTIFS(
sales!$C:$C,$C835,
sales!$E:$E,$E835,
sales!$H:$H,"&gt;="&amp;$F835,
sales!$H:$H,"&lt;="&amp;$G835
))</f>
        <v/>
      </c>
      <c r="K835" s="9">
        <f>IF(COUNTIFS(sales!C:C, C835)=0,"",
_xlfn.MAXIFS(sales!H:H, sales!C:C, C835))</f>
        <v/>
      </c>
      <c r="L835" s="4" t="n"/>
      <c r="M835" s="4" t="n"/>
      <c r="N835" s="10">
        <f>IF(C835="","",
SUMIFS(
sales!$I:$I,
sales!$C:$C,$C835,
sales!$E:$E,$E835,
sales!$H:$H,"&gt;="&amp;$F835,
sales!$H:$H,"&lt;="&amp;$G835
))</f>
        <v/>
      </c>
      <c r="O835" s="10">
        <f>IF(M835="","",M835-N835)</f>
        <v/>
      </c>
      <c r="P835" s="11">
        <f>IF(M835=0,"",N835/M835)</f>
        <v/>
      </c>
      <c r="Q835" s="12">
        <f>IF(OR(G835="",O835=""),"",
IF(AND(G835&lt;TODAY(),O835&gt;0),"YES","NO"))</f>
        <v/>
      </c>
      <c r="R835" s="100" t="n"/>
      <c r="S835" s="14" t="n"/>
      <c r="T835" s="15">
        <f>IF(Q835="YES", IF(R835="Company",L835*(1+S835),IF(R835="Vendor",L835*(1-S835),"")),"")</f>
        <v/>
      </c>
      <c r="U835" s="15">
        <f>IF(Q835="YES",O835*T835,"")</f>
        <v/>
      </c>
      <c r="V835" s="16" t="n"/>
      <c r="W835" s="17">
        <f>IF(Q835="YES",G835+V835,"")</f>
        <v/>
      </c>
      <c r="X835" s="18">
        <f>IF(Q835="YES",IF(TODAY()&gt;W835,"OVERDUE","WITHIN TIME"),"")</f>
        <v/>
      </c>
    </row>
    <row r="836">
      <c r="A836" s="3" t="n">
        <v>832</v>
      </c>
      <c r="B836" s="4" t="n"/>
      <c r="C836" s="4" t="n"/>
      <c r="D836" s="5">
        <f>IF(E836="ISNR20","Natural Rubber-TSNR (ISNR-20)","")</f>
        <v/>
      </c>
      <c r="E836" s="4" t="n"/>
      <c r="F836" s="6" t="n"/>
      <c r="G836" s="6" t="n"/>
      <c r="H836" s="7">
        <f>IF(G836="","",G836-TODAY())</f>
        <v/>
      </c>
      <c r="I836" s="8">
        <f>IF(G836="","",
IF(G836&lt;TODAY(),
IF(O836&gt;0,"Violated","Completed"),
IF(H836&lt;=7,"Expiring Soon",
"Active")))</f>
        <v/>
      </c>
      <c r="J836" s="8">
        <f>IF(C836="","",
COUNTIFS(
sales!$C:$C,$C836,
sales!$E:$E,$E836,
sales!$H:$H,"&gt;="&amp;$F836,
sales!$H:$H,"&lt;="&amp;$G836
))</f>
        <v/>
      </c>
      <c r="K836" s="9">
        <f>IF(COUNTIFS(sales!C:C, C836)=0,"",
_xlfn.MAXIFS(sales!H:H, sales!C:C, C836))</f>
        <v/>
      </c>
      <c r="L836" s="4" t="n"/>
      <c r="M836" s="4" t="n"/>
      <c r="N836" s="10">
        <f>IF(C836="","",
SUMIFS(
sales!$I:$I,
sales!$C:$C,$C836,
sales!$E:$E,$E836,
sales!$H:$H,"&gt;="&amp;$F836,
sales!$H:$H,"&lt;="&amp;$G836
))</f>
        <v/>
      </c>
      <c r="O836" s="10">
        <f>IF(M836="","",M836-N836)</f>
        <v/>
      </c>
      <c r="P836" s="11">
        <f>IF(M836=0,"",N836/M836)</f>
        <v/>
      </c>
      <c r="Q836" s="12">
        <f>IF(OR(G836="",O836=""),"",
IF(AND(G836&lt;TODAY(),O836&gt;0),"YES","NO"))</f>
        <v/>
      </c>
      <c r="R836" s="100" t="n"/>
      <c r="S836" s="14" t="n"/>
      <c r="T836" s="15">
        <f>IF(Q836="YES", IF(R836="Company",L836*(1+S836),IF(R836="Vendor",L836*(1-S836),"")),"")</f>
        <v/>
      </c>
      <c r="U836" s="15">
        <f>IF(Q836="YES",O836*T836,"")</f>
        <v/>
      </c>
      <c r="V836" s="16" t="n"/>
      <c r="W836" s="17">
        <f>IF(Q836="YES",G836+V836,"")</f>
        <v/>
      </c>
      <c r="X836" s="18">
        <f>IF(Q836="YES",IF(TODAY()&gt;W836,"OVERDUE","WITHIN TIME"),"")</f>
        <v/>
      </c>
    </row>
    <row r="837">
      <c r="A837" s="3" t="n">
        <v>833</v>
      </c>
      <c r="B837" s="4" t="n"/>
      <c r="C837" s="4" t="n"/>
      <c r="D837" s="5">
        <f>IF(E837="ISNR20","Natural Rubber-TSNR (ISNR-20)","")</f>
        <v/>
      </c>
      <c r="E837" s="4" t="n"/>
      <c r="F837" s="6" t="n"/>
      <c r="G837" s="6" t="n"/>
      <c r="H837" s="7">
        <f>IF(G837="","",G837-TODAY())</f>
        <v/>
      </c>
      <c r="I837" s="8">
        <f>IF(G837="","",
IF(G837&lt;TODAY(),
IF(O837&gt;0,"Violated","Completed"),
IF(H837&lt;=7,"Expiring Soon",
"Active")))</f>
        <v/>
      </c>
      <c r="J837" s="8">
        <f>IF(C837="","",
COUNTIFS(
sales!$C:$C,$C837,
sales!$E:$E,$E837,
sales!$H:$H,"&gt;="&amp;$F837,
sales!$H:$H,"&lt;="&amp;$G837
))</f>
        <v/>
      </c>
      <c r="K837" s="9">
        <f>IF(COUNTIFS(sales!C:C, C837)=0,"",
_xlfn.MAXIFS(sales!H:H, sales!C:C, C837))</f>
        <v/>
      </c>
      <c r="L837" s="4" t="n"/>
      <c r="M837" s="4" t="n"/>
      <c r="N837" s="10">
        <f>IF(C837="","",
SUMIFS(
sales!$I:$I,
sales!$C:$C,$C837,
sales!$E:$E,$E837,
sales!$H:$H,"&gt;="&amp;$F837,
sales!$H:$H,"&lt;="&amp;$G837
))</f>
        <v/>
      </c>
      <c r="O837" s="10">
        <f>IF(M837="","",M837-N837)</f>
        <v/>
      </c>
      <c r="P837" s="11">
        <f>IF(M837=0,"",N837/M837)</f>
        <v/>
      </c>
      <c r="Q837" s="12">
        <f>IF(OR(G837="",O837=""),"",
IF(AND(G837&lt;TODAY(),O837&gt;0),"YES","NO"))</f>
        <v/>
      </c>
      <c r="R837" s="100" t="n"/>
      <c r="S837" s="14" t="n"/>
      <c r="T837" s="15">
        <f>IF(Q837="YES", IF(R837="Company",L837*(1+S837),IF(R837="Vendor",L837*(1-S837),"")),"")</f>
        <v/>
      </c>
      <c r="U837" s="15">
        <f>IF(Q837="YES",O837*T837,"")</f>
        <v/>
      </c>
      <c r="V837" s="16" t="n"/>
      <c r="W837" s="17">
        <f>IF(Q837="YES",G837+V837,"")</f>
        <v/>
      </c>
      <c r="X837" s="18">
        <f>IF(Q837="YES",IF(TODAY()&gt;W837,"OVERDUE","WITHIN TIME"),"")</f>
        <v/>
      </c>
    </row>
    <row r="838">
      <c r="A838" s="3" t="n">
        <v>834</v>
      </c>
      <c r="B838" s="4" t="n"/>
      <c r="C838" s="4" t="n"/>
      <c r="D838" s="5">
        <f>IF(E838="ISNR20","Natural Rubber-TSNR (ISNR-20)","")</f>
        <v/>
      </c>
      <c r="E838" s="4" t="n"/>
      <c r="F838" s="6" t="n"/>
      <c r="G838" s="6" t="n"/>
      <c r="H838" s="7">
        <f>IF(G838="","",G838-TODAY())</f>
        <v/>
      </c>
      <c r="I838" s="8">
        <f>IF(G838="","",
IF(G838&lt;TODAY(),
IF(O838&gt;0,"Violated","Completed"),
IF(H838&lt;=7,"Expiring Soon",
"Active")))</f>
        <v/>
      </c>
      <c r="J838" s="8">
        <f>IF(C838="","",
COUNTIFS(
sales!$C:$C,$C838,
sales!$E:$E,$E838,
sales!$H:$H,"&gt;="&amp;$F838,
sales!$H:$H,"&lt;="&amp;$G838
))</f>
        <v/>
      </c>
      <c r="K838" s="9">
        <f>IF(COUNTIFS(sales!C:C, C838)=0,"",
_xlfn.MAXIFS(sales!H:H, sales!C:C, C838))</f>
        <v/>
      </c>
      <c r="L838" s="4" t="n"/>
      <c r="M838" s="4" t="n"/>
      <c r="N838" s="10">
        <f>IF(C838="","",
SUMIFS(
sales!$I:$I,
sales!$C:$C,$C838,
sales!$E:$E,$E838,
sales!$H:$H,"&gt;="&amp;$F838,
sales!$H:$H,"&lt;="&amp;$G838
))</f>
        <v/>
      </c>
      <c r="O838" s="10">
        <f>IF(M838="","",M838-N838)</f>
        <v/>
      </c>
      <c r="P838" s="11">
        <f>IF(M838=0,"",N838/M838)</f>
        <v/>
      </c>
      <c r="Q838" s="12">
        <f>IF(OR(G838="",O838=""),"",
IF(AND(G838&lt;TODAY(),O838&gt;0),"YES","NO"))</f>
        <v/>
      </c>
      <c r="R838" s="100" t="n"/>
      <c r="S838" s="14" t="n"/>
      <c r="T838" s="15">
        <f>IF(Q838="YES", IF(R838="Company",L838*(1+S838),IF(R838="Vendor",L838*(1-S838),"")),"")</f>
        <v/>
      </c>
      <c r="U838" s="15">
        <f>IF(Q838="YES",O838*T838,"")</f>
        <v/>
      </c>
      <c r="V838" s="16" t="n"/>
      <c r="W838" s="17">
        <f>IF(Q838="YES",G838+V838,"")</f>
        <v/>
      </c>
      <c r="X838" s="18">
        <f>IF(Q838="YES",IF(TODAY()&gt;W838,"OVERDUE","WITHIN TIME"),"")</f>
        <v/>
      </c>
    </row>
    <row r="839">
      <c r="A839" s="3" t="n">
        <v>835</v>
      </c>
      <c r="B839" s="4" t="n"/>
      <c r="C839" s="4" t="n"/>
      <c r="D839" s="5">
        <f>IF(E839="ISNR20","Natural Rubber-TSNR (ISNR-20)","")</f>
        <v/>
      </c>
      <c r="E839" s="4" t="n"/>
      <c r="F839" s="6" t="n"/>
      <c r="G839" s="6" t="n"/>
      <c r="H839" s="7">
        <f>IF(G839="","",G839-TODAY())</f>
        <v/>
      </c>
      <c r="I839" s="8">
        <f>IF(G839="","",
IF(G839&lt;TODAY(),
IF(O839&gt;0,"Violated","Completed"),
IF(H839&lt;=7,"Expiring Soon",
"Active")))</f>
        <v/>
      </c>
      <c r="J839" s="8">
        <f>IF(C839="","",
COUNTIFS(
sales!$C:$C,$C839,
sales!$E:$E,$E839,
sales!$H:$H,"&gt;="&amp;$F839,
sales!$H:$H,"&lt;="&amp;$G839
))</f>
        <v/>
      </c>
      <c r="K839" s="9">
        <f>IF(COUNTIFS(sales!C:C, C839)=0,"",
_xlfn.MAXIFS(sales!H:H, sales!C:C, C839))</f>
        <v/>
      </c>
      <c r="L839" s="4" t="n"/>
      <c r="M839" s="4" t="n"/>
      <c r="N839" s="10">
        <f>IF(C839="","",
SUMIFS(
sales!$I:$I,
sales!$C:$C,$C839,
sales!$E:$E,$E839,
sales!$H:$H,"&gt;="&amp;$F839,
sales!$H:$H,"&lt;="&amp;$G839
))</f>
        <v/>
      </c>
      <c r="O839" s="10">
        <f>IF(M839="","",M839-N839)</f>
        <v/>
      </c>
      <c r="P839" s="11">
        <f>IF(M839=0,"",N839/M839)</f>
        <v/>
      </c>
      <c r="Q839" s="12">
        <f>IF(OR(G839="",O839=""),"",
IF(AND(G839&lt;TODAY(),O839&gt;0),"YES","NO"))</f>
        <v/>
      </c>
      <c r="R839" s="100" t="n"/>
      <c r="S839" s="14" t="n"/>
      <c r="T839" s="15">
        <f>IF(Q839="YES", IF(R839="Company",L839*(1+S839),IF(R839="Vendor",L839*(1-S839),"")),"")</f>
        <v/>
      </c>
      <c r="U839" s="15">
        <f>IF(Q839="YES",O839*T839,"")</f>
        <v/>
      </c>
      <c r="V839" s="16" t="n"/>
      <c r="W839" s="17">
        <f>IF(Q839="YES",G839+V839,"")</f>
        <v/>
      </c>
      <c r="X839" s="18">
        <f>IF(Q839="YES",IF(TODAY()&gt;W839,"OVERDUE","WITHIN TIME"),"")</f>
        <v/>
      </c>
    </row>
    <row r="840">
      <c r="A840" s="3" t="n">
        <v>836</v>
      </c>
      <c r="B840" s="4" t="n"/>
      <c r="C840" s="4" t="n"/>
      <c r="D840" s="5">
        <f>IF(E840="ISNR20","Natural Rubber-TSNR (ISNR-20)","")</f>
        <v/>
      </c>
      <c r="E840" s="4" t="n"/>
      <c r="F840" s="6" t="n"/>
      <c r="G840" s="6" t="n"/>
      <c r="H840" s="7">
        <f>IF(G840="","",G840-TODAY())</f>
        <v/>
      </c>
      <c r="I840" s="8">
        <f>IF(G840="","",
IF(G840&lt;TODAY(),
IF(O840&gt;0,"Violated","Completed"),
IF(H840&lt;=7,"Expiring Soon",
"Active")))</f>
        <v/>
      </c>
      <c r="J840" s="8">
        <f>IF(C840="","",
COUNTIFS(
sales!$C:$C,$C840,
sales!$E:$E,$E840,
sales!$H:$H,"&gt;="&amp;$F840,
sales!$H:$H,"&lt;="&amp;$G840
))</f>
        <v/>
      </c>
      <c r="K840" s="9">
        <f>IF(COUNTIFS(sales!C:C, C840)=0,"",
_xlfn.MAXIFS(sales!H:H, sales!C:C, C840))</f>
        <v/>
      </c>
      <c r="L840" s="4" t="n"/>
      <c r="M840" s="4" t="n"/>
      <c r="N840" s="10">
        <f>IF(C840="","",
SUMIFS(
sales!$I:$I,
sales!$C:$C,$C840,
sales!$E:$E,$E840,
sales!$H:$H,"&gt;="&amp;$F840,
sales!$H:$H,"&lt;="&amp;$G840
))</f>
        <v/>
      </c>
      <c r="O840" s="10">
        <f>IF(M840="","",M840-N840)</f>
        <v/>
      </c>
      <c r="P840" s="11">
        <f>IF(M840=0,"",N840/M840)</f>
        <v/>
      </c>
      <c r="Q840" s="12">
        <f>IF(OR(G840="",O840=""),"",
IF(AND(G840&lt;TODAY(),O840&gt;0),"YES","NO"))</f>
        <v/>
      </c>
      <c r="R840" s="100" t="n"/>
      <c r="S840" s="14" t="n"/>
      <c r="T840" s="15">
        <f>IF(Q840="YES", IF(R840="Company",L840*(1+S840),IF(R840="Vendor",L840*(1-S840),"")),"")</f>
        <v/>
      </c>
      <c r="U840" s="15">
        <f>IF(Q840="YES",O840*T840,"")</f>
        <v/>
      </c>
      <c r="V840" s="16" t="n"/>
      <c r="W840" s="17">
        <f>IF(Q840="YES",G840+V840,"")</f>
        <v/>
      </c>
      <c r="X840" s="18">
        <f>IF(Q840="YES",IF(TODAY()&gt;W840,"OVERDUE","WITHIN TIME"),"")</f>
        <v/>
      </c>
    </row>
    <row r="841">
      <c r="A841" s="3" t="n">
        <v>837</v>
      </c>
      <c r="B841" s="4" t="n"/>
      <c r="C841" s="4" t="n"/>
      <c r="D841" s="5">
        <f>IF(E841="ISNR20","Natural Rubber-TSNR (ISNR-20)","")</f>
        <v/>
      </c>
      <c r="E841" s="4" t="n"/>
      <c r="F841" s="6" t="n"/>
      <c r="G841" s="6" t="n"/>
      <c r="H841" s="7">
        <f>IF(G841="","",G841-TODAY())</f>
        <v/>
      </c>
      <c r="I841" s="8">
        <f>IF(G841="","",
IF(G841&lt;TODAY(),
IF(O841&gt;0,"Violated","Completed"),
IF(H841&lt;=7,"Expiring Soon",
"Active")))</f>
        <v/>
      </c>
      <c r="J841" s="8">
        <f>IF(C841="","",
COUNTIFS(
sales!$C:$C,$C841,
sales!$E:$E,$E841,
sales!$H:$H,"&gt;="&amp;$F841,
sales!$H:$H,"&lt;="&amp;$G841
))</f>
        <v/>
      </c>
      <c r="K841" s="9">
        <f>IF(COUNTIFS(sales!C:C, C841)=0,"",
_xlfn.MAXIFS(sales!H:H, sales!C:C, C841))</f>
        <v/>
      </c>
      <c r="L841" s="4" t="n"/>
      <c r="M841" s="4" t="n"/>
      <c r="N841" s="10">
        <f>IF(C841="","",
SUMIFS(
sales!$I:$I,
sales!$C:$C,$C841,
sales!$E:$E,$E841,
sales!$H:$H,"&gt;="&amp;$F841,
sales!$H:$H,"&lt;="&amp;$G841
))</f>
        <v/>
      </c>
      <c r="O841" s="10">
        <f>IF(M841="","",M841-N841)</f>
        <v/>
      </c>
      <c r="P841" s="11">
        <f>IF(M841=0,"",N841/M841)</f>
        <v/>
      </c>
      <c r="Q841" s="12">
        <f>IF(OR(G841="",O841=""),"",
IF(AND(G841&lt;TODAY(),O841&gt;0),"YES","NO"))</f>
        <v/>
      </c>
      <c r="R841" s="100" t="n"/>
      <c r="S841" s="14" t="n"/>
      <c r="T841" s="15">
        <f>IF(Q841="YES", IF(R841="Company",L841*(1+S841),IF(R841="Vendor",L841*(1-S841),"")),"")</f>
        <v/>
      </c>
      <c r="U841" s="15">
        <f>IF(Q841="YES",O841*T841,"")</f>
        <v/>
      </c>
      <c r="V841" s="16" t="n"/>
      <c r="W841" s="17">
        <f>IF(Q841="YES",G841+V841,"")</f>
        <v/>
      </c>
      <c r="X841" s="18">
        <f>IF(Q841="YES",IF(TODAY()&gt;W841,"OVERDUE","WITHIN TIME"),"")</f>
        <v/>
      </c>
    </row>
    <row r="842">
      <c r="A842" s="3" t="n">
        <v>838</v>
      </c>
      <c r="B842" s="4" t="n"/>
      <c r="C842" s="4" t="n"/>
      <c r="D842" s="5">
        <f>IF(E842="ISNR20","Natural Rubber-TSNR (ISNR-20)","")</f>
        <v/>
      </c>
      <c r="E842" s="4" t="n"/>
      <c r="F842" s="6" t="n"/>
      <c r="G842" s="6" t="n"/>
      <c r="H842" s="7">
        <f>IF(G842="","",G842-TODAY())</f>
        <v/>
      </c>
      <c r="I842" s="8">
        <f>IF(G842="","",
IF(G842&lt;TODAY(),
IF(O842&gt;0,"Violated","Completed"),
IF(H842&lt;=7,"Expiring Soon",
"Active")))</f>
        <v/>
      </c>
      <c r="J842" s="8">
        <f>IF(C842="","",
COUNTIFS(
sales!$C:$C,$C842,
sales!$E:$E,$E842,
sales!$H:$H,"&gt;="&amp;$F842,
sales!$H:$H,"&lt;="&amp;$G842
))</f>
        <v/>
      </c>
      <c r="K842" s="9">
        <f>IF(COUNTIFS(sales!C:C, C842)=0,"",
_xlfn.MAXIFS(sales!H:H, sales!C:C, C842))</f>
        <v/>
      </c>
      <c r="L842" s="4" t="n"/>
      <c r="M842" s="4" t="n"/>
      <c r="N842" s="10">
        <f>IF(C842="","",
SUMIFS(
sales!$I:$I,
sales!$C:$C,$C842,
sales!$E:$E,$E842,
sales!$H:$H,"&gt;="&amp;$F842,
sales!$H:$H,"&lt;="&amp;$G842
))</f>
        <v/>
      </c>
      <c r="O842" s="10">
        <f>IF(M842="","",M842-N842)</f>
        <v/>
      </c>
      <c r="P842" s="11">
        <f>IF(M842=0,"",N842/M842)</f>
        <v/>
      </c>
      <c r="Q842" s="12">
        <f>IF(OR(G842="",O842=""),"",
IF(AND(G842&lt;TODAY(),O842&gt;0),"YES","NO"))</f>
        <v/>
      </c>
      <c r="R842" s="100" t="n"/>
      <c r="S842" s="14" t="n"/>
      <c r="T842" s="15">
        <f>IF(Q842="YES", IF(R842="Company",L842*(1+S842),IF(R842="Vendor",L842*(1-S842),"")),"")</f>
        <v/>
      </c>
      <c r="U842" s="15">
        <f>IF(Q842="YES",O842*T842,"")</f>
        <v/>
      </c>
      <c r="V842" s="16" t="n"/>
      <c r="W842" s="17">
        <f>IF(Q842="YES",G842+V842,"")</f>
        <v/>
      </c>
      <c r="X842" s="18">
        <f>IF(Q842="YES",IF(TODAY()&gt;W842,"OVERDUE","WITHIN TIME"),"")</f>
        <v/>
      </c>
    </row>
    <row r="843">
      <c r="A843" s="3" t="n">
        <v>839</v>
      </c>
      <c r="B843" s="4" t="n"/>
      <c r="C843" s="4" t="n"/>
      <c r="D843" s="5">
        <f>IF(E843="ISNR20","Natural Rubber-TSNR (ISNR-20)","")</f>
        <v/>
      </c>
      <c r="E843" s="4" t="n"/>
      <c r="F843" s="6" t="n"/>
      <c r="G843" s="6" t="n"/>
      <c r="H843" s="7">
        <f>IF(G843="","",G843-TODAY())</f>
        <v/>
      </c>
      <c r="I843" s="8">
        <f>IF(G843="","",
IF(G843&lt;TODAY(),
IF(O843&gt;0,"Violated","Completed"),
IF(H843&lt;=7,"Expiring Soon",
"Active")))</f>
        <v/>
      </c>
      <c r="J843" s="8">
        <f>IF(C843="","",
COUNTIFS(
sales!$C:$C,$C843,
sales!$E:$E,$E843,
sales!$H:$H,"&gt;="&amp;$F843,
sales!$H:$H,"&lt;="&amp;$G843
))</f>
        <v/>
      </c>
      <c r="K843" s="9">
        <f>IF(COUNTIFS(sales!C:C, C843)=0,"",
_xlfn.MAXIFS(sales!H:H, sales!C:C, C843))</f>
        <v/>
      </c>
      <c r="L843" s="4" t="n"/>
      <c r="M843" s="4" t="n"/>
      <c r="N843" s="10">
        <f>IF(C843="","",
SUMIFS(
sales!$I:$I,
sales!$C:$C,$C843,
sales!$E:$E,$E843,
sales!$H:$H,"&gt;="&amp;$F843,
sales!$H:$H,"&lt;="&amp;$G843
))</f>
        <v/>
      </c>
      <c r="O843" s="10">
        <f>IF(M843="","",M843-N843)</f>
        <v/>
      </c>
      <c r="P843" s="11">
        <f>IF(M843=0,"",N843/M843)</f>
        <v/>
      </c>
      <c r="Q843" s="12">
        <f>IF(OR(G843="",O843=""),"",
IF(AND(G843&lt;TODAY(),O843&gt;0),"YES","NO"))</f>
        <v/>
      </c>
      <c r="R843" s="100" t="n"/>
      <c r="S843" s="14" t="n"/>
      <c r="T843" s="15">
        <f>IF(Q843="YES", IF(R843="Company",L843*(1+S843),IF(R843="Vendor",L843*(1-S843),"")),"")</f>
        <v/>
      </c>
      <c r="U843" s="15">
        <f>IF(Q843="YES",O843*T843,"")</f>
        <v/>
      </c>
      <c r="V843" s="16" t="n"/>
      <c r="W843" s="17">
        <f>IF(Q843="YES",G843+V843,"")</f>
        <v/>
      </c>
      <c r="X843" s="18">
        <f>IF(Q843="YES",IF(TODAY()&gt;W843,"OVERDUE","WITHIN TIME"),"")</f>
        <v/>
      </c>
    </row>
    <row r="844">
      <c r="A844" s="3" t="n">
        <v>840</v>
      </c>
      <c r="B844" s="4" t="n"/>
      <c r="C844" s="4" t="n"/>
      <c r="D844" s="5">
        <f>IF(E844="ISNR20","Natural Rubber-TSNR (ISNR-20)","")</f>
        <v/>
      </c>
      <c r="E844" s="4" t="n"/>
      <c r="F844" s="6" t="n"/>
      <c r="G844" s="6" t="n"/>
      <c r="H844" s="7">
        <f>IF(G844="","",G844-TODAY())</f>
        <v/>
      </c>
      <c r="I844" s="8">
        <f>IF(G844="","",
IF(G844&lt;TODAY(),
IF(O844&gt;0,"Violated","Completed"),
IF(H844&lt;=7,"Expiring Soon",
"Active")))</f>
        <v/>
      </c>
      <c r="J844" s="8">
        <f>IF(C844="","",
COUNTIFS(
sales!$C:$C,$C844,
sales!$E:$E,$E844,
sales!$H:$H,"&gt;="&amp;$F844,
sales!$H:$H,"&lt;="&amp;$G844
))</f>
        <v/>
      </c>
      <c r="K844" s="9">
        <f>IF(COUNTIFS(sales!C:C, C844)=0,"",
_xlfn.MAXIFS(sales!H:H, sales!C:C, C844))</f>
        <v/>
      </c>
      <c r="L844" s="4" t="n"/>
      <c r="M844" s="4" t="n"/>
      <c r="N844" s="10">
        <f>IF(C844="","",
SUMIFS(
sales!$I:$I,
sales!$C:$C,$C844,
sales!$E:$E,$E844,
sales!$H:$H,"&gt;="&amp;$F844,
sales!$H:$H,"&lt;="&amp;$G844
))</f>
        <v/>
      </c>
      <c r="O844" s="10">
        <f>IF(M844="","",M844-N844)</f>
        <v/>
      </c>
      <c r="P844" s="11">
        <f>IF(M844=0,"",N844/M844)</f>
        <v/>
      </c>
      <c r="Q844" s="12">
        <f>IF(OR(G844="",O844=""),"",
IF(AND(G844&lt;TODAY(),O844&gt;0),"YES","NO"))</f>
        <v/>
      </c>
      <c r="R844" s="100" t="n"/>
      <c r="S844" s="14" t="n"/>
      <c r="T844" s="15">
        <f>IF(Q844="YES", IF(R844="Company",L844*(1+S844),IF(R844="Vendor",L844*(1-S844),"")),"")</f>
        <v/>
      </c>
      <c r="U844" s="15">
        <f>IF(Q844="YES",O844*T844,"")</f>
        <v/>
      </c>
      <c r="V844" s="16" t="n"/>
      <c r="W844" s="17">
        <f>IF(Q844="YES",G844+V844,"")</f>
        <v/>
      </c>
      <c r="X844" s="18">
        <f>IF(Q844="YES",IF(TODAY()&gt;W844,"OVERDUE","WITHIN TIME"),"")</f>
        <v/>
      </c>
    </row>
    <row r="845">
      <c r="A845" s="3" t="n">
        <v>841</v>
      </c>
      <c r="B845" s="4" t="n"/>
      <c r="C845" s="4" t="n"/>
      <c r="D845" s="5">
        <f>IF(E845="ISNR20","Natural Rubber-TSNR (ISNR-20)","")</f>
        <v/>
      </c>
      <c r="E845" s="4" t="n"/>
      <c r="F845" s="6" t="n"/>
      <c r="G845" s="6" t="n"/>
      <c r="H845" s="7">
        <f>IF(G845="","",G845-TODAY())</f>
        <v/>
      </c>
      <c r="I845" s="8">
        <f>IF(G845="","",
IF(G845&lt;TODAY(),
IF(O845&gt;0,"Violated","Completed"),
IF(H845&lt;=7,"Expiring Soon",
"Active")))</f>
        <v/>
      </c>
      <c r="J845" s="8">
        <f>IF(C845="","",
COUNTIFS(
sales!$C:$C,$C845,
sales!$E:$E,$E845,
sales!$H:$H,"&gt;="&amp;$F845,
sales!$H:$H,"&lt;="&amp;$G845
))</f>
        <v/>
      </c>
      <c r="K845" s="9">
        <f>IF(COUNTIFS(sales!C:C, C845)=0,"",
_xlfn.MAXIFS(sales!H:H, sales!C:C, C845))</f>
        <v/>
      </c>
      <c r="L845" s="4" t="n"/>
      <c r="M845" s="4" t="n"/>
      <c r="N845" s="10">
        <f>IF(C845="","",
SUMIFS(
sales!$I:$I,
sales!$C:$C,$C845,
sales!$E:$E,$E845,
sales!$H:$H,"&gt;="&amp;$F845,
sales!$H:$H,"&lt;="&amp;$G845
))</f>
        <v/>
      </c>
      <c r="O845" s="10">
        <f>IF(M845="","",M845-N845)</f>
        <v/>
      </c>
      <c r="P845" s="11">
        <f>IF(M845=0,"",N845/M845)</f>
        <v/>
      </c>
      <c r="Q845" s="12">
        <f>IF(OR(G845="",O845=""),"",
IF(AND(G845&lt;TODAY(),O845&gt;0),"YES","NO"))</f>
        <v/>
      </c>
      <c r="R845" s="100" t="n"/>
      <c r="S845" s="14" t="n"/>
      <c r="T845" s="15">
        <f>IF(Q845="YES", IF(R845="Company",L845*(1+S845),IF(R845="Vendor",L845*(1-S845),"")),"")</f>
        <v/>
      </c>
      <c r="U845" s="15">
        <f>IF(Q845="YES",O845*T845,"")</f>
        <v/>
      </c>
      <c r="V845" s="16" t="n"/>
      <c r="W845" s="17">
        <f>IF(Q845="YES",G845+V845,"")</f>
        <v/>
      </c>
      <c r="X845" s="18">
        <f>IF(Q845="YES",IF(TODAY()&gt;W845,"OVERDUE","WITHIN TIME"),"")</f>
        <v/>
      </c>
    </row>
    <row r="846">
      <c r="A846" s="3" t="n">
        <v>842</v>
      </c>
      <c r="B846" s="4" t="n"/>
      <c r="C846" s="4" t="n"/>
      <c r="D846" s="5">
        <f>IF(E846="ISNR20","Natural Rubber-TSNR (ISNR-20)","")</f>
        <v/>
      </c>
      <c r="E846" s="4" t="n"/>
      <c r="F846" s="6" t="n"/>
      <c r="G846" s="6" t="n"/>
      <c r="H846" s="7">
        <f>IF(G846="","",G846-TODAY())</f>
        <v/>
      </c>
      <c r="I846" s="8">
        <f>IF(G846="","",
IF(G846&lt;TODAY(),
IF(O846&gt;0,"Violated","Completed"),
IF(H846&lt;=7,"Expiring Soon",
"Active")))</f>
        <v/>
      </c>
      <c r="J846" s="8">
        <f>IF(C846="","",
COUNTIFS(
sales!$C:$C,$C846,
sales!$E:$E,$E846,
sales!$H:$H,"&gt;="&amp;$F846,
sales!$H:$H,"&lt;="&amp;$G846
))</f>
        <v/>
      </c>
      <c r="K846" s="9">
        <f>IF(COUNTIFS(sales!C:C, C846)=0,"",
_xlfn.MAXIFS(sales!H:H, sales!C:C, C846))</f>
        <v/>
      </c>
      <c r="L846" s="4" t="n"/>
      <c r="M846" s="4" t="n"/>
      <c r="N846" s="10">
        <f>IF(C846="","",
SUMIFS(
sales!$I:$I,
sales!$C:$C,$C846,
sales!$E:$E,$E846,
sales!$H:$H,"&gt;="&amp;$F846,
sales!$H:$H,"&lt;="&amp;$G846
))</f>
        <v/>
      </c>
      <c r="O846" s="10">
        <f>IF(M846="","",M846-N846)</f>
        <v/>
      </c>
      <c r="P846" s="11">
        <f>IF(M846=0,"",N846/M846)</f>
        <v/>
      </c>
      <c r="Q846" s="12">
        <f>IF(OR(G846="",O846=""),"",
IF(AND(G846&lt;TODAY(),O846&gt;0),"YES","NO"))</f>
        <v/>
      </c>
      <c r="R846" s="100" t="n"/>
      <c r="S846" s="14" t="n"/>
      <c r="T846" s="15">
        <f>IF(Q846="YES", IF(R846="Company",L846*(1+S846),IF(R846="Vendor",L846*(1-S846),"")),"")</f>
        <v/>
      </c>
      <c r="U846" s="15">
        <f>IF(Q846="YES",O846*T846,"")</f>
        <v/>
      </c>
      <c r="V846" s="16" t="n"/>
      <c r="W846" s="17">
        <f>IF(Q846="YES",G846+V846,"")</f>
        <v/>
      </c>
      <c r="X846" s="18">
        <f>IF(Q846="YES",IF(TODAY()&gt;W846,"OVERDUE","WITHIN TIME"),"")</f>
        <v/>
      </c>
    </row>
    <row r="847">
      <c r="A847" s="3" t="n">
        <v>843</v>
      </c>
      <c r="B847" s="4" t="n"/>
      <c r="C847" s="4" t="n"/>
      <c r="D847" s="5">
        <f>IF(E847="ISNR20","Natural Rubber-TSNR (ISNR-20)","")</f>
        <v/>
      </c>
      <c r="E847" s="4" t="n"/>
      <c r="F847" s="6" t="n"/>
      <c r="G847" s="6" t="n"/>
      <c r="H847" s="7">
        <f>IF(G847="","",G847-TODAY())</f>
        <v/>
      </c>
      <c r="I847" s="8">
        <f>IF(G847="","",
IF(G847&lt;TODAY(),
IF(O847&gt;0,"Violated","Completed"),
IF(H847&lt;=7,"Expiring Soon",
"Active")))</f>
        <v/>
      </c>
      <c r="J847" s="8">
        <f>IF(C847="","",
COUNTIFS(
sales!$C:$C,$C847,
sales!$E:$E,$E847,
sales!$H:$H,"&gt;="&amp;$F847,
sales!$H:$H,"&lt;="&amp;$G847
))</f>
        <v/>
      </c>
      <c r="K847" s="9">
        <f>IF(COUNTIFS(sales!C:C, C847)=0,"",
_xlfn.MAXIFS(sales!H:H, sales!C:C, C847))</f>
        <v/>
      </c>
      <c r="L847" s="4" t="n"/>
      <c r="M847" s="4" t="n"/>
      <c r="N847" s="10">
        <f>IF(C847="","",
SUMIFS(
sales!$I:$I,
sales!$C:$C,$C847,
sales!$E:$E,$E847,
sales!$H:$H,"&gt;="&amp;$F847,
sales!$H:$H,"&lt;="&amp;$G847
))</f>
        <v/>
      </c>
      <c r="O847" s="10">
        <f>IF(M847="","",M847-N847)</f>
        <v/>
      </c>
      <c r="P847" s="11">
        <f>IF(M847=0,"",N847/M847)</f>
        <v/>
      </c>
      <c r="Q847" s="12">
        <f>IF(OR(G847="",O847=""),"",
IF(AND(G847&lt;TODAY(),O847&gt;0),"YES","NO"))</f>
        <v/>
      </c>
      <c r="R847" s="100" t="n"/>
      <c r="S847" s="14" t="n"/>
      <c r="T847" s="15">
        <f>IF(Q847="YES", IF(R847="Company",L847*(1+S847),IF(R847="Vendor",L847*(1-S847),"")),"")</f>
        <v/>
      </c>
      <c r="U847" s="15">
        <f>IF(Q847="YES",O847*T847,"")</f>
        <v/>
      </c>
      <c r="V847" s="16" t="n"/>
      <c r="W847" s="17">
        <f>IF(Q847="YES",G847+V847,"")</f>
        <v/>
      </c>
      <c r="X847" s="18">
        <f>IF(Q847="YES",IF(TODAY()&gt;W847,"OVERDUE","WITHIN TIME"),"")</f>
        <v/>
      </c>
    </row>
    <row r="848">
      <c r="A848" s="3" t="n">
        <v>844</v>
      </c>
      <c r="B848" s="4" t="n"/>
      <c r="C848" s="4" t="n"/>
      <c r="D848" s="5">
        <f>IF(E848="ISNR20","Natural Rubber-TSNR (ISNR-20)","")</f>
        <v/>
      </c>
      <c r="E848" s="4" t="n"/>
      <c r="F848" s="6" t="n"/>
      <c r="G848" s="6" t="n"/>
      <c r="H848" s="7">
        <f>IF(G848="","",G848-TODAY())</f>
        <v/>
      </c>
      <c r="I848" s="8">
        <f>IF(G848="","",
IF(G848&lt;TODAY(),
IF(O848&gt;0,"Violated","Completed"),
IF(H848&lt;=7,"Expiring Soon",
"Active")))</f>
        <v/>
      </c>
      <c r="J848" s="8">
        <f>IF(C848="","",
COUNTIFS(
sales!$C:$C,$C848,
sales!$E:$E,$E848,
sales!$H:$H,"&gt;="&amp;$F848,
sales!$H:$H,"&lt;="&amp;$G848
))</f>
        <v/>
      </c>
      <c r="K848" s="9">
        <f>IF(COUNTIFS(sales!C:C, C848)=0,"",
_xlfn.MAXIFS(sales!H:H, sales!C:C, C848))</f>
        <v/>
      </c>
      <c r="L848" s="4" t="n"/>
      <c r="M848" s="4" t="n"/>
      <c r="N848" s="10">
        <f>IF(C848="","",
SUMIFS(
sales!$I:$I,
sales!$C:$C,$C848,
sales!$E:$E,$E848,
sales!$H:$H,"&gt;="&amp;$F848,
sales!$H:$H,"&lt;="&amp;$G848
))</f>
        <v/>
      </c>
      <c r="O848" s="10">
        <f>IF(M848="","",M848-N848)</f>
        <v/>
      </c>
      <c r="P848" s="11">
        <f>IF(M848=0,"",N848/M848)</f>
        <v/>
      </c>
      <c r="Q848" s="12">
        <f>IF(OR(G848="",O848=""),"",
IF(AND(G848&lt;TODAY(),O848&gt;0),"YES","NO"))</f>
        <v/>
      </c>
      <c r="R848" s="100" t="n"/>
      <c r="S848" s="14" t="n"/>
      <c r="T848" s="15">
        <f>IF(Q848="YES", IF(R848="Company",L848*(1+S848),IF(R848="Vendor",L848*(1-S848),"")),"")</f>
        <v/>
      </c>
      <c r="U848" s="15">
        <f>IF(Q848="YES",O848*T848,"")</f>
        <v/>
      </c>
      <c r="V848" s="16" t="n"/>
      <c r="W848" s="17">
        <f>IF(Q848="YES",G848+V848,"")</f>
        <v/>
      </c>
      <c r="X848" s="18">
        <f>IF(Q848="YES",IF(TODAY()&gt;W848,"OVERDUE","WITHIN TIME"),"")</f>
        <v/>
      </c>
    </row>
    <row r="849">
      <c r="A849" s="3" t="n">
        <v>845</v>
      </c>
      <c r="B849" s="4" t="n"/>
      <c r="C849" s="4" t="n"/>
      <c r="D849" s="5">
        <f>IF(E849="ISNR20","Natural Rubber-TSNR (ISNR-20)","")</f>
        <v/>
      </c>
      <c r="E849" s="4" t="n"/>
      <c r="F849" s="6" t="n"/>
      <c r="G849" s="6" t="n"/>
      <c r="H849" s="7">
        <f>IF(G849="","",G849-TODAY())</f>
        <v/>
      </c>
      <c r="I849" s="8">
        <f>IF(G849="","",
IF(G849&lt;TODAY(),
IF(O849&gt;0,"Violated","Completed"),
IF(H849&lt;=7,"Expiring Soon",
"Active")))</f>
        <v/>
      </c>
      <c r="J849" s="8">
        <f>IF(C849="","",
COUNTIFS(
sales!$C:$C,$C849,
sales!$E:$E,$E849,
sales!$H:$H,"&gt;="&amp;$F849,
sales!$H:$H,"&lt;="&amp;$G849
))</f>
        <v/>
      </c>
      <c r="K849" s="9">
        <f>IF(COUNTIFS(sales!C:C, C849)=0,"",
_xlfn.MAXIFS(sales!H:H, sales!C:C, C849))</f>
        <v/>
      </c>
      <c r="L849" s="4" t="n"/>
      <c r="M849" s="4" t="n"/>
      <c r="N849" s="10">
        <f>IF(C849="","",
SUMIFS(
sales!$I:$I,
sales!$C:$C,$C849,
sales!$E:$E,$E849,
sales!$H:$H,"&gt;="&amp;$F849,
sales!$H:$H,"&lt;="&amp;$G849
))</f>
        <v/>
      </c>
      <c r="O849" s="10">
        <f>IF(M849="","",M849-N849)</f>
        <v/>
      </c>
      <c r="P849" s="11">
        <f>IF(M849=0,"",N849/M849)</f>
        <v/>
      </c>
      <c r="Q849" s="12">
        <f>IF(OR(G849="",O849=""),"",
IF(AND(G849&lt;TODAY(),O849&gt;0),"YES","NO"))</f>
        <v/>
      </c>
      <c r="R849" s="100" t="n"/>
      <c r="S849" s="14" t="n"/>
      <c r="T849" s="15">
        <f>IF(Q849="YES", IF(R849="Company",L849*(1+S849),IF(R849="Vendor",L849*(1-S849),"")),"")</f>
        <v/>
      </c>
      <c r="U849" s="15">
        <f>IF(Q849="YES",O849*T849,"")</f>
        <v/>
      </c>
      <c r="V849" s="16" t="n"/>
      <c r="W849" s="17">
        <f>IF(Q849="YES",G849+V849,"")</f>
        <v/>
      </c>
      <c r="X849" s="18">
        <f>IF(Q849="YES",IF(TODAY()&gt;W849,"OVERDUE","WITHIN TIME"),"")</f>
        <v/>
      </c>
    </row>
    <row r="850">
      <c r="A850" s="3" t="n">
        <v>846</v>
      </c>
      <c r="B850" s="4" t="n"/>
      <c r="C850" s="4" t="n"/>
      <c r="D850" s="5">
        <f>IF(E850="ISNR20","Natural Rubber-TSNR (ISNR-20)","")</f>
        <v/>
      </c>
      <c r="E850" s="4" t="n"/>
      <c r="F850" s="6" t="n"/>
      <c r="G850" s="6" t="n"/>
      <c r="H850" s="7">
        <f>IF(G850="","",G850-TODAY())</f>
        <v/>
      </c>
      <c r="I850" s="8">
        <f>IF(G850="","",
IF(G850&lt;TODAY(),
IF(O850&gt;0,"Violated","Completed"),
IF(H850&lt;=7,"Expiring Soon",
"Active")))</f>
        <v/>
      </c>
      <c r="J850" s="8">
        <f>IF(C850="","",
COUNTIFS(
sales!$C:$C,$C850,
sales!$E:$E,$E850,
sales!$H:$H,"&gt;="&amp;$F850,
sales!$H:$H,"&lt;="&amp;$G850
))</f>
        <v/>
      </c>
      <c r="K850" s="9">
        <f>IF(COUNTIFS(sales!C:C, C850)=0,"",
_xlfn.MAXIFS(sales!H:H, sales!C:C, C850))</f>
        <v/>
      </c>
      <c r="L850" s="4" t="n"/>
      <c r="M850" s="4" t="n"/>
      <c r="N850" s="10">
        <f>IF(C850="","",
SUMIFS(
sales!$I:$I,
sales!$C:$C,$C850,
sales!$E:$E,$E850,
sales!$H:$H,"&gt;="&amp;$F850,
sales!$H:$H,"&lt;="&amp;$G850
))</f>
        <v/>
      </c>
      <c r="O850" s="10">
        <f>IF(M850="","",M850-N850)</f>
        <v/>
      </c>
      <c r="P850" s="11">
        <f>IF(M850=0,"",N850/M850)</f>
        <v/>
      </c>
      <c r="Q850" s="12">
        <f>IF(OR(G850="",O850=""),"",
IF(AND(G850&lt;TODAY(),O850&gt;0),"YES","NO"))</f>
        <v/>
      </c>
      <c r="R850" s="100" t="n"/>
      <c r="S850" s="14" t="n"/>
      <c r="T850" s="15">
        <f>IF(Q850="YES", IF(R850="Company",L850*(1+S850),IF(R850="Vendor",L850*(1-S850),"")),"")</f>
        <v/>
      </c>
      <c r="U850" s="15">
        <f>IF(Q850="YES",O850*T850,"")</f>
        <v/>
      </c>
      <c r="V850" s="16" t="n"/>
      <c r="W850" s="17">
        <f>IF(Q850="YES",G850+V850,"")</f>
        <v/>
      </c>
      <c r="X850" s="18">
        <f>IF(Q850="YES",IF(TODAY()&gt;W850,"OVERDUE","WITHIN TIME"),"")</f>
        <v/>
      </c>
    </row>
    <row r="851">
      <c r="A851" s="3" t="n">
        <v>847</v>
      </c>
      <c r="B851" s="4" t="n"/>
      <c r="C851" s="4" t="n"/>
      <c r="D851" s="5">
        <f>IF(E851="ISNR20","Natural Rubber-TSNR (ISNR-20)","")</f>
        <v/>
      </c>
      <c r="E851" s="4" t="n"/>
      <c r="F851" s="6" t="n"/>
      <c r="G851" s="6" t="n"/>
      <c r="H851" s="7">
        <f>IF(G851="","",G851-TODAY())</f>
        <v/>
      </c>
      <c r="I851" s="8">
        <f>IF(G851="","",
IF(G851&lt;TODAY(),
IF(O851&gt;0,"Violated","Completed"),
IF(H851&lt;=7,"Expiring Soon",
"Active")))</f>
        <v/>
      </c>
      <c r="J851" s="8">
        <f>IF(C851="","",
COUNTIFS(
sales!$C:$C,$C851,
sales!$E:$E,$E851,
sales!$H:$H,"&gt;="&amp;$F851,
sales!$H:$H,"&lt;="&amp;$G851
))</f>
        <v/>
      </c>
      <c r="K851" s="9">
        <f>IF(COUNTIFS(sales!C:C, C851)=0,"",
_xlfn.MAXIFS(sales!H:H, sales!C:C, C851))</f>
        <v/>
      </c>
      <c r="L851" s="4" t="n"/>
      <c r="M851" s="4" t="n"/>
      <c r="N851" s="10">
        <f>IF(C851="","",
SUMIFS(
sales!$I:$I,
sales!$C:$C,$C851,
sales!$E:$E,$E851,
sales!$H:$H,"&gt;="&amp;$F851,
sales!$H:$H,"&lt;="&amp;$G851
))</f>
        <v/>
      </c>
      <c r="O851" s="10">
        <f>IF(M851="","",M851-N851)</f>
        <v/>
      </c>
      <c r="P851" s="11">
        <f>IF(M851=0,"",N851/M851)</f>
        <v/>
      </c>
      <c r="Q851" s="12">
        <f>IF(OR(G851="",O851=""),"",
IF(AND(G851&lt;TODAY(),O851&gt;0),"YES","NO"))</f>
        <v/>
      </c>
      <c r="R851" s="100" t="n"/>
      <c r="S851" s="14" t="n"/>
      <c r="T851" s="15">
        <f>IF(Q851="YES", IF(R851="Company",L851*(1+S851),IF(R851="Vendor",L851*(1-S851),"")),"")</f>
        <v/>
      </c>
      <c r="U851" s="15">
        <f>IF(Q851="YES",O851*T851,"")</f>
        <v/>
      </c>
      <c r="V851" s="16" t="n"/>
      <c r="W851" s="17">
        <f>IF(Q851="YES",G851+V851,"")</f>
        <v/>
      </c>
      <c r="X851" s="18">
        <f>IF(Q851="YES",IF(TODAY()&gt;W851,"OVERDUE","WITHIN TIME"),"")</f>
        <v/>
      </c>
    </row>
    <row r="852">
      <c r="A852" s="3" t="n">
        <v>848</v>
      </c>
      <c r="B852" s="4" t="n"/>
      <c r="C852" s="4" t="n"/>
      <c r="D852" s="5">
        <f>IF(E852="ISNR20","Natural Rubber-TSNR (ISNR-20)","")</f>
        <v/>
      </c>
      <c r="E852" s="4" t="n"/>
      <c r="F852" s="6" t="n"/>
      <c r="G852" s="6" t="n"/>
      <c r="H852" s="7">
        <f>IF(G852="","",G852-TODAY())</f>
        <v/>
      </c>
      <c r="I852" s="8">
        <f>IF(G852="","",
IF(G852&lt;TODAY(),
IF(O852&gt;0,"Violated","Completed"),
IF(H852&lt;=7,"Expiring Soon",
"Active")))</f>
        <v/>
      </c>
      <c r="J852" s="8">
        <f>IF(C852="","",
COUNTIFS(
sales!$C:$C,$C852,
sales!$E:$E,$E852,
sales!$H:$H,"&gt;="&amp;$F852,
sales!$H:$H,"&lt;="&amp;$G852
))</f>
        <v/>
      </c>
      <c r="K852" s="9">
        <f>IF(COUNTIFS(sales!C:C, C852)=0,"",
_xlfn.MAXIFS(sales!H:H, sales!C:C, C852))</f>
        <v/>
      </c>
      <c r="L852" s="4" t="n"/>
      <c r="M852" s="4" t="n"/>
      <c r="N852" s="10">
        <f>IF(C852="","",
SUMIFS(
sales!$I:$I,
sales!$C:$C,$C852,
sales!$E:$E,$E852,
sales!$H:$H,"&gt;="&amp;$F852,
sales!$H:$H,"&lt;="&amp;$G852
))</f>
        <v/>
      </c>
      <c r="O852" s="10">
        <f>IF(M852="","",M852-N852)</f>
        <v/>
      </c>
      <c r="P852" s="11">
        <f>IF(M852=0,"",N852/M852)</f>
        <v/>
      </c>
      <c r="Q852" s="12">
        <f>IF(OR(G852="",O852=""),"",
IF(AND(G852&lt;TODAY(),O852&gt;0),"YES","NO"))</f>
        <v/>
      </c>
      <c r="R852" s="100" t="n"/>
      <c r="S852" s="14" t="n"/>
      <c r="T852" s="15">
        <f>IF(Q852="YES", IF(R852="Company",L852*(1+S852),IF(R852="Vendor",L852*(1-S852),"")),"")</f>
        <v/>
      </c>
      <c r="U852" s="15">
        <f>IF(Q852="YES",O852*T852,"")</f>
        <v/>
      </c>
      <c r="V852" s="16" t="n"/>
      <c r="W852" s="17">
        <f>IF(Q852="YES",G852+V852,"")</f>
        <v/>
      </c>
      <c r="X852" s="18">
        <f>IF(Q852="YES",IF(TODAY()&gt;W852,"OVERDUE","WITHIN TIME"),"")</f>
        <v/>
      </c>
    </row>
    <row r="853">
      <c r="A853" s="3" t="n">
        <v>849</v>
      </c>
      <c r="B853" s="4" t="n"/>
      <c r="C853" s="4" t="n"/>
      <c r="D853" s="5">
        <f>IF(E853="ISNR20","Natural Rubber-TSNR (ISNR-20)","")</f>
        <v/>
      </c>
      <c r="E853" s="4" t="n"/>
      <c r="F853" s="6" t="n"/>
      <c r="G853" s="6" t="n"/>
      <c r="H853" s="7">
        <f>IF(G853="","",G853-TODAY())</f>
        <v/>
      </c>
      <c r="I853" s="8">
        <f>IF(G853="","",
IF(G853&lt;TODAY(),
IF(O853&gt;0,"Violated","Completed"),
IF(H853&lt;=7,"Expiring Soon",
"Active")))</f>
        <v/>
      </c>
      <c r="J853" s="8">
        <f>IF(C853="","",
COUNTIFS(
sales!$C:$C,$C853,
sales!$E:$E,$E853,
sales!$H:$H,"&gt;="&amp;$F853,
sales!$H:$H,"&lt;="&amp;$G853
))</f>
        <v/>
      </c>
      <c r="K853" s="9">
        <f>IF(COUNTIFS(sales!C:C, C853)=0,"",
_xlfn.MAXIFS(sales!H:H, sales!C:C, C853))</f>
        <v/>
      </c>
      <c r="L853" s="4" t="n"/>
      <c r="M853" s="4" t="n"/>
      <c r="N853" s="10">
        <f>IF(C853="","",
SUMIFS(
sales!$I:$I,
sales!$C:$C,$C853,
sales!$E:$E,$E853,
sales!$H:$H,"&gt;="&amp;$F853,
sales!$H:$H,"&lt;="&amp;$G853
))</f>
        <v/>
      </c>
      <c r="O853" s="10">
        <f>IF(M853="","",M853-N853)</f>
        <v/>
      </c>
      <c r="P853" s="11">
        <f>IF(M853=0,"",N853/M853)</f>
        <v/>
      </c>
      <c r="Q853" s="12">
        <f>IF(OR(G853="",O853=""),"",
IF(AND(G853&lt;TODAY(),O853&gt;0),"YES","NO"))</f>
        <v/>
      </c>
      <c r="R853" s="100" t="n"/>
      <c r="S853" s="14" t="n"/>
      <c r="T853" s="15">
        <f>IF(Q853="YES", IF(R853="Company",L853*(1+S853),IF(R853="Vendor",L853*(1-S853),"")),"")</f>
        <v/>
      </c>
      <c r="U853" s="15">
        <f>IF(Q853="YES",O853*T853,"")</f>
        <v/>
      </c>
      <c r="V853" s="16" t="n"/>
      <c r="W853" s="17">
        <f>IF(Q853="YES",G853+V853,"")</f>
        <v/>
      </c>
      <c r="X853" s="18">
        <f>IF(Q853="YES",IF(TODAY()&gt;W853,"OVERDUE","WITHIN TIME"),"")</f>
        <v/>
      </c>
    </row>
    <row r="854">
      <c r="A854" s="3" t="n">
        <v>850</v>
      </c>
      <c r="B854" s="4" t="n"/>
      <c r="C854" s="4" t="n"/>
      <c r="D854" s="5">
        <f>IF(E854="ISNR20","Natural Rubber-TSNR (ISNR-20)","")</f>
        <v/>
      </c>
      <c r="E854" s="4" t="n"/>
      <c r="F854" s="6" t="n"/>
      <c r="G854" s="6" t="n"/>
      <c r="H854" s="7">
        <f>IF(G854="","",G854-TODAY())</f>
        <v/>
      </c>
      <c r="I854" s="8">
        <f>IF(G854="","",
IF(G854&lt;TODAY(),
IF(O854&gt;0,"Violated","Completed"),
IF(H854&lt;=7,"Expiring Soon",
"Active")))</f>
        <v/>
      </c>
      <c r="J854" s="8">
        <f>IF(C854="","",
COUNTIFS(
sales!$C:$C,$C854,
sales!$E:$E,$E854,
sales!$H:$H,"&gt;="&amp;$F854,
sales!$H:$H,"&lt;="&amp;$G854
))</f>
        <v/>
      </c>
      <c r="K854" s="9">
        <f>IF(COUNTIFS(sales!C:C, C854)=0,"",
_xlfn.MAXIFS(sales!H:H, sales!C:C, C854))</f>
        <v/>
      </c>
      <c r="L854" s="4" t="n"/>
      <c r="M854" s="4" t="n"/>
      <c r="N854" s="10">
        <f>IF(C854="","",
SUMIFS(
sales!$I:$I,
sales!$C:$C,$C854,
sales!$E:$E,$E854,
sales!$H:$H,"&gt;="&amp;$F854,
sales!$H:$H,"&lt;="&amp;$G854
))</f>
        <v/>
      </c>
      <c r="O854" s="10">
        <f>IF(M854="","",M854-N854)</f>
        <v/>
      </c>
      <c r="P854" s="11">
        <f>IF(M854=0,"",N854/M854)</f>
        <v/>
      </c>
      <c r="Q854" s="12">
        <f>IF(OR(G854="",O854=""),"",
IF(AND(G854&lt;TODAY(),O854&gt;0),"YES","NO"))</f>
        <v/>
      </c>
      <c r="R854" s="100" t="n"/>
      <c r="S854" s="14" t="n"/>
      <c r="T854" s="15">
        <f>IF(Q854="YES", IF(R854="Company",L854*(1+S854),IF(R854="Vendor",L854*(1-S854),"")),"")</f>
        <v/>
      </c>
      <c r="U854" s="15">
        <f>IF(Q854="YES",O854*T854,"")</f>
        <v/>
      </c>
      <c r="V854" s="16" t="n"/>
      <c r="W854" s="17">
        <f>IF(Q854="YES",G854+V854,"")</f>
        <v/>
      </c>
      <c r="X854" s="18">
        <f>IF(Q854="YES",IF(TODAY()&gt;W854,"OVERDUE","WITHIN TIME"),"")</f>
        <v/>
      </c>
    </row>
    <row r="855">
      <c r="A855" s="3" t="n">
        <v>851</v>
      </c>
      <c r="B855" s="4" t="n"/>
      <c r="C855" s="4" t="n"/>
      <c r="D855" s="5">
        <f>IF(E855="ISNR20","Natural Rubber-TSNR (ISNR-20)","")</f>
        <v/>
      </c>
      <c r="E855" s="4" t="n"/>
      <c r="F855" s="6" t="n"/>
      <c r="G855" s="6" t="n"/>
      <c r="H855" s="7">
        <f>IF(G855="","",G855-TODAY())</f>
        <v/>
      </c>
      <c r="I855" s="8">
        <f>IF(G855="","",
IF(G855&lt;TODAY(),
IF(O855&gt;0,"Violated","Completed"),
IF(H855&lt;=7,"Expiring Soon",
"Active")))</f>
        <v/>
      </c>
      <c r="J855" s="8">
        <f>IF(C855="","",
COUNTIFS(
sales!$C:$C,$C855,
sales!$E:$E,$E855,
sales!$H:$H,"&gt;="&amp;$F855,
sales!$H:$H,"&lt;="&amp;$G855
))</f>
        <v/>
      </c>
      <c r="K855" s="9">
        <f>IF(COUNTIFS(sales!C:C, C855)=0,"",
_xlfn.MAXIFS(sales!H:H, sales!C:C, C855))</f>
        <v/>
      </c>
      <c r="L855" s="4" t="n"/>
      <c r="M855" s="4" t="n"/>
      <c r="N855" s="10">
        <f>IF(C855="","",
SUMIFS(
sales!$I:$I,
sales!$C:$C,$C855,
sales!$E:$E,$E855,
sales!$H:$H,"&gt;="&amp;$F855,
sales!$H:$H,"&lt;="&amp;$G855
))</f>
        <v/>
      </c>
      <c r="O855" s="10">
        <f>IF(M855="","",M855-N855)</f>
        <v/>
      </c>
      <c r="P855" s="11">
        <f>IF(M855=0,"",N855/M855)</f>
        <v/>
      </c>
      <c r="Q855" s="12">
        <f>IF(OR(G855="",O855=""),"",
IF(AND(G855&lt;TODAY(),O855&gt;0),"YES","NO"))</f>
        <v/>
      </c>
      <c r="R855" s="100" t="n"/>
      <c r="S855" s="14" t="n"/>
      <c r="T855" s="15">
        <f>IF(Q855="YES", IF(R855="Company",L855*(1+S855),IF(R855="Vendor",L855*(1-S855),"")),"")</f>
        <v/>
      </c>
      <c r="U855" s="15">
        <f>IF(Q855="YES",O855*T855,"")</f>
        <v/>
      </c>
      <c r="V855" s="16" t="n"/>
      <c r="W855" s="17">
        <f>IF(Q855="YES",G855+V855,"")</f>
        <v/>
      </c>
      <c r="X855" s="18">
        <f>IF(Q855="YES",IF(TODAY()&gt;W855,"OVERDUE","WITHIN TIME"),"")</f>
        <v/>
      </c>
    </row>
    <row r="856">
      <c r="A856" s="3" t="n">
        <v>852</v>
      </c>
      <c r="B856" s="4" t="n"/>
      <c r="C856" s="4" t="n"/>
      <c r="D856" s="5">
        <f>IF(E856="ISNR20","Natural Rubber-TSNR (ISNR-20)","")</f>
        <v/>
      </c>
      <c r="E856" s="4" t="n"/>
      <c r="F856" s="6" t="n"/>
      <c r="G856" s="6" t="n"/>
      <c r="H856" s="7">
        <f>IF(G856="","",G856-TODAY())</f>
        <v/>
      </c>
      <c r="I856" s="8">
        <f>IF(G856="","",
IF(G856&lt;TODAY(),
IF(O856&gt;0,"Violated","Completed"),
IF(H856&lt;=7,"Expiring Soon",
"Active")))</f>
        <v/>
      </c>
      <c r="J856" s="8">
        <f>IF(C856="","",
COUNTIFS(
sales!$C:$C,$C856,
sales!$E:$E,$E856,
sales!$H:$H,"&gt;="&amp;$F856,
sales!$H:$H,"&lt;="&amp;$G856
))</f>
        <v/>
      </c>
      <c r="K856" s="9">
        <f>IF(COUNTIFS(sales!C:C, C856)=0,"",
_xlfn.MAXIFS(sales!H:H, sales!C:C, C856))</f>
        <v/>
      </c>
      <c r="L856" s="4" t="n"/>
      <c r="M856" s="4" t="n"/>
      <c r="N856" s="10">
        <f>IF(C856="","",
SUMIFS(
sales!$I:$I,
sales!$C:$C,$C856,
sales!$E:$E,$E856,
sales!$H:$H,"&gt;="&amp;$F856,
sales!$H:$H,"&lt;="&amp;$G856
))</f>
        <v/>
      </c>
      <c r="O856" s="10">
        <f>IF(M856="","",M856-N856)</f>
        <v/>
      </c>
      <c r="P856" s="11">
        <f>IF(M856=0,"",N856/M856)</f>
        <v/>
      </c>
      <c r="Q856" s="12">
        <f>IF(OR(G856="",O856=""),"",
IF(AND(G856&lt;TODAY(),O856&gt;0),"YES","NO"))</f>
        <v/>
      </c>
      <c r="R856" s="100" t="n"/>
      <c r="S856" s="14" t="n"/>
      <c r="T856" s="15">
        <f>IF(Q856="YES", IF(R856="Company",L856*(1+S856),IF(R856="Vendor",L856*(1-S856),"")),"")</f>
        <v/>
      </c>
      <c r="U856" s="15">
        <f>IF(Q856="YES",O856*T856,"")</f>
        <v/>
      </c>
      <c r="V856" s="16" t="n"/>
      <c r="W856" s="17">
        <f>IF(Q856="YES",G856+V856,"")</f>
        <v/>
      </c>
      <c r="X856" s="18">
        <f>IF(Q856="YES",IF(TODAY()&gt;W856,"OVERDUE","WITHIN TIME"),"")</f>
        <v/>
      </c>
    </row>
    <row r="857">
      <c r="A857" s="3" t="n">
        <v>853</v>
      </c>
      <c r="B857" s="4" t="n"/>
      <c r="C857" s="4" t="n"/>
      <c r="D857" s="5">
        <f>IF(E857="ISNR20","Natural Rubber-TSNR (ISNR-20)","")</f>
        <v/>
      </c>
      <c r="E857" s="4" t="n"/>
      <c r="F857" s="6" t="n"/>
      <c r="G857" s="6" t="n"/>
      <c r="H857" s="7">
        <f>IF(G857="","",G857-TODAY())</f>
        <v/>
      </c>
      <c r="I857" s="8">
        <f>IF(G857="","",
IF(G857&lt;TODAY(),
IF(O857&gt;0,"Violated","Completed"),
IF(H857&lt;=7,"Expiring Soon",
"Active")))</f>
        <v/>
      </c>
      <c r="J857" s="8">
        <f>IF(C857="","",
COUNTIFS(
sales!$C:$C,$C857,
sales!$E:$E,$E857,
sales!$H:$H,"&gt;="&amp;$F857,
sales!$H:$H,"&lt;="&amp;$G857
))</f>
        <v/>
      </c>
      <c r="K857" s="9">
        <f>IF(COUNTIFS(sales!C:C, C857)=0,"",
_xlfn.MAXIFS(sales!H:H, sales!C:C, C857))</f>
        <v/>
      </c>
      <c r="L857" s="4" t="n"/>
      <c r="M857" s="4" t="n"/>
      <c r="N857" s="10">
        <f>IF(C857="","",
SUMIFS(
sales!$I:$I,
sales!$C:$C,$C857,
sales!$E:$E,$E857,
sales!$H:$H,"&gt;="&amp;$F857,
sales!$H:$H,"&lt;="&amp;$G857
))</f>
        <v/>
      </c>
      <c r="O857" s="10">
        <f>IF(M857="","",M857-N857)</f>
        <v/>
      </c>
      <c r="P857" s="11">
        <f>IF(M857=0,"",N857/M857)</f>
        <v/>
      </c>
      <c r="Q857" s="12">
        <f>IF(OR(G857="",O857=""),"",
IF(AND(G857&lt;TODAY(),O857&gt;0),"YES","NO"))</f>
        <v/>
      </c>
      <c r="R857" s="100" t="n"/>
      <c r="S857" s="14" t="n"/>
      <c r="T857" s="15">
        <f>IF(Q857="YES", IF(R857="Company",L857*(1+S857),IF(R857="Vendor",L857*(1-S857),"")),"")</f>
        <v/>
      </c>
      <c r="U857" s="15">
        <f>IF(Q857="YES",O857*T857,"")</f>
        <v/>
      </c>
      <c r="V857" s="16" t="n"/>
      <c r="W857" s="17">
        <f>IF(Q857="YES",G857+V857,"")</f>
        <v/>
      </c>
      <c r="X857" s="18">
        <f>IF(Q857="YES",IF(TODAY()&gt;W857,"OVERDUE","WITHIN TIME"),"")</f>
        <v/>
      </c>
    </row>
    <row r="858">
      <c r="A858" s="3" t="n">
        <v>854</v>
      </c>
      <c r="B858" s="4" t="n"/>
      <c r="C858" s="4" t="n"/>
      <c r="D858" s="5">
        <f>IF(E858="ISNR20","Natural Rubber-TSNR (ISNR-20)","")</f>
        <v/>
      </c>
      <c r="E858" s="4" t="n"/>
      <c r="F858" s="6" t="n"/>
      <c r="G858" s="6" t="n"/>
      <c r="H858" s="7">
        <f>IF(G858="","",G858-TODAY())</f>
        <v/>
      </c>
      <c r="I858" s="8">
        <f>IF(G858="","",
IF(G858&lt;TODAY(),
IF(O858&gt;0,"Violated","Completed"),
IF(H858&lt;=7,"Expiring Soon",
"Active")))</f>
        <v/>
      </c>
      <c r="J858" s="8">
        <f>IF(C858="","",
COUNTIFS(
sales!$C:$C,$C858,
sales!$E:$E,$E858,
sales!$H:$H,"&gt;="&amp;$F858,
sales!$H:$H,"&lt;="&amp;$G858
))</f>
        <v/>
      </c>
      <c r="K858" s="9">
        <f>IF(COUNTIFS(sales!C:C, C858)=0,"",
_xlfn.MAXIFS(sales!H:H, sales!C:C, C858))</f>
        <v/>
      </c>
      <c r="L858" s="4" t="n"/>
      <c r="M858" s="4" t="n"/>
      <c r="N858" s="10">
        <f>IF(C858="","",
SUMIFS(
sales!$I:$I,
sales!$C:$C,$C858,
sales!$E:$E,$E858,
sales!$H:$H,"&gt;="&amp;$F858,
sales!$H:$H,"&lt;="&amp;$G858
))</f>
        <v/>
      </c>
      <c r="O858" s="10">
        <f>IF(M858="","",M858-N858)</f>
        <v/>
      </c>
      <c r="P858" s="11">
        <f>IF(M858=0,"",N858/M858)</f>
        <v/>
      </c>
      <c r="Q858" s="12">
        <f>IF(OR(G858="",O858=""),"",
IF(AND(G858&lt;TODAY(),O858&gt;0),"YES","NO"))</f>
        <v/>
      </c>
      <c r="R858" s="100" t="n"/>
      <c r="S858" s="14" t="n"/>
      <c r="T858" s="15">
        <f>IF(Q858="YES", IF(R858="Company",L858*(1+S858),IF(R858="Vendor",L858*(1-S858),"")),"")</f>
        <v/>
      </c>
      <c r="U858" s="15">
        <f>IF(Q858="YES",O858*T858,"")</f>
        <v/>
      </c>
      <c r="V858" s="16" t="n"/>
      <c r="W858" s="17">
        <f>IF(Q858="YES",G858+V858,"")</f>
        <v/>
      </c>
      <c r="X858" s="18">
        <f>IF(Q858="YES",IF(TODAY()&gt;W858,"OVERDUE","WITHIN TIME"),"")</f>
        <v/>
      </c>
    </row>
    <row r="859">
      <c r="A859" s="3" t="n">
        <v>855</v>
      </c>
      <c r="B859" s="4" t="n"/>
      <c r="C859" s="4" t="n"/>
      <c r="D859" s="5">
        <f>IF(E859="ISNR20","Natural Rubber-TSNR (ISNR-20)","")</f>
        <v/>
      </c>
      <c r="E859" s="4" t="n"/>
      <c r="F859" s="6" t="n"/>
      <c r="G859" s="6" t="n"/>
      <c r="H859" s="7">
        <f>IF(G859="","",G859-TODAY())</f>
        <v/>
      </c>
      <c r="I859" s="8">
        <f>IF(G859="","",
IF(G859&lt;TODAY(),
IF(O859&gt;0,"Violated","Completed"),
IF(H859&lt;=7,"Expiring Soon",
"Active")))</f>
        <v/>
      </c>
      <c r="J859" s="8">
        <f>IF(C859="","",
COUNTIFS(
sales!$C:$C,$C859,
sales!$E:$E,$E859,
sales!$H:$H,"&gt;="&amp;$F859,
sales!$H:$H,"&lt;="&amp;$G859
))</f>
        <v/>
      </c>
      <c r="K859" s="9">
        <f>IF(COUNTIFS(sales!C:C, C859)=0,"",
_xlfn.MAXIFS(sales!H:H, sales!C:C, C859))</f>
        <v/>
      </c>
      <c r="L859" s="4" t="n"/>
      <c r="M859" s="4" t="n"/>
      <c r="N859" s="10">
        <f>IF(C859="","",
SUMIFS(
sales!$I:$I,
sales!$C:$C,$C859,
sales!$E:$E,$E859,
sales!$H:$H,"&gt;="&amp;$F859,
sales!$H:$H,"&lt;="&amp;$G859
))</f>
        <v/>
      </c>
      <c r="O859" s="10">
        <f>IF(M859="","",M859-N859)</f>
        <v/>
      </c>
      <c r="P859" s="11">
        <f>IF(M859=0,"",N859/M859)</f>
        <v/>
      </c>
      <c r="Q859" s="12">
        <f>IF(OR(G859="",O859=""),"",
IF(AND(G859&lt;TODAY(),O859&gt;0),"YES","NO"))</f>
        <v/>
      </c>
      <c r="R859" s="100" t="n"/>
      <c r="S859" s="14" t="n"/>
      <c r="T859" s="15">
        <f>IF(Q859="YES", IF(R859="Company",L859*(1+S859),IF(R859="Vendor",L859*(1-S859),"")),"")</f>
        <v/>
      </c>
      <c r="U859" s="15">
        <f>IF(Q859="YES",O859*T859,"")</f>
        <v/>
      </c>
      <c r="V859" s="16" t="n"/>
      <c r="W859" s="17">
        <f>IF(Q859="YES",G859+V859,"")</f>
        <v/>
      </c>
      <c r="X859" s="18">
        <f>IF(Q859="YES",IF(TODAY()&gt;W859,"OVERDUE","WITHIN TIME"),"")</f>
        <v/>
      </c>
    </row>
    <row r="860">
      <c r="A860" s="3" t="n">
        <v>856</v>
      </c>
      <c r="B860" s="4" t="n"/>
      <c r="C860" s="4" t="n"/>
      <c r="D860" s="5">
        <f>IF(E860="ISNR20","Natural Rubber-TSNR (ISNR-20)","")</f>
        <v/>
      </c>
      <c r="E860" s="4" t="n"/>
      <c r="F860" s="6" t="n"/>
      <c r="G860" s="6" t="n"/>
      <c r="H860" s="7">
        <f>IF(G860="","",G860-TODAY())</f>
        <v/>
      </c>
      <c r="I860" s="8">
        <f>IF(G860="","",
IF(G860&lt;TODAY(),
IF(O860&gt;0,"Violated","Completed"),
IF(H860&lt;=7,"Expiring Soon",
"Active")))</f>
        <v/>
      </c>
      <c r="J860" s="8">
        <f>IF(C860="","",
COUNTIFS(
sales!$C:$C,$C860,
sales!$E:$E,$E860,
sales!$H:$H,"&gt;="&amp;$F860,
sales!$H:$H,"&lt;="&amp;$G860
))</f>
        <v/>
      </c>
      <c r="K860" s="9">
        <f>IF(COUNTIFS(sales!C:C, C860)=0,"",
_xlfn.MAXIFS(sales!H:H, sales!C:C, C860))</f>
        <v/>
      </c>
      <c r="L860" s="4" t="n"/>
      <c r="M860" s="4" t="n"/>
      <c r="N860" s="10">
        <f>IF(C860="","",
SUMIFS(
sales!$I:$I,
sales!$C:$C,$C860,
sales!$E:$E,$E860,
sales!$H:$H,"&gt;="&amp;$F860,
sales!$H:$H,"&lt;="&amp;$G860
))</f>
        <v/>
      </c>
      <c r="O860" s="10">
        <f>IF(M860="","",M860-N860)</f>
        <v/>
      </c>
      <c r="P860" s="11">
        <f>IF(M860=0,"",N860/M860)</f>
        <v/>
      </c>
      <c r="Q860" s="12">
        <f>IF(OR(G860="",O860=""),"",
IF(AND(G860&lt;TODAY(),O860&gt;0),"YES","NO"))</f>
        <v/>
      </c>
      <c r="R860" s="100" t="n"/>
      <c r="S860" s="14" t="n"/>
      <c r="T860" s="15">
        <f>IF(Q860="YES", IF(R860="Company",L860*(1+S860),IF(R860="Vendor",L860*(1-S860),"")),"")</f>
        <v/>
      </c>
      <c r="U860" s="15">
        <f>IF(Q860="YES",O860*T860,"")</f>
        <v/>
      </c>
      <c r="V860" s="16" t="n"/>
      <c r="W860" s="17">
        <f>IF(Q860="YES",G860+V860,"")</f>
        <v/>
      </c>
      <c r="X860" s="18">
        <f>IF(Q860="YES",IF(TODAY()&gt;W860,"OVERDUE","WITHIN TIME"),"")</f>
        <v/>
      </c>
    </row>
    <row r="861">
      <c r="A861" s="3" t="n">
        <v>857</v>
      </c>
      <c r="B861" s="4" t="n"/>
      <c r="C861" s="4" t="n"/>
      <c r="D861" s="5">
        <f>IF(E861="ISNR20","Natural Rubber-TSNR (ISNR-20)","")</f>
        <v/>
      </c>
      <c r="E861" s="4" t="n"/>
      <c r="F861" s="6" t="n"/>
      <c r="G861" s="6" t="n"/>
      <c r="H861" s="7">
        <f>IF(G861="","",G861-TODAY())</f>
        <v/>
      </c>
      <c r="I861" s="8">
        <f>IF(G861="","",
IF(G861&lt;TODAY(),
IF(O861&gt;0,"Violated","Completed"),
IF(H861&lt;=7,"Expiring Soon",
"Active")))</f>
        <v/>
      </c>
      <c r="J861" s="8">
        <f>IF(C861="","",
COUNTIFS(
sales!$C:$C,$C861,
sales!$E:$E,$E861,
sales!$H:$H,"&gt;="&amp;$F861,
sales!$H:$H,"&lt;="&amp;$G861
))</f>
        <v/>
      </c>
      <c r="K861" s="9">
        <f>IF(COUNTIFS(sales!C:C, C861)=0,"",
_xlfn.MAXIFS(sales!H:H, sales!C:C, C861))</f>
        <v/>
      </c>
      <c r="L861" s="4" t="n"/>
      <c r="M861" s="4" t="n"/>
      <c r="N861" s="10">
        <f>IF(C861="","",
SUMIFS(
sales!$I:$I,
sales!$C:$C,$C861,
sales!$E:$E,$E861,
sales!$H:$H,"&gt;="&amp;$F861,
sales!$H:$H,"&lt;="&amp;$G861
))</f>
        <v/>
      </c>
      <c r="O861" s="10">
        <f>IF(M861="","",M861-N861)</f>
        <v/>
      </c>
      <c r="P861" s="11">
        <f>IF(M861=0,"",N861/M861)</f>
        <v/>
      </c>
      <c r="Q861" s="12">
        <f>IF(OR(G861="",O861=""),"",
IF(AND(G861&lt;TODAY(),O861&gt;0),"YES","NO"))</f>
        <v/>
      </c>
      <c r="R861" s="100" t="n"/>
      <c r="S861" s="14" t="n"/>
      <c r="T861" s="15">
        <f>IF(Q861="YES", IF(R861="Company",L861*(1+S861),IF(R861="Vendor",L861*(1-S861),"")),"")</f>
        <v/>
      </c>
      <c r="U861" s="15">
        <f>IF(Q861="YES",O861*T861,"")</f>
        <v/>
      </c>
      <c r="V861" s="16" t="n"/>
      <c r="W861" s="17">
        <f>IF(Q861="YES",G861+V861,"")</f>
        <v/>
      </c>
      <c r="X861" s="18">
        <f>IF(Q861="YES",IF(TODAY()&gt;W861,"OVERDUE","WITHIN TIME"),"")</f>
        <v/>
      </c>
    </row>
    <row r="862">
      <c r="A862" s="3" t="n">
        <v>858</v>
      </c>
      <c r="B862" s="4" t="n"/>
      <c r="C862" s="4" t="n"/>
      <c r="D862" s="5">
        <f>IF(E862="ISNR20","Natural Rubber-TSNR (ISNR-20)","")</f>
        <v/>
      </c>
      <c r="E862" s="4" t="n"/>
      <c r="F862" s="6" t="n"/>
      <c r="G862" s="6" t="n"/>
      <c r="H862" s="7">
        <f>IF(G862="","",G862-TODAY())</f>
        <v/>
      </c>
      <c r="I862" s="8">
        <f>IF(G862="","",
IF(G862&lt;TODAY(),
IF(O862&gt;0,"Violated","Completed"),
IF(H862&lt;=7,"Expiring Soon",
"Active")))</f>
        <v/>
      </c>
      <c r="J862" s="8">
        <f>IF(C862="","",
COUNTIFS(
sales!$C:$C,$C862,
sales!$E:$E,$E862,
sales!$H:$H,"&gt;="&amp;$F862,
sales!$H:$H,"&lt;="&amp;$G862
))</f>
        <v/>
      </c>
      <c r="K862" s="9">
        <f>IF(COUNTIFS(sales!C:C, C862)=0,"",
_xlfn.MAXIFS(sales!H:H, sales!C:C, C862))</f>
        <v/>
      </c>
      <c r="L862" s="4" t="n"/>
      <c r="M862" s="4" t="n"/>
      <c r="N862" s="10">
        <f>IF(C862="","",
SUMIFS(
sales!$I:$I,
sales!$C:$C,$C862,
sales!$E:$E,$E862,
sales!$H:$H,"&gt;="&amp;$F862,
sales!$H:$H,"&lt;="&amp;$G862
))</f>
        <v/>
      </c>
      <c r="O862" s="10">
        <f>IF(M862="","",M862-N862)</f>
        <v/>
      </c>
      <c r="P862" s="11">
        <f>IF(M862=0,"",N862/M862)</f>
        <v/>
      </c>
      <c r="Q862" s="12">
        <f>IF(OR(G862="",O862=""),"",
IF(AND(G862&lt;TODAY(),O862&gt;0),"YES","NO"))</f>
        <v/>
      </c>
      <c r="R862" s="100" t="n"/>
      <c r="S862" s="14" t="n"/>
      <c r="T862" s="15">
        <f>IF(Q862="YES", IF(R862="Company",L862*(1+S862),IF(R862="Vendor",L862*(1-S862),"")),"")</f>
        <v/>
      </c>
      <c r="U862" s="15">
        <f>IF(Q862="YES",O862*T862,"")</f>
        <v/>
      </c>
      <c r="V862" s="16" t="n"/>
      <c r="W862" s="17">
        <f>IF(Q862="YES",G862+V862,"")</f>
        <v/>
      </c>
      <c r="X862" s="18">
        <f>IF(Q862="YES",IF(TODAY()&gt;W862,"OVERDUE","WITHIN TIME"),"")</f>
        <v/>
      </c>
    </row>
    <row r="863">
      <c r="A863" s="3" t="n">
        <v>859</v>
      </c>
      <c r="B863" s="4" t="n"/>
      <c r="C863" s="4" t="n"/>
      <c r="D863" s="5">
        <f>IF(E863="ISNR20","Natural Rubber-TSNR (ISNR-20)","")</f>
        <v/>
      </c>
      <c r="E863" s="4" t="n"/>
      <c r="F863" s="6" t="n"/>
      <c r="G863" s="6" t="n"/>
      <c r="H863" s="7">
        <f>IF(G863="","",G863-TODAY())</f>
        <v/>
      </c>
      <c r="I863" s="8">
        <f>IF(G863="","",
IF(G863&lt;TODAY(),
IF(O863&gt;0,"Violated","Completed"),
IF(H863&lt;=7,"Expiring Soon",
"Active")))</f>
        <v/>
      </c>
      <c r="J863" s="8">
        <f>IF(C863="","",
COUNTIFS(
sales!$C:$C,$C863,
sales!$E:$E,$E863,
sales!$H:$H,"&gt;="&amp;$F863,
sales!$H:$H,"&lt;="&amp;$G863
))</f>
        <v/>
      </c>
      <c r="K863" s="9">
        <f>IF(COUNTIFS(sales!C:C, C863)=0,"",
_xlfn.MAXIFS(sales!H:H, sales!C:C, C863))</f>
        <v/>
      </c>
      <c r="L863" s="4" t="n"/>
      <c r="M863" s="4" t="n"/>
      <c r="N863" s="10">
        <f>IF(C863="","",
SUMIFS(
sales!$I:$I,
sales!$C:$C,$C863,
sales!$E:$E,$E863,
sales!$H:$H,"&gt;="&amp;$F863,
sales!$H:$H,"&lt;="&amp;$G863
))</f>
        <v/>
      </c>
      <c r="O863" s="10">
        <f>IF(M863="","",M863-N863)</f>
        <v/>
      </c>
      <c r="P863" s="11">
        <f>IF(M863=0,"",N863/M863)</f>
        <v/>
      </c>
      <c r="Q863" s="12">
        <f>IF(OR(G863="",O863=""),"",
IF(AND(G863&lt;TODAY(),O863&gt;0),"YES","NO"))</f>
        <v/>
      </c>
      <c r="R863" s="100" t="n"/>
      <c r="S863" s="14" t="n"/>
      <c r="T863" s="15">
        <f>IF(Q863="YES", IF(R863="Company",L863*(1+S863),IF(R863="Vendor",L863*(1-S863),"")),"")</f>
        <v/>
      </c>
      <c r="U863" s="15">
        <f>IF(Q863="YES",O863*T863,"")</f>
        <v/>
      </c>
      <c r="V863" s="16" t="n"/>
      <c r="W863" s="17">
        <f>IF(Q863="YES",G863+V863,"")</f>
        <v/>
      </c>
      <c r="X863" s="18">
        <f>IF(Q863="YES",IF(TODAY()&gt;W863,"OVERDUE","WITHIN TIME"),"")</f>
        <v/>
      </c>
    </row>
    <row r="864">
      <c r="A864" s="3" t="n">
        <v>860</v>
      </c>
      <c r="B864" s="4" t="n"/>
      <c r="C864" s="4" t="n"/>
      <c r="D864" s="5">
        <f>IF(E864="ISNR20","Natural Rubber-TSNR (ISNR-20)","")</f>
        <v/>
      </c>
      <c r="E864" s="4" t="n"/>
      <c r="F864" s="6" t="n"/>
      <c r="G864" s="6" t="n"/>
      <c r="H864" s="7">
        <f>IF(G864="","",G864-TODAY())</f>
        <v/>
      </c>
      <c r="I864" s="8">
        <f>IF(G864="","",
IF(G864&lt;TODAY(),
IF(O864&gt;0,"Violated","Completed"),
IF(H864&lt;=7,"Expiring Soon",
"Active")))</f>
        <v/>
      </c>
      <c r="J864" s="8">
        <f>IF(C864="","",
COUNTIFS(
sales!$C:$C,$C864,
sales!$E:$E,$E864,
sales!$H:$H,"&gt;="&amp;$F864,
sales!$H:$H,"&lt;="&amp;$G864
))</f>
        <v/>
      </c>
      <c r="K864" s="9">
        <f>IF(COUNTIFS(sales!C:C, C864)=0,"",
_xlfn.MAXIFS(sales!H:H, sales!C:C, C864))</f>
        <v/>
      </c>
      <c r="L864" s="4" t="n"/>
      <c r="M864" s="4" t="n"/>
      <c r="N864" s="10">
        <f>IF(C864="","",
SUMIFS(
sales!$I:$I,
sales!$C:$C,$C864,
sales!$E:$E,$E864,
sales!$H:$H,"&gt;="&amp;$F864,
sales!$H:$H,"&lt;="&amp;$G864
))</f>
        <v/>
      </c>
      <c r="O864" s="10">
        <f>IF(M864="","",M864-N864)</f>
        <v/>
      </c>
      <c r="P864" s="11">
        <f>IF(M864=0,"",N864/M864)</f>
        <v/>
      </c>
      <c r="Q864" s="12">
        <f>IF(OR(G864="",O864=""),"",
IF(AND(G864&lt;TODAY(),O864&gt;0),"YES","NO"))</f>
        <v/>
      </c>
      <c r="R864" s="100" t="n"/>
      <c r="S864" s="14" t="n"/>
      <c r="T864" s="15">
        <f>IF(Q864="YES", IF(R864="Company",L864*(1+S864),IF(R864="Vendor",L864*(1-S864),"")),"")</f>
        <v/>
      </c>
      <c r="U864" s="15">
        <f>IF(Q864="YES",O864*T864,"")</f>
        <v/>
      </c>
      <c r="V864" s="16" t="n"/>
      <c r="W864" s="17">
        <f>IF(Q864="YES",G864+V864,"")</f>
        <v/>
      </c>
      <c r="X864" s="18">
        <f>IF(Q864="YES",IF(TODAY()&gt;W864,"OVERDUE","WITHIN TIME"),"")</f>
        <v/>
      </c>
    </row>
    <row r="865">
      <c r="A865" s="3" t="n">
        <v>861</v>
      </c>
      <c r="B865" s="4" t="n"/>
      <c r="C865" s="4" t="n"/>
      <c r="D865" s="5">
        <f>IF(E865="ISNR20","Natural Rubber-TSNR (ISNR-20)","")</f>
        <v/>
      </c>
      <c r="E865" s="4" t="n"/>
      <c r="F865" s="6" t="n"/>
      <c r="G865" s="6" t="n"/>
      <c r="H865" s="7">
        <f>IF(G865="","",G865-TODAY())</f>
        <v/>
      </c>
      <c r="I865" s="8">
        <f>IF(G865="","",
IF(G865&lt;TODAY(),
IF(O865&gt;0,"Violated","Completed"),
IF(H865&lt;=7,"Expiring Soon",
"Active")))</f>
        <v/>
      </c>
      <c r="J865" s="8">
        <f>IF(C865="","",
COUNTIFS(
sales!$C:$C,$C865,
sales!$E:$E,$E865,
sales!$H:$H,"&gt;="&amp;$F865,
sales!$H:$H,"&lt;="&amp;$G865
))</f>
        <v/>
      </c>
      <c r="K865" s="9">
        <f>IF(COUNTIFS(sales!C:C, C865)=0,"",
_xlfn.MAXIFS(sales!H:H, sales!C:C, C865))</f>
        <v/>
      </c>
      <c r="L865" s="4" t="n"/>
      <c r="M865" s="4" t="n"/>
      <c r="N865" s="10">
        <f>IF(C865="","",
SUMIFS(
sales!$I:$I,
sales!$C:$C,$C865,
sales!$E:$E,$E865,
sales!$H:$H,"&gt;="&amp;$F865,
sales!$H:$H,"&lt;="&amp;$G865
))</f>
        <v/>
      </c>
      <c r="O865" s="10">
        <f>IF(M865="","",M865-N865)</f>
        <v/>
      </c>
      <c r="P865" s="11">
        <f>IF(M865=0,"",N865/M865)</f>
        <v/>
      </c>
      <c r="Q865" s="12">
        <f>IF(OR(G865="",O865=""),"",
IF(AND(G865&lt;TODAY(),O865&gt;0),"YES","NO"))</f>
        <v/>
      </c>
      <c r="R865" s="100" t="n"/>
      <c r="S865" s="14" t="n"/>
      <c r="T865" s="15">
        <f>IF(Q865="YES", IF(R865="Company",L865*(1+S865),IF(R865="Vendor",L865*(1-S865),"")),"")</f>
        <v/>
      </c>
      <c r="U865" s="15">
        <f>IF(Q865="YES",O865*T865,"")</f>
        <v/>
      </c>
      <c r="V865" s="16" t="n"/>
      <c r="W865" s="17">
        <f>IF(Q865="YES",G865+V865,"")</f>
        <v/>
      </c>
      <c r="X865" s="18">
        <f>IF(Q865="YES",IF(TODAY()&gt;W865,"OVERDUE","WITHIN TIME"),"")</f>
        <v/>
      </c>
    </row>
    <row r="866">
      <c r="A866" s="3" t="n">
        <v>862</v>
      </c>
      <c r="B866" s="4" t="n"/>
      <c r="C866" s="4" t="n"/>
      <c r="D866" s="5">
        <f>IF(E866="ISNR20","Natural Rubber-TSNR (ISNR-20)","")</f>
        <v/>
      </c>
      <c r="E866" s="4" t="n"/>
      <c r="F866" s="6" t="n"/>
      <c r="G866" s="6" t="n"/>
      <c r="H866" s="7">
        <f>IF(G866="","",G866-TODAY())</f>
        <v/>
      </c>
      <c r="I866" s="8">
        <f>IF(G866="","",
IF(G866&lt;TODAY(),
IF(O866&gt;0,"Violated","Completed"),
IF(H866&lt;=7,"Expiring Soon",
"Active")))</f>
        <v/>
      </c>
      <c r="J866" s="8">
        <f>IF(C866="","",
COUNTIFS(
sales!$C:$C,$C866,
sales!$E:$E,$E866,
sales!$H:$H,"&gt;="&amp;$F866,
sales!$H:$H,"&lt;="&amp;$G866
))</f>
        <v/>
      </c>
      <c r="K866" s="9">
        <f>IF(COUNTIFS(sales!C:C, C866)=0,"",
_xlfn.MAXIFS(sales!H:H, sales!C:C, C866))</f>
        <v/>
      </c>
      <c r="L866" s="4" t="n"/>
      <c r="M866" s="4" t="n"/>
      <c r="N866" s="10">
        <f>IF(C866="","",
SUMIFS(
sales!$I:$I,
sales!$C:$C,$C866,
sales!$E:$E,$E866,
sales!$H:$H,"&gt;="&amp;$F866,
sales!$H:$H,"&lt;="&amp;$G866
))</f>
        <v/>
      </c>
      <c r="O866" s="10">
        <f>IF(M866="","",M866-N866)</f>
        <v/>
      </c>
      <c r="P866" s="11">
        <f>IF(M866=0,"",N866/M866)</f>
        <v/>
      </c>
      <c r="Q866" s="12">
        <f>IF(OR(G866="",O866=""),"",
IF(AND(G866&lt;TODAY(),O866&gt;0),"YES","NO"))</f>
        <v/>
      </c>
      <c r="R866" s="100" t="n"/>
      <c r="S866" s="14" t="n"/>
      <c r="T866" s="15">
        <f>IF(Q866="YES", IF(R866="Company",L866*(1+S866),IF(R866="Vendor",L866*(1-S866),"")),"")</f>
        <v/>
      </c>
      <c r="U866" s="15">
        <f>IF(Q866="YES",O866*T866,"")</f>
        <v/>
      </c>
      <c r="V866" s="16" t="n"/>
      <c r="W866" s="17">
        <f>IF(Q866="YES",G866+V866,"")</f>
        <v/>
      </c>
      <c r="X866" s="18">
        <f>IF(Q866="YES",IF(TODAY()&gt;W866,"OVERDUE","WITHIN TIME"),"")</f>
        <v/>
      </c>
    </row>
    <row r="867">
      <c r="A867" s="3" t="n">
        <v>863</v>
      </c>
      <c r="B867" s="4" t="n"/>
      <c r="C867" s="4" t="n"/>
      <c r="D867" s="5">
        <f>IF(E867="ISNR20","Natural Rubber-TSNR (ISNR-20)","")</f>
        <v/>
      </c>
      <c r="E867" s="4" t="n"/>
      <c r="F867" s="6" t="n"/>
      <c r="G867" s="6" t="n"/>
      <c r="H867" s="7">
        <f>IF(G867="","",G867-TODAY())</f>
        <v/>
      </c>
      <c r="I867" s="8">
        <f>IF(G867="","",
IF(G867&lt;TODAY(),
IF(O867&gt;0,"Violated","Completed"),
IF(H867&lt;=7,"Expiring Soon",
"Active")))</f>
        <v/>
      </c>
      <c r="J867" s="8">
        <f>IF(C867="","",
COUNTIFS(
sales!$C:$C,$C867,
sales!$E:$E,$E867,
sales!$H:$H,"&gt;="&amp;$F867,
sales!$H:$H,"&lt;="&amp;$G867
))</f>
        <v/>
      </c>
      <c r="K867" s="9">
        <f>IF(COUNTIFS(sales!C:C, C867)=0,"",
_xlfn.MAXIFS(sales!H:H, sales!C:C, C867))</f>
        <v/>
      </c>
      <c r="L867" s="4" t="n"/>
      <c r="M867" s="4" t="n"/>
      <c r="N867" s="10">
        <f>IF(C867="","",
SUMIFS(
sales!$I:$I,
sales!$C:$C,$C867,
sales!$E:$E,$E867,
sales!$H:$H,"&gt;="&amp;$F867,
sales!$H:$H,"&lt;="&amp;$G867
))</f>
        <v/>
      </c>
      <c r="O867" s="10">
        <f>IF(M867="","",M867-N867)</f>
        <v/>
      </c>
      <c r="P867" s="11">
        <f>IF(M867=0,"",N867/M867)</f>
        <v/>
      </c>
      <c r="Q867" s="12">
        <f>IF(OR(G867="",O867=""),"",
IF(AND(G867&lt;TODAY(),O867&gt;0),"YES","NO"))</f>
        <v/>
      </c>
      <c r="R867" s="100" t="n"/>
      <c r="S867" s="14" t="n"/>
      <c r="T867" s="15">
        <f>IF(Q867="YES", IF(R867="Company",L867*(1+S867),IF(R867="Vendor",L867*(1-S867),"")),"")</f>
        <v/>
      </c>
      <c r="U867" s="15">
        <f>IF(Q867="YES",O867*T867,"")</f>
        <v/>
      </c>
      <c r="V867" s="16" t="n"/>
      <c r="W867" s="17">
        <f>IF(Q867="YES",G867+V867,"")</f>
        <v/>
      </c>
      <c r="X867" s="18">
        <f>IF(Q867="YES",IF(TODAY()&gt;W867,"OVERDUE","WITHIN TIME"),"")</f>
        <v/>
      </c>
    </row>
    <row r="868">
      <c r="A868" s="3" t="n">
        <v>864</v>
      </c>
      <c r="B868" s="4" t="n"/>
      <c r="C868" s="4" t="n"/>
      <c r="D868" s="5">
        <f>IF(E868="ISNR20","Natural Rubber-TSNR (ISNR-20)","")</f>
        <v/>
      </c>
      <c r="E868" s="4" t="n"/>
      <c r="F868" s="6" t="n"/>
      <c r="G868" s="6" t="n"/>
      <c r="H868" s="7">
        <f>IF(G868="","",G868-TODAY())</f>
        <v/>
      </c>
      <c r="I868" s="8">
        <f>IF(G868="","",
IF(G868&lt;TODAY(),
IF(O868&gt;0,"Violated","Completed"),
IF(H868&lt;=7,"Expiring Soon",
"Active")))</f>
        <v/>
      </c>
      <c r="J868" s="8">
        <f>IF(C868="","",
COUNTIFS(
sales!$C:$C,$C868,
sales!$E:$E,$E868,
sales!$H:$H,"&gt;="&amp;$F868,
sales!$H:$H,"&lt;="&amp;$G868
))</f>
        <v/>
      </c>
      <c r="K868" s="9">
        <f>IF(COUNTIFS(sales!C:C, C868)=0,"",
_xlfn.MAXIFS(sales!H:H, sales!C:C, C868))</f>
        <v/>
      </c>
      <c r="L868" s="4" t="n"/>
      <c r="M868" s="4" t="n"/>
      <c r="N868" s="10">
        <f>IF(C868="","",
SUMIFS(
sales!$I:$I,
sales!$C:$C,$C868,
sales!$E:$E,$E868,
sales!$H:$H,"&gt;="&amp;$F868,
sales!$H:$H,"&lt;="&amp;$G868
))</f>
        <v/>
      </c>
      <c r="O868" s="10">
        <f>IF(M868="","",M868-N868)</f>
        <v/>
      </c>
      <c r="P868" s="11">
        <f>IF(M868=0,"",N868/M868)</f>
        <v/>
      </c>
      <c r="Q868" s="12">
        <f>IF(OR(G868="",O868=""),"",
IF(AND(G868&lt;TODAY(),O868&gt;0),"YES","NO"))</f>
        <v/>
      </c>
      <c r="R868" s="100" t="n"/>
      <c r="S868" s="14" t="n"/>
      <c r="T868" s="15">
        <f>IF(Q868="YES", IF(R868="Company",L868*(1+S868),IF(R868="Vendor",L868*(1-S868),"")),"")</f>
        <v/>
      </c>
      <c r="U868" s="15">
        <f>IF(Q868="YES",O868*T868,"")</f>
        <v/>
      </c>
      <c r="V868" s="16" t="n"/>
      <c r="W868" s="17">
        <f>IF(Q868="YES",G868+V868,"")</f>
        <v/>
      </c>
      <c r="X868" s="18">
        <f>IF(Q868="YES",IF(TODAY()&gt;W868,"OVERDUE","WITHIN TIME"),"")</f>
        <v/>
      </c>
    </row>
    <row r="869">
      <c r="A869" s="3" t="n">
        <v>865</v>
      </c>
      <c r="B869" s="4" t="n"/>
      <c r="C869" s="4" t="n"/>
      <c r="D869" s="5">
        <f>IF(E869="ISNR20","Natural Rubber-TSNR (ISNR-20)","")</f>
        <v/>
      </c>
      <c r="E869" s="4" t="n"/>
      <c r="F869" s="6" t="n"/>
      <c r="G869" s="6" t="n"/>
      <c r="H869" s="7">
        <f>IF(G869="","",G869-TODAY())</f>
        <v/>
      </c>
      <c r="I869" s="8">
        <f>IF(G869="","",
IF(G869&lt;TODAY(),
IF(O869&gt;0,"Violated","Completed"),
IF(H869&lt;=7,"Expiring Soon",
"Active")))</f>
        <v/>
      </c>
      <c r="J869" s="8">
        <f>IF(C869="","",
COUNTIFS(
sales!$C:$C,$C869,
sales!$E:$E,$E869,
sales!$H:$H,"&gt;="&amp;$F869,
sales!$H:$H,"&lt;="&amp;$G869
))</f>
        <v/>
      </c>
      <c r="K869" s="9">
        <f>IF(COUNTIFS(sales!C:C, C869)=0,"",
_xlfn.MAXIFS(sales!H:H, sales!C:C, C869))</f>
        <v/>
      </c>
      <c r="L869" s="4" t="n"/>
      <c r="M869" s="4" t="n"/>
      <c r="N869" s="10">
        <f>IF(C869="","",
SUMIFS(
sales!$I:$I,
sales!$C:$C,$C869,
sales!$E:$E,$E869,
sales!$H:$H,"&gt;="&amp;$F869,
sales!$H:$H,"&lt;="&amp;$G869
))</f>
        <v/>
      </c>
      <c r="O869" s="10">
        <f>IF(M869="","",M869-N869)</f>
        <v/>
      </c>
      <c r="P869" s="11">
        <f>IF(M869=0,"",N869/M869)</f>
        <v/>
      </c>
      <c r="Q869" s="12">
        <f>IF(OR(G869="",O869=""),"",
IF(AND(G869&lt;TODAY(),O869&gt;0),"YES","NO"))</f>
        <v/>
      </c>
      <c r="R869" s="100" t="n"/>
      <c r="S869" s="14" t="n"/>
      <c r="T869" s="15">
        <f>IF(Q869="YES", IF(R869="Company",L869*(1+S869),IF(R869="Vendor",L869*(1-S869),"")),"")</f>
        <v/>
      </c>
      <c r="U869" s="15">
        <f>IF(Q869="YES",O869*T869,"")</f>
        <v/>
      </c>
      <c r="V869" s="16" t="n"/>
      <c r="W869" s="17">
        <f>IF(Q869="YES",G869+V869,"")</f>
        <v/>
      </c>
      <c r="X869" s="18">
        <f>IF(Q869="YES",IF(TODAY()&gt;W869,"OVERDUE","WITHIN TIME"),"")</f>
        <v/>
      </c>
    </row>
    <row r="870">
      <c r="A870" s="3" t="n">
        <v>866</v>
      </c>
      <c r="B870" s="4" t="n"/>
      <c r="C870" s="4" t="n"/>
      <c r="D870" s="5">
        <f>IF(E870="ISNR20","Natural Rubber-TSNR (ISNR-20)","")</f>
        <v/>
      </c>
      <c r="E870" s="4" t="n"/>
      <c r="F870" s="6" t="n"/>
      <c r="G870" s="6" t="n"/>
      <c r="H870" s="7">
        <f>IF(G870="","",G870-TODAY())</f>
        <v/>
      </c>
      <c r="I870" s="8">
        <f>IF(G870="","",
IF(G870&lt;TODAY(),
IF(O870&gt;0,"Violated","Completed"),
IF(H870&lt;=7,"Expiring Soon",
"Active")))</f>
        <v/>
      </c>
      <c r="J870" s="8">
        <f>IF(C870="","",
COUNTIFS(
sales!$C:$C,$C870,
sales!$E:$E,$E870,
sales!$H:$H,"&gt;="&amp;$F870,
sales!$H:$H,"&lt;="&amp;$G870
))</f>
        <v/>
      </c>
      <c r="K870" s="9">
        <f>IF(COUNTIFS(sales!C:C, C870)=0,"",
_xlfn.MAXIFS(sales!H:H, sales!C:C, C870))</f>
        <v/>
      </c>
      <c r="L870" s="4" t="n"/>
      <c r="M870" s="4" t="n"/>
      <c r="N870" s="10">
        <f>IF(C870="","",
SUMIFS(
sales!$I:$I,
sales!$C:$C,$C870,
sales!$E:$E,$E870,
sales!$H:$H,"&gt;="&amp;$F870,
sales!$H:$H,"&lt;="&amp;$G870
))</f>
        <v/>
      </c>
      <c r="O870" s="10">
        <f>IF(M870="","",M870-N870)</f>
        <v/>
      </c>
      <c r="P870" s="11">
        <f>IF(M870=0,"",N870/M870)</f>
        <v/>
      </c>
      <c r="Q870" s="12">
        <f>IF(OR(G870="",O870=""),"",
IF(AND(G870&lt;TODAY(),O870&gt;0),"YES","NO"))</f>
        <v/>
      </c>
      <c r="R870" s="100" t="n"/>
      <c r="S870" s="14" t="n"/>
      <c r="T870" s="15">
        <f>IF(Q870="YES", IF(R870="Company",L870*(1+S870),IF(R870="Vendor",L870*(1-S870),"")),"")</f>
        <v/>
      </c>
      <c r="U870" s="15">
        <f>IF(Q870="YES",O870*T870,"")</f>
        <v/>
      </c>
      <c r="V870" s="16" t="n"/>
      <c r="W870" s="17">
        <f>IF(Q870="YES",G870+V870,"")</f>
        <v/>
      </c>
      <c r="X870" s="18">
        <f>IF(Q870="YES",IF(TODAY()&gt;W870,"OVERDUE","WITHIN TIME"),"")</f>
        <v/>
      </c>
    </row>
    <row r="871">
      <c r="A871" s="3" t="n">
        <v>867</v>
      </c>
      <c r="B871" s="4" t="n"/>
      <c r="C871" s="4" t="n"/>
      <c r="D871" s="5">
        <f>IF(E871="ISNR20","Natural Rubber-TSNR (ISNR-20)","")</f>
        <v/>
      </c>
      <c r="E871" s="4" t="n"/>
      <c r="F871" s="6" t="n"/>
      <c r="G871" s="6" t="n"/>
      <c r="H871" s="7">
        <f>IF(G871="","",G871-TODAY())</f>
        <v/>
      </c>
      <c r="I871" s="8">
        <f>IF(G871="","",
IF(G871&lt;TODAY(),
IF(O871&gt;0,"Violated","Completed"),
IF(H871&lt;=7,"Expiring Soon",
"Active")))</f>
        <v/>
      </c>
      <c r="J871" s="8">
        <f>IF(C871="","",
COUNTIFS(
sales!$C:$C,$C871,
sales!$E:$E,$E871,
sales!$H:$H,"&gt;="&amp;$F871,
sales!$H:$H,"&lt;="&amp;$G871
))</f>
        <v/>
      </c>
      <c r="K871" s="9">
        <f>IF(COUNTIFS(sales!C:C, C871)=0,"",
_xlfn.MAXIFS(sales!H:H, sales!C:C, C871))</f>
        <v/>
      </c>
      <c r="L871" s="4" t="n"/>
      <c r="M871" s="4" t="n"/>
      <c r="N871" s="10">
        <f>IF(C871="","",
SUMIFS(
sales!$I:$I,
sales!$C:$C,$C871,
sales!$E:$E,$E871,
sales!$H:$H,"&gt;="&amp;$F871,
sales!$H:$H,"&lt;="&amp;$G871
))</f>
        <v/>
      </c>
      <c r="O871" s="10">
        <f>IF(M871="","",M871-N871)</f>
        <v/>
      </c>
      <c r="P871" s="11">
        <f>IF(M871=0,"",N871/M871)</f>
        <v/>
      </c>
      <c r="Q871" s="12">
        <f>IF(OR(G871="",O871=""),"",
IF(AND(G871&lt;TODAY(),O871&gt;0),"YES","NO"))</f>
        <v/>
      </c>
      <c r="R871" s="100" t="n"/>
      <c r="S871" s="14" t="n"/>
      <c r="T871" s="15">
        <f>IF(Q871="YES", IF(R871="Company",L871*(1+S871),IF(R871="Vendor",L871*(1-S871),"")),"")</f>
        <v/>
      </c>
      <c r="U871" s="15">
        <f>IF(Q871="YES",O871*T871,"")</f>
        <v/>
      </c>
      <c r="V871" s="16" t="n"/>
      <c r="W871" s="17">
        <f>IF(Q871="YES",G871+V871,"")</f>
        <v/>
      </c>
      <c r="X871" s="18">
        <f>IF(Q871="YES",IF(TODAY()&gt;W871,"OVERDUE","WITHIN TIME"),"")</f>
        <v/>
      </c>
    </row>
    <row r="872">
      <c r="A872" s="3" t="n">
        <v>868</v>
      </c>
      <c r="B872" s="4" t="n"/>
      <c r="C872" s="4" t="n"/>
      <c r="D872" s="5">
        <f>IF(E872="ISNR20","Natural Rubber-TSNR (ISNR-20)","")</f>
        <v/>
      </c>
      <c r="E872" s="4" t="n"/>
      <c r="F872" s="6" t="n"/>
      <c r="G872" s="6" t="n"/>
      <c r="H872" s="7">
        <f>IF(G872="","",G872-TODAY())</f>
        <v/>
      </c>
      <c r="I872" s="8">
        <f>IF(G872="","",
IF(G872&lt;TODAY(),
IF(O872&gt;0,"Violated","Completed"),
IF(H872&lt;=7,"Expiring Soon",
"Active")))</f>
        <v/>
      </c>
      <c r="J872" s="8">
        <f>IF(C872="","",
COUNTIFS(
sales!$C:$C,$C872,
sales!$E:$E,$E872,
sales!$H:$H,"&gt;="&amp;$F872,
sales!$H:$H,"&lt;="&amp;$G872
))</f>
        <v/>
      </c>
      <c r="K872" s="9">
        <f>IF(COUNTIFS(sales!C:C, C872)=0,"",
_xlfn.MAXIFS(sales!H:H, sales!C:C, C872))</f>
        <v/>
      </c>
      <c r="L872" s="4" t="n"/>
      <c r="M872" s="4" t="n"/>
      <c r="N872" s="10">
        <f>IF(C872="","",
SUMIFS(
sales!$I:$I,
sales!$C:$C,$C872,
sales!$E:$E,$E872,
sales!$H:$H,"&gt;="&amp;$F872,
sales!$H:$H,"&lt;="&amp;$G872
))</f>
        <v/>
      </c>
      <c r="O872" s="10">
        <f>IF(M872="","",M872-N872)</f>
        <v/>
      </c>
      <c r="P872" s="11">
        <f>IF(M872=0,"",N872/M872)</f>
        <v/>
      </c>
      <c r="Q872" s="12">
        <f>IF(OR(G872="",O872=""),"",
IF(AND(G872&lt;TODAY(),O872&gt;0),"YES","NO"))</f>
        <v/>
      </c>
      <c r="R872" s="100" t="n"/>
      <c r="S872" s="14" t="n"/>
      <c r="T872" s="15">
        <f>IF(Q872="YES", IF(R872="Company",L872*(1+S872),IF(R872="Vendor",L872*(1-S872),"")),"")</f>
        <v/>
      </c>
      <c r="U872" s="15">
        <f>IF(Q872="YES",O872*T872,"")</f>
        <v/>
      </c>
      <c r="V872" s="16" t="n"/>
      <c r="W872" s="17">
        <f>IF(Q872="YES",G872+V872,"")</f>
        <v/>
      </c>
      <c r="X872" s="18">
        <f>IF(Q872="YES",IF(TODAY()&gt;W872,"OVERDUE","WITHIN TIME"),"")</f>
        <v/>
      </c>
    </row>
    <row r="873">
      <c r="A873" s="3" t="n">
        <v>869</v>
      </c>
      <c r="B873" s="4" t="n"/>
      <c r="C873" s="4" t="n"/>
      <c r="D873" s="5">
        <f>IF(E873="ISNR20","Natural Rubber-TSNR (ISNR-20)","")</f>
        <v/>
      </c>
      <c r="E873" s="4" t="n"/>
      <c r="F873" s="6" t="n"/>
      <c r="G873" s="6" t="n"/>
      <c r="H873" s="7">
        <f>IF(G873="","",G873-TODAY())</f>
        <v/>
      </c>
      <c r="I873" s="8">
        <f>IF(G873="","",
IF(G873&lt;TODAY(),
IF(O873&gt;0,"Violated","Completed"),
IF(H873&lt;=7,"Expiring Soon",
"Active")))</f>
        <v/>
      </c>
      <c r="J873" s="8">
        <f>IF(C873="","",
COUNTIFS(
sales!$C:$C,$C873,
sales!$E:$E,$E873,
sales!$H:$H,"&gt;="&amp;$F873,
sales!$H:$H,"&lt;="&amp;$G873
))</f>
        <v/>
      </c>
      <c r="K873" s="9">
        <f>IF(COUNTIFS(sales!C:C, C873)=0,"",
_xlfn.MAXIFS(sales!H:H, sales!C:C, C873))</f>
        <v/>
      </c>
      <c r="L873" s="4" t="n"/>
      <c r="M873" s="4" t="n"/>
      <c r="N873" s="10">
        <f>IF(C873="","",
SUMIFS(
sales!$I:$I,
sales!$C:$C,$C873,
sales!$E:$E,$E873,
sales!$H:$H,"&gt;="&amp;$F873,
sales!$H:$H,"&lt;="&amp;$G873
))</f>
        <v/>
      </c>
      <c r="O873" s="10">
        <f>IF(M873="","",M873-N873)</f>
        <v/>
      </c>
      <c r="P873" s="11">
        <f>IF(M873=0,"",N873/M873)</f>
        <v/>
      </c>
      <c r="Q873" s="12">
        <f>IF(OR(G873="",O873=""),"",
IF(AND(G873&lt;TODAY(),O873&gt;0),"YES","NO"))</f>
        <v/>
      </c>
      <c r="R873" s="100" t="n"/>
      <c r="S873" s="14" t="n"/>
      <c r="T873" s="15">
        <f>IF(Q873="YES", IF(R873="Company",L873*(1+S873),IF(R873="Vendor",L873*(1-S873),"")),"")</f>
        <v/>
      </c>
      <c r="U873" s="15">
        <f>IF(Q873="YES",O873*T873,"")</f>
        <v/>
      </c>
      <c r="V873" s="16" t="n"/>
      <c r="W873" s="17">
        <f>IF(Q873="YES",G873+V873,"")</f>
        <v/>
      </c>
      <c r="X873" s="18">
        <f>IF(Q873="YES",IF(TODAY()&gt;W873,"OVERDUE","WITHIN TIME"),"")</f>
        <v/>
      </c>
    </row>
    <row r="874">
      <c r="A874" s="3" t="n">
        <v>870</v>
      </c>
      <c r="B874" s="4" t="n"/>
      <c r="C874" s="4" t="n"/>
      <c r="D874" s="5">
        <f>IF(E874="ISNR20","Natural Rubber-TSNR (ISNR-20)","")</f>
        <v/>
      </c>
      <c r="E874" s="4" t="n"/>
      <c r="F874" s="6" t="n"/>
      <c r="G874" s="6" t="n"/>
      <c r="H874" s="7">
        <f>IF(G874="","",G874-TODAY())</f>
        <v/>
      </c>
      <c r="I874" s="8">
        <f>IF(G874="","",
IF(G874&lt;TODAY(),
IF(O874&gt;0,"Violated","Completed"),
IF(H874&lt;=7,"Expiring Soon",
"Active")))</f>
        <v/>
      </c>
      <c r="J874" s="8">
        <f>IF(C874="","",
COUNTIFS(
sales!$C:$C,$C874,
sales!$E:$E,$E874,
sales!$H:$H,"&gt;="&amp;$F874,
sales!$H:$H,"&lt;="&amp;$G874
))</f>
        <v/>
      </c>
      <c r="K874" s="9">
        <f>IF(COUNTIFS(sales!C:C, C874)=0,"",
_xlfn.MAXIFS(sales!H:H, sales!C:C, C874))</f>
        <v/>
      </c>
      <c r="L874" s="4" t="n"/>
      <c r="M874" s="4" t="n"/>
      <c r="N874" s="10">
        <f>IF(C874="","",
SUMIFS(
sales!$I:$I,
sales!$C:$C,$C874,
sales!$E:$E,$E874,
sales!$H:$H,"&gt;="&amp;$F874,
sales!$H:$H,"&lt;="&amp;$G874
))</f>
        <v/>
      </c>
      <c r="O874" s="10">
        <f>IF(M874="","",M874-N874)</f>
        <v/>
      </c>
      <c r="P874" s="11">
        <f>IF(M874=0,"",N874/M874)</f>
        <v/>
      </c>
      <c r="Q874" s="12">
        <f>IF(OR(G874="",O874=""),"",
IF(AND(G874&lt;TODAY(),O874&gt;0),"YES","NO"))</f>
        <v/>
      </c>
      <c r="R874" s="100" t="n"/>
      <c r="S874" s="14" t="n"/>
      <c r="T874" s="15">
        <f>IF(Q874="YES", IF(R874="Company",L874*(1+S874),IF(R874="Vendor",L874*(1-S874),"")),"")</f>
        <v/>
      </c>
      <c r="U874" s="15">
        <f>IF(Q874="YES",O874*T874,"")</f>
        <v/>
      </c>
      <c r="V874" s="16" t="n"/>
      <c r="W874" s="17">
        <f>IF(Q874="YES",G874+V874,"")</f>
        <v/>
      </c>
      <c r="X874" s="18">
        <f>IF(Q874="YES",IF(TODAY()&gt;W874,"OVERDUE","WITHIN TIME"),"")</f>
        <v/>
      </c>
    </row>
    <row r="875">
      <c r="A875" s="3" t="n">
        <v>871</v>
      </c>
      <c r="B875" s="4" t="n"/>
      <c r="C875" s="4" t="n"/>
      <c r="D875" s="5">
        <f>IF(E875="ISNR20","Natural Rubber-TSNR (ISNR-20)","")</f>
        <v/>
      </c>
      <c r="E875" s="4" t="n"/>
      <c r="F875" s="6" t="n"/>
      <c r="G875" s="6" t="n"/>
      <c r="H875" s="7">
        <f>IF(G875="","",G875-TODAY())</f>
        <v/>
      </c>
      <c r="I875" s="8">
        <f>IF(G875="","",
IF(G875&lt;TODAY(),
IF(O875&gt;0,"Violated","Completed"),
IF(H875&lt;=7,"Expiring Soon",
"Active")))</f>
        <v/>
      </c>
      <c r="J875" s="8">
        <f>IF(C875="","",
COUNTIFS(
sales!$C:$C,$C875,
sales!$E:$E,$E875,
sales!$H:$H,"&gt;="&amp;$F875,
sales!$H:$H,"&lt;="&amp;$G875
))</f>
        <v/>
      </c>
      <c r="K875" s="9">
        <f>IF(COUNTIFS(sales!C:C, C875)=0,"",
_xlfn.MAXIFS(sales!H:H, sales!C:C, C875))</f>
        <v/>
      </c>
      <c r="L875" s="4" t="n"/>
      <c r="M875" s="4" t="n"/>
      <c r="N875" s="10">
        <f>IF(C875="","",
SUMIFS(
sales!$I:$I,
sales!$C:$C,$C875,
sales!$E:$E,$E875,
sales!$H:$H,"&gt;="&amp;$F875,
sales!$H:$H,"&lt;="&amp;$G875
))</f>
        <v/>
      </c>
      <c r="O875" s="10">
        <f>IF(M875="","",M875-N875)</f>
        <v/>
      </c>
      <c r="P875" s="11">
        <f>IF(M875=0,"",N875/M875)</f>
        <v/>
      </c>
      <c r="Q875" s="12">
        <f>IF(OR(G875="",O875=""),"",
IF(AND(G875&lt;TODAY(),O875&gt;0),"YES","NO"))</f>
        <v/>
      </c>
      <c r="R875" s="100" t="n"/>
      <c r="S875" s="14" t="n"/>
      <c r="T875" s="15">
        <f>IF(Q875="YES", IF(R875="Company",L875*(1+S875),IF(R875="Vendor",L875*(1-S875),"")),"")</f>
        <v/>
      </c>
      <c r="U875" s="15">
        <f>IF(Q875="YES",O875*T875,"")</f>
        <v/>
      </c>
      <c r="V875" s="16" t="n"/>
      <c r="W875" s="17">
        <f>IF(Q875="YES",G875+V875,"")</f>
        <v/>
      </c>
      <c r="X875" s="18">
        <f>IF(Q875="YES",IF(TODAY()&gt;W875,"OVERDUE","WITHIN TIME"),"")</f>
        <v/>
      </c>
    </row>
    <row r="876">
      <c r="A876" s="3" t="n">
        <v>872</v>
      </c>
      <c r="B876" s="4" t="n"/>
      <c r="C876" s="4" t="n"/>
      <c r="D876" s="5">
        <f>IF(E876="ISNR20","Natural Rubber-TSNR (ISNR-20)","")</f>
        <v/>
      </c>
      <c r="E876" s="4" t="n"/>
      <c r="F876" s="6" t="n"/>
      <c r="G876" s="6" t="n"/>
      <c r="H876" s="7">
        <f>IF(G876="","",G876-TODAY())</f>
        <v/>
      </c>
      <c r="I876" s="8">
        <f>IF(G876="","",
IF(G876&lt;TODAY(),
IF(O876&gt;0,"Violated","Completed"),
IF(H876&lt;=7,"Expiring Soon",
"Active")))</f>
        <v/>
      </c>
      <c r="J876" s="8">
        <f>IF(C876="","",
COUNTIFS(
sales!$C:$C,$C876,
sales!$E:$E,$E876,
sales!$H:$H,"&gt;="&amp;$F876,
sales!$H:$H,"&lt;="&amp;$G876
))</f>
        <v/>
      </c>
      <c r="K876" s="9">
        <f>IF(COUNTIFS(sales!C:C, C876)=0,"",
_xlfn.MAXIFS(sales!H:H, sales!C:C, C876))</f>
        <v/>
      </c>
      <c r="L876" s="4" t="n"/>
      <c r="M876" s="4" t="n"/>
      <c r="N876" s="10">
        <f>IF(C876="","",
SUMIFS(
sales!$I:$I,
sales!$C:$C,$C876,
sales!$E:$E,$E876,
sales!$H:$H,"&gt;="&amp;$F876,
sales!$H:$H,"&lt;="&amp;$G876
))</f>
        <v/>
      </c>
      <c r="O876" s="10">
        <f>IF(M876="","",M876-N876)</f>
        <v/>
      </c>
      <c r="P876" s="11">
        <f>IF(M876=0,"",N876/M876)</f>
        <v/>
      </c>
      <c r="Q876" s="12">
        <f>IF(OR(G876="",O876=""),"",
IF(AND(G876&lt;TODAY(),O876&gt;0),"YES","NO"))</f>
        <v/>
      </c>
      <c r="R876" s="100" t="n"/>
      <c r="S876" s="14" t="n"/>
      <c r="T876" s="15">
        <f>IF(Q876="YES", IF(R876="Company",L876*(1+S876),IF(R876="Vendor",L876*(1-S876),"")),"")</f>
        <v/>
      </c>
      <c r="U876" s="15">
        <f>IF(Q876="YES",O876*T876,"")</f>
        <v/>
      </c>
      <c r="V876" s="16" t="n"/>
      <c r="W876" s="17">
        <f>IF(Q876="YES",G876+V876,"")</f>
        <v/>
      </c>
      <c r="X876" s="18">
        <f>IF(Q876="YES",IF(TODAY()&gt;W876,"OVERDUE","WITHIN TIME"),"")</f>
        <v/>
      </c>
    </row>
    <row r="877">
      <c r="A877" s="3" t="n">
        <v>873</v>
      </c>
      <c r="B877" s="4" t="n"/>
      <c r="C877" s="4" t="n"/>
      <c r="D877" s="5">
        <f>IF(E877="ISNR20","Natural Rubber-TSNR (ISNR-20)","")</f>
        <v/>
      </c>
      <c r="E877" s="4" t="n"/>
      <c r="F877" s="6" t="n"/>
      <c r="G877" s="6" t="n"/>
      <c r="H877" s="7">
        <f>IF(G877="","",G877-TODAY())</f>
        <v/>
      </c>
      <c r="I877" s="8">
        <f>IF(G877="","",
IF(G877&lt;TODAY(),
IF(O877&gt;0,"Violated","Completed"),
IF(H877&lt;=7,"Expiring Soon",
"Active")))</f>
        <v/>
      </c>
      <c r="J877" s="8">
        <f>IF(C877="","",
COUNTIFS(
sales!$C:$C,$C877,
sales!$E:$E,$E877,
sales!$H:$H,"&gt;="&amp;$F877,
sales!$H:$H,"&lt;="&amp;$G877
))</f>
        <v/>
      </c>
      <c r="K877" s="9">
        <f>IF(COUNTIFS(sales!C:C, C877)=0,"",
_xlfn.MAXIFS(sales!H:H, sales!C:C, C877))</f>
        <v/>
      </c>
      <c r="L877" s="4" t="n"/>
      <c r="M877" s="4" t="n"/>
      <c r="N877" s="10">
        <f>IF(C877="","",
SUMIFS(
sales!$I:$I,
sales!$C:$C,$C877,
sales!$E:$E,$E877,
sales!$H:$H,"&gt;="&amp;$F877,
sales!$H:$H,"&lt;="&amp;$G877
))</f>
        <v/>
      </c>
      <c r="O877" s="10">
        <f>IF(M877="","",M877-N877)</f>
        <v/>
      </c>
      <c r="P877" s="11">
        <f>IF(M877=0,"",N877/M877)</f>
        <v/>
      </c>
      <c r="Q877" s="12">
        <f>IF(OR(G877="",O877=""),"",
IF(AND(G877&lt;TODAY(),O877&gt;0),"YES","NO"))</f>
        <v/>
      </c>
      <c r="R877" s="100" t="n"/>
      <c r="S877" s="14" t="n"/>
      <c r="T877" s="15">
        <f>IF(Q877="YES", IF(R877="Company",L877*(1+S877),IF(R877="Vendor",L877*(1-S877),"")),"")</f>
        <v/>
      </c>
      <c r="U877" s="15">
        <f>IF(Q877="YES",O877*T877,"")</f>
        <v/>
      </c>
      <c r="V877" s="16" t="n"/>
      <c r="W877" s="17">
        <f>IF(Q877="YES",G877+V877,"")</f>
        <v/>
      </c>
      <c r="X877" s="18">
        <f>IF(Q877="YES",IF(TODAY()&gt;W877,"OVERDUE","WITHIN TIME"),"")</f>
        <v/>
      </c>
    </row>
    <row r="878">
      <c r="A878" s="3" t="n">
        <v>874</v>
      </c>
      <c r="B878" s="4" t="n"/>
      <c r="C878" s="4" t="n"/>
      <c r="D878" s="5">
        <f>IF(E878="ISNR20","Natural Rubber-TSNR (ISNR-20)","")</f>
        <v/>
      </c>
      <c r="E878" s="4" t="n"/>
      <c r="F878" s="6" t="n"/>
      <c r="G878" s="6" t="n"/>
      <c r="H878" s="7">
        <f>IF(G878="","",G878-TODAY())</f>
        <v/>
      </c>
      <c r="I878" s="8">
        <f>IF(G878="","",
IF(G878&lt;TODAY(),
IF(O878&gt;0,"Violated","Completed"),
IF(H878&lt;=7,"Expiring Soon",
"Active")))</f>
        <v/>
      </c>
      <c r="J878" s="8">
        <f>IF(C878="","",
COUNTIFS(
sales!$C:$C,$C878,
sales!$E:$E,$E878,
sales!$H:$H,"&gt;="&amp;$F878,
sales!$H:$H,"&lt;="&amp;$G878
))</f>
        <v/>
      </c>
      <c r="K878" s="9">
        <f>IF(COUNTIFS(sales!C:C, C878)=0,"",
_xlfn.MAXIFS(sales!H:H, sales!C:C, C878))</f>
        <v/>
      </c>
      <c r="L878" s="4" t="n"/>
      <c r="M878" s="4" t="n"/>
      <c r="N878" s="10">
        <f>IF(C878="","",
SUMIFS(
sales!$I:$I,
sales!$C:$C,$C878,
sales!$E:$E,$E878,
sales!$H:$H,"&gt;="&amp;$F878,
sales!$H:$H,"&lt;="&amp;$G878
))</f>
        <v/>
      </c>
      <c r="O878" s="10">
        <f>IF(M878="","",M878-N878)</f>
        <v/>
      </c>
      <c r="P878" s="11">
        <f>IF(M878=0,"",N878/M878)</f>
        <v/>
      </c>
      <c r="Q878" s="12">
        <f>IF(OR(G878="",O878=""),"",
IF(AND(G878&lt;TODAY(),O878&gt;0),"YES","NO"))</f>
        <v/>
      </c>
      <c r="R878" s="100" t="n"/>
      <c r="S878" s="14" t="n"/>
      <c r="T878" s="15">
        <f>IF(Q878="YES", IF(R878="Company",L878*(1+S878),IF(R878="Vendor",L878*(1-S878),"")),"")</f>
        <v/>
      </c>
      <c r="U878" s="15">
        <f>IF(Q878="YES",O878*T878,"")</f>
        <v/>
      </c>
      <c r="V878" s="16" t="n"/>
      <c r="W878" s="17">
        <f>IF(Q878="YES",G878+V878,"")</f>
        <v/>
      </c>
      <c r="X878" s="18">
        <f>IF(Q878="YES",IF(TODAY()&gt;W878,"OVERDUE","WITHIN TIME"),"")</f>
        <v/>
      </c>
    </row>
    <row r="879">
      <c r="A879" s="3" t="n">
        <v>875</v>
      </c>
      <c r="B879" s="4" t="n"/>
      <c r="C879" s="4" t="n"/>
      <c r="D879" s="5">
        <f>IF(E879="ISNR20","Natural Rubber-TSNR (ISNR-20)","")</f>
        <v/>
      </c>
      <c r="E879" s="4" t="n"/>
      <c r="F879" s="6" t="n"/>
      <c r="G879" s="6" t="n"/>
      <c r="H879" s="7">
        <f>IF(G879="","",G879-TODAY())</f>
        <v/>
      </c>
      <c r="I879" s="8">
        <f>IF(G879="","",
IF(G879&lt;TODAY(),
IF(O879&gt;0,"Violated","Completed"),
IF(H879&lt;=7,"Expiring Soon",
"Active")))</f>
        <v/>
      </c>
      <c r="J879" s="8">
        <f>IF(C879="","",
COUNTIFS(
sales!$C:$C,$C879,
sales!$E:$E,$E879,
sales!$H:$H,"&gt;="&amp;$F879,
sales!$H:$H,"&lt;="&amp;$G879
))</f>
        <v/>
      </c>
      <c r="K879" s="9">
        <f>IF(COUNTIFS(sales!C:C, C879)=0,"",
_xlfn.MAXIFS(sales!H:H, sales!C:C, C879))</f>
        <v/>
      </c>
      <c r="L879" s="4" t="n"/>
      <c r="M879" s="4" t="n"/>
      <c r="N879" s="10">
        <f>IF(C879="","",
SUMIFS(
sales!$I:$I,
sales!$C:$C,$C879,
sales!$E:$E,$E879,
sales!$H:$H,"&gt;="&amp;$F879,
sales!$H:$H,"&lt;="&amp;$G879
))</f>
        <v/>
      </c>
      <c r="O879" s="10">
        <f>IF(M879="","",M879-N879)</f>
        <v/>
      </c>
      <c r="P879" s="11">
        <f>IF(M879=0,"",N879/M879)</f>
        <v/>
      </c>
      <c r="Q879" s="12">
        <f>IF(OR(G879="",O879=""),"",
IF(AND(G879&lt;TODAY(),O879&gt;0),"YES","NO"))</f>
        <v/>
      </c>
      <c r="R879" s="100" t="n"/>
      <c r="S879" s="14" t="n"/>
      <c r="T879" s="15">
        <f>IF(Q879="YES", IF(R879="Company",L879*(1+S879),IF(R879="Vendor",L879*(1-S879),"")),"")</f>
        <v/>
      </c>
      <c r="U879" s="15">
        <f>IF(Q879="YES",O879*T879,"")</f>
        <v/>
      </c>
      <c r="V879" s="16" t="n"/>
      <c r="W879" s="17">
        <f>IF(Q879="YES",G879+V879,"")</f>
        <v/>
      </c>
      <c r="X879" s="18">
        <f>IF(Q879="YES",IF(TODAY()&gt;W879,"OVERDUE","WITHIN TIME"),"")</f>
        <v/>
      </c>
    </row>
    <row r="880">
      <c r="A880" s="3" t="n">
        <v>876</v>
      </c>
      <c r="B880" s="4" t="n"/>
      <c r="C880" s="4" t="n"/>
      <c r="D880" s="5">
        <f>IF(E880="ISNR20","Natural Rubber-TSNR (ISNR-20)","")</f>
        <v/>
      </c>
      <c r="E880" s="4" t="n"/>
      <c r="F880" s="6" t="n"/>
      <c r="G880" s="6" t="n"/>
      <c r="H880" s="7">
        <f>IF(G880="","",G880-TODAY())</f>
        <v/>
      </c>
      <c r="I880" s="8">
        <f>IF(G880="","",
IF(G880&lt;TODAY(),
IF(O880&gt;0,"Violated","Completed"),
IF(H880&lt;=7,"Expiring Soon",
"Active")))</f>
        <v/>
      </c>
      <c r="J880" s="8">
        <f>IF(C880="","",
COUNTIFS(
sales!$C:$C,$C880,
sales!$E:$E,$E880,
sales!$H:$H,"&gt;="&amp;$F880,
sales!$H:$H,"&lt;="&amp;$G880
))</f>
        <v/>
      </c>
      <c r="K880" s="9">
        <f>IF(COUNTIFS(sales!C:C, C880)=0,"",
_xlfn.MAXIFS(sales!H:H, sales!C:C, C880))</f>
        <v/>
      </c>
      <c r="L880" s="4" t="n"/>
      <c r="M880" s="4" t="n"/>
      <c r="N880" s="10">
        <f>IF(C880="","",
SUMIFS(
sales!$I:$I,
sales!$C:$C,$C880,
sales!$E:$E,$E880,
sales!$H:$H,"&gt;="&amp;$F880,
sales!$H:$H,"&lt;="&amp;$G880
))</f>
        <v/>
      </c>
      <c r="O880" s="10">
        <f>IF(M880="","",M880-N880)</f>
        <v/>
      </c>
      <c r="P880" s="11">
        <f>IF(M880=0,"",N880/M880)</f>
        <v/>
      </c>
      <c r="Q880" s="12">
        <f>IF(OR(G880="",O880=""),"",
IF(AND(G880&lt;TODAY(),O880&gt;0),"YES","NO"))</f>
        <v/>
      </c>
      <c r="R880" s="100" t="n"/>
      <c r="S880" s="14" t="n"/>
      <c r="T880" s="15">
        <f>IF(Q880="YES", IF(R880="Company",L880*(1+S880),IF(R880="Vendor",L880*(1-S880),"")),"")</f>
        <v/>
      </c>
      <c r="U880" s="15">
        <f>IF(Q880="YES",O880*T880,"")</f>
        <v/>
      </c>
      <c r="V880" s="16" t="n"/>
      <c r="W880" s="17">
        <f>IF(Q880="YES",G880+V880,"")</f>
        <v/>
      </c>
      <c r="X880" s="18">
        <f>IF(Q880="YES",IF(TODAY()&gt;W880,"OVERDUE","WITHIN TIME"),"")</f>
        <v/>
      </c>
    </row>
    <row r="881">
      <c r="A881" s="3" t="n">
        <v>877</v>
      </c>
      <c r="B881" s="4" t="n"/>
      <c r="C881" s="4" t="n"/>
      <c r="D881" s="5">
        <f>IF(E881="ISNR20","Natural Rubber-TSNR (ISNR-20)","")</f>
        <v/>
      </c>
      <c r="E881" s="4" t="n"/>
      <c r="F881" s="6" t="n"/>
      <c r="G881" s="6" t="n"/>
      <c r="H881" s="7">
        <f>IF(G881="","",G881-TODAY())</f>
        <v/>
      </c>
      <c r="I881" s="8">
        <f>IF(G881="","",
IF(G881&lt;TODAY(),
IF(O881&gt;0,"Violated","Completed"),
IF(H881&lt;=7,"Expiring Soon",
"Active")))</f>
        <v/>
      </c>
      <c r="J881" s="8">
        <f>IF(C881="","",
COUNTIFS(
sales!$C:$C,$C881,
sales!$E:$E,$E881,
sales!$H:$H,"&gt;="&amp;$F881,
sales!$H:$H,"&lt;="&amp;$G881
))</f>
        <v/>
      </c>
      <c r="K881" s="9">
        <f>IF(COUNTIFS(sales!C:C, C881)=0,"",
_xlfn.MAXIFS(sales!H:H, sales!C:C, C881))</f>
        <v/>
      </c>
      <c r="L881" s="4" t="n"/>
      <c r="M881" s="4" t="n"/>
      <c r="N881" s="10">
        <f>IF(C881="","",
SUMIFS(
sales!$I:$I,
sales!$C:$C,$C881,
sales!$E:$E,$E881,
sales!$H:$H,"&gt;="&amp;$F881,
sales!$H:$H,"&lt;="&amp;$G881
))</f>
        <v/>
      </c>
      <c r="O881" s="10">
        <f>IF(M881="","",M881-N881)</f>
        <v/>
      </c>
      <c r="P881" s="11">
        <f>IF(M881=0,"",N881/M881)</f>
        <v/>
      </c>
      <c r="Q881" s="12">
        <f>IF(OR(G881="",O881=""),"",
IF(AND(G881&lt;TODAY(),O881&gt;0),"YES","NO"))</f>
        <v/>
      </c>
      <c r="R881" s="100" t="n"/>
      <c r="S881" s="14" t="n"/>
      <c r="T881" s="15">
        <f>IF(Q881="YES", IF(R881="Company",L881*(1+S881),IF(R881="Vendor",L881*(1-S881),"")),"")</f>
        <v/>
      </c>
      <c r="U881" s="15">
        <f>IF(Q881="YES",O881*T881,"")</f>
        <v/>
      </c>
      <c r="V881" s="16" t="n"/>
      <c r="W881" s="17">
        <f>IF(Q881="YES",G881+V881,"")</f>
        <v/>
      </c>
      <c r="X881" s="18">
        <f>IF(Q881="YES",IF(TODAY()&gt;W881,"OVERDUE","WITHIN TIME"),"")</f>
        <v/>
      </c>
    </row>
    <row r="882">
      <c r="A882" s="3" t="n">
        <v>878</v>
      </c>
      <c r="B882" s="4" t="n"/>
      <c r="C882" s="4" t="n"/>
      <c r="D882" s="5">
        <f>IF(E882="ISNR20","Natural Rubber-TSNR (ISNR-20)","")</f>
        <v/>
      </c>
      <c r="E882" s="4" t="n"/>
      <c r="F882" s="6" t="n"/>
      <c r="G882" s="6" t="n"/>
      <c r="H882" s="7">
        <f>IF(G882="","",G882-TODAY())</f>
        <v/>
      </c>
      <c r="I882" s="8">
        <f>IF(G882="","",
IF(G882&lt;TODAY(),
IF(O882&gt;0,"Violated","Completed"),
IF(H882&lt;=7,"Expiring Soon",
"Active")))</f>
        <v/>
      </c>
      <c r="J882" s="8">
        <f>IF(C882="","",
COUNTIFS(
sales!$C:$C,$C882,
sales!$E:$E,$E882,
sales!$H:$H,"&gt;="&amp;$F882,
sales!$H:$H,"&lt;="&amp;$G882
))</f>
        <v/>
      </c>
      <c r="K882" s="9">
        <f>IF(COUNTIFS(sales!C:C, C882)=0,"",
_xlfn.MAXIFS(sales!H:H, sales!C:C, C882))</f>
        <v/>
      </c>
      <c r="L882" s="4" t="n"/>
      <c r="M882" s="4" t="n"/>
      <c r="N882" s="10">
        <f>IF(C882="","",
SUMIFS(
sales!$I:$I,
sales!$C:$C,$C882,
sales!$E:$E,$E882,
sales!$H:$H,"&gt;="&amp;$F882,
sales!$H:$H,"&lt;="&amp;$G882
))</f>
        <v/>
      </c>
      <c r="O882" s="10">
        <f>IF(M882="","",M882-N882)</f>
        <v/>
      </c>
      <c r="P882" s="11">
        <f>IF(M882=0,"",N882/M882)</f>
        <v/>
      </c>
      <c r="Q882" s="12">
        <f>IF(OR(G882="",O882=""),"",
IF(AND(G882&lt;TODAY(),O882&gt;0),"YES","NO"))</f>
        <v/>
      </c>
      <c r="R882" s="100" t="n"/>
      <c r="S882" s="14" t="n"/>
      <c r="T882" s="15">
        <f>IF(Q882="YES", IF(R882="Company",L882*(1+S882),IF(R882="Vendor",L882*(1-S882),"")),"")</f>
        <v/>
      </c>
      <c r="U882" s="15">
        <f>IF(Q882="YES",O882*T882,"")</f>
        <v/>
      </c>
      <c r="V882" s="16" t="n"/>
      <c r="W882" s="17">
        <f>IF(Q882="YES",G882+V882,"")</f>
        <v/>
      </c>
      <c r="X882" s="18">
        <f>IF(Q882="YES",IF(TODAY()&gt;W882,"OVERDUE","WITHIN TIME"),"")</f>
        <v/>
      </c>
    </row>
    <row r="883">
      <c r="A883" s="3" t="n">
        <v>879</v>
      </c>
      <c r="B883" s="4" t="n"/>
      <c r="C883" s="4" t="n"/>
      <c r="D883" s="5">
        <f>IF(E883="ISNR20","Natural Rubber-TSNR (ISNR-20)","")</f>
        <v/>
      </c>
      <c r="E883" s="4" t="n"/>
      <c r="F883" s="6" t="n"/>
      <c r="G883" s="6" t="n"/>
      <c r="H883" s="7">
        <f>IF(G883="","",G883-TODAY())</f>
        <v/>
      </c>
      <c r="I883" s="8">
        <f>IF(G883="","",
IF(G883&lt;TODAY(),
IF(O883&gt;0,"Violated","Completed"),
IF(H883&lt;=7,"Expiring Soon",
"Active")))</f>
        <v/>
      </c>
      <c r="J883" s="8">
        <f>IF(C883="","",
COUNTIFS(
sales!$C:$C,$C883,
sales!$E:$E,$E883,
sales!$H:$H,"&gt;="&amp;$F883,
sales!$H:$H,"&lt;="&amp;$G883
))</f>
        <v/>
      </c>
      <c r="K883" s="9">
        <f>IF(COUNTIFS(sales!C:C, C883)=0,"",
_xlfn.MAXIFS(sales!H:H, sales!C:C, C883))</f>
        <v/>
      </c>
      <c r="L883" s="4" t="n"/>
      <c r="M883" s="4" t="n"/>
      <c r="N883" s="10">
        <f>IF(C883="","",
SUMIFS(
sales!$I:$I,
sales!$C:$C,$C883,
sales!$E:$E,$E883,
sales!$H:$H,"&gt;="&amp;$F883,
sales!$H:$H,"&lt;="&amp;$G883
))</f>
        <v/>
      </c>
      <c r="O883" s="10">
        <f>IF(M883="","",M883-N883)</f>
        <v/>
      </c>
      <c r="P883" s="11">
        <f>IF(M883=0,"",N883/M883)</f>
        <v/>
      </c>
      <c r="Q883" s="12">
        <f>IF(OR(G883="",O883=""),"",
IF(AND(G883&lt;TODAY(),O883&gt;0),"YES","NO"))</f>
        <v/>
      </c>
      <c r="R883" s="100" t="n"/>
      <c r="S883" s="14" t="n"/>
      <c r="T883" s="15">
        <f>IF(Q883="YES", IF(R883="Company",L883*(1+S883),IF(R883="Vendor",L883*(1-S883),"")),"")</f>
        <v/>
      </c>
      <c r="U883" s="15">
        <f>IF(Q883="YES",O883*T883,"")</f>
        <v/>
      </c>
      <c r="V883" s="16" t="n"/>
      <c r="W883" s="17">
        <f>IF(Q883="YES",G883+V883,"")</f>
        <v/>
      </c>
      <c r="X883" s="18">
        <f>IF(Q883="YES",IF(TODAY()&gt;W883,"OVERDUE","WITHIN TIME"),"")</f>
        <v/>
      </c>
    </row>
    <row r="884">
      <c r="A884" s="3" t="n">
        <v>880</v>
      </c>
      <c r="B884" s="4" t="n"/>
      <c r="C884" s="4" t="n"/>
      <c r="D884" s="5">
        <f>IF(E884="ISNR20","Natural Rubber-TSNR (ISNR-20)","")</f>
        <v/>
      </c>
      <c r="E884" s="4" t="n"/>
      <c r="F884" s="6" t="n"/>
      <c r="G884" s="6" t="n"/>
      <c r="H884" s="7">
        <f>IF(G884="","",G884-TODAY())</f>
        <v/>
      </c>
      <c r="I884" s="8">
        <f>IF(G884="","",
IF(G884&lt;TODAY(),
IF(O884&gt;0,"Violated","Completed"),
IF(H884&lt;=7,"Expiring Soon",
"Active")))</f>
        <v/>
      </c>
      <c r="J884" s="8">
        <f>IF(C884="","",
COUNTIFS(
sales!$C:$C,$C884,
sales!$E:$E,$E884,
sales!$H:$H,"&gt;="&amp;$F884,
sales!$H:$H,"&lt;="&amp;$G884
))</f>
        <v/>
      </c>
      <c r="K884" s="9">
        <f>IF(COUNTIFS(sales!C:C, C884)=0,"",
_xlfn.MAXIFS(sales!H:H, sales!C:C, C884))</f>
        <v/>
      </c>
      <c r="L884" s="4" t="n"/>
      <c r="M884" s="4" t="n"/>
      <c r="N884" s="10">
        <f>IF(C884="","",
SUMIFS(
sales!$I:$I,
sales!$C:$C,$C884,
sales!$E:$E,$E884,
sales!$H:$H,"&gt;="&amp;$F884,
sales!$H:$H,"&lt;="&amp;$G884
))</f>
        <v/>
      </c>
      <c r="O884" s="10">
        <f>IF(M884="","",M884-N884)</f>
        <v/>
      </c>
      <c r="P884" s="11">
        <f>IF(M884=0,"",N884/M884)</f>
        <v/>
      </c>
      <c r="Q884" s="12">
        <f>IF(OR(G884="",O884=""),"",
IF(AND(G884&lt;TODAY(),O884&gt;0),"YES","NO"))</f>
        <v/>
      </c>
      <c r="R884" s="100" t="n"/>
      <c r="S884" s="14" t="n"/>
      <c r="T884" s="15">
        <f>IF(Q884="YES", IF(R884="Company",L884*(1+S884),IF(R884="Vendor",L884*(1-S884),"")),"")</f>
        <v/>
      </c>
      <c r="U884" s="15">
        <f>IF(Q884="YES",O884*T884,"")</f>
        <v/>
      </c>
      <c r="V884" s="16" t="n"/>
      <c r="W884" s="17">
        <f>IF(Q884="YES",G884+V884,"")</f>
        <v/>
      </c>
      <c r="X884" s="18">
        <f>IF(Q884="YES",IF(TODAY()&gt;W884,"OVERDUE","WITHIN TIME"),"")</f>
        <v/>
      </c>
    </row>
    <row r="885">
      <c r="A885" s="3" t="n">
        <v>881</v>
      </c>
      <c r="B885" s="4" t="n"/>
      <c r="C885" s="4" t="n"/>
      <c r="D885" s="5">
        <f>IF(E885="ISNR20","Natural Rubber-TSNR (ISNR-20)","")</f>
        <v/>
      </c>
      <c r="E885" s="4" t="n"/>
      <c r="F885" s="6" t="n"/>
      <c r="G885" s="6" t="n"/>
      <c r="H885" s="7">
        <f>IF(G885="","",G885-TODAY())</f>
        <v/>
      </c>
      <c r="I885" s="8">
        <f>IF(G885="","",
IF(G885&lt;TODAY(),
IF(O885&gt;0,"Violated","Completed"),
IF(H885&lt;=7,"Expiring Soon",
"Active")))</f>
        <v/>
      </c>
      <c r="J885" s="8">
        <f>IF(C885="","",
COUNTIFS(
sales!$C:$C,$C885,
sales!$E:$E,$E885,
sales!$H:$H,"&gt;="&amp;$F885,
sales!$H:$H,"&lt;="&amp;$G885
))</f>
        <v/>
      </c>
      <c r="K885" s="9">
        <f>IF(COUNTIFS(sales!C:C, C885)=0,"",
_xlfn.MAXIFS(sales!H:H, sales!C:C, C885))</f>
        <v/>
      </c>
      <c r="L885" s="4" t="n"/>
      <c r="M885" s="4" t="n"/>
      <c r="N885" s="10">
        <f>IF(C885="","",
SUMIFS(
sales!$I:$I,
sales!$C:$C,$C885,
sales!$E:$E,$E885,
sales!$H:$H,"&gt;="&amp;$F885,
sales!$H:$H,"&lt;="&amp;$G885
))</f>
        <v/>
      </c>
      <c r="O885" s="10">
        <f>IF(M885="","",M885-N885)</f>
        <v/>
      </c>
      <c r="P885" s="11">
        <f>IF(M885=0,"",N885/M885)</f>
        <v/>
      </c>
      <c r="Q885" s="12">
        <f>IF(OR(G885="",O885=""),"",
IF(AND(G885&lt;TODAY(),O885&gt;0),"YES","NO"))</f>
        <v/>
      </c>
      <c r="R885" s="100" t="n"/>
      <c r="S885" s="14" t="n"/>
      <c r="T885" s="15">
        <f>IF(Q885="YES", IF(R885="Company",L885*(1+S885),IF(R885="Vendor",L885*(1-S885),"")),"")</f>
        <v/>
      </c>
      <c r="U885" s="15">
        <f>IF(Q885="YES",O885*T885,"")</f>
        <v/>
      </c>
      <c r="V885" s="16" t="n"/>
      <c r="W885" s="17">
        <f>IF(Q885="YES",G885+V885,"")</f>
        <v/>
      </c>
      <c r="X885" s="18">
        <f>IF(Q885="YES",IF(TODAY()&gt;W885,"OVERDUE","WITHIN TIME"),"")</f>
        <v/>
      </c>
    </row>
    <row r="886">
      <c r="A886" s="3" t="n">
        <v>882</v>
      </c>
      <c r="B886" s="4" t="n"/>
      <c r="C886" s="4" t="n"/>
      <c r="D886" s="5">
        <f>IF(E886="ISNR20","Natural Rubber-TSNR (ISNR-20)","")</f>
        <v/>
      </c>
      <c r="E886" s="4" t="n"/>
      <c r="F886" s="6" t="n"/>
      <c r="G886" s="6" t="n"/>
      <c r="H886" s="7">
        <f>IF(G886="","",G886-TODAY())</f>
        <v/>
      </c>
      <c r="I886" s="8">
        <f>IF(G886="","",
IF(G886&lt;TODAY(),
IF(O886&gt;0,"Violated","Completed"),
IF(H886&lt;=7,"Expiring Soon",
"Active")))</f>
        <v/>
      </c>
      <c r="J886" s="8">
        <f>IF(C886="","",
COUNTIFS(
sales!$C:$C,$C886,
sales!$E:$E,$E886,
sales!$H:$H,"&gt;="&amp;$F886,
sales!$H:$H,"&lt;="&amp;$G886
))</f>
        <v/>
      </c>
      <c r="K886" s="9">
        <f>IF(COUNTIFS(sales!C:C, C886)=0,"",
_xlfn.MAXIFS(sales!H:H, sales!C:C, C886))</f>
        <v/>
      </c>
      <c r="L886" s="4" t="n"/>
      <c r="M886" s="4" t="n"/>
      <c r="N886" s="10">
        <f>IF(C886="","",
SUMIFS(
sales!$I:$I,
sales!$C:$C,$C886,
sales!$E:$E,$E886,
sales!$H:$H,"&gt;="&amp;$F886,
sales!$H:$H,"&lt;="&amp;$G886
))</f>
        <v/>
      </c>
      <c r="O886" s="10">
        <f>IF(M886="","",M886-N886)</f>
        <v/>
      </c>
      <c r="P886" s="11">
        <f>IF(M886=0,"",N886/M886)</f>
        <v/>
      </c>
      <c r="Q886" s="12">
        <f>IF(OR(G886="",O886=""),"",
IF(AND(G886&lt;TODAY(),O886&gt;0),"YES","NO"))</f>
        <v/>
      </c>
      <c r="R886" s="100" t="n"/>
      <c r="S886" s="14" t="n"/>
      <c r="T886" s="15">
        <f>IF(Q886="YES", IF(R886="Company",L886*(1+S886),IF(R886="Vendor",L886*(1-S886),"")),"")</f>
        <v/>
      </c>
      <c r="U886" s="15">
        <f>IF(Q886="YES",O886*T886,"")</f>
        <v/>
      </c>
      <c r="V886" s="16" t="n"/>
      <c r="W886" s="17">
        <f>IF(Q886="YES",G886+V886,"")</f>
        <v/>
      </c>
      <c r="X886" s="18">
        <f>IF(Q886="YES",IF(TODAY()&gt;W886,"OVERDUE","WITHIN TIME"),"")</f>
        <v/>
      </c>
    </row>
    <row r="887">
      <c r="A887" s="3" t="n">
        <v>883</v>
      </c>
      <c r="B887" s="4" t="n"/>
      <c r="C887" s="4" t="n"/>
      <c r="D887" s="5">
        <f>IF(E887="ISNR20","Natural Rubber-TSNR (ISNR-20)","")</f>
        <v/>
      </c>
      <c r="E887" s="4" t="n"/>
      <c r="F887" s="6" t="n"/>
      <c r="G887" s="6" t="n"/>
      <c r="H887" s="7">
        <f>IF(G887="","",G887-TODAY())</f>
        <v/>
      </c>
      <c r="I887" s="8">
        <f>IF(G887="","",
IF(G887&lt;TODAY(),
IF(O887&gt;0,"Violated","Completed"),
IF(H887&lt;=7,"Expiring Soon",
"Active")))</f>
        <v/>
      </c>
      <c r="J887" s="8">
        <f>IF(C887="","",
COUNTIFS(
sales!$C:$C,$C887,
sales!$E:$E,$E887,
sales!$H:$H,"&gt;="&amp;$F887,
sales!$H:$H,"&lt;="&amp;$G887
))</f>
        <v/>
      </c>
      <c r="K887" s="9">
        <f>IF(COUNTIFS(sales!C:C, C887)=0,"",
_xlfn.MAXIFS(sales!H:H, sales!C:C, C887))</f>
        <v/>
      </c>
      <c r="L887" s="4" t="n"/>
      <c r="M887" s="4" t="n"/>
      <c r="N887" s="10">
        <f>IF(C887="","",
SUMIFS(
sales!$I:$I,
sales!$C:$C,$C887,
sales!$E:$E,$E887,
sales!$H:$H,"&gt;="&amp;$F887,
sales!$H:$H,"&lt;="&amp;$G887
))</f>
        <v/>
      </c>
      <c r="O887" s="10">
        <f>IF(M887="","",M887-N887)</f>
        <v/>
      </c>
      <c r="P887" s="11">
        <f>IF(M887=0,"",N887/M887)</f>
        <v/>
      </c>
      <c r="Q887" s="12">
        <f>IF(OR(G887="",O887=""),"",
IF(AND(G887&lt;TODAY(),O887&gt;0),"YES","NO"))</f>
        <v/>
      </c>
      <c r="R887" s="100" t="n"/>
      <c r="S887" s="14" t="n"/>
      <c r="T887" s="15">
        <f>IF(Q887="YES", IF(R887="Company",L887*(1+S887),IF(R887="Vendor",L887*(1-S887),"")),"")</f>
        <v/>
      </c>
      <c r="U887" s="15">
        <f>IF(Q887="YES",O887*T887,"")</f>
        <v/>
      </c>
      <c r="V887" s="16" t="n"/>
      <c r="W887" s="17">
        <f>IF(Q887="YES",G887+V887,"")</f>
        <v/>
      </c>
      <c r="X887" s="18">
        <f>IF(Q887="YES",IF(TODAY()&gt;W887,"OVERDUE","WITHIN TIME"),"")</f>
        <v/>
      </c>
    </row>
    <row r="888">
      <c r="A888" s="3" t="n">
        <v>884</v>
      </c>
      <c r="B888" s="4" t="n"/>
      <c r="C888" s="4" t="n"/>
      <c r="D888" s="5">
        <f>IF(E888="ISNR20","Natural Rubber-TSNR (ISNR-20)","")</f>
        <v/>
      </c>
      <c r="E888" s="4" t="n"/>
      <c r="F888" s="6" t="n"/>
      <c r="G888" s="6" t="n"/>
      <c r="H888" s="7">
        <f>IF(G888="","",G888-TODAY())</f>
        <v/>
      </c>
      <c r="I888" s="8">
        <f>IF(G888="","",
IF(G888&lt;TODAY(),
IF(O888&gt;0,"Violated","Completed"),
IF(H888&lt;=7,"Expiring Soon",
"Active")))</f>
        <v/>
      </c>
      <c r="J888" s="8">
        <f>IF(C888="","",
COUNTIFS(
sales!$C:$C,$C888,
sales!$E:$E,$E888,
sales!$H:$H,"&gt;="&amp;$F888,
sales!$H:$H,"&lt;="&amp;$G888
))</f>
        <v/>
      </c>
      <c r="K888" s="9">
        <f>IF(COUNTIFS(sales!C:C, C888)=0,"",
_xlfn.MAXIFS(sales!H:H, sales!C:C, C888))</f>
        <v/>
      </c>
      <c r="L888" s="4" t="n"/>
      <c r="M888" s="4" t="n"/>
      <c r="N888" s="10">
        <f>IF(C888="","",
SUMIFS(
sales!$I:$I,
sales!$C:$C,$C888,
sales!$E:$E,$E888,
sales!$H:$H,"&gt;="&amp;$F888,
sales!$H:$H,"&lt;="&amp;$G888
))</f>
        <v/>
      </c>
      <c r="O888" s="10">
        <f>IF(M888="","",M888-N888)</f>
        <v/>
      </c>
      <c r="P888" s="11">
        <f>IF(M888=0,"",N888/M888)</f>
        <v/>
      </c>
      <c r="Q888" s="12">
        <f>IF(OR(G888="",O888=""),"",
IF(AND(G888&lt;TODAY(),O888&gt;0),"YES","NO"))</f>
        <v/>
      </c>
      <c r="R888" s="100" t="n"/>
      <c r="S888" s="14" t="n"/>
      <c r="T888" s="15">
        <f>IF(Q888="YES", IF(R888="Company",L888*(1+S888),IF(R888="Vendor",L888*(1-S888),"")),"")</f>
        <v/>
      </c>
      <c r="U888" s="15">
        <f>IF(Q888="YES",O888*T888,"")</f>
        <v/>
      </c>
      <c r="V888" s="16" t="n"/>
      <c r="W888" s="17">
        <f>IF(Q888="YES",G888+V888,"")</f>
        <v/>
      </c>
      <c r="X888" s="18">
        <f>IF(Q888="YES",IF(TODAY()&gt;W888,"OVERDUE","WITHIN TIME"),"")</f>
        <v/>
      </c>
    </row>
    <row r="889">
      <c r="A889" s="3" t="n">
        <v>885</v>
      </c>
      <c r="B889" s="4" t="n"/>
      <c r="C889" s="4" t="n"/>
      <c r="D889" s="5">
        <f>IF(E889="ISNR20","Natural Rubber-TSNR (ISNR-20)","")</f>
        <v/>
      </c>
      <c r="E889" s="4" t="n"/>
      <c r="F889" s="6" t="n"/>
      <c r="G889" s="6" t="n"/>
      <c r="H889" s="7">
        <f>IF(G889="","",G889-TODAY())</f>
        <v/>
      </c>
      <c r="I889" s="8">
        <f>IF(G889="","",
IF(G889&lt;TODAY(),
IF(O889&gt;0,"Violated","Completed"),
IF(H889&lt;=7,"Expiring Soon",
"Active")))</f>
        <v/>
      </c>
      <c r="J889" s="8">
        <f>IF(C889="","",
COUNTIFS(
sales!$C:$C,$C889,
sales!$E:$E,$E889,
sales!$H:$H,"&gt;="&amp;$F889,
sales!$H:$H,"&lt;="&amp;$G889
))</f>
        <v/>
      </c>
      <c r="K889" s="9">
        <f>IF(COUNTIFS(sales!C:C, C889)=0,"",
_xlfn.MAXIFS(sales!H:H, sales!C:C, C889))</f>
        <v/>
      </c>
      <c r="L889" s="4" t="n"/>
      <c r="M889" s="4" t="n"/>
      <c r="N889" s="10">
        <f>IF(C889="","",
SUMIFS(
sales!$I:$I,
sales!$C:$C,$C889,
sales!$E:$E,$E889,
sales!$H:$H,"&gt;="&amp;$F889,
sales!$H:$H,"&lt;="&amp;$G889
))</f>
        <v/>
      </c>
      <c r="O889" s="10">
        <f>IF(M889="","",M889-N889)</f>
        <v/>
      </c>
      <c r="P889" s="11">
        <f>IF(M889=0,"",N889/M889)</f>
        <v/>
      </c>
      <c r="Q889" s="12">
        <f>IF(OR(G889="",O889=""),"",
IF(AND(G889&lt;TODAY(),O889&gt;0),"YES","NO"))</f>
        <v/>
      </c>
      <c r="R889" s="100" t="n"/>
      <c r="S889" s="14" t="n"/>
      <c r="T889" s="15">
        <f>IF(Q889="YES", IF(R889="Company",L889*(1+S889),IF(R889="Vendor",L889*(1-S889),"")),"")</f>
        <v/>
      </c>
      <c r="U889" s="15">
        <f>IF(Q889="YES",O889*T889,"")</f>
        <v/>
      </c>
      <c r="V889" s="16" t="n"/>
      <c r="W889" s="17">
        <f>IF(Q889="YES",G889+V889,"")</f>
        <v/>
      </c>
      <c r="X889" s="18">
        <f>IF(Q889="YES",IF(TODAY()&gt;W889,"OVERDUE","WITHIN TIME"),"")</f>
        <v/>
      </c>
    </row>
    <row r="890">
      <c r="A890" s="3" t="n">
        <v>886</v>
      </c>
      <c r="B890" s="4" t="n"/>
      <c r="C890" s="4" t="n"/>
      <c r="D890" s="5">
        <f>IF(E890="ISNR20","Natural Rubber-TSNR (ISNR-20)","")</f>
        <v/>
      </c>
      <c r="E890" s="4" t="n"/>
      <c r="F890" s="6" t="n"/>
      <c r="G890" s="6" t="n"/>
      <c r="H890" s="7">
        <f>IF(G890="","",G890-TODAY())</f>
        <v/>
      </c>
      <c r="I890" s="8">
        <f>IF(G890="","",
IF(G890&lt;TODAY(),
IF(O890&gt;0,"Violated","Completed"),
IF(H890&lt;=7,"Expiring Soon",
"Active")))</f>
        <v/>
      </c>
      <c r="J890" s="8">
        <f>IF(C890="","",
COUNTIFS(
sales!$C:$C,$C890,
sales!$E:$E,$E890,
sales!$H:$H,"&gt;="&amp;$F890,
sales!$H:$H,"&lt;="&amp;$G890
))</f>
        <v/>
      </c>
      <c r="K890" s="9">
        <f>IF(COUNTIFS(sales!C:C, C890)=0,"",
_xlfn.MAXIFS(sales!H:H, sales!C:C, C890))</f>
        <v/>
      </c>
      <c r="L890" s="4" t="n"/>
      <c r="M890" s="4" t="n"/>
      <c r="N890" s="10">
        <f>IF(C890="","",
SUMIFS(
sales!$I:$I,
sales!$C:$C,$C890,
sales!$E:$E,$E890,
sales!$H:$H,"&gt;="&amp;$F890,
sales!$H:$H,"&lt;="&amp;$G890
))</f>
        <v/>
      </c>
      <c r="O890" s="10">
        <f>IF(M890="","",M890-N890)</f>
        <v/>
      </c>
      <c r="P890" s="11">
        <f>IF(M890=0,"",N890/M890)</f>
        <v/>
      </c>
      <c r="Q890" s="12">
        <f>IF(OR(G890="",O890=""),"",
IF(AND(G890&lt;TODAY(),O890&gt;0),"YES","NO"))</f>
        <v/>
      </c>
      <c r="R890" s="100" t="n"/>
      <c r="S890" s="14" t="n"/>
      <c r="T890" s="15">
        <f>IF(Q890="YES", IF(R890="Company",L890*(1+S890),IF(R890="Vendor",L890*(1-S890),"")),"")</f>
        <v/>
      </c>
      <c r="U890" s="15">
        <f>IF(Q890="YES",O890*T890,"")</f>
        <v/>
      </c>
      <c r="V890" s="16" t="n"/>
      <c r="W890" s="17">
        <f>IF(Q890="YES",G890+V890,"")</f>
        <v/>
      </c>
      <c r="X890" s="18">
        <f>IF(Q890="YES",IF(TODAY()&gt;W890,"OVERDUE","WITHIN TIME"),"")</f>
        <v/>
      </c>
    </row>
    <row r="891">
      <c r="A891" s="3" t="n">
        <v>887</v>
      </c>
      <c r="B891" s="4" t="n"/>
      <c r="C891" s="4" t="n"/>
      <c r="D891" s="5">
        <f>IF(E891="ISNR20","Natural Rubber-TSNR (ISNR-20)","")</f>
        <v/>
      </c>
      <c r="E891" s="4" t="n"/>
      <c r="F891" s="6" t="n"/>
      <c r="G891" s="6" t="n"/>
      <c r="H891" s="7">
        <f>IF(G891="","",G891-TODAY())</f>
        <v/>
      </c>
      <c r="I891" s="8">
        <f>IF(G891="","",
IF(G891&lt;TODAY(),
IF(O891&gt;0,"Violated","Completed"),
IF(H891&lt;=7,"Expiring Soon",
"Active")))</f>
        <v/>
      </c>
      <c r="J891" s="8">
        <f>IF(C891="","",
COUNTIFS(
sales!$C:$C,$C891,
sales!$E:$E,$E891,
sales!$H:$H,"&gt;="&amp;$F891,
sales!$H:$H,"&lt;="&amp;$G891
))</f>
        <v/>
      </c>
      <c r="K891" s="9">
        <f>IF(COUNTIFS(sales!C:C, C891)=0,"",
_xlfn.MAXIFS(sales!H:H, sales!C:C, C891))</f>
        <v/>
      </c>
      <c r="L891" s="4" t="n"/>
      <c r="M891" s="4" t="n"/>
      <c r="N891" s="10">
        <f>IF(C891="","",
SUMIFS(
sales!$I:$I,
sales!$C:$C,$C891,
sales!$E:$E,$E891,
sales!$H:$H,"&gt;="&amp;$F891,
sales!$H:$H,"&lt;="&amp;$G891
))</f>
        <v/>
      </c>
      <c r="O891" s="10">
        <f>IF(M891="","",M891-N891)</f>
        <v/>
      </c>
      <c r="P891" s="11">
        <f>IF(M891=0,"",N891/M891)</f>
        <v/>
      </c>
      <c r="Q891" s="12">
        <f>IF(OR(G891="",O891=""),"",
IF(AND(G891&lt;TODAY(),O891&gt;0),"YES","NO"))</f>
        <v/>
      </c>
      <c r="R891" s="100" t="n"/>
      <c r="S891" s="14" t="n"/>
      <c r="T891" s="15">
        <f>IF(Q891="YES", IF(R891="Company",L891*(1+S891),IF(R891="Vendor",L891*(1-S891),"")),"")</f>
        <v/>
      </c>
      <c r="U891" s="15">
        <f>IF(Q891="YES",O891*T891,"")</f>
        <v/>
      </c>
      <c r="V891" s="16" t="n"/>
      <c r="W891" s="17">
        <f>IF(Q891="YES",G891+V891,"")</f>
        <v/>
      </c>
      <c r="X891" s="18">
        <f>IF(Q891="YES",IF(TODAY()&gt;W891,"OVERDUE","WITHIN TIME"),"")</f>
        <v/>
      </c>
    </row>
    <row r="892">
      <c r="A892" s="3" t="n">
        <v>888</v>
      </c>
      <c r="B892" s="4" t="n"/>
      <c r="C892" s="4" t="n"/>
      <c r="D892" s="5">
        <f>IF(E892="ISNR20","Natural Rubber-TSNR (ISNR-20)","")</f>
        <v/>
      </c>
      <c r="E892" s="4" t="n"/>
      <c r="F892" s="6" t="n"/>
      <c r="G892" s="6" t="n"/>
      <c r="H892" s="7">
        <f>IF(G892="","",G892-TODAY())</f>
        <v/>
      </c>
      <c r="I892" s="8">
        <f>IF(G892="","",
IF(G892&lt;TODAY(),
IF(O892&gt;0,"Violated","Completed"),
IF(H892&lt;=7,"Expiring Soon",
"Active")))</f>
        <v/>
      </c>
      <c r="J892" s="8">
        <f>IF(C892="","",
COUNTIFS(
sales!$C:$C,$C892,
sales!$E:$E,$E892,
sales!$H:$H,"&gt;="&amp;$F892,
sales!$H:$H,"&lt;="&amp;$G892
))</f>
        <v/>
      </c>
      <c r="K892" s="9">
        <f>IF(COUNTIFS(sales!C:C, C892)=0,"",
_xlfn.MAXIFS(sales!H:H, sales!C:C, C892))</f>
        <v/>
      </c>
      <c r="L892" s="4" t="n"/>
      <c r="M892" s="4" t="n"/>
      <c r="N892" s="10">
        <f>IF(C892="","",
SUMIFS(
sales!$I:$I,
sales!$C:$C,$C892,
sales!$E:$E,$E892,
sales!$H:$H,"&gt;="&amp;$F892,
sales!$H:$H,"&lt;="&amp;$G892
))</f>
        <v/>
      </c>
      <c r="O892" s="10">
        <f>IF(M892="","",M892-N892)</f>
        <v/>
      </c>
      <c r="P892" s="11">
        <f>IF(M892=0,"",N892/M892)</f>
        <v/>
      </c>
      <c r="Q892" s="12">
        <f>IF(OR(G892="",O892=""),"",
IF(AND(G892&lt;TODAY(),O892&gt;0),"YES","NO"))</f>
        <v/>
      </c>
      <c r="R892" s="100" t="n"/>
      <c r="S892" s="14" t="n"/>
      <c r="T892" s="15">
        <f>IF(Q892="YES", IF(R892="Company",L892*(1+S892),IF(R892="Vendor",L892*(1-S892),"")),"")</f>
        <v/>
      </c>
      <c r="U892" s="15">
        <f>IF(Q892="YES",O892*T892,"")</f>
        <v/>
      </c>
      <c r="V892" s="16" t="n"/>
      <c r="W892" s="17">
        <f>IF(Q892="YES",G892+V892,"")</f>
        <v/>
      </c>
      <c r="X892" s="18">
        <f>IF(Q892="YES",IF(TODAY()&gt;W892,"OVERDUE","WITHIN TIME"),"")</f>
        <v/>
      </c>
    </row>
    <row r="893">
      <c r="A893" s="3" t="n">
        <v>889</v>
      </c>
      <c r="B893" s="4" t="n"/>
      <c r="C893" s="4" t="n"/>
      <c r="D893" s="5">
        <f>IF(E893="ISNR20","Natural Rubber-TSNR (ISNR-20)","")</f>
        <v/>
      </c>
      <c r="E893" s="4" t="n"/>
      <c r="F893" s="6" t="n"/>
      <c r="G893" s="6" t="n"/>
      <c r="H893" s="7">
        <f>IF(G893="","",G893-TODAY())</f>
        <v/>
      </c>
      <c r="I893" s="8">
        <f>IF(G893="","",
IF(G893&lt;TODAY(),
IF(O893&gt;0,"Violated","Completed"),
IF(H893&lt;=7,"Expiring Soon",
"Active")))</f>
        <v/>
      </c>
      <c r="J893" s="8">
        <f>IF(C893="","",
COUNTIFS(
sales!$C:$C,$C893,
sales!$E:$E,$E893,
sales!$H:$H,"&gt;="&amp;$F893,
sales!$H:$H,"&lt;="&amp;$G893
))</f>
        <v/>
      </c>
      <c r="K893" s="9">
        <f>IF(COUNTIFS(sales!C:C, C893)=0,"",
_xlfn.MAXIFS(sales!H:H, sales!C:C, C893))</f>
        <v/>
      </c>
      <c r="L893" s="4" t="n"/>
      <c r="M893" s="4" t="n"/>
      <c r="N893" s="10">
        <f>IF(C893="","",
SUMIFS(
sales!$I:$I,
sales!$C:$C,$C893,
sales!$E:$E,$E893,
sales!$H:$H,"&gt;="&amp;$F893,
sales!$H:$H,"&lt;="&amp;$G893
))</f>
        <v/>
      </c>
      <c r="O893" s="10">
        <f>IF(M893="","",M893-N893)</f>
        <v/>
      </c>
      <c r="P893" s="11">
        <f>IF(M893=0,"",N893/M893)</f>
        <v/>
      </c>
      <c r="Q893" s="12">
        <f>IF(OR(G893="",O893=""),"",
IF(AND(G893&lt;TODAY(),O893&gt;0),"YES","NO"))</f>
        <v/>
      </c>
      <c r="R893" s="100" t="n"/>
      <c r="S893" s="14" t="n"/>
      <c r="T893" s="15">
        <f>IF(Q893="YES", IF(R893="Company",L893*(1+S893),IF(R893="Vendor",L893*(1-S893),"")),"")</f>
        <v/>
      </c>
      <c r="U893" s="15">
        <f>IF(Q893="YES",O893*T893,"")</f>
        <v/>
      </c>
      <c r="V893" s="16" t="n"/>
      <c r="W893" s="17">
        <f>IF(Q893="YES",G893+V893,"")</f>
        <v/>
      </c>
      <c r="X893" s="18">
        <f>IF(Q893="YES",IF(TODAY()&gt;W893,"OVERDUE","WITHIN TIME"),"")</f>
        <v/>
      </c>
    </row>
    <row r="894">
      <c r="A894" s="3" t="n">
        <v>890</v>
      </c>
      <c r="B894" s="4" t="n"/>
      <c r="C894" s="4" t="n"/>
      <c r="D894" s="5">
        <f>IF(E894="ISNR20","Natural Rubber-TSNR (ISNR-20)","")</f>
        <v/>
      </c>
      <c r="E894" s="4" t="n"/>
      <c r="F894" s="6" t="n"/>
      <c r="G894" s="6" t="n"/>
      <c r="H894" s="7">
        <f>IF(G894="","",G894-TODAY())</f>
        <v/>
      </c>
      <c r="I894" s="8">
        <f>IF(G894="","",
IF(G894&lt;TODAY(),
IF(O894&gt;0,"Violated","Completed"),
IF(H894&lt;=7,"Expiring Soon",
"Active")))</f>
        <v/>
      </c>
      <c r="J894" s="8">
        <f>IF(C894="","",
COUNTIFS(
sales!$C:$C,$C894,
sales!$E:$E,$E894,
sales!$H:$H,"&gt;="&amp;$F894,
sales!$H:$H,"&lt;="&amp;$G894
))</f>
        <v/>
      </c>
      <c r="K894" s="9">
        <f>IF(COUNTIFS(sales!C:C, C894)=0,"",
_xlfn.MAXIFS(sales!H:H, sales!C:C, C894))</f>
        <v/>
      </c>
      <c r="L894" s="4" t="n"/>
      <c r="M894" s="4" t="n"/>
      <c r="N894" s="10">
        <f>IF(C894="","",
SUMIFS(
sales!$I:$I,
sales!$C:$C,$C894,
sales!$E:$E,$E894,
sales!$H:$H,"&gt;="&amp;$F894,
sales!$H:$H,"&lt;="&amp;$G894
))</f>
        <v/>
      </c>
      <c r="O894" s="10">
        <f>IF(M894="","",M894-N894)</f>
        <v/>
      </c>
      <c r="P894" s="11">
        <f>IF(M894=0,"",N894/M894)</f>
        <v/>
      </c>
      <c r="Q894" s="12">
        <f>IF(OR(G894="",O894=""),"",
IF(AND(G894&lt;TODAY(),O894&gt;0),"YES","NO"))</f>
        <v/>
      </c>
      <c r="R894" s="100" t="n"/>
      <c r="S894" s="14" t="n"/>
      <c r="T894" s="15">
        <f>IF(Q894="YES", IF(R894="Company",L894*(1+S894),IF(R894="Vendor",L894*(1-S894),"")),"")</f>
        <v/>
      </c>
      <c r="U894" s="15">
        <f>IF(Q894="YES",O894*T894,"")</f>
        <v/>
      </c>
      <c r="V894" s="16" t="n"/>
      <c r="W894" s="17">
        <f>IF(Q894="YES",G894+V894,"")</f>
        <v/>
      </c>
      <c r="X894" s="18">
        <f>IF(Q894="YES",IF(TODAY()&gt;W894,"OVERDUE","WITHIN TIME"),"")</f>
        <v/>
      </c>
    </row>
    <row r="895">
      <c r="A895" s="3" t="n">
        <v>891</v>
      </c>
      <c r="B895" s="4" t="n"/>
      <c r="C895" s="4" t="n"/>
      <c r="D895" s="5">
        <f>IF(E895="ISNR20","Natural Rubber-TSNR (ISNR-20)","")</f>
        <v/>
      </c>
      <c r="E895" s="4" t="n"/>
      <c r="F895" s="6" t="n"/>
      <c r="G895" s="6" t="n"/>
      <c r="H895" s="7">
        <f>IF(G895="","",G895-TODAY())</f>
        <v/>
      </c>
      <c r="I895" s="8">
        <f>IF(G895="","",
IF(G895&lt;TODAY(),
IF(O895&gt;0,"Violated","Completed"),
IF(H895&lt;=7,"Expiring Soon",
"Active")))</f>
        <v/>
      </c>
      <c r="J895" s="8">
        <f>IF(C895="","",
COUNTIFS(
sales!$C:$C,$C895,
sales!$E:$E,$E895,
sales!$H:$H,"&gt;="&amp;$F895,
sales!$H:$H,"&lt;="&amp;$G895
))</f>
        <v/>
      </c>
      <c r="K895" s="9">
        <f>IF(COUNTIFS(sales!C:C, C895)=0,"",
_xlfn.MAXIFS(sales!H:H, sales!C:C, C895))</f>
        <v/>
      </c>
      <c r="L895" s="4" t="n"/>
      <c r="M895" s="4" t="n"/>
      <c r="N895" s="10">
        <f>IF(C895="","",
SUMIFS(
sales!$I:$I,
sales!$C:$C,$C895,
sales!$E:$E,$E895,
sales!$H:$H,"&gt;="&amp;$F895,
sales!$H:$H,"&lt;="&amp;$G895
))</f>
        <v/>
      </c>
      <c r="O895" s="10">
        <f>IF(M895="","",M895-N895)</f>
        <v/>
      </c>
      <c r="P895" s="11">
        <f>IF(M895=0,"",N895/M895)</f>
        <v/>
      </c>
      <c r="Q895" s="12">
        <f>IF(OR(G895="",O895=""),"",
IF(AND(G895&lt;TODAY(),O895&gt;0),"YES","NO"))</f>
        <v/>
      </c>
      <c r="R895" s="100" t="n"/>
      <c r="S895" s="14" t="n"/>
      <c r="T895" s="15">
        <f>IF(Q895="YES", IF(R895="Company",L895*(1+S895),IF(R895="Vendor",L895*(1-S895),"")),"")</f>
        <v/>
      </c>
      <c r="U895" s="15">
        <f>IF(Q895="YES",O895*T895,"")</f>
        <v/>
      </c>
      <c r="V895" s="16" t="n"/>
      <c r="W895" s="17">
        <f>IF(Q895="YES",G895+V895,"")</f>
        <v/>
      </c>
      <c r="X895" s="18">
        <f>IF(Q895="YES",IF(TODAY()&gt;W895,"OVERDUE","WITHIN TIME"),"")</f>
        <v/>
      </c>
    </row>
    <row r="896">
      <c r="A896" s="3" t="n">
        <v>892</v>
      </c>
      <c r="B896" s="4" t="n"/>
      <c r="C896" s="4" t="n"/>
      <c r="D896" s="5">
        <f>IF(E896="ISNR20","Natural Rubber-TSNR (ISNR-20)","")</f>
        <v/>
      </c>
      <c r="E896" s="4" t="n"/>
      <c r="F896" s="6" t="n"/>
      <c r="G896" s="6" t="n"/>
      <c r="H896" s="7">
        <f>IF(G896="","",G896-TODAY())</f>
        <v/>
      </c>
      <c r="I896" s="8">
        <f>IF(G896="","",
IF(G896&lt;TODAY(),
IF(O896&gt;0,"Violated","Completed"),
IF(H896&lt;=7,"Expiring Soon",
"Active")))</f>
        <v/>
      </c>
      <c r="J896" s="8">
        <f>IF(C896="","",
COUNTIFS(
sales!$C:$C,$C896,
sales!$E:$E,$E896,
sales!$H:$H,"&gt;="&amp;$F896,
sales!$H:$H,"&lt;="&amp;$G896
))</f>
        <v/>
      </c>
      <c r="K896" s="9">
        <f>IF(COUNTIFS(sales!C:C, C896)=0,"",
_xlfn.MAXIFS(sales!H:H, sales!C:C, C896))</f>
        <v/>
      </c>
      <c r="L896" s="4" t="n"/>
      <c r="M896" s="4" t="n"/>
      <c r="N896" s="10">
        <f>IF(C896="","",
SUMIFS(
sales!$I:$I,
sales!$C:$C,$C896,
sales!$E:$E,$E896,
sales!$H:$H,"&gt;="&amp;$F896,
sales!$H:$H,"&lt;="&amp;$G896
))</f>
        <v/>
      </c>
      <c r="O896" s="10">
        <f>IF(M896="","",M896-N896)</f>
        <v/>
      </c>
      <c r="P896" s="11">
        <f>IF(M896=0,"",N896/M896)</f>
        <v/>
      </c>
      <c r="Q896" s="12">
        <f>IF(OR(G896="",O896=""),"",
IF(AND(G896&lt;TODAY(),O896&gt;0),"YES","NO"))</f>
        <v/>
      </c>
      <c r="R896" s="100" t="n"/>
      <c r="S896" s="14" t="n"/>
      <c r="T896" s="15">
        <f>IF(Q896="YES", IF(R896="Company",L896*(1+S896),IF(R896="Vendor",L896*(1-S896),"")),"")</f>
        <v/>
      </c>
      <c r="U896" s="15">
        <f>IF(Q896="YES",O896*T896,"")</f>
        <v/>
      </c>
      <c r="V896" s="16" t="n"/>
      <c r="W896" s="17">
        <f>IF(Q896="YES",G896+V896,"")</f>
        <v/>
      </c>
      <c r="X896" s="18">
        <f>IF(Q896="YES",IF(TODAY()&gt;W896,"OVERDUE","WITHIN TIME"),"")</f>
        <v/>
      </c>
    </row>
    <row r="897">
      <c r="A897" s="3" t="n">
        <v>893</v>
      </c>
      <c r="B897" s="4" t="n"/>
      <c r="C897" s="4" t="n"/>
      <c r="D897" s="5">
        <f>IF(E897="ISNR20","Natural Rubber-TSNR (ISNR-20)","")</f>
        <v/>
      </c>
      <c r="E897" s="4" t="n"/>
      <c r="F897" s="6" t="n"/>
      <c r="G897" s="6" t="n"/>
      <c r="H897" s="7">
        <f>IF(G897="","",G897-TODAY())</f>
        <v/>
      </c>
      <c r="I897" s="8">
        <f>IF(G897="","",
IF(G897&lt;TODAY(),
IF(O897&gt;0,"Violated","Completed"),
IF(H897&lt;=7,"Expiring Soon",
"Active")))</f>
        <v/>
      </c>
      <c r="J897" s="8">
        <f>IF(C897="","",
COUNTIFS(
sales!$C:$C,$C897,
sales!$E:$E,$E897,
sales!$H:$H,"&gt;="&amp;$F897,
sales!$H:$H,"&lt;="&amp;$G897
))</f>
        <v/>
      </c>
      <c r="K897" s="9">
        <f>IF(COUNTIFS(sales!C:C, C897)=0,"",
_xlfn.MAXIFS(sales!H:H, sales!C:C, C897))</f>
        <v/>
      </c>
      <c r="L897" s="4" t="n"/>
      <c r="M897" s="4" t="n"/>
      <c r="N897" s="10">
        <f>IF(C897="","",
SUMIFS(
sales!$I:$I,
sales!$C:$C,$C897,
sales!$E:$E,$E897,
sales!$H:$H,"&gt;="&amp;$F897,
sales!$H:$H,"&lt;="&amp;$G897
))</f>
        <v/>
      </c>
      <c r="O897" s="10">
        <f>IF(M897="","",M897-N897)</f>
        <v/>
      </c>
      <c r="P897" s="11">
        <f>IF(M897=0,"",N897/M897)</f>
        <v/>
      </c>
      <c r="Q897" s="12">
        <f>IF(OR(G897="",O897=""),"",
IF(AND(G897&lt;TODAY(),O897&gt;0),"YES","NO"))</f>
        <v/>
      </c>
      <c r="R897" s="100" t="n"/>
      <c r="S897" s="14" t="n"/>
      <c r="T897" s="15">
        <f>IF(Q897="YES", IF(R897="Company",L897*(1+S897),IF(R897="Vendor",L897*(1-S897),"")),"")</f>
        <v/>
      </c>
      <c r="U897" s="15">
        <f>IF(Q897="YES",O897*T897,"")</f>
        <v/>
      </c>
      <c r="V897" s="16" t="n"/>
      <c r="W897" s="17">
        <f>IF(Q897="YES",G897+V897,"")</f>
        <v/>
      </c>
      <c r="X897" s="18">
        <f>IF(Q897="YES",IF(TODAY()&gt;W897,"OVERDUE","WITHIN TIME"),"")</f>
        <v/>
      </c>
    </row>
    <row r="898">
      <c r="A898" s="3" t="n">
        <v>894</v>
      </c>
      <c r="B898" s="4" t="n"/>
      <c r="C898" s="4" t="n"/>
      <c r="D898" s="5">
        <f>IF(E898="ISNR20","Natural Rubber-TSNR (ISNR-20)","")</f>
        <v/>
      </c>
      <c r="E898" s="4" t="n"/>
      <c r="F898" s="6" t="n"/>
      <c r="G898" s="6" t="n"/>
      <c r="H898" s="7">
        <f>IF(G898="","",G898-TODAY())</f>
        <v/>
      </c>
      <c r="I898" s="8">
        <f>IF(G898="","",
IF(G898&lt;TODAY(),
IF(O898&gt;0,"Violated","Completed"),
IF(H898&lt;=7,"Expiring Soon",
"Active")))</f>
        <v/>
      </c>
      <c r="J898" s="8">
        <f>IF(C898="","",
COUNTIFS(
sales!$C:$C,$C898,
sales!$E:$E,$E898,
sales!$H:$H,"&gt;="&amp;$F898,
sales!$H:$H,"&lt;="&amp;$G898
))</f>
        <v/>
      </c>
      <c r="K898" s="9">
        <f>IF(COUNTIFS(sales!C:C, C898)=0,"",
_xlfn.MAXIFS(sales!H:H, sales!C:C, C898))</f>
        <v/>
      </c>
      <c r="L898" s="4" t="n"/>
      <c r="M898" s="4" t="n"/>
      <c r="N898" s="10">
        <f>IF(C898="","",
SUMIFS(
sales!$I:$I,
sales!$C:$C,$C898,
sales!$E:$E,$E898,
sales!$H:$H,"&gt;="&amp;$F898,
sales!$H:$H,"&lt;="&amp;$G898
))</f>
        <v/>
      </c>
      <c r="O898" s="10">
        <f>IF(M898="","",M898-N898)</f>
        <v/>
      </c>
      <c r="P898" s="11">
        <f>IF(M898=0,"",N898/M898)</f>
        <v/>
      </c>
      <c r="Q898" s="12">
        <f>IF(OR(G898="",O898=""),"",
IF(AND(G898&lt;TODAY(),O898&gt;0),"YES","NO"))</f>
        <v/>
      </c>
      <c r="R898" s="100" t="n"/>
      <c r="S898" s="14" t="n"/>
      <c r="T898" s="15">
        <f>IF(Q898="YES", IF(R898="Company",L898*(1+S898),IF(R898="Vendor",L898*(1-S898),"")),"")</f>
        <v/>
      </c>
      <c r="U898" s="15">
        <f>IF(Q898="YES",O898*T898,"")</f>
        <v/>
      </c>
      <c r="V898" s="16" t="n"/>
      <c r="W898" s="17">
        <f>IF(Q898="YES",G898+V898,"")</f>
        <v/>
      </c>
      <c r="X898" s="18">
        <f>IF(Q898="YES",IF(TODAY()&gt;W898,"OVERDUE","WITHIN TIME"),"")</f>
        <v/>
      </c>
    </row>
    <row r="899">
      <c r="A899" s="3" t="n">
        <v>895</v>
      </c>
      <c r="B899" s="4" t="n"/>
      <c r="C899" s="4" t="n"/>
      <c r="D899" s="5">
        <f>IF(E899="ISNR20","Natural Rubber-TSNR (ISNR-20)","")</f>
        <v/>
      </c>
      <c r="E899" s="4" t="n"/>
      <c r="F899" s="6" t="n"/>
      <c r="G899" s="6" t="n"/>
      <c r="H899" s="7">
        <f>IF(G899="","",G899-TODAY())</f>
        <v/>
      </c>
      <c r="I899" s="8">
        <f>IF(G899="","",
IF(G899&lt;TODAY(),
IF(O899&gt;0,"Violated","Completed"),
IF(H899&lt;=7,"Expiring Soon",
"Active")))</f>
        <v/>
      </c>
      <c r="J899" s="8">
        <f>IF(C899="","",
COUNTIFS(
sales!$C:$C,$C899,
sales!$E:$E,$E899,
sales!$H:$H,"&gt;="&amp;$F899,
sales!$H:$H,"&lt;="&amp;$G899
))</f>
        <v/>
      </c>
      <c r="K899" s="9">
        <f>IF(COUNTIFS(sales!C:C, C899)=0,"",
_xlfn.MAXIFS(sales!H:H, sales!C:C, C899))</f>
        <v/>
      </c>
      <c r="L899" s="4" t="n"/>
      <c r="M899" s="4" t="n"/>
      <c r="N899" s="10">
        <f>IF(C899="","",
SUMIFS(
sales!$I:$I,
sales!$C:$C,$C899,
sales!$E:$E,$E899,
sales!$H:$H,"&gt;="&amp;$F899,
sales!$H:$H,"&lt;="&amp;$G899
))</f>
        <v/>
      </c>
      <c r="O899" s="10">
        <f>IF(M899="","",M899-N899)</f>
        <v/>
      </c>
      <c r="P899" s="11">
        <f>IF(M899=0,"",N899/M899)</f>
        <v/>
      </c>
      <c r="Q899" s="12">
        <f>IF(OR(G899="",O899=""),"",
IF(AND(G899&lt;TODAY(),O899&gt;0),"YES","NO"))</f>
        <v/>
      </c>
      <c r="R899" s="100" t="n"/>
      <c r="S899" s="14" t="n"/>
      <c r="T899" s="15">
        <f>IF(Q899="YES", IF(R899="Company",L899*(1+S899),IF(R899="Vendor",L899*(1-S899),"")),"")</f>
        <v/>
      </c>
      <c r="U899" s="15">
        <f>IF(Q899="YES",O899*T899,"")</f>
        <v/>
      </c>
      <c r="V899" s="16" t="n"/>
      <c r="W899" s="17">
        <f>IF(Q899="YES",G899+V899,"")</f>
        <v/>
      </c>
      <c r="X899" s="18">
        <f>IF(Q899="YES",IF(TODAY()&gt;W899,"OVERDUE","WITHIN TIME"),"")</f>
        <v/>
      </c>
    </row>
    <row r="900">
      <c r="A900" s="3" t="n">
        <v>896</v>
      </c>
      <c r="B900" s="4" t="n"/>
      <c r="C900" s="4" t="n"/>
      <c r="D900" s="5">
        <f>IF(E900="ISNR20","Natural Rubber-TSNR (ISNR-20)","")</f>
        <v/>
      </c>
      <c r="E900" s="4" t="n"/>
      <c r="F900" s="6" t="n"/>
      <c r="G900" s="6" t="n"/>
      <c r="H900" s="7">
        <f>IF(G900="","",G900-TODAY())</f>
        <v/>
      </c>
      <c r="I900" s="8">
        <f>IF(G900="","",
IF(G900&lt;TODAY(),
IF(O900&gt;0,"Violated","Completed"),
IF(H900&lt;=7,"Expiring Soon",
"Active")))</f>
        <v/>
      </c>
      <c r="J900" s="8">
        <f>IF(C900="","",
COUNTIFS(
sales!$C:$C,$C900,
sales!$E:$E,$E900,
sales!$H:$H,"&gt;="&amp;$F900,
sales!$H:$H,"&lt;="&amp;$G900
))</f>
        <v/>
      </c>
      <c r="K900" s="9">
        <f>IF(COUNTIFS(sales!C:C, C900)=0,"",
_xlfn.MAXIFS(sales!H:H, sales!C:C, C900))</f>
        <v/>
      </c>
      <c r="L900" s="4" t="n"/>
      <c r="M900" s="4" t="n"/>
      <c r="N900" s="10">
        <f>IF(C900="","",
SUMIFS(
sales!$I:$I,
sales!$C:$C,$C900,
sales!$E:$E,$E900,
sales!$H:$H,"&gt;="&amp;$F900,
sales!$H:$H,"&lt;="&amp;$G900
))</f>
        <v/>
      </c>
      <c r="O900" s="10">
        <f>IF(M900="","",M900-N900)</f>
        <v/>
      </c>
      <c r="P900" s="11">
        <f>IF(M900=0,"",N900/M900)</f>
        <v/>
      </c>
      <c r="Q900" s="12">
        <f>IF(OR(G900="",O900=""),"",
IF(AND(G900&lt;TODAY(),O900&gt;0),"YES","NO"))</f>
        <v/>
      </c>
      <c r="R900" s="100" t="n"/>
      <c r="S900" s="14" t="n"/>
      <c r="T900" s="15">
        <f>IF(Q900="YES", IF(R900="Company",L900*(1+S900),IF(R900="Vendor",L900*(1-S900),"")),"")</f>
        <v/>
      </c>
      <c r="U900" s="15">
        <f>IF(Q900="YES",O900*T900,"")</f>
        <v/>
      </c>
      <c r="V900" s="16" t="n"/>
      <c r="W900" s="17">
        <f>IF(Q900="YES",G900+V900,"")</f>
        <v/>
      </c>
      <c r="X900" s="18">
        <f>IF(Q900="YES",IF(TODAY()&gt;W900,"OVERDUE","WITHIN TIME"),"")</f>
        <v/>
      </c>
    </row>
    <row r="901">
      <c r="A901" s="3" t="n">
        <v>897</v>
      </c>
      <c r="B901" s="4" t="n"/>
      <c r="C901" s="4" t="n"/>
      <c r="D901" s="5">
        <f>IF(E901="ISNR20","Natural Rubber-TSNR (ISNR-20)","")</f>
        <v/>
      </c>
      <c r="E901" s="4" t="n"/>
      <c r="F901" s="6" t="n"/>
      <c r="G901" s="6" t="n"/>
      <c r="H901" s="7">
        <f>IF(G901="","",G901-TODAY())</f>
        <v/>
      </c>
      <c r="I901" s="8">
        <f>IF(G901="","",
IF(G901&lt;TODAY(),
IF(O901&gt;0,"Violated","Completed"),
IF(H901&lt;=7,"Expiring Soon",
"Active")))</f>
        <v/>
      </c>
      <c r="J901" s="8">
        <f>IF(C901="","",
COUNTIFS(
sales!$C:$C,$C901,
sales!$E:$E,$E901,
sales!$H:$H,"&gt;="&amp;$F901,
sales!$H:$H,"&lt;="&amp;$G901
))</f>
        <v/>
      </c>
      <c r="K901" s="9">
        <f>IF(COUNTIFS(sales!C:C, C901)=0,"",
_xlfn.MAXIFS(sales!H:H, sales!C:C, C901))</f>
        <v/>
      </c>
      <c r="L901" s="4" t="n"/>
      <c r="M901" s="4" t="n"/>
      <c r="N901" s="10">
        <f>IF(C901="","",
SUMIFS(
sales!$I:$I,
sales!$C:$C,$C901,
sales!$E:$E,$E901,
sales!$H:$H,"&gt;="&amp;$F901,
sales!$H:$H,"&lt;="&amp;$G901
))</f>
        <v/>
      </c>
      <c r="O901" s="10">
        <f>IF(M901="","",M901-N901)</f>
        <v/>
      </c>
      <c r="P901" s="11">
        <f>IF(M901=0,"",N901/M901)</f>
        <v/>
      </c>
      <c r="Q901" s="12">
        <f>IF(OR(G901="",O901=""),"",
IF(AND(G901&lt;TODAY(),O901&gt;0),"YES","NO"))</f>
        <v/>
      </c>
      <c r="R901" s="100" t="n"/>
      <c r="S901" s="14" t="n"/>
      <c r="T901" s="15">
        <f>IF(Q901="YES", IF(R901="Company",L901*(1+S901),IF(R901="Vendor",L901*(1-S901),"")),"")</f>
        <v/>
      </c>
      <c r="U901" s="15">
        <f>IF(Q901="YES",O901*T901,"")</f>
        <v/>
      </c>
      <c r="V901" s="16" t="n"/>
      <c r="W901" s="17">
        <f>IF(Q901="YES",G901+V901,"")</f>
        <v/>
      </c>
      <c r="X901" s="18">
        <f>IF(Q901="YES",IF(TODAY()&gt;W901,"OVERDUE","WITHIN TIME"),"")</f>
        <v/>
      </c>
    </row>
    <row r="902">
      <c r="A902" s="3" t="n">
        <v>898</v>
      </c>
      <c r="B902" s="4" t="n"/>
      <c r="C902" s="4" t="n"/>
      <c r="D902" s="5">
        <f>IF(E902="ISNR20","Natural Rubber-TSNR (ISNR-20)","")</f>
        <v/>
      </c>
      <c r="E902" s="4" t="n"/>
      <c r="F902" s="6" t="n"/>
      <c r="G902" s="6" t="n"/>
      <c r="H902" s="7">
        <f>IF(G902="","",G902-TODAY())</f>
        <v/>
      </c>
      <c r="I902" s="8">
        <f>IF(G902="","",
IF(G902&lt;TODAY(),
IF(O902&gt;0,"Violated","Completed"),
IF(H902&lt;=7,"Expiring Soon",
"Active")))</f>
        <v/>
      </c>
      <c r="J902" s="8">
        <f>IF(C902="","",
COUNTIFS(
sales!$C:$C,$C902,
sales!$E:$E,$E902,
sales!$H:$H,"&gt;="&amp;$F902,
sales!$H:$H,"&lt;="&amp;$G902
))</f>
        <v/>
      </c>
      <c r="K902" s="9">
        <f>IF(COUNTIFS(sales!C:C, C902)=0,"",
_xlfn.MAXIFS(sales!H:H, sales!C:C, C902))</f>
        <v/>
      </c>
      <c r="L902" s="4" t="n"/>
      <c r="M902" s="4" t="n"/>
      <c r="N902" s="10">
        <f>IF(C902="","",
SUMIFS(
sales!$I:$I,
sales!$C:$C,$C902,
sales!$E:$E,$E902,
sales!$H:$H,"&gt;="&amp;$F902,
sales!$H:$H,"&lt;="&amp;$G902
))</f>
        <v/>
      </c>
      <c r="O902" s="10">
        <f>IF(M902="","",M902-N902)</f>
        <v/>
      </c>
      <c r="P902" s="11">
        <f>IF(M902=0,"",N902/M902)</f>
        <v/>
      </c>
      <c r="Q902" s="12">
        <f>IF(OR(G902="",O902=""),"",
IF(AND(G902&lt;TODAY(),O902&gt;0),"YES","NO"))</f>
        <v/>
      </c>
      <c r="R902" s="100" t="n"/>
      <c r="S902" s="14" t="n"/>
      <c r="T902" s="15">
        <f>IF(Q902="YES", IF(R902="Company",L902*(1+S902),IF(R902="Vendor",L902*(1-S902),"")),"")</f>
        <v/>
      </c>
      <c r="U902" s="15">
        <f>IF(Q902="YES",O902*T902,"")</f>
        <v/>
      </c>
      <c r="V902" s="16" t="n"/>
      <c r="W902" s="17">
        <f>IF(Q902="YES",G902+V902,"")</f>
        <v/>
      </c>
      <c r="X902" s="18">
        <f>IF(Q902="YES",IF(TODAY()&gt;W902,"OVERDUE","WITHIN TIME"),"")</f>
        <v/>
      </c>
    </row>
    <row r="903">
      <c r="A903" s="3" t="n">
        <v>899</v>
      </c>
      <c r="B903" s="4" t="n"/>
      <c r="C903" s="4" t="n"/>
      <c r="D903" s="5">
        <f>IF(E903="ISNR20","Natural Rubber-TSNR (ISNR-20)","")</f>
        <v/>
      </c>
      <c r="E903" s="4" t="n"/>
      <c r="F903" s="6" t="n"/>
      <c r="G903" s="6" t="n"/>
      <c r="H903" s="7">
        <f>IF(G903="","",G903-TODAY())</f>
        <v/>
      </c>
      <c r="I903" s="8">
        <f>IF(G903="","",
IF(G903&lt;TODAY(),
IF(O903&gt;0,"Violated","Completed"),
IF(H903&lt;=7,"Expiring Soon",
"Active")))</f>
        <v/>
      </c>
      <c r="J903" s="8">
        <f>IF(C903="","",
COUNTIFS(
sales!$C:$C,$C903,
sales!$E:$E,$E903,
sales!$H:$H,"&gt;="&amp;$F903,
sales!$H:$H,"&lt;="&amp;$G903
))</f>
        <v/>
      </c>
      <c r="K903" s="9">
        <f>IF(COUNTIFS(sales!C:C, C903)=0,"",
_xlfn.MAXIFS(sales!H:H, sales!C:C, C903))</f>
        <v/>
      </c>
      <c r="L903" s="4" t="n"/>
      <c r="M903" s="4" t="n"/>
      <c r="N903" s="10">
        <f>IF(C903="","",
SUMIFS(
sales!$I:$I,
sales!$C:$C,$C903,
sales!$E:$E,$E903,
sales!$H:$H,"&gt;="&amp;$F903,
sales!$H:$H,"&lt;="&amp;$G903
))</f>
        <v/>
      </c>
      <c r="O903" s="10">
        <f>IF(M903="","",M903-N903)</f>
        <v/>
      </c>
      <c r="P903" s="11">
        <f>IF(M903=0,"",N903/M903)</f>
        <v/>
      </c>
      <c r="Q903" s="12">
        <f>IF(OR(G903="",O903=""),"",
IF(AND(G903&lt;TODAY(),O903&gt;0),"YES","NO"))</f>
        <v/>
      </c>
      <c r="R903" s="100" t="n"/>
      <c r="S903" s="14" t="n"/>
      <c r="T903" s="15">
        <f>IF(Q903="YES", IF(R903="Company",L903*(1+S903),IF(R903="Vendor",L903*(1-S903),"")),"")</f>
        <v/>
      </c>
      <c r="U903" s="15">
        <f>IF(Q903="YES",O903*T903,"")</f>
        <v/>
      </c>
      <c r="V903" s="16" t="n"/>
      <c r="W903" s="17">
        <f>IF(Q903="YES",G903+V903,"")</f>
        <v/>
      </c>
      <c r="X903" s="18">
        <f>IF(Q903="YES",IF(TODAY()&gt;W903,"OVERDUE","WITHIN TIME"),"")</f>
        <v/>
      </c>
    </row>
    <row r="904">
      <c r="A904" s="3" t="n">
        <v>900</v>
      </c>
      <c r="B904" s="4" t="n"/>
      <c r="C904" s="4" t="n"/>
      <c r="D904" s="5">
        <f>IF(E904="ISNR20","Natural Rubber-TSNR (ISNR-20)","")</f>
        <v/>
      </c>
      <c r="E904" s="4" t="n"/>
      <c r="F904" s="6" t="n"/>
      <c r="G904" s="6" t="n"/>
      <c r="H904" s="7">
        <f>IF(G904="","",G904-TODAY())</f>
        <v/>
      </c>
      <c r="I904" s="8">
        <f>IF(G904="","",
IF(G904&lt;TODAY(),
IF(O904&gt;0,"Violated","Completed"),
IF(H904&lt;=7,"Expiring Soon",
"Active")))</f>
        <v/>
      </c>
      <c r="J904" s="8">
        <f>IF(C904="","",
COUNTIFS(
sales!$C:$C,$C904,
sales!$E:$E,$E904,
sales!$H:$H,"&gt;="&amp;$F904,
sales!$H:$H,"&lt;="&amp;$G904
))</f>
        <v/>
      </c>
      <c r="K904" s="9">
        <f>IF(COUNTIFS(sales!C:C, C904)=0,"",
_xlfn.MAXIFS(sales!H:H, sales!C:C, C904))</f>
        <v/>
      </c>
      <c r="L904" s="4" t="n"/>
      <c r="M904" s="4" t="n"/>
      <c r="N904" s="10">
        <f>IF(C904="","",
SUMIFS(
sales!$I:$I,
sales!$C:$C,$C904,
sales!$E:$E,$E904,
sales!$H:$H,"&gt;="&amp;$F904,
sales!$H:$H,"&lt;="&amp;$G904
))</f>
        <v/>
      </c>
      <c r="O904" s="10">
        <f>IF(M904="","",M904-N904)</f>
        <v/>
      </c>
      <c r="P904" s="11">
        <f>IF(M904=0,"",N904/M904)</f>
        <v/>
      </c>
      <c r="Q904" s="12">
        <f>IF(OR(G904="",O904=""),"",
IF(AND(G904&lt;TODAY(),O904&gt;0),"YES","NO"))</f>
        <v/>
      </c>
      <c r="R904" s="100" t="n"/>
      <c r="S904" s="14" t="n"/>
      <c r="T904" s="15">
        <f>IF(Q904="YES", IF(R904="Company",L904*(1+S904),IF(R904="Vendor",L904*(1-S904),"")),"")</f>
        <v/>
      </c>
      <c r="U904" s="15">
        <f>IF(Q904="YES",O904*T904,"")</f>
        <v/>
      </c>
      <c r="V904" s="16" t="n"/>
      <c r="W904" s="17">
        <f>IF(Q904="YES",G904+V904,"")</f>
        <v/>
      </c>
      <c r="X904" s="18">
        <f>IF(Q904="YES",IF(TODAY()&gt;W904,"OVERDUE","WITHIN TIME"),"")</f>
        <v/>
      </c>
    </row>
    <row r="905">
      <c r="A905" s="3" t="n">
        <v>901</v>
      </c>
      <c r="B905" s="4" t="n"/>
      <c r="C905" s="4" t="n"/>
      <c r="D905" s="5">
        <f>IF(E905="ISNR20","Natural Rubber-TSNR (ISNR-20)","")</f>
        <v/>
      </c>
      <c r="E905" s="4" t="n"/>
      <c r="F905" s="6" t="n"/>
      <c r="G905" s="6" t="n"/>
      <c r="H905" s="7">
        <f>IF(G905="","",G905-TODAY())</f>
        <v/>
      </c>
      <c r="I905" s="8">
        <f>IF(G905="","",
IF(G905&lt;TODAY(),
IF(O905&gt;0,"Violated","Completed"),
IF(H905&lt;=7,"Expiring Soon",
"Active")))</f>
        <v/>
      </c>
      <c r="J905" s="8">
        <f>IF(C905="","",
COUNTIFS(
sales!$C:$C,$C905,
sales!$E:$E,$E905,
sales!$H:$H,"&gt;="&amp;$F905,
sales!$H:$H,"&lt;="&amp;$G905
))</f>
        <v/>
      </c>
      <c r="K905" s="9">
        <f>IF(COUNTIFS(sales!C:C, C905)=0,"",
_xlfn.MAXIFS(sales!H:H, sales!C:C, C905))</f>
        <v/>
      </c>
      <c r="L905" s="4" t="n"/>
      <c r="M905" s="4" t="n"/>
      <c r="N905" s="10">
        <f>IF(C905="","",
SUMIFS(
sales!$I:$I,
sales!$C:$C,$C905,
sales!$E:$E,$E905,
sales!$H:$H,"&gt;="&amp;$F905,
sales!$H:$H,"&lt;="&amp;$G905
))</f>
        <v/>
      </c>
      <c r="O905" s="10">
        <f>IF(M905="","",M905-N905)</f>
        <v/>
      </c>
      <c r="P905" s="11">
        <f>IF(M905=0,"",N905/M905)</f>
        <v/>
      </c>
      <c r="Q905" s="12">
        <f>IF(OR(G905="",O905=""),"",
IF(AND(G905&lt;TODAY(),O905&gt;0),"YES","NO"))</f>
        <v/>
      </c>
      <c r="R905" s="100" t="n"/>
      <c r="S905" s="14" t="n"/>
      <c r="T905" s="15">
        <f>IF(Q905="YES", IF(R905="Company",L905*(1+S905),IF(R905="Vendor",L905*(1-S905),"")),"")</f>
        <v/>
      </c>
      <c r="U905" s="15">
        <f>IF(Q905="YES",O905*T905,"")</f>
        <v/>
      </c>
      <c r="V905" s="16" t="n"/>
      <c r="W905" s="17">
        <f>IF(Q905="YES",G905+V905,"")</f>
        <v/>
      </c>
      <c r="X905" s="18">
        <f>IF(Q905="YES",IF(TODAY()&gt;W905,"OVERDUE","WITHIN TIME"),"")</f>
        <v/>
      </c>
    </row>
    <row r="906">
      <c r="A906" s="3" t="n">
        <v>902</v>
      </c>
      <c r="B906" s="4" t="n"/>
      <c r="C906" s="4" t="n"/>
      <c r="D906" s="5">
        <f>IF(E906="ISNR20","Natural Rubber-TSNR (ISNR-20)","")</f>
        <v/>
      </c>
      <c r="E906" s="4" t="n"/>
      <c r="F906" s="6" t="n"/>
      <c r="G906" s="6" t="n"/>
      <c r="H906" s="7">
        <f>IF(G906="","",G906-TODAY())</f>
        <v/>
      </c>
      <c r="I906" s="8">
        <f>IF(G906="","",
IF(G906&lt;TODAY(),
IF(O906&gt;0,"Violated","Completed"),
IF(H906&lt;=7,"Expiring Soon",
"Active")))</f>
        <v/>
      </c>
      <c r="J906" s="8">
        <f>IF(C906="","",
COUNTIFS(
sales!$C:$C,$C906,
sales!$E:$E,$E906,
sales!$H:$H,"&gt;="&amp;$F906,
sales!$H:$H,"&lt;="&amp;$G906
))</f>
        <v/>
      </c>
      <c r="K906" s="9">
        <f>IF(COUNTIFS(sales!C:C, C906)=0,"",
_xlfn.MAXIFS(sales!H:H, sales!C:C, C906))</f>
        <v/>
      </c>
      <c r="L906" s="4" t="n"/>
      <c r="M906" s="4" t="n"/>
      <c r="N906" s="10">
        <f>IF(C906="","",
SUMIFS(
sales!$I:$I,
sales!$C:$C,$C906,
sales!$E:$E,$E906,
sales!$H:$H,"&gt;="&amp;$F906,
sales!$H:$H,"&lt;="&amp;$G906
))</f>
        <v/>
      </c>
      <c r="O906" s="10">
        <f>IF(M906="","",M906-N906)</f>
        <v/>
      </c>
      <c r="P906" s="11">
        <f>IF(M906=0,"",N906/M906)</f>
        <v/>
      </c>
      <c r="Q906" s="12">
        <f>IF(OR(G906="",O906=""),"",
IF(AND(G906&lt;TODAY(),O906&gt;0),"YES","NO"))</f>
        <v/>
      </c>
      <c r="R906" s="100" t="n"/>
      <c r="S906" s="14" t="n"/>
      <c r="T906" s="15">
        <f>IF(Q906="YES", IF(R906="Company",L906*(1+S906),IF(R906="Vendor",L906*(1-S906),"")),"")</f>
        <v/>
      </c>
      <c r="U906" s="15">
        <f>IF(Q906="YES",O906*T906,"")</f>
        <v/>
      </c>
      <c r="V906" s="16" t="n"/>
      <c r="W906" s="17">
        <f>IF(Q906="YES",G906+V906,"")</f>
        <v/>
      </c>
      <c r="X906" s="18">
        <f>IF(Q906="YES",IF(TODAY()&gt;W906,"OVERDUE","WITHIN TIME"),"")</f>
        <v/>
      </c>
    </row>
    <row r="907">
      <c r="A907" s="3" t="n">
        <v>903</v>
      </c>
      <c r="B907" s="4" t="n"/>
      <c r="C907" s="4" t="n"/>
      <c r="D907" s="5">
        <f>IF(E907="ISNR20","Natural Rubber-TSNR (ISNR-20)","")</f>
        <v/>
      </c>
      <c r="E907" s="4" t="n"/>
      <c r="F907" s="6" t="n"/>
      <c r="G907" s="6" t="n"/>
      <c r="H907" s="7">
        <f>IF(G907="","",G907-TODAY())</f>
        <v/>
      </c>
      <c r="I907" s="8">
        <f>IF(G907="","",
IF(G907&lt;TODAY(),
IF(O907&gt;0,"Violated","Completed"),
IF(H907&lt;=7,"Expiring Soon",
"Active")))</f>
        <v/>
      </c>
      <c r="J907" s="8">
        <f>IF(C907="","",
COUNTIFS(
sales!$C:$C,$C907,
sales!$E:$E,$E907,
sales!$H:$H,"&gt;="&amp;$F907,
sales!$H:$H,"&lt;="&amp;$G907
))</f>
        <v/>
      </c>
      <c r="K907" s="9">
        <f>IF(COUNTIFS(sales!C:C, C907)=0,"",
_xlfn.MAXIFS(sales!H:H, sales!C:C, C907))</f>
        <v/>
      </c>
      <c r="L907" s="4" t="n"/>
      <c r="M907" s="4" t="n"/>
      <c r="N907" s="10">
        <f>IF(C907="","",
SUMIFS(
sales!$I:$I,
sales!$C:$C,$C907,
sales!$E:$E,$E907,
sales!$H:$H,"&gt;="&amp;$F907,
sales!$H:$H,"&lt;="&amp;$G907
))</f>
        <v/>
      </c>
      <c r="O907" s="10">
        <f>IF(M907="","",M907-N907)</f>
        <v/>
      </c>
      <c r="P907" s="11">
        <f>IF(M907=0,"",N907/M907)</f>
        <v/>
      </c>
      <c r="Q907" s="12">
        <f>IF(OR(G907="",O907=""),"",
IF(AND(G907&lt;TODAY(),O907&gt;0),"YES","NO"))</f>
        <v/>
      </c>
      <c r="R907" s="100" t="n"/>
      <c r="S907" s="14" t="n"/>
      <c r="T907" s="15">
        <f>IF(Q907="YES", IF(R907="Company",L907*(1+S907),IF(R907="Vendor",L907*(1-S907),"")),"")</f>
        <v/>
      </c>
      <c r="U907" s="15">
        <f>IF(Q907="YES",O907*T907,"")</f>
        <v/>
      </c>
      <c r="V907" s="16" t="n"/>
      <c r="W907" s="17">
        <f>IF(Q907="YES",G907+V907,"")</f>
        <v/>
      </c>
      <c r="X907" s="18">
        <f>IF(Q907="YES",IF(TODAY()&gt;W907,"OVERDUE","WITHIN TIME"),"")</f>
        <v/>
      </c>
    </row>
    <row r="908">
      <c r="A908" s="3" t="n">
        <v>904</v>
      </c>
      <c r="B908" s="4" t="n"/>
      <c r="C908" s="4" t="n"/>
      <c r="D908" s="5">
        <f>IF(E908="ISNR20","Natural Rubber-TSNR (ISNR-20)","")</f>
        <v/>
      </c>
      <c r="E908" s="4" t="n"/>
      <c r="F908" s="6" t="n"/>
      <c r="G908" s="6" t="n"/>
      <c r="H908" s="7">
        <f>IF(G908="","",G908-TODAY())</f>
        <v/>
      </c>
      <c r="I908" s="8">
        <f>IF(G908="","",
IF(G908&lt;TODAY(),
IF(O908&gt;0,"Violated","Completed"),
IF(H908&lt;=7,"Expiring Soon",
"Active")))</f>
        <v/>
      </c>
      <c r="J908" s="8">
        <f>IF(C908="","",
COUNTIFS(
sales!$C:$C,$C908,
sales!$E:$E,$E908,
sales!$H:$H,"&gt;="&amp;$F908,
sales!$H:$H,"&lt;="&amp;$G908
))</f>
        <v/>
      </c>
      <c r="K908" s="9">
        <f>IF(COUNTIFS(sales!C:C, C908)=0,"",
_xlfn.MAXIFS(sales!H:H, sales!C:C, C908))</f>
        <v/>
      </c>
      <c r="L908" s="4" t="n"/>
      <c r="M908" s="4" t="n"/>
      <c r="N908" s="10">
        <f>IF(C908="","",
SUMIFS(
sales!$I:$I,
sales!$C:$C,$C908,
sales!$E:$E,$E908,
sales!$H:$H,"&gt;="&amp;$F908,
sales!$H:$H,"&lt;="&amp;$G908
))</f>
        <v/>
      </c>
      <c r="O908" s="10">
        <f>IF(M908="","",M908-N908)</f>
        <v/>
      </c>
      <c r="P908" s="11">
        <f>IF(M908=0,"",N908/M908)</f>
        <v/>
      </c>
      <c r="Q908" s="12">
        <f>IF(OR(G908="",O908=""),"",
IF(AND(G908&lt;TODAY(),O908&gt;0),"YES","NO"))</f>
        <v/>
      </c>
      <c r="R908" s="100" t="n"/>
      <c r="S908" s="14" t="n"/>
      <c r="T908" s="15">
        <f>IF(Q908="YES", IF(R908="Company",L908*(1+S908),IF(R908="Vendor",L908*(1-S908),"")),"")</f>
        <v/>
      </c>
      <c r="U908" s="15">
        <f>IF(Q908="YES",O908*T908,"")</f>
        <v/>
      </c>
      <c r="V908" s="16" t="n"/>
      <c r="W908" s="17">
        <f>IF(Q908="YES",G908+V908,"")</f>
        <v/>
      </c>
      <c r="X908" s="18">
        <f>IF(Q908="YES",IF(TODAY()&gt;W908,"OVERDUE","WITHIN TIME"),"")</f>
        <v/>
      </c>
    </row>
    <row r="909">
      <c r="A909" s="3" t="n">
        <v>905</v>
      </c>
      <c r="B909" s="4" t="n"/>
      <c r="C909" s="4" t="n"/>
      <c r="D909" s="5">
        <f>IF(E909="ISNR20","Natural Rubber-TSNR (ISNR-20)","")</f>
        <v/>
      </c>
      <c r="E909" s="4" t="n"/>
      <c r="F909" s="6" t="n"/>
      <c r="G909" s="6" t="n"/>
      <c r="H909" s="7">
        <f>IF(G909="","",G909-TODAY())</f>
        <v/>
      </c>
      <c r="I909" s="8">
        <f>IF(G909="","",
IF(G909&lt;TODAY(),
IF(O909&gt;0,"Violated","Completed"),
IF(H909&lt;=7,"Expiring Soon",
"Active")))</f>
        <v/>
      </c>
      <c r="J909" s="8">
        <f>IF(C909="","",
COUNTIFS(
sales!$C:$C,$C909,
sales!$E:$E,$E909,
sales!$H:$H,"&gt;="&amp;$F909,
sales!$H:$H,"&lt;="&amp;$G909
))</f>
        <v/>
      </c>
      <c r="K909" s="9">
        <f>IF(COUNTIFS(sales!C:C, C909)=0,"",
_xlfn.MAXIFS(sales!H:H, sales!C:C, C909))</f>
        <v/>
      </c>
      <c r="L909" s="4" t="n"/>
      <c r="M909" s="4" t="n"/>
      <c r="N909" s="10">
        <f>IF(C909="","",
SUMIFS(
sales!$I:$I,
sales!$C:$C,$C909,
sales!$E:$E,$E909,
sales!$H:$H,"&gt;="&amp;$F909,
sales!$H:$H,"&lt;="&amp;$G909
))</f>
        <v/>
      </c>
      <c r="O909" s="10">
        <f>IF(M909="","",M909-N909)</f>
        <v/>
      </c>
      <c r="P909" s="11">
        <f>IF(M909=0,"",N909/M909)</f>
        <v/>
      </c>
      <c r="Q909" s="12">
        <f>IF(OR(G909="",O909=""),"",
IF(AND(G909&lt;TODAY(),O909&gt;0),"YES","NO"))</f>
        <v/>
      </c>
      <c r="R909" s="100" t="n"/>
      <c r="S909" s="14" t="n"/>
      <c r="T909" s="15">
        <f>IF(Q909="YES", IF(R909="Company",L909*(1+S909),IF(R909="Vendor",L909*(1-S909),"")),"")</f>
        <v/>
      </c>
      <c r="U909" s="15">
        <f>IF(Q909="YES",O909*T909,"")</f>
        <v/>
      </c>
      <c r="V909" s="16" t="n"/>
      <c r="W909" s="17">
        <f>IF(Q909="YES",G909+V909,"")</f>
        <v/>
      </c>
      <c r="X909" s="18">
        <f>IF(Q909="YES",IF(TODAY()&gt;W909,"OVERDUE","WITHIN TIME"),"")</f>
        <v/>
      </c>
    </row>
    <row r="910">
      <c r="A910" s="3" t="n">
        <v>906</v>
      </c>
      <c r="B910" s="4" t="n"/>
      <c r="C910" s="4" t="n"/>
      <c r="D910" s="5">
        <f>IF(E910="ISNR20","Natural Rubber-TSNR (ISNR-20)","")</f>
        <v/>
      </c>
      <c r="E910" s="4" t="n"/>
      <c r="F910" s="6" t="n"/>
      <c r="G910" s="6" t="n"/>
      <c r="H910" s="7">
        <f>IF(G910="","",G910-TODAY())</f>
        <v/>
      </c>
      <c r="I910" s="8">
        <f>IF(G910="","",
IF(G910&lt;TODAY(),
IF(O910&gt;0,"Violated","Completed"),
IF(H910&lt;=7,"Expiring Soon",
"Active")))</f>
        <v/>
      </c>
      <c r="J910" s="8">
        <f>IF(C910="","",
COUNTIFS(
sales!$C:$C,$C910,
sales!$E:$E,$E910,
sales!$H:$H,"&gt;="&amp;$F910,
sales!$H:$H,"&lt;="&amp;$G910
))</f>
        <v/>
      </c>
      <c r="K910" s="9">
        <f>IF(COUNTIFS(sales!C:C, C910)=0,"",
_xlfn.MAXIFS(sales!H:H, sales!C:C, C910))</f>
        <v/>
      </c>
      <c r="L910" s="4" t="n"/>
      <c r="M910" s="4" t="n"/>
      <c r="N910" s="10">
        <f>IF(C910="","",
SUMIFS(
sales!$I:$I,
sales!$C:$C,$C910,
sales!$E:$E,$E910,
sales!$H:$H,"&gt;="&amp;$F910,
sales!$H:$H,"&lt;="&amp;$G910
))</f>
        <v/>
      </c>
      <c r="O910" s="10">
        <f>IF(M910="","",M910-N910)</f>
        <v/>
      </c>
      <c r="P910" s="11">
        <f>IF(M910=0,"",N910/M910)</f>
        <v/>
      </c>
      <c r="Q910" s="12">
        <f>IF(OR(G910="",O910=""),"",
IF(AND(G910&lt;TODAY(),O910&gt;0),"YES","NO"))</f>
        <v/>
      </c>
      <c r="R910" s="100" t="n"/>
      <c r="S910" s="14" t="n"/>
      <c r="T910" s="15">
        <f>IF(Q910="YES", IF(R910="Company",L910*(1+S910),IF(R910="Vendor",L910*(1-S910),"")),"")</f>
        <v/>
      </c>
      <c r="U910" s="15">
        <f>IF(Q910="YES",O910*T910,"")</f>
        <v/>
      </c>
      <c r="V910" s="16" t="n"/>
      <c r="W910" s="17">
        <f>IF(Q910="YES",G910+V910,"")</f>
        <v/>
      </c>
      <c r="X910" s="18">
        <f>IF(Q910="YES",IF(TODAY()&gt;W910,"OVERDUE","WITHIN TIME"),"")</f>
        <v/>
      </c>
    </row>
    <row r="911">
      <c r="A911" s="3" t="n">
        <v>907</v>
      </c>
      <c r="B911" s="4" t="n"/>
      <c r="C911" s="4" t="n"/>
      <c r="D911" s="5">
        <f>IF(E911="ISNR20","Natural Rubber-TSNR (ISNR-20)","")</f>
        <v/>
      </c>
      <c r="E911" s="4" t="n"/>
      <c r="F911" s="6" t="n"/>
      <c r="G911" s="6" t="n"/>
      <c r="H911" s="7">
        <f>IF(G911="","",G911-TODAY())</f>
        <v/>
      </c>
      <c r="I911" s="8">
        <f>IF(G911="","",
IF(G911&lt;TODAY(),
IF(O911&gt;0,"Violated","Completed"),
IF(H911&lt;=7,"Expiring Soon",
"Active")))</f>
        <v/>
      </c>
      <c r="J911" s="8">
        <f>IF(C911="","",
COUNTIFS(
sales!$C:$C,$C911,
sales!$E:$E,$E911,
sales!$H:$H,"&gt;="&amp;$F911,
sales!$H:$H,"&lt;="&amp;$G911
))</f>
        <v/>
      </c>
      <c r="K911" s="9">
        <f>IF(COUNTIFS(sales!C:C, C911)=0,"",
_xlfn.MAXIFS(sales!H:H, sales!C:C, C911))</f>
        <v/>
      </c>
      <c r="L911" s="4" t="n"/>
      <c r="M911" s="4" t="n"/>
      <c r="N911" s="10">
        <f>IF(C911="","",
SUMIFS(
sales!$I:$I,
sales!$C:$C,$C911,
sales!$E:$E,$E911,
sales!$H:$H,"&gt;="&amp;$F911,
sales!$H:$H,"&lt;="&amp;$G911
))</f>
        <v/>
      </c>
      <c r="O911" s="10">
        <f>IF(M911="","",M911-N911)</f>
        <v/>
      </c>
      <c r="P911" s="11">
        <f>IF(M911=0,"",N911/M911)</f>
        <v/>
      </c>
      <c r="Q911" s="12">
        <f>IF(OR(G911="",O911=""),"",
IF(AND(G911&lt;TODAY(),O911&gt;0),"YES","NO"))</f>
        <v/>
      </c>
      <c r="R911" s="100" t="n"/>
      <c r="S911" s="14" t="n"/>
      <c r="T911" s="15">
        <f>IF(Q911="YES", IF(R911="Company",L911*(1+S911),IF(R911="Vendor",L911*(1-S911),"")),"")</f>
        <v/>
      </c>
      <c r="U911" s="15">
        <f>IF(Q911="YES",O911*T911,"")</f>
        <v/>
      </c>
      <c r="V911" s="16" t="n"/>
      <c r="W911" s="17">
        <f>IF(Q911="YES",G911+V911,"")</f>
        <v/>
      </c>
      <c r="X911" s="18">
        <f>IF(Q911="YES",IF(TODAY()&gt;W911,"OVERDUE","WITHIN TIME"),"")</f>
        <v/>
      </c>
    </row>
    <row r="912">
      <c r="A912" s="3" t="n">
        <v>908</v>
      </c>
      <c r="B912" s="4" t="n"/>
      <c r="C912" s="4" t="n"/>
      <c r="D912" s="5">
        <f>IF(E912="ISNR20","Natural Rubber-TSNR (ISNR-20)","")</f>
        <v/>
      </c>
      <c r="E912" s="4" t="n"/>
      <c r="F912" s="6" t="n"/>
      <c r="G912" s="6" t="n"/>
      <c r="H912" s="7">
        <f>IF(G912="","",G912-TODAY())</f>
        <v/>
      </c>
      <c r="I912" s="8">
        <f>IF(G912="","",
IF(G912&lt;TODAY(),
IF(O912&gt;0,"Violated","Completed"),
IF(H912&lt;=7,"Expiring Soon",
"Active")))</f>
        <v/>
      </c>
      <c r="J912" s="8">
        <f>IF(C912="","",
COUNTIFS(
sales!$C:$C,$C912,
sales!$E:$E,$E912,
sales!$H:$H,"&gt;="&amp;$F912,
sales!$H:$H,"&lt;="&amp;$G912
))</f>
        <v/>
      </c>
      <c r="K912" s="9">
        <f>IF(COUNTIFS(sales!C:C, C912)=0,"",
_xlfn.MAXIFS(sales!H:H, sales!C:C, C912))</f>
        <v/>
      </c>
      <c r="L912" s="4" t="n"/>
      <c r="M912" s="4" t="n"/>
      <c r="N912" s="10">
        <f>IF(C912="","",
SUMIFS(
sales!$I:$I,
sales!$C:$C,$C912,
sales!$E:$E,$E912,
sales!$H:$H,"&gt;="&amp;$F912,
sales!$H:$H,"&lt;="&amp;$G912
))</f>
        <v/>
      </c>
      <c r="O912" s="10">
        <f>IF(M912="","",M912-N912)</f>
        <v/>
      </c>
      <c r="P912" s="11">
        <f>IF(M912=0,"",N912/M912)</f>
        <v/>
      </c>
      <c r="Q912" s="12">
        <f>IF(OR(G912="",O912=""),"",
IF(AND(G912&lt;TODAY(),O912&gt;0),"YES","NO"))</f>
        <v/>
      </c>
      <c r="R912" s="100" t="n"/>
      <c r="S912" s="14" t="n"/>
      <c r="T912" s="15">
        <f>IF(Q912="YES", IF(R912="Company",L912*(1+S912),IF(R912="Vendor",L912*(1-S912),"")),"")</f>
        <v/>
      </c>
      <c r="U912" s="15">
        <f>IF(Q912="YES",O912*T912,"")</f>
        <v/>
      </c>
      <c r="V912" s="16" t="n"/>
      <c r="W912" s="17">
        <f>IF(Q912="YES",G912+V912,"")</f>
        <v/>
      </c>
      <c r="X912" s="18">
        <f>IF(Q912="YES",IF(TODAY()&gt;W912,"OVERDUE","WITHIN TIME"),"")</f>
        <v/>
      </c>
    </row>
    <row r="913">
      <c r="A913" s="3" t="n">
        <v>909</v>
      </c>
      <c r="B913" s="4" t="n"/>
      <c r="C913" s="4" t="n"/>
      <c r="D913" s="5">
        <f>IF(E913="ISNR20","Natural Rubber-TSNR (ISNR-20)","")</f>
        <v/>
      </c>
      <c r="E913" s="4" t="n"/>
      <c r="F913" s="6" t="n"/>
      <c r="G913" s="6" t="n"/>
      <c r="H913" s="7">
        <f>IF(G913="","",G913-TODAY())</f>
        <v/>
      </c>
      <c r="I913" s="8">
        <f>IF(G913="","",
IF(G913&lt;TODAY(),
IF(O913&gt;0,"Violated","Completed"),
IF(H913&lt;=7,"Expiring Soon",
"Active")))</f>
        <v/>
      </c>
      <c r="J913" s="8">
        <f>IF(C913="","",
COUNTIFS(
sales!$C:$C,$C913,
sales!$E:$E,$E913,
sales!$H:$H,"&gt;="&amp;$F913,
sales!$H:$H,"&lt;="&amp;$G913
))</f>
        <v/>
      </c>
      <c r="K913" s="9">
        <f>IF(COUNTIFS(sales!C:C, C913)=0,"",
_xlfn.MAXIFS(sales!H:H, sales!C:C, C913))</f>
        <v/>
      </c>
      <c r="L913" s="4" t="n"/>
      <c r="M913" s="4" t="n"/>
      <c r="N913" s="10">
        <f>IF(C913="","",
SUMIFS(
sales!$I:$I,
sales!$C:$C,$C913,
sales!$E:$E,$E913,
sales!$H:$H,"&gt;="&amp;$F913,
sales!$H:$H,"&lt;="&amp;$G913
))</f>
        <v/>
      </c>
      <c r="O913" s="10">
        <f>IF(M913="","",M913-N913)</f>
        <v/>
      </c>
      <c r="P913" s="11">
        <f>IF(M913=0,"",N913/M913)</f>
        <v/>
      </c>
      <c r="Q913" s="12">
        <f>IF(OR(G913="",O913=""),"",
IF(AND(G913&lt;TODAY(),O913&gt;0),"YES","NO"))</f>
        <v/>
      </c>
      <c r="R913" s="100" t="n"/>
      <c r="S913" s="14" t="n"/>
      <c r="T913" s="15">
        <f>IF(Q913="YES", IF(R913="Company",L913*(1+S913),IF(R913="Vendor",L913*(1-S913),"")),"")</f>
        <v/>
      </c>
      <c r="U913" s="15">
        <f>IF(Q913="YES",O913*T913,"")</f>
        <v/>
      </c>
      <c r="V913" s="16" t="n"/>
      <c r="W913" s="17">
        <f>IF(Q913="YES",G913+V913,"")</f>
        <v/>
      </c>
      <c r="X913" s="18">
        <f>IF(Q913="YES",IF(TODAY()&gt;W913,"OVERDUE","WITHIN TIME"),"")</f>
        <v/>
      </c>
    </row>
    <row r="914">
      <c r="A914" s="3" t="n">
        <v>910</v>
      </c>
      <c r="B914" s="4" t="n"/>
      <c r="C914" s="4" t="n"/>
      <c r="D914" s="5">
        <f>IF(E914="ISNR20","Natural Rubber-TSNR (ISNR-20)","")</f>
        <v/>
      </c>
      <c r="E914" s="4" t="n"/>
      <c r="F914" s="6" t="n"/>
      <c r="G914" s="6" t="n"/>
      <c r="H914" s="7">
        <f>IF(G914="","",G914-TODAY())</f>
        <v/>
      </c>
      <c r="I914" s="8">
        <f>IF(G914="","",
IF(G914&lt;TODAY(),
IF(O914&gt;0,"Violated","Completed"),
IF(H914&lt;=7,"Expiring Soon",
"Active")))</f>
        <v/>
      </c>
      <c r="J914" s="8">
        <f>IF(C914="","",
COUNTIFS(
sales!$C:$C,$C914,
sales!$E:$E,$E914,
sales!$H:$H,"&gt;="&amp;$F914,
sales!$H:$H,"&lt;="&amp;$G914
))</f>
        <v/>
      </c>
      <c r="K914" s="9">
        <f>IF(COUNTIFS(sales!C:C, C914)=0,"",
_xlfn.MAXIFS(sales!H:H, sales!C:C, C914))</f>
        <v/>
      </c>
      <c r="L914" s="4" t="n"/>
      <c r="M914" s="4" t="n"/>
      <c r="N914" s="10">
        <f>IF(C914="","",
SUMIFS(
sales!$I:$I,
sales!$C:$C,$C914,
sales!$E:$E,$E914,
sales!$H:$H,"&gt;="&amp;$F914,
sales!$H:$H,"&lt;="&amp;$G914
))</f>
        <v/>
      </c>
      <c r="O914" s="10">
        <f>IF(M914="","",M914-N914)</f>
        <v/>
      </c>
      <c r="P914" s="11">
        <f>IF(M914=0,"",N914/M914)</f>
        <v/>
      </c>
      <c r="Q914" s="12">
        <f>IF(OR(G914="",O914=""),"",
IF(AND(G914&lt;TODAY(),O914&gt;0),"YES","NO"))</f>
        <v/>
      </c>
      <c r="R914" s="100" t="n"/>
      <c r="S914" s="14" t="n"/>
      <c r="T914" s="15">
        <f>IF(Q914="YES", IF(R914="Company",L914*(1+S914),IF(R914="Vendor",L914*(1-S914),"")),"")</f>
        <v/>
      </c>
      <c r="U914" s="15">
        <f>IF(Q914="YES",O914*T914,"")</f>
        <v/>
      </c>
      <c r="V914" s="16" t="n"/>
      <c r="W914" s="17">
        <f>IF(Q914="YES",G914+V914,"")</f>
        <v/>
      </c>
      <c r="X914" s="18">
        <f>IF(Q914="YES",IF(TODAY()&gt;W914,"OVERDUE","WITHIN TIME"),"")</f>
        <v/>
      </c>
    </row>
    <row r="915">
      <c r="A915" s="3" t="n">
        <v>911</v>
      </c>
      <c r="B915" s="4" t="n"/>
      <c r="C915" s="4" t="n"/>
      <c r="D915" s="5">
        <f>IF(E915="ISNR20","Natural Rubber-TSNR (ISNR-20)","")</f>
        <v/>
      </c>
      <c r="E915" s="4" t="n"/>
      <c r="F915" s="6" t="n"/>
      <c r="G915" s="6" t="n"/>
      <c r="H915" s="7">
        <f>IF(G915="","",G915-TODAY())</f>
        <v/>
      </c>
      <c r="I915" s="8">
        <f>IF(G915="","",
IF(G915&lt;TODAY(),
IF(O915&gt;0,"Violated","Completed"),
IF(H915&lt;=7,"Expiring Soon",
"Active")))</f>
        <v/>
      </c>
      <c r="J915" s="8">
        <f>IF(C915="","",
COUNTIFS(
sales!$C:$C,$C915,
sales!$E:$E,$E915,
sales!$H:$H,"&gt;="&amp;$F915,
sales!$H:$H,"&lt;="&amp;$G915
))</f>
        <v/>
      </c>
      <c r="K915" s="9">
        <f>IF(COUNTIFS(sales!C:C, C915)=0,"",
_xlfn.MAXIFS(sales!H:H, sales!C:C, C915))</f>
        <v/>
      </c>
      <c r="L915" s="4" t="n"/>
      <c r="M915" s="4" t="n"/>
      <c r="N915" s="10">
        <f>IF(C915="","",
SUMIFS(
sales!$I:$I,
sales!$C:$C,$C915,
sales!$E:$E,$E915,
sales!$H:$H,"&gt;="&amp;$F915,
sales!$H:$H,"&lt;="&amp;$G915
))</f>
        <v/>
      </c>
      <c r="O915" s="10">
        <f>IF(M915="","",M915-N915)</f>
        <v/>
      </c>
      <c r="P915" s="11">
        <f>IF(M915=0,"",N915/M915)</f>
        <v/>
      </c>
      <c r="Q915" s="12">
        <f>IF(OR(G915="",O915=""),"",
IF(AND(G915&lt;TODAY(),O915&gt;0),"YES","NO"))</f>
        <v/>
      </c>
      <c r="R915" s="100" t="n"/>
      <c r="S915" s="14" t="n"/>
      <c r="T915" s="15">
        <f>IF(Q915="YES", IF(R915="Company",L915*(1+S915),IF(R915="Vendor",L915*(1-S915),"")),"")</f>
        <v/>
      </c>
      <c r="U915" s="15">
        <f>IF(Q915="YES",O915*T915,"")</f>
        <v/>
      </c>
      <c r="V915" s="16" t="n"/>
      <c r="W915" s="17">
        <f>IF(Q915="YES",G915+V915,"")</f>
        <v/>
      </c>
      <c r="X915" s="18">
        <f>IF(Q915="YES",IF(TODAY()&gt;W915,"OVERDUE","WITHIN TIME"),"")</f>
        <v/>
      </c>
    </row>
    <row r="916">
      <c r="A916" s="3" t="n">
        <v>912</v>
      </c>
      <c r="B916" s="4" t="n"/>
      <c r="C916" s="4" t="n"/>
      <c r="D916" s="5">
        <f>IF(E916="ISNR20","Natural Rubber-TSNR (ISNR-20)","")</f>
        <v/>
      </c>
      <c r="E916" s="4" t="n"/>
      <c r="F916" s="6" t="n"/>
      <c r="G916" s="6" t="n"/>
      <c r="H916" s="7">
        <f>IF(G916="","",G916-TODAY())</f>
        <v/>
      </c>
      <c r="I916" s="8">
        <f>IF(G916="","",
IF(G916&lt;TODAY(),
IF(O916&gt;0,"Violated","Completed"),
IF(H916&lt;=7,"Expiring Soon",
"Active")))</f>
        <v/>
      </c>
      <c r="J916" s="8">
        <f>IF(C916="","",
COUNTIFS(
sales!$C:$C,$C916,
sales!$E:$E,$E916,
sales!$H:$H,"&gt;="&amp;$F916,
sales!$H:$H,"&lt;="&amp;$G916
))</f>
        <v/>
      </c>
      <c r="K916" s="9">
        <f>IF(COUNTIFS(sales!C:C, C916)=0,"",
_xlfn.MAXIFS(sales!H:H, sales!C:C, C916))</f>
        <v/>
      </c>
      <c r="L916" s="4" t="n"/>
      <c r="M916" s="4" t="n"/>
      <c r="N916" s="10">
        <f>IF(C916="","",
SUMIFS(
sales!$I:$I,
sales!$C:$C,$C916,
sales!$E:$E,$E916,
sales!$H:$H,"&gt;="&amp;$F916,
sales!$H:$H,"&lt;="&amp;$G916
))</f>
        <v/>
      </c>
      <c r="O916" s="10">
        <f>IF(M916="","",M916-N916)</f>
        <v/>
      </c>
      <c r="P916" s="11">
        <f>IF(M916=0,"",N916/M916)</f>
        <v/>
      </c>
      <c r="Q916" s="12">
        <f>IF(OR(G916="",O916=""),"",
IF(AND(G916&lt;TODAY(),O916&gt;0),"YES","NO"))</f>
        <v/>
      </c>
      <c r="R916" s="100" t="n"/>
      <c r="S916" s="14" t="n"/>
      <c r="T916" s="15">
        <f>IF(Q916="YES", IF(R916="Company",L916*(1+S916),IF(R916="Vendor",L916*(1-S916),"")),"")</f>
        <v/>
      </c>
      <c r="U916" s="15">
        <f>IF(Q916="YES",O916*T916,"")</f>
        <v/>
      </c>
      <c r="V916" s="16" t="n"/>
      <c r="W916" s="17">
        <f>IF(Q916="YES",G916+V916,"")</f>
        <v/>
      </c>
      <c r="X916" s="18">
        <f>IF(Q916="YES",IF(TODAY()&gt;W916,"OVERDUE","WITHIN TIME"),"")</f>
        <v/>
      </c>
    </row>
    <row r="917">
      <c r="A917" s="3" t="n">
        <v>913</v>
      </c>
      <c r="B917" s="4" t="n"/>
      <c r="C917" s="4" t="n"/>
      <c r="D917" s="5">
        <f>IF(E917="ISNR20","Natural Rubber-TSNR (ISNR-20)","")</f>
        <v/>
      </c>
      <c r="E917" s="4" t="n"/>
      <c r="F917" s="6" t="n"/>
      <c r="G917" s="6" t="n"/>
      <c r="H917" s="7">
        <f>IF(G917="","",G917-TODAY())</f>
        <v/>
      </c>
      <c r="I917" s="8">
        <f>IF(G917="","",
IF(G917&lt;TODAY(),
IF(O917&gt;0,"Violated","Completed"),
IF(H917&lt;=7,"Expiring Soon",
"Active")))</f>
        <v/>
      </c>
      <c r="J917" s="8">
        <f>IF(C917="","",
COUNTIFS(
sales!$C:$C,$C917,
sales!$E:$E,$E917,
sales!$H:$H,"&gt;="&amp;$F917,
sales!$H:$H,"&lt;="&amp;$G917
))</f>
        <v/>
      </c>
      <c r="K917" s="9">
        <f>IF(COUNTIFS(sales!C:C, C917)=0,"",
_xlfn.MAXIFS(sales!H:H, sales!C:C, C917))</f>
        <v/>
      </c>
      <c r="L917" s="4" t="n"/>
      <c r="M917" s="4" t="n"/>
      <c r="N917" s="10">
        <f>IF(C917="","",
SUMIFS(
sales!$I:$I,
sales!$C:$C,$C917,
sales!$E:$E,$E917,
sales!$H:$H,"&gt;="&amp;$F917,
sales!$H:$H,"&lt;="&amp;$G917
))</f>
        <v/>
      </c>
      <c r="O917" s="10">
        <f>IF(M917="","",M917-N917)</f>
        <v/>
      </c>
      <c r="P917" s="11">
        <f>IF(M917=0,"",N917/M917)</f>
        <v/>
      </c>
      <c r="Q917" s="12">
        <f>IF(OR(G917="",O917=""),"",
IF(AND(G917&lt;TODAY(),O917&gt;0),"YES","NO"))</f>
        <v/>
      </c>
      <c r="R917" s="100" t="n"/>
      <c r="S917" s="14" t="n"/>
      <c r="T917" s="15">
        <f>IF(Q917="YES", IF(R917="Company",L917*(1+S917),IF(R917="Vendor",L917*(1-S917),"")),"")</f>
        <v/>
      </c>
      <c r="U917" s="15">
        <f>IF(Q917="YES",O917*T917,"")</f>
        <v/>
      </c>
      <c r="V917" s="16" t="n"/>
      <c r="W917" s="17">
        <f>IF(Q917="YES",G917+V917,"")</f>
        <v/>
      </c>
      <c r="X917" s="18">
        <f>IF(Q917="YES",IF(TODAY()&gt;W917,"OVERDUE","WITHIN TIME"),"")</f>
        <v/>
      </c>
    </row>
    <row r="918">
      <c r="A918" s="3" t="n">
        <v>914</v>
      </c>
      <c r="B918" s="4" t="n"/>
      <c r="C918" s="4" t="n"/>
      <c r="D918" s="5">
        <f>IF(E918="ISNR20","Natural Rubber-TSNR (ISNR-20)","")</f>
        <v/>
      </c>
      <c r="E918" s="4" t="n"/>
      <c r="F918" s="6" t="n"/>
      <c r="G918" s="6" t="n"/>
      <c r="H918" s="7">
        <f>IF(G918="","",G918-TODAY())</f>
        <v/>
      </c>
      <c r="I918" s="8">
        <f>IF(G918="","",
IF(G918&lt;TODAY(),
IF(O918&gt;0,"Violated","Completed"),
IF(H918&lt;=7,"Expiring Soon",
"Active")))</f>
        <v/>
      </c>
      <c r="J918" s="8">
        <f>IF(C918="","",
COUNTIFS(
sales!$C:$C,$C918,
sales!$E:$E,$E918,
sales!$H:$H,"&gt;="&amp;$F918,
sales!$H:$H,"&lt;="&amp;$G918
))</f>
        <v/>
      </c>
      <c r="K918" s="9">
        <f>IF(COUNTIFS(sales!C:C, C918)=0,"",
_xlfn.MAXIFS(sales!H:H, sales!C:C, C918))</f>
        <v/>
      </c>
      <c r="L918" s="4" t="n"/>
      <c r="M918" s="4" t="n"/>
      <c r="N918" s="10">
        <f>IF(C918="","",
SUMIFS(
sales!$I:$I,
sales!$C:$C,$C918,
sales!$E:$E,$E918,
sales!$H:$H,"&gt;="&amp;$F918,
sales!$H:$H,"&lt;="&amp;$G918
))</f>
        <v/>
      </c>
      <c r="O918" s="10">
        <f>IF(M918="","",M918-N918)</f>
        <v/>
      </c>
      <c r="P918" s="11">
        <f>IF(M918=0,"",N918/M918)</f>
        <v/>
      </c>
      <c r="Q918" s="12">
        <f>IF(OR(G918="",O918=""),"",
IF(AND(G918&lt;TODAY(),O918&gt;0),"YES","NO"))</f>
        <v/>
      </c>
      <c r="R918" s="100" t="n"/>
      <c r="S918" s="14" t="n"/>
      <c r="T918" s="15">
        <f>IF(Q918="YES", IF(R918="Company",L918*(1+S918),IF(R918="Vendor",L918*(1-S918),"")),"")</f>
        <v/>
      </c>
      <c r="U918" s="15">
        <f>IF(Q918="YES",O918*T918,"")</f>
        <v/>
      </c>
      <c r="V918" s="16" t="n"/>
      <c r="W918" s="17">
        <f>IF(Q918="YES",G918+V918,"")</f>
        <v/>
      </c>
      <c r="X918" s="18">
        <f>IF(Q918="YES",IF(TODAY()&gt;W918,"OVERDUE","WITHIN TIME"),"")</f>
        <v/>
      </c>
    </row>
    <row r="919">
      <c r="A919" s="3" t="n">
        <v>915</v>
      </c>
      <c r="B919" s="4" t="n"/>
      <c r="C919" s="4" t="n"/>
      <c r="D919" s="5">
        <f>IF(E919="ISNR20","Natural Rubber-TSNR (ISNR-20)","")</f>
        <v/>
      </c>
      <c r="E919" s="4" t="n"/>
      <c r="F919" s="6" t="n"/>
      <c r="G919" s="6" t="n"/>
      <c r="H919" s="7">
        <f>IF(G919="","",G919-TODAY())</f>
        <v/>
      </c>
      <c r="I919" s="8">
        <f>IF(G919="","",
IF(G919&lt;TODAY(),
IF(O919&gt;0,"Violated","Completed"),
IF(H919&lt;=7,"Expiring Soon",
"Active")))</f>
        <v/>
      </c>
      <c r="J919" s="8">
        <f>IF(C919="","",
COUNTIFS(
sales!$C:$C,$C919,
sales!$E:$E,$E919,
sales!$H:$H,"&gt;="&amp;$F919,
sales!$H:$H,"&lt;="&amp;$G919
))</f>
        <v/>
      </c>
      <c r="K919" s="9">
        <f>IF(COUNTIFS(sales!C:C, C919)=0,"",
_xlfn.MAXIFS(sales!H:H, sales!C:C, C919))</f>
        <v/>
      </c>
      <c r="L919" s="4" t="n"/>
      <c r="M919" s="4" t="n"/>
      <c r="N919" s="10">
        <f>IF(C919="","",
SUMIFS(
sales!$I:$I,
sales!$C:$C,$C919,
sales!$E:$E,$E919,
sales!$H:$H,"&gt;="&amp;$F919,
sales!$H:$H,"&lt;="&amp;$G919
))</f>
        <v/>
      </c>
      <c r="O919" s="10">
        <f>IF(M919="","",M919-N919)</f>
        <v/>
      </c>
      <c r="P919" s="11">
        <f>IF(M919=0,"",N919/M919)</f>
        <v/>
      </c>
      <c r="Q919" s="12">
        <f>IF(OR(G919="",O919=""),"",
IF(AND(G919&lt;TODAY(),O919&gt;0),"YES","NO"))</f>
        <v/>
      </c>
      <c r="R919" s="100" t="n"/>
      <c r="S919" s="14" t="n"/>
      <c r="T919" s="15">
        <f>IF(Q919="YES", IF(R919="Company",L919*(1+S919),IF(R919="Vendor",L919*(1-S919),"")),"")</f>
        <v/>
      </c>
      <c r="U919" s="15">
        <f>IF(Q919="YES",O919*T919,"")</f>
        <v/>
      </c>
      <c r="V919" s="16" t="n"/>
      <c r="W919" s="17">
        <f>IF(Q919="YES",G919+V919,"")</f>
        <v/>
      </c>
      <c r="X919" s="18">
        <f>IF(Q919="YES",IF(TODAY()&gt;W919,"OVERDUE","WITHIN TIME"),"")</f>
        <v/>
      </c>
    </row>
    <row r="920">
      <c r="A920" s="3" t="n">
        <v>916</v>
      </c>
      <c r="B920" s="4" t="n"/>
      <c r="C920" s="4" t="n"/>
      <c r="D920" s="5">
        <f>IF(E920="ISNR20","Natural Rubber-TSNR (ISNR-20)","")</f>
        <v/>
      </c>
      <c r="E920" s="4" t="n"/>
      <c r="F920" s="6" t="n"/>
      <c r="G920" s="6" t="n"/>
      <c r="H920" s="7">
        <f>IF(G920="","",G920-TODAY())</f>
        <v/>
      </c>
      <c r="I920" s="8">
        <f>IF(G920="","",
IF(G920&lt;TODAY(),
IF(O920&gt;0,"Violated","Completed"),
IF(H920&lt;=7,"Expiring Soon",
"Active")))</f>
        <v/>
      </c>
      <c r="J920" s="8">
        <f>IF(C920="","",
COUNTIFS(
sales!$C:$C,$C920,
sales!$E:$E,$E920,
sales!$H:$H,"&gt;="&amp;$F920,
sales!$H:$H,"&lt;="&amp;$G920
))</f>
        <v/>
      </c>
      <c r="K920" s="9">
        <f>IF(COUNTIFS(sales!C:C, C920)=0,"",
_xlfn.MAXIFS(sales!H:H, sales!C:C, C920))</f>
        <v/>
      </c>
      <c r="L920" s="4" t="n"/>
      <c r="M920" s="4" t="n"/>
      <c r="N920" s="10">
        <f>IF(C920="","",
SUMIFS(
sales!$I:$I,
sales!$C:$C,$C920,
sales!$E:$E,$E920,
sales!$H:$H,"&gt;="&amp;$F920,
sales!$H:$H,"&lt;="&amp;$G920
))</f>
        <v/>
      </c>
      <c r="O920" s="10">
        <f>IF(M920="","",M920-N920)</f>
        <v/>
      </c>
      <c r="P920" s="11">
        <f>IF(M920=0,"",N920/M920)</f>
        <v/>
      </c>
      <c r="Q920" s="12">
        <f>IF(OR(G920="",O920=""),"",
IF(AND(G920&lt;TODAY(),O920&gt;0),"YES","NO"))</f>
        <v/>
      </c>
      <c r="R920" s="100" t="n"/>
      <c r="S920" s="14" t="n"/>
      <c r="T920" s="15">
        <f>IF(Q920="YES", IF(R920="Company",L920*(1+S920),IF(R920="Vendor",L920*(1-S920),"")),"")</f>
        <v/>
      </c>
      <c r="U920" s="15">
        <f>IF(Q920="YES",O920*T920,"")</f>
        <v/>
      </c>
      <c r="V920" s="16" t="n"/>
      <c r="W920" s="17">
        <f>IF(Q920="YES",G920+V920,"")</f>
        <v/>
      </c>
      <c r="X920" s="18">
        <f>IF(Q920="YES",IF(TODAY()&gt;W920,"OVERDUE","WITHIN TIME"),"")</f>
        <v/>
      </c>
    </row>
    <row r="921">
      <c r="A921" s="3" t="n">
        <v>917</v>
      </c>
      <c r="B921" s="4" t="n"/>
      <c r="C921" s="4" t="n"/>
      <c r="D921" s="5">
        <f>IF(E921="ISNR20","Natural Rubber-TSNR (ISNR-20)","")</f>
        <v/>
      </c>
      <c r="E921" s="4" t="n"/>
      <c r="F921" s="6" t="n"/>
      <c r="G921" s="6" t="n"/>
      <c r="H921" s="7">
        <f>IF(G921="","",G921-TODAY())</f>
        <v/>
      </c>
      <c r="I921" s="8">
        <f>IF(G921="","",
IF(G921&lt;TODAY(),
IF(O921&gt;0,"Violated","Completed"),
IF(H921&lt;=7,"Expiring Soon",
"Active")))</f>
        <v/>
      </c>
      <c r="J921" s="8">
        <f>IF(C921="","",
COUNTIFS(
sales!$C:$C,$C921,
sales!$E:$E,$E921,
sales!$H:$H,"&gt;="&amp;$F921,
sales!$H:$H,"&lt;="&amp;$G921
))</f>
        <v/>
      </c>
      <c r="K921" s="9">
        <f>IF(COUNTIFS(sales!C:C, C921)=0,"",
_xlfn.MAXIFS(sales!H:H, sales!C:C, C921))</f>
        <v/>
      </c>
      <c r="L921" s="4" t="n"/>
      <c r="M921" s="4" t="n"/>
      <c r="N921" s="10">
        <f>IF(C921="","",
SUMIFS(
sales!$I:$I,
sales!$C:$C,$C921,
sales!$E:$E,$E921,
sales!$H:$H,"&gt;="&amp;$F921,
sales!$H:$H,"&lt;="&amp;$G921
))</f>
        <v/>
      </c>
      <c r="O921" s="10">
        <f>IF(M921="","",M921-N921)</f>
        <v/>
      </c>
      <c r="P921" s="11">
        <f>IF(M921=0,"",N921/M921)</f>
        <v/>
      </c>
      <c r="Q921" s="12">
        <f>IF(OR(G921="",O921=""),"",
IF(AND(G921&lt;TODAY(),O921&gt;0),"YES","NO"))</f>
        <v/>
      </c>
      <c r="R921" s="100" t="n"/>
      <c r="S921" s="14" t="n"/>
      <c r="T921" s="15">
        <f>IF(Q921="YES", IF(R921="Company",L921*(1+S921),IF(R921="Vendor",L921*(1-S921),"")),"")</f>
        <v/>
      </c>
      <c r="U921" s="15">
        <f>IF(Q921="YES",O921*T921,"")</f>
        <v/>
      </c>
      <c r="V921" s="16" t="n"/>
      <c r="W921" s="17">
        <f>IF(Q921="YES",G921+V921,"")</f>
        <v/>
      </c>
      <c r="X921" s="18">
        <f>IF(Q921="YES",IF(TODAY()&gt;W921,"OVERDUE","WITHIN TIME"),"")</f>
        <v/>
      </c>
    </row>
    <row r="922">
      <c r="A922" s="3" t="n">
        <v>918</v>
      </c>
      <c r="B922" s="4" t="n"/>
      <c r="C922" s="4" t="n"/>
      <c r="D922" s="5">
        <f>IF(E922="ISNR20","Natural Rubber-TSNR (ISNR-20)","")</f>
        <v/>
      </c>
      <c r="E922" s="4" t="n"/>
      <c r="F922" s="6" t="n"/>
      <c r="G922" s="6" t="n"/>
      <c r="H922" s="7">
        <f>IF(G922="","",G922-TODAY())</f>
        <v/>
      </c>
      <c r="I922" s="8">
        <f>IF(G922="","",
IF(G922&lt;TODAY(),
IF(O922&gt;0,"Violated","Completed"),
IF(H922&lt;=7,"Expiring Soon",
"Active")))</f>
        <v/>
      </c>
      <c r="J922" s="8">
        <f>IF(C922="","",
COUNTIFS(
sales!$C:$C,$C922,
sales!$E:$E,$E922,
sales!$H:$H,"&gt;="&amp;$F922,
sales!$H:$H,"&lt;="&amp;$G922
))</f>
        <v/>
      </c>
      <c r="K922" s="9">
        <f>IF(COUNTIFS(sales!C:C, C922)=0,"",
_xlfn.MAXIFS(sales!H:H, sales!C:C, C922))</f>
        <v/>
      </c>
      <c r="L922" s="4" t="n"/>
      <c r="M922" s="4" t="n"/>
      <c r="N922" s="10">
        <f>IF(C922="","",
SUMIFS(
sales!$I:$I,
sales!$C:$C,$C922,
sales!$E:$E,$E922,
sales!$H:$H,"&gt;="&amp;$F922,
sales!$H:$H,"&lt;="&amp;$G922
))</f>
        <v/>
      </c>
      <c r="O922" s="10">
        <f>IF(M922="","",M922-N922)</f>
        <v/>
      </c>
      <c r="P922" s="11">
        <f>IF(M922=0,"",N922/M922)</f>
        <v/>
      </c>
      <c r="Q922" s="12">
        <f>IF(OR(G922="",O922=""),"",
IF(AND(G922&lt;TODAY(),O922&gt;0),"YES","NO"))</f>
        <v/>
      </c>
      <c r="R922" s="100" t="n"/>
      <c r="S922" s="14" t="n"/>
      <c r="T922" s="15">
        <f>IF(Q922="YES", IF(R922="Company",L922*(1+S922),IF(R922="Vendor",L922*(1-S922),"")),"")</f>
        <v/>
      </c>
      <c r="U922" s="15">
        <f>IF(Q922="YES",O922*T922,"")</f>
        <v/>
      </c>
      <c r="V922" s="16" t="n"/>
      <c r="W922" s="17">
        <f>IF(Q922="YES",G922+V922,"")</f>
        <v/>
      </c>
      <c r="X922" s="18">
        <f>IF(Q922="YES",IF(TODAY()&gt;W922,"OVERDUE","WITHIN TIME"),"")</f>
        <v/>
      </c>
    </row>
    <row r="923">
      <c r="A923" s="3" t="n">
        <v>919</v>
      </c>
      <c r="B923" s="4" t="n"/>
      <c r="C923" s="4" t="n"/>
      <c r="D923" s="5">
        <f>IF(E923="ISNR20","Natural Rubber-TSNR (ISNR-20)","")</f>
        <v/>
      </c>
      <c r="E923" s="4" t="n"/>
      <c r="F923" s="6" t="n"/>
      <c r="G923" s="6" t="n"/>
      <c r="H923" s="7">
        <f>IF(G923="","",G923-TODAY())</f>
        <v/>
      </c>
      <c r="I923" s="8">
        <f>IF(G923="","",
IF(G923&lt;TODAY(),
IF(O923&gt;0,"Violated","Completed"),
IF(H923&lt;=7,"Expiring Soon",
"Active")))</f>
        <v/>
      </c>
      <c r="J923" s="8">
        <f>IF(C923="","",
COUNTIFS(
sales!$C:$C,$C923,
sales!$E:$E,$E923,
sales!$H:$H,"&gt;="&amp;$F923,
sales!$H:$H,"&lt;="&amp;$G923
))</f>
        <v/>
      </c>
      <c r="K923" s="9">
        <f>IF(COUNTIFS(sales!C:C, C923)=0,"",
_xlfn.MAXIFS(sales!H:H, sales!C:C, C923))</f>
        <v/>
      </c>
      <c r="L923" s="4" t="n"/>
      <c r="M923" s="4" t="n"/>
      <c r="N923" s="10">
        <f>IF(C923="","",
SUMIFS(
sales!$I:$I,
sales!$C:$C,$C923,
sales!$E:$E,$E923,
sales!$H:$H,"&gt;="&amp;$F923,
sales!$H:$H,"&lt;="&amp;$G923
))</f>
        <v/>
      </c>
      <c r="O923" s="10">
        <f>IF(M923="","",M923-N923)</f>
        <v/>
      </c>
      <c r="P923" s="11">
        <f>IF(M923=0,"",N923/M923)</f>
        <v/>
      </c>
      <c r="Q923" s="12">
        <f>IF(OR(G923="",O923=""),"",
IF(AND(G923&lt;TODAY(),O923&gt;0),"YES","NO"))</f>
        <v/>
      </c>
      <c r="R923" s="100" t="n"/>
      <c r="S923" s="14" t="n"/>
      <c r="T923" s="15">
        <f>IF(Q923="YES", IF(R923="Company",L923*(1+S923),IF(R923="Vendor",L923*(1-S923),"")),"")</f>
        <v/>
      </c>
      <c r="U923" s="15">
        <f>IF(Q923="YES",O923*T923,"")</f>
        <v/>
      </c>
      <c r="V923" s="16" t="n"/>
      <c r="W923" s="17">
        <f>IF(Q923="YES",G923+V923,"")</f>
        <v/>
      </c>
      <c r="X923" s="18">
        <f>IF(Q923="YES",IF(TODAY()&gt;W923,"OVERDUE","WITHIN TIME"),"")</f>
        <v/>
      </c>
    </row>
    <row r="924">
      <c r="A924" s="3" t="n">
        <v>920</v>
      </c>
      <c r="B924" s="4" t="n"/>
      <c r="C924" s="4" t="n"/>
      <c r="D924" s="5">
        <f>IF(E924="ISNR20","Natural Rubber-TSNR (ISNR-20)","")</f>
        <v/>
      </c>
      <c r="E924" s="4" t="n"/>
      <c r="F924" s="6" t="n"/>
      <c r="G924" s="6" t="n"/>
      <c r="H924" s="7">
        <f>IF(G924="","",G924-TODAY())</f>
        <v/>
      </c>
      <c r="I924" s="8">
        <f>IF(G924="","",
IF(G924&lt;TODAY(),
IF(O924&gt;0,"Violated","Completed"),
IF(H924&lt;=7,"Expiring Soon",
"Active")))</f>
        <v/>
      </c>
      <c r="J924" s="8">
        <f>IF(C924="","",
COUNTIFS(
sales!$C:$C,$C924,
sales!$E:$E,$E924,
sales!$H:$H,"&gt;="&amp;$F924,
sales!$H:$H,"&lt;="&amp;$G924
))</f>
        <v/>
      </c>
      <c r="K924" s="9">
        <f>IF(COUNTIFS(sales!C:C, C924)=0,"",
_xlfn.MAXIFS(sales!H:H, sales!C:C, C924))</f>
        <v/>
      </c>
      <c r="L924" s="4" t="n"/>
      <c r="M924" s="4" t="n"/>
      <c r="N924" s="10">
        <f>IF(C924="","",
SUMIFS(
sales!$I:$I,
sales!$C:$C,$C924,
sales!$E:$E,$E924,
sales!$H:$H,"&gt;="&amp;$F924,
sales!$H:$H,"&lt;="&amp;$G924
))</f>
        <v/>
      </c>
      <c r="O924" s="10">
        <f>IF(M924="","",M924-N924)</f>
        <v/>
      </c>
      <c r="P924" s="11">
        <f>IF(M924=0,"",N924/M924)</f>
        <v/>
      </c>
      <c r="Q924" s="12">
        <f>IF(OR(G924="",O924=""),"",
IF(AND(G924&lt;TODAY(),O924&gt;0),"YES","NO"))</f>
        <v/>
      </c>
      <c r="R924" s="100" t="n"/>
      <c r="S924" s="14" t="n"/>
      <c r="T924" s="15">
        <f>IF(Q924="YES", IF(R924="Company",L924*(1+S924),IF(R924="Vendor",L924*(1-S924),"")),"")</f>
        <v/>
      </c>
      <c r="U924" s="15">
        <f>IF(Q924="YES",O924*T924,"")</f>
        <v/>
      </c>
      <c r="V924" s="16" t="n"/>
      <c r="W924" s="17">
        <f>IF(Q924="YES",G924+V924,"")</f>
        <v/>
      </c>
      <c r="X924" s="18">
        <f>IF(Q924="YES",IF(TODAY()&gt;W924,"OVERDUE","WITHIN TIME"),"")</f>
        <v/>
      </c>
    </row>
    <row r="925">
      <c r="A925" s="3" t="n">
        <v>921</v>
      </c>
      <c r="B925" s="4" t="n"/>
      <c r="C925" s="4" t="n"/>
      <c r="D925" s="5">
        <f>IF(E925="ISNR20","Natural Rubber-TSNR (ISNR-20)","")</f>
        <v/>
      </c>
      <c r="E925" s="4" t="n"/>
      <c r="F925" s="6" t="n"/>
      <c r="G925" s="6" t="n"/>
      <c r="H925" s="7">
        <f>IF(G925="","",G925-TODAY())</f>
        <v/>
      </c>
      <c r="I925" s="8">
        <f>IF(G925="","",
IF(G925&lt;TODAY(),
IF(O925&gt;0,"Violated","Completed"),
IF(H925&lt;=7,"Expiring Soon",
"Active")))</f>
        <v/>
      </c>
      <c r="J925" s="8">
        <f>IF(C925="","",
COUNTIFS(
sales!$C:$C,$C925,
sales!$E:$E,$E925,
sales!$H:$H,"&gt;="&amp;$F925,
sales!$H:$H,"&lt;="&amp;$G925
))</f>
        <v/>
      </c>
      <c r="K925" s="9">
        <f>IF(COUNTIFS(sales!C:C, C925)=0,"",
_xlfn.MAXIFS(sales!H:H, sales!C:C, C925))</f>
        <v/>
      </c>
      <c r="L925" s="4" t="n"/>
      <c r="M925" s="4" t="n"/>
      <c r="N925" s="10">
        <f>IF(C925="","",
SUMIFS(
sales!$I:$I,
sales!$C:$C,$C925,
sales!$E:$E,$E925,
sales!$H:$H,"&gt;="&amp;$F925,
sales!$H:$H,"&lt;="&amp;$G925
))</f>
        <v/>
      </c>
      <c r="O925" s="10">
        <f>IF(M925="","",M925-N925)</f>
        <v/>
      </c>
      <c r="P925" s="11">
        <f>IF(M925=0,"",N925/M925)</f>
        <v/>
      </c>
      <c r="Q925" s="12">
        <f>IF(OR(G925="",O925=""),"",
IF(AND(G925&lt;TODAY(),O925&gt;0),"YES","NO"))</f>
        <v/>
      </c>
      <c r="R925" s="100" t="n"/>
      <c r="S925" s="14" t="n"/>
      <c r="T925" s="15">
        <f>IF(Q925="YES", IF(R925="Company",L925*(1+S925),IF(R925="Vendor",L925*(1-S925),"")),"")</f>
        <v/>
      </c>
      <c r="U925" s="15">
        <f>IF(Q925="YES",O925*T925,"")</f>
        <v/>
      </c>
      <c r="V925" s="16" t="n"/>
      <c r="W925" s="17">
        <f>IF(Q925="YES",G925+V925,"")</f>
        <v/>
      </c>
      <c r="X925" s="18">
        <f>IF(Q925="YES",IF(TODAY()&gt;W925,"OVERDUE","WITHIN TIME"),"")</f>
        <v/>
      </c>
    </row>
    <row r="926">
      <c r="A926" s="3" t="n">
        <v>922</v>
      </c>
      <c r="B926" s="4" t="n"/>
      <c r="C926" s="4" t="n"/>
      <c r="D926" s="5">
        <f>IF(E926="ISNR20","Natural Rubber-TSNR (ISNR-20)","")</f>
        <v/>
      </c>
      <c r="E926" s="4" t="n"/>
      <c r="F926" s="6" t="n"/>
      <c r="G926" s="6" t="n"/>
      <c r="H926" s="7">
        <f>IF(G926="","",G926-TODAY())</f>
        <v/>
      </c>
      <c r="I926" s="8">
        <f>IF(G926="","",
IF(G926&lt;TODAY(),
IF(O926&gt;0,"Violated","Completed"),
IF(H926&lt;=7,"Expiring Soon",
"Active")))</f>
        <v/>
      </c>
      <c r="J926" s="8">
        <f>IF(C926="","",
COUNTIFS(
sales!$C:$C,$C926,
sales!$E:$E,$E926,
sales!$H:$H,"&gt;="&amp;$F926,
sales!$H:$H,"&lt;="&amp;$G926
))</f>
        <v/>
      </c>
      <c r="K926" s="9">
        <f>IF(COUNTIFS(sales!C:C, C926)=0,"",
_xlfn.MAXIFS(sales!H:H, sales!C:C, C926))</f>
        <v/>
      </c>
      <c r="L926" s="4" t="n"/>
      <c r="M926" s="4" t="n"/>
      <c r="N926" s="10">
        <f>IF(C926="","",
SUMIFS(
sales!$I:$I,
sales!$C:$C,$C926,
sales!$E:$E,$E926,
sales!$H:$H,"&gt;="&amp;$F926,
sales!$H:$H,"&lt;="&amp;$G926
))</f>
        <v/>
      </c>
      <c r="O926" s="10">
        <f>IF(M926="","",M926-N926)</f>
        <v/>
      </c>
      <c r="P926" s="11">
        <f>IF(M926=0,"",N926/M926)</f>
        <v/>
      </c>
      <c r="Q926" s="12">
        <f>IF(OR(G926="",O926=""),"",
IF(AND(G926&lt;TODAY(),O926&gt;0),"YES","NO"))</f>
        <v/>
      </c>
      <c r="R926" s="100" t="n"/>
      <c r="S926" s="14" t="n"/>
      <c r="T926" s="15">
        <f>IF(Q926="YES", IF(R926="Company",L926*(1+S926),IF(R926="Vendor",L926*(1-S926),"")),"")</f>
        <v/>
      </c>
      <c r="U926" s="15">
        <f>IF(Q926="YES",O926*T926,"")</f>
        <v/>
      </c>
      <c r="V926" s="16" t="n"/>
      <c r="W926" s="17">
        <f>IF(Q926="YES",G926+V926,"")</f>
        <v/>
      </c>
      <c r="X926" s="18">
        <f>IF(Q926="YES",IF(TODAY()&gt;W926,"OVERDUE","WITHIN TIME"),"")</f>
        <v/>
      </c>
    </row>
    <row r="927">
      <c r="A927" s="3" t="n">
        <v>923</v>
      </c>
      <c r="B927" s="4" t="n"/>
      <c r="C927" s="4" t="n"/>
      <c r="D927" s="5">
        <f>IF(E927="ISNR20","Natural Rubber-TSNR (ISNR-20)","")</f>
        <v/>
      </c>
      <c r="E927" s="4" t="n"/>
      <c r="F927" s="6" t="n"/>
      <c r="G927" s="6" t="n"/>
      <c r="H927" s="7">
        <f>IF(G927="","",G927-TODAY())</f>
        <v/>
      </c>
      <c r="I927" s="8">
        <f>IF(G927="","",
IF(G927&lt;TODAY(),
IF(O927&gt;0,"Violated","Completed"),
IF(H927&lt;=7,"Expiring Soon",
"Active")))</f>
        <v/>
      </c>
      <c r="J927" s="8">
        <f>IF(C927="","",
COUNTIFS(
sales!$C:$C,$C927,
sales!$E:$E,$E927,
sales!$H:$H,"&gt;="&amp;$F927,
sales!$H:$H,"&lt;="&amp;$G927
))</f>
        <v/>
      </c>
      <c r="K927" s="9">
        <f>IF(COUNTIFS(sales!C:C, C927)=0,"",
_xlfn.MAXIFS(sales!H:H, sales!C:C, C927))</f>
        <v/>
      </c>
      <c r="L927" s="4" t="n"/>
      <c r="M927" s="4" t="n"/>
      <c r="N927" s="10">
        <f>IF(C927="","",
SUMIFS(
sales!$I:$I,
sales!$C:$C,$C927,
sales!$E:$E,$E927,
sales!$H:$H,"&gt;="&amp;$F927,
sales!$H:$H,"&lt;="&amp;$G927
))</f>
        <v/>
      </c>
      <c r="O927" s="10">
        <f>IF(M927="","",M927-N927)</f>
        <v/>
      </c>
      <c r="P927" s="11">
        <f>IF(M927=0,"",N927/M927)</f>
        <v/>
      </c>
      <c r="Q927" s="12">
        <f>IF(OR(G927="",O927=""),"",
IF(AND(G927&lt;TODAY(),O927&gt;0),"YES","NO"))</f>
        <v/>
      </c>
      <c r="R927" s="100" t="n"/>
      <c r="S927" s="14" t="n"/>
      <c r="T927" s="15">
        <f>IF(Q927="YES", IF(R927="Company",L927*(1+S927),IF(R927="Vendor",L927*(1-S927),"")),"")</f>
        <v/>
      </c>
      <c r="U927" s="15">
        <f>IF(Q927="YES",O927*T927,"")</f>
        <v/>
      </c>
      <c r="V927" s="16" t="n"/>
      <c r="W927" s="17">
        <f>IF(Q927="YES",G927+V927,"")</f>
        <v/>
      </c>
      <c r="X927" s="18">
        <f>IF(Q927="YES",IF(TODAY()&gt;W927,"OVERDUE","WITHIN TIME"),"")</f>
        <v/>
      </c>
    </row>
    <row r="928">
      <c r="A928" s="3" t="n">
        <v>924</v>
      </c>
      <c r="B928" s="4" t="n"/>
      <c r="C928" s="4" t="n"/>
      <c r="D928" s="5">
        <f>IF(E928="ISNR20","Natural Rubber-TSNR (ISNR-20)","")</f>
        <v/>
      </c>
      <c r="E928" s="4" t="n"/>
      <c r="F928" s="6" t="n"/>
      <c r="G928" s="6" t="n"/>
      <c r="H928" s="7">
        <f>IF(G928="","",G928-TODAY())</f>
        <v/>
      </c>
      <c r="I928" s="8">
        <f>IF(G928="","",
IF(G928&lt;TODAY(),
IF(O928&gt;0,"Violated","Completed"),
IF(H928&lt;=7,"Expiring Soon",
"Active")))</f>
        <v/>
      </c>
      <c r="J928" s="8">
        <f>IF(C928="","",
COUNTIFS(
sales!$C:$C,$C928,
sales!$E:$E,$E928,
sales!$H:$H,"&gt;="&amp;$F928,
sales!$H:$H,"&lt;="&amp;$G928
))</f>
        <v/>
      </c>
      <c r="K928" s="9">
        <f>IF(COUNTIFS(sales!C:C, C928)=0,"",
_xlfn.MAXIFS(sales!H:H, sales!C:C, C928))</f>
        <v/>
      </c>
      <c r="L928" s="4" t="n"/>
      <c r="M928" s="4" t="n"/>
      <c r="N928" s="10">
        <f>IF(C928="","",
SUMIFS(
sales!$I:$I,
sales!$C:$C,$C928,
sales!$E:$E,$E928,
sales!$H:$H,"&gt;="&amp;$F928,
sales!$H:$H,"&lt;="&amp;$G928
))</f>
        <v/>
      </c>
      <c r="O928" s="10">
        <f>IF(M928="","",M928-N928)</f>
        <v/>
      </c>
      <c r="P928" s="11">
        <f>IF(M928=0,"",N928/M928)</f>
        <v/>
      </c>
      <c r="Q928" s="12">
        <f>IF(OR(G928="",O928=""),"",
IF(AND(G928&lt;TODAY(),O928&gt;0),"YES","NO"))</f>
        <v/>
      </c>
      <c r="R928" s="100" t="n"/>
      <c r="S928" s="14" t="n"/>
      <c r="T928" s="15">
        <f>IF(Q928="YES", IF(R928="Company",L928*(1+S928),IF(R928="Vendor",L928*(1-S928),"")),"")</f>
        <v/>
      </c>
      <c r="U928" s="15">
        <f>IF(Q928="YES",O928*T928,"")</f>
        <v/>
      </c>
      <c r="V928" s="16" t="n"/>
      <c r="W928" s="17">
        <f>IF(Q928="YES",G928+V928,"")</f>
        <v/>
      </c>
      <c r="X928" s="18">
        <f>IF(Q928="YES",IF(TODAY()&gt;W928,"OVERDUE","WITHIN TIME"),"")</f>
        <v/>
      </c>
    </row>
    <row r="929">
      <c r="A929" s="3" t="n">
        <v>925</v>
      </c>
      <c r="B929" s="4" t="n"/>
      <c r="C929" s="4" t="n"/>
      <c r="D929" s="5">
        <f>IF(E929="ISNR20","Natural Rubber-TSNR (ISNR-20)","")</f>
        <v/>
      </c>
      <c r="E929" s="4" t="n"/>
      <c r="F929" s="6" t="n"/>
      <c r="G929" s="6" t="n"/>
      <c r="H929" s="7">
        <f>IF(G929="","",G929-TODAY())</f>
        <v/>
      </c>
      <c r="I929" s="8">
        <f>IF(G929="","",
IF(G929&lt;TODAY(),
IF(O929&gt;0,"Violated","Completed"),
IF(H929&lt;=7,"Expiring Soon",
"Active")))</f>
        <v/>
      </c>
      <c r="J929" s="8">
        <f>IF(C929="","",
COUNTIFS(
sales!$C:$C,$C929,
sales!$E:$E,$E929,
sales!$H:$H,"&gt;="&amp;$F929,
sales!$H:$H,"&lt;="&amp;$G929
))</f>
        <v/>
      </c>
      <c r="K929" s="9">
        <f>IF(COUNTIFS(sales!C:C, C929)=0,"",
_xlfn.MAXIFS(sales!H:H, sales!C:C, C929))</f>
        <v/>
      </c>
      <c r="L929" s="4" t="n"/>
      <c r="M929" s="4" t="n"/>
      <c r="N929" s="10">
        <f>IF(C929="","",
SUMIFS(
sales!$I:$I,
sales!$C:$C,$C929,
sales!$E:$E,$E929,
sales!$H:$H,"&gt;="&amp;$F929,
sales!$H:$H,"&lt;="&amp;$G929
))</f>
        <v/>
      </c>
      <c r="O929" s="10">
        <f>IF(M929="","",M929-N929)</f>
        <v/>
      </c>
      <c r="P929" s="11">
        <f>IF(M929=0,"",N929/M929)</f>
        <v/>
      </c>
      <c r="Q929" s="12">
        <f>IF(OR(G929="",O929=""),"",
IF(AND(G929&lt;TODAY(),O929&gt;0),"YES","NO"))</f>
        <v/>
      </c>
      <c r="R929" s="100" t="n"/>
      <c r="S929" s="14" t="n"/>
      <c r="T929" s="15">
        <f>IF(Q929="YES", IF(R929="Company",L929*(1+S929),IF(R929="Vendor",L929*(1-S929),"")),"")</f>
        <v/>
      </c>
      <c r="U929" s="15">
        <f>IF(Q929="YES",O929*T929,"")</f>
        <v/>
      </c>
      <c r="V929" s="16" t="n"/>
      <c r="W929" s="17">
        <f>IF(Q929="YES",G929+V929,"")</f>
        <v/>
      </c>
      <c r="X929" s="18">
        <f>IF(Q929="YES",IF(TODAY()&gt;W929,"OVERDUE","WITHIN TIME"),"")</f>
        <v/>
      </c>
    </row>
    <row r="930">
      <c r="A930" s="3" t="n">
        <v>926</v>
      </c>
      <c r="B930" s="4" t="n"/>
      <c r="C930" s="4" t="n"/>
      <c r="D930" s="5">
        <f>IF(E930="ISNR20","Natural Rubber-TSNR (ISNR-20)","")</f>
        <v/>
      </c>
      <c r="E930" s="4" t="n"/>
      <c r="F930" s="6" t="n"/>
      <c r="G930" s="6" t="n"/>
      <c r="H930" s="7">
        <f>IF(G930="","",G930-TODAY())</f>
        <v/>
      </c>
      <c r="I930" s="8">
        <f>IF(G930="","",
IF(G930&lt;TODAY(),
IF(O930&gt;0,"Violated","Completed"),
IF(H930&lt;=7,"Expiring Soon",
"Active")))</f>
        <v/>
      </c>
      <c r="J930" s="8">
        <f>IF(C930="","",
COUNTIFS(
sales!$C:$C,$C930,
sales!$E:$E,$E930,
sales!$H:$H,"&gt;="&amp;$F930,
sales!$H:$H,"&lt;="&amp;$G930
))</f>
        <v/>
      </c>
      <c r="K930" s="9">
        <f>IF(COUNTIFS(sales!C:C, C930)=0,"",
_xlfn.MAXIFS(sales!H:H, sales!C:C, C930))</f>
        <v/>
      </c>
      <c r="L930" s="4" t="n"/>
      <c r="M930" s="4" t="n"/>
      <c r="N930" s="10">
        <f>IF(C930="","",
SUMIFS(
sales!$I:$I,
sales!$C:$C,$C930,
sales!$E:$E,$E930,
sales!$H:$H,"&gt;="&amp;$F930,
sales!$H:$H,"&lt;="&amp;$G930
))</f>
        <v/>
      </c>
      <c r="O930" s="10">
        <f>IF(M930="","",M930-N930)</f>
        <v/>
      </c>
      <c r="P930" s="11">
        <f>IF(M930=0,"",N930/M930)</f>
        <v/>
      </c>
      <c r="Q930" s="12">
        <f>IF(OR(G930="",O930=""),"",
IF(AND(G930&lt;TODAY(),O930&gt;0),"YES","NO"))</f>
        <v/>
      </c>
      <c r="R930" s="100" t="n"/>
      <c r="S930" s="14" t="n"/>
      <c r="T930" s="15">
        <f>IF(Q930="YES", IF(R930="Company",L930*(1+S930),IF(R930="Vendor",L930*(1-S930),"")),"")</f>
        <v/>
      </c>
      <c r="U930" s="15">
        <f>IF(Q930="YES",O930*T930,"")</f>
        <v/>
      </c>
      <c r="V930" s="16" t="n"/>
      <c r="W930" s="17">
        <f>IF(Q930="YES",G930+V930,"")</f>
        <v/>
      </c>
      <c r="X930" s="18">
        <f>IF(Q930="YES",IF(TODAY()&gt;W930,"OVERDUE","WITHIN TIME"),"")</f>
        <v/>
      </c>
    </row>
    <row r="931">
      <c r="A931" s="3" t="n">
        <v>927</v>
      </c>
      <c r="B931" s="4" t="n"/>
      <c r="C931" s="4" t="n"/>
      <c r="D931" s="5">
        <f>IF(E931="ISNR20","Natural Rubber-TSNR (ISNR-20)","")</f>
        <v/>
      </c>
      <c r="E931" s="4" t="n"/>
      <c r="F931" s="6" t="n"/>
      <c r="G931" s="6" t="n"/>
      <c r="H931" s="7">
        <f>IF(G931="","",G931-TODAY())</f>
        <v/>
      </c>
      <c r="I931" s="8">
        <f>IF(G931="","",
IF(G931&lt;TODAY(),
IF(O931&gt;0,"Violated","Completed"),
IF(H931&lt;=7,"Expiring Soon",
"Active")))</f>
        <v/>
      </c>
      <c r="J931" s="8">
        <f>IF(C931="","",
COUNTIFS(
sales!$C:$C,$C931,
sales!$E:$E,$E931,
sales!$H:$H,"&gt;="&amp;$F931,
sales!$H:$H,"&lt;="&amp;$G931
))</f>
        <v/>
      </c>
      <c r="K931" s="9">
        <f>IF(COUNTIFS(sales!C:C, C931)=0,"",
_xlfn.MAXIFS(sales!H:H, sales!C:C, C931))</f>
        <v/>
      </c>
      <c r="L931" s="4" t="n"/>
      <c r="M931" s="4" t="n"/>
      <c r="N931" s="10">
        <f>IF(C931="","",
SUMIFS(
sales!$I:$I,
sales!$C:$C,$C931,
sales!$E:$E,$E931,
sales!$H:$H,"&gt;="&amp;$F931,
sales!$H:$H,"&lt;="&amp;$G931
))</f>
        <v/>
      </c>
      <c r="O931" s="10">
        <f>IF(M931="","",M931-N931)</f>
        <v/>
      </c>
      <c r="P931" s="11">
        <f>IF(M931=0,"",N931/M931)</f>
        <v/>
      </c>
      <c r="Q931" s="12">
        <f>IF(OR(G931="",O931=""),"",
IF(AND(G931&lt;TODAY(),O931&gt;0),"YES","NO"))</f>
        <v/>
      </c>
      <c r="R931" s="100" t="n"/>
      <c r="S931" s="14" t="n"/>
      <c r="T931" s="15">
        <f>IF(Q931="YES", IF(R931="Company",L931*(1+S931),IF(R931="Vendor",L931*(1-S931),"")),"")</f>
        <v/>
      </c>
      <c r="U931" s="15">
        <f>IF(Q931="YES",O931*T931,"")</f>
        <v/>
      </c>
      <c r="V931" s="16" t="n"/>
      <c r="W931" s="17">
        <f>IF(Q931="YES",G931+V931,"")</f>
        <v/>
      </c>
      <c r="X931" s="18">
        <f>IF(Q931="YES",IF(TODAY()&gt;W931,"OVERDUE","WITHIN TIME"),"")</f>
        <v/>
      </c>
    </row>
    <row r="932">
      <c r="A932" s="3" t="n">
        <v>928</v>
      </c>
      <c r="B932" s="4" t="n"/>
      <c r="C932" s="4" t="n"/>
      <c r="D932" s="5">
        <f>IF(E932="ISNR20","Natural Rubber-TSNR (ISNR-20)","")</f>
        <v/>
      </c>
      <c r="E932" s="4" t="n"/>
      <c r="F932" s="6" t="n"/>
      <c r="G932" s="6" t="n"/>
      <c r="H932" s="7">
        <f>IF(G932="","",G932-TODAY())</f>
        <v/>
      </c>
      <c r="I932" s="8">
        <f>IF(G932="","",
IF(G932&lt;TODAY(),
IF(O932&gt;0,"Violated","Completed"),
IF(H932&lt;=7,"Expiring Soon",
"Active")))</f>
        <v/>
      </c>
      <c r="J932" s="8">
        <f>IF(C932="","",
COUNTIFS(
sales!$C:$C,$C932,
sales!$E:$E,$E932,
sales!$H:$H,"&gt;="&amp;$F932,
sales!$H:$H,"&lt;="&amp;$G932
))</f>
        <v/>
      </c>
      <c r="K932" s="9">
        <f>IF(COUNTIFS(sales!C:C, C932)=0,"",
_xlfn.MAXIFS(sales!H:H, sales!C:C, C932))</f>
        <v/>
      </c>
      <c r="L932" s="4" t="n"/>
      <c r="M932" s="4" t="n"/>
      <c r="N932" s="10">
        <f>IF(C932="","",
SUMIFS(
sales!$I:$I,
sales!$C:$C,$C932,
sales!$E:$E,$E932,
sales!$H:$H,"&gt;="&amp;$F932,
sales!$H:$H,"&lt;="&amp;$G932
))</f>
        <v/>
      </c>
      <c r="O932" s="10">
        <f>IF(M932="","",M932-N932)</f>
        <v/>
      </c>
      <c r="P932" s="11">
        <f>IF(M932=0,"",N932/M932)</f>
        <v/>
      </c>
      <c r="Q932" s="12">
        <f>IF(OR(G932="",O932=""),"",
IF(AND(G932&lt;TODAY(),O932&gt;0),"YES","NO"))</f>
        <v/>
      </c>
      <c r="R932" s="100" t="n"/>
      <c r="S932" s="14" t="n"/>
      <c r="T932" s="15">
        <f>IF(Q932="YES", IF(R932="Company",L932*(1+S932),IF(R932="Vendor",L932*(1-S932),"")),"")</f>
        <v/>
      </c>
      <c r="U932" s="15">
        <f>IF(Q932="YES",O932*T932,"")</f>
        <v/>
      </c>
      <c r="V932" s="16" t="n"/>
      <c r="W932" s="17">
        <f>IF(Q932="YES",G932+V932,"")</f>
        <v/>
      </c>
      <c r="X932" s="18">
        <f>IF(Q932="YES",IF(TODAY()&gt;W932,"OVERDUE","WITHIN TIME"),"")</f>
        <v/>
      </c>
    </row>
    <row r="933">
      <c r="A933" s="3" t="n">
        <v>929</v>
      </c>
      <c r="B933" s="4" t="n"/>
      <c r="C933" s="4" t="n"/>
      <c r="D933" s="5">
        <f>IF(E933="ISNR20","Natural Rubber-TSNR (ISNR-20)","")</f>
        <v/>
      </c>
      <c r="E933" s="4" t="n"/>
      <c r="F933" s="6" t="n"/>
      <c r="G933" s="6" t="n"/>
      <c r="H933" s="7">
        <f>IF(G933="","",G933-TODAY())</f>
        <v/>
      </c>
      <c r="I933" s="8">
        <f>IF(G933="","",
IF(G933&lt;TODAY(),
IF(O933&gt;0,"Violated","Completed"),
IF(H933&lt;=7,"Expiring Soon",
"Active")))</f>
        <v/>
      </c>
      <c r="J933" s="8">
        <f>IF(C933="","",
COUNTIFS(
sales!$C:$C,$C933,
sales!$E:$E,$E933,
sales!$H:$H,"&gt;="&amp;$F933,
sales!$H:$H,"&lt;="&amp;$G933
))</f>
        <v/>
      </c>
      <c r="K933" s="9">
        <f>IF(COUNTIFS(sales!C:C, C933)=0,"",
_xlfn.MAXIFS(sales!H:H, sales!C:C, C933))</f>
        <v/>
      </c>
      <c r="L933" s="4" t="n"/>
      <c r="M933" s="4" t="n"/>
      <c r="N933" s="10">
        <f>IF(C933="","",
SUMIFS(
sales!$I:$I,
sales!$C:$C,$C933,
sales!$E:$E,$E933,
sales!$H:$H,"&gt;="&amp;$F933,
sales!$H:$H,"&lt;="&amp;$G933
))</f>
        <v/>
      </c>
      <c r="O933" s="10">
        <f>IF(M933="","",M933-N933)</f>
        <v/>
      </c>
      <c r="P933" s="11">
        <f>IF(M933=0,"",N933/M933)</f>
        <v/>
      </c>
      <c r="Q933" s="12">
        <f>IF(OR(G933="",O933=""),"",
IF(AND(G933&lt;TODAY(),O933&gt;0),"YES","NO"))</f>
        <v/>
      </c>
      <c r="R933" s="100" t="n"/>
      <c r="S933" s="14" t="n"/>
      <c r="T933" s="15">
        <f>IF(Q933="YES", IF(R933="Company",L933*(1+S933),IF(R933="Vendor",L933*(1-S933),"")),"")</f>
        <v/>
      </c>
      <c r="U933" s="15">
        <f>IF(Q933="YES",O933*T933,"")</f>
        <v/>
      </c>
      <c r="V933" s="16" t="n"/>
      <c r="W933" s="17">
        <f>IF(Q933="YES",G933+V933,"")</f>
        <v/>
      </c>
      <c r="X933" s="18">
        <f>IF(Q933="YES",IF(TODAY()&gt;W933,"OVERDUE","WITHIN TIME"),"")</f>
        <v/>
      </c>
    </row>
    <row r="934">
      <c r="A934" s="3" t="n">
        <v>930</v>
      </c>
      <c r="B934" s="4" t="n"/>
      <c r="C934" s="4" t="n"/>
      <c r="D934" s="5">
        <f>IF(E934="ISNR20","Natural Rubber-TSNR (ISNR-20)","")</f>
        <v/>
      </c>
      <c r="E934" s="4" t="n"/>
      <c r="F934" s="6" t="n"/>
      <c r="G934" s="6" t="n"/>
      <c r="H934" s="7">
        <f>IF(G934="","",G934-TODAY())</f>
        <v/>
      </c>
      <c r="I934" s="8">
        <f>IF(G934="","",
IF(G934&lt;TODAY(),
IF(O934&gt;0,"Violated","Completed"),
IF(H934&lt;=7,"Expiring Soon",
"Active")))</f>
        <v/>
      </c>
      <c r="J934" s="8">
        <f>IF(C934="","",
COUNTIFS(
sales!$C:$C,$C934,
sales!$E:$E,$E934,
sales!$H:$H,"&gt;="&amp;$F934,
sales!$H:$H,"&lt;="&amp;$G934
))</f>
        <v/>
      </c>
      <c r="K934" s="9">
        <f>IF(COUNTIFS(sales!C:C, C934)=0,"",
_xlfn.MAXIFS(sales!H:H, sales!C:C, C934))</f>
        <v/>
      </c>
      <c r="L934" s="4" t="n"/>
      <c r="M934" s="4" t="n"/>
      <c r="N934" s="10">
        <f>IF(C934="","",
SUMIFS(
sales!$I:$I,
sales!$C:$C,$C934,
sales!$E:$E,$E934,
sales!$H:$H,"&gt;="&amp;$F934,
sales!$H:$H,"&lt;="&amp;$G934
))</f>
        <v/>
      </c>
      <c r="O934" s="10">
        <f>IF(M934="","",M934-N934)</f>
        <v/>
      </c>
      <c r="P934" s="11">
        <f>IF(M934=0,"",N934/M934)</f>
        <v/>
      </c>
      <c r="Q934" s="12">
        <f>IF(OR(G934="",O934=""),"",
IF(AND(G934&lt;TODAY(),O934&gt;0),"YES","NO"))</f>
        <v/>
      </c>
      <c r="R934" s="100" t="n"/>
      <c r="S934" s="14" t="n"/>
      <c r="T934" s="15">
        <f>IF(Q934="YES", IF(R934="Company",L934*(1+S934),IF(R934="Vendor",L934*(1-S934),"")),"")</f>
        <v/>
      </c>
      <c r="U934" s="15">
        <f>IF(Q934="YES",O934*T934,"")</f>
        <v/>
      </c>
      <c r="V934" s="16" t="n"/>
      <c r="W934" s="17">
        <f>IF(Q934="YES",G934+V934,"")</f>
        <v/>
      </c>
      <c r="X934" s="18">
        <f>IF(Q934="YES",IF(TODAY()&gt;W934,"OVERDUE","WITHIN TIME"),"")</f>
        <v/>
      </c>
    </row>
    <row r="935">
      <c r="A935" s="3" t="n">
        <v>931</v>
      </c>
      <c r="B935" s="4" t="n"/>
      <c r="C935" s="4" t="n"/>
      <c r="D935" s="5">
        <f>IF(E935="ISNR20","Natural Rubber-TSNR (ISNR-20)","")</f>
        <v/>
      </c>
      <c r="E935" s="4" t="n"/>
      <c r="F935" s="6" t="n"/>
      <c r="G935" s="6" t="n"/>
      <c r="H935" s="7">
        <f>IF(G935="","",G935-TODAY())</f>
        <v/>
      </c>
      <c r="I935" s="8">
        <f>IF(G935="","",
IF(G935&lt;TODAY(),
IF(O935&gt;0,"Violated","Completed"),
IF(H935&lt;=7,"Expiring Soon",
"Active")))</f>
        <v/>
      </c>
      <c r="J935" s="8">
        <f>IF(C935="","",
COUNTIFS(
sales!$C:$C,$C935,
sales!$E:$E,$E935,
sales!$H:$H,"&gt;="&amp;$F935,
sales!$H:$H,"&lt;="&amp;$G935
))</f>
        <v/>
      </c>
      <c r="K935" s="9">
        <f>IF(COUNTIFS(sales!C:C, C935)=0,"",
_xlfn.MAXIFS(sales!H:H, sales!C:C, C935))</f>
        <v/>
      </c>
      <c r="L935" s="4" t="n"/>
      <c r="M935" s="4" t="n"/>
      <c r="N935" s="10">
        <f>IF(C935="","",
SUMIFS(
sales!$I:$I,
sales!$C:$C,$C935,
sales!$E:$E,$E935,
sales!$H:$H,"&gt;="&amp;$F935,
sales!$H:$H,"&lt;="&amp;$G935
))</f>
        <v/>
      </c>
      <c r="O935" s="10">
        <f>IF(M935="","",M935-N935)</f>
        <v/>
      </c>
      <c r="P935" s="11">
        <f>IF(M935=0,"",N935/M935)</f>
        <v/>
      </c>
      <c r="Q935" s="12">
        <f>IF(OR(G935="",O935=""),"",
IF(AND(G935&lt;TODAY(),O935&gt;0),"YES","NO"))</f>
        <v/>
      </c>
      <c r="R935" s="100" t="n"/>
      <c r="S935" s="14" t="n"/>
      <c r="T935" s="15">
        <f>IF(Q935="YES", IF(R935="Company",L935*(1+S935),IF(R935="Vendor",L935*(1-S935),"")),"")</f>
        <v/>
      </c>
      <c r="U935" s="15">
        <f>IF(Q935="YES",O935*T935,"")</f>
        <v/>
      </c>
      <c r="V935" s="16" t="n"/>
      <c r="W935" s="17">
        <f>IF(Q935="YES",G935+V935,"")</f>
        <v/>
      </c>
      <c r="X935" s="18">
        <f>IF(Q935="YES",IF(TODAY()&gt;W935,"OVERDUE","WITHIN TIME"),"")</f>
        <v/>
      </c>
    </row>
    <row r="936">
      <c r="A936" s="3" t="n">
        <v>932</v>
      </c>
      <c r="B936" s="4" t="n"/>
      <c r="C936" s="4" t="n"/>
      <c r="D936" s="5">
        <f>IF(E936="ISNR20","Natural Rubber-TSNR (ISNR-20)","")</f>
        <v/>
      </c>
      <c r="E936" s="4" t="n"/>
      <c r="F936" s="6" t="n"/>
      <c r="G936" s="6" t="n"/>
      <c r="H936" s="7">
        <f>IF(G936="","",G936-TODAY())</f>
        <v/>
      </c>
      <c r="I936" s="8">
        <f>IF(G936="","",
IF(G936&lt;TODAY(),
IF(O936&gt;0,"Violated","Completed"),
IF(H936&lt;=7,"Expiring Soon",
"Active")))</f>
        <v/>
      </c>
      <c r="J936" s="8">
        <f>IF(C936="","",
COUNTIFS(
sales!$C:$C,$C936,
sales!$E:$E,$E936,
sales!$H:$H,"&gt;="&amp;$F936,
sales!$H:$H,"&lt;="&amp;$G936
))</f>
        <v/>
      </c>
      <c r="K936" s="9">
        <f>IF(COUNTIFS(sales!C:C, C936)=0,"",
_xlfn.MAXIFS(sales!H:H, sales!C:C, C936))</f>
        <v/>
      </c>
      <c r="L936" s="4" t="n"/>
      <c r="M936" s="4" t="n"/>
      <c r="N936" s="10">
        <f>IF(C936="","",
SUMIFS(
sales!$I:$I,
sales!$C:$C,$C936,
sales!$E:$E,$E936,
sales!$H:$H,"&gt;="&amp;$F936,
sales!$H:$H,"&lt;="&amp;$G936
))</f>
        <v/>
      </c>
      <c r="O936" s="10">
        <f>IF(M936="","",M936-N936)</f>
        <v/>
      </c>
      <c r="P936" s="11">
        <f>IF(M936=0,"",N936/M936)</f>
        <v/>
      </c>
      <c r="Q936" s="12">
        <f>IF(OR(G936="",O936=""),"",
IF(AND(G936&lt;TODAY(),O936&gt;0),"YES","NO"))</f>
        <v/>
      </c>
      <c r="R936" s="100" t="n"/>
      <c r="S936" s="14" t="n"/>
      <c r="T936" s="15">
        <f>IF(Q936="YES", IF(R936="Company",L936*(1+S936),IF(R936="Vendor",L936*(1-S936),"")),"")</f>
        <v/>
      </c>
      <c r="U936" s="15">
        <f>IF(Q936="YES",O936*T936,"")</f>
        <v/>
      </c>
      <c r="V936" s="16" t="n"/>
      <c r="W936" s="17">
        <f>IF(Q936="YES",G936+V936,"")</f>
        <v/>
      </c>
      <c r="X936" s="18">
        <f>IF(Q936="YES",IF(TODAY()&gt;W936,"OVERDUE","WITHIN TIME"),"")</f>
        <v/>
      </c>
    </row>
    <row r="937">
      <c r="A937" s="3" t="n">
        <v>933</v>
      </c>
      <c r="B937" s="4" t="n"/>
      <c r="C937" s="4" t="n"/>
      <c r="D937" s="5">
        <f>IF(E937="ISNR20","Natural Rubber-TSNR (ISNR-20)","")</f>
        <v/>
      </c>
      <c r="E937" s="4" t="n"/>
      <c r="F937" s="6" t="n"/>
      <c r="G937" s="6" t="n"/>
      <c r="H937" s="7">
        <f>IF(G937="","",G937-TODAY())</f>
        <v/>
      </c>
      <c r="I937" s="8">
        <f>IF(G937="","",
IF(G937&lt;TODAY(),
IF(O937&gt;0,"Violated","Completed"),
IF(H937&lt;=7,"Expiring Soon",
"Active")))</f>
        <v/>
      </c>
      <c r="J937" s="8">
        <f>IF(C937="","",
COUNTIFS(
sales!$C:$C,$C937,
sales!$E:$E,$E937,
sales!$H:$H,"&gt;="&amp;$F937,
sales!$H:$H,"&lt;="&amp;$G937
))</f>
        <v/>
      </c>
      <c r="K937" s="9">
        <f>IF(COUNTIFS(sales!C:C, C937)=0,"",
_xlfn.MAXIFS(sales!H:H, sales!C:C, C937))</f>
        <v/>
      </c>
      <c r="L937" s="4" t="n"/>
      <c r="M937" s="4" t="n"/>
      <c r="N937" s="10">
        <f>IF(C937="","",
SUMIFS(
sales!$I:$I,
sales!$C:$C,$C937,
sales!$E:$E,$E937,
sales!$H:$H,"&gt;="&amp;$F937,
sales!$H:$H,"&lt;="&amp;$G937
))</f>
        <v/>
      </c>
      <c r="O937" s="10">
        <f>IF(M937="","",M937-N937)</f>
        <v/>
      </c>
      <c r="P937" s="11">
        <f>IF(M937=0,"",N937/M937)</f>
        <v/>
      </c>
      <c r="Q937" s="12">
        <f>IF(OR(G937="",O937=""),"",
IF(AND(G937&lt;TODAY(),O937&gt;0),"YES","NO"))</f>
        <v/>
      </c>
      <c r="R937" s="100" t="n"/>
      <c r="S937" s="14" t="n"/>
      <c r="T937" s="15">
        <f>IF(Q937="YES", IF(R937="Company",L937*(1+S937),IF(R937="Vendor",L937*(1-S937),"")),"")</f>
        <v/>
      </c>
      <c r="U937" s="15">
        <f>IF(Q937="YES",O937*T937,"")</f>
        <v/>
      </c>
      <c r="V937" s="16" t="n"/>
      <c r="W937" s="17">
        <f>IF(Q937="YES",G937+V937,"")</f>
        <v/>
      </c>
      <c r="X937" s="18">
        <f>IF(Q937="YES",IF(TODAY()&gt;W937,"OVERDUE","WITHIN TIME"),"")</f>
        <v/>
      </c>
    </row>
    <row r="938">
      <c r="A938" s="3" t="n">
        <v>934</v>
      </c>
      <c r="B938" s="4" t="n"/>
      <c r="C938" s="4" t="n"/>
      <c r="D938" s="5">
        <f>IF(E938="ISNR20","Natural Rubber-TSNR (ISNR-20)","")</f>
        <v/>
      </c>
      <c r="E938" s="4" t="n"/>
      <c r="F938" s="6" t="n"/>
      <c r="G938" s="6" t="n"/>
      <c r="H938" s="7">
        <f>IF(G938="","",G938-TODAY())</f>
        <v/>
      </c>
      <c r="I938" s="8">
        <f>IF(G938="","",
IF(G938&lt;TODAY(),
IF(O938&gt;0,"Violated","Completed"),
IF(H938&lt;=7,"Expiring Soon",
"Active")))</f>
        <v/>
      </c>
      <c r="J938" s="8">
        <f>IF(C938="","",
COUNTIFS(
sales!$C:$C,$C938,
sales!$E:$E,$E938,
sales!$H:$H,"&gt;="&amp;$F938,
sales!$H:$H,"&lt;="&amp;$G938
))</f>
        <v/>
      </c>
      <c r="K938" s="9">
        <f>IF(COUNTIFS(sales!C:C, C938)=0,"",
_xlfn.MAXIFS(sales!H:H, sales!C:C, C938))</f>
        <v/>
      </c>
      <c r="L938" s="4" t="n"/>
      <c r="M938" s="4" t="n"/>
      <c r="N938" s="10">
        <f>IF(C938="","",
SUMIFS(
sales!$I:$I,
sales!$C:$C,$C938,
sales!$E:$E,$E938,
sales!$H:$H,"&gt;="&amp;$F938,
sales!$H:$H,"&lt;="&amp;$G938
))</f>
        <v/>
      </c>
      <c r="O938" s="10">
        <f>IF(M938="","",M938-N938)</f>
        <v/>
      </c>
      <c r="P938" s="11">
        <f>IF(M938=0,"",N938/M938)</f>
        <v/>
      </c>
      <c r="Q938" s="12">
        <f>IF(OR(G938="",O938=""),"",
IF(AND(G938&lt;TODAY(),O938&gt;0),"YES","NO"))</f>
        <v/>
      </c>
      <c r="R938" s="100" t="n"/>
      <c r="S938" s="14" t="n"/>
      <c r="T938" s="15">
        <f>IF(Q938="YES", IF(R938="Company",L938*(1+S938),IF(R938="Vendor",L938*(1-S938),"")),"")</f>
        <v/>
      </c>
      <c r="U938" s="15">
        <f>IF(Q938="YES",O938*T938,"")</f>
        <v/>
      </c>
      <c r="V938" s="16" t="n"/>
      <c r="W938" s="17">
        <f>IF(Q938="YES",G938+V938,"")</f>
        <v/>
      </c>
      <c r="X938" s="18">
        <f>IF(Q938="YES",IF(TODAY()&gt;W938,"OVERDUE","WITHIN TIME"),"")</f>
        <v/>
      </c>
    </row>
    <row r="939">
      <c r="A939" s="3" t="n">
        <v>935</v>
      </c>
      <c r="B939" s="4" t="n"/>
      <c r="C939" s="4" t="n"/>
      <c r="D939" s="5">
        <f>IF(E939="ISNR20","Natural Rubber-TSNR (ISNR-20)","")</f>
        <v/>
      </c>
      <c r="E939" s="4" t="n"/>
      <c r="F939" s="6" t="n"/>
      <c r="G939" s="6" t="n"/>
      <c r="H939" s="7">
        <f>IF(G939="","",G939-TODAY())</f>
        <v/>
      </c>
      <c r="I939" s="8">
        <f>IF(G939="","",
IF(G939&lt;TODAY(),
IF(O939&gt;0,"Violated","Completed"),
IF(H939&lt;=7,"Expiring Soon",
"Active")))</f>
        <v/>
      </c>
      <c r="J939" s="8">
        <f>IF(C939="","",
COUNTIFS(
sales!$C:$C,$C939,
sales!$E:$E,$E939,
sales!$H:$H,"&gt;="&amp;$F939,
sales!$H:$H,"&lt;="&amp;$G939
))</f>
        <v/>
      </c>
      <c r="K939" s="9">
        <f>IF(COUNTIFS(sales!C:C, C939)=0,"",
_xlfn.MAXIFS(sales!H:H, sales!C:C, C939))</f>
        <v/>
      </c>
      <c r="L939" s="4" t="n"/>
      <c r="M939" s="4" t="n"/>
      <c r="N939" s="10">
        <f>IF(C939="","",
SUMIFS(
sales!$I:$I,
sales!$C:$C,$C939,
sales!$E:$E,$E939,
sales!$H:$H,"&gt;="&amp;$F939,
sales!$H:$H,"&lt;="&amp;$G939
))</f>
        <v/>
      </c>
      <c r="O939" s="10">
        <f>IF(M939="","",M939-N939)</f>
        <v/>
      </c>
      <c r="P939" s="11">
        <f>IF(M939=0,"",N939/M939)</f>
        <v/>
      </c>
      <c r="Q939" s="12">
        <f>IF(OR(G939="",O939=""),"",
IF(AND(G939&lt;TODAY(),O939&gt;0),"YES","NO"))</f>
        <v/>
      </c>
      <c r="R939" s="100" t="n"/>
      <c r="S939" s="14" t="n"/>
      <c r="T939" s="15">
        <f>IF(Q939="YES", IF(R939="Company",L939*(1+S939),IF(R939="Vendor",L939*(1-S939),"")),"")</f>
        <v/>
      </c>
      <c r="U939" s="15">
        <f>IF(Q939="YES",O939*T939,"")</f>
        <v/>
      </c>
      <c r="V939" s="16" t="n"/>
      <c r="W939" s="17">
        <f>IF(Q939="YES",G939+V939,"")</f>
        <v/>
      </c>
      <c r="X939" s="18">
        <f>IF(Q939="YES",IF(TODAY()&gt;W939,"OVERDUE","WITHIN TIME"),"")</f>
        <v/>
      </c>
    </row>
    <row r="940">
      <c r="A940" s="3" t="n">
        <v>936</v>
      </c>
      <c r="B940" s="4" t="n"/>
      <c r="C940" s="4" t="n"/>
      <c r="D940" s="5">
        <f>IF(E940="ISNR20","Natural Rubber-TSNR (ISNR-20)","")</f>
        <v/>
      </c>
      <c r="E940" s="4" t="n"/>
      <c r="F940" s="6" t="n"/>
      <c r="G940" s="6" t="n"/>
      <c r="H940" s="7">
        <f>IF(G940="","",G940-TODAY())</f>
        <v/>
      </c>
      <c r="I940" s="8">
        <f>IF(G940="","",
IF(G940&lt;TODAY(),
IF(O940&gt;0,"Violated","Completed"),
IF(H940&lt;=7,"Expiring Soon",
"Active")))</f>
        <v/>
      </c>
      <c r="J940" s="8">
        <f>IF(C940="","",
COUNTIFS(
sales!$C:$C,$C940,
sales!$E:$E,$E940,
sales!$H:$H,"&gt;="&amp;$F940,
sales!$H:$H,"&lt;="&amp;$G940
))</f>
        <v/>
      </c>
      <c r="K940" s="9">
        <f>IF(COUNTIFS(sales!C:C, C940)=0,"",
_xlfn.MAXIFS(sales!H:H, sales!C:C, C940))</f>
        <v/>
      </c>
      <c r="L940" s="4" t="n"/>
      <c r="M940" s="4" t="n"/>
      <c r="N940" s="10">
        <f>IF(C940="","",
SUMIFS(
sales!$I:$I,
sales!$C:$C,$C940,
sales!$E:$E,$E940,
sales!$H:$H,"&gt;="&amp;$F940,
sales!$H:$H,"&lt;="&amp;$G940
))</f>
        <v/>
      </c>
      <c r="O940" s="10">
        <f>IF(M940="","",M940-N940)</f>
        <v/>
      </c>
      <c r="P940" s="11">
        <f>IF(M940=0,"",N940/M940)</f>
        <v/>
      </c>
      <c r="Q940" s="12">
        <f>IF(OR(G940="",O940=""),"",
IF(AND(G940&lt;TODAY(),O940&gt;0),"YES","NO"))</f>
        <v/>
      </c>
      <c r="R940" s="100" t="n"/>
      <c r="S940" s="14" t="n"/>
      <c r="T940" s="15">
        <f>IF(Q940="YES", IF(R940="Company",L940*(1+S940),IF(R940="Vendor",L940*(1-S940),"")),"")</f>
        <v/>
      </c>
      <c r="U940" s="15">
        <f>IF(Q940="YES",O940*T940,"")</f>
        <v/>
      </c>
      <c r="V940" s="16" t="n"/>
      <c r="W940" s="17">
        <f>IF(Q940="YES",G940+V940,"")</f>
        <v/>
      </c>
      <c r="X940" s="18">
        <f>IF(Q940="YES",IF(TODAY()&gt;W940,"OVERDUE","WITHIN TIME"),"")</f>
        <v/>
      </c>
    </row>
    <row r="941">
      <c r="A941" s="3" t="n">
        <v>937</v>
      </c>
      <c r="B941" s="4" t="n"/>
      <c r="C941" s="4" t="n"/>
      <c r="D941" s="5">
        <f>IF(E941="ISNR20","Natural Rubber-TSNR (ISNR-20)","")</f>
        <v/>
      </c>
      <c r="E941" s="4" t="n"/>
      <c r="F941" s="6" t="n"/>
      <c r="G941" s="6" t="n"/>
      <c r="H941" s="7">
        <f>IF(G941="","",G941-TODAY())</f>
        <v/>
      </c>
      <c r="I941" s="8">
        <f>IF(G941="","",
IF(G941&lt;TODAY(),
IF(O941&gt;0,"Violated","Completed"),
IF(H941&lt;=7,"Expiring Soon",
"Active")))</f>
        <v/>
      </c>
      <c r="J941" s="8">
        <f>IF(C941="","",
COUNTIFS(
sales!$C:$C,$C941,
sales!$E:$E,$E941,
sales!$H:$H,"&gt;="&amp;$F941,
sales!$H:$H,"&lt;="&amp;$G941
))</f>
        <v/>
      </c>
      <c r="K941" s="9">
        <f>IF(COUNTIFS(sales!C:C, C941)=0,"",
_xlfn.MAXIFS(sales!H:H, sales!C:C, C941))</f>
        <v/>
      </c>
      <c r="L941" s="4" t="n"/>
      <c r="M941" s="4" t="n"/>
      <c r="N941" s="10">
        <f>IF(C941="","",
SUMIFS(
sales!$I:$I,
sales!$C:$C,$C941,
sales!$E:$E,$E941,
sales!$H:$H,"&gt;="&amp;$F941,
sales!$H:$H,"&lt;="&amp;$G941
))</f>
        <v/>
      </c>
      <c r="O941" s="10">
        <f>IF(M941="","",M941-N941)</f>
        <v/>
      </c>
      <c r="P941" s="11">
        <f>IF(M941=0,"",N941/M941)</f>
        <v/>
      </c>
      <c r="Q941" s="12">
        <f>IF(OR(G941="",O941=""),"",
IF(AND(G941&lt;TODAY(),O941&gt;0),"YES","NO"))</f>
        <v/>
      </c>
      <c r="R941" s="100" t="n"/>
      <c r="S941" s="14" t="n"/>
      <c r="T941" s="15">
        <f>IF(Q941="YES", IF(R941="Company",L941*(1+S941),IF(R941="Vendor",L941*(1-S941),"")),"")</f>
        <v/>
      </c>
      <c r="U941" s="15">
        <f>IF(Q941="YES",O941*T941,"")</f>
        <v/>
      </c>
      <c r="V941" s="16" t="n"/>
      <c r="W941" s="17">
        <f>IF(Q941="YES",G941+V941,"")</f>
        <v/>
      </c>
      <c r="X941" s="18">
        <f>IF(Q941="YES",IF(TODAY()&gt;W941,"OVERDUE","WITHIN TIME"),"")</f>
        <v/>
      </c>
    </row>
    <row r="942">
      <c r="A942" s="3" t="n">
        <v>938</v>
      </c>
      <c r="B942" s="4" t="n"/>
      <c r="C942" s="4" t="n"/>
      <c r="D942" s="5">
        <f>IF(E942="ISNR20","Natural Rubber-TSNR (ISNR-20)","")</f>
        <v/>
      </c>
      <c r="E942" s="4" t="n"/>
      <c r="F942" s="6" t="n"/>
      <c r="G942" s="6" t="n"/>
      <c r="H942" s="7">
        <f>IF(G942="","",G942-TODAY())</f>
        <v/>
      </c>
      <c r="I942" s="8">
        <f>IF(G942="","",
IF(G942&lt;TODAY(),
IF(O942&gt;0,"Violated","Completed"),
IF(H942&lt;=7,"Expiring Soon",
"Active")))</f>
        <v/>
      </c>
      <c r="J942" s="8">
        <f>IF(C942="","",
COUNTIFS(
sales!$C:$C,$C942,
sales!$E:$E,$E942,
sales!$H:$H,"&gt;="&amp;$F942,
sales!$H:$H,"&lt;="&amp;$G942
))</f>
        <v/>
      </c>
      <c r="K942" s="9">
        <f>IF(COUNTIFS(sales!C:C, C942)=0,"",
_xlfn.MAXIFS(sales!H:H, sales!C:C, C942))</f>
        <v/>
      </c>
      <c r="L942" s="4" t="n"/>
      <c r="M942" s="4" t="n"/>
      <c r="N942" s="10">
        <f>IF(C942="","",
SUMIFS(
sales!$I:$I,
sales!$C:$C,$C942,
sales!$E:$E,$E942,
sales!$H:$H,"&gt;="&amp;$F942,
sales!$H:$H,"&lt;="&amp;$G942
))</f>
        <v/>
      </c>
      <c r="O942" s="10">
        <f>IF(M942="","",M942-N942)</f>
        <v/>
      </c>
      <c r="P942" s="11">
        <f>IF(M942=0,"",N942/M942)</f>
        <v/>
      </c>
      <c r="Q942" s="12">
        <f>IF(OR(G942="",O942=""),"",
IF(AND(G942&lt;TODAY(),O942&gt;0),"YES","NO"))</f>
        <v/>
      </c>
      <c r="R942" s="100" t="n"/>
      <c r="S942" s="14" t="n"/>
      <c r="T942" s="15">
        <f>IF(Q942="YES", IF(R942="Company",L942*(1+S942),IF(R942="Vendor",L942*(1-S942),"")),"")</f>
        <v/>
      </c>
      <c r="U942" s="15">
        <f>IF(Q942="YES",O942*T942,"")</f>
        <v/>
      </c>
      <c r="V942" s="16" t="n"/>
      <c r="W942" s="17">
        <f>IF(Q942="YES",G942+V942,"")</f>
        <v/>
      </c>
      <c r="X942" s="18">
        <f>IF(Q942="YES",IF(TODAY()&gt;W942,"OVERDUE","WITHIN TIME"),"")</f>
        <v/>
      </c>
    </row>
    <row r="943">
      <c r="A943" s="3" t="n">
        <v>939</v>
      </c>
      <c r="B943" s="4" t="n"/>
      <c r="C943" s="4" t="n"/>
      <c r="D943" s="5">
        <f>IF(E943="ISNR20","Natural Rubber-TSNR (ISNR-20)","")</f>
        <v/>
      </c>
      <c r="E943" s="4" t="n"/>
      <c r="F943" s="6" t="n"/>
      <c r="G943" s="6" t="n"/>
      <c r="H943" s="7">
        <f>IF(G943="","",G943-TODAY())</f>
        <v/>
      </c>
      <c r="I943" s="8">
        <f>IF(G943="","",
IF(G943&lt;TODAY(),
IF(O943&gt;0,"Violated","Completed"),
IF(H943&lt;=7,"Expiring Soon",
"Active")))</f>
        <v/>
      </c>
      <c r="J943" s="8">
        <f>IF(C943="","",
COUNTIFS(
sales!$C:$C,$C943,
sales!$E:$E,$E943,
sales!$H:$H,"&gt;="&amp;$F943,
sales!$H:$H,"&lt;="&amp;$G943
))</f>
        <v/>
      </c>
      <c r="K943" s="9">
        <f>IF(COUNTIFS(sales!C:C, C943)=0,"",
_xlfn.MAXIFS(sales!H:H, sales!C:C, C943))</f>
        <v/>
      </c>
      <c r="L943" s="4" t="n"/>
      <c r="M943" s="4" t="n"/>
      <c r="N943" s="10">
        <f>IF(C943="","",
SUMIFS(
sales!$I:$I,
sales!$C:$C,$C943,
sales!$E:$E,$E943,
sales!$H:$H,"&gt;="&amp;$F943,
sales!$H:$H,"&lt;="&amp;$G943
))</f>
        <v/>
      </c>
      <c r="O943" s="10">
        <f>IF(M943="","",M943-N943)</f>
        <v/>
      </c>
      <c r="P943" s="11">
        <f>IF(M943=0,"",N943/M943)</f>
        <v/>
      </c>
      <c r="Q943" s="12">
        <f>IF(OR(G943="",O943=""),"",
IF(AND(G943&lt;TODAY(),O943&gt;0),"YES","NO"))</f>
        <v/>
      </c>
      <c r="R943" s="100" t="n"/>
      <c r="S943" s="14" t="n"/>
      <c r="T943" s="15">
        <f>IF(Q943="YES", IF(R943="Company",L943*(1+S943),IF(R943="Vendor",L943*(1-S943),"")),"")</f>
        <v/>
      </c>
      <c r="U943" s="15">
        <f>IF(Q943="YES",O943*T943,"")</f>
        <v/>
      </c>
      <c r="V943" s="16" t="n"/>
      <c r="W943" s="17">
        <f>IF(Q943="YES",G943+V943,"")</f>
        <v/>
      </c>
      <c r="X943" s="18">
        <f>IF(Q943="YES",IF(TODAY()&gt;W943,"OVERDUE","WITHIN TIME"),"")</f>
        <v/>
      </c>
    </row>
    <row r="944">
      <c r="A944" s="3" t="n">
        <v>940</v>
      </c>
      <c r="B944" s="4" t="n"/>
      <c r="C944" s="4" t="n"/>
      <c r="D944" s="5">
        <f>IF(E944="ISNR20","Natural Rubber-TSNR (ISNR-20)","")</f>
        <v/>
      </c>
      <c r="E944" s="4" t="n"/>
      <c r="F944" s="6" t="n"/>
      <c r="G944" s="6" t="n"/>
      <c r="H944" s="7">
        <f>IF(G944="","",G944-TODAY())</f>
        <v/>
      </c>
      <c r="I944" s="8">
        <f>IF(G944="","",
IF(G944&lt;TODAY(),
IF(O944&gt;0,"Violated","Completed"),
IF(H944&lt;=7,"Expiring Soon",
"Active")))</f>
        <v/>
      </c>
      <c r="J944" s="8">
        <f>IF(C944="","",
COUNTIFS(
sales!$C:$C,$C944,
sales!$E:$E,$E944,
sales!$H:$H,"&gt;="&amp;$F944,
sales!$H:$H,"&lt;="&amp;$G944
))</f>
        <v/>
      </c>
      <c r="K944" s="9">
        <f>IF(COUNTIFS(sales!C:C, C944)=0,"",
_xlfn.MAXIFS(sales!H:H, sales!C:C, C944))</f>
        <v/>
      </c>
      <c r="L944" s="4" t="n"/>
      <c r="M944" s="4" t="n"/>
      <c r="N944" s="10">
        <f>IF(C944="","",
SUMIFS(
sales!$I:$I,
sales!$C:$C,$C944,
sales!$E:$E,$E944,
sales!$H:$H,"&gt;="&amp;$F944,
sales!$H:$H,"&lt;="&amp;$G944
))</f>
        <v/>
      </c>
      <c r="O944" s="10">
        <f>IF(M944="","",M944-N944)</f>
        <v/>
      </c>
      <c r="P944" s="11">
        <f>IF(M944=0,"",N944/M944)</f>
        <v/>
      </c>
      <c r="Q944" s="12">
        <f>IF(OR(G944="",O944=""),"",
IF(AND(G944&lt;TODAY(),O944&gt;0),"YES","NO"))</f>
        <v/>
      </c>
      <c r="R944" s="100" t="n"/>
      <c r="S944" s="14" t="n"/>
      <c r="T944" s="15">
        <f>IF(Q944="YES", IF(R944="Company",L944*(1+S944),IF(R944="Vendor",L944*(1-S944),"")),"")</f>
        <v/>
      </c>
      <c r="U944" s="15">
        <f>IF(Q944="YES",O944*T944,"")</f>
        <v/>
      </c>
      <c r="V944" s="16" t="n"/>
      <c r="W944" s="17">
        <f>IF(Q944="YES",G944+V944,"")</f>
        <v/>
      </c>
      <c r="X944" s="18">
        <f>IF(Q944="YES",IF(TODAY()&gt;W944,"OVERDUE","WITHIN TIME"),"")</f>
        <v/>
      </c>
    </row>
    <row r="945">
      <c r="A945" s="3" t="n">
        <v>941</v>
      </c>
      <c r="B945" s="4" t="n"/>
      <c r="C945" s="4" t="n"/>
      <c r="D945" s="5">
        <f>IF(E945="ISNR20","Natural Rubber-TSNR (ISNR-20)","")</f>
        <v/>
      </c>
      <c r="E945" s="4" t="n"/>
      <c r="F945" s="6" t="n"/>
      <c r="G945" s="6" t="n"/>
      <c r="H945" s="7">
        <f>IF(G945="","",G945-TODAY())</f>
        <v/>
      </c>
      <c r="I945" s="8">
        <f>IF(G945="","",
IF(G945&lt;TODAY(),
IF(O945&gt;0,"Violated","Completed"),
IF(H945&lt;=7,"Expiring Soon",
"Active")))</f>
        <v/>
      </c>
      <c r="J945" s="8">
        <f>IF(C945="","",
COUNTIFS(
sales!$C:$C,$C945,
sales!$E:$E,$E945,
sales!$H:$H,"&gt;="&amp;$F945,
sales!$H:$H,"&lt;="&amp;$G945
))</f>
        <v/>
      </c>
      <c r="K945" s="9">
        <f>IF(COUNTIFS(sales!C:C, C945)=0,"",
_xlfn.MAXIFS(sales!H:H, sales!C:C, C945))</f>
        <v/>
      </c>
      <c r="L945" s="4" t="n"/>
      <c r="M945" s="4" t="n"/>
      <c r="N945" s="10">
        <f>IF(C945="","",
SUMIFS(
sales!$I:$I,
sales!$C:$C,$C945,
sales!$E:$E,$E945,
sales!$H:$H,"&gt;="&amp;$F945,
sales!$H:$H,"&lt;="&amp;$G945
))</f>
        <v/>
      </c>
      <c r="O945" s="10">
        <f>IF(M945="","",M945-N945)</f>
        <v/>
      </c>
      <c r="P945" s="11">
        <f>IF(M945=0,"",N945/M945)</f>
        <v/>
      </c>
      <c r="Q945" s="12">
        <f>IF(OR(G945="",O945=""),"",
IF(AND(G945&lt;TODAY(),O945&gt;0),"YES","NO"))</f>
        <v/>
      </c>
      <c r="R945" s="100" t="n"/>
      <c r="S945" s="14" t="n"/>
      <c r="T945" s="15">
        <f>IF(Q945="YES", IF(R945="Company",L945*(1+S945),IF(R945="Vendor",L945*(1-S945),"")),"")</f>
        <v/>
      </c>
      <c r="U945" s="15">
        <f>IF(Q945="YES",O945*T945,"")</f>
        <v/>
      </c>
      <c r="V945" s="16" t="n"/>
      <c r="W945" s="17">
        <f>IF(Q945="YES",G945+V945,"")</f>
        <v/>
      </c>
      <c r="X945" s="18">
        <f>IF(Q945="YES",IF(TODAY()&gt;W945,"OVERDUE","WITHIN TIME"),"")</f>
        <v/>
      </c>
    </row>
    <row r="946">
      <c r="A946" s="3" t="n">
        <v>942</v>
      </c>
      <c r="B946" s="4" t="n"/>
      <c r="C946" s="4" t="n"/>
      <c r="D946" s="5">
        <f>IF(E946="ISNR20","Natural Rubber-TSNR (ISNR-20)","")</f>
        <v/>
      </c>
      <c r="E946" s="4" t="n"/>
      <c r="F946" s="6" t="n"/>
      <c r="G946" s="6" t="n"/>
      <c r="H946" s="7">
        <f>IF(G946="","",G946-TODAY())</f>
        <v/>
      </c>
      <c r="I946" s="8">
        <f>IF(G946="","",
IF(G946&lt;TODAY(),
IF(O946&gt;0,"Violated","Completed"),
IF(H946&lt;=7,"Expiring Soon",
"Active")))</f>
        <v/>
      </c>
      <c r="J946" s="8">
        <f>IF(C946="","",
COUNTIFS(
sales!$C:$C,$C946,
sales!$E:$E,$E946,
sales!$H:$H,"&gt;="&amp;$F946,
sales!$H:$H,"&lt;="&amp;$G946
))</f>
        <v/>
      </c>
      <c r="K946" s="9">
        <f>IF(COUNTIFS(sales!C:C, C946)=0,"",
_xlfn.MAXIFS(sales!H:H, sales!C:C, C946))</f>
        <v/>
      </c>
      <c r="L946" s="4" t="n"/>
      <c r="M946" s="4" t="n"/>
      <c r="N946" s="10">
        <f>IF(C946="","",
SUMIFS(
sales!$I:$I,
sales!$C:$C,$C946,
sales!$E:$E,$E946,
sales!$H:$H,"&gt;="&amp;$F946,
sales!$H:$H,"&lt;="&amp;$G946
))</f>
        <v/>
      </c>
      <c r="O946" s="10">
        <f>IF(M946="","",M946-N946)</f>
        <v/>
      </c>
      <c r="P946" s="11">
        <f>IF(M946=0,"",N946/M946)</f>
        <v/>
      </c>
      <c r="Q946" s="12">
        <f>IF(OR(G946="",O946=""),"",
IF(AND(G946&lt;TODAY(),O946&gt;0),"YES","NO"))</f>
        <v/>
      </c>
      <c r="R946" s="100" t="n"/>
      <c r="S946" s="14" t="n"/>
      <c r="T946" s="15">
        <f>IF(Q946="YES", IF(R946="Company",L946*(1+S946),IF(R946="Vendor",L946*(1-S946),"")),"")</f>
        <v/>
      </c>
      <c r="U946" s="15">
        <f>IF(Q946="YES",O946*T946,"")</f>
        <v/>
      </c>
      <c r="V946" s="16" t="n"/>
      <c r="W946" s="17">
        <f>IF(Q946="YES",G946+V946,"")</f>
        <v/>
      </c>
      <c r="X946" s="18">
        <f>IF(Q946="YES",IF(TODAY()&gt;W946,"OVERDUE","WITHIN TIME"),"")</f>
        <v/>
      </c>
    </row>
    <row r="947">
      <c r="A947" s="3" t="n">
        <v>943</v>
      </c>
      <c r="B947" s="4" t="n"/>
      <c r="C947" s="4" t="n"/>
      <c r="D947" s="5">
        <f>IF(E947="ISNR20","Natural Rubber-TSNR (ISNR-20)","")</f>
        <v/>
      </c>
      <c r="E947" s="4" t="n"/>
      <c r="F947" s="6" t="n"/>
      <c r="G947" s="6" t="n"/>
      <c r="H947" s="7">
        <f>IF(G947="","",G947-TODAY())</f>
        <v/>
      </c>
      <c r="I947" s="8">
        <f>IF(G947="","",
IF(G947&lt;TODAY(),
IF(O947&gt;0,"Violated","Completed"),
IF(H947&lt;=7,"Expiring Soon",
"Active")))</f>
        <v/>
      </c>
      <c r="J947" s="8">
        <f>IF(C947="","",
COUNTIFS(
sales!$C:$C,$C947,
sales!$E:$E,$E947,
sales!$H:$H,"&gt;="&amp;$F947,
sales!$H:$H,"&lt;="&amp;$G947
))</f>
        <v/>
      </c>
      <c r="K947" s="9">
        <f>IF(COUNTIFS(sales!C:C, C947)=0,"",
_xlfn.MAXIFS(sales!H:H, sales!C:C, C947))</f>
        <v/>
      </c>
      <c r="L947" s="4" t="n"/>
      <c r="M947" s="4" t="n"/>
      <c r="N947" s="10">
        <f>IF(C947="","",
SUMIFS(
sales!$I:$I,
sales!$C:$C,$C947,
sales!$E:$E,$E947,
sales!$H:$H,"&gt;="&amp;$F947,
sales!$H:$H,"&lt;="&amp;$G947
))</f>
        <v/>
      </c>
      <c r="O947" s="10">
        <f>IF(M947="","",M947-N947)</f>
        <v/>
      </c>
      <c r="P947" s="11">
        <f>IF(M947=0,"",N947/M947)</f>
        <v/>
      </c>
      <c r="Q947" s="12">
        <f>IF(OR(G947="",O947=""),"",
IF(AND(G947&lt;TODAY(),O947&gt;0),"YES","NO"))</f>
        <v/>
      </c>
      <c r="R947" s="100" t="n"/>
      <c r="S947" s="14" t="n"/>
      <c r="T947" s="15">
        <f>IF(Q947="YES", IF(R947="Company",L947*(1+S947),IF(R947="Vendor",L947*(1-S947),"")),"")</f>
        <v/>
      </c>
      <c r="U947" s="15">
        <f>IF(Q947="YES",O947*T947,"")</f>
        <v/>
      </c>
      <c r="V947" s="16" t="n"/>
      <c r="W947" s="17">
        <f>IF(Q947="YES",G947+V947,"")</f>
        <v/>
      </c>
      <c r="X947" s="18">
        <f>IF(Q947="YES",IF(TODAY()&gt;W947,"OVERDUE","WITHIN TIME"),"")</f>
        <v/>
      </c>
    </row>
    <row r="948">
      <c r="A948" s="3" t="n">
        <v>944</v>
      </c>
      <c r="B948" s="4" t="n"/>
      <c r="C948" s="4" t="n"/>
      <c r="D948" s="5">
        <f>IF(E948="ISNR20","Natural Rubber-TSNR (ISNR-20)","")</f>
        <v/>
      </c>
      <c r="E948" s="4" t="n"/>
      <c r="F948" s="6" t="n"/>
      <c r="G948" s="6" t="n"/>
      <c r="H948" s="7">
        <f>IF(G948="","",G948-TODAY())</f>
        <v/>
      </c>
      <c r="I948" s="8">
        <f>IF(G948="","",
IF(G948&lt;TODAY(),
IF(O948&gt;0,"Violated","Completed"),
IF(H948&lt;=7,"Expiring Soon",
"Active")))</f>
        <v/>
      </c>
      <c r="J948" s="8">
        <f>IF(C948="","",
COUNTIFS(
sales!$C:$C,$C948,
sales!$E:$E,$E948,
sales!$H:$H,"&gt;="&amp;$F948,
sales!$H:$H,"&lt;="&amp;$G948
))</f>
        <v/>
      </c>
      <c r="K948" s="9">
        <f>IF(COUNTIFS(sales!C:C, C948)=0,"",
_xlfn.MAXIFS(sales!H:H, sales!C:C, C948))</f>
        <v/>
      </c>
      <c r="L948" s="4" t="n"/>
      <c r="M948" s="4" t="n"/>
      <c r="N948" s="10">
        <f>IF(C948="","",
SUMIFS(
sales!$I:$I,
sales!$C:$C,$C948,
sales!$E:$E,$E948,
sales!$H:$H,"&gt;="&amp;$F948,
sales!$H:$H,"&lt;="&amp;$G948
))</f>
        <v/>
      </c>
      <c r="O948" s="10">
        <f>IF(M948="","",M948-N948)</f>
        <v/>
      </c>
      <c r="P948" s="11">
        <f>IF(M948=0,"",N948/M948)</f>
        <v/>
      </c>
      <c r="Q948" s="12">
        <f>IF(OR(G948="",O948=""),"",
IF(AND(G948&lt;TODAY(),O948&gt;0),"YES","NO"))</f>
        <v/>
      </c>
      <c r="R948" s="100" t="n"/>
      <c r="S948" s="14" t="n"/>
      <c r="T948" s="15">
        <f>IF(Q948="YES", IF(R948="Company",L948*(1+S948),IF(R948="Vendor",L948*(1-S948),"")),"")</f>
        <v/>
      </c>
      <c r="U948" s="15">
        <f>IF(Q948="YES",O948*T948,"")</f>
        <v/>
      </c>
      <c r="V948" s="16" t="n"/>
      <c r="W948" s="17">
        <f>IF(Q948="YES",G948+V948,"")</f>
        <v/>
      </c>
      <c r="X948" s="18">
        <f>IF(Q948="YES",IF(TODAY()&gt;W948,"OVERDUE","WITHIN TIME"),"")</f>
        <v/>
      </c>
    </row>
    <row r="949">
      <c r="A949" s="3" t="n">
        <v>945</v>
      </c>
      <c r="B949" s="4" t="n"/>
      <c r="C949" s="4" t="n"/>
      <c r="D949" s="5">
        <f>IF(E949="ISNR20","Natural Rubber-TSNR (ISNR-20)","")</f>
        <v/>
      </c>
      <c r="E949" s="4" t="n"/>
      <c r="F949" s="6" t="n"/>
      <c r="G949" s="6" t="n"/>
      <c r="H949" s="7">
        <f>IF(G949="","",G949-TODAY())</f>
        <v/>
      </c>
      <c r="I949" s="8">
        <f>IF(G949="","",
IF(G949&lt;TODAY(),
IF(O949&gt;0,"Violated","Completed"),
IF(H949&lt;=7,"Expiring Soon",
"Active")))</f>
        <v/>
      </c>
      <c r="J949" s="8">
        <f>IF(C949="","",
COUNTIFS(
sales!$C:$C,$C949,
sales!$E:$E,$E949,
sales!$H:$H,"&gt;="&amp;$F949,
sales!$H:$H,"&lt;="&amp;$G949
))</f>
        <v/>
      </c>
      <c r="K949" s="9">
        <f>IF(COUNTIFS(sales!C:C, C949)=0,"",
_xlfn.MAXIFS(sales!H:H, sales!C:C, C949))</f>
        <v/>
      </c>
      <c r="L949" s="4" t="n"/>
      <c r="M949" s="4" t="n"/>
      <c r="N949" s="10">
        <f>IF(C949="","",
SUMIFS(
sales!$I:$I,
sales!$C:$C,$C949,
sales!$E:$E,$E949,
sales!$H:$H,"&gt;="&amp;$F949,
sales!$H:$H,"&lt;="&amp;$G949
))</f>
        <v/>
      </c>
      <c r="O949" s="10">
        <f>IF(M949="","",M949-N949)</f>
        <v/>
      </c>
      <c r="P949" s="11">
        <f>IF(M949=0,"",N949/M949)</f>
        <v/>
      </c>
      <c r="Q949" s="12">
        <f>IF(OR(G949="",O949=""),"",
IF(AND(G949&lt;TODAY(),O949&gt;0),"YES","NO"))</f>
        <v/>
      </c>
      <c r="R949" s="100" t="n"/>
      <c r="S949" s="14" t="n"/>
      <c r="T949" s="15">
        <f>IF(Q949="YES", IF(R949="Company",L949*(1+S949),IF(R949="Vendor",L949*(1-S949),"")),"")</f>
        <v/>
      </c>
      <c r="U949" s="15">
        <f>IF(Q949="YES",O949*T949,"")</f>
        <v/>
      </c>
      <c r="V949" s="16" t="n"/>
      <c r="W949" s="17">
        <f>IF(Q949="YES",G949+V949,"")</f>
        <v/>
      </c>
      <c r="X949" s="18">
        <f>IF(Q949="YES",IF(TODAY()&gt;W949,"OVERDUE","WITHIN TIME"),"")</f>
        <v/>
      </c>
    </row>
    <row r="950">
      <c r="A950" s="3" t="n">
        <v>946</v>
      </c>
      <c r="B950" s="4" t="n"/>
      <c r="C950" s="4" t="n"/>
      <c r="D950" s="5">
        <f>IF(E950="ISNR20","Natural Rubber-TSNR (ISNR-20)","")</f>
        <v/>
      </c>
      <c r="E950" s="4" t="n"/>
      <c r="F950" s="6" t="n"/>
      <c r="G950" s="6" t="n"/>
      <c r="H950" s="7">
        <f>IF(G950="","",G950-TODAY())</f>
        <v/>
      </c>
      <c r="I950" s="8">
        <f>IF(G950="","",
IF(G950&lt;TODAY(),
IF(O950&gt;0,"Violated","Completed"),
IF(H950&lt;=7,"Expiring Soon",
"Active")))</f>
        <v/>
      </c>
      <c r="J950" s="8">
        <f>IF(C950="","",
COUNTIFS(
sales!$C:$C,$C950,
sales!$E:$E,$E950,
sales!$H:$H,"&gt;="&amp;$F950,
sales!$H:$H,"&lt;="&amp;$G950
))</f>
        <v/>
      </c>
      <c r="K950" s="9">
        <f>IF(COUNTIFS(sales!C:C, C950)=0,"",
_xlfn.MAXIFS(sales!H:H, sales!C:C, C950))</f>
        <v/>
      </c>
      <c r="L950" s="4" t="n"/>
      <c r="M950" s="4" t="n"/>
      <c r="N950" s="10">
        <f>IF(C950="","",
SUMIFS(
sales!$I:$I,
sales!$C:$C,$C950,
sales!$E:$E,$E950,
sales!$H:$H,"&gt;="&amp;$F950,
sales!$H:$H,"&lt;="&amp;$G950
))</f>
        <v/>
      </c>
      <c r="O950" s="10">
        <f>IF(M950="","",M950-N950)</f>
        <v/>
      </c>
      <c r="P950" s="11">
        <f>IF(M950=0,"",N950/M950)</f>
        <v/>
      </c>
      <c r="Q950" s="12">
        <f>IF(OR(G950="",O950=""),"",
IF(AND(G950&lt;TODAY(),O950&gt;0),"YES","NO"))</f>
        <v/>
      </c>
      <c r="R950" s="100" t="n"/>
      <c r="S950" s="14" t="n"/>
      <c r="T950" s="15">
        <f>IF(Q950="YES", IF(R950="Company",L950*(1+S950),IF(R950="Vendor",L950*(1-S950),"")),"")</f>
        <v/>
      </c>
      <c r="U950" s="15">
        <f>IF(Q950="YES",O950*T950,"")</f>
        <v/>
      </c>
      <c r="V950" s="16" t="n"/>
      <c r="W950" s="17">
        <f>IF(Q950="YES",G950+V950,"")</f>
        <v/>
      </c>
      <c r="X950" s="18">
        <f>IF(Q950="YES",IF(TODAY()&gt;W950,"OVERDUE","WITHIN TIME"),"")</f>
        <v/>
      </c>
    </row>
    <row r="951">
      <c r="A951" s="3" t="n">
        <v>947</v>
      </c>
      <c r="B951" s="4" t="n"/>
      <c r="C951" s="4" t="n"/>
      <c r="D951" s="5">
        <f>IF(E951="ISNR20","Natural Rubber-TSNR (ISNR-20)","")</f>
        <v/>
      </c>
      <c r="E951" s="4" t="n"/>
      <c r="F951" s="6" t="n"/>
      <c r="G951" s="6" t="n"/>
      <c r="H951" s="7">
        <f>IF(G951="","",G951-TODAY())</f>
        <v/>
      </c>
      <c r="I951" s="8">
        <f>IF(G951="","",
IF(G951&lt;TODAY(),
IF(O951&gt;0,"Violated","Completed"),
IF(H951&lt;=7,"Expiring Soon",
"Active")))</f>
        <v/>
      </c>
      <c r="J951" s="8">
        <f>IF(C951="","",
COUNTIFS(
sales!$C:$C,$C951,
sales!$E:$E,$E951,
sales!$H:$H,"&gt;="&amp;$F951,
sales!$H:$H,"&lt;="&amp;$G951
))</f>
        <v/>
      </c>
      <c r="K951" s="9">
        <f>IF(COUNTIFS(sales!C:C, C951)=0,"",
_xlfn.MAXIFS(sales!H:H, sales!C:C, C951))</f>
        <v/>
      </c>
      <c r="L951" s="4" t="n"/>
      <c r="M951" s="4" t="n"/>
      <c r="N951" s="10">
        <f>IF(C951="","",
SUMIFS(
sales!$I:$I,
sales!$C:$C,$C951,
sales!$E:$E,$E951,
sales!$H:$H,"&gt;="&amp;$F951,
sales!$H:$H,"&lt;="&amp;$G951
))</f>
        <v/>
      </c>
      <c r="O951" s="10">
        <f>IF(M951="","",M951-N951)</f>
        <v/>
      </c>
      <c r="P951" s="11">
        <f>IF(M951=0,"",N951/M951)</f>
        <v/>
      </c>
      <c r="Q951" s="12">
        <f>IF(OR(G951="",O951=""),"",
IF(AND(G951&lt;TODAY(),O951&gt;0),"YES","NO"))</f>
        <v/>
      </c>
      <c r="R951" s="100" t="n"/>
      <c r="S951" s="14" t="n"/>
      <c r="T951" s="15">
        <f>IF(Q951="YES", IF(R951="Company",L951*(1+S951),IF(R951="Vendor",L951*(1-S951),"")),"")</f>
        <v/>
      </c>
      <c r="U951" s="15">
        <f>IF(Q951="YES",O951*T951,"")</f>
        <v/>
      </c>
      <c r="V951" s="16" t="n"/>
      <c r="W951" s="17">
        <f>IF(Q951="YES",G951+V951,"")</f>
        <v/>
      </c>
      <c r="X951" s="18">
        <f>IF(Q951="YES",IF(TODAY()&gt;W951,"OVERDUE","WITHIN TIME"),"")</f>
        <v/>
      </c>
    </row>
    <row r="952">
      <c r="A952" s="3" t="n">
        <v>948</v>
      </c>
      <c r="B952" s="4" t="n"/>
      <c r="C952" s="4" t="n"/>
      <c r="D952" s="5">
        <f>IF(E952="ISNR20","Natural Rubber-TSNR (ISNR-20)","")</f>
        <v/>
      </c>
      <c r="E952" s="4" t="n"/>
      <c r="F952" s="6" t="n"/>
      <c r="G952" s="6" t="n"/>
      <c r="H952" s="7">
        <f>IF(G952="","",G952-TODAY())</f>
        <v/>
      </c>
      <c r="I952" s="8">
        <f>IF(G952="","",
IF(G952&lt;TODAY(),
IF(O952&gt;0,"Violated","Completed"),
IF(H952&lt;=7,"Expiring Soon",
"Active")))</f>
        <v/>
      </c>
      <c r="J952" s="8">
        <f>IF(C952="","",
COUNTIFS(
sales!$C:$C,$C952,
sales!$E:$E,$E952,
sales!$H:$H,"&gt;="&amp;$F952,
sales!$H:$H,"&lt;="&amp;$G952
))</f>
        <v/>
      </c>
      <c r="K952" s="9">
        <f>IF(COUNTIFS(sales!C:C, C952)=0,"",
_xlfn.MAXIFS(sales!H:H, sales!C:C, C952))</f>
        <v/>
      </c>
      <c r="L952" s="4" t="n"/>
      <c r="M952" s="4" t="n"/>
      <c r="N952" s="10">
        <f>IF(C952="","",
SUMIFS(
sales!$I:$I,
sales!$C:$C,$C952,
sales!$E:$E,$E952,
sales!$H:$H,"&gt;="&amp;$F952,
sales!$H:$H,"&lt;="&amp;$G952
))</f>
        <v/>
      </c>
      <c r="O952" s="10">
        <f>IF(M952="","",M952-N952)</f>
        <v/>
      </c>
      <c r="P952" s="11">
        <f>IF(M952=0,"",N952/M952)</f>
        <v/>
      </c>
      <c r="Q952" s="12">
        <f>IF(OR(G952="",O952=""),"",
IF(AND(G952&lt;TODAY(),O952&gt;0),"YES","NO"))</f>
        <v/>
      </c>
      <c r="R952" s="100" t="n"/>
      <c r="S952" s="14" t="n"/>
      <c r="T952" s="15">
        <f>IF(Q952="YES", IF(R952="Company",L952*(1+S952),IF(R952="Vendor",L952*(1-S952),"")),"")</f>
        <v/>
      </c>
      <c r="U952" s="15">
        <f>IF(Q952="YES",O952*T952,"")</f>
        <v/>
      </c>
      <c r="V952" s="16" t="n"/>
      <c r="W952" s="17">
        <f>IF(Q952="YES",G952+V952,"")</f>
        <v/>
      </c>
      <c r="X952" s="18">
        <f>IF(Q952="YES",IF(TODAY()&gt;W952,"OVERDUE","WITHIN TIME"),"")</f>
        <v/>
      </c>
    </row>
    <row r="953">
      <c r="A953" s="3" t="n">
        <v>949</v>
      </c>
      <c r="B953" s="4" t="n"/>
      <c r="C953" s="4" t="n"/>
      <c r="D953" s="5">
        <f>IF(E953="ISNR20","Natural Rubber-TSNR (ISNR-20)","")</f>
        <v/>
      </c>
      <c r="E953" s="4" t="n"/>
      <c r="F953" s="6" t="n"/>
      <c r="G953" s="6" t="n"/>
      <c r="H953" s="7">
        <f>IF(G953="","",G953-TODAY())</f>
        <v/>
      </c>
      <c r="I953" s="8">
        <f>IF(G953="","",
IF(G953&lt;TODAY(),
IF(O953&gt;0,"Violated","Completed"),
IF(H953&lt;=7,"Expiring Soon",
"Active")))</f>
        <v/>
      </c>
      <c r="J953" s="8">
        <f>IF(C953="","",
COUNTIFS(
sales!$C:$C,$C953,
sales!$E:$E,$E953,
sales!$H:$H,"&gt;="&amp;$F953,
sales!$H:$H,"&lt;="&amp;$G953
))</f>
        <v/>
      </c>
      <c r="K953" s="9">
        <f>IF(COUNTIFS(sales!C:C, C953)=0,"",
_xlfn.MAXIFS(sales!H:H, sales!C:C, C953))</f>
        <v/>
      </c>
      <c r="L953" s="4" t="n"/>
      <c r="M953" s="4" t="n"/>
      <c r="N953" s="10">
        <f>IF(C953="","",
SUMIFS(
sales!$I:$I,
sales!$C:$C,$C953,
sales!$E:$E,$E953,
sales!$H:$H,"&gt;="&amp;$F953,
sales!$H:$H,"&lt;="&amp;$G953
))</f>
        <v/>
      </c>
      <c r="O953" s="10">
        <f>IF(M953="","",M953-N953)</f>
        <v/>
      </c>
      <c r="P953" s="11">
        <f>IF(M953=0,"",N953/M953)</f>
        <v/>
      </c>
      <c r="Q953" s="12">
        <f>IF(OR(G953="",O953=""),"",
IF(AND(G953&lt;TODAY(),O953&gt;0),"YES","NO"))</f>
        <v/>
      </c>
      <c r="R953" s="100" t="n"/>
      <c r="S953" s="14" t="n"/>
      <c r="T953" s="15">
        <f>IF(Q953="YES", IF(R953="Company",L953*(1+S953),IF(R953="Vendor",L953*(1-S953),"")),"")</f>
        <v/>
      </c>
      <c r="U953" s="15">
        <f>IF(Q953="YES",O953*T953,"")</f>
        <v/>
      </c>
      <c r="V953" s="16" t="n"/>
      <c r="W953" s="17">
        <f>IF(Q953="YES",G953+V953,"")</f>
        <v/>
      </c>
      <c r="X953" s="18">
        <f>IF(Q953="YES",IF(TODAY()&gt;W953,"OVERDUE","WITHIN TIME"),"")</f>
        <v/>
      </c>
    </row>
    <row r="954">
      <c r="A954" s="3" t="n">
        <v>950</v>
      </c>
      <c r="B954" s="4" t="n"/>
      <c r="C954" s="4" t="n"/>
      <c r="D954" s="5">
        <f>IF(E954="ISNR20","Natural Rubber-TSNR (ISNR-20)","")</f>
        <v/>
      </c>
      <c r="E954" s="4" t="n"/>
      <c r="F954" s="6" t="n"/>
      <c r="G954" s="6" t="n"/>
      <c r="H954" s="7">
        <f>IF(G954="","",G954-TODAY())</f>
        <v/>
      </c>
      <c r="I954" s="8">
        <f>IF(G954="","",
IF(G954&lt;TODAY(),
IF(O954&gt;0,"Violated","Completed"),
IF(H954&lt;=7,"Expiring Soon",
"Active")))</f>
        <v/>
      </c>
      <c r="J954" s="8">
        <f>IF(C954="","",
COUNTIFS(
sales!$C:$C,$C954,
sales!$E:$E,$E954,
sales!$H:$H,"&gt;="&amp;$F954,
sales!$H:$H,"&lt;="&amp;$G954
))</f>
        <v/>
      </c>
      <c r="K954" s="9">
        <f>IF(COUNTIFS(sales!C:C, C954)=0,"",
_xlfn.MAXIFS(sales!H:H, sales!C:C, C954))</f>
        <v/>
      </c>
      <c r="L954" s="4" t="n"/>
      <c r="M954" s="4" t="n"/>
      <c r="N954" s="10">
        <f>IF(C954="","",
SUMIFS(
sales!$I:$I,
sales!$C:$C,$C954,
sales!$E:$E,$E954,
sales!$H:$H,"&gt;="&amp;$F954,
sales!$H:$H,"&lt;="&amp;$G954
))</f>
        <v/>
      </c>
      <c r="O954" s="10">
        <f>IF(M954="","",M954-N954)</f>
        <v/>
      </c>
      <c r="P954" s="11">
        <f>IF(M954=0,"",N954/M954)</f>
        <v/>
      </c>
      <c r="Q954" s="12">
        <f>IF(OR(G954="",O954=""),"",
IF(AND(G954&lt;TODAY(),O954&gt;0),"YES","NO"))</f>
        <v/>
      </c>
      <c r="R954" s="100" t="n"/>
      <c r="S954" s="14" t="n"/>
      <c r="T954" s="15">
        <f>IF(Q954="YES", IF(R954="Company",L954*(1+S954),IF(R954="Vendor",L954*(1-S954),"")),"")</f>
        <v/>
      </c>
      <c r="U954" s="15">
        <f>IF(Q954="YES",O954*T954,"")</f>
        <v/>
      </c>
      <c r="V954" s="16" t="n"/>
      <c r="W954" s="17">
        <f>IF(Q954="YES",G954+V954,"")</f>
        <v/>
      </c>
      <c r="X954" s="18">
        <f>IF(Q954="YES",IF(TODAY()&gt;W954,"OVERDUE","WITHIN TIME"),"")</f>
        <v/>
      </c>
    </row>
    <row r="955">
      <c r="A955" s="3" t="n">
        <v>951</v>
      </c>
      <c r="B955" s="4" t="n"/>
      <c r="C955" s="4" t="n"/>
      <c r="D955" s="5">
        <f>IF(E955="ISNR20","Natural Rubber-TSNR (ISNR-20)","")</f>
        <v/>
      </c>
      <c r="E955" s="4" t="n"/>
      <c r="F955" s="6" t="n"/>
      <c r="G955" s="6" t="n"/>
      <c r="H955" s="7">
        <f>IF(G955="","",G955-TODAY())</f>
        <v/>
      </c>
      <c r="I955" s="8">
        <f>IF(G955="","",
IF(G955&lt;TODAY(),
IF(O955&gt;0,"Violated","Completed"),
IF(H955&lt;=7,"Expiring Soon",
"Active")))</f>
        <v/>
      </c>
      <c r="J955" s="8">
        <f>IF(C955="","",
COUNTIFS(
sales!$C:$C,$C955,
sales!$E:$E,$E955,
sales!$H:$H,"&gt;="&amp;$F955,
sales!$H:$H,"&lt;="&amp;$G955
))</f>
        <v/>
      </c>
      <c r="K955" s="9">
        <f>IF(COUNTIFS(sales!C:C, C955)=0,"",
_xlfn.MAXIFS(sales!H:H, sales!C:C, C955))</f>
        <v/>
      </c>
      <c r="L955" s="4" t="n"/>
      <c r="M955" s="4" t="n"/>
      <c r="N955" s="10">
        <f>IF(C955="","",
SUMIFS(
sales!$I:$I,
sales!$C:$C,$C955,
sales!$E:$E,$E955,
sales!$H:$H,"&gt;="&amp;$F955,
sales!$H:$H,"&lt;="&amp;$G955
))</f>
        <v/>
      </c>
      <c r="O955" s="10">
        <f>IF(M955="","",M955-N955)</f>
        <v/>
      </c>
      <c r="P955" s="11">
        <f>IF(M955=0,"",N955/M955)</f>
        <v/>
      </c>
      <c r="Q955" s="12">
        <f>IF(OR(G955="",O955=""),"",
IF(AND(G955&lt;TODAY(),O955&gt;0),"YES","NO"))</f>
        <v/>
      </c>
      <c r="R955" s="100" t="n"/>
      <c r="S955" s="14" t="n"/>
      <c r="T955" s="15">
        <f>IF(Q955="YES", IF(R955="Company",L955*(1+S955),IF(R955="Vendor",L955*(1-S955),"")),"")</f>
        <v/>
      </c>
      <c r="U955" s="15">
        <f>IF(Q955="YES",O955*T955,"")</f>
        <v/>
      </c>
      <c r="V955" s="16" t="n"/>
      <c r="W955" s="17">
        <f>IF(Q955="YES",G955+V955,"")</f>
        <v/>
      </c>
      <c r="X955" s="18">
        <f>IF(Q955="YES",IF(TODAY()&gt;W955,"OVERDUE","WITHIN TIME"),"")</f>
        <v/>
      </c>
    </row>
    <row r="956">
      <c r="A956" s="3" t="n">
        <v>952</v>
      </c>
      <c r="B956" s="4" t="n"/>
      <c r="C956" s="4" t="n"/>
      <c r="D956" s="5">
        <f>IF(E956="ISNR20","Natural Rubber-TSNR (ISNR-20)","")</f>
        <v/>
      </c>
      <c r="E956" s="4" t="n"/>
      <c r="F956" s="6" t="n"/>
      <c r="G956" s="6" t="n"/>
      <c r="H956" s="7">
        <f>IF(G956="","",G956-TODAY())</f>
        <v/>
      </c>
      <c r="I956" s="8">
        <f>IF(G956="","",
IF(G956&lt;TODAY(),
IF(O956&gt;0,"Violated","Completed"),
IF(H956&lt;=7,"Expiring Soon",
"Active")))</f>
        <v/>
      </c>
      <c r="J956" s="8">
        <f>IF(C956="","",
COUNTIFS(
sales!$C:$C,$C956,
sales!$E:$E,$E956,
sales!$H:$H,"&gt;="&amp;$F956,
sales!$H:$H,"&lt;="&amp;$G956
))</f>
        <v/>
      </c>
      <c r="K956" s="9">
        <f>IF(COUNTIFS(sales!C:C, C956)=0,"",
_xlfn.MAXIFS(sales!H:H, sales!C:C, C956))</f>
        <v/>
      </c>
      <c r="L956" s="4" t="n"/>
      <c r="M956" s="4" t="n"/>
      <c r="N956" s="10">
        <f>IF(C956="","",
SUMIFS(
sales!$I:$I,
sales!$C:$C,$C956,
sales!$E:$E,$E956,
sales!$H:$H,"&gt;="&amp;$F956,
sales!$H:$H,"&lt;="&amp;$G956
))</f>
        <v/>
      </c>
      <c r="O956" s="10">
        <f>IF(M956="","",M956-N956)</f>
        <v/>
      </c>
      <c r="P956" s="11">
        <f>IF(M956=0,"",N956/M956)</f>
        <v/>
      </c>
      <c r="Q956" s="12">
        <f>IF(OR(G956="",O956=""),"",
IF(AND(G956&lt;TODAY(),O956&gt;0),"YES","NO"))</f>
        <v/>
      </c>
      <c r="R956" s="100" t="n"/>
      <c r="S956" s="14" t="n"/>
      <c r="T956" s="15">
        <f>IF(Q956="YES", IF(R956="Company",L956*(1+S956),IF(R956="Vendor",L956*(1-S956),"")),"")</f>
        <v/>
      </c>
      <c r="U956" s="15">
        <f>IF(Q956="YES",O956*T956,"")</f>
        <v/>
      </c>
      <c r="V956" s="16" t="n"/>
      <c r="W956" s="17">
        <f>IF(Q956="YES",G956+V956,"")</f>
        <v/>
      </c>
      <c r="X956" s="18">
        <f>IF(Q956="YES",IF(TODAY()&gt;W956,"OVERDUE","WITHIN TIME"),"")</f>
        <v/>
      </c>
    </row>
    <row r="957">
      <c r="A957" s="3" t="n">
        <v>953</v>
      </c>
      <c r="B957" s="4" t="n"/>
      <c r="C957" s="4" t="n"/>
      <c r="D957" s="5">
        <f>IF(E957="ISNR20","Natural Rubber-TSNR (ISNR-20)","")</f>
        <v/>
      </c>
      <c r="E957" s="4" t="n"/>
      <c r="F957" s="6" t="n"/>
      <c r="G957" s="6" t="n"/>
      <c r="H957" s="7">
        <f>IF(G957="","",G957-TODAY())</f>
        <v/>
      </c>
      <c r="I957" s="8">
        <f>IF(G957="","",
IF(G957&lt;TODAY(),
IF(O957&gt;0,"Violated","Completed"),
IF(H957&lt;=7,"Expiring Soon",
"Active")))</f>
        <v/>
      </c>
      <c r="J957" s="8">
        <f>IF(C957="","",
COUNTIFS(
sales!$C:$C,$C957,
sales!$E:$E,$E957,
sales!$H:$H,"&gt;="&amp;$F957,
sales!$H:$H,"&lt;="&amp;$G957
))</f>
        <v/>
      </c>
      <c r="K957" s="9">
        <f>IF(COUNTIFS(sales!C:C, C957)=0,"",
_xlfn.MAXIFS(sales!H:H, sales!C:C, C957))</f>
        <v/>
      </c>
      <c r="L957" s="4" t="n"/>
      <c r="M957" s="4" t="n"/>
      <c r="N957" s="10">
        <f>IF(C957="","",
SUMIFS(
sales!$I:$I,
sales!$C:$C,$C957,
sales!$E:$E,$E957,
sales!$H:$H,"&gt;="&amp;$F957,
sales!$H:$H,"&lt;="&amp;$G957
))</f>
        <v/>
      </c>
      <c r="O957" s="10">
        <f>IF(M957="","",M957-N957)</f>
        <v/>
      </c>
      <c r="P957" s="11">
        <f>IF(M957=0,"",N957/M957)</f>
        <v/>
      </c>
      <c r="Q957" s="12">
        <f>IF(OR(G957="",O957=""),"",
IF(AND(G957&lt;TODAY(),O957&gt;0),"YES","NO"))</f>
        <v/>
      </c>
      <c r="R957" s="100" t="n"/>
      <c r="S957" s="14" t="n"/>
      <c r="T957" s="15">
        <f>IF(Q957="YES", IF(R957="Company",L957*(1+S957),IF(R957="Vendor",L957*(1-S957),"")),"")</f>
        <v/>
      </c>
      <c r="U957" s="15">
        <f>IF(Q957="YES",O957*T957,"")</f>
        <v/>
      </c>
      <c r="V957" s="16" t="n"/>
      <c r="W957" s="17">
        <f>IF(Q957="YES",G957+V957,"")</f>
        <v/>
      </c>
      <c r="X957" s="18">
        <f>IF(Q957="YES",IF(TODAY()&gt;W957,"OVERDUE","WITHIN TIME"),"")</f>
        <v/>
      </c>
    </row>
    <row r="958">
      <c r="A958" s="3" t="n">
        <v>954</v>
      </c>
      <c r="B958" s="4" t="n"/>
      <c r="C958" s="4" t="n"/>
      <c r="D958" s="5">
        <f>IF(E958="ISNR20","Natural Rubber-TSNR (ISNR-20)","")</f>
        <v/>
      </c>
      <c r="E958" s="4" t="n"/>
      <c r="F958" s="6" t="n"/>
      <c r="G958" s="6" t="n"/>
      <c r="H958" s="7">
        <f>IF(G958="","",G958-TODAY())</f>
        <v/>
      </c>
      <c r="I958" s="8">
        <f>IF(G958="","",
IF(G958&lt;TODAY(),
IF(O958&gt;0,"Violated","Completed"),
IF(H958&lt;=7,"Expiring Soon",
"Active")))</f>
        <v/>
      </c>
      <c r="J958" s="8">
        <f>IF(C958="","",
COUNTIFS(
sales!$C:$C,$C958,
sales!$E:$E,$E958,
sales!$H:$H,"&gt;="&amp;$F958,
sales!$H:$H,"&lt;="&amp;$G958
))</f>
        <v/>
      </c>
      <c r="K958" s="9">
        <f>IF(COUNTIFS(sales!C:C, C958)=0,"",
_xlfn.MAXIFS(sales!H:H, sales!C:C, C958))</f>
        <v/>
      </c>
      <c r="L958" s="4" t="n"/>
      <c r="M958" s="4" t="n"/>
      <c r="N958" s="10">
        <f>IF(C958="","",
SUMIFS(
sales!$I:$I,
sales!$C:$C,$C958,
sales!$E:$E,$E958,
sales!$H:$H,"&gt;="&amp;$F958,
sales!$H:$H,"&lt;="&amp;$G958
))</f>
        <v/>
      </c>
      <c r="O958" s="10">
        <f>IF(M958="","",M958-N958)</f>
        <v/>
      </c>
      <c r="P958" s="11">
        <f>IF(M958=0,"",N958/M958)</f>
        <v/>
      </c>
      <c r="Q958" s="12">
        <f>IF(OR(G958="",O958=""),"",
IF(AND(G958&lt;TODAY(),O958&gt;0),"YES","NO"))</f>
        <v/>
      </c>
      <c r="R958" s="100" t="n"/>
      <c r="S958" s="14" t="n"/>
      <c r="T958" s="15">
        <f>IF(Q958="YES", IF(R958="Company",L958*(1+S958),IF(R958="Vendor",L958*(1-S958),"")),"")</f>
        <v/>
      </c>
      <c r="U958" s="15">
        <f>IF(Q958="YES",O958*T958,"")</f>
        <v/>
      </c>
      <c r="V958" s="16" t="n"/>
      <c r="W958" s="17">
        <f>IF(Q958="YES",G958+V958,"")</f>
        <v/>
      </c>
      <c r="X958" s="18">
        <f>IF(Q958="YES",IF(TODAY()&gt;W958,"OVERDUE","WITHIN TIME"),"")</f>
        <v/>
      </c>
    </row>
    <row r="959">
      <c r="A959" s="3" t="n">
        <v>955</v>
      </c>
      <c r="B959" s="4" t="n"/>
      <c r="C959" s="4" t="n"/>
      <c r="D959" s="5">
        <f>IF(E959="ISNR20","Natural Rubber-TSNR (ISNR-20)","")</f>
        <v/>
      </c>
      <c r="E959" s="4" t="n"/>
      <c r="F959" s="6" t="n"/>
      <c r="G959" s="6" t="n"/>
      <c r="H959" s="7">
        <f>IF(G959="","",G959-TODAY())</f>
        <v/>
      </c>
      <c r="I959" s="8">
        <f>IF(G959="","",
IF(G959&lt;TODAY(),
IF(O959&gt;0,"Violated","Completed"),
IF(H959&lt;=7,"Expiring Soon",
"Active")))</f>
        <v/>
      </c>
      <c r="J959" s="8">
        <f>IF(C959="","",
COUNTIFS(
sales!$C:$C,$C959,
sales!$E:$E,$E959,
sales!$H:$H,"&gt;="&amp;$F959,
sales!$H:$H,"&lt;="&amp;$G959
))</f>
        <v/>
      </c>
      <c r="K959" s="9">
        <f>IF(COUNTIFS(sales!C:C, C959)=0,"",
_xlfn.MAXIFS(sales!H:H, sales!C:C, C959))</f>
        <v/>
      </c>
      <c r="L959" s="4" t="n"/>
      <c r="M959" s="4" t="n"/>
      <c r="N959" s="10">
        <f>IF(C959="","",
SUMIFS(
sales!$I:$I,
sales!$C:$C,$C959,
sales!$E:$E,$E959,
sales!$H:$H,"&gt;="&amp;$F959,
sales!$H:$H,"&lt;="&amp;$G959
))</f>
        <v/>
      </c>
      <c r="O959" s="10">
        <f>IF(M959="","",M959-N959)</f>
        <v/>
      </c>
      <c r="P959" s="11">
        <f>IF(M959=0,"",N959/M959)</f>
        <v/>
      </c>
      <c r="Q959" s="12">
        <f>IF(OR(G959="",O959=""),"",
IF(AND(G959&lt;TODAY(),O959&gt;0),"YES","NO"))</f>
        <v/>
      </c>
      <c r="R959" s="100" t="n"/>
      <c r="S959" s="14" t="n"/>
      <c r="T959" s="15">
        <f>IF(Q959="YES", IF(R959="Company",L959*(1+S959),IF(R959="Vendor",L959*(1-S959),"")),"")</f>
        <v/>
      </c>
      <c r="U959" s="15">
        <f>IF(Q959="YES",O959*T959,"")</f>
        <v/>
      </c>
      <c r="V959" s="16" t="n"/>
      <c r="W959" s="17">
        <f>IF(Q959="YES",G959+V959,"")</f>
        <v/>
      </c>
      <c r="X959" s="18">
        <f>IF(Q959="YES",IF(TODAY()&gt;W959,"OVERDUE","WITHIN TIME"),"")</f>
        <v/>
      </c>
    </row>
    <row r="960">
      <c r="A960" s="3" t="n">
        <v>956</v>
      </c>
      <c r="B960" s="4" t="n"/>
      <c r="C960" s="4" t="n"/>
      <c r="D960" s="5">
        <f>IF(E960="ISNR20","Natural Rubber-TSNR (ISNR-20)","")</f>
        <v/>
      </c>
      <c r="E960" s="4" t="n"/>
      <c r="F960" s="6" t="n"/>
      <c r="G960" s="6" t="n"/>
      <c r="H960" s="7">
        <f>IF(G960="","",G960-TODAY())</f>
        <v/>
      </c>
      <c r="I960" s="8">
        <f>IF(G960="","",
IF(G960&lt;TODAY(),
IF(O960&gt;0,"Violated","Completed"),
IF(H960&lt;=7,"Expiring Soon",
"Active")))</f>
        <v/>
      </c>
      <c r="J960" s="8">
        <f>IF(C960="","",
COUNTIFS(
sales!$C:$C,$C960,
sales!$E:$E,$E960,
sales!$H:$H,"&gt;="&amp;$F960,
sales!$H:$H,"&lt;="&amp;$G960
))</f>
        <v/>
      </c>
      <c r="K960" s="9">
        <f>IF(COUNTIFS(sales!C:C, C960)=0,"",
_xlfn.MAXIFS(sales!H:H, sales!C:C, C960))</f>
        <v/>
      </c>
      <c r="L960" s="4" t="n"/>
      <c r="M960" s="4" t="n"/>
      <c r="N960" s="10">
        <f>IF(C960="","",
SUMIFS(
sales!$I:$I,
sales!$C:$C,$C960,
sales!$E:$E,$E960,
sales!$H:$H,"&gt;="&amp;$F960,
sales!$H:$H,"&lt;="&amp;$G960
))</f>
        <v/>
      </c>
      <c r="O960" s="10">
        <f>IF(M960="","",M960-N960)</f>
        <v/>
      </c>
      <c r="P960" s="11">
        <f>IF(M960=0,"",N960/M960)</f>
        <v/>
      </c>
      <c r="Q960" s="12">
        <f>IF(OR(G960="",O960=""),"",
IF(AND(G960&lt;TODAY(),O960&gt;0),"YES","NO"))</f>
        <v/>
      </c>
      <c r="R960" s="100" t="n"/>
      <c r="S960" s="14" t="n"/>
      <c r="T960" s="15">
        <f>IF(Q960="YES", IF(R960="Company",L960*(1+S960),IF(R960="Vendor",L960*(1-S960),"")),"")</f>
        <v/>
      </c>
      <c r="U960" s="15">
        <f>IF(Q960="YES",O960*T960,"")</f>
        <v/>
      </c>
      <c r="V960" s="16" t="n"/>
      <c r="W960" s="17">
        <f>IF(Q960="YES",G960+V960,"")</f>
        <v/>
      </c>
      <c r="X960" s="18">
        <f>IF(Q960="YES",IF(TODAY()&gt;W960,"OVERDUE","WITHIN TIME"),"")</f>
        <v/>
      </c>
    </row>
    <row r="961">
      <c r="A961" s="3" t="n">
        <v>957</v>
      </c>
      <c r="B961" s="4" t="n"/>
      <c r="C961" s="4" t="n"/>
      <c r="D961" s="5">
        <f>IF(E961="ISNR20","Natural Rubber-TSNR (ISNR-20)","")</f>
        <v/>
      </c>
      <c r="E961" s="4" t="n"/>
      <c r="F961" s="6" t="n"/>
      <c r="G961" s="6" t="n"/>
      <c r="H961" s="7">
        <f>IF(G961="","",G961-TODAY())</f>
        <v/>
      </c>
      <c r="I961" s="8">
        <f>IF(G961="","",
IF(G961&lt;TODAY(),
IF(O961&gt;0,"Violated","Completed"),
IF(H961&lt;=7,"Expiring Soon",
"Active")))</f>
        <v/>
      </c>
      <c r="J961" s="8">
        <f>IF(C961="","",
COUNTIFS(
sales!$C:$C,$C961,
sales!$E:$E,$E961,
sales!$H:$H,"&gt;="&amp;$F961,
sales!$H:$H,"&lt;="&amp;$G961
))</f>
        <v/>
      </c>
      <c r="K961" s="9">
        <f>IF(COUNTIFS(sales!C:C, C961)=0,"",
_xlfn.MAXIFS(sales!H:H, sales!C:C, C961))</f>
        <v/>
      </c>
      <c r="L961" s="4" t="n"/>
      <c r="M961" s="4" t="n"/>
      <c r="N961" s="10">
        <f>IF(C961="","",
SUMIFS(
sales!$I:$I,
sales!$C:$C,$C961,
sales!$E:$E,$E961,
sales!$H:$H,"&gt;="&amp;$F961,
sales!$H:$H,"&lt;="&amp;$G961
))</f>
        <v/>
      </c>
      <c r="O961" s="10">
        <f>IF(M961="","",M961-N961)</f>
        <v/>
      </c>
      <c r="P961" s="11">
        <f>IF(M961=0,"",N961/M961)</f>
        <v/>
      </c>
      <c r="Q961" s="12">
        <f>IF(OR(G961="",O961=""),"",
IF(AND(G961&lt;TODAY(),O961&gt;0),"YES","NO"))</f>
        <v/>
      </c>
      <c r="R961" s="100" t="n"/>
      <c r="S961" s="14" t="n"/>
      <c r="T961" s="15">
        <f>IF(Q961="YES", IF(R961="Company",L961*(1+S961),IF(R961="Vendor",L961*(1-S961),"")),"")</f>
        <v/>
      </c>
      <c r="U961" s="15">
        <f>IF(Q961="YES",O961*T961,"")</f>
        <v/>
      </c>
      <c r="V961" s="16" t="n"/>
      <c r="W961" s="17">
        <f>IF(Q961="YES",G961+V961,"")</f>
        <v/>
      </c>
      <c r="X961" s="18">
        <f>IF(Q961="YES",IF(TODAY()&gt;W961,"OVERDUE","WITHIN TIME"),"")</f>
        <v/>
      </c>
    </row>
    <row r="962">
      <c r="A962" s="3" t="n">
        <v>958</v>
      </c>
      <c r="B962" s="4" t="n"/>
      <c r="C962" s="4" t="n"/>
      <c r="D962" s="5">
        <f>IF(E962="ISNR20","Natural Rubber-TSNR (ISNR-20)","")</f>
        <v/>
      </c>
      <c r="E962" s="4" t="n"/>
      <c r="F962" s="6" t="n"/>
      <c r="G962" s="6" t="n"/>
      <c r="H962" s="7">
        <f>IF(G962="","",G962-TODAY())</f>
        <v/>
      </c>
      <c r="I962" s="8">
        <f>IF(G962="","",
IF(G962&lt;TODAY(),
IF(O962&gt;0,"Violated","Completed"),
IF(H962&lt;=7,"Expiring Soon",
"Active")))</f>
        <v/>
      </c>
      <c r="J962" s="8">
        <f>IF(C962="","",
COUNTIFS(
sales!$C:$C,$C962,
sales!$E:$E,$E962,
sales!$H:$H,"&gt;="&amp;$F962,
sales!$H:$H,"&lt;="&amp;$G962
))</f>
        <v/>
      </c>
      <c r="K962" s="9">
        <f>IF(COUNTIFS(sales!C:C, C962)=0,"",
_xlfn.MAXIFS(sales!H:H, sales!C:C, C962))</f>
        <v/>
      </c>
      <c r="L962" s="4" t="n"/>
      <c r="M962" s="4" t="n"/>
      <c r="N962" s="10">
        <f>IF(C962="","",
SUMIFS(
sales!$I:$I,
sales!$C:$C,$C962,
sales!$E:$E,$E962,
sales!$H:$H,"&gt;="&amp;$F962,
sales!$H:$H,"&lt;="&amp;$G962
))</f>
        <v/>
      </c>
      <c r="O962" s="10">
        <f>IF(M962="","",M962-N962)</f>
        <v/>
      </c>
      <c r="P962" s="11">
        <f>IF(M962=0,"",N962/M962)</f>
        <v/>
      </c>
      <c r="Q962" s="12">
        <f>IF(OR(G962="",O962=""),"",
IF(AND(G962&lt;TODAY(),O962&gt;0),"YES","NO"))</f>
        <v/>
      </c>
      <c r="R962" s="100" t="n"/>
      <c r="S962" s="14" t="n"/>
      <c r="T962" s="15">
        <f>IF(Q962="YES", IF(R962="Company",L962*(1+S962),IF(R962="Vendor",L962*(1-S962),"")),"")</f>
        <v/>
      </c>
      <c r="U962" s="15">
        <f>IF(Q962="YES",O962*T962,"")</f>
        <v/>
      </c>
      <c r="V962" s="16" t="n"/>
      <c r="W962" s="17">
        <f>IF(Q962="YES",G962+V962,"")</f>
        <v/>
      </c>
      <c r="X962" s="18">
        <f>IF(Q962="YES",IF(TODAY()&gt;W962,"OVERDUE","WITHIN TIME"),"")</f>
        <v/>
      </c>
    </row>
    <row r="963">
      <c r="A963" s="3" t="n">
        <v>959</v>
      </c>
      <c r="B963" s="4" t="n"/>
      <c r="C963" s="4" t="n"/>
      <c r="D963" s="5">
        <f>IF(E963="ISNR20","Natural Rubber-TSNR (ISNR-20)","")</f>
        <v/>
      </c>
      <c r="E963" s="4" t="n"/>
      <c r="F963" s="6" t="n"/>
      <c r="G963" s="6" t="n"/>
      <c r="H963" s="7">
        <f>IF(G963="","",G963-TODAY())</f>
        <v/>
      </c>
      <c r="I963" s="8">
        <f>IF(G963="","",
IF(G963&lt;TODAY(),
IF(O963&gt;0,"Violated","Completed"),
IF(H963&lt;=7,"Expiring Soon",
"Active")))</f>
        <v/>
      </c>
      <c r="J963" s="8">
        <f>IF(C963="","",
COUNTIFS(
sales!$C:$C,$C963,
sales!$E:$E,$E963,
sales!$H:$H,"&gt;="&amp;$F963,
sales!$H:$H,"&lt;="&amp;$G963
))</f>
        <v/>
      </c>
      <c r="K963" s="9">
        <f>IF(COUNTIFS(sales!C:C, C963)=0,"",
_xlfn.MAXIFS(sales!H:H, sales!C:C, C963))</f>
        <v/>
      </c>
      <c r="L963" s="4" t="n"/>
      <c r="M963" s="4" t="n"/>
      <c r="N963" s="10">
        <f>IF(C963="","",
SUMIFS(
sales!$I:$I,
sales!$C:$C,$C963,
sales!$E:$E,$E963,
sales!$H:$H,"&gt;="&amp;$F963,
sales!$H:$H,"&lt;="&amp;$G963
))</f>
        <v/>
      </c>
      <c r="O963" s="10">
        <f>IF(M963="","",M963-N963)</f>
        <v/>
      </c>
      <c r="P963" s="11">
        <f>IF(M963=0,"",N963/M963)</f>
        <v/>
      </c>
      <c r="Q963" s="12">
        <f>IF(OR(G963="",O963=""),"",
IF(AND(G963&lt;TODAY(),O963&gt;0),"YES","NO"))</f>
        <v/>
      </c>
      <c r="R963" s="100" t="n"/>
      <c r="S963" s="14" t="n"/>
      <c r="T963" s="15">
        <f>IF(Q963="YES", IF(R963="Company",L963*(1+S963),IF(R963="Vendor",L963*(1-S963),"")),"")</f>
        <v/>
      </c>
      <c r="U963" s="15">
        <f>IF(Q963="YES",O963*T963,"")</f>
        <v/>
      </c>
      <c r="V963" s="16" t="n"/>
      <c r="W963" s="17">
        <f>IF(Q963="YES",G963+V963,"")</f>
        <v/>
      </c>
      <c r="X963" s="18">
        <f>IF(Q963="YES",IF(TODAY()&gt;W963,"OVERDUE","WITHIN TIME"),"")</f>
        <v/>
      </c>
    </row>
    <row r="964">
      <c r="A964" s="3" t="n">
        <v>960</v>
      </c>
      <c r="B964" s="4" t="n"/>
      <c r="C964" s="4" t="n"/>
      <c r="D964" s="5">
        <f>IF(E964="ISNR20","Natural Rubber-TSNR (ISNR-20)","")</f>
        <v/>
      </c>
      <c r="E964" s="4" t="n"/>
      <c r="F964" s="6" t="n"/>
      <c r="G964" s="6" t="n"/>
      <c r="H964" s="7">
        <f>IF(G964="","",G964-TODAY())</f>
        <v/>
      </c>
      <c r="I964" s="8">
        <f>IF(G964="","",
IF(G964&lt;TODAY(),
IF(O964&gt;0,"Violated","Completed"),
IF(H964&lt;=7,"Expiring Soon",
"Active")))</f>
        <v/>
      </c>
      <c r="J964" s="8">
        <f>IF(C964="","",
COUNTIFS(
sales!$C:$C,$C964,
sales!$E:$E,$E964,
sales!$H:$H,"&gt;="&amp;$F964,
sales!$H:$H,"&lt;="&amp;$G964
))</f>
        <v/>
      </c>
      <c r="K964" s="9">
        <f>IF(COUNTIFS(sales!C:C, C964)=0,"",
_xlfn.MAXIFS(sales!H:H, sales!C:C, C964))</f>
        <v/>
      </c>
      <c r="L964" s="4" t="n"/>
      <c r="M964" s="4" t="n"/>
      <c r="N964" s="10">
        <f>IF(C964="","",
SUMIFS(
sales!$I:$I,
sales!$C:$C,$C964,
sales!$E:$E,$E964,
sales!$H:$H,"&gt;="&amp;$F964,
sales!$H:$H,"&lt;="&amp;$G964
))</f>
        <v/>
      </c>
      <c r="O964" s="10">
        <f>IF(M964="","",M964-N964)</f>
        <v/>
      </c>
      <c r="P964" s="11">
        <f>IF(M964=0,"",N964/M964)</f>
        <v/>
      </c>
      <c r="Q964" s="12">
        <f>IF(OR(G964="",O964=""),"",
IF(AND(G964&lt;TODAY(),O964&gt;0),"YES","NO"))</f>
        <v/>
      </c>
      <c r="R964" s="100" t="n"/>
      <c r="S964" s="14" t="n"/>
      <c r="T964" s="15">
        <f>IF(Q964="YES", IF(R964="Company",L964*(1+S964),IF(R964="Vendor",L964*(1-S964),"")),"")</f>
        <v/>
      </c>
      <c r="U964" s="15">
        <f>IF(Q964="YES",O964*T964,"")</f>
        <v/>
      </c>
      <c r="V964" s="16" t="n"/>
      <c r="W964" s="17">
        <f>IF(Q964="YES",G964+V964,"")</f>
        <v/>
      </c>
      <c r="X964" s="18">
        <f>IF(Q964="YES",IF(TODAY()&gt;W964,"OVERDUE","WITHIN TIME"),"")</f>
        <v/>
      </c>
    </row>
    <row r="965">
      <c r="A965" s="3" t="n">
        <v>961</v>
      </c>
      <c r="B965" s="4" t="n"/>
      <c r="C965" s="4" t="n"/>
      <c r="D965" s="5">
        <f>IF(E965="ISNR20","Natural Rubber-TSNR (ISNR-20)","")</f>
        <v/>
      </c>
      <c r="E965" s="4" t="n"/>
      <c r="F965" s="6" t="n"/>
      <c r="G965" s="6" t="n"/>
      <c r="H965" s="7">
        <f>IF(G965="","",G965-TODAY())</f>
        <v/>
      </c>
      <c r="I965" s="8">
        <f>IF(G965="","",
IF(G965&lt;TODAY(),
IF(O965&gt;0,"Violated","Completed"),
IF(H965&lt;=7,"Expiring Soon",
"Active")))</f>
        <v/>
      </c>
      <c r="J965" s="8">
        <f>IF(C965="","",
COUNTIFS(
sales!$C:$C,$C965,
sales!$E:$E,$E965,
sales!$H:$H,"&gt;="&amp;$F965,
sales!$H:$H,"&lt;="&amp;$G965
))</f>
        <v/>
      </c>
      <c r="K965" s="9">
        <f>IF(COUNTIFS(sales!C:C, C965)=0,"",
_xlfn.MAXIFS(sales!H:H, sales!C:C, C965))</f>
        <v/>
      </c>
      <c r="L965" s="4" t="n"/>
      <c r="M965" s="4" t="n"/>
      <c r="N965" s="10">
        <f>IF(C965="","",
SUMIFS(
sales!$I:$I,
sales!$C:$C,$C965,
sales!$E:$E,$E965,
sales!$H:$H,"&gt;="&amp;$F965,
sales!$H:$H,"&lt;="&amp;$G965
))</f>
        <v/>
      </c>
      <c r="O965" s="10">
        <f>IF(M965="","",M965-N965)</f>
        <v/>
      </c>
      <c r="P965" s="11">
        <f>IF(M965=0,"",N965/M965)</f>
        <v/>
      </c>
      <c r="Q965" s="12">
        <f>IF(OR(G965="",O965=""),"",
IF(AND(G965&lt;TODAY(),O965&gt;0),"YES","NO"))</f>
        <v/>
      </c>
      <c r="R965" s="100" t="n"/>
      <c r="S965" s="14" t="n"/>
      <c r="T965" s="15">
        <f>IF(Q965="YES", IF(R965="Company",L965*(1+S965),IF(R965="Vendor",L965*(1-S965),"")),"")</f>
        <v/>
      </c>
      <c r="U965" s="15">
        <f>IF(Q965="YES",O965*T965,"")</f>
        <v/>
      </c>
      <c r="V965" s="16" t="n"/>
      <c r="W965" s="17">
        <f>IF(Q965="YES",G965+V965,"")</f>
        <v/>
      </c>
      <c r="X965" s="18">
        <f>IF(Q965="YES",IF(TODAY()&gt;W965,"OVERDUE","WITHIN TIME"),"")</f>
        <v/>
      </c>
    </row>
    <row r="966">
      <c r="A966" s="3" t="n">
        <v>962</v>
      </c>
      <c r="B966" s="4" t="n"/>
      <c r="C966" s="4" t="n"/>
      <c r="D966" s="5">
        <f>IF(E966="ISNR20","Natural Rubber-TSNR (ISNR-20)","")</f>
        <v/>
      </c>
      <c r="E966" s="4" t="n"/>
      <c r="F966" s="6" t="n"/>
      <c r="G966" s="6" t="n"/>
      <c r="H966" s="7">
        <f>IF(G966="","",G966-TODAY())</f>
        <v/>
      </c>
      <c r="I966" s="8">
        <f>IF(G966="","",
IF(G966&lt;TODAY(),
IF(O966&gt;0,"Violated","Completed"),
IF(H966&lt;=7,"Expiring Soon",
"Active")))</f>
        <v/>
      </c>
      <c r="J966" s="8">
        <f>IF(C966="","",
COUNTIFS(
sales!$C:$C,$C966,
sales!$E:$E,$E966,
sales!$H:$H,"&gt;="&amp;$F966,
sales!$H:$H,"&lt;="&amp;$G966
))</f>
        <v/>
      </c>
      <c r="K966" s="9">
        <f>IF(COUNTIFS(sales!C:C, C966)=0,"",
_xlfn.MAXIFS(sales!H:H, sales!C:C, C966))</f>
        <v/>
      </c>
      <c r="L966" s="4" t="n"/>
      <c r="M966" s="4" t="n"/>
      <c r="N966" s="10">
        <f>IF(C966="","",
SUMIFS(
sales!$I:$I,
sales!$C:$C,$C966,
sales!$E:$E,$E966,
sales!$H:$H,"&gt;="&amp;$F966,
sales!$H:$H,"&lt;="&amp;$G966
))</f>
        <v/>
      </c>
      <c r="O966" s="10">
        <f>IF(M966="","",M966-N966)</f>
        <v/>
      </c>
      <c r="P966" s="11">
        <f>IF(M966=0,"",N966/M966)</f>
        <v/>
      </c>
      <c r="Q966" s="12">
        <f>IF(OR(G966="",O966=""),"",
IF(AND(G966&lt;TODAY(),O966&gt;0),"YES","NO"))</f>
        <v/>
      </c>
      <c r="R966" s="100" t="n"/>
      <c r="S966" s="14" t="n"/>
      <c r="T966" s="15">
        <f>IF(Q966="YES", IF(R966="Company",L966*(1+S966),IF(R966="Vendor",L966*(1-S966),"")),"")</f>
        <v/>
      </c>
      <c r="U966" s="15">
        <f>IF(Q966="YES",O966*T966,"")</f>
        <v/>
      </c>
      <c r="V966" s="16" t="n"/>
      <c r="W966" s="17">
        <f>IF(Q966="YES",G966+V966,"")</f>
        <v/>
      </c>
      <c r="X966" s="18">
        <f>IF(Q966="YES",IF(TODAY()&gt;W966,"OVERDUE","WITHIN TIME"),"")</f>
        <v/>
      </c>
    </row>
    <row r="967">
      <c r="A967" s="3" t="n">
        <v>963</v>
      </c>
      <c r="B967" s="4" t="n"/>
      <c r="C967" s="4" t="n"/>
      <c r="D967" s="5">
        <f>IF(E967="ISNR20","Natural Rubber-TSNR (ISNR-20)","")</f>
        <v/>
      </c>
      <c r="E967" s="4" t="n"/>
      <c r="F967" s="6" t="n"/>
      <c r="G967" s="6" t="n"/>
      <c r="H967" s="7">
        <f>IF(G967="","",G967-TODAY())</f>
        <v/>
      </c>
      <c r="I967" s="8">
        <f>IF(G967="","",
IF(G967&lt;TODAY(),
IF(O967&gt;0,"Violated","Completed"),
IF(H967&lt;=7,"Expiring Soon",
"Active")))</f>
        <v/>
      </c>
      <c r="J967" s="8">
        <f>IF(C967="","",
COUNTIFS(
sales!$C:$C,$C967,
sales!$E:$E,$E967,
sales!$H:$H,"&gt;="&amp;$F967,
sales!$H:$H,"&lt;="&amp;$G967
))</f>
        <v/>
      </c>
      <c r="K967" s="9">
        <f>IF(COUNTIFS(sales!C:C, C967)=0,"",
_xlfn.MAXIFS(sales!H:H, sales!C:C, C967))</f>
        <v/>
      </c>
      <c r="L967" s="4" t="n"/>
      <c r="M967" s="4" t="n"/>
      <c r="N967" s="10">
        <f>IF(C967="","",
SUMIFS(
sales!$I:$I,
sales!$C:$C,$C967,
sales!$E:$E,$E967,
sales!$H:$H,"&gt;="&amp;$F967,
sales!$H:$H,"&lt;="&amp;$G967
))</f>
        <v/>
      </c>
      <c r="O967" s="10">
        <f>IF(M967="","",M967-N967)</f>
        <v/>
      </c>
      <c r="P967" s="11">
        <f>IF(M967=0,"",N967/M967)</f>
        <v/>
      </c>
      <c r="Q967" s="12">
        <f>IF(OR(G967="",O967=""),"",
IF(AND(G967&lt;TODAY(),O967&gt;0),"YES","NO"))</f>
        <v/>
      </c>
      <c r="R967" s="100" t="n"/>
      <c r="S967" s="14" t="n"/>
      <c r="T967" s="15">
        <f>IF(Q967="YES", IF(R967="Company",L967*(1+S967),IF(R967="Vendor",L967*(1-S967),"")),"")</f>
        <v/>
      </c>
      <c r="U967" s="15">
        <f>IF(Q967="YES",O967*T967,"")</f>
        <v/>
      </c>
      <c r="V967" s="16" t="n"/>
      <c r="W967" s="17">
        <f>IF(Q967="YES",G967+V967,"")</f>
        <v/>
      </c>
      <c r="X967" s="18">
        <f>IF(Q967="YES",IF(TODAY()&gt;W967,"OVERDUE","WITHIN TIME"),"")</f>
        <v/>
      </c>
    </row>
    <row r="968">
      <c r="A968" s="3" t="n">
        <v>964</v>
      </c>
      <c r="B968" s="4" t="n"/>
      <c r="C968" s="4" t="n"/>
      <c r="D968" s="5">
        <f>IF(E968="ISNR20","Natural Rubber-TSNR (ISNR-20)","")</f>
        <v/>
      </c>
      <c r="E968" s="4" t="n"/>
      <c r="F968" s="6" t="n"/>
      <c r="G968" s="6" t="n"/>
      <c r="H968" s="7">
        <f>IF(G968="","",G968-TODAY())</f>
        <v/>
      </c>
      <c r="I968" s="8">
        <f>IF(G968="","",
IF(G968&lt;TODAY(),
IF(O968&gt;0,"Violated","Completed"),
IF(H968&lt;=7,"Expiring Soon",
"Active")))</f>
        <v/>
      </c>
      <c r="J968" s="8">
        <f>IF(C968="","",
COUNTIFS(
sales!$C:$C,$C968,
sales!$E:$E,$E968,
sales!$H:$H,"&gt;="&amp;$F968,
sales!$H:$H,"&lt;="&amp;$G968
))</f>
        <v/>
      </c>
      <c r="K968" s="9">
        <f>IF(COUNTIFS(sales!C:C, C968)=0,"",
_xlfn.MAXIFS(sales!H:H, sales!C:C, C968))</f>
        <v/>
      </c>
      <c r="L968" s="4" t="n"/>
      <c r="M968" s="4" t="n"/>
      <c r="N968" s="10">
        <f>IF(C968="","",
SUMIFS(
sales!$I:$I,
sales!$C:$C,$C968,
sales!$E:$E,$E968,
sales!$H:$H,"&gt;="&amp;$F968,
sales!$H:$H,"&lt;="&amp;$G968
))</f>
        <v/>
      </c>
      <c r="O968" s="10">
        <f>IF(M968="","",M968-N968)</f>
        <v/>
      </c>
      <c r="P968" s="11">
        <f>IF(M968=0,"",N968/M968)</f>
        <v/>
      </c>
      <c r="Q968" s="12">
        <f>IF(OR(G968="",O968=""),"",
IF(AND(G968&lt;TODAY(),O968&gt;0),"YES","NO"))</f>
        <v/>
      </c>
      <c r="R968" s="100" t="n"/>
      <c r="S968" s="14" t="n"/>
      <c r="T968" s="15">
        <f>IF(Q968="YES", IF(R968="Company",L968*(1+S968),IF(R968="Vendor",L968*(1-S968),"")),"")</f>
        <v/>
      </c>
      <c r="U968" s="15">
        <f>IF(Q968="YES",O968*T968,"")</f>
        <v/>
      </c>
      <c r="V968" s="16" t="n"/>
      <c r="W968" s="17">
        <f>IF(Q968="YES",G968+V968,"")</f>
        <v/>
      </c>
      <c r="X968" s="18">
        <f>IF(Q968="YES",IF(TODAY()&gt;W968,"OVERDUE","WITHIN TIME"),"")</f>
        <v/>
      </c>
    </row>
    <row r="969">
      <c r="A969" s="3" t="n">
        <v>965</v>
      </c>
      <c r="B969" s="4" t="n"/>
      <c r="C969" s="4" t="n"/>
      <c r="D969" s="5">
        <f>IF(E969="ISNR20","Natural Rubber-TSNR (ISNR-20)","")</f>
        <v/>
      </c>
      <c r="E969" s="4" t="n"/>
      <c r="F969" s="6" t="n"/>
      <c r="G969" s="6" t="n"/>
      <c r="H969" s="7">
        <f>IF(G969="","",G969-TODAY())</f>
        <v/>
      </c>
      <c r="I969" s="8">
        <f>IF(G969="","",
IF(G969&lt;TODAY(),
IF(O969&gt;0,"Violated","Completed"),
IF(H969&lt;=7,"Expiring Soon",
"Active")))</f>
        <v/>
      </c>
      <c r="J969" s="8">
        <f>IF(C969="","",
COUNTIFS(
sales!$C:$C,$C969,
sales!$E:$E,$E969,
sales!$H:$H,"&gt;="&amp;$F969,
sales!$H:$H,"&lt;="&amp;$G969
))</f>
        <v/>
      </c>
      <c r="K969" s="9">
        <f>IF(COUNTIFS(sales!C:C, C969)=0,"",
_xlfn.MAXIFS(sales!H:H, sales!C:C, C969))</f>
        <v/>
      </c>
      <c r="L969" s="4" t="n"/>
      <c r="M969" s="4" t="n"/>
      <c r="N969" s="10">
        <f>IF(C969="","",
SUMIFS(
sales!$I:$I,
sales!$C:$C,$C969,
sales!$E:$E,$E969,
sales!$H:$H,"&gt;="&amp;$F969,
sales!$H:$H,"&lt;="&amp;$G969
))</f>
        <v/>
      </c>
      <c r="O969" s="10">
        <f>IF(M969="","",M969-N969)</f>
        <v/>
      </c>
      <c r="P969" s="11">
        <f>IF(M969=0,"",N969/M969)</f>
        <v/>
      </c>
      <c r="Q969" s="12">
        <f>IF(OR(G969="",O969=""),"",
IF(AND(G969&lt;TODAY(),O969&gt;0),"YES","NO"))</f>
        <v/>
      </c>
      <c r="R969" s="100" t="n"/>
      <c r="S969" s="14" t="n"/>
      <c r="T969" s="15">
        <f>IF(Q969="YES", IF(R969="Company",L969*(1+S969),IF(R969="Vendor",L969*(1-S969),"")),"")</f>
        <v/>
      </c>
      <c r="U969" s="15">
        <f>IF(Q969="YES",O969*T969,"")</f>
        <v/>
      </c>
      <c r="V969" s="16" t="n"/>
      <c r="W969" s="17">
        <f>IF(Q969="YES",G969+V969,"")</f>
        <v/>
      </c>
      <c r="X969" s="18">
        <f>IF(Q969="YES",IF(TODAY()&gt;W969,"OVERDUE","WITHIN TIME"),"")</f>
        <v/>
      </c>
    </row>
    <row r="970">
      <c r="A970" s="3" t="n">
        <v>966</v>
      </c>
      <c r="B970" s="4" t="n"/>
      <c r="C970" s="4" t="n"/>
      <c r="D970" s="5">
        <f>IF(E970="ISNR20","Natural Rubber-TSNR (ISNR-20)","")</f>
        <v/>
      </c>
      <c r="E970" s="4" t="n"/>
      <c r="F970" s="6" t="n"/>
      <c r="G970" s="6" t="n"/>
      <c r="H970" s="7">
        <f>IF(G970="","",G970-TODAY())</f>
        <v/>
      </c>
      <c r="I970" s="8">
        <f>IF(G970="","",
IF(G970&lt;TODAY(),
IF(O970&gt;0,"Violated","Completed"),
IF(H970&lt;=7,"Expiring Soon",
"Active")))</f>
        <v/>
      </c>
      <c r="J970" s="8">
        <f>IF(C970="","",
COUNTIFS(
sales!$C:$C,$C970,
sales!$E:$E,$E970,
sales!$H:$H,"&gt;="&amp;$F970,
sales!$H:$H,"&lt;="&amp;$G970
))</f>
        <v/>
      </c>
      <c r="K970" s="9">
        <f>IF(COUNTIFS(sales!C:C, C970)=0,"",
_xlfn.MAXIFS(sales!H:H, sales!C:C, C970))</f>
        <v/>
      </c>
      <c r="L970" s="4" t="n"/>
      <c r="M970" s="4" t="n"/>
      <c r="N970" s="10">
        <f>IF(C970="","",
SUMIFS(
sales!$I:$I,
sales!$C:$C,$C970,
sales!$E:$E,$E970,
sales!$H:$H,"&gt;="&amp;$F970,
sales!$H:$H,"&lt;="&amp;$G970
))</f>
        <v/>
      </c>
      <c r="O970" s="10">
        <f>IF(M970="","",M970-N970)</f>
        <v/>
      </c>
      <c r="P970" s="11">
        <f>IF(M970=0,"",N970/M970)</f>
        <v/>
      </c>
      <c r="Q970" s="12">
        <f>IF(OR(G970="",O970=""),"",
IF(AND(G970&lt;TODAY(),O970&gt;0),"YES","NO"))</f>
        <v/>
      </c>
      <c r="R970" s="100" t="n"/>
      <c r="S970" s="14" t="n"/>
      <c r="T970" s="15">
        <f>IF(Q970="YES", IF(R970="Company",L970*(1+S970),IF(R970="Vendor",L970*(1-S970),"")),"")</f>
        <v/>
      </c>
      <c r="U970" s="15">
        <f>IF(Q970="YES",O970*T970,"")</f>
        <v/>
      </c>
      <c r="V970" s="16" t="n"/>
      <c r="W970" s="17">
        <f>IF(Q970="YES",G970+V970,"")</f>
        <v/>
      </c>
      <c r="X970" s="18">
        <f>IF(Q970="YES",IF(TODAY()&gt;W970,"OVERDUE","WITHIN TIME"),"")</f>
        <v/>
      </c>
    </row>
    <row r="971">
      <c r="A971" s="3" t="n">
        <v>967</v>
      </c>
      <c r="B971" s="4" t="n"/>
      <c r="C971" s="4" t="n"/>
      <c r="D971" s="5">
        <f>IF(E971="ISNR20","Natural Rubber-TSNR (ISNR-20)","")</f>
        <v/>
      </c>
      <c r="E971" s="4" t="n"/>
      <c r="F971" s="6" t="n"/>
      <c r="G971" s="6" t="n"/>
      <c r="H971" s="7">
        <f>IF(G971="","",G971-TODAY())</f>
        <v/>
      </c>
      <c r="I971" s="8">
        <f>IF(G971="","",
IF(G971&lt;TODAY(),
IF(O971&gt;0,"Violated","Completed"),
IF(H971&lt;=7,"Expiring Soon",
"Active")))</f>
        <v/>
      </c>
      <c r="J971" s="8">
        <f>IF(C971="","",
COUNTIFS(
sales!$C:$C,$C971,
sales!$E:$E,$E971,
sales!$H:$H,"&gt;="&amp;$F971,
sales!$H:$H,"&lt;="&amp;$G971
))</f>
        <v/>
      </c>
      <c r="K971" s="9">
        <f>IF(COUNTIFS(sales!C:C, C971)=0,"",
_xlfn.MAXIFS(sales!H:H, sales!C:C, C971))</f>
        <v/>
      </c>
      <c r="L971" s="4" t="n"/>
      <c r="M971" s="4" t="n"/>
      <c r="N971" s="10">
        <f>IF(C971="","",
SUMIFS(
sales!$I:$I,
sales!$C:$C,$C971,
sales!$E:$E,$E971,
sales!$H:$H,"&gt;="&amp;$F971,
sales!$H:$H,"&lt;="&amp;$G971
))</f>
        <v/>
      </c>
      <c r="O971" s="10">
        <f>IF(M971="","",M971-N971)</f>
        <v/>
      </c>
      <c r="P971" s="11">
        <f>IF(M971=0,"",N971/M971)</f>
        <v/>
      </c>
      <c r="Q971" s="12">
        <f>IF(OR(G971="",O971=""),"",
IF(AND(G971&lt;TODAY(),O971&gt;0),"YES","NO"))</f>
        <v/>
      </c>
      <c r="R971" s="100" t="n"/>
      <c r="S971" s="14" t="n"/>
      <c r="T971" s="15">
        <f>IF(Q971="YES", IF(R971="Company",L971*(1+S971),IF(R971="Vendor",L971*(1-S971),"")),"")</f>
        <v/>
      </c>
      <c r="U971" s="15">
        <f>IF(Q971="YES",O971*T971,"")</f>
        <v/>
      </c>
      <c r="V971" s="16" t="n"/>
      <c r="W971" s="17">
        <f>IF(Q971="YES",G971+V971,"")</f>
        <v/>
      </c>
      <c r="X971" s="18">
        <f>IF(Q971="YES",IF(TODAY()&gt;W971,"OVERDUE","WITHIN TIME"),"")</f>
        <v/>
      </c>
    </row>
    <row r="972">
      <c r="A972" s="3" t="n">
        <v>968</v>
      </c>
      <c r="B972" s="4" t="n"/>
      <c r="C972" s="4" t="n"/>
      <c r="D972" s="5">
        <f>IF(E972="ISNR20","Natural Rubber-TSNR (ISNR-20)","")</f>
        <v/>
      </c>
      <c r="E972" s="4" t="n"/>
      <c r="F972" s="6" t="n"/>
      <c r="G972" s="6" t="n"/>
      <c r="H972" s="7">
        <f>IF(G972="","",G972-TODAY())</f>
        <v/>
      </c>
      <c r="I972" s="8">
        <f>IF(G972="","",
IF(G972&lt;TODAY(),
IF(O972&gt;0,"Violated","Completed"),
IF(H972&lt;=7,"Expiring Soon",
"Active")))</f>
        <v/>
      </c>
      <c r="J972" s="8">
        <f>IF(C972="","",
COUNTIFS(
sales!$C:$C,$C972,
sales!$E:$E,$E972,
sales!$H:$H,"&gt;="&amp;$F972,
sales!$H:$H,"&lt;="&amp;$G972
))</f>
        <v/>
      </c>
      <c r="K972" s="9">
        <f>IF(COUNTIFS(sales!C:C, C972)=0,"",
_xlfn.MAXIFS(sales!H:H, sales!C:C, C972))</f>
        <v/>
      </c>
      <c r="L972" s="4" t="n"/>
      <c r="M972" s="4" t="n"/>
      <c r="N972" s="10">
        <f>IF(C972="","",
SUMIFS(
sales!$I:$I,
sales!$C:$C,$C972,
sales!$E:$E,$E972,
sales!$H:$H,"&gt;="&amp;$F972,
sales!$H:$H,"&lt;="&amp;$G972
))</f>
        <v/>
      </c>
      <c r="O972" s="10">
        <f>IF(M972="","",M972-N972)</f>
        <v/>
      </c>
      <c r="P972" s="11">
        <f>IF(M972=0,"",N972/M972)</f>
        <v/>
      </c>
      <c r="Q972" s="12">
        <f>IF(OR(G972="",O972=""),"",
IF(AND(G972&lt;TODAY(),O972&gt;0),"YES","NO"))</f>
        <v/>
      </c>
      <c r="R972" s="100" t="n"/>
      <c r="S972" s="14" t="n"/>
      <c r="T972" s="15">
        <f>IF(Q972="YES", IF(R972="Company",L972*(1+S972),IF(R972="Vendor",L972*(1-S972),"")),"")</f>
        <v/>
      </c>
      <c r="U972" s="15">
        <f>IF(Q972="YES",O972*T972,"")</f>
        <v/>
      </c>
      <c r="V972" s="16" t="n"/>
      <c r="W972" s="17">
        <f>IF(Q972="YES",G972+V972,"")</f>
        <v/>
      </c>
      <c r="X972" s="18">
        <f>IF(Q972="YES",IF(TODAY()&gt;W972,"OVERDUE","WITHIN TIME"),"")</f>
        <v/>
      </c>
    </row>
    <row r="973">
      <c r="A973" s="3" t="n">
        <v>969</v>
      </c>
      <c r="B973" s="4" t="n"/>
      <c r="C973" s="4" t="n"/>
      <c r="D973" s="5">
        <f>IF(E973="ISNR20","Natural Rubber-TSNR (ISNR-20)","")</f>
        <v/>
      </c>
      <c r="E973" s="4" t="n"/>
      <c r="F973" s="6" t="n"/>
      <c r="G973" s="6" t="n"/>
      <c r="H973" s="7">
        <f>IF(G973="","",G973-TODAY())</f>
        <v/>
      </c>
      <c r="I973" s="8">
        <f>IF(G973="","",
IF(G973&lt;TODAY(),
IF(O973&gt;0,"Violated","Completed"),
IF(H973&lt;=7,"Expiring Soon",
"Active")))</f>
        <v/>
      </c>
      <c r="J973" s="8">
        <f>IF(C973="","",
COUNTIFS(
sales!$C:$C,$C973,
sales!$E:$E,$E973,
sales!$H:$H,"&gt;="&amp;$F973,
sales!$H:$H,"&lt;="&amp;$G973
))</f>
        <v/>
      </c>
      <c r="K973" s="9">
        <f>IF(COUNTIFS(sales!C:C, C973)=0,"",
_xlfn.MAXIFS(sales!H:H, sales!C:C, C973))</f>
        <v/>
      </c>
      <c r="L973" s="4" t="n"/>
      <c r="M973" s="4" t="n"/>
      <c r="N973" s="10">
        <f>IF(C973="","",
SUMIFS(
sales!$I:$I,
sales!$C:$C,$C973,
sales!$E:$E,$E973,
sales!$H:$H,"&gt;="&amp;$F973,
sales!$H:$H,"&lt;="&amp;$G973
))</f>
        <v/>
      </c>
      <c r="O973" s="10">
        <f>IF(M973="","",M973-N973)</f>
        <v/>
      </c>
      <c r="P973" s="11">
        <f>IF(M973=0,"",N973/M973)</f>
        <v/>
      </c>
      <c r="Q973" s="12">
        <f>IF(OR(G973="",O973=""),"",
IF(AND(G973&lt;TODAY(),O973&gt;0),"YES","NO"))</f>
        <v/>
      </c>
      <c r="R973" s="100" t="n"/>
      <c r="S973" s="14" t="n"/>
      <c r="T973" s="15">
        <f>IF(Q973="YES", IF(R973="Company",L973*(1+S973),IF(R973="Vendor",L973*(1-S973),"")),"")</f>
        <v/>
      </c>
      <c r="U973" s="15">
        <f>IF(Q973="YES",O973*T973,"")</f>
        <v/>
      </c>
      <c r="V973" s="16" t="n"/>
      <c r="W973" s="17">
        <f>IF(Q973="YES",G973+V973,"")</f>
        <v/>
      </c>
      <c r="X973" s="18">
        <f>IF(Q973="YES",IF(TODAY()&gt;W973,"OVERDUE","WITHIN TIME"),"")</f>
        <v/>
      </c>
    </row>
    <row r="974">
      <c r="A974" s="3" t="n">
        <v>970</v>
      </c>
      <c r="B974" s="4" t="n"/>
      <c r="C974" s="4" t="n"/>
      <c r="D974" s="5">
        <f>IF(E974="ISNR20","Natural Rubber-TSNR (ISNR-20)","")</f>
        <v/>
      </c>
      <c r="E974" s="4" t="n"/>
      <c r="F974" s="6" t="n"/>
      <c r="G974" s="6" t="n"/>
      <c r="H974" s="7">
        <f>IF(G974="","",G974-TODAY())</f>
        <v/>
      </c>
      <c r="I974" s="8">
        <f>IF(G974="","",
IF(G974&lt;TODAY(),
IF(O974&gt;0,"Violated","Completed"),
IF(H974&lt;=7,"Expiring Soon",
"Active")))</f>
        <v/>
      </c>
      <c r="J974" s="8">
        <f>IF(C974="","",
COUNTIFS(
sales!$C:$C,$C974,
sales!$E:$E,$E974,
sales!$H:$H,"&gt;="&amp;$F974,
sales!$H:$H,"&lt;="&amp;$G974
))</f>
        <v/>
      </c>
      <c r="K974" s="9">
        <f>IF(COUNTIFS(sales!C:C, C974)=0,"",
_xlfn.MAXIFS(sales!H:H, sales!C:C, C974))</f>
        <v/>
      </c>
      <c r="L974" s="4" t="n"/>
      <c r="M974" s="4" t="n"/>
      <c r="N974" s="10">
        <f>IF(C974="","",
SUMIFS(
sales!$I:$I,
sales!$C:$C,$C974,
sales!$E:$E,$E974,
sales!$H:$H,"&gt;="&amp;$F974,
sales!$H:$H,"&lt;="&amp;$G974
))</f>
        <v/>
      </c>
      <c r="O974" s="10">
        <f>IF(M974="","",M974-N974)</f>
        <v/>
      </c>
      <c r="P974" s="11">
        <f>IF(M974=0,"",N974/M974)</f>
        <v/>
      </c>
      <c r="Q974" s="12">
        <f>IF(OR(G974="",O974=""),"",
IF(AND(G974&lt;TODAY(),O974&gt;0),"YES","NO"))</f>
        <v/>
      </c>
      <c r="R974" s="100" t="n"/>
      <c r="S974" s="14" t="n"/>
      <c r="T974" s="15">
        <f>IF(Q974="YES", IF(R974="Company",L974*(1+S974),IF(R974="Vendor",L974*(1-S974),"")),"")</f>
        <v/>
      </c>
      <c r="U974" s="15">
        <f>IF(Q974="YES",O974*T974,"")</f>
        <v/>
      </c>
      <c r="V974" s="16" t="n"/>
      <c r="W974" s="17">
        <f>IF(Q974="YES",G974+V974,"")</f>
        <v/>
      </c>
      <c r="X974" s="18">
        <f>IF(Q974="YES",IF(TODAY()&gt;W974,"OVERDUE","WITHIN TIME"),"")</f>
        <v/>
      </c>
    </row>
    <row r="975">
      <c r="A975" s="3" t="n">
        <v>971</v>
      </c>
      <c r="B975" s="4" t="n"/>
      <c r="C975" s="4" t="n"/>
      <c r="D975" s="5">
        <f>IF(E975="ISNR20","Natural Rubber-TSNR (ISNR-20)","")</f>
        <v/>
      </c>
      <c r="E975" s="4" t="n"/>
      <c r="F975" s="6" t="n"/>
      <c r="G975" s="6" t="n"/>
      <c r="H975" s="7">
        <f>IF(G975="","",G975-TODAY())</f>
        <v/>
      </c>
      <c r="I975" s="8">
        <f>IF(G975="","",
IF(G975&lt;TODAY(),
IF(O975&gt;0,"Violated","Completed"),
IF(H975&lt;=7,"Expiring Soon",
"Active")))</f>
        <v/>
      </c>
      <c r="J975" s="8">
        <f>IF(C975="","",
COUNTIFS(
sales!$C:$C,$C975,
sales!$E:$E,$E975,
sales!$H:$H,"&gt;="&amp;$F975,
sales!$H:$H,"&lt;="&amp;$G975
))</f>
        <v/>
      </c>
      <c r="K975" s="9">
        <f>IF(COUNTIFS(sales!C:C, C975)=0,"",
_xlfn.MAXIFS(sales!H:H, sales!C:C, C975))</f>
        <v/>
      </c>
      <c r="L975" s="4" t="n"/>
      <c r="M975" s="4" t="n"/>
      <c r="N975" s="10">
        <f>IF(C975="","",
SUMIFS(
sales!$I:$I,
sales!$C:$C,$C975,
sales!$E:$E,$E975,
sales!$H:$H,"&gt;="&amp;$F975,
sales!$H:$H,"&lt;="&amp;$G975
))</f>
        <v/>
      </c>
      <c r="O975" s="10">
        <f>IF(M975="","",M975-N975)</f>
        <v/>
      </c>
      <c r="P975" s="11">
        <f>IF(M975=0,"",N975/M975)</f>
        <v/>
      </c>
      <c r="Q975" s="12">
        <f>IF(OR(G975="",O975=""),"",
IF(AND(G975&lt;TODAY(),O975&gt;0),"YES","NO"))</f>
        <v/>
      </c>
      <c r="R975" s="100" t="n"/>
      <c r="S975" s="14" t="n"/>
      <c r="T975" s="15">
        <f>IF(Q975="YES", IF(R975="Company",L975*(1+S975),IF(R975="Vendor",L975*(1-S975),"")),"")</f>
        <v/>
      </c>
      <c r="U975" s="15">
        <f>IF(Q975="YES",O975*T975,"")</f>
        <v/>
      </c>
      <c r="V975" s="16" t="n"/>
      <c r="W975" s="17">
        <f>IF(Q975="YES",G975+V975,"")</f>
        <v/>
      </c>
      <c r="X975" s="18">
        <f>IF(Q975="YES",IF(TODAY()&gt;W975,"OVERDUE","WITHIN TIME"),"")</f>
        <v/>
      </c>
    </row>
    <row r="976">
      <c r="A976" s="3" t="n">
        <v>972</v>
      </c>
      <c r="B976" s="4" t="n"/>
      <c r="C976" s="4" t="n"/>
      <c r="D976" s="5">
        <f>IF(E976="ISNR20","Natural Rubber-TSNR (ISNR-20)","")</f>
        <v/>
      </c>
      <c r="E976" s="4" t="n"/>
      <c r="F976" s="6" t="n"/>
      <c r="G976" s="6" t="n"/>
      <c r="H976" s="7">
        <f>IF(G976="","",G976-TODAY())</f>
        <v/>
      </c>
      <c r="I976" s="8">
        <f>IF(G976="","",
IF(G976&lt;TODAY(),
IF(O976&gt;0,"Violated","Completed"),
IF(H976&lt;=7,"Expiring Soon",
"Active")))</f>
        <v/>
      </c>
      <c r="J976" s="8">
        <f>IF(C976="","",
COUNTIFS(
sales!$C:$C,$C976,
sales!$E:$E,$E976,
sales!$H:$H,"&gt;="&amp;$F976,
sales!$H:$H,"&lt;="&amp;$G976
))</f>
        <v/>
      </c>
      <c r="K976" s="9">
        <f>IF(COUNTIFS(sales!C:C, C976)=0,"",
_xlfn.MAXIFS(sales!H:H, sales!C:C, C976))</f>
        <v/>
      </c>
      <c r="L976" s="4" t="n"/>
      <c r="M976" s="4" t="n"/>
      <c r="N976" s="10">
        <f>IF(C976="","",
SUMIFS(
sales!$I:$I,
sales!$C:$C,$C976,
sales!$E:$E,$E976,
sales!$H:$H,"&gt;="&amp;$F976,
sales!$H:$H,"&lt;="&amp;$G976
))</f>
        <v/>
      </c>
      <c r="O976" s="10">
        <f>IF(M976="","",M976-N976)</f>
        <v/>
      </c>
      <c r="P976" s="11">
        <f>IF(M976=0,"",N976/M976)</f>
        <v/>
      </c>
      <c r="Q976" s="12">
        <f>IF(OR(G976="",O976=""),"",
IF(AND(G976&lt;TODAY(),O976&gt;0),"YES","NO"))</f>
        <v/>
      </c>
      <c r="R976" s="100" t="n"/>
      <c r="S976" s="14" t="n"/>
      <c r="T976" s="15">
        <f>IF(Q976="YES", IF(R976="Company",L976*(1+S976),IF(R976="Vendor",L976*(1-S976),"")),"")</f>
        <v/>
      </c>
      <c r="U976" s="15">
        <f>IF(Q976="YES",O976*T976,"")</f>
        <v/>
      </c>
      <c r="V976" s="16" t="n"/>
      <c r="W976" s="17">
        <f>IF(Q976="YES",G976+V976,"")</f>
        <v/>
      </c>
      <c r="X976" s="18">
        <f>IF(Q976="YES",IF(TODAY()&gt;W976,"OVERDUE","WITHIN TIME"),"")</f>
        <v/>
      </c>
    </row>
    <row r="977">
      <c r="A977" s="3" t="n">
        <v>973</v>
      </c>
      <c r="B977" s="4" t="n"/>
      <c r="C977" s="4" t="n"/>
      <c r="D977" s="5">
        <f>IF(E977="ISNR20","Natural Rubber-TSNR (ISNR-20)","")</f>
        <v/>
      </c>
      <c r="E977" s="4" t="n"/>
      <c r="F977" s="6" t="n"/>
      <c r="G977" s="6" t="n"/>
      <c r="H977" s="7">
        <f>IF(G977="","",G977-TODAY())</f>
        <v/>
      </c>
      <c r="I977" s="8">
        <f>IF(G977="","",
IF(G977&lt;TODAY(),
IF(O977&gt;0,"Violated","Completed"),
IF(H977&lt;=7,"Expiring Soon",
"Active")))</f>
        <v/>
      </c>
      <c r="J977" s="8">
        <f>IF(C977="","",
COUNTIFS(
sales!$C:$C,$C977,
sales!$E:$E,$E977,
sales!$H:$H,"&gt;="&amp;$F977,
sales!$H:$H,"&lt;="&amp;$G977
))</f>
        <v/>
      </c>
      <c r="K977" s="9">
        <f>IF(COUNTIFS(sales!C:C, C977)=0,"",
_xlfn.MAXIFS(sales!H:H, sales!C:C, C977))</f>
        <v/>
      </c>
      <c r="L977" s="4" t="n"/>
      <c r="M977" s="4" t="n"/>
      <c r="N977" s="10">
        <f>IF(C977="","",
SUMIFS(
sales!$I:$I,
sales!$C:$C,$C977,
sales!$E:$E,$E977,
sales!$H:$H,"&gt;="&amp;$F977,
sales!$H:$H,"&lt;="&amp;$G977
))</f>
        <v/>
      </c>
      <c r="O977" s="10">
        <f>IF(M977="","",M977-N977)</f>
        <v/>
      </c>
      <c r="P977" s="11">
        <f>IF(M977=0,"",N977/M977)</f>
        <v/>
      </c>
      <c r="Q977" s="12">
        <f>IF(OR(G977="",O977=""),"",
IF(AND(G977&lt;TODAY(),O977&gt;0),"YES","NO"))</f>
        <v/>
      </c>
      <c r="R977" s="100" t="n"/>
      <c r="S977" s="14" t="n"/>
      <c r="T977" s="15">
        <f>IF(Q977="YES", IF(R977="Company",L977*(1+S977),IF(R977="Vendor",L977*(1-S977),"")),"")</f>
        <v/>
      </c>
      <c r="U977" s="15">
        <f>IF(Q977="YES",O977*T977,"")</f>
        <v/>
      </c>
      <c r="V977" s="16" t="n"/>
      <c r="W977" s="17">
        <f>IF(Q977="YES",G977+V977,"")</f>
        <v/>
      </c>
      <c r="X977" s="18">
        <f>IF(Q977="YES",IF(TODAY()&gt;W977,"OVERDUE","WITHIN TIME"),"")</f>
        <v/>
      </c>
    </row>
    <row r="978">
      <c r="A978" s="3" t="n">
        <v>974</v>
      </c>
      <c r="B978" s="4" t="n"/>
      <c r="C978" s="4" t="n"/>
      <c r="D978" s="5">
        <f>IF(E978="ISNR20","Natural Rubber-TSNR (ISNR-20)","")</f>
        <v/>
      </c>
      <c r="E978" s="4" t="n"/>
      <c r="F978" s="6" t="n"/>
      <c r="G978" s="6" t="n"/>
      <c r="H978" s="7">
        <f>IF(G978="","",G978-TODAY())</f>
        <v/>
      </c>
      <c r="I978" s="8">
        <f>IF(G978="","",
IF(G978&lt;TODAY(),
IF(O978&gt;0,"Violated","Completed"),
IF(H978&lt;=7,"Expiring Soon",
"Active")))</f>
        <v/>
      </c>
      <c r="J978" s="8">
        <f>IF(C978="","",
COUNTIFS(
sales!$C:$C,$C978,
sales!$E:$E,$E978,
sales!$H:$H,"&gt;="&amp;$F978,
sales!$H:$H,"&lt;="&amp;$G978
))</f>
        <v/>
      </c>
      <c r="K978" s="9">
        <f>IF(COUNTIFS(sales!C:C, C978)=0,"",
_xlfn.MAXIFS(sales!H:H, sales!C:C, C978))</f>
        <v/>
      </c>
      <c r="L978" s="4" t="n"/>
      <c r="M978" s="4" t="n"/>
      <c r="N978" s="10">
        <f>IF(C978="","",
SUMIFS(
sales!$I:$I,
sales!$C:$C,$C978,
sales!$E:$E,$E978,
sales!$H:$H,"&gt;="&amp;$F978,
sales!$H:$H,"&lt;="&amp;$G978
))</f>
        <v/>
      </c>
      <c r="O978" s="10">
        <f>IF(M978="","",M978-N978)</f>
        <v/>
      </c>
      <c r="P978" s="11">
        <f>IF(M978=0,"",N978/M978)</f>
        <v/>
      </c>
      <c r="Q978" s="12">
        <f>IF(OR(G978="",O978=""),"",
IF(AND(G978&lt;TODAY(),O978&gt;0),"YES","NO"))</f>
        <v/>
      </c>
      <c r="R978" s="100" t="n"/>
      <c r="S978" s="14" t="n"/>
      <c r="T978" s="15">
        <f>IF(Q978="YES", IF(R978="Company",L978*(1+S978),IF(R978="Vendor",L978*(1-S978),"")),"")</f>
        <v/>
      </c>
      <c r="U978" s="15">
        <f>IF(Q978="YES",O978*T978,"")</f>
        <v/>
      </c>
      <c r="V978" s="16" t="n"/>
      <c r="W978" s="17">
        <f>IF(Q978="YES",G978+V978,"")</f>
        <v/>
      </c>
      <c r="X978" s="18">
        <f>IF(Q978="YES",IF(TODAY()&gt;W978,"OVERDUE","WITHIN TIME"),"")</f>
        <v/>
      </c>
    </row>
    <row r="979">
      <c r="A979" s="3" t="n">
        <v>975</v>
      </c>
      <c r="B979" s="4" t="n"/>
      <c r="C979" s="4" t="n"/>
      <c r="D979" s="5">
        <f>IF(E979="ISNR20","Natural Rubber-TSNR (ISNR-20)","")</f>
        <v/>
      </c>
      <c r="E979" s="4" t="n"/>
      <c r="F979" s="6" t="n"/>
      <c r="G979" s="6" t="n"/>
      <c r="H979" s="7">
        <f>IF(G979="","",G979-TODAY())</f>
        <v/>
      </c>
      <c r="I979" s="8">
        <f>IF(G979="","",
IF(G979&lt;TODAY(),
IF(O979&gt;0,"Violated","Completed"),
IF(H979&lt;=7,"Expiring Soon",
"Active")))</f>
        <v/>
      </c>
      <c r="J979" s="8">
        <f>IF(C979="","",
COUNTIFS(
sales!$C:$C,$C979,
sales!$E:$E,$E979,
sales!$H:$H,"&gt;="&amp;$F979,
sales!$H:$H,"&lt;="&amp;$G979
))</f>
        <v/>
      </c>
      <c r="K979" s="9">
        <f>IF(COUNTIFS(sales!C:C, C979)=0,"",
_xlfn.MAXIFS(sales!H:H, sales!C:C, C979))</f>
        <v/>
      </c>
      <c r="L979" s="4" t="n"/>
      <c r="M979" s="4" t="n"/>
      <c r="N979" s="10">
        <f>IF(C979="","",
SUMIFS(
sales!$I:$I,
sales!$C:$C,$C979,
sales!$E:$E,$E979,
sales!$H:$H,"&gt;="&amp;$F979,
sales!$H:$H,"&lt;="&amp;$G979
))</f>
        <v/>
      </c>
      <c r="O979" s="10">
        <f>IF(M979="","",M979-N979)</f>
        <v/>
      </c>
      <c r="P979" s="11">
        <f>IF(M979=0,"",N979/M979)</f>
        <v/>
      </c>
      <c r="Q979" s="12">
        <f>IF(OR(G979="",O979=""),"",
IF(AND(G979&lt;TODAY(),O979&gt;0),"YES","NO"))</f>
        <v/>
      </c>
      <c r="R979" s="100" t="n"/>
      <c r="S979" s="14" t="n"/>
      <c r="T979" s="15">
        <f>IF(Q979="YES", IF(R979="Company",L979*(1+S979),IF(R979="Vendor",L979*(1-S979),"")),"")</f>
        <v/>
      </c>
      <c r="U979" s="15">
        <f>IF(Q979="YES",O979*T979,"")</f>
        <v/>
      </c>
      <c r="V979" s="16" t="n"/>
      <c r="W979" s="17">
        <f>IF(Q979="YES",G979+V979,"")</f>
        <v/>
      </c>
      <c r="X979" s="18">
        <f>IF(Q979="YES",IF(TODAY()&gt;W979,"OVERDUE","WITHIN TIME"),"")</f>
        <v/>
      </c>
    </row>
    <row r="980">
      <c r="A980" s="3" t="n">
        <v>976</v>
      </c>
      <c r="B980" s="4" t="n"/>
      <c r="C980" s="4" t="n"/>
      <c r="D980" s="5">
        <f>IF(E980="ISNR20","Natural Rubber-TSNR (ISNR-20)","")</f>
        <v/>
      </c>
      <c r="E980" s="4" t="n"/>
      <c r="F980" s="6" t="n"/>
      <c r="G980" s="6" t="n"/>
      <c r="H980" s="7">
        <f>IF(G980="","",G980-TODAY())</f>
        <v/>
      </c>
      <c r="I980" s="8">
        <f>IF(G980="","",
IF(G980&lt;TODAY(),
IF(O980&gt;0,"Violated","Completed"),
IF(H980&lt;=7,"Expiring Soon",
"Active")))</f>
        <v/>
      </c>
      <c r="J980" s="8">
        <f>IF(C980="","",
COUNTIFS(
sales!$C:$C,$C980,
sales!$E:$E,$E980,
sales!$H:$H,"&gt;="&amp;$F980,
sales!$H:$H,"&lt;="&amp;$G980
))</f>
        <v/>
      </c>
      <c r="K980" s="9">
        <f>IF(COUNTIFS(sales!C:C, C980)=0,"",
_xlfn.MAXIFS(sales!H:H, sales!C:C, C980))</f>
        <v/>
      </c>
      <c r="L980" s="4" t="n"/>
      <c r="M980" s="4" t="n"/>
      <c r="N980" s="10">
        <f>IF(C980="","",
SUMIFS(
sales!$I:$I,
sales!$C:$C,$C980,
sales!$E:$E,$E980,
sales!$H:$H,"&gt;="&amp;$F980,
sales!$H:$H,"&lt;="&amp;$G980
))</f>
        <v/>
      </c>
      <c r="O980" s="10">
        <f>IF(M980="","",M980-N980)</f>
        <v/>
      </c>
      <c r="P980" s="11">
        <f>IF(M980=0,"",N980/M980)</f>
        <v/>
      </c>
      <c r="Q980" s="12">
        <f>IF(OR(G980="",O980=""),"",
IF(AND(G980&lt;TODAY(),O980&gt;0),"YES","NO"))</f>
        <v/>
      </c>
      <c r="R980" s="100" t="n"/>
      <c r="S980" s="14" t="n"/>
      <c r="T980" s="15">
        <f>IF(Q980="YES", IF(R980="Company",L980*(1+S980),IF(R980="Vendor",L980*(1-S980),"")),"")</f>
        <v/>
      </c>
      <c r="U980" s="15">
        <f>IF(Q980="YES",O980*T980,"")</f>
        <v/>
      </c>
      <c r="V980" s="16" t="n"/>
      <c r="W980" s="17">
        <f>IF(Q980="YES",G980+V980,"")</f>
        <v/>
      </c>
      <c r="X980" s="18">
        <f>IF(Q980="YES",IF(TODAY()&gt;W980,"OVERDUE","WITHIN TIME"),"")</f>
        <v/>
      </c>
    </row>
    <row r="981">
      <c r="A981" s="3" t="n">
        <v>977</v>
      </c>
      <c r="B981" s="4" t="n"/>
      <c r="C981" s="4" t="n"/>
      <c r="D981" s="5">
        <f>IF(E981="ISNR20","Natural Rubber-TSNR (ISNR-20)","")</f>
        <v/>
      </c>
      <c r="E981" s="4" t="n"/>
      <c r="F981" s="6" t="n"/>
      <c r="G981" s="6" t="n"/>
      <c r="H981" s="7">
        <f>IF(G981="","",G981-TODAY())</f>
        <v/>
      </c>
      <c r="I981" s="8">
        <f>IF(G981="","",
IF(G981&lt;TODAY(),
IF(O981&gt;0,"Violated","Completed"),
IF(H981&lt;=7,"Expiring Soon",
"Active")))</f>
        <v/>
      </c>
      <c r="J981" s="8">
        <f>IF(C981="","",
COUNTIFS(
sales!$C:$C,$C981,
sales!$E:$E,$E981,
sales!$H:$H,"&gt;="&amp;$F981,
sales!$H:$H,"&lt;="&amp;$G981
))</f>
        <v/>
      </c>
      <c r="K981" s="9">
        <f>IF(COUNTIFS(sales!C:C, C981)=0,"",
_xlfn.MAXIFS(sales!H:H, sales!C:C, C981))</f>
        <v/>
      </c>
      <c r="L981" s="4" t="n"/>
      <c r="M981" s="4" t="n"/>
      <c r="N981" s="10">
        <f>IF(C981="","",
SUMIFS(
sales!$I:$I,
sales!$C:$C,$C981,
sales!$E:$E,$E981,
sales!$H:$H,"&gt;="&amp;$F981,
sales!$H:$H,"&lt;="&amp;$G981
))</f>
        <v/>
      </c>
      <c r="O981" s="10">
        <f>IF(M981="","",M981-N981)</f>
        <v/>
      </c>
      <c r="P981" s="11">
        <f>IF(M981=0,"",N981/M981)</f>
        <v/>
      </c>
      <c r="Q981" s="12">
        <f>IF(OR(G981="",O981=""),"",
IF(AND(G981&lt;TODAY(),O981&gt;0),"YES","NO"))</f>
        <v/>
      </c>
      <c r="R981" s="100" t="n"/>
      <c r="S981" s="14" t="n"/>
      <c r="T981" s="15">
        <f>IF(Q981="YES", IF(R981="Company",L981*(1+S981),IF(R981="Vendor",L981*(1-S981),"")),"")</f>
        <v/>
      </c>
      <c r="U981" s="15">
        <f>IF(Q981="YES",O981*T981,"")</f>
        <v/>
      </c>
      <c r="V981" s="16" t="n"/>
      <c r="W981" s="17">
        <f>IF(Q981="YES",G981+V981,"")</f>
        <v/>
      </c>
      <c r="X981" s="18">
        <f>IF(Q981="YES",IF(TODAY()&gt;W981,"OVERDUE","WITHIN TIME"),"")</f>
        <v/>
      </c>
    </row>
    <row r="982">
      <c r="A982" s="3" t="n">
        <v>978</v>
      </c>
      <c r="B982" s="4" t="n"/>
      <c r="C982" s="4" t="n"/>
      <c r="D982" s="5">
        <f>IF(E982="ISNR20","Natural Rubber-TSNR (ISNR-20)","")</f>
        <v/>
      </c>
      <c r="E982" s="4" t="n"/>
      <c r="F982" s="6" t="n"/>
      <c r="G982" s="6" t="n"/>
      <c r="H982" s="7">
        <f>IF(G982="","",G982-TODAY())</f>
        <v/>
      </c>
      <c r="I982" s="8">
        <f>IF(G982="","",
IF(G982&lt;TODAY(),
IF(O982&gt;0,"Violated","Completed"),
IF(H982&lt;=7,"Expiring Soon",
"Active")))</f>
        <v/>
      </c>
      <c r="J982" s="8">
        <f>IF(C982="","",
COUNTIFS(
sales!$C:$C,$C982,
sales!$E:$E,$E982,
sales!$H:$H,"&gt;="&amp;$F982,
sales!$H:$H,"&lt;="&amp;$G982
))</f>
        <v/>
      </c>
      <c r="K982" s="9">
        <f>IF(COUNTIFS(sales!C:C, C982)=0,"",
_xlfn.MAXIFS(sales!H:H, sales!C:C, C982))</f>
        <v/>
      </c>
      <c r="L982" s="4" t="n"/>
      <c r="M982" s="4" t="n"/>
      <c r="N982" s="10">
        <f>IF(C982="","",
SUMIFS(
sales!$I:$I,
sales!$C:$C,$C982,
sales!$E:$E,$E982,
sales!$H:$H,"&gt;="&amp;$F982,
sales!$H:$H,"&lt;="&amp;$G982
))</f>
        <v/>
      </c>
      <c r="O982" s="10">
        <f>IF(M982="","",M982-N982)</f>
        <v/>
      </c>
      <c r="P982" s="11">
        <f>IF(M982=0,"",N982/M982)</f>
        <v/>
      </c>
      <c r="Q982" s="12">
        <f>IF(OR(G982="",O982=""),"",
IF(AND(G982&lt;TODAY(),O982&gt;0),"YES","NO"))</f>
        <v/>
      </c>
      <c r="R982" s="100" t="n"/>
      <c r="S982" s="14" t="n"/>
      <c r="T982" s="15">
        <f>IF(Q982="YES", IF(R982="Company",L982*(1+S982),IF(R982="Vendor",L982*(1-S982),"")),"")</f>
        <v/>
      </c>
      <c r="U982" s="15">
        <f>IF(Q982="YES",O982*T982,"")</f>
        <v/>
      </c>
      <c r="V982" s="16" t="n"/>
      <c r="W982" s="17">
        <f>IF(Q982="YES",G982+V982,"")</f>
        <v/>
      </c>
      <c r="X982" s="18">
        <f>IF(Q982="YES",IF(TODAY()&gt;W982,"OVERDUE","WITHIN TIME"),"")</f>
        <v/>
      </c>
    </row>
    <row r="983">
      <c r="A983" s="3" t="n">
        <v>979</v>
      </c>
      <c r="B983" s="4" t="n"/>
      <c r="C983" s="4" t="n"/>
      <c r="D983" s="5">
        <f>IF(E983="ISNR20","Natural Rubber-TSNR (ISNR-20)","")</f>
        <v/>
      </c>
      <c r="E983" s="4" t="n"/>
      <c r="F983" s="6" t="n"/>
      <c r="G983" s="6" t="n"/>
      <c r="H983" s="7">
        <f>IF(G983="","",G983-TODAY())</f>
        <v/>
      </c>
      <c r="I983" s="8">
        <f>IF(G983="","",
IF(G983&lt;TODAY(),
IF(O983&gt;0,"Violated","Completed"),
IF(H983&lt;=7,"Expiring Soon",
"Active")))</f>
        <v/>
      </c>
      <c r="J983" s="8">
        <f>IF(C983="","",
COUNTIFS(
sales!$C:$C,$C983,
sales!$E:$E,$E983,
sales!$H:$H,"&gt;="&amp;$F983,
sales!$H:$H,"&lt;="&amp;$G983
))</f>
        <v/>
      </c>
      <c r="K983" s="9">
        <f>IF(COUNTIFS(sales!C:C, C983)=0,"",
_xlfn.MAXIFS(sales!H:H, sales!C:C, C983))</f>
        <v/>
      </c>
      <c r="L983" s="4" t="n"/>
      <c r="M983" s="4" t="n"/>
      <c r="N983" s="10">
        <f>IF(C983="","",
SUMIFS(
sales!$I:$I,
sales!$C:$C,$C983,
sales!$E:$E,$E983,
sales!$H:$H,"&gt;="&amp;$F983,
sales!$H:$H,"&lt;="&amp;$G983
))</f>
        <v/>
      </c>
      <c r="O983" s="10">
        <f>IF(M983="","",M983-N983)</f>
        <v/>
      </c>
      <c r="P983" s="11">
        <f>IF(M983=0,"",N983/M983)</f>
        <v/>
      </c>
      <c r="Q983" s="12">
        <f>IF(OR(G983="",O983=""),"",
IF(AND(G983&lt;TODAY(),O983&gt;0),"YES","NO"))</f>
        <v/>
      </c>
      <c r="R983" s="100" t="n"/>
      <c r="S983" s="14" t="n"/>
      <c r="T983" s="15">
        <f>IF(Q983="YES", IF(R983="Company",L983*(1+S983),IF(R983="Vendor",L983*(1-S983),"")),"")</f>
        <v/>
      </c>
      <c r="U983" s="15">
        <f>IF(Q983="YES",O983*T983,"")</f>
        <v/>
      </c>
      <c r="V983" s="16" t="n"/>
      <c r="W983" s="17">
        <f>IF(Q983="YES",G983+V983,"")</f>
        <v/>
      </c>
      <c r="X983" s="18">
        <f>IF(Q983="YES",IF(TODAY()&gt;W983,"OVERDUE","WITHIN TIME"),"")</f>
        <v/>
      </c>
    </row>
    <row r="984">
      <c r="A984" s="3" t="n">
        <v>980</v>
      </c>
      <c r="B984" s="4" t="n"/>
      <c r="C984" s="4" t="n"/>
      <c r="D984" s="5">
        <f>IF(E984="ISNR20","Natural Rubber-TSNR (ISNR-20)","")</f>
        <v/>
      </c>
      <c r="E984" s="4" t="n"/>
      <c r="F984" s="6" t="n"/>
      <c r="G984" s="6" t="n"/>
      <c r="H984" s="7">
        <f>IF(G984="","",G984-TODAY())</f>
        <v/>
      </c>
      <c r="I984" s="8">
        <f>IF(G984="","",
IF(G984&lt;TODAY(),
IF(O984&gt;0,"Violated","Completed"),
IF(H984&lt;=7,"Expiring Soon",
"Active")))</f>
        <v/>
      </c>
      <c r="J984" s="8">
        <f>IF(C984="","",
COUNTIFS(
sales!$C:$C,$C984,
sales!$E:$E,$E984,
sales!$H:$H,"&gt;="&amp;$F984,
sales!$H:$H,"&lt;="&amp;$G984
))</f>
        <v/>
      </c>
      <c r="K984" s="9">
        <f>IF(COUNTIFS(sales!C:C, C984)=0,"",
_xlfn.MAXIFS(sales!H:H, sales!C:C, C984))</f>
        <v/>
      </c>
      <c r="L984" s="4" t="n"/>
      <c r="M984" s="4" t="n"/>
      <c r="N984" s="10">
        <f>IF(C984="","",
SUMIFS(
sales!$I:$I,
sales!$C:$C,$C984,
sales!$E:$E,$E984,
sales!$H:$H,"&gt;="&amp;$F984,
sales!$H:$H,"&lt;="&amp;$G984
))</f>
        <v/>
      </c>
      <c r="O984" s="10">
        <f>IF(M984="","",M984-N984)</f>
        <v/>
      </c>
      <c r="P984" s="11">
        <f>IF(M984=0,"",N984/M984)</f>
        <v/>
      </c>
      <c r="Q984" s="12">
        <f>IF(OR(G984="",O984=""),"",
IF(AND(G984&lt;TODAY(),O984&gt;0),"YES","NO"))</f>
        <v/>
      </c>
      <c r="R984" s="100" t="n"/>
      <c r="S984" s="14" t="n"/>
      <c r="T984" s="15">
        <f>IF(Q984="YES", IF(R984="Company",L984*(1+S984),IF(R984="Vendor",L984*(1-S984),"")),"")</f>
        <v/>
      </c>
      <c r="U984" s="15">
        <f>IF(Q984="YES",O984*T984,"")</f>
        <v/>
      </c>
      <c r="V984" s="16" t="n"/>
      <c r="W984" s="17">
        <f>IF(Q984="YES",G984+V984,"")</f>
        <v/>
      </c>
      <c r="X984" s="18">
        <f>IF(Q984="YES",IF(TODAY()&gt;W984,"OVERDUE","WITHIN TIME"),"")</f>
        <v/>
      </c>
    </row>
    <row r="985">
      <c r="A985" s="3" t="n">
        <v>981</v>
      </c>
      <c r="B985" s="4" t="n"/>
      <c r="C985" s="4" t="n"/>
      <c r="D985" s="5">
        <f>IF(E985="ISNR20","Natural Rubber-TSNR (ISNR-20)","")</f>
        <v/>
      </c>
      <c r="E985" s="4" t="n"/>
      <c r="F985" s="6" t="n"/>
      <c r="G985" s="6" t="n"/>
      <c r="H985" s="7">
        <f>IF(G985="","",G985-TODAY())</f>
        <v/>
      </c>
      <c r="I985" s="8">
        <f>IF(G985="","",
IF(G985&lt;TODAY(),
IF(O985&gt;0,"Violated","Completed"),
IF(H985&lt;=7,"Expiring Soon",
"Active")))</f>
        <v/>
      </c>
      <c r="J985" s="8">
        <f>IF(C985="","",
COUNTIFS(
sales!$C:$C,$C985,
sales!$E:$E,$E985,
sales!$H:$H,"&gt;="&amp;$F985,
sales!$H:$H,"&lt;="&amp;$G985
))</f>
        <v/>
      </c>
      <c r="K985" s="9">
        <f>IF(COUNTIFS(sales!C:C, C985)=0,"",
_xlfn.MAXIFS(sales!H:H, sales!C:C, C985))</f>
        <v/>
      </c>
      <c r="L985" s="4" t="n"/>
      <c r="M985" s="4" t="n"/>
      <c r="N985" s="10">
        <f>IF(C985="","",
SUMIFS(
sales!$I:$I,
sales!$C:$C,$C985,
sales!$E:$E,$E985,
sales!$H:$H,"&gt;="&amp;$F985,
sales!$H:$H,"&lt;="&amp;$G985
))</f>
        <v/>
      </c>
      <c r="O985" s="10">
        <f>IF(M985="","",M985-N985)</f>
        <v/>
      </c>
      <c r="P985" s="11">
        <f>IF(M985=0,"",N985/M985)</f>
        <v/>
      </c>
      <c r="Q985" s="12">
        <f>IF(OR(G985="",O985=""),"",
IF(AND(G985&lt;TODAY(),O985&gt;0),"YES","NO"))</f>
        <v/>
      </c>
      <c r="R985" s="100" t="n"/>
      <c r="S985" s="14" t="n"/>
      <c r="T985" s="15">
        <f>IF(Q985="YES", IF(R985="Company",L985*(1+S985),IF(R985="Vendor",L985*(1-S985),"")),"")</f>
        <v/>
      </c>
      <c r="U985" s="15">
        <f>IF(Q985="YES",O985*T985,"")</f>
        <v/>
      </c>
      <c r="V985" s="16" t="n"/>
      <c r="W985" s="17">
        <f>IF(Q985="YES",G985+V985,"")</f>
        <v/>
      </c>
      <c r="X985" s="18">
        <f>IF(Q985="YES",IF(TODAY()&gt;W985,"OVERDUE","WITHIN TIME"),"")</f>
        <v/>
      </c>
    </row>
    <row r="986">
      <c r="A986" s="3" t="n">
        <v>982</v>
      </c>
      <c r="B986" s="4" t="n"/>
      <c r="C986" s="4" t="n"/>
      <c r="D986" s="5">
        <f>IF(E986="ISNR20","Natural Rubber-TSNR (ISNR-20)","")</f>
        <v/>
      </c>
      <c r="E986" s="4" t="n"/>
      <c r="F986" s="6" t="n"/>
      <c r="G986" s="6" t="n"/>
      <c r="H986" s="7">
        <f>IF(G986="","",G986-TODAY())</f>
        <v/>
      </c>
      <c r="I986" s="8">
        <f>IF(G986="","",
IF(G986&lt;TODAY(),
IF(O986&gt;0,"Violated","Completed"),
IF(H986&lt;=7,"Expiring Soon",
"Active")))</f>
        <v/>
      </c>
      <c r="J986" s="8">
        <f>IF(C986="","",
COUNTIFS(
sales!$C:$C,$C986,
sales!$E:$E,$E986,
sales!$H:$H,"&gt;="&amp;$F986,
sales!$H:$H,"&lt;="&amp;$G986
))</f>
        <v/>
      </c>
      <c r="K986" s="9">
        <f>IF(COUNTIFS(sales!C:C, C986)=0,"",
_xlfn.MAXIFS(sales!H:H, sales!C:C, C986))</f>
        <v/>
      </c>
      <c r="L986" s="4" t="n"/>
      <c r="M986" s="4" t="n"/>
      <c r="N986" s="10">
        <f>IF(C986="","",
SUMIFS(
sales!$I:$I,
sales!$C:$C,$C986,
sales!$E:$E,$E986,
sales!$H:$H,"&gt;="&amp;$F986,
sales!$H:$H,"&lt;="&amp;$G986
))</f>
        <v/>
      </c>
      <c r="O986" s="10">
        <f>IF(M986="","",M986-N986)</f>
        <v/>
      </c>
      <c r="P986" s="11">
        <f>IF(M986=0,"",N986/M986)</f>
        <v/>
      </c>
      <c r="Q986" s="12">
        <f>IF(OR(G986="",O986=""),"",
IF(AND(G986&lt;TODAY(),O986&gt;0),"YES","NO"))</f>
        <v/>
      </c>
      <c r="R986" s="100" t="n"/>
      <c r="S986" s="14" t="n"/>
      <c r="T986" s="15">
        <f>IF(Q986="YES", IF(R986="Company",L986*(1+S986),IF(R986="Vendor",L986*(1-S986),"")),"")</f>
        <v/>
      </c>
      <c r="U986" s="15">
        <f>IF(Q986="YES",O986*T986,"")</f>
        <v/>
      </c>
      <c r="V986" s="16" t="n"/>
      <c r="W986" s="17">
        <f>IF(Q986="YES",G986+V986,"")</f>
        <v/>
      </c>
      <c r="X986" s="18">
        <f>IF(Q986="YES",IF(TODAY()&gt;W986,"OVERDUE","WITHIN TIME"),"")</f>
        <v/>
      </c>
    </row>
    <row r="987">
      <c r="A987" s="3" t="n">
        <v>983</v>
      </c>
      <c r="B987" s="4" t="n"/>
      <c r="C987" s="4" t="n"/>
      <c r="D987" s="5">
        <f>IF(E987="ISNR20","Natural Rubber-TSNR (ISNR-20)","")</f>
        <v/>
      </c>
      <c r="E987" s="4" t="n"/>
      <c r="F987" s="6" t="n"/>
      <c r="G987" s="6" t="n"/>
      <c r="H987" s="7">
        <f>IF(G987="","",G987-TODAY())</f>
        <v/>
      </c>
      <c r="I987" s="8">
        <f>IF(G987="","",
IF(G987&lt;TODAY(),
IF(O987&gt;0,"Violated","Completed"),
IF(H987&lt;=7,"Expiring Soon",
"Active")))</f>
        <v/>
      </c>
      <c r="J987" s="8">
        <f>IF(C987="","",
COUNTIFS(
sales!$C:$C,$C987,
sales!$E:$E,$E987,
sales!$H:$H,"&gt;="&amp;$F987,
sales!$H:$H,"&lt;="&amp;$G987
))</f>
        <v/>
      </c>
      <c r="K987" s="9">
        <f>IF(COUNTIFS(sales!C:C, C987)=0,"",
_xlfn.MAXIFS(sales!H:H, sales!C:C, C987))</f>
        <v/>
      </c>
      <c r="L987" s="4" t="n"/>
      <c r="M987" s="4" t="n"/>
      <c r="N987" s="10">
        <f>IF(C987="","",
SUMIFS(
sales!$I:$I,
sales!$C:$C,$C987,
sales!$E:$E,$E987,
sales!$H:$H,"&gt;="&amp;$F987,
sales!$H:$H,"&lt;="&amp;$G987
))</f>
        <v/>
      </c>
      <c r="O987" s="10">
        <f>IF(M987="","",M987-N987)</f>
        <v/>
      </c>
      <c r="P987" s="11">
        <f>IF(M987=0,"",N987/M987)</f>
        <v/>
      </c>
      <c r="Q987" s="12">
        <f>IF(OR(G987="",O987=""),"",
IF(AND(G987&lt;TODAY(),O987&gt;0),"YES","NO"))</f>
        <v/>
      </c>
      <c r="R987" s="100" t="n"/>
      <c r="S987" s="14" t="n"/>
      <c r="T987" s="15">
        <f>IF(Q987="YES", IF(R987="Company",L987*(1+S987),IF(R987="Vendor",L987*(1-S987),"")),"")</f>
        <v/>
      </c>
      <c r="U987" s="15">
        <f>IF(Q987="YES",O987*T987,"")</f>
        <v/>
      </c>
      <c r="V987" s="16" t="n"/>
      <c r="W987" s="17">
        <f>IF(Q987="YES",G987+V987,"")</f>
        <v/>
      </c>
      <c r="X987" s="18">
        <f>IF(Q987="YES",IF(TODAY()&gt;W987,"OVERDUE","WITHIN TIME"),"")</f>
        <v/>
      </c>
    </row>
    <row r="988">
      <c r="A988" s="3" t="n">
        <v>984</v>
      </c>
      <c r="B988" s="4" t="n"/>
      <c r="C988" s="4" t="n"/>
      <c r="D988" s="5">
        <f>IF(E988="ISNR20","Natural Rubber-TSNR (ISNR-20)","")</f>
        <v/>
      </c>
      <c r="E988" s="4" t="n"/>
      <c r="F988" s="6" t="n"/>
      <c r="G988" s="6" t="n"/>
      <c r="H988" s="7">
        <f>IF(G988="","",G988-TODAY())</f>
        <v/>
      </c>
      <c r="I988" s="8">
        <f>IF(G988="","",
IF(G988&lt;TODAY(),
IF(O988&gt;0,"Violated","Completed"),
IF(H988&lt;=7,"Expiring Soon",
"Active")))</f>
        <v/>
      </c>
      <c r="J988" s="8">
        <f>IF(C988="","",
COUNTIFS(
sales!$C:$C,$C988,
sales!$E:$E,$E988,
sales!$H:$H,"&gt;="&amp;$F988,
sales!$H:$H,"&lt;="&amp;$G988
))</f>
        <v/>
      </c>
      <c r="K988" s="9">
        <f>IF(COUNTIFS(sales!C:C, C988)=0,"",
_xlfn.MAXIFS(sales!H:H, sales!C:C, C988))</f>
        <v/>
      </c>
      <c r="L988" s="4" t="n"/>
      <c r="M988" s="4" t="n"/>
      <c r="N988" s="10">
        <f>IF(C988="","",
SUMIFS(
sales!$I:$I,
sales!$C:$C,$C988,
sales!$E:$E,$E988,
sales!$H:$H,"&gt;="&amp;$F988,
sales!$H:$H,"&lt;="&amp;$G988
))</f>
        <v/>
      </c>
      <c r="O988" s="10">
        <f>IF(M988="","",M988-N988)</f>
        <v/>
      </c>
      <c r="P988" s="11">
        <f>IF(M988=0,"",N988/M988)</f>
        <v/>
      </c>
      <c r="Q988" s="12">
        <f>IF(OR(G988="",O988=""),"",
IF(AND(G988&lt;TODAY(),O988&gt;0),"YES","NO"))</f>
        <v/>
      </c>
      <c r="R988" s="100" t="n"/>
      <c r="S988" s="14" t="n"/>
      <c r="T988" s="15">
        <f>IF(Q988="YES", IF(R988="Company",L988*(1+S988),IF(R988="Vendor",L988*(1-S988),"")),"")</f>
        <v/>
      </c>
      <c r="U988" s="15">
        <f>IF(Q988="YES",O988*T988,"")</f>
        <v/>
      </c>
      <c r="V988" s="16" t="n"/>
      <c r="W988" s="17">
        <f>IF(Q988="YES",G988+V988,"")</f>
        <v/>
      </c>
      <c r="X988" s="18">
        <f>IF(Q988="YES",IF(TODAY()&gt;W988,"OVERDUE","WITHIN TIME"),"")</f>
        <v/>
      </c>
    </row>
    <row r="989">
      <c r="A989" s="3" t="n">
        <v>985</v>
      </c>
      <c r="B989" s="4" t="n"/>
      <c r="C989" s="4" t="n"/>
      <c r="D989" s="5">
        <f>IF(E989="ISNR20","Natural Rubber-TSNR (ISNR-20)","")</f>
        <v/>
      </c>
      <c r="E989" s="4" t="n"/>
      <c r="F989" s="6" t="n"/>
      <c r="G989" s="6" t="n"/>
      <c r="H989" s="7">
        <f>IF(G989="","",G989-TODAY())</f>
        <v/>
      </c>
      <c r="I989" s="8">
        <f>IF(G989="","",
IF(G989&lt;TODAY(),
IF(O989&gt;0,"Violated","Completed"),
IF(H989&lt;=7,"Expiring Soon",
"Active")))</f>
        <v/>
      </c>
      <c r="J989" s="8">
        <f>IF(C989="","",
COUNTIFS(
sales!$C:$C,$C989,
sales!$E:$E,$E989,
sales!$H:$H,"&gt;="&amp;$F989,
sales!$H:$H,"&lt;="&amp;$G989
))</f>
        <v/>
      </c>
      <c r="K989" s="9">
        <f>IF(COUNTIFS(sales!C:C, C989)=0,"",
_xlfn.MAXIFS(sales!H:H, sales!C:C, C989))</f>
        <v/>
      </c>
      <c r="L989" s="4" t="n"/>
      <c r="M989" s="4" t="n"/>
      <c r="N989" s="10">
        <f>IF(C989="","",
SUMIFS(
sales!$I:$I,
sales!$C:$C,$C989,
sales!$E:$E,$E989,
sales!$H:$H,"&gt;="&amp;$F989,
sales!$H:$H,"&lt;="&amp;$G989
))</f>
        <v/>
      </c>
      <c r="O989" s="10">
        <f>IF(M989="","",M989-N989)</f>
        <v/>
      </c>
      <c r="P989" s="11">
        <f>IF(M989=0,"",N989/M989)</f>
        <v/>
      </c>
      <c r="Q989" s="12">
        <f>IF(OR(G989="",O989=""),"",
IF(AND(G989&lt;TODAY(),O989&gt;0),"YES","NO"))</f>
        <v/>
      </c>
      <c r="R989" s="100" t="n"/>
      <c r="S989" s="14" t="n"/>
      <c r="T989" s="15">
        <f>IF(Q989="YES", IF(R989="Company",L989*(1+S989),IF(R989="Vendor",L989*(1-S989),"")),"")</f>
        <v/>
      </c>
      <c r="U989" s="15">
        <f>IF(Q989="YES",O989*T989,"")</f>
        <v/>
      </c>
      <c r="V989" s="16" t="n"/>
      <c r="W989" s="17">
        <f>IF(Q989="YES",G989+V989,"")</f>
        <v/>
      </c>
      <c r="X989" s="18">
        <f>IF(Q989="YES",IF(TODAY()&gt;W989,"OVERDUE","WITHIN TIME"),"")</f>
        <v/>
      </c>
    </row>
    <row r="990">
      <c r="A990" s="3" t="n">
        <v>986</v>
      </c>
      <c r="B990" s="4" t="n"/>
      <c r="C990" s="4" t="n"/>
      <c r="D990" s="5">
        <f>IF(E990="ISNR20","Natural Rubber-TSNR (ISNR-20)","")</f>
        <v/>
      </c>
      <c r="E990" s="4" t="n"/>
      <c r="F990" s="6" t="n"/>
      <c r="G990" s="6" t="n"/>
      <c r="H990" s="7">
        <f>IF(G990="","",G990-TODAY())</f>
        <v/>
      </c>
      <c r="I990" s="8">
        <f>IF(G990="","",
IF(G990&lt;TODAY(),
IF(O990&gt;0,"Violated","Completed"),
IF(H990&lt;=7,"Expiring Soon",
"Active")))</f>
        <v/>
      </c>
      <c r="J990" s="8">
        <f>IF(C990="","",
COUNTIFS(
sales!$C:$C,$C990,
sales!$E:$E,$E990,
sales!$H:$H,"&gt;="&amp;$F990,
sales!$H:$H,"&lt;="&amp;$G990
))</f>
        <v/>
      </c>
      <c r="K990" s="9">
        <f>IF(COUNTIFS(sales!C:C, C990)=0,"",
_xlfn.MAXIFS(sales!H:H, sales!C:C, C990))</f>
        <v/>
      </c>
      <c r="L990" s="4" t="n"/>
      <c r="M990" s="4" t="n"/>
      <c r="N990" s="10">
        <f>IF(C990="","",
SUMIFS(
sales!$I:$I,
sales!$C:$C,$C990,
sales!$E:$E,$E990,
sales!$H:$H,"&gt;="&amp;$F990,
sales!$H:$H,"&lt;="&amp;$G990
))</f>
        <v/>
      </c>
      <c r="O990" s="10">
        <f>IF(M990="","",M990-N990)</f>
        <v/>
      </c>
      <c r="P990" s="11">
        <f>IF(M990=0,"",N990/M990)</f>
        <v/>
      </c>
      <c r="Q990" s="12">
        <f>IF(OR(G990="",O990=""),"",
IF(AND(G990&lt;TODAY(),O990&gt;0),"YES","NO"))</f>
        <v/>
      </c>
      <c r="R990" s="100" t="n"/>
      <c r="S990" s="14" t="n"/>
      <c r="T990" s="15">
        <f>IF(Q990="YES", IF(R990="Company",L990*(1+S990),IF(R990="Vendor",L990*(1-S990),"")),"")</f>
        <v/>
      </c>
      <c r="U990" s="15">
        <f>IF(Q990="YES",O990*T990,"")</f>
        <v/>
      </c>
      <c r="V990" s="16" t="n"/>
      <c r="W990" s="17">
        <f>IF(Q990="YES",G990+V990,"")</f>
        <v/>
      </c>
      <c r="X990" s="18">
        <f>IF(Q990="YES",IF(TODAY()&gt;W990,"OVERDUE","WITHIN TIME"),"")</f>
        <v/>
      </c>
    </row>
    <row r="991">
      <c r="A991" s="3" t="n">
        <v>987</v>
      </c>
      <c r="B991" s="4" t="n"/>
      <c r="C991" s="4" t="n"/>
      <c r="D991" s="5">
        <f>IF(E991="ISNR20","Natural Rubber-TSNR (ISNR-20)","")</f>
        <v/>
      </c>
      <c r="E991" s="4" t="n"/>
      <c r="F991" s="6" t="n"/>
      <c r="G991" s="6" t="n"/>
      <c r="H991" s="7">
        <f>IF(G991="","",G991-TODAY())</f>
        <v/>
      </c>
      <c r="I991" s="8">
        <f>IF(G991="","",
IF(G991&lt;TODAY(),
IF(O991&gt;0,"Violated","Completed"),
IF(H991&lt;=7,"Expiring Soon",
"Active")))</f>
        <v/>
      </c>
      <c r="J991" s="8">
        <f>IF(C991="","",
COUNTIFS(
sales!$C:$C,$C991,
sales!$E:$E,$E991,
sales!$H:$H,"&gt;="&amp;$F991,
sales!$H:$H,"&lt;="&amp;$G991
))</f>
        <v/>
      </c>
      <c r="K991" s="9">
        <f>IF(COUNTIFS(sales!C:C, C991)=0,"",
_xlfn.MAXIFS(sales!H:H, sales!C:C, C991))</f>
        <v/>
      </c>
      <c r="L991" s="4" t="n"/>
      <c r="M991" s="4" t="n"/>
      <c r="N991" s="10">
        <f>IF(C991="","",
SUMIFS(
sales!$I:$I,
sales!$C:$C,$C991,
sales!$E:$E,$E991,
sales!$H:$H,"&gt;="&amp;$F991,
sales!$H:$H,"&lt;="&amp;$G991
))</f>
        <v/>
      </c>
      <c r="O991" s="10">
        <f>IF(M991="","",M991-N991)</f>
        <v/>
      </c>
      <c r="P991" s="11">
        <f>IF(M991=0,"",N991/M991)</f>
        <v/>
      </c>
      <c r="Q991" s="12">
        <f>IF(OR(G991="",O991=""),"",
IF(AND(G991&lt;TODAY(),O991&gt;0),"YES","NO"))</f>
        <v/>
      </c>
      <c r="R991" s="100" t="n"/>
      <c r="S991" s="14" t="n"/>
      <c r="T991" s="15">
        <f>IF(Q991="YES", IF(R991="Company",L991*(1+S991),IF(R991="Vendor",L991*(1-S991),"")),"")</f>
        <v/>
      </c>
      <c r="U991" s="15">
        <f>IF(Q991="YES",O991*T991,"")</f>
        <v/>
      </c>
      <c r="V991" s="16" t="n"/>
      <c r="W991" s="17">
        <f>IF(Q991="YES",G991+V991,"")</f>
        <v/>
      </c>
      <c r="X991" s="18">
        <f>IF(Q991="YES",IF(TODAY()&gt;W991,"OVERDUE","WITHIN TIME"),"")</f>
        <v/>
      </c>
    </row>
    <row r="992">
      <c r="A992" s="3" t="n">
        <v>988</v>
      </c>
      <c r="B992" s="4" t="n"/>
      <c r="C992" s="4" t="n"/>
      <c r="D992" s="5">
        <f>IF(E992="ISNR20","Natural Rubber-TSNR (ISNR-20)","")</f>
        <v/>
      </c>
      <c r="E992" s="4" t="n"/>
      <c r="F992" s="6" t="n"/>
      <c r="G992" s="6" t="n"/>
      <c r="H992" s="7">
        <f>IF(G992="","",G992-TODAY())</f>
        <v/>
      </c>
      <c r="I992" s="8">
        <f>IF(G992="","",
IF(G992&lt;TODAY(),
IF(O992&gt;0,"Violated","Completed"),
IF(H992&lt;=7,"Expiring Soon",
"Active")))</f>
        <v/>
      </c>
      <c r="J992" s="8">
        <f>IF(C992="","",
COUNTIFS(
sales!$C:$C,$C992,
sales!$E:$E,$E992,
sales!$H:$H,"&gt;="&amp;$F992,
sales!$H:$H,"&lt;="&amp;$G992
))</f>
        <v/>
      </c>
      <c r="K992" s="9">
        <f>IF(COUNTIFS(sales!C:C, C992)=0,"",
_xlfn.MAXIFS(sales!H:H, sales!C:C, C992))</f>
        <v/>
      </c>
      <c r="L992" s="4" t="n"/>
      <c r="M992" s="4" t="n"/>
      <c r="N992" s="10">
        <f>IF(C992="","",
SUMIFS(
sales!$I:$I,
sales!$C:$C,$C992,
sales!$E:$E,$E992,
sales!$H:$H,"&gt;="&amp;$F992,
sales!$H:$H,"&lt;="&amp;$G992
))</f>
        <v/>
      </c>
      <c r="O992" s="10">
        <f>IF(M992="","",M992-N992)</f>
        <v/>
      </c>
      <c r="P992" s="11">
        <f>IF(M992=0,"",N992/M992)</f>
        <v/>
      </c>
      <c r="Q992" s="12">
        <f>IF(OR(G992="",O992=""),"",
IF(AND(G992&lt;TODAY(),O992&gt;0),"YES","NO"))</f>
        <v/>
      </c>
      <c r="R992" s="100" t="n"/>
      <c r="S992" s="14" t="n"/>
      <c r="T992" s="15">
        <f>IF(Q992="YES", IF(R992="Company",L992*(1+S992),IF(R992="Vendor",L992*(1-S992),"")),"")</f>
        <v/>
      </c>
      <c r="U992" s="15">
        <f>IF(Q992="YES",O992*T992,"")</f>
        <v/>
      </c>
      <c r="V992" s="16" t="n"/>
      <c r="W992" s="17">
        <f>IF(Q992="YES",G992+V992,"")</f>
        <v/>
      </c>
      <c r="X992" s="18">
        <f>IF(Q992="YES",IF(TODAY()&gt;W992,"OVERDUE","WITHIN TIME"),"")</f>
        <v/>
      </c>
    </row>
    <row r="993">
      <c r="A993" s="3" t="n">
        <v>989</v>
      </c>
      <c r="B993" s="4" t="n"/>
      <c r="C993" s="4" t="n"/>
      <c r="D993" s="5">
        <f>IF(E993="ISNR20","Natural Rubber-TSNR (ISNR-20)","")</f>
        <v/>
      </c>
      <c r="E993" s="4" t="n"/>
      <c r="F993" s="6" t="n"/>
      <c r="G993" s="6" t="n"/>
      <c r="H993" s="7">
        <f>IF(G993="","",G993-TODAY())</f>
        <v/>
      </c>
      <c r="I993" s="8">
        <f>IF(G993="","",
IF(G993&lt;TODAY(),
IF(O993&gt;0,"Violated","Completed"),
IF(H993&lt;=7,"Expiring Soon",
"Active")))</f>
        <v/>
      </c>
      <c r="J993" s="8">
        <f>IF(C993="","",
COUNTIFS(
sales!$C:$C,$C993,
sales!$E:$E,$E993,
sales!$H:$H,"&gt;="&amp;$F993,
sales!$H:$H,"&lt;="&amp;$G993
))</f>
        <v/>
      </c>
      <c r="K993" s="9">
        <f>IF(COUNTIFS(sales!C:C, C993)=0,"",
_xlfn.MAXIFS(sales!H:H, sales!C:C, C993))</f>
        <v/>
      </c>
      <c r="L993" s="4" t="n"/>
      <c r="M993" s="4" t="n"/>
      <c r="N993" s="10">
        <f>IF(C993="","",
SUMIFS(
sales!$I:$I,
sales!$C:$C,$C993,
sales!$E:$E,$E993,
sales!$H:$H,"&gt;="&amp;$F993,
sales!$H:$H,"&lt;="&amp;$G993
))</f>
        <v/>
      </c>
      <c r="O993" s="10">
        <f>IF(M993="","",M993-N993)</f>
        <v/>
      </c>
      <c r="P993" s="11">
        <f>IF(M993=0,"",N993/M993)</f>
        <v/>
      </c>
      <c r="Q993" s="12">
        <f>IF(OR(G993="",O993=""),"",
IF(AND(G993&lt;TODAY(),O993&gt;0),"YES","NO"))</f>
        <v/>
      </c>
      <c r="R993" s="100" t="n"/>
      <c r="S993" s="14" t="n"/>
      <c r="T993" s="15">
        <f>IF(Q993="YES", IF(R993="Company",L993*(1+S993),IF(R993="Vendor",L993*(1-S993),"")),"")</f>
        <v/>
      </c>
      <c r="U993" s="15">
        <f>IF(Q993="YES",O993*T993,"")</f>
        <v/>
      </c>
      <c r="V993" s="16" t="n"/>
      <c r="W993" s="17">
        <f>IF(Q993="YES",G993+V993,"")</f>
        <v/>
      </c>
      <c r="X993" s="18">
        <f>IF(Q993="YES",IF(TODAY()&gt;W993,"OVERDUE","WITHIN TIME"),"")</f>
        <v/>
      </c>
    </row>
    <row r="994">
      <c r="A994" s="3" t="n">
        <v>990</v>
      </c>
      <c r="B994" s="4" t="n"/>
      <c r="C994" s="4" t="n"/>
      <c r="D994" s="5">
        <f>IF(E994="ISNR20","Natural Rubber-TSNR (ISNR-20)","")</f>
        <v/>
      </c>
      <c r="E994" s="4" t="n"/>
      <c r="F994" s="6" t="n"/>
      <c r="G994" s="6" t="n"/>
      <c r="H994" s="7">
        <f>IF(G994="","",G994-TODAY())</f>
        <v/>
      </c>
      <c r="I994" s="8">
        <f>IF(G994="","",
IF(G994&lt;TODAY(),
IF(O994&gt;0,"Violated","Completed"),
IF(H994&lt;=7,"Expiring Soon",
"Active")))</f>
        <v/>
      </c>
      <c r="J994" s="8">
        <f>IF(C994="","",
COUNTIFS(
sales!$C:$C,$C994,
sales!$E:$E,$E994,
sales!$H:$H,"&gt;="&amp;$F994,
sales!$H:$H,"&lt;="&amp;$G994
))</f>
        <v/>
      </c>
      <c r="K994" s="9">
        <f>IF(COUNTIFS(sales!C:C, C994)=0,"",
_xlfn.MAXIFS(sales!H:H, sales!C:C, C994))</f>
        <v/>
      </c>
      <c r="L994" s="4" t="n"/>
      <c r="M994" s="4" t="n"/>
      <c r="N994" s="10">
        <f>IF(C994="","",
SUMIFS(
sales!$I:$I,
sales!$C:$C,$C994,
sales!$E:$E,$E994,
sales!$H:$H,"&gt;="&amp;$F994,
sales!$H:$H,"&lt;="&amp;$G994
))</f>
        <v/>
      </c>
      <c r="O994" s="10">
        <f>IF(M994="","",M994-N994)</f>
        <v/>
      </c>
      <c r="P994" s="11">
        <f>IF(M994=0,"",N994/M994)</f>
        <v/>
      </c>
      <c r="Q994" s="12">
        <f>IF(OR(G994="",O994=""),"",
IF(AND(G994&lt;TODAY(),O994&gt;0),"YES","NO"))</f>
        <v/>
      </c>
      <c r="R994" s="100" t="n"/>
      <c r="S994" s="14" t="n"/>
      <c r="T994" s="15">
        <f>IF(Q994="YES", IF(R994="Company",L994*(1+S994),IF(R994="Vendor",L994*(1-S994),"")),"")</f>
        <v/>
      </c>
      <c r="U994" s="15">
        <f>IF(Q994="YES",O994*T994,"")</f>
        <v/>
      </c>
      <c r="V994" s="16" t="n"/>
      <c r="W994" s="17">
        <f>IF(Q994="YES",G994+V994,"")</f>
        <v/>
      </c>
      <c r="X994" s="18">
        <f>IF(Q994="YES",IF(TODAY()&gt;W994,"OVERDUE","WITHIN TIME"),"")</f>
        <v/>
      </c>
    </row>
    <row r="995">
      <c r="A995" s="3" t="n">
        <v>991</v>
      </c>
      <c r="B995" s="4" t="n"/>
      <c r="C995" s="4" t="n"/>
      <c r="D995" s="5">
        <f>IF(E995="ISNR20","Natural Rubber-TSNR (ISNR-20)","")</f>
        <v/>
      </c>
      <c r="E995" s="4" t="n"/>
      <c r="F995" s="6" t="n"/>
      <c r="G995" s="6" t="n"/>
      <c r="H995" s="7">
        <f>IF(G995="","",G995-TODAY())</f>
        <v/>
      </c>
      <c r="I995" s="8">
        <f>IF(G995="","",
IF(G995&lt;TODAY(),
IF(O995&gt;0,"Violated","Completed"),
IF(H995&lt;=7,"Expiring Soon",
"Active")))</f>
        <v/>
      </c>
      <c r="J995" s="8">
        <f>IF(C995="","",
COUNTIFS(
sales!$C:$C,$C995,
sales!$E:$E,$E995,
sales!$H:$H,"&gt;="&amp;$F995,
sales!$H:$H,"&lt;="&amp;$G995
))</f>
        <v/>
      </c>
      <c r="K995" s="9">
        <f>IF(COUNTIFS(sales!C:C, C995)=0,"",
_xlfn.MAXIFS(sales!H:H, sales!C:C, C995))</f>
        <v/>
      </c>
      <c r="L995" s="4" t="n"/>
      <c r="M995" s="4" t="n"/>
      <c r="N995" s="10">
        <f>IF(C995="","",
SUMIFS(
sales!$I:$I,
sales!$C:$C,$C995,
sales!$E:$E,$E995,
sales!$H:$H,"&gt;="&amp;$F995,
sales!$H:$H,"&lt;="&amp;$G995
))</f>
        <v/>
      </c>
      <c r="O995" s="10">
        <f>IF(M995="","",M995-N995)</f>
        <v/>
      </c>
      <c r="P995" s="11">
        <f>IF(M995=0,"",N995/M995)</f>
        <v/>
      </c>
      <c r="Q995" s="12">
        <f>IF(OR(G995="",O995=""),"",
IF(AND(G995&lt;TODAY(),O995&gt;0),"YES","NO"))</f>
        <v/>
      </c>
      <c r="R995" s="100" t="n"/>
      <c r="S995" s="14" t="n"/>
      <c r="T995" s="15">
        <f>IF(Q995="YES", IF(R995="Company",L995*(1+S995),IF(R995="Vendor",L995*(1-S995),"")),"")</f>
        <v/>
      </c>
      <c r="U995" s="15">
        <f>IF(Q995="YES",O995*T995,"")</f>
        <v/>
      </c>
      <c r="V995" s="16" t="n"/>
      <c r="W995" s="17">
        <f>IF(Q995="YES",G995+V995,"")</f>
        <v/>
      </c>
      <c r="X995" s="18">
        <f>IF(Q995="YES",IF(TODAY()&gt;W995,"OVERDUE","WITHIN TIME"),"")</f>
        <v/>
      </c>
    </row>
    <row r="996">
      <c r="A996" s="3" t="n">
        <v>992</v>
      </c>
      <c r="B996" s="4" t="n"/>
      <c r="C996" s="4" t="n"/>
      <c r="D996" s="5">
        <f>IF(E996="ISNR20","Natural Rubber-TSNR (ISNR-20)","")</f>
        <v/>
      </c>
      <c r="E996" s="4" t="n"/>
      <c r="F996" s="6" t="n"/>
      <c r="G996" s="6" t="n"/>
      <c r="H996" s="7">
        <f>IF(G996="","",G996-TODAY())</f>
        <v/>
      </c>
      <c r="I996" s="8">
        <f>IF(G996="","",
IF(G996&lt;TODAY(),
IF(O996&gt;0,"Violated","Completed"),
IF(H996&lt;=7,"Expiring Soon",
"Active")))</f>
        <v/>
      </c>
      <c r="J996" s="8">
        <f>IF(C996="","",
COUNTIFS(
sales!$C:$C,$C996,
sales!$E:$E,$E996,
sales!$H:$H,"&gt;="&amp;$F996,
sales!$H:$H,"&lt;="&amp;$G996
))</f>
        <v/>
      </c>
      <c r="K996" s="9">
        <f>IF(COUNTIFS(sales!C:C, C996)=0,"",
_xlfn.MAXIFS(sales!H:H, sales!C:C, C996))</f>
        <v/>
      </c>
      <c r="L996" s="4" t="n"/>
      <c r="M996" s="4" t="n"/>
      <c r="N996" s="10">
        <f>IF(C996="","",
SUMIFS(
sales!$I:$I,
sales!$C:$C,$C996,
sales!$E:$E,$E996,
sales!$H:$H,"&gt;="&amp;$F996,
sales!$H:$H,"&lt;="&amp;$G996
))</f>
        <v/>
      </c>
      <c r="O996" s="10">
        <f>IF(M996="","",M996-N996)</f>
        <v/>
      </c>
      <c r="P996" s="11">
        <f>IF(M996=0,"",N996/M996)</f>
        <v/>
      </c>
      <c r="Q996" s="12">
        <f>IF(OR(G996="",O996=""),"",
IF(AND(G996&lt;TODAY(),O996&gt;0),"YES","NO"))</f>
        <v/>
      </c>
      <c r="R996" s="100" t="n"/>
      <c r="S996" s="14" t="n"/>
      <c r="T996" s="15">
        <f>IF(Q996="YES", IF(R996="Company",L996*(1+S996),IF(R996="Vendor",L996*(1-S996),"")),"")</f>
        <v/>
      </c>
      <c r="U996" s="15">
        <f>IF(Q996="YES",O996*T996,"")</f>
        <v/>
      </c>
      <c r="V996" s="16" t="n"/>
      <c r="W996" s="17">
        <f>IF(Q996="YES",G996+V996,"")</f>
        <v/>
      </c>
      <c r="X996" s="18">
        <f>IF(Q996="YES",IF(TODAY()&gt;W996,"OVERDUE","WITHIN TIME"),"")</f>
        <v/>
      </c>
    </row>
    <row r="997">
      <c r="A997" s="3" t="n">
        <v>993</v>
      </c>
      <c r="B997" s="4" t="n"/>
      <c r="C997" s="4" t="n"/>
      <c r="D997" s="5">
        <f>IF(E997="ISNR20","Natural Rubber-TSNR (ISNR-20)","")</f>
        <v/>
      </c>
      <c r="E997" s="4" t="n"/>
      <c r="F997" s="6" t="n"/>
      <c r="G997" s="6" t="n"/>
      <c r="H997" s="7">
        <f>IF(G997="","",G997-TODAY())</f>
        <v/>
      </c>
      <c r="I997" s="8">
        <f>IF(G997="","",
IF(G997&lt;TODAY(),
IF(O997&gt;0,"Violated","Completed"),
IF(H997&lt;=7,"Expiring Soon",
"Active")))</f>
        <v/>
      </c>
      <c r="J997" s="8">
        <f>IF(C997="","",
COUNTIFS(
sales!$C:$C,$C997,
sales!$E:$E,$E997,
sales!$H:$H,"&gt;="&amp;$F997,
sales!$H:$H,"&lt;="&amp;$G997
))</f>
        <v/>
      </c>
      <c r="K997" s="9">
        <f>IF(COUNTIFS(sales!C:C, C997)=0,"",
_xlfn.MAXIFS(sales!H:H, sales!C:C, C997))</f>
        <v/>
      </c>
      <c r="L997" s="4" t="n"/>
      <c r="M997" s="4" t="n"/>
      <c r="N997" s="10">
        <f>IF(C997="","",
SUMIFS(
sales!$I:$I,
sales!$C:$C,$C997,
sales!$E:$E,$E997,
sales!$H:$H,"&gt;="&amp;$F997,
sales!$H:$H,"&lt;="&amp;$G997
))</f>
        <v/>
      </c>
      <c r="O997" s="10">
        <f>IF(M997="","",M997-N997)</f>
        <v/>
      </c>
      <c r="P997" s="11">
        <f>IF(M997=0,"",N997/M997)</f>
        <v/>
      </c>
      <c r="Q997" s="12">
        <f>IF(OR(G997="",O997=""),"",
IF(AND(G997&lt;TODAY(),O997&gt;0),"YES","NO"))</f>
        <v/>
      </c>
      <c r="R997" s="100" t="n"/>
      <c r="S997" s="14" t="n"/>
      <c r="T997" s="15">
        <f>IF(Q997="YES", IF(R997="Company",L997*(1+S997),IF(R997="Vendor",L997*(1-S997),"")),"")</f>
        <v/>
      </c>
      <c r="U997" s="15">
        <f>IF(Q997="YES",O997*T997,"")</f>
        <v/>
      </c>
      <c r="V997" s="16" t="n"/>
      <c r="W997" s="17">
        <f>IF(Q997="YES",G997+V997,"")</f>
        <v/>
      </c>
      <c r="X997" s="18">
        <f>IF(Q997="YES",IF(TODAY()&gt;W997,"OVERDUE","WITHIN TIME"),"")</f>
        <v/>
      </c>
    </row>
    <row r="998">
      <c r="A998" s="3" t="n">
        <v>994</v>
      </c>
      <c r="B998" s="4" t="n"/>
      <c r="C998" s="4" t="n"/>
      <c r="D998" s="5">
        <f>IF(E998="ISNR20","Natural Rubber-TSNR (ISNR-20)","")</f>
        <v/>
      </c>
      <c r="E998" s="4" t="n"/>
      <c r="F998" s="6" t="n"/>
      <c r="G998" s="6" t="n"/>
      <c r="H998" s="7">
        <f>IF(G998="","",G998-TODAY())</f>
        <v/>
      </c>
      <c r="I998" s="8">
        <f>IF(G998="","",
IF(G998&lt;TODAY(),
IF(O998&gt;0,"Violated","Completed"),
IF(H998&lt;=7,"Expiring Soon",
"Active")))</f>
        <v/>
      </c>
      <c r="J998" s="8">
        <f>IF(C998="","",
COUNTIFS(
sales!$C:$C,$C998,
sales!$E:$E,$E998,
sales!$H:$H,"&gt;="&amp;$F998,
sales!$H:$H,"&lt;="&amp;$G998
))</f>
        <v/>
      </c>
      <c r="K998" s="9">
        <f>IF(COUNTIFS(sales!C:C, C998)=0,"",
_xlfn.MAXIFS(sales!H:H, sales!C:C, C998))</f>
        <v/>
      </c>
      <c r="L998" s="4" t="n"/>
      <c r="M998" s="4" t="n"/>
      <c r="N998" s="10">
        <f>IF(C998="","",
SUMIFS(
sales!$I:$I,
sales!$C:$C,$C998,
sales!$E:$E,$E998,
sales!$H:$H,"&gt;="&amp;$F998,
sales!$H:$H,"&lt;="&amp;$G998
))</f>
        <v/>
      </c>
      <c r="O998" s="10">
        <f>IF(M998="","",M998-N998)</f>
        <v/>
      </c>
      <c r="P998" s="11">
        <f>IF(M998=0,"",N998/M998)</f>
        <v/>
      </c>
      <c r="Q998" s="12">
        <f>IF(OR(G998="",O998=""),"",
IF(AND(G998&lt;TODAY(),O998&gt;0),"YES","NO"))</f>
        <v/>
      </c>
      <c r="R998" s="100" t="n"/>
      <c r="S998" s="14" t="n"/>
      <c r="T998" s="15">
        <f>IF(Q998="YES", IF(R998="Company",L998*(1+S998),IF(R998="Vendor",L998*(1-S998),"")),"")</f>
        <v/>
      </c>
      <c r="U998" s="15">
        <f>IF(Q998="YES",O998*T998,"")</f>
        <v/>
      </c>
      <c r="V998" s="16" t="n"/>
      <c r="W998" s="17">
        <f>IF(Q998="YES",G998+V998,"")</f>
        <v/>
      </c>
      <c r="X998" s="18">
        <f>IF(Q998="YES",IF(TODAY()&gt;W998,"OVERDUE","WITHIN TIME"),"")</f>
        <v/>
      </c>
    </row>
    <row r="999">
      <c r="A999" s="3" t="n">
        <v>995</v>
      </c>
      <c r="B999" s="4" t="n"/>
      <c r="C999" s="4" t="n"/>
      <c r="D999" s="5">
        <f>IF(E999="ISNR20","Natural Rubber-TSNR (ISNR-20)","")</f>
        <v/>
      </c>
      <c r="E999" s="4" t="n"/>
      <c r="F999" s="6" t="n"/>
      <c r="G999" s="6" t="n"/>
      <c r="H999" s="7">
        <f>IF(G999="","",G999-TODAY())</f>
        <v/>
      </c>
      <c r="I999" s="8">
        <f>IF(G999="","",
IF(G999&lt;TODAY(),
IF(O999&gt;0,"Violated","Completed"),
IF(H999&lt;=7,"Expiring Soon",
"Active")))</f>
        <v/>
      </c>
      <c r="J999" s="8">
        <f>IF(C999="","",
COUNTIFS(
sales!$C:$C,$C999,
sales!$E:$E,$E999,
sales!$H:$H,"&gt;="&amp;$F999,
sales!$H:$H,"&lt;="&amp;$G999
))</f>
        <v/>
      </c>
      <c r="K999" s="9">
        <f>IF(COUNTIFS(sales!C:C, C999)=0,"",
_xlfn.MAXIFS(sales!H:H, sales!C:C, C999))</f>
        <v/>
      </c>
      <c r="L999" s="4" t="n"/>
      <c r="M999" s="4" t="n"/>
      <c r="N999" s="10">
        <f>IF(C999="","",
SUMIFS(
sales!$I:$I,
sales!$C:$C,$C999,
sales!$E:$E,$E999,
sales!$H:$H,"&gt;="&amp;$F999,
sales!$H:$H,"&lt;="&amp;$G999
))</f>
        <v/>
      </c>
      <c r="O999" s="10">
        <f>IF(M999="","",M999-N999)</f>
        <v/>
      </c>
      <c r="P999" s="11">
        <f>IF(M999=0,"",N999/M999)</f>
        <v/>
      </c>
      <c r="Q999" s="12">
        <f>IF(OR(G999="",O999=""),"",
IF(AND(G999&lt;TODAY(),O999&gt;0),"YES","NO"))</f>
        <v/>
      </c>
      <c r="R999" s="100" t="n"/>
      <c r="S999" s="14" t="n"/>
      <c r="T999" s="15">
        <f>IF(Q999="YES", IF(R999="Company",L999*(1+S999),IF(R999="Vendor",L999*(1-S999),"")),"")</f>
        <v/>
      </c>
      <c r="U999" s="15">
        <f>IF(Q999="YES",O999*T999,"")</f>
        <v/>
      </c>
      <c r="V999" s="16" t="n"/>
      <c r="W999" s="17">
        <f>IF(Q999="YES",G999+V999,"")</f>
        <v/>
      </c>
      <c r="X999" s="18">
        <f>IF(Q999="YES",IF(TODAY()&gt;W999,"OVERDUE","WITHIN TIME"),"")</f>
        <v/>
      </c>
    </row>
    <row r="1000">
      <c r="A1000" s="3" t="n">
        <v>996</v>
      </c>
      <c r="B1000" s="4" t="n"/>
      <c r="C1000" s="4" t="n"/>
      <c r="D1000" s="5">
        <f>IF(E1000="ISNR20","Natural Rubber-TSNR (ISNR-20)","")</f>
        <v/>
      </c>
      <c r="E1000" s="4" t="n"/>
      <c r="F1000" s="6" t="n"/>
      <c r="G1000" s="6" t="n"/>
      <c r="H1000" s="7">
        <f>IF(G1000="","",G1000-TODAY())</f>
        <v/>
      </c>
      <c r="I1000" s="8">
        <f>IF(G1000="","",
IF(G1000&lt;TODAY(),
IF(O1000&gt;0,"Violated","Completed"),
IF(H1000&lt;=7,"Expiring Soon",
"Active")))</f>
        <v/>
      </c>
      <c r="J1000" s="8">
        <f>IF(C1000="","",
COUNTIFS(
sales!$C:$C,$C1000,
sales!$E:$E,$E1000,
sales!$H:$H,"&gt;="&amp;$F1000,
sales!$H:$H,"&lt;="&amp;$G1000
))</f>
        <v/>
      </c>
      <c r="K1000" s="9">
        <f>IF(COUNTIFS(sales!C:C, C1000)=0,"",
_xlfn.MAXIFS(sales!H:H, sales!C:C, C1000))</f>
        <v/>
      </c>
      <c r="L1000" s="4" t="n"/>
      <c r="M1000" s="4" t="n"/>
      <c r="N1000" s="10">
        <f>IF(C1000="","",
SUMIFS(
sales!$I:$I,
sales!$C:$C,$C1000,
sales!$E:$E,$E1000,
sales!$H:$H,"&gt;="&amp;$F1000,
sales!$H:$H,"&lt;="&amp;$G1000
))</f>
        <v/>
      </c>
      <c r="O1000" s="10">
        <f>IF(M1000="","",M1000-N1000)</f>
        <v/>
      </c>
      <c r="P1000" s="11">
        <f>IF(M1000=0,"",N1000/M1000)</f>
        <v/>
      </c>
      <c r="Q1000" s="12">
        <f>IF(OR(G1000="",O1000=""),"",
IF(AND(G1000&lt;TODAY(),O1000&gt;0),"YES","NO"))</f>
        <v/>
      </c>
      <c r="R1000" s="100" t="n"/>
      <c r="S1000" s="14" t="n"/>
      <c r="T1000" s="15">
        <f>IF(Q1000="YES", IF(R1000="Company",L1000*(1+S1000),IF(R1000="Vendor",L1000*(1-S1000),"")),"")</f>
        <v/>
      </c>
      <c r="U1000" s="15">
        <f>IF(Q1000="YES",O1000*T1000,"")</f>
        <v/>
      </c>
      <c r="V1000" s="16" t="n"/>
      <c r="W1000" s="17">
        <f>IF(Q1000="YES",G1000+V1000,"")</f>
        <v/>
      </c>
      <c r="X1000" s="18">
        <f>IF(Q1000="YES",IF(TODAY()&gt;W1000,"OVERDUE","WITHIN TIME"),"")</f>
        <v/>
      </c>
    </row>
    <row r="1001">
      <c r="A1001" s="3" t="n">
        <v>997</v>
      </c>
      <c r="B1001" s="4" t="n"/>
      <c r="C1001" s="4" t="n"/>
      <c r="D1001" s="5">
        <f>IF(E1001="ISNR20","Natural Rubber-TSNR (ISNR-20)","")</f>
        <v/>
      </c>
      <c r="E1001" s="4" t="n"/>
      <c r="F1001" s="6" t="n"/>
      <c r="G1001" s="6" t="n"/>
      <c r="H1001" s="7">
        <f>IF(G1001="","",G1001-TODAY())</f>
        <v/>
      </c>
      <c r="I1001" s="8">
        <f>IF(G1001="","",
IF(G1001&lt;TODAY(),
IF(O1001&gt;0,"Violated","Completed"),
IF(H1001&lt;=7,"Expiring Soon",
"Active")))</f>
        <v/>
      </c>
      <c r="J1001" s="8">
        <f>IF(C1001="","",
COUNTIFS(
sales!$C:$C,$C1001,
sales!$E:$E,$E1001,
sales!$H:$H,"&gt;="&amp;$F1001,
sales!$H:$H,"&lt;="&amp;$G1001
))</f>
        <v/>
      </c>
      <c r="K1001" s="9">
        <f>IF(COUNTIFS(sales!C:C, C1001)=0,"",
_xlfn.MAXIFS(sales!H:H, sales!C:C, C1001))</f>
        <v/>
      </c>
      <c r="L1001" s="4" t="n"/>
      <c r="M1001" s="4" t="n"/>
      <c r="N1001" s="10">
        <f>IF(C1001="","",
SUMIFS(
sales!$I:$I,
sales!$C:$C,$C1001,
sales!$E:$E,$E1001,
sales!$H:$H,"&gt;="&amp;$F1001,
sales!$H:$H,"&lt;="&amp;$G1001
))</f>
        <v/>
      </c>
      <c r="O1001" s="10">
        <f>IF(M1001="","",M1001-N1001)</f>
        <v/>
      </c>
      <c r="P1001" s="11">
        <f>IF(M1001=0,"",N1001/M1001)</f>
        <v/>
      </c>
      <c r="Q1001" s="12">
        <f>IF(OR(G1001="",O1001=""),"",
IF(AND(G1001&lt;TODAY(),O1001&gt;0),"YES","NO"))</f>
        <v/>
      </c>
      <c r="R1001" s="100" t="n"/>
      <c r="S1001" s="14" t="n"/>
      <c r="T1001" s="15">
        <f>IF(Q1001="YES", IF(R1001="Company",L1001*(1+S1001),IF(R1001="Vendor",L1001*(1-S1001),"")),"")</f>
        <v/>
      </c>
      <c r="U1001" s="15">
        <f>IF(Q1001="YES",O1001*T1001,"")</f>
        <v/>
      </c>
      <c r="V1001" s="16" t="n"/>
      <c r="W1001" s="17">
        <f>IF(Q1001="YES",G1001+V1001,"")</f>
        <v/>
      </c>
      <c r="X1001" s="18">
        <f>IF(Q1001="YES",IF(TODAY()&gt;W1001,"OVERDUE","WITHIN TIME"),"")</f>
        <v/>
      </c>
    </row>
    <row r="1002">
      <c r="A1002" s="3" t="n">
        <v>998</v>
      </c>
      <c r="B1002" s="4" t="n"/>
      <c r="C1002" s="4" t="n"/>
      <c r="D1002" s="5">
        <f>IF(E1002="ISNR20","Natural Rubber-TSNR (ISNR-20)","")</f>
        <v/>
      </c>
      <c r="E1002" s="4" t="n"/>
      <c r="F1002" s="6" t="n"/>
      <c r="G1002" s="6" t="n"/>
      <c r="H1002" s="7">
        <f>IF(G1002="","",G1002-TODAY())</f>
        <v/>
      </c>
      <c r="I1002" s="8">
        <f>IF(G1002="","",
IF(G1002&lt;TODAY(),
IF(O1002&gt;0,"Violated","Completed"),
IF(H1002&lt;=7,"Expiring Soon",
"Active")))</f>
        <v/>
      </c>
      <c r="J1002" s="8">
        <f>IF(C1002="","",
COUNTIFS(
sales!$C:$C,$C1002,
sales!$E:$E,$E1002,
sales!$H:$H,"&gt;="&amp;$F1002,
sales!$H:$H,"&lt;="&amp;$G1002
))</f>
        <v/>
      </c>
      <c r="K1002" s="9">
        <f>IF(COUNTIFS(sales!C:C, C1002)=0,"",
_xlfn.MAXIFS(sales!H:H, sales!C:C, C1002))</f>
        <v/>
      </c>
      <c r="L1002" s="4" t="n"/>
      <c r="M1002" s="4" t="n"/>
      <c r="N1002" s="10">
        <f>IF(C1002="","",
SUMIFS(
sales!$I:$I,
sales!$C:$C,$C1002,
sales!$E:$E,$E1002,
sales!$H:$H,"&gt;="&amp;$F1002,
sales!$H:$H,"&lt;="&amp;$G1002
))</f>
        <v/>
      </c>
      <c r="O1002" s="10">
        <f>IF(M1002="","",M1002-N1002)</f>
        <v/>
      </c>
      <c r="P1002" s="11">
        <f>IF(M1002=0,"",N1002/M1002)</f>
        <v/>
      </c>
      <c r="Q1002" s="12">
        <f>IF(OR(G1002="",O1002=""),"",
IF(AND(G1002&lt;TODAY(),O1002&gt;0),"YES","NO"))</f>
        <v/>
      </c>
      <c r="R1002" s="100" t="n"/>
      <c r="S1002" s="14" t="n"/>
      <c r="T1002" s="15">
        <f>IF(Q1002="YES", IF(R1002="Company",L1002*(1+S1002),IF(R1002="Vendor",L1002*(1-S1002),"")),"")</f>
        <v/>
      </c>
      <c r="U1002" s="15">
        <f>IF(Q1002="YES",O1002*T1002,"")</f>
        <v/>
      </c>
      <c r="V1002" s="16" t="n"/>
      <c r="W1002" s="17">
        <f>IF(Q1002="YES",G1002+V1002,"")</f>
        <v/>
      </c>
      <c r="X1002" s="18">
        <f>IF(Q1002="YES",IF(TODAY()&gt;W1002,"OVERDUE","WITHIN TIME"),"")</f>
        <v/>
      </c>
    </row>
    <row r="1003">
      <c r="A1003" s="3" t="n">
        <v>999</v>
      </c>
      <c r="B1003" s="4" t="n"/>
      <c r="C1003" s="4" t="n"/>
      <c r="D1003" s="5">
        <f>IF(E1003="ISNR20","Natural Rubber-TSNR (ISNR-20)","")</f>
        <v/>
      </c>
      <c r="E1003" s="4" t="n"/>
      <c r="F1003" s="6" t="n"/>
      <c r="G1003" s="6" t="n"/>
      <c r="H1003" s="7">
        <f>IF(G1003="","",G1003-TODAY())</f>
        <v/>
      </c>
      <c r="I1003" s="8">
        <f>IF(G1003="","",
IF(G1003&lt;TODAY(),
IF(O1003&gt;0,"Violated","Completed"),
IF(H1003&lt;=7,"Expiring Soon",
"Active")))</f>
        <v/>
      </c>
      <c r="J1003" s="8">
        <f>IF(C1003="","",
COUNTIFS(
sales!$C:$C,$C1003,
sales!$E:$E,$E1003,
sales!$H:$H,"&gt;="&amp;$F1003,
sales!$H:$H,"&lt;="&amp;$G1003
))</f>
        <v/>
      </c>
      <c r="K1003" s="9">
        <f>IF(COUNTIFS(sales!C:C, C1003)=0,"",
_xlfn.MAXIFS(sales!H:H, sales!C:C, C1003))</f>
        <v/>
      </c>
      <c r="L1003" s="4" t="n"/>
      <c r="M1003" s="4" t="n"/>
      <c r="N1003" s="10">
        <f>IF(C1003="","",
SUMIFS(
sales!$I:$I,
sales!$C:$C,$C1003,
sales!$E:$E,$E1003,
sales!$H:$H,"&gt;="&amp;$F1003,
sales!$H:$H,"&lt;="&amp;$G1003
))</f>
        <v/>
      </c>
      <c r="O1003" s="10">
        <f>IF(M1003="","",M1003-N1003)</f>
        <v/>
      </c>
      <c r="P1003" s="11">
        <f>IF(M1003=0,"",N1003/M1003)</f>
        <v/>
      </c>
      <c r="Q1003" s="12">
        <f>IF(OR(G1003="",O1003=""),"",
IF(AND(G1003&lt;TODAY(),O1003&gt;0),"YES","NO"))</f>
        <v/>
      </c>
      <c r="R1003" s="100" t="n"/>
      <c r="S1003" s="14" t="n"/>
      <c r="T1003" s="15">
        <f>IF(Q1003="YES", IF(R1003="Company",L1003*(1+S1003),IF(R1003="Vendor",L1003*(1-S1003),"")),"")</f>
        <v/>
      </c>
      <c r="U1003" s="15">
        <f>IF(Q1003="YES",O1003*T1003,"")</f>
        <v/>
      </c>
      <c r="V1003" s="16" t="n"/>
      <c r="W1003" s="17">
        <f>IF(Q1003="YES",G1003+V1003,"")</f>
        <v/>
      </c>
      <c r="X1003" s="18">
        <f>IF(Q1003="YES",IF(TODAY()&gt;W1003,"OVERDUE","WITHIN TIME"),"")</f>
        <v/>
      </c>
    </row>
    <row r="1004">
      <c r="A1004" s="3" t="n">
        <v>1000</v>
      </c>
      <c r="B1004" s="4" t="n"/>
      <c r="C1004" s="4" t="n"/>
      <c r="D1004" s="5">
        <f>IF(E1004="ISNR20","Natural Rubber-TSNR (ISNR-20)","")</f>
        <v/>
      </c>
      <c r="E1004" s="4" t="n"/>
      <c r="F1004" s="6" t="n"/>
      <c r="G1004" s="6" t="n"/>
      <c r="H1004" s="7">
        <f>IF(G1004="","",G1004-TODAY())</f>
        <v/>
      </c>
      <c r="I1004" s="8">
        <f>IF(G1004="","",
IF(G1004&lt;TODAY(),
IF(O1004&gt;0,"Violated","Completed"),
IF(H1004&lt;=7,"Expiring Soon",
"Active")))</f>
        <v/>
      </c>
      <c r="J1004" s="8">
        <f>IF(C1004="","",
COUNTIFS(
sales!$C:$C,$C1004,
sales!$E:$E,$E1004,
sales!$H:$H,"&gt;="&amp;$F1004,
sales!$H:$H,"&lt;="&amp;$G1004
))</f>
        <v/>
      </c>
      <c r="K1004" s="9">
        <f>IF(COUNTIFS(sales!C:C, C1004)=0,"",
_xlfn.MAXIFS(sales!H:H, sales!C:C, C1004))</f>
        <v/>
      </c>
      <c r="L1004" s="4" t="n"/>
      <c r="M1004" s="4" t="n"/>
      <c r="N1004" s="10">
        <f>IF(C1004="","",
SUMIFS(
sales!$I:$I,
sales!$C:$C,$C1004,
sales!$E:$E,$E1004,
sales!$H:$H,"&gt;="&amp;$F1004,
sales!$H:$H,"&lt;="&amp;$G1004
))</f>
        <v/>
      </c>
      <c r="O1004" s="10">
        <f>IF(M1004="","",M1004-N1004)</f>
        <v/>
      </c>
      <c r="P1004" s="11">
        <f>IF(M1004=0,"",N1004/M1004)</f>
        <v/>
      </c>
      <c r="Q1004" s="12">
        <f>IF(OR(G1004="",O1004=""),"",
IF(AND(G1004&lt;TODAY(),O1004&gt;0),"YES","NO"))</f>
        <v/>
      </c>
      <c r="R1004" s="100" t="n"/>
      <c r="S1004" s="14" t="n"/>
      <c r="T1004" s="15">
        <f>IF(Q1004="YES", IF(R1004="Company",L1004*(1+S1004),IF(R1004="Vendor",L1004*(1-S1004),"")),"")</f>
        <v/>
      </c>
      <c r="U1004" s="15">
        <f>IF(Q1004="YES",O1004*T1004,"")</f>
        <v/>
      </c>
      <c r="V1004" s="16" t="n"/>
      <c r="W1004" s="17">
        <f>IF(Q1004="YES",G1004+V1004,"")</f>
        <v/>
      </c>
      <c r="X1004" s="18">
        <f>IF(Q1004="YES",IF(TODAY()&gt;W1004,"OVERDUE","WITHIN TIME"),"")</f>
        <v/>
      </c>
    </row>
    <row r="1005">
      <c r="A1005" s="3" t="n">
        <v>1001</v>
      </c>
      <c r="B1005" s="4" t="n"/>
      <c r="C1005" s="4" t="n"/>
      <c r="D1005" s="5">
        <f>IF(E1005="ISNR20","Natural Rubber-TSNR (ISNR-20)","")</f>
        <v/>
      </c>
      <c r="E1005" s="4" t="n"/>
      <c r="F1005" s="6" t="n"/>
      <c r="G1005" s="6" t="n"/>
      <c r="H1005" s="7">
        <f>IF(G1005="","",G1005-TODAY())</f>
        <v/>
      </c>
      <c r="I1005" s="8">
        <f>IF(G1005="","",
IF(G1005&lt;TODAY(),
IF(O1005&gt;0,"Violated","Completed"),
IF(H1005&lt;=7,"Expiring Soon",
"Active")))</f>
        <v/>
      </c>
      <c r="J1005" s="8">
        <f>IF(C1005="","",
COUNTIFS(
sales!$C:$C,$C1005,
sales!$E:$E,$E1005,
sales!$H:$H,"&gt;="&amp;$F1005,
sales!$H:$H,"&lt;="&amp;$G1005
))</f>
        <v/>
      </c>
      <c r="K1005" s="9">
        <f>IF(COUNTIFS(sales!C:C, C1005)=0,"",
_xlfn.MAXIFS(sales!H:H, sales!C:C, C1005))</f>
        <v/>
      </c>
      <c r="L1005" s="4" t="n"/>
      <c r="M1005" s="4" t="n"/>
      <c r="N1005" s="10">
        <f>IF(C1005="","",
SUMIFS(
sales!$I:$I,
sales!$C:$C,$C1005,
sales!$E:$E,$E1005,
sales!$H:$H,"&gt;="&amp;$F1005,
sales!$H:$H,"&lt;="&amp;$G1005
))</f>
        <v/>
      </c>
      <c r="O1005" s="10">
        <f>IF(M1005="","",M1005-N1005)</f>
        <v/>
      </c>
      <c r="P1005" s="11">
        <f>IF(M1005=0,"",N1005/M1005)</f>
        <v/>
      </c>
      <c r="Q1005" s="12">
        <f>IF(OR(G1005="",O1005=""),"",
IF(AND(G1005&lt;TODAY(),O1005&gt;0),"YES","NO"))</f>
        <v/>
      </c>
      <c r="R1005" s="100" t="n"/>
      <c r="S1005" s="14" t="n"/>
      <c r="T1005" s="15">
        <f>IF(Q1005="YES", IF(R1005="Company",L1005*(1+S1005),IF(R1005="Vendor",L1005*(1-S1005),"")),"")</f>
        <v/>
      </c>
      <c r="U1005" s="15">
        <f>IF(Q1005="YES",O1005*T1005,"")</f>
        <v/>
      </c>
      <c r="V1005" s="16" t="n"/>
      <c r="W1005" s="17">
        <f>IF(Q1005="YES",G1005+V1005,"")</f>
        <v/>
      </c>
      <c r="X1005" s="18">
        <f>IF(Q1005="YES",IF(TODAY()&gt;W1005,"OVERDUE","WITHIN TIME"),"")</f>
        <v/>
      </c>
    </row>
    <row r="1006">
      <c r="A1006" s="3" t="n">
        <v>1002</v>
      </c>
      <c r="B1006" s="4" t="n"/>
      <c r="C1006" s="4" t="n"/>
      <c r="D1006" s="5">
        <f>IF(E1006="ISNR20","Natural Rubber-TSNR (ISNR-20)","")</f>
        <v/>
      </c>
      <c r="E1006" s="4" t="n"/>
      <c r="F1006" s="6" t="n"/>
      <c r="G1006" s="6" t="n"/>
      <c r="H1006" s="7">
        <f>IF(G1006="","",G1006-TODAY())</f>
        <v/>
      </c>
      <c r="I1006" s="8">
        <f>IF(G1006="","",
IF(G1006&lt;TODAY(),
IF(O1006&gt;0,"Violated","Completed"),
IF(H1006&lt;=7,"Expiring Soon",
"Active")))</f>
        <v/>
      </c>
      <c r="J1006" s="8">
        <f>IF(C1006="","",
COUNTIFS(
sales!$C:$C,$C1006,
sales!$E:$E,$E1006,
sales!$H:$H,"&gt;="&amp;$F1006,
sales!$H:$H,"&lt;="&amp;$G1006
))</f>
        <v/>
      </c>
      <c r="K1006" s="9">
        <f>IF(COUNTIFS(sales!C:C, C1006)=0,"",
_xlfn.MAXIFS(sales!H:H, sales!C:C, C1006))</f>
        <v/>
      </c>
      <c r="L1006" s="4" t="n"/>
      <c r="M1006" s="4" t="n"/>
      <c r="N1006" s="10">
        <f>IF(C1006="","",
SUMIFS(
sales!$I:$I,
sales!$C:$C,$C1006,
sales!$E:$E,$E1006,
sales!$H:$H,"&gt;="&amp;$F1006,
sales!$H:$H,"&lt;="&amp;$G1006
))</f>
        <v/>
      </c>
      <c r="O1006" s="10">
        <f>IF(M1006="","",M1006-N1006)</f>
        <v/>
      </c>
      <c r="P1006" s="11">
        <f>IF(M1006=0,"",N1006/M1006)</f>
        <v/>
      </c>
      <c r="Q1006" s="12">
        <f>IF(OR(G1006="",O1006=""),"",
IF(AND(G1006&lt;TODAY(),O1006&gt;0),"YES","NO"))</f>
        <v/>
      </c>
      <c r="R1006" s="100" t="n"/>
      <c r="S1006" s="14" t="n"/>
      <c r="T1006" s="15">
        <f>IF(Q1006="YES", IF(R1006="Company",L1006*(1+S1006),IF(R1006="Vendor",L1006*(1-S1006),"")),"")</f>
        <v/>
      </c>
      <c r="U1006" s="15">
        <f>IF(Q1006="YES",O1006*T1006,"")</f>
        <v/>
      </c>
      <c r="V1006" s="16" t="n"/>
      <c r="W1006" s="17">
        <f>IF(Q1006="YES",G1006+V1006,"")</f>
        <v/>
      </c>
      <c r="X1006" s="18">
        <f>IF(Q1006="YES",IF(TODAY()&gt;W1006,"OVERDUE","WITHIN TIME"),"")</f>
        <v/>
      </c>
    </row>
    <row r="1007">
      <c r="A1007" s="3" t="n">
        <v>1003</v>
      </c>
      <c r="B1007" s="4" t="n"/>
      <c r="C1007" s="4" t="n"/>
      <c r="D1007" s="5">
        <f>IF(E1007="ISNR20","Natural Rubber-TSNR (ISNR-20)","")</f>
        <v/>
      </c>
      <c r="E1007" s="4" t="n"/>
      <c r="F1007" s="6" t="n"/>
      <c r="G1007" s="6" t="n"/>
      <c r="H1007" s="7">
        <f>IF(G1007="","",G1007-TODAY())</f>
        <v/>
      </c>
      <c r="I1007" s="8">
        <f>IF(G1007="","",
IF(G1007&lt;TODAY(),
IF(O1007&gt;0,"Violated","Completed"),
IF(H1007&lt;=7,"Expiring Soon",
"Active")))</f>
        <v/>
      </c>
      <c r="J1007" s="8">
        <f>IF(C1007="","",
COUNTIFS(
sales!$C:$C,$C1007,
sales!$E:$E,$E1007,
sales!$H:$H,"&gt;="&amp;$F1007,
sales!$H:$H,"&lt;="&amp;$G1007
))</f>
        <v/>
      </c>
      <c r="K1007" s="9">
        <f>IF(COUNTIFS(sales!C:C, C1007)=0,"",
_xlfn.MAXIFS(sales!H:H, sales!C:C, C1007))</f>
        <v/>
      </c>
      <c r="L1007" s="4" t="n"/>
      <c r="M1007" s="4" t="n"/>
      <c r="N1007" s="10">
        <f>IF(C1007="","",
SUMIFS(
sales!$I:$I,
sales!$C:$C,$C1007,
sales!$E:$E,$E1007,
sales!$H:$H,"&gt;="&amp;$F1007,
sales!$H:$H,"&lt;="&amp;$G1007
))</f>
        <v/>
      </c>
      <c r="O1007" s="10">
        <f>IF(M1007="","",M1007-N1007)</f>
        <v/>
      </c>
      <c r="P1007" s="11">
        <f>IF(M1007=0,"",N1007/M1007)</f>
        <v/>
      </c>
      <c r="Q1007" s="12">
        <f>IF(OR(G1007="",O1007=""),"",
IF(AND(G1007&lt;TODAY(),O1007&gt;0),"YES","NO"))</f>
        <v/>
      </c>
      <c r="R1007" s="100" t="n"/>
      <c r="S1007" s="14" t="n"/>
      <c r="T1007" s="15">
        <f>IF(Q1007="YES", IF(R1007="Company",L1007*(1+S1007),IF(R1007="Vendor",L1007*(1-S1007),"")),"")</f>
        <v/>
      </c>
      <c r="U1007" s="15">
        <f>IF(Q1007="YES",O1007*T1007,"")</f>
        <v/>
      </c>
      <c r="V1007" s="16" t="n"/>
      <c r="W1007" s="17">
        <f>IF(Q1007="YES",G1007+V1007,"")</f>
        <v/>
      </c>
      <c r="X1007" s="18">
        <f>IF(Q1007="YES",IF(TODAY()&gt;W1007,"OVERDUE","WITHIN TIME"),"")</f>
        <v/>
      </c>
    </row>
    <row r="1008">
      <c r="A1008" s="3" t="n">
        <v>1004</v>
      </c>
      <c r="B1008" s="4" t="n"/>
      <c r="C1008" s="4" t="n"/>
      <c r="D1008" s="5">
        <f>IF(E1008="ISNR20","Natural Rubber-TSNR (ISNR-20)","")</f>
        <v/>
      </c>
      <c r="E1008" s="4" t="n"/>
      <c r="F1008" s="6" t="n"/>
      <c r="G1008" s="6" t="n"/>
      <c r="H1008" s="7">
        <f>IF(G1008="","",G1008-TODAY())</f>
        <v/>
      </c>
      <c r="I1008" s="8">
        <f>IF(G1008="","",
IF(G1008&lt;TODAY(),
IF(O1008&gt;0,"Violated","Completed"),
IF(H1008&lt;=7,"Expiring Soon",
"Active")))</f>
        <v/>
      </c>
      <c r="J1008" s="8">
        <f>IF(C1008="","",
COUNTIFS(
sales!$C:$C,$C1008,
sales!$E:$E,$E1008,
sales!$H:$H,"&gt;="&amp;$F1008,
sales!$H:$H,"&lt;="&amp;$G1008
))</f>
        <v/>
      </c>
      <c r="K1008" s="9">
        <f>IF(COUNTIFS(sales!C:C, C1008)=0,"",
_xlfn.MAXIFS(sales!H:H, sales!C:C, C1008))</f>
        <v/>
      </c>
      <c r="L1008" s="4" t="n"/>
      <c r="M1008" s="4" t="n"/>
      <c r="N1008" s="10">
        <f>IF(C1008="","",
SUMIFS(
sales!$I:$I,
sales!$C:$C,$C1008,
sales!$E:$E,$E1008,
sales!$H:$H,"&gt;="&amp;$F1008,
sales!$H:$H,"&lt;="&amp;$G1008
))</f>
        <v/>
      </c>
      <c r="O1008" s="10">
        <f>IF(M1008="","",M1008-N1008)</f>
        <v/>
      </c>
      <c r="P1008" s="11">
        <f>IF(M1008=0,"",N1008/M1008)</f>
        <v/>
      </c>
      <c r="Q1008" s="12">
        <f>IF(OR(G1008="",O1008=""),"",
IF(AND(G1008&lt;TODAY(),O1008&gt;0),"YES","NO"))</f>
        <v/>
      </c>
      <c r="R1008" s="100" t="n"/>
      <c r="S1008" s="14" t="n"/>
      <c r="T1008" s="15">
        <f>IF(Q1008="YES", IF(R1008="Company",L1008*(1+S1008),IF(R1008="Vendor",L1008*(1-S1008),"")),"")</f>
        <v/>
      </c>
      <c r="U1008" s="15">
        <f>IF(Q1008="YES",O1008*T1008,"")</f>
        <v/>
      </c>
      <c r="V1008" s="16" t="n"/>
      <c r="W1008" s="17">
        <f>IF(Q1008="YES",G1008+V1008,"")</f>
        <v/>
      </c>
      <c r="X1008" s="18">
        <f>IF(Q1008="YES",IF(TODAY()&gt;W1008,"OVERDUE","WITHIN TIME"),"")</f>
        <v/>
      </c>
    </row>
    <row r="1009">
      <c r="A1009" s="3" t="n">
        <v>1005</v>
      </c>
      <c r="B1009" s="4" t="n"/>
      <c r="C1009" s="4" t="n"/>
      <c r="D1009" s="5">
        <f>IF(E1009="ISNR20","Natural Rubber-TSNR (ISNR-20)","")</f>
        <v/>
      </c>
      <c r="E1009" s="4" t="n"/>
      <c r="F1009" s="6" t="n"/>
      <c r="G1009" s="6" t="n"/>
      <c r="H1009" s="7">
        <f>IF(G1009="","",G1009-TODAY())</f>
        <v/>
      </c>
      <c r="I1009" s="8">
        <f>IF(G1009="","",
IF(G1009&lt;TODAY(),
IF(O1009&gt;0,"Violated","Completed"),
IF(H1009&lt;=7,"Expiring Soon",
"Active")))</f>
        <v/>
      </c>
      <c r="J1009" s="8">
        <f>IF(C1009="","",
COUNTIFS(
sales!$C:$C,$C1009,
sales!$E:$E,$E1009,
sales!$H:$H,"&gt;="&amp;$F1009,
sales!$H:$H,"&lt;="&amp;$G1009
))</f>
        <v/>
      </c>
      <c r="K1009" s="9">
        <f>IF(COUNTIFS(sales!C:C, C1009)=0,"",
_xlfn.MAXIFS(sales!H:H, sales!C:C, C1009))</f>
        <v/>
      </c>
      <c r="L1009" s="4" t="n"/>
      <c r="M1009" s="4" t="n"/>
      <c r="N1009" s="10">
        <f>IF(C1009="","",
SUMIFS(
sales!$I:$I,
sales!$C:$C,$C1009,
sales!$E:$E,$E1009,
sales!$H:$H,"&gt;="&amp;$F1009,
sales!$H:$H,"&lt;="&amp;$G1009
))</f>
        <v/>
      </c>
      <c r="O1009" s="10">
        <f>IF(M1009="","",M1009-N1009)</f>
        <v/>
      </c>
      <c r="P1009" s="11">
        <f>IF(M1009=0,"",N1009/M1009)</f>
        <v/>
      </c>
      <c r="Q1009" s="12">
        <f>IF(OR(G1009="",O1009=""),"",
IF(AND(G1009&lt;TODAY(),O1009&gt;0),"YES","NO"))</f>
        <v/>
      </c>
      <c r="R1009" s="100" t="n"/>
      <c r="S1009" s="14" t="n"/>
      <c r="T1009" s="15">
        <f>IF(Q1009="YES", IF(R1009="Company",L1009*(1+S1009),IF(R1009="Vendor",L1009*(1-S1009),"")),"")</f>
        <v/>
      </c>
      <c r="U1009" s="15">
        <f>IF(Q1009="YES",O1009*T1009,"")</f>
        <v/>
      </c>
      <c r="V1009" s="16" t="n"/>
      <c r="W1009" s="17">
        <f>IF(Q1009="YES",G1009+V1009,"")</f>
        <v/>
      </c>
      <c r="X1009" s="18">
        <f>IF(Q1009="YES",IF(TODAY()&gt;W1009,"OVERDUE","WITHIN TIME"),"")</f>
        <v/>
      </c>
    </row>
    <row r="1010">
      <c r="A1010" s="3" t="n">
        <v>1006</v>
      </c>
      <c r="B1010" s="4" t="n"/>
      <c r="C1010" s="4" t="n"/>
      <c r="D1010" s="5">
        <f>IF(E1010="ISNR20","Natural Rubber-TSNR (ISNR-20)","")</f>
        <v/>
      </c>
      <c r="E1010" s="4" t="n"/>
      <c r="F1010" s="6" t="n"/>
      <c r="G1010" s="6" t="n"/>
      <c r="H1010" s="7">
        <f>IF(G1010="","",G1010-TODAY())</f>
        <v/>
      </c>
      <c r="I1010" s="8">
        <f>IF(G1010="","",
IF(G1010&lt;TODAY(),
IF(O1010&gt;0,"Violated","Completed"),
IF(H1010&lt;=7,"Expiring Soon",
"Active")))</f>
        <v/>
      </c>
      <c r="J1010" s="8">
        <f>IF(C1010="","",
COUNTIFS(
sales!$C:$C,$C1010,
sales!$E:$E,$E1010,
sales!$H:$H,"&gt;="&amp;$F1010,
sales!$H:$H,"&lt;="&amp;$G1010
))</f>
        <v/>
      </c>
      <c r="K1010" s="9">
        <f>IF(COUNTIFS(sales!C:C, C1010)=0,"",
_xlfn.MAXIFS(sales!H:H, sales!C:C, C1010))</f>
        <v/>
      </c>
      <c r="L1010" s="4" t="n"/>
      <c r="M1010" s="4" t="n"/>
      <c r="N1010" s="10">
        <f>IF(C1010="","",
SUMIFS(
sales!$I:$I,
sales!$C:$C,$C1010,
sales!$E:$E,$E1010,
sales!$H:$H,"&gt;="&amp;$F1010,
sales!$H:$H,"&lt;="&amp;$G1010
))</f>
        <v/>
      </c>
      <c r="O1010" s="10">
        <f>IF(M1010="","",M1010-N1010)</f>
        <v/>
      </c>
      <c r="P1010" s="11">
        <f>IF(M1010=0,"",N1010/M1010)</f>
        <v/>
      </c>
      <c r="Q1010" s="12">
        <f>IF(OR(G1010="",O1010=""),"",
IF(AND(G1010&lt;TODAY(),O1010&gt;0),"YES","NO"))</f>
        <v/>
      </c>
      <c r="R1010" s="100" t="n"/>
      <c r="S1010" s="14" t="n"/>
      <c r="T1010" s="15">
        <f>IF(Q1010="YES", IF(R1010="Company",L1010*(1+S1010),IF(R1010="Vendor",L1010*(1-S1010),"")),"")</f>
        <v/>
      </c>
      <c r="U1010" s="15">
        <f>IF(Q1010="YES",O1010*T1010,"")</f>
        <v/>
      </c>
      <c r="V1010" s="16" t="n"/>
      <c r="W1010" s="17">
        <f>IF(Q1010="YES",G1010+V1010,"")</f>
        <v/>
      </c>
      <c r="X1010" s="18">
        <f>IF(Q1010="YES",IF(TODAY()&gt;W1010,"OVERDUE","WITHIN TIME"),"")</f>
        <v/>
      </c>
    </row>
    <row r="1011">
      <c r="A1011" s="3" t="n">
        <v>1007</v>
      </c>
      <c r="B1011" s="4" t="n"/>
      <c r="C1011" s="4" t="n"/>
      <c r="D1011" s="5">
        <f>IF(E1011="ISNR20","Natural Rubber-TSNR (ISNR-20)","")</f>
        <v/>
      </c>
      <c r="E1011" s="4" t="n"/>
      <c r="F1011" s="6" t="n"/>
      <c r="G1011" s="6" t="n"/>
      <c r="H1011" s="7">
        <f>IF(G1011="","",G1011-TODAY())</f>
        <v/>
      </c>
      <c r="I1011" s="8">
        <f>IF(G1011="","",
IF(G1011&lt;TODAY(),
IF(O1011&gt;0,"Violated","Completed"),
IF(H1011&lt;=7,"Expiring Soon",
"Active")))</f>
        <v/>
      </c>
      <c r="J1011" s="8">
        <f>IF(C1011="","",
COUNTIFS(
sales!$C:$C,$C1011,
sales!$E:$E,$E1011,
sales!$H:$H,"&gt;="&amp;$F1011,
sales!$H:$H,"&lt;="&amp;$G1011
))</f>
        <v/>
      </c>
      <c r="K1011" s="9">
        <f>IF(COUNTIFS(sales!C:C, C1011)=0,"",
_xlfn.MAXIFS(sales!H:H, sales!C:C, C1011))</f>
        <v/>
      </c>
      <c r="L1011" s="4" t="n"/>
      <c r="M1011" s="4" t="n"/>
      <c r="N1011" s="10">
        <f>IF(C1011="","",
SUMIFS(
sales!$I:$I,
sales!$C:$C,$C1011,
sales!$E:$E,$E1011,
sales!$H:$H,"&gt;="&amp;$F1011,
sales!$H:$H,"&lt;="&amp;$G1011
))</f>
        <v/>
      </c>
      <c r="O1011" s="10">
        <f>IF(M1011="","",M1011-N1011)</f>
        <v/>
      </c>
      <c r="P1011" s="11">
        <f>IF(M1011=0,"",N1011/M1011)</f>
        <v/>
      </c>
      <c r="Q1011" s="12">
        <f>IF(OR(G1011="",O1011=""),"",
IF(AND(G1011&lt;TODAY(),O1011&gt;0),"YES","NO"))</f>
        <v/>
      </c>
      <c r="R1011" s="100" t="n"/>
      <c r="S1011" s="14" t="n"/>
      <c r="T1011" s="15">
        <f>IF(Q1011="YES", IF(R1011="Company",L1011*(1+S1011),IF(R1011="Vendor",L1011*(1-S1011),"")),"")</f>
        <v/>
      </c>
      <c r="U1011" s="15">
        <f>IF(Q1011="YES",O1011*T1011,"")</f>
        <v/>
      </c>
      <c r="V1011" s="16" t="n"/>
      <c r="W1011" s="17">
        <f>IF(Q1011="YES",G1011+V1011,"")</f>
        <v/>
      </c>
      <c r="X1011" s="18">
        <f>IF(Q1011="YES",IF(TODAY()&gt;W1011,"OVERDUE","WITHIN TIME"),"")</f>
        <v/>
      </c>
    </row>
    <row r="1012">
      <c r="A1012" s="3" t="n">
        <v>1008</v>
      </c>
      <c r="B1012" s="4" t="n"/>
      <c r="C1012" s="4" t="n"/>
      <c r="D1012" s="5">
        <f>IF(E1012="ISNR20","Natural Rubber-TSNR (ISNR-20)","")</f>
        <v/>
      </c>
      <c r="E1012" s="4" t="n"/>
      <c r="F1012" s="6" t="n"/>
      <c r="G1012" s="6" t="n"/>
      <c r="H1012" s="7">
        <f>IF(G1012="","",G1012-TODAY())</f>
        <v/>
      </c>
      <c r="I1012" s="8">
        <f>IF(G1012="","",
IF(G1012&lt;TODAY(),
IF(O1012&gt;0,"Violated","Completed"),
IF(H1012&lt;=7,"Expiring Soon",
"Active")))</f>
        <v/>
      </c>
      <c r="J1012" s="8">
        <f>IF(C1012="","",
COUNTIFS(
sales!$C:$C,$C1012,
sales!$E:$E,$E1012,
sales!$H:$H,"&gt;="&amp;$F1012,
sales!$H:$H,"&lt;="&amp;$G1012
))</f>
        <v/>
      </c>
      <c r="K1012" s="9">
        <f>IF(COUNTIFS(sales!C:C, C1012)=0,"",
_xlfn.MAXIFS(sales!H:H, sales!C:C, C1012))</f>
        <v/>
      </c>
      <c r="L1012" s="4" t="n"/>
      <c r="M1012" s="4" t="n"/>
      <c r="N1012" s="10">
        <f>IF(C1012="","",
SUMIFS(
sales!$I:$I,
sales!$C:$C,$C1012,
sales!$E:$E,$E1012,
sales!$H:$H,"&gt;="&amp;$F1012,
sales!$H:$H,"&lt;="&amp;$G1012
))</f>
        <v/>
      </c>
      <c r="O1012" s="10">
        <f>IF(M1012="","",M1012-N1012)</f>
        <v/>
      </c>
      <c r="P1012" s="11">
        <f>IF(M1012=0,"",N1012/M1012)</f>
        <v/>
      </c>
      <c r="Q1012" s="12">
        <f>IF(OR(G1012="",O1012=""),"",
IF(AND(G1012&lt;TODAY(),O1012&gt;0),"YES","NO"))</f>
        <v/>
      </c>
      <c r="R1012" s="100" t="n"/>
      <c r="S1012" s="14" t="n"/>
      <c r="T1012" s="15">
        <f>IF(Q1012="YES", IF(R1012="Company",L1012*(1+S1012),IF(R1012="Vendor",L1012*(1-S1012),"")),"")</f>
        <v/>
      </c>
      <c r="U1012" s="15">
        <f>IF(Q1012="YES",O1012*T1012,"")</f>
        <v/>
      </c>
      <c r="V1012" s="16" t="n"/>
      <c r="W1012" s="17">
        <f>IF(Q1012="YES",G1012+V1012,"")</f>
        <v/>
      </c>
      <c r="X1012" s="18">
        <f>IF(Q1012="YES",IF(TODAY()&gt;W1012,"OVERDUE","WITHIN TIME"),"")</f>
        <v/>
      </c>
    </row>
    <row r="1013">
      <c r="A1013" s="3" t="n">
        <v>1009</v>
      </c>
      <c r="B1013" s="4" t="n"/>
      <c r="C1013" s="4" t="n"/>
      <c r="D1013" s="5">
        <f>IF(E1013="ISNR20","Natural Rubber-TSNR (ISNR-20)","")</f>
        <v/>
      </c>
      <c r="E1013" s="4" t="n"/>
      <c r="F1013" s="6" t="n"/>
      <c r="G1013" s="6" t="n"/>
      <c r="H1013" s="7">
        <f>IF(G1013="","",G1013-TODAY())</f>
        <v/>
      </c>
      <c r="I1013" s="8">
        <f>IF(G1013="","",
IF(G1013&lt;TODAY(),
IF(O1013&gt;0,"Violated","Completed"),
IF(H1013&lt;=7,"Expiring Soon",
"Active")))</f>
        <v/>
      </c>
      <c r="J1013" s="8">
        <f>IF(C1013="","",
COUNTIFS(
sales!$C:$C,$C1013,
sales!$E:$E,$E1013,
sales!$H:$H,"&gt;="&amp;$F1013,
sales!$H:$H,"&lt;="&amp;$G1013
))</f>
        <v/>
      </c>
      <c r="K1013" s="9">
        <f>IF(COUNTIFS(sales!C:C, C1013)=0,"",
_xlfn.MAXIFS(sales!H:H, sales!C:C, C1013))</f>
        <v/>
      </c>
      <c r="L1013" s="4" t="n"/>
      <c r="M1013" s="4" t="n"/>
      <c r="N1013" s="10">
        <f>IF(C1013="","",
SUMIFS(
sales!$I:$I,
sales!$C:$C,$C1013,
sales!$E:$E,$E1013,
sales!$H:$H,"&gt;="&amp;$F1013,
sales!$H:$H,"&lt;="&amp;$G1013
))</f>
        <v/>
      </c>
      <c r="O1013" s="10">
        <f>IF(M1013="","",M1013-N1013)</f>
        <v/>
      </c>
      <c r="P1013" s="11">
        <f>IF(M1013=0,"",N1013/M1013)</f>
        <v/>
      </c>
      <c r="Q1013" s="12">
        <f>IF(OR(G1013="",O1013=""),"",
IF(AND(G1013&lt;TODAY(),O1013&gt;0),"YES","NO"))</f>
        <v/>
      </c>
      <c r="R1013" s="100" t="n"/>
      <c r="S1013" s="14" t="n"/>
      <c r="T1013" s="15">
        <f>IF(Q1013="YES", IF(R1013="Company",L1013*(1+S1013),IF(R1013="Vendor",L1013*(1-S1013),"")),"")</f>
        <v/>
      </c>
      <c r="U1013" s="15">
        <f>IF(Q1013="YES",O1013*T1013,"")</f>
        <v/>
      </c>
      <c r="V1013" s="16" t="n"/>
      <c r="W1013" s="17">
        <f>IF(Q1013="YES",G1013+V1013,"")</f>
        <v/>
      </c>
      <c r="X1013" s="18">
        <f>IF(Q1013="YES",IF(TODAY()&gt;W1013,"OVERDUE","WITHIN TIME"),"")</f>
        <v/>
      </c>
    </row>
    <row r="1014">
      <c r="A1014" s="3" t="n">
        <v>1010</v>
      </c>
      <c r="B1014" s="4" t="n"/>
      <c r="C1014" s="4" t="n"/>
      <c r="D1014" s="5">
        <f>IF(E1014="ISNR20","Natural Rubber-TSNR (ISNR-20)","")</f>
        <v/>
      </c>
      <c r="E1014" s="4" t="n"/>
      <c r="F1014" s="6" t="n"/>
      <c r="G1014" s="6" t="n"/>
      <c r="H1014" s="7">
        <f>IF(G1014="","",G1014-TODAY())</f>
        <v/>
      </c>
      <c r="I1014" s="8">
        <f>IF(G1014="","",
IF(G1014&lt;TODAY(),
IF(O1014&gt;0,"Violated","Completed"),
IF(H1014&lt;=7,"Expiring Soon",
"Active")))</f>
        <v/>
      </c>
      <c r="J1014" s="8">
        <f>IF(C1014="","",
COUNTIFS(
sales!$C:$C,$C1014,
sales!$E:$E,$E1014,
sales!$H:$H,"&gt;="&amp;$F1014,
sales!$H:$H,"&lt;="&amp;$G1014
))</f>
        <v/>
      </c>
      <c r="K1014" s="9">
        <f>IF(COUNTIFS(sales!C:C, C1014)=0,"",
_xlfn.MAXIFS(sales!H:H, sales!C:C, C1014))</f>
        <v/>
      </c>
      <c r="L1014" s="4" t="n"/>
      <c r="M1014" s="4" t="n"/>
      <c r="N1014" s="10">
        <f>IF(C1014="","",
SUMIFS(
sales!$I:$I,
sales!$C:$C,$C1014,
sales!$E:$E,$E1014,
sales!$H:$H,"&gt;="&amp;$F1014,
sales!$H:$H,"&lt;="&amp;$G1014
))</f>
        <v/>
      </c>
      <c r="O1014" s="10">
        <f>IF(M1014="","",M1014-N1014)</f>
        <v/>
      </c>
      <c r="P1014" s="11">
        <f>IF(M1014=0,"",N1014/M1014)</f>
        <v/>
      </c>
      <c r="Q1014" s="12">
        <f>IF(OR(G1014="",O1014=""),"",
IF(AND(G1014&lt;TODAY(),O1014&gt;0),"YES","NO"))</f>
        <v/>
      </c>
      <c r="R1014" s="100" t="n"/>
      <c r="S1014" s="14" t="n"/>
      <c r="T1014" s="15">
        <f>IF(Q1014="YES", IF(R1014="Company",L1014*(1+S1014),IF(R1014="Vendor",L1014*(1-S1014),"")),"")</f>
        <v/>
      </c>
      <c r="U1014" s="15">
        <f>IF(Q1014="YES",O1014*T1014,"")</f>
        <v/>
      </c>
      <c r="V1014" s="16" t="n"/>
      <c r="W1014" s="17">
        <f>IF(Q1014="YES",G1014+V1014,"")</f>
        <v/>
      </c>
      <c r="X1014" s="18">
        <f>IF(Q1014="YES",IF(TODAY()&gt;W1014,"OVERDUE","WITHIN TIME"),"")</f>
        <v/>
      </c>
    </row>
    <row r="1015">
      <c r="A1015" s="3" t="n">
        <v>1011</v>
      </c>
      <c r="B1015" s="4" t="n"/>
      <c r="C1015" s="4" t="n"/>
      <c r="D1015" s="5">
        <f>IF(E1015="ISNR20","Natural Rubber-TSNR (ISNR-20)","")</f>
        <v/>
      </c>
      <c r="E1015" s="4" t="n"/>
      <c r="F1015" s="6" t="n"/>
      <c r="G1015" s="6" t="n"/>
      <c r="H1015" s="7">
        <f>IF(G1015="","",G1015-TODAY())</f>
        <v/>
      </c>
      <c r="I1015" s="8">
        <f>IF(G1015="","",
IF(G1015&lt;TODAY(),
IF(O1015&gt;0,"Violated","Completed"),
IF(H1015&lt;=7,"Expiring Soon",
"Active")))</f>
        <v/>
      </c>
      <c r="J1015" s="8">
        <f>IF(C1015="","",
COUNTIFS(
sales!$C:$C,$C1015,
sales!$E:$E,$E1015,
sales!$H:$H,"&gt;="&amp;$F1015,
sales!$H:$H,"&lt;="&amp;$G1015
))</f>
        <v/>
      </c>
      <c r="K1015" s="9">
        <f>IF(COUNTIFS(sales!C:C, C1015)=0,"",
_xlfn.MAXIFS(sales!H:H, sales!C:C, C1015))</f>
        <v/>
      </c>
      <c r="L1015" s="4" t="n"/>
      <c r="M1015" s="4" t="n"/>
      <c r="N1015" s="10">
        <f>IF(C1015="","",
SUMIFS(
sales!$I:$I,
sales!$C:$C,$C1015,
sales!$E:$E,$E1015,
sales!$H:$H,"&gt;="&amp;$F1015,
sales!$H:$H,"&lt;="&amp;$G1015
))</f>
        <v/>
      </c>
      <c r="O1015" s="10">
        <f>IF(M1015="","",M1015-N1015)</f>
        <v/>
      </c>
      <c r="P1015" s="11">
        <f>IF(M1015=0,"",N1015/M1015)</f>
        <v/>
      </c>
      <c r="Q1015" s="12">
        <f>IF(OR(G1015="",O1015=""),"",
IF(AND(G1015&lt;TODAY(),O1015&gt;0),"YES","NO"))</f>
        <v/>
      </c>
      <c r="R1015" s="100" t="n"/>
      <c r="S1015" s="14" t="n"/>
      <c r="T1015" s="15">
        <f>IF(Q1015="YES", IF(R1015="Company",L1015*(1+S1015),IF(R1015="Vendor",L1015*(1-S1015),"")),"")</f>
        <v/>
      </c>
      <c r="U1015" s="15">
        <f>IF(Q1015="YES",O1015*T1015,"")</f>
        <v/>
      </c>
      <c r="V1015" s="16" t="n"/>
      <c r="W1015" s="17">
        <f>IF(Q1015="YES",G1015+V1015,"")</f>
        <v/>
      </c>
      <c r="X1015" s="18">
        <f>IF(Q1015="YES",IF(TODAY()&gt;W1015,"OVERDUE","WITHIN TIME"),"")</f>
        <v/>
      </c>
    </row>
    <row r="1016">
      <c r="A1016" s="3" t="n">
        <v>1012</v>
      </c>
      <c r="B1016" s="4" t="n"/>
      <c r="C1016" s="4" t="n"/>
      <c r="D1016" s="5">
        <f>IF(E1016="ISNR20","Natural Rubber-TSNR (ISNR-20)","")</f>
        <v/>
      </c>
      <c r="E1016" s="4" t="n"/>
      <c r="F1016" s="6" t="n"/>
      <c r="G1016" s="6" t="n"/>
      <c r="H1016" s="7">
        <f>IF(G1016="","",G1016-TODAY())</f>
        <v/>
      </c>
      <c r="I1016" s="8">
        <f>IF(G1016="","",
IF(G1016&lt;TODAY(),
IF(O1016&gt;0,"Violated","Completed"),
IF(H1016&lt;=7,"Expiring Soon",
"Active")))</f>
        <v/>
      </c>
      <c r="J1016" s="8">
        <f>IF(C1016="","",
COUNTIFS(
sales!$C:$C,$C1016,
sales!$E:$E,$E1016,
sales!$H:$H,"&gt;="&amp;$F1016,
sales!$H:$H,"&lt;="&amp;$G1016
))</f>
        <v/>
      </c>
      <c r="K1016" s="9">
        <f>IF(COUNTIFS(sales!C:C, C1016)=0,"",
_xlfn.MAXIFS(sales!H:H, sales!C:C, C1016))</f>
        <v/>
      </c>
      <c r="L1016" s="4" t="n"/>
      <c r="M1016" s="4" t="n"/>
      <c r="N1016" s="10">
        <f>IF(C1016="","",
SUMIFS(
sales!$I:$I,
sales!$C:$C,$C1016,
sales!$E:$E,$E1016,
sales!$H:$H,"&gt;="&amp;$F1016,
sales!$H:$H,"&lt;="&amp;$G1016
))</f>
        <v/>
      </c>
      <c r="O1016" s="10">
        <f>IF(M1016="","",M1016-N1016)</f>
        <v/>
      </c>
      <c r="P1016" s="11">
        <f>IF(M1016=0,"",N1016/M1016)</f>
        <v/>
      </c>
      <c r="Q1016" s="12">
        <f>IF(OR(G1016="",O1016=""),"",
IF(AND(G1016&lt;TODAY(),O1016&gt;0),"YES","NO"))</f>
        <v/>
      </c>
      <c r="R1016" s="100" t="n"/>
      <c r="S1016" s="14" t="n"/>
      <c r="T1016" s="15">
        <f>IF(Q1016="YES", IF(R1016="Company",L1016*(1+S1016),IF(R1016="Vendor",L1016*(1-S1016),"")),"")</f>
        <v/>
      </c>
      <c r="U1016" s="15">
        <f>IF(Q1016="YES",O1016*T1016,"")</f>
        <v/>
      </c>
      <c r="V1016" s="16" t="n"/>
      <c r="W1016" s="17">
        <f>IF(Q1016="YES",G1016+V1016,"")</f>
        <v/>
      </c>
      <c r="X1016" s="18">
        <f>IF(Q1016="YES",IF(TODAY()&gt;W1016,"OVERDUE","WITHIN TIME"),"")</f>
        <v/>
      </c>
    </row>
    <row r="1017">
      <c r="A1017" s="3" t="n">
        <v>1013</v>
      </c>
      <c r="B1017" s="4" t="n"/>
      <c r="C1017" s="4" t="n"/>
      <c r="D1017" s="5">
        <f>IF(E1017="ISNR20","Natural Rubber-TSNR (ISNR-20)","")</f>
        <v/>
      </c>
      <c r="E1017" s="4" t="n"/>
      <c r="F1017" s="6" t="n"/>
      <c r="G1017" s="6" t="n"/>
      <c r="H1017" s="7">
        <f>IF(G1017="","",G1017-TODAY())</f>
        <v/>
      </c>
      <c r="I1017" s="8">
        <f>IF(G1017="","",
IF(G1017&lt;TODAY(),
IF(O1017&gt;0,"Violated","Completed"),
IF(H1017&lt;=7,"Expiring Soon",
"Active")))</f>
        <v/>
      </c>
      <c r="J1017" s="8">
        <f>IF(C1017="","",
COUNTIFS(
sales!$C:$C,$C1017,
sales!$E:$E,$E1017,
sales!$H:$H,"&gt;="&amp;$F1017,
sales!$H:$H,"&lt;="&amp;$G1017
))</f>
        <v/>
      </c>
      <c r="K1017" s="9">
        <f>IF(COUNTIFS(sales!C:C, C1017)=0,"",
_xlfn.MAXIFS(sales!H:H, sales!C:C, C1017))</f>
        <v/>
      </c>
      <c r="L1017" s="4" t="n"/>
      <c r="M1017" s="4" t="n"/>
      <c r="N1017" s="10">
        <f>IF(C1017="","",
SUMIFS(
sales!$I:$I,
sales!$C:$C,$C1017,
sales!$E:$E,$E1017,
sales!$H:$H,"&gt;="&amp;$F1017,
sales!$H:$H,"&lt;="&amp;$G1017
))</f>
        <v/>
      </c>
      <c r="O1017" s="10">
        <f>IF(M1017="","",M1017-N1017)</f>
        <v/>
      </c>
      <c r="P1017" s="11">
        <f>IF(M1017=0,"",N1017/M1017)</f>
        <v/>
      </c>
      <c r="Q1017" s="12">
        <f>IF(OR(G1017="",O1017=""),"",
IF(AND(G1017&lt;TODAY(),O1017&gt;0),"YES","NO"))</f>
        <v/>
      </c>
      <c r="R1017" s="100" t="n"/>
      <c r="S1017" s="14" t="n"/>
      <c r="T1017" s="15">
        <f>IF(Q1017="YES", IF(R1017="Company",L1017*(1+S1017),IF(R1017="Vendor",L1017*(1-S1017),"")),"")</f>
        <v/>
      </c>
      <c r="U1017" s="15">
        <f>IF(Q1017="YES",O1017*T1017,"")</f>
        <v/>
      </c>
      <c r="V1017" s="16" t="n"/>
      <c r="W1017" s="17">
        <f>IF(Q1017="YES",G1017+V1017,"")</f>
        <v/>
      </c>
      <c r="X1017" s="18">
        <f>IF(Q1017="YES",IF(TODAY()&gt;W1017,"OVERDUE","WITHIN TIME"),"")</f>
        <v/>
      </c>
    </row>
    <row r="1018">
      <c r="A1018" s="3" t="n">
        <v>1014</v>
      </c>
      <c r="B1018" s="4" t="n"/>
      <c r="C1018" s="4" t="n"/>
      <c r="D1018" s="5">
        <f>IF(E1018="ISNR20","Natural Rubber-TSNR (ISNR-20)","")</f>
        <v/>
      </c>
      <c r="E1018" s="4" t="n"/>
      <c r="F1018" s="6" t="n"/>
      <c r="G1018" s="6" t="n"/>
      <c r="H1018" s="7">
        <f>IF(G1018="","",G1018-TODAY())</f>
        <v/>
      </c>
      <c r="I1018" s="8">
        <f>IF(G1018="","",
IF(G1018&lt;TODAY(),
IF(O1018&gt;0,"Violated","Completed"),
IF(H1018&lt;=7,"Expiring Soon",
"Active")))</f>
        <v/>
      </c>
      <c r="J1018" s="8">
        <f>IF(C1018="","",
COUNTIFS(
sales!$C:$C,$C1018,
sales!$E:$E,$E1018,
sales!$H:$H,"&gt;="&amp;$F1018,
sales!$H:$H,"&lt;="&amp;$G1018
))</f>
        <v/>
      </c>
      <c r="K1018" s="9">
        <f>IF(COUNTIFS(sales!C:C, C1018)=0,"",
_xlfn.MAXIFS(sales!H:H, sales!C:C, C1018))</f>
        <v/>
      </c>
      <c r="L1018" s="4" t="n"/>
      <c r="M1018" s="4" t="n"/>
      <c r="N1018" s="10">
        <f>IF(C1018="","",
SUMIFS(
sales!$I:$I,
sales!$C:$C,$C1018,
sales!$E:$E,$E1018,
sales!$H:$H,"&gt;="&amp;$F1018,
sales!$H:$H,"&lt;="&amp;$G1018
))</f>
        <v/>
      </c>
      <c r="O1018" s="10">
        <f>IF(M1018="","",M1018-N1018)</f>
        <v/>
      </c>
      <c r="P1018" s="11">
        <f>IF(M1018=0,"",N1018/M1018)</f>
        <v/>
      </c>
      <c r="Q1018" s="12">
        <f>IF(OR(G1018="",O1018=""),"",
IF(AND(G1018&lt;TODAY(),O1018&gt;0),"YES","NO"))</f>
        <v/>
      </c>
      <c r="R1018" s="100" t="n"/>
      <c r="S1018" s="14" t="n"/>
      <c r="T1018" s="15">
        <f>IF(Q1018="YES", IF(R1018="Company",L1018*(1+S1018),IF(R1018="Vendor",L1018*(1-S1018),"")),"")</f>
        <v/>
      </c>
      <c r="U1018" s="15">
        <f>IF(Q1018="YES",O1018*T1018,"")</f>
        <v/>
      </c>
      <c r="V1018" s="16" t="n"/>
      <c r="W1018" s="17">
        <f>IF(Q1018="YES",G1018+V1018,"")</f>
        <v/>
      </c>
      <c r="X1018" s="18">
        <f>IF(Q1018="YES",IF(TODAY()&gt;W1018,"OVERDUE","WITHIN TIME"),"")</f>
        <v/>
      </c>
    </row>
    <row r="1019">
      <c r="A1019" s="3" t="n">
        <v>1015</v>
      </c>
      <c r="B1019" s="4" t="n"/>
      <c r="C1019" s="4" t="n"/>
      <c r="D1019" s="5">
        <f>IF(E1019="ISNR20","Natural Rubber-TSNR (ISNR-20)","")</f>
        <v/>
      </c>
      <c r="E1019" s="4" t="n"/>
      <c r="F1019" s="6" t="n"/>
      <c r="G1019" s="6" t="n"/>
      <c r="H1019" s="7">
        <f>IF(G1019="","",G1019-TODAY())</f>
        <v/>
      </c>
      <c r="I1019" s="8">
        <f>IF(G1019="","",
IF(G1019&lt;TODAY(),
IF(O1019&gt;0,"Violated","Completed"),
IF(H1019&lt;=7,"Expiring Soon",
"Active")))</f>
        <v/>
      </c>
      <c r="J1019" s="8">
        <f>IF(C1019="","",
COUNTIFS(
sales!$C:$C,$C1019,
sales!$E:$E,$E1019,
sales!$H:$H,"&gt;="&amp;$F1019,
sales!$H:$H,"&lt;="&amp;$G1019
))</f>
        <v/>
      </c>
      <c r="K1019" s="9">
        <f>IF(COUNTIFS(sales!C:C, C1019)=0,"",
_xlfn.MAXIFS(sales!H:H, sales!C:C, C1019))</f>
        <v/>
      </c>
      <c r="L1019" s="4" t="n"/>
      <c r="M1019" s="4" t="n"/>
      <c r="N1019" s="10">
        <f>IF(C1019="","",
SUMIFS(
sales!$I:$I,
sales!$C:$C,$C1019,
sales!$E:$E,$E1019,
sales!$H:$H,"&gt;="&amp;$F1019,
sales!$H:$H,"&lt;="&amp;$G1019
))</f>
        <v/>
      </c>
      <c r="O1019" s="10">
        <f>IF(M1019="","",M1019-N1019)</f>
        <v/>
      </c>
      <c r="P1019" s="11">
        <f>IF(M1019=0,"",N1019/M1019)</f>
        <v/>
      </c>
      <c r="Q1019" s="12">
        <f>IF(OR(G1019="",O1019=""),"",
IF(AND(G1019&lt;TODAY(),O1019&gt;0),"YES","NO"))</f>
        <v/>
      </c>
      <c r="R1019" s="100" t="n"/>
      <c r="S1019" s="14" t="n"/>
      <c r="T1019" s="15">
        <f>IF(Q1019="YES", IF(R1019="Company",L1019*(1+S1019),IF(R1019="Vendor",L1019*(1-S1019),"")),"")</f>
        <v/>
      </c>
      <c r="U1019" s="15">
        <f>IF(Q1019="YES",O1019*T1019,"")</f>
        <v/>
      </c>
      <c r="V1019" s="16" t="n"/>
      <c r="W1019" s="17">
        <f>IF(Q1019="YES",G1019+V1019,"")</f>
        <v/>
      </c>
      <c r="X1019" s="18">
        <f>IF(Q1019="YES",IF(TODAY()&gt;W1019,"OVERDUE","WITHIN TIME"),"")</f>
        <v/>
      </c>
    </row>
    <row r="1020">
      <c r="A1020" s="3" t="n">
        <v>1016</v>
      </c>
      <c r="B1020" s="4" t="n"/>
      <c r="C1020" s="4" t="n"/>
      <c r="D1020" s="5">
        <f>IF(E1020="ISNR20","Natural Rubber-TSNR (ISNR-20)","")</f>
        <v/>
      </c>
      <c r="E1020" s="4" t="n"/>
      <c r="F1020" s="6" t="n"/>
      <c r="G1020" s="6" t="n"/>
      <c r="H1020" s="7">
        <f>IF(G1020="","",G1020-TODAY())</f>
        <v/>
      </c>
      <c r="I1020" s="8">
        <f>IF(G1020="","",
IF(G1020&lt;TODAY(),
IF(O1020&gt;0,"Violated","Completed"),
IF(H1020&lt;=7,"Expiring Soon",
"Active")))</f>
        <v/>
      </c>
      <c r="J1020" s="8">
        <f>IF(C1020="","",
COUNTIFS(
sales!$C:$C,$C1020,
sales!$E:$E,$E1020,
sales!$H:$H,"&gt;="&amp;$F1020,
sales!$H:$H,"&lt;="&amp;$G1020
))</f>
        <v/>
      </c>
      <c r="K1020" s="9">
        <f>IF(COUNTIFS(sales!C:C, C1020)=0,"",
_xlfn.MAXIFS(sales!H:H, sales!C:C, C1020))</f>
        <v/>
      </c>
      <c r="L1020" s="4" t="n"/>
      <c r="M1020" s="4" t="n"/>
      <c r="N1020" s="10">
        <f>IF(C1020="","",
SUMIFS(
sales!$I:$I,
sales!$C:$C,$C1020,
sales!$E:$E,$E1020,
sales!$H:$H,"&gt;="&amp;$F1020,
sales!$H:$H,"&lt;="&amp;$G1020
))</f>
        <v/>
      </c>
      <c r="O1020" s="10">
        <f>IF(M1020="","",M1020-N1020)</f>
        <v/>
      </c>
      <c r="P1020" s="11">
        <f>IF(M1020=0,"",N1020/M1020)</f>
        <v/>
      </c>
      <c r="Q1020" s="12">
        <f>IF(OR(G1020="",O1020=""),"",
IF(AND(G1020&lt;TODAY(),O1020&gt;0),"YES","NO"))</f>
        <v/>
      </c>
      <c r="R1020" s="100" t="n"/>
      <c r="S1020" s="14" t="n"/>
      <c r="T1020" s="15">
        <f>IF(Q1020="YES", IF(R1020="Company",L1020*(1+S1020),IF(R1020="Vendor",L1020*(1-S1020),"")),"")</f>
        <v/>
      </c>
      <c r="U1020" s="15">
        <f>IF(Q1020="YES",O1020*T1020,"")</f>
        <v/>
      </c>
      <c r="V1020" s="16" t="n"/>
      <c r="W1020" s="17">
        <f>IF(Q1020="YES",G1020+V1020,"")</f>
        <v/>
      </c>
      <c r="X1020" s="18">
        <f>IF(Q1020="YES",IF(TODAY()&gt;W1020,"OVERDUE","WITHIN TIME"),"")</f>
        <v/>
      </c>
    </row>
    <row r="1021">
      <c r="A1021" s="3" t="n">
        <v>1017</v>
      </c>
      <c r="B1021" s="4" t="n"/>
      <c r="C1021" s="4" t="n"/>
      <c r="D1021" s="5">
        <f>IF(E1021="ISNR20","Natural Rubber-TSNR (ISNR-20)","")</f>
        <v/>
      </c>
      <c r="E1021" s="4" t="n"/>
      <c r="F1021" s="6" t="n"/>
      <c r="G1021" s="6" t="n"/>
      <c r="H1021" s="7">
        <f>IF(G1021="","",G1021-TODAY())</f>
        <v/>
      </c>
      <c r="I1021" s="8">
        <f>IF(G1021="","",
IF(G1021&lt;TODAY(),
IF(O1021&gt;0,"Violated","Completed"),
IF(H1021&lt;=7,"Expiring Soon",
"Active")))</f>
        <v/>
      </c>
      <c r="J1021" s="8">
        <f>IF(C1021="","",
COUNTIFS(
sales!$C:$C,$C1021,
sales!$E:$E,$E1021,
sales!$H:$H,"&gt;="&amp;$F1021,
sales!$H:$H,"&lt;="&amp;$G1021
))</f>
        <v/>
      </c>
      <c r="K1021" s="9">
        <f>IF(COUNTIFS(sales!C:C, C1021)=0,"",
_xlfn.MAXIFS(sales!H:H, sales!C:C, C1021))</f>
        <v/>
      </c>
      <c r="L1021" s="4" t="n"/>
      <c r="M1021" s="4" t="n"/>
      <c r="N1021" s="10">
        <f>IF(C1021="","",
SUMIFS(
sales!$I:$I,
sales!$C:$C,$C1021,
sales!$E:$E,$E1021,
sales!$H:$H,"&gt;="&amp;$F1021,
sales!$H:$H,"&lt;="&amp;$G1021
))</f>
        <v/>
      </c>
      <c r="O1021" s="10">
        <f>IF(M1021="","",M1021-N1021)</f>
        <v/>
      </c>
      <c r="P1021" s="11">
        <f>IF(M1021=0,"",N1021/M1021)</f>
        <v/>
      </c>
      <c r="Q1021" s="12">
        <f>IF(OR(G1021="",O1021=""),"",
IF(AND(G1021&lt;TODAY(),O1021&gt;0),"YES","NO"))</f>
        <v/>
      </c>
      <c r="R1021" s="100" t="n"/>
      <c r="S1021" s="14" t="n"/>
      <c r="T1021" s="15">
        <f>IF(Q1021="YES", IF(R1021="Company",L1021*(1+S1021),IF(R1021="Vendor",L1021*(1-S1021),"")),"")</f>
        <v/>
      </c>
      <c r="U1021" s="15">
        <f>IF(Q1021="YES",O1021*T1021,"")</f>
        <v/>
      </c>
      <c r="V1021" s="16" t="n"/>
      <c r="W1021" s="17">
        <f>IF(Q1021="YES",G1021+V1021,"")</f>
        <v/>
      </c>
      <c r="X1021" s="18">
        <f>IF(Q1021="YES",IF(TODAY()&gt;W1021,"OVERDUE","WITHIN TIME"),"")</f>
        <v/>
      </c>
    </row>
    <row r="1022">
      <c r="A1022" s="3" t="n">
        <v>1018</v>
      </c>
      <c r="B1022" s="4" t="n"/>
      <c r="C1022" s="4" t="n"/>
      <c r="D1022" s="5">
        <f>IF(E1022="ISNR20","Natural Rubber-TSNR (ISNR-20)","")</f>
        <v/>
      </c>
      <c r="E1022" s="4" t="n"/>
      <c r="F1022" s="6" t="n"/>
      <c r="G1022" s="6" t="n"/>
      <c r="H1022" s="7">
        <f>IF(G1022="","",G1022-TODAY())</f>
        <v/>
      </c>
      <c r="I1022" s="8">
        <f>IF(G1022="","",
IF(G1022&lt;TODAY(),
IF(O1022&gt;0,"Violated","Completed"),
IF(H1022&lt;=7,"Expiring Soon",
"Active")))</f>
        <v/>
      </c>
      <c r="J1022" s="8">
        <f>IF(C1022="","",
COUNTIFS(
sales!$C:$C,$C1022,
sales!$E:$E,$E1022,
sales!$H:$H,"&gt;="&amp;$F1022,
sales!$H:$H,"&lt;="&amp;$G1022
))</f>
        <v/>
      </c>
      <c r="K1022" s="9">
        <f>IF(COUNTIFS(sales!C:C, C1022)=0,"",
_xlfn.MAXIFS(sales!H:H, sales!C:C, C1022))</f>
        <v/>
      </c>
      <c r="L1022" s="4" t="n"/>
      <c r="M1022" s="4" t="n"/>
      <c r="N1022" s="10">
        <f>IF(C1022="","",
SUMIFS(
sales!$I:$I,
sales!$C:$C,$C1022,
sales!$E:$E,$E1022,
sales!$H:$H,"&gt;="&amp;$F1022,
sales!$H:$H,"&lt;="&amp;$G1022
))</f>
        <v/>
      </c>
      <c r="O1022" s="10">
        <f>IF(M1022="","",M1022-N1022)</f>
        <v/>
      </c>
      <c r="P1022" s="11">
        <f>IF(M1022=0,"",N1022/M1022)</f>
        <v/>
      </c>
      <c r="Q1022" s="12">
        <f>IF(OR(G1022="",O1022=""),"",
IF(AND(G1022&lt;TODAY(),O1022&gt;0),"YES","NO"))</f>
        <v/>
      </c>
      <c r="R1022" s="100" t="n"/>
      <c r="S1022" s="14" t="n"/>
      <c r="T1022" s="15">
        <f>IF(Q1022="YES", IF(R1022="Company",L1022*(1+S1022),IF(R1022="Vendor",L1022*(1-S1022),"")),"")</f>
        <v/>
      </c>
      <c r="U1022" s="15">
        <f>IF(Q1022="YES",O1022*T1022,"")</f>
        <v/>
      </c>
      <c r="V1022" s="16" t="n"/>
      <c r="W1022" s="17">
        <f>IF(Q1022="YES",G1022+V1022,"")</f>
        <v/>
      </c>
      <c r="X1022" s="18">
        <f>IF(Q1022="YES",IF(TODAY()&gt;W1022,"OVERDUE","WITHIN TIME"),"")</f>
        <v/>
      </c>
    </row>
    <row r="1023">
      <c r="A1023" s="3" t="n">
        <v>1019</v>
      </c>
      <c r="B1023" s="4" t="n"/>
      <c r="C1023" s="4" t="n"/>
      <c r="D1023" s="5">
        <f>IF(E1023="ISNR20","Natural Rubber-TSNR (ISNR-20)","")</f>
        <v/>
      </c>
      <c r="E1023" s="4" t="n"/>
      <c r="F1023" s="6" t="n"/>
      <c r="G1023" s="6" t="n"/>
      <c r="H1023" s="7">
        <f>IF(G1023="","",G1023-TODAY())</f>
        <v/>
      </c>
      <c r="I1023" s="8">
        <f>IF(G1023="","",
IF(G1023&lt;TODAY(),
IF(O1023&gt;0,"Violated","Completed"),
IF(H1023&lt;=7,"Expiring Soon",
"Active")))</f>
        <v/>
      </c>
      <c r="J1023" s="8">
        <f>IF(C1023="","",
COUNTIFS(
sales!$C:$C,$C1023,
sales!$E:$E,$E1023,
sales!$H:$H,"&gt;="&amp;$F1023,
sales!$H:$H,"&lt;="&amp;$G1023
))</f>
        <v/>
      </c>
      <c r="K1023" s="9">
        <f>IF(COUNTIFS(sales!C:C, C1023)=0,"",
_xlfn.MAXIFS(sales!H:H, sales!C:C, C1023))</f>
        <v/>
      </c>
      <c r="L1023" s="4" t="n"/>
      <c r="M1023" s="4" t="n"/>
      <c r="N1023" s="10">
        <f>IF(C1023="","",
SUMIFS(
sales!$I:$I,
sales!$C:$C,$C1023,
sales!$E:$E,$E1023,
sales!$H:$H,"&gt;="&amp;$F1023,
sales!$H:$H,"&lt;="&amp;$G1023
))</f>
        <v/>
      </c>
      <c r="O1023" s="10">
        <f>IF(M1023="","",M1023-N1023)</f>
        <v/>
      </c>
      <c r="P1023" s="11">
        <f>IF(M1023=0,"",N1023/M1023)</f>
        <v/>
      </c>
      <c r="Q1023" s="12">
        <f>IF(OR(G1023="",O1023=""),"",
IF(AND(G1023&lt;TODAY(),O1023&gt;0),"YES","NO"))</f>
        <v/>
      </c>
      <c r="R1023" s="100" t="n"/>
      <c r="S1023" s="14" t="n"/>
      <c r="T1023" s="15">
        <f>IF(Q1023="YES", IF(R1023="Company",L1023*(1+S1023),IF(R1023="Vendor",L1023*(1-S1023),"")),"")</f>
        <v/>
      </c>
      <c r="U1023" s="15">
        <f>IF(Q1023="YES",O1023*T1023,"")</f>
        <v/>
      </c>
      <c r="V1023" s="16" t="n"/>
      <c r="W1023" s="17">
        <f>IF(Q1023="YES",G1023+V1023,"")</f>
        <v/>
      </c>
      <c r="X1023" s="18">
        <f>IF(Q1023="YES",IF(TODAY()&gt;W1023,"OVERDUE","WITHIN TIME"),"")</f>
        <v/>
      </c>
    </row>
    <row r="1024">
      <c r="A1024" s="3" t="n">
        <v>1020</v>
      </c>
      <c r="B1024" s="4" t="n"/>
      <c r="C1024" s="4" t="n"/>
      <c r="D1024" s="5">
        <f>IF(E1024="ISNR20","Natural Rubber-TSNR (ISNR-20)","")</f>
        <v/>
      </c>
      <c r="E1024" s="4" t="n"/>
      <c r="F1024" s="6" t="n"/>
      <c r="G1024" s="6" t="n"/>
      <c r="H1024" s="7">
        <f>IF(G1024="","",G1024-TODAY())</f>
        <v/>
      </c>
      <c r="I1024" s="8">
        <f>IF(G1024="","",
IF(G1024&lt;TODAY(),
IF(O1024&gt;0,"Violated","Completed"),
IF(H1024&lt;=7,"Expiring Soon",
"Active")))</f>
        <v/>
      </c>
      <c r="J1024" s="8">
        <f>IF(C1024="","",
COUNTIFS(
sales!$C:$C,$C1024,
sales!$E:$E,$E1024,
sales!$H:$H,"&gt;="&amp;$F1024,
sales!$H:$H,"&lt;="&amp;$G1024
))</f>
        <v/>
      </c>
      <c r="K1024" s="9">
        <f>IF(COUNTIFS(sales!C:C, C1024)=0,"",
_xlfn.MAXIFS(sales!H:H, sales!C:C, C1024))</f>
        <v/>
      </c>
      <c r="L1024" s="4" t="n"/>
      <c r="M1024" s="4" t="n"/>
      <c r="N1024" s="10">
        <f>IF(C1024="","",
SUMIFS(
sales!$I:$I,
sales!$C:$C,$C1024,
sales!$E:$E,$E1024,
sales!$H:$H,"&gt;="&amp;$F1024,
sales!$H:$H,"&lt;="&amp;$G1024
))</f>
        <v/>
      </c>
      <c r="O1024" s="10">
        <f>IF(M1024="","",M1024-N1024)</f>
        <v/>
      </c>
      <c r="P1024" s="11">
        <f>IF(M1024=0,"",N1024/M1024)</f>
        <v/>
      </c>
      <c r="Q1024" s="12">
        <f>IF(OR(G1024="",O1024=""),"",
IF(AND(G1024&lt;TODAY(),O1024&gt;0),"YES","NO"))</f>
        <v/>
      </c>
      <c r="R1024" s="100" t="n"/>
      <c r="S1024" s="14" t="n"/>
      <c r="T1024" s="15">
        <f>IF(Q1024="YES", IF(R1024="Company",L1024*(1+S1024),IF(R1024="Vendor",L1024*(1-S1024),"")),"")</f>
        <v/>
      </c>
      <c r="U1024" s="15">
        <f>IF(Q1024="YES",O1024*T1024,"")</f>
        <v/>
      </c>
      <c r="V1024" s="16" t="n"/>
      <c r="W1024" s="17">
        <f>IF(Q1024="YES",G1024+V1024,"")</f>
        <v/>
      </c>
      <c r="X1024" s="18">
        <f>IF(Q1024="YES",IF(TODAY()&gt;W1024,"OVERDUE","WITHIN TIME"),"")</f>
        <v/>
      </c>
    </row>
    <row r="1025">
      <c r="A1025" s="3" t="n">
        <v>1021</v>
      </c>
      <c r="B1025" s="4" t="n"/>
      <c r="C1025" s="4" t="n"/>
      <c r="D1025" s="5">
        <f>IF(E1025="ISNR20","Natural Rubber-TSNR (ISNR-20)","")</f>
        <v/>
      </c>
      <c r="E1025" s="4" t="n"/>
      <c r="F1025" s="6" t="n"/>
      <c r="G1025" s="6" t="n"/>
      <c r="H1025" s="7">
        <f>IF(G1025="","",G1025-TODAY())</f>
        <v/>
      </c>
      <c r="I1025" s="8">
        <f>IF(G1025="","",
IF(G1025&lt;TODAY(),
IF(O1025&gt;0,"Violated","Completed"),
IF(H1025&lt;=7,"Expiring Soon",
"Active")))</f>
        <v/>
      </c>
      <c r="J1025" s="8">
        <f>IF(C1025="","",
COUNTIFS(
sales!$C:$C,$C1025,
sales!$E:$E,$E1025,
sales!$H:$H,"&gt;="&amp;$F1025,
sales!$H:$H,"&lt;="&amp;$G1025
))</f>
        <v/>
      </c>
      <c r="K1025" s="9">
        <f>IF(COUNTIFS(sales!C:C, C1025)=0,"",
_xlfn.MAXIFS(sales!H:H, sales!C:C, C1025))</f>
        <v/>
      </c>
      <c r="L1025" s="4" t="n"/>
      <c r="M1025" s="4" t="n"/>
      <c r="N1025" s="10">
        <f>IF(C1025="","",
SUMIFS(
sales!$I:$I,
sales!$C:$C,$C1025,
sales!$E:$E,$E1025,
sales!$H:$H,"&gt;="&amp;$F1025,
sales!$H:$H,"&lt;="&amp;$G1025
))</f>
        <v/>
      </c>
      <c r="O1025" s="10">
        <f>IF(M1025="","",M1025-N1025)</f>
        <v/>
      </c>
      <c r="P1025" s="11">
        <f>IF(M1025=0,"",N1025/M1025)</f>
        <v/>
      </c>
      <c r="Q1025" s="12">
        <f>IF(OR(G1025="",O1025=""),"",
IF(AND(G1025&lt;TODAY(),O1025&gt;0),"YES","NO"))</f>
        <v/>
      </c>
      <c r="R1025" s="100" t="n"/>
      <c r="S1025" s="14" t="n"/>
      <c r="T1025" s="15">
        <f>IF(Q1025="YES", IF(R1025="Company",L1025*(1+S1025),IF(R1025="Vendor",L1025*(1-S1025),"")),"")</f>
        <v/>
      </c>
      <c r="U1025" s="15">
        <f>IF(Q1025="YES",O1025*T1025,"")</f>
        <v/>
      </c>
      <c r="V1025" s="16" t="n"/>
      <c r="W1025" s="17">
        <f>IF(Q1025="YES",G1025+V1025,"")</f>
        <v/>
      </c>
      <c r="X1025" s="18">
        <f>IF(Q1025="YES",IF(TODAY()&gt;W1025,"OVERDUE","WITHIN TIME"),"")</f>
        <v/>
      </c>
    </row>
    <row r="1026">
      <c r="A1026" s="3" t="n">
        <v>1022</v>
      </c>
      <c r="B1026" s="4" t="n"/>
      <c r="C1026" s="4" t="n"/>
      <c r="D1026" s="5">
        <f>IF(E1026="ISNR20","Natural Rubber-TSNR (ISNR-20)","")</f>
        <v/>
      </c>
      <c r="E1026" s="4" t="n"/>
      <c r="F1026" s="6" t="n"/>
      <c r="G1026" s="6" t="n"/>
      <c r="H1026" s="7">
        <f>IF(G1026="","",G1026-TODAY())</f>
        <v/>
      </c>
      <c r="I1026" s="8">
        <f>IF(G1026="","",
IF(G1026&lt;TODAY(),
IF(O1026&gt;0,"Violated","Completed"),
IF(H1026&lt;=7,"Expiring Soon",
"Active")))</f>
        <v/>
      </c>
      <c r="J1026" s="8">
        <f>IF(C1026="","",
COUNTIFS(
sales!$C:$C,$C1026,
sales!$E:$E,$E1026,
sales!$H:$H,"&gt;="&amp;$F1026,
sales!$H:$H,"&lt;="&amp;$G1026
))</f>
        <v/>
      </c>
      <c r="K1026" s="9">
        <f>IF(COUNTIFS(sales!C:C, C1026)=0,"",
_xlfn.MAXIFS(sales!H:H, sales!C:C, C1026))</f>
        <v/>
      </c>
      <c r="L1026" s="4" t="n"/>
      <c r="M1026" s="4" t="n"/>
      <c r="N1026" s="10">
        <f>IF(C1026="","",
SUMIFS(
sales!$I:$I,
sales!$C:$C,$C1026,
sales!$E:$E,$E1026,
sales!$H:$H,"&gt;="&amp;$F1026,
sales!$H:$H,"&lt;="&amp;$G1026
))</f>
        <v/>
      </c>
      <c r="O1026" s="10">
        <f>IF(M1026="","",M1026-N1026)</f>
        <v/>
      </c>
      <c r="P1026" s="11">
        <f>IF(M1026=0,"",N1026/M1026)</f>
        <v/>
      </c>
      <c r="Q1026" s="12">
        <f>IF(OR(G1026="",O1026=""),"",
IF(AND(G1026&lt;TODAY(),O1026&gt;0),"YES","NO"))</f>
        <v/>
      </c>
      <c r="R1026" s="100" t="n"/>
      <c r="S1026" s="14" t="n"/>
      <c r="T1026" s="15">
        <f>IF(Q1026="YES", IF(R1026="Company",L1026*(1+S1026),IF(R1026="Vendor",L1026*(1-S1026),"")),"")</f>
        <v/>
      </c>
      <c r="U1026" s="15">
        <f>IF(Q1026="YES",O1026*T1026,"")</f>
        <v/>
      </c>
      <c r="V1026" s="16" t="n"/>
      <c r="W1026" s="17">
        <f>IF(Q1026="YES",G1026+V1026,"")</f>
        <v/>
      </c>
      <c r="X1026" s="18">
        <f>IF(Q1026="YES",IF(TODAY()&gt;W1026,"OVERDUE","WITHIN TIME"),"")</f>
        <v/>
      </c>
    </row>
    <row r="1027">
      <c r="A1027" s="3" t="n">
        <v>1023</v>
      </c>
      <c r="B1027" s="4" t="n"/>
      <c r="C1027" s="4" t="n"/>
      <c r="D1027" s="5">
        <f>IF(E1027="ISNR20","Natural Rubber-TSNR (ISNR-20)","")</f>
        <v/>
      </c>
      <c r="E1027" s="4" t="n"/>
      <c r="F1027" s="6" t="n"/>
      <c r="G1027" s="6" t="n"/>
      <c r="H1027" s="7">
        <f>IF(G1027="","",G1027-TODAY())</f>
        <v/>
      </c>
      <c r="I1027" s="8">
        <f>IF(G1027="","",
IF(G1027&lt;TODAY(),
IF(O1027&gt;0,"Violated","Completed"),
IF(H1027&lt;=7,"Expiring Soon",
"Active")))</f>
        <v/>
      </c>
      <c r="J1027" s="8">
        <f>IF(C1027="","",
COUNTIFS(
sales!$C:$C,$C1027,
sales!$E:$E,$E1027,
sales!$H:$H,"&gt;="&amp;$F1027,
sales!$H:$H,"&lt;="&amp;$G1027
))</f>
        <v/>
      </c>
      <c r="K1027" s="9">
        <f>IF(COUNTIFS(sales!C:C, C1027)=0,"",
_xlfn.MAXIFS(sales!H:H, sales!C:C, C1027))</f>
        <v/>
      </c>
      <c r="L1027" s="4" t="n"/>
      <c r="M1027" s="4" t="n"/>
      <c r="N1027" s="10">
        <f>IF(C1027="","",
SUMIFS(
sales!$I:$I,
sales!$C:$C,$C1027,
sales!$E:$E,$E1027,
sales!$H:$H,"&gt;="&amp;$F1027,
sales!$H:$H,"&lt;="&amp;$G1027
))</f>
        <v/>
      </c>
      <c r="O1027" s="10">
        <f>IF(M1027="","",M1027-N1027)</f>
        <v/>
      </c>
      <c r="P1027" s="11">
        <f>IF(M1027=0,"",N1027/M1027)</f>
        <v/>
      </c>
      <c r="Q1027" s="12">
        <f>IF(OR(G1027="",O1027=""),"",
IF(AND(G1027&lt;TODAY(),O1027&gt;0),"YES","NO"))</f>
        <v/>
      </c>
      <c r="R1027" s="100" t="n"/>
      <c r="S1027" s="14" t="n"/>
      <c r="T1027" s="15">
        <f>IF(Q1027="YES", IF(R1027="Company",L1027*(1+S1027),IF(R1027="Vendor",L1027*(1-S1027),"")),"")</f>
        <v/>
      </c>
      <c r="U1027" s="15">
        <f>IF(Q1027="YES",O1027*T1027,"")</f>
        <v/>
      </c>
      <c r="V1027" s="16" t="n"/>
      <c r="W1027" s="17">
        <f>IF(Q1027="YES",G1027+V1027,"")</f>
        <v/>
      </c>
      <c r="X1027" s="18">
        <f>IF(Q1027="YES",IF(TODAY()&gt;W1027,"OVERDUE","WITHIN TIME"),"")</f>
        <v/>
      </c>
    </row>
    <row r="1028">
      <c r="A1028" s="3" t="n">
        <v>1024</v>
      </c>
      <c r="B1028" s="4" t="n"/>
      <c r="C1028" s="4" t="n"/>
      <c r="D1028" s="5">
        <f>IF(E1028="ISNR20","Natural Rubber-TSNR (ISNR-20)","")</f>
        <v/>
      </c>
      <c r="E1028" s="4" t="n"/>
      <c r="F1028" s="6" t="n"/>
      <c r="G1028" s="6" t="n"/>
      <c r="H1028" s="7">
        <f>IF(G1028="","",G1028-TODAY())</f>
        <v/>
      </c>
      <c r="I1028" s="8">
        <f>IF(G1028="","",
IF(G1028&lt;TODAY(),
IF(O1028&gt;0,"Violated","Completed"),
IF(H1028&lt;=7,"Expiring Soon",
"Active")))</f>
        <v/>
      </c>
      <c r="J1028" s="8">
        <f>IF(C1028="","",
COUNTIFS(
sales!$C:$C,$C1028,
sales!$E:$E,$E1028,
sales!$H:$H,"&gt;="&amp;$F1028,
sales!$H:$H,"&lt;="&amp;$G1028
))</f>
        <v/>
      </c>
      <c r="K1028" s="9">
        <f>IF(COUNTIFS(sales!C:C, C1028)=0,"",
_xlfn.MAXIFS(sales!H:H, sales!C:C, C1028))</f>
        <v/>
      </c>
      <c r="L1028" s="4" t="n"/>
      <c r="M1028" s="4" t="n"/>
      <c r="N1028" s="10">
        <f>IF(C1028="","",
SUMIFS(
sales!$I:$I,
sales!$C:$C,$C1028,
sales!$E:$E,$E1028,
sales!$H:$H,"&gt;="&amp;$F1028,
sales!$H:$H,"&lt;="&amp;$G1028
))</f>
        <v/>
      </c>
      <c r="O1028" s="10">
        <f>IF(M1028="","",M1028-N1028)</f>
        <v/>
      </c>
      <c r="P1028" s="11">
        <f>IF(M1028=0,"",N1028/M1028)</f>
        <v/>
      </c>
      <c r="Q1028" s="12">
        <f>IF(OR(G1028="",O1028=""),"",
IF(AND(G1028&lt;TODAY(),O1028&gt;0),"YES","NO"))</f>
        <v/>
      </c>
      <c r="R1028" s="100" t="n"/>
      <c r="S1028" s="14" t="n"/>
      <c r="T1028" s="15">
        <f>IF(Q1028="YES", IF(R1028="Company",L1028*(1+S1028),IF(R1028="Vendor",L1028*(1-S1028),"")),"")</f>
        <v/>
      </c>
      <c r="U1028" s="15">
        <f>IF(Q1028="YES",O1028*T1028,"")</f>
        <v/>
      </c>
      <c r="V1028" s="16" t="n"/>
      <c r="W1028" s="17">
        <f>IF(Q1028="YES",G1028+V1028,"")</f>
        <v/>
      </c>
      <c r="X1028" s="18">
        <f>IF(Q1028="YES",IF(TODAY()&gt;W1028,"OVERDUE","WITHIN TIME"),"")</f>
        <v/>
      </c>
    </row>
    <row r="1029">
      <c r="A1029" s="3" t="n">
        <v>1025</v>
      </c>
      <c r="B1029" s="4" t="n"/>
      <c r="C1029" s="4" t="n"/>
      <c r="D1029" s="5">
        <f>IF(E1029="ISNR20","Natural Rubber-TSNR (ISNR-20)","")</f>
        <v/>
      </c>
      <c r="E1029" s="4" t="n"/>
      <c r="F1029" s="6" t="n"/>
      <c r="G1029" s="6" t="n"/>
      <c r="H1029" s="7">
        <f>IF(G1029="","",G1029-TODAY())</f>
        <v/>
      </c>
      <c r="I1029" s="8">
        <f>IF(G1029="","",
IF(G1029&lt;TODAY(),
IF(O1029&gt;0,"Violated","Completed"),
IF(H1029&lt;=7,"Expiring Soon",
"Active")))</f>
        <v/>
      </c>
      <c r="J1029" s="8">
        <f>IF(C1029="","",
COUNTIFS(
sales!$C:$C,$C1029,
sales!$E:$E,$E1029,
sales!$H:$H,"&gt;="&amp;$F1029,
sales!$H:$H,"&lt;="&amp;$G1029
))</f>
        <v/>
      </c>
      <c r="K1029" s="9">
        <f>IF(COUNTIFS(sales!C:C, C1029)=0,"",
_xlfn.MAXIFS(sales!H:H, sales!C:C, C1029))</f>
        <v/>
      </c>
      <c r="L1029" s="4" t="n"/>
      <c r="M1029" s="4" t="n"/>
      <c r="N1029" s="10">
        <f>IF(C1029="","",
SUMIFS(
sales!$I:$I,
sales!$C:$C,$C1029,
sales!$E:$E,$E1029,
sales!$H:$H,"&gt;="&amp;$F1029,
sales!$H:$H,"&lt;="&amp;$G1029
))</f>
        <v/>
      </c>
      <c r="O1029" s="10">
        <f>IF(M1029="","",M1029-N1029)</f>
        <v/>
      </c>
      <c r="P1029" s="11">
        <f>IF(M1029=0,"",N1029/M1029)</f>
        <v/>
      </c>
      <c r="Q1029" s="12">
        <f>IF(OR(G1029="",O1029=""),"",
IF(AND(G1029&lt;TODAY(),O1029&gt;0),"YES","NO"))</f>
        <v/>
      </c>
      <c r="R1029" s="100" t="n"/>
      <c r="S1029" s="14" t="n"/>
      <c r="T1029" s="15">
        <f>IF(Q1029="YES", IF(R1029="Company",L1029*(1+S1029),IF(R1029="Vendor",L1029*(1-S1029),"")),"")</f>
        <v/>
      </c>
      <c r="U1029" s="15">
        <f>IF(Q1029="YES",O1029*T1029,"")</f>
        <v/>
      </c>
      <c r="V1029" s="16" t="n"/>
      <c r="W1029" s="17">
        <f>IF(Q1029="YES",G1029+V1029,"")</f>
        <v/>
      </c>
      <c r="X1029" s="18">
        <f>IF(Q1029="YES",IF(TODAY()&gt;W1029,"OVERDUE","WITHIN TIME"),"")</f>
        <v/>
      </c>
    </row>
    <row r="1030">
      <c r="A1030" s="3" t="n">
        <v>1026</v>
      </c>
      <c r="B1030" s="4" t="n"/>
      <c r="C1030" s="4" t="n"/>
      <c r="D1030" s="5">
        <f>IF(E1030="ISNR20","Natural Rubber-TSNR (ISNR-20)","")</f>
        <v/>
      </c>
      <c r="E1030" s="4" t="n"/>
      <c r="F1030" s="6" t="n"/>
      <c r="G1030" s="6" t="n"/>
      <c r="H1030" s="7">
        <f>IF(G1030="","",G1030-TODAY())</f>
        <v/>
      </c>
      <c r="I1030" s="8">
        <f>IF(G1030="","",
IF(G1030&lt;TODAY(),
IF(O1030&gt;0,"Violated","Completed"),
IF(H1030&lt;=7,"Expiring Soon",
"Active")))</f>
        <v/>
      </c>
      <c r="J1030" s="8">
        <f>IF(C1030="","",
COUNTIFS(
sales!$C:$C,$C1030,
sales!$E:$E,$E1030,
sales!$H:$H,"&gt;="&amp;$F1030,
sales!$H:$H,"&lt;="&amp;$G1030
))</f>
        <v/>
      </c>
      <c r="K1030" s="9">
        <f>IF(COUNTIFS(sales!C:C, C1030)=0,"",
_xlfn.MAXIFS(sales!H:H, sales!C:C, C1030))</f>
        <v/>
      </c>
      <c r="L1030" s="4" t="n"/>
      <c r="M1030" s="4" t="n"/>
      <c r="N1030" s="10">
        <f>IF(C1030="","",
SUMIFS(
sales!$I:$I,
sales!$C:$C,$C1030,
sales!$E:$E,$E1030,
sales!$H:$H,"&gt;="&amp;$F1030,
sales!$H:$H,"&lt;="&amp;$G1030
))</f>
        <v/>
      </c>
      <c r="O1030" s="10">
        <f>IF(M1030="","",M1030-N1030)</f>
        <v/>
      </c>
      <c r="P1030" s="11">
        <f>IF(M1030=0,"",N1030/M1030)</f>
        <v/>
      </c>
      <c r="Q1030" s="12">
        <f>IF(OR(G1030="",O1030=""),"",
IF(AND(G1030&lt;TODAY(),O1030&gt;0),"YES","NO"))</f>
        <v/>
      </c>
      <c r="R1030" s="100" t="n"/>
      <c r="S1030" s="14" t="n"/>
      <c r="T1030" s="15">
        <f>IF(Q1030="YES", IF(R1030="Company",L1030*(1+S1030),IF(R1030="Vendor",L1030*(1-S1030),"")),"")</f>
        <v/>
      </c>
      <c r="U1030" s="15">
        <f>IF(Q1030="YES",O1030*T1030,"")</f>
        <v/>
      </c>
      <c r="V1030" s="16" t="n"/>
      <c r="W1030" s="17">
        <f>IF(Q1030="YES",G1030+V1030,"")</f>
        <v/>
      </c>
      <c r="X1030" s="18">
        <f>IF(Q1030="YES",IF(TODAY()&gt;W1030,"OVERDUE","WITHIN TIME"),"")</f>
        <v/>
      </c>
    </row>
    <row r="1031">
      <c r="A1031" s="3" t="n">
        <v>1027</v>
      </c>
      <c r="B1031" s="4" t="n"/>
      <c r="C1031" s="4" t="n"/>
      <c r="D1031" s="5">
        <f>IF(E1031="ISNR20","Natural Rubber-TSNR (ISNR-20)","")</f>
        <v/>
      </c>
      <c r="E1031" s="4" t="n"/>
      <c r="F1031" s="6" t="n"/>
      <c r="G1031" s="6" t="n"/>
      <c r="H1031" s="7">
        <f>IF(G1031="","",G1031-TODAY())</f>
        <v/>
      </c>
      <c r="I1031" s="8">
        <f>IF(G1031="","",
IF(G1031&lt;TODAY(),
IF(O1031&gt;0,"Violated","Completed"),
IF(H1031&lt;=7,"Expiring Soon",
"Active")))</f>
        <v/>
      </c>
      <c r="J1031" s="8">
        <f>IF(C1031="","",
COUNTIFS(
sales!$C:$C,$C1031,
sales!$E:$E,$E1031,
sales!$H:$H,"&gt;="&amp;$F1031,
sales!$H:$H,"&lt;="&amp;$G1031
))</f>
        <v/>
      </c>
      <c r="K1031" s="9">
        <f>IF(COUNTIFS(sales!C:C, C1031)=0,"",
_xlfn.MAXIFS(sales!H:H, sales!C:C, C1031))</f>
        <v/>
      </c>
      <c r="L1031" s="4" t="n"/>
      <c r="M1031" s="4" t="n"/>
      <c r="N1031" s="10">
        <f>IF(C1031="","",
SUMIFS(
sales!$I:$I,
sales!$C:$C,$C1031,
sales!$E:$E,$E1031,
sales!$H:$H,"&gt;="&amp;$F1031,
sales!$H:$H,"&lt;="&amp;$G1031
))</f>
        <v/>
      </c>
      <c r="O1031" s="10">
        <f>IF(M1031="","",M1031-N1031)</f>
        <v/>
      </c>
      <c r="P1031" s="11">
        <f>IF(M1031=0,"",N1031/M1031)</f>
        <v/>
      </c>
      <c r="Q1031" s="12">
        <f>IF(OR(G1031="",O1031=""),"",
IF(AND(G1031&lt;TODAY(),O1031&gt;0),"YES","NO"))</f>
        <v/>
      </c>
      <c r="R1031" s="100" t="n"/>
      <c r="S1031" s="14" t="n"/>
      <c r="T1031" s="15">
        <f>IF(Q1031="YES", IF(R1031="Company",L1031*(1+S1031),IF(R1031="Vendor",L1031*(1-S1031),"")),"")</f>
        <v/>
      </c>
      <c r="U1031" s="15">
        <f>IF(Q1031="YES",O1031*T1031,"")</f>
        <v/>
      </c>
      <c r="V1031" s="16" t="n"/>
      <c r="W1031" s="17">
        <f>IF(Q1031="YES",G1031+V1031,"")</f>
        <v/>
      </c>
      <c r="X1031" s="18">
        <f>IF(Q1031="YES",IF(TODAY()&gt;W1031,"OVERDUE","WITHIN TIME"),"")</f>
        <v/>
      </c>
    </row>
    <row r="1032">
      <c r="A1032" s="3" t="n">
        <v>1028</v>
      </c>
      <c r="B1032" s="4" t="n"/>
      <c r="C1032" s="4" t="n"/>
      <c r="D1032" s="5">
        <f>IF(E1032="ISNR20","Natural Rubber-TSNR (ISNR-20)","")</f>
        <v/>
      </c>
      <c r="E1032" s="4" t="n"/>
      <c r="F1032" s="6" t="n"/>
      <c r="G1032" s="6" t="n"/>
      <c r="H1032" s="7">
        <f>IF(G1032="","",G1032-TODAY())</f>
        <v/>
      </c>
      <c r="I1032" s="8">
        <f>IF(G1032="","",
IF(G1032&lt;TODAY(),
IF(O1032&gt;0,"Violated","Completed"),
IF(H1032&lt;=7,"Expiring Soon",
"Active")))</f>
        <v/>
      </c>
      <c r="J1032" s="8">
        <f>IF(C1032="","",
COUNTIFS(
sales!$C:$C,$C1032,
sales!$E:$E,$E1032,
sales!$H:$H,"&gt;="&amp;$F1032,
sales!$H:$H,"&lt;="&amp;$G1032
))</f>
        <v/>
      </c>
      <c r="K1032" s="9">
        <f>IF(COUNTIFS(sales!C:C, C1032)=0,"",
_xlfn.MAXIFS(sales!H:H, sales!C:C, C1032))</f>
        <v/>
      </c>
      <c r="L1032" s="4" t="n"/>
      <c r="M1032" s="4" t="n"/>
      <c r="N1032" s="10">
        <f>IF(C1032="","",
SUMIFS(
sales!$I:$I,
sales!$C:$C,$C1032,
sales!$E:$E,$E1032,
sales!$H:$H,"&gt;="&amp;$F1032,
sales!$H:$H,"&lt;="&amp;$G1032
))</f>
        <v/>
      </c>
      <c r="O1032" s="10">
        <f>IF(M1032="","",M1032-N1032)</f>
        <v/>
      </c>
      <c r="P1032" s="11">
        <f>IF(M1032=0,"",N1032/M1032)</f>
        <v/>
      </c>
      <c r="Q1032" s="12">
        <f>IF(OR(G1032="",O1032=""),"",
IF(AND(G1032&lt;TODAY(),O1032&gt;0),"YES","NO"))</f>
        <v/>
      </c>
      <c r="R1032" s="100" t="n"/>
      <c r="S1032" s="14" t="n"/>
      <c r="T1032" s="15">
        <f>IF(Q1032="YES", IF(R1032="Company",L1032*(1+S1032),IF(R1032="Vendor",L1032*(1-S1032),"")),"")</f>
        <v/>
      </c>
      <c r="U1032" s="15">
        <f>IF(Q1032="YES",O1032*T1032,"")</f>
        <v/>
      </c>
      <c r="V1032" s="16" t="n"/>
      <c r="W1032" s="17">
        <f>IF(Q1032="YES",G1032+V1032,"")</f>
        <v/>
      </c>
      <c r="X1032" s="18">
        <f>IF(Q1032="YES",IF(TODAY()&gt;W1032,"OVERDUE","WITHIN TIME"),"")</f>
        <v/>
      </c>
    </row>
    <row r="1033">
      <c r="A1033" s="3" t="n">
        <v>1029</v>
      </c>
      <c r="B1033" s="4" t="n"/>
      <c r="C1033" s="4" t="n"/>
      <c r="D1033" s="5">
        <f>IF(E1033="ISNR20","Natural Rubber-TSNR (ISNR-20)","")</f>
        <v/>
      </c>
      <c r="E1033" s="4" t="n"/>
      <c r="F1033" s="6" t="n"/>
      <c r="G1033" s="6" t="n"/>
      <c r="H1033" s="7">
        <f>IF(G1033="","",G1033-TODAY())</f>
        <v/>
      </c>
      <c r="I1033" s="8">
        <f>IF(G1033="","",
IF(G1033&lt;TODAY(),
IF(O1033&gt;0,"Violated","Completed"),
IF(H1033&lt;=7,"Expiring Soon",
"Active")))</f>
        <v/>
      </c>
      <c r="J1033" s="8">
        <f>IF(C1033="","",
COUNTIFS(
sales!$C:$C,$C1033,
sales!$E:$E,$E1033,
sales!$H:$H,"&gt;="&amp;$F1033,
sales!$H:$H,"&lt;="&amp;$G1033
))</f>
        <v/>
      </c>
      <c r="K1033" s="9">
        <f>IF(COUNTIFS(sales!C:C, C1033)=0,"",
_xlfn.MAXIFS(sales!H:H, sales!C:C, C1033))</f>
        <v/>
      </c>
      <c r="L1033" s="4" t="n"/>
      <c r="M1033" s="4" t="n"/>
      <c r="N1033" s="10">
        <f>IF(C1033="","",
SUMIFS(
sales!$I:$I,
sales!$C:$C,$C1033,
sales!$E:$E,$E1033,
sales!$H:$H,"&gt;="&amp;$F1033,
sales!$H:$H,"&lt;="&amp;$G1033
))</f>
        <v/>
      </c>
      <c r="O1033" s="10">
        <f>IF(M1033="","",M1033-N1033)</f>
        <v/>
      </c>
      <c r="P1033" s="11">
        <f>IF(M1033=0,"",N1033/M1033)</f>
        <v/>
      </c>
      <c r="Q1033" s="12">
        <f>IF(OR(G1033="",O1033=""),"",
IF(AND(G1033&lt;TODAY(),O1033&gt;0),"YES","NO"))</f>
        <v/>
      </c>
      <c r="R1033" s="100" t="n"/>
      <c r="S1033" s="14" t="n"/>
      <c r="T1033" s="15">
        <f>IF(Q1033="YES", IF(R1033="Company",L1033*(1+S1033),IF(R1033="Vendor",L1033*(1-S1033),"")),"")</f>
        <v/>
      </c>
      <c r="U1033" s="15">
        <f>IF(Q1033="YES",O1033*T1033,"")</f>
        <v/>
      </c>
      <c r="V1033" s="16" t="n"/>
      <c r="W1033" s="17">
        <f>IF(Q1033="YES",G1033+V1033,"")</f>
        <v/>
      </c>
      <c r="X1033" s="18">
        <f>IF(Q1033="YES",IF(TODAY()&gt;W1033,"OVERDUE","WITHIN TIME"),"")</f>
        <v/>
      </c>
    </row>
    <row r="1034">
      <c r="A1034" s="3" t="n">
        <v>1030</v>
      </c>
      <c r="B1034" s="4" t="n"/>
      <c r="C1034" s="4" t="n"/>
      <c r="D1034" s="5">
        <f>IF(E1034="ISNR20","Natural Rubber-TSNR (ISNR-20)","")</f>
        <v/>
      </c>
      <c r="E1034" s="4" t="n"/>
      <c r="F1034" s="6" t="n"/>
      <c r="G1034" s="6" t="n"/>
      <c r="H1034" s="7">
        <f>IF(G1034="","",G1034-TODAY())</f>
        <v/>
      </c>
      <c r="I1034" s="8">
        <f>IF(G1034="","",
IF(G1034&lt;TODAY(),
IF(O1034&gt;0,"Violated","Completed"),
IF(H1034&lt;=7,"Expiring Soon",
"Active")))</f>
        <v/>
      </c>
      <c r="J1034" s="8">
        <f>IF(C1034="","",
COUNTIFS(
sales!$C:$C,$C1034,
sales!$E:$E,$E1034,
sales!$H:$H,"&gt;="&amp;$F1034,
sales!$H:$H,"&lt;="&amp;$G1034
))</f>
        <v/>
      </c>
      <c r="K1034" s="9">
        <f>IF(COUNTIFS(sales!C:C, C1034)=0,"",
_xlfn.MAXIFS(sales!H:H, sales!C:C, C1034))</f>
        <v/>
      </c>
      <c r="L1034" s="4" t="n"/>
      <c r="M1034" s="4" t="n"/>
      <c r="N1034" s="10">
        <f>IF(C1034="","",
SUMIFS(
sales!$I:$I,
sales!$C:$C,$C1034,
sales!$E:$E,$E1034,
sales!$H:$H,"&gt;="&amp;$F1034,
sales!$H:$H,"&lt;="&amp;$G1034
))</f>
        <v/>
      </c>
      <c r="O1034" s="10">
        <f>IF(M1034="","",M1034-N1034)</f>
        <v/>
      </c>
      <c r="P1034" s="11">
        <f>IF(M1034=0,"",N1034/M1034)</f>
        <v/>
      </c>
      <c r="Q1034" s="12">
        <f>IF(OR(G1034="",O1034=""),"",
IF(AND(G1034&lt;TODAY(),O1034&gt;0),"YES","NO"))</f>
        <v/>
      </c>
      <c r="R1034" s="100" t="n"/>
      <c r="S1034" s="14" t="n"/>
      <c r="T1034" s="15">
        <f>IF(Q1034="YES", IF(R1034="Company",L1034*(1+S1034),IF(R1034="Vendor",L1034*(1-S1034),"")),"")</f>
        <v/>
      </c>
      <c r="U1034" s="15">
        <f>IF(Q1034="YES",O1034*T1034,"")</f>
        <v/>
      </c>
      <c r="V1034" s="16" t="n"/>
      <c r="W1034" s="17">
        <f>IF(Q1034="YES",G1034+V1034,"")</f>
        <v/>
      </c>
      <c r="X1034" s="18">
        <f>IF(Q1034="YES",IF(TODAY()&gt;W1034,"OVERDUE","WITHIN TIME"),"")</f>
        <v/>
      </c>
    </row>
    <row r="1035">
      <c r="A1035" s="3" t="n">
        <v>1031</v>
      </c>
      <c r="B1035" s="4" t="n"/>
      <c r="C1035" s="4" t="n"/>
      <c r="D1035" s="5">
        <f>IF(E1035="ISNR20","Natural Rubber-TSNR (ISNR-20)","")</f>
        <v/>
      </c>
      <c r="E1035" s="4" t="n"/>
      <c r="F1035" s="6" t="n"/>
      <c r="G1035" s="6" t="n"/>
      <c r="H1035" s="7">
        <f>IF(G1035="","",G1035-TODAY())</f>
        <v/>
      </c>
      <c r="I1035" s="8">
        <f>IF(G1035="","",
IF(G1035&lt;TODAY(),
IF(O1035&gt;0,"Violated","Completed"),
IF(H1035&lt;=7,"Expiring Soon",
"Active")))</f>
        <v/>
      </c>
      <c r="J1035" s="8">
        <f>IF(C1035="","",
COUNTIFS(
sales!$C:$C,$C1035,
sales!$E:$E,$E1035,
sales!$H:$H,"&gt;="&amp;$F1035,
sales!$H:$H,"&lt;="&amp;$G1035
))</f>
        <v/>
      </c>
      <c r="K1035" s="9">
        <f>IF(COUNTIFS(sales!C:C, C1035)=0,"",
_xlfn.MAXIFS(sales!H:H, sales!C:C, C1035))</f>
        <v/>
      </c>
      <c r="L1035" s="4" t="n"/>
      <c r="M1035" s="4" t="n"/>
      <c r="N1035" s="10">
        <f>IF(C1035="","",
SUMIFS(
sales!$I:$I,
sales!$C:$C,$C1035,
sales!$E:$E,$E1035,
sales!$H:$H,"&gt;="&amp;$F1035,
sales!$H:$H,"&lt;="&amp;$G1035
))</f>
        <v/>
      </c>
      <c r="O1035" s="10">
        <f>IF(M1035="","",M1035-N1035)</f>
        <v/>
      </c>
      <c r="P1035" s="11">
        <f>IF(M1035=0,"",N1035/M1035)</f>
        <v/>
      </c>
      <c r="Q1035" s="12">
        <f>IF(OR(G1035="",O1035=""),"",
IF(AND(G1035&lt;TODAY(),O1035&gt;0),"YES","NO"))</f>
        <v/>
      </c>
      <c r="R1035" s="100" t="n"/>
      <c r="S1035" s="14" t="n"/>
      <c r="T1035" s="15">
        <f>IF(Q1035="YES", IF(R1035="Company",L1035*(1+S1035),IF(R1035="Vendor",L1035*(1-S1035),"")),"")</f>
        <v/>
      </c>
      <c r="U1035" s="15">
        <f>IF(Q1035="YES",O1035*T1035,"")</f>
        <v/>
      </c>
      <c r="V1035" s="16" t="n"/>
      <c r="W1035" s="17">
        <f>IF(Q1035="YES",G1035+V1035,"")</f>
        <v/>
      </c>
      <c r="X1035" s="18">
        <f>IF(Q1035="YES",IF(TODAY()&gt;W1035,"OVERDUE","WITHIN TIME"),"")</f>
        <v/>
      </c>
    </row>
    <row r="1036">
      <c r="A1036" s="3" t="n">
        <v>1032</v>
      </c>
      <c r="B1036" s="4" t="n"/>
      <c r="C1036" s="4" t="n"/>
      <c r="D1036" s="5">
        <f>IF(E1036="ISNR20","Natural Rubber-TSNR (ISNR-20)","")</f>
        <v/>
      </c>
      <c r="E1036" s="4" t="n"/>
      <c r="F1036" s="6" t="n"/>
      <c r="G1036" s="6" t="n"/>
      <c r="H1036" s="7">
        <f>IF(G1036="","",G1036-TODAY())</f>
        <v/>
      </c>
      <c r="I1036" s="8">
        <f>IF(G1036="","",
IF(G1036&lt;TODAY(),
IF(O1036&gt;0,"Violated","Completed"),
IF(H1036&lt;=7,"Expiring Soon",
"Active")))</f>
        <v/>
      </c>
      <c r="J1036" s="8">
        <f>IF(C1036="","",
COUNTIFS(
sales!$C:$C,$C1036,
sales!$E:$E,$E1036,
sales!$H:$H,"&gt;="&amp;$F1036,
sales!$H:$H,"&lt;="&amp;$G1036
))</f>
        <v/>
      </c>
      <c r="K1036" s="9">
        <f>IF(COUNTIFS(sales!C:C, C1036)=0,"",
_xlfn.MAXIFS(sales!H:H, sales!C:C, C1036))</f>
        <v/>
      </c>
      <c r="L1036" s="4" t="n"/>
      <c r="M1036" s="4" t="n"/>
      <c r="N1036" s="10">
        <f>IF(C1036="","",
SUMIFS(
sales!$I:$I,
sales!$C:$C,$C1036,
sales!$E:$E,$E1036,
sales!$H:$H,"&gt;="&amp;$F1036,
sales!$H:$H,"&lt;="&amp;$G1036
))</f>
        <v/>
      </c>
      <c r="O1036" s="10">
        <f>IF(M1036="","",M1036-N1036)</f>
        <v/>
      </c>
      <c r="P1036" s="11">
        <f>IF(M1036=0,"",N1036/M1036)</f>
        <v/>
      </c>
      <c r="Q1036" s="12">
        <f>IF(OR(G1036="",O1036=""),"",
IF(AND(G1036&lt;TODAY(),O1036&gt;0),"YES","NO"))</f>
        <v/>
      </c>
      <c r="R1036" s="100" t="n"/>
      <c r="S1036" s="14" t="n"/>
      <c r="T1036" s="15">
        <f>IF(Q1036="YES", IF(R1036="Company",L1036*(1+S1036),IF(R1036="Vendor",L1036*(1-S1036),"")),"")</f>
        <v/>
      </c>
      <c r="U1036" s="15">
        <f>IF(Q1036="YES",O1036*T1036,"")</f>
        <v/>
      </c>
      <c r="V1036" s="16" t="n"/>
      <c r="W1036" s="17">
        <f>IF(Q1036="YES",G1036+V1036,"")</f>
        <v/>
      </c>
      <c r="X1036" s="18">
        <f>IF(Q1036="YES",IF(TODAY()&gt;W1036,"OVERDUE","WITHIN TIME"),"")</f>
        <v/>
      </c>
    </row>
    <row r="1037">
      <c r="A1037" s="3" t="n">
        <v>1033</v>
      </c>
      <c r="B1037" s="4" t="n"/>
      <c r="C1037" s="4" t="n"/>
      <c r="D1037" s="5">
        <f>IF(E1037="ISNR20","Natural Rubber-TSNR (ISNR-20)","")</f>
        <v/>
      </c>
      <c r="E1037" s="4" t="n"/>
      <c r="F1037" s="6" t="n"/>
      <c r="G1037" s="6" t="n"/>
      <c r="H1037" s="7">
        <f>IF(G1037="","",G1037-TODAY())</f>
        <v/>
      </c>
      <c r="I1037" s="8">
        <f>IF(G1037="","",
IF(G1037&lt;TODAY(),
IF(O1037&gt;0,"Violated","Completed"),
IF(H1037&lt;=7,"Expiring Soon",
"Active")))</f>
        <v/>
      </c>
      <c r="J1037" s="8">
        <f>IF(C1037="","",
COUNTIFS(
sales!$C:$C,$C1037,
sales!$E:$E,$E1037,
sales!$H:$H,"&gt;="&amp;$F1037,
sales!$H:$H,"&lt;="&amp;$G1037
))</f>
        <v/>
      </c>
      <c r="K1037" s="9">
        <f>IF(COUNTIFS(sales!C:C, C1037)=0,"",
_xlfn.MAXIFS(sales!H:H, sales!C:C, C1037))</f>
        <v/>
      </c>
      <c r="L1037" s="4" t="n"/>
      <c r="M1037" s="4" t="n"/>
      <c r="N1037" s="10">
        <f>IF(C1037="","",
SUMIFS(
sales!$I:$I,
sales!$C:$C,$C1037,
sales!$E:$E,$E1037,
sales!$H:$H,"&gt;="&amp;$F1037,
sales!$H:$H,"&lt;="&amp;$G1037
))</f>
        <v/>
      </c>
      <c r="O1037" s="10">
        <f>IF(M1037="","",M1037-N1037)</f>
        <v/>
      </c>
      <c r="P1037" s="11">
        <f>IF(M1037=0,"",N1037/M1037)</f>
        <v/>
      </c>
      <c r="Q1037" s="12">
        <f>IF(OR(G1037="",O1037=""),"",
IF(AND(G1037&lt;TODAY(),O1037&gt;0),"YES","NO"))</f>
        <v/>
      </c>
      <c r="R1037" s="100" t="n"/>
      <c r="S1037" s="14" t="n"/>
      <c r="T1037" s="15">
        <f>IF(Q1037="YES", IF(R1037="Company",L1037*(1+S1037),IF(R1037="Vendor",L1037*(1-S1037),"")),"")</f>
        <v/>
      </c>
      <c r="U1037" s="15">
        <f>IF(Q1037="YES",O1037*T1037,"")</f>
        <v/>
      </c>
      <c r="V1037" s="16" t="n"/>
      <c r="W1037" s="17">
        <f>IF(Q1037="YES",G1037+V1037,"")</f>
        <v/>
      </c>
      <c r="X1037" s="18">
        <f>IF(Q1037="YES",IF(TODAY()&gt;W1037,"OVERDUE","WITHIN TIME"),"")</f>
        <v/>
      </c>
    </row>
    <row r="1038">
      <c r="A1038" s="3" t="n">
        <v>1034</v>
      </c>
      <c r="B1038" s="4" t="n"/>
      <c r="C1038" s="4" t="n"/>
      <c r="D1038" s="5">
        <f>IF(E1038="ISNR20","Natural Rubber-TSNR (ISNR-20)","")</f>
        <v/>
      </c>
      <c r="E1038" s="4" t="n"/>
      <c r="F1038" s="6" t="n"/>
      <c r="G1038" s="6" t="n"/>
      <c r="H1038" s="7">
        <f>IF(G1038="","",G1038-TODAY())</f>
        <v/>
      </c>
      <c r="I1038" s="8">
        <f>IF(G1038="","",
IF(G1038&lt;TODAY(),
IF(O1038&gt;0,"Violated","Completed"),
IF(H1038&lt;=7,"Expiring Soon",
"Active")))</f>
        <v/>
      </c>
      <c r="J1038" s="8">
        <f>IF(C1038="","",
COUNTIFS(
sales!$C:$C,$C1038,
sales!$E:$E,$E1038,
sales!$H:$H,"&gt;="&amp;$F1038,
sales!$H:$H,"&lt;="&amp;$G1038
))</f>
        <v/>
      </c>
      <c r="K1038" s="9">
        <f>IF(COUNTIFS(sales!C:C, C1038)=0,"",
_xlfn.MAXIFS(sales!H:H, sales!C:C, C1038))</f>
        <v/>
      </c>
      <c r="L1038" s="4" t="n"/>
      <c r="M1038" s="4" t="n"/>
      <c r="N1038" s="10">
        <f>IF(C1038="","",
SUMIFS(
sales!$I:$I,
sales!$C:$C,$C1038,
sales!$E:$E,$E1038,
sales!$H:$H,"&gt;="&amp;$F1038,
sales!$H:$H,"&lt;="&amp;$G1038
))</f>
        <v/>
      </c>
      <c r="O1038" s="10">
        <f>IF(M1038="","",M1038-N1038)</f>
        <v/>
      </c>
      <c r="P1038" s="11">
        <f>IF(M1038=0,"",N1038/M1038)</f>
        <v/>
      </c>
      <c r="Q1038" s="12">
        <f>IF(OR(G1038="",O1038=""),"",
IF(AND(G1038&lt;TODAY(),O1038&gt;0),"YES","NO"))</f>
        <v/>
      </c>
      <c r="R1038" s="100" t="n"/>
      <c r="S1038" s="14" t="n"/>
      <c r="T1038" s="15">
        <f>IF(Q1038="YES", IF(R1038="Company",L1038*(1+S1038),IF(R1038="Vendor",L1038*(1-S1038),"")),"")</f>
        <v/>
      </c>
      <c r="U1038" s="15">
        <f>IF(Q1038="YES",O1038*T1038,"")</f>
        <v/>
      </c>
      <c r="V1038" s="16" t="n"/>
      <c r="W1038" s="17">
        <f>IF(Q1038="YES",G1038+V1038,"")</f>
        <v/>
      </c>
      <c r="X1038" s="18">
        <f>IF(Q1038="YES",IF(TODAY()&gt;W1038,"OVERDUE","WITHIN TIME"),"")</f>
        <v/>
      </c>
    </row>
    <row r="1039">
      <c r="A1039" s="3" t="n">
        <v>1035</v>
      </c>
      <c r="B1039" s="4" t="n"/>
      <c r="C1039" s="4" t="n"/>
      <c r="D1039" s="5">
        <f>IF(E1039="ISNR20","Natural Rubber-TSNR (ISNR-20)","")</f>
        <v/>
      </c>
      <c r="E1039" s="4" t="n"/>
      <c r="F1039" s="6" t="n"/>
      <c r="G1039" s="6" t="n"/>
      <c r="H1039" s="7">
        <f>IF(G1039="","",G1039-TODAY())</f>
        <v/>
      </c>
      <c r="I1039" s="8">
        <f>IF(G1039="","",
IF(G1039&lt;TODAY(),
IF(O1039&gt;0,"Violated","Completed"),
IF(H1039&lt;=7,"Expiring Soon",
"Active")))</f>
        <v/>
      </c>
      <c r="J1039" s="8">
        <f>IF(C1039="","",
COUNTIFS(
sales!$C:$C,$C1039,
sales!$E:$E,$E1039,
sales!$H:$H,"&gt;="&amp;$F1039,
sales!$H:$H,"&lt;="&amp;$G1039
))</f>
        <v/>
      </c>
      <c r="K1039" s="9">
        <f>IF(COUNTIFS(sales!C:C, C1039)=0,"",
_xlfn.MAXIFS(sales!H:H, sales!C:C, C1039))</f>
        <v/>
      </c>
      <c r="L1039" s="4" t="n"/>
      <c r="M1039" s="4" t="n"/>
      <c r="N1039" s="10">
        <f>IF(C1039="","",
SUMIFS(
sales!$I:$I,
sales!$C:$C,$C1039,
sales!$E:$E,$E1039,
sales!$H:$H,"&gt;="&amp;$F1039,
sales!$H:$H,"&lt;="&amp;$G1039
))</f>
        <v/>
      </c>
      <c r="O1039" s="10">
        <f>IF(M1039="","",M1039-N1039)</f>
        <v/>
      </c>
      <c r="P1039" s="11">
        <f>IF(M1039=0,"",N1039/M1039)</f>
        <v/>
      </c>
      <c r="Q1039" s="12">
        <f>IF(OR(G1039="",O1039=""),"",
IF(AND(G1039&lt;TODAY(),O1039&gt;0),"YES","NO"))</f>
        <v/>
      </c>
      <c r="R1039" s="100" t="n"/>
      <c r="S1039" s="14" t="n"/>
      <c r="T1039" s="15">
        <f>IF(Q1039="YES", IF(R1039="Company",L1039*(1+S1039),IF(R1039="Vendor",L1039*(1-S1039),"")),"")</f>
        <v/>
      </c>
      <c r="U1039" s="15">
        <f>IF(Q1039="YES",O1039*T1039,"")</f>
        <v/>
      </c>
      <c r="V1039" s="16" t="n"/>
      <c r="W1039" s="17">
        <f>IF(Q1039="YES",G1039+V1039,"")</f>
        <v/>
      </c>
      <c r="X1039" s="18">
        <f>IF(Q1039="YES",IF(TODAY()&gt;W1039,"OVERDUE","WITHIN TIME"),"")</f>
        <v/>
      </c>
    </row>
    <row r="1040">
      <c r="A1040" s="3" t="n">
        <v>1036</v>
      </c>
      <c r="B1040" s="4" t="n"/>
      <c r="C1040" s="4" t="n"/>
      <c r="D1040" s="5">
        <f>IF(E1040="ISNR20","Natural Rubber-TSNR (ISNR-20)","")</f>
        <v/>
      </c>
      <c r="E1040" s="4" t="n"/>
      <c r="F1040" s="6" t="n"/>
      <c r="G1040" s="6" t="n"/>
      <c r="H1040" s="7">
        <f>IF(G1040="","",G1040-TODAY())</f>
        <v/>
      </c>
      <c r="I1040" s="8">
        <f>IF(G1040="","",
IF(G1040&lt;TODAY(),
IF(O1040&gt;0,"Violated","Completed"),
IF(H1040&lt;=7,"Expiring Soon",
"Active")))</f>
        <v/>
      </c>
      <c r="J1040" s="8">
        <f>IF(C1040="","",
COUNTIFS(
sales!$C:$C,$C1040,
sales!$E:$E,$E1040,
sales!$H:$H,"&gt;="&amp;$F1040,
sales!$H:$H,"&lt;="&amp;$G1040
))</f>
        <v/>
      </c>
      <c r="K1040" s="9">
        <f>IF(COUNTIFS(sales!C:C, C1040)=0,"",
_xlfn.MAXIFS(sales!H:H, sales!C:C, C1040))</f>
        <v/>
      </c>
      <c r="L1040" s="4" t="n"/>
      <c r="M1040" s="4" t="n"/>
      <c r="N1040" s="10">
        <f>IF(C1040="","",
SUMIFS(
sales!$I:$I,
sales!$C:$C,$C1040,
sales!$E:$E,$E1040,
sales!$H:$H,"&gt;="&amp;$F1040,
sales!$H:$H,"&lt;="&amp;$G1040
))</f>
        <v/>
      </c>
      <c r="O1040" s="10">
        <f>IF(M1040="","",M1040-N1040)</f>
        <v/>
      </c>
      <c r="P1040" s="11">
        <f>IF(M1040=0,"",N1040/M1040)</f>
        <v/>
      </c>
      <c r="Q1040" s="12">
        <f>IF(OR(G1040="",O1040=""),"",
IF(AND(G1040&lt;TODAY(),O1040&gt;0),"YES","NO"))</f>
        <v/>
      </c>
      <c r="R1040" s="100" t="n"/>
      <c r="S1040" s="14" t="n"/>
      <c r="T1040" s="15">
        <f>IF(Q1040="YES", IF(R1040="Company",L1040*(1+S1040),IF(R1040="Vendor",L1040*(1-S1040),"")),"")</f>
        <v/>
      </c>
      <c r="U1040" s="15">
        <f>IF(Q1040="YES",O1040*T1040,"")</f>
        <v/>
      </c>
      <c r="V1040" s="16" t="n"/>
      <c r="W1040" s="17">
        <f>IF(Q1040="YES",G1040+V1040,"")</f>
        <v/>
      </c>
      <c r="X1040" s="18">
        <f>IF(Q1040="YES",IF(TODAY()&gt;W1040,"OVERDUE","WITHIN TIME"),"")</f>
        <v/>
      </c>
    </row>
    <row r="1041">
      <c r="A1041" s="3" t="n">
        <v>1037</v>
      </c>
      <c r="B1041" s="4" t="n"/>
      <c r="C1041" s="4" t="n"/>
      <c r="D1041" s="5">
        <f>IF(E1041="ISNR20","Natural Rubber-TSNR (ISNR-20)","")</f>
        <v/>
      </c>
      <c r="E1041" s="4" t="n"/>
      <c r="F1041" s="6" t="n"/>
      <c r="G1041" s="6" t="n"/>
      <c r="H1041" s="7">
        <f>IF(G1041="","",G1041-TODAY())</f>
        <v/>
      </c>
      <c r="I1041" s="8">
        <f>IF(G1041="","",
IF(G1041&lt;TODAY(),
IF(O1041&gt;0,"Violated","Completed"),
IF(H1041&lt;=7,"Expiring Soon",
"Active")))</f>
        <v/>
      </c>
      <c r="J1041" s="8">
        <f>IF(C1041="","",
COUNTIFS(
sales!$C:$C,$C1041,
sales!$E:$E,$E1041,
sales!$H:$H,"&gt;="&amp;$F1041,
sales!$H:$H,"&lt;="&amp;$G1041
))</f>
        <v/>
      </c>
      <c r="K1041" s="9">
        <f>IF(COUNTIFS(sales!C:C, C1041)=0,"",
_xlfn.MAXIFS(sales!H:H, sales!C:C, C1041))</f>
        <v/>
      </c>
      <c r="L1041" s="4" t="n"/>
      <c r="M1041" s="4" t="n"/>
      <c r="N1041" s="10">
        <f>IF(C1041="","",
SUMIFS(
sales!$I:$I,
sales!$C:$C,$C1041,
sales!$E:$E,$E1041,
sales!$H:$H,"&gt;="&amp;$F1041,
sales!$H:$H,"&lt;="&amp;$G1041
))</f>
        <v/>
      </c>
      <c r="O1041" s="10">
        <f>IF(M1041="","",M1041-N1041)</f>
        <v/>
      </c>
      <c r="P1041" s="11">
        <f>IF(M1041=0,"",N1041/M1041)</f>
        <v/>
      </c>
      <c r="Q1041" s="12">
        <f>IF(OR(G1041="",O1041=""),"",
IF(AND(G1041&lt;TODAY(),O1041&gt;0),"YES","NO"))</f>
        <v/>
      </c>
      <c r="R1041" s="100" t="n"/>
      <c r="S1041" s="14" t="n"/>
      <c r="T1041" s="15">
        <f>IF(Q1041="YES", IF(R1041="Company",L1041*(1+S1041),IF(R1041="Vendor",L1041*(1-S1041),"")),"")</f>
        <v/>
      </c>
      <c r="U1041" s="15">
        <f>IF(Q1041="YES",O1041*T1041,"")</f>
        <v/>
      </c>
      <c r="V1041" s="16" t="n"/>
      <c r="W1041" s="17">
        <f>IF(Q1041="YES",G1041+V1041,"")</f>
        <v/>
      </c>
      <c r="X1041" s="18">
        <f>IF(Q1041="YES",IF(TODAY()&gt;W1041,"OVERDUE","WITHIN TIME"),"")</f>
        <v/>
      </c>
    </row>
    <row r="1042">
      <c r="A1042" s="3" t="n">
        <v>1038</v>
      </c>
      <c r="B1042" s="4" t="n"/>
      <c r="C1042" s="4" t="n"/>
      <c r="D1042" s="5">
        <f>IF(E1042="ISNR20","Natural Rubber-TSNR (ISNR-20)","")</f>
        <v/>
      </c>
      <c r="E1042" s="4" t="n"/>
      <c r="F1042" s="6" t="n"/>
      <c r="G1042" s="6" t="n"/>
      <c r="H1042" s="7">
        <f>IF(G1042="","",G1042-TODAY())</f>
        <v/>
      </c>
      <c r="I1042" s="8">
        <f>IF(G1042="","",
IF(G1042&lt;TODAY(),
IF(O1042&gt;0,"Violated","Completed"),
IF(H1042&lt;=7,"Expiring Soon",
"Active")))</f>
        <v/>
      </c>
      <c r="J1042" s="8">
        <f>IF(C1042="","",
COUNTIFS(
sales!$C:$C,$C1042,
sales!$E:$E,$E1042,
sales!$H:$H,"&gt;="&amp;$F1042,
sales!$H:$H,"&lt;="&amp;$G1042
))</f>
        <v/>
      </c>
      <c r="K1042" s="9">
        <f>IF(COUNTIFS(sales!C:C, C1042)=0,"",
_xlfn.MAXIFS(sales!H:H, sales!C:C, C1042))</f>
        <v/>
      </c>
      <c r="L1042" s="4" t="n"/>
      <c r="M1042" s="4" t="n"/>
      <c r="N1042" s="10">
        <f>IF(C1042="","",
SUMIFS(
sales!$I:$I,
sales!$C:$C,$C1042,
sales!$E:$E,$E1042,
sales!$H:$H,"&gt;="&amp;$F1042,
sales!$H:$H,"&lt;="&amp;$G1042
))</f>
        <v/>
      </c>
      <c r="O1042" s="10">
        <f>IF(M1042="","",M1042-N1042)</f>
        <v/>
      </c>
      <c r="P1042" s="11">
        <f>IF(M1042=0,"",N1042/M1042)</f>
        <v/>
      </c>
      <c r="Q1042" s="12">
        <f>IF(OR(G1042="",O1042=""),"",
IF(AND(G1042&lt;TODAY(),O1042&gt;0),"YES","NO"))</f>
        <v/>
      </c>
      <c r="R1042" s="100" t="n"/>
      <c r="S1042" s="14" t="n"/>
      <c r="T1042" s="15">
        <f>IF(Q1042="YES", IF(R1042="Company",L1042*(1+S1042),IF(R1042="Vendor",L1042*(1-S1042),"")),"")</f>
        <v/>
      </c>
      <c r="U1042" s="15">
        <f>IF(Q1042="YES",O1042*T1042,"")</f>
        <v/>
      </c>
      <c r="V1042" s="16" t="n"/>
      <c r="W1042" s="17">
        <f>IF(Q1042="YES",G1042+V1042,"")</f>
        <v/>
      </c>
      <c r="X1042" s="18">
        <f>IF(Q1042="YES",IF(TODAY()&gt;W1042,"OVERDUE","WITHIN TIME"),"")</f>
        <v/>
      </c>
    </row>
    <row r="1043">
      <c r="A1043" s="3" t="n">
        <v>1039</v>
      </c>
      <c r="B1043" s="4" t="n"/>
      <c r="C1043" s="4" t="n"/>
      <c r="D1043" s="5">
        <f>IF(E1043="ISNR20","Natural Rubber-TSNR (ISNR-20)","")</f>
        <v/>
      </c>
      <c r="E1043" s="4" t="n"/>
      <c r="F1043" s="6" t="n"/>
      <c r="G1043" s="6" t="n"/>
      <c r="H1043" s="7">
        <f>IF(G1043="","",G1043-TODAY())</f>
        <v/>
      </c>
      <c r="I1043" s="8">
        <f>IF(G1043="","",
IF(G1043&lt;TODAY(),
IF(O1043&gt;0,"Violated","Completed"),
IF(H1043&lt;=7,"Expiring Soon",
"Active")))</f>
        <v/>
      </c>
      <c r="J1043" s="8">
        <f>IF(C1043="","",
COUNTIFS(
sales!$C:$C,$C1043,
sales!$E:$E,$E1043,
sales!$H:$H,"&gt;="&amp;$F1043,
sales!$H:$H,"&lt;="&amp;$G1043
))</f>
        <v/>
      </c>
      <c r="K1043" s="9">
        <f>IF(COUNTIFS(sales!C:C, C1043)=0,"",
_xlfn.MAXIFS(sales!H:H, sales!C:C, C1043))</f>
        <v/>
      </c>
      <c r="L1043" s="4" t="n"/>
      <c r="M1043" s="4" t="n"/>
      <c r="N1043" s="10">
        <f>IF(C1043="","",
SUMIFS(
sales!$I:$I,
sales!$C:$C,$C1043,
sales!$E:$E,$E1043,
sales!$H:$H,"&gt;="&amp;$F1043,
sales!$H:$H,"&lt;="&amp;$G1043
))</f>
        <v/>
      </c>
      <c r="O1043" s="10">
        <f>IF(M1043="","",M1043-N1043)</f>
        <v/>
      </c>
      <c r="P1043" s="11">
        <f>IF(M1043=0,"",N1043/M1043)</f>
        <v/>
      </c>
      <c r="Q1043" s="12">
        <f>IF(OR(G1043="",O1043=""),"",
IF(AND(G1043&lt;TODAY(),O1043&gt;0),"YES","NO"))</f>
        <v/>
      </c>
      <c r="R1043" s="100" t="n"/>
      <c r="S1043" s="14" t="n"/>
      <c r="T1043" s="15">
        <f>IF(Q1043="YES", IF(R1043="Company",L1043*(1+S1043),IF(R1043="Vendor",L1043*(1-S1043),"")),"")</f>
        <v/>
      </c>
      <c r="U1043" s="15">
        <f>IF(Q1043="YES",O1043*T1043,"")</f>
        <v/>
      </c>
      <c r="V1043" s="16" t="n"/>
      <c r="W1043" s="17">
        <f>IF(Q1043="YES",G1043+V1043,"")</f>
        <v/>
      </c>
      <c r="X1043" s="18">
        <f>IF(Q1043="YES",IF(TODAY()&gt;W1043,"OVERDUE","WITHIN TIME"),"")</f>
        <v/>
      </c>
    </row>
    <row r="1044">
      <c r="A1044" s="3" t="n">
        <v>1040</v>
      </c>
      <c r="B1044" s="4" t="n"/>
      <c r="C1044" s="4" t="n"/>
      <c r="D1044" s="5">
        <f>IF(E1044="ISNR20","Natural Rubber-TSNR (ISNR-20)","")</f>
        <v/>
      </c>
      <c r="E1044" s="4" t="n"/>
      <c r="F1044" s="6" t="n"/>
      <c r="G1044" s="6" t="n"/>
      <c r="H1044" s="7">
        <f>IF(G1044="","",G1044-TODAY())</f>
        <v/>
      </c>
      <c r="I1044" s="8">
        <f>IF(G1044="","",
IF(G1044&lt;TODAY(),
IF(O1044&gt;0,"Violated","Completed"),
IF(H1044&lt;=7,"Expiring Soon",
"Active")))</f>
        <v/>
      </c>
      <c r="J1044" s="8">
        <f>IF(C1044="","",
COUNTIFS(
sales!$C:$C,$C1044,
sales!$E:$E,$E1044,
sales!$H:$H,"&gt;="&amp;$F1044,
sales!$H:$H,"&lt;="&amp;$G1044
))</f>
        <v/>
      </c>
      <c r="K1044" s="9">
        <f>IF(COUNTIFS(sales!C:C, C1044)=0,"",
_xlfn.MAXIFS(sales!H:H, sales!C:C, C1044))</f>
        <v/>
      </c>
      <c r="L1044" s="4" t="n"/>
      <c r="M1044" s="4" t="n"/>
      <c r="N1044" s="10">
        <f>IF(C1044="","",
SUMIFS(
sales!$I:$I,
sales!$C:$C,$C1044,
sales!$E:$E,$E1044,
sales!$H:$H,"&gt;="&amp;$F1044,
sales!$H:$H,"&lt;="&amp;$G1044
))</f>
        <v/>
      </c>
      <c r="O1044" s="10">
        <f>IF(M1044="","",M1044-N1044)</f>
        <v/>
      </c>
      <c r="P1044" s="11">
        <f>IF(M1044=0,"",N1044/M1044)</f>
        <v/>
      </c>
      <c r="Q1044" s="12">
        <f>IF(OR(G1044="",O1044=""),"",
IF(AND(G1044&lt;TODAY(),O1044&gt;0),"YES","NO"))</f>
        <v/>
      </c>
      <c r="R1044" s="100" t="n"/>
      <c r="S1044" s="14" t="n"/>
      <c r="T1044" s="15">
        <f>IF(Q1044="YES", IF(R1044="Company",L1044*(1+S1044),IF(R1044="Vendor",L1044*(1-S1044),"")),"")</f>
        <v/>
      </c>
      <c r="U1044" s="15">
        <f>IF(Q1044="YES",O1044*T1044,"")</f>
        <v/>
      </c>
      <c r="V1044" s="16" t="n"/>
      <c r="W1044" s="17">
        <f>IF(Q1044="YES",G1044+V1044,"")</f>
        <v/>
      </c>
      <c r="X1044" s="18">
        <f>IF(Q1044="YES",IF(TODAY()&gt;W1044,"OVERDUE","WITHIN TIME"),"")</f>
        <v/>
      </c>
    </row>
    <row r="1045">
      <c r="A1045" s="3" t="n">
        <v>1041</v>
      </c>
      <c r="B1045" s="4" t="n"/>
      <c r="C1045" s="4" t="n"/>
      <c r="D1045" s="5">
        <f>IF(E1045="ISNR20","Natural Rubber-TSNR (ISNR-20)","")</f>
        <v/>
      </c>
      <c r="E1045" s="4" t="n"/>
      <c r="F1045" s="6" t="n"/>
      <c r="G1045" s="6" t="n"/>
      <c r="H1045" s="7">
        <f>IF(G1045="","",G1045-TODAY())</f>
        <v/>
      </c>
      <c r="I1045" s="8">
        <f>IF(G1045="","",
IF(G1045&lt;TODAY(),
IF(O1045&gt;0,"Violated","Completed"),
IF(H1045&lt;=7,"Expiring Soon",
"Active")))</f>
        <v/>
      </c>
      <c r="J1045" s="8">
        <f>IF(C1045="","",
COUNTIFS(
sales!$C:$C,$C1045,
sales!$E:$E,$E1045,
sales!$H:$H,"&gt;="&amp;$F1045,
sales!$H:$H,"&lt;="&amp;$G1045
))</f>
        <v/>
      </c>
      <c r="K1045" s="9">
        <f>IF(COUNTIFS(sales!C:C, C1045)=0,"",
_xlfn.MAXIFS(sales!H:H, sales!C:C, C1045))</f>
        <v/>
      </c>
      <c r="L1045" s="4" t="n"/>
      <c r="M1045" s="4" t="n"/>
      <c r="N1045" s="10">
        <f>IF(C1045="","",
SUMIFS(
sales!$I:$I,
sales!$C:$C,$C1045,
sales!$E:$E,$E1045,
sales!$H:$H,"&gt;="&amp;$F1045,
sales!$H:$H,"&lt;="&amp;$G1045
))</f>
        <v/>
      </c>
      <c r="O1045" s="10">
        <f>IF(M1045="","",M1045-N1045)</f>
        <v/>
      </c>
      <c r="P1045" s="11">
        <f>IF(M1045=0,"",N1045/M1045)</f>
        <v/>
      </c>
      <c r="Q1045" s="12">
        <f>IF(OR(G1045="",O1045=""),"",
IF(AND(G1045&lt;TODAY(),O1045&gt;0),"YES","NO"))</f>
        <v/>
      </c>
      <c r="R1045" s="100" t="n"/>
      <c r="S1045" s="14" t="n"/>
      <c r="T1045" s="15">
        <f>IF(Q1045="YES", IF(R1045="Company",L1045*(1+S1045),IF(R1045="Vendor",L1045*(1-S1045),"")),"")</f>
        <v/>
      </c>
      <c r="U1045" s="15">
        <f>IF(Q1045="YES",O1045*T1045,"")</f>
        <v/>
      </c>
      <c r="V1045" s="16" t="n"/>
      <c r="W1045" s="17">
        <f>IF(Q1045="YES",G1045+V1045,"")</f>
        <v/>
      </c>
      <c r="X1045" s="18">
        <f>IF(Q1045="YES",IF(TODAY()&gt;W1045,"OVERDUE","WITHIN TIME"),"")</f>
        <v/>
      </c>
    </row>
    <row r="1046">
      <c r="A1046" s="3" t="n">
        <v>1042</v>
      </c>
      <c r="B1046" s="4" t="n"/>
      <c r="C1046" s="4" t="n"/>
      <c r="D1046" s="5">
        <f>IF(E1046="ISNR20","Natural Rubber-TSNR (ISNR-20)","")</f>
        <v/>
      </c>
      <c r="E1046" s="4" t="n"/>
      <c r="F1046" s="6" t="n"/>
      <c r="G1046" s="6" t="n"/>
      <c r="H1046" s="7">
        <f>IF(G1046="","",G1046-TODAY())</f>
        <v/>
      </c>
      <c r="I1046" s="8">
        <f>IF(G1046="","",
IF(G1046&lt;TODAY(),
IF(O1046&gt;0,"Violated","Completed"),
IF(H1046&lt;=7,"Expiring Soon",
"Active")))</f>
        <v/>
      </c>
      <c r="J1046" s="8">
        <f>IF(C1046="","",
COUNTIFS(
sales!$C:$C,$C1046,
sales!$E:$E,$E1046,
sales!$H:$H,"&gt;="&amp;$F1046,
sales!$H:$H,"&lt;="&amp;$G1046
))</f>
        <v/>
      </c>
      <c r="K1046" s="9">
        <f>IF(COUNTIFS(sales!C:C, C1046)=0,"",
_xlfn.MAXIFS(sales!H:H, sales!C:C, C1046))</f>
        <v/>
      </c>
      <c r="L1046" s="4" t="n"/>
      <c r="M1046" s="4" t="n"/>
      <c r="N1046" s="10">
        <f>IF(C1046="","",
SUMIFS(
sales!$I:$I,
sales!$C:$C,$C1046,
sales!$E:$E,$E1046,
sales!$H:$H,"&gt;="&amp;$F1046,
sales!$H:$H,"&lt;="&amp;$G1046
))</f>
        <v/>
      </c>
      <c r="O1046" s="10">
        <f>IF(M1046="","",M1046-N1046)</f>
        <v/>
      </c>
      <c r="P1046" s="11">
        <f>IF(M1046=0,"",N1046/M1046)</f>
        <v/>
      </c>
      <c r="Q1046" s="12">
        <f>IF(OR(G1046="",O1046=""),"",
IF(AND(G1046&lt;TODAY(),O1046&gt;0),"YES","NO"))</f>
        <v/>
      </c>
      <c r="R1046" s="100" t="n"/>
      <c r="S1046" s="14" t="n"/>
      <c r="T1046" s="15">
        <f>IF(Q1046="YES", IF(R1046="Company",L1046*(1+S1046),IF(R1046="Vendor",L1046*(1-S1046),"")),"")</f>
        <v/>
      </c>
      <c r="U1046" s="15">
        <f>IF(Q1046="YES",O1046*T1046,"")</f>
        <v/>
      </c>
      <c r="V1046" s="16" t="n"/>
      <c r="W1046" s="17">
        <f>IF(Q1046="YES",G1046+V1046,"")</f>
        <v/>
      </c>
      <c r="X1046" s="18">
        <f>IF(Q1046="YES",IF(TODAY()&gt;W1046,"OVERDUE","WITHIN TIME"),"")</f>
        <v/>
      </c>
    </row>
    <row r="1047">
      <c r="A1047" s="3" t="n">
        <v>1043</v>
      </c>
      <c r="B1047" s="4" t="n"/>
      <c r="C1047" s="4" t="n"/>
      <c r="D1047" s="5">
        <f>IF(E1047="ISNR20","Natural Rubber-TSNR (ISNR-20)","")</f>
        <v/>
      </c>
      <c r="E1047" s="4" t="n"/>
      <c r="F1047" s="6" t="n"/>
      <c r="G1047" s="6" t="n"/>
      <c r="H1047" s="7">
        <f>IF(G1047="","",G1047-TODAY())</f>
        <v/>
      </c>
      <c r="I1047" s="8">
        <f>IF(G1047="","",
IF(G1047&lt;TODAY(),
IF(O1047&gt;0,"Violated","Completed"),
IF(H1047&lt;=7,"Expiring Soon",
"Active")))</f>
        <v/>
      </c>
      <c r="J1047" s="8">
        <f>IF(C1047="","",
COUNTIFS(
sales!$C:$C,$C1047,
sales!$E:$E,$E1047,
sales!$H:$H,"&gt;="&amp;$F1047,
sales!$H:$H,"&lt;="&amp;$G1047
))</f>
        <v/>
      </c>
      <c r="K1047" s="9">
        <f>IF(COUNTIFS(sales!C:C, C1047)=0,"",
_xlfn.MAXIFS(sales!H:H, sales!C:C, C1047))</f>
        <v/>
      </c>
      <c r="L1047" s="4" t="n"/>
      <c r="M1047" s="4" t="n"/>
      <c r="N1047" s="10">
        <f>IF(C1047="","",
SUMIFS(
sales!$I:$I,
sales!$C:$C,$C1047,
sales!$E:$E,$E1047,
sales!$H:$H,"&gt;="&amp;$F1047,
sales!$H:$H,"&lt;="&amp;$G1047
))</f>
        <v/>
      </c>
      <c r="O1047" s="10">
        <f>IF(M1047="","",M1047-N1047)</f>
        <v/>
      </c>
      <c r="P1047" s="11">
        <f>IF(M1047=0,"",N1047/M1047)</f>
        <v/>
      </c>
      <c r="Q1047" s="12">
        <f>IF(OR(G1047="",O1047=""),"",
IF(AND(G1047&lt;TODAY(),O1047&gt;0),"YES","NO"))</f>
        <v/>
      </c>
      <c r="R1047" s="100" t="n"/>
      <c r="S1047" s="14" t="n"/>
      <c r="T1047" s="15">
        <f>IF(Q1047="YES", IF(R1047="Company",L1047*(1+S1047),IF(R1047="Vendor",L1047*(1-S1047),"")),"")</f>
        <v/>
      </c>
      <c r="U1047" s="15">
        <f>IF(Q1047="YES",O1047*T1047,"")</f>
        <v/>
      </c>
      <c r="V1047" s="16" t="n"/>
      <c r="W1047" s="17">
        <f>IF(Q1047="YES",G1047+V1047,"")</f>
        <v/>
      </c>
      <c r="X1047" s="18">
        <f>IF(Q1047="YES",IF(TODAY()&gt;W1047,"OVERDUE","WITHIN TIME"),"")</f>
        <v/>
      </c>
    </row>
    <row r="1048">
      <c r="A1048" s="3" t="n">
        <v>1044</v>
      </c>
      <c r="B1048" s="4" t="n"/>
      <c r="C1048" s="4" t="n"/>
      <c r="D1048" s="5">
        <f>IF(E1048="ISNR20","Natural Rubber-TSNR (ISNR-20)","")</f>
        <v/>
      </c>
      <c r="E1048" s="4" t="n"/>
      <c r="F1048" s="6" t="n"/>
      <c r="G1048" s="6" t="n"/>
      <c r="H1048" s="7">
        <f>IF(G1048="","",G1048-TODAY())</f>
        <v/>
      </c>
      <c r="I1048" s="8">
        <f>IF(G1048="","",
IF(G1048&lt;TODAY(),
IF(O1048&gt;0,"Violated","Completed"),
IF(H1048&lt;=7,"Expiring Soon",
"Active")))</f>
        <v/>
      </c>
      <c r="J1048" s="8">
        <f>IF(C1048="","",
COUNTIFS(
sales!$C:$C,$C1048,
sales!$E:$E,$E1048,
sales!$H:$H,"&gt;="&amp;$F1048,
sales!$H:$H,"&lt;="&amp;$G1048
))</f>
        <v/>
      </c>
      <c r="K1048" s="9">
        <f>IF(COUNTIFS(sales!C:C, C1048)=0,"",
_xlfn.MAXIFS(sales!H:H, sales!C:C, C1048))</f>
        <v/>
      </c>
      <c r="L1048" s="4" t="n"/>
      <c r="M1048" s="4" t="n"/>
      <c r="N1048" s="10">
        <f>IF(C1048="","",
SUMIFS(
sales!$I:$I,
sales!$C:$C,$C1048,
sales!$E:$E,$E1048,
sales!$H:$H,"&gt;="&amp;$F1048,
sales!$H:$H,"&lt;="&amp;$G1048
))</f>
        <v/>
      </c>
      <c r="O1048" s="10">
        <f>IF(M1048="","",M1048-N1048)</f>
        <v/>
      </c>
      <c r="P1048" s="11">
        <f>IF(M1048=0,"",N1048/M1048)</f>
        <v/>
      </c>
      <c r="Q1048" s="12">
        <f>IF(OR(G1048="",O1048=""),"",
IF(AND(G1048&lt;TODAY(),O1048&gt;0),"YES","NO"))</f>
        <v/>
      </c>
      <c r="R1048" s="100" t="n"/>
      <c r="S1048" s="14" t="n"/>
      <c r="T1048" s="15">
        <f>IF(Q1048="YES", IF(R1048="Company",L1048*(1+S1048),IF(R1048="Vendor",L1048*(1-S1048),"")),"")</f>
        <v/>
      </c>
      <c r="U1048" s="15">
        <f>IF(Q1048="YES",O1048*T1048,"")</f>
        <v/>
      </c>
      <c r="V1048" s="16" t="n"/>
      <c r="W1048" s="17">
        <f>IF(Q1048="YES",G1048+V1048,"")</f>
        <v/>
      </c>
      <c r="X1048" s="18">
        <f>IF(Q1048="YES",IF(TODAY()&gt;W1048,"OVERDUE","WITHIN TIME"),"")</f>
        <v/>
      </c>
    </row>
    <row r="1049">
      <c r="A1049" s="3" t="n">
        <v>1045</v>
      </c>
      <c r="B1049" s="4" t="n"/>
      <c r="C1049" s="4" t="n"/>
      <c r="D1049" s="5">
        <f>IF(E1049="ISNR20","Natural Rubber-TSNR (ISNR-20)","")</f>
        <v/>
      </c>
      <c r="E1049" s="4" t="n"/>
      <c r="F1049" s="6" t="n"/>
      <c r="G1049" s="6" t="n"/>
      <c r="H1049" s="7">
        <f>IF(G1049="","",G1049-TODAY())</f>
        <v/>
      </c>
      <c r="I1049" s="8">
        <f>IF(G1049="","",
IF(G1049&lt;TODAY(),
IF(O1049&gt;0,"Violated","Completed"),
IF(H1049&lt;=7,"Expiring Soon",
"Active")))</f>
        <v/>
      </c>
      <c r="J1049" s="8">
        <f>IF(C1049="","",
COUNTIFS(
sales!$C:$C,$C1049,
sales!$E:$E,$E1049,
sales!$H:$H,"&gt;="&amp;$F1049,
sales!$H:$H,"&lt;="&amp;$G1049
))</f>
        <v/>
      </c>
      <c r="K1049" s="9">
        <f>IF(COUNTIFS(sales!C:C, C1049)=0,"",
_xlfn.MAXIFS(sales!H:H, sales!C:C, C1049))</f>
        <v/>
      </c>
      <c r="L1049" s="4" t="n"/>
      <c r="M1049" s="4" t="n"/>
      <c r="N1049" s="10">
        <f>IF(C1049="","",
SUMIFS(
sales!$I:$I,
sales!$C:$C,$C1049,
sales!$E:$E,$E1049,
sales!$H:$H,"&gt;="&amp;$F1049,
sales!$H:$H,"&lt;="&amp;$G1049
))</f>
        <v/>
      </c>
      <c r="O1049" s="10">
        <f>IF(M1049="","",M1049-N1049)</f>
        <v/>
      </c>
      <c r="P1049" s="11">
        <f>IF(M1049=0,"",N1049/M1049)</f>
        <v/>
      </c>
      <c r="Q1049" s="12">
        <f>IF(OR(G1049="",O1049=""),"",
IF(AND(G1049&lt;TODAY(),O1049&gt;0),"YES","NO"))</f>
        <v/>
      </c>
      <c r="R1049" s="100" t="n"/>
      <c r="S1049" s="14" t="n"/>
      <c r="T1049" s="15">
        <f>IF(Q1049="YES", IF(R1049="Company",L1049*(1+S1049),IF(R1049="Vendor",L1049*(1-S1049),"")),"")</f>
        <v/>
      </c>
      <c r="U1049" s="15">
        <f>IF(Q1049="YES",O1049*T1049,"")</f>
        <v/>
      </c>
      <c r="V1049" s="16" t="n"/>
      <c r="W1049" s="17">
        <f>IF(Q1049="YES",G1049+V1049,"")</f>
        <v/>
      </c>
      <c r="X1049" s="18">
        <f>IF(Q1049="YES",IF(TODAY()&gt;W1049,"OVERDUE","WITHIN TIME"),"")</f>
        <v/>
      </c>
    </row>
    <row r="1050">
      <c r="A1050" s="3" t="n">
        <v>1046</v>
      </c>
      <c r="B1050" s="4" t="n"/>
      <c r="C1050" s="4" t="n"/>
      <c r="D1050" s="5">
        <f>IF(E1050="ISNR20","Natural Rubber-TSNR (ISNR-20)","")</f>
        <v/>
      </c>
      <c r="E1050" s="4" t="n"/>
      <c r="F1050" s="6" t="n"/>
      <c r="G1050" s="6" t="n"/>
      <c r="H1050" s="7">
        <f>IF(G1050="","",G1050-TODAY())</f>
        <v/>
      </c>
      <c r="I1050" s="8">
        <f>IF(G1050="","",
IF(G1050&lt;TODAY(),
IF(O1050&gt;0,"Violated","Completed"),
IF(H1050&lt;=7,"Expiring Soon",
"Active")))</f>
        <v/>
      </c>
      <c r="J1050" s="8">
        <f>IF(C1050="","",
COUNTIFS(
sales!$C:$C,$C1050,
sales!$E:$E,$E1050,
sales!$H:$H,"&gt;="&amp;$F1050,
sales!$H:$H,"&lt;="&amp;$G1050
))</f>
        <v/>
      </c>
      <c r="K1050" s="9">
        <f>IF(COUNTIFS(sales!C:C, C1050)=0,"",
_xlfn.MAXIFS(sales!H:H, sales!C:C, C1050))</f>
        <v/>
      </c>
      <c r="L1050" s="4" t="n"/>
      <c r="M1050" s="4" t="n"/>
      <c r="N1050" s="10">
        <f>IF(C1050="","",
SUMIFS(
sales!$I:$I,
sales!$C:$C,$C1050,
sales!$E:$E,$E1050,
sales!$H:$H,"&gt;="&amp;$F1050,
sales!$H:$H,"&lt;="&amp;$G1050
))</f>
        <v/>
      </c>
      <c r="O1050" s="10">
        <f>IF(M1050="","",M1050-N1050)</f>
        <v/>
      </c>
      <c r="P1050" s="11">
        <f>IF(M1050=0,"",N1050/M1050)</f>
        <v/>
      </c>
      <c r="Q1050" s="12">
        <f>IF(OR(G1050="",O1050=""),"",
IF(AND(G1050&lt;TODAY(),O1050&gt;0),"YES","NO"))</f>
        <v/>
      </c>
      <c r="R1050" s="100" t="n"/>
      <c r="S1050" s="14" t="n"/>
      <c r="T1050" s="15">
        <f>IF(Q1050="YES", IF(R1050="Company",L1050*(1+S1050),IF(R1050="Vendor",L1050*(1-S1050),"")),"")</f>
        <v/>
      </c>
      <c r="U1050" s="15">
        <f>IF(Q1050="YES",O1050*T1050,"")</f>
        <v/>
      </c>
      <c r="V1050" s="16" t="n"/>
      <c r="W1050" s="17">
        <f>IF(Q1050="YES",G1050+V1050,"")</f>
        <v/>
      </c>
      <c r="X1050" s="18">
        <f>IF(Q1050="YES",IF(TODAY()&gt;W1050,"OVERDUE","WITHIN TIME"),"")</f>
        <v/>
      </c>
    </row>
    <row r="1051">
      <c r="A1051" s="3" t="n">
        <v>1047</v>
      </c>
      <c r="B1051" s="4" t="n"/>
      <c r="C1051" s="4" t="n"/>
      <c r="D1051" s="5">
        <f>IF(E1051="ISNR20","Natural Rubber-TSNR (ISNR-20)","")</f>
        <v/>
      </c>
      <c r="E1051" s="4" t="n"/>
      <c r="F1051" s="6" t="n"/>
      <c r="G1051" s="6" t="n"/>
      <c r="H1051" s="7">
        <f>IF(G1051="","",G1051-TODAY())</f>
        <v/>
      </c>
      <c r="I1051" s="8">
        <f>IF(G1051="","",
IF(G1051&lt;TODAY(),
IF(O1051&gt;0,"Violated","Completed"),
IF(H1051&lt;=7,"Expiring Soon",
"Active")))</f>
        <v/>
      </c>
      <c r="J1051" s="8">
        <f>IF(C1051="","",
COUNTIFS(
sales!$C:$C,$C1051,
sales!$E:$E,$E1051,
sales!$H:$H,"&gt;="&amp;$F1051,
sales!$H:$H,"&lt;="&amp;$G1051
))</f>
        <v/>
      </c>
      <c r="K1051" s="9">
        <f>IF(COUNTIFS(sales!C:C, C1051)=0,"",
_xlfn.MAXIFS(sales!H:H, sales!C:C, C1051))</f>
        <v/>
      </c>
      <c r="L1051" s="4" t="n"/>
      <c r="M1051" s="4" t="n"/>
      <c r="N1051" s="10">
        <f>IF(C1051="","",
SUMIFS(
sales!$I:$I,
sales!$C:$C,$C1051,
sales!$E:$E,$E1051,
sales!$H:$H,"&gt;="&amp;$F1051,
sales!$H:$H,"&lt;="&amp;$G1051
))</f>
        <v/>
      </c>
      <c r="O1051" s="10">
        <f>IF(M1051="","",M1051-N1051)</f>
        <v/>
      </c>
      <c r="P1051" s="11">
        <f>IF(M1051=0,"",N1051/M1051)</f>
        <v/>
      </c>
      <c r="Q1051" s="12">
        <f>IF(OR(G1051="",O1051=""),"",
IF(AND(G1051&lt;TODAY(),O1051&gt;0),"YES","NO"))</f>
        <v/>
      </c>
      <c r="R1051" s="100" t="n"/>
      <c r="S1051" s="14" t="n"/>
      <c r="T1051" s="15">
        <f>IF(Q1051="YES", IF(R1051="Company",L1051*(1+S1051),IF(R1051="Vendor",L1051*(1-S1051),"")),"")</f>
        <v/>
      </c>
      <c r="U1051" s="15">
        <f>IF(Q1051="YES",O1051*T1051,"")</f>
        <v/>
      </c>
      <c r="V1051" s="16" t="n"/>
      <c r="W1051" s="17">
        <f>IF(Q1051="YES",G1051+V1051,"")</f>
        <v/>
      </c>
      <c r="X1051" s="18">
        <f>IF(Q1051="YES",IF(TODAY()&gt;W1051,"OVERDUE","WITHIN TIME"),"")</f>
        <v/>
      </c>
    </row>
    <row r="1052">
      <c r="A1052" s="3" t="n">
        <v>1048</v>
      </c>
      <c r="B1052" s="4" t="n"/>
      <c r="C1052" s="4" t="n"/>
      <c r="D1052" s="5">
        <f>IF(E1052="ISNR20","Natural Rubber-TSNR (ISNR-20)","")</f>
        <v/>
      </c>
      <c r="E1052" s="4" t="n"/>
      <c r="F1052" s="6" t="n"/>
      <c r="G1052" s="6" t="n"/>
      <c r="H1052" s="7">
        <f>IF(G1052="","",G1052-TODAY())</f>
        <v/>
      </c>
      <c r="I1052" s="8">
        <f>IF(G1052="","",
IF(G1052&lt;TODAY(),
IF(O1052&gt;0,"Violated","Completed"),
IF(H1052&lt;=7,"Expiring Soon",
"Active")))</f>
        <v/>
      </c>
      <c r="J1052" s="8">
        <f>IF(C1052="","",
COUNTIFS(
sales!$C:$C,$C1052,
sales!$E:$E,$E1052,
sales!$H:$H,"&gt;="&amp;$F1052,
sales!$H:$H,"&lt;="&amp;$G1052
))</f>
        <v/>
      </c>
      <c r="K1052" s="9">
        <f>IF(COUNTIFS(sales!C:C, C1052)=0,"",
_xlfn.MAXIFS(sales!H:H, sales!C:C, C1052))</f>
        <v/>
      </c>
      <c r="L1052" s="4" t="n"/>
      <c r="M1052" s="4" t="n"/>
      <c r="N1052" s="10">
        <f>IF(C1052="","",
SUMIFS(
sales!$I:$I,
sales!$C:$C,$C1052,
sales!$E:$E,$E1052,
sales!$H:$H,"&gt;="&amp;$F1052,
sales!$H:$H,"&lt;="&amp;$G1052
))</f>
        <v/>
      </c>
      <c r="O1052" s="10">
        <f>IF(M1052="","",M1052-N1052)</f>
        <v/>
      </c>
      <c r="P1052" s="11">
        <f>IF(M1052=0,"",N1052/M1052)</f>
        <v/>
      </c>
      <c r="Q1052" s="12">
        <f>IF(OR(G1052="",O1052=""),"",
IF(AND(G1052&lt;TODAY(),O1052&gt;0),"YES","NO"))</f>
        <v/>
      </c>
      <c r="R1052" s="100" t="n"/>
      <c r="S1052" s="14" t="n"/>
      <c r="T1052" s="15">
        <f>IF(Q1052="YES", IF(R1052="Company",L1052*(1+S1052),IF(R1052="Vendor",L1052*(1-S1052),"")),"")</f>
        <v/>
      </c>
      <c r="U1052" s="15">
        <f>IF(Q1052="YES",O1052*T1052,"")</f>
        <v/>
      </c>
      <c r="V1052" s="16" t="n"/>
      <c r="W1052" s="17">
        <f>IF(Q1052="YES",G1052+V1052,"")</f>
        <v/>
      </c>
      <c r="X1052" s="18">
        <f>IF(Q1052="YES",IF(TODAY()&gt;W1052,"OVERDUE","WITHIN TIME"),"")</f>
        <v/>
      </c>
    </row>
    <row r="1053">
      <c r="A1053" s="3" t="n">
        <v>1049</v>
      </c>
      <c r="B1053" s="4" t="n"/>
      <c r="C1053" s="4" t="n"/>
      <c r="D1053" s="5">
        <f>IF(E1053="ISNR20","Natural Rubber-TSNR (ISNR-20)","")</f>
        <v/>
      </c>
      <c r="E1053" s="4" t="n"/>
      <c r="F1053" s="6" t="n"/>
      <c r="G1053" s="6" t="n"/>
      <c r="H1053" s="7">
        <f>IF(G1053="","",G1053-TODAY())</f>
        <v/>
      </c>
      <c r="I1053" s="8">
        <f>IF(G1053="","",
IF(G1053&lt;TODAY(),
IF(O1053&gt;0,"Violated","Completed"),
IF(H1053&lt;=7,"Expiring Soon",
"Active")))</f>
        <v/>
      </c>
      <c r="J1053" s="8">
        <f>IF(C1053="","",
COUNTIFS(
sales!$C:$C,$C1053,
sales!$E:$E,$E1053,
sales!$H:$H,"&gt;="&amp;$F1053,
sales!$H:$H,"&lt;="&amp;$G1053
))</f>
        <v/>
      </c>
      <c r="K1053" s="9">
        <f>IF(COUNTIFS(sales!C:C, C1053)=0,"",
_xlfn.MAXIFS(sales!H:H, sales!C:C, C1053))</f>
        <v/>
      </c>
      <c r="L1053" s="4" t="n"/>
      <c r="M1053" s="4" t="n"/>
      <c r="N1053" s="10">
        <f>IF(C1053="","",
SUMIFS(
sales!$I:$I,
sales!$C:$C,$C1053,
sales!$E:$E,$E1053,
sales!$H:$H,"&gt;="&amp;$F1053,
sales!$H:$H,"&lt;="&amp;$G1053
))</f>
        <v/>
      </c>
      <c r="O1053" s="10">
        <f>IF(M1053="","",M1053-N1053)</f>
        <v/>
      </c>
      <c r="P1053" s="11">
        <f>IF(M1053=0,"",N1053/M1053)</f>
        <v/>
      </c>
      <c r="Q1053" s="12">
        <f>IF(OR(G1053="",O1053=""),"",
IF(AND(G1053&lt;TODAY(),O1053&gt;0),"YES","NO"))</f>
        <v/>
      </c>
      <c r="R1053" s="100" t="n"/>
      <c r="S1053" s="14" t="n"/>
      <c r="T1053" s="15">
        <f>IF(Q1053="YES", IF(R1053="Company",L1053*(1+S1053),IF(R1053="Vendor",L1053*(1-S1053),"")),"")</f>
        <v/>
      </c>
      <c r="U1053" s="15">
        <f>IF(Q1053="YES",O1053*T1053,"")</f>
        <v/>
      </c>
      <c r="V1053" s="16" t="n"/>
      <c r="W1053" s="17">
        <f>IF(Q1053="YES",G1053+V1053,"")</f>
        <v/>
      </c>
      <c r="X1053" s="18">
        <f>IF(Q1053="YES",IF(TODAY()&gt;W1053,"OVERDUE","WITHIN TIME"),"")</f>
        <v/>
      </c>
    </row>
    <row r="1054">
      <c r="A1054" s="3" t="n">
        <v>1050</v>
      </c>
      <c r="B1054" s="4" t="n"/>
      <c r="C1054" s="4" t="n"/>
      <c r="D1054" s="5">
        <f>IF(E1054="ISNR20","Natural Rubber-TSNR (ISNR-20)","")</f>
        <v/>
      </c>
      <c r="E1054" s="4" t="n"/>
      <c r="F1054" s="6" t="n"/>
      <c r="G1054" s="6" t="n"/>
      <c r="H1054" s="7">
        <f>IF(G1054="","",G1054-TODAY())</f>
        <v/>
      </c>
      <c r="I1054" s="8">
        <f>IF(G1054="","",
IF(G1054&lt;TODAY(),
IF(O1054&gt;0,"Violated","Completed"),
IF(H1054&lt;=7,"Expiring Soon",
"Active")))</f>
        <v/>
      </c>
      <c r="J1054" s="8">
        <f>IF(C1054="","",
COUNTIFS(
sales!$C:$C,$C1054,
sales!$E:$E,$E1054,
sales!$H:$H,"&gt;="&amp;$F1054,
sales!$H:$H,"&lt;="&amp;$G1054
))</f>
        <v/>
      </c>
      <c r="K1054" s="9">
        <f>IF(COUNTIFS(sales!C:C, C1054)=0,"",
_xlfn.MAXIFS(sales!H:H, sales!C:C, C1054))</f>
        <v/>
      </c>
      <c r="L1054" s="4" t="n"/>
      <c r="M1054" s="4" t="n"/>
      <c r="N1054" s="10">
        <f>IF(C1054="","",
SUMIFS(
sales!$I:$I,
sales!$C:$C,$C1054,
sales!$E:$E,$E1054,
sales!$H:$H,"&gt;="&amp;$F1054,
sales!$H:$H,"&lt;="&amp;$G1054
))</f>
        <v/>
      </c>
      <c r="O1054" s="10">
        <f>IF(M1054="","",M1054-N1054)</f>
        <v/>
      </c>
      <c r="P1054" s="11">
        <f>IF(M1054=0,"",N1054/M1054)</f>
        <v/>
      </c>
      <c r="Q1054" s="12">
        <f>IF(OR(G1054="",O1054=""),"",
IF(AND(G1054&lt;TODAY(),O1054&gt;0),"YES","NO"))</f>
        <v/>
      </c>
      <c r="R1054" s="100" t="n"/>
      <c r="S1054" s="14" t="n"/>
      <c r="T1054" s="15">
        <f>IF(Q1054="YES", IF(R1054="Company",L1054*(1+S1054),IF(R1054="Vendor",L1054*(1-S1054),"")),"")</f>
        <v/>
      </c>
      <c r="U1054" s="15">
        <f>IF(Q1054="YES",O1054*T1054,"")</f>
        <v/>
      </c>
      <c r="V1054" s="16" t="n"/>
      <c r="W1054" s="17">
        <f>IF(Q1054="YES",G1054+V1054,"")</f>
        <v/>
      </c>
      <c r="X1054" s="18">
        <f>IF(Q1054="YES",IF(TODAY()&gt;W1054,"OVERDUE","WITHIN TIME"),"")</f>
        <v/>
      </c>
    </row>
    <row r="1055">
      <c r="A1055" s="3" t="n">
        <v>1051</v>
      </c>
      <c r="B1055" s="4" t="n"/>
      <c r="C1055" s="4" t="n"/>
      <c r="D1055" s="5">
        <f>IF(E1055="ISNR20","Natural Rubber-TSNR (ISNR-20)","")</f>
        <v/>
      </c>
      <c r="E1055" s="4" t="n"/>
      <c r="F1055" s="6" t="n"/>
      <c r="G1055" s="6" t="n"/>
      <c r="H1055" s="7">
        <f>IF(G1055="","",G1055-TODAY())</f>
        <v/>
      </c>
      <c r="I1055" s="8">
        <f>IF(G1055="","",
IF(G1055&lt;TODAY(),
IF(O1055&gt;0,"Violated","Completed"),
IF(H1055&lt;=7,"Expiring Soon",
"Active")))</f>
        <v/>
      </c>
      <c r="J1055" s="8">
        <f>IF(C1055="","",
COUNTIFS(
sales!$C:$C,$C1055,
sales!$E:$E,$E1055,
sales!$H:$H,"&gt;="&amp;$F1055,
sales!$H:$H,"&lt;="&amp;$G1055
))</f>
        <v/>
      </c>
      <c r="K1055" s="9">
        <f>IF(COUNTIFS(sales!C:C, C1055)=0,"",
_xlfn.MAXIFS(sales!H:H, sales!C:C, C1055))</f>
        <v/>
      </c>
      <c r="L1055" s="4" t="n"/>
      <c r="M1055" s="4" t="n"/>
      <c r="N1055" s="10">
        <f>IF(C1055="","",
SUMIFS(
sales!$I:$I,
sales!$C:$C,$C1055,
sales!$E:$E,$E1055,
sales!$H:$H,"&gt;="&amp;$F1055,
sales!$H:$H,"&lt;="&amp;$G1055
))</f>
        <v/>
      </c>
      <c r="O1055" s="10">
        <f>IF(M1055="","",M1055-N1055)</f>
        <v/>
      </c>
      <c r="P1055" s="11">
        <f>IF(M1055=0,"",N1055/M1055)</f>
        <v/>
      </c>
      <c r="Q1055" s="12">
        <f>IF(OR(G1055="",O1055=""),"",
IF(AND(G1055&lt;TODAY(),O1055&gt;0),"YES","NO"))</f>
        <v/>
      </c>
      <c r="R1055" s="100" t="n"/>
      <c r="S1055" s="14" t="n"/>
      <c r="T1055" s="15">
        <f>IF(Q1055="YES", IF(R1055="Company",L1055*(1+S1055),IF(R1055="Vendor",L1055*(1-S1055),"")),"")</f>
        <v/>
      </c>
      <c r="U1055" s="15">
        <f>IF(Q1055="YES",O1055*T1055,"")</f>
        <v/>
      </c>
      <c r="V1055" s="16" t="n"/>
      <c r="W1055" s="17">
        <f>IF(Q1055="YES",G1055+V1055,"")</f>
        <v/>
      </c>
      <c r="X1055" s="18">
        <f>IF(Q1055="YES",IF(TODAY()&gt;W1055,"OVERDUE","WITHIN TIME"),"")</f>
        <v/>
      </c>
    </row>
    <row r="1056">
      <c r="A1056" s="3" t="n">
        <v>1052</v>
      </c>
      <c r="B1056" s="4" t="n"/>
      <c r="C1056" s="4" t="n"/>
      <c r="D1056" s="5">
        <f>IF(E1056="ISNR20","Natural Rubber-TSNR (ISNR-20)","")</f>
        <v/>
      </c>
      <c r="E1056" s="4" t="n"/>
      <c r="F1056" s="6" t="n"/>
      <c r="G1056" s="6" t="n"/>
      <c r="H1056" s="7">
        <f>IF(G1056="","",G1056-TODAY())</f>
        <v/>
      </c>
      <c r="I1056" s="8">
        <f>IF(G1056="","",
IF(G1056&lt;TODAY(),
IF(O1056&gt;0,"Violated","Completed"),
IF(H1056&lt;=7,"Expiring Soon",
"Active")))</f>
        <v/>
      </c>
      <c r="J1056" s="8">
        <f>IF(C1056="","",
COUNTIFS(
sales!$C:$C,$C1056,
sales!$E:$E,$E1056,
sales!$H:$H,"&gt;="&amp;$F1056,
sales!$H:$H,"&lt;="&amp;$G1056
))</f>
        <v/>
      </c>
      <c r="K1056" s="9">
        <f>IF(COUNTIFS(sales!C:C, C1056)=0,"",
_xlfn.MAXIFS(sales!H:H, sales!C:C, C1056))</f>
        <v/>
      </c>
      <c r="L1056" s="4" t="n"/>
      <c r="M1056" s="4" t="n"/>
      <c r="N1056" s="10">
        <f>IF(C1056="","",
SUMIFS(
sales!$I:$I,
sales!$C:$C,$C1056,
sales!$E:$E,$E1056,
sales!$H:$H,"&gt;="&amp;$F1056,
sales!$H:$H,"&lt;="&amp;$G1056
))</f>
        <v/>
      </c>
      <c r="O1056" s="10">
        <f>IF(M1056="","",M1056-N1056)</f>
        <v/>
      </c>
      <c r="P1056" s="11">
        <f>IF(M1056=0,"",N1056/M1056)</f>
        <v/>
      </c>
      <c r="Q1056" s="12">
        <f>IF(OR(G1056="",O1056=""),"",
IF(AND(G1056&lt;TODAY(),O1056&gt;0),"YES","NO"))</f>
        <v/>
      </c>
      <c r="R1056" s="100" t="n"/>
      <c r="S1056" s="14" t="n"/>
      <c r="T1056" s="15">
        <f>IF(Q1056="YES", IF(R1056="Company",L1056*(1+S1056),IF(R1056="Vendor",L1056*(1-S1056),"")),"")</f>
        <v/>
      </c>
      <c r="U1056" s="15">
        <f>IF(Q1056="YES",O1056*T1056,"")</f>
        <v/>
      </c>
      <c r="V1056" s="16" t="n"/>
      <c r="W1056" s="17">
        <f>IF(Q1056="YES",G1056+V1056,"")</f>
        <v/>
      </c>
      <c r="X1056" s="18">
        <f>IF(Q1056="YES",IF(TODAY()&gt;W1056,"OVERDUE","WITHIN TIME"),"")</f>
        <v/>
      </c>
    </row>
    <row r="1057">
      <c r="A1057" s="3" t="n">
        <v>1053</v>
      </c>
      <c r="B1057" s="4" t="n"/>
      <c r="C1057" s="4" t="n"/>
      <c r="D1057" s="5">
        <f>IF(E1057="ISNR20","Natural Rubber-TSNR (ISNR-20)","")</f>
        <v/>
      </c>
      <c r="E1057" s="4" t="n"/>
      <c r="F1057" s="6" t="n"/>
      <c r="G1057" s="6" t="n"/>
      <c r="H1057" s="7">
        <f>IF(G1057="","",G1057-TODAY())</f>
        <v/>
      </c>
      <c r="I1057" s="8">
        <f>IF(G1057="","",
IF(G1057&lt;TODAY(),
IF(O1057&gt;0,"Violated","Completed"),
IF(H1057&lt;=7,"Expiring Soon",
"Active")))</f>
        <v/>
      </c>
      <c r="J1057" s="8">
        <f>IF(C1057="","",
COUNTIFS(
sales!$C:$C,$C1057,
sales!$E:$E,$E1057,
sales!$H:$H,"&gt;="&amp;$F1057,
sales!$H:$H,"&lt;="&amp;$G1057
))</f>
        <v/>
      </c>
      <c r="K1057" s="9">
        <f>IF(COUNTIFS(sales!C:C, C1057)=0,"",
_xlfn.MAXIFS(sales!H:H, sales!C:C, C1057))</f>
        <v/>
      </c>
      <c r="L1057" s="4" t="n"/>
      <c r="M1057" s="4" t="n"/>
      <c r="N1057" s="10">
        <f>IF(C1057="","",
SUMIFS(
sales!$I:$I,
sales!$C:$C,$C1057,
sales!$E:$E,$E1057,
sales!$H:$H,"&gt;="&amp;$F1057,
sales!$H:$H,"&lt;="&amp;$G1057
))</f>
        <v/>
      </c>
      <c r="O1057" s="10">
        <f>IF(M1057="","",M1057-N1057)</f>
        <v/>
      </c>
      <c r="P1057" s="11">
        <f>IF(M1057=0,"",N1057/M1057)</f>
        <v/>
      </c>
      <c r="Q1057" s="12">
        <f>IF(OR(G1057="",O1057=""),"",
IF(AND(G1057&lt;TODAY(),O1057&gt;0),"YES","NO"))</f>
        <v/>
      </c>
      <c r="R1057" s="100" t="n"/>
      <c r="S1057" s="14" t="n"/>
      <c r="T1057" s="15">
        <f>IF(Q1057="YES", IF(R1057="Company",L1057*(1+S1057),IF(R1057="Vendor",L1057*(1-S1057),"")),"")</f>
        <v/>
      </c>
      <c r="U1057" s="15">
        <f>IF(Q1057="YES",O1057*T1057,"")</f>
        <v/>
      </c>
      <c r="V1057" s="16" t="n"/>
      <c r="W1057" s="17">
        <f>IF(Q1057="YES",G1057+V1057,"")</f>
        <v/>
      </c>
      <c r="X1057" s="18">
        <f>IF(Q1057="YES",IF(TODAY()&gt;W1057,"OVERDUE","WITHIN TIME"),"")</f>
        <v/>
      </c>
    </row>
    <row r="1058">
      <c r="A1058" s="3" t="n">
        <v>1054</v>
      </c>
      <c r="B1058" s="4" t="n"/>
      <c r="C1058" s="4" t="n"/>
      <c r="D1058" s="5">
        <f>IF(E1058="ISNR20","Natural Rubber-TSNR (ISNR-20)","")</f>
        <v/>
      </c>
      <c r="E1058" s="4" t="n"/>
      <c r="F1058" s="6" t="n"/>
      <c r="G1058" s="6" t="n"/>
      <c r="H1058" s="7">
        <f>IF(G1058="","",G1058-TODAY())</f>
        <v/>
      </c>
      <c r="I1058" s="8">
        <f>IF(G1058="","",
IF(G1058&lt;TODAY(),
IF(O1058&gt;0,"Violated","Completed"),
IF(H1058&lt;=7,"Expiring Soon",
"Active")))</f>
        <v/>
      </c>
      <c r="J1058" s="8">
        <f>IF(C1058="","",
COUNTIFS(
sales!$C:$C,$C1058,
sales!$E:$E,$E1058,
sales!$H:$H,"&gt;="&amp;$F1058,
sales!$H:$H,"&lt;="&amp;$G1058
))</f>
        <v/>
      </c>
      <c r="K1058" s="9">
        <f>IF(COUNTIFS(sales!C:C, C1058)=0,"",
_xlfn.MAXIFS(sales!H:H, sales!C:C, C1058))</f>
        <v/>
      </c>
      <c r="L1058" s="4" t="n"/>
      <c r="M1058" s="4" t="n"/>
      <c r="N1058" s="10">
        <f>IF(C1058="","",
SUMIFS(
sales!$I:$I,
sales!$C:$C,$C1058,
sales!$E:$E,$E1058,
sales!$H:$H,"&gt;="&amp;$F1058,
sales!$H:$H,"&lt;="&amp;$G1058
))</f>
        <v/>
      </c>
      <c r="O1058" s="10">
        <f>IF(M1058="","",M1058-N1058)</f>
        <v/>
      </c>
      <c r="P1058" s="11">
        <f>IF(M1058=0,"",N1058/M1058)</f>
        <v/>
      </c>
      <c r="Q1058" s="12">
        <f>IF(OR(G1058="",O1058=""),"",
IF(AND(G1058&lt;TODAY(),O1058&gt;0),"YES","NO"))</f>
        <v/>
      </c>
      <c r="R1058" s="100" t="n"/>
      <c r="S1058" s="14" t="n"/>
      <c r="T1058" s="15">
        <f>IF(Q1058="YES", IF(R1058="Company",L1058*(1+S1058),IF(R1058="Vendor",L1058*(1-S1058),"")),"")</f>
        <v/>
      </c>
      <c r="U1058" s="15">
        <f>IF(Q1058="YES",O1058*T1058,"")</f>
        <v/>
      </c>
      <c r="V1058" s="16" t="n"/>
      <c r="W1058" s="17">
        <f>IF(Q1058="YES",G1058+V1058,"")</f>
        <v/>
      </c>
      <c r="X1058" s="18">
        <f>IF(Q1058="YES",IF(TODAY()&gt;W1058,"OVERDUE","WITHIN TIME"),"")</f>
        <v/>
      </c>
    </row>
    <row r="1059">
      <c r="A1059" s="3" t="n">
        <v>1055</v>
      </c>
      <c r="B1059" s="4" t="n"/>
      <c r="C1059" s="4" t="n"/>
      <c r="D1059" s="5">
        <f>IF(E1059="ISNR20","Natural Rubber-TSNR (ISNR-20)","")</f>
        <v/>
      </c>
      <c r="E1059" s="4" t="n"/>
      <c r="F1059" s="6" t="n"/>
      <c r="G1059" s="6" t="n"/>
      <c r="H1059" s="7">
        <f>IF(G1059="","",G1059-TODAY())</f>
        <v/>
      </c>
      <c r="I1059" s="8">
        <f>IF(G1059="","",
IF(G1059&lt;TODAY(),
IF(O1059&gt;0,"Violated","Completed"),
IF(H1059&lt;=7,"Expiring Soon",
"Active")))</f>
        <v/>
      </c>
      <c r="J1059" s="8">
        <f>IF(C1059="","",
COUNTIFS(
sales!$C:$C,$C1059,
sales!$E:$E,$E1059,
sales!$H:$H,"&gt;="&amp;$F1059,
sales!$H:$H,"&lt;="&amp;$G1059
))</f>
        <v/>
      </c>
      <c r="K1059" s="9">
        <f>IF(COUNTIFS(sales!C:C, C1059)=0,"",
_xlfn.MAXIFS(sales!H:H, sales!C:C, C1059))</f>
        <v/>
      </c>
      <c r="L1059" s="4" t="n"/>
      <c r="M1059" s="4" t="n"/>
      <c r="N1059" s="10">
        <f>IF(C1059="","",
SUMIFS(
sales!$I:$I,
sales!$C:$C,$C1059,
sales!$E:$E,$E1059,
sales!$H:$H,"&gt;="&amp;$F1059,
sales!$H:$H,"&lt;="&amp;$G1059
))</f>
        <v/>
      </c>
      <c r="O1059" s="10">
        <f>IF(M1059="","",M1059-N1059)</f>
        <v/>
      </c>
      <c r="P1059" s="11">
        <f>IF(M1059=0,"",N1059/M1059)</f>
        <v/>
      </c>
      <c r="Q1059" s="12">
        <f>IF(OR(G1059="",O1059=""),"",
IF(AND(G1059&lt;TODAY(),O1059&gt;0),"YES","NO"))</f>
        <v/>
      </c>
      <c r="R1059" s="100" t="n"/>
      <c r="S1059" s="14" t="n"/>
      <c r="T1059" s="15">
        <f>IF(Q1059="YES", IF(R1059="Company",L1059*(1+S1059),IF(R1059="Vendor",L1059*(1-S1059),"")),"")</f>
        <v/>
      </c>
      <c r="U1059" s="15">
        <f>IF(Q1059="YES",O1059*T1059,"")</f>
        <v/>
      </c>
      <c r="V1059" s="16" t="n"/>
      <c r="W1059" s="17">
        <f>IF(Q1059="YES",G1059+V1059,"")</f>
        <v/>
      </c>
      <c r="X1059" s="18">
        <f>IF(Q1059="YES",IF(TODAY()&gt;W1059,"OVERDUE","WITHIN TIME"),"")</f>
        <v/>
      </c>
    </row>
    <row r="1060">
      <c r="A1060" s="3" t="n">
        <v>1056</v>
      </c>
      <c r="B1060" s="4" t="n"/>
      <c r="C1060" s="4" t="n"/>
      <c r="D1060" s="5">
        <f>IF(E1060="ISNR20","Natural Rubber-TSNR (ISNR-20)","")</f>
        <v/>
      </c>
      <c r="E1060" s="4" t="n"/>
      <c r="F1060" s="6" t="n"/>
      <c r="G1060" s="6" t="n"/>
      <c r="H1060" s="7">
        <f>IF(G1060="","",G1060-TODAY())</f>
        <v/>
      </c>
      <c r="I1060" s="8">
        <f>IF(G1060="","",
IF(G1060&lt;TODAY(),
IF(O1060&gt;0,"Violated","Completed"),
IF(H1060&lt;=7,"Expiring Soon",
"Active")))</f>
        <v/>
      </c>
      <c r="J1060" s="8">
        <f>IF(C1060="","",
COUNTIFS(
sales!$C:$C,$C1060,
sales!$E:$E,$E1060,
sales!$H:$H,"&gt;="&amp;$F1060,
sales!$H:$H,"&lt;="&amp;$G1060
))</f>
        <v/>
      </c>
      <c r="K1060" s="9">
        <f>IF(COUNTIFS(sales!C:C, C1060)=0,"",
_xlfn.MAXIFS(sales!H:H, sales!C:C, C1060))</f>
        <v/>
      </c>
      <c r="L1060" s="4" t="n"/>
      <c r="M1060" s="4" t="n"/>
      <c r="N1060" s="10">
        <f>IF(C1060="","",
SUMIFS(
sales!$I:$I,
sales!$C:$C,$C1060,
sales!$E:$E,$E1060,
sales!$H:$H,"&gt;="&amp;$F1060,
sales!$H:$H,"&lt;="&amp;$G1060
))</f>
        <v/>
      </c>
      <c r="O1060" s="10">
        <f>IF(M1060="","",M1060-N1060)</f>
        <v/>
      </c>
      <c r="P1060" s="11">
        <f>IF(M1060=0,"",N1060/M1060)</f>
        <v/>
      </c>
      <c r="Q1060" s="12">
        <f>IF(OR(G1060="",O1060=""),"",
IF(AND(G1060&lt;TODAY(),O1060&gt;0),"YES","NO"))</f>
        <v/>
      </c>
      <c r="R1060" s="100" t="n"/>
      <c r="S1060" s="14" t="n"/>
      <c r="T1060" s="15">
        <f>IF(Q1060="YES", IF(R1060="Company",L1060*(1+S1060),IF(R1060="Vendor",L1060*(1-S1060),"")),"")</f>
        <v/>
      </c>
      <c r="U1060" s="15">
        <f>IF(Q1060="YES",O1060*T1060,"")</f>
        <v/>
      </c>
      <c r="V1060" s="16" t="n"/>
      <c r="W1060" s="17">
        <f>IF(Q1060="YES",G1060+V1060,"")</f>
        <v/>
      </c>
      <c r="X1060" s="18">
        <f>IF(Q1060="YES",IF(TODAY()&gt;W1060,"OVERDUE","WITHIN TIME"),"")</f>
        <v/>
      </c>
    </row>
    <row r="1061">
      <c r="A1061" s="3" t="n">
        <v>1057</v>
      </c>
      <c r="B1061" s="4" t="n"/>
      <c r="C1061" s="4" t="n"/>
      <c r="D1061" s="5">
        <f>IF(E1061="ISNR20","Natural Rubber-TSNR (ISNR-20)","")</f>
        <v/>
      </c>
      <c r="E1061" s="4" t="n"/>
      <c r="F1061" s="6" t="n"/>
      <c r="G1061" s="6" t="n"/>
      <c r="H1061" s="7">
        <f>IF(G1061="","",G1061-TODAY())</f>
        <v/>
      </c>
      <c r="I1061" s="8">
        <f>IF(G1061="","",
IF(G1061&lt;TODAY(),
IF(O1061&gt;0,"Violated","Completed"),
IF(H1061&lt;=7,"Expiring Soon",
"Active")))</f>
        <v/>
      </c>
      <c r="J1061" s="8">
        <f>IF(C1061="","",
COUNTIFS(
sales!$C:$C,$C1061,
sales!$E:$E,$E1061,
sales!$H:$H,"&gt;="&amp;$F1061,
sales!$H:$H,"&lt;="&amp;$G1061
))</f>
        <v/>
      </c>
      <c r="K1061" s="9">
        <f>IF(COUNTIFS(sales!C:C, C1061)=0,"",
_xlfn.MAXIFS(sales!H:H, sales!C:C, C1061))</f>
        <v/>
      </c>
      <c r="L1061" s="4" t="n"/>
      <c r="M1061" s="4" t="n"/>
      <c r="N1061" s="10">
        <f>IF(C1061="","",
SUMIFS(
sales!$I:$I,
sales!$C:$C,$C1061,
sales!$E:$E,$E1061,
sales!$H:$H,"&gt;="&amp;$F1061,
sales!$H:$H,"&lt;="&amp;$G1061
))</f>
        <v/>
      </c>
      <c r="O1061" s="10">
        <f>IF(M1061="","",M1061-N1061)</f>
        <v/>
      </c>
      <c r="P1061" s="11">
        <f>IF(M1061=0,"",N1061/M1061)</f>
        <v/>
      </c>
      <c r="Q1061" s="12">
        <f>IF(OR(G1061="",O1061=""),"",
IF(AND(G1061&lt;TODAY(),O1061&gt;0),"YES","NO"))</f>
        <v/>
      </c>
      <c r="R1061" s="100" t="n"/>
      <c r="S1061" s="14" t="n"/>
      <c r="T1061" s="15">
        <f>IF(Q1061="YES", IF(R1061="Company",L1061*(1+S1061),IF(R1061="Vendor",L1061*(1-S1061),"")),"")</f>
        <v/>
      </c>
      <c r="U1061" s="15">
        <f>IF(Q1061="YES",O1061*T1061,"")</f>
        <v/>
      </c>
      <c r="V1061" s="16" t="n"/>
      <c r="W1061" s="17">
        <f>IF(Q1061="YES",G1061+V1061,"")</f>
        <v/>
      </c>
      <c r="X1061" s="18">
        <f>IF(Q1061="YES",IF(TODAY()&gt;W1061,"OVERDUE","WITHIN TIME"),"")</f>
        <v/>
      </c>
    </row>
    <row r="1062">
      <c r="A1062" s="3" t="n">
        <v>1058</v>
      </c>
      <c r="B1062" s="4" t="n"/>
      <c r="C1062" s="4" t="n"/>
      <c r="D1062" s="5">
        <f>IF(E1062="ISNR20","Natural Rubber-TSNR (ISNR-20)","")</f>
        <v/>
      </c>
      <c r="E1062" s="4" t="n"/>
      <c r="F1062" s="6" t="n"/>
      <c r="G1062" s="6" t="n"/>
      <c r="H1062" s="7">
        <f>IF(G1062="","",G1062-TODAY())</f>
        <v/>
      </c>
      <c r="I1062" s="8">
        <f>IF(G1062="","",
IF(G1062&lt;TODAY(),
IF(O1062&gt;0,"Violated","Completed"),
IF(H1062&lt;=7,"Expiring Soon",
"Active")))</f>
        <v/>
      </c>
      <c r="J1062" s="8">
        <f>IF(C1062="","",
COUNTIFS(
sales!$C:$C,$C1062,
sales!$E:$E,$E1062,
sales!$H:$H,"&gt;="&amp;$F1062,
sales!$H:$H,"&lt;="&amp;$G1062
))</f>
        <v/>
      </c>
      <c r="K1062" s="9">
        <f>IF(COUNTIFS(sales!C:C, C1062)=0,"",
_xlfn.MAXIFS(sales!H:H, sales!C:C, C1062))</f>
        <v/>
      </c>
      <c r="L1062" s="4" t="n"/>
      <c r="M1062" s="4" t="n"/>
      <c r="N1062" s="10">
        <f>IF(C1062="","",
SUMIFS(
sales!$I:$I,
sales!$C:$C,$C1062,
sales!$E:$E,$E1062,
sales!$H:$H,"&gt;="&amp;$F1062,
sales!$H:$H,"&lt;="&amp;$G1062
))</f>
        <v/>
      </c>
      <c r="O1062" s="10">
        <f>IF(M1062="","",M1062-N1062)</f>
        <v/>
      </c>
      <c r="P1062" s="11">
        <f>IF(M1062=0,"",N1062/M1062)</f>
        <v/>
      </c>
      <c r="Q1062" s="12">
        <f>IF(OR(G1062="",O1062=""),"",
IF(AND(G1062&lt;TODAY(),O1062&gt;0),"YES","NO"))</f>
        <v/>
      </c>
      <c r="R1062" s="100" t="n"/>
      <c r="S1062" s="14" t="n"/>
      <c r="T1062" s="15">
        <f>IF(Q1062="YES", IF(R1062="Company",L1062*(1+S1062),IF(R1062="Vendor",L1062*(1-S1062),"")),"")</f>
        <v/>
      </c>
      <c r="U1062" s="15">
        <f>IF(Q1062="YES",O1062*T1062,"")</f>
        <v/>
      </c>
      <c r="V1062" s="16" t="n"/>
      <c r="W1062" s="17">
        <f>IF(Q1062="YES",G1062+V1062,"")</f>
        <v/>
      </c>
      <c r="X1062" s="18">
        <f>IF(Q1062="YES",IF(TODAY()&gt;W1062,"OVERDUE","WITHIN TIME"),"")</f>
        <v/>
      </c>
    </row>
    <row r="1063">
      <c r="A1063" s="3" t="n">
        <v>1059</v>
      </c>
      <c r="B1063" s="4" t="n"/>
      <c r="C1063" s="4" t="n"/>
      <c r="D1063" s="5">
        <f>IF(E1063="ISNR20","Natural Rubber-TSNR (ISNR-20)","")</f>
        <v/>
      </c>
      <c r="E1063" s="4" t="n"/>
      <c r="F1063" s="6" t="n"/>
      <c r="G1063" s="6" t="n"/>
      <c r="H1063" s="7">
        <f>IF(G1063="","",G1063-TODAY())</f>
        <v/>
      </c>
      <c r="I1063" s="8">
        <f>IF(G1063="","",
IF(G1063&lt;TODAY(),
IF(O1063&gt;0,"Violated","Completed"),
IF(H1063&lt;=7,"Expiring Soon",
"Active")))</f>
        <v/>
      </c>
      <c r="J1063" s="8">
        <f>IF(C1063="","",
COUNTIFS(
sales!$C:$C,$C1063,
sales!$E:$E,$E1063,
sales!$H:$H,"&gt;="&amp;$F1063,
sales!$H:$H,"&lt;="&amp;$G1063
))</f>
        <v/>
      </c>
      <c r="K1063" s="9">
        <f>IF(COUNTIFS(sales!C:C, C1063)=0,"",
_xlfn.MAXIFS(sales!H:H, sales!C:C, C1063))</f>
        <v/>
      </c>
      <c r="L1063" s="4" t="n"/>
      <c r="M1063" s="4" t="n"/>
      <c r="N1063" s="10">
        <f>IF(C1063="","",
SUMIFS(
sales!$I:$I,
sales!$C:$C,$C1063,
sales!$E:$E,$E1063,
sales!$H:$H,"&gt;="&amp;$F1063,
sales!$H:$H,"&lt;="&amp;$G1063
))</f>
        <v/>
      </c>
      <c r="O1063" s="10">
        <f>IF(M1063="","",M1063-N1063)</f>
        <v/>
      </c>
      <c r="P1063" s="11">
        <f>IF(M1063=0,"",N1063/M1063)</f>
        <v/>
      </c>
      <c r="Q1063" s="12">
        <f>IF(OR(G1063="",O1063=""),"",
IF(AND(G1063&lt;TODAY(),O1063&gt;0),"YES","NO"))</f>
        <v/>
      </c>
      <c r="R1063" s="100" t="n"/>
      <c r="S1063" s="14" t="n"/>
      <c r="T1063" s="15">
        <f>IF(Q1063="YES", IF(R1063="Company",L1063*(1+S1063),IF(R1063="Vendor",L1063*(1-S1063),"")),"")</f>
        <v/>
      </c>
      <c r="U1063" s="15">
        <f>IF(Q1063="YES",O1063*T1063,"")</f>
        <v/>
      </c>
      <c r="V1063" s="16" t="n"/>
      <c r="W1063" s="17">
        <f>IF(Q1063="YES",G1063+V1063,"")</f>
        <v/>
      </c>
      <c r="X1063" s="18">
        <f>IF(Q1063="YES",IF(TODAY()&gt;W1063,"OVERDUE","WITHIN TIME"),"")</f>
        <v/>
      </c>
    </row>
    <row r="1064">
      <c r="A1064" s="3" t="n">
        <v>1060</v>
      </c>
      <c r="B1064" s="4" t="n"/>
      <c r="C1064" s="4" t="n"/>
      <c r="D1064" s="5">
        <f>IF(E1064="ISNR20","Natural Rubber-TSNR (ISNR-20)","")</f>
        <v/>
      </c>
      <c r="E1064" s="4" t="n"/>
      <c r="F1064" s="6" t="n"/>
      <c r="G1064" s="6" t="n"/>
      <c r="H1064" s="7">
        <f>IF(G1064="","",G1064-TODAY())</f>
        <v/>
      </c>
      <c r="I1064" s="8">
        <f>IF(G1064="","",
IF(G1064&lt;TODAY(),
IF(O1064&gt;0,"Violated","Completed"),
IF(H1064&lt;=7,"Expiring Soon",
"Active")))</f>
        <v/>
      </c>
      <c r="J1064" s="8">
        <f>IF(C1064="","",
COUNTIFS(
sales!$C:$C,$C1064,
sales!$E:$E,$E1064,
sales!$H:$H,"&gt;="&amp;$F1064,
sales!$H:$H,"&lt;="&amp;$G1064
))</f>
        <v/>
      </c>
      <c r="K1064" s="9">
        <f>IF(COUNTIFS(sales!C:C, C1064)=0,"",
_xlfn.MAXIFS(sales!H:H, sales!C:C, C1064))</f>
        <v/>
      </c>
      <c r="L1064" s="4" t="n"/>
      <c r="M1064" s="4" t="n"/>
      <c r="N1064" s="10">
        <f>IF(C1064="","",
SUMIFS(
sales!$I:$I,
sales!$C:$C,$C1064,
sales!$E:$E,$E1064,
sales!$H:$H,"&gt;="&amp;$F1064,
sales!$H:$H,"&lt;="&amp;$G1064
))</f>
        <v/>
      </c>
      <c r="O1064" s="10">
        <f>IF(M1064="","",M1064-N1064)</f>
        <v/>
      </c>
      <c r="P1064" s="11">
        <f>IF(M1064=0,"",N1064/M1064)</f>
        <v/>
      </c>
      <c r="Q1064" s="12">
        <f>IF(OR(G1064="",O1064=""),"",
IF(AND(G1064&lt;TODAY(),O1064&gt;0),"YES","NO"))</f>
        <v/>
      </c>
      <c r="R1064" s="100" t="n"/>
      <c r="S1064" s="14" t="n"/>
      <c r="T1064" s="15">
        <f>IF(Q1064="YES", IF(R1064="Company",L1064*(1+S1064),IF(R1064="Vendor",L1064*(1-S1064),"")),"")</f>
        <v/>
      </c>
      <c r="U1064" s="15">
        <f>IF(Q1064="YES",O1064*T1064,"")</f>
        <v/>
      </c>
      <c r="V1064" s="16" t="n"/>
      <c r="W1064" s="17">
        <f>IF(Q1064="YES",G1064+V1064,"")</f>
        <v/>
      </c>
      <c r="X1064" s="18">
        <f>IF(Q1064="YES",IF(TODAY()&gt;W1064,"OVERDUE","WITHIN TIME"),"")</f>
        <v/>
      </c>
    </row>
    <row r="1065">
      <c r="A1065" s="3" t="n">
        <v>1061</v>
      </c>
      <c r="B1065" s="4" t="n"/>
      <c r="C1065" s="4" t="n"/>
      <c r="D1065" s="5">
        <f>IF(E1065="ISNR20","Natural Rubber-TSNR (ISNR-20)","")</f>
        <v/>
      </c>
      <c r="E1065" s="4" t="n"/>
      <c r="F1065" s="6" t="n"/>
      <c r="G1065" s="6" t="n"/>
      <c r="H1065" s="7">
        <f>IF(G1065="","",G1065-TODAY())</f>
        <v/>
      </c>
      <c r="I1065" s="8">
        <f>IF(G1065="","",
IF(G1065&lt;TODAY(),
IF(O1065&gt;0,"Violated","Completed"),
IF(H1065&lt;=7,"Expiring Soon",
"Active")))</f>
        <v/>
      </c>
      <c r="J1065" s="8">
        <f>IF(C1065="","",
COUNTIFS(
sales!$C:$C,$C1065,
sales!$E:$E,$E1065,
sales!$H:$H,"&gt;="&amp;$F1065,
sales!$H:$H,"&lt;="&amp;$G1065
))</f>
        <v/>
      </c>
      <c r="K1065" s="9">
        <f>IF(COUNTIFS(sales!C:C, C1065)=0,"",
_xlfn.MAXIFS(sales!H:H, sales!C:C, C1065))</f>
        <v/>
      </c>
      <c r="L1065" s="4" t="n"/>
      <c r="M1065" s="4" t="n"/>
      <c r="N1065" s="10">
        <f>IF(C1065="","",
SUMIFS(
sales!$I:$I,
sales!$C:$C,$C1065,
sales!$E:$E,$E1065,
sales!$H:$H,"&gt;="&amp;$F1065,
sales!$H:$H,"&lt;="&amp;$G1065
))</f>
        <v/>
      </c>
      <c r="O1065" s="10">
        <f>IF(M1065="","",M1065-N1065)</f>
        <v/>
      </c>
      <c r="P1065" s="11">
        <f>IF(M1065=0,"",N1065/M1065)</f>
        <v/>
      </c>
      <c r="Q1065" s="12">
        <f>IF(OR(G1065="",O1065=""),"",
IF(AND(G1065&lt;TODAY(),O1065&gt;0),"YES","NO"))</f>
        <v/>
      </c>
      <c r="R1065" s="100" t="n"/>
      <c r="S1065" s="14" t="n"/>
      <c r="T1065" s="15">
        <f>IF(Q1065="YES", IF(R1065="Company",L1065*(1+S1065),IF(R1065="Vendor",L1065*(1-S1065),"")),"")</f>
        <v/>
      </c>
      <c r="U1065" s="15">
        <f>IF(Q1065="YES",O1065*T1065,"")</f>
        <v/>
      </c>
      <c r="V1065" s="16" t="n"/>
      <c r="W1065" s="17">
        <f>IF(Q1065="YES",G1065+V1065,"")</f>
        <v/>
      </c>
      <c r="X1065" s="18">
        <f>IF(Q1065="YES",IF(TODAY()&gt;W1065,"OVERDUE","WITHIN TIME"),"")</f>
        <v/>
      </c>
    </row>
    <row r="1066">
      <c r="A1066" s="3" t="n">
        <v>1062</v>
      </c>
      <c r="B1066" s="4" t="n"/>
      <c r="C1066" s="4" t="n"/>
      <c r="D1066" s="5">
        <f>IF(E1066="ISNR20","Natural Rubber-TSNR (ISNR-20)","")</f>
        <v/>
      </c>
      <c r="E1066" s="4" t="n"/>
      <c r="F1066" s="6" t="n"/>
      <c r="G1066" s="6" t="n"/>
      <c r="H1066" s="7">
        <f>IF(G1066="","",G1066-TODAY())</f>
        <v/>
      </c>
      <c r="I1066" s="8">
        <f>IF(G1066="","",
IF(G1066&lt;TODAY(),
IF(O1066&gt;0,"Violated","Completed"),
IF(H1066&lt;=7,"Expiring Soon",
"Active")))</f>
        <v/>
      </c>
      <c r="J1066" s="8">
        <f>IF(C1066="","",
COUNTIFS(
sales!$C:$C,$C1066,
sales!$E:$E,$E1066,
sales!$H:$H,"&gt;="&amp;$F1066,
sales!$H:$H,"&lt;="&amp;$G1066
))</f>
        <v/>
      </c>
      <c r="K1066" s="9">
        <f>IF(COUNTIFS(sales!C:C, C1066)=0,"",
_xlfn.MAXIFS(sales!H:H, sales!C:C, C1066))</f>
        <v/>
      </c>
      <c r="L1066" s="4" t="n"/>
      <c r="M1066" s="4" t="n"/>
      <c r="N1066" s="10">
        <f>IF(C1066="","",
SUMIFS(
sales!$I:$I,
sales!$C:$C,$C1066,
sales!$E:$E,$E1066,
sales!$H:$H,"&gt;="&amp;$F1066,
sales!$H:$H,"&lt;="&amp;$G1066
))</f>
        <v/>
      </c>
      <c r="O1066" s="10">
        <f>IF(M1066="","",M1066-N1066)</f>
        <v/>
      </c>
      <c r="P1066" s="11">
        <f>IF(M1066=0,"",N1066/M1066)</f>
        <v/>
      </c>
      <c r="Q1066" s="12">
        <f>IF(OR(G1066="",O1066=""),"",
IF(AND(G1066&lt;TODAY(),O1066&gt;0),"YES","NO"))</f>
        <v/>
      </c>
      <c r="R1066" s="100" t="n"/>
      <c r="S1066" s="14" t="n"/>
      <c r="T1066" s="15">
        <f>IF(Q1066="YES", IF(R1066="Company",L1066*(1+S1066),IF(R1066="Vendor",L1066*(1-S1066),"")),"")</f>
        <v/>
      </c>
      <c r="U1066" s="15">
        <f>IF(Q1066="YES",O1066*T1066,"")</f>
        <v/>
      </c>
      <c r="V1066" s="16" t="n"/>
      <c r="W1066" s="17">
        <f>IF(Q1066="YES",G1066+V1066,"")</f>
        <v/>
      </c>
      <c r="X1066" s="18">
        <f>IF(Q1066="YES",IF(TODAY()&gt;W1066,"OVERDUE","WITHIN TIME"),"")</f>
        <v/>
      </c>
    </row>
    <row r="1067">
      <c r="A1067" s="3" t="n">
        <v>1063</v>
      </c>
      <c r="B1067" s="4" t="n"/>
      <c r="C1067" s="4" t="n"/>
      <c r="D1067" s="5">
        <f>IF(E1067="ISNR20","Natural Rubber-TSNR (ISNR-20)","")</f>
        <v/>
      </c>
      <c r="E1067" s="4" t="n"/>
      <c r="F1067" s="6" t="n"/>
      <c r="G1067" s="6" t="n"/>
      <c r="H1067" s="7">
        <f>IF(G1067="","",G1067-TODAY())</f>
        <v/>
      </c>
      <c r="I1067" s="8">
        <f>IF(G1067="","",
IF(G1067&lt;TODAY(),
IF(O1067&gt;0,"Violated","Completed"),
IF(H1067&lt;=7,"Expiring Soon",
"Active")))</f>
        <v/>
      </c>
      <c r="J1067" s="8">
        <f>IF(C1067="","",
COUNTIFS(
sales!$C:$C,$C1067,
sales!$E:$E,$E1067,
sales!$H:$H,"&gt;="&amp;$F1067,
sales!$H:$H,"&lt;="&amp;$G1067
))</f>
        <v/>
      </c>
      <c r="K1067" s="9">
        <f>IF(COUNTIFS(sales!C:C, C1067)=0,"",
_xlfn.MAXIFS(sales!H:H, sales!C:C, C1067))</f>
        <v/>
      </c>
      <c r="L1067" s="4" t="n"/>
      <c r="M1067" s="4" t="n"/>
      <c r="N1067" s="10">
        <f>IF(C1067="","",
SUMIFS(
sales!$I:$I,
sales!$C:$C,$C1067,
sales!$E:$E,$E1067,
sales!$H:$H,"&gt;="&amp;$F1067,
sales!$H:$H,"&lt;="&amp;$G1067
))</f>
        <v/>
      </c>
      <c r="O1067" s="10">
        <f>IF(M1067="","",M1067-N1067)</f>
        <v/>
      </c>
      <c r="P1067" s="11">
        <f>IF(M1067=0,"",N1067/M1067)</f>
        <v/>
      </c>
      <c r="Q1067" s="12">
        <f>IF(OR(G1067="",O1067=""),"",
IF(AND(G1067&lt;TODAY(),O1067&gt;0),"YES","NO"))</f>
        <v/>
      </c>
      <c r="R1067" s="100" t="n"/>
      <c r="S1067" s="14" t="n"/>
      <c r="T1067" s="15">
        <f>IF(Q1067="YES", IF(R1067="Company",L1067*(1+S1067),IF(R1067="Vendor",L1067*(1-S1067),"")),"")</f>
        <v/>
      </c>
      <c r="U1067" s="15">
        <f>IF(Q1067="YES",O1067*T1067,"")</f>
        <v/>
      </c>
      <c r="V1067" s="16" t="n"/>
      <c r="W1067" s="17">
        <f>IF(Q1067="YES",G1067+V1067,"")</f>
        <v/>
      </c>
      <c r="X1067" s="18">
        <f>IF(Q1067="YES",IF(TODAY()&gt;W1067,"OVERDUE","WITHIN TIME"),"")</f>
        <v/>
      </c>
    </row>
    <row r="1068">
      <c r="A1068" s="3" t="n">
        <v>1064</v>
      </c>
      <c r="B1068" s="4" t="n"/>
      <c r="C1068" s="4" t="n"/>
      <c r="D1068" s="5">
        <f>IF(E1068="ISNR20","Natural Rubber-TSNR (ISNR-20)","")</f>
        <v/>
      </c>
      <c r="E1068" s="4" t="n"/>
      <c r="F1068" s="6" t="n"/>
      <c r="G1068" s="6" t="n"/>
      <c r="H1068" s="7">
        <f>IF(G1068="","",G1068-TODAY())</f>
        <v/>
      </c>
      <c r="I1068" s="8">
        <f>IF(G1068="","",
IF(G1068&lt;TODAY(),
IF(O1068&gt;0,"Violated","Completed"),
IF(H1068&lt;=7,"Expiring Soon",
"Active")))</f>
        <v/>
      </c>
      <c r="J1068" s="8">
        <f>IF(C1068="","",
COUNTIFS(
sales!$C:$C,$C1068,
sales!$E:$E,$E1068,
sales!$H:$H,"&gt;="&amp;$F1068,
sales!$H:$H,"&lt;="&amp;$G1068
))</f>
        <v/>
      </c>
      <c r="K1068" s="9">
        <f>IF(COUNTIFS(sales!C:C, C1068)=0,"",
_xlfn.MAXIFS(sales!H:H, sales!C:C, C1068))</f>
        <v/>
      </c>
      <c r="L1068" s="4" t="n"/>
      <c r="M1068" s="4" t="n"/>
      <c r="N1068" s="10">
        <f>IF(C1068="","",
SUMIFS(
sales!$I:$I,
sales!$C:$C,$C1068,
sales!$E:$E,$E1068,
sales!$H:$H,"&gt;="&amp;$F1068,
sales!$H:$H,"&lt;="&amp;$G1068
))</f>
        <v/>
      </c>
      <c r="O1068" s="10">
        <f>IF(M1068="","",M1068-N1068)</f>
        <v/>
      </c>
      <c r="P1068" s="11">
        <f>IF(M1068=0,"",N1068/M1068)</f>
        <v/>
      </c>
      <c r="Q1068" s="12">
        <f>IF(OR(G1068="",O1068=""),"",
IF(AND(G1068&lt;TODAY(),O1068&gt;0),"YES","NO"))</f>
        <v/>
      </c>
      <c r="R1068" s="100" t="n"/>
      <c r="S1068" s="14" t="n"/>
      <c r="T1068" s="15">
        <f>IF(Q1068="YES", IF(R1068="Company",L1068*(1+S1068),IF(R1068="Vendor",L1068*(1-S1068),"")),"")</f>
        <v/>
      </c>
      <c r="U1068" s="15">
        <f>IF(Q1068="YES",O1068*T1068,"")</f>
        <v/>
      </c>
      <c r="V1068" s="16" t="n"/>
      <c r="W1068" s="17">
        <f>IF(Q1068="YES",G1068+V1068,"")</f>
        <v/>
      </c>
      <c r="X1068" s="18">
        <f>IF(Q1068="YES",IF(TODAY()&gt;W1068,"OVERDUE","WITHIN TIME"),"")</f>
        <v/>
      </c>
    </row>
    <row r="1069">
      <c r="A1069" s="3" t="n">
        <v>1065</v>
      </c>
      <c r="B1069" s="4" t="n"/>
      <c r="C1069" s="4" t="n"/>
      <c r="D1069" s="5">
        <f>IF(E1069="ISNR20","Natural Rubber-TSNR (ISNR-20)","")</f>
        <v/>
      </c>
      <c r="E1069" s="4" t="n"/>
      <c r="F1069" s="6" t="n"/>
      <c r="G1069" s="6" t="n"/>
      <c r="H1069" s="7">
        <f>IF(G1069="","",G1069-TODAY())</f>
        <v/>
      </c>
      <c r="I1069" s="8">
        <f>IF(G1069="","",
IF(G1069&lt;TODAY(),
IF(O1069&gt;0,"Violated","Completed"),
IF(H1069&lt;=7,"Expiring Soon",
"Active")))</f>
        <v/>
      </c>
      <c r="J1069" s="8">
        <f>IF(C1069="","",
COUNTIFS(
sales!$C:$C,$C1069,
sales!$E:$E,$E1069,
sales!$H:$H,"&gt;="&amp;$F1069,
sales!$H:$H,"&lt;="&amp;$G1069
))</f>
        <v/>
      </c>
      <c r="K1069" s="9">
        <f>IF(COUNTIFS(sales!C:C, C1069)=0,"",
_xlfn.MAXIFS(sales!H:H, sales!C:C, C1069))</f>
        <v/>
      </c>
      <c r="L1069" s="4" t="n"/>
      <c r="M1069" s="4" t="n"/>
      <c r="N1069" s="10">
        <f>IF(C1069="","",
SUMIFS(
sales!$I:$I,
sales!$C:$C,$C1069,
sales!$E:$E,$E1069,
sales!$H:$H,"&gt;="&amp;$F1069,
sales!$H:$H,"&lt;="&amp;$G1069
))</f>
        <v/>
      </c>
      <c r="O1069" s="10">
        <f>IF(M1069="","",M1069-N1069)</f>
        <v/>
      </c>
      <c r="P1069" s="11">
        <f>IF(M1069=0,"",N1069/M1069)</f>
        <v/>
      </c>
      <c r="Q1069" s="12">
        <f>IF(OR(G1069="",O1069=""),"",
IF(AND(G1069&lt;TODAY(),O1069&gt;0),"YES","NO"))</f>
        <v/>
      </c>
      <c r="R1069" s="100" t="n"/>
      <c r="S1069" s="14" t="n"/>
      <c r="T1069" s="15">
        <f>IF(Q1069="YES", IF(R1069="Company",L1069*(1+S1069),IF(R1069="Vendor",L1069*(1-S1069),"")),"")</f>
        <v/>
      </c>
      <c r="U1069" s="15">
        <f>IF(Q1069="YES",O1069*T1069,"")</f>
        <v/>
      </c>
      <c r="V1069" s="16" t="n"/>
      <c r="W1069" s="17">
        <f>IF(Q1069="YES",G1069+V1069,"")</f>
        <v/>
      </c>
      <c r="X1069" s="18">
        <f>IF(Q1069="YES",IF(TODAY()&gt;W1069,"OVERDUE","WITHIN TIME"),"")</f>
        <v/>
      </c>
    </row>
    <row r="1070">
      <c r="A1070" s="3" t="n">
        <v>1066</v>
      </c>
      <c r="B1070" s="4" t="n"/>
      <c r="C1070" s="4" t="n"/>
      <c r="D1070" s="5">
        <f>IF(E1070="ISNR20","Natural Rubber-TSNR (ISNR-20)","")</f>
        <v/>
      </c>
      <c r="E1070" s="4" t="n"/>
      <c r="F1070" s="6" t="n"/>
      <c r="G1070" s="6" t="n"/>
      <c r="H1070" s="7">
        <f>IF(G1070="","",G1070-TODAY())</f>
        <v/>
      </c>
      <c r="I1070" s="8">
        <f>IF(G1070="","",
IF(G1070&lt;TODAY(),
IF(O1070&gt;0,"Violated","Completed"),
IF(H1070&lt;=7,"Expiring Soon",
"Active")))</f>
        <v/>
      </c>
      <c r="J1070" s="8">
        <f>IF(C1070="","",
COUNTIFS(
sales!$C:$C,$C1070,
sales!$E:$E,$E1070,
sales!$H:$H,"&gt;="&amp;$F1070,
sales!$H:$H,"&lt;="&amp;$G1070
))</f>
        <v/>
      </c>
      <c r="K1070" s="9">
        <f>IF(COUNTIFS(sales!C:C, C1070)=0,"",
_xlfn.MAXIFS(sales!H:H, sales!C:C, C1070))</f>
        <v/>
      </c>
      <c r="L1070" s="4" t="n"/>
      <c r="M1070" s="4" t="n"/>
      <c r="N1070" s="10">
        <f>IF(C1070="","",
SUMIFS(
sales!$I:$I,
sales!$C:$C,$C1070,
sales!$E:$E,$E1070,
sales!$H:$H,"&gt;="&amp;$F1070,
sales!$H:$H,"&lt;="&amp;$G1070
))</f>
        <v/>
      </c>
      <c r="O1070" s="10">
        <f>IF(M1070="","",M1070-N1070)</f>
        <v/>
      </c>
      <c r="P1070" s="11">
        <f>IF(M1070=0,"",N1070/M1070)</f>
        <v/>
      </c>
      <c r="Q1070" s="12">
        <f>IF(OR(G1070="",O1070=""),"",
IF(AND(G1070&lt;TODAY(),O1070&gt;0),"YES","NO"))</f>
        <v/>
      </c>
      <c r="R1070" s="100" t="n"/>
      <c r="S1070" s="14" t="n"/>
      <c r="T1070" s="15">
        <f>IF(Q1070="YES", IF(R1070="Company",L1070*(1+S1070),IF(R1070="Vendor",L1070*(1-S1070),"")),"")</f>
        <v/>
      </c>
      <c r="U1070" s="15">
        <f>IF(Q1070="YES",O1070*T1070,"")</f>
        <v/>
      </c>
      <c r="V1070" s="16" t="n"/>
      <c r="W1070" s="17">
        <f>IF(Q1070="YES",G1070+V1070,"")</f>
        <v/>
      </c>
      <c r="X1070" s="18">
        <f>IF(Q1070="YES",IF(TODAY()&gt;W1070,"OVERDUE","WITHIN TIME"),"")</f>
        <v/>
      </c>
    </row>
    <row r="1071">
      <c r="A1071" s="3" t="n">
        <v>1067</v>
      </c>
      <c r="B1071" s="4" t="n"/>
      <c r="C1071" s="4" t="n"/>
      <c r="D1071" s="5">
        <f>IF(E1071="ISNR20","Natural Rubber-TSNR (ISNR-20)","")</f>
        <v/>
      </c>
      <c r="E1071" s="4" t="n"/>
      <c r="F1071" s="6" t="n"/>
      <c r="G1071" s="6" t="n"/>
      <c r="H1071" s="7">
        <f>IF(G1071="","",G1071-TODAY())</f>
        <v/>
      </c>
      <c r="I1071" s="8">
        <f>IF(G1071="","",
IF(G1071&lt;TODAY(),
IF(O1071&gt;0,"Violated","Completed"),
IF(H1071&lt;=7,"Expiring Soon",
"Active")))</f>
        <v/>
      </c>
      <c r="J1071" s="8">
        <f>IF(C1071="","",
COUNTIFS(
sales!$C:$C,$C1071,
sales!$E:$E,$E1071,
sales!$H:$H,"&gt;="&amp;$F1071,
sales!$H:$H,"&lt;="&amp;$G1071
))</f>
        <v/>
      </c>
      <c r="K1071" s="9">
        <f>IF(COUNTIFS(sales!C:C, C1071)=0,"",
_xlfn.MAXIFS(sales!H:H, sales!C:C, C1071))</f>
        <v/>
      </c>
      <c r="L1071" s="4" t="n"/>
      <c r="M1071" s="4" t="n"/>
      <c r="N1071" s="10">
        <f>IF(C1071="","",
SUMIFS(
sales!$I:$I,
sales!$C:$C,$C1071,
sales!$E:$E,$E1071,
sales!$H:$H,"&gt;="&amp;$F1071,
sales!$H:$H,"&lt;="&amp;$G1071
))</f>
        <v/>
      </c>
      <c r="O1071" s="10">
        <f>IF(M1071="","",M1071-N1071)</f>
        <v/>
      </c>
      <c r="P1071" s="11">
        <f>IF(M1071=0,"",N1071/M1071)</f>
        <v/>
      </c>
      <c r="Q1071" s="12">
        <f>IF(OR(G1071="",O1071=""),"",
IF(AND(G1071&lt;TODAY(),O1071&gt;0),"YES","NO"))</f>
        <v/>
      </c>
      <c r="R1071" s="100" t="n"/>
      <c r="S1071" s="14" t="n"/>
      <c r="T1071" s="15">
        <f>IF(Q1071="YES", IF(R1071="Company",L1071*(1+S1071),IF(R1071="Vendor",L1071*(1-S1071),"")),"")</f>
        <v/>
      </c>
      <c r="U1071" s="15">
        <f>IF(Q1071="YES",O1071*T1071,"")</f>
        <v/>
      </c>
      <c r="V1071" s="16" t="n"/>
      <c r="W1071" s="17">
        <f>IF(Q1071="YES",G1071+V1071,"")</f>
        <v/>
      </c>
      <c r="X1071" s="18">
        <f>IF(Q1071="YES",IF(TODAY()&gt;W1071,"OVERDUE","WITHIN TIME"),"")</f>
        <v/>
      </c>
    </row>
    <row r="1072">
      <c r="A1072" s="3" t="n">
        <v>1068</v>
      </c>
      <c r="B1072" s="4" t="n"/>
      <c r="C1072" s="4" t="n"/>
      <c r="D1072" s="5">
        <f>IF(E1072="ISNR20","Natural Rubber-TSNR (ISNR-20)","")</f>
        <v/>
      </c>
      <c r="E1072" s="4" t="n"/>
      <c r="F1072" s="6" t="n"/>
      <c r="G1072" s="6" t="n"/>
      <c r="H1072" s="7">
        <f>IF(G1072="","",G1072-TODAY())</f>
        <v/>
      </c>
      <c r="I1072" s="8">
        <f>IF(G1072="","",
IF(G1072&lt;TODAY(),
IF(O1072&gt;0,"Violated","Completed"),
IF(H1072&lt;=7,"Expiring Soon",
"Active")))</f>
        <v/>
      </c>
      <c r="J1072" s="8">
        <f>IF(C1072="","",
COUNTIFS(
sales!$C:$C,$C1072,
sales!$E:$E,$E1072,
sales!$H:$H,"&gt;="&amp;$F1072,
sales!$H:$H,"&lt;="&amp;$G1072
))</f>
        <v/>
      </c>
      <c r="K1072" s="9">
        <f>IF(COUNTIFS(sales!C:C, C1072)=0,"",
_xlfn.MAXIFS(sales!H:H, sales!C:C, C1072))</f>
        <v/>
      </c>
      <c r="L1072" s="4" t="n"/>
      <c r="M1072" s="4" t="n"/>
      <c r="N1072" s="10">
        <f>IF(C1072="","",
SUMIFS(
sales!$I:$I,
sales!$C:$C,$C1072,
sales!$E:$E,$E1072,
sales!$H:$H,"&gt;="&amp;$F1072,
sales!$H:$H,"&lt;="&amp;$G1072
))</f>
        <v/>
      </c>
      <c r="O1072" s="10">
        <f>IF(M1072="","",M1072-N1072)</f>
        <v/>
      </c>
      <c r="P1072" s="11">
        <f>IF(M1072=0,"",N1072/M1072)</f>
        <v/>
      </c>
      <c r="Q1072" s="12">
        <f>IF(OR(G1072="",O1072=""),"",
IF(AND(G1072&lt;TODAY(),O1072&gt;0),"YES","NO"))</f>
        <v/>
      </c>
      <c r="R1072" s="100" t="n"/>
      <c r="S1072" s="14" t="n"/>
      <c r="T1072" s="15">
        <f>IF(Q1072="YES", IF(R1072="Company",L1072*(1+S1072),IF(R1072="Vendor",L1072*(1-S1072),"")),"")</f>
        <v/>
      </c>
      <c r="U1072" s="15">
        <f>IF(Q1072="YES",O1072*T1072,"")</f>
        <v/>
      </c>
      <c r="V1072" s="16" t="n"/>
      <c r="W1072" s="17">
        <f>IF(Q1072="YES",G1072+V1072,"")</f>
        <v/>
      </c>
      <c r="X1072" s="18">
        <f>IF(Q1072="YES",IF(TODAY()&gt;W1072,"OVERDUE","WITHIN TIME"),"")</f>
        <v/>
      </c>
    </row>
    <row r="1073">
      <c r="A1073" s="3" t="n">
        <v>1069</v>
      </c>
      <c r="B1073" s="4" t="n"/>
      <c r="C1073" s="4" t="n"/>
      <c r="D1073" s="5">
        <f>IF(E1073="ISNR20","Natural Rubber-TSNR (ISNR-20)","")</f>
        <v/>
      </c>
      <c r="E1073" s="4" t="n"/>
      <c r="F1073" s="6" t="n"/>
      <c r="G1073" s="6" t="n"/>
      <c r="H1073" s="7">
        <f>IF(G1073="","",G1073-TODAY())</f>
        <v/>
      </c>
      <c r="I1073" s="8">
        <f>IF(G1073="","",
IF(G1073&lt;TODAY(),
IF(O1073&gt;0,"Violated","Completed"),
IF(H1073&lt;=7,"Expiring Soon",
"Active")))</f>
        <v/>
      </c>
      <c r="J1073" s="8">
        <f>IF(C1073="","",
COUNTIFS(
sales!$C:$C,$C1073,
sales!$E:$E,$E1073,
sales!$H:$H,"&gt;="&amp;$F1073,
sales!$H:$H,"&lt;="&amp;$G1073
))</f>
        <v/>
      </c>
      <c r="K1073" s="9">
        <f>IF(COUNTIFS(sales!C:C, C1073)=0,"",
_xlfn.MAXIFS(sales!H:H, sales!C:C, C1073))</f>
        <v/>
      </c>
      <c r="L1073" s="4" t="n"/>
      <c r="M1073" s="4" t="n"/>
      <c r="N1073" s="10">
        <f>IF(C1073="","",
SUMIFS(
sales!$I:$I,
sales!$C:$C,$C1073,
sales!$E:$E,$E1073,
sales!$H:$H,"&gt;="&amp;$F1073,
sales!$H:$H,"&lt;="&amp;$G1073
))</f>
        <v/>
      </c>
      <c r="O1073" s="10">
        <f>IF(M1073="","",M1073-N1073)</f>
        <v/>
      </c>
      <c r="P1073" s="11">
        <f>IF(M1073=0,"",N1073/M1073)</f>
        <v/>
      </c>
      <c r="Q1073" s="12">
        <f>IF(OR(G1073="",O1073=""),"",
IF(AND(G1073&lt;TODAY(),O1073&gt;0),"YES","NO"))</f>
        <v/>
      </c>
      <c r="R1073" s="100" t="n"/>
      <c r="S1073" s="14" t="n"/>
      <c r="T1073" s="15">
        <f>IF(Q1073="YES", IF(R1073="Company",L1073*(1+S1073),IF(R1073="Vendor",L1073*(1-S1073),"")),"")</f>
        <v/>
      </c>
      <c r="U1073" s="15">
        <f>IF(Q1073="YES",O1073*T1073,"")</f>
        <v/>
      </c>
      <c r="V1073" s="16" t="n"/>
      <c r="W1073" s="17">
        <f>IF(Q1073="YES",G1073+V1073,"")</f>
        <v/>
      </c>
      <c r="X1073" s="18">
        <f>IF(Q1073="YES",IF(TODAY()&gt;W1073,"OVERDUE","WITHIN TIME"),"")</f>
        <v/>
      </c>
    </row>
    <row r="1074">
      <c r="A1074" s="3" t="n">
        <v>1070</v>
      </c>
      <c r="B1074" s="4" t="n"/>
      <c r="C1074" s="4" t="n"/>
      <c r="D1074" s="5">
        <f>IF(E1074="ISNR20","Natural Rubber-TSNR (ISNR-20)","")</f>
        <v/>
      </c>
      <c r="E1074" s="4" t="n"/>
      <c r="F1074" s="6" t="n"/>
      <c r="G1074" s="6" t="n"/>
      <c r="H1074" s="7">
        <f>IF(G1074="","",G1074-TODAY())</f>
        <v/>
      </c>
      <c r="I1074" s="8">
        <f>IF(G1074="","",
IF(G1074&lt;TODAY(),
IF(O1074&gt;0,"Violated","Completed"),
IF(H1074&lt;=7,"Expiring Soon",
"Active")))</f>
        <v/>
      </c>
      <c r="J1074" s="8">
        <f>IF(C1074="","",
COUNTIFS(
sales!$C:$C,$C1074,
sales!$E:$E,$E1074,
sales!$H:$H,"&gt;="&amp;$F1074,
sales!$H:$H,"&lt;="&amp;$G1074
))</f>
        <v/>
      </c>
      <c r="K1074" s="9">
        <f>IF(COUNTIFS(sales!C:C, C1074)=0,"",
_xlfn.MAXIFS(sales!H:H, sales!C:C, C1074))</f>
        <v/>
      </c>
      <c r="L1074" s="4" t="n"/>
      <c r="M1074" s="4" t="n"/>
      <c r="N1074" s="10">
        <f>IF(C1074="","",
SUMIFS(
sales!$I:$I,
sales!$C:$C,$C1074,
sales!$E:$E,$E1074,
sales!$H:$H,"&gt;="&amp;$F1074,
sales!$H:$H,"&lt;="&amp;$G1074
))</f>
        <v/>
      </c>
      <c r="O1074" s="10">
        <f>IF(M1074="","",M1074-N1074)</f>
        <v/>
      </c>
      <c r="P1074" s="11">
        <f>IF(M1074=0,"",N1074/M1074)</f>
        <v/>
      </c>
      <c r="Q1074" s="12">
        <f>IF(OR(G1074="",O1074=""),"",
IF(AND(G1074&lt;TODAY(),O1074&gt;0),"YES","NO"))</f>
        <v/>
      </c>
      <c r="R1074" s="100" t="n"/>
      <c r="S1074" s="14" t="n"/>
      <c r="T1074" s="15">
        <f>IF(Q1074="YES", IF(R1074="Company",L1074*(1+S1074),IF(R1074="Vendor",L1074*(1-S1074),"")),"")</f>
        <v/>
      </c>
      <c r="U1074" s="15">
        <f>IF(Q1074="YES",O1074*T1074,"")</f>
        <v/>
      </c>
      <c r="V1074" s="16" t="n"/>
      <c r="W1074" s="17">
        <f>IF(Q1074="YES",G1074+V1074,"")</f>
        <v/>
      </c>
      <c r="X1074" s="18">
        <f>IF(Q1074="YES",IF(TODAY()&gt;W1074,"OVERDUE","WITHIN TIME"),"")</f>
        <v/>
      </c>
    </row>
    <row r="1075">
      <c r="A1075" s="3" t="n">
        <v>1071</v>
      </c>
      <c r="B1075" s="4" t="n"/>
      <c r="C1075" s="4" t="n"/>
      <c r="D1075" s="5">
        <f>IF(E1075="ISNR20","Natural Rubber-TSNR (ISNR-20)","")</f>
        <v/>
      </c>
      <c r="E1075" s="4" t="n"/>
      <c r="F1075" s="6" t="n"/>
      <c r="G1075" s="6" t="n"/>
      <c r="H1075" s="7">
        <f>IF(G1075="","",G1075-TODAY())</f>
        <v/>
      </c>
      <c r="I1075" s="8">
        <f>IF(G1075="","",
IF(G1075&lt;TODAY(),
IF(O1075&gt;0,"Violated","Completed"),
IF(H1075&lt;=7,"Expiring Soon",
"Active")))</f>
        <v/>
      </c>
      <c r="J1075" s="8">
        <f>IF(C1075="","",
COUNTIFS(
sales!$C:$C,$C1075,
sales!$E:$E,$E1075,
sales!$H:$H,"&gt;="&amp;$F1075,
sales!$H:$H,"&lt;="&amp;$G1075
))</f>
        <v/>
      </c>
      <c r="K1075" s="9">
        <f>IF(COUNTIFS(sales!C:C, C1075)=0,"",
_xlfn.MAXIFS(sales!H:H, sales!C:C, C1075))</f>
        <v/>
      </c>
      <c r="L1075" s="4" t="n"/>
      <c r="M1075" s="4" t="n"/>
      <c r="N1075" s="10">
        <f>IF(C1075="","",
SUMIFS(
sales!$I:$I,
sales!$C:$C,$C1075,
sales!$E:$E,$E1075,
sales!$H:$H,"&gt;="&amp;$F1075,
sales!$H:$H,"&lt;="&amp;$G1075
))</f>
        <v/>
      </c>
      <c r="O1075" s="10">
        <f>IF(M1075="","",M1075-N1075)</f>
        <v/>
      </c>
      <c r="P1075" s="11">
        <f>IF(M1075=0,"",N1075/M1075)</f>
        <v/>
      </c>
      <c r="Q1075" s="12">
        <f>IF(OR(G1075="",O1075=""),"",
IF(AND(G1075&lt;TODAY(),O1075&gt;0),"YES","NO"))</f>
        <v/>
      </c>
      <c r="R1075" s="100" t="n"/>
      <c r="S1075" s="14" t="n"/>
      <c r="T1075" s="15">
        <f>IF(Q1075="YES", IF(R1075="Company",L1075*(1+S1075),IF(R1075="Vendor",L1075*(1-S1075),"")),"")</f>
        <v/>
      </c>
      <c r="U1075" s="15">
        <f>IF(Q1075="YES",O1075*T1075,"")</f>
        <v/>
      </c>
      <c r="V1075" s="16" t="n"/>
      <c r="W1075" s="17">
        <f>IF(Q1075="YES",G1075+V1075,"")</f>
        <v/>
      </c>
      <c r="X1075" s="18">
        <f>IF(Q1075="YES",IF(TODAY()&gt;W1075,"OVERDUE","WITHIN TIME"),"")</f>
        <v/>
      </c>
    </row>
    <row r="1076">
      <c r="A1076" s="3" t="n">
        <v>1072</v>
      </c>
      <c r="B1076" s="4" t="n"/>
      <c r="C1076" s="4" t="n"/>
      <c r="D1076" s="5">
        <f>IF(E1076="ISNR20","Natural Rubber-TSNR (ISNR-20)","")</f>
        <v/>
      </c>
      <c r="E1076" s="4" t="n"/>
      <c r="F1076" s="6" t="n"/>
      <c r="G1076" s="6" t="n"/>
      <c r="H1076" s="7">
        <f>IF(G1076="","",G1076-TODAY())</f>
        <v/>
      </c>
      <c r="I1076" s="8">
        <f>IF(G1076="","",
IF(G1076&lt;TODAY(),
IF(O1076&gt;0,"Violated","Completed"),
IF(H1076&lt;=7,"Expiring Soon",
"Active")))</f>
        <v/>
      </c>
      <c r="J1076" s="8">
        <f>IF(C1076="","",
COUNTIFS(
sales!$C:$C,$C1076,
sales!$E:$E,$E1076,
sales!$H:$H,"&gt;="&amp;$F1076,
sales!$H:$H,"&lt;="&amp;$G1076
))</f>
        <v/>
      </c>
      <c r="K1076" s="9">
        <f>IF(COUNTIFS(sales!C:C, C1076)=0,"",
_xlfn.MAXIFS(sales!H:H, sales!C:C, C1076))</f>
        <v/>
      </c>
      <c r="L1076" s="4" t="n"/>
      <c r="M1076" s="4" t="n"/>
      <c r="N1076" s="10">
        <f>IF(C1076="","",
SUMIFS(
sales!$I:$I,
sales!$C:$C,$C1076,
sales!$E:$E,$E1076,
sales!$H:$H,"&gt;="&amp;$F1076,
sales!$H:$H,"&lt;="&amp;$G1076
))</f>
        <v/>
      </c>
      <c r="O1076" s="10">
        <f>IF(M1076="","",M1076-N1076)</f>
        <v/>
      </c>
      <c r="P1076" s="11">
        <f>IF(M1076=0,"",N1076/M1076)</f>
        <v/>
      </c>
      <c r="Q1076" s="12">
        <f>IF(OR(G1076="",O1076=""),"",
IF(AND(G1076&lt;TODAY(),O1076&gt;0),"YES","NO"))</f>
        <v/>
      </c>
      <c r="R1076" s="100" t="n"/>
      <c r="S1076" s="14" t="n"/>
      <c r="T1076" s="15">
        <f>IF(Q1076="YES", IF(R1076="Company",L1076*(1+S1076),IF(R1076="Vendor",L1076*(1-S1076),"")),"")</f>
        <v/>
      </c>
      <c r="U1076" s="15">
        <f>IF(Q1076="YES",O1076*T1076,"")</f>
        <v/>
      </c>
      <c r="V1076" s="16" t="n"/>
      <c r="W1076" s="17">
        <f>IF(Q1076="YES",G1076+V1076,"")</f>
        <v/>
      </c>
      <c r="X1076" s="18">
        <f>IF(Q1076="YES",IF(TODAY()&gt;W1076,"OVERDUE","WITHIN TIME"),"")</f>
        <v/>
      </c>
    </row>
    <row r="1077">
      <c r="A1077" s="3" t="n">
        <v>1073</v>
      </c>
      <c r="B1077" s="4" t="n"/>
      <c r="C1077" s="4" t="n"/>
      <c r="D1077" s="5">
        <f>IF(E1077="ISNR20","Natural Rubber-TSNR (ISNR-20)","")</f>
        <v/>
      </c>
      <c r="E1077" s="4" t="n"/>
      <c r="F1077" s="6" t="n"/>
      <c r="G1077" s="6" t="n"/>
      <c r="H1077" s="7">
        <f>IF(G1077="","",G1077-TODAY())</f>
        <v/>
      </c>
      <c r="I1077" s="8">
        <f>IF(G1077="","",
IF(G1077&lt;TODAY(),
IF(O1077&gt;0,"Violated","Completed"),
IF(H1077&lt;=7,"Expiring Soon",
"Active")))</f>
        <v/>
      </c>
      <c r="J1077" s="8">
        <f>IF(C1077="","",
COUNTIFS(
sales!$C:$C,$C1077,
sales!$E:$E,$E1077,
sales!$H:$H,"&gt;="&amp;$F1077,
sales!$H:$H,"&lt;="&amp;$G1077
))</f>
        <v/>
      </c>
      <c r="K1077" s="9">
        <f>IF(COUNTIFS(sales!C:C, C1077)=0,"",
_xlfn.MAXIFS(sales!H:H, sales!C:C, C1077))</f>
        <v/>
      </c>
      <c r="L1077" s="4" t="n"/>
      <c r="M1077" s="4" t="n"/>
      <c r="N1077" s="10">
        <f>IF(C1077="","",
SUMIFS(
sales!$I:$I,
sales!$C:$C,$C1077,
sales!$E:$E,$E1077,
sales!$H:$H,"&gt;="&amp;$F1077,
sales!$H:$H,"&lt;="&amp;$G1077
))</f>
        <v/>
      </c>
      <c r="O1077" s="10">
        <f>IF(M1077="","",M1077-N1077)</f>
        <v/>
      </c>
      <c r="P1077" s="11">
        <f>IF(M1077=0,"",N1077/M1077)</f>
        <v/>
      </c>
      <c r="Q1077" s="12">
        <f>IF(OR(G1077="",O1077=""),"",
IF(AND(G1077&lt;TODAY(),O1077&gt;0),"YES","NO"))</f>
        <v/>
      </c>
      <c r="R1077" s="100" t="n"/>
      <c r="S1077" s="14" t="n"/>
      <c r="T1077" s="15">
        <f>IF(Q1077="YES", IF(R1077="Company",L1077*(1+S1077),IF(R1077="Vendor",L1077*(1-S1077),"")),"")</f>
        <v/>
      </c>
      <c r="U1077" s="15">
        <f>IF(Q1077="YES",O1077*T1077,"")</f>
        <v/>
      </c>
      <c r="V1077" s="16" t="n"/>
      <c r="W1077" s="17">
        <f>IF(Q1077="YES",G1077+V1077,"")</f>
        <v/>
      </c>
      <c r="X1077" s="18">
        <f>IF(Q1077="YES",IF(TODAY()&gt;W1077,"OVERDUE","WITHIN TIME"),"")</f>
        <v/>
      </c>
    </row>
    <row r="1078">
      <c r="A1078" s="3" t="n">
        <v>1074</v>
      </c>
      <c r="B1078" s="4" t="n"/>
      <c r="C1078" s="4" t="n"/>
      <c r="D1078" s="5">
        <f>IF(E1078="ISNR20","Natural Rubber-TSNR (ISNR-20)","")</f>
        <v/>
      </c>
      <c r="E1078" s="4" t="n"/>
      <c r="F1078" s="6" t="n"/>
      <c r="G1078" s="6" t="n"/>
      <c r="H1078" s="7">
        <f>IF(G1078="","",G1078-TODAY())</f>
        <v/>
      </c>
      <c r="I1078" s="8">
        <f>IF(G1078="","",
IF(G1078&lt;TODAY(),
IF(O1078&gt;0,"Violated","Completed"),
IF(H1078&lt;=7,"Expiring Soon",
"Active")))</f>
        <v/>
      </c>
      <c r="J1078" s="8">
        <f>IF(C1078="","",
COUNTIFS(
sales!$C:$C,$C1078,
sales!$E:$E,$E1078,
sales!$H:$H,"&gt;="&amp;$F1078,
sales!$H:$H,"&lt;="&amp;$G1078
))</f>
        <v/>
      </c>
      <c r="K1078" s="9">
        <f>IF(COUNTIFS(sales!C:C, C1078)=0,"",
_xlfn.MAXIFS(sales!H:H, sales!C:C, C1078))</f>
        <v/>
      </c>
      <c r="L1078" s="4" t="n"/>
      <c r="M1078" s="4" t="n"/>
      <c r="N1078" s="10">
        <f>IF(C1078="","",
SUMIFS(
sales!$I:$I,
sales!$C:$C,$C1078,
sales!$E:$E,$E1078,
sales!$H:$H,"&gt;="&amp;$F1078,
sales!$H:$H,"&lt;="&amp;$G1078
))</f>
        <v/>
      </c>
      <c r="O1078" s="10">
        <f>IF(M1078="","",M1078-N1078)</f>
        <v/>
      </c>
      <c r="P1078" s="11">
        <f>IF(M1078=0,"",N1078/M1078)</f>
        <v/>
      </c>
      <c r="Q1078" s="12">
        <f>IF(OR(G1078="",O1078=""),"",
IF(AND(G1078&lt;TODAY(),O1078&gt;0),"YES","NO"))</f>
        <v/>
      </c>
      <c r="R1078" s="100" t="n"/>
      <c r="S1078" s="14" t="n"/>
      <c r="T1078" s="15">
        <f>IF(Q1078="YES", IF(R1078="Company",L1078*(1+S1078),IF(R1078="Vendor",L1078*(1-S1078),"")),"")</f>
        <v/>
      </c>
      <c r="U1078" s="15">
        <f>IF(Q1078="YES",O1078*T1078,"")</f>
        <v/>
      </c>
      <c r="V1078" s="16" t="n"/>
      <c r="W1078" s="17">
        <f>IF(Q1078="YES",G1078+V1078,"")</f>
        <v/>
      </c>
      <c r="X1078" s="18">
        <f>IF(Q1078="YES",IF(TODAY()&gt;W1078,"OVERDUE","WITHIN TIME"),"")</f>
        <v/>
      </c>
    </row>
    <row r="1079">
      <c r="A1079" s="3" t="n">
        <v>1075</v>
      </c>
      <c r="B1079" s="4" t="n"/>
      <c r="C1079" s="4" t="n"/>
      <c r="D1079" s="5">
        <f>IF(E1079="ISNR20","Natural Rubber-TSNR (ISNR-20)","")</f>
        <v/>
      </c>
      <c r="E1079" s="4" t="n"/>
      <c r="F1079" s="6" t="n"/>
      <c r="G1079" s="6" t="n"/>
      <c r="H1079" s="7">
        <f>IF(G1079="","",G1079-TODAY())</f>
        <v/>
      </c>
      <c r="I1079" s="8">
        <f>IF(G1079="","",
IF(G1079&lt;TODAY(),
IF(O1079&gt;0,"Violated","Completed"),
IF(H1079&lt;=7,"Expiring Soon",
"Active")))</f>
        <v/>
      </c>
      <c r="J1079" s="8">
        <f>IF(C1079="","",
COUNTIFS(
sales!$C:$C,$C1079,
sales!$E:$E,$E1079,
sales!$H:$H,"&gt;="&amp;$F1079,
sales!$H:$H,"&lt;="&amp;$G1079
))</f>
        <v/>
      </c>
      <c r="K1079" s="9">
        <f>IF(COUNTIFS(sales!C:C, C1079)=0,"",
_xlfn.MAXIFS(sales!H:H, sales!C:C, C1079))</f>
        <v/>
      </c>
      <c r="L1079" s="4" t="n"/>
      <c r="M1079" s="4" t="n"/>
      <c r="N1079" s="10">
        <f>IF(C1079="","",
SUMIFS(
sales!$I:$I,
sales!$C:$C,$C1079,
sales!$E:$E,$E1079,
sales!$H:$H,"&gt;="&amp;$F1079,
sales!$H:$H,"&lt;="&amp;$G1079
))</f>
        <v/>
      </c>
      <c r="O1079" s="10">
        <f>IF(M1079="","",M1079-N1079)</f>
        <v/>
      </c>
      <c r="P1079" s="11">
        <f>IF(M1079=0,"",N1079/M1079)</f>
        <v/>
      </c>
      <c r="Q1079" s="12">
        <f>IF(OR(G1079="",O1079=""),"",
IF(AND(G1079&lt;TODAY(),O1079&gt;0),"YES","NO"))</f>
        <v/>
      </c>
      <c r="R1079" s="100" t="n"/>
      <c r="S1079" s="14" t="n"/>
      <c r="T1079" s="15">
        <f>IF(Q1079="YES", IF(R1079="Company",L1079*(1+S1079),IF(R1079="Vendor",L1079*(1-S1079),"")),"")</f>
        <v/>
      </c>
      <c r="U1079" s="15">
        <f>IF(Q1079="YES",O1079*T1079,"")</f>
        <v/>
      </c>
      <c r="V1079" s="16" t="n"/>
      <c r="W1079" s="17">
        <f>IF(Q1079="YES",G1079+V1079,"")</f>
        <v/>
      </c>
      <c r="X1079" s="18">
        <f>IF(Q1079="YES",IF(TODAY()&gt;W1079,"OVERDUE","WITHIN TIME"),"")</f>
        <v/>
      </c>
    </row>
    <row r="1080">
      <c r="A1080" s="3" t="n">
        <v>1076</v>
      </c>
      <c r="B1080" s="4" t="n"/>
      <c r="C1080" s="4" t="n"/>
      <c r="D1080" s="5">
        <f>IF(E1080="ISNR20","Natural Rubber-TSNR (ISNR-20)","")</f>
        <v/>
      </c>
      <c r="E1080" s="4" t="n"/>
      <c r="F1080" s="6" t="n"/>
      <c r="G1080" s="6" t="n"/>
      <c r="H1080" s="7">
        <f>IF(G1080="","",G1080-TODAY())</f>
        <v/>
      </c>
      <c r="I1080" s="8">
        <f>IF(G1080="","",
IF(G1080&lt;TODAY(),
IF(O1080&gt;0,"Violated","Completed"),
IF(H1080&lt;=7,"Expiring Soon",
"Active")))</f>
        <v/>
      </c>
      <c r="J1080" s="8">
        <f>IF(C1080="","",
COUNTIFS(
sales!$C:$C,$C1080,
sales!$E:$E,$E1080,
sales!$H:$H,"&gt;="&amp;$F1080,
sales!$H:$H,"&lt;="&amp;$G1080
))</f>
        <v/>
      </c>
      <c r="K1080" s="9">
        <f>IF(COUNTIFS(sales!C:C, C1080)=0,"",
_xlfn.MAXIFS(sales!H:H, sales!C:C, C1080))</f>
        <v/>
      </c>
      <c r="L1080" s="4" t="n"/>
      <c r="M1080" s="4" t="n"/>
      <c r="N1080" s="10">
        <f>IF(C1080="","",
SUMIFS(
sales!$I:$I,
sales!$C:$C,$C1080,
sales!$E:$E,$E1080,
sales!$H:$H,"&gt;="&amp;$F1080,
sales!$H:$H,"&lt;="&amp;$G1080
))</f>
        <v/>
      </c>
      <c r="O1080" s="10">
        <f>IF(M1080="","",M1080-N1080)</f>
        <v/>
      </c>
      <c r="P1080" s="11">
        <f>IF(M1080=0,"",N1080/M1080)</f>
        <v/>
      </c>
      <c r="Q1080" s="12">
        <f>IF(OR(G1080="",O1080=""),"",
IF(AND(G1080&lt;TODAY(),O1080&gt;0),"YES","NO"))</f>
        <v/>
      </c>
      <c r="R1080" s="100" t="n"/>
      <c r="S1080" s="14" t="n"/>
      <c r="T1080" s="15">
        <f>IF(Q1080="YES", IF(R1080="Company",L1080*(1+S1080),IF(R1080="Vendor",L1080*(1-S1080),"")),"")</f>
        <v/>
      </c>
      <c r="U1080" s="15">
        <f>IF(Q1080="YES",O1080*T1080,"")</f>
        <v/>
      </c>
      <c r="V1080" s="16" t="n"/>
      <c r="W1080" s="17">
        <f>IF(Q1080="YES",G1080+V1080,"")</f>
        <v/>
      </c>
      <c r="X1080" s="18">
        <f>IF(Q1080="YES",IF(TODAY()&gt;W1080,"OVERDUE","WITHIN TIME"),"")</f>
        <v/>
      </c>
    </row>
    <row r="1081">
      <c r="A1081" s="3" t="n">
        <v>1077</v>
      </c>
      <c r="B1081" s="4" t="n"/>
      <c r="C1081" s="4" t="n"/>
      <c r="D1081" s="5">
        <f>IF(E1081="ISNR20","Natural Rubber-TSNR (ISNR-20)","")</f>
        <v/>
      </c>
      <c r="E1081" s="4" t="n"/>
      <c r="F1081" s="6" t="n"/>
      <c r="G1081" s="6" t="n"/>
      <c r="H1081" s="7">
        <f>IF(G1081="","",G1081-TODAY())</f>
        <v/>
      </c>
      <c r="I1081" s="8">
        <f>IF(G1081="","",
IF(G1081&lt;TODAY(),
IF(O1081&gt;0,"Violated","Completed"),
IF(H1081&lt;=7,"Expiring Soon",
"Active")))</f>
        <v/>
      </c>
      <c r="J1081" s="8">
        <f>IF(C1081="","",
COUNTIFS(
sales!$C:$C,$C1081,
sales!$E:$E,$E1081,
sales!$H:$H,"&gt;="&amp;$F1081,
sales!$H:$H,"&lt;="&amp;$G1081
))</f>
        <v/>
      </c>
      <c r="K1081" s="9">
        <f>IF(COUNTIFS(sales!C:C, C1081)=0,"",
_xlfn.MAXIFS(sales!H:H, sales!C:C, C1081))</f>
        <v/>
      </c>
      <c r="L1081" s="4" t="n"/>
      <c r="M1081" s="4" t="n"/>
      <c r="N1081" s="10">
        <f>IF(C1081="","",
SUMIFS(
sales!$I:$I,
sales!$C:$C,$C1081,
sales!$E:$E,$E1081,
sales!$H:$H,"&gt;="&amp;$F1081,
sales!$H:$H,"&lt;="&amp;$G1081
))</f>
        <v/>
      </c>
      <c r="O1081" s="10">
        <f>IF(M1081="","",M1081-N1081)</f>
        <v/>
      </c>
      <c r="P1081" s="11">
        <f>IF(M1081=0,"",N1081/M1081)</f>
        <v/>
      </c>
      <c r="Q1081" s="12">
        <f>IF(OR(G1081="",O1081=""),"",
IF(AND(G1081&lt;TODAY(),O1081&gt;0),"YES","NO"))</f>
        <v/>
      </c>
      <c r="R1081" s="100" t="n"/>
      <c r="S1081" s="14" t="n"/>
      <c r="T1081" s="15">
        <f>IF(Q1081="YES", IF(R1081="Company",L1081*(1+S1081),IF(R1081="Vendor",L1081*(1-S1081),"")),"")</f>
        <v/>
      </c>
      <c r="U1081" s="15">
        <f>IF(Q1081="YES",O1081*T1081,"")</f>
        <v/>
      </c>
      <c r="V1081" s="16" t="n"/>
      <c r="W1081" s="17">
        <f>IF(Q1081="YES",G1081+V1081,"")</f>
        <v/>
      </c>
      <c r="X1081" s="18">
        <f>IF(Q1081="YES",IF(TODAY()&gt;W1081,"OVERDUE","WITHIN TIME"),"")</f>
        <v/>
      </c>
    </row>
    <row r="1082">
      <c r="A1082" s="3" t="n">
        <v>1078</v>
      </c>
      <c r="B1082" s="4" t="n"/>
      <c r="C1082" s="4" t="n"/>
      <c r="D1082" s="5">
        <f>IF(E1082="ISNR20","Natural Rubber-TSNR (ISNR-20)","")</f>
        <v/>
      </c>
      <c r="E1082" s="4" t="n"/>
      <c r="F1082" s="6" t="n"/>
      <c r="G1082" s="6" t="n"/>
      <c r="H1082" s="7">
        <f>IF(G1082="","",G1082-TODAY())</f>
        <v/>
      </c>
      <c r="I1082" s="8">
        <f>IF(G1082="","",
IF(G1082&lt;TODAY(),
IF(O1082&gt;0,"Violated","Completed"),
IF(H1082&lt;=7,"Expiring Soon",
"Active")))</f>
        <v/>
      </c>
      <c r="J1082" s="8">
        <f>IF(C1082="","",
COUNTIFS(
sales!$C:$C,$C1082,
sales!$E:$E,$E1082,
sales!$H:$H,"&gt;="&amp;$F1082,
sales!$H:$H,"&lt;="&amp;$G1082
))</f>
        <v/>
      </c>
      <c r="K1082" s="9">
        <f>IF(COUNTIFS(sales!C:C, C1082)=0,"",
_xlfn.MAXIFS(sales!H:H, sales!C:C, C1082))</f>
        <v/>
      </c>
      <c r="L1082" s="4" t="n"/>
      <c r="M1082" s="4" t="n"/>
      <c r="N1082" s="10">
        <f>IF(C1082="","",
SUMIFS(
sales!$I:$I,
sales!$C:$C,$C1082,
sales!$E:$E,$E1082,
sales!$H:$H,"&gt;="&amp;$F1082,
sales!$H:$H,"&lt;="&amp;$G1082
))</f>
        <v/>
      </c>
      <c r="O1082" s="10">
        <f>IF(M1082="","",M1082-N1082)</f>
        <v/>
      </c>
      <c r="P1082" s="11">
        <f>IF(M1082=0,"",N1082/M1082)</f>
        <v/>
      </c>
      <c r="Q1082" s="12">
        <f>IF(OR(G1082="",O1082=""),"",
IF(AND(G1082&lt;TODAY(),O1082&gt;0),"YES","NO"))</f>
        <v/>
      </c>
      <c r="R1082" s="100" t="n"/>
      <c r="S1082" s="14" t="n"/>
      <c r="T1082" s="15">
        <f>IF(Q1082="YES", IF(R1082="Company",L1082*(1+S1082),IF(R1082="Vendor",L1082*(1-S1082),"")),"")</f>
        <v/>
      </c>
      <c r="U1082" s="15">
        <f>IF(Q1082="YES",O1082*T1082,"")</f>
        <v/>
      </c>
      <c r="V1082" s="16" t="n"/>
      <c r="W1082" s="17">
        <f>IF(Q1082="YES",G1082+V1082,"")</f>
        <v/>
      </c>
      <c r="X1082" s="18">
        <f>IF(Q1082="YES",IF(TODAY()&gt;W1082,"OVERDUE","WITHIN TIME"),"")</f>
        <v/>
      </c>
    </row>
    <row r="1083">
      <c r="A1083" s="3" t="n">
        <v>1079</v>
      </c>
      <c r="B1083" s="4" t="n"/>
      <c r="C1083" s="4" t="n"/>
      <c r="D1083" s="5">
        <f>IF(E1083="ISNR20","Natural Rubber-TSNR (ISNR-20)","")</f>
        <v/>
      </c>
      <c r="E1083" s="4" t="n"/>
      <c r="F1083" s="6" t="n"/>
      <c r="G1083" s="6" t="n"/>
      <c r="H1083" s="7">
        <f>IF(G1083="","",G1083-TODAY())</f>
        <v/>
      </c>
      <c r="I1083" s="8">
        <f>IF(G1083="","",
IF(G1083&lt;TODAY(),
IF(O1083&gt;0,"Violated","Completed"),
IF(H1083&lt;=7,"Expiring Soon",
"Active")))</f>
        <v/>
      </c>
      <c r="J1083" s="8">
        <f>IF(C1083="","",
COUNTIFS(
sales!$C:$C,$C1083,
sales!$E:$E,$E1083,
sales!$H:$H,"&gt;="&amp;$F1083,
sales!$H:$H,"&lt;="&amp;$G1083
))</f>
        <v/>
      </c>
      <c r="K1083" s="9">
        <f>IF(COUNTIFS(sales!C:C, C1083)=0,"",
_xlfn.MAXIFS(sales!H:H, sales!C:C, C1083))</f>
        <v/>
      </c>
      <c r="L1083" s="4" t="n"/>
      <c r="M1083" s="4" t="n"/>
      <c r="N1083" s="10">
        <f>IF(C1083="","",
SUMIFS(
sales!$I:$I,
sales!$C:$C,$C1083,
sales!$E:$E,$E1083,
sales!$H:$H,"&gt;="&amp;$F1083,
sales!$H:$H,"&lt;="&amp;$G1083
))</f>
        <v/>
      </c>
      <c r="O1083" s="10">
        <f>IF(M1083="","",M1083-N1083)</f>
        <v/>
      </c>
      <c r="P1083" s="11">
        <f>IF(M1083=0,"",N1083/M1083)</f>
        <v/>
      </c>
      <c r="Q1083" s="12">
        <f>IF(OR(G1083="",O1083=""),"",
IF(AND(G1083&lt;TODAY(),O1083&gt;0),"YES","NO"))</f>
        <v/>
      </c>
      <c r="R1083" s="100" t="n"/>
      <c r="S1083" s="14" t="n"/>
      <c r="T1083" s="15">
        <f>IF(Q1083="YES", IF(R1083="Company",L1083*(1+S1083),IF(R1083="Vendor",L1083*(1-S1083),"")),"")</f>
        <v/>
      </c>
      <c r="U1083" s="15">
        <f>IF(Q1083="YES",O1083*T1083,"")</f>
        <v/>
      </c>
      <c r="V1083" s="16" t="n"/>
      <c r="W1083" s="17">
        <f>IF(Q1083="YES",G1083+V1083,"")</f>
        <v/>
      </c>
      <c r="X1083" s="18">
        <f>IF(Q1083="YES",IF(TODAY()&gt;W1083,"OVERDUE","WITHIN TIME"),"")</f>
        <v/>
      </c>
    </row>
    <row r="1084">
      <c r="A1084" s="3" t="n">
        <v>1080</v>
      </c>
      <c r="B1084" s="4" t="n"/>
      <c r="C1084" s="4" t="n"/>
      <c r="D1084" s="5">
        <f>IF(E1084="ISNR20","Natural Rubber-TSNR (ISNR-20)","")</f>
        <v/>
      </c>
      <c r="E1084" s="4" t="n"/>
      <c r="F1084" s="6" t="n"/>
      <c r="G1084" s="6" t="n"/>
      <c r="H1084" s="7">
        <f>IF(G1084="","",G1084-TODAY())</f>
        <v/>
      </c>
      <c r="I1084" s="8">
        <f>IF(G1084="","",
IF(G1084&lt;TODAY(),
IF(O1084&gt;0,"Violated","Completed"),
IF(H1084&lt;=7,"Expiring Soon",
"Active")))</f>
        <v/>
      </c>
      <c r="J1084" s="8">
        <f>IF(C1084="","",
COUNTIFS(
sales!$C:$C,$C1084,
sales!$E:$E,$E1084,
sales!$H:$H,"&gt;="&amp;$F1084,
sales!$H:$H,"&lt;="&amp;$G1084
))</f>
        <v/>
      </c>
      <c r="K1084" s="9">
        <f>IF(COUNTIFS(sales!C:C, C1084)=0,"",
_xlfn.MAXIFS(sales!H:H, sales!C:C, C1084))</f>
        <v/>
      </c>
      <c r="L1084" s="4" t="n"/>
      <c r="M1084" s="4" t="n"/>
      <c r="N1084" s="10">
        <f>IF(C1084="","",
SUMIFS(
sales!$I:$I,
sales!$C:$C,$C1084,
sales!$E:$E,$E1084,
sales!$H:$H,"&gt;="&amp;$F1084,
sales!$H:$H,"&lt;="&amp;$G1084
))</f>
        <v/>
      </c>
      <c r="O1084" s="10">
        <f>IF(M1084="","",M1084-N1084)</f>
        <v/>
      </c>
      <c r="P1084" s="11">
        <f>IF(M1084=0,"",N1084/M1084)</f>
        <v/>
      </c>
      <c r="Q1084" s="12">
        <f>IF(OR(G1084="",O1084=""),"",
IF(AND(G1084&lt;TODAY(),O1084&gt;0),"YES","NO"))</f>
        <v/>
      </c>
      <c r="R1084" s="100" t="n"/>
      <c r="S1084" s="14" t="n"/>
      <c r="T1084" s="15">
        <f>IF(Q1084="YES", IF(R1084="Company",L1084*(1+S1084),IF(R1084="Vendor",L1084*(1-S1084),"")),"")</f>
        <v/>
      </c>
      <c r="U1084" s="15">
        <f>IF(Q1084="YES",O1084*T1084,"")</f>
        <v/>
      </c>
      <c r="V1084" s="16" t="n"/>
      <c r="W1084" s="17">
        <f>IF(Q1084="YES",G1084+V1084,"")</f>
        <v/>
      </c>
      <c r="X1084" s="18">
        <f>IF(Q1084="YES",IF(TODAY()&gt;W1084,"OVERDUE","WITHIN TIME"),"")</f>
        <v/>
      </c>
    </row>
    <row r="1085">
      <c r="A1085" s="3" t="n">
        <v>1081</v>
      </c>
      <c r="B1085" s="4" t="n"/>
      <c r="C1085" s="4" t="n"/>
      <c r="D1085" s="5">
        <f>IF(E1085="ISNR20","Natural Rubber-TSNR (ISNR-20)","")</f>
        <v/>
      </c>
      <c r="E1085" s="4" t="n"/>
      <c r="F1085" s="6" t="n"/>
      <c r="G1085" s="6" t="n"/>
      <c r="H1085" s="7">
        <f>IF(G1085="","",G1085-TODAY())</f>
        <v/>
      </c>
      <c r="I1085" s="8">
        <f>IF(G1085="","",
IF(G1085&lt;TODAY(),
IF(O1085&gt;0,"Violated","Completed"),
IF(H1085&lt;=7,"Expiring Soon",
"Active")))</f>
        <v/>
      </c>
      <c r="J1085" s="8">
        <f>IF(C1085="","",
COUNTIFS(
sales!$C:$C,$C1085,
sales!$E:$E,$E1085,
sales!$H:$H,"&gt;="&amp;$F1085,
sales!$H:$H,"&lt;="&amp;$G1085
))</f>
        <v/>
      </c>
      <c r="K1085" s="9">
        <f>IF(COUNTIFS(sales!C:C, C1085)=0,"",
_xlfn.MAXIFS(sales!H:H, sales!C:C, C1085))</f>
        <v/>
      </c>
      <c r="L1085" s="4" t="n"/>
      <c r="M1085" s="4" t="n"/>
      <c r="N1085" s="10">
        <f>IF(C1085="","",
SUMIFS(
sales!$I:$I,
sales!$C:$C,$C1085,
sales!$E:$E,$E1085,
sales!$H:$H,"&gt;="&amp;$F1085,
sales!$H:$H,"&lt;="&amp;$G1085
))</f>
        <v/>
      </c>
      <c r="O1085" s="10">
        <f>IF(M1085="","",M1085-N1085)</f>
        <v/>
      </c>
      <c r="P1085" s="11">
        <f>IF(M1085=0,"",N1085/M1085)</f>
        <v/>
      </c>
      <c r="Q1085" s="12">
        <f>IF(OR(G1085="",O1085=""),"",
IF(AND(G1085&lt;TODAY(),O1085&gt;0),"YES","NO"))</f>
        <v/>
      </c>
      <c r="R1085" s="100" t="n"/>
      <c r="S1085" s="14" t="n"/>
      <c r="T1085" s="15">
        <f>IF(Q1085="YES", IF(R1085="Company",L1085*(1+S1085),IF(R1085="Vendor",L1085*(1-S1085),"")),"")</f>
        <v/>
      </c>
      <c r="U1085" s="15">
        <f>IF(Q1085="YES",O1085*T1085,"")</f>
        <v/>
      </c>
      <c r="V1085" s="16" t="n"/>
      <c r="W1085" s="17">
        <f>IF(Q1085="YES",G1085+V1085,"")</f>
        <v/>
      </c>
      <c r="X1085" s="18">
        <f>IF(Q1085="YES",IF(TODAY()&gt;W1085,"OVERDUE","WITHIN TIME"),"")</f>
        <v/>
      </c>
    </row>
    <row r="1086">
      <c r="A1086" s="3" t="n">
        <v>1082</v>
      </c>
      <c r="B1086" s="4" t="n"/>
      <c r="C1086" s="4" t="n"/>
      <c r="D1086" s="5">
        <f>IF(E1086="ISNR20","Natural Rubber-TSNR (ISNR-20)","")</f>
        <v/>
      </c>
      <c r="E1086" s="4" t="n"/>
      <c r="F1086" s="6" t="n"/>
      <c r="G1086" s="6" t="n"/>
      <c r="H1086" s="7">
        <f>IF(G1086="","",G1086-TODAY())</f>
        <v/>
      </c>
      <c r="I1086" s="8">
        <f>IF(G1086="","",
IF(G1086&lt;TODAY(),
IF(O1086&gt;0,"Violated","Completed"),
IF(H1086&lt;=7,"Expiring Soon",
"Active")))</f>
        <v/>
      </c>
      <c r="J1086" s="8">
        <f>IF(C1086="","",
COUNTIFS(
sales!$C:$C,$C1086,
sales!$E:$E,$E1086,
sales!$H:$H,"&gt;="&amp;$F1086,
sales!$H:$H,"&lt;="&amp;$G1086
))</f>
        <v/>
      </c>
      <c r="K1086" s="9">
        <f>IF(COUNTIFS(sales!C:C, C1086)=0,"",
_xlfn.MAXIFS(sales!H:H, sales!C:C, C1086))</f>
        <v/>
      </c>
      <c r="L1086" s="4" t="n"/>
      <c r="M1086" s="4" t="n"/>
      <c r="N1086" s="10">
        <f>IF(C1086="","",
SUMIFS(
sales!$I:$I,
sales!$C:$C,$C1086,
sales!$E:$E,$E1086,
sales!$H:$H,"&gt;="&amp;$F1086,
sales!$H:$H,"&lt;="&amp;$G1086
))</f>
        <v/>
      </c>
      <c r="O1086" s="10">
        <f>IF(M1086="","",M1086-N1086)</f>
        <v/>
      </c>
      <c r="P1086" s="11">
        <f>IF(M1086=0,"",N1086/M1086)</f>
        <v/>
      </c>
      <c r="Q1086" s="12">
        <f>IF(OR(G1086="",O1086=""),"",
IF(AND(G1086&lt;TODAY(),O1086&gt;0),"YES","NO"))</f>
        <v/>
      </c>
      <c r="R1086" s="100" t="n"/>
      <c r="S1086" s="14" t="n"/>
      <c r="T1086" s="15">
        <f>IF(Q1086="YES", IF(R1086="Company",L1086*(1+S1086),IF(R1086="Vendor",L1086*(1-S1086),"")),"")</f>
        <v/>
      </c>
      <c r="U1086" s="15">
        <f>IF(Q1086="YES",O1086*T1086,"")</f>
        <v/>
      </c>
      <c r="V1086" s="16" t="n"/>
      <c r="W1086" s="17">
        <f>IF(Q1086="YES",G1086+V1086,"")</f>
        <v/>
      </c>
      <c r="X1086" s="18">
        <f>IF(Q1086="YES",IF(TODAY()&gt;W1086,"OVERDUE","WITHIN TIME"),"")</f>
        <v/>
      </c>
    </row>
    <row r="1087">
      <c r="A1087" s="3" t="n">
        <v>1083</v>
      </c>
      <c r="B1087" s="4" t="n"/>
      <c r="C1087" s="4" t="n"/>
      <c r="D1087" s="5">
        <f>IF(E1087="ISNR20","Natural Rubber-TSNR (ISNR-20)","")</f>
        <v/>
      </c>
      <c r="E1087" s="4" t="n"/>
      <c r="F1087" s="6" t="n"/>
      <c r="G1087" s="6" t="n"/>
      <c r="H1087" s="7">
        <f>IF(G1087="","",G1087-TODAY())</f>
        <v/>
      </c>
      <c r="I1087" s="8">
        <f>IF(G1087="","",
IF(G1087&lt;TODAY(),
IF(O1087&gt;0,"Violated","Completed"),
IF(H1087&lt;=7,"Expiring Soon",
"Active")))</f>
        <v/>
      </c>
      <c r="J1087" s="8">
        <f>IF(C1087="","",
COUNTIFS(
sales!$C:$C,$C1087,
sales!$E:$E,$E1087,
sales!$H:$H,"&gt;="&amp;$F1087,
sales!$H:$H,"&lt;="&amp;$G1087
))</f>
        <v/>
      </c>
      <c r="K1087" s="9">
        <f>IF(COUNTIFS(sales!C:C, C1087)=0,"",
_xlfn.MAXIFS(sales!H:H, sales!C:C, C1087))</f>
        <v/>
      </c>
      <c r="L1087" s="4" t="n"/>
      <c r="M1087" s="4" t="n"/>
      <c r="N1087" s="10">
        <f>IF(C1087="","",
SUMIFS(
sales!$I:$I,
sales!$C:$C,$C1087,
sales!$E:$E,$E1087,
sales!$H:$H,"&gt;="&amp;$F1087,
sales!$H:$H,"&lt;="&amp;$G1087
))</f>
        <v/>
      </c>
      <c r="O1087" s="10">
        <f>IF(M1087="","",M1087-N1087)</f>
        <v/>
      </c>
      <c r="P1087" s="11">
        <f>IF(M1087=0,"",N1087/M1087)</f>
        <v/>
      </c>
      <c r="Q1087" s="12">
        <f>IF(OR(G1087="",O1087=""),"",
IF(AND(G1087&lt;TODAY(),O1087&gt;0),"YES","NO"))</f>
        <v/>
      </c>
      <c r="R1087" s="100" t="n"/>
      <c r="S1087" s="14" t="n"/>
      <c r="T1087" s="15">
        <f>IF(Q1087="YES", IF(R1087="Company",L1087*(1+S1087),IF(R1087="Vendor",L1087*(1-S1087),"")),"")</f>
        <v/>
      </c>
      <c r="U1087" s="15">
        <f>IF(Q1087="YES",O1087*T1087,"")</f>
        <v/>
      </c>
      <c r="V1087" s="16" t="n"/>
      <c r="W1087" s="17">
        <f>IF(Q1087="YES",G1087+V1087,"")</f>
        <v/>
      </c>
      <c r="X1087" s="18">
        <f>IF(Q1087="YES",IF(TODAY()&gt;W1087,"OVERDUE","WITHIN TIME"),"")</f>
        <v/>
      </c>
    </row>
    <row r="1088">
      <c r="A1088" s="3" t="n">
        <v>1084</v>
      </c>
      <c r="B1088" s="4" t="n"/>
      <c r="C1088" s="4" t="n"/>
      <c r="D1088" s="5">
        <f>IF(E1088="ISNR20","Natural Rubber-TSNR (ISNR-20)","")</f>
        <v/>
      </c>
      <c r="E1088" s="4" t="n"/>
      <c r="F1088" s="6" t="n"/>
      <c r="G1088" s="6" t="n"/>
      <c r="H1088" s="7">
        <f>IF(G1088="","",G1088-TODAY())</f>
        <v/>
      </c>
      <c r="I1088" s="8">
        <f>IF(G1088="","",
IF(G1088&lt;TODAY(),
IF(O1088&gt;0,"Violated","Completed"),
IF(H1088&lt;=7,"Expiring Soon",
"Active")))</f>
        <v/>
      </c>
      <c r="J1088" s="8">
        <f>IF(C1088="","",
COUNTIFS(
sales!$C:$C,$C1088,
sales!$E:$E,$E1088,
sales!$H:$H,"&gt;="&amp;$F1088,
sales!$H:$H,"&lt;="&amp;$G1088
))</f>
        <v/>
      </c>
      <c r="K1088" s="9">
        <f>IF(COUNTIFS(sales!C:C, C1088)=0,"",
_xlfn.MAXIFS(sales!H:H, sales!C:C, C1088))</f>
        <v/>
      </c>
      <c r="L1088" s="4" t="n"/>
      <c r="M1088" s="4" t="n"/>
      <c r="N1088" s="10">
        <f>IF(C1088="","",
SUMIFS(
sales!$I:$I,
sales!$C:$C,$C1088,
sales!$E:$E,$E1088,
sales!$H:$H,"&gt;="&amp;$F1088,
sales!$H:$H,"&lt;="&amp;$G1088
))</f>
        <v/>
      </c>
      <c r="O1088" s="10">
        <f>IF(M1088="","",M1088-N1088)</f>
        <v/>
      </c>
      <c r="P1088" s="11">
        <f>IF(M1088=0,"",N1088/M1088)</f>
        <v/>
      </c>
      <c r="Q1088" s="12">
        <f>IF(OR(G1088="",O1088=""),"",
IF(AND(G1088&lt;TODAY(),O1088&gt;0),"YES","NO"))</f>
        <v/>
      </c>
      <c r="R1088" s="100" t="n"/>
      <c r="S1088" s="14" t="n"/>
      <c r="T1088" s="15">
        <f>IF(Q1088="YES", IF(R1088="Company",L1088*(1+S1088),IF(R1088="Vendor",L1088*(1-S1088),"")),"")</f>
        <v/>
      </c>
      <c r="U1088" s="15">
        <f>IF(Q1088="YES",O1088*T1088,"")</f>
        <v/>
      </c>
      <c r="V1088" s="16" t="n"/>
      <c r="W1088" s="17">
        <f>IF(Q1088="YES",G1088+V1088,"")</f>
        <v/>
      </c>
      <c r="X1088" s="18">
        <f>IF(Q1088="YES",IF(TODAY()&gt;W1088,"OVERDUE","WITHIN TIME"),"")</f>
        <v/>
      </c>
    </row>
    <row r="1089">
      <c r="A1089" s="3" t="n">
        <v>1085</v>
      </c>
      <c r="B1089" s="4" t="n"/>
      <c r="C1089" s="4" t="n"/>
      <c r="D1089" s="5">
        <f>IF(E1089="ISNR20","Natural Rubber-TSNR (ISNR-20)","")</f>
        <v/>
      </c>
      <c r="E1089" s="4" t="n"/>
      <c r="F1089" s="6" t="n"/>
      <c r="G1089" s="6" t="n"/>
      <c r="H1089" s="7">
        <f>IF(G1089="","",G1089-TODAY())</f>
        <v/>
      </c>
      <c r="I1089" s="8">
        <f>IF(G1089="","",
IF(G1089&lt;TODAY(),
IF(O1089&gt;0,"Violated","Completed"),
IF(H1089&lt;=7,"Expiring Soon",
"Active")))</f>
        <v/>
      </c>
      <c r="J1089" s="8">
        <f>IF(C1089="","",
COUNTIFS(
sales!$C:$C,$C1089,
sales!$E:$E,$E1089,
sales!$H:$H,"&gt;="&amp;$F1089,
sales!$H:$H,"&lt;="&amp;$G1089
))</f>
        <v/>
      </c>
      <c r="K1089" s="9">
        <f>IF(COUNTIFS(sales!C:C, C1089)=0,"",
_xlfn.MAXIFS(sales!H:H, sales!C:C, C1089))</f>
        <v/>
      </c>
      <c r="L1089" s="4" t="n"/>
      <c r="M1089" s="4" t="n"/>
      <c r="N1089" s="10">
        <f>IF(C1089="","",
SUMIFS(
sales!$I:$I,
sales!$C:$C,$C1089,
sales!$E:$E,$E1089,
sales!$H:$H,"&gt;="&amp;$F1089,
sales!$H:$H,"&lt;="&amp;$G1089
))</f>
        <v/>
      </c>
      <c r="O1089" s="10">
        <f>IF(M1089="","",M1089-N1089)</f>
        <v/>
      </c>
      <c r="P1089" s="11">
        <f>IF(M1089=0,"",N1089/M1089)</f>
        <v/>
      </c>
      <c r="Q1089" s="12">
        <f>IF(OR(G1089="",O1089=""),"",
IF(AND(G1089&lt;TODAY(),O1089&gt;0),"YES","NO"))</f>
        <v/>
      </c>
      <c r="R1089" s="100" t="n"/>
      <c r="S1089" s="14" t="n"/>
      <c r="T1089" s="15">
        <f>IF(Q1089="YES", IF(R1089="Company",L1089*(1+S1089),IF(R1089="Vendor",L1089*(1-S1089),"")),"")</f>
        <v/>
      </c>
      <c r="U1089" s="15">
        <f>IF(Q1089="YES",O1089*T1089,"")</f>
        <v/>
      </c>
      <c r="V1089" s="16" t="n"/>
      <c r="W1089" s="17">
        <f>IF(Q1089="YES",G1089+V1089,"")</f>
        <v/>
      </c>
      <c r="X1089" s="18">
        <f>IF(Q1089="YES",IF(TODAY()&gt;W1089,"OVERDUE","WITHIN TIME"),"")</f>
        <v/>
      </c>
    </row>
    <row r="1090">
      <c r="A1090" s="3" t="n">
        <v>1086</v>
      </c>
      <c r="B1090" s="4" t="n"/>
      <c r="C1090" s="4" t="n"/>
      <c r="D1090" s="5">
        <f>IF(E1090="ISNR20","Natural Rubber-TSNR (ISNR-20)","")</f>
        <v/>
      </c>
      <c r="E1090" s="4" t="n"/>
      <c r="F1090" s="6" t="n"/>
      <c r="G1090" s="6" t="n"/>
      <c r="H1090" s="7">
        <f>IF(G1090="","",G1090-TODAY())</f>
        <v/>
      </c>
      <c r="I1090" s="8">
        <f>IF(G1090="","",
IF(G1090&lt;TODAY(),
IF(O1090&gt;0,"Violated","Completed"),
IF(H1090&lt;=7,"Expiring Soon",
"Active")))</f>
        <v/>
      </c>
      <c r="J1090" s="8">
        <f>IF(C1090="","",
COUNTIFS(
sales!$C:$C,$C1090,
sales!$E:$E,$E1090,
sales!$H:$H,"&gt;="&amp;$F1090,
sales!$H:$H,"&lt;="&amp;$G1090
))</f>
        <v/>
      </c>
      <c r="K1090" s="9">
        <f>IF(COUNTIFS(sales!C:C, C1090)=0,"",
_xlfn.MAXIFS(sales!H:H, sales!C:C, C1090))</f>
        <v/>
      </c>
      <c r="L1090" s="4" t="n"/>
      <c r="M1090" s="4" t="n"/>
      <c r="N1090" s="10">
        <f>IF(C1090="","",
SUMIFS(
sales!$I:$I,
sales!$C:$C,$C1090,
sales!$E:$E,$E1090,
sales!$H:$H,"&gt;="&amp;$F1090,
sales!$H:$H,"&lt;="&amp;$G1090
))</f>
        <v/>
      </c>
      <c r="O1090" s="10">
        <f>IF(M1090="","",M1090-N1090)</f>
        <v/>
      </c>
      <c r="P1090" s="11">
        <f>IF(M1090=0,"",N1090/M1090)</f>
        <v/>
      </c>
      <c r="Q1090" s="12">
        <f>IF(OR(G1090="",O1090=""),"",
IF(AND(G1090&lt;TODAY(),O1090&gt;0),"YES","NO"))</f>
        <v/>
      </c>
      <c r="R1090" s="100" t="n"/>
      <c r="S1090" s="14" t="n"/>
      <c r="T1090" s="15">
        <f>IF(Q1090="YES", IF(R1090="Company",L1090*(1+S1090),IF(R1090="Vendor",L1090*(1-S1090),"")),"")</f>
        <v/>
      </c>
      <c r="U1090" s="15">
        <f>IF(Q1090="YES",O1090*T1090,"")</f>
        <v/>
      </c>
      <c r="V1090" s="16" t="n"/>
      <c r="W1090" s="17">
        <f>IF(Q1090="YES",G1090+V1090,"")</f>
        <v/>
      </c>
      <c r="X1090" s="18">
        <f>IF(Q1090="YES",IF(TODAY()&gt;W1090,"OVERDUE","WITHIN TIME"),"")</f>
        <v/>
      </c>
    </row>
    <row r="1091">
      <c r="A1091" s="3" t="n">
        <v>1087</v>
      </c>
      <c r="B1091" s="4" t="n"/>
      <c r="C1091" s="4" t="n"/>
      <c r="D1091" s="5">
        <f>IF(E1091="ISNR20","Natural Rubber-TSNR (ISNR-20)","")</f>
        <v/>
      </c>
      <c r="E1091" s="4" t="n"/>
      <c r="F1091" s="6" t="n"/>
      <c r="G1091" s="6" t="n"/>
      <c r="H1091" s="7">
        <f>IF(G1091="","",G1091-TODAY())</f>
        <v/>
      </c>
      <c r="I1091" s="8">
        <f>IF(G1091="","",
IF(G1091&lt;TODAY(),
IF(O1091&gt;0,"Violated","Completed"),
IF(H1091&lt;=7,"Expiring Soon",
"Active")))</f>
        <v/>
      </c>
      <c r="J1091" s="8">
        <f>IF(C1091="","",
COUNTIFS(
sales!$C:$C,$C1091,
sales!$E:$E,$E1091,
sales!$H:$H,"&gt;="&amp;$F1091,
sales!$H:$H,"&lt;="&amp;$G1091
))</f>
        <v/>
      </c>
      <c r="K1091" s="9">
        <f>IF(COUNTIFS(sales!C:C, C1091)=0,"",
_xlfn.MAXIFS(sales!H:H, sales!C:C, C1091))</f>
        <v/>
      </c>
      <c r="L1091" s="4" t="n"/>
      <c r="M1091" s="4" t="n"/>
      <c r="N1091" s="10">
        <f>IF(C1091="","",
SUMIFS(
sales!$I:$I,
sales!$C:$C,$C1091,
sales!$E:$E,$E1091,
sales!$H:$H,"&gt;="&amp;$F1091,
sales!$H:$H,"&lt;="&amp;$G1091
))</f>
        <v/>
      </c>
      <c r="O1091" s="10">
        <f>IF(M1091="","",M1091-N1091)</f>
        <v/>
      </c>
      <c r="P1091" s="11">
        <f>IF(M1091=0,"",N1091/M1091)</f>
        <v/>
      </c>
      <c r="Q1091" s="12">
        <f>IF(OR(G1091="",O1091=""),"",
IF(AND(G1091&lt;TODAY(),O1091&gt;0),"YES","NO"))</f>
        <v/>
      </c>
      <c r="R1091" s="100" t="n"/>
      <c r="S1091" s="14" t="n"/>
      <c r="T1091" s="15">
        <f>IF(Q1091="YES", IF(R1091="Company",L1091*(1+S1091),IF(R1091="Vendor",L1091*(1-S1091),"")),"")</f>
        <v/>
      </c>
      <c r="U1091" s="15">
        <f>IF(Q1091="YES",O1091*T1091,"")</f>
        <v/>
      </c>
      <c r="V1091" s="16" t="n"/>
      <c r="W1091" s="17">
        <f>IF(Q1091="YES",G1091+V1091,"")</f>
        <v/>
      </c>
      <c r="X1091" s="18">
        <f>IF(Q1091="YES",IF(TODAY()&gt;W1091,"OVERDUE","WITHIN TIME"),"")</f>
        <v/>
      </c>
    </row>
    <row r="1092">
      <c r="A1092" s="3" t="n">
        <v>1088</v>
      </c>
      <c r="B1092" s="4" t="n"/>
      <c r="C1092" s="4" t="n"/>
      <c r="D1092" s="5">
        <f>IF(E1092="ISNR20","Natural Rubber-TSNR (ISNR-20)","")</f>
        <v/>
      </c>
      <c r="E1092" s="4" t="n"/>
      <c r="F1092" s="6" t="n"/>
      <c r="G1092" s="6" t="n"/>
      <c r="H1092" s="7">
        <f>IF(G1092="","",G1092-TODAY())</f>
        <v/>
      </c>
      <c r="I1092" s="8">
        <f>IF(G1092="","",
IF(G1092&lt;TODAY(),
IF(O1092&gt;0,"Violated","Completed"),
IF(H1092&lt;=7,"Expiring Soon",
"Active")))</f>
        <v/>
      </c>
      <c r="J1092" s="8">
        <f>IF(C1092="","",
COUNTIFS(
sales!$C:$C,$C1092,
sales!$E:$E,$E1092,
sales!$H:$H,"&gt;="&amp;$F1092,
sales!$H:$H,"&lt;="&amp;$G1092
))</f>
        <v/>
      </c>
      <c r="K1092" s="9">
        <f>IF(COUNTIFS(sales!C:C, C1092)=0,"",
_xlfn.MAXIFS(sales!H:H, sales!C:C, C1092))</f>
        <v/>
      </c>
      <c r="L1092" s="4" t="n"/>
      <c r="M1092" s="4" t="n"/>
      <c r="N1092" s="10">
        <f>IF(C1092="","",
SUMIFS(
sales!$I:$I,
sales!$C:$C,$C1092,
sales!$E:$E,$E1092,
sales!$H:$H,"&gt;="&amp;$F1092,
sales!$H:$H,"&lt;="&amp;$G1092
))</f>
        <v/>
      </c>
      <c r="O1092" s="10">
        <f>IF(M1092="","",M1092-N1092)</f>
        <v/>
      </c>
      <c r="P1092" s="11">
        <f>IF(M1092=0,"",N1092/M1092)</f>
        <v/>
      </c>
      <c r="Q1092" s="12">
        <f>IF(OR(G1092="",O1092=""),"",
IF(AND(G1092&lt;TODAY(),O1092&gt;0),"YES","NO"))</f>
        <v/>
      </c>
      <c r="R1092" s="100" t="n"/>
      <c r="S1092" s="14" t="n"/>
      <c r="T1092" s="15">
        <f>IF(Q1092="YES", IF(R1092="Company",L1092*(1+S1092),IF(R1092="Vendor",L1092*(1-S1092),"")),"")</f>
        <v/>
      </c>
      <c r="U1092" s="15">
        <f>IF(Q1092="YES",O1092*T1092,"")</f>
        <v/>
      </c>
      <c r="V1092" s="16" t="n"/>
      <c r="W1092" s="17">
        <f>IF(Q1092="YES",G1092+V1092,"")</f>
        <v/>
      </c>
      <c r="X1092" s="18">
        <f>IF(Q1092="YES",IF(TODAY()&gt;W1092,"OVERDUE","WITHIN TIME"),"")</f>
        <v/>
      </c>
    </row>
    <row r="1093">
      <c r="A1093" s="3" t="n">
        <v>1089</v>
      </c>
      <c r="B1093" s="4" t="n"/>
      <c r="C1093" s="4" t="n"/>
      <c r="D1093" s="5">
        <f>IF(E1093="ISNR20","Natural Rubber-TSNR (ISNR-20)","")</f>
        <v/>
      </c>
      <c r="E1093" s="4" t="n"/>
      <c r="F1093" s="6" t="n"/>
      <c r="G1093" s="6" t="n"/>
      <c r="H1093" s="7">
        <f>IF(G1093="","",G1093-TODAY())</f>
        <v/>
      </c>
      <c r="I1093" s="8">
        <f>IF(G1093="","",
IF(G1093&lt;TODAY(),
IF(O1093&gt;0,"Violated","Completed"),
IF(H1093&lt;=7,"Expiring Soon",
"Active")))</f>
        <v/>
      </c>
      <c r="J1093" s="8">
        <f>IF(C1093="","",
COUNTIFS(
sales!$C:$C,$C1093,
sales!$E:$E,$E1093,
sales!$H:$H,"&gt;="&amp;$F1093,
sales!$H:$H,"&lt;="&amp;$G1093
))</f>
        <v/>
      </c>
      <c r="K1093" s="9">
        <f>IF(COUNTIFS(sales!C:C, C1093)=0,"",
_xlfn.MAXIFS(sales!H:H, sales!C:C, C1093))</f>
        <v/>
      </c>
      <c r="L1093" s="4" t="n"/>
      <c r="M1093" s="4" t="n"/>
      <c r="N1093" s="10">
        <f>IF(C1093="","",
SUMIFS(
sales!$I:$I,
sales!$C:$C,$C1093,
sales!$E:$E,$E1093,
sales!$H:$H,"&gt;="&amp;$F1093,
sales!$H:$H,"&lt;="&amp;$G1093
))</f>
        <v/>
      </c>
      <c r="O1093" s="10">
        <f>IF(M1093="","",M1093-N1093)</f>
        <v/>
      </c>
      <c r="P1093" s="11">
        <f>IF(M1093=0,"",N1093/M1093)</f>
        <v/>
      </c>
      <c r="Q1093" s="12">
        <f>IF(OR(G1093="",O1093=""),"",
IF(AND(G1093&lt;TODAY(),O1093&gt;0),"YES","NO"))</f>
        <v/>
      </c>
      <c r="R1093" s="100" t="n"/>
      <c r="S1093" s="14" t="n"/>
      <c r="T1093" s="15">
        <f>IF(Q1093="YES", IF(R1093="Company",L1093*(1+S1093),IF(R1093="Vendor",L1093*(1-S1093),"")),"")</f>
        <v/>
      </c>
      <c r="U1093" s="15">
        <f>IF(Q1093="YES",O1093*T1093,"")</f>
        <v/>
      </c>
      <c r="V1093" s="16" t="n"/>
      <c r="W1093" s="17">
        <f>IF(Q1093="YES",G1093+V1093,"")</f>
        <v/>
      </c>
      <c r="X1093" s="18">
        <f>IF(Q1093="YES",IF(TODAY()&gt;W1093,"OVERDUE","WITHIN TIME"),"")</f>
        <v/>
      </c>
    </row>
    <row r="1094">
      <c r="A1094" s="3" t="n">
        <v>1090</v>
      </c>
      <c r="B1094" s="4" t="n"/>
      <c r="C1094" s="4" t="n"/>
      <c r="D1094" s="5">
        <f>IF(E1094="ISNR20","Natural Rubber-TSNR (ISNR-20)","")</f>
        <v/>
      </c>
      <c r="E1094" s="4" t="n"/>
      <c r="F1094" s="6" t="n"/>
      <c r="G1094" s="6" t="n"/>
      <c r="H1094" s="7">
        <f>IF(G1094="","",G1094-TODAY())</f>
        <v/>
      </c>
      <c r="I1094" s="8">
        <f>IF(G1094="","",
IF(G1094&lt;TODAY(),
IF(O1094&gt;0,"Violated","Completed"),
IF(H1094&lt;=7,"Expiring Soon",
"Active")))</f>
        <v/>
      </c>
      <c r="J1094" s="8">
        <f>IF(C1094="","",
COUNTIFS(
sales!$C:$C,$C1094,
sales!$E:$E,$E1094,
sales!$H:$H,"&gt;="&amp;$F1094,
sales!$H:$H,"&lt;="&amp;$G1094
))</f>
        <v/>
      </c>
      <c r="K1094" s="9">
        <f>IF(COUNTIFS(sales!C:C, C1094)=0,"",
_xlfn.MAXIFS(sales!H:H, sales!C:C, C1094))</f>
        <v/>
      </c>
      <c r="L1094" s="4" t="n"/>
      <c r="M1094" s="4" t="n"/>
      <c r="N1094" s="10">
        <f>IF(C1094="","",
SUMIFS(
sales!$I:$I,
sales!$C:$C,$C1094,
sales!$E:$E,$E1094,
sales!$H:$H,"&gt;="&amp;$F1094,
sales!$H:$H,"&lt;="&amp;$G1094
))</f>
        <v/>
      </c>
      <c r="O1094" s="10">
        <f>IF(M1094="","",M1094-N1094)</f>
        <v/>
      </c>
      <c r="P1094" s="11">
        <f>IF(M1094=0,"",N1094/M1094)</f>
        <v/>
      </c>
      <c r="Q1094" s="12">
        <f>IF(OR(G1094="",O1094=""),"",
IF(AND(G1094&lt;TODAY(),O1094&gt;0),"YES","NO"))</f>
        <v/>
      </c>
      <c r="R1094" s="100" t="n"/>
      <c r="S1094" s="14" t="n"/>
      <c r="T1094" s="15">
        <f>IF(Q1094="YES", IF(R1094="Company",L1094*(1+S1094),IF(R1094="Vendor",L1094*(1-S1094),"")),"")</f>
        <v/>
      </c>
      <c r="U1094" s="15">
        <f>IF(Q1094="YES",O1094*T1094,"")</f>
        <v/>
      </c>
      <c r="V1094" s="16" t="n"/>
      <c r="W1094" s="17">
        <f>IF(Q1094="YES",G1094+V1094,"")</f>
        <v/>
      </c>
      <c r="X1094" s="18">
        <f>IF(Q1094="YES",IF(TODAY()&gt;W1094,"OVERDUE","WITHIN TIME"),"")</f>
        <v/>
      </c>
    </row>
    <row r="1095">
      <c r="A1095" s="3" t="n">
        <v>1091</v>
      </c>
      <c r="B1095" s="4" t="n"/>
      <c r="C1095" s="4" t="n"/>
      <c r="D1095" s="5">
        <f>IF(E1095="ISNR20","Natural Rubber-TSNR (ISNR-20)","")</f>
        <v/>
      </c>
      <c r="E1095" s="4" t="n"/>
      <c r="F1095" s="6" t="n"/>
      <c r="G1095" s="6" t="n"/>
      <c r="H1095" s="7">
        <f>IF(G1095="","",G1095-TODAY())</f>
        <v/>
      </c>
      <c r="I1095" s="8">
        <f>IF(G1095="","",
IF(G1095&lt;TODAY(),
IF(O1095&gt;0,"Violated","Completed"),
IF(H1095&lt;=7,"Expiring Soon",
"Active")))</f>
        <v/>
      </c>
      <c r="J1095" s="8">
        <f>IF(C1095="","",
COUNTIFS(
sales!$C:$C,$C1095,
sales!$E:$E,$E1095,
sales!$H:$H,"&gt;="&amp;$F1095,
sales!$H:$H,"&lt;="&amp;$G1095
))</f>
        <v/>
      </c>
      <c r="K1095" s="9">
        <f>IF(COUNTIFS(sales!C:C, C1095)=0,"",
_xlfn.MAXIFS(sales!H:H, sales!C:C, C1095))</f>
        <v/>
      </c>
      <c r="L1095" s="4" t="n"/>
      <c r="M1095" s="4" t="n"/>
      <c r="N1095" s="10">
        <f>IF(C1095="","",
SUMIFS(
sales!$I:$I,
sales!$C:$C,$C1095,
sales!$E:$E,$E1095,
sales!$H:$H,"&gt;="&amp;$F1095,
sales!$H:$H,"&lt;="&amp;$G1095
))</f>
        <v/>
      </c>
      <c r="O1095" s="10">
        <f>IF(M1095="","",M1095-N1095)</f>
        <v/>
      </c>
      <c r="P1095" s="11">
        <f>IF(M1095=0,"",N1095/M1095)</f>
        <v/>
      </c>
      <c r="Q1095" s="12">
        <f>IF(OR(G1095="",O1095=""),"",
IF(AND(G1095&lt;TODAY(),O1095&gt;0),"YES","NO"))</f>
        <v/>
      </c>
      <c r="R1095" s="100" t="n"/>
      <c r="S1095" s="14" t="n"/>
      <c r="T1095" s="15">
        <f>IF(Q1095="YES", IF(R1095="Company",L1095*(1+S1095),IF(R1095="Vendor",L1095*(1-S1095),"")),"")</f>
        <v/>
      </c>
      <c r="U1095" s="15">
        <f>IF(Q1095="YES",O1095*T1095,"")</f>
        <v/>
      </c>
      <c r="V1095" s="16" t="n"/>
      <c r="W1095" s="17">
        <f>IF(Q1095="YES",G1095+V1095,"")</f>
        <v/>
      </c>
      <c r="X1095" s="18">
        <f>IF(Q1095="YES",IF(TODAY()&gt;W1095,"OVERDUE","WITHIN TIME"),"")</f>
        <v/>
      </c>
    </row>
    <row r="1096">
      <c r="A1096" s="3" t="n">
        <v>1092</v>
      </c>
      <c r="B1096" s="4" t="n"/>
      <c r="C1096" s="4" t="n"/>
      <c r="D1096" s="5">
        <f>IF(E1096="ISNR20","Natural Rubber-TSNR (ISNR-20)","")</f>
        <v/>
      </c>
      <c r="E1096" s="4" t="n"/>
      <c r="F1096" s="6" t="n"/>
      <c r="G1096" s="6" t="n"/>
      <c r="H1096" s="7">
        <f>IF(G1096="","",G1096-TODAY())</f>
        <v/>
      </c>
      <c r="I1096" s="8">
        <f>IF(G1096="","",
IF(G1096&lt;TODAY(),
IF(O1096&gt;0,"Violated","Completed"),
IF(H1096&lt;=7,"Expiring Soon",
"Active")))</f>
        <v/>
      </c>
      <c r="J1096" s="8">
        <f>IF(C1096="","",
COUNTIFS(
sales!$C:$C,$C1096,
sales!$E:$E,$E1096,
sales!$H:$H,"&gt;="&amp;$F1096,
sales!$H:$H,"&lt;="&amp;$G1096
))</f>
        <v/>
      </c>
      <c r="K1096" s="9">
        <f>IF(COUNTIFS(sales!C:C, C1096)=0,"",
_xlfn.MAXIFS(sales!H:H, sales!C:C, C1096))</f>
        <v/>
      </c>
      <c r="L1096" s="4" t="n"/>
      <c r="M1096" s="4" t="n"/>
      <c r="N1096" s="10">
        <f>IF(C1096="","",
SUMIFS(
sales!$I:$I,
sales!$C:$C,$C1096,
sales!$E:$E,$E1096,
sales!$H:$H,"&gt;="&amp;$F1096,
sales!$H:$H,"&lt;="&amp;$G1096
))</f>
        <v/>
      </c>
      <c r="O1096" s="10">
        <f>IF(M1096="","",M1096-N1096)</f>
        <v/>
      </c>
      <c r="P1096" s="11">
        <f>IF(M1096=0,"",N1096/M1096)</f>
        <v/>
      </c>
      <c r="Q1096" s="12">
        <f>IF(OR(G1096="",O1096=""),"",
IF(AND(G1096&lt;TODAY(),O1096&gt;0),"YES","NO"))</f>
        <v/>
      </c>
      <c r="R1096" s="100" t="n"/>
      <c r="S1096" s="14" t="n"/>
      <c r="T1096" s="15">
        <f>IF(Q1096="YES", IF(R1096="Company",L1096*(1+S1096),IF(R1096="Vendor",L1096*(1-S1096),"")),"")</f>
        <v/>
      </c>
      <c r="U1096" s="15">
        <f>IF(Q1096="YES",O1096*T1096,"")</f>
        <v/>
      </c>
      <c r="V1096" s="16" t="n"/>
      <c r="W1096" s="17">
        <f>IF(Q1096="YES",G1096+V1096,"")</f>
        <v/>
      </c>
      <c r="X1096" s="18">
        <f>IF(Q1096="YES",IF(TODAY()&gt;W1096,"OVERDUE","WITHIN TIME"),"")</f>
        <v/>
      </c>
    </row>
    <row r="1097">
      <c r="A1097" s="3" t="n">
        <v>1093</v>
      </c>
      <c r="B1097" s="4" t="n"/>
      <c r="C1097" s="4" t="n"/>
      <c r="D1097" s="5">
        <f>IF(E1097="ISNR20","Natural Rubber-TSNR (ISNR-20)","")</f>
        <v/>
      </c>
      <c r="E1097" s="4" t="n"/>
      <c r="F1097" s="6" t="n"/>
      <c r="G1097" s="6" t="n"/>
      <c r="H1097" s="7">
        <f>IF(G1097="","",G1097-TODAY())</f>
        <v/>
      </c>
      <c r="I1097" s="8">
        <f>IF(G1097="","",
IF(G1097&lt;TODAY(),
IF(O1097&gt;0,"Violated","Completed"),
IF(H1097&lt;=7,"Expiring Soon",
"Active")))</f>
        <v/>
      </c>
      <c r="J1097" s="8">
        <f>IF(C1097="","",
COUNTIFS(
sales!$C:$C,$C1097,
sales!$E:$E,$E1097,
sales!$H:$H,"&gt;="&amp;$F1097,
sales!$H:$H,"&lt;="&amp;$G1097
))</f>
        <v/>
      </c>
      <c r="K1097" s="9">
        <f>IF(COUNTIFS(sales!C:C, C1097)=0,"",
_xlfn.MAXIFS(sales!H:H, sales!C:C, C1097))</f>
        <v/>
      </c>
      <c r="L1097" s="4" t="n"/>
      <c r="M1097" s="4" t="n"/>
      <c r="N1097" s="10">
        <f>IF(C1097="","",
SUMIFS(
sales!$I:$I,
sales!$C:$C,$C1097,
sales!$E:$E,$E1097,
sales!$H:$H,"&gt;="&amp;$F1097,
sales!$H:$H,"&lt;="&amp;$G1097
))</f>
        <v/>
      </c>
      <c r="O1097" s="10">
        <f>IF(M1097="","",M1097-N1097)</f>
        <v/>
      </c>
      <c r="P1097" s="11">
        <f>IF(M1097=0,"",N1097/M1097)</f>
        <v/>
      </c>
      <c r="Q1097" s="12">
        <f>IF(OR(G1097="",O1097=""),"",
IF(AND(G1097&lt;TODAY(),O1097&gt;0),"YES","NO"))</f>
        <v/>
      </c>
      <c r="R1097" s="100" t="n"/>
      <c r="S1097" s="14" t="n"/>
      <c r="T1097" s="15">
        <f>IF(Q1097="YES", IF(R1097="Company",L1097*(1+S1097),IF(R1097="Vendor",L1097*(1-S1097),"")),"")</f>
        <v/>
      </c>
      <c r="U1097" s="15">
        <f>IF(Q1097="YES",O1097*T1097,"")</f>
        <v/>
      </c>
      <c r="V1097" s="16" t="n"/>
      <c r="W1097" s="17">
        <f>IF(Q1097="YES",G1097+V1097,"")</f>
        <v/>
      </c>
      <c r="X1097" s="18">
        <f>IF(Q1097="YES",IF(TODAY()&gt;W1097,"OVERDUE","WITHIN TIME"),"")</f>
        <v/>
      </c>
    </row>
    <row r="1098">
      <c r="A1098" s="3" t="n">
        <v>1094</v>
      </c>
      <c r="B1098" s="4" t="n"/>
      <c r="C1098" s="4" t="n"/>
      <c r="D1098" s="5">
        <f>IF(E1098="ISNR20","Natural Rubber-TSNR (ISNR-20)","")</f>
        <v/>
      </c>
      <c r="E1098" s="4" t="n"/>
      <c r="F1098" s="6" t="n"/>
      <c r="G1098" s="6" t="n"/>
      <c r="H1098" s="7">
        <f>IF(G1098="","",G1098-TODAY())</f>
        <v/>
      </c>
      <c r="I1098" s="8">
        <f>IF(G1098="","",
IF(G1098&lt;TODAY(),
IF(O1098&gt;0,"Violated","Completed"),
IF(H1098&lt;=7,"Expiring Soon",
"Active")))</f>
        <v/>
      </c>
      <c r="J1098" s="8">
        <f>IF(C1098="","",
COUNTIFS(
sales!$C:$C,$C1098,
sales!$E:$E,$E1098,
sales!$H:$H,"&gt;="&amp;$F1098,
sales!$H:$H,"&lt;="&amp;$G1098
))</f>
        <v/>
      </c>
      <c r="K1098" s="9">
        <f>IF(COUNTIFS(sales!C:C, C1098)=0,"",
_xlfn.MAXIFS(sales!H:H, sales!C:C, C1098))</f>
        <v/>
      </c>
      <c r="L1098" s="4" t="n"/>
      <c r="M1098" s="4" t="n"/>
      <c r="N1098" s="10">
        <f>IF(C1098="","",
SUMIFS(
sales!$I:$I,
sales!$C:$C,$C1098,
sales!$E:$E,$E1098,
sales!$H:$H,"&gt;="&amp;$F1098,
sales!$H:$H,"&lt;="&amp;$G1098
))</f>
        <v/>
      </c>
      <c r="O1098" s="10">
        <f>IF(M1098="","",M1098-N1098)</f>
        <v/>
      </c>
      <c r="P1098" s="11">
        <f>IF(M1098=0,"",N1098/M1098)</f>
        <v/>
      </c>
      <c r="Q1098" s="12">
        <f>IF(OR(G1098="",O1098=""),"",
IF(AND(G1098&lt;TODAY(),O1098&gt;0),"YES","NO"))</f>
        <v/>
      </c>
      <c r="R1098" s="100" t="n"/>
      <c r="S1098" s="14" t="n"/>
      <c r="T1098" s="15">
        <f>IF(Q1098="YES", IF(R1098="Company",L1098*(1+S1098),IF(R1098="Vendor",L1098*(1-S1098),"")),"")</f>
        <v/>
      </c>
      <c r="U1098" s="15">
        <f>IF(Q1098="YES",O1098*T1098,"")</f>
        <v/>
      </c>
      <c r="V1098" s="16" t="n"/>
      <c r="W1098" s="17">
        <f>IF(Q1098="YES",G1098+V1098,"")</f>
        <v/>
      </c>
      <c r="X1098" s="18">
        <f>IF(Q1098="YES",IF(TODAY()&gt;W1098,"OVERDUE","WITHIN TIME"),"")</f>
        <v/>
      </c>
    </row>
    <row r="1099">
      <c r="A1099" s="3" t="n">
        <v>1095</v>
      </c>
      <c r="B1099" s="4" t="n"/>
      <c r="C1099" s="4" t="n"/>
      <c r="D1099" s="5">
        <f>IF(E1099="ISNR20","Natural Rubber-TSNR (ISNR-20)","")</f>
        <v/>
      </c>
      <c r="E1099" s="4" t="n"/>
      <c r="F1099" s="6" t="n"/>
      <c r="G1099" s="6" t="n"/>
      <c r="H1099" s="7">
        <f>IF(G1099="","",G1099-TODAY())</f>
        <v/>
      </c>
      <c r="I1099" s="8">
        <f>IF(G1099="","",
IF(G1099&lt;TODAY(),
IF(O1099&gt;0,"Violated","Completed"),
IF(H1099&lt;=7,"Expiring Soon",
"Active")))</f>
        <v/>
      </c>
      <c r="J1099" s="8">
        <f>IF(C1099="","",
COUNTIFS(
sales!$C:$C,$C1099,
sales!$E:$E,$E1099,
sales!$H:$H,"&gt;="&amp;$F1099,
sales!$H:$H,"&lt;="&amp;$G1099
))</f>
        <v/>
      </c>
      <c r="K1099" s="9">
        <f>IF(COUNTIFS(sales!C:C, C1099)=0,"",
_xlfn.MAXIFS(sales!H:H, sales!C:C, C1099))</f>
        <v/>
      </c>
      <c r="L1099" s="4" t="n"/>
      <c r="M1099" s="4" t="n"/>
      <c r="N1099" s="10">
        <f>IF(C1099="","",
SUMIFS(
sales!$I:$I,
sales!$C:$C,$C1099,
sales!$E:$E,$E1099,
sales!$H:$H,"&gt;="&amp;$F1099,
sales!$H:$H,"&lt;="&amp;$G1099
))</f>
        <v/>
      </c>
      <c r="O1099" s="10">
        <f>IF(M1099="","",M1099-N1099)</f>
        <v/>
      </c>
      <c r="P1099" s="11">
        <f>IF(M1099=0,"",N1099/M1099)</f>
        <v/>
      </c>
      <c r="Q1099" s="12">
        <f>IF(OR(G1099="",O1099=""),"",
IF(AND(G1099&lt;TODAY(),O1099&gt;0),"YES","NO"))</f>
        <v/>
      </c>
      <c r="R1099" s="100" t="n"/>
      <c r="S1099" s="14" t="n"/>
      <c r="T1099" s="15">
        <f>IF(Q1099="YES", IF(R1099="Company",L1099*(1+S1099),IF(R1099="Vendor",L1099*(1-S1099),"")),"")</f>
        <v/>
      </c>
      <c r="U1099" s="15">
        <f>IF(Q1099="YES",O1099*T1099,"")</f>
        <v/>
      </c>
      <c r="V1099" s="16" t="n"/>
      <c r="W1099" s="17">
        <f>IF(Q1099="YES",G1099+V1099,"")</f>
        <v/>
      </c>
      <c r="X1099" s="18">
        <f>IF(Q1099="YES",IF(TODAY()&gt;W1099,"OVERDUE","WITHIN TIME"),"")</f>
        <v/>
      </c>
    </row>
    <row r="1100">
      <c r="A1100" s="3" t="n">
        <v>1096</v>
      </c>
      <c r="B1100" s="4" t="n"/>
      <c r="C1100" s="4" t="n"/>
      <c r="D1100" s="5">
        <f>IF(E1100="ISNR20","Natural Rubber-TSNR (ISNR-20)","")</f>
        <v/>
      </c>
      <c r="E1100" s="4" t="n"/>
      <c r="F1100" s="6" t="n"/>
      <c r="G1100" s="6" t="n"/>
      <c r="H1100" s="7">
        <f>IF(G1100="","",G1100-TODAY())</f>
        <v/>
      </c>
      <c r="I1100" s="8">
        <f>IF(G1100="","",
IF(G1100&lt;TODAY(),
IF(O1100&gt;0,"Violated","Completed"),
IF(H1100&lt;=7,"Expiring Soon",
"Active")))</f>
        <v/>
      </c>
      <c r="J1100" s="8">
        <f>IF(C1100="","",
COUNTIFS(
sales!$C:$C,$C1100,
sales!$E:$E,$E1100,
sales!$H:$H,"&gt;="&amp;$F1100,
sales!$H:$H,"&lt;="&amp;$G1100
))</f>
        <v/>
      </c>
      <c r="K1100" s="9">
        <f>IF(COUNTIFS(sales!C:C, C1100)=0,"",
_xlfn.MAXIFS(sales!H:H, sales!C:C, C1100))</f>
        <v/>
      </c>
      <c r="L1100" s="4" t="n"/>
      <c r="M1100" s="4" t="n"/>
      <c r="N1100" s="10">
        <f>IF(C1100="","",
SUMIFS(
sales!$I:$I,
sales!$C:$C,$C1100,
sales!$E:$E,$E1100,
sales!$H:$H,"&gt;="&amp;$F1100,
sales!$H:$H,"&lt;="&amp;$G1100
))</f>
        <v/>
      </c>
      <c r="O1100" s="10">
        <f>IF(M1100="","",M1100-N1100)</f>
        <v/>
      </c>
      <c r="P1100" s="11">
        <f>IF(M1100=0,"",N1100/M1100)</f>
        <v/>
      </c>
      <c r="Q1100" s="12">
        <f>IF(OR(G1100="",O1100=""),"",
IF(AND(G1100&lt;TODAY(),O1100&gt;0),"YES","NO"))</f>
        <v/>
      </c>
      <c r="R1100" s="100" t="n"/>
      <c r="S1100" s="14" t="n"/>
      <c r="T1100" s="15">
        <f>IF(Q1100="YES", IF(R1100="Company",L1100*(1+S1100),IF(R1100="Vendor",L1100*(1-S1100),"")),"")</f>
        <v/>
      </c>
      <c r="U1100" s="15">
        <f>IF(Q1100="YES",O1100*T1100,"")</f>
        <v/>
      </c>
      <c r="V1100" s="16" t="n"/>
      <c r="W1100" s="17">
        <f>IF(Q1100="YES",G1100+V1100,"")</f>
        <v/>
      </c>
      <c r="X1100" s="18">
        <f>IF(Q1100="YES",IF(TODAY()&gt;W1100,"OVERDUE","WITHIN TIME"),"")</f>
        <v/>
      </c>
    </row>
    <row r="1101">
      <c r="A1101" s="3" t="n">
        <v>1097</v>
      </c>
      <c r="B1101" s="4" t="n"/>
      <c r="C1101" s="4" t="n"/>
      <c r="D1101" s="5">
        <f>IF(E1101="ISNR20","Natural Rubber-TSNR (ISNR-20)","")</f>
        <v/>
      </c>
      <c r="E1101" s="4" t="n"/>
      <c r="F1101" s="6" t="n"/>
      <c r="G1101" s="6" t="n"/>
      <c r="H1101" s="7">
        <f>IF(G1101="","",G1101-TODAY())</f>
        <v/>
      </c>
      <c r="I1101" s="8">
        <f>IF(G1101="","",
IF(G1101&lt;TODAY(),
IF(O1101&gt;0,"Violated","Completed"),
IF(H1101&lt;=7,"Expiring Soon",
"Active")))</f>
        <v/>
      </c>
      <c r="J1101" s="8">
        <f>IF(C1101="","",
COUNTIFS(
sales!$C:$C,$C1101,
sales!$E:$E,$E1101,
sales!$H:$H,"&gt;="&amp;$F1101,
sales!$H:$H,"&lt;="&amp;$G1101
))</f>
        <v/>
      </c>
      <c r="K1101" s="9">
        <f>IF(COUNTIFS(sales!C:C, C1101)=0,"",
_xlfn.MAXIFS(sales!H:H, sales!C:C, C1101))</f>
        <v/>
      </c>
      <c r="L1101" s="4" t="n"/>
      <c r="M1101" s="4" t="n"/>
      <c r="N1101" s="10">
        <f>IF(C1101="","",
SUMIFS(
sales!$I:$I,
sales!$C:$C,$C1101,
sales!$E:$E,$E1101,
sales!$H:$H,"&gt;="&amp;$F1101,
sales!$H:$H,"&lt;="&amp;$G1101
))</f>
        <v/>
      </c>
      <c r="O1101" s="10">
        <f>IF(M1101="","",M1101-N1101)</f>
        <v/>
      </c>
      <c r="P1101" s="11">
        <f>IF(M1101=0,"",N1101/M1101)</f>
        <v/>
      </c>
      <c r="Q1101" s="12">
        <f>IF(OR(G1101="",O1101=""),"",
IF(AND(G1101&lt;TODAY(),O1101&gt;0),"YES","NO"))</f>
        <v/>
      </c>
      <c r="R1101" s="100" t="n"/>
      <c r="S1101" s="14" t="n"/>
      <c r="T1101" s="15">
        <f>IF(Q1101="YES", IF(R1101="Company",L1101*(1+S1101),IF(R1101="Vendor",L1101*(1-S1101),"")),"")</f>
        <v/>
      </c>
      <c r="U1101" s="15">
        <f>IF(Q1101="YES",O1101*T1101,"")</f>
        <v/>
      </c>
      <c r="V1101" s="16" t="n"/>
      <c r="W1101" s="17">
        <f>IF(Q1101="YES",G1101+V1101,"")</f>
        <v/>
      </c>
      <c r="X1101" s="18">
        <f>IF(Q1101="YES",IF(TODAY()&gt;W1101,"OVERDUE","WITHIN TIME"),"")</f>
        <v/>
      </c>
    </row>
    <row r="1102">
      <c r="A1102" s="3" t="n">
        <v>1098</v>
      </c>
      <c r="B1102" s="4" t="n"/>
      <c r="C1102" s="4" t="n"/>
      <c r="D1102" s="5">
        <f>IF(E1102="ISNR20","Natural Rubber-TSNR (ISNR-20)","")</f>
        <v/>
      </c>
      <c r="E1102" s="4" t="n"/>
      <c r="F1102" s="6" t="n"/>
      <c r="G1102" s="6" t="n"/>
      <c r="H1102" s="7">
        <f>IF(G1102="","",G1102-TODAY())</f>
        <v/>
      </c>
      <c r="I1102" s="8">
        <f>IF(G1102="","",
IF(G1102&lt;TODAY(),
IF(O1102&gt;0,"Violated","Completed"),
IF(H1102&lt;=7,"Expiring Soon",
"Active")))</f>
        <v/>
      </c>
      <c r="J1102" s="8">
        <f>IF(C1102="","",
COUNTIFS(
sales!$C:$C,$C1102,
sales!$E:$E,$E1102,
sales!$H:$H,"&gt;="&amp;$F1102,
sales!$H:$H,"&lt;="&amp;$G1102
))</f>
        <v/>
      </c>
      <c r="K1102" s="9">
        <f>IF(COUNTIFS(sales!C:C, C1102)=0,"",
_xlfn.MAXIFS(sales!H:H, sales!C:C, C1102))</f>
        <v/>
      </c>
      <c r="L1102" s="4" t="n"/>
      <c r="M1102" s="4" t="n"/>
      <c r="N1102" s="10">
        <f>IF(C1102="","",
SUMIFS(
sales!$I:$I,
sales!$C:$C,$C1102,
sales!$E:$E,$E1102,
sales!$H:$H,"&gt;="&amp;$F1102,
sales!$H:$H,"&lt;="&amp;$G1102
))</f>
        <v/>
      </c>
      <c r="O1102" s="10">
        <f>IF(M1102="","",M1102-N1102)</f>
        <v/>
      </c>
      <c r="P1102" s="11">
        <f>IF(M1102=0,"",N1102/M1102)</f>
        <v/>
      </c>
      <c r="Q1102" s="12">
        <f>IF(OR(G1102="",O1102=""),"",
IF(AND(G1102&lt;TODAY(),O1102&gt;0),"YES","NO"))</f>
        <v/>
      </c>
      <c r="R1102" s="100" t="n"/>
      <c r="S1102" s="14" t="n"/>
      <c r="T1102" s="15">
        <f>IF(Q1102="YES", IF(R1102="Company",L1102*(1+S1102),IF(R1102="Vendor",L1102*(1-S1102),"")),"")</f>
        <v/>
      </c>
      <c r="U1102" s="15">
        <f>IF(Q1102="YES",O1102*T1102,"")</f>
        <v/>
      </c>
      <c r="V1102" s="16" t="n"/>
      <c r="W1102" s="17">
        <f>IF(Q1102="YES",G1102+V1102,"")</f>
        <v/>
      </c>
      <c r="X1102" s="18">
        <f>IF(Q1102="YES",IF(TODAY()&gt;W1102,"OVERDUE","WITHIN TIME"),"")</f>
        <v/>
      </c>
    </row>
    <row r="1103">
      <c r="A1103" s="3" t="n">
        <v>1099</v>
      </c>
      <c r="B1103" s="4" t="n"/>
      <c r="C1103" s="4" t="n"/>
      <c r="D1103" s="5">
        <f>IF(E1103="ISNR20","Natural Rubber-TSNR (ISNR-20)","")</f>
        <v/>
      </c>
      <c r="E1103" s="4" t="n"/>
      <c r="F1103" s="6" t="n"/>
      <c r="G1103" s="6" t="n"/>
      <c r="H1103" s="7">
        <f>IF(G1103="","",G1103-TODAY())</f>
        <v/>
      </c>
      <c r="I1103" s="8">
        <f>IF(G1103="","",
IF(G1103&lt;TODAY(),
IF(O1103&gt;0,"Violated","Completed"),
IF(H1103&lt;=7,"Expiring Soon",
"Active")))</f>
        <v/>
      </c>
      <c r="J1103" s="8">
        <f>IF(C1103="","",
COUNTIFS(
sales!$C:$C,$C1103,
sales!$E:$E,$E1103,
sales!$H:$H,"&gt;="&amp;$F1103,
sales!$H:$H,"&lt;="&amp;$G1103
))</f>
        <v/>
      </c>
      <c r="K1103" s="9">
        <f>IF(COUNTIFS(sales!C:C, C1103)=0,"",
_xlfn.MAXIFS(sales!H:H, sales!C:C, C1103))</f>
        <v/>
      </c>
      <c r="L1103" s="4" t="n"/>
      <c r="M1103" s="4" t="n"/>
      <c r="N1103" s="10">
        <f>IF(C1103="","",
SUMIFS(
sales!$I:$I,
sales!$C:$C,$C1103,
sales!$E:$E,$E1103,
sales!$H:$H,"&gt;="&amp;$F1103,
sales!$H:$H,"&lt;="&amp;$G1103
))</f>
        <v/>
      </c>
      <c r="O1103" s="10">
        <f>IF(M1103="","",M1103-N1103)</f>
        <v/>
      </c>
      <c r="P1103" s="11">
        <f>IF(M1103=0,"",N1103/M1103)</f>
        <v/>
      </c>
      <c r="Q1103" s="12">
        <f>IF(OR(G1103="",O1103=""),"",
IF(AND(G1103&lt;TODAY(),O1103&gt;0),"YES","NO"))</f>
        <v/>
      </c>
      <c r="R1103" s="100" t="n"/>
      <c r="S1103" s="14" t="n"/>
      <c r="T1103" s="15">
        <f>IF(Q1103="YES", IF(R1103="Company",L1103*(1+S1103),IF(R1103="Vendor",L1103*(1-S1103),"")),"")</f>
        <v/>
      </c>
      <c r="U1103" s="15">
        <f>IF(Q1103="YES",O1103*T1103,"")</f>
        <v/>
      </c>
      <c r="V1103" s="16" t="n"/>
      <c r="W1103" s="17">
        <f>IF(Q1103="YES",G1103+V1103,"")</f>
        <v/>
      </c>
      <c r="X1103" s="18">
        <f>IF(Q1103="YES",IF(TODAY()&gt;W1103,"OVERDUE","WITHIN TIME"),"")</f>
        <v/>
      </c>
    </row>
    <row r="1104">
      <c r="A1104" s="3" t="n">
        <v>1100</v>
      </c>
      <c r="B1104" s="4" t="n"/>
      <c r="C1104" s="4" t="n"/>
      <c r="D1104" s="5">
        <f>IF(E1104="ISNR20","Natural Rubber-TSNR (ISNR-20)","")</f>
        <v/>
      </c>
      <c r="E1104" s="4" t="n"/>
      <c r="F1104" s="6" t="n"/>
      <c r="G1104" s="6" t="n"/>
      <c r="H1104" s="7">
        <f>IF(G1104="","",G1104-TODAY())</f>
        <v/>
      </c>
      <c r="I1104" s="8">
        <f>IF(G1104="","",
IF(G1104&lt;TODAY(),
IF(O1104&gt;0,"Violated","Completed"),
IF(H1104&lt;=7,"Expiring Soon",
"Active")))</f>
        <v/>
      </c>
      <c r="J1104" s="8">
        <f>IF(C1104="","",
COUNTIFS(
sales!$C:$C,$C1104,
sales!$E:$E,$E1104,
sales!$H:$H,"&gt;="&amp;$F1104,
sales!$H:$H,"&lt;="&amp;$G1104
))</f>
        <v/>
      </c>
      <c r="K1104" s="9">
        <f>IF(COUNTIFS(sales!C:C, C1104)=0,"",
_xlfn.MAXIFS(sales!H:H, sales!C:C, C1104))</f>
        <v/>
      </c>
      <c r="L1104" s="4" t="n"/>
      <c r="M1104" s="4" t="n"/>
      <c r="N1104" s="10">
        <f>IF(C1104="","",
SUMIFS(
sales!$I:$I,
sales!$C:$C,$C1104,
sales!$E:$E,$E1104,
sales!$H:$H,"&gt;="&amp;$F1104,
sales!$H:$H,"&lt;="&amp;$G1104
))</f>
        <v/>
      </c>
      <c r="O1104" s="10">
        <f>IF(M1104="","",M1104-N1104)</f>
        <v/>
      </c>
      <c r="P1104" s="11">
        <f>IF(M1104=0,"",N1104/M1104)</f>
        <v/>
      </c>
      <c r="Q1104" s="12">
        <f>IF(OR(G1104="",O1104=""),"",
IF(AND(G1104&lt;TODAY(),O1104&gt;0),"YES","NO"))</f>
        <v/>
      </c>
      <c r="R1104" s="100" t="n"/>
      <c r="S1104" s="14" t="n"/>
      <c r="T1104" s="15">
        <f>IF(Q1104="YES", IF(R1104="Company",L1104*(1+S1104),IF(R1104="Vendor",L1104*(1-S1104),"")),"")</f>
        <v/>
      </c>
      <c r="U1104" s="15">
        <f>IF(Q1104="YES",O1104*T1104,"")</f>
        <v/>
      </c>
      <c r="V1104" s="16" t="n"/>
      <c r="W1104" s="17">
        <f>IF(Q1104="YES",G1104+V1104,"")</f>
        <v/>
      </c>
      <c r="X1104" s="18">
        <f>IF(Q1104="YES",IF(TODAY()&gt;W1104,"OVERDUE","WITHIN TIME"),"")</f>
        <v/>
      </c>
    </row>
    <row r="1105">
      <c r="A1105" s="3" t="n">
        <v>1101</v>
      </c>
      <c r="B1105" s="4" t="n"/>
      <c r="C1105" s="4" t="n"/>
      <c r="D1105" s="5">
        <f>IF(E1105="ISNR20","Natural Rubber-TSNR (ISNR-20)","")</f>
        <v/>
      </c>
      <c r="E1105" s="4" t="n"/>
      <c r="F1105" s="6" t="n"/>
      <c r="G1105" s="6" t="n"/>
      <c r="H1105" s="7">
        <f>IF(G1105="","",G1105-TODAY())</f>
        <v/>
      </c>
      <c r="I1105" s="8">
        <f>IF(G1105="","",
IF(G1105&lt;TODAY(),
IF(O1105&gt;0,"Violated","Completed"),
IF(H1105&lt;=7,"Expiring Soon",
"Active")))</f>
        <v/>
      </c>
      <c r="J1105" s="8">
        <f>IF(C1105="","",
COUNTIFS(
sales!$C:$C,$C1105,
sales!$E:$E,$E1105,
sales!$H:$H,"&gt;="&amp;$F1105,
sales!$H:$H,"&lt;="&amp;$G1105
))</f>
        <v/>
      </c>
      <c r="K1105" s="9">
        <f>IF(COUNTIFS(sales!C:C, C1105)=0,"",
_xlfn.MAXIFS(sales!H:H, sales!C:C, C1105))</f>
        <v/>
      </c>
      <c r="L1105" s="4" t="n"/>
      <c r="M1105" s="4" t="n"/>
      <c r="N1105" s="10">
        <f>IF(C1105="","",
SUMIFS(
sales!$I:$I,
sales!$C:$C,$C1105,
sales!$E:$E,$E1105,
sales!$H:$H,"&gt;="&amp;$F1105,
sales!$H:$H,"&lt;="&amp;$G1105
))</f>
        <v/>
      </c>
      <c r="O1105" s="10">
        <f>IF(M1105="","",M1105-N1105)</f>
        <v/>
      </c>
      <c r="P1105" s="11">
        <f>IF(M1105=0,"",N1105/M1105)</f>
        <v/>
      </c>
      <c r="Q1105" s="12">
        <f>IF(OR(G1105="",O1105=""),"",
IF(AND(G1105&lt;TODAY(),O1105&gt;0),"YES","NO"))</f>
        <v/>
      </c>
      <c r="R1105" s="100" t="n"/>
      <c r="S1105" s="14" t="n"/>
      <c r="T1105" s="15">
        <f>IF(Q1105="YES", IF(R1105="Company",L1105*(1+S1105),IF(R1105="Vendor",L1105*(1-S1105),"")),"")</f>
        <v/>
      </c>
      <c r="U1105" s="15">
        <f>IF(Q1105="YES",O1105*T1105,"")</f>
        <v/>
      </c>
      <c r="V1105" s="16" t="n"/>
      <c r="W1105" s="17">
        <f>IF(Q1105="YES",G1105+V1105,"")</f>
        <v/>
      </c>
      <c r="X1105" s="18">
        <f>IF(Q1105="YES",IF(TODAY()&gt;W1105,"OVERDUE","WITHIN TIME"),"")</f>
        <v/>
      </c>
    </row>
    <row r="1106">
      <c r="A1106" s="3" t="n">
        <v>1102</v>
      </c>
      <c r="B1106" s="4" t="n"/>
      <c r="C1106" s="4" t="n"/>
      <c r="D1106" s="5">
        <f>IF(E1106="ISNR20","Natural Rubber-TSNR (ISNR-20)","")</f>
        <v/>
      </c>
      <c r="E1106" s="4" t="n"/>
      <c r="F1106" s="6" t="n"/>
      <c r="G1106" s="6" t="n"/>
      <c r="H1106" s="7">
        <f>IF(G1106="","",G1106-TODAY())</f>
        <v/>
      </c>
      <c r="I1106" s="8">
        <f>IF(G1106="","",
IF(G1106&lt;TODAY(),
IF(O1106&gt;0,"Violated","Completed"),
IF(H1106&lt;=7,"Expiring Soon",
"Active")))</f>
        <v/>
      </c>
      <c r="J1106" s="8">
        <f>IF(C1106="","",
COUNTIFS(
sales!$C:$C,$C1106,
sales!$E:$E,$E1106,
sales!$H:$H,"&gt;="&amp;$F1106,
sales!$H:$H,"&lt;="&amp;$G1106
))</f>
        <v/>
      </c>
      <c r="K1106" s="9">
        <f>IF(COUNTIFS(sales!C:C, C1106)=0,"",
_xlfn.MAXIFS(sales!H:H, sales!C:C, C1106))</f>
        <v/>
      </c>
      <c r="L1106" s="4" t="n"/>
      <c r="M1106" s="4" t="n"/>
      <c r="N1106" s="10">
        <f>IF(C1106="","",
SUMIFS(
sales!$I:$I,
sales!$C:$C,$C1106,
sales!$E:$E,$E1106,
sales!$H:$H,"&gt;="&amp;$F1106,
sales!$H:$H,"&lt;="&amp;$G1106
))</f>
        <v/>
      </c>
      <c r="O1106" s="10">
        <f>IF(M1106="","",M1106-N1106)</f>
        <v/>
      </c>
      <c r="P1106" s="11">
        <f>IF(M1106=0,"",N1106/M1106)</f>
        <v/>
      </c>
      <c r="Q1106" s="12">
        <f>IF(OR(G1106="",O1106=""),"",
IF(AND(G1106&lt;TODAY(),O1106&gt;0),"YES","NO"))</f>
        <v/>
      </c>
      <c r="R1106" s="100" t="n"/>
      <c r="S1106" s="14" t="n"/>
      <c r="T1106" s="15">
        <f>IF(Q1106="YES", IF(R1106="Company",L1106*(1+S1106),IF(R1106="Vendor",L1106*(1-S1106),"")),"")</f>
        <v/>
      </c>
      <c r="U1106" s="15">
        <f>IF(Q1106="YES",O1106*T1106,"")</f>
        <v/>
      </c>
      <c r="V1106" s="16" t="n"/>
      <c r="W1106" s="17">
        <f>IF(Q1106="YES",G1106+V1106,"")</f>
        <v/>
      </c>
      <c r="X1106" s="18">
        <f>IF(Q1106="YES",IF(TODAY()&gt;W1106,"OVERDUE","WITHIN TIME"),"")</f>
        <v/>
      </c>
    </row>
    <row r="1107">
      <c r="A1107" s="3" t="n">
        <v>1103</v>
      </c>
      <c r="B1107" s="4" t="n"/>
      <c r="C1107" s="4" t="n"/>
      <c r="D1107" s="5">
        <f>IF(E1107="ISNR20","Natural Rubber-TSNR (ISNR-20)","")</f>
        <v/>
      </c>
      <c r="E1107" s="4" t="n"/>
      <c r="F1107" s="6" t="n"/>
      <c r="G1107" s="6" t="n"/>
      <c r="H1107" s="7">
        <f>IF(G1107="","",G1107-TODAY())</f>
        <v/>
      </c>
      <c r="I1107" s="8">
        <f>IF(G1107="","",
IF(G1107&lt;TODAY(),
IF(O1107&gt;0,"Violated","Completed"),
IF(H1107&lt;=7,"Expiring Soon",
"Active")))</f>
        <v/>
      </c>
      <c r="J1107" s="8">
        <f>IF(C1107="","",
COUNTIFS(
sales!$C:$C,$C1107,
sales!$E:$E,$E1107,
sales!$H:$H,"&gt;="&amp;$F1107,
sales!$H:$H,"&lt;="&amp;$G1107
))</f>
        <v/>
      </c>
      <c r="K1107" s="9">
        <f>IF(COUNTIFS(sales!C:C, C1107)=0,"",
_xlfn.MAXIFS(sales!H:H, sales!C:C, C1107))</f>
        <v/>
      </c>
      <c r="L1107" s="4" t="n"/>
      <c r="M1107" s="4" t="n"/>
      <c r="N1107" s="10">
        <f>IF(C1107="","",
SUMIFS(
sales!$I:$I,
sales!$C:$C,$C1107,
sales!$E:$E,$E1107,
sales!$H:$H,"&gt;="&amp;$F1107,
sales!$H:$H,"&lt;="&amp;$G1107
))</f>
        <v/>
      </c>
      <c r="O1107" s="10">
        <f>IF(M1107="","",M1107-N1107)</f>
        <v/>
      </c>
      <c r="P1107" s="11">
        <f>IF(M1107=0,"",N1107/M1107)</f>
        <v/>
      </c>
      <c r="Q1107" s="12">
        <f>IF(OR(G1107="",O1107=""),"",
IF(AND(G1107&lt;TODAY(),O1107&gt;0),"YES","NO"))</f>
        <v/>
      </c>
      <c r="R1107" s="100" t="n"/>
      <c r="S1107" s="14" t="n"/>
      <c r="T1107" s="15">
        <f>IF(Q1107="YES", IF(R1107="Company",L1107*(1+S1107),IF(R1107="Vendor",L1107*(1-S1107),"")),"")</f>
        <v/>
      </c>
      <c r="U1107" s="15">
        <f>IF(Q1107="YES",O1107*T1107,"")</f>
        <v/>
      </c>
      <c r="V1107" s="16" t="n"/>
      <c r="W1107" s="17">
        <f>IF(Q1107="YES",G1107+V1107,"")</f>
        <v/>
      </c>
      <c r="X1107" s="18">
        <f>IF(Q1107="YES",IF(TODAY()&gt;W1107,"OVERDUE","WITHIN TIME"),"")</f>
        <v/>
      </c>
    </row>
    <row r="1108">
      <c r="A1108" s="3" t="n">
        <v>1104</v>
      </c>
      <c r="B1108" s="4" t="n"/>
      <c r="C1108" s="4" t="n"/>
      <c r="D1108" s="5">
        <f>IF(E1108="ISNR20","Natural Rubber-TSNR (ISNR-20)","")</f>
        <v/>
      </c>
      <c r="E1108" s="4" t="n"/>
      <c r="F1108" s="6" t="n"/>
      <c r="G1108" s="6" t="n"/>
      <c r="H1108" s="7">
        <f>IF(G1108="","",G1108-TODAY())</f>
        <v/>
      </c>
      <c r="I1108" s="8">
        <f>IF(G1108="","",
IF(G1108&lt;TODAY(),
IF(O1108&gt;0,"Violated","Completed"),
IF(H1108&lt;=7,"Expiring Soon",
"Active")))</f>
        <v/>
      </c>
      <c r="J1108" s="8">
        <f>IF(C1108="","",
COUNTIFS(
sales!$C:$C,$C1108,
sales!$E:$E,$E1108,
sales!$H:$H,"&gt;="&amp;$F1108,
sales!$H:$H,"&lt;="&amp;$G1108
))</f>
        <v/>
      </c>
      <c r="K1108" s="9">
        <f>IF(COUNTIFS(sales!C:C, C1108)=0,"",
_xlfn.MAXIFS(sales!H:H, sales!C:C, C1108))</f>
        <v/>
      </c>
      <c r="L1108" s="4" t="n"/>
      <c r="M1108" s="4" t="n"/>
      <c r="N1108" s="10">
        <f>IF(C1108="","",
SUMIFS(
sales!$I:$I,
sales!$C:$C,$C1108,
sales!$E:$E,$E1108,
sales!$H:$H,"&gt;="&amp;$F1108,
sales!$H:$H,"&lt;="&amp;$G1108
))</f>
        <v/>
      </c>
      <c r="O1108" s="10">
        <f>IF(M1108="","",M1108-N1108)</f>
        <v/>
      </c>
      <c r="P1108" s="11">
        <f>IF(M1108=0,"",N1108/M1108)</f>
        <v/>
      </c>
      <c r="Q1108" s="12">
        <f>IF(OR(G1108="",O1108=""),"",
IF(AND(G1108&lt;TODAY(),O1108&gt;0),"YES","NO"))</f>
        <v/>
      </c>
      <c r="R1108" s="100" t="n"/>
      <c r="S1108" s="14" t="n"/>
      <c r="T1108" s="15">
        <f>IF(Q1108="YES", IF(R1108="Company",L1108*(1+S1108),IF(R1108="Vendor",L1108*(1-S1108),"")),"")</f>
        <v/>
      </c>
      <c r="U1108" s="15">
        <f>IF(Q1108="YES",O1108*T1108,"")</f>
        <v/>
      </c>
      <c r="V1108" s="16" t="n"/>
      <c r="W1108" s="17">
        <f>IF(Q1108="YES",G1108+V1108,"")</f>
        <v/>
      </c>
      <c r="X1108" s="18">
        <f>IF(Q1108="YES",IF(TODAY()&gt;W1108,"OVERDUE","WITHIN TIME"),"")</f>
        <v/>
      </c>
    </row>
    <row r="1109">
      <c r="A1109" s="3" t="n">
        <v>1105</v>
      </c>
      <c r="B1109" s="4" t="n"/>
      <c r="C1109" s="4" t="n"/>
      <c r="D1109" s="5">
        <f>IF(E1109="ISNR20","Natural Rubber-TSNR (ISNR-20)","")</f>
        <v/>
      </c>
      <c r="E1109" s="4" t="n"/>
      <c r="F1109" s="6" t="n"/>
      <c r="G1109" s="6" t="n"/>
      <c r="H1109" s="7">
        <f>IF(G1109="","",G1109-TODAY())</f>
        <v/>
      </c>
      <c r="I1109" s="8">
        <f>IF(G1109="","",
IF(G1109&lt;TODAY(),
IF(O1109&gt;0,"Violated","Completed"),
IF(H1109&lt;=7,"Expiring Soon",
"Active")))</f>
        <v/>
      </c>
      <c r="J1109" s="8">
        <f>IF(C1109="","",
COUNTIFS(
sales!$C:$C,$C1109,
sales!$E:$E,$E1109,
sales!$H:$H,"&gt;="&amp;$F1109,
sales!$H:$H,"&lt;="&amp;$G1109
))</f>
        <v/>
      </c>
      <c r="K1109" s="9">
        <f>IF(COUNTIFS(sales!C:C, C1109)=0,"",
_xlfn.MAXIFS(sales!H:H, sales!C:C, C1109))</f>
        <v/>
      </c>
      <c r="L1109" s="4" t="n"/>
      <c r="M1109" s="4" t="n"/>
      <c r="N1109" s="10">
        <f>IF(C1109="","",
SUMIFS(
sales!$I:$I,
sales!$C:$C,$C1109,
sales!$E:$E,$E1109,
sales!$H:$H,"&gt;="&amp;$F1109,
sales!$H:$H,"&lt;="&amp;$G1109
))</f>
        <v/>
      </c>
      <c r="O1109" s="10">
        <f>IF(M1109="","",M1109-N1109)</f>
        <v/>
      </c>
      <c r="P1109" s="11">
        <f>IF(M1109=0,"",N1109/M1109)</f>
        <v/>
      </c>
      <c r="Q1109" s="12">
        <f>IF(OR(G1109="",O1109=""),"",
IF(AND(G1109&lt;TODAY(),O1109&gt;0),"YES","NO"))</f>
        <v/>
      </c>
      <c r="R1109" s="100" t="n"/>
      <c r="S1109" s="14" t="n"/>
      <c r="T1109" s="15">
        <f>IF(Q1109="YES", IF(R1109="Company",L1109*(1+S1109),IF(R1109="Vendor",L1109*(1-S1109),"")),"")</f>
        <v/>
      </c>
      <c r="U1109" s="15">
        <f>IF(Q1109="YES",O1109*T1109,"")</f>
        <v/>
      </c>
      <c r="V1109" s="16" t="n"/>
      <c r="W1109" s="17">
        <f>IF(Q1109="YES",G1109+V1109,"")</f>
        <v/>
      </c>
      <c r="X1109" s="18">
        <f>IF(Q1109="YES",IF(TODAY()&gt;W1109,"OVERDUE","WITHIN TIME"),"")</f>
        <v/>
      </c>
    </row>
    <row r="1110">
      <c r="A1110" s="3" t="n">
        <v>1106</v>
      </c>
      <c r="B1110" s="4" t="n"/>
      <c r="C1110" s="4" t="n"/>
      <c r="D1110" s="5">
        <f>IF(E1110="ISNR20","Natural Rubber-TSNR (ISNR-20)","")</f>
        <v/>
      </c>
      <c r="E1110" s="4" t="n"/>
      <c r="F1110" s="6" t="n"/>
      <c r="G1110" s="6" t="n"/>
      <c r="H1110" s="7">
        <f>IF(G1110="","",G1110-TODAY())</f>
        <v/>
      </c>
      <c r="I1110" s="8">
        <f>IF(G1110="","",
IF(G1110&lt;TODAY(),
IF(O1110&gt;0,"Violated","Completed"),
IF(H1110&lt;=7,"Expiring Soon",
"Active")))</f>
        <v/>
      </c>
      <c r="J1110" s="8">
        <f>IF(C1110="","",
COUNTIFS(
sales!$C:$C,$C1110,
sales!$E:$E,$E1110,
sales!$H:$H,"&gt;="&amp;$F1110,
sales!$H:$H,"&lt;="&amp;$G1110
))</f>
        <v/>
      </c>
      <c r="K1110" s="9">
        <f>IF(COUNTIFS(sales!C:C, C1110)=0,"",
_xlfn.MAXIFS(sales!H:H, sales!C:C, C1110))</f>
        <v/>
      </c>
      <c r="L1110" s="4" t="n"/>
      <c r="M1110" s="4" t="n"/>
      <c r="N1110" s="10">
        <f>IF(C1110="","",
SUMIFS(
sales!$I:$I,
sales!$C:$C,$C1110,
sales!$E:$E,$E1110,
sales!$H:$H,"&gt;="&amp;$F1110,
sales!$H:$H,"&lt;="&amp;$G1110
))</f>
        <v/>
      </c>
      <c r="O1110" s="10">
        <f>IF(M1110="","",M1110-N1110)</f>
        <v/>
      </c>
      <c r="P1110" s="11">
        <f>IF(M1110=0,"",N1110/M1110)</f>
        <v/>
      </c>
      <c r="Q1110" s="12">
        <f>IF(OR(G1110="",O1110=""),"",
IF(AND(G1110&lt;TODAY(),O1110&gt;0),"YES","NO"))</f>
        <v/>
      </c>
      <c r="R1110" s="100" t="n"/>
      <c r="S1110" s="14" t="n"/>
      <c r="T1110" s="15">
        <f>IF(Q1110="YES", IF(R1110="Company",L1110*(1+S1110),IF(R1110="Vendor",L1110*(1-S1110),"")),"")</f>
        <v/>
      </c>
      <c r="U1110" s="15">
        <f>IF(Q1110="YES",O1110*T1110,"")</f>
        <v/>
      </c>
      <c r="V1110" s="16" t="n"/>
      <c r="W1110" s="17">
        <f>IF(Q1110="YES",G1110+V1110,"")</f>
        <v/>
      </c>
      <c r="X1110" s="18">
        <f>IF(Q1110="YES",IF(TODAY()&gt;W1110,"OVERDUE","WITHIN TIME"),"")</f>
        <v/>
      </c>
    </row>
    <row r="1111">
      <c r="A1111" s="3" t="n">
        <v>1107</v>
      </c>
      <c r="B1111" s="4" t="n"/>
      <c r="C1111" s="4" t="n"/>
      <c r="D1111" s="5">
        <f>IF(E1111="ISNR20","Natural Rubber-TSNR (ISNR-20)","")</f>
        <v/>
      </c>
      <c r="E1111" s="4" t="n"/>
      <c r="F1111" s="6" t="n"/>
      <c r="G1111" s="6" t="n"/>
      <c r="H1111" s="7">
        <f>IF(G1111="","",G1111-TODAY())</f>
        <v/>
      </c>
      <c r="I1111" s="8">
        <f>IF(G1111="","",
IF(G1111&lt;TODAY(),
IF(O1111&gt;0,"Violated","Completed"),
IF(H1111&lt;=7,"Expiring Soon",
"Active")))</f>
        <v/>
      </c>
      <c r="J1111" s="8">
        <f>IF(C1111="","",
COUNTIFS(
sales!$C:$C,$C1111,
sales!$E:$E,$E1111,
sales!$H:$H,"&gt;="&amp;$F1111,
sales!$H:$H,"&lt;="&amp;$G1111
))</f>
        <v/>
      </c>
      <c r="K1111" s="9">
        <f>IF(COUNTIFS(sales!C:C, C1111)=0,"",
_xlfn.MAXIFS(sales!H:H, sales!C:C, C1111))</f>
        <v/>
      </c>
      <c r="L1111" s="4" t="n"/>
      <c r="M1111" s="4" t="n"/>
      <c r="N1111" s="10">
        <f>IF(C1111="","",
SUMIFS(
sales!$I:$I,
sales!$C:$C,$C1111,
sales!$E:$E,$E1111,
sales!$H:$H,"&gt;="&amp;$F1111,
sales!$H:$H,"&lt;="&amp;$G1111
))</f>
        <v/>
      </c>
      <c r="O1111" s="10">
        <f>IF(M1111="","",M1111-N1111)</f>
        <v/>
      </c>
      <c r="P1111" s="11">
        <f>IF(M1111=0,"",N1111/M1111)</f>
        <v/>
      </c>
      <c r="Q1111" s="12">
        <f>IF(OR(G1111="",O1111=""),"",
IF(AND(G1111&lt;TODAY(),O1111&gt;0),"YES","NO"))</f>
        <v/>
      </c>
      <c r="R1111" s="100" t="n"/>
      <c r="S1111" s="14" t="n"/>
      <c r="T1111" s="15">
        <f>IF(Q1111="YES", IF(R1111="Company",L1111*(1+S1111),IF(R1111="Vendor",L1111*(1-S1111),"")),"")</f>
        <v/>
      </c>
      <c r="U1111" s="15">
        <f>IF(Q1111="YES",O1111*T1111,"")</f>
        <v/>
      </c>
      <c r="V1111" s="16" t="n"/>
      <c r="W1111" s="17">
        <f>IF(Q1111="YES",G1111+V1111,"")</f>
        <v/>
      </c>
      <c r="X1111" s="18">
        <f>IF(Q1111="YES",IF(TODAY()&gt;W1111,"OVERDUE","WITHIN TIME"),"")</f>
        <v/>
      </c>
    </row>
    <row r="1112">
      <c r="A1112" s="3" t="n">
        <v>1108</v>
      </c>
      <c r="B1112" s="4" t="n"/>
      <c r="C1112" s="4" t="n"/>
      <c r="D1112" s="5">
        <f>IF(E1112="ISNR20","Natural Rubber-TSNR (ISNR-20)","")</f>
        <v/>
      </c>
      <c r="E1112" s="4" t="n"/>
      <c r="F1112" s="6" t="n"/>
      <c r="G1112" s="6" t="n"/>
      <c r="H1112" s="7">
        <f>IF(G1112="","",G1112-TODAY())</f>
        <v/>
      </c>
      <c r="I1112" s="8">
        <f>IF(G1112="","",
IF(G1112&lt;TODAY(),
IF(O1112&gt;0,"Violated","Completed"),
IF(H1112&lt;=7,"Expiring Soon",
"Active")))</f>
        <v/>
      </c>
      <c r="J1112" s="8">
        <f>IF(C1112="","",
COUNTIFS(
sales!$C:$C,$C1112,
sales!$E:$E,$E1112,
sales!$H:$H,"&gt;="&amp;$F1112,
sales!$H:$H,"&lt;="&amp;$G1112
))</f>
        <v/>
      </c>
      <c r="K1112" s="9">
        <f>IF(COUNTIFS(sales!C:C, C1112)=0,"",
_xlfn.MAXIFS(sales!H:H, sales!C:C, C1112))</f>
        <v/>
      </c>
      <c r="L1112" s="4" t="n"/>
      <c r="M1112" s="4" t="n"/>
      <c r="N1112" s="10">
        <f>IF(C1112="","",
SUMIFS(
sales!$I:$I,
sales!$C:$C,$C1112,
sales!$E:$E,$E1112,
sales!$H:$H,"&gt;="&amp;$F1112,
sales!$H:$H,"&lt;="&amp;$G1112
))</f>
        <v/>
      </c>
      <c r="O1112" s="10">
        <f>IF(M1112="","",M1112-N1112)</f>
        <v/>
      </c>
      <c r="P1112" s="11">
        <f>IF(M1112=0,"",N1112/M1112)</f>
        <v/>
      </c>
      <c r="Q1112" s="12">
        <f>IF(OR(G1112="",O1112=""),"",
IF(AND(G1112&lt;TODAY(),O1112&gt;0),"YES","NO"))</f>
        <v/>
      </c>
      <c r="R1112" s="100" t="n"/>
      <c r="S1112" s="14" t="n"/>
      <c r="T1112" s="15">
        <f>IF(Q1112="YES", IF(R1112="Company",L1112*(1+S1112),IF(R1112="Vendor",L1112*(1-S1112),"")),"")</f>
        <v/>
      </c>
      <c r="U1112" s="15">
        <f>IF(Q1112="YES",O1112*T1112,"")</f>
        <v/>
      </c>
      <c r="V1112" s="16" t="n"/>
      <c r="W1112" s="17">
        <f>IF(Q1112="YES",G1112+V1112,"")</f>
        <v/>
      </c>
      <c r="X1112" s="18">
        <f>IF(Q1112="YES",IF(TODAY()&gt;W1112,"OVERDUE","WITHIN TIME"),"")</f>
        <v/>
      </c>
    </row>
    <row r="1113">
      <c r="A1113" s="3" t="n">
        <v>1109</v>
      </c>
      <c r="B1113" s="4" t="n"/>
      <c r="C1113" s="4" t="n"/>
      <c r="D1113" s="5">
        <f>IF(E1113="ISNR20","Natural Rubber-TSNR (ISNR-20)","")</f>
        <v/>
      </c>
      <c r="E1113" s="4" t="n"/>
      <c r="F1113" s="6" t="n"/>
      <c r="G1113" s="6" t="n"/>
      <c r="H1113" s="7">
        <f>IF(G1113="","",G1113-TODAY())</f>
        <v/>
      </c>
      <c r="I1113" s="8">
        <f>IF(G1113="","",
IF(G1113&lt;TODAY(),
IF(O1113&gt;0,"Violated","Completed"),
IF(H1113&lt;=7,"Expiring Soon",
"Active")))</f>
        <v/>
      </c>
      <c r="J1113" s="8">
        <f>IF(C1113="","",
COUNTIFS(
sales!$C:$C,$C1113,
sales!$E:$E,$E1113,
sales!$H:$H,"&gt;="&amp;$F1113,
sales!$H:$H,"&lt;="&amp;$G1113
))</f>
        <v/>
      </c>
      <c r="K1113" s="9">
        <f>IF(COUNTIFS(sales!C:C, C1113)=0,"",
_xlfn.MAXIFS(sales!H:H, sales!C:C, C1113))</f>
        <v/>
      </c>
      <c r="L1113" s="4" t="n"/>
      <c r="M1113" s="4" t="n"/>
      <c r="N1113" s="10">
        <f>IF(C1113="","",
SUMIFS(
sales!$I:$I,
sales!$C:$C,$C1113,
sales!$E:$E,$E1113,
sales!$H:$H,"&gt;="&amp;$F1113,
sales!$H:$H,"&lt;="&amp;$G1113
))</f>
        <v/>
      </c>
      <c r="O1113" s="10">
        <f>IF(M1113="","",M1113-N1113)</f>
        <v/>
      </c>
      <c r="P1113" s="11">
        <f>IF(M1113=0,"",N1113/M1113)</f>
        <v/>
      </c>
      <c r="Q1113" s="12">
        <f>IF(OR(G1113="",O1113=""),"",
IF(AND(G1113&lt;TODAY(),O1113&gt;0),"YES","NO"))</f>
        <v/>
      </c>
      <c r="R1113" s="100" t="n"/>
      <c r="S1113" s="14" t="n"/>
      <c r="T1113" s="15">
        <f>IF(Q1113="YES", IF(R1113="Company",L1113*(1+S1113),IF(R1113="Vendor",L1113*(1-S1113),"")),"")</f>
        <v/>
      </c>
      <c r="U1113" s="15">
        <f>IF(Q1113="YES",O1113*T1113,"")</f>
        <v/>
      </c>
      <c r="V1113" s="16" t="n"/>
      <c r="W1113" s="17">
        <f>IF(Q1113="YES",G1113+V1113,"")</f>
        <v/>
      </c>
      <c r="X1113" s="18">
        <f>IF(Q1113="YES",IF(TODAY()&gt;W1113,"OVERDUE","WITHIN TIME"),"")</f>
        <v/>
      </c>
    </row>
    <row r="1114">
      <c r="A1114" s="3" t="n">
        <v>1110</v>
      </c>
      <c r="B1114" s="4" t="n"/>
      <c r="C1114" s="4" t="n"/>
      <c r="D1114" s="5">
        <f>IF(E1114="ISNR20","Natural Rubber-TSNR (ISNR-20)","")</f>
        <v/>
      </c>
      <c r="E1114" s="4" t="n"/>
      <c r="F1114" s="6" t="n"/>
      <c r="G1114" s="6" t="n"/>
      <c r="H1114" s="7">
        <f>IF(G1114="","",G1114-TODAY())</f>
        <v/>
      </c>
      <c r="I1114" s="8">
        <f>IF(G1114="","",
IF(G1114&lt;TODAY(),
IF(O1114&gt;0,"Violated","Completed"),
IF(H1114&lt;=7,"Expiring Soon",
"Active")))</f>
        <v/>
      </c>
      <c r="J1114" s="8">
        <f>IF(C1114="","",
COUNTIFS(
sales!$C:$C,$C1114,
sales!$E:$E,$E1114,
sales!$H:$H,"&gt;="&amp;$F1114,
sales!$H:$H,"&lt;="&amp;$G1114
))</f>
        <v/>
      </c>
      <c r="K1114" s="9">
        <f>IF(COUNTIFS(sales!C:C, C1114)=0,"",
_xlfn.MAXIFS(sales!H:H, sales!C:C, C1114))</f>
        <v/>
      </c>
      <c r="L1114" s="4" t="n"/>
      <c r="M1114" s="4" t="n"/>
      <c r="N1114" s="10">
        <f>IF(C1114="","",
SUMIFS(
sales!$I:$I,
sales!$C:$C,$C1114,
sales!$E:$E,$E1114,
sales!$H:$H,"&gt;="&amp;$F1114,
sales!$H:$H,"&lt;="&amp;$G1114
))</f>
        <v/>
      </c>
      <c r="O1114" s="10">
        <f>IF(M1114="","",M1114-N1114)</f>
        <v/>
      </c>
      <c r="P1114" s="11">
        <f>IF(M1114=0,"",N1114/M1114)</f>
        <v/>
      </c>
      <c r="Q1114" s="12">
        <f>IF(OR(G1114="",O1114=""),"",
IF(AND(G1114&lt;TODAY(),O1114&gt;0),"YES","NO"))</f>
        <v/>
      </c>
      <c r="R1114" s="100" t="n"/>
      <c r="S1114" s="14" t="n"/>
      <c r="T1114" s="15">
        <f>IF(Q1114="YES", IF(R1114="Company",L1114*(1+S1114),IF(R1114="Vendor",L1114*(1-S1114),"")),"")</f>
        <v/>
      </c>
      <c r="U1114" s="15">
        <f>IF(Q1114="YES",O1114*T1114,"")</f>
        <v/>
      </c>
      <c r="V1114" s="16" t="n"/>
      <c r="W1114" s="17">
        <f>IF(Q1114="YES",G1114+V1114,"")</f>
        <v/>
      </c>
      <c r="X1114" s="18">
        <f>IF(Q1114="YES",IF(TODAY()&gt;W1114,"OVERDUE","WITHIN TIME"),"")</f>
        <v/>
      </c>
    </row>
    <row r="1115">
      <c r="A1115" s="3" t="n">
        <v>1111</v>
      </c>
      <c r="B1115" s="4" t="n"/>
      <c r="C1115" s="4" t="n"/>
      <c r="D1115" s="5">
        <f>IF(E1115="ISNR20","Natural Rubber-TSNR (ISNR-20)","")</f>
        <v/>
      </c>
      <c r="E1115" s="4" t="n"/>
      <c r="F1115" s="6" t="n"/>
      <c r="G1115" s="6" t="n"/>
      <c r="H1115" s="7">
        <f>IF(G1115="","",G1115-TODAY())</f>
        <v/>
      </c>
      <c r="I1115" s="8">
        <f>IF(G1115="","",
IF(G1115&lt;TODAY(),
IF(O1115&gt;0,"Violated","Completed"),
IF(H1115&lt;=7,"Expiring Soon",
"Active")))</f>
        <v/>
      </c>
      <c r="J1115" s="8">
        <f>IF(C1115="","",
COUNTIFS(
sales!$C:$C,$C1115,
sales!$E:$E,$E1115,
sales!$H:$H,"&gt;="&amp;$F1115,
sales!$H:$H,"&lt;="&amp;$G1115
))</f>
        <v/>
      </c>
      <c r="K1115" s="9">
        <f>IF(COUNTIFS(sales!C:C, C1115)=0,"",
_xlfn.MAXIFS(sales!H:H, sales!C:C, C1115))</f>
        <v/>
      </c>
      <c r="L1115" s="4" t="n"/>
      <c r="M1115" s="4" t="n"/>
      <c r="N1115" s="10">
        <f>IF(C1115="","",
SUMIFS(
sales!$I:$I,
sales!$C:$C,$C1115,
sales!$E:$E,$E1115,
sales!$H:$H,"&gt;="&amp;$F1115,
sales!$H:$H,"&lt;="&amp;$G1115
))</f>
        <v/>
      </c>
      <c r="O1115" s="10">
        <f>IF(M1115="","",M1115-N1115)</f>
        <v/>
      </c>
      <c r="P1115" s="11">
        <f>IF(M1115=0,"",N1115/M1115)</f>
        <v/>
      </c>
      <c r="Q1115" s="12">
        <f>IF(OR(G1115="",O1115=""),"",
IF(AND(G1115&lt;TODAY(),O1115&gt;0),"YES","NO"))</f>
        <v/>
      </c>
      <c r="R1115" s="100" t="n"/>
      <c r="S1115" s="14" t="n"/>
      <c r="T1115" s="15">
        <f>IF(Q1115="YES", IF(R1115="Company",L1115*(1+S1115),IF(R1115="Vendor",L1115*(1-S1115),"")),"")</f>
        <v/>
      </c>
      <c r="U1115" s="15">
        <f>IF(Q1115="YES",O1115*T1115,"")</f>
        <v/>
      </c>
      <c r="V1115" s="16" t="n"/>
      <c r="W1115" s="17">
        <f>IF(Q1115="YES",G1115+V1115,"")</f>
        <v/>
      </c>
      <c r="X1115" s="18">
        <f>IF(Q1115="YES",IF(TODAY()&gt;W1115,"OVERDUE","WITHIN TIME"),"")</f>
        <v/>
      </c>
    </row>
    <row r="1116">
      <c r="A1116" s="3" t="n">
        <v>1112</v>
      </c>
      <c r="B1116" s="4" t="n"/>
      <c r="C1116" s="4" t="n"/>
      <c r="D1116" s="5">
        <f>IF(E1116="ISNR20","Natural Rubber-TSNR (ISNR-20)","")</f>
        <v/>
      </c>
      <c r="E1116" s="4" t="n"/>
      <c r="F1116" s="6" t="n"/>
      <c r="G1116" s="6" t="n"/>
      <c r="H1116" s="7">
        <f>IF(G1116="","",G1116-TODAY())</f>
        <v/>
      </c>
      <c r="I1116" s="8">
        <f>IF(G1116="","",
IF(G1116&lt;TODAY(),
IF(O1116&gt;0,"Violated","Completed"),
IF(H1116&lt;=7,"Expiring Soon",
"Active")))</f>
        <v/>
      </c>
      <c r="J1116" s="8">
        <f>IF(C1116="","",
COUNTIFS(
sales!$C:$C,$C1116,
sales!$E:$E,$E1116,
sales!$H:$H,"&gt;="&amp;$F1116,
sales!$H:$H,"&lt;="&amp;$G1116
))</f>
        <v/>
      </c>
      <c r="K1116" s="9">
        <f>IF(COUNTIFS(sales!C:C, C1116)=0,"",
_xlfn.MAXIFS(sales!H:H, sales!C:C, C1116))</f>
        <v/>
      </c>
      <c r="L1116" s="4" t="n"/>
      <c r="M1116" s="4" t="n"/>
      <c r="N1116" s="10">
        <f>IF(C1116="","",
SUMIFS(
sales!$I:$I,
sales!$C:$C,$C1116,
sales!$E:$E,$E1116,
sales!$H:$H,"&gt;="&amp;$F1116,
sales!$H:$H,"&lt;="&amp;$G1116
))</f>
        <v/>
      </c>
      <c r="O1116" s="10">
        <f>IF(M1116="","",M1116-N1116)</f>
        <v/>
      </c>
      <c r="P1116" s="11">
        <f>IF(M1116=0,"",N1116/M1116)</f>
        <v/>
      </c>
      <c r="Q1116" s="12">
        <f>IF(OR(G1116="",O1116=""),"",
IF(AND(G1116&lt;TODAY(),O1116&gt;0),"YES","NO"))</f>
        <v/>
      </c>
      <c r="R1116" s="100" t="n"/>
      <c r="S1116" s="14" t="n"/>
      <c r="T1116" s="15">
        <f>IF(Q1116="YES", IF(R1116="Company",L1116*(1+S1116),IF(R1116="Vendor",L1116*(1-S1116),"")),"")</f>
        <v/>
      </c>
      <c r="U1116" s="15">
        <f>IF(Q1116="YES",O1116*T1116,"")</f>
        <v/>
      </c>
      <c r="V1116" s="16" t="n"/>
      <c r="W1116" s="17">
        <f>IF(Q1116="YES",G1116+V1116,"")</f>
        <v/>
      </c>
      <c r="X1116" s="18">
        <f>IF(Q1116="YES",IF(TODAY()&gt;W1116,"OVERDUE","WITHIN TIME"),"")</f>
        <v/>
      </c>
    </row>
    <row r="1117">
      <c r="A1117" s="3" t="n">
        <v>1113</v>
      </c>
      <c r="B1117" s="4" t="n"/>
      <c r="C1117" s="4" t="n"/>
      <c r="D1117" s="5">
        <f>IF(E1117="ISNR20","Natural Rubber-TSNR (ISNR-20)","")</f>
        <v/>
      </c>
      <c r="E1117" s="4" t="n"/>
      <c r="F1117" s="6" t="n"/>
      <c r="G1117" s="6" t="n"/>
      <c r="H1117" s="7">
        <f>IF(G1117="","",G1117-TODAY())</f>
        <v/>
      </c>
      <c r="I1117" s="8">
        <f>IF(G1117="","",
IF(G1117&lt;TODAY(),
IF(O1117&gt;0,"Violated","Completed"),
IF(H1117&lt;=7,"Expiring Soon",
"Active")))</f>
        <v/>
      </c>
      <c r="J1117" s="8">
        <f>IF(C1117="","",
COUNTIFS(
sales!$C:$C,$C1117,
sales!$E:$E,$E1117,
sales!$H:$H,"&gt;="&amp;$F1117,
sales!$H:$H,"&lt;="&amp;$G1117
))</f>
        <v/>
      </c>
      <c r="K1117" s="9">
        <f>IF(COUNTIFS(sales!C:C, C1117)=0,"",
_xlfn.MAXIFS(sales!H:H, sales!C:C, C1117))</f>
        <v/>
      </c>
      <c r="L1117" s="4" t="n"/>
      <c r="M1117" s="4" t="n"/>
      <c r="N1117" s="10">
        <f>IF(C1117="","",
SUMIFS(
sales!$I:$I,
sales!$C:$C,$C1117,
sales!$E:$E,$E1117,
sales!$H:$H,"&gt;="&amp;$F1117,
sales!$H:$H,"&lt;="&amp;$G1117
))</f>
        <v/>
      </c>
      <c r="O1117" s="10">
        <f>IF(M1117="","",M1117-N1117)</f>
        <v/>
      </c>
      <c r="P1117" s="11">
        <f>IF(M1117=0,"",N1117/M1117)</f>
        <v/>
      </c>
      <c r="Q1117" s="12">
        <f>IF(OR(G1117="",O1117=""),"",
IF(AND(G1117&lt;TODAY(),O1117&gt;0),"YES","NO"))</f>
        <v/>
      </c>
      <c r="R1117" s="100" t="n"/>
      <c r="S1117" s="14" t="n"/>
      <c r="T1117" s="15">
        <f>IF(Q1117="YES", IF(R1117="Company",L1117*(1+S1117),IF(R1117="Vendor",L1117*(1-S1117),"")),"")</f>
        <v/>
      </c>
      <c r="U1117" s="15">
        <f>IF(Q1117="YES",O1117*T1117,"")</f>
        <v/>
      </c>
      <c r="V1117" s="16" t="n"/>
      <c r="W1117" s="17">
        <f>IF(Q1117="YES",G1117+V1117,"")</f>
        <v/>
      </c>
      <c r="X1117" s="18">
        <f>IF(Q1117="YES",IF(TODAY()&gt;W1117,"OVERDUE","WITHIN TIME"),"")</f>
        <v/>
      </c>
    </row>
    <row r="1118">
      <c r="A1118" s="3" t="n">
        <v>1114</v>
      </c>
      <c r="B1118" s="4" t="n"/>
      <c r="C1118" s="4" t="n"/>
      <c r="D1118" s="5">
        <f>IF(E1118="ISNR20","Natural Rubber-TSNR (ISNR-20)","")</f>
        <v/>
      </c>
      <c r="E1118" s="4" t="n"/>
      <c r="F1118" s="6" t="n"/>
      <c r="G1118" s="6" t="n"/>
      <c r="H1118" s="7">
        <f>IF(G1118="","",G1118-TODAY())</f>
        <v/>
      </c>
      <c r="I1118" s="8">
        <f>IF(G1118="","",
IF(G1118&lt;TODAY(),
IF(O1118&gt;0,"Violated","Completed"),
IF(H1118&lt;=7,"Expiring Soon",
"Active")))</f>
        <v/>
      </c>
      <c r="J1118" s="8">
        <f>IF(C1118="","",
COUNTIFS(
sales!$C:$C,$C1118,
sales!$E:$E,$E1118,
sales!$H:$H,"&gt;="&amp;$F1118,
sales!$H:$H,"&lt;="&amp;$G1118
))</f>
        <v/>
      </c>
      <c r="K1118" s="9">
        <f>IF(COUNTIFS(sales!C:C, C1118)=0,"",
_xlfn.MAXIFS(sales!H:H, sales!C:C, C1118))</f>
        <v/>
      </c>
      <c r="L1118" s="4" t="n"/>
      <c r="M1118" s="4" t="n"/>
      <c r="N1118" s="10">
        <f>IF(C1118="","",
SUMIFS(
sales!$I:$I,
sales!$C:$C,$C1118,
sales!$E:$E,$E1118,
sales!$H:$H,"&gt;="&amp;$F1118,
sales!$H:$H,"&lt;="&amp;$G1118
))</f>
        <v/>
      </c>
      <c r="O1118" s="10">
        <f>IF(M1118="","",M1118-N1118)</f>
        <v/>
      </c>
      <c r="P1118" s="11">
        <f>IF(M1118=0,"",N1118/M1118)</f>
        <v/>
      </c>
      <c r="Q1118" s="12">
        <f>IF(OR(G1118="",O1118=""),"",
IF(AND(G1118&lt;TODAY(),O1118&gt;0),"YES","NO"))</f>
        <v/>
      </c>
      <c r="R1118" s="100" t="n"/>
      <c r="S1118" s="14" t="n"/>
      <c r="T1118" s="15">
        <f>IF(Q1118="YES", IF(R1118="Company",L1118*(1+S1118),IF(R1118="Vendor",L1118*(1-S1118),"")),"")</f>
        <v/>
      </c>
      <c r="U1118" s="15">
        <f>IF(Q1118="YES",O1118*T1118,"")</f>
        <v/>
      </c>
      <c r="V1118" s="16" t="n"/>
      <c r="W1118" s="17">
        <f>IF(Q1118="YES",G1118+V1118,"")</f>
        <v/>
      </c>
      <c r="X1118" s="18">
        <f>IF(Q1118="YES",IF(TODAY()&gt;W1118,"OVERDUE","WITHIN TIME"),"")</f>
        <v/>
      </c>
    </row>
    <row r="1119">
      <c r="A1119" s="3" t="n">
        <v>1115</v>
      </c>
      <c r="B1119" s="4" t="n"/>
      <c r="C1119" s="4" t="n"/>
      <c r="D1119" s="5">
        <f>IF(E1119="ISNR20","Natural Rubber-TSNR (ISNR-20)","")</f>
        <v/>
      </c>
      <c r="E1119" s="4" t="n"/>
      <c r="F1119" s="6" t="n"/>
      <c r="G1119" s="6" t="n"/>
      <c r="H1119" s="7">
        <f>IF(G1119="","",G1119-TODAY())</f>
        <v/>
      </c>
      <c r="I1119" s="8">
        <f>IF(G1119="","",
IF(G1119&lt;TODAY(),
IF(O1119&gt;0,"Violated","Completed"),
IF(H1119&lt;=7,"Expiring Soon",
"Active")))</f>
        <v/>
      </c>
      <c r="J1119" s="8">
        <f>IF(C1119="","",
COUNTIFS(
sales!$C:$C,$C1119,
sales!$E:$E,$E1119,
sales!$H:$H,"&gt;="&amp;$F1119,
sales!$H:$H,"&lt;="&amp;$G1119
))</f>
        <v/>
      </c>
      <c r="K1119" s="9">
        <f>IF(COUNTIFS(sales!C:C, C1119)=0,"",
_xlfn.MAXIFS(sales!H:H, sales!C:C, C1119))</f>
        <v/>
      </c>
      <c r="L1119" s="4" t="n"/>
      <c r="M1119" s="4" t="n"/>
      <c r="N1119" s="10">
        <f>IF(C1119="","",
SUMIFS(
sales!$I:$I,
sales!$C:$C,$C1119,
sales!$E:$E,$E1119,
sales!$H:$H,"&gt;="&amp;$F1119,
sales!$H:$H,"&lt;="&amp;$G1119
))</f>
        <v/>
      </c>
      <c r="O1119" s="10">
        <f>IF(M1119="","",M1119-N1119)</f>
        <v/>
      </c>
      <c r="P1119" s="11">
        <f>IF(M1119=0,"",N1119/M1119)</f>
        <v/>
      </c>
      <c r="Q1119" s="12">
        <f>IF(OR(G1119="",O1119=""),"",
IF(AND(G1119&lt;TODAY(),O1119&gt;0),"YES","NO"))</f>
        <v/>
      </c>
      <c r="R1119" s="100" t="n"/>
      <c r="S1119" s="14" t="n"/>
      <c r="T1119" s="15">
        <f>IF(Q1119="YES", IF(R1119="Company",L1119*(1+S1119),IF(R1119="Vendor",L1119*(1-S1119),"")),"")</f>
        <v/>
      </c>
      <c r="U1119" s="15">
        <f>IF(Q1119="YES",O1119*T1119,"")</f>
        <v/>
      </c>
      <c r="V1119" s="16" t="n"/>
      <c r="W1119" s="17">
        <f>IF(Q1119="YES",G1119+V1119,"")</f>
        <v/>
      </c>
      <c r="X1119" s="18">
        <f>IF(Q1119="YES",IF(TODAY()&gt;W1119,"OVERDUE","WITHIN TIME"),"")</f>
        <v/>
      </c>
    </row>
    <row r="1120">
      <c r="A1120" s="3" t="n">
        <v>1116</v>
      </c>
      <c r="B1120" s="4" t="n"/>
      <c r="C1120" s="4" t="n"/>
      <c r="D1120" s="5">
        <f>IF(E1120="ISNR20","Natural Rubber-TSNR (ISNR-20)","")</f>
        <v/>
      </c>
      <c r="E1120" s="4" t="n"/>
      <c r="F1120" s="6" t="n"/>
      <c r="G1120" s="6" t="n"/>
      <c r="H1120" s="7">
        <f>IF(G1120="","",G1120-TODAY())</f>
        <v/>
      </c>
      <c r="I1120" s="8">
        <f>IF(G1120="","",
IF(G1120&lt;TODAY(),
IF(O1120&gt;0,"Violated","Completed"),
IF(H1120&lt;=7,"Expiring Soon",
"Active")))</f>
        <v/>
      </c>
      <c r="J1120" s="8">
        <f>IF(C1120="","",
COUNTIFS(
sales!$C:$C,$C1120,
sales!$E:$E,$E1120,
sales!$H:$H,"&gt;="&amp;$F1120,
sales!$H:$H,"&lt;="&amp;$G1120
))</f>
        <v/>
      </c>
      <c r="K1120" s="9">
        <f>IF(COUNTIFS(sales!C:C, C1120)=0,"",
_xlfn.MAXIFS(sales!H:H, sales!C:C, C1120))</f>
        <v/>
      </c>
      <c r="L1120" s="4" t="n"/>
      <c r="M1120" s="4" t="n"/>
      <c r="N1120" s="10">
        <f>IF(C1120="","",
SUMIFS(
sales!$I:$I,
sales!$C:$C,$C1120,
sales!$E:$E,$E1120,
sales!$H:$H,"&gt;="&amp;$F1120,
sales!$H:$H,"&lt;="&amp;$G1120
))</f>
        <v/>
      </c>
      <c r="O1120" s="10">
        <f>IF(M1120="","",M1120-N1120)</f>
        <v/>
      </c>
      <c r="P1120" s="11">
        <f>IF(M1120=0,"",N1120/M1120)</f>
        <v/>
      </c>
      <c r="Q1120" s="12">
        <f>IF(OR(G1120="",O1120=""),"",
IF(AND(G1120&lt;TODAY(),O1120&gt;0),"YES","NO"))</f>
        <v/>
      </c>
      <c r="R1120" s="100" t="n"/>
      <c r="S1120" s="14" t="n"/>
      <c r="T1120" s="15">
        <f>IF(Q1120="YES", IF(R1120="Company",L1120*(1+S1120),IF(R1120="Vendor",L1120*(1-S1120),"")),"")</f>
        <v/>
      </c>
      <c r="U1120" s="15">
        <f>IF(Q1120="YES",O1120*T1120,"")</f>
        <v/>
      </c>
      <c r="V1120" s="16" t="n"/>
      <c r="W1120" s="17">
        <f>IF(Q1120="YES",G1120+V1120,"")</f>
        <v/>
      </c>
      <c r="X1120" s="18">
        <f>IF(Q1120="YES",IF(TODAY()&gt;W1120,"OVERDUE","WITHIN TIME"),"")</f>
        <v/>
      </c>
    </row>
    <row r="1121">
      <c r="A1121" s="3" t="n">
        <v>1117</v>
      </c>
      <c r="B1121" s="4" t="n"/>
      <c r="C1121" s="4" t="n"/>
      <c r="D1121" s="5">
        <f>IF(E1121="ISNR20","Natural Rubber-TSNR (ISNR-20)","")</f>
        <v/>
      </c>
      <c r="E1121" s="4" t="n"/>
      <c r="F1121" s="6" t="n"/>
      <c r="G1121" s="6" t="n"/>
      <c r="H1121" s="7">
        <f>IF(G1121="","",G1121-TODAY())</f>
        <v/>
      </c>
      <c r="I1121" s="8">
        <f>IF(G1121="","",
IF(G1121&lt;TODAY(),
IF(O1121&gt;0,"Violated","Completed"),
IF(H1121&lt;=7,"Expiring Soon",
"Active")))</f>
        <v/>
      </c>
      <c r="J1121" s="8">
        <f>IF(C1121="","",
COUNTIFS(
sales!$C:$C,$C1121,
sales!$E:$E,$E1121,
sales!$H:$H,"&gt;="&amp;$F1121,
sales!$H:$H,"&lt;="&amp;$G1121
))</f>
        <v/>
      </c>
      <c r="K1121" s="9">
        <f>IF(COUNTIFS(sales!C:C, C1121)=0,"",
_xlfn.MAXIFS(sales!H:H, sales!C:C, C1121))</f>
        <v/>
      </c>
      <c r="L1121" s="4" t="n"/>
      <c r="M1121" s="4" t="n"/>
      <c r="N1121" s="10">
        <f>IF(C1121="","",
SUMIFS(
sales!$I:$I,
sales!$C:$C,$C1121,
sales!$E:$E,$E1121,
sales!$H:$H,"&gt;="&amp;$F1121,
sales!$H:$H,"&lt;="&amp;$G1121
))</f>
        <v/>
      </c>
      <c r="O1121" s="10">
        <f>IF(M1121="","",M1121-N1121)</f>
        <v/>
      </c>
      <c r="P1121" s="11">
        <f>IF(M1121=0,"",N1121/M1121)</f>
        <v/>
      </c>
      <c r="Q1121" s="12">
        <f>IF(OR(G1121="",O1121=""),"",
IF(AND(G1121&lt;TODAY(),O1121&gt;0),"YES","NO"))</f>
        <v/>
      </c>
      <c r="R1121" s="100" t="n"/>
      <c r="S1121" s="14" t="n"/>
      <c r="T1121" s="15">
        <f>IF(Q1121="YES", IF(R1121="Company",L1121*(1+S1121),IF(R1121="Vendor",L1121*(1-S1121),"")),"")</f>
        <v/>
      </c>
      <c r="U1121" s="15">
        <f>IF(Q1121="YES",O1121*T1121,"")</f>
        <v/>
      </c>
      <c r="V1121" s="16" t="n"/>
      <c r="W1121" s="17">
        <f>IF(Q1121="YES",G1121+V1121,"")</f>
        <v/>
      </c>
      <c r="X1121" s="18">
        <f>IF(Q1121="YES",IF(TODAY()&gt;W1121,"OVERDUE","WITHIN TIME"),"")</f>
        <v/>
      </c>
    </row>
    <row r="1122">
      <c r="A1122" s="3" t="n">
        <v>1118</v>
      </c>
      <c r="B1122" s="4" t="n"/>
      <c r="C1122" s="4" t="n"/>
      <c r="D1122" s="5">
        <f>IF(E1122="ISNR20","Natural Rubber-TSNR (ISNR-20)","")</f>
        <v/>
      </c>
      <c r="E1122" s="4" t="n"/>
      <c r="F1122" s="6" t="n"/>
      <c r="G1122" s="6" t="n"/>
      <c r="H1122" s="7">
        <f>IF(G1122="","",G1122-TODAY())</f>
        <v/>
      </c>
      <c r="I1122" s="8">
        <f>IF(G1122="","",
IF(G1122&lt;TODAY(),
IF(O1122&gt;0,"Violated","Completed"),
IF(H1122&lt;=7,"Expiring Soon",
"Active")))</f>
        <v/>
      </c>
      <c r="J1122" s="8">
        <f>IF(C1122="","",
COUNTIFS(
sales!$C:$C,$C1122,
sales!$E:$E,$E1122,
sales!$H:$H,"&gt;="&amp;$F1122,
sales!$H:$H,"&lt;="&amp;$G1122
))</f>
        <v/>
      </c>
      <c r="K1122" s="9">
        <f>IF(COUNTIFS(sales!C:C, C1122)=0,"",
_xlfn.MAXIFS(sales!H:H, sales!C:C, C1122))</f>
        <v/>
      </c>
      <c r="L1122" s="4" t="n"/>
      <c r="M1122" s="4" t="n"/>
      <c r="N1122" s="10">
        <f>IF(C1122="","",
SUMIFS(
sales!$I:$I,
sales!$C:$C,$C1122,
sales!$E:$E,$E1122,
sales!$H:$H,"&gt;="&amp;$F1122,
sales!$H:$H,"&lt;="&amp;$G1122
))</f>
        <v/>
      </c>
      <c r="O1122" s="10">
        <f>IF(M1122="","",M1122-N1122)</f>
        <v/>
      </c>
      <c r="P1122" s="11">
        <f>IF(M1122=0,"",N1122/M1122)</f>
        <v/>
      </c>
      <c r="Q1122" s="12">
        <f>IF(OR(G1122="",O1122=""),"",
IF(AND(G1122&lt;TODAY(),O1122&gt;0),"YES","NO"))</f>
        <v/>
      </c>
      <c r="R1122" s="100" t="n"/>
      <c r="S1122" s="14" t="n"/>
      <c r="T1122" s="15">
        <f>IF(Q1122="YES", IF(R1122="Company",L1122*(1+S1122),IF(R1122="Vendor",L1122*(1-S1122),"")),"")</f>
        <v/>
      </c>
      <c r="U1122" s="15">
        <f>IF(Q1122="YES",O1122*T1122,"")</f>
        <v/>
      </c>
      <c r="V1122" s="16" t="n"/>
      <c r="W1122" s="17">
        <f>IF(Q1122="YES",G1122+V1122,"")</f>
        <v/>
      </c>
      <c r="X1122" s="18">
        <f>IF(Q1122="YES",IF(TODAY()&gt;W1122,"OVERDUE","WITHIN TIME"),"")</f>
        <v/>
      </c>
    </row>
    <row r="1123">
      <c r="A1123" s="3" t="n">
        <v>1119</v>
      </c>
      <c r="B1123" s="4" t="n"/>
      <c r="C1123" s="4" t="n"/>
      <c r="D1123" s="5">
        <f>IF(E1123="ISNR20","Natural Rubber-TSNR (ISNR-20)","")</f>
        <v/>
      </c>
      <c r="E1123" s="4" t="n"/>
      <c r="F1123" s="6" t="n"/>
      <c r="G1123" s="6" t="n"/>
      <c r="H1123" s="7">
        <f>IF(G1123="","",G1123-TODAY())</f>
        <v/>
      </c>
      <c r="I1123" s="8">
        <f>IF(G1123="","",
IF(G1123&lt;TODAY(),
IF(O1123&gt;0,"Violated","Completed"),
IF(H1123&lt;=7,"Expiring Soon",
"Active")))</f>
        <v/>
      </c>
      <c r="J1123" s="8">
        <f>IF(C1123="","",
COUNTIFS(
sales!$C:$C,$C1123,
sales!$E:$E,$E1123,
sales!$H:$H,"&gt;="&amp;$F1123,
sales!$H:$H,"&lt;="&amp;$G1123
))</f>
        <v/>
      </c>
      <c r="K1123" s="9">
        <f>IF(COUNTIFS(sales!C:C, C1123)=0,"",
_xlfn.MAXIFS(sales!H:H, sales!C:C, C1123))</f>
        <v/>
      </c>
      <c r="L1123" s="4" t="n"/>
      <c r="M1123" s="4" t="n"/>
      <c r="N1123" s="10">
        <f>IF(C1123="","",
SUMIFS(
sales!$I:$I,
sales!$C:$C,$C1123,
sales!$E:$E,$E1123,
sales!$H:$H,"&gt;="&amp;$F1123,
sales!$H:$H,"&lt;="&amp;$G1123
))</f>
        <v/>
      </c>
      <c r="O1123" s="10">
        <f>IF(M1123="","",M1123-N1123)</f>
        <v/>
      </c>
      <c r="P1123" s="11">
        <f>IF(M1123=0,"",N1123/M1123)</f>
        <v/>
      </c>
      <c r="Q1123" s="12">
        <f>IF(OR(G1123="",O1123=""),"",
IF(AND(G1123&lt;TODAY(),O1123&gt;0),"YES","NO"))</f>
        <v/>
      </c>
      <c r="R1123" s="100" t="n"/>
      <c r="S1123" s="14" t="n"/>
      <c r="T1123" s="15">
        <f>IF(Q1123="YES", IF(R1123="Company",L1123*(1+S1123),IF(R1123="Vendor",L1123*(1-S1123),"")),"")</f>
        <v/>
      </c>
      <c r="U1123" s="15">
        <f>IF(Q1123="YES",O1123*T1123,"")</f>
        <v/>
      </c>
      <c r="V1123" s="16" t="n"/>
      <c r="W1123" s="17">
        <f>IF(Q1123="YES",G1123+V1123,"")</f>
        <v/>
      </c>
      <c r="X1123" s="18">
        <f>IF(Q1123="YES",IF(TODAY()&gt;W1123,"OVERDUE","WITHIN TIME"),"")</f>
        <v/>
      </c>
    </row>
    <row r="1124">
      <c r="A1124" s="3" t="n">
        <v>1120</v>
      </c>
      <c r="B1124" s="4" t="n"/>
      <c r="C1124" s="4" t="n"/>
      <c r="D1124" s="5">
        <f>IF(E1124="ISNR20","Natural Rubber-TSNR (ISNR-20)","")</f>
        <v/>
      </c>
      <c r="E1124" s="4" t="n"/>
      <c r="F1124" s="6" t="n"/>
      <c r="G1124" s="6" t="n"/>
      <c r="H1124" s="7">
        <f>IF(G1124="","",G1124-TODAY())</f>
        <v/>
      </c>
      <c r="I1124" s="8">
        <f>IF(G1124="","",
IF(G1124&lt;TODAY(),
IF(O1124&gt;0,"Violated","Completed"),
IF(H1124&lt;=7,"Expiring Soon",
"Active")))</f>
        <v/>
      </c>
      <c r="J1124" s="8">
        <f>IF(C1124="","",
COUNTIFS(
sales!$C:$C,$C1124,
sales!$E:$E,$E1124,
sales!$H:$H,"&gt;="&amp;$F1124,
sales!$H:$H,"&lt;="&amp;$G1124
))</f>
        <v/>
      </c>
      <c r="K1124" s="9">
        <f>IF(COUNTIFS(sales!C:C, C1124)=0,"",
_xlfn.MAXIFS(sales!H:H, sales!C:C, C1124))</f>
        <v/>
      </c>
      <c r="L1124" s="4" t="n"/>
      <c r="M1124" s="4" t="n"/>
      <c r="N1124" s="10">
        <f>IF(C1124="","",
SUMIFS(
sales!$I:$I,
sales!$C:$C,$C1124,
sales!$E:$E,$E1124,
sales!$H:$H,"&gt;="&amp;$F1124,
sales!$H:$H,"&lt;="&amp;$G1124
))</f>
        <v/>
      </c>
      <c r="O1124" s="10">
        <f>IF(M1124="","",M1124-N1124)</f>
        <v/>
      </c>
      <c r="P1124" s="11">
        <f>IF(M1124=0,"",N1124/M1124)</f>
        <v/>
      </c>
      <c r="Q1124" s="12">
        <f>IF(OR(G1124="",O1124=""),"",
IF(AND(G1124&lt;TODAY(),O1124&gt;0),"YES","NO"))</f>
        <v/>
      </c>
      <c r="R1124" s="100" t="n"/>
      <c r="S1124" s="14" t="n"/>
      <c r="T1124" s="15">
        <f>IF(Q1124="YES", IF(R1124="Company",L1124*(1+S1124),IF(R1124="Vendor",L1124*(1-S1124),"")),"")</f>
        <v/>
      </c>
      <c r="U1124" s="15">
        <f>IF(Q1124="YES",O1124*T1124,"")</f>
        <v/>
      </c>
      <c r="V1124" s="16" t="n"/>
      <c r="W1124" s="17">
        <f>IF(Q1124="YES",G1124+V1124,"")</f>
        <v/>
      </c>
      <c r="X1124" s="18">
        <f>IF(Q1124="YES",IF(TODAY()&gt;W1124,"OVERDUE","WITHIN TIME"),"")</f>
        <v/>
      </c>
    </row>
    <row r="1125">
      <c r="A1125" s="3" t="n">
        <v>1121</v>
      </c>
      <c r="B1125" s="4" t="n"/>
      <c r="C1125" s="4" t="n"/>
      <c r="D1125" s="5">
        <f>IF(E1125="ISNR20","Natural Rubber-TSNR (ISNR-20)","")</f>
        <v/>
      </c>
      <c r="E1125" s="4" t="n"/>
      <c r="F1125" s="6" t="n"/>
      <c r="G1125" s="6" t="n"/>
      <c r="H1125" s="7">
        <f>IF(G1125="","",G1125-TODAY())</f>
        <v/>
      </c>
      <c r="I1125" s="8">
        <f>IF(G1125="","",
IF(G1125&lt;TODAY(),
IF(O1125&gt;0,"Violated","Completed"),
IF(H1125&lt;=7,"Expiring Soon",
"Active")))</f>
        <v/>
      </c>
      <c r="J1125" s="8">
        <f>IF(C1125="","",
COUNTIFS(
sales!$C:$C,$C1125,
sales!$E:$E,$E1125,
sales!$H:$H,"&gt;="&amp;$F1125,
sales!$H:$H,"&lt;="&amp;$G1125
))</f>
        <v/>
      </c>
      <c r="K1125" s="9">
        <f>IF(COUNTIFS(sales!C:C, C1125)=0,"",
_xlfn.MAXIFS(sales!H:H, sales!C:C, C1125))</f>
        <v/>
      </c>
      <c r="L1125" s="4" t="n"/>
      <c r="M1125" s="4" t="n"/>
      <c r="N1125" s="10">
        <f>IF(C1125="","",
SUMIFS(
sales!$I:$I,
sales!$C:$C,$C1125,
sales!$E:$E,$E1125,
sales!$H:$H,"&gt;="&amp;$F1125,
sales!$H:$H,"&lt;="&amp;$G1125
))</f>
        <v/>
      </c>
      <c r="O1125" s="10">
        <f>IF(M1125="","",M1125-N1125)</f>
        <v/>
      </c>
      <c r="P1125" s="11">
        <f>IF(M1125=0,"",N1125/M1125)</f>
        <v/>
      </c>
      <c r="Q1125" s="12">
        <f>IF(OR(G1125="",O1125=""),"",
IF(AND(G1125&lt;TODAY(),O1125&gt;0),"YES","NO"))</f>
        <v/>
      </c>
      <c r="R1125" s="100" t="n"/>
      <c r="S1125" s="14" t="n"/>
      <c r="T1125" s="15">
        <f>IF(Q1125="YES", IF(R1125="Company",L1125*(1+S1125),IF(R1125="Vendor",L1125*(1-S1125),"")),"")</f>
        <v/>
      </c>
      <c r="U1125" s="15">
        <f>IF(Q1125="YES",O1125*T1125,"")</f>
        <v/>
      </c>
      <c r="V1125" s="16" t="n"/>
      <c r="W1125" s="17">
        <f>IF(Q1125="YES",G1125+V1125,"")</f>
        <v/>
      </c>
      <c r="X1125" s="18">
        <f>IF(Q1125="YES",IF(TODAY()&gt;W1125,"OVERDUE","WITHIN TIME"),"")</f>
        <v/>
      </c>
    </row>
    <row r="1126">
      <c r="A1126" s="3" t="n">
        <v>1122</v>
      </c>
      <c r="B1126" s="4" t="n"/>
      <c r="C1126" s="4" t="n"/>
      <c r="D1126" s="5">
        <f>IF(E1126="ISNR20","Natural Rubber-TSNR (ISNR-20)","")</f>
        <v/>
      </c>
      <c r="E1126" s="4" t="n"/>
      <c r="F1126" s="6" t="n"/>
      <c r="G1126" s="6" t="n"/>
      <c r="H1126" s="7">
        <f>IF(G1126="","",G1126-TODAY())</f>
        <v/>
      </c>
      <c r="I1126" s="8">
        <f>IF(G1126="","",
IF(G1126&lt;TODAY(),
IF(O1126&gt;0,"Violated","Completed"),
IF(H1126&lt;=7,"Expiring Soon",
"Active")))</f>
        <v/>
      </c>
      <c r="J1126" s="8">
        <f>IF(C1126="","",
COUNTIFS(
sales!$C:$C,$C1126,
sales!$E:$E,$E1126,
sales!$H:$H,"&gt;="&amp;$F1126,
sales!$H:$H,"&lt;="&amp;$G1126
))</f>
        <v/>
      </c>
      <c r="K1126" s="9">
        <f>IF(COUNTIFS(sales!C:C, C1126)=0,"",
_xlfn.MAXIFS(sales!H:H, sales!C:C, C1126))</f>
        <v/>
      </c>
      <c r="L1126" s="4" t="n"/>
      <c r="M1126" s="4" t="n"/>
      <c r="N1126" s="10">
        <f>IF(C1126="","",
SUMIFS(
sales!$I:$I,
sales!$C:$C,$C1126,
sales!$E:$E,$E1126,
sales!$H:$H,"&gt;="&amp;$F1126,
sales!$H:$H,"&lt;="&amp;$G1126
))</f>
        <v/>
      </c>
      <c r="O1126" s="10">
        <f>IF(M1126="","",M1126-N1126)</f>
        <v/>
      </c>
      <c r="P1126" s="11">
        <f>IF(M1126=0,"",N1126/M1126)</f>
        <v/>
      </c>
      <c r="Q1126" s="12">
        <f>IF(OR(G1126="",O1126=""),"",
IF(AND(G1126&lt;TODAY(),O1126&gt;0),"YES","NO"))</f>
        <v/>
      </c>
      <c r="R1126" s="100" t="n"/>
      <c r="S1126" s="14" t="n"/>
      <c r="T1126" s="15">
        <f>IF(Q1126="YES", IF(R1126="Company",L1126*(1+S1126),IF(R1126="Vendor",L1126*(1-S1126),"")),"")</f>
        <v/>
      </c>
      <c r="U1126" s="15">
        <f>IF(Q1126="YES",O1126*T1126,"")</f>
        <v/>
      </c>
      <c r="V1126" s="16" t="n"/>
      <c r="W1126" s="17">
        <f>IF(Q1126="YES",G1126+V1126,"")</f>
        <v/>
      </c>
      <c r="X1126" s="18">
        <f>IF(Q1126="YES",IF(TODAY()&gt;W1126,"OVERDUE","WITHIN TIME"),"")</f>
        <v/>
      </c>
    </row>
    <row r="1127">
      <c r="A1127" s="3" t="n">
        <v>1123</v>
      </c>
      <c r="B1127" s="4" t="n"/>
      <c r="C1127" s="4" t="n"/>
      <c r="D1127" s="5">
        <f>IF(E1127="ISNR20","Natural Rubber-TSNR (ISNR-20)","")</f>
        <v/>
      </c>
      <c r="E1127" s="4" t="n"/>
      <c r="F1127" s="6" t="n"/>
      <c r="G1127" s="6" t="n"/>
      <c r="H1127" s="7">
        <f>IF(G1127="","",G1127-TODAY())</f>
        <v/>
      </c>
      <c r="I1127" s="8">
        <f>IF(G1127="","",
IF(G1127&lt;TODAY(),
IF(O1127&gt;0,"Violated","Completed"),
IF(H1127&lt;=7,"Expiring Soon",
"Active")))</f>
        <v/>
      </c>
      <c r="J1127" s="8">
        <f>IF(C1127="","",
COUNTIFS(
sales!$C:$C,$C1127,
sales!$E:$E,$E1127,
sales!$H:$H,"&gt;="&amp;$F1127,
sales!$H:$H,"&lt;="&amp;$G1127
))</f>
        <v/>
      </c>
      <c r="K1127" s="9">
        <f>IF(COUNTIFS(sales!C:C, C1127)=0,"",
_xlfn.MAXIFS(sales!H:H, sales!C:C, C1127))</f>
        <v/>
      </c>
      <c r="L1127" s="4" t="n"/>
      <c r="M1127" s="4" t="n"/>
      <c r="N1127" s="10">
        <f>IF(C1127="","",
SUMIFS(
sales!$I:$I,
sales!$C:$C,$C1127,
sales!$E:$E,$E1127,
sales!$H:$H,"&gt;="&amp;$F1127,
sales!$H:$H,"&lt;="&amp;$G1127
))</f>
        <v/>
      </c>
      <c r="O1127" s="10">
        <f>IF(M1127="","",M1127-N1127)</f>
        <v/>
      </c>
      <c r="P1127" s="11">
        <f>IF(M1127=0,"",N1127/M1127)</f>
        <v/>
      </c>
      <c r="Q1127" s="12">
        <f>IF(OR(G1127="",O1127=""),"",
IF(AND(G1127&lt;TODAY(),O1127&gt;0),"YES","NO"))</f>
        <v/>
      </c>
      <c r="R1127" s="100" t="n"/>
      <c r="S1127" s="14" t="n"/>
      <c r="T1127" s="15">
        <f>IF(Q1127="YES", IF(R1127="Company",L1127*(1+S1127),IF(R1127="Vendor",L1127*(1-S1127),"")),"")</f>
        <v/>
      </c>
      <c r="U1127" s="15">
        <f>IF(Q1127="YES",O1127*T1127,"")</f>
        <v/>
      </c>
      <c r="V1127" s="16" t="n"/>
      <c r="W1127" s="17">
        <f>IF(Q1127="YES",G1127+V1127,"")</f>
        <v/>
      </c>
      <c r="X1127" s="18">
        <f>IF(Q1127="YES",IF(TODAY()&gt;W1127,"OVERDUE","WITHIN TIME"),"")</f>
        <v/>
      </c>
    </row>
    <row r="1128">
      <c r="A1128" s="3" t="n">
        <v>1124</v>
      </c>
      <c r="B1128" s="4" t="n"/>
      <c r="C1128" s="4" t="n"/>
      <c r="D1128" s="5">
        <f>IF(E1128="ISNR20","Natural Rubber-TSNR (ISNR-20)","")</f>
        <v/>
      </c>
      <c r="E1128" s="4" t="n"/>
      <c r="F1128" s="6" t="n"/>
      <c r="G1128" s="6" t="n"/>
      <c r="H1128" s="7">
        <f>IF(G1128="","",G1128-TODAY())</f>
        <v/>
      </c>
      <c r="I1128" s="8">
        <f>IF(G1128="","",
IF(G1128&lt;TODAY(),
IF(O1128&gt;0,"Violated","Completed"),
IF(H1128&lt;=7,"Expiring Soon",
"Active")))</f>
        <v/>
      </c>
      <c r="J1128" s="8">
        <f>IF(C1128="","",
COUNTIFS(
sales!$C:$C,$C1128,
sales!$E:$E,$E1128,
sales!$H:$H,"&gt;="&amp;$F1128,
sales!$H:$H,"&lt;="&amp;$G1128
))</f>
        <v/>
      </c>
      <c r="K1128" s="9">
        <f>IF(COUNTIFS(sales!C:C, C1128)=0,"",
_xlfn.MAXIFS(sales!H:H, sales!C:C, C1128))</f>
        <v/>
      </c>
      <c r="L1128" s="4" t="n"/>
      <c r="M1128" s="4" t="n"/>
      <c r="N1128" s="10">
        <f>IF(C1128="","",
SUMIFS(
sales!$I:$I,
sales!$C:$C,$C1128,
sales!$E:$E,$E1128,
sales!$H:$H,"&gt;="&amp;$F1128,
sales!$H:$H,"&lt;="&amp;$G1128
))</f>
        <v/>
      </c>
      <c r="O1128" s="10">
        <f>IF(M1128="","",M1128-N1128)</f>
        <v/>
      </c>
      <c r="P1128" s="11">
        <f>IF(M1128=0,"",N1128/M1128)</f>
        <v/>
      </c>
      <c r="Q1128" s="12">
        <f>IF(OR(G1128="",O1128=""),"",
IF(AND(G1128&lt;TODAY(),O1128&gt;0),"YES","NO"))</f>
        <v/>
      </c>
      <c r="R1128" s="100" t="n"/>
      <c r="S1128" s="14" t="n"/>
      <c r="T1128" s="15">
        <f>IF(Q1128="YES", IF(R1128="Company",L1128*(1+S1128),IF(R1128="Vendor",L1128*(1-S1128),"")),"")</f>
        <v/>
      </c>
      <c r="U1128" s="15">
        <f>IF(Q1128="YES",O1128*T1128,"")</f>
        <v/>
      </c>
      <c r="V1128" s="16" t="n"/>
      <c r="W1128" s="17">
        <f>IF(Q1128="YES",G1128+V1128,"")</f>
        <v/>
      </c>
      <c r="X1128" s="18">
        <f>IF(Q1128="YES",IF(TODAY()&gt;W1128,"OVERDUE","WITHIN TIME"),"")</f>
        <v/>
      </c>
    </row>
    <row r="1129">
      <c r="A1129" s="3" t="n">
        <v>1125</v>
      </c>
      <c r="B1129" s="4" t="n"/>
      <c r="C1129" s="4" t="n"/>
      <c r="D1129" s="5">
        <f>IF(E1129="ISNR20","Natural Rubber-TSNR (ISNR-20)","")</f>
        <v/>
      </c>
      <c r="E1129" s="4" t="n"/>
      <c r="F1129" s="6" t="n"/>
      <c r="G1129" s="6" t="n"/>
      <c r="H1129" s="7">
        <f>IF(G1129="","",G1129-TODAY())</f>
        <v/>
      </c>
      <c r="I1129" s="8">
        <f>IF(G1129="","",
IF(G1129&lt;TODAY(),
IF(O1129&gt;0,"Violated","Completed"),
IF(H1129&lt;=7,"Expiring Soon",
"Active")))</f>
        <v/>
      </c>
      <c r="J1129" s="8">
        <f>IF(C1129="","",
COUNTIFS(
sales!$C:$C,$C1129,
sales!$E:$E,$E1129,
sales!$H:$H,"&gt;="&amp;$F1129,
sales!$H:$H,"&lt;="&amp;$G1129
))</f>
        <v/>
      </c>
      <c r="K1129" s="9">
        <f>IF(COUNTIFS(sales!C:C, C1129)=0,"",
_xlfn.MAXIFS(sales!H:H, sales!C:C, C1129))</f>
        <v/>
      </c>
      <c r="L1129" s="4" t="n"/>
      <c r="M1129" s="4" t="n"/>
      <c r="N1129" s="10">
        <f>IF(C1129="","",
SUMIFS(
sales!$I:$I,
sales!$C:$C,$C1129,
sales!$E:$E,$E1129,
sales!$H:$H,"&gt;="&amp;$F1129,
sales!$H:$H,"&lt;="&amp;$G1129
))</f>
        <v/>
      </c>
      <c r="O1129" s="10">
        <f>IF(M1129="","",M1129-N1129)</f>
        <v/>
      </c>
      <c r="P1129" s="11">
        <f>IF(M1129=0,"",N1129/M1129)</f>
        <v/>
      </c>
      <c r="Q1129" s="12">
        <f>IF(OR(G1129="",O1129=""),"",
IF(AND(G1129&lt;TODAY(),O1129&gt;0),"YES","NO"))</f>
        <v/>
      </c>
      <c r="R1129" s="100" t="n"/>
      <c r="S1129" s="14" t="n"/>
      <c r="T1129" s="15">
        <f>IF(Q1129="YES", IF(R1129="Company",L1129*(1+S1129),IF(R1129="Vendor",L1129*(1-S1129),"")),"")</f>
        <v/>
      </c>
      <c r="U1129" s="15">
        <f>IF(Q1129="YES",O1129*T1129,"")</f>
        <v/>
      </c>
      <c r="V1129" s="16" t="n"/>
      <c r="W1129" s="17">
        <f>IF(Q1129="YES",G1129+V1129,"")</f>
        <v/>
      </c>
      <c r="X1129" s="18">
        <f>IF(Q1129="YES",IF(TODAY()&gt;W1129,"OVERDUE","WITHIN TIME"),"")</f>
        <v/>
      </c>
    </row>
    <row r="1130">
      <c r="A1130" s="3" t="n">
        <v>1126</v>
      </c>
      <c r="B1130" s="4" t="n"/>
      <c r="C1130" s="4" t="n"/>
      <c r="D1130" s="5">
        <f>IF(E1130="ISNR20","Natural Rubber-TSNR (ISNR-20)","")</f>
        <v/>
      </c>
      <c r="E1130" s="4" t="n"/>
      <c r="F1130" s="6" t="n"/>
      <c r="G1130" s="6" t="n"/>
      <c r="H1130" s="7">
        <f>IF(G1130="","",G1130-TODAY())</f>
        <v/>
      </c>
      <c r="I1130" s="8">
        <f>IF(G1130="","",
IF(G1130&lt;TODAY(),
IF(O1130&gt;0,"Violated","Completed"),
IF(H1130&lt;=7,"Expiring Soon",
"Active")))</f>
        <v/>
      </c>
      <c r="J1130" s="8">
        <f>IF(C1130="","",
COUNTIFS(
sales!$C:$C,$C1130,
sales!$E:$E,$E1130,
sales!$H:$H,"&gt;="&amp;$F1130,
sales!$H:$H,"&lt;="&amp;$G1130
))</f>
        <v/>
      </c>
      <c r="K1130" s="9">
        <f>IF(COUNTIFS(sales!C:C, C1130)=0,"",
_xlfn.MAXIFS(sales!H:H, sales!C:C, C1130))</f>
        <v/>
      </c>
      <c r="L1130" s="4" t="n"/>
      <c r="M1130" s="4" t="n"/>
      <c r="N1130" s="10">
        <f>IF(C1130="","",
SUMIFS(
sales!$I:$I,
sales!$C:$C,$C1130,
sales!$E:$E,$E1130,
sales!$H:$H,"&gt;="&amp;$F1130,
sales!$H:$H,"&lt;="&amp;$G1130
))</f>
        <v/>
      </c>
      <c r="O1130" s="10">
        <f>IF(M1130="","",M1130-N1130)</f>
        <v/>
      </c>
      <c r="P1130" s="11">
        <f>IF(M1130=0,"",N1130/M1130)</f>
        <v/>
      </c>
      <c r="Q1130" s="12">
        <f>IF(OR(G1130="",O1130=""),"",
IF(AND(G1130&lt;TODAY(),O1130&gt;0),"YES","NO"))</f>
        <v/>
      </c>
      <c r="R1130" s="100" t="n"/>
      <c r="S1130" s="14" t="n"/>
      <c r="T1130" s="15">
        <f>IF(Q1130="YES", IF(R1130="Company",L1130*(1+S1130),IF(R1130="Vendor",L1130*(1-S1130),"")),"")</f>
        <v/>
      </c>
      <c r="U1130" s="15">
        <f>IF(Q1130="YES",O1130*T1130,"")</f>
        <v/>
      </c>
      <c r="V1130" s="16" t="n"/>
      <c r="W1130" s="17">
        <f>IF(Q1130="YES",G1130+V1130,"")</f>
        <v/>
      </c>
      <c r="X1130" s="18">
        <f>IF(Q1130="YES",IF(TODAY()&gt;W1130,"OVERDUE","WITHIN TIME"),"")</f>
        <v/>
      </c>
    </row>
    <row r="1131">
      <c r="A1131" s="3" t="n">
        <v>1127</v>
      </c>
      <c r="B1131" s="4" t="n"/>
      <c r="C1131" s="4" t="n"/>
      <c r="D1131" s="5">
        <f>IF(E1131="ISNR20","Natural Rubber-TSNR (ISNR-20)","")</f>
        <v/>
      </c>
      <c r="E1131" s="4" t="n"/>
      <c r="F1131" s="6" t="n"/>
      <c r="G1131" s="6" t="n"/>
      <c r="H1131" s="7">
        <f>IF(G1131="","",G1131-TODAY())</f>
        <v/>
      </c>
      <c r="I1131" s="8">
        <f>IF(G1131="","",
IF(G1131&lt;TODAY(),
IF(O1131&gt;0,"Violated","Completed"),
IF(H1131&lt;=7,"Expiring Soon",
"Active")))</f>
        <v/>
      </c>
      <c r="J1131" s="8">
        <f>IF(C1131="","",
COUNTIFS(
sales!$C:$C,$C1131,
sales!$E:$E,$E1131,
sales!$H:$H,"&gt;="&amp;$F1131,
sales!$H:$H,"&lt;="&amp;$G1131
))</f>
        <v/>
      </c>
      <c r="K1131" s="9">
        <f>IF(COUNTIFS(sales!C:C, C1131)=0,"",
_xlfn.MAXIFS(sales!H:H, sales!C:C, C1131))</f>
        <v/>
      </c>
      <c r="L1131" s="4" t="n"/>
      <c r="M1131" s="4" t="n"/>
      <c r="N1131" s="10">
        <f>IF(C1131="","",
SUMIFS(
sales!$I:$I,
sales!$C:$C,$C1131,
sales!$E:$E,$E1131,
sales!$H:$H,"&gt;="&amp;$F1131,
sales!$H:$H,"&lt;="&amp;$G1131
))</f>
        <v/>
      </c>
      <c r="O1131" s="10">
        <f>IF(M1131="","",M1131-N1131)</f>
        <v/>
      </c>
      <c r="P1131" s="11">
        <f>IF(M1131=0,"",N1131/M1131)</f>
        <v/>
      </c>
      <c r="Q1131" s="12">
        <f>IF(OR(G1131="",O1131=""),"",
IF(AND(G1131&lt;TODAY(),O1131&gt;0),"YES","NO"))</f>
        <v/>
      </c>
      <c r="R1131" s="100" t="n"/>
      <c r="S1131" s="14" t="n"/>
      <c r="T1131" s="15">
        <f>IF(Q1131="YES", IF(R1131="Company",L1131*(1+S1131),IF(R1131="Vendor",L1131*(1-S1131),"")),"")</f>
        <v/>
      </c>
      <c r="U1131" s="15">
        <f>IF(Q1131="YES",O1131*T1131,"")</f>
        <v/>
      </c>
      <c r="V1131" s="16" t="n"/>
      <c r="W1131" s="17">
        <f>IF(Q1131="YES",G1131+V1131,"")</f>
        <v/>
      </c>
      <c r="X1131" s="18">
        <f>IF(Q1131="YES",IF(TODAY()&gt;W1131,"OVERDUE","WITHIN TIME"),"")</f>
        <v/>
      </c>
    </row>
    <row r="1132">
      <c r="A1132" s="3" t="n">
        <v>1128</v>
      </c>
      <c r="B1132" s="4" t="n"/>
      <c r="C1132" s="4" t="n"/>
      <c r="D1132" s="5">
        <f>IF(E1132="ISNR20","Natural Rubber-TSNR (ISNR-20)","")</f>
        <v/>
      </c>
      <c r="E1132" s="4" t="n"/>
      <c r="F1132" s="6" t="n"/>
      <c r="G1132" s="6" t="n"/>
      <c r="H1132" s="7">
        <f>IF(G1132="","",G1132-TODAY())</f>
        <v/>
      </c>
      <c r="I1132" s="8">
        <f>IF(G1132="","",
IF(G1132&lt;TODAY(),
IF(O1132&gt;0,"Violated","Completed"),
IF(H1132&lt;=7,"Expiring Soon",
"Active")))</f>
        <v/>
      </c>
      <c r="J1132" s="8">
        <f>IF(C1132="","",
COUNTIFS(
sales!$C:$C,$C1132,
sales!$E:$E,$E1132,
sales!$H:$H,"&gt;="&amp;$F1132,
sales!$H:$H,"&lt;="&amp;$G1132
))</f>
        <v/>
      </c>
      <c r="K1132" s="9">
        <f>IF(COUNTIFS(sales!C:C, C1132)=0,"",
_xlfn.MAXIFS(sales!H:H, sales!C:C, C1132))</f>
        <v/>
      </c>
      <c r="L1132" s="4" t="n"/>
      <c r="M1132" s="4" t="n"/>
      <c r="N1132" s="10">
        <f>IF(C1132="","",
SUMIFS(
sales!$I:$I,
sales!$C:$C,$C1132,
sales!$E:$E,$E1132,
sales!$H:$H,"&gt;="&amp;$F1132,
sales!$H:$H,"&lt;="&amp;$G1132
))</f>
        <v/>
      </c>
      <c r="O1132" s="10">
        <f>IF(M1132="","",M1132-N1132)</f>
        <v/>
      </c>
      <c r="P1132" s="11">
        <f>IF(M1132=0,"",N1132/M1132)</f>
        <v/>
      </c>
      <c r="Q1132" s="12">
        <f>IF(OR(G1132="",O1132=""),"",
IF(AND(G1132&lt;TODAY(),O1132&gt;0),"YES","NO"))</f>
        <v/>
      </c>
      <c r="R1132" s="100" t="n"/>
      <c r="S1132" s="14" t="n"/>
      <c r="T1132" s="15">
        <f>IF(Q1132="YES", IF(R1132="Company",L1132*(1+S1132),IF(R1132="Vendor",L1132*(1-S1132),"")),"")</f>
        <v/>
      </c>
      <c r="U1132" s="15">
        <f>IF(Q1132="YES",O1132*T1132,"")</f>
        <v/>
      </c>
      <c r="V1132" s="16" t="n"/>
      <c r="W1132" s="17">
        <f>IF(Q1132="YES",G1132+V1132,"")</f>
        <v/>
      </c>
      <c r="X1132" s="18">
        <f>IF(Q1132="YES",IF(TODAY()&gt;W1132,"OVERDUE","WITHIN TIME"),"")</f>
        <v/>
      </c>
    </row>
    <row r="1133">
      <c r="A1133" s="3" t="n">
        <v>1129</v>
      </c>
      <c r="B1133" s="4" t="n"/>
      <c r="C1133" s="4" t="n"/>
      <c r="D1133" s="5">
        <f>IF(E1133="ISNR20","Natural Rubber-TSNR (ISNR-20)","")</f>
        <v/>
      </c>
      <c r="E1133" s="4" t="n"/>
      <c r="F1133" s="6" t="n"/>
      <c r="G1133" s="6" t="n"/>
      <c r="H1133" s="7">
        <f>IF(G1133="","",G1133-TODAY())</f>
        <v/>
      </c>
      <c r="I1133" s="8">
        <f>IF(G1133="","",
IF(G1133&lt;TODAY(),
IF(O1133&gt;0,"Violated","Completed"),
IF(H1133&lt;=7,"Expiring Soon",
"Active")))</f>
        <v/>
      </c>
      <c r="J1133" s="8">
        <f>IF(C1133="","",
COUNTIFS(
sales!$C:$C,$C1133,
sales!$E:$E,$E1133,
sales!$H:$H,"&gt;="&amp;$F1133,
sales!$H:$H,"&lt;="&amp;$G1133
))</f>
        <v/>
      </c>
      <c r="K1133" s="9">
        <f>IF(COUNTIFS(sales!C:C, C1133)=0,"",
_xlfn.MAXIFS(sales!H:H, sales!C:C, C1133))</f>
        <v/>
      </c>
      <c r="L1133" s="4" t="n"/>
      <c r="M1133" s="4" t="n"/>
      <c r="N1133" s="10">
        <f>IF(C1133="","",
SUMIFS(
sales!$I:$I,
sales!$C:$C,$C1133,
sales!$E:$E,$E1133,
sales!$H:$H,"&gt;="&amp;$F1133,
sales!$H:$H,"&lt;="&amp;$G1133
))</f>
        <v/>
      </c>
      <c r="O1133" s="10">
        <f>IF(M1133="","",M1133-N1133)</f>
        <v/>
      </c>
      <c r="P1133" s="11">
        <f>IF(M1133=0,"",N1133/M1133)</f>
        <v/>
      </c>
      <c r="Q1133" s="12">
        <f>IF(OR(G1133="",O1133=""),"",
IF(AND(G1133&lt;TODAY(),O1133&gt;0),"YES","NO"))</f>
        <v/>
      </c>
      <c r="R1133" s="100" t="n"/>
      <c r="S1133" s="14" t="n"/>
      <c r="T1133" s="15">
        <f>IF(Q1133="YES", IF(R1133="Company",L1133*(1+S1133),IF(R1133="Vendor",L1133*(1-S1133),"")),"")</f>
        <v/>
      </c>
      <c r="U1133" s="15">
        <f>IF(Q1133="YES",O1133*T1133,"")</f>
        <v/>
      </c>
      <c r="V1133" s="16" t="n"/>
      <c r="W1133" s="17">
        <f>IF(Q1133="YES",G1133+V1133,"")</f>
        <v/>
      </c>
      <c r="X1133" s="18">
        <f>IF(Q1133="YES",IF(TODAY()&gt;W1133,"OVERDUE","WITHIN TIME"),"")</f>
        <v/>
      </c>
    </row>
    <row r="1134">
      <c r="A1134" s="3" t="n">
        <v>1130</v>
      </c>
      <c r="B1134" s="4" t="n"/>
      <c r="C1134" s="4" t="n"/>
      <c r="D1134" s="5">
        <f>IF(E1134="ISNR20","Natural Rubber-TSNR (ISNR-20)","")</f>
        <v/>
      </c>
      <c r="E1134" s="4" t="n"/>
      <c r="F1134" s="6" t="n"/>
      <c r="G1134" s="6" t="n"/>
      <c r="H1134" s="7">
        <f>IF(G1134="","",G1134-TODAY())</f>
        <v/>
      </c>
      <c r="I1134" s="8">
        <f>IF(G1134="","",
IF(G1134&lt;TODAY(),
IF(O1134&gt;0,"Violated","Completed"),
IF(H1134&lt;=7,"Expiring Soon",
"Active")))</f>
        <v/>
      </c>
      <c r="J1134" s="8">
        <f>IF(C1134="","",
COUNTIFS(
sales!$C:$C,$C1134,
sales!$E:$E,$E1134,
sales!$H:$H,"&gt;="&amp;$F1134,
sales!$H:$H,"&lt;="&amp;$G1134
))</f>
        <v/>
      </c>
      <c r="K1134" s="9">
        <f>IF(COUNTIFS(sales!C:C, C1134)=0,"",
_xlfn.MAXIFS(sales!H:H, sales!C:C, C1134))</f>
        <v/>
      </c>
      <c r="L1134" s="4" t="n"/>
      <c r="M1134" s="4" t="n"/>
      <c r="N1134" s="10">
        <f>IF(C1134="","",
SUMIFS(
sales!$I:$I,
sales!$C:$C,$C1134,
sales!$E:$E,$E1134,
sales!$H:$H,"&gt;="&amp;$F1134,
sales!$H:$H,"&lt;="&amp;$G1134
))</f>
        <v/>
      </c>
      <c r="O1134" s="10">
        <f>IF(M1134="","",M1134-N1134)</f>
        <v/>
      </c>
      <c r="P1134" s="11">
        <f>IF(M1134=0,"",N1134/M1134)</f>
        <v/>
      </c>
      <c r="Q1134" s="12">
        <f>IF(OR(G1134="",O1134=""),"",
IF(AND(G1134&lt;TODAY(),O1134&gt;0),"YES","NO"))</f>
        <v/>
      </c>
      <c r="R1134" s="100" t="n"/>
      <c r="S1134" s="14" t="n"/>
      <c r="T1134" s="15">
        <f>IF(Q1134="YES", IF(R1134="Company",L1134*(1+S1134),IF(R1134="Vendor",L1134*(1-S1134),"")),"")</f>
        <v/>
      </c>
      <c r="U1134" s="15">
        <f>IF(Q1134="YES",O1134*T1134,"")</f>
        <v/>
      </c>
      <c r="V1134" s="16" t="n"/>
      <c r="W1134" s="17">
        <f>IF(Q1134="YES",G1134+V1134,"")</f>
        <v/>
      </c>
      <c r="X1134" s="18">
        <f>IF(Q1134="YES",IF(TODAY()&gt;W1134,"OVERDUE","WITHIN TIME"),"")</f>
        <v/>
      </c>
    </row>
    <row r="1135">
      <c r="A1135" s="3" t="n">
        <v>1131</v>
      </c>
      <c r="B1135" s="4" t="n"/>
      <c r="C1135" s="4" t="n"/>
      <c r="D1135" s="5">
        <f>IF(E1135="ISNR20","Natural Rubber-TSNR (ISNR-20)","")</f>
        <v/>
      </c>
      <c r="E1135" s="4" t="n"/>
      <c r="F1135" s="6" t="n"/>
      <c r="G1135" s="6" t="n"/>
      <c r="H1135" s="7">
        <f>IF(G1135="","",G1135-TODAY())</f>
        <v/>
      </c>
      <c r="I1135" s="8">
        <f>IF(G1135="","",
IF(G1135&lt;TODAY(),
IF(O1135&gt;0,"Violated","Completed"),
IF(H1135&lt;=7,"Expiring Soon",
"Active")))</f>
        <v/>
      </c>
      <c r="J1135" s="8">
        <f>IF(C1135="","",
COUNTIFS(
sales!$C:$C,$C1135,
sales!$E:$E,$E1135,
sales!$H:$H,"&gt;="&amp;$F1135,
sales!$H:$H,"&lt;="&amp;$G1135
))</f>
        <v/>
      </c>
      <c r="K1135" s="9">
        <f>IF(COUNTIFS(sales!C:C, C1135)=0,"",
_xlfn.MAXIFS(sales!H:H, sales!C:C, C1135))</f>
        <v/>
      </c>
      <c r="L1135" s="4" t="n"/>
      <c r="M1135" s="4" t="n"/>
      <c r="N1135" s="10">
        <f>IF(C1135="","",
SUMIFS(
sales!$I:$I,
sales!$C:$C,$C1135,
sales!$E:$E,$E1135,
sales!$H:$H,"&gt;="&amp;$F1135,
sales!$H:$H,"&lt;="&amp;$G1135
))</f>
        <v/>
      </c>
      <c r="O1135" s="10">
        <f>IF(M1135="","",M1135-N1135)</f>
        <v/>
      </c>
      <c r="P1135" s="11">
        <f>IF(M1135=0,"",N1135/M1135)</f>
        <v/>
      </c>
      <c r="Q1135" s="12">
        <f>IF(OR(G1135="",O1135=""),"",
IF(AND(G1135&lt;TODAY(),O1135&gt;0),"YES","NO"))</f>
        <v/>
      </c>
      <c r="R1135" s="100" t="n"/>
      <c r="S1135" s="14" t="n"/>
      <c r="T1135" s="15">
        <f>IF(Q1135="YES", IF(R1135="Company",L1135*(1+S1135),IF(R1135="Vendor",L1135*(1-S1135),"")),"")</f>
        <v/>
      </c>
      <c r="U1135" s="15">
        <f>IF(Q1135="YES",O1135*T1135,"")</f>
        <v/>
      </c>
      <c r="V1135" s="16" t="n"/>
      <c r="W1135" s="17">
        <f>IF(Q1135="YES",G1135+V1135,"")</f>
        <v/>
      </c>
      <c r="X1135" s="18">
        <f>IF(Q1135="YES",IF(TODAY()&gt;W1135,"OVERDUE","WITHIN TIME"),"")</f>
        <v/>
      </c>
    </row>
    <row r="1136">
      <c r="A1136" s="3" t="n">
        <v>1132</v>
      </c>
      <c r="B1136" s="4" t="n"/>
      <c r="C1136" s="4" t="n"/>
      <c r="D1136" s="5">
        <f>IF(E1136="ISNR20","Natural Rubber-TSNR (ISNR-20)","")</f>
        <v/>
      </c>
      <c r="E1136" s="4" t="n"/>
      <c r="F1136" s="6" t="n"/>
      <c r="G1136" s="6" t="n"/>
      <c r="H1136" s="7">
        <f>IF(G1136="","",G1136-TODAY())</f>
        <v/>
      </c>
      <c r="I1136" s="8">
        <f>IF(G1136="","",
IF(G1136&lt;TODAY(),
IF(O1136&gt;0,"Violated","Completed"),
IF(H1136&lt;=7,"Expiring Soon",
"Active")))</f>
        <v/>
      </c>
      <c r="J1136" s="8">
        <f>IF(C1136="","",
COUNTIFS(
sales!$C:$C,$C1136,
sales!$E:$E,$E1136,
sales!$H:$H,"&gt;="&amp;$F1136,
sales!$H:$H,"&lt;="&amp;$G1136
))</f>
        <v/>
      </c>
      <c r="K1136" s="9">
        <f>IF(COUNTIFS(sales!C:C, C1136)=0,"",
_xlfn.MAXIFS(sales!H:H, sales!C:C, C1136))</f>
        <v/>
      </c>
      <c r="L1136" s="4" t="n"/>
      <c r="M1136" s="4" t="n"/>
      <c r="N1136" s="10">
        <f>IF(C1136="","",
SUMIFS(
sales!$I:$I,
sales!$C:$C,$C1136,
sales!$E:$E,$E1136,
sales!$H:$H,"&gt;="&amp;$F1136,
sales!$H:$H,"&lt;="&amp;$G1136
))</f>
        <v/>
      </c>
      <c r="O1136" s="10">
        <f>IF(M1136="","",M1136-N1136)</f>
        <v/>
      </c>
      <c r="P1136" s="11">
        <f>IF(M1136=0,"",N1136/M1136)</f>
        <v/>
      </c>
      <c r="Q1136" s="12">
        <f>IF(OR(G1136="",O1136=""),"",
IF(AND(G1136&lt;TODAY(),O1136&gt;0),"YES","NO"))</f>
        <v/>
      </c>
      <c r="R1136" s="100" t="n"/>
      <c r="S1136" s="14" t="n"/>
      <c r="T1136" s="15">
        <f>IF(Q1136="YES", IF(R1136="Company",L1136*(1+S1136),IF(R1136="Vendor",L1136*(1-S1136),"")),"")</f>
        <v/>
      </c>
      <c r="U1136" s="15">
        <f>IF(Q1136="YES",O1136*T1136,"")</f>
        <v/>
      </c>
      <c r="V1136" s="16" t="n"/>
      <c r="W1136" s="17">
        <f>IF(Q1136="YES",G1136+V1136,"")</f>
        <v/>
      </c>
      <c r="X1136" s="18">
        <f>IF(Q1136="YES",IF(TODAY()&gt;W1136,"OVERDUE","WITHIN TIME"),"")</f>
        <v/>
      </c>
    </row>
    <row r="1137">
      <c r="A1137" s="3" t="n">
        <v>1133</v>
      </c>
      <c r="B1137" s="4" t="n"/>
      <c r="C1137" s="4" t="n"/>
      <c r="D1137" s="5">
        <f>IF(E1137="ISNR20","Natural Rubber-TSNR (ISNR-20)","")</f>
        <v/>
      </c>
      <c r="E1137" s="4" t="n"/>
      <c r="F1137" s="6" t="n"/>
      <c r="G1137" s="6" t="n"/>
      <c r="H1137" s="7">
        <f>IF(G1137="","",G1137-TODAY())</f>
        <v/>
      </c>
      <c r="I1137" s="8">
        <f>IF(G1137="","",
IF(G1137&lt;TODAY(),
IF(O1137&gt;0,"Violated","Completed"),
IF(H1137&lt;=7,"Expiring Soon",
"Active")))</f>
        <v/>
      </c>
      <c r="J1137" s="8">
        <f>IF(C1137="","",
COUNTIFS(
sales!$C:$C,$C1137,
sales!$E:$E,$E1137,
sales!$H:$H,"&gt;="&amp;$F1137,
sales!$H:$H,"&lt;="&amp;$G1137
))</f>
        <v/>
      </c>
      <c r="K1137" s="9">
        <f>IF(COUNTIFS(sales!C:C, C1137)=0,"",
_xlfn.MAXIFS(sales!H:H, sales!C:C, C1137))</f>
        <v/>
      </c>
      <c r="L1137" s="4" t="n"/>
      <c r="M1137" s="4" t="n"/>
      <c r="N1137" s="10">
        <f>IF(C1137="","",
SUMIFS(
sales!$I:$I,
sales!$C:$C,$C1137,
sales!$E:$E,$E1137,
sales!$H:$H,"&gt;="&amp;$F1137,
sales!$H:$H,"&lt;="&amp;$G1137
))</f>
        <v/>
      </c>
      <c r="O1137" s="10">
        <f>IF(M1137="","",M1137-N1137)</f>
        <v/>
      </c>
      <c r="P1137" s="11">
        <f>IF(M1137=0,"",N1137/M1137)</f>
        <v/>
      </c>
      <c r="Q1137" s="12">
        <f>IF(OR(G1137="",O1137=""),"",
IF(AND(G1137&lt;TODAY(),O1137&gt;0),"YES","NO"))</f>
        <v/>
      </c>
      <c r="R1137" s="100" t="n"/>
      <c r="S1137" s="14" t="n"/>
      <c r="T1137" s="15">
        <f>IF(Q1137="YES", IF(R1137="Company",L1137*(1+S1137),IF(R1137="Vendor",L1137*(1-S1137),"")),"")</f>
        <v/>
      </c>
      <c r="U1137" s="15">
        <f>IF(Q1137="YES",O1137*T1137,"")</f>
        <v/>
      </c>
      <c r="V1137" s="16" t="n"/>
      <c r="W1137" s="17">
        <f>IF(Q1137="YES",G1137+V1137,"")</f>
        <v/>
      </c>
      <c r="X1137" s="18">
        <f>IF(Q1137="YES",IF(TODAY()&gt;W1137,"OVERDUE","WITHIN TIME"),"")</f>
        <v/>
      </c>
    </row>
    <row r="1138">
      <c r="A1138" s="3" t="n">
        <v>1134</v>
      </c>
      <c r="B1138" s="4" t="n"/>
      <c r="C1138" s="4" t="n"/>
      <c r="D1138" s="5">
        <f>IF(E1138="ISNR20","Natural Rubber-TSNR (ISNR-20)","")</f>
        <v/>
      </c>
      <c r="E1138" s="4" t="n"/>
      <c r="F1138" s="6" t="n"/>
      <c r="G1138" s="6" t="n"/>
      <c r="H1138" s="7">
        <f>IF(G1138="","",G1138-TODAY())</f>
        <v/>
      </c>
      <c r="I1138" s="8">
        <f>IF(G1138="","",
IF(G1138&lt;TODAY(),
IF(O1138&gt;0,"Violated","Completed"),
IF(H1138&lt;=7,"Expiring Soon",
"Active")))</f>
        <v/>
      </c>
      <c r="J1138" s="8">
        <f>IF(C1138="","",
COUNTIFS(
sales!$C:$C,$C1138,
sales!$E:$E,$E1138,
sales!$H:$H,"&gt;="&amp;$F1138,
sales!$H:$H,"&lt;="&amp;$G1138
))</f>
        <v/>
      </c>
      <c r="K1138" s="9">
        <f>IF(COUNTIFS(sales!C:C, C1138)=0,"",
_xlfn.MAXIFS(sales!H:H, sales!C:C, C1138))</f>
        <v/>
      </c>
      <c r="L1138" s="4" t="n"/>
      <c r="M1138" s="4" t="n"/>
      <c r="N1138" s="10">
        <f>IF(C1138="","",
SUMIFS(
sales!$I:$I,
sales!$C:$C,$C1138,
sales!$E:$E,$E1138,
sales!$H:$H,"&gt;="&amp;$F1138,
sales!$H:$H,"&lt;="&amp;$G1138
))</f>
        <v/>
      </c>
      <c r="O1138" s="10">
        <f>IF(M1138="","",M1138-N1138)</f>
        <v/>
      </c>
      <c r="P1138" s="11">
        <f>IF(M1138=0,"",N1138/M1138)</f>
        <v/>
      </c>
      <c r="Q1138" s="12">
        <f>IF(OR(G1138="",O1138=""),"",
IF(AND(G1138&lt;TODAY(),O1138&gt;0),"YES","NO"))</f>
        <v/>
      </c>
      <c r="R1138" s="100" t="n"/>
      <c r="S1138" s="14" t="n"/>
      <c r="T1138" s="15">
        <f>IF(Q1138="YES", IF(R1138="Company",L1138*(1+S1138),IF(R1138="Vendor",L1138*(1-S1138),"")),"")</f>
        <v/>
      </c>
      <c r="U1138" s="15">
        <f>IF(Q1138="YES",O1138*T1138,"")</f>
        <v/>
      </c>
      <c r="V1138" s="16" t="n"/>
      <c r="W1138" s="17">
        <f>IF(Q1138="YES",G1138+V1138,"")</f>
        <v/>
      </c>
      <c r="X1138" s="18">
        <f>IF(Q1138="YES",IF(TODAY()&gt;W1138,"OVERDUE","WITHIN TIME"),"")</f>
        <v/>
      </c>
    </row>
    <row r="1139">
      <c r="A1139" s="3" t="n">
        <v>1135</v>
      </c>
      <c r="B1139" s="4" t="n"/>
      <c r="C1139" s="4" t="n"/>
      <c r="D1139" s="5">
        <f>IF(E1139="ISNR20","Natural Rubber-TSNR (ISNR-20)","")</f>
        <v/>
      </c>
      <c r="E1139" s="4" t="n"/>
      <c r="F1139" s="6" t="n"/>
      <c r="G1139" s="6" t="n"/>
      <c r="H1139" s="7">
        <f>IF(G1139="","",G1139-TODAY())</f>
        <v/>
      </c>
      <c r="I1139" s="8">
        <f>IF(G1139="","",
IF(G1139&lt;TODAY(),
IF(O1139&gt;0,"Violated","Completed"),
IF(H1139&lt;=7,"Expiring Soon",
"Active")))</f>
        <v/>
      </c>
      <c r="J1139" s="8">
        <f>IF(C1139="","",
COUNTIFS(
sales!$C:$C,$C1139,
sales!$E:$E,$E1139,
sales!$H:$H,"&gt;="&amp;$F1139,
sales!$H:$H,"&lt;="&amp;$G1139
))</f>
        <v/>
      </c>
      <c r="K1139" s="9">
        <f>IF(COUNTIFS(sales!C:C, C1139)=0,"",
_xlfn.MAXIFS(sales!H:H, sales!C:C, C1139))</f>
        <v/>
      </c>
      <c r="L1139" s="4" t="n"/>
      <c r="M1139" s="4" t="n"/>
      <c r="N1139" s="10">
        <f>IF(C1139="","",
SUMIFS(
sales!$I:$I,
sales!$C:$C,$C1139,
sales!$E:$E,$E1139,
sales!$H:$H,"&gt;="&amp;$F1139,
sales!$H:$H,"&lt;="&amp;$G1139
))</f>
        <v/>
      </c>
      <c r="O1139" s="10">
        <f>IF(M1139="","",M1139-N1139)</f>
        <v/>
      </c>
      <c r="P1139" s="11">
        <f>IF(M1139=0,"",N1139/M1139)</f>
        <v/>
      </c>
      <c r="Q1139" s="12">
        <f>IF(OR(G1139="",O1139=""),"",
IF(AND(G1139&lt;TODAY(),O1139&gt;0),"YES","NO"))</f>
        <v/>
      </c>
      <c r="R1139" s="100" t="n"/>
      <c r="S1139" s="14" t="n"/>
      <c r="T1139" s="15">
        <f>IF(Q1139="YES", IF(R1139="Company",L1139*(1+S1139),IF(R1139="Vendor",L1139*(1-S1139),"")),"")</f>
        <v/>
      </c>
      <c r="U1139" s="15">
        <f>IF(Q1139="YES",O1139*T1139,"")</f>
        <v/>
      </c>
      <c r="V1139" s="16" t="n"/>
      <c r="W1139" s="17">
        <f>IF(Q1139="YES",G1139+V1139,"")</f>
        <v/>
      </c>
      <c r="X1139" s="18">
        <f>IF(Q1139="YES",IF(TODAY()&gt;W1139,"OVERDUE","WITHIN TIME"),"")</f>
        <v/>
      </c>
    </row>
    <row r="1140">
      <c r="A1140" s="3" t="n">
        <v>1136</v>
      </c>
      <c r="B1140" s="4" t="n"/>
      <c r="C1140" s="4" t="n"/>
      <c r="D1140" s="5">
        <f>IF(E1140="ISNR20","Natural Rubber-TSNR (ISNR-20)","")</f>
        <v/>
      </c>
      <c r="E1140" s="4" t="n"/>
      <c r="F1140" s="6" t="n"/>
      <c r="G1140" s="6" t="n"/>
      <c r="H1140" s="7">
        <f>IF(G1140="","",G1140-TODAY())</f>
        <v/>
      </c>
      <c r="I1140" s="8">
        <f>IF(G1140="","",
IF(G1140&lt;TODAY(),
IF(O1140&gt;0,"Violated","Completed"),
IF(H1140&lt;=7,"Expiring Soon",
"Active")))</f>
        <v/>
      </c>
      <c r="J1140" s="8">
        <f>IF(C1140="","",
COUNTIFS(
sales!$C:$C,$C1140,
sales!$E:$E,$E1140,
sales!$H:$H,"&gt;="&amp;$F1140,
sales!$H:$H,"&lt;="&amp;$G1140
))</f>
        <v/>
      </c>
      <c r="K1140" s="9">
        <f>IF(COUNTIFS(sales!C:C, C1140)=0,"",
_xlfn.MAXIFS(sales!H:H, sales!C:C, C1140))</f>
        <v/>
      </c>
      <c r="L1140" s="4" t="n"/>
      <c r="M1140" s="4" t="n"/>
      <c r="N1140" s="10">
        <f>IF(C1140="","",
SUMIFS(
sales!$I:$I,
sales!$C:$C,$C1140,
sales!$E:$E,$E1140,
sales!$H:$H,"&gt;="&amp;$F1140,
sales!$H:$H,"&lt;="&amp;$G1140
))</f>
        <v/>
      </c>
      <c r="O1140" s="10">
        <f>IF(M1140="","",M1140-N1140)</f>
        <v/>
      </c>
      <c r="P1140" s="11">
        <f>IF(M1140=0,"",N1140/M1140)</f>
        <v/>
      </c>
      <c r="Q1140" s="12">
        <f>IF(OR(G1140="",O1140=""),"",
IF(AND(G1140&lt;TODAY(),O1140&gt;0),"YES","NO"))</f>
        <v/>
      </c>
      <c r="R1140" s="100" t="n"/>
      <c r="S1140" s="14" t="n"/>
      <c r="T1140" s="15">
        <f>IF(Q1140="YES", IF(R1140="Company",L1140*(1+S1140),IF(R1140="Vendor",L1140*(1-S1140),"")),"")</f>
        <v/>
      </c>
      <c r="U1140" s="15">
        <f>IF(Q1140="YES",O1140*T1140,"")</f>
        <v/>
      </c>
      <c r="V1140" s="16" t="n"/>
      <c r="W1140" s="17">
        <f>IF(Q1140="YES",G1140+V1140,"")</f>
        <v/>
      </c>
      <c r="X1140" s="18">
        <f>IF(Q1140="YES",IF(TODAY()&gt;W1140,"OVERDUE","WITHIN TIME"),"")</f>
        <v/>
      </c>
    </row>
    <row r="1141">
      <c r="A1141" s="3" t="n">
        <v>1137</v>
      </c>
      <c r="B1141" s="4" t="n"/>
      <c r="C1141" s="4" t="n"/>
      <c r="D1141" s="5">
        <f>IF(E1141="ISNR20","Natural Rubber-TSNR (ISNR-20)","")</f>
        <v/>
      </c>
      <c r="E1141" s="4" t="n"/>
      <c r="F1141" s="6" t="n"/>
      <c r="G1141" s="6" t="n"/>
      <c r="H1141" s="7">
        <f>IF(G1141="","",G1141-TODAY())</f>
        <v/>
      </c>
      <c r="I1141" s="8">
        <f>IF(G1141="","",
IF(G1141&lt;TODAY(),
IF(O1141&gt;0,"Violated","Completed"),
IF(H1141&lt;=7,"Expiring Soon",
"Active")))</f>
        <v/>
      </c>
      <c r="J1141" s="8">
        <f>IF(C1141="","",
COUNTIFS(
sales!$C:$C,$C1141,
sales!$E:$E,$E1141,
sales!$H:$H,"&gt;="&amp;$F1141,
sales!$H:$H,"&lt;="&amp;$G1141
))</f>
        <v/>
      </c>
      <c r="K1141" s="9">
        <f>IF(COUNTIFS(sales!C:C, C1141)=0,"",
_xlfn.MAXIFS(sales!H:H, sales!C:C, C1141))</f>
        <v/>
      </c>
      <c r="L1141" s="4" t="n"/>
      <c r="M1141" s="4" t="n"/>
      <c r="N1141" s="10">
        <f>IF(C1141="","",
SUMIFS(
sales!$I:$I,
sales!$C:$C,$C1141,
sales!$E:$E,$E1141,
sales!$H:$H,"&gt;="&amp;$F1141,
sales!$H:$H,"&lt;="&amp;$G1141
))</f>
        <v/>
      </c>
      <c r="O1141" s="10">
        <f>IF(M1141="","",M1141-N1141)</f>
        <v/>
      </c>
      <c r="P1141" s="11">
        <f>IF(M1141=0,"",N1141/M1141)</f>
        <v/>
      </c>
      <c r="Q1141" s="12">
        <f>IF(OR(G1141="",O1141=""),"",
IF(AND(G1141&lt;TODAY(),O1141&gt;0),"YES","NO"))</f>
        <v/>
      </c>
      <c r="R1141" s="100" t="n"/>
      <c r="S1141" s="14" t="n"/>
      <c r="T1141" s="15">
        <f>IF(Q1141="YES", IF(R1141="Company",L1141*(1+S1141),IF(R1141="Vendor",L1141*(1-S1141),"")),"")</f>
        <v/>
      </c>
      <c r="U1141" s="15">
        <f>IF(Q1141="YES",O1141*T1141,"")</f>
        <v/>
      </c>
      <c r="V1141" s="16" t="n"/>
      <c r="W1141" s="17">
        <f>IF(Q1141="YES",G1141+V1141,"")</f>
        <v/>
      </c>
      <c r="X1141" s="18">
        <f>IF(Q1141="YES",IF(TODAY()&gt;W1141,"OVERDUE","WITHIN TIME"),"")</f>
        <v/>
      </c>
    </row>
    <row r="1142">
      <c r="A1142" s="3" t="n">
        <v>1138</v>
      </c>
      <c r="B1142" s="4" t="n"/>
      <c r="C1142" s="4" t="n"/>
      <c r="D1142" s="5">
        <f>IF(E1142="ISNR20","Natural Rubber-TSNR (ISNR-20)","")</f>
        <v/>
      </c>
      <c r="E1142" s="4" t="n"/>
      <c r="F1142" s="6" t="n"/>
      <c r="G1142" s="6" t="n"/>
      <c r="H1142" s="7">
        <f>IF(G1142="","",G1142-TODAY())</f>
        <v/>
      </c>
      <c r="I1142" s="8">
        <f>IF(G1142="","",
IF(G1142&lt;TODAY(),
IF(O1142&gt;0,"Violated","Completed"),
IF(H1142&lt;=7,"Expiring Soon",
"Active")))</f>
        <v/>
      </c>
      <c r="J1142" s="8">
        <f>IF(C1142="","",
COUNTIFS(
sales!$C:$C,$C1142,
sales!$E:$E,$E1142,
sales!$H:$H,"&gt;="&amp;$F1142,
sales!$H:$H,"&lt;="&amp;$G1142
))</f>
        <v/>
      </c>
      <c r="K1142" s="9">
        <f>IF(COUNTIFS(sales!C:C, C1142)=0,"",
_xlfn.MAXIFS(sales!H:H, sales!C:C, C1142))</f>
        <v/>
      </c>
      <c r="L1142" s="4" t="n"/>
      <c r="M1142" s="4" t="n"/>
      <c r="N1142" s="10">
        <f>IF(C1142="","",
SUMIFS(
sales!$I:$I,
sales!$C:$C,$C1142,
sales!$E:$E,$E1142,
sales!$H:$H,"&gt;="&amp;$F1142,
sales!$H:$H,"&lt;="&amp;$G1142
))</f>
        <v/>
      </c>
      <c r="O1142" s="10">
        <f>IF(M1142="","",M1142-N1142)</f>
        <v/>
      </c>
      <c r="P1142" s="11">
        <f>IF(M1142=0,"",N1142/M1142)</f>
        <v/>
      </c>
      <c r="Q1142" s="12">
        <f>IF(OR(G1142="",O1142=""),"",
IF(AND(G1142&lt;TODAY(),O1142&gt;0),"YES","NO"))</f>
        <v/>
      </c>
      <c r="R1142" s="100" t="n"/>
      <c r="S1142" s="14" t="n"/>
      <c r="T1142" s="15">
        <f>IF(Q1142="YES", IF(R1142="Company",L1142*(1+S1142),IF(R1142="Vendor",L1142*(1-S1142),"")),"")</f>
        <v/>
      </c>
      <c r="U1142" s="15">
        <f>IF(Q1142="YES",O1142*T1142,"")</f>
        <v/>
      </c>
      <c r="V1142" s="16" t="n"/>
      <c r="W1142" s="17">
        <f>IF(Q1142="YES",G1142+V1142,"")</f>
        <v/>
      </c>
      <c r="X1142" s="18">
        <f>IF(Q1142="YES",IF(TODAY()&gt;W1142,"OVERDUE","WITHIN TIME"),"")</f>
        <v/>
      </c>
    </row>
    <row r="1143">
      <c r="A1143" s="3" t="n">
        <v>1139</v>
      </c>
      <c r="B1143" s="4" t="n"/>
      <c r="C1143" s="4" t="n"/>
      <c r="D1143" s="5">
        <f>IF(E1143="ISNR20","Natural Rubber-TSNR (ISNR-20)","")</f>
        <v/>
      </c>
      <c r="E1143" s="4" t="n"/>
      <c r="F1143" s="6" t="n"/>
      <c r="G1143" s="6" t="n"/>
      <c r="H1143" s="7">
        <f>IF(G1143="","",G1143-TODAY())</f>
        <v/>
      </c>
      <c r="I1143" s="8">
        <f>IF(G1143="","",
IF(G1143&lt;TODAY(),
IF(O1143&gt;0,"Violated","Completed"),
IF(H1143&lt;=7,"Expiring Soon",
"Active")))</f>
        <v/>
      </c>
      <c r="J1143" s="8">
        <f>IF(C1143="","",
COUNTIFS(
sales!$C:$C,$C1143,
sales!$E:$E,$E1143,
sales!$H:$H,"&gt;="&amp;$F1143,
sales!$H:$H,"&lt;="&amp;$G1143
))</f>
        <v/>
      </c>
      <c r="K1143" s="9">
        <f>IF(COUNTIFS(sales!C:C, C1143)=0,"",
_xlfn.MAXIFS(sales!H:H, sales!C:C, C1143))</f>
        <v/>
      </c>
      <c r="L1143" s="4" t="n"/>
      <c r="M1143" s="4" t="n"/>
      <c r="N1143" s="10">
        <f>IF(C1143="","",
SUMIFS(
sales!$I:$I,
sales!$C:$C,$C1143,
sales!$E:$E,$E1143,
sales!$H:$H,"&gt;="&amp;$F1143,
sales!$H:$H,"&lt;="&amp;$G1143
))</f>
        <v/>
      </c>
      <c r="O1143" s="10">
        <f>IF(M1143="","",M1143-N1143)</f>
        <v/>
      </c>
      <c r="P1143" s="11">
        <f>IF(M1143=0,"",N1143/M1143)</f>
        <v/>
      </c>
      <c r="Q1143" s="12">
        <f>IF(OR(G1143="",O1143=""),"",
IF(AND(G1143&lt;TODAY(),O1143&gt;0),"YES","NO"))</f>
        <v/>
      </c>
      <c r="R1143" s="100" t="n"/>
      <c r="S1143" s="14" t="n"/>
      <c r="T1143" s="15">
        <f>IF(Q1143="YES", IF(R1143="Company",L1143*(1+S1143),IF(R1143="Vendor",L1143*(1-S1143),"")),"")</f>
        <v/>
      </c>
      <c r="U1143" s="15">
        <f>IF(Q1143="YES",O1143*T1143,"")</f>
        <v/>
      </c>
      <c r="V1143" s="16" t="n"/>
      <c r="W1143" s="17">
        <f>IF(Q1143="YES",G1143+V1143,"")</f>
        <v/>
      </c>
      <c r="X1143" s="18">
        <f>IF(Q1143="YES",IF(TODAY()&gt;W1143,"OVERDUE","WITHIN TIME"),"")</f>
        <v/>
      </c>
    </row>
    <row r="1144">
      <c r="A1144" s="3" t="n">
        <v>1140</v>
      </c>
      <c r="B1144" s="4" t="n"/>
      <c r="C1144" s="4" t="n"/>
      <c r="D1144" s="5">
        <f>IF(E1144="ISNR20","Natural Rubber-TSNR (ISNR-20)","")</f>
        <v/>
      </c>
      <c r="E1144" s="4" t="n"/>
      <c r="F1144" s="6" t="n"/>
      <c r="G1144" s="6" t="n"/>
      <c r="H1144" s="7">
        <f>IF(G1144="","",G1144-TODAY())</f>
        <v/>
      </c>
      <c r="I1144" s="8">
        <f>IF(G1144="","",
IF(G1144&lt;TODAY(),
IF(O1144&gt;0,"Violated","Completed"),
IF(H1144&lt;=7,"Expiring Soon",
"Active")))</f>
        <v/>
      </c>
      <c r="J1144" s="8">
        <f>IF(C1144="","",
COUNTIFS(
sales!$C:$C,$C1144,
sales!$E:$E,$E1144,
sales!$H:$H,"&gt;="&amp;$F1144,
sales!$H:$H,"&lt;="&amp;$G1144
))</f>
        <v/>
      </c>
      <c r="K1144" s="9">
        <f>IF(COUNTIFS(sales!C:C, C1144)=0,"",
_xlfn.MAXIFS(sales!H:H, sales!C:C, C1144))</f>
        <v/>
      </c>
      <c r="L1144" s="4" t="n"/>
      <c r="M1144" s="4" t="n"/>
      <c r="N1144" s="10">
        <f>IF(C1144="","",
SUMIFS(
sales!$I:$I,
sales!$C:$C,$C1144,
sales!$E:$E,$E1144,
sales!$H:$H,"&gt;="&amp;$F1144,
sales!$H:$H,"&lt;="&amp;$G1144
))</f>
        <v/>
      </c>
      <c r="O1144" s="10">
        <f>IF(M1144="","",M1144-N1144)</f>
        <v/>
      </c>
      <c r="P1144" s="11">
        <f>IF(M1144=0,"",N1144/M1144)</f>
        <v/>
      </c>
      <c r="Q1144" s="12">
        <f>IF(OR(G1144="",O1144=""),"",
IF(AND(G1144&lt;TODAY(),O1144&gt;0),"YES","NO"))</f>
        <v/>
      </c>
      <c r="R1144" s="100" t="n"/>
      <c r="S1144" s="14" t="n"/>
      <c r="T1144" s="15">
        <f>IF(Q1144="YES", IF(R1144="Company",L1144*(1+S1144),IF(R1144="Vendor",L1144*(1-S1144),"")),"")</f>
        <v/>
      </c>
      <c r="U1144" s="15">
        <f>IF(Q1144="YES",O1144*T1144,"")</f>
        <v/>
      </c>
      <c r="V1144" s="16" t="n"/>
      <c r="W1144" s="17">
        <f>IF(Q1144="YES",G1144+V1144,"")</f>
        <v/>
      </c>
      <c r="X1144" s="18">
        <f>IF(Q1144="YES",IF(TODAY()&gt;W1144,"OVERDUE","WITHIN TIME"),"")</f>
        <v/>
      </c>
    </row>
    <row r="1145">
      <c r="A1145" s="3" t="n">
        <v>1141</v>
      </c>
      <c r="B1145" s="4" t="n"/>
      <c r="C1145" s="4" t="n"/>
      <c r="D1145" s="5">
        <f>IF(E1145="ISNR20","Natural Rubber-TSNR (ISNR-20)","")</f>
        <v/>
      </c>
      <c r="E1145" s="4" t="n"/>
      <c r="F1145" s="6" t="n"/>
      <c r="G1145" s="6" t="n"/>
      <c r="H1145" s="7">
        <f>IF(G1145="","",G1145-TODAY())</f>
        <v/>
      </c>
      <c r="I1145" s="8">
        <f>IF(G1145="","",
IF(G1145&lt;TODAY(),
IF(O1145&gt;0,"Violated","Completed"),
IF(H1145&lt;=7,"Expiring Soon",
"Active")))</f>
        <v/>
      </c>
      <c r="J1145" s="8">
        <f>IF(C1145="","",
COUNTIFS(
sales!$C:$C,$C1145,
sales!$E:$E,$E1145,
sales!$H:$H,"&gt;="&amp;$F1145,
sales!$H:$H,"&lt;="&amp;$G1145
))</f>
        <v/>
      </c>
      <c r="K1145" s="9">
        <f>IF(COUNTIFS(sales!C:C, C1145)=0,"",
_xlfn.MAXIFS(sales!H:H, sales!C:C, C1145))</f>
        <v/>
      </c>
      <c r="L1145" s="4" t="n"/>
      <c r="M1145" s="4" t="n"/>
      <c r="N1145" s="10">
        <f>IF(C1145="","",
SUMIFS(
sales!$I:$I,
sales!$C:$C,$C1145,
sales!$E:$E,$E1145,
sales!$H:$H,"&gt;="&amp;$F1145,
sales!$H:$H,"&lt;="&amp;$G1145
))</f>
        <v/>
      </c>
      <c r="O1145" s="10">
        <f>IF(M1145="","",M1145-N1145)</f>
        <v/>
      </c>
      <c r="P1145" s="11">
        <f>IF(M1145=0,"",N1145/M1145)</f>
        <v/>
      </c>
      <c r="Q1145" s="12">
        <f>IF(OR(G1145="",O1145=""),"",
IF(AND(G1145&lt;TODAY(),O1145&gt;0),"YES","NO"))</f>
        <v/>
      </c>
      <c r="R1145" s="100" t="n"/>
      <c r="S1145" s="14" t="n"/>
      <c r="T1145" s="15">
        <f>IF(Q1145="YES", IF(R1145="Company",L1145*(1+S1145),IF(R1145="Vendor",L1145*(1-S1145),"")),"")</f>
        <v/>
      </c>
      <c r="U1145" s="15">
        <f>IF(Q1145="YES",O1145*T1145,"")</f>
        <v/>
      </c>
      <c r="V1145" s="16" t="n"/>
      <c r="W1145" s="17">
        <f>IF(Q1145="YES",G1145+V1145,"")</f>
        <v/>
      </c>
      <c r="X1145" s="18">
        <f>IF(Q1145="YES",IF(TODAY()&gt;W1145,"OVERDUE","WITHIN TIME"),"")</f>
        <v/>
      </c>
    </row>
    <row r="1146">
      <c r="A1146" s="3" t="n">
        <v>1142</v>
      </c>
      <c r="B1146" s="4" t="n"/>
      <c r="C1146" s="4" t="n"/>
      <c r="D1146" s="5">
        <f>IF(E1146="ISNR20","Natural Rubber-TSNR (ISNR-20)","")</f>
        <v/>
      </c>
      <c r="E1146" s="4" t="n"/>
      <c r="F1146" s="6" t="n"/>
      <c r="G1146" s="6" t="n"/>
      <c r="H1146" s="7">
        <f>IF(G1146="","",G1146-TODAY())</f>
        <v/>
      </c>
      <c r="I1146" s="8">
        <f>IF(G1146="","",
IF(G1146&lt;TODAY(),
IF(O1146&gt;0,"Violated","Completed"),
IF(H1146&lt;=7,"Expiring Soon",
"Active")))</f>
        <v/>
      </c>
      <c r="J1146" s="8">
        <f>IF(C1146="","",
COUNTIFS(
sales!$C:$C,$C1146,
sales!$E:$E,$E1146,
sales!$H:$H,"&gt;="&amp;$F1146,
sales!$H:$H,"&lt;="&amp;$G1146
))</f>
        <v/>
      </c>
      <c r="K1146" s="9">
        <f>IF(COUNTIFS(sales!C:C, C1146)=0,"",
_xlfn.MAXIFS(sales!H:H, sales!C:C, C1146))</f>
        <v/>
      </c>
      <c r="L1146" s="4" t="n"/>
      <c r="M1146" s="4" t="n"/>
      <c r="N1146" s="10">
        <f>IF(C1146="","",
SUMIFS(
sales!$I:$I,
sales!$C:$C,$C1146,
sales!$E:$E,$E1146,
sales!$H:$H,"&gt;="&amp;$F1146,
sales!$H:$H,"&lt;="&amp;$G1146
))</f>
        <v/>
      </c>
      <c r="O1146" s="10">
        <f>IF(M1146="","",M1146-N1146)</f>
        <v/>
      </c>
      <c r="P1146" s="11">
        <f>IF(M1146=0,"",N1146/M1146)</f>
        <v/>
      </c>
      <c r="Q1146" s="12">
        <f>IF(OR(G1146="",O1146=""),"",
IF(AND(G1146&lt;TODAY(),O1146&gt;0),"YES","NO"))</f>
        <v/>
      </c>
      <c r="R1146" s="100" t="n"/>
      <c r="S1146" s="14" t="n"/>
      <c r="T1146" s="15">
        <f>IF(Q1146="YES", IF(R1146="Company",L1146*(1+S1146),IF(R1146="Vendor",L1146*(1-S1146),"")),"")</f>
        <v/>
      </c>
      <c r="U1146" s="15">
        <f>IF(Q1146="YES",O1146*T1146,"")</f>
        <v/>
      </c>
      <c r="V1146" s="16" t="n"/>
      <c r="W1146" s="17">
        <f>IF(Q1146="YES",G1146+V1146,"")</f>
        <v/>
      </c>
      <c r="X1146" s="18">
        <f>IF(Q1146="YES",IF(TODAY()&gt;W1146,"OVERDUE","WITHIN TIME"),"")</f>
        <v/>
      </c>
    </row>
    <row r="1147">
      <c r="A1147" s="3" t="n">
        <v>1143</v>
      </c>
      <c r="B1147" s="4" t="n"/>
      <c r="C1147" s="4" t="n"/>
      <c r="D1147" s="5">
        <f>IF(E1147="ISNR20","Natural Rubber-TSNR (ISNR-20)","")</f>
        <v/>
      </c>
      <c r="E1147" s="4" t="n"/>
      <c r="F1147" s="6" t="n"/>
      <c r="G1147" s="6" t="n"/>
      <c r="H1147" s="7">
        <f>IF(G1147="","",G1147-TODAY())</f>
        <v/>
      </c>
      <c r="I1147" s="8">
        <f>IF(G1147="","",
IF(G1147&lt;TODAY(),
IF(O1147&gt;0,"Violated","Completed"),
IF(H1147&lt;=7,"Expiring Soon",
"Active")))</f>
        <v/>
      </c>
      <c r="J1147" s="8">
        <f>IF(C1147="","",
COUNTIFS(
sales!$C:$C,$C1147,
sales!$E:$E,$E1147,
sales!$H:$H,"&gt;="&amp;$F1147,
sales!$H:$H,"&lt;="&amp;$G1147
))</f>
        <v/>
      </c>
      <c r="K1147" s="9">
        <f>IF(COUNTIFS(sales!C:C, C1147)=0,"",
_xlfn.MAXIFS(sales!H:H, sales!C:C, C1147))</f>
        <v/>
      </c>
      <c r="L1147" s="4" t="n"/>
      <c r="M1147" s="4" t="n"/>
      <c r="N1147" s="10">
        <f>IF(C1147="","",
SUMIFS(
sales!$I:$I,
sales!$C:$C,$C1147,
sales!$E:$E,$E1147,
sales!$H:$H,"&gt;="&amp;$F1147,
sales!$H:$H,"&lt;="&amp;$G1147
))</f>
        <v/>
      </c>
      <c r="O1147" s="10">
        <f>IF(M1147="","",M1147-N1147)</f>
        <v/>
      </c>
      <c r="P1147" s="11">
        <f>IF(M1147=0,"",N1147/M1147)</f>
        <v/>
      </c>
      <c r="Q1147" s="12">
        <f>IF(OR(G1147="",O1147=""),"",
IF(AND(G1147&lt;TODAY(),O1147&gt;0),"YES","NO"))</f>
        <v/>
      </c>
      <c r="R1147" s="100" t="n"/>
      <c r="S1147" s="14" t="n"/>
      <c r="T1147" s="15">
        <f>IF(Q1147="YES", IF(R1147="Company",L1147*(1+S1147),IF(R1147="Vendor",L1147*(1-S1147),"")),"")</f>
        <v/>
      </c>
      <c r="U1147" s="15">
        <f>IF(Q1147="YES",O1147*T1147,"")</f>
        <v/>
      </c>
      <c r="V1147" s="16" t="n"/>
      <c r="W1147" s="17">
        <f>IF(Q1147="YES",G1147+V1147,"")</f>
        <v/>
      </c>
      <c r="X1147" s="18">
        <f>IF(Q1147="YES",IF(TODAY()&gt;W1147,"OVERDUE","WITHIN TIME"),"")</f>
        <v/>
      </c>
    </row>
    <row r="1148">
      <c r="A1148" s="3" t="n">
        <v>1144</v>
      </c>
      <c r="B1148" s="4" t="n"/>
      <c r="C1148" s="4" t="n"/>
      <c r="D1148" s="5">
        <f>IF(E1148="ISNR20","Natural Rubber-TSNR (ISNR-20)","")</f>
        <v/>
      </c>
      <c r="E1148" s="4" t="n"/>
      <c r="F1148" s="6" t="n"/>
      <c r="G1148" s="6" t="n"/>
      <c r="H1148" s="7">
        <f>IF(G1148="","",G1148-TODAY())</f>
        <v/>
      </c>
      <c r="I1148" s="8">
        <f>IF(G1148="","",
IF(G1148&lt;TODAY(),
IF(O1148&gt;0,"Violated","Completed"),
IF(H1148&lt;=7,"Expiring Soon",
"Active")))</f>
        <v/>
      </c>
      <c r="J1148" s="8">
        <f>IF(C1148="","",
COUNTIFS(
sales!$C:$C,$C1148,
sales!$E:$E,$E1148,
sales!$H:$H,"&gt;="&amp;$F1148,
sales!$H:$H,"&lt;="&amp;$G1148
))</f>
        <v/>
      </c>
      <c r="K1148" s="9">
        <f>IF(COUNTIFS(sales!C:C, C1148)=0,"",
_xlfn.MAXIFS(sales!H:H, sales!C:C, C1148))</f>
        <v/>
      </c>
      <c r="L1148" s="4" t="n"/>
      <c r="M1148" s="4" t="n"/>
      <c r="N1148" s="10">
        <f>IF(C1148="","",
SUMIFS(
sales!$I:$I,
sales!$C:$C,$C1148,
sales!$E:$E,$E1148,
sales!$H:$H,"&gt;="&amp;$F1148,
sales!$H:$H,"&lt;="&amp;$G1148
))</f>
        <v/>
      </c>
      <c r="O1148" s="10">
        <f>IF(M1148="","",M1148-N1148)</f>
        <v/>
      </c>
      <c r="P1148" s="11">
        <f>IF(M1148=0,"",N1148/M1148)</f>
        <v/>
      </c>
      <c r="Q1148" s="12">
        <f>IF(OR(G1148="",O1148=""),"",
IF(AND(G1148&lt;TODAY(),O1148&gt;0),"YES","NO"))</f>
        <v/>
      </c>
      <c r="R1148" s="100" t="n"/>
      <c r="S1148" s="14" t="n"/>
      <c r="T1148" s="15">
        <f>IF(Q1148="YES", IF(R1148="Company",L1148*(1+S1148),IF(R1148="Vendor",L1148*(1-S1148),"")),"")</f>
        <v/>
      </c>
      <c r="U1148" s="15">
        <f>IF(Q1148="YES",O1148*T1148,"")</f>
        <v/>
      </c>
      <c r="V1148" s="16" t="n"/>
      <c r="W1148" s="17">
        <f>IF(Q1148="YES",G1148+V1148,"")</f>
        <v/>
      </c>
      <c r="X1148" s="18">
        <f>IF(Q1148="YES",IF(TODAY()&gt;W1148,"OVERDUE","WITHIN TIME"),"")</f>
        <v/>
      </c>
    </row>
    <row r="1149">
      <c r="A1149" s="3" t="n">
        <v>1145</v>
      </c>
      <c r="B1149" s="4" t="n"/>
      <c r="C1149" s="4" t="n"/>
      <c r="D1149" s="5">
        <f>IF(E1149="ISNR20","Natural Rubber-TSNR (ISNR-20)","")</f>
        <v/>
      </c>
      <c r="E1149" s="4" t="n"/>
      <c r="F1149" s="6" t="n"/>
      <c r="G1149" s="6" t="n"/>
      <c r="H1149" s="7">
        <f>IF(G1149="","",G1149-TODAY())</f>
        <v/>
      </c>
      <c r="I1149" s="8">
        <f>IF(G1149="","",
IF(G1149&lt;TODAY(),
IF(O1149&gt;0,"Violated","Completed"),
IF(H1149&lt;=7,"Expiring Soon",
"Active")))</f>
        <v/>
      </c>
      <c r="J1149" s="8">
        <f>IF(C1149="","",
COUNTIFS(
sales!$C:$C,$C1149,
sales!$E:$E,$E1149,
sales!$H:$H,"&gt;="&amp;$F1149,
sales!$H:$H,"&lt;="&amp;$G1149
))</f>
        <v/>
      </c>
      <c r="K1149" s="9">
        <f>IF(COUNTIFS(sales!C:C, C1149)=0,"",
_xlfn.MAXIFS(sales!H:H, sales!C:C, C1149))</f>
        <v/>
      </c>
      <c r="L1149" s="4" t="n"/>
      <c r="M1149" s="4" t="n"/>
      <c r="N1149" s="10">
        <f>IF(C1149="","",
SUMIFS(
sales!$I:$I,
sales!$C:$C,$C1149,
sales!$E:$E,$E1149,
sales!$H:$H,"&gt;="&amp;$F1149,
sales!$H:$H,"&lt;="&amp;$G1149
))</f>
        <v/>
      </c>
      <c r="O1149" s="10">
        <f>IF(M1149="","",M1149-N1149)</f>
        <v/>
      </c>
      <c r="P1149" s="11">
        <f>IF(M1149=0,"",N1149/M1149)</f>
        <v/>
      </c>
      <c r="Q1149" s="12">
        <f>IF(OR(G1149="",O1149=""),"",
IF(AND(G1149&lt;TODAY(),O1149&gt;0),"YES","NO"))</f>
        <v/>
      </c>
      <c r="R1149" s="100" t="n"/>
      <c r="S1149" s="14" t="n"/>
      <c r="T1149" s="15">
        <f>IF(Q1149="YES", IF(R1149="Company",L1149*(1+S1149),IF(R1149="Vendor",L1149*(1-S1149),"")),"")</f>
        <v/>
      </c>
      <c r="U1149" s="15">
        <f>IF(Q1149="YES",O1149*T1149,"")</f>
        <v/>
      </c>
      <c r="V1149" s="16" t="n"/>
      <c r="W1149" s="17">
        <f>IF(Q1149="YES",G1149+V1149,"")</f>
        <v/>
      </c>
      <c r="X1149" s="18">
        <f>IF(Q1149="YES",IF(TODAY()&gt;W1149,"OVERDUE","WITHIN TIME"),"")</f>
        <v/>
      </c>
    </row>
    <row r="1150">
      <c r="A1150" s="3" t="n">
        <v>1146</v>
      </c>
      <c r="B1150" s="4" t="n"/>
      <c r="C1150" s="4" t="n"/>
      <c r="D1150" s="5">
        <f>IF(E1150="ISNR20","Natural Rubber-TSNR (ISNR-20)","")</f>
        <v/>
      </c>
      <c r="E1150" s="4" t="n"/>
      <c r="F1150" s="6" t="n"/>
      <c r="G1150" s="6" t="n"/>
      <c r="H1150" s="7">
        <f>IF(G1150="","",G1150-TODAY())</f>
        <v/>
      </c>
      <c r="I1150" s="8">
        <f>IF(G1150="","",
IF(G1150&lt;TODAY(),
IF(O1150&gt;0,"Violated","Completed"),
IF(H1150&lt;=7,"Expiring Soon",
"Active")))</f>
        <v/>
      </c>
      <c r="J1150" s="8">
        <f>IF(C1150="","",
COUNTIFS(
sales!$C:$C,$C1150,
sales!$E:$E,$E1150,
sales!$H:$H,"&gt;="&amp;$F1150,
sales!$H:$H,"&lt;="&amp;$G1150
))</f>
        <v/>
      </c>
      <c r="K1150" s="9">
        <f>IF(COUNTIFS(sales!C:C, C1150)=0,"",
_xlfn.MAXIFS(sales!H:H, sales!C:C, C1150))</f>
        <v/>
      </c>
      <c r="L1150" s="4" t="n"/>
      <c r="M1150" s="4" t="n"/>
      <c r="N1150" s="10">
        <f>IF(C1150="","",
SUMIFS(
sales!$I:$I,
sales!$C:$C,$C1150,
sales!$E:$E,$E1150,
sales!$H:$H,"&gt;="&amp;$F1150,
sales!$H:$H,"&lt;="&amp;$G1150
))</f>
        <v/>
      </c>
      <c r="O1150" s="10">
        <f>IF(M1150="","",M1150-N1150)</f>
        <v/>
      </c>
      <c r="P1150" s="11">
        <f>IF(M1150=0,"",N1150/M1150)</f>
        <v/>
      </c>
      <c r="Q1150" s="12">
        <f>IF(OR(G1150="",O1150=""),"",
IF(AND(G1150&lt;TODAY(),O1150&gt;0),"YES","NO"))</f>
        <v/>
      </c>
      <c r="R1150" s="100" t="n"/>
      <c r="S1150" s="14" t="n"/>
      <c r="T1150" s="15">
        <f>IF(Q1150="YES", IF(R1150="Company",L1150*(1+S1150),IF(R1150="Vendor",L1150*(1-S1150),"")),"")</f>
        <v/>
      </c>
      <c r="U1150" s="15">
        <f>IF(Q1150="YES",O1150*T1150,"")</f>
        <v/>
      </c>
      <c r="V1150" s="16" t="n"/>
      <c r="W1150" s="17">
        <f>IF(Q1150="YES",G1150+V1150,"")</f>
        <v/>
      </c>
      <c r="X1150" s="18">
        <f>IF(Q1150="YES",IF(TODAY()&gt;W1150,"OVERDUE","WITHIN TIME"),"")</f>
        <v/>
      </c>
    </row>
    <row r="1151">
      <c r="A1151" s="3" t="n">
        <v>1147</v>
      </c>
      <c r="B1151" s="4" t="n"/>
      <c r="C1151" s="4" t="n"/>
      <c r="D1151" s="5">
        <f>IF(E1151="ISNR20","Natural Rubber-TSNR (ISNR-20)","")</f>
        <v/>
      </c>
      <c r="E1151" s="4" t="n"/>
      <c r="F1151" s="6" t="n"/>
      <c r="G1151" s="6" t="n"/>
      <c r="H1151" s="7">
        <f>IF(G1151="","",G1151-TODAY())</f>
        <v/>
      </c>
      <c r="I1151" s="8">
        <f>IF(G1151="","",
IF(G1151&lt;TODAY(),
IF(O1151&gt;0,"Violated","Completed"),
IF(H1151&lt;=7,"Expiring Soon",
"Active")))</f>
        <v/>
      </c>
      <c r="J1151" s="8">
        <f>IF(C1151="","",
COUNTIFS(
sales!$C:$C,$C1151,
sales!$E:$E,$E1151,
sales!$H:$H,"&gt;="&amp;$F1151,
sales!$H:$H,"&lt;="&amp;$G1151
))</f>
        <v/>
      </c>
      <c r="K1151" s="9">
        <f>IF(COUNTIFS(sales!C:C, C1151)=0,"",
_xlfn.MAXIFS(sales!H:H, sales!C:C, C1151))</f>
        <v/>
      </c>
      <c r="L1151" s="4" t="n"/>
      <c r="M1151" s="4" t="n"/>
      <c r="N1151" s="10">
        <f>IF(C1151="","",
SUMIFS(
sales!$I:$I,
sales!$C:$C,$C1151,
sales!$E:$E,$E1151,
sales!$H:$H,"&gt;="&amp;$F1151,
sales!$H:$H,"&lt;="&amp;$G1151
))</f>
        <v/>
      </c>
      <c r="O1151" s="10">
        <f>IF(M1151="","",M1151-N1151)</f>
        <v/>
      </c>
      <c r="P1151" s="11">
        <f>IF(M1151=0,"",N1151/M1151)</f>
        <v/>
      </c>
      <c r="Q1151" s="12">
        <f>IF(OR(G1151="",O1151=""),"",
IF(AND(G1151&lt;TODAY(),O1151&gt;0),"YES","NO"))</f>
        <v/>
      </c>
      <c r="R1151" s="100" t="n"/>
      <c r="S1151" s="14" t="n"/>
      <c r="T1151" s="15">
        <f>IF(Q1151="YES", IF(R1151="Company",L1151*(1+S1151),IF(R1151="Vendor",L1151*(1-S1151),"")),"")</f>
        <v/>
      </c>
      <c r="U1151" s="15">
        <f>IF(Q1151="YES",O1151*T1151,"")</f>
        <v/>
      </c>
      <c r="V1151" s="16" t="n"/>
      <c r="W1151" s="17">
        <f>IF(Q1151="YES",G1151+V1151,"")</f>
        <v/>
      </c>
      <c r="X1151" s="18">
        <f>IF(Q1151="YES",IF(TODAY()&gt;W1151,"OVERDUE","WITHIN TIME"),"")</f>
        <v/>
      </c>
    </row>
    <row r="1152">
      <c r="A1152" s="3" t="n">
        <v>1148</v>
      </c>
      <c r="B1152" s="4" t="n"/>
      <c r="C1152" s="4" t="n"/>
      <c r="D1152" s="5">
        <f>IF(E1152="ISNR20","Natural Rubber-TSNR (ISNR-20)","")</f>
        <v/>
      </c>
      <c r="E1152" s="4" t="n"/>
      <c r="F1152" s="6" t="n"/>
      <c r="G1152" s="6" t="n"/>
      <c r="H1152" s="7">
        <f>IF(G1152="","",G1152-TODAY())</f>
        <v/>
      </c>
      <c r="I1152" s="8">
        <f>IF(G1152="","",
IF(G1152&lt;TODAY(),
IF(O1152&gt;0,"Violated","Completed"),
IF(H1152&lt;=7,"Expiring Soon",
"Active")))</f>
        <v/>
      </c>
      <c r="J1152" s="8">
        <f>IF(C1152="","",
COUNTIFS(
sales!$C:$C,$C1152,
sales!$E:$E,$E1152,
sales!$H:$H,"&gt;="&amp;$F1152,
sales!$H:$H,"&lt;="&amp;$G1152
))</f>
        <v/>
      </c>
      <c r="K1152" s="9">
        <f>IF(COUNTIFS(sales!C:C, C1152)=0,"",
_xlfn.MAXIFS(sales!H:H, sales!C:C, C1152))</f>
        <v/>
      </c>
      <c r="L1152" s="4" t="n"/>
      <c r="M1152" s="4" t="n"/>
      <c r="N1152" s="10">
        <f>IF(C1152="","",
SUMIFS(
sales!$I:$I,
sales!$C:$C,$C1152,
sales!$E:$E,$E1152,
sales!$H:$H,"&gt;="&amp;$F1152,
sales!$H:$H,"&lt;="&amp;$G1152
))</f>
        <v/>
      </c>
      <c r="O1152" s="10">
        <f>IF(M1152="","",M1152-N1152)</f>
        <v/>
      </c>
      <c r="P1152" s="11">
        <f>IF(M1152=0,"",N1152/M1152)</f>
        <v/>
      </c>
      <c r="Q1152" s="12">
        <f>IF(OR(G1152="",O1152=""),"",
IF(AND(G1152&lt;TODAY(),O1152&gt;0),"YES","NO"))</f>
        <v/>
      </c>
      <c r="R1152" s="100" t="n"/>
      <c r="S1152" s="14" t="n"/>
      <c r="T1152" s="15">
        <f>IF(Q1152="YES", IF(R1152="Company",L1152*(1+S1152),IF(R1152="Vendor",L1152*(1-S1152),"")),"")</f>
        <v/>
      </c>
      <c r="U1152" s="15">
        <f>IF(Q1152="YES",O1152*T1152,"")</f>
        <v/>
      </c>
      <c r="V1152" s="16" t="n"/>
      <c r="W1152" s="17">
        <f>IF(Q1152="YES",G1152+V1152,"")</f>
        <v/>
      </c>
      <c r="X1152" s="18">
        <f>IF(Q1152="YES",IF(TODAY()&gt;W1152,"OVERDUE","WITHIN TIME"),"")</f>
        <v/>
      </c>
    </row>
    <row r="1153">
      <c r="A1153" s="3" t="n">
        <v>1149</v>
      </c>
      <c r="B1153" s="4" t="n"/>
      <c r="C1153" s="4" t="n"/>
      <c r="D1153" s="5">
        <f>IF(E1153="ISNR20","Natural Rubber-TSNR (ISNR-20)","")</f>
        <v/>
      </c>
      <c r="E1153" s="4" t="n"/>
      <c r="F1153" s="6" t="n"/>
      <c r="G1153" s="6" t="n"/>
      <c r="H1153" s="7">
        <f>IF(G1153="","",G1153-TODAY())</f>
        <v/>
      </c>
      <c r="I1153" s="8">
        <f>IF(G1153="","",
IF(G1153&lt;TODAY(),
IF(O1153&gt;0,"Violated","Completed"),
IF(H1153&lt;=7,"Expiring Soon",
"Active")))</f>
        <v/>
      </c>
      <c r="J1153" s="8">
        <f>IF(C1153="","",
COUNTIFS(
sales!$C:$C,$C1153,
sales!$E:$E,$E1153,
sales!$H:$H,"&gt;="&amp;$F1153,
sales!$H:$H,"&lt;="&amp;$G1153
))</f>
        <v/>
      </c>
      <c r="K1153" s="9">
        <f>IF(COUNTIFS(sales!C:C, C1153)=0,"",
_xlfn.MAXIFS(sales!H:H, sales!C:C, C1153))</f>
        <v/>
      </c>
      <c r="L1153" s="4" t="n"/>
      <c r="M1153" s="4" t="n"/>
      <c r="N1153" s="10">
        <f>IF(C1153="","",
SUMIFS(
sales!$I:$I,
sales!$C:$C,$C1153,
sales!$E:$E,$E1153,
sales!$H:$H,"&gt;="&amp;$F1153,
sales!$H:$H,"&lt;="&amp;$G1153
))</f>
        <v/>
      </c>
      <c r="O1153" s="10">
        <f>IF(M1153="","",M1153-N1153)</f>
        <v/>
      </c>
      <c r="P1153" s="11">
        <f>IF(M1153=0,"",N1153/M1153)</f>
        <v/>
      </c>
      <c r="Q1153" s="12">
        <f>IF(OR(G1153="",O1153=""),"",
IF(AND(G1153&lt;TODAY(),O1153&gt;0),"YES","NO"))</f>
        <v/>
      </c>
      <c r="R1153" s="100" t="n"/>
      <c r="S1153" s="14" t="n"/>
      <c r="T1153" s="15">
        <f>IF(Q1153="YES", IF(R1153="Company",L1153*(1+S1153),IF(R1153="Vendor",L1153*(1-S1153),"")),"")</f>
        <v/>
      </c>
      <c r="U1153" s="15">
        <f>IF(Q1153="YES",O1153*T1153,"")</f>
        <v/>
      </c>
      <c r="V1153" s="16" t="n"/>
      <c r="W1153" s="17">
        <f>IF(Q1153="YES",G1153+V1153,"")</f>
        <v/>
      </c>
      <c r="X1153" s="18">
        <f>IF(Q1153="YES",IF(TODAY()&gt;W1153,"OVERDUE","WITHIN TIME"),"")</f>
        <v/>
      </c>
    </row>
    <row r="1154">
      <c r="A1154" s="3" t="n">
        <v>1150</v>
      </c>
      <c r="B1154" s="4" t="n"/>
      <c r="C1154" s="4" t="n"/>
      <c r="D1154" s="5">
        <f>IF(E1154="ISNR20","Natural Rubber-TSNR (ISNR-20)","")</f>
        <v/>
      </c>
      <c r="E1154" s="4" t="n"/>
      <c r="F1154" s="6" t="n"/>
      <c r="G1154" s="6" t="n"/>
      <c r="H1154" s="7">
        <f>IF(G1154="","",G1154-TODAY())</f>
        <v/>
      </c>
      <c r="I1154" s="8">
        <f>IF(G1154="","",
IF(G1154&lt;TODAY(),
IF(O1154&gt;0,"Violated","Completed"),
IF(H1154&lt;=7,"Expiring Soon",
"Active")))</f>
        <v/>
      </c>
      <c r="J1154" s="8">
        <f>IF(C1154="","",
COUNTIFS(
sales!$C:$C,$C1154,
sales!$E:$E,$E1154,
sales!$H:$H,"&gt;="&amp;$F1154,
sales!$H:$H,"&lt;="&amp;$G1154
))</f>
        <v/>
      </c>
      <c r="K1154" s="9">
        <f>IF(COUNTIFS(sales!C:C, C1154)=0,"",
_xlfn.MAXIFS(sales!H:H, sales!C:C, C1154))</f>
        <v/>
      </c>
      <c r="L1154" s="4" t="n"/>
      <c r="M1154" s="4" t="n"/>
      <c r="N1154" s="10">
        <f>IF(C1154="","",
SUMIFS(
sales!$I:$I,
sales!$C:$C,$C1154,
sales!$E:$E,$E1154,
sales!$H:$H,"&gt;="&amp;$F1154,
sales!$H:$H,"&lt;="&amp;$G1154
))</f>
        <v/>
      </c>
      <c r="O1154" s="10">
        <f>IF(M1154="","",M1154-N1154)</f>
        <v/>
      </c>
      <c r="P1154" s="11">
        <f>IF(M1154=0,"",N1154/M1154)</f>
        <v/>
      </c>
      <c r="Q1154" s="12">
        <f>IF(OR(G1154="",O1154=""),"",
IF(AND(G1154&lt;TODAY(),O1154&gt;0),"YES","NO"))</f>
        <v/>
      </c>
      <c r="R1154" s="100" t="n"/>
      <c r="S1154" s="14" t="n"/>
      <c r="T1154" s="15">
        <f>IF(Q1154="YES", IF(R1154="Company",L1154*(1+S1154),IF(R1154="Vendor",L1154*(1-S1154),"")),"")</f>
        <v/>
      </c>
      <c r="U1154" s="15">
        <f>IF(Q1154="YES",O1154*T1154,"")</f>
        <v/>
      </c>
      <c r="V1154" s="16" t="n"/>
      <c r="W1154" s="17">
        <f>IF(Q1154="YES",G1154+V1154,"")</f>
        <v/>
      </c>
      <c r="X1154" s="18">
        <f>IF(Q1154="YES",IF(TODAY()&gt;W1154,"OVERDUE","WITHIN TIME"),"")</f>
        <v/>
      </c>
    </row>
    <row r="1155">
      <c r="A1155" s="3" t="n">
        <v>1151</v>
      </c>
      <c r="B1155" s="4" t="n"/>
      <c r="C1155" s="4" t="n"/>
      <c r="D1155" s="5">
        <f>IF(E1155="ISNR20","Natural Rubber-TSNR (ISNR-20)","")</f>
        <v/>
      </c>
      <c r="E1155" s="4" t="n"/>
      <c r="F1155" s="6" t="n"/>
      <c r="G1155" s="6" t="n"/>
      <c r="H1155" s="7">
        <f>IF(G1155="","",G1155-TODAY())</f>
        <v/>
      </c>
      <c r="I1155" s="8">
        <f>IF(G1155="","",
IF(G1155&lt;TODAY(),
IF(O1155&gt;0,"Violated","Completed"),
IF(H1155&lt;=7,"Expiring Soon",
"Active")))</f>
        <v/>
      </c>
      <c r="J1155" s="8">
        <f>IF(C1155="","",
COUNTIFS(
sales!$C:$C,$C1155,
sales!$E:$E,$E1155,
sales!$H:$H,"&gt;="&amp;$F1155,
sales!$H:$H,"&lt;="&amp;$G1155
))</f>
        <v/>
      </c>
      <c r="K1155" s="9">
        <f>IF(COUNTIFS(sales!C:C, C1155)=0,"",
_xlfn.MAXIFS(sales!H:H, sales!C:C, C1155))</f>
        <v/>
      </c>
      <c r="L1155" s="4" t="n"/>
      <c r="M1155" s="4" t="n"/>
      <c r="N1155" s="10">
        <f>IF(C1155="","",
SUMIFS(
sales!$I:$I,
sales!$C:$C,$C1155,
sales!$E:$E,$E1155,
sales!$H:$H,"&gt;="&amp;$F1155,
sales!$H:$H,"&lt;="&amp;$G1155
))</f>
        <v/>
      </c>
      <c r="O1155" s="10">
        <f>IF(M1155="","",M1155-N1155)</f>
        <v/>
      </c>
      <c r="P1155" s="11">
        <f>IF(M1155=0,"",N1155/M1155)</f>
        <v/>
      </c>
      <c r="Q1155" s="12">
        <f>IF(OR(G1155="",O1155=""),"",
IF(AND(G1155&lt;TODAY(),O1155&gt;0),"YES","NO"))</f>
        <v/>
      </c>
      <c r="R1155" s="100" t="n"/>
      <c r="S1155" s="14" t="n"/>
      <c r="T1155" s="15">
        <f>IF(Q1155="YES", IF(R1155="Company",L1155*(1+S1155),IF(R1155="Vendor",L1155*(1-S1155),"")),"")</f>
        <v/>
      </c>
      <c r="U1155" s="15">
        <f>IF(Q1155="YES",O1155*T1155,"")</f>
        <v/>
      </c>
      <c r="V1155" s="16" t="n"/>
      <c r="W1155" s="17">
        <f>IF(Q1155="YES",G1155+V1155,"")</f>
        <v/>
      </c>
      <c r="X1155" s="18">
        <f>IF(Q1155="YES",IF(TODAY()&gt;W1155,"OVERDUE","WITHIN TIME"),"")</f>
        <v/>
      </c>
    </row>
    <row r="1156">
      <c r="A1156" s="3" t="n">
        <v>1152</v>
      </c>
      <c r="B1156" s="4" t="n"/>
      <c r="C1156" s="4" t="n"/>
      <c r="D1156" s="5">
        <f>IF(E1156="ISNR20","Natural Rubber-TSNR (ISNR-20)","")</f>
        <v/>
      </c>
      <c r="E1156" s="4" t="n"/>
      <c r="F1156" s="6" t="n"/>
      <c r="G1156" s="6" t="n"/>
      <c r="H1156" s="7">
        <f>IF(G1156="","",G1156-TODAY())</f>
        <v/>
      </c>
      <c r="I1156" s="8">
        <f>IF(G1156="","",
IF(G1156&lt;TODAY(),
IF(O1156&gt;0,"Violated","Completed"),
IF(H1156&lt;=7,"Expiring Soon",
"Active")))</f>
        <v/>
      </c>
      <c r="J1156" s="8">
        <f>IF(C1156="","",
COUNTIFS(
sales!$C:$C,$C1156,
sales!$E:$E,$E1156,
sales!$H:$H,"&gt;="&amp;$F1156,
sales!$H:$H,"&lt;="&amp;$G1156
))</f>
        <v/>
      </c>
      <c r="K1156" s="9">
        <f>IF(COUNTIFS(sales!C:C, C1156)=0,"",
_xlfn.MAXIFS(sales!H:H, sales!C:C, C1156))</f>
        <v/>
      </c>
      <c r="L1156" s="4" t="n"/>
      <c r="M1156" s="4" t="n"/>
      <c r="N1156" s="10">
        <f>IF(C1156="","",
SUMIFS(
sales!$I:$I,
sales!$C:$C,$C1156,
sales!$E:$E,$E1156,
sales!$H:$H,"&gt;="&amp;$F1156,
sales!$H:$H,"&lt;="&amp;$G1156
))</f>
        <v/>
      </c>
      <c r="O1156" s="10">
        <f>IF(M1156="","",M1156-N1156)</f>
        <v/>
      </c>
      <c r="P1156" s="11">
        <f>IF(M1156=0,"",N1156/M1156)</f>
        <v/>
      </c>
      <c r="Q1156" s="12">
        <f>IF(OR(G1156="",O1156=""),"",
IF(AND(G1156&lt;TODAY(),O1156&gt;0),"YES","NO"))</f>
        <v/>
      </c>
      <c r="R1156" s="100" t="n"/>
      <c r="S1156" s="14" t="n"/>
      <c r="T1156" s="15">
        <f>IF(Q1156="YES", IF(R1156="Company",L1156*(1+S1156),IF(R1156="Vendor",L1156*(1-S1156),"")),"")</f>
        <v/>
      </c>
      <c r="U1156" s="15">
        <f>IF(Q1156="YES",O1156*T1156,"")</f>
        <v/>
      </c>
      <c r="V1156" s="16" t="n"/>
      <c r="W1156" s="17">
        <f>IF(Q1156="YES",G1156+V1156,"")</f>
        <v/>
      </c>
      <c r="X1156" s="18">
        <f>IF(Q1156="YES",IF(TODAY()&gt;W1156,"OVERDUE","WITHIN TIME"),"")</f>
        <v/>
      </c>
    </row>
    <row r="1157">
      <c r="A1157" s="3" t="n">
        <v>1153</v>
      </c>
      <c r="B1157" s="4" t="n"/>
      <c r="C1157" s="4" t="n"/>
      <c r="D1157" s="5">
        <f>IF(E1157="ISNR20","Natural Rubber-TSNR (ISNR-20)","")</f>
        <v/>
      </c>
      <c r="E1157" s="4" t="n"/>
      <c r="F1157" s="6" t="n"/>
      <c r="G1157" s="6" t="n"/>
      <c r="H1157" s="7">
        <f>IF(G1157="","",G1157-TODAY())</f>
        <v/>
      </c>
      <c r="I1157" s="8">
        <f>IF(G1157="","",
IF(G1157&lt;TODAY(),
IF(O1157&gt;0,"Violated","Completed"),
IF(H1157&lt;=7,"Expiring Soon",
"Active")))</f>
        <v/>
      </c>
      <c r="J1157" s="8">
        <f>IF(C1157="","",
COUNTIFS(
sales!$C:$C,$C1157,
sales!$E:$E,$E1157,
sales!$H:$H,"&gt;="&amp;$F1157,
sales!$H:$H,"&lt;="&amp;$G1157
))</f>
        <v/>
      </c>
      <c r="K1157" s="9">
        <f>IF(COUNTIFS(sales!C:C, C1157)=0,"",
_xlfn.MAXIFS(sales!H:H, sales!C:C, C1157))</f>
        <v/>
      </c>
      <c r="L1157" s="4" t="n"/>
      <c r="M1157" s="4" t="n"/>
      <c r="N1157" s="10">
        <f>IF(C1157="","",
SUMIFS(
sales!$I:$I,
sales!$C:$C,$C1157,
sales!$E:$E,$E1157,
sales!$H:$H,"&gt;="&amp;$F1157,
sales!$H:$H,"&lt;="&amp;$G1157
))</f>
        <v/>
      </c>
      <c r="O1157" s="10">
        <f>IF(M1157="","",M1157-N1157)</f>
        <v/>
      </c>
      <c r="P1157" s="11">
        <f>IF(M1157=0,"",N1157/M1157)</f>
        <v/>
      </c>
      <c r="Q1157" s="12">
        <f>IF(OR(G1157="",O1157=""),"",
IF(AND(G1157&lt;TODAY(),O1157&gt;0),"YES","NO"))</f>
        <v/>
      </c>
      <c r="R1157" s="100" t="n"/>
      <c r="S1157" s="14" t="n"/>
      <c r="T1157" s="15">
        <f>IF(Q1157="YES", IF(R1157="Company",L1157*(1+S1157),IF(R1157="Vendor",L1157*(1-S1157),"")),"")</f>
        <v/>
      </c>
      <c r="U1157" s="15">
        <f>IF(Q1157="YES",O1157*T1157,"")</f>
        <v/>
      </c>
      <c r="V1157" s="16" t="n"/>
      <c r="W1157" s="17">
        <f>IF(Q1157="YES",G1157+V1157,"")</f>
        <v/>
      </c>
      <c r="X1157" s="18">
        <f>IF(Q1157="YES",IF(TODAY()&gt;W1157,"OVERDUE","WITHIN TIME"),"")</f>
        <v/>
      </c>
    </row>
    <row r="1158">
      <c r="A1158" s="3" t="n">
        <v>1154</v>
      </c>
      <c r="B1158" s="4" t="n"/>
      <c r="C1158" s="4" t="n"/>
      <c r="D1158" s="5">
        <f>IF(E1158="ISNR20","Natural Rubber-TSNR (ISNR-20)","")</f>
        <v/>
      </c>
      <c r="E1158" s="4" t="n"/>
      <c r="F1158" s="6" t="n"/>
      <c r="G1158" s="6" t="n"/>
      <c r="H1158" s="7">
        <f>IF(G1158="","",G1158-TODAY())</f>
        <v/>
      </c>
      <c r="I1158" s="8">
        <f>IF(G1158="","",
IF(G1158&lt;TODAY(),
IF(O1158&gt;0,"Violated","Completed"),
IF(H1158&lt;=7,"Expiring Soon",
"Active")))</f>
        <v/>
      </c>
      <c r="J1158" s="8">
        <f>IF(C1158="","",
COUNTIFS(
sales!$C:$C,$C1158,
sales!$E:$E,$E1158,
sales!$H:$H,"&gt;="&amp;$F1158,
sales!$H:$H,"&lt;="&amp;$G1158
))</f>
        <v/>
      </c>
      <c r="K1158" s="9">
        <f>IF(COUNTIFS(sales!C:C, C1158)=0,"",
_xlfn.MAXIFS(sales!H:H, sales!C:C, C1158))</f>
        <v/>
      </c>
      <c r="L1158" s="4" t="n"/>
      <c r="M1158" s="4" t="n"/>
      <c r="N1158" s="10">
        <f>IF(C1158="","",
SUMIFS(
sales!$I:$I,
sales!$C:$C,$C1158,
sales!$E:$E,$E1158,
sales!$H:$H,"&gt;="&amp;$F1158,
sales!$H:$H,"&lt;="&amp;$G1158
))</f>
        <v/>
      </c>
      <c r="O1158" s="10">
        <f>IF(M1158="","",M1158-N1158)</f>
        <v/>
      </c>
      <c r="P1158" s="11">
        <f>IF(M1158=0,"",N1158/M1158)</f>
        <v/>
      </c>
      <c r="Q1158" s="12">
        <f>IF(OR(G1158="",O1158=""),"",
IF(AND(G1158&lt;TODAY(),O1158&gt;0),"YES","NO"))</f>
        <v/>
      </c>
      <c r="R1158" s="100" t="n"/>
      <c r="S1158" s="14" t="n"/>
      <c r="T1158" s="15">
        <f>IF(Q1158="YES", IF(R1158="Company",L1158*(1+S1158),IF(R1158="Vendor",L1158*(1-S1158),"")),"")</f>
        <v/>
      </c>
      <c r="U1158" s="15">
        <f>IF(Q1158="YES",O1158*T1158,"")</f>
        <v/>
      </c>
      <c r="V1158" s="16" t="n"/>
      <c r="W1158" s="17">
        <f>IF(Q1158="YES",G1158+V1158,"")</f>
        <v/>
      </c>
      <c r="X1158" s="18">
        <f>IF(Q1158="YES",IF(TODAY()&gt;W1158,"OVERDUE","WITHIN TIME"),"")</f>
        <v/>
      </c>
    </row>
    <row r="1159">
      <c r="A1159" s="3" t="n">
        <v>1155</v>
      </c>
      <c r="B1159" s="4" t="n"/>
      <c r="C1159" s="4" t="n"/>
      <c r="D1159" s="5">
        <f>IF(E1159="ISNR20","Natural Rubber-TSNR (ISNR-20)","")</f>
        <v/>
      </c>
      <c r="E1159" s="4" t="n"/>
      <c r="F1159" s="6" t="n"/>
      <c r="G1159" s="6" t="n"/>
      <c r="H1159" s="7">
        <f>IF(G1159="","",G1159-TODAY())</f>
        <v/>
      </c>
      <c r="I1159" s="8">
        <f>IF(G1159="","",
IF(G1159&lt;TODAY(),
IF(O1159&gt;0,"Violated","Completed"),
IF(H1159&lt;=7,"Expiring Soon",
"Active")))</f>
        <v/>
      </c>
      <c r="J1159" s="8">
        <f>IF(C1159="","",
COUNTIFS(
sales!$C:$C,$C1159,
sales!$E:$E,$E1159,
sales!$H:$H,"&gt;="&amp;$F1159,
sales!$H:$H,"&lt;="&amp;$G1159
))</f>
        <v/>
      </c>
      <c r="K1159" s="9">
        <f>IF(COUNTIFS(sales!C:C, C1159)=0,"",
_xlfn.MAXIFS(sales!H:H, sales!C:C, C1159))</f>
        <v/>
      </c>
      <c r="L1159" s="4" t="n"/>
      <c r="M1159" s="4" t="n"/>
      <c r="N1159" s="10">
        <f>IF(C1159="","",
SUMIFS(
sales!$I:$I,
sales!$C:$C,$C1159,
sales!$E:$E,$E1159,
sales!$H:$H,"&gt;="&amp;$F1159,
sales!$H:$H,"&lt;="&amp;$G1159
))</f>
        <v/>
      </c>
      <c r="O1159" s="10">
        <f>IF(M1159="","",M1159-N1159)</f>
        <v/>
      </c>
      <c r="P1159" s="11">
        <f>IF(M1159=0,"",N1159/M1159)</f>
        <v/>
      </c>
      <c r="Q1159" s="12">
        <f>IF(OR(G1159="",O1159=""),"",
IF(AND(G1159&lt;TODAY(),O1159&gt;0),"YES","NO"))</f>
        <v/>
      </c>
      <c r="R1159" s="100" t="n"/>
      <c r="S1159" s="14" t="n"/>
      <c r="T1159" s="15">
        <f>IF(Q1159="YES", IF(R1159="Company",L1159*(1+S1159),IF(R1159="Vendor",L1159*(1-S1159),"")),"")</f>
        <v/>
      </c>
      <c r="U1159" s="15">
        <f>IF(Q1159="YES",O1159*T1159,"")</f>
        <v/>
      </c>
      <c r="V1159" s="16" t="n"/>
      <c r="W1159" s="17">
        <f>IF(Q1159="YES",G1159+V1159,"")</f>
        <v/>
      </c>
      <c r="X1159" s="18">
        <f>IF(Q1159="YES",IF(TODAY()&gt;W1159,"OVERDUE","WITHIN TIME"),"")</f>
        <v/>
      </c>
    </row>
    <row r="1160">
      <c r="A1160" s="3" t="n">
        <v>1156</v>
      </c>
      <c r="B1160" s="4" t="n"/>
      <c r="C1160" s="4" t="n"/>
      <c r="D1160" s="5">
        <f>IF(E1160="ISNR20","Natural Rubber-TSNR (ISNR-20)","")</f>
        <v/>
      </c>
      <c r="E1160" s="4" t="n"/>
      <c r="F1160" s="6" t="n"/>
      <c r="G1160" s="6" t="n"/>
      <c r="H1160" s="7">
        <f>IF(G1160="","",G1160-TODAY())</f>
        <v/>
      </c>
      <c r="I1160" s="8">
        <f>IF(G1160="","",
IF(G1160&lt;TODAY(),
IF(O1160&gt;0,"Violated","Completed"),
IF(H1160&lt;=7,"Expiring Soon",
"Active")))</f>
        <v/>
      </c>
      <c r="J1160" s="8">
        <f>IF(C1160="","",
COUNTIFS(
sales!$C:$C,$C1160,
sales!$E:$E,$E1160,
sales!$H:$H,"&gt;="&amp;$F1160,
sales!$H:$H,"&lt;="&amp;$G1160
))</f>
        <v/>
      </c>
      <c r="K1160" s="9">
        <f>IF(COUNTIFS(sales!C:C, C1160)=0,"",
_xlfn.MAXIFS(sales!H:H, sales!C:C, C1160))</f>
        <v/>
      </c>
      <c r="L1160" s="4" t="n"/>
      <c r="M1160" s="4" t="n"/>
      <c r="N1160" s="10">
        <f>IF(C1160="","",
SUMIFS(
sales!$I:$I,
sales!$C:$C,$C1160,
sales!$E:$E,$E1160,
sales!$H:$H,"&gt;="&amp;$F1160,
sales!$H:$H,"&lt;="&amp;$G1160
))</f>
        <v/>
      </c>
      <c r="O1160" s="10">
        <f>IF(M1160="","",M1160-N1160)</f>
        <v/>
      </c>
      <c r="P1160" s="11">
        <f>IF(M1160=0,"",N1160/M1160)</f>
        <v/>
      </c>
      <c r="Q1160" s="12">
        <f>IF(OR(G1160="",O1160=""),"",
IF(AND(G1160&lt;TODAY(),O1160&gt;0),"YES","NO"))</f>
        <v/>
      </c>
      <c r="R1160" s="100" t="n"/>
      <c r="S1160" s="14" t="n"/>
      <c r="T1160" s="15">
        <f>IF(Q1160="YES", IF(R1160="Company",L1160*(1+S1160),IF(R1160="Vendor",L1160*(1-S1160),"")),"")</f>
        <v/>
      </c>
      <c r="U1160" s="15">
        <f>IF(Q1160="YES",O1160*T1160,"")</f>
        <v/>
      </c>
      <c r="V1160" s="16" t="n"/>
      <c r="W1160" s="17">
        <f>IF(Q1160="YES",G1160+V1160,"")</f>
        <v/>
      </c>
      <c r="X1160" s="18">
        <f>IF(Q1160="YES",IF(TODAY()&gt;W1160,"OVERDUE","WITHIN TIME"),"")</f>
        <v/>
      </c>
    </row>
    <row r="1161">
      <c r="A1161" s="3" t="n">
        <v>1157</v>
      </c>
      <c r="B1161" s="4" t="n"/>
      <c r="C1161" s="4" t="n"/>
      <c r="D1161" s="5">
        <f>IF(E1161="ISNR20","Natural Rubber-TSNR (ISNR-20)","")</f>
        <v/>
      </c>
      <c r="E1161" s="4" t="n"/>
      <c r="F1161" s="6" t="n"/>
      <c r="G1161" s="6" t="n"/>
      <c r="H1161" s="7">
        <f>IF(G1161="","",G1161-TODAY())</f>
        <v/>
      </c>
      <c r="I1161" s="8">
        <f>IF(G1161="","",
IF(G1161&lt;TODAY(),
IF(O1161&gt;0,"Violated","Completed"),
IF(H1161&lt;=7,"Expiring Soon",
"Active")))</f>
        <v/>
      </c>
      <c r="J1161" s="8">
        <f>IF(C1161="","",
COUNTIFS(
sales!$C:$C,$C1161,
sales!$E:$E,$E1161,
sales!$H:$H,"&gt;="&amp;$F1161,
sales!$H:$H,"&lt;="&amp;$G1161
))</f>
        <v/>
      </c>
      <c r="K1161" s="9">
        <f>IF(COUNTIFS(sales!C:C, C1161)=0,"",
_xlfn.MAXIFS(sales!H:H, sales!C:C, C1161))</f>
        <v/>
      </c>
      <c r="L1161" s="4" t="n"/>
      <c r="M1161" s="4" t="n"/>
      <c r="N1161" s="10">
        <f>IF(C1161="","",
SUMIFS(
sales!$I:$I,
sales!$C:$C,$C1161,
sales!$E:$E,$E1161,
sales!$H:$H,"&gt;="&amp;$F1161,
sales!$H:$H,"&lt;="&amp;$G1161
))</f>
        <v/>
      </c>
      <c r="O1161" s="10">
        <f>IF(M1161="","",M1161-N1161)</f>
        <v/>
      </c>
      <c r="P1161" s="11">
        <f>IF(M1161=0,"",N1161/M1161)</f>
        <v/>
      </c>
      <c r="Q1161" s="12">
        <f>IF(OR(G1161="",O1161=""),"",
IF(AND(G1161&lt;TODAY(),O1161&gt;0),"YES","NO"))</f>
        <v/>
      </c>
      <c r="R1161" s="100" t="n"/>
      <c r="S1161" s="14" t="n"/>
      <c r="T1161" s="15">
        <f>IF(Q1161="YES", IF(R1161="Company",L1161*(1+S1161),IF(R1161="Vendor",L1161*(1-S1161),"")),"")</f>
        <v/>
      </c>
      <c r="U1161" s="15">
        <f>IF(Q1161="YES",O1161*T1161,"")</f>
        <v/>
      </c>
      <c r="V1161" s="16" t="n"/>
      <c r="W1161" s="17">
        <f>IF(Q1161="YES",G1161+V1161,"")</f>
        <v/>
      </c>
      <c r="X1161" s="18">
        <f>IF(Q1161="YES",IF(TODAY()&gt;W1161,"OVERDUE","WITHIN TIME"),"")</f>
        <v/>
      </c>
    </row>
    <row r="1162">
      <c r="A1162" s="3" t="n">
        <v>1158</v>
      </c>
      <c r="B1162" s="4" t="n"/>
      <c r="C1162" s="4" t="n"/>
      <c r="D1162" s="5">
        <f>IF(E1162="ISNR20","Natural Rubber-TSNR (ISNR-20)","")</f>
        <v/>
      </c>
      <c r="E1162" s="4" t="n"/>
      <c r="F1162" s="6" t="n"/>
      <c r="G1162" s="6" t="n"/>
      <c r="H1162" s="7">
        <f>IF(G1162="","",G1162-TODAY())</f>
        <v/>
      </c>
      <c r="I1162" s="8">
        <f>IF(G1162="","",
IF(G1162&lt;TODAY(),
IF(O1162&gt;0,"Violated","Completed"),
IF(H1162&lt;=7,"Expiring Soon",
"Active")))</f>
        <v/>
      </c>
      <c r="J1162" s="8">
        <f>IF(C1162="","",
COUNTIFS(
sales!$C:$C,$C1162,
sales!$E:$E,$E1162,
sales!$H:$H,"&gt;="&amp;$F1162,
sales!$H:$H,"&lt;="&amp;$G1162
))</f>
        <v/>
      </c>
      <c r="K1162" s="9">
        <f>IF(COUNTIFS(sales!C:C, C1162)=0,"",
_xlfn.MAXIFS(sales!H:H, sales!C:C, C1162))</f>
        <v/>
      </c>
      <c r="L1162" s="4" t="n"/>
      <c r="M1162" s="4" t="n"/>
      <c r="N1162" s="10">
        <f>IF(C1162="","",
SUMIFS(
sales!$I:$I,
sales!$C:$C,$C1162,
sales!$E:$E,$E1162,
sales!$H:$H,"&gt;="&amp;$F1162,
sales!$H:$H,"&lt;="&amp;$G1162
))</f>
        <v/>
      </c>
      <c r="O1162" s="10">
        <f>IF(M1162="","",M1162-N1162)</f>
        <v/>
      </c>
      <c r="P1162" s="11">
        <f>IF(M1162=0,"",N1162/M1162)</f>
        <v/>
      </c>
      <c r="Q1162" s="12">
        <f>IF(OR(G1162="",O1162=""),"",
IF(AND(G1162&lt;TODAY(),O1162&gt;0),"YES","NO"))</f>
        <v/>
      </c>
      <c r="R1162" s="100" t="n"/>
      <c r="S1162" s="14" t="n"/>
      <c r="T1162" s="15">
        <f>IF(Q1162="YES", IF(R1162="Company",L1162*(1+S1162),IF(R1162="Vendor",L1162*(1-S1162),"")),"")</f>
        <v/>
      </c>
      <c r="U1162" s="15">
        <f>IF(Q1162="YES",O1162*T1162,"")</f>
        <v/>
      </c>
      <c r="V1162" s="16" t="n"/>
      <c r="W1162" s="17">
        <f>IF(Q1162="YES",G1162+V1162,"")</f>
        <v/>
      </c>
      <c r="X1162" s="18">
        <f>IF(Q1162="YES",IF(TODAY()&gt;W1162,"OVERDUE","WITHIN TIME"),"")</f>
        <v/>
      </c>
    </row>
    <row r="1163">
      <c r="A1163" s="3" t="n">
        <v>1159</v>
      </c>
      <c r="B1163" s="4" t="n"/>
      <c r="C1163" s="4" t="n"/>
      <c r="D1163" s="5">
        <f>IF(E1163="ISNR20","Natural Rubber-TSNR (ISNR-20)","")</f>
        <v/>
      </c>
      <c r="E1163" s="4" t="n"/>
      <c r="F1163" s="6" t="n"/>
      <c r="G1163" s="6" t="n"/>
      <c r="H1163" s="7">
        <f>IF(G1163="","",G1163-TODAY())</f>
        <v/>
      </c>
      <c r="I1163" s="8">
        <f>IF(G1163="","",
IF(G1163&lt;TODAY(),
IF(O1163&gt;0,"Violated","Completed"),
IF(H1163&lt;=7,"Expiring Soon",
"Active")))</f>
        <v/>
      </c>
      <c r="J1163" s="8">
        <f>IF(C1163="","",
COUNTIFS(
sales!$C:$C,$C1163,
sales!$E:$E,$E1163,
sales!$H:$H,"&gt;="&amp;$F1163,
sales!$H:$H,"&lt;="&amp;$G1163
))</f>
        <v/>
      </c>
      <c r="K1163" s="9">
        <f>IF(COUNTIFS(sales!C:C, C1163)=0,"",
_xlfn.MAXIFS(sales!H:H, sales!C:C, C1163))</f>
        <v/>
      </c>
      <c r="L1163" s="4" t="n"/>
      <c r="M1163" s="4" t="n"/>
      <c r="N1163" s="10">
        <f>IF(C1163="","",
SUMIFS(
sales!$I:$I,
sales!$C:$C,$C1163,
sales!$E:$E,$E1163,
sales!$H:$H,"&gt;="&amp;$F1163,
sales!$H:$H,"&lt;="&amp;$G1163
))</f>
        <v/>
      </c>
      <c r="O1163" s="10">
        <f>IF(M1163="","",M1163-N1163)</f>
        <v/>
      </c>
      <c r="P1163" s="11">
        <f>IF(M1163=0,"",N1163/M1163)</f>
        <v/>
      </c>
      <c r="Q1163" s="12">
        <f>IF(OR(G1163="",O1163=""),"",
IF(AND(G1163&lt;TODAY(),O1163&gt;0),"YES","NO"))</f>
        <v/>
      </c>
      <c r="R1163" s="100" t="n"/>
      <c r="S1163" s="14" t="n"/>
      <c r="T1163" s="15">
        <f>IF(Q1163="YES", IF(R1163="Company",L1163*(1+S1163),IF(R1163="Vendor",L1163*(1-S1163),"")),"")</f>
        <v/>
      </c>
      <c r="U1163" s="15">
        <f>IF(Q1163="YES",O1163*T1163,"")</f>
        <v/>
      </c>
      <c r="V1163" s="16" t="n"/>
      <c r="W1163" s="17">
        <f>IF(Q1163="YES",G1163+V1163,"")</f>
        <v/>
      </c>
      <c r="X1163" s="18">
        <f>IF(Q1163="YES",IF(TODAY()&gt;W1163,"OVERDUE","WITHIN TIME"),"")</f>
        <v/>
      </c>
    </row>
    <row r="1164">
      <c r="A1164" s="3" t="n">
        <v>1160</v>
      </c>
      <c r="B1164" s="4" t="n"/>
      <c r="C1164" s="4" t="n"/>
      <c r="D1164" s="5">
        <f>IF(E1164="ISNR20","Natural Rubber-TSNR (ISNR-20)","")</f>
        <v/>
      </c>
      <c r="E1164" s="4" t="n"/>
      <c r="F1164" s="6" t="n"/>
      <c r="G1164" s="6" t="n"/>
      <c r="H1164" s="7">
        <f>IF(G1164="","",G1164-TODAY())</f>
        <v/>
      </c>
      <c r="I1164" s="8">
        <f>IF(G1164="","",
IF(G1164&lt;TODAY(),
IF(O1164&gt;0,"Violated","Completed"),
IF(H1164&lt;=7,"Expiring Soon",
"Active")))</f>
        <v/>
      </c>
      <c r="J1164" s="8">
        <f>IF(C1164="","",
COUNTIFS(
sales!$C:$C,$C1164,
sales!$E:$E,$E1164,
sales!$H:$H,"&gt;="&amp;$F1164,
sales!$H:$H,"&lt;="&amp;$G1164
))</f>
        <v/>
      </c>
      <c r="K1164" s="9">
        <f>IF(COUNTIFS(sales!C:C, C1164)=0,"",
_xlfn.MAXIFS(sales!H:H, sales!C:C, C1164))</f>
        <v/>
      </c>
      <c r="L1164" s="4" t="n"/>
      <c r="M1164" s="4" t="n"/>
      <c r="N1164" s="10">
        <f>IF(C1164="","",
SUMIFS(
sales!$I:$I,
sales!$C:$C,$C1164,
sales!$E:$E,$E1164,
sales!$H:$H,"&gt;="&amp;$F1164,
sales!$H:$H,"&lt;="&amp;$G1164
))</f>
        <v/>
      </c>
      <c r="O1164" s="10">
        <f>IF(M1164="","",M1164-N1164)</f>
        <v/>
      </c>
      <c r="P1164" s="11">
        <f>IF(M1164=0,"",N1164/M1164)</f>
        <v/>
      </c>
      <c r="Q1164" s="12">
        <f>IF(OR(G1164="",O1164=""),"",
IF(AND(G1164&lt;TODAY(),O1164&gt;0),"YES","NO"))</f>
        <v/>
      </c>
      <c r="R1164" s="100" t="n"/>
      <c r="S1164" s="14" t="n"/>
      <c r="T1164" s="15">
        <f>IF(Q1164="YES", IF(R1164="Company",L1164*(1+S1164),IF(R1164="Vendor",L1164*(1-S1164),"")),"")</f>
        <v/>
      </c>
      <c r="U1164" s="15">
        <f>IF(Q1164="YES",O1164*T1164,"")</f>
        <v/>
      </c>
      <c r="V1164" s="16" t="n"/>
      <c r="W1164" s="17">
        <f>IF(Q1164="YES",G1164+V1164,"")</f>
        <v/>
      </c>
      <c r="X1164" s="18">
        <f>IF(Q1164="YES",IF(TODAY()&gt;W1164,"OVERDUE","WITHIN TIME"),"")</f>
        <v/>
      </c>
    </row>
    <row r="1165">
      <c r="A1165" s="3" t="n">
        <v>1161</v>
      </c>
      <c r="B1165" s="4" t="n"/>
      <c r="C1165" s="4" t="n"/>
      <c r="D1165" s="5">
        <f>IF(E1165="ISNR20","Natural Rubber-TSNR (ISNR-20)","")</f>
        <v/>
      </c>
      <c r="E1165" s="4" t="n"/>
      <c r="F1165" s="6" t="n"/>
      <c r="G1165" s="6" t="n"/>
      <c r="H1165" s="7">
        <f>IF(G1165="","",G1165-TODAY())</f>
        <v/>
      </c>
      <c r="I1165" s="8">
        <f>IF(G1165="","",
IF(G1165&lt;TODAY(),
IF(O1165&gt;0,"Violated","Completed"),
IF(H1165&lt;=7,"Expiring Soon",
"Active")))</f>
        <v/>
      </c>
      <c r="J1165" s="8">
        <f>IF(C1165="","",
COUNTIFS(
sales!$C:$C,$C1165,
sales!$E:$E,$E1165,
sales!$H:$H,"&gt;="&amp;$F1165,
sales!$H:$H,"&lt;="&amp;$G1165
))</f>
        <v/>
      </c>
      <c r="K1165" s="9">
        <f>IF(COUNTIFS(sales!C:C, C1165)=0,"",
_xlfn.MAXIFS(sales!H:H, sales!C:C, C1165))</f>
        <v/>
      </c>
      <c r="L1165" s="4" t="n"/>
      <c r="M1165" s="4" t="n"/>
      <c r="N1165" s="10">
        <f>IF(C1165="","",
SUMIFS(
sales!$I:$I,
sales!$C:$C,$C1165,
sales!$E:$E,$E1165,
sales!$H:$H,"&gt;="&amp;$F1165,
sales!$H:$H,"&lt;="&amp;$G1165
))</f>
        <v/>
      </c>
      <c r="O1165" s="10">
        <f>IF(M1165="","",M1165-N1165)</f>
        <v/>
      </c>
      <c r="P1165" s="11">
        <f>IF(M1165=0,"",N1165/M1165)</f>
        <v/>
      </c>
      <c r="Q1165" s="12">
        <f>IF(OR(G1165="",O1165=""),"",
IF(AND(G1165&lt;TODAY(),O1165&gt;0),"YES","NO"))</f>
        <v/>
      </c>
      <c r="R1165" s="100" t="n"/>
      <c r="S1165" s="14" t="n"/>
      <c r="T1165" s="15">
        <f>IF(Q1165="YES", IF(R1165="Company",L1165*(1+S1165),IF(R1165="Vendor",L1165*(1-S1165),"")),"")</f>
        <v/>
      </c>
      <c r="U1165" s="15">
        <f>IF(Q1165="YES",O1165*T1165,"")</f>
        <v/>
      </c>
      <c r="V1165" s="16" t="n"/>
      <c r="W1165" s="17">
        <f>IF(Q1165="YES",G1165+V1165,"")</f>
        <v/>
      </c>
      <c r="X1165" s="18">
        <f>IF(Q1165="YES",IF(TODAY()&gt;W1165,"OVERDUE","WITHIN TIME"),"")</f>
        <v/>
      </c>
    </row>
    <row r="1166">
      <c r="A1166" s="3" t="n">
        <v>1162</v>
      </c>
      <c r="B1166" s="4" t="n"/>
      <c r="C1166" s="4" t="n"/>
      <c r="D1166" s="5">
        <f>IF(E1166="ISNR20","Natural Rubber-TSNR (ISNR-20)","")</f>
        <v/>
      </c>
      <c r="E1166" s="4" t="n"/>
      <c r="F1166" s="6" t="n"/>
      <c r="G1166" s="6" t="n"/>
      <c r="H1166" s="7">
        <f>IF(G1166="","",G1166-TODAY())</f>
        <v/>
      </c>
      <c r="I1166" s="8">
        <f>IF(G1166="","",
IF(G1166&lt;TODAY(),
IF(O1166&gt;0,"Violated","Completed"),
IF(H1166&lt;=7,"Expiring Soon",
"Active")))</f>
        <v/>
      </c>
      <c r="J1166" s="8">
        <f>IF(C1166="","",
COUNTIFS(
sales!$C:$C,$C1166,
sales!$E:$E,$E1166,
sales!$H:$H,"&gt;="&amp;$F1166,
sales!$H:$H,"&lt;="&amp;$G1166
))</f>
        <v/>
      </c>
      <c r="K1166" s="9">
        <f>IF(COUNTIFS(sales!C:C, C1166)=0,"",
_xlfn.MAXIFS(sales!H:H, sales!C:C, C1166))</f>
        <v/>
      </c>
      <c r="L1166" s="4" t="n"/>
      <c r="M1166" s="4" t="n"/>
      <c r="N1166" s="10">
        <f>IF(C1166="","",
SUMIFS(
sales!$I:$I,
sales!$C:$C,$C1166,
sales!$E:$E,$E1166,
sales!$H:$H,"&gt;="&amp;$F1166,
sales!$H:$H,"&lt;="&amp;$G1166
))</f>
        <v/>
      </c>
      <c r="O1166" s="10">
        <f>IF(M1166="","",M1166-N1166)</f>
        <v/>
      </c>
      <c r="P1166" s="11">
        <f>IF(M1166=0,"",N1166/M1166)</f>
        <v/>
      </c>
      <c r="Q1166" s="12">
        <f>IF(OR(G1166="",O1166=""),"",
IF(AND(G1166&lt;TODAY(),O1166&gt;0),"YES","NO"))</f>
        <v/>
      </c>
      <c r="R1166" s="100" t="n"/>
      <c r="S1166" s="14" t="n"/>
      <c r="T1166" s="15">
        <f>IF(Q1166="YES", IF(R1166="Company",L1166*(1+S1166),IF(R1166="Vendor",L1166*(1-S1166),"")),"")</f>
        <v/>
      </c>
      <c r="U1166" s="15">
        <f>IF(Q1166="YES",O1166*T1166,"")</f>
        <v/>
      </c>
      <c r="V1166" s="16" t="n"/>
      <c r="W1166" s="17">
        <f>IF(Q1166="YES",G1166+V1166,"")</f>
        <v/>
      </c>
      <c r="X1166" s="18">
        <f>IF(Q1166="YES",IF(TODAY()&gt;W1166,"OVERDUE","WITHIN TIME"),"")</f>
        <v/>
      </c>
    </row>
    <row r="1167">
      <c r="A1167" s="3" t="n">
        <v>1163</v>
      </c>
      <c r="B1167" s="4" t="n"/>
      <c r="C1167" s="4" t="n"/>
      <c r="D1167" s="5">
        <f>IF(E1167="ISNR20","Natural Rubber-TSNR (ISNR-20)","")</f>
        <v/>
      </c>
      <c r="E1167" s="4" t="n"/>
      <c r="F1167" s="6" t="n"/>
      <c r="G1167" s="6" t="n"/>
      <c r="H1167" s="7">
        <f>IF(G1167="","",G1167-TODAY())</f>
        <v/>
      </c>
      <c r="I1167" s="8">
        <f>IF(G1167="","",
IF(G1167&lt;TODAY(),
IF(O1167&gt;0,"Violated","Completed"),
IF(H1167&lt;=7,"Expiring Soon",
"Active")))</f>
        <v/>
      </c>
      <c r="J1167" s="8">
        <f>IF(C1167="","",
COUNTIFS(
sales!$C:$C,$C1167,
sales!$E:$E,$E1167,
sales!$H:$H,"&gt;="&amp;$F1167,
sales!$H:$H,"&lt;="&amp;$G1167
))</f>
        <v/>
      </c>
      <c r="K1167" s="9">
        <f>IF(COUNTIFS(sales!C:C, C1167)=0,"",
_xlfn.MAXIFS(sales!H:H, sales!C:C, C1167))</f>
        <v/>
      </c>
      <c r="L1167" s="4" t="n"/>
      <c r="M1167" s="4" t="n"/>
      <c r="N1167" s="10">
        <f>IF(C1167="","",
SUMIFS(
sales!$I:$I,
sales!$C:$C,$C1167,
sales!$E:$E,$E1167,
sales!$H:$H,"&gt;="&amp;$F1167,
sales!$H:$H,"&lt;="&amp;$G1167
))</f>
        <v/>
      </c>
      <c r="O1167" s="10">
        <f>IF(M1167="","",M1167-N1167)</f>
        <v/>
      </c>
      <c r="P1167" s="11">
        <f>IF(M1167=0,"",N1167/M1167)</f>
        <v/>
      </c>
      <c r="Q1167" s="12">
        <f>IF(OR(G1167="",O1167=""),"",
IF(AND(G1167&lt;TODAY(),O1167&gt;0),"YES","NO"))</f>
        <v/>
      </c>
      <c r="R1167" s="100" t="n"/>
      <c r="S1167" s="14" t="n"/>
      <c r="T1167" s="15">
        <f>IF(Q1167="YES", IF(R1167="Company",L1167*(1+S1167),IF(R1167="Vendor",L1167*(1-S1167),"")),"")</f>
        <v/>
      </c>
      <c r="U1167" s="15">
        <f>IF(Q1167="YES",O1167*T1167,"")</f>
        <v/>
      </c>
      <c r="V1167" s="16" t="n"/>
      <c r="W1167" s="17">
        <f>IF(Q1167="YES",G1167+V1167,"")</f>
        <v/>
      </c>
      <c r="X1167" s="18">
        <f>IF(Q1167="YES",IF(TODAY()&gt;W1167,"OVERDUE","WITHIN TIME"),"")</f>
        <v/>
      </c>
    </row>
    <row r="1168">
      <c r="A1168" s="3" t="n">
        <v>1164</v>
      </c>
      <c r="B1168" s="4" t="n"/>
      <c r="C1168" s="4" t="n"/>
      <c r="D1168" s="5">
        <f>IF(E1168="ISNR20","Natural Rubber-TSNR (ISNR-20)","")</f>
        <v/>
      </c>
      <c r="E1168" s="4" t="n"/>
      <c r="F1168" s="6" t="n"/>
      <c r="G1168" s="6" t="n"/>
      <c r="H1168" s="7">
        <f>IF(G1168="","",G1168-TODAY())</f>
        <v/>
      </c>
      <c r="I1168" s="8">
        <f>IF(G1168="","",
IF(G1168&lt;TODAY(),
IF(O1168&gt;0,"Violated","Completed"),
IF(H1168&lt;=7,"Expiring Soon",
"Active")))</f>
        <v/>
      </c>
      <c r="J1168" s="8">
        <f>IF(C1168="","",
COUNTIFS(
sales!$C:$C,$C1168,
sales!$E:$E,$E1168,
sales!$H:$H,"&gt;="&amp;$F1168,
sales!$H:$H,"&lt;="&amp;$G1168
))</f>
        <v/>
      </c>
      <c r="K1168" s="9">
        <f>IF(COUNTIFS(sales!C:C, C1168)=0,"",
_xlfn.MAXIFS(sales!H:H, sales!C:C, C1168))</f>
        <v/>
      </c>
      <c r="L1168" s="4" t="n"/>
      <c r="M1168" s="4" t="n"/>
      <c r="N1168" s="10">
        <f>IF(C1168="","",
SUMIFS(
sales!$I:$I,
sales!$C:$C,$C1168,
sales!$E:$E,$E1168,
sales!$H:$H,"&gt;="&amp;$F1168,
sales!$H:$H,"&lt;="&amp;$G1168
))</f>
        <v/>
      </c>
      <c r="O1168" s="10">
        <f>IF(M1168="","",M1168-N1168)</f>
        <v/>
      </c>
      <c r="P1168" s="11">
        <f>IF(M1168=0,"",N1168/M1168)</f>
        <v/>
      </c>
      <c r="Q1168" s="12">
        <f>IF(OR(G1168="",O1168=""),"",
IF(AND(G1168&lt;TODAY(),O1168&gt;0),"YES","NO"))</f>
        <v/>
      </c>
      <c r="R1168" s="100" t="n"/>
      <c r="S1168" s="14" t="n"/>
      <c r="T1168" s="15">
        <f>IF(Q1168="YES", IF(R1168="Company",L1168*(1+S1168),IF(R1168="Vendor",L1168*(1-S1168),"")),"")</f>
        <v/>
      </c>
      <c r="U1168" s="15">
        <f>IF(Q1168="YES",O1168*T1168,"")</f>
        <v/>
      </c>
      <c r="V1168" s="16" t="n"/>
      <c r="W1168" s="17">
        <f>IF(Q1168="YES",G1168+V1168,"")</f>
        <v/>
      </c>
      <c r="X1168" s="18">
        <f>IF(Q1168="YES",IF(TODAY()&gt;W1168,"OVERDUE","WITHIN TIME"),"")</f>
        <v/>
      </c>
    </row>
    <row r="1169">
      <c r="A1169" s="3" t="n">
        <v>1165</v>
      </c>
      <c r="B1169" s="4" t="n"/>
      <c r="C1169" s="4" t="n"/>
      <c r="D1169" s="5">
        <f>IF(E1169="ISNR20","Natural Rubber-TSNR (ISNR-20)","")</f>
        <v/>
      </c>
      <c r="E1169" s="4" t="n"/>
      <c r="F1169" s="6" t="n"/>
      <c r="G1169" s="6" t="n"/>
      <c r="H1169" s="7">
        <f>IF(G1169="","",G1169-TODAY())</f>
        <v/>
      </c>
      <c r="I1169" s="8">
        <f>IF(G1169="","",
IF(G1169&lt;TODAY(),
IF(O1169&gt;0,"Violated","Completed"),
IF(H1169&lt;=7,"Expiring Soon",
"Active")))</f>
        <v/>
      </c>
      <c r="J1169" s="8">
        <f>IF(C1169="","",
COUNTIFS(
sales!$C:$C,$C1169,
sales!$E:$E,$E1169,
sales!$H:$H,"&gt;="&amp;$F1169,
sales!$H:$H,"&lt;="&amp;$G1169
))</f>
        <v/>
      </c>
      <c r="K1169" s="9">
        <f>IF(COUNTIFS(sales!C:C, C1169)=0,"",
_xlfn.MAXIFS(sales!H:H, sales!C:C, C1169))</f>
        <v/>
      </c>
      <c r="L1169" s="4" t="n"/>
      <c r="M1169" s="4" t="n"/>
      <c r="N1169" s="10">
        <f>IF(C1169="","",
SUMIFS(
sales!$I:$I,
sales!$C:$C,$C1169,
sales!$E:$E,$E1169,
sales!$H:$H,"&gt;="&amp;$F1169,
sales!$H:$H,"&lt;="&amp;$G1169
))</f>
        <v/>
      </c>
      <c r="O1169" s="10">
        <f>IF(M1169="","",M1169-N1169)</f>
        <v/>
      </c>
      <c r="P1169" s="11">
        <f>IF(M1169=0,"",N1169/M1169)</f>
        <v/>
      </c>
      <c r="Q1169" s="12">
        <f>IF(OR(G1169="",O1169=""),"",
IF(AND(G1169&lt;TODAY(),O1169&gt;0),"YES","NO"))</f>
        <v/>
      </c>
      <c r="R1169" s="100" t="n"/>
      <c r="S1169" s="14" t="n"/>
      <c r="T1169" s="15">
        <f>IF(Q1169="YES", IF(R1169="Company",L1169*(1+S1169),IF(R1169="Vendor",L1169*(1-S1169),"")),"")</f>
        <v/>
      </c>
      <c r="U1169" s="15">
        <f>IF(Q1169="YES",O1169*T1169,"")</f>
        <v/>
      </c>
      <c r="V1169" s="16" t="n"/>
      <c r="W1169" s="17">
        <f>IF(Q1169="YES",G1169+V1169,"")</f>
        <v/>
      </c>
      <c r="X1169" s="18">
        <f>IF(Q1169="YES",IF(TODAY()&gt;W1169,"OVERDUE","WITHIN TIME"),"")</f>
        <v/>
      </c>
    </row>
    <row r="1170">
      <c r="A1170" s="3" t="n">
        <v>1166</v>
      </c>
      <c r="B1170" s="4" t="n"/>
      <c r="C1170" s="4" t="n"/>
      <c r="D1170" s="5">
        <f>IF(E1170="ISNR20","Natural Rubber-TSNR (ISNR-20)","")</f>
        <v/>
      </c>
      <c r="E1170" s="4" t="n"/>
      <c r="F1170" s="6" t="n"/>
      <c r="G1170" s="6" t="n"/>
      <c r="H1170" s="7">
        <f>IF(G1170="","",G1170-TODAY())</f>
        <v/>
      </c>
      <c r="I1170" s="8">
        <f>IF(G1170="","",
IF(G1170&lt;TODAY(),
IF(O1170&gt;0,"Violated","Completed"),
IF(H1170&lt;=7,"Expiring Soon",
"Active")))</f>
        <v/>
      </c>
      <c r="J1170" s="8">
        <f>IF(C1170="","",
COUNTIFS(
sales!$C:$C,$C1170,
sales!$E:$E,$E1170,
sales!$H:$H,"&gt;="&amp;$F1170,
sales!$H:$H,"&lt;="&amp;$G1170
))</f>
        <v/>
      </c>
      <c r="K1170" s="9">
        <f>IF(COUNTIFS(sales!C:C, C1170)=0,"",
_xlfn.MAXIFS(sales!H:H, sales!C:C, C1170))</f>
        <v/>
      </c>
      <c r="L1170" s="4" t="n"/>
      <c r="M1170" s="4" t="n"/>
      <c r="N1170" s="10">
        <f>IF(C1170="","",
SUMIFS(
sales!$I:$I,
sales!$C:$C,$C1170,
sales!$E:$E,$E1170,
sales!$H:$H,"&gt;="&amp;$F1170,
sales!$H:$H,"&lt;="&amp;$G1170
))</f>
        <v/>
      </c>
      <c r="O1170" s="10">
        <f>IF(M1170="","",M1170-N1170)</f>
        <v/>
      </c>
      <c r="P1170" s="11">
        <f>IF(M1170=0,"",N1170/M1170)</f>
        <v/>
      </c>
      <c r="Q1170" s="12">
        <f>IF(OR(G1170="",O1170=""),"",
IF(AND(G1170&lt;TODAY(),O1170&gt;0),"YES","NO"))</f>
        <v/>
      </c>
      <c r="R1170" s="100" t="n"/>
      <c r="S1170" s="14" t="n"/>
      <c r="T1170" s="15">
        <f>IF(Q1170="YES", IF(R1170="Company",L1170*(1+S1170),IF(R1170="Vendor",L1170*(1-S1170),"")),"")</f>
        <v/>
      </c>
      <c r="U1170" s="15">
        <f>IF(Q1170="YES",O1170*T1170,"")</f>
        <v/>
      </c>
      <c r="V1170" s="16" t="n"/>
      <c r="W1170" s="17">
        <f>IF(Q1170="YES",G1170+V1170,"")</f>
        <v/>
      </c>
      <c r="X1170" s="18">
        <f>IF(Q1170="YES",IF(TODAY()&gt;W1170,"OVERDUE","WITHIN TIME"),"")</f>
        <v/>
      </c>
    </row>
    <row r="1171">
      <c r="A1171" s="3" t="n">
        <v>1167</v>
      </c>
      <c r="B1171" s="4" t="n"/>
      <c r="C1171" s="4" t="n"/>
      <c r="D1171" s="5">
        <f>IF(E1171="ISNR20","Natural Rubber-TSNR (ISNR-20)","")</f>
        <v/>
      </c>
      <c r="E1171" s="4" t="n"/>
      <c r="F1171" s="6" t="n"/>
      <c r="G1171" s="6" t="n"/>
      <c r="H1171" s="7">
        <f>IF(G1171="","",G1171-TODAY())</f>
        <v/>
      </c>
      <c r="I1171" s="8">
        <f>IF(G1171="","",
IF(G1171&lt;TODAY(),
IF(O1171&gt;0,"Violated","Completed"),
IF(H1171&lt;=7,"Expiring Soon",
"Active")))</f>
        <v/>
      </c>
      <c r="J1171" s="8">
        <f>IF(C1171="","",
COUNTIFS(
sales!$C:$C,$C1171,
sales!$E:$E,$E1171,
sales!$H:$H,"&gt;="&amp;$F1171,
sales!$H:$H,"&lt;="&amp;$G1171
))</f>
        <v/>
      </c>
      <c r="K1171" s="9">
        <f>IF(COUNTIFS(sales!C:C, C1171)=0,"",
_xlfn.MAXIFS(sales!H:H, sales!C:C, C1171))</f>
        <v/>
      </c>
      <c r="L1171" s="4" t="n"/>
      <c r="M1171" s="4" t="n"/>
      <c r="N1171" s="10">
        <f>IF(C1171="","",
SUMIFS(
sales!$I:$I,
sales!$C:$C,$C1171,
sales!$E:$E,$E1171,
sales!$H:$H,"&gt;="&amp;$F1171,
sales!$H:$H,"&lt;="&amp;$G1171
))</f>
        <v/>
      </c>
      <c r="O1171" s="10">
        <f>IF(M1171="","",M1171-N1171)</f>
        <v/>
      </c>
      <c r="P1171" s="11">
        <f>IF(M1171=0,"",N1171/M1171)</f>
        <v/>
      </c>
      <c r="Q1171" s="12">
        <f>IF(OR(G1171="",O1171=""),"",
IF(AND(G1171&lt;TODAY(),O1171&gt;0),"YES","NO"))</f>
        <v/>
      </c>
      <c r="R1171" s="100" t="n"/>
      <c r="S1171" s="14" t="n"/>
      <c r="T1171" s="15">
        <f>IF(Q1171="YES", IF(R1171="Company",L1171*(1+S1171),IF(R1171="Vendor",L1171*(1-S1171),"")),"")</f>
        <v/>
      </c>
      <c r="U1171" s="15">
        <f>IF(Q1171="YES",O1171*T1171,"")</f>
        <v/>
      </c>
      <c r="V1171" s="16" t="n"/>
      <c r="W1171" s="17">
        <f>IF(Q1171="YES",G1171+V1171,"")</f>
        <v/>
      </c>
      <c r="X1171" s="18">
        <f>IF(Q1171="YES",IF(TODAY()&gt;W1171,"OVERDUE","WITHIN TIME"),"")</f>
        <v/>
      </c>
    </row>
    <row r="1172">
      <c r="A1172" s="3" t="n">
        <v>1168</v>
      </c>
      <c r="B1172" s="4" t="n"/>
      <c r="C1172" s="4" t="n"/>
      <c r="D1172" s="5">
        <f>IF(E1172="ISNR20","Natural Rubber-TSNR (ISNR-20)","")</f>
        <v/>
      </c>
      <c r="E1172" s="4" t="n"/>
      <c r="F1172" s="6" t="n"/>
      <c r="G1172" s="6" t="n"/>
      <c r="H1172" s="7">
        <f>IF(G1172="","",G1172-TODAY())</f>
        <v/>
      </c>
      <c r="I1172" s="8">
        <f>IF(G1172="","",
IF(G1172&lt;TODAY(),
IF(O1172&gt;0,"Violated","Completed"),
IF(H1172&lt;=7,"Expiring Soon",
"Active")))</f>
        <v/>
      </c>
      <c r="J1172" s="8">
        <f>IF(C1172="","",
COUNTIFS(
sales!$C:$C,$C1172,
sales!$E:$E,$E1172,
sales!$H:$H,"&gt;="&amp;$F1172,
sales!$H:$H,"&lt;="&amp;$G1172
))</f>
        <v/>
      </c>
      <c r="K1172" s="9">
        <f>IF(COUNTIFS(sales!C:C, C1172)=0,"",
_xlfn.MAXIFS(sales!H:H, sales!C:C, C1172))</f>
        <v/>
      </c>
      <c r="L1172" s="4" t="n"/>
      <c r="M1172" s="4" t="n"/>
      <c r="N1172" s="10">
        <f>IF(C1172="","",
SUMIFS(
sales!$I:$I,
sales!$C:$C,$C1172,
sales!$E:$E,$E1172,
sales!$H:$H,"&gt;="&amp;$F1172,
sales!$H:$H,"&lt;="&amp;$G1172
))</f>
        <v/>
      </c>
      <c r="O1172" s="10">
        <f>IF(M1172="","",M1172-N1172)</f>
        <v/>
      </c>
      <c r="P1172" s="11">
        <f>IF(M1172=0,"",N1172/M1172)</f>
        <v/>
      </c>
      <c r="Q1172" s="12">
        <f>IF(OR(G1172="",O1172=""),"",
IF(AND(G1172&lt;TODAY(),O1172&gt;0),"YES","NO"))</f>
        <v/>
      </c>
      <c r="R1172" s="100" t="n"/>
      <c r="S1172" s="14" t="n"/>
      <c r="T1172" s="15">
        <f>IF(Q1172="YES", IF(R1172="Company",L1172*(1+S1172),IF(R1172="Vendor",L1172*(1-S1172),"")),"")</f>
        <v/>
      </c>
      <c r="U1172" s="15">
        <f>IF(Q1172="YES",O1172*T1172,"")</f>
        <v/>
      </c>
      <c r="V1172" s="16" t="n"/>
      <c r="W1172" s="17">
        <f>IF(Q1172="YES",G1172+V1172,"")</f>
        <v/>
      </c>
      <c r="X1172" s="18">
        <f>IF(Q1172="YES",IF(TODAY()&gt;W1172,"OVERDUE","WITHIN TIME"),"")</f>
        <v/>
      </c>
    </row>
    <row r="1173">
      <c r="A1173" s="3" t="n">
        <v>1169</v>
      </c>
      <c r="B1173" s="4" t="n"/>
      <c r="C1173" s="4" t="n"/>
      <c r="D1173" s="5">
        <f>IF(E1173="ISNR20","Natural Rubber-TSNR (ISNR-20)","")</f>
        <v/>
      </c>
      <c r="E1173" s="4" t="n"/>
      <c r="F1173" s="6" t="n"/>
      <c r="G1173" s="6" t="n"/>
      <c r="H1173" s="7">
        <f>IF(G1173="","",G1173-TODAY())</f>
        <v/>
      </c>
      <c r="I1173" s="8">
        <f>IF(G1173="","",
IF(G1173&lt;TODAY(),
IF(O1173&gt;0,"Violated","Completed"),
IF(H1173&lt;=7,"Expiring Soon",
"Active")))</f>
        <v/>
      </c>
      <c r="J1173" s="8">
        <f>IF(C1173="","",
COUNTIFS(
sales!$C:$C,$C1173,
sales!$E:$E,$E1173,
sales!$H:$H,"&gt;="&amp;$F1173,
sales!$H:$H,"&lt;="&amp;$G1173
))</f>
        <v/>
      </c>
      <c r="K1173" s="9">
        <f>IF(COUNTIFS(sales!C:C, C1173)=0,"",
_xlfn.MAXIFS(sales!H:H, sales!C:C, C1173))</f>
        <v/>
      </c>
      <c r="L1173" s="4" t="n"/>
      <c r="M1173" s="4" t="n"/>
      <c r="N1173" s="10">
        <f>IF(C1173="","",
SUMIFS(
sales!$I:$I,
sales!$C:$C,$C1173,
sales!$E:$E,$E1173,
sales!$H:$H,"&gt;="&amp;$F1173,
sales!$H:$H,"&lt;="&amp;$G1173
))</f>
        <v/>
      </c>
      <c r="O1173" s="10">
        <f>IF(M1173="","",M1173-N1173)</f>
        <v/>
      </c>
      <c r="P1173" s="11">
        <f>IF(M1173=0,"",N1173/M1173)</f>
        <v/>
      </c>
      <c r="Q1173" s="12">
        <f>IF(OR(G1173="",O1173=""),"",
IF(AND(G1173&lt;TODAY(),O1173&gt;0),"YES","NO"))</f>
        <v/>
      </c>
      <c r="R1173" s="100" t="n"/>
      <c r="S1173" s="14" t="n"/>
      <c r="T1173" s="15">
        <f>IF(Q1173="YES", IF(R1173="Company",L1173*(1+S1173),IF(R1173="Vendor",L1173*(1-S1173),"")),"")</f>
        <v/>
      </c>
      <c r="U1173" s="15">
        <f>IF(Q1173="YES",O1173*T1173,"")</f>
        <v/>
      </c>
      <c r="V1173" s="16" t="n"/>
      <c r="W1173" s="17">
        <f>IF(Q1173="YES",G1173+V1173,"")</f>
        <v/>
      </c>
      <c r="X1173" s="18">
        <f>IF(Q1173="YES",IF(TODAY()&gt;W1173,"OVERDUE","WITHIN TIME"),"")</f>
        <v/>
      </c>
    </row>
    <row r="1174">
      <c r="A1174" s="3" t="n">
        <v>1170</v>
      </c>
      <c r="B1174" s="4" t="n"/>
      <c r="C1174" s="4" t="n"/>
      <c r="D1174" s="5">
        <f>IF(E1174="ISNR20","Natural Rubber-TSNR (ISNR-20)","")</f>
        <v/>
      </c>
      <c r="E1174" s="4" t="n"/>
      <c r="F1174" s="6" t="n"/>
      <c r="G1174" s="6" t="n"/>
      <c r="H1174" s="7">
        <f>IF(G1174="","",G1174-TODAY())</f>
        <v/>
      </c>
      <c r="I1174" s="8">
        <f>IF(G1174="","",
IF(G1174&lt;TODAY(),
IF(O1174&gt;0,"Violated","Completed"),
IF(H1174&lt;=7,"Expiring Soon",
"Active")))</f>
        <v/>
      </c>
      <c r="J1174" s="8">
        <f>IF(C1174="","",
COUNTIFS(
sales!$C:$C,$C1174,
sales!$E:$E,$E1174,
sales!$H:$H,"&gt;="&amp;$F1174,
sales!$H:$H,"&lt;="&amp;$G1174
))</f>
        <v/>
      </c>
      <c r="K1174" s="9">
        <f>IF(COUNTIFS(sales!C:C, C1174)=0,"",
_xlfn.MAXIFS(sales!H:H, sales!C:C, C1174))</f>
        <v/>
      </c>
      <c r="L1174" s="4" t="n"/>
      <c r="M1174" s="4" t="n"/>
      <c r="N1174" s="10">
        <f>IF(C1174="","",
SUMIFS(
sales!$I:$I,
sales!$C:$C,$C1174,
sales!$E:$E,$E1174,
sales!$H:$H,"&gt;="&amp;$F1174,
sales!$H:$H,"&lt;="&amp;$G1174
))</f>
        <v/>
      </c>
      <c r="O1174" s="10">
        <f>IF(M1174="","",M1174-N1174)</f>
        <v/>
      </c>
      <c r="P1174" s="11">
        <f>IF(M1174=0,"",N1174/M1174)</f>
        <v/>
      </c>
      <c r="Q1174" s="12">
        <f>IF(OR(G1174="",O1174=""),"",
IF(AND(G1174&lt;TODAY(),O1174&gt;0),"YES","NO"))</f>
        <v/>
      </c>
      <c r="R1174" s="100" t="n"/>
      <c r="S1174" s="14" t="n"/>
      <c r="T1174" s="15">
        <f>IF(Q1174="YES", IF(R1174="Company",L1174*(1+S1174),IF(R1174="Vendor",L1174*(1-S1174),"")),"")</f>
        <v/>
      </c>
      <c r="U1174" s="15">
        <f>IF(Q1174="YES",O1174*T1174,"")</f>
        <v/>
      </c>
      <c r="V1174" s="16" t="n"/>
      <c r="W1174" s="17">
        <f>IF(Q1174="YES",G1174+V1174,"")</f>
        <v/>
      </c>
      <c r="X1174" s="18">
        <f>IF(Q1174="YES",IF(TODAY()&gt;W1174,"OVERDUE","WITHIN TIME"),"")</f>
        <v/>
      </c>
    </row>
    <row r="1175">
      <c r="A1175" s="3" t="n">
        <v>1171</v>
      </c>
      <c r="B1175" s="4" t="n"/>
      <c r="C1175" s="4" t="n"/>
      <c r="D1175" s="5">
        <f>IF(E1175="ISNR20","Natural Rubber-TSNR (ISNR-20)","")</f>
        <v/>
      </c>
      <c r="E1175" s="4" t="n"/>
      <c r="F1175" s="6" t="n"/>
      <c r="G1175" s="6" t="n"/>
      <c r="H1175" s="7">
        <f>IF(G1175="","",G1175-TODAY())</f>
        <v/>
      </c>
      <c r="I1175" s="8">
        <f>IF(G1175="","",
IF(G1175&lt;TODAY(),
IF(O1175&gt;0,"Violated","Completed"),
IF(H1175&lt;=7,"Expiring Soon",
"Active")))</f>
        <v/>
      </c>
      <c r="J1175" s="8">
        <f>IF(C1175="","",
COUNTIFS(
sales!$C:$C,$C1175,
sales!$E:$E,$E1175,
sales!$H:$H,"&gt;="&amp;$F1175,
sales!$H:$H,"&lt;="&amp;$G1175
))</f>
        <v/>
      </c>
      <c r="K1175" s="9">
        <f>IF(COUNTIFS(sales!C:C, C1175)=0,"",
_xlfn.MAXIFS(sales!H:H, sales!C:C, C1175))</f>
        <v/>
      </c>
      <c r="L1175" s="4" t="n"/>
      <c r="M1175" s="4" t="n"/>
      <c r="N1175" s="10">
        <f>IF(C1175="","",
SUMIFS(
sales!$I:$I,
sales!$C:$C,$C1175,
sales!$E:$E,$E1175,
sales!$H:$H,"&gt;="&amp;$F1175,
sales!$H:$H,"&lt;="&amp;$G1175
))</f>
        <v/>
      </c>
      <c r="O1175" s="10">
        <f>IF(M1175="","",M1175-N1175)</f>
        <v/>
      </c>
      <c r="P1175" s="11">
        <f>IF(M1175=0,"",N1175/M1175)</f>
        <v/>
      </c>
      <c r="Q1175" s="12">
        <f>IF(OR(G1175="",O1175=""),"",
IF(AND(G1175&lt;TODAY(),O1175&gt;0),"YES","NO"))</f>
        <v/>
      </c>
      <c r="R1175" s="100" t="n"/>
      <c r="S1175" s="14" t="n"/>
      <c r="T1175" s="15">
        <f>IF(Q1175="YES", IF(R1175="Company",L1175*(1+S1175),IF(R1175="Vendor",L1175*(1-S1175),"")),"")</f>
        <v/>
      </c>
      <c r="U1175" s="15">
        <f>IF(Q1175="YES",O1175*T1175,"")</f>
        <v/>
      </c>
      <c r="V1175" s="16" t="n"/>
      <c r="W1175" s="17">
        <f>IF(Q1175="YES",G1175+V1175,"")</f>
        <v/>
      </c>
      <c r="X1175" s="18">
        <f>IF(Q1175="YES",IF(TODAY()&gt;W1175,"OVERDUE","WITHIN TIME"),"")</f>
        <v/>
      </c>
    </row>
    <row r="1176">
      <c r="A1176" s="3" t="n">
        <v>1172</v>
      </c>
      <c r="B1176" s="4" t="n"/>
      <c r="C1176" s="4" t="n"/>
      <c r="D1176" s="5">
        <f>IF(E1176="ISNR20","Natural Rubber-TSNR (ISNR-20)","")</f>
        <v/>
      </c>
      <c r="E1176" s="4" t="n"/>
      <c r="F1176" s="6" t="n"/>
      <c r="G1176" s="6" t="n"/>
      <c r="H1176" s="7">
        <f>IF(G1176="","",G1176-TODAY())</f>
        <v/>
      </c>
      <c r="I1176" s="8">
        <f>IF(G1176="","",
IF(G1176&lt;TODAY(),
IF(O1176&gt;0,"Violated","Completed"),
IF(H1176&lt;=7,"Expiring Soon",
"Active")))</f>
        <v/>
      </c>
      <c r="J1176" s="8">
        <f>IF(C1176="","",
COUNTIFS(
sales!$C:$C,$C1176,
sales!$E:$E,$E1176,
sales!$H:$H,"&gt;="&amp;$F1176,
sales!$H:$H,"&lt;="&amp;$G1176
))</f>
        <v/>
      </c>
      <c r="K1176" s="9">
        <f>IF(COUNTIFS(sales!C:C, C1176)=0,"",
_xlfn.MAXIFS(sales!H:H, sales!C:C, C1176))</f>
        <v/>
      </c>
      <c r="L1176" s="4" t="n"/>
      <c r="M1176" s="4" t="n"/>
      <c r="N1176" s="10">
        <f>IF(C1176="","",
SUMIFS(
sales!$I:$I,
sales!$C:$C,$C1176,
sales!$E:$E,$E1176,
sales!$H:$H,"&gt;="&amp;$F1176,
sales!$H:$H,"&lt;="&amp;$G1176
))</f>
        <v/>
      </c>
      <c r="O1176" s="10">
        <f>IF(M1176="","",M1176-N1176)</f>
        <v/>
      </c>
      <c r="P1176" s="11">
        <f>IF(M1176=0,"",N1176/M1176)</f>
        <v/>
      </c>
      <c r="Q1176" s="12">
        <f>IF(OR(G1176="",O1176=""),"",
IF(AND(G1176&lt;TODAY(),O1176&gt;0),"YES","NO"))</f>
        <v/>
      </c>
      <c r="R1176" s="100" t="n"/>
      <c r="S1176" s="14" t="n"/>
      <c r="T1176" s="15">
        <f>IF(Q1176="YES", IF(R1176="Company",L1176*(1+S1176),IF(R1176="Vendor",L1176*(1-S1176),"")),"")</f>
        <v/>
      </c>
      <c r="U1176" s="15">
        <f>IF(Q1176="YES",O1176*T1176,"")</f>
        <v/>
      </c>
      <c r="V1176" s="16" t="n"/>
      <c r="W1176" s="17">
        <f>IF(Q1176="YES",G1176+V1176,"")</f>
        <v/>
      </c>
      <c r="X1176" s="18">
        <f>IF(Q1176="YES",IF(TODAY()&gt;W1176,"OVERDUE","WITHIN TIME"),"")</f>
        <v/>
      </c>
    </row>
    <row r="1177">
      <c r="A1177" s="3" t="n">
        <v>1173</v>
      </c>
      <c r="B1177" s="4" t="n"/>
      <c r="C1177" s="4" t="n"/>
      <c r="D1177" s="5">
        <f>IF(E1177="ISNR20","Natural Rubber-TSNR (ISNR-20)","")</f>
        <v/>
      </c>
      <c r="E1177" s="4" t="n"/>
      <c r="F1177" s="6" t="n"/>
      <c r="G1177" s="6" t="n"/>
      <c r="H1177" s="7">
        <f>IF(G1177="","",G1177-TODAY())</f>
        <v/>
      </c>
      <c r="I1177" s="8">
        <f>IF(G1177="","",
IF(G1177&lt;TODAY(),
IF(O1177&gt;0,"Violated","Completed"),
IF(H1177&lt;=7,"Expiring Soon",
"Active")))</f>
        <v/>
      </c>
      <c r="J1177" s="8">
        <f>IF(C1177="","",
COUNTIFS(
sales!$C:$C,$C1177,
sales!$E:$E,$E1177,
sales!$H:$H,"&gt;="&amp;$F1177,
sales!$H:$H,"&lt;="&amp;$G1177
))</f>
        <v/>
      </c>
      <c r="K1177" s="9">
        <f>IF(COUNTIFS(sales!C:C, C1177)=0,"",
_xlfn.MAXIFS(sales!H:H, sales!C:C, C1177))</f>
        <v/>
      </c>
      <c r="L1177" s="4" t="n"/>
      <c r="M1177" s="4" t="n"/>
      <c r="N1177" s="10">
        <f>IF(C1177="","",
SUMIFS(
sales!$I:$I,
sales!$C:$C,$C1177,
sales!$E:$E,$E1177,
sales!$H:$H,"&gt;="&amp;$F1177,
sales!$H:$H,"&lt;="&amp;$G1177
))</f>
        <v/>
      </c>
      <c r="O1177" s="10">
        <f>IF(M1177="","",M1177-N1177)</f>
        <v/>
      </c>
      <c r="P1177" s="11">
        <f>IF(M1177=0,"",N1177/M1177)</f>
        <v/>
      </c>
      <c r="Q1177" s="12">
        <f>IF(OR(G1177="",O1177=""),"",
IF(AND(G1177&lt;TODAY(),O1177&gt;0),"YES","NO"))</f>
        <v/>
      </c>
      <c r="R1177" s="100" t="n"/>
      <c r="S1177" s="14" t="n"/>
      <c r="T1177" s="15">
        <f>IF(Q1177="YES", IF(R1177="Company",L1177*(1+S1177),IF(R1177="Vendor",L1177*(1-S1177),"")),"")</f>
        <v/>
      </c>
      <c r="U1177" s="15">
        <f>IF(Q1177="YES",O1177*T1177,"")</f>
        <v/>
      </c>
      <c r="V1177" s="16" t="n"/>
      <c r="W1177" s="17">
        <f>IF(Q1177="YES",G1177+V1177,"")</f>
        <v/>
      </c>
      <c r="X1177" s="18">
        <f>IF(Q1177="YES",IF(TODAY()&gt;W1177,"OVERDUE","WITHIN TIME"),"")</f>
        <v/>
      </c>
    </row>
    <row r="1178">
      <c r="A1178" s="3" t="n">
        <v>1174</v>
      </c>
      <c r="B1178" s="4" t="n"/>
      <c r="C1178" s="4" t="n"/>
      <c r="D1178" s="5">
        <f>IF(E1178="ISNR20","Natural Rubber-TSNR (ISNR-20)","")</f>
        <v/>
      </c>
      <c r="E1178" s="4" t="n"/>
      <c r="F1178" s="6" t="n"/>
      <c r="G1178" s="6" t="n"/>
      <c r="H1178" s="7">
        <f>IF(G1178="","",G1178-TODAY())</f>
        <v/>
      </c>
      <c r="I1178" s="8">
        <f>IF(G1178="","",
IF(G1178&lt;TODAY(),
IF(O1178&gt;0,"Violated","Completed"),
IF(H1178&lt;=7,"Expiring Soon",
"Active")))</f>
        <v/>
      </c>
      <c r="J1178" s="8">
        <f>IF(C1178="","",
COUNTIFS(
sales!$C:$C,$C1178,
sales!$E:$E,$E1178,
sales!$H:$H,"&gt;="&amp;$F1178,
sales!$H:$H,"&lt;="&amp;$G1178
))</f>
        <v/>
      </c>
      <c r="K1178" s="9">
        <f>IF(COUNTIFS(sales!C:C, C1178)=0,"",
_xlfn.MAXIFS(sales!H:H, sales!C:C, C1178))</f>
        <v/>
      </c>
      <c r="L1178" s="4" t="n"/>
      <c r="M1178" s="4" t="n"/>
      <c r="N1178" s="10">
        <f>IF(C1178="","",
SUMIFS(
sales!$I:$I,
sales!$C:$C,$C1178,
sales!$E:$E,$E1178,
sales!$H:$H,"&gt;="&amp;$F1178,
sales!$H:$H,"&lt;="&amp;$G1178
))</f>
        <v/>
      </c>
      <c r="O1178" s="10">
        <f>IF(M1178="","",M1178-N1178)</f>
        <v/>
      </c>
      <c r="P1178" s="11">
        <f>IF(M1178=0,"",N1178/M1178)</f>
        <v/>
      </c>
      <c r="Q1178" s="12">
        <f>IF(OR(G1178="",O1178=""),"",
IF(AND(G1178&lt;TODAY(),O1178&gt;0),"YES","NO"))</f>
        <v/>
      </c>
      <c r="R1178" s="100" t="n"/>
      <c r="S1178" s="14" t="n"/>
      <c r="T1178" s="15">
        <f>IF(Q1178="YES", IF(R1178="Company",L1178*(1+S1178),IF(R1178="Vendor",L1178*(1-S1178),"")),"")</f>
        <v/>
      </c>
      <c r="U1178" s="15">
        <f>IF(Q1178="YES",O1178*T1178,"")</f>
        <v/>
      </c>
      <c r="V1178" s="16" t="n"/>
      <c r="W1178" s="17">
        <f>IF(Q1178="YES",G1178+V1178,"")</f>
        <v/>
      </c>
      <c r="X1178" s="18">
        <f>IF(Q1178="YES",IF(TODAY()&gt;W1178,"OVERDUE","WITHIN TIME"),"")</f>
        <v/>
      </c>
    </row>
    <row r="1179">
      <c r="A1179" s="3" t="n">
        <v>1175</v>
      </c>
      <c r="B1179" s="4" t="n"/>
      <c r="C1179" s="4" t="n"/>
      <c r="D1179" s="5">
        <f>IF(E1179="ISNR20","Natural Rubber-TSNR (ISNR-20)","")</f>
        <v/>
      </c>
      <c r="E1179" s="4" t="n"/>
      <c r="F1179" s="6" t="n"/>
      <c r="G1179" s="6" t="n"/>
      <c r="H1179" s="7">
        <f>IF(G1179="","",G1179-TODAY())</f>
        <v/>
      </c>
      <c r="I1179" s="8">
        <f>IF(G1179="","",
IF(G1179&lt;TODAY(),
IF(O1179&gt;0,"Violated","Completed"),
IF(H1179&lt;=7,"Expiring Soon",
"Active")))</f>
        <v/>
      </c>
      <c r="J1179" s="8">
        <f>IF(C1179="","",
COUNTIFS(
sales!$C:$C,$C1179,
sales!$E:$E,$E1179,
sales!$H:$H,"&gt;="&amp;$F1179,
sales!$H:$H,"&lt;="&amp;$G1179
))</f>
        <v/>
      </c>
      <c r="K1179" s="9">
        <f>IF(COUNTIFS(sales!C:C, C1179)=0,"",
_xlfn.MAXIFS(sales!H:H, sales!C:C, C1179))</f>
        <v/>
      </c>
      <c r="L1179" s="4" t="n"/>
      <c r="M1179" s="4" t="n"/>
      <c r="N1179" s="10">
        <f>IF(C1179="","",
SUMIFS(
sales!$I:$I,
sales!$C:$C,$C1179,
sales!$E:$E,$E1179,
sales!$H:$H,"&gt;="&amp;$F1179,
sales!$H:$H,"&lt;="&amp;$G1179
))</f>
        <v/>
      </c>
      <c r="O1179" s="10">
        <f>IF(M1179="","",M1179-N1179)</f>
        <v/>
      </c>
      <c r="P1179" s="11">
        <f>IF(M1179=0,"",N1179/M1179)</f>
        <v/>
      </c>
      <c r="Q1179" s="12">
        <f>IF(OR(G1179="",O1179=""),"",
IF(AND(G1179&lt;TODAY(),O1179&gt;0),"YES","NO"))</f>
        <v/>
      </c>
      <c r="R1179" s="100" t="n"/>
      <c r="S1179" s="14" t="n"/>
      <c r="T1179" s="15">
        <f>IF(Q1179="YES", IF(R1179="Company",L1179*(1+S1179),IF(R1179="Vendor",L1179*(1-S1179),"")),"")</f>
        <v/>
      </c>
      <c r="U1179" s="15">
        <f>IF(Q1179="YES",O1179*T1179,"")</f>
        <v/>
      </c>
      <c r="V1179" s="16" t="n"/>
      <c r="W1179" s="17">
        <f>IF(Q1179="YES",G1179+V1179,"")</f>
        <v/>
      </c>
      <c r="X1179" s="18">
        <f>IF(Q1179="YES",IF(TODAY()&gt;W1179,"OVERDUE","WITHIN TIME"),"")</f>
        <v/>
      </c>
    </row>
    <row r="1180">
      <c r="A1180" s="3" t="n">
        <v>1176</v>
      </c>
      <c r="B1180" s="4" t="n"/>
      <c r="C1180" s="4" t="n"/>
      <c r="D1180" s="5">
        <f>IF(E1180="ISNR20","Natural Rubber-TSNR (ISNR-20)","")</f>
        <v/>
      </c>
      <c r="E1180" s="4" t="n"/>
      <c r="F1180" s="6" t="n"/>
      <c r="G1180" s="6" t="n"/>
      <c r="H1180" s="7">
        <f>IF(G1180="","",G1180-TODAY())</f>
        <v/>
      </c>
      <c r="I1180" s="8">
        <f>IF(G1180="","",
IF(G1180&lt;TODAY(),
IF(O1180&gt;0,"Violated","Completed"),
IF(H1180&lt;=7,"Expiring Soon",
"Active")))</f>
        <v/>
      </c>
      <c r="J1180" s="8">
        <f>IF(C1180="","",
COUNTIFS(
sales!$C:$C,$C1180,
sales!$E:$E,$E1180,
sales!$H:$H,"&gt;="&amp;$F1180,
sales!$H:$H,"&lt;="&amp;$G1180
))</f>
        <v/>
      </c>
      <c r="K1180" s="9">
        <f>IF(COUNTIFS(sales!C:C, C1180)=0,"",
_xlfn.MAXIFS(sales!H:H, sales!C:C, C1180))</f>
        <v/>
      </c>
      <c r="L1180" s="4" t="n"/>
      <c r="M1180" s="4" t="n"/>
      <c r="N1180" s="10">
        <f>IF(C1180="","",
SUMIFS(
sales!$I:$I,
sales!$C:$C,$C1180,
sales!$E:$E,$E1180,
sales!$H:$H,"&gt;="&amp;$F1180,
sales!$H:$H,"&lt;="&amp;$G1180
))</f>
        <v/>
      </c>
      <c r="O1180" s="10">
        <f>IF(M1180="","",M1180-N1180)</f>
        <v/>
      </c>
      <c r="P1180" s="11">
        <f>IF(M1180=0,"",N1180/M1180)</f>
        <v/>
      </c>
      <c r="Q1180" s="12">
        <f>IF(OR(G1180="",O1180=""),"",
IF(AND(G1180&lt;TODAY(),O1180&gt;0),"YES","NO"))</f>
        <v/>
      </c>
      <c r="R1180" s="100" t="n"/>
      <c r="S1180" s="14" t="n"/>
      <c r="T1180" s="15">
        <f>IF(Q1180="YES", IF(R1180="Company",L1180*(1+S1180),IF(R1180="Vendor",L1180*(1-S1180),"")),"")</f>
        <v/>
      </c>
      <c r="U1180" s="15">
        <f>IF(Q1180="YES",O1180*T1180,"")</f>
        <v/>
      </c>
      <c r="V1180" s="16" t="n"/>
      <c r="W1180" s="17">
        <f>IF(Q1180="YES",G1180+V1180,"")</f>
        <v/>
      </c>
      <c r="X1180" s="18">
        <f>IF(Q1180="YES",IF(TODAY()&gt;W1180,"OVERDUE","WITHIN TIME"),"")</f>
        <v/>
      </c>
    </row>
    <row r="1181">
      <c r="A1181" s="3" t="n">
        <v>1177</v>
      </c>
      <c r="B1181" s="4" t="n"/>
      <c r="C1181" s="4" t="n"/>
      <c r="D1181" s="5">
        <f>IF(E1181="ISNR20","Natural Rubber-TSNR (ISNR-20)","")</f>
        <v/>
      </c>
      <c r="E1181" s="4" t="n"/>
      <c r="F1181" s="6" t="n"/>
      <c r="G1181" s="6" t="n"/>
      <c r="H1181" s="7">
        <f>IF(G1181="","",G1181-TODAY())</f>
        <v/>
      </c>
      <c r="I1181" s="8">
        <f>IF(G1181="","",
IF(G1181&lt;TODAY(),
IF(O1181&gt;0,"Violated","Completed"),
IF(H1181&lt;=7,"Expiring Soon",
"Active")))</f>
        <v/>
      </c>
      <c r="J1181" s="8">
        <f>IF(C1181="","",
COUNTIFS(
sales!$C:$C,$C1181,
sales!$E:$E,$E1181,
sales!$H:$H,"&gt;="&amp;$F1181,
sales!$H:$H,"&lt;="&amp;$G1181
))</f>
        <v/>
      </c>
      <c r="K1181" s="9">
        <f>IF(COUNTIFS(sales!C:C, C1181)=0,"",
_xlfn.MAXIFS(sales!H:H, sales!C:C, C1181))</f>
        <v/>
      </c>
      <c r="L1181" s="4" t="n"/>
      <c r="M1181" s="4" t="n"/>
      <c r="N1181" s="10">
        <f>IF(C1181="","",
SUMIFS(
sales!$I:$I,
sales!$C:$C,$C1181,
sales!$E:$E,$E1181,
sales!$H:$H,"&gt;="&amp;$F1181,
sales!$H:$H,"&lt;="&amp;$G1181
))</f>
        <v/>
      </c>
      <c r="O1181" s="10">
        <f>IF(M1181="","",M1181-N1181)</f>
        <v/>
      </c>
      <c r="P1181" s="11">
        <f>IF(M1181=0,"",N1181/M1181)</f>
        <v/>
      </c>
      <c r="Q1181" s="12">
        <f>IF(OR(G1181="",O1181=""),"",
IF(AND(G1181&lt;TODAY(),O1181&gt;0),"YES","NO"))</f>
        <v/>
      </c>
      <c r="R1181" s="100" t="n"/>
      <c r="S1181" s="14" t="n"/>
      <c r="T1181" s="15">
        <f>IF(Q1181="YES", IF(R1181="Company",L1181*(1+S1181),IF(R1181="Vendor",L1181*(1-S1181),"")),"")</f>
        <v/>
      </c>
      <c r="U1181" s="15">
        <f>IF(Q1181="YES",O1181*T1181,"")</f>
        <v/>
      </c>
      <c r="V1181" s="16" t="n"/>
      <c r="W1181" s="17">
        <f>IF(Q1181="YES",G1181+V1181,"")</f>
        <v/>
      </c>
      <c r="X1181" s="18">
        <f>IF(Q1181="YES",IF(TODAY()&gt;W1181,"OVERDUE","WITHIN TIME"),"")</f>
        <v/>
      </c>
    </row>
    <row r="1182">
      <c r="A1182" s="3" t="n">
        <v>1178</v>
      </c>
      <c r="B1182" s="4" t="n"/>
      <c r="C1182" s="4" t="n"/>
      <c r="D1182" s="5">
        <f>IF(E1182="ISNR20","Natural Rubber-TSNR (ISNR-20)","")</f>
        <v/>
      </c>
      <c r="E1182" s="4" t="n"/>
      <c r="F1182" s="6" t="n"/>
      <c r="G1182" s="6" t="n"/>
      <c r="H1182" s="7">
        <f>IF(G1182="","",G1182-TODAY())</f>
        <v/>
      </c>
      <c r="I1182" s="8">
        <f>IF(G1182="","",
IF(G1182&lt;TODAY(),
IF(O1182&gt;0,"Violated","Completed"),
IF(H1182&lt;=7,"Expiring Soon",
"Active")))</f>
        <v/>
      </c>
      <c r="J1182" s="8">
        <f>IF(C1182="","",
COUNTIFS(
sales!$C:$C,$C1182,
sales!$E:$E,$E1182,
sales!$H:$H,"&gt;="&amp;$F1182,
sales!$H:$H,"&lt;="&amp;$G1182
))</f>
        <v/>
      </c>
      <c r="K1182" s="9">
        <f>IF(COUNTIFS(sales!C:C, C1182)=0,"",
_xlfn.MAXIFS(sales!H:H, sales!C:C, C1182))</f>
        <v/>
      </c>
      <c r="L1182" s="4" t="n"/>
      <c r="M1182" s="4" t="n"/>
      <c r="N1182" s="10">
        <f>IF(C1182="","",
SUMIFS(
sales!$I:$I,
sales!$C:$C,$C1182,
sales!$E:$E,$E1182,
sales!$H:$H,"&gt;="&amp;$F1182,
sales!$H:$H,"&lt;="&amp;$G1182
))</f>
        <v/>
      </c>
      <c r="O1182" s="10">
        <f>IF(M1182="","",M1182-N1182)</f>
        <v/>
      </c>
      <c r="P1182" s="11">
        <f>IF(M1182=0,"",N1182/M1182)</f>
        <v/>
      </c>
      <c r="Q1182" s="12">
        <f>IF(OR(G1182="",O1182=""),"",
IF(AND(G1182&lt;TODAY(),O1182&gt;0),"YES","NO"))</f>
        <v/>
      </c>
      <c r="R1182" s="100" t="n"/>
      <c r="S1182" s="14" t="n"/>
      <c r="T1182" s="15">
        <f>IF(Q1182="YES", IF(R1182="Company",L1182*(1+S1182),IF(R1182="Vendor",L1182*(1-S1182),"")),"")</f>
        <v/>
      </c>
      <c r="U1182" s="15">
        <f>IF(Q1182="YES",O1182*T1182,"")</f>
        <v/>
      </c>
      <c r="V1182" s="16" t="n"/>
      <c r="W1182" s="17">
        <f>IF(Q1182="YES",G1182+V1182,"")</f>
        <v/>
      </c>
      <c r="X1182" s="18">
        <f>IF(Q1182="YES",IF(TODAY()&gt;W1182,"OVERDUE","WITHIN TIME"),"")</f>
        <v/>
      </c>
    </row>
    <row r="1183">
      <c r="A1183" s="3" t="n">
        <v>1179</v>
      </c>
      <c r="B1183" s="4" t="n"/>
      <c r="C1183" s="4" t="n"/>
      <c r="D1183" s="5">
        <f>IF(E1183="ISNR20","Natural Rubber-TSNR (ISNR-20)","")</f>
        <v/>
      </c>
      <c r="E1183" s="4" t="n"/>
      <c r="F1183" s="6" t="n"/>
      <c r="G1183" s="6" t="n"/>
      <c r="H1183" s="7">
        <f>IF(G1183="","",G1183-TODAY())</f>
        <v/>
      </c>
      <c r="I1183" s="8">
        <f>IF(G1183="","",
IF(G1183&lt;TODAY(),
IF(O1183&gt;0,"Violated","Completed"),
IF(H1183&lt;=7,"Expiring Soon",
"Active")))</f>
        <v/>
      </c>
      <c r="J1183" s="8">
        <f>IF(C1183="","",
COUNTIFS(
sales!$C:$C,$C1183,
sales!$E:$E,$E1183,
sales!$H:$H,"&gt;="&amp;$F1183,
sales!$H:$H,"&lt;="&amp;$G1183
))</f>
        <v/>
      </c>
      <c r="K1183" s="9">
        <f>IF(COUNTIFS(sales!C:C, C1183)=0,"",
_xlfn.MAXIFS(sales!H:H, sales!C:C, C1183))</f>
        <v/>
      </c>
      <c r="L1183" s="4" t="n"/>
      <c r="M1183" s="4" t="n"/>
      <c r="N1183" s="10">
        <f>IF(C1183="","",
SUMIFS(
sales!$I:$I,
sales!$C:$C,$C1183,
sales!$E:$E,$E1183,
sales!$H:$H,"&gt;="&amp;$F1183,
sales!$H:$H,"&lt;="&amp;$G1183
))</f>
        <v/>
      </c>
      <c r="O1183" s="10">
        <f>IF(M1183="","",M1183-N1183)</f>
        <v/>
      </c>
      <c r="P1183" s="11">
        <f>IF(M1183=0,"",N1183/M1183)</f>
        <v/>
      </c>
      <c r="Q1183" s="12">
        <f>IF(OR(G1183="",O1183=""),"",
IF(AND(G1183&lt;TODAY(),O1183&gt;0),"YES","NO"))</f>
        <v/>
      </c>
      <c r="R1183" s="100" t="n"/>
      <c r="S1183" s="14" t="n"/>
      <c r="T1183" s="15">
        <f>IF(Q1183="YES", IF(R1183="Company",L1183*(1+S1183),IF(R1183="Vendor",L1183*(1-S1183),"")),"")</f>
        <v/>
      </c>
      <c r="U1183" s="15">
        <f>IF(Q1183="YES",O1183*T1183,"")</f>
        <v/>
      </c>
      <c r="V1183" s="16" t="n"/>
      <c r="W1183" s="17">
        <f>IF(Q1183="YES",G1183+V1183,"")</f>
        <v/>
      </c>
      <c r="X1183" s="18">
        <f>IF(Q1183="YES",IF(TODAY()&gt;W1183,"OVERDUE","WITHIN TIME"),"")</f>
        <v/>
      </c>
    </row>
    <row r="1184">
      <c r="A1184" s="3" t="n">
        <v>1180</v>
      </c>
      <c r="B1184" s="4" t="n"/>
      <c r="C1184" s="4" t="n"/>
      <c r="D1184" s="5">
        <f>IF(E1184="ISNR20","Natural Rubber-TSNR (ISNR-20)","")</f>
        <v/>
      </c>
      <c r="E1184" s="4" t="n"/>
      <c r="F1184" s="6" t="n"/>
      <c r="G1184" s="6" t="n"/>
      <c r="H1184" s="7">
        <f>IF(G1184="","",G1184-TODAY())</f>
        <v/>
      </c>
      <c r="I1184" s="8">
        <f>IF(G1184="","",
IF(G1184&lt;TODAY(),
IF(O1184&gt;0,"Violated","Completed"),
IF(H1184&lt;=7,"Expiring Soon",
"Active")))</f>
        <v/>
      </c>
      <c r="J1184" s="8">
        <f>IF(C1184="","",
COUNTIFS(
sales!$C:$C,$C1184,
sales!$E:$E,$E1184,
sales!$H:$H,"&gt;="&amp;$F1184,
sales!$H:$H,"&lt;="&amp;$G1184
))</f>
        <v/>
      </c>
      <c r="K1184" s="9">
        <f>IF(COUNTIFS(sales!C:C, C1184)=0,"",
_xlfn.MAXIFS(sales!H:H, sales!C:C, C1184))</f>
        <v/>
      </c>
      <c r="L1184" s="4" t="n"/>
      <c r="M1184" s="4" t="n"/>
      <c r="N1184" s="10">
        <f>IF(C1184="","",
SUMIFS(
sales!$I:$I,
sales!$C:$C,$C1184,
sales!$E:$E,$E1184,
sales!$H:$H,"&gt;="&amp;$F1184,
sales!$H:$H,"&lt;="&amp;$G1184
))</f>
        <v/>
      </c>
      <c r="O1184" s="10">
        <f>IF(M1184="","",M1184-N1184)</f>
        <v/>
      </c>
      <c r="P1184" s="11">
        <f>IF(M1184=0,"",N1184/M1184)</f>
        <v/>
      </c>
      <c r="Q1184" s="12">
        <f>IF(OR(G1184="",O1184=""),"",
IF(AND(G1184&lt;TODAY(),O1184&gt;0),"YES","NO"))</f>
        <v/>
      </c>
      <c r="R1184" s="100" t="n"/>
      <c r="S1184" s="14" t="n"/>
      <c r="T1184" s="15">
        <f>IF(Q1184="YES", IF(R1184="Company",L1184*(1+S1184),IF(R1184="Vendor",L1184*(1-S1184),"")),"")</f>
        <v/>
      </c>
      <c r="U1184" s="15">
        <f>IF(Q1184="YES",O1184*T1184,"")</f>
        <v/>
      </c>
      <c r="V1184" s="16" t="n"/>
      <c r="W1184" s="17">
        <f>IF(Q1184="YES",G1184+V1184,"")</f>
        <v/>
      </c>
      <c r="X1184" s="18">
        <f>IF(Q1184="YES",IF(TODAY()&gt;W1184,"OVERDUE","WITHIN TIME"),"")</f>
        <v/>
      </c>
    </row>
    <row r="1185">
      <c r="A1185" s="3" t="n">
        <v>1181</v>
      </c>
      <c r="B1185" s="4" t="n"/>
      <c r="C1185" s="4" t="n"/>
      <c r="D1185" s="5">
        <f>IF(E1185="ISNR20","Natural Rubber-TSNR (ISNR-20)","")</f>
        <v/>
      </c>
      <c r="E1185" s="4" t="n"/>
      <c r="F1185" s="6" t="n"/>
      <c r="G1185" s="6" t="n"/>
      <c r="H1185" s="7">
        <f>IF(G1185="","",G1185-TODAY())</f>
        <v/>
      </c>
      <c r="I1185" s="8">
        <f>IF(G1185="","",
IF(G1185&lt;TODAY(),
IF(O1185&gt;0,"Violated","Completed"),
IF(H1185&lt;=7,"Expiring Soon",
"Active")))</f>
        <v/>
      </c>
      <c r="J1185" s="8">
        <f>IF(C1185="","",
COUNTIFS(
sales!$C:$C,$C1185,
sales!$E:$E,$E1185,
sales!$H:$H,"&gt;="&amp;$F1185,
sales!$H:$H,"&lt;="&amp;$G1185
))</f>
        <v/>
      </c>
      <c r="K1185" s="9">
        <f>IF(COUNTIFS(sales!C:C, C1185)=0,"",
_xlfn.MAXIFS(sales!H:H, sales!C:C, C1185))</f>
        <v/>
      </c>
      <c r="L1185" s="4" t="n"/>
      <c r="M1185" s="4" t="n"/>
      <c r="N1185" s="10">
        <f>IF(C1185="","",
SUMIFS(
sales!$I:$I,
sales!$C:$C,$C1185,
sales!$E:$E,$E1185,
sales!$H:$H,"&gt;="&amp;$F1185,
sales!$H:$H,"&lt;="&amp;$G1185
))</f>
        <v/>
      </c>
      <c r="O1185" s="10">
        <f>IF(M1185="","",M1185-N1185)</f>
        <v/>
      </c>
      <c r="P1185" s="11">
        <f>IF(M1185=0,"",N1185/M1185)</f>
        <v/>
      </c>
      <c r="Q1185" s="12">
        <f>IF(OR(G1185="",O1185=""),"",
IF(AND(G1185&lt;TODAY(),O1185&gt;0),"YES","NO"))</f>
        <v/>
      </c>
      <c r="R1185" s="100" t="n"/>
      <c r="S1185" s="14" t="n"/>
      <c r="T1185" s="15">
        <f>IF(Q1185="YES", IF(R1185="Company",L1185*(1+S1185),IF(R1185="Vendor",L1185*(1-S1185),"")),"")</f>
        <v/>
      </c>
      <c r="U1185" s="15">
        <f>IF(Q1185="YES",O1185*T1185,"")</f>
        <v/>
      </c>
      <c r="V1185" s="16" t="n"/>
      <c r="W1185" s="17">
        <f>IF(Q1185="YES",G1185+V1185,"")</f>
        <v/>
      </c>
      <c r="X1185" s="18">
        <f>IF(Q1185="YES",IF(TODAY()&gt;W1185,"OVERDUE","WITHIN TIME"),"")</f>
        <v/>
      </c>
    </row>
    <row r="1186">
      <c r="A1186" s="3" t="n">
        <v>1182</v>
      </c>
      <c r="B1186" s="4" t="n"/>
      <c r="C1186" s="4" t="n"/>
      <c r="D1186" s="5">
        <f>IF(E1186="ISNR20","Natural Rubber-TSNR (ISNR-20)","")</f>
        <v/>
      </c>
      <c r="E1186" s="4" t="n"/>
      <c r="F1186" s="6" t="n"/>
      <c r="G1186" s="6" t="n"/>
      <c r="H1186" s="7">
        <f>IF(G1186="","",G1186-TODAY())</f>
        <v/>
      </c>
      <c r="I1186" s="8">
        <f>IF(G1186="","",
IF(G1186&lt;TODAY(),
IF(O1186&gt;0,"Violated","Completed"),
IF(H1186&lt;=7,"Expiring Soon",
"Active")))</f>
        <v/>
      </c>
      <c r="J1186" s="8">
        <f>IF(C1186="","",
COUNTIFS(
sales!$C:$C,$C1186,
sales!$E:$E,$E1186,
sales!$H:$H,"&gt;="&amp;$F1186,
sales!$H:$H,"&lt;="&amp;$G1186
))</f>
        <v/>
      </c>
      <c r="K1186" s="9">
        <f>IF(COUNTIFS(sales!C:C, C1186)=0,"",
_xlfn.MAXIFS(sales!H:H, sales!C:C, C1186))</f>
        <v/>
      </c>
      <c r="L1186" s="4" t="n"/>
      <c r="M1186" s="4" t="n"/>
      <c r="N1186" s="10">
        <f>IF(C1186="","",
SUMIFS(
sales!$I:$I,
sales!$C:$C,$C1186,
sales!$E:$E,$E1186,
sales!$H:$H,"&gt;="&amp;$F1186,
sales!$H:$H,"&lt;="&amp;$G1186
))</f>
        <v/>
      </c>
      <c r="O1186" s="10">
        <f>IF(M1186="","",M1186-N1186)</f>
        <v/>
      </c>
      <c r="P1186" s="11">
        <f>IF(M1186=0,"",N1186/M1186)</f>
        <v/>
      </c>
      <c r="Q1186" s="12">
        <f>IF(OR(G1186="",O1186=""),"",
IF(AND(G1186&lt;TODAY(),O1186&gt;0),"YES","NO"))</f>
        <v/>
      </c>
      <c r="R1186" s="100" t="n"/>
      <c r="S1186" s="14" t="n"/>
      <c r="T1186" s="15">
        <f>IF(Q1186="YES", IF(R1186="Company",L1186*(1+S1186),IF(R1186="Vendor",L1186*(1-S1186),"")),"")</f>
        <v/>
      </c>
      <c r="U1186" s="15">
        <f>IF(Q1186="YES",O1186*T1186,"")</f>
        <v/>
      </c>
      <c r="V1186" s="16" t="n"/>
      <c r="W1186" s="17">
        <f>IF(Q1186="YES",G1186+V1186,"")</f>
        <v/>
      </c>
      <c r="X1186" s="18">
        <f>IF(Q1186="YES",IF(TODAY()&gt;W1186,"OVERDUE","WITHIN TIME"),"")</f>
        <v/>
      </c>
    </row>
    <row r="1187">
      <c r="A1187" s="3" t="n">
        <v>1183</v>
      </c>
      <c r="B1187" s="4" t="n"/>
      <c r="C1187" s="4" t="n"/>
      <c r="D1187" s="5">
        <f>IF(E1187="ISNR20","Natural Rubber-TSNR (ISNR-20)","")</f>
        <v/>
      </c>
      <c r="E1187" s="4" t="n"/>
      <c r="F1187" s="6" t="n"/>
      <c r="G1187" s="6" t="n"/>
      <c r="H1187" s="7">
        <f>IF(G1187="","",G1187-TODAY())</f>
        <v/>
      </c>
      <c r="I1187" s="8">
        <f>IF(G1187="","",
IF(G1187&lt;TODAY(),
IF(O1187&gt;0,"Violated","Completed"),
IF(H1187&lt;=7,"Expiring Soon",
"Active")))</f>
        <v/>
      </c>
      <c r="J1187" s="8">
        <f>IF(C1187="","",
COUNTIFS(
sales!$C:$C,$C1187,
sales!$E:$E,$E1187,
sales!$H:$H,"&gt;="&amp;$F1187,
sales!$H:$H,"&lt;="&amp;$G1187
))</f>
        <v/>
      </c>
      <c r="K1187" s="9">
        <f>IF(COUNTIFS(sales!C:C, C1187)=0,"",
_xlfn.MAXIFS(sales!H:H, sales!C:C, C1187))</f>
        <v/>
      </c>
      <c r="L1187" s="4" t="n"/>
      <c r="M1187" s="4" t="n"/>
      <c r="N1187" s="10">
        <f>IF(C1187="","",
SUMIFS(
sales!$I:$I,
sales!$C:$C,$C1187,
sales!$E:$E,$E1187,
sales!$H:$H,"&gt;="&amp;$F1187,
sales!$H:$H,"&lt;="&amp;$G1187
))</f>
        <v/>
      </c>
      <c r="O1187" s="10">
        <f>IF(M1187="","",M1187-N1187)</f>
        <v/>
      </c>
      <c r="P1187" s="11">
        <f>IF(M1187=0,"",N1187/M1187)</f>
        <v/>
      </c>
      <c r="Q1187" s="12">
        <f>IF(OR(G1187="",O1187=""),"",
IF(AND(G1187&lt;TODAY(),O1187&gt;0),"YES","NO"))</f>
        <v/>
      </c>
      <c r="R1187" s="100" t="n"/>
      <c r="S1187" s="14" t="n"/>
      <c r="T1187" s="15">
        <f>IF(Q1187="YES", IF(R1187="Company",L1187*(1+S1187),IF(R1187="Vendor",L1187*(1-S1187),"")),"")</f>
        <v/>
      </c>
      <c r="U1187" s="15">
        <f>IF(Q1187="YES",O1187*T1187,"")</f>
        <v/>
      </c>
      <c r="V1187" s="16" t="n"/>
      <c r="W1187" s="17">
        <f>IF(Q1187="YES",G1187+V1187,"")</f>
        <v/>
      </c>
      <c r="X1187" s="18">
        <f>IF(Q1187="YES",IF(TODAY()&gt;W1187,"OVERDUE","WITHIN TIME"),"")</f>
        <v/>
      </c>
    </row>
    <row r="1188">
      <c r="A1188" s="3" t="n">
        <v>1184</v>
      </c>
      <c r="B1188" s="4" t="n"/>
      <c r="C1188" s="4" t="n"/>
      <c r="D1188" s="5">
        <f>IF(E1188="ISNR20","Natural Rubber-TSNR (ISNR-20)","")</f>
        <v/>
      </c>
      <c r="E1188" s="4" t="n"/>
      <c r="F1188" s="6" t="n"/>
      <c r="G1188" s="6" t="n"/>
      <c r="H1188" s="7">
        <f>IF(G1188="","",G1188-TODAY())</f>
        <v/>
      </c>
      <c r="I1188" s="8">
        <f>IF(G1188="","",
IF(G1188&lt;TODAY(),
IF(O1188&gt;0,"Violated","Completed"),
IF(H1188&lt;=7,"Expiring Soon",
"Active")))</f>
        <v/>
      </c>
      <c r="J1188" s="8">
        <f>IF(C1188="","",
COUNTIFS(
sales!$C:$C,$C1188,
sales!$E:$E,$E1188,
sales!$H:$H,"&gt;="&amp;$F1188,
sales!$H:$H,"&lt;="&amp;$G1188
))</f>
        <v/>
      </c>
      <c r="K1188" s="9">
        <f>IF(COUNTIFS(sales!C:C, C1188)=0,"",
_xlfn.MAXIFS(sales!H:H, sales!C:C, C1188))</f>
        <v/>
      </c>
      <c r="L1188" s="4" t="n"/>
      <c r="M1188" s="4" t="n"/>
      <c r="N1188" s="10">
        <f>IF(C1188="","",
SUMIFS(
sales!$I:$I,
sales!$C:$C,$C1188,
sales!$E:$E,$E1188,
sales!$H:$H,"&gt;="&amp;$F1188,
sales!$H:$H,"&lt;="&amp;$G1188
))</f>
        <v/>
      </c>
      <c r="O1188" s="10">
        <f>IF(M1188="","",M1188-N1188)</f>
        <v/>
      </c>
      <c r="P1188" s="11">
        <f>IF(M1188=0,"",N1188/M1188)</f>
        <v/>
      </c>
      <c r="Q1188" s="12">
        <f>IF(OR(G1188="",O1188=""),"",
IF(AND(G1188&lt;TODAY(),O1188&gt;0),"YES","NO"))</f>
        <v/>
      </c>
      <c r="R1188" s="100" t="n"/>
      <c r="S1188" s="14" t="n"/>
      <c r="T1188" s="15">
        <f>IF(Q1188="YES", IF(R1188="Company",L1188*(1+S1188),IF(R1188="Vendor",L1188*(1-S1188),"")),"")</f>
        <v/>
      </c>
      <c r="U1188" s="15">
        <f>IF(Q1188="YES",O1188*T1188,"")</f>
        <v/>
      </c>
      <c r="V1188" s="16" t="n"/>
      <c r="W1188" s="17">
        <f>IF(Q1188="YES",G1188+V1188,"")</f>
        <v/>
      </c>
      <c r="X1188" s="18">
        <f>IF(Q1188="YES",IF(TODAY()&gt;W1188,"OVERDUE","WITHIN TIME"),"")</f>
        <v/>
      </c>
    </row>
    <row r="1189">
      <c r="A1189" s="3" t="n">
        <v>1185</v>
      </c>
      <c r="B1189" s="4" t="n"/>
      <c r="C1189" s="4" t="n"/>
      <c r="D1189" s="5">
        <f>IF(E1189="ISNR20","Natural Rubber-TSNR (ISNR-20)","")</f>
        <v/>
      </c>
      <c r="E1189" s="4" t="n"/>
      <c r="F1189" s="6" t="n"/>
      <c r="G1189" s="6" t="n"/>
      <c r="H1189" s="7">
        <f>IF(G1189="","",G1189-TODAY())</f>
        <v/>
      </c>
      <c r="I1189" s="8">
        <f>IF(G1189="","",
IF(G1189&lt;TODAY(),
IF(O1189&gt;0,"Violated","Completed"),
IF(H1189&lt;=7,"Expiring Soon",
"Active")))</f>
        <v/>
      </c>
      <c r="J1189" s="8">
        <f>IF(C1189="","",
COUNTIFS(
sales!$C:$C,$C1189,
sales!$E:$E,$E1189,
sales!$H:$H,"&gt;="&amp;$F1189,
sales!$H:$H,"&lt;="&amp;$G1189
))</f>
        <v/>
      </c>
      <c r="K1189" s="9">
        <f>IF(COUNTIFS(sales!C:C, C1189)=0,"",
_xlfn.MAXIFS(sales!H:H, sales!C:C, C1189))</f>
        <v/>
      </c>
      <c r="L1189" s="4" t="n"/>
      <c r="M1189" s="4" t="n"/>
      <c r="N1189" s="10">
        <f>IF(C1189="","",
SUMIFS(
sales!$I:$I,
sales!$C:$C,$C1189,
sales!$E:$E,$E1189,
sales!$H:$H,"&gt;="&amp;$F1189,
sales!$H:$H,"&lt;="&amp;$G1189
))</f>
        <v/>
      </c>
      <c r="O1189" s="10">
        <f>IF(M1189="","",M1189-N1189)</f>
        <v/>
      </c>
      <c r="P1189" s="11">
        <f>IF(M1189=0,"",N1189/M1189)</f>
        <v/>
      </c>
      <c r="Q1189" s="12">
        <f>IF(OR(G1189="",O1189=""),"",
IF(AND(G1189&lt;TODAY(),O1189&gt;0),"YES","NO"))</f>
        <v/>
      </c>
      <c r="R1189" s="100" t="n"/>
      <c r="S1189" s="14" t="n"/>
      <c r="T1189" s="15">
        <f>IF(Q1189="YES", IF(R1189="Company",L1189*(1+S1189),IF(R1189="Vendor",L1189*(1-S1189),"")),"")</f>
        <v/>
      </c>
      <c r="U1189" s="15">
        <f>IF(Q1189="YES",O1189*T1189,"")</f>
        <v/>
      </c>
      <c r="V1189" s="16" t="n"/>
      <c r="W1189" s="17">
        <f>IF(Q1189="YES",G1189+V1189,"")</f>
        <v/>
      </c>
      <c r="X1189" s="18">
        <f>IF(Q1189="YES",IF(TODAY()&gt;W1189,"OVERDUE","WITHIN TIME"),"")</f>
        <v/>
      </c>
    </row>
    <row r="1190">
      <c r="A1190" s="3" t="n">
        <v>1186</v>
      </c>
      <c r="B1190" s="4" t="n"/>
      <c r="C1190" s="4" t="n"/>
      <c r="D1190" s="5">
        <f>IF(E1190="ISNR20","Natural Rubber-TSNR (ISNR-20)","")</f>
        <v/>
      </c>
      <c r="E1190" s="4" t="n"/>
      <c r="F1190" s="6" t="n"/>
      <c r="G1190" s="6" t="n"/>
      <c r="H1190" s="7">
        <f>IF(G1190="","",G1190-TODAY())</f>
        <v/>
      </c>
      <c r="I1190" s="8">
        <f>IF(G1190="","",
IF(G1190&lt;TODAY(),
IF(O1190&gt;0,"Violated","Completed"),
IF(H1190&lt;=7,"Expiring Soon",
"Active")))</f>
        <v/>
      </c>
      <c r="J1190" s="8">
        <f>IF(C1190="","",
COUNTIFS(
sales!$C:$C,$C1190,
sales!$E:$E,$E1190,
sales!$H:$H,"&gt;="&amp;$F1190,
sales!$H:$H,"&lt;="&amp;$G1190
))</f>
        <v/>
      </c>
      <c r="K1190" s="9">
        <f>IF(COUNTIFS(sales!C:C, C1190)=0,"",
_xlfn.MAXIFS(sales!H:H, sales!C:C, C1190))</f>
        <v/>
      </c>
      <c r="L1190" s="4" t="n"/>
      <c r="M1190" s="4" t="n"/>
      <c r="N1190" s="10">
        <f>IF(C1190="","",
SUMIFS(
sales!$I:$I,
sales!$C:$C,$C1190,
sales!$E:$E,$E1190,
sales!$H:$H,"&gt;="&amp;$F1190,
sales!$H:$H,"&lt;="&amp;$G1190
))</f>
        <v/>
      </c>
      <c r="O1190" s="10">
        <f>IF(M1190="","",M1190-N1190)</f>
        <v/>
      </c>
      <c r="P1190" s="11">
        <f>IF(M1190=0,"",N1190/M1190)</f>
        <v/>
      </c>
      <c r="Q1190" s="12">
        <f>IF(OR(G1190="",O1190=""),"",
IF(AND(G1190&lt;TODAY(),O1190&gt;0),"YES","NO"))</f>
        <v/>
      </c>
      <c r="R1190" s="100" t="n"/>
      <c r="S1190" s="14" t="n"/>
      <c r="T1190" s="15">
        <f>IF(Q1190="YES", IF(R1190="Company",L1190*(1+S1190),IF(R1190="Vendor",L1190*(1-S1190),"")),"")</f>
        <v/>
      </c>
      <c r="U1190" s="15">
        <f>IF(Q1190="YES",O1190*T1190,"")</f>
        <v/>
      </c>
      <c r="V1190" s="16" t="n"/>
      <c r="W1190" s="17">
        <f>IF(Q1190="YES",G1190+V1190,"")</f>
        <v/>
      </c>
      <c r="X1190" s="18">
        <f>IF(Q1190="YES",IF(TODAY()&gt;W1190,"OVERDUE","WITHIN TIME"),"")</f>
        <v/>
      </c>
    </row>
    <row r="1191">
      <c r="A1191" s="3" t="n">
        <v>1187</v>
      </c>
      <c r="B1191" s="4" t="n"/>
      <c r="C1191" s="4" t="n"/>
      <c r="D1191" s="5">
        <f>IF(E1191="ISNR20","Natural Rubber-TSNR (ISNR-20)","")</f>
        <v/>
      </c>
      <c r="E1191" s="4" t="n"/>
      <c r="F1191" s="6" t="n"/>
      <c r="G1191" s="6" t="n"/>
      <c r="H1191" s="7">
        <f>IF(G1191="","",G1191-TODAY())</f>
        <v/>
      </c>
      <c r="I1191" s="8">
        <f>IF(G1191="","",
IF(G1191&lt;TODAY(),
IF(O1191&gt;0,"Violated","Completed"),
IF(H1191&lt;=7,"Expiring Soon",
"Active")))</f>
        <v/>
      </c>
      <c r="J1191" s="8">
        <f>IF(C1191="","",
COUNTIFS(
sales!$C:$C,$C1191,
sales!$E:$E,$E1191,
sales!$H:$H,"&gt;="&amp;$F1191,
sales!$H:$H,"&lt;="&amp;$G1191
))</f>
        <v/>
      </c>
      <c r="K1191" s="9">
        <f>IF(COUNTIFS(sales!C:C, C1191)=0,"",
_xlfn.MAXIFS(sales!H:H, sales!C:C, C1191))</f>
        <v/>
      </c>
      <c r="L1191" s="4" t="n"/>
      <c r="M1191" s="4" t="n"/>
      <c r="N1191" s="10">
        <f>IF(C1191="","",
SUMIFS(
sales!$I:$I,
sales!$C:$C,$C1191,
sales!$E:$E,$E1191,
sales!$H:$H,"&gt;="&amp;$F1191,
sales!$H:$H,"&lt;="&amp;$G1191
))</f>
        <v/>
      </c>
      <c r="O1191" s="10">
        <f>IF(M1191="","",M1191-N1191)</f>
        <v/>
      </c>
      <c r="P1191" s="11">
        <f>IF(M1191=0,"",N1191/M1191)</f>
        <v/>
      </c>
      <c r="Q1191" s="12">
        <f>IF(OR(G1191="",O1191=""),"",
IF(AND(G1191&lt;TODAY(),O1191&gt;0),"YES","NO"))</f>
        <v/>
      </c>
      <c r="R1191" s="100" t="n"/>
      <c r="S1191" s="14" t="n"/>
      <c r="T1191" s="15">
        <f>IF(Q1191="YES", IF(R1191="Company",L1191*(1+S1191),IF(R1191="Vendor",L1191*(1-S1191),"")),"")</f>
        <v/>
      </c>
      <c r="U1191" s="15">
        <f>IF(Q1191="YES",O1191*T1191,"")</f>
        <v/>
      </c>
      <c r="V1191" s="16" t="n"/>
      <c r="W1191" s="17">
        <f>IF(Q1191="YES",G1191+V1191,"")</f>
        <v/>
      </c>
      <c r="X1191" s="18">
        <f>IF(Q1191="YES",IF(TODAY()&gt;W1191,"OVERDUE","WITHIN TIME"),"")</f>
        <v/>
      </c>
    </row>
    <row r="1192">
      <c r="A1192" s="3" t="n">
        <v>1188</v>
      </c>
      <c r="B1192" s="4" t="n"/>
      <c r="C1192" s="4" t="n"/>
      <c r="D1192" s="5">
        <f>IF(E1192="ISNR20","Natural Rubber-TSNR (ISNR-20)","")</f>
        <v/>
      </c>
      <c r="E1192" s="4" t="n"/>
      <c r="F1192" s="6" t="n"/>
      <c r="G1192" s="6" t="n"/>
      <c r="H1192" s="7">
        <f>IF(G1192="","",G1192-TODAY())</f>
        <v/>
      </c>
      <c r="I1192" s="8">
        <f>IF(G1192="","",
IF(G1192&lt;TODAY(),
IF(O1192&gt;0,"Violated","Completed"),
IF(H1192&lt;=7,"Expiring Soon",
"Active")))</f>
        <v/>
      </c>
      <c r="J1192" s="8">
        <f>IF(C1192="","",
COUNTIFS(
sales!$C:$C,$C1192,
sales!$E:$E,$E1192,
sales!$H:$H,"&gt;="&amp;$F1192,
sales!$H:$H,"&lt;="&amp;$G1192
))</f>
        <v/>
      </c>
      <c r="K1192" s="9">
        <f>IF(COUNTIFS(sales!C:C, C1192)=0,"",
_xlfn.MAXIFS(sales!H:H, sales!C:C, C1192))</f>
        <v/>
      </c>
      <c r="L1192" s="4" t="n"/>
      <c r="M1192" s="4" t="n"/>
      <c r="N1192" s="10">
        <f>IF(C1192="","",
SUMIFS(
sales!$I:$I,
sales!$C:$C,$C1192,
sales!$E:$E,$E1192,
sales!$H:$H,"&gt;="&amp;$F1192,
sales!$H:$H,"&lt;="&amp;$G1192
))</f>
        <v/>
      </c>
      <c r="O1192" s="10">
        <f>IF(M1192="","",M1192-N1192)</f>
        <v/>
      </c>
      <c r="P1192" s="11">
        <f>IF(M1192=0,"",N1192/M1192)</f>
        <v/>
      </c>
      <c r="Q1192" s="12">
        <f>IF(OR(G1192="",O1192=""),"",
IF(AND(G1192&lt;TODAY(),O1192&gt;0),"YES","NO"))</f>
        <v/>
      </c>
      <c r="R1192" s="100" t="n"/>
      <c r="S1192" s="14" t="n"/>
      <c r="T1192" s="15">
        <f>IF(Q1192="YES", IF(R1192="Company",L1192*(1+S1192),IF(R1192="Vendor",L1192*(1-S1192),"")),"")</f>
        <v/>
      </c>
      <c r="U1192" s="15">
        <f>IF(Q1192="YES",O1192*T1192,"")</f>
        <v/>
      </c>
      <c r="V1192" s="16" t="n"/>
      <c r="W1192" s="17">
        <f>IF(Q1192="YES",G1192+V1192,"")</f>
        <v/>
      </c>
      <c r="X1192" s="18">
        <f>IF(Q1192="YES",IF(TODAY()&gt;W1192,"OVERDUE","WITHIN TIME"),"")</f>
        <v/>
      </c>
    </row>
    <row r="1193">
      <c r="A1193" s="3" t="n">
        <v>1189</v>
      </c>
      <c r="B1193" s="4" t="n"/>
      <c r="C1193" s="4" t="n"/>
      <c r="D1193" s="5">
        <f>IF(E1193="ISNR20","Natural Rubber-TSNR (ISNR-20)","")</f>
        <v/>
      </c>
      <c r="E1193" s="4" t="n"/>
      <c r="F1193" s="6" t="n"/>
      <c r="G1193" s="6" t="n"/>
      <c r="H1193" s="7">
        <f>IF(G1193="","",G1193-TODAY())</f>
        <v/>
      </c>
      <c r="I1193" s="8">
        <f>IF(G1193="","",
IF(G1193&lt;TODAY(),
IF(O1193&gt;0,"Violated","Completed"),
IF(H1193&lt;=7,"Expiring Soon",
"Active")))</f>
        <v/>
      </c>
      <c r="J1193" s="8">
        <f>IF(C1193="","",
COUNTIFS(
sales!$C:$C,$C1193,
sales!$E:$E,$E1193,
sales!$H:$H,"&gt;="&amp;$F1193,
sales!$H:$H,"&lt;="&amp;$G1193
))</f>
        <v/>
      </c>
      <c r="K1193" s="9">
        <f>IF(COUNTIFS(sales!C:C, C1193)=0,"",
_xlfn.MAXIFS(sales!H:H, sales!C:C, C1193))</f>
        <v/>
      </c>
      <c r="L1193" s="4" t="n"/>
      <c r="M1193" s="4" t="n"/>
      <c r="N1193" s="10">
        <f>IF(C1193="","",
SUMIFS(
sales!$I:$I,
sales!$C:$C,$C1193,
sales!$E:$E,$E1193,
sales!$H:$H,"&gt;="&amp;$F1193,
sales!$H:$H,"&lt;="&amp;$G1193
))</f>
        <v/>
      </c>
      <c r="O1193" s="10">
        <f>IF(M1193="","",M1193-N1193)</f>
        <v/>
      </c>
      <c r="P1193" s="11">
        <f>IF(M1193=0,"",N1193/M1193)</f>
        <v/>
      </c>
      <c r="Q1193" s="12">
        <f>IF(OR(G1193="",O1193=""),"",
IF(AND(G1193&lt;TODAY(),O1193&gt;0),"YES","NO"))</f>
        <v/>
      </c>
      <c r="R1193" s="100" t="n"/>
      <c r="S1193" s="14" t="n"/>
      <c r="T1193" s="15">
        <f>IF(Q1193="YES", IF(R1193="Company",L1193*(1+S1193),IF(R1193="Vendor",L1193*(1-S1193),"")),"")</f>
        <v/>
      </c>
      <c r="U1193" s="15">
        <f>IF(Q1193="YES",O1193*T1193,"")</f>
        <v/>
      </c>
      <c r="V1193" s="16" t="n"/>
      <c r="W1193" s="17">
        <f>IF(Q1193="YES",G1193+V1193,"")</f>
        <v/>
      </c>
      <c r="X1193" s="18">
        <f>IF(Q1193="YES",IF(TODAY()&gt;W1193,"OVERDUE","WITHIN TIME"),"")</f>
        <v/>
      </c>
    </row>
    <row r="1194">
      <c r="A1194" s="3" t="n">
        <v>1190</v>
      </c>
      <c r="B1194" s="4" t="n"/>
      <c r="C1194" s="4" t="n"/>
      <c r="D1194" s="5">
        <f>IF(E1194="ISNR20","Natural Rubber-TSNR (ISNR-20)","")</f>
        <v/>
      </c>
      <c r="E1194" s="4" t="n"/>
      <c r="F1194" s="6" t="n"/>
      <c r="G1194" s="6" t="n"/>
      <c r="H1194" s="7">
        <f>IF(G1194="","",G1194-TODAY())</f>
        <v/>
      </c>
      <c r="I1194" s="8">
        <f>IF(G1194="","",
IF(G1194&lt;TODAY(),
IF(O1194&gt;0,"Violated","Completed"),
IF(H1194&lt;=7,"Expiring Soon",
"Active")))</f>
        <v/>
      </c>
      <c r="J1194" s="8">
        <f>IF(C1194="","",
COUNTIFS(
sales!$C:$C,$C1194,
sales!$E:$E,$E1194,
sales!$H:$H,"&gt;="&amp;$F1194,
sales!$H:$H,"&lt;="&amp;$G1194
))</f>
        <v/>
      </c>
      <c r="K1194" s="9">
        <f>IF(COUNTIFS(sales!C:C, C1194)=0,"",
_xlfn.MAXIFS(sales!H:H, sales!C:C, C1194))</f>
        <v/>
      </c>
      <c r="L1194" s="4" t="n"/>
      <c r="M1194" s="4" t="n"/>
      <c r="N1194" s="10">
        <f>IF(C1194="","",
SUMIFS(
sales!$I:$I,
sales!$C:$C,$C1194,
sales!$E:$E,$E1194,
sales!$H:$H,"&gt;="&amp;$F1194,
sales!$H:$H,"&lt;="&amp;$G1194
))</f>
        <v/>
      </c>
      <c r="O1194" s="10">
        <f>IF(M1194="","",M1194-N1194)</f>
        <v/>
      </c>
      <c r="P1194" s="11">
        <f>IF(M1194=0,"",N1194/M1194)</f>
        <v/>
      </c>
      <c r="Q1194" s="12">
        <f>IF(OR(G1194="",O1194=""),"",
IF(AND(G1194&lt;TODAY(),O1194&gt;0),"YES","NO"))</f>
        <v/>
      </c>
      <c r="R1194" s="100" t="n"/>
      <c r="S1194" s="14" t="n"/>
      <c r="T1194" s="15">
        <f>IF(Q1194="YES", IF(R1194="Company",L1194*(1+S1194),IF(R1194="Vendor",L1194*(1-S1194),"")),"")</f>
        <v/>
      </c>
      <c r="U1194" s="15">
        <f>IF(Q1194="YES",O1194*T1194,"")</f>
        <v/>
      </c>
      <c r="V1194" s="16" t="n"/>
      <c r="W1194" s="17">
        <f>IF(Q1194="YES",G1194+V1194,"")</f>
        <v/>
      </c>
      <c r="X1194" s="18">
        <f>IF(Q1194="YES",IF(TODAY()&gt;W1194,"OVERDUE","WITHIN TIME"),"")</f>
        <v/>
      </c>
    </row>
    <row r="1195">
      <c r="A1195" s="3" t="n">
        <v>1191</v>
      </c>
      <c r="B1195" s="4" t="n"/>
      <c r="C1195" s="4" t="n"/>
      <c r="D1195" s="5">
        <f>IF(E1195="ISNR20","Natural Rubber-TSNR (ISNR-20)","")</f>
        <v/>
      </c>
      <c r="E1195" s="4" t="n"/>
      <c r="F1195" s="6" t="n"/>
      <c r="G1195" s="6" t="n"/>
      <c r="H1195" s="7">
        <f>IF(G1195="","",G1195-TODAY())</f>
        <v/>
      </c>
      <c r="I1195" s="8">
        <f>IF(G1195="","",
IF(G1195&lt;TODAY(),
IF(O1195&gt;0,"Violated","Completed"),
IF(H1195&lt;=7,"Expiring Soon",
"Active")))</f>
        <v/>
      </c>
      <c r="J1195" s="8">
        <f>IF(C1195="","",
COUNTIFS(
sales!$C:$C,$C1195,
sales!$E:$E,$E1195,
sales!$H:$H,"&gt;="&amp;$F1195,
sales!$H:$H,"&lt;="&amp;$G1195
))</f>
        <v/>
      </c>
      <c r="K1195" s="9">
        <f>IF(COUNTIFS(sales!C:C, C1195)=0,"",
_xlfn.MAXIFS(sales!H:H, sales!C:C, C1195))</f>
        <v/>
      </c>
      <c r="L1195" s="4" t="n"/>
      <c r="M1195" s="4" t="n"/>
      <c r="N1195" s="10">
        <f>IF(C1195="","",
SUMIFS(
sales!$I:$I,
sales!$C:$C,$C1195,
sales!$E:$E,$E1195,
sales!$H:$H,"&gt;="&amp;$F1195,
sales!$H:$H,"&lt;="&amp;$G1195
))</f>
        <v/>
      </c>
      <c r="O1195" s="10">
        <f>IF(M1195="","",M1195-N1195)</f>
        <v/>
      </c>
      <c r="P1195" s="11">
        <f>IF(M1195=0,"",N1195/M1195)</f>
        <v/>
      </c>
      <c r="Q1195" s="12">
        <f>IF(OR(G1195="",O1195=""),"",
IF(AND(G1195&lt;TODAY(),O1195&gt;0),"YES","NO"))</f>
        <v/>
      </c>
      <c r="R1195" s="100" t="n"/>
      <c r="S1195" s="14" t="n"/>
      <c r="T1195" s="15">
        <f>IF(Q1195="YES", IF(R1195="Company",L1195*(1+S1195),IF(R1195="Vendor",L1195*(1-S1195),"")),"")</f>
        <v/>
      </c>
      <c r="U1195" s="15">
        <f>IF(Q1195="YES",O1195*T1195,"")</f>
        <v/>
      </c>
      <c r="V1195" s="16" t="n"/>
      <c r="W1195" s="17">
        <f>IF(Q1195="YES",G1195+V1195,"")</f>
        <v/>
      </c>
      <c r="X1195" s="18">
        <f>IF(Q1195="YES",IF(TODAY()&gt;W1195,"OVERDUE","WITHIN TIME"),"")</f>
        <v/>
      </c>
    </row>
    <row r="1196">
      <c r="A1196" s="3" t="n">
        <v>1192</v>
      </c>
      <c r="B1196" s="4" t="n"/>
      <c r="C1196" s="4" t="n"/>
      <c r="D1196" s="5">
        <f>IF(E1196="ISNR20","Natural Rubber-TSNR (ISNR-20)","")</f>
        <v/>
      </c>
      <c r="E1196" s="4" t="n"/>
      <c r="F1196" s="6" t="n"/>
      <c r="G1196" s="6" t="n"/>
      <c r="H1196" s="7">
        <f>IF(G1196="","",G1196-TODAY())</f>
        <v/>
      </c>
      <c r="I1196" s="8">
        <f>IF(G1196="","",
IF(G1196&lt;TODAY(),
IF(O1196&gt;0,"Violated","Completed"),
IF(H1196&lt;=7,"Expiring Soon",
"Active")))</f>
        <v/>
      </c>
      <c r="J1196" s="8">
        <f>IF(C1196="","",
COUNTIFS(
sales!$C:$C,$C1196,
sales!$E:$E,$E1196,
sales!$H:$H,"&gt;="&amp;$F1196,
sales!$H:$H,"&lt;="&amp;$G1196
))</f>
        <v/>
      </c>
      <c r="K1196" s="9">
        <f>IF(COUNTIFS(sales!C:C, C1196)=0,"",
_xlfn.MAXIFS(sales!H:H, sales!C:C, C1196))</f>
        <v/>
      </c>
      <c r="L1196" s="4" t="n"/>
      <c r="M1196" s="4" t="n"/>
      <c r="N1196" s="10">
        <f>IF(C1196="","",
SUMIFS(
sales!$I:$I,
sales!$C:$C,$C1196,
sales!$E:$E,$E1196,
sales!$H:$H,"&gt;="&amp;$F1196,
sales!$H:$H,"&lt;="&amp;$G1196
))</f>
        <v/>
      </c>
      <c r="O1196" s="10">
        <f>IF(M1196="","",M1196-N1196)</f>
        <v/>
      </c>
      <c r="P1196" s="11">
        <f>IF(M1196=0,"",N1196/M1196)</f>
        <v/>
      </c>
      <c r="Q1196" s="12">
        <f>IF(OR(G1196="",O1196=""),"",
IF(AND(G1196&lt;TODAY(),O1196&gt;0),"YES","NO"))</f>
        <v/>
      </c>
      <c r="R1196" s="100" t="n"/>
      <c r="S1196" s="14" t="n"/>
      <c r="T1196" s="15">
        <f>IF(Q1196="YES", IF(R1196="Company",L1196*(1+S1196),IF(R1196="Vendor",L1196*(1-S1196),"")),"")</f>
        <v/>
      </c>
      <c r="U1196" s="15">
        <f>IF(Q1196="YES",O1196*T1196,"")</f>
        <v/>
      </c>
      <c r="V1196" s="16" t="n"/>
      <c r="W1196" s="17">
        <f>IF(Q1196="YES",G1196+V1196,"")</f>
        <v/>
      </c>
      <c r="X1196" s="18">
        <f>IF(Q1196="YES",IF(TODAY()&gt;W1196,"OVERDUE","WITHIN TIME"),"")</f>
        <v/>
      </c>
    </row>
    <row r="1197">
      <c r="A1197" s="3" t="n">
        <v>1193</v>
      </c>
      <c r="B1197" s="4" t="n"/>
      <c r="C1197" s="4" t="n"/>
      <c r="D1197" s="5">
        <f>IF(E1197="ISNR20","Natural Rubber-TSNR (ISNR-20)","")</f>
        <v/>
      </c>
      <c r="E1197" s="4" t="n"/>
      <c r="F1197" s="6" t="n"/>
      <c r="G1197" s="6" t="n"/>
      <c r="H1197" s="7">
        <f>IF(G1197="","",G1197-TODAY())</f>
        <v/>
      </c>
      <c r="I1197" s="8">
        <f>IF(G1197="","",
IF(G1197&lt;TODAY(),
IF(O1197&gt;0,"Violated","Completed"),
IF(H1197&lt;=7,"Expiring Soon",
"Active")))</f>
        <v/>
      </c>
      <c r="J1197" s="8">
        <f>IF(C1197="","",
COUNTIFS(
sales!$C:$C,$C1197,
sales!$E:$E,$E1197,
sales!$H:$H,"&gt;="&amp;$F1197,
sales!$H:$H,"&lt;="&amp;$G1197
))</f>
        <v/>
      </c>
      <c r="K1197" s="9">
        <f>IF(COUNTIFS(sales!C:C, C1197)=0,"",
_xlfn.MAXIFS(sales!H:H, sales!C:C, C1197))</f>
        <v/>
      </c>
      <c r="L1197" s="4" t="n"/>
      <c r="M1197" s="4" t="n"/>
      <c r="N1197" s="10">
        <f>IF(C1197="","",
SUMIFS(
sales!$I:$I,
sales!$C:$C,$C1197,
sales!$E:$E,$E1197,
sales!$H:$H,"&gt;="&amp;$F1197,
sales!$H:$H,"&lt;="&amp;$G1197
))</f>
        <v/>
      </c>
      <c r="O1197" s="10">
        <f>IF(M1197="","",M1197-N1197)</f>
        <v/>
      </c>
      <c r="P1197" s="11">
        <f>IF(M1197=0,"",N1197/M1197)</f>
        <v/>
      </c>
      <c r="Q1197" s="12">
        <f>IF(OR(G1197="",O1197=""),"",
IF(AND(G1197&lt;TODAY(),O1197&gt;0),"YES","NO"))</f>
        <v/>
      </c>
      <c r="R1197" s="100" t="n"/>
      <c r="S1197" s="14" t="n"/>
      <c r="T1197" s="15">
        <f>IF(Q1197="YES", IF(R1197="Company",L1197*(1+S1197),IF(R1197="Vendor",L1197*(1-S1197),"")),"")</f>
        <v/>
      </c>
      <c r="U1197" s="15">
        <f>IF(Q1197="YES",O1197*T1197,"")</f>
        <v/>
      </c>
      <c r="V1197" s="16" t="n"/>
      <c r="W1197" s="17">
        <f>IF(Q1197="YES",G1197+V1197,"")</f>
        <v/>
      </c>
      <c r="X1197" s="18">
        <f>IF(Q1197="YES",IF(TODAY()&gt;W1197,"OVERDUE","WITHIN TIME"),"")</f>
        <v/>
      </c>
    </row>
    <row r="1198">
      <c r="A1198" s="3" t="n">
        <v>1194</v>
      </c>
      <c r="B1198" s="4" t="n"/>
      <c r="C1198" s="4" t="n"/>
      <c r="D1198" s="5">
        <f>IF(E1198="ISNR20","Natural Rubber-TSNR (ISNR-20)","")</f>
        <v/>
      </c>
      <c r="E1198" s="4" t="n"/>
      <c r="F1198" s="6" t="n"/>
      <c r="G1198" s="6" t="n"/>
      <c r="H1198" s="7">
        <f>IF(G1198="","",G1198-TODAY())</f>
        <v/>
      </c>
      <c r="I1198" s="8">
        <f>IF(G1198="","",
IF(G1198&lt;TODAY(),
IF(O1198&gt;0,"Violated","Completed"),
IF(H1198&lt;=7,"Expiring Soon",
"Active")))</f>
        <v/>
      </c>
      <c r="J1198" s="8">
        <f>IF(C1198="","",
COUNTIFS(
sales!$C:$C,$C1198,
sales!$E:$E,$E1198,
sales!$H:$H,"&gt;="&amp;$F1198,
sales!$H:$H,"&lt;="&amp;$G1198
))</f>
        <v/>
      </c>
      <c r="K1198" s="9">
        <f>IF(COUNTIFS(sales!C:C, C1198)=0,"",
_xlfn.MAXIFS(sales!H:H, sales!C:C, C1198))</f>
        <v/>
      </c>
      <c r="L1198" s="4" t="n"/>
      <c r="M1198" s="4" t="n"/>
      <c r="N1198" s="10">
        <f>IF(C1198="","",
SUMIFS(
sales!$I:$I,
sales!$C:$C,$C1198,
sales!$E:$E,$E1198,
sales!$H:$H,"&gt;="&amp;$F1198,
sales!$H:$H,"&lt;="&amp;$G1198
))</f>
        <v/>
      </c>
      <c r="O1198" s="10">
        <f>IF(M1198="","",M1198-N1198)</f>
        <v/>
      </c>
      <c r="P1198" s="11">
        <f>IF(M1198=0,"",N1198/M1198)</f>
        <v/>
      </c>
      <c r="Q1198" s="12">
        <f>IF(OR(G1198="",O1198=""),"",
IF(AND(G1198&lt;TODAY(),O1198&gt;0),"YES","NO"))</f>
        <v/>
      </c>
      <c r="R1198" s="100" t="n"/>
      <c r="S1198" s="14" t="n"/>
      <c r="T1198" s="15">
        <f>IF(Q1198="YES", IF(R1198="Company",L1198*(1+S1198),IF(R1198="Vendor",L1198*(1-S1198),"")),"")</f>
        <v/>
      </c>
      <c r="U1198" s="15">
        <f>IF(Q1198="YES",O1198*T1198,"")</f>
        <v/>
      </c>
      <c r="V1198" s="16" t="n"/>
      <c r="W1198" s="17">
        <f>IF(Q1198="YES",G1198+V1198,"")</f>
        <v/>
      </c>
      <c r="X1198" s="18">
        <f>IF(Q1198="YES",IF(TODAY()&gt;W1198,"OVERDUE","WITHIN TIME"),"")</f>
        <v/>
      </c>
    </row>
    <row r="1199">
      <c r="A1199" s="3" t="n">
        <v>1195</v>
      </c>
      <c r="B1199" s="4" t="n"/>
      <c r="C1199" s="4" t="n"/>
      <c r="D1199" s="5">
        <f>IF(E1199="ISNR20","Natural Rubber-TSNR (ISNR-20)","")</f>
        <v/>
      </c>
      <c r="E1199" s="4" t="n"/>
      <c r="F1199" s="6" t="n"/>
      <c r="G1199" s="6" t="n"/>
      <c r="H1199" s="7">
        <f>IF(G1199="","",G1199-TODAY())</f>
        <v/>
      </c>
      <c r="I1199" s="8">
        <f>IF(G1199="","",
IF(G1199&lt;TODAY(),
IF(O1199&gt;0,"Violated","Completed"),
IF(H1199&lt;=7,"Expiring Soon",
"Active")))</f>
        <v/>
      </c>
      <c r="J1199" s="8">
        <f>IF(C1199="","",
COUNTIFS(
sales!$C:$C,$C1199,
sales!$E:$E,$E1199,
sales!$H:$H,"&gt;="&amp;$F1199,
sales!$H:$H,"&lt;="&amp;$G1199
))</f>
        <v/>
      </c>
      <c r="K1199" s="9">
        <f>IF(COUNTIFS(sales!C:C, C1199)=0,"",
_xlfn.MAXIFS(sales!H:H, sales!C:C, C1199))</f>
        <v/>
      </c>
      <c r="L1199" s="4" t="n"/>
      <c r="M1199" s="4" t="n"/>
      <c r="N1199" s="10">
        <f>IF(C1199="","",
SUMIFS(
sales!$I:$I,
sales!$C:$C,$C1199,
sales!$E:$E,$E1199,
sales!$H:$H,"&gt;="&amp;$F1199,
sales!$H:$H,"&lt;="&amp;$G1199
))</f>
        <v/>
      </c>
      <c r="O1199" s="10">
        <f>IF(M1199="","",M1199-N1199)</f>
        <v/>
      </c>
      <c r="P1199" s="11">
        <f>IF(M1199=0,"",N1199/M1199)</f>
        <v/>
      </c>
      <c r="Q1199" s="12">
        <f>IF(OR(G1199="",O1199=""),"",
IF(AND(G1199&lt;TODAY(),O1199&gt;0),"YES","NO"))</f>
        <v/>
      </c>
      <c r="R1199" s="100" t="n"/>
      <c r="S1199" s="14" t="n"/>
      <c r="T1199" s="15">
        <f>IF(Q1199="YES", IF(R1199="Company",L1199*(1+S1199),IF(R1199="Vendor",L1199*(1-S1199),"")),"")</f>
        <v/>
      </c>
      <c r="U1199" s="15">
        <f>IF(Q1199="YES",O1199*T1199,"")</f>
        <v/>
      </c>
      <c r="V1199" s="16" t="n"/>
      <c r="W1199" s="17">
        <f>IF(Q1199="YES",G1199+V1199,"")</f>
        <v/>
      </c>
      <c r="X1199" s="18">
        <f>IF(Q1199="YES",IF(TODAY()&gt;W1199,"OVERDUE","WITHIN TIME"),"")</f>
        <v/>
      </c>
    </row>
    <row r="1200">
      <c r="A1200" s="3" t="n">
        <v>1196</v>
      </c>
      <c r="B1200" s="4" t="n"/>
      <c r="C1200" s="4" t="n"/>
      <c r="D1200" s="5">
        <f>IF(E1200="ISNR20","Natural Rubber-TSNR (ISNR-20)","")</f>
        <v/>
      </c>
      <c r="E1200" s="4" t="n"/>
      <c r="F1200" s="6" t="n"/>
      <c r="G1200" s="6" t="n"/>
      <c r="H1200" s="7">
        <f>IF(G1200="","",G1200-TODAY())</f>
        <v/>
      </c>
      <c r="I1200" s="8">
        <f>IF(G1200="","",
IF(G1200&lt;TODAY(),
IF(O1200&gt;0,"Violated","Completed"),
IF(H1200&lt;=7,"Expiring Soon",
"Active")))</f>
        <v/>
      </c>
      <c r="J1200" s="8">
        <f>IF(C1200="","",
COUNTIFS(
sales!$C:$C,$C1200,
sales!$E:$E,$E1200,
sales!$H:$H,"&gt;="&amp;$F1200,
sales!$H:$H,"&lt;="&amp;$G1200
))</f>
        <v/>
      </c>
      <c r="K1200" s="9">
        <f>IF(COUNTIFS(sales!C:C, C1200)=0,"",
_xlfn.MAXIFS(sales!H:H, sales!C:C, C1200))</f>
        <v/>
      </c>
      <c r="L1200" s="4" t="n"/>
      <c r="M1200" s="4" t="n"/>
      <c r="N1200" s="10">
        <f>IF(C1200="","",
SUMIFS(
sales!$I:$I,
sales!$C:$C,$C1200,
sales!$E:$E,$E1200,
sales!$H:$H,"&gt;="&amp;$F1200,
sales!$H:$H,"&lt;="&amp;$G1200
))</f>
        <v/>
      </c>
      <c r="O1200" s="10">
        <f>IF(M1200="","",M1200-N1200)</f>
        <v/>
      </c>
      <c r="P1200" s="11">
        <f>IF(M1200=0,"",N1200/M1200)</f>
        <v/>
      </c>
      <c r="Q1200" s="12">
        <f>IF(OR(G1200="",O1200=""),"",
IF(AND(G1200&lt;TODAY(),O1200&gt;0),"YES","NO"))</f>
        <v/>
      </c>
      <c r="R1200" s="100" t="n"/>
      <c r="S1200" s="14" t="n"/>
      <c r="T1200" s="15">
        <f>IF(Q1200="YES", IF(R1200="Company",L1200*(1+S1200),IF(R1200="Vendor",L1200*(1-S1200),"")),"")</f>
        <v/>
      </c>
      <c r="U1200" s="15">
        <f>IF(Q1200="YES",O1200*T1200,"")</f>
        <v/>
      </c>
      <c r="V1200" s="16" t="n"/>
      <c r="W1200" s="17">
        <f>IF(Q1200="YES",G1200+V1200,"")</f>
        <v/>
      </c>
      <c r="X1200" s="18">
        <f>IF(Q1200="YES",IF(TODAY()&gt;W1200,"OVERDUE","WITHIN TIME"),"")</f>
        <v/>
      </c>
    </row>
    <row r="1201">
      <c r="A1201" s="3" t="n">
        <v>1197</v>
      </c>
      <c r="B1201" s="4" t="n"/>
      <c r="C1201" s="4" t="n"/>
      <c r="D1201" s="5">
        <f>IF(E1201="ISNR20","Natural Rubber-TSNR (ISNR-20)","")</f>
        <v/>
      </c>
      <c r="E1201" s="4" t="n"/>
      <c r="F1201" s="6" t="n"/>
      <c r="G1201" s="6" t="n"/>
      <c r="H1201" s="7">
        <f>IF(G1201="","",G1201-TODAY())</f>
        <v/>
      </c>
      <c r="I1201" s="8">
        <f>IF(G1201="","",
IF(G1201&lt;TODAY(),
IF(O1201&gt;0,"Violated","Completed"),
IF(H1201&lt;=7,"Expiring Soon",
"Active")))</f>
        <v/>
      </c>
      <c r="J1201" s="8">
        <f>IF(C1201="","",
COUNTIFS(
sales!$C:$C,$C1201,
sales!$E:$E,$E1201,
sales!$H:$H,"&gt;="&amp;$F1201,
sales!$H:$H,"&lt;="&amp;$G1201
))</f>
        <v/>
      </c>
      <c r="K1201" s="9">
        <f>IF(COUNTIFS(sales!C:C, C1201)=0,"",
_xlfn.MAXIFS(sales!H:H, sales!C:C, C1201))</f>
        <v/>
      </c>
      <c r="L1201" s="4" t="n"/>
      <c r="M1201" s="4" t="n"/>
      <c r="N1201" s="10">
        <f>IF(C1201="","",
SUMIFS(
sales!$I:$I,
sales!$C:$C,$C1201,
sales!$E:$E,$E1201,
sales!$H:$H,"&gt;="&amp;$F1201,
sales!$H:$H,"&lt;="&amp;$G1201
))</f>
        <v/>
      </c>
      <c r="O1201" s="10">
        <f>IF(M1201="","",M1201-N1201)</f>
        <v/>
      </c>
      <c r="P1201" s="11">
        <f>IF(M1201=0,"",N1201/M1201)</f>
        <v/>
      </c>
      <c r="Q1201" s="12">
        <f>IF(OR(G1201="",O1201=""),"",
IF(AND(G1201&lt;TODAY(),O1201&gt;0),"YES","NO"))</f>
        <v/>
      </c>
      <c r="R1201" s="100" t="n"/>
      <c r="S1201" s="14" t="n"/>
      <c r="T1201" s="15">
        <f>IF(Q1201="YES", IF(R1201="Company",L1201*(1+S1201),IF(R1201="Vendor",L1201*(1-S1201),"")),"")</f>
        <v/>
      </c>
      <c r="U1201" s="15">
        <f>IF(Q1201="YES",O1201*T1201,"")</f>
        <v/>
      </c>
      <c r="V1201" s="16" t="n"/>
      <c r="W1201" s="17">
        <f>IF(Q1201="YES",G1201+V1201,"")</f>
        <v/>
      </c>
      <c r="X1201" s="18">
        <f>IF(Q1201="YES",IF(TODAY()&gt;W1201,"OVERDUE","WITHIN TIME"),"")</f>
        <v/>
      </c>
    </row>
    <row r="1202">
      <c r="A1202" s="3" t="n">
        <v>1198</v>
      </c>
      <c r="B1202" s="4" t="n"/>
      <c r="C1202" s="4" t="n"/>
      <c r="D1202" s="5">
        <f>IF(E1202="ISNR20","Natural Rubber-TSNR (ISNR-20)","")</f>
        <v/>
      </c>
      <c r="E1202" s="4" t="n"/>
      <c r="F1202" s="6" t="n"/>
      <c r="G1202" s="6" t="n"/>
      <c r="H1202" s="7">
        <f>IF(G1202="","",G1202-TODAY())</f>
        <v/>
      </c>
      <c r="I1202" s="8">
        <f>IF(G1202="","",
IF(G1202&lt;TODAY(),
IF(O1202&gt;0,"Violated","Completed"),
IF(H1202&lt;=7,"Expiring Soon",
"Active")))</f>
        <v/>
      </c>
      <c r="J1202" s="8">
        <f>IF(C1202="","",
COUNTIFS(
sales!$C:$C,$C1202,
sales!$E:$E,$E1202,
sales!$H:$H,"&gt;="&amp;$F1202,
sales!$H:$H,"&lt;="&amp;$G1202
))</f>
        <v/>
      </c>
      <c r="K1202" s="9">
        <f>IF(COUNTIFS(sales!C:C, C1202)=0,"",
_xlfn.MAXIFS(sales!H:H, sales!C:C, C1202))</f>
        <v/>
      </c>
      <c r="L1202" s="4" t="n"/>
      <c r="M1202" s="4" t="n"/>
      <c r="N1202" s="10">
        <f>IF(C1202="","",
SUMIFS(
sales!$I:$I,
sales!$C:$C,$C1202,
sales!$E:$E,$E1202,
sales!$H:$H,"&gt;="&amp;$F1202,
sales!$H:$H,"&lt;="&amp;$G1202
))</f>
        <v/>
      </c>
      <c r="O1202" s="10">
        <f>IF(M1202="","",M1202-N1202)</f>
        <v/>
      </c>
      <c r="P1202" s="11">
        <f>IF(M1202=0,"",N1202/M1202)</f>
        <v/>
      </c>
      <c r="Q1202" s="12">
        <f>IF(OR(G1202="",O1202=""),"",
IF(AND(G1202&lt;TODAY(),O1202&gt;0),"YES","NO"))</f>
        <v/>
      </c>
      <c r="R1202" s="100" t="n"/>
      <c r="S1202" s="14" t="n"/>
      <c r="T1202" s="15">
        <f>IF(Q1202="YES", IF(R1202="Company",L1202*(1+S1202),IF(R1202="Vendor",L1202*(1-S1202),"")),"")</f>
        <v/>
      </c>
      <c r="U1202" s="15">
        <f>IF(Q1202="YES",O1202*T1202,"")</f>
        <v/>
      </c>
      <c r="V1202" s="16" t="n"/>
      <c r="W1202" s="17">
        <f>IF(Q1202="YES",G1202+V1202,"")</f>
        <v/>
      </c>
      <c r="X1202" s="18">
        <f>IF(Q1202="YES",IF(TODAY()&gt;W1202,"OVERDUE","WITHIN TIME"),"")</f>
        <v/>
      </c>
    </row>
    <row r="1203">
      <c r="A1203" s="3" t="n">
        <v>1199</v>
      </c>
      <c r="B1203" s="4" t="n"/>
      <c r="C1203" s="4" t="n"/>
      <c r="D1203" s="5">
        <f>IF(E1203="ISNR20","Natural Rubber-TSNR (ISNR-20)","")</f>
        <v/>
      </c>
      <c r="E1203" s="4" t="n"/>
      <c r="F1203" s="6" t="n"/>
      <c r="G1203" s="6" t="n"/>
      <c r="H1203" s="7">
        <f>IF(G1203="","",G1203-TODAY())</f>
        <v/>
      </c>
      <c r="I1203" s="8">
        <f>IF(G1203="","",
IF(G1203&lt;TODAY(),
IF(O1203&gt;0,"Violated","Completed"),
IF(H1203&lt;=7,"Expiring Soon",
"Active")))</f>
        <v/>
      </c>
      <c r="J1203" s="8">
        <f>IF(C1203="","",
COUNTIFS(
sales!$C:$C,$C1203,
sales!$E:$E,$E1203,
sales!$H:$H,"&gt;="&amp;$F1203,
sales!$H:$H,"&lt;="&amp;$G1203
))</f>
        <v/>
      </c>
      <c r="K1203" s="9">
        <f>IF(COUNTIFS(sales!C:C, C1203)=0,"",
_xlfn.MAXIFS(sales!H:H, sales!C:C, C1203))</f>
        <v/>
      </c>
      <c r="L1203" s="4" t="n"/>
      <c r="M1203" s="4" t="n"/>
      <c r="N1203" s="10">
        <f>IF(C1203="","",
SUMIFS(
sales!$I:$I,
sales!$C:$C,$C1203,
sales!$E:$E,$E1203,
sales!$H:$H,"&gt;="&amp;$F1203,
sales!$H:$H,"&lt;="&amp;$G1203
))</f>
        <v/>
      </c>
      <c r="O1203" s="10">
        <f>IF(M1203="","",M1203-N1203)</f>
        <v/>
      </c>
      <c r="P1203" s="11">
        <f>IF(M1203=0,"",N1203/M1203)</f>
        <v/>
      </c>
      <c r="Q1203" s="12">
        <f>IF(OR(G1203="",O1203=""),"",
IF(AND(G1203&lt;TODAY(),O1203&gt;0),"YES","NO"))</f>
        <v/>
      </c>
      <c r="R1203" s="100" t="n"/>
      <c r="S1203" s="14" t="n"/>
      <c r="T1203" s="15">
        <f>IF(Q1203="YES", IF(R1203="Company",L1203*(1+S1203),IF(R1203="Vendor",L1203*(1-S1203),"")),"")</f>
        <v/>
      </c>
      <c r="U1203" s="15">
        <f>IF(Q1203="YES",O1203*T1203,"")</f>
        <v/>
      </c>
      <c r="V1203" s="16" t="n"/>
      <c r="W1203" s="17">
        <f>IF(Q1203="YES",G1203+V1203,"")</f>
        <v/>
      </c>
      <c r="X1203" s="18">
        <f>IF(Q1203="YES",IF(TODAY()&gt;W1203,"OVERDUE","WITHIN TIME"),"")</f>
        <v/>
      </c>
    </row>
    <row r="1204">
      <c r="A1204" s="3" t="n">
        <v>1200</v>
      </c>
      <c r="B1204" s="4" t="n"/>
      <c r="C1204" s="4" t="n"/>
      <c r="D1204" s="5">
        <f>IF(E1204="ISNR20","Natural Rubber-TSNR (ISNR-20)","")</f>
        <v/>
      </c>
      <c r="E1204" s="4" t="n"/>
      <c r="F1204" s="6" t="n"/>
      <c r="G1204" s="6" t="n"/>
      <c r="H1204" s="7">
        <f>IF(G1204="","",G1204-TODAY())</f>
        <v/>
      </c>
      <c r="I1204" s="8">
        <f>IF(G1204="","",
IF(G1204&lt;TODAY(),
IF(O1204&gt;0,"Violated","Completed"),
IF(H1204&lt;=7,"Expiring Soon",
"Active")))</f>
        <v/>
      </c>
      <c r="J1204" s="8">
        <f>IF(C1204="","",
COUNTIFS(
sales!$C:$C,$C1204,
sales!$E:$E,$E1204,
sales!$H:$H,"&gt;="&amp;$F1204,
sales!$H:$H,"&lt;="&amp;$G1204
))</f>
        <v/>
      </c>
      <c r="K1204" s="9">
        <f>IF(COUNTIFS(sales!C:C, C1204)=0,"",
_xlfn.MAXIFS(sales!H:H, sales!C:C, C1204))</f>
        <v/>
      </c>
      <c r="L1204" s="4" t="n"/>
      <c r="M1204" s="4" t="n"/>
      <c r="N1204" s="10">
        <f>IF(C1204="","",
SUMIFS(
sales!$I:$I,
sales!$C:$C,$C1204,
sales!$E:$E,$E1204,
sales!$H:$H,"&gt;="&amp;$F1204,
sales!$H:$H,"&lt;="&amp;$G1204
))</f>
        <v/>
      </c>
      <c r="O1204" s="10">
        <f>IF(M1204="","",M1204-N1204)</f>
        <v/>
      </c>
      <c r="P1204" s="11">
        <f>IF(M1204=0,"",N1204/M1204)</f>
        <v/>
      </c>
      <c r="Q1204" s="12">
        <f>IF(OR(G1204="",O1204=""),"",
IF(AND(G1204&lt;TODAY(),O1204&gt;0),"YES","NO"))</f>
        <v/>
      </c>
      <c r="R1204" s="100" t="n"/>
      <c r="S1204" s="14" t="n"/>
      <c r="T1204" s="15">
        <f>IF(Q1204="YES", IF(R1204="Company",L1204*(1+S1204),IF(R1204="Vendor",L1204*(1-S1204),"")),"")</f>
        <v/>
      </c>
      <c r="U1204" s="15">
        <f>IF(Q1204="YES",O1204*T1204,"")</f>
        <v/>
      </c>
      <c r="V1204" s="16" t="n"/>
      <c r="W1204" s="17">
        <f>IF(Q1204="YES",G1204+V1204,"")</f>
        <v/>
      </c>
      <c r="X1204" s="18">
        <f>IF(Q1204="YES",IF(TODAY()&gt;W1204,"OVERDUE","WITHIN TIME"),"")</f>
        <v/>
      </c>
    </row>
    <row r="1205">
      <c r="A1205" s="3" t="n">
        <v>1201</v>
      </c>
      <c r="B1205" s="4" t="n"/>
      <c r="C1205" s="4" t="n"/>
      <c r="D1205" s="5">
        <f>IF(E1205="ISNR20","Natural Rubber-TSNR (ISNR-20)","")</f>
        <v/>
      </c>
      <c r="E1205" s="4" t="n"/>
      <c r="F1205" s="6" t="n"/>
      <c r="G1205" s="6" t="n"/>
      <c r="H1205" s="7">
        <f>IF(G1205="","",G1205-TODAY())</f>
        <v/>
      </c>
      <c r="I1205" s="8">
        <f>IF(G1205="","",
IF(G1205&lt;TODAY(),
IF(O1205&gt;0,"Violated","Completed"),
IF(H1205&lt;=7,"Expiring Soon",
"Active")))</f>
        <v/>
      </c>
      <c r="J1205" s="8">
        <f>IF(C1205="","",
COUNTIFS(
sales!$C:$C,$C1205,
sales!$E:$E,$E1205,
sales!$H:$H,"&gt;="&amp;$F1205,
sales!$H:$H,"&lt;="&amp;$G1205
))</f>
        <v/>
      </c>
      <c r="K1205" s="9">
        <f>IF(COUNTIFS(sales!C:C, C1205)=0,"",
_xlfn.MAXIFS(sales!H:H, sales!C:C, C1205))</f>
        <v/>
      </c>
      <c r="L1205" s="4" t="n"/>
      <c r="M1205" s="4" t="n"/>
      <c r="N1205" s="10">
        <f>IF(C1205="","",
SUMIFS(
sales!$I:$I,
sales!$C:$C,$C1205,
sales!$E:$E,$E1205,
sales!$H:$H,"&gt;="&amp;$F1205,
sales!$H:$H,"&lt;="&amp;$G1205
))</f>
        <v/>
      </c>
      <c r="O1205" s="10">
        <f>IF(M1205="","",M1205-N1205)</f>
        <v/>
      </c>
      <c r="P1205" s="11">
        <f>IF(M1205=0,"",N1205/M1205)</f>
        <v/>
      </c>
      <c r="Q1205" s="12">
        <f>IF(OR(G1205="",O1205=""),"",
IF(AND(G1205&lt;TODAY(),O1205&gt;0),"YES","NO"))</f>
        <v/>
      </c>
      <c r="R1205" s="100" t="n"/>
      <c r="S1205" s="14" t="n"/>
      <c r="T1205" s="15">
        <f>IF(Q1205="YES", IF(R1205="Company",L1205*(1+S1205),IF(R1205="Vendor",L1205*(1-S1205),"")),"")</f>
        <v/>
      </c>
      <c r="U1205" s="15">
        <f>IF(Q1205="YES",O1205*T1205,"")</f>
        <v/>
      </c>
      <c r="V1205" s="16" t="n"/>
      <c r="W1205" s="17">
        <f>IF(Q1205="YES",G1205+V1205,"")</f>
        <v/>
      </c>
      <c r="X1205" s="18">
        <f>IF(Q1205="YES",IF(TODAY()&gt;W1205,"OVERDUE","WITHIN TIME"),"")</f>
        <v/>
      </c>
    </row>
    <row r="1206">
      <c r="A1206" s="3" t="n">
        <v>1202</v>
      </c>
      <c r="B1206" s="4" t="n"/>
      <c r="C1206" s="4" t="n"/>
      <c r="D1206" s="5">
        <f>IF(E1206="ISNR20","Natural Rubber-TSNR (ISNR-20)","")</f>
        <v/>
      </c>
      <c r="E1206" s="4" t="n"/>
      <c r="F1206" s="6" t="n"/>
      <c r="G1206" s="6" t="n"/>
      <c r="H1206" s="7">
        <f>IF(G1206="","",G1206-TODAY())</f>
        <v/>
      </c>
      <c r="I1206" s="8">
        <f>IF(G1206="","",
IF(G1206&lt;TODAY(),
IF(O1206&gt;0,"Violated","Completed"),
IF(H1206&lt;=7,"Expiring Soon",
"Active")))</f>
        <v/>
      </c>
      <c r="J1206" s="8">
        <f>IF(C1206="","",
COUNTIFS(
sales!$C:$C,$C1206,
sales!$E:$E,$E1206,
sales!$H:$H,"&gt;="&amp;$F1206,
sales!$H:$H,"&lt;="&amp;$G1206
))</f>
        <v/>
      </c>
      <c r="K1206" s="9">
        <f>IF(COUNTIFS(sales!C:C, C1206)=0,"",
_xlfn.MAXIFS(sales!H:H, sales!C:C, C1206))</f>
        <v/>
      </c>
      <c r="L1206" s="4" t="n"/>
      <c r="M1206" s="4" t="n"/>
      <c r="N1206" s="10">
        <f>IF(C1206="","",
SUMIFS(
sales!$I:$I,
sales!$C:$C,$C1206,
sales!$E:$E,$E1206,
sales!$H:$H,"&gt;="&amp;$F1206,
sales!$H:$H,"&lt;="&amp;$G1206
))</f>
        <v/>
      </c>
      <c r="O1206" s="10">
        <f>IF(M1206="","",M1206-N1206)</f>
        <v/>
      </c>
      <c r="P1206" s="11">
        <f>IF(M1206=0,"",N1206/M1206)</f>
        <v/>
      </c>
      <c r="Q1206" s="12">
        <f>IF(OR(G1206="",O1206=""),"",
IF(AND(G1206&lt;TODAY(),O1206&gt;0),"YES","NO"))</f>
        <v/>
      </c>
      <c r="R1206" s="100" t="n"/>
      <c r="S1206" s="14" t="n"/>
      <c r="T1206" s="15">
        <f>IF(Q1206="YES", IF(R1206="Company",L1206*(1+S1206),IF(R1206="Vendor",L1206*(1-S1206),"")),"")</f>
        <v/>
      </c>
      <c r="U1206" s="15">
        <f>IF(Q1206="YES",O1206*T1206,"")</f>
        <v/>
      </c>
      <c r="V1206" s="16" t="n"/>
      <c r="W1206" s="17">
        <f>IF(Q1206="YES",G1206+V1206,"")</f>
        <v/>
      </c>
      <c r="X1206" s="18">
        <f>IF(Q1206="YES",IF(TODAY()&gt;W1206,"OVERDUE","WITHIN TIME"),"")</f>
        <v/>
      </c>
    </row>
    <row r="1207">
      <c r="A1207" s="3" t="n">
        <v>1203</v>
      </c>
      <c r="B1207" s="4" t="n"/>
      <c r="C1207" s="4" t="n"/>
      <c r="D1207" s="5">
        <f>IF(E1207="ISNR20","Natural Rubber-TSNR (ISNR-20)","")</f>
        <v/>
      </c>
      <c r="E1207" s="4" t="n"/>
      <c r="F1207" s="6" t="n"/>
      <c r="G1207" s="6" t="n"/>
      <c r="H1207" s="7">
        <f>IF(G1207="","",G1207-TODAY())</f>
        <v/>
      </c>
      <c r="I1207" s="8">
        <f>IF(G1207="","",
IF(G1207&lt;TODAY(),
IF(O1207&gt;0,"Violated","Completed"),
IF(H1207&lt;=7,"Expiring Soon",
"Active")))</f>
        <v/>
      </c>
      <c r="J1207" s="8">
        <f>IF(C1207="","",
COUNTIFS(
sales!$C:$C,$C1207,
sales!$E:$E,$E1207,
sales!$H:$H,"&gt;="&amp;$F1207,
sales!$H:$H,"&lt;="&amp;$G1207
))</f>
        <v/>
      </c>
      <c r="K1207" s="9">
        <f>IF(COUNTIFS(sales!C:C, C1207)=0,"",
_xlfn.MAXIFS(sales!H:H, sales!C:C, C1207))</f>
        <v/>
      </c>
      <c r="L1207" s="4" t="n"/>
      <c r="M1207" s="4" t="n"/>
      <c r="N1207" s="10">
        <f>IF(C1207="","",
SUMIFS(
sales!$I:$I,
sales!$C:$C,$C1207,
sales!$E:$E,$E1207,
sales!$H:$H,"&gt;="&amp;$F1207,
sales!$H:$H,"&lt;="&amp;$G1207
))</f>
        <v/>
      </c>
      <c r="O1207" s="10">
        <f>IF(M1207="","",M1207-N1207)</f>
        <v/>
      </c>
      <c r="P1207" s="11">
        <f>IF(M1207=0,"",N1207/M1207)</f>
        <v/>
      </c>
      <c r="Q1207" s="12">
        <f>IF(OR(G1207="",O1207=""),"",
IF(AND(G1207&lt;TODAY(),O1207&gt;0),"YES","NO"))</f>
        <v/>
      </c>
      <c r="R1207" s="100" t="n"/>
      <c r="S1207" s="14" t="n"/>
      <c r="T1207" s="15">
        <f>IF(Q1207="YES", IF(R1207="Company",L1207*(1+S1207),IF(R1207="Vendor",L1207*(1-S1207),"")),"")</f>
        <v/>
      </c>
      <c r="U1207" s="15">
        <f>IF(Q1207="YES",O1207*T1207,"")</f>
        <v/>
      </c>
      <c r="V1207" s="16" t="n"/>
      <c r="W1207" s="17">
        <f>IF(Q1207="YES",G1207+V1207,"")</f>
        <v/>
      </c>
      <c r="X1207" s="18">
        <f>IF(Q1207="YES",IF(TODAY()&gt;W1207,"OVERDUE","WITHIN TIME"),"")</f>
        <v/>
      </c>
    </row>
    <row r="1208">
      <c r="A1208" s="3" t="n">
        <v>1204</v>
      </c>
      <c r="B1208" s="4" t="n"/>
      <c r="C1208" s="4" t="n"/>
      <c r="D1208" s="5">
        <f>IF(E1208="ISNR20","Natural Rubber-TSNR (ISNR-20)","")</f>
        <v/>
      </c>
      <c r="E1208" s="4" t="n"/>
      <c r="F1208" s="6" t="n"/>
      <c r="G1208" s="6" t="n"/>
      <c r="H1208" s="7">
        <f>IF(G1208="","",G1208-TODAY())</f>
        <v/>
      </c>
      <c r="I1208" s="8">
        <f>IF(G1208="","",
IF(G1208&lt;TODAY(),
IF(O1208&gt;0,"Violated","Completed"),
IF(H1208&lt;=7,"Expiring Soon",
"Active")))</f>
        <v/>
      </c>
      <c r="J1208" s="8">
        <f>IF(C1208="","",
COUNTIFS(
sales!$C:$C,$C1208,
sales!$E:$E,$E1208,
sales!$H:$H,"&gt;="&amp;$F1208,
sales!$H:$H,"&lt;="&amp;$G1208
))</f>
        <v/>
      </c>
      <c r="K1208" s="9">
        <f>IF(COUNTIFS(sales!C:C, C1208)=0,"",
_xlfn.MAXIFS(sales!H:H, sales!C:C, C1208))</f>
        <v/>
      </c>
      <c r="L1208" s="4" t="n"/>
      <c r="M1208" s="4" t="n"/>
      <c r="N1208" s="10">
        <f>IF(C1208="","",
SUMIFS(
sales!$I:$I,
sales!$C:$C,$C1208,
sales!$E:$E,$E1208,
sales!$H:$H,"&gt;="&amp;$F1208,
sales!$H:$H,"&lt;="&amp;$G1208
))</f>
        <v/>
      </c>
      <c r="O1208" s="10">
        <f>IF(M1208="","",M1208-N1208)</f>
        <v/>
      </c>
      <c r="P1208" s="11">
        <f>IF(M1208=0,"",N1208/M1208)</f>
        <v/>
      </c>
      <c r="Q1208" s="12">
        <f>IF(OR(G1208="",O1208=""),"",
IF(AND(G1208&lt;TODAY(),O1208&gt;0),"YES","NO"))</f>
        <v/>
      </c>
      <c r="R1208" s="100" t="n"/>
      <c r="S1208" s="14" t="n"/>
      <c r="T1208" s="15">
        <f>IF(Q1208="YES", IF(R1208="Company",L1208*(1+S1208),IF(R1208="Vendor",L1208*(1-S1208),"")),"")</f>
        <v/>
      </c>
      <c r="U1208" s="15">
        <f>IF(Q1208="YES",O1208*T1208,"")</f>
        <v/>
      </c>
      <c r="V1208" s="16" t="n"/>
      <c r="W1208" s="17">
        <f>IF(Q1208="YES",G1208+V1208,"")</f>
        <v/>
      </c>
      <c r="X1208" s="18">
        <f>IF(Q1208="YES",IF(TODAY()&gt;W1208,"OVERDUE","WITHIN TIME"),"")</f>
        <v/>
      </c>
    </row>
    <row r="1209">
      <c r="A1209" s="3" t="n">
        <v>1205</v>
      </c>
      <c r="B1209" s="4" t="n"/>
      <c r="C1209" s="4" t="n"/>
      <c r="D1209" s="5">
        <f>IF(E1209="ISNR20","Natural Rubber-TSNR (ISNR-20)","")</f>
        <v/>
      </c>
      <c r="E1209" s="4" t="n"/>
      <c r="F1209" s="6" t="n"/>
      <c r="G1209" s="6" t="n"/>
      <c r="H1209" s="7">
        <f>IF(G1209="","",G1209-TODAY())</f>
        <v/>
      </c>
      <c r="I1209" s="8">
        <f>IF(G1209="","",
IF(G1209&lt;TODAY(),
IF(O1209&gt;0,"Violated","Completed"),
IF(H1209&lt;=7,"Expiring Soon",
"Active")))</f>
        <v/>
      </c>
      <c r="J1209" s="8">
        <f>IF(C1209="","",
COUNTIFS(
sales!$C:$C,$C1209,
sales!$E:$E,$E1209,
sales!$H:$H,"&gt;="&amp;$F1209,
sales!$H:$H,"&lt;="&amp;$G1209
))</f>
        <v/>
      </c>
      <c r="K1209" s="9">
        <f>IF(COUNTIFS(sales!C:C, C1209)=0,"",
_xlfn.MAXIFS(sales!H:H, sales!C:C, C1209))</f>
        <v/>
      </c>
      <c r="L1209" s="4" t="n"/>
      <c r="M1209" s="4" t="n"/>
      <c r="N1209" s="10">
        <f>IF(C1209="","",
SUMIFS(
sales!$I:$I,
sales!$C:$C,$C1209,
sales!$E:$E,$E1209,
sales!$H:$H,"&gt;="&amp;$F1209,
sales!$H:$H,"&lt;="&amp;$G1209
))</f>
        <v/>
      </c>
      <c r="O1209" s="10">
        <f>IF(M1209="","",M1209-N1209)</f>
        <v/>
      </c>
      <c r="P1209" s="11">
        <f>IF(M1209=0,"",N1209/M1209)</f>
        <v/>
      </c>
      <c r="Q1209" s="12">
        <f>IF(OR(G1209="",O1209=""),"",
IF(AND(G1209&lt;TODAY(),O1209&gt;0),"YES","NO"))</f>
        <v/>
      </c>
      <c r="R1209" s="100" t="n"/>
      <c r="S1209" s="14" t="n"/>
      <c r="T1209" s="15">
        <f>IF(Q1209="YES", IF(R1209="Company",L1209*(1+S1209),IF(R1209="Vendor",L1209*(1-S1209),"")),"")</f>
        <v/>
      </c>
      <c r="U1209" s="15">
        <f>IF(Q1209="YES",O1209*T1209,"")</f>
        <v/>
      </c>
      <c r="V1209" s="16" t="n"/>
      <c r="W1209" s="17">
        <f>IF(Q1209="YES",G1209+V1209,"")</f>
        <v/>
      </c>
      <c r="X1209" s="18">
        <f>IF(Q1209="YES",IF(TODAY()&gt;W1209,"OVERDUE","WITHIN TIME"),"")</f>
        <v/>
      </c>
    </row>
    <row r="1210">
      <c r="A1210" s="3" t="n">
        <v>1206</v>
      </c>
      <c r="B1210" s="4" t="n"/>
      <c r="C1210" s="4" t="n"/>
      <c r="D1210" s="5">
        <f>IF(E1210="ISNR20","Natural Rubber-TSNR (ISNR-20)","")</f>
        <v/>
      </c>
      <c r="E1210" s="4" t="n"/>
      <c r="F1210" s="6" t="n"/>
      <c r="G1210" s="6" t="n"/>
      <c r="H1210" s="7">
        <f>IF(G1210="","",G1210-TODAY())</f>
        <v/>
      </c>
      <c r="I1210" s="8">
        <f>IF(G1210="","",
IF(G1210&lt;TODAY(),
IF(O1210&gt;0,"Violated","Completed"),
IF(H1210&lt;=7,"Expiring Soon",
"Active")))</f>
        <v/>
      </c>
      <c r="J1210" s="8">
        <f>IF(C1210="","",
COUNTIFS(
sales!$C:$C,$C1210,
sales!$E:$E,$E1210,
sales!$H:$H,"&gt;="&amp;$F1210,
sales!$H:$H,"&lt;="&amp;$G1210
))</f>
        <v/>
      </c>
      <c r="K1210" s="9">
        <f>IF(COUNTIFS(sales!C:C, C1210)=0,"",
_xlfn.MAXIFS(sales!H:H, sales!C:C, C1210))</f>
        <v/>
      </c>
      <c r="L1210" s="4" t="n"/>
      <c r="M1210" s="4" t="n"/>
      <c r="N1210" s="10">
        <f>IF(C1210="","",
SUMIFS(
sales!$I:$I,
sales!$C:$C,$C1210,
sales!$E:$E,$E1210,
sales!$H:$H,"&gt;="&amp;$F1210,
sales!$H:$H,"&lt;="&amp;$G1210
))</f>
        <v/>
      </c>
      <c r="O1210" s="10">
        <f>IF(M1210="","",M1210-N1210)</f>
        <v/>
      </c>
      <c r="P1210" s="11">
        <f>IF(M1210=0,"",N1210/M1210)</f>
        <v/>
      </c>
      <c r="Q1210" s="12">
        <f>IF(OR(G1210="",O1210=""),"",
IF(AND(G1210&lt;TODAY(),O1210&gt;0),"YES","NO"))</f>
        <v/>
      </c>
      <c r="R1210" s="100" t="n"/>
      <c r="S1210" s="14" t="n"/>
      <c r="T1210" s="15">
        <f>IF(Q1210="YES", IF(R1210="Company",L1210*(1+S1210),IF(R1210="Vendor",L1210*(1-S1210),"")),"")</f>
        <v/>
      </c>
      <c r="U1210" s="15">
        <f>IF(Q1210="YES",O1210*T1210,"")</f>
        <v/>
      </c>
      <c r="V1210" s="16" t="n"/>
      <c r="W1210" s="17">
        <f>IF(Q1210="YES",G1210+V1210,"")</f>
        <v/>
      </c>
      <c r="X1210" s="18">
        <f>IF(Q1210="YES",IF(TODAY()&gt;W1210,"OVERDUE","WITHIN TIME"),"")</f>
        <v/>
      </c>
    </row>
    <row r="1211">
      <c r="A1211" s="3" t="n">
        <v>1207</v>
      </c>
      <c r="B1211" s="4" t="n"/>
      <c r="C1211" s="4" t="n"/>
      <c r="D1211" s="5">
        <f>IF(E1211="ISNR20","Natural Rubber-TSNR (ISNR-20)","")</f>
        <v/>
      </c>
      <c r="E1211" s="4" t="n"/>
      <c r="F1211" s="6" t="n"/>
      <c r="G1211" s="6" t="n"/>
      <c r="H1211" s="7">
        <f>IF(G1211="","",G1211-TODAY())</f>
        <v/>
      </c>
      <c r="I1211" s="8">
        <f>IF(G1211="","",
IF(G1211&lt;TODAY(),
IF(O1211&gt;0,"Violated","Completed"),
IF(H1211&lt;=7,"Expiring Soon",
"Active")))</f>
        <v/>
      </c>
      <c r="J1211" s="8">
        <f>IF(C1211="","",
COUNTIFS(
sales!$C:$C,$C1211,
sales!$E:$E,$E1211,
sales!$H:$H,"&gt;="&amp;$F1211,
sales!$H:$H,"&lt;="&amp;$G1211
))</f>
        <v/>
      </c>
      <c r="K1211" s="9">
        <f>IF(COUNTIFS(sales!C:C, C1211)=0,"",
_xlfn.MAXIFS(sales!H:H, sales!C:C, C1211))</f>
        <v/>
      </c>
      <c r="L1211" s="4" t="n"/>
      <c r="M1211" s="4" t="n"/>
      <c r="N1211" s="10">
        <f>IF(C1211="","",
SUMIFS(
sales!$I:$I,
sales!$C:$C,$C1211,
sales!$E:$E,$E1211,
sales!$H:$H,"&gt;="&amp;$F1211,
sales!$H:$H,"&lt;="&amp;$G1211
))</f>
        <v/>
      </c>
      <c r="O1211" s="10">
        <f>IF(M1211="","",M1211-N1211)</f>
        <v/>
      </c>
      <c r="P1211" s="11">
        <f>IF(M1211=0,"",N1211/M1211)</f>
        <v/>
      </c>
      <c r="Q1211" s="12">
        <f>IF(OR(G1211="",O1211=""),"",
IF(AND(G1211&lt;TODAY(),O1211&gt;0),"YES","NO"))</f>
        <v/>
      </c>
      <c r="R1211" s="100" t="n"/>
      <c r="S1211" s="14" t="n"/>
      <c r="T1211" s="15">
        <f>IF(Q1211="YES", IF(R1211="Company",L1211*(1+S1211),IF(R1211="Vendor",L1211*(1-S1211),"")),"")</f>
        <v/>
      </c>
      <c r="U1211" s="15">
        <f>IF(Q1211="YES",O1211*T1211,"")</f>
        <v/>
      </c>
      <c r="V1211" s="16" t="n"/>
      <c r="W1211" s="17">
        <f>IF(Q1211="YES",G1211+V1211,"")</f>
        <v/>
      </c>
      <c r="X1211" s="18">
        <f>IF(Q1211="YES",IF(TODAY()&gt;W1211,"OVERDUE","WITHIN TIME"),"")</f>
        <v/>
      </c>
    </row>
    <row r="1212">
      <c r="A1212" s="3" t="n">
        <v>1208</v>
      </c>
      <c r="B1212" s="4" t="n"/>
      <c r="C1212" s="4" t="n"/>
      <c r="D1212" s="5">
        <f>IF(E1212="ISNR20","Natural Rubber-TSNR (ISNR-20)","")</f>
        <v/>
      </c>
      <c r="E1212" s="4" t="n"/>
      <c r="F1212" s="6" t="n"/>
      <c r="G1212" s="6" t="n"/>
      <c r="H1212" s="7">
        <f>IF(G1212="","",G1212-TODAY())</f>
        <v/>
      </c>
      <c r="I1212" s="8">
        <f>IF(G1212="","",
IF(G1212&lt;TODAY(),
IF(O1212&gt;0,"Violated","Completed"),
IF(H1212&lt;=7,"Expiring Soon",
"Active")))</f>
        <v/>
      </c>
      <c r="J1212" s="8">
        <f>IF(C1212="","",
COUNTIFS(
sales!$C:$C,$C1212,
sales!$E:$E,$E1212,
sales!$H:$H,"&gt;="&amp;$F1212,
sales!$H:$H,"&lt;="&amp;$G1212
))</f>
        <v/>
      </c>
      <c r="K1212" s="9">
        <f>IF(COUNTIFS(sales!C:C, C1212)=0,"",
_xlfn.MAXIFS(sales!H:H, sales!C:C, C1212))</f>
        <v/>
      </c>
      <c r="L1212" s="4" t="n"/>
      <c r="M1212" s="4" t="n"/>
      <c r="N1212" s="10">
        <f>IF(C1212="","",
SUMIFS(
sales!$I:$I,
sales!$C:$C,$C1212,
sales!$E:$E,$E1212,
sales!$H:$H,"&gt;="&amp;$F1212,
sales!$H:$H,"&lt;="&amp;$G1212
))</f>
        <v/>
      </c>
      <c r="O1212" s="10">
        <f>IF(M1212="","",M1212-N1212)</f>
        <v/>
      </c>
      <c r="P1212" s="11">
        <f>IF(M1212=0,"",N1212/M1212)</f>
        <v/>
      </c>
      <c r="Q1212" s="12">
        <f>IF(OR(G1212="",O1212=""),"",
IF(AND(G1212&lt;TODAY(),O1212&gt;0),"YES","NO"))</f>
        <v/>
      </c>
      <c r="R1212" s="100" t="n"/>
      <c r="S1212" s="14" t="n"/>
      <c r="T1212" s="15">
        <f>IF(Q1212="YES", IF(R1212="Company",L1212*(1+S1212),IF(R1212="Vendor",L1212*(1-S1212),"")),"")</f>
        <v/>
      </c>
      <c r="U1212" s="15">
        <f>IF(Q1212="YES",O1212*T1212,"")</f>
        <v/>
      </c>
      <c r="V1212" s="16" t="n"/>
      <c r="W1212" s="17">
        <f>IF(Q1212="YES",G1212+V1212,"")</f>
        <v/>
      </c>
      <c r="X1212" s="18">
        <f>IF(Q1212="YES",IF(TODAY()&gt;W1212,"OVERDUE","WITHIN TIME"),"")</f>
        <v/>
      </c>
    </row>
    <row r="1213">
      <c r="A1213" s="3" t="n">
        <v>1209</v>
      </c>
      <c r="B1213" s="4" t="n"/>
      <c r="C1213" s="4" t="n"/>
      <c r="D1213" s="5">
        <f>IF(E1213="ISNR20","Natural Rubber-TSNR (ISNR-20)","")</f>
        <v/>
      </c>
      <c r="E1213" s="4" t="n"/>
      <c r="F1213" s="6" t="n"/>
      <c r="G1213" s="6" t="n"/>
      <c r="H1213" s="7">
        <f>IF(G1213="","",G1213-TODAY())</f>
        <v/>
      </c>
      <c r="I1213" s="8">
        <f>IF(G1213="","",
IF(G1213&lt;TODAY(),
IF(O1213&gt;0,"Violated","Completed"),
IF(H1213&lt;=7,"Expiring Soon",
"Active")))</f>
        <v/>
      </c>
      <c r="J1213" s="8">
        <f>IF(C1213="","",
COUNTIFS(
sales!$C:$C,$C1213,
sales!$E:$E,$E1213,
sales!$H:$H,"&gt;="&amp;$F1213,
sales!$H:$H,"&lt;="&amp;$G1213
))</f>
        <v/>
      </c>
      <c r="K1213" s="9">
        <f>IF(COUNTIFS(sales!C:C, C1213)=0,"",
_xlfn.MAXIFS(sales!H:H, sales!C:C, C1213))</f>
        <v/>
      </c>
      <c r="L1213" s="4" t="n"/>
      <c r="M1213" s="4" t="n"/>
      <c r="N1213" s="10">
        <f>IF(C1213="","",
SUMIFS(
sales!$I:$I,
sales!$C:$C,$C1213,
sales!$E:$E,$E1213,
sales!$H:$H,"&gt;="&amp;$F1213,
sales!$H:$H,"&lt;="&amp;$G1213
))</f>
        <v/>
      </c>
      <c r="O1213" s="10">
        <f>IF(M1213="","",M1213-N1213)</f>
        <v/>
      </c>
      <c r="P1213" s="11">
        <f>IF(M1213=0,"",N1213/M1213)</f>
        <v/>
      </c>
      <c r="Q1213" s="12">
        <f>IF(OR(G1213="",O1213=""),"",
IF(AND(G1213&lt;TODAY(),O1213&gt;0),"YES","NO"))</f>
        <v/>
      </c>
      <c r="R1213" s="100" t="n"/>
      <c r="S1213" s="14" t="n"/>
      <c r="T1213" s="15">
        <f>IF(Q1213="YES", IF(R1213="Company",L1213*(1+S1213),IF(R1213="Vendor",L1213*(1-S1213),"")),"")</f>
        <v/>
      </c>
      <c r="U1213" s="15">
        <f>IF(Q1213="YES",O1213*T1213,"")</f>
        <v/>
      </c>
      <c r="V1213" s="16" t="n"/>
      <c r="W1213" s="17">
        <f>IF(Q1213="YES",G1213+V1213,"")</f>
        <v/>
      </c>
      <c r="X1213" s="18">
        <f>IF(Q1213="YES",IF(TODAY()&gt;W1213,"OVERDUE","WITHIN TIME"),"")</f>
        <v/>
      </c>
    </row>
    <row r="1214">
      <c r="A1214" s="3" t="n">
        <v>1210</v>
      </c>
      <c r="B1214" s="4" t="n"/>
      <c r="C1214" s="4" t="n"/>
      <c r="D1214" s="5">
        <f>IF(E1214="ISNR20","Natural Rubber-TSNR (ISNR-20)","")</f>
        <v/>
      </c>
      <c r="E1214" s="4" t="n"/>
      <c r="F1214" s="6" t="n"/>
      <c r="G1214" s="6" t="n"/>
      <c r="H1214" s="7">
        <f>IF(G1214="","",G1214-TODAY())</f>
        <v/>
      </c>
      <c r="I1214" s="8">
        <f>IF(G1214="","",
IF(G1214&lt;TODAY(),
IF(O1214&gt;0,"Violated","Completed"),
IF(H1214&lt;=7,"Expiring Soon",
"Active")))</f>
        <v/>
      </c>
      <c r="J1214" s="8">
        <f>IF(C1214="","",
COUNTIFS(
sales!$C:$C,$C1214,
sales!$E:$E,$E1214,
sales!$H:$H,"&gt;="&amp;$F1214,
sales!$H:$H,"&lt;="&amp;$G1214
))</f>
        <v/>
      </c>
      <c r="K1214" s="9">
        <f>IF(COUNTIFS(sales!C:C, C1214)=0,"",
_xlfn.MAXIFS(sales!H:H, sales!C:C, C1214))</f>
        <v/>
      </c>
      <c r="L1214" s="4" t="n"/>
      <c r="M1214" s="4" t="n"/>
      <c r="N1214" s="10">
        <f>IF(C1214="","",
SUMIFS(
sales!$I:$I,
sales!$C:$C,$C1214,
sales!$E:$E,$E1214,
sales!$H:$H,"&gt;="&amp;$F1214,
sales!$H:$H,"&lt;="&amp;$G1214
))</f>
        <v/>
      </c>
      <c r="O1214" s="10">
        <f>IF(M1214="","",M1214-N1214)</f>
        <v/>
      </c>
      <c r="P1214" s="11">
        <f>IF(M1214=0,"",N1214/M1214)</f>
        <v/>
      </c>
      <c r="Q1214" s="12">
        <f>IF(OR(G1214="",O1214=""),"",
IF(AND(G1214&lt;TODAY(),O1214&gt;0),"YES","NO"))</f>
        <v/>
      </c>
      <c r="R1214" s="100" t="n"/>
      <c r="S1214" s="14" t="n"/>
      <c r="T1214" s="15">
        <f>IF(Q1214="YES", IF(R1214="Company",L1214*(1+S1214),IF(R1214="Vendor",L1214*(1-S1214),"")),"")</f>
        <v/>
      </c>
      <c r="U1214" s="15">
        <f>IF(Q1214="YES",O1214*T1214,"")</f>
        <v/>
      </c>
      <c r="V1214" s="16" t="n"/>
      <c r="W1214" s="17">
        <f>IF(Q1214="YES",G1214+V1214,"")</f>
        <v/>
      </c>
      <c r="X1214" s="18">
        <f>IF(Q1214="YES",IF(TODAY()&gt;W1214,"OVERDUE","WITHIN TIME"),"")</f>
        <v/>
      </c>
    </row>
    <row r="1215">
      <c r="A1215" s="3" t="n">
        <v>1211</v>
      </c>
      <c r="B1215" s="4" t="n"/>
      <c r="C1215" s="4" t="n"/>
      <c r="D1215" s="5">
        <f>IF(E1215="ISNR20","Natural Rubber-TSNR (ISNR-20)","")</f>
        <v/>
      </c>
      <c r="E1215" s="4" t="n"/>
      <c r="F1215" s="6" t="n"/>
      <c r="G1215" s="6" t="n"/>
      <c r="H1215" s="7">
        <f>IF(G1215="","",G1215-TODAY())</f>
        <v/>
      </c>
      <c r="I1215" s="8">
        <f>IF(G1215="","",
IF(G1215&lt;TODAY(),
IF(O1215&gt;0,"Violated","Completed"),
IF(H1215&lt;=7,"Expiring Soon",
"Active")))</f>
        <v/>
      </c>
      <c r="J1215" s="8">
        <f>IF(C1215="","",
COUNTIFS(
sales!$C:$C,$C1215,
sales!$E:$E,$E1215,
sales!$H:$H,"&gt;="&amp;$F1215,
sales!$H:$H,"&lt;="&amp;$G1215
))</f>
        <v/>
      </c>
      <c r="K1215" s="9">
        <f>IF(COUNTIFS(sales!C:C, C1215)=0,"",
_xlfn.MAXIFS(sales!H:H, sales!C:C, C1215))</f>
        <v/>
      </c>
      <c r="L1215" s="4" t="n"/>
      <c r="M1215" s="4" t="n"/>
      <c r="N1215" s="10">
        <f>IF(C1215="","",
SUMIFS(
sales!$I:$I,
sales!$C:$C,$C1215,
sales!$E:$E,$E1215,
sales!$H:$H,"&gt;="&amp;$F1215,
sales!$H:$H,"&lt;="&amp;$G1215
))</f>
        <v/>
      </c>
      <c r="O1215" s="10">
        <f>IF(M1215="","",M1215-N1215)</f>
        <v/>
      </c>
      <c r="P1215" s="11">
        <f>IF(M1215=0,"",N1215/M1215)</f>
        <v/>
      </c>
      <c r="Q1215" s="12">
        <f>IF(OR(G1215="",O1215=""),"",
IF(AND(G1215&lt;TODAY(),O1215&gt;0),"YES","NO"))</f>
        <v/>
      </c>
      <c r="R1215" s="100" t="n"/>
      <c r="S1215" s="14" t="n"/>
      <c r="T1215" s="15">
        <f>IF(Q1215="YES", IF(R1215="Company",L1215*(1+S1215),IF(R1215="Vendor",L1215*(1-S1215),"")),"")</f>
        <v/>
      </c>
      <c r="U1215" s="15">
        <f>IF(Q1215="YES",O1215*T1215,"")</f>
        <v/>
      </c>
      <c r="V1215" s="16" t="n"/>
      <c r="W1215" s="17">
        <f>IF(Q1215="YES",G1215+V1215,"")</f>
        <v/>
      </c>
      <c r="X1215" s="18">
        <f>IF(Q1215="YES",IF(TODAY()&gt;W1215,"OVERDUE","WITHIN TIME"),"")</f>
        <v/>
      </c>
    </row>
    <row r="1216">
      <c r="A1216" s="3" t="n">
        <v>1212</v>
      </c>
      <c r="B1216" s="4" t="n"/>
      <c r="C1216" s="4" t="n"/>
      <c r="D1216" s="5">
        <f>IF(E1216="ISNR20","Natural Rubber-TSNR (ISNR-20)","")</f>
        <v/>
      </c>
      <c r="E1216" s="4" t="n"/>
      <c r="F1216" s="6" t="n"/>
      <c r="G1216" s="6" t="n"/>
      <c r="H1216" s="7">
        <f>IF(G1216="","",G1216-TODAY())</f>
        <v/>
      </c>
      <c r="I1216" s="8">
        <f>IF(G1216="","",
IF(G1216&lt;TODAY(),
IF(O1216&gt;0,"Violated","Completed"),
IF(H1216&lt;=7,"Expiring Soon",
"Active")))</f>
        <v/>
      </c>
      <c r="J1216" s="8">
        <f>IF(C1216="","",
COUNTIFS(
sales!$C:$C,$C1216,
sales!$E:$E,$E1216,
sales!$H:$H,"&gt;="&amp;$F1216,
sales!$H:$H,"&lt;="&amp;$G1216
))</f>
        <v/>
      </c>
      <c r="K1216" s="9">
        <f>IF(COUNTIFS(sales!C:C, C1216)=0,"",
_xlfn.MAXIFS(sales!H:H, sales!C:C, C1216))</f>
        <v/>
      </c>
      <c r="L1216" s="4" t="n"/>
      <c r="M1216" s="4" t="n"/>
      <c r="N1216" s="10">
        <f>IF(C1216="","",
SUMIFS(
sales!$I:$I,
sales!$C:$C,$C1216,
sales!$E:$E,$E1216,
sales!$H:$H,"&gt;="&amp;$F1216,
sales!$H:$H,"&lt;="&amp;$G1216
))</f>
        <v/>
      </c>
      <c r="O1216" s="10">
        <f>IF(M1216="","",M1216-N1216)</f>
        <v/>
      </c>
      <c r="P1216" s="11">
        <f>IF(M1216=0,"",N1216/M1216)</f>
        <v/>
      </c>
      <c r="Q1216" s="12">
        <f>IF(OR(G1216="",O1216=""),"",
IF(AND(G1216&lt;TODAY(),O1216&gt;0),"YES","NO"))</f>
        <v/>
      </c>
      <c r="R1216" s="100" t="n"/>
      <c r="S1216" s="14" t="n"/>
      <c r="T1216" s="15">
        <f>IF(Q1216="YES", IF(R1216="Company",L1216*(1+S1216),IF(R1216="Vendor",L1216*(1-S1216),"")),"")</f>
        <v/>
      </c>
      <c r="U1216" s="15">
        <f>IF(Q1216="YES",O1216*T1216,"")</f>
        <v/>
      </c>
      <c r="V1216" s="16" t="n"/>
      <c r="W1216" s="17">
        <f>IF(Q1216="YES",G1216+V1216,"")</f>
        <v/>
      </c>
      <c r="X1216" s="18">
        <f>IF(Q1216="YES",IF(TODAY()&gt;W1216,"OVERDUE","WITHIN TIME"),"")</f>
        <v/>
      </c>
    </row>
    <row r="1217">
      <c r="A1217" s="3" t="n">
        <v>1213</v>
      </c>
      <c r="B1217" s="4" t="n"/>
      <c r="C1217" s="4" t="n"/>
      <c r="D1217" s="5">
        <f>IF(E1217="ISNR20","Natural Rubber-TSNR (ISNR-20)","")</f>
        <v/>
      </c>
      <c r="E1217" s="4" t="n"/>
      <c r="F1217" s="6" t="n"/>
      <c r="G1217" s="6" t="n"/>
      <c r="H1217" s="7">
        <f>IF(G1217="","",G1217-TODAY())</f>
        <v/>
      </c>
      <c r="I1217" s="8">
        <f>IF(G1217="","",
IF(G1217&lt;TODAY(),
IF(O1217&gt;0,"Violated","Completed"),
IF(H1217&lt;=7,"Expiring Soon",
"Active")))</f>
        <v/>
      </c>
      <c r="J1217" s="8">
        <f>IF(C1217="","",
COUNTIFS(
sales!$C:$C,$C1217,
sales!$E:$E,$E1217,
sales!$H:$H,"&gt;="&amp;$F1217,
sales!$H:$H,"&lt;="&amp;$G1217
))</f>
        <v/>
      </c>
      <c r="K1217" s="9">
        <f>IF(COUNTIFS(sales!C:C, C1217)=0,"",
_xlfn.MAXIFS(sales!H:H, sales!C:C, C1217))</f>
        <v/>
      </c>
      <c r="L1217" s="4" t="n"/>
      <c r="M1217" s="4" t="n"/>
      <c r="N1217" s="10">
        <f>IF(C1217="","",
SUMIFS(
sales!$I:$I,
sales!$C:$C,$C1217,
sales!$E:$E,$E1217,
sales!$H:$H,"&gt;="&amp;$F1217,
sales!$H:$H,"&lt;="&amp;$G1217
))</f>
        <v/>
      </c>
      <c r="O1217" s="10">
        <f>IF(M1217="","",M1217-N1217)</f>
        <v/>
      </c>
      <c r="P1217" s="11">
        <f>IF(M1217=0,"",N1217/M1217)</f>
        <v/>
      </c>
      <c r="Q1217" s="12">
        <f>IF(OR(G1217="",O1217=""),"",
IF(AND(G1217&lt;TODAY(),O1217&gt;0),"YES","NO"))</f>
        <v/>
      </c>
      <c r="R1217" s="100" t="n"/>
      <c r="S1217" s="14" t="n"/>
      <c r="T1217" s="15">
        <f>IF(Q1217="YES", IF(R1217="Company",L1217*(1+S1217),IF(R1217="Vendor",L1217*(1-S1217),"")),"")</f>
        <v/>
      </c>
      <c r="U1217" s="15">
        <f>IF(Q1217="YES",O1217*T1217,"")</f>
        <v/>
      </c>
      <c r="V1217" s="16" t="n"/>
      <c r="W1217" s="17">
        <f>IF(Q1217="YES",G1217+V1217,"")</f>
        <v/>
      </c>
      <c r="X1217" s="18">
        <f>IF(Q1217="YES",IF(TODAY()&gt;W1217,"OVERDUE","WITHIN TIME"),"")</f>
        <v/>
      </c>
    </row>
    <row r="1218">
      <c r="A1218" s="3" t="n">
        <v>1214</v>
      </c>
      <c r="B1218" s="4" t="n"/>
      <c r="C1218" s="4" t="n"/>
      <c r="D1218" s="5">
        <f>IF(E1218="ISNR20","Natural Rubber-TSNR (ISNR-20)","")</f>
        <v/>
      </c>
      <c r="E1218" s="4" t="n"/>
      <c r="F1218" s="6" t="n"/>
      <c r="G1218" s="6" t="n"/>
      <c r="H1218" s="7">
        <f>IF(G1218="","",G1218-TODAY())</f>
        <v/>
      </c>
      <c r="I1218" s="8">
        <f>IF(G1218="","",
IF(G1218&lt;TODAY(),
IF(O1218&gt;0,"Violated","Completed"),
IF(H1218&lt;=7,"Expiring Soon",
"Active")))</f>
        <v/>
      </c>
      <c r="J1218" s="8">
        <f>IF(C1218="","",
COUNTIFS(
sales!$C:$C,$C1218,
sales!$E:$E,$E1218,
sales!$H:$H,"&gt;="&amp;$F1218,
sales!$H:$H,"&lt;="&amp;$G1218
))</f>
        <v/>
      </c>
      <c r="K1218" s="9">
        <f>IF(COUNTIFS(sales!C:C, C1218)=0,"",
_xlfn.MAXIFS(sales!H:H, sales!C:C, C1218))</f>
        <v/>
      </c>
      <c r="L1218" s="4" t="n"/>
      <c r="M1218" s="4" t="n"/>
      <c r="N1218" s="10">
        <f>IF(C1218="","",
SUMIFS(
sales!$I:$I,
sales!$C:$C,$C1218,
sales!$E:$E,$E1218,
sales!$H:$H,"&gt;="&amp;$F1218,
sales!$H:$H,"&lt;="&amp;$G1218
))</f>
        <v/>
      </c>
      <c r="O1218" s="10">
        <f>IF(M1218="","",M1218-N1218)</f>
        <v/>
      </c>
      <c r="P1218" s="11">
        <f>IF(M1218=0,"",N1218/M1218)</f>
        <v/>
      </c>
      <c r="Q1218" s="12">
        <f>IF(OR(G1218="",O1218=""),"",
IF(AND(G1218&lt;TODAY(),O1218&gt;0),"YES","NO"))</f>
        <v/>
      </c>
      <c r="R1218" s="100" t="n"/>
      <c r="S1218" s="14" t="n"/>
      <c r="T1218" s="15">
        <f>IF(Q1218="YES", IF(R1218="Company",L1218*(1+S1218),IF(R1218="Vendor",L1218*(1-S1218),"")),"")</f>
        <v/>
      </c>
      <c r="U1218" s="15">
        <f>IF(Q1218="YES",O1218*T1218,"")</f>
        <v/>
      </c>
      <c r="V1218" s="16" t="n"/>
      <c r="W1218" s="17">
        <f>IF(Q1218="YES",G1218+V1218,"")</f>
        <v/>
      </c>
      <c r="X1218" s="18">
        <f>IF(Q1218="YES",IF(TODAY()&gt;W1218,"OVERDUE","WITHIN TIME"),"")</f>
        <v/>
      </c>
    </row>
    <row r="1219">
      <c r="A1219" s="3" t="n">
        <v>1215</v>
      </c>
      <c r="B1219" s="4" t="n"/>
      <c r="C1219" s="4" t="n"/>
      <c r="D1219" s="5">
        <f>IF(E1219="ISNR20","Natural Rubber-TSNR (ISNR-20)","")</f>
        <v/>
      </c>
      <c r="E1219" s="4" t="n"/>
      <c r="F1219" s="6" t="n"/>
      <c r="G1219" s="6" t="n"/>
      <c r="H1219" s="7">
        <f>IF(G1219="","",G1219-TODAY())</f>
        <v/>
      </c>
      <c r="I1219" s="8">
        <f>IF(G1219="","",
IF(G1219&lt;TODAY(),
IF(O1219&gt;0,"Violated","Completed"),
IF(H1219&lt;=7,"Expiring Soon",
"Active")))</f>
        <v/>
      </c>
      <c r="J1219" s="8">
        <f>IF(C1219="","",
COUNTIFS(
sales!$C:$C,$C1219,
sales!$E:$E,$E1219,
sales!$H:$H,"&gt;="&amp;$F1219,
sales!$H:$H,"&lt;="&amp;$G1219
))</f>
        <v/>
      </c>
      <c r="K1219" s="9">
        <f>IF(COUNTIFS(sales!C:C, C1219)=0,"",
_xlfn.MAXIFS(sales!H:H, sales!C:C, C1219))</f>
        <v/>
      </c>
      <c r="L1219" s="4" t="n"/>
      <c r="M1219" s="4" t="n"/>
      <c r="N1219" s="10">
        <f>IF(C1219="","",
SUMIFS(
sales!$I:$I,
sales!$C:$C,$C1219,
sales!$E:$E,$E1219,
sales!$H:$H,"&gt;="&amp;$F1219,
sales!$H:$H,"&lt;="&amp;$G1219
))</f>
        <v/>
      </c>
      <c r="O1219" s="10">
        <f>IF(M1219="","",M1219-N1219)</f>
        <v/>
      </c>
      <c r="P1219" s="11">
        <f>IF(M1219=0,"",N1219/M1219)</f>
        <v/>
      </c>
      <c r="Q1219" s="12">
        <f>IF(OR(G1219="",O1219=""),"",
IF(AND(G1219&lt;TODAY(),O1219&gt;0),"YES","NO"))</f>
        <v/>
      </c>
      <c r="R1219" s="100" t="n"/>
      <c r="S1219" s="14" t="n"/>
      <c r="T1219" s="15">
        <f>IF(Q1219="YES", IF(R1219="Company",L1219*(1+S1219),IF(R1219="Vendor",L1219*(1-S1219),"")),"")</f>
        <v/>
      </c>
      <c r="U1219" s="15">
        <f>IF(Q1219="YES",O1219*T1219,"")</f>
        <v/>
      </c>
      <c r="V1219" s="16" t="n"/>
      <c r="W1219" s="17">
        <f>IF(Q1219="YES",G1219+V1219,"")</f>
        <v/>
      </c>
      <c r="X1219" s="18">
        <f>IF(Q1219="YES",IF(TODAY()&gt;W1219,"OVERDUE","WITHIN TIME"),"")</f>
        <v/>
      </c>
    </row>
    <row r="1220">
      <c r="A1220" s="3" t="n">
        <v>1216</v>
      </c>
      <c r="B1220" s="4" t="n"/>
      <c r="C1220" s="4" t="n"/>
      <c r="D1220" s="5">
        <f>IF(E1220="ISNR20","Natural Rubber-TSNR (ISNR-20)","")</f>
        <v/>
      </c>
      <c r="E1220" s="4" t="n"/>
      <c r="F1220" s="6" t="n"/>
      <c r="G1220" s="6" t="n"/>
      <c r="H1220" s="7">
        <f>IF(G1220="","",G1220-TODAY())</f>
        <v/>
      </c>
      <c r="I1220" s="8">
        <f>IF(G1220="","",
IF(G1220&lt;TODAY(),
IF(O1220&gt;0,"Violated","Completed"),
IF(H1220&lt;=7,"Expiring Soon",
"Active")))</f>
        <v/>
      </c>
      <c r="J1220" s="8">
        <f>IF(C1220="","",
COUNTIFS(
sales!$C:$C,$C1220,
sales!$E:$E,$E1220,
sales!$H:$H,"&gt;="&amp;$F1220,
sales!$H:$H,"&lt;="&amp;$G1220
))</f>
        <v/>
      </c>
      <c r="K1220" s="9">
        <f>IF(COUNTIFS(sales!C:C, C1220)=0,"",
_xlfn.MAXIFS(sales!H:H, sales!C:C, C1220))</f>
        <v/>
      </c>
      <c r="L1220" s="4" t="n"/>
      <c r="M1220" s="4" t="n"/>
      <c r="N1220" s="10">
        <f>IF(C1220="","",
SUMIFS(
sales!$I:$I,
sales!$C:$C,$C1220,
sales!$E:$E,$E1220,
sales!$H:$H,"&gt;="&amp;$F1220,
sales!$H:$H,"&lt;="&amp;$G1220
))</f>
        <v/>
      </c>
      <c r="O1220" s="10">
        <f>IF(M1220="","",M1220-N1220)</f>
        <v/>
      </c>
      <c r="P1220" s="11">
        <f>IF(M1220=0,"",N1220/M1220)</f>
        <v/>
      </c>
      <c r="Q1220" s="12">
        <f>IF(OR(G1220="",O1220=""),"",
IF(AND(G1220&lt;TODAY(),O1220&gt;0),"YES","NO"))</f>
        <v/>
      </c>
      <c r="R1220" s="100" t="n"/>
      <c r="S1220" s="14" t="n"/>
      <c r="T1220" s="15">
        <f>IF(Q1220="YES", IF(R1220="Company",L1220*(1+S1220),IF(R1220="Vendor",L1220*(1-S1220),"")),"")</f>
        <v/>
      </c>
      <c r="U1220" s="15">
        <f>IF(Q1220="YES",O1220*T1220,"")</f>
        <v/>
      </c>
      <c r="V1220" s="16" t="n"/>
      <c r="W1220" s="17">
        <f>IF(Q1220="YES",G1220+V1220,"")</f>
        <v/>
      </c>
      <c r="X1220" s="18">
        <f>IF(Q1220="YES",IF(TODAY()&gt;W1220,"OVERDUE","WITHIN TIME"),"")</f>
        <v/>
      </c>
    </row>
    <row r="1221">
      <c r="A1221" s="3" t="n">
        <v>1217</v>
      </c>
      <c r="B1221" s="4" t="n"/>
      <c r="C1221" s="4" t="n"/>
      <c r="D1221" s="5">
        <f>IF(E1221="ISNR20","Natural Rubber-TSNR (ISNR-20)","")</f>
        <v/>
      </c>
      <c r="E1221" s="4" t="n"/>
      <c r="F1221" s="6" t="n"/>
      <c r="G1221" s="6" t="n"/>
      <c r="H1221" s="7">
        <f>IF(G1221="","",G1221-TODAY())</f>
        <v/>
      </c>
      <c r="I1221" s="8">
        <f>IF(G1221="","",
IF(G1221&lt;TODAY(),
IF(O1221&gt;0,"Violated","Completed"),
IF(H1221&lt;=7,"Expiring Soon",
"Active")))</f>
        <v/>
      </c>
      <c r="J1221" s="8">
        <f>IF(C1221="","",
COUNTIFS(
sales!$C:$C,$C1221,
sales!$E:$E,$E1221,
sales!$H:$H,"&gt;="&amp;$F1221,
sales!$H:$H,"&lt;="&amp;$G1221
))</f>
        <v/>
      </c>
      <c r="K1221" s="9">
        <f>IF(COUNTIFS(sales!C:C, C1221)=0,"",
_xlfn.MAXIFS(sales!H:H, sales!C:C, C1221))</f>
        <v/>
      </c>
      <c r="L1221" s="4" t="n"/>
      <c r="M1221" s="4" t="n"/>
      <c r="N1221" s="10">
        <f>IF(C1221="","",
SUMIFS(
sales!$I:$I,
sales!$C:$C,$C1221,
sales!$E:$E,$E1221,
sales!$H:$H,"&gt;="&amp;$F1221,
sales!$H:$H,"&lt;="&amp;$G1221
))</f>
        <v/>
      </c>
      <c r="O1221" s="10">
        <f>IF(M1221="","",M1221-N1221)</f>
        <v/>
      </c>
      <c r="P1221" s="11">
        <f>IF(M1221=0,"",N1221/M1221)</f>
        <v/>
      </c>
      <c r="Q1221" s="12">
        <f>IF(OR(G1221="",O1221=""),"",
IF(AND(G1221&lt;TODAY(),O1221&gt;0),"YES","NO"))</f>
        <v/>
      </c>
      <c r="R1221" s="100" t="n"/>
      <c r="S1221" s="14" t="n"/>
      <c r="T1221" s="15">
        <f>IF(Q1221="YES", IF(R1221="Company",L1221*(1+S1221),IF(R1221="Vendor",L1221*(1-S1221),"")),"")</f>
        <v/>
      </c>
      <c r="U1221" s="15">
        <f>IF(Q1221="YES",O1221*T1221,"")</f>
        <v/>
      </c>
      <c r="V1221" s="16" t="n"/>
      <c r="W1221" s="17">
        <f>IF(Q1221="YES",G1221+V1221,"")</f>
        <v/>
      </c>
      <c r="X1221" s="18">
        <f>IF(Q1221="YES",IF(TODAY()&gt;W1221,"OVERDUE","WITHIN TIME"),"")</f>
        <v/>
      </c>
    </row>
    <row r="1222">
      <c r="A1222" s="3" t="n">
        <v>1218</v>
      </c>
      <c r="B1222" s="4" t="n"/>
      <c r="C1222" s="4" t="n"/>
      <c r="D1222" s="5">
        <f>IF(E1222="ISNR20","Natural Rubber-TSNR (ISNR-20)","")</f>
        <v/>
      </c>
      <c r="E1222" s="4" t="n"/>
      <c r="F1222" s="6" t="n"/>
      <c r="G1222" s="6" t="n"/>
      <c r="H1222" s="7">
        <f>IF(G1222="","",G1222-TODAY())</f>
        <v/>
      </c>
      <c r="I1222" s="8">
        <f>IF(G1222="","",
IF(G1222&lt;TODAY(),
IF(O1222&gt;0,"Violated","Completed"),
IF(H1222&lt;=7,"Expiring Soon",
"Active")))</f>
        <v/>
      </c>
      <c r="J1222" s="8">
        <f>IF(C1222="","",
COUNTIFS(
sales!$C:$C,$C1222,
sales!$E:$E,$E1222,
sales!$H:$H,"&gt;="&amp;$F1222,
sales!$H:$H,"&lt;="&amp;$G1222
))</f>
        <v/>
      </c>
      <c r="K1222" s="9">
        <f>IF(COUNTIFS(sales!C:C, C1222)=0,"",
_xlfn.MAXIFS(sales!H:H, sales!C:C, C1222))</f>
        <v/>
      </c>
      <c r="L1222" s="4" t="n"/>
      <c r="M1222" s="4" t="n"/>
      <c r="N1222" s="10">
        <f>IF(C1222="","",
SUMIFS(
sales!$I:$I,
sales!$C:$C,$C1222,
sales!$E:$E,$E1222,
sales!$H:$H,"&gt;="&amp;$F1222,
sales!$H:$H,"&lt;="&amp;$G1222
))</f>
        <v/>
      </c>
      <c r="O1222" s="10">
        <f>IF(M1222="","",M1222-N1222)</f>
        <v/>
      </c>
      <c r="P1222" s="11">
        <f>IF(M1222=0,"",N1222/M1222)</f>
        <v/>
      </c>
      <c r="Q1222" s="12">
        <f>IF(OR(G1222="",O1222=""),"",
IF(AND(G1222&lt;TODAY(),O1222&gt;0),"YES","NO"))</f>
        <v/>
      </c>
      <c r="R1222" s="100" t="n"/>
      <c r="S1222" s="14" t="n"/>
      <c r="T1222" s="15">
        <f>IF(Q1222="YES", IF(R1222="Company",L1222*(1+S1222),IF(R1222="Vendor",L1222*(1-S1222),"")),"")</f>
        <v/>
      </c>
      <c r="U1222" s="15">
        <f>IF(Q1222="YES",O1222*T1222,"")</f>
        <v/>
      </c>
      <c r="V1222" s="16" t="n"/>
      <c r="W1222" s="17">
        <f>IF(Q1222="YES",G1222+V1222,"")</f>
        <v/>
      </c>
      <c r="X1222" s="18">
        <f>IF(Q1222="YES",IF(TODAY()&gt;W1222,"OVERDUE","WITHIN TIME"),"")</f>
        <v/>
      </c>
    </row>
    <row r="1223">
      <c r="A1223" s="3" t="n">
        <v>1219</v>
      </c>
      <c r="B1223" s="4" t="n"/>
      <c r="C1223" s="4" t="n"/>
      <c r="D1223" s="5">
        <f>IF(E1223="ISNR20","Natural Rubber-TSNR (ISNR-20)","")</f>
        <v/>
      </c>
      <c r="E1223" s="4" t="n"/>
      <c r="F1223" s="6" t="n"/>
      <c r="G1223" s="6" t="n"/>
      <c r="H1223" s="7">
        <f>IF(G1223="","",G1223-TODAY())</f>
        <v/>
      </c>
      <c r="I1223" s="8">
        <f>IF(G1223="","",
IF(G1223&lt;TODAY(),
IF(O1223&gt;0,"Violated","Completed"),
IF(H1223&lt;=7,"Expiring Soon",
"Active")))</f>
        <v/>
      </c>
      <c r="J1223" s="8">
        <f>IF(C1223="","",
COUNTIFS(
sales!$C:$C,$C1223,
sales!$E:$E,$E1223,
sales!$H:$H,"&gt;="&amp;$F1223,
sales!$H:$H,"&lt;="&amp;$G1223
))</f>
        <v/>
      </c>
      <c r="K1223" s="9">
        <f>IF(COUNTIFS(sales!C:C, C1223)=0,"",
_xlfn.MAXIFS(sales!H:H, sales!C:C, C1223))</f>
        <v/>
      </c>
      <c r="L1223" s="4" t="n"/>
      <c r="M1223" s="4" t="n"/>
      <c r="N1223" s="10">
        <f>IF(C1223="","",
SUMIFS(
sales!$I:$I,
sales!$C:$C,$C1223,
sales!$E:$E,$E1223,
sales!$H:$H,"&gt;="&amp;$F1223,
sales!$H:$H,"&lt;="&amp;$G1223
))</f>
        <v/>
      </c>
      <c r="O1223" s="10">
        <f>IF(M1223="","",M1223-N1223)</f>
        <v/>
      </c>
      <c r="P1223" s="11">
        <f>IF(M1223=0,"",N1223/M1223)</f>
        <v/>
      </c>
      <c r="Q1223" s="12">
        <f>IF(OR(G1223="",O1223=""),"",
IF(AND(G1223&lt;TODAY(),O1223&gt;0),"YES","NO"))</f>
        <v/>
      </c>
      <c r="R1223" s="100" t="n"/>
      <c r="S1223" s="14" t="n"/>
      <c r="T1223" s="15">
        <f>IF(Q1223="YES", IF(R1223="Company",L1223*(1+S1223),IF(R1223="Vendor",L1223*(1-S1223),"")),"")</f>
        <v/>
      </c>
      <c r="U1223" s="15">
        <f>IF(Q1223="YES",O1223*T1223,"")</f>
        <v/>
      </c>
      <c r="V1223" s="16" t="n"/>
      <c r="W1223" s="17">
        <f>IF(Q1223="YES",G1223+V1223,"")</f>
        <v/>
      </c>
      <c r="X1223" s="18">
        <f>IF(Q1223="YES",IF(TODAY()&gt;W1223,"OVERDUE","WITHIN TIME"),"")</f>
        <v/>
      </c>
    </row>
    <row r="1224">
      <c r="A1224" s="3" t="n">
        <v>1220</v>
      </c>
      <c r="B1224" s="4" t="n"/>
      <c r="C1224" s="4" t="n"/>
      <c r="D1224" s="5">
        <f>IF(E1224="ISNR20","Natural Rubber-TSNR (ISNR-20)","")</f>
        <v/>
      </c>
      <c r="E1224" s="4" t="n"/>
      <c r="F1224" s="6" t="n"/>
      <c r="G1224" s="6" t="n"/>
      <c r="H1224" s="7">
        <f>IF(G1224="","",G1224-TODAY())</f>
        <v/>
      </c>
      <c r="I1224" s="8">
        <f>IF(G1224="","",
IF(G1224&lt;TODAY(),
IF(O1224&gt;0,"Violated","Completed"),
IF(H1224&lt;=7,"Expiring Soon",
"Active")))</f>
        <v/>
      </c>
      <c r="J1224" s="8">
        <f>IF(C1224="","",
COUNTIFS(
sales!$C:$C,$C1224,
sales!$E:$E,$E1224,
sales!$H:$H,"&gt;="&amp;$F1224,
sales!$H:$H,"&lt;="&amp;$G1224
))</f>
        <v/>
      </c>
      <c r="K1224" s="9">
        <f>IF(COUNTIFS(sales!C:C, C1224)=0,"",
_xlfn.MAXIFS(sales!H:H, sales!C:C, C1224))</f>
        <v/>
      </c>
      <c r="L1224" s="4" t="n"/>
      <c r="M1224" s="4" t="n"/>
      <c r="N1224" s="10">
        <f>IF(C1224="","",
SUMIFS(
sales!$I:$I,
sales!$C:$C,$C1224,
sales!$E:$E,$E1224,
sales!$H:$H,"&gt;="&amp;$F1224,
sales!$H:$H,"&lt;="&amp;$G1224
))</f>
        <v/>
      </c>
      <c r="O1224" s="10">
        <f>IF(M1224="","",M1224-N1224)</f>
        <v/>
      </c>
      <c r="P1224" s="11">
        <f>IF(M1224=0,"",N1224/M1224)</f>
        <v/>
      </c>
      <c r="Q1224" s="12">
        <f>IF(OR(G1224="",O1224=""),"",
IF(AND(G1224&lt;TODAY(),O1224&gt;0),"YES","NO"))</f>
        <v/>
      </c>
      <c r="R1224" s="100" t="n"/>
      <c r="S1224" s="14" t="n"/>
      <c r="T1224" s="15">
        <f>IF(Q1224="YES", IF(R1224="Company",L1224*(1+S1224),IF(R1224="Vendor",L1224*(1-S1224),"")),"")</f>
        <v/>
      </c>
      <c r="U1224" s="15">
        <f>IF(Q1224="YES",O1224*T1224,"")</f>
        <v/>
      </c>
      <c r="V1224" s="16" t="n"/>
      <c r="W1224" s="17">
        <f>IF(Q1224="YES",G1224+V1224,"")</f>
        <v/>
      </c>
      <c r="X1224" s="18">
        <f>IF(Q1224="YES",IF(TODAY()&gt;W1224,"OVERDUE","WITHIN TIME"),"")</f>
        <v/>
      </c>
    </row>
    <row r="1225">
      <c r="A1225" s="3" t="n">
        <v>1221</v>
      </c>
      <c r="B1225" s="4" t="n"/>
      <c r="C1225" s="4" t="n"/>
      <c r="D1225" s="5">
        <f>IF(E1225="ISNR20","Natural Rubber-TSNR (ISNR-20)","")</f>
        <v/>
      </c>
      <c r="E1225" s="4" t="n"/>
      <c r="F1225" s="6" t="n"/>
      <c r="G1225" s="6" t="n"/>
      <c r="H1225" s="7">
        <f>IF(G1225="","",G1225-TODAY())</f>
        <v/>
      </c>
      <c r="I1225" s="8">
        <f>IF(G1225="","",
IF(G1225&lt;TODAY(),
IF(O1225&gt;0,"Violated","Completed"),
IF(H1225&lt;=7,"Expiring Soon",
"Active")))</f>
        <v/>
      </c>
      <c r="J1225" s="8">
        <f>IF(C1225="","",
COUNTIFS(
sales!$C:$C,$C1225,
sales!$E:$E,$E1225,
sales!$H:$H,"&gt;="&amp;$F1225,
sales!$H:$H,"&lt;="&amp;$G1225
))</f>
        <v/>
      </c>
      <c r="K1225" s="9">
        <f>IF(COUNTIFS(sales!C:C, C1225)=0,"",
_xlfn.MAXIFS(sales!H:H, sales!C:C, C1225))</f>
        <v/>
      </c>
      <c r="L1225" s="4" t="n"/>
      <c r="M1225" s="4" t="n"/>
      <c r="N1225" s="10">
        <f>IF(C1225="","",
SUMIFS(
sales!$I:$I,
sales!$C:$C,$C1225,
sales!$E:$E,$E1225,
sales!$H:$H,"&gt;="&amp;$F1225,
sales!$H:$H,"&lt;="&amp;$G1225
))</f>
        <v/>
      </c>
      <c r="O1225" s="10">
        <f>IF(M1225="","",M1225-N1225)</f>
        <v/>
      </c>
      <c r="P1225" s="11">
        <f>IF(M1225=0,"",N1225/M1225)</f>
        <v/>
      </c>
      <c r="Q1225" s="12">
        <f>IF(OR(G1225="",O1225=""),"",
IF(AND(G1225&lt;TODAY(),O1225&gt;0),"YES","NO"))</f>
        <v/>
      </c>
      <c r="R1225" s="100" t="n"/>
      <c r="S1225" s="14" t="n"/>
      <c r="T1225" s="15">
        <f>IF(Q1225="YES", IF(R1225="Company",L1225*(1+S1225),IF(R1225="Vendor",L1225*(1-S1225),"")),"")</f>
        <v/>
      </c>
      <c r="U1225" s="15">
        <f>IF(Q1225="YES",O1225*T1225,"")</f>
        <v/>
      </c>
      <c r="V1225" s="16" t="n"/>
      <c r="W1225" s="17">
        <f>IF(Q1225="YES",G1225+V1225,"")</f>
        <v/>
      </c>
      <c r="X1225" s="18">
        <f>IF(Q1225="YES",IF(TODAY()&gt;W1225,"OVERDUE","WITHIN TIME"),"")</f>
        <v/>
      </c>
    </row>
    <row r="1226">
      <c r="A1226" s="3" t="n">
        <v>1222</v>
      </c>
      <c r="B1226" s="4" t="n"/>
      <c r="C1226" s="4" t="n"/>
      <c r="D1226" s="5">
        <f>IF(E1226="ISNR20","Natural Rubber-TSNR (ISNR-20)","")</f>
        <v/>
      </c>
      <c r="E1226" s="4" t="n"/>
      <c r="F1226" s="6" t="n"/>
      <c r="G1226" s="6" t="n"/>
      <c r="H1226" s="7">
        <f>IF(G1226="","",G1226-TODAY())</f>
        <v/>
      </c>
      <c r="I1226" s="8">
        <f>IF(G1226="","",
IF(G1226&lt;TODAY(),
IF(O1226&gt;0,"Violated","Completed"),
IF(H1226&lt;=7,"Expiring Soon",
"Active")))</f>
        <v/>
      </c>
      <c r="J1226" s="8">
        <f>IF(C1226="","",
COUNTIFS(
sales!$C:$C,$C1226,
sales!$E:$E,$E1226,
sales!$H:$H,"&gt;="&amp;$F1226,
sales!$H:$H,"&lt;="&amp;$G1226
))</f>
        <v/>
      </c>
      <c r="K1226" s="9">
        <f>IF(COUNTIFS(sales!C:C, C1226)=0,"",
_xlfn.MAXIFS(sales!H:H, sales!C:C, C1226))</f>
        <v/>
      </c>
      <c r="L1226" s="4" t="n"/>
      <c r="M1226" s="4" t="n"/>
      <c r="N1226" s="10">
        <f>IF(C1226="","",
SUMIFS(
sales!$I:$I,
sales!$C:$C,$C1226,
sales!$E:$E,$E1226,
sales!$H:$H,"&gt;="&amp;$F1226,
sales!$H:$H,"&lt;="&amp;$G1226
))</f>
        <v/>
      </c>
      <c r="O1226" s="10">
        <f>IF(M1226="","",M1226-N1226)</f>
        <v/>
      </c>
      <c r="P1226" s="11">
        <f>IF(M1226=0,"",N1226/M1226)</f>
        <v/>
      </c>
      <c r="Q1226" s="12">
        <f>IF(OR(G1226="",O1226=""),"",
IF(AND(G1226&lt;TODAY(),O1226&gt;0),"YES","NO"))</f>
        <v/>
      </c>
      <c r="R1226" s="100" t="n"/>
      <c r="S1226" s="14" t="n"/>
      <c r="T1226" s="15">
        <f>IF(Q1226="YES", IF(R1226="Company",L1226*(1+S1226),IF(R1226="Vendor",L1226*(1-S1226),"")),"")</f>
        <v/>
      </c>
      <c r="U1226" s="15">
        <f>IF(Q1226="YES",O1226*T1226,"")</f>
        <v/>
      </c>
      <c r="V1226" s="16" t="n"/>
      <c r="W1226" s="17">
        <f>IF(Q1226="YES",G1226+V1226,"")</f>
        <v/>
      </c>
      <c r="X1226" s="18">
        <f>IF(Q1226="YES",IF(TODAY()&gt;W1226,"OVERDUE","WITHIN TIME"),"")</f>
        <v/>
      </c>
    </row>
    <row r="1227">
      <c r="A1227" s="3" t="n">
        <v>1223</v>
      </c>
      <c r="B1227" s="4" t="n"/>
      <c r="C1227" s="4" t="n"/>
      <c r="D1227" s="5">
        <f>IF(E1227="ISNR20","Natural Rubber-TSNR (ISNR-20)","")</f>
        <v/>
      </c>
      <c r="E1227" s="4" t="n"/>
      <c r="F1227" s="6" t="n"/>
      <c r="G1227" s="6" t="n"/>
      <c r="H1227" s="7">
        <f>IF(G1227="","",G1227-TODAY())</f>
        <v/>
      </c>
      <c r="I1227" s="8">
        <f>IF(G1227="","",
IF(G1227&lt;TODAY(),
IF(O1227&gt;0,"Violated","Completed"),
IF(H1227&lt;=7,"Expiring Soon",
"Active")))</f>
        <v/>
      </c>
      <c r="J1227" s="8">
        <f>IF(C1227="","",
COUNTIFS(
sales!$C:$C,$C1227,
sales!$E:$E,$E1227,
sales!$H:$H,"&gt;="&amp;$F1227,
sales!$H:$H,"&lt;="&amp;$G1227
))</f>
        <v/>
      </c>
      <c r="K1227" s="9">
        <f>IF(COUNTIFS(sales!C:C, C1227)=0,"",
_xlfn.MAXIFS(sales!H:H, sales!C:C, C1227))</f>
        <v/>
      </c>
      <c r="L1227" s="4" t="n"/>
      <c r="M1227" s="4" t="n"/>
      <c r="N1227" s="10">
        <f>IF(C1227="","",
SUMIFS(
sales!$I:$I,
sales!$C:$C,$C1227,
sales!$E:$E,$E1227,
sales!$H:$H,"&gt;="&amp;$F1227,
sales!$H:$H,"&lt;="&amp;$G1227
))</f>
        <v/>
      </c>
      <c r="O1227" s="10">
        <f>IF(M1227="","",M1227-N1227)</f>
        <v/>
      </c>
      <c r="P1227" s="11">
        <f>IF(M1227=0,"",N1227/M1227)</f>
        <v/>
      </c>
      <c r="Q1227" s="12">
        <f>IF(OR(G1227="",O1227=""),"",
IF(AND(G1227&lt;TODAY(),O1227&gt;0),"YES","NO"))</f>
        <v/>
      </c>
      <c r="R1227" s="100" t="n"/>
      <c r="S1227" s="14" t="n"/>
      <c r="T1227" s="15">
        <f>IF(Q1227="YES", IF(R1227="Company",L1227*(1+S1227),IF(R1227="Vendor",L1227*(1-S1227),"")),"")</f>
        <v/>
      </c>
      <c r="U1227" s="15">
        <f>IF(Q1227="YES",O1227*T1227,"")</f>
        <v/>
      </c>
      <c r="V1227" s="16" t="n"/>
      <c r="W1227" s="17">
        <f>IF(Q1227="YES",G1227+V1227,"")</f>
        <v/>
      </c>
      <c r="X1227" s="18">
        <f>IF(Q1227="YES",IF(TODAY()&gt;W1227,"OVERDUE","WITHIN TIME"),"")</f>
        <v/>
      </c>
    </row>
    <row r="1228">
      <c r="A1228" s="3" t="n">
        <v>1224</v>
      </c>
      <c r="B1228" s="4" t="n"/>
      <c r="C1228" s="4" t="n"/>
      <c r="D1228" s="5">
        <f>IF(E1228="ISNR20","Natural Rubber-TSNR (ISNR-20)","")</f>
        <v/>
      </c>
      <c r="E1228" s="4" t="n"/>
      <c r="F1228" s="6" t="n"/>
      <c r="G1228" s="6" t="n"/>
      <c r="H1228" s="7">
        <f>IF(G1228="","",G1228-TODAY())</f>
        <v/>
      </c>
      <c r="I1228" s="8">
        <f>IF(G1228="","",
IF(G1228&lt;TODAY(),
IF(O1228&gt;0,"Violated","Completed"),
IF(H1228&lt;=7,"Expiring Soon",
"Active")))</f>
        <v/>
      </c>
      <c r="J1228" s="8">
        <f>IF(C1228="","",
COUNTIFS(
sales!$C:$C,$C1228,
sales!$E:$E,$E1228,
sales!$H:$H,"&gt;="&amp;$F1228,
sales!$H:$H,"&lt;="&amp;$G1228
))</f>
        <v/>
      </c>
      <c r="K1228" s="9">
        <f>IF(COUNTIFS(sales!C:C, C1228)=0,"",
_xlfn.MAXIFS(sales!H:H, sales!C:C, C1228))</f>
        <v/>
      </c>
      <c r="L1228" s="4" t="n"/>
      <c r="M1228" s="4" t="n"/>
      <c r="N1228" s="10">
        <f>IF(C1228="","",
SUMIFS(
sales!$I:$I,
sales!$C:$C,$C1228,
sales!$E:$E,$E1228,
sales!$H:$H,"&gt;="&amp;$F1228,
sales!$H:$H,"&lt;="&amp;$G1228
))</f>
        <v/>
      </c>
      <c r="O1228" s="10">
        <f>IF(M1228="","",M1228-N1228)</f>
        <v/>
      </c>
      <c r="P1228" s="11">
        <f>IF(M1228=0,"",N1228/M1228)</f>
        <v/>
      </c>
      <c r="Q1228" s="12">
        <f>IF(OR(G1228="",O1228=""),"",
IF(AND(G1228&lt;TODAY(),O1228&gt;0),"YES","NO"))</f>
        <v/>
      </c>
      <c r="R1228" s="100" t="n"/>
      <c r="S1228" s="14" t="n"/>
      <c r="T1228" s="15">
        <f>IF(Q1228="YES", IF(R1228="Company",L1228*(1+S1228),IF(R1228="Vendor",L1228*(1-S1228),"")),"")</f>
        <v/>
      </c>
      <c r="U1228" s="15">
        <f>IF(Q1228="YES",O1228*T1228,"")</f>
        <v/>
      </c>
      <c r="V1228" s="16" t="n"/>
      <c r="W1228" s="17">
        <f>IF(Q1228="YES",G1228+V1228,"")</f>
        <v/>
      </c>
      <c r="X1228" s="18">
        <f>IF(Q1228="YES",IF(TODAY()&gt;W1228,"OVERDUE","WITHIN TIME"),"")</f>
        <v/>
      </c>
    </row>
    <row r="1229">
      <c r="A1229" s="3" t="n">
        <v>1225</v>
      </c>
      <c r="B1229" s="4" t="n"/>
      <c r="C1229" s="4" t="n"/>
      <c r="D1229" s="5">
        <f>IF(E1229="ISNR20","Natural Rubber-TSNR (ISNR-20)","")</f>
        <v/>
      </c>
      <c r="E1229" s="4" t="n"/>
      <c r="F1229" s="6" t="n"/>
      <c r="G1229" s="6" t="n"/>
      <c r="H1229" s="7">
        <f>IF(G1229="","",G1229-TODAY())</f>
        <v/>
      </c>
      <c r="I1229" s="8">
        <f>IF(G1229="","",
IF(G1229&lt;TODAY(),
IF(O1229&gt;0,"Violated","Completed"),
IF(H1229&lt;=7,"Expiring Soon",
"Active")))</f>
        <v/>
      </c>
      <c r="J1229" s="8">
        <f>IF(C1229="","",
COUNTIFS(
sales!$C:$C,$C1229,
sales!$E:$E,$E1229,
sales!$H:$H,"&gt;="&amp;$F1229,
sales!$H:$H,"&lt;="&amp;$G1229
))</f>
        <v/>
      </c>
      <c r="K1229" s="9">
        <f>IF(COUNTIFS(sales!C:C, C1229)=0,"",
_xlfn.MAXIFS(sales!H:H, sales!C:C, C1229))</f>
        <v/>
      </c>
      <c r="L1229" s="4" t="n"/>
      <c r="M1229" s="4" t="n"/>
      <c r="N1229" s="10">
        <f>IF(C1229="","",
SUMIFS(
sales!$I:$I,
sales!$C:$C,$C1229,
sales!$E:$E,$E1229,
sales!$H:$H,"&gt;="&amp;$F1229,
sales!$H:$H,"&lt;="&amp;$G1229
))</f>
        <v/>
      </c>
      <c r="O1229" s="10">
        <f>IF(M1229="","",M1229-N1229)</f>
        <v/>
      </c>
      <c r="P1229" s="11">
        <f>IF(M1229=0,"",N1229/M1229)</f>
        <v/>
      </c>
      <c r="Q1229" s="12">
        <f>IF(OR(G1229="",O1229=""),"",
IF(AND(G1229&lt;TODAY(),O1229&gt;0),"YES","NO"))</f>
        <v/>
      </c>
      <c r="R1229" s="100" t="n"/>
      <c r="S1229" s="14" t="n"/>
      <c r="T1229" s="15">
        <f>IF(Q1229="YES", IF(R1229="Company",L1229*(1+S1229),IF(R1229="Vendor",L1229*(1-S1229),"")),"")</f>
        <v/>
      </c>
      <c r="U1229" s="15">
        <f>IF(Q1229="YES",O1229*T1229,"")</f>
        <v/>
      </c>
      <c r="V1229" s="16" t="n"/>
      <c r="W1229" s="17">
        <f>IF(Q1229="YES",G1229+V1229,"")</f>
        <v/>
      </c>
      <c r="X1229" s="18">
        <f>IF(Q1229="YES",IF(TODAY()&gt;W1229,"OVERDUE","WITHIN TIME"),"")</f>
        <v/>
      </c>
    </row>
    <row r="1230">
      <c r="A1230" s="3" t="n">
        <v>1226</v>
      </c>
      <c r="B1230" s="4" t="n"/>
      <c r="C1230" s="4" t="n"/>
      <c r="D1230" s="5">
        <f>IF(E1230="ISNR20","Natural Rubber-TSNR (ISNR-20)","")</f>
        <v/>
      </c>
      <c r="E1230" s="4" t="n"/>
      <c r="F1230" s="6" t="n"/>
      <c r="G1230" s="6" t="n"/>
      <c r="H1230" s="7">
        <f>IF(G1230="","",G1230-TODAY())</f>
        <v/>
      </c>
      <c r="I1230" s="8">
        <f>IF(G1230="","",
IF(G1230&lt;TODAY(),
IF(O1230&gt;0,"Violated","Completed"),
IF(H1230&lt;=7,"Expiring Soon",
"Active")))</f>
        <v/>
      </c>
      <c r="J1230" s="8">
        <f>IF(C1230="","",
COUNTIFS(
sales!$C:$C,$C1230,
sales!$E:$E,$E1230,
sales!$H:$H,"&gt;="&amp;$F1230,
sales!$H:$H,"&lt;="&amp;$G1230
))</f>
        <v/>
      </c>
      <c r="K1230" s="9">
        <f>IF(COUNTIFS(sales!C:C, C1230)=0,"",
_xlfn.MAXIFS(sales!H:H, sales!C:C, C1230))</f>
        <v/>
      </c>
      <c r="L1230" s="4" t="n"/>
      <c r="M1230" s="4" t="n"/>
      <c r="N1230" s="10">
        <f>IF(C1230="","",
SUMIFS(
sales!$I:$I,
sales!$C:$C,$C1230,
sales!$E:$E,$E1230,
sales!$H:$H,"&gt;="&amp;$F1230,
sales!$H:$H,"&lt;="&amp;$G1230
))</f>
        <v/>
      </c>
      <c r="O1230" s="10">
        <f>IF(M1230="","",M1230-N1230)</f>
        <v/>
      </c>
      <c r="P1230" s="11">
        <f>IF(M1230=0,"",N1230/M1230)</f>
        <v/>
      </c>
      <c r="Q1230" s="12">
        <f>IF(OR(G1230="",O1230=""),"",
IF(AND(G1230&lt;TODAY(),O1230&gt;0),"YES","NO"))</f>
        <v/>
      </c>
      <c r="R1230" s="100" t="n"/>
      <c r="S1230" s="14" t="n"/>
      <c r="T1230" s="15">
        <f>IF(Q1230="YES", IF(R1230="Company",L1230*(1+S1230),IF(R1230="Vendor",L1230*(1-S1230),"")),"")</f>
        <v/>
      </c>
      <c r="U1230" s="15">
        <f>IF(Q1230="YES",O1230*T1230,"")</f>
        <v/>
      </c>
      <c r="V1230" s="16" t="n"/>
      <c r="W1230" s="17">
        <f>IF(Q1230="YES",G1230+V1230,"")</f>
        <v/>
      </c>
      <c r="X1230" s="18">
        <f>IF(Q1230="YES",IF(TODAY()&gt;W1230,"OVERDUE","WITHIN TIME"),"")</f>
        <v/>
      </c>
    </row>
    <row r="1231">
      <c r="A1231" s="3" t="n">
        <v>1227</v>
      </c>
      <c r="B1231" s="4" t="n"/>
      <c r="C1231" s="4" t="n"/>
      <c r="D1231" s="5">
        <f>IF(E1231="ISNR20","Natural Rubber-TSNR (ISNR-20)","")</f>
        <v/>
      </c>
      <c r="E1231" s="4" t="n"/>
      <c r="F1231" s="6" t="n"/>
      <c r="G1231" s="6" t="n"/>
      <c r="H1231" s="7">
        <f>IF(G1231="","",G1231-TODAY())</f>
        <v/>
      </c>
      <c r="I1231" s="8">
        <f>IF(G1231="","",
IF(G1231&lt;TODAY(),
IF(O1231&gt;0,"Violated","Completed"),
IF(H1231&lt;=7,"Expiring Soon",
"Active")))</f>
        <v/>
      </c>
      <c r="J1231" s="8">
        <f>IF(C1231="","",
COUNTIFS(
sales!$C:$C,$C1231,
sales!$E:$E,$E1231,
sales!$H:$H,"&gt;="&amp;$F1231,
sales!$H:$H,"&lt;="&amp;$G1231
))</f>
        <v/>
      </c>
      <c r="K1231" s="9">
        <f>IF(COUNTIFS(sales!C:C, C1231)=0,"",
_xlfn.MAXIFS(sales!H:H, sales!C:C, C1231))</f>
        <v/>
      </c>
      <c r="L1231" s="4" t="n"/>
      <c r="M1231" s="4" t="n"/>
      <c r="N1231" s="10">
        <f>IF(C1231="","",
SUMIFS(
sales!$I:$I,
sales!$C:$C,$C1231,
sales!$E:$E,$E1231,
sales!$H:$H,"&gt;="&amp;$F1231,
sales!$H:$H,"&lt;="&amp;$G1231
))</f>
        <v/>
      </c>
      <c r="O1231" s="10">
        <f>IF(M1231="","",M1231-N1231)</f>
        <v/>
      </c>
      <c r="P1231" s="11">
        <f>IF(M1231=0,"",N1231/M1231)</f>
        <v/>
      </c>
      <c r="Q1231" s="12">
        <f>IF(OR(G1231="",O1231=""),"",
IF(AND(G1231&lt;TODAY(),O1231&gt;0),"YES","NO"))</f>
        <v/>
      </c>
      <c r="R1231" s="100" t="n"/>
      <c r="S1231" s="14" t="n"/>
      <c r="T1231" s="15">
        <f>IF(Q1231="YES", IF(R1231="Company",L1231*(1+S1231),IF(R1231="Vendor",L1231*(1-S1231),"")),"")</f>
        <v/>
      </c>
      <c r="U1231" s="15">
        <f>IF(Q1231="YES",O1231*T1231,"")</f>
        <v/>
      </c>
      <c r="V1231" s="16" t="n"/>
      <c r="W1231" s="17">
        <f>IF(Q1231="YES",G1231+V1231,"")</f>
        <v/>
      </c>
      <c r="X1231" s="18">
        <f>IF(Q1231="YES",IF(TODAY()&gt;W1231,"OVERDUE","WITHIN TIME"),"")</f>
        <v/>
      </c>
    </row>
    <row r="1232">
      <c r="A1232" s="3" t="n">
        <v>1228</v>
      </c>
      <c r="B1232" s="4" t="n"/>
      <c r="C1232" s="4" t="n"/>
      <c r="D1232" s="5">
        <f>IF(E1232="ISNR20","Natural Rubber-TSNR (ISNR-20)","")</f>
        <v/>
      </c>
      <c r="E1232" s="4" t="n"/>
      <c r="F1232" s="6" t="n"/>
      <c r="G1232" s="6" t="n"/>
      <c r="H1232" s="7">
        <f>IF(G1232="","",G1232-TODAY())</f>
        <v/>
      </c>
      <c r="I1232" s="8">
        <f>IF(G1232="","",
IF(G1232&lt;TODAY(),
IF(O1232&gt;0,"Violated","Completed"),
IF(H1232&lt;=7,"Expiring Soon",
"Active")))</f>
        <v/>
      </c>
      <c r="J1232" s="8">
        <f>IF(C1232="","",
COUNTIFS(
sales!$C:$C,$C1232,
sales!$E:$E,$E1232,
sales!$H:$H,"&gt;="&amp;$F1232,
sales!$H:$H,"&lt;="&amp;$G1232
))</f>
        <v/>
      </c>
      <c r="K1232" s="9">
        <f>IF(COUNTIFS(sales!C:C, C1232)=0,"",
_xlfn.MAXIFS(sales!H:H, sales!C:C, C1232))</f>
        <v/>
      </c>
      <c r="L1232" s="4" t="n"/>
      <c r="M1232" s="4" t="n"/>
      <c r="N1232" s="10">
        <f>IF(C1232="","",
SUMIFS(
sales!$I:$I,
sales!$C:$C,$C1232,
sales!$E:$E,$E1232,
sales!$H:$H,"&gt;="&amp;$F1232,
sales!$H:$H,"&lt;="&amp;$G1232
))</f>
        <v/>
      </c>
      <c r="O1232" s="10">
        <f>IF(M1232="","",M1232-N1232)</f>
        <v/>
      </c>
      <c r="P1232" s="11">
        <f>IF(M1232=0,"",N1232/M1232)</f>
        <v/>
      </c>
      <c r="Q1232" s="12">
        <f>IF(OR(G1232="",O1232=""),"",
IF(AND(G1232&lt;TODAY(),O1232&gt;0),"YES","NO"))</f>
        <v/>
      </c>
      <c r="R1232" s="100" t="n"/>
      <c r="S1232" s="14" t="n"/>
      <c r="T1232" s="15">
        <f>IF(Q1232="YES", IF(R1232="Company",L1232*(1+S1232),IF(R1232="Vendor",L1232*(1-S1232),"")),"")</f>
        <v/>
      </c>
      <c r="U1232" s="15">
        <f>IF(Q1232="YES",O1232*T1232,"")</f>
        <v/>
      </c>
      <c r="V1232" s="16" t="n"/>
      <c r="W1232" s="17">
        <f>IF(Q1232="YES",G1232+V1232,"")</f>
        <v/>
      </c>
      <c r="X1232" s="18">
        <f>IF(Q1232="YES",IF(TODAY()&gt;W1232,"OVERDUE","WITHIN TIME"),"")</f>
        <v/>
      </c>
    </row>
    <row r="1233">
      <c r="A1233" s="3" t="n">
        <v>1229</v>
      </c>
      <c r="B1233" s="4" t="n"/>
      <c r="C1233" s="4" t="n"/>
      <c r="D1233" s="5">
        <f>IF(E1233="ISNR20","Natural Rubber-TSNR (ISNR-20)","")</f>
        <v/>
      </c>
      <c r="E1233" s="4" t="n"/>
      <c r="F1233" s="6" t="n"/>
      <c r="G1233" s="6" t="n"/>
      <c r="H1233" s="7">
        <f>IF(G1233="","",G1233-TODAY())</f>
        <v/>
      </c>
      <c r="I1233" s="8">
        <f>IF(G1233="","",
IF(G1233&lt;TODAY(),
IF(O1233&gt;0,"Violated","Completed"),
IF(H1233&lt;=7,"Expiring Soon",
"Active")))</f>
        <v/>
      </c>
      <c r="J1233" s="8">
        <f>IF(C1233="","",
COUNTIFS(
sales!$C:$C,$C1233,
sales!$E:$E,$E1233,
sales!$H:$H,"&gt;="&amp;$F1233,
sales!$H:$H,"&lt;="&amp;$G1233
))</f>
        <v/>
      </c>
      <c r="K1233" s="9">
        <f>IF(COUNTIFS(sales!C:C, C1233)=0,"",
_xlfn.MAXIFS(sales!H:H, sales!C:C, C1233))</f>
        <v/>
      </c>
      <c r="L1233" s="4" t="n"/>
      <c r="M1233" s="4" t="n"/>
      <c r="N1233" s="10">
        <f>IF(C1233="","",
SUMIFS(
sales!$I:$I,
sales!$C:$C,$C1233,
sales!$E:$E,$E1233,
sales!$H:$H,"&gt;="&amp;$F1233,
sales!$H:$H,"&lt;="&amp;$G1233
))</f>
        <v/>
      </c>
      <c r="O1233" s="10">
        <f>IF(M1233="","",M1233-N1233)</f>
        <v/>
      </c>
      <c r="P1233" s="11">
        <f>IF(M1233=0,"",N1233/M1233)</f>
        <v/>
      </c>
      <c r="Q1233" s="12">
        <f>IF(OR(G1233="",O1233=""),"",
IF(AND(G1233&lt;TODAY(),O1233&gt;0),"YES","NO"))</f>
        <v/>
      </c>
      <c r="R1233" s="100" t="n"/>
      <c r="S1233" s="14" t="n"/>
      <c r="T1233" s="15">
        <f>IF(Q1233="YES", IF(R1233="Company",L1233*(1+S1233),IF(R1233="Vendor",L1233*(1-S1233),"")),"")</f>
        <v/>
      </c>
      <c r="U1233" s="15">
        <f>IF(Q1233="YES",O1233*T1233,"")</f>
        <v/>
      </c>
      <c r="V1233" s="16" t="n"/>
      <c r="W1233" s="17">
        <f>IF(Q1233="YES",G1233+V1233,"")</f>
        <v/>
      </c>
      <c r="X1233" s="18">
        <f>IF(Q1233="YES",IF(TODAY()&gt;W1233,"OVERDUE","WITHIN TIME"),"")</f>
        <v/>
      </c>
    </row>
    <row r="1234">
      <c r="A1234" s="3" t="n">
        <v>1230</v>
      </c>
      <c r="B1234" s="4" t="n"/>
      <c r="C1234" s="4" t="n"/>
      <c r="D1234" s="5">
        <f>IF(E1234="ISNR20","Natural Rubber-TSNR (ISNR-20)","")</f>
        <v/>
      </c>
      <c r="E1234" s="4" t="n"/>
      <c r="F1234" s="6" t="n"/>
      <c r="G1234" s="6" t="n"/>
      <c r="H1234" s="7">
        <f>IF(G1234="","",G1234-TODAY())</f>
        <v/>
      </c>
      <c r="I1234" s="8">
        <f>IF(G1234="","",
IF(G1234&lt;TODAY(),
IF(O1234&gt;0,"Violated","Completed"),
IF(H1234&lt;=7,"Expiring Soon",
"Active")))</f>
        <v/>
      </c>
      <c r="J1234" s="8">
        <f>IF(C1234="","",
COUNTIFS(
sales!$C:$C,$C1234,
sales!$E:$E,$E1234,
sales!$H:$H,"&gt;="&amp;$F1234,
sales!$H:$H,"&lt;="&amp;$G1234
))</f>
        <v/>
      </c>
      <c r="K1234" s="9">
        <f>IF(COUNTIFS(sales!C:C, C1234)=0,"",
_xlfn.MAXIFS(sales!H:H, sales!C:C, C1234))</f>
        <v/>
      </c>
      <c r="L1234" s="4" t="n"/>
      <c r="M1234" s="4" t="n"/>
      <c r="N1234" s="10">
        <f>IF(C1234="","",
SUMIFS(
sales!$I:$I,
sales!$C:$C,$C1234,
sales!$E:$E,$E1234,
sales!$H:$H,"&gt;="&amp;$F1234,
sales!$H:$H,"&lt;="&amp;$G1234
))</f>
        <v/>
      </c>
      <c r="O1234" s="10">
        <f>IF(M1234="","",M1234-N1234)</f>
        <v/>
      </c>
      <c r="P1234" s="11">
        <f>IF(M1234=0,"",N1234/M1234)</f>
        <v/>
      </c>
      <c r="Q1234" s="12">
        <f>IF(OR(G1234="",O1234=""),"",
IF(AND(G1234&lt;TODAY(),O1234&gt;0),"YES","NO"))</f>
        <v/>
      </c>
      <c r="R1234" s="100" t="n"/>
      <c r="S1234" s="14" t="n"/>
      <c r="T1234" s="15">
        <f>IF(Q1234="YES", IF(R1234="Company",L1234*(1+S1234),IF(R1234="Vendor",L1234*(1-S1234),"")),"")</f>
        <v/>
      </c>
      <c r="U1234" s="15">
        <f>IF(Q1234="YES",O1234*T1234,"")</f>
        <v/>
      </c>
      <c r="V1234" s="16" t="n"/>
      <c r="W1234" s="17">
        <f>IF(Q1234="YES",G1234+V1234,"")</f>
        <v/>
      </c>
      <c r="X1234" s="18">
        <f>IF(Q1234="YES",IF(TODAY()&gt;W1234,"OVERDUE","WITHIN TIME"),"")</f>
        <v/>
      </c>
    </row>
    <row r="1235">
      <c r="A1235" s="3" t="n">
        <v>1231</v>
      </c>
      <c r="B1235" s="4" t="n"/>
      <c r="C1235" s="4" t="n"/>
      <c r="D1235" s="5">
        <f>IF(E1235="ISNR20","Natural Rubber-TSNR (ISNR-20)","")</f>
        <v/>
      </c>
      <c r="E1235" s="4" t="n"/>
      <c r="F1235" s="6" t="n"/>
      <c r="G1235" s="6" t="n"/>
      <c r="H1235" s="7">
        <f>IF(G1235="","",G1235-TODAY())</f>
        <v/>
      </c>
      <c r="I1235" s="8">
        <f>IF(G1235="","",
IF(G1235&lt;TODAY(),
IF(O1235&gt;0,"Violated","Completed"),
IF(H1235&lt;=7,"Expiring Soon",
"Active")))</f>
        <v/>
      </c>
      <c r="J1235" s="8">
        <f>IF(C1235="","",
COUNTIFS(
sales!$C:$C,$C1235,
sales!$E:$E,$E1235,
sales!$H:$H,"&gt;="&amp;$F1235,
sales!$H:$H,"&lt;="&amp;$G1235
))</f>
        <v/>
      </c>
      <c r="K1235" s="9">
        <f>IF(COUNTIFS(sales!C:C, C1235)=0,"",
_xlfn.MAXIFS(sales!H:H, sales!C:C, C1235))</f>
        <v/>
      </c>
      <c r="L1235" s="4" t="n"/>
      <c r="M1235" s="4" t="n"/>
      <c r="N1235" s="10">
        <f>IF(C1235="","",
SUMIFS(
sales!$I:$I,
sales!$C:$C,$C1235,
sales!$E:$E,$E1235,
sales!$H:$H,"&gt;="&amp;$F1235,
sales!$H:$H,"&lt;="&amp;$G1235
))</f>
        <v/>
      </c>
      <c r="O1235" s="10">
        <f>IF(M1235="","",M1235-N1235)</f>
        <v/>
      </c>
      <c r="P1235" s="11">
        <f>IF(M1235=0,"",N1235/M1235)</f>
        <v/>
      </c>
      <c r="Q1235" s="12">
        <f>IF(OR(G1235="",O1235=""),"",
IF(AND(G1235&lt;TODAY(),O1235&gt;0),"YES","NO"))</f>
        <v/>
      </c>
      <c r="R1235" s="100" t="n"/>
      <c r="S1235" s="14" t="n"/>
      <c r="T1235" s="15">
        <f>IF(Q1235="YES", IF(R1235="Company",L1235*(1+S1235),IF(R1235="Vendor",L1235*(1-S1235),"")),"")</f>
        <v/>
      </c>
      <c r="U1235" s="15">
        <f>IF(Q1235="YES",O1235*T1235,"")</f>
        <v/>
      </c>
      <c r="V1235" s="16" t="n"/>
      <c r="W1235" s="17">
        <f>IF(Q1235="YES",G1235+V1235,"")</f>
        <v/>
      </c>
      <c r="X1235" s="18">
        <f>IF(Q1235="YES",IF(TODAY()&gt;W1235,"OVERDUE","WITHIN TIME"),"")</f>
        <v/>
      </c>
    </row>
    <row r="1236">
      <c r="A1236" s="3" t="n">
        <v>1232</v>
      </c>
      <c r="B1236" s="4" t="n"/>
      <c r="C1236" s="4" t="n"/>
      <c r="D1236" s="5">
        <f>IF(E1236="ISNR20","Natural Rubber-TSNR (ISNR-20)","")</f>
        <v/>
      </c>
      <c r="E1236" s="4" t="n"/>
      <c r="F1236" s="6" t="n"/>
      <c r="G1236" s="6" t="n"/>
      <c r="H1236" s="7">
        <f>IF(G1236="","",G1236-TODAY())</f>
        <v/>
      </c>
      <c r="I1236" s="8">
        <f>IF(G1236="","",
IF(G1236&lt;TODAY(),
IF(O1236&gt;0,"Violated","Completed"),
IF(H1236&lt;=7,"Expiring Soon",
"Active")))</f>
        <v/>
      </c>
      <c r="J1236" s="8">
        <f>IF(C1236="","",
COUNTIFS(
sales!$C:$C,$C1236,
sales!$E:$E,$E1236,
sales!$H:$H,"&gt;="&amp;$F1236,
sales!$H:$H,"&lt;="&amp;$G1236
))</f>
        <v/>
      </c>
      <c r="K1236" s="9">
        <f>IF(COUNTIFS(sales!C:C, C1236)=0,"",
_xlfn.MAXIFS(sales!H:H, sales!C:C, C1236))</f>
        <v/>
      </c>
      <c r="L1236" s="4" t="n"/>
      <c r="M1236" s="4" t="n"/>
      <c r="N1236" s="10">
        <f>IF(C1236="","",
SUMIFS(
sales!$I:$I,
sales!$C:$C,$C1236,
sales!$E:$E,$E1236,
sales!$H:$H,"&gt;="&amp;$F1236,
sales!$H:$H,"&lt;="&amp;$G1236
))</f>
        <v/>
      </c>
      <c r="O1236" s="10">
        <f>IF(M1236="","",M1236-N1236)</f>
        <v/>
      </c>
      <c r="P1236" s="11">
        <f>IF(M1236=0,"",N1236/M1236)</f>
        <v/>
      </c>
      <c r="Q1236" s="12">
        <f>IF(OR(G1236="",O1236=""),"",
IF(AND(G1236&lt;TODAY(),O1236&gt;0),"YES","NO"))</f>
        <v/>
      </c>
      <c r="R1236" s="100" t="n"/>
      <c r="S1236" s="14" t="n"/>
      <c r="T1236" s="15">
        <f>IF(Q1236="YES", IF(R1236="Company",L1236*(1+S1236),IF(R1236="Vendor",L1236*(1-S1236),"")),"")</f>
        <v/>
      </c>
      <c r="U1236" s="15">
        <f>IF(Q1236="YES",O1236*T1236,"")</f>
        <v/>
      </c>
      <c r="V1236" s="16" t="n"/>
      <c r="W1236" s="17">
        <f>IF(Q1236="YES",G1236+V1236,"")</f>
        <v/>
      </c>
      <c r="X1236" s="18">
        <f>IF(Q1236="YES",IF(TODAY()&gt;W1236,"OVERDUE","WITHIN TIME"),"")</f>
        <v/>
      </c>
    </row>
    <row r="1237">
      <c r="A1237" s="3" t="n">
        <v>1233</v>
      </c>
      <c r="B1237" s="4" t="n"/>
      <c r="C1237" s="4" t="n"/>
      <c r="D1237" s="5">
        <f>IF(E1237="ISNR20","Natural Rubber-TSNR (ISNR-20)","")</f>
        <v/>
      </c>
      <c r="E1237" s="4" t="n"/>
      <c r="F1237" s="6" t="n"/>
      <c r="G1237" s="6" t="n"/>
      <c r="H1237" s="7">
        <f>IF(G1237="","",G1237-TODAY())</f>
        <v/>
      </c>
      <c r="I1237" s="8">
        <f>IF(G1237="","",
IF(G1237&lt;TODAY(),
IF(O1237&gt;0,"Violated","Completed"),
IF(H1237&lt;=7,"Expiring Soon",
"Active")))</f>
        <v/>
      </c>
      <c r="J1237" s="8">
        <f>IF(C1237="","",
COUNTIFS(
sales!$C:$C,$C1237,
sales!$E:$E,$E1237,
sales!$H:$H,"&gt;="&amp;$F1237,
sales!$H:$H,"&lt;="&amp;$G1237
))</f>
        <v/>
      </c>
      <c r="K1237" s="9">
        <f>IF(COUNTIFS(sales!C:C, C1237)=0,"",
_xlfn.MAXIFS(sales!H:H, sales!C:C, C1237))</f>
        <v/>
      </c>
      <c r="L1237" s="4" t="n"/>
      <c r="M1237" s="4" t="n"/>
      <c r="N1237" s="10">
        <f>IF(C1237="","",
SUMIFS(
sales!$I:$I,
sales!$C:$C,$C1237,
sales!$E:$E,$E1237,
sales!$H:$H,"&gt;="&amp;$F1237,
sales!$H:$H,"&lt;="&amp;$G1237
))</f>
        <v/>
      </c>
      <c r="O1237" s="10">
        <f>IF(M1237="","",M1237-N1237)</f>
        <v/>
      </c>
      <c r="P1237" s="11">
        <f>IF(M1237=0,"",N1237/M1237)</f>
        <v/>
      </c>
      <c r="Q1237" s="12">
        <f>IF(OR(G1237="",O1237=""),"",
IF(AND(G1237&lt;TODAY(),O1237&gt;0),"YES","NO"))</f>
        <v/>
      </c>
      <c r="R1237" s="100" t="n"/>
      <c r="S1237" s="14" t="n"/>
      <c r="T1237" s="15">
        <f>IF(Q1237="YES", IF(R1237="Company",L1237*(1+S1237),IF(R1237="Vendor",L1237*(1-S1237),"")),"")</f>
        <v/>
      </c>
      <c r="U1237" s="15">
        <f>IF(Q1237="YES",O1237*T1237,"")</f>
        <v/>
      </c>
      <c r="V1237" s="16" t="n"/>
      <c r="W1237" s="17">
        <f>IF(Q1237="YES",G1237+V1237,"")</f>
        <v/>
      </c>
      <c r="X1237" s="18">
        <f>IF(Q1237="YES",IF(TODAY()&gt;W1237,"OVERDUE","WITHIN TIME"),"")</f>
        <v/>
      </c>
    </row>
    <row r="1238">
      <c r="A1238" s="3" t="n">
        <v>1234</v>
      </c>
      <c r="B1238" s="4" t="n"/>
      <c r="C1238" s="4" t="n"/>
      <c r="D1238" s="5">
        <f>IF(E1238="ISNR20","Natural Rubber-TSNR (ISNR-20)","")</f>
        <v/>
      </c>
      <c r="E1238" s="4" t="n"/>
      <c r="F1238" s="6" t="n"/>
      <c r="G1238" s="6" t="n"/>
      <c r="H1238" s="7">
        <f>IF(G1238="","",G1238-TODAY())</f>
        <v/>
      </c>
      <c r="I1238" s="8">
        <f>IF(G1238="","",
IF(G1238&lt;TODAY(),
IF(O1238&gt;0,"Violated","Completed"),
IF(H1238&lt;=7,"Expiring Soon",
"Active")))</f>
        <v/>
      </c>
      <c r="J1238" s="8">
        <f>IF(C1238="","",
COUNTIFS(
sales!$C:$C,$C1238,
sales!$E:$E,$E1238,
sales!$H:$H,"&gt;="&amp;$F1238,
sales!$H:$H,"&lt;="&amp;$G1238
))</f>
        <v/>
      </c>
      <c r="K1238" s="9">
        <f>IF(COUNTIFS(sales!C:C, C1238)=0,"",
_xlfn.MAXIFS(sales!H:H, sales!C:C, C1238))</f>
        <v/>
      </c>
      <c r="L1238" s="4" t="n"/>
      <c r="M1238" s="4" t="n"/>
      <c r="N1238" s="10">
        <f>IF(C1238="","",
SUMIFS(
sales!$I:$I,
sales!$C:$C,$C1238,
sales!$E:$E,$E1238,
sales!$H:$H,"&gt;="&amp;$F1238,
sales!$H:$H,"&lt;="&amp;$G1238
))</f>
        <v/>
      </c>
      <c r="O1238" s="10">
        <f>IF(M1238="","",M1238-N1238)</f>
        <v/>
      </c>
      <c r="P1238" s="11">
        <f>IF(M1238=0,"",N1238/M1238)</f>
        <v/>
      </c>
      <c r="Q1238" s="12">
        <f>IF(OR(G1238="",O1238=""),"",
IF(AND(G1238&lt;TODAY(),O1238&gt;0),"YES","NO"))</f>
        <v/>
      </c>
      <c r="R1238" s="100" t="n"/>
      <c r="S1238" s="14" t="n"/>
      <c r="T1238" s="15">
        <f>IF(Q1238="YES", IF(R1238="Company",L1238*(1+S1238),IF(R1238="Vendor",L1238*(1-S1238),"")),"")</f>
        <v/>
      </c>
      <c r="U1238" s="15">
        <f>IF(Q1238="YES",O1238*T1238,"")</f>
        <v/>
      </c>
      <c r="V1238" s="16" t="n"/>
      <c r="W1238" s="17">
        <f>IF(Q1238="YES",G1238+V1238,"")</f>
        <v/>
      </c>
      <c r="X1238" s="18">
        <f>IF(Q1238="YES",IF(TODAY()&gt;W1238,"OVERDUE","WITHIN TIME"),"")</f>
        <v/>
      </c>
    </row>
    <row r="1239">
      <c r="A1239" s="3" t="n">
        <v>1235</v>
      </c>
      <c r="B1239" s="4" t="n"/>
      <c r="C1239" s="4" t="n"/>
      <c r="D1239" s="5">
        <f>IF(E1239="ISNR20","Natural Rubber-TSNR (ISNR-20)","")</f>
        <v/>
      </c>
      <c r="E1239" s="4" t="n"/>
      <c r="F1239" s="6" t="n"/>
      <c r="G1239" s="6" t="n"/>
      <c r="H1239" s="7">
        <f>IF(G1239="","",G1239-TODAY())</f>
        <v/>
      </c>
      <c r="I1239" s="8">
        <f>IF(G1239="","",
IF(G1239&lt;TODAY(),
IF(O1239&gt;0,"Violated","Completed"),
IF(H1239&lt;=7,"Expiring Soon",
"Active")))</f>
        <v/>
      </c>
      <c r="J1239" s="8">
        <f>IF(C1239="","",
COUNTIFS(
sales!$C:$C,$C1239,
sales!$E:$E,$E1239,
sales!$H:$H,"&gt;="&amp;$F1239,
sales!$H:$H,"&lt;="&amp;$G1239
))</f>
        <v/>
      </c>
      <c r="K1239" s="9">
        <f>IF(COUNTIFS(sales!C:C, C1239)=0,"",
_xlfn.MAXIFS(sales!H:H, sales!C:C, C1239))</f>
        <v/>
      </c>
      <c r="L1239" s="4" t="n"/>
      <c r="M1239" s="4" t="n"/>
      <c r="N1239" s="10">
        <f>IF(C1239="","",
SUMIFS(
sales!$I:$I,
sales!$C:$C,$C1239,
sales!$E:$E,$E1239,
sales!$H:$H,"&gt;="&amp;$F1239,
sales!$H:$H,"&lt;="&amp;$G1239
))</f>
        <v/>
      </c>
      <c r="O1239" s="10">
        <f>IF(M1239="","",M1239-N1239)</f>
        <v/>
      </c>
      <c r="P1239" s="11">
        <f>IF(M1239=0,"",N1239/M1239)</f>
        <v/>
      </c>
      <c r="Q1239" s="12">
        <f>IF(OR(G1239="",O1239=""),"",
IF(AND(G1239&lt;TODAY(),O1239&gt;0),"YES","NO"))</f>
        <v/>
      </c>
      <c r="R1239" s="100" t="n"/>
      <c r="S1239" s="14" t="n"/>
      <c r="T1239" s="15">
        <f>IF(Q1239="YES", IF(R1239="Company",L1239*(1+S1239),IF(R1239="Vendor",L1239*(1-S1239),"")),"")</f>
        <v/>
      </c>
      <c r="U1239" s="15">
        <f>IF(Q1239="YES",O1239*T1239,"")</f>
        <v/>
      </c>
      <c r="V1239" s="16" t="n"/>
      <c r="W1239" s="17">
        <f>IF(Q1239="YES",G1239+V1239,"")</f>
        <v/>
      </c>
      <c r="X1239" s="18">
        <f>IF(Q1239="YES",IF(TODAY()&gt;W1239,"OVERDUE","WITHIN TIME"),"")</f>
        <v/>
      </c>
    </row>
    <row r="1240">
      <c r="A1240" s="3" t="n">
        <v>1236</v>
      </c>
      <c r="B1240" s="4" t="n"/>
      <c r="C1240" s="4" t="n"/>
      <c r="D1240" s="5">
        <f>IF(E1240="ISNR20","Natural Rubber-TSNR (ISNR-20)","")</f>
        <v/>
      </c>
      <c r="E1240" s="4" t="n"/>
      <c r="F1240" s="6" t="n"/>
      <c r="G1240" s="6" t="n"/>
      <c r="H1240" s="7">
        <f>IF(G1240="","",G1240-TODAY())</f>
        <v/>
      </c>
      <c r="I1240" s="8">
        <f>IF(G1240="","",
IF(G1240&lt;TODAY(),
IF(O1240&gt;0,"Violated","Completed"),
IF(H1240&lt;=7,"Expiring Soon",
"Active")))</f>
        <v/>
      </c>
      <c r="J1240" s="8">
        <f>IF(C1240="","",
COUNTIFS(
sales!$C:$C,$C1240,
sales!$E:$E,$E1240,
sales!$H:$H,"&gt;="&amp;$F1240,
sales!$H:$H,"&lt;="&amp;$G1240
))</f>
        <v/>
      </c>
      <c r="K1240" s="9">
        <f>IF(COUNTIFS(sales!C:C, C1240)=0,"",
_xlfn.MAXIFS(sales!H:H, sales!C:C, C1240))</f>
        <v/>
      </c>
      <c r="L1240" s="4" t="n"/>
      <c r="M1240" s="4" t="n"/>
      <c r="N1240" s="10">
        <f>IF(C1240="","",
SUMIFS(
sales!$I:$I,
sales!$C:$C,$C1240,
sales!$E:$E,$E1240,
sales!$H:$H,"&gt;="&amp;$F1240,
sales!$H:$H,"&lt;="&amp;$G1240
))</f>
        <v/>
      </c>
      <c r="O1240" s="10">
        <f>IF(M1240="","",M1240-N1240)</f>
        <v/>
      </c>
      <c r="P1240" s="11">
        <f>IF(M1240=0,"",N1240/M1240)</f>
        <v/>
      </c>
      <c r="Q1240" s="12">
        <f>IF(OR(G1240="",O1240=""),"",
IF(AND(G1240&lt;TODAY(),O1240&gt;0),"YES","NO"))</f>
        <v/>
      </c>
      <c r="R1240" s="100" t="n"/>
      <c r="S1240" s="14" t="n"/>
      <c r="T1240" s="15">
        <f>IF(Q1240="YES", IF(R1240="Company",L1240*(1+S1240),IF(R1240="Vendor",L1240*(1-S1240),"")),"")</f>
        <v/>
      </c>
      <c r="U1240" s="15">
        <f>IF(Q1240="YES",O1240*T1240,"")</f>
        <v/>
      </c>
      <c r="V1240" s="16" t="n"/>
      <c r="W1240" s="17">
        <f>IF(Q1240="YES",G1240+V1240,"")</f>
        <v/>
      </c>
      <c r="X1240" s="18">
        <f>IF(Q1240="YES",IF(TODAY()&gt;W1240,"OVERDUE","WITHIN TIME"),"")</f>
        <v/>
      </c>
    </row>
    <row r="1241">
      <c r="A1241" s="3" t="n">
        <v>1237</v>
      </c>
      <c r="B1241" s="4" t="n"/>
      <c r="C1241" s="4" t="n"/>
      <c r="D1241" s="5">
        <f>IF(E1241="ISNR20","Natural Rubber-TSNR (ISNR-20)","")</f>
        <v/>
      </c>
      <c r="E1241" s="4" t="n"/>
      <c r="F1241" s="6" t="n"/>
      <c r="G1241" s="6" t="n"/>
      <c r="H1241" s="7">
        <f>IF(G1241="","",G1241-TODAY())</f>
        <v/>
      </c>
      <c r="I1241" s="8">
        <f>IF(G1241="","",
IF(G1241&lt;TODAY(),
IF(O1241&gt;0,"Violated","Completed"),
IF(H1241&lt;=7,"Expiring Soon",
"Active")))</f>
        <v/>
      </c>
      <c r="J1241" s="8">
        <f>IF(C1241="","",
COUNTIFS(
sales!$C:$C,$C1241,
sales!$E:$E,$E1241,
sales!$H:$H,"&gt;="&amp;$F1241,
sales!$H:$H,"&lt;="&amp;$G1241
))</f>
        <v/>
      </c>
      <c r="K1241" s="9">
        <f>IF(COUNTIFS(sales!C:C, C1241)=0,"",
_xlfn.MAXIFS(sales!H:H, sales!C:C, C1241))</f>
        <v/>
      </c>
      <c r="L1241" s="4" t="n"/>
      <c r="M1241" s="4" t="n"/>
      <c r="N1241" s="10">
        <f>IF(C1241="","",
SUMIFS(
sales!$I:$I,
sales!$C:$C,$C1241,
sales!$E:$E,$E1241,
sales!$H:$H,"&gt;="&amp;$F1241,
sales!$H:$H,"&lt;="&amp;$G1241
))</f>
        <v/>
      </c>
      <c r="O1241" s="10">
        <f>IF(M1241="","",M1241-N1241)</f>
        <v/>
      </c>
      <c r="P1241" s="11">
        <f>IF(M1241=0,"",N1241/M1241)</f>
        <v/>
      </c>
      <c r="Q1241" s="12">
        <f>IF(OR(G1241="",O1241=""),"",
IF(AND(G1241&lt;TODAY(),O1241&gt;0),"YES","NO"))</f>
        <v/>
      </c>
      <c r="R1241" s="100" t="n"/>
      <c r="S1241" s="14" t="n"/>
      <c r="T1241" s="15">
        <f>IF(Q1241="YES", IF(R1241="Company",L1241*(1+S1241),IF(R1241="Vendor",L1241*(1-S1241),"")),"")</f>
        <v/>
      </c>
      <c r="U1241" s="15">
        <f>IF(Q1241="YES",O1241*T1241,"")</f>
        <v/>
      </c>
      <c r="V1241" s="16" t="n"/>
      <c r="W1241" s="17">
        <f>IF(Q1241="YES",G1241+V1241,"")</f>
        <v/>
      </c>
      <c r="X1241" s="18">
        <f>IF(Q1241="YES",IF(TODAY()&gt;W1241,"OVERDUE","WITHIN TIME"),"")</f>
        <v/>
      </c>
    </row>
    <row r="1242">
      <c r="A1242" s="3" t="n">
        <v>1238</v>
      </c>
      <c r="B1242" s="4" t="n"/>
      <c r="C1242" s="4" t="n"/>
      <c r="D1242" s="5">
        <f>IF(E1242="ISNR20","Natural Rubber-TSNR (ISNR-20)","")</f>
        <v/>
      </c>
      <c r="E1242" s="4" t="n"/>
      <c r="F1242" s="6" t="n"/>
      <c r="G1242" s="6" t="n"/>
      <c r="H1242" s="7">
        <f>IF(G1242="","",G1242-TODAY())</f>
        <v/>
      </c>
      <c r="I1242" s="8">
        <f>IF(G1242="","",
IF(G1242&lt;TODAY(),
IF(O1242&gt;0,"Violated","Completed"),
IF(H1242&lt;=7,"Expiring Soon",
"Active")))</f>
        <v/>
      </c>
      <c r="J1242" s="8">
        <f>IF(C1242="","",
COUNTIFS(
sales!$C:$C,$C1242,
sales!$E:$E,$E1242,
sales!$H:$H,"&gt;="&amp;$F1242,
sales!$H:$H,"&lt;="&amp;$G1242
))</f>
        <v/>
      </c>
      <c r="K1242" s="9">
        <f>IF(COUNTIFS(sales!C:C, C1242)=0,"",
_xlfn.MAXIFS(sales!H:H, sales!C:C, C1242))</f>
        <v/>
      </c>
      <c r="L1242" s="4" t="n"/>
      <c r="M1242" s="4" t="n"/>
      <c r="N1242" s="10">
        <f>IF(C1242="","",
SUMIFS(
sales!$I:$I,
sales!$C:$C,$C1242,
sales!$E:$E,$E1242,
sales!$H:$H,"&gt;="&amp;$F1242,
sales!$H:$H,"&lt;="&amp;$G1242
))</f>
        <v/>
      </c>
      <c r="O1242" s="10">
        <f>IF(M1242="","",M1242-N1242)</f>
        <v/>
      </c>
      <c r="P1242" s="11">
        <f>IF(M1242=0,"",N1242/M1242)</f>
        <v/>
      </c>
      <c r="Q1242" s="12">
        <f>IF(OR(G1242="",O1242=""),"",
IF(AND(G1242&lt;TODAY(),O1242&gt;0),"YES","NO"))</f>
        <v/>
      </c>
      <c r="R1242" s="100" t="n"/>
      <c r="S1242" s="14" t="n"/>
      <c r="T1242" s="15">
        <f>IF(Q1242="YES", IF(R1242="Company",L1242*(1+S1242),IF(R1242="Vendor",L1242*(1-S1242),"")),"")</f>
        <v/>
      </c>
      <c r="U1242" s="15">
        <f>IF(Q1242="YES",O1242*T1242,"")</f>
        <v/>
      </c>
      <c r="V1242" s="16" t="n"/>
      <c r="W1242" s="17">
        <f>IF(Q1242="YES",G1242+V1242,"")</f>
        <v/>
      </c>
      <c r="X1242" s="18">
        <f>IF(Q1242="YES",IF(TODAY()&gt;W1242,"OVERDUE","WITHIN TIME"),"")</f>
        <v/>
      </c>
    </row>
    <row r="1243">
      <c r="A1243" s="3" t="n">
        <v>1239</v>
      </c>
      <c r="B1243" s="4" t="n"/>
      <c r="C1243" s="4" t="n"/>
      <c r="D1243" s="5">
        <f>IF(E1243="ISNR20","Natural Rubber-TSNR (ISNR-20)","")</f>
        <v/>
      </c>
      <c r="E1243" s="4" t="n"/>
      <c r="F1243" s="6" t="n"/>
      <c r="G1243" s="6" t="n"/>
      <c r="H1243" s="7">
        <f>IF(G1243="","",G1243-TODAY())</f>
        <v/>
      </c>
      <c r="I1243" s="8">
        <f>IF(G1243="","",
IF(G1243&lt;TODAY(),
IF(O1243&gt;0,"Violated","Completed"),
IF(H1243&lt;=7,"Expiring Soon",
"Active")))</f>
        <v/>
      </c>
      <c r="J1243" s="8">
        <f>IF(C1243="","",
COUNTIFS(
sales!$C:$C,$C1243,
sales!$E:$E,$E1243,
sales!$H:$H,"&gt;="&amp;$F1243,
sales!$H:$H,"&lt;="&amp;$G1243
))</f>
        <v/>
      </c>
      <c r="K1243" s="9">
        <f>IF(COUNTIFS(sales!C:C, C1243)=0,"",
_xlfn.MAXIFS(sales!H:H, sales!C:C, C1243))</f>
        <v/>
      </c>
      <c r="L1243" s="4" t="n"/>
      <c r="M1243" s="4" t="n"/>
      <c r="N1243" s="10">
        <f>IF(C1243="","",
SUMIFS(
sales!$I:$I,
sales!$C:$C,$C1243,
sales!$E:$E,$E1243,
sales!$H:$H,"&gt;="&amp;$F1243,
sales!$H:$H,"&lt;="&amp;$G1243
))</f>
        <v/>
      </c>
      <c r="O1243" s="10">
        <f>IF(M1243="","",M1243-N1243)</f>
        <v/>
      </c>
      <c r="P1243" s="11">
        <f>IF(M1243=0,"",N1243/M1243)</f>
        <v/>
      </c>
      <c r="Q1243" s="12">
        <f>IF(OR(G1243="",O1243=""),"",
IF(AND(G1243&lt;TODAY(),O1243&gt;0),"YES","NO"))</f>
        <v/>
      </c>
      <c r="R1243" s="100" t="n"/>
      <c r="S1243" s="14" t="n"/>
      <c r="T1243" s="15">
        <f>IF(Q1243="YES", IF(R1243="Company",L1243*(1+S1243),IF(R1243="Vendor",L1243*(1-S1243),"")),"")</f>
        <v/>
      </c>
      <c r="U1243" s="15">
        <f>IF(Q1243="YES",O1243*T1243,"")</f>
        <v/>
      </c>
      <c r="V1243" s="16" t="n"/>
      <c r="W1243" s="17">
        <f>IF(Q1243="YES",G1243+V1243,"")</f>
        <v/>
      </c>
      <c r="X1243" s="18">
        <f>IF(Q1243="YES",IF(TODAY()&gt;W1243,"OVERDUE","WITHIN TIME"),"")</f>
        <v/>
      </c>
    </row>
    <row r="1244">
      <c r="A1244" s="3" t="n">
        <v>1240</v>
      </c>
      <c r="B1244" s="4" t="n"/>
      <c r="C1244" s="4" t="n"/>
      <c r="D1244" s="5">
        <f>IF(E1244="ISNR20","Natural Rubber-TSNR (ISNR-20)","")</f>
        <v/>
      </c>
      <c r="E1244" s="4" t="n"/>
      <c r="F1244" s="6" t="n"/>
      <c r="G1244" s="6" t="n"/>
      <c r="H1244" s="7">
        <f>IF(G1244="","",G1244-TODAY())</f>
        <v/>
      </c>
      <c r="I1244" s="8">
        <f>IF(G1244="","",
IF(G1244&lt;TODAY(),
IF(O1244&gt;0,"Violated","Completed"),
IF(H1244&lt;=7,"Expiring Soon",
"Active")))</f>
        <v/>
      </c>
      <c r="J1244" s="8">
        <f>IF(C1244="","",
COUNTIFS(
sales!$C:$C,$C1244,
sales!$E:$E,$E1244,
sales!$H:$H,"&gt;="&amp;$F1244,
sales!$H:$H,"&lt;="&amp;$G1244
))</f>
        <v/>
      </c>
      <c r="K1244" s="9">
        <f>IF(COUNTIFS(sales!C:C, C1244)=0,"",
_xlfn.MAXIFS(sales!H:H, sales!C:C, C1244))</f>
        <v/>
      </c>
      <c r="L1244" s="4" t="n"/>
      <c r="M1244" s="4" t="n"/>
      <c r="N1244" s="10">
        <f>IF(C1244="","",
SUMIFS(
sales!$I:$I,
sales!$C:$C,$C1244,
sales!$E:$E,$E1244,
sales!$H:$H,"&gt;="&amp;$F1244,
sales!$H:$H,"&lt;="&amp;$G1244
))</f>
        <v/>
      </c>
      <c r="O1244" s="10">
        <f>IF(M1244="","",M1244-N1244)</f>
        <v/>
      </c>
      <c r="P1244" s="11">
        <f>IF(M1244=0,"",N1244/M1244)</f>
        <v/>
      </c>
      <c r="Q1244" s="12">
        <f>IF(OR(G1244="",O1244=""),"",
IF(AND(G1244&lt;TODAY(),O1244&gt;0),"YES","NO"))</f>
        <v/>
      </c>
      <c r="R1244" s="100" t="n"/>
      <c r="S1244" s="14" t="n"/>
      <c r="T1244" s="15">
        <f>IF(Q1244="YES", IF(R1244="Company",L1244*(1+S1244),IF(R1244="Vendor",L1244*(1-S1244),"")),"")</f>
        <v/>
      </c>
      <c r="U1244" s="15">
        <f>IF(Q1244="YES",O1244*T1244,"")</f>
        <v/>
      </c>
      <c r="V1244" s="16" t="n"/>
      <c r="W1244" s="17">
        <f>IF(Q1244="YES",G1244+V1244,"")</f>
        <v/>
      </c>
      <c r="X1244" s="18">
        <f>IF(Q1244="YES",IF(TODAY()&gt;W1244,"OVERDUE","WITHIN TIME"),"")</f>
        <v/>
      </c>
    </row>
    <row r="1245">
      <c r="A1245" s="3" t="n">
        <v>1241</v>
      </c>
      <c r="B1245" s="4" t="n"/>
      <c r="C1245" s="4" t="n"/>
      <c r="D1245" s="5">
        <f>IF(E1245="ISNR20","Natural Rubber-TSNR (ISNR-20)","")</f>
        <v/>
      </c>
      <c r="E1245" s="4" t="n"/>
      <c r="F1245" s="6" t="n"/>
      <c r="G1245" s="6" t="n"/>
      <c r="H1245" s="7">
        <f>IF(G1245="","",G1245-TODAY())</f>
        <v/>
      </c>
      <c r="I1245" s="8">
        <f>IF(G1245="","",
IF(G1245&lt;TODAY(),
IF(O1245&gt;0,"Violated","Completed"),
IF(H1245&lt;=7,"Expiring Soon",
"Active")))</f>
        <v/>
      </c>
      <c r="J1245" s="8">
        <f>IF(C1245="","",
COUNTIFS(
sales!$C:$C,$C1245,
sales!$E:$E,$E1245,
sales!$H:$H,"&gt;="&amp;$F1245,
sales!$H:$H,"&lt;="&amp;$G1245
))</f>
        <v/>
      </c>
      <c r="K1245" s="9">
        <f>IF(COUNTIFS(sales!C:C, C1245)=0,"",
_xlfn.MAXIFS(sales!H:H, sales!C:C, C1245))</f>
        <v/>
      </c>
      <c r="L1245" s="4" t="n"/>
      <c r="M1245" s="4" t="n"/>
      <c r="N1245" s="10">
        <f>IF(C1245="","",
SUMIFS(
sales!$I:$I,
sales!$C:$C,$C1245,
sales!$E:$E,$E1245,
sales!$H:$H,"&gt;="&amp;$F1245,
sales!$H:$H,"&lt;="&amp;$G1245
))</f>
        <v/>
      </c>
      <c r="O1245" s="10">
        <f>IF(M1245="","",M1245-N1245)</f>
        <v/>
      </c>
      <c r="P1245" s="11">
        <f>IF(M1245=0,"",N1245/M1245)</f>
        <v/>
      </c>
      <c r="Q1245" s="12">
        <f>IF(OR(G1245="",O1245=""),"",
IF(AND(G1245&lt;TODAY(),O1245&gt;0),"YES","NO"))</f>
        <v/>
      </c>
      <c r="R1245" s="100" t="n"/>
      <c r="S1245" s="14" t="n"/>
      <c r="T1245" s="15">
        <f>IF(Q1245="YES", IF(R1245="Company",L1245*(1+S1245),IF(R1245="Vendor",L1245*(1-S1245),"")),"")</f>
        <v/>
      </c>
      <c r="U1245" s="15">
        <f>IF(Q1245="YES",O1245*T1245,"")</f>
        <v/>
      </c>
      <c r="V1245" s="16" t="n"/>
      <c r="W1245" s="17">
        <f>IF(Q1245="YES",G1245+V1245,"")</f>
        <v/>
      </c>
      <c r="X1245" s="18">
        <f>IF(Q1245="YES",IF(TODAY()&gt;W1245,"OVERDUE","WITHIN TIME"),"")</f>
        <v/>
      </c>
    </row>
    <row r="1246">
      <c r="A1246" s="3" t="n">
        <v>1242</v>
      </c>
      <c r="B1246" s="4" t="n"/>
      <c r="C1246" s="4" t="n"/>
      <c r="D1246" s="5">
        <f>IF(E1246="ISNR20","Natural Rubber-TSNR (ISNR-20)","")</f>
        <v/>
      </c>
      <c r="E1246" s="4" t="n"/>
      <c r="F1246" s="6" t="n"/>
      <c r="G1246" s="6" t="n"/>
      <c r="H1246" s="7">
        <f>IF(G1246="","",G1246-TODAY())</f>
        <v/>
      </c>
      <c r="I1246" s="8">
        <f>IF(G1246="","",
IF(G1246&lt;TODAY(),
IF(O1246&gt;0,"Violated","Completed"),
IF(H1246&lt;=7,"Expiring Soon",
"Active")))</f>
        <v/>
      </c>
      <c r="J1246" s="8">
        <f>IF(C1246="","",
COUNTIFS(
sales!$C:$C,$C1246,
sales!$E:$E,$E1246,
sales!$H:$H,"&gt;="&amp;$F1246,
sales!$H:$H,"&lt;="&amp;$G1246
))</f>
        <v/>
      </c>
      <c r="K1246" s="9">
        <f>IF(COUNTIFS(sales!C:C, C1246)=0,"",
_xlfn.MAXIFS(sales!H:H, sales!C:C, C1246))</f>
        <v/>
      </c>
      <c r="L1246" s="4" t="n"/>
      <c r="M1246" s="4" t="n"/>
      <c r="N1246" s="10">
        <f>IF(C1246="","",
SUMIFS(
sales!$I:$I,
sales!$C:$C,$C1246,
sales!$E:$E,$E1246,
sales!$H:$H,"&gt;="&amp;$F1246,
sales!$H:$H,"&lt;="&amp;$G1246
))</f>
        <v/>
      </c>
      <c r="O1246" s="10">
        <f>IF(M1246="","",M1246-N1246)</f>
        <v/>
      </c>
      <c r="P1246" s="11">
        <f>IF(M1246=0,"",N1246/M1246)</f>
        <v/>
      </c>
      <c r="Q1246" s="12">
        <f>IF(OR(G1246="",O1246=""),"",
IF(AND(G1246&lt;TODAY(),O1246&gt;0),"YES","NO"))</f>
        <v/>
      </c>
      <c r="R1246" s="100" t="n"/>
      <c r="S1246" s="14" t="n"/>
      <c r="T1246" s="15">
        <f>IF(Q1246="YES", IF(R1246="Company",L1246*(1+S1246),IF(R1246="Vendor",L1246*(1-S1246),"")),"")</f>
        <v/>
      </c>
      <c r="U1246" s="15">
        <f>IF(Q1246="YES",O1246*T1246,"")</f>
        <v/>
      </c>
      <c r="V1246" s="16" t="n"/>
      <c r="W1246" s="17">
        <f>IF(Q1246="YES",G1246+V1246,"")</f>
        <v/>
      </c>
      <c r="X1246" s="18">
        <f>IF(Q1246="YES",IF(TODAY()&gt;W1246,"OVERDUE","WITHIN TIME"),"")</f>
        <v/>
      </c>
    </row>
    <row r="1247">
      <c r="A1247" s="3" t="n">
        <v>1243</v>
      </c>
      <c r="B1247" s="4" t="n"/>
      <c r="C1247" s="4" t="n"/>
      <c r="D1247" s="5">
        <f>IF(E1247="ISNR20","Natural Rubber-TSNR (ISNR-20)","")</f>
        <v/>
      </c>
      <c r="E1247" s="4" t="n"/>
      <c r="F1247" s="6" t="n"/>
      <c r="G1247" s="6" t="n"/>
      <c r="H1247" s="7">
        <f>IF(G1247="","",G1247-TODAY())</f>
        <v/>
      </c>
      <c r="I1247" s="8">
        <f>IF(G1247="","",
IF(G1247&lt;TODAY(),
IF(O1247&gt;0,"Violated","Completed"),
IF(H1247&lt;=7,"Expiring Soon",
"Active")))</f>
        <v/>
      </c>
      <c r="J1247" s="8">
        <f>IF(C1247="","",
COUNTIFS(
sales!$C:$C,$C1247,
sales!$E:$E,$E1247,
sales!$H:$H,"&gt;="&amp;$F1247,
sales!$H:$H,"&lt;="&amp;$G1247
))</f>
        <v/>
      </c>
      <c r="K1247" s="9">
        <f>IF(COUNTIFS(sales!C:C, C1247)=0,"",
_xlfn.MAXIFS(sales!H:H, sales!C:C, C1247))</f>
        <v/>
      </c>
      <c r="L1247" s="4" t="n"/>
      <c r="M1247" s="4" t="n"/>
      <c r="N1247" s="10">
        <f>IF(C1247="","",
SUMIFS(
sales!$I:$I,
sales!$C:$C,$C1247,
sales!$E:$E,$E1247,
sales!$H:$H,"&gt;="&amp;$F1247,
sales!$H:$H,"&lt;="&amp;$G1247
))</f>
        <v/>
      </c>
      <c r="O1247" s="10">
        <f>IF(M1247="","",M1247-N1247)</f>
        <v/>
      </c>
      <c r="P1247" s="11">
        <f>IF(M1247=0,"",N1247/M1247)</f>
        <v/>
      </c>
      <c r="Q1247" s="12">
        <f>IF(OR(G1247="",O1247=""),"",
IF(AND(G1247&lt;TODAY(),O1247&gt;0),"YES","NO"))</f>
        <v/>
      </c>
      <c r="R1247" s="100" t="n"/>
      <c r="S1247" s="14" t="n"/>
      <c r="T1247" s="15">
        <f>IF(Q1247="YES", IF(R1247="Company",L1247*(1+S1247),IF(R1247="Vendor",L1247*(1-S1247),"")),"")</f>
        <v/>
      </c>
      <c r="U1247" s="15">
        <f>IF(Q1247="YES",O1247*T1247,"")</f>
        <v/>
      </c>
      <c r="V1247" s="16" t="n"/>
      <c r="W1247" s="17">
        <f>IF(Q1247="YES",G1247+V1247,"")</f>
        <v/>
      </c>
      <c r="X1247" s="18">
        <f>IF(Q1247="YES",IF(TODAY()&gt;W1247,"OVERDUE","WITHIN TIME"),"")</f>
        <v/>
      </c>
    </row>
    <row r="1248">
      <c r="A1248" s="3" t="n">
        <v>1244</v>
      </c>
      <c r="B1248" s="4" t="n"/>
      <c r="C1248" s="4" t="n"/>
      <c r="D1248" s="5">
        <f>IF(E1248="ISNR20","Natural Rubber-TSNR (ISNR-20)","")</f>
        <v/>
      </c>
      <c r="E1248" s="4" t="n"/>
      <c r="F1248" s="6" t="n"/>
      <c r="G1248" s="6" t="n"/>
      <c r="H1248" s="7">
        <f>IF(G1248="","",G1248-TODAY())</f>
        <v/>
      </c>
      <c r="I1248" s="8">
        <f>IF(G1248="","",
IF(G1248&lt;TODAY(),
IF(O1248&gt;0,"Violated","Completed"),
IF(H1248&lt;=7,"Expiring Soon",
"Active")))</f>
        <v/>
      </c>
      <c r="J1248" s="8">
        <f>IF(C1248="","",
COUNTIFS(
sales!$C:$C,$C1248,
sales!$E:$E,$E1248,
sales!$H:$H,"&gt;="&amp;$F1248,
sales!$H:$H,"&lt;="&amp;$G1248
))</f>
        <v/>
      </c>
      <c r="K1248" s="9">
        <f>IF(COUNTIFS(sales!C:C, C1248)=0,"",
_xlfn.MAXIFS(sales!H:H, sales!C:C, C1248))</f>
        <v/>
      </c>
      <c r="L1248" s="4" t="n"/>
      <c r="M1248" s="4" t="n"/>
      <c r="N1248" s="10">
        <f>IF(C1248="","",
SUMIFS(
sales!$I:$I,
sales!$C:$C,$C1248,
sales!$E:$E,$E1248,
sales!$H:$H,"&gt;="&amp;$F1248,
sales!$H:$H,"&lt;="&amp;$G1248
))</f>
        <v/>
      </c>
      <c r="O1248" s="10">
        <f>IF(M1248="","",M1248-N1248)</f>
        <v/>
      </c>
      <c r="P1248" s="11">
        <f>IF(M1248=0,"",N1248/M1248)</f>
        <v/>
      </c>
      <c r="Q1248" s="12">
        <f>IF(OR(G1248="",O1248=""),"",
IF(AND(G1248&lt;TODAY(),O1248&gt;0),"YES","NO"))</f>
        <v/>
      </c>
      <c r="R1248" s="100" t="n"/>
      <c r="S1248" s="14" t="n"/>
      <c r="T1248" s="15">
        <f>IF(Q1248="YES", IF(R1248="Company",L1248*(1+S1248),IF(R1248="Vendor",L1248*(1-S1248),"")),"")</f>
        <v/>
      </c>
      <c r="U1248" s="15">
        <f>IF(Q1248="YES",O1248*T1248,"")</f>
        <v/>
      </c>
      <c r="V1248" s="16" t="n"/>
      <c r="W1248" s="17">
        <f>IF(Q1248="YES",G1248+V1248,"")</f>
        <v/>
      </c>
      <c r="X1248" s="18">
        <f>IF(Q1248="YES",IF(TODAY()&gt;W1248,"OVERDUE","WITHIN TIME"),"")</f>
        <v/>
      </c>
    </row>
    <row r="1249">
      <c r="A1249" s="3" t="n">
        <v>1245</v>
      </c>
      <c r="B1249" s="4" t="n"/>
      <c r="C1249" s="4" t="n"/>
      <c r="D1249" s="5">
        <f>IF(E1249="ISNR20","Natural Rubber-TSNR (ISNR-20)","")</f>
        <v/>
      </c>
      <c r="E1249" s="4" t="n"/>
      <c r="F1249" s="6" t="n"/>
      <c r="G1249" s="6" t="n"/>
      <c r="H1249" s="7">
        <f>IF(G1249="","",G1249-TODAY())</f>
        <v/>
      </c>
      <c r="I1249" s="8">
        <f>IF(G1249="","",
IF(G1249&lt;TODAY(),
IF(O1249&gt;0,"Violated","Completed"),
IF(H1249&lt;=7,"Expiring Soon",
"Active")))</f>
        <v/>
      </c>
      <c r="J1249" s="8">
        <f>IF(C1249="","",
COUNTIFS(
sales!$C:$C,$C1249,
sales!$E:$E,$E1249,
sales!$H:$H,"&gt;="&amp;$F1249,
sales!$H:$H,"&lt;="&amp;$G1249
))</f>
        <v/>
      </c>
      <c r="K1249" s="9">
        <f>IF(COUNTIFS(sales!C:C, C1249)=0,"",
_xlfn.MAXIFS(sales!H:H, sales!C:C, C1249))</f>
        <v/>
      </c>
      <c r="L1249" s="4" t="n"/>
      <c r="M1249" s="4" t="n"/>
      <c r="N1249" s="10">
        <f>IF(C1249="","",
SUMIFS(
sales!$I:$I,
sales!$C:$C,$C1249,
sales!$E:$E,$E1249,
sales!$H:$H,"&gt;="&amp;$F1249,
sales!$H:$H,"&lt;="&amp;$G1249
))</f>
        <v/>
      </c>
      <c r="O1249" s="10">
        <f>IF(M1249="","",M1249-N1249)</f>
        <v/>
      </c>
      <c r="P1249" s="11">
        <f>IF(M1249=0,"",N1249/M1249)</f>
        <v/>
      </c>
      <c r="Q1249" s="12">
        <f>IF(OR(G1249="",O1249=""),"",
IF(AND(G1249&lt;TODAY(),O1249&gt;0),"YES","NO"))</f>
        <v/>
      </c>
      <c r="R1249" s="100" t="n"/>
      <c r="S1249" s="14" t="n"/>
      <c r="T1249" s="15">
        <f>IF(Q1249="YES", IF(R1249="Company",L1249*(1+S1249),IF(R1249="Vendor",L1249*(1-S1249),"")),"")</f>
        <v/>
      </c>
      <c r="U1249" s="15">
        <f>IF(Q1249="YES",O1249*T1249,"")</f>
        <v/>
      </c>
      <c r="V1249" s="16" t="n"/>
      <c r="W1249" s="17">
        <f>IF(Q1249="YES",G1249+V1249,"")</f>
        <v/>
      </c>
      <c r="X1249" s="18">
        <f>IF(Q1249="YES",IF(TODAY()&gt;W1249,"OVERDUE","WITHIN TIME"),"")</f>
        <v/>
      </c>
    </row>
    <row r="1250">
      <c r="A1250" s="3" t="n">
        <v>1246</v>
      </c>
      <c r="B1250" s="4" t="n"/>
      <c r="C1250" s="4" t="n"/>
      <c r="D1250" s="5">
        <f>IF(E1250="ISNR20","Natural Rubber-TSNR (ISNR-20)","")</f>
        <v/>
      </c>
      <c r="E1250" s="4" t="n"/>
      <c r="F1250" s="6" t="n"/>
      <c r="G1250" s="6" t="n"/>
      <c r="H1250" s="7">
        <f>IF(G1250="","",G1250-TODAY())</f>
        <v/>
      </c>
      <c r="I1250" s="8">
        <f>IF(G1250="","",
IF(G1250&lt;TODAY(),
IF(O1250&gt;0,"Violated","Completed"),
IF(H1250&lt;=7,"Expiring Soon",
"Active")))</f>
        <v/>
      </c>
      <c r="J1250" s="8">
        <f>IF(C1250="","",
COUNTIFS(
sales!$C:$C,$C1250,
sales!$E:$E,$E1250,
sales!$H:$H,"&gt;="&amp;$F1250,
sales!$H:$H,"&lt;="&amp;$G1250
))</f>
        <v/>
      </c>
      <c r="K1250" s="9">
        <f>IF(COUNTIFS(sales!C:C, C1250)=0,"",
_xlfn.MAXIFS(sales!H:H, sales!C:C, C1250))</f>
        <v/>
      </c>
      <c r="L1250" s="4" t="n"/>
      <c r="M1250" s="4" t="n"/>
      <c r="N1250" s="10">
        <f>IF(C1250="","",
SUMIFS(
sales!$I:$I,
sales!$C:$C,$C1250,
sales!$E:$E,$E1250,
sales!$H:$H,"&gt;="&amp;$F1250,
sales!$H:$H,"&lt;="&amp;$G1250
))</f>
        <v/>
      </c>
      <c r="O1250" s="10">
        <f>IF(M1250="","",M1250-N1250)</f>
        <v/>
      </c>
      <c r="P1250" s="11">
        <f>IF(M1250=0,"",N1250/M1250)</f>
        <v/>
      </c>
      <c r="Q1250" s="12">
        <f>IF(OR(G1250="",O1250=""),"",
IF(AND(G1250&lt;TODAY(),O1250&gt;0),"YES","NO"))</f>
        <v/>
      </c>
      <c r="R1250" s="100" t="n"/>
      <c r="S1250" s="14" t="n"/>
      <c r="T1250" s="15">
        <f>IF(Q1250="YES", IF(R1250="Company",L1250*(1+S1250),IF(R1250="Vendor",L1250*(1-S1250),"")),"")</f>
        <v/>
      </c>
      <c r="U1250" s="15">
        <f>IF(Q1250="YES",O1250*T1250,"")</f>
        <v/>
      </c>
      <c r="V1250" s="16" t="n"/>
      <c r="W1250" s="17">
        <f>IF(Q1250="YES",G1250+V1250,"")</f>
        <v/>
      </c>
      <c r="X1250" s="18">
        <f>IF(Q1250="YES",IF(TODAY()&gt;W1250,"OVERDUE","WITHIN TIME"),"")</f>
        <v/>
      </c>
    </row>
    <row r="1251">
      <c r="A1251" s="3" t="n">
        <v>1247</v>
      </c>
      <c r="B1251" s="4" t="n"/>
      <c r="C1251" s="4" t="n"/>
      <c r="D1251" s="5">
        <f>IF(E1251="ISNR20","Natural Rubber-TSNR (ISNR-20)","")</f>
        <v/>
      </c>
      <c r="E1251" s="4" t="n"/>
      <c r="F1251" s="6" t="n"/>
      <c r="G1251" s="6" t="n"/>
      <c r="H1251" s="7">
        <f>IF(G1251="","",G1251-TODAY())</f>
        <v/>
      </c>
      <c r="I1251" s="8">
        <f>IF(G1251="","",
IF(G1251&lt;TODAY(),
IF(O1251&gt;0,"Violated","Completed"),
IF(H1251&lt;=7,"Expiring Soon",
"Active")))</f>
        <v/>
      </c>
      <c r="J1251" s="8">
        <f>IF(C1251="","",
COUNTIFS(
sales!$C:$C,$C1251,
sales!$E:$E,$E1251,
sales!$H:$H,"&gt;="&amp;$F1251,
sales!$H:$H,"&lt;="&amp;$G1251
))</f>
        <v/>
      </c>
      <c r="K1251" s="9">
        <f>IF(COUNTIFS(sales!C:C, C1251)=0,"",
_xlfn.MAXIFS(sales!H:H, sales!C:C, C1251))</f>
        <v/>
      </c>
      <c r="L1251" s="4" t="n"/>
      <c r="M1251" s="4" t="n"/>
      <c r="N1251" s="10">
        <f>IF(C1251="","",
SUMIFS(
sales!$I:$I,
sales!$C:$C,$C1251,
sales!$E:$E,$E1251,
sales!$H:$H,"&gt;="&amp;$F1251,
sales!$H:$H,"&lt;="&amp;$G1251
))</f>
        <v/>
      </c>
      <c r="O1251" s="10">
        <f>IF(M1251="","",M1251-N1251)</f>
        <v/>
      </c>
      <c r="P1251" s="11">
        <f>IF(M1251=0,"",N1251/M1251)</f>
        <v/>
      </c>
      <c r="Q1251" s="12">
        <f>IF(OR(G1251="",O1251=""),"",
IF(AND(G1251&lt;TODAY(),O1251&gt;0),"YES","NO"))</f>
        <v/>
      </c>
      <c r="R1251" s="100" t="n"/>
      <c r="S1251" s="14" t="n"/>
      <c r="T1251" s="15">
        <f>IF(Q1251="YES", IF(R1251="Company",L1251*(1+S1251),IF(R1251="Vendor",L1251*(1-S1251),"")),"")</f>
        <v/>
      </c>
      <c r="U1251" s="15">
        <f>IF(Q1251="YES",O1251*T1251,"")</f>
        <v/>
      </c>
      <c r="V1251" s="16" t="n"/>
      <c r="W1251" s="17">
        <f>IF(Q1251="YES",G1251+V1251,"")</f>
        <v/>
      </c>
      <c r="X1251" s="18">
        <f>IF(Q1251="YES",IF(TODAY()&gt;W1251,"OVERDUE","WITHIN TIME"),"")</f>
        <v/>
      </c>
    </row>
    <row r="1252">
      <c r="A1252" s="3" t="n">
        <v>1248</v>
      </c>
      <c r="B1252" s="4" t="n"/>
      <c r="C1252" s="4" t="n"/>
      <c r="D1252" s="5">
        <f>IF(E1252="ISNR20","Natural Rubber-TSNR (ISNR-20)","")</f>
        <v/>
      </c>
      <c r="E1252" s="4" t="n"/>
      <c r="F1252" s="6" t="n"/>
      <c r="G1252" s="6" t="n"/>
      <c r="H1252" s="7">
        <f>IF(G1252="","",G1252-TODAY())</f>
        <v/>
      </c>
      <c r="I1252" s="8">
        <f>IF(G1252="","",
IF(G1252&lt;TODAY(),
IF(O1252&gt;0,"Violated","Completed"),
IF(H1252&lt;=7,"Expiring Soon",
"Active")))</f>
        <v/>
      </c>
      <c r="J1252" s="8">
        <f>IF(C1252="","",
COUNTIFS(
sales!$C:$C,$C1252,
sales!$E:$E,$E1252,
sales!$H:$H,"&gt;="&amp;$F1252,
sales!$H:$H,"&lt;="&amp;$G1252
))</f>
        <v/>
      </c>
      <c r="K1252" s="9">
        <f>IF(COUNTIFS(sales!C:C, C1252)=0,"",
_xlfn.MAXIFS(sales!H:H, sales!C:C, C1252))</f>
        <v/>
      </c>
      <c r="L1252" s="4" t="n"/>
      <c r="M1252" s="4" t="n"/>
      <c r="N1252" s="10">
        <f>IF(C1252="","",
SUMIFS(
sales!$I:$I,
sales!$C:$C,$C1252,
sales!$E:$E,$E1252,
sales!$H:$H,"&gt;="&amp;$F1252,
sales!$H:$H,"&lt;="&amp;$G1252
))</f>
        <v/>
      </c>
      <c r="O1252" s="10">
        <f>IF(M1252="","",M1252-N1252)</f>
        <v/>
      </c>
      <c r="P1252" s="11">
        <f>IF(M1252=0,"",N1252/M1252)</f>
        <v/>
      </c>
      <c r="Q1252" s="12">
        <f>IF(OR(G1252="",O1252=""),"",
IF(AND(G1252&lt;TODAY(),O1252&gt;0),"YES","NO"))</f>
        <v/>
      </c>
      <c r="R1252" s="100" t="n"/>
      <c r="S1252" s="14" t="n"/>
      <c r="T1252" s="15">
        <f>IF(Q1252="YES", IF(R1252="Company",L1252*(1+S1252),IF(R1252="Vendor",L1252*(1-S1252),"")),"")</f>
        <v/>
      </c>
      <c r="U1252" s="15">
        <f>IF(Q1252="YES",O1252*T1252,"")</f>
        <v/>
      </c>
      <c r="V1252" s="16" t="n"/>
      <c r="W1252" s="17">
        <f>IF(Q1252="YES",G1252+V1252,"")</f>
        <v/>
      </c>
      <c r="X1252" s="18">
        <f>IF(Q1252="YES",IF(TODAY()&gt;W1252,"OVERDUE","WITHIN TIME"),"")</f>
        <v/>
      </c>
    </row>
    <row r="1253">
      <c r="A1253" s="3" t="n">
        <v>1249</v>
      </c>
      <c r="B1253" s="4" t="n"/>
      <c r="C1253" s="4" t="n"/>
      <c r="D1253" s="5">
        <f>IF(E1253="ISNR20","Natural Rubber-TSNR (ISNR-20)","")</f>
        <v/>
      </c>
      <c r="E1253" s="4" t="n"/>
      <c r="F1253" s="6" t="n"/>
      <c r="G1253" s="6" t="n"/>
      <c r="H1253" s="7">
        <f>IF(G1253="","",G1253-TODAY())</f>
        <v/>
      </c>
      <c r="I1253" s="8">
        <f>IF(G1253="","",
IF(G1253&lt;TODAY(),
IF(O1253&gt;0,"Violated","Completed"),
IF(H1253&lt;=7,"Expiring Soon",
"Active")))</f>
        <v/>
      </c>
      <c r="J1253" s="8">
        <f>IF(C1253="","",
COUNTIFS(
sales!$C:$C,$C1253,
sales!$E:$E,$E1253,
sales!$H:$H,"&gt;="&amp;$F1253,
sales!$H:$H,"&lt;="&amp;$G1253
))</f>
        <v/>
      </c>
      <c r="K1253" s="9">
        <f>IF(COUNTIFS(sales!C:C, C1253)=0,"",
_xlfn.MAXIFS(sales!H:H, sales!C:C, C1253))</f>
        <v/>
      </c>
      <c r="L1253" s="4" t="n"/>
      <c r="M1253" s="4" t="n"/>
      <c r="N1253" s="10">
        <f>IF(C1253="","",
SUMIFS(
sales!$I:$I,
sales!$C:$C,$C1253,
sales!$E:$E,$E1253,
sales!$H:$H,"&gt;="&amp;$F1253,
sales!$H:$H,"&lt;="&amp;$G1253
))</f>
        <v/>
      </c>
      <c r="O1253" s="10">
        <f>IF(M1253="","",M1253-N1253)</f>
        <v/>
      </c>
      <c r="P1253" s="11">
        <f>IF(M1253=0,"",N1253/M1253)</f>
        <v/>
      </c>
      <c r="Q1253" s="12">
        <f>IF(OR(G1253="",O1253=""),"",
IF(AND(G1253&lt;TODAY(),O1253&gt;0),"YES","NO"))</f>
        <v/>
      </c>
      <c r="R1253" s="100" t="n"/>
      <c r="S1253" s="14" t="n"/>
      <c r="T1253" s="15">
        <f>IF(Q1253="YES", IF(R1253="Company",L1253*(1+S1253),IF(R1253="Vendor",L1253*(1-S1253),"")),"")</f>
        <v/>
      </c>
      <c r="U1253" s="15">
        <f>IF(Q1253="YES",O1253*T1253,"")</f>
        <v/>
      </c>
      <c r="V1253" s="16" t="n"/>
      <c r="W1253" s="17">
        <f>IF(Q1253="YES",G1253+V1253,"")</f>
        <v/>
      </c>
      <c r="X1253" s="18">
        <f>IF(Q1253="YES",IF(TODAY()&gt;W1253,"OVERDUE","WITHIN TIME"),"")</f>
        <v/>
      </c>
    </row>
    <row r="1254">
      <c r="A1254" s="3" t="n">
        <v>1250</v>
      </c>
      <c r="B1254" s="4" t="n"/>
      <c r="C1254" s="4" t="n"/>
      <c r="D1254" s="5">
        <f>IF(E1254="ISNR20","Natural Rubber-TSNR (ISNR-20)","")</f>
        <v/>
      </c>
      <c r="E1254" s="4" t="n"/>
      <c r="F1254" s="6" t="n"/>
      <c r="G1254" s="6" t="n"/>
      <c r="H1254" s="7">
        <f>IF(G1254="","",G1254-TODAY())</f>
        <v/>
      </c>
      <c r="I1254" s="8">
        <f>IF(G1254="","",
IF(G1254&lt;TODAY(),
IF(O1254&gt;0,"Violated","Completed"),
IF(H1254&lt;=7,"Expiring Soon",
"Active")))</f>
        <v/>
      </c>
      <c r="J1254" s="8">
        <f>IF(C1254="","",
COUNTIFS(
sales!$C:$C,$C1254,
sales!$E:$E,$E1254,
sales!$H:$H,"&gt;="&amp;$F1254,
sales!$H:$H,"&lt;="&amp;$G1254
))</f>
        <v/>
      </c>
      <c r="K1254" s="9">
        <f>IF(COUNTIFS(sales!C:C, C1254)=0,"",
_xlfn.MAXIFS(sales!H:H, sales!C:C, C1254))</f>
        <v/>
      </c>
      <c r="L1254" s="4" t="n"/>
      <c r="M1254" s="4" t="n"/>
      <c r="N1254" s="10">
        <f>IF(C1254="","",
SUMIFS(
sales!$I:$I,
sales!$C:$C,$C1254,
sales!$E:$E,$E1254,
sales!$H:$H,"&gt;="&amp;$F1254,
sales!$H:$H,"&lt;="&amp;$G1254
))</f>
        <v/>
      </c>
      <c r="O1254" s="10">
        <f>IF(M1254="","",M1254-N1254)</f>
        <v/>
      </c>
      <c r="P1254" s="11">
        <f>IF(M1254=0,"",N1254/M1254)</f>
        <v/>
      </c>
      <c r="Q1254" s="12">
        <f>IF(OR(G1254="",O1254=""),"",
IF(AND(G1254&lt;TODAY(),O1254&gt;0),"YES","NO"))</f>
        <v/>
      </c>
      <c r="R1254" s="100" t="n"/>
      <c r="S1254" s="14" t="n"/>
      <c r="T1254" s="15">
        <f>IF(Q1254="YES", IF(R1254="Company",L1254*(1+S1254),IF(R1254="Vendor",L1254*(1-S1254),"")),"")</f>
        <v/>
      </c>
      <c r="U1254" s="15">
        <f>IF(Q1254="YES",O1254*T1254,"")</f>
        <v/>
      </c>
      <c r="V1254" s="16" t="n"/>
      <c r="W1254" s="17">
        <f>IF(Q1254="YES",G1254+V1254,"")</f>
        <v/>
      </c>
      <c r="X1254" s="18">
        <f>IF(Q1254="YES",IF(TODAY()&gt;W1254,"OVERDUE","WITHIN TIME"),"")</f>
        <v/>
      </c>
    </row>
    <row r="1255">
      <c r="A1255" s="3" t="n">
        <v>1251</v>
      </c>
      <c r="B1255" s="4" t="n"/>
      <c r="C1255" s="4" t="n"/>
      <c r="D1255" s="5">
        <f>IF(E1255="ISNR20","Natural Rubber-TSNR (ISNR-20)","")</f>
        <v/>
      </c>
      <c r="E1255" s="4" t="n"/>
      <c r="F1255" s="6" t="n"/>
      <c r="G1255" s="6" t="n"/>
      <c r="H1255" s="7">
        <f>IF(G1255="","",G1255-TODAY())</f>
        <v/>
      </c>
      <c r="I1255" s="8">
        <f>IF(G1255="","",
IF(G1255&lt;TODAY(),
IF(O1255&gt;0,"Violated","Completed"),
IF(H1255&lt;=7,"Expiring Soon",
"Active")))</f>
        <v/>
      </c>
      <c r="J1255" s="8">
        <f>IF(C1255="","",
COUNTIFS(
sales!$C:$C,$C1255,
sales!$E:$E,$E1255,
sales!$H:$H,"&gt;="&amp;$F1255,
sales!$H:$H,"&lt;="&amp;$G1255
))</f>
        <v/>
      </c>
      <c r="K1255" s="9">
        <f>IF(COUNTIFS(sales!C:C, C1255)=0,"",
_xlfn.MAXIFS(sales!H:H, sales!C:C, C1255))</f>
        <v/>
      </c>
      <c r="L1255" s="4" t="n"/>
      <c r="M1255" s="4" t="n"/>
      <c r="N1255" s="10">
        <f>IF(C1255="","",
SUMIFS(
sales!$I:$I,
sales!$C:$C,$C1255,
sales!$E:$E,$E1255,
sales!$H:$H,"&gt;="&amp;$F1255,
sales!$H:$H,"&lt;="&amp;$G1255
))</f>
        <v/>
      </c>
      <c r="O1255" s="10">
        <f>IF(M1255="","",M1255-N1255)</f>
        <v/>
      </c>
      <c r="P1255" s="11">
        <f>IF(M1255=0,"",N1255/M1255)</f>
        <v/>
      </c>
      <c r="Q1255" s="12">
        <f>IF(OR(G1255="",O1255=""),"",
IF(AND(G1255&lt;TODAY(),O1255&gt;0),"YES","NO"))</f>
        <v/>
      </c>
      <c r="R1255" s="100" t="n"/>
      <c r="S1255" s="14" t="n"/>
      <c r="T1255" s="15">
        <f>IF(Q1255="YES", IF(R1255="Company",L1255*(1+S1255),IF(R1255="Vendor",L1255*(1-S1255),"")),"")</f>
        <v/>
      </c>
      <c r="U1255" s="15">
        <f>IF(Q1255="YES",O1255*T1255,"")</f>
        <v/>
      </c>
      <c r="V1255" s="16" t="n"/>
      <c r="W1255" s="17">
        <f>IF(Q1255="YES",G1255+V1255,"")</f>
        <v/>
      </c>
      <c r="X1255" s="18">
        <f>IF(Q1255="YES",IF(TODAY()&gt;W1255,"OVERDUE","WITHIN TIME"),"")</f>
        <v/>
      </c>
    </row>
    <row r="1256">
      <c r="A1256" s="3" t="n">
        <v>1252</v>
      </c>
      <c r="B1256" s="4" t="n"/>
      <c r="C1256" s="4" t="n"/>
      <c r="D1256" s="5">
        <f>IF(E1256="ISNR20","Natural Rubber-TSNR (ISNR-20)","")</f>
        <v/>
      </c>
      <c r="E1256" s="4" t="n"/>
      <c r="F1256" s="6" t="n"/>
      <c r="G1256" s="6" t="n"/>
      <c r="H1256" s="7">
        <f>IF(G1256="","",G1256-TODAY())</f>
        <v/>
      </c>
      <c r="I1256" s="8">
        <f>IF(G1256="","",
IF(G1256&lt;TODAY(),
IF(O1256&gt;0,"Violated","Completed"),
IF(H1256&lt;=7,"Expiring Soon",
"Active")))</f>
        <v/>
      </c>
      <c r="J1256" s="8">
        <f>IF(C1256="","",
COUNTIFS(
sales!$C:$C,$C1256,
sales!$E:$E,$E1256,
sales!$H:$H,"&gt;="&amp;$F1256,
sales!$H:$H,"&lt;="&amp;$G1256
))</f>
        <v/>
      </c>
      <c r="K1256" s="9">
        <f>IF(COUNTIFS(sales!C:C, C1256)=0,"",
_xlfn.MAXIFS(sales!H:H, sales!C:C, C1256))</f>
        <v/>
      </c>
      <c r="L1256" s="4" t="n"/>
      <c r="M1256" s="4" t="n"/>
      <c r="N1256" s="10">
        <f>IF(C1256="","",
SUMIFS(
sales!$I:$I,
sales!$C:$C,$C1256,
sales!$E:$E,$E1256,
sales!$H:$H,"&gt;="&amp;$F1256,
sales!$H:$H,"&lt;="&amp;$G1256
))</f>
        <v/>
      </c>
      <c r="O1256" s="10">
        <f>IF(M1256="","",M1256-N1256)</f>
        <v/>
      </c>
      <c r="P1256" s="11">
        <f>IF(M1256=0,"",N1256/M1256)</f>
        <v/>
      </c>
      <c r="Q1256" s="12">
        <f>IF(OR(G1256="",O1256=""),"",
IF(AND(G1256&lt;TODAY(),O1256&gt;0),"YES","NO"))</f>
        <v/>
      </c>
      <c r="R1256" s="100" t="n"/>
      <c r="S1256" s="14" t="n"/>
      <c r="T1256" s="15">
        <f>IF(Q1256="YES", IF(R1256="Company",L1256*(1+S1256),IF(R1256="Vendor",L1256*(1-S1256),"")),"")</f>
        <v/>
      </c>
      <c r="U1256" s="15">
        <f>IF(Q1256="YES",O1256*T1256,"")</f>
        <v/>
      </c>
      <c r="V1256" s="16" t="n"/>
      <c r="W1256" s="17">
        <f>IF(Q1256="YES",G1256+V1256,"")</f>
        <v/>
      </c>
      <c r="X1256" s="18">
        <f>IF(Q1256="YES",IF(TODAY()&gt;W1256,"OVERDUE","WITHIN TIME"),"")</f>
        <v/>
      </c>
    </row>
    <row r="1257">
      <c r="A1257" s="3" t="n">
        <v>1253</v>
      </c>
      <c r="B1257" s="4" t="n"/>
      <c r="C1257" s="4" t="n"/>
      <c r="D1257" s="5">
        <f>IF(E1257="ISNR20","Natural Rubber-TSNR (ISNR-20)","")</f>
        <v/>
      </c>
      <c r="E1257" s="4" t="n"/>
      <c r="F1257" s="6" t="n"/>
      <c r="G1257" s="6" t="n"/>
      <c r="H1257" s="7">
        <f>IF(G1257="","",G1257-TODAY())</f>
        <v/>
      </c>
      <c r="I1257" s="8">
        <f>IF(G1257="","",
IF(G1257&lt;TODAY(),
IF(O1257&gt;0,"Violated","Completed"),
IF(H1257&lt;=7,"Expiring Soon",
"Active")))</f>
        <v/>
      </c>
      <c r="J1257" s="8">
        <f>IF(C1257="","",
COUNTIFS(
sales!$C:$C,$C1257,
sales!$E:$E,$E1257,
sales!$H:$H,"&gt;="&amp;$F1257,
sales!$H:$H,"&lt;="&amp;$G1257
))</f>
        <v/>
      </c>
      <c r="K1257" s="9">
        <f>IF(COUNTIFS(sales!C:C, C1257)=0,"",
_xlfn.MAXIFS(sales!H:H, sales!C:C, C1257))</f>
        <v/>
      </c>
      <c r="L1257" s="4" t="n"/>
      <c r="M1257" s="4" t="n"/>
      <c r="N1257" s="10">
        <f>IF(C1257="","",
SUMIFS(
sales!$I:$I,
sales!$C:$C,$C1257,
sales!$E:$E,$E1257,
sales!$H:$H,"&gt;="&amp;$F1257,
sales!$H:$H,"&lt;="&amp;$G1257
))</f>
        <v/>
      </c>
      <c r="O1257" s="10">
        <f>IF(M1257="","",M1257-N1257)</f>
        <v/>
      </c>
      <c r="P1257" s="11">
        <f>IF(M1257=0,"",N1257/M1257)</f>
        <v/>
      </c>
      <c r="Q1257" s="12">
        <f>IF(OR(G1257="",O1257=""),"",
IF(AND(G1257&lt;TODAY(),O1257&gt;0),"YES","NO"))</f>
        <v/>
      </c>
      <c r="R1257" s="100" t="n"/>
      <c r="S1257" s="14" t="n"/>
      <c r="T1257" s="15">
        <f>IF(Q1257="YES", IF(R1257="Company",L1257*(1+S1257),IF(R1257="Vendor",L1257*(1-S1257),"")),"")</f>
        <v/>
      </c>
      <c r="U1257" s="15">
        <f>IF(Q1257="YES",O1257*T1257,"")</f>
        <v/>
      </c>
      <c r="V1257" s="16" t="n"/>
      <c r="W1257" s="17">
        <f>IF(Q1257="YES",G1257+V1257,"")</f>
        <v/>
      </c>
      <c r="X1257" s="18">
        <f>IF(Q1257="YES",IF(TODAY()&gt;W1257,"OVERDUE","WITHIN TIME"),"")</f>
        <v/>
      </c>
    </row>
    <row r="1258">
      <c r="A1258" s="3" t="n">
        <v>1254</v>
      </c>
      <c r="B1258" s="4" t="n"/>
      <c r="C1258" s="4" t="n"/>
      <c r="D1258" s="5">
        <f>IF(E1258="ISNR20","Natural Rubber-TSNR (ISNR-20)","")</f>
        <v/>
      </c>
      <c r="E1258" s="4" t="n"/>
      <c r="F1258" s="6" t="n"/>
      <c r="G1258" s="6" t="n"/>
      <c r="H1258" s="7">
        <f>IF(G1258="","",G1258-TODAY())</f>
        <v/>
      </c>
      <c r="I1258" s="8">
        <f>IF(G1258="","",
IF(G1258&lt;TODAY(),
IF(O1258&gt;0,"Violated","Completed"),
IF(H1258&lt;=7,"Expiring Soon",
"Active")))</f>
        <v/>
      </c>
      <c r="J1258" s="8">
        <f>IF(C1258="","",
COUNTIFS(
sales!$C:$C,$C1258,
sales!$E:$E,$E1258,
sales!$H:$H,"&gt;="&amp;$F1258,
sales!$H:$H,"&lt;="&amp;$G1258
))</f>
        <v/>
      </c>
      <c r="K1258" s="9">
        <f>IF(COUNTIFS(sales!C:C, C1258)=0,"",
_xlfn.MAXIFS(sales!H:H, sales!C:C, C1258))</f>
        <v/>
      </c>
      <c r="L1258" s="4" t="n"/>
      <c r="M1258" s="4" t="n"/>
      <c r="N1258" s="10">
        <f>IF(C1258="","",
SUMIFS(
sales!$I:$I,
sales!$C:$C,$C1258,
sales!$E:$E,$E1258,
sales!$H:$H,"&gt;="&amp;$F1258,
sales!$H:$H,"&lt;="&amp;$G1258
))</f>
        <v/>
      </c>
      <c r="O1258" s="10">
        <f>IF(M1258="","",M1258-N1258)</f>
        <v/>
      </c>
      <c r="P1258" s="11">
        <f>IF(M1258=0,"",N1258/M1258)</f>
        <v/>
      </c>
      <c r="Q1258" s="12">
        <f>IF(OR(G1258="",O1258=""),"",
IF(AND(G1258&lt;TODAY(),O1258&gt;0),"YES","NO"))</f>
        <v/>
      </c>
      <c r="R1258" s="100" t="n"/>
      <c r="S1258" s="14" t="n"/>
      <c r="T1258" s="15">
        <f>IF(Q1258="YES", IF(R1258="Company",L1258*(1+S1258),IF(R1258="Vendor",L1258*(1-S1258),"")),"")</f>
        <v/>
      </c>
      <c r="U1258" s="15">
        <f>IF(Q1258="YES",O1258*T1258,"")</f>
        <v/>
      </c>
      <c r="V1258" s="16" t="n"/>
      <c r="W1258" s="17">
        <f>IF(Q1258="YES",G1258+V1258,"")</f>
        <v/>
      </c>
      <c r="X1258" s="18">
        <f>IF(Q1258="YES",IF(TODAY()&gt;W1258,"OVERDUE","WITHIN TIME"),"")</f>
        <v/>
      </c>
    </row>
    <row r="1259">
      <c r="A1259" s="3" t="n">
        <v>1255</v>
      </c>
      <c r="B1259" s="4" t="n"/>
      <c r="C1259" s="4" t="n"/>
      <c r="D1259" s="5">
        <f>IF(E1259="ISNR20","Natural Rubber-TSNR (ISNR-20)","")</f>
        <v/>
      </c>
      <c r="E1259" s="4" t="n"/>
      <c r="F1259" s="6" t="n"/>
      <c r="G1259" s="6" t="n"/>
      <c r="H1259" s="7">
        <f>IF(G1259="","",G1259-TODAY())</f>
        <v/>
      </c>
      <c r="I1259" s="8">
        <f>IF(G1259="","",
IF(G1259&lt;TODAY(),
IF(O1259&gt;0,"Violated","Completed"),
IF(H1259&lt;=7,"Expiring Soon",
"Active")))</f>
        <v/>
      </c>
      <c r="J1259" s="8">
        <f>IF(C1259="","",
COUNTIFS(
sales!$C:$C,$C1259,
sales!$E:$E,$E1259,
sales!$H:$H,"&gt;="&amp;$F1259,
sales!$H:$H,"&lt;="&amp;$G1259
))</f>
        <v/>
      </c>
      <c r="K1259" s="9">
        <f>IF(COUNTIFS(sales!C:C, C1259)=0,"",
_xlfn.MAXIFS(sales!H:H, sales!C:C, C1259))</f>
        <v/>
      </c>
      <c r="L1259" s="4" t="n"/>
      <c r="M1259" s="4" t="n"/>
      <c r="N1259" s="10">
        <f>IF(C1259="","",
SUMIFS(
sales!$I:$I,
sales!$C:$C,$C1259,
sales!$E:$E,$E1259,
sales!$H:$H,"&gt;="&amp;$F1259,
sales!$H:$H,"&lt;="&amp;$G1259
))</f>
        <v/>
      </c>
      <c r="O1259" s="10">
        <f>IF(M1259="","",M1259-N1259)</f>
        <v/>
      </c>
      <c r="P1259" s="11">
        <f>IF(M1259=0,"",N1259/M1259)</f>
        <v/>
      </c>
      <c r="Q1259" s="12">
        <f>IF(OR(G1259="",O1259=""),"",
IF(AND(G1259&lt;TODAY(),O1259&gt;0),"YES","NO"))</f>
        <v/>
      </c>
      <c r="R1259" s="100" t="n"/>
      <c r="S1259" s="14" t="n"/>
      <c r="T1259" s="15">
        <f>IF(Q1259="YES", IF(R1259="Company",L1259*(1+S1259),IF(R1259="Vendor",L1259*(1-S1259),"")),"")</f>
        <v/>
      </c>
      <c r="U1259" s="15">
        <f>IF(Q1259="YES",O1259*T1259,"")</f>
        <v/>
      </c>
      <c r="V1259" s="16" t="n"/>
      <c r="W1259" s="17">
        <f>IF(Q1259="YES",G1259+V1259,"")</f>
        <v/>
      </c>
      <c r="X1259" s="18">
        <f>IF(Q1259="YES",IF(TODAY()&gt;W1259,"OVERDUE","WITHIN TIME"),"")</f>
        <v/>
      </c>
    </row>
    <row r="1260">
      <c r="A1260" s="3" t="n">
        <v>1256</v>
      </c>
      <c r="B1260" s="4" t="n"/>
      <c r="C1260" s="4" t="n"/>
      <c r="D1260" s="5">
        <f>IF(E1260="ISNR20","Natural Rubber-TSNR (ISNR-20)","")</f>
        <v/>
      </c>
      <c r="E1260" s="4" t="n"/>
      <c r="F1260" s="6" t="n"/>
      <c r="G1260" s="6" t="n"/>
      <c r="H1260" s="7">
        <f>IF(G1260="","",G1260-TODAY())</f>
        <v/>
      </c>
      <c r="I1260" s="8">
        <f>IF(G1260="","",
IF(G1260&lt;TODAY(),
IF(O1260&gt;0,"Violated","Completed"),
IF(H1260&lt;=7,"Expiring Soon",
"Active")))</f>
        <v/>
      </c>
      <c r="J1260" s="8">
        <f>IF(C1260="","",
COUNTIFS(
sales!$C:$C,$C1260,
sales!$E:$E,$E1260,
sales!$H:$H,"&gt;="&amp;$F1260,
sales!$H:$H,"&lt;="&amp;$G1260
))</f>
        <v/>
      </c>
      <c r="K1260" s="9">
        <f>IF(COUNTIFS(sales!C:C, C1260)=0,"",
_xlfn.MAXIFS(sales!H:H, sales!C:C, C1260))</f>
        <v/>
      </c>
      <c r="L1260" s="4" t="n"/>
      <c r="M1260" s="4" t="n"/>
      <c r="N1260" s="10">
        <f>IF(C1260="","",
SUMIFS(
sales!$I:$I,
sales!$C:$C,$C1260,
sales!$E:$E,$E1260,
sales!$H:$H,"&gt;="&amp;$F1260,
sales!$H:$H,"&lt;="&amp;$G1260
))</f>
        <v/>
      </c>
      <c r="O1260" s="10">
        <f>IF(M1260="","",M1260-N1260)</f>
        <v/>
      </c>
      <c r="P1260" s="11">
        <f>IF(M1260=0,"",N1260/M1260)</f>
        <v/>
      </c>
      <c r="Q1260" s="12">
        <f>IF(OR(G1260="",O1260=""),"",
IF(AND(G1260&lt;TODAY(),O1260&gt;0),"YES","NO"))</f>
        <v/>
      </c>
      <c r="R1260" s="100" t="n"/>
      <c r="S1260" s="14" t="n"/>
      <c r="T1260" s="15">
        <f>IF(Q1260="YES", IF(R1260="Company",L1260*(1+S1260),IF(R1260="Vendor",L1260*(1-S1260),"")),"")</f>
        <v/>
      </c>
      <c r="U1260" s="15">
        <f>IF(Q1260="YES",O1260*T1260,"")</f>
        <v/>
      </c>
      <c r="V1260" s="16" t="n"/>
      <c r="W1260" s="17">
        <f>IF(Q1260="YES",G1260+V1260,"")</f>
        <v/>
      </c>
      <c r="X1260" s="18">
        <f>IF(Q1260="YES",IF(TODAY()&gt;W1260,"OVERDUE","WITHIN TIME"),"")</f>
        <v/>
      </c>
    </row>
    <row r="1261">
      <c r="A1261" s="3" t="n">
        <v>1257</v>
      </c>
      <c r="B1261" s="4" t="n"/>
      <c r="C1261" s="4" t="n"/>
      <c r="D1261" s="5">
        <f>IF(E1261="ISNR20","Natural Rubber-TSNR (ISNR-20)","")</f>
        <v/>
      </c>
      <c r="E1261" s="4" t="n"/>
      <c r="F1261" s="6" t="n"/>
      <c r="G1261" s="6" t="n"/>
      <c r="H1261" s="7">
        <f>IF(G1261="","",G1261-TODAY())</f>
        <v/>
      </c>
      <c r="I1261" s="8">
        <f>IF(G1261="","",
IF(G1261&lt;TODAY(),
IF(O1261&gt;0,"Violated","Completed"),
IF(H1261&lt;=7,"Expiring Soon",
"Active")))</f>
        <v/>
      </c>
      <c r="J1261" s="8">
        <f>IF(C1261="","",
COUNTIFS(
sales!$C:$C,$C1261,
sales!$E:$E,$E1261,
sales!$H:$H,"&gt;="&amp;$F1261,
sales!$H:$H,"&lt;="&amp;$G1261
))</f>
        <v/>
      </c>
      <c r="K1261" s="9">
        <f>IF(COUNTIFS(sales!C:C, C1261)=0,"",
_xlfn.MAXIFS(sales!H:H, sales!C:C, C1261))</f>
        <v/>
      </c>
      <c r="L1261" s="4" t="n"/>
      <c r="M1261" s="4" t="n"/>
      <c r="N1261" s="10">
        <f>IF(C1261="","",
SUMIFS(
sales!$I:$I,
sales!$C:$C,$C1261,
sales!$E:$E,$E1261,
sales!$H:$H,"&gt;="&amp;$F1261,
sales!$H:$H,"&lt;="&amp;$G1261
))</f>
        <v/>
      </c>
      <c r="O1261" s="10">
        <f>IF(M1261="","",M1261-N1261)</f>
        <v/>
      </c>
      <c r="P1261" s="11">
        <f>IF(M1261=0,"",N1261/M1261)</f>
        <v/>
      </c>
      <c r="Q1261" s="12">
        <f>IF(OR(G1261="",O1261=""),"",
IF(AND(G1261&lt;TODAY(),O1261&gt;0),"YES","NO"))</f>
        <v/>
      </c>
      <c r="R1261" s="100" t="n"/>
      <c r="S1261" s="14" t="n"/>
      <c r="T1261" s="15">
        <f>IF(Q1261="YES", IF(R1261="Company",L1261*(1+S1261),IF(R1261="Vendor",L1261*(1-S1261),"")),"")</f>
        <v/>
      </c>
      <c r="U1261" s="15">
        <f>IF(Q1261="YES",O1261*T1261,"")</f>
        <v/>
      </c>
      <c r="V1261" s="16" t="n"/>
      <c r="W1261" s="17">
        <f>IF(Q1261="YES",G1261+V1261,"")</f>
        <v/>
      </c>
      <c r="X1261" s="18">
        <f>IF(Q1261="YES",IF(TODAY()&gt;W1261,"OVERDUE","WITHIN TIME"),"")</f>
        <v/>
      </c>
    </row>
    <row r="1262">
      <c r="A1262" s="3" t="n">
        <v>1258</v>
      </c>
      <c r="B1262" s="4" t="n"/>
      <c r="C1262" s="4" t="n"/>
      <c r="D1262" s="5">
        <f>IF(E1262="ISNR20","Natural Rubber-TSNR (ISNR-20)","")</f>
        <v/>
      </c>
      <c r="E1262" s="4" t="n"/>
      <c r="F1262" s="6" t="n"/>
      <c r="G1262" s="6" t="n"/>
      <c r="H1262" s="7">
        <f>IF(G1262="","",G1262-TODAY())</f>
        <v/>
      </c>
      <c r="I1262" s="8">
        <f>IF(G1262="","",
IF(G1262&lt;TODAY(),
IF(O1262&gt;0,"Violated","Completed"),
IF(H1262&lt;=7,"Expiring Soon",
"Active")))</f>
        <v/>
      </c>
      <c r="J1262" s="8">
        <f>IF(C1262="","",
COUNTIFS(
sales!$C:$C,$C1262,
sales!$E:$E,$E1262,
sales!$H:$H,"&gt;="&amp;$F1262,
sales!$H:$H,"&lt;="&amp;$G1262
))</f>
        <v/>
      </c>
      <c r="K1262" s="9">
        <f>IF(COUNTIFS(sales!C:C, C1262)=0,"",
_xlfn.MAXIFS(sales!H:H, sales!C:C, C1262))</f>
        <v/>
      </c>
      <c r="L1262" s="4" t="n"/>
      <c r="M1262" s="4" t="n"/>
      <c r="N1262" s="10">
        <f>IF(C1262="","",
SUMIFS(
sales!$I:$I,
sales!$C:$C,$C1262,
sales!$E:$E,$E1262,
sales!$H:$H,"&gt;="&amp;$F1262,
sales!$H:$H,"&lt;="&amp;$G1262
))</f>
        <v/>
      </c>
      <c r="O1262" s="10">
        <f>IF(M1262="","",M1262-N1262)</f>
        <v/>
      </c>
      <c r="P1262" s="11">
        <f>IF(M1262=0,"",N1262/M1262)</f>
        <v/>
      </c>
      <c r="Q1262" s="12">
        <f>IF(OR(G1262="",O1262=""),"",
IF(AND(G1262&lt;TODAY(),O1262&gt;0),"YES","NO"))</f>
        <v/>
      </c>
      <c r="R1262" s="100" t="n"/>
      <c r="S1262" s="14" t="n"/>
      <c r="T1262" s="15">
        <f>IF(Q1262="YES", IF(R1262="Company",L1262*(1+S1262),IF(R1262="Vendor",L1262*(1-S1262),"")),"")</f>
        <v/>
      </c>
      <c r="U1262" s="15">
        <f>IF(Q1262="YES",O1262*T1262,"")</f>
        <v/>
      </c>
      <c r="V1262" s="16" t="n"/>
      <c r="W1262" s="17">
        <f>IF(Q1262="YES",G1262+V1262,"")</f>
        <v/>
      </c>
      <c r="X1262" s="18">
        <f>IF(Q1262="YES",IF(TODAY()&gt;W1262,"OVERDUE","WITHIN TIME"),"")</f>
        <v/>
      </c>
    </row>
    <row r="1263">
      <c r="A1263" s="3" t="n">
        <v>1259</v>
      </c>
      <c r="B1263" s="4" t="n"/>
      <c r="C1263" s="4" t="n"/>
      <c r="D1263" s="5">
        <f>IF(E1263="ISNR20","Natural Rubber-TSNR (ISNR-20)","")</f>
        <v/>
      </c>
      <c r="E1263" s="4" t="n"/>
      <c r="F1263" s="6" t="n"/>
      <c r="G1263" s="6" t="n"/>
      <c r="H1263" s="7">
        <f>IF(G1263="","",G1263-TODAY())</f>
        <v/>
      </c>
      <c r="I1263" s="8">
        <f>IF(G1263="","",
IF(G1263&lt;TODAY(),
IF(O1263&gt;0,"Violated","Completed"),
IF(H1263&lt;=7,"Expiring Soon",
"Active")))</f>
        <v/>
      </c>
      <c r="J1263" s="8">
        <f>IF(C1263="","",
COUNTIFS(
sales!$C:$C,$C1263,
sales!$E:$E,$E1263,
sales!$H:$H,"&gt;="&amp;$F1263,
sales!$H:$H,"&lt;="&amp;$G1263
))</f>
        <v/>
      </c>
      <c r="K1263" s="9">
        <f>IF(COUNTIFS(sales!C:C, C1263)=0,"",
_xlfn.MAXIFS(sales!H:H, sales!C:C, C1263))</f>
        <v/>
      </c>
      <c r="L1263" s="4" t="n"/>
      <c r="M1263" s="4" t="n"/>
      <c r="N1263" s="10">
        <f>IF(C1263="","",
SUMIFS(
sales!$I:$I,
sales!$C:$C,$C1263,
sales!$E:$E,$E1263,
sales!$H:$H,"&gt;="&amp;$F1263,
sales!$H:$H,"&lt;="&amp;$G1263
))</f>
        <v/>
      </c>
      <c r="O1263" s="10">
        <f>IF(M1263="","",M1263-N1263)</f>
        <v/>
      </c>
      <c r="P1263" s="11">
        <f>IF(M1263=0,"",N1263/M1263)</f>
        <v/>
      </c>
      <c r="Q1263" s="12">
        <f>IF(OR(G1263="",O1263=""),"",
IF(AND(G1263&lt;TODAY(),O1263&gt;0),"YES","NO"))</f>
        <v/>
      </c>
      <c r="R1263" s="100" t="n"/>
      <c r="S1263" s="14" t="n"/>
      <c r="T1263" s="15">
        <f>IF(Q1263="YES", IF(R1263="Company",L1263*(1+S1263),IF(R1263="Vendor",L1263*(1-S1263),"")),"")</f>
        <v/>
      </c>
      <c r="U1263" s="15">
        <f>IF(Q1263="YES",O1263*T1263,"")</f>
        <v/>
      </c>
      <c r="V1263" s="16" t="n"/>
      <c r="W1263" s="17">
        <f>IF(Q1263="YES",G1263+V1263,"")</f>
        <v/>
      </c>
      <c r="X1263" s="18">
        <f>IF(Q1263="YES",IF(TODAY()&gt;W1263,"OVERDUE","WITHIN TIME"),"")</f>
        <v/>
      </c>
    </row>
    <row r="1264">
      <c r="A1264" s="3" t="n">
        <v>1260</v>
      </c>
      <c r="B1264" s="4" t="n"/>
      <c r="C1264" s="4" t="n"/>
      <c r="D1264" s="5">
        <f>IF(E1264="ISNR20","Natural Rubber-TSNR (ISNR-20)","")</f>
        <v/>
      </c>
      <c r="E1264" s="4" t="n"/>
      <c r="F1264" s="6" t="n"/>
      <c r="G1264" s="6" t="n"/>
      <c r="H1264" s="7">
        <f>IF(G1264="","",G1264-TODAY())</f>
        <v/>
      </c>
      <c r="I1264" s="8">
        <f>IF(G1264="","",
IF(G1264&lt;TODAY(),
IF(O1264&gt;0,"Violated","Completed"),
IF(H1264&lt;=7,"Expiring Soon",
"Active")))</f>
        <v/>
      </c>
      <c r="J1264" s="8">
        <f>IF(C1264="","",
COUNTIFS(
sales!$C:$C,$C1264,
sales!$E:$E,$E1264,
sales!$H:$H,"&gt;="&amp;$F1264,
sales!$H:$H,"&lt;="&amp;$G1264
))</f>
        <v/>
      </c>
      <c r="K1264" s="9">
        <f>IF(COUNTIFS(sales!C:C, C1264)=0,"",
_xlfn.MAXIFS(sales!H:H, sales!C:C, C1264))</f>
        <v/>
      </c>
      <c r="L1264" s="4" t="n"/>
      <c r="M1264" s="4" t="n"/>
      <c r="N1264" s="10">
        <f>IF(C1264="","",
SUMIFS(
sales!$I:$I,
sales!$C:$C,$C1264,
sales!$E:$E,$E1264,
sales!$H:$H,"&gt;="&amp;$F1264,
sales!$H:$H,"&lt;="&amp;$G1264
))</f>
        <v/>
      </c>
      <c r="O1264" s="10">
        <f>IF(M1264="","",M1264-N1264)</f>
        <v/>
      </c>
      <c r="P1264" s="11">
        <f>IF(M1264=0,"",N1264/M1264)</f>
        <v/>
      </c>
      <c r="Q1264" s="12">
        <f>IF(OR(G1264="",O1264=""),"",
IF(AND(G1264&lt;TODAY(),O1264&gt;0),"YES","NO"))</f>
        <v/>
      </c>
      <c r="R1264" s="100" t="n"/>
      <c r="S1264" s="14" t="n"/>
      <c r="T1264" s="15">
        <f>IF(Q1264="YES", IF(R1264="Company",L1264*(1+S1264),IF(R1264="Vendor",L1264*(1-S1264),"")),"")</f>
        <v/>
      </c>
      <c r="U1264" s="15">
        <f>IF(Q1264="YES",O1264*T1264,"")</f>
        <v/>
      </c>
      <c r="V1264" s="16" t="n"/>
      <c r="W1264" s="17">
        <f>IF(Q1264="YES",G1264+V1264,"")</f>
        <v/>
      </c>
      <c r="X1264" s="18">
        <f>IF(Q1264="YES",IF(TODAY()&gt;W1264,"OVERDUE","WITHIN TIME"),"")</f>
        <v/>
      </c>
    </row>
    <row r="1265">
      <c r="A1265" s="3" t="n">
        <v>1261</v>
      </c>
      <c r="B1265" s="4" t="n"/>
      <c r="C1265" s="4" t="n"/>
      <c r="D1265" s="5">
        <f>IF(E1265="ISNR20","Natural Rubber-TSNR (ISNR-20)","")</f>
        <v/>
      </c>
      <c r="E1265" s="4" t="n"/>
      <c r="F1265" s="6" t="n"/>
      <c r="G1265" s="6" t="n"/>
      <c r="H1265" s="7">
        <f>IF(G1265="","",G1265-TODAY())</f>
        <v/>
      </c>
      <c r="I1265" s="8">
        <f>IF(G1265="","",
IF(G1265&lt;TODAY(),
IF(O1265&gt;0,"Violated","Completed"),
IF(H1265&lt;=7,"Expiring Soon",
"Active")))</f>
        <v/>
      </c>
      <c r="J1265" s="8">
        <f>IF(C1265="","",
COUNTIFS(
sales!$C:$C,$C1265,
sales!$E:$E,$E1265,
sales!$H:$H,"&gt;="&amp;$F1265,
sales!$H:$H,"&lt;="&amp;$G1265
))</f>
        <v/>
      </c>
      <c r="K1265" s="9">
        <f>IF(COUNTIFS(sales!C:C, C1265)=0,"",
_xlfn.MAXIFS(sales!H:H, sales!C:C, C1265))</f>
        <v/>
      </c>
      <c r="L1265" s="4" t="n"/>
      <c r="M1265" s="4" t="n"/>
      <c r="N1265" s="10">
        <f>IF(C1265="","",
SUMIFS(
sales!$I:$I,
sales!$C:$C,$C1265,
sales!$E:$E,$E1265,
sales!$H:$H,"&gt;="&amp;$F1265,
sales!$H:$H,"&lt;="&amp;$G1265
))</f>
        <v/>
      </c>
      <c r="O1265" s="10">
        <f>IF(M1265="","",M1265-N1265)</f>
        <v/>
      </c>
      <c r="P1265" s="11">
        <f>IF(M1265=0,"",N1265/M1265)</f>
        <v/>
      </c>
      <c r="Q1265" s="12">
        <f>IF(OR(G1265="",O1265=""),"",
IF(AND(G1265&lt;TODAY(),O1265&gt;0),"YES","NO"))</f>
        <v/>
      </c>
      <c r="R1265" s="100" t="n"/>
      <c r="S1265" s="14" t="n"/>
      <c r="T1265" s="15">
        <f>IF(Q1265="YES", IF(R1265="Company",L1265*(1+S1265),IF(R1265="Vendor",L1265*(1-S1265),"")),"")</f>
        <v/>
      </c>
      <c r="U1265" s="15">
        <f>IF(Q1265="YES",O1265*T1265,"")</f>
        <v/>
      </c>
      <c r="V1265" s="16" t="n"/>
      <c r="W1265" s="17">
        <f>IF(Q1265="YES",G1265+V1265,"")</f>
        <v/>
      </c>
      <c r="X1265" s="18">
        <f>IF(Q1265="YES",IF(TODAY()&gt;W1265,"OVERDUE","WITHIN TIME"),"")</f>
        <v/>
      </c>
    </row>
    <row r="1266">
      <c r="A1266" s="3" t="n">
        <v>1262</v>
      </c>
      <c r="B1266" s="4" t="n"/>
      <c r="C1266" s="4" t="n"/>
      <c r="D1266" s="5">
        <f>IF(E1266="ISNR20","Natural Rubber-TSNR (ISNR-20)","")</f>
        <v/>
      </c>
      <c r="E1266" s="4" t="n"/>
      <c r="F1266" s="6" t="n"/>
      <c r="G1266" s="6" t="n"/>
      <c r="H1266" s="7">
        <f>IF(G1266="","",G1266-TODAY())</f>
        <v/>
      </c>
      <c r="I1266" s="8">
        <f>IF(G1266="","",
IF(G1266&lt;TODAY(),
IF(O1266&gt;0,"Violated","Completed"),
IF(H1266&lt;=7,"Expiring Soon",
"Active")))</f>
        <v/>
      </c>
      <c r="J1266" s="8">
        <f>IF(C1266="","",
COUNTIFS(
sales!$C:$C,$C1266,
sales!$E:$E,$E1266,
sales!$H:$H,"&gt;="&amp;$F1266,
sales!$H:$H,"&lt;="&amp;$G1266
))</f>
        <v/>
      </c>
      <c r="K1266" s="9">
        <f>IF(COUNTIFS(sales!C:C, C1266)=0,"",
_xlfn.MAXIFS(sales!H:H, sales!C:C, C1266))</f>
        <v/>
      </c>
      <c r="L1266" s="4" t="n"/>
      <c r="M1266" s="4" t="n"/>
      <c r="N1266" s="10">
        <f>IF(C1266="","",
SUMIFS(
sales!$I:$I,
sales!$C:$C,$C1266,
sales!$E:$E,$E1266,
sales!$H:$H,"&gt;="&amp;$F1266,
sales!$H:$H,"&lt;="&amp;$G1266
))</f>
        <v/>
      </c>
      <c r="O1266" s="10">
        <f>IF(M1266="","",M1266-N1266)</f>
        <v/>
      </c>
      <c r="P1266" s="11">
        <f>IF(M1266=0,"",N1266/M1266)</f>
        <v/>
      </c>
      <c r="Q1266" s="12">
        <f>IF(OR(G1266="",O1266=""),"",
IF(AND(G1266&lt;TODAY(),O1266&gt;0),"YES","NO"))</f>
        <v/>
      </c>
      <c r="R1266" s="100" t="n"/>
      <c r="S1266" s="14" t="n"/>
      <c r="T1266" s="15">
        <f>IF(Q1266="YES", IF(R1266="Company",L1266*(1+S1266),IF(R1266="Vendor",L1266*(1-S1266),"")),"")</f>
        <v/>
      </c>
      <c r="U1266" s="15">
        <f>IF(Q1266="YES",O1266*T1266,"")</f>
        <v/>
      </c>
      <c r="V1266" s="16" t="n"/>
      <c r="W1266" s="17">
        <f>IF(Q1266="YES",G1266+V1266,"")</f>
        <v/>
      </c>
      <c r="X1266" s="18">
        <f>IF(Q1266="YES",IF(TODAY()&gt;W1266,"OVERDUE","WITHIN TIME"),"")</f>
        <v/>
      </c>
    </row>
    <row r="1267">
      <c r="A1267" s="3" t="n">
        <v>1263</v>
      </c>
      <c r="B1267" s="4" t="n"/>
      <c r="C1267" s="4" t="n"/>
      <c r="D1267" s="5">
        <f>IF(E1267="ISNR20","Natural Rubber-TSNR (ISNR-20)","")</f>
        <v/>
      </c>
      <c r="E1267" s="4" t="n"/>
      <c r="F1267" s="6" t="n"/>
      <c r="G1267" s="6" t="n"/>
      <c r="H1267" s="7">
        <f>IF(G1267="","",G1267-TODAY())</f>
        <v/>
      </c>
      <c r="I1267" s="8">
        <f>IF(G1267="","",
IF(G1267&lt;TODAY(),
IF(O1267&gt;0,"Violated","Completed"),
IF(H1267&lt;=7,"Expiring Soon",
"Active")))</f>
        <v/>
      </c>
      <c r="J1267" s="8">
        <f>IF(C1267="","",
COUNTIFS(
sales!$C:$C,$C1267,
sales!$E:$E,$E1267,
sales!$H:$H,"&gt;="&amp;$F1267,
sales!$H:$H,"&lt;="&amp;$G1267
))</f>
        <v/>
      </c>
      <c r="K1267" s="9">
        <f>IF(COUNTIFS(sales!C:C, C1267)=0,"",
_xlfn.MAXIFS(sales!H:H, sales!C:C, C1267))</f>
        <v/>
      </c>
      <c r="L1267" s="4" t="n"/>
      <c r="M1267" s="4" t="n"/>
      <c r="N1267" s="10">
        <f>IF(C1267="","",
SUMIFS(
sales!$I:$I,
sales!$C:$C,$C1267,
sales!$E:$E,$E1267,
sales!$H:$H,"&gt;="&amp;$F1267,
sales!$H:$H,"&lt;="&amp;$G1267
))</f>
        <v/>
      </c>
      <c r="O1267" s="10">
        <f>IF(M1267="","",M1267-N1267)</f>
        <v/>
      </c>
      <c r="P1267" s="11">
        <f>IF(M1267=0,"",N1267/M1267)</f>
        <v/>
      </c>
      <c r="Q1267" s="12">
        <f>IF(OR(G1267="",O1267=""),"",
IF(AND(G1267&lt;TODAY(),O1267&gt;0),"YES","NO"))</f>
        <v/>
      </c>
      <c r="R1267" s="100" t="n"/>
      <c r="S1267" s="14" t="n"/>
      <c r="T1267" s="15">
        <f>IF(Q1267="YES", IF(R1267="Company",L1267*(1+S1267),IF(R1267="Vendor",L1267*(1-S1267),"")),"")</f>
        <v/>
      </c>
      <c r="U1267" s="15">
        <f>IF(Q1267="YES",O1267*T1267,"")</f>
        <v/>
      </c>
      <c r="V1267" s="16" t="n"/>
      <c r="W1267" s="17">
        <f>IF(Q1267="YES",G1267+V1267,"")</f>
        <v/>
      </c>
      <c r="X1267" s="18">
        <f>IF(Q1267="YES",IF(TODAY()&gt;W1267,"OVERDUE","WITHIN TIME"),"")</f>
        <v/>
      </c>
    </row>
    <row r="1268">
      <c r="A1268" s="3" t="n">
        <v>1264</v>
      </c>
      <c r="B1268" s="4" t="n"/>
      <c r="C1268" s="4" t="n"/>
      <c r="D1268" s="5">
        <f>IF(E1268="ISNR20","Natural Rubber-TSNR (ISNR-20)","")</f>
        <v/>
      </c>
      <c r="E1268" s="4" t="n"/>
      <c r="F1268" s="6" t="n"/>
      <c r="G1268" s="6" t="n"/>
      <c r="H1268" s="7">
        <f>IF(G1268="","",G1268-TODAY())</f>
        <v/>
      </c>
      <c r="I1268" s="8">
        <f>IF(G1268="","",
IF(G1268&lt;TODAY(),
IF(O1268&gt;0,"Violated","Completed"),
IF(H1268&lt;=7,"Expiring Soon",
"Active")))</f>
        <v/>
      </c>
      <c r="J1268" s="8">
        <f>IF(C1268="","",
COUNTIFS(
sales!$C:$C,$C1268,
sales!$E:$E,$E1268,
sales!$H:$H,"&gt;="&amp;$F1268,
sales!$H:$H,"&lt;="&amp;$G1268
))</f>
        <v/>
      </c>
      <c r="K1268" s="9">
        <f>IF(COUNTIFS(sales!C:C, C1268)=0,"",
_xlfn.MAXIFS(sales!H:H, sales!C:C, C1268))</f>
        <v/>
      </c>
      <c r="L1268" s="4" t="n"/>
      <c r="M1268" s="4" t="n"/>
      <c r="N1268" s="10">
        <f>IF(C1268="","",
SUMIFS(
sales!$I:$I,
sales!$C:$C,$C1268,
sales!$E:$E,$E1268,
sales!$H:$H,"&gt;="&amp;$F1268,
sales!$H:$H,"&lt;="&amp;$G1268
))</f>
        <v/>
      </c>
      <c r="O1268" s="10">
        <f>IF(M1268="","",M1268-N1268)</f>
        <v/>
      </c>
      <c r="P1268" s="11">
        <f>IF(M1268=0,"",N1268/M1268)</f>
        <v/>
      </c>
      <c r="Q1268" s="12">
        <f>IF(OR(G1268="",O1268=""),"",
IF(AND(G1268&lt;TODAY(),O1268&gt;0),"YES","NO"))</f>
        <v/>
      </c>
      <c r="R1268" s="100" t="n"/>
      <c r="S1268" s="14" t="n"/>
      <c r="T1268" s="15">
        <f>IF(Q1268="YES", IF(R1268="Company",L1268*(1+S1268),IF(R1268="Vendor",L1268*(1-S1268),"")),"")</f>
        <v/>
      </c>
      <c r="U1268" s="15">
        <f>IF(Q1268="YES",O1268*T1268,"")</f>
        <v/>
      </c>
      <c r="V1268" s="16" t="n"/>
      <c r="W1268" s="17">
        <f>IF(Q1268="YES",G1268+V1268,"")</f>
        <v/>
      </c>
      <c r="X1268" s="18">
        <f>IF(Q1268="YES",IF(TODAY()&gt;W1268,"OVERDUE","WITHIN TIME"),"")</f>
        <v/>
      </c>
    </row>
    <row r="1269">
      <c r="A1269" s="3" t="n">
        <v>1265</v>
      </c>
      <c r="B1269" s="4" t="n"/>
      <c r="C1269" s="4" t="n"/>
      <c r="D1269" s="5">
        <f>IF(E1269="ISNR20","Natural Rubber-TSNR (ISNR-20)","")</f>
        <v/>
      </c>
      <c r="E1269" s="4" t="n"/>
      <c r="F1269" s="6" t="n"/>
      <c r="G1269" s="6" t="n"/>
      <c r="H1269" s="7">
        <f>IF(G1269="","",G1269-TODAY())</f>
        <v/>
      </c>
      <c r="I1269" s="8">
        <f>IF(G1269="","",
IF(G1269&lt;TODAY(),
IF(O1269&gt;0,"Violated","Completed"),
IF(H1269&lt;=7,"Expiring Soon",
"Active")))</f>
        <v/>
      </c>
      <c r="J1269" s="8">
        <f>IF(C1269="","",
COUNTIFS(
sales!$C:$C,$C1269,
sales!$E:$E,$E1269,
sales!$H:$H,"&gt;="&amp;$F1269,
sales!$H:$H,"&lt;="&amp;$G1269
))</f>
        <v/>
      </c>
      <c r="K1269" s="9">
        <f>IF(COUNTIFS(sales!C:C, C1269)=0,"",
_xlfn.MAXIFS(sales!H:H, sales!C:C, C1269))</f>
        <v/>
      </c>
      <c r="L1269" s="4" t="n"/>
      <c r="M1269" s="4" t="n"/>
      <c r="N1269" s="10">
        <f>IF(C1269="","",
SUMIFS(
sales!$I:$I,
sales!$C:$C,$C1269,
sales!$E:$E,$E1269,
sales!$H:$H,"&gt;="&amp;$F1269,
sales!$H:$H,"&lt;="&amp;$G1269
))</f>
        <v/>
      </c>
      <c r="O1269" s="10">
        <f>IF(M1269="","",M1269-N1269)</f>
        <v/>
      </c>
      <c r="P1269" s="11">
        <f>IF(M1269=0,"",N1269/M1269)</f>
        <v/>
      </c>
      <c r="Q1269" s="12">
        <f>IF(OR(G1269="",O1269=""),"",
IF(AND(G1269&lt;TODAY(),O1269&gt;0),"YES","NO"))</f>
        <v/>
      </c>
      <c r="R1269" s="100" t="n"/>
      <c r="S1269" s="14" t="n"/>
      <c r="T1269" s="15">
        <f>IF(Q1269="YES", IF(R1269="Company",L1269*(1+S1269),IF(R1269="Vendor",L1269*(1-S1269),"")),"")</f>
        <v/>
      </c>
      <c r="U1269" s="15">
        <f>IF(Q1269="YES",O1269*T1269,"")</f>
        <v/>
      </c>
      <c r="V1269" s="16" t="n"/>
      <c r="W1269" s="17">
        <f>IF(Q1269="YES",G1269+V1269,"")</f>
        <v/>
      </c>
      <c r="X1269" s="18">
        <f>IF(Q1269="YES",IF(TODAY()&gt;W1269,"OVERDUE","WITHIN TIME"),"")</f>
        <v/>
      </c>
    </row>
    <row r="1270">
      <c r="A1270" s="3" t="n">
        <v>1266</v>
      </c>
      <c r="B1270" s="4" t="n"/>
      <c r="C1270" s="4" t="n"/>
      <c r="D1270" s="5">
        <f>IF(E1270="ISNR20","Natural Rubber-TSNR (ISNR-20)","")</f>
        <v/>
      </c>
      <c r="E1270" s="4" t="n"/>
      <c r="F1270" s="6" t="n"/>
      <c r="G1270" s="6" t="n"/>
      <c r="H1270" s="7">
        <f>IF(G1270="","",G1270-TODAY())</f>
        <v/>
      </c>
      <c r="I1270" s="8">
        <f>IF(G1270="","",
IF(G1270&lt;TODAY(),
IF(O1270&gt;0,"Violated","Completed"),
IF(H1270&lt;=7,"Expiring Soon",
"Active")))</f>
        <v/>
      </c>
      <c r="J1270" s="8">
        <f>IF(C1270="","",
COUNTIFS(
sales!$C:$C,$C1270,
sales!$E:$E,$E1270,
sales!$H:$H,"&gt;="&amp;$F1270,
sales!$H:$H,"&lt;="&amp;$G1270
))</f>
        <v/>
      </c>
      <c r="K1270" s="9">
        <f>IF(COUNTIFS(sales!C:C, C1270)=0,"",
_xlfn.MAXIFS(sales!H:H, sales!C:C, C1270))</f>
        <v/>
      </c>
      <c r="L1270" s="4" t="n"/>
      <c r="M1270" s="4" t="n"/>
      <c r="N1270" s="10">
        <f>IF(C1270="","",
SUMIFS(
sales!$I:$I,
sales!$C:$C,$C1270,
sales!$E:$E,$E1270,
sales!$H:$H,"&gt;="&amp;$F1270,
sales!$H:$H,"&lt;="&amp;$G1270
))</f>
        <v/>
      </c>
      <c r="O1270" s="10">
        <f>IF(M1270="","",M1270-N1270)</f>
        <v/>
      </c>
      <c r="P1270" s="11">
        <f>IF(M1270=0,"",N1270/M1270)</f>
        <v/>
      </c>
      <c r="Q1270" s="12">
        <f>IF(OR(G1270="",O1270=""),"",
IF(AND(G1270&lt;TODAY(),O1270&gt;0),"YES","NO"))</f>
        <v/>
      </c>
      <c r="R1270" s="100" t="n"/>
      <c r="S1270" s="14" t="n"/>
      <c r="T1270" s="15">
        <f>IF(Q1270="YES", IF(R1270="Company",L1270*(1+S1270),IF(R1270="Vendor",L1270*(1-S1270),"")),"")</f>
        <v/>
      </c>
      <c r="U1270" s="15">
        <f>IF(Q1270="YES",O1270*T1270,"")</f>
        <v/>
      </c>
      <c r="V1270" s="16" t="n"/>
      <c r="W1270" s="17">
        <f>IF(Q1270="YES",G1270+V1270,"")</f>
        <v/>
      </c>
      <c r="X1270" s="18">
        <f>IF(Q1270="YES",IF(TODAY()&gt;W1270,"OVERDUE","WITHIN TIME"),"")</f>
        <v/>
      </c>
    </row>
    <row r="1271">
      <c r="A1271" s="3" t="n">
        <v>1267</v>
      </c>
      <c r="B1271" s="4" t="n"/>
      <c r="C1271" s="4" t="n"/>
      <c r="D1271" s="5">
        <f>IF(E1271="ISNR20","Natural Rubber-TSNR (ISNR-20)","")</f>
        <v/>
      </c>
      <c r="E1271" s="4" t="n"/>
      <c r="F1271" s="6" t="n"/>
      <c r="G1271" s="6" t="n"/>
      <c r="H1271" s="7">
        <f>IF(G1271="","",G1271-TODAY())</f>
        <v/>
      </c>
      <c r="I1271" s="8">
        <f>IF(G1271="","",
IF(G1271&lt;TODAY(),
IF(O1271&gt;0,"Violated","Completed"),
IF(H1271&lt;=7,"Expiring Soon",
"Active")))</f>
        <v/>
      </c>
      <c r="J1271" s="8">
        <f>IF(C1271="","",
COUNTIFS(
sales!$C:$C,$C1271,
sales!$E:$E,$E1271,
sales!$H:$H,"&gt;="&amp;$F1271,
sales!$H:$H,"&lt;="&amp;$G1271
))</f>
        <v/>
      </c>
      <c r="K1271" s="9">
        <f>IF(COUNTIFS(sales!C:C, C1271)=0,"",
_xlfn.MAXIFS(sales!H:H, sales!C:C, C1271))</f>
        <v/>
      </c>
      <c r="L1271" s="4" t="n"/>
      <c r="M1271" s="4" t="n"/>
      <c r="N1271" s="10">
        <f>IF(C1271="","",
SUMIFS(
sales!$I:$I,
sales!$C:$C,$C1271,
sales!$E:$E,$E1271,
sales!$H:$H,"&gt;="&amp;$F1271,
sales!$H:$H,"&lt;="&amp;$G1271
))</f>
        <v/>
      </c>
      <c r="O1271" s="10">
        <f>IF(M1271="","",M1271-N1271)</f>
        <v/>
      </c>
      <c r="P1271" s="11">
        <f>IF(M1271=0,"",N1271/M1271)</f>
        <v/>
      </c>
      <c r="Q1271" s="12">
        <f>IF(OR(G1271="",O1271=""),"",
IF(AND(G1271&lt;TODAY(),O1271&gt;0),"YES","NO"))</f>
        <v/>
      </c>
      <c r="R1271" s="100" t="n"/>
      <c r="S1271" s="14" t="n"/>
      <c r="T1271" s="15">
        <f>IF(Q1271="YES", IF(R1271="Company",L1271*(1+S1271),IF(R1271="Vendor",L1271*(1-S1271),"")),"")</f>
        <v/>
      </c>
      <c r="U1271" s="15">
        <f>IF(Q1271="YES",O1271*T1271,"")</f>
        <v/>
      </c>
      <c r="V1271" s="16" t="n"/>
      <c r="W1271" s="17">
        <f>IF(Q1271="YES",G1271+V1271,"")</f>
        <v/>
      </c>
      <c r="X1271" s="18">
        <f>IF(Q1271="YES",IF(TODAY()&gt;W1271,"OVERDUE","WITHIN TIME"),"")</f>
        <v/>
      </c>
    </row>
    <row r="1272">
      <c r="A1272" s="3" t="n">
        <v>1268</v>
      </c>
      <c r="B1272" s="4" t="n"/>
      <c r="C1272" s="4" t="n"/>
      <c r="D1272" s="5">
        <f>IF(E1272="ISNR20","Natural Rubber-TSNR (ISNR-20)","")</f>
        <v/>
      </c>
      <c r="E1272" s="4" t="n"/>
      <c r="F1272" s="6" t="n"/>
      <c r="G1272" s="6" t="n"/>
      <c r="H1272" s="7">
        <f>IF(G1272="","",G1272-TODAY())</f>
        <v/>
      </c>
      <c r="I1272" s="8">
        <f>IF(G1272="","",
IF(G1272&lt;TODAY(),
IF(O1272&gt;0,"Violated","Completed"),
IF(H1272&lt;=7,"Expiring Soon",
"Active")))</f>
        <v/>
      </c>
      <c r="J1272" s="8">
        <f>IF(C1272="","",
COUNTIFS(
sales!$C:$C,$C1272,
sales!$E:$E,$E1272,
sales!$H:$H,"&gt;="&amp;$F1272,
sales!$H:$H,"&lt;="&amp;$G1272
))</f>
        <v/>
      </c>
      <c r="K1272" s="9">
        <f>IF(COUNTIFS(sales!C:C, C1272)=0,"",
_xlfn.MAXIFS(sales!H:H, sales!C:C, C1272))</f>
        <v/>
      </c>
      <c r="L1272" s="4" t="n"/>
      <c r="M1272" s="4" t="n"/>
      <c r="N1272" s="10">
        <f>IF(C1272="","",
SUMIFS(
sales!$I:$I,
sales!$C:$C,$C1272,
sales!$E:$E,$E1272,
sales!$H:$H,"&gt;="&amp;$F1272,
sales!$H:$H,"&lt;="&amp;$G1272
))</f>
        <v/>
      </c>
      <c r="O1272" s="10">
        <f>IF(M1272="","",M1272-N1272)</f>
        <v/>
      </c>
      <c r="P1272" s="11">
        <f>IF(M1272=0,"",N1272/M1272)</f>
        <v/>
      </c>
      <c r="Q1272" s="12">
        <f>IF(OR(G1272="",O1272=""),"",
IF(AND(G1272&lt;TODAY(),O1272&gt;0),"YES","NO"))</f>
        <v/>
      </c>
      <c r="R1272" s="100" t="n"/>
      <c r="S1272" s="14" t="n"/>
      <c r="T1272" s="15">
        <f>IF(Q1272="YES", IF(R1272="Company",L1272*(1+S1272),IF(R1272="Vendor",L1272*(1-S1272),"")),"")</f>
        <v/>
      </c>
      <c r="U1272" s="15">
        <f>IF(Q1272="YES",O1272*T1272,"")</f>
        <v/>
      </c>
      <c r="V1272" s="16" t="n"/>
      <c r="W1272" s="17">
        <f>IF(Q1272="YES",G1272+V1272,"")</f>
        <v/>
      </c>
      <c r="X1272" s="18">
        <f>IF(Q1272="YES",IF(TODAY()&gt;W1272,"OVERDUE","WITHIN TIME"),"")</f>
        <v/>
      </c>
    </row>
    <row r="1273">
      <c r="A1273" s="3" t="n">
        <v>1269</v>
      </c>
      <c r="B1273" s="4" t="n"/>
      <c r="C1273" s="4" t="n"/>
      <c r="D1273" s="5">
        <f>IF(E1273="ISNR20","Natural Rubber-TSNR (ISNR-20)","")</f>
        <v/>
      </c>
      <c r="E1273" s="4" t="n"/>
      <c r="F1273" s="6" t="n"/>
      <c r="G1273" s="6" t="n"/>
      <c r="H1273" s="7">
        <f>IF(G1273="","",G1273-TODAY())</f>
        <v/>
      </c>
      <c r="I1273" s="8">
        <f>IF(G1273="","",
IF(G1273&lt;TODAY(),
IF(O1273&gt;0,"Violated","Completed"),
IF(H1273&lt;=7,"Expiring Soon",
"Active")))</f>
        <v/>
      </c>
      <c r="J1273" s="8">
        <f>IF(C1273="","",
COUNTIFS(
sales!$C:$C,$C1273,
sales!$E:$E,$E1273,
sales!$H:$H,"&gt;="&amp;$F1273,
sales!$H:$H,"&lt;="&amp;$G1273
))</f>
        <v/>
      </c>
      <c r="K1273" s="9">
        <f>IF(COUNTIFS(sales!C:C, C1273)=0,"",
_xlfn.MAXIFS(sales!H:H, sales!C:C, C1273))</f>
        <v/>
      </c>
      <c r="L1273" s="4" t="n"/>
      <c r="M1273" s="4" t="n"/>
      <c r="N1273" s="10">
        <f>IF(C1273="","",
SUMIFS(
sales!$I:$I,
sales!$C:$C,$C1273,
sales!$E:$E,$E1273,
sales!$H:$H,"&gt;="&amp;$F1273,
sales!$H:$H,"&lt;="&amp;$G1273
))</f>
        <v/>
      </c>
      <c r="O1273" s="10">
        <f>IF(M1273="","",M1273-N1273)</f>
        <v/>
      </c>
      <c r="P1273" s="11">
        <f>IF(M1273=0,"",N1273/M1273)</f>
        <v/>
      </c>
      <c r="Q1273" s="12">
        <f>IF(OR(G1273="",O1273=""),"",
IF(AND(G1273&lt;TODAY(),O1273&gt;0),"YES","NO"))</f>
        <v/>
      </c>
      <c r="R1273" s="100" t="n"/>
      <c r="S1273" s="14" t="n"/>
      <c r="T1273" s="15">
        <f>IF(Q1273="YES", IF(R1273="Company",L1273*(1+S1273),IF(R1273="Vendor",L1273*(1-S1273),"")),"")</f>
        <v/>
      </c>
      <c r="U1273" s="15">
        <f>IF(Q1273="YES",O1273*T1273,"")</f>
        <v/>
      </c>
      <c r="V1273" s="16" t="n"/>
      <c r="W1273" s="17">
        <f>IF(Q1273="YES",G1273+V1273,"")</f>
        <v/>
      </c>
      <c r="X1273" s="18">
        <f>IF(Q1273="YES",IF(TODAY()&gt;W1273,"OVERDUE","WITHIN TIME"),"")</f>
        <v/>
      </c>
    </row>
    <row r="1274">
      <c r="A1274" s="3" t="n">
        <v>1270</v>
      </c>
      <c r="B1274" s="4" t="n"/>
      <c r="C1274" s="4" t="n"/>
      <c r="D1274" s="5">
        <f>IF(E1274="ISNR20","Natural Rubber-TSNR (ISNR-20)","")</f>
        <v/>
      </c>
      <c r="E1274" s="4" t="n"/>
      <c r="F1274" s="6" t="n"/>
      <c r="G1274" s="6" t="n"/>
      <c r="H1274" s="7">
        <f>IF(G1274="","",G1274-TODAY())</f>
        <v/>
      </c>
      <c r="I1274" s="8">
        <f>IF(G1274="","",
IF(G1274&lt;TODAY(),
IF(O1274&gt;0,"Violated","Completed"),
IF(H1274&lt;=7,"Expiring Soon",
"Active")))</f>
        <v/>
      </c>
      <c r="J1274" s="8">
        <f>IF(C1274="","",
COUNTIFS(
sales!$C:$C,$C1274,
sales!$E:$E,$E1274,
sales!$H:$H,"&gt;="&amp;$F1274,
sales!$H:$H,"&lt;="&amp;$G1274
))</f>
        <v/>
      </c>
      <c r="K1274" s="9">
        <f>IF(COUNTIFS(sales!C:C, C1274)=0,"",
_xlfn.MAXIFS(sales!H:H, sales!C:C, C1274))</f>
        <v/>
      </c>
      <c r="L1274" s="4" t="n"/>
      <c r="M1274" s="4" t="n"/>
      <c r="N1274" s="10">
        <f>IF(C1274="","",
SUMIFS(
sales!$I:$I,
sales!$C:$C,$C1274,
sales!$E:$E,$E1274,
sales!$H:$H,"&gt;="&amp;$F1274,
sales!$H:$H,"&lt;="&amp;$G1274
))</f>
        <v/>
      </c>
      <c r="O1274" s="10">
        <f>IF(M1274="","",M1274-N1274)</f>
        <v/>
      </c>
      <c r="P1274" s="11">
        <f>IF(M1274=0,"",N1274/M1274)</f>
        <v/>
      </c>
      <c r="Q1274" s="12">
        <f>IF(OR(G1274="",O1274=""),"",
IF(AND(G1274&lt;TODAY(),O1274&gt;0),"YES","NO"))</f>
        <v/>
      </c>
      <c r="R1274" s="100" t="n"/>
      <c r="S1274" s="14" t="n"/>
      <c r="T1274" s="15">
        <f>IF(Q1274="YES", IF(R1274="Company",L1274*(1+S1274),IF(R1274="Vendor",L1274*(1-S1274),"")),"")</f>
        <v/>
      </c>
      <c r="U1274" s="15">
        <f>IF(Q1274="YES",O1274*T1274,"")</f>
        <v/>
      </c>
      <c r="V1274" s="16" t="n"/>
      <c r="W1274" s="17">
        <f>IF(Q1274="YES",G1274+V1274,"")</f>
        <v/>
      </c>
      <c r="X1274" s="18">
        <f>IF(Q1274="YES",IF(TODAY()&gt;W1274,"OVERDUE","WITHIN TIME"),"")</f>
        <v/>
      </c>
    </row>
    <row r="1275">
      <c r="A1275" s="3" t="n">
        <v>1271</v>
      </c>
      <c r="B1275" s="4" t="n"/>
      <c r="C1275" s="4" t="n"/>
      <c r="D1275" s="5">
        <f>IF(E1275="ISNR20","Natural Rubber-TSNR (ISNR-20)","")</f>
        <v/>
      </c>
      <c r="E1275" s="4" t="n"/>
      <c r="F1275" s="6" t="n"/>
      <c r="G1275" s="6" t="n"/>
      <c r="H1275" s="7">
        <f>IF(G1275="","",G1275-TODAY())</f>
        <v/>
      </c>
      <c r="I1275" s="8">
        <f>IF(G1275="","",
IF(G1275&lt;TODAY(),
IF(O1275&gt;0,"Violated","Completed"),
IF(H1275&lt;=7,"Expiring Soon",
"Active")))</f>
        <v/>
      </c>
      <c r="J1275" s="8">
        <f>IF(C1275="","",
COUNTIFS(
sales!$C:$C,$C1275,
sales!$E:$E,$E1275,
sales!$H:$H,"&gt;="&amp;$F1275,
sales!$H:$H,"&lt;="&amp;$G1275
))</f>
        <v/>
      </c>
      <c r="K1275" s="9">
        <f>IF(COUNTIFS(sales!C:C, C1275)=0,"",
_xlfn.MAXIFS(sales!H:H, sales!C:C, C1275))</f>
        <v/>
      </c>
      <c r="L1275" s="4" t="n"/>
      <c r="M1275" s="4" t="n"/>
      <c r="N1275" s="10">
        <f>IF(C1275="","",
SUMIFS(
sales!$I:$I,
sales!$C:$C,$C1275,
sales!$E:$E,$E1275,
sales!$H:$H,"&gt;="&amp;$F1275,
sales!$H:$H,"&lt;="&amp;$G1275
))</f>
        <v/>
      </c>
      <c r="O1275" s="10">
        <f>IF(M1275="","",M1275-N1275)</f>
        <v/>
      </c>
      <c r="P1275" s="11">
        <f>IF(M1275=0,"",N1275/M1275)</f>
        <v/>
      </c>
      <c r="Q1275" s="12">
        <f>IF(OR(G1275="",O1275=""),"",
IF(AND(G1275&lt;TODAY(),O1275&gt;0),"YES","NO"))</f>
        <v/>
      </c>
      <c r="R1275" s="100" t="n"/>
      <c r="S1275" s="14" t="n"/>
      <c r="T1275" s="15">
        <f>IF(Q1275="YES", IF(R1275="Company",L1275*(1+S1275),IF(R1275="Vendor",L1275*(1-S1275),"")),"")</f>
        <v/>
      </c>
      <c r="U1275" s="15">
        <f>IF(Q1275="YES",O1275*T1275,"")</f>
        <v/>
      </c>
      <c r="V1275" s="16" t="n"/>
      <c r="W1275" s="17">
        <f>IF(Q1275="YES",G1275+V1275,"")</f>
        <v/>
      </c>
      <c r="X1275" s="18">
        <f>IF(Q1275="YES",IF(TODAY()&gt;W1275,"OVERDUE","WITHIN TIME"),"")</f>
        <v/>
      </c>
    </row>
    <row r="1276">
      <c r="A1276" s="3" t="n">
        <v>1272</v>
      </c>
      <c r="B1276" s="4" t="n"/>
      <c r="C1276" s="4" t="n"/>
      <c r="D1276" s="5">
        <f>IF(E1276="ISNR20","Natural Rubber-TSNR (ISNR-20)","")</f>
        <v/>
      </c>
      <c r="E1276" s="4" t="n"/>
      <c r="F1276" s="6" t="n"/>
      <c r="G1276" s="6" t="n"/>
      <c r="H1276" s="7">
        <f>IF(G1276="","",G1276-TODAY())</f>
        <v/>
      </c>
      <c r="I1276" s="8">
        <f>IF(G1276="","",
IF(G1276&lt;TODAY(),
IF(O1276&gt;0,"Violated","Completed"),
IF(H1276&lt;=7,"Expiring Soon",
"Active")))</f>
        <v/>
      </c>
      <c r="J1276" s="8">
        <f>IF(C1276="","",
COUNTIFS(
sales!$C:$C,$C1276,
sales!$E:$E,$E1276,
sales!$H:$H,"&gt;="&amp;$F1276,
sales!$H:$H,"&lt;="&amp;$G1276
))</f>
        <v/>
      </c>
      <c r="K1276" s="9">
        <f>IF(COUNTIFS(sales!C:C, C1276)=0,"",
_xlfn.MAXIFS(sales!H:H, sales!C:C, C1276))</f>
        <v/>
      </c>
      <c r="L1276" s="4" t="n"/>
      <c r="M1276" s="4" t="n"/>
      <c r="N1276" s="10">
        <f>IF(C1276="","",
SUMIFS(
sales!$I:$I,
sales!$C:$C,$C1276,
sales!$E:$E,$E1276,
sales!$H:$H,"&gt;="&amp;$F1276,
sales!$H:$H,"&lt;="&amp;$G1276
))</f>
        <v/>
      </c>
      <c r="O1276" s="10">
        <f>IF(M1276="","",M1276-N1276)</f>
        <v/>
      </c>
      <c r="P1276" s="11">
        <f>IF(M1276=0,"",N1276/M1276)</f>
        <v/>
      </c>
      <c r="Q1276" s="12">
        <f>IF(OR(G1276="",O1276=""),"",
IF(AND(G1276&lt;TODAY(),O1276&gt;0),"YES","NO"))</f>
        <v/>
      </c>
      <c r="R1276" s="100" t="n"/>
      <c r="S1276" s="14" t="n"/>
      <c r="T1276" s="15">
        <f>IF(Q1276="YES", IF(R1276="Company",L1276*(1+S1276),IF(R1276="Vendor",L1276*(1-S1276),"")),"")</f>
        <v/>
      </c>
      <c r="U1276" s="15">
        <f>IF(Q1276="YES",O1276*T1276,"")</f>
        <v/>
      </c>
      <c r="V1276" s="16" t="n"/>
      <c r="W1276" s="17">
        <f>IF(Q1276="YES",G1276+V1276,"")</f>
        <v/>
      </c>
      <c r="X1276" s="18">
        <f>IF(Q1276="YES",IF(TODAY()&gt;W1276,"OVERDUE","WITHIN TIME"),"")</f>
        <v/>
      </c>
    </row>
    <row r="1277">
      <c r="A1277" s="3" t="n">
        <v>1273</v>
      </c>
      <c r="B1277" s="4" t="n"/>
      <c r="C1277" s="4" t="n"/>
      <c r="D1277" s="5">
        <f>IF(E1277="ISNR20","Natural Rubber-TSNR (ISNR-20)","")</f>
        <v/>
      </c>
      <c r="E1277" s="4" t="n"/>
      <c r="F1277" s="6" t="n"/>
      <c r="G1277" s="6" t="n"/>
      <c r="H1277" s="7">
        <f>IF(G1277="","",G1277-TODAY())</f>
        <v/>
      </c>
      <c r="I1277" s="8">
        <f>IF(G1277="","",
IF(G1277&lt;TODAY(),
IF(O1277&gt;0,"Violated","Completed"),
IF(H1277&lt;=7,"Expiring Soon",
"Active")))</f>
        <v/>
      </c>
      <c r="J1277" s="8">
        <f>IF(C1277="","",
COUNTIFS(
sales!$C:$C,$C1277,
sales!$E:$E,$E1277,
sales!$H:$H,"&gt;="&amp;$F1277,
sales!$H:$H,"&lt;="&amp;$G1277
))</f>
        <v/>
      </c>
      <c r="K1277" s="9">
        <f>IF(COUNTIFS(sales!C:C, C1277)=0,"",
_xlfn.MAXIFS(sales!H:H, sales!C:C, C1277))</f>
        <v/>
      </c>
      <c r="L1277" s="4" t="n"/>
      <c r="M1277" s="4" t="n"/>
      <c r="N1277" s="10">
        <f>IF(C1277="","",
SUMIFS(
sales!$I:$I,
sales!$C:$C,$C1277,
sales!$E:$E,$E1277,
sales!$H:$H,"&gt;="&amp;$F1277,
sales!$H:$H,"&lt;="&amp;$G1277
))</f>
        <v/>
      </c>
      <c r="O1277" s="10">
        <f>IF(M1277="","",M1277-N1277)</f>
        <v/>
      </c>
      <c r="P1277" s="11">
        <f>IF(M1277=0,"",N1277/M1277)</f>
        <v/>
      </c>
      <c r="Q1277" s="12">
        <f>IF(OR(G1277="",O1277=""),"",
IF(AND(G1277&lt;TODAY(),O1277&gt;0),"YES","NO"))</f>
        <v/>
      </c>
      <c r="R1277" s="100" t="n"/>
      <c r="S1277" s="14" t="n"/>
      <c r="T1277" s="15">
        <f>IF(Q1277="YES", IF(R1277="Company",L1277*(1+S1277),IF(R1277="Vendor",L1277*(1-S1277),"")),"")</f>
        <v/>
      </c>
      <c r="U1277" s="15">
        <f>IF(Q1277="YES",O1277*T1277,"")</f>
        <v/>
      </c>
      <c r="V1277" s="16" t="n"/>
      <c r="W1277" s="17">
        <f>IF(Q1277="YES",G1277+V1277,"")</f>
        <v/>
      </c>
      <c r="X1277" s="18">
        <f>IF(Q1277="YES",IF(TODAY()&gt;W1277,"OVERDUE","WITHIN TIME"),"")</f>
        <v/>
      </c>
    </row>
    <row r="1278">
      <c r="A1278" s="3" t="n">
        <v>1274</v>
      </c>
      <c r="B1278" s="4" t="n"/>
      <c r="C1278" s="4" t="n"/>
      <c r="D1278" s="5">
        <f>IF(E1278="ISNR20","Natural Rubber-TSNR (ISNR-20)","")</f>
        <v/>
      </c>
      <c r="E1278" s="4" t="n"/>
      <c r="F1278" s="6" t="n"/>
      <c r="G1278" s="6" t="n"/>
      <c r="H1278" s="7">
        <f>IF(G1278="","",G1278-TODAY())</f>
        <v/>
      </c>
      <c r="I1278" s="8">
        <f>IF(G1278="","",
IF(G1278&lt;TODAY(),
IF(O1278&gt;0,"Violated","Completed"),
IF(H1278&lt;=7,"Expiring Soon",
"Active")))</f>
        <v/>
      </c>
      <c r="J1278" s="8">
        <f>IF(C1278="","",
COUNTIFS(
sales!$C:$C,$C1278,
sales!$E:$E,$E1278,
sales!$H:$H,"&gt;="&amp;$F1278,
sales!$H:$H,"&lt;="&amp;$G1278
))</f>
        <v/>
      </c>
      <c r="K1278" s="9">
        <f>IF(COUNTIFS(sales!C:C, C1278)=0,"",
_xlfn.MAXIFS(sales!H:H, sales!C:C, C1278))</f>
        <v/>
      </c>
      <c r="L1278" s="4" t="n"/>
      <c r="M1278" s="4" t="n"/>
      <c r="N1278" s="10">
        <f>IF(C1278="","",
SUMIFS(
sales!$I:$I,
sales!$C:$C,$C1278,
sales!$E:$E,$E1278,
sales!$H:$H,"&gt;="&amp;$F1278,
sales!$H:$H,"&lt;="&amp;$G1278
))</f>
        <v/>
      </c>
      <c r="O1278" s="10">
        <f>IF(M1278="","",M1278-N1278)</f>
        <v/>
      </c>
      <c r="P1278" s="11">
        <f>IF(M1278=0,"",N1278/M1278)</f>
        <v/>
      </c>
      <c r="Q1278" s="12">
        <f>IF(OR(G1278="",O1278=""),"",
IF(AND(G1278&lt;TODAY(),O1278&gt;0),"YES","NO"))</f>
        <v/>
      </c>
      <c r="R1278" s="100" t="n"/>
      <c r="S1278" s="14" t="n"/>
      <c r="T1278" s="15">
        <f>IF(Q1278="YES", IF(R1278="Company",L1278*(1+S1278),IF(R1278="Vendor",L1278*(1-S1278),"")),"")</f>
        <v/>
      </c>
      <c r="U1278" s="15">
        <f>IF(Q1278="YES",O1278*T1278,"")</f>
        <v/>
      </c>
      <c r="V1278" s="16" t="n"/>
      <c r="W1278" s="17">
        <f>IF(Q1278="YES",G1278+V1278,"")</f>
        <v/>
      </c>
      <c r="X1278" s="18">
        <f>IF(Q1278="YES",IF(TODAY()&gt;W1278,"OVERDUE","WITHIN TIME"),"")</f>
        <v/>
      </c>
    </row>
    <row r="1279">
      <c r="A1279" s="3" t="n">
        <v>1275</v>
      </c>
      <c r="B1279" s="4" t="n"/>
      <c r="C1279" s="4" t="n"/>
      <c r="D1279" s="5">
        <f>IF(E1279="ISNR20","Natural Rubber-TSNR (ISNR-20)","")</f>
        <v/>
      </c>
      <c r="E1279" s="4" t="n"/>
      <c r="F1279" s="6" t="n"/>
      <c r="G1279" s="6" t="n"/>
      <c r="H1279" s="7">
        <f>IF(G1279="","",G1279-TODAY())</f>
        <v/>
      </c>
      <c r="I1279" s="8">
        <f>IF(G1279="","",
IF(G1279&lt;TODAY(),
IF(O1279&gt;0,"Violated","Completed"),
IF(H1279&lt;=7,"Expiring Soon",
"Active")))</f>
        <v/>
      </c>
      <c r="J1279" s="8">
        <f>IF(C1279="","",
COUNTIFS(
sales!$C:$C,$C1279,
sales!$E:$E,$E1279,
sales!$H:$H,"&gt;="&amp;$F1279,
sales!$H:$H,"&lt;="&amp;$G1279
))</f>
        <v/>
      </c>
      <c r="K1279" s="9">
        <f>IF(COUNTIFS(sales!C:C, C1279)=0,"",
_xlfn.MAXIFS(sales!H:H, sales!C:C, C1279))</f>
        <v/>
      </c>
      <c r="L1279" s="4" t="n"/>
      <c r="M1279" s="4" t="n"/>
      <c r="N1279" s="10">
        <f>IF(C1279="","",
SUMIFS(
sales!$I:$I,
sales!$C:$C,$C1279,
sales!$E:$E,$E1279,
sales!$H:$H,"&gt;="&amp;$F1279,
sales!$H:$H,"&lt;="&amp;$G1279
))</f>
        <v/>
      </c>
      <c r="O1279" s="10">
        <f>IF(M1279="","",M1279-N1279)</f>
        <v/>
      </c>
      <c r="P1279" s="11">
        <f>IF(M1279=0,"",N1279/M1279)</f>
        <v/>
      </c>
      <c r="Q1279" s="12">
        <f>IF(OR(G1279="",O1279=""),"",
IF(AND(G1279&lt;TODAY(),O1279&gt;0),"YES","NO"))</f>
        <v/>
      </c>
      <c r="R1279" s="100" t="n"/>
      <c r="S1279" s="14" t="n"/>
      <c r="T1279" s="15">
        <f>IF(Q1279="YES", IF(R1279="Company",L1279*(1+S1279),IF(R1279="Vendor",L1279*(1-S1279),"")),"")</f>
        <v/>
      </c>
      <c r="U1279" s="15">
        <f>IF(Q1279="YES",O1279*T1279,"")</f>
        <v/>
      </c>
      <c r="V1279" s="16" t="n"/>
      <c r="W1279" s="17">
        <f>IF(Q1279="YES",G1279+V1279,"")</f>
        <v/>
      </c>
      <c r="X1279" s="18">
        <f>IF(Q1279="YES",IF(TODAY()&gt;W1279,"OVERDUE","WITHIN TIME"),"")</f>
        <v/>
      </c>
    </row>
    <row r="1280">
      <c r="A1280" s="3" t="n">
        <v>1276</v>
      </c>
      <c r="B1280" s="4" t="n"/>
      <c r="C1280" s="4" t="n"/>
      <c r="D1280" s="5">
        <f>IF(E1280="ISNR20","Natural Rubber-TSNR (ISNR-20)","")</f>
        <v/>
      </c>
      <c r="E1280" s="4" t="n"/>
      <c r="F1280" s="6" t="n"/>
      <c r="G1280" s="6" t="n"/>
      <c r="H1280" s="7">
        <f>IF(G1280="","",G1280-TODAY())</f>
        <v/>
      </c>
      <c r="I1280" s="8">
        <f>IF(G1280="","",
IF(G1280&lt;TODAY(),
IF(O1280&gt;0,"Violated","Completed"),
IF(H1280&lt;=7,"Expiring Soon",
"Active")))</f>
        <v/>
      </c>
      <c r="J1280" s="8">
        <f>IF(C1280="","",
COUNTIFS(
sales!$C:$C,$C1280,
sales!$E:$E,$E1280,
sales!$H:$H,"&gt;="&amp;$F1280,
sales!$H:$H,"&lt;="&amp;$G1280
))</f>
        <v/>
      </c>
      <c r="K1280" s="9">
        <f>IF(COUNTIFS(sales!C:C, C1280)=0,"",
_xlfn.MAXIFS(sales!H:H, sales!C:C, C1280))</f>
        <v/>
      </c>
      <c r="L1280" s="4" t="n"/>
      <c r="M1280" s="4" t="n"/>
      <c r="N1280" s="10">
        <f>IF(C1280="","",
SUMIFS(
sales!$I:$I,
sales!$C:$C,$C1280,
sales!$E:$E,$E1280,
sales!$H:$H,"&gt;="&amp;$F1280,
sales!$H:$H,"&lt;="&amp;$G1280
))</f>
        <v/>
      </c>
      <c r="O1280" s="10">
        <f>IF(M1280="","",M1280-N1280)</f>
        <v/>
      </c>
      <c r="P1280" s="11">
        <f>IF(M1280=0,"",N1280/M1280)</f>
        <v/>
      </c>
      <c r="Q1280" s="12">
        <f>IF(OR(G1280="",O1280=""),"",
IF(AND(G1280&lt;TODAY(),O1280&gt;0),"YES","NO"))</f>
        <v/>
      </c>
      <c r="R1280" s="100" t="n"/>
      <c r="S1280" s="14" t="n"/>
      <c r="T1280" s="15">
        <f>IF(Q1280="YES", IF(R1280="Company",L1280*(1+S1280),IF(R1280="Vendor",L1280*(1-S1280),"")),"")</f>
        <v/>
      </c>
      <c r="U1280" s="15">
        <f>IF(Q1280="YES",O1280*T1280,"")</f>
        <v/>
      </c>
      <c r="V1280" s="16" t="n"/>
      <c r="W1280" s="17">
        <f>IF(Q1280="YES",G1280+V1280,"")</f>
        <v/>
      </c>
      <c r="X1280" s="18">
        <f>IF(Q1280="YES",IF(TODAY()&gt;W1280,"OVERDUE","WITHIN TIME"),"")</f>
        <v/>
      </c>
    </row>
    <row r="1281">
      <c r="A1281" s="3" t="n">
        <v>1277</v>
      </c>
      <c r="B1281" s="4" t="n"/>
      <c r="C1281" s="4" t="n"/>
      <c r="D1281" s="5">
        <f>IF(E1281="ISNR20","Natural Rubber-TSNR (ISNR-20)","")</f>
        <v/>
      </c>
      <c r="E1281" s="4" t="n"/>
      <c r="F1281" s="6" t="n"/>
      <c r="G1281" s="6" t="n"/>
      <c r="H1281" s="7">
        <f>IF(G1281="","",G1281-TODAY())</f>
        <v/>
      </c>
      <c r="I1281" s="8">
        <f>IF(G1281="","",
IF(G1281&lt;TODAY(),
IF(O1281&gt;0,"Violated","Completed"),
IF(H1281&lt;=7,"Expiring Soon",
"Active")))</f>
        <v/>
      </c>
      <c r="J1281" s="8">
        <f>IF(C1281="","",
COUNTIFS(
sales!$C:$C,$C1281,
sales!$E:$E,$E1281,
sales!$H:$H,"&gt;="&amp;$F1281,
sales!$H:$H,"&lt;="&amp;$G1281
))</f>
        <v/>
      </c>
      <c r="K1281" s="9">
        <f>IF(COUNTIFS(sales!C:C, C1281)=0,"",
_xlfn.MAXIFS(sales!H:H, sales!C:C, C1281))</f>
        <v/>
      </c>
      <c r="L1281" s="4" t="n"/>
      <c r="M1281" s="4" t="n"/>
      <c r="N1281" s="10">
        <f>IF(C1281="","",
SUMIFS(
sales!$I:$I,
sales!$C:$C,$C1281,
sales!$E:$E,$E1281,
sales!$H:$H,"&gt;="&amp;$F1281,
sales!$H:$H,"&lt;="&amp;$G1281
))</f>
        <v/>
      </c>
      <c r="O1281" s="10">
        <f>IF(M1281="","",M1281-N1281)</f>
        <v/>
      </c>
      <c r="P1281" s="11">
        <f>IF(M1281=0,"",N1281/M1281)</f>
        <v/>
      </c>
      <c r="Q1281" s="12">
        <f>IF(OR(G1281="",O1281=""),"",
IF(AND(G1281&lt;TODAY(),O1281&gt;0),"YES","NO"))</f>
        <v/>
      </c>
      <c r="R1281" s="100" t="n"/>
      <c r="S1281" s="14" t="n"/>
      <c r="T1281" s="15">
        <f>IF(Q1281="YES", IF(R1281="Company",L1281*(1+S1281),IF(R1281="Vendor",L1281*(1-S1281),"")),"")</f>
        <v/>
      </c>
      <c r="U1281" s="15">
        <f>IF(Q1281="YES",O1281*T1281,"")</f>
        <v/>
      </c>
      <c r="V1281" s="16" t="n"/>
      <c r="W1281" s="17">
        <f>IF(Q1281="YES",G1281+V1281,"")</f>
        <v/>
      </c>
      <c r="X1281" s="18">
        <f>IF(Q1281="YES",IF(TODAY()&gt;W1281,"OVERDUE","WITHIN TIME"),"")</f>
        <v/>
      </c>
    </row>
    <row r="1282">
      <c r="A1282" s="3" t="n">
        <v>1278</v>
      </c>
      <c r="B1282" s="4" t="n"/>
      <c r="C1282" s="4" t="n"/>
      <c r="D1282" s="5">
        <f>IF(E1282="ISNR20","Natural Rubber-TSNR (ISNR-20)","")</f>
        <v/>
      </c>
      <c r="E1282" s="4" t="n"/>
      <c r="F1282" s="6" t="n"/>
      <c r="G1282" s="6" t="n"/>
      <c r="H1282" s="7">
        <f>IF(G1282="","",G1282-TODAY())</f>
        <v/>
      </c>
      <c r="I1282" s="8">
        <f>IF(G1282="","",
IF(G1282&lt;TODAY(),
IF(O1282&gt;0,"Violated","Completed"),
IF(H1282&lt;=7,"Expiring Soon",
"Active")))</f>
        <v/>
      </c>
      <c r="J1282" s="8">
        <f>IF(C1282="","",
COUNTIFS(
sales!$C:$C,$C1282,
sales!$E:$E,$E1282,
sales!$H:$H,"&gt;="&amp;$F1282,
sales!$H:$H,"&lt;="&amp;$G1282
))</f>
        <v/>
      </c>
      <c r="K1282" s="9">
        <f>IF(COUNTIFS(sales!C:C, C1282)=0,"",
_xlfn.MAXIFS(sales!H:H, sales!C:C, C1282))</f>
        <v/>
      </c>
      <c r="L1282" s="4" t="n"/>
      <c r="M1282" s="4" t="n"/>
      <c r="N1282" s="10">
        <f>IF(C1282="","",
SUMIFS(
sales!$I:$I,
sales!$C:$C,$C1282,
sales!$E:$E,$E1282,
sales!$H:$H,"&gt;="&amp;$F1282,
sales!$H:$H,"&lt;="&amp;$G1282
))</f>
        <v/>
      </c>
      <c r="O1282" s="10">
        <f>IF(M1282="","",M1282-N1282)</f>
        <v/>
      </c>
      <c r="P1282" s="11">
        <f>IF(M1282=0,"",N1282/M1282)</f>
        <v/>
      </c>
      <c r="Q1282" s="12">
        <f>IF(OR(G1282="",O1282=""),"",
IF(AND(G1282&lt;TODAY(),O1282&gt;0),"YES","NO"))</f>
        <v/>
      </c>
      <c r="R1282" s="100" t="n"/>
      <c r="S1282" s="14" t="n"/>
      <c r="T1282" s="15">
        <f>IF(Q1282="YES", IF(R1282="Company",L1282*(1+S1282),IF(R1282="Vendor",L1282*(1-S1282),"")),"")</f>
        <v/>
      </c>
      <c r="U1282" s="15">
        <f>IF(Q1282="YES",O1282*T1282,"")</f>
        <v/>
      </c>
      <c r="V1282" s="16" t="n"/>
      <c r="W1282" s="17">
        <f>IF(Q1282="YES",G1282+V1282,"")</f>
        <v/>
      </c>
      <c r="X1282" s="18">
        <f>IF(Q1282="YES",IF(TODAY()&gt;W1282,"OVERDUE","WITHIN TIME"),"")</f>
        <v/>
      </c>
    </row>
    <row r="1283">
      <c r="A1283" s="3" t="n">
        <v>1279</v>
      </c>
      <c r="B1283" s="4" t="n"/>
      <c r="C1283" s="4" t="n"/>
      <c r="D1283" s="5">
        <f>IF(E1283="ISNR20","Natural Rubber-TSNR (ISNR-20)","")</f>
        <v/>
      </c>
      <c r="E1283" s="4" t="n"/>
      <c r="F1283" s="6" t="n"/>
      <c r="G1283" s="6" t="n"/>
      <c r="H1283" s="7">
        <f>IF(G1283="","",G1283-TODAY())</f>
        <v/>
      </c>
      <c r="I1283" s="8">
        <f>IF(G1283="","",
IF(G1283&lt;TODAY(),
IF(O1283&gt;0,"Violated","Completed"),
IF(H1283&lt;=7,"Expiring Soon",
"Active")))</f>
        <v/>
      </c>
      <c r="J1283" s="8">
        <f>IF(C1283="","",
COUNTIFS(
sales!$C:$C,$C1283,
sales!$E:$E,$E1283,
sales!$H:$H,"&gt;="&amp;$F1283,
sales!$H:$H,"&lt;="&amp;$G1283
))</f>
        <v/>
      </c>
      <c r="K1283" s="9">
        <f>IF(COUNTIFS(sales!C:C, C1283)=0,"",
_xlfn.MAXIFS(sales!H:H, sales!C:C, C1283))</f>
        <v/>
      </c>
      <c r="L1283" s="4" t="n"/>
      <c r="M1283" s="4" t="n"/>
      <c r="N1283" s="10">
        <f>IF(C1283="","",
SUMIFS(
sales!$I:$I,
sales!$C:$C,$C1283,
sales!$E:$E,$E1283,
sales!$H:$H,"&gt;="&amp;$F1283,
sales!$H:$H,"&lt;="&amp;$G1283
))</f>
        <v/>
      </c>
      <c r="O1283" s="10">
        <f>IF(M1283="","",M1283-N1283)</f>
        <v/>
      </c>
      <c r="P1283" s="11">
        <f>IF(M1283=0,"",N1283/M1283)</f>
        <v/>
      </c>
      <c r="Q1283" s="12">
        <f>IF(OR(G1283="",O1283=""),"",
IF(AND(G1283&lt;TODAY(),O1283&gt;0),"YES","NO"))</f>
        <v/>
      </c>
      <c r="R1283" s="100" t="n"/>
      <c r="S1283" s="14" t="n"/>
      <c r="T1283" s="15">
        <f>IF(Q1283="YES", IF(R1283="Company",L1283*(1+S1283),IF(R1283="Vendor",L1283*(1-S1283),"")),"")</f>
        <v/>
      </c>
      <c r="U1283" s="15">
        <f>IF(Q1283="YES",O1283*T1283,"")</f>
        <v/>
      </c>
      <c r="V1283" s="16" t="n"/>
      <c r="W1283" s="17">
        <f>IF(Q1283="YES",G1283+V1283,"")</f>
        <v/>
      </c>
      <c r="X1283" s="18">
        <f>IF(Q1283="YES",IF(TODAY()&gt;W1283,"OVERDUE","WITHIN TIME"),"")</f>
        <v/>
      </c>
    </row>
    <row r="1284">
      <c r="A1284" s="3" t="n">
        <v>1280</v>
      </c>
      <c r="B1284" s="4" t="n"/>
      <c r="C1284" s="4" t="n"/>
      <c r="D1284" s="5">
        <f>IF(E1284="ISNR20","Natural Rubber-TSNR (ISNR-20)","")</f>
        <v/>
      </c>
      <c r="E1284" s="4" t="n"/>
      <c r="F1284" s="6" t="n"/>
      <c r="G1284" s="6" t="n"/>
      <c r="H1284" s="7">
        <f>IF(G1284="","",G1284-TODAY())</f>
        <v/>
      </c>
      <c r="I1284" s="8">
        <f>IF(G1284="","",
IF(G1284&lt;TODAY(),
IF(O1284&gt;0,"Violated","Completed"),
IF(H1284&lt;=7,"Expiring Soon",
"Active")))</f>
        <v/>
      </c>
      <c r="J1284" s="8">
        <f>IF(C1284="","",
COUNTIFS(
sales!$C:$C,$C1284,
sales!$E:$E,$E1284,
sales!$H:$H,"&gt;="&amp;$F1284,
sales!$H:$H,"&lt;="&amp;$G1284
))</f>
        <v/>
      </c>
      <c r="K1284" s="9">
        <f>IF(COUNTIFS(sales!C:C, C1284)=0,"",
_xlfn.MAXIFS(sales!H:H, sales!C:C, C1284))</f>
        <v/>
      </c>
      <c r="L1284" s="4" t="n"/>
      <c r="M1284" s="4" t="n"/>
      <c r="N1284" s="10">
        <f>IF(C1284="","",
SUMIFS(
sales!$I:$I,
sales!$C:$C,$C1284,
sales!$E:$E,$E1284,
sales!$H:$H,"&gt;="&amp;$F1284,
sales!$H:$H,"&lt;="&amp;$G1284
))</f>
        <v/>
      </c>
      <c r="O1284" s="10">
        <f>IF(M1284="","",M1284-N1284)</f>
        <v/>
      </c>
      <c r="P1284" s="11">
        <f>IF(M1284=0,"",N1284/M1284)</f>
        <v/>
      </c>
      <c r="Q1284" s="12">
        <f>IF(OR(G1284="",O1284=""),"",
IF(AND(G1284&lt;TODAY(),O1284&gt;0),"YES","NO"))</f>
        <v/>
      </c>
      <c r="R1284" s="100" t="n"/>
      <c r="S1284" s="14" t="n"/>
      <c r="T1284" s="15">
        <f>IF(Q1284="YES", IF(R1284="Company",L1284*(1+S1284),IF(R1284="Vendor",L1284*(1-S1284),"")),"")</f>
        <v/>
      </c>
      <c r="U1284" s="15">
        <f>IF(Q1284="YES",O1284*T1284,"")</f>
        <v/>
      </c>
      <c r="V1284" s="16" t="n"/>
      <c r="W1284" s="17">
        <f>IF(Q1284="YES",G1284+V1284,"")</f>
        <v/>
      </c>
      <c r="X1284" s="18">
        <f>IF(Q1284="YES",IF(TODAY()&gt;W1284,"OVERDUE","WITHIN TIME"),"")</f>
        <v/>
      </c>
    </row>
    <row r="1285">
      <c r="A1285" s="3" t="n">
        <v>1281</v>
      </c>
      <c r="B1285" s="4" t="n"/>
      <c r="C1285" s="4" t="n"/>
      <c r="D1285" s="5">
        <f>IF(E1285="ISNR20","Natural Rubber-TSNR (ISNR-20)","")</f>
        <v/>
      </c>
      <c r="E1285" s="4" t="n"/>
      <c r="F1285" s="6" t="n"/>
      <c r="G1285" s="6" t="n"/>
      <c r="H1285" s="7">
        <f>IF(G1285="","",G1285-TODAY())</f>
        <v/>
      </c>
      <c r="I1285" s="8">
        <f>IF(G1285="","",
IF(G1285&lt;TODAY(),
IF(O1285&gt;0,"Violated","Completed"),
IF(H1285&lt;=7,"Expiring Soon",
"Active")))</f>
        <v/>
      </c>
      <c r="J1285" s="8">
        <f>IF(C1285="","",
COUNTIFS(
sales!$C:$C,$C1285,
sales!$E:$E,$E1285,
sales!$H:$H,"&gt;="&amp;$F1285,
sales!$H:$H,"&lt;="&amp;$G1285
))</f>
        <v/>
      </c>
      <c r="K1285" s="9">
        <f>IF(COUNTIFS(sales!C:C, C1285)=0,"",
_xlfn.MAXIFS(sales!H:H, sales!C:C, C1285))</f>
        <v/>
      </c>
      <c r="L1285" s="4" t="n"/>
      <c r="M1285" s="4" t="n"/>
      <c r="N1285" s="10">
        <f>IF(C1285="","",
SUMIFS(
sales!$I:$I,
sales!$C:$C,$C1285,
sales!$E:$E,$E1285,
sales!$H:$H,"&gt;="&amp;$F1285,
sales!$H:$H,"&lt;="&amp;$G1285
))</f>
        <v/>
      </c>
      <c r="O1285" s="10">
        <f>IF(M1285="","",M1285-N1285)</f>
        <v/>
      </c>
      <c r="P1285" s="11">
        <f>IF(M1285=0,"",N1285/M1285)</f>
        <v/>
      </c>
      <c r="Q1285" s="12">
        <f>IF(OR(G1285="",O1285=""),"",
IF(AND(G1285&lt;TODAY(),O1285&gt;0),"YES","NO"))</f>
        <v/>
      </c>
      <c r="R1285" s="100" t="n"/>
      <c r="S1285" s="14" t="n"/>
      <c r="T1285" s="15">
        <f>IF(Q1285="YES", IF(R1285="Company",L1285*(1+S1285),IF(R1285="Vendor",L1285*(1-S1285),"")),"")</f>
        <v/>
      </c>
      <c r="U1285" s="15">
        <f>IF(Q1285="YES",O1285*T1285,"")</f>
        <v/>
      </c>
      <c r="V1285" s="16" t="n"/>
      <c r="W1285" s="17">
        <f>IF(Q1285="YES",G1285+V1285,"")</f>
        <v/>
      </c>
      <c r="X1285" s="18">
        <f>IF(Q1285="YES",IF(TODAY()&gt;W1285,"OVERDUE","WITHIN TIME"),"")</f>
        <v/>
      </c>
    </row>
    <row r="1286">
      <c r="A1286" s="3" t="n">
        <v>1282</v>
      </c>
      <c r="B1286" s="4" t="n"/>
      <c r="C1286" s="4" t="n"/>
      <c r="D1286" s="5">
        <f>IF(E1286="ISNR20","Natural Rubber-TSNR (ISNR-20)","")</f>
        <v/>
      </c>
      <c r="E1286" s="4" t="n"/>
      <c r="F1286" s="6" t="n"/>
      <c r="G1286" s="6" t="n"/>
      <c r="H1286" s="7">
        <f>IF(G1286="","",G1286-TODAY())</f>
        <v/>
      </c>
      <c r="I1286" s="8">
        <f>IF(G1286="","",
IF(G1286&lt;TODAY(),
IF(O1286&gt;0,"Violated","Completed"),
IF(H1286&lt;=7,"Expiring Soon",
"Active")))</f>
        <v/>
      </c>
      <c r="J1286" s="8">
        <f>IF(C1286="","",
COUNTIFS(
sales!$C:$C,$C1286,
sales!$E:$E,$E1286,
sales!$H:$H,"&gt;="&amp;$F1286,
sales!$H:$H,"&lt;="&amp;$G1286
))</f>
        <v/>
      </c>
      <c r="K1286" s="9">
        <f>IF(COUNTIFS(sales!C:C, C1286)=0,"",
_xlfn.MAXIFS(sales!H:H, sales!C:C, C1286))</f>
        <v/>
      </c>
      <c r="L1286" s="4" t="n"/>
      <c r="M1286" s="4" t="n"/>
      <c r="N1286" s="10">
        <f>IF(C1286="","",
SUMIFS(
sales!$I:$I,
sales!$C:$C,$C1286,
sales!$E:$E,$E1286,
sales!$H:$H,"&gt;="&amp;$F1286,
sales!$H:$H,"&lt;="&amp;$G1286
))</f>
        <v/>
      </c>
      <c r="O1286" s="10">
        <f>IF(M1286="","",M1286-N1286)</f>
        <v/>
      </c>
      <c r="P1286" s="11">
        <f>IF(M1286=0,"",N1286/M1286)</f>
        <v/>
      </c>
      <c r="Q1286" s="12">
        <f>IF(OR(G1286="",O1286=""),"",
IF(AND(G1286&lt;TODAY(),O1286&gt;0),"YES","NO"))</f>
        <v/>
      </c>
      <c r="R1286" s="100" t="n"/>
      <c r="S1286" s="14" t="n"/>
      <c r="T1286" s="15">
        <f>IF(Q1286="YES", IF(R1286="Company",L1286*(1+S1286),IF(R1286="Vendor",L1286*(1-S1286),"")),"")</f>
        <v/>
      </c>
      <c r="U1286" s="15">
        <f>IF(Q1286="YES",O1286*T1286,"")</f>
        <v/>
      </c>
      <c r="V1286" s="16" t="n"/>
      <c r="W1286" s="17">
        <f>IF(Q1286="YES",G1286+V1286,"")</f>
        <v/>
      </c>
      <c r="X1286" s="18">
        <f>IF(Q1286="YES",IF(TODAY()&gt;W1286,"OVERDUE","WITHIN TIME"),"")</f>
        <v/>
      </c>
    </row>
    <row r="1287">
      <c r="A1287" s="3" t="n">
        <v>1283</v>
      </c>
      <c r="B1287" s="4" t="n"/>
      <c r="C1287" s="4" t="n"/>
      <c r="D1287" s="5">
        <f>IF(E1287="ISNR20","Natural Rubber-TSNR (ISNR-20)","")</f>
        <v/>
      </c>
      <c r="E1287" s="4" t="n"/>
      <c r="F1287" s="6" t="n"/>
      <c r="G1287" s="6" t="n"/>
      <c r="H1287" s="7">
        <f>IF(G1287="","",G1287-TODAY())</f>
        <v/>
      </c>
      <c r="I1287" s="8">
        <f>IF(G1287="","",
IF(G1287&lt;TODAY(),
IF(O1287&gt;0,"Violated","Completed"),
IF(H1287&lt;=7,"Expiring Soon",
"Active")))</f>
        <v/>
      </c>
      <c r="J1287" s="8">
        <f>IF(C1287="","",
COUNTIFS(
sales!$C:$C,$C1287,
sales!$E:$E,$E1287,
sales!$H:$H,"&gt;="&amp;$F1287,
sales!$H:$H,"&lt;="&amp;$G1287
))</f>
        <v/>
      </c>
      <c r="K1287" s="9">
        <f>IF(COUNTIFS(sales!C:C, C1287)=0,"",
_xlfn.MAXIFS(sales!H:H, sales!C:C, C1287))</f>
        <v/>
      </c>
      <c r="L1287" s="4" t="n"/>
      <c r="M1287" s="4" t="n"/>
      <c r="N1287" s="10">
        <f>IF(C1287="","",
SUMIFS(
sales!$I:$I,
sales!$C:$C,$C1287,
sales!$E:$E,$E1287,
sales!$H:$H,"&gt;="&amp;$F1287,
sales!$H:$H,"&lt;="&amp;$G1287
))</f>
        <v/>
      </c>
      <c r="O1287" s="10">
        <f>IF(M1287="","",M1287-N1287)</f>
        <v/>
      </c>
      <c r="P1287" s="11">
        <f>IF(M1287=0,"",N1287/M1287)</f>
        <v/>
      </c>
      <c r="Q1287" s="12">
        <f>IF(OR(G1287="",O1287=""),"",
IF(AND(G1287&lt;TODAY(),O1287&gt;0),"YES","NO"))</f>
        <v/>
      </c>
      <c r="R1287" s="100" t="n"/>
      <c r="S1287" s="14" t="n"/>
      <c r="T1287" s="15">
        <f>IF(Q1287="YES", IF(R1287="Company",L1287*(1+S1287),IF(R1287="Vendor",L1287*(1-S1287),"")),"")</f>
        <v/>
      </c>
      <c r="U1287" s="15">
        <f>IF(Q1287="YES",O1287*T1287,"")</f>
        <v/>
      </c>
      <c r="V1287" s="16" t="n"/>
      <c r="W1287" s="17">
        <f>IF(Q1287="YES",G1287+V1287,"")</f>
        <v/>
      </c>
      <c r="X1287" s="18">
        <f>IF(Q1287="YES",IF(TODAY()&gt;W1287,"OVERDUE","WITHIN TIME"),"")</f>
        <v/>
      </c>
    </row>
    <row r="1288">
      <c r="A1288" s="3" t="n">
        <v>1284</v>
      </c>
      <c r="B1288" s="4" t="n"/>
      <c r="C1288" s="4" t="n"/>
      <c r="D1288" s="5">
        <f>IF(E1288="ISNR20","Natural Rubber-TSNR (ISNR-20)","")</f>
        <v/>
      </c>
      <c r="E1288" s="4" t="n"/>
      <c r="F1288" s="6" t="n"/>
      <c r="G1288" s="6" t="n"/>
      <c r="H1288" s="7">
        <f>IF(G1288="","",G1288-TODAY())</f>
        <v/>
      </c>
      <c r="I1288" s="8">
        <f>IF(G1288="","",
IF(G1288&lt;TODAY(),
IF(O1288&gt;0,"Violated","Completed"),
IF(H1288&lt;=7,"Expiring Soon",
"Active")))</f>
        <v/>
      </c>
      <c r="J1288" s="8">
        <f>IF(C1288="","",
COUNTIFS(
sales!$C:$C,$C1288,
sales!$E:$E,$E1288,
sales!$H:$H,"&gt;="&amp;$F1288,
sales!$H:$H,"&lt;="&amp;$G1288
))</f>
        <v/>
      </c>
      <c r="K1288" s="9">
        <f>IF(COUNTIFS(sales!C:C, C1288)=0,"",
_xlfn.MAXIFS(sales!H:H, sales!C:C, C1288))</f>
        <v/>
      </c>
      <c r="L1288" s="4" t="n"/>
      <c r="M1288" s="4" t="n"/>
      <c r="N1288" s="10">
        <f>IF(C1288="","",
SUMIFS(
sales!$I:$I,
sales!$C:$C,$C1288,
sales!$E:$E,$E1288,
sales!$H:$H,"&gt;="&amp;$F1288,
sales!$H:$H,"&lt;="&amp;$G1288
))</f>
        <v/>
      </c>
      <c r="O1288" s="10">
        <f>IF(M1288="","",M1288-N1288)</f>
        <v/>
      </c>
      <c r="P1288" s="11">
        <f>IF(M1288=0,"",N1288/M1288)</f>
        <v/>
      </c>
      <c r="Q1288" s="12">
        <f>IF(OR(G1288="",O1288=""),"",
IF(AND(G1288&lt;TODAY(),O1288&gt;0),"YES","NO"))</f>
        <v/>
      </c>
      <c r="R1288" s="100" t="n"/>
      <c r="S1288" s="14" t="n"/>
      <c r="T1288" s="15">
        <f>IF(Q1288="YES", IF(R1288="Company",L1288*(1+S1288),IF(R1288="Vendor",L1288*(1-S1288),"")),"")</f>
        <v/>
      </c>
      <c r="U1288" s="15">
        <f>IF(Q1288="YES",O1288*T1288,"")</f>
        <v/>
      </c>
      <c r="V1288" s="16" t="n"/>
      <c r="W1288" s="17">
        <f>IF(Q1288="YES",G1288+V1288,"")</f>
        <v/>
      </c>
      <c r="X1288" s="18">
        <f>IF(Q1288="YES",IF(TODAY()&gt;W1288,"OVERDUE","WITHIN TIME"),"")</f>
        <v/>
      </c>
    </row>
    <row r="1289">
      <c r="A1289" s="3" t="n">
        <v>1285</v>
      </c>
      <c r="B1289" s="4" t="n"/>
      <c r="C1289" s="4" t="n"/>
      <c r="D1289" s="5">
        <f>IF(E1289="ISNR20","Natural Rubber-TSNR (ISNR-20)","")</f>
        <v/>
      </c>
      <c r="E1289" s="4" t="n"/>
      <c r="F1289" s="6" t="n"/>
      <c r="G1289" s="6" t="n"/>
      <c r="H1289" s="7">
        <f>IF(G1289="","",G1289-TODAY())</f>
        <v/>
      </c>
      <c r="I1289" s="8">
        <f>IF(G1289="","",
IF(G1289&lt;TODAY(),
IF(O1289&gt;0,"Violated","Completed"),
IF(H1289&lt;=7,"Expiring Soon",
"Active")))</f>
        <v/>
      </c>
      <c r="J1289" s="8">
        <f>IF(C1289="","",
COUNTIFS(
sales!$C:$C,$C1289,
sales!$E:$E,$E1289,
sales!$H:$H,"&gt;="&amp;$F1289,
sales!$H:$H,"&lt;="&amp;$G1289
))</f>
        <v/>
      </c>
      <c r="K1289" s="9">
        <f>IF(COUNTIFS(sales!C:C, C1289)=0,"",
_xlfn.MAXIFS(sales!H:H, sales!C:C, C1289))</f>
        <v/>
      </c>
      <c r="L1289" s="4" t="n"/>
      <c r="M1289" s="4" t="n"/>
      <c r="N1289" s="10">
        <f>IF(C1289="","",
SUMIFS(
sales!$I:$I,
sales!$C:$C,$C1289,
sales!$E:$E,$E1289,
sales!$H:$H,"&gt;="&amp;$F1289,
sales!$H:$H,"&lt;="&amp;$G1289
))</f>
        <v/>
      </c>
      <c r="O1289" s="10">
        <f>IF(M1289="","",M1289-N1289)</f>
        <v/>
      </c>
      <c r="P1289" s="11">
        <f>IF(M1289=0,"",N1289/M1289)</f>
        <v/>
      </c>
      <c r="Q1289" s="12">
        <f>IF(OR(G1289="",O1289=""),"",
IF(AND(G1289&lt;TODAY(),O1289&gt;0),"YES","NO"))</f>
        <v/>
      </c>
      <c r="R1289" s="100" t="n"/>
      <c r="S1289" s="14" t="n"/>
      <c r="T1289" s="15">
        <f>IF(Q1289="YES", IF(R1289="Company",L1289*(1+S1289),IF(R1289="Vendor",L1289*(1-S1289),"")),"")</f>
        <v/>
      </c>
      <c r="U1289" s="15">
        <f>IF(Q1289="YES",O1289*T1289,"")</f>
        <v/>
      </c>
      <c r="V1289" s="16" t="n"/>
      <c r="W1289" s="17">
        <f>IF(Q1289="YES",G1289+V1289,"")</f>
        <v/>
      </c>
      <c r="X1289" s="18">
        <f>IF(Q1289="YES",IF(TODAY()&gt;W1289,"OVERDUE","WITHIN TIME"),"")</f>
        <v/>
      </c>
    </row>
    <row r="1290">
      <c r="A1290" s="3" t="n">
        <v>1286</v>
      </c>
      <c r="B1290" s="4" t="n"/>
      <c r="C1290" s="4" t="n"/>
      <c r="D1290" s="5">
        <f>IF(E1290="ISNR20","Natural Rubber-TSNR (ISNR-20)","")</f>
        <v/>
      </c>
      <c r="E1290" s="4" t="n"/>
      <c r="F1290" s="6" t="n"/>
      <c r="G1290" s="6" t="n"/>
      <c r="H1290" s="7">
        <f>IF(G1290="","",G1290-TODAY())</f>
        <v/>
      </c>
      <c r="I1290" s="8">
        <f>IF(G1290="","",
IF(G1290&lt;TODAY(),
IF(O1290&gt;0,"Violated","Completed"),
IF(H1290&lt;=7,"Expiring Soon",
"Active")))</f>
        <v/>
      </c>
      <c r="J1290" s="8">
        <f>IF(C1290="","",
COUNTIFS(
sales!$C:$C,$C1290,
sales!$E:$E,$E1290,
sales!$H:$H,"&gt;="&amp;$F1290,
sales!$H:$H,"&lt;="&amp;$G1290
))</f>
        <v/>
      </c>
      <c r="K1290" s="9">
        <f>IF(COUNTIFS(sales!C:C, C1290)=0,"",
_xlfn.MAXIFS(sales!H:H, sales!C:C, C1290))</f>
        <v/>
      </c>
      <c r="L1290" s="4" t="n"/>
      <c r="M1290" s="4" t="n"/>
      <c r="N1290" s="10">
        <f>IF(C1290="","",
SUMIFS(
sales!$I:$I,
sales!$C:$C,$C1290,
sales!$E:$E,$E1290,
sales!$H:$H,"&gt;="&amp;$F1290,
sales!$H:$H,"&lt;="&amp;$G1290
))</f>
        <v/>
      </c>
      <c r="O1290" s="10">
        <f>IF(M1290="","",M1290-N1290)</f>
        <v/>
      </c>
      <c r="P1290" s="11">
        <f>IF(M1290=0,"",N1290/M1290)</f>
        <v/>
      </c>
      <c r="Q1290" s="12">
        <f>IF(OR(G1290="",O1290=""),"",
IF(AND(G1290&lt;TODAY(),O1290&gt;0),"YES","NO"))</f>
        <v/>
      </c>
      <c r="R1290" s="100" t="n"/>
      <c r="S1290" s="14" t="n"/>
      <c r="T1290" s="15">
        <f>IF(Q1290="YES", IF(R1290="Company",L1290*(1+S1290),IF(R1290="Vendor",L1290*(1-S1290),"")),"")</f>
        <v/>
      </c>
      <c r="U1290" s="15">
        <f>IF(Q1290="YES",O1290*T1290,"")</f>
        <v/>
      </c>
      <c r="V1290" s="16" t="n"/>
      <c r="W1290" s="17">
        <f>IF(Q1290="YES",G1290+V1290,"")</f>
        <v/>
      </c>
      <c r="X1290" s="18">
        <f>IF(Q1290="YES",IF(TODAY()&gt;W1290,"OVERDUE","WITHIN TIME"),"")</f>
        <v/>
      </c>
    </row>
    <row r="1291">
      <c r="A1291" s="3" t="n">
        <v>1287</v>
      </c>
      <c r="B1291" s="4" t="n"/>
      <c r="C1291" s="4" t="n"/>
      <c r="D1291" s="5">
        <f>IF(E1291="ISNR20","Natural Rubber-TSNR (ISNR-20)","")</f>
        <v/>
      </c>
      <c r="E1291" s="4" t="n"/>
      <c r="F1291" s="6" t="n"/>
      <c r="G1291" s="6" t="n"/>
      <c r="H1291" s="7">
        <f>IF(G1291="","",G1291-TODAY())</f>
        <v/>
      </c>
      <c r="I1291" s="8">
        <f>IF(G1291="","",
IF(G1291&lt;TODAY(),
IF(O1291&gt;0,"Violated","Completed"),
IF(H1291&lt;=7,"Expiring Soon",
"Active")))</f>
        <v/>
      </c>
      <c r="J1291" s="8">
        <f>IF(C1291="","",
COUNTIFS(
sales!$C:$C,$C1291,
sales!$E:$E,$E1291,
sales!$H:$H,"&gt;="&amp;$F1291,
sales!$H:$H,"&lt;="&amp;$G1291
))</f>
        <v/>
      </c>
      <c r="K1291" s="9">
        <f>IF(COUNTIFS(sales!C:C, C1291)=0,"",
_xlfn.MAXIFS(sales!H:H, sales!C:C, C1291))</f>
        <v/>
      </c>
      <c r="L1291" s="4" t="n"/>
      <c r="M1291" s="4" t="n"/>
      <c r="N1291" s="10">
        <f>IF(C1291="","",
SUMIFS(
sales!$I:$I,
sales!$C:$C,$C1291,
sales!$E:$E,$E1291,
sales!$H:$H,"&gt;="&amp;$F1291,
sales!$H:$H,"&lt;="&amp;$G1291
))</f>
        <v/>
      </c>
      <c r="O1291" s="10">
        <f>IF(M1291="","",M1291-N1291)</f>
        <v/>
      </c>
      <c r="P1291" s="11">
        <f>IF(M1291=0,"",N1291/M1291)</f>
        <v/>
      </c>
      <c r="Q1291" s="12">
        <f>IF(OR(G1291="",O1291=""),"",
IF(AND(G1291&lt;TODAY(),O1291&gt;0),"YES","NO"))</f>
        <v/>
      </c>
      <c r="R1291" s="100" t="n"/>
      <c r="S1291" s="14" t="n"/>
      <c r="T1291" s="15">
        <f>IF(Q1291="YES", IF(R1291="Company",L1291*(1+S1291),IF(R1291="Vendor",L1291*(1-S1291),"")),"")</f>
        <v/>
      </c>
      <c r="U1291" s="15">
        <f>IF(Q1291="YES",O1291*T1291,"")</f>
        <v/>
      </c>
      <c r="V1291" s="16" t="n"/>
      <c r="W1291" s="17">
        <f>IF(Q1291="YES",G1291+V1291,"")</f>
        <v/>
      </c>
      <c r="X1291" s="18">
        <f>IF(Q1291="YES",IF(TODAY()&gt;W1291,"OVERDUE","WITHIN TIME"),"")</f>
        <v/>
      </c>
    </row>
    <row r="1292">
      <c r="A1292" s="3" t="n">
        <v>1288</v>
      </c>
      <c r="B1292" s="4" t="n"/>
      <c r="C1292" s="4" t="n"/>
      <c r="D1292" s="5">
        <f>IF(E1292="ISNR20","Natural Rubber-TSNR (ISNR-20)","")</f>
        <v/>
      </c>
      <c r="E1292" s="4" t="n"/>
      <c r="F1292" s="6" t="n"/>
      <c r="G1292" s="6" t="n"/>
      <c r="H1292" s="7">
        <f>IF(G1292="","",G1292-TODAY())</f>
        <v/>
      </c>
      <c r="I1292" s="8">
        <f>IF(G1292="","",
IF(G1292&lt;TODAY(),
IF(O1292&gt;0,"Violated","Completed"),
IF(H1292&lt;=7,"Expiring Soon",
"Active")))</f>
        <v/>
      </c>
      <c r="J1292" s="8">
        <f>IF(C1292="","",
COUNTIFS(
sales!$C:$C,$C1292,
sales!$E:$E,$E1292,
sales!$H:$H,"&gt;="&amp;$F1292,
sales!$H:$H,"&lt;="&amp;$G1292
))</f>
        <v/>
      </c>
      <c r="K1292" s="9">
        <f>IF(COUNTIFS(sales!C:C, C1292)=0,"",
_xlfn.MAXIFS(sales!H:H, sales!C:C, C1292))</f>
        <v/>
      </c>
      <c r="L1292" s="4" t="n"/>
      <c r="M1292" s="4" t="n"/>
      <c r="N1292" s="10">
        <f>IF(C1292="","",
SUMIFS(
sales!$I:$I,
sales!$C:$C,$C1292,
sales!$E:$E,$E1292,
sales!$H:$H,"&gt;="&amp;$F1292,
sales!$H:$H,"&lt;="&amp;$G1292
))</f>
        <v/>
      </c>
      <c r="O1292" s="10">
        <f>IF(M1292="","",M1292-N1292)</f>
        <v/>
      </c>
      <c r="P1292" s="11">
        <f>IF(M1292=0,"",N1292/M1292)</f>
        <v/>
      </c>
      <c r="Q1292" s="12">
        <f>IF(OR(G1292="",O1292=""),"",
IF(AND(G1292&lt;TODAY(),O1292&gt;0),"YES","NO"))</f>
        <v/>
      </c>
      <c r="R1292" s="100" t="n"/>
      <c r="S1292" s="14" t="n"/>
      <c r="T1292" s="15">
        <f>IF(Q1292="YES", IF(R1292="Company",L1292*(1+S1292),IF(R1292="Vendor",L1292*(1-S1292),"")),"")</f>
        <v/>
      </c>
      <c r="U1292" s="15">
        <f>IF(Q1292="YES",O1292*T1292,"")</f>
        <v/>
      </c>
      <c r="V1292" s="16" t="n"/>
      <c r="W1292" s="17">
        <f>IF(Q1292="YES",G1292+V1292,"")</f>
        <v/>
      </c>
      <c r="X1292" s="18">
        <f>IF(Q1292="YES",IF(TODAY()&gt;W1292,"OVERDUE","WITHIN TIME"),"")</f>
        <v/>
      </c>
    </row>
    <row r="1293">
      <c r="A1293" s="3" t="n">
        <v>1289</v>
      </c>
      <c r="B1293" s="4" t="n"/>
      <c r="C1293" s="4" t="n"/>
      <c r="D1293" s="5">
        <f>IF(E1293="ISNR20","Natural Rubber-TSNR (ISNR-20)","")</f>
        <v/>
      </c>
      <c r="E1293" s="4" t="n"/>
      <c r="F1293" s="6" t="n"/>
      <c r="G1293" s="6" t="n"/>
      <c r="H1293" s="7">
        <f>IF(G1293="","",G1293-TODAY())</f>
        <v/>
      </c>
      <c r="I1293" s="8">
        <f>IF(G1293="","",
IF(G1293&lt;TODAY(),
IF(O1293&gt;0,"Violated","Completed"),
IF(H1293&lt;=7,"Expiring Soon",
"Active")))</f>
        <v/>
      </c>
      <c r="J1293" s="8">
        <f>IF(C1293="","",
COUNTIFS(
sales!$C:$C,$C1293,
sales!$E:$E,$E1293,
sales!$H:$H,"&gt;="&amp;$F1293,
sales!$H:$H,"&lt;="&amp;$G1293
))</f>
        <v/>
      </c>
      <c r="K1293" s="9">
        <f>IF(COUNTIFS(sales!C:C, C1293)=0,"",
_xlfn.MAXIFS(sales!H:H, sales!C:C, C1293))</f>
        <v/>
      </c>
      <c r="L1293" s="4" t="n"/>
      <c r="M1293" s="4" t="n"/>
      <c r="N1293" s="10">
        <f>IF(C1293="","",
SUMIFS(
sales!$I:$I,
sales!$C:$C,$C1293,
sales!$E:$E,$E1293,
sales!$H:$H,"&gt;="&amp;$F1293,
sales!$H:$H,"&lt;="&amp;$G1293
))</f>
        <v/>
      </c>
      <c r="O1293" s="10">
        <f>IF(M1293="","",M1293-N1293)</f>
        <v/>
      </c>
      <c r="P1293" s="11">
        <f>IF(M1293=0,"",N1293/M1293)</f>
        <v/>
      </c>
      <c r="Q1293" s="12">
        <f>IF(OR(G1293="",O1293=""),"",
IF(AND(G1293&lt;TODAY(),O1293&gt;0),"YES","NO"))</f>
        <v/>
      </c>
      <c r="R1293" s="100" t="n"/>
      <c r="S1293" s="14" t="n"/>
      <c r="T1293" s="15">
        <f>IF(Q1293="YES", IF(R1293="Company",L1293*(1+S1293),IF(R1293="Vendor",L1293*(1-S1293),"")),"")</f>
        <v/>
      </c>
      <c r="U1293" s="15">
        <f>IF(Q1293="YES",O1293*T1293,"")</f>
        <v/>
      </c>
      <c r="V1293" s="16" t="n"/>
      <c r="W1293" s="17">
        <f>IF(Q1293="YES",G1293+V1293,"")</f>
        <v/>
      </c>
      <c r="X1293" s="18">
        <f>IF(Q1293="YES",IF(TODAY()&gt;W1293,"OVERDUE","WITHIN TIME"),"")</f>
        <v/>
      </c>
    </row>
    <row r="1294">
      <c r="A1294" s="3" t="n">
        <v>1290</v>
      </c>
      <c r="B1294" s="4" t="n"/>
      <c r="C1294" s="4" t="n"/>
      <c r="D1294" s="5">
        <f>IF(E1294="ISNR20","Natural Rubber-TSNR (ISNR-20)","")</f>
        <v/>
      </c>
      <c r="E1294" s="4" t="n"/>
      <c r="F1294" s="6" t="n"/>
      <c r="G1294" s="6" t="n"/>
      <c r="H1294" s="7">
        <f>IF(G1294="","",G1294-TODAY())</f>
        <v/>
      </c>
      <c r="I1294" s="8">
        <f>IF(G1294="","",
IF(G1294&lt;TODAY(),
IF(O1294&gt;0,"Violated","Completed"),
IF(H1294&lt;=7,"Expiring Soon",
"Active")))</f>
        <v/>
      </c>
      <c r="J1294" s="8">
        <f>IF(C1294="","",
COUNTIFS(
sales!$C:$C,$C1294,
sales!$E:$E,$E1294,
sales!$H:$H,"&gt;="&amp;$F1294,
sales!$H:$H,"&lt;="&amp;$G1294
))</f>
        <v/>
      </c>
      <c r="K1294" s="9">
        <f>IF(COUNTIFS(sales!C:C, C1294)=0,"",
_xlfn.MAXIFS(sales!H:H, sales!C:C, C1294))</f>
        <v/>
      </c>
      <c r="L1294" s="4" t="n"/>
      <c r="M1294" s="4" t="n"/>
      <c r="N1294" s="10">
        <f>IF(C1294="","",
SUMIFS(
sales!$I:$I,
sales!$C:$C,$C1294,
sales!$E:$E,$E1294,
sales!$H:$H,"&gt;="&amp;$F1294,
sales!$H:$H,"&lt;="&amp;$G1294
))</f>
        <v/>
      </c>
      <c r="O1294" s="10">
        <f>IF(M1294="","",M1294-N1294)</f>
        <v/>
      </c>
      <c r="P1294" s="11">
        <f>IF(M1294=0,"",N1294/M1294)</f>
        <v/>
      </c>
      <c r="Q1294" s="12">
        <f>IF(OR(G1294="",O1294=""),"",
IF(AND(G1294&lt;TODAY(),O1294&gt;0),"YES","NO"))</f>
        <v/>
      </c>
      <c r="R1294" s="100" t="n"/>
      <c r="S1294" s="14" t="n"/>
      <c r="T1294" s="15">
        <f>IF(Q1294="YES", IF(R1294="Company",L1294*(1+S1294),IF(R1294="Vendor",L1294*(1-S1294),"")),"")</f>
        <v/>
      </c>
      <c r="U1294" s="15">
        <f>IF(Q1294="YES",O1294*T1294,"")</f>
        <v/>
      </c>
      <c r="V1294" s="16" t="n"/>
      <c r="W1294" s="17">
        <f>IF(Q1294="YES",G1294+V1294,"")</f>
        <v/>
      </c>
      <c r="X1294" s="18">
        <f>IF(Q1294="YES",IF(TODAY()&gt;W1294,"OVERDUE","WITHIN TIME"),"")</f>
        <v/>
      </c>
    </row>
    <row r="1295">
      <c r="A1295" s="3" t="n">
        <v>1291</v>
      </c>
      <c r="B1295" s="4" t="n"/>
      <c r="C1295" s="4" t="n"/>
      <c r="D1295" s="5">
        <f>IF(E1295="ISNR20","Natural Rubber-TSNR (ISNR-20)","")</f>
        <v/>
      </c>
      <c r="E1295" s="4" t="n"/>
      <c r="F1295" s="6" t="n"/>
      <c r="G1295" s="6" t="n"/>
      <c r="H1295" s="7">
        <f>IF(G1295="","",G1295-TODAY())</f>
        <v/>
      </c>
      <c r="I1295" s="8">
        <f>IF(G1295="","",
IF(G1295&lt;TODAY(),
IF(O1295&gt;0,"Violated","Completed"),
IF(H1295&lt;=7,"Expiring Soon",
"Active")))</f>
        <v/>
      </c>
      <c r="J1295" s="8">
        <f>IF(C1295="","",
COUNTIFS(
sales!$C:$C,$C1295,
sales!$E:$E,$E1295,
sales!$H:$H,"&gt;="&amp;$F1295,
sales!$H:$H,"&lt;="&amp;$G1295
))</f>
        <v/>
      </c>
      <c r="K1295" s="9">
        <f>IF(COUNTIFS(sales!C:C, C1295)=0,"",
_xlfn.MAXIFS(sales!H:H, sales!C:C, C1295))</f>
        <v/>
      </c>
      <c r="L1295" s="4" t="n"/>
      <c r="M1295" s="4" t="n"/>
      <c r="N1295" s="10">
        <f>IF(C1295="","",
SUMIFS(
sales!$I:$I,
sales!$C:$C,$C1295,
sales!$E:$E,$E1295,
sales!$H:$H,"&gt;="&amp;$F1295,
sales!$H:$H,"&lt;="&amp;$G1295
))</f>
        <v/>
      </c>
      <c r="O1295" s="10">
        <f>IF(M1295="","",M1295-N1295)</f>
        <v/>
      </c>
      <c r="P1295" s="11">
        <f>IF(M1295=0,"",N1295/M1295)</f>
        <v/>
      </c>
      <c r="Q1295" s="12">
        <f>IF(OR(G1295="",O1295=""),"",
IF(AND(G1295&lt;TODAY(),O1295&gt;0),"YES","NO"))</f>
        <v/>
      </c>
      <c r="R1295" s="100" t="n"/>
      <c r="S1295" s="14" t="n"/>
      <c r="T1295" s="15">
        <f>IF(Q1295="YES", IF(R1295="Company",L1295*(1+S1295),IF(R1295="Vendor",L1295*(1-S1295),"")),"")</f>
        <v/>
      </c>
      <c r="U1295" s="15">
        <f>IF(Q1295="YES",O1295*T1295,"")</f>
        <v/>
      </c>
      <c r="V1295" s="16" t="n"/>
      <c r="W1295" s="17">
        <f>IF(Q1295="YES",G1295+V1295,"")</f>
        <v/>
      </c>
      <c r="X1295" s="18">
        <f>IF(Q1295="YES",IF(TODAY()&gt;W1295,"OVERDUE","WITHIN TIME"),"")</f>
        <v/>
      </c>
    </row>
    <row r="1296">
      <c r="A1296" s="3" t="n">
        <v>1292</v>
      </c>
      <c r="B1296" s="4" t="n"/>
      <c r="C1296" s="4" t="n"/>
      <c r="D1296" s="5">
        <f>IF(E1296="ISNR20","Natural Rubber-TSNR (ISNR-20)","")</f>
        <v/>
      </c>
      <c r="E1296" s="4" t="n"/>
      <c r="F1296" s="6" t="n"/>
      <c r="G1296" s="6" t="n"/>
      <c r="H1296" s="7">
        <f>IF(G1296="","",G1296-TODAY())</f>
        <v/>
      </c>
      <c r="I1296" s="8">
        <f>IF(G1296="","",
IF(G1296&lt;TODAY(),
IF(O1296&gt;0,"Violated","Completed"),
IF(H1296&lt;=7,"Expiring Soon",
"Active")))</f>
        <v/>
      </c>
      <c r="J1296" s="8">
        <f>IF(C1296="","",
COUNTIFS(
sales!$C:$C,$C1296,
sales!$E:$E,$E1296,
sales!$H:$H,"&gt;="&amp;$F1296,
sales!$H:$H,"&lt;="&amp;$G1296
))</f>
        <v/>
      </c>
      <c r="K1296" s="9">
        <f>IF(COUNTIFS(sales!C:C, C1296)=0,"",
_xlfn.MAXIFS(sales!H:H, sales!C:C, C1296))</f>
        <v/>
      </c>
      <c r="L1296" s="4" t="n"/>
      <c r="M1296" s="4" t="n"/>
      <c r="N1296" s="10">
        <f>IF(C1296="","",
SUMIFS(
sales!$I:$I,
sales!$C:$C,$C1296,
sales!$E:$E,$E1296,
sales!$H:$H,"&gt;="&amp;$F1296,
sales!$H:$H,"&lt;="&amp;$G1296
))</f>
        <v/>
      </c>
      <c r="O1296" s="10">
        <f>IF(M1296="","",M1296-N1296)</f>
        <v/>
      </c>
      <c r="P1296" s="11">
        <f>IF(M1296=0,"",N1296/M1296)</f>
        <v/>
      </c>
      <c r="Q1296" s="12">
        <f>IF(OR(G1296="",O1296=""),"",
IF(AND(G1296&lt;TODAY(),O1296&gt;0),"YES","NO"))</f>
        <v/>
      </c>
      <c r="R1296" s="100" t="n"/>
      <c r="S1296" s="14" t="n"/>
      <c r="T1296" s="15">
        <f>IF(Q1296="YES", IF(R1296="Company",L1296*(1+S1296),IF(R1296="Vendor",L1296*(1-S1296),"")),"")</f>
        <v/>
      </c>
      <c r="U1296" s="15">
        <f>IF(Q1296="YES",O1296*T1296,"")</f>
        <v/>
      </c>
      <c r="V1296" s="16" t="n"/>
      <c r="W1296" s="17">
        <f>IF(Q1296="YES",G1296+V1296,"")</f>
        <v/>
      </c>
      <c r="X1296" s="18">
        <f>IF(Q1296="YES",IF(TODAY()&gt;W1296,"OVERDUE","WITHIN TIME"),"")</f>
        <v/>
      </c>
    </row>
    <row r="1297">
      <c r="A1297" s="3" t="n">
        <v>1293</v>
      </c>
      <c r="B1297" s="4" t="n"/>
      <c r="C1297" s="4" t="n"/>
      <c r="D1297" s="5">
        <f>IF(E1297="ISNR20","Natural Rubber-TSNR (ISNR-20)","")</f>
        <v/>
      </c>
      <c r="E1297" s="4" t="n"/>
      <c r="F1297" s="6" t="n"/>
      <c r="G1297" s="6" t="n"/>
      <c r="H1297" s="7">
        <f>IF(G1297="","",G1297-TODAY())</f>
        <v/>
      </c>
      <c r="I1297" s="8">
        <f>IF(G1297="","",
IF(G1297&lt;TODAY(),
IF(O1297&gt;0,"Violated","Completed"),
IF(H1297&lt;=7,"Expiring Soon",
"Active")))</f>
        <v/>
      </c>
      <c r="J1297" s="8">
        <f>IF(C1297="","",
COUNTIFS(
sales!$C:$C,$C1297,
sales!$E:$E,$E1297,
sales!$H:$H,"&gt;="&amp;$F1297,
sales!$H:$H,"&lt;="&amp;$G1297
))</f>
        <v/>
      </c>
      <c r="K1297" s="9">
        <f>IF(COUNTIFS(sales!C:C, C1297)=0,"",
_xlfn.MAXIFS(sales!H:H, sales!C:C, C1297))</f>
        <v/>
      </c>
      <c r="L1297" s="4" t="n"/>
      <c r="M1297" s="4" t="n"/>
      <c r="N1297" s="10">
        <f>IF(C1297="","",
SUMIFS(
sales!$I:$I,
sales!$C:$C,$C1297,
sales!$E:$E,$E1297,
sales!$H:$H,"&gt;="&amp;$F1297,
sales!$H:$H,"&lt;="&amp;$G1297
))</f>
        <v/>
      </c>
      <c r="O1297" s="10">
        <f>IF(M1297="","",M1297-N1297)</f>
        <v/>
      </c>
      <c r="P1297" s="11">
        <f>IF(M1297=0,"",N1297/M1297)</f>
        <v/>
      </c>
      <c r="Q1297" s="12">
        <f>IF(OR(G1297="",O1297=""),"",
IF(AND(G1297&lt;TODAY(),O1297&gt;0),"YES","NO"))</f>
        <v/>
      </c>
      <c r="R1297" s="100" t="n"/>
      <c r="S1297" s="14" t="n"/>
      <c r="T1297" s="15">
        <f>IF(Q1297="YES", IF(R1297="Company",L1297*(1+S1297),IF(R1297="Vendor",L1297*(1-S1297),"")),"")</f>
        <v/>
      </c>
      <c r="U1297" s="15">
        <f>IF(Q1297="YES",O1297*T1297,"")</f>
        <v/>
      </c>
      <c r="V1297" s="16" t="n"/>
      <c r="W1297" s="17">
        <f>IF(Q1297="YES",G1297+V1297,"")</f>
        <v/>
      </c>
      <c r="X1297" s="18">
        <f>IF(Q1297="YES",IF(TODAY()&gt;W1297,"OVERDUE","WITHIN TIME"),"")</f>
        <v/>
      </c>
    </row>
    <row r="1298">
      <c r="A1298" s="3" t="n">
        <v>1294</v>
      </c>
      <c r="B1298" s="4" t="n"/>
      <c r="C1298" s="4" t="n"/>
      <c r="D1298" s="5">
        <f>IF(E1298="ISNR20","Natural Rubber-TSNR (ISNR-20)","")</f>
        <v/>
      </c>
      <c r="E1298" s="4" t="n"/>
      <c r="F1298" s="6" t="n"/>
      <c r="G1298" s="6" t="n"/>
      <c r="H1298" s="7">
        <f>IF(G1298="","",G1298-TODAY())</f>
        <v/>
      </c>
      <c r="I1298" s="8">
        <f>IF(G1298="","",
IF(G1298&lt;TODAY(),
IF(O1298&gt;0,"Violated","Completed"),
IF(H1298&lt;=7,"Expiring Soon",
"Active")))</f>
        <v/>
      </c>
      <c r="J1298" s="8">
        <f>IF(C1298="","",
COUNTIFS(
sales!$C:$C,$C1298,
sales!$E:$E,$E1298,
sales!$H:$H,"&gt;="&amp;$F1298,
sales!$H:$H,"&lt;="&amp;$G1298
))</f>
        <v/>
      </c>
      <c r="K1298" s="9">
        <f>IF(COUNTIFS(sales!C:C, C1298)=0,"",
_xlfn.MAXIFS(sales!H:H, sales!C:C, C1298))</f>
        <v/>
      </c>
      <c r="L1298" s="4" t="n"/>
      <c r="M1298" s="4" t="n"/>
      <c r="N1298" s="10">
        <f>IF(C1298="","",
SUMIFS(
sales!$I:$I,
sales!$C:$C,$C1298,
sales!$E:$E,$E1298,
sales!$H:$H,"&gt;="&amp;$F1298,
sales!$H:$H,"&lt;="&amp;$G1298
))</f>
        <v/>
      </c>
      <c r="O1298" s="10">
        <f>IF(M1298="","",M1298-N1298)</f>
        <v/>
      </c>
      <c r="P1298" s="11">
        <f>IF(M1298=0,"",N1298/M1298)</f>
        <v/>
      </c>
      <c r="Q1298" s="12">
        <f>IF(OR(G1298="",O1298=""),"",
IF(AND(G1298&lt;TODAY(),O1298&gt;0),"YES","NO"))</f>
        <v/>
      </c>
      <c r="R1298" s="100" t="n"/>
      <c r="S1298" s="14" t="n"/>
      <c r="T1298" s="15">
        <f>IF(Q1298="YES", IF(R1298="Company",L1298*(1+S1298),IF(R1298="Vendor",L1298*(1-S1298),"")),"")</f>
        <v/>
      </c>
      <c r="U1298" s="15">
        <f>IF(Q1298="YES",O1298*T1298,"")</f>
        <v/>
      </c>
      <c r="V1298" s="16" t="n"/>
      <c r="W1298" s="17">
        <f>IF(Q1298="YES",G1298+V1298,"")</f>
        <v/>
      </c>
      <c r="X1298" s="18">
        <f>IF(Q1298="YES",IF(TODAY()&gt;W1298,"OVERDUE","WITHIN TIME"),"")</f>
        <v/>
      </c>
    </row>
    <row r="1299">
      <c r="A1299" s="3" t="n">
        <v>1295</v>
      </c>
      <c r="B1299" s="4" t="n"/>
      <c r="C1299" s="4" t="n"/>
      <c r="D1299" s="5">
        <f>IF(E1299="ISNR20","Natural Rubber-TSNR (ISNR-20)","")</f>
        <v/>
      </c>
      <c r="E1299" s="4" t="n"/>
      <c r="F1299" s="6" t="n"/>
      <c r="G1299" s="6" t="n"/>
      <c r="H1299" s="7">
        <f>IF(G1299="","",G1299-TODAY())</f>
        <v/>
      </c>
      <c r="I1299" s="8">
        <f>IF(G1299="","",
IF(G1299&lt;TODAY(),
IF(O1299&gt;0,"Violated","Completed"),
IF(H1299&lt;=7,"Expiring Soon",
"Active")))</f>
        <v/>
      </c>
      <c r="J1299" s="8">
        <f>IF(C1299="","",
COUNTIFS(
sales!$C:$C,$C1299,
sales!$E:$E,$E1299,
sales!$H:$H,"&gt;="&amp;$F1299,
sales!$H:$H,"&lt;="&amp;$G1299
))</f>
        <v/>
      </c>
      <c r="K1299" s="9">
        <f>IF(COUNTIFS(sales!C:C, C1299)=0,"",
_xlfn.MAXIFS(sales!H:H, sales!C:C, C1299))</f>
        <v/>
      </c>
      <c r="L1299" s="4" t="n"/>
      <c r="M1299" s="4" t="n"/>
      <c r="N1299" s="10">
        <f>IF(C1299="","",
SUMIFS(
sales!$I:$I,
sales!$C:$C,$C1299,
sales!$E:$E,$E1299,
sales!$H:$H,"&gt;="&amp;$F1299,
sales!$H:$H,"&lt;="&amp;$G1299
))</f>
        <v/>
      </c>
      <c r="O1299" s="10">
        <f>IF(M1299="","",M1299-N1299)</f>
        <v/>
      </c>
      <c r="P1299" s="11">
        <f>IF(M1299=0,"",N1299/M1299)</f>
        <v/>
      </c>
      <c r="Q1299" s="12">
        <f>IF(OR(G1299="",O1299=""),"",
IF(AND(G1299&lt;TODAY(),O1299&gt;0),"YES","NO"))</f>
        <v/>
      </c>
      <c r="R1299" s="100" t="n"/>
      <c r="S1299" s="14" t="n"/>
      <c r="T1299" s="15">
        <f>IF(Q1299="YES", IF(R1299="Company",L1299*(1+S1299),IF(R1299="Vendor",L1299*(1-S1299),"")),"")</f>
        <v/>
      </c>
      <c r="U1299" s="15">
        <f>IF(Q1299="YES",O1299*T1299,"")</f>
        <v/>
      </c>
      <c r="V1299" s="16" t="n"/>
      <c r="W1299" s="17">
        <f>IF(Q1299="YES",G1299+V1299,"")</f>
        <v/>
      </c>
      <c r="X1299" s="18">
        <f>IF(Q1299="YES",IF(TODAY()&gt;W1299,"OVERDUE","WITHIN TIME"),"")</f>
        <v/>
      </c>
    </row>
    <row r="1300">
      <c r="A1300" s="3" t="n">
        <v>1296</v>
      </c>
      <c r="B1300" s="4" t="n"/>
      <c r="C1300" s="4" t="n"/>
      <c r="D1300" s="5">
        <f>IF(E1300="ISNR20","Natural Rubber-TSNR (ISNR-20)","")</f>
        <v/>
      </c>
      <c r="E1300" s="4" t="n"/>
      <c r="F1300" s="6" t="n"/>
      <c r="G1300" s="6" t="n"/>
      <c r="H1300" s="7">
        <f>IF(G1300="","",G1300-TODAY())</f>
        <v/>
      </c>
      <c r="I1300" s="8">
        <f>IF(G1300="","",
IF(G1300&lt;TODAY(),
IF(O1300&gt;0,"Violated","Completed"),
IF(H1300&lt;=7,"Expiring Soon",
"Active")))</f>
        <v/>
      </c>
      <c r="J1300" s="8">
        <f>IF(C1300="","",
COUNTIFS(
sales!$C:$C,$C1300,
sales!$E:$E,$E1300,
sales!$H:$H,"&gt;="&amp;$F1300,
sales!$H:$H,"&lt;="&amp;$G1300
))</f>
        <v/>
      </c>
      <c r="K1300" s="9">
        <f>IF(COUNTIFS(sales!C:C, C1300)=0,"",
_xlfn.MAXIFS(sales!H:H, sales!C:C, C1300))</f>
        <v/>
      </c>
      <c r="L1300" s="4" t="n"/>
      <c r="M1300" s="4" t="n"/>
      <c r="N1300" s="10">
        <f>IF(C1300="","",
SUMIFS(
sales!$I:$I,
sales!$C:$C,$C1300,
sales!$E:$E,$E1300,
sales!$H:$H,"&gt;="&amp;$F1300,
sales!$H:$H,"&lt;="&amp;$G1300
))</f>
        <v/>
      </c>
      <c r="O1300" s="10">
        <f>IF(M1300="","",M1300-N1300)</f>
        <v/>
      </c>
      <c r="P1300" s="11">
        <f>IF(M1300=0,"",N1300/M1300)</f>
        <v/>
      </c>
      <c r="Q1300" s="12">
        <f>IF(OR(G1300="",O1300=""),"",
IF(AND(G1300&lt;TODAY(),O1300&gt;0),"YES","NO"))</f>
        <v/>
      </c>
      <c r="R1300" s="100" t="n"/>
      <c r="S1300" s="14" t="n"/>
      <c r="T1300" s="15">
        <f>IF(Q1300="YES", IF(R1300="Company",L1300*(1+S1300),IF(R1300="Vendor",L1300*(1-S1300),"")),"")</f>
        <v/>
      </c>
      <c r="U1300" s="15">
        <f>IF(Q1300="YES",O1300*T1300,"")</f>
        <v/>
      </c>
      <c r="V1300" s="16" t="n"/>
      <c r="W1300" s="17">
        <f>IF(Q1300="YES",G1300+V1300,"")</f>
        <v/>
      </c>
      <c r="X1300" s="18">
        <f>IF(Q1300="YES",IF(TODAY()&gt;W1300,"OVERDUE","WITHIN TIME"),"")</f>
        <v/>
      </c>
    </row>
    <row r="1301">
      <c r="A1301" s="3" t="n">
        <v>1297</v>
      </c>
      <c r="B1301" s="4" t="n"/>
      <c r="C1301" s="4" t="n"/>
      <c r="D1301" s="5">
        <f>IF(E1301="ISNR20","Natural Rubber-TSNR (ISNR-20)","")</f>
        <v/>
      </c>
      <c r="E1301" s="4" t="n"/>
      <c r="F1301" s="6" t="n"/>
      <c r="G1301" s="6" t="n"/>
      <c r="H1301" s="7">
        <f>IF(G1301="","",G1301-TODAY())</f>
        <v/>
      </c>
      <c r="I1301" s="8">
        <f>IF(G1301="","",
IF(G1301&lt;TODAY(),
IF(O1301&gt;0,"Violated","Completed"),
IF(H1301&lt;=7,"Expiring Soon",
"Active")))</f>
        <v/>
      </c>
      <c r="J1301" s="8">
        <f>IF(C1301="","",
COUNTIFS(
sales!$C:$C,$C1301,
sales!$E:$E,$E1301,
sales!$H:$H,"&gt;="&amp;$F1301,
sales!$H:$H,"&lt;="&amp;$G1301
))</f>
        <v/>
      </c>
      <c r="K1301" s="9">
        <f>IF(COUNTIFS(sales!C:C, C1301)=0,"",
_xlfn.MAXIFS(sales!H:H, sales!C:C, C1301))</f>
        <v/>
      </c>
      <c r="L1301" s="4" t="n"/>
      <c r="M1301" s="4" t="n"/>
      <c r="N1301" s="10">
        <f>IF(C1301="","",
SUMIFS(
sales!$I:$I,
sales!$C:$C,$C1301,
sales!$E:$E,$E1301,
sales!$H:$H,"&gt;="&amp;$F1301,
sales!$H:$H,"&lt;="&amp;$G1301
))</f>
        <v/>
      </c>
      <c r="O1301" s="10">
        <f>IF(M1301="","",M1301-N1301)</f>
        <v/>
      </c>
      <c r="P1301" s="11">
        <f>IF(M1301=0,"",N1301/M1301)</f>
        <v/>
      </c>
      <c r="Q1301" s="12">
        <f>IF(OR(G1301="",O1301=""),"",
IF(AND(G1301&lt;TODAY(),O1301&gt;0),"YES","NO"))</f>
        <v/>
      </c>
      <c r="R1301" s="100" t="n"/>
      <c r="S1301" s="14" t="n"/>
      <c r="T1301" s="15">
        <f>IF(Q1301="YES", IF(R1301="Company",L1301*(1+S1301),IF(R1301="Vendor",L1301*(1-S1301),"")),"")</f>
        <v/>
      </c>
      <c r="U1301" s="15">
        <f>IF(Q1301="YES",O1301*T1301,"")</f>
        <v/>
      </c>
      <c r="V1301" s="16" t="n"/>
      <c r="W1301" s="17">
        <f>IF(Q1301="YES",G1301+V1301,"")</f>
        <v/>
      </c>
      <c r="X1301" s="18">
        <f>IF(Q1301="YES",IF(TODAY()&gt;W1301,"OVERDUE","WITHIN TIME"),"")</f>
        <v/>
      </c>
    </row>
    <row r="1302">
      <c r="A1302" s="3" t="n">
        <v>1298</v>
      </c>
      <c r="B1302" s="4" t="n"/>
      <c r="C1302" s="4" t="n"/>
      <c r="D1302" s="5">
        <f>IF(E1302="ISNR20","Natural Rubber-TSNR (ISNR-20)","")</f>
        <v/>
      </c>
      <c r="E1302" s="4" t="n"/>
      <c r="F1302" s="6" t="n"/>
      <c r="G1302" s="6" t="n"/>
      <c r="H1302" s="7">
        <f>IF(G1302="","",G1302-TODAY())</f>
        <v/>
      </c>
      <c r="I1302" s="8">
        <f>IF(G1302="","",
IF(G1302&lt;TODAY(),
IF(O1302&gt;0,"Violated","Completed"),
IF(H1302&lt;=7,"Expiring Soon",
"Active")))</f>
        <v/>
      </c>
      <c r="J1302" s="8">
        <f>IF(C1302="","",
COUNTIFS(
sales!$C:$C,$C1302,
sales!$E:$E,$E1302,
sales!$H:$H,"&gt;="&amp;$F1302,
sales!$H:$H,"&lt;="&amp;$G1302
))</f>
        <v/>
      </c>
      <c r="K1302" s="9">
        <f>IF(COUNTIFS(sales!C:C, C1302)=0,"",
_xlfn.MAXIFS(sales!H:H, sales!C:C, C1302))</f>
        <v/>
      </c>
      <c r="L1302" s="4" t="n"/>
      <c r="M1302" s="4" t="n"/>
      <c r="N1302" s="10">
        <f>IF(C1302="","",
SUMIFS(
sales!$I:$I,
sales!$C:$C,$C1302,
sales!$E:$E,$E1302,
sales!$H:$H,"&gt;="&amp;$F1302,
sales!$H:$H,"&lt;="&amp;$G1302
))</f>
        <v/>
      </c>
      <c r="O1302" s="10">
        <f>IF(M1302="","",M1302-N1302)</f>
        <v/>
      </c>
      <c r="P1302" s="11">
        <f>IF(M1302=0,"",N1302/M1302)</f>
        <v/>
      </c>
      <c r="Q1302" s="12">
        <f>IF(OR(G1302="",O1302=""),"",
IF(AND(G1302&lt;TODAY(),O1302&gt;0),"YES","NO"))</f>
        <v/>
      </c>
      <c r="R1302" s="100" t="n"/>
      <c r="S1302" s="14" t="n"/>
      <c r="T1302" s="15">
        <f>IF(Q1302="YES", IF(R1302="Company",L1302*(1+S1302),IF(R1302="Vendor",L1302*(1-S1302),"")),"")</f>
        <v/>
      </c>
      <c r="U1302" s="15">
        <f>IF(Q1302="YES",O1302*T1302,"")</f>
        <v/>
      </c>
      <c r="V1302" s="16" t="n"/>
      <c r="W1302" s="17">
        <f>IF(Q1302="YES",G1302+V1302,"")</f>
        <v/>
      </c>
      <c r="X1302" s="18">
        <f>IF(Q1302="YES",IF(TODAY()&gt;W1302,"OVERDUE","WITHIN TIME"),"")</f>
        <v/>
      </c>
    </row>
    <row r="1303">
      <c r="A1303" s="3" t="n">
        <v>1299</v>
      </c>
      <c r="B1303" s="4" t="n"/>
      <c r="C1303" s="4" t="n"/>
      <c r="D1303" s="5">
        <f>IF(E1303="ISNR20","Natural Rubber-TSNR (ISNR-20)","")</f>
        <v/>
      </c>
      <c r="E1303" s="4" t="n"/>
      <c r="F1303" s="6" t="n"/>
      <c r="G1303" s="6" t="n"/>
      <c r="H1303" s="7">
        <f>IF(G1303="","",G1303-TODAY())</f>
        <v/>
      </c>
      <c r="I1303" s="8">
        <f>IF(G1303="","",
IF(G1303&lt;TODAY(),
IF(O1303&gt;0,"Violated","Completed"),
IF(H1303&lt;=7,"Expiring Soon",
"Active")))</f>
        <v/>
      </c>
      <c r="J1303" s="8">
        <f>IF(C1303="","",
COUNTIFS(
sales!$C:$C,$C1303,
sales!$E:$E,$E1303,
sales!$H:$H,"&gt;="&amp;$F1303,
sales!$H:$H,"&lt;="&amp;$G1303
))</f>
        <v/>
      </c>
      <c r="K1303" s="9">
        <f>IF(COUNTIFS(sales!C:C, C1303)=0,"",
_xlfn.MAXIFS(sales!H:H, sales!C:C, C1303))</f>
        <v/>
      </c>
      <c r="L1303" s="4" t="n"/>
      <c r="M1303" s="4" t="n"/>
      <c r="N1303" s="10">
        <f>IF(C1303="","",
SUMIFS(
sales!$I:$I,
sales!$C:$C,$C1303,
sales!$E:$E,$E1303,
sales!$H:$H,"&gt;="&amp;$F1303,
sales!$H:$H,"&lt;="&amp;$G1303
))</f>
        <v/>
      </c>
      <c r="O1303" s="10">
        <f>IF(M1303="","",M1303-N1303)</f>
        <v/>
      </c>
      <c r="P1303" s="11">
        <f>IF(M1303=0,"",N1303/M1303)</f>
        <v/>
      </c>
      <c r="Q1303" s="12">
        <f>IF(OR(G1303="",O1303=""),"",
IF(AND(G1303&lt;TODAY(),O1303&gt;0),"YES","NO"))</f>
        <v/>
      </c>
      <c r="R1303" s="100" t="n"/>
      <c r="S1303" s="14" t="n"/>
      <c r="T1303" s="15">
        <f>IF(Q1303="YES", IF(R1303="Company",L1303*(1+S1303),IF(R1303="Vendor",L1303*(1-S1303),"")),"")</f>
        <v/>
      </c>
      <c r="U1303" s="15">
        <f>IF(Q1303="YES",O1303*T1303,"")</f>
        <v/>
      </c>
      <c r="V1303" s="16" t="n"/>
      <c r="W1303" s="17">
        <f>IF(Q1303="YES",G1303+V1303,"")</f>
        <v/>
      </c>
      <c r="X1303" s="18">
        <f>IF(Q1303="YES",IF(TODAY()&gt;W1303,"OVERDUE","WITHIN TIME"),"")</f>
        <v/>
      </c>
    </row>
    <row r="1304">
      <c r="A1304" s="3" t="n">
        <v>1300</v>
      </c>
      <c r="B1304" s="4" t="n"/>
      <c r="C1304" s="4" t="n"/>
      <c r="D1304" s="5">
        <f>IF(E1304="ISNR20","Natural Rubber-TSNR (ISNR-20)","")</f>
        <v/>
      </c>
      <c r="E1304" s="4" t="n"/>
      <c r="F1304" s="6" t="n"/>
      <c r="G1304" s="6" t="n"/>
      <c r="H1304" s="7">
        <f>IF(G1304="","",G1304-TODAY())</f>
        <v/>
      </c>
      <c r="I1304" s="8">
        <f>IF(G1304="","",
IF(G1304&lt;TODAY(),
IF(O1304&gt;0,"Violated","Completed"),
IF(H1304&lt;=7,"Expiring Soon",
"Active")))</f>
        <v/>
      </c>
      <c r="J1304" s="8">
        <f>IF(C1304="","",
COUNTIFS(
sales!$C:$C,$C1304,
sales!$E:$E,$E1304,
sales!$H:$H,"&gt;="&amp;$F1304,
sales!$H:$H,"&lt;="&amp;$G1304
))</f>
        <v/>
      </c>
      <c r="K1304" s="9">
        <f>IF(COUNTIFS(sales!C:C, C1304)=0,"",
_xlfn.MAXIFS(sales!H:H, sales!C:C, C1304))</f>
        <v/>
      </c>
      <c r="L1304" s="4" t="n"/>
      <c r="M1304" s="4" t="n"/>
      <c r="N1304" s="10">
        <f>IF(C1304="","",
SUMIFS(
sales!$I:$I,
sales!$C:$C,$C1304,
sales!$E:$E,$E1304,
sales!$H:$H,"&gt;="&amp;$F1304,
sales!$H:$H,"&lt;="&amp;$G1304
))</f>
        <v/>
      </c>
      <c r="O1304" s="10">
        <f>IF(M1304="","",M1304-N1304)</f>
        <v/>
      </c>
      <c r="P1304" s="11">
        <f>IF(M1304=0,"",N1304/M1304)</f>
        <v/>
      </c>
      <c r="Q1304" s="12">
        <f>IF(OR(G1304="",O1304=""),"",
IF(AND(G1304&lt;TODAY(),O1304&gt;0),"YES","NO"))</f>
        <v/>
      </c>
      <c r="R1304" s="100" t="n"/>
      <c r="S1304" s="14" t="n"/>
      <c r="T1304" s="15">
        <f>IF(Q1304="YES", IF(R1304="Company",L1304*(1+S1304),IF(R1304="Vendor",L1304*(1-S1304),"")),"")</f>
        <v/>
      </c>
      <c r="U1304" s="15">
        <f>IF(Q1304="YES",O1304*T1304,"")</f>
        <v/>
      </c>
      <c r="V1304" s="16" t="n"/>
      <c r="W1304" s="17">
        <f>IF(Q1304="YES",G1304+V1304,"")</f>
        <v/>
      </c>
      <c r="X1304" s="18">
        <f>IF(Q1304="YES",IF(TODAY()&gt;W1304,"OVERDUE","WITHIN TIME"),"")</f>
        <v/>
      </c>
    </row>
    <row r="1305">
      <c r="A1305" s="3" t="n">
        <v>1301</v>
      </c>
      <c r="B1305" s="4" t="n"/>
      <c r="C1305" s="4" t="n"/>
      <c r="D1305" s="5">
        <f>IF(E1305="ISNR20","Natural Rubber-TSNR (ISNR-20)","")</f>
        <v/>
      </c>
      <c r="E1305" s="4" t="n"/>
      <c r="F1305" s="6" t="n"/>
      <c r="G1305" s="6" t="n"/>
      <c r="H1305" s="7">
        <f>IF(G1305="","",G1305-TODAY())</f>
        <v/>
      </c>
      <c r="I1305" s="8">
        <f>IF(G1305="","",
IF(G1305&lt;TODAY(),
IF(O1305&gt;0,"Violated","Completed"),
IF(H1305&lt;=7,"Expiring Soon",
"Active")))</f>
        <v/>
      </c>
      <c r="J1305" s="8">
        <f>IF(C1305="","",
COUNTIFS(
sales!$C:$C,$C1305,
sales!$E:$E,$E1305,
sales!$H:$H,"&gt;="&amp;$F1305,
sales!$H:$H,"&lt;="&amp;$G1305
))</f>
        <v/>
      </c>
      <c r="K1305" s="9">
        <f>IF(COUNTIFS(sales!C:C, C1305)=0,"",
_xlfn.MAXIFS(sales!H:H, sales!C:C, C1305))</f>
        <v/>
      </c>
      <c r="L1305" s="4" t="n"/>
      <c r="M1305" s="4" t="n"/>
      <c r="N1305" s="10">
        <f>IF(C1305="","",
SUMIFS(
sales!$I:$I,
sales!$C:$C,$C1305,
sales!$E:$E,$E1305,
sales!$H:$H,"&gt;="&amp;$F1305,
sales!$H:$H,"&lt;="&amp;$G1305
))</f>
        <v/>
      </c>
      <c r="O1305" s="10">
        <f>IF(M1305="","",M1305-N1305)</f>
        <v/>
      </c>
      <c r="P1305" s="11">
        <f>IF(M1305=0,"",N1305/M1305)</f>
        <v/>
      </c>
      <c r="Q1305" s="12">
        <f>IF(OR(G1305="",O1305=""),"",
IF(AND(G1305&lt;TODAY(),O1305&gt;0),"YES","NO"))</f>
        <v/>
      </c>
      <c r="R1305" s="100" t="n"/>
      <c r="S1305" s="14" t="n"/>
      <c r="T1305" s="15">
        <f>IF(Q1305="YES", IF(R1305="Company",L1305*(1+S1305),IF(R1305="Vendor",L1305*(1-S1305),"")),"")</f>
        <v/>
      </c>
      <c r="U1305" s="15">
        <f>IF(Q1305="YES",O1305*T1305,"")</f>
        <v/>
      </c>
      <c r="V1305" s="16" t="n"/>
      <c r="W1305" s="17">
        <f>IF(Q1305="YES",G1305+V1305,"")</f>
        <v/>
      </c>
      <c r="X1305" s="18">
        <f>IF(Q1305="YES",IF(TODAY()&gt;W1305,"OVERDUE","WITHIN TIME"),"")</f>
        <v/>
      </c>
    </row>
    <row r="1306">
      <c r="A1306" s="3" t="n">
        <v>1302</v>
      </c>
      <c r="B1306" s="4" t="n"/>
      <c r="C1306" s="4" t="n"/>
      <c r="D1306" s="5">
        <f>IF(E1306="ISNR20","Natural Rubber-TSNR (ISNR-20)","")</f>
        <v/>
      </c>
      <c r="E1306" s="4" t="n"/>
      <c r="F1306" s="6" t="n"/>
      <c r="G1306" s="6" t="n"/>
      <c r="H1306" s="7">
        <f>IF(G1306="","",G1306-TODAY())</f>
        <v/>
      </c>
      <c r="I1306" s="8">
        <f>IF(G1306="","",
IF(G1306&lt;TODAY(),
IF(O1306&gt;0,"Violated","Completed"),
IF(H1306&lt;=7,"Expiring Soon",
"Active")))</f>
        <v/>
      </c>
      <c r="J1306" s="8">
        <f>IF(C1306="","",
COUNTIFS(
sales!$C:$C,$C1306,
sales!$E:$E,$E1306,
sales!$H:$H,"&gt;="&amp;$F1306,
sales!$H:$H,"&lt;="&amp;$G1306
))</f>
        <v/>
      </c>
      <c r="K1306" s="9">
        <f>IF(COUNTIFS(sales!C:C, C1306)=0,"",
_xlfn.MAXIFS(sales!H:H, sales!C:C, C1306))</f>
        <v/>
      </c>
      <c r="L1306" s="4" t="n"/>
      <c r="M1306" s="4" t="n"/>
      <c r="N1306" s="10">
        <f>IF(C1306="","",
SUMIFS(
sales!$I:$I,
sales!$C:$C,$C1306,
sales!$E:$E,$E1306,
sales!$H:$H,"&gt;="&amp;$F1306,
sales!$H:$H,"&lt;="&amp;$G1306
))</f>
        <v/>
      </c>
      <c r="O1306" s="10">
        <f>IF(M1306="","",M1306-N1306)</f>
        <v/>
      </c>
      <c r="P1306" s="11">
        <f>IF(M1306=0,"",N1306/M1306)</f>
        <v/>
      </c>
      <c r="Q1306" s="12">
        <f>IF(OR(G1306="",O1306=""),"",
IF(AND(G1306&lt;TODAY(),O1306&gt;0),"YES","NO"))</f>
        <v/>
      </c>
      <c r="R1306" s="100" t="n"/>
      <c r="S1306" s="14" t="n"/>
      <c r="T1306" s="15">
        <f>IF(Q1306="YES", IF(R1306="Company",L1306*(1+S1306),IF(R1306="Vendor",L1306*(1-S1306),"")),"")</f>
        <v/>
      </c>
      <c r="U1306" s="15">
        <f>IF(Q1306="YES",O1306*T1306,"")</f>
        <v/>
      </c>
      <c r="V1306" s="16" t="n"/>
      <c r="W1306" s="17">
        <f>IF(Q1306="YES",G1306+V1306,"")</f>
        <v/>
      </c>
      <c r="X1306" s="18">
        <f>IF(Q1306="YES",IF(TODAY()&gt;W1306,"OVERDUE","WITHIN TIME"),"")</f>
        <v/>
      </c>
    </row>
    <row r="1307">
      <c r="A1307" s="3" t="n">
        <v>1303</v>
      </c>
      <c r="B1307" s="4" t="n"/>
      <c r="C1307" s="4" t="n"/>
      <c r="D1307" s="5">
        <f>IF(E1307="ISNR20","Natural Rubber-TSNR (ISNR-20)","")</f>
        <v/>
      </c>
      <c r="E1307" s="4" t="n"/>
      <c r="F1307" s="6" t="n"/>
      <c r="G1307" s="6" t="n"/>
      <c r="H1307" s="7">
        <f>IF(G1307="","",G1307-TODAY())</f>
        <v/>
      </c>
      <c r="I1307" s="8">
        <f>IF(G1307="","",
IF(G1307&lt;TODAY(),
IF(O1307&gt;0,"Violated","Completed"),
IF(H1307&lt;=7,"Expiring Soon",
"Active")))</f>
        <v/>
      </c>
      <c r="J1307" s="8">
        <f>IF(C1307="","",
COUNTIFS(
sales!$C:$C,$C1307,
sales!$E:$E,$E1307,
sales!$H:$H,"&gt;="&amp;$F1307,
sales!$H:$H,"&lt;="&amp;$G1307
))</f>
        <v/>
      </c>
      <c r="K1307" s="9">
        <f>IF(COUNTIFS(sales!C:C, C1307)=0,"",
_xlfn.MAXIFS(sales!H:H, sales!C:C, C1307))</f>
        <v/>
      </c>
      <c r="L1307" s="4" t="n"/>
      <c r="M1307" s="4" t="n"/>
      <c r="N1307" s="10">
        <f>IF(C1307="","",
SUMIFS(
sales!$I:$I,
sales!$C:$C,$C1307,
sales!$E:$E,$E1307,
sales!$H:$H,"&gt;="&amp;$F1307,
sales!$H:$H,"&lt;="&amp;$G1307
))</f>
        <v/>
      </c>
      <c r="O1307" s="10">
        <f>IF(M1307="","",M1307-N1307)</f>
        <v/>
      </c>
      <c r="P1307" s="11">
        <f>IF(M1307=0,"",N1307/M1307)</f>
        <v/>
      </c>
      <c r="Q1307" s="12">
        <f>IF(OR(G1307="",O1307=""),"",
IF(AND(G1307&lt;TODAY(),O1307&gt;0),"YES","NO"))</f>
        <v/>
      </c>
      <c r="R1307" s="100" t="n"/>
      <c r="S1307" s="14" t="n"/>
      <c r="T1307" s="15">
        <f>IF(Q1307="YES", IF(R1307="Company",L1307*(1+S1307),IF(R1307="Vendor",L1307*(1-S1307),"")),"")</f>
        <v/>
      </c>
      <c r="U1307" s="15">
        <f>IF(Q1307="YES",O1307*T1307,"")</f>
        <v/>
      </c>
      <c r="V1307" s="16" t="n"/>
      <c r="W1307" s="17">
        <f>IF(Q1307="YES",G1307+V1307,"")</f>
        <v/>
      </c>
      <c r="X1307" s="18">
        <f>IF(Q1307="YES",IF(TODAY()&gt;W1307,"OVERDUE","WITHIN TIME"),"")</f>
        <v/>
      </c>
    </row>
    <row r="1308">
      <c r="A1308" s="3" t="n">
        <v>1304</v>
      </c>
      <c r="B1308" s="4" t="n"/>
      <c r="C1308" s="4" t="n"/>
      <c r="D1308" s="5">
        <f>IF(E1308="ISNR20","Natural Rubber-TSNR (ISNR-20)","")</f>
        <v/>
      </c>
      <c r="E1308" s="4" t="n"/>
      <c r="F1308" s="6" t="n"/>
      <c r="G1308" s="6" t="n"/>
      <c r="H1308" s="7">
        <f>IF(G1308="","",G1308-TODAY())</f>
        <v/>
      </c>
      <c r="I1308" s="8">
        <f>IF(G1308="","",
IF(G1308&lt;TODAY(),
IF(O1308&gt;0,"Violated","Completed"),
IF(H1308&lt;=7,"Expiring Soon",
"Active")))</f>
        <v/>
      </c>
      <c r="J1308" s="8">
        <f>IF(C1308="","",
COUNTIFS(
sales!$C:$C,$C1308,
sales!$E:$E,$E1308,
sales!$H:$H,"&gt;="&amp;$F1308,
sales!$H:$H,"&lt;="&amp;$G1308
))</f>
        <v/>
      </c>
      <c r="K1308" s="9">
        <f>IF(COUNTIFS(sales!C:C, C1308)=0,"",
_xlfn.MAXIFS(sales!H:H, sales!C:C, C1308))</f>
        <v/>
      </c>
      <c r="L1308" s="4" t="n"/>
      <c r="M1308" s="4" t="n"/>
      <c r="N1308" s="10">
        <f>IF(C1308="","",
SUMIFS(
sales!$I:$I,
sales!$C:$C,$C1308,
sales!$E:$E,$E1308,
sales!$H:$H,"&gt;="&amp;$F1308,
sales!$H:$H,"&lt;="&amp;$G1308
))</f>
        <v/>
      </c>
      <c r="O1308" s="10">
        <f>IF(M1308="","",M1308-N1308)</f>
        <v/>
      </c>
      <c r="P1308" s="11">
        <f>IF(M1308=0,"",N1308/M1308)</f>
        <v/>
      </c>
      <c r="Q1308" s="12">
        <f>IF(OR(G1308="",O1308=""),"",
IF(AND(G1308&lt;TODAY(),O1308&gt;0),"YES","NO"))</f>
        <v/>
      </c>
      <c r="R1308" s="100" t="n"/>
      <c r="S1308" s="14" t="n"/>
      <c r="T1308" s="15">
        <f>IF(Q1308="YES", IF(R1308="Company",L1308*(1+S1308),IF(R1308="Vendor",L1308*(1-S1308),"")),"")</f>
        <v/>
      </c>
      <c r="U1308" s="15">
        <f>IF(Q1308="YES",O1308*T1308,"")</f>
        <v/>
      </c>
      <c r="V1308" s="16" t="n"/>
      <c r="W1308" s="17">
        <f>IF(Q1308="YES",G1308+V1308,"")</f>
        <v/>
      </c>
      <c r="X1308" s="18">
        <f>IF(Q1308="YES",IF(TODAY()&gt;W1308,"OVERDUE","WITHIN TIME"),"")</f>
        <v/>
      </c>
    </row>
    <row r="1309">
      <c r="A1309" s="3" t="n">
        <v>1305</v>
      </c>
      <c r="B1309" s="4" t="n"/>
      <c r="C1309" s="4" t="n"/>
      <c r="D1309" s="5">
        <f>IF(E1309="ISNR20","Natural Rubber-TSNR (ISNR-20)","")</f>
        <v/>
      </c>
      <c r="E1309" s="4" t="n"/>
      <c r="F1309" s="6" t="n"/>
      <c r="G1309" s="6" t="n"/>
      <c r="H1309" s="7">
        <f>IF(G1309="","",G1309-TODAY())</f>
        <v/>
      </c>
      <c r="I1309" s="8">
        <f>IF(G1309="","",
IF(G1309&lt;TODAY(),
IF(O1309&gt;0,"Violated","Completed"),
IF(H1309&lt;=7,"Expiring Soon",
"Active")))</f>
        <v/>
      </c>
      <c r="J1309" s="8">
        <f>IF(C1309="","",
COUNTIFS(
sales!$C:$C,$C1309,
sales!$E:$E,$E1309,
sales!$H:$H,"&gt;="&amp;$F1309,
sales!$H:$H,"&lt;="&amp;$G1309
))</f>
        <v/>
      </c>
      <c r="K1309" s="9">
        <f>IF(COUNTIFS(sales!C:C, C1309)=0,"",
_xlfn.MAXIFS(sales!H:H, sales!C:C, C1309))</f>
        <v/>
      </c>
      <c r="L1309" s="4" t="n"/>
      <c r="M1309" s="4" t="n"/>
      <c r="N1309" s="10">
        <f>IF(C1309="","",
SUMIFS(
sales!$I:$I,
sales!$C:$C,$C1309,
sales!$E:$E,$E1309,
sales!$H:$H,"&gt;="&amp;$F1309,
sales!$H:$H,"&lt;="&amp;$G1309
))</f>
        <v/>
      </c>
      <c r="O1309" s="10">
        <f>IF(M1309="","",M1309-N1309)</f>
        <v/>
      </c>
      <c r="P1309" s="11">
        <f>IF(M1309=0,"",N1309/M1309)</f>
        <v/>
      </c>
      <c r="Q1309" s="12">
        <f>IF(OR(G1309="",O1309=""),"",
IF(AND(G1309&lt;TODAY(),O1309&gt;0),"YES","NO"))</f>
        <v/>
      </c>
      <c r="R1309" s="100" t="n"/>
      <c r="S1309" s="14" t="n"/>
      <c r="T1309" s="15">
        <f>IF(Q1309="YES", IF(R1309="Company",L1309*(1+S1309),IF(R1309="Vendor",L1309*(1-S1309),"")),"")</f>
        <v/>
      </c>
      <c r="U1309" s="15">
        <f>IF(Q1309="YES",O1309*T1309,"")</f>
        <v/>
      </c>
      <c r="V1309" s="16" t="n"/>
      <c r="W1309" s="17">
        <f>IF(Q1309="YES",G1309+V1309,"")</f>
        <v/>
      </c>
      <c r="X1309" s="18">
        <f>IF(Q1309="YES",IF(TODAY()&gt;W1309,"OVERDUE","WITHIN TIME"),"")</f>
        <v/>
      </c>
    </row>
    <row r="1310">
      <c r="A1310" s="3" t="n">
        <v>1306</v>
      </c>
      <c r="B1310" s="4" t="n"/>
      <c r="C1310" s="4" t="n"/>
      <c r="D1310" s="5">
        <f>IF(E1310="ISNR20","Natural Rubber-TSNR (ISNR-20)","")</f>
        <v/>
      </c>
      <c r="E1310" s="4" t="n"/>
      <c r="F1310" s="6" t="n"/>
      <c r="G1310" s="6" t="n"/>
      <c r="H1310" s="7">
        <f>IF(G1310="","",G1310-TODAY())</f>
        <v/>
      </c>
      <c r="I1310" s="8">
        <f>IF(G1310="","",
IF(G1310&lt;TODAY(),
IF(O1310&gt;0,"Violated","Completed"),
IF(H1310&lt;=7,"Expiring Soon",
"Active")))</f>
        <v/>
      </c>
      <c r="J1310" s="8">
        <f>IF(C1310="","",
COUNTIFS(
sales!$C:$C,$C1310,
sales!$E:$E,$E1310,
sales!$H:$H,"&gt;="&amp;$F1310,
sales!$H:$H,"&lt;="&amp;$G1310
))</f>
        <v/>
      </c>
      <c r="K1310" s="9">
        <f>IF(COUNTIFS(sales!C:C, C1310)=0,"",
_xlfn.MAXIFS(sales!H:H, sales!C:C, C1310))</f>
        <v/>
      </c>
      <c r="L1310" s="4" t="n"/>
      <c r="M1310" s="4" t="n"/>
      <c r="N1310" s="10">
        <f>IF(C1310="","",
SUMIFS(
sales!$I:$I,
sales!$C:$C,$C1310,
sales!$E:$E,$E1310,
sales!$H:$H,"&gt;="&amp;$F1310,
sales!$H:$H,"&lt;="&amp;$G1310
))</f>
        <v/>
      </c>
      <c r="O1310" s="10">
        <f>IF(M1310="","",M1310-N1310)</f>
        <v/>
      </c>
      <c r="P1310" s="11">
        <f>IF(M1310=0,"",N1310/M1310)</f>
        <v/>
      </c>
      <c r="Q1310" s="12">
        <f>IF(OR(G1310="",O1310=""),"",
IF(AND(G1310&lt;TODAY(),O1310&gt;0),"YES","NO"))</f>
        <v/>
      </c>
      <c r="R1310" s="100" t="n"/>
      <c r="S1310" s="14" t="n"/>
      <c r="T1310" s="15">
        <f>IF(Q1310="YES", IF(R1310="Company",L1310*(1+S1310),IF(R1310="Vendor",L1310*(1-S1310),"")),"")</f>
        <v/>
      </c>
      <c r="U1310" s="15">
        <f>IF(Q1310="YES",O1310*T1310,"")</f>
        <v/>
      </c>
      <c r="V1310" s="16" t="n"/>
      <c r="W1310" s="17">
        <f>IF(Q1310="YES",G1310+V1310,"")</f>
        <v/>
      </c>
      <c r="X1310" s="18">
        <f>IF(Q1310="YES",IF(TODAY()&gt;W1310,"OVERDUE","WITHIN TIME"),"")</f>
        <v/>
      </c>
    </row>
    <row r="1311">
      <c r="A1311" s="3" t="n">
        <v>1307</v>
      </c>
      <c r="B1311" s="4" t="n"/>
      <c r="C1311" s="4" t="n"/>
      <c r="D1311" s="5">
        <f>IF(E1311="ISNR20","Natural Rubber-TSNR (ISNR-20)","")</f>
        <v/>
      </c>
      <c r="E1311" s="4" t="n"/>
      <c r="F1311" s="6" t="n"/>
      <c r="G1311" s="6" t="n"/>
      <c r="H1311" s="7">
        <f>IF(G1311="","",G1311-TODAY())</f>
        <v/>
      </c>
      <c r="I1311" s="8">
        <f>IF(G1311="","",
IF(G1311&lt;TODAY(),
IF(O1311&gt;0,"Violated","Completed"),
IF(H1311&lt;=7,"Expiring Soon",
"Active")))</f>
        <v/>
      </c>
      <c r="J1311" s="8">
        <f>IF(C1311="","",
COUNTIFS(
sales!$C:$C,$C1311,
sales!$E:$E,$E1311,
sales!$H:$H,"&gt;="&amp;$F1311,
sales!$H:$H,"&lt;="&amp;$G1311
))</f>
        <v/>
      </c>
      <c r="K1311" s="9">
        <f>IF(COUNTIFS(sales!C:C, C1311)=0,"",
_xlfn.MAXIFS(sales!H:H, sales!C:C, C1311))</f>
        <v/>
      </c>
      <c r="L1311" s="4" t="n"/>
      <c r="M1311" s="4" t="n"/>
      <c r="N1311" s="10">
        <f>IF(C1311="","",
SUMIFS(
sales!$I:$I,
sales!$C:$C,$C1311,
sales!$E:$E,$E1311,
sales!$H:$H,"&gt;="&amp;$F1311,
sales!$H:$H,"&lt;="&amp;$G1311
))</f>
        <v/>
      </c>
      <c r="O1311" s="10">
        <f>IF(M1311="","",M1311-N1311)</f>
        <v/>
      </c>
      <c r="P1311" s="11">
        <f>IF(M1311=0,"",N1311/M1311)</f>
        <v/>
      </c>
      <c r="Q1311" s="12">
        <f>IF(OR(G1311="",O1311=""),"",
IF(AND(G1311&lt;TODAY(),O1311&gt;0),"YES","NO"))</f>
        <v/>
      </c>
      <c r="R1311" s="100" t="n"/>
      <c r="S1311" s="14" t="n"/>
      <c r="T1311" s="15">
        <f>IF(Q1311="YES", IF(R1311="Company",L1311*(1+S1311),IF(R1311="Vendor",L1311*(1-S1311),"")),"")</f>
        <v/>
      </c>
      <c r="U1311" s="15">
        <f>IF(Q1311="YES",O1311*T1311,"")</f>
        <v/>
      </c>
      <c r="V1311" s="16" t="n"/>
      <c r="W1311" s="17">
        <f>IF(Q1311="YES",G1311+V1311,"")</f>
        <v/>
      </c>
      <c r="X1311" s="18">
        <f>IF(Q1311="YES",IF(TODAY()&gt;W1311,"OVERDUE","WITHIN TIME"),"")</f>
        <v/>
      </c>
    </row>
    <row r="1312">
      <c r="A1312" s="3" t="n">
        <v>1308</v>
      </c>
      <c r="B1312" s="4" t="n"/>
      <c r="C1312" s="4" t="n"/>
      <c r="D1312" s="5">
        <f>IF(E1312="ISNR20","Natural Rubber-TSNR (ISNR-20)","")</f>
        <v/>
      </c>
      <c r="E1312" s="4" t="n"/>
      <c r="F1312" s="6" t="n"/>
      <c r="G1312" s="6" t="n"/>
      <c r="H1312" s="7">
        <f>IF(G1312="","",G1312-TODAY())</f>
        <v/>
      </c>
      <c r="I1312" s="8">
        <f>IF(G1312="","",
IF(G1312&lt;TODAY(),
IF(O1312&gt;0,"Violated","Completed"),
IF(H1312&lt;=7,"Expiring Soon",
"Active")))</f>
        <v/>
      </c>
      <c r="J1312" s="8">
        <f>IF(C1312="","",
COUNTIFS(
sales!$C:$C,$C1312,
sales!$E:$E,$E1312,
sales!$H:$H,"&gt;="&amp;$F1312,
sales!$H:$H,"&lt;="&amp;$G1312
))</f>
        <v/>
      </c>
      <c r="K1312" s="9">
        <f>IF(COUNTIFS(sales!C:C, C1312)=0,"",
_xlfn.MAXIFS(sales!H:H, sales!C:C, C1312))</f>
        <v/>
      </c>
      <c r="L1312" s="4" t="n"/>
      <c r="M1312" s="4" t="n"/>
      <c r="N1312" s="10">
        <f>IF(C1312="","",
SUMIFS(
sales!$I:$I,
sales!$C:$C,$C1312,
sales!$E:$E,$E1312,
sales!$H:$H,"&gt;="&amp;$F1312,
sales!$H:$H,"&lt;="&amp;$G1312
))</f>
        <v/>
      </c>
      <c r="O1312" s="10">
        <f>IF(M1312="","",M1312-N1312)</f>
        <v/>
      </c>
      <c r="P1312" s="11">
        <f>IF(M1312=0,"",N1312/M1312)</f>
        <v/>
      </c>
      <c r="Q1312" s="12">
        <f>IF(OR(G1312="",O1312=""),"",
IF(AND(G1312&lt;TODAY(),O1312&gt;0),"YES","NO"))</f>
        <v/>
      </c>
      <c r="R1312" s="100" t="n"/>
      <c r="S1312" s="14" t="n"/>
      <c r="T1312" s="15">
        <f>IF(Q1312="YES", IF(R1312="Company",L1312*(1+S1312),IF(R1312="Vendor",L1312*(1-S1312),"")),"")</f>
        <v/>
      </c>
      <c r="U1312" s="15">
        <f>IF(Q1312="YES",O1312*T1312,"")</f>
        <v/>
      </c>
      <c r="V1312" s="16" t="n"/>
      <c r="W1312" s="17">
        <f>IF(Q1312="YES",G1312+V1312,"")</f>
        <v/>
      </c>
      <c r="X1312" s="18">
        <f>IF(Q1312="YES",IF(TODAY()&gt;W1312,"OVERDUE","WITHIN TIME"),"")</f>
        <v/>
      </c>
    </row>
    <row r="1313">
      <c r="A1313" s="3" t="n">
        <v>1309</v>
      </c>
      <c r="B1313" s="4" t="n"/>
      <c r="C1313" s="4" t="n"/>
      <c r="D1313" s="5">
        <f>IF(E1313="ISNR20","Natural Rubber-TSNR (ISNR-20)","")</f>
        <v/>
      </c>
      <c r="E1313" s="4" t="n"/>
      <c r="F1313" s="6" t="n"/>
      <c r="G1313" s="6" t="n"/>
      <c r="H1313" s="7">
        <f>IF(G1313="","",G1313-TODAY())</f>
        <v/>
      </c>
      <c r="I1313" s="8">
        <f>IF(G1313="","",
IF(G1313&lt;TODAY(),
IF(O1313&gt;0,"Violated","Completed"),
IF(H1313&lt;=7,"Expiring Soon",
"Active")))</f>
        <v/>
      </c>
      <c r="J1313" s="8">
        <f>IF(C1313="","",
COUNTIFS(
sales!$C:$C,$C1313,
sales!$E:$E,$E1313,
sales!$H:$H,"&gt;="&amp;$F1313,
sales!$H:$H,"&lt;="&amp;$G1313
))</f>
        <v/>
      </c>
      <c r="K1313" s="9">
        <f>IF(COUNTIFS(sales!C:C, C1313)=0,"",
_xlfn.MAXIFS(sales!H:H, sales!C:C, C1313))</f>
        <v/>
      </c>
      <c r="L1313" s="4" t="n"/>
      <c r="M1313" s="4" t="n"/>
      <c r="N1313" s="10">
        <f>IF(C1313="","",
SUMIFS(
sales!$I:$I,
sales!$C:$C,$C1313,
sales!$E:$E,$E1313,
sales!$H:$H,"&gt;="&amp;$F1313,
sales!$H:$H,"&lt;="&amp;$G1313
))</f>
        <v/>
      </c>
      <c r="O1313" s="10">
        <f>IF(M1313="","",M1313-N1313)</f>
        <v/>
      </c>
      <c r="P1313" s="11">
        <f>IF(M1313=0,"",N1313/M1313)</f>
        <v/>
      </c>
      <c r="Q1313" s="12">
        <f>IF(OR(G1313="",O1313=""),"",
IF(AND(G1313&lt;TODAY(),O1313&gt;0),"YES","NO"))</f>
        <v/>
      </c>
      <c r="R1313" s="100" t="n"/>
      <c r="S1313" s="14" t="n"/>
      <c r="T1313" s="15">
        <f>IF(Q1313="YES", IF(R1313="Company",L1313*(1+S1313),IF(R1313="Vendor",L1313*(1-S1313),"")),"")</f>
        <v/>
      </c>
      <c r="U1313" s="15">
        <f>IF(Q1313="YES",O1313*T1313,"")</f>
        <v/>
      </c>
      <c r="V1313" s="16" t="n"/>
      <c r="W1313" s="17">
        <f>IF(Q1313="YES",G1313+V1313,"")</f>
        <v/>
      </c>
      <c r="X1313" s="18">
        <f>IF(Q1313="YES",IF(TODAY()&gt;W1313,"OVERDUE","WITHIN TIME"),"")</f>
        <v/>
      </c>
    </row>
    <row r="1314">
      <c r="A1314" s="3" t="n">
        <v>1310</v>
      </c>
      <c r="B1314" s="4" t="n"/>
      <c r="C1314" s="4" t="n"/>
      <c r="D1314" s="5">
        <f>IF(E1314="ISNR20","Natural Rubber-TSNR (ISNR-20)","")</f>
        <v/>
      </c>
      <c r="E1314" s="4" t="n"/>
      <c r="F1314" s="6" t="n"/>
      <c r="G1314" s="6" t="n"/>
      <c r="H1314" s="7">
        <f>IF(G1314="","",G1314-TODAY())</f>
        <v/>
      </c>
      <c r="I1314" s="8">
        <f>IF(G1314="","",
IF(G1314&lt;TODAY(),
IF(O1314&gt;0,"Violated","Completed"),
IF(H1314&lt;=7,"Expiring Soon",
"Active")))</f>
        <v/>
      </c>
      <c r="J1314" s="8">
        <f>IF(C1314="","",
COUNTIFS(
sales!$C:$C,$C1314,
sales!$E:$E,$E1314,
sales!$H:$H,"&gt;="&amp;$F1314,
sales!$H:$H,"&lt;="&amp;$G1314
))</f>
        <v/>
      </c>
      <c r="K1314" s="9">
        <f>IF(COUNTIFS(sales!C:C, C1314)=0,"",
_xlfn.MAXIFS(sales!H:H, sales!C:C, C1314))</f>
        <v/>
      </c>
      <c r="L1314" s="4" t="n"/>
      <c r="M1314" s="4" t="n"/>
      <c r="N1314" s="10">
        <f>IF(C1314="","",
SUMIFS(
sales!$I:$I,
sales!$C:$C,$C1314,
sales!$E:$E,$E1314,
sales!$H:$H,"&gt;="&amp;$F1314,
sales!$H:$H,"&lt;="&amp;$G1314
))</f>
        <v/>
      </c>
      <c r="O1314" s="10">
        <f>IF(M1314="","",M1314-N1314)</f>
        <v/>
      </c>
      <c r="P1314" s="11">
        <f>IF(M1314=0,"",N1314/M1314)</f>
        <v/>
      </c>
      <c r="Q1314" s="12">
        <f>IF(OR(G1314="",O1314=""),"",
IF(AND(G1314&lt;TODAY(),O1314&gt;0),"YES","NO"))</f>
        <v/>
      </c>
      <c r="R1314" s="100" t="n"/>
      <c r="S1314" s="14" t="n"/>
      <c r="T1314" s="15">
        <f>IF(Q1314="YES", IF(R1314="Company",L1314*(1+S1314),IF(R1314="Vendor",L1314*(1-S1314),"")),"")</f>
        <v/>
      </c>
      <c r="U1314" s="15">
        <f>IF(Q1314="YES",O1314*T1314,"")</f>
        <v/>
      </c>
      <c r="V1314" s="16" t="n"/>
      <c r="W1314" s="17">
        <f>IF(Q1314="YES",G1314+V1314,"")</f>
        <v/>
      </c>
      <c r="X1314" s="18">
        <f>IF(Q1314="YES",IF(TODAY()&gt;W1314,"OVERDUE","WITHIN TIME"),"")</f>
        <v/>
      </c>
    </row>
    <row r="1315">
      <c r="A1315" s="3" t="n">
        <v>1311</v>
      </c>
      <c r="B1315" s="4" t="n"/>
      <c r="C1315" s="4" t="n"/>
      <c r="D1315" s="5">
        <f>IF(E1315="ISNR20","Natural Rubber-TSNR (ISNR-20)","")</f>
        <v/>
      </c>
      <c r="E1315" s="4" t="n"/>
      <c r="F1315" s="6" t="n"/>
      <c r="G1315" s="6" t="n"/>
      <c r="H1315" s="7">
        <f>IF(G1315="","",G1315-TODAY())</f>
        <v/>
      </c>
      <c r="I1315" s="8">
        <f>IF(G1315="","",
IF(G1315&lt;TODAY(),
IF(O1315&gt;0,"Violated","Completed"),
IF(H1315&lt;=7,"Expiring Soon",
"Active")))</f>
        <v/>
      </c>
      <c r="J1315" s="8">
        <f>IF(C1315="","",
COUNTIFS(
sales!$C:$C,$C1315,
sales!$E:$E,$E1315,
sales!$H:$H,"&gt;="&amp;$F1315,
sales!$H:$H,"&lt;="&amp;$G1315
))</f>
        <v/>
      </c>
      <c r="K1315" s="9">
        <f>IF(COUNTIFS(sales!C:C, C1315)=0,"",
_xlfn.MAXIFS(sales!H:H, sales!C:C, C1315))</f>
        <v/>
      </c>
      <c r="L1315" s="4" t="n"/>
      <c r="M1315" s="4" t="n"/>
      <c r="N1315" s="10">
        <f>IF(C1315="","",
SUMIFS(
sales!$I:$I,
sales!$C:$C,$C1315,
sales!$E:$E,$E1315,
sales!$H:$H,"&gt;="&amp;$F1315,
sales!$H:$H,"&lt;="&amp;$G1315
))</f>
        <v/>
      </c>
      <c r="O1315" s="10">
        <f>IF(M1315="","",M1315-N1315)</f>
        <v/>
      </c>
      <c r="P1315" s="11">
        <f>IF(M1315=0,"",N1315/M1315)</f>
        <v/>
      </c>
      <c r="Q1315" s="12">
        <f>IF(OR(G1315="",O1315=""),"",
IF(AND(G1315&lt;TODAY(),O1315&gt;0),"YES","NO"))</f>
        <v/>
      </c>
      <c r="R1315" s="100" t="n"/>
      <c r="S1315" s="14" t="n"/>
      <c r="T1315" s="15">
        <f>IF(Q1315="YES", IF(R1315="Company",L1315*(1+S1315),IF(R1315="Vendor",L1315*(1-S1315),"")),"")</f>
        <v/>
      </c>
      <c r="U1315" s="15">
        <f>IF(Q1315="YES",O1315*T1315,"")</f>
        <v/>
      </c>
      <c r="V1315" s="16" t="n"/>
      <c r="W1315" s="17">
        <f>IF(Q1315="YES",G1315+V1315,"")</f>
        <v/>
      </c>
      <c r="X1315" s="18">
        <f>IF(Q1315="YES",IF(TODAY()&gt;W1315,"OVERDUE","WITHIN TIME"),"")</f>
        <v/>
      </c>
    </row>
    <row r="1316">
      <c r="A1316" s="3" t="n">
        <v>1312</v>
      </c>
      <c r="B1316" s="4" t="n"/>
      <c r="C1316" s="4" t="n"/>
      <c r="D1316" s="5">
        <f>IF(E1316="ISNR20","Natural Rubber-TSNR (ISNR-20)","")</f>
        <v/>
      </c>
      <c r="E1316" s="4" t="n"/>
      <c r="F1316" s="6" t="n"/>
      <c r="G1316" s="6" t="n"/>
      <c r="H1316" s="7">
        <f>IF(G1316="","",G1316-TODAY())</f>
        <v/>
      </c>
      <c r="I1316" s="8">
        <f>IF(G1316="","",
IF(G1316&lt;TODAY(),
IF(O1316&gt;0,"Violated","Completed"),
IF(H1316&lt;=7,"Expiring Soon",
"Active")))</f>
        <v/>
      </c>
      <c r="J1316" s="8">
        <f>IF(C1316="","",
COUNTIFS(
sales!$C:$C,$C1316,
sales!$E:$E,$E1316,
sales!$H:$H,"&gt;="&amp;$F1316,
sales!$H:$H,"&lt;="&amp;$G1316
))</f>
        <v/>
      </c>
      <c r="K1316" s="9">
        <f>IF(COUNTIFS(sales!C:C, C1316)=0,"",
_xlfn.MAXIFS(sales!H:H, sales!C:C, C1316))</f>
        <v/>
      </c>
      <c r="L1316" s="4" t="n"/>
      <c r="M1316" s="4" t="n"/>
      <c r="N1316" s="10">
        <f>IF(C1316="","",
SUMIFS(
sales!$I:$I,
sales!$C:$C,$C1316,
sales!$E:$E,$E1316,
sales!$H:$H,"&gt;="&amp;$F1316,
sales!$H:$H,"&lt;="&amp;$G1316
))</f>
        <v/>
      </c>
      <c r="O1316" s="10">
        <f>IF(M1316="","",M1316-N1316)</f>
        <v/>
      </c>
      <c r="P1316" s="11">
        <f>IF(M1316=0,"",N1316/M1316)</f>
        <v/>
      </c>
      <c r="Q1316" s="12">
        <f>IF(OR(G1316="",O1316=""),"",
IF(AND(G1316&lt;TODAY(),O1316&gt;0),"YES","NO"))</f>
        <v/>
      </c>
      <c r="R1316" s="100" t="n"/>
      <c r="S1316" s="14" t="n"/>
      <c r="T1316" s="15">
        <f>IF(Q1316="YES", IF(R1316="Company",L1316*(1+S1316),IF(R1316="Vendor",L1316*(1-S1316),"")),"")</f>
        <v/>
      </c>
      <c r="U1316" s="15">
        <f>IF(Q1316="YES",O1316*T1316,"")</f>
        <v/>
      </c>
      <c r="V1316" s="16" t="n"/>
      <c r="W1316" s="17">
        <f>IF(Q1316="YES",G1316+V1316,"")</f>
        <v/>
      </c>
      <c r="X1316" s="18">
        <f>IF(Q1316="YES",IF(TODAY()&gt;W1316,"OVERDUE","WITHIN TIME"),"")</f>
        <v/>
      </c>
    </row>
    <row r="1317">
      <c r="A1317" s="3" t="n">
        <v>1313</v>
      </c>
      <c r="B1317" s="4" t="n"/>
      <c r="C1317" s="4" t="n"/>
      <c r="D1317" s="5">
        <f>IF(E1317="ISNR20","Natural Rubber-TSNR (ISNR-20)","")</f>
        <v/>
      </c>
      <c r="E1317" s="4" t="n"/>
      <c r="F1317" s="6" t="n"/>
      <c r="G1317" s="6" t="n"/>
      <c r="H1317" s="7">
        <f>IF(G1317="","",G1317-TODAY())</f>
        <v/>
      </c>
      <c r="I1317" s="8">
        <f>IF(G1317="","",
IF(G1317&lt;TODAY(),
IF(O1317&gt;0,"Violated","Completed"),
IF(H1317&lt;=7,"Expiring Soon",
"Active")))</f>
        <v/>
      </c>
      <c r="J1317" s="8">
        <f>IF(C1317="","",
COUNTIFS(
sales!$C:$C,$C1317,
sales!$E:$E,$E1317,
sales!$H:$H,"&gt;="&amp;$F1317,
sales!$H:$H,"&lt;="&amp;$G1317
))</f>
        <v/>
      </c>
      <c r="K1317" s="9">
        <f>IF(COUNTIFS(sales!C:C, C1317)=0,"",
_xlfn.MAXIFS(sales!H:H, sales!C:C, C1317))</f>
        <v/>
      </c>
      <c r="L1317" s="4" t="n"/>
      <c r="M1317" s="4" t="n"/>
      <c r="N1317" s="10">
        <f>IF(C1317="","",
SUMIFS(
sales!$I:$I,
sales!$C:$C,$C1317,
sales!$E:$E,$E1317,
sales!$H:$H,"&gt;="&amp;$F1317,
sales!$H:$H,"&lt;="&amp;$G1317
))</f>
        <v/>
      </c>
      <c r="O1317" s="10">
        <f>IF(M1317="","",M1317-N1317)</f>
        <v/>
      </c>
      <c r="P1317" s="11">
        <f>IF(M1317=0,"",N1317/M1317)</f>
        <v/>
      </c>
      <c r="Q1317" s="12">
        <f>IF(OR(G1317="",O1317=""),"",
IF(AND(G1317&lt;TODAY(),O1317&gt;0),"YES","NO"))</f>
        <v/>
      </c>
      <c r="R1317" s="100" t="n"/>
      <c r="S1317" s="14" t="n"/>
      <c r="T1317" s="15">
        <f>IF(Q1317="YES", IF(R1317="Company",L1317*(1+S1317),IF(R1317="Vendor",L1317*(1-S1317),"")),"")</f>
        <v/>
      </c>
      <c r="U1317" s="15">
        <f>IF(Q1317="YES",O1317*T1317,"")</f>
        <v/>
      </c>
      <c r="V1317" s="16" t="n"/>
      <c r="W1317" s="17">
        <f>IF(Q1317="YES",G1317+V1317,"")</f>
        <v/>
      </c>
      <c r="X1317" s="18">
        <f>IF(Q1317="YES",IF(TODAY()&gt;W1317,"OVERDUE","WITHIN TIME"),"")</f>
        <v/>
      </c>
    </row>
    <row r="1318">
      <c r="A1318" s="3" t="n">
        <v>1314</v>
      </c>
      <c r="B1318" s="4" t="n"/>
      <c r="C1318" s="4" t="n"/>
      <c r="D1318" s="5">
        <f>IF(E1318="ISNR20","Natural Rubber-TSNR (ISNR-20)","")</f>
        <v/>
      </c>
      <c r="E1318" s="4" t="n"/>
      <c r="F1318" s="6" t="n"/>
      <c r="G1318" s="6" t="n"/>
      <c r="H1318" s="7">
        <f>IF(G1318="","",G1318-TODAY())</f>
        <v/>
      </c>
      <c r="I1318" s="8">
        <f>IF(G1318="","",
IF(G1318&lt;TODAY(),
IF(O1318&gt;0,"Violated","Completed"),
IF(H1318&lt;=7,"Expiring Soon",
"Active")))</f>
        <v/>
      </c>
      <c r="J1318" s="8">
        <f>IF(C1318="","",
COUNTIFS(
sales!$C:$C,$C1318,
sales!$E:$E,$E1318,
sales!$H:$H,"&gt;="&amp;$F1318,
sales!$H:$H,"&lt;="&amp;$G1318
))</f>
        <v/>
      </c>
      <c r="K1318" s="9">
        <f>IF(COUNTIFS(sales!C:C, C1318)=0,"",
_xlfn.MAXIFS(sales!H:H, sales!C:C, C1318))</f>
        <v/>
      </c>
      <c r="L1318" s="4" t="n"/>
      <c r="M1318" s="4" t="n"/>
      <c r="N1318" s="10">
        <f>IF(C1318="","",
SUMIFS(
sales!$I:$I,
sales!$C:$C,$C1318,
sales!$E:$E,$E1318,
sales!$H:$H,"&gt;="&amp;$F1318,
sales!$H:$H,"&lt;="&amp;$G1318
))</f>
        <v/>
      </c>
      <c r="O1318" s="10">
        <f>IF(M1318="","",M1318-N1318)</f>
        <v/>
      </c>
      <c r="P1318" s="11">
        <f>IF(M1318=0,"",N1318/M1318)</f>
        <v/>
      </c>
      <c r="Q1318" s="12">
        <f>IF(OR(G1318="",O1318=""),"",
IF(AND(G1318&lt;TODAY(),O1318&gt;0),"YES","NO"))</f>
        <v/>
      </c>
      <c r="R1318" s="100" t="n"/>
      <c r="S1318" s="14" t="n"/>
      <c r="T1318" s="15">
        <f>IF(Q1318="YES", IF(R1318="Company",L1318*(1+S1318),IF(R1318="Vendor",L1318*(1-S1318),"")),"")</f>
        <v/>
      </c>
      <c r="U1318" s="15">
        <f>IF(Q1318="YES",O1318*T1318,"")</f>
        <v/>
      </c>
      <c r="V1318" s="16" t="n"/>
      <c r="W1318" s="17">
        <f>IF(Q1318="YES",G1318+V1318,"")</f>
        <v/>
      </c>
      <c r="X1318" s="18">
        <f>IF(Q1318="YES",IF(TODAY()&gt;W1318,"OVERDUE","WITHIN TIME"),"")</f>
        <v/>
      </c>
    </row>
    <row r="1319">
      <c r="A1319" s="3" t="n">
        <v>1315</v>
      </c>
      <c r="B1319" s="4" t="n"/>
      <c r="C1319" s="4" t="n"/>
      <c r="D1319" s="5">
        <f>IF(E1319="ISNR20","Natural Rubber-TSNR (ISNR-20)","")</f>
        <v/>
      </c>
      <c r="E1319" s="4" t="n"/>
      <c r="F1319" s="6" t="n"/>
      <c r="G1319" s="6" t="n"/>
      <c r="H1319" s="7">
        <f>IF(G1319="","",G1319-TODAY())</f>
        <v/>
      </c>
      <c r="I1319" s="8">
        <f>IF(G1319="","",
IF(G1319&lt;TODAY(),
IF(O1319&gt;0,"Violated","Completed"),
IF(H1319&lt;=7,"Expiring Soon",
"Active")))</f>
        <v/>
      </c>
      <c r="J1319" s="8">
        <f>IF(C1319="","",
COUNTIFS(
sales!$C:$C,$C1319,
sales!$E:$E,$E1319,
sales!$H:$H,"&gt;="&amp;$F1319,
sales!$H:$H,"&lt;="&amp;$G1319
))</f>
        <v/>
      </c>
      <c r="K1319" s="9">
        <f>IF(COUNTIFS(sales!C:C, C1319)=0,"",
_xlfn.MAXIFS(sales!H:H, sales!C:C, C1319))</f>
        <v/>
      </c>
      <c r="L1319" s="4" t="n"/>
      <c r="M1319" s="4" t="n"/>
      <c r="N1319" s="10">
        <f>IF(C1319="","",
SUMIFS(
sales!$I:$I,
sales!$C:$C,$C1319,
sales!$E:$E,$E1319,
sales!$H:$H,"&gt;="&amp;$F1319,
sales!$H:$H,"&lt;="&amp;$G1319
))</f>
        <v/>
      </c>
      <c r="O1319" s="10">
        <f>IF(M1319="","",M1319-N1319)</f>
        <v/>
      </c>
      <c r="P1319" s="11">
        <f>IF(M1319=0,"",N1319/M1319)</f>
        <v/>
      </c>
      <c r="Q1319" s="12">
        <f>IF(OR(G1319="",O1319=""),"",
IF(AND(G1319&lt;TODAY(),O1319&gt;0),"YES","NO"))</f>
        <v/>
      </c>
      <c r="R1319" s="100" t="n"/>
      <c r="S1319" s="14" t="n"/>
      <c r="T1319" s="15">
        <f>IF(Q1319="YES", IF(R1319="Company",L1319*(1+S1319),IF(R1319="Vendor",L1319*(1-S1319),"")),"")</f>
        <v/>
      </c>
      <c r="U1319" s="15">
        <f>IF(Q1319="YES",O1319*T1319,"")</f>
        <v/>
      </c>
      <c r="V1319" s="16" t="n"/>
      <c r="W1319" s="17">
        <f>IF(Q1319="YES",G1319+V1319,"")</f>
        <v/>
      </c>
      <c r="X1319" s="18">
        <f>IF(Q1319="YES",IF(TODAY()&gt;W1319,"OVERDUE","WITHIN TIME"),"")</f>
        <v/>
      </c>
    </row>
    <row r="1320">
      <c r="A1320" s="3" t="n">
        <v>1316</v>
      </c>
      <c r="B1320" s="4" t="n"/>
      <c r="C1320" s="4" t="n"/>
      <c r="D1320" s="5">
        <f>IF(E1320="ISNR20","Natural Rubber-TSNR (ISNR-20)","")</f>
        <v/>
      </c>
      <c r="E1320" s="4" t="n"/>
      <c r="F1320" s="6" t="n"/>
      <c r="G1320" s="6" t="n"/>
      <c r="H1320" s="7">
        <f>IF(G1320="","",G1320-TODAY())</f>
        <v/>
      </c>
      <c r="I1320" s="8">
        <f>IF(G1320="","",
IF(G1320&lt;TODAY(),
IF(O1320&gt;0,"Violated","Completed"),
IF(H1320&lt;=7,"Expiring Soon",
"Active")))</f>
        <v/>
      </c>
      <c r="J1320" s="8">
        <f>IF(C1320="","",
COUNTIFS(
sales!$C:$C,$C1320,
sales!$E:$E,$E1320,
sales!$H:$H,"&gt;="&amp;$F1320,
sales!$H:$H,"&lt;="&amp;$G1320
))</f>
        <v/>
      </c>
      <c r="K1320" s="9">
        <f>IF(COUNTIFS(sales!C:C, C1320)=0,"",
_xlfn.MAXIFS(sales!H:H, sales!C:C, C1320))</f>
        <v/>
      </c>
      <c r="L1320" s="4" t="n"/>
      <c r="M1320" s="4" t="n"/>
      <c r="N1320" s="10">
        <f>IF(C1320="","",
SUMIFS(
sales!$I:$I,
sales!$C:$C,$C1320,
sales!$E:$E,$E1320,
sales!$H:$H,"&gt;="&amp;$F1320,
sales!$H:$H,"&lt;="&amp;$G1320
))</f>
        <v/>
      </c>
      <c r="O1320" s="10">
        <f>IF(M1320="","",M1320-N1320)</f>
        <v/>
      </c>
      <c r="P1320" s="11">
        <f>IF(M1320=0,"",N1320/M1320)</f>
        <v/>
      </c>
      <c r="Q1320" s="12">
        <f>IF(OR(G1320="",O1320=""),"",
IF(AND(G1320&lt;TODAY(),O1320&gt;0),"YES","NO"))</f>
        <v/>
      </c>
      <c r="R1320" s="100" t="n"/>
      <c r="S1320" s="14" t="n"/>
      <c r="T1320" s="15">
        <f>IF(Q1320="YES", IF(R1320="Company",L1320*(1+S1320),IF(R1320="Vendor",L1320*(1-S1320),"")),"")</f>
        <v/>
      </c>
      <c r="U1320" s="15">
        <f>IF(Q1320="YES",O1320*T1320,"")</f>
        <v/>
      </c>
      <c r="V1320" s="16" t="n"/>
      <c r="W1320" s="17">
        <f>IF(Q1320="YES",G1320+V1320,"")</f>
        <v/>
      </c>
      <c r="X1320" s="18">
        <f>IF(Q1320="YES",IF(TODAY()&gt;W1320,"OVERDUE","WITHIN TIME"),"")</f>
        <v/>
      </c>
    </row>
    <row r="1321">
      <c r="A1321" s="3" t="n">
        <v>1317</v>
      </c>
      <c r="B1321" s="4" t="n"/>
      <c r="C1321" s="4" t="n"/>
      <c r="D1321" s="5">
        <f>IF(E1321="ISNR20","Natural Rubber-TSNR (ISNR-20)","")</f>
        <v/>
      </c>
      <c r="E1321" s="4" t="n"/>
      <c r="F1321" s="6" t="n"/>
      <c r="G1321" s="6" t="n"/>
      <c r="H1321" s="7">
        <f>IF(G1321="","",G1321-TODAY())</f>
        <v/>
      </c>
      <c r="I1321" s="8">
        <f>IF(G1321="","",
IF(G1321&lt;TODAY(),
IF(O1321&gt;0,"Violated","Completed"),
IF(H1321&lt;=7,"Expiring Soon",
"Active")))</f>
        <v/>
      </c>
      <c r="J1321" s="8">
        <f>IF(C1321="","",
COUNTIFS(
sales!$C:$C,$C1321,
sales!$E:$E,$E1321,
sales!$H:$H,"&gt;="&amp;$F1321,
sales!$H:$H,"&lt;="&amp;$G1321
))</f>
        <v/>
      </c>
      <c r="K1321" s="9">
        <f>IF(COUNTIFS(sales!C:C, C1321)=0,"",
_xlfn.MAXIFS(sales!H:H, sales!C:C, C1321))</f>
        <v/>
      </c>
      <c r="L1321" s="4" t="n"/>
      <c r="M1321" s="4" t="n"/>
      <c r="N1321" s="10">
        <f>IF(C1321="","",
SUMIFS(
sales!$I:$I,
sales!$C:$C,$C1321,
sales!$E:$E,$E1321,
sales!$H:$H,"&gt;="&amp;$F1321,
sales!$H:$H,"&lt;="&amp;$G1321
))</f>
        <v/>
      </c>
      <c r="O1321" s="10">
        <f>IF(M1321="","",M1321-N1321)</f>
        <v/>
      </c>
      <c r="P1321" s="11">
        <f>IF(M1321=0,"",N1321/M1321)</f>
        <v/>
      </c>
      <c r="Q1321" s="12">
        <f>IF(OR(G1321="",O1321=""),"",
IF(AND(G1321&lt;TODAY(),O1321&gt;0),"YES","NO"))</f>
        <v/>
      </c>
      <c r="R1321" s="100" t="n"/>
      <c r="S1321" s="14" t="n"/>
      <c r="T1321" s="15">
        <f>IF(Q1321="YES", IF(R1321="Company",L1321*(1+S1321),IF(R1321="Vendor",L1321*(1-S1321),"")),"")</f>
        <v/>
      </c>
      <c r="U1321" s="15">
        <f>IF(Q1321="YES",O1321*T1321,"")</f>
        <v/>
      </c>
      <c r="V1321" s="16" t="n"/>
      <c r="W1321" s="17">
        <f>IF(Q1321="YES",G1321+V1321,"")</f>
        <v/>
      </c>
      <c r="X1321" s="18">
        <f>IF(Q1321="YES",IF(TODAY()&gt;W1321,"OVERDUE","WITHIN TIME"),"")</f>
        <v/>
      </c>
    </row>
    <row r="1322">
      <c r="A1322" s="3" t="n">
        <v>1318</v>
      </c>
      <c r="B1322" s="4" t="n"/>
      <c r="C1322" s="4" t="n"/>
      <c r="D1322" s="5">
        <f>IF(E1322="ISNR20","Natural Rubber-TSNR (ISNR-20)","")</f>
        <v/>
      </c>
      <c r="E1322" s="4" t="n"/>
      <c r="F1322" s="6" t="n"/>
      <c r="G1322" s="6" t="n"/>
      <c r="H1322" s="7">
        <f>IF(G1322="","",G1322-TODAY())</f>
        <v/>
      </c>
      <c r="I1322" s="8">
        <f>IF(G1322="","",
IF(G1322&lt;TODAY(),
IF(O1322&gt;0,"Violated","Completed"),
IF(H1322&lt;=7,"Expiring Soon",
"Active")))</f>
        <v/>
      </c>
      <c r="J1322" s="8">
        <f>IF(C1322="","",
COUNTIFS(
sales!$C:$C,$C1322,
sales!$E:$E,$E1322,
sales!$H:$H,"&gt;="&amp;$F1322,
sales!$H:$H,"&lt;="&amp;$G1322
))</f>
        <v/>
      </c>
      <c r="K1322" s="9">
        <f>IF(COUNTIFS(sales!C:C, C1322)=0,"",
_xlfn.MAXIFS(sales!H:H, sales!C:C, C1322))</f>
        <v/>
      </c>
      <c r="L1322" s="4" t="n"/>
      <c r="M1322" s="4" t="n"/>
      <c r="N1322" s="10">
        <f>IF(C1322="","",
SUMIFS(
sales!$I:$I,
sales!$C:$C,$C1322,
sales!$E:$E,$E1322,
sales!$H:$H,"&gt;="&amp;$F1322,
sales!$H:$H,"&lt;="&amp;$G1322
))</f>
        <v/>
      </c>
      <c r="O1322" s="10">
        <f>IF(M1322="","",M1322-N1322)</f>
        <v/>
      </c>
      <c r="P1322" s="11">
        <f>IF(M1322=0,"",N1322/M1322)</f>
        <v/>
      </c>
      <c r="Q1322" s="12">
        <f>IF(OR(G1322="",O1322=""),"",
IF(AND(G1322&lt;TODAY(),O1322&gt;0),"YES","NO"))</f>
        <v/>
      </c>
      <c r="R1322" s="100" t="n"/>
      <c r="S1322" s="14" t="n"/>
      <c r="T1322" s="15">
        <f>IF(Q1322="YES", IF(R1322="Company",L1322*(1+S1322),IF(R1322="Vendor",L1322*(1-S1322),"")),"")</f>
        <v/>
      </c>
      <c r="U1322" s="15">
        <f>IF(Q1322="YES",O1322*T1322,"")</f>
        <v/>
      </c>
      <c r="V1322" s="16" t="n"/>
      <c r="W1322" s="17">
        <f>IF(Q1322="YES",G1322+V1322,"")</f>
        <v/>
      </c>
      <c r="X1322" s="18">
        <f>IF(Q1322="YES",IF(TODAY()&gt;W1322,"OVERDUE","WITHIN TIME"),"")</f>
        <v/>
      </c>
    </row>
    <row r="1323">
      <c r="A1323" s="3" t="n">
        <v>1319</v>
      </c>
      <c r="B1323" s="4" t="n"/>
      <c r="C1323" s="4" t="n"/>
      <c r="D1323" s="5">
        <f>IF(E1323="ISNR20","Natural Rubber-TSNR (ISNR-20)","")</f>
        <v/>
      </c>
      <c r="E1323" s="4" t="n"/>
      <c r="F1323" s="6" t="n"/>
      <c r="G1323" s="6" t="n"/>
      <c r="H1323" s="7">
        <f>IF(G1323="","",G1323-TODAY())</f>
        <v/>
      </c>
      <c r="I1323" s="8">
        <f>IF(G1323="","",
IF(G1323&lt;TODAY(),
IF(O1323&gt;0,"Violated","Completed"),
IF(H1323&lt;=7,"Expiring Soon",
"Active")))</f>
        <v/>
      </c>
      <c r="J1323" s="8">
        <f>IF(C1323="","",
COUNTIFS(
sales!$C:$C,$C1323,
sales!$E:$E,$E1323,
sales!$H:$H,"&gt;="&amp;$F1323,
sales!$H:$H,"&lt;="&amp;$G1323
))</f>
        <v/>
      </c>
      <c r="K1323" s="9">
        <f>IF(COUNTIFS(sales!C:C, C1323)=0,"",
_xlfn.MAXIFS(sales!H:H, sales!C:C, C1323))</f>
        <v/>
      </c>
      <c r="L1323" s="4" t="n"/>
      <c r="M1323" s="4" t="n"/>
      <c r="N1323" s="10">
        <f>IF(C1323="","",
SUMIFS(
sales!$I:$I,
sales!$C:$C,$C1323,
sales!$E:$E,$E1323,
sales!$H:$H,"&gt;="&amp;$F1323,
sales!$H:$H,"&lt;="&amp;$G1323
))</f>
        <v/>
      </c>
      <c r="O1323" s="10">
        <f>IF(M1323="","",M1323-N1323)</f>
        <v/>
      </c>
      <c r="P1323" s="11">
        <f>IF(M1323=0,"",N1323/M1323)</f>
        <v/>
      </c>
      <c r="Q1323" s="12">
        <f>IF(OR(G1323="",O1323=""),"",
IF(AND(G1323&lt;TODAY(),O1323&gt;0),"YES","NO"))</f>
        <v/>
      </c>
      <c r="R1323" s="100" t="n"/>
      <c r="S1323" s="14" t="n"/>
      <c r="T1323" s="15">
        <f>IF(Q1323="YES", IF(R1323="Company",L1323*(1+S1323),IF(R1323="Vendor",L1323*(1-S1323),"")),"")</f>
        <v/>
      </c>
      <c r="U1323" s="15">
        <f>IF(Q1323="YES",O1323*T1323,"")</f>
        <v/>
      </c>
      <c r="V1323" s="16" t="n"/>
      <c r="W1323" s="17">
        <f>IF(Q1323="YES",G1323+V1323,"")</f>
        <v/>
      </c>
      <c r="X1323" s="18">
        <f>IF(Q1323="YES",IF(TODAY()&gt;W1323,"OVERDUE","WITHIN TIME"),"")</f>
        <v/>
      </c>
    </row>
    <row r="1324">
      <c r="A1324" s="3" t="n">
        <v>1320</v>
      </c>
      <c r="B1324" s="4" t="n"/>
      <c r="C1324" s="4" t="n"/>
      <c r="D1324" s="5">
        <f>IF(E1324="ISNR20","Natural Rubber-TSNR (ISNR-20)","")</f>
        <v/>
      </c>
      <c r="E1324" s="4" t="n"/>
      <c r="F1324" s="6" t="n"/>
      <c r="G1324" s="6" t="n"/>
      <c r="H1324" s="7">
        <f>IF(G1324="","",G1324-TODAY())</f>
        <v/>
      </c>
      <c r="I1324" s="8">
        <f>IF(G1324="","",
IF(G1324&lt;TODAY(),
IF(O1324&gt;0,"Violated","Completed"),
IF(H1324&lt;=7,"Expiring Soon",
"Active")))</f>
        <v/>
      </c>
      <c r="J1324" s="8">
        <f>IF(C1324="","",
COUNTIFS(
sales!$C:$C,$C1324,
sales!$E:$E,$E1324,
sales!$H:$H,"&gt;="&amp;$F1324,
sales!$H:$H,"&lt;="&amp;$G1324
))</f>
        <v/>
      </c>
      <c r="K1324" s="9">
        <f>IF(COUNTIFS(sales!C:C, C1324)=0,"",
_xlfn.MAXIFS(sales!H:H, sales!C:C, C1324))</f>
        <v/>
      </c>
      <c r="L1324" s="4" t="n"/>
      <c r="M1324" s="4" t="n"/>
      <c r="N1324" s="10">
        <f>IF(C1324="","",
SUMIFS(
sales!$I:$I,
sales!$C:$C,$C1324,
sales!$E:$E,$E1324,
sales!$H:$H,"&gt;="&amp;$F1324,
sales!$H:$H,"&lt;="&amp;$G1324
))</f>
        <v/>
      </c>
      <c r="O1324" s="10">
        <f>IF(M1324="","",M1324-N1324)</f>
        <v/>
      </c>
      <c r="P1324" s="11">
        <f>IF(M1324=0,"",N1324/M1324)</f>
        <v/>
      </c>
      <c r="Q1324" s="12">
        <f>IF(OR(G1324="",O1324=""),"",
IF(AND(G1324&lt;TODAY(),O1324&gt;0),"YES","NO"))</f>
        <v/>
      </c>
      <c r="R1324" s="100" t="n"/>
      <c r="S1324" s="14" t="n"/>
      <c r="T1324" s="15">
        <f>IF(Q1324="YES", IF(R1324="Company",L1324*(1+S1324),IF(R1324="Vendor",L1324*(1-S1324),"")),"")</f>
        <v/>
      </c>
      <c r="U1324" s="15">
        <f>IF(Q1324="YES",O1324*T1324,"")</f>
        <v/>
      </c>
      <c r="V1324" s="16" t="n"/>
      <c r="W1324" s="17">
        <f>IF(Q1324="YES",G1324+V1324,"")</f>
        <v/>
      </c>
      <c r="X1324" s="18">
        <f>IF(Q1324="YES",IF(TODAY()&gt;W1324,"OVERDUE","WITHIN TIME"),"")</f>
        <v/>
      </c>
    </row>
    <row r="1325">
      <c r="A1325" s="3" t="n">
        <v>1321</v>
      </c>
      <c r="B1325" s="4" t="n"/>
      <c r="C1325" s="4" t="n"/>
      <c r="D1325" s="5">
        <f>IF(E1325="ISNR20","Natural Rubber-TSNR (ISNR-20)","")</f>
        <v/>
      </c>
      <c r="E1325" s="4" t="n"/>
      <c r="F1325" s="6" t="n"/>
      <c r="G1325" s="6" t="n"/>
      <c r="H1325" s="7">
        <f>IF(G1325="","",G1325-TODAY())</f>
        <v/>
      </c>
      <c r="I1325" s="8">
        <f>IF(G1325="","",
IF(G1325&lt;TODAY(),
IF(O1325&gt;0,"Violated","Completed"),
IF(H1325&lt;=7,"Expiring Soon",
"Active")))</f>
        <v/>
      </c>
      <c r="J1325" s="8">
        <f>IF(C1325="","",
COUNTIFS(
sales!$C:$C,$C1325,
sales!$E:$E,$E1325,
sales!$H:$H,"&gt;="&amp;$F1325,
sales!$H:$H,"&lt;="&amp;$G1325
))</f>
        <v/>
      </c>
      <c r="K1325" s="9">
        <f>IF(COUNTIFS(sales!C:C, C1325)=0,"",
_xlfn.MAXIFS(sales!H:H, sales!C:C, C1325))</f>
        <v/>
      </c>
      <c r="L1325" s="4" t="n"/>
      <c r="M1325" s="4" t="n"/>
      <c r="N1325" s="10">
        <f>IF(C1325="","",
SUMIFS(
sales!$I:$I,
sales!$C:$C,$C1325,
sales!$E:$E,$E1325,
sales!$H:$H,"&gt;="&amp;$F1325,
sales!$H:$H,"&lt;="&amp;$G1325
))</f>
        <v/>
      </c>
      <c r="O1325" s="10">
        <f>IF(M1325="","",M1325-N1325)</f>
        <v/>
      </c>
      <c r="P1325" s="11">
        <f>IF(M1325=0,"",N1325/M1325)</f>
        <v/>
      </c>
      <c r="Q1325" s="12">
        <f>IF(OR(G1325="",O1325=""),"",
IF(AND(G1325&lt;TODAY(),O1325&gt;0),"YES","NO"))</f>
        <v/>
      </c>
      <c r="R1325" s="100" t="n"/>
      <c r="S1325" s="14" t="n"/>
      <c r="T1325" s="15">
        <f>IF(Q1325="YES", IF(R1325="Company",L1325*(1+S1325),IF(R1325="Vendor",L1325*(1-S1325),"")),"")</f>
        <v/>
      </c>
      <c r="U1325" s="15">
        <f>IF(Q1325="YES",O1325*T1325,"")</f>
        <v/>
      </c>
      <c r="V1325" s="16" t="n"/>
      <c r="W1325" s="17">
        <f>IF(Q1325="YES",G1325+V1325,"")</f>
        <v/>
      </c>
      <c r="X1325" s="18">
        <f>IF(Q1325="YES",IF(TODAY()&gt;W1325,"OVERDUE","WITHIN TIME"),"")</f>
        <v/>
      </c>
    </row>
    <row r="1326">
      <c r="A1326" s="3" t="n">
        <v>1322</v>
      </c>
      <c r="B1326" s="4" t="n"/>
      <c r="C1326" s="4" t="n"/>
      <c r="D1326" s="5">
        <f>IF(E1326="ISNR20","Natural Rubber-TSNR (ISNR-20)","")</f>
        <v/>
      </c>
      <c r="E1326" s="4" t="n"/>
      <c r="F1326" s="6" t="n"/>
      <c r="G1326" s="6" t="n"/>
      <c r="H1326" s="7">
        <f>IF(G1326="","",G1326-TODAY())</f>
        <v/>
      </c>
      <c r="I1326" s="8">
        <f>IF(G1326="","",
IF(G1326&lt;TODAY(),
IF(O1326&gt;0,"Violated","Completed"),
IF(H1326&lt;=7,"Expiring Soon",
"Active")))</f>
        <v/>
      </c>
      <c r="J1326" s="8">
        <f>IF(C1326="","",
COUNTIFS(
sales!$C:$C,$C1326,
sales!$E:$E,$E1326,
sales!$H:$H,"&gt;="&amp;$F1326,
sales!$H:$H,"&lt;="&amp;$G1326
))</f>
        <v/>
      </c>
      <c r="K1326" s="9">
        <f>IF(COUNTIFS(sales!C:C, C1326)=0,"",
_xlfn.MAXIFS(sales!H:H, sales!C:C, C1326))</f>
        <v/>
      </c>
      <c r="L1326" s="4" t="n"/>
      <c r="M1326" s="4" t="n"/>
      <c r="N1326" s="10">
        <f>IF(C1326="","",
SUMIFS(
sales!$I:$I,
sales!$C:$C,$C1326,
sales!$E:$E,$E1326,
sales!$H:$H,"&gt;="&amp;$F1326,
sales!$H:$H,"&lt;="&amp;$G1326
))</f>
        <v/>
      </c>
      <c r="O1326" s="10">
        <f>IF(M1326="","",M1326-N1326)</f>
        <v/>
      </c>
      <c r="P1326" s="11">
        <f>IF(M1326=0,"",N1326/M1326)</f>
        <v/>
      </c>
      <c r="Q1326" s="12">
        <f>IF(OR(G1326="",O1326=""),"",
IF(AND(G1326&lt;TODAY(),O1326&gt;0),"YES","NO"))</f>
        <v/>
      </c>
      <c r="R1326" s="100" t="n"/>
      <c r="S1326" s="14" t="n"/>
      <c r="T1326" s="15">
        <f>IF(Q1326="YES", IF(R1326="Company",L1326*(1+S1326),IF(R1326="Vendor",L1326*(1-S1326),"")),"")</f>
        <v/>
      </c>
      <c r="U1326" s="15">
        <f>IF(Q1326="YES",O1326*T1326,"")</f>
        <v/>
      </c>
      <c r="V1326" s="16" t="n"/>
      <c r="W1326" s="17">
        <f>IF(Q1326="YES",G1326+V1326,"")</f>
        <v/>
      </c>
      <c r="X1326" s="18">
        <f>IF(Q1326="YES",IF(TODAY()&gt;W1326,"OVERDUE","WITHIN TIME"),"")</f>
        <v/>
      </c>
    </row>
    <row r="1327">
      <c r="A1327" s="3" t="n">
        <v>1323</v>
      </c>
      <c r="B1327" s="4" t="n"/>
      <c r="C1327" s="4" t="n"/>
      <c r="D1327" s="5">
        <f>IF(E1327="ISNR20","Natural Rubber-TSNR (ISNR-20)","")</f>
        <v/>
      </c>
      <c r="E1327" s="4" t="n"/>
      <c r="F1327" s="6" t="n"/>
      <c r="G1327" s="6" t="n"/>
      <c r="H1327" s="7">
        <f>IF(G1327="","",G1327-TODAY())</f>
        <v/>
      </c>
      <c r="I1327" s="8">
        <f>IF(G1327="","",
IF(G1327&lt;TODAY(),
IF(O1327&gt;0,"Violated","Completed"),
IF(H1327&lt;=7,"Expiring Soon",
"Active")))</f>
        <v/>
      </c>
      <c r="J1327" s="8">
        <f>IF(C1327="","",
COUNTIFS(
sales!$C:$C,$C1327,
sales!$E:$E,$E1327,
sales!$H:$H,"&gt;="&amp;$F1327,
sales!$H:$H,"&lt;="&amp;$G1327
))</f>
        <v/>
      </c>
      <c r="K1327" s="9">
        <f>IF(COUNTIFS(sales!C:C, C1327)=0,"",
_xlfn.MAXIFS(sales!H:H, sales!C:C, C1327))</f>
        <v/>
      </c>
      <c r="L1327" s="4" t="n"/>
      <c r="M1327" s="4" t="n"/>
      <c r="N1327" s="10">
        <f>IF(C1327="","",
SUMIFS(
sales!$I:$I,
sales!$C:$C,$C1327,
sales!$E:$E,$E1327,
sales!$H:$H,"&gt;="&amp;$F1327,
sales!$H:$H,"&lt;="&amp;$G1327
))</f>
        <v/>
      </c>
      <c r="O1327" s="10">
        <f>IF(M1327="","",M1327-N1327)</f>
        <v/>
      </c>
      <c r="P1327" s="11">
        <f>IF(M1327=0,"",N1327/M1327)</f>
        <v/>
      </c>
      <c r="Q1327" s="12">
        <f>IF(OR(G1327="",O1327=""),"",
IF(AND(G1327&lt;TODAY(),O1327&gt;0),"YES","NO"))</f>
        <v/>
      </c>
      <c r="R1327" s="100" t="n"/>
      <c r="S1327" s="14" t="n"/>
      <c r="T1327" s="15">
        <f>IF(Q1327="YES", IF(R1327="Company",L1327*(1+S1327),IF(R1327="Vendor",L1327*(1-S1327),"")),"")</f>
        <v/>
      </c>
      <c r="U1327" s="15">
        <f>IF(Q1327="YES",O1327*T1327,"")</f>
        <v/>
      </c>
      <c r="V1327" s="16" t="n"/>
      <c r="W1327" s="17">
        <f>IF(Q1327="YES",G1327+V1327,"")</f>
        <v/>
      </c>
      <c r="X1327" s="18">
        <f>IF(Q1327="YES",IF(TODAY()&gt;W1327,"OVERDUE","WITHIN TIME"),"")</f>
        <v/>
      </c>
    </row>
    <row r="1328">
      <c r="A1328" s="3" t="n">
        <v>1324</v>
      </c>
      <c r="B1328" s="4" t="n"/>
      <c r="C1328" s="4" t="n"/>
      <c r="D1328" s="5">
        <f>IF(E1328="ISNR20","Natural Rubber-TSNR (ISNR-20)","")</f>
        <v/>
      </c>
      <c r="E1328" s="4" t="n"/>
      <c r="F1328" s="6" t="n"/>
      <c r="G1328" s="6" t="n"/>
      <c r="H1328" s="7">
        <f>IF(G1328="","",G1328-TODAY())</f>
        <v/>
      </c>
      <c r="I1328" s="8">
        <f>IF(G1328="","",
IF(G1328&lt;TODAY(),
IF(O1328&gt;0,"Violated","Completed"),
IF(H1328&lt;=7,"Expiring Soon",
"Active")))</f>
        <v/>
      </c>
      <c r="J1328" s="8">
        <f>IF(C1328="","",
COUNTIFS(
sales!$C:$C,$C1328,
sales!$E:$E,$E1328,
sales!$H:$H,"&gt;="&amp;$F1328,
sales!$H:$H,"&lt;="&amp;$G1328
))</f>
        <v/>
      </c>
      <c r="K1328" s="9">
        <f>IF(COUNTIFS(sales!C:C, C1328)=0,"",
_xlfn.MAXIFS(sales!H:H, sales!C:C, C1328))</f>
        <v/>
      </c>
      <c r="L1328" s="4" t="n"/>
      <c r="M1328" s="4" t="n"/>
      <c r="N1328" s="10">
        <f>IF(C1328="","",
SUMIFS(
sales!$I:$I,
sales!$C:$C,$C1328,
sales!$E:$E,$E1328,
sales!$H:$H,"&gt;="&amp;$F1328,
sales!$H:$H,"&lt;="&amp;$G1328
))</f>
        <v/>
      </c>
      <c r="O1328" s="10">
        <f>IF(M1328="","",M1328-N1328)</f>
        <v/>
      </c>
      <c r="P1328" s="11">
        <f>IF(M1328=0,"",N1328/M1328)</f>
        <v/>
      </c>
      <c r="Q1328" s="12">
        <f>IF(OR(G1328="",O1328=""),"",
IF(AND(G1328&lt;TODAY(),O1328&gt;0),"YES","NO"))</f>
        <v/>
      </c>
      <c r="R1328" s="100" t="n"/>
      <c r="S1328" s="14" t="n"/>
      <c r="T1328" s="15">
        <f>IF(Q1328="YES", IF(R1328="Company",L1328*(1+S1328),IF(R1328="Vendor",L1328*(1-S1328),"")),"")</f>
        <v/>
      </c>
      <c r="U1328" s="15">
        <f>IF(Q1328="YES",O1328*T1328,"")</f>
        <v/>
      </c>
      <c r="V1328" s="16" t="n"/>
      <c r="W1328" s="17">
        <f>IF(Q1328="YES",G1328+V1328,"")</f>
        <v/>
      </c>
      <c r="X1328" s="18">
        <f>IF(Q1328="YES",IF(TODAY()&gt;W1328,"OVERDUE","WITHIN TIME"),"")</f>
        <v/>
      </c>
    </row>
    <row r="1329">
      <c r="A1329" s="3" t="n">
        <v>1325</v>
      </c>
      <c r="B1329" s="4" t="n"/>
      <c r="C1329" s="4" t="n"/>
      <c r="D1329" s="5">
        <f>IF(E1329="ISNR20","Natural Rubber-TSNR (ISNR-20)","")</f>
        <v/>
      </c>
      <c r="E1329" s="4" t="n"/>
      <c r="F1329" s="6" t="n"/>
      <c r="G1329" s="6" t="n"/>
      <c r="H1329" s="7">
        <f>IF(G1329="","",G1329-TODAY())</f>
        <v/>
      </c>
      <c r="I1329" s="8">
        <f>IF(G1329="","",
IF(G1329&lt;TODAY(),
IF(O1329&gt;0,"Violated","Completed"),
IF(H1329&lt;=7,"Expiring Soon",
"Active")))</f>
        <v/>
      </c>
      <c r="J1329" s="8">
        <f>IF(C1329="","",
COUNTIFS(
sales!$C:$C,$C1329,
sales!$E:$E,$E1329,
sales!$H:$H,"&gt;="&amp;$F1329,
sales!$H:$H,"&lt;="&amp;$G1329
))</f>
        <v/>
      </c>
      <c r="K1329" s="9">
        <f>IF(COUNTIFS(sales!C:C, C1329)=0,"",
_xlfn.MAXIFS(sales!H:H, sales!C:C, C1329))</f>
        <v/>
      </c>
      <c r="L1329" s="4" t="n"/>
      <c r="M1329" s="4" t="n"/>
      <c r="N1329" s="10">
        <f>IF(C1329="","",
SUMIFS(
sales!$I:$I,
sales!$C:$C,$C1329,
sales!$E:$E,$E1329,
sales!$H:$H,"&gt;="&amp;$F1329,
sales!$H:$H,"&lt;="&amp;$G1329
))</f>
        <v/>
      </c>
      <c r="O1329" s="10">
        <f>IF(M1329="","",M1329-N1329)</f>
        <v/>
      </c>
      <c r="P1329" s="11">
        <f>IF(M1329=0,"",N1329/M1329)</f>
        <v/>
      </c>
      <c r="Q1329" s="12">
        <f>IF(OR(G1329="",O1329=""),"",
IF(AND(G1329&lt;TODAY(),O1329&gt;0),"YES","NO"))</f>
        <v/>
      </c>
      <c r="R1329" s="100" t="n"/>
      <c r="S1329" s="14" t="n"/>
      <c r="T1329" s="15">
        <f>IF(Q1329="YES", IF(R1329="Company",L1329*(1+S1329),IF(R1329="Vendor",L1329*(1-S1329),"")),"")</f>
        <v/>
      </c>
      <c r="U1329" s="15">
        <f>IF(Q1329="YES",O1329*T1329,"")</f>
        <v/>
      </c>
      <c r="V1329" s="16" t="n"/>
      <c r="W1329" s="17">
        <f>IF(Q1329="YES",G1329+V1329,"")</f>
        <v/>
      </c>
      <c r="X1329" s="18">
        <f>IF(Q1329="YES",IF(TODAY()&gt;W1329,"OVERDUE","WITHIN TIME"),"")</f>
        <v/>
      </c>
    </row>
    <row r="1330">
      <c r="A1330" s="3" t="n">
        <v>1326</v>
      </c>
      <c r="B1330" s="4" t="n"/>
      <c r="C1330" s="4" t="n"/>
      <c r="D1330" s="5">
        <f>IF(E1330="ISNR20","Natural Rubber-TSNR (ISNR-20)","")</f>
        <v/>
      </c>
      <c r="E1330" s="4" t="n"/>
      <c r="F1330" s="6" t="n"/>
      <c r="G1330" s="6" t="n"/>
      <c r="H1330" s="7">
        <f>IF(G1330="","",G1330-TODAY())</f>
        <v/>
      </c>
      <c r="I1330" s="8">
        <f>IF(G1330="","",
IF(G1330&lt;TODAY(),
IF(O1330&gt;0,"Violated","Completed"),
IF(H1330&lt;=7,"Expiring Soon",
"Active")))</f>
        <v/>
      </c>
      <c r="J1330" s="8">
        <f>IF(C1330="","",
COUNTIFS(
sales!$C:$C,$C1330,
sales!$E:$E,$E1330,
sales!$H:$H,"&gt;="&amp;$F1330,
sales!$H:$H,"&lt;="&amp;$G1330
))</f>
        <v/>
      </c>
      <c r="K1330" s="9">
        <f>IF(COUNTIFS(sales!C:C, C1330)=0,"",
_xlfn.MAXIFS(sales!H:H, sales!C:C, C1330))</f>
        <v/>
      </c>
      <c r="L1330" s="4" t="n"/>
      <c r="M1330" s="4" t="n"/>
      <c r="N1330" s="10">
        <f>IF(C1330="","",
SUMIFS(
sales!$I:$I,
sales!$C:$C,$C1330,
sales!$E:$E,$E1330,
sales!$H:$H,"&gt;="&amp;$F1330,
sales!$H:$H,"&lt;="&amp;$G1330
))</f>
        <v/>
      </c>
      <c r="O1330" s="10">
        <f>IF(M1330="","",M1330-N1330)</f>
        <v/>
      </c>
      <c r="P1330" s="11">
        <f>IF(M1330=0,"",N1330/M1330)</f>
        <v/>
      </c>
      <c r="Q1330" s="12">
        <f>IF(OR(G1330="",O1330=""),"",
IF(AND(G1330&lt;TODAY(),O1330&gt;0),"YES","NO"))</f>
        <v/>
      </c>
      <c r="R1330" s="100" t="n"/>
      <c r="S1330" s="14" t="n"/>
      <c r="T1330" s="15">
        <f>IF(Q1330="YES", IF(R1330="Company",L1330*(1+S1330),IF(R1330="Vendor",L1330*(1-S1330),"")),"")</f>
        <v/>
      </c>
      <c r="U1330" s="15">
        <f>IF(Q1330="YES",O1330*T1330,"")</f>
        <v/>
      </c>
      <c r="V1330" s="16" t="n"/>
      <c r="W1330" s="17">
        <f>IF(Q1330="YES",G1330+V1330,"")</f>
        <v/>
      </c>
      <c r="X1330" s="18">
        <f>IF(Q1330="YES",IF(TODAY()&gt;W1330,"OVERDUE","WITHIN TIME"),"")</f>
        <v/>
      </c>
    </row>
    <row r="1331">
      <c r="A1331" s="3" t="n">
        <v>1327</v>
      </c>
      <c r="B1331" s="4" t="n"/>
      <c r="C1331" s="4" t="n"/>
      <c r="D1331" s="5">
        <f>IF(E1331="ISNR20","Natural Rubber-TSNR (ISNR-20)","")</f>
        <v/>
      </c>
      <c r="E1331" s="4" t="n"/>
      <c r="F1331" s="6" t="n"/>
      <c r="G1331" s="6" t="n"/>
      <c r="H1331" s="7">
        <f>IF(G1331="","",G1331-TODAY())</f>
        <v/>
      </c>
      <c r="I1331" s="8">
        <f>IF(G1331="","",
IF(G1331&lt;TODAY(),
IF(O1331&gt;0,"Violated","Completed"),
IF(H1331&lt;=7,"Expiring Soon",
"Active")))</f>
        <v/>
      </c>
      <c r="J1331" s="8">
        <f>IF(C1331="","",
COUNTIFS(
sales!$C:$C,$C1331,
sales!$E:$E,$E1331,
sales!$H:$H,"&gt;="&amp;$F1331,
sales!$H:$H,"&lt;="&amp;$G1331
))</f>
        <v/>
      </c>
      <c r="K1331" s="9">
        <f>IF(COUNTIFS(sales!C:C, C1331)=0,"",
_xlfn.MAXIFS(sales!H:H, sales!C:C, C1331))</f>
        <v/>
      </c>
      <c r="L1331" s="4" t="n"/>
      <c r="M1331" s="4" t="n"/>
      <c r="N1331" s="10">
        <f>IF(C1331="","",
SUMIFS(
sales!$I:$I,
sales!$C:$C,$C1331,
sales!$E:$E,$E1331,
sales!$H:$H,"&gt;="&amp;$F1331,
sales!$H:$H,"&lt;="&amp;$G1331
))</f>
        <v/>
      </c>
      <c r="O1331" s="10">
        <f>IF(M1331="","",M1331-N1331)</f>
        <v/>
      </c>
      <c r="P1331" s="11">
        <f>IF(M1331=0,"",N1331/M1331)</f>
        <v/>
      </c>
      <c r="Q1331" s="12">
        <f>IF(OR(G1331="",O1331=""),"",
IF(AND(G1331&lt;TODAY(),O1331&gt;0),"YES","NO"))</f>
        <v/>
      </c>
      <c r="R1331" s="100" t="n"/>
      <c r="S1331" s="14" t="n"/>
      <c r="T1331" s="15">
        <f>IF(Q1331="YES", IF(R1331="Company",L1331*(1+S1331),IF(R1331="Vendor",L1331*(1-S1331),"")),"")</f>
        <v/>
      </c>
      <c r="U1331" s="15">
        <f>IF(Q1331="YES",O1331*T1331,"")</f>
        <v/>
      </c>
      <c r="V1331" s="16" t="n"/>
      <c r="W1331" s="17">
        <f>IF(Q1331="YES",G1331+V1331,"")</f>
        <v/>
      </c>
      <c r="X1331" s="18">
        <f>IF(Q1331="YES",IF(TODAY()&gt;W1331,"OVERDUE","WITHIN TIME"),"")</f>
        <v/>
      </c>
    </row>
    <row r="1332">
      <c r="A1332" s="3" t="n">
        <v>1328</v>
      </c>
      <c r="B1332" s="4" t="n"/>
      <c r="C1332" s="4" t="n"/>
      <c r="D1332" s="5">
        <f>IF(E1332="ISNR20","Natural Rubber-TSNR (ISNR-20)","")</f>
        <v/>
      </c>
      <c r="E1332" s="4" t="n"/>
      <c r="F1332" s="6" t="n"/>
      <c r="G1332" s="6" t="n"/>
      <c r="H1332" s="7">
        <f>IF(G1332="","",G1332-TODAY())</f>
        <v/>
      </c>
      <c r="I1332" s="8">
        <f>IF(G1332="","",
IF(G1332&lt;TODAY(),
IF(O1332&gt;0,"Violated","Completed"),
IF(H1332&lt;=7,"Expiring Soon",
"Active")))</f>
        <v/>
      </c>
      <c r="J1332" s="8">
        <f>IF(C1332="","",
COUNTIFS(
sales!$C:$C,$C1332,
sales!$E:$E,$E1332,
sales!$H:$H,"&gt;="&amp;$F1332,
sales!$H:$H,"&lt;="&amp;$G1332
))</f>
        <v/>
      </c>
      <c r="K1332" s="9">
        <f>IF(COUNTIFS(sales!C:C, C1332)=0,"",
_xlfn.MAXIFS(sales!H:H, sales!C:C, C1332))</f>
        <v/>
      </c>
      <c r="L1332" s="4" t="n"/>
      <c r="M1332" s="4" t="n"/>
      <c r="N1332" s="10">
        <f>IF(C1332="","",
SUMIFS(
sales!$I:$I,
sales!$C:$C,$C1332,
sales!$E:$E,$E1332,
sales!$H:$H,"&gt;="&amp;$F1332,
sales!$H:$H,"&lt;="&amp;$G1332
))</f>
        <v/>
      </c>
      <c r="O1332" s="10">
        <f>IF(M1332="","",M1332-N1332)</f>
        <v/>
      </c>
      <c r="P1332" s="11">
        <f>IF(M1332=0,"",N1332/M1332)</f>
        <v/>
      </c>
      <c r="Q1332" s="12">
        <f>IF(OR(G1332="",O1332=""),"",
IF(AND(G1332&lt;TODAY(),O1332&gt;0),"YES","NO"))</f>
        <v/>
      </c>
      <c r="R1332" s="100" t="n"/>
      <c r="S1332" s="14" t="n"/>
      <c r="T1332" s="15">
        <f>IF(Q1332="YES", IF(R1332="Company",L1332*(1+S1332),IF(R1332="Vendor",L1332*(1-S1332),"")),"")</f>
        <v/>
      </c>
      <c r="U1332" s="15">
        <f>IF(Q1332="YES",O1332*T1332,"")</f>
        <v/>
      </c>
      <c r="V1332" s="16" t="n"/>
      <c r="W1332" s="17">
        <f>IF(Q1332="YES",G1332+V1332,"")</f>
        <v/>
      </c>
      <c r="X1332" s="18">
        <f>IF(Q1332="YES",IF(TODAY()&gt;W1332,"OVERDUE","WITHIN TIME"),"")</f>
        <v/>
      </c>
    </row>
    <row r="1333">
      <c r="A1333" s="3" t="n">
        <v>1329</v>
      </c>
      <c r="B1333" s="4" t="n"/>
      <c r="C1333" s="4" t="n"/>
      <c r="D1333" s="5">
        <f>IF(E1333="ISNR20","Natural Rubber-TSNR (ISNR-20)","")</f>
        <v/>
      </c>
      <c r="E1333" s="4" t="n"/>
      <c r="F1333" s="6" t="n"/>
      <c r="G1333" s="6" t="n"/>
      <c r="H1333" s="7">
        <f>IF(G1333="","",G1333-TODAY())</f>
        <v/>
      </c>
      <c r="I1333" s="8">
        <f>IF(G1333="","",
IF(G1333&lt;TODAY(),
IF(O1333&gt;0,"Violated","Completed"),
IF(H1333&lt;=7,"Expiring Soon",
"Active")))</f>
        <v/>
      </c>
      <c r="J1333" s="8">
        <f>IF(C1333="","",
COUNTIFS(
sales!$C:$C,$C1333,
sales!$E:$E,$E1333,
sales!$H:$H,"&gt;="&amp;$F1333,
sales!$H:$H,"&lt;="&amp;$G1333
))</f>
        <v/>
      </c>
      <c r="K1333" s="9">
        <f>IF(COUNTIFS(sales!C:C, C1333)=0,"",
_xlfn.MAXIFS(sales!H:H, sales!C:C, C1333))</f>
        <v/>
      </c>
      <c r="L1333" s="4" t="n"/>
      <c r="M1333" s="4" t="n"/>
      <c r="N1333" s="10">
        <f>IF(C1333="","",
SUMIFS(
sales!$I:$I,
sales!$C:$C,$C1333,
sales!$E:$E,$E1333,
sales!$H:$H,"&gt;="&amp;$F1333,
sales!$H:$H,"&lt;="&amp;$G1333
))</f>
        <v/>
      </c>
      <c r="O1333" s="10">
        <f>IF(M1333="","",M1333-N1333)</f>
        <v/>
      </c>
      <c r="P1333" s="11">
        <f>IF(M1333=0,"",N1333/M1333)</f>
        <v/>
      </c>
      <c r="Q1333" s="12">
        <f>IF(OR(G1333="",O1333=""),"",
IF(AND(G1333&lt;TODAY(),O1333&gt;0),"YES","NO"))</f>
        <v/>
      </c>
      <c r="R1333" s="100" t="n"/>
      <c r="S1333" s="14" t="n"/>
      <c r="T1333" s="15">
        <f>IF(Q1333="YES", IF(R1333="Company",L1333*(1+S1333),IF(R1333="Vendor",L1333*(1-S1333),"")),"")</f>
        <v/>
      </c>
      <c r="U1333" s="15">
        <f>IF(Q1333="YES",O1333*T1333,"")</f>
        <v/>
      </c>
      <c r="V1333" s="16" t="n"/>
      <c r="W1333" s="17">
        <f>IF(Q1333="YES",G1333+V1333,"")</f>
        <v/>
      </c>
      <c r="X1333" s="18">
        <f>IF(Q1333="YES",IF(TODAY()&gt;W1333,"OVERDUE","WITHIN TIME"),"")</f>
        <v/>
      </c>
    </row>
    <row r="1334">
      <c r="A1334" s="3" t="n">
        <v>1330</v>
      </c>
      <c r="B1334" s="4" t="n"/>
      <c r="C1334" s="4" t="n"/>
      <c r="D1334" s="5">
        <f>IF(E1334="ISNR20","Natural Rubber-TSNR (ISNR-20)","")</f>
        <v/>
      </c>
      <c r="E1334" s="4" t="n"/>
      <c r="F1334" s="6" t="n"/>
      <c r="G1334" s="6" t="n"/>
      <c r="H1334" s="7">
        <f>IF(G1334="","",G1334-TODAY())</f>
        <v/>
      </c>
      <c r="I1334" s="8">
        <f>IF(G1334="","",
IF(G1334&lt;TODAY(),
IF(O1334&gt;0,"Violated","Completed"),
IF(H1334&lt;=7,"Expiring Soon",
"Active")))</f>
        <v/>
      </c>
      <c r="J1334" s="8">
        <f>IF(C1334="","",
COUNTIFS(
sales!$C:$C,$C1334,
sales!$E:$E,$E1334,
sales!$H:$H,"&gt;="&amp;$F1334,
sales!$H:$H,"&lt;="&amp;$G1334
))</f>
        <v/>
      </c>
      <c r="K1334" s="9">
        <f>IF(COUNTIFS(sales!C:C, C1334)=0,"",
_xlfn.MAXIFS(sales!H:H, sales!C:C, C1334))</f>
        <v/>
      </c>
      <c r="L1334" s="4" t="n"/>
      <c r="M1334" s="4" t="n"/>
      <c r="N1334" s="10">
        <f>IF(C1334="","",
SUMIFS(
sales!$I:$I,
sales!$C:$C,$C1334,
sales!$E:$E,$E1334,
sales!$H:$H,"&gt;="&amp;$F1334,
sales!$H:$H,"&lt;="&amp;$G1334
))</f>
        <v/>
      </c>
      <c r="O1334" s="10">
        <f>IF(M1334="","",M1334-N1334)</f>
        <v/>
      </c>
      <c r="P1334" s="11">
        <f>IF(M1334=0,"",N1334/M1334)</f>
        <v/>
      </c>
      <c r="Q1334" s="12">
        <f>IF(OR(G1334="",O1334=""),"",
IF(AND(G1334&lt;TODAY(),O1334&gt;0),"YES","NO"))</f>
        <v/>
      </c>
      <c r="R1334" s="100" t="n"/>
      <c r="S1334" s="14" t="n"/>
      <c r="T1334" s="15">
        <f>IF(Q1334="YES", IF(R1334="Company",L1334*(1+S1334),IF(R1334="Vendor",L1334*(1-S1334),"")),"")</f>
        <v/>
      </c>
      <c r="U1334" s="15">
        <f>IF(Q1334="YES",O1334*T1334,"")</f>
        <v/>
      </c>
      <c r="V1334" s="16" t="n"/>
      <c r="W1334" s="17">
        <f>IF(Q1334="YES",G1334+V1334,"")</f>
        <v/>
      </c>
      <c r="X1334" s="18">
        <f>IF(Q1334="YES",IF(TODAY()&gt;W1334,"OVERDUE","WITHIN TIME"),"")</f>
        <v/>
      </c>
    </row>
    <row r="1335">
      <c r="A1335" s="3" t="n">
        <v>1331</v>
      </c>
      <c r="B1335" s="4" t="n"/>
      <c r="C1335" s="4" t="n"/>
      <c r="D1335" s="5">
        <f>IF(E1335="ISNR20","Natural Rubber-TSNR (ISNR-20)","")</f>
        <v/>
      </c>
      <c r="E1335" s="4" t="n"/>
      <c r="F1335" s="6" t="n"/>
      <c r="G1335" s="6" t="n"/>
      <c r="H1335" s="7">
        <f>IF(G1335="","",G1335-TODAY())</f>
        <v/>
      </c>
      <c r="I1335" s="8">
        <f>IF(G1335="","",
IF(G1335&lt;TODAY(),
IF(O1335&gt;0,"Violated","Completed"),
IF(H1335&lt;=7,"Expiring Soon",
"Active")))</f>
        <v/>
      </c>
      <c r="J1335" s="8">
        <f>IF(C1335="","",
COUNTIFS(
sales!$C:$C,$C1335,
sales!$E:$E,$E1335,
sales!$H:$H,"&gt;="&amp;$F1335,
sales!$H:$H,"&lt;="&amp;$G1335
))</f>
        <v/>
      </c>
      <c r="K1335" s="9">
        <f>IF(COUNTIFS(sales!C:C, C1335)=0,"",
_xlfn.MAXIFS(sales!H:H, sales!C:C, C1335))</f>
        <v/>
      </c>
      <c r="L1335" s="4" t="n"/>
      <c r="M1335" s="4" t="n"/>
      <c r="N1335" s="10">
        <f>IF(C1335="","",
SUMIFS(
sales!$I:$I,
sales!$C:$C,$C1335,
sales!$E:$E,$E1335,
sales!$H:$H,"&gt;="&amp;$F1335,
sales!$H:$H,"&lt;="&amp;$G1335
))</f>
        <v/>
      </c>
      <c r="O1335" s="10">
        <f>IF(M1335="","",M1335-N1335)</f>
        <v/>
      </c>
      <c r="P1335" s="11">
        <f>IF(M1335=0,"",N1335/M1335)</f>
        <v/>
      </c>
      <c r="Q1335" s="12">
        <f>IF(OR(G1335="",O1335=""),"",
IF(AND(G1335&lt;TODAY(),O1335&gt;0),"YES","NO"))</f>
        <v/>
      </c>
      <c r="R1335" s="100" t="n"/>
      <c r="S1335" s="14" t="n"/>
      <c r="T1335" s="15">
        <f>IF(Q1335="YES", IF(R1335="Company",L1335*(1+S1335),IF(R1335="Vendor",L1335*(1-S1335),"")),"")</f>
        <v/>
      </c>
      <c r="U1335" s="15">
        <f>IF(Q1335="YES",O1335*T1335,"")</f>
        <v/>
      </c>
      <c r="V1335" s="16" t="n"/>
      <c r="W1335" s="17">
        <f>IF(Q1335="YES",G1335+V1335,"")</f>
        <v/>
      </c>
      <c r="X1335" s="18">
        <f>IF(Q1335="YES",IF(TODAY()&gt;W1335,"OVERDUE","WITHIN TIME"),"")</f>
        <v/>
      </c>
    </row>
    <row r="1336">
      <c r="A1336" s="3" t="n">
        <v>1332</v>
      </c>
      <c r="B1336" s="4" t="n"/>
      <c r="C1336" s="4" t="n"/>
      <c r="D1336" s="5">
        <f>IF(E1336="ISNR20","Natural Rubber-TSNR (ISNR-20)","")</f>
        <v/>
      </c>
      <c r="E1336" s="4" t="n"/>
      <c r="F1336" s="6" t="n"/>
      <c r="G1336" s="6" t="n"/>
      <c r="H1336" s="7">
        <f>IF(G1336="","",G1336-TODAY())</f>
        <v/>
      </c>
      <c r="I1336" s="8">
        <f>IF(G1336="","",
IF(G1336&lt;TODAY(),
IF(O1336&gt;0,"Violated","Completed"),
IF(H1336&lt;=7,"Expiring Soon",
"Active")))</f>
        <v/>
      </c>
      <c r="J1336" s="8">
        <f>IF(C1336="","",
COUNTIFS(
sales!$C:$C,$C1336,
sales!$E:$E,$E1336,
sales!$H:$H,"&gt;="&amp;$F1336,
sales!$H:$H,"&lt;="&amp;$G1336
))</f>
        <v/>
      </c>
      <c r="K1336" s="9">
        <f>IF(COUNTIFS(sales!C:C, C1336)=0,"",
_xlfn.MAXIFS(sales!H:H, sales!C:C, C1336))</f>
        <v/>
      </c>
      <c r="L1336" s="4" t="n"/>
      <c r="M1336" s="4" t="n"/>
      <c r="N1336" s="10">
        <f>IF(C1336="","",
SUMIFS(
sales!$I:$I,
sales!$C:$C,$C1336,
sales!$E:$E,$E1336,
sales!$H:$H,"&gt;="&amp;$F1336,
sales!$H:$H,"&lt;="&amp;$G1336
))</f>
        <v/>
      </c>
      <c r="O1336" s="10">
        <f>IF(M1336="","",M1336-N1336)</f>
        <v/>
      </c>
      <c r="P1336" s="11">
        <f>IF(M1336=0,"",N1336/M1336)</f>
        <v/>
      </c>
      <c r="Q1336" s="12">
        <f>IF(OR(G1336="",O1336=""),"",
IF(AND(G1336&lt;TODAY(),O1336&gt;0),"YES","NO"))</f>
        <v/>
      </c>
      <c r="R1336" s="100" t="n"/>
      <c r="S1336" s="14" t="n"/>
      <c r="T1336" s="15">
        <f>IF(Q1336="YES", IF(R1336="Company",L1336*(1+S1336),IF(R1336="Vendor",L1336*(1-S1336),"")),"")</f>
        <v/>
      </c>
      <c r="U1336" s="15">
        <f>IF(Q1336="YES",O1336*T1336,"")</f>
        <v/>
      </c>
      <c r="V1336" s="16" t="n"/>
      <c r="W1336" s="17">
        <f>IF(Q1336="YES",G1336+V1336,"")</f>
        <v/>
      </c>
      <c r="X1336" s="18">
        <f>IF(Q1336="YES",IF(TODAY()&gt;W1336,"OVERDUE","WITHIN TIME"),"")</f>
        <v/>
      </c>
    </row>
    <row r="1337">
      <c r="A1337" s="3" t="n">
        <v>1333</v>
      </c>
      <c r="B1337" s="4" t="n"/>
      <c r="C1337" s="4" t="n"/>
      <c r="D1337" s="5">
        <f>IF(E1337="ISNR20","Natural Rubber-TSNR (ISNR-20)","")</f>
        <v/>
      </c>
      <c r="E1337" s="4" t="n"/>
      <c r="F1337" s="6" t="n"/>
      <c r="G1337" s="6" t="n"/>
      <c r="H1337" s="7">
        <f>IF(G1337="","",G1337-TODAY())</f>
        <v/>
      </c>
      <c r="I1337" s="8">
        <f>IF(G1337="","",
IF(G1337&lt;TODAY(),
IF(O1337&gt;0,"Violated","Completed"),
IF(H1337&lt;=7,"Expiring Soon",
"Active")))</f>
        <v/>
      </c>
      <c r="J1337" s="8">
        <f>IF(C1337="","",
COUNTIFS(
sales!$C:$C,$C1337,
sales!$E:$E,$E1337,
sales!$H:$H,"&gt;="&amp;$F1337,
sales!$H:$H,"&lt;="&amp;$G1337
))</f>
        <v/>
      </c>
      <c r="K1337" s="9">
        <f>IF(COUNTIFS(sales!C:C, C1337)=0,"",
_xlfn.MAXIFS(sales!H:H, sales!C:C, C1337))</f>
        <v/>
      </c>
      <c r="L1337" s="4" t="n"/>
      <c r="M1337" s="4" t="n"/>
      <c r="N1337" s="10">
        <f>IF(C1337="","",
SUMIFS(
sales!$I:$I,
sales!$C:$C,$C1337,
sales!$E:$E,$E1337,
sales!$H:$H,"&gt;="&amp;$F1337,
sales!$H:$H,"&lt;="&amp;$G1337
))</f>
        <v/>
      </c>
      <c r="O1337" s="10">
        <f>IF(M1337="","",M1337-N1337)</f>
        <v/>
      </c>
      <c r="P1337" s="11">
        <f>IF(M1337=0,"",N1337/M1337)</f>
        <v/>
      </c>
      <c r="Q1337" s="12">
        <f>IF(OR(G1337="",O1337=""),"",
IF(AND(G1337&lt;TODAY(),O1337&gt;0),"YES","NO"))</f>
        <v/>
      </c>
      <c r="R1337" s="100" t="n"/>
      <c r="S1337" s="14" t="n"/>
      <c r="T1337" s="15">
        <f>IF(Q1337="YES", IF(R1337="Company",L1337*(1+S1337),IF(R1337="Vendor",L1337*(1-S1337),"")),"")</f>
        <v/>
      </c>
      <c r="U1337" s="15">
        <f>IF(Q1337="YES",O1337*T1337,"")</f>
        <v/>
      </c>
      <c r="V1337" s="16" t="n"/>
      <c r="W1337" s="17">
        <f>IF(Q1337="YES",G1337+V1337,"")</f>
        <v/>
      </c>
      <c r="X1337" s="18">
        <f>IF(Q1337="YES",IF(TODAY()&gt;W1337,"OVERDUE","WITHIN TIME"),"")</f>
        <v/>
      </c>
    </row>
    <row r="1338">
      <c r="A1338" s="3" t="n">
        <v>1334</v>
      </c>
      <c r="B1338" s="4" t="n"/>
      <c r="C1338" s="4" t="n"/>
      <c r="D1338" s="5">
        <f>IF(E1338="ISNR20","Natural Rubber-TSNR (ISNR-20)","")</f>
        <v/>
      </c>
      <c r="E1338" s="4" t="n"/>
      <c r="F1338" s="6" t="n"/>
      <c r="G1338" s="6" t="n"/>
      <c r="H1338" s="7">
        <f>IF(G1338="","",G1338-TODAY())</f>
        <v/>
      </c>
      <c r="I1338" s="8">
        <f>IF(G1338="","",
IF(G1338&lt;TODAY(),
IF(O1338&gt;0,"Violated","Completed"),
IF(H1338&lt;=7,"Expiring Soon",
"Active")))</f>
        <v/>
      </c>
      <c r="J1338" s="8">
        <f>IF(C1338="","",
COUNTIFS(
sales!$C:$C,$C1338,
sales!$E:$E,$E1338,
sales!$H:$H,"&gt;="&amp;$F1338,
sales!$H:$H,"&lt;="&amp;$G1338
))</f>
        <v/>
      </c>
      <c r="K1338" s="9">
        <f>IF(COUNTIFS(sales!C:C, C1338)=0,"",
_xlfn.MAXIFS(sales!H:H, sales!C:C, C1338))</f>
        <v/>
      </c>
      <c r="L1338" s="4" t="n"/>
      <c r="M1338" s="4" t="n"/>
      <c r="N1338" s="10">
        <f>IF(C1338="","",
SUMIFS(
sales!$I:$I,
sales!$C:$C,$C1338,
sales!$E:$E,$E1338,
sales!$H:$H,"&gt;="&amp;$F1338,
sales!$H:$H,"&lt;="&amp;$G1338
))</f>
        <v/>
      </c>
      <c r="O1338" s="10">
        <f>IF(M1338="","",M1338-N1338)</f>
        <v/>
      </c>
      <c r="P1338" s="11">
        <f>IF(M1338=0,"",N1338/M1338)</f>
        <v/>
      </c>
      <c r="Q1338" s="12">
        <f>IF(OR(G1338="",O1338=""),"",
IF(AND(G1338&lt;TODAY(),O1338&gt;0),"YES","NO"))</f>
        <v/>
      </c>
      <c r="R1338" s="100" t="n"/>
      <c r="S1338" s="14" t="n"/>
      <c r="T1338" s="15">
        <f>IF(Q1338="YES", IF(R1338="Company",L1338*(1+S1338),IF(R1338="Vendor",L1338*(1-S1338),"")),"")</f>
        <v/>
      </c>
      <c r="U1338" s="15">
        <f>IF(Q1338="YES",O1338*T1338,"")</f>
        <v/>
      </c>
      <c r="V1338" s="16" t="n"/>
      <c r="W1338" s="17">
        <f>IF(Q1338="YES",G1338+V1338,"")</f>
        <v/>
      </c>
      <c r="X1338" s="18">
        <f>IF(Q1338="YES",IF(TODAY()&gt;W1338,"OVERDUE","WITHIN TIME"),"")</f>
        <v/>
      </c>
    </row>
    <row r="1339">
      <c r="A1339" s="3" t="n">
        <v>1335</v>
      </c>
      <c r="B1339" s="4" t="n"/>
      <c r="C1339" s="4" t="n"/>
      <c r="D1339" s="5">
        <f>IF(E1339="ISNR20","Natural Rubber-TSNR (ISNR-20)","")</f>
        <v/>
      </c>
      <c r="E1339" s="4" t="n"/>
      <c r="F1339" s="6" t="n"/>
      <c r="G1339" s="6" t="n"/>
      <c r="H1339" s="7">
        <f>IF(G1339="","",G1339-TODAY())</f>
        <v/>
      </c>
      <c r="I1339" s="8">
        <f>IF(G1339="","",
IF(G1339&lt;TODAY(),
IF(O1339&gt;0,"Violated","Completed"),
IF(H1339&lt;=7,"Expiring Soon",
"Active")))</f>
        <v/>
      </c>
      <c r="J1339" s="8">
        <f>IF(C1339="","",
COUNTIFS(
sales!$C:$C,$C1339,
sales!$E:$E,$E1339,
sales!$H:$H,"&gt;="&amp;$F1339,
sales!$H:$H,"&lt;="&amp;$G1339
))</f>
        <v/>
      </c>
      <c r="K1339" s="9">
        <f>IF(COUNTIFS(sales!C:C, C1339)=0,"",
_xlfn.MAXIFS(sales!H:H, sales!C:C, C1339))</f>
        <v/>
      </c>
      <c r="L1339" s="4" t="n"/>
      <c r="M1339" s="4" t="n"/>
      <c r="N1339" s="10">
        <f>IF(C1339="","",
SUMIFS(
sales!$I:$I,
sales!$C:$C,$C1339,
sales!$E:$E,$E1339,
sales!$H:$H,"&gt;="&amp;$F1339,
sales!$H:$H,"&lt;="&amp;$G1339
))</f>
        <v/>
      </c>
      <c r="O1339" s="10">
        <f>IF(M1339="","",M1339-N1339)</f>
        <v/>
      </c>
      <c r="P1339" s="11">
        <f>IF(M1339=0,"",N1339/M1339)</f>
        <v/>
      </c>
      <c r="Q1339" s="12">
        <f>IF(OR(G1339="",O1339=""),"",
IF(AND(G1339&lt;TODAY(),O1339&gt;0),"YES","NO"))</f>
        <v/>
      </c>
      <c r="R1339" s="100" t="n"/>
      <c r="S1339" s="14" t="n"/>
      <c r="T1339" s="15">
        <f>IF(Q1339="YES", IF(R1339="Company",L1339*(1+S1339),IF(R1339="Vendor",L1339*(1-S1339),"")),"")</f>
        <v/>
      </c>
      <c r="U1339" s="15">
        <f>IF(Q1339="YES",O1339*T1339,"")</f>
        <v/>
      </c>
      <c r="V1339" s="16" t="n"/>
      <c r="W1339" s="17">
        <f>IF(Q1339="YES",G1339+V1339,"")</f>
        <v/>
      </c>
      <c r="X1339" s="18">
        <f>IF(Q1339="YES",IF(TODAY()&gt;W1339,"OVERDUE","WITHIN TIME"),"")</f>
        <v/>
      </c>
    </row>
    <row r="1340">
      <c r="A1340" s="3" t="n">
        <v>1336</v>
      </c>
      <c r="B1340" s="4" t="n"/>
      <c r="C1340" s="4" t="n"/>
      <c r="D1340" s="5">
        <f>IF(E1340="ISNR20","Natural Rubber-TSNR (ISNR-20)","")</f>
        <v/>
      </c>
      <c r="E1340" s="4" t="n"/>
      <c r="F1340" s="6" t="n"/>
      <c r="G1340" s="6" t="n"/>
      <c r="H1340" s="7">
        <f>IF(G1340="","",G1340-TODAY())</f>
        <v/>
      </c>
      <c r="I1340" s="8">
        <f>IF(G1340="","",
IF(G1340&lt;TODAY(),
IF(O1340&gt;0,"Violated","Completed"),
IF(H1340&lt;=7,"Expiring Soon",
"Active")))</f>
        <v/>
      </c>
      <c r="J1340" s="8">
        <f>IF(C1340="","",
COUNTIFS(
sales!$C:$C,$C1340,
sales!$E:$E,$E1340,
sales!$H:$H,"&gt;="&amp;$F1340,
sales!$H:$H,"&lt;="&amp;$G1340
))</f>
        <v/>
      </c>
      <c r="K1340" s="9">
        <f>IF(COUNTIFS(sales!C:C, C1340)=0,"",
_xlfn.MAXIFS(sales!H:H, sales!C:C, C1340))</f>
        <v/>
      </c>
      <c r="L1340" s="4" t="n"/>
      <c r="M1340" s="4" t="n"/>
      <c r="N1340" s="10">
        <f>IF(C1340="","",
SUMIFS(
sales!$I:$I,
sales!$C:$C,$C1340,
sales!$E:$E,$E1340,
sales!$H:$H,"&gt;="&amp;$F1340,
sales!$H:$H,"&lt;="&amp;$G1340
))</f>
        <v/>
      </c>
      <c r="O1340" s="10">
        <f>IF(M1340="","",M1340-N1340)</f>
        <v/>
      </c>
      <c r="P1340" s="11">
        <f>IF(M1340=0,"",N1340/M1340)</f>
        <v/>
      </c>
      <c r="Q1340" s="12">
        <f>IF(OR(G1340="",O1340=""),"",
IF(AND(G1340&lt;TODAY(),O1340&gt;0),"YES","NO"))</f>
        <v/>
      </c>
      <c r="R1340" s="100" t="n"/>
      <c r="S1340" s="14" t="n"/>
      <c r="T1340" s="15">
        <f>IF(Q1340="YES", IF(R1340="Company",L1340*(1+S1340),IF(R1340="Vendor",L1340*(1-S1340),"")),"")</f>
        <v/>
      </c>
      <c r="U1340" s="15">
        <f>IF(Q1340="YES",O1340*T1340,"")</f>
        <v/>
      </c>
      <c r="V1340" s="16" t="n"/>
      <c r="W1340" s="17">
        <f>IF(Q1340="YES",G1340+V1340,"")</f>
        <v/>
      </c>
      <c r="X1340" s="18">
        <f>IF(Q1340="YES",IF(TODAY()&gt;W1340,"OVERDUE","WITHIN TIME"),"")</f>
        <v/>
      </c>
    </row>
    <row r="1341">
      <c r="A1341" s="3" t="n">
        <v>1337</v>
      </c>
      <c r="B1341" s="4" t="n"/>
      <c r="C1341" s="4" t="n"/>
      <c r="D1341" s="5">
        <f>IF(E1341="ISNR20","Natural Rubber-TSNR (ISNR-20)","")</f>
        <v/>
      </c>
      <c r="E1341" s="4" t="n"/>
      <c r="F1341" s="6" t="n"/>
      <c r="G1341" s="6" t="n"/>
      <c r="H1341" s="7">
        <f>IF(G1341="","",G1341-TODAY())</f>
        <v/>
      </c>
      <c r="I1341" s="8">
        <f>IF(G1341="","",
IF(G1341&lt;TODAY(),
IF(O1341&gt;0,"Violated","Completed"),
IF(H1341&lt;=7,"Expiring Soon",
"Active")))</f>
        <v/>
      </c>
      <c r="J1341" s="8">
        <f>IF(C1341="","",
COUNTIFS(
sales!$C:$C,$C1341,
sales!$E:$E,$E1341,
sales!$H:$H,"&gt;="&amp;$F1341,
sales!$H:$H,"&lt;="&amp;$G1341
))</f>
        <v/>
      </c>
      <c r="K1341" s="9">
        <f>IF(COUNTIFS(sales!C:C, C1341)=0,"",
_xlfn.MAXIFS(sales!H:H, sales!C:C, C1341))</f>
        <v/>
      </c>
      <c r="L1341" s="4" t="n"/>
      <c r="M1341" s="4" t="n"/>
      <c r="N1341" s="10">
        <f>IF(C1341="","",
SUMIFS(
sales!$I:$I,
sales!$C:$C,$C1341,
sales!$E:$E,$E1341,
sales!$H:$H,"&gt;="&amp;$F1341,
sales!$H:$H,"&lt;="&amp;$G1341
))</f>
        <v/>
      </c>
      <c r="O1341" s="10">
        <f>IF(M1341="","",M1341-N1341)</f>
        <v/>
      </c>
      <c r="P1341" s="11">
        <f>IF(M1341=0,"",N1341/M1341)</f>
        <v/>
      </c>
      <c r="Q1341" s="12">
        <f>IF(OR(G1341="",O1341=""),"",
IF(AND(G1341&lt;TODAY(),O1341&gt;0),"YES","NO"))</f>
        <v/>
      </c>
      <c r="R1341" s="100" t="n"/>
      <c r="S1341" s="14" t="n"/>
      <c r="T1341" s="15">
        <f>IF(Q1341="YES", IF(R1341="Company",L1341*(1+S1341),IF(R1341="Vendor",L1341*(1-S1341),"")),"")</f>
        <v/>
      </c>
      <c r="U1341" s="15">
        <f>IF(Q1341="YES",O1341*T1341,"")</f>
        <v/>
      </c>
      <c r="V1341" s="16" t="n"/>
      <c r="W1341" s="17">
        <f>IF(Q1341="YES",G1341+V1341,"")</f>
        <v/>
      </c>
      <c r="X1341" s="18">
        <f>IF(Q1341="YES",IF(TODAY()&gt;W1341,"OVERDUE","WITHIN TIME"),"")</f>
        <v/>
      </c>
    </row>
    <row r="1342">
      <c r="A1342" s="3" t="n">
        <v>1338</v>
      </c>
      <c r="B1342" s="4" t="n"/>
      <c r="C1342" s="4" t="n"/>
      <c r="D1342" s="5">
        <f>IF(E1342="ISNR20","Natural Rubber-TSNR (ISNR-20)","")</f>
        <v/>
      </c>
      <c r="E1342" s="4" t="n"/>
      <c r="F1342" s="6" t="n"/>
      <c r="G1342" s="6" t="n"/>
      <c r="H1342" s="7">
        <f>IF(G1342="","",G1342-TODAY())</f>
        <v/>
      </c>
      <c r="I1342" s="8">
        <f>IF(G1342="","",
IF(G1342&lt;TODAY(),
IF(O1342&gt;0,"Violated","Completed"),
IF(H1342&lt;=7,"Expiring Soon",
"Active")))</f>
        <v/>
      </c>
      <c r="J1342" s="8">
        <f>IF(C1342="","",
COUNTIFS(
sales!$C:$C,$C1342,
sales!$E:$E,$E1342,
sales!$H:$H,"&gt;="&amp;$F1342,
sales!$H:$H,"&lt;="&amp;$G1342
))</f>
        <v/>
      </c>
      <c r="K1342" s="9">
        <f>IF(COUNTIFS(sales!C:C, C1342)=0,"",
_xlfn.MAXIFS(sales!H:H, sales!C:C, C1342))</f>
        <v/>
      </c>
      <c r="L1342" s="4" t="n"/>
      <c r="M1342" s="4" t="n"/>
      <c r="N1342" s="10">
        <f>IF(C1342="","",
SUMIFS(
sales!$I:$I,
sales!$C:$C,$C1342,
sales!$E:$E,$E1342,
sales!$H:$H,"&gt;="&amp;$F1342,
sales!$H:$H,"&lt;="&amp;$G1342
))</f>
        <v/>
      </c>
      <c r="O1342" s="10">
        <f>IF(M1342="","",M1342-N1342)</f>
        <v/>
      </c>
      <c r="P1342" s="11">
        <f>IF(M1342=0,"",N1342/M1342)</f>
        <v/>
      </c>
      <c r="Q1342" s="12">
        <f>IF(OR(G1342="",O1342=""),"",
IF(AND(G1342&lt;TODAY(),O1342&gt;0),"YES","NO"))</f>
        <v/>
      </c>
      <c r="R1342" s="100" t="n"/>
      <c r="S1342" s="14" t="n"/>
      <c r="T1342" s="15">
        <f>IF(Q1342="YES", IF(R1342="Company",L1342*(1+S1342),IF(R1342="Vendor",L1342*(1-S1342),"")),"")</f>
        <v/>
      </c>
      <c r="U1342" s="15">
        <f>IF(Q1342="YES",O1342*T1342,"")</f>
        <v/>
      </c>
      <c r="V1342" s="16" t="n"/>
      <c r="W1342" s="17">
        <f>IF(Q1342="YES",G1342+V1342,"")</f>
        <v/>
      </c>
      <c r="X1342" s="18">
        <f>IF(Q1342="YES",IF(TODAY()&gt;W1342,"OVERDUE","WITHIN TIME"),"")</f>
        <v/>
      </c>
    </row>
    <row r="1343">
      <c r="A1343" s="3" t="n">
        <v>1339</v>
      </c>
      <c r="B1343" s="4" t="n"/>
      <c r="C1343" s="4" t="n"/>
      <c r="D1343" s="5">
        <f>IF(E1343="ISNR20","Natural Rubber-TSNR (ISNR-20)","")</f>
        <v/>
      </c>
      <c r="E1343" s="4" t="n"/>
      <c r="F1343" s="6" t="n"/>
      <c r="G1343" s="6" t="n"/>
      <c r="H1343" s="7">
        <f>IF(G1343="","",G1343-TODAY())</f>
        <v/>
      </c>
      <c r="I1343" s="8">
        <f>IF(G1343="","",
IF(G1343&lt;TODAY(),
IF(O1343&gt;0,"Violated","Completed"),
IF(H1343&lt;=7,"Expiring Soon",
"Active")))</f>
        <v/>
      </c>
      <c r="J1343" s="8">
        <f>IF(C1343="","",
COUNTIFS(
sales!$C:$C,$C1343,
sales!$E:$E,$E1343,
sales!$H:$H,"&gt;="&amp;$F1343,
sales!$H:$H,"&lt;="&amp;$G1343
))</f>
        <v/>
      </c>
      <c r="K1343" s="9">
        <f>IF(COUNTIFS(sales!C:C, C1343)=0,"",
_xlfn.MAXIFS(sales!H:H, sales!C:C, C1343))</f>
        <v/>
      </c>
      <c r="L1343" s="4" t="n"/>
      <c r="M1343" s="4" t="n"/>
      <c r="N1343" s="10">
        <f>IF(C1343="","",
SUMIFS(
sales!$I:$I,
sales!$C:$C,$C1343,
sales!$E:$E,$E1343,
sales!$H:$H,"&gt;="&amp;$F1343,
sales!$H:$H,"&lt;="&amp;$G1343
))</f>
        <v/>
      </c>
      <c r="O1343" s="10">
        <f>IF(M1343="","",M1343-N1343)</f>
        <v/>
      </c>
      <c r="P1343" s="11">
        <f>IF(M1343=0,"",N1343/M1343)</f>
        <v/>
      </c>
      <c r="Q1343" s="12">
        <f>IF(OR(G1343="",O1343=""),"",
IF(AND(G1343&lt;TODAY(),O1343&gt;0),"YES","NO"))</f>
        <v/>
      </c>
      <c r="R1343" s="100" t="n"/>
      <c r="S1343" s="14" t="n"/>
      <c r="T1343" s="15">
        <f>IF(Q1343="YES", IF(R1343="Company",L1343*(1+S1343),IF(R1343="Vendor",L1343*(1-S1343),"")),"")</f>
        <v/>
      </c>
      <c r="U1343" s="15">
        <f>IF(Q1343="YES",O1343*T1343,"")</f>
        <v/>
      </c>
      <c r="V1343" s="16" t="n"/>
      <c r="W1343" s="17">
        <f>IF(Q1343="YES",G1343+V1343,"")</f>
        <v/>
      </c>
      <c r="X1343" s="18">
        <f>IF(Q1343="YES",IF(TODAY()&gt;W1343,"OVERDUE","WITHIN TIME"),"")</f>
        <v/>
      </c>
    </row>
    <row r="1344">
      <c r="A1344" s="3" t="n">
        <v>1340</v>
      </c>
      <c r="B1344" s="4" t="n"/>
      <c r="C1344" s="4" t="n"/>
      <c r="D1344" s="5">
        <f>IF(E1344="ISNR20","Natural Rubber-TSNR (ISNR-20)","")</f>
        <v/>
      </c>
      <c r="E1344" s="4" t="n"/>
      <c r="F1344" s="6" t="n"/>
      <c r="G1344" s="6" t="n"/>
      <c r="H1344" s="7">
        <f>IF(G1344="","",G1344-TODAY())</f>
        <v/>
      </c>
      <c r="I1344" s="8">
        <f>IF(G1344="","",
IF(G1344&lt;TODAY(),
IF(O1344&gt;0,"Violated","Completed"),
IF(H1344&lt;=7,"Expiring Soon",
"Active")))</f>
        <v/>
      </c>
      <c r="J1344" s="8">
        <f>IF(C1344="","",
COUNTIFS(
sales!$C:$C,$C1344,
sales!$E:$E,$E1344,
sales!$H:$H,"&gt;="&amp;$F1344,
sales!$H:$H,"&lt;="&amp;$G1344
))</f>
        <v/>
      </c>
      <c r="K1344" s="9">
        <f>IF(COUNTIFS(sales!C:C, C1344)=0,"",
_xlfn.MAXIFS(sales!H:H, sales!C:C, C1344))</f>
        <v/>
      </c>
      <c r="L1344" s="4" t="n"/>
      <c r="M1344" s="4" t="n"/>
      <c r="N1344" s="10">
        <f>IF(C1344="","",
SUMIFS(
sales!$I:$I,
sales!$C:$C,$C1344,
sales!$E:$E,$E1344,
sales!$H:$H,"&gt;="&amp;$F1344,
sales!$H:$H,"&lt;="&amp;$G1344
))</f>
        <v/>
      </c>
      <c r="O1344" s="10">
        <f>IF(M1344="","",M1344-N1344)</f>
        <v/>
      </c>
      <c r="P1344" s="11">
        <f>IF(M1344=0,"",N1344/M1344)</f>
        <v/>
      </c>
      <c r="Q1344" s="12">
        <f>IF(OR(G1344="",O1344=""),"",
IF(AND(G1344&lt;TODAY(),O1344&gt;0),"YES","NO"))</f>
        <v/>
      </c>
      <c r="R1344" s="100" t="n"/>
      <c r="S1344" s="14" t="n"/>
      <c r="T1344" s="15">
        <f>IF(Q1344="YES", IF(R1344="Company",L1344*(1+S1344),IF(R1344="Vendor",L1344*(1-S1344),"")),"")</f>
        <v/>
      </c>
      <c r="U1344" s="15">
        <f>IF(Q1344="YES",O1344*T1344,"")</f>
        <v/>
      </c>
      <c r="V1344" s="16" t="n"/>
      <c r="W1344" s="17">
        <f>IF(Q1344="YES",G1344+V1344,"")</f>
        <v/>
      </c>
      <c r="X1344" s="18">
        <f>IF(Q1344="YES",IF(TODAY()&gt;W1344,"OVERDUE","WITHIN TIME"),"")</f>
        <v/>
      </c>
    </row>
    <row r="1345">
      <c r="A1345" s="3" t="n">
        <v>1341</v>
      </c>
      <c r="B1345" s="4" t="n"/>
      <c r="C1345" s="4" t="n"/>
      <c r="D1345" s="5">
        <f>IF(E1345="ISNR20","Natural Rubber-TSNR (ISNR-20)","")</f>
        <v/>
      </c>
      <c r="E1345" s="4" t="n"/>
      <c r="F1345" s="6" t="n"/>
      <c r="G1345" s="6" t="n"/>
      <c r="H1345" s="7">
        <f>IF(G1345="","",G1345-TODAY())</f>
        <v/>
      </c>
      <c r="I1345" s="8">
        <f>IF(G1345="","",
IF(G1345&lt;TODAY(),
IF(O1345&gt;0,"Violated","Completed"),
IF(H1345&lt;=7,"Expiring Soon",
"Active")))</f>
        <v/>
      </c>
      <c r="J1345" s="8">
        <f>IF(C1345="","",
COUNTIFS(
sales!$C:$C,$C1345,
sales!$E:$E,$E1345,
sales!$H:$H,"&gt;="&amp;$F1345,
sales!$H:$H,"&lt;="&amp;$G1345
))</f>
        <v/>
      </c>
      <c r="K1345" s="9">
        <f>IF(COUNTIFS(sales!C:C, C1345)=0,"",
_xlfn.MAXIFS(sales!H:H, sales!C:C, C1345))</f>
        <v/>
      </c>
      <c r="L1345" s="4" t="n"/>
      <c r="M1345" s="4" t="n"/>
      <c r="N1345" s="10">
        <f>IF(C1345="","",
SUMIFS(
sales!$I:$I,
sales!$C:$C,$C1345,
sales!$E:$E,$E1345,
sales!$H:$H,"&gt;="&amp;$F1345,
sales!$H:$H,"&lt;="&amp;$G1345
))</f>
        <v/>
      </c>
      <c r="O1345" s="10">
        <f>IF(M1345="","",M1345-N1345)</f>
        <v/>
      </c>
      <c r="P1345" s="11">
        <f>IF(M1345=0,"",N1345/M1345)</f>
        <v/>
      </c>
      <c r="Q1345" s="12">
        <f>IF(OR(G1345="",O1345=""),"",
IF(AND(G1345&lt;TODAY(),O1345&gt;0),"YES","NO"))</f>
        <v/>
      </c>
      <c r="R1345" s="100" t="n"/>
      <c r="S1345" s="14" t="n"/>
      <c r="T1345" s="15">
        <f>IF(Q1345="YES", IF(R1345="Company",L1345*(1+S1345),IF(R1345="Vendor",L1345*(1-S1345),"")),"")</f>
        <v/>
      </c>
      <c r="U1345" s="15">
        <f>IF(Q1345="YES",O1345*T1345,"")</f>
        <v/>
      </c>
      <c r="V1345" s="16" t="n"/>
      <c r="W1345" s="17">
        <f>IF(Q1345="YES",G1345+V1345,"")</f>
        <v/>
      </c>
      <c r="X1345" s="18">
        <f>IF(Q1345="YES",IF(TODAY()&gt;W1345,"OVERDUE","WITHIN TIME"),"")</f>
        <v/>
      </c>
    </row>
    <row r="1346">
      <c r="A1346" s="3" t="n">
        <v>1342</v>
      </c>
      <c r="B1346" s="4" t="n"/>
      <c r="C1346" s="4" t="n"/>
      <c r="D1346" s="5">
        <f>IF(E1346="ISNR20","Natural Rubber-TSNR (ISNR-20)","")</f>
        <v/>
      </c>
      <c r="E1346" s="4" t="n"/>
      <c r="F1346" s="6" t="n"/>
      <c r="G1346" s="6" t="n"/>
      <c r="H1346" s="7">
        <f>IF(G1346="","",G1346-TODAY())</f>
        <v/>
      </c>
      <c r="I1346" s="8">
        <f>IF(G1346="","",
IF(G1346&lt;TODAY(),
IF(O1346&gt;0,"Violated","Completed"),
IF(H1346&lt;=7,"Expiring Soon",
"Active")))</f>
        <v/>
      </c>
      <c r="J1346" s="8">
        <f>IF(C1346="","",
COUNTIFS(
sales!$C:$C,$C1346,
sales!$E:$E,$E1346,
sales!$H:$H,"&gt;="&amp;$F1346,
sales!$H:$H,"&lt;="&amp;$G1346
))</f>
        <v/>
      </c>
      <c r="K1346" s="9">
        <f>IF(COUNTIFS(sales!C:C, C1346)=0,"",
_xlfn.MAXIFS(sales!H:H, sales!C:C, C1346))</f>
        <v/>
      </c>
      <c r="L1346" s="4" t="n"/>
      <c r="M1346" s="4" t="n"/>
      <c r="N1346" s="10">
        <f>IF(C1346="","",
SUMIFS(
sales!$I:$I,
sales!$C:$C,$C1346,
sales!$E:$E,$E1346,
sales!$H:$H,"&gt;="&amp;$F1346,
sales!$H:$H,"&lt;="&amp;$G1346
))</f>
        <v/>
      </c>
      <c r="O1346" s="10">
        <f>IF(M1346="","",M1346-N1346)</f>
        <v/>
      </c>
      <c r="P1346" s="11">
        <f>IF(M1346=0,"",N1346/M1346)</f>
        <v/>
      </c>
      <c r="Q1346" s="12">
        <f>IF(OR(G1346="",O1346=""),"",
IF(AND(G1346&lt;TODAY(),O1346&gt;0),"YES","NO"))</f>
        <v/>
      </c>
      <c r="R1346" s="100" t="n"/>
      <c r="S1346" s="14" t="n"/>
      <c r="T1346" s="15">
        <f>IF(Q1346="YES", IF(R1346="Company",L1346*(1+S1346),IF(R1346="Vendor",L1346*(1-S1346),"")),"")</f>
        <v/>
      </c>
      <c r="U1346" s="15">
        <f>IF(Q1346="YES",O1346*T1346,"")</f>
        <v/>
      </c>
      <c r="V1346" s="16" t="n"/>
      <c r="W1346" s="17">
        <f>IF(Q1346="YES",G1346+V1346,"")</f>
        <v/>
      </c>
      <c r="X1346" s="18">
        <f>IF(Q1346="YES",IF(TODAY()&gt;W1346,"OVERDUE","WITHIN TIME"),"")</f>
        <v/>
      </c>
    </row>
    <row r="1347">
      <c r="A1347" s="3" t="n">
        <v>1343</v>
      </c>
      <c r="B1347" s="4" t="n"/>
      <c r="C1347" s="4" t="n"/>
      <c r="D1347" s="5">
        <f>IF(E1347="ISNR20","Natural Rubber-TSNR (ISNR-20)","")</f>
        <v/>
      </c>
      <c r="E1347" s="4" t="n"/>
      <c r="F1347" s="6" t="n"/>
      <c r="G1347" s="6" t="n"/>
      <c r="H1347" s="7">
        <f>IF(G1347="","",G1347-TODAY())</f>
        <v/>
      </c>
      <c r="I1347" s="8">
        <f>IF(G1347="","",
IF(G1347&lt;TODAY(),
IF(O1347&gt;0,"Violated","Completed"),
IF(H1347&lt;=7,"Expiring Soon",
"Active")))</f>
        <v/>
      </c>
      <c r="J1347" s="8">
        <f>IF(C1347="","",
COUNTIFS(
sales!$C:$C,$C1347,
sales!$E:$E,$E1347,
sales!$H:$H,"&gt;="&amp;$F1347,
sales!$H:$H,"&lt;="&amp;$G1347
))</f>
        <v/>
      </c>
      <c r="K1347" s="9">
        <f>IF(COUNTIFS(sales!C:C, C1347)=0,"",
_xlfn.MAXIFS(sales!H:H, sales!C:C, C1347))</f>
        <v/>
      </c>
      <c r="L1347" s="4" t="n"/>
      <c r="M1347" s="4" t="n"/>
      <c r="N1347" s="10">
        <f>IF(C1347="","",
SUMIFS(
sales!$I:$I,
sales!$C:$C,$C1347,
sales!$E:$E,$E1347,
sales!$H:$H,"&gt;="&amp;$F1347,
sales!$H:$H,"&lt;="&amp;$G1347
))</f>
        <v/>
      </c>
      <c r="O1347" s="10">
        <f>IF(M1347="","",M1347-N1347)</f>
        <v/>
      </c>
      <c r="P1347" s="11">
        <f>IF(M1347=0,"",N1347/M1347)</f>
        <v/>
      </c>
      <c r="Q1347" s="12">
        <f>IF(OR(G1347="",O1347=""),"",
IF(AND(G1347&lt;TODAY(),O1347&gt;0),"YES","NO"))</f>
        <v/>
      </c>
      <c r="R1347" s="100" t="n"/>
      <c r="S1347" s="14" t="n"/>
      <c r="T1347" s="15">
        <f>IF(Q1347="YES", IF(R1347="Company",L1347*(1+S1347),IF(R1347="Vendor",L1347*(1-S1347),"")),"")</f>
        <v/>
      </c>
      <c r="U1347" s="15">
        <f>IF(Q1347="YES",O1347*T1347,"")</f>
        <v/>
      </c>
      <c r="V1347" s="16" t="n"/>
      <c r="W1347" s="17">
        <f>IF(Q1347="YES",G1347+V1347,"")</f>
        <v/>
      </c>
      <c r="X1347" s="18">
        <f>IF(Q1347="YES",IF(TODAY()&gt;W1347,"OVERDUE","WITHIN TIME"),"")</f>
        <v/>
      </c>
    </row>
    <row r="1348">
      <c r="A1348" s="3" t="n">
        <v>1344</v>
      </c>
      <c r="B1348" s="4" t="n"/>
      <c r="C1348" s="4" t="n"/>
      <c r="D1348" s="5">
        <f>IF(E1348="ISNR20","Natural Rubber-TSNR (ISNR-20)","")</f>
        <v/>
      </c>
      <c r="E1348" s="4" t="n"/>
      <c r="F1348" s="6" t="n"/>
      <c r="G1348" s="6" t="n"/>
      <c r="H1348" s="7">
        <f>IF(G1348="","",G1348-TODAY())</f>
        <v/>
      </c>
      <c r="I1348" s="8">
        <f>IF(G1348="","",
IF(G1348&lt;TODAY(),
IF(O1348&gt;0,"Violated","Completed"),
IF(H1348&lt;=7,"Expiring Soon",
"Active")))</f>
        <v/>
      </c>
      <c r="J1348" s="8">
        <f>IF(C1348="","",
COUNTIFS(
sales!$C:$C,$C1348,
sales!$E:$E,$E1348,
sales!$H:$H,"&gt;="&amp;$F1348,
sales!$H:$H,"&lt;="&amp;$G1348
))</f>
        <v/>
      </c>
      <c r="K1348" s="9">
        <f>IF(COUNTIFS(sales!C:C, C1348)=0,"",
_xlfn.MAXIFS(sales!H:H, sales!C:C, C1348))</f>
        <v/>
      </c>
      <c r="L1348" s="4" t="n"/>
      <c r="M1348" s="4" t="n"/>
      <c r="N1348" s="10">
        <f>IF(C1348="","",
SUMIFS(
sales!$I:$I,
sales!$C:$C,$C1348,
sales!$E:$E,$E1348,
sales!$H:$H,"&gt;="&amp;$F1348,
sales!$H:$H,"&lt;="&amp;$G1348
))</f>
        <v/>
      </c>
      <c r="O1348" s="10">
        <f>IF(M1348="","",M1348-N1348)</f>
        <v/>
      </c>
      <c r="P1348" s="11">
        <f>IF(M1348=0,"",N1348/M1348)</f>
        <v/>
      </c>
      <c r="Q1348" s="12">
        <f>IF(OR(G1348="",O1348=""),"",
IF(AND(G1348&lt;TODAY(),O1348&gt;0),"YES","NO"))</f>
        <v/>
      </c>
      <c r="R1348" s="100" t="n"/>
      <c r="S1348" s="14" t="n"/>
      <c r="T1348" s="15">
        <f>IF(Q1348="YES", IF(R1348="Company",L1348*(1+S1348),IF(R1348="Vendor",L1348*(1-S1348),"")),"")</f>
        <v/>
      </c>
      <c r="U1348" s="15">
        <f>IF(Q1348="YES",O1348*T1348,"")</f>
        <v/>
      </c>
      <c r="V1348" s="16" t="n"/>
      <c r="W1348" s="17">
        <f>IF(Q1348="YES",G1348+V1348,"")</f>
        <v/>
      </c>
      <c r="X1348" s="18">
        <f>IF(Q1348="YES",IF(TODAY()&gt;W1348,"OVERDUE","WITHIN TIME"),"")</f>
        <v/>
      </c>
    </row>
    <row r="1349">
      <c r="A1349" s="3" t="n">
        <v>1345</v>
      </c>
      <c r="B1349" s="4" t="n"/>
      <c r="C1349" s="4" t="n"/>
      <c r="D1349" s="5">
        <f>IF(E1349="ISNR20","Natural Rubber-TSNR (ISNR-20)","")</f>
        <v/>
      </c>
      <c r="E1349" s="4" t="n"/>
      <c r="F1349" s="6" t="n"/>
      <c r="G1349" s="6" t="n"/>
      <c r="H1349" s="7">
        <f>IF(G1349="","",G1349-TODAY())</f>
        <v/>
      </c>
      <c r="I1349" s="8">
        <f>IF(G1349="","",
IF(G1349&lt;TODAY(),
IF(O1349&gt;0,"Violated","Completed"),
IF(H1349&lt;=7,"Expiring Soon",
"Active")))</f>
        <v/>
      </c>
      <c r="J1349" s="8">
        <f>IF(C1349="","",
COUNTIFS(
sales!$C:$C,$C1349,
sales!$E:$E,$E1349,
sales!$H:$H,"&gt;="&amp;$F1349,
sales!$H:$H,"&lt;="&amp;$G1349
))</f>
        <v/>
      </c>
      <c r="K1349" s="9">
        <f>IF(COUNTIFS(sales!C:C, C1349)=0,"",
_xlfn.MAXIFS(sales!H:H, sales!C:C, C1349))</f>
        <v/>
      </c>
      <c r="L1349" s="4" t="n"/>
      <c r="M1349" s="4" t="n"/>
      <c r="N1349" s="10">
        <f>IF(C1349="","",
SUMIFS(
sales!$I:$I,
sales!$C:$C,$C1349,
sales!$E:$E,$E1349,
sales!$H:$H,"&gt;="&amp;$F1349,
sales!$H:$H,"&lt;="&amp;$G1349
))</f>
        <v/>
      </c>
      <c r="O1349" s="10">
        <f>IF(M1349="","",M1349-N1349)</f>
        <v/>
      </c>
      <c r="P1349" s="11">
        <f>IF(M1349=0,"",N1349/M1349)</f>
        <v/>
      </c>
      <c r="Q1349" s="12">
        <f>IF(OR(G1349="",O1349=""),"",
IF(AND(G1349&lt;TODAY(),O1349&gt;0),"YES","NO"))</f>
        <v/>
      </c>
      <c r="R1349" s="100" t="n"/>
      <c r="S1349" s="14" t="n"/>
      <c r="T1349" s="15">
        <f>IF(Q1349="YES", IF(R1349="Company",L1349*(1+S1349),IF(R1349="Vendor",L1349*(1-S1349),"")),"")</f>
        <v/>
      </c>
      <c r="U1349" s="15">
        <f>IF(Q1349="YES",O1349*T1349,"")</f>
        <v/>
      </c>
      <c r="V1349" s="16" t="n"/>
      <c r="W1349" s="17">
        <f>IF(Q1349="YES",G1349+V1349,"")</f>
        <v/>
      </c>
      <c r="X1349" s="18">
        <f>IF(Q1349="YES",IF(TODAY()&gt;W1349,"OVERDUE","WITHIN TIME"),"")</f>
        <v/>
      </c>
    </row>
    <row r="1350">
      <c r="A1350" s="3" t="n">
        <v>1346</v>
      </c>
      <c r="B1350" s="4" t="n"/>
      <c r="C1350" s="4" t="n"/>
      <c r="D1350" s="5">
        <f>IF(E1350="ISNR20","Natural Rubber-TSNR (ISNR-20)","")</f>
        <v/>
      </c>
      <c r="E1350" s="4" t="n"/>
      <c r="F1350" s="6" t="n"/>
      <c r="G1350" s="6" t="n"/>
      <c r="H1350" s="7">
        <f>IF(G1350="","",G1350-TODAY())</f>
        <v/>
      </c>
      <c r="I1350" s="8">
        <f>IF(G1350="","",
IF(G1350&lt;TODAY(),
IF(O1350&gt;0,"Violated","Completed"),
IF(H1350&lt;=7,"Expiring Soon",
"Active")))</f>
        <v/>
      </c>
      <c r="J1350" s="8">
        <f>IF(C1350="","",
COUNTIFS(
sales!$C:$C,$C1350,
sales!$E:$E,$E1350,
sales!$H:$H,"&gt;="&amp;$F1350,
sales!$H:$H,"&lt;="&amp;$G1350
))</f>
        <v/>
      </c>
      <c r="K1350" s="9">
        <f>IF(COUNTIFS(sales!C:C, C1350)=0,"",
_xlfn.MAXIFS(sales!H:H, sales!C:C, C1350))</f>
        <v/>
      </c>
      <c r="L1350" s="4" t="n"/>
      <c r="M1350" s="4" t="n"/>
      <c r="N1350" s="10">
        <f>IF(C1350="","",
SUMIFS(
sales!$I:$I,
sales!$C:$C,$C1350,
sales!$E:$E,$E1350,
sales!$H:$H,"&gt;="&amp;$F1350,
sales!$H:$H,"&lt;="&amp;$G1350
))</f>
        <v/>
      </c>
      <c r="O1350" s="10">
        <f>IF(M1350="","",M1350-N1350)</f>
        <v/>
      </c>
      <c r="P1350" s="11">
        <f>IF(M1350=0,"",N1350/M1350)</f>
        <v/>
      </c>
      <c r="Q1350" s="12">
        <f>IF(OR(G1350="",O1350=""),"",
IF(AND(G1350&lt;TODAY(),O1350&gt;0),"YES","NO"))</f>
        <v/>
      </c>
      <c r="R1350" s="100" t="n"/>
      <c r="S1350" s="14" t="n"/>
      <c r="T1350" s="15">
        <f>IF(Q1350="YES", IF(R1350="Company",L1350*(1+S1350),IF(R1350="Vendor",L1350*(1-S1350),"")),"")</f>
        <v/>
      </c>
      <c r="U1350" s="15">
        <f>IF(Q1350="YES",O1350*T1350,"")</f>
        <v/>
      </c>
      <c r="V1350" s="16" t="n"/>
      <c r="W1350" s="17">
        <f>IF(Q1350="YES",G1350+V1350,"")</f>
        <v/>
      </c>
      <c r="X1350" s="18">
        <f>IF(Q1350="YES",IF(TODAY()&gt;W1350,"OVERDUE","WITHIN TIME"),"")</f>
        <v/>
      </c>
    </row>
    <row r="1351">
      <c r="A1351" s="3" t="n">
        <v>1347</v>
      </c>
      <c r="B1351" s="4" t="n"/>
      <c r="C1351" s="4" t="n"/>
      <c r="D1351" s="5">
        <f>IF(E1351="ISNR20","Natural Rubber-TSNR (ISNR-20)","")</f>
        <v/>
      </c>
      <c r="E1351" s="4" t="n"/>
      <c r="F1351" s="6" t="n"/>
      <c r="G1351" s="6" t="n"/>
      <c r="H1351" s="7">
        <f>IF(G1351="","",G1351-TODAY())</f>
        <v/>
      </c>
      <c r="I1351" s="8">
        <f>IF(G1351="","",
IF(G1351&lt;TODAY(),
IF(O1351&gt;0,"Violated","Completed"),
IF(H1351&lt;=7,"Expiring Soon",
"Active")))</f>
        <v/>
      </c>
      <c r="J1351" s="8">
        <f>IF(C1351="","",
COUNTIFS(
sales!$C:$C,$C1351,
sales!$E:$E,$E1351,
sales!$H:$H,"&gt;="&amp;$F1351,
sales!$H:$H,"&lt;="&amp;$G1351
))</f>
        <v/>
      </c>
      <c r="K1351" s="9">
        <f>IF(COUNTIFS(sales!C:C, C1351)=0,"",
_xlfn.MAXIFS(sales!H:H, sales!C:C, C1351))</f>
        <v/>
      </c>
      <c r="L1351" s="4" t="n"/>
      <c r="M1351" s="4" t="n"/>
      <c r="N1351" s="10">
        <f>IF(C1351="","",
SUMIFS(
sales!$I:$I,
sales!$C:$C,$C1351,
sales!$E:$E,$E1351,
sales!$H:$H,"&gt;="&amp;$F1351,
sales!$H:$H,"&lt;="&amp;$G1351
))</f>
        <v/>
      </c>
      <c r="O1351" s="10">
        <f>IF(M1351="","",M1351-N1351)</f>
        <v/>
      </c>
      <c r="P1351" s="11">
        <f>IF(M1351=0,"",N1351/M1351)</f>
        <v/>
      </c>
      <c r="Q1351" s="12">
        <f>IF(OR(G1351="",O1351=""),"",
IF(AND(G1351&lt;TODAY(),O1351&gt;0),"YES","NO"))</f>
        <v/>
      </c>
      <c r="R1351" s="100" t="n"/>
      <c r="S1351" s="14" t="n"/>
      <c r="T1351" s="15">
        <f>IF(Q1351="YES", IF(R1351="Company",L1351*(1+S1351),IF(R1351="Vendor",L1351*(1-S1351),"")),"")</f>
        <v/>
      </c>
      <c r="U1351" s="15">
        <f>IF(Q1351="YES",O1351*T1351,"")</f>
        <v/>
      </c>
      <c r="V1351" s="16" t="n"/>
      <c r="W1351" s="17">
        <f>IF(Q1351="YES",G1351+V1351,"")</f>
        <v/>
      </c>
      <c r="X1351" s="18">
        <f>IF(Q1351="YES",IF(TODAY()&gt;W1351,"OVERDUE","WITHIN TIME"),"")</f>
        <v/>
      </c>
    </row>
    <row r="1352">
      <c r="A1352" s="3" t="n">
        <v>1348</v>
      </c>
      <c r="B1352" s="4" t="n"/>
      <c r="C1352" s="4" t="n"/>
      <c r="D1352" s="5">
        <f>IF(E1352="ISNR20","Natural Rubber-TSNR (ISNR-20)","")</f>
        <v/>
      </c>
      <c r="E1352" s="4" t="n"/>
      <c r="F1352" s="6" t="n"/>
      <c r="G1352" s="6" t="n"/>
      <c r="H1352" s="7">
        <f>IF(G1352="","",G1352-TODAY())</f>
        <v/>
      </c>
      <c r="I1352" s="8">
        <f>IF(G1352="","",
IF(G1352&lt;TODAY(),
IF(O1352&gt;0,"Violated","Completed"),
IF(H1352&lt;=7,"Expiring Soon",
"Active")))</f>
        <v/>
      </c>
      <c r="J1352" s="8">
        <f>IF(C1352="","",
COUNTIFS(
sales!$C:$C,$C1352,
sales!$E:$E,$E1352,
sales!$H:$H,"&gt;="&amp;$F1352,
sales!$H:$H,"&lt;="&amp;$G1352
))</f>
        <v/>
      </c>
      <c r="K1352" s="9">
        <f>IF(COUNTIFS(sales!C:C, C1352)=0,"",
_xlfn.MAXIFS(sales!H:H, sales!C:C, C1352))</f>
        <v/>
      </c>
      <c r="L1352" s="4" t="n"/>
      <c r="M1352" s="4" t="n"/>
      <c r="N1352" s="10">
        <f>IF(C1352="","",
SUMIFS(
sales!$I:$I,
sales!$C:$C,$C1352,
sales!$E:$E,$E1352,
sales!$H:$H,"&gt;="&amp;$F1352,
sales!$H:$H,"&lt;="&amp;$G1352
))</f>
        <v/>
      </c>
      <c r="O1352" s="10">
        <f>IF(M1352="","",M1352-N1352)</f>
        <v/>
      </c>
      <c r="P1352" s="11">
        <f>IF(M1352=0,"",N1352/M1352)</f>
        <v/>
      </c>
      <c r="Q1352" s="12">
        <f>IF(OR(G1352="",O1352=""),"",
IF(AND(G1352&lt;TODAY(),O1352&gt;0),"YES","NO"))</f>
        <v/>
      </c>
      <c r="R1352" s="100" t="n"/>
      <c r="S1352" s="14" t="n"/>
      <c r="T1352" s="15">
        <f>IF(Q1352="YES", IF(R1352="Company",L1352*(1+S1352),IF(R1352="Vendor",L1352*(1-S1352),"")),"")</f>
        <v/>
      </c>
      <c r="U1352" s="15">
        <f>IF(Q1352="YES",O1352*T1352,"")</f>
        <v/>
      </c>
      <c r="V1352" s="16" t="n"/>
      <c r="W1352" s="17">
        <f>IF(Q1352="YES",G1352+V1352,"")</f>
        <v/>
      </c>
      <c r="X1352" s="18">
        <f>IF(Q1352="YES",IF(TODAY()&gt;W1352,"OVERDUE","WITHIN TIME"),"")</f>
        <v/>
      </c>
    </row>
    <row r="1353">
      <c r="A1353" s="3" t="n">
        <v>1349</v>
      </c>
      <c r="B1353" s="4" t="n"/>
      <c r="C1353" s="4" t="n"/>
      <c r="D1353" s="5">
        <f>IF(E1353="ISNR20","Natural Rubber-TSNR (ISNR-20)","")</f>
        <v/>
      </c>
      <c r="E1353" s="4" t="n"/>
      <c r="F1353" s="6" t="n"/>
      <c r="G1353" s="6" t="n"/>
      <c r="H1353" s="7">
        <f>IF(G1353="","",G1353-TODAY())</f>
        <v/>
      </c>
      <c r="I1353" s="8">
        <f>IF(G1353="","",
IF(G1353&lt;TODAY(),
IF(O1353&gt;0,"Violated","Completed"),
IF(H1353&lt;=7,"Expiring Soon",
"Active")))</f>
        <v/>
      </c>
      <c r="J1353" s="8">
        <f>IF(C1353="","",
COUNTIFS(
sales!$C:$C,$C1353,
sales!$E:$E,$E1353,
sales!$H:$H,"&gt;="&amp;$F1353,
sales!$H:$H,"&lt;="&amp;$G1353
))</f>
        <v/>
      </c>
      <c r="K1353" s="9">
        <f>IF(COUNTIFS(sales!C:C, C1353)=0,"",
_xlfn.MAXIFS(sales!H:H, sales!C:C, C1353))</f>
        <v/>
      </c>
      <c r="L1353" s="4" t="n"/>
      <c r="M1353" s="4" t="n"/>
      <c r="N1353" s="10">
        <f>IF(C1353="","",
SUMIFS(
sales!$I:$I,
sales!$C:$C,$C1353,
sales!$E:$E,$E1353,
sales!$H:$H,"&gt;="&amp;$F1353,
sales!$H:$H,"&lt;="&amp;$G1353
))</f>
        <v/>
      </c>
      <c r="O1353" s="10">
        <f>IF(M1353="","",M1353-N1353)</f>
        <v/>
      </c>
      <c r="P1353" s="11">
        <f>IF(M1353=0,"",N1353/M1353)</f>
        <v/>
      </c>
      <c r="Q1353" s="12">
        <f>IF(OR(G1353="",O1353=""),"",
IF(AND(G1353&lt;TODAY(),O1353&gt;0),"YES","NO"))</f>
        <v/>
      </c>
      <c r="R1353" s="100" t="n"/>
      <c r="S1353" s="14" t="n"/>
      <c r="T1353" s="15">
        <f>IF(Q1353="YES", IF(R1353="Company",L1353*(1+S1353),IF(R1353="Vendor",L1353*(1-S1353),"")),"")</f>
        <v/>
      </c>
      <c r="U1353" s="15">
        <f>IF(Q1353="YES",O1353*T1353,"")</f>
        <v/>
      </c>
      <c r="V1353" s="16" t="n"/>
      <c r="W1353" s="17">
        <f>IF(Q1353="YES",G1353+V1353,"")</f>
        <v/>
      </c>
      <c r="X1353" s="18">
        <f>IF(Q1353="YES",IF(TODAY()&gt;W1353,"OVERDUE","WITHIN TIME"),"")</f>
        <v/>
      </c>
    </row>
    <row r="1354">
      <c r="A1354" s="3" t="n">
        <v>1350</v>
      </c>
      <c r="B1354" s="4" t="n"/>
      <c r="C1354" s="4" t="n"/>
      <c r="D1354" s="5">
        <f>IF(E1354="ISNR20","Natural Rubber-TSNR (ISNR-20)","")</f>
        <v/>
      </c>
      <c r="E1354" s="4" t="n"/>
      <c r="F1354" s="6" t="n"/>
      <c r="G1354" s="6" t="n"/>
      <c r="H1354" s="7">
        <f>IF(G1354="","",G1354-TODAY())</f>
        <v/>
      </c>
      <c r="I1354" s="8">
        <f>IF(G1354="","",
IF(G1354&lt;TODAY(),
IF(O1354&gt;0,"Violated","Completed"),
IF(H1354&lt;=7,"Expiring Soon",
"Active")))</f>
        <v/>
      </c>
      <c r="J1354" s="8">
        <f>IF(C1354="","",
COUNTIFS(
sales!$C:$C,$C1354,
sales!$E:$E,$E1354,
sales!$H:$H,"&gt;="&amp;$F1354,
sales!$H:$H,"&lt;="&amp;$G1354
))</f>
        <v/>
      </c>
      <c r="K1354" s="9">
        <f>IF(COUNTIFS(sales!C:C, C1354)=0,"",
_xlfn.MAXIFS(sales!H:H, sales!C:C, C1354))</f>
        <v/>
      </c>
      <c r="L1354" s="4" t="n"/>
      <c r="M1354" s="4" t="n"/>
      <c r="N1354" s="10">
        <f>IF(C1354="","",
SUMIFS(
sales!$I:$I,
sales!$C:$C,$C1354,
sales!$E:$E,$E1354,
sales!$H:$H,"&gt;="&amp;$F1354,
sales!$H:$H,"&lt;="&amp;$G1354
))</f>
        <v/>
      </c>
      <c r="O1354" s="10">
        <f>IF(M1354="","",M1354-N1354)</f>
        <v/>
      </c>
      <c r="P1354" s="11">
        <f>IF(M1354=0,"",N1354/M1354)</f>
        <v/>
      </c>
      <c r="Q1354" s="12">
        <f>IF(OR(G1354="",O1354=""),"",
IF(AND(G1354&lt;TODAY(),O1354&gt;0),"YES","NO"))</f>
        <v/>
      </c>
      <c r="R1354" s="100" t="n"/>
      <c r="S1354" s="14" t="n"/>
      <c r="T1354" s="15">
        <f>IF(Q1354="YES", IF(R1354="Company",L1354*(1+S1354),IF(R1354="Vendor",L1354*(1-S1354),"")),"")</f>
        <v/>
      </c>
      <c r="U1354" s="15">
        <f>IF(Q1354="YES",O1354*T1354,"")</f>
        <v/>
      </c>
      <c r="V1354" s="16" t="n"/>
      <c r="W1354" s="17">
        <f>IF(Q1354="YES",G1354+V1354,"")</f>
        <v/>
      </c>
      <c r="X1354" s="18">
        <f>IF(Q1354="YES",IF(TODAY()&gt;W1354,"OVERDUE","WITHIN TIME"),"")</f>
        <v/>
      </c>
    </row>
    <row r="1355">
      <c r="A1355" s="3" t="n">
        <v>1351</v>
      </c>
      <c r="B1355" s="4" t="n"/>
      <c r="C1355" s="4" t="n"/>
      <c r="D1355" s="5">
        <f>IF(E1355="ISNR20","Natural Rubber-TSNR (ISNR-20)","")</f>
        <v/>
      </c>
      <c r="E1355" s="4" t="n"/>
      <c r="F1355" s="6" t="n"/>
      <c r="G1355" s="6" t="n"/>
      <c r="H1355" s="7">
        <f>IF(G1355="","",G1355-TODAY())</f>
        <v/>
      </c>
      <c r="I1355" s="8">
        <f>IF(G1355="","",
IF(G1355&lt;TODAY(),
IF(O1355&gt;0,"Violated","Completed"),
IF(H1355&lt;=7,"Expiring Soon",
"Active")))</f>
        <v/>
      </c>
      <c r="J1355" s="8">
        <f>IF(C1355="","",
COUNTIFS(
sales!$C:$C,$C1355,
sales!$E:$E,$E1355,
sales!$H:$H,"&gt;="&amp;$F1355,
sales!$H:$H,"&lt;="&amp;$G1355
))</f>
        <v/>
      </c>
      <c r="K1355" s="9">
        <f>IF(COUNTIFS(sales!C:C, C1355)=0,"",
_xlfn.MAXIFS(sales!H:H, sales!C:C, C1355))</f>
        <v/>
      </c>
      <c r="L1355" s="4" t="n"/>
      <c r="M1355" s="4" t="n"/>
      <c r="N1355" s="10">
        <f>IF(C1355="","",
SUMIFS(
sales!$I:$I,
sales!$C:$C,$C1355,
sales!$E:$E,$E1355,
sales!$H:$H,"&gt;="&amp;$F1355,
sales!$H:$H,"&lt;="&amp;$G1355
))</f>
        <v/>
      </c>
      <c r="O1355" s="10">
        <f>IF(M1355="","",M1355-N1355)</f>
        <v/>
      </c>
      <c r="P1355" s="11">
        <f>IF(M1355=0,"",N1355/M1355)</f>
        <v/>
      </c>
      <c r="Q1355" s="12">
        <f>IF(OR(G1355="",O1355=""),"",
IF(AND(G1355&lt;TODAY(),O1355&gt;0),"YES","NO"))</f>
        <v/>
      </c>
      <c r="R1355" s="100" t="n"/>
      <c r="S1355" s="14" t="n"/>
      <c r="T1355" s="15">
        <f>IF(Q1355="YES", IF(R1355="Company",L1355*(1+S1355),IF(R1355="Vendor",L1355*(1-S1355),"")),"")</f>
        <v/>
      </c>
      <c r="U1355" s="15">
        <f>IF(Q1355="YES",O1355*T1355,"")</f>
        <v/>
      </c>
      <c r="V1355" s="16" t="n"/>
      <c r="W1355" s="17">
        <f>IF(Q1355="YES",G1355+V1355,"")</f>
        <v/>
      </c>
      <c r="X1355" s="18">
        <f>IF(Q1355="YES",IF(TODAY()&gt;W1355,"OVERDUE","WITHIN TIME"),"")</f>
        <v/>
      </c>
    </row>
    <row r="1356">
      <c r="A1356" s="3" t="n">
        <v>1352</v>
      </c>
      <c r="B1356" s="4" t="n"/>
      <c r="C1356" s="4" t="n"/>
      <c r="D1356" s="5">
        <f>IF(E1356="ISNR20","Natural Rubber-TSNR (ISNR-20)","")</f>
        <v/>
      </c>
      <c r="E1356" s="4" t="n"/>
      <c r="F1356" s="6" t="n"/>
      <c r="G1356" s="6" t="n"/>
      <c r="H1356" s="7">
        <f>IF(G1356="","",G1356-TODAY())</f>
        <v/>
      </c>
      <c r="I1356" s="8">
        <f>IF(G1356="","",
IF(G1356&lt;TODAY(),
IF(O1356&gt;0,"Violated","Completed"),
IF(H1356&lt;=7,"Expiring Soon",
"Active")))</f>
        <v/>
      </c>
      <c r="J1356" s="8">
        <f>IF(C1356="","",
COUNTIFS(
sales!$C:$C,$C1356,
sales!$E:$E,$E1356,
sales!$H:$H,"&gt;="&amp;$F1356,
sales!$H:$H,"&lt;="&amp;$G1356
))</f>
        <v/>
      </c>
      <c r="K1356" s="9">
        <f>IF(COUNTIFS(sales!C:C, C1356)=0,"",
_xlfn.MAXIFS(sales!H:H, sales!C:C, C1356))</f>
        <v/>
      </c>
      <c r="L1356" s="4" t="n"/>
      <c r="M1356" s="4" t="n"/>
      <c r="N1356" s="10">
        <f>IF(C1356="","",
SUMIFS(
sales!$I:$I,
sales!$C:$C,$C1356,
sales!$E:$E,$E1356,
sales!$H:$H,"&gt;="&amp;$F1356,
sales!$H:$H,"&lt;="&amp;$G1356
))</f>
        <v/>
      </c>
      <c r="O1356" s="10">
        <f>IF(M1356="","",M1356-N1356)</f>
        <v/>
      </c>
      <c r="P1356" s="11">
        <f>IF(M1356=0,"",N1356/M1356)</f>
        <v/>
      </c>
      <c r="Q1356" s="12">
        <f>IF(OR(G1356="",O1356=""),"",
IF(AND(G1356&lt;TODAY(),O1356&gt;0),"YES","NO"))</f>
        <v/>
      </c>
      <c r="R1356" s="100" t="n"/>
      <c r="S1356" s="14" t="n"/>
      <c r="T1356" s="15">
        <f>IF(Q1356="YES", IF(R1356="Company",L1356*(1+S1356),IF(R1356="Vendor",L1356*(1-S1356),"")),"")</f>
        <v/>
      </c>
      <c r="U1356" s="15">
        <f>IF(Q1356="YES",O1356*T1356,"")</f>
        <v/>
      </c>
      <c r="V1356" s="16" t="n"/>
      <c r="W1356" s="17">
        <f>IF(Q1356="YES",G1356+V1356,"")</f>
        <v/>
      </c>
      <c r="X1356" s="18">
        <f>IF(Q1356="YES",IF(TODAY()&gt;W1356,"OVERDUE","WITHIN TIME"),"")</f>
        <v/>
      </c>
    </row>
    <row r="1357">
      <c r="A1357" s="3" t="n">
        <v>1353</v>
      </c>
      <c r="B1357" s="4" t="n"/>
      <c r="C1357" s="4" t="n"/>
      <c r="D1357" s="5">
        <f>IF(E1357="ISNR20","Natural Rubber-TSNR (ISNR-20)","")</f>
        <v/>
      </c>
      <c r="E1357" s="4" t="n"/>
      <c r="F1357" s="6" t="n"/>
      <c r="G1357" s="6" t="n"/>
      <c r="H1357" s="7">
        <f>IF(G1357="","",G1357-TODAY())</f>
        <v/>
      </c>
      <c r="I1357" s="8">
        <f>IF(G1357="","",
IF(G1357&lt;TODAY(),
IF(O1357&gt;0,"Violated","Completed"),
IF(H1357&lt;=7,"Expiring Soon",
"Active")))</f>
        <v/>
      </c>
      <c r="J1357" s="8">
        <f>IF(C1357="","",
COUNTIFS(
sales!$C:$C,$C1357,
sales!$E:$E,$E1357,
sales!$H:$H,"&gt;="&amp;$F1357,
sales!$H:$H,"&lt;="&amp;$G1357
))</f>
        <v/>
      </c>
      <c r="K1357" s="9">
        <f>IF(COUNTIFS(sales!C:C, C1357)=0,"",
_xlfn.MAXIFS(sales!H:H, sales!C:C, C1357))</f>
        <v/>
      </c>
      <c r="L1357" s="4" t="n"/>
      <c r="M1357" s="4" t="n"/>
      <c r="N1357" s="10">
        <f>IF(C1357="","",
SUMIFS(
sales!$I:$I,
sales!$C:$C,$C1357,
sales!$E:$E,$E1357,
sales!$H:$H,"&gt;="&amp;$F1357,
sales!$H:$H,"&lt;="&amp;$G1357
))</f>
        <v/>
      </c>
      <c r="O1357" s="10">
        <f>IF(M1357="","",M1357-N1357)</f>
        <v/>
      </c>
      <c r="P1357" s="11">
        <f>IF(M1357=0,"",N1357/M1357)</f>
        <v/>
      </c>
      <c r="Q1357" s="12">
        <f>IF(OR(G1357="",O1357=""),"",
IF(AND(G1357&lt;TODAY(),O1357&gt;0),"YES","NO"))</f>
        <v/>
      </c>
      <c r="R1357" s="100" t="n"/>
      <c r="S1357" s="14" t="n"/>
      <c r="T1357" s="15">
        <f>IF(Q1357="YES", IF(R1357="Company",L1357*(1+S1357),IF(R1357="Vendor",L1357*(1-S1357),"")),"")</f>
        <v/>
      </c>
      <c r="U1357" s="15">
        <f>IF(Q1357="YES",O1357*T1357,"")</f>
        <v/>
      </c>
      <c r="V1357" s="16" t="n"/>
      <c r="W1357" s="17">
        <f>IF(Q1357="YES",G1357+V1357,"")</f>
        <v/>
      </c>
      <c r="X1357" s="18">
        <f>IF(Q1357="YES",IF(TODAY()&gt;W1357,"OVERDUE","WITHIN TIME"),"")</f>
        <v/>
      </c>
    </row>
    <row r="1358">
      <c r="A1358" s="3" t="n">
        <v>1354</v>
      </c>
      <c r="B1358" s="4" t="n"/>
      <c r="C1358" s="4" t="n"/>
      <c r="D1358" s="5">
        <f>IF(E1358="ISNR20","Natural Rubber-TSNR (ISNR-20)","")</f>
        <v/>
      </c>
      <c r="E1358" s="4" t="n"/>
      <c r="F1358" s="6" t="n"/>
      <c r="G1358" s="6" t="n"/>
      <c r="H1358" s="7">
        <f>IF(G1358="","",G1358-TODAY())</f>
        <v/>
      </c>
      <c r="I1358" s="8">
        <f>IF(G1358="","",
IF(G1358&lt;TODAY(),
IF(O1358&gt;0,"Violated","Completed"),
IF(H1358&lt;=7,"Expiring Soon",
"Active")))</f>
        <v/>
      </c>
      <c r="J1358" s="8">
        <f>IF(C1358="","",
COUNTIFS(
sales!$C:$C,$C1358,
sales!$E:$E,$E1358,
sales!$H:$H,"&gt;="&amp;$F1358,
sales!$H:$H,"&lt;="&amp;$G1358
))</f>
        <v/>
      </c>
      <c r="K1358" s="9">
        <f>IF(COUNTIFS(sales!C:C, C1358)=0,"",
_xlfn.MAXIFS(sales!H:H, sales!C:C, C1358))</f>
        <v/>
      </c>
      <c r="L1358" s="4" t="n"/>
      <c r="M1358" s="4" t="n"/>
      <c r="N1358" s="10">
        <f>IF(C1358="","",
SUMIFS(
sales!$I:$I,
sales!$C:$C,$C1358,
sales!$E:$E,$E1358,
sales!$H:$H,"&gt;="&amp;$F1358,
sales!$H:$H,"&lt;="&amp;$G1358
))</f>
        <v/>
      </c>
      <c r="O1358" s="10">
        <f>IF(M1358="","",M1358-N1358)</f>
        <v/>
      </c>
      <c r="P1358" s="11">
        <f>IF(M1358=0,"",N1358/M1358)</f>
        <v/>
      </c>
      <c r="Q1358" s="12">
        <f>IF(OR(G1358="",O1358=""),"",
IF(AND(G1358&lt;TODAY(),O1358&gt;0),"YES","NO"))</f>
        <v/>
      </c>
      <c r="R1358" s="100" t="n"/>
      <c r="S1358" s="14" t="n"/>
      <c r="T1358" s="15">
        <f>IF(Q1358="YES", IF(R1358="Company",L1358*(1+S1358),IF(R1358="Vendor",L1358*(1-S1358),"")),"")</f>
        <v/>
      </c>
      <c r="U1358" s="15">
        <f>IF(Q1358="YES",O1358*T1358,"")</f>
        <v/>
      </c>
      <c r="V1358" s="16" t="n"/>
      <c r="W1358" s="17">
        <f>IF(Q1358="YES",G1358+V1358,"")</f>
        <v/>
      </c>
      <c r="X1358" s="18">
        <f>IF(Q1358="YES",IF(TODAY()&gt;W1358,"OVERDUE","WITHIN TIME"),"")</f>
        <v/>
      </c>
    </row>
    <row r="1359">
      <c r="A1359" s="3" t="n">
        <v>1355</v>
      </c>
      <c r="B1359" s="4" t="n"/>
      <c r="C1359" s="4" t="n"/>
      <c r="D1359" s="5">
        <f>IF(E1359="ISNR20","Natural Rubber-TSNR (ISNR-20)","")</f>
        <v/>
      </c>
      <c r="E1359" s="4" t="n"/>
      <c r="F1359" s="6" t="n"/>
      <c r="G1359" s="6" t="n"/>
      <c r="H1359" s="7">
        <f>IF(G1359="","",G1359-TODAY())</f>
        <v/>
      </c>
      <c r="I1359" s="8">
        <f>IF(G1359="","",
IF(G1359&lt;TODAY(),
IF(O1359&gt;0,"Violated","Completed"),
IF(H1359&lt;=7,"Expiring Soon",
"Active")))</f>
        <v/>
      </c>
      <c r="J1359" s="8">
        <f>IF(C1359="","",
COUNTIFS(
sales!$C:$C,$C1359,
sales!$E:$E,$E1359,
sales!$H:$H,"&gt;="&amp;$F1359,
sales!$H:$H,"&lt;="&amp;$G1359
))</f>
        <v/>
      </c>
      <c r="K1359" s="9">
        <f>IF(COUNTIFS(sales!C:C, C1359)=0,"",
_xlfn.MAXIFS(sales!H:H, sales!C:C, C1359))</f>
        <v/>
      </c>
      <c r="L1359" s="4" t="n"/>
      <c r="M1359" s="4" t="n"/>
      <c r="N1359" s="10">
        <f>IF(C1359="","",
SUMIFS(
sales!$I:$I,
sales!$C:$C,$C1359,
sales!$E:$E,$E1359,
sales!$H:$H,"&gt;="&amp;$F1359,
sales!$H:$H,"&lt;="&amp;$G1359
))</f>
        <v/>
      </c>
      <c r="O1359" s="10">
        <f>IF(M1359="","",M1359-N1359)</f>
        <v/>
      </c>
      <c r="P1359" s="11">
        <f>IF(M1359=0,"",N1359/M1359)</f>
        <v/>
      </c>
      <c r="Q1359" s="12">
        <f>IF(OR(G1359="",O1359=""),"",
IF(AND(G1359&lt;TODAY(),O1359&gt;0),"YES","NO"))</f>
        <v/>
      </c>
      <c r="R1359" s="100" t="n"/>
      <c r="S1359" s="14" t="n"/>
      <c r="T1359" s="15">
        <f>IF(Q1359="YES", IF(R1359="Company",L1359*(1+S1359),IF(R1359="Vendor",L1359*(1-S1359),"")),"")</f>
        <v/>
      </c>
      <c r="U1359" s="15">
        <f>IF(Q1359="YES",O1359*T1359,"")</f>
        <v/>
      </c>
      <c r="V1359" s="16" t="n"/>
      <c r="W1359" s="17">
        <f>IF(Q1359="YES",G1359+V1359,"")</f>
        <v/>
      </c>
      <c r="X1359" s="18">
        <f>IF(Q1359="YES",IF(TODAY()&gt;W1359,"OVERDUE","WITHIN TIME"),"")</f>
        <v/>
      </c>
    </row>
    <row r="1360">
      <c r="A1360" s="3" t="n">
        <v>1356</v>
      </c>
      <c r="B1360" s="4" t="n"/>
      <c r="C1360" s="4" t="n"/>
      <c r="D1360" s="5">
        <f>IF(E1360="ISNR20","Natural Rubber-TSNR (ISNR-20)","")</f>
        <v/>
      </c>
      <c r="E1360" s="4" t="n"/>
      <c r="F1360" s="6" t="n"/>
      <c r="G1360" s="6" t="n"/>
      <c r="H1360" s="7">
        <f>IF(G1360="","",G1360-TODAY())</f>
        <v/>
      </c>
      <c r="I1360" s="8">
        <f>IF(G1360="","",
IF(G1360&lt;TODAY(),
IF(O1360&gt;0,"Violated","Completed"),
IF(H1360&lt;=7,"Expiring Soon",
"Active")))</f>
        <v/>
      </c>
      <c r="J1360" s="8">
        <f>IF(C1360="","",
COUNTIFS(
sales!$C:$C,$C1360,
sales!$E:$E,$E1360,
sales!$H:$H,"&gt;="&amp;$F1360,
sales!$H:$H,"&lt;="&amp;$G1360
))</f>
        <v/>
      </c>
      <c r="K1360" s="9">
        <f>IF(COUNTIFS(sales!C:C, C1360)=0,"",
_xlfn.MAXIFS(sales!H:H, sales!C:C, C1360))</f>
        <v/>
      </c>
      <c r="L1360" s="4" t="n"/>
      <c r="M1360" s="4" t="n"/>
      <c r="N1360" s="10">
        <f>IF(C1360="","",
SUMIFS(
sales!$I:$I,
sales!$C:$C,$C1360,
sales!$E:$E,$E1360,
sales!$H:$H,"&gt;="&amp;$F1360,
sales!$H:$H,"&lt;="&amp;$G1360
))</f>
        <v/>
      </c>
      <c r="O1360" s="10">
        <f>IF(M1360="","",M1360-N1360)</f>
        <v/>
      </c>
      <c r="P1360" s="11">
        <f>IF(M1360=0,"",N1360/M1360)</f>
        <v/>
      </c>
      <c r="Q1360" s="12">
        <f>IF(OR(G1360="",O1360=""),"",
IF(AND(G1360&lt;TODAY(),O1360&gt;0),"YES","NO"))</f>
        <v/>
      </c>
      <c r="R1360" s="100" t="n"/>
      <c r="S1360" s="14" t="n"/>
      <c r="T1360" s="15">
        <f>IF(Q1360="YES", IF(R1360="Company",L1360*(1+S1360),IF(R1360="Vendor",L1360*(1-S1360),"")),"")</f>
        <v/>
      </c>
      <c r="U1360" s="15">
        <f>IF(Q1360="YES",O1360*T1360,"")</f>
        <v/>
      </c>
      <c r="V1360" s="16" t="n"/>
      <c r="W1360" s="17">
        <f>IF(Q1360="YES",G1360+V1360,"")</f>
        <v/>
      </c>
      <c r="X1360" s="18">
        <f>IF(Q1360="YES",IF(TODAY()&gt;W1360,"OVERDUE","WITHIN TIME"),"")</f>
        <v/>
      </c>
    </row>
    <row r="1361">
      <c r="A1361" s="3" t="n">
        <v>1357</v>
      </c>
      <c r="B1361" s="4" t="n"/>
      <c r="C1361" s="4" t="n"/>
      <c r="D1361" s="5">
        <f>IF(E1361="ISNR20","Natural Rubber-TSNR (ISNR-20)","")</f>
        <v/>
      </c>
      <c r="E1361" s="4" t="n"/>
      <c r="F1361" s="6" t="n"/>
      <c r="G1361" s="6" t="n"/>
      <c r="H1361" s="7">
        <f>IF(G1361="","",G1361-TODAY())</f>
        <v/>
      </c>
      <c r="I1361" s="8">
        <f>IF(G1361="","",
IF(G1361&lt;TODAY(),
IF(O1361&gt;0,"Violated","Completed"),
IF(H1361&lt;=7,"Expiring Soon",
"Active")))</f>
        <v/>
      </c>
      <c r="J1361" s="8">
        <f>IF(C1361="","",
COUNTIFS(
sales!$C:$C,$C1361,
sales!$E:$E,$E1361,
sales!$H:$H,"&gt;="&amp;$F1361,
sales!$H:$H,"&lt;="&amp;$G1361
))</f>
        <v/>
      </c>
      <c r="K1361" s="9">
        <f>IF(COUNTIFS(sales!C:C, C1361)=0,"",
_xlfn.MAXIFS(sales!H:H, sales!C:C, C1361))</f>
        <v/>
      </c>
      <c r="L1361" s="4" t="n"/>
      <c r="M1361" s="4" t="n"/>
      <c r="N1361" s="10">
        <f>IF(C1361="","",
SUMIFS(
sales!$I:$I,
sales!$C:$C,$C1361,
sales!$E:$E,$E1361,
sales!$H:$H,"&gt;="&amp;$F1361,
sales!$H:$H,"&lt;="&amp;$G1361
))</f>
        <v/>
      </c>
      <c r="O1361" s="10">
        <f>IF(M1361="","",M1361-N1361)</f>
        <v/>
      </c>
      <c r="P1361" s="11">
        <f>IF(M1361=0,"",N1361/M1361)</f>
        <v/>
      </c>
      <c r="Q1361" s="12">
        <f>IF(OR(G1361="",O1361=""),"",
IF(AND(G1361&lt;TODAY(),O1361&gt;0),"YES","NO"))</f>
        <v/>
      </c>
      <c r="R1361" s="100" t="n"/>
      <c r="S1361" s="14" t="n"/>
      <c r="T1361" s="15">
        <f>IF(Q1361="YES", IF(R1361="Company",L1361*(1+S1361),IF(R1361="Vendor",L1361*(1-S1361),"")),"")</f>
        <v/>
      </c>
      <c r="U1361" s="15">
        <f>IF(Q1361="YES",O1361*T1361,"")</f>
        <v/>
      </c>
      <c r="V1361" s="16" t="n"/>
      <c r="W1361" s="17">
        <f>IF(Q1361="YES",G1361+V1361,"")</f>
        <v/>
      </c>
      <c r="X1361" s="18">
        <f>IF(Q1361="YES",IF(TODAY()&gt;W1361,"OVERDUE","WITHIN TIME"),"")</f>
        <v/>
      </c>
    </row>
    <row r="1362">
      <c r="A1362" s="3" t="n">
        <v>1358</v>
      </c>
      <c r="B1362" s="4" t="n"/>
      <c r="C1362" s="4" t="n"/>
      <c r="D1362" s="5">
        <f>IF(E1362="ISNR20","Natural Rubber-TSNR (ISNR-20)","")</f>
        <v/>
      </c>
      <c r="E1362" s="4" t="n"/>
      <c r="F1362" s="6" t="n"/>
      <c r="G1362" s="6" t="n"/>
      <c r="H1362" s="7">
        <f>IF(G1362="","",G1362-TODAY())</f>
        <v/>
      </c>
      <c r="I1362" s="8">
        <f>IF(G1362="","",
IF(G1362&lt;TODAY(),
IF(O1362&gt;0,"Violated","Completed"),
IF(H1362&lt;=7,"Expiring Soon",
"Active")))</f>
        <v/>
      </c>
      <c r="J1362" s="8">
        <f>IF(C1362="","",
COUNTIFS(
sales!$C:$C,$C1362,
sales!$E:$E,$E1362,
sales!$H:$H,"&gt;="&amp;$F1362,
sales!$H:$H,"&lt;="&amp;$G1362
))</f>
        <v/>
      </c>
      <c r="K1362" s="9">
        <f>IF(COUNTIFS(sales!C:C, C1362)=0,"",
_xlfn.MAXIFS(sales!H:H, sales!C:C, C1362))</f>
        <v/>
      </c>
      <c r="L1362" s="4" t="n"/>
      <c r="M1362" s="4" t="n"/>
      <c r="N1362" s="10">
        <f>IF(C1362="","",
SUMIFS(
sales!$I:$I,
sales!$C:$C,$C1362,
sales!$E:$E,$E1362,
sales!$H:$H,"&gt;="&amp;$F1362,
sales!$H:$H,"&lt;="&amp;$G1362
))</f>
        <v/>
      </c>
      <c r="O1362" s="10">
        <f>IF(M1362="","",M1362-N1362)</f>
        <v/>
      </c>
      <c r="P1362" s="11">
        <f>IF(M1362=0,"",N1362/M1362)</f>
        <v/>
      </c>
      <c r="Q1362" s="12">
        <f>IF(OR(G1362="",O1362=""),"",
IF(AND(G1362&lt;TODAY(),O1362&gt;0),"YES","NO"))</f>
        <v/>
      </c>
      <c r="R1362" s="100" t="n"/>
      <c r="S1362" s="14" t="n"/>
      <c r="T1362" s="15">
        <f>IF(Q1362="YES", IF(R1362="Company",L1362*(1+S1362),IF(R1362="Vendor",L1362*(1-S1362),"")),"")</f>
        <v/>
      </c>
      <c r="U1362" s="15">
        <f>IF(Q1362="YES",O1362*T1362,"")</f>
        <v/>
      </c>
      <c r="V1362" s="16" t="n"/>
      <c r="W1362" s="17">
        <f>IF(Q1362="YES",G1362+V1362,"")</f>
        <v/>
      </c>
      <c r="X1362" s="18">
        <f>IF(Q1362="YES",IF(TODAY()&gt;W1362,"OVERDUE","WITHIN TIME"),"")</f>
        <v/>
      </c>
    </row>
    <row r="1363">
      <c r="A1363" s="3" t="n">
        <v>1359</v>
      </c>
      <c r="B1363" s="4" t="n"/>
      <c r="C1363" s="4" t="n"/>
      <c r="D1363" s="5">
        <f>IF(E1363="ISNR20","Natural Rubber-TSNR (ISNR-20)","")</f>
        <v/>
      </c>
      <c r="E1363" s="4" t="n"/>
      <c r="F1363" s="6" t="n"/>
      <c r="G1363" s="6" t="n"/>
      <c r="H1363" s="7">
        <f>IF(G1363="","",G1363-TODAY())</f>
        <v/>
      </c>
      <c r="I1363" s="8">
        <f>IF(G1363="","",
IF(G1363&lt;TODAY(),
IF(O1363&gt;0,"Violated","Completed"),
IF(H1363&lt;=7,"Expiring Soon",
"Active")))</f>
        <v/>
      </c>
      <c r="J1363" s="8">
        <f>IF(C1363="","",
COUNTIFS(
sales!$C:$C,$C1363,
sales!$E:$E,$E1363,
sales!$H:$H,"&gt;="&amp;$F1363,
sales!$H:$H,"&lt;="&amp;$G1363
))</f>
        <v/>
      </c>
      <c r="K1363" s="9">
        <f>IF(COUNTIFS(sales!C:C, C1363)=0,"",
_xlfn.MAXIFS(sales!H:H, sales!C:C, C1363))</f>
        <v/>
      </c>
      <c r="L1363" s="4" t="n"/>
      <c r="M1363" s="4" t="n"/>
      <c r="N1363" s="10">
        <f>IF(C1363="","",
SUMIFS(
sales!$I:$I,
sales!$C:$C,$C1363,
sales!$E:$E,$E1363,
sales!$H:$H,"&gt;="&amp;$F1363,
sales!$H:$H,"&lt;="&amp;$G1363
))</f>
        <v/>
      </c>
      <c r="O1363" s="10">
        <f>IF(M1363="","",M1363-N1363)</f>
        <v/>
      </c>
      <c r="P1363" s="11">
        <f>IF(M1363=0,"",N1363/M1363)</f>
        <v/>
      </c>
      <c r="Q1363" s="12">
        <f>IF(OR(G1363="",O1363=""),"",
IF(AND(G1363&lt;TODAY(),O1363&gt;0),"YES","NO"))</f>
        <v/>
      </c>
      <c r="R1363" s="100" t="n"/>
      <c r="S1363" s="14" t="n"/>
      <c r="T1363" s="15">
        <f>IF(Q1363="YES", IF(R1363="Company",L1363*(1+S1363),IF(R1363="Vendor",L1363*(1-S1363),"")),"")</f>
        <v/>
      </c>
      <c r="U1363" s="15">
        <f>IF(Q1363="YES",O1363*T1363,"")</f>
        <v/>
      </c>
      <c r="V1363" s="16" t="n"/>
      <c r="W1363" s="17">
        <f>IF(Q1363="YES",G1363+V1363,"")</f>
        <v/>
      </c>
      <c r="X1363" s="18">
        <f>IF(Q1363="YES",IF(TODAY()&gt;W1363,"OVERDUE","WITHIN TIME"),"")</f>
        <v/>
      </c>
    </row>
    <row r="1364">
      <c r="A1364" s="3" t="n">
        <v>1360</v>
      </c>
      <c r="B1364" s="4" t="n"/>
      <c r="C1364" s="4" t="n"/>
      <c r="D1364" s="5">
        <f>IF(E1364="ISNR20","Natural Rubber-TSNR (ISNR-20)","")</f>
        <v/>
      </c>
      <c r="E1364" s="4" t="n"/>
      <c r="F1364" s="6" t="n"/>
      <c r="G1364" s="6" t="n"/>
      <c r="H1364" s="7">
        <f>IF(G1364="","",G1364-TODAY())</f>
        <v/>
      </c>
      <c r="I1364" s="8">
        <f>IF(G1364="","",
IF(G1364&lt;TODAY(),
IF(O1364&gt;0,"Violated","Completed"),
IF(H1364&lt;=7,"Expiring Soon",
"Active")))</f>
        <v/>
      </c>
      <c r="J1364" s="8">
        <f>IF(C1364="","",
COUNTIFS(
sales!$C:$C,$C1364,
sales!$E:$E,$E1364,
sales!$H:$H,"&gt;="&amp;$F1364,
sales!$H:$H,"&lt;="&amp;$G1364
))</f>
        <v/>
      </c>
      <c r="K1364" s="9">
        <f>IF(COUNTIFS(sales!C:C, C1364)=0,"",
_xlfn.MAXIFS(sales!H:H, sales!C:C, C1364))</f>
        <v/>
      </c>
      <c r="L1364" s="4" t="n"/>
      <c r="M1364" s="4" t="n"/>
      <c r="N1364" s="10">
        <f>IF(C1364="","",
SUMIFS(
sales!$I:$I,
sales!$C:$C,$C1364,
sales!$E:$E,$E1364,
sales!$H:$H,"&gt;="&amp;$F1364,
sales!$H:$H,"&lt;="&amp;$G1364
))</f>
        <v/>
      </c>
      <c r="O1364" s="10">
        <f>IF(M1364="","",M1364-N1364)</f>
        <v/>
      </c>
      <c r="P1364" s="11">
        <f>IF(M1364=0,"",N1364/M1364)</f>
        <v/>
      </c>
      <c r="Q1364" s="12">
        <f>IF(OR(G1364="",O1364=""),"",
IF(AND(G1364&lt;TODAY(),O1364&gt;0),"YES","NO"))</f>
        <v/>
      </c>
      <c r="R1364" s="100" t="n"/>
      <c r="S1364" s="14" t="n"/>
      <c r="T1364" s="15">
        <f>IF(Q1364="YES", IF(R1364="Company",L1364*(1+S1364),IF(R1364="Vendor",L1364*(1-S1364),"")),"")</f>
        <v/>
      </c>
      <c r="U1364" s="15">
        <f>IF(Q1364="YES",O1364*T1364,"")</f>
        <v/>
      </c>
      <c r="V1364" s="16" t="n"/>
      <c r="W1364" s="17">
        <f>IF(Q1364="YES",G1364+V1364,"")</f>
        <v/>
      </c>
      <c r="X1364" s="18">
        <f>IF(Q1364="YES",IF(TODAY()&gt;W1364,"OVERDUE","WITHIN TIME"),"")</f>
        <v/>
      </c>
    </row>
    <row r="1365">
      <c r="A1365" s="3" t="n">
        <v>1361</v>
      </c>
      <c r="B1365" s="4" t="n"/>
      <c r="C1365" s="4" t="n"/>
      <c r="D1365" s="5">
        <f>IF(E1365="ISNR20","Natural Rubber-TSNR (ISNR-20)","")</f>
        <v/>
      </c>
      <c r="E1365" s="4" t="n"/>
      <c r="F1365" s="6" t="n"/>
      <c r="G1365" s="6" t="n"/>
      <c r="H1365" s="7">
        <f>IF(G1365="","",G1365-TODAY())</f>
        <v/>
      </c>
      <c r="I1365" s="8">
        <f>IF(G1365="","",
IF(G1365&lt;TODAY(),
IF(O1365&gt;0,"Violated","Completed"),
IF(H1365&lt;=7,"Expiring Soon",
"Active")))</f>
        <v/>
      </c>
      <c r="J1365" s="8">
        <f>IF(C1365="","",
COUNTIFS(
sales!$C:$C,$C1365,
sales!$E:$E,$E1365,
sales!$H:$H,"&gt;="&amp;$F1365,
sales!$H:$H,"&lt;="&amp;$G1365
))</f>
        <v/>
      </c>
      <c r="K1365" s="9">
        <f>IF(COUNTIFS(sales!C:C, C1365)=0,"",
_xlfn.MAXIFS(sales!H:H, sales!C:C, C1365))</f>
        <v/>
      </c>
      <c r="L1365" s="4" t="n"/>
      <c r="M1365" s="4" t="n"/>
      <c r="N1365" s="10">
        <f>IF(C1365="","",
SUMIFS(
sales!$I:$I,
sales!$C:$C,$C1365,
sales!$E:$E,$E1365,
sales!$H:$H,"&gt;="&amp;$F1365,
sales!$H:$H,"&lt;="&amp;$G1365
))</f>
        <v/>
      </c>
      <c r="O1365" s="10">
        <f>IF(M1365="","",M1365-N1365)</f>
        <v/>
      </c>
      <c r="P1365" s="11">
        <f>IF(M1365=0,"",N1365/M1365)</f>
        <v/>
      </c>
      <c r="Q1365" s="12">
        <f>IF(OR(G1365="",O1365=""),"",
IF(AND(G1365&lt;TODAY(),O1365&gt;0),"YES","NO"))</f>
        <v/>
      </c>
      <c r="R1365" s="100" t="n"/>
      <c r="S1365" s="14" t="n"/>
      <c r="T1365" s="15">
        <f>IF(Q1365="YES", IF(R1365="Company",L1365*(1+S1365),IF(R1365="Vendor",L1365*(1-S1365),"")),"")</f>
        <v/>
      </c>
      <c r="U1365" s="15">
        <f>IF(Q1365="YES",O1365*T1365,"")</f>
        <v/>
      </c>
      <c r="V1365" s="16" t="n"/>
      <c r="W1365" s="17">
        <f>IF(Q1365="YES",G1365+V1365,"")</f>
        <v/>
      </c>
      <c r="X1365" s="18">
        <f>IF(Q1365="YES",IF(TODAY()&gt;W1365,"OVERDUE","WITHIN TIME"),"")</f>
        <v/>
      </c>
    </row>
    <row r="1366">
      <c r="A1366" s="3" t="n">
        <v>1362</v>
      </c>
      <c r="B1366" s="4" t="n"/>
      <c r="C1366" s="4" t="n"/>
      <c r="D1366" s="5">
        <f>IF(E1366="ISNR20","Natural Rubber-TSNR (ISNR-20)","")</f>
        <v/>
      </c>
      <c r="E1366" s="4" t="n"/>
      <c r="F1366" s="6" t="n"/>
      <c r="G1366" s="6" t="n"/>
      <c r="H1366" s="7">
        <f>IF(G1366="","",G1366-TODAY())</f>
        <v/>
      </c>
      <c r="I1366" s="8">
        <f>IF(G1366="","",
IF(G1366&lt;TODAY(),
IF(O1366&gt;0,"Violated","Completed"),
IF(H1366&lt;=7,"Expiring Soon",
"Active")))</f>
        <v/>
      </c>
      <c r="J1366" s="8">
        <f>IF(C1366="","",
COUNTIFS(
sales!$C:$C,$C1366,
sales!$E:$E,$E1366,
sales!$H:$H,"&gt;="&amp;$F1366,
sales!$H:$H,"&lt;="&amp;$G1366
))</f>
        <v/>
      </c>
      <c r="K1366" s="9">
        <f>IF(COUNTIFS(sales!C:C, C1366)=0,"",
_xlfn.MAXIFS(sales!H:H, sales!C:C, C1366))</f>
        <v/>
      </c>
      <c r="L1366" s="4" t="n"/>
      <c r="M1366" s="4" t="n"/>
      <c r="N1366" s="10">
        <f>IF(C1366="","",
SUMIFS(
sales!$I:$I,
sales!$C:$C,$C1366,
sales!$E:$E,$E1366,
sales!$H:$H,"&gt;="&amp;$F1366,
sales!$H:$H,"&lt;="&amp;$G1366
))</f>
        <v/>
      </c>
      <c r="O1366" s="10">
        <f>IF(M1366="","",M1366-N1366)</f>
        <v/>
      </c>
      <c r="P1366" s="11">
        <f>IF(M1366=0,"",N1366/M1366)</f>
        <v/>
      </c>
      <c r="Q1366" s="12">
        <f>IF(OR(G1366="",O1366=""),"",
IF(AND(G1366&lt;TODAY(),O1366&gt;0),"YES","NO"))</f>
        <v/>
      </c>
      <c r="R1366" s="100" t="n"/>
      <c r="S1366" s="14" t="n"/>
      <c r="T1366" s="15">
        <f>IF(Q1366="YES", IF(R1366="Company",L1366*(1+S1366),IF(R1366="Vendor",L1366*(1-S1366),"")),"")</f>
        <v/>
      </c>
      <c r="U1366" s="15">
        <f>IF(Q1366="YES",O1366*T1366,"")</f>
        <v/>
      </c>
      <c r="V1366" s="16" t="n"/>
      <c r="W1366" s="17">
        <f>IF(Q1366="YES",G1366+V1366,"")</f>
        <v/>
      </c>
      <c r="X1366" s="18">
        <f>IF(Q1366="YES",IF(TODAY()&gt;W1366,"OVERDUE","WITHIN TIME"),"")</f>
        <v/>
      </c>
    </row>
    <row r="1367">
      <c r="A1367" s="3" t="n">
        <v>1363</v>
      </c>
      <c r="B1367" s="4" t="n"/>
      <c r="C1367" s="4" t="n"/>
      <c r="D1367" s="5">
        <f>IF(E1367="ISNR20","Natural Rubber-TSNR (ISNR-20)","")</f>
        <v/>
      </c>
      <c r="E1367" s="4" t="n"/>
      <c r="F1367" s="6" t="n"/>
      <c r="G1367" s="6" t="n"/>
      <c r="H1367" s="7">
        <f>IF(G1367="","",G1367-TODAY())</f>
        <v/>
      </c>
      <c r="I1367" s="8">
        <f>IF(G1367="","",
IF(G1367&lt;TODAY(),
IF(O1367&gt;0,"Violated","Completed"),
IF(H1367&lt;=7,"Expiring Soon",
"Active")))</f>
        <v/>
      </c>
      <c r="J1367" s="8">
        <f>IF(C1367="","",
COUNTIFS(
sales!$C:$C,$C1367,
sales!$E:$E,$E1367,
sales!$H:$H,"&gt;="&amp;$F1367,
sales!$H:$H,"&lt;="&amp;$G1367
))</f>
        <v/>
      </c>
      <c r="K1367" s="9">
        <f>IF(COUNTIFS(sales!C:C, C1367)=0,"",
_xlfn.MAXIFS(sales!H:H, sales!C:C, C1367))</f>
        <v/>
      </c>
      <c r="L1367" s="4" t="n"/>
      <c r="M1367" s="4" t="n"/>
      <c r="N1367" s="10">
        <f>IF(C1367="","",
SUMIFS(
sales!$I:$I,
sales!$C:$C,$C1367,
sales!$E:$E,$E1367,
sales!$H:$H,"&gt;="&amp;$F1367,
sales!$H:$H,"&lt;="&amp;$G1367
))</f>
        <v/>
      </c>
      <c r="O1367" s="10">
        <f>IF(M1367="","",M1367-N1367)</f>
        <v/>
      </c>
      <c r="P1367" s="11">
        <f>IF(M1367=0,"",N1367/M1367)</f>
        <v/>
      </c>
      <c r="Q1367" s="12">
        <f>IF(OR(G1367="",O1367=""),"",
IF(AND(G1367&lt;TODAY(),O1367&gt;0),"YES","NO"))</f>
        <v/>
      </c>
      <c r="R1367" s="100" t="n"/>
      <c r="S1367" s="14" t="n"/>
      <c r="T1367" s="15">
        <f>IF(Q1367="YES", IF(R1367="Company",L1367*(1+S1367),IF(R1367="Vendor",L1367*(1-S1367),"")),"")</f>
        <v/>
      </c>
      <c r="U1367" s="15">
        <f>IF(Q1367="YES",O1367*T1367,"")</f>
        <v/>
      </c>
      <c r="V1367" s="16" t="n"/>
      <c r="W1367" s="17">
        <f>IF(Q1367="YES",G1367+V1367,"")</f>
        <v/>
      </c>
      <c r="X1367" s="18">
        <f>IF(Q1367="YES",IF(TODAY()&gt;W1367,"OVERDUE","WITHIN TIME"),"")</f>
        <v/>
      </c>
    </row>
    <row r="1368">
      <c r="A1368" s="3" t="n">
        <v>1364</v>
      </c>
      <c r="B1368" s="4" t="n"/>
      <c r="C1368" s="4" t="n"/>
      <c r="D1368" s="5">
        <f>IF(E1368="ISNR20","Natural Rubber-TSNR (ISNR-20)","")</f>
        <v/>
      </c>
      <c r="E1368" s="4" t="n"/>
      <c r="F1368" s="6" t="n"/>
      <c r="G1368" s="6" t="n"/>
      <c r="H1368" s="7">
        <f>IF(G1368="","",G1368-TODAY())</f>
        <v/>
      </c>
      <c r="I1368" s="8">
        <f>IF(G1368="","",
IF(G1368&lt;TODAY(),
IF(O1368&gt;0,"Violated","Completed"),
IF(H1368&lt;=7,"Expiring Soon",
"Active")))</f>
        <v/>
      </c>
      <c r="J1368" s="8">
        <f>IF(C1368="","",
COUNTIFS(
sales!$C:$C,$C1368,
sales!$E:$E,$E1368,
sales!$H:$H,"&gt;="&amp;$F1368,
sales!$H:$H,"&lt;="&amp;$G1368
))</f>
        <v/>
      </c>
      <c r="K1368" s="9">
        <f>IF(COUNTIFS(sales!C:C, C1368)=0,"",
_xlfn.MAXIFS(sales!H:H, sales!C:C, C1368))</f>
        <v/>
      </c>
      <c r="L1368" s="4" t="n"/>
      <c r="M1368" s="4" t="n"/>
      <c r="N1368" s="10">
        <f>IF(C1368="","",
SUMIFS(
sales!$I:$I,
sales!$C:$C,$C1368,
sales!$E:$E,$E1368,
sales!$H:$H,"&gt;="&amp;$F1368,
sales!$H:$H,"&lt;="&amp;$G1368
))</f>
        <v/>
      </c>
      <c r="O1368" s="10">
        <f>IF(M1368="","",M1368-N1368)</f>
        <v/>
      </c>
      <c r="P1368" s="11">
        <f>IF(M1368=0,"",N1368/M1368)</f>
        <v/>
      </c>
      <c r="Q1368" s="12">
        <f>IF(OR(G1368="",O1368=""),"",
IF(AND(G1368&lt;TODAY(),O1368&gt;0),"YES","NO"))</f>
        <v/>
      </c>
      <c r="R1368" s="100" t="n"/>
      <c r="S1368" s="14" t="n"/>
      <c r="T1368" s="15">
        <f>IF(Q1368="YES", IF(R1368="Company",L1368*(1+S1368),IF(R1368="Vendor",L1368*(1-S1368),"")),"")</f>
        <v/>
      </c>
      <c r="U1368" s="15">
        <f>IF(Q1368="YES",O1368*T1368,"")</f>
        <v/>
      </c>
      <c r="V1368" s="16" t="n"/>
      <c r="W1368" s="17">
        <f>IF(Q1368="YES",G1368+V1368,"")</f>
        <v/>
      </c>
      <c r="X1368" s="18">
        <f>IF(Q1368="YES",IF(TODAY()&gt;W1368,"OVERDUE","WITHIN TIME"),"")</f>
        <v/>
      </c>
    </row>
    <row r="1369">
      <c r="A1369" s="3" t="n">
        <v>1365</v>
      </c>
      <c r="B1369" s="4" t="n"/>
      <c r="C1369" s="4" t="n"/>
      <c r="D1369" s="5">
        <f>IF(E1369="ISNR20","Natural Rubber-TSNR (ISNR-20)","")</f>
        <v/>
      </c>
      <c r="E1369" s="4" t="n"/>
      <c r="F1369" s="6" t="n"/>
      <c r="G1369" s="6" t="n"/>
      <c r="H1369" s="7">
        <f>IF(G1369="","",G1369-TODAY())</f>
        <v/>
      </c>
      <c r="I1369" s="8">
        <f>IF(G1369="","",
IF(G1369&lt;TODAY(),
IF(O1369&gt;0,"Violated","Completed"),
IF(H1369&lt;=7,"Expiring Soon",
"Active")))</f>
        <v/>
      </c>
      <c r="J1369" s="8">
        <f>IF(C1369="","",
COUNTIFS(
sales!$C:$C,$C1369,
sales!$E:$E,$E1369,
sales!$H:$H,"&gt;="&amp;$F1369,
sales!$H:$H,"&lt;="&amp;$G1369
))</f>
        <v/>
      </c>
      <c r="K1369" s="9">
        <f>IF(COUNTIFS(sales!C:C, C1369)=0,"",
_xlfn.MAXIFS(sales!H:H, sales!C:C, C1369))</f>
        <v/>
      </c>
      <c r="L1369" s="4" t="n"/>
      <c r="M1369" s="4" t="n"/>
      <c r="N1369" s="10">
        <f>IF(C1369="","",
SUMIFS(
sales!$I:$I,
sales!$C:$C,$C1369,
sales!$E:$E,$E1369,
sales!$H:$H,"&gt;="&amp;$F1369,
sales!$H:$H,"&lt;="&amp;$G1369
))</f>
        <v/>
      </c>
      <c r="O1369" s="10">
        <f>IF(M1369="","",M1369-N1369)</f>
        <v/>
      </c>
      <c r="P1369" s="11">
        <f>IF(M1369=0,"",N1369/M1369)</f>
        <v/>
      </c>
      <c r="Q1369" s="12">
        <f>IF(OR(G1369="",O1369=""),"",
IF(AND(G1369&lt;TODAY(),O1369&gt;0),"YES","NO"))</f>
        <v/>
      </c>
      <c r="R1369" s="100" t="n"/>
      <c r="S1369" s="14" t="n"/>
      <c r="T1369" s="15">
        <f>IF(Q1369="YES", IF(R1369="Company",L1369*(1+S1369),IF(R1369="Vendor",L1369*(1-S1369),"")),"")</f>
        <v/>
      </c>
      <c r="U1369" s="15">
        <f>IF(Q1369="YES",O1369*T1369,"")</f>
        <v/>
      </c>
      <c r="V1369" s="16" t="n"/>
      <c r="W1369" s="17">
        <f>IF(Q1369="YES",G1369+V1369,"")</f>
        <v/>
      </c>
      <c r="X1369" s="18">
        <f>IF(Q1369="YES",IF(TODAY()&gt;W1369,"OVERDUE","WITHIN TIME"),"")</f>
        <v/>
      </c>
    </row>
    <row r="1370">
      <c r="A1370" s="3" t="n">
        <v>1366</v>
      </c>
      <c r="B1370" s="4" t="n"/>
      <c r="C1370" s="4" t="n"/>
      <c r="D1370" s="5">
        <f>IF(E1370="ISNR20","Natural Rubber-TSNR (ISNR-20)","")</f>
        <v/>
      </c>
      <c r="E1370" s="4" t="n"/>
      <c r="F1370" s="6" t="n"/>
      <c r="G1370" s="6" t="n"/>
      <c r="H1370" s="7">
        <f>IF(G1370="","",G1370-TODAY())</f>
        <v/>
      </c>
      <c r="I1370" s="8">
        <f>IF(G1370="","",
IF(G1370&lt;TODAY(),
IF(O1370&gt;0,"Violated","Completed"),
IF(H1370&lt;=7,"Expiring Soon",
"Active")))</f>
        <v/>
      </c>
      <c r="J1370" s="8">
        <f>IF(C1370="","",
COUNTIFS(
sales!$C:$C,$C1370,
sales!$E:$E,$E1370,
sales!$H:$H,"&gt;="&amp;$F1370,
sales!$H:$H,"&lt;="&amp;$G1370
))</f>
        <v/>
      </c>
      <c r="K1370" s="9">
        <f>IF(COUNTIFS(sales!C:C, C1370)=0,"",
_xlfn.MAXIFS(sales!H:H, sales!C:C, C1370))</f>
        <v/>
      </c>
      <c r="L1370" s="4" t="n"/>
      <c r="M1370" s="4" t="n"/>
      <c r="N1370" s="10">
        <f>IF(C1370="","",
SUMIFS(
sales!$I:$I,
sales!$C:$C,$C1370,
sales!$E:$E,$E1370,
sales!$H:$H,"&gt;="&amp;$F1370,
sales!$H:$H,"&lt;="&amp;$G1370
))</f>
        <v/>
      </c>
      <c r="O1370" s="10">
        <f>IF(M1370="","",M1370-N1370)</f>
        <v/>
      </c>
      <c r="P1370" s="11">
        <f>IF(M1370=0,"",N1370/M1370)</f>
        <v/>
      </c>
      <c r="Q1370" s="12">
        <f>IF(OR(G1370="",O1370=""),"",
IF(AND(G1370&lt;TODAY(),O1370&gt;0),"YES","NO"))</f>
        <v/>
      </c>
      <c r="R1370" s="100" t="n"/>
      <c r="S1370" s="14" t="n"/>
      <c r="T1370" s="15">
        <f>IF(Q1370="YES", IF(R1370="Company",L1370*(1+S1370),IF(R1370="Vendor",L1370*(1-S1370),"")),"")</f>
        <v/>
      </c>
      <c r="U1370" s="15">
        <f>IF(Q1370="YES",O1370*T1370,"")</f>
        <v/>
      </c>
      <c r="V1370" s="16" t="n"/>
      <c r="W1370" s="17">
        <f>IF(Q1370="YES",G1370+V1370,"")</f>
        <v/>
      </c>
      <c r="X1370" s="18">
        <f>IF(Q1370="YES",IF(TODAY()&gt;W1370,"OVERDUE","WITHIN TIME"),"")</f>
        <v/>
      </c>
    </row>
    <row r="1371">
      <c r="A1371" s="3" t="n">
        <v>1367</v>
      </c>
      <c r="B1371" s="4" t="n"/>
      <c r="C1371" s="4" t="n"/>
      <c r="D1371" s="5">
        <f>IF(E1371="ISNR20","Natural Rubber-TSNR (ISNR-20)","")</f>
        <v/>
      </c>
      <c r="E1371" s="4" t="n"/>
      <c r="F1371" s="6" t="n"/>
      <c r="G1371" s="6" t="n"/>
      <c r="H1371" s="7">
        <f>IF(G1371="","",G1371-TODAY())</f>
        <v/>
      </c>
      <c r="I1371" s="8">
        <f>IF(G1371="","",
IF(G1371&lt;TODAY(),
IF(O1371&gt;0,"Violated","Completed"),
IF(H1371&lt;=7,"Expiring Soon",
"Active")))</f>
        <v/>
      </c>
      <c r="J1371" s="8">
        <f>IF(C1371="","",
COUNTIFS(
sales!$C:$C,$C1371,
sales!$E:$E,$E1371,
sales!$H:$H,"&gt;="&amp;$F1371,
sales!$H:$H,"&lt;="&amp;$G1371
))</f>
        <v/>
      </c>
      <c r="K1371" s="9">
        <f>IF(COUNTIFS(sales!C:C, C1371)=0,"",
_xlfn.MAXIFS(sales!H:H, sales!C:C, C1371))</f>
        <v/>
      </c>
      <c r="L1371" s="4" t="n"/>
      <c r="M1371" s="4" t="n"/>
      <c r="N1371" s="10">
        <f>IF(C1371="","",
SUMIFS(
sales!$I:$I,
sales!$C:$C,$C1371,
sales!$E:$E,$E1371,
sales!$H:$H,"&gt;="&amp;$F1371,
sales!$H:$H,"&lt;="&amp;$G1371
))</f>
        <v/>
      </c>
      <c r="O1371" s="10">
        <f>IF(M1371="","",M1371-N1371)</f>
        <v/>
      </c>
      <c r="P1371" s="11">
        <f>IF(M1371=0,"",N1371/M1371)</f>
        <v/>
      </c>
      <c r="Q1371" s="12">
        <f>IF(OR(G1371="",O1371=""),"",
IF(AND(G1371&lt;TODAY(),O1371&gt;0),"YES","NO"))</f>
        <v/>
      </c>
      <c r="R1371" s="100" t="n"/>
      <c r="S1371" s="14" t="n"/>
      <c r="T1371" s="15">
        <f>IF(Q1371="YES", IF(R1371="Company",L1371*(1+S1371),IF(R1371="Vendor",L1371*(1-S1371),"")),"")</f>
        <v/>
      </c>
      <c r="U1371" s="15">
        <f>IF(Q1371="YES",O1371*T1371,"")</f>
        <v/>
      </c>
      <c r="V1371" s="16" t="n"/>
      <c r="W1371" s="17">
        <f>IF(Q1371="YES",G1371+V1371,"")</f>
        <v/>
      </c>
      <c r="X1371" s="18">
        <f>IF(Q1371="YES",IF(TODAY()&gt;W1371,"OVERDUE","WITHIN TIME"),"")</f>
        <v/>
      </c>
    </row>
    <row r="1372">
      <c r="A1372" s="3" t="n">
        <v>1368</v>
      </c>
      <c r="B1372" s="4" t="n"/>
      <c r="C1372" s="4" t="n"/>
      <c r="D1372" s="5">
        <f>IF(E1372="ISNR20","Natural Rubber-TSNR (ISNR-20)","")</f>
        <v/>
      </c>
      <c r="E1372" s="4" t="n"/>
      <c r="F1372" s="6" t="n"/>
      <c r="G1372" s="6" t="n"/>
      <c r="H1372" s="7">
        <f>IF(G1372="","",G1372-TODAY())</f>
        <v/>
      </c>
      <c r="I1372" s="8">
        <f>IF(G1372="","",
IF(G1372&lt;TODAY(),
IF(O1372&gt;0,"Violated","Completed"),
IF(H1372&lt;=7,"Expiring Soon",
"Active")))</f>
        <v/>
      </c>
      <c r="J1372" s="8">
        <f>IF(C1372="","",
COUNTIFS(
sales!$C:$C,$C1372,
sales!$E:$E,$E1372,
sales!$H:$H,"&gt;="&amp;$F1372,
sales!$H:$H,"&lt;="&amp;$G1372
))</f>
        <v/>
      </c>
      <c r="K1372" s="9">
        <f>IF(COUNTIFS(sales!C:C, C1372)=0,"",
_xlfn.MAXIFS(sales!H:H, sales!C:C, C1372))</f>
        <v/>
      </c>
      <c r="L1372" s="4" t="n"/>
      <c r="M1372" s="4" t="n"/>
      <c r="N1372" s="10">
        <f>IF(C1372="","",
SUMIFS(
sales!$I:$I,
sales!$C:$C,$C1372,
sales!$E:$E,$E1372,
sales!$H:$H,"&gt;="&amp;$F1372,
sales!$H:$H,"&lt;="&amp;$G1372
))</f>
        <v/>
      </c>
      <c r="O1372" s="10">
        <f>IF(M1372="","",M1372-N1372)</f>
        <v/>
      </c>
      <c r="P1372" s="11">
        <f>IF(M1372=0,"",N1372/M1372)</f>
        <v/>
      </c>
      <c r="Q1372" s="12">
        <f>IF(OR(G1372="",O1372=""),"",
IF(AND(G1372&lt;TODAY(),O1372&gt;0),"YES","NO"))</f>
        <v/>
      </c>
      <c r="R1372" s="100" t="n"/>
      <c r="S1372" s="14" t="n"/>
      <c r="T1372" s="15">
        <f>IF(Q1372="YES", IF(R1372="Company",L1372*(1+S1372),IF(R1372="Vendor",L1372*(1-S1372),"")),"")</f>
        <v/>
      </c>
      <c r="U1372" s="15">
        <f>IF(Q1372="YES",O1372*T1372,"")</f>
        <v/>
      </c>
      <c r="V1372" s="16" t="n"/>
      <c r="W1372" s="17">
        <f>IF(Q1372="YES",G1372+V1372,"")</f>
        <v/>
      </c>
      <c r="X1372" s="18">
        <f>IF(Q1372="YES",IF(TODAY()&gt;W1372,"OVERDUE","WITHIN TIME"),"")</f>
        <v/>
      </c>
    </row>
    <row r="1373">
      <c r="A1373" s="3" t="n">
        <v>1369</v>
      </c>
      <c r="B1373" s="4" t="n"/>
      <c r="C1373" s="4" t="n"/>
      <c r="D1373" s="5">
        <f>IF(E1373="ISNR20","Natural Rubber-TSNR (ISNR-20)","")</f>
        <v/>
      </c>
      <c r="E1373" s="4" t="n"/>
      <c r="F1373" s="6" t="n"/>
      <c r="G1373" s="6" t="n"/>
      <c r="H1373" s="7">
        <f>IF(G1373="","",G1373-TODAY())</f>
        <v/>
      </c>
      <c r="I1373" s="8">
        <f>IF(G1373="","",
IF(G1373&lt;TODAY(),
IF(O1373&gt;0,"Violated","Completed"),
IF(H1373&lt;=7,"Expiring Soon",
"Active")))</f>
        <v/>
      </c>
      <c r="J1373" s="8">
        <f>IF(C1373="","",
COUNTIFS(
sales!$C:$C,$C1373,
sales!$E:$E,$E1373,
sales!$H:$H,"&gt;="&amp;$F1373,
sales!$H:$H,"&lt;="&amp;$G1373
))</f>
        <v/>
      </c>
      <c r="K1373" s="9">
        <f>IF(COUNTIFS(sales!C:C, C1373)=0,"",
_xlfn.MAXIFS(sales!H:H, sales!C:C, C1373))</f>
        <v/>
      </c>
      <c r="L1373" s="4" t="n"/>
      <c r="M1373" s="4" t="n"/>
      <c r="N1373" s="10">
        <f>IF(C1373="","",
SUMIFS(
sales!$I:$I,
sales!$C:$C,$C1373,
sales!$E:$E,$E1373,
sales!$H:$H,"&gt;="&amp;$F1373,
sales!$H:$H,"&lt;="&amp;$G1373
))</f>
        <v/>
      </c>
      <c r="O1373" s="10">
        <f>IF(M1373="","",M1373-N1373)</f>
        <v/>
      </c>
      <c r="P1373" s="11">
        <f>IF(M1373=0,"",N1373/M1373)</f>
        <v/>
      </c>
      <c r="Q1373" s="12">
        <f>IF(OR(G1373="",O1373=""),"",
IF(AND(G1373&lt;TODAY(),O1373&gt;0),"YES","NO"))</f>
        <v/>
      </c>
      <c r="R1373" s="100" t="n"/>
      <c r="S1373" s="14" t="n"/>
      <c r="T1373" s="15">
        <f>IF(Q1373="YES", IF(R1373="Company",L1373*(1+S1373),IF(R1373="Vendor",L1373*(1-S1373),"")),"")</f>
        <v/>
      </c>
      <c r="U1373" s="15">
        <f>IF(Q1373="YES",O1373*T1373,"")</f>
        <v/>
      </c>
      <c r="V1373" s="16" t="n"/>
      <c r="W1373" s="17">
        <f>IF(Q1373="YES",G1373+V1373,"")</f>
        <v/>
      </c>
      <c r="X1373" s="18">
        <f>IF(Q1373="YES",IF(TODAY()&gt;W1373,"OVERDUE","WITHIN TIME"),"")</f>
        <v/>
      </c>
    </row>
    <row r="1374">
      <c r="A1374" s="3" t="n">
        <v>1370</v>
      </c>
      <c r="B1374" s="4" t="n"/>
      <c r="C1374" s="4" t="n"/>
      <c r="D1374" s="5">
        <f>IF(E1374="ISNR20","Natural Rubber-TSNR (ISNR-20)","")</f>
        <v/>
      </c>
      <c r="E1374" s="4" t="n"/>
      <c r="F1374" s="6" t="n"/>
      <c r="G1374" s="6" t="n"/>
      <c r="H1374" s="7">
        <f>IF(G1374="","",G1374-TODAY())</f>
        <v/>
      </c>
      <c r="I1374" s="8">
        <f>IF(G1374="","",
IF(G1374&lt;TODAY(),
IF(O1374&gt;0,"Violated","Completed"),
IF(H1374&lt;=7,"Expiring Soon",
"Active")))</f>
        <v/>
      </c>
      <c r="J1374" s="8">
        <f>IF(C1374="","",
COUNTIFS(
sales!$C:$C,$C1374,
sales!$E:$E,$E1374,
sales!$H:$H,"&gt;="&amp;$F1374,
sales!$H:$H,"&lt;="&amp;$G1374
))</f>
        <v/>
      </c>
      <c r="K1374" s="9">
        <f>IF(COUNTIFS(sales!C:C, C1374)=0,"",
_xlfn.MAXIFS(sales!H:H, sales!C:C, C1374))</f>
        <v/>
      </c>
      <c r="L1374" s="4" t="n"/>
      <c r="M1374" s="4" t="n"/>
      <c r="N1374" s="10">
        <f>IF(C1374="","",
SUMIFS(
sales!$I:$I,
sales!$C:$C,$C1374,
sales!$E:$E,$E1374,
sales!$H:$H,"&gt;="&amp;$F1374,
sales!$H:$H,"&lt;="&amp;$G1374
))</f>
        <v/>
      </c>
      <c r="O1374" s="10">
        <f>IF(M1374="","",M1374-N1374)</f>
        <v/>
      </c>
      <c r="P1374" s="11">
        <f>IF(M1374=0,"",N1374/M1374)</f>
        <v/>
      </c>
      <c r="Q1374" s="12">
        <f>IF(OR(G1374="",O1374=""),"",
IF(AND(G1374&lt;TODAY(),O1374&gt;0),"YES","NO"))</f>
        <v/>
      </c>
      <c r="R1374" s="100" t="n"/>
      <c r="S1374" s="14" t="n"/>
      <c r="T1374" s="15">
        <f>IF(Q1374="YES", IF(R1374="Company",L1374*(1+S1374),IF(R1374="Vendor",L1374*(1-S1374),"")),"")</f>
        <v/>
      </c>
      <c r="U1374" s="15">
        <f>IF(Q1374="YES",O1374*T1374,"")</f>
        <v/>
      </c>
      <c r="V1374" s="16" t="n"/>
      <c r="W1374" s="17">
        <f>IF(Q1374="YES",G1374+V1374,"")</f>
        <v/>
      </c>
      <c r="X1374" s="18">
        <f>IF(Q1374="YES",IF(TODAY()&gt;W1374,"OVERDUE","WITHIN TIME"),"")</f>
        <v/>
      </c>
    </row>
    <row r="1375">
      <c r="A1375" s="3" t="n">
        <v>1371</v>
      </c>
      <c r="B1375" s="4" t="n"/>
      <c r="C1375" s="4" t="n"/>
      <c r="D1375" s="5">
        <f>IF(E1375="ISNR20","Natural Rubber-TSNR (ISNR-20)","")</f>
        <v/>
      </c>
      <c r="E1375" s="4" t="n"/>
      <c r="F1375" s="6" t="n"/>
      <c r="G1375" s="6" t="n"/>
      <c r="H1375" s="7">
        <f>IF(G1375="","",G1375-TODAY())</f>
        <v/>
      </c>
      <c r="I1375" s="8">
        <f>IF(G1375="","",
IF(G1375&lt;TODAY(),
IF(O1375&gt;0,"Violated","Completed"),
IF(H1375&lt;=7,"Expiring Soon",
"Active")))</f>
        <v/>
      </c>
      <c r="J1375" s="8">
        <f>IF(C1375="","",
COUNTIFS(
sales!$C:$C,$C1375,
sales!$E:$E,$E1375,
sales!$H:$H,"&gt;="&amp;$F1375,
sales!$H:$H,"&lt;="&amp;$G1375
))</f>
        <v/>
      </c>
      <c r="K1375" s="9">
        <f>IF(COUNTIFS(sales!C:C, C1375)=0,"",
_xlfn.MAXIFS(sales!H:H, sales!C:C, C1375))</f>
        <v/>
      </c>
      <c r="L1375" s="4" t="n"/>
      <c r="M1375" s="4" t="n"/>
      <c r="N1375" s="10">
        <f>IF(C1375="","",
SUMIFS(
sales!$I:$I,
sales!$C:$C,$C1375,
sales!$E:$E,$E1375,
sales!$H:$H,"&gt;="&amp;$F1375,
sales!$H:$H,"&lt;="&amp;$G1375
))</f>
        <v/>
      </c>
      <c r="O1375" s="10">
        <f>IF(M1375="","",M1375-N1375)</f>
        <v/>
      </c>
      <c r="P1375" s="11">
        <f>IF(M1375=0,"",N1375/M1375)</f>
        <v/>
      </c>
      <c r="Q1375" s="12">
        <f>IF(OR(G1375="",O1375=""),"",
IF(AND(G1375&lt;TODAY(),O1375&gt;0),"YES","NO"))</f>
        <v/>
      </c>
      <c r="R1375" s="100" t="n"/>
      <c r="S1375" s="14" t="n"/>
      <c r="T1375" s="15">
        <f>IF(Q1375="YES", IF(R1375="Company",L1375*(1+S1375),IF(R1375="Vendor",L1375*(1-S1375),"")),"")</f>
        <v/>
      </c>
      <c r="U1375" s="15">
        <f>IF(Q1375="YES",O1375*T1375,"")</f>
        <v/>
      </c>
      <c r="V1375" s="16" t="n"/>
      <c r="W1375" s="17">
        <f>IF(Q1375="YES",G1375+V1375,"")</f>
        <v/>
      </c>
      <c r="X1375" s="18">
        <f>IF(Q1375="YES",IF(TODAY()&gt;W1375,"OVERDUE","WITHIN TIME"),"")</f>
        <v/>
      </c>
    </row>
    <row r="1376">
      <c r="A1376" s="3" t="n">
        <v>1372</v>
      </c>
      <c r="B1376" s="4" t="n"/>
      <c r="C1376" s="4" t="n"/>
      <c r="D1376" s="5">
        <f>IF(E1376="ISNR20","Natural Rubber-TSNR (ISNR-20)","")</f>
        <v/>
      </c>
      <c r="E1376" s="4" t="n"/>
      <c r="F1376" s="6" t="n"/>
      <c r="G1376" s="6" t="n"/>
      <c r="H1376" s="7">
        <f>IF(G1376="","",G1376-TODAY())</f>
        <v/>
      </c>
      <c r="I1376" s="8">
        <f>IF(G1376="","",
IF(G1376&lt;TODAY(),
IF(O1376&gt;0,"Violated","Completed"),
IF(H1376&lt;=7,"Expiring Soon",
"Active")))</f>
        <v/>
      </c>
      <c r="J1376" s="8">
        <f>IF(C1376="","",
COUNTIFS(
sales!$C:$C,$C1376,
sales!$E:$E,$E1376,
sales!$H:$H,"&gt;="&amp;$F1376,
sales!$H:$H,"&lt;="&amp;$G1376
))</f>
        <v/>
      </c>
      <c r="K1376" s="9">
        <f>IF(COUNTIFS(sales!C:C, C1376)=0,"",
_xlfn.MAXIFS(sales!H:H, sales!C:C, C1376))</f>
        <v/>
      </c>
      <c r="L1376" s="4" t="n"/>
      <c r="M1376" s="4" t="n"/>
      <c r="N1376" s="10">
        <f>IF(C1376="","",
SUMIFS(
sales!$I:$I,
sales!$C:$C,$C1376,
sales!$E:$E,$E1376,
sales!$H:$H,"&gt;="&amp;$F1376,
sales!$H:$H,"&lt;="&amp;$G1376
))</f>
        <v/>
      </c>
      <c r="O1376" s="10">
        <f>IF(M1376="","",M1376-N1376)</f>
        <v/>
      </c>
      <c r="P1376" s="11">
        <f>IF(M1376=0,"",N1376/M1376)</f>
        <v/>
      </c>
      <c r="Q1376" s="12">
        <f>IF(OR(G1376="",O1376=""),"",
IF(AND(G1376&lt;TODAY(),O1376&gt;0),"YES","NO"))</f>
        <v/>
      </c>
      <c r="R1376" s="100" t="n"/>
      <c r="S1376" s="14" t="n"/>
      <c r="T1376" s="15">
        <f>IF(Q1376="YES", IF(R1376="Company",L1376*(1+S1376),IF(R1376="Vendor",L1376*(1-S1376),"")),"")</f>
        <v/>
      </c>
      <c r="U1376" s="15">
        <f>IF(Q1376="YES",O1376*T1376,"")</f>
        <v/>
      </c>
      <c r="V1376" s="16" t="n"/>
      <c r="W1376" s="17">
        <f>IF(Q1376="YES",G1376+V1376,"")</f>
        <v/>
      </c>
      <c r="X1376" s="18">
        <f>IF(Q1376="YES",IF(TODAY()&gt;W1376,"OVERDUE","WITHIN TIME"),"")</f>
        <v/>
      </c>
    </row>
    <row r="1377">
      <c r="A1377" s="3" t="n">
        <v>1373</v>
      </c>
      <c r="B1377" s="4" t="n"/>
      <c r="C1377" s="4" t="n"/>
      <c r="D1377" s="5">
        <f>IF(E1377="ISNR20","Natural Rubber-TSNR (ISNR-20)","")</f>
        <v/>
      </c>
      <c r="E1377" s="4" t="n"/>
      <c r="F1377" s="6" t="n"/>
      <c r="G1377" s="6" t="n"/>
      <c r="H1377" s="7">
        <f>IF(G1377="","",G1377-TODAY())</f>
        <v/>
      </c>
      <c r="I1377" s="8">
        <f>IF(G1377="","",
IF(G1377&lt;TODAY(),
IF(O1377&gt;0,"Violated","Completed"),
IF(H1377&lt;=7,"Expiring Soon",
"Active")))</f>
        <v/>
      </c>
      <c r="J1377" s="8">
        <f>IF(C1377="","",
COUNTIFS(
sales!$C:$C,$C1377,
sales!$E:$E,$E1377,
sales!$H:$H,"&gt;="&amp;$F1377,
sales!$H:$H,"&lt;="&amp;$G1377
))</f>
        <v/>
      </c>
      <c r="K1377" s="9">
        <f>IF(COUNTIFS(sales!C:C, C1377)=0,"",
_xlfn.MAXIFS(sales!H:H, sales!C:C, C1377))</f>
        <v/>
      </c>
      <c r="L1377" s="4" t="n"/>
      <c r="M1377" s="4" t="n"/>
      <c r="N1377" s="10">
        <f>IF(C1377="","",
SUMIFS(
sales!$I:$I,
sales!$C:$C,$C1377,
sales!$E:$E,$E1377,
sales!$H:$H,"&gt;="&amp;$F1377,
sales!$H:$H,"&lt;="&amp;$G1377
))</f>
        <v/>
      </c>
      <c r="O1377" s="10">
        <f>IF(M1377="","",M1377-N1377)</f>
        <v/>
      </c>
      <c r="P1377" s="11">
        <f>IF(M1377=0,"",N1377/M1377)</f>
        <v/>
      </c>
      <c r="Q1377" s="12">
        <f>IF(OR(G1377="",O1377=""),"",
IF(AND(G1377&lt;TODAY(),O1377&gt;0),"YES","NO"))</f>
        <v/>
      </c>
      <c r="R1377" s="100" t="n"/>
      <c r="S1377" s="14" t="n"/>
      <c r="T1377" s="15">
        <f>IF(Q1377="YES", IF(R1377="Company",L1377*(1+S1377),IF(R1377="Vendor",L1377*(1-S1377),"")),"")</f>
        <v/>
      </c>
      <c r="U1377" s="15">
        <f>IF(Q1377="YES",O1377*T1377,"")</f>
        <v/>
      </c>
      <c r="V1377" s="16" t="n"/>
      <c r="W1377" s="17">
        <f>IF(Q1377="YES",G1377+V1377,"")</f>
        <v/>
      </c>
      <c r="X1377" s="18">
        <f>IF(Q1377="YES",IF(TODAY()&gt;W1377,"OVERDUE","WITHIN TIME"),"")</f>
        <v/>
      </c>
    </row>
    <row r="1378">
      <c r="A1378" s="3" t="n">
        <v>1374</v>
      </c>
      <c r="B1378" s="4" t="n"/>
      <c r="C1378" s="4" t="n"/>
      <c r="D1378" s="5">
        <f>IF(E1378="ISNR20","Natural Rubber-TSNR (ISNR-20)","")</f>
        <v/>
      </c>
      <c r="E1378" s="4" t="n"/>
      <c r="F1378" s="6" t="n"/>
      <c r="G1378" s="6" t="n"/>
      <c r="H1378" s="7">
        <f>IF(G1378="","",G1378-TODAY())</f>
        <v/>
      </c>
      <c r="I1378" s="8">
        <f>IF(G1378="","",
IF(G1378&lt;TODAY(),
IF(O1378&gt;0,"Violated","Completed"),
IF(H1378&lt;=7,"Expiring Soon",
"Active")))</f>
        <v/>
      </c>
      <c r="J1378" s="8">
        <f>IF(C1378="","",
COUNTIFS(
sales!$C:$C,$C1378,
sales!$E:$E,$E1378,
sales!$H:$H,"&gt;="&amp;$F1378,
sales!$H:$H,"&lt;="&amp;$G1378
))</f>
        <v/>
      </c>
      <c r="K1378" s="9">
        <f>IF(COUNTIFS(sales!C:C, C1378)=0,"",
_xlfn.MAXIFS(sales!H:H, sales!C:C, C1378))</f>
        <v/>
      </c>
      <c r="L1378" s="4" t="n"/>
      <c r="M1378" s="4" t="n"/>
      <c r="N1378" s="10">
        <f>IF(C1378="","",
SUMIFS(
sales!$I:$I,
sales!$C:$C,$C1378,
sales!$E:$E,$E1378,
sales!$H:$H,"&gt;="&amp;$F1378,
sales!$H:$H,"&lt;="&amp;$G1378
))</f>
        <v/>
      </c>
      <c r="O1378" s="10">
        <f>IF(M1378="","",M1378-N1378)</f>
        <v/>
      </c>
      <c r="P1378" s="11">
        <f>IF(M1378=0,"",N1378/M1378)</f>
        <v/>
      </c>
      <c r="Q1378" s="12">
        <f>IF(OR(G1378="",O1378=""),"",
IF(AND(G1378&lt;TODAY(),O1378&gt;0),"YES","NO"))</f>
        <v/>
      </c>
      <c r="R1378" s="100" t="n"/>
      <c r="S1378" s="14" t="n"/>
      <c r="T1378" s="15">
        <f>IF(Q1378="YES", IF(R1378="Company",L1378*(1+S1378),IF(R1378="Vendor",L1378*(1-S1378),"")),"")</f>
        <v/>
      </c>
      <c r="U1378" s="15">
        <f>IF(Q1378="YES",O1378*T1378,"")</f>
        <v/>
      </c>
      <c r="V1378" s="16" t="n"/>
      <c r="W1378" s="17">
        <f>IF(Q1378="YES",G1378+V1378,"")</f>
        <v/>
      </c>
      <c r="X1378" s="18">
        <f>IF(Q1378="YES",IF(TODAY()&gt;W1378,"OVERDUE","WITHIN TIME"),"")</f>
        <v/>
      </c>
    </row>
    <row r="1379">
      <c r="A1379" s="3" t="n">
        <v>1375</v>
      </c>
      <c r="B1379" s="4" t="n"/>
      <c r="C1379" s="4" t="n"/>
      <c r="D1379" s="5">
        <f>IF(E1379="ISNR20","Natural Rubber-TSNR (ISNR-20)","")</f>
        <v/>
      </c>
      <c r="E1379" s="4" t="n"/>
      <c r="F1379" s="6" t="n"/>
      <c r="G1379" s="6" t="n"/>
      <c r="H1379" s="7">
        <f>IF(G1379="","",G1379-TODAY())</f>
        <v/>
      </c>
      <c r="I1379" s="8">
        <f>IF(G1379="","",
IF(G1379&lt;TODAY(),
IF(O1379&gt;0,"Violated","Completed"),
IF(H1379&lt;=7,"Expiring Soon",
"Active")))</f>
        <v/>
      </c>
      <c r="J1379" s="8">
        <f>IF(C1379="","",
COUNTIFS(
sales!$C:$C,$C1379,
sales!$E:$E,$E1379,
sales!$H:$H,"&gt;="&amp;$F1379,
sales!$H:$H,"&lt;="&amp;$G1379
))</f>
        <v/>
      </c>
      <c r="K1379" s="9">
        <f>IF(COUNTIFS(sales!C:C, C1379)=0,"",
_xlfn.MAXIFS(sales!H:H, sales!C:C, C1379))</f>
        <v/>
      </c>
      <c r="L1379" s="4" t="n"/>
      <c r="M1379" s="4" t="n"/>
      <c r="N1379" s="10">
        <f>IF(C1379="","",
SUMIFS(
sales!$I:$I,
sales!$C:$C,$C1379,
sales!$E:$E,$E1379,
sales!$H:$H,"&gt;="&amp;$F1379,
sales!$H:$H,"&lt;="&amp;$G1379
))</f>
        <v/>
      </c>
      <c r="O1379" s="10">
        <f>IF(M1379="","",M1379-N1379)</f>
        <v/>
      </c>
      <c r="P1379" s="11">
        <f>IF(M1379=0,"",N1379/M1379)</f>
        <v/>
      </c>
      <c r="Q1379" s="12">
        <f>IF(OR(G1379="",O1379=""),"",
IF(AND(G1379&lt;TODAY(),O1379&gt;0),"YES","NO"))</f>
        <v/>
      </c>
      <c r="R1379" s="100" t="n"/>
      <c r="S1379" s="14" t="n"/>
      <c r="T1379" s="15">
        <f>IF(Q1379="YES", IF(R1379="Company",L1379*(1+S1379),IF(R1379="Vendor",L1379*(1-S1379),"")),"")</f>
        <v/>
      </c>
      <c r="U1379" s="15">
        <f>IF(Q1379="YES",O1379*T1379,"")</f>
        <v/>
      </c>
      <c r="V1379" s="16" t="n"/>
      <c r="W1379" s="17">
        <f>IF(Q1379="YES",G1379+V1379,"")</f>
        <v/>
      </c>
      <c r="X1379" s="18">
        <f>IF(Q1379="YES",IF(TODAY()&gt;W1379,"OVERDUE","WITHIN TIME"),"")</f>
        <v/>
      </c>
    </row>
    <row r="1380">
      <c r="A1380" s="3" t="n">
        <v>1376</v>
      </c>
      <c r="B1380" s="4" t="n"/>
      <c r="C1380" s="4" t="n"/>
      <c r="D1380" s="5">
        <f>IF(E1380="ISNR20","Natural Rubber-TSNR (ISNR-20)","")</f>
        <v/>
      </c>
      <c r="E1380" s="4" t="n"/>
      <c r="F1380" s="6" t="n"/>
      <c r="G1380" s="6" t="n"/>
      <c r="H1380" s="7">
        <f>IF(G1380="","",G1380-TODAY())</f>
        <v/>
      </c>
      <c r="I1380" s="8">
        <f>IF(G1380="","",
IF(G1380&lt;TODAY(),
IF(O1380&gt;0,"Violated","Completed"),
IF(H1380&lt;=7,"Expiring Soon",
"Active")))</f>
        <v/>
      </c>
      <c r="J1380" s="8">
        <f>IF(C1380="","",
COUNTIFS(
sales!$C:$C,$C1380,
sales!$E:$E,$E1380,
sales!$H:$H,"&gt;="&amp;$F1380,
sales!$H:$H,"&lt;="&amp;$G1380
))</f>
        <v/>
      </c>
      <c r="K1380" s="9">
        <f>IF(COUNTIFS(sales!C:C, C1380)=0,"",
_xlfn.MAXIFS(sales!H:H, sales!C:C, C1380))</f>
        <v/>
      </c>
      <c r="L1380" s="4" t="n"/>
      <c r="M1380" s="4" t="n"/>
      <c r="N1380" s="10">
        <f>IF(C1380="","",
SUMIFS(
sales!$I:$I,
sales!$C:$C,$C1380,
sales!$E:$E,$E1380,
sales!$H:$H,"&gt;="&amp;$F1380,
sales!$H:$H,"&lt;="&amp;$G1380
))</f>
        <v/>
      </c>
      <c r="O1380" s="10">
        <f>IF(M1380="","",M1380-N1380)</f>
        <v/>
      </c>
      <c r="P1380" s="11">
        <f>IF(M1380=0,"",N1380/M1380)</f>
        <v/>
      </c>
      <c r="Q1380" s="12">
        <f>IF(OR(G1380="",O1380=""),"",
IF(AND(G1380&lt;TODAY(),O1380&gt;0),"YES","NO"))</f>
        <v/>
      </c>
      <c r="R1380" s="100" t="n"/>
      <c r="S1380" s="14" t="n"/>
      <c r="T1380" s="15">
        <f>IF(Q1380="YES", IF(R1380="Company",L1380*(1+S1380),IF(R1380="Vendor",L1380*(1-S1380),"")),"")</f>
        <v/>
      </c>
      <c r="U1380" s="15">
        <f>IF(Q1380="YES",O1380*T1380,"")</f>
        <v/>
      </c>
      <c r="V1380" s="16" t="n"/>
      <c r="W1380" s="17">
        <f>IF(Q1380="YES",G1380+V1380,"")</f>
        <v/>
      </c>
      <c r="X1380" s="18">
        <f>IF(Q1380="YES",IF(TODAY()&gt;W1380,"OVERDUE","WITHIN TIME"),"")</f>
        <v/>
      </c>
    </row>
    <row r="1381">
      <c r="A1381" s="3" t="n">
        <v>1377</v>
      </c>
      <c r="B1381" s="4" t="n"/>
      <c r="C1381" s="4" t="n"/>
      <c r="D1381" s="5">
        <f>IF(E1381="ISNR20","Natural Rubber-TSNR (ISNR-20)","")</f>
        <v/>
      </c>
      <c r="E1381" s="4" t="n"/>
      <c r="F1381" s="6" t="n"/>
      <c r="G1381" s="6" t="n"/>
      <c r="H1381" s="7">
        <f>IF(G1381="","",G1381-TODAY())</f>
        <v/>
      </c>
      <c r="I1381" s="8">
        <f>IF(G1381="","",
IF(G1381&lt;TODAY(),
IF(O1381&gt;0,"Violated","Completed"),
IF(H1381&lt;=7,"Expiring Soon",
"Active")))</f>
        <v/>
      </c>
      <c r="J1381" s="8">
        <f>IF(C1381="","",
COUNTIFS(
sales!$C:$C,$C1381,
sales!$E:$E,$E1381,
sales!$H:$H,"&gt;="&amp;$F1381,
sales!$H:$H,"&lt;="&amp;$G1381
))</f>
        <v/>
      </c>
      <c r="K1381" s="9">
        <f>IF(COUNTIFS(sales!C:C, C1381)=0,"",
_xlfn.MAXIFS(sales!H:H, sales!C:C, C1381))</f>
        <v/>
      </c>
      <c r="L1381" s="4" t="n"/>
      <c r="M1381" s="4" t="n"/>
      <c r="N1381" s="10">
        <f>IF(C1381="","",
SUMIFS(
sales!$I:$I,
sales!$C:$C,$C1381,
sales!$E:$E,$E1381,
sales!$H:$H,"&gt;="&amp;$F1381,
sales!$H:$H,"&lt;="&amp;$G1381
))</f>
        <v/>
      </c>
      <c r="O1381" s="10">
        <f>IF(M1381="","",M1381-N1381)</f>
        <v/>
      </c>
      <c r="P1381" s="11">
        <f>IF(M1381=0,"",N1381/M1381)</f>
        <v/>
      </c>
      <c r="Q1381" s="12">
        <f>IF(OR(G1381="",O1381=""),"",
IF(AND(G1381&lt;TODAY(),O1381&gt;0),"YES","NO"))</f>
        <v/>
      </c>
      <c r="R1381" s="100" t="n"/>
      <c r="S1381" s="14" t="n"/>
      <c r="T1381" s="15">
        <f>IF(Q1381="YES", IF(R1381="Company",L1381*(1+S1381),IF(R1381="Vendor",L1381*(1-S1381),"")),"")</f>
        <v/>
      </c>
      <c r="U1381" s="15">
        <f>IF(Q1381="YES",O1381*T1381,"")</f>
        <v/>
      </c>
      <c r="V1381" s="16" t="n"/>
      <c r="W1381" s="17">
        <f>IF(Q1381="YES",G1381+V1381,"")</f>
        <v/>
      </c>
      <c r="X1381" s="18">
        <f>IF(Q1381="YES",IF(TODAY()&gt;W1381,"OVERDUE","WITHIN TIME"),"")</f>
        <v/>
      </c>
    </row>
    <row r="1382">
      <c r="A1382" s="3" t="n">
        <v>1378</v>
      </c>
      <c r="B1382" s="4" t="n"/>
      <c r="C1382" s="4" t="n"/>
      <c r="D1382" s="5">
        <f>IF(E1382="ISNR20","Natural Rubber-TSNR (ISNR-20)","")</f>
        <v/>
      </c>
      <c r="E1382" s="4" t="n"/>
      <c r="F1382" s="6" t="n"/>
      <c r="G1382" s="6" t="n"/>
      <c r="H1382" s="7">
        <f>IF(G1382="","",G1382-TODAY())</f>
        <v/>
      </c>
      <c r="I1382" s="8">
        <f>IF(G1382="","",
IF(G1382&lt;TODAY(),
IF(O1382&gt;0,"Violated","Completed"),
IF(H1382&lt;=7,"Expiring Soon",
"Active")))</f>
        <v/>
      </c>
      <c r="J1382" s="8">
        <f>IF(C1382="","",
COUNTIFS(
sales!$C:$C,$C1382,
sales!$E:$E,$E1382,
sales!$H:$H,"&gt;="&amp;$F1382,
sales!$H:$H,"&lt;="&amp;$G1382
))</f>
        <v/>
      </c>
      <c r="K1382" s="9">
        <f>IF(COUNTIFS(sales!C:C, C1382)=0,"",
_xlfn.MAXIFS(sales!H:H, sales!C:C, C1382))</f>
        <v/>
      </c>
      <c r="L1382" s="4" t="n"/>
      <c r="M1382" s="4" t="n"/>
      <c r="N1382" s="10">
        <f>IF(C1382="","",
SUMIFS(
sales!$I:$I,
sales!$C:$C,$C1382,
sales!$E:$E,$E1382,
sales!$H:$H,"&gt;="&amp;$F1382,
sales!$H:$H,"&lt;="&amp;$G1382
))</f>
        <v/>
      </c>
      <c r="O1382" s="10">
        <f>IF(M1382="","",M1382-N1382)</f>
        <v/>
      </c>
      <c r="P1382" s="11">
        <f>IF(M1382=0,"",N1382/M1382)</f>
        <v/>
      </c>
      <c r="Q1382" s="12">
        <f>IF(OR(G1382="",O1382=""),"",
IF(AND(G1382&lt;TODAY(),O1382&gt;0),"YES","NO"))</f>
        <v/>
      </c>
      <c r="R1382" s="100" t="n"/>
      <c r="S1382" s="14" t="n"/>
      <c r="T1382" s="15">
        <f>IF(Q1382="YES", IF(R1382="Company",L1382*(1+S1382),IF(R1382="Vendor",L1382*(1-S1382),"")),"")</f>
        <v/>
      </c>
      <c r="U1382" s="15">
        <f>IF(Q1382="YES",O1382*T1382,"")</f>
        <v/>
      </c>
      <c r="V1382" s="16" t="n"/>
      <c r="W1382" s="17">
        <f>IF(Q1382="YES",G1382+V1382,"")</f>
        <v/>
      </c>
      <c r="X1382" s="18">
        <f>IF(Q1382="YES",IF(TODAY()&gt;W1382,"OVERDUE","WITHIN TIME"),"")</f>
        <v/>
      </c>
    </row>
    <row r="1383">
      <c r="A1383" s="3" t="n">
        <v>1379</v>
      </c>
      <c r="B1383" s="4" t="n"/>
      <c r="C1383" s="4" t="n"/>
      <c r="D1383" s="5">
        <f>IF(E1383="ISNR20","Natural Rubber-TSNR (ISNR-20)","")</f>
        <v/>
      </c>
      <c r="E1383" s="4" t="n"/>
      <c r="F1383" s="6" t="n"/>
      <c r="G1383" s="6" t="n"/>
      <c r="H1383" s="7">
        <f>IF(G1383="","",G1383-TODAY())</f>
        <v/>
      </c>
      <c r="I1383" s="8">
        <f>IF(G1383="","",
IF(G1383&lt;TODAY(),
IF(O1383&gt;0,"Violated","Completed"),
IF(H1383&lt;=7,"Expiring Soon",
"Active")))</f>
        <v/>
      </c>
      <c r="J1383" s="8">
        <f>IF(C1383="","",
COUNTIFS(
sales!$C:$C,$C1383,
sales!$E:$E,$E1383,
sales!$H:$H,"&gt;="&amp;$F1383,
sales!$H:$H,"&lt;="&amp;$G1383
))</f>
        <v/>
      </c>
      <c r="K1383" s="9">
        <f>IF(COUNTIFS(sales!C:C, C1383)=0,"",
_xlfn.MAXIFS(sales!H:H, sales!C:C, C1383))</f>
        <v/>
      </c>
      <c r="L1383" s="4" t="n"/>
      <c r="M1383" s="4" t="n"/>
      <c r="N1383" s="10">
        <f>IF(C1383="","",
SUMIFS(
sales!$I:$I,
sales!$C:$C,$C1383,
sales!$E:$E,$E1383,
sales!$H:$H,"&gt;="&amp;$F1383,
sales!$H:$H,"&lt;="&amp;$G1383
))</f>
        <v/>
      </c>
      <c r="O1383" s="10">
        <f>IF(M1383="","",M1383-N1383)</f>
        <v/>
      </c>
      <c r="P1383" s="11">
        <f>IF(M1383=0,"",N1383/M1383)</f>
        <v/>
      </c>
      <c r="Q1383" s="12">
        <f>IF(OR(G1383="",O1383=""),"",
IF(AND(G1383&lt;TODAY(),O1383&gt;0),"YES","NO"))</f>
        <v/>
      </c>
      <c r="R1383" s="100" t="n"/>
      <c r="S1383" s="14" t="n"/>
      <c r="T1383" s="15">
        <f>IF(Q1383="YES", IF(R1383="Company",L1383*(1+S1383),IF(R1383="Vendor",L1383*(1-S1383),"")),"")</f>
        <v/>
      </c>
      <c r="U1383" s="15">
        <f>IF(Q1383="YES",O1383*T1383,"")</f>
        <v/>
      </c>
      <c r="V1383" s="16" t="n"/>
      <c r="W1383" s="17">
        <f>IF(Q1383="YES",G1383+V1383,"")</f>
        <v/>
      </c>
      <c r="X1383" s="18">
        <f>IF(Q1383="YES",IF(TODAY()&gt;W1383,"OVERDUE","WITHIN TIME"),"")</f>
        <v/>
      </c>
    </row>
    <row r="1384">
      <c r="A1384" s="3" t="n">
        <v>1380</v>
      </c>
      <c r="B1384" s="4" t="n"/>
      <c r="C1384" s="4" t="n"/>
      <c r="D1384" s="5">
        <f>IF(E1384="ISNR20","Natural Rubber-TSNR (ISNR-20)","")</f>
        <v/>
      </c>
      <c r="E1384" s="4" t="n"/>
      <c r="F1384" s="6" t="n"/>
      <c r="G1384" s="6" t="n"/>
      <c r="H1384" s="7">
        <f>IF(G1384="","",G1384-TODAY())</f>
        <v/>
      </c>
      <c r="I1384" s="8">
        <f>IF(G1384="","",
IF(G1384&lt;TODAY(),
IF(O1384&gt;0,"Violated","Completed"),
IF(H1384&lt;=7,"Expiring Soon",
"Active")))</f>
        <v/>
      </c>
      <c r="J1384" s="8">
        <f>IF(C1384="","",
COUNTIFS(
sales!$C:$C,$C1384,
sales!$E:$E,$E1384,
sales!$H:$H,"&gt;="&amp;$F1384,
sales!$H:$H,"&lt;="&amp;$G1384
))</f>
        <v/>
      </c>
      <c r="K1384" s="9">
        <f>IF(COUNTIFS(sales!C:C, C1384)=0,"",
_xlfn.MAXIFS(sales!H:H, sales!C:C, C1384))</f>
        <v/>
      </c>
      <c r="L1384" s="4" t="n"/>
      <c r="M1384" s="4" t="n"/>
      <c r="N1384" s="10">
        <f>IF(C1384="","",
SUMIFS(
sales!$I:$I,
sales!$C:$C,$C1384,
sales!$E:$E,$E1384,
sales!$H:$H,"&gt;="&amp;$F1384,
sales!$H:$H,"&lt;="&amp;$G1384
))</f>
        <v/>
      </c>
      <c r="O1384" s="10">
        <f>IF(M1384="","",M1384-N1384)</f>
        <v/>
      </c>
      <c r="P1384" s="11">
        <f>IF(M1384=0,"",N1384/M1384)</f>
        <v/>
      </c>
      <c r="Q1384" s="12">
        <f>IF(OR(G1384="",O1384=""),"",
IF(AND(G1384&lt;TODAY(),O1384&gt;0),"YES","NO"))</f>
        <v/>
      </c>
      <c r="R1384" s="100" t="n"/>
      <c r="S1384" s="14" t="n"/>
      <c r="T1384" s="15">
        <f>IF(Q1384="YES", IF(R1384="Company",L1384*(1+S1384),IF(R1384="Vendor",L1384*(1-S1384),"")),"")</f>
        <v/>
      </c>
      <c r="U1384" s="15">
        <f>IF(Q1384="YES",O1384*T1384,"")</f>
        <v/>
      </c>
      <c r="V1384" s="16" t="n"/>
      <c r="W1384" s="17">
        <f>IF(Q1384="YES",G1384+V1384,"")</f>
        <v/>
      </c>
      <c r="X1384" s="18">
        <f>IF(Q1384="YES",IF(TODAY()&gt;W1384,"OVERDUE","WITHIN TIME"),"")</f>
        <v/>
      </c>
    </row>
    <row r="1385">
      <c r="A1385" s="3" t="n">
        <v>1381</v>
      </c>
      <c r="B1385" s="4" t="n"/>
      <c r="C1385" s="4" t="n"/>
      <c r="D1385" s="5">
        <f>IF(E1385="ISNR20","Natural Rubber-TSNR (ISNR-20)","")</f>
        <v/>
      </c>
      <c r="E1385" s="4" t="n"/>
      <c r="F1385" s="6" t="n"/>
      <c r="G1385" s="6" t="n"/>
      <c r="H1385" s="7">
        <f>IF(G1385="","",G1385-TODAY())</f>
        <v/>
      </c>
      <c r="I1385" s="8">
        <f>IF(G1385="","",
IF(G1385&lt;TODAY(),
IF(O1385&gt;0,"Violated","Completed"),
IF(H1385&lt;=7,"Expiring Soon",
"Active")))</f>
        <v/>
      </c>
      <c r="J1385" s="8">
        <f>IF(C1385="","",
COUNTIFS(
sales!$C:$C,$C1385,
sales!$E:$E,$E1385,
sales!$H:$H,"&gt;="&amp;$F1385,
sales!$H:$H,"&lt;="&amp;$G1385
))</f>
        <v/>
      </c>
      <c r="K1385" s="9">
        <f>IF(COUNTIFS(sales!C:C, C1385)=0,"",
_xlfn.MAXIFS(sales!H:H, sales!C:C, C1385))</f>
        <v/>
      </c>
      <c r="L1385" s="4" t="n"/>
      <c r="M1385" s="4" t="n"/>
      <c r="N1385" s="10">
        <f>IF(C1385="","",
SUMIFS(
sales!$I:$I,
sales!$C:$C,$C1385,
sales!$E:$E,$E1385,
sales!$H:$H,"&gt;="&amp;$F1385,
sales!$H:$H,"&lt;="&amp;$G1385
))</f>
        <v/>
      </c>
      <c r="O1385" s="10">
        <f>IF(M1385="","",M1385-N1385)</f>
        <v/>
      </c>
      <c r="P1385" s="11">
        <f>IF(M1385=0,"",N1385/M1385)</f>
        <v/>
      </c>
      <c r="Q1385" s="12">
        <f>IF(OR(G1385="",O1385=""),"",
IF(AND(G1385&lt;TODAY(),O1385&gt;0),"YES","NO"))</f>
        <v/>
      </c>
      <c r="R1385" s="100" t="n"/>
      <c r="S1385" s="14" t="n"/>
      <c r="T1385" s="15">
        <f>IF(Q1385="YES", IF(R1385="Company",L1385*(1+S1385),IF(R1385="Vendor",L1385*(1-S1385),"")),"")</f>
        <v/>
      </c>
      <c r="U1385" s="15">
        <f>IF(Q1385="YES",O1385*T1385,"")</f>
        <v/>
      </c>
      <c r="V1385" s="16" t="n"/>
      <c r="W1385" s="17">
        <f>IF(Q1385="YES",G1385+V1385,"")</f>
        <v/>
      </c>
      <c r="X1385" s="18">
        <f>IF(Q1385="YES",IF(TODAY()&gt;W1385,"OVERDUE","WITHIN TIME"),"")</f>
        <v/>
      </c>
    </row>
    <row r="1386">
      <c r="A1386" s="3" t="n">
        <v>1382</v>
      </c>
      <c r="B1386" s="4" t="n"/>
      <c r="C1386" s="4" t="n"/>
      <c r="D1386" s="5">
        <f>IF(E1386="ISNR20","Natural Rubber-TSNR (ISNR-20)","")</f>
        <v/>
      </c>
      <c r="E1386" s="4" t="n"/>
      <c r="F1386" s="6" t="n"/>
      <c r="G1386" s="6" t="n"/>
      <c r="H1386" s="7">
        <f>IF(G1386="","",G1386-TODAY())</f>
        <v/>
      </c>
      <c r="I1386" s="8">
        <f>IF(G1386="","",
IF(G1386&lt;TODAY(),
IF(O1386&gt;0,"Violated","Completed"),
IF(H1386&lt;=7,"Expiring Soon",
"Active")))</f>
        <v/>
      </c>
      <c r="J1386" s="8">
        <f>IF(C1386="","",
COUNTIFS(
sales!$C:$C,$C1386,
sales!$E:$E,$E1386,
sales!$H:$H,"&gt;="&amp;$F1386,
sales!$H:$H,"&lt;="&amp;$G1386
))</f>
        <v/>
      </c>
      <c r="K1386" s="9">
        <f>IF(COUNTIFS(sales!C:C, C1386)=0,"",
_xlfn.MAXIFS(sales!H:H, sales!C:C, C1386))</f>
        <v/>
      </c>
      <c r="L1386" s="4" t="n"/>
      <c r="M1386" s="4" t="n"/>
      <c r="N1386" s="10">
        <f>IF(C1386="","",
SUMIFS(
sales!$I:$I,
sales!$C:$C,$C1386,
sales!$E:$E,$E1386,
sales!$H:$H,"&gt;="&amp;$F1386,
sales!$H:$H,"&lt;="&amp;$G1386
))</f>
        <v/>
      </c>
      <c r="O1386" s="10">
        <f>IF(M1386="","",M1386-N1386)</f>
        <v/>
      </c>
      <c r="P1386" s="11">
        <f>IF(M1386=0,"",N1386/M1386)</f>
        <v/>
      </c>
      <c r="Q1386" s="12">
        <f>IF(OR(G1386="",O1386=""),"",
IF(AND(G1386&lt;TODAY(),O1386&gt;0),"YES","NO"))</f>
        <v/>
      </c>
      <c r="R1386" s="100" t="n"/>
      <c r="S1386" s="14" t="n"/>
      <c r="T1386" s="15">
        <f>IF(Q1386="YES", IF(R1386="Company",L1386*(1+S1386),IF(R1386="Vendor",L1386*(1-S1386),"")),"")</f>
        <v/>
      </c>
      <c r="U1386" s="15">
        <f>IF(Q1386="YES",O1386*T1386,"")</f>
        <v/>
      </c>
      <c r="V1386" s="16" t="n"/>
      <c r="W1386" s="17">
        <f>IF(Q1386="YES",G1386+V1386,"")</f>
        <v/>
      </c>
      <c r="X1386" s="18">
        <f>IF(Q1386="YES",IF(TODAY()&gt;W1386,"OVERDUE","WITHIN TIME"),"")</f>
        <v/>
      </c>
    </row>
    <row r="1387">
      <c r="A1387" s="3" t="n">
        <v>1383</v>
      </c>
      <c r="B1387" s="4" t="n"/>
      <c r="C1387" s="4" t="n"/>
      <c r="D1387" s="5">
        <f>IF(E1387="ISNR20","Natural Rubber-TSNR (ISNR-20)","")</f>
        <v/>
      </c>
      <c r="E1387" s="4" t="n"/>
      <c r="F1387" s="6" t="n"/>
      <c r="G1387" s="6" t="n"/>
      <c r="H1387" s="7">
        <f>IF(G1387="","",G1387-TODAY())</f>
        <v/>
      </c>
      <c r="I1387" s="8">
        <f>IF(G1387="","",
IF(G1387&lt;TODAY(),
IF(O1387&gt;0,"Violated","Completed"),
IF(H1387&lt;=7,"Expiring Soon",
"Active")))</f>
        <v/>
      </c>
      <c r="J1387" s="8">
        <f>IF(C1387="","",
COUNTIFS(
sales!$C:$C,$C1387,
sales!$E:$E,$E1387,
sales!$H:$H,"&gt;="&amp;$F1387,
sales!$H:$H,"&lt;="&amp;$G1387
))</f>
        <v/>
      </c>
      <c r="K1387" s="9">
        <f>IF(COUNTIFS(sales!C:C, C1387)=0,"",
_xlfn.MAXIFS(sales!H:H, sales!C:C, C1387))</f>
        <v/>
      </c>
      <c r="L1387" s="4" t="n"/>
      <c r="M1387" s="4" t="n"/>
      <c r="N1387" s="10">
        <f>IF(C1387="","",
SUMIFS(
sales!$I:$I,
sales!$C:$C,$C1387,
sales!$E:$E,$E1387,
sales!$H:$H,"&gt;="&amp;$F1387,
sales!$H:$H,"&lt;="&amp;$G1387
))</f>
        <v/>
      </c>
      <c r="O1387" s="10">
        <f>IF(M1387="","",M1387-N1387)</f>
        <v/>
      </c>
      <c r="P1387" s="11">
        <f>IF(M1387=0,"",N1387/M1387)</f>
        <v/>
      </c>
      <c r="Q1387" s="12">
        <f>IF(OR(G1387="",O1387=""),"",
IF(AND(G1387&lt;TODAY(),O1387&gt;0),"YES","NO"))</f>
        <v/>
      </c>
      <c r="R1387" s="100" t="n"/>
      <c r="S1387" s="14" t="n"/>
      <c r="T1387" s="15">
        <f>IF(Q1387="YES", IF(R1387="Company",L1387*(1+S1387),IF(R1387="Vendor",L1387*(1-S1387),"")),"")</f>
        <v/>
      </c>
      <c r="U1387" s="15">
        <f>IF(Q1387="YES",O1387*T1387,"")</f>
        <v/>
      </c>
      <c r="V1387" s="16" t="n"/>
      <c r="W1387" s="17">
        <f>IF(Q1387="YES",G1387+V1387,"")</f>
        <v/>
      </c>
      <c r="X1387" s="18">
        <f>IF(Q1387="YES",IF(TODAY()&gt;W1387,"OVERDUE","WITHIN TIME"),"")</f>
        <v/>
      </c>
    </row>
    <row r="1388">
      <c r="A1388" s="3" t="n">
        <v>1384</v>
      </c>
      <c r="B1388" s="4" t="n"/>
      <c r="C1388" s="4" t="n"/>
      <c r="D1388" s="5">
        <f>IF(E1388="ISNR20","Natural Rubber-TSNR (ISNR-20)","")</f>
        <v/>
      </c>
      <c r="E1388" s="4" t="n"/>
      <c r="F1388" s="6" t="n"/>
      <c r="G1388" s="6" t="n"/>
      <c r="H1388" s="7">
        <f>IF(G1388="","",G1388-TODAY())</f>
        <v/>
      </c>
      <c r="I1388" s="8">
        <f>IF(G1388="","",
IF(G1388&lt;TODAY(),
IF(O1388&gt;0,"Violated","Completed"),
IF(H1388&lt;=7,"Expiring Soon",
"Active")))</f>
        <v/>
      </c>
      <c r="J1388" s="8">
        <f>IF(C1388="","",
COUNTIFS(
sales!$C:$C,$C1388,
sales!$E:$E,$E1388,
sales!$H:$H,"&gt;="&amp;$F1388,
sales!$H:$H,"&lt;="&amp;$G1388
))</f>
        <v/>
      </c>
      <c r="K1388" s="9">
        <f>IF(COUNTIFS(sales!C:C, C1388)=0,"",
_xlfn.MAXIFS(sales!H:H, sales!C:C, C1388))</f>
        <v/>
      </c>
      <c r="L1388" s="4" t="n"/>
      <c r="M1388" s="4" t="n"/>
      <c r="N1388" s="10">
        <f>IF(C1388="","",
SUMIFS(
sales!$I:$I,
sales!$C:$C,$C1388,
sales!$E:$E,$E1388,
sales!$H:$H,"&gt;="&amp;$F1388,
sales!$H:$H,"&lt;="&amp;$G1388
))</f>
        <v/>
      </c>
      <c r="O1388" s="10">
        <f>IF(M1388="","",M1388-N1388)</f>
        <v/>
      </c>
      <c r="P1388" s="11">
        <f>IF(M1388=0,"",N1388/M1388)</f>
        <v/>
      </c>
      <c r="Q1388" s="12">
        <f>IF(OR(G1388="",O1388=""),"",
IF(AND(G1388&lt;TODAY(),O1388&gt;0),"YES","NO"))</f>
        <v/>
      </c>
      <c r="R1388" s="100" t="n"/>
      <c r="S1388" s="14" t="n"/>
      <c r="T1388" s="15">
        <f>IF(Q1388="YES", IF(R1388="Company",L1388*(1+S1388),IF(R1388="Vendor",L1388*(1-S1388),"")),"")</f>
        <v/>
      </c>
      <c r="U1388" s="15">
        <f>IF(Q1388="YES",O1388*T1388,"")</f>
        <v/>
      </c>
      <c r="V1388" s="16" t="n"/>
      <c r="W1388" s="17">
        <f>IF(Q1388="YES",G1388+V1388,"")</f>
        <v/>
      </c>
      <c r="X1388" s="18">
        <f>IF(Q1388="YES",IF(TODAY()&gt;W1388,"OVERDUE","WITHIN TIME"),"")</f>
        <v/>
      </c>
    </row>
    <row r="1389">
      <c r="A1389" s="3" t="n">
        <v>1385</v>
      </c>
      <c r="B1389" s="4" t="n"/>
      <c r="C1389" s="4" t="n"/>
      <c r="D1389" s="5">
        <f>IF(E1389="ISNR20","Natural Rubber-TSNR (ISNR-20)","")</f>
        <v/>
      </c>
      <c r="E1389" s="4" t="n"/>
      <c r="F1389" s="6" t="n"/>
      <c r="G1389" s="6" t="n"/>
      <c r="H1389" s="7">
        <f>IF(G1389="","",G1389-TODAY())</f>
        <v/>
      </c>
      <c r="I1389" s="8">
        <f>IF(G1389="","",
IF(G1389&lt;TODAY(),
IF(O1389&gt;0,"Violated","Completed"),
IF(H1389&lt;=7,"Expiring Soon",
"Active")))</f>
        <v/>
      </c>
      <c r="J1389" s="8">
        <f>IF(C1389="","",
COUNTIFS(
sales!$C:$C,$C1389,
sales!$E:$E,$E1389,
sales!$H:$H,"&gt;="&amp;$F1389,
sales!$H:$H,"&lt;="&amp;$G1389
))</f>
        <v/>
      </c>
      <c r="K1389" s="9">
        <f>IF(COUNTIFS(sales!C:C, C1389)=0,"",
_xlfn.MAXIFS(sales!H:H, sales!C:C, C1389))</f>
        <v/>
      </c>
      <c r="L1389" s="4" t="n"/>
      <c r="M1389" s="4" t="n"/>
      <c r="N1389" s="10">
        <f>IF(C1389="","",
SUMIFS(
sales!$I:$I,
sales!$C:$C,$C1389,
sales!$E:$E,$E1389,
sales!$H:$H,"&gt;="&amp;$F1389,
sales!$H:$H,"&lt;="&amp;$G1389
))</f>
        <v/>
      </c>
      <c r="O1389" s="10">
        <f>IF(M1389="","",M1389-N1389)</f>
        <v/>
      </c>
      <c r="P1389" s="11">
        <f>IF(M1389=0,"",N1389/M1389)</f>
        <v/>
      </c>
      <c r="Q1389" s="12">
        <f>IF(OR(G1389="",O1389=""),"",
IF(AND(G1389&lt;TODAY(),O1389&gt;0),"YES","NO"))</f>
        <v/>
      </c>
      <c r="R1389" s="100" t="n"/>
      <c r="S1389" s="14" t="n"/>
      <c r="T1389" s="15">
        <f>IF(Q1389="YES", IF(R1389="Company",L1389*(1+S1389),IF(R1389="Vendor",L1389*(1-S1389),"")),"")</f>
        <v/>
      </c>
      <c r="U1389" s="15">
        <f>IF(Q1389="YES",O1389*T1389,"")</f>
        <v/>
      </c>
      <c r="V1389" s="16" t="n"/>
      <c r="W1389" s="17">
        <f>IF(Q1389="YES",G1389+V1389,"")</f>
        <v/>
      </c>
      <c r="X1389" s="18">
        <f>IF(Q1389="YES",IF(TODAY()&gt;W1389,"OVERDUE","WITHIN TIME"),"")</f>
        <v/>
      </c>
    </row>
    <row r="1390">
      <c r="A1390" s="3" t="n">
        <v>1386</v>
      </c>
      <c r="B1390" s="4" t="n"/>
      <c r="C1390" s="4" t="n"/>
      <c r="D1390" s="5">
        <f>IF(E1390="ISNR20","Natural Rubber-TSNR (ISNR-20)","")</f>
        <v/>
      </c>
      <c r="E1390" s="4" t="n"/>
      <c r="F1390" s="6" t="n"/>
      <c r="G1390" s="6" t="n"/>
      <c r="H1390" s="7">
        <f>IF(G1390="","",G1390-TODAY())</f>
        <v/>
      </c>
      <c r="I1390" s="8">
        <f>IF(G1390="","",
IF(G1390&lt;TODAY(),
IF(O1390&gt;0,"Violated","Completed"),
IF(H1390&lt;=7,"Expiring Soon",
"Active")))</f>
        <v/>
      </c>
      <c r="J1390" s="8">
        <f>IF(C1390="","",
COUNTIFS(
sales!$C:$C,$C1390,
sales!$E:$E,$E1390,
sales!$H:$H,"&gt;="&amp;$F1390,
sales!$H:$H,"&lt;="&amp;$G1390
))</f>
        <v/>
      </c>
      <c r="K1390" s="9">
        <f>IF(COUNTIFS(sales!C:C, C1390)=0,"",
_xlfn.MAXIFS(sales!H:H, sales!C:C, C1390))</f>
        <v/>
      </c>
      <c r="L1390" s="4" t="n"/>
      <c r="M1390" s="4" t="n"/>
      <c r="N1390" s="10">
        <f>IF(C1390="","",
SUMIFS(
sales!$I:$I,
sales!$C:$C,$C1390,
sales!$E:$E,$E1390,
sales!$H:$H,"&gt;="&amp;$F1390,
sales!$H:$H,"&lt;="&amp;$G1390
))</f>
        <v/>
      </c>
      <c r="O1390" s="10">
        <f>IF(M1390="","",M1390-N1390)</f>
        <v/>
      </c>
      <c r="P1390" s="11">
        <f>IF(M1390=0,"",N1390/M1390)</f>
        <v/>
      </c>
      <c r="Q1390" s="12">
        <f>IF(OR(G1390="",O1390=""),"",
IF(AND(G1390&lt;TODAY(),O1390&gt;0),"YES","NO"))</f>
        <v/>
      </c>
      <c r="R1390" s="100" t="n"/>
      <c r="S1390" s="14" t="n"/>
      <c r="T1390" s="15">
        <f>IF(Q1390="YES", IF(R1390="Company",L1390*(1+S1390),IF(R1390="Vendor",L1390*(1-S1390),"")),"")</f>
        <v/>
      </c>
      <c r="U1390" s="15">
        <f>IF(Q1390="YES",O1390*T1390,"")</f>
        <v/>
      </c>
      <c r="V1390" s="16" t="n"/>
      <c r="W1390" s="17">
        <f>IF(Q1390="YES",G1390+V1390,"")</f>
        <v/>
      </c>
      <c r="X1390" s="18">
        <f>IF(Q1390="YES",IF(TODAY()&gt;W1390,"OVERDUE","WITHIN TIME"),"")</f>
        <v/>
      </c>
    </row>
    <row r="1391">
      <c r="A1391" s="3" t="n">
        <v>1387</v>
      </c>
      <c r="B1391" s="4" t="n"/>
      <c r="C1391" s="4" t="n"/>
      <c r="D1391" s="5">
        <f>IF(E1391="ISNR20","Natural Rubber-TSNR (ISNR-20)","")</f>
        <v/>
      </c>
      <c r="E1391" s="4" t="n"/>
      <c r="F1391" s="6" t="n"/>
      <c r="G1391" s="6" t="n"/>
      <c r="H1391" s="7">
        <f>IF(G1391="","",G1391-TODAY())</f>
        <v/>
      </c>
      <c r="I1391" s="8">
        <f>IF(G1391="","",
IF(G1391&lt;TODAY(),
IF(O1391&gt;0,"Violated","Completed"),
IF(H1391&lt;=7,"Expiring Soon",
"Active")))</f>
        <v/>
      </c>
      <c r="J1391" s="8">
        <f>IF(C1391="","",
COUNTIFS(
sales!$C:$C,$C1391,
sales!$E:$E,$E1391,
sales!$H:$H,"&gt;="&amp;$F1391,
sales!$H:$H,"&lt;="&amp;$G1391
))</f>
        <v/>
      </c>
      <c r="K1391" s="9">
        <f>IF(COUNTIFS(sales!C:C, C1391)=0,"",
_xlfn.MAXIFS(sales!H:H, sales!C:C, C1391))</f>
        <v/>
      </c>
      <c r="L1391" s="4" t="n"/>
      <c r="M1391" s="4" t="n"/>
      <c r="N1391" s="10">
        <f>IF(C1391="","",
SUMIFS(
sales!$I:$I,
sales!$C:$C,$C1391,
sales!$E:$E,$E1391,
sales!$H:$H,"&gt;="&amp;$F1391,
sales!$H:$H,"&lt;="&amp;$G1391
))</f>
        <v/>
      </c>
      <c r="O1391" s="10">
        <f>IF(M1391="","",M1391-N1391)</f>
        <v/>
      </c>
      <c r="P1391" s="11">
        <f>IF(M1391=0,"",N1391/M1391)</f>
        <v/>
      </c>
      <c r="Q1391" s="12">
        <f>IF(OR(G1391="",O1391=""),"",
IF(AND(G1391&lt;TODAY(),O1391&gt;0),"YES","NO"))</f>
        <v/>
      </c>
      <c r="R1391" s="100" t="n"/>
      <c r="S1391" s="14" t="n"/>
      <c r="T1391" s="15">
        <f>IF(Q1391="YES", IF(R1391="Company",L1391*(1+S1391),IF(R1391="Vendor",L1391*(1-S1391),"")),"")</f>
        <v/>
      </c>
      <c r="U1391" s="15">
        <f>IF(Q1391="YES",O1391*T1391,"")</f>
        <v/>
      </c>
      <c r="V1391" s="16" t="n"/>
      <c r="W1391" s="17">
        <f>IF(Q1391="YES",G1391+V1391,"")</f>
        <v/>
      </c>
      <c r="X1391" s="18">
        <f>IF(Q1391="YES",IF(TODAY()&gt;W1391,"OVERDUE","WITHIN TIME"),"")</f>
        <v/>
      </c>
    </row>
    <row r="1392">
      <c r="A1392" s="3" t="n">
        <v>1388</v>
      </c>
      <c r="B1392" s="4" t="n"/>
      <c r="C1392" s="4" t="n"/>
      <c r="D1392" s="5">
        <f>IF(E1392="ISNR20","Natural Rubber-TSNR (ISNR-20)","")</f>
        <v/>
      </c>
      <c r="E1392" s="4" t="n"/>
      <c r="F1392" s="6" t="n"/>
      <c r="G1392" s="6" t="n"/>
      <c r="H1392" s="7">
        <f>IF(G1392="","",G1392-TODAY())</f>
        <v/>
      </c>
      <c r="I1392" s="8">
        <f>IF(G1392="","",
IF(G1392&lt;TODAY(),
IF(O1392&gt;0,"Violated","Completed"),
IF(H1392&lt;=7,"Expiring Soon",
"Active")))</f>
        <v/>
      </c>
      <c r="J1392" s="8">
        <f>IF(C1392="","",
COUNTIFS(
sales!$C:$C,$C1392,
sales!$E:$E,$E1392,
sales!$H:$H,"&gt;="&amp;$F1392,
sales!$H:$H,"&lt;="&amp;$G1392
))</f>
        <v/>
      </c>
      <c r="K1392" s="9">
        <f>IF(COUNTIFS(sales!C:C, C1392)=0,"",
_xlfn.MAXIFS(sales!H:H, sales!C:C, C1392))</f>
        <v/>
      </c>
      <c r="L1392" s="4" t="n"/>
      <c r="M1392" s="4" t="n"/>
      <c r="N1392" s="10">
        <f>IF(C1392="","",
SUMIFS(
sales!$I:$I,
sales!$C:$C,$C1392,
sales!$E:$E,$E1392,
sales!$H:$H,"&gt;="&amp;$F1392,
sales!$H:$H,"&lt;="&amp;$G1392
))</f>
        <v/>
      </c>
      <c r="O1392" s="10">
        <f>IF(M1392="","",M1392-N1392)</f>
        <v/>
      </c>
      <c r="P1392" s="11">
        <f>IF(M1392=0,"",N1392/M1392)</f>
        <v/>
      </c>
      <c r="Q1392" s="12">
        <f>IF(OR(G1392="",O1392=""),"",
IF(AND(G1392&lt;TODAY(),O1392&gt;0),"YES","NO"))</f>
        <v/>
      </c>
      <c r="R1392" s="100" t="n"/>
      <c r="S1392" s="14" t="n"/>
      <c r="T1392" s="15">
        <f>IF(Q1392="YES", IF(R1392="Company",L1392*(1+S1392),IF(R1392="Vendor",L1392*(1-S1392),"")),"")</f>
        <v/>
      </c>
      <c r="U1392" s="15">
        <f>IF(Q1392="YES",O1392*T1392,"")</f>
        <v/>
      </c>
      <c r="V1392" s="16" t="n"/>
      <c r="W1392" s="17">
        <f>IF(Q1392="YES",G1392+V1392,"")</f>
        <v/>
      </c>
      <c r="X1392" s="18">
        <f>IF(Q1392="YES",IF(TODAY()&gt;W1392,"OVERDUE","WITHIN TIME"),"")</f>
        <v/>
      </c>
    </row>
    <row r="1393">
      <c r="A1393" s="3" t="n">
        <v>1389</v>
      </c>
      <c r="B1393" s="4" t="n"/>
      <c r="C1393" s="4" t="n"/>
      <c r="D1393" s="5">
        <f>IF(E1393="ISNR20","Natural Rubber-TSNR (ISNR-20)","")</f>
        <v/>
      </c>
      <c r="E1393" s="4" t="n"/>
      <c r="F1393" s="6" t="n"/>
      <c r="G1393" s="6" t="n"/>
      <c r="H1393" s="7">
        <f>IF(G1393="","",G1393-TODAY())</f>
        <v/>
      </c>
      <c r="I1393" s="8">
        <f>IF(G1393="","",
IF(G1393&lt;TODAY(),
IF(O1393&gt;0,"Violated","Completed"),
IF(H1393&lt;=7,"Expiring Soon",
"Active")))</f>
        <v/>
      </c>
      <c r="J1393" s="8">
        <f>IF(C1393="","",
COUNTIFS(
sales!$C:$C,$C1393,
sales!$E:$E,$E1393,
sales!$H:$H,"&gt;="&amp;$F1393,
sales!$H:$H,"&lt;="&amp;$G1393
))</f>
        <v/>
      </c>
      <c r="K1393" s="9">
        <f>IF(COUNTIFS(sales!C:C, C1393)=0,"",
_xlfn.MAXIFS(sales!H:H, sales!C:C, C1393))</f>
        <v/>
      </c>
      <c r="L1393" s="4" t="n"/>
      <c r="M1393" s="4" t="n"/>
      <c r="N1393" s="10">
        <f>IF(C1393="","",
SUMIFS(
sales!$I:$I,
sales!$C:$C,$C1393,
sales!$E:$E,$E1393,
sales!$H:$H,"&gt;="&amp;$F1393,
sales!$H:$H,"&lt;="&amp;$G1393
))</f>
        <v/>
      </c>
      <c r="O1393" s="10">
        <f>IF(M1393="","",M1393-N1393)</f>
        <v/>
      </c>
      <c r="P1393" s="11">
        <f>IF(M1393=0,"",N1393/M1393)</f>
        <v/>
      </c>
      <c r="Q1393" s="12">
        <f>IF(OR(G1393="",O1393=""),"",
IF(AND(G1393&lt;TODAY(),O1393&gt;0),"YES","NO"))</f>
        <v/>
      </c>
      <c r="R1393" s="100" t="n"/>
      <c r="S1393" s="14" t="n"/>
      <c r="T1393" s="15">
        <f>IF(Q1393="YES", IF(R1393="Company",L1393*(1+S1393),IF(R1393="Vendor",L1393*(1-S1393),"")),"")</f>
        <v/>
      </c>
      <c r="U1393" s="15">
        <f>IF(Q1393="YES",O1393*T1393,"")</f>
        <v/>
      </c>
      <c r="V1393" s="16" t="n"/>
      <c r="W1393" s="17">
        <f>IF(Q1393="YES",G1393+V1393,"")</f>
        <v/>
      </c>
      <c r="X1393" s="18">
        <f>IF(Q1393="YES",IF(TODAY()&gt;W1393,"OVERDUE","WITHIN TIME"),"")</f>
        <v/>
      </c>
    </row>
    <row r="1394">
      <c r="A1394" s="3" t="n">
        <v>1390</v>
      </c>
      <c r="B1394" s="4" t="n"/>
      <c r="C1394" s="4" t="n"/>
      <c r="D1394" s="5">
        <f>IF(E1394="ISNR20","Natural Rubber-TSNR (ISNR-20)","")</f>
        <v/>
      </c>
      <c r="E1394" s="4" t="n"/>
      <c r="F1394" s="6" t="n"/>
      <c r="G1394" s="6" t="n"/>
      <c r="H1394" s="7">
        <f>IF(G1394="","",G1394-TODAY())</f>
        <v/>
      </c>
      <c r="I1394" s="8">
        <f>IF(G1394="","",
IF(G1394&lt;TODAY(),
IF(O1394&gt;0,"Violated","Completed"),
IF(H1394&lt;=7,"Expiring Soon",
"Active")))</f>
        <v/>
      </c>
      <c r="J1394" s="8">
        <f>IF(C1394="","",
COUNTIFS(
sales!$C:$C,$C1394,
sales!$E:$E,$E1394,
sales!$H:$H,"&gt;="&amp;$F1394,
sales!$H:$H,"&lt;="&amp;$G1394
))</f>
        <v/>
      </c>
      <c r="K1394" s="9">
        <f>IF(COUNTIFS(sales!C:C, C1394)=0,"",
_xlfn.MAXIFS(sales!H:H, sales!C:C, C1394))</f>
        <v/>
      </c>
      <c r="L1394" s="4" t="n"/>
      <c r="M1394" s="4" t="n"/>
      <c r="N1394" s="10">
        <f>IF(C1394="","",
SUMIFS(
sales!$I:$I,
sales!$C:$C,$C1394,
sales!$E:$E,$E1394,
sales!$H:$H,"&gt;="&amp;$F1394,
sales!$H:$H,"&lt;="&amp;$G1394
))</f>
        <v/>
      </c>
      <c r="O1394" s="10">
        <f>IF(M1394="","",M1394-N1394)</f>
        <v/>
      </c>
      <c r="P1394" s="11">
        <f>IF(M1394=0,"",N1394/M1394)</f>
        <v/>
      </c>
      <c r="Q1394" s="12">
        <f>IF(OR(G1394="",O1394=""),"",
IF(AND(G1394&lt;TODAY(),O1394&gt;0),"YES","NO"))</f>
        <v/>
      </c>
      <c r="R1394" s="100" t="n"/>
      <c r="S1394" s="14" t="n"/>
      <c r="T1394" s="15">
        <f>IF(Q1394="YES", IF(R1394="Company",L1394*(1+S1394),IF(R1394="Vendor",L1394*(1-S1394),"")),"")</f>
        <v/>
      </c>
      <c r="U1394" s="15">
        <f>IF(Q1394="YES",O1394*T1394,"")</f>
        <v/>
      </c>
      <c r="V1394" s="16" t="n"/>
      <c r="W1394" s="17">
        <f>IF(Q1394="YES",G1394+V1394,"")</f>
        <v/>
      </c>
      <c r="X1394" s="18">
        <f>IF(Q1394="YES",IF(TODAY()&gt;W1394,"OVERDUE","WITHIN TIME"),"")</f>
        <v/>
      </c>
    </row>
    <row r="1395">
      <c r="A1395" s="3" t="n">
        <v>1391</v>
      </c>
      <c r="B1395" s="4" t="n"/>
      <c r="C1395" s="4" t="n"/>
      <c r="D1395" s="5">
        <f>IF(E1395="ISNR20","Natural Rubber-TSNR (ISNR-20)","")</f>
        <v/>
      </c>
      <c r="E1395" s="4" t="n"/>
      <c r="F1395" s="6" t="n"/>
      <c r="G1395" s="6" t="n"/>
      <c r="H1395" s="7">
        <f>IF(G1395="","",G1395-TODAY())</f>
        <v/>
      </c>
      <c r="I1395" s="8">
        <f>IF(G1395="","",
IF(G1395&lt;TODAY(),
IF(O1395&gt;0,"Violated","Completed"),
IF(H1395&lt;=7,"Expiring Soon",
"Active")))</f>
        <v/>
      </c>
      <c r="J1395" s="8">
        <f>IF(C1395="","",
COUNTIFS(
sales!$C:$C,$C1395,
sales!$E:$E,$E1395,
sales!$H:$H,"&gt;="&amp;$F1395,
sales!$H:$H,"&lt;="&amp;$G1395
))</f>
        <v/>
      </c>
      <c r="K1395" s="9">
        <f>IF(COUNTIFS(sales!C:C, C1395)=0,"",
_xlfn.MAXIFS(sales!H:H, sales!C:C, C1395))</f>
        <v/>
      </c>
      <c r="L1395" s="4" t="n"/>
      <c r="M1395" s="4" t="n"/>
      <c r="N1395" s="10">
        <f>IF(C1395="","",
SUMIFS(
sales!$I:$I,
sales!$C:$C,$C1395,
sales!$E:$E,$E1395,
sales!$H:$H,"&gt;="&amp;$F1395,
sales!$H:$H,"&lt;="&amp;$G1395
))</f>
        <v/>
      </c>
      <c r="O1395" s="10">
        <f>IF(M1395="","",M1395-N1395)</f>
        <v/>
      </c>
      <c r="P1395" s="11">
        <f>IF(M1395=0,"",N1395/M1395)</f>
        <v/>
      </c>
      <c r="Q1395" s="12">
        <f>IF(OR(G1395="",O1395=""),"",
IF(AND(G1395&lt;TODAY(),O1395&gt;0),"YES","NO"))</f>
        <v/>
      </c>
      <c r="R1395" s="100" t="n"/>
      <c r="S1395" s="14" t="n"/>
      <c r="T1395" s="15">
        <f>IF(Q1395="YES", IF(R1395="Company",L1395*(1+S1395),IF(R1395="Vendor",L1395*(1-S1395),"")),"")</f>
        <v/>
      </c>
      <c r="U1395" s="15">
        <f>IF(Q1395="YES",O1395*T1395,"")</f>
        <v/>
      </c>
      <c r="V1395" s="16" t="n"/>
      <c r="W1395" s="17">
        <f>IF(Q1395="YES",G1395+V1395,"")</f>
        <v/>
      </c>
      <c r="X1395" s="18">
        <f>IF(Q1395="YES",IF(TODAY()&gt;W1395,"OVERDUE","WITHIN TIME"),"")</f>
        <v/>
      </c>
    </row>
    <row r="1396">
      <c r="A1396" s="3" t="n">
        <v>1392</v>
      </c>
      <c r="B1396" s="4" t="n"/>
      <c r="C1396" s="4" t="n"/>
      <c r="D1396" s="5">
        <f>IF(E1396="ISNR20","Natural Rubber-TSNR (ISNR-20)","")</f>
        <v/>
      </c>
      <c r="E1396" s="4" t="n"/>
      <c r="F1396" s="6" t="n"/>
      <c r="G1396" s="6" t="n"/>
      <c r="H1396" s="7">
        <f>IF(G1396="","",G1396-TODAY())</f>
        <v/>
      </c>
      <c r="I1396" s="8">
        <f>IF(G1396="","",
IF(G1396&lt;TODAY(),
IF(O1396&gt;0,"Violated","Completed"),
IF(H1396&lt;=7,"Expiring Soon",
"Active")))</f>
        <v/>
      </c>
      <c r="J1396" s="8">
        <f>IF(C1396="","",
COUNTIFS(
sales!$C:$C,$C1396,
sales!$E:$E,$E1396,
sales!$H:$H,"&gt;="&amp;$F1396,
sales!$H:$H,"&lt;="&amp;$G1396
))</f>
        <v/>
      </c>
      <c r="K1396" s="9">
        <f>IF(COUNTIFS(sales!C:C, C1396)=0,"",
_xlfn.MAXIFS(sales!H:H, sales!C:C, C1396))</f>
        <v/>
      </c>
      <c r="L1396" s="4" t="n"/>
      <c r="M1396" s="4" t="n"/>
      <c r="N1396" s="10">
        <f>IF(C1396="","",
SUMIFS(
sales!$I:$I,
sales!$C:$C,$C1396,
sales!$E:$E,$E1396,
sales!$H:$H,"&gt;="&amp;$F1396,
sales!$H:$H,"&lt;="&amp;$G1396
))</f>
        <v/>
      </c>
      <c r="O1396" s="10">
        <f>IF(M1396="","",M1396-N1396)</f>
        <v/>
      </c>
      <c r="P1396" s="11">
        <f>IF(M1396=0,"",N1396/M1396)</f>
        <v/>
      </c>
      <c r="Q1396" s="12">
        <f>IF(OR(G1396="",O1396=""),"",
IF(AND(G1396&lt;TODAY(),O1396&gt;0),"YES","NO"))</f>
        <v/>
      </c>
      <c r="R1396" s="100" t="n"/>
      <c r="S1396" s="14" t="n"/>
      <c r="T1396" s="15">
        <f>IF(Q1396="YES", IF(R1396="Company",L1396*(1+S1396),IF(R1396="Vendor",L1396*(1-S1396),"")),"")</f>
        <v/>
      </c>
      <c r="U1396" s="15">
        <f>IF(Q1396="YES",O1396*T1396,"")</f>
        <v/>
      </c>
      <c r="V1396" s="16" t="n"/>
      <c r="W1396" s="17">
        <f>IF(Q1396="YES",G1396+V1396,"")</f>
        <v/>
      </c>
      <c r="X1396" s="18">
        <f>IF(Q1396="YES",IF(TODAY()&gt;W1396,"OVERDUE","WITHIN TIME"),"")</f>
        <v/>
      </c>
    </row>
    <row r="1397">
      <c r="A1397" s="3" t="n">
        <v>1393</v>
      </c>
      <c r="B1397" s="4" t="n"/>
      <c r="C1397" s="4" t="n"/>
      <c r="D1397" s="5">
        <f>IF(E1397="ISNR20","Natural Rubber-TSNR (ISNR-20)","")</f>
        <v/>
      </c>
      <c r="E1397" s="4" t="n"/>
      <c r="F1397" s="6" t="n"/>
      <c r="G1397" s="6" t="n"/>
      <c r="H1397" s="7">
        <f>IF(G1397="","",G1397-TODAY())</f>
        <v/>
      </c>
      <c r="I1397" s="8">
        <f>IF(G1397="","",
IF(G1397&lt;TODAY(),
IF(O1397&gt;0,"Violated","Completed"),
IF(H1397&lt;=7,"Expiring Soon",
"Active")))</f>
        <v/>
      </c>
      <c r="J1397" s="8">
        <f>IF(C1397="","",
COUNTIFS(
sales!$C:$C,$C1397,
sales!$E:$E,$E1397,
sales!$H:$H,"&gt;="&amp;$F1397,
sales!$H:$H,"&lt;="&amp;$G1397
))</f>
        <v/>
      </c>
      <c r="K1397" s="9">
        <f>IF(COUNTIFS(sales!C:C, C1397)=0,"",
_xlfn.MAXIFS(sales!H:H, sales!C:C, C1397))</f>
        <v/>
      </c>
      <c r="L1397" s="4" t="n"/>
      <c r="M1397" s="4" t="n"/>
      <c r="N1397" s="10">
        <f>IF(C1397="","",
SUMIFS(
sales!$I:$I,
sales!$C:$C,$C1397,
sales!$E:$E,$E1397,
sales!$H:$H,"&gt;="&amp;$F1397,
sales!$H:$H,"&lt;="&amp;$G1397
))</f>
        <v/>
      </c>
      <c r="O1397" s="10">
        <f>IF(M1397="","",M1397-N1397)</f>
        <v/>
      </c>
      <c r="P1397" s="11">
        <f>IF(M1397=0,"",N1397/M1397)</f>
        <v/>
      </c>
      <c r="Q1397" s="12">
        <f>IF(OR(G1397="",O1397=""),"",
IF(AND(G1397&lt;TODAY(),O1397&gt;0),"YES","NO"))</f>
        <v/>
      </c>
      <c r="R1397" s="100" t="n"/>
      <c r="S1397" s="14" t="n"/>
      <c r="T1397" s="15">
        <f>IF(Q1397="YES", IF(R1397="Company",L1397*(1+S1397),IF(R1397="Vendor",L1397*(1-S1397),"")),"")</f>
        <v/>
      </c>
      <c r="U1397" s="15">
        <f>IF(Q1397="YES",O1397*T1397,"")</f>
        <v/>
      </c>
      <c r="V1397" s="16" t="n"/>
      <c r="W1397" s="17">
        <f>IF(Q1397="YES",G1397+V1397,"")</f>
        <v/>
      </c>
      <c r="X1397" s="18">
        <f>IF(Q1397="YES",IF(TODAY()&gt;W1397,"OVERDUE","WITHIN TIME"),"")</f>
        <v/>
      </c>
    </row>
    <row r="1398">
      <c r="A1398" s="3" t="n">
        <v>1394</v>
      </c>
      <c r="B1398" s="4" t="n"/>
      <c r="C1398" s="4" t="n"/>
      <c r="D1398" s="5">
        <f>IF(E1398="ISNR20","Natural Rubber-TSNR (ISNR-20)","")</f>
        <v/>
      </c>
      <c r="E1398" s="4" t="n"/>
      <c r="F1398" s="6" t="n"/>
      <c r="G1398" s="6" t="n"/>
      <c r="H1398" s="7">
        <f>IF(G1398="","",G1398-TODAY())</f>
        <v/>
      </c>
      <c r="I1398" s="8">
        <f>IF(G1398="","",
IF(G1398&lt;TODAY(),
IF(O1398&gt;0,"Violated","Completed"),
IF(H1398&lt;=7,"Expiring Soon",
"Active")))</f>
        <v/>
      </c>
      <c r="J1398" s="8">
        <f>IF(C1398="","",
COUNTIFS(
sales!$C:$C,$C1398,
sales!$E:$E,$E1398,
sales!$H:$H,"&gt;="&amp;$F1398,
sales!$H:$H,"&lt;="&amp;$G1398
))</f>
        <v/>
      </c>
      <c r="K1398" s="9">
        <f>IF(COUNTIFS(sales!C:C, C1398)=0,"",
_xlfn.MAXIFS(sales!H:H, sales!C:C, C1398))</f>
        <v/>
      </c>
      <c r="L1398" s="4" t="n"/>
      <c r="M1398" s="4" t="n"/>
      <c r="N1398" s="10">
        <f>IF(C1398="","",
SUMIFS(
sales!$I:$I,
sales!$C:$C,$C1398,
sales!$E:$E,$E1398,
sales!$H:$H,"&gt;="&amp;$F1398,
sales!$H:$H,"&lt;="&amp;$G1398
))</f>
        <v/>
      </c>
      <c r="O1398" s="10">
        <f>IF(M1398="","",M1398-N1398)</f>
        <v/>
      </c>
      <c r="P1398" s="11">
        <f>IF(M1398=0,"",N1398/M1398)</f>
        <v/>
      </c>
      <c r="Q1398" s="12">
        <f>IF(OR(G1398="",O1398=""),"",
IF(AND(G1398&lt;TODAY(),O1398&gt;0),"YES","NO"))</f>
        <v/>
      </c>
      <c r="R1398" s="100" t="n"/>
      <c r="S1398" s="14" t="n"/>
      <c r="T1398" s="15">
        <f>IF(Q1398="YES", IF(R1398="Company",L1398*(1+S1398),IF(R1398="Vendor",L1398*(1-S1398),"")),"")</f>
        <v/>
      </c>
      <c r="U1398" s="15">
        <f>IF(Q1398="YES",O1398*T1398,"")</f>
        <v/>
      </c>
      <c r="V1398" s="16" t="n"/>
      <c r="W1398" s="17">
        <f>IF(Q1398="YES",G1398+V1398,"")</f>
        <v/>
      </c>
      <c r="X1398" s="18">
        <f>IF(Q1398="YES",IF(TODAY()&gt;W1398,"OVERDUE","WITHIN TIME"),"")</f>
        <v/>
      </c>
    </row>
    <row r="1399">
      <c r="A1399" s="3" t="n">
        <v>1395</v>
      </c>
      <c r="B1399" s="4" t="n"/>
      <c r="C1399" s="4" t="n"/>
      <c r="D1399" s="5">
        <f>IF(E1399="ISNR20","Natural Rubber-TSNR (ISNR-20)","")</f>
        <v/>
      </c>
      <c r="E1399" s="4" t="n"/>
      <c r="F1399" s="6" t="n"/>
      <c r="G1399" s="6" t="n"/>
      <c r="H1399" s="7">
        <f>IF(G1399="","",G1399-TODAY())</f>
        <v/>
      </c>
      <c r="I1399" s="8">
        <f>IF(G1399="","",
IF(G1399&lt;TODAY(),
IF(O1399&gt;0,"Violated","Completed"),
IF(H1399&lt;=7,"Expiring Soon",
"Active")))</f>
        <v/>
      </c>
      <c r="J1399" s="8">
        <f>IF(C1399="","",
COUNTIFS(
sales!$C:$C,$C1399,
sales!$E:$E,$E1399,
sales!$H:$H,"&gt;="&amp;$F1399,
sales!$H:$H,"&lt;="&amp;$G1399
))</f>
        <v/>
      </c>
      <c r="K1399" s="9">
        <f>IF(COUNTIFS(sales!C:C, C1399)=0,"",
_xlfn.MAXIFS(sales!H:H, sales!C:C, C1399))</f>
        <v/>
      </c>
      <c r="L1399" s="4" t="n"/>
      <c r="M1399" s="4" t="n"/>
      <c r="N1399" s="10">
        <f>IF(C1399="","",
SUMIFS(
sales!$I:$I,
sales!$C:$C,$C1399,
sales!$E:$E,$E1399,
sales!$H:$H,"&gt;="&amp;$F1399,
sales!$H:$H,"&lt;="&amp;$G1399
))</f>
        <v/>
      </c>
      <c r="O1399" s="10">
        <f>IF(M1399="","",M1399-N1399)</f>
        <v/>
      </c>
      <c r="P1399" s="11">
        <f>IF(M1399=0,"",N1399/M1399)</f>
        <v/>
      </c>
      <c r="Q1399" s="12">
        <f>IF(OR(G1399="",O1399=""),"",
IF(AND(G1399&lt;TODAY(),O1399&gt;0),"YES","NO"))</f>
        <v/>
      </c>
      <c r="R1399" s="100" t="n"/>
      <c r="S1399" s="14" t="n"/>
      <c r="T1399" s="15">
        <f>IF(Q1399="YES", IF(R1399="Company",L1399*(1+S1399),IF(R1399="Vendor",L1399*(1-S1399),"")),"")</f>
        <v/>
      </c>
      <c r="U1399" s="15">
        <f>IF(Q1399="YES",O1399*T1399,"")</f>
        <v/>
      </c>
      <c r="V1399" s="16" t="n"/>
      <c r="W1399" s="17">
        <f>IF(Q1399="YES",G1399+V1399,"")</f>
        <v/>
      </c>
      <c r="X1399" s="18">
        <f>IF(Q1399="YES",IF(TODAY()&gt;W1399,"OVERDUE","WITHIN TIME"),"")</f>
        <v/>
      </c>
    </row>
    <row r="1400">
      <c r="A1400" s="3" t="n">
        <v>1396</v>
      </c>
      <c r="B1400" s="4" t="n"/>
      <c r="C1400" s="4" t="n"/>
      <c r="D1400" s="5">
        <f>IF(E1400="ISNR20","Natural Rubber-TSNR (ISNR-20)","")</f>
        <v/>
      </c>
      <c r="E1400" s="4" t="n"/>
      <c r="F1400" s="6" t="n"/>
      <c r="G1400" s="6" t="n"/>
      <c r="H1400" s="7">
        <f>IF(G1400="","",G1400-TODAY())</f>
        <v/>
      </c>
      <c r="I1400" s="8">
        <f>IF(G1400="","",
IF(G1400&lt;TODAY(),
IF(O1400&gt;0,"Violated","Completed"),
IF(H1400&lt;=7,"Expiring Soon",
"Active")))</f>
        <v/>
      </c>
      <c r="J1400" s="8">
        <f>IF(C1400="","",
COUNTIFS(
sales!$C:$C,$C1400,
sales!$E:$E,$E1400,
sales!$H:$H,"&gt;="&amp;$F1400,
sales!$H:$H,"&lt;="&amp;$G1400
))</f>
        <v/>
      </c>
      <c r="K1400" s="9">
        <f>IF(COUNTIFS(sales!C:C, C1400)=0,"",
_xlfn.MAXIFS(sales!H:H, sales!C:C, C1400))</f>
        <v/>
      </c>
      <c r="L1400" s="4" t="n"/>
      <c r="M1400" s="4" t="n"/>
      <c r="N1400" s="10">
        <f>IF(C1400="","",
SUMIFS(
sales!$I:$I,
sales!$C:$C,$C1400,
sales!$E:$E,$E1400,
sales!$H:$H,"&gt;="&amp;$F1400,
sales!$H:$H,"&lt;="&amp;$G1400
))</f>
        <v/>
      </c>
      <c r="O1400" s="10">
        <f>IF(M1400="","",M1400-N1400)</f>
        <v/>
      </c>
      <c r="P1400" s="11">
        <f>IF(M1400=0,"",N1400/M1400)</f>
        <v/>
      </c>
      <c r="Q1400" s="12">
        <f>IF(OR(G1400="",O1400=""),"",
IF(AND(G1400&lt;TODAY(),O1400&gt;0),"YES","NO"))</f>
        <v/>
      </c>
      <c r="R1400" s="100" t="n"/>
      <c r="S1400" s="14" t="n"/>
      <c r="T1400" s="15">
        <f>IF(Q1400="YES", IF(R1400="Company",L1400*(1+S1400),IF(R1400="Vendor",L1400*(1-S1400),"")),"")</f>
        <v/>
      </c>
      <c r="U1400" s="15">
        <f>IF(Q1400="YES",O1400*T1400,"")</f>
        <v/>
      </c>
      <c r="V1400" s="16" t="n"/>
      <c r="W1400" s="17">
        <f>IF(Q1400="YES",G1400+V1400,"")</f>
        <v/>
      </c>
      <c r="X1400" s="18">
        <f>IF(Q1400="YES",IF(TODAY()&gt;W1400,"OVERDUE","WITHIN TIME"),"")</f>
        <v/>
      </c>
    </row>
    <row r="1401">
      <c r="A1401" s="3" t="n">
        <v>1397</v>
      </c>
      <c r="B1401" s="4" t="n"/>
      <c r="C1401" s="4" t="n"/>
      <c r="D1401" s="5">
        <f>IF(E1401="ISNR20","Natural Rubber-TSNR (ISNR-20)","")</f>
        <v/>
      </c>
      <c r="E1401" s="4" t="n"/>
      <c r="F1401" s="6" t="n"/>
      <c r="G1401" s="6" t="n"/>
      <c r="H1401" s="7">
        <f>IF(G1401="","",G1401-TODAY())</f>
        <v/>
      </c>
      <c r="I1401" s="8">
        <f>IF(G1401="","",
IF(G1401&lt;TODAY(),
IF(O1401&gt;0,"Violated","Completed"),
IF(H1401&lt;=7,"Expiring Soon",
"Active")))</f>
        <v/>
      </c>
      <c r="J1401" s="8">
        <f>IF(C1401="","",
COUNTIFS(
sales!$C:$C,$C1401,
sales!$E:$E,$E1401,
sales!$H:$H,"&gt;="&amp;$F1401,
sales!$H:$H,"&lt;="&amp;$G1401
))</f>
        <v/>
      </c>
      <c r="K1401" s="9">
        <f>IF(COUNTIFS(sales!C:C, C1401)=0,"",
_xlfn.MAXIFS(sales!H:H, sales!C:C, C1401))</f>
        <v/>
      </c>
      <c r="L1401" s="4" t="n"/>
      <c r="M1401" s="4" t="n"/>
      <c r="N1401" s="10">
        <f>IF(C1401="","",
SUMIFS(
sales!$I:$I,
sales!$C:$C,$C1401,
sales!$E:$E,$E1401,
sales!$H:$H,"&gt;="&amp;$F1401,
sales!$H:$H,"&lt;="&amp;$G1401
))</f>
        <v/>
      </c>
      <c r="O1401" s="10">
        <f>IF(M1401="","",M1401-N1401)</f>
        <v/>
      </c>
      <c r="P1401" s="11">
        <f>IF(M1401=0,"",N1401/M1401)</f>
        <v/>
      </c>
      <c r="Q1401" s="12">
        <f>IF(OR(G1401="",O1401=""),"",
IF(AND(G1401&lt;TODAY(),O1401&gt;0),"YES","NO"))</f>
        <v/>
      </c>
      <c r="R1401" s="100" t="n"/>
      <c r="S1401" s="14" t="n"/>
      <c r="T1401" s="15">
        <f>IF(Q1401="YES", IF(R1401="Company",L1401*(1+S1401),IF(R1401="Vendor",L1401*(1-S1401),"")),"")</f>
        <v/>
      </c>
      <c r="U1401" s="15">
        <f>IF(Q1401="YES",O1401*T1401,"")</f>
        <v/>
      </c>
      <c r="V1401" s="16" t="n"/>
      <c r="W1401" s="17">
        <f>IF(Q1401="YES",G1401+V1401,"")</f>
        <v/>
      </c>
      <c r="X1401" s="18">
        <f>IF(Q1401="YES",IF(TODAY()&gt;W1401,"OVERDUE","WITHIN TIME"),"")</f>
        <v/>
      </c>
    </row>
    <row r="1402">
      <c r="A1402" s="3" t="n">
        <v>1398</v>
      </c>
      <c r="B1402" s="4" t="n"/>
      <c r="C1402" s="4" t="n"/>
      <c r="D1402" s="5">
        <f>IF(E1402="ISNR20","Natural Rubber-TSNR (ISNR-20)","")</f>
        <v/>
      </c>
      <c r="E1402" s="4" t="n"/>
      <c r="F1402" s="6" t="n"/>
      <c r="G1402" s="6" t="n"/>
      <c r="H1402" s="7">
        <f>IF(G1402="","",G1402-TODAY())</f>
        <v/>
      </c>
      <c r="I1402" s="8">
        <f>IF(G1402="","",
IF(G1402&lt;TODAY(),
IF(O1402&gt;0,"Violated","Completed"),
IF(H1402&lt;=7,"Expiring Soon",
"Active")))</f>
        <v/>
      </c>
      <c r="J1402" s="8">
        <f>IF(C1402="","",
COUNTIFS(
sales!$C:$C,$C1402,
sales!$E:$E,$E1402,
sales!$H:$H,"&gt;="&amp;$F1402,
sales!$H:$H,"&lt;="&amp;$G1402
))</f>
        <v/>
      </c>
      <c r="K1402" s="9">
        <f>IF(COUNTIFS(sales!C:C, C1402)=0,"",
_xlfn.MAXIFS(sales!H:H, sales!C:C, C1402))</f>
        <v/>
      </c>
      <c r="L1402" s="4" t="n"/>
      <c r="M1402" s="4" t="n"/>
      <c r="N1402" s="10">
        <f>IF(C1402="","",
SUMIFS(
sales!$I:$I,
sales!$C:$C,$C1402,
sales!$E:$E,$E1402,
sales!$H:$H,"&gt;="&amp;$F1402,
sales!$H:$H,"&lt;="&amp;$G1402
))</f>
        <v/>
      </c>
      <c r="O1402" s="10">
        <f>IF(M1402="","",M1402-N1402)</f>
        <v/>
      </c>
      <c r="P1402" s="11">
        <f>IF(M1402=0,"",N1402/M1402)</f>
        <v/>
      </c>
      <c r="Q1402" s="12">
        <f>IF(OR(G1402="",O1402=""),"",
IF(AND(G1402&lt;TODAY(),O1402&gt;0),"YES","NO"))</f>
        <v/>
      </c>
      <c r="R1402" s="100" t="n"/>
      <c r="S1402" s="14" t="n"/>
      <c r="T1402" s="15">
        <f>IF(Q1402="YES", IF(R1402="Company",L1402*(1+S1402),IF(R1402="Vendor",L1402*(1-S1402),"")),"")</f>
        <v/>
      </c>
      <c r="U1402" s="15">
        <f>IF(Q1402="YES",O1402*T1402,"")</f>
        <v/>
      </c>
      <c r="V1402" s="16" t="n"/>
      <c r="W1402" s="17">
        <f>IF(Q1402="YES",G1402+V1402,"")</f>
        <v/>
      </c>
      <c r="X1402" s="18">
        <f>IF(Q1402="YES",IF(TODAY()&gt;W1402,"OVERDUE","WITHIN TIME"),"")</f>
        <v/>
      </c>
    </row>
    <row r="1403">
      <c r="A1403" s="3" t="n">
        <v>1399</v>
      </c>
      <c r="B1403" s="4" t="n"/>
      <c r="C1403" s="4" t="n"/>
      <c r="D1403" s="5">
        <f>IF(E1403="ISNR20","Natural Rubber-TSNR (ISNR-20)","")</f>
        <v/>
      </c>
      <c r="E1403" s="4" t="n"/>
      <c r="F1403" s="6" t="n"/>
      <c r="G1403" s="6" t="n"/>
      <c r="H1403" s="7">
        <f>IF(G1403="","",G1403-TODAY())</f>
        <v/>
      </c>
      <c r="I1403" s="8">
        <f>IF(G1403="","",
IF(G1403&lt;TODAY(),
IF(O1403&gt;0,"Violated","Completed"),
IF(H1403&lt;=7,"Expiring Soon",
"Active")))</f>
        <v/>
      </c>
      <c r="J1403" s="8">
        <f>IF(C1403="","",
COUNTIFS(
sales!$C:$C,$C1403,
sales!$E:$E,$E1403,
sales!$H:$H,"&gt;="&amp;$F1403,
sales!$H:$H,"&lt;="&amp;$G1403
))</f>
        <v/>
      </c>
      <c r="K1403" s="9">
        <f>IF(COUNTIFS(sales!C:C, C1403)=0,"",
_xlfn.MAXIFS(sales!H:H, sales!C:C, C1403))</f>
        <v/>
      </c>
      <c r="L1403" s="4" t="n"/>
      <c r="M1403" s="4" t="n"/>
      <c r="N1403" s="10">
        <f>IF(C1403="","",
SUMIFS(
sales!$I:$I,
sales!$C:$C,$C1403,
sales!$E:$E,$E1403,
sales!$H:$H,"&gt;="&amp;$F1403,
sales!$H:$H,"&lt;="&amp;$G1403
))</f>
        <v/>
      </c>
      <c r="O1403" s="10">
        <f>IF(M1403="","",M1403-N1403)</f>
        <v/>
      </c>
      <c r="P1403" s="11">
        <f>IF(M1403=0,"",N1403/M1403)</f>
        <v/>
      </c>
      <c r="Q1403" s="12">
        <f>IF(OR(G1403="",O1403=""),"",
IF(AND(G1403&lt;TODAY(),O1403&gt;0),"YES","NO"))</f>
        <v/>
      </c>
      <c r="R1403" s="100" t="n"/>
      <c r="S1403" s="14" t="n"/>
      <c r="T1403" s="15">
        <f>IF(Q1403="YES", IF(R1403="Company",L1403*(1+S1403),IF(R1403="Vendor",L1403*(1-S1403),"")),"")</f>
        <v/>
      </c>
      <c r="U1403" s="15">
        <f>IF(Q1403="YES",O1403*T1403,"")</f>
        <v/>
      </c>
      <c r="V1403" s="16" t="n"/>
      <c r="W1403" s="17">
        <f>IF(Q1403="YES",G1403+V1403,"")</f>
        <v/>
      </c>
      <c r="X1403" s="18">
        <f>IF(Q1403="YES",IF(TODAY()&gt;W1403,"OVERDUE","WITHIN TIME"),"")</f>
        <v/>
      </c>
    </row>
    <row r="1404">
      <c r="A1404" s="3" t="n">
        <v>1400</v>
      </c>
      <c r="B1404" s="4" t="n"/>
      <c r="C1404" s="4" t="n"/>
      <c r="D1404" s="5">
        <f>IF(E1404="ISNR20","Natural Rubber-TSNR (ISNR-20)","")</f>
        <v/>
      </c>
      <c r="E1404" s="4" t="n"/>
      <c r="F1404" s="6" t="n"/>
      <c r="G1404" s="6" t="n"/>
      <c r="H1404" s="7">
        <f>IF(G1404="","",G1404-TODAY())</f>
        <v/>
      </c>
      <c r="I1404" s="8">
        <f>IF(G1404="","",
IF(G1404&lt;TODAY(),
IF(O1404&gt;0,"Violated","Completed"),
IF(H1404&lt;=7,"Expiring Soon",
"Active")))</f>
        <v/>
      </c>
      <c r="J1404" s="8">
        <f>IF(C1404="","",
COUNTIFS(
sales!$C:$C,$C1404,
sales!$E:$E,$E1404,
sales!$H:$H,"&gt;="&amp;$F1404,
sales!$H:$H,"&lt;="&amp;$G1404
))</f>
        <v/>
      </c>
      <c r="K1404" s="9">
        <f>IF(COUNTIFS(sales!C:C, C1404)=0,"",
_xlfn.MAXIFS(sales!H:H, sales!C:C, C1404))</f>
        <v/>
      </c>
      <c r="L1404" s="4" t="n"/>
      <c r="M1404" s="4" t="n"/>
      <c r="N1404" s="10">
        <f>IF(C1404="","",
SUMIFS(
sales!$I:$I,
sales!$C:$C,$C1404,
sales!$E:$E,$E1404,
sales!$H:$H,"&gt;="&amp;$F1404,
sales!$H:$H,"&lt;="&amp;$G1404
))</f>
        <v/>
      </c>
      <c r="O1404" s="10">
        <f>IF(M1404="","",M1404-N1404)</f>
        <v/>
      </c>
      <c r="P1404" s="11">
        <f>IF(M1404=0,"",N1404/M1404)</f>
        <v/>
      </c>
      <c r="Q1404" s="12">
        <f>IF(OR(G1404="",O1404=""),"",
IF(AND(G1404&lt;TODAY(),O1404&gt;0),"YES","NO"))</f>
        <v/>
      </c>
      <c r="R1404" s="100" t="n"/>
      <c r="S1404" s="14" t="n"/>
      <c r="T1404" s="15">
        <f>IF(Q1404="YES", IF(R1404="Company",L1404*(1+S1404),IF(R1404="Vendor",L1404*(1-S1404),"")),"")</f>
        <v/>
      </c>
      <c r="U1404" s="15">
        <f>IF(Q1404="YES",O1404*T1404,"")</f>
        <v/>
      </c>
      <c r="V1404" s="16" t="n"/>
      <c r="W1404" s="17">
        <f>IF(Q1404="YES",G1404+V1404,"")</f>
        <v/>
      </c>
      <c r="X1404" s="18">
        <f>IF(Q1404="YES",IF(TODAY()&gt;W1404,"OVERDUE","WITHIN TIME"),"")</f>
        <v/>
      </c>
    </row>
    <row r="1405">
      <c r="A1405" s="3" t="n">
        <v>1401</v>
      </c>
      <c r="B1405" s="4" t="n"/>
      <c r="C1405" s="4" t="n"/>
      <c r="D1405" s="5">
        <f>IF(E1405="ISNR20","Natural Rubber-TSNR (ISNR-20)","")</f>
        <v/>
      </c>
      <c r="E1405" s="4" t="n"/>
      <c r="F1405" s="6" t="n"/>
      <c r="G1405" s="6" t="n"/>
      <c r="H1405" s="7">
        <f>IF(G1405="","",G1405-TODAY())</f>
        <v/>
      </c>
      <c r="I1405" s="8">
        <f>IF(G1405="","",
IF(G1405&lt;TODAY(),
IF(O1405&gt;0,"Violated","Completed"),
IF(H1405&lt;=7,"Expiring Soon",
"Active")))</f>
        <v/>
      </c>
      <c r="J1405" s="8">
        <f>IF(C1405="","",
COUNTIFS(
sales!$C:$C,$C1405,
sales!$E:$E,$E1405,
sales!$H:$H,"&gt;="&amp;$F1405,
sales!$H:$H,"&lt;="&amp;$G1405
))</f>
        <v/>
      </c>
      <c r="K1405" s="9">
        <f>IF(COUNTIFS(sales!C:C, C1405)=0,"",
_xlfn.MAXIFS(sales!H:H, sales!C:C, C1405))</f>
        <v/>
      </c>
      <c r="L1405" s="4" t="n"/>
      <c r="M1405" s="4" t="n"/>
      <c r="N1405" s="10">
        <f>IF(C1405="","",
SUMIFS(
sales!$I:$I,
sales!$C:$C,$C1405,
sales!$E:$E,$E1405,
sales!$H:$H,"&gt;="&amp;$F1405,
sales!$H:$H,"&lt;="&amp;$G1405
))</f>
        <v/>
      </c>
      <c r="O1405" s="10">
        <f>IF(M1405="","",M1405-N1405)</f>
        <v/>
      </c>
      <c r="P1405" s="11">
        <f>IF(M1405=0,"",N1405/M1405)</f>
        <v/>
      </c>
      <c r="Q1405" s="12">
        <f>IF(OR(G1405="",O1405=""),"",
IF(AND(G1405&lt;TODAY(),O1405&gt;0),"YES","NO"))</f>
        <v/>
      </c>
      <c r="R1405" s="100" t="n"/>
      <c r="S1405" s="14" t="n"/>
      <c r="T1405" s="15">
        <f>IF(Q1405="YES", IF(R1405="Company",L1405*(1+S1405),IF(R1405="Vendor",L1405*(1-S1405),"")),"")</f>
        <v/>
      </c>
      <c r="U1405" s="15">
        <f>IF(Q1405="YES",O1405*T1405,"")</f>
        <v/>
      </c>
      <c r="V1405" s="16" t="n"/>
      <c r="W1405" s="17">
        <f>IF(Q1405="YES",G1405+V1405,"")</f>
        <v/>
      </c>
      <c r="X1405" s="18">
        <f>IF(Q1405="YES",IF(TODAY()&gt;W1405,"OVERDUE","WITHIN TIME"),"")</f>
        <v/>
      </c>
    </row>
    <row r="1406">
      <c r="A1406" s="3" t="n">
        <v>1402</v>
      </c>
      <c r="B1406" s="4" t="n"/>
      <c r="C1406" s="4" t="n"/>
      <c r="D1406" s="5">
        <f>IF(E1406="ISNR20","Natural Rubber-TSNR (ISNR-20)","")</f>
        <v/>
      </c>
      <c r="E1406" s="4" t="n"/>
      <c r="F1406" s="6" t="n"/>
      <c r="G1406" s="6" t="n"/>
      <c r="H1406" s="7">
        <f>IF(G1406="","",G1406-TODAY())</f>
        <v/>
      </c>
      <c r="I1406" s="8">
        <f>IF(G1406="","",
IF(G1406&lt;TODAY(),
IF(O1406&gt;0,"Violated","Completed"),
IF(H1406&lt;=7,"Expiring Soon",
"Active")))</f>
        <v/>
      </c>
      <c r="J1406" s="8">
        <f>IF(C1406="","",
COUNTIFS(
sales!$C:$C,$C1406,
sales!$E:$E,$E1406,
sales!$H:$H,"&gt;="&amp;$F1406,
sales!$H:$H,"&lt;="&amp;$G1406
))</f>
        <v/>
      </c>
      <c r="K1406" s="9">
        <f>IF(COUNTIFS(sales!C:C, C1406)=0,"",
_xlfn.MAXIFS(sales!H:H, sales!C:C, C1406))</f>
        <v/>
      </c>
      <c r="L1406" s="4" t="n"/>
      <c r="M1406" s="4" t="n"/>
      <c r="N1406" s="10">
        <f>IF(C1406="","",
SUMIFS(
sales!$I:$I,
sales!$C:$C,$C1406,
sales!$E:$E,$E1406,
sales!$H:$H,"&gt;="&amp;$F1406,
sales!$H:$H,"&lt;="&amp;$G1406
))</f>
        <v/>
      </c>
      <c r="O1406" s="10">
        <f>IF(M1406="","",M1406-N1406)</f>
        <v/>
      </c>
      <c r="P1406" s="11">
        <f>IF(M1406=0,"",N1406/M1406)</f>
        <v/>
      </c>
      <c r="Q1406" s="12">
        <f>IF(OR(G1406="",O1406=""),"",
IF(AND(G1406&lt;TODAY(),O1406&gt;0),"YES","NO"))</f>
        <v/>
      </c>
      <c r="R1406" s="100" t="n"/>
      <c r="S1406" s="14" t="n"/>
      <c r="T1406" s="15">
        <f>IF(Q1406="YES", IF(R1406="Company",L1406*(1+S1406),IF(R1406="Vendor",L1406*(1-S1406),"")),"")</f>
        <v/>
      </c>
      <c r="U1406" s="15">
        <f>IF(Q1406="YES",O1406*T1406,"")</f>
        <v/>
      </c>
      <c r="V1406" s="16" t="n"/>
      <c r="W1406" s="17">
        <f>IF(Q1406="YES",G1406+V1406,"")</f>
        <v/>
      </c>
      <c r="X1406" s="18">
        <f>IF(Q1406="YES",IF(TODAY()&gt;W1406,"OVERDUE","WITHIN TIME"),"")</f>
        <v/>
      </c>
    </row>
    <row r="1407">
      <c r="A1407" s="3" t="n">
        <v>1403</v>
      </c>
      <c r="B1407" s="4" t="n"/>
      <c r="C1407" s="4" t="n"/>
      <c r="D1407" s="5">
        <f>IF(E1407="ISNR20","Natural Rubber-TSNR (ISNR-20)","")</f>
        <v/>
      </c>
      <c r="E1407" s="4" t="n"/>
      <c r="F1407" s="6" t="n"/>
      <c r="G1407" s="6" t="n"/>
      <c r="H1407" s="7">
        <f>IF(G1407="","",G1407-TODAY())</f>
        <v/>
      </c>
      <c r="I1407" s="8">
        <f>IF(G1407="","",
IF(G1407&lt;TODAY(),
IF(O1407&gt;0,"Violated","Completed"),
IF(H1407&lt;=7,"Expiring Soon",
"Active")))</f>
        <v/>
      </c>
      <c r="J1407" s="8">
        <f>IF(C1407="","",
COUNTIFS(
sales!$C:$C,$C1407,
sales!$E:$E,$E1407,
sales!$H:$H,"&gt;="&amp;$F1407,
sales!$H:$H,"&lt;="&amp;$G1407
))</f>
        <v/>
      </c>
      <c r="K1407" s="9">
        <f>IF(COUNTIFS(sales!C:C, C1407)=0,"",
_xlfn.MAXIFS(sales!H:H, sales!C:C, C1407))</f>
        <v/>
      </c>
      <c r="L1407" s="4" t="n"/>
      <c r="M1407" s="4" t="n"/>
      <c r="N1407" s="10">
        <f>IF(C1407="","",
SUMIFS(
sales!$I:$I,
sales!$C:$C,$C1407,
sales!$E:$E,$E1407,
sales!$H:$H,"&gt;="&amp;$F1407,
sales!$H:$H,"&lt;="&amp;$G1407
))</f>
        <v/>
      </c>
      <c r="O1407" s="10">
        <f>IF(M1407="","",M1407-N1407)</f>
        <v/>
      </c>
      <c r="P1407" s="11">
        <f>IF(M1407=0,"",N1407/M1407)</f>
        <v/>
      </c>
      <c r="Q1407" s="12">
        <f>IF(OR(G1407="",O1407=""),"",
IF(AND(G1407&lt;TODAY(),O1407&gt;0),"YES","NO"))</f>
        <v/>
      </c>
      <c r="R1407" s="100" t="n"/>
      <c r="S1407" s="14" t="n"/>
      <c r="T1407" s="15">
        <f>IF(Q1407="YES", IF(R1407="Company",L1407*(1+S1407),IF(R1407="Vendor",L1407*(1-S1407),"")),"")</f>
        <v/>
      </c>
      <c r="U1407" s="15">
        <f>IF(Q1407="YES",O1407*T1407,"")</f>
        <v/>
      </c>
      <c r="V1407" s="16" t="n"/>
      <c r="W1407" s="17">
        <f>IF(Q1407="YES",G1407+V1407,"")</f>
        <v/>
      </c>
      <c r="X1407" s="18">
        <f>IF(Q1407="YES",IF(TODAY()&gt;W1407,"OVERDUE","WITHIN TIME"),"")</f>
        <v/>
      </c>
    </row>
    <row r="1408">
      <c r="A1408" s="3" t="n">
        <v>1404</v>
      </c>
      <c r="B1408" s="4" t="n"/>
      <c r="C1408" s="4" t="n"/>
      <c r="D1408" s="5">
        <f>IF(E1408="ISNR20","Natural Rubber-TSNR (ISNR-20)","")</f>
        <v/>
      </c>
      <c r="E1408" s="4" t="n"/>
      <c r="F1408" s="6" t="n"/>
      <c r="G1408" s="6" t="n"/>
      <c r="H1408" s="7">
        <f>IF(G1408="","",G1408-TODAY())</f>
        <v/>
      </c>
      <c r="I1408" s="8">
        <f>IF(G1408="","",
IF(G1408&lt;TODAY(),
IF(O1408&gt;0,"Violated","Completed"),
IF(H1408&lt;=7,"Expiring Soon",
"Active")))</f>
        <v/>
      </c>
      <c r="J1408" s="8">
        <f>IF(C1408="","",
COUNTIFS(
sales!$C:$C,$C1408,
sales!$E:$E,$E1408,
sales!$H:$H,"&gt;="&amp;$F1408,
sales!$H:$H,"&lt;="&amp;$G1408
))</f>
        <v/>
      </c>
      <c r="K1408" s="9">
        <f>IF(COUNTIFS(sales!C:C, C1408)=0,"",
_xlfn.MAXIFS(sales!H:H, sales!C:C, C1408))</f>
        <v/>
      </c>
      <c r="L1408" s="4" t="n"/>
      <c r="M1408" s="4" t="n"/>
      <c r="N1408" s="10">
        <f>IF(C1408="","",
SUMIFS(
sales!$I:$I,
sales!$C:$C,$C1408,
sales!$E:$E,$E1408,
sales!$H:$H,"&gt;="&amp;$F1408,
sales!$H:$H,"&lt;="&amp;$G1408
))</f>
        <v/>
      </c>
      <c r="O1408" s="10">
        <f>IF(M1408="","",M1408-N1408)</f>
        <v/>
      </c>
      <c r="P1408" s="11">
        <f>IF(M1408=0,"",N1408/M1408)</f>
        <v/>
      </c>
      <c r="Q1408" s="12">
        <f>IF(OR(G1408="",O1408=""),"",
IF(AND(G1408&lt;TODAY(),O1408&gt;0),"YES","NO"))</f>
        <v/>
      </c>
      <c r="R1408" s="100" t="n"/>
      <c r="S1408" s="14" t="n"/>
      <c r="T1408" s="15">
        <f>IF(Q1408="YES", IF(R1408="Company",L1408*(1+S1408),IF(R1408="Vendor",L1408*(1-S1408),"")),"")</f>
        <v/>
      </c>
      <c r="U1408" s="15">
        <f>IF(Q1408="YES",O1408*T1408,"")</f>
        <v/>
      </c>
      <c r="V1408" s="16" t="n"/>
      <c r="W1408" s="17">
        <f>IF(Q1408="YES",G1408+V1408,"")</f>
        <v/>
      </c>
      <c r="X1408" s="18">
        <f>IF(Q1408="YES",IF(TODAY()&gt;W1408,"OVERDUE","WITHIN TIME"),"")</f>
        <v/>
      </c>
    </row>
    <row r="1409">
      <c r="A1409" s="3" t="n">
        <v>1405</v>
      </c>
      <c r="B1409" s="4" t="n"/>
      <c r="C1409" s="4" t="n"/>
      <c r="D1409" s="5">
        <f>IF(E1409="ISNR20","Natural Rubber-TSNR (ISNR-20)","")</f>
        <v/>
      </c>
      <c r="E1409" s="4" t="n"/>
      <c r="F1409" s="6" t="n"/>
      <c r="G1409" s="6" t="n"/>
      <c r="H1409" s="7">
        <f>IF(G1409="","",G1409-TODAY())</f>
        <v/>
      </c>
      <c r="I1409" s="8">
        <f>IF(G1409="","",
IF(G1409&lt;TODAY(),
IF(O1409&gt;0,"Violated","Completed"),
IF(H1409&lt;=7,"Expiring Soon",
"Active")))</f>
        <v/>
      </c>
      <c r="J1409" s="8">
        <f>IF(C1409="","",
COUNTIFS(
sales!$C:$C,$C1409,
sales!$E:$E,$E1409,
sales!$H:$H,"&gt;="&amp;$F1409,
sales!$H:$H,"&lt;="&amp;$G1409
))</f>
        <v/>
      </c>
      <c r="K1409" s="9">
        <f>IF(COUNTIFS(sales!C:C, C1409)=0,"",
_xlfn.MAXIFS(sales!H:H, sales!C:C, C1409))</f>
        <v/>
      </c>
      <c r="L1409" s="4" t="n"/>
      <c r="M1409" s="4" t="n"/>
      <c r="N1409" s="10">
        <f>IF(C1409="","",
SUMIFS(
sales!$I:$I,
sales!$C:$C,$C1409,
sales!$E:$E,$E1409,
sales!$H:$H,"&gt;="&amp;$F1409,
sales!$H:$H,"&lt;="&amp;$G1409
))</f>
        <v/>
      </c>
      <c r="O1409" s="10">
        <f>IF(M1409="","",M1409-N1409)</f>
        <v/>
      </c>
      <c r="P1409" s="11">
        <f>IF(M1409=0,"",N1409/M1409)</f>
        <v/>
      </c>
      <c r="Q1409" s="12">
        <f>IF(OR(G1409="",O1409=""),"",
IF(AND(G1409&lt;TODAY(),O1409&gt;0),"YES","NO"))</f>
        <v/>
      </c>
      <c r="R1409" s="100" t="n"/>
      <c r="S1409" s="14" t="n"/>
      <c r="T1409" s="15">
        <f>IF(Q1409="YES", IF(R1409="Company",L1409*(1+S1409),IF(R1409="Vendor",L1409*(1-S1409),"")),"")</f>
        <v/>
      </c>
      <c r="U1409" s="15">
        <f>IF(Q1409="YES",O1409*T1409,"")</f>
        <v/>
      </c>
      <c r="V1409" s="16" t="n"/>
      <c r="W1409" s="17">
        <f>IF(Q1409="YES",G1409+V1409,"")</f>
        <v/>
      </c>
      <c r="X1409" s="18">
        <f>IF(Q1409="YES",IF(TODAY()&gt;W1409,"OVERDUE","WITHIN TIME"),"")</f>
        <v/>
      </c>
    </row>
    <row r="1410">
      <c r="A1410" s="3" t="n">
        <v>1406</v>
      </c>
      <c r="B1410" s="4" t="n"/>
      <c r="C1410" s="4" t="n"/>
      <c r="D1410" s="5">
        <f>IF(E1410="ISNR20","Natural Rubber-TSNR (ISNR-20)","")</f>
        <v/>
      </c>
      <c r="E1410" s="4" t="n"/>
      <c r="F1410" s="6" t="n"/>
      <c r="G1410" s="6" t="n"/>
      <c r="H1410" s="7">
        <f>IF(G1410="","",G1410-TODAY())</f>
        <v/>
      </c>
      <c r="I1410" s="8">
        <f>IF(G1410="","",
IF(G1410&lt;TODAY(),
IF(O1410&gt;0,"Violated","Completed"),
IF(H1410&lt;=7,"Expiring Soon",
"Active")))</f>
        <v/>
      </c>
      <c r="J1410" s="8">
        <f>IF(C1410="","",
COUNTIFS(
sales!$C:$C,$C1410,
sales!$E:$E,$E1410,
sales!$H:$H,"&gt;="&amp;$F1410,
sales!$H:$H,"&lt;="&amp;$G1410
))</f>
        <v/>
      </c>
      <c r="K1410" s="9">
        <f>IF(COUNTIFS(sales!C:C, C1410)=0,"",
_xlfn.MAXIFS(sales!H:H, sales!C:C, C1410))</f>
        <v/>
      </c>
      <c r="L1410" s="4" t="n"/>
      <c r="M1410" s="4" t="n"/>
      <c r="N1410" s="10">
        <f>IF(C1410="","",
SUMIFS(
sales!$I:$I,
sales!$C:$C,$C1410,
sales!$E:$E,$E1410,
sales!$H:$H,"&gt;="&amp;$F1410,
sales!$H:$H,"&lt;="&amp;$G1410
))</f>
        <v/>
      </c>
      <c r="O1410" s="10">
        <f>IF(M1410="","",M1410-N1410)</f>
        <v/>
      </c>
      <c r="P1410" s="11">
        <f>IF(M1410=0,"",N1410/M1410)</f>
        <v/>
      </c>
      <c r="Q1410" s="12">
        <f>IF(OR(G1410="",O1410=""),"",
IF(AND(G1410&lt;TODAY(),O1410&gt;0),"YES","NO"))</f>
        <v/>
      </c>
      <c r="R1410" s="100" t="n"/>
      <c r="S1410" s="14" t="n"/>
      <c r="T1410" s="15">
        <f>IF(Q1410="YES", IF(R1410="Company",L1410*(1+S1410),IF(R1410="Vendor",L1410*(1-S1410),"")),"")</f>
        <v/>
      </c>
      <c r="U1410" s="15">
        <f>IF(Q1410="YES",O1410*T1410,"")</f>
        <v/>
      </c>
      <c r="V1410" s="16" t="n"/>
      <c r="W1410" s="17">
        <f>IF(Q1410="YES",G1410+V1410,"")</f>
        <v/>
      </c>
      <c r="X1410" s="18">
        <f>IF(Q1410="YES",IF(TODAY()&gt;W1410,"OVERDUE","WITHIN TIME"),"")</f>
        <v/>
      </c>
    </row>
    <row r="1411">
      <c r="A1411" s="3" t="n">
        <v>1407</v>
      </c>
      <c r="B1411" s="4" t="n"/>
      <c r="C1411" s="4" t="n"/>
      <c r="D1411" s="5">
        <f>IF(E1411="ISNR20","Natural Rubber-TSNR (ISNR-20)","")</f>
        <v/>
      </c>
      <c r="E1411" s="4" t="n"/>
      <c r="F1411" s="6" t="n"/>
      <c r="G1411" s="6" t="n"/>
      <c r="H1411" s="7">
        <f>IF(G1411="","",G1411-TODAY())</f>
        <v/>
      </c>
      <c r="I1411" s="8">
        <f>IF(G1411="","",
IF(G1411&lt;TODAY(),
IF(O1411&gt;0,"Violated","Completed"),
IF(H1411&lt;=7,"Expiring Soon",
"Active")))</f>
        <v/>
      </c>
      <c r="J1411" s="8">
        <f>IF(C1411="","",
COUNTIFS(
sales!$C:$C,$C1411,
sales!$E:$E,$E1411,
sales!$H:$H,"&gt;="&amp;$F1411,
sales!$H:$H,"&lt;="&amp;$G1411
))</f>
        <v/>
      </c>
      <c r="K1411" s="9">
        <f>IF(COUNTIFS(sales!C:C, C1411)=0,"",
_xlfn.MAXIFS(sales!H:H, sales!C:C, C1411))</f>
        <v/>
      </c>
      <c r="L1411" s="4" t="n"/>
      <c r="M1411" s="4" t="n"/>
      <c r="N1411" s="10">
        <f>IF(C1411="","",
SUMIFS(
sales!$I:$I,
sales!$C:$C,$C1411,
sales!$E:$E,$E1411,
sales!$H:$H,"&gt;="&amp;$F1411,
sales!$H:$H,"&lt;="&amp;$G1411
))</f>
        <v/>
      </c>
      <c r="O1411" s="10">
        <f>IF(M1411="","",M1411-N1411)</f>
        <v/>
      </c>
      <c r="P1411" s="11">
        <f>IF(M1411=0,"",N1411/M1411)</f>
        <v/>
      </c>
      <c r="Q1411" s="12">
        <f>IF(OR(G1411="",O1411=""),"",
IF(AND(G1411&lt;TODAY(),O1411&gt;0),"YES","NO"))</f>
        <v/>
      </c>
      <c r="R1411" s="100" t="n"/>
      <c r="S1411" s="14" t="n"/>
      <c r="T1411" s="15">
        <f>IF(Q1411="YES", IF(R1411="Company",L1411*(1+S1411),IF(R1411="Vendor",L1411*(1-S1411),"")),"")</f>
        <v/>
      </c>
      <c r="U1411" s="15">
        <f>IF(Q1411="YES",O1411*T1411,"")</f>
        <v/>
      </c>
      <c r="V1411" s="16" t="n"/>
      <c r="W1411" s="17">
        <f>IF(Q1411="YES",G1411+V1411,"")</f>
        <v/>
      </c>
      <c r="X1411" s="18">
        <f>IF(Q1411="YES",IF(TODAY()&gt;W1411,"OVERDUE","WITHIN TIME"),"")</f>
        <v/>
      </c>
    </row>
    <row r="1412">
      <c r="A1412" s="3" t="n">
        <v>1408</v>
      </c>
      <c r="B1412" s="4" t="n"/>
      <c r="C1412" s="4" t="n"/>
      <c r="D1412" s="5">
        <f>IF(E1412="ISNR20","Natural Rubber-TSNR (ISNR-20)","")</f>
        <v/>
      </c>
      <c r="E1412" s="4" t="n"/>
      <c r="F1412" s="6" t="n"/>
      <c r="G1412" s="6" t="n"/>
      <c r="H1412" s="7">
        <f>IF(G1412="","",G1412-TODAY())</f>
        <v/>
      </c>
      <c r="I1412" s="8">
        <f>IF(G1412="","",
IF(G1412&lt;TODAY(),
IF(O1412&gt;0,"Violated","Completed"),
IF(H1412&lt;=7,"Expiring Soon",
"Active")))</f>
        <v/>
      </c>
      <c r="J1412" s="8">
        <f>IF(C1412="","",
COUNTIFS(
sales!$C:$C,$C1412,
sales!$E:$E,$E1412,
sales!$H:$H,"&gt;="&amp;$F1412,
sales!$H:$H,"&lt;="&amp;$G1412
))</f>
        <v/>
      </c>
      <c r="K1412" s="9">
        <f>IF(COUNTIFS(sales!C:C, C1412)=0,"",
_xlfn.MAXIFS(sales!H:H, sales!C:C, C1412))</f>
        <v/>
      </c>
      <c r="L1412" s="4" t="n"/>
      <c r="M1412" s="4" t="n"/>
      <c r="N1412" s="10">
        <f>IF(C1412="","",
SUMIFS(
sales!$I:$I,
sales!$C:$C,$C1412,
sales!$E:$E,$E1412,
sales!$H:$H,"&gt;="&amp;$F1412,
sales!$H:$H,"&lt;="&amp;$G1412
))</f>
        <v/>
      </c>
      <c r="O1412" s="10">
        <f>IF(M1412="","",M1412-N1412)</f>
        <v/>
      </c>
      <c r="P1412" s="11">
        <f>IF(M1412=0,"",N1412/M1412)</f>
        <v/>
      </c>
      <c r="Q1412" s="12">
        <f>IF(OR(G1412="",O1412=""),"",
IF(AND(G1412&lt;TODAY(),O1412&gt;0),"YES","NO"))</f>
        <v/>
      </c>
      <c r="R1412" s="100" t="n"/>
      <c r="S1412" s="14" t="n"/>
      <c r="T1412" s="15">
        <f>IF(Q1412="YES", IF(R1412="Company",L1412*(1+S1412),IF(R1412="Vendor",L1412*(1-S1412),"")),"")</f>
        <v/>
      </c>
      <c r="U1412" s="15">
        <f>IF(Q1412="YES",O1412*T1412,"")</f>
        <v/>
      </c>
      <c r="V1412" s="16" t="n"/>
      <c r="W1412" s="17">
        <f>IF(Q1412="YES",G1412+V1412,"")</f>
        <v/>
      </c>
      <c r="X1412" s="18">
        <f>IF(Q1412="YES",IF(TODAY()&gt;W1412,"OVERDUE","WITHIN TIME"),"")</f>
        <v/>
      </c>
    </row>
    <row r="1413">
      <c r="A1413" s="3" t="n">
        <v>1409</v>
      </c>
      <c r="B1413" s="4" t="n"/>
      <c r="C1413" s="4" t="n"/>
      <c r="D1413" s="5">
        <f>IF(E1413="ISNR20","Natural Rubber-TSNR (ISNR-20)","")</f>
        <v/>
      </c>
      <c r="E1413" s="4" t="n"/>
      <c r="F1413" s="6" t="n"/>
      <c r="G1413" s="6" t="n"/>
      <c r="H1413" s="7">
        <f>IF(G1413="","",G1413-TODAY())</f>
        <v/>
      </c>
      <c r="I1413" s="8">
        <f>IF(G1413="","",
IF(G1413&lt;TODAY(),
IF(O1413&gt;0,"Violated","Completed"),
IF(H1413&lt;=7,"Expiring Soon",
"Active")))</f>
        <v/>
      </c>
      <c r="J1413" s="8">
        <f>IF(C1413="","",
COUNTIFS(
sales!$C:$C,$C1413,
sales!$E:$E,$E1413,
sales!$H:$H,"&gt;="&amp;$F1413,
sales!$H:$H,"&lt;="&amp;$G1413
))</f>
        <v/>
      </c>
      <c r="K1413" s="9">
        <f>IF(COUNTIFS(sales!C:C, C1413)=0,"",
_xlfn.MAXIFS(sales!H:H, sales!C:C, C1413))</f>
        <v/>
      </c>
      <c r="L1413" s="4" t="n"/>
      <c r="M1413" s="4" t="n"/>
      <c r="N1413" s="10">
        <f>IF(C1413="","",
SUMIFS(
sales!$I:$I,
sales!$C:$C,$C1413,
sales!$E:$E,$E1413,
sales!$H:$H,"&gt;="&amp;$F1413,
sales!$H:$H,"&lt;="&amp;$G1413
))</f>
        <v/>
      </c>
      <c r="O1413" s="10">
        <f>IF(M1413="","",M1413-N1413)</f>
        <v/>
      </c>
      <c r="P1413" s="11">
        <f>IF(M1413=0,"",N1413/M1413)</f>
        <v/>
      </c>
      <c r="Q1413" s="12">
        <f>IF(OR(G1413="",O1413=""),"",
IF(AND(G1413&lt;TODAY(),O1413&gt;0),"YES","NO"))</f>
        <v/>
      </c>
      <c r="R1413" s="100" t="n"/>
      <c r="S1413" s="14" t="n"/>
      <c r="T1413" s="15">
        <f>IF(Q1413="YES", IF(R1413="Company",L1413*(1+S1413),IF(R1413="Vendor",L1413*(1-S1413),"")),"")</f>
        <v/>
      </c>
      <c r="U1413" s="15">
        <f>IF(Q1413="YES",O1413*T1413,"")</f>
        <v/>
      </c>
      <c r="V1413" s="16" t="n"/>
      <c r="W1413" s="17">
        <f>IF(Q1413="YES",G1413+V1413,"")</f>
        <v/>
      </c>
      <c r="X1413" s="18">
        <f>IF(Q1413="YES",IF(TODAY()&gt;W1413,"OVERDUE","WITHIN TIME"),"")</f>
        <v/>
      </c>
    </row>
    <row r="1414">
      <c r="A1414" s="3" t="n">
        <v>1410</v>
      </c>
      <c r="B1414" s="4" t="n"/>
      <c r="C1414" s="4" t="n"/>
      <c r="D1414" s="5">
        <f>IF(E1414="ISNR20","Natural Rubber-TSNR (ISNR-20)","")</f>
        <v/>
      </c>
      <c r="E1414" s="4" t="n"/>
      <c r="F1414" s="6" t="n"/>
      <c r="G1414" s="6" t="n"/>
      <c r="H1414" s="7">
        <f>IF(G1414="","",G1414-TODAY())</f>
        <v/>
      </c>
      <c r="I1414" s="8">
        <f>IF(G1414="","",
IF(G1414&lt;TODAY(),
IF(O1414&gt;0,"Violated","Completed"),
IF(H1414&lt;=7,"Expiring Soon",
"Active")))</f>
        <v/>
      </c>
      <c r="J1414" s="8">
        <f>IF(C1414="","",
COUNTIFS(
sales!$C:$C,$C1414,
sales!$E:$E,$E1414,
sales!$H:$H,"&gt;="&amp;$F1414,
sales!$H:$H,"&lt;="&amp;$G1414
))</f>
        <v/>
      </c>
      <c r="K1414" s="9">
        <f>IF(COUNTIFS(sales!C:C, C1414)=0,"",
_xlfn.MAXIFS(sales!H:H, sales!C:C, C1414))</f>
        <v/>
      </c>
      <c r="L1414" s="4" t="n"/>
      <c r="M1414" s="4" t="n"/>
      <c r="N1414" s="10">
        <f>IF(C1414="","",
SUMIFS(
sales!$I:$I,
sales!$C:$C,$C1414,
sales!$E:$E,$E1414,
sales!$H:$H,"&gt;="&amp;$F1414,
sales!$H:$H,"&lt;="&amp;$G1414
))</f>
        <v/>
      </c>
      <c r="O1414" s="10">
        <f>IF(M1414="","",M1414-N1414)</f>
        <v/>
      </c>
      <c r="P1414" s="11">
        <f>IF(M1414=0,"",N1414/M1414)</f>
        <v/>
      </c>
      <c r="Q1414" s="12">
        <f>IF(OR(G1414="",O1414=""),"",
IF(AND(G1414&lt;TODAY(),O1414&gt;0),"YES","NO"))</f>
        <v/>
      </c>
      <c r="R1414" s="100" t="n"/>
      <c r="S1414" s="14" t="n"/>
      <c r="T1414" s="15">
        <f>IF(Q1414="YES", IF(R1414="Company",L1414*(1+S1414),IF(R1414="Vendor",L1414*(1-S1414),"")),"")</f>
        <v/>
      </c>
      <c r="U1414" s="15">
        <f>IF(Q1414="YES",O1414*T1414,"")</f>
        <v/>
      </c>
      <c r="V1414" s="16" t="n"/>
      <c r="W1414" s="17">
        <f>IF(Q1414="YES",G1414+V1414,"")</f>
        <v/>
      </c>
      <c r="X1414" s="18">
        <f>IF(Q1414="YES",IF(TODAY()&gt;W1414,"OVERDUE","WITHIN TIME"),"")</f>
        <v/>
      </c>
    </row>
    <row r="1415">
      <c r="A1415" s="3" t="n">
        <v>1411</v>
      </c>
      <c r="B1415" s="4" t="n"/>
      <c r="C1415" s="4" t="n"/>
      <c r="D1415" s="5">
        <f>IF(E1415="ISNR20","Natural Rubber-TSNR (ISNR-20)","")</f>
        <v/>
      </c>
      <c r="E1415" s="4" t="n"/>
      <c r="F1415" s="6" t="n"/>
      <c r="G1415" s="6" t="n"/>
      <c r="H1415" s="7">
        <f>IF(G1415="","",G1415-TODAY())</f>
        <v/>
      </c>
      <c r="I1415" s="8">
        <f>IF(G1415="","",
IF(G1415&lt;TODAY(),
IF(O1415&gt;0,"Violated","Completed"),
IF(H1415&lt;=7,"Expiring Soon",
"Active")))</f>
        <v/>
      </c>
      <c r="J1415" s="8">
        <f>IF(C1415="","",
COUNTIFS(
sales!$C:$C,$C1415,
sales!$E:$E,$E1415,
sales!$H:$H,"&gt;="&amp;$F1415,
sales!$H:$H,"&lt;="&amp;$G1415
))</f>
        <v/>
      </c>
      <c r="K1415" s="9">
        <f>IF(COUNTIFS(sales!C:C, C1415)=0,"",
_xlfn.MAXIFS(sales!H:H, sales!C:C, C1415))</f>
        <v/>
      </c>
      <c r="L1415" s="4" t="n"/>
      <c r="M1415" s="4" t="n"/>
      <c r="N1415" s="10">
        <f>IF(C1415="","",
SUMIFS(
sales!$I:$I,
sales!$C:$C,$C1415,
sales!$E:$E,$E1415,
sales!$H:$H,"&gt;="&amp;$F1415,
sales!$H:$H,"&lt;="&amp;$G1415
))</f>
        <v/>
      </c>
      <c r="O1415" s="10">
        <f>IF(M1415="","",M1415-N1415)</f>
        <v/>
      </c>
      <c r="P1415" s="11">
        <f>IF(M1415=0,"",N1415/M1415)</f>
        <v/>
      </c>
      <c r="Q1415" s="12">
        <f>IF(OR(G1415="",O1415=""),"",
IF(AND(G1415&lt;TODAY(),O1415&gt;0),"YES","NO"))</f>
        <v/>
      </c>
      <c r="R1415" s="100" t="n"/>
      <c r="S1415" s="14" t="n"/>
      <c r="T1415" s="15">
        <f>IF(Q1415="YES", IF(R1415="Company",L1415*(1+S1415),IF(R1415="Vendor",L1415*(1-S1415),"")),"")</f>
        <v/>
      </c>
      <c r="U1415" s="15">
        <f>IF(Q1415="YES",O1415*T1415,"")</f>
        <v/>
      </c>
      <c r="V1415" s="16" t="n"/>
      <c r="W1415" s="17">
        <f>IF(Q1415="YES",G1415+V1415,"")</f>
        <v/>
      </c>
      <c r="X1415" s="18">
        <f>IF(Q1415="YES",IF(TODAY()&gt;W1415,"OVERDUE","WITHIN TIME"),"")</f>
        <v/>
      </c>
    </row>
    <row r="1416">
      <c r="A1416" s="3" t="n">
        <v>1412</v>
      </c>
      <c r="B1416" s="4" t="n"/>
      <c r="C1416" s="4" t="n"/>
      <c r="D1416" s="5">
        <f>IF(E1416="ISNR20","Natural Rubber-TSNR (ISNR-20)","")</f>
        <v/>
      </c>
      <c r="E1416" s="4" t="n"/>
      <c r="F1416" s="6" t="n"/>
      <c r="G1416" s="6" t="n"/>
      <c r="H1416" s="7">
        <f>IF(G1416="","",G1416-TODAY())</f>
        <v/>
      </c>
      <c r="I1416" s="8">
        <f>IF(G1416="","",
IF(G1416&lt;TODAY(),
IF(O1416&gt;0,"Violated","Completed"),
IF(H1416&lt;=7,"Expiring Soon",
"Active")))</f>
        <v/>
      </c>
      <c r="J1416" s="8">
        <f>IF(C1416="","",
COUNTIFS(
sales!$C:$C,$C1416,
sales!$E:$E,$E1416,
sales!$H:$H,"&gt;="&amp;$F1416,
sales!$H:$H,"&lt;="&amp;$G1416
))</f>
        <v/>
      </c>
      <c r="K1416" s="9">
        <f>IF(COUNTIFS(sales!C:C, C1416)=0,"",
_xlfn.MAXIFS(sales!H:H, sales!C:C, C1416))</f>
        <v/>
      </c>
      <c r="L1416" s="4" t="n"/>
      <c r="M1416" s="4" t="n"/>
      <c r="N1416" s="10">
        <f>IF(C1416="","",
SUMIFS(
sales!$I:$I,
sales!$C:$C,$C1416,
sales!$E:$E,$E1416,
sales!$H:$H,"&gt;="&amp;$F1416,
sales!$H:$H,"&lt;="&amp;$G1416
))</f>
        <v/>
      </c>
      <c r="O1416" s="10">
        <f>IF(M1416="","",M1416-N1416)</f>
        <v/>
      </c>
      <c r="P1416" s="11">
        <f>IF(M1416=0,"",N1416/M1416)</f>
        <v/>
      </c>
      <c r="Q1416" s="12">
        <f>IF(OR(G1416="",O1416=""),"",
IF(AND(G1416&lt;TODAY(),O1416&gt;0),"YES","NO"))</f>
        <v/>
      </c>
      <c r="R1416" s="100" t="n"/>
      <c r="S1416" s="14" t="n"/>
      <c r="T1416" s="15">
        <f>IF(Q1416="YES", IF(R1416="Company",L1416*(1+S1416),IF(R1416="Vendor",L1416*(1-S1416),"")),"")</f>
        <v/>
      </c>
      <c r="U1416" s="15">
        <f>IF(Q1416="YES",O1416*T1416,"")</f>
        <v/>
      </c>
      <c r="V1416" s="16" t="n"/>
      <c r="W1416" s="17">
        <f>IF(Q1416="YES",G1416+V1416,"")</f>
        <v/>
      </c>
      <c r="X1416" s="18">
        <f>IF(Q1416="YES",IF(TODAY()&gt;W1416,"OVERDUE","WITHIN TIME"),"")</f>
        <v/>
      </c>
    </row>
    <row r="1417">
      <c r="A1417" s="3" t="n">
        <v>1413</v>
      </c>
      <c r="B1417" s="4" t="n"/>
      <c r="C1417" s="4" t="n"/>
      <c r="D1417" s="5">
        <f>IF(E1417="ISNR20","Natural Rubber-TSNR (ISNR-20)","")</f>
        <v/>
      </c>
      <c r="E1417" s="4" t="n"/>
      <c r="F1417" s="6" t="n"/>
      <c r="G1417" s="6" t="n"/>
      <c r="H1417" s="7">
        <f>IF(G1417="","",G1417-TODAY())</f>
        <v/>
      </c>
      <c r="I1417" s="8">
        <f>IF(G1417="","",
IF(G1417&lt;TODAY(),
IF(O1417&gt;0,"Violated","Completed"),
IF(H1417&lt;=7,"Expiring Soon",
"Active")))</f>
        <v/>
      </c>
      <c r="J1417" s="8">
        <f>IF(C1417="","",
COUNTIFS(
sales!$C:$C,$C1417,
sales!$E:$E,$E1417,
sales!$H:$H,"&gt;="&amp;$F1417,
sales!$H:$H,"&lt;="&amp;$G1417
))</f>
        <v/>
      </c>
      <c r="K1417" s="9">
        <f>IF(COUNTIFS(sales!C:C, C1417)=0,"",
_xlfn.MAXIFS(sales!H:H, sales!C:C, C1417))</f>
        <v/>
      </c>
      <c r="L1417" s="4" t="n"/>
      <c r="M1417" s="4" t="n"/>
      <c r="N1417" s="10">
        <f>IF(C1417="","",
SUMIFS(
sales!$I:$I,
sales!$C:$C,$C1417,
sales!$E:$E,$E1417,
sales!$H:$H,"&gt;="&amp;$F1417,
sales!$H:$H,"&lt;="&amp;$G1417
))</f>
        <v/>
      </c>
      <c r="O1417" s="10">
        <f>IF(M1417="","",M1417-N1417)</f>
        <v/>
      </c>
      <c r="P1417" s="11">
        <f>IF(M1417=0,"",N1417/M1417)</f>
        <v/>
      </c>
      <c r="Q1417" s="12">
        <f>IF(OR(G1417="",O1417=""),"",
IF(AND(G1417&lt;TODAY(),O1417&gt;0),"YES","NO"))</f>
        <v/>
      </c>
      <c r="R1417" s="100" t="n"/>
      <c r="S1417" s="14" t="n"/>
      <c r="T1417" s="15">
        <f>IF(Q1417="YES", IF(R1417="Company",L1417*(1+S1417),IF(R1417="Vendor",L1417*(1-S1417),"")),"")</f>
        <v/>
      </c>
      <c r="U1417" s="15">
        <f>IF(Q1417="YES",O1417*T1417,"")</f>
        <v/>
      </c>
      <c r="V1417" s="16" t="n"/>
      <c r="W1417" s="17">
        <f>IF(Q1417="YES",G1417+V1417,"")</f>
        <v/>
      </c>
      <c r="X1417" s="18">
        <f>IF(Q1417="YES",IF(TODAY()&gt;W1417,"OVERDUE","WITHIN TIME"),"")</f>
        <v/>
      </c>
    </row>
    <row r="1418">
      <c r="A1418" s="3" t="n">
        <v>1414</v>
      </c>
      <c r="B1418" s="4" t="n"/>
      <c r="C1418" s="4" t="n"/>
      <c r="D1418" s="5">
        <f>IF(E1418="ISNR20","Natural Rubber-TSNR (ISNR-20)","")</f>
        <v/>
      </c>
      <c r="E1418" s="4" t="n"/>
      <c r="F1418" s="6" t="n"/>
      <c r="G1418" s="6" t="n"/>
      <c r="H1418" s="7">
        <f>IF(G1418="","",G1418-TODAY())</f>
        <v/>
      </c>
      <c r="I1418" s="8">
        <f>IF(G1418="","",
IF(G1418&lt;TODAY(),
IF(O1418&gt;0,"Violated","Completed"),
IF(H1418&lt;=7,"Expiring Soon",
"Active")))</f>
        <v/>
      </c>
      <c r="J1418" s="8">
        <f>IF(C1418="","",
COUNTIFS(
sales!$C:$C,$C1418,
sales!$E:$E,$E1418,
sales!$H:$H,"&gt;="&amp;$F1418,
sales!$H:$H,"&lt;="&amp;$G1418
))</f>
        <v/>
      </c>
      <c r="K1418" s="9">
        <f>IF(COUNTIFS(sales!C:C, C1418)=0,"",
_xlfn.MAXIFS(sales!H:H, sales!C:C, C1418))</f>
        <v/>
      </c>
      <c r="L1418" s="4" t="n"/>
      <c r="M1418" s="4" t="n"/>
      <c r="N1418" s="10">
        <f>IF(C1418="","",
SUMIFS(
sales!$I:$I,
sales!$C:$C,$C1418,
sales!$E:$E,$E1418,
sales!$H:$H,"&gt;="&amp;$F1418,
sales!$H:$H,"&lt;="&amp;$G1418
))</f>
        <v/>
      </c>
      <c r="O1418" s="10">
        <f>IF(M1418="","",M1418-N1418)</f>
        <v/>
      </c>
      <c r="P1418" s="11">
        <f>IF(M1418=0,"",N1418/M1418)</f>
        <v/>
      </c>
      <c r="Q1418" s="12">
        <f>IF(OR(G1418="",O1418=""),"",
IF(AND(G1418&lt;TODAY(),O1418&gt;0),"YES","NO"))</f>
        <v/>
      </c>
      <c r="R1418" s="100" t="n"/>
      <c r="S1418" s="14" t="n"/>
      <c r="T1418" s="15">
        <f>IF(Q1418="YES", IF(R1418="Company",L1418*(1+S1418),IF(R1418="Vendor",L1418*(1-S1418),"")),"")</f>
        <v/>
      </c>
      <c r="U1418" s="15">
        <f>IF(Q1418="YES",O1418*T1418,"")</f>
        <v/>
      </c>
      <c r="V1418" s="16" t="n"/>
      <c r="W1418" s="17">
        <f>IF(Q1418="YES",G1418+V1418,"")</f>
        <v/>
      </c>
      <c r="X1418" s="18">
        <f>IF(Q1418="YES",IF(TODAY()&gt;W1418,"OVERDUE","WITHIN TIME"),"")</f>
        <v/>
      </c>
    </row>
    <row r="1419">
      <c r="A1419" s="3" t="n">
        <v>1415</v>
      </c>
      <c r="B1419" s="4" t="n"/>
      <c r="C1419" s="4" t="n"/>
      <c r="D1419" s="5">
        <f>IF(E1419="ISNR20","Natural Rubber-TSNR (ISNR-20)","")</f>
        <v/>
      </c>
      <c r="E1419" s="4" t="n"/>
      <c r="F1419" s="6" t="n"/>
      <c r="G1419" s="6" t="n"/>
      <c r="H1419" s="7">
        <f>IF(G1419="","",G1419-TODAY())</f>
        <v/>
      </c>
      <c r="I1419" s="8">
        <f>IF(G1419="","",
IF(G1419&lt;TODAY(),
IF(O1419&gt;0,"Violated","Completed"),
IF(H1419&lt;=7,"Expiring Soon",
"Active")))</f>
        <v/>
      </c>
      <c r="J1419" s="8">
        <f>IF(C1419="","",
COUNTIFS(
sales!$C:$C,$C1419,
sales!$E:$E,$E1419,
sales!$H:$H,"&gt;="&amp;$F1419,
sales!$H:$H,"&lt;="&amp;$G1419
))</f>
        <v/>
      </c>
      <c r="K1419" s="9">
        <f>IF(COUNTIFS(sales!C:C, C1419)=0,"",
_xlfn.MAXIFS(sales!H:H, sales!C:C, C1419))</f>
        <v/>
      </c>
      <c r="L1419" s="4" t="n"/>
      <c r="M1419" s="4" t="n"/>
      <c r="N1419" s="10">
        <f>IF(C1419="","",
SUMIFS(
sales!$I:$I,
sales!$C:$C,$C1419,
sales!$E:$E,$E1419,
sales!$H:$H,"&gt;="&amp;$F1419,
sales!$H:$H,"&lt;="&amp;$G1419
))</f>
        <v/>
      </c>
      <c r="O1419" s="10">
        <f>IF(M1419="","",M1419-N1419)</f>
        <v/>
      </c>
      <c r="P1419" s="11">
        <f>IF(M1419=0,"",N1419/M1419)</f>
        <v/>
      </c>
      <c r="Q1419" s="12">
        <f>IF(OR(G1419="",O1419=""),"",
IF(AND(G1419&lt;TODAY(),O1419&gt;0),"YES","NO"))</f>
        <v/>
      </c>
      <c r="R1419" s="100" t="n"/>
      <c r="S1419" s="14" t="n"/>
      <c r="T1419" s="15">
        <f>IF(Q1419="YES", IF(R1419="Company",L1419*(1+S1419),IF(R1419="Vendor",L1419*(1-S1419),"")),"")</f>
        <v/>
      </c>
      <c r="U1419" s="15">
        <f>IF(Q1419="YES",O1419*T1419,"")</f>
        <v/>
      </c>
      <c r="V1419" s="16" t="n"/>
      <c r="W1419" s="17">
        <f>IF(Q1419="YES",G1419+V1419,"")</f>
        <v/>
      </c>
      <c r="X1419" s="18">
        <f>IF(Q1419="YES",IF(TODAY()&gt;W1419,"OVERDUE","WITHIN TIME"),"")</f>
        <v/>
      </c>
    </row>
    <row r="1420">
      <c r="A1420" s="3" t="n">
        <v>1416</v>
      </c>
      <c r="B1420" s="4" t="n"/>
      <c r="C1420" s="4" t="n"/>
      <c r="D1420" s="5">
        <f>IF(E1420="ISNR20","Natural Rubber-TSNR (ISNR-20)","")</f>
        <v/>
      </c>
      <c r="E1420" s="4" t="n"/>
      <c r="F1420" s="6" t="n"/>
      <c r="G1420" s="6" t="n"/>
      <c r="H1420" s="7">
        <f>IF(G1420="","",G1420-TODAY())</f>
        <v/>
      </c>
      <c r="I1420" s="8">
        <f>IF(G1420="","",
IF(G1420&lt;TODAY(),
IF(O1420&gt;0,"Violated","Completed"),
IF(H1420&lt;=7,"Expiring Soon",
"Active")))</f>
        <v/>
      </c>
      <c r="J1420" s="8">
        <f>IF(C1420="","",
COUNTIFS(
sales!$C:$C,$C1420,
sales!$E:$E,$E1420,
sales!$H:$H,"&gt;="&amp;$F1420,
sales!$H:$H,"&lt;="&amp;$G1420
))</f>
        <v/>
      </c>
      <c r="K1420" s="9">
        <f>IF(COUNTIFS(sales!C:C, C1420)=0,"",
_xlfn.MAXIFS(sales!H:H, sales!C:C, C1420))</f>
        <v/>
      </c>
      <c r="L1420" s="4" t="n"/>
      <c r="M1420" s="4" t="n"/>
      <c r="N1420" s="10">
        <f>IF(C1420="","",
SUMIFS(
sales!$I:$I,
sales!$C:$C,$C1420,
sales!$E:$E,$E1420,
sales!$H:$H,"&gt;="&amp;$F1420,
sales!$H:$H,"&lt;="&amp;$G1420
))</f>
        <v/>
      </c>
      <c r="O1420" s="10">
        <f>IF(M1420="","",M1420-N1420)</f>
        <v/>
      </c>
      <c r="P1420" s="11">
        <f>IF(M1420=0,"",N1420/M1420)</f>
        <v/>
      </c>
      <c r="Q1420" s="12">
        <f>IF(OR(G1420="",O1420=""),"",
IF(AND(G1420&lt;TODAY(),O1420&gt;0),"YES","NO"))</f>
        <v/>
      </c>
      <c r="R1420" s="100" t="n"/>
      <c r="S1420" s="14" t="n"/>
      <c r="T1420" s="15">
        <f>IF(Q1420="YES", IF(R1420="Company",L1420*(1+S1420),IF(R1420="Vendor",L1420*(1-S1420),"")),"")</f>
        <v/>
      </c>
      <c r="U1420" s="15">
        <f>IF(Q1420="YES",O1420*T1420,"")</f>
        <v/>
      </c>
      <c r="V1420" s="16" t="n"/>
      <c r="W1420" s="17">
        <f>IF(Q1420="YES",G1420+V1420,"")</f>
        <v/>
      </c>
      <c r="X1420" s="18">
        <f>IF(Q1420="YES",IF(TODAY()&gt;W1420,"OVERDUE","WITHIN TIME"),"")</f>
        <v/>
      </c>
    </row>
    <row r="1421">
      <c r="A1421" s="3" t="n">
        <v>1417</v>
      </c>
      <c r="B1421" s="4" t="n"/>
      <c r="C1421" s="4" t="n"/>
      <c r="D1421" s="5">
        <f>IF(E1421="ISNR20","Natural Rubber-TSNR (ISNR-20)","")</f>
        <v/>
      </c>
      <c r="E1421" s="4" t="n"/>
      <c r="F1421" s="6" t="n"/>
      <c r="G1421" s="6" t="n"/>
      <c r="H1421" s="7">
        <f>IF(G1421="","",G1421-TODAY())</f>
        <v/>
      </c>
      <c r="I1421" s="8">
        <f>IF(G1421="","",
IF(G1421&lt;TODAY(),
IF(O1421&gt;0,"Violated","Completed"),
IF(H1421&lt;=7,"Expiring Soon",
"Active")))</f>
        <v/>
      </c>
      <c r="J1421" s="8">
        <f>IF(C1421="","",
COUNTIFS(
sales!$C:$C,$C1421,
sales!$E:$E,$E1421,
sales!$H:$H,"&gt;="&amp;$F1421,
sales!$H:$H,"&lt;="&amp;$G1421
))</f>
        <v/>
      </c>
      <c r="K1421" s="9">
        <f>IF(COUNTIFS(sales!C:C, C1421)=0,"",
_xlfn.MAXIFS(sales!H:H, sales!C:C, C1421))</f>
        <v/>
      </c>
      <c r="L1421" s="4" t="n"/>
      <c r="M1421" s="4" t="n"/>
      <c r="N1421" s="10">
        <f>IF(C1421="","",
SUMIFS(
sales!$I:$I,
sales!$C:$C,$C1421,
sales!$E:$E,$E1421,
sales!$H:$H,"&gt;="&amp;$F1421,
sales!$H:$H,"&lt;="&amp;$G1421
))</f>
        <v/>
      </c>
      <c r="O1421" s="10">
        <f>IF(M1421="","",M1421-N1421)</f>
        <v/>
      </c>
      <c r="P1421" s="11">
        <f>IF(M1421=0,"",N1421/M1421)</f>
        <v/>
      </c>
      <c r="Q1421" s="12">
        <f>IF(OR(G1421="",O1421=""),"",
IF(AND(G1421&lt;TODAY(),O1421&gt;0),"YES","NO"))</f>
        <v/>
      </c>
      <c r="R1421" s="100" t="n"/>
      <c r="S1421" s="14" t="n"/>
      <c r="T1421" s="15">
        <f>IF(Q1421="YES", IF(R1421="Company",L1421*(1+S1421),IF(R1421="Vendor",L1421*(1-S1421),"")),"")</f>
        <v/>
      </c>
      <c r="U1421" s="15">
        <f>IF(Q1421="YES",O1421*T1421,"")</f>
        <v/>
      </c>
      <c r="V1421" s="16" t="n"/>
      <c r="W1421" s="17">
        <f>IF(Q1421="YES",G1421+V1421,"")</f>
        <v/>
      </c>
      <c r="X1421" s="18">
        <f>IF(Q1421="YES",IF(TODAY()&gt;W1421,"OVERDUE","WITHIN TIME"),"")</f>
        <v/>
      </c>
    </row>
    <row r="1422">
      <c r="A1422" s="3" t="n">
        <v>1418</v>
      </c>
      <c r="B1422" s="4" t="n"/>
      <c r="C1422" s="4" t="n"/>
      <c r="D1422" s="5">
        <f>IF(E1422="ISNR20","Natural Rubber-TSNR (ISNR-20)","")</f>
        <v/>
      </c>
      <c r="E1422" s="4" t="n"/>
      <c r="F1422" s="6" t="n"/>
      <c r="G1422" s="6" t="n"/>
      <c r="H1422" s="7">
        <f>IF(G1422="","",G1422-TODAY())</f>
        <v/>
      </c>
      <c r="I1422" s="8">
        <f>IF(G1422="","",
IF(G1422&lt;TODAY(),
IF(O1422&gt;0,"Violated","Completed"),
IF(H1422&lt;=7,"Expiring Soon",
"Active")))</f>
        <v/>
      </c>
      <c r="J1422" s="8">
        <f>IF(C1422="","",
COUNTIFS(
sales!$C:$C,$C1422,
sales!$E:$E,$E1422,
sales!$H:$H,"&gt;="&amp;$F1422,
sales!$H:$H,"&lt;="&amp;$G1422
))</f>
        <v/>
      </c>
      <c r="K1422" s="9">
        <f>IF(COUNTIFS(sales!C:C, C1422)=0,"",
_xlfn.MAXIFS(sales!H:H, sales!C:C, C1422))</f>
        <v/>
      </c>
      <c r="L1422" s="4" t="n"/>
      <c r="M1422" s="4" t="n"/>
      <c r="N1422" s="10">
        <f>IF(C1422="","",
SUMIFS(
sales!$I:$I,
sales!$C:$C,$C1422,
sales!$E:$E,$E1422,
sales!$H:$H,"&gt;="&amp;$F1422,
sales!$H:$H,"&lt;="&amp;$G1422
))</f>
        <v/>
      </c>
      <c r="O1422" s="10">
        <f>IF(M1422="","",M1422-N1422)</f>
        <v/>
      </c>
      <c r="P1422" s="11">
        <f>IF(M1422=0,"",N1422/M1422)</f>
        <v/>
      </c>
      <c r="Q1422" s="12">
        <f>IF(OR(G1422="",O1422=""),"",
IF(AND(G1422&lt;TODAY(),O1422&gt;0),"YES","NO"))</f>
        <v/>
      </c>
      <c r="R1422" s="100" t="n"/>
      <c r="S1422" s="14" t="n"/>
      <c r="T1422" s="15">
        <f>IF(Q1422="YES", IF(R1422="Company",L1422*(1+S1422),IF(R1422="Vendor",L1422*(1-S1422),"")),"")</f>
        <v/>
      </c>
      <c r="U1422" s="15">
        <f>IF(Q1422="YES",O1422*T1422,"")</f>
        <v/>
      </c>
      <c r="V1422" s="16" t="n"/>
      <c r="W1422" s="17">
        <f>IF(Q1422="YES",G1422+V1422,"")</f>
        <v/>
      </c>
      <c r="X1422" s="18">
        <f>IF(Q1422="YES",IF(TODAY()&gt;W1422,"OVERDUE","WITHIN TIME"),"")</f>
        <v/>
      </c>
    </row>
    <row r="1423">
      <c r="A1423" s="3" t="n">
        <v>1419</v>
      </c>
      <c r="B1423" s="4" t="n"/>
      <c r="C1423" s="4" t="n"/>
      <c r="D1423" s="5">
        <f>IF(E1423="ISNR20","Natural Rubber-TSNR (ISNR-20)","")</f>
        <v/>
      </c>
      <c r="E1423" s="4" t="n"/>
      <c r="F1423" s="6" t="n"/>
      <c r="G1423" s="6" t="n"/>
      <c r="H1423" s="7">
        <f>IF(G1423="","",G1423-TODAY())</f>
        <v/>
      </c>
      <c r="I1423" s="8">
        <f>IF(G1423="","",
IF(G1423&lt;TODAY(),
IF(O1423&gt;0,"Violated","Completed"),
IF(H1423&lt;=7,"Expiring Soon",
"Active")))</f>
        <v/>
      </c>
      <c r="J1423" s="8">
        <f>IF(C1423="","",
COUNTIFS(
sales!$C:$C,$C1423,
sales!$E:$E,$E1423,
sales!$H:$H,"&gt;="&amp;$F1423,
sales!$H:$H,"&lt;="&amp;$G1423
))</f>
        <v/>
      </c>
      <c r="K1423" s="9">
        <f>IF(COUNTIFS(sales!C:C, C1423)=0,"",
_xlfn.MAXIFS(sales!H:H, sales!C:C, C1423))</f>
        <v/>
      </c>
      <c r="L1423" s="4" t="n"/>
      <c r="M1423" s="4" t="n"/>
      <c r="N1423" s="10">
        <f>IF(C1423="","",
SUMIFS(
sales!$I:$I,
sales!$C:$C,$C1423,
sales!$E:$E,$E1423,
sales!$H:$H,"&gt;="&amp;$F1423,
sales!$H:$H,"&lt;="&amp;$G1423
))</f>
        <v/>
      </c>
      <c r="O1423" s="10">
        <f>IF(M1423="","",M1423-N1423)</f>
        <v/>
      </c>
      <c r="P1423" s="11">
        <f>IF(M1423=0,"",N1423/M1423)</f>
        <v/>
      </c>
      <c r="Q1423" s="12">
        <f>IF(OR(G1423="",O1423=""),"",
IF(AND(G1423&lt;TODAY(),O1423&gt;0),"YES","NO"))</f>
        <v/>
      </c>
      <c r="R1423" s="100" t="n"/>
      <c r="S1423" s="14" t="n"/>
      <c r="T1423" s="15">
        <f>IF(Q1423="YES", IF(R1423="Company",L1423*(1+S1423),IF(R1423="Vendor",L1423*(1-S1423),"")),"")</f>
        <v/>
      </c>
      <c r="U1423" s="15">
        <f>IF(Q1423="YES",O1423*T1423,"")</f>
        <v/>
      </c>
      <c r="V1423" s="16" t="n"/>
      <c r="W1423" s="17">
        <f>IF(Q1423="YES",G1423+V1423,"")</f>
        <v/>
      </c>
      <c r="X1423" s="18">
        <f>IF(Q1423="YES",IF(TODAY()&gt;W1423,"OVERDUE","WITHIN TIME"),"")</f>
        <v/>
      </c>
    </row>
    <row r="1424">
      <c r="A1424" s="3" t="n">
        <v>1420</v>
      </c>
      <c r="B1424" s="4" t="n"/>
      <c r="C1424" s="4" t="n"/>
      <c r="D1424" s="5">
        <f>IF(E1424="ISNR20","Natural Rubber-TSNR (ISNR-20)","")</f>
        <v/>
      </c>
      <c r="E1424" s="4" t="n"/>
      <c r="F1424" s="6" t="n"/>
      <c r="G1424" s="6" t="n"/>
      <c r="H1424" s="7">
        <f>IF(G1424="","",G1424-TODAY())</f>
        <v/>
      </c>
      <c r="I1424" s="8">
        <f>IF(G1424="","",
IF(G1424&lt;TODAY(),
IF(O1424&gt;0,"Violated","Completed"),
IF(H1424&lt;=7,"Expiring Soon",
"Active")))</f>
        <v/>
      </c>
      <c r="J1424" s="8">
        <f>IF(C1424="","",
COUNTIFS(
sales!$C:$C,$C1424,
sales!$E:$E,$E1424,
sales!$H:$H,"&gt;="&amp;$F1424,
sales!$H:$H,"&lt;="&amp;$G1424
))</f>
        <v/>
      </c>
      <c r="K1424" s="9">
        <f>IF(COUNTIFS(sales!C:C, C1424)=0,"",
_xlfn.MAXIFS(sales!H:H, sales!C:C, C1424))</f>
        <v/>
      </c>
      <c r="L1424" s="4" t="n"/>
      <c r="M1424" s="4" t="n"/>
      <c r="N1424" s="10">
        <f>IF(C1424="","",
SUMIFS(
sales!$I:$I,
sales!$C:$C,$C1424,
sales!$E:$E,$E1424,
sales!$H:$H,"&gt;="&amp;$F1424,
sales!$H:$H,"&lt;="&amp;$G1424
))</f>
        <v/>
      </c>
      <c r="O1424" s="10">
        <f>IF(M1424="","",M1424-N1424)</f>
        <v/>
      </c>
      <c r="P1424" s="11">
        <f>IF(M1424=0,"",N1424/M1424)</f>
        <v/>
      </c>
      <c r="Q1424" s="12">
        <f>IF(OR(G1424="",O1424=""),"",
IF(AND(G1424&lt;TODAY(),O1424&gt;0),"YES","NO"))</f>
        <v/>
      </c>
      <c r="R1424" s="100" t="n"/>
      <c r="S1424" s="14" t="n"/>
      <c r="T1424" s="15">
        <f>IF(Q1424="YES", IF(R1424="Company",L1424*(1+S1424),IF(R1424="Vendor",L1424*(1-S1424),"")),"")</f>
        <v/>
      </c>
      <c r="U1424" s="15">
        <f>IF(Q1424="YES",O1424*T1424,"")</f>
        <v/>
      </c>
      <c r="V1424" s="16" t="n"/>
      <c r="W1424" s="17">
        <f>IF(Q1424="YES",G1424+V1424,"")</f>
        <v/>
      </c>
      <c r="X1424" s="18">
        <f>IF(Q1424="YES",IF(TODAY()&gt;W1424,"OVERDUE","WITHIN TIME"),"")</f>
        <v/>
      </c>
    </row>
    <row r="1425">
      <c r="A1425" s="3" t="n">
        <v>1421</v>
      </c>
      <c r="B1425" s="4" t="n"/>
      <c r="C1425" s="4" t="n"/>
      <c r="D1425" s="5">
        <f>IF(E1425="ISNR20","Natural Rubber-TSNR (ISNR-20)","")</f>
        <v/>
      </c>
      <c r="E1425" s="4" t="n"/>
      <c r="F1425" s="6" t="n"/>
      <c r="G1425" s="6" t="n"/>
      <c r="H1425" s="7">
        <f>IF(G1425="","",G1425-TODAY())</f>
        <v/>
      </c>
      <c r="I1425" s="8">
        <f>IF(G1425="","",
IF(G1425&lt;TODAY(),
IF(O1425&gt;0,"Violated","Completed"),
IF(H1425&lt;=7,"Expiring Soon",
"Active")))</f>
        <v/>
      </c>
      <c r="J1425" s="8">
        <f>IF(C1425="","",
COUNTIFS(
sales!$C:$C,$C1425,
sales!$E:$E,$E1425,
sales!$H:$H,"&gt;="&amp;$F1425,
sales!$H:$H,"&lt;="&amp;$G1425
))</f>
        <v/>
      </c>
      <c r="K1425" s="9">
        <f>IF(COUNTIFS(sales!C:C, C1425)=0,"",
_xlfn.MAXIFS(sales!H:H, sales!C:C, C1425))</f>
        <v/>
      </c>
      <c r="L1425" s="4" t="n"/>
      <c r="M1425" s="4" t="n"/>
      <c r="N1425" s="10">
        <f>IF(C1425="","",
SUMIFS(
sales!$I:$I,
sales!$C:$C,$C1425,
sales!$E:$E,$E1425,
sales!$H:$H,"&gt;="&amp;$F1425,
sales!$H:$H,"&lt;="&amp;$G1425
))</f>
        <v/>
      </c>
      <c r="O1425" s="10">
        <f>IF(M1425="","",M1425-N1425)</f>
        <v/>
      </c>
      <c r="P1425" s="11">
        <f>IF(M1425=0,"",N1425/M1425)</f>
        <v/>
      </c>
      <c r="Q1425" s="12">
        <f>IF(OR(G1425="",O1425=""),"",
IF(AND(G1425&lt;TODAY(),O1425&gt;0),"YES","NO"))</f>
        <v/>
      </c>
      <c r="R1425" s="100" t="n"/>
      <c r="S1425" s="14" t="n"/>
      <c r="T1425" s="15">
        <f>IF(Q1425="YES", IF(R1425="Company",L1425*(1+S1425),IF(R1425="Vendor",L1425*(1-S1425),"")),"")</f>
        <v/>
      </c>
      <c r="U1425" s="15">
        <f>IF(Q1425="YES",O1425*T1425,"")</f>
        <v/>
      </c>
      <c r="V1425" s="16" t="n"/>
      <c r="W1425" s="17">
        <f>IF(Q1425="YES",G1425+V1425,"")</f>
        <v/>
      </c>
      <c r="X1425" s="18">
        <f>IF(Q1425="YES",IF(TODAY()&gt;W1425,"OVERDUE","WITHIN TIME"),"")</f>
        <v/>
      </c>
    </row>
    <row r="1426">
      <c r="A1426" s="3" t="n">
        <v>1422</v>
      </c>
      <c r="B1426" s="4" t="n"/>
      <c r="C1426" s="4" t="n"/>
      <c r="D1426" s="5">
        <f>IF(E1426="ISNR20","Natural Rubber-TSNR (ISNR-20)","")</f>
        <v/>
      </c>
      <c r="E1426" s="4" t="n"/>
      <c r="F1426" s="6" t="n"/>
      <c r="G1426" s="6" t="n"/>
      <c r="H1426" s="7">
        <f>IF(G1426="","",G1426-TODAY())</f>
        <v/>
      </c>
      <c r="I1426" s="8">
        <f>IF(G1426="","",
IF(G1426&lt;TODAY(),
IF(O1426&gt;0,"Violated","Completed"),
IF(H1426&lt;=7,"Expiring Soon",
"Active")))</f>
        <v/>
      </c>
      <c r="J1426" s="8">
        <f>IF(C1426="","",
COUNTIFS(
sales!$C:$C,$C1426,
sales!$E:$E,$E1426,
sales!$H:$H,"&gt;="&amp;$F1426,
sales!$H:$H,"&lt;="&amp;$G1426
))</f>
        <v/>
      </c>
      <c r="K1426" s="9">
        <f>IF(COUNTIFS(sales!C:C, C1426)=0,"",
_xlfn.MAXIFS(sales!H:H, sales!C:C, C1426))</f>
        <v/>
      </c>
      <c r="L1426" s="4" t="n"/>
      <c r="M1426" s="4" t="n"/>
      <c r="N1426" s="10">
        <f>IF(C1426="","",
SUMIFS(
sales!$I:$I,
sales!$C:$C,$C1426,
sales!$E:$E,$E1426,
sales!$H:$H,"&gt;="&amp;$F1426,
sales!$H:$H,"&lt;="&amp;$G1426
))</f>
        <v/>
      </c>
      <c r="O1426" s="10">
        <f>IF(M1426="","",M1426-N1426)</f>
        <v/>
      </c>
      <c r="P1426" s="11">
        <f>IF(M1426=0,"",N1426/M1426)</f>
        <v/>
      </c>
      <c r="Q1426" s="12">
        <f>IF(OR(G1426="",O1426=""),"",
IF(AND(G1426&lt;TODAY(),O1426&gt;0),"YES","NO"))</f>
        <v/>
      </c>
      <c r="R1426" s="100" t="n"/>
      <c r="S1426" s="14" t="n"/>
      <c r="T1426" s="15">
        <f>IF(Q1426="YES", IF(R1426="Company",L1426*(1+S1426),IF(R1426="Vendor",L1426*(1-S1426),"")),"")</f>
        <v/>
      </c>
      <c r="U1426" s="15">
        <f>IF(Q1426="YES",O1426*T1426,"")</f>
        <v/>
      </c>
      <c r="V1426" s="16" t="n"/>
      <c r="W1426" s="17">
        <f>IF(Q1426="YES",G1426+V1426,"")</f>
        <v/>
      </c>
      <c r="X1426" s="18">
        <f>IF(Q1426="YES",IF(TODAY()&gt;W1426,"OVERDUE","WITHIN TIME"),"")</f>
        <v/>
      </c>
    </row>
    <row r="1427">
      <c r="A1427" s="3" t="n">
        <v>1423</v>
      </c>
      <c r="B1427" s="4" t="n"/>
      <c r="C1427" s="4" t="n"/>
      <c r="D1427" s="5">
        <f>IF(E1427="ISNR20","Natural Rubber-TSNR (ISNR-20)","")</f>
        <v/>
      </c>
      <c r="E1427" s="4" t="n"/>
      <c r="F1427" s="6" t="n"/>
      <c r="G1427" s="6" t="n"/>
      <c r="H1427" s="7">
        <f>IF(G1427="","",G1427-TODAY())</f>
        <v/>
      </c>
      <c r="I1427" s="8">
        <f>IF(G1427="","",
IF(G1427&lt;TODAY(),
IF(O1427&gt;0,"Violated","Completed"),
IF(H1427&lt;=7,"Expiring Soon",
"Active")))</f>
        <v/>
      </c>
      <c r="J1427" s="8">
        <f>IF(C1427="","",
COUNTIFS(
sales!$C:$C,$C1427,
sales!$E:$E,$E1427,
sales!$H:$H,"&gt;="&amp;$F1427,
sales!$H:$H,"&lt;="&amp;$G1427
))</f>
        <v/>
      </c>
      <c r="K1427" s="9">
        <f>IF(COUNTIFS(sales!C:C, C1427)=0,"",
_xlfn.MAXIFS(sales!H:H, sales!C:C, C1427))</f>
        <v/>
      </c>
      <c r="L1427" s="4" t="n"/>
      <c r="M1427" s="4" t="n"/>
      <c r="N1427" s="10">
        <f>IF(C1427="","",
SUMIFS(
sales!$I:$I,
sales!$C:$C,$C1427,
sales!$E:$E,$E1427,
sales!$H:$H,"&gt;="&amp;$F1427,
sales!$H:$H,"&lt;="&amp;$G1427
))</f>
        <v/>
      </c>
      <c r="O1427" s="10">
        <f>IF(M1427="","",M1427-N1427)</f>
        <v/>
      </c>
      <c r="P1427" s="11">
        <f>IF(M1427=0,"",N1427/M1427)</f>
        <v/>
      </c>
      <c r="Q1427" s="12">
        <f>IF(OR(G1427="",O1427=""),"",
IF(AND(G1427&lt;TODAY(),O1427&gt;0),"YES","NO"))</f>
        <v/>
      </c>
      <c r="R1427" s="100" t="n"/>
      <c r="S1427" s="14" t="n"/>
      <c r="T1427" s="15">
        <f>IF(Q1427="YES", IF(R1427="Company",L1427*(1+S1427),IF(R1427="Vendor",L1427*(1-S1427),"")),"")</f>
        <v/>
      </c>
      <c r="U1427" s="15">
        <f>IF(Q1427="YES",O1427*T1427,"")</f>
        <v/>
      </c>
      <c r="V1427" s="16" t="n"/>
      <c r="W1427" s="17">
        <f>IF(Q1427="YES",G1427+V1427,"")</f>
        <v/>
      </c>
      <c r="X1427" s="18">
        <f>IF(Q1427="YES",IF(TODAY()&gt;W1427,"OVERDUE","WITHIN TIME"),"")</f>
        <v/>
      </c>
    </row>
    <row r="1428">
      <c r="A1428" s="3" t="n">
        <v>1424</v>
      </c>
      <c r="B1428" s="4" t="n"/>
      <c r="C1428" s="4" t="n"/>
      <c r="D1428" s="5">
        <f>IF(E1428="ISNR20","Natural Rubber-TSNR (ISNR-20)","")</f>
        <v/>
      </c>
      <c r="E1428" s="4" t="n"/>
      <c r="F1428" s="6" t="n"/>
      <c r="G1428" s="6" t="n"/>
      <c r="H1428" s="7">
        <f>IF(G1428="","",G1428-TODAY())</f>
        <v/>
      </c>
      <c r="I1428" s="8">
        <f>IF(G1428="","",
IF(G1428&lt;TODAY(),
IF(O1428&gt;0,"Violated","Completed"),
IF(H1428&lt;=7,"Expiring Soon",
"Active")))</f>
        <v/>
      </c>
      <c r="J1428" s="8">
        <f>IF(C1428="","",
COUNTIFS(
sales!$C:$C,$C1428,
sales!$E:$E,$E1428,
sales!$H:$H,"&gt;="&amp;$F1428,
sales!$H:$H,"&lt;="&amp;$G1428
))</f>
        <v/>
      </c>
      <c r="K1428" s="9">
        <f>IF(COUNTIFS(sales!C:C, C1428)=0,"",
_xlfn.MAXIFS(sales!H:H, sales!C:C, C1428))</f>
        <v/>
      </c>
      <c r="L1428" s="4" t="n"/>
      <c r="M1428" s="4" t="n"/>
      <c r="N1428" s="10">
        <f>IF(C1428="","",
SUMIFS(
sales!$I:$I,
sales!$C:$C,$C1428,
sales!$E:$E,$E1428,
sales!$H:$H,"&gt;="&amp;$F1428,
sales!$H:$H,"&lt;="&amp;$G1428
))</f>
        <v/>
      </c>
      <c r="O1428" s="10">
        <f>IF(M1428="","",M1428-N1428)</f>
        <v/>
      </c>
      <c r="P1428" s="11">
        <f>IF(M1428=0,"",N1428/M1428)</f>
        <v/>
      </c>
      <c r="Q1428" s="12">
        <f>IF(OR(G1428="",O1428=""),"",
IF(AND(G1428&lt;TODAY(),O1428&gt;0),"YES","NO"))</f>
        <v/>
      </c>
      <c r="R1428" s="100" t="n"/>
      <c r="S1428" s="14" t="n"/>
      <c r="T1428" s="15">
        <f>IF(Q1428="YES", IF(R1428="Company",L1428*(1+S1428),IF(R1428="Vendor",L1428*(1-S1428),"")),"")</f>
        <v/>
      </c>
      <c r="U1428" s="15">
        <f>IF(Q1428="YES",O1428*T1428,"")</f>
        <v/>
      </c>
      <c r="V1428" s="16" t="n"/>
      <c r="W1428" s="17">
        <f>IF(Q1428="YES",G1428+V1428,"")</f>
        <v/>
      </c>
      <c r="X1428" s="18">
        <f>IF(Q1428="YES",IF(TODAY()&gt;W1428,"OVERDUE","WITHIN TIME"),"")</f>
        <v/>
      </c>
    </row>
    <row r="1429">
      <c r="A1429" s="3" t="n">
        <v>1425</v>
      </c>
      <c r="B1429" s="4" t="n"/>
      <c r="C1429" s="4" t="n"/>
      <c r="D1429" s="5">
        <f>IF(E1429="ISNR20","Natural Rubber-TSNR (ISNR-20)","")</f>
        <v/>
      </c>
      <c r="E1429" s="4" t="n"/>
      <c r="F1429" s="6" t="n"/>
      <c r="G1429" s="6" t="n"/>
      <c r="H1429" s="7">
        <f>IF(G1429="","",G1429-TODAY())</f>
        <v/>
      </c>
      <c r="I1429" s="8">
        <f>IF(G1429="","",
IF(G1429&lt;TODAY(),
IF(O1429&gt;0,"Violated","Completed"),
IF(H1429&lt;=7,"Expiring Soon",
"Active")))</f>
        <v/>
      </c>
      <c r="J1429" s="8">
        <f>IF(C1429="","",
COUNTIFS(
sales!$C:$C,$C1429,
sales!$E:$E,$E1429,
sales!$H:$H,"&gt;="&amp;$F1429,
sales!$H:$H,"&lt;="&amp;$G1429
))</f>
        <v/>
      </c>
      <c r="K1429" s="9">
        <f>IF(COUNTIFS(sales!C:C, C1429)=0,"",
_xlfn.MAXIFS(sales!H:H, sales!C:C, C1429))</f>
        <v/>
      </c>
      <c r="L1429" s="4" t="n"/>
      <c r="M1429" s="4" t="n"/>
      <c r="N1429" s="10">
        <f>IF(C1429="","",
SUMIFS(
sales!$I:$I,
sales!$C:$C,$C1429,
sales!$E:$E,$E1429,
sales!$H:$H,"&gt;="&amp;$F1429,
sales!$H:$H,"&lt;="&amp;$G1429
))</f>
        <v/>
      </c>
      <c r="O1429" s="10">
        <f>IF(M1429="","",M1429-N1429)</f>
        <v/>
      </c>
      <c r="P1429" s="11">
        <f>IF(M1429=0,"",N1429/M1429)</f>
        <v/>
      </c>
      <c r="Q1429" s="12">
        <f>IF(OR(G1429="",O1429=""),"",
IF(AND(G1429&lt;TODAY(),O1429&gt;0),"YES","NO"))</f>
        <v/>
      </c>
      <c r="R1429" s="100" t="n"/>
      <c r="S1429" s="14" t="n"/>
      <c r="T1429" s="15">
        <f>IF(Q1429="YES", IF(R1429="Company",L1429*(1+S1429),IF(R1429="Vendor",L1429*(1-S1429),"")),"")</f>
        <v/>
      </c>
      <c r="U1429" s="15">
        <f>IF(Q1429="YES",O1429*T1429,"")</f>
        <v/>
      </c>
      <c r="V1429" s="16" t="n"/>
      <c r="W1429" s="17">
        <f>IF(Q1429="YES",G1429+V1429,"")</f>
        <v/>
      </c>
      <c r="X1429" s="18">
        <f>IF(Q1429="YES",IF(TODAY()&gt;W1429,"OVERDUE","WITHIN TIME"),"")</f>
        <v/>
      </c>
    </row>
    <row r="1430">
      <c r="A1430" s="3" t="n">
        <v>1426</v>
      </c>
      <c r="B1430" s="4" t="n"/>
      <c r="C1430" s="4" t="n"/>
      <c r="D1430" s="5">
        <f>IF(E1430="ISNR20","Natural Rubber-TSNR (ISNR-20)","")</f>
        <v/>
      </c>
      <c r="E1430" s="4" t="n"/>
      <c r="F1430" s="6" t="n"/>
      <c r="G1430" s="6" t="n"/>
      <c r="H1430" s="7">
        <f>IF(G1430="","",G1430-TODAY())</f>
        <v/>
      </c>
      <c r="I1430" s="8">
        <f>IF(G1430="","",
IF(G1430&lt;TODAY(),
IF(O1430&gt;0,"Violated","Completed"),
IF(H1430&lt;=7,"Expiring Soon",
"Active")))</f>
        <v/>
      </c>
      <c r="J1430" s="8">
        <f>IF(C1430="","",
COUNTIFS(
sales!$C:$C,$C1430,
sales!$E:$E,$E1430,
sales!$H:$H,"&gt;="&amp;$F1430,
sales!$H:$H,"&lt;="&amp;$G1430
))</f>
        <v/>
      </c>
      <c r="K1430" s="9">
        <f>IF(COUNTIFS(sales!C:C, C1430)=0,"",
_xlfn.MAXIFS(sales!H:H, sales!C:C, C1430))</f>
        <v/>
      </c>
      <c r="L1430" s="4" t="n"/>
      <c r="M1430" s="4" t="n"/>
      <c r="N1430" s="10">
        <f>IF(C1430="","",
SUMIFS(
sales!$I:$I,
sales!$C:$C,$C1430,
sales!$E:$E,$E1430,
sales!$H:$H,"&gt;="&amp;$F1430,
sales!$H:$H,"&lt;="&amp;$G1430
))</f>
        <v/>
      </c>
      <c r="O1430" s="10">
        <f>IF(M1430="","",M1430-N1430)</f>
        <v/>
      </c>
      <c r="P1430" s="11">
        <f>IF(M1430=0,"",N1430/M1430)</f>
        <v/>
      </c>
      <c r="Q1430" s="12">
        <f>IF(OR(G1430="",O1430=""),"",
IF(AND(G1430&lt;TODAY(),O1430&gt;0),"YES","NO"))</f>
        <v/>
      </c>
      <c r="R1430" s="100" t="n"/>
      <c r="S1430" s="14" t="n"/>
      <c r="T1430" s="15">
        <f>IF(Q1430="YES", IF(R1430="Company",L1430*(1+S1430),IF(R1430="Vendor",L1430*(1-S1430),"")),"")</f>
        <v/>
      </c>
      <c r="U1430" s="15">
        <f>IF(Q1430="YES",O1430*T1430,"")</f>
        <v/>
      </c>
      <c r="V1430" s="16" t="n"/>
      <c r="W1430" s="17">
        <f>IF(Q1430="YES",G1430+V1430,"")</f>
        <v/>
      </c>
      <c r="X1430" s="18">
        <f>IF(Q1430="YES",IF(TODAY()&gt;W1430,"OVERDUE","WITHIN TIME"),"")</f>
        <v/>
      </c>
    </row>
    <row r="1431">
      <c r="A1431" s="3" t="n">
        <v>1427</v>
      </c>
      <c r="B1431" s="4" t="n"/>
      <c r="C1431" s="4" t="n"/>
      <c r="D1431" s="5">
        <f>IF(E1431="ISNR20","Natural Rubber-TSNR (ISNR-20)","")</f>
        <v/>
      </c>
      <c r="E1431" s="4" t="n"/>
      <c r="F1431" s="6" t="n"/>
      <c r="G1431" s="6" t="n"/>
      <c r="H1431" s="7">
        <f>IF(G1431="","",G1431-TODAY())</f>
        <v/>
      </c>
      <c r="I1431" s="8">
        <f>IF(G1431="","",
IF(G1431&lt;TODAY(),
IF(O1431&gt;0,"Violated","Completed"),
IF(H1431&lt;=7,"Expiring Soon",
"Active")))</f>
        <v/>
      </c>
      <c r="J1431" s="8">
        <f>IF(C1431="","",
COUNTIFS(
sales!$C:$C,$C1431,
sales!$E:$E,$E1431,
sales!$H:$H,"&gt;="&amp;$F1431,
sales!$H:$H,"&lt;="&amp;$G1431
))</f>
        <v/>
      </c>
      <c r="K1431" s="9">
        <f>IF(COUNTIFS(sales!C:C, C1431)=0,"",
_xlfn.MAXIFS(sales!H:H, sales!C:C, C1431))</f>
        <v/>
      </c>
      <c r="L1431" s="4" t="n"/>
      <c r="M1431" s="4" t="n"/>
      <c r="N1431" s="10">
        <f>IF(C1431="","",
SUMIFS(
sales!$I:$I,
sales!$C:$C,$C1431,
sales!$E:$E,$E1431,
sales!$H:$H,"&gt;="&amp;$F1431,
sales!$H:$H,"&lt;="&amp;$G1431
))</f>
        <v/>
      </c>
      <c r="O1431" s="10">
        <f>IF(M1431="","",M1431-N1431)</f>
        <v/>
      </c>
      <c r="P1431" s="11">
        <f>IF(M1431=0,"",N1431/M1431)</f>
        <v/>
      </c>
      <c r="Q1431" s="12">
        <f>IF(OR(G1431="",O1431=""),"",
IF(AND(G1431&lt;TODAY(),O1431&gt;0),"YES","NO"))</f>
        <v/>
      </c>
      <c r="R1431" s="100" t="n"/>
      <c r="S1431" s="14" t="n"/>
      <c r="T1431" s="15">
        <f>IF(Q1431="YES", IF(R1431="Company",L1431*(1+S1431),IF(R1431="Vendor",L1431*(1-S1431),"")),"")</f>
        <v/>
      </c>
      <c r="U1431" s="15">
        <f>IF(Q1431="YES",O1431*T1431,"")</f>
        <v/>
      </c>
      <c r="V1431" s="16" t="n"/>
      <c r="W1431" s="17">
        <f>IF(Q1431="YES",G1431+V1431,"")</f>
        <v/>
      </c>
      <c r="X1431" s="18">
        <f>IF(Q1431="YES",IF(TODAY()&gt;W1431,"OVERDUE","WITHIN TIME"),"")</f>
        <v/>
      </c>
    </row>
    <row r="1432">
      <c r="A1432" s="3" t="n">
        <v>1428</v>
      </c>
      <c r="B1432" s="4" t="n"/>
      <c r="C1432" s="4" t="n"/>
      <c r="D1432" s="5">
        <f>IF(E1432="ISNR20","Natural Rubber-TSNR (ISNR-20)","")</f>
        <v/>
      </c>
      <c r="E1432" s="4" t="n"/>
      <c r="F1432" s="6" t="n"/>
      <c r="G1432" s="6" t="n"/>
      <c r="H1432" s="7">
        <f>IF(G1432="","",G1432-TODAY())</f>
        <v/>
      </c>
      <c r="I1432" s="8">
        <f>IF(G1432="","",
IF(G1432&lt;TODAY(),
IF(O1432&gt;0,"Violated","Completed"),
IF(H1432&lt;=7,"Expiring Soon",
"Active")))</f>
        <v/>
      </c>
      <c r="J1432" s="8">
        <f>IF(C1432="","",
COUNTIFS(
sales!$C:$C,$C1432,
sales!$E:$E,$E1432,
sales!$H:$H,"&gt;="&amp;$F1432,
sales!$H:$H,"&lt;="&amp;$G1432
))</f>
        <v/>
      </c>
      <c r="K1432" s="9">
        <f>IF(COUNTIFS(sales!C:C, C1432)=0,"",
_xlfn.MAXIFS(sales!H:H, sales!C:C, C1432))</f>
        <v/>
      </c>
      <c r="L1432" s="4" t="n"/>
      <c r="M1432" s="4" t="n"/>
      <c r="N1432" s="10">
        <f>IF(C1432="","",
SUMIFS(
sales!$I:$I,
sales!$C:$C,$C1432,
sales!$E:$E,$E1432,
sales!$H:$H,"&gt;="&amp;$F1432,
sales!$H:$H,"&lt;="&amp;$G1432
))</f>
        <v/>
      </c>
      <c r="O1432" s="10">
        <f>IF(M1432="","",M1432-N1432)</f>
        <v/>
      </c>
      <c r="P1432" s="11">
        <f>IF(M1432=0,"",N1432/M1432)</f>
        <v/>
      </c>
      <c r="Q1432" s="12">
        <f>IF(OR(G1432="",O1432=""),"",
IF(AND(G1432&lt;TODAY(),O1432&gt;0),"YES","NO"))</f>
        <v/>
      </c>
      <c r="R1432" s="100" t="n"/>
      <c r="S1432" s="14" t="n"/>
      <c r="T1432" s="15">
        <f>IF(Q1432="YES", IF(R1432="Company",L1432*(1+S1432),IF(R1432="Vendor",L1432*(1-S1432),"")),"")</f>
        <v/>
      </c>
      <c r="U1432" s="15">
        <f>IF(Q1432="YES",O1432*T1432,"")</f>
        <v/>
      </c>
      <c r="V1432" s="16" t="n"/>
      <c r="W1432" s="17">
        <f>IF(Q1432="YES",G1432+V1432,"")</f>
        <v/>
      </c>
      <c r="X1432" s="18">
        <f>IF(Q1432="YES",IF(TODAY()&gt;W1432,"OVERDUE","WITHIN TIME"),"")</f>
        <v/>
      </c>
    </row>
    <row r="1433">
      <c r="A1433" s="3" t="n">
        <v>1429</v>
      </c>
      <c r="B1433" s="4" t="n"/>
      <c r="C1433" s="4" t="n"/>
      <c r="D1433" s="5">
        <f>IF(E1433="ISNR20","Natural Rubber-TSNR (ISNR-20)","")</f>
        <v/>
      </c>
      <c r="E1433" s="4" t="n"/>
      <c r="F1433" s="6" t="n"/>
      <c r="G1433" s="6" t="n"/>
      <c r="H1433" s="7">
        <f>IF(G1433="","",G1433-TODAY())</f>
        <v/>
      </c>
      <c r="I1433" s="8">
        <f>IF(G1433="","",
IF(G1433&lt;TODAY(),
IF(O1433&gt;0,"Violated","Completed"),
IF(H1433&lt;=7,"Expiring Soon",
"Active")))</f>
        <v/>
      </c>
      <c r="J1433" s="8">
        <f>IF(C1433="","",
COUNTIFS(
sales!$C:$C,$C1433,
sales!$E:$E,$E1433,
sales!$H:$H,"&gt;="&amp;$F1433,
sales!$H:$H,"&lt;="&amp;$G1433
))</f>
        <v/>
      </c>
      <c r="K1433" s="9">
        <f>IF(COUNTIFS(sales!C:C, C1433)=0,"",
_xlfn.MAXIFS(sales!H:H, sales!C:C, C1433))</f>
        <v/>
      </c>
      <c r="L1433" s="4" t="n"/>
      <c r="M1433" s="4" t="n"/>
      <c r="N1433" s="10">
        <f>IF(C1433="","",
SUMIFS(
sales!$I:$I,
sales!$C:$C,$C1433,
sales!$E:$E,$E1433,
sales!$H:$H,"&gt;="&amp;$F1433,
sales!$H:$H,"&lt;="&amp;$G1433
))</f>
        <v/>
      </c>
      <c r="O1433" s="10">
        <f>IF(M1433="","",M1433-N1433)</f>
        <v/>
      </c>
      <c r="P1433" s="11">
        <f>IF(M1433=0,"",N1433/M1433)</f>
        <v/>
      </c>
      <c r="Q1433" s="12">
        <f>IF(OR(G1433="",O1433=""),"",
IF(AND(G1433&lt;TODAY(),O1433&gt;0),"YES","NO"))</f>
        <v/>
      </c>
      <c r="R1433" s="100" t="n"/>
      <c r="S1433" s="14" t="n"/>
      <c r="T1433" s="15">
        <f>IF(Q1433="YES", IF(R1433="Company",L1433*(1+S1433),IF(R1433="Vendor",L1433*(1-S1433),"")),"")</f>
        <v/>
      </c>
      <c r="U1433" s="15">
        <f>IF(Q1433="YES",O1433*T1433,"")</f>
        <v/>
      </c>
      <c r="V1433" s="16" t="n"/>
      <c r="W1433" s="17">
        <f>IF(Q1433="YES",G1433+V1433,"")</f>
        <v/>
      </c>
      <c r="X1433" s="18">
        <f>IF(Q1433="YES",IF(TODAY()&gt;W1433,"OVERDUE","WITHIN TIME"),"")</f>
        <v/>
      </c>
    </row>
    <row r="1434">
      <c r="A1434" s="3" t="n">
        <v>1430</v>
      </c>
      <c r="B1434" s="4" t="n"/>
      <c r="C1434" s="4" t="n"/>
      <c r="D1434" s="5">
        <f>IF(E1434="ISNR20","Natural Rubber-TSNR (ISNR-20)","")</f>
        <v/>
      </c>
      <c r="E1434" s="4" t="n"/>
      <c r="F1434" s="6" t="n"/>
      <c r="G1434" s="6" t="n"/>
      <c r="H1434" s="7">
        <f>IF(G1434="","",G1434-TODAY())</f>
        <v/>
      </c>
      <c r="I1434" s="8">
        <f>IF(G1434="","",
IF(G1434&lt;TODAY(),
IF(O1434&gt;0,"Violated","Completed"),
IF(H1434&lt;=7,"Expiring Soon",
"Active")))</f>
        <v/>
      </c>
      <c r="J1434" s="8">
        <f>IF(C1434="","",
COUNTIFS(
sales!$C:$C,$C1434,
sales!$E:$E,$E1434,
sales!$H:$H,"&gt;="&amp;$F1434,
sales!$H:$H,"&lt;="&amp;$G1434
))</f>
        <v/>
      </c>
      <c r="K1434" s="9">
        <f>IF(COUNTIFS(sales!C:C, C1434)=0,"",
_xlfn.MAXIFS(sales!H:H, sales!C:C, C1434))</f>
        <v/>
      </c>
      <c r="L1434" s="4" t="n"/>
      <c r="M1434" s="4" t="n"/>
      <c r="N1434" s="10">
        <f>IF(C1434="","",
SUMIFS(
sales!$I:$I,
sales!$C:$C,$C1434,
sales!$E:$E,$E1434,
sales!$H:$H,"&gt;="&amp;$F1434,
sales!$H:$H,"&lt;="&amp;$G1434
))</f>
        <v/>
      </c>
      <c r="O1434" s="10">
        <f>IF(M1434="","",M1434-N1434)</f>
        <v/>
      </c>
      <c r="P1434" s="11">
        <f>IF(M1434=0,"",N1434/M1434)</f>
        <v/>
      </c>
      <c r="Q1434" s="12">
        <f>IF(OR(G1434="",O1434=""),"",
IF(AND(G1434&lt;TODAY(),O1434&gt;0),"YES","NO"))</f>
        <v/>
      </c>
      <c r="R1434" s="100" t="n"/>
      <c r="S1434" s="14" t="n"/>
      <c r="T1434" s="15">
        <f>IF(Q1434="YES", IF(R1434="Company",L1434*(1+S1434),IF(R1434="Vendor",L1434*(1-S1434),"")),"")</f>
        <v/>
      </c>
      <c r="U1434" s="15">
        <f>IF(Q1434="YES",O1434*T1434,"")</f>
        <v/>
      </c>
      <c r="V1434" s="16" t="n"/>
      <c r="W1434" s="17">
        <f>IF(Q1434="YES",G1434+V1434,"")</f>
        <v/>
      </c>
      <c r="X1434" s="18">
        <f>IF(Q1434="YES",IF(TODAY()&gt;W1434,"OVERDUE","WITHIN TIME"),"")</f>
        <v/>
      </c>
    </row>
    <row r="1435">
      <c r="A1435" s="3" t="n">
        <v>1431</v>
      </c>
      <c r="B1435" s="4" t="n"/>
      <c r="C1435" s="4" t="n"/>
      <c r="D1435" s="5">
        <f>IF(E1435="ISNR20","Natural Rubber-TSNR (ISNR-20)","")</f>
        <v/>
      </c>
      <c r="E1435" s="4" t="n"/>
      <c r="F1435" s="6" t="n"/>
      <c r="G1435" s="6" t="n"/>
      <c r="H1435" s="7">
        <f>IF(G1435="","",G1435-TODAY())</f>
        <v/>
      </c>
      <c r="I1435" s="8">
        <f>IF(G1435="","",
IF(G1435&lt;TODAY(),
IF(O1435&gt;0,"Violated","Completed"),
IF(H1435&lt;=7,"Expiring Soon",
"Active")))</f>
        <v/>
      </c>
      <c r="J1435" s="8">
        <f>IF(C1435="","",
COUNTIFS(
sales!$C:$C,$C1435,
sales!$E:$E,$E1435,
sales!$H:$H,"&gt;="&amp;$F1435,
sales!$H:$H,"&lt;="&amp;$G1435
))</f>
        <v/>
      </c>
      <c r="K1435" s="9">
        <f>IF(COUNTIFS(sales!C:C, C1435)=0,"",
_xlfn.MAXIFS(sales!H:H, sales!C:C, C1435))</f>
        <v/>
      </c>
      <c r="L1435" s="4" t="n"/>
      <c r="M1435" s="4" t="n"/>
      <c r="N1435" s="10">
        <f>IF(C1435="","",
SUMIFS(
sales!$I:$I,
sales!$C:$C,$C1435,
sales!$E:$E,$E1435,
sales!$H:$H,"&gt;="&amp;$F1435,
sales!$H:$H,"&lt;="&amp;$G1435
))</f>
        <v/>
      </c>
      <c r="O1435" s="10">
        <f>IF(M1435="","",M1435-N1435)</f>
        <v/>
      </c>
      <c r="P1435" s="11">
        <f>IF(M1435=0,"",N1435/M1435)</f>
        <v/>
      </c>
      <c r="Q1435" s="12">
        <f>IF(OR(G1435="",O1435=""),"",
IF(AND(G1435&lt;TODAY(),O1435&gt;0),"YES","NO"))</f>
        <v/>
      </c>
      <c r="R1435" s="100" t="n"/>
      <c r="S1435" s="14" t="n"/>
      <c r="T1435" s="15">
        <f>IF(Q1435="YES", IF(R1435="Company",L1435*(1+S1435),IF(R1435="Vendor",L1435*(1-S1435),"")),"")</f>
        <v/>
      </c>
      <c r="U1435" s="15">
        <f>IF(Q1435="YES",O1435*T1435,"")</f>
        <v/>
      </c>
      <c r="V1435" s="16" t="n"/>
      <c r="W1435" s="17">
        <f>IF(Q1435="YES",G1435+V1435,"")</f>
        <v/>
      </c>
      <c r="X1435" s="18">
        <f>IF(Q1435="YES",IF(TODAY()&gt;W1435,"OVERDUE","WITHIN TIME"),"")</f>
        <v/>
      </c>
    </row>
    <row r="1436">
      <c r="A1436" s="3" t="n">
        <v>1432</v>
      </c>
      <c r="B1436" s="4" t="n"/>
      <c r="C1436" s="4" t="n"/>
      <c r="D1436" s="5">
        <f>IF(E1436="ISNR20","Natural Rubber-TSNR (ISNR-20)","")</f>
        <v/>
      </c>
      <c r="E1436" s="4" t="n"/>
      <c r="F1436" s="6" t="n"/>
      <c r="G1436" s="6" t="n"/>
      <c r="H1436" s="7">
        <f>IF(G1436="","",G1436-TODAY())</f>
        <v/>
      </c>
      <c r="I1436" s="8">
        <f>IF(G1436="","",
IF(G1436&lt;TODAY(),
IF(O1436&gt;0,"Violated","Completed"),
IF(H1436&lt;=7,"Expiring Soon",
"Active")))</f>
        <v/>
      </c>
      <c r="J1436" s="8">
        <f>IF(C1436="","",
COUNTIFS(
sales!$C:$C,$C1436,
sales!$E:$E,$E1436,
sales!$H:$H,"&gt;="&amp;$F1436,
sales!$H:$H,"&lt;="&amp;$G1436
))</f>
        <v/>
      </c>
      <c r="K1436" s="9">
        <f>IF(COUNTIFS(sales!C:C, C1436)=0,"",
_xlfn.MAXIFS(sales!H:H, sales!C:C, C1436))</f>
        <v/>
      </c>
      <c r="L1436" s="4" t="n"/>
      <c r="M1436" s="4" t="n"/>
      <c r="N1436" s="10">
        <f>IF(C1436="","",
SUMIFS(
sales!$I:$I,
sales!$C:$C,$C1436,
sales!$E:$E,$E1436,
sales!$H:$H,"&gt;="&amp;$F1436,
sales!$H:$H,"&lt;="&amp;$G1436
))</f>
        <v/>
      </c>
      <c r="O1436" s="10">
        <f>IF(M1436="","",M1436-N1436)</f>
        <v/>
      </c>
      <c r="P1436" s="11">
        <f>IF(M1436=0,"",N1436/M1436)</f>
        <v/>
      </c>
      <c r="Q1436" s="12">
        <f>IF(OR(G1436="",O1436=""),"",
IF(AND(G1436&lt;TODAY(),O1436&gt;0),"YES","NO"))</f>
        <v/>
      </c>
      <c r="R1436" s="100" t="n"/>
      <c r="S1436" s="14" t="n"/>
      <c r="T1436" s="15">
        <f>IF(Q1436="YES", IF(R1436="Company",L1436*(1+S1436),IF(R1436="Vendor",L1436*(1-S1436),"")),"")</f>
        <v/>
      </c>
      <c r="U1436" s="15">
        <f>IF(Q1436="YES",O1436*T1436,"")</f>
        <v/>
      </c>
      <c r="V1436" s="16" t="n"/>
      <c r="W1436" s="17">
        <f>IF(Q1436="YES",G1436+V1436,"")</f>
        <v/>
      </c>
      <c r="X1436" s="18">
        <f>IF(Q1436="YES",IF(TODAY()&gt;W1436,"OVERDUE","WITHIN TIME"),"")</f>
        <v/>
      </c>
    </row>
    <row r="1437">
      <c r="A1437" s="3" t="n">
        <v>1433</v>
      </c>
      <c r="B1437" s="4" t="n"/>
      <c r="C1437" s="4" t="n"/>
      <c r="D1437" s="5">
        <f>IF(E1437="ISNR20","Natural Rubber-TSNR (ISNR-20)","")</f>
        <v/>
      </c>
      <c r="E1437" s="4" t="n"/>
      <c r="F1437" s="6" t="n"/>
      <c r="G1437" s="6" t="n"/>
      <c r="H1437" s="7">
        <f>IF(G1437="","",G1437-TODAY())</f>
        <v/>
      </c>
      <c r="I1437" s="8">
        <f>IF(G1437="","",
IF(G1437&lt;TODAY(),
IF(O1437&gt;0,"Violated","Completed"),
IF(H1437&lt;=7,"Expiring Soon",
"Active")))</f>
        <v/>
      </c>
      <c r="J1437" s="8">
        <f>IF(C1437="","",
COUNTIFS(
sales!$C:$C,$C1437,
sales!$E:$E,$E1437,
sales!$H:$H,"&gt;="&amp;$F1437,
sales!$H:$H,"&lt;="&amp;$G1437
))</f>
        <v/>
      </c>
      <c r="K1437" s="9">
        <f>IF(COUNTIFS(sales!C:C, C1437)=0,"",
_xlfn.MAXIFS(sales!H:H, sales!C:C, C1437))</f>
        <v/>
      </c>
      <c r="L1437" s="4" t="n"/>
      <c r="M1437" s="4" t="n"/>
      <c r="N1437" s="10">
        <f>IF(C1437="","",
SUMIFS(
sales!$I:$I,
sales!$C:$C,$C1437,
sales!$E:$E,$E1437,
sales!$H:$H,"&gt;="&amp;$F1437,
sales!$H:$H,"&lt;="&amp;$G1437
))</f>
        <v/>
      </c>
      <c r="O1437" s="10">
        <f>IF(M1437="","",M1437-N1437)</f>
        <v/>
      </c>
      <c r="P1437" s="11">
        <f>IF(M1437=0,"",N1437/M1437)</f>
        <v/>
      </c>
      <c r="Q1437" s="12">
        <f>IF(OR(G1437="",O1437=""),"",
IF(AND(G1437&lt;TODAY(),O1437&gt;0),"YES","NO"))</f>
        <v/>
      </c>
      <c r="R1437" s="100" t="n"/>
      <c r="S1437" s="14" t="n"/>
      <c r="T1437" s="15">
        <f>IF(Q1437="YES", IF(R1437="Company",L1437*(1+S1437),IF(R1437="Vendor",L1437*(1-S1437),"")),"")</f>
        <v/>
      </c>
      <c r="U1437" s="15">
        <f>IF(Q1437="YES",O1437*T1437,"")</f>
        <v/>
      </c>
      <c r="V1437" s="16" t="n"/>
      <c r="W1437" s="17">
        <f>IF(Q1437="YES",G1437+V1437,"")</f>
        <v/>
      </c>
      <c r="X1437" s="18">
        <f>IF(Q1437="YES",IF(TODAY()&gt;W1437,"OVERDUE","WITHIN TIME"),"")</f>
        <v/>
      </c>
    </row>
    <row r="1438">
      <c r="A1438" s="3" t="n">
        <v>1434</v>
      </c>
      <c r="B1438" s="4" t="n"/>
      <c r="C1438" s="4" t="n"/>
      <c r="D1438" s="5">
        <f>IF(E1438="ISNR20","Natural Rubber-TSNR (ISNR-20)","")</f>
        <v/>
      </c>
      <c r="E1438" s="4" t="n"/>
      <c r="F1438" s="6" t="n"/>
      <c r="G1438" s="6" t="n"/>
      <c r="H1438" s="7">
        <f>IF(G1438="","",G1438-TODAY())</f>
        <v/>
      </c>
      <c r="I1438" s="8">
        <f>IF(G1438="","",
IF(G1438&lt;TODAY(),
IF(O1438&gt;0,"Violated","Completed"),
IF(H1438&lt;=7,"Expiring Soon",
"Active")))</f>
        <v/>
      </c>
      <c r="J1438" s="8">
        <f>IF(C1438="","",
COUNTIFS(
sales!$C:$C,$C1438,
sales!$E:$E,$E1438,
sales!$H:$H,"&gt;="&amp;$F1438,
sales!$H:$H,"&lt;="&amp;$G1438
))</f>
        <v/>
      </c>
      <c r="K1438" s="9">
        <f>IF(COUNTIFS(sales!C:C, C1438)=0,"",
_xlfn.MAXIFS(sales!H:H, sales!C:C, C1438))</f>
        <v/>
      </c>
      <c r="L1438" s="4" t="n"/>
      <c r="M1438" s="4" t="n"/>
      <c r="N1438" s="10">
        <f>IF(C1438="","",
SUMIFS(
sales!$I:$I,
sales!$C:$C,$C1438,
sales!$E:$E,$E1438,
sales!$H:$H,"&gt;="&amp;$F1438,
sales!$H:$H,"&lt;="&amp;$G1438
))</f>
        <v/>
      </c>
      <c r="O1438" s="10">
        <f>IF(M1438="","",M1438-N1438)</f>
        <v/>
      </c>
      <c r="P1438" s="11">
        <f>IF(M1438=0,"",N1438/M1438)</f>
        <v/>
      </c>
      <c r="Q1438" s="12">
        <f>IF(OR(G1438="",O1438=""),"",
IF(AND(G1438&lt;TODAY(),O1438&gt;0),"YES","NO"))</f>
        <v/>
      </c>
      <c r="R1438" s="100" t="n"/>
      <c r="S1438" s="14" t="n"/>
      <c r="T1438" s="15">
        <f>IF(Q1438="YES", IF(R1438="Company",L1438*(1+S1438),IF(R1438="Vendor",L1438*(1-S1438),"")),"")</f>
        <v/>
      </c>
      <c r="U1438" s="15">
        <f>IF(Q1438="YES",O1438*T1438,"")</f>
        <v/>
      </c>
      <c r="V1438" s="16" t="n"/>
      <c r="W1438" s="17">
        <f>IF(Q1438="YES",G1438+V1438,"")</f>
        <v/>
      </c>
      <c r="X1438" s="18">
        <f>IF(Q1438="YES",IF(TODAY()&gt;W1438,"OVERDUE","WITHIN TIME"),"")</f>
        <v/>
      </c>
    </row>
    <row r="1439">
      <c r="A1439" s="3" t="n">
        <v>1435</v>
      </c>
      <c r="B1439" s="4" t="n"/>
      <c r="C1439" s="4" t="n"/>
      <c r="D1439" s="5">
        <f>IF(E1439="ISNR20","Natural Rubber-TSNR (ISNR-20)","")</f>
        <v/>
      </c>
      <c r="E1439" s="4" t="n"/>
      <c r="F1439" s="6" t="n"/>
      <c r="G1439" s="6" t="n"/>
      <c r="H1439" s="7">
        <f>IF(G1439="","",G1439-TODAY())</f>
        <v/>
      </c>
      <c r="I1439" s="8">
        <f>IF(G1439="","",
IF(G1439&lt;TODAY(),
IF(O1439&gt;0,"Violated","Completed"),
IF(H1439&lt;=7,"Expiring Soon",
"Active")))</f>
        <v/>
      </c>
      <c r="J1439" s="8">
        <f>IF(C1439="","",
COUNTIFS(
sales!$C:$C,$C1439,
sales!$E:$E,$E1439,
sales!$H:$H,"&gt;="&amp;$F1439,
sales!$H:$H,"&lt;="&amp;$G1439
))</f>
        <v/>
      </c>
      <c r="K1439" s="9">
        <f>IF(COUNTIFS(sales!C:C, C1439)=0,"",
_xlfn.MAXIFS(sales!H:H, sales!C:C, C1439))</f>
        <v/>
      </c>
      <c r="L1439" s="4" t="n"/>
      <c r="M1439" s="4" t="n"/>
      <c r="N1439" s="10">
        <f>IF(C1439="","",
SUMIFS(
sales!$I:$I,
sales!$C:$C,$C1439,
sales!$E:$E,$E1439,
sales!$H:$H,"&gt;="&amp;$F1439,
sales!$H:$H,"&lt;="&amp;$G1439
))</f>
        <v/>
      </c>
      <c r="O1439" s="10">
        <f>IF(M1439="","",M1439-N1439)</f>
        <v/>
      </c>
      <c r="P1439" s="11">
        <f>IF(M1439=0,"",N1439/M1439)</f>
        <v/>
      </c>
      <c r="Q1439" s="12">
        <f>IF(OR(G1439="",O1439=""),"",
IF(AND(G1439&lt;TODAY(),O1439&gt;0),"YES","NO"))</f>
        <v/>
      </c>
      <c r="R1439" s="100" t="n"/>
      <c r="S1439" s="14" t="n"/>
      <c r="T1439" s="15">
        <f>IF(Q1439="YES", IF(R1439="Company",L1439*(1+S1439),IF(R1439="Vendor",L1439*(1-S1439),"")),"")</f>
        <v/>
      </c>
      <c r="U1439" s="15">
        <f>IF(Q1439="YES",O1439*T1439,"")</f>
        <v/>
      </c>
      <c r="V1439" s="16" t="n"/>
      <c r="W1439" s="17">
        <f>IF(Q1439="YES",G1439+V1439,"")</f>
        <v/>
      </c>
      <c r="X1439" s="18">
        <f>IF(Q1439="YES",IF(TODAY()&gt;W1439,"OVERDUE","WITHIN TIME"),"")</f>
        <v/>
      </c>
    </row>
    <row r="1440">
      <c r="A1440" s="3" t="n">
        <v>1436</v>
      </c>
      <c r="B1440" s="4" t="n"/>
      <c r="C1440" s="4" t="n"/>
      <c r="D1440" s="5">
        <f>IF(E1440="ISNR20","Natural Rubber-TSNR (ISNR-20)","")</f>
        <v/>
      </c>
      <c r="E1440" s="4" t="n"/>
      <c r="F1440" s="6" t="n"/>
      <c r="G1440" s="6" t="n"/>
      <c r="H1440" s="7">
        <f>IF(G1440="","",G1440-TODAY())</f>
        <v/>
      </c>
      <c r="I1440" s="8">
        <f>IF(G1440="","",
IF(G1440&lt;TODAY(),
IF(O1440&gt;0,"Violated","Completed"),
IF(H1440&lt;=7,"Expiring Soon",
"Active")))</f>
        <v/>
      </c>
      <c r="J1440" s="8">
        <f>IF(C1440="","",
COUNTIFS(
sales!$C:$C,$C1440,
sales!$E:$E,$E1440,
sales!$H:$H,"&gt;="&amp;$F1440,
sales!$H:$H,"&lt;="&amp;$G1440
))</f>
        <v/>
      </c>
      <c r="K1440" s="9">
        <f>IF(COUNTIFS(sales!C:C, C1440)=0,"",
_xlfn.MAXIFS(sales!H:H, sales!C:C, C1440))</f>
        <v/>
      </c>
      <c r="L1440" s="4" t="n"/>
      <c r="M1440" s="4" t="n"/>
      <c r="N1440" s="10">
        <f>IF(C1440="","",
SUMIFS(
sales!$I:$I,
sales!$C:$C,$C1440,
sales!$E:$E,$E1440,
sales!$H:$H,"&gt;="&amp;$F1440,
sales!$H:$H,"&lt;="&amp;$G1440
))</f>
        <v/>
      </c>
      <c r="O1440" s="10">
        <f>IF(M1440="","",M1440-N1440)</f>
        <v/>
      </c>
      <c r="P1440" s="11">
        <f>IF(M1440=0,"",N1440/M1440)</f>
        <v/>
      </c>
      <c r="Q1440" s="12">
        <f>IF(OR(G1440="",O1440=""),"",
IF(AND(G1440&lt;TODAY(),O1440&gt;0),"YES","NO"))</f>
        <v/>
      </c>
      <c r="R1440" s="100" t="n"/>
      <c r="S1440" s="14" t="n"/>
      <c r="T1440" s="15">
        <f>IF(Q1440="YES", IF(R1440="Company",L1440*(1+S1440),IF(R1440="Vendor",L1440*(1-S1440),"")),"")</f>
        <v/>
      </c>
      <c r="U1440" s="15">
        <f>IF(Q1440="YES",O1440*T1440,"")</f>
        <v/>
      </c>
      <c r="V1440" s="16" t="n"/>
      <c r="W1440" s="17">
        <f>IF(Q1440="YES",G1440+V1440,"")</f>
        <v/>
      </c>
      <c r="X1440" s="18">
        <f>IF(Q1440="YES",IF(TODAY()&gt;W1440,"OVERDUE","WITHIN TIME"),"")</f>
        <v/>
      </c>
    </row>
    <row r="1441">
      <c r="A1441" s="3" t="n">
        <v>1437</v>
      </c>
      <c r="B1441" s="4" t="n"/>
      <c r="C1441" s="4" t="n"/>
      <c r="D1441" s="5">
        <f>IF(E1441="ISNR20","Natural Rubber-TSNR (ISNR-20)","")</f>
        <v/>
      </c>
      <c r="E1441" s="4" t="n"/>
      <c r="F1441" s="6" t="n"/>
      <c r="G1441" s="6" t="n"/>
      <c r="H1441" s="7">
        <f>IF(G1441="","",G1441-TODAY())</f>
        <v/>
      </c>
      <c r="I1441" s="8">
        <f>IF(G1441="","",
IF(G1441&lt;TODAY(),
IF(O1441&gt;0,"Violated","Completed"),
IF(H1441&lt;=7,"Expiring Soon",
"Active")))</f>
        <v/>
      </c>
      <c r="J1441" s="8">
        <f>IF(C1441="","",
COUNTIFS(
sales!$C:$C,$C1441,
sales!$E:$E,$E1441,
sales!$H:$H,"&gt;="&amp;$F1441,
sales!$H:$H,"&lt;="&amp;$G1441
))</f>
        <v/>
      </c>
      <c r="K1441" s="9">
        <f>IF(COUNTIFS(sales!C:C, C1441)=0,"",
_xlfn.MAXIFS(sales!H:H, sales!C:C, C1441))</f>
        <v/>
      </c>
      <c r="L1441" s="4" t="n"/>
      <c r="M1441" s="4" t="n"/>
      <c r="N1441" s="10">
        <f>IF(C1441="","",
SUMIFS(
sales!$I:$I,
sales!$C:$C,$C1441,
sales!$E:$E,$E1441,
sales!$H:$H,"&gt;="&amp;$F1441,
sales!$H:$H,"&lt;="&amp;$G1441
))</f>
        <v/>
      </c>
      <c r="O1441" s="10">
        <f>IF(M1441="","",M1441-N1441)</f>
        <v/>
      </c>
      <c r="P1441" s="11">
        <f>IF(M1441=0,"",N1441/M1441)</f>
        <v/>
      </c>
      <c r="Q1441" s="12">
        <f>IF(OR(G1441="",O1441=""),"",
IF(AND(G1441&lt;TODAY(),O1441&gt;0),"YES","NO"))</f>
        <v/>
      </c>
      <c r="R1441" s="100" t="n"/>
      <c r="S1441" s="14" t="n"/>
      <c r="T1441" s="15">
        <f>IF(Q1441="YES", IF(R1441="Company",L1441*(1+S1441),IF(R1441="Vendor",L1441*(1-S1441),"")),"")</f>
        <v/>
      </c>
      <c r="U1441" s="15">
        <f>IF(Q1441="YES",O1441*T1441,"")</f>
        <v/>
      </c>
      <c r="V1441" s="16" t="n"/>
      <c r="W1441" s="17">
        <f>IF(Q1441="YES",G1441+V1441,"")</f>
        <v/>
      </c>
      <c r="X1441" s="18">
        <f>IF(Q1441="YES",IF(TODAY()&gt;W1441,"OVERDUE","WITHIN TIME"),"")</f>
        <v/>
      </c>
    </row>
    <row r="1442">
      <c r="A1442" s="3" t="n">
        <v>1438</v>
      </c>
      <c r="B1442" s="4" t="n"/>
      <c r="C1442" s="4" t="n"/>
      <c r="D1442" s="5">
        <f>IF(E1442="ISNR20","Natural Rubber-TSNR (ISNR-20)","")</f>
        <v/>
      </c>
      <c r="E1442" s="4" t="n"/>
      <c r="F1442" s="6" t="n"/>
      <c r="G1442" s="6" t="n"/>
      <c r="H1442" s="7">
        <f>IF(G1442="","",G1442-TODAY())</f>
        <v/>
      </c>
      <c r="I1442" s="8">
        <f>IF(G1442="","",
IF(G1442&lt;TODAY(),
IF(O1442&gt;0,"Violated","Completed"),
IF(H1442&lt;=7,"Expiring Soon",
"Active")))</f>
        <v/>
      </c>
      <c r="J1442" s="8">
        <f>IF(C1442="","",
COUNTIFS(
sales!$C:$C,$C1442,
sales!$E:$E,$E1442,
sales!$H:$H,"&gt;="&amp;$F1442,
sales!$H:$H,"&lt;="&amp;$G1442
))</f>
        <v/>
      </c>
      <c r="K1442" s="9">
        <f>IF(COUNTIFS(sales!C:C, C1442)=0,"",
_xlfn.MAXIFS(sales!H:H, sales!C:C, C1442))</f>
        <v/>
      </c>
      <c r="L1442" s="4" t="n"/>
      <c r="M1442" s="4" t="n"/>
      <c r="N1442" s="10">
        <f>IF(C1442="","",
SUMIFS(
sales!$I:$I,
sales!$C:$C,$C1442,
sales!$E:$E,$E1442,
sales!$H:$H,"&gt;="&amp;$F1442,
sales!$H:$H,"&lt;="&amp;$G1442
))</f>
        <v/>
      </c>
      <c r="O1442" s="10">
        <f>IF(M1442="","",M1442-N1442)</f>
        <v/>
      </c>
      <c r="P1442" s="11">
        <f>IF(M1442=0,"",N1442/M1442)</f>
        <v/>
      </c>
      <c r="Q1442" s="12">
        <f>IF(OR(G1442="",O1442=""),"",
IF(AND(G1442&lt;TODAY(),O1442&gt;0),"YES","NO"))</f>
        <v/>
      </c>
      <c r="R1442" s="100" t="n"/>
      <c r="S1442" s="14" t="n"/>
      <c r="T1442" s="15">
        <f>IF(Q1442="YES", IF(R1442="Company",L1442*(1+S1442),IF(R1442="Vendor",L1442*(1-S1442),"")),"")</f>
        <v/>
      </c>
      <c r="U1442" s="15">
        <f>IF(Q1442="YES",O1442*T1442,"")</f>
        <v/>
      </c>
      <c r="V1442" s="16" t="n"/>
      <c r="W1442" s="17">
        <f>IF(Q1442="YES",G1442+V1442,"")</f>
        <v/>
      </c>
      <c r="X1442" s="18">
        <f>IF(Q1442="YES",IF(TODAY()&gt;W1442,"OVERDUE","WITHIN TIME"),"")</f>
        <v/>
      </c>
    </row>
    <row r="1443">
      <c r="A1443" s="3" t="n">
        <v>1439</v>
      </c>
      <c r="B1443" s="4" t="n"/>
      <c r="C1443" s="4" t="n"/>
      <c r="D1443" s="5">
        <f>IF(E1443="ISNR20","Natural Rubber-TSNR (ISNR-20)","")</f>
        <v/>
      </c>
      <c r="E1443" s="4" t="n"/>
      <c r="F1443" s="6" t="n"/>
      <c r="G1443" s="6" t="n"/>
      <c r="H1443" s="7">
        <f>IF(G1443="","",G1443-TODAY())</f>
        <v/>
      </c>
      <c r="I1443" s="8">
        <f>IF(G1443="","",
IF(G1443&lt;TODAY(),
IF(O1443&gt;0,"Violated","Completed"),
IF(H1443&lt;=7,"Expiring Soon",
"Active")))</f>
        <v/>
      </c>
      <c r="J1443" s="8">
        <f>IF(C1443="","",
COUNTIFS(
sales!$C:$C,$C1443,
sales!$E:$E,$E1443,
sales!$H:$H,"&gt;="&amp;$F1443,
sales!$H:$H,"&lt;="&amp;$G1443
))</f>
        <v/>
      </c>
      <c r="K1443" s="9">
        <f>IF(COUNTIFS(sales!C:C, C1443)=0,"",
_xlfn.MAXIFS(sales!H:H, sales!C:C, C1443))</f>
        <v/>
      </c>
      <c r="L1443" s="4" t="n"/>
      <c r="M1443" s="4" t="n"/>
      <c r="N1443" s="10">
        <f>IF(C1443="","",
SUMIFS(
sales!$I:$I,
sales!$C:$C,$C1443,
sales!$E:$E,$E1443,
sales!$H:$H,"&gt;="&amp;$F1443,
sales!$H:$H,"&lt;="&amp;$G1443
))</f>
        <v/>
      </c>
      <c r="O1443" s="10">
        <f>IF(M1443="","",M1443-N1443)</f>
        <v/>
      </c>
      <c r="P1443" s="11">
        <f>IF(M1443=0,"",N1443/M1443)</f>
        <v/>
      </c>
      <c r="Q1443" s="12">
        <f>IF(OR(G1443="",O1443=""),"",
IF(AND(G1443&lt;TODAY(),O1443&gt;0),"YES","NO"))</f>
        <v/>
      </c>
      <c r="R1443" s="100" t="n"/>
      <c r="S1443" s="14" t="n"/>
      <c r="T1443" s="15">
        <f>IF(Q1443="YES", IF(R1443="Company",L1443*(1+S1443),IF(R1443="Vendor",L1443*(1-S1443),"")),"")</f>
        <v/>
      </c>
      <c r="U1443" s="15">
        <f>IF(Q1443="YES",O1443*T1443,"")</f>
        <v/>
      </c>
      <c r="V1443" s="16" t="n"/>
      <c r="W1443" s="17">
        <f>IF(Q1443="YES",G1443+V1443,"")</f>
        <v/>
      </c>
      <c r="X1443" s="18">
        <f>IF(Q1443="YES",IF(TODAY()&gt;W1443,"OVERDUE","WITHIN TIME"),"")</f>
        <v/>
      </c>
    </row>
    <row r="1444">
      <c r="A1444" s="3" t="n">
        <v>1440</v>
      </c>
      <c r="B1444" s="4" t="n"/>
      <c r="C1444" s="4" t="n"/>
      <c r="D1444" s="5">
        <f>IF(E1444="ISNR20","Natural Rubber-TSNR (ISNR-20)","")</f>
        <v/>
      </c>
      <c r="E1444" s="4" t="n"/>
      <c r="F1444" s="6" t="n"/>
      <c r="G1444" s="6" t="n"/>
      <c r="H1444" s="7">
        <f>IF(G1444="","",G1444-TODAY())</f>
        <v/>
      </c>
      <c r="I1444" s="8">
        <f>IF(G1444="","",
IF(G1444&lt;TODAY(),
IF(O1444&gt;0,"Violated","Completed"),
IF(H1444&lt;=7,"Expiring Soon",
"Active")))</f>
        <v/>
      </c>
      <c r="J1444" s="8">
        <f>IF(C1444="","",
COUNTIFS(
sales!$C:$C,$C1444,
sales!$E:$E,$E1444,
sales!$H:$H,"&gt;="&amp;$F1444,
sales!$H:$H,"&lt;="&amp;$G1444
))</f>
        <v/>
      </c>
      <c r="K1444" s="9">
        <f>IF(COUNTIFS(sales!C:C, C1444)=0,"",
_xlfn.MAXIFS(sales!H:H, sales!C:C, C1444))</f>
        <v/>
      </c>
      <c r="L1444" s="4" t="n"/>
      <c r="M1444" s="4" t="n"/>
      <c r="N1444" s="10">
        <f>IF(C1444="","",
SUMIFS(
sales!$I:$I,
sales!$C:$C,$C1444,
sales!$E:$E,$E1444,
sales!$H:$H,"&gt;="&amp;$F1444,
sales!$H:$H,"&lt;="&amp;$G1444
))</f>
        <v/>
      </c>
      <c r="O1444" s="10">
        <f>IF(M1444="","",M1444-N1444)</f>
        <v/>
      </c>
      <c r="P1444" s="11">
        <f>IF(M1444=0,"",N1444/M1444)</f>
        <v/>
      </c>
      <c r="Q1444" s="12">
        <f>IF(OR(G1444="",O1444=""),"",
IF(AND(G1444&lt;TODAY(),O1444&gt;0),"YES","NO"))</f>
        <v/>
      </c>
      <c r="R1444" s="100" t="n"/>
      <c r="S1444" s="14" t="n"/>
      <c r="T1444" s="15">
        <f>IF(Q1444="YES", IF(R1444="Company",L1444*(1+S1444),IF(R1444="Vendor",L1444*(1-S1444),"")),"")</f>
        <v/>
      </c>
      <c r="U1444" s="15">
        <f>IF(Q1444="YES",O1444*T1444,"")</f>
        <v/>
      </c>
      <c r="V1444" s="16" t="n"/>
      <c r="W1444" s="17">
        <f>IF(Q1444="YES",G1444+V1444,"")</f>
        <v/>
      </c>
      <c r="X1444" s="18">
        <f>IF(Q1444="YES",IF(TODAY()&gt;W1444,"OVERDUE","WITHIN TIME"),"")</f>
        <v/>
      </c>
    </row>
    <row r="1445">
      <c r="A1445" s="3" t="n">
        <v>1441</v>
      </c>
      <c r="B1445" s="4" t="n"/>
      <c r="C1445" s="4" t="n"/>
      <c r="D1445" s="5">
        <f>IF(E1445="ISNR20","Natural Rubber-TSNR (ISNR-20)","")</f>
        <v/>
      </c>
      <c r="E1445" s="4" t="n"/>
      <c r="F1445" s="6" t="n"/>
      <c r="G1445" s="6" t="n"/>
      <c r="H1445" s="7">
        <f>IF(G1445="","",G1445-TODAY())</f>
        <v/>
      </c>
      <c r="I1445" s="8">
        <f>IF(G1445="","",
IF(G1445&lt;TODAY(),
IF(O1445&gt;0,"Violated","Completed"),
IF(H1445&lt;=7,"Expiring Soon",
"Active")))</f>
        <v/>
      </c>
      <c r="J1445" s="8">
        <f>IF(C1445="","",
COUNTIFS(
sales!$C:$C,$C1445,
sales!$E:$E,$E1445,
sales!$H:$H,"&gt;="&amp;$F1445,
sales!$H:$H,"&lt;="&amp;$G1445
))</f>
        <v/>
      </c>
      <c r="K1445" s="9">
        <f>IF(COUNTIFS(sales!C:C, C1445)=0,"",
_xlfn.MAXIFS(sales!H:H, sales!C:C, C1445))</f>
        <v/>
      </c>
      <c r="L1445" s="4" t="n"/>
      <c r="M1445" s="4" t="n"/>
      <c r="N1445" s="10">
        <f>IF(C1445="","",
SUMIFS(
sales!$I:$I,
sales!$C:$C,$C1445,
sales!$E:$E,$E1445,
sales!$H:$H,"&gt;="&amp;$F1445,
sales!$H:$H,"&lt;="&amp;$G1445
))</f>
        <v/>
      </c>
      <c r="O1445" s="10">
        <f>IF(M1445="","",M1445-N1445)</f>
        <v/>
      </c>
      <c r="P1445" s="11">
        <f>IF(M1445=0,"",N1445/M1445)</f>
        <v/>
      </c>
      <c r="Q1445" s="12">
        <f>IF(OR(G1445="",O1445=""),"",
IF(AND(G1445&lt;TODAY(),O1445&gt;0),"YES","NO"))</f>
        <v/>
      </c>
      <c r="R1445" s="100" t="n"/>
      <c r="S1445" s="14" t="n"/>
      <c r="T1445" s="15">
        <f>IF(Q1445="YES", IF(R1445="Company",L1445*(1+S1445),IF(R1445="Vendor",L1445*(1-S1445),"")),"")</f>
        <v/>
      </c>
      <c r="U1445" s="15">
        <f>IF(Q1445="YES",O1445*T1445,"")</f>
        <v/>
      </c>
      <c r="V1445" s="16" t="n"/>
      <c r="W1445" s="17">
        <f>IF(Q1445="YES",G1445+V1445,"")</f>
        <v/>
      </c>
      <c r="X1445" s="18">
        <f>IF(Q1445="YES",IF(TODAY()&gt;W1445,"OVERDUE","WITHIN TIME"),"")</f>
        <v/>
      </c>
    </row>
    <row r="1446">
      <c r="A1446" s="3" t="n">
        <v>1442</v>
      </c>
      <c r="B1446" s="4" t="n"/>
      <c r="C1446" s="4" t="n"/>
      <c r="D1446" s="5">
        <f>IF(E1446="ISNR20","Natural Rubber-TSNR (ISNR-20)","")</f>
        <v/>
      </c>
      <c r="E1446" s="4" t="n"/>
      <c r="F1446" s="6" t="n"/>
      <c r="G1446" s="6" t="n"/>
      <c r="H1446" s="7">
        <f>IF(G1446="","",G1446-TODAY())</f>
        <v/>
      </c>
      <c r="I1446" s="8">
        <f>IF(G1446="","",
IF(G1446&lt;TODAY(),
IF(O1446&gt;0,"Violated","Completed"),
IF(H1446&lt;=7,"Expiring Soon",
"Active")))</f>
        <v/>
      </c>
      <c r="J1446" s="8">
        <f>IF(C1446="","",
COUNTIFS(
sales!$C:$C,$C1446,
sales!$E:$E,$E1446,
sales!$H:$H,"&gt;="&amp;$F1446,
sales!$H:$H,"&lt;="&amp;$G1446
))</f>
        <v/>
      </c>
      <c r="K1446" s="9">
        <f>IF(COUNTIFS(sales!C:C, C1446)=0,"",
_xlfn.MAXIFS(sales!H:H, sales!C:C, C1446))</f>
        <v/>
      </c>
      <c r="L1446" s="4" t="n"/>
      <c r="M1446" s="4" t="n"/>
      <c r="N1446" s="10">
        <f>IF(C1446="","",
SUMIFS(
sales!$I:$I,
sales!$C:$C,$C1446,
sales!$E:$E,$E1446,
sales!$H:$H,"&gt;="&amp;$F1446,
sales!$H:$H,"&lt;="&amp;$G1446
))</f>
        <v/>
      </c>
      <c r="O1446" s="10">
        <f>IF(M1446="","",M1446-N1446)</f>
        <v/>
      </c>
      <c r="P1446" s="11">
        <f>IF(M1446=0,"",N1446/M1446)</f>
        <v/>
      </c>
      <c r="Q1446" s="12">
        <f>IF(OR(G1446="",O1446=""),"",
IF(AND(G1446&lt;TODAY(),O1446&gt;0),"YES","NO"))</f>
        <v/>
      </c>
      <c r="R1446" s="100" t="n"/>
      <c r="S1446" s="14" t="n"/>
      <c r="T1446" s="15">
        <f>IF(Q1446="YES", IF(R1446="Company",L1446*(1+S1446),IF(R1446="Vendor",L1446*(1-S1446),"")),"")</f>
        <v/>
      </c>
      <c r="U1446" s="15">
        <f>IF(Q1446="YES",O1446*T1446,"")</f>
        <v/>
      </c>
      <c r="V1446" s="16" t="n"/>
      <c r="W1446" s="17">
        <f>IF(Q1446="YES",G1446+V1446,"")</f>
        <v/>
      </c>
      <c r="X1446" s="18">
        <f>IF(Q1446="YES",IF(TODAY()&gt;W1446,"OVERDUE","WITHIN TIME"),"")</f>
        <v/>
      </c>
    </row>
    <row r="1447">
      <c r="A1447" s="3" t="n">
        <v>1443</v>
      </c>
      <c r="B1447" s="4" t="n"/>
      <c r="C1447" s="4" t="n"/>
      <c r="D1447" s="5">
        <f>IF(E1447="ISNR20","Natural Rubber-TSNR (ISNR-20)","")</f>
        <v/>
      </c>
      <c r="E1447" s="4" t="n"/>
      <c r="F1447" s="6" t="n"/>
      <c r="G1447" s="6" t="n"/>
      <c r="H1447" s="7">
        <f>IF(G1447="","",G1447-TODAY())</f>
        <v/>
      </c>
      <c r="I1447" s="8">
        <f>IF(G1447="","",
IF(G1447&lt;TODAY(),
IF(O1447&gt;0,"Violated","Completed"),
IF(H1447&lt;=7,"Expiring Soon",
"Active")))</f>
        <v/>
      </c>
      <c r="J1447" s="8">
        <f>IF(C1447="","",
COUNTIFS(
sales!$C:$C,$C1447,
sales!$E:$E,$E1447,
sales!$H:$H,"&gt;="&amp;$F1447,
sales!$H:$H,"&lt;="&amp;$G1447
))</f>
        <v/>
      </c>
      <c r="K1447" s="9">
        <f>IF(COUNTIFS(sales!C:C, C1447)=0,"",
_xlfn.MAXIFS(sales!H:H, sales!C:C, C1447))</f>
        <v/>
      </c>
      <c r="L1447" s="4" t="n"/>
      <c r="M1447" s="4" t="n"/>
      <c r="N1447" s="10">
        <f>IF(C1447="","",
SUMIFS(
sales!$I:$I,
sales!$C:$C,$C1447,
sales!$E:$E,$E1447,
sales!$H:$H,"&gt;="&amp;$F1447,
sales!$H:$H,"&lt;="&amp;$G1447
))</f>
        <v/>
      </c>
      <c r="O1447" s="10">
        <f>IF(M1447="","",M1447-N1447)</f>
        <v/>
      </c>
      <c r="P1447" s="11">
        <f>IF(M1447=0,"",N1447/M1447)</f>
        <v/>
      </c>
      <c r="Q1447" s="12">
        <f>IF(OR(G1447="",O1447=""),"",
IF(AND(G1447&lt;TODAY(),O1447&gt;0),"YES","NO"))</f>
        <v/>
      </c>
      <c r="R1447" s="100" t="n"/>
      <c r="S1447" s="14" t="n"/>
      <c r="T1447" s="15">
        <f>IF(Q1447="YES", IF(R1447="Company",L1447*(1+S1447),IF(R1447="Vendor",L1447*(1-S1447),"")),"")</f>
        <v/>
      </c>
      <c r="U1447" s="15">
        <f>IF(Q1447="YES",O1447*T1447,"")</f>
        <v/>
      </c>
      <c r="V1447" s="16" t="n"/>
      <c r="W1447" s="17">
        <f>IF(Q1447="YES",G1447+V1447,"")</f>
        <v/>
      </c>
      <c r="X1447" s="18">
        <f>IF(Q1447="YES",IF(TODAY()&gt;W1447,"OVERDUE","WITHIN TIME"),"")</f>
        <v/>
      </c>
    </row>
    <row r="1448">
      <c r="A1448" s="3" t="n">
        <v>1444</v>
      </c>
      <c r="B1448" s="4" t="n"/>
      <c r="C1448" s="4" t="n"/>
      <c r="D1448" s="5">
        <f>IF(E1448="ISNR20","Natural Rubber-TSNR (ISNR-20)","")</f>
        <v/>
      </c>
      <c r="E1448" s="4" t="n"/>
      <c r="F1448" s="6" t="n"/>
      <c r="G1448" s="6" t="n"/>
      <c r="H1448" s="7">
        <f>IF(G1448="","",G1448-TODAY())</f>
        <v/>
      </c>
      <c r="I1448" s="8">
        <f>IF(G1448="","",
IF(G1448&lt;TODAY(),
IF(O1448&gt;0,"Violated","Completed"),
IF(H1448&lt;=7,"Expiring Soon",
"Active")))</f>
        <v/>
      </c>
      <c r="J1448" s="8">
        <f>IF(C1448="","",
COUNTIFS(
sales!$C:$C,$C1448,
sales!$E:$E,$E1448,
sales!$H:$H,"&gt;="&amp;$F1448,
sales!$H:$H,"&lt;="&amp;$G1448
))</f>
        <v/>
      </c>
      <c r="K1448" s="9">
        <f>IF(COUNTIFS(sales!C:C, C1448)=0,"",
_xlfn.MAXIFS(sales!H:H, sales!C:C, C1448))</f>
        <v/>
      </c>
      <c r="L1448" s="4" t="n"/>
      <c r="M1448" s="4" t="n"/>
      <c r="N1448" s="10">
        <f>IF(C1448="","",
SUMIFS(
sales!$I:$I,
sales!$C:$C,$C1448,
sales!$E:$E,$E1448,
sales!$H:$H,"&gt;="&amp;$F1448,
sales!$H:$H,"&lt;="&amp;$G1448
))</f>
        <v/>
      </c>
      <c r="O1448" s="10">
        <f>IF(M1448="","",M1448-N1448)</f>
        <v/>
      </c>
      <c r="P1448" s="11">
        <f>IF(M1448=0,"",N1448/M1448)</f>
        <v/>
      </c>
      <c r="Q1448" s="12">
        <f>IF(OR(G1448="",O1448=""),"",
IF(AND(G1448&lt;TODAY(),O1448&gt;0),"YES","NO"))</f>
        <v/>
      </c>
      <c r="R1448" s="100" t="n"/>
      <c r="S1448" s="14" t="n"/>
      <c r="T1448" s="15">
        <f>IF(Q1448="YES", IF(R1448="Company",L1448*(1+S1448),IF(R1448="Vendor",L1448*(1-S1448),"")),"")</f>
        <v/>
      </c>
      <c r="U1448" s="15">
        <f>IF(Q1448="YES",O1448*T1448,"")</f>
        <v/>
      </c>
      <c r="V1448" s="16" t="n"/>
      <c r="W1448" s="17">
        <f>IF(Q1448="YES",G1448+V1448,"")</f>
        <v/>
      </c>
      <c r="X1448" s="18">
        <f>IF(Q1448="YES",IF(TODAY()&gt;W1448,"OVERDUE","WITHIN TIME"),"")</f>
        <v/>
      </c>
    </row>
    <row r="1449">
      <c r="A1449" s="3" t="n">
        <v>1445</v>
      </c>
      <c r="B1449" s="4" t="n"/>
      <c r="C1449" s="4" t="n"/>
      <c r="D1449" s="5">
        <f>IF(E1449="ISNR20","Natural Rubber-TSNR (ISNR-20)","")</f>
        <v/>
      </c>
      <c r="E1449" s="4" t="n"/>
      <c r="F1449" s="6" t="n"/>
      <c r="G1449" s="6" t="n"/>
      <c r="H1449" s="7">
        <f>IF(G1449="","",G1449-TODAY())</f>
        <v/>
      </c>
      <c r="I1449" s="8">
        <f>IF(G1449="","",
IF(G1449&lt;TODAY(),
IF(O1449&gt;0,"Violated","Completed"),
IF(H1449&lt;=7,"Expiring Soon",
"Active")))</f>
        <v/>
      </c>
      <c r="J1449" s="8">
        <f>IF(C1449="","",
COUNTIFS(
sales!$C:$C,$C1449,
sales!$E:$E,$E1449,
sales!$H:$H,"&gt;="&amp;$F1449,
sales!$H:$H,"&lt;="&amp;$G1449
))</f>
        <v/>
      </c>
      <c r="K1449" s="9">
        <f>IF(COUNTIFS(sales!C:C, C1449)=0,"",
_xlfn.MAXIFS(sales!H:H, sales!C:C, C1449))</f>
        <v/>
      </c>
      <c r="L1449" s="4" t="n"/>
      <c r="M1449" s="4" t="n"/>
      <c r="N1449" s="10">
        <f>IF(C1449="","",
SUMIFS(
sales!$I:$I,
sales!$C:$C,$C1449,
sales!$E:$E,$E1449,
sales!$H:$H,"&gt;="&amp;$F1449,
sales!$H:$H,"&lt;="&amp;$G1449
))</f>
        <v/>
      </c>
      <c r="O1449" s="10">
        <f>IF(M1449="","",M1449-N1449)</f>
        <v/>
      </c>
      <c r="P1449" s="11">
        <f>IF(M1449=0,"",N1449/M1449)</f>
        <v/>
      </c>
      <c r="Q1449" s="12">
        <f>IF(OR(G1449="",O1449=""),"",
IF(AND(G1449&lt;TODAY(),O1449&gt;0),"YES","NO"))</f>
        <v/>
      </c>
      <c r="R1449" s="100" t="n"/>
      <c r="S1449" s="14" t="n"/>
      <c r="T1449" s="15">
        <f>IF(Q1449="YES", IF(R1449="Company",L1449*(1+S1449),IF(R1449="Vendor",L1449*(1-S1449),"")),"")</f>
        <v/>
      </c>
      <c r="U1449" s="15">
        <f>IF(Q1449="YES",O1449*T1449,"")</f>
        <v/>
      </c>
      <c r="V1449" s="16" t="n"/>
      <c r="W1449" s="17">
        <f>IF(Q1449="YES",G1449+V1449,"")</f>
        <v/>
      </c>
      <c r="X1449" s="18">
        <f>IF(Q1449="YES",IF(TODAY()&gt;W1449,"OVERDUE","WITHIN TIME"),"")</f>
        <v/>
      </c>
    </row>
    <row r="1450">
      <c r="A1450" s="3" t="n">
        <v>1446</v>
      </c>
      <c r="B1450" s="4" t="n"/>
      <c r="C1450" s="4" t="n"/>
      <c r="D1450" s="5">
        <f>IF(E1450="ISNR20","Natural Rubber-TSNR (ISNR-20)","")</f>
        <v/>
      </c>
      <c r="E1450" s="4" t="n"/>
      <c r="F1450" s="6" t="n"/>
      <c r="G1450" s="6" t="n"/>
      <c r="H1450" s="7">
        <f>IF(G1450="","",G1450-TODAY())</f>
        <v/>
      </c>
      <c r="I1450" s="8">
        <f>IF(G1450="","",
IF(G1450&lt;TODAY(),
IF(O1450&gt;0,"Violated","Completed"),
IF(H1450&lt;=7,"Expiring Soon",
"Active")))</f>
        <v/>
      </c>
      <c r="J1450" s="8">
        <f>IF(C1450="","",
COUNTIFS(
sales!$C:$C,$C1450,
sales!$E:$E,$E1450,
sales!$H:$H,"&gt;="&amp;$F1450,
sales!$H:$H,"&lt;="&amp;$G1450
))</f>
        <v/>
      </c>
      <c r="K1450" s="9">
        <f>IF(COUNTIFS(sales!C:C, C1450)=0,"",
_xlfn.MAXIFS(sales!H:H, sales!C:C, C1450))</f>
        <v/>
      </c>
      <c r="L1450" s="4" t="n"/>
      <c r="M1450" s="4" t="n"/>
      <c r="N1450" s="10">
        <f>IF(C1450="","",
SUMIFS(
sales!$I:$I,
sales!$C:$C,$C1450,
sales!$E:$E,$E1450,
sales!$H:$H,"&gt;="&amp;$F1450,
sales!$H:$H,"&lt;="&amp;$G1450
))</f>
        <v/>
      </c>
      <c r="O1450" s="10">
        <f>IF(M1450="","",M1450-N1450)</f>
        <v/>
      </c>
      <c r="P1450" s="11">
        <f>IF(M1450=0,"",N1450/M1450)</f>
        <v/>
      </c>
      <c r="Q1450" s="12">
        <f>IF(OR(G1450="",O1450=""),"",
IF(AND(G1450&lt;TODAY(),O1450&gt;0),"YES","NO"))</f>
        <v/>
      </c>
      <c r="R1450" s="100" t="n"/>
      <c r="S1450" s="14" t="n"/>
      <c r="T1450" s="15">
        <f>IF(Q1450="YES", IF(R1450="Company",L1450*(1+S1450),IF(R1450="Vendor",L1450*(1-S1450),"")),"")</f>
        <v/>
      </c>
      <c r="U1450" s="15">
        <f>IF(Q1450="YES",O1450*T1450,"")</f>
        <v/>
      </c>
      <c r="V1450" s="16" t="n"/>
      <c r="W1450" s="17">
        <f>IF(Q1450="YES",G1450+V1450,"")</f>
        <v/>
      </c>
      <c r="X1450" s="18">
        <f>IF(Q1450="YES",IF(TODAY()&gt;W1450,"OVERDUE","WITHIN TIME"),"")</f>
        <v/>
      </c>
    </row>
    <row r="1451">
      <c r="A1451" s="3" t="n">
        <v>1447</v>
      </c>
      <c r="B1451" s="4" t="n"/>
      <c r="C1451" s="4" t="n"/>
      <c r="D1451" s="5">
        <f>IF(E1451="ISNR20","Natural Rubber-TSNR (ISNR-20)","")</f>
        <v/>
      </c>
      <c r="E1451" s="4" t="n"/>
      <c r="F1451" s="6" t="n"/>
      <c r="G1451" s="6" t="n"/>
      <c r="H1451" s="7">
        <f>IF(G1451="","",G1451-TODAY())</f>
        <v/>
      </c>
      <c r="I1451" s="8">
        <f>IF(G1451="","",
IF(G1451&lt;TODAY(),
IF(O1451&gt;0,"Violated","Completed"),
IF(H1451&lt;=7,"Expiring Soon",
"Active")))</f>
        <v/>
      </c>
      <c r="J1451" s="8">
        <f>IF(C1451="","",
COUNTIFS(
sales!$C:$C,$C1451,
sales!$E:$E,$E1451,
sales!$H:$H,"&gt;="&amp;$F1451,
sales!$H:$H,"&lt;="&amp;$G1451
))</f>
        <v/>
      </c>
      <c r="K1451" s="9">
        <f>IF(COUNTIFS(sales!C:C, C1451)=0,"",
_xlfn.MAXIFS(sales!H:H, sales!C:C, C1451))</f>
        <v/>
      </c>
      <c r="L1451" s="4" t="n"/>
      <c r="M1451" s="4" t="n"/>
      <c r="N1451" s="10">
        <f>IF(C1451="","",
SUMIFS(
sales!$I:$I,
sales!$C:$C,$C1451,
sales!$E:$E,$E1451,
sales!$H:$H,"&gt;="&amp;$F1451,
sales!$H:$H,"&lt;="&amp;$G1451
))</f>
        <v/>
      </c>
      <c r="O1451" s="10">
        <f>IF(M1451="","",M1451-N1451)</f>
        <v/>
      </c>
      <c r="P1451" s="11">
        <f>IF(M1451=0,"",N1451/M1451)</f>
        <v/>
      </c>
      <c r="Q1451" s="12">
        <f>IF(OR(G1451="",O1451=""),"",
IF(AND(G1451&lt;TODAY(),O1451&gt;0),"YES","NO"))</f>
        <v/>
      </c>
      <c r="R1451" s="100" t="n"/>
      <c r="S1451" s="14" t="n"/>
      <c r="T1451" s="15">
        <f>IF(Q1451="YES", IF(R1451="Company",L1451*(1+S1451),IF(R1451="Vendor",L1451*(1-S1451),"")),"")</f>
        <v/>
      </c>
      <c r="U1451" s="15">
        <f>IF(Q1451="YES",O1451*T1451,"")</f>
        <v/>
      </c>
      <c r="V1451" s="16" t="n"/>
      <c r="W1451" s="17">
        <f>IF(Q1451="YES",G1451+V1451,"")</f>
        <v/>
      </c>
      <c r="X1451" s="18">
        <f>IF(Q1451="YES",IF(TODAY()&gt;W1451,"OVERDUE","WITHIN TIME"),"")</f>
        <v/>
      </c>
    </row>
    <row r="1452">
      <c r="A1452" s="3" t="n">
        <v>1448</v>
      </c>
      <c r="B1452" s="4" t="n"/>
      <c r="C1452" s="4" t="n"/>
      <c r="D1452" s="5">
        <f>IF(E1452="ISNR20","Natural Rubber-TSNR (ISNR-20)","")</f>
        <v/>
      </c>
      <c r="E1452" s="4" t="n"/>
      <c r="F1452" s="6" t="n"/>
      <c r="G1452" s="6" t="n"/>
      <c r="H1452" s="7">
        <f>IF(G1452="","",G1452-TODAY())</f>
        <v/>
      </c>
      <c r="I1452" s="8">
        <f>IF(G1452="","",
IF(G1452&lt;TODAY(),
IF(O1452&gt;0,"Violated","Completed"),
IF(H1452&lt;=7,"Expiring Soon",
"Active")))</f>
        <v/>
      </c>
      <c r="J1452" s="8">
        <f>IF(C1452="","",
COUNTIFS(
sales!$C:$C,$C1452,
sales!$E:$E,$E1452,
sales!$H:$H,"&gt;="&amp;$F1452,
sales!$H:$H,"&lt;="&amp;$G1452
))</f>
        <v/>
      </c>
      <c r="K1452" s="9">
        <f>IF(COUNTIFS(sales!C:C, C1452)=0,"",
_xlfn.MAXIFS(sales!H:H, sales!C:C, C1452))</f>
        <v/>
      </c>
      <c r="L1452" s="4" t="n"/>
      <c r="M1452" s="4" t="n"/>
      <c r="N1452" s="10">
        <f>IF(C1452="","",
SUMIFS(
sales!$I:$I,
sales!$C:$C,$C1452,
sales!$E:$E,$E1452,
sales!$H:$H,"&gt;="&amp;$F1452,
sales!$H:$H,"&lt;="&amp;$G1452
))</f>
        <v/>
      </c>
      <c r="O1452" s="10">
        <f>IF(M1452="","",M1452-N1452)</f>
        <v/>
      </c>
      <c r="P1452" s="11">
        <f>IF(M1452=0,"",N1452/M1452)</f>
        <v/>
      </c>
      <c r="Q1452" s="12">
        <f>IF(OR(G1452="",O1452=""),"",
IF(AND(G1452&lt;TODAY(),O1452&gt;0),"YES","NO"))</f>
        <v/>
      </c>
      <c r="R1452" s="100" t="n"/>
      <c r="S1452" s="14" t="n"/>
      <c r="T1452" s="15">
        <f>IF(Q1452="YES", IF(R1452="Company",L1452*(1+S1452),IF(R1452="Vendor",L1452*(1-S1452),"")),"")</f>
        <v/>
      </c>
      <c r="U1452" s="15">
        <f>IF(Q1452="YES",O1452*T1452,"")</f>
        <v/>
      </c>
      <c r="V1452" s="16" t="n"/>
      <c r="W1452" s="17">
        <f>IF(Q1452="YES",G1452+V1452,"")</f>
        <v/>
      </c>
      <c r="X1452" s="18">
        <f>IF(Q1452="YES",IF(TODAY()&gt;W1452,"OVERDUE","WITHIN TIME"),"")</f>
        <v/>
      </c>
    </row>
    <row r="1453">
      <c r="A1453" s="3" t="n">
        <v>1449</v>
      </c>
      <c r="B1453" s="4" t="n"/>
      <c r="C1453" s="4" t="n"/>
      <c r="D1453" s="5">
        <f>IF(E1453="ISNR20","Natural Rubber-TSNR (ISNR-20)","")</f>
        <v/>
      </c>
      <c r="E1453" s="4" t="n"/>
      <c r="F1453" s="6" t="n"/>
      <c r="G1453" s="6" t="n"/>
      <c r="H1453" s="7">
        <f>IF(G1453="","",G1453-TODAY())</f>
        <v/>
      </c>
      <c r="I1453" s="8">
        <f>IF(G1453="","",
IF(G1453&lt;TODAY(),
IF(O1453&gt;0,"Violated","Completed"),
IF(H1453&lt;=7,"Expiring Soon",
"Active")))</f>
        <v/>
      </c>
      <c r="J1453" s="8">
        <f>IF(C1453="","",
COUNTIFS(
sales!$C:$C,$C1453,
sales!$E:$E,$E1453,
sales!$H:$H,"&gt;="&amp;$F1453,
sales!$H:$H,"&lt;="&amp;$G1453
))</f>
        <v/>
      </c>
      <c r="K1453" s="9">
        <f>IF(COUNTIFS(sales!C:C, C1453)=0,"",
_xlfn.MAXIFS(sales!H:H, sales!C:C, C1453))</f>
        <v/>
      </c>
      <c r="L1453" s="4" t="n"/>
      <c r="M1453" s="4" t="n"/>
      <c r="N1453" s="10">
        <f>IF(C1453="","",
SUMIFS(
sales!$I:$I,
sales!$C:$C,$C1453,
sales!$E:$E,$E1453,
sales!$H:$H,"&gt;="&amp;$F1453,
sales!$H:$H,"&lt;="&amp;$G1453
))</f>
        <v/>
      </c>
      <c r="O1453" s="10">
        <f>IF(M1453="","",M1453-N1453)</f>
        <v/>
      </c>
      <c r="P1453" s="11">
        <f>IF(M1453=0,"",N1453/M1453)</f>
        <v/>
      </c>
      <c r="Q1453" s="12">
        <f>IF(OR(G1453="",O1453=""),"",
IF(AND(G1453&lt;TODAY(),O1453&gt;0),"YES","NO"))</f>
        <v/>
      </c>
      <c r="R1453" s="100" t="n"/>
      <c r="S1453" s="14" t="n"/>
      <c r="T1453" s="15">
        <f>IF(Q1453="YES", IF(R1453="Company",L1453*(1+S1453),IF(R1453="Vendor",L1453*(1-S1453),"")),"")</f>
        <v/>
      </c>
      <c r="U1453" s="15">
        <f>IF(Q1453="YES",O1453*T1453,"")</f>
        <v/>
      </c>
      <c r="V1453" s="16" t="n"/>
      <c r="W1453" s="17">
        <f>IF(Q1453="YES",G1453+V1453,"")</f>
        <v/>
      </c>
      <c r="X1453" s="18">
        <f>IF(Q1453="YES",IF(TODAY()&gt;W1453,"OVERDUE","WITHIN TIME"),"")</f>
        <v/>
      </c>
    </row>
    <row r="1454">
      <c r="A1454" s="3" t="n">
        <v>1450</v>
      </c>
      <c r="B1454" s="4" t="n"/>
      <c r="C1454" s="4" t="n"/>
      <c r="D1454" s="5">
        <f>IF(E1454="ISNR20","Natural Rubber-TSNR (ISNR-20)","")</f>
        <v/>
      </c>
      <c r="E1454" s="4" t="n"/>
      <c r="F1454" s="6" t="n"/>
      <c r="G1454" s="6" t="n"/>
      <c r="H1454" s="7">
        <f>IF(G1454="","",G1454-TODAY())</f>
        <v/>
      </c>
      <c r="I1454" s="8">
        <f>IF(G1454="","",
IF(G1454&lt;TODAY(),
IF(O1454&gt;0,"Violated","Completed"),
IF(H1454&lt;=7,"Expiring Soon",
"Active")))</f>
        <v/>
      </c>
      <c r="J1454" s="8">
        <f>IF(C1454="","",
COUNTIFS(
sales!$C:$C,$C1454,
sales!$E:$E,$E1454,
sales!$H:$H,"&gt;="&amp;$F1454,
sales!$H:$H,"&lt;="&amp;$G1454
))</f>
        <v/>
      </c>
      <c r="K1454" s="9">
        <f>IF(COUNTIFS(sales!C:C, C1454)=0,"",
_xlfn.MAXIFS(sales!H:H, sales!C:C, C1454))</f>
        <v/>
      </c>
      <c r="L1454" s="4" t="n"/>
      <c r="M1454" s="4" t="n"/>
      <c r="N1454" s="10">
        <f>IF(C1454="","",
SUMIFS(
sales!$I:$I,
sales!$C:$C,$C1454,
sales!$E:$E,$E1454,
sales!$H:$H,"&gt;="&amp;$F1454,
sales!$H:$H,"&lt;="&amp;$G1454
))</f>
        <v/>
      </c>
      <c r="O1454" s="10">
        <f>IF(M1454="","",M1454-N1454)</f>
        <v/>
      </c>
      <c r="P1454" s="11">
        <f>IF(M1454=0,"",N1454/M1454)</f>
        <v/>
      </c>
      <c r="Q1454" s="12">
        <f>IF(OR(G1454="",O1454=""),"",
IF(AND(G1454&lt;TODAY(),O1454&gt;0),"YES","NO"))</f>
        <v/>
      </c>
      <c r="R1454" s="100" t="n"/>
      <c r="S1454" s="14" t="n"/>
      <c r="T1454" s="15">
        <f>IF(Q1454="YES", IF(R1454="Company",L1454*(1+S1454),IF(R1454="Vendor",L1454*(1-S1454),"")),"")</f>
        <v/>
      </c>
      <c r="U1454" s="15">
        <f>IF(Q1454="YES",O1454*T1454,"")</f>
        <v/>
      </c>
      <c r="V1454" s="16" t="n"/>
      <c r="W1454" s="17">
        <f>IF(Q1454="YES",G1454+V1454,"")</f>
        <v/>
      </c>
      <c r="X1454" s="18">
        <f>IF(Q1454="YES",IF(TODAY()&gt;W1454,"OVERDUE","WITHIN TIME"),"")</f>
        <v/>
      </c>
    </row>
    <row r="1455">
      <c r="A1455" s="3" t="n">
        <v>1451</v>
      </c>
      <c r="B1455" s="4" t="n"/>
      <c r="C1455" s="4" t="n"/>
      <c r="D1455" s="5">
        <f>IF(E1455="ISNR20","Natural Rubber-TSNR (ISNR-20)","")</f>
        <v/>
      </c>
      <c r="E1455" s="4" t="n"/>
      <c r="F1455" s="6" t="n"/>
      <c r="G1455" s="6" t="n"/>
      <c r="H1455" s="7">
        <f>IF(G1455="","",G1455-TODAY())</f>
        <v/>
      </c>
      <c r="I1455" s="8">
        <f>IF(G1455="","",
IF(G1455&lt;TODAY(),
IF(O1455&gt;0,"Violated","Completed"),
IF(H1455&lt;=7,"Expiring Soon",
"Active")))</f>
        <v/>
      </c>
      <c r="J1455" s="8">
        <f>IF(C1455="","",
COUNTIFS(
sales!$C:$C,$C1455,
sales!$E:$E,$E1455,
sales!$H:$H,"&gt;="&amp;$F1455,
sales!$H:$H,"&lt;="&amp;$G1455
))</f>
        <v/>
      </c>
      <c r="K1455" s="9">
        <f>IF(COUNTIFS(sales!C:C, C1455)=0,"",
_xlfn.MAXIFS(sales!H:H, sales!C:C, C1455))</f>
        <v/>
      </c>
      <c r="L1455" s="4" t="n"/>
      <c r="M1455" s="4" t="n"/>
      <c r="N1455" s="10">
        <f>IF(C1455="","",
SUMIFS(
sales!$I:$I,
sales!$C:$C,$C1455,
sales!$E:$E,$E1455,
sales!$H:$H,"&gt;="&amp;$F1455,
sales!$H:$H,"&lt;="&amp;$G1455
))</f>
        <v/>
      </c>
      <c r="O1455" s="10">
        <f>IF(M1455="","",M1455-N1455)</f>
        <v/>
      </c>
      <c r="P1455" s="11">
        <f>IF(M1455=0,"",N1455/M1455)</f>
        <v/>
      </c>
      <c r="Q1455" s="12">
        <f>IF(OR(G1455="",O1455=""),"",
IF(AND(G1455&lt;TODAY(),O1455&gt;0),"YES","NO"))</f>
        <v/>
      </c>
      <c r="R1455" s="100" t="n"/>
      <c r="S1455" s="14" t="n"/>
      <c r="T1455" s="15">
        <f>IF(Q1455="YES", IF(R1455="Company",L1455*(1+S1455),IF(R1455="Vendor",L1455*(1-S1455),"")),"")</f>
        <v/>
      </c>
      <c r="U1455" s="15">
        <f>IF(Q1455="YES",O1455*T1455,"")</f>
        <v/>
      </c>
      <c r="V1455" s="16" t="n"/>
      <c r="W1455" s="17">
        <f>IF(Q1455="YES",G1455+V1455,"")</f>
        <v/>
      </c>
      <c r="X1455" s="18">
        <f>IF(Q1455="YES",IF(TODAY()&gt;W1455,"OVERDUE","WITHIN TIME"),"")</f>
        <v/>
      </c>
    </row>
    <row r="1456">
      <c r="A1456" s="3" t="n">
        <v>1452</v>
      </c>
      <c r="B1456" s="4" t="n"/>
      <c r="C1456" s="4" t="n"/>
      <c r="D1456" s="5">
        <f>IF(E1456="ISNR20","Natural Rubber-TSNR (ISNR-20)","")</f>
        <v/>
      </c>
      <c r="E1456" s="4" t="n"/>
      <c r="F1456" s="6" t="n"/>
      <c r="G1456" s="6" t="n"/>
      <c r="H1456" s="7">
        <f>IF(G1456="","",G1456-TODAY())</f>
        <v/>
      </c>
      <c r="I1456" s="8">
        <f>IF(G1456="","",
IF(G1456&lt;TODAY(),
IF(O1456&gt;0,"Violated","Completed"),
IF(H1456&lt;=7,"Expiring Soon",
"Active")))</f>
        <v/>
      </c>
      <c r="J1456" s="8">
        <f>IF(C1456="","",
COUNTIFS(
sales!$C:$C,$C1456,
sales!$E:$E,$E1456,
sales!$H:$H,"&gt;="&amp;$F1456,
sales!$H:$H,"&lt;="&amp;$G1456
))</f>
        <v/>
      </c>
      <c r="K1456" s="9">
        <f>IF(COUNTIFS(sales!C:C, C1456)=0,"",
_xlfn.MAXIFS(sales!H:H, sales!C:C, C1456))</f>
        <v/>
      </c>
      <c r="L1456" s="4" t="n"/>
      <c r="M1456" s="4" t="n"/>
      <c r="N1456" s="10">
        <f>IF(C1456="","",
SUMIFS(
sales!$I:$I,
sales!$C:$C,$C1456,
sales!$E:$E,$E1456,
sales!$H:$H,"&gt;="&amp;$F1456,
sales!$H:$H,"&lt;="&amp;$G1456
))</f>
        <v/>
      </c>
      <c r="O1456" s="10">
        <f>IF(M1456="","",M1456-N1456)</f>
        <v/>
      </c>
      <c r="P1456" s="11">
        <f>IF(M1456=0,"",N1456/M1456)</f>
        <v/>
      </c>
      <c r="Q1456" s="12">
        <f>IF(OR(G1456="",O1456=""),"",
IF(AND(G1456&lt;TODAY(),O1456&gt;0),"YES","NO"))</f>
        <v/>
      </c>
      <c r="R1456" s="100" t="n"/>
      <c r="S1456" s="14" t="n"/>
      <c r="T1456" s="15">
        <f>IF(Q1456="YES", IF(R1456="Company",L1456*(1+S1456),IF(R1456="Vendor",L1456*(1-S1456),"")),"")</f>
        <v/>
      </c>
      <c r="U1456" s="15">
        <f>IF(Q1456="YES",O1456*T1456,"")</f>
        <v/>
      </c>
      <c r="V1456" s="16" t="n"/>
      <c r="W1456" s="17">
        <f>IF(Q1456="YES",G1456+V1456,"")</f>
        <v/>
      </c>
      <c r="X1456" s="18">
        <f>IF(Q1456="YES",IF(TODAY()&gt;W1456,"OVERDUE","WITHIN TIME"),"")</f>
        <v/>
      </c>
    </row>
    <row r="1457">
      <c r="A1457" s="3" t="n">
        <v>1453</v>
      </c>
      <c r="B1457" s="4" t="n"/>
      <c r="C1457" s="4" t="n"/>
      <c r="D1457" s="5">
        <f>IF(E1457="ISNR20","Natural Rubber-TSNR (ISNR-20)","")</f>
        <v/>
      </c>
      <c r="E1457" s="4" t="n"/>
      <c r="F1457" s="6" t="n"/>
      <c r="G1457" s="6" t="n"/>
      <c r="H1457" s="7">
        <f>IF(G1457="","",G1457-TODAY())</f>
        <v/>
      </c>
      <c r="I1457" s="8">
        <f>IF(G1457="","",
IF(G1457&lt;TODAY(),
IF(O1457&gt;0,"Violated","Completed"),
IF(H1457&lt;=7,"Expiring Soon",
"Active")))</f>
        <v/>
      </c>
      <c r="J1457" s="8">
        <f>IF(C1457="","",
COUNTIFS(
sales!$C:$C,$C1457,
sales!$E:$E,$E1457,
sales!$H:$H,"&gt;="&amp;$F1457,
sales!$H:$H,"&lt;="&amp;$G1457
))</f>
        <v/>
      </c>
      <c r="K1457" s="9">
        <f>IF(COUNTIFS(sales!C:C, C1457)=0,"",
_xlfn.MAXIFS(sales!H:H, sales!C:C, C1457))</f>
        <v/>
      </c>
      <c r="L1457" s="4" t="n"/>
      <c r="M1457" s="4" t="n"/>
      <c r="N1457" s="10">
        <f>IF(C1457="","",
SUMIFS(
sales!$I:$I,
sales!$C:$C,$C1457,
sales!$E:$E,$E1457,
sales!$H:$H,"&gt;="&amp;$F1457,
sales!$H:$H,"&lt;="&amp;$G1457
))</f>
        <v/>
      </c>
      <c r="O1457" s="10">
        <f>IF(M1457="","",M1457-N1457)</f>
        <v/>
      </c>
      <c r="P1457" s="11">
        <f>IF(M1457=0,"",N1457/M1457)</f>
        <v/>
      </c>
      <c r="Q1457" s="12">
        <f>IF(OR(G1457="",O1457=""),"",
IF(AND(G1457&lt;TODAY(),O1457&gt;0),"YES","NO"))</f>
        <v/>
      </c>
      <c r="R1457" s="100" t="n"/>
      <c r="S1457" s="14" t="n"/>
      <c r="T1457" s="15">
        <f>IF(Q1457="YES", IF(R1457="Company",L1457*(1+S1457),IF(R1457="Vendor",L1457*(1-S1457),"")),"")</f>
        <v/>
      </c>
      <c r="U1457" s="15">
        <f>IF(Q1457="YES",O1457*T1457,"")</f>
        <v/>
      </c>
      <c r="V1457" s="16" t="n"/>
      <c r="W1457" s="17">
        <f>IF(Q1457="YES",G1457+V1457,"")</f>
        <v/>
      </c>
      <c r="X1457" s="18">
        <f>IF(Q1457="YES",IF(TODAY()&gt;W1457,"OVERDUE","WITHIN TIME"),"")</f>
        <v/>
      </c>
    </row>
    <row r="1458">
      <c r="A1458" s="3" t="n">
        <v>1454</v>
      </c>
      <c r="B1458" s="4" t="n"/>
      <c r="C1458" s="4" t="n"/>
      <c r="D1458" s="5">
        <f>IF(E1458="ISNR20","Natural Rubber-TSNR (ISNR-20)","")</f>
        <v/>
      </c>
      <c r="E1458" s="4" t="n"/>
      <c r="F1458" s="6" t="n"/>
      <c r="G1458" s="6" t="n"/>
      <c r="H1458" s="7">
        <f>IF(G1458="","",G1458-TODAY())</f>
        <v/>
      </c>
      <c r="I1458" s="8">
        <f>IF(G1458="","",
IF(G1458&lt;TODAY(),
IF(O1458&gt;0,"Violated","Completed"),
IF(H1458&lt;=7,"Expiring Soon",
"Active")))</f>
        <v/>
      </c>
      <c r="J1458" s="8">
        <f>IF(C1458="","",
COUNTIFS(
sales!$C:$C,$C1458,
sales!$E:$E,$E1458,
sales!$H:$H,"&gt;="&amp;$F1458,
sales!$H:$H,"&lt;="&amp;$G1458
))</f>
        <v/>
      </c>
      <c r="K1458" s="9">
        <f>IF(COUNTIFS(sales!C:C, C1458)=0,"",
_xlfn.MAXIFS(sales!H:H, sales!C:C, C1458))</f>
        <v/>
      </c>
      <c r="L1458" s="4" t="n"/>
      <c r="M1458" s="4" t="n"/>
      <c r="N1458" s="10">
        <f>IF(C1458="","",
SUMIFS(
sales!$I:$I,
sales!$C:$C,$C1458,
sales!$E:$E,$E1458,
sales!$H:$H,"&gt;="&amp;$F1458,
sales!$H:$H,"&lt;="&amp;$G1458
))</f>
        <v/>
      </c>
      <c r="O1458" s="10">
        <f>IF(M1458="","",M1458-N1458)</f>
        <v/>
      </c>
      <c r="P1458" s="11">
        <f>IF(M1458=0,"",N1458/M1458)</f>
        <v/>
      </c>
      <c r="Q1458" s="12">
        <f>IF(OR(G1458="",O1458=""),"",
IF(AND(G1458&lt;TODAY(),O1458&gt;0),"YES","NO"))</f>
        <v/>
      </c>
      <c r="R1458" s="100" t="n"/>
      <c r="S1458" s="14" t="n"/>
      <c r="T1458" s="15">
        <f>IF(Q1458="YES", IF(R1458="Company",L1458*(1+S1458),IF(R1458="Vendor",L1458*(1-S1458),"")),"")</f>
        <v/>
      </c>
      <c r="U1458" s="15">
        <f>IF(Q1458="YES",O1458*T1458,"")</f>
        <v/>
      </c>
      <c r="V1458" s="16" t="n"/>
      <c r="W1458" s="17">
        <f>IF(Q1458="YES",G1458+V1458,"")</f>
        <v/>
      </c>
      <c r="X1458" s="18">
        <f>IF(Q1458="YES",IF(TODAY()&gt;W1458,"OVERDUE","WITHIN TIME"),"")</f>
        <v/>
      </c>
    </row>
    <row r="1459">
      <c r="A1459" s="3" t="n">
        <v>1455</v>
      </c>
      <c r="B1459" s="4" t="n"/>
      <c r="C1459" s="4" t="n"/>
      <c r="D1459" s="5">
        <f>IF(E1459="ISNR20","Natural Rubber-TSNR (ISNR-20)","")</f>
        <v/>
      </c>
      <c r="E1459" s="4" t="n"/>
      <c r="F1459" s="6" t="n"/>
      <c r="G1459" s="6" t="n"/>
      <c r="H1459" s="7">
        <f>IF(G1459="","",G1459-TODAY())</f>
        <v/>
      </c>
      <c r="I1459" s="8">
        <f>IF(G1459="","",
IF(G1459&lt;TODAY(),
IF(O1459&gt;0,"Violated","Completed"),
IF(H1459&lt;=7,"Expiring Soon",
"Active")))</f>
        <v/>
      </c>
      <c r="J1459" s="8">
        <f>IF(C1459="","",
COUNTIFS(
sales!$C:$C,$C1459,
sales!$E:$E,$E1459,
sales!$H:$H,"&gt;="&amp;$F1459,
sales!$H:$H,"&lt;="&amp;$G1459
))</f>
        <v/>
      </c>
      <c r="K1459" s="9">
        <f>IF(COUNTIFS(sales!C:C, C1459)=0,"",
_xlfn.MAXIFS(sales!H:H, sales!C:C, C1459))</f>
        <v/>
      </c>
      <c r="L1459" s="4" t="n"/>
      <c r="M1459" s="4" t="n"/>
      <c r="N1459" s="10">
        <f>IF(C1459="","",
SUMIFS(
sales!$I:$I,
sales!$C:$C,$C1459,
sales!$E:$E,$E1459,
sales!$H:$H,"&gt;="&amp;$F1459,
sales!$H:$H,"&lt;="&amp;$G1459
))</f>
        <v/>
      </c>
      <c r="O1459" s="10">
        <f>IF(M1459="","",M1459-N1459)</f>
        <v/>
      </c>
      <c r="P1459" s="11">
        <f>IF(M1459=0,"",N1459/M1459)</f>
        <v/>
      </c>
      <c r="Q1459" s="12">
        <f>IF(OR(G1459="",O1459=""),"",
IF(AND(G1459&lt;TODAY(),O1459&gt;0),"YES","NO"))</f>
        <v/>
      </c>
      <c r="R1459" s="100" t="n"/>
      <c r="S1459" s="14" t="n"/>
      <c r="T1459" s="15">
        <f>IF(Q1459="YES", IF(R1459="Company",L1459*(1+S1459),IF(R1459="Vendor",L1459*(1-S1459),"")),"")</f>
        <v/>
      </c>
      <c r="U1459" s="15">
        <f>IF(Q1459="YES",O1459*T1459,"")</f>
        <v/>
      </c>
      <c r="V1459" s="16" t="n"/>
      <c r="W1459" s="17">
        <f>IF(Q1459="YES",G1459+V1459,"")</f>
        <v/>
      </c>
      <c r="X1459" s="18">
        <f>IF(Q1459="YES",IF(TODAY()&gt;W1459,"OVERDUE","WITHIN TIME"),"")</f>
        <v/>
      </c>
    </row>
    <row r="1460">
      <c r="A1460" s="3" t="n">
        <v>1456</v>
      </c>
      <c r="B1460" s="4" t="n"/>
      <c r="C1460" s="4" t="n"/>
      <c r="D1460" s="5">
        <f>IF(E1460="ISNR20","Natural Rubber-TSNR (ISNR-20)","")</f>
        <v/>
      </c>
      <c r="E1460" s="4" t="n"/>
      <c r="F1460" s="6" t="n"/>
      <c r="G1460" s="6" t="n"/>
      <c r="H1460" s="7">
        <f>IF(G1460="","",G1460-TODAY())</f>
        <v/>
      </c>
      <c r="I1460" s="8">
        <f>IF(G1460="","",
IF(G1460&lt;TODAY(),
IF(O1460&gt;0,"Violated","Completed"),
IF(H1460&lt;=7,"Expiring Soon",
"Active")))</f>
        <v/>
      </c>
      <c r="J1460" s="8">
        <f>IF(C1460="","",
COUNTIFS(
sales!$C:$C,$C1460,
sales!$E:$E,$E1460,
sales!$H:$H,"&gt;="&amp;$F1460,
sales!$H:$H,"&lt;="&amp;$G1460
))</f>
        <v/>
      </c>
      <c r="K1460" s="9">
        <f>IF(COUNTIFS(sales!C:C, C1460)=0,"",
_xlfn.MAXIFS(sales!H:H, sales!C:C, C1460))</f>
        <v/>
      </c>
      <c r="L1460" s="4" t="n"/>
      <c r="M1460" s="4" t="n"/>
      <c r="N1460" s="10">
        <f>IF(C1460="","",
SUMIFS(
sales!$I:$I,
sales!$C:$C,$C1460,
sales!$E:$E,$E1460,
sales!$H:$H,"&gt;="&amp;$F1460,
sales!$H:$H,"&lt;="&amp;$G1460
))</f>
        <v/>
      </c>
      <c r="O1460" s="10">
        <f>IF(M1460="","",M1460-N1460)</f>
        <v/>
      </c>
      <c r="P1460" s="11">
        <f>IF(M1460=0,"",N1460/M1460)</f>
        <v/>
      </c>
      <c r="Q1460" s="12">
        <f>IF(OR(G1460="",O1460=""),"",
IF(AND(G1460&lt;TODAY(),O1460&gt;0),"YES","NO"))</f>
        <v/>
      </c>
      <c r="R1460" s="100" t="n"/>
      <c r="S1460" s="14" t="n"/>
      <c r="T1460" s="15">
        <f>IF(Q1460="YES", IF(R1460="Company",L1460*(1+S1460),IF(R1460="Vendor",L1460*(1-S1460),"")),"")</f>
        <v/>
      </c>
      <c r="U1460" s="15">
        <f>IF(Q1460="YES",O1460*T1460,"")</f>
        <v/>
      </c>
      <c r="V1460" s="16" t="n"/>
      <c r="W1460" s="17">
        <f>IF(Q1460="YES",G1460+V1460,"")</f>
        <v/>
      </c>
      <c r="X1460" s="18">
        <f>IF(Q1460="YES",IF(TODAY()&gt;W1460,"OVERDUE","WITHIN TIME"),"")</f>
        <v/>
      </c>
    </row>
    <row r="1461">
      <c r="A1461" s="3" t="n">
        <v>1457</v>
      </c>
      <c r="B1461" s="4" t="n"/>
      <c r="C1461" s="4" t="n"/>
      <c r="D1461" s="5">
        <f>IF(E1461="ISNR20","Natural Rubber-TSNR (ISNR-20)","")</f>
        <v/>
      </c>
      <c r="E1461" s="4" t="n"/>
      <c r="F1461" s="6" t="n"/>
      <c r="G1461" s="6" t="n"/>
      <c r="H1461" s="7">
        <f>IF(G1461="","",G1461-TODAY())</f>
        <v/>
      </c>
      <c r="I1461" s="8">
        <f>IF(G1461="","",
IF(G1461&lt;TODAY(),
IF(O1461&gt;0,"Violated","Completed"),
IF(H1461&lt;=7,"Expiring Soon",
"Active")))</f>
        <v/>
      </c>
      <c r="J1461" s="8">
        <f>IF(C1461="","",
COUNTIFS(
sales!$C:$C,$C1461,
sales!$E:$E,$E1461,
sales!$H:$H,"&gt;="&amp;$F1461,
sales!$H:$H,"&lt;="&amp;$G1461
))</f>
        <v/>
      </c>
      <c r="K1461" s="9">
        <f>IF(COUNTIFS(sales!C:C, C1461)=0,"",
_xlfn.MAXIFS(sales!H:H, sales!C:C, C1461))</f>
        <v/>
      </c>
      <c r="L1461" s="4" t="n"/>
      <c r="M1461" s="4" t="n"/>
      <c r="N1461" s="10">
        <f>IF(C1461="","",
SUMIFS(
sales!$I:$I,
sales!$C:$C,$C1461,
sales!$E:$E,$E1461,
sales!$H:$H,"&gt;="&amp;$F1461,
sales!$H:$H,"&lt;="&amp;$G1461
))</f>
        <v/>
      </c>
      <c r="O1461" s="10">
        <f>IF(M1461="","",M1461-N1461)</f>
        <v/>
      </c>
      <c r="P1461" s="11">
        <f>IF(M1461=0,"",N1461/M1461)</f>
        <v/>
      </c>
      <c r="Q1461" s="12">
        <f>IF(OR(G1461="",O1461=""),"",
IF(AND(G1461&lt;TODAY(),O1461&gt;0),"YES","NO"))</f>
        <v/>
      </c>
      <c r="R1461" s="100" t="n"/>
      <c r="S1461" s="14" t="n"/>
      <c r="T1461" s="15">
        <f>IF(Q1461="YES", IF(R1461="Company",L1461*(1+S1461),IF(R1461="Vendor",L1461*(1-S1461),"")),"")</f>
        <v/>
      </c>
      <c r="U1461" s="15">
        <f>IF(Q1461="YES",O1461*T1461,"")</f>
        <v/>
      </c>
      <c r="V1461" s="16" t="n"/>
      <c r="W1461" s="17">
        <f>IF(Q1461="YES",G1461+V1461,"")</f>
        <v/>
      </c>
      <c r="X1461" s="18">
        <f>IF(Q1461="YES",IF(TODAY()&gt;W1461,"OVERDUE","WITHIN TIME"),"")</f>
        <v/>
      </c>
    </row>
    <row r="1462">
      <c r="A1462" s="3" t="n">
        <v>1458</v>
      </c>
      <c r="B1462" s="4" t="n"/>
      <c r="C1462" s="4" t="n"/>
      <c r="D1462" s="5">
        <f>IF(E1462="ISNR20","Natural Rubber-TSNR (ISNR-20)","")</f>
        <v/>
      </c>
      <c r="E1462" s="4" t="n"/>
      <c r="F1462" s="6" t="n"/>
      <c r="G1462" s="6" t="n"/>
      <c r="H1462" s="7">
        <f>IF(G1462="","",G1462-TODAY())</f>
        <v/>
      </c>
      <c r="I1462" s="8">
        <f>IF(G1462="","",
IF(G1462&lt;TODAY(),
IF(O1462&gt;0,"Violated","Completed"),
IF(H1462&lt;=7,"Expiring Soon",
"Active")))</f>
        <v/>
      </c>
      <c r="J1462" s="8">
        <f>IF(C1462="","",
COUNTIFS(
sales!$C:$C,$C1462,
sales!$E:$E,$E1462,
sales!$H:$H,"&gt;="&amp;$F1462,
sales!$H:$H,"&lt;="&amp;$G1462
))</f>
        <v/>
      </c>
      <c r="K1462" s="9">
        <f>IF(COUNTIFS(sales!C:C, C1462)=0,"",
_xlfn.MAXIFS(sales!H:H, sales!C:C, C1462))</f>
        <v/>
      </c>
      <c r="L1462" s="4" t="n"/>
      <c r="M1462" s="4" t="n"/>
      <c r="N1462" s="10">
        <f>IF(C1462="","",
SUMIFS(
sales!$I:$I,
sales!$C:$C,$C1462,
sales!$E:$E,$E1462,
sales!$H:$H,"&gt;="&amp;$F1462,
sales!$H:$H,"&lt;="&amp;$G1462
))</f>
        <v/>
      </c>
      <c r="O1462" s="10">
        <f>IF(M1462="","",M1462-N1462)</f>
        <v/>
      </c>
      <c r="P1462" s="11">
        <f>IF(M1462=0,"",N1462/M1462)</f>
        <v/>
      </c>
      <c r="Q1462" s="12">
        <f>IF(OR(G1462="",O1462=""),"",
IF(AND(G1462&lt;TODAY(),O1462&gt;0),"YES","NO"))</f>
        <v/>
      </c>
      <c r="R1462" s="100" t="n"/>
      <c r="S1462" s="14" t="n"/>
      <c r="T1462" s="15">
        <f>IF(Q1462="YES", IF(R1462="Company",L1462*(1+S1462),IF(R1462="Vendor",L1462*(1-S1462),"")),"")</f>
        <v/>
      </c>
      <c r="U1462" s="15">
        <f>IF(Q1462="YES",O1462*T1462,"")</f>
        <v/>
      </c>
      <c r="V1462" s="16" t="n"/>
      <c r="W1462" s="17">
        <f>IF(Q1462="YES",G1462+V1462,"")</f>
        <v/>
      </c>
      <c r="X1462" s="18">
        <f>IF(Q1462="YES",IF(TODAY()&gt;W1462,"OVERDUE","WITHIN TIME"),"")</f>
        <v/>
      </c>
    </row>
    <row r="1463">
      <c r="A1463" s="3" t="n">
        <v>1459</v>
      </c>
      <c r="B1463" s="4" t="n"/>
      <c r="C1463" s="4" t="n"/>
      <c r="D1463" s="5">
        <f>IF(E1463="ISNR20","Natural Rubber-TSNR (ISNR-20)","")</f>
        <v/>
      </c>
      <c r="E1463" s="4" t="n"/>
      <c r="F1463" s="6" t="n"/>
      <c r="G1463" s="6" t="n"/>
      <c r="H1463" s="7">
        <f>IF(G1463="","",G1463-TODAY())</f>
        <v/>
      </c>
      <c r="I1463" s="8">
        <f>IF(G1463="","",
IF(G1463&lt;TODAY(),
IF(O1463&gt;0,"Violated","Completed"),
IF(H1463&lt;=7,"Expiring Soon",
"Active")))</f>
        <v/>
      </c>
      <c r="J1463" s="8">
        <f>IF(C1463="","",
COUNTIFS(
sales!$C:$C,$C1463,
sales!$E:$E,$E1463,
sales!$H:$H,"&gt;="&amp;$F1463,
sales!$H:$H,"&lt;="&amp;$G1463
))</f>
        <v/>
      </c>
      <c r="K1463" s="9">
        <f>IF(COUNTIFS(sales!C:C, C1463)=0,"",
_xlfn.MAXIFS(sales!H:H, sales!C:C, C1463))</f>
        <v/>
      </c>
      <c r="L1463" s="4" t="n"/>
      <c r="M1463" s="4" t="n"/>
      <c r="N1463" s="10">
        <f>IF(C1463="","",
SUMIFS(
sales!$I:$I,
sales!$C:$C,$C1463,
sales!$E:$E,$E1463,
sales!$H:$H,"&gt;="&amp;$F1463,
sales!$H:$H,"&lt;="&amp;$G1463
))</f>
        <v/>
      </c>
      <c r="O1463" s="10">
        <f>IF(M1463="","",M1463-N1463)</f>
        <v/>
      </c>
      <c r="P1463" s="11">
        <f>IF(M1463=0,"",N1463/M1463)</f>
        <v/>
      </c>
      <c r="Q1463" s="12">
        <f>IF(OR(G1463="",O1463=""),"",
IF(AND(G1463&lt;TODAY(),O1463&gt;0),"YES","NO"))</f>
        <v/>
      </c>
      <c r="R1463" s="100" t="n"/>
      <c r="S1463" s="14" t="n"/>
      <c r="T1463" s="15">
        <f>IF(Q1463="YES", IF(R1463="Company",L1463*(1+S1463),IF(R1463="Vendor",L1463*(1-S1463),"")),"")</f>
        <v/>
      </c>
      <c r="U1463" s="15">
        <f>IF(Q1463="YES",O1463*T1463,"")</f>
        <v/>
      </c>
      <c r="V1463" s="16" t="n"/>
      <c r="W1463" s="17">
        <f>IF(Q1463="YES",G1463+V1463,"")</f>
        <v/>
      </c>
      <c r="X1463" s="18">
        <f>IF(Q1463="YES",IF(TODAY()&gt;W1463,"OVERDUE","WITHIN TIME"),"")</f>
        <v/>
      </c>
    </row>
    <row r="1464">
      <c r="A1464" s="3" t="n">
        <v>1460</v>
      </c>
      <c r="B1464" s="4" t="n"/>
      <c r="C1464" s="4" t="n"/>
      <c r="D1464" s="5">
        <f>IF(E1464="ISNR20","Natural Rubber-TSNR (ISNR-20)","")</f>
        <v/>
      </c>
      <c r="E1464" s="4" t="n"/>
      <c r="F1464" s="6" t="n"/>
      <c r="G1464" s="6" t="n"/>
      <c r="H1464" s="7">
        <f>IF(G1464="","",G1464-TODAY())</f>
        <v/>
      </c>
      <c r="I1464" s="8">
        <f>IF(G1464="","",
IF(G1464&lt;TODAY(),
IF(O1464&gt;0,"Violated","Completed"),
IF(H1464&lt;=7,"Expiring Soon",
"Active")))</f>
        <v/>
      </c>
      <c r="J1464" s="8">
        <f>IF(C1464="","",
COUNTIFS(
sales!$C:$C,$C1464,
sales!$E:$E,$E1464,
sales!$H:$H,"&gt;="&amp;$F1464,
sales!$H:$H,"&lt;="&amp;$G1464
))</f>
        <v/>
      </c>
      <c r="K1464" s="9">
        <f>IF(COUNTIFS(sales!C:C, C1464)=0,"",
_xlfn.MAXIFS(sales!H:H, sales!C:C, C1464))</f>
        <v/>
      </c>
      <c r="L1464" s="4" t="n"/>
      <c r="M1464" s="4" t="n"/>
      <c r="N1464" s="10">
        <f>IF(C1464="","",
SUMIFS(
sales!$I:$I,
sales!$C:$C,$C1464,
sales!$E:$E,$E1464,
sales!$H:$H,"&gt;="&amp;$F1464,
sales!$H:$H,"&lt;="&amp;$G1464
))</f>
        <v/>
      </c>
      <c r="O1464" s="10">
        <f>IF(M1464="","",M1464-N1464)</f>
        <v/>
      </c>
      <c r="P1464" s="11">
        <f>IF(M1464=0,"",N1464/M1464)</f>
        <v/>
      </c>
      <c r="Q1464" s="12">
        <f>IF(OR(G1464="",O1464=""),"",
IF(AND(G1464&lt;TODAY(),O1464&gt;0),"YES","NO"))</f>
        <v/>
      </c>
      <c r="R1464" s="100" t="n"/>
      <c r="S1464" s="14" t="n"/>
      <c r="T1464" s="15">
        <f>IF(Q1464="YES", IF(R1464="Company",L1464*(1+S1464),IF(R1464="Vendor",L1464*(1-S1464),"")),"")</f>
        <v/>
      </c>
      <c r="U1464" s="15">
        <f>IF(Q1464="YES",O1464*T1464,"")</f>
        <v/>
      </c>
      <c r="V1464" s="16" t="n"/>
      <c r="W1464" s="17">
        <f>IF(Q1464="YES",G1464+V1464,"")</f>
        <v/>
      </c>
      <c r="X1464" s="18">
        <f>IF(Q1464="YES",IF(TODAY()&gt;W1464,"OVERDUE","WITHIN TIME"),"")</f>
        <v/>
      </c>
    </row>
    <row r="1465">
      <c r="A1465" s="3" t="n">
        <v>1461</v>
      </c>
      <c r="B1465" s="4" t="n"/>
      <c r="C1465" s="4" t="n"/>
      <c r="D1465" s="5">
        <f>IF(E1465="ISNR20","Natural Rubber-TSNR (ISNR-20)","")</f>
        <v/>
      </c>
      <c r="E1465" s="4" t="n"/>
      <c r="F1465" s="6" t="n"/>
      <c r="G1465" s="6" t="n"/>
      <c r="H1465" s="7">
        <f>IF(G1465="","",G1465-TODAY())</f>
        <v/>
      </c>
      <c r="I1465" s="8">
        <f>IF(G1465="","",
IF(G1465&lt;TODAY(),
IF(O1465&gt;0,"Violated","Completed"),
IF(H1465&lt;=7,"Expiring Soon",
"Active")))</f>
        <v/>
      </c>
      <c r="J1465" s="8">
        <f>IF(C1465="","",
COUNTIFS(
sales!$C:$C,$C1465,
sales!$E:$E,$E1465,
sales!$H:$H,"&gt;="&amp;$F1465,
sales!$H:$H,"&lt;="&amp;$G1465
))</f>
        <v/>
      </c>
      <c r="K1465" s="9">
        <f>IF(COUNTIFS(sales!C:C, C1465)=0,"",
_xlfn.MAXIFS(sales!H:H, sales!C:C, C1465))</f>
        <v/>
      </c>
      <c r="L1465" s="4" t="n"/>
      <c r="M1465" s="4" t="n"/>
      <c r="N1465" s="10">
        <f>IF(C1465="","",
SUMIFS(
sales!$I:$I,
sales!$C:$C,$C1465,
sales!$E:$E,$E1465,
sales!$H:$H,"&gt;="&amp;$F1465,
sales!$H:$H,"&lt;="&amp;$G1465
))</f>
        <v/>
      </c>
      <c r="O1465" s="10">
        <f>IF(M1465="","",M1465-N1465)</f>
        <v/>
      </c>
      <c r="P1465" s="11">
        <f>IF(M1465=0,"",N1465/M1465)</f>
        <v/>
      </c>
      <c r="Q1465" s="12">
        <f>IF(OR(G1465="",O1465=""),"",
IF(AND(G1465&lt;TODAY(),O1465&gt;0),"YES","NO"))</f>
        <v/>
      </c>
      <c r="R1465" s="100" t="n"/>
      <c r="S1465" s="14" t="n"/>
      <c r="T1465" s="15">
        <f>IF(Q1465="YES", IF(R1465="Company",L1465*(1+S1465),IF(R1465="Vendor",L1465*(1-S1465),"")),"")</f>
        <v/>
      </c>
      <c r="U1465" s="15">
        <f>IF(Q1465="YES",O1465*T1465,"")</f>
        <v/>
      </c>
      <c r="V1465" s="16" t="n"/>
      <c r="W1465" s="17">
        <f>IF(Q1465="YES",G1465+V1465,"")</f>
        <v/>
      </c>
      <c r="X1465" s="18">
        <f>IF(Q1465="YES",IF(TODAY()&gt;W1465,"OVERDUE","WITHIN TIME"),"")</f>
        <v/>
      </c>
    </row>
    <row r="1466">
      <c r="A1466" s="3" t="n">
        <v>1462</v>
      </c>
      <c r="B1466" s="4" t="n"/>
      <c r="C1466" s="4" t="n"/>
      <c r="D1466" s="5">
        <f>IF(E1466="ISNR20","Natural Rubber-TSNR (ISNR-20)","")</f>
        <v/>
      </c>
      <c r="E1466" s="4" t="n"/>
      <c r="F1466" s="6" t="n"/>
      <c r="G1466" s="6" t="n"/>
      <c r="H1466" s="7">
        <f>IF(G1466="","",G1466-TODAY())</f>
        <v/>
      </c>
      <c r="I1466" s="8">
        <f>IF(G1466="","",
IF(G1466&lt;TODAY(),
IF(O1466&gt;0,"Violated","Completed"),
IF(H1466&lt;=7,"Expiring Soon",
"Active")))</f>
        <v/>
      </c>
      <c r="J1466" s="8">
        <f>IF(C1466="","",
COUNTIFS(
sales!$C:$C,$C1466,
sales!$E:$E,$E1466,
sales!$H:$H,"&gt;="&amp;$F1466,
sales!$H:$H,"&lt;="&amp;$G1466
))</f>
        <v/>
      </c>
      <c r="K1466" s="9">
        <f>IF(COUNTIFS(sales!C:C, C1466)=0,"",
_xlfn.MAXIFS(sales!H:H, sales!C:C, C1466))</f>
        <v/>
      </c>
      <c r="L1466" s="4" t="n"/>
      <c r="M1466" s="4" t="n"/>
      <c r="N1466" s="10">
        <f>IF(C1466="","",
SUMIFS(
sales!$I:$I,
sales!$C:$C,$C1466,
sales!$E:$E,$E1466,
sales!$H:$H,"&gt;="&amp;$F1466,
sales!$H:$H,"&lt;="&amp;$G1466
))</f>
        <v/>
      </c>
      <c r="O1466" s="10">
        <f>IF(M1466="","",M1466-N1466)</f>
        <v/>
      </c>
      <c r="P1466" s="11">
        <f>IF(M1466=0,"",N1466/M1466)</f>
        <v/>
      </c>
      <c r="Q1466" s="12">
        <f>IF(OR(G1466="",O1466=""),"",
IF(AND(G1466&lt;TODAY(),O1466&gt;0),"YES","NO"))</f>
        <v/>
      </c>
      <c r="R1466" s="100" t="n"/>
      <c r="S1466" s="14" t="n"/>
      <c r="T1466" s="15">
        <f>IF(Q1466="YES", IF(R1466="Company",L1466*(1+S1466),IF(R1466="Vendor",L1466*(1-S1466),"")),"")</f>
        <v/>
      </c>
      <c r="U1466" s="15">
        <f>IF(Q1466="YES",O1466*T1466,"")</f>
        <v/>
      </c>
      <c r="V1466" s="16" t="n"/>
      <c r="W1466" s="17">
        <f>IF(Q1466="YES",G1466+V1466,"")</f>
        <v/>
      </c>
      <c r="X1466" s="18">
        <f>IF(Q1466="YES",IF(TODAY()&gt;W1466,"OVERDUE","WITHIN TIME"),"")</f>
        <v/>
      </c>
    </row>
    <row r="1467">
      <c r="A1467" s="3" t="n">
        <v>1463</v>
      </c>
      <c r="B1467" s="4" t="n"/>
      <c r="C1467" s="4" t="n"/>
      <c r="D1467" s="5">
        <f>IF(E1467="ISNR20","Natural Rubber-TSNR (ISNR-20)","")</f>
        <v/>
      </c>
      <c r="E1467" s="4" t="n"/>
      <c r="F1467" s="6" t="n"/>
      <c r="G1467" s="6" t="n"/>
      <c r="H1467" s="7">
        <f>IF(G1467="","",G1467-TODAY())</f>
        <v/>
      </c>
      <c r="I1467" s="8">
        <f>IF(G1467="","",
IF(G1467&lt;TODAY(),
IF(O1467&gt;0,"Violated","Completed"),
IF(H1467&lt;=7,"Expiring Soon",
"Active")))</f>
        <v/>
      </c>
      <c r="J1467" s="8">
        <f>IF(C1467="","",
COUNTIFS(
sales!$C:$C,$C1467,
sales!$E:$E,$E1467,
sales!$H:$H,"&gt;="&amp;$F1467,
sales!$H:$H,"&lt;="&amp;$G1467
))</f>
        <v/>
      </c>
      <c r="K1467" s="9">
        <f>IF(COUNTIFS(sales!C:C, C1467)=0,"",
_xlfn.MAXIFS(sales!H:H, sales!C:C, C1467))</f>
        <v/>
      </c>
      <c r="L1467" s="4" t="n"/>
      <c r="M1467" s="4" t="n"/>
      <c r="N1467" s="10">
        <f>IF(C1467="","",
SUMIFS(
sales!$I:$I,
sales!$C:$C,$C1467,
sales!$E:$E,$E1467,
sales!$H:$H,"&gt;="&amp;$F1467,
sales!$H:$H,"&lt;="&amp;$G1467
))</f>
        <v/>
      </c>
      <c r="O1467" s="10">
        <f>IF(M1467="","",M1467-N1467)</f>
        <v/>
      </c>
      <c r="P1467" s="11">
        <f>IF(M1467=0,"",N1467/M1467)</f>
        <v/>
      </c>
      <c r="Q1467" s="12">
        <f>IF(OR(G1467="",O1467=""),"",
IF(AND(G1467&lt;TODAY(),O1467&gt;0),"YES","NO"))</f>
        <v/>
      </c>
      <c r="R1467" s="100" t="n"/>
      <c r="S1467" s="14" t="n"/>
      <c r="T1467" s="15">
        <f>IF(Q1467="YES", IF(R1467="Company",L1467*(1+S1467),IF(R1467="Vendor",L1467*(1-S1467),"")),"")</f>
        <v/>
      </c>
      <c r="U1467" s="15">
        <f>IF(Q1467="YES",O1467*T1467,"")</f>
        <v/>
      </c>
      <c r="V1467" s="16" t="n"/>
      <c r="W1467" s="17">
        <f>IF(Q1467="YES",G1467+V1467,"")</f>
        <v/>
      </c>
      <c r="X1467" s="18">
        <f>IF(Q1467="YES",IF(TODAY()&gt;W1467,"OVERDUE","WITHIN TIME"),"")</f>
        <v/>
      </c>
    </row>
    <row r="1468">
      <c r="A1468" s="3" t="n">
        <v>1464</v>
      </c>
      <c r="B1468" s="4" t="n"/>
      <c r="C1468" s="4" t="n"/>
      <c r="D1468" s="5">
        <f>IF(E1468="ISNR20","Natural Rubber-TSNR (ISNR-20)","")</f>
        <v/>
      </c>
      <c r="E1468" s="4" t="n"/>
      <c r="F1468" s="6" t="n"/>
      <c r="G1468" s="6" t="n"/>
      <c r="H1468" s="7">
        <f>IF(G1468="","",G1468-TODAY())</f>
        <v/>
      </c>
      <c r="I1468" s="8">
        <f>IF(G1468="","",
IF(G1468&lt;TODAY(),
IF(O1468&gt;0,"Violated","Completed"),
IF(H1468&lt;=7,"Expiring Soon",
"Active")))</f>
        <v/>
      </c>
      <c r="J1468" s="8">
        <f>IF(C1468="","",
COUNTIFS(
sales!$C:$C,$C1468,
sales!$E:$E,$E1468,
sales!$H:$H,"&gt;="&amp;$F1468,
sales!$H:$H,"&lt;="&amp;$G1468
))</f>
        <v/>
      </c>
      <c r="K1468" s="9">
        <f>IF(COUNTIFS(sales!C:C, C1468)=0,"",
_xlfn.MAXIFS(sales!H:H, sales!C:C, C1468))</f>
        <v/>
      </c>
      <c r="L1468" s="4" t="n"/>
      <c r="M1468" s="4" t="n"/>
      <c r="N1468" s="10">
        <f>IF(C1468="","",
SUMIFS(
sales!$I:$I,
sales!$C:$C,$C1468,
sales!$E:$E,$E1468,
sales!$H:$H,"&gt;="&amp;$F1468,
sales!$H:$H,"&lt;="&amp;$G1468
))</f>
        <v/>
      </c>
      <c r="O1468" s="10">
        <f>IF(M1468="","",M1468-N1468)</f>
        <v/>
      </c>
      <c r="P1468" s="11">
        <f>IF(M1468=0,"",N1468/M1468)</f>
        <v/>
      </c>
      <c r="Q1468" s="12">
        <f>IF(OR(G1468="",O1468=""),"",
IF(AND(G1468&lt;TODAY(),O1468&gt;0),"YES","NO"))</f>
        <v/>
      </c>
      <c r="R1468" s="100" t="n"/>
      <c r="S1468" s="14" t="n"/>
      <c r="T1468" s="15">
        <f>IF(Q1468="YES", IF(R1468="Company",L1468*(1+S1468),IF(R1468="Vendor",L1468*(1-S1468),"")),"")</f>
        <v/>
      </c>
      <c r="U1468" s="15">
        <f>IF(Q1468="YES",O1468*T1468,"")</f>
        <v/>
      </c>
      <c r="V1468" s="16" t="n"/>
      <c r="W1468" s="17">
        <f>IF(Q1468="YES",G1468+V1468,"")</f>
        <v/>
      </c>
      <c r="X1468" s="18">
        <f>IF(Q1468="YES",IF(TODAY()&gt;W1468,"OVERDUE","WITHIN TIME"),"")</f>
        <v/>
      </c>
    </row>
    <row r="1469">
      <c r="A1469" s="3" t="n">
        <v>1465</v>
      </c>
      <c r="B1469" s="4" t="n"/>
      <c r="C1469" s="4" t="n"/>
      <c r="D1469" s="5">
        <f>IF(E1469="ISNR20","Natural Rubber-TSNR (ISNR-20)","")</f>
        <v/>
      </c>
      <c r="E1469" s="4" t="n"/>
      <c r="F1469" s="6" t="n"/>
      <c r="G1469" s="6" t="n"/>
      <c r="H1469" s="7">
        <f>IF(G1469="","",G1469-TODAY())</f>
        <v/>
      </c>
      <c r="I1469" s="8">
        <f>IF(G1469="","",
IF(G1469&lt;TODAY(),
IF(O1469&gt;0,"Violated","Completed"),
IF(H1469&lt;=7,"Expiring Soon",
"Active")))</f>
        <v/>
      </c>
      <c r="J1469" s="8">
        <f>IF(C1469="","",
COUNTIFS(
sales!$C:$C,$C1469,
sales!$E:$E,$E1469,
sales!$H:$H,"&gt;="&amp;$F1469,
sales!$H:$H,"&lt;="&amp;$G1469
))</f>
        <v/>
      </c>
      <c r="K1469" s="9">
        <f>IF(COUNTIFS(sales!C:C, C1469)=0,"",
_xlfn.MAXIFS(sales!H:H, sales!C:C, C1469))</f>
        <v/>
      </c>
      <c r="L1469" s="4" t="n"/>
      <c r="M1469" s="4" t="n"/>
      <c r="N1469" s="10">
        <f>IF(C1469="","",
SUMIFS(
sales!$I:$I,
sales!$C:$C,$C1469,
sales!$E:$E,$E1469,
sales!$H:$H,"&gt;="&amp;$F1469,
sales!$H:$H,"&lt;="&amp;$G1469
))</f>
        <v/>
      </c>
      <c r="O1469" s="10">
        <f>IF(M1469="","",M1469-N1469)</f>
        <v/>
      </c>
      <c r="P1469" s="11">
        <f>IF(M1469=0,"",N1469/M1469)</f>
        <v/>
      </c>
      <c r="Q1469" s="12">
        <f>IF(OR(G1469="",O1469=""),"",
IF(AND(G1469&lt;TODAY(),O1469&gt;0),"YES","NO"))</f>
        <v/>
      </c>
      <c r="R1469" s="100" t="n"/>
      <c r="S1469" s="14" t="n"/>
      <c r="T1469" s="15">
        <f>IF(Q1469="YES", IF(R1469="Company",L1469*(1+S1469),IF(R1469="Vendor",L1469*(1-S1469),"")),"")</f>
        <v/>
      </c>
      <c r="U1469" s="15">
        <f>IF(Q1469="YES",O1469*T1469,"")</f>
        <v/>
      </c>
      <c r="V1469" s="16" t="n"/>
      <c r="W1469" s="17">
        <f>IF(Q1469="YES",G1469+V1469,"")</f>
        <v/>
      </c>
      <c r="X1469" s="18">
        <f>IF(Q1469="YES",IF(TODAY()&gt;W1469,"OVERDUE","WITHIN TIME"),"")</f>
        <v/>
      </c>
    </row>
    <row r="1470">
      <c r="A1470" s="3" t="n">
        <v>1466</v>
      </c>
      <c r="B1470" s="4" t="n"/>
      <c r="C1470" s="4" t="n"/>
      <c r="D1470" s="5">
        <f>IF(E1470="ISNR20","Natural Rubber-TSNR (ISNR-20)","")</f>
        <v/>
      </c>
      <c r="E1470" s="4" t="n"/>
      <c r="F1470" s="6" t="n"/>
      <c r="G1470" s="6" t="n"/>
      <c r="H1470" s="7">
        <f>IF(G1470="","",G1470-TODAY())</f>
        <v/>
      </c>
      <c r="I1470" s="8">
        <f>IF(G1470="","",
IF(G1470&lt;TODAY(),
IF(O1470&gt;0,"Violated","Completed"),
IF(H1470&lt;=7,"Expiring Soon",
"Active")))</f>
        <v/>
      </c>
      <c r="J1470" s="8">
        <f>IF(C1470="","",
COUNTIFS(
sales!$C:$C,$C1470,
sales!$E:$E,$E1470,
sales!$H:$H,"&gt;="&amp;$F1470,
sales!$H:$H,"&lt;="&amp;$G1470
))</f>
        <v/>
      </c>
      <c r="K1470" s="9">
        <f>IF(COUNTIFS(sales!C:C, C1470)=0,"",
_xlfn.MAXIFS(sales!H:H, sales!C:C, C1470))</f>
        <v/>
      </c>
      <c r="L1470" s="4" t="n"/>
      <c r="M1470" s="4" t="n"/>
      <c r="N1470" s="10">
        <f>IF(C1470="","",
SUMIFS(
sales!$I:$I,
sales!$C:$C,$C1470,
sales!$E:$E,$E1470,
sales!$H:$H,"&gt;="&amp;$F1470,
sales!$H:$H,"&lt;="&amp;$G1470
))</f>
        <v/>
      </c>
      <c r="O1470" s="10">
        <f>IF(M1470="","",M1470-N1470)</f>
        <v/>
      </c>
      <c r="P1470" s="11">
        <f>IF(M1470=0,"",N1470/M1470)</f>
        <v/>
      </c>
      <c r="Q1470" s="12">
        <f>IF(OR(G1470="",O1470=""),"",
IF(AND(G1470&lt;TODAY(),O1470&gt;0),"YES","NO"))</f>
        <v/>
      </c>
      <c r="R1470" s="100" t="n"/>
      <c r="S1470" s="14" t="n"/>
      <c r="T1470" s="15">
        <f>IF(Q1470="YES", IF(R1470="Company",L1470*(1+S1470),IF(R1470="Vendor",L1470*(1-S1470),"")),"")</f>
        <v/>
      </c>
      <c r="U1470" s="15">
        <f>IF(Q1470="YES",O1470*T1470,"")</f>
        <v/>
      </c>
      <c r="V1470" s="16" t="n"/>
      <c r="W1470" s="17">
        <f>IF(Q1470="YES",G1470+V1470,"")</f>
        <v/>
      </c>
      <c r="X1470" s="18">
        <f>IF(Q1470="YES",IF(TODAY()&gt;W1470,"OVERDUE","WITHIN TIME"),"")</f>
        <v/>
      </c>
    </row>
    <row r="1471">
      <c r="A1471" s="3" t="n">
        <v>1467</v>
      </c>
      <c r="B1471" s="4" t="n"/>
      <c r="C1471" s="4" t="n"/>
      <c r="D1471" s="5">
        <f>IF(E1471="ISNR20","Natural Rubber-TSNR (ISNR-20)","")</f>
        <v/>
      </c>
      <c r="E1471" s="4" t="n"/>
      <c r="F1471" s="6" t="n"/>
      <c r="G1471" s="6" t="n"/>
      <c r="H1471" s="7">
        <f>IF(G1471="","",G1471-TODAY())</f>
        <v/>
      </c>
      <c r="I1471" s="8">
        <f>IF(G1471="","",
IF(G1471&lt;TODAY(),
IF(O1471&gt;0,"Violated","Completed"),
IF(H1471&lt;=7,"Expiring Soon",
"Active")))</f>
        <v/>
      </c>
      <c r="J1471" s="8">
        <f>IF(C1471="","",
COUNTIFS(
sales!$C:$C,$C1471,
sales!$E:$E,$E1471,
sales!$H:$H,"&gt;="&amp;$F1471,
sales!$H:$H,"&lt;="&amp;$G1471
))</f>
        <v/>
      </c>
      <c r="K1471" s="9">
        <f>IF(COUNTIFS(sales!C:C, C1471)=0,"",
_xlfn.MAXIFS(sales!H:H, sales!C:C, C1471))</f>
        <v/>
      </c>
      <c r="L1471" s="4" t="n"/>
      <c r="M1471" s="4" t="n"/>
      <c r="N1471" s="10">
        <f>IF(C1471="","",
SUMIFS(
sales!$I:$I,
sales!$C:$C,$C1471,
sales!$E:$E,$E1471,
sales!$H:$H,"&gt;="&amp;$F1471,
sales!$H:$H,"&lt;="&amp;$G1471
))</f>
        <v/>
      </c>
      <c r="O1471" s="10">
        <f>IF(M1471="","",M1471-N1471)</f>
        <v/>
      </c>
      <c r="P1471" s="11">
        <f>IF(M1471=0,"",N1471/M1471)</f>
        <v/>
      </c>
      <c r="Q1471" s="12">
        <f>IF(OR(G1471="",O1471=""),"",
IF(AND(G1471&lt;TODAY(),O1471&gt;0),"YES","NO"))</f>
        <v/>
      </c>
      <c r="R1471" s="100" t="n"/>
      <c r="S1471" s="14" t="n"/>
      <c r="T1471" s="15">
        <f>IF(Q1471="YES", IF(R1471="Company",L1471*(1+S1471),IF(R1471="Vendor",L1471*(1-S1471),"")),"")</f>
        <v/>
      </c>
      <c r="U1471" s="15">
        <f>IF(Q1471="YES",O1471*T1471,"")</f>
        <v/>
      </c>
      <c r="V1471" s="16" t="n"/>
      <c r="W1471" s="17">
        <f>IF(Q1471="YES",G1471+V1471,"")</f>
        <v/>
      </c>
      <c r="X1471" s="18">
        <f>IF(Q1471="YES",IF(TODAY()&gt;W1471,"OVERDUE","WITHIN TIME"),"")</f>
        <v/>
      </c>
    </row>
    <row r="1472">
      <c r="A1472" s="3" t="n">
        <v>1468</v>
      </c>
      <c r="B1472" s="4" t="n"/>
      <c r="C1472" s="4" t="n"/>
      <c r="D1472" s="5">
        <f>IF(E1472="ISNR20","Natural Rubber-TSNR (ISNR-20)","")</f>
        <v/>
      </c>
      <c r="E1472" s="4" t="n"/>
      <c r="F1472" s="6" t="n"/>
      <c r="G1472" s="6" t="n"/>
      <c r="H1472" s="7">
        <f>IF(G1472="","",G1472-TODAY())</f>
        <v/>
      </c>
      <c r="I1472" s="8">
        <f>IF(G1472="","",
IF(G1472&lt;TODAY(),
IF(O1472&gt;0,"Violated","Completed"),
IF(H1472&lt;=7,"Expiring Soon",
"Active")))</f>
        <v/>
      </c>
      <c r="J1472" s="8">
        <f>IF(C1472="","",
COUNTIFS(
sales!$C:$C,$C1472,
sales!$E:$E,$E1472,
sales!$H:$H,"&gt;="&amp;$F1472,
sales!$H:$H,"&lt;="&amp;$G1472
))</f>
        <v/>
      </c>
      <c r="K1472" s="9">
        <f>IF(COUNTIFS(sales!C:C, C1472)=0,"",
_xlfn.MAXIFS(sales!H:H, sales!C:C, C1472))</f>
        <v/>
      </c>
      <c r="L1472" s="4" t="n"/>
      <c r="M1472" s="4" t="n"/>
      <c r="N1472" s="10">
        <f>IF(C1472="","",
SUMIFS(
sales!$I:$I,
sales!$C:$C,$C1472,
sales!$E:$E,$E1472,
sales!$H:$H,"&gt;="&amp;$F1472,
sales!$H:$H,"&lt;="&amp;$G1472
))</f>
        <v/>
      </c>
      <c r="O1472" s="10">
        <f>IF(M1472="","",M1472-N1472)</f>
        <v/>
      </c>
      <c r="P1472" s="11">
        <f>IF(M1472=0,"",N1472/M1472)</f>
        <v/>
      </c>
      <c r="Q1472" s="12">
        <f>IF(OR(G1472="",O1472=""),"",
IF(AND(G1472&lt;TODAY(),O1472&gt;0),"YES","NO"))</f>
        <v/>
      </c>
      <c r="R1472" s="100" t="n"/>
      <c r="S1472" s="14" t="n"/>
      <c r="T1472" s="15">
        <f>IF(Q1472="YES", IF(R1472="Company",L1472*(1+S1472),IF(R1472="Vendor",L1472*(1-S1472),"")),"")</f>
        <v/>
      </c>
      <c r="U1472" s="15">
        <f>IF(Q1472="YES",O1472*T1472,"")</f>
        <v/>
      </c>
      <c r="V1472" s="16" t="n"/>
      <c r="W1472" s="17">
        <f>IF(Q1472="YES",G1472+V1472,"")</f>
        <v/>
      </c>
      <c r="X1472" s="18">
        <f>IF(Q1472="YES",IF(TODAY()&gt;W1472,"OVERDUE","WITHIN TIME"),"")</f>
        <v/>
      </c>
    </row>
    <row r="1473">
      <c r="A1473" s="3" t="n">
        <v>1469</v>
      </c>
      <c r="B1473" s="4" t="n"/>
      <c r="C1473" s="4" t="n"/>
      <c r="D1473" s="5">
        <f>IF(E1473="ISNR20","Natural Rubber-TSNR (ISNR-20)","")</f>
        <v/>
      </c>
      <c r="E1473" s="4" t="n"/>
      <c r="F1473" s="6" t="n"/>
      <c r="G1473" s="6" t="n"/>
      <c r="H1473" s="7">
        <f>IF(G1473="","",G1473-TODAY())</f>
        <v/>
      </c>
      <c r="I1473" s="8">
        <f>IF(G1473="","",
IF(G1473&lt;TODAY(),
IF(O1473&gt;0,"Violated","Completed"),
IF(H1473&lt;=7,"Expiring Soon",
"Active")))</f>
        <v/>
      </c>
      <c r="J1473" s="8">
        <f>IF(C1473="","",
COUNTIFS(
sales!$C:$C,$C1473,
sales!$E:$E,$E1473,
sales!$H:$H,"&gt;="&amp;$F1473,
sales!$H:$H,"&lt;="&amp;$G1473
))</f>
        <v/>
      </c>
      <c r="K1473" s="9">
        <f>IF(COUNTIFS(sales!C:C, C1473)=0,"",
_xlfn.MAXIFS(sales!H:H, sales!C:C, C1473))</f>
        <v/>
      </c>
      <c r="L1473" s="4" t="n"/>
      <c r="M1473" s="4" t="n"/>
      <c r="N1473" s="10">
        <f>IF(C1473="","",
SUMIFS(
sales!$I:$I,
sales!$C:$C,$C1473,
sales!$E:$E,$E1473,
sales!$H:$H,"&gt;="&amp;$F1473,
sales!$H:$H,"&lt;="&amp;$G1473
))</f>
        <v/>
      </c>
      <c r="O1473" s="10">
        <f>IF(M1473="","",M1473-N1473)</f>
        <v/>
      </c>
      <c r="P1473" s="11">
        <f>IF(M1473=0,"",N1473/M1473)</f>
        <v/>
      </c>
      <c r="Q1473" s="12">
        <f>IF(OR(G1473="",O1473=""),"",
IF(AND(G1473&lt;TODAY(),O1473&gt;0),"YES","NO"))</f>
        <v/>
      </c>
      <c r="R1473" s="100" t="n"/>
      <c r="S1473" s="14" t="n"/>
      <c r="T1473" s="15">
        <f>IF(Q1473="YES", IF(R1473="Company",L1473*(1+S1473),IF(R1473="Vendor",L1473*(1-S1473),"")),"")</f>
        <v/>
      </c>
      <c r="U1473" s="15">
        <f>IF(Q1473="YES",O1473*T1473,"")</f>
        <v/>
      </c>
      <c r="V1473" s="16" t="n"/>
      <c r="W1473" s="17">
        <f>IF(Q1473="YES",G1473+V1473,"")</f>
        <v/>
      </c>
      <c r="X1473" s="18">
        <f>IF(Q1473="YES",IF(TODAY()&gt;W1473,"OVERDUE","WITHIN TIME"),"")</f>
        <v/>
      </c>
    </row>
    <row r="1474">
      <c r="A1474" s="3" t="n">
        <v>1470</v>
      </c>
      <c r="B1474" s="4" t="n"/>
      <c r="C1474" s="4" t="n"/>
      <c r="D1474" s="5">
        <f>IF(E1474="ISNR20","Natural Rubber-TSNR (ISNR-20)","")</f>
        <v/>
      </c>
      <c r="E1474" s="4" t="n"/>
      <c r="F1474" s="6" t="n"/>
      <c r="G1474" s="6" t="n"/>
      <c r="H1474" s="7">
        <f>IF(G1474="","",G1474-TODAY())</f>
        <v/>
      </c>
      <c r="I1474" s="8">
        <f>IF(G1474="","",
IF(G1474&lt;TODAY(),
IF(O1474&gt;0,"Violated","Completed"),
IF(H1474&lt;=7,"Expiring Soon",
"Active")))</f>
        <v/>
      </c>
      <c r="J1474" s="8">
        <f>IF(C1474="","",
COUNTIFS(
sales!$C:$C,$C1474,
sales!$E:$E,$E1474,
sales!$H:$H,"&gt;="&amp;$F1474,
sales!$H:$H,"&lt;="&amp;$G1474
))</f>
        <v/>
      </c>
      <c r="K1474" s="9">
        <f>IF(COUNTIFS(sales!C:C, C1474)=0,"",
_xlfn.MAXIFS(sales!H:H, sales!C:C, C1474))</f>
        <v/>
      </c>
      <c r="L1474" s="4" t="n"/>
      <c r="M1474" s="4" t="n"/>
      <c r="N1474" s="10">
        <f>IF(C1474="","",
SUMIFS(
sales!$I:$I,
sales!$C:$C,$C1474,
sales!$E:$E,$E1474,
sales!$H:$H,"&gt;="&amp;$F1474,
sales!$H:$H,"&lt;="&amp;$G1474
))</f>
        <v/>
      </c>
      <c r="O1474" s="10">
        <f>IF(M1474="","",M1474-N1474)</f>
        <v/>
      </c>
      <c r="P1474" s="11">
        <f>IF(M1474=0,"",N1474/M1474)</f>
        <v/>
      </c>
      <c r="Q1474" s="12">
        <f>IF(OR(G1474="",O1474=""),"",
IF(AND(G1474&lt;TODAY(),O1474&gt;0),"YES","NO"))</f>
        <v/>
      </c>
      <c r="R1474" s="100" t="n"/>
      <c r="S1474" s="14" t="n"/>
      <c r="T1474" s="15">
        <f>IF(Q1474="YES", IF(R1474="Company",L1474*(1+S1474),IF(R1474="Vendor",L1474*(1-S1474),"")),"")</f>
        <v/>
      </c>
      <c r="U1474" s="15">
        <f>IF(Q1474="YES",O1474*T1474,"")</f>
        <v/>
      </c>
      <c r="V1474" s="16" t="n"/>
      <c r="W1474" s="17">
        <f>IF(Q1474="YES",G1474+V1474,"")</f>
        <v/>
      </c>
      <c r="X1474" s="18">
        <f>IF(Q1474="YES",IF(TODAY()&gt;W1474,"OVERDUE","WITHIN TIME"),"")</f>
        <v/>
      </c>
    </row>
    <row r="1475">
      <c r="A1475" s="3" t="n">
        <v>1471</v>
      </c>
      <c r="B1475" s="4" t="n"/>
      <c r="C1475" s="4" t="n"/>
      <c r="D1475" s="5">
        <f>IF(E1475="ISNR20","Natural Rubber-TSNR (ISNR-20)","")</f>
        <v/>
      </c>
      <c r="E1475" s="4" t="n"/>
      <c r="F1475" s="6" t="n"/>
      <c r="G1475" s="6" t="n"/>
      <c r="H1475" s="7">
        <f>IF(G1475="","",G1475-TODAY())</f>
        <v/>
      </c>
      <c r="I1475" s="8">
        <f>IF(G1475="","",
IF(G1475&lt;TODAY(),
IF(O1475&gt;0,"Violated","Completed"),
IF(H1475&lt;=7,"Expiring Soon",
"Active")))</f>
        <v/>
      </c>
      <c r="J1475" s="8">
        <f>IF(C1475="","",
COUNTIFS(
sales!$C:$C,$C1475,
sales!$E:$E,$E1475,
sales!$H:$H,"&gt;="&amp;$F1475,
sales!$H:$H,"&lt;="&amp;$G1475
))</f>
        <v/>
      </c>
      <c r="K1475" s="9">
        <f>IF(COUNTIFS(sales!C:C, C1475)=0,"",
_xlfn.MAXIFS(sales!H:H, sales!C:C, C1475))</f>
        <v/>
      </c>
      <c r="L1475" s="4" t="n"/>
      <c r="M1475" s="4" t="n"/>
      <c r="N1475" s="10">
        <f>IF(C1475="","",
SUMIFS(
sales!$I:$I,
sales!$C:$C,$C1475,
sales!$E:$E,$E1475,
sales!$H:$H,"&gt;="&amp;$F1475,
sales!$H:$H,"&lt;="&amp;$G1475
))</f>
        <v/>
      </c>
      <c r="O1475" s="10">
        <f>IF(M1475="","",M1475-N1475)</f>
        <v/>
      </c>
      <c r="P1475" s="11">
        <f>IF(M1475=0,"",N1475/M1475)</f>
        <v/>
      </c>
      <c r="Q1475" s="12">
        <f>IF(OR(G1475="",O1475=""),"",
IF(AND(G1475&lt;TODAY(),O1475&gt;0),"YES","NO"))</f>
        <v/>
      </c>
      <c r="R1475" s="100" t="n"/>
      <c r="S1475" s="14" t="n"/>
      <c r="T1475" s="15">
        <f>IF(Q1475="YES", IF(R1475="Company",L1475*(1+S1475),IF(R1475="Vendor",L1475*(1-S1475),"")),"")</f>
        <v/>
      </c>
      <c r="U1475" s="15">
        <f>IF(Q1475="YES",O1475*T1475,"")</f>
        <v/>
      </c>
      <c r="V1475" s="16" t="n"/>
      <c r="W1475" s="17">
        <f>IF(Q1475="YES",G1475+V1475,"")</f>
        <v/>
      </c>
      <c r="X1475" s="18">
        <f>IF(Q1475="YES",IF(TODAY()&gt;W1475,"OVERDUE","WITHIN TIME"),"")</f>
        <v/>
      </c>
    </row>
    <row r="1476">
      <c r="A1476" s="3" t="n">
        <v>1472</v>
      </c>
      <c r="B1476" s="4" t="n"/>
      <c r="C1476" s="4" t="n"/>
      <c r="D1476" s="5">
        <f>IF(E1476="ISNR20","Natural Rubber-TSNR (ISNR-20)","")</f>
        <v/>
      </c>
      <c r="E1476" s="4" t="n"/>
      <c r="F1476" s="6" t="n"/>
      <c r="G1476" s="6" t="n"/>
      <c r="H1476" s="7">
        <f>IF(G1476="","",G1476-TODAY())</f>
        <v/>
      </c>
      <c r="I1476" s="8">
        <f>IF(G1476="","",
IF(G1476&lt;TODAY(),
IF(O1476&gt;0,"Violated","Completed"),
IF(H1476&lt;=7,"Expiring Soon",
"Active")))</f>
        <v/>
      </c>
      <c r="J1476" s="8">
        <f>IF(C1476="","",
COUNTIFS(
sales!$C:$C,$C1476,
sales!$E:$E,$E1476,
sales!$H:$H,"&gt;="&amp;$F1476,
sales!$H:$H,"&lt;="&amp;$G1476
))</f>
        <v/>
      </c>
      <c r="K1476" s="9">
        <f>IF(COUNTIFS(sales!C:C, C1476)=0,"",
_xlfn.MAXIFS(sales!H:H, sales!C:C, C1476))</f>
        <v/>
      </c>
      <c r="L1476" s="4" t="n"/>
      <c r="M1476" s="4" t="n"/>
      <c r="N1476" s="10">
        <f>IF(C1476="","",
SUMIFS(
sales!$I:$I,
sales!$C:$C,$C1476,
sales!$E:$E,$E1476,
sales!$H:$H,"&gt;="&amp;$F1476,
sales!$H:$H,"&lt;="&amp;$G1476
))</f>
        <v/>
      </c>
      <c r="O1476" s="10">
        <f>IF(M1476="","",M1476-N1476)</f>
        <v/>
      </c>
      <c r="P1476" s="11">
        <f>IF(M1476=0,"",N1476/M1476)</f>
        <v/>
      </c>
      <c r="Q1476" s="12">
        <f>IF(OR(G1476="",O1476=""),"",
IF(AND(G1476&lt;TODAY(),O1476&gt;0),"YES","NO"))</f>
        <v/>
      </c>
      <c r="R1476" s="100" t="n"/>
      <c r="S1476" s="14" t="n"/>
      <c r="T1476" s="15">
        <f>IF(Q1476="YES", IF(R1476="Company",L1476*(1+S1476),IF(R1476="Vendor",L1476*(1-S1476),"")),"")</f>
        <v/>
      </c>
      <c r="U1476" s="15">
        <f>IF(Q1476="YES",O1476*T1476,"")</f>
        <v/>
      </c>
      <c r="V1476" s="16" t="n"/>
      <c r="W1476" s="17">
        <f>IF(Q1476="YES",G1476+V1476,"")</f>
        <v/>
      </c>
      <c r="X1476" s="18">
        <f>IF(Q1476="YES",IF(TODAY()&gt;W1476,"OVERDUE","WITHIN TIME"),"")</f>
        <v/>
      </c>
    </row>
    <row r="1477">
      <c r="A1477" s="3" t="n">
        <v>1473</v>
      </c>
      <c r="B1477" s="4" t="n"/>
      <c r="C1477" s="4" t="n"/>
      <c r="D1477" s="5">
        <f>IF(E1477="ISNR20","Natural Rubber-TSNR (ISNR-20)","")</f>
        <v/>
      </c>
      <c r="E1477" s="4" t="n"/>
      <c r="F1477" s="6" t="n"/>
      <c r="G1477" s="6" t="n"/>
      <c r="H1477" s="7">
        <f>IF(G1477="","",G1477-TODAY())</f>
        <v/>
      </c>
      <c r="I1477" s="8">
        <f>IF(G1477="","",
IF(G1477&lt;TODAY(),
IF(O1477&gt;0,"Violated","Completed"),
IF(H1477&lt;=7,"Expiring Soon",
"Active")))</f>
        <v/>
      </c>
      <c r="J1477" s="8">
        <f>IF(C1477="","",
COUNTIFS(
sales!$C:$C,$C1477,
sales!$E:$E,$E1477,
sales!$H:$H,"&gt;="&amp;$F1477,
sales!$H:$H,"&lt;="&amp;$G1477
))</f>
        <v/>
      </c>
      <c r="K1477" s="9">
        <f>IF(COUNTIFS(sales!C:C, C1477)=0,"",
_xlfn.MAXIFS(sales!H:H, sales!C:C, C1477))</f>
        <v/>
      </c>
      <c r="L1477" s="4" t="n"/>
      <c r="M1477" s="4" t="n"/>
      <c r="N1477" s="10">
        <f>IF(C1477="","",
SUMIFS(
sales!$I:$I,
sales!$C:$C,$C1477,
sales!$E:$E,$E1477,
sales!$H:$H,"&gt;="&amp;$F1477,
sales!$H:$H,"&lt;="&amp;$G1477
))</f>
        <v/>
      </c>
      <c r="O1477" s="10">
        <f>IF(M1477="","",M1477-N1477)</f>
        <v/>
      </c>
      <c r="P1477" s="11">
        <f>IF(M1477=0,"",N1477/M1477)</f>
        <v/>
      </c>
      <c r="Q1477" s="12">
        <f>IF(OR(G1477="",O1477=""),"",
IF(AND(G1477&lt;TODAY(),O1477&gt;0),"YES","NO"))</f>
        <v/>
      </c>
      <c r="R1477" s="100" t="n"/>
      <c r="S1477" s="14" t="n"/>
      <c r="T1477" s="15">
        <f>IF(Q1477="YES", IF(R1477="Company",L1477*(1+S1477),IF(R1477="Vendor",L1477*(1-S1477),"")),"")</f>
        <v/>
      </c>
      <c r="U1477" s="15">
        <f>IF(Q1477="YES",O1477*T1477,"")</f>
        <v/>
      </c>
      <c r="V1477" s="16" t="n"/>
      <c r="W1477" s="17">
        <f>IF(Q1477="YES",G1477+V1477,"")</f>
        <v/>
      </c>
      <c r="X1477" s="18">
        <f>IF(Q1477="YES",IF(TODAY()&gt;W1477,"OVERDUE","WITHIN TIME"),"")</f>
        <v/>
      </c>
    </row>
    <row r="1478">
      <c r="A1478" s="3" t="n">
        <v>1474</v>
      </c>
      <c r="B1478" s="4" t="n"/>
      <c r="C1478" s="4" t="n"/>
      <c r="D1478" s="5">
        <f>IF(E1478="ISNR20","Natural Rubber-TSNR (ISNR-20)","")</f>
        <v/>
      </c>
      <c r="E1478" s="4" t="n"/>
      <c r="F1478" s="6" t="n"/>
      <c r="G1478" s="6" t="n"/>
      <c r="H1478" s="7">
        <f>IF(G1478="","",G1478-TODAY())</f>
        <v/>
      </c>
      <c r="I1478" s="8">
        <f>IF(G1478="","",
IF(G1478&lt;TODAY(),
IF(O1478&gt;0,"Violated","Completed"),
IF(H1478&lt;=7,"Expiring Soon",
"Active")))</f>
        <v/>
      </c>
      <c r="J1478" s="8">
        <f>IF(C1478="","",
COUNTIFS(
sales!$C:$C,$C1478,
sales!$E:$E,$E1478,
sales!$H:$H,"&gt;="&amp;$F1478,
sales!$H:$H,"&lt;="&amp;$G1478
))</f>
        <v/>
      </c>
      <c r="K1478" s="9">
        <f>IF(COUNTIFS(sales!C:C, C1478)=0,"",
_xlfn.MAXIFS(sales!H:H, sales!C:C, C1478))</f>
        <v/>
      </c>
      <c r="L1478" s="4" t="n"/>
      <c r="M1478" s="4" t="n"/>
      <c r="N1478" s="10">
        <f>IF(C1478="","",
SUMIFS(
sales!$I:$I,
sales!$C:$C,$C1478,
sales!$E:$E,$E1478,
sales!$H:$H,"&gt;="&amp;$F1478,
sales!$H:$H,"&lt;="&amp;$G1478
))</f>
        <v/>
      </c>
      <c r="O1478" s="10">
        <f>IF(M1478="","",M1478-N1478)</f>
        <v/>
      </c>
      <c r="P1478" s="11">
        <f>IF(M1478=0,"",N1478/M1478)</f>
        <v/>
      </c>
      <c r="Q1478" s="12">
        <f>IF(OR(G1478="",O1478=""),"",
IF(AND(G1478&lt;TODAY(),O1478&gt;0),"YES","NO"))</f>
        <v/>
      </c>
      <c r="R1478" s="100" t="n"/>
      <c r="S1478" s="14" t="n"/>
      <c r="T1478" s="15">
        <f>IF(Q1478="YES", IF(R1478="Company",L1478*(1+S1478),IF(R1478="Vendor",L1478*(1-S1478),"")),"")</f>
        <v/>
      </c>
      <c r="U1478" s="15">
        <f>IF(Q1478="YES",O1478*T1478,"")</f>
        <v/>
      </c>
      <c r="V1478" s="16" t="n"/>
      <c r="W1478" s="17">
        <f>IF(Q1478="YES",G1478+V1478,"")</f>
        <v/>
      </c>
      <c r="X1478" s="18">
        <f>IF(Q1478="YES",IF(TODAY()&gt;W1478,"OVERDUE","WITHIN TIME"),"")</f>
        <v/>
      </c>
    </row>
    <row r="1479">
      <c r="A1479" s="3" t="n">
        <v>1475</v>
      </c>
      <c r="B1479" s="4" t="n"/>
      <c r="C1479" s="4" t="n"/>
      <c r="D1479" s="5">
        <f>IF(E1479="ISNR20","Natural Rubber-TSNR (ISNR-20)","")</f>
        <v/>
      </c>
      <c r="E1479" s="4" t="n"/>
      <c r="F1479" s="6" t="n"/>
      <c r="G1479" s="6" t="n"/>
      <c r="H1479" s="7">
        <f>IF(G1479="","",G1479-TODAY())</f>
        <v/>
      </c>
      <c r="I1479" s="8">
        <f>IF(G1479="","",
IF(G1479&lt;TODAY(),
IF(O1479&gt;0,"Violated","Completed"),
IF(H1479&lt;=7,"Expiring Soon",
"Active")))</f>
        <v/>
      </c>
      <c r="J1479" s="8">
        <f>IF(C1479="","",
COUNTIFS(
sales!$C:$C,$C1479,
sales!$E:$E,$E1479,
sales!$H:$H,"&gt;="&amp;$F1479,
sales!$H:$H,"&lt;="&amp;$G1479
))</f>
        <v/>
      </c>
      <c r="K1479" s="9">
        <f>IF(COUNTIFS(sales!C:C, C1479)=0,"",
_xlfn.MAXIFS(sales!H:H, sales!C:C, C1479))</f>
        <v/>
      </c>
      <c r="L1479" s="4" t="n"/>
      <c r="M1479" s="4" t="n"/>
      <c r="N1479" s="10">
        <f>IF(C1479="","",
SUMIFS(
sales!$I:$I,
sales!$C:$C,$C1479,
sales!$E:$E,$E1479,
sales!$H:$H,"&gt;="&amp;$F1479,
sales!$H:$H,"&lt;="&amp;$G1479
))</f>
        <v/>
      </c>
      <c r="O1479" s="10">
        <f>IF(M1479="","",M1479-N1479)</f>
        <v/>
      </c>
      <c r="P1479" s="11">
        <f>IF(M1479=0,"",N1479/M1479)</f>
        <v/>
      </c>
      <c r="Q1479" s="12">
        <f>IF(OR(G1479="",O1479=""),"",
IF(AND(G1479&lt;TODAY(),O1479&gt;0),"YES","NO"))</f>
        <v/>
      </c>
      <c r="R1479" s="100" t="n"/>
      <c r="S1479" s="14" t="n"/>
      <c r="T1479" s="15">
        <f>IF(Q1479="YES", IF(R1479="Company",L1479*(1+S1479),IF(R1479="Vendor",L1479*(1-S1479),"")),"")</f>
        <v/>
      </c>
      <c r="U1479" s="15">
        <f>IF(Q1479="YES",O1479*T1479,"")</f>
        <v/>
      </c>
      <c r="V1479" s="16" t="n"/>
      <c r="W1479" s="17">
        <f>IF(Q1479="YES",G1479+V1479,"")</f>
        <v/>
      </c>
      <c r="X1479" s="18">
        <f>IF(Q1479="YES",IF(TODAY()&gt;W1479,"OVERDUE","WITHIN TIME"),"")</f>
        <v/>
      </c>
    </row>
    <row r="1480">
      <c r="A1480" s="3" t="n">
        <v>1476</v>
      </c>
      <c r="B1480" s="4" t="n"/>
      <c r="C1480" s="4" t="n"/>
      <c r="D1480" s="5">
        <f>IF(E1480="ISNR20","Natural Rubber-TSNR (ISNR-20)","")</f>
        <v/>
      </c>
      <c r="E1480" s="4" t="n"/>
      <c r="F1480" s="6" t="n"/>
      <c r="G1480" s="6" t="n"/>
      <c r="H1480" s="7">
        <f>IF(G1480="","",G1480-TODAY())</f>
        <v/>
      </c>
      <c r="I1480" s="8">
        <f>IF(G1480="","",
IF(G1480&lt;TODAY(),
IF(O1480&gt;0,"Violated","Completed"),
IF(H1480&lt;=7,"Expiring Soon",
"Active")))</f>
        <v/>
      </c>
      <c r="J1480" s="8">
        <f>IF(C1480="","",
COUNTIFS(
sales!$C:$C,$C1480,
sales!$E:$E,$E1480,
sales!$H:$H,"&gt;="&amp;$F1480,
sales!$H:$H,"&lt;="&amp;$G1480
))</f>
        <v/>
      </c>
      <c r="K1480" s="9">
        <f>IF(COUNTIFS(sales!C:C, C1480)=0,"",
_xlfn.MAXIFS(sales!H:H, sales!C:C, C1480))</f>
        <v/>
      </c>
      <c r="L1480" s="4" t="n"/>
      <c r="M1480" s="4" t="n"/>
      <c r="N1480" s="10">
        <f>IF(C1480="","",
SUMIFS(
sales!$I:$I,
sales!$C:$C,$C1480,
sales!$E:$E,$E1480,
sales!$H:$H,"&gt;="&amp;$F1480,
sales!$H:$H,"&lt;="&amp;$G1480
))</f>
        <v/>
      </c>
      <c r="O1480" s="10">
        <f>IF(M1480="","",M1480-N1480)</f>
        <v/>
      </c>
      <c r="P1480" s="11">
        <f>IF(M1480=0,"",N1480/M1480)</f>
        <v/>
      </c>
      <c r="Q1480" s="12">
        <f>IF(OR(G1480="",O1480=""),"",
IF(AND(G1480&lt;TODAY(),O1480&gt;0),"YES","NO"))</f>
        <v/>
      </c>
      <c r="R1480" s="100" t="n"/>
      <c r="S1480" s="14" t="n"/>
      <c r="T1480" s="15">
        <f>IF(Q1480="YES", IF(R1480="Company",L1480*(1+S1480),IF(R1480="Vendor",L1480*(1-S1480),"")),"")</f>
        <v/>
      </c>
      <c r="U1480" s="15">
        <f>IF(Q1480="YES",O1480*T1480,"")</f>
        <v/>
      </c>
      <c r="V1480" s="16" t="n"/>
      <c r="W1480" s="17">
        <f>IF(Q1480="YES",G1480+V1480,"")</f>
        <v/>
      </c>
      <c r="X1480" s="18">
        <f>IF(Q1480="YES",IF(TODAY()&gt;W1480,"OVERDUE","WITHIN TIME"),"")</f>
        <v/>
      </c>
    </row>
    <row r="1481">
      <c r="A1481" s="3" t="n">
        <v>1477</v>
      </c>
      <c r="B1481" s="4" t="n"/>
      <c r="C1481" s="4" t="n"/>
      <c r="D1481" s="5">
        <f>IF(E1481="ISNR20","Natural Rubber-TSNR (ISNR-20)","")</f>
        <v/>
      </c>
      <c r="E1481" s="4" t="n"/>
      <c r="F1481" s="6" t="n"/>
      <c r="G1481" s="6" t="n"/>
      <c r="H1481" s="7">
        <f>IF(G1481="","",G1481-TODAY())</f>
        <v/>
      </c>
      <c r="I1481" s="8">
        <f>IF(G1481="","",
IF(G1481&lt;TODAY(),
IF(O1481&gt;0,"Violated","Completed"),
IF(H1481&lt;=7,"Expiring Soon",
"Active")))</f>
        <v/>
      </c>
      <c r="J1481" s="8">
        <f>IF(C1481="","",
COUNTIFS(
sales!$C:$C,$C1481,
sales!$E:$E,$E1481,
sales!$H:$H,"&gt;="&amp;$F1481,
sales!$H:$H,"&lt;="&amp;$G1481
))</f>
        <v/>
      </c>
      <c r="K1481" s="9">
        <f>IF(COUNTIFS(sales!C:C, C1481)=0,"",
_xlfn.MAXIFS(sales!H:H, sales!C:C, C1481))</f>
        <v/>
      </c>
      <c r="L1481" s="4" t="n"/>
      <c r="M1481" s="4" t="n"/>
      <c r="N1481" s="10">
        <f>IF(C1481="","",
SUMIFS(
sales!$I:$I,
sales!$C:$C,$C1481,
sales!$E:$E,$E1481,
sales!$H:$H,"&gt;="&amp;$F1481,
sales!$H:$H,"&lt;="&amp;$G1481
))</f>
        <v/>
      </c>
      <c r="O1481" s="10">
        <f>IF(M1481="","",M1481-N1481)</f>
        <v/>
      </c>
      <c r="P1481" s="11">
        <f>IF(M1481=0,"",N1481/M1481)</f>
        <v/>
      </c>
      <c r="Q1481" s="12">
        <f>IF(OR(G1481="",O1481=""),"",
IF(AND(G1481&lt;TODAY(),O1481&gt;0),"YES","NO"))</f>
        <v/>
      </c>
      <c r="R1481" s="100" t="n"/>
      <c r="S1481" s="14" t="n"/>
      <c r="T1481" s="15">
        <f>IF(Q1481="YES", IF(R1481="Company",L1481*(1+S1481),IF(R1481="Vendor",L1481*(1-S1481),"")),"")</f>
        <v/>
      </c>
      <c r="U1481" s="15">
        <f>IF(Q1481="YES",O1481*T1481,"")</f>
        <v/>
      </c>
      <c r="V1481" s="16" t="n"/>
      <c r="W1481" s="17">
        <f>IF(Q1481="YES",G1481+V1481,"")</f>
        <v/>
      </c>
      <c r="X1481" s="18">
        <f>IF(Q1481="YES",IF(TODAY()&gt;W1481,"OVERDUE","WITHIN TIME"),"")</f>
        <v/>
      </c>
    </row>
    <row r="1482">
      <c r="A1482" s="3" t="n">
        <v>1478</v>
      </c>
      <c r="B1482" s="4" t="n"/>
      <c r="C1482" s="4" t="n"/>
      <c r="D1482" s="5">
        <f>IF(E1482="ISNR20","Natural Rubber-TSNR (ISNR-20)","")</f>
        <v/>
      </c>
      <c r="E1482" s="4" t="n"/>
      <c r="F1482" s="6" t="n"/>
      <c r="G1482" s="6" t="n"/>
      <c r="H1482" s="7">
        <f>IF(G1482="","",G1482-TODAY())</f>
        <v/>
      </c>
      <c r="I1482" s="8">
        <f>IF(G1482="","",
IF(G1482&lt;TODAY(),
IF(O1482&gt;0,"Violated","Completed"),
IF(H1482&lt;=7,"Expiring Soon",
"Active")))</f>
        <v/>
      </c>
      <c r="J1482" s="8">
        <f>IF(C1482="","",
COUNTIFS(
sales!$C:$C,$C1482,
sales!$E:$E,$E1482,
sales!$H:$H,"&gt;="&amp;$F1482,
sales!$H:$H,"&lt;="&amp;$G1482
))</f>
        <v/>
      </c>
      <c r="K1482" s="9">
        <f>IF(COUNTIFS(sales!C:C, C1482)=0,"",
_xlfn.MAXIFS(sales!H:H, sales!C:C, C1482))</f>
        <v/>
      </c>
      <c r="L1482" s="4" t="n"/>
      <c r="M1482" s="4" t="n"/>
      <c r="N1482" s="10">
        <f>IF(C1482="","",
SUMIFS(
sales!$I:$I,
sales!$C:$C,$C1482,
sales!$E:$E,$E1482,
sales!$H:$H,"&gt;="&amp;$F1482,
sales!$H:$H,"&lt;="&amp;$G1482
))</f>
        <v/>
      </c>
      <c r="O1482" s="10">
        <f>IF(M1482="","",M1482-N1482)</f>
        <v/>
      </c>
      <c r="P1482" s="11">
        <f>IF(M1482=0,"",N1482/M1482)</f>
        <v/>
      </c>
      <c r="Q1482" s="12">
        <f>IF(OR(G1482="",O1482=""),"",
IF(AND(G1482&lt;TODAY(),O1482&gt;0),"YES","NO"))</f>
        <v/>
      </c>
      <c r="R1482" s="100" t="n"/>
      <c r="S1482" s="14" t="n"/>
      <c r="T1482" s="15">
        <f>IF(Q1482="YES", IF(R1482="Company",L1482*(1+S1482),IF(R1482="Vendor",L1482*(1-S1482),"")),"")</f>
        <v/>
      </c>
      <c r="U1482" s="15">
        <f>IF(Q1482="YES",O1482*T1482,"")</f>
        <v/>
      </c>
      <c r="V1482" s="16" t="n"/>
      <c r="W1482" s="17">
        <f>IF(Q1482="YES",G1482+V1482,"")</f>
        <v/>
      </c>
      <c r="X1482" s="18">
        <f>IF(Q1482="YES",IF(TODAY()&gt;W1482,"OVERDUE","WITHIN TIME"),"")</f>
        <v/>
      </c>
    </row>
    <row r="1483">
      <c r="A1483" s="3" t="n">
        <v>1479</v>
      </c>
      <c r="B1483" s="4" t="n"/>
      <c r="C1483" s="4" t="n"/>
      <c r="D1483" s="5">
        <f>IF(E1483="ISNR20","Natural Rubber-TSNR (ISNR-20)","")</f>
        <v/>
      </c>
      <c r="E1483" s="4" t="n"/>
      <c r="F1483" s="6" t="n"/>
      <c r="G1483" s="6" t="n"/>
      <c r="H1483" s="7">
        <f>IF(G1483="","",G1483-TODAY())</f>
        <v/>
      </c>
      <c r="I1483" s="8">
        <f>IF(G1483="","",
IF(G1483&lt;TODAY(),
IF(O1483&gt;0,"Violated","Completed"),
IF(H1483&lt;=7,"Expiring Soon",
"Active")))</f>
        <v/>
      </c>
      <c r="J1483" s="8">
        <f>IF(C1483="","",
COUNTIFS(
sales!$C:$C,$C1483,
sales!$E:$E,$E1483,
sales!$H:$H,"&gt;="&amp;$F1483,
sales!$H:$H,"&lt;="&amp;$G1483
))</f>
        <v/>
      </c>
      <c r="K1483" s="9">
        <f>IF(COUNTIFS(sales!C:C, C1483)=0,"",
_xlfn.MAXIFS(sales!H:H, sales!C:C, C1483))</f>
        <v/>
      </c>
      <c r="L1483" s="4" t="n"/>
      <c r="M1483" s="4" t="n"/>
      <c r="N1483" s="10">
        <f>IF(C1483="","",
SUMIFS(
sales!$I:$I,
sales!$C:$C,$C1483,
sales!$E:$E,$E1483,
sales!$H:$H,"&gt;="&amp;$F1483,
sales!$H:$H,"&lt;="&amp;$G1483
))</f>
        <v/>
      </c>
      <c r="O1483" s="10">
        <f>IF(M1483="","",M1483-N1483)</f>
        <v/>
      </c>
      <c r="P1483" s="11">
        <f>IF(M1483=0,"",N1483/M1483)</f>
        <v/>
      </c>
      <c r="Q1483" s="12">
        <f>IF(OR(G1483="",O1483=""),"",
IF(AND(G1483&lt;TODAY(),O1483&gt;0),"YES","NO"))</f>
        <v/>
      </c>
      <c r="R1483" s="100" t="n"/>
      <c r="S1483" s="14" t="n"/>
      <c r="T1483" s="15">
        <f>IF(Q1483="YES", IF(R1483="Company",L1483*(1+S1483),IF(R1483="Vendor",L1483*(1-S1483),"")),"")</f>
        <v/>
      </c>
      <c r="U1483" s="15">
        <f>IF(Q1483="YES",O1483*T1483,"")</f>
        <v/>
      </c>
      <c r="V1483" s="16" t="n"/>
      <c r="W1483" s="17">
        <f>IF(Q1483="YES",G1483+V1483,"")</f>
        <v/>
      </c>
      <c r="X1483" s="18">
        <f>IF(Q1483="YES",IF(TODAY()&gt;W1483,"OVERDUE","WITHIN TIME"),"")</f>
        <v/>
      </c>
    </row>
    <row r="1484">
      <c r="A1484" s="3" t="n">
        <v>1480</v>
      </c>
      <c r="B1484" s="4" t="n"/>
      <c r="C1484" s="4" t="n"/>
      <c r="D1484" s="5">
        <f>IF(E1484="ISNR20","Natural Rubber-TSNR (ISNR-20)","")</f>
        <v/>
      </c>
      <c r="E1484" s="4" t="n"/>
      <c r="F1484" s="6" t="n"/>
      <c r="G1484" s="6" t="n"/>
      <c r="H1484" s="7">
        <f>IF(G1484="","",G1484-TODAY())</f>
        <v/>
      </c>
      <c r="I1484" s="8">
        <f>IF(G1484="","",
IF(G1484&lt;TODAY(),
IF(O1484&gt;0,"Violated","Completed"),
IF(H1484&lt;=7,"Expiring Soon",
"Active")))</f>
        <v/>
      </c>
      <c r="J1484" s="8">
        <f>IF(C1484="","",
COUNTIFS(
sales!$C:$C,$C1484,
sales!$E:$E,$E1484,
sales!$H:$H,"&gt;="&amp;$F1484,
sales!$H:$H,"&lt;="&amp;$G1484
))</f>
        <v/>
      </c>
      <c r="K1484" s="9">
        <f>IF(COUNTIFS(sales!C:C, C1484)=0,"",
_xlfn.MAXIFS(sales!H:H, sales!C:C, C1484))</f>
        <v/>
      </c>
      <c r="L1484" s="4" t="n"/>
      <c r="M1484" s="4" t="n"/>
      <c r="N1484" s="10">
        <f>IF(C1484="","",
SUMIFS(
sales!$I:$I,
sales!$C:$C,$C1484,
sales!$E:$E,$E1484,
sales!$H:$H,"&gt;="&amp;$F1484,
sales!$H:$H,"&lt;="&amp;$G1484
))</f>
        <v/>
      </c>
      <c r="O1484" s="10">
        <f>IF(M1484="","",M1484-N1484)</f>
        <v/>
      </c>
      <c r="P1484" s="11">
        <f>IF(M1484=0,"",N1484/M1484)</f>
        <v/>
      </c>
      <c r="Q1484" s="12">
        <f>IF(OR(G1484="",O1484=""),"",
IF(AND(G1484&lt;TODAY(),O1484&gt;0),"YES","NO"))</f>
        <v/>
      </c>
      <c r="R1484" s="100" t="n"/>
      <c r="S1484" s="14" t="n"/>
      <c r="T1484" s="15">
        <f>IF(Q1484="YES", IF(R1484="Company",L1484*(1+S1484),IF(R1484="Vendor",L1484*(1-S1484),"")),"")</f>
        <v/>
      </c>
      <c r="U1484" s="15">
        <f>IF(Q1484="YES",O1484*T1484,"")</f>
        <v/>
      </c>
      <c r="V1484" s="16" t="n"/>
      <c r="W1484" s="17">
        <f>IF(Q1484="YES",G1484+V1484,"")</f>
        <v/>
      </c>
      <c r="X1484" s="18">
        <f>IF(Q1484="YES",IF(TODAY()&gt;W1484,"OVERDUE","WITHIN TIME"),"")</f>
        <v/>
      </c>
    </row>
    <row r="1485">
      <c r="A1485" s="3" t="n">
        <v>1481</v>
      </c>
      <c r="B1485" s="4" t="n"/>
      <c r="C1485" s="4" t="n"/>
      <c r="D1485" s="5">
        <f>IF(E1485="ISNR20","Natural Rubber-TSNR (ISNR-20)","")</f>
        <v/>
      </c>
      <c r="E1485" s="4" t="n"/>
      <c r="F1485" s="6" t="n"/>
      <c r="G1485" s="6" t="n"/>
      <c r="H1485" s="7">
        <f>IF(G1485="","",G1485-TODAY())</f>
        <v/>
      </c>
      <c r="I1485" s="8">
        <f>IF(G1485="","",
IF(G1485&lt;TODAY(),
IF(O1485&gt;0,"Violated","Completed"),
IF(H1485&lt;=7,"Expiring Soon",
"Active")))</f>
        <v/>
      </c>
      <c r="J1485" s="8">
        <f>IF(C1485="","",
COUNTIFS(
sales!$C:$C,$C1485,
sales!$E:$E,$E1485,
sales!$H:$H,"&gt;="&amp;$F1485,
sales!$H:$H,"&lt;="&amp;$G1485
))</f>
        <v/>
      </c>
      <c r="K1485" s="9">
        <f>IF(COUNTIFS(sales!C:C, C1485)=0,"",
_xlfn.MAXIFS(sales!H:H, sales!C:C, C1485))</f>
        <v/>
      </c>
      <c r="L1485" s="4" t="n"/>
      <c r="M1485" s="4" t="n"/>
      <c r="N1485" s="10">
        <f>IF(C1485="","",
SUMIFS(
sales!$I:$I,
sales!$C:$C,$C1485,
sales!$E:$E,$E1485,
sales!$H:$H,"&gt;="&amp;$F1485,
sales!$H:$H,"&lt;="&amp;$G1485
))</f>
        <v/>
      </c>
      <c r="O1485" s="10">
        <f>IF(M1485="","",M1485-N1485)</f>
        <v/>
      </c>
      <c r="P1485" s="11">
        <f>IF(M1485=0,"",N1485/M1485)</f>
        <v/>
      </c>
      <c r="Q1485" s="12">
        <f>IF(OR(G1485="",O1485=""),"",
IF(AND(G1485&lt;TODAY(),O1485&gt;0),"YES","NO"))</f>
        <v/>
      </c>
      <c r="R1485" s="100" t="n"/>
      <c r="S1485" s="14" t="n"/>
      <c r="T1485" s="15">
        <f>IF(Q1485="YES", IF(R1485="Company",L1485*(1+S1485),IF(R1485="Vendor",L1485*(1-S1485),"")),"")</f>
        <v/>
      </c>
      <c r="U1485" s="15">
        <f>IF(Q1485="YES",O1485*T1485,"")</f>
        <v/>
      </c>
      <c r="V1485" s="16" t="n"/>
      <c r="W1485" s="17">
        <f>IF(Q1485="YES",G1485+V1485,"")</f>
        <v/>
      </c>
      <c r="X1485" s="18">
        <f>IF(Q1485="YES",IF(TODAY()&gt;W1485,"OVERDUE","WITHIN TIME"),"")</f>
        <v/>
      </c>
    </row>
    <row r="1486">
      <c r="A1486" s="3" t="n">
        <v>1482</v>
      </c>
      <c r="B1486" s="4" t="n"/>
      <c r="C1486" s="4" t="n"/>
      <c r="D1486" s="5">
        <f>IF(E1486="ISNR20","Natural Rubber-TSNR (ISNR-20)","")</f>
        <v/>
      </c>
      <c r="E1486" s="4" t="n"/>
      <c r="F1486" s="6" t="n"/>
      <c r="G1486" s="6" t="n"/>
      <c r="H1486" s="7">
        <f>IF(G1486="","",G1486-TODAY())</f>
        <v/>
      </c>
      <c r="I1486" s="8">
        <f>IF(G1486="","",
IF(G1486&lt;TODAY(),
IF(O1486&gt;0,"Violated","Completed"),
IF(H1486&lt;=7,"Expiring Soon",
"Active")))</f>
        <v/>
      </c>
      <c r="J1486" s="8">
        <f>IF(C1486="","",
COUNTIFS(
sales!$C:$C,$C1486,
sales!$E:$E,$E1486,
sales!$H:$H,"&gt;="&amp;$F1486,
sales!$H:$H,"&lt;="&amp;$G1486
))</f>
        <v/>
      </c>
      <c r="K1486" s="9">
        <f>IF(COUNTIFS(sales!C:C, C1486)=0,"",
_xlfn.MAXIFS(sales!H:H, sales!C:C, C1486))</f>
        <v/>
      </c>
      <c r="L1486" s="4" t="n"/>
      <c r="M1486" s="4" t="n"/>
      <c r="N1486" s="10">
        <f>IF(C1486="","",
SUMIFS(
sales!$I:$I,
sales!$C:$C,$C1486,
sales!$E:$E,$E1486,
sales!$H:$H,"&gt;="&amp;$F1486,
sales!$H:$H,"&lt;="&amp;$G1486
))</f>
        <v/>
      </c>
      <c r="O1486" s="10">
        <f>IF(M1486="","",M1486-N1486)</f>
        <v/>
      </c>
      <c r="P1486" s="11">
        <f>IF(M1486=0,"",N1486/M1486)</f>
        <v/>
      </c>
      <c r="Q1486" s="12">
        <f>IF(OR(G1486="",O1486=""),"",
IF(AND(G1486&lt;TODAY(),O1486&gt;0),"YES","NO"))</f>
        <v/>
      </c>
      <c r="R1486" s="100" t="n"/>
      <c r="S1486" s="14" t="n"/>
      <c r="T1486" s="15">
        <f>IF(Q1486="YES", IF(R1486="Company",L1486*(1+S1486),IF(R1486="Vendor",L1486*(1-S1486),"")),"")</f>
        <v/>
      </c>
      <c r="U1486" s="15">
        <f>IF(Q1486="YES",O1486*T1486,"")</f>
        <v/>
      </c>
      <c r="V1486" s="16" t="n"/>
      <c r="W1486" s="17">
        <f>IF(Q1486="YES",G1486+V1486,"")</f>
        <v/>
      </c>
      <c r="X1486" s="18">
        <f>IF(Q1486="YES",IF(TODAY()&gt;W1486,"OVERDUE","WITHIN TIME"),"")</f>
        <v/>
      </c>
    </row>
    <row r="1487">
      <c r="A1487" s="3" t="n">
        <v>1483</v>
      </c>
      <c r="B1487" s="4" t="n"/>
      <c r="C1487" s="4" t="n"/>
      <c r="D1487" s="5">
        <f>IF(E1487="ISNR20","Natural Rubber-TSNR (ISNR-20)","")</f>
        <v/>
      </c>
      <c r="E1487" s="4" t="n"/>
      <c r="F1487" s="6" t="n"/>
      <c r="G1487" s="6" t="n"/>
      <c r="H1487" s="7">
        <f>IF(G1487="","",G1487-TODAY())</f>
        <v/>
      </c>
      <c r="I1487" s="8">
        <f>IF(G1487="","",
IF(G1487&lt;TODAY(),
IF(O1487&gt;0,"Violated","Completed"),
IF(H1487&lt;=7,"Expiring Soon",
"Active")))</f>
        <v/>
      </c>
      <c r="J1487" s="8">
        <f>IF(C1487="","",
COUNTIFS(
sales!$C:$C,$C1487,
sales!$E:$E,$E1487,
sales!$H:$H,"&gt;="&amp;$F1487,
sales!$H:$H,"&lt;="&amp;$G1487
))</f>
        <v/>
      </c>
      <c r="K1487" s="9">
        <f>IF(COUNTIFS(sales!C:C, C1487)=0,"",
_xlfn.MAXIFS(sales!H:H, sales!C:C, C1487))</f>
        <v/>
      </c>
      <c r="L1487" s="4" t="n"/>
      <c r="M1487" s="4" t="n"/>
      <c r="N1487" s="10">
        <f>IF(C1487="","",
SUMIFS(
sales!$I:$I,
sales!$C:$C,$C1487,
sales!$E:$E,$E1487,
sales!$H:$H,"&gt;="&amp;$F1487,
sales!$H:$H,"&lt;="&amp;$G1487
))</f>
        <v/>
      </c>
      <c r="O1487" s="10">
        <f>IF(M1487="","",M1487-N1487)</f>
        <v/>
      </c>
      <c r="P1487" s="11">
        <f>IF(M1487=0,"",N1487/M1487)</f>
        <v/>
      </c>
      <c r="Q1487" s="12">
        <f>IF(OR(G1487="",O1487=""),"",
IF(AND(G1487&lt;TODAY(),O1487&gt;0),"YES","NO"))</f>
        <v/>
      </c>
      <c r="R1487" s="100" t="n"/>
      <c r="S1487" s="14" t="n"/>
      <c r="T1487" s="15">
        <f>IF(Q1487="YES", IF(R1487="Company",L1487*(1+S1487),IF(R1487="Vendor",L1487*(1-S1487),"")),"")</f>
        <v/>
      </c>
      <c r="U1487" s="15">
        <f>IF(Q1487="YES",O1487*T1487,"")</f>
        <v/>
      </c>
      <c r="V1487" s="16" t="n"/>
      <c r="W1487" s="17">
        <f>IF(Q1487="YES",G1487+V1487,"")</f>
        <v/>
      </c>
      <c r="X1487" s="18">
        <f>IF(Q1487="YES",IF(TODAY()&gt;W1487,"OVERDUE","WITHIN TIME"),"")</f>
        <v/>
      </c>
    </row>
    <row r="1488">
      <c r="A1488" s="3" t="n">
        <v>1484</v>
      </c>
      <c r="B1488" s="4" t="n"/>
      <c r="C1488" s="4" t="n"/>
      <c r="D1488" s="5">
        <f>IF(E1488="ISNR20","Natural Rubber-TSNR (ISNR-20)","")</f>
        <v/>
      </c>
      <c r="E1488" s="4" t="n"/>
      <c r="F1488" s="6" t="n"/>
      <c r="G1488" s="6" t="n"/>
      <c r="H1488" s="7">
        <f>IF(G1488="","",G1488-TODAY())</f>
        <v/>
      </c>
      <c r="I1488" s="8">
        <f>IF(G1488="","",
IF(G1488&lt;TODAY(),
IF(O1488&gt;0,"Violated","Completed"),
IF(H1488&lt;=7,"Expiring Soon",
"Active")))</f>
        <v/>
      </c>
      <c r="J1488" s="8">
        <f>IF(C1488="","",
COUNTIFS(
sales!$C:$C,$C1488,
sales!$E:$E,$E1488,
sales!$H:$H,"&gt;="&amp;$F1488,
sales!$H:$H,"&lt;="&amp;$G1488
))</f>
        <v/>
      </c>
      <c r="K1488" s="9">
        <f>IF(COUNTIFS(sales!C:C, C1488)=0,"",
_xlfn.MAXIFS(sales!H:H, sales!C:C, C1488))</f>
        <v/>
      </c>
      <c r="L1488" s="4" t="n"/>
      <c r="M1488" s="4" t="n"/>
      <c r="N1488" s="10">
        <f>IF(C1488="","",
SUMIFS(
sales!$I:$I,
sales!$C:$C,$C1488,
sales!$E:$E,$E1488,
sales!$H:$H,"&gt;="&amp;$F1488,
sales!$H:$H,"&lt;="&amp;$G1488
))</f>
        <v/>
      </c>
      <c r="O1488" s="10">
        <f>IF(M1488="","",M1488-N1488)</f>
        <v/>
      </c>
      <c r="P1488" s="11">
        <f>IF(M1488=0,"",N1488/M1488)</f>
        <v/>
      </c>
      <c r="Q1488" s="12">
        <f>IF(OR(G1488="",O1488=""),"",
IF(AND(G1488&lt;TODAY(),O1488&gt;0),"YES","NO"))</f>
        <v/>
      </c>
      <c r="R1488" s="100" t="n"/>
      <c r="S1488" s="14" t="n"/>
      <c r="T1488" s="15">
        <f>IF(Q1488="YES", IF(R1488="Company",L1488*(1+S1488),IF(R1488="Vendor",L1488*(1-S1488),"")),"")</f>
        <v/>
      </c>
      <c r="U1488" s="15">
        <f>IF(Q1488="YES",O1488*T1488,"")</f>
        <v/>
      </c>
      <c r="V1488" s="16" t="n"/>
      <c r="W1488" s="17">
        <f>IF(Q1488="YES",G1488+V1488,"")</f>
        <v/>
      </c>
      <c r="X1488" s="18">
        <f>IF(Q1488="YES",IF(TODAY()&gt;W1488,"OVERDUE","WITHIN TIME"),"")</f>
        <v/>
      </c>
    </row>
    <row r="1489">
      <c r="A1489" s="3" t="n">
        <v>1485</v>
      </c>
      <c r="B1489" s="4" t="n"/>
      <c r="C1489" s="4" t="n"/>
      <c r="D1489" s="5">
        <f>IF(E1489="ISNR20","Natural Rubber-TSNR (ISNR-20)","")</f>
        <v/>
      </c>
      <c r="E1489" s="4" t="n"/>
      <c r="F1489" s="6" t="n"/>
      <c r="G1489" s="6" t="n"/>
      <c r="H1489" s="7">
        <f>IF(G1489="","",G1489-TODAY())</f>
        <v/>
      </c>
      <c r="I1489" s="8">
        <f>IF(G1489="","",
IF(G1489&lt;TODAY(),
IF(O1489&gt;0,"Violated","Completed"),
IF(H1489&lt;=7,"Expiring Soon",
"Active")))</f>
        <v/>
      </c>
      <c r="J1489" s="8">
        <f>IF(C1489="","",
COUNTIFS(
sales!$C:$C,$C1489,
sales!$E:$E,$E1489,
sales!$H:$H,"&gt;="&amp;$F1489,
sales!$H:$H,"&lt;="&amp;$G1489
))</f>
        <v/>
      </c>
      <c r="K1489" s="9">
        <f>IF(COUNTIFS(sales!C:C, C1489)=0,"",
_xlfn.MAXIFS(sales!H:H, sales!C:C, C1489))</f>
        <v/>
      </c>
      <c r="L1489" s="4" t="n"/>
      <c r="M1489" s="4" t="n"/>
      <c r="N1489" s="10">
        <f>IF(C1489="","",
SUMIFS(
sales!$I:$I,
sales!$C:$C,$C1489,
sales!$E:$E,$E1489,
sales!$H:$H,"&gt;="&amp;$F1489,
sales!$H:$H,"&lt;="&amp;$G1489
))</f>
        <v/>
      </c>
      <c r="O1489" s="10">
        <f>IF(M1489="","",M1489-N1489)</f>
        <v/>
      </c>
      <c r="P1489" s="11">
        <f>IF(M1489=0,"",N1489/M1489)</f>
        <v/>
      </c>
      <c r="Q1489" s="12">
        <f>IF(OR(G1489="",O1489=""),"",
IF(AND(G1489&lt;TODAY(),O1489&gt;0),"YES","NO"))</f>
        <v/>
      </c>
      <c r="R1489" s="100" t="n"/>
      <c r="S1489" s="14" t="n"/>
      <c r="T1489" s="15">
        <f>IF(Q1489="YES", IF(R1489="Company",L1489*(1+S1489),IF(R1489="Vendor",L1489*(1-S1489),"")),"")</f>
        <v/>
      </c>
      <c r="U1489" s="15">
        <f>IF(Q1489="YES",O1489*T1489,"")</f>
        <v/>
      </c>
      <c r="V1489" s="16" t="n"/>
      <c r="W1489" s="17">
        <f>IF(Q1489="YES",G1489+V1489,"")</f>
        <v/>
      </c>
      <c r="X1489" s="18">
        <f>IF(Q1489="YES",IF(TODAY()&gt;W1489,"OVERDUE","WITHIN TIME"),"")</f>
        <v/>
      </c>
    </row>
    <row r="1490">
      <c r="A1490" s="3" t="n">
        <v>1486</v>
      </c>
      <c r="B1490" s="4" t="n"/>
      <c r="C1490" s="4" t="n"/>
      <c r="D1490" s="5">
        <f>IF(E1490="ISNR20","Natural Rubber-TSNR (ISNR-20)","")</f>
        <v/>
      </c>
      <c r="E1490" s="4" t="n"/>
      <c r="F1490" s="6" t="n"/>
      <c r="G1490" s="6" t="n"/>
      <c r="H1490" s="7">
        <f>IF(G1490="","",G1490-TODAY())</f>
        <v/>
      </c>
      <c r="I1490" s="8">
        <f>IF(G1490="","",
IF(G1490&lt;TODAY(),
IF(O1490&gt;0,"Violated","Completed"),
IF(H1490&lt;=7,"Expiring Soon",
"Active")))</f>
        <v/>
      </c>
      <c r="J1490" s="8">
        <f>IF(C1490="","",
COUNTIFS(
sales!$C:$C,$C1490,
sales!$E:$E,$E1490,
sales!$H:$H,"&gt;="&amp;$F1490,
sales!$H:$H,"&lt;="&amp;$G1490
))</f>
        <v/>
      </c>
      <c r="K1490" s="9">
        <f>IF(COUNTIFS(sales!C:C, C1490)=0,"",
_xlfn.MAXIFS(sales!H:H, sales!C:C, C1490))</f>
        <v/>
      </c>
      <c r="L1490" s="4" t="n"/>
      <c r="M1490" s="4" t="n"/>
      <c r="N1490" s="10">
        <f>IF(C1490="","",
SUMIFS(
sales!$I:$I,
sales!$C:$C,$C1490,
sales!$E:$E,$E1490,
sales!$H:$H,"&gt;="&amp;$F1490,
sales!$H:$H,"&lt;="&amp;$G1490
))</f>
        <v/>
      </c>
      <c r="O1490" s="10">
        <f>IF(M1490="","",M1490-N1490)</f>
        <v/>
      </c>
      <c r="P1490" s="11">
        <f>IF(M1490=0,"",N1490/M1490)</f>
        <v/>
      </c>
      <c r="Q1490" s="12">
        <f>IF(OR(G1490="",O1490=""),"",
IF(AND(G1490&lt;TODAY(),O1490&gt;0),"YES","NO"))</f>
        <v/>
      </c>
      <c r="R1490" s="100" t="n"/>
      <c r="S1490" s="14" t="n"/>
      <c r="T1490" s="15">
        <f>IF(Q1490="YES", IF(R1490="Company",L1490*(1+S1490),IF(R1490="Vendor",L1490*(1-S1490),"")),"")</f>
        <v/>
      </c>
      <c r="U1490" s="15">
        <f>IF(Q1490="YES",O1490*T1490,"")</f>
        <v/>
      </c>
      <c r="V1490" s="16" t="n"/>
      <c r="W1490" s="17">
        <f>IF(Q1490="YES",G1490+V1490,"")</f>
        <v/>
      </c>
      <c r="X1490" s="18">
        <f>IF(Q1490="YES",IF(TODAY()&gt;W1490,"OVERDUE","WITHIN TIME"),"")</f>
        <v/>
      </c>
    </row>
    <row r="1491">
      <c r="A1491" s="3" t="n">
        <v>1487</v>
      </c>
      <c r="B1491" s="4" t="n"/>
      <c r="C1491" s="4" t="n"/>
      <c r="D1491" s="5">
        <f>IF(E1491="ISNR20","Natural Rubber-TSNR (ISNR-20)","")</f>
        <v/>
      </c>
      <c r="E1491" s="4" t="n"/>
      <c r="F1491" s="6" t="n"/>
      <c r="G1491" s="6" t="n"/>
      <c r="H1491" s="7">
        <f>IF(G1491="","",G1491-TODAY())</f>
        <v/>
      </c>
      <c r="I1491" s="8">
        <f>IF(G1491="","",
IF(G1491&lt;TODAY(),
IF(O1491&gt;0,"Violated","Completed"),
IF(H1491&lt;=7,"Expiring Soon",
"Active")))</f>
        <v/>
      </c>
      <c r="J1491" s="8">
        <f>IF(C1491="","",
COUNTIFS(
sales!$C:$C,$C1491,
sales!$E:$E,$E1491,
sales!$H:$H,"&gt;="&amp;$F1491,
sales!$H:$H,"&lt;="&amp;$G1491
))</f>
        <v/>
      </c>
      <c r="K1491" s="9">
        <f>IF(COUNTIFS(sales!C:C, C1491)=0,"",
_xlfn.MAXIFS(sales!H:H, sales!C:C, C1491))</f>
        <v/>
      </c>
      <c r="L1491" s="4" t="n"/>
      <c r="M1491" s="4" t="n"/>
      <c r="N1491" s="10">
        <f>IF(C1491="","",
SUMIFS(
sales!$I:$I,
sales!$C:$C,$C1491,
sales!$E:$E,$E1491,
sales!$H:$H,"&gt;="&amp;$F1491,
sales!$H:$H,"&lt;="&amp;$G1491
))</f>
        <v/>
      </c>
      <c r="O1491" s="10">
        <f>IF(M1491="","",M1491-N1491)</f>
        <v/>
      </c>
      <c r="P1491" s="11">
        <f>IF(M1491=0,"",N1491/M1491)</f>
        <v/>
      </c>
      <c r="Q1491" s="12">
        <f>IF(OR(G1491="",O1491=""),"",
IF(AND(G1491&lt;TODAY(),O1491&gt;0),"YES","NO"))</f>
        <v/>
      </c>
      <c r="R1491" s="100" t="n"/>
      <c r="S1491" s="14" t="n"/>
      <c r="T1491" s="15">
        <f>IF(Q1491="YES", IF(R1491="Company",L1491*(1+S1491),IF(R1491="Vendor",L1491*(1-S1491),"")),"")</f>
        <v/>
      </c>
      <c r="U1491" s="15">
        <f>IF(Q1491="YES",O1491*T1491,"")</f>
        <v/>
      </c>
      <c r="V1491" s="16" t="n"/>
      <c r="W1491" s="17">
        <f>IF(Q1491="YES",G1491+V1491,"")</f>
        <v/>
      </c>
      <c r="X1491" s="18">
        <f>IF(Q1491="YES",IF(TODAY()&gt;W1491,"OVERDUE","WITHIN TIME"),"")</f>
        <v/>
      </c>
    </row>
    <row r="1492">
      <c r="A1492" s="3" t="n">
        <v>1488</v>
      </c>
      <c r="B1492" s="4" t="n"/>
      <c r="C1492" s="4" t="n"/>
      <c r="D1492" s="5">
        <f>IF(E1492="ISNR20","Natural Rubber-TSNR (ISNR-20)","")</f>
        <v/>
      </c>
      <c r="E1492" s="4" t="n"/>
      <c r="F1492" s="6" t="n"/>
      <c r="G1492" s="6" t="n"/>
      <c r="H1492" s="7">
        <f>IF(G1492="","",G1492-TODAY())</f>
        <v/>
      </c>
      <c r="I1492" s="8">
        <f>IF(G1492="","",
IF(G1492&lt;TODAY(),
IF(O1492&gt;0,"Violated","Completed"),
IF(H1492&lt;=7,"Expiring Soon",
"Active")))</f>
        <v/>
      </c>
      <c r="J1492" s="8">
        <f>IF(C1492="","",
COUNTIFS(
sales!$C:$C,$C1492,
sales!$E:$E,$E1492,
sales!$H:$H,"&gt;="&amp;$F1492,
sales!$H:$H,"&lt;="&amp;$G1492
))</f>
        <v/>
      </c>
      <c r="K1492" s="9">
        <f>IF(COUNTIFS(sales!C:C, C1492)=0,"",
_xlfn.MAXIFS(sales!H:H, sales!C:C, C1492))</f>
        <v/>
      </c>
      <c r="L1492" s="4" t="n"/>
      <c r="M1492" s="4" t="n"/>
      <c r="N1492" s="10">
        <f>IF(C1492="","",
SUMIFS(
sales!$I:$I,
sales!$C:$C,$C1492,
sales!$E:$E,$E1492,
sales!$H:$H,"&gt;="&amp;$F1492,
sales!$H:$H,"&lt;="&amp;$G1492
))</f>
        <v/>
      </c>
      <c r="O1492" s="10">
        <f>IF(M1492="","",M1492-N1492)</f>
        <v/>
      </c>
      <c r="P1492" s="11">
        <f>IF(M1492=0,"",N1492/M1492)</f>
        <v/>
      </c>
      <c r="Q1492" s="12">
        <f>IF(OR(G1492="",O1492=""),"",
IF(AND(G1492&lt;TODAY(),O1492&gt;0),"YES","NO"))</f>
        <v/>
      </c>
      <c r="R1492" s="100" t="n"/>
      <c r="S1492" s="14" t="n"/>
      <c r="T1492" s="15">
        <f>IF(Q1492="YES", IF(R1492="Company",L1492*(1+S1492),IF(R1492="Vendor",L1492*(1-S1492),"")),"")</f>
        <v/>
      </c>
      <c r="U1492" s="15">
        <f>IF(Q1492="YES",O1492*T1492,"")</f>
        <v/>
      </c>
      <c r="V1492" s="16" t="n"/>
      <c r="W1492" s="17">
        <f>IF(Q1492="YES",G1492+V1492,"")</f>
        <v/>
      </c>
      <c r="X1492" s="18">
        <f>IF(Q1492="YES",IF(TODAY()&gt;W1492,"OVERDUE","WITHIN TIME"),"")</f>
        <v/>
      </c>
    </row>
    <row r="1493">
      <c r="A1493" s="3" t="n">
        <v>1489</v>
      </c>
      <c r="B1493" s="4" t="n"/>
      <c r="C1493" s="4" t="n"/>
      <c r="D1493" s="5">
        <f>IF(E1493="ISNR20","Natural Rubber-TSNR (ISNR-20)","")</f>
        <v/>
      </c>
      <c r="E1493" s="4" t="n"/>
      <c r="F1493" s="6" t="n"/>
      <c r="G1493" s="6" t="n"/>
      <c r="H1493" s="7">
        <f>IF(G1493="","",G1493-TODAY())</f>
        <v/>
      </c>
      <c r="I1493" s="8">
        <f>IF(G1493="","",
IF(G1493&lt;TODAY(),
IF(O1493&gt;0,"Violated","Completed"),
IF(H1493&lt;=7,"Expiring Soon",
"Active")))</f>
        <v/>
      </c>
      <c r="J1493" s="8">
        <f>IF(C1493="","",
COUNTIFS(
sales!$C:$C,$C1493,
sales!$E:$E,$E1493,
sales!$H:$H,"&gt;="&amp;$F1493,
sales!$H:$H,"&lt;="&amp;$G1493
))</f>
        <v/>
      </c>
      <c r="K1493" s="9">
        <f>IF(COUNTIFS(sales!C:C, C1493)=0,"",
_xlfn.MAXIFS(sales!H:H, sales!C:C, C1493))</f>
        <v/>
      </c>
      <c r="L1493" s="4" t="n"/>
      <c r="M1493" s="4" t="n"/>
      <c r="N1493" s="10">
        <f>IF(C1493="","",
SUMIFS(
sales!$I:$I,
sales!$C:$C,$C1493,
sales!$E:$E,$E1493,
sales!$H:$H,"&gt;="&amp;$F1493,
sales!$H:$H,"&lt;="&amp;$G1493
))</f>
        <v/>
      </c>
      <c r="O1493" s="10">
        <f>IF(M1493="","",M1493-N1493)</f>
        <v/>
      </c>
      <c r="P1493" s="11">
        <f>IF(M1493=0,"",N1493/M1493)</f>
        <v/>
      </c>
      <c r="Q1493" s="12">
        <f>IF(OR(G1493="",O1493=""),"",
IF(AND(G1493&lt;TODAY(),O1493&gt;0),"YES","NO"))</f>
        <v/>
      </c>
      <c r="R1493" s="100" t="n"/>
      <c r="S1493" s="14" t="n"/>
      <c r="T1493" s="15">
        <f>IF(Q1493="YES", IF(R1493="Company",L1493*(1+S1493),IF(R1493="Vendor",L1493*(1-S1493),"")),"")</f>
        <v/>
      </c>
      <c r="U1493" s="15">
        <f>IF(Q1493="YES",O1493*T1493,"")</f>
        <v/>
      </c>
      <c r="V1493" s="16" t="n"/>
      <c r="W1493" s="17">
        <f>IF(Q1493="YES",G1493+V1493,"")</f>
        <v/>
      </c>
      <c r="X1493" s="18">
        <f>IF(Q1493="YES",IF(TODAY()&gt;W1493,"OVERDUE","WITHIN TIME"),"")</f>
        <v/>
      </c>
    </row>
    <row r="1494">
      <c r="A1494" s="3" t="n">
        <v>1490</v>
      </c>
      <c r="B1494" s="4" t="n"/>
      <c r="C1494" s="4" t="n"/>
      <c r="D1494" s="5">
        <f>IF(E1494="ISNR20","Natural Rubber-TSNR (ISNR-20)","")</f>
        <v/>
      </c>
      <c r="E1494" s="4" t="n"/>
      <c r="F1494" s="6" t="n"/>
      <c r="G1494" s="6" t="n"/>
      <c r="H1494" s="7">
        <f>IF(G1494="","",G1494-TODAY())</f>
        <v/>
      </c>
      <c r="I1494" s="8">
        <f>IF(G1494="","",
IF(G1494&lt;TODAY(),
IF(O1494&gt;0,"Violated","Completed"),
IF(H1494&lt;=7,"Expiring Soon",
"Active")))</f>
        <v/>
      </c>
      <c r="J1494" s="8">
        <f>IF(C1494="","",
COUNTIFS(
sales!$C:$C,$C1494,
sales!$E:$E,$E1494,
sales!$H:$H,"&gt;="&amp;$F1494,
sales!$H:$H,"&lt;="&amp;$G1494
))</f>
        <v/>
      </c>
      <c r="K1494" s="9">
        <f>IF(COUNTIFS(sales!C:C, C1494)=0,"",
_xlfn.MAXIFS(sales!H:H, sales!C:C, C1494))</f>
        <v/>
      </c>
      <c r="L1494" s="4" t="n"/>
      <c r="M1494" s="4" t="n"/>
      <c r="N1494" s="10">
        <f>IF(C1494="","",
SUMIFS(
sales!$I:$I,
sales!$C:$C,$C1494,
sales!$E:$E,$E1494,
sales!$H:$H,"&gt;="&amp;$F1494,
sales!$H:$H,"&lt;="&amp;$G1494
))</f>
        <v/>
      </c>
      <c r="O1494" s="10">
        <f>IF(M1494="","",M1494-N1494)</f>
        <v/>
      </c>
      <c r="P1494" s="11">
        <f>IF(M1494=0,"",N1494/M1494)</f>
        <v/>
      </c>
      <c r="Q1494" s="12">
        <f>IF(OR(G1494="",O1494=""),"",
IF(AND(G1494&lt;TODAY(),O1494&gt;0),"YES","NO"))</f>
        <v/>
      </c>
      <c r="R1494" s="100" t="n"/>
      <c r="S1494" s="14" t="n"/>
      <c r="T1494" s="15">
        <f>IF(Q1494="YES", IF(R1494="Company",L1494*(1+S1494),IF(R1494="Vendor",L1494*(1-S1494),"")),"")</f>
        <v/>
      </c>
      <c r="U1494" s="15">
        <f>IF(Q1494="YES",O1494*T1494,"")</f>
        <v/>
      </c>
      <c r="V1494" s="16" t="n"/>
      <c r="W1494" s="17">
        <f>IF(Q1494="YES",G1494+V1494,"")</f>
        <v/>
      </c>
      <c r="X1494" s="18">
        <f>IF(Q1494="YES",IF(TODAY()&gt;W1494,"OVERDUE","WITHIN TIME"),"")</f>
        <v/>
      </c>
    </row>
    <row r="1495">
      <c r="A1495" s="3" t="n">
        <v>1491</v>
      </c>
      <c r="B1495" s="4" t="n"/>
      <c r="C1495" s="4" t="n"/>
      <c r="D1495" s="5">
        <f>IF(E1495="ISNR20","Natural Rubber-TSNR (ISNR-20)","")</f>
        <v/>
      </c>
      <c r="E1495" s="4" t="n"/>
      <c r="F1495" s="6" t="n"/>
      <c r="G1495" s="6" t="n"/>
      <c r="H1495" s="7">
        <f>IF(G1495="","",G1495-TODAY())</f>
        <v/>
      </c>
      <c r="I1495" s="8">
        <f>IF(G1495="","",
IF(G1495&lt;TODAY(),
IF(O1495&gt;0,"Violated","Completed"),
IF(H1495&lt;=7,"Expiring Soon",
"Active")))</f>
        <v/>
      </c>
      <c r="J1495" s="8">
        <f>IF(C1495="","",
COUNTIFS(
sales!$C:$C,$C1495,
sales!$E:$E,$E1495,
sales!$H:$H,"&gt;="&amp;$F1495,
sales!$H:$H,"&lt;="&amp;$G1495
))</f>
        <v/>
      </c>
      <c r="K1495" s="9">
        <f>IF(COUNTIFS(sales!C:C, C1495)=0,"",
_xlfn.MAXIFS(sales!H:H, sales!C:C, C1495))</f>
        <v/>
      </c>
      <c r="L1495" s="4" t="n"/>
      <c r="M1495" s="4" t="n"/>
      <c r="N1495" s="10">
        <f>IF(C1495="","",
SUMIFS(
sales!$I:$I,
sales!$C:$C,$C1495,
sales!$E:$E,$E1495,
sales!$H:$H,"&gt;="&amp;$F1495,
sales!$H:$H,"&lt;="&amp;$G1495
))</f>
        <v/>
      </c>
      <c r="O1495" s="10">
        <f>IF(M1495="","",M1495-N1495)</f>
        <v/>
      </c>
      <c r="P1495" s="11">
        <f>IF(M1495=0,"",N1495/M1495)</f>
        <v/>
      </c>
      <c r="Q1495" s="12">
        <f>IF(OR(G1495="",O1495=""),"",
IF(AND(G1495&lt;TODAY(),O1495&gt;0),"YES","NO"))</f>
        <v/>
      </c>
      <c r="R1495" s="100" t="n"/>
      <c r="S1495" s="14" t="n"/>
      <c r="T1495" s="15">
        <f>IF(Q1495="YES", IF(R1495="Company",L1495*(1+S1495),IF(R1495="Vendor",L1495*(1-S1495),"")),"")</f>
        <v/>
      </c>
      <c r="U1495" s="15">
        <f>IF(Q1495="YES",O1495*T1495,"")</f>
        <v/>
      </c>
      <c r="V1495" s="16" t="n"/>
      <c r="W1495" s="17">
        <f>IF(Q1495="YES",G1495+V1495,"")</f>
        <v/>
      </c>
      <c r="X1495" s="18">
        <f>IF(Q1495="YES",IF(TODAY()&gt;W1495,"OVERDUE","WITHIN TIME"),"")</f>
        <v/>
      </c>
    </row>
    <row r="1496">
      <c r="A1496" s="3" t="n">
        <v>1492</v>
      </c>
      <c r="B1496" s="4" t="n"/>
      <c r="C1496" s="4" t="n"/>
      <c r="D1496" s="5">
        <f>IF(E1496="ISNR20","Natural Rubber-TSNR (ISNR-20)","")</f>
        <v/>
      </c>
      <c r="E1496" s="4" t="n"/>
      <c r="F1496" s="6" t="n"/>
      <c r="G1496" s="6" t="n"/>
      <c r="H1496" s="7">
        <f>IF(G1496="","",G1496-TODAY())</f>
        <v/>
      </c>
      <c r="I1496" s="8">
        <f>IF(G1496="","",
IF(G1496&lt;TODAY(),
IF(O1496&gt;0,"Violated","Completed"),
IF(H1496&lt;=7,"Expiring Soon",
"Active")))</f>
        <v/>
      </c>
      <c r="J1496" s="8">
        <f>IF(C1496="","",
COUNTIFS(
sales!$C:$C,$C1496,
sales!$E:$E,$E1496,
sales!$H:$H,"&gt;="&amp;$F1496,
sales!$H:$H,"&lt;="&amp;$G1496
))</f>
        <v/>
      </c>
      <c r="K1496" s="9">
        <f>IF(COUNTIFS(sales!C:C, C1496)=0,"",
_xlfn.MAXIFS(sales!H:H, sales!C:C, C1496))</f>
        <v/>
      </c>
      <c r="L1496" s="4" t="n"/>
      <c r="M1496" s="4" t="n"/>
      <c r="N1496" s="10">
        <f>IF(C1496="","",
SUMIFS(
sales!$I:$I,
sales!$C:$C,$C1496,
sales!$E:$E,$E1496,
sales!$H:$H,"&gt;="&amp;$F1496,
sales!$H:$H,"&lt;="&amp;$G1496
))</f>
        <v/>
      </c>
      <c r="O1496" s="10">
        <f>IF(M1496="","",M1496-N1496)</f>
        <v/>
      </c>
      <c r="P1496" s="11">
        <f>IF(M1496=0,"",N1496/M1496)</f>
        <v/>
      </c>
      <c r="Q1496" s="12">
        <f>IF(OR(G1496="",O1496=""),"",
IF(AND(G1496&lt;TODAY(),O1496&gt;0),"YES","NO"))</f>
        <v/>
      </c>
      <c r="R1496" s="100" t="n"/>
      <c r="S1496" s="14" t="n"/>
      <c r="T1496" s="15">
        <f>IF(Q1496="YES", IF(R1496="Company",L1496*(1+S1496),IF(R1496="Vendor",L1496*(1-S1496),"")),"")</f>
        <v/>
      </c>
      <c r="U1496" s="15">
        <f>IF(Q1496="YES",O1496*T1496,"")</f>
        <v/>
      </c>
      <c r="V1496" s="16" t="n"/>
      <c r="W1496" s="17">
        <f>IF(Q1496="YES",G1496+V1496,"")</f>
        <v/>
      </c>
      <c r="X1496" s="18">
        <f>IF(Q1496="YES",IF(TODAY()&gt;W1496,"OVERDUE","WITHIN TIME"),"")</f>
        <v/>
      </c>
    </row>
    <row r="1497">
      <c r="A1497" s="3" t="n">
        <v>1493</v>
      </c>
      <c r="B1497" s="4" t="n"/>
      <c r="C1497" s="4" t="n"/>
      <c r="D1497" s="5">
        <f>IF(E1497="ISNR20","Natural Rubber-TSNR (ISNR-20)","")</f>
        <v/>
      </c>
      <c r="E1497" s="4" t="n"/>
      <c r="F1497" s="6" t="n"/>
      <c r="G1497" s="6" t="n"/>
      <c r="H1497" s="7">
        <f>IF(G1497="","",G1497-TODAY())</f>
        <v/>
      </c>
      <c r="I1497" s="8">
        <f>IF(G1497="","",
IF(G1497&lt;TODAY(),
IF(O1497&gt;0,"Violated","Completed"),
IF(H1497&lt;=7,"Expiring Soon",
"Active")))</f>
        <v/>
      </c>
      <c r="J1497" s="8">
        <f>IF(C1497="","",
COUNTIFS(
sales!$C:$C,$C1497,
sales!$E:$E,$E1497,
sales!$H:$H,"&gt;="&amp;$F1497,
sales!$H:$H,"&lt;="&amp;$G1497
))</f>
        <v/>
      </c>
      <c r="K1497" s="9">
        <f>IF(COUNTIFS(sales!C:C, C1497)=0,"",
_xlfn.MAXIFS(sales!H:H, sales!C:C, C1497))</f>
        <v/>
      </c>
      <c r="L1497" s="4" t="n"/>
      <c r="M1497" s="4" t="n"/>
      <c r="N1497" s="10">
        <f>IF(C1497="","",
SUMIFS(
sales!$I:$I,
sales!$C:$C,$C1497,
sales!$E:$E,$E1497,
sales!$H:$H,"&gt;="&amp;$F1497,
sales!$H:$H,"&lt;="&amp;$G1497
))</f>
        <v/>
      </c>
      <c r="O1497" s="10">
        <f>IF(M1497="","",M1497-N1497)</f>
        <v/>
      </c>
      <c r="P1497" s="11">
        <f>IF(M1497=0,"",N1497/M1497)</f>
        <v/>
      </c>
      <c r="Q1497" s="12">
        <f>IF(OR(G1497="",O1497=""),"",
IF(AND(G1497&lt;TODAY(),O1497&gt;0),"YES","NO"))</f>
        <v/>
      </c>
      <c r="R1497" s="100" t="n"/>
      <c r="S1497" s="14" t="n"/>
      <c r="T1497" s="15">
        <f>IF(Q1497="YES", IF(R1497="Company",L1497*(1+S1497),IF(R1497="Vendor",L1497*(1-S1497),"")),"")</f>
        <v/>
      </c>
      <c r="U1497" s="15">
        <f>IF(Q1497="YES",O1497*T1497,"")</f>
        <v/>
      </c>
      <c r="V1497" s="16" t="n"/>
      <c r="W1497" s="17">
        <f>IF(Q1497="YES",G1497+V1497,"")</f>
        <v/>
      </c>
      <c r="X1497" s="18">
        <f>IF(Q1497="YES",IF(TODAY()&gt;W1497,"OVERDUE","WITHIN TIME"),"")</f>
        <v/>
      </c>
    </row>
    <row r="1498">
      <c r="A1498" s="3" t="n">
        <v>1494</v>
      </c>
      <c r="B1498" s="4" t="n"/>
      <c r="C1498" s="4" t="n"/>
      <c r="D1498" s="5">
        <f>IF(E1498="ISNR20","Natural Rubber-TSNR (ISNR-20)","")</f>
        <v/>
      </c>
      <c r="E1498" s="4" t="n"/>
      <c r="F1498" s="6" t="n"/>
      <c r="G1498" s="6" t="n"/>
      <c r="H1498" s="7">
        <f>IF(G1498="","",G1498-TODAY())</f>
        <v/>
      </c>
      <c r="I1498" s="8">
        <f>IF(G1498="","",
IF(G1498&lt;TODAY(),
IF(O1498&gt;0,"Violated","Completed"),
IF(H1498&lt;=7,"Expiring Soon",
"Active")))</f>
        <v/>
      </c>
      <c r="J1498" s="8">
        <f>IF(C1498="","",
COUNTIFS(
sales!$C:$C,$C1498,
sales!$E:$E,$E1498,
sales!$H:$H,"&gt;="&amp;$F1498,
sales!$H:$H,"&lt;="&amp;$G1498
))</f>
        <v/>
      </c>
      <c r="K1498" s="9">
        <f>IF(COUNTIFS(sales!C:C, C1498)=0,"",
_xlfn.MAXIFS(sales!H:H, sales!C:C, C1498))</f>
        <v/>
      </c>
      <c r="L1498" s="4" t="n"/>
      <c r="M1498" s="4" t="n"/>
      <c r="N1498" s="10">
        <f>IF(C1498="","",
SUMIFS(
sales!$I:$I,
sales!$C:$C,$C1498,
sales!$E:$E,$E1498,
sales!$H:$H,"&gt;="&amp;$F1498,
sales!$H:$H,"&lt;="&amp;$G1498
))</f>
        <v/>
      </c>
      <c r="O1498" s="10">
        <f>IF(M1498="","",M1498-N1498)</f>
        <v/>
      </c>
      <c r="P1498" s="11">
        <f>IF(M1498=0,"",N1498/M1498)</f>
        <v/>
      </c>
      <c r="Q1498" s="12">
        <f>IF(OR(G1498="",O1498=""),"",
IF(AND(G1498&lt;TODAY(),O1498&gt;0),"YES","NO"))</f>
        <v/>
      </c>
      <c r="R1498" s="100" t="n"/>
      <c r="S1498" s="14" t="n"/>
      <c r="T1498" s="15">
        <f>IF(Q1498="YES", IF(R1498="Company",L1498*(1+S1498),IF(R1498="Vendor",L1498*(1-S1498),"")),"")</f>
        <v/>
      </c>
      <c r="U1498" s="15">
        <f>IF(Q1498="YES",O1498*T1498,"")</f>
        <v/>
      </c>
      <c r="V1498" s="16" t="n"/>
      <c r="W1498" s="17">
        <f>IF(Q1498="YES",G1498+V1498,"")</f>
        <v/>
      </c>
      <c r="X1498" s="18">
        <f>IF(Q1498="YES",IF(TODAY()&gt;W1498,"OVERDUE","WITHIN TIME"),"")</f>
        <v/>
      </c>
    </row>
    <row r="1499">
      <c r="A1499" s="3" t="n">
        <v>1495</v>
      </c>
      <c r="B1499" s="4" t="n"/>
      <c r="C1499" s="4" t="n"/>
      <c r="D1499" s="5">
        <f>IF(E1499="ISNR20","Natural Rubber-TSNR (ISNR-20)","")</f>
        <v/>
      </c>
      <c r="E1499" s="4" t="n"/>
      <c r="F1499" s="6" t="n"/>
      <c r="G1499" s="6" t="n"/>
      <c r="H1499" s="7">
        <f>IF(G1499="","",G1499-TODAY())</f>
        <v/>
      </c>
      <c r="I1499" s="8">
        <f>IF(G1499="","",
IF(G1499&lt;TODAY(),
IF(O1499&gt;0,"Violated","Completed"),
IF(H1499&lt;=7,"Expiring Soon",
"Active")))</f>
        <v/>
      </c>
      <c r="J1499" s="8">
        <f>IF(C1499="","",
COUNTIFS(
sales!$C:$C,$C1499,
sales!$E:$E,$E1499,
sales!$H:$H,"&gt;="&amp;$F1499,
sales!$H:$H,"&lt;="&amp;$G1499
))</f>
        <v/>
      </c>
      <c r="K1499" s="9">
        <f>IF(COUNTIFS(sales!C:C, C1499)=0,"",
_xlfn.MAXIFS(sales!H:H, sales!C:C, C1499))</f>
        <v/>
      </c>
      <c r="L1499" s="4" t="n"/>
      <c r="M1499" s="4" t="n"/>
      <c r="N1499" s="10">
        <f>IF(C1499="","",
SUMIFS(
sales!$I:$I,
sales!$C:$C,$C1499,
sales!$E:$E,$E1499,
sales!$H:$H,"&gt;="&amp;$F1499,
sales!$H:$H,"&lt;="&amp;$G1499
))</f>
        <v/>
      </c>
      <c r="O1499" s="10">
        <f>IF(M1499="","",M1499-N1499)</f>
        <v/>
      </c>
      <c r="P1499" s="11">
        <f>IF(M1499=0,"",N1499/M1499)</f>
        <v/>
      </c>
      <c r="Q1499" s="12">
        <f>IF(OR(G1499="",O1499=""),"",
IF(AND(G1499&lt;TODAY(),O1499&gt;0),"YES","NO"))</f>
        <v/>
      </c>
      <c r="R1499" s="100" t="n"/>
      <c r="S1499" s="14" t="n"/>
      <c r="T1499" s="15">
        <f>IF(Q1499="YES", IF(R1499="Company",L1499*(1+S1499),IF(R1499="Vendor",L1499*(1-S1499),"")),"")</f>
        <v/>
      </c>
      <c r="U1499" s="15">
        <f>IF(Q1499="YES",O1499*T1499,"")</f>
        <v/>
      </c>
      <c r="V1499" s="16" t="n"/>
      <c r="W1499" s="17">
        <f>IF(Q1499="YES",G1499+V1499,"")</f>
        <v/>
      </c>
      <c r="X1499" s="18">
        <f>IF(Q1499="YES",IF(TODAY()&gt;W1499,"OVERDUE","WITHIN TIME"),"")</f>
        <v/>
      </c>
    </row>
    <row r="1500">
      <c r="A1500" s="3" t="n">
        <v>1496</v>
      </c>
      <c r="B1500" s="4" t="n"/>
      <c r="C1500" s="4" t="n"/>
      <c r="D1500" s="5">
        <f>IF(E1500="ISNR20","Natural Rubber-TSNR (ISNR-20)","")</f>
        <v/>
      </c>
      <c r="E1500" s="4" t="n"/>
      <c r="F1500" s="6" t="n"/>
      <c r="G1500" s="6" t="n"/>
      <c r="H1500" s="7">
        <f>IF(G1500="","",G1500-TODAY())</f>
        <v/>
      </c>
      <c r="I1500" s="8">
        <f>IF(G1500="","",
IF(G1500&lt;TODAY(),
IF(O1500&gt;0,"Violated","Completed"),
IF(H1500&lt;=7,"Expiring Soon",
"Active")))</f>
        <v/>
      </c>
      <c r="J1500" s="8">
        <f>IF(C1500="","",
COUNTIFS(
sales!$C:$C,$C1500,
sales!$E:$E,$E1500,
sales!$H:$H,"&gt;="&amp;$F1500,
sales!$H:$H,"&lt;="&amp;$G1500
))</f>
        <v/>
      </c>
      <c r="K1500" s="9">
        <f>IF(COUNTIFS(sales!C:C, C1500)=0,"",
_xlfn.MAXIFS(sales!H:H, sales!C:C, C1500))</f>
        <v/>
      </c>
      <c r="L1500" s="4" t="n"/>
      <c r="M1500" s="4" t="n"/>
      <c r="N1500" s="10">
        <f>IF(C1500="","",
SUMIFS(
sales!$I:$I,
sales!$C:$C,$C1500,
sales!$E:$E,$E1500,
sales!$H:$H,"&gt;="&amp;$F1500,
sales!$H:$H,"&lt;="&amp;$G1500
))</f>
        <v/>
      </c>
      <c r="O1500" s="10">
        <f>IF(M1500="","",M1500-N1500)</f>
        <v/>
      </c>
      <c r="P1500" s="11">
        <f>IF(M1500=0,"",N1500/M1500)</f>
        <v/>
      </c>
      <c r="Q1500" s="12">
        <f>IF(OR(G1500="",O1500=""),"",
IF(AND(G1500&lt;TODAY(),O1500&gt;0),"YES","NO"))</f>
        <v/>
      </c>
      <c r="R1500" s="100" t="n"/>
      <c r="S1500" s="14" t="n"/>
      <c r="T1500" s="15">
        <f>IF(Q1500="YES", IF(R1500="Company",L1500*(1+S1500),IF(R1500="Vendor",L1500*(1-S1500),"")),"")</f>
        <v/>
      </c>
      <c r="U1500" s="15">
        <f>IF(Q1500="YES",O1500*T1500,"")</f>
        <v/>
      </c>
      <c r="V1500" s="16" t="n"/>
      <c r="W1500" s="17">
        <f>IF(Q1500="YES",G1500+V1500,"")</f>
        <v/>
      </c>
      <c r="X1500" s="18">
        <f>IF(Q1500="YES",IF(TODAY()&gt;W1500,"OVERDUE","WITHIN TIME"),"")</f>
        <v/>
      </c>
    </row>
    <row r="1501">
      <c r="A1501" s="3" t="n">
        <v>1497</v>
      </c>
      <c r="B1501" s="4" t="n"/>
      <c r="C1501" s="4" t="n"/>
      <c r="D1501" s="5">
        <f>IF(E1501="ISNR20","Natural Rubber-TSNR (ISNR-20)","")</f>
        <v/>
      </c>
      <c r="E1501" s="4" t="n"/>
      <c r="F1501" s="6" t="n"/>
      <c r="G1501" s="6" t="n"/>
      <c r="H1501" s="7">
        <f>IF(G1501="","",G1501-TODAY())</f>
        <v/>
      </c>
      <c r="I1501" s="8">
        <f>IF(G1501="","",
IF(G1501&lt;TODAY(),
IF(O1501&gt;0,"Violated","Completed"),
IF(H1501&lt;=7,"Expiring Soon",
"Active")))</f>
        <v/>
      </c>
      <c r="J1501" s="8">
        <f>IF(C1501="","",
COUNTIFS(
sales!$C:$C,$C1501,
sales!$E:$E,$E1501,
sales!$H:$H,"&gt;="&amp;$F1501,
sales!$H:$H,"&lt;="&amp;$G1501
))</f>
        <v/>
      </c>
      <c r="K1501" s="9">
        <f>IF(COUNTIFS(sales!C:C, C1501)=0,"",
_xlfn.MAXIFS(sales!H:H, sales!C:C, C1501))</f>
        <v/>
      </c>
      <c r="L1501" s="4" t="n"/>
      <c r="M1501" s="4" t="n"/>
      <c r="N1501" s="10">
        <f>IF(C1501="","",
SUMIFS(
sales!$I:$I,
sales!$C:$C,$C1501,
sales!$E:$E,$E1501,
sales!$H:$H,"&gt;="&amp;$F1501,
sales!$H:$H,"&lt;="&amp;$G1501
))</f>
        <v/>
      </c>
      <c r="O1501" s="10">
        <f>IF(M1501="","",M1501-N1501)</f>
        <v/>
      </c>
      <c r="P1501" s="11">
        <f>IF(M1501=0,"",N1501/M1501)</f>
        <v/>
      </c>
      <c r="Q1501" s="12">
        <f>IF(OR(G1501="",O1501=""),"",
IF(AND(G1501&lt;TODAY(),O1501&gt;0),"YES","NO"))</f>
        <v/>
      </c>
      <c r="R1501" s="100" t="n"/>
      <c r="S1501" s="14" t="n"/>
      <c r="T1501" s="15">
        <f>IF(Q1501="YES", IF(R1501="Company",L1501*(1+S1501),IF(R1501="Vendor",L1501*(1-S1501),"")),"")</f>
        <v/>
      </c>
      <c r="U1501" s="15">
        <f>IF(Q1501="YES",O1501*T1501,"")</f>
        <v/>
      </c>
      <c r="V1501" s="16" t="n"/>
      <c r="W1501" s="17">
        <f>IF(Q1501="YES",G1501+V1501,"")</f>
        <v/>
      </c>
      <c r="X1501" s="18">
        <f>IF(Q1501="YES",IF(TODAY()&gt;W1501,"OVERDUE","WITHIN TIME"),"")</f>
        <v/>
      </c>
    </row>
    <row r="1502">
      <c r="A1502" s="3" t="n">
        <v>1498</v>
      </c>
      <c r="B1502" s="4" t="n"/>
      <c r="C1502" s="4" t="n"/>
      <c r="D1502" s="5">
        <f>IF(E1502="ISNR20","Natural Rubber-TSNR (ISNR-20)","")</f>
        <v/>
      </c>
      <c r="E1502" s="4" t="n"/>
      <c r="F1502" s="6" t="n"/>
      <c r="G1502" s="6" t="n"/>
      <c r="H1502" s="7">
        <f>IF(G1502="","",G1502-TODAY())</f>
        <v/>
      </c>
      <c r="I1502" s="8">
        <f>IF(G1502="","",
IF(G1502&lt;TODAY(),
IF(O1502&gt;0,"Violated","Completed"),
IF(H1502&lt;=7,"Expiring Soon",
"Active")))</f>
        <v/>
      </c>
      <c r="J1502" s="8">
        <f>IF(C1502="","",
COUNTIFS(
sales!$C:$C,$C1502,
sales!$E:$E,$E1502,
sales!$H:$H,"&gt;="&amp;$F1502,
sales!$H:$H,"&lt;="&amp;$G1502
))</f>
        <v/>
      </c>
      <c r="K1502" s="9">
        <f>IF(COUNTIFS(sales!C:C, C1502)=0,"",
_xlfn.MAXIFS(sales!H:H, sales!C:C, C1502))</f>
        <v/>
      </c>
      <c r="L1502" s="4" t="n"/>
      <c r="M1502" s="4" t="n"/>
      <c r="N1502" s="10">
        <f>IF(C1502="","",
SUMIFS(
sales!$I:$I,
sales!$C:$C,$C1502,
sales!$E:$E,$E1502,
sales!$H:$H,"&gt;="&amp;$F1502,
sales!$H:$H,"&lt;="&amp;$G1502
))</f>
        <v/>
      </c>
      <c r="O1502" s="10">
        <f>IF(M1502="","",M1502-N1502)</f>
        <v/>
      </c>
      <c r="P1502" s="11">
        <f>IF(M1502=0,"",N1502/M1502)</f>
        <v/>
      </c>
      <c r="Q1502" s="12">
        <f>IF(OR(G1502="",O1502=""),"",
IF(AND(G1502&lt;TODAY(),O1502&gt;0),"YES","NO"))</f>
        <v/>
      </c>
      <c r="R1502" s="100" t="n"/>
      <c r="S1502" s="14" t="n"/>
      <c r="T1502" s="15">
        <f>IF(Q1502="YES", IF(R1502="Company",L1502*(1+S1502),IF(R1502="Vendor",L1502*(1-S1502),"")),"")</f>
        <v/>
      </c>
      <c r="U1502" s="15">
        <f>IF(Q1502="YES",O1502*T1502,"")</f>
        <v/>
      </c>
      <c r="V1502" s="16" t="n"/>
      <c r="W1502" s="17">
        <f>IF(Q1502="YES",G1502+V1502,"")</f>
        <v/>
      </c>
      <c r="X1502" s="18">
        <f>IF(Q1502="YES",IF(TODAY()&gt;W1502,"OVERDUE","WITHIN TIME"),"")</f>
        <v/>
      </c>
    </row>
    <row r="1503">
      <c r="A1503" s="3" t="n">
        <v>1499</v>
      </c>
      <c r="B1503" s="4" t="n"/>
      <c r="C1503" s="4" t="n"/>
      <c r="D1503" s="5">
        <f>IF(E1503="ISNR20","Natural Rubber-TSNR (ISNR-20)","")</f>
        <v/>
      </c>
      <c r="E1503" s="4" t="n"/>
      <c r="F1503" s="6" t="n"/>
      <c r="G1503" s="6" t="n"/>
      <c r="H1503" s="7">
        <f>IF(G1503="","",G1503-TODAY())</f>
        <v/>
      </c>
      <c r="I1503" s="8">
        <f>IF(G1503="","",
IF(G1503&lt;TODAY(),
IF(O1503&gt;0,"Violated","Completed"),
IF(H1503&lt;=7,"Expiring Soon",
"Active")))</f>
        <v/>
      </c>
      <c r="J1503" s="8">
        <f>IF(C1503="","",
COUNTIFS(
sales!$C:$C,$C1503,
sales!$E:$E,$E1503,
sales!$H:$H,"&gt;="&amp;$F1503,
sales!$H:$H,"&lt;="&amp;$G1503
))</f>
        <v/>
      </c>
      <c r="K1503" s="9">
        <f>IF(COUNTIFS(sales!C:C, C1503)=0,"",
_xlfn.MAXIFS(sales!H:H, sales!C:C, C1503))</f>
        <v/>
      </c>
      <c r="L1503" s="4" t="n"/>
      <c r="M1503" s="4" t="n"/>
      <c r="N1503" s="10">
        <f>IF(C1503="","",
SUMIFS(
sales!$I:$I,
sales!$C:$C,$C1503,
sales!$E:$E,$E1503,
sales!$H:$H,"&gt;="&amp;$F1503,
sales!$H:$H,"&lt;="&amp;$G1503
))</f>
        <v/>
      </c>
      <c r="O1503" s="10">
        <f>IF(M1503="","",M1503-N1503)</f>
        <v/>
      </c>
      <c r="P1503" s="11">
        <f>IF(M1503=0,"",N1503/M1503)</f>
        <v/>
      </c>
      <c r="Q1503" s="12">
        <f>IF(OR(G1503="",O1503=""),"",
IF(AND(G1503&lt;TODAY(),O1503&gt;0),"YES","NO"))</f>
        <v/>
      </c>
      <c r="R1503" s="100" t="n"/>
      <c r="S1503" s="14" t="n"/>
      <c r="T1503" s="15">
        <f>IF(Q1503="YES", IF(R1503="Company",L1503*(1+S1503),IF(R1503="Vendor",L1503*(1-S1503),"")),"")</f>
        <v/>
      </c>
      <c r="U1503" s="15">
        <f>IF(Q1503="YES",O1503*T1503,"")</f>
        <v/>
      </c>
      <c r="V1503" s="16" t="n"/>
      <c r="W1503" s="17">
        <f>IF(Q1503="YES",G1503+V1503,"")</f>
        <v/>
      </c>
      <c r="X1503" s="18">
        <f>IF(Q1503="YES",IF(TODAY()&gt;W1503,"OVERDUE","WITHIN TIME"),"")</f>
        <v/>
      </c>
    </row>
    <row r="1504">
      <c r="A1504" s="3" t="n">
        <v>1500</v>
      </c>
      <c r="B1504" s="4" t="n"/>
      <c r="C1504" s="4" t="n"/>
      <c r="D1504" s="5">
        <f>IF(E1504="ISNR20","Natural Rubber-TSNR (ISNR-20)","")</f>
        <v/>
      </c>
      <c r="E1504" s="4" t="n"/>
      <c r="F1504" s="6" t="n"/>
      <c r="G1504" s="6" t="n"/>
      <c r="H1504" s="7">
        <f>IF(G1504="","",G1504-TODAY())</f>
        <v/>
      </c>
      <c r="I1504" s="8">
        <f>IF(G1504="","",
IF(G1504&lt;TODAY(),
IF(O1504&gt;0,"Violated","Completed"),
IF(H1504&lt;=7,"Expiring Soon",
"Active")))</f>
        <v/>
      </c>
      <c r="J1504" s="8">
        <f>IF(C1504="","",
COUNTIFS(
sales!$C:$C,$C1504,
sales!$E:$E,$E1504,
sales!$H:$H,"&gt;="&amp;$F1504,
sales!$H:$H,"&lt;="&amp;$G1504
))</f>
        <v/>
      </c>
      <c r="K1504" s="9">
        <f>IF(COUNTIFS(sales!C:C, C1504)=0,"",
_xlfn.MAXIFS(sales!H:H, sales!C:C, C1504))</f>
        <v/>
      </c>
      <c r="L1504" s="4" t="n"/>
      <c r="M1504" s="4" t="n"/>
      <c r="N1504" s="10">
        <f>IF(C1504="","",
SUMIFS(
sales!$I:$I,
sales!$C:$C,$C1504,
sales!$E:$E,$E1504,
sales!$H:$H,"&gt;="&amp;$F1504,
sales!$H:$H,"&lt;="&amp;$G1504
))</f>
        <v/>
      </c>
      <c r="O1504" s="10">
        <f>IF(M1504="","",M1504-N1504)</f>
        <v/>
      </c>
      <c r="P1504" s="11">
        <f>IF(M1504=0,"",N1504/M1504)</f>
        <v/>
      </c>
      <c r="Q1504" s="12">
        <f>IF(OR(G1504="",O1504=""),"",
IF(AND(G1504&lt;TODAY(),O1504&gt;0),"YES","NO"))</f>
        <v/>
      </c>
      <c r="R1504" s="100" t="n"/>
      <c r="S1504" s="14" t="n"/>
      <c r="T1504" s="15">
        <f>IF(Q1504="YES", IF(R1504="Company",L1504*(1+S1504),IF(R1504="Vendor",L1504*(1-S1504),"")),"")</f>
        <v/>
      </c>
      <c r="U1504" s="15">
        <f>IF(Q1504="YES",O1504*T1504,"")</f>
        <v/>
      </c>
      <c r="V1504" s="16" t="n"/>
      <c r="W1504" s="17">
        <f>IF(Q1504="YES",G1504+V1504,"")</f>
        <v/>
      </c>
      <c r="X1504" s="18">
        <f>IF(Q1504="YES",IF(TODAY()&gt;W1504,"OVERDUE","WITHIN TIME"),"")</f>
        <v/>
      </c>
    </row>
    <row r="1505">
      <c r="A1505" s="3" t="n">
        <v>1501</v>
      </c>
      <c r="B1505" s="4" t="n"/>
      <c r="C1505" s="4" t="n"/>
      <c r="D1505" s="5">
        <f>IF(E1505="ISNR20","Natural Rubber-TSNR (ISNR-20)","")</f>
        <v/>
      </c>
      <c r="E1505" s="4" t="n"/>
      <c r="F1505" s="6" t="n"/>
      <c r="G1505" s="6" t="n"/>
      <c r="H1505" s="7">
        <f>IF(G1505="","",G1505-TODAY())</f>
        <v/>
      </c>
      <c r="I1505" s="8">
        <f>IF(G1505="","",
IF(G1505&lt;TODAY(),
IF(O1505&gt;0,"Violated","Completed"),
IF(H1505&lt;=7,"Expiring Soon",
"Active")))</f>
        <v/>
      </c>
      <c r="J1505" s="8">
        <f>IF(C1505="","",
COUNTIFS(
sales!$C:$C,$C1505,
sales!$E:$E,$E1505,
sales!$H:$H,"&gt;="&amp;$F1505,
sales!$H:$H,"&lt;="&amp;$G1505
))</f>
        <v/>
      </c>
      <c r="K1505" s="9">
        <f>IF(COUNTIFS(sales!C:C, C1505)=0,"",
_xlfn.MAXIFS(sales!H:H, sales!C:C, C1505))</f>
        <v/>
      </c>
      <c r="L1505" s="4" t="n"/>
      <c r="M1505" s="4" t="n"/>
      <c r="N1505" s="10">
        <f>IF(C1505="","",
SUMIFS(
sales!$I:$I,
sales!$C:$C,$C1505,
sales!$E:$E,$E1505,
sales!$H:$H,"&gt;="&amp;$F1505,
sales!$H:$H,"&lt;="&amp;$G1505
))</f>
        <v/>
      </c>
      <c r="O1505" s="10">
        <f>IF(M1505="","",M1505-N1505)</f>
        <v/>
      </c>
      <c r="P1505" s="11">
        <f>IF(M1505=0,"",N1505/M1505)</f>
        <v/>
      </c>
      <c r="Q1505" s="12">
        <f>IF(OR(G1505="",O1505=""),"",
IF(AND(G1505&lt;TODAY(),O1505&gt;0),"YES","NO"))</f>
        <v/>
      </c>
      <c r="R1505" s="100" t="n"/>
      <c r="S1505" s="14" t="n"/>
      <c r="T1505" s="15">
        <f>IF(Q1505="YES", IF(R1505="Company",L1505*(1+S1505),IF(R1505="Vendor",L1505*(1-S1505),"")),"")</f>
        <v/>
      </c>
      <c r="U1505" s="15">
        <f>IF(Q1505="YES",O1505*T1505,"")</f>
        <v/>
      </c>
      <c r="V1505" s="16" t="n"/>
      <c r="W1505" s="17">
        <f>IF(Q1505="YES",G1505+V1505,"")</f>
        <v/>
      </c>
      <c r="X1505" s="18">
        <f>IF(Q1505="YES",IF(TODAY()&gt;W1505,"OVERDUE","WITHIN TIME"),"")</f>
        <v/>
      </c>
    </row>
    <row r="1506">
      <c r="A1506" s="3" t="n">
        <v>1502</v>
      </c>
      <c r="B1506" s="4" t="n"/>
      <c r="C1506" s="4" t="n"/>
      <c r="D1506" s="5">
        <f>IF(E1506="ISNR20","Natural Rubber-TSNR (ISNR-20)","")</f>
        <v/>
      </c>
      <c r="E1506" s="4" t="n"/>
      <c r="F1506" s="6" t="n"/>
      <c r="G1506" s="6" t="n"/>
      <c r="H1506" s="7">
        <f>IF(G1506="","",G1506-TODAY())</f>
        <v/>
      </c>
      <c r="I1506" s="8">
        <f>IF(G1506="","",
IF(G1506&lt;TODAY(),
IF(O1506&gt;0,"Violated","Completed"),
IF(H1506&lt;=7,"Expiring Soon",
"Active")))</f>
        <v/>
      </c>
      <c r="J1506" s="8">
        <f>IF(C1506="","",
COUNTIFS(
sales!$C:$C,$C1506,
sales!$E:$E,$E1506,
sales!$H:$H,"&gt;="&amp;$F1506,
sales!$H:$H,"&lt;="&amp;$G1506
))</f>
        <v/>
      </c>
      <c r="K1506" s="9">
        <f>IF(COUNTIFS(sales!C:C, C1506)=0,"",
_xlfn.MAXIFS(sales!H:H, sales!C:C, C1506))</f>
        <v/>
      </c>
      <c r="L1506" s="4" t="n"/>
      <c r="M1506" s="4" t="n"/>
      <c r="N1506" s="10">
        <f>IF(C1506="","",
SUMIFS(
sales!$I:$I,
sales!$C:$C,$C1506,
sales!$E:$E,$E1506,
sales!$H:$H,"&gt;="&amp;$F1506,
sales!$H:$H,"&lt;="&amp;$G1506
))</f>
        <v/>
      </c>
      <c r="O1506" s="10">
        <f>IF(M1506="","",M1506-N1506)</f>
        <v/>
      </c>
      <c r="P1506" s="11">
        <f>IF(M1506=0,"",N1506/M1506)</f>
        <v/>
      </c>
      <c r="Q1506" s="12">
        <f>IF(OR(G1506="",O1506=""),"",
IF(AND(G1506&lt;TODAY(),O1506&gt;0),"YES","NO"))</f>
        <v/>
      </c>
      <c r="R1506" s="100" t="n"/>
      <c r="S1506" s="14" t="n"/>
      <c r="T1506" s="15">
        <f>IF(Q1506="YES", IF(R1506="Company",L1506*(1+S1506),IF(R1506="Vendor",L1506*(1-S1506),"")),"")</f>
        <v/>
      </c>
      <c r="U1506" s="15">
        <f>IF(Q1506="YES",O1506*T1506,"")</f>
        <v/>
      </c>
      <c r="V1506" s="16" t="n"/>
      <c r="W1506" s="17">
        <f>IF(Q1506="YES",G1506+V1506,"")</f>
        <v/>
      </c>
      <c r="X1506" s="18">
        <f>IF(Q1506="YES",IF(TODAY()&gt;W1506,"OVERDUE","WITHIN TIME"),"")</f>
        <v/>
      </c>
    </row>
    <row r="1507">
      <c r="A1507" s="3" t="n">
        <v>1503</v>
      </c>
      <c r="B1507" s="4" t="n"/>
      <c r="C1507" s="4" t="n"/>
      <c r="D1507" s="5">
        <f>IF(E1507="ISNR20","Natural Rubber-TSNR (ISNR-20)","")</f>
        <v/>
      </c>
      <c r="E1507" s="4" t="n"/>
      <c r="F1507" s="6" t="n"/>
      <c r="G1507" s="6" t="n"/>
      <c r="H1507" s="7">
        <f>IF(G1507="","",G1507-TODAY())</f>
        <v/>
      </c>
      <c r="I1507" s="8">
        <f>IF(G1507="","",
IF(G1507&lt;TODAY(),
IF(O1507&gt;0,"Violated","Completed"),
IF(H1507&lt;=7,"Expiring Soon",
"Active")))</f>
        <v/>
      </c>
      <c r="J1507" s="8">
        <f>IF(C1507="","",
COUNTIFS(
sales!$C:$C,$C1507,
sales!$E:$E,$E1507,
sales!$H:$H,"&gt;="&amp;$F1507,
sales!$H:$H,"&lt;="&amp;$G1507
))</f>
        <v/>
      </c>
      <c r="K1507" s="9">
        <f>IF(COUNTIFS(sales!C:C, C1507)=0,"",
_xlfn.MAXIFS(sales!H:H, sales!C:C, C1507))</f>
        <v/>
      </c>
      <c r="L1507" s="4" t="n"/>
      <c r="M1507" s="4" t="n"/>
      <c r="N1507" s="10">
        <f>IF(C1507="","",
SUMIFS(
sales!$I:$I,
sales!$C:$C,$C1507,
sales!$E:$E,$E1507,
sales!$H:$H,"&gt;="&amp;$F1507,
sales!$H:$H,"&lt;="&amp;$G1507
))</f>
        <v/>
      </c>
      <c r="O1507" s="10">
        <f>IF(M1507="","",M1507-N1507)</f>
        <v/>
      </c>
      <c r="P1507" s="11">
        <f>IF(M1507=0,"",N1507/M1507)</f>
        <v/>
      </c>
      <c r="Q1507" s="12">
        <f>IF(OR(G1507="",O1507=""),"",
IF(AND(G1507&lt;TODAY(),O1507&gt;0),"YES","NO"))</f>
        <v/>
      </c>
      <c r="R1507" s="100" t="n"/>
      <c r="S1507" s="14" t="n"/>
      <c r="T1507" s="15">
        <f>IF(Q1507="YES", IF(R1507="Company",L1507*(1+S1507),IF(R1507="Vendor",L1507*(1-S1507),"")),"")</f>
        <v/>
      </c>
      <c r="U1507" s="15">
        <f>IF(Q1507="YES",O1507*T1507,"")</f>
        <v/>
      </c>
      <c r="V1507" s="16" t="n"/>
      <c r="W1507" s="17">
        <f>IF(Q1507="YES",G1507+V1507,"")</f>
        <v/>
      </c>
      <c r="X1507" s="18">
        <f>IF(Q1507="YES",IF(TODAY()&gt;W1507,"OVERDUE","WITHIN TIME"),"")</f>
        <v/>
      </c>
    </row>
    <row r="1508">
      <c r="A1508" s="3" t="n">
        <v>1504</v>
      </c>
      <c r="B1508" s="4" t="n"/>
      <c r="C1508" s="4" t="n"/>
      <c r="D1508" s="5">
        <f>IF(E1508="ISNR20","Natural Rubber-TSNR (ISNR-20)","")</f>
        <v/>
      </c>
      <c r="E1508" s="4" t="n"/>
      <c r="F1508" s="6" t="n"/>
      <c r="G1508" s="6" t="n"/>
      <c r="H1508" s="7">
        <f>IF(G1508="","",G1508-TODAY())</f>
        <v/>
      </c>
      <c r="I1508" s="8">
        <f>IF(G1508="","",
IF(G1508&lt;TODAY(),
IF(O1508&gt;0,"Violated","Completed"),
IF(H1508&lt;=7,"Expiring Soon",
"Active")))</f>
        <v/>
      </c>
      <c r="J1508" s="8">
        <f>IF(C1508="","",
COUNTIFS(
sales!$C:$C,$C1508,
sales!$E:$E,$E1508,
sales!$H:$H,"&gt;="&amp;$F1508,
sales!$H:$H,"&lt;="&amp;$G1508
))</f>
        <v/>
      </c>
      <c r="K1508" s="9">
        <f>IF(COUNTIFS(sales!C:C, C1508)=0,"",
_xlfn.MAXIFS(sales!H:H, sales!C:C, C1508))</f>
        <v/>
      </c>
      <c r="L1508" s="4" t="n"/>
      <c r="M1508" s="4" t="n"/>
      <c r="N1508" s="10">
        <f>IF(C1508="","",
SUMIFS(
sales!$I:$I,
sales!$C:$C,$C1508,
sales!$E:$E,$E1508,
sales!$H:$H,"&gt;="&amp;$F1508,
sales!$H:$H,"&lt;="&amp;$G1508
))</f>
        <v/>
      </c>
      <c r="O1508" s="10">
        <f>IF(M1508="","",M1508-N1508)</f>
        <v/>
      </c>
      <c r="P1508" s="11">
        <f>IF(M1508=0,"",N1508/M1508)</f>
        <v/>
      </c>
      <c r="Q1508" s="12">
        <f>IF(OR(G1508="",O1508=""),"",
IF(AND(G1508&lt;TODAY(),O1508&gt;0),"YES","NO"))</f>
        <v/>
      </c>
      <c r="R1508" s="100" t="n"/>
      <c r="S1508" s="14" t="n"/>
      <c r="T1508" s="15">
        <f>IF(Q1508="YES", IF(R1508="Company",L1508*(1+S1508),IF(R1508="Vendor",L1508*(1-S1508),"")),"")</f>
        <v/>
      </c>
      <c r="U1508" s="15">
        <f>IF(Q1508="YES",O1508*T1508,"")</f>
        <v/>
      </c>
      <c r="V1508" s="16" t="n"/>
      <c r="W1508" s="17">
        <f>IF(Q1508="YES",G1508+V1508,"")</f>
        <v/>
      </c>
      <c r="X1508" s="18">
        <f>IF(Q1508="YES",IF(TODAY()&gt;W1508,"OVERDUE","WITHIN TIME"),"")</f>
        <v/>
      </c>
    </row>
    <row r="1509">
      <c r="A1509" s="3" t="n">
        <v>1505</v>
      </c>
      <c r="B1509" s="4" t="n"/>
      <c r="C1509" s="4" t="n"/>
      <c r="D1509" s="5">
        <f>IF(E1509="ISNR20","Natural Rubber-TSNR (ISNR-20)","")</f>
        <v/>
      </c>
      <c r="E1509" s="4" t="n"/>
      <c r="F1509" s="6" t="n"/>
      <c r="G1509" s="6" t="n"/>
      <c r="H1509" s="7">
        <f>IF(G1509="","",G1509-TODAY())</f>
        <v/>
      </c>
      <c r="I1509" s="8">
        <f>IF(G1509="","",
IF(G1509&lt;TODAY(),
IF(O1509&gt;0,"Violated","Completed"),
IF(H1509&lt;=7,"Expiring Soon",
"Active")))</f>
        <v/>
      </c>
      <c r="J1509" s="8">
        <f>IF(C1509="","",
COUNTIFS(
sales!$C:$C,$C1509,
sales!$E:$E,$E1509,
sales!$H:$H,"&gt;="&amp;$F1509,
sales!$H:$H,"&lt;="&amp;$G1509
))</f>
        <v/>
      </c>
      <c r="K1509" s="9">
        <f>IF(COUNTIFS(sales!C:C, C1509)=0,"",
_xlfn.MAXIFS(sales!H:H, sales!C:C, C1509))</f>
        <v/>
      </c>
      <c r="L1509" s="4" t="n"/>
      <c r="M1509" s="4" t="n"/>
      <c r="N1509" s="10">
        <f>IF(C1509="","",
SUMIFS(
sales!$I:$I,
sales!$C:$C,$C1509,
sales!$E:$E,$E1509,
sales!$H:$H,"&gt;="&amp;$F1509,
sales!$H:$H,"&lt;="&amp;$G1509
))</f>
        <v/>
      </c>
      <c r="O1509" s="10">
        <f>IF(M1509="","",M1509-N1509)</f>
        <v/>
      </c>
      <c r="P1509" s="11">
        <f>IF(M1509=0,"",N1509/M1509)</f>
        <v/>
      </c>
      <c r="Q1509" s="12">
        <f>IF(OR(G1509="",O1509=""),"",
IF(AND(G1509&lt;TODAY(),O1509&gt;0),"YES","NO"))</f>
        <v/>
      </c>
      <c r="R1509" s="100" t="n"/>
      <c r="S1509" s="14" t="n"/>
      <c r="T1509" s="15">
        <f>IF(Q1509="YES", IF(R1509="Company",L1509*(1+S1509),IF(R1509="Vendor",L1509*(1-S1509),"")),"")</f>
        <v/>
      </c>
      <c r="U1509" s="15">
        <f>IF(Q1509="YES",O1509*T1509,"")</f>
        <v/>
      </c>
      <c r="V1509" s="16" t="n"/>
      <c r="W1509" s="17">
        <f>IF(Q1509="YES",G1509+V1509,"")</f>
        <v/>
      </c>
      <c r="X1509" s="18">
        <f>IF(Q1509="YES",IF(TODAY()&gt;W1509,"OVERDUE","WITHIN TIME"),"")</f>
        <v/>
      </c>
    </row>
    <row r="1510">
      <c r="A1510" s="3" t="n">
        <v>1506</v>
      </c>
      <c r="B1510" s="4" t="n"/>
      <c r="C1510" s="4" t="n"/>
      <c r="D1510" s="5">
        <f>IF(E1510="ISNR20","Natural Rubber-TSNR (ISNR-20)","")</f>
        <v/>
      </c>
      <c r="E1510" s="4" t="n"/>
      <c r="F1510" s="6" t="n"/>
      <c r="G1510" s="6" t="n"/>
      <c r="H1510" s="7">
        <f>IF(G1510="","",G1510-TODAY())</f>
        <v/>
      </c>
      <c r="I1510" s="8">
        <f>IF(G1510="","",
IF(G1510&lt;TODAY(),
IF(O1510&gt;0,"Violated","Completed"),
IF(H1510&lt;=7,"Expiring Soon",
"Active")))</f>
        <v/>
      </c>
      <c r="J1510" s="8">
        <f>IF(C1510="","",
COUNTIFS(
sales!$C:$C,$C1510,
sales!$E:$E,$E1510,
sales!$H:$H,"&gt;="&amp;$F1510,
sales!$H:$H,"&lt;="&amp;$G1510
))</f>
        <v/>
      </c>
      <c r="K1510" s="9">
        <f>IF(COUNTIFS(sales!C:C, C1510)=0,"",
_xlfn.MAXIFS(sales!H:H, sales!C:C, C1510))</f>
        <v/>
      </c>
      <c r="L1510" s="4" t="n"/>
      <c r="M1510" s="4" t="n"/>
      <c r="N1510" s="10">
        <f>IF(C1510="","",
SUMIFS(
sales!$I:$I,
sales!$C:$C,$C1510,
sales!$E:$E,$E1510,
sales!$H:$H,"&gt;="&amp;$F1510,
sales!$H:$H,"&lt;="&amp;$G1510
))</f>
        <v/>
      </c>
      <c r="O1510" s="10">
        <f>IF(M1510="","",M1510-N1510)</f>
        <v/>
      </c>
      <c r="P1510" s="11">
        <f>IF(M1510=0,"",N1510/M1510)</f>
        <v/>
      </c>
      <c r="Q1510" s="12">
        <f>IF(OR(G1510="",O1510=""),"",
IF(AND(G1510&lt;TODAY(),O1510&gt;0),"YES","NO"))</f>
        <v/>
      </c>
      <c r="R1510" s="100" t="n"/>
      <c r="S1510" s="14" t="n"/>
      <c r="T1510" s="15">
        <f>IF(Q1510="YES", IF(R1510="Company",L1510*(1+S1510),IF(R1510="Vendor",L1510*(1-S1510),"")),"")</f>
        <v/>
      </c>
      <c r="U1510" s="15">
        <f>IF(Q1510="YES",O1510*T1510,"")</f>
        <v/>
      </c>
      <c r="V1510" s="16" t="n"/>
      <c r="W1510" s="17">
        <f>IF(Q1510="YES",G1510+V1510,"")</f>
        <v/>
      </c>
      <c r="X1510" s="18">
        <f>IF(Q1510="YES",IF(TODAY()&gt;W1510,"OVERDUE","WITHIN TIME"),"")</f>
        <v/>
      </c>
    </row>
    <row r="1511">
      <c r="A1511" s="3" t="n">
        <v>1507</v>
      </c>
      <c r="B1511" s="4" t="n"/>
      <c r="C1511" s="4" t="n"/>
      <c r="D1511" s="5">
        <f>IF(E1511="ISNR20","Natural Rubber-TSNR (ISNR-20)","")</f>
        <v/>
      </c>
      <c r="E1511" s="4" t="n"/>
      <c r="F1511" s="6" t="n"/>
      <c r="G1511" s="6" t="n"/>
      <c r="H1511" s="7">
        <f>IF(G1511="","",G1511-TODAY())</f>
        <v/>
      </c>
      <c r="I1511" s="8">
        <f>IF(G1511="","",
IF(G1511&lt;TODAY(),
IF(O1511&gt;0,"Violated","Completed"),
IF(H1511&lt;=7,"Expiring Soon",
"Active")))</f>
        <v/>
      </c>
      <c r="J1511" s="8">
        <f>IF(C1511="","",
COUNTIFS(
sales!$C:$C,$C1511,
sales!$E:$E,$E1511,
sales!$H:$H,"&gt;="&amp;$F1511,
sales!$H:$H,"&lt;="&amp;$G1511
))</f>
        <v/>
      </c>
      <c r="K1511" s="9">
        <f>IF(COUNTIFS(sales!C:C, C1511)=0,"",
_xlfn.MAXIFS(sales!H:H, sales!C:C, C1511))</f>
        <v/>
      </c>
      <c r="L1511" s="4" t="n"/>
      <c r="M1511" s="4" t="n"/>
      <c r="N1511" s="10">
        <f>IF(C1511="","",
SUMIFS(
sales!$I:$I,
sales!$C:$C,$C1511,
sales!$E:$E,$E1511,
sales!$H:$H,"&gt;="&amp;$F1511,
sales!$H:$H,"&lt;="&amp;$G1511
))</f>
        <v/>
      </c>
      <c r="O1511" s="10">
        <f>IF(M1511="","",M1511-N1511)</f>
        <v/>
      </c>
      <c r="P1511" s="11">
        <f>IF(M1511=0,"",N1511/M1511)</f>
        <v/>
      </c>
      <c r="Q1511" s="12">
        <f>IF(OR(G1511="",O1511=""),"",
IF(AND(G1511&lt;TODAY(),O1511&gt;0),"YES","NO"))</f>
        <v/>
      </c>
      <c r="R1511" s="100" t="n"/>
      <c r="S1511" s="14" t="n"/>
      <c r="T1511" s="15">
        <f>IF(Q1511="YES", IF(R1511="Company",L1511*(1+S1511),IF(R1511="Vendor",L1511*(1-S1511),"")),"")</f>
        <v/>
      </c>
      <c r="U1511" s="15">
        <f>IF(Q1511="YES",O1511*T1511,"")</f>
        <v/>
      </c>
      <c r="V1511" s="16" t="n"/>
      <c r="W1511" s="17">
        <f>IF(Q1511="YES",G1511+V1511,"")</f>
        <v/>
      </c>
      <c r="X1511" s="18">
        <f>IF(Q1511="YES",IF(TODAY()&gt;W1511,"OVERDUE","WITHIN TIME"),"")</f>
        <v/>
      </c>
    </row>
    <row r="1512">
      <c r="A1512" s="3" t="n">
        <v>1508</v>
      </c>
      <c r="B1512" s="4" t="n"/>
      <c r="C1512" s="4" t="n"/>
      <c r="D1512" s="5">
        <f>IF(E1512="ISNR20","Natural Rubber-TSNR (ISNR-20)","")</f>
        <v/>
      </c>
      <c r="E1512" s="4" t="n"/>
      <c r="F1512" s="6" t="n"/>
      <c r="G1512" s="6" t="n"/>
      <c r="H1512" s="7">
        <f>IF(G1512="","",G1512-TODAY())</f>
        <v/>
      </c>
      <c r="I1512" s="8">
        <f>IF(G1512="","",
IF(G1512&lt;TODAY(),
IF(O1512&gt;0,"Violated","Completed"),
IF(H1512&lt;=7,"Expiring Soon",
"Active")))</f>
        <v/>
      </c>
      <c r="J1512" s="8">
        <f>IF(C1512="","",
COUNTIFS(
sales!$C:$C,$C1512,
sales!$E:$E,$E1512,
sales!$H:$H,"&gt;="&amp;$F1512,
sales!$H:$H,"&lt;="&amp;$G1512
))</f>
        <v/>
      </c>
      <c r="K1512" s="9">
        <f>IF(COUNTIFS(sales!C:C, C1512)=0,"",
_xlfn.MAXIFS(sales!H:H, sales!C:C, C1512))</f>
        <v/>
      </c>
      <c r="L1512" s="4" t="n"/>
      <c r="M1512" s="4" t="n"/>
      <c r="N1512" s="10">
        <f>IF(C1512="","",
SUMIFS(
sales!$I:$I,
sales!$C:$C,$C1512,
sales!$E:$E,$E1512,
sales!$H:$H,"&gt;="&amp;$F1512,
sales!$H:$H,"&lt;="&amp;$G1512
))</f>
        <v/>
      </c>
      <c r="O1512" s="10">
        <f>IF(M1512="","",M1512-N1512)</f>
        <v/>
      </c>
      <c r="P1512" s="11">
        <f>IF(M1512=0,"",N1512/M1512)</f>
        <v/>
      </c>
      <c r="Q1512" s="12">
        <f>IF(OR(G1512="",O1512=""),"",
IF(AND(G1512&lt;TODAY(),O1512&gt;0),"YES","NO"))</f>
        <v/>
      </c>
      <c r="R1512" s="100" t="n"/>
      <c r="S1512" s="14" t="n"/>
      <c r="T1512" s="15">
        <f>IF(Q1512="YES", IF(R1512="Company",L1512*(1+S1512),IF(R1512="Vendor",L1512*(1-S1512),"")),"")</f>
        <v/>
      </c>
      <c r="U1512" s="15">
        <f>IF(Q1512="YES",O1512*T1512,"")</f>
        <v/>
      </c>
      <c r="V1512" s="16" t="n"/>
      <c r="W1512" s="17">
        <f>IF(Q1512="YES",G1512+V1512,"")</f>
        <v/>
      </c>
      <c r="X1512" s="18">
        <f>IF(Q1512="YES",IF(TODAY()&gt;W1512,"OVERDUE","WITHIN TIME"),"")</f>
        <v/>
      </c>
    </row>
    <row r="1513">
      <c r="A1513" s="3" t="n">
        <v>1509</v>
      </c>
      <c r="B1513" s="4" t="n"/>
      <c r="C1513" s="4" t="n"/>
      <c r="D1513" s="5">
        <f>IF(E1513="ISNR20","Natural Rubber-TSNR (ISNR-20)","")</f>
        <v/>
      </c>
      <c r="E1513" s="4" t="n"/>
      <c r="F1513" s="6" t="n"/>
      <c r="G1513" s="6" t="n"/>
      <c r="H1513" s="7">
        <f>IF(G1513="","",G1513-TODAY())</f>
        <v/>
      </c>
      <c r="I1513" s="8">
        <f>IF(G1513="","",
IF(G1513&lt;TODAY(),
IF(O1513&gt;0,"Violated","Completed"),
IF(H1513&lt;=7,"Expiring Soon",
"Active")))</f>
        <v/>
      </c>
      <c r="J1513" s="8">
        <f>IF(C1513="","",
COUNTIFS(
sales!$C:$C,$C1513,
sales!$E:$E,$E1513,
sales!$H:$H,"&gt;="&amp;$F1513,
sales!$H:$H,"&lt;="&amp;$G1513
))</f>
        <v/>
      </c>
      <c r="K1513" s="9">
        <f>IF(COUNTIFS(sales!C:C, C1513)=0,"",
_xlfn.MAXIFS(sales!H:H, sales!C:C, C1513))</f>
        <v/>
      </c>
      <c r="L1513" s="4" t="n"/>
      <c r="M1513" s="4" t="n"/>
      <c r="N1513" s="10">
        <f>IF(C1513="","",
SUMIFS(
sales!$I:$I,
sales!$C:$C,$C1513,
sales!$E:$E,$E1513,
sales!$H:$H,"&gt;="&amp;$F1513,
sales!$H:$H,"&lt;="&amp;$G1513
))</f>
        <v/>
      </c>
      <c r="O1513" s="10">
        <f>IF(M1513="","",M1513-N1513)</f>
        <v/>
      </c>
      <c r="P1513" s="11">
        <f>IF(M1513=0,"",N1513/M1513)</f>
        <v/>
      </c>
      <c r="Q1513" s="12">
        <f>IF(OR(G1513="",O1513=""),"",
IF(AND(G1513&lt;TODAY(),O1513&gt;0),"YES","NO"))</f>
        <v/>
      </c>
      <c r="R1513" s="100" t="n"/>
      <c r="S1513" s="14" t="n"/>
      <c r="T1513" s="15">
        <f>IF(Q1513="YES", IF(R1513="Company",L1513*(1+S1513),IF(R1513="Vendor",L1513*(1-S1513),"")),"")</f>
        <v/>
      </c>
      <c r="U1513" s="15">
        <f>IF(Q1513="YES",O1513*T1513,"")</f>
        <v/>
      </c>
      <c r="V1513" s="16" t="n"/>
      <c r="W1513" s="17">
        <f>IF(Q1513="YES",G1513+V1513,"")</f>
        <v/>
      </c>
      <c r="X1513" s="18">
        <f>IF(Q1513="YES",IF(TODAY()&gt;W1513,"OVERDUE","WITHIN TIME"),"")</f>
        <v/>
      </c>
    </row>
    <row r="1514">
      <c r="A1514" s="3" t="n">
        <v>1510</v>
      </c>
      <c r="B1514" s="4" t="n"/>
      <c r="C1514" s="4" t="n"/>
      <c r="D1514" s="5">
        <f>IF(E1514="ISNR20","Natural Rubber-TSNR (ISNR-20)","")</f>
        <v/>
      </c>
      <c r="E1514" s="4" t="n"/>
      <c r="F1514" s="6" t="n"/>
      <c r="G1514" s="6" t="n"/>
      <c r="H1514" s="7">
        <f>IF(G1514="","",G1514-TODAY())</f>
        <v/>
      </c>
      <c r="I1514" s="8">
        <f>IF(G1514="","",
IF(G1514&lt;TODAY(),
IF(O1514&gt;0,"Violated","Completed"),
IF(H1514&lt;=7,"Expiring Soon",
"Active")))</f>
        <v/>
      </c>
      <c r="J1514" s="8">
        <f>IF(C1514="","",
COUNTIFS(
sales!$C:$C,$C1514,
sales!$E:$E,$E1514,
sales!$H:$H,"&gt;="&amp;$F1514,
sales!$H:$H,"&lt;="&amp;$G1514
))</f>
        <v/>
      </c>
      <c r="K1514" s="9">
        <f>IF(COUNTIFS(sales!C:C, C1514)=0,"",
_xlfn.MAXIFS(sales!H:H, sales!C:C, C1514))</f>
        <v/>
      </c>
      <c r="L1514" s="4" t="n"/>
      <c r="M1514" s="4" t="n"/>
      <c r="N1514" s="10">
        <f>IF(C1514="","",
SUMIFS(
sales!$I:$I,
sales!$C:$C,$C1514,
sales!$E:$E,$E1514,
sales!$H:$H,"&gt;="&amp;$F1514,
sales!$H:$H,"&lt;="&amp;$G1514
))</f>
        <v/>
      </c>
      <c r="O1514" s="10">
        <f>IF(M1514="","",M1514-N1514)</f>
        <v/>
      </c>
      <c r="P1514" s="11">
        <f>IF(M1514=0,"",N1514/M1514)</f>
        <v/>
      </c>
      <c r="Q1514" s="12">
        <f>IF(OR(G1514="",O1514=""),"",
IF(AND(G1514&lt;TODAY(),O1514&gt;0),"YES","NO"))</f>
        <v/>
      </c>
      <c r="R1514" s="100" t="n"/>
      <c r="S1514" s="14" t="n"/>
      <c r="T1514" s="15">
        <f>IF(Q1514="YES", IF(R1514="Company",L1514*(1+S1514),IF(R1514="Vendor",L1514*(1-S1514),"")),"")</f>
        <v/>
      </c>
      <c r="U1514" s="15">
        <f>IF(Q1514="YES",O1514*T1514,"")</f>
        <v/>
      </c>
      <c r="V1514" s="16" t="n"/>
      <c r="W1514" s="17">
        <f>IF(Q1514="YES",G1514+V1514,"")</f>
        <v/>
      </c>
      <c r="X1514" s="18">
        <f>IF(Q1514="YES",IF(TODAY()&gt;W1514,"OVERDUE","WITHIN TIME"),"")</f>
        <v/>
      </c>
    </row>
    <row r="1515">
      <c r="A1515" s="3" t="n">
        <v>1511</v>
      </c>
      <c r="B1515" s="4" t="n"/>
      <c r="C1515" s="4" t="n"/>
      <c r="D1515" s="5">
        <f>IF(E1515="ISNR20","Natural Rubber-TSNR (ISNR-20)","")</f>
        <v/>
      </c>
      <c r="E1515" s="4" t="n"/>
      <c r="F1515" s="6" t="n"/>
      <c r="G1515" s="6" t="n"/>
      <c r="H1515" s="7">
        <f>IF(G1515="","",G1515-TODAY())</f>
        <v/>
      </c>
      <c r="I1515" s="8">
        <f>IF(G1515="","",
IF(G1515&lt;TODAY(),
IF(O1515&gt;0,"Violated","Completed"),
IF(H1515&lt;=7,"Expiring Soon",
"Active")))</f>
        <v/>
      </c>
      <c r="J1515" s="8">
        <f>IF(C1515="","",
COUNTIFS(
sales!$C:$C,$C1515,
sales!$E:$E,$E1515,
sales!$H:$H,"&gt;="&amp;$F1515,
sales!$H:$H,"&lt;="&amp;$G1515
))</f>
        <v/>
      </c>
      <c r="K1515" s="9">
        <f>IF(COUNTIFS(sales!C:C, C1515)=0,"",
_xlfn.MAXIFS(sales!H:H, sales!C:C, C1515))</f>
        <v/>
      </c>
      <c r="L1515" s="4" t="n"/>
      <c r="M1515" s="4" t="n"/>
      <c r="N1515" s="10">
        <f>IF(C1515="","",
SUMIFS(
sales!$I:$I,
sales!$C:$C,$C1515,
sales!$E:$E,$E1515,
sales!$H:$H,"&gt;="&amp;$F1515,
sales!$H:$H,"&lt;="&amp;$G1515
))</f>
        <v/>
      </c>
      <c r="O1515" s="10">
        <f>IF(M1515="","",M1515-N1515)</f>
        <v/>
      </c>
      <c r="P1515" s="11">
        <f>IF(M1515=0,"",N1515/M1515)</f>
        <v/>
      </c>
      <c r="Q1515" s="12">
        <f>IF(OR(G1515="",O1515=""),"",
IF(AND(G1515&lt;TODAY(),O1515&gt;0),"YES","NO"))</f>
        <v/>
      </c>
      <c r="R1515" s="100" t="n"/>
      <c r="S1515" s="14" t="n"/>
      <c r="T1515" s="15">
        <f>IF(Q1515="YES", IF(R1515="Company",L1515*(1+S1515),IF(R1515="Vendor",L1515*(1-S1515),"")),"")</f>
        <v/>
      </c>
      <c r="U1515" s="15">
        <f>IF(Q1515="YES",O1515*T1515,"")</f>
        <v/>
      </c>
      <c r="V1515" s="16" t="n"/>
      <c r="W1515" s="17">
        <f>IF(Q1515="YES",G1515+V1515,"")</f>
        <v/>
      </c>
      <c r="X1515" s="18">
        <f>IF(Q1515="YES",IF(TODAY()&gt;W1515,"OVERDUE","WITHIN TIME"),"")</f>
        <v/>
      </c>
    </row>
    <row r="1516">
      <c r="A1516" s="3" t="n">
        <v>1512</v>
      </c>
      <c r="B1516" s="4" t="n"/>
      <c r="C1516" s="4" t="n"/>
      <c r="D1516" s="5">
        <f>IF(E1516="ISNR20","Natural Rubber-TSNR (ISNR-20)","")</f>
        <v/>
      </c>
      <c r="E1516" s="4" t="n"/>
      <c r="F1516" s="6" t="n"/>
      <c r="G1516" s="6" t="n"/>
      <c r="H1516" s="7">
        <f>IF(G1516="","",G1516-TODAY())</f>
        <v/>
      </c>
      <c r="I1516" s="8">
        <f>IF(G1516="","",
IF(G1516&lt;TODAY(),
IF(O1516&gt;0,"Violated","Completed"),
IF(H1516&lt;=7,"Expiring Soon",
"Active")))</f>
        <v/>
      </c>
      <c r="J1516" s="8">
        <f>IF(C1516="","",
COUNTIFS(
sales!$C:$C,$C1516,
sales!$E:$E,$E1516,
sales!$H:$H,"&gt;="&amp;$F1516,
sales!$H:$H,"&lt;="&amp;$G1516
))</f>
        <v/>
      </c>
      <c r="K1516" s="9">
        <f>IF(COUNTIFS(sales!C:C, C1516)=0,"",
_xlfn.MAXIFS(sales!H:H, sales!C:C, C1516))</f>
        <v/>
      </c>
      <c r="L1516" s="4" t="n"/>
      <c r="M1516" s="4" t="n"/>
      <c r="N1516" s="10">
        <f>IF(C1516="","",
SUMIFS(
sales!$I:$I,
sales!$C:$C,$C1516,
sales!$E:$E,$E1516,
sales!$H:$H,"&gt;="&amp;$F1516,
sales!$H:$H,"&lt;="&amp;$G1516
))</f>
        <v/>
      </c>
      <c r="O1516" s="10">
        <f>IF(M1516="","",M1516-N1516)</f>
        <v/>
      </c>
      <c r="P1516" s="11">
        <f>IF(M1516=0,"",N1516/M1516)</f>
        <v/>
      </c>
      <c r="Q1516" s="12">
        <f>IF(OR(G1516="",O1516=""),"",
IF(AND(G1516&lt;TODAY(),O1516&gt;0),"YES","NO"))</f>
        <v/>
      </c>
      <c r="R1516" s="100" t="n"/>
      <c r="S1516" s="14" t="n"/>
      <c r="T1516" s="15">
        <f>IF(Q1516="YES", IF(R1516="Company",L1516*(1+S1516),IF(R1516="Vendor",L1516*(1-S1516),"")),"")</f>
        <v/>
      </c>
      <c r="U1516" s="15">
        <f>IF(Q1516="YES",O1516*T1516,"")</f>
        <v/>
      </c>
      <c r="V1516" s="16" t="n"/>
      <c r="W1516" s="17">
        <f>IF(Q1516="YES",G1516+V1516,"")</f>
        <v/>
      </c>
      <c r="X1516" s="18">
        <f>IF(Q1516="YES",IF(TODAY()&gt;W1516,"OVERDUE","WITHIN TIME"),"")</f>
        <v/>
      </c>
    </row>
    <row r="1517">
      <c r="A1517" s="3" t="n">
        <v>1513</v>
      </c>
      <c r="B1517" s="4" t="n"/>
      <c r="C1517" s="4" t="n"/>
      <c r="D1517" s="5">
        <f>IF(E1517="ISNR20","Natural Rubber-TSNR (ISNR-20)","")</f>
        <v/>
      </c>
      <c r="E1517" s="4" t="n"/>
      <c r="F1517" s="6" t="n"/>
      <c r="G1517" s="6" t="n"/>
      <c r="H1517" s="7">
        <f>IF(G1517="","",G1517-TODAY())</f>
        <v/>
      </c>
      <c r="I1517" s="8">
        <f>IF(G1517="","",
IF(G1517&lt;TODAY(),
IF(O1517&gt;0,"Violated","Completed"),
IF(H1517&lt;=7,"Expiring Soon",
"Active")))</f>
        <v/>
      </c>
      <c r="J1517" s="8">
        <f>IF(C1517="","",
COUNTIFS(
sales!$C:$C,$C1517,
sales!$E:$E,$E1517,
sales!$H:$H,"&gt;="&amp;$F1517,
sales!$H:$H,"&lt;="&amp;$G1517
))</f>
        <v/>
      </c>
      <c r="K1517" s="9">
        <f>IF(COUNTIFS(sales!C:C, C1517)=0,"",
_xlfn.MAXIFS(sales!H:H, sales!C:C, C1517))</f>
        <v/>
      </c>
      <c r="L1517" s="4" t="n"/>
      <c r="M1517" s="4" t="n"/>
      <c r="N1517" s="10">
        <f>IF(C1517="","",
SUMIFS(
sales!$I:$I,
sales!$C:$C,$C1517,
sales!$E:$E,$E1517,
sales!$H:$H,"&gt;="&amp;$F1517,
sales!$H:$H,"&lt;="&amp;$G1517
))</f>
        <v/>
      </c>
      <c r="O1517" s="10">
        <f>IF(M1517="","",M1517-N1517)</f>
        <v/>
      </c>
      <c r="P1517" s="11">
        <f>IF(M1517=0,"",N1517/M1517)</f>
        <v/>
      </c>
      <c r="Q1517" s="12">
        <f>IF(OR(G1517="",O1517=""),"",
IF(AND(G1517&lt;TODAY(),O1517&gt;0),"YES","NO"))</f>
        <v/>
      </c>
      <c r="R1517" s="100" t="n"/>
      <c r="S1517" s="14" t="n"/>
      <c r="T1517" s="15">
        <f>IF(Q1517="YES", IF(R1517="Company",L1517*(1+S1517),IF(R1517="Vendor",L1517*(1-S1517),"")),"")</f>
        <v/>
      </c>
      <c r="U1517" s="15">
        <f>IF(Q1517="YES",O1517*T1517,"")</f>
        <v/>
      </c>
      <c r="V1517" s="16" t="n"/>
      <c r="W1517" s="17">
        <f>IF(Q1517="YES",G1517+V1517,"")</f>
        <v/>
      </c>
      <c r="X1517" s="18">
        <f>IF(Q1517="YES",IF(TODAY()&gt;W1517,"OVERDUE","WITHIN TIME"),"")</f>
        <v/>
      </c>
    </row>
    <row r="1518">
      <c r="A1518" s="3" t="n">
        <v>1514</v>
      </c>
      <c r="B1518" s="4" t="n"/>
      <c r="C1518" s="4" t="n"/>
      <c r="D1518" s="5">
        <f>IF(E1518="ISNR20","Natural Rubber-TSNR (ISNR-20)","")</f>
        <v/>
      </c>
      <c r="E1518" s="4" t="n"/>
      <c r="F1518" s="6" t="n"/>
      <c r="G1518" s="6" t="n"/>
      <c r="H1518" s="7">
        <f>IF(G1518="","",G1518-TODAY())</f>
        <v/>
      </c>
      <c r="I1518" s="8">
        <f>IF(G1518="","",
IF(G1518&lt;TODAY(),
IF(O1518&gt;0,"Violated","Completed"),
IF(H1518&lt;=7,"Expiring Soon",
"Active")))</f>
        <v/>
      </c>
      <c r="J1518" s="8">
        <f>IF(C1518="","",
COUNTIFS(
sales!$C:$C,$C1518,
sales!$E:$E,$E1518,
sales!$H:$H,"&gt;="&amp;$F1518,
sales!$H:$H,"&lt;="&amp;$G1518
))</f>
        <v/>
      </c>
      <c r="K1518" s="9">
        <f>IF(COUNTIFS(sales!C:C, C1518)=0,"",
_xlfn.MAXIFS(sales!H:H, sales!C:C, C1518))</f>
        <v/>
      </c>
      <c r="L1518" s="4" t="n"/>
      <c r="M1518" s="4" t="n"/>
      <c r="N1518" s="10">
        <f>IF(C1518="","",
SUMIFS(
sales!$I:$I,
sales!$C:$C,$C1518,
sales!$E:$E,$E1518,
sales!$H:$H,"&gt;="&amp;$F1518,
sales!$H:$H,"&lt;="&amp;$G1518
))</f>
        <v/>
      </c>
      <c r="O1518" s="10">
        <f>IF(M1518="","",M1518-N1518)</f>
        <v/>
      </c>
      <c r="P1518" s="11">
        <f>IF(M1518=0,"",N1518/M1518)</f>
        <v/>
      </c>
      <c r="Q1518" s="12">
        <f>IF(OR(G1518="",O1518=""),"",
IF(AND(G1518&lt;TODAY(),O1518&gt;0),"YES","NO"))</f>
        <v/>
      </c>
      <c r="R1518" s="100" t="n"/>
      <c r="S1518" s="14" t="n"/>
      <c r="T1518" s="15">
        <f>IF(Q1518="YES", IF(R1518="Company",L1518*(1+S1518),IF(R1518="Vendor",L1518*(1-S1518),"")),"")</f>
        <v/>
      </c>
      <c r="U1518" s="15">
        <f>IF(Q1518="YES",O1518*T1518,"")</f>
        <v/>
      </c>
      <c r="V1518" s="16" t="n"/>
      <c r="W1518" s="17">
        <f>IF(Q1518="YES",G1518+V1518,"")</f>
        <v/>
      </c>
      <c r="X1518" s="18">
        <f>IF(Q1518="YES",IF(TODAY()&gt;W1518,"OVERDUE","WITHIN TIME"),"")</f>
        <v/>
      </c>
    </row>
    <row r="1519">
      <c r="A1519" s="3" t="n">
        <v>1515</v>
      </c>
      <c r="B1519" s="4" t="n"/>
      <c r="C1519" s="4" t="n"/>
      <c r="D1519" s="5">
        <f>IF(E1519="ISNR20","Natural Rubber-TSNR (ISNR-20)","")</f>
        <v/>
      </c>
      <c r="E1519" s="4" t="n"/>
      <c r="F1519" s="6" t="n"/>
      <c r="G1519" s="6" t="n"/>
      <c r="H1519" s="7">
        <f>IF(G1519="","",G1519-TODAY())</f>
        <v/>
      </c>
      <c r="I1519" s="8">
        <f>IF(G1519="","",
IF(G1519&lt;TODAY(),
IF(O1519&gt;0,"Violated","Completed"),
IF(H1519&lt;=7,"Expiring Soon",
"Active")))</f>
        <v/>
      </c>
      <c r="J1519" s="8">
        <f>IF(C1519="","",
COUNTIFS(
sales!$C:$C,$C1519,
sales!$E:$E,$E1519,
sales!$H:$H,"&gt;="&amp;$F1519,
sales!$H:$H,"&lt;="&amp;$G1519
))</f>
        <v/>
      </c>
      <c r="K1519" s="9">
        <f>IF(COUNTIFS(sales!C:C, C1519)=0,"",
_xlfn.MAXIFS(sales!H:H, sales!C:C, C1519))</f>
        <v/>
      </c>
      <c r="L1519" s="4" t="n"/>
      <c r="M1519" s="4" t="n"/>
      <c r="N1519" s="10">
        <f>IF(C1519="","",
SUMIFS(
sales!$I:$I,
sales!$C:$C,$C1519,
sales!$E:$E,$E1519,
sales!$H:$H,"&gt;="&amp;$F1519,
sales!$H:$H,"&lt;="&amp;$G1519
))</f>
        <v/>
      </c>
      <c r="O1519" s="10">
        <f>IF(M1519="","",M1519-N1519)</f>
        <v/>
      </c>
      <c r="P1519" s="11">
        <f>IF(M1519=0,"",N1519/M1519)</f>
        <v/>
      </c>
      <c r="Q1519" s="12">
        <f>IF(OR(G1519="",O1519=""),"",
IF(AND(G1519&lt;TODAY(),O1519&gt;0),"YES","NO"))</f>
        <v/>
      </c>
      <c r="R1519" s="100" t="n"/>
      <c r="S1519" s="14" t="n"/>
      <c r="T1519" s="15">
        <f>IF(Q1519="YES", IF(R1519="Company",L1519*(1+S1519),IF(R1519="Vendor",L1519*(1-S1519),"")),"")</f>
        <v/>
      </c>
      <c r="U1519" s="15">
        <f>IF(Q1519="YES",O1519*T1519,"")</f>
        <v/>
      </c>
      <c r="V1519" s="16" t="n"/>
      <c r="W1519" s="17">
        <f>IF(Q1519="YES",G1519+V1519,"")</f>
        <v/>
      </c>
      <c r="X1519" s="18">
        <f>IF(Q1519="YES",IF(TODAY()&gt;W1519,"OVERDUE","WITHIN TIME"),"")</f>
        <v/>
      </c>
    </row>
    <row r="1520">
      <c r="A1520" s="3" t="n">
        <v>1516</v>
      </c>
      <c r="B1520" s="4" t="n"/>
      <c r="C1520" s="4" t="n"/>
      <c r="D1520" s="5">
        <f>IF(E1520="ISNR20","Natural Rubber-TSNR (ISNR-20)","")</f>
        <v/>
      </c>
      <c r="E1520" s="4" t="n"/>
      <c r="F1520" s="6" t="n"/>
      <c r="G1520" s="6" t="n"/>
      <c r="H1520" s="7">
        <f>IF(G1520="","",G1520-TODAY())</f>
        <v/>
      </c>
      <c r="I1520" s="8">
        <f>IF(G1520="","",
IF(G1520&lt;TODAY(),
IF(O1520&gt;0,"Violated","Completed"),
IF(H1520&lt;=7,"Expiring Soon",
"Active")))</f>
        <v/>
      </c>
      <c r="J1520" s="8">
        <f>IF(C1520="","",
COUNTIFS(
sales!$C:$C,$C1520,
sales!$E:$E,$E1520,
sales!$H:$H,"&gt;="&amp;$F1520,
sales!$H:$H,"&lt;="&amp;$G1520
))</f>
        <v/>
      </c>
      <c r="K1520" s="9">
        <f>IF(COUNTIFS(sales!C:C, C1520)=0,"",
_xlfn.MAXIFS(sales!H:H, sales!C:C, C1520))</f>
        <v/>
      </c>
      <c r="L1520" s="4" t="n"/>
      <c r="M1520" s="4" t="n"/>
      <c r="N1520" s="10">
        <f>IF(C1520="","",
SUMIFS(
sales!$I:$I,
sales!$C:$C,$C1520,
sales!$E:$E,$E1520,
sales!$H:$H,"&gt;="&amp;$F1520,
sales!$H:$H,"&lt;="&amp;$G1520
))</f>
        <v/>
      </c>
      <c r="O1520" s="10">
        <f>IF(M1520="","",M1520-N1520)</f>
        <v/>
      </c>
      <c r="P1520" s="11">
        <f>IF(M1520=0,"",N1520/M1520)</f>
        <v/>
      </c>
      <c r="Q1520" s="12">
        <f>IF(OR(G1520="",O1520=""),"",
IF(AND(G1520&lt;TODAY(),O1520&gt;0),"YES","NO"))</f>
        <v/>
      </c>
      <c r="R1520" s="100" t="n"/>
      <c r="S1520" s="14" t="n"/>
      <c r="T1520" s="15">
        <f>IF(Q1520="YES", IF(R1520="Company",L1520*(1+S1520),IF(R1520="Vendor",L1520*(1-S1520),"")),"")</f>
        <v/>
      </c>
      <c r="U1520" s="15">
        <f>IF(Q1520="YES",O1520*T1520,"")</f>
        <v/>
      </c>
      <c r="V1520" s="16" t="n"/>
      <c r="W1520" s="17">
        <f>IF(Q1520="YES",G1520+V1520,"")</f>
        <v/>
      </c>
      <c r="X1520" s="18">
        <f>IF(Q1520="YES",IF(TODAY()&gt;W1520,"OVERDUE","WITHIN TIME"),"")</f>
        <v/>
      </c>
    </row>
    <row r="1521">
      <c r="A1521" s="3" t="n">
        <v>1517</v>
      </c>
      <c r="B1521" s="4" t="n"/>
      <c r="C1521" s="4" t="n"/>
      <c r="D1521" s="5">
        <f>IF(E1521="ISNR20","Natural Rubber-TSNR (ISNR-20)","")</f>
        <v/>
      </c>
      <c r="E1521" s="4" t="n"/>
      <c r="F1521" s="6" t="n"/>
      <c r="G1521" s="6" t="n"/>
      <c r="H1521" s="7">
        <f>IF(G1521="","",G1521-TODAY())</f>
        <v/>
      </c>
      <c r="I1521" s="8">
        <f>IF(G1521="","",
IF(G1521&lt;TODAY(),
IF(O1521&gt;0,"Violated","Completed"),
IF(H1521&lt;=7,"Expiring Soon",
"Active")))</f>
        <v/>
      </c>
      <c r="J1521" s="8">
        <f>IF(C1521="","",
COUNTIFS(
sales!$C:$C,$C1521,
sales!$E:$E,$E1521,
sales!$H:$H,"&gt;="&amp;$F1521,
sales!$H:$H,"&lt;="&amp;$G1521
))</f>
        <v/>
      </c>
      <c r="K1521" s="9">
        <f>IF(COUNTIFS(sales!C:C, C1521)=0,"",
_xlfn.MAXIFS(sales!H:H, sales!C:C, C1521))</f>
        <v/>
      </c>
      <c r="L1521" s="4" t="n"/>
      <c r="M1521" s="4" t="n"/>
      <c r="N1521" s="10">
        <f>IF(C1521="","",
SUMIFS(
sales!$I:$I,
sales!$C:$C,$C1521,
sales!$E:$E,$E1521,
sales!$H:$H,"&gt;="&amp;$F1521,
sales!$H:$H,"&lt;="&amp;$G1521
))</f>
        <v/>
      </c>
      <c r="O1521" s="10">
        <f>IF(M1521="","",M1521-N1521)</f>
        <v/>
      </c>
      <c r="P1521" s="11">
        <f>IF(M1521=0,"",N1521/M1521)</f>
        <v/>
      </c>
      <c r="Q1521" s="12">
        <f>IF(OR(G1521="",O1521=""),"",
IF(AND(G1521&lt;TODAY(),O1521&gt;0),"YES","NO"))</f>
        <v/>
      </c>
      <c r="R1521" s="100" t="n"/>
      <c r="S1521" s="14" t="n"/>
      <c r="T1521" s="15">
        <f>IF(Q1521="YES", IF(R1521="Company",L1521*(1+S1521),IF(R1521="Vendor",L1521*(1-S1521),"")),"")</f>
        <v/>
      </c>
      <c r="U1521" s="15">
        <f>IF(Q1521="YES",O1521*T1521,"")</f>
        <v/>
      </c>
      <c r="V1521" s="16" t="n"/>
      <c r="W1521" s="17">
        <f>IF(Q1521="YES",G1521+V1521,"")</f>
        <v/>
      </c>
      <c r="X1521" s="18">
        <f>IF(Q1521="YES",IF(TODAY()&gt;W1521,"OVERDUE","WITHIN TIME"),"")</f>
        <v/>
      </c>
    </row>
    <row r="1522">
      <c r="A1522" s="3" t="n">
        <v>1518</v>
      </c>
      <c r="B1522" s="4" t="n"/>
      <c r="C1522" s="4" t="n"/>
      <c r="D1522" s="5">
        <f>IF(E1522="ISNR20","Natural Rubber-TSNR (ISNR-20)","")</f>
        <v/>
      </c>
      <c r="E1522" s="4" t="n"/>
      <c r="F1522" s="6" t="n"/>
      <c r="G1522" s="6" t="n"/>
      <c r="H1522" s="7">
        <f>IF(G1522="","",G1522-TODAY())</f>
        <v/>
      </c>
      <c r="I1522" s="8">
        <f>IF(G1522="","",
IF(G1522&lt;TODAY(),
IF(O1522&gt;0,"Violated","Completed"),
IF(H1522&lt;=7,"Expiring Soon",
"Active")))</f>
        <v/>
      </c>
      <c r="J1522" s="8">
        <f>IF(C1522="","",
COUNTIFS(
sales!$C:$C,$C1522,
sales!$E:$E,$E1522,
sales!$H:$H,"&gt;="&amp;$F1522,
sales!$H:$H,"&lt;="&amp;$G1522
))</f>
        <v/>
      </c>
      <c r="K1522" s="9">
        <f>IF(COUNTIFS(sales!C:C, C1522)=0,"",
_xlfn.MAXIFS(sales!H:H, sales!C:C, C1522))</f>
        <v/>
      </c>
      <c r="L1522" s="4" t="n"/>
      <c r="M1522" s="4" t="n"/>
      <c r="N1522" s="10">
        <f>IF(C1522="","",
SUMIFS(
sales!$I:$I,
sales!$C:$C,$C1522,
sales!$E:$E,$E1522,
sales!$H:$H,"&gt;="&amp;$F1522,
sales!$H:$H,"&lt;="&amp;$G1522
))</f>
        <v/>
      </c>
      <c r="O1522" s="10">
        <f>IF(M1522="","",M1522-N1522)</f>
        <v/>
      </c>
      <c r="P1522" s="11">
        <f>IF(M1522=0,"",N1522/M1522)</f>
        <v/>
      </c>
      <c r="Q1522" s="12">
        <f>IF(OR(G1522="",O1522=""),"",
IF(AND(G1522&lt;TODAY(),O1522&gt;0),"YES","NO"))</f>
        <v/>
      </c>
      <c r="R1522" s="100" t="n"/>
      <c r="S1522" s="14" t="n"/>
      <c r="T1522" s="15">
        <f>IF(Q1522="YES", IF(R1522="Company",L1522*(1+S1522),IF(R1522="Vendor",L1522*(1-S1522),"")),"")</f>
        <v/>
      </c>
      <c r="U1522" s="15">
        <f>IF(Q1522="YES",O1522*T1522,"")</f>
        <v/>
      </c>
      <c r="V1522" s="16" t="n"/>
      <c r="W1522" s="17">
        <f>IF(Q1522="YES",G1522+V1522,"")</f>
        <v/>
      </c>
      <c r="X1522" s="18">
        <f>IF(Q1522="YES",IF(TODAY()&gt;W1522,"OVERDUE","WITHIN TIME"),"")</f>
        <v/>
      </c>
    </row>
    <row r="1523">
      <c r="A1523" s="3" t="n">
        <v>1519</v>
      </c>
      <c r="B1523" s="4" t="n"/>
      <c r="C1523" s="4" t="n"/>
      <c r="D1523" s="5">
        <f>IF(E1523="ISNR20","Natural Rubber-TSNR (ISNR-20)","")</f>
        <v/>
      </c>
      <c r="E1523" s="4" t="n"/>
      <c r="F1523" s="6" t="n"/>
      <c r="G1523" s="6" t="n"/>
      <c r="H1523" s="7">
        <f>IF(G1523="","",G1523-TODAY())</f>
        <v/>
      </c>
      <c r="I1523" s="8">
        <f>IF(G1523="","",
IF(G1523&lt;TODAY(),
IF(O1523&gt;0,"Violated","Completed"),
IF(H1523&lt;=7,"Expiring Soon",
"Active")))</f>
        <v/>
      </c>
      <c r="J1523" s="8">
        <f>IF(C1523="","",
COUNTIFS(
sales!$C:$C,$C1523,
sales!$E:$E,$E1523,
sales!$H:$H,"&gt;="&amp;$F1523,
sales!$H:$H,"&lt;="&amp;$G1523
))</f>
        <v/>
      </c>
      <c r="K1523" s="9">
        <f>IF(COUNTIFS(sales!C:C, C1523)=0,"",
_xlfn.MAXIFS(sales!H:H, sales!C:C, C1523))</f>
        <v/>
      </c>
      <c r="L1523" s="4" t="n"/>
      <c r="M1523" s="4" t="n"/>
      <c r="N1523" s="10">
        <f>IF(C1523="","",
SUMIFS(
sales!$I:$I,
sales!$C:$C,$C1523,
sales!$E:$E,$E1523,
sales!$H:$H,"&gt;="&amp;$F1523,
sales!$H:$H,"&lt;="&amp;$G1523
))</f>
        <v/>
      </c>
      <c r="O1523" s="10">
        <f>IF(M1523="","",M1523-N1523)</f>
        <v/>
      </c>
      <c r="P1523" s="11">
        <f>IF(M1523=0,"",N1523/M1523)</f>
        <v/>
      </c>
      <c r="Q1523" s="12">
        <f>IF(OR(G1523="",O1523=""),"",
IF(AND(G1523&lt;TODAY(),O1523&gt;0),"YES","NO"))</f>
        <v/>
      </c>
      <c r="R1523" s="100" t="n"/>
      <c r="S1523" s="14" t="n"/>
      <c r="T1523" s="15">
        <f>IF(Q1523="YES", IF(R1523="Company",L1523*(1+S1523),IF(R1523="Vendor",L1523*(1-S1523),"")),"")</f>
        <v/>
      </c>
      <c r="U1523" s="15">
        <f>IF(Q1523="YES",O1523*T1523,"")</f>
        <v/>
      </c>
      <c r="V1523" s="16" t="n"/>
      <c r="W1523" s="17">
        <f>IF(Q1523="YES",G1523+V1523,"")</f>
        <v/>
      </c>
      <c r="X1523" s="18">
        <f>IF(Q1523="YES",IF(TODAY()&gt;W1523,"OVERDUE","WITHIN TIME"),"")</f>
        <v/>
      </c>
    </row>
    <row r="1524">
      <c r="A1524" s="3" t="n">
        <v>1520</v>
      </c>
      <c r="B1524" s="4" t="n"/>
      <c r="C1524" s="4" t="n"/>
      <c r="D1524" s="5">
        <f>IF(E1524="ISNR20","Natural Rubber-TSNR (ISNR-20)","")</f>
        <v/>
      </c>
      <c r="E1524" s="4" t="n"/>
      <c r="F1524" s="6" t="n"/>
      <c r="G1524" s="6" t="n"/>
      <c r="H1524" s="7">
        <f>IF(G1524="","",G1524-TODAY())</f>
        <v/>
      </c>
      <c r="I1524" s="8">
        <f>IF(G1524="","",
IF(G1524&lt;TODAY(),
IF(O1524&gt;0,"Violated","Completed"),
IF(H1524&lt;=7,"Expiring Soon",
"Active")))</f>
        <v/>
      </c>
      <c r="J1524" s="8">
        <f>IF(C1524="","",
COUNTIFS(
sales!$C:$C,$C1524,
sales!$E:$E,$E1524,
sales!$H:$H,"&gt;="&amp;$F1524,
sales!$H:$H,"&lt;="&amp;$G1524
))</f>
        <v/>
      </c>
      <c r="K1524" s="9">
        <f>IF(COUNTIFS(sales!C:C, C1524)=0,"",
_xlfn.MAXIFS(sales!H:H, sales!C:C, C1524))</f>
        <v/>
      </c>
      <c r="L1524" s="4" t="n"/>
      <c r="M1524" s="4" t="n"/>
      <c r="N1524" s="10">
        <f>IF(C1524="","",
SUMIFS(
sales!$I:$I,
sales!$C:$C,$C1524,
sales!$E:$E,$E1524,
sales!$H:$H,"&gt;="&amp;$F1524,
sales!$H:$H,"&lt;="&amp;$G1524
))</f>
        <v/>
      </c>
      <c r="O1524" s="10">
        <f>IF(M1524="","",M1524-N1524)</f>
        <v/>
      </c>
      <c r="P1524" s="11">
        <f>IF(M1524=0,"",N1524/M1524)</f>
        <v/>
      </c>
      <c r="Q1524" s="12">
        <f>IF(OR(G1524="",O1524=""),"",
IF(AND(G1524&lt;TODAY(),O1524&gt;0),"YES","NO"))</f>
        <v/>
      </c>
      <c r="R1524" s="100" t="n"/>
      <c r="S1524" s="14" t="n"/>
      <c r="T1524" s="15">
        <f>IF(Q1524="YES", IF(R1524="Company",L1524*(1+S1524),IF(R1524="Vendor",L1524*(1-S1524),"")),"")</f>
        <v/>
      </c>
      <c r="U1524" s="15">
        <f>IF(Q1524="YES",O1524*T1524,"")</f>
        <v/>
      </c>
      <c r="V1524" s="16" t="n"/>
      <c r="W1524" s="17">
        <f>IF(Q1524="YES",G1524+V1524,"")</f>
        <v/>
      </c>
      <c r="X1524" s="18">
        <f>IF(Q1524="YES",IF(TODAY()&gt;W1524,"OVERDUE","WITHIN TIME"),"")</f>
        <v/>
      </c>
    </row>
    <row r="1525">
      <c r="A1525" s="3" t="n">
        <v>1521</v>
      </c>
      <c r="B1525" s="4" t="n"/>
      <c r="C1525" s="4" t="n"/>
      <c r="D1525" s="5">
        <f>IF(E1525="ISNR20","Natural Rubber-TSNR (ISNR-20)","")</f>
        <v/>
      </c>
      <c r="E1525" s="4" t="n"/>
      <c r="F1525" s="6" t="n"/>
      <c r="G1525" s="6" t="n"/>
      <c r="H1525" s="7">
        <f>IF(G1525="","",G1525-TODAY())</f>
        <v/>
      </c>
      <c r="I1525" s="8">
        <f>IF(G1525="","",
IF(G1525&lt;TODAY(),
IF(O1525&gt;0,"Violated","Completed"),
IF(H1525&lt;=7,"Expiring Soon",
"Active")))</f>
        <v/>
      </c>
      <c r="J1525" s="8">
        <f>IF(C1525="","",
COUNTIFS(
sales!$C:$C,$C1525,
sales!$E:$E,$E1525,
sales!$H:$H,"&gt;="&amp;$F1525,
sales!$H:$H,"&lt;="&amp;$G1525
))</f>
        <v/>
      </c>
      <c r="K1525" s="9">
        <f>IF(COUNTIFS(sales!C:C, C1525)=0,"",
_xlfn.MAXIFS(sales!H:H, sales!C:C, C1525))</f>
        <v/>
      </c>
      <c r="L1525" s="4" t="n"/>
      <c r="M1525" s="4" t="n"/>
      <c r="N1525" s="10">
        <f>IF(C1525="","",
SUMIFS(
sales!$I:$I,
sales!$C:$C,$C1525,
sales!$E:$E,$E1525,
sales!$H:$H,"&gt;="&amp;$F1525,
sales!$H:$H,"&lt;="&amp;$G1525
))</f>
        <v/>
      </c>
      <c r="O1525" s="10">
        <f>IF(M1525="","",M1525-N1525)</f>
        <v/>
      </c>
      <c r="P1525" s="11">
        <f>IF(M1525=0,"",N1525/M1525)</f>
        <v/>
      </c>
      <c r="Q1525" s="12">
        <f>IF(OR(G1525="",O1525=""),"",
IF(AND(G1525&lt;TODAY(),O1525&gt;0),"YES","NO"))</f>
        <v/>
      </c>
      <c r="R1525" s="100" t="n"/>
      <c r="S1525" s="14" t="n"/>
      <c r="T1525" s="15">
        <f>IF(Q1525="YES", IF(R1525="Company",L1525*(1+S1525),IF(R1525="Vendor",L1525*(1-S1525),"")),"")</f>
        <v/>
      </c>
      <c r="U1525" s="15">
        <f>IF(Q1525="YES",O1525*T1525,"")</f>
        <v/>
      </c>
      <c r="V1525" s="16" t="n"/>
      <c r="W1525" s="17">
        <f>IF(Q1525="YES",G1525+V1525,"")</f>
        <v/>
      </c>
      <c r="X1525" s="18">
        <f>IF(Q1525="YES",IF(TODAY()&gt;W1525,"OVERDUE","WITHIN TIME"),"")</f>
        <v/>
      </c>
    </row>
    <row r="1526">
      <c r="A1526" s="3" t="n">
        <v>1522</v>
      </c>
      <c r="B1526" s="4" t="n"/>
      <c r="C1526" s="4" t="n"/>
      <c r="D1526" s="5">
        <f>IF(E1526="ISNR20","Natural Rubber-TSNR (ISNR-20)","")</f>
        <v/>
      </c>
      <c r="E1526" s="4" t="n"/>
      <c r="F1526" s="6" t="n"/>
      <c r="G1526" s="6" t="n"/>
      <c r="H1526" s="7">
        <f>IF(G1526="","",G1526-TODAY())</f>
        <v/>
      </c>
      <c r="I1526" s="8">
        <f>IF(G1526="","",
IF(G1526&lt;TODAY(),
IF(O1526&gt;0,"Violated","Completed"),
IF(H1526&lt;=7,"Expiring Soon",
"Active")))</f>
        <v/>
      </c>
      <c r="J1526" s="8">
        <f>IF(C1526="","",
COUNTIFS(
sales!$C:$C,$C1526,
sales!$E:$E,$E1526,
sales!$H:$H,"&gt;="&amp;$F1526,
sales!$H:$H,"&lt;="&amp;$G1526
))</f>
        <v/>
      </c>
      <c r="K1526" s="9">
        <f>IF(COUNTIFS(sales!C:C, C1526)=0,"",
_xlfn.MAXIFS(sales!H:H, sales!C:C, C1526))</f>
        <v/>
      </c>
      <c r="L1526" s="4" t="n"/>
      <c r="M1526" s="4" t="n"/>
      <c r="N1526" s="10">
        <f>IF(C1526="","",
SUMIFS(
sales!$I:$I,
sales!$C:$C,$C1526,
sales!$E:$E,$E1526,
sales!$H:$H,"&gt;="&amp;$F1526,
sales!$H:$H,"&lt;="&amp;$G1526
))</f>
        <v/>
      </c>
      <c r="O1526" s="10">
        <f>IF(M1526="","",M1526-N1526)</f>
        <v/>
      </c>
      <c r="P1526" s="11">
        <f>IF(M1526=0,"",N1526/M1526)</f>
        <v/>
      </c>
      <c r="Q1526" s="12">
        <f>IF(OR(G1526="",O1526=""),"",
IF(AND(G1526&lt;TODAY(),O1526&gt;0),"YES","NO"))</f>
        <v/>
      </c>
      <c r="R1526" s="100" t="n"/>
      <c r="S1526" s="14" t="n"/>
      <c r="T1526" s="15">
        <f>IF(Q1526="YES", IF(R1526="Company",L1526*(1+S1526),IF(R1526="Vendor",L1526*(1-S1526),"")),"")</f>
        <v/>
      </c>
      <c r="U1526" s="15">
        <f>IF(Q1526="YES",O1526*T1526,"")</f>
        <v/>
      </c>
      <c r="V1526" s="16" t="n"/>
      <c r="W1526" s="17">
        <f>IF(Q1526="YES",G1526+V1526,"")</f>
        <v/>
      </c>
      <c r="X1526" s="18">
        <f>IF(Q1526="YES",IF(TODAY()&gt;W1526,"OVERDUE","WITHIN TIME"),"")</f>
        <v/>
      </c>
    </row>
    <row r="1527">
      <c r="A1527" s="3" t="n">
        <v>1523</v>
      </c>
      <c r="B1527" s="4" t="n"/>
      <c r="C1527" s="4" t="n"/>
      <c r="D1527" s="5">
        <f>IF(E1527="ISNR20","Natural Rubber-TSNR (ISNR-20)","")</f>
        <v/>
      </c>
      <c r="E1527" s="4" t="n"/>
      <c r="F1527" s="6" t="n"/>
      <c r="G1527" s="6" t="n"/>
      <c r="H1527" s="7">
        <f>IF(G1527="","",G1527-TODAY())</f>
        <v/>
      </c>
      <c r="I1527" s="8">
        <f>IF(G1527="","",
IF(G1527&lt;TODAY(),
IF(O1527&gt;0,"Violated","Completed"),
IF(H1527&lt;=7,"Expiring Soon",
"Active")))</f>
        <v/>
      </c>
      <c r="J1527" s="8">
        <f>IF(C1527="","",
COUNTIFS(
sales!$C:$C,$C1527,
sales!$E:$E,$E1527,
sales!$H:$H,"&gt;="&amp;$F1527,
sales!$H:$H,"&lt;="&amp;$G1527
))</f>
        <v/>
      </c>
      <c r="K1527" s="9">
        <f>IF(COUNTIFS(sales!C:C, C1527)=0,"",
_xlfn.MAXIFS(sales!H:H, sales!C:C, C1527))</f>
        <v/>
      </c>
      <c r="L1527" s="4" t="n"/>
      <c r="M1527" s="4" t="n"/>
      <c r="N1527" s="10">
        <f>IF(C1527="","",
SUMIFS(
sales!$I:$I,
sales!$C:$C,$C1527,
sales!$E:$E,$E1527,
sales!$H:$H,"&gt;="&amp;$F1527,
sales!$H:$H,"&lt;="&amp;$G1527
))</f>
        <v/>
      </c>
      <c r="O1527" s="10">
        <f>IF(M1527="","",M1527-N1527)</f>
        <v/>
      </c>
      <c r="P1527" s="11">
        <f>IF(M1527=0,"",N1527/M1527)</f>
        <v/>
      </c>
      <c r="Q1527" s="12">
        <f>IF(OR(G1527="",O1527=""),"",
IF(AND(G1527&lt;TODAY(),O1527&gt;0),"YES","NO"))</f>
        <v/>
      </c>
      <c r="R1527" s="100" t="n"/>
      <c r="S1527" s="14" t="n"/>
      <c r="T1527" s="15">
        <f>IF(Q1527="YES", IF(R1527="Company",L1527*(1+S1527),IF(R1527="Vendor",L1527*(1-S1527),"")),"")</f>
        <v/>
      </c>
      <c r="U1527" s="15">
        <f>IF(Q1527="YES",O1527*T1527,"")</f>
        <v/>
      </c>
      <c r="V1527" s="16" t="n"/>
      <c r="W1527" s="17">
        <f>IF(Q1527="YES",G1527+V1527,"")</f>
        <v/>
      </c>
      <c r="X1527" s="18">
        <f>IF(Q1527="YES",IF(TODAY()&gt;W1527,"OVERDUE","WITHIN TIME"),"")</f>
        <v/>
      </c>
    </row>
    <row r="1528">
      <c r="A1528" s="3" t="n">
        <v>1524</v>
      </c>
      <c r="B1528" s="4" t="n"/>
      <c r="C1528" s="4" t="n"/>
      <c r="D1528" s="5">
        <f>IF(E1528="ISNR20","Natural Rubber-TSNR (ISNR-20)","")</f>
        <v/>
      </c>
      <c r="E1528" s="4" t="n"/>
      <c r="F1528" s="6" t="n"/>
      <c r="G1528" s="6" t="n"/>
      <c r="H1528" s="7">
        <f>IF(G1528="","",G1528-TODAY())</f>
        <v/>
      </c>
      <c r="I1528" s="8">
        <f>IF(G1528="","",
IF(G1528&lt;TODAY(),
IF(O1528&gt;0,"Violated","Completed"),
IF(H1528&lt;=7,"Expiring Soon",
"Active")))</f>
        <v/>
      </c>
      <c r="J1528" s="8">
        <f>IF(C1528="","",
COUNTIFS(
sales!$C:$C,$C1528,
sales!$E:$E,$E1528,
sales!$H:$H,"&gt;="&amp;$F1528,
sales!$H:$H,"&lt;="&amp;$G1528
))</f>
        <v/>
      </c>
      <c r="K1528" s="9">
        <f>IF(COUNTIFS(sales!C:C, C1528)=0,"",
_xlfn.MAXIFS(sales!H:H, sales!C:C, C1528))</f>
        <v/>
      </c>
      <c r="L1528" s="4" t="n"/>
      <c r="M1528" s="4" t="n"/>
      <c r="N1528" s="10">
        <f>IF(C1528="","",
SUMIFS(
sales!$I:$I,
sales!$C:$C,$C1528,
sales!$E:$E,$E1528,
sales!$H:$H,"&gt;="&amp;$F1528,
sales!$H:$H,"&lt;="&amp;$G1528
))</f>
        <v/>
      </c>
      <c r="O1528" s="10">
        <f>IF(M1528="","",M1528-N1528)</f>
        <v/>
      </c>
      <c r="P1528" s="11">
        <f>IF(M1528=0,"",N1528/M1528)</f>
        <v/>
      </c>
      <c r="Q1528" s="12">
        <f>IF(OR(G1528="",O1528=""),"",
IF(AND(G1528&lt;TODAY(),O1528&gt;0),"YES","NO"))</f>
        <v/>
      </c>
      <c r="R1528" s="100" t="n"/>
      <c r="S1528" s="14" t="n"/>
      <c r="T1528" s="15">
        <f>IF(Q1528="YES", IF(R1528="Company",L1528*(1+S1528),IF(R1528="Vendor",L1528*(1-S1528),"")),"")</f>
        <v/>
      </c>
      <c r="U1528" s="15">
        <f>IF(Q1528="YES",O1528*T1528,"")</f>
        <v/>
      </c>
      <c r="V1528" s="16" t="n"/>
      <c r="W1528" s="17">
        <f>IF(Q1528="YES",G1528+V1528,"")</f>
        <v/>
      </c>
      <c r="X1528" s="18">
        <f>IF(Q1528="YES",IF(TODAY()&gt;W1528,"OVERDUE","WITHIN TIME"),"")</f>
        <v/>
      </c>
    </row>
    <row r="1529">
      <c r="A1529" s="3" t="n">
        <v>1525</v>
      </c>
      <c r="B1529" s="4" t="n"/>
      <c r="C1529" s="4" t="n"/>
      <c r="D1529" s="5">
        <f>IF(E1529="ISNR20","Natural Rubber-TSNR (ISNR-20)","")</f>
        <v/>
      </c>
      <c r="E1529" s="4" t="n"/>
      <c r="F1529" s="6" t="n"/>
      <c r="G1529" s="6" t="n"/>
      <c r="H1529" s="7">
        <f>IF(G1529="","",G1529-TODAY())</f>
        <v/>
      </c>
      <c r="I1529" s="8">
        <f>IF(G1529="","",
IF(G1529&lt;TODAY(),
IF(O1529&gt;0,"Violated","Completed"),
IF(H1529&lt;=7,"Expiring Soon",
"Active")))</f>
        <v/>
      </c>
      <c r="J1529" s="8">
        <f>IF(C1529="","",
COUNTIFS(
sales!$C:$C,$C1529,
sales!$E:$E,$E1529,
sales!$H:$H,"&gt;="&amp;$F1529,
sales!$H:$H,"&lt;="&amp;$G1529
))</f>
        <v/>
      </c>
      <c r="K1529" s="9">
        <f>IF(COUNTIFS(sales!C:C, C1529)=0,"",
_xlfn.MAXIFS(sales!H:H, sales!C:C, C1529))</f>
        <v/>
      </c>
      <c r="L1529" s="4" t="n"/>
      <c r="M1529" s="4" t="n"/>
      <c r="N1529" s="10">
        <f>IF(C1529="","",
SUMIFS(
sales!$I:$I,
sales!$C:$C,$C1529,
sales!$E:$E,$E1529,
sales!$H:$H,"&gt;="&amp;$F1529,
sales!$H:$H,"&lt;="&amp;$G1529
))</f>
        <v/>
      </c>
      <c r="O1529" s="10">
        <f>IF(M1529="","",M1529-N1529)</f>
        <v/>
      </c>
      <c r="P1529" s="11">
        <f>IF(M1529=0,"",N1529/M1529)</f>
        <v/>
      </c>
      <c r="Q1529" s="12">
        <f>IF(OR(G1529="",O1529=""),"",
IF(AND(G1529&lt;TODAY(),O1529&gt;0),"YES","NO"))</f>
        <v/>
      </c>
      <c r="R1529" s="100" t="n"/>
      <c r="S1529" s="14" t="n"/>
      <c r="T1529" s="15">
        <f>IF(Q1529="YES", IF(R1529="Company",L1529*(1+S1529),IF(R1529="Vendor",L1529*(1-S1529),"")),"")</f>
        <v/>
      </c>
      <c r="U1529" s="15">
        <f>IF(Q1529="YES",O1529*T1529,"")</f>
        <v/>
      </c>
      <c r="V1529" s="16" t="n"/>
      <c r="W1529" s="17">
        <f>IF(Q1529="YES",G1529+V1529,"")</f>
        <v/>
      </c>
      <c r="X1529" s="18">
        <f>IF(Q1529="YES",IF(TODAY()&gt;W1529,"OVERDUE","WITHIN TIME"),"")</f>
        <v/>
      </c>
    </row>
    <row r="1530">
      <c r="A1530" s="3" t="n">
        <v>1526</v>
      </c>
      <c r="B1530" s="4" t="n"/>
      <c r="C1530" s="4" t="n"/>
      <c r="D1530" s="5">
        <f>IF(E1530="ISNR20","Natural Rubber-TSNR (ISNR-20)","")</f>
        <v/>
      </c>
      <c r="E1530" s="4" t="n"/>
      <c r="F1530" s="6" t="n"/>
      <c r="G1530" s="6" t="n"/>
      <c r="H1530" s="7">
        <f>IF(G1530="","",G1530-TODAY())</f>
        <v/>
      </c>
      <c r="I1530" s="8">
        <f>IF(G1530="","",
IF(G1530&lt;TODAY(),
IF(O1530&gt;0,"Violated","Completed"),
IF(H1530&lt;=7,"Expiring Soon",
"Active")))</f>
        <v/>
      </c>
      <c r="J1530" s="8">
        <f>IF(C1530="","",
COUNTIFS(
sales!$C:$C,$C1530,
sales!$E:$E,$E1530,
sales!$H:$H,"&gt;="&amp;$F1530,
sales!$H:$H,"&lt;="&amp;$G1530
))</f>
        <v/>
      </c>
      <c r="K1530" s="9">
        <f>IF(COUNTIFS(sales!C:C, C1530)=0,"",
_xlfn.MAXIFS(sales!H:H, sales!C:C, C1530))</f>
        <v/>
      </c>
      <c r="L1530" s="4" t="n"/>
      <c r="M1530" s="4" t="n"/>
      <c r="N1530" s="10">
        <f>IF(C1530="","",
SUMIFS(
sales!$I:$I,
sales!$C:$C,$C1530,
sales!$E:$E,$E1530,
sales!$H:$H,"&gt;="&amp;$F1530,
sales!$H:$H,"&lt;="&amp;$G1530
))</f>
        <v/>
      </c>
      <c r="O1530" s="10">
        <f>IF(M1530="","",M1530-N1530)</f>
        <v/>
      </c>
      <c r="P1530" s="11">
        <f>IF(M1530=0,"",N1530/M1530)</f>
        <v/>
      </c>
      <c r="Q1530" s="12">
        <f>IF(OR(G1530="",O1530=""),"",
IF(AND(G1530&lt;TODAY(),O1530&gt;0),"YES","NO"))</f>
        <v/>
      </c>
      <c r="R1530" s="100" t="n"/>
      <c r="S1530" s="14" t="n"/>
      <c r="T1530" s="15">
        <f>IF(Q1530="YES", IF(R1530="Company",L1530*(1+S1530),IF(R1530="Vendor",L1530*(1-S1530),"")),"")</f>
        <v/>
      </c>
      <c r="U1530" s="15">
        <f>IF(Q1530="YES",O1530*T1530,"")</f>
        <v/>
      </c>
      <c r="V1530" s="16" t="n"/>
      <c r="W1530" s="17">
        <f>IF(Q1530="YES",G1530+V1530,"")</f>
        <v/>
      </c>
      <c r="X1530" s="18">
        <f>IF(Q1530="YES",IF(TODAY()&gt;W1530,"OVERDUE","WITHIN TIME"),"")</f>
        <v/>
      </c>
    </row>
    <row r="1531">
      <c r="A1531" s="3" t="n">
        <v>1527</v>
      </c>
      <c r="B1531" s="4" t="n"/>
      <c r="C1531" s="4" t="n"/>
      <c r="D1531" s="5">
        <f>IF(E1531="ISNR20","Natural Rubber-TSNR (ISNR-20)","")</f>
        <v/>
      </c>
      <c r="E1531" s="4" t="n"/>
      <c r="F1531" s="6" t="n"/>
      <c r="G1531" s="6" t="n"/>
      <c r="H1531" s="7">
        <f>IF(G1531="","",G1531-TODAY())</f>
        <v/>
      </c>
      <c r="I1531" s="8">
        <f>IF(G1531="","",
IF(G1531&lt;TODAY(),
IF(O1531&gt;0,"Violated","Completed"),
IF(H1531&lt;=7,"Expiring Soon",
"Active")))</f>
        <v/>
      </c>
      <c r="J1531" s="8">
        <f>IF(C1531="","",
COUNTIFS(
sales!$C:$C,$C1531,
sales!$E:$E,$E1531,
sales!$H:$H,"&gt;="&amp;$F1531,
sales!$H:$H,"&lt;="&amp;$G1531
))</f>
        <v/>
      </c>
      <c r="K1531" s="9">
        <f>IF(COUNTIFS(sales!C:C, C1531)=0,"",
_xlfn.MAXIFS(sales!H:H, sales!C:C, C1531))</f>
        <v/>
      </c>
      <c r="L1531" s="4" t="n"/>
      <c r="M1531" s="4" t="n"/>
      <c r="N1531" s="10">
        <f>IF(C1531="","",
SUMIFS(
sales!$I:$I,
sales!$C:$C,$C1531,
sales!$E:$E,$E1531,
sales!$H:$H,"&gt;="&amp;$F1531,
sales!$H:$H,"&lt;="&amp;$G1531
))</f>
        <v/>
      </c>
      <c r="O1531" s="10">
        <f>IF(M1531="","",M1531-N1531)</f>
        <v/>
      </c>
      <c r="P1531" s="11">
        <f>IF(M1531=0,"",N1531/M1531)</f>
        <v/>
      </c>
      <c r="Q1531" s="12">
        <f>IF(OR(G1531="",O1531=""),"",
IF(AND(G1531&lt;TODAY(),O1531&gt;0),"YES","NO"))</f>
        <v/>
      </c>
      <c r="R1531" s="100" t="n"/>
      <c r="S1531" s="14" t="n"/>
      <c r="T1531" s="15">
        <f>IF(Q1531="YES", IF(R1531="Company",L1531*(1+S1531),IF(R1531="Vendor",L1531*(1-S1531),"")),"")</f>
        <v/>
      </c>
      <c r="U1531" s="15">
        <f>IF(Q1531="YES",O1531*T1531,"")</f>
        <v/>
      </c>
      <c r="V1531" s="16" t="n"/>
      <c r="W1531" s="17">
        <f>IF(Q1531="YES",G1531+V1531,"")</f>
        <v/>
      </c>
      <c r="X1531" s="18">
        <f>IF(Q1531="YES",IF(TODAY()&gt;W1531,"OVERDUE","WITHIN TIME"),"")</f>
        <v/>
      </c>
    </row>
    <row r="1532">
      <c r="A1532" s="3" t="n">
        <v>1528</v>
      </c>
      <c r="B1532" s="4" t="n"/>
      <c r="C1532" s="4" t="n"/>
      <c r="D1532" s="5">
        <f>IF(E1532="ISNR20","Natural Rubber-TSNR (ISNR-20)","")</f>
        <v/>
      </c>
      <c r="E1532" s="4" t="n"/>
      <c r="F1532" s="6" t="n"/>
      <c r="G1532" s="6" t="n"/>
      <c r="H1532" s="7">
        <f>IF(G1532="","",G1532-TODAY())</f>
        <v/>
      </c>
      <c r="I1532" s="8">
        <f>IF(G1532="","",
IF(G1532&lt;TODAY(),
IF(O1532&gt;0,"Violated","Completed"),
IF(H1532&lt;=7,"Expiring Soon",
"Active")))</f>
        <v/>
      </c>
      <c r="J1532" s="8">
        <f>IF(C1532="","",
COUNTIFS(
sales!$C:$C,$C1532,
sales!$E:$E,$E1532,
sales!$H:$H,"&gt;="&amp;$F1532,
sales!$H:$H,"&lt;="&amp;$G1532
))</f>
        <v/>
      </c>
      <c r="K1532" s="9">
        <f>IF(COUNTIFS(sales!C:C, C1532)=0,"",
_xlfn.MAXIFS(sales!H:H, sales!C:C, C1532))</f>
        <v/>
      </c>
      <c r="L1532" s="4" t="n"/>
      <c r="M1532" s="4" t="n"/>
      <c r="N1532" s="10">
        <f>IF(C1532="","",
SUMIFS(
sales!$I:$I,
sales!$C:$C,$C1532,
sales!$E:$E,$E1532,
sales!$H:$H,"&gt;="&amp;$F1532,
sales!$H:$H,"&lt;="&amp;$G1532
))</f>
        <v/>
      </c>
      <c r="O1532" s="10">
        <f>IF(M1532="","",M1532-N1532)</f>
        <v/>
      </c>
      <c r="P1532" s="11">
        <f>IF(M1532=0,"",N1532/M1532)</f>
        <v/>
      </c>
      <c r="Q1532" s="12">
        <f>IF(OR(G1532="",O1532=""),"",
IF(AND(G1532&lt;TODAY(),O1532&gt;0),"YES","NO"))</f>
        <v/>
      </c>
      <c r="R1532" s="100" t="n"/>
      <c r="S1532" s="14" t="n"/>
      <c r="T1532" s="15">
        <f>IF(Q1532="YES", IF(R1532="Company",L1532*(1+S1532),IF(R1532="Vendor",L1532*(1-S1532),"")),"")</f>
        <v/>
      </c>
      <c r="U1532" s="15">
        <f>IF(Q1532="YES",O1532*T1532,"")</f>
        <v/>
      </c>
      <c r="V1532" s="16" t="n"/>
      <c r="W1532" s="17">
        <f>IF(Q1532="YES",G1532+V1532,"")</f>
        <v/>
      </c>
      <c r="X1532" s="18">
        <f>IF(Q1532="YES",IF(TODAY()&gt;W1532,"OVERDUE","WITHIN TIME"),"")</f>
        <v/>
      </c>
    </row>
    <row r="1533">
      <c r="A1533" s="3" t="n">
        <v>1529</v>
      </c>
      <c r="B1533" s="4" t="n"/>
      <c r="C1533" s="4" t="n"/>
      <c r="D1533" s="5">
        <f>IF(E1533="ISNR20","Natural Rubber-TSNR (ISNR-20)","")</f>
        <v/>
      </c>
      <c r="E1533" s="4" t="n"/>
      <c r="F1533" s="6" t="n"/>
      <c r="G1533" s="6" t="n"/>
      <c r="H1533" s="7">
        <f>IF(G1533="","",G1533-TODAY())</f>
        <v/>
      </c>
      <c r="I1533" s="8">
        <f>IF(G1533="","",
IF(G1533&lt;TODAY(),
IF(O1533&gt;0,"Violated","Completed"),
IF(H1533&lt;=7,"Expiring Soon",
"Active")))</f>
        <v/>
      </c>
      <c r="J1533" s="8">
        <f>IF(C1533="","",
COUNTIFS(
sales!$C:$C,$C1533,
sales!$E:$E,$E1533,
sales!$H:$H,"&gt;="&amp;$F1533,
sales!$H:$H,"&lt;="&amp;$G1533
))</f>
        <v/>
      </c>
      <c r="K1533" s="9">
        <f>IF(COUNTIFS(sales!C:C, C1533)=0,"",
_xlfn.MAXIFS(sales!H:H, sales!C:C, C1533))</f>
        <v/>
      </c>
      <c r="L1533" s="4" t="n"/>
      <c r="M1533" s="4" t="n"/>
      <c r="N1533" s="10">
        <f>IF(C1533="","",
SUMIFS(
sales!$I:$I,
sales!$C:$C,$C1533,
sales!$E:$E,$E1533,
sales!$H:$H,"&gt;="&amp;$F1533,
sales!$H:$H,"&lt;="&amp;$G1533
))</f>
        <v/>
      </c>
      <c r="O1533" s="10">
        <f>IF(M1533="","",M1533-N1533)</f>
        <v/>
      </c>
      <c r="P1533" s="11">
        <f>IF(M1533=0,"",N1533/M1533)</f>
        <v/>
      </c>
      <c r="Q1533" s="12">
        <f>IF(OR(G1533="",O1533=""),"",
IF(AND(G1533&lt;TODAY(),O1533&gt;0),"YES","NO"))</f>
        <v/>
      </c>
      <c r="R1533" s="100" t="n"/>
      <c r="S1533" s="14" t="n"/>
      <c r="T1533" s="15">
        <f>IF(Q1533="YES", IF(R1533="Company",L1533*(1+S1533),IF(R1533="Vendor",L1533*(1-S1533),"")),"")</f>
        <v/>
      </c>
      <c r="U1533" s="15">
        <f>IF(Q1533="YES",O1533*T1533,"")</f>
        <v/>
      </c>
      <c r="V1533" s="16" t="n"/>
      <c r="W1533" s="17">
        <f>IF(Q1533="YES",G1533+V1533,"")</f>
        <v/>
      </c>
      <c r="X1533" s="18">
        <f>IF(Q1533="YES",IF(TODAY()&gt;W1533,"OVERDUE","WITHIN TIME"),"")</f>
        <v/>
      </c>
    </row>
    <row r="1534">
      <c r="A1534" s="3" t="n">
        <v>1530</v>
      </c>
      <c r="B1534" s="4" t="n"/>
      <c r="C1534" s="4" t="n"/>
      <c r="D1534" s="5">
        <f>IF(E1534="ISNR20","Natural Rubber-TSNR (ISNR-20)","")</f>
        <v/>
      </c>
      <c r="E1534" s="4" t="n"/>
      <c r="F1534" s="6" t="n"/>
      <c r="G1534" s="6" t="n"/>
      <c r="H1534" s="7">
        <f>IF(G1534="","",G1534-TODAY())</f>
        <v/>
      </c>
      <c r="I1534" s="8">
        <f>IF(G1534="","",
IF(G1534&lt;TODAY(),
IF(O1534&gt;0,"Violated","Completed"),
IF(H1534&lt;=7,"Expiring Soon",
"Active")))</f>
        <v/>
      </c>
      <c r="J1534" s="8">
        <f>IF(C1534="","",
COUNTIFS(
sales!$C:$C,$C1534,
sales!$E:$E,$E1534,
sales!$H:$H,"&gt;="&amp;$F1534,
sales!$H:$H,"&lt;="&amp;$G1534
))</f>
        <v/>
      </c>
      <c r="K1534" s="9">
        <f>IF(COUNTIFS(sales!C:C, C1534)=0,"",
_xlfn.MAXIFS(sales!H:H, sales!C:C, C1534))</f>
        <v/>
      </c>
      <c r="L1534" s="4" t="n"/>
      <c r="M1534" s="4" t="n"/>
      <c r="N1534" s="10">
        <f>IF(C1534="","",
SUMIFS(
sales!$I:$I,
sales!$C:$C,$C1534,
sales!$E:$E,$E1534,
sales!$H:$H,"&gt;="&amp;$F1534,
sales!$H:$H,"&lt;="&amp;$G1534
))</f>
        <v/>
      </c>
      <c r="O1534" s="10">
        <f>IF(M1534="","",M1534-N1534)</f>
        <v/>
      </c>
      <c r="P1534" s="11">
        <f>IF(M1534=0,"",N1534/M1534)</f>
        <v/>
      </c>
      <c r="Q1534" s="12">
        <f>IF(OR(G1534="",O1534=""),"",
IF(AND(G1534&lt;TODAY(),O1534&gt;0),"YES","NO"))</f>
        <v/>
      </c>
      <c r="R1534" s="100" t="n"/>
      <c r="S1534" s="14" t="n"/>
      <c r="T1534" s="15">
        <f>IF(Q1534="YES", IF(R1534="Company",L1534*(1+S1534),IF(R1534="Vendor",L1534*(1-S1534),"")),"")</f>
        <v/>
      </c>
      <c r="U1534" s="15">
        <f>IF(Q1534="YES",O1534*T1534,"")</f>
        <v/>
      </c>
      <c r="V1534" s="16" t="n"/>
      <c r="W1534" s="17">
        <f>IF(Q1534="YES",G1534+V1534,"")</f>
        <v/>
      </c>
      <c r="X1534" s="18">
        <f>IF(Q1534="YES",IF(TODAY()&gt;W1534,"OVERDUE","WITHIN TIME"),"")</f>
        <v/>
      </c>
    </row>
    <row r="1535">
      <c r="A1535" s="3" t="n">
        <v>1531</v>
      </c>
      <c r="B1535" s="4" t="n"/>
      <c r="C1535" s="4" t="n"/>
      <c r="D1535" s="5">
        <f>IF(E1535="ISNR20","Natural Rubber-TSNR (ISNR-20)","")</f>
        <v/>
      </c>
      <c r="E1535" s="4" t="n"/>
      <c r="F1535" s="6" t="n"/>
      <c r="G1535" s="6" t="n"/>
      <c r="H1535" s="7">
        <f>IF(G1535="","",G1535-TODAY())</f>
        <v/>
      </c>
      <c r="I1535" s="8">
        <f>IF(G1535="","",
IF(G1535&lt;TODAY(),
IF(O1535&gt;0,"Violated","Completed"),
IF(H1535&lt;=7,"Expiring Soon",
"Active")))</f>
        <v/>
      </c>
      <c r="J1535" s="8">
        <f>IF(C1535="","",
COUNTIFS(
sales!$C:$C,$C1535,
sales!$E:$E,$E1535,
sales!$H:$H,"&gt;="&amp;$F1535,
sales!$H:$H,"&lt;="&amp;$G1535
))</f>
        <v/>
      </c>
      <c r="K1535" s="9">
        <f>IF(COUNTIFS(sales!C:C, C1535)=0,"",
_xlfn.MAXIFS(sales!H:H, sales!C:C, C1535))</f>
        <v/>
      </c>
      <c r="L1535" s="4" t="n"/>
      <c r="M1535" s="4" t="n"/>
      <c r="N1535" s="10">
        <f>IF(C1535="","",
SUMIFS(
sales!$I:$I,
sales!$C:$C,$C1535,
sales!$E:$E,$E1535,
sales!$H:$H,"&gt;="&amp;$F1535,
sales!$H:$H,"&lt;="&amp;$G1535
))</f>
        <v/>
      </c>
      <c r="O1535" s="10">
        <f>IF(M1535="","",M1535-N1535)</f>
        <v/>
      </c>
      <c r="P1535" s="11">
        <f>IF(M1535=0,"",N1535/M1535)</f>
        <v/>
      </c>
      <c r="Q1535" s="12">
        <f>IF(OR(G1535="",O1535=""),"",
IF(AND(G1535&lt;TODAY(),O1535&gt;0),"YES","NO"))</f>
        <v/>
      </c>
      <c r="R1535" s="100" t="n"/>
      <c r="S1535" s="14" t="n"/>
      <c r="T1535" s="15">
        <f>IF(Q1535="YES", IF(R1535="Company",L1535*(1+S1535),IF(R1535="Vendor",L1535*(1-S1535),"")),"")</f>
        <v/>
      </c>
      <c r="U1535" s="15">
        <f>IF(Q1535="YES",O1535*T1535,"")</f>
        <v/>
      </c>
      <c r="V1535" s="16" t="n"/>
      <c r="W1535" s="17">
        <f>IF(Q1535="YES",G1535+V1535,"")</f>
        <v/>
      </c>
      <c r="X1535" s="18">
        <f>IF(Q1535="YES",IF(TODAY()&gt;W1535,"OVERDUE","WITHIN TIME"),"")</f>
        <v/>
      </c>
    </row>
    <row r="1536">
      <c r="A1536" s="3" t="n">
        <v>1532</v>
      </c>
      <c r="B1536" s="4" t="n"/>
      <c r="C1536" s="4" t="n"/>
      <c r="D1536" s="5">
        <f>IF(E1536="ISNR20","Natural Rubber-TSNR (ISNR-20)","")</f>
        <v/>
      </c>
      <c r="E1536" s="4" t="n"/>
      <c r="F1536" s="6" t="n"/>
      <c r="G1536" s="6" t="n"/>
      <c r="H1536" s="7">
        <f>IF(G1536="","",G1536-TODAY())</f>
        <v/>
      </c>
      <c r="I1536" s="8">
        <f>IF(G1536="","",
IF(G1536&lt;TODAY(),
IF(O1536&gt;0,"Violated","Completed"),
IF(H1536&lt;=7,"Expiring Soon",
"Active")))</f>
        <v/>
      </c>
      <c r="J1536" s="8">
        <f>IF(C1536="","",
COUNTIFS(
sales!$C:$C,$C1536,
sales!$E:$E,$E1536,
sales!$H:$H,"&gt;="&amp;$F1536,
sales!$H:$H,"&lt;="&amp;$G1536
))</f>
        <v/>
      </c>
      <c r="K1536" s="9">
        <f>IF(COUNTIFS(sales!C:C, C1536)=0,"",
_xlfn.MAXIFS(sales!H:H, sales!C:C, C1536))</f>
        <v/>
      </c>
      <c r="L1536" s="4" t="n"/>
      <c r="M1536" s="4" t="n"/>
      <c r="N1536" s="10">
        <f>IF(C1536="","",
SUMIFS(
sales!$I:$I,
sales!$C:$C,$C1536,
sales!$E:$E,$E1536,
sales!$H:$H,"&gt;="&amp;$F1536,
sales!$H:$H,"&lt;="&amp;$G1536
))</f>
        <v/>
      </c>
      <c r="O1536" s="10">
        <f>IF(M1536="","",M1536-N1536)</f>
        <v/>
      </c>
      <c r="P1536" s="11">
        <f>IF(M1536=0,"",N1536/M1536)</f>
        <v/>
      </c>
      <c r="Q1536" s="12">
        <f>IF(OR(G1536="",O1536=""),"",
IF(AND(G1536&lt;TODAY(),O1536&gt;0),"YES","NO"))</f>
        <v/>
      </c>
      <c r="R1536" s="100" t="n"/>
      <c r="S1536" s="14" t="n"/>
      <c r="T1536" s="15">
        <f>IF(Q1536="YES", IF(R1536="Company",L1536*(1+S1536),IF(R1536="Vendor",L1536*(1-S1536),"")),"")</f>
        <v/>
      </c>
      <c r="U1536" s="15">
        <f>IF(Q1536="YES",O1536*T1536,"")</f>
        <v/>
      </c>
      <c r="V1536" s="16" t="n"/>
      <c r="W1536" s="17">
        <f>IF(Q1536="YES",G1536+V1536,"")</f>
        <v/>
      </c>
      <c r="X1536" s="18">
        <f>IF(Q1536="YES",IF(TODAY()&gt;W1536,"OVERDUE","WITHIN TIME"),"")</f>
        <v/>
      </c>
    </row>
    <row r="1537">
      <c r="A1537" s="3" t="n">
        <v>1533</v>
      </c>
      <c r="B1537" s="4" t="n"/>
      <c r="C1537" s="4" t="n"/>
      <c r="D1537" s="5">
        <f>IF(E1537="ISNR20","Natural Rubber-TSNR (ISNR-20)","")</f>
        <v/>
      </c>
      <c r="E1537" s="4" t="n"/>
      <c r="F1537" s="6" t="n"/>
      <c r="G1537" s="6" t="n"/>
      <c r="H1537" s="7">
        <f>IF(G1537="","",G1537-TODAY())</f>
        <v/>
      </c>
      <c r="I1537" s="8">
        <f>IF(G1537="","",
IF(G1537&lt;TODAY(),
IF(O1537&gt;0,"Violated","Completed"),
IF(H1537&lt;=7,"Expiring Soon",
"Active")))</f>
        <v/>
      </c>
      <c r="J1537" s="8">
        <f>IF(C1537="","",
COUNTIFS(
sales!$C:$C,$C1537,
sales!$E:$E,$E1537,
sales!$H:$H,"&gt;="&amp;$F1537,
sales!$H:$H,"&lt;="&amp;$G1537
))</f>
        <v/>
      </c>
      <c r="K1537" s="9">
        <f>IF(COUNTIFS(sales!C:C, C1537)=0,"",
_xlfn.MAXIFS(sales!H:H, sales!C:C, C1537))</f>
        <v/>
      </c>
      <c r="L1537" s="4" t="n"/>
      <c r="M1537" s="4" t="n"/>
      <c r="N1537" s="10">
        <f>IF(C1537="","",
SUMIFS(
sales!$I:$I,
sales!$C:$C,$C1537,
sales!$E:$E,$E1537,
sales!$H:$H,"&gt;="&amp;$F1537,
sales!$H:$H,"&lt;="&amp;$G1537
))</f>
        <v/>
      </c>
      <c r="O1537" s="10">
        <f>IF(M1537="","",M1537-N1537)</f>
        <v/>
      </c>
      <c r="P1537" s="11">
        <f>IF(M1537=0,"",N1537/M1537)</f>
        <v/>
      </c>
      <c r="Q1537" s="12">
        <f>IF(OR(G1537="",O1537=""),"",
IF(AND(G1537&lt;TODAY(),O1537&gt;0),"YES","NO"))</f>
        <v/>
      </c>
      <c r="R1537" s="100" t="n"/>
      <c r="S1537" s="14" t="n"/>
      <c r="T1537" s="15">
        <f>IF(Q1537="YES", IF(R1537="Company",L1537*(1+S1537),IF(R1537="Vendor",L1537*(1-S1537),"")),"")</f>
        <v/>
      </c>
      <c r="U1537" s="15">
        <f>IF(Q1537="YES",O1537*T1537,"")</f>
        <v/>
      </c>
      <c r="V1537" s="16" t="n"/>
      <c r="W1537" s="17">
        <f>IF(Q1537="YES",G1537+V1537,"")</f>
        <v/>
      </c>
      <c r="X1537" s="18">
        <f>IF(Q1537="YES",IF(TODAY()&gt;W1537,"OVERDUE","WITHIN TIME"),"")</f>
        <v/>
      </c>
    </row>
    <row r="1538">
      <c r="A1538" s="3" t="n">
        <v>1534</v>
      </c>
      <c r="B1538" s="4" t="n"/>
      <c r="C1538" s="4" t="n"/>
      <c r="D1538" s="5">
        <f>IF(E1538="ISNR20","Natural Rubber-TSNR (ISNR-20)","")</f>
        <v/>
      </c>
      <c r="E1538" s="4" t="n"/>
      <c r="F1538" s="6" t="n"/>
      <c r="G1538" s="6" t="n"/>
      <c r="H1538" s="7">
        <f>IF(G1538="","",G1538-TODAY())</f>
        <v/>
      </c>
      <c r="I1538" s="8">
        <f>IF(G1538="","",
IF(G1538&lt;TODAY(),
IF(O1538&gt;0,"Violated","Completed"),
IF(H1538&lt;=7,"Expiring Soon",
"Active")))</f>
        <v/>
      </c>
      <c r="J1538" s="8">
        <f>IF(C1538="","",
COUNTIFS(
sales!$C:$C,$C1538,
sales!$E:$E,$E1538,
sales!$H:$H,"&gt;="&amp;$F1538,
sales!$H:$H,"&lt;="&amp;$G1538
))</f>
        <v/>
      </c>
      <c r="K1538" s="9">
        <f>IF(COUNTIFS(sales!C:C, C1538)=0,"",
_xlfn.MAXIFS(sales!H:H, sales!C:C, C1538))</f>
        <v/>
      </c>
      <c r="L1538" s="4" t="n"/>
      <c r="M1538" s="4" t="n"/>
      <c r="N1538" s="10">
        <f>IF(C1538="","",
SUMIFS(
sales!$I:$I,
sales!$C:$C,$C1538,
sales!$E:$E,$E1538,
sales!$H:$H,"&gt;="&amp;$F1538,
sales!$H:$H,"&lt;="&amp;$G1538
))</f>
        <v/>
      </c>
      <c r="O1538" s="10">
        <f>IF(M1538="","",M1538-N1538)</f>
        <v/>
      </c>
      <c r="P1538" s="11">
        <f>IF(M1538=0,"",N1538/M1538)</f>
        <v/>
      </c>
      <c r="Q1538" s="12">
        <f>IF(OR(G1538="",O1538=""),"",
IF(AND(G1538&lt;TODAY(),O1538&gt;0),"YES","NO"))</f>
        <v/>
      </c>
      <c r="R1538" s="100" t="n"/>
      <c r="S1538" s="14" t="n"/>
      <c r="T1538" s="15">
        <f>IF(Q1538="YES", IF(R1538="Company",L1538*(1+S1538),IF(R1538="Vendor",L1538*(1-S1538),"")),"")</f>
        <v/>
      </c>
      <c r="U1538" s="15">
        <f>IF(Q1538="YES",O1538*T1538,"")</f>
        <v/>
      </c>
      <c r="V1538" s="16" t="n"/>
      <c r="W1538" s="17">
        <f>IF(Q1538="YES",G1538+V1538,"")</f>
        <v/>
      </c>
      <c r="X1538" s="18">
        <f>IF(Q1538="YES",IF(TODAY()&gt;W1538,"OVERDUE","WITHIN TIME"),"")</f>
        <v/>
      </c>
    </row>
    <row r="1539">
      <c r="A1539" s="3" t="n">
        <v>1535</v>
      </c>
      <c r="B1539" s="4" t="n"/>
      <c r="C1539" s="4" t="n"/>
      <c r="D1539" s="5">
        <f>IF(E1539="ISNR20","Natural Rubber-TSNR (ISNR-20)","")</f>
        <v/>
      </c>
      <c r="E1539" s="4" t="n"/>
      <c r="F1539" s="6" t="n"/>
      <c r="G1539" s="6" t="n"/>
      <c r="H1539" s="7">
        <f>IF(G1539="","",G1539-TODAY())</f>
        <v/>
      </c>
      <c r="I1539" s="8">
        <f>IF(G1539="","",
IF(G1539&lt;TODAY(),
IF(O1539&gt;0,"Violated","Completed"),
IF(H1539&lt;=7,"Expiring Soon",
"Active")))</f>
        <v/>
      </c>
      <c r="J1539" s="8">
        <f>IF(C1539="","",
COUNTIFS(
sales!$C:$C,$C1539,
sales!$E:$E,$E1539,
sales!$H:$H,"&gt;="&amp;$F1539,
sales!$H:$H,"&lt;="&amp;$G1539
))</f>
        <v/>
      </c>
      <c r="K1539" s="9">
        <f>IF(COUNTIFS(sales!C:C, C1539)=0,"",
_xlfn.MAXIFS(sales!H:H, sales!C:C, C1539))</f>
        <v/>
      </c>
      <c r="L1539" s="4" t="n"/>
      <c r="M1539" s="4" t="n"/>
      <c r="N1539" s="10">
        <f>IF(C1539="","",
SUMIFS(
sales!$I:$I,
sales!$C:$C,$C1539,
sales!$E:$E,$E1539,
sales!$H:$H,"&gt;="&amp;$F1539,
sales!$H:$H,"&lt;="&amp;$G1539
))</f>
        <v/>
      </c>
      <c r="O1539" s="10">
        <f>IF(M1539="","",M1539-N1539)</f>
        <v/>
      </c>
      <c r="P1539" s="11">
        <f>IF(M1539=0,"",N1539/M1539)</f>
        <v/>
      </c>
      <c r="Q1539" s="12">
        <f>IF(OR(G1539="",O1539=""),"",
IF(AND(G1539&lt;TODAY(),O1539&gt;0),"YES","NO"))</f>
        <v/>
      </c>
      <c r="R1539" s="100" t="n"/>
      <c r="S1539" s="14" t="n"/>
      <c r="T1539" s="15">
        <f>IF(Q1539="YES", IF(R1539="Company",L1539*(1+S1539),IF(R1539="Vendor",L1539*(1-S1539),"")),"")</f>
        <v/>
      </c>
      <c r="U1539" s="15">
        <f>IF(Q1539="YES",O1539*T1539,"")</f>
        <v/>
      </c>
      <c r="V1539" s="16" t="n"/>
      <c r="W1539" s="17">
        <f>IF(Q1539="YES",G1539+V1539,"")</f>
        <v/>
      </c>
      <c r="X1539" s="18">
        <f>IF(Q1539="YES",IF(TODAY()&gt;W1539,"OVERDUE","WITHIN TIME"),"")</f>
        <v/>
      </c>
    </row>
    <row r="1540">
      <c r="A1540" s="3" t="n">
        <v>1536</v>
      </c>
      <c r="B1540" s="4" t="n"/>
      <c r="C1540" s="4" t="n"/>
      <c r="D1540" s="5">
        <f>IF(E1540="ISNR20","Natural Rubber-TSNR (ISNR-20)","")</f>
        <v/>
      </c>
      <c r="E1540" s="4" t="n"/>
      <c r="F1540" s="6" t="n"/>
      <c r="G1540" s="6" t="n"/>
      <c r="H1540" s="7">
        <f>IF(G1540="","",G1540-TODAY())</f>
        <v/>
      </c>
      <c r="I1540" s="8">
        <f>IF(G1540="","",
IF(G1540&lt;TODAY(),
IF(O1540&gt;0,"Violated","Completed"),
IF(H1540&lt;=7,"Expiring Soon",
"Active")))</f>
        <v/>
      </c>
      <c r="J1540" s="8">
        <f>IF(C1540="","",
COUNTIFS(
sales!$C:$C,$C1540,
sales!$E:$E,$E1540,
sales!$H:$H,"&gt;="&amp;$F1540,
sales!$H:$H,"&lt;="&amp;$G1540
))</f>
        <v/>
      </c>
      <c r="K1540" s="9">
        <f>IF(COUNTIFS(sales!C:C, C1540)=0,"",
_xlfn.MAXIFS(sales!H:H, sales!C:C, C1540))</f>
        <v/>
      </c>
      <c r="L1540" s="4" t="n"/>
      <c r="M1540" s="4" t="n"/>
      <c r="N1540" s="10">
        <f>IF(C1540="","",
SUMIFS(
sales!$I:$I,
sales!$C:$C,$C1540,
sales!$E:$E,$E1540,
sales!$H:$H,"&gt;="&amp;$F1540,
sales!$H:$H,"&lt;="&amp;$G1540
))</f>
        <v/>
      </c>
      <c r="O1540" s="10">
        <f>IF(M1540="","",M1540-N1540)</f>
        <v/>
      </c>
      <c r="P1540" s="11">
        <f>IF(M1540=0,"",N1540/M1540)</f>
        <v/>
      </c>
      <c r="Q1540" s="12">
        <f>IF(OR(G1540="",O1540=""),"",
IF(AND(G1540&lt;TODAY(),O1540&gt;0),"YES","NO"))</f>
        <v/>
      </c>
      <c r="R1540" s="100" t="n"/>
      <c r="S1540" s="14" t="n"/>
      <c r="T1540" s="15">
        <f>IF(Q1540="YES", IF(R1540="Company",L1540*(1+S1540),IF(R1540="Vendor",L1540*(1-S1540),"")),"")</f>
        <v/>
      </c>
      <c r="U1540" s="15">
        <f>IF(Q1540="YES",O1540*T1540,"")</f>
        <v/>
      </c>
      <c r="V1540" s="16" t="n"/>
      <c r="W1540" s="17">
        <f>IF(Q1540="YES",G1540+V1540,"")</f>
        <v/>
      </c>
      <c r="X1540" s="18">
        <f>IF(Q1540="YES",IF(TODAY()&gt;W1540,"OVERDUE","WITHIN TIME"),"")</f>
        <v/>
      </c>
    </row>
    <row r="1541">
      <c r="A1541" s="3" t="n">
        <v>1537</v>
      </c>
      <c r="B1541" s="4" t="n"/>
      <c r="C1541" s="4" t="n"/>
      <c r="D1541" s="5">
        <f>IF(E1541="ISNR20","Natural Rubber-TSNR (ISNR-20)","")</f>
        <v/>
      </c>
      <c r="E1541" s="4" t="n"/>
      <c r="F1541" s="6" t="n"/>
      <c r="G1541" s="6" t="n"/>
      <c r="H1541" s="7">
        <f>IF(G1541="","",G1541-TODAY())</f>
        <v/>
      </c>
      <c r="I1541" s="8">
        <f>IF(G1541="","",
IF(G1541&lt;TODAY(),
IF(O1541&gt;0,"Violated","Completed"),
IF(H1541&lt;=7,"Expiring Soon",
"Active")))</f>
        <v/>
      </c>
      <c r="J1541" s="8">
        <f>IF(C1541="","",
COUNTIFS(
sales!$C:$C,$C1541,
sales!$E:$E,$E1541,
sales!$H:$H,"&gt;="&amp;$F1541,
sales!$H:$H,"&lt;="&amp;$G1541
))</f>
        <v/>
      </c>
      <c r="K1541" s="9">
        <f>IF(COUNTIFS(sales!C:C, C1541)=0,"",
_xlfn.MAXIFS(sales!H:H, sales!C:C, C1541))</f>
        <v/>
      </c>
      <c r="L1541" s="4" t="n"/>
      <c r="M1541" s="4" t="n"/>
      <c r="N1541" s="10">
        <f>IF(C1541="","",
SUMIFS(
sales!$I:$I,
sales!$C:$C,$C1541,
sales!$E:$E,$E1541,
sales!$H:$H,"&gt;="&amp;$F1541,
sales!$H:$H,"&lt;="&amp;$G1541
))</f>
        <v/>
      </c>
      <c r="O1541" s="10">
        <f>IF(M1541="","",M1541-N1541)</f>
        <v/>
      </c>
      <c r="P1541" s="11">
        <f>IF(M1541=0,"",N1541/M1541)</f>
        <v/>
      </c>
      <c r="Q1541" s="12">
        <f>IF(OR(G1541="",O1541=""),"",
IF(AND(G1541&lt;TODAY(),O1541&gt;0),"YES","NO"))</f>
        <v/>
      </c>
      <c r="R1541" s="100" t="n"/>
      <c r="S1541" s="14" t="n"/>
      <c r="T1541" s="15">
        <f>IF(Q1541="YES", IF(R1541="Company",L1541*(1+S1541),IF(R1541="Vendor",L1541*(1-S1541),"")),"")</f>
        <v/>
      </c>
      <c r="U1541" s="15">
        <f>IF(Q1541="YES",O1541*T1541,"")</f>
        <v/>
      </c>
      <c r="V1541" s="16" t="n"/>
      <c r="W1541" s="17">
        <f>IF(Q1541="YES",G1541+V1541,"")</f>
        <v/>
      </c>
      <c r="X1541" s="18">
        <f>IF(Q1541="YES",IF(TODAY()&gt;W1541,"OVERDUE","WITHIN TIME"),"")</f>
        <v/>
      </c>
    </row>
    <row r="1542">
      <c r="A1542" s="3" t="n">
        <v>1538</v>
      </c>
      <c r="B1542" s="4" t="n"/>
      <c r="C1542" s="4" t="n"/>
      <c r="D1542" s="5">
        <f>IF(E1542="ISNR20","Natural Rubber-TSNR (ISNR-20)","")</f>
        <v/>
      </c>
      <c r="E1542" s="4" t="n"/>
      <c r="F1542" s="6" t="n"/>
      <c r="G1542" s="6" t="n"/>
      <c r="H1542" s="7">
        <f>IF(G1542="","",G1542-TODAY())</f>
        <v/>
      </c>
      <c r="I1542" s="8">
        <f>IF(G1542="","",
IF(G1542&lt;TODAY(),
IF(O1542&gt;0,"Violated","Completed"),
IF(H1542&lt;=7,"Expiring Soon",
"Active")))</f>
        <v/>
      </c>
      <c r="J1542" s="8">
        <f>IF(C1542="","",
COUNTIFS(
sales!$C:$C,$C1542,
sales!$E:$E,$E1542,
sales!$H:$H,"&gt;="&amp;$F1542,
sales!$H:$H,"&lt;="&amp;$G1542
))</f>
        <v/>
      </c>
      <c r="K1542" s="9">
        <f>IF(COUNTIFS(sales!C:C, C1542)=0,"",
_xlfn.MAXIFS(sales!H:H, sales!C:C, C1542))</f>
        <v/>
      </c>
      <c r="L1542" s="4" t="n"/>
      <c r="M1542" s="4" t="n"/>
      <c r="N1542" s="10">
        <f>IF(C1542="","",
SUMIFS(
sales!$I:$I,
sales!$C:$C,$C1542,
sales!$E:$E,$E1542,
sales!$H:$H,"&gt;="&amp;$F1542,
sales!$H:$H,"&lt;="&amp;$G1542
))</f>
        <v/>
      </c>
      <c r="O1542" s="10">
        <f>IF(M1542="","",M1542-N1542)</f>
        <v/>
      </c>
      <c r="P1542" s="11">
        <f>IF(M1542=0,"",N1542/M1542)</f>
        <v/>
      </c>
      <c r="Q1542" s="12">
        <f>IF(OR(G1542="",O1542=""),"",
IF(AND(G1542&lt;TODAY(),O1542&gt;0),"YES","NO"))</f>
        <v/>
      </c>
      <c r="R1542" s="100" t="n"/>
      <c r="S1542" s="14" t="n"/>
      <c r="T1542" s="15">
        <f>IF(Q1542="YES", IF(R1542="Company",L1542*(1+S1542),IF(R1542="Vendor",L1542*(1-S1542),"")),"")</f>
        <v/>
      </c>
      <c r="U1542" s="15">
        <f>IF(Q1542="YES",O1542*T1542,"")</f>
        <v/>
      </c>
      <c r="V1542" s="16" t="n"/>
      <c r="W1542" s="17">
        <f>IF(Q1542="YES",G1542+V1542,"")</f>
        <v/>
      </c>
      <c r="X1542" s="18">
        <f>IF(Q1542="YES",IF(TODAY()&gt;W1542,"OVERDUE","WITHIN TIME"),"")</f>
        <v/>
      </c>
    </row>
    <row r="1543">
      <c r="A1543" s="3" t="n">
        <v>1539</v>
      </c>
      <c r="B1543" s="4" t="n"/>
      <c r="C1543" s="4" t="n"/>
      <c r="D1543" s="5">
        <f>IF(E1543="ISNR20","Natural Rubber-TSNR (ISNR-20)","")</f>
        <v/>
      </c>
      <c r="E1543" s="4" t="n"/>
      <c r="F1543" s="6" t="n"/>
      <c r="G1543" s="6" t="n"/>
      <c r="H1543" s="7">
        <f>IF(G1543="","",G1543-TODAY())</f>
        <v/>
      </c>
      <c r="I1543" s="8">
        <f>IF(G1543="","",
IF(G1543&lt;TODAY(),
IF(O1543&gt;0,"Violated","Completed"),
IF(H1543&lt;=7,"Expiring Soon",
"Active")))</f>
        <v/>
      </c>
      <c r="J1543" s="8">
        <f>IF(C1543="","",
COUNTIFS(
sales!$C:$C,$C1543,
sales!$E:$E,$E1543,
sales!$H:$H,"&gt;="&amp;$F1543,
sales!$H:$H,"&lt;="&amp;$G1543
))</f>
        <v/>
      </c>
      <c r="K1543" s="9">
        <f>IF(COUNTIFS(sales!C:C, C1543)=0,"",
_xlfn.MAXIFS(sales!H:H, sales!C:C, C1543))</f>
        <v/>
      </c>
      <c r="L1543" s="4" t="n"/>
      <c r="M1543" s="4" t="n"/>
      <c r="N1543" s="10">
        <f>IF(C1543="","",
SUMIFS(
sales!$I:$I,
sales!$C:$C,$C1543,
sales!$E:$E,$E1543,
sales!$H:$H,"&gt;="&amp;$F1543,
sales!$H:$H,"&lt;="&amp;$G1543
))</f>
        <v/>
      </c>
      <c r="O1543" s="10">
        <f>IF(M1543="","",M1543-N1543)</f>
        <v/>
      </c>
      <c r="P1543" s="11">
        <f>IF(M1543=0,"",N1543/M1543)</f>
        <v/>
      </c>
      <c r="Q1543" s="12">
        <f>IF(OR(G1543="",O1543=""),"",
IF(AND(G1543&lt;TODAY(),O1543&gt;0),"YES","NO"))</f>
        <v/>
      </c>
      <c r="R1543" s="100" t="n"/>
      <c r="S1543" s="14" t="n"/>
      <c r="T1543" s="15">
        <f>IF(Q1543="YES", IF(R1543="Company",L1543*(1+S1543),IF(R1543="Vendor",L1543*(1-S1543),"")),"")</f>
        <v/>
      </c>
      <c r="U1543" s="15">
        <f>IF(Q1543="YES",O1543*T1543,"")</f>
        <v/>
      </c>
      <c r="V1543" s="16" t="n"/>
      <c r="W1543" s="17">
        <f>IF(Q1543="YES",G1543+V1543,"")</f>
        <v/>
      </c>
      <c r="X1543" s="18">
        <f>IF(Q1543="YES",IF(TODAY()&gt;W1543,"OVERDUE","WITHIN TIME"),"")</f>
        <v/>
      </c>
    </row>
    <row r="1544">
      <c r="A1544" s="3" t="n">
        <v>1540</v>
      </c>
      <c r="B1544" s="4" t="n"/>
      <c r="C1544" s="4" t="n"/>
      <c r="D1544" s="5">
        <f>IF(E1544="ISNR20","Natural Rubber-TSNR (ISNR-20)","")</f>
        <v/>
      </c>
      <c r="E1544" s="4" t="n"/>
      <c r="F1544" s="6" t="n"/>
      <c r="G1544" s="6" t="n"/>
      <c r="H1544" s="7">
        <f>IF(G1544="","",G1544-TODAY())</f>
        <v/>
      </c>
      <c r="I1544" s="8">
        <f>IF(G1544="","",
IF(G1544&lt;TODAY(),
IF(O1544&gt;0,"Violated","Completed"),
IF(H1544&lt;=7,"Expiring Soon",
"Active")))</f>
        <v/>
      </c>
      <c r="J1544" s="8">
        <f>IF(C1544="","",
COUNTIFS(
sales!$C:$C,$C1544,
sales!$E:$E,$E1544,
sales!$H:$H,"&gt;="&amp;$F1544,
sales!$H:$H,"&lt;="&amp;$G1544
))</f>
        <v/>
      </c>
      <c r="K1544" s="9">
        <f>IF(COUNTIFS(sales!C:C, C1544)=0,"",
_xlfn.MAXIFS(sales!H:H, sales!C:C, C1544))</f>
        <v/>
      </c>
      <c r="L1544" s="4" t="n"/>
      <c r="M1544" s="4" t="n"/>
      <c r="N1544" s="10">
        <f>IF(C1544="","",
SUMIFS(
sales!$I:$I,
sales!$C:$C,$C1544,
sales!$E:$E,$E1544,
sales!$H:$H,"&gt;="&amp;$F1544,
sales!$H:$H,"&lt;="&amp;$G1544
))</f>
        <v/>
      </c>
      <c r="O1544" s="10">
        <f>IF(M1544="","",M1544-N1544)</f>
        <v/>
      </c>
      <c r="P1544" s="11">
        <f>IF(M1544=0,"",N1544/M1544)</f>
        <v/>
      </c>
      <c r="Q1544" s="12">
        <f>IF(OR(G1544="",O1544=""),"",
IF(AND(G1544&lt;TODAY(),O1544&gt;0),"YES","NO"))</f>
        <v/>
      </c>
      <c r="R1544" s="100" t="n"/>
      <c r="S1544" s="14" t="n"/>
      <c r="T1544" s="15">
        <f>IF(Q1544="YES", IF(R1544="Company",L1544*(1+S1544),IF(R1544="Vendor",L1544*(1-S1544),"")),"")</f>
        <v/>
      </c>
      <c r="U1544" s="15">
        <f>IF(Q1544="YES",O1544*T1544,"")</f>
        <v/>
      </c>
      <c r="V1544" s="16" t="n"/>
      <c r="W1544" s="17">
        <f>IF(Q1544="YES",G1544+V1544,"")</f>
        <v/>
      </c>
      <c r="X1544" s="18">
        <f>IF(Q1544="YES",IF(TODAY()&gt;W1544,"OVERDUE","WITHIN TIME"),"")</f>
        <v/>
      </c>
    </row>
    <row r="1545">
      <c r="A1545" s="3" t="n">
        <v>1541</v>
      </c>
      <c r="B1545" s="4" t="n"/>
      <c r="C1545" s="4" t="n"/>
      <c r="D1545" s="5">
        <f>IF(E1545="ISNR20","Natural Rubber-TSNR (ISNR-20)","")</f>
        <v/>
      </c>
      <c r="E1545" s="4" t="n"/>
      <c r="F1545" s="6" t="n"/>
      <c r="G1545" s="6" t="n"/>
      <c r="H1545" s="7">
        <f>IF(G1545="","",G1545-TODAY())</f>
        <v/>
      </c>
      <c r="I1545" s="8">
        <f>IF(G1545="","",
IF(G1545&lt;TODAY(),
IF(O1545&gt;0,"Violated","Completed"),
IF(H1545&lt;=7,"Expiring Soon",
"Active")))</f>
        <v/>
      </c>
      <c r="J1545" s="8">
        <f>IF(C1545="","",
COUNTIFS(
sales!$C:$C,$C1545,
sales!$E:$E,$E1545,
sales!$H:$H,"&gt;="&amp;$F1545,
sales!$H:$H,"&lt;="&amp;$G1545
))</f>
        <v/>
      </c>
      <c r="K1545" s="9">
        <f>IF(COUNTIFS(sales!C:C, C1545)=0,"",
_xlfn.MAXIFS(sales!H:H, sales!C:C, C1545))</f>
        <v/>
      </c>
      <c r="L1545" s="4" t="n"/>
      <c r="M1545" s="4" t="n"/>
      <c r="N1545" s="10">
        <f>IF(C1545="","",
SUMIFS(
sales!$I:$I,
sales!$C:$C,$C1545,
sales!$E:$E,$E1545,
sales!$H:$H,"&gt;="&amp;$F1545,
sales!$H:$H,"&lt;="&amp;$G1545
))</f>
        <v/>
      </c>
      <c r="O1545" s="10">
        <f>IF(M1545="","",M1545-N1545)</f>
        <v/>
      </c>
      <c r="P1545" s="11">
        <f>IF(M1545=0,"",N1545/M1545)</f>
        <v/>
      </c>
      <c r="Q1545" s="12">
        <f>IF(OR(G1545="",O1545=""),"",
IF(AND(G1545&lt;TODAY(),O1545&gt;0),"YES","NO"))</f>
        <v/>
      </c>
      <c r="R1545" s="100" t="n"/>
      <c r="S1545" s="14" t="n"/>
      <c r="T1545" s="15">
        <f>IF(Q1545="YES", IF(R1545="Company",L1545*(1+S1545),IF(R1545="Vendor",L1545*(1-S1545),"")),"")</f>
        <v/>
      </c>
      <c r="U1545" s="15">
        <f>IF(Q1545="YES",O1545*T1545,"")</f>
        <v/>
      </c>
      <c r="V1545" s="16" t="n"/>
      <c r="W1545" s="17">
        <f>IF(Q1545="YES",G1545+V1545,"")</f>
        <v/>
      </c>
      <c r="X1545" s="18">
        <f>IF(Q1545="YES",IF(TODAY()&gt;W1545,"OVERDUE","WITHIN TIME"),"")</f>
        <v/>
      </c>
    </row>
    <row r="1546">
      <c r="A1546" s="3" t="n">
        <v>1542</v>
      </c>
      <c r="B1546" s="4" t="n"/>
      <c r="C1546" s="4" t="n"/>
      <c r="D1546" s="5">
        <f>IF(E1546="ISNR20","Natural Rubber-TSNR (ISNR-20)","")</f>
        <v/>
      </c>
      <c r="E1546" s="4" t="n"/>
      <c r="F1546" s="6" t="n"/>
      <c r="G1546" s="6" t="n"/>
      <c r="H1546" s="7">
        <f>IF(G1546="","",G1546-TODAY())</f>
        <v/>
      </c>
      <c r="I1546" s="8">
        <f>IF(G1546="","",
IF(G1546&lt;TODAY(),
IF(O1546&gt;0,"Violated","Completed"),
IF(H1546&lt;=7,"Expiring Soon",
"Active")))</f>
        <v/>
      </c>
      <c r="J1546" s="8">
        <f>IF(C1546="","",
COUNTIFS(
sales!$C:$C,$C1546,
sales!$E:$E,$E1546,
sales!$H:$H,"&gt;="&amp;$F1546,
sales!$H:$H,"&lt;="&amp;$G1546
))</f>
        <v/>
      </c>
      <c r="K1546" s="9">
        <f>IF(COUNTIFS(sales!C:C, C1546)=0,"",
_xlfn.MAXIFS(sales!H:H, sales!C:C, C1546))</f>
        <v/>
      </c>
      <c r="L1546" s="4" t="n"/>
      <c r="M1546" s="4" t="n"/>
      <c r="N1546" s="10">
        <f>IF(C1546="","",
SUMIFS(
sales!$I:$I,
sales!$C:$C,$C1546,
sales!$E:$E,$E1546,
sales!$H:$H,"&gt;="&amp;$F1546,
sales!$H:$H,"&lt;="&amp;$G1546
))</f>
        <v/>
      </c>
      <c r="O1546" s="10">
        <f>IF(M1546="","",M1546-N1546)</f>
        <v/>
      </c>
      <c r="P1546" s="11">
        <f>IF(M1546=0,"",N1546/M1546)</f>
        <v/>
      </c>
      <c r="Q1546" s="12">
        <f>IF(OR(G1546="",O1546=""),"",
IF(AND(G1546&lt;TODAY(),O1546&gt;0),"YES","NO"))</f>
        <v/>
      </c>
      <c r="R1546" s="100" t="n"/>
      <c r="S1546" s="14" t="n"/>
      <c r="T1546" s="15">
        <f>IF(Q1546="YES", IF(R1546="Company",L1546*(1+S1546),IF(R1546="Vendor",L1546*(1-S1546),"")),"")</f>
        <v/>
      </c>
      <c r="U1546" s="15">
        <f>IF(Q1546="YES",O1546*T1546,"")</f>
        <v/>
      </c>
      <c r="V1546" s="16" t="n"/>
      <c r="W1546" s="17">
        <f>IF(Q1546="YES",G1546+V1546,"")</f>
        <v/>
      </c>
      <c r="X1546" s="18">
        <f>IF(Q1546="YES",IF(TODAY()&gt;W1546,"OVERDUE","WITHIN TIME"),"")</f>
        <v/>
      </c>
    </row>
    <row r="1547">
      <c r="A1547" s="3" t="n">
        <v>1543</v>
      </c>
      <c r="B1547" s="4" t="n"/>
      <c r="C1547" s="4" t="n"/>
      <c r="D1547" s="5">
        <f>IF(E1547="ISNR20","Natural Rubber-TSNR (ISNR-20)","")</f>
        <v/>
      </c>
      <c r="E1547" s="4" t="n"/>
      <c r="F1547" s="6" t="n"/>
      <c r="G1547" s="6" t="n"/>
      <c r="H1547" s="7">
        <f>IF(G1547="","",G1547-TODAY())</f>
        <v/>
      </c>
      <c r="I1547" s="8">
        <f>IF(G1547="","",
IF(G1547&lt;TODAY(),
IF(O1547&gt;0,"Violated","Completed"),
IF(H1547&lt;=7,"Expiring Soon",
"Active")))</f>
        <v/>
      </c>
      <c r="J1547" s="8">
        <f>IF(C1547="","",
COUNTIFS(
sales!$C:$C,$C1547,
sales!$E:$E,$E1547,
sales!$H:$H,"&gt;="&amp;$F1547,
sales!$H:$H,"&lt;="&amp;$G1547
))</f>
        <v/>
      </c>
      <c r="K1547" s="9">
        <f>IF(COUNTIFS(sales!C:C, C1547)=0,"",
_xlfn.MAXIFS(sales!H:H, sales!C:C, C1547))</f>
        <v/>
      </c>
      <c r="L1547" s="4" t="n"/>
      <c r="M1547" s="4" t="n"/>
      <c r="N1547" s="10">
        <f>IF(C1547="","",
SUMIFS(
sales!$I:$I,
sales!$C:$C,$C1547,
sales!$E:$E,$E1547,
sales!$H:$H,"&gt;="&amp;$F1547,
sales!$H:$H,"&lt;="&amp;$G1547
))</f>
        <v/>
      </c>
      <c r="O1547" s="10">
        <f>IF(M1547="","",M1547-N1547)</f>
        <v/>
      </c>
      <c r="P1547" s="11">
        <f>IF(M1547=0,"",N1547/M1547)</f>
        <v/>
      </c>
      <c r="Q1547" s="12">
        <f>IF(OR(G1547="",O1547=""),"",
IF(AND(G1547&lt;TODAY(),O1547&gt;0),"YES","NO"))</f>
        <v/>
      </c>
      <c r="R1547" s="100" t="n"/>
      <c r="S1547" s="14" t="n"/>
      <c r="T1547" s="15">
        <f>IF(Q1547="YES", IF(R1547="Company",L1547*(1+S1547),IF(R1547="Vendor",L1547*(1-S1547),"")),"")</f>
        <v/>
      </c>
      <c r="U1547" s="15">
        <f>IF(Q1547="YES",O1547*T1547,"")</f>
        <v/>
      </c>
      <c r="V1547" s="16" t="n"/>
      <c r="W1547" s="17">
        <f>IF(Q1547="YES",G1547+V1547,"")</f>
        <v/>
      </c>
      <c r="X1547" s="18">
        <f>IF(Q1547="YES",IF(TODAY()&gt;W1547,"OVERDUE","WITHIN TIME"),"")</f>
        <v/>
      </c>
    </row>
    <row r="1548">
      <c r="A1548" s="3" t="n">
        <v>1544</v>
      </c>
      <c r="B1548" s="4" t="n"/>
      <c r="C1548" s="4" t="n"/>
      <c r="D1548" s="5">
        <f>IF(E1548="ISNR20","Natural Rubber-TSNR (ISNR-20)","")</f>
        <v/>
      </c>
      <c r="E1548" s="4" t="n"/>
      <c r="F1548" s="6" t="n"/>
      <c r="G1548" s="6" t="n"/>
      <c r="H1548" s="7">
        <f>IF(G1548="","",G1548-TODAY())</f>
        <v/>
      </c>
      <c r="I1548" s="8">
        <f>IF(G1548="","",
IF(G1548&lt;TODAY(),
IF(O1548&gt;0,"Violated","Completed"),
IF(H1548&lt;=7,"Expiring Soon",
"Active")))</f>
        <v/>
      </c>
      <c r="J1548" s="8">
        <f>IF(C1548="","",
COUNTIFS(
sales!$C:$C,$C1548,
sales!$E:$E,$E1548,
sales!$H:$H,"&gt;="&amp;$F1548,
sales!$H:$H,"&lt;="&amp;$G1548
))</f>
        <v/>
      </c>
      <c r="K1548" s="9">
        <f>IF(COUNTIFS(sales!C:C, C1548)=0,"",
_xlfn.MAXIFS(sales!H:H, sales!C:C, C1548))</f>
        <v/>
      </c>
      <c r="L1548" s="4" t="n"/>
      <c r="M1548" s="4" t="n"/>
      <c r="N1548" s="10">
        <f>IF(C1548="","",
SUMIFS(
sales!$I:$I,
sales!$C:$C,$C1548,
sales!$E:$E,$E1548,
sales!$H:$H,"&gt;="&amp;$F1548,
sales!$H:$H,"&lt;="&amp;$G1548
))</f>
        <v/>
      </c>
      <c r="O1548" s="10">
        <f>IF(M1548="","",M1548-N1548)</f>
        <v/>
      </c>
      <c r="P1548" s="11">
        <f>IF(M1548=0,"",N1548/M1548)</f>
        <v/>
      </c>
      <c r="Q1548" s="12">
        <f>IF(OR(G1548="",O1548=""),"",
IF(AND(G1548&lt;TODAY(),O1548&gt;0),"YES","NO"))</f>
        <v/>
      </c>
      <c r="R1548" s="100" t="n"/>
      <c r="S1548" s="14" t="n"/>
      <c r="T1548" s="15">
        <f>IF(Q1548="YES", IF(R1548="Company",L1548*(1+S1548),IF(R1548="Vendor",L1548*(1-S1548),"")),"")</f>
        <v/>
      </c>
      <c r="U1548" s="15">
        <f>IF(Q1548="YES",O1548*T1548,"")</f>
        <v/>
      </c>
      <c r="V1548" s="16" t="n"/>
      <c r="W1548" s="17">
        <f>IF(Q1548="YES",G1548+V1548,"")</f>
        <v/>
      </c>
      <c r="X1548" s="18">
        <f>IF(Q1548="YES",IF(TODAY()&gt;W1548,"OVERDUE","WITHIN TIME"),"")</f>
        <v/>
      </c>
    </row>
    <row r="1549">
      <c r="A1549" s="3" t="n">
        <v>1545</v>
      </c>
      <c r="B1549" s="4" t="n"/>
      <c r="C1549" s="4" t="n"/>
      <c r="D1549" s="5">
        <f>IF(E1549="ISNR20","Natural Rubber-TSNR (ISNR-20)","")</f>
        <v/>
      </c>
      <c r="E1549" s="4" t="n"/>
      <c r="F1549" s="6" t="n"/>
      <c r="G1549" s="6" t="n"/>
      <c r="H1549" s="7">
        <f>IF(G1549="","",G1549-TODAY())</f>
        <v/>
      </c>
      <c r="I1549" s="8">
        <f>IF(G1549="","",
IF(G1549&lt;TODAY(),
IF(O1549&gt;0,"Violated","Completed"),
IF(H1549&lt;=7,"Expiring Soon",
"Active")))</f>
        <v/>
      </c>
      <c r="J1549" s="8">
        <f>IF(C1549="","",
COUNTIFS(
sales!$C:$C,$C1549,
sales!$E:$E,$E1549,
sales!$H:$H,"&gt;="&amp;$F1549,
sales!$H:$H,"&lt;="&amp;$G1549
))</f>
        <v/>
      </c>
      <c r="K1549" s="9">
        <f>IF(COUNTIFS(sales!C:C, C1549)=0,"",
_xlfn.MAXIFS(sales!H:H, sales!C:C, C1549))</f>
        <v/>
      </c>
      <c r="L1549" s="4" t="n"/>
      <c r="M1549" s="4" t="n"/>
      <c r="N1549" s="10">
        <f>IF(C1549="","",
SUMIFS(
sales!$I:$I,
sales!$C:$C,$C1549,
sales!$E:$E,$E1549,
sales!$H:$H,"&gt;="&amp;$F1549,
sales!$H:$H,"&lt;="&amp;$G1549
))</f>
        <v/>
      </c>
      <c r="O1549" s="10">
        <f>IF(M1549="","",M1549-N1549)</f>
        <v/>
      </c>
      <c r="P1549" s="11">
        <f>IF(M1549=0,"",N1549/M1549)</f>
        <v/>
      </c>
      <c r="Q1549" s="12">
        <f>IF(OR(G1549="",O1549=""),"",
IF(AND(G1549&lt;TODAY(),O1549&gt;0),"YES","NO"))</f>
        <v/>
      </c>
      <c r="R1549" s="100" t="n"/>
      <c r="S1549" s="14" t="n"/>
      <c r="T1549" s="15">
        <f>IF(Q1549="YES", IF(R1549="Company",L1549*(1+S1549),IF(R1549="Vendor",L1549*(1-S1549),"")),"")</f>
        <v/>
      </c>
      <c r="U1549" s="15">
        <f>IF(Q1549="YES",O1549*T1549,"")</f>
        <v/>
      </c>
      <c r="V1549" s="16" t="n"/>
      <c r="W1549" s="17">
        <f>IF(Q1549="YES",G1549+V1549,"")</f>
        <v/>
      </c>
      <c r="X1549" s="18">
        <f>IF(Q1549="YES",IF(TODAY()&gt;W1549,"OVERDUE","WITHIN TIME"),"")</f>
        <v/>
      </c>
    </row>
    <row r="1550">
      <c r="A1550" s="3" t="n">
        <v>1546</v>
      </c>
      <c r="B1550" s="4" t="n"/>
      <c r="C1550" s="4" t="n"/>
      <c r="D1550" s="5">
        <f>IF(E1550="ISNR20","Natural Rubber-TSNR (ISNR-20)","")</f>
        <v/>
      </c>
      <c r="E1550" s="4" t="n"/>
      <c r="F1550" s="6" t="n"/>
      <c r="G1550" s="6" t="n"/>
      <c r="H1550" s="7">
        <f>IF(G1550="","",G1550-TODAY())</f>
        <v/>
      </c>
      <c r="I1550" s="8">
        <f>IF(G1550="","",
IF(G1550&lt;TODAY(),
IF(O1550&gt;0,"Violated","Completed"),
IF(H1550&lt;=7,"Expiring Soon",
"Active")))</f>
        <v/>
      </c>
      <c r="J1550" s="8">
        <f>IF(C1550="","",
COUNTIFS(
sales!$C:$C,$C1550,
sales!$E:$E,$E1550,
sales!$H:$H,"&gt;="&amp;$F1550,
sales!$H:$H,"&lt;="&amp;$G1550
))</f>
        <v/>
      </c>
      <c r="K1550" s="9">
        <f>IF(COUNTIFS(sales!C:C, C1550)=0,"",
_xlfn.MAXIFS(sales!H:H, sales!C:C, C1550))</f>
        <v/>
      </c>
      <c r="L1550" s="4" t="n"/>
      <c r="M1550" s="4" t="n"/>
      <c r="N1550" s="10">
        <f>IF(C1550="","",
SUMIFS(
sales!$I:$I,
sales!$C:$C,$C1550,
sales!$E:$E,$E1550,
sales!$H:$H,"&gt;="&amp;$F1550,
sales!$H:$H,"&lt;="&amp;$G1550
))</f>
        <v/>
      </c>
      <c r="O1550" s="10">
        <f>IF(M1550="","",M1550-N1550)</f>
        <v/>
      </c>
      <c r="P1550" s="11">
        <f>IF(M1550=0,"",N1550/M1550)</f>
        <v/>
      </c>
      <c r="Q1550" s="12">
        <f>IF(OR(G1550="",O1550=""),"",
IF(AND(G1550&lt;TODAY(),O1550&gt;0),"YES","NO"))</f>
        <v/>
      </c>
      <c r="R1550" s="100" t="n"/>
      <c r="S1550" s="14" t="n"/>
      <c r="T1550" s="15">
        <f>IF(Q1550="YES", IF(R1550="Company",L1550*(1+S1550),IF(R1550="Vendor",L1550*(1-S1550),"")),"")</f>
        <v/>
      </c>
      <c r="U1550" s="15">
        <f>IF(Q1550="YES",O1550*T1550,"")</f>
        <v/>
      </c>
      <c r="V1550" s="16" t="n"/>
      <c r="W1550" s="17">
        <f>IF(Q1550="YES",G1550+V1550,"")</f>
        <v/>
      </c>
      <c r="X1550" s="18">
        <f>IF(Q1550="YES",IF(TODAY()&gt;W1550,"OVERDUE","WITHIN TIME"),"")</f>
        <v/>
      </c>
    </row>
    <row r="1551">
      <c r="A1551" s="3" t="n">
        <v>1547</v>
      </c>
      <c r="B1551" s="4" t="n"/>
      <c r="C1551" s="4" t="n"/>
      <c r="D1551" s="5">
        <f>IF(E1551="ISNR20","Natural Rubber-TSNR (ISNR-20)","")</f>
        <v/>
      </c>
      <c r="E1551" s="4" t="n"/>
      <c r="F1551" s="6" t="n"/>
      <c r="G1551" s="6" t="n"/>
      <c r="H1551" s="7">
        <f>IF(G1551="","",G1551-TODAY())</f>
        <v/>
      </c>
      <c r="I1551" s="8">
        <f>IF(G1551="","",
IF(G1551&lt;TODAY(),
IF(O1551&gt;0,"Violated","Completed"),
IF(H1551&lt;=7,"Expiring Soon",
"Active")))</f>
        <v/>
      </c>
      <c r="J1551" s="8">
        <f>IF(C1551="","",
COUNTIFS(
sales!$C:$C,$C1551,
sales!$E:$E,$E1551,
sales!$H:$H,"&gt;="&amp;$F1551,
sales!$H:$H,"&lt;="&amp;$G1551
))</f>
        <v/>
      </c>
      <c r="K1551" s="9">
        <f>IF(COUNTIFS(sales!C:C, C1551)=0,"",
_xlfn.MAXIFS(sales!H:H, sales!C:C, C1551))</f>
        <v/>
      </c>
      <c r="L1551" s="4" t="n"/>
      <c r="M1551" s="4" t="n"/>
      <c r="N1551" s="10">
        <f>IF(C1551="","",
SUMIFS(
sales!$I:$I,
sales!$C:$C,$C1551,
sales!$E:$E,$E1551,
sales!$H:$H,"&gt;="&amp;$F1551,
sales!$H:$H,"&lt;="&amp;$G1551
))</f>
        <v/>
      </c>
      <c r="O1551" s="10">
        <f>IF(M1551="","",M1551-N1551)</f>
        <v/>
      </c>
      <c r="P1551" s="11">
        <f>IF(M1551=0,"",N1551/M1551)</f>
        <v/>
      </c>
      <c r="Q1551" s="12">
        <f>IF(OR(G1551="",O1551=""),"",
IF(AND(G1551&lt;TODAY(),O1551&gt;0),"YES","NO"))</f>
        <v/>
      </c>
      <c r="R1551" s="100" t="n"/>
      <c r="S1551" s="14" t="n"/>
      <c r="T1551" s="15">
        <f>IF(Q1551="YES", IF(R1551="Company",L1551*(1+S1551),IF(R1551="Vendor",L1551*(1-S1551),"")),"")</f>
        <v/>
      </c>
      <c r="U1551" s="15">
        <f>IF(Q1551="YES",O1551*T1551,"")</f>
        <v/>
      </c>
      <c r="V1551" s="16" t="n"/>
      <c r="W1551" s="17">
        <f>IF(Q1551="YES",G1551+V1551,"")</f>
        <v/>
      </c>
      <c r="X1551" s="18">
        <f>IF(Q1551="YES",IF(TODAY()&gt;W1551,"OVERDUE","WITHIN TIME"),"")</f>
        <v/>
      </c>
    </row>
    <row r="1552">
      <c r="A1552" s="3" t="n">
        <v>1548</v>
      </c>
      <c r="B1552" s="4" t="n"/>
      <c r="C1552" s="4" t="n"/>
      <c r="D1552" s="5">
        <f>IF(E1552="ISNR20","Natural Rubber-TSNR (ISNR-20)","")</f>
        <v/>
      </c>
      <c r="E1552" s="4" t="n"/>
      <c r="F1552" s="6" t="n"/>
      <c r="G1552" s="6" t="n"/>
      <c r="H1552" s="7">
        <f>IF(G1552="","",G1552-TODAY())</f>
        <v/>
      </c>
      <c r="I1552" s="8">
        <f>IF(G1552="","",
IF(G1552&lt;TODAY(),
IF(O1552&gt;0,"Violated","Completed"),
IF(H1552&lt;=7,"Expiring Soon",
"Active")))</f>
        <v/>
      </c>
      <c r="J1552" s="8">
        <f>IF(C1552="","",
COUNTIFS(
sales!$C:$C,$C1552,
sales!$E:$E,$E1552,
sales!$H:$H,"&gt;="&amp;$F1552,
sales!$H:$H,"&lt;="&amp;$G1552
))</f>
        <v/>
      </c>
      <c r="K1552" s="9">
        <f>IF(COUNTIFS(sales!C:C, C1552)=0,"",
_xlfn.MAXIFS(sales!H:H, sales!C:C, C1552))</f>
        <v/>
      </c>
      <c r="L1552" s="4" t="n"/>
      <c r="M1552" s="4" t="n"/>
      <c r="N1552" s="10">
        <f>IF(C1552="","",
SUMIFS(
sales!$I:$I,
sales!$C:$C,$C1552,
sales!$E:$E,$E1552,
sales!$H:$H,"&gt;="&amp;$F1552,
sales!$H:$H,"&lt;="&amp;$G1552
))</f>
        <v/>
      </c>
      <c r="O1552" s="10">
        <f>IF(M1552="","",M1552-N1552)</f>
        <v/>
      </c>
      <c r="P1552" s="11">
        <f>IF(M1552=0,"",N1552/M1552)</f>
        <v/>
      </c>
      <c r="Q1552" s="12">
        <f>IF(OR(G1552="",O1552=""),"",
IF(AND(G1552&lt;TODAY(),O1552&gt;0),"YES","NO"))</f>
        <v/>
      </c>
      <c r="R1552" s="100" t="n"/>
      <c r="S1552" s="14" t="n"/>
      <c r="T1552" s="15">
        <f>IF(Q1552="YES", IF(R1552="Company",L1552*(1+S1552),IF(R1552="Vendor",L1552*(1-S1552),"")),"")</f>
        <v/>
      </c>
      <c r="U1552" s="15">
        <f>IF(Q1552="YES",O1552*T1552,"")</f>
        <v/>
      </c>
      <c r="V1552" s="16" t="n"/>
      <c r="W1552" s="17">
        <f>IF(Q1552="YES",G1552+V1552,"")</f>
        <v/>
      </c>
      <c r="X1552" s="18">
        <f>IF(Q1552="YES",IF(TODAY()&gt;W1552,"OVERDUE","WITHIN TIME"),"")</f>
        <v/>
      </c>
    </row>
    <row r="1553">
      <c r="A1553" s="3" t="n">
        <v>1549</v>
      </c>
      <c r="B1553" s="4" t="n"/>
      <c r="C1553" s="4" t="n"/>
      <c r="D1553" s="5">
        <f>IF(E1553="ISNR20","Natural Rubber-TSNR (ISNR-20)","")</f>
        <v/>
      </c>
      <c r="E1553" s="4" t="n"/>
      <c r="F1553" s="6" t="n"/>
      <c r="G1553" s="6" t="n"/>
      <c r="H1553" s="7">
        <f>IF(G1553="","",G1553-TODAY())</f>
        <v/>
      </c>
      <c r="I1553" s="8">
        <f>IF(G1553="","",
IF(G1553&lt;TODAY(),
IF(O1553&gt;0,"Violated","Completed"),
IF(H1553&lt;=7,"Expiring Soon",
"Active")))</f>
        <v/>
      </c>
      <c r="J1553" s="8">
        <f>IF(C1553="","",
COUNTIFS(
sales!$C:$C,$C1553,
sales!$E:$E,$E1553,
sales!$H:$H,"&gt;="&amp;$F1553,
sales!$H:$H,"&lt;="&amp;$G1553
))</f>
        <v/>
      </c>
      <c r="K1553" s="9">
        <f>IF(COUNTIFS(sales!C:C, C1553)=0,"",
_xlfn.MAXIFS(sales!H:H, sales!C:C, C1553))</f>
        <v/>
      </c>
      <c r="L1553" s="4" t="n"/>
      <c r="M1553" s="4" t="n"/>
      <c r="N1553" s="10">
        <f>IF(C1553="","",
SUMIFS(
sales!$I:$I,
sales!$C:$C,$C1553,
sales!$E:$E,$E1553,
sales!$H:$H,"&gt;="&amp;$F1553,
sales!$H:$H,"&lt;="&amp;$G1553
))</f>
        <v/>
      </c>
      <c r="O1553" s="10">
        <f>IF(M1553="","",M1553-N1553)</f>
        <v/>
      </c>
      <c r="P1553" s="11">
        <f>IF(M1553=0,"",N1553/M1553)</f>
        <v/>
      </c>
      <c r="Q1553" s="12">
        <f>IF(OR(G1553="",O1553=""),"",
IF(AND(G1553&lt;TODAY(),O1553&gt;0),"YES","NO"))</f>
        <v/>
      </c>
      <c r="R1553" s="100" t="n"/>
      <c r="S1553" s="14" t="n"/>
      <c r="T1553" s="15">
        <f>IF(Q1553="YES", IF(R1553="Company",L1553*(1+S1553),IF(R1553="Vendor",L1553*(1-S1553),"")),"")</f>
        <v/>
      </c>
      <c r="U1553" s="15">
        <f>IF(Q1553="YES",O1553*T1553,"")</f>
        <v/>
      </c>
      <c r="V1553" s="16" t="n"/>
      <c r="W1553" s="17">
        <f>IF(Q1553="YES",G1553+V1553,"")</f>
        <v/>
      </c>
      <c r="X1553" s="18">
        <f>IF(Q1553="YES",IF(TODAY()&gt;W1553,"OVERDUE","WITHIN TIME"),"")</f>
        <v/>
      </c>
    </row>
    <row r="1554">
      <c r="A1554" s="3" t="n">
        <v>1550</v>
      </c>
      <c r="B1554" s="4" t="n"/>
      <c r="C1554" s="4" t="n"/>
      <c r="D1554" s="5">
        <f>IF(E1554="ISNR20","Natural Rubber-TSNR (ISNR-20)","")</f>
        <v/>
      </c>
      <c r="E1554" s="4" t="n"/>
      <c r="F1554" s="6" t="n"/>
      <c r="G1554" s="6" t="n"/>
      <c r="H1554" s="7">
        <f>IF(G1554="","",G1554-TODAY())</f>
        <v/>
      </c>
      <c r="I1554" s="8">
        <f>IF(G1554="","",
IF(G1554&lt;TODAY(),
IF(O1554&gt;0,"Violated","Completed"),
IF(H1554&lt;=7,"Expiring Soon",
"Active")))</f>
        <v/>
      </c>
      <c r="J1554" s="8">
        <f>IF(C1554="","",
COUNTIFS(
sales!$C:$C,$C1554,
sales!$E:$E,$E1554,
sales!$H:$H,"&gt;="&amp;$F1554,
sales!$H:$H,"&lt;="&amp;$G1554
))</f>
        <v/>
      </c>
      <c r="K1554" s="9">
        <f>IF(COUNTIFS(sales!C:C, C1554)=0,"",
_xlfn.MAXIFS(sales!H:H, sales!C:C, C1554))</f>
        <v/>
      </c>
      <c r="L1554" s="4" t="n"/>
      <c r="M1554" s="4" t="n"/>
      <c r="N1554" s="10">
        <f>IF(C1554="","",
SUMIFS(
sales!$I:$I,
sales!$C:$C,$C1554,
sales!$E:$E,$E1554,
sales!$H:$H,"&gt;="&amp;$F1554,
sales!$H:$H,"&lt;="&amp;$G1554
))</f>
        <v/>
      </c>
      <c r="O1554" s="10">
        <f>IF(M1554="","",M1554-N1554)</f>
        <v/>
      </c>
      <c r="P1554" s="11">
        <f>IF(M1554=0,"",N1554/M1554)</f>
        <v/>
      </c>
      <c r="Q1554" s="12">
        <f>IF(OR(G1554="",O1554=""),"",
IF(AND(G1554&lt;TODAY(),O1554&gt;0),"YES","NO"))</f>
        <v/>
      </c>
      <c r="R1554" s="100" t="n"/>
      <c r="S1554" s="14" t="n"/>
      <c r="T1554" s="15">
        <f>IF(Q1554="YES", IF(R1554="Company",L1554*(1+S1554),IF(R1554="Vendor",L1554*(1-S1554),"")),"")</f>
        <v/>
      </c>
      <c r="U1554" s="15">
        <f>IF(Q1554="YES",O1554*T1554,"")</f>
        <v/>
      </c>
      <c r="V1554" s="16" t="n"/>
      <c r="W1554" s="17">
        <f>IF(Q1554="YES",G1554+V1554,"")</f>
        <v/>
      </c>
      <c r="X1554" s="18">
        <f>IF(Q1554="YES",IF(TODAY()&gt;W1554,"OVERDUE","WITHIN TIME"),"")</f>
        <v/>
      </c>
    </row>
    <row r="1555">
      <c r="A1555" s="3" t="n">
        <v>1551</v>
      </c>
      <c r="B1555" s="4" t="n"/>
      <c r="C1555" s="4" t="n"/>
      <c r="D1555" s="5">
        <f>IF(E1555="ISNR20","Natural Rubber-TSNR (ISNR-20)","")</f>
        <v/>
      </c>
      <c r="E1555" s="4" t="n"/>
      <c r="F1555" s="6" t="n"/>
      <c r="G1555" s="6" t="n"/>
      <c r="H1555" s="7">
        <f>IF(G1555="","",G1555-TODAY())</f>
        <v/>
      </c>
      <c r="I1555" s="8">
        <f>IF(G1555="","",
IF(G1555&lt;TODAY(),
IF(O1555&gt;0,"Violated","Completed"),
IF(H1555&lt;=7,"Expiring Soon",
"Active")))</f>
        <v/>
      </c>
      <c r="J1555" s="8">
        <f>IF(C1555="","",
COUNTIFS(
sales!$C:$C,$C1555,
sales!$E:$E,$E1555,
sales!$H:$H,"&gt;="&amp;$F1555,
sales!$H:$H,"&lt;="&amp;$G1555
))</f>
        <v/>
      </c>
      <c r="K1555" s="9">
        <f>IF(COUNTIFS(sales!C:C, C1555)=0,"",
_xlfn.MAXIFS(sales!H:H, sales!C:C, C1555))</f>
        <v/>
      </c>
      <c r="L1555" s="4" t="n"/>
      <c r="M1555" s="4" t="n"/>
      <c r="N1555" s="10">
        <f>IF(C1555="","",
SUMIFS(
sales!$I:$I,
sales!$C:$C,$C1555,
sales!$E:$E,$E1555,
sales!$H:$H,"&gt;="&amp;$F1555,
sales!$H:$H,"&lt;="&amp;$G1555
))</f>
        <v/>
      </c>
      <c r="O1555" s="10">
        <f>IF(M1555="","",M1555-N1555)</f>
        <v/>
      </c>
      <c r="P1555" s="11">
        <f>IF(M1555=0,"",N1555/M1555)</f>
        <v/>
      </c>
      <c r="Q1555" s="12">
        <f>IF(OR(G1555="",O1555=""),"",
IF(AND(G1555&lt;TODAY(),O1555&gt;0),"YES","NO"))</f>
        <v/>
      </c>
      <c r="R1555" s="100" t="n"/>
      <c r="S1555" s="14" t="n"/>
      <c r="T1555" s="15">
        <f>IF(Q1555="YES", IF(R1555="Company",L1555*(1+S1555),IF(R1555="Vendor",L1555*(1-S1555),"")),"")</f>
        <v/>
      </c>
      <c r="U1555" s="15">
        <f>IF(Q1555="YES",O1555*T1555,"")</f>
        <v/>
      </c>
      <c r="V1555" s="16" t="n"/>
      <c r="W1555" s="17">
        <f>IF(Q1555="YES",G1555+V1555,"")</f>
        <v/>
      </c>
      <c r="X1555" s="18">
        <f>IF(Q1555="YES",IF(TODAY()&gt;W1555,"OVERDUE","WITHIN TIME"),"")</f>
        <v/>
      </c>
    </row>
    <row r="1556">
      <c r="A1556" s="3" t="n">
        <v>1552</v>
      </c>
      <c r="B1556" s="4" t="n"/>
      <c r="C1556" s="4" t="n"/>
      <c r="D1556" s="5">
        <f>IF(E1556="ISNR20","Natural Rubber-TSNR (ISNR-20)","")</f>
        <v/>
      </c>
      <c r="E1556" s="4" t="n"/>
      <c r="F1556" s="6" t="n"/>
      <c r="G1556" s="6" t="n"/>
      <c r="H1556" s="7">
        <f>IF(G1556="","",G1556-TODAY())</f>
        <v/>
      </c>
      <c r="I1556" s="8">
        <f>IF(G1556="","",
IF(G1556&lt;TODAY(),
IF(O1556&gt;0,"Violated","Completed"),
IF(H1556&lt;=7,"Expiring Soon",
"Active")))</f>
        <v/>
      </c>
      <c r="J1556" s="8">
        <f>IF(C1556="","",
COUNTIFS(
sales!$C:$C,$C1556,
sales!$E:$E,$E1556,
sales!$H:$H,"&gt;="&amp;$F1556,
sales!$H:$H,"&lt;="&amp;$G1556
))</f>
        <v/>
      </c>
      <c r="K1556" s="9">
        <f>IF(COUNTIFS(sales!C:C, C1556)=0,"",
_xlfn.MAXIFS(sales!H:H, sales!C:C, C1556))</f>
        <v/>
      </c>
      <c r="L1556" s="4" t="n"/>
      <c r="M1556" s="4" t="n"/>
      <c r="N1556" s="10">
        <f>IF(C1556="","",
SUMIFS(
sales!$I:$I,
sales!$C:$C,$C1556,
sales!$E:$E,$E1556,
sales!$H:$H,"&gt;="&amp;$F1556,
sales!$H:$H,"&lt;="&amp;$G1556
))</f>
        <v/>
      </c>
      <c r="O1556" s="10">
        <f>IF(M1556="","",M1556-N1556)</f>
        <v/>
      </c>
      <c r="P1556" s="11">
        <f>IF(M1556=0,"",N1556/M1556)</f>
        <v/>
      </c>
      <c r="Q1556" s="12">
        <f>IF(OR(G1556="",O1556=""),"",
IF(AND(G1556&lt;TODAY(),O1556&gt;0),"YES","NO"))</f>
        <v/>
      </c>
      <c r="R1556" s="100" t="n"/>
      <c r="S1556" s="14" t="n"/>
      <c r="T1556" s="15">
        <f>IF(Q1556="YES", IF(R1556="Company",L1556*(1+S1556),IF(R1556="Vendor",L1556*(1-S1556),"")),"")</f>
        <v/>
      </c>
      <c r="U1556" s="15">
        <f>IF(Q1556="YES",O1556*T1556,"")</f>
        <v/>
      </c>
      <c r="V1556" s="16" t="n"/>
      <c r="W1556" s="17">
        <f>IF(Q1556="YES",G1556+V1556,"")</f>
        <v/>
      </c>
      <c r="X1556" s="18">
        <f>IF(Q1556="YES",IF(TODAY()&gt;W1556,"OVERDUE","WITHIN TIME"),"")</f>
        <v/>
      </c>
    </row>
    <row r="1557">
      <c r="A1557" s="3" t="n">
        <v>1553</v>
      </c>
      <c r="B1557" s="4" t="n"/>
      <c r="C1557" s="4" t="n"/>
      <c r="D1557" s="5">
        <f>IF(E1557="ISNR20","Natural Rubber-TSNR (ISNR-20)","")</f>
        <v/>
      </c>
      <c r="E1557" s="4" t="n"/>
      <c r="F1557" s="6" t="n"/>
      <c r="G1557" s="6" t="n"/>
      <c r="H1557" s="7">
        <f>IF(G1557="","",G1557-TODAY())</f>
        <v/>
      </c>
      <c r="I1557" s="8">
        <f>IF(G1557="","",
IF(G1557&lt;TODAY(),
IF(O1557&gt;0,"Violated","Completed"),
IF(H1557&lt;=7,"Expiring Soon",
"Active")))</f>
        <v/>
      </c>
      <c r="J1557" s="8">
        <f>IF(C1557="","",
COUNTIFS(
sales!$C:$C,$C1557,
sales!$E:$E,$E1557,
sales!$H:$H,"&gt;="&amp;$F1557,
sales!$H:$H,"&lt;="&amp;$G1557
))</f>
        <v/>
      </c>
      <c r="K1557" s="9">
        <f>IF(COUNTIFS(sales!C:C, C1557)=0,"",
_xlfn.MAXIFS(sales!H:H, sales!C:C, C1557))</f>
        <v/>
      </c>
      <c r="L1557" s="4" t="n"/>
      <c r="M1557" s="4" t="n"/>
      <c r="N1557" s="10">
        <f>IF(C1557="","",
SUMIFS(
sales!$I:$I,
sales!$C:$C,$C1557,
sales!$E:$E,$E1557,
sales!$H:$H,"&gt;="&amp;$F1557,
sales!$H:$H,"&lt;="&amp;$G1557
))</f>
        <v/>
      </c>
      <c r="O1557" s="10">
        <f>IF(M1557="","",M1557-N1557)</f>
        <v/>
      </c>
      <c r="P1557" s="11">
        <f>IF(M1557=0,"",N1557/M1557)</f>
        <v/>
      </c>
      <c r="Q1557" s="12">
        <f>IF(OR(G1557="",O1557=""),"",
IF(AND(G1557&lt;TODAY(),O1557&gt;0),"YES","NO"))</f>
        <v/>
      </c>
      <c r="R1557" s="100" t="n"/>
      <c r="S1557" s="14" t="n"/>
      <c r="T1557" s="15">
        <f>IF(Q1557="YES", IF(R1557="Company",L1557*(1+S1557),IF(R1557="Vendor",L1557*(1-S1557),"")),"")</f>
        <v/>
      </c>
      <c r="U1557" s="15">
        <f>IF(Q1557="YES",O1557*T1557,"")</f>
        <v/>
      </c>
      <c r="V1557" s="16" t="n"/>
      <c r="W1557" s="17">
        <f>IF(Q1557="YES",G1557+V1557,"")</f>
        <v/>
      </c>
      <c r="X1557" s="18">
        <f>IF(Q1557="YES",IF(TODAY()&gt;W1557,"OVERDUE","WITHIN TIME"),"")</f>
        <v/>
      </c>
    </row>
    <row r="1558">
      <c r="A1558" s="3" t="n">
        <v>1554</v>
      </c>
      <c r="B1558" s="4" t="n"/>
      <c r="C1558" s="4" t="n"/>
      <c r="D1558" s="5">
        <f>IF(E1558="ISNR20","Natural Rubber-TSNR (ISNR-20)","")</f>
        <v/>
      </c>
      <c r="E1558" s="4" t="n"/>
      <c r="F1558" s="6" t="n"/>
      <c r="G1558" s="6" t="n"/>
      <c r="H1558" s="7">
        <f>IF(G1558="","",G1558-TODAY())</f>
        <v/>
      </c>
      <c r="I1558" s="8">
        <f>IF(G1558="","",
IF(G1558&lt;TODAY(),
IF(O1558&gt;0,"Violated","Completed"),
IF(H1558&lt;=7,"Expiring Soon",
"Active")))</f>
        <v/>
      </c>
      <c r="J1558" s="8">
        <f>IF(C1558="","",
COUNTIFS(
sales!$C:$C,$C1558,
sales!$E:$E,$E1558,
sales!$H:$H,"&gt;="&amp;$F1558,
sales!$H:$H,"&lt;="&amp;$G1558
))</f>
        <v/>
      </c>
      <c r="K1558" s="9">
        <f>IF(COUNTIFS(sales!C:C, C1558)=0,"",
_xlfn.MAXIFS(sales!H:H, sales!C:C, C1558))</f>
        <v/>
      </c>
      <c r="L1558" s="4" t="n"/>
      <c r="M1558" s="4" t="n"/>
      <c r="N1558" s="10">
        <f>IF(C1558="","",
SUMIFS(
sales!$I:$I,
sales!$C:$C,$C1558,
sales!$E:$E,$E1558,
sales!$H:$H,"&gt;="&amp;$F1558,
sales!$H:$H,"&lt;="&amp;$G1558
))</f>
        <v/>
      </c>
      <c r="O1558" s="10">
        <f>IF(M1558="","",M1558-N1558)</f>
        <v/>
      </c>
      <c r="P1558" s="11">
        <f>IF(M1558=0,"",N1558/M1558)</f>
        <v/>
      </c>
      <c r="Q1558" s="12">
        <f>IF(OR(G1558="",O1558=""),"",
IF(AND(G1558&lt;TODAY(),O1558&gt;0),"YES","NO"))</f>
        <v/>
      </c>
      <c r="R1558" s="100" t="n"/>
      <c r="S1558" s="14" t="n"/>
      <c r="T1558" s="15">
        <f>IF(Q1558="YES", IF(R1558="Company",L1558*(1+S1558),IF(R1558="Vendor",L1558*(1-S1558),"")),"")</f>
        <v/>
      </c>
      <c r="U1558" s="15">
        <f>IF(Q1558="YES",O1558*T1558,"")</f>
        <v/>
      </c>
      <c r="V1558" s="16" t="n"/>
      <c r="W1558" s="17">
        <f>IF(Q1558="YES",G1558+V1558,"")</f>
        <v/>
      </c>
      <c r="X1558" s="18">
        <f>IF(Q1558="YES",IF(TODAY()&gt;W1558,"OVERDUE","WITHIN TIME"),"")</f>
        <v/>
      </c>
    </row>
    <row r="1559">
      <c r="A1559" s="3" t="n">
        <v>1555</v>
      </c>
      <c r="B1559" s="4" t="n"/>
      <c r="C1559" s="4" t="n"/>
      <c r="D1559" s="5">
        <f>IF(E1559="ISNR20","Natural Rubber-TSNR (ISNR-20)","")</f>
        <v/>
      </c>
      <c r="E1559" s="4" t="n"/>
      <c r="F1559" s="6" t="n"/>
      <c r="G1559" s="6" t="n"/>
      <c r="H1559" s="7">
        <f>IF(G1559="","",G1559-TODAY())</f>
        <v/>
      </c>
      <c r="I1559" s="8">
        <f>IF(G1559="","",
IF(G1559&lt;TODAY(),
IF(O1559&gt;0,"Violated","Completed"),
IF(H1559&lt;=7,"Expiring Soon",
"Active")))</f>
        <v/>
      </c>
      <c r="J1559" s="8">
        <f>IF(C1559="","",
COUNTIFS(
sales!$C:$C,$C1559,
sales!$E:$E,$E1559,
sales!$H:$H,"&gt;="&amp;$F1559,
sales!$H:$H,"&lt;="&amp;$G1559
))</f>
        <v/>
      </c>
      <c r="K1559" s="9">
        <f>IF(COUNTIFS(sales!C:C, C1559)=0,"",
_xlfn.MAXIFS(sales!H:H, sales!C:C, C1559))</f>
        <v/>
      </c>
      <c r="L1559" s="4" t="n"/>
      <c r="M1559" s="4" t="n"/>
      <c r="N1559" s="10">
        <f>IF(C1559="","",
SUMIFS(
sales!$I:$I,
sales!$C:$C,$C1559,
sales!$E:$E,$E1559,
sales!$H:$H,"&gt;="&amp;$F1559,
sales!$H:$H,"&lt;="&amp;$G1559
))</f>
        <v/>
      </c>
      <c r="O1559" s="10">
        <f>IF(M1559="","",M1559-N1559)</f>
        <v/>
      </c>
      <c r="P1559" s="11">
        <f>IF(M1559=0,"",N1559/M1559)</f>
        <v/>
      </c>
      <c r="Q1559" s="12">
        <f>IF(OR(G1559="",O1559=""),"",
IF(AND(G1559&lt;TODAY(),O1559&gt;0),"YES","NO"))</f>
        <v/>
      </c>
      <c r="R1559" s="100" t="n"/>
      <c r="S1559" s="14" t="n"/>
      <c r="T1559" s="15">
        <f>IF(Q1559="YES", IF(R1559="Company",L1559*(1+S1559),IF(R1559="Vendor",L1559*(1-S1559),"")),"")</f>
        <v/>
      </c>
      <c r="U1559" s="15">
        <f>IF(Q1559="YES",O1559*T1559,"")</f>
        <v/>
      </c>
      <c r="V1559" s="16" t="n"/>
      <c r="W1559" s="17">
        <f>IF(Q1559="YES",G1559+V1559,"")</f>
        <v/>
      </c>
      <c r="X1559" s="18">
        <f>IF(Q1559="YES",IF(TODAY()&gt;W1559,"OVERDUE","WITHIN TIME"),"")</f>
        <v/>
      </c>
    </row>
    <row r="1560">
      <c r="A1560" s="3" t="n">
        <v>1556</v>
      </c>
      <c r="B1560" s="4" t="n"/>
      <c r="C1560" s="4" t="n"/>
      <c r="D1560" s="5">
        <f>IF(E1560="ISNR20","Natural Rubber-TSNR (ISNR-20)","")</f>
        <v/>
      </c>
      <c r="E1560" s="4" t="n"/>
      <c r="F1560" s="6" t="n"/>
      <c r="G1560" s="6" t="n"/>
      <c r="H1560" s="7">
        <f>IF(G1560="","",G1560-TODAY())</f>
        <v/>
      </c>
      <c r="I1560" s="8">
        <f>IF(G1560="","",
IF(G1560&lt;TODAY(),
IF(O1560&gt;0,"Violated","Completed"),
IF(H1560&lt;=7,"Expiring Soon",
"Active")))</f>
        <v/>
      </c>
      <c r="J1560" s="8">
        <f>IF(C1560="","",
COUNTIFS(
sales!$C:$C,$C1560,
sales!$E:$E,$E1560,
sales!$H:$H,"&gt;="&amp;$F1560,
sales!$H:$H,"&lt;="&amp;$G1560
))</f>
        <v/>
      </c>
      <c r="K1560" s="9">
        <f>IF(COUNTIFS(sales!C:C, C1560)=0,"",
_xlfn.MAXIFS(sales!H:H, sales!C:C, C1560))</f>
        <v/>
      </c>
      <c r="L1560" s="4" t="n"/>
      <c r="M1560" s="4" t="n"/>
      <c r="N1560" s="10">
        <f>IF(C1560="","",
SUMIFS(
sales!$I:$I,
sales!$C:$C,$C1560,
sales!$E:$E,$E1560,
sales!$H:$H,"&gt;="&amp;$F1560,
sales!$H:$H,"&lt;="&amp;$G1560
))</f>
        <v/>
      </c>
      <c r="O1560" s="10">
        <f>IF(M1560="","",M1560-N1560)</f>
        <v/>
      </c>
      <c r="P1560" s="11">
        <f>IF(M1560=0,"",N1560/M1560)</f>
        <v/>
      </c>
      <c r="Q1560" s="12">
        <f>IF(OR(G1560="",O1560=""),"",
IF(AND(G1560&lt;TODAY(),O1560&gt;0),"YES","NO"))</f>
        <v/>
      </c>
      <c r="R1560" s="100" t="n"/>
      <c r="S1560" s="14" t="n"/>
      <c r="T1560" s="15">
        <f>IF(Q1560="YES", IF(R1560="Company",L1560*(1+S1560),IF(R1560="Vendor",L1560*(1-S1560),"")),"")</f>
        <v/>
      </c>
      <c r="U1560" s="15">
        <f>IF(Q1560="YES",O1560*T1560,"")</f>
        <v/>
      </c>
      <c r="V1560" s="16" t="n"/>
      <c r="W1560" s="17">
        <f>IF(Q1560="YES",G1560+V1560,"")</f>
        <v/>
      </c>
      <c r="X1560" s="18">
        <f>IF(Q1560="YES",IF(TODAY()&gt;W1560,"OVERDUE","WITHIN TIME"),"")</f>
        <v/>
      </c>
    </row>
    <row r="1561">
      <c r="A1561" s="3" t="n">
        <v>1557</v>
      </c>
      <c r="B1561" s="4" t="n"/>
      <c r="C1561" s="4" t="n"/>
      <c r="D1561" s="5">
        <f>IF(E1561="ISNR20","Natural Rubber-TSNR (ISNR-20)","")</f>
        <v/>
      </c>
      <c r="E1561" s="4" t="n"/>
      <c r="F1561" s="6" t="n"/>
      <c r="G1561" s="6" t="n"/>
      <c r="H1561" s="7">
        <f>IF(G1561="","",G1561-TODAY())</f>
        <v/>
      </c>
      <c r="I1561" s="8">
        <f>IF(G1561="","",
IF(G1561&lt;TODAY(),
IF(O1561&gt;0,"Violated","Completed"),
IF(H1561&lt;=7,"Expiring Soon",
"Active")))</f>
        <v/>
      </c>
      <c r="J1561" s="8">
        <f>IF(C1561="","",
COUNTIFS(
sales!$C:$C,$C1561,
sales!$E:$E,$E1561,
sales!$H:$H,"&gt;="&amp;$F1561,
sales!$H:$H,"&lt;="&amp;$G1561
))</f>
        <v/>
      </c>
      <c r="K1561" s="9">
        <f>IF(COUNTIFS(sales!C:C, C1561)=0,"",
_xlfn.MAXIFS(sales!H:H, sales!C:C, C1561))</f>
        <v/>
      </c>
      <c r="L1561" s="4" t="n"/>
      <c r="M1561" s="4" t="n"/>
      <c r="N1561" s="10">
        <f>IF(C1561="","",
SUMIFS(
sales!$I:$I,
sales!$C:$C,$C1561,
sales!$E:$E,$E1561,
sales!$H:$H,"&gt;="&amp;$F1561,
sales!$H:$H,"&lt;="&amp;$G1561
))</f>
        <v/>
      </c>
      <c r="O1561" s="10">
        <f>IF(M1561="","",M1561-N1561)</f>
        <v/>
      </c>
      <c r="P1561" s="11">
        <f>IF(M1561=0,"",N1561/M1561)</f>
        <v/>
      </c>
      <c r="Q1561" s="12">
        <f>IF(OR(G1561="",O1561=""),"",
IF(AND(G1561&lt;TODAY(),O1561&gt;0),"YES","NO"))</f>
        <v/>
      </c>
      <c r="R1561" s="100" t="n"/>
      <c r="S1561" s="14" t="n"/>
      <c r="T1561" s="15">
        <f>IF(Q1561="YES", IF(R1561="Company",L1561*(1+S1561),IF(R1561="Vendor",L1561*(1-S1561),"")),"")</f>
        <v/>
      </c>
      <c r="U1561" s="15">
        <f>IF(Q1561="YES",O1561*T1561,"")</f>
        <v/>
      </c>
      <c r="V1561" s="16" t="n"/>
      <c r="W1561" s="17">
        <f>IF(Q1561="YES",G1561+V1561,"")</f>
        <v/>
      </c>
      <c r="X1561" s="18">
        <f>IF(Q1561="YES",IF(TODAY()&gt;W1561,"OVERDUE","WITHIN TIME"),"")</f>
        <v/>
      </c>
    </row>
    <row r="1562">
      <c r="A1562" s="3" t="n">
        <v>1558</v>
      </c>
      <c r="B1562" s="4" t="n"/>
      <c r="C1562" s="4" t="n"/>
      <c r="D1562" s="5">
        <f>IF(E1562="ISNR20","Natural Rubber-TSNR (ISNR-20)","")</f>
        <v/>
      </c>
      <c r="E1562" s="4" t="n"/>
      <c r="F1562" s="6" t="n"/>
      <c r="G1562" s="6" t="n"/>
      <c r="H1562" s="7">
        <f>IF(G1562="","",G1562-TODAY())</f>
        <v/>
      </c>
      <c r="I1562" s="8">
        <f>IF(G1562="","",
IF(G1562&lt;TODAY(),
IF(O1562&gt;0,"Violated","Completed"),
IF(H1562&lt;=7,"Expiring Soon",
"Active")))</f>
        <v/>
      </c>
      <c r="J1562" s="8">
        <f>IF(C1562="","",
COUNTIFS(
sales!$C:$C,$C1562,
sales!$E:$E,$E1562,
sales!$H:$H,"&gt;="&amp;$F1562,
sales!$H:$H,"&lt;="&amp;$G1562
))</f>
        <v/>
      </c>
      <c r="K1562" s="9">
        <f>IF(COUNTIFS(sales!C:C, C1562)=0,"",
_xlfn.MAXIFS(sales!H:H, sales!C:C, C1562))</f>
        <v/>
      </c>
      <c r="L1562" s="4" t="n"/>
      <c r="M1562" s="4" t="n"/>
      <c r="N1562" s="10">
        <f>IF(C1562="","",
SUMIFS(
sales!$I:$I,
sales!$C:$C,$C1562,
sales!$E:$E,$E1562,
sales!$H:$H,"&gt;="&amp;$F1562,
sales!$H:$H,"&lt;="&amp;$G1562
))</f>
        <v/>
      </c>
      <c r="O1562" s="10">
        <f>IF(M1562="","",M1562-N1562)</f>
        <v/>
      </c>
      <c r="P1562" s="11">
        <f>IF(M1562=0,"",N1562/M1562)</f>
        <v/>
      </c>
      <c r="Q1562" s="12">
        <f>IF(OR(G1562="",O1562=""),"",
IF(AND(G1562&lt;TODAY(),O1562&gt;0),"YES","NO"))</f>
        <v/>
      </c>
      <c r="R1562" s="100" t="n"/>
      <c r="S1562" s="14" t="n"/>
      <c r="T1562" s="15">
        <f>IF(Q1562="YES", IF(R1562="Company",L1562*(1+S1562),IF(R1562="Vendor",L1562*(1-S1562),"")),"")</f>
        <v/>
      </c>
      <c r="U1562" s="15">
        <f>IF(Q1562="YES",O1562*T1562,"")</f>
        <v/>
      </c>
      <c r="V1562" s="16" t="n"/>
      <c r="W1562" s="17">
        <f>IF(Q1562="YES",G1562+V1562,"")</f>
        <v/>
      </c>
      <c r="X1562" s="18">
        <f>IF(Q1562="YES",IF(TODAY()&gt;W1562,"OVERDUE","WITHIN TIME"),"")</f>
        <v/>
      </c>
    </row>
    <row r="1563">
      <c r="A1563" s="3" t="n">
        <v>1559</v>
      </c>
      <c r="B1563" s="4" t="n"/>
      <c r="C1563" s="4" t="n"/>
      <c r="D1563" s="5">
        <f>IF(E1563="ISNR20","Natural Rubber-TSNR (ISNR-20)","")</f>
        <v/>
      </c>
      <c r="E1563" s="4" t="n"/>
      <c r="F1563" s="6" t="n"/>
      <c r="G1563" s="6" t="n"/>
      <c r="H1563" s="7">
        <f>IF(G1563="","",G1563-TODAY())</f>
        <v/>
      </c>
      <c r="I1563" s="8">
        <f>IF(G1563="","",
IF(G1563&lt;TODAY(),
IF(O1563&gt;0,"Violated","Completed"),
IF(H1563&lt;=7,"Expiring Soon",
"Active")))</f>
        <v/>
      </c>
      <c r="J1563" s="8">
        <f>IF(C1563="","",
COUNTIFS(
sales!$C:$C,$C1563,
sales!$E:$E,$E1563,
sales!$H:$H,"&gt;="&amp;$F1563,
sales!$H:$H,"&lt;="&amp;$G1563
))</f>
        <v/>
      </c>
      <c r="K1563" s="9">
        <f>IF(COUNTIFS(sales!C:C, C1563)=0,"",
_xlfn.MAXIFS(sales!H:H, sales!C:C, C1563))</f>
        <v/>
      </c>
      <c r="L1563" s="4" t="n"/>
      <c r="M1563" s="4" t="n"/>
      <c r="N1563" s="10">
        <f>IF(C1563="","",
SUMIFS(
sales!$I:$I,
sales!$C:$C,$C1563,
sales!$E:$E,$E1563,
sales!$H:$H,"&gt;="&amp;$F1563,
sales!$H:$H,"&lt;="&amp;$G1563
))</f>
        <v/>
      </c>
      <c r="O1563" s="10">
        <f>IF(M1563="","",M1563-N1563)</f>
        <v/>
      </c>
      <c r="P1563" s="11">
        <f>IF(M1563=0,"",N1563/M1563)</f>
        <v/>
      </c>
      <c r="Q1563" s="12">
        <f>IF(OR(G1563="",O1563=""),"",
IF(AND(G1563&lt;TODAY(),O1563&gt;0),"YES","NO"))</f>
        <v/>
      </c>
      <c r="R1563" s="100" t="n"/>
      <c r="S1563" s="14" t="n"/>
      <c r="T1563" s="15">
        <f>IF(Q1563="YES", IF(R1563="Company",L1563*(1+S1563),IF(R1563="Vendor",L1563*(1-S1563),"")),"")</f>
        <v/>
      </c>
      <c r="U1563" s="15">
        <f>IF(Q1563="YES",O1563*T1563,"")</f>
        <v/>
      </c>
      <c r="V1563" s="16" t="n"/>
      <c r="W1563" s="17">
        <f>IF(Q1563="YES",G1563+V1563,"")</f>
        <v/>
      </c>
      <c r="X1563" s="18">
        <f>IF(Q1563="YES",IF(TODAY()&gt;W1563,"OVERDUE","WITHIN TIME"),"")</f>
        <v/>
      </c>
    </row>
    <row r="1564">
      <c r="A1564" s="3" t="n">
        <v>1560</v>
      </c>
      <c r="B1564" s="4" t="n"/>
      <c r="C1564" s="4" t="n"/>
      <c r="D1564" s="5">
        <f>IF(E1564="ISNR20","Natural Rubber-TSNR (ISNR-20)","")</f>
        <v/>
      </c>
      <c r="E1564" s="4" t="n"/>
      <c r="F1564" s="6" t="n"/>
      <c r="G1564" s="6" t="n"/>
      <c r="H1564" s="7">
        <f>IF(G1564="","",G1564-TODAY())</f>
        <v/>
      </c>
      <c r="I1564" s="8">
        <f>IF(G1564="","",
IF(G1564&lt;TODAY(),
IF(O1564&gt;0,"Violated","Completed"),
IF(H1564&lt;=7,"Expiring Soon",
"Active")))</f>
        <v/>
      </c>
      <c r="J1564" s="8">
        <f>IF(C1564="","",
COUNTIFS(
sales!$C:$C,$C1564,
sales!$E:$E,$E1564,
sales!$H:$H,"&gt;="&amp;$F1564,
sales!$H:$H,"&lt;="&amp;$G1564
))</f>
        <v/>
      </c>
      <c r="K1564" s="9">
        <f>IF(COUNTIFS(sales!C:C, C1564)=0,"",
_xlfn.MAXIFS(sales!H:H, sales!C:C, C1564))</f>
        <v/>
      </c>
      <c r="L1564" s="4" t="n"/>
      <c r="M1564" s="4" t="n"/>
      <c r="N1564" s="10">
        <f>IF(C1564="","",
SUMIFS(
sales!$I:$I,
sales!$C:$C,$C1564,
sales!$E:$E,$E1564,
sales!$H:$H,"&gt;="&amp;$F1564,
sales!$H:$H,"&lt;="&amp;$G1564
))</f>
        <v/>
      </c>
      <c r="O1564" s="10">
        <f>IF(M1564="","",M1564-N1564)</f>
        <v/>
      </c>
      <c r="P1564" s="11">
        <f>IF(M1564=0,"",N1564/M1564)</f>
        <v/>
      </c>
      <c r="Q1564" s="12">
        <f>IF(OR(G1564="",O1564=""),"",
IF(AND(G1564&lt;TODAY(),O1564&gt;0),"YES","NO"))</f>
        <v/>
      </c>
      <c r="R1564" s="100" t="n"/>
      <c r="S1564" s="14" t="n"/>
      <c r="T1564" s="15">
        <f>IF(Q1564="YES", IF(R1564="Company",L1564*(1+S1564),IF(R1564="Vendor",L1564*(1-S1564),"")),"")</f>
        <v/>
      </c>
      <c r="U1564" s="15">
        <f>IF(Q1564="YES",O1564*T1564,"")</f>
        <v/>
      </c>
      <c r="V1564" s="16" t="n"/>
      <c r="W1564" s="17">
        <f>IF(Q1564="YES",G1564+V1564,"")</f>
        <v/>
      </c>
      <c r="X1564" s="18">
        <f>IF(Q1564="YES",IF(TODAY()&gt;W1564,"OVERDUE","WITHIN TIME"),"")</f>
        <v/>
      </c>
    </row>
    <row r="1565">
      <c r="A1565" s="3" t="n">
        <v>1561</v>
      </c>
      <c r="B1565" s="4" t="n"/>
      <c r="C1565" s="4" t="n"/>
      <c r="D1565" s="5">
        <f>IF(E1565="ISNR20","Natural Rubber-TSNR (ISNR-20)","")</f>
        <v/>
      </c>
      <c r="E1565" s="4" t="n"/>
      <c r="F1565" s="6" t="n"/>
      <c r="G1565" s="6" t="n"/>
      <c r="H1565" s="7">
        <f>IF(G1565="","",G1565-TODAY())</f>
        <v/>
      </c>
      <c r="I1565" s="8">
        <f>IF(G1565="","",
IF(G1565&lt;TODAY(),
IF(O1565&gt;0,"Violated","Completed"),
IF(H1565&lt;=7,"Expiring Soon",
"Active")))</f>
        <v/>
      </c>
      <c r="J1565" s="8">
        <f>IF(C1565="","",
COUNTIFS(
sales!$C:$C,$C1565,
sales!$E:$E,$E1565,
sales!$H:$H,"&gt;="&amp;$F1565,
sales!$H:$H,"&lt;="&amp;$G1565
))</f>
        <v/>
      </c>
      <c r="K1565" s="9">
        <f>IF(COUNTIFS(sales!C:C, C1565)=0,"",
_xlfn.MAXIFS(sales!H:H, sales!C:C, C1565))</f>
        <v/>
      </c>
      <c r="L1565" s="4" t="n"/>
      <c r="M1565" s="4" t="n"/>
      <c r="N1565" s="10">
        <f>IF(C1565="","",
SUMIFS(
sales!$I:$I,
sales!$C:$C,$C1565,
sales!$E:$E,$E1565,
sales!$H:$H,"&gt;="&amp;$F1565,
sales!$H:$H,"&lt;="&amp;$G1565
))</f>
        <v/>
      </c>
      <c r="O1565" s="10">
        <f>IF(M1565="","",M1565-N1565)</f>
        <v/>
      </c>
      <c r="P1565" s="11">
        <f>IF(M1565=0,"",N1565/M1565)</f>
        <v/>
      </c>
      <c r="Q1565" s="12">
        <f>IF(OR(G1565="",O1565=""),"",
IF(AND(G1565&lt;TODAY(),O1565&gt;0),"YES","NO"))</f>
        <v/>
      </c>
      <c r="R1565" s="100" t="n"/>
      <c r="S1565" s="14" t="n"/>
      <c r="T1565" s="15">
        <f>IF(Q1565="YES", IF(R1565="Company",L1565*(1+S1565),IF(R1565="Vendor",L1565*(1-S1565),"")),"")</f>
        <v/>
      </c>
      <c r="U1565" s="15">
        <f>IF(Q1565="YES",O1565*T1565,"")</f>
        <v/>
      </c>
      <c r="V1565" s="16" t="n"/>
      <c r="W1565" s="17">
        <f>IF(Q1565="YES",G1565+V1565,"")</f>
        <v/>
      </c>
      <c r="X1565" s="18">
        <f>IF(Q1565="YES",IF(TODAY()&gt;W1565,"OVERDUE","WITHIN TIME"),"")</f>
        <v/>
      </c>
    </row>
    <row r="1566">
      <c r="A1566" s="3" t="n">
        <v>1562</v>
      </c>
      <c r="B1566" s="4" t="n"/>
      <c r="C1566" s="4" t="n"/>
      <c r="D1566" s="5">
        <f>IF(E1566="ISNR20","Natural Rubber-TSNR (ISNR-20)","")</f>
        <v/>
      </c>
      <c r="E1566" s="4" t="n"/>
      <c r="F1566" s="6" t="n"/>
      <c r="G1566" s="6" t="n"/>
      <c r="H1566" s="7">
        <f>IF(G1566="","",G1566-TODAY())</f>
        <v/>
      </c>
      <c r="I1566" s="8">
        <f>IF(G1566="","",
IF(G1566&lt;TODAY(),
IF(O1566&gt;0,"Violated","Completed"),
IF(H1566&lt;=7,"Expiring Soon",
"Active")))</f>
        <v/>
      </c>
      <c r="J1566" s="8">
        <f>IF(C1566="","",
COUNTIFS(
sales!$C:$C,$C1566,
sales!$E:$E,$E1566,
sales!$H:$H,"&gt;="&amp;$F1566,
sales!$H:$H,"&lt;="&amp;$G1566
))</f>
        <v/>
      </c>
      <c r="K1566" s="9">
        <f>IF(COUNTIFS(sales!C:C, C1566)=0,"",
_xlfn.MAXIFS(sales!H:H, sales!C:C, C1566))</f>
        <v/>
      </c>
      <c r="L1566" s="4" t="n"/>
      <c r="M1566" s="4" t="n"/>
      <c r="N1566" s="10">
        <f>IF(C1566="","",
SUMIFS(
sales!$I:$I,
sales!$C:$C,$C1566,
sales!$E:$E,$E1566,
sales!$H:$H,"&gt;="&amp;$F1566,
sales!$H:$H,"&lt;="&amp;$G1566
))</f>
        <v/>
      </c>
      <c r="O1566" s="10">
        <f>IF(M1566="","",M1566-N1566)</f>
        <v/>
      </c>
      <c r="P1566" s="11">
        <f>IF(M1566=0,"",N1566/M1566)</f>
        <v/>
      </c>
      <c r="Q1566" s="12">
        <f>IF(OR(G1566="",O1566=""),"",
IF(AND(G1566&lt;TODAY(),O1566&gt;0),"YES","NO"))</f>
        <v/>
      </c>
      <c r="R1566" s="100" t="n"/>
      <c r="S1566" s="14" t="n"/>
      <c r="T1566" s="15">
        <f>IF(Q1566="YES", IF(R1566="Company",L1566*(1+S1566),IF(R1566="Vendor",L1566*(1-S1566),"")),"")</f>
        <v/>
      </c>
      <c r="U1566" s="15">
        <f>IF(Q1566="YES",O1566*T1566,"")</f>
        <v/>
      </c>
      <c r="V1566" s="16" t="n"/>
      <c r="W1566" s="17">
        <f>IF(Q1566="YES",G1566+V1566,"")</f>
        <v/>
      </c>
      <c r="X1566" s="18">
        <f>IF(Q1566="YES",IF(TODAY()&gt;W1566,"OVERDUE","WITHIN TIME"),"")</f>
        <v/>
      </c>
    </row>
    <row r="1567">
      <c r="A1567" s="3" t="n">
        <v>1563</v>
      </c>
      <c r="B1567" s="4" t="n"/>
      <c r="C1567" s="4" t="n"/>
      <c r="D1567" s="5">
        <f>IF(E1567="ISNR20","Natural Rubber-TSNR (ISNR-20)","")</f>
        <v/>
      </c>
      <c r="E1567" s="4" t="n"/>
      <c r="F1567" s="6" t="n"/>
      <c r="G1567" s="6" t="n"/>
      <c r="H1567" s="7">
        <f>IF(G1567="","",G1567-TODAY())</f>
        <v/>
      </c>
      <c r="I1567" s="8">
        <f>IF(G1567="","",
IF(G1567&lt;TODAY(),
IF(O1567&gt;0,"Violated","Completed"),
IF(H1567&lt;=7,"Expiring Soon",
"Active")))</f>
        <v/>
      </c>
      <c r="J1567" s="8">
        <f>IF(C1567="","",
COUNTIFS(
sales!$C:$C,$C1567,
sales!$E:$E,$E1567,
sales!$H:$H,"&gt;="&amp;$F1567,
sales!$H:$H,"&lt;="&amp;$G1567
))</f>
        <v/>
      </c>
      <c r="K1567" s="9">
        <f>IF(COUNTIFS(sales!C:C, C1567)=0,"",
_xlfn.MAXIFS(sales!H:H, sales!C:C, C1567))</f>
        <v/>
      </c>
      <c r="L1567" s="4" t="n"/>
      <c r="M1567" s="4" t="n"/>
      <c r="N1567" s="10">
        <f>IF(C1567="","",
SUMIFS(
sales!$I:$I,
sales!$C:$C,$C1567,
sales!$E:$E,$E1567,
sales!$H:$H,"&gt;="&amp;$F1567,
sales!$H:$H,"&lt;="&amp;$G1567
))</f>
        <v/>
      </c>
      <c r="O1567" s="10">
        <f>IF(M1567="","",M1567-N1567)</f>
        <v/>
      </c>
      <c r="P1567" s="11">
        <f>IF(M1567=0,"",N1567/M1567)</f>
        <v/>
      </c>
      <c r="Q1567" s="12">
        <f>IF(OR(G1567="",O1567=""),"",
IF(AND(G1567&lt;TODAY(),O1567&gt;0),"YES","NO"))</f>
        <v/>
      </c>
      <c r="R1567" s="100" t="n"/>
      <c r="S1567" s="14" t="n"/>
      <c r="T1567" s="15">
        <f>IF(Q1567="YES", IF(R1567="Company",L1567*(1+S1567),IF(R1567="Vendor",L1567*(1-S1567),"")),"")</f>
        <v/>
      </c>
      <c r="U1567" s="15">
        <f>IF(Q1567="YES",O1567*T1567,"")</f>
        <v/>
      </c>
      <c r="V1567" s="16" t="n"/>
      <c r="W1567" s="17">
        <f>IF(Q1567="YES",G1567+V1567,"")</f>
        <v/>
      </c>
      <c r="X1567" s="18">
        <f>IF(Q1567="YES",IF(TODAY()&gt;W1567,"OVERDUE","WITHIN TIME"),"")</f>
        <v/>
      </c>
    </row>
    <row r="1568">
      <c r="A1568" s="3" t="n">
        <v>1564</v>
      </c>
      <c r="B1568" s="4" t="n"/>
      <c r="C1568" s="4" t="n"/>
      <c r="D1568" s="5">
        <f>IF(E1568="ISNR20","Natural Rubber-TSNR (ISNR-20)","")</f>
        <v/>
      </c>
      <c r="E1568" s="4" t="n"/>
      <c r="F1568" s="6" t="n"/>
      <c r="G1568" s="6" t="n"/>
      <c r="H1568" s="7">
        <f>IF(G1568="","",G1568-TODAY())</f>
        <v/>
      </c>
      <c r="I1568" s="8">
        <f>IF(G1568="","",
IF(G1568&lt;TODAY(),
IF(O1568&gt;0,"Violated","Completed"),
IF(H1568&lt;=7,"Expiring Soon",
"Active")))</f>
        <v/>
      </c>
      <c r="J1568" s="8">
        <f>IF(C1568="","",
COUNTIFS(
sales!$C:$C,$C1568,
sales!$E:$E,$E1568,
sales!$H:$H,"&gt;="&amp;$F1568,
sales!$H:$H,"&lt;="&amp;$G1568
))</f>
        <v/>
      </c>
      <c r="K1568" s="9">
        <f>IF(COUNTIFS(sales!C:C, C1568)=0,"",
_xlfn.MAXIFS(sales!H:H, sales!C:C, C1568))</f>
        <v/>
      </c>
      <c r="L1568" s="4" t="n"/>
      <c r="M1568" s="4" t="n"/>
      <c r="N1568" s="10">
        <f>IF(C1568="","",
SUMIFS(
sales!$I:$I,
sales!$C:$C,$C1568,
sales!$E:$E,$E1568,
sales!$H:$H,"&gt;="&amp;$F1568,
sales!$H:$H,"&lt;="&amp;$G1568
))</f>
        <v/>
      </c>
      <c r="O1568" s="10">
        <f>IF(M1568="","",M1568-N1568)</f>
        <v/>
      </c>
      <c r="P1568" s="11">
        <f>IF(M1568=0,"",N1568/M1568)</f>
        <v/>
      </c>
      <c r="Q1568" s="12">
        <f>IF(OR(G1568="",O1568=""),"",
IF(AND(G1568&lt;TODAY(),O1568&gt;0),"YES","NO"))</f>
        <v/>
      </c>
      <c r="R1568" s="100" t="n"/>
      <c r="S1568" s="14" t="n"/>
      <c r="T1568" s="15">
        <f>IF(Q1568="YES", IF(R1568="Company",L1568*(1+S1568),IF(R1568="Vendor",L1568*(1-S1568),"")),"")</f>
        <v/>
      </c>
      <c r="U1568" s="15">
        <f>IF(Q1568="YES",O1568*T1568,"")</f>
        <v/>
      </c>
      <c r="V1568" s="16" t="n"/>
      <c r="W1568" s="17">
        <f>IF(Q1568="YES",G1568+V1568,"")</f>
        <v/>
      </c>
      <c r="X1568" s="18">
        <f>IF(Q1568="YES",IF(TODAY()&gt;W1568,"OVERDUE","WITHIN TIME"),"")</f>
        <v/>
      </c>
    </row>
    <row r="1569">
      <c r="A1569" s="3" t="n">
        <v>1565</v>
      </c>
      <c r="B1569" s="4" t="n"/>
      <c r="C1569" s="4" t="n"/>
      <c r="D1569" s="5">
        <f>IF(E1569="ISNR20","Natural Rubber-TSNR (ISNR-20)","")</f>
        <v/>
      </c>
      <c r="E1569" s="4" t="n"/>
      <c r="F1569" s="6" t="n"/>
      <c r="G1569" s="6" t="n"/>
      <c r="H1569" s="7">
        <f>IF(G1569="","",G1569-TODAY())</f>
        <v/>
      </c>
      <c r="I1569" s="8">
        <f>IF(G1569="","",
IF(G1569&lt;TODAY(),
IF(O1569&gt;0,"Violated","Completed"),
IF(H1569&lt;=7,"Expiring Soon",
"Active")))</f>
        <v/>
      </c>
      <c r="J1569" s="8">
        <f>IF(C1569="","",
COUNTIFS(
sales!$C:$C,$C1569,
sales!$E:$E,$E1569,
sales!$H:$H,"&gt;="&amp;$F1569,
sales!$H:$H,"&lt;="&amp;$G1569
))</f>
        <v/>
      </c>
      <c r="K1569" s="9">
        <f>IF(COUNTIFS(sales!C:C, C1569)=0,"",
_xlfn.MAXIFS(sales!H:H, sales!C:C, C1569))</f>
        <v/>
      </c>
      <c r="L1569" s="4" t="n"/>
      <c r="M1569" s="4" t="n"/>
      <c r="N1569" s="10">
        <f>IF(C1569="","",
SUMIFS(
sales!$I:$I,
sales!$C:$C,$C1569,
sales!$E:$E,$E1569,
sales!$H:$H,"&gt;="&amp;$F1569,
sales!$H:$H,"&lt;="&amp;$G1569
))</f>
        <v/>
      </c>
      <c r="O1569" s="10">
        <f>IF(M1569="","",M1569-N1569)</f>
        <v/>
      </c>
      <c r="P1569" s="11">
        <f>IF(M1569=0,"",N1569/M1569)</f>
        <v/>
      </c>
      <c r="Q1569" s="12">
        <f>IF(OR(G1569="",O1569=""),"",
IF(AND(G1569&lt;TODAY(),O1569&gt;0),"YES","NO"))</f>
        <v/>
      </c>
      <c r="R1569" s="100" t="n"/>
      <c r="S1569" s="14" t="n"/>
      <c r="T1569" s="15">
        <f>IF(Q1569="YES", IF(R1569="Company",L1569*(1+S1569),IF(R1569="Vendor",L1569*(1-S1569),"")),"")</f>
        <v/>
      </c>
      <c r="U1569" s="15">
        <f>IF(Q1569="YES",O1569*T1569,"")</f>
        <v/>
      </c>
      <c r="V1569" s="16" t="n"/>
      <c r="W1569" s="17">
        <f>IF(Q1569="YES",G1569+V1569,"")</f>
        <v/>
      </c>
      <c r="X1569" s="18">
        <f>IF(Q1569="YES",IF(TODAY()&gt;W1569,"OVERDUE","WITHIN TIME"),"")</f>
        <v/>
      </c>
    </row>
    <row r="1570">
      <c r="A1570" s="3" t="n">
        <v>1566</v>
      </c>
      <c r="B1570" s="4" t="n"/>
      <c r="C1570" s="4" t="n"/>
      <c r="D1570" s="5">
        <f>IF(E1570="ISNR20","Natural Rubber-TSNR (ISNR-20)","")</f>
        <v/>
      </c>
      <c r="E1570" s="4" t="n"/>
      <c r="F1570" s="6" t="n"/>
      <c r="G1570" s="6" t="n"/>
      <c r="H1570" s="7">
        <f>IF(G1570="","",G1570-TODAY())</f>
        <v/>
      </c>
      <c r="I1570" s="8">
        <f>IF(G1570="","",
IF(G1570&lt;TODAY(),
IF(O1570&gt;0,"Violated","Completed"),
IF(H1570&lt;=7,"Expiring Soon",
"Active")))</f>
        <v/>
      </c>
      <c r="J1570" s="8">
        <f>IF(C1570="","",
COUNTIFS(
sales!$C:$C,$C1570,
sales!$E:$E,$E1570,
sales!$H:$H,"&gt;="&amp;$F1570,
sales!$H:$H,"&lt;="&amp;$G1570
))</f>
        <v/>
      </c>
      <c r="K1570" s="9">
        <f>IF(COUNTIFS(sales!C:C, C1570)=0,"",
_xlfn.MAXIFS(sales!H:H, sales!C:C, C1570))</f>
        <v/>
      </c>
      <c r="L1570" s="4" t="n"/>
      <c r="M1570" s="4" t="n"/>
      <c r="N1570" s="10">
        <f>IF(C1570="","",
SUMIFS(
sales!$I:$I,
sales!$C:$C,$C1570,
sales!$E:$E,$E1570,
sales!$H:$H,"&gt;="&amp;$F1570,
sales!$H:$H,"&lt;="&amp;$G1570
))</f>
        <v/>
      </c>
      <c r="O1570" s="10">
        <f>IF(M1570="","",M1570-N1570)</f>
        <v/>
      </c>
      <c r="P1570" s="11">
        <f>IF(M1570=0,"",N1570/M1570)</f>
        <v/>
      </c>
      <c r="Q1570" s="12">
        <f>IF(OR(G1570="",O1570=""),"",
IF(AND(G1570&lt;TODAY(),O1570&gt;0),"YES","NO"))</f>
        <v/>
      </c>
      <c r="R1570" s="100" t="n"/>
      <c r="S1570" s="14" t="n"/>
      <c r="T1570" s="15">
        <f>IF(Q1570="YES", IF(R1570="Company",L1570*(1+S1570),IF(R1570="Vendor",L1570*(1-S1570),"")),"")</f>
        <v/>
      </c>
      <c r="U1570" s="15">
        <f>IF(Q1570="YES",O1570*T1570,"")</f>
        <v/>
      </c>
      <c r="V1570" s="16" t="n"/>
      <c r="W1570" s="17">
        <f>IF(Q1570="YES",G1570+V1570,"")</f>
        <v/>
      </c>
      <c r="X1570" s="18">
        <f>IF(Q1570="YES",IF(TODAY()&gt;W1570,"OVERDUE","WITHIN TIME"),"")</f>
        <v/>
      </c>
    </row>
    <row r="1571">
      <c r="A1571" s="3" t="n">
        <v>1567</v>
      </c>
      <c r="B1571" s="4" t="n"/>
      <c r="C1571" s="4" t="n"/>
      <c r="D1571" s="5">
        <f>IF(E1571="ISNR20","Natural Rubber-TSNR (ISNR-20)","")</f>
        <v/>
      </c>
      <c r="E1571" s="4" t="n"/>
      <c r="F1571" s="6" t="n"/>
      <c r="G1571" s="6" t="n"/>
      <c r="H1571" s="7">
        <f>IF(G1571="","",G1571-TODAY())</f>
        <v/>
      </c>
      <c r="I1571" s="8">
        <f>IF(G1571="","",
IF(G1571&lt;TODAY(),
IF(O1571&gt;0,"Violated","Completed"),
IF(H1571&lt;=7,"Expiring Soon",
"Active")))</f>
        <v/>
      </c>
      <c r="J1571" s="8">
        <f>IF(C1571="","",
COUNTIFS(
sales!$C:$C,$C1571,
sales!$E:$E,$E1571,
sales!$H:$H,"&gt;="&amp;$F1571,
sales!$H:$H,"&lt;="&amp;$G1571
))</f>
        <v/>
      </c>
      <c r="K1571" s="9">
        <f>IF(COUNTIFS(sales!C:C, C1571)=0,"",
_xlfn.MAXIFS(sales!H:H, sales!C:C, C1571))</f>
        <v/>
      </c>
      <c r="L1571" s="4" t="n"/>
      <c r="M1571" s="4" t="n"/>
      <c r="N1571" s="10">
        <f>IF(C1571="","",
SUMIFS(
sales!$I:$I,
sales!$C:$C,$C1571,
sales!$E:$E,$E1571,
sales!$H:$H,"&gt;="&amp;$F1571,
sales!$H:$H,"&lt;="&amp;$G1571
))</f>
        <v/>
      </c>
      <c r="O1571" s="10">
        <f>IF(M1571="","",M1571-N1571)</f>
        <v/>
      </c>
      <c r="P1571" s="11">
        <f>IF(M1571=0,"",N1571/M1571)</f>
        <v/>
      </c>
      <c r="Q1571" s="12">
        <f>IF(OR(G1571="",O1571=""),"",
IF(AND(G1571&lt;TODAY(),O1571&gt;0),"YES","NO"))</f>
        <v/>
      </c>
      <c r="R1571" s="100" t="n"/>
      <c r="S1571" s="14" t="n"/>
      <c r="T1571" s="15">
        <f>IF(Q1571="YES", IF(R1571="Company",L1571*(1+S1571),IF(R1571="Vendor",L1571*(1-S1571),"")),"")</f>
        <v/>
      </c>
      <c r="U1571" s="15">
        <f>IF(Q1571="YES",O1571*T1571,"")</f>
        <v/>
      </c>
      <c r="V1571" s="16" t="n"/>
      <c r="W1571" s="17">
        <f>IF(Q1571="YES",G1571+V1571,"")</f>
        <v/>
      </c>
      <c r="X1571" s="18">
        <f>IF(Q1571="YES",IF(TODAY()&gt;W1571,"OVERDUE","WITHIN TIME"),"")</f>
        <v/>
      </c>
    </row>
    <row r="1572">
      <c r="A1572" s="3" t="n">
        <v>1568</v>
      </c>
      <c r="B1572" s="4" t="n"/>
      <c r="C1572" s="4" t="n"/>
      <c r="D1572" s="5">
        <f>IF(E1572="ISNR20","Natural Rubber-TSNR (ISNR-20)","")</f>
        <v/>
      </c>
      <c r="E1572" s="4" t="n"/>
      <c r="F1572" s="6" t="n"/>
      <c r="G1572" s="6" t="n"/>
      <c r="H1572" s="7">
        <f>IF(G1572="","",G1572-TODAY())</f>
        <v/>
      </c>
      <c r="I1572" s="8">
        <f>IF(G1572="","",
IF(G1572&lt;TODAY(),
IF(O1572&gt;0,"Violated","Completed"),
IF(H1572&lt;=7,"Expiring Soon",
"Active")))</f>
        <v/>
      </c>
      <c r="J1572" s="8">
        <f>IF(C1572="","",
COUNTIFS(
sales!$C:$C,$C1572,
sales!$E:$E,$E1572,
sales!$H:$H,"&gt;="&amp;$F1572,
sales!$H:$H,"&lt;="&amp;$G1572
))</f>
        <v/>
      </c>
      <c r="K1572" s="9">
        <f>IF(COUNTIFS(sales!C:C, C1572)=0,"",
_xlfn.MAXIFS(sales!H:H, sales!C:C, C1572))</f>
        <v/>
      </c>
      <c r="L1572" s="4" t="n"/>
      <c r="M1572" s="4" t="n"/>
      <c r="N1572" s="10">
        <f>IF(C1572="","",
SUMIFS(
sales!$I:$I,
sales!$C:$C,$C1572,
sales!$E:$E,$E1572,
sales!$H:$H,"&gt;="&amp;$F1572,
sales!$H:$H,"&lt;="&amp;$G1572
))</f>
        <v/>
      </c>
      <c r="O1572" s="10">
        <f>IF(M1572="","",M1572-N1572)</f>
        <v/>
      </c>
      <c r="P1572" s="11">
        <f>IF(M1572=0,"",N1572/M1572)</f>
        <v/>
      </c>
      <c r="Q1572" s="12">
        <f>IF(OR(G1572="",O1572=""),"",
IF(AND(G1572&lt;TODAY(),O1572&gt;0),"YES","NO"))</f>
        <v/>
      </c>
      <c r="R1572" s="100" t="n"/>
      <c r="S1572" s="14" t="n"/>
      <c r="T1572" s="15">
        <f>IF(Q1572="YES", IF(R1572="Company",L1572*(1+S1572),IF(R1572="Vendor",L1572*(1-S1572),"")),"")</f>
        <v/>
      </c>
      <c r="U1572" s="15">
        <f>IF(Q1572="YES",O1572*T1572,"")</f>
        <v/>
      </c>
      <c r="V1572" s="16" t="n"/>
      <c r="W1572" s="17">
        <f>IF(Q1572="YES",G1572+V1572,"")</f>
        <v/>
      </c>
      <c r="X1572" s="18">
        <f>IF(Q1572="YES",IF(TODAY()&gt;W1572,"OVERDUE","WITHIN TIME"),"")</f>
        <v/>
      </c>
    </row>
    <row r="1573">
      <c r="A1573" s="3" t="n">
        <v>1569</v>
      </c>
      <c r="B1573" s="4" t="n"/>
      <c r="C1573" s="4" t="n"/>
      <c r="D1573" s="5">
        <f>IF(E1573="ISNR20","Natural Rubber-TSNR (ISNR-20)","")</f>
        <v/>
      </c>
      <c r="E1573" s="4" t="n"/>
      <c r="F1573" s="6" t="n"/>
      <c r="G1573" s="6" t="n"/>
      <c r="H1573" s="7">
        <f>IF(G1573="","",G1573-TODAY())</f>
        <v/>
      </c>
      <c r="I1573" s="8">
        <f>IF(G1573="","",
IF(G1573&lt;TODAY(),
IF(O1573&gt;0,"Violated","Completed"),
IF(H1573&lt;=7,"Expiring Soon",
"Active")))</f>
        <v/>
      </c>
      <c r="J1573" s="8">
        <f>IF(C1573="","",
COUNTIFS(
sales!$C:$C,$C1573,
sales!$E:$E,$E1573,
sales!$H:$H,"&gt;="&amp;$F1573,
sales!$H:$H,"&lt;="&amp;$G1573
))</f>
        <v/>
      </c>
      <c r="K1573" s="9">
        <f>IF(COUNTIFS(sales!C:C, C1573)=0,"",
_xlfn.MAXIFS(sales!H:H, sales!C:C, C1573))</f>
        <v/>
      </c>
      <c r="L1573" s="4" t="n"/>
      <c r="M1573" s="4" t="n"/>
      <c r="N1573" s="10">
        <f>IF(C1573="","",
SUMIFS(
sales!$I:$I,
sales!$C:$C,$C1573,
sales!$E:$E,$E1573,
sales!$H:$H,"&gt;="&amp;$F1573,
sales!$H:$H,"&lt;="&amp;$G1573
))</f>
        <v/>
      </c>
      <c r="O1573" s="10">
        <f>IF(M1573="","",M1573-N1573)</f>
        <v/>
      </c>
      <c r="P1573" s="11">
        <f>IF(M1573=0,"",N1573/M1573)</f>
        <v/>
      </c>
      <c r="Q1573" s="12">
        <f>IF(OR(G1573="",O1573=""),"",
IF(AND(G1573&lt;TODAY(),O1573&gt;0),"YES","NO"))</f>
        <v/>
      </c>
      <c r="R1573" s="100" t="n"/>
      <c r="S1573" s="14" t="n"/>
      <c r="T1573" s="15">
        <f>IF(Q1573="YES", IF(R1573="Company",L1573*(1+S1573),IF(R1573="Vendor",L1573*(1-S1573),"")),"")</f>
        <v/>
      </c>
      <c r="U1573" s="15">
        <f>IF(Q1573="YES",O1573*T1573,"")</f>
        <v/>
      </c>
      <c r="V1573" s="16" t="n"/>
      <c r="W1573" s="17">
        <f>IF(Q1573="YES",G1573+V1573,"")</f>
        <v/>
      </c>
      <c r="X1573" s="18">
        <f>IF(Q1573="YES",IF(TODAY()&gt;W1573,"OVERDUE","WITHIN TIME"),"")</f>
        <v/>
      </c>
    </row>
    <row r="1574">
      <c r="A1574" s="3" t="n">
        <v>1570</v>
      </c>
      <c r="B1574" s="4" t="n"/>
      <c r="C1574" s="4" t="n"/>
      <c r="D1574" s="5">
        <f>IF(E1574="ISNR20","Natural Rubber-TSNR (ISNR-20)","")</f>
        <v/>
      </c>
      <c r="E1574" s="4" t="n"/>
      <c r="F1574" s="6" t="n"/>
      <c r="G1574" s="6" t="n"/>
      <c r="H1574" s="7">
        <f>IF(G1574="","",G1574-TODAY())</f>
        <v/>
      </c>
      <c r="I1574" s="8">
        <f>IF(G1574="","",
IF(G1574&lt;TODAY(),
IF(O1574&gt;0,"Violated","Completed"),
IF(H1574&lt;=7,"Expiring Soon",
"Active")))</f>
        <v/>
      </c>
      <c r="J1574" s="8">
        <f>IF(C1574="","",
COUNTIFS(
sales!$C:$C,$C1574,
sales!$E:$E,$E1574,
sales!$H:$H,"&gt;="&amp;$F1574,
sales!$H:$H,"&lt;="&amp;$G1574
))</f>
        <v/>
      </c>
      <c r="K1574" s="9">
        <f>IF(COUNTIFS(sales!C:C, C1574)=0,"",
_xlfn.MAXIFS(sales!H:H, sales!C:C, C1574))</f>
        <v/>
      </c>
      <c r="L1574" s="4" t="n"/>
      <c r="M1574" s="4" t="n"/>
      <c r="N1574" s="10">
        <f>IF(C1574="","",
SUMIFS(
sales!$I:$I,
sales!$C:$C,$C1574,
sales!$E:$E,$E1574,
sales!$H:$H,"&gt;="&amp;$F1574,
sales!$H:$H,"&lt;="&amp;$G1574
))</f>
        <v/>
      </c>
      <c r="O1574" s="10">
        <f>IF(M1574="","",M1574-N1574)</f>
        <v/>
      </c>
      <c r="P1574" s="11">
        <f>IF(M1574=0,"",N1574/M1574)</f>
        <v/>
      </c>
      <c r="Q1574" s="12">
        <f>IF(OR(G1574="",O1574=""),"",
IF(AND(G1574&lt;TODAY(),O1574&gt;0),"YES","NO"))</f>
        <v/>
      </c>
      <c r="R1574" s="100" t="n"/>
      <c r="S1574" s="14" t="n"/>
      <c r="T1574" s="15">
        <f>IF(Q1574="YES", IF(R1574="Company",L1574*(1+S1574),IF(R1574="Vendor",L1574*(1-S1574),"")),"")</f>
        <v/>
      </c>
      <c r="U1574" s="15">
        <f>IF(Q1574="YES",O1574*T1574,"")</f>
        <v/>
      </c>
      <c r="V1574" s="16" t="n"/>
      <c r="W1574" s="17">
        <f>IF(Q1574="YES",G1574+V1574,"")</f>
        <v/>
      </c>
      <c r="X1574" s="18">
        <f>IF(Q1574="YES",IF(TODAY()&gt;W1574,"OVERDUE","WITHIN TIME"),"")</f>
        <v/>
      </c>
    </row>
    <row r="1575">
      <c r="A1575" s="3" t="n">
        <v>1571</v>
      </c>
      <c r="B1575" s="4" t="n"/>
      <c r="C1575" s="4" t="n"/>
      <c r="D1575" s="5">
        <f>IF(E1575="ISNR20","Natural Rubber-TSNR (ISNR-20)","")</f>
        <v/>
      </c>
      <c r="E1575" s="4" t="n"/>
      <c r="F1575" s="6" t="n"/>
      <c r="G1575" s="6" t="n"/>
      <c r="H1575" s="7">
        <f>IF(G1575="","",G1575-TODAY())</f>
        <v/>
      </c>
      <c r="I1575" s="8">
        <f>IF(G1575="","",
IF(G1575&lt;TODAY(),
IF(O1575&gt;0,"Violated","Completed"),
IF(H1575&lt;=7,"Expiring Soon",
"Active")))</f>
        <v/>
      </c>
      <c r="J1575" s="8">
        <f>IF(C1575="","",
COUNTIFS(
sales!$C:$C,$C1575,
sales!$E:$E,$E1575,
sales!$H:$H,"&gt;="&amp;$F1575,
sales!$H:$H,"&lt;="&amp;$G1575
))</f>
        <v/>
      </c>
      <c r="K1575" s="9">
        <f>IF(COUNTIFS(sales!C:C, C1575)=0,"",
_xlfn.MAXIFS(sales!H:H, sales!C:C, C1575))</f>
        <v/>
      </c>
      <c r="L1575" s="4" t="n"/>
      <c r="M1575" s="4" t="n"/>
      <c r="N1575" s="10">
        <f>IF(C1575="","",
SUMIFS(
sales!$I:$I,
sales!$C:$C,$C1575,
sales!$E:$E,$E1575,
sales!$H:$H,"&gt;="&amp;$F1575,
sales!$H:$H,"&lt;="&amp;$G1575
))</f>
        <v/>
      </c>
      <c r="O1575" s="10">
        <f>IF(M1575="","",M1575-N1575)</f>
        <v/>
      </c>
      <c r="P1575" s="11">
        <f>IF(M1575=0,"",N1575/M1575)</f>
        <v/>
      </c>
      <c r="Q1575" s="12">
        <f>IF(OR(G1575="",O1575=""),"",
IF(AND(G1575&lt;TODAY(),O1575&gt;0),"YES","NO"))</f>
        <v/>
      </c>
      <c r="R1575" s="100" t="n"/>
      <c r="S1575" s="14" t="n"/>
      <c r="T1575" s="15">
        <f>IF(Q1575="YES", IF(R1575="Company",L1575*(1+S1575),IF(R1575="Vendor",L1575*(1-S1575),"")),"")</f>
        <v/>
      </c>
      <c r="U1575" s="15">
        <f>IF(Q1575="YES",O1575*T1575,"")</f>
        <v/>
      </c>
      <c r="V1575" s="16" t="n"/>
      <c r="W1575" s="17">
        <f>IF(Q1575="YES",G1575+V1575,"")</f>
        <v/>
      </c>
      <c r="X1575" s="18">
        <f>IF(Q1575="YES",IF(TODAY()&gt;W1575,"OVERDUE","WITHIN TIME"),"")</f>
        <v/>
      </c>
    </row>
    <row r="1576">
      <c r="A1576" s="3" t="n">
        <v>1572</v>
      </c>
      <c r="B1576" s="4" t="n"/>
      <c r="C1576" s="4" t="n"/>
      <c r="D1576" s="5">
        <f>IF(E1576="ISNR20","Natural Rubber-TSNR (ISNR-20)","")</f>
        <v/>
      </c>
      <c r="E1576" s="4" t="n"/>
      <c r="F1576" s="6" t="n"/>
      <c r="G1576" s="6" t="n"/>
      <c r="H1576" s="7">
        <f>IF(G1576="","",G1576-TODAY())</f>
        <v/>
      </c>
      <c r="I1576" s="8">
        <f>IF(G1576="","",
IF(G1576&lt;TODAY(),
IF(O1576&gt;0,"Violated","Completed"),
IF(H1576&lt;=7,"Expiring Soon",
"Active")))</f>
        <v/>
      </c>
      <c r="J1576" s="8">
        <f>IF(C1576="","",
COUNTIFS(
sales!$C:$C,$C1576,
sales!$E:$E,$E1576,
sales!$H:$H,"&gt;="&amp;$F1576,
sales!$H:$H,"&lt;="&amp;$G1576
))</f>
        <v/>
      </c>
      <c r="K1576" s="9">
        <f>IF(COUNTIFS(sales!C:C, C1576)=0,"",
_xlfn.MAXIFS(sales!H:H, sales!C:C, C1576))</f>
        <v/>
      </c>
      <c r="L1576" s="4" t="n"/>
      <c r="M1576" s="4" t="n"/>
      <c r="N1576" s="10">
        <f>IF(C1576="","",
SUMIFS(
sales!$I:$I,
sales!$C:$C,$C1576,
sales!$E:$E,$E1576,
sales!$H:$H,"&gt;="&amp;$F1576,
sales!$H:$H,"&lt;="&amp;$G1576
))</f>
        <v/>
      </c>
      <c r="O1576" s="10">
        <f>IF(M1576="","",M1576-N1576)</f>
        <v/>
      </c>
      <c r="P1576" s="11">
        <f>IF(M1576=0,"",N1576/M1576)</f>
        <v/>
      </c>
      <c r="Q1576" s="12">
        <f>IF(OR(G1576="",O1576=""),"",
IF(AND(G1576&lt;TODAY(),O1576&gt;0),"YES","NO"))</f>
        <v/>
      </c>
      <c r="R1576" s="100" t="n"/>
      <c r="S1576" s="14" t="n"/>
      <c r="T1576" s="15">
        <f>IF(Q1576="YES", IF(R1576="Company",L1576*(1+S1576),IF(R1576="Vendor",L1576*(1-S1576),"")),"")</f>
        <v/>
      </c>
      <c r="U1576" s="15">
        <f>IF(Q1576="YES",O1576*T1576,"")</f>
        <v/>
      </c>
      <c r="V1576" s="16" t="n"/>
      <c r="W1576" s="17">
        <f>IF(Q1576="YES",G1576+V1576,"")</f>
        <v/>
      </c>
      <c r="X1576" s="18">
        <f>IF(Q1576="YES",IF(TODAY()&gt;W1576,"OVERDUE","WITHIN TIME"),"")</f>
        <v/>
      </c>
    </row>
    <row r="1577">
      <c r="A1577" s="3" t="n">
        <v>1573</v>
      </c>
      <c r="B1577" s="4" t="n"/>
      <c r="C1577" s="4" t="n"/>
      <c r="D1577" s="5">
        <f>IF(E1577="ISNR20","Natural Rubber-TSNR (ISNR-20)","")</f>
        <v/>
      </c>
      <c r="E1577" s="4" t="n"/>
      <c r="F1577" s="6" t="n"/>
      <c r="G1577" s="6" t="n"/>
      <c r="H1577" s="7">
        <f>IF(G1577="","",G1577-TODAY())</f>
        <v/>
      </c>
      <c r="I1577" s="8">
        <f>IF(G1577="","",
IF(G1577&lt;TODAY(),
IF(O1577&gt;0,"Violated","Completed"),
IF(H1577&lt;=7,"Expiring Soon",
"Active")))</f>
        <v/>
      </c>
      <c r="J1577" s="8">
        <f>IF(C1577="","",
COUNTIFS(
sales!$C:$C,$C1577,
sales!$E:$E,$E1577,
sales!$H:$H,"&gt;="&amp;$F1577,
sales!$H:$H,"&lt;="&amp;$G1577
))</f>
        <v/>
      </c>
      <c r="K1577" s="9">
        <f>IF(COUNTIFS(sales!C:C, C1577)=0,"",
_xlfn.MAXIFS(sales!H:H, sales!C:C, C1577))</f>
        <v/>
      </c>
      <c r="L1577" s="4" t="n"/>
      <c r="M1577" s="4" t="n"/>
      <c r="N1577" s="10">
        <f>IF(C1577="","",
SUMIFS(
sales!$I:$I,
sales!$C:$C,$C1577,
sales!$E:$E,$E1577,
sales!$H:$H,"&gt;="&amp;$F1577,
sales!$H:$H,"&lt;="&amp;$G1577
))</f>
        <v/>
      </c>
      <c r="O1577" s="10">
        <f>IF(M1577="","",M1577-N1577)</f>
        <v/>
      </c>
      <c r="P1577" s="11">
        <f>IF(M1577=0,"",N1577/M1577)</f>
        <v/>
      </c>
      <c r="Q1577" s="12">
        <f>IF(OR(G1577="",O1577=""),"",
IF(AND(G1577&lt;TODAY(),O1577&gt;0),"YES","NO"))</f>
        <v/>
      </c>
      <c r="R1577" s="100" t="n"/>
      <c r="S1577" s="14" t="n"/>
      <c r="T1577" s="15">
        <f>IF(Q1577="YES", IF(R1577="Company",L1577*(1+S1577),IF(R1577="Vendor",L1577*(1-S1577),"")),"")</f>
        <v/>
      </c>
      <c r="U1577" s="15">
        <f>IF(Q1577="YES",O1577*T1577,"")</f>
        <v/>
      </c>
      <c r="V1577" s="16" t="n"/>
      <c r="W1577" s="17">
        <f>IF(Q1577="YES",G1577+V1577,"")</f>
        <v/>
      </c>
      <c r="X1577" s="18">
        <f>IF(Q1577="YES",IF(TODAY()&gt;W1577,"OVERDUE","WITHIN TIME"),"")</f>
        <v/>
      </c>
    </row>
    <row r="1578">
      <c r="A1578" s="3" t="n">
        <v>1574</v>
      </c>
      <c r="B1578" s="4" t="n"/>
      <c r="C1578" s="4" t="n"/>
      <c r="D1578" s="5">
        <f>IF(E1578="ISNR20","Natural Rubber-TSNR (ISNR-20)","")</f>
        <v/>
      </c>
      <c r="E1578" s="4" t="n"/>
      <c r="F1578" s="6" t="n"/>
      <c r="G1578" s="6" t="n"/>
      <c r="H1578" s="7">
        <f>IF(G1578="","",G1578-TODAY())</f>
        <v/>
      </c>
      <c r="I1578" s="8">
        <f>IF(G1578="","",
IF(G1578&lt;TODAY(),
IF(O1578&gt;0,"Violated","Completed"),
IF(H1578&lt;=7,"Expiring Soon",
"Active")))</f>
        <v/>
      </c>
      <c r="J1578" s="8">
        <f>IF(C1578="","",
COUNTIFS(
sales!$C:$C,$C1578,
sales!$E:$E,$E1578,
sales!$H:$H,"&gt;="&amp;$F1578,
sales!$H:$H,"&lt;="&amp;$G1578
))</f>
        <v/>
      </c>
      <c r="K1578" s="9">
        <f>IF(COUNTIFS(sales!C:C, C1578)=0,"",
_xlfn.MAXIFS(sales!H:H, sales!C:C, C1578))</f>
        <v/>
      </c>
      <c r="L1578" s="4" t="n"/>
      <c r="M1578" s="4" t="n"/>
      <c r="N1578" s="10">
        <f>IF(C1578="","",
SUMIFS(
sales!$I:$I,
sales!$C:$C,$C1578,
sales!$E:$E,$E1578,
sales!$H:$H,"&gt;="&amp;$F1578,
sales!$H:$H,"&lt;="&amp;$G1578
))</f>
        <v/>
      </c>
      <c r="O1578" s="10">
        <f>IF(M1578="","",M1578-N1578)</f>
        <v/>
      </c>
      <c r="P1578" s="11">
        <f>IF(M1578=0,"",N1578/M1578)</f>
        <v/>
      </c>
      <c r="Q1578" s="12">
        <f>IF(OR(G1578="",O1578=""),"",
IF(AND(G1578&lt;TODAY(),O1578&gt;0),"YES","NO"))</f>
        <v/>
      </c>
      <c r="R1578" s="100" t="n"/>
      <c r="S1578" s="14" t="n"/>
      <c r="T1578" s="15">
        <f>IF(Q1578="YES", IF(R1578="Company",L1578*(1+S1578),IF(R1578="Vendor",L1578*(1-S1578),"")),"")</f>
        <v/>
      </c>
      <c r="U1578" s="15">
        <f>IF(Q1578="YES",O1578*T1578,"")</f>
        <v/>
      </c>
      <c r="V1578" s="16" t="n"/>
      <c r="W1578" s="17">
        <f>IF(Q1578="YES",G1578+V1578,"")</f>
        <v/>
      </c>
      <c r="X1578" s="18">
        <f>IF(Q1578="YES",IF(TODAY()&gt;W1578,"OVERDUE","WITHIN TIME"),"")</f>
        <v/>
      </c>
    </row>
    <row r="1579">
      <c r="A1579" s="3" t="n">
        <v>1575</v>
      </c>
      <c r="B1579" s="4" t="n"/>
      <c r="C1579" s="4" t="n"/>
      <c r="D1579" s="5">
        <f>IF(E1579="ISNR20","Natural Rubber-TSNR (ISNR-20)","")</f>
        <v/>
      </c>
      <c r="E1579" s="4" t="n"/>
      <c r="F1579" s="6" t="n"/>
      <c r="G1579" s="6" t="n"/>
      <c r="H1579" s="7">
        <f>IF(G1579="","",G1579-TODAY())</f>
        <v/>
      </c>
      <c r="I1579" s="8">
        <f>IF(G1579="","",
IF(G1579&lt;TODAY(),
IF(O1579&gt;0,"Violated","Completed"),
IF(H1579&lt;=7,"Expiring Soon",
"Active")))</f>
        <v/>
      </c>
      <c r="J1579" s="8">
        <f>IF(C1579="","",
COUNTIFS(
sales!$C:$C,$C1579,
sales!$E:$E,$E1579,
sales!$H:$H,"&gt;="&amp;$F1579,
sales!$H:$H,"&lt;="&amp;$G1579
))</f>
        <v/>
      </c>
      <c r="K1579" s="9">
        <f>IF(COUNTIFS(sales!C:C, C1579)=0,"",
_xlfn.MAXIFS(sales!H:H, sales!C:C, C1579))</f>
        <v/>
      </c>
      <c r="L1579" s="4" t="n"/>
      <c r="M1579" s="4" t="n"/>
      <c r="N1579" s="10">
        <f>IF(C1579="","",
SUMIFS(
sales!$I:$I,
sales!$C:$C,$C1579,
sales!$E:$E,$E1579,
sales!$H:$H,"&gt;="&amp;$F1579,
sales!$H:$H,"&lt;="&amp;$G1579
))</f>
        <v/>
      </c>
      <c r="O1579" s="10">
        <f>IF(M1579="","",M1579-N1579)</f>
        <v/>
      </c>
      <c r="P1579" s="11">
        <f>IF(M1579=0,"",N1579/M1579)</f>
        <v/>
      </c>
      <c r="Q1579" s="12">
        <f>IF(OR(G1579="",O1579=""),"",
IF(AND(G1579&lt;TODAY(),O1579&gt;0),"YES","NO"))</f>
        <v/>
      </c>
      <c r="R1579" s="100" t="n"/>
      <c r="S1579" s="14" t="n"/>
      <c r="T1579" s="15">
        <f>IF(Q1579="YES", IF(R1579="Company",L1579*(1+S1579),IF(R1579="Vendor",L1579*(1-S1579),"")),"")</f>
        <v/>
      </c>
      <c r="U1579" s="15">
        <f>IF(Q1579="YES",O1579*T1579,"")</f>
        <v/>
      </c>
      <c r="V1579" s="16" t="n"/>
      <c r="W1579" s="17">
        <f>IF(Q1579="YES",G1579+V1579,"")</f>
        <v/>
      </c>
      <c r="X1579" s="18">
        <f>IF(Q1579="YES",IF(TODAY()&gt;W1579,"OVERDUE","WITHIN TIME"),"")</f>
        <v/>
      </c>
    </row>
    <row r="1580">
      <c r="A1580" s="3" t="n">
        <v>1576</v>
      </c>
      <c r="B1580" s="4" t="n"/>
      <c r="C1580" s="4" t="n"/>
      <c r="D1580" s="5">
        <f>IF(E1580="ISNR20","Natural Rubber-TSNR (ISNR-20)","")</f>
        <v/>
      </c>
      <c r="E1580" s="4" t="n"/>
      <c r="F1580" s="6" t="n"/>
      <c r="G1580" s="6" t="n"/>
      <c r="H1580" s="7">
        <f>IF(G1580="","",G1580-TODAY())</f>
        <v/>
      </c>
      <c r="I1580" s="8">
        <f>IF(G1580="","",
IF(G1580&lt;TODAY(),
IF(O1580&gt;0,"Violated","Completed"),
IF(H1580&lt;=7,"Expiring Soon",
"Active")))</f>
        <v/>
      </c>
      <c r="J1580" s="8">
        <f>IF(C1580="","",
COUNTIFS(
sales!$C:$C,$C1580,
sales!$E:$E,$E1580,
sales!$H:$H,"&gt;="&amp;$F1580,
sales!$H:$H,"&lt;="&amp;$G1580
))</f>
        <v/>
      </c>
      <c r="K1580" s="9">
        <f>IF(COUNTIFS(sales!C:C, C1580)=0,"",
_xlfn.MAXIFS(sales!H:H, sales!C:C, C1580))</f>
        <v/>
      </c>
      <c r="L1580" s="4" t="n"/>
      <c r="M1580" s="4" t="n"/>
      <c r="N1580" s="10">
        <f>IF(C1580="","",
SUMIFS(
sales!$I:$I,
sales!$C:$C,$C1580,
sales!$E:$E,$E1580,
sales!$H:$H,"&gt;="&amp;$F1580,
sales!$H:$H,"&lt;="&amp;$G1580
))</f>
        <v/>
      </c>
      <c r="O1580" s="10">
        <f>IF(M1580="","",M1580-N1580)</f>
        <v/>
      </c>
      <c r="P1580" s="11">
        <f>IF(M1580=0,"",N1580/M1580)</f>
        <v/>
      </c>
      <c r="Q1580" s="12">
        <f>IF(OR(G1580="",O1580=""),"",
IF(AND(G1580&lt;TODAY(),O1580&gt;0),"YES","NO"))</f>
        <v/>
      </c>
      <c r="R1580" s="100" t="n"/>
      <c r="S1580" s="14" t="n"/>
      <c r="T1580" s="15">
        <f>IF(Q1580="YES", IF(R1580="Company",L1580*(1+S1580),IF(R1580="Vendor",L1580*(1-S1580),"")),"")</f>
        <v/>
      </c>
      <c r="U1580" s="15">
        <f>IF(Q1580="YES",O1580*T1580,"")</f>
        <v/>
      </c>
      <c r="V1580" s="16" t="n"/>
      <c r="W1580" s="17">
        <f>IF(Q1580="YES",G1580+V1580,"")</f>
        <v/>
      </c>
      <c r="X1580" s="18">
        <f>IF(Q1580="YES",IF(TODAY()&gt;W1580,"OVERDUE","WITHIN TIME"),"")</f>
        <v/>
      </c>
    </row>
    <row r="1581">
      <c r="A1581" s="3" t="n">
        <v>1577</v>
      </c>
      <c r="B1581" s="4" t="n"/>
      <c r="C1581" s="4" t="n"/>
      <c r="D1581" s="5">
        <f>IF(E1581="ISNR20","Natural Rubber-TSNR (ISNR-20)","")</f>
        <v/>
      </c>
      <c r="E1581" s="4" t="n"/>
      <c r="F1581" s="6" t="n"/>
      <c r="G1581" s="6" t="n"/>
      <c r="H1581" s="7">
        <f>IF(G1581="","",G1581-TODAY())</f>
        <v/>
      </c>
      <c r="I1581" s="8">
        <f>IF(G1581="","",
IF(G1581&lt;TODAY(),
IF(O1581&gt;0,"Violated","Completed"),
IF(H1581&lt;=7,"Expiring Soon",
"Active")))</f>
        <v/>
      </c>
      <c r="J1581" s="8">
        <f>IF(C1581="","",
COUNTIFS(
sales!$C:$C,$C1581,
sales!$E:$E,$E1581,
sales!$H:$H,"&gt;="&amp;$F1581,
sales!$H:$H,"&lt;="&amp;$G1581
))</f>
        <v/>
      </c>
      <c r="K1581" s="9">
        <f>IF(COUNTIFS(sales!C:C, C1581)=0,"",
_xlfn.MAXIFS(sales!H:H, sales!C:C, C1581))</f>
        <v/>
      </c>
      <c r="L1581" s="4" t="n"/>
      <c r="M1581" s="4" t="n"/>
      <c r="N1581" s="10">
        <f>IF(C1581="","",
SUMIFS(
sales!$I:$I,
sales!$C:$C,$C1581,
sales!$E:$E,$E1581,
sales!$H:$H,"&gt;="&amp;$F1581,
sales!$H:$H,"&lt;="&amp;$G1581
))</f>
        <v/>
      </c>
      <c r="O1581" s="10">
        <f>IF(M1581="","",M1581-N1581)</f>
        <v/>
      </c>
      <c r="P1581" s="11">
        <f>IF(M1581=0,"",N1581/M1581)</f>
        <v/>
      </c>
      <c r="Q1581" s="12">
        <f>IF(OR(G1581="",O1581=""),"",
IF(AND(G1581&lt;TODAY(),O1581&gt;0),"YES","NO"))</f>
        <v/>
      </c>
      <c r="R1581" s="100" t="n"/>
      <c r="S1581" s="14" t="n"/>
      <c r="T1581" s="15">
        <f>IF(Q1581="YES", IF(R1581="Company",L1581*(1+S1581),IF(R1581="Vendor",L1581*(1-S1581),"")),"")</f>
        <v/>
      </c>
      <c r="U1581" s="15">
        <f>IF(Q1581="YES",O1581*T1581,"")</f>
        <v/>
      </c>
      <c r="V1581" s="16" t="n"/>
      <c r="W1581" s="17">
        <f>IF(Q1581="YES",G1581+V1581,"")</f>
        <v/>
      </c>
      <c r="X1581" s="18">
        <f>IF(Q1581="YES",IF(TODAY()&gt;W1581,"OVERDUE","WITHIN TIME"),"")</f>
        <v/>
      </c>
    </row>
    <row r="1582">
      <c r="A1582" s="3" t="n">
        <v>1578</v>
      </c>
      <c r="B1582" s="4" t="n"/>
      <c r="C1582" s="4" t="n"/>
      <c r="D1582" s="5">
        <f>IF(E1582="ISNR20","Natural Rubber-TSNR (ISNR-20)","")</f>
        <v/>
      </c>
      <c r="E1582" s="4" t="n"/>
      <c r="F1582" s="6" t="n"/>
      <c r="G1582" s="6" t="n"/>
      <c r="H1582" s="7">
        <f>IF(G1582="","",G1582-TODAY())</f>
        <v/>
      </c>
      <c r="I1582" s="8">
        <f>IF(G1582="","",
IF(G1582&lt;TODAY(),
IF(O1582&gt;0,"Violated","Completed"),
IF(H1582&lt;=7,"Expiring Soon",
"Active")))</f>
        <v/>
      </c>
      <c r="J1582" s="8">
        <f>IF(C1582="","",
COUNTIFS(
sales!$C:$C,$C1582,
sales!$E:$E,$E1582,
sales!$H:$H,"&gt;="&amp;$F1582,
sales!$H:$H,"&lt;="&amp;$G1582
))</f>
        <v/>
      </c>
      <c r="K1582" s="9">
        <f>IF(COUNTIFS(sales!C:C, C1582)=0,"",
_xlfn.MAXIFS(sales!H:H, sales!C:C, C1582))</f>
        <v/>
      </c>
      <c r="L1582" s="4" t="n"/>
      <c r="M1582" s="4" t="n"/>
      <c r="N1582" s="10">
        <f>IF(C1582="","",
SUMIFS(
sales!$I:$I,
sales!$C:$C,$C1582,
sales!$E:$E,$E1582,
sales!$H:$H,"&gt;="&amp;$F1582,
sales!$H:$H,"&lt;="&amp;$G1582
))</f>
        <v/>
      </c>
      <c r="O1582" s="10">
        <f>IF(M1582="","",M1582-N1582)</f>
        <v/>
      </c>
      <c r="P1582" s="11">
        <f>IF(M1582=0,"",N1582/M1582)</f>
        <v/>
      </c>
      <c r="Q1582" s="12">
        <f>IF(OR(G1582="",O1582=""),"",
IF(AND(G1582&lt;TODAY(),O1582&gt;0),"YES","NO"))</f>
        <v/>
      </c>
      <c r="R1582" s="100" t="n"/>
      <c r="S1582" s="14" t="n"/>
      <c r="T1582" s="15">
        <f>IF(Q1582="YES", IF(R1582="Company",L1582*(1+S1582),IF(R1582="Vendor",L1582*(1-S1582),"")),"")</f>
        <v/>
      </c>
      <c r="U1582" s="15">
        <f>IF(Q1582="YES",O1582*T1582,"")</f>
        <v/>
      </c>
      <c r="V1582" s="16" t="n"/>
      <c r="W1582" s="17">
        <f>IF(Q1582="YES",G1582+V1582,"")</f>
        <v/>
      </c>
      <c r="X1582" s="18">
        <f>IF(Q1582="YES",IF(TODAY()&gt;W1582,"OVERDUE","WITHIN TIME"),"")</f>
        <v/>
      </c>
    </row>
    <row r="1583">
      <c r="A1583" s="3" t="n">
        <v>1579</v>
      </c>
      <c r="B1583" s="4" t="n"/>
      <c r="C1583" s="4" t="n"/>
      <c r="D1583" s="5">
        <f>IF(E1583="ISNR20","Natural Rubber-TSNR (ISNR-20)","")</f>
        <v/>
      </c>
      <c r="E1583" s="4" t="n"/>
      <c r="F1583" s="6" t="n"/>
      <c r="G1583" s="6" t="n"/>
      <c r="H1583" s="7">
        <f>IF(G1583="","",G1583-TODAY())</f>
        <v/>
      </c>
      <c r="I1583" s="8">
        <f>IF(G1583="","",
IF(G1583&lt;TODAY(),
IF(O1583&gt;0,"Violated","Completed"),
IF(H1583&lt;=7,"Expiring Soon",
"Active")))</f>
        <v/>
      </c>
      <c r="J1583" s="8">
        <f>IF(C1583="","",
COUNTIFS(
sales!$C:$C,$C1583,
sales!$E:$E,$E1583,
sales!$H:$H,"&gt;="&amp;$F1583,
sales!$H:$H,"&lt;="&amp;$G1583
))</f>
        <v/>
      </c>
      <c r="K1583" s="9">
        <f>IF(COUNTIFS(sales!C:C, C1583)=0,"",
_xlfn.MAXIFS(sales!H:H, sales!C:C, C1583))</f>
        <v/>
      </c>
      <c r="L1583" s="4" t="n"/>
      <c r="M1583" s="4" t="n"/>
      <c r="N1583" s="10">
        <f>IF(C1583="","",
SUMIFS(
sales!$I:$I,
sales!$C:$C,$C1583,
sales!$E:$E,$E1583,
sales!$H:$H,"&gt;="&amp;$F1583,
sales!$H:$H,"&lt;="&amp;$G1583
))</f>
        <v/>
      </c>
      <c r="O1583" s="10">
        <f>IF(M1583="","",M1583-N1583)</f>
        <v/>
      </c>
      <c r="P1583" s="11">
        <f>IF(M1583=0,"",N1583/M1583)</f>
        <v/>
      </c>
      <c r="Q1583" s="12">
        <f>IF(OR(G1583="",O1583=""),"",
IF(AND(G1583&lt;TODAY(),O1583&gt;0),"YES","NO"))</f>
        <v/>
      </c>
      <c r="R1583" s="100" t="n"/>
      <c r="S1583" s="14" t="n"/>
      <c r="T1583" s="15">
        <f>IF(Q1583="YES", IF(R1583="Company",L1583*(1+S1583),IF(R1583="Vendor",L1583*(1-S1583),"")),"")</f>
        <v/>
      </c>
      <c r="U1583" s="15">
        <f>IF(Q1583="YES",O1583*T1583,"")</f>
        <v/>
      </c>
      <c r="V1583" s="16" t="n"/>
      <c r="W1583" s="17">
        <f>IF(Q1583="YES",G1583+V1583,"")</f>
        <v/>
      </c>
      <c r="X1583" s="18">
        <f>IF(Q1583="YES",IF(TODAY()&gt;W1583,"OVERDUE","WITHIN TIME"),"")</f>
        <v/>
      </c>
    </row>
    <row r="1584">
      <c r="A1584" s="3" t="n">
        <v>1580</v>
      </c>
      <c r="B1584" s="4" t="n"/>
      <c r="C1584" s="4" t="n"/>
      <c r="D1584" s="5">
        <f>IF(E1584="ISNR20","Natural Rubber-TSNR (ISNR-20)","")</f>
        <v/>
      </c>
      <c r="E1584" s="4" t="n"/>
      <c r="F1584" s="6" t="n"/>
      <c r="G1584" s="6" t="n"/>
      <c r="H1584" s="7">
        <f>IF(G1584="","",G1584-TODAY())</f>
        <v/>
      </c>
      <c r="I1584" s="8">
        <f>IF(G1584="","",
IF(G1584&lt;TODAY(),
IF(O1584&gt;0,"Violated","Completed"),
IF(H1584&lt;=7,"Expiring Soon",
"Active")))</f>
        <v/>
      </c>
      <c r="J1584" s="8">
        <f>IF(C1584="","",
COUNTIFS(
sales!$C:$C,$C1584,
sales!$E:$E,$E1584,
sales!$H:$H,"&gt;="&amp;$F1584,
sales!$H:$H,"&lt;="&amp;$G1584
))</f>
        <v/>
      </c>
      <c r="K1584" s="9">
        <f>IF(COUNTIFS(sales!C:C, C1584)=0,"",
_xlfn.MAXIFS(sales!H:H, sales!C:C, C1584))</f>
        <v/>
      </c>
      <c r="L1584" s="4" t="n"/>
      <c r="M1584" s="4" t="n"/>
      <c r="N1584" s="10">
        <f>IF(C1584="","",
SUMIFS(
sales!$I:$I,
sales!$C:$C,$C1584,
sales!$E:$E,$E1584,
sales!$H:$H,"&gt;="&amp;$F1584,
sales!$H:$H,"&lt;="&amp;$G1584
))</f>
        <v/>
      </c>
      <c r="O1584" s="10">
        <f>IF(M1584="","",M1584-N1584)</f>
        <v/>
      </c>
      <c r="P1584" s="11">
        <f>IF(M1584=0,"",N1584/M1584)</f>
        <v/>
      </c>
      <c r="Q1584" s="12">
        <f>IF(OR(G1584="",O1584=""),"",
IF(AND(G1584&lt;TODAY(),O1584&gt;0),"YES","NO"))</f>
        <v/>
      </c>
      <c r="R1584" s="100" t="n"/>
      <c r="S1584" s="14" t="n"/>
      <c r="T1584" s="15">
        <f>IF(Q1584="YES", IF(R1584="Company",L1584*(1+S1584),IF(R1584="Vendor",L1584*(1-S1584),"")),"")</f>
        <v/>
      </c>
      <c r="U1584" s="15">
        <f>IF(Q1584="YES",O1584*T1584,"")</f>
        <v/>
      </c>
      <c r="V1584" s="16" t="n"/>
      <c r="W1584" s="17">
        <f>IF(Q1584="YES",G1584+V1584,"")</f>
        <v/>
      </c>
      <c r="X1584" s="18">
        <f>IF(Q1584="YES",IF(TODAY()&gt;W1584,"OVERDUE","WITHIN TIME"),"")</f>
        <v/>
      </c>
    </row>
    <row r="1585">
      <c r="A1585" s="3" t="n">
        <v>1581</v>
      </c>
      <c r="B1585" s="4" t="n"/>
      <c r="C1585" s="4" t="n"/>
      <c r="D1585" s="5">
        <f>IF(E1585="ISNR20","Natural Rubber-TSNR (ISNR-20)","")</f>
        <v/>
      </c>
      <c r="E1585" s="4" t="n"/>
      <c r="F1585" s="6" t="n"/>
      <c r="G1585" s="6" t="n"/>
      <c r="H1585" s="7">
        <f>IF(G1585="","",G1585-TODAY())</f>
        <v/>
      </c>
      <c r="I1585" s="8">
        <f>IF(G1585="","",
IF(G1585&lt;TODAY(),
IF(O1585&gt;0,"Violated","Completed"),
IF(H1585&lt;=7,"Expiring Soon",
"Active")))</f>
        <v/>
      </c>
      <c r="J1585" s="8">
        <f>IF(C1585="","",
COUNTIFS(
sales!$C:$C,$C1585,
sales!$E:$E,$E1585,
sales!$H:$H,"&gt;="&amp;$F1585,
sales!$H:$H,"&lt;="&amp;$G1585
))</f>
        <v/>
      </c>
      <c r="K1585" s="9">
        <f>IF(COUNTIFS(sales!C:C, C1585)=0,"",
_xlfn.MAXIFS(sales!H:H, sales!C:C, C1585))</f>
        <v/>
      </c>
      <c r="L1585" s="4" t="n"/>
      <c r="M1585" s="4" t="n"/>
      <c r="N1585" s="10">
        <f>IF(C1585="","",
SUMIFS(
sales!$I:$I,
sales!$C:$C,$C1585,
sales!$E:$E,$E1585,
sales!$H:$H,"&gt;="&amp;$F1585,
sales!$H:$H,"&lt;="&amp;$G1585
))</f>
        <v/>
      </c>
      <c r="O1585" s="10">
        <f>IF(M1585="","",M1585-N1585)</f>
        <v/>
      </c>
      <c r="P1585" s="11">
        <f>IF(M1585=0,"",N1585/M1585)</f>
        <v/>
      </c>
      <c r="Q1585" s="12">
        <f>IF(OR(G1585="",O1585=""),"",
IF(AND(G1585&lt;TODAY(),O1585&gt;0),"YES","NO"))</f>
        <v/>
      </c>
      <c r="R1585" s="100" t="n"/>
      <c r="S1585" s="14" t="n"/>
      <c r="T1585" s="15">
        <f>IF(Q1585="YES", IF(R1585="Company",L1585*(1+S1585),IF(R1585="Vendor",L1585*(1-S1585),"")),"")</f>
        <v/>
      </c>
      <c r="U1585" s="15">
        <f>IF(Q1585="YES",O1585*T1585,"")</f>
        <v/>
      </c>
      <c r="V1585" s="16" t="n"/>
      <c r="W1585" s="17">
        <f>IF(Q1585="YES",G1585+V1585,"")</f>
        <v/>
      </c>
      <c r="X1585" s="18">
        <f>IF(Q1585="YES",IF(TODAY()&gt;W1585,"OVERDUE","WITHIN TIME"),"")</f>
        <v/>
      </c>
    </row>
    <row r="1586">
      <c r="A1586" s="3" t="n">
        <v>1582</v>
      </c>
      <c r="B1586" s="4" t="n"/>
      <c r="C1586" s="4" t="n"/>
      <c r="D1586" s="5">
        <f>IF(E1586="ISNR20","Natural Rubber-TSNR (ISNR-20)","")</f>
        <v/>
      </c>
      <c r="E1586" s="4" t="n"/>
      <c r="F1586" s="6" t="n"/>
      <c r="G1586" s="6" t="n"/>
      <c r="H1586" s="7">
        <f>IF(G1586="","",G1586-TODAY())</f>
        <v/>
      </c>
      <c r="I1586" s="8">
        <f>IF(G1586="","",
IF(G1586&lt;TODAY(),
IF(O1586&gt;0,"Violated","Completed"),
IF(H1586&lt;=7,"Expiring Soon",
"Active")))</f>
        <v/>
      </c>
      <c r="J1586" s="8">
        <f>IF(C1586="","",
COUNTIFS(
sales!$C:$C,$C1586,
sales!$E:$E,$E1586,
sales!$H:$H,"&gt;="&amp;$F1586,
sales!$H:$H,"&lt;="&amp;$G1586
))</f>
        <v/>
      </c>
      <c r="K1586" s="9">
        <f>IF(COUNTIFS(sales!C:C, C1586)=0,"",
_xlfn.MAXIFS(sales!H:H, sales!C:C, C1586))</f>
        <v/>
      </c>
      <c r="L1586" s="4" t="n"/>
      <c r="M1586" s="4" t="n"/>
      <c r="N1586" s="10">
        <f>IF(C1586="","",
SUMIFS(
sales!$I:$I,
sales!$C:$C,$C1586,
sales!$E:$E,$E1586,
sales!$H:$H,"&gt;="&amp;$F1586,
sales!$H:$H,"&lt;="&amp;$G1586
))</f>
        <v/>
      </c>
      <c r="O1586" s="10">
        <f>IF(M1586="","",M1586-N1586)</f>
        <v/>
      </c>
      <c r="P1586" s="11">
        <f>IF(M1586=0,"",N1586/M1586)</f>
        <v/>
      </c>
      <c r="Q1586" s="12">
        <f>IF(OR(G1586="",O1586=""),"",
IF(AND(G1586&lt;TODAY(),O1586&gt;0),"YES","NO"))</f>
        <v/>
      </c>
      <c r="R1586" s="100" t="n"/>
      <c r="S1586" s="14" t="n"/>
      <c r="T1586" s="15">
        <f>IF(Q1586="YES", IF(R1586="Company",L1586*(1+S1586),IF(R1586="Vendor",L1586*(1-S1586),"")),"")</f>
        <v/>
      </c>
      <c r="U1586" s="15">
        <f>IF(Q1586="YES",O1586*T1586,"")</f>
        <v/>
      </c>
      <c r="V1586" s="16" t="n"/>
      <c r="W1586" s="17">
        <f>IF(Q1586="YES",G1586+V1586,"")</f>
        <v/>
      </c>
      <c r="X1586" s="18">
        <f>IF(Q1586="YES",IF(TODAY()&gt;W1586,"OVERDUE","WITHIN TIME"),"")</f>
        <v/>
      </c>
    </row>
    <row r="1587">
      <c r="A1587" s="3" t="n">
        <v>1583</v>
      </c>
      <c r="B1587" s="4" t="n"/>
      <c r="C1587" s="4" t="n"/>
      <c r="D1587" s="5">
        <f>IF(E1587="ISNR20","Natural Rubber-TSNR (ISNR-20)","")</f>
        <v/>
      </c>
      <c r="E1587" s="4" t="n"/>
      <c r="F1587" s="6" t="n"/>
      <c r="G1587" s="6" t="n"/>
      <c r="H1587" s="7">
        <f>IF(G1587="","",G1587-TODAY())</f>
        <v/>
      </c>
      <c r="I1587" s="8">
        <f>IF(G1587="","",
IF(G1587&lt;TODAY(),
IF(O1587&gt;0,"Violated","Completed"),
IF(H1587&lt;=7,"Expiring Soon",
"Active")))</f>
        <v/>
      </c>
      <c r="J1587" s="8">
        <f>IF(C1587="","",
COUNTIFS(
sales!$C:$C,$C1587,
sales!$E:$E,$E1587,
sales!$H:$H,"&gt;="&amp;$F1587,
sales!$H:$H,"&lt;="&amp;$G1587
))</f>
        <v/>
      </c>
      <c r="K1587" s="9">
        <f>IF(COUNTIFS(sales!C:C, C1587)=0,"",
_xlfn.MAXIFS(sales!H:H, sales!C:C, C1587))</f>
        <v/>
      </c>
      <c r="L1587" s="4" t="n"/>
      <c r="M1587" s="4" t="n"/>
      <c r="N1587" s="10">
        <f>IF(C1587="","",
SUMIFS(
sales!$I:$I,
sales!$C:$C,$C1587,
sales!$E:$E,$E1587,
sales!$H:$H,"&gt;="&amp;$F1587,
sales!$H:$H,"&lt;="&amp;$G1587
))</f>
        <v/>
      </c>
      <c r="O1587" s="10">
        <f>IF(M1587="","",M1587-N1587)</f>
        <v/>
      </c>
      <c r="P1587" s="11">
        <f>IF(M1587=0,"",N1587/M1587)</f>
        <v/>
      </c>
      <c r="Q1587" s="12">
        <f>IF(OR(G1587="",O1587=""),"",
IF(AND(G1587&lt;TODAY(),O1587&gt;0),"YES","NO"))</f>
        <v/>
      </c>
      <c r="R1587" s="100" t="n"/>
      <c r="S1587" s="14" t="n"/>
      <c r="T1587" s="15">
        <f>IF(Q1587="YES", IF(R1587="Company",L1587*(1+S1587),IF(R1587="Vendor",L1587*(1-S1587),"")),"")</f>
        <v/>
      </c>
      <c r="U1587" s="15">
        <f>IF(Q1587="YES",O1587*T1587,"")</f>
        <v/>
      </c>
      <c r="V1587" s="16" t="n"/>
      <c r="W1587" s="17">
        <f>IF(Q1587="YES",G1587+V1587,"")</f>
        <v/>
      </c>
      <c r="X1587" s="18">
        <f>IF(Q1587="YES",IF(TODAY()&gt;W1587,"OVERDUE","WITHIN TIME"),"")</f>
        <v/>
      </c>
    </row>
    <row r="1588">
      <c r="A1588" s="3" t="n">
        <v>1584</v>
      </c>
      <c r="B1588" s="4" t="n"/>
      <c r="C1588" s="4" t="n"/>
      <c r="D1588" s="5">
        <f>IF(E1588="ISNR20","Natural Rubber-TSNR (ISNR-20)","")</f>
        <v/>
      </c>
      <c r="E1588" s="4" t="n"/>
      <c r="F1588" s="6" t="n"/>
      <c r="G1588" s="6" t="n"/>
      <c r="H1588" s="7">
        <f>IF(G1588="","",G1588-TODAY())</f>
        <v/>
      </c>
      <c r="I1588" s="8">
        <f>IF(G1588="","",
IF(G1588&lt;TODAY(),
IF(O1588&gt;0,"Violated","Completed"),
IF(H1588&lt;=7,"Expiring Soon",
"Active")))</f>
        <v/>
      </c>
      <c r="J1588" s="8">
        <f>IF(C1588="","",
COUNTIFS(
sales!$C:$C,$C1588,
sales!$E:$E,$E1588,
sales!$H:$H,"&gt;="&amp;$F1588,
sales!$H:$H,"&lt;="&amp;$G1588
))</f>
        <v/>
      </c>
      <c r="K1588" s="9">
        <f>IF(COUNTIFS(sales!C:C, C1588)=0,"",
_xlfn.MAXIFS(sales!H:H, sales!C:C, C1588))</f>
        <v/>
      </c>
      <c r="L1588" s="4" t="n"/>
      <c r="M1588" s="4" t="n"/>
      <c r="N1588" s="10">
        <f>IF(C1588="","",
SUMIFS(
sales!$I:$I,
sales!$C:$C,$C1588,
sales!$E:$E,$E1588,
sales!$H:$H,"&gt;="&amp;$F1588,
sales!$H:$H,"&lt;="&amp;$G1588
))</f>
        <v/>
      </c>
      <c r="O1588" s="10">
        <f>IF(M1588="","",M1588-N1588)</f>
        <v/>
      </c>
      <c r="P1588" s="11">
        <f>IF(M1588=0,"",N1588/M1588)</f>
        <v/>
      </c>
      <c r="Q1588" s="12">
        <f>IF(OR(G1588="",O1588=""),"",
IF(AND(G1588&lt;TODAY(),O1588&gt;0),"YES","NO"))</f>
        <v/>
      </c>
      <c r="R1588" s="100" t="n"/>
      <c r="S1588" s="14" t="n"/>
      <c r="T1588" s="15">
        <f>IF(Q1588="YES", IF(R1588="Company",L1588*(1+S1588),IF(R1588="Vendor",L1588*(1-S1588),"")),"")</f>
        <v/>
      </c>
      <c r="U1588" s="15">
        <f>IF(Q1588="YES",O1588*T1588,"")</f>
        <v/>
      </c>
      <c r="V1588" s="16" t="n"/>
      <c r="W1588" s="17">
        <f>IF(Q1588="YES",G1588+V1588,"")</f>
        <v/>
      </c>
      <c r="X1588" s="18">
        <f>IF(Q1588="YES",IF(TODAY()&gt;W1588,"OVERDUE","WITHIN TIME"),"")</f>
        <v/>
      </c>
    </row>
    <row r="1589">
      <c r="A1589" s="3" t="n">
        <v>1585</v>
      </c>
      <c r="B1589" s="4" t="n"/>
      <c r="C1589" s="4" t="n"/>
      <c r="D1589" s="5">
        <f>IF(E1589="ISNR20","Natural Rubber-TSNR (ISNR-20)","")</f>
        <v/>
      </c>
      <c r="E1589" s="4" t="n"/>
      <c r="F1589" s="6" t="n"/>
      <c r="G1589" s="6" t="n"/>
      <c r="H1589" s="7">
        <f>IF(G1589="","",G1589-TODAY())</f>
        <v/>
      </c>
      <c r="I1589" s="8">
        <f>IF(G1589="","",
IF(G1589&lt;TODAY(),
IF(O1589&gt;0,"Violated","Completed"),
IF(H1589&lt;=7,"Expiring Soon",
"Active")))</f>
        <v/>
      </c>
      <c r="J1589" s="8">
        <f>IF(C1589="","",
COUNTIFS(
sales!$C:$C,$C1589,
sales!$E:$E,$E1589,
sales!$H:$H,"&gt;="&amp;$F1589,
sales!$H:$H,"&lt;="&amp;$G1589
))</f>
        <v/>
      </c>
      <c r="K1589" s="9">
        <f>IF(COUNTIFS(sales!C:C, C1589)=0,"",
_xlfn.MAXIFS(sales!H:H, sales!C:C, C1589))</f>
        <v/>
      </c>
      <c r="L1589" s="4" t="n"/>
      <c r="M1589" s="4" t="n"/>
      <c r="N1589" s="10">
        <f>IF(C1589="","",
SUMIFS(
sales!$I:$I,
sales!$C:$C,$C1589,
sales!$E:$E,$E1589,
sales!$H:$H,"&gt;="&amp;$F1589,
sales!$H:$H,"&lt;="&amp;$G1589
))</f>
        <v/>
      </c>
      <c r="O1589" s="10">
        <f>IF(M1589="","",M1589-N1589)</f>
        <v/>
      </c>
      <c r="P1589" s="11">
        <f>IF(M1589=0,"",N1589/M1589)</f>
        <v/>
      </c>
      <c r="Q1589" s="12">
        <f>IF(OR(G1589="",O1589=""),"",
IF(AND(G1589&lt;TODAY(),O1589&gt;0),"YES","NO"))</f>
        <v/>
      </c>
      <c r="R1589" s="100" t="n"/>
      <c r="S1589" s="14" t="n"/>
      <c r="T1589" s="15">
        <f>IF(Q1589="YES", IF(R1589="Company",L1589*(1+S1589),IF(R1589="Vendor",L1589*(1-S1589),"")),"")</f>
        <v/>
      </c>
      <c r="U1589" s="15">
        <f>IF(Q1589="YES",O1589*T1589,"")</f>
        <v/>
      </c>
      <c r="V1589" s="16" t="n"/>
      <c r="W1589" s="17">
        <f>IF(Q1589="YES",G1589+V1589,"")</f>
        <v/>
      </c>
      <c r="X1589" s="18">
        <f>IF(Q1589="YES",IF(TODAY()&gt;W1589,"OVERDUE","WITHIN TIME"),"")</f>
        <v/>
      </c>
    </row>
    <row r="1590">
      <c r="A1590" s="3" t="n">
        <v>1586</v>
      </c>
      <c r="B1590" s="4" t="n"/>
      <c r="C1590" s="4" t="n"/>
      <c r="D1590" s="5">
        <f>IF(E1590="ISNR20","Natural Rubber-TSNR (ISNR-20)","")</f>
        <v/>
      </c>
      <c r="E1590" s="4" t="n"/>
      <c r="F1590" s="6" t="n"/>
      <c r="G1590" s="6" t="n"/>
      <c r="H1590" s="7">
        <f>IF(G1590="","",G1590-TODAY())</f>
        <v/>
      </c>
      <c r="I1590" s="8">
        <f>IF(G1590="","",
IF(G1590&lt;TODAY(),
IF(O1590&gt;0,"Violated","Completed"),
IF(H1590&lt;=7,"Expiring Soon",
"Active")))</f>
        <v/>
      </c>
      <c r="J1590" s="8">
        <f>IF(C1590="","",
COUNTIFS(
sales!$C:$C,$C1590,
sales!$E:$E,$E1590,
sales!$H:$H,"&gt;="&amp;$F1590,
sales!$H:$H,"&lt;="&amp;$G1590
))</f>
        <v/>
      </c>
      <c r="K1590" s="9">
        <f>IF(COUNTIFS(sales!C:C, C1590)=0,"",
_xlfn.MAXIFS(sales!H:H, sales!C:C, C1590))</f>
        <v/>
      </c>
      <c r="L1590" s="4" t="n"/>
      <c r="M1590" s="4" t="n"/>
      <c r="N1590" s="10">
        <f>IF(C1590="","",
SUMIFS(
sales!$I:$I,
sales!$C:$C,$C1590,
sales!$E:$E,$E1590,
sales!$H:$H,"&gt;="&amp;$F1590,
sales!$H:$H,"&lt;="&amp;$G1590
))</f>
        <v/>
      </c>
      <c r="O1590" s="10">
        <f>IF(M1590="","",M1590-N1590)</f>
        <v/>
      </c>
      <c r="P1590" s="11">
        <f>IF(M1590=0,"",N1590/M1590)</f>
        <v/>
      </c>
      <c r="Q1590" s="12">
        <f>IF(OR(G1590="",O1590=""),"",
IF(AND(G1590&lt;TODAY(),O1590&gt;0),"YES","NO"))</f>
        <v/>
      </c>
      <c r="R1590" s="100" t="n"/>
      <c r="S1590" s="14" t="n"/>
      <c r="T1590" s="15">
        <f>IF(Q1590="YES", IF(R1590="Company",L1590*(1+S1590),IF(R1590="Vendor",L1590*(1-S1590),"")),"")</f>
        <v/>
      </c>
      <c r="U1590" s="15">
        <f>IF(Q1590="YES",O1590*T1590,"")</f>
        <v/>
      </c>
      <c r="V1590" s="16" t="n"/>
      <c r="W1590" s="17">
        <f>IF(Q1590="YES",G1590+V1590,"")</f>
        <v/>
      </c>
      <c r="X1590" s="18">
        <f>IF(Q1590="YES",IF(TODAY()&gt;W1590,"OVERDUE","WITHIN TIME"),"")</f>
        <v/>
      </c>
    </row>
    <row r="1591">
      <c r="A1591" s="3" t="n">
        <v>1587</v>
      </c>
      <c r="B1591" s="4" t="n"/>
      <c r="C1591" s="4" t="n"/>
      <c r="D1591" s="5">
        <f>IF(E1591="ISNR20","Natural Rubber-TSNR (ISNR-20)","")</f>
        <v/>
      </c>
      <c r="E1591" s="4" t="n"/>
      <c r="F1591" s="6" t="n"/>
      <c r="G1591" s="6" t="n"/>
      <c r="H1591" s="7">
        <f>IF(G1591="","",G1591-TODAY())</f>
        <v/>
      </c>
      <c r="I1591" s="8">
        <f>IF(G1591="","",
IF(G1591&lt;TODAY(),
IF(O1591&gt;0,"Violated","Completed"),
IF(H1591&lt;=7,"Expiring Soon",
"Active")))</f>
        <v/>
      </c>
      <c r="J1591" s="8">
        <f>IF(C1591="","",
COUNTIFS(
sales!$C:$C,$C1591,
sales!$E:$E,$E1591,
sales!$H:$H,"&gt;="&amp;$F1591,
sales!$H:$H,"&lt;="&amp;$G1591
))</f>
        <v/>
      </c>
      <c r="K1591" s="9">
        <f>IF(COUNTIFS(sales!C:C, C1591)=0,"",
_xlfn.MAXIFS(sales!H:H, sales!C:C, C1591))</f>
        <v/>
      </c>
      <c r="L1591" s="4" t="n"/>
      <c r="M1591" s="4" t="n"/>
      <c r="N1591" s="10">
        <f>IF(C1591="","",
SUMIFS(
sales!$I:$I,
sales!$C:$C,$C1591,
sales!$E:$E,$E1591,
sales!$H:$H,"&gt;="&amp;$F1591,
sales!$H:$H,"&lt;="&amp;$G1591
))</f>
        <v/>
      </c>
      <c r="O1591" s="10">
        <f>IF(M1591="","",M1591-N1591)</f>
        <v/>
      </c>
      <c r="P1591" s="11">
        <f>IF(M1591=0,"",N1591/M1591)</f>
        <v/>
      </c>
      <c r="Q1591" s="12">
        <f>IF(OR(G1591="",O1591=""),"",
IF(AND(G1591&lt;TODAY(),O1591&gt;0),"YES","NO"))</f>
        <v/>
      </c>
      <c r="R1591" s="100" t="n"/>
      <c r="S1591" s="14" t="n"/>
      <c r="T1591" s="15">
        <f>IF(Q1591="YES", IF(R1591="Company",L1591*(1+S1591),IF(R1591="Vendor",L1591*(1-S1591),"")),"")</f>
        <v/>
      </c>
      <c r="U1591" s="15">
        <f>IF(Q1591="YES",O1591*T1591,"")</f>
        <v/>
      </c>
      <c r="V1591" s="16" t="n"/>
      <c r="W1591" s="17">
        <f>IF(Q1591="YES",G1591+V1591,"")</f>
        <v/>
      </c>
      <c r="X1591" s="18">
        <f>IF(Q1591="YES",IF(TODAY()&gt;W1591,"OVERDUE","WITHIN TIME"),"")</f>
        <v/>
      </c>
    </row>
    <row r="1592">
      <c r="A1592" s="3" t="n">
        <v>1588</v>
      </c>
      <c r="B1592" s="4" t="n"/>
      <c r="C1592" s="4" t="n"/>
      <c r="D1592" s="5">
        <f>IF(E1592="ISNR20","Natural Rubber-TSNR (ISNR-20)","")</f>
        <v/>
      </c>
      <c r="E1592" s="4" t="n"/>
      <c r="F1592" s="6" t="n"/>
      <c r="G1592" s="6" t="n"/>
      <c r="H1592" s="7">
        <f>IF(G1592="","",G1592-TODAY())</f>
        <v/>
      </c>
      <c r="I1592" s="8">
        <f>IF(G1592="","",
IF(G1592&lt;TODAY(),
IF(O1592&gt;0,"Violated","Completed"),
IF(H1592&lt;=7,"Expiring Soon",
"Active")))</f>
        <v/>
      </c>
      <c r="J1592" s="8">
        <f>IF(C1592="","",
COUNTIFS(
sales!$C:$C,$C1592,
sales!$E:$E,$E1592,
sales!$H:$H,"&gt;="&amp;$F1592,
sales!$H:$H,"&lt;="&amp;$G1592
))</f>
        <v/>
      </c>
      <c r="K1592" s="9">
        <f>IF(COUNTIFS(sales!C:C, C1592)=0,"",
_xlfn.MAXIFS(sales!H:H, sales!C:C, C1592))</f>
        <v/>
      </c>
      <c r="L1592" s="4" t="n"/>
      <c r="M1592" s="4" t="n"/>
      <c r="N1592" s="10">
        <f>IF(C1592="","",
SUMIFS(
sales!$I:$I,
sales!$C:$C,$C1592,
sales!$E:$E,$E1592,
sales!$H:$H,"&gt;="&amp;$F1592,
sales!$H:$H,"&lt;="&amp;$G1592
))</f>
        <v/>
      </c>
      <c r="O1592" s="10">
        <f>IF(M1592="","",M1592-N1592)</f>
        <v/>
      </c>
      <c r="P1592" s="11">
        <f>IF(M1592=0,"",N1592/M1592)</f>
        <v/>
      </c>
      <c r="Q1592" s="12">
        <f>IF(OR(G1592="",O1592=""),"",
IF(AND(G1592&lt;TODAY(),O1592&gt;0),"YES","NO"))</f>
        <v/>
      </c>
      <c r="R1592" s="100" t="n"/>
      <c r="S1592" s="14" t="n"/>
      <c r="T1592" s="15">
        <f>IF(Q1592="YES", IF(R1592="Company",L1592*(1+S1592),IF(R1592="Vendor",L1592*(1-S1592),"")),"")</f>
        <v/>
      </c>
      <c r="U1592" s="15">
        <f>IF(Q1592="YES",O1592*T1592,"")</f>
        <v/>
      </c>
      <c r="V1592" s="16" t="n"/>
      <c r="W1592" s="17">
        <f>IF(Q1592="YES",G1592+V1592,"")</f>
        <v/>
      </c>
      <c r="X1592" s="18">
        <f>IF(Q1592="YES",IF(TODAY()&gt;W1592,"OVERDUE","WITHIN TIME"),"")</f>
        <v/>
      </c>
    </row>
    <row r="1593">
      <c r="A1593" s="3" t="n">
        <v>1589</v>
      </c>
      <c r="B1593" s="4" t="n"/>
      <c r="C1593" s="4" t="n"/>
      <c r="D1593" s="5">
        <f>IF(E1593="ISNR20","Natural Rubber-TSNR (ISNR-20)","")</f>
        <v/>
      </c>
      <c r="E1593" s="4" t="n"/>
      <c r="F1593" s="6" t="n"/>
      <c r="G1593" s="6" t="n"/>
      <c r="H1593" s="7">
        <f>IF(G1593="","",G1593-TODAY())</f>
        <v/>
      </c>
      <c r="I1593" s="8">
        <f>IF(G1593="","",
IF(G1593&lt;TODAY(),
IF(O1593&gt;0,"Violated","Completed"),
IF(H1593&lt;=7,"Expiring Soon",
"Active")))</f>
        <v/>
      </c>
      <c r="J1593" s="8">
        <f>IF(C1593="","",
COUNTIFS(
sales!$C:$C,$C1593,
sales!$E:$E,$E1593,
sales!$H:$H,"&gt;="&amp;$F1593,
sales!$H:$H,"&lt;="&amp;$G1593
))</f>
        <v/>
      </c>
      <c r="K1593" s="9">
        <f>IF(COUNTIFS(sales!C:C, C1593)=0,"",
_xlfn.MAXIFS(sales!H:H, sales!C:C, C1593))</f>
        <v/>
      </c>
      <c r="L1593" s="4" t="n"/>
      <c r="M1593" s="4" t="n"/>
      <c r="N1593" s="10">
        <f>IF(C1593="","",
SUMIFS(
sales!$I:$I,
sales!$C:$C,$C1593,
sales!$E:$E,$E1593,
sales!$H:$H,"&gt;="&amp;$F1593,
sales!$H:$H,"&lt;="&amp;$G1593
))</f>
        <v/>
      </c>
      <c r="O1593" s="10">
        <f>IF(M1593="","",M1593-N1593)</f>
        <v/>
      </c>
      <c r="P1593" s="11">
        <f>IF(M1593=0,"",N1593/M1593)</f>
        <v/>
      </c>
      <c r="Q1593" s="12">
        <f>IF(OR(G1593="",O1593=""),"",
IF(AND(G1593&lt;TODAY(),O1593&gt;0),"YES","NO"))</f>
        <v/>
      </c>
      <c r="R1593" s="100" t="n"/>
      <c r="S1593" s="14" t="n"/>
      <c r="T1593" s="15">
        <f>IF(Q1593="YES", IF(R1593="Company",L1593*(1+S1593),IF(R1593="Vendor",L1593*(1-S1593),"")),"")</f>
        <v/>
      </c>
      <c r="U1593" s="15">
        <f>IF(Q1593="YES",O1593*T1593,"")</f>
        <v/>
      </c>
      <c r="V1593" s="16" t="n"/>
      <c r="W1593" s="17">
        <f>IF(Q1593="YES",G1593+V1593,"")</f>
        <v/>
      </c>
      <c r="X1593" s="18">
        <f>IF(Q1593="YES",IF(TODAY()&gt;W1593,"OVERDUE","WITHIN TIME"),"")</f>
        <v/>
      </c>
    </row>
    <row r="1594">
      <c r="A1594" s="3" t="n">
        <v>1590</v>
      </c>
      <c r="B1594" s="4" t="n"/>
      <c r="C1594" s="4" t="n"/>
      <c r="D1594" s="5">
        <f>IF(E1594="ISNR20","Natural Rubber-TSNR (ISNR-20)","")</f>
        <v/>
      </c>
      <c r="E1594" s="4" t="n"/>
      <c r="F1594" s="6" t="n"/>
      <c r="G1594" s="6" t="n"/>
      <c r="H1594" s="7">
        <f>IF(G1594="","",G1594-TODAY())</f>
        <v/>
      </c>
      <c r="I1594" s="8">
        <f>IF(G1594="","",
IF(G1594&lt;TODAY(),
IF(O1594&gt;0,"Violated","Completed"),
IF(H1594&lt;=7,"Expiring Soon",
"Active")))</f>
        <v/>
      </c>
      <c r="J1594" s="8">
        <f>IF(C1594="","",
COUNTIFS(
sales!$C:$C,$C1594,
sales!$E:$E,$E1594,
sales!$H:$H,"&gt;="&amp;$F1594,
sales!$H:$H,"&lt;="&amp;$G1594
))</f>
        <v/>
      </c>
      <c r="K1594" s="9">
        <f>IF(COUNTIFS(sales!C:C, C1594)=0,"",
_xlfn.MAXIFS(sales!H:H, sales!C:C, C1594))</f>
        <v/>
      </c>
      <c r="L1594" s="4" t="n"/>
      <c r="M1594" s="4" t="n"/>
      <c r="N1594" s="10">
        <f>IF(C1594="","",
SUMIFS(
sales!$I:$I,
sales!$C:$C,$C1594,
sales!$E:$E,$E1594,
sales!$H:$H,"&gt;="&amp;$F1594,
sales!$H:$H,"&lt;="&amp;$G1594
))</f>
        <v/>
      </c>
      <c r="O1594" s="10">
        <f>IF(M1594="","",M1594-N1594)</f>
        <v/>
      </c>
      <c r="P1594" s="11">
        <f>IF(M1594=0,"",N1594/M1594)</f>
        <v/>
      </c>
      <c r="Q1594" s="12">
        <f>IF(OR(G1594="",O1594=""),"",
IF(AND(G1594&lt;TODAY(),O1594&gt;0),"YES","NO"))</f>
        <v/>
      </c>
      <c r="R1594" s="100" t="n"/>
      <c r="S1594" s="14" t="n"/>
      <c r="T1594" s="15">
        <f>IF(Q1594="YES", IF(R1594="Company",L1594*(1+S1594),IF(R1594="Vendor",L1594*(1-S1594),"")),"")</f>
        <v/>
      </c>
      <c r="U1594" s="15">
        <f>IF(Q1594="YES",O1594*T1594,"")</f>
        <v/>
      </c>
      <c r="V1594" s="16" t="n"/>
      <c r="W1594" s="17">
        <f>IF(Q1594="YES",G1594+V1594,"")</f>
        <v/>
      </c>
      <c r="X1594" s="18">
        <f>IF(Q1594="YES",IF(TODAY()&gt;W1594,"OVERDUE","WITHIN TIME"),"")</f>
        <v/>
      </c>
    </row>
    <row r="1595">
      <c r="A1595" s="3" t="n">
        <v>1591</v>
      </c>
      <c r="B1595" s="4" t="n"/>
      <c r="C1595" s="4" t="n"/>
      <c r="D1595" s="5">
        <f>IF(E1595="ISNR20","Natural Rubber-TSNR (ISNR-20)","")</f>
        <v/>
      </c>
      <c r="E1595" s="4" t="n"/>
      <c r="F1595" s="6" t="n"/>
      <c r="G1595" s="6" t="n"/>
      <c r="H1595" s="7">
        <f>IF(G1595="","",G1595-TODAY())</f>
        <v/>
      </c>
      <c r="I1595" s="8">
        <f>IF(G1595="","",
IF(G1595&lt;TODAY(),
IF(O1595&gt;0,"Violated","Completed"),
IF(H1595&lt;=7,"Expiring Soon",
"Active")))</f>
        <v/>
      </c>
      <c r="J1595" s="8">
        <f>IF(C1595="","",
COUNTIFS(
sales!$C:$C,$C1595,
sales!$E:$E,$E1595,
sales!$H:$H,"&gt;="&amp;$F1595,
sales!$H:$H,"&lt;="&amp;$G1595
))</f>
        <v/>
      </c>
      <c r="K1595" s="9">
        <f>IF(COUNTIFS(sales!C:C, C1595)=0,"",
_xlfn.MAXIFS(sales!H:H, sales!C:C, C1595))</f>
        <v/>
      </c>
      <c r="L1595" s="4" t="n"/>
      <c r="M1595" s="4" t="n"/>
      <c r="N1595" s="10">
        <f>IF(C1595="","",
SUMIFS(
sales!$I:$I,
sales!$C:$C,$C1595,
sales!$E:$E,$E1595,
sales!$H:$H,"&gt;="&amp;$F1595,
sales!$H:$H,"&lt;="&amp;$G1595
))</f>
        <v/>
      </c>
      <c r="O1595" s="10">
        <f>IF(M1595="","",M1595-N1595)</f>
        <v/>
      </c>
      <c r="P1595" s="11">
        <f>IF(M1595=0,"",N1595/M1595)</f>
        <v/>
      </c>
      <c r="Q1595" s="12">
        <f>IF(OR(G1595="",O1595=""),"",
IF(AND(G1595&lt;TODAY(),O1595&gt;0),"YES","NO"))</f>
        <v/>
      </c>
      <c r="R1595" s="100" t="n"/>
      <c r="S1595" s="14" t="n"/>
      <c r="T1595" s="15">
        <f>IF(Q1595="YES", IF(R1595="Company",L1595*(1+S1595),IF(R1595="Vendor",L1595*(1-S1595),"")),"")</f>
        <v/>
      </c>
      <c r="U1595" s="15">
        <f>IF(Q1595="YES",O1595*T1595,"")</f>
        <v/>
      </c>
      <c r="V1595" s="16" t="n"/>
      <c r="W1595" s="17">
        <f>IF(Q1595="YES",G1595+V1595,"")</f>
        <v/>
      </c>
      <c r="X1595" s="18">
        <f>IF(Q1595="YES",IF(TODAY()&gt;W1595,"OVERDUE","WITHIN TIME"),"")</f>
        <v/>
      </c>
    </row>
    <row r="1596">
      <c r="A1596" s="3" t="n">
        <v>1592</v>
      </c>
      <c r="B1596" s="4" t="n"/>
      <c r="C1596" s="4" t="n"/>
      <c r="D1596" s="5">
        <f>IF(E1596="ISNR20","Natural Rubber-TSNR (ISNR-20)","")</f>
        <v/>
      </c>
      <c r="E1596" s="4" t="n"/>
      <c r="F1596" s="6" t="n"/>
      <c r="G1596" s="6" t="n"/>
      <c r="H1596" s="7">
        <f>IF(G1596="","",G1596-TODAY())</f>
        <v/>
      </c>
      <c r="I1596" s="8">
        <f>IF(G1596="","",
IF(G1596&lt;TODAY(),
IF(O1596&gt;0,"Violated","Completed"),
IF(H1596&lt;=7,"Expiring Soon",
"Active")))</f>
        <v/>
      </c>
      <c r="J1596" s="8">
        <f>IF(C1596="","",
COUNTIFS(
sales!$C:$C,$C1596,
sales!$E:$E,$E1596,
sales!$H:$H,"&gt;="&amp;$F1596,
sales!$H:$H,"&lt;="&amp;$G1596
))</f>
        <v/>
      </c>
      <c r="K1596" s="9">
        <f>IF(COUNTIFS(sales!C:C, C1596)=0,"",
_xlfn.MAXIFS(sales!H:H, sales!C:C, C1596))</f>
        <v/>
      </c>
      <c r="L1596" s="4" t="n"/>
      <c r="M1596" s="4" t="n"/>
      <c r="N1596" s="10">
        <f>IF(C1596="","",
SUMIFS(
sales!$I:$I,
sales!$C:$C,$C1596,
sales!$E:$E,$E1596,
sales!$H:$H,"&gt;="&amp;$F1596,
sales!$H:$H,"&lt;="&amp;$G1596
))</f>
        <v/>
      </c>
      <c r="O1596" s="10">
        <f>IF(M1596="","",M1596-N1596)</f>
        <v/>
      </c>
      <c r="P1596" s="11">
        <f>IF(M1596=0,"",N1596/M1596)</f>
        <v/>
      </c>
      <c r="Q1596" s="12">
        <f>IF(OR(G1596="",O1596=""),"",
IF(AND(G1596&lt;TODAY(),O1596&gt;0),"YES","NO"))</f>
        <v/>
      </c>
      <c r="R1596" s="100" t="n"/>
      <c r="S1596" s="14" t="n"/>
      <c r="T1596" s="15">
        <f>IF(Q1596="YES", IF(R1596="Company",L1596*(1+S1596),IF(R1596="Vendor",L1596*(1-S1596),"")),"")</f>
        <v/>
      </c>
      <c r="U1596" s="15">
        <f>IF(Q1596="YES",O1596*T1596,"")</f>
        <v/>
      </c>
      <c r="V1596" s="16" t="n"/>
      <c r="W1596" s="17">
        <f>IF(Q1596="YES",G1596+V1596,"")</f>
        <v/>
      </c>
      <c r="X1596" s="18">
        <f>IF(Q1596="YES",IF(TODAY()&gt;W1596,"OVERDUE","WITHIN TIME"),"")</f>
        <v/>
      </c>
    </row>
    <row r="1597">
      <c r="A1597" s="3" t="n">
        <v>1593</v>
      </c>
      <c r="B1597" s="4" t="n"/>
      <c r="C1597" s="4" t="n"/>
      <c r="D1597" s="5">
        <f>IF(E1597="ISNR20","Natural Rubber-TSNR (ISNR-20)","")</f>
        <v/>
      </c>
      <c r="E1597" s="4" t="n"/>
      <c r="F1597" s="6" t="n"/>
      <c r="G1597" s="6" t="n"/>
      <c r="H1597" s="7">
        <f>IF(G1597="","",G1597-TODAY())</f>
        <v/>
      </c>
      <c r="I1597" s="8">
        <f>IF(G1597="","",
IF(G1597&lt;TODAY(),
IF(O1597&gt;0,"Violated","Completed"),
IF(H1597&lt;=7,"Expiring Soon",
"Active")))</f>
        <v/>
      </c>
      <c r="J1597" s="8">
        <f>IF(C1597="","",
COUNTIFS(
sales!$C:$C,$C1597,
sales!$E:$E,$E1597,
sales!$H:$H,"&gt;="&amp;$F1597,
sales!$H:$H,"&lt;="&amp;$G1597
))</f>
        <v/>
      </c>
      <c r="K1597" s="9">
        <f>IF(COUNTIFS(sales!C:C, C1597)=0,"",
_xlfn.MAXIFS(sales!H:H, sales!C:C, C1597))</f>
        <v/>
      </c>
      <c r="L1597" s="4" t="n"/>
      <c r="M1597" s="4" t="n"/>
      <c r="N1597" s="10">
        <f>IF(C1597="","",
SUMIFS(
sales!$I:$I,
sales!$C:$C,$C1597,
sales!$E:$E,$E1597,
sales!$H:$H,"&gt;="&amp;$F1597,
sales!$H:$H,"&lt;="&amp;$G1597
))</f>
        <v/>
      </c>
      <c r="O1597" s="10">
        <f>IF(M1597="","",M1597-N1597)</f>
        <v/>
      </c>
      <c r="P1597" s="11">
        <f>IF(M1597=0,"",N1597/M1597)</f>
        <v/>
      </c>
      <c r="Q1597" s="12">
        <f>IF(OR(G1597="",O1597=""),"",
IF(AND(G1597&lt;TODAY(),O1597&gt;0),"YES","NO"))</f>
        <v/>
      </c>
      <c r="R1597" s="100" t="n"/>
      <c r="S1597" s="14" t="n"/>
      <c r="T1597" s="15">
        <f>IF(Q1597="YES", IF(R1597="Company",L1597*(1+S1597),IF(R1597="Vendor",L1597*(1-S1597),"")),"")</f>
        <v/>
      </c>
      <c r="U1597" s="15">
        <f>IF(Q1597="YES",O1597*T1597,"")</f>
        <v/>
      </c>
      <c r="V1597" s="16" t="n"/>
      <c r="W1597" s="17">
        <f>IF(Q1597="YES",G1597+V1597,"")</f>
        <v/>
      </c>
      <c r="X1597" s="18">
        <f>IF(Q1597="YES",IF(TODAY()&gt;W1597,"OVERDUE","WITHIN TIME"),"")</f>
        <v/>
      </c>
    </row>
    <row r="1598">
      <c r="A1598" s="3" t="n">
        <v>1594</v>
      </c>
      <c r="B1598" s="4" t="n"/>
      <c r="C1598" s="4" t="n"/>
      <c r="D1598" s="5">
        <f>IF(E1598="ISNR20","Natural Rubber-TSNR (ISNR-20)","")</f>
        <v/>
      </c>
      <c r="E1598" s="4" t="n"/>
      <c r="F1598" s="6" t="n"/>
      <c r="G1598" s="6" t="n"/>
      <c r="H1598" s="7">
        <f>IF(G1598="","",G1598-TODAY())</f>
        <v/>
      </c>
      <c r="I1598" s="8">
        <f>IF(G1598="","",
IF(G1598&lt;TODAY(),
IF(O1598&gt;0,"Violated","Completed"),
IF(H1598&lt;=7,"Expiring Soon",
"Active")))</f>
        <v/>
      </c>
      <c r="J1598" s="8">
        <f>IF(C1598="","",
COUNTIFS(
sales!$C:$C,$C1598,
sales!$E:$E,$E1598,
sales!$H:$H,"&gt;="&amp;$F1598,
sales!$H:$H,"&lt;="&amp;$G1598
))</f>
        <v/>
      </c>
      <c r="K1598" s="9">
        <f>IF(COUNTIFS(sales!C:C, C1598)=0,"",
_xlfn.MAXIFS(sales!H:H, sales!C:C, C1598))</f>
        <v/>
      </c>
      <c r="L1598" s="4" t="n"/>
      <c r="M1598" s="4" t="n"/>
      <c r="N1598" s="10">
        <f>IF(C1598="","",
SUMIFS(
sales!$I:$I,
sales!$C:$C,$C1598,
sales!$E:$E,$E1598,
sales!$H:$H,"&gt;="&amp;$F1598,
sales!$H:$H,"&lt;="&amp;$G1598
))</f>
        <v/>
      </c>
      <c r="O1598" s="10">
        <f>IF(M1598="","",M1598-N1598)</f>
        <v/>
      </c>
      <c r="P1598" s="11">
        <f>IF(M1598=0,"",N1598/M1598)</f>
        <v/>
      </c>
      <c r="Q1598" s="12">
        <f>IF(OR(G1598="",O1598=""),"",
IF(AND(G1598&lt;TODAY(),O1598&gt;0),"YES","NO"))</f>
        <v/>
      </c>
      <c r="R1598" s="100" t="n"/>
      <c r="S1598" s="14" t="n"/>
      <c r="T1598" s="15">
        <f>IF(Q1598="YES", IF(R1598="Company",L1598*(1+S1598),IF(R1598="Vendor",L1598*(1-S1598),"")),"")</f>
        <v/>
      </c>
      <c r="U1598" s="15">
        <f>IF(Q1598="YES",O1598*T1598,"")</f>
        <v/>
      </c>
      <c r="V1598" s="16" t="n"/>
      <c r="W1598" s="17">
        <f>IF(Q1598="YES",G1598+V1598,"")</f>
        <v/>
      </c>
      <c r="X1598" s="18">
        <f>IF(Q1598="YES",IF(TODAY()&gt;W1598,"OVERDUE","WITHIN TIME"),"")</f>
        <v/>
      </c>
    </row>
    <row r="1599">
      <c r="A1599" s="3" t="n">
        <v>1595</v>
      </c>
      <c r="B1599" s="4" t="n"/>
      <c r="C1599" s="4" t="n"/>
      <c r="D1599" s="5">
        <f>IF(E1599="ISNR20","Natural Rubber-TSNR (ISNR-20)","")</f>
        <v/>
      </c>
      <c r="E1599" s="4" t="n"/>
      <c r="F1599" s="6" t="n"/>
      <c r="G1599" s="6" t="n"/>
      <c r="H1599" s="7">
        <f>IF(G1599="","",G1599-TODAY())</f>
        <v/>
      </c>
      <c r="I1599" s="8">
        <f>IF(G1599="","",
IF(G1599&lt;TODAY(),
IF(O1599&gt;0,"Violated","Completed"),
IF(H1599&lt;=7,"Expiring Soon",
"Active")))</f>
        <v/>
      </c>
      <c r="J1599" s="8">
        <f>IF(C1599="","",
COUNTIFS(
sales!$C:$C,$C1599,
sales!$E:$E,$E1599,
sales!$H:$H,"&gt;="&amp;$F1599,
sales!$H:$H,"&lt;="&amp;$G1599
))</f>
        <v/>
      </c>
      <c r="K1599" s="9">
        <f>IF(COUNTIFS(sales!C:C, C1599)=0,"",
_xlfn.MAXIFS(sales!H:H, sales!C:C, C1599))</f>
        <v/>
      </c>
      <c r="L1599" s="4" t="n"/>
      <c r="M1599" s="4" t="n"/>
      <c r="N1599" s="10">
        <f>IF(C1599="","",
SUMIFS(
sales!$I:$I,
sales!$C:$C,$C1599,
sales!$E:$E,$E1599,
sales!$H:$H,"&gt;="&amp;$F1599,
sales!$H:$H,"&lt;="&amp;$G1599
))</f>
        <v/>
      </c>
      <c r="O1599" s="10">
        <f>IF(M1599="","",M1599-N1599)</f>
        <v/>
      </c>
      <c r="P1599" s="11">
        <f>IF(M1599=0,"",N1599/M1599)</f>
        <v/>
      </c>
      <c r="Q1599" s="12">
        <f>IF(OR(G1599="",O1599=""),"",
IF(AND(G1599&lt;TODAY(),O1599&gt;0),"YES","NO"))</f>
        <v/>
      </c>
      <c r="R1599" s="100" t="n"/>
      <c r="S1599" s="14" t="n"/>
      <c r="T1599" s="15">
        <f>IF(Q1599="YES", IF(R1599="Company",L1599*(1+S1599),IF(R1599="Vendor",L1599*(1-S1599),"")),"")</f>
        <v/>
      </c>
      <c r="U1599" s="15">
        <f>IF(Q1599="YES",O1599*T1599,"")</f>
        <v/>
      </c>
      <c r="V1599" s="16" t="n"/>
      <c r="W1599" s="17">
        <f>IF(Q1599="YES",G1599+V1599,"")</f>
        <v/>
      </c>
      <c r="X1599" s="18">
        <f>IF(Q1599="YES",IF(TODAY()&gt;W1599,"OVERDUE","WITHIN TIME"),"")</f>
        <v/>
      </c>
    </row>
    <row r="1600">
      <c r="A1600" s="3" t="n">
        <v>1596</v>
      </c>
      <c r="B1600" s="4" t="n"/>
      <c r="C1600" s="4" t="n"/>
      <c r="D1600" s="5">
        <f>IF(E1600="ISNR20","Natural Rubber-TSNR (ISNR-20)","")</f>
        <v/>
      </c>
      <c r="E1600" s="4" t="n"/>
      <c r="F1600" s="6" t="n"/>
      <c r="G1600" s="6" t="n"/>
      <c r="H1600" s="7">
        <f>IF(G1600="","",G1600-TODAY())</f>
        <v/>
      </c>
      <c r="I1600" s="8">
        <f>IF(G1600="","",
IF(G1600&lt;TODAY(),
IF(O1600&gt;0,"Violated","Completed"),
IF(H1600&lt;=7,"Expiring Soon",
"Active")))</f>
        <v/>
      </c>
      <c r="J1600" s="8">
        <f>IF(C1600="","",
COUNTIFS(
sales!$C:$C,$C1600,
sales!$E:$E,$E1600,
sales!$H:$H,"&gt;="&amp;$F1600,
sales!$H:$H,"&lt;="&amp;$G1600
))</f>
        <v/>
      </c>
      <c r="K1600" s="9">
        <f>IF(COUNTIFS(sales!C:C, C1600)=0,"",
_xlfn.MAXIFS(sales!H:H, sales!C:C, C1600))</f>
        <v/>
      </c>
      <c r="L1600" s="4" t="n"/>
      <c r="M1600" s="4" t="n"/>
      <c r="N1600" s="10">
        <f>IF(C1600="","",
SUMIFS(
sales!$I:$I,
sales!$C:$C,$C1600,
sales!$E:$E,$E1600,
sales!$H:$H,"&gt;="&amp;$F1600,
sales!$H:$H,"&lt;="&amp;$G1600
))</f>
        <v/>
      </c>
      <c r="O1600" s="10">
        <f>IF(M1600="","",M1600-N1600)</f>
        <v/>
      </c>
      <c r="P1600" s="11">
        <f>IF(M1600=0,"",N1600/M1600)</f>
        <v/>
      </c>
      <c r="Q1600" s="12">
        <f>IF(OR(G1600="",O1600=""),"",
IF(AND(G1600&lt;TODAY(),O1600&gt;0),"YES","NO"))</f>
        <v/>
      </c>
      <c r="R1600" s="100" t="n"/>
      <c r="S1600" s="14" t="n"/>
      <c r="T1600" s="15">
        <f>IF(Q1600="YES", IF(R1600="Company",L1600*(1+S1600),IF(R1600="Vendor",L1600*(1-S1600),"")),"")</f>
        <v/>
      </c>
      <c r="U1600" s="15">
        <f>IF(Q1600="YES",O1600*T1600,"")</f>
        <v/>
      </c>
      <c r="V1600" s="16" t="n"/>
      <c r="W1600" s="17">
        <f>IF(Q1600="YES",G1600+V1600,"")</f>
        <v/>
      </c>
      <c r="X1600" s="18">
        <f>IF(Q1600="YES",IF(TODAY()&gt;W1600,"OVERDUE","WITHIN TIME"),"")</f>
        <v/>
      </c>
    </row>
    <row r="1601">
      <c r="A1601" s="3" t="n">
        <v>1597</v>
      </c>
      <c r="B1601" s="4" t="n"/>
      <c r="C1601" s="4" t="n"/>
      <c r="D1601" s="5">
        <f>IF(E1601="ISNR20","Natural Rubber-TSNR (ISNR-20)","")</f>
        <v/>
      </c>
      <c r="E1601" s="4" t="n"/>
      <c r="F1601" s="6" t="n"/>
      <c r="G1601" s="6" t="n"/>
      <c r="H1601" s="7">
        <f>IF(G1601="","",G1601-TODAY())</f>
        <v/>
      </c>
      <c r="I1601" s="8">
        <f>IF(G1601="","",
IF(G1601&lt;TODAY(),
IF(O1601&gt;0,"Violated","Completed"),
IF(H1601&lt;=7,"Expiring Soon",
"Active")))</f>
        <v/>
      </c>
      <c r="J1601" s="8">
        <f>IF(C1601="","",
COUNTIFS(
sales!$C:$C,$C1601,
sales!$E:$E,$E1601,
sales!$H:$H,"&gt;="&amp;$F1601,
sales!$H:$H,"&lt;="&amp;$G1601
))</f>
        <v/>
      </c>
      <c r="K1601" s="9">
        <f>IF(COUNTIFS(sales!C:C, C1601)=0,"",
_xlfn.MAXIFS(sales!H:H, sales!C:C, C1601))</f>
        <v/>
      </c>
      <c r="L1601" s="4" t="n"/>
      <c r="M1601" s="4" t="n"/>
      <c r="N1601" s="10">
        <f>IF(C1601="","",
SUMIFS(
sales!$I:$I,
sales!$C:$C,$C1601,
sales!$E:$E,$E1601,
sales!$H:$H,"&gt;="&amp;$F1601,
sales!$H:$H,"&lt;="&amp;$G1601
))</f>
        <v/>
      </c>
      <c r="O1601" s="10">
        <f>IF(M1601="","",M1601-N1601)</f>
        <v/>
      </c>
      <c r="P1601" s="11">
        <f>IF(M1601=0,"",N1601/M1601)</f>
        <v/>
      </c>
      <c r="Q1601" s="12">
        <f>IF(OR(G1601="",O1601=""),"",
IF(AND(G1601&lt;TODAY(),O1601&gt;0),"YES","NO"))</f>
        <v/>
      </c>
      <c r="R1601" s="100" t="n"/>
      <c r="S1601" s="14" t="n"/>
      <c r="T1601" s="15">
        <f>IF(Q1601="YES", IF(R1601="Company",L1601*(1+S1601),IF(R1601="Vendor",L1601*(1-S1601),"")),"")</f>
        <v/>
      </c>
      <c r="U1601" s="15">
        <f>IF(Q1601="YES",O1601*T1601,"")</f>
        <v/>
      </c>
      <c r="V1601" s="16" t="n"/>
      <c r="W1601" s="17">
        <f>IF(Q1601="YES",G1601+V1601,"")</f>
        <v/>
      </c>
      <c r="X1601" s="18">
        <f>IF(Q1601="YES",IF(TODAY()&gt;W1601,"OVERDUE","WITHIN TIME"),"")</f>
        <v/>
      </c>
    </row>
    <row r="1602">
      <c r="A1602" s="3" t="n">
        <v>1598</v>
      </c>
      <c r="B1602" s="4" t="n"/>
      <c r="C1602" s="4" t="n"/>
      <c r="D1602" s="5">
        <f>IF(E1602="ISNR20","Natural Rubber-TSNR (ISNR-20)","")</f>
        <v/>
      </c>
      <c r="E1602" s="4" t="n"/>
      <c r="F1602" s="6" t="n"/>
      <c r="G1602" s="6" t="n"/>
      <c r="H1602" s="7">
        <f>IF(G1602="","",G1602-TODAY())</f>
        <v/>
      </c>
      <c r="I1602" s="8">
        <f>IF(G1602="","",
IF(G1602&lt;TODAY(),
IF(O1602&gt;0,"Violated","Completed"),
IF(H1602&lt;=7,"Expiring Soon",
"Active")))</f>
        <v/>
      </c>
      <c r="J1602" s="8">
        <f>IF(C1602="","",
COUNTIFS(
sales!$C:$C,$C1602,
sales!$E:$E,$E1602,
sales!$H:$H,"&gt;="&amp;$F1602,
sales!$H:$H,"&lt;="&amp;$G1602
))</f>
        <v/>
      </c>
      <c r="K1602" s="9">
        <f>IF(COUNTIFS(sales!C:C, C1602)=0,"",
_xlfn.MAXIFS(sales!H:H, sales!C:C, C1602))</f>
        <v/>
      </c>
      <c r="L1602" s="4" t="n"/>
      <c r="M1602" s="4" t="n"/>
      <c r="N1602" s="10">
        <f>IF(C1602="","",
SUMIFS(
sales!$I:$I,
sales!$C:$C,$C1602,
sales!$E:$E,$E1602,
sales!$H:$H,"&gt;="&amp;$F1602,
sales!$H:$H,"&lt;="&amp;$G1602
))</f>
        <v/>
      </c>
      <c r="O1602" s="10">
        <f>IF(M1602="","",M1602-N1602)</f>
        <v/>
      </c>
      <c r="P1602" s="11">
        <f>IF(M1602=0,"",N1602/M1602)</f>
        <v/>
      </c>
      <c r="Q1602" s="12">
        <f>IF(OR(G1602="",O1602=""),"",
IF(AND(G1602&lt;TODAY(),O1602&gt;0),"YES","NO"))</f>
        <v/>
      </c>
      <c r="R1602" s="100" t="n"/>
      <c r="S1602" s="14" t="n"/>
      <c r="T1602" s="15">
        <f>IF(Q1602="YES", IF(R1602="Company",L1602*(1+S1602),IF(R1602="Vendor",L1602*(1-S1602),"")),"")</f>
        <v/>
      </c>
      <c r="U1602" s="15">
        <f>IF(Q1602="YES",O1602*T1602,"")</f>
        <v/>
      </c>
      <c r="V1602" s="16" t="n"/>
      <c r="W1602" s="17">
        <f>IF(Q1602="YES",G1602+V1602,"")</f>
        <v/>
      </c>
      <c r="X1602" s="18">
        <f>IF(Q1602="YES",IF(TODAY()&gt;W1602,"OVERDUE","WITHIN TIME"),"")</f>
        <v/>
      </c>
    </row>
    <row r="1603">
      <c r="A1603" s="3" t="n">
        <v>1599</v>
      </c>
      <c r="B1603" s="4" t="n"/>
      <c r="C1603" s="4" t="n"/>
      <c r="D1603" s="5">
        <f>IF(E1603="ISNR20","Natural Rubber-TSNR (ISNR-20)","")</f>
        <v/>
      </c>
      <c r="E1603" s="4" t="n"/>
      <c r="F1603" s="6" t="n"/>
      <c r="G1603" s="6" t="n"/>
      <c r="H1603" s="7">
        <f>IF(G1603="","",G1603-TODAY())</f>
        <v/>
      </c>
      <c r="I1603" s="8">
        <f>IF(G1603="","",
IF(G1603&lt;TODAY(),
IF(O1603&gt;0,"Violated","Completed"),
IF(H1603&lt;=7,"Expiring Soon",
"Active")))</f>
        <v/>
      </c>
      <c r="J1603" s="8">
        <f>IF(C1603="","",
COUNTIFS(
sales!$C:$C,$C1603,
sales!$E:$E,$E1603,
sales!$H:$H,"&gt;="&amp;$F1603,
sales!$H:$H,"&lt;="&amp;$G1603
))</f>
        <v/>
      </c>
      <c r="K1603" s="9">
        <f>IF(COUNTIFS(sales!C:C, C1603)=0,"",
_xlfn.MAXIFS(sales!H:H, sales!C:C, C1603))</f>
        <v/>
      </c>
      <c r="L1603" s="4" t="n"/>
      <c r="M1603" s="4" t="n"/>
      <c r="N1603" s="10">
        <f>IF(C1603="","",
SUMIFS(
sales!$I:$I,
sales!$C:$C,$C1603,
sales!$E:$E,$E1603,
sales!$H:$H,"&gt;="&amp;$F1603,
sales!$H:$H,"&lt;="&amp;$G1603
))</f>
        <v/>
      </c>
      <c r="O1603" s="10">
        <f>IF(M1603="","",M1603-N1603)</f>
        <v/>
      </c>
      <c r="P1603" s="11">
        <f>IF(M1603=0,"",N1603/M1603)</f>
        <v/>
      </c>
      <c r="Q1603" s="12">
        <f>IF(OR(G1603="",O1603=""),"",
IF(AND(G1603&lt;TODAY(),O1603&gt;0),"YES","NO"))</f>
        <v/>
      </c>
      <c r="R1603" s="100" t="n"/>
      <c r="S1603" s="14" t="n"/>
      <c r="T1603" s="15">
        <f>IF(Q1603="YES", IF(R1603="Company",L1603*(1+S1603),IF(R1603="Vendor",L1603*(1-S1603),"")),"")</f>
        <v/>
      </c>
      <c r="U1603" s="15">
        <f>IF(Q1603="YES",O1603*T1603,"")</f>
        <v/>
      </c>
      <c r="V1603" s="16" t="n"/>
      <c r="W1603" s="17">
        <f>IF(Q1603="YES",G1603+V1603,"")</f>
        <v/>
      </c>
      <c r="X1603" s="18">
        <f>IF(Q1603="YES",IF(TODAY()&gt;W1603,"OVERDUE","WITHIN TIME"),"")</f>
        <v/>
      </c>
    </row>
    <row r="1604">
      <c r="A1604" s="3" t="n">
        <v>1600</v>
      </c>
      <c r="B1604" s="4" t="n"/>
      <c r="C1604" s="4" t="n"/>
      <c r="D1604" s="5">
        <f>IF(E1604="ISNR20","Natural Rubber-TSNR (ISNR-20)","")</f>
        <v/>
      </c>
      <c r="E1604" s="4" t="n"/>
      <c r="F1604" s="6" t="n"/>
      <c r="G1604" s="6" t="n"/>
      <c r="H1604" s="7">
        <f>IF(G1604="","",G1604-TODAY())</f>
        <v/>
      </c>
      <c r="I1604" s="8">
        <f>IF(G1604="","",
IF(G1604&lt;TODAY(),
IF(O1604&gt;0,"Violated","Completed"),
IF(H1604&lt;=7,"Expiring Soon",
"Active")))</f>
        <v/>
      </c>
      <c r="J1604" s="8">
        <f>IF(C1604="","",
COUNTIFS(
sales!$C:$C,$C1604,
sales!$E:$E,$E1604,
sales!$H:$H,"&gt;="&amp;$F1604,
sales!$H:$H,"&lt;="&amp;$G1604
))</f>
        <v/>
      </c>
      <c r="K1604" s="9">
        <f>IF(COUNTIFS(sales!C:C, C1604)=0,"",
_xlfn.MAXIFS(sales!H:H, sales!C:C, C1604))</f>
        <v/>
      </c>
      <c r="L1604" s="4" t="n"/>
      <c r="M1604" s="4" t="n"/>
      <c r="N1604" s="10">
        <f>IF(C1604="","",
SUMIFS(
sales!$I:$I,
sales!$C:$C,$C1604,
sales!$E:$E,$E1604,
sales!$H:$H,"&gt;="&amp;$F1604,
sales!$H:$H,"&lt;="&amp;$G1604
))</f>
        <v/>
      </c>
      <c r="O1604" s="10">
        <f>IF(M1604="","",M1604-N1604)</f>
        <v/>
      </c>
      <c r="P1604" s="11">
        <f>IF(M1604=0,"",N1604/M1604)</f>
        <v/>
      </c>
      <c r="Q1604" s="12">
        <f>IF(OR(G1604="",O1604=""),"",
IF(AND(G1604&lt;TODAY(),O1604&gt;0),"YES","NO"))</f>
        <v/>
      </c>
      <c r="R1604" s="100" t="n"/>
      <c r="S1604" s="14" t="n"/>
      <c r="T1604" s="15">
        <f>IF(Q1604="YES", IF(R1604="Company",L1604*(1+S1604),IF(R1604="Vendor",L1604*(1-S1604),"")),"")</f>
        <v/>
      </c>
      <c r="U1604" s="15">
        <f>IF(Q1604="YES",O1604*T1604,"")</f>
        <v/>
      </c>
      <c r="V1604" s="16" t="n"/>
      <c r="W1604" s="17">
        <f>IF(Q1604="YES",G1604+V1604,"")</f>
        <v/>
      </c>
      <c r="X1604" s="18">
        <f>IF(Q1604="YES",IF(TODAY()&gt;W1604,"OVERDUE","WITHIN TIME"),"")</f>
        <v/>
      </c>
    </row>
    <row r="1605">
      <c r="A1605" s="3" t="n">
        <v>1601</v>
      </c>
      <c r="B1605" s="4" t="n"/>
      <c r="C1605" s="4" t="n"/>
      <c r="D1605" s="5">
        <f>IF(E1605="ISNR20","Natural Rubber-TSNR (ISNR-20)","")</f>
        <v/>
      </c>
      <c r="E1605" s="4" t="n"/>
      <c r="F1605" s="6" t="n"/>
      <c r="G1605" s="6" t="n"/>
      <c r="H1605" s="7">
        <f>IF(G1605="","",G1605-TODAY())</f>
        <v/>
      </c>
      <c r="I1605" s="8">
        <f>IF(G1605="","",
IF(G1605&lt;TODAY(),
IF(O1605&gt;0,"Violated","Completed"),
IF(H1605&lt;=7,"Expiring Soon",
"Active")))</f>
        <v/>
      </c>
      <c r="J1605" s="8">
        <f>IF(C1605="","",
COUNTIFS(
sales!$C:$C,$C1605,
sales!$E:$E,$E1605,
sales!$H:$H,"&gt;="&amp;$F1605,
sales!$H:$H,"&lt;="&amp;$G1605
))</f>
        <v/>
      </c>
      <c r="K1605" s="9">
        <f>IF(COUNTIFS(sales!C:C, C1605)=0,"",
_xlfn.MAXIFS(sales!H:H, sales!C:C, C1605))</f>
        <v/>
      </c>
      <c r="L1605" s="4" t="n"/>
      <c r="M1605" s="4" t="n"/>
      <c r="N1605" s="10">
        <f>IF(C1605="","",
SUMIFS(
sales!$I:$I,
sales!$C:$C,$C1605,
sales!$E:$E,$E1605,
sales!$H:$H,"&gt;="&amp;$F1605,
sales!$H:$H,"&lt;="&amp;$G1605
))</f>
        <v/>
      </c>
      <c r="O1605" s="10">
        <f>IF(M1605="","",M1605-N1605)</f>
        <v/>
      </c>
      <c r="P1605" s="11">
        <f>IF(M1605=0,"",N1605/M1605)</f>
        <v/>
      </c>
      <c r="Q1605" s="12">
        <f>IF(OR(G1605="",O1605=""),"",
IF(AND(G1605&lt;TODAY(),O1605&gt;0),"YES","NO"))</f>
        <v/>
      </c>
      <c r="R1605" s="100" t="n"/>
      <c r="S1605" s="14" t="n"/>
      <c r="T1605" s="15">
        <f>IF(Q1605="YES", IF(R1605="Company",L1605*(1+S1605),IF(R1605="Vendor",L1605*(1-S1605),"")),"")</f>
        <v/>
      </c>
      <c r="U1605" s="15">
        <f>IF(Q1605="YES",O1605*T1605,"")</f>
        <v/>
      </c>
      <c r="V1605" s="16" t="n"/>
      <c r="W1605" s="17">
        <f>IF(Q1605="YES",G1605+V1605,"")</f>
        <v/>
      </c>
      <c r="X1605" s="18">
        <f>IF(Q1605="YES",IF(TODAY()&gt;W1605,"OVERDUE","WITHIN TIME"),"")</f>
        <v/>
      </c>
    </row>
    <row r="1606">
      <c r="A1606" s="3" t="n">
        <v>1602</v>
      </c>
      <c r="B1606" s="4" t="n"/>
      <c r="C1606" s="4" t="n"/>
      <c r="D1606" s="5">
        <f>IF(E1606="ISNR20","Natural Rubber-TSNR (ISNR-20)","")</f>
        <v/>
      </c>
      <c r="E1606" s="4" t="n"/>
      <c r="F1606" s="6" t="n"/>
      <c r="G1606" s="6" t="n"/>
      <c r="H1606" s="7">
        <f>IF(G1606="","",G1606-TODAY())</f>
        <v/>
      </c>
      <c r="I1606" s="8">
        <f>IF(G1606="","",
IF(G1606&lt;TODAY(),
IF(O1606&gt;0,"Violated","Completed"),
IF(H1606&lt;=7,"Expiring Soon",
"Active")))</f>
        <v/>
      </c>
      <c r="J1606" s="8">
        <f>IF(C1606="","",
COUNTIFS(
sales!$C:$C,$C1606,
sales!$E:$E,$E1606,
sales!$H:$H,"&gt;="&amp;$F1606,
sales!$H:$H,"&lt;="&amp;$G1606
))</f>
        <v/>
      </c>
      <c r="K1606" s="9">
        <f>IF(COUNTIFS(sales!C:C, C1606)=0,"",
_xlfn.MAXIFS(sales!H:H, sales!C:C, C1606))</f>
        <v/>
      </c>
      <c r="L1606" s="4" t="n"/>
      <c r="M1606" s="4" t="n"/>
      <c r="N1606" s="10">
        <f>IF(C1606="","",
SUMIFS(
sales!$I:$I,
sales!$C:$C,$C1606,
sales!$E:$E,$E1606,
sales!$H:$H,"&gt;="&amp;$F1606,
sales!$H:$H,"&lt;="&amp;$G1606
))</f>
        <v/>
      </c>
      <c r="O1606" s="10">
        <f>IF(M1606="","",M1606-N1606)</f>
        <v/>
      </c>
      <c r="P1606" s="11">
        <f>IF(M1606=0,"",N1606/M1606)</f>
        <v/>
      </c>
      <c r="Q1606" s="12">
        <f>IF(OR(G1606="",O1606=""),"",
IF(AND(G1606&lt;TODAY(),O1606&gt;0),"YES","NO"))</f>
        <v/>
      </c>
      <c r="R1606" s="100" t="n"/>
      <c r="S1606" s="14" t="n"/>
      <c r="T1606" s="15">
        <f>IF(Q1606="YES", IF(R1606="Company",L1606*(1+S1606),IF(R1606="Vendor",L1606*(1-S1606),"")),"")</f>
        <v/>
      </c>
      <c r="U1606" s="15">
        <f>IF(Q1606="YES",O1606*T1606,"")</f>
        <v/>
      </c>
      <c r="V1606" s="16" t="n"/>
      <c r="W1606" s="17">
        <f>IF(Q1606="YES",G1606+V1606,"")</f>
        <v/>
      </c>
      <c r="X1606" s="18">
        <f>IF(Q1606="YES",IF(TODAY()&gt;W1606,"OVERDUE","WITHIN TIME"),"")</f>
        <v/>
      </c>
    </row>
    <row r="1607">
      <c r="A1607" s="3" t="n">
        <v>1603</v>
      </c>
      <c r="B1607" s="4" t="n"/>
      <c r="C1607" s="4" t="n"/>
      <c r="D1607" s="5">
        <f>IF(E1607="ISNR20","Natural Rubber-TSNR (ISNR-20)","")</f>
        <v/>
      </c>
      <c r="E1607" s="4" t="n"/>
      <c r="F1607" s="6" t="n"/>
      <c r="G1607" s="6" t="n"/>
      <c r="H1607" s="7">
        <f>IF(G1607="","",G1607-TODAY())</f>
        <v/>
      </c>
      <c r="I1607" s="8">
        <f>IF(G1607="","",
IF(G1607&lt;TODAY(),
IF(O1607&gt;0,"Violated","Completed"),
IF(H1607&lt;=7,"Expiring Soon",
"Active")))</f>
        <v/>
      </c>
      <c r="J1607" s="8">
        <f>IF(C1607="","",
COUNTIFS(
sales!$C:$C,$C1607,
sales!$E:$E,$E1607,
sales!$H:$H,"&gt;="&amp;$F1607,
sales!$H:$H,"&lt;="&amp;$G1607
))</f>
        <v/>
      </c>
      <c r="K1607" s="9">
        <f>IF(COUNTIFS(sales!C:C, C1607)=0,"",
_xlfn.MAXIFS(sales!H:H, sales!C:C, C1607))</f>
        <v/>
      </c>
      <c r="L1607" s="4" t="n"/>
      <c r="M1607" s="4" t="n"/>
      <c r="N1607" s="10">
        <f>IF(C1607="","",
SUMIFS(
sales!$I:$I,
sales!$C:$C,$C1607,
sales!$E:$E,$E1607,
sales!$H:$H,"&gt;="&amp;$F1607,
sales!$H:$H,"&lt;="&amp;$G1607
))</f>
        <v/>
      </c>
      <c r="O1607" s="10">
        <f>IF(M1607="","",M1607-N1607)</f>
        <v/>
      </c>
      <c r="P1607" s="11">
        <f>IF(M1607=0,"",N1607/M1607)</f>
        <v/>
      </c>
      <c r="Q1607" s="12">
        <f>IF(OR(G1607="",O1607=""),"",
IF(AND(G1607&lt;TODAY(),O1607&gt;0),"YES","NO"))</f>
        <v/>
      </c>
      <c r="R1607" s="100" t="n"/>
      <c r="S1607" s="14" t="n"/>
      <c r="T1607" s="15">
        <f>IF(Q1607="YES", IF(R1607="Company",L1607*(1+S1607),IF(R1607="Vendor",L1607*(1-S1607),"")),"")</f>
        <v/>
      </c>
      <c r="U1607" s="15">
        <f>IF(Q1607="YES",O1607*T1607,"")</f>
        <v/>
      </c>
      <c r="V1607" s="16" t="n"/>
      <c r="W1607" s="17">
        <f>IF(Q1607="YES",G1607+V1607,"")</f>
        <v/>
      </c>
      <c r="X1607" s="18">
        <f>IF(Q1607="YES",IF(TODAY()&gt;W1607,"OVERDUE","WITHIN TIME"),"")</f>
        <v/>
      </c>
    </row>
    <row r="1608">
      <c r="A1608" s="3" t="n">
        <v>1604</v>
      </c>
      <c r="B1608" s="4" t="n"/>
      <c r="C1608" s="4" t="n"/>
      <c r="D1608" s="5">
        <f>IF(E1608="ISNR20","Natural Rubber-TSNR (ISNR-20)","")</f>
        <v/>
      </c>
      <c r="E1608" s="4" t="n"/>
      <c r="F1608" s="6" t="n"/>
      <c r="G1608" s="6" t="n"/>
      <c r="H1608" s="7">
        <f>IF(G1608="","",G1608-TODAY())</f>
        <v/>
      </c>
      <c r="I1608" s="8">
        <f>IF(G1608="","",
IF(G1608&lt;TODAY(),
IF(O1608&gt;0,"Violated","Completed"),
IF(H1608&lt;=7,"Expiring Soon",
"Active")))</f>
        <v/>
      </c>
      <c r="J1608" s="8">
        <f>IF(C1608="","",
COUNTIFS(
sales!$C:$C,$C1608,
sales!$E:$E,$E1608,
sales!$H:$H,"&gt;="&amp;$F1608,
sales!$H:$H,"&lt;="&amp;$G1608
))</f>
        <v/>
      </c>
      <c r="K1608" s="9">
        <f>IF(COUNTIFS(sales!C:C, C1608)=0,"",
_xlfn.MAXIFS(sales!H:H, sales!C:C, C1608))</f>
        <v/>
      </c>
      <c r="L1608" s="4" t="n"/>
      <c r="M1608" s="4" t="n"/>
      <c r="N1608" s="10">
        <f>IF(C1608="","",
SUMIFS(
sales!$I:$I,
sales!$C:$C,$C1608,
sales!$E:$E,$E1608,
sales!$H:$H,"&gt;="&amp;$F1608,
sales!$H:$H,"&lt;="&amp;$G1608
))</f>
        <v/>
      </c>
      <c r="O1608" s="10">
        <f>IF(M1608="","",M1608-N1608)</f>
        <v/>
      </c>
      <c r="P1608" s="11">
        <f>IF(M1608=0,"",N1608/M1608)</f>
        <v/>
      </c>
      <c r="Q1608" s="12">
        <f>IF(OR(G1608="",O1608=""),"",
IF(AND(G1608&lt;TODAY(),O1608&gt;0),"YES","NO"))</f>
        <v/>
      </c>
      <c r="R1608" s="100" t="n"/>
      <c r="S1608" s="14" t="n"/>
      <c r="T1608" s="15">
        <f>IF(Q1608="YES", IF(R1608="Company",L1608*(1+S1608),IF(R1608="Vendor",L1608*(1-S1608),"")),"")</f>
        <v/>
      </c>
      <c r="U1608" s="15">
        <f>IF(Q1608="YES",O1608*T1608,"")</f>
        <v/>
      </c>
      <c r="V1608" s="16" t="n"/>
      <c r="W1608" s="17">
        <f>IF(Q1608="YES",G1608+V1608,"")</f>
        <v/>
      </c>
      <c r="X1608" s="18">
        <f>IF(Q1608="YES",IF(TODAY()&gt;W1608,"OVERDUE","WITHIN TIME"),"")</f>
        <v/>
      </c>
    </row>
    <row r="1609">
      <c r="A1609" s="3" t="n">
        <v>1605</v>
      </c>
      <c r="B1609" s="4" t="n"/>
      <c r="C1609" s="4" t="n"/>
      <c r="D1609" s="5">
        <f>IF(E1609="ISNR20","Natural Rubber-TSNR (ISNR-20)","")</f>
        <v/>
      </c>
      <c r="E1609" s="4" t="n"/>
      <c r="F1609" s="6" t="n"/>
      <c r="G1609" s="6" t="n"/>
      <c r="H1609" s="7">
        <f>IF(G1609="","",G1609-TODAY())</f>
        <v/>
      </c>
      <c r="I1609" s="8">
        <f>IF(G1609="","",
IF(G1609&lt;TODAY(),
IF(O1609&gt;0,"Violated","Completed"),
IF(H1609&lt;=7,"Expiring Soon",
"Active")))</f>
        <v/>
      </c>
      <c r="J1609" s="8">
        <f>IF(C1609="","",
COUNTIFS(
sales!$C:$C,$C1609,
sales!$E:$E,$E1609,
sales!$H:$H,"&gt;="&amp;$F1609,
sales!$H:$H,"&lt;="&amp;$G1609
))</f>
        <v/>
      </c>
      <c r="K1609" s="9">
        <f>IF(COUNTIFS(sales!C:C, C1609)=0,"",
_xlfn.MAXIFS(sales!H:H, sales!C:C, C1609))</f>
        <v/>
      </c>
      <c r="L1609" s="4" t="n"/>
      <c r="M1609" s="4" t="n"/>
      <c r="N1609" s="10">
        <f>IF(C1609="","",
SUMIFS(
sales!$I:$I,
sales!$C:$C,$C1609,
sales!$E:$E,$E1609,
sales!$H:$H,"&gt;="&amp;$F1609,
sales!$H:$H,"&lt;="&amp;$G1609
))</f>
        <v/>
      </c>
      <c r="O1609" s="10">
        <f>IF(M1609="","",M1609-N1609)</f>
        <v/>
      </c>
      <c r="P1609" s="11">
        <f>IF(M1609=0,"",N1609/M1609)</f>
        <v/>
      </c>
      <c r="Q1609" s="12">
        <f>IF(OR(G1609="",O1609=""),"",
IF(AND(G1609&lt;TODAY(),O1609&gt;0),"YES","NO"))</f>
        <v/>
      </c>
      <c r="R1609" s="100" t="n"/>
      <c r="S1609" s="14" t="n"/>
      <c r="T1609" s="15">
        <f>IF(Q1609="YES", IF(R1609="Company",L1609*(1+S1609),IF(R1609="Vendor",L1609*(1-S1609),"")),"")</f>
        <v/>
      </c>
      <c r="U1609" s="15">
        <f>IF(Q1609="YES",O1609*T1609,"")</f>
        <v/>
      </c>
      <c r="V1609" s="16" t="n"/>
      <c r="W1609" s="17">
        <f>IF(Q1609="YES",G1609+V1609,"")</f>
        <v/>
      </c>
      <c r="X1609" s="18">
        <f>IF(Q1609="YES",IF(TODAY()&gt;W1609,"OVERDUE","WITHIN TIME"),"")</f>
        <v/>
      </c>
    </row>
    <row r="1610">
      <c r="A1610" s="3" t="n">
        <v>1606</v>
      </c>
      <c r="B1610" s="4" t="n"/>
      <c r="C1610" s="4" t="n"/>
      <c r="D1610" s="5">
        <f>IF(E1610="ISNR20","Natural Rubber-TSNR (ISNR-20)","")</f>
        <v/>
      </c>
      <c r="E1610" s="4" t="n"/>
      <c r="F1610" s="6" t="n"/>
      <c r="G1610" s="6" t="n"/>
      <c r="H1610" s="7">
        <f>IF(G1610="","",G1610-TODAY())</f>
        <v/>
      </c>
      <c r="I1610" s="8">
        <f>IF(G1610="","",
IF(G1610&lt;TODAY(),
IF(O1610&gt;0,"Violated","Completed"),
IF(H1610&lt;=7,"Expiring Soon",
"Active")))</f>
        <v/>
      </c>
      <c r="J1610" s="8">
        <f>IF(C1610="","",
COUNTIFS(
sales!$C:$C,$C1610,
sales!$E:$E,$E1610,
sales!$H:$H,"&gt;="&amp;$F1610,
sales!$H:$H,"&lt;="&amp;$G1610
))</f>
        <v/>
      </c>
      <c r="K1610" s="9">
        <f>IF(COUNTIFS(sales!C:C, C1610)=0,"",
_xlfn.MAXIFS(sales!H:H, sales!C:C, C1610))</f>
        <v/>
      </c>
      <c r="L1610" s="4" t="n"/>
      <c r="M1610" s="4" t="n"/>
      <c r="N1610" s="10">
        <f>IF(C1610="","",
SUMIFS(
sales!$I:$I,
sales!$C:$C,$C1610,
sales!$E:$E,$E1610,
sales!$H:$H,"&gt;="&amp;$F1610,
sales!$H:$H,"&lt;="&amp;$G1610
))</f>
        <v/>
      </c>
      <c r="O1610" s="10">
        <f>IF(M1610="","",M1610-N1610)</f>
        <v/>
      </c>
      <c r="P1610" s="11">
        <f>IF(M1610=0,"",N1610/M1610)</f>
        <v/>
      </c>
      <c r="Q1610" s="12">
        <f>IF(OR(G1610="",O1610=""),"",
IF(AND(G1610&lt;TODAY(),O1610&gt;0),"YES","NO"))</f>
        <v/>
      </c>
      <c r="R1610" s="100" t="n"/>
      <c r="S1610" s="14" t="n"/>
      <c r="T1610" s="15">
        <f>IF(Q1610="YES", IF(R1610="Company",L1610*(1+S1610),IF(R1610="Vendor",L1610*(1-S1610),"")),"")</f>
        <v/>
      </c>
      <c r="U1610" s="15">
        <f>IF(Q1610="YES",O1610*T1610,"")</f>
        <v/>
      </c>
      <c r="V1610" s="16" t="n"/>
      <c r="W1610" s="17">
        <f>IF(Q1610="YES",G1610+V1610,"")</f>
        <v/>
      </c>
      <c r="X1610" s="18">
        <f>IF(Q1610="YES",IF(TODAY()&gt;W1610,"OVERDUE","WITHIN TIME"),"")</f>
        <v/>
      </c>
    </row>
    <row r="1611">
      <c r="A1611" s="3" t="n">
        <v>1607</v>
      </c>
      <c r="B1611" s="4" t="n"/>
      <c r="C1611" s="4" t="n"/>
      <c r="D1611" s="5">
        <f>IF(E1611="ISNR20","Natural Rubber-TSNR (ISNR-20)","")</f>
        <v/>
      </c>
      <c r="E1611" s="4" t="n"/>
      <c r="F1611" s="6" t="n"/>
      <c r="G1611" s="6" t="n"/>
      <c r="H1611" s="7">
        <f>IF(G1611="","",G1611-TODAY())</f>
        <v/>
      </c>
      <c r="I1611" s="8">
        <f>IF(G1611="","",
IF(G1611&lt;TODAY(),
IF(O1611&gt;0,"Violated","Completed"),
IF(H1611&lt;=7,"Expiring Soon",
"Active")))</f>
        <v/>
      </c>
      <c r="J1611" s="8">
        <f>IF(C1611="","",
COUNTIFS(
sales!$C:$C,$C1611,
sales!$E:$E,$E1611,
sales!$H:$H,"&gt;="&amp;$F1611,
sales!$H:$H,"&lt;="&amp;$G1611
))</f>
        <v/>
      </c>
      <c r="K1611" s="9">
        <f>IF(COUNTIFS(sales!C:C, C1611)=0,"",
_xlfn.MAXIFS(sales!H:H, sales!C:C, C1611))</f>
        <v/>
      </c>
      <c r="L1611" s="4" t="n"/>
      <c r="M1611" s="4" t="n"/>
      <c r="N1611" s="10">
        <f>IF(C1611="","",
SUMIFS(
sales!$I:$I,
sales!$C:$C,$C1611,
sales!$E:$E,$E1611,
sales!$H:$H,"&gt;="&amp;$F1611,
sales!$H:$H,"&lt;="&amp;$G1611
))</f>
        <v/>
      </c>
      <c r="O1611" s="10">
        <f>IF(M1611="","",M1611-N1611)</f>
        <v/>
      </c>
      <c r="P1611" s="11">
        <f>IF(M1611=0,"",N1611/M1611)</f>
        <v/>
      </c>
      <c r="Q1611" s="12">
        <f>IF(OR(G1611="",O1611=""),"",
IF(AND(G1611&lt;TODAY(),O1611&gt;0),"YES","NO"))</f>
        <v/>
      </c>
      <c r="R1611" s="100" t="n"/>
      <c r="S1611" s="14" t="n"/>
      <c r="T1611" s="15">
        <f>IF(Q1611="YES", IF(R1611="Company",L1611*(1+S1611),IF(R1611="Vendor",L1611*(1-S1611),"")),"")</f>
        <v/>
      </c>
      <c r="U1611" s="15">
        <f>IF(Q1611="YES",O1611*T1611,"")</f>
        <v/>
      </c>
      <c r="V1611" s="16" t="n"/>
      <c r="W1611" s="17">
        <f>IF(Q1611="YES",G1611+V1611,"")</f>
        <v/>
      </c>
      <c r="X1611" s="18">
        <f>IF(Q1611="YES",IF(TODAY()&gt;W1611,"OVERDUE","WITHIN TIME"),"")</f>
        <v/>
      </c>
    </row>
    <row r="1612">
      <c r="A1612" s="3" t="n">
        <v>1608</v>
      </c>
      <c r="B1612" s="4" t="n"/>
      <c r="C1612" s="4" t="n"/>
      <c r="D1612" s="5">
        <f>IF(E1612="ISNR20","Natural Rubber-TSNR (ISNR-20)","")</f>
        <v/>
      </c>
      <c r="E1612" s="4" t="n"/>
      <c r="F1612" s="6" t="n"/>
      <c r="G1612" s="6" t="n"/>
      <c r="H1612" s="7">
        <f>IF(G1612="","",G1612-TODAY())</f>
        <v/>
      </c>
      <c r="I1612" s="8">
        <f>IF(G1612="","",
IF(G1612&lt;TODAY(),
IF(O1612&gt;0,"Violated","Completed"),
IF(H1612&lt;=7,"Expiring Soon",
"Active")))</f>
        <v/>
      </c>
      <c r="J1612" s="8">
        <f>IF(C1612="","",
COUNTIFS(
sales!$C:$C,$C1612,
sales!$E:$E,$E1612,
sales!$H:$H,"&gt;="&amp;$F1612,
sales!$H:$H,"&lt;="&amp;$G1612
))</f>
        <v/>
      </c>
      <c r="K1612" s="9">
        <f>IF(COUNTIFS(sales!C:C, C1612)=0,"",
_xlfn.MAXIFS(sales!H:H, sales!C:C, C1612))</f>
        <v/>
      </c>
      <c r="L1612" s="4" t="n"/>
      <c r="M1612" s="4" t="n"/>
      <c r="N1612" s="10">
        <f>IF(C1612="","",
SUMIFS(
sales!$I:$I,
sales!$C:$C,$C1612,
sales!$E:$E,$E1612,
sales!$H:$H,"&gt;="&amp;$F1612,
sales!$H:$H,"&lt;="&amp;$G1612
))</f>
        <v/>
      </c>
      <c r="O1612" s="10">
        <f>IF(M1612="","",M1612-N1612)</f>
        <v/>
      </c>
      <c r="P1612" s="11">
        <f>IF(M1612=0,"",N1612/M1612)</f>
        <v/>
      </c>
      <c r="Q1612" s="12">
        <f>IF(OR(G1612="",O1612=""),"",
IF(AND(G1612&lt;TODAY(),O1612&gt;0),"YES","NO"))</f>
        <v/>
      </c>
      <c r="R1612" s="100" t="n"/>
      <c r="S1612" s="14" t="n"/>
      <c r="T1612" s="15">
        <f>IF(Q1612="YES", IF(R1612="Company",L1612*(1+S1612),IF(R1612="Vendor",L1612*(1-S1612),"")),"")</f>
        <v/>
      </c>
      <c r="U1612" s="15">
        <f>IF(Q1612="YES",O1612*T1612,"")</f>
        <v/>
      </c>
      <c r="V1612" s="16" t="n"/>
      <c r="W1612" s="17">
        <f>IF(Q1612="YES",G1612+V1612,"")</f>
        <v/>
      </c>
      <c r="X1612" s="18">
        <f>IF(Q1612="YES",IF(TODAY()&gt;W1612,"OVERDUE","WITHIN TIME"),"")</f>
        <v/>
      </c>
    </row>
    <row r="1613">
      <c r="A1613" s="3" t="n">
        <v>1609</v>
      </c>
      <c r="B1613" s="4" t="n"/>
      <c r="C1613" s="4" t="n"/>
      <c r="D1613" s="5">
        <f>IF(E1613="ISNR20","Natural Rubber-TSNR (ISNR-20)","")</f>
        <v/>
      </c>
      <c r="E1613" s="4" t="n"/>
      <c r="F1613" s="6" t="n"/>
      <c r="G1613" s="6" t="n"/>
      <c r="H1613" s="7">
        <f>IF(G1613="","",G1613-TODAY())</f>
        <v/>
      </c>
      <c r="I1613" s="8">
        <f>IF(G1613="","",
IF(G1613&lt;TODAY(),
IF(O1613&gt;0,"Violated","Completed"),
IF(H1613&lt;=7,"Expiring Soon",
"Active")))</f>
        <v/>
      </c>
      <c r="J1613" s="8">
        <f>IF(C1613="","",
COUNTIFS(
sales!$C:$C,$C1613,
sales!$E:$E,$E1613,
sales!$H:$H,"&gt;="&amp;$F1613,
sales!$H:$H,"&lt;="&amp;$G1613
))</f>
        <v/>
      </c>
      <c r="K1613" s="9">
        <f>IF(COUNTIFS(sales!C:C, C1613)=0,"",
_xlfn.MAXIFS(sales!H:H, sales!C:C, C1613))</f>
        <v/>
      </c>
      <c r="L1613" s="4" t="n"/>
      <c r="M1613" s="4" t="n"/>
      <c r="N1613" s="10">
        <f>IF(C1613="","",
SUMIFS(
sales!$I:$I,
sales!$C:$C,$C1613,
sales!$E:$E,$E1613,
sales!$H:$H,"&gt;="&amp;$F1613,
sales!$H:$H,"&lt;="&amp;$G1613
))</f>
        <v/>
      </c>
      <c r="O1613" s="10">
        <f>IF(M1613="","",M1613-N1613)</f>
        <v/>
      </c>
      <c r="P1613" s="11">
        <f>IF(M1613=0,"",N1613/M1613)</f>
        <v/>
      </c>
      <c r="Q1613" s="12">
        <f>IF(OR(G1613="",O1613=""),"",
IF(AND(G1613&lt;TODAY(),O1613&gt;0),"YES","NO"))</f>
        <v/>
      </c>
      <c r="R1613" s="100" t="n"/>
      <c r="S1613" s="14" t="n"/>
      <c r="T1613" s="15">
        <f>IF(Q1613="YES", IF(R1613="Company",L1613*(1+S1613),IF(R1613="Vendor",L1613*(1-S1613),"")),"")</f>
        <v/>
      </c>
      <c r="U1613" s="15">
        <f>IF(Q1613="YES",O1613*T1613,"")</f>
        <v/>
      </c>
      <c r="V1613" s="16" t="n"/>
      <c r="W1613" s="17">
        <f>IF(Q1613="YES",G1613+V1613,"")</f>
        <v/>
      </c>
      <c r="X1613" s="18">
        <f>IF(Q1613="YES",IF(TODAY()&gt;W1613,"OVERDUE","WITHIN TIME"),"")</f>
        <v/>
      </c>
    </row>
    <row r="1614">
      <c r="A1614" s="3" t="n">
        <v>1610</v>
      </c>
      <c r="B1614" s="4" t="n"/>
      <c r="C1614" s="4" t="n"/>
      <c r="D1614" s="5">
        <f>IF(E1614="ISNR20","Natural Rubber-TSNR (ISNR-20)","")</f>
        <v/>
      </c>
      <c r="E1614" s="4" t="n"/>
      <c r="F1614" s="6" t="n"/>
      <c r="G1614" s="6" t="n"/>
      <c r="H1614" s="7">
        <f>IF(G1614="","",G1614-TODAY())</f>
        <v/>
      </c>
      <c r="I1614" s="8">
        <f>IF(G1614="","",
IF(G1614&lt;TODAY(),
IF(O1614&gt;0,"Violated","Completed"),
IF(H1614&lt;=7,"Expiring Soon",
"Active")))</f>
        <v/>
      </c>
      <c r="J1614" s="8">
        <f>IF(C1614="","",
COUNTIFS(
sales!$C:$C,$C1614,
sales!$E:$E,$E1614,
sales!$H:$H,"&gt;="&amp;$F1614,
sales!$H:$H,"&lt;="&amp;$G1614
))</f>
        <v/>
      </c>
      <c r="K1614" s="9">
        <f>IF(COUNTIFS(sales!C:C, C1614)=0,"",
_xlfn.MAXIFS(sales!H:H, sales!C:C, C1614))</f>
        <v/>
      </c>
      <c r="L1614" s="4" t="n"/>
      <c r="M1614" s="4" t="n"/>
      <c r="N1614" s="10">
        <f>IF(C1614="","",
SUMIFS(
sales!$I:$I,
sales!$C:$C,$C1614,
sales!$E:$E,$E1614,
sales!$H:$H,"&gt;="&amp;$F1614,
sales!$H:$H,"&lt;="&amp;$G1614
))</f>
        <v/>
      </c>
      <c r="O1614" s="10">
        <f>IF(M1614="","",M1614-N1614)</f>
        <v/>
      </c>
      <c r="P1614" s="11">
        <f>IF(M1614=0,"",N1614/M1614)</f>
        <v/>
      </c>
      <c r="Q1614" s="12">
        <f>IF(OR(G1614="",O1614=""),"",
IF(AND(G1614&lt;TODAY(),O1614&gt;0),"YES","NO"))</f>
        <v/>
      </c>
      <c r="R1614" s="100" t="n"/>
      <c r="S1614" s="14" t="n"/>
      <c r="T1614" s="15">
        <f>IF(Q1614="YES", IF(R1614="Company",L1614*(1+S1614),IF(R1614="Vendor",L1614*(1-S1614),"")),"")</f>
        <v/>
      </c>
      <c r="U1614" s="15">
        <f>IF(Q1614="YES",O1614*T1614,"")</f>
        <v/>
      </c>
      <c r="V1614" s="16" t="n"/>
      <c r="W1614" s="17">
        <f>IF(Q1614="YES",G1614+V1614,"")</f>
        <v/>
      </c>
      <c r="X1614" s="18">
        <f>IF(Q1614="YES",IF(TODAY()&gt;W1614,"OVERDUE","WITHIN TIME"),"")</f>
        <v/>
      </c>
    </row>
    <row r="1615">
      <c r="A1615" s="3" t="n">
        <v>1611</v>
      </c>
      <c r="B1615" s="4" t="n"/>
      <c r="C1615" s="4" t="n"/>
      <c r="D1615" s="5">
        <f>IF(E1615="ISNR20","Natural Rubber-TSNR (ISNR-20)","")</f>
        <v/>
      </c>
      <c r="E1615" s="4" t="n"/>
      <c r="F1615" s="6" t="n"/>
      <c r="G1615" s="6" t="n"/>
      <c r="H1615" s="7">
        <f>IF(G1615="","",G1615-TODAY())</f>
        <v/>
      </c>
      <c r="I1615" s="8">
        <f>IF(G1615="","",
IF(G1615&lt;TODAY(),
IF(O1615&gt;0,"Violated","Completed"),
IF(H1615&lt;=7,"Expiring Soon",
"Active")))</f>
        <v/>
      </c>
      <c r="J1615" s="8">
        <f>IF(C1615="","",
COUNTIFS(
sales!$C:$C,$C1615,
sales!$E:$E,$E1615,
sales!$H:$H,"&gt;="&amp;$F1615,
sales!$H:$H,"&lt;="&amp;$G1615
))</f>
        <v/>
      </c>
      <c r="K1615" s="9">
        <f>IF(COUNTIFS(sales!C:C, C1615)=0,"",
_xlfn.MAXIFS(sales!H:H, sales!C:C, C1615))</f>
        <v/>
      </c>
      <c r="L1615" s="4" t="n"/>
      <c r="M1615" s="4" t="n"/>
      <c r="N1615" s="10">
        <f>IF(C1615="","",
SUMIFS(
sales!$I:$I,
sales!$C:$C,$C1615,
sales!$E:$E,$E1615,
sales!$H:$H,"&gt;="&amp;$F1615,
sales!$H:$H,"&lt;="&amp;$G1615
))</f>
        <v/>
      </c>
      <c r="O1615" s="10">
        <f>IF(M1615="","",M1615-N1615)</f>
        <v/>
      </c>
      <c r="P1615" s="11">
        <f>IF(M1615=0,"",N1615/M1615)</f>
        <v/>
      </c>
      <c r="Q1615" s="12">
        <f>IF(OR(G1615="",O1615=""),"",
IF(AND(G1615&lt;TODAY(),O1615&gt;0),"YES","NO"))</f>
        <v/>
      </c>
      <c r="R1615" s="100" t="n"/>
      <c r="S1615" s="14" t="n"/>
      <c r="T1615" s="15">
        <f>IF(Q1615="YES", IF(R1615="Company",L1615*(1+S1615),IF(R1615="Vendor",L1615*(1-S1615),"")),"")</f>
        <v/>
      </c>
      <c r="U1615" s="15">
        <f>IF(Q1615="YES",O1615*T1615,"")</f>
        <v/>
      </c>
      <c r="V1615" s="16" t="n"/>
      <c r="W1615" s="17">
        <f>IF(Q1615="YES",G1615+V1615,"")</f>
        <v/>
      </c>
      <c r="X1615" s="18">
        <f>IF(Q1615="YES",IF(TODAY()&gt;W1615,"OVERDUE","WITHIN TIME"),"")</f>
        <v/>
      </c>
    </row>
    <row r="1616">
      <c r="A1616" s="3" t="n">
        <v>1612</v>
      </c>
      <c r="B1616" s="4" t="n"/>
      <c r="C1616" s="4" t="n"/>
      <c r="D1616" s="5">
        <f>IF(E1616="ISNR20","Natural Rubber-TSNR (ISNR-20)","")</f>
        <v/>
      </c>
      <c r="E1616" s="4" t="n"/>
      <c r="F1616" s="6" t="n"/>
      <c r="G1616" s="6" t="n"/>
      <c r="H1616" s="7">
        <f>IF(G1616="","",G1616-TODAY())</f>
        <v/>
      </c>
      <c r="I1616" s="8">
        <f>IF(G1616="","",
IF(G1616&lt;TODAY(),
IF(O1616&gt;0,"Violated","Completed"),
IF(H1616&lt;=7,"Expiring Soon",
"Active")))</f>
        <v/>
      </c>
      <c r="J1616" s="8">
        <f>IF(C1616="","",
COUNTIFS(
sales!$C:$C,$C1616,
sales!$E:$E,$E1616,
sales!$H:$H,"&gt;="&amp;$F1616,
sales!$H:$H,"&lt;="&amp;$G1616
))</f>
        <v/>
      </c>
      <c r="K1616" s="9">
        <f>IF(COUNTIFS(sales!C:C, C1616)=0,"",
_xlfn.MAXIFS(sales!H:H, sales!C:C, C1616))</f>
        <v/>
      </c>
      <c r="L1616" s="4" t="n"/>
      <c r="M1616" s="4" t="n"/>
      <c r="N1616" s="10">
        <f>IF(C1616="","",
SUMIFS(
sales!$I:$I,
sales!$C:$C,$C1616,
sales!$E:$E,$E1616,
sales!$H:$H,"&gt;="&amp;$F1616,
sales!$H:$H,"&lt;="&amp;$G1616
))</f>
        <v/>
      </c>
      <c r="O1616" s="10">
        <f>IF(M1616="","",M1616-N1616)</f>
        <v/>
      </c>
      <c r="P1616" s="11">
        <f>IF(M1616=0,"",N1616/M1616)</f>
        <v/>
      </c>
      <c r="Q1616" s="12">
        <f>IF(OR(G1616="",O1616=""),"",
IF(AND(G1616&lt;TODAY(),O1616&gt;0),"YES","NO"))</f>
        <v/>
      </c>
      <c r="R1616" s="100" t="n"/>
      <c r="S1616" s="14" t="n"/>
      <c r="T1616" s="15">
        <f>IF(Q1616="YES", IF(R1616="Company",L1616*(1+S1616),IF(R1616="Vendor",L1616*(1-S1616),"")),"")</f>
        <v/>
      </c>
      <c r="U1616" s="15">
        <f>IF(Q1616="YES",O1616*T1616,"")</f>
        <v/>
      </c>
      <c r="V1616" s="16" t="n"/>
      <c r="W1616" s="17">
        <f>IF(Q1616="YES",G1616+V1616,"")</f>
        <v/>
      </c>
      <c r="X1616" s="18">
        <f>IF(Q1616="YES",IF(TODAY()&gt;W1616,"OVERDUE","WITHIN TIME"),"")</f>
        <v/>
      </c>
    </row>
    <row r="1617">
      <c r="A1617" s="3" t="n">
        <v>1613</v>
      </c>
      <c r="B1617" s="4" t="n"/>
      <c r="C1617" s="4" t="n"/>
      <c r="D1617" s="5">
        <f>IF(E1617="ISNR20","Natural Rubber-TSNR (ISNR-20)","")</f>
        <v/>
      </c>
      <c r="E1617" s="4" t="n"/>
      <c r="F1617" s="6" t="n"/>
      <c r="G1617" s="6" t="n"/>
      <c r="H1617" s="7">
        <f>IF(G1617="","",G1617-TODAY())</f>
        <v/>
      </c>
      <c r="I1617" s="8">
        <f>IF(G1617="","",
IF(G1617&lt;TODAY(),
IF(O1617&gt;0,"Violated","Completed"),
IF(H1617&lt;=7,"Expiring Soon",
"Active")))</f>
        <v/>
      </c>
      <c r="J1617" s="8">
        <f>IF(C1617="","",
COUNTIFS(
sales!$C:$C,$C1617,
sales!$E:$E,$E1617,
sales!$H:$H,"&gt;="&amp;$F1617,
sales!$H:$H,"&lt;="&amp;$G1617
))</f>
        <v/>
      </c>
      <c r="K1617" s="9">
        <f>IF(COUNTIFS(sales!C:C, C1617)=0,"",
_xlfn.MAXIFS(sales!H:H, sales!C:C, C1617))</f>
        <v/>
      </c>
      <c r="L1617" s="4" t="n"/>
      <c r="M1617" s="4" t="n"/>
      <c r="N1617" s="10">
        <f>IF(C1617="","",
SUMIFS(
sales!$I:$I,
sales!$C:$C,$C1617,
sales!$E:$E,$E1617,
sales!$H:$H,"&gt;="&amp;$F1617,
sales!$H:$H,"&lt;="&amp;$G1617
))</f>
        <v/>
      </c>
      <c r="O1617" s="10">
        <f>IF(M1617="","",M1617-N1617)</f>
        <v/>
      </c>
      <c r="P1617" s="11">
        <f>IF(M1617=0,"",N1617/M1617)</f>
        <v/>
      </c>
      <c r="Q1617" s="12">
        <f>IF(OR(G1617="",O1617=""),"",
IF(AND(G1617&lt;TODAY(),O1617&gt;0),"YES","NO"))</f>
        <v/>
      </c>
      <c r="R1617" s="100" t="n"/>
      <c r="S1617" s="14" t="n"/>
      <c r="T1617" s="15">
        <f>IF(Q1617="YES", IF(R1617="Company",L1617*(1+S1617),IF(R1617="Vendor",L1617*(1-S1617),"")),"")</f>
        <v/>
      </c>
      <c r="U1617" s="15">
        <f>IF(Q1617="YES",O1617*T1617,"")</f>
        <v/>
      </c>
      <c r="V1617" s="16" t="n"/>
      <c r="W1617" s="17">
        <f>IF(Q1617="YES",G1617+V1617,"")</f>
        <v/>
      </c>
      <c r="X1617" s="18">
        <f>IF(Q1617="YES",IF(TODAY()&gt;W1617,"OVERDUE","WITHIN TIME"),"")</f>
        <v/>
      </c>
    </row>
    <row r="1618">
      <c r="A1618" s="3" t="n">
        <v>1614</v>
      </c>
      <c r="B1618" s="4" t="n"/>
      <c r="C1618" s="4" t="n"/>
      <c r="D1618" s="5">
        <f>IF(E1618="ISNR20","Natural Rubber-TSNR (ISNR-20)","")</f>
        <v/>
      </c>
      <c r="E1618" s="4" t="n"/>
      <c r="F1618" s="6" t="n"/>
      <c r="G1618" s="6" t="n"/>
      <c r="H1618" s="7">
        <f>IF(G1618="","",G1618-TODAY())</f>
        <v/>
      </c>
      <c r="I1618" s="8">
        <f>IF(G1618="","",
IF(G1618&lt;TODAY(),
IF(O1618&gt;0,"Violated","Completed"),
IF(H1618&lt;=7,"Expiring Soon",
"Active")))</f>
        <v/>
      </c>
      <c r="J1618" s="8">
        <f>IF(C1618="","",
COUNTIFS(
sales!$C:$C,$C1618,
sales!$E:$E,$E1618,
sales!$H:$H,"&gt;="&amp;$F1618,
sales!$H:$H,"&lt;="&amp;$G1618
))</f>
        <v/>
      </c>
      <c r="K1618" s="9">
        <f>IF(COUNTIFS(sales!C:C, C1618)=0,"",
_xlfn.MAXIFS(sales!H:H, sales!C:C, C1618))</f>
        <v/>
      </c>
      <c r="L1618" s="4" t="n"/>
      <c r="M1618" s="4" t="n"/>
      <c r="N1618" s="10">
        <f>IF(C1618="","",
SUMIFS(
sales!$I:$I,
sales!$C:$C,$C1618,
sales!$E:$E,$E1618,
sales!$H:$H,"&gt;="&amp;$F1618,
sales!$H:$H,"&lt;="&amp;$G1618
))</f>
        <v/>
      </c>
      <c r="O1618" s="10">
        <f>IF(M1618="","",M1618-N1618)</f>
        <v/>
      </c>
      <c r="P1618" s="11">
        <f>IF(M1618=0,"",N1618/M1618)</f>
        <v/>
      </c>
      <c r="Q1618" s="12">
        <f>IF(OR(G1618="",O1618=""),"",
IF(AND(G1618&lt;TODAY(),O1618&gt;0),"YES","NO"))</f>
        <v/>
      </c>
      <c r="R1618" s="100" t="n"/>
      <c r="S1618" s="14" t="n"/>
      <c r="T1618" s="15">
        <f>IF(Q1618="YES", IF(R1618="Company",L1618*(1+S1618),IF(R1618="Vendor",L1618*(1-S1618),"")),"")</f>
        <v/>
      </c>
      <c r="U1618" s="15">
        <f>IF(Q1618="YES",O1618*T1618,"")</f>
        <v/>
      </c>
      <c r="V1618" s="16" t="n"/>
      <c r="W1618" s="17">
        <f>IF(Q1618="YES",G1618+V1618,"")</f>
        <v/>
      </c>
      <c r="X1618" s="18">
        <f>IF(Q1618="YES",IF(TODAY()&gt;W1618,"OVERDUE","WITHIN TIME"),"")</f>
        <v/>
      </c>
    </row>
    <row r="1619">
      <c r="A1619" s="3" t="n">
        <v>1615</v>
      </c>
      <c r="B1619" s="4" t="n"/>
      <c r="C1619" s="4" t="n"/>
      <c r="D1619" s="5">
        <f>IF(E1619="ISNR20","Natural Rubber-TSNR (ISNR-20)","")</f>
        <v/>
      </c>
      <c r="E1619" s="4" t="n"/>
      <c r="F1619" s="6" t="n"/>
      <c r="G1619" s="6" t="n"/>
      <c r="H1619" s="7">
        <f>IF(G1619="","",G1619-TODAY())</f>
        <v/>
      </c>
      <c r="I1619" s="8">
        <f>IF(G1619="","",
IF(G1619&lt;TODAY(),
IF(O1619&gt;0,"Violated","Completed"),
IF(H1619&lt;=7,"Expiring Soon",
"Active")))</f>
        <v/>
      </c>
      <c r="J1619" s="8">
        <f>IF(C1619="","",
COUNTIFS(
sales!$C:$C,$C1619,
sales!$E:$E,$E1619,
sales!$H:$H,"&gt;="&amp;$F1619,
sales!$H:$H,"&lt;="&amp;$G1619
))</f>
        <v/>
      </c>
      <c r="K1619" s="9">
        <f>IF(COUNTIFS(sales!C:C, C1619)=0,"",
_xlfn.MAXIFS(sales!H:H, sales!C:C, C1619))</f>
        <v/>
      </c>
      <c r="L1619" s="4" t="n"/>
      <c r="M1619" s="4" t="n"/>
      <c r="N1619" s="10">
        <f>IF(C1619="","",
SUMIFS(
sales!$I:$I,
sales!$C:$C,$C1619,
sales!$E:$E,$E1619,
sales!$H:$H,"&gt;="&amp;$F1619,
sales!$H:$H,"&lt;="&amp;$G1619
))</f>
        <v/>
      </c>
      <c r="O1619" s="10">
        <f>IF(M1619="","",M1619-N1619)</f>
        <v/>
      </c>
      <c r="P1619" s="11">
        <f>IF(M1619=0,"",N1619/M1619)</f>
        <v/>
      </c>
      <c r="Q1619" s="12">
        <f>IF(OR(G1619="",O1619=""),"",
IF(AND(G1619&lt;TODAY(),O1619&gt;0),"YES","NO"))</f>
        <v/>
      </c>
      <c r="R1619" s="100" t="n"/>
      <c r="S1619" s="14" t="n"/>
      <c r="T1619" s="15">
        <f>IF(Q1619="YES", IF(R1619="Company",L1619*(1+S1619),IF(R1619="Vendor",L1619*(1-S1619),"")),"")</f>
        <v/>
      </c>
      <c r="U1619" s="15">
        <f>IF(Q1619="YES",O1619*T1619,"")</f>
        <v/>
      </c>
      <c r="V1619" s="16" t="n"/>
      <c r="W1619" s="17">
        <f>IF(Q1619="YES",G1619+V1619,"")</f>
        <v/>
      </c>
      <c r="X1619" s="18">
        <f>IF(Q1619="YES",IF(TODAY()&gt;W1619,"OVERDUE","WITHIN TIME"),"")</f>
        <v/>
      </c>
    </row>
    <row r="1620">
      <c r="A1620" s="3" t="n">
        <v>1616</v>
      </c>
      <c r="B1620" s="4" t="n"/>
      <c r="C1620" s="4" t="n"/>
      <c r="D1620" s="5">
        <f>IF(E1620="ISNR20","Natural Rubber-TSNR (ISNR-20)","")</f>
        <v/>
      </c>
      <c r="E1620" s="4" t="n"/>
      <c r="F1620" s="6" t="n"/>
      <c r="G1620" s="6" t="n"/>
      <c r="H1620" s="7">
        <f>IF(G1620="","",G1620-TODAY())</f>
        <v/>
      </c>
      <c r="I1620" s="8">
        <f>IF(G1620="","",
IF(G1620&lt;TODAY(),
IF(O1620&gt;0,"Violated","Completed"),
IF(H1620&lt;=7,"Expiring Soon",
"Active")))</f>
        <v/>
      </c>
      <c r="J1620" s="8">
        <f>IF(C1620="","",
COUNTIFS(
sales!$C:$C,$C1620,
sales!$E:$E,$E1620,
sales!$H:$H,"&gt;="&amp;$F1620,
sales!$H:$H,"&lt;="&amp;$G1620
))</f>
        <v/>
      </c>
      <c r="K1620" s="9">
        <f>IF(COUNTIFS(sales!C:C, C1620)=0,"",
_xlfn.MAXIFS(sales!H:H, sales!C:C, C1620))</f>
        <v/>
      </c>
      <c r="L1620" s="4" t="n"/>
      <c r="M1620" s="4" t="n"/>
      <c r="N1620" s="10">
        <f>IF(C1620="","",
SUMIFS(
sales!$I:$I,
sales!$C:$C,$C1620,
sales!$E:$E,$E1620,
sales!$H:$H,"&gt;="&amp;$F1620,
sales!$H:$H,"&lt;="&amp;$G1620
))</f>
        <v/>
      </c>
      <c r="O1620" s="10">
        <f>IF(M1620="","",M1620-N1620)</f>
        <v/>
      </c>
      <c r="P1620" s="11">
        <f>IF(M1620=0,"",N1620/M1620)</f>
        <v/>
      </c>
      <c r="Q1620" s="12">
        <f>IF(OR(G1620="",O1620=""),"",
IF(AND(G1620&lt;TODAY(),O1620&gt;0),"YES","NO"))</f>
        <v/>
      </c>
      <c r="R1620" s="100" t="n"/>
      <c r="S1620" s="14" t="n"/>
      <c r="T1620" s="15">
        <f>IF(Q1620="YES", IF(R1620="Company",L1620*(1+S1620),IF(R1620="Vendor",L1620*(1-S1620),"")),"")</f>
        <v/>
      </c>
      <c r="U1620" s="15">
        <f>IF(Q1620="YES",O1620*T1620,"")</f>
        <v/>
      </c>
      <c r="V1620" s="16" t="n"/>
      <c r="W1620" s="17">
        <f>IF(Q1620="YES",G1620+V1620,"")</f>
        <v/>
      </c>
      <c r="X1620" s="18">
        <f>IF(Q1620="YES",IF(TODAY()&gt;W1620,"OVERDUE","WITHIN TIME"),"")</f>
        <v/>
      </c>
    </row>
    <row r="1621">
      <c r="A1621" s="3" t="n">
        <v>1617</v>
      </c>
      <c r="B1621" s="4" t="n"/>
      <c r="C1621" s="4" t="n"/>
      <c r="D1621" s="5">
        <f>IF(E1621="ISNR20","Natural Rubber-TSNR (ISNR-20)","")</f>
        <v/>
      </c>
      <c r="E1621" s="4" t="n"/>
      <c r="F1621" s="6" t="n"/>
      <c r="G1621" s="6" t="n"/>
      <c r="H1621" s="7">
        <f>IF(G1621="","",G1621-TODAY())</f>
        <v/>
      </c>
      <c r="I1621" s="8">
        <f>IF(G1621="","",
IF(G1621&lt;TODAY(),
IF(O1621&gt;0,"Violated","Completed"),
IF(H1621&lt;=7,"Expiring Soon",
"Active")))</f>
        <v/>
      </c>
      <c r="J1621" s="8">
        <f>IF(C1621="","",
COUNTIFS(
sales!$C:$C,$C1621,
sales!$E:$E,$E1621,
sales!$H:$H,"&gt;="&amp;$F1621,
sales!$H:$H,"&lt;="&amp;$G1621
))</f>
        <v/>
      </c>
      <c r="K1621" s="9">
        <f>IF(COUNTIFS(sales!C:C, C1621)=0,"",
_xlfn.MAXIFS(sales!H:H, sales!C:C, C1621))</f>
        <v/>
      </c>
      <c r="L1621" s="4" t="n"/>
      <c r="M1621" s="4" t="n"/>
      <c r="N1621" s="10">
        <f>IF(C1621="","",
SUMIFS(
sales!$I:$I,
sales!$C:$C,$C1621,
sales!$E:$E,$E1621,
sales!$H:$H,"&gt;="&amp;$F1621,
sales!$H:$H,"&lt;="&amp;$G1621
))</f>
        <v/>
      </c>
      <c r="O1621" s="10">
        <f>IF(M1621="","",M1621-N1621)</f>
        <v/>
      </c>
      <c r="P1621" s="11">
        <f>IF(M1621=0,"",N1621/M1621)</f>
        <v/>
      </c>
      <c r="Q1621" s="12">
        <f>IF(OR(G1621="",O1621=""),"",
IF(AND(G1621&lt;TODAY(),O1621&gt;0),"YES","NO"))</f>
        <v/>
      </c>
      <c r="R1621" s="100" t="n"/>
      <c r="S1621" s="14" t="n"/>
      <c r="T1621" s="15">
        <f>IF(Q1621="YES", IF(R1621="Company",L1621*(1+S1621),IF(R1621="Vendor",L1621*(1-S1621),"")),"")</f>
        <v/>
      </c>
      <c r="U1621" s="15">
        <f>IF(Q1621="YES",O1621*T1621,"")</f>
        <v/>
      </c>
      <c r="V1621" s="16" t="n"/>
      <c r="W1621" s="17">
        <f>IF(Q1621="YES",G1621+V1621,"")</f>
        <v/>
      </c>
      <c r="X1621" s="18">
        <f>IF(Q1621="YES",IF(TODAY()&gt;W1621,"OVERDUE","WITHIN TIME"),"")</f>
        <v/>
      </c>
    </row>
    <row r="1622">
      <c r="A1622" s="3" t="n">
        <v>1618</v>
      </c>
      <c r="B1622" s="4" t="n"/>
      <c r="C1622" s="4" t="n"/>
      <c r="D1622" s="5">
        <f>IF(E1622="ISNR20","Natural Rubber-TSNR (ISNR-20)","")</f>
        <v/>
      </c>
      <c r="E1622" s="4" t="n"/>
      <c r="F1622" s="6" t="n"/>
      <c r="G1622" s="6" t="n"/>
      <c r="H1622" s="7">
        <f>IF(G1622="","",G1622-TODAY())</f>
        <v/>
      </c>
      <c r="I1622" s="8">
        <f>IF(G1622="","",
IF(G1622&lt;TODAY(),
IF(O1622&gt;0,"Violated","Completed"),
IF(H1622&lt;=7,"Expiring Soon",
"Active")))</f>
        <v/>
      </c>
      <c r="J1622" s="8">
        <f>IF(C1622="","",
COUNTIFS(
sales!$C:$C,$C1622,
sales!$E:$E,$E1622,
sales!$H:$H,"&gt;="&amp;$F1622,
sales!$H:$H,"&lt;="&amp;$G1622
))</f>
        <v/>
      </c>
      <c r="K1622" s="9">
        <f>IF(COUNTIFS(sales!C:C, C1622)=0,"",
_xlfn.MAXIFS(sales!H:H, sales!C:C, C1622))</f>
        <v/>
      </c>
      <c r="L1622" s="4" t="n"/>
      <c r="M1622" s="4" t="n"/>
      <c r="N1622" s="10">
        <f>IF(C1622="","",
SUMIFS(
sales!$I:$I,
sales!$C:$C,$C1622,
sales!$E:$E,$E1622,
sales!$H:$H,"&gt;="&amp;$F1622,
sales!$H:$H,"&lt;="&amp;$G1622
))</f>
        <v/>
      </c>
      <c r="O1622" s="10">
        <f>IF(M1622="","",M1622-N1622)</f>
        <v/>
      </c>
      <c r="P1622" s="11">
        <f>IF(M1622=0,"",N1622/M1622)</f>
        <v/>
      </c>
      <c r="Q1622" s="12">
        <f>IF(OR(G1622="",O1622=""),"",
IF(AND(G1622&lt;TODAY(),O1622&gt;0),"YES","NO"))</f>
        <v/>
      </c>
      <c r="R1622" s="100" t="n"/>
      <c r="S1622" s="14" t="n"/>
      <c r="T1622" s="15">
        <f>IF(Q1622="YES", IF(R1622="Company",L1622*(1+S1622),IF(R1622="Vendor",L1622*(1-S1622),"")),"")</f>
        <v/>
      </c>
      <c r="U1622" s="15">
        <f>IF(Q1622="YES",O1622*T1622,"")</f>
        <v/>
      </c>
      <c r="V1622" s="16" t="n"/>
      <c r="W1622" s="17">
        <f>IF(Q1622="YES",G1622+V1622,"")</f>
        <v/>
      </c>
      <c r="X1622" s="18">
        <f>IF(Q1622="YES",IF(TODAY()&gt;W1622,"OVERDUE","WITHIN TIME"),"")</f>
        <v/>
      </c>
    </row>
    <row r="1623">
      <c r="A1623" s="3" t="n">
        <v>1619</v>
      </c>
      <c r="B1623" s="4" t="n"/>
      <c r="C1623" s="4" t="n"/>
      <c r="D1623" s="5">
        <f>IF(E1623="ISNR20","Natural Rubber-TSNR (ISNR-20)","")</f>
        <v/>
      </c>
      <c r="E1623" s="4" t="n"/>
      <c r="F1623" s="6" t="n"/>
      <c r="G1623" s="6" t="n"/>
      <c r="H1623" s="7">
        <f>IF(G1623="","",G1623-TODAY())</f>
        <v/>
      </c>
      <c r="I1623" s="8">
        <f>IF(G1623="","",
IF(G1623&lt;TODAY(),
IF(O1623&gt;0,"Violated","Completed"),
IF(H1623&lt;=7,"Expiring Soon",
"Active")))</f>
        <v/>
      </c>
      <c r="J1623" s="8">
        <f>IF(C1623="","",
COUNTIFS(
sales!$C:$C,$C1623,
sales!$E:$E,$E1623,
sales!$H:$H,"&gt;="&amp;$F1623,
sales!$H:$H,"&lt;="&amp;$G1623
))</f>
        <v/>
      </c>
      <c r="K1623" s="9">
        <f>IF(COUNTIFS(sales!C:C, C1623)=0,"",
_xlfn.MAXIFS(sales!H:H, sales!C:C, C1623))</f>
        <v/>
      </c>
      <c r="L1623" s="4" t="n"/>
      <c r="M1623" s="4" t="n"/>
      <c r="N1623" s="10">
        <f>IF(C1623="","",
SUMIFS(
sales!$I:$I,
sales!$C:$C,$C1623,
sales!$E:$E,$E1623,
sales!$H:$H,"&gt;="&amp;$F1623,
sales!$H:$H,"&lt;="&amp;$G1623
))</f>
        <v/>
      </c>
      <c r="O1623" s="10">
        <f>IF(M1623="","",M1623-N1623)</f>
        <v/>
      </c>
      <c r="P1623" s="11">
        <f>IF(M1623=0,"",N1623/M1623)</f>
        <v/>
      </c>
      <c r="Q1623" s="12">
        <f>IF(OR(G1623="",O1623=""),"",
IF(AND(G1623&lt;TODAY(),O1623&gt;0),"YES","NO"))</f>
        <v/>
      </c>
      <c r="R1623" s="100" t="n"/>
      <c r="S1623" s="14" t="n"/>
      <c r="T1623" s="15">
        <f>IF(Q1623="YES", IF(R1623="Company",L1623*(1+S1623),IF(R1623="Vendor",L1623*(1-S1623),"")),"")</f>
        <v/>
      </c>
      <c r="U1623" s="15">
        <f>IF(Q1623="YES",O1623*T1623,"")</f>
        <v/>
      </c>
      <c r="V1623" s="16" t="n"/>
      <c r="W1623" s="17">
        <f>IF(Q1623="YES",G1623+V1623,"")</f>
        <v/>
      </c>
      <c r="X1623" s="18">
        <f>IF(Q1623="YES",IF(TODAY()&gt;W1623,"OVERDUE","WITHIN TIME"),"")</f>
        <v/>
      </c>
    </row>
    <row r="1624">
      <c r="A1624" s="3" t="n">
        <v>1620</v>
      </c>
      <c r="B1624" s="4" t="n"/>
      <c r="C1624" s="4" t="n"/>
      <c r="D1624" s="5">
        <f>IF(E1624="ISNR20","Natural Rubber-TSNR (ISNR-20)","")</f>
        <v/>
      </c>
      <c r="E1624" s="4" t="n"/>
      <c r="F1624" s="6" t="n"/>
      <c r="G1624" s="6" t="n"/>
      <c r="H1624" s="7">
        <f>IF(G1624="","",G1624-TODAY())</f>
        <v/>
      </c>
      <c r="I1624" s="8">
        <f>IF(G1624="","",
IF(G1624&lt;TODAY(),
IF(O1624&gt;0,"Violated","Completed"),
IF(H1624&lt;=7,"Expiring Soon",
"Active")))</f>
        <v/>
      </c>
      <c r="J1624" s="8">
        <f>IF(C1624="","",
COUNTIFS(
sales!$C:$C,$C1624,
sales!$E:$E,$E1624,
sales!$H:$H,"&gt;="&amp;$F1624,
sales!$H:$H,"&lt;="&amp;$G1624
))</f>
        <v/>
      </c>
      <c r="K1624" s="9">
        <f>IF(COUNTIFS(sales!C:C, C1624)=0,"",
_xlfn.MAXIFS(sales!H:H, sales!C:C, C1624))</f>
        <v/>
      </c>
      <c r="L1624" s="4" t="n"/>
      <c r="M1624" s="4" t="n"/>
      <c r="N1624" s="10">
        <f>IF(C1624="","",
SUMIFS(
sales!$I:$I,
sales!$C:$C,$C1624,
sales!$E:$E,$E1624,
sales!$H:$H,"&gt;="&amp;$F1624,
sales!$H:$H,"&lt;="&amp;$G1624
))</f>
        <v/>
      </c>
      <c r="O1624" s="10">
        <f>IF(M1624="","",M1624-N1624)</f>
        <v/>
      </c>
      <c r="P1624" s="11">
        <f>IF(M1624=0,"",N1624/M1624)</f>
        <v/>
      </c>
      <c r="Q1624" s="12">
        <f>IF(OR(G1624="",O1624=""),"",
IF(AND(G1624&lt;TODAY(),O1624&gt;0),"YES","NO"))</f>
        <v/>
      </c>
      <c r="R1624" s="100" t="n"/>
      <c r="S1624" s="14" t="n"/>
      <c r="T1624" s="15">
        <f>IF(Q1624="YES", IF(R1624="Company",L1624*(1+S1624),IF(R1624="Vendor",L1624*(1-S1624),"")),"")</f>
        <v/>
      </c>
      <c r="U1624" s="15">
        <f>IF(Q1624="YES",O1624*T1624,"")</f>
        <v/>
      </c>
      <c r="V1624" s="16" t="n"/>
      <c r="W1624" s="17">
        <f>IF(Q1624="YES",G1624+V1624,"")</f>
        <v/>
      </c>
      <c r="X1624" s="18">
        <f>IF(Q1624="YES",IF(TODAY()&gt;W1624,"OVERDUE","WITHIN TIME"),"")</f>
        <v/>
      </c>
    </row>
    <row r="1625">
      <c r="A1625" s="3" t="n">
        <v>1621</v>
      </c>
      <c r="B1625" s="4" t="n"/>
      <c r="C1625" s="4" t="n"/>
      <c r="D1625" s="5">
        <f>IF(E1625="ISNR20","Natural Rubber-TSNR (ISNR-20)","")</f>
        <v/>
      </c>
      <c r="E1625" s="4" t="n"/>
      <c r="F1625" s="6" t="n"/>
      <c r="G1625" s="6" t="n"/>
      <c r="H1625" s="7">
        <f>IF(G1625="","",G1625-TODAY())</f>
        <v/>
      </c>
      <c r="I1625" s="8">
        <f>IF(G1625="","",
IF(G1625&lt;TODAY(),
IF(O1625&gt;0,"Violated","Completed"),
IF(H1625&lt;=7,"Expiring Soon",
"Active")))</f>
        <v/>
      </c>
      <c r="J1625" s="8">
        <f>IF(C1625="","",
COUNTIFS(
sales!$C:$C,$C1625,
sales!$E:$E,$E1625,
sales!$H:$H,"&gt;="&amp;$F1625,
sales!$H:$H,"&lt;="&amp;$G1625
))</f>
        <v/>
      </c>
      <c r="K1625" s="9">
        <f>IF(COUNTIFS(sales!C:C, C1625)=0,"",
_xlfn.MAXIFS(sales!H:H, sales!C:C, C1625))</f>
        <v/>
      </c>
      <c r="L1625" s="4" t="n"/>
      <c r="M1625" s="4" t="n"/>
      <c r="N1625" s="10">
        <f>IF(C1625="","",
SUMIFS(
sales!$I:$I,
sales!$C:$C,$C1625,
sales!$E:$E,$E1625,
sales!$H:$H,"&gt;="&amp;$F1625,
sales!$H:$H,"&lt;="&amp;$G1625
))</f>
        <v/>
      </c>
      <c r="O1625" s="10">
        <f>IF(M1625="","",M1625-N1625)</f>
        <v/>
      </c>
      <c r="P1625" s="11">
        <f>IF(M1625=0,"",N1625/M1625)</f>
        <v/>
      </c>
      <c r="Q1625" s="12">
        <f>IF(OR(G1625="",O1625=""),"",
IF(AND(G1625&lt;TODAY(),O1625&gt;0),"YES","NO"))</f>
        <v/>
      </c>
      <c r="R1625" s="100" t="n"/>
      <c r="S1625" s="14" t="n"/>
      <c r="T1625" s="15">
        <f>IF(Q1625="YES", IF(R1625="Company",L1625*(1+S1625),IF(R1625="Vendor",L1625*(1-S1625),"")),"")</f>
        <v/>
      </c>
      <c r="U1625" s="15">
        <f>IF(Q1625="YES",O1625*T1625,"")</f>
        <v/>
      </c>
      <c r="V1625" s="16" t="n"/>
      <c r="W1625" s="17">
        <f>IF(Q1625="YES",G1625+V1625,"")</f>
        <v/>
      </c>
      <c r="X1625" s="18">
        <f>IF(Q1625="YES",IF(TODAY()&gt;W1625,"OVERDUE","WITHIN TIME"),"")</f>
        <v/>
      </c>
    </row>
    <row r="1626">
      <c r="A1626" s="3" t="n">
        <v>1622</v>
      </c>
      <c r="B1626" s="4" t="n"/>
      <c r="C1626" s="4" t="n"/>
      <c r="D1626" s="5">
        <f>IF(E1626="ISNR20","Natural Rubber-TSNR (ISNR-20)","")</f>
        <v/>
      </c>
      <c r="E1626" s="4" t="n"/>
      <c r="F1626" s="6" t="n"/>
      <c r="G1626" s="6" t="n"/>
      <c r="H1626" s="7">
        <f>IF(G1626="","",G1626-TODAY())</f>
        <v/>
      </c>
      <c r="I1626" s="8">
        <f>IF(G1626="","",
IF(G1626&lt;TODAY(),
IF(O1626&gt;0,"Violated","Completed"),
IF(H1626&lt;=7,"Expiring Soon",
"Active")))</f>
        <v/>
      </c>
      <c r="J1626" s="8">
        <f>IF(C1626="","",
COUNTIFS(
sales!$C:$C,$C1626,
sales!$E:$E,$E1626,
sales!$H:$H,"&gt;="&amp;$F1626,
sales!$H:$H,"&lt;="&amp;$G1626
))</f>
        <v/>
      </c>
      <c r="K1626" s="9">
        <f>IF(COUNTIFS(sales!C:C, C1626)=0,"",
_xlfn.MAXIFS(sales!H:H, sales!C:C, C1626))</f>
        <v/>
      </c>
      <c r="L1626" s="4" t="n"/>
      <c r="M1626" s="4" t="n"/>
      <c r="N1626" s="10">
        <f>IF(C1626="","",
SUMIFS(
sales!$I:$I,
sales!$C:$C,$C1626,
sales!$E:$E,$E1626,
sales!$H:$H,"&gt;="&amp;$F1626,
sales!$H:$H,"&lt;="&amp;$G1626
))</f>
        <v/>
      </c>
      <c r="O1626" s="10">
        <f>IF(M1626="","",M1626-N1626)</f>
        <v/>
      </c>
      <c r="P1626" s="11">
        <f>IF(M1626=0,"",N1626/M1626)</f>
        <v/>
      </c>
      <c r="Q1626" s="12">
        <f>IF(OR(G1626="",O1626=""),"",
IF(AND(G1626&lt;TODAY(),O1626&gt;0),"YES","NO"))</f>
        <v/>
      </c>
      <c r="R1626" s="100" t="n"/>
      <c r="S1626" s="14" t="n"/>
      <c r="T1626" s="15">
        <f>IF(Q1626="YES", IF(R1626="Company",L1626*(1+S1626),IF(R1626="Vendor",L1626*(1-S1626),"")),"")</f>
        <v/>
      </c>
      <c r="U1626" s="15">
        <f>IF(Q1626="YES",O1626*T1626,"")</f>
        <v/>
      </c>
      <c r="V1626" s="16" t="n"/>
      <c r="W1626" s="17">
        <f>IF(Q1626="YES",G1626+V1626,"")</f>
        <v/>
      </c>
      <c r="X1626" s="18">
        <f>IF(Q1626="YES",IF(TODAY()&gt;W1626,"OVERDUE","WITHIN TIME"),"")</f>
        <v/>
      </c>
    </row>
    <row r="1627">
      <c r="A1627" s="3" t="n">
        <v>1623</v>
      </c>
      <c r="B1627" s="4" t="n"/>
      <c r="C1627" s="4" t="n"/>
      <c r="D1627" s="5">
        <f>IF(E1627="ISNR20","Natural Rubber-TSNR (ISNR-20)","")</f>
        <v/>
      </c>
      <c r="E1627" s="4" t="n"/>
      <c r="F1627" s="6" t="n"/>
      <c r="G1627" s="6" t="n"/>
      <c r="H1627" s="7">
        <f>IF(G1627="","",G1627-TODAY())</f>
        <v/>
      </c>
      <c r="I1627" s="8">
        <f>IF(G1627="","",
IF(G1627&lt;TODAY(),
IF(O1627&gt;0,"Violated","Completed"),
IF(H1627&lt;=7,"Expiring Soon",
"Active")))</f>
        <v/>
      </c>
      <c r="J1627" s="8">
        <f>IF(C1627="","",
COUNTIFS(
sales!$C:$C,$C1627,
sales!$E:$E,$E1627,
sales!$H:$H,"&gt;="&amp;$F1627,
sales!$H:$H,"&lt;="&amp;$G1627
))</f>
        <v/>
      </c>
      <c r="K1627" s="9">
        <f>IF(COUNTIFS(sales!C:C, C1627)=0,"",
_xlfn.MAXIFS(sales!H:H, sales!C:C, C1627))</f>
        <v/>
      </c>
      <c r="L1627" s="4" t="n"/>
      <c r="M1627" s="4" t="n"/>
      <c r="N1627" s="10">
        <f>IF(C1627="","",
SUMIFS(
sales!$I:$I,
sales!$C:$C,$C1627,
sales!$E:$E,$E1627,
sales!$H:$H,"&gt;="&amp;$F1627,
sales!$H:$H,"&lt;="&amp;$G1627
))</f>
        <v/>
      </c>
      <c r="O1627" s="10">
        <f>IF(M1627="","",M1627-N1627)</f>
        <v/>
      </c>
      <c r="P1627" s="11">
        <f>IF(M1627=0,"",N1627/M1627)</f>
        <v/>
      </c>
      <c r="Q1627" s="12">
        <f>IF(OR(G1627="",O1627=""),"",
IF(AND(G1627&lt;TODAY(),O1627&gt;0),"YES","NO"))</f>
        <v/>
      </c>
      <c r="R1627" s="100" t="n"/>
      <c r="S1627" s="14" t="n"/>
      <c r="T1627" s="15">
        <f>IF(Q1627="YES", IF(R1627="Company",L1627*(1+S1627),IF(R1627="Vendor",L1627*(1-S1627),"")),"")</f>
        <v/>
      </c>
      <c r="U1627" s="15">
        <f>IF(Q1627="YES",O1627*T1627,"")</f>
        <v/>
      </c>
      <c r="V1627" s="16" t="n"/>
      <c r="W1627" s="17">
        <f>IF(Q1627="YES",G1627+V1627,"")</f>
        <v/>
      </c>
      <c r="X1627" s="18">
        <f>IF(Q1627="YES",IF(TODAY()&gt;W1627,"OVERDUE","WITHIN TIME"),"")</f>
        <v/>
      </c>
    </row>
    <row r="1628">
      <c r="A1628" s="3" t="n">
        <v>1624</v>
      </c>
      <c r="B1628" s="4" t="n"/>
      <c r="C1628" s="4" t="n"/>
      <c r="D1628" s="5">
        <f>IF(E1628="ISNR20","Natural Rubber-TSNR (ISNR-20)","")</f>
        <v/>
      </c>
      <c r="E1628" s="4" t="n"/>
      <c r="F1628" s="6" t="n"/>
      <c r="G1628" s="6" t="n"/>
      <c r="H1628" s="7">
        <f>IF(G1628="","",G1628-TODAY())</f>
        <v/>
      </c>
      <c r="I1628" s="8">
        <f>IF(G1628="","",
IF(G1628&lt;TODAY(),
IF(O1628&gt;0,"Violated","Completed"),
IF(H1628&lt;=7,"Expiring Soon",
"Active")))</f>
        <v/>
      </c>
      <c r="J1628" s="8">
        <f>IF(C1628="","",
COUNTIFS(
sales!$C:$C,$C1628,
sales!$E:$E,$E1628,
sales!$H:$H,"&gt;="&amp;$F1628,
sales!$H:$H,"&lt;="&amp;$G1628
))</f>
        <v/>
      </c>
      <c r="K1628" s="9">
        <f>IF(COUNTIFS(sales!C:C, C1628)=0,"",
_xlfn.MAXIFS(sales!H:H, sales!C:C, C1628))</f>
        <v/>
      </c>
      <c r="L1628" s="4" t="n"/>
      <c r="M1628" s="4" t="n"/>
      <c r="N1628" s="10">
        <f>IF(C1628="","",
SUMIFS(
sales!$I:$I,
sales!$C:$C,$C1628,
sales!$E:$E,$E1628,
sales!$H:$H,"&gt;="&amp;$F1628,
sales!$H:$H,"&lt;="&amp;$G1628
))</f>
        <v/>
      </c>
      <c r="O1628" s="10">
        <f>IF(M1628="","",M1628-N1628)</f>
        <v/>
      </c>
      <c r="P1628" s="11">
        <f>IF(M1628=0,"",N1628/M1628)</f>
        <v/>
      </c>
      <c r="Q1628" s="12">
        <f>IF(OR(G1628="",O1628=""),"",
IF(AND(G1628&lt;TODAY(),O1628&gt;0),"YES","NO"))</f>
        <v/>
      </c>
      <c r="R1628" s="100" t="n"/>
      <c r="S1628" s="14" t="n"/>
      <c r="T1628" s="15">
        <f>IF(Q1628="YES", IF(R1628="Company",L1628*(1+S1628),IF(R1628="Vendor",L1628*(1-S1628),"")),"")</f>
        <v/>
      </c>
      <c r="U1628" s="15">
        <f>IF(Q1628="YES",O1628*T1628,"")</f>
        <v/>
      </c>
      <c r="V1628" s="16" t="n"/>
      <c r="W1628" s="17">
        <f>IF(Q1628="YES",G1628+V1628,"")</f>
        <v/>
      </c>
      <c r="X1628" s="18">
        <f>IF(Q1628="YES",IF(TODAY()&gt;W1628,"OVERDUE","WITHIN TIME"),"")</f>
        <v/>
      </c>
    </row>
    <row r="1629">
      <c r="A1629" s="3" t="n">
        <v>1625</v>
      </c>
      <c r="B1629" s="4" t="n"/>
      <c r="C1629" s="4" t="n"/>
      <c r="D1629" s="5">
        <f>IF(E1629="ISNR20","Natural Rubber-TSNR (ISNR-20)","")</f>
        <v/>
      </c>
      <c r="E1629" s="4" t="n"/>
      <c r="F1629" s="6" t="n"/>
      <c r="G1629" s="6" t="n"/>
      <c r="H1629" s="7">
        <f>IF(G1629="","",G1629-TODAY())</f>
        <v/>
      </c>
      <c r="I1629" s="8">
        <f>IF(G1629="","",
IF(G1629&lt;TODAY(),
IF(O1629&gt;0,"Violated","Completed"),
IF(H1629&lt;=7,"Expiring Soon",
"Active")))</f>
        <v/>
      </c>
      <c r="J1629" s="8">
        <f>IF(C1629="","",
COUNTIFS(
sales!$C:$C,$C1629,
sales!$E:$E,$E1629,
sales!$H:$H,"&gt;="&amp;$F1629,
sales!$H:$H,"&lt;="&amp;$G1629
))</f>
        <v/>
      </c>
      <c r="K1629" s="9">
        <f>IF(COUNTIFS(sales!C:C, C1629)=0,"",
_xlfn.MAXIFS(sales!H:H, sales!C:C, C1629))</f>
        <v/>
      </c>
      <c r="L1629" s="4" t="n"/>
      <c r="M1629" s="4" t="n"/>
      <c r="N1629" s="10">
        <f>IF(C1629="","",
SUMIFS(
sales!$I:$I,
sales!$C:$C,$C1629,
sales!$E:$E,$E1629,
sales!$H:$H,"&gt;="&amp;$F1629,
sales!$H:$H,"&lt;="&amp;$G1629
))</f>
        <v/>
      </c>
      <c r="O1629" s="10">
        <f>IF(M1629="","",M1629-N1629)</f>
        <v/>
      </c>
      <c r="P1629" s="11">
        <f>IF(M1629=0,"",N1629/M1629)</f>
        <v/>
      </c>
      <c r="Q1629" s="12">
        <f>IF(OR(G1629="",O1629=""),"",
IF(AND(G1629&lt;TODAY(),O1629&gt;0),"YES","NO"))</f>
        <v/>
      </c>
      <c r="R1629" s="100" t="n"/>
      <c r="S1629" s="14" t="n"/>
      <c r="T1629" s="15">
        <f>IF(Q1629="YES", IF(R1629="Company",L1629*(1+S1629),IF(R1629="Vendor",L1629*(1-S1629),"")),"")</f>
        <v/>
      </c>
      <c r="U1629" s="15">
        <f>IF(Q1629="YES",O1629*T1629,"")</f>
        <v/>
      </c>
      <c r="V1629" s="16" t="n"/>
      <c r="W1629" s="17">
        <f>IF(Q1629="YES",G1629+V1629,"")</f>
        <v/>
      </c>
      <c r="X1629" s="18">
        <f>IF(Q1629="YES",IF(TODAY()&gt;W1629,"OVERDUE","WITHIN TIME"),"")</f>
        <v/>
      </c>
    </row>
    <row r="1630">
      <c r="A1630" s="3" t="n">
        <v>1626</v>
      </c>
      <c r="B1630" s="4" t="n"/>
      <c r="C1630" s="4" t="n"/>
      <c r="D1630" s="5">
        <f>IF(E1630="ISNR20","Natural Rubber-TSNR (ISNR-20)","")</f>
        <v/>
      </c>
      <c r="E1630" s="4" t="n"/>
      <c r="F1630" s="6" t="n"/>
      <c r="G1630" s="6" t="n"/>
      <c r="H1630" s="7">
        <f>IF(G1630="","",G1630-TODAY())</f>
        <v/>
      </c>
      <c r="I1630" s="8">
        <f>IF(G1630="","",
IF(G1630&lt;TODAY(),
IF(O1630&gt;0,"Violated","Completed"),
IF(H1630&lt;=7,"Expiring Soon",
"Active")))</f>
        <v/>
      </c>
      <c r="J1630" s="8">
        <f>IF(C1630="","",
COUNTIFS(
sales!$C:$C,$C1630,
sales!$E:$E,$E1630,
sales!$H:$H,"&gt;="&amp;$F1630,
sales!$H:$H,"&lt;="&amp;$G1630
))</f>
        <v/>
      </c>
      <c r="K1630" s="9">
        <f>IF(COUNTIFS(sales!C:C, C1630)=0,"",
_xlfn.MAXIFS(sales!H:H, sales!C:C, C1630))</f>
        <v/>
      </c>
      <c r="L1630" s="4" t="n"/>
      <c r="M1630" s="4" t="n"/>
      <c r="N1630" s="10">
        <f>IF(C1630="","",
SUMIFS(
sales!$I:$I,
sales!$C:$C,$C1630,
sales!$E:$E,$E1630,
sales!$H:$H,"&gt;="&amp;$F1630,
sales!$H:$H,"&lt;="&amp;$G1630
))</f>
        <v/>
      </c>
      <c r="O1630" s="10">
        <f>IF(M1630="","",M1630-N1630)</f>
        <v/>
      </c>
      <c r="P1630" s="11">
        <f>IF(M1630=0,"",N1630/M1630)</f>
        <v/>
      </c>
      <c r="Q1630" s="12">
        <f>IF(OR(G1630="",O1630=""),"",
IF(AND(G1630&lt;TODAY(),O1630&gt;0),"YES","NO"))</f>
        <v/>
      </c>
      <c r="R1630" s="100" t="n"/>
      <c r="S1630" s="14" t="n"/>
      <c r="T1630" s="15">
        <f>IF(Q1630="YES", IF(R1630="Company",L1630*(1+S1630),IF(R1630="Vendor",L1630*(1-S1630),"")),"")</f>
        <v/>
      </c>
      <c r="U1630" s="15">
        <f>IF(Q1630="YES",O1630*T1630,"")</f>
        <v/>
      </c>
      <c r="V1630" s="16" t="n"/>
      <c r="W1630" s="17">
        <f>IF(Q1630="YES",G1630+V1630,"")</f>
        <v/>
      </c>
      <c r="X1630" s="18">
        <f>IF(Q1630="YES",IF(TODAY()&gt;W1630,"OVERDUE","WITHIN TIME"),"")</f>
        <v/>
      </c>
    </row>
    <row r="1631">
      <c r="A1631" s="3" t="n">
        <v>1627</v>
      </c>
      <c r="B1631" s="4" t="n"/>
      <c r="C1631" s="4" t="n"/>
      <c r="D1631" s="5">
        <f>IF(E1631="ISNR20","Natural Rubber-TSNR (ISNR-20)","")</f>
        <v/>
      </c>
      <c r="E1631" s="4" t="n"/>
      <c r="F1631" s="6" t="n"/>
      <c r="G1631" s="6" t="n"/>
      <c r="H1631" s="7">
        <f>IF(G1631="","",G1631-TODAY())</f>
        <v/>
      </c>
      <c r="I1631" s="8">
        <f>IF(G1631="","",
IF(G1631&lt;TODAY(),
IF(O1631&gt;0,"Violated","Completed"),
IF(H1631&lt;=7,"Expiring Soon",
"Active")))</f>
        <v/>
      </c>
      <c r="J1631" s="8">
        <f>IF(C1631="","",
COUNTIFS(
sales!$C:$C,$C1631,
sales!$E:$E,$E1631,
sales!$H:$H,"&gt;="&amp;$F1631,
sales!$H:$H,"&lt;="&amp;$G1631
))</f>
        <v/>
      </c>
      <c r="K1631" s="9">
        <f>IF(COUNTIFS(sales!C:C, C1631)=0,"",
_xlfn.MAXIFS(sales!H:H, sales!C:C, C1631))</f>
        <v/>
      </c>
      <c r="L1631" s="4" t="n"/>
      <c r="M1631" s="4" t="n"/>
      <c r="N1631" s="10">
        <f>IF(C1631="","",
SUMIFS(
sales!$I:$I,
sales!$C:$C,$C1631,
sales!$E:$E,$E1631,
sales!$H:$H,"&gt;="&amp;$F1631,
sales!$H:$H,"&lt;="&amp;$G1631
))</f>
        <v/>
      </c>
      <c r="O1631" s="10">
        <f>IF(M1631="","",M1631-N1631)</f>
        <v/>
      </c>
      <c r="P1631" s="11">
        <f>IF(M1631=0,"",N1631/M1631)</f>
        <v/>
      </c>
      <c r="Q1631" s="12">
        <f>IF(OR(G1631="",O1631=""),"",
IF(AND(G1631&lt;TODAY(),O1631&gt;0),"YES","NO"))</f>
        <v/>
      </c>
      <c r="R1631" s="100" t="n"/>
      <c r="S1631" s="14" t="n"/>
      <c r="T1631" s="15">
        <f>IF(Q1631="YES", IF(R1631="Company",L1631*(1+S1631),IF(R1631="Vendor",L1631*(1-S1631),"")),"")</f>
        <v/>
      </c>
      <c r="U1631" s="15">
        <f>IF(Q1631="YES",O1631*T1631,"")</f>
        <v/>
      </c>
      <c r="V1631" s="16" t="n"/>
      <c r="W1631" s="17">
        <f>IF(Q1631="YES",G1631+V1631,"")</f>
        <v/>
      </c>
      <c r="X1631" s="18">
        <f>IF(Q1631="YES",IF(TODAY()&gt;W1631,"OVERDUE","WITHIN TIME"),"")</f>
        <v/>
      </c>
    </row>
    <row r="1632">
      <c r="A1632" s="3" t="n">
        <v>1628</v>
      </c>
      <c r="B1632" s="4" t="n"/>
      <c r="C1632" s="4" t="n"/>
      <c r="D1632" s="5">
        <f>IF(E1632="ISNR20","Natural Rubber-TSNR (ISNR-20)","")</f>
        <v/>
      </c>
      <c r="E1632" s="4" t="n"/>
      <c r="F1632" s="6" t="n"/>
      <c r="G1632" s="6" t="n"/>
      <c r="H1632" s="7">
        <f>IF(G1632="","",G1632-TODAY())</f>
        <v/>
      </c>
      <c r="I1632" s="8">
        <f>IF(G1632="","",
IF(G1632&lt;TODAY(),
IF(O1632&gt;0,"Violated","Completed"),
IF(H1632&lt;=7,"Expiring Soon",
"Active")))</f>
        <v/>
      </c>
      <c r="J1632" s="8">
        <f>IF(C1632="","",
COUNTIFS(
sales!$C:$C,$C1632,
sales!$E:$E,$E1632,
sales!$H:$H,"&gt;="&amp;$F1632,
sales!$H:$H,"&lt;="&amp;$G1632
))</f>
        <v/>
      </c>
      <c r="K1632" s="9">
        <f>IF(COUNTIFS(sales!C:C, C1632)=0,"",
_xlfn.MAXIFS(sales!H:H, sales!C:C, C1632))</f>
        <v/>
      </c>
      <c r="L1632" s="4" t="n"/>
      <c r="M1632" s="4" t="n"/>
      <c r="N1632" s="10">
        <f>IF(C1632="","",
SUMIFS(
sales!$I:$I,
sales!$C:$C,$C1632,
sales!$E:$E,$E1632,
sales!$H:$H,"&gt;="&amp;$F1632,
sales!$H:$H,"&lt;="&amp;$G1632
))</f>
        <v/>
      </c>
      <c r="O1632" s="10">
        <f>IF(M1632="","",M1632-N1632)</f>
        <v/>
      </c>
      <c r="P1632" s="11">
        <f>IF(M1632=0,"",N1632/M1632)</f>
        <v/>
      </c>
      <c r="Q1632" s="12">
        <f>IF(OR(G1632="",O1632=""),"",
IF(AND(G1632&lt;TODAY(),O1632&gt;0),"YES","NO"))</f>
        <v/>
      </c>
      <c r="R1632" s="100" t="n"/>
      <c r="S1632" s="14" t="n"/>
      <c r="T1632" s="15">
        <f>IF(Q1632="YES", IF(R1632="Company",L1632*(1+S1632),IF(R1632="Vendor",L1632*(1-S1632),"")),"")</f>
        <v/>
      </c>
      <c r="U1632" s="15">
        <f>IF(Q1632="YES",O1632*T1632,"")</f>
        <v/>
      </c>
      <c r="V1632" s="16" t="n"/>
      <c r="W1632" s="17">
        <f>IF(Q1632="YES",G1632+V1632,"")</f>
        <v/>
      </c>
      <c r="X1632" s="18">
        <f>IF(Q1632="YES",IF(TODAY()&gt;W1632,"OVERDUE","WITHIN TIME"),"")</f>
        <v/>
      </c>
    </row>
    <row r="1633">
      <c r="A1633" s="3" t="n">
        <v>1629</v>
      </c>
      <c r="B1633" s="4" t="n"/>
      <c r="C1633" s="4" t="n"/>
      <c r="D1633" s="5">
        <f>IF(E1633="ISNR20","Natural Rubber-TSNR (ISNR-20)","")</f>
        <v/>
      </c>
      <c r="E1633" s="4" t="n"/>
      <c r="F1633" s="6" t="n"/>
      <c r="G1633" s="6" t="n"/>
      <c r="H1633" s="7">
        <f>IF(G1633="","",G1633-TODAY())</f>
        <v/>
      </c>
      <c r="I1633" s="8">
        <f>IF(G1633="","",
IF(G1633&lt;TODAY(),
IF(O1633&gt;0,"Violated","Completed"),
IF(H1633&lt;=7,"Expiring Soon",
"Active")))</f>
        <v/>
      </c>
      <c r="J1633" s="8">
        <f>IF(C1633="","",
COUNTIFS(
sales!$C:$C,$C1633,
sales!$E:$E,$E1633,
sales!$H:$H,"&gt;="&amp;$F1633,
sales!$H:$H,"&lt;="&amp;$G1633
))</f>
        <v/>
      </c>
      <c r="K1633" s="9">
        <f>IF(COUNTIFS(sales!C:C, C1633)=0,"",
_xlfn.MAXIFS(sales!H:H, sales!C:C, C1633))</f>
        <v/>
      </c>
      <c r="L1633" s="4" t="n"/>
      <c r="M1633" s="4" t="n"/>
      <c r="N1633" s="10">
        <f>IF(C1633="","",
SUMIFS(
sales!$I:$I,
sales!$C:$C,$C1633,
sales!$E:$E,$E1633,
sales!$H:$H,"&gt;="&amp;$F1633,
sales!$H:$H,"&lt;="&amp;$G1633
))</f>
        <v/>
      </c>
      <c r="O1633" s="10">
        <f>IF(M1633="","",M1633-N1633)</f>
        <v/>
      </c>
      <c r="P1633" s="11">
        <f>IF(M1633=0,"",N1633/M1633)</f>
        <v/>
      </c>
      <c r="Q1633" s="12">
        <f>IF(OR(G1633="",O1633=""),"",
IF(AND(G1633&lt;TODAY(),O1633&gt;0),"YES","NO"))</f>
        <v/>
      </c>
      <c r="R1633" s="100" t="n"/>
      <c r="S1633" s="14" t="n"/>
      <c r="T1633" s="15">
        <f>IF(Q1633="YES", IF(R1633="Company",L1633*(1+S1633),IF(R1633="Vendor",L1633*(1-S1633),"")),"")</f>
        <v/>
      </c>
      <c r="U1633" s="15">
        <f>IF(Q1633="YES",O1633*T1633,"")</f>
        <v/>
      </c>
      <c r="V1633" s="16" t="n"/>
      <c r="W1633" s="17">
        <f>IF(Q1633="YES",G1633+V1633,"")</f>
        <v/>
      </c>
      <c r="X1633" s="18">
        <f>IF(Q1633="YES",IF(TODAY()&gt;W1633,"OVERDUE","WITHIN TIME"),"")</f>
        <v/>
      </c>
    </row>
    <row r="1634">
      <c r="A1634" s="3" t="n">
        <v>1630</v>
      </c>
      <c r="B1634" s="4" t="n"/>
      <c r="C1634" s="4" t="n"/>
      <c r="D1634" s="5">
        <f>IF(E1634="ISNR20","Natural Rubber-TSNR (ISNR-20)","")</f>
        <v/>
      </c>
      <c r="E1634" s="4" t="n"/>
      <c r="F1634" s="6" t="n"/>
      <c r="G1634" s="6" t="n"/>
      <c r="H1634" s="7">
        <f>IF(G1634="","",G1634-TODAY())</f>
        <v/>
      </c>
      <c r="I1634" s="8">
        <f>IF(G1634="","",
IF(G1634&lt;TODAY(),
IF(O1634&gt;0,"Violated","Completed"),
IF(H1634&lt;=7,"Expiring Soon",
"Active")))</f>
        <v/>
      </c>
      <c r="J1634" s="8">
        <f>IF(C1634="","",
COUNTIFS(
sales!$C:$C,$C1634,
sales!$E:$E,$E1634,
sales!$H:$H,"&gt;="&amp;$F1634,
sales!$H:$H,"&lt;="&amp;$G1634
))</f>
        <v/>
      </c>
      <c r="K1634" s="9">
        <f>IF(COUNTIFS(sales!C:C, C1634)=0,"",
_xlfn.MAXIFS(sales!H:H, sales!C:C, C1634))</f>
        <v/>
      </c>
      <c r="L1634" s="4" t="n"/>
      <c r="M1634" s="4" t="n"/>
      <c r="N1634" s="10">
        <f>IF(C1634="","",
SUMIFS(
sales!$I:$I,
sales!$C:$C,$C1634,
sales!$E:$E,$E1634,
sales!$H:$H,"&gt;="&amp;$F1634,
sales!$H:$H,"&lt;="&amp;$G1634
))</f>
        <v/>
      </c>
      <c r="O1634" s="10">
        <f>IF(M1634="","",M1634-N1634)</f>
        <v/>
      </c>
      <c r="P1634" s="11">
        <f>IF(M1634=0,"",N1634/M1634)</f>
        <v/>
      </c>
      <c r="Q1634" s="12">
        <f>IF(OR(G1634="",O1634=""),"",
IF(AND(G1634&lt;TODAY(),O1634&gt;0),"YES","NO"))</f>
        <v/>
      </c>
      <c r="R1634" s="100" t="n"/>
      <c r="S1634" s="14" t="n"/>
      <c r="T1634" s="15">
        <f>IF(Q1634="YES", IF(R1634="Company",L1634*(1+S1634),IF(R1634="Vendor",L1634*(1-S1634),"")),"")</f>
        <v/>
      </c>
      <c r="U1634" s="15">
        <f>IF(Q1634="YES",O1634*T1634,"")</f>
        <v/>
      </c>
      <c r="V1634" s="16" t="n"/>
      <c r="W1634" s="17">
        <f>IF(Q1634="YES",G1634+V1634,"")</f>
        <v/>
      </c>
      <c r="X1634" s="18">
        <f>IF(Q1634="YES",IF(TODAY()&gt;W1634,"OVERDUE","WITHIN TIME"),"")</f>
        <v/>
      </c>
    </row>
    <row r="1635">
      <c r="A1635" s="3" t="n">
        <v>1631</v>
      </c>
      <c r="B1635" s="4" t="n"/>
      <c r="C1635" s="4" t="n"/>
      <c r="D1635" s="5">
        <f>IF(E1635="ISNR20","Natural Rubber-TSNR (ISNR-20)","")</f>
        <v/>
      </c>
      <c r="E1635" s="4" t="n"/>
      <c r="F1635" s="6" t="n"/>
      <c r="G1635" s="6" t="n"/>
      <c r="H1635" s="7">
        <f>IF(G1635="","",G1635-TODAY())</f>
        <v/>
      </c>
      <c r="I1635" s="8">
        <f>IF(G1635="","",
IF(G1635&lt;TODAY(),
IF(O1635&gt;0,"Violated","Completed"),
IF(H1635&lt;=7,"Expiring Soon",
"Active")))</f>
        <v/>
      </c>
      <c r="J1635" s="8">
        <f>IF(C1635="","",
COUNTIFS(
sales!$C:$C,$C1635,
sales!$E:$E,$E1635,
sales!$H:$H,"&gt;="&amp;$F1635,
sales!$H:$H,"&lt;="&amp;$G1635
))</f>
        <v/>
      </c>
      <c r="K1635" s="9">
        <f>IF(COUNTIFS(sales!C:C, C1635)=0,"",
_xlfn.MAXIFS(sales!H:H, sales!C:C, C1635))</f>
        <v/>
      </c>
      <c r="L1635" s="4" t="n"/>
      <c r="M1635" s="4" t="n"/>
      <c r="N1635" s="10">
        <f>IF(C1635="","",
SUMIFS(
sales!$I:$I,
sales!$C:$C,$C1635,
sales!$E:$E,$E1635,
sales!$H:$H,"&gt;="&amp;$F1635,
sales!$H:$H,"&lt;="&amp;$G1635
))</f>
        <v/>
      </c>
      <c r="O1635" s="10">
        <f>IF(M1635="","",M1635-N1635)</f>
        <v/>
      </c>
      <c r="P1635" s="11">
        <f>IF(M1635=0,"",N1635/M1635)</f>
        <v/>
      </c>
      <c r="Q1635" s="12">
        <f>IF(OR(G1635="",O1635=""),"",
IF(AND(G1635&lt;TODAY(),O1635&gt;0),"YES","NO"))</f>
        <v/>
      </c>
      <c r="R1635" s="100" t="n"/>
      <c r="S1635" s="14" t="n"/>
      <c r="T1635" s="15">
        <f>IF(Q1635="YES", IF(R1635="Company",L1635*(1+S1635),IF(R1635="Vendor",L1635*(1-S1635),"")),"")</f>
        <v/>
      </c>
      <c r="U1635" s="15">
        <f>IF(Q1635="YES",O1635*T1635,"")</f>
        <v/>
      </c>
      <c r="V1635" s="16" t="n"/>
      <c r="W1635" s="17">
        <f>IF(Q1635="YES",G1635+V1635,"")</f>
        <v/>
      </c>
      <c r="X1635" s="18">
        <f>IF(Q1635="YES",IF(TODAY()&gt;W1635,"OVERDUE","WITHIN TIME"),"")</f>
        <v/>
      </c>
    </row>
    <row r="1636">
      <c r="A1636" s="3" t="n">
        <v>1632</v>
      </c>
      <c r="B1636" s="4" t="n"/>
      <c r="C1636" s="4" t="n"/>
      <c r="D1636" s="5">
        <f>IF(E1636="ISNR20","Natural Rubber-TSNR (ISNR-20)","")</f>
        <v/>
      </c>
      <c r="E1636" s="4" t="n"/>
      <c r="F1636" s="6" t="n"/>
      <c r="G1636" s="6" t="n"/>
      <c r="H1636" s="7">
        <f>IF(G1636="","",G1636-TODAY())</f>
        <v/>
      </c>
      <c r="I1636" s="8">
        <f>IF(G1636="","",
IF(G1636&lt;TODAY(),
IF(O1636&gt;0,"Violated","Completed"),
IF(H1636&lt;=7,"Expiring Soon",
"Active")))</f>
        <v/>
      </c>
      <c r="J1636" s="8">
        <f>IF(C1636="","",
COUNTIFS(
sales!$C:$C,$C1636,
sales!$E:$E,$E1636,
sales!$H:$H,"&gt;="&amp;$F1636,
sales!$H:$H,"&lt;="&amp;$G1636
))</f>
        <v/>
      </c>
      <c r="K1636" s="9">
        <f>IF(COUNTIFS(sales!C:C, C1636)=0,"",
_xlfn.MAXIFS(sales!H:H, sales!C:C, C1636))</f>
        <v/>
      </c>
      <c r="L1636" s="4" t="n"/>
      <c r="M1636" s="4" t="n"/>
      <c r="N1636" s="10">
        <f>IF(C1636="","",
SUMIFS(
sales!$I:$I,
sales!$C:$C,$C1636,
sales!$E:$E,$E1636,
sales!$H:$H,"&gt;="&amp;$F1636,
sales!$H:$H,"&lt;="&amp;$G1636
))</f>
        <v/>
      </c>
      <c r="O1636" s="10">
        <f>IF(M1636="","",M1636-N1636)</f>
        <v/>
      </c>
      <c r="P1636" s="11">
        <f>IF(M1636=0,"",N1636/M1636)</f>
        <v/>
      </c>
      <c r="Q1636" s="12">
        <f>IF(OR(G1636="",O1636=""),"",
IF(AND(G1636&lt;TODAY(),O1636&gt;0),"YES","NO"))</f>
        <v/>
      </c>
      <c r="R1636" s="100" t="n"/>
      <c r="S1636" s="14" t="n"/>
      <c r="T1636" s="15">
        <f>IF(Q1636="YES", IF(R1636="Company",L1636*(1+S1636),IF(R1636="Vendor",L1636*(1-S1636),"")),"")</f>
        <v/>
      </c>
      <c r="U1636" s="15">
        <f>IF(Q1636="YES",O1636*T1636,"")</f>
        <v/>
      </c>
      <c r="V1636" s="16" t="n"/>
      <c r="W1636" s="17">
        <f>IF(Q1636="YES",G1636+V1636,"")</f>
        <v/>
      </c>
      <c r="X1636" s="18">
        <f>IF(Q1636="YES",IF(TODAY()&gt;W1636,"OVERDUE","WITHIN TIME"),"")</f>
        <v/>
      </c>
    </row>
    <row r="1637">
      <c r="A1637" s="3" t="n">
        <v>1633</v>
      </c>
      <c r="B1637" s="4" t="n"/>
      <c r="C1637" s="4" t="n"/>
      <c r="D1637" s="5">
        <f>IF(E1637="ISNR20","Natural Rubber-TSNR (ISNR-20)","")</f>
        <v/>
      </c>
      <c r="E1637" s="4" t="n"/>
      <c r="F1637" s="6" t="n"/>
      <c r="G1637" s="6" t="n"/>
      <c r="H1637" s="7">
        <f>IF(G1637="","",G1637-TODAY())</f>
        <v/>
      </c>
      <c r="I1637" s="8">
        <f>IF(G1637="","",
IF(G1637&lt;TODAY(),
IF(O1637&gt;0,"Violated","Completed"),
IF(H1637&lt;=7,"Expiring Soon",
"Active")))</f>
        <v/>
      </c>
      <c r="J1637" s="8">
        <f>IF(C1637="","",
COUNTIFS(
sales!$C:$C,$C1637,
sales!$E:$E,$E1637,
sales!$H:$H,"&gt;="&amp;$F1637,
sales!$H:$H,"&lt;="&amp;$G1637
))</f>
        <v/>
      </c>
      <c r="K1637" s="9">
        <f>IF(COUNTIFS(sales!C:C, C1637)=0,"",
_xlfn.MAXIFS(sales!H:H, sales!C:C, C1637))</f>
        <v/>
      </c>
      <c r="L1637" s="4" t="n"/>
      <c r="M1637" s="4" t="n"/>
      <c r="N1637" s="10">
        <f>IF(C1637="","",
SUMIFS(
sales!$I:$I,
sales!$C:$C,$C1637,
sales!$E:$E,$E1637,
sales!$H:$H,"&gt;="&amp;$F1637,
sales!$H:$H,"&lt;="&amp;$G1637
))</f>
        <v/>
      </c>
      <c r="O1637" s="10">
        <f>IF(M1637="","",M1637-N1637)</f>
        <v/>
      </c>
      <c r="P1637" s="11">
        <f>IF(M1637=0,"",N1637/M1637)</f>
        <v/>
      </c>
      <c r="Q1637" s="12">
        <f>IF(OR(G1637="",O1637=""),"",
IF(AND(G1637&lt;TODAY(),O1637&gt;0),"YES","NO"))</f>
        <v/>
      </c>
      <c r="R1637" s="100" t="n"/>
      <c r="S1637" s="14" t="n"/>
      <c r="T1637" s="15">
        <f>IF(Q1637="YES", IF(R1637="Company",L1637*(1+S1637),IF(R1637="Vendor",L1637*(1-S1637),"")),"")</f>
        <v/>
      </c>
      <c r="U1637" s="15">
        <f>IF(Q1637="YES",O1637*T1637,"")</f>
        <v/>
      </c>
      <c r="V1637" s="16" t="n"/>
      <c r="W1637" s="17">
        <f>IF(Q1637="YES",G1637+V1637,"")</f>
        <v/>
      </c>
      <c r="X1637" s="18">
        <f>IF(Q1637="YES",IF(TODAY()&gt;W1637,"OVERDUE","WITHIN TIME"),"")</f>
        <v/>
      </c>
    </row>
    <row r="1638">
      <c r="A1638" s="3" t="n">
        <v>1634</v>
      </c>
      <c r="B1638" s="4" t="n"/>
      <c r="C1638" s="4" t="n"/>
      <c r="D1638" s="5">
        <f>IF(E1638="ISNR20","Natural Rubber-TSNR (ISNR-20)","")</f>
        <v/>
      </c>
      <c r="E1638" s="4" t="n"/>
      <c r="F1638" s="6" t="n"/>
      <c r="G1638" s="6" t="n"/>
      <c r="H1638" s="7">
        <f>IF(G1638="","",G1638-TODAY())</f>
        <v/>
      </c>
      <c r="I1638" s="8">
        <f>IF(G1638="","",
IF(G1638&lt;TODAY(),
IF(O1638&gt;0,"Violated","Completed"),
IF(H1638&lt;=7,"Expiring Soon",
"Active")))</f>
        <v/>
      </c>
      <c r="J1638" s="8">
        <f>IF(C1638="","",
COUNTIFS(
sales!$C:$C,$C1638,
sales!$E:$E,$E1638,
sales!$H:$H,"&gt;="&amp;$F1638,
sales!$H:$H,"&lt;="&amp;$G1638
))</f>
        <v/>
      </c>
      <c r="K1638" s="9">
        <f>IF(COUNTIFS(sales!C:C, C1638)=0,"",
_xlfn.MAXIFS(sales!H:H, sales!C:C, C1638))</f>
        <v/>
      </c>
      <c r="L1638" s="4" t="n"/>
      <c r="M1638" s="4" t="n"/>
      <c r="N1638" s="10">
        <f>IF(C1638="","",
SUMIFS(
sales!$I:$I,
sales!$C:$C,$C1638,
sales!$E:$E,$E1638,
sales!$H:$H,"&gt;="&amp;$F1638,
sales!$H:$H,"&lt;="&amp;$G1638
))</f>
        <v/>
      </c>
      <c r="O1638" s="10">
        <f>IF(M1638="","",M1638-N1638)</f>
        <v/>
      </c>
      <c r="P1638" s="11">
        <f>IF(M1638=0,"",N1638/M1638)</f>
        <v/>
      </c>
      <c r="Q1638" s="12">
        <f>IF(OR(G1638="",O1638=""),"",
IF(AND(G1638&lt;TODAY(),O1638&gt;0),"YES","NO"))</f>
        <v/>
      </c>
      <c r="R1638" s="100" t="n"/>
      <c r="S1638" s="14" t="n"/>
      <c r="T1638" s="15">
        <f>IF(Q1638="YES", IF(R1638="Company",L1638*(1+S1638),IF(R1638="Vendor",L1638*(1-S1638),"")),"")</f>
        <v/>
      </c>
      <c r="U1638" s="15">
        <f>IF(Q1638="YES",O1638*T1638,"")</f>
        <v/>
      </c>
      <c r="V1638" s="16" t="n"/>
      <c r="W1638" s="17">
        <f>IF(Q1638="YES",G1638+V1638,"")</f>
        <v/>
      </c>
      <c r="X1638" s="18">
        <f>IF(Q1638="YES",IF(TODAY()&gt;W1638,"OVERDUE","WITHIN TIME"),"")</f>
        <v/>
      </c>
    </row>
    <row r="1639">
      <c r="A1639" s="3" t="n">
        <v>1635</v>
      </c>
      <c r="B1639" s="4" t="n"/>
      <c r="C1639" s="4" t="n"/>
      <c r="D1639" s="5">
        <f>IF(E1639="ISNR20","Natural Rubber-TSNR (ISNR-20)","")</f>
        <v/>
      </c>
      <c r="E1639" s="4" t="n"/>
      <c r="F1639" s="6" t="n"/>
      <c r="G1639" s="6" t="n"/>
      <c r="H1639" s="7">
        <f>IF(G1639="","",G1639-TODAY())</f>
        <v/>
      </c>
      <c r="I1639" s="8">
        <f>IF(G1639="","",
IF(G1639&lt;TODAY(),
IF(O1639&gt;0,"Violated","Completed"),
IF(H1639&lt;=7,"Expiring Soon",
"Active")))</f>
        <v/>
      </c>
      <c r="J1639" s="8">
        <f>IF(C1639="","",
COUNTIFS(
sales!$C:$C,$C1639,
sales!$E:$E,$E1639,
sales!$H:$H,"&gt;="&amp;$F1639,
sales!$H:$H,"&lt;="&amp;$G1639
))</f>
        <v/>
      </c>
      <c r="K1639" s="9">
        <f>IF(COUNTIFS(sales!C:C, C1639)=0,"",
_xlfn.MAXIFS(sales!H:H, sales!C:C, C1639))</f>
        <v/>
      </c>
      <c r="L1639" s="4" t="n"/>
      <c r="M1639" s="4" t="n"/>
      <c r="N1639" s="10">
        <f>IF(C1639="","",
SUMIFS(
sales!$I:$I,
sales!$C:$C,$C1639,
sales!$E:$E,$E1639,
sales!$H:$H,"&gt;="&amp;$F1639,
sales!$H:$H,"&lt;="&amp;$G1639
))</f>
        <v/>
      </c>
      <c r="O1639" s="10">
        <f>IF(M1639="","",M1639-N1639)</f>
        <v/>
      </c>
      <c r="P1639" s="11">
        <f>IF(M1639=0,"",N1639/M1639)</f>
        <v/>
      </c>
      <c r="Q1639" s="12">
        <f>IF(OR(G1639="",O1639=""),"",
IF(AND(G1639&lt;TODAY(),O1639&gt;0),"YES","NO"))</f>
        <v/>
      </c>
      <c r="R1639" s="100" t="n"/>
      <c r="S1639" s="14" t="n"/>
      <c r="T1639" s="15">
        <f>IF(Q1639="YES", IF(R1639="Company",L1639*(1+S1639),IF(R1639="Vendor",L1639*(1-S1639),"")),"")</f>
        <v/>
      </c>
      <c r="U1639" s="15">
        <f>IF(Q1639="YES",O1639*T1639,"")</f>
        <v/>
      </c>
      <c r="V1639" s="16" t="n"/>
      <c r="W1639" s="17">
        <f>IF(Q1639="YES",G1639+V1639,"")</f>
        <v/>
      </c>
      <c r="X1639" s="18">
        <f>IF(Q1639="YES",IF(TODAY()&gt;W1639,"OVERDUE","WITHIN TIME"),"")</f>
        <v/>
      </c>
    </row>
    <row r="1640">
      <c r="A1640" s="3" t="n">
        <v>1636</v>
      </c>
      <c r="B1640" s="4" t="n"/>
      <c r="C1640" s="4" t="n"/>
      <c r="D1640" s="5">
        <f>IF(E1640="ISNR20","Natural Rubber-TSNR (ISNR-20)","")</f>
        <v/>
      </c>
      <c r="E1640" s="4" t="n"/>
      <c r="F1640" s="6" t="n"/>
      <c r="G1640" s="6" t="n"/>
      <c r="H1640" s="7">
        <f>IF(G1640="","",G1640-TODAY())</f>
        <v/>
      </c>
      <c r="I1640" s="8">
        <f>IF(G1640="","",
IF(G1640&lt;TODAY(),
IF(O1640&gt;0,"Violated","Completed"),
IF(H1640&lt;=7,"Expiring Soon",
"Active")))</f>
        <v/>
      </c>
      <c r="J1640" s="8">
        <f>IF(C1640="","",
COUNTIFS(
sales!$C:$C,$C1640,
sales!$E:$E,$E1640,
sales!$H:$H,"&gt;="&amp;$F1640,
sales!$H:$H,"&lt;="&amp;$G1640
))</f>
        <v/>
      </c>
      <c r="K1640" s="9">
        <f>IF(COUNTIFS(sales!C:C, C1640)=0,"",
_xlfn.MAXIFS(sales!H:H, sales!C:C, C1640))</f>
        <v/>
      </c>
      <c r="L1640" s="4" t="n"/>
      <c r="M1640" s="4" t="n"/>
      <c r="N1640" s="10">
        <f>IF(C1640="","",
SUMIFS(
sales!$I:$I,
sales!$C:$C,$C1640,
sales!$E:$E,$E1640,
sales!$H:$H,"&gt;="&amp;$F1640,
sales!$H:$H,"&lt;="&amp;$G1640
))</f>
        <v/>
      </c>
      <c r="O1640" s="10">
        <f>IF(M1640="","",M1640-N1640)</f>
        <v/>
      </c>
      <c r="P1640" s="11">
        <f>IF(M1640=0,"",N1640/M1640)</f>
        <v/>
      </c>
      <c r="Q1640" s="12">
        <f>IF(OR(G1640="",O1640=""),"",
IF(AND(G1640&lt;TODAY(),O1640&gt;0),"YES","NO"))</f>
        <v/>
      </c>
      <c r="R1640" s="100" t="n"/>
      <c r="S1640" s="14" t="n"/>
      <c r="T1640" s="15">
        <f>IF(Q1640="YES", IF(R1640="Company",L1640*(1+S1640),IF(R1640="Vendor",L1640*(1-S1640),"")),"")</f>
        <v/>
      </c>
      <c r="U1640" s="15">
        <f>IF(Q1640="YES",O1640*T1640,"")</f>
        <v/>
      </c>
      <c r="V1640" s="16" t="n"/>
      <c r="W1640" s="17">
        <f>IF(Q1640="YES",G1640+V1640,"")</f>
        <v/>
      </c>
      <c r="X1640" s="18">
        <f>IF(Q1640="YES",IF(TODAY()&gt;W1640,"OVERDUE","WITHIN TIME"),"")</f>
        <v/>
      </c>
    </row>
    <row r="1641">
      <c r="A1641" s="3" t="n">
        <v>1637</v>
      </c>
      <c r="B1641" s="4" t="n"/>
      <c r="C1641" s="4" t="n"/>
      <c r="D1641" s="5">
        <f>IF(E1641="ISNR20","Natural Rubber-TSNR (ISNR-20)","")</f>
        <v/>
      </c>
      <c r="E1641" s="4" t="n"/>
      <c r="F1641" s="6" t="n"/>
      <c r="G1641" s="6" t="n"/>
      <c r="H1641" s="7">
        <f>IF(G1641="","",G1641-TODAY())</f>
        <v/>
      </c>
      <c r="I1641" s="8">
        <f>IF(G1641="","",
IF(G1641&lt;TODAY(),
IF(O1641&gt;0,"Violated","Completed"),
IF(H1641&lt;=7,"Expiring Soon",
"Active")))</f>
        <v/>
      </c>
      <c r="J1641" s="8">
        <f>IF(C1641="","",
COUNTIFS(
sales!$C:$C,$C1641,
sales!$E:$E,$E1641,
sales!$H:$H,"&gt;="&amp;$F1641,
sales!$H:$H,"&lt;="&amp;$G1641
))</f>
        <v/>
      </c>
      <c r="K1641" s="9">
        <f>IF(COUNTIFS(sales!C:C, C1641)=0,"",
_xlfn.MAXIFS(sales!H:H, sales!C:C, C1641))</f>
        <v/>
      </c>
      <c r="L1641" s="4" t="n"/>
      <c r="M1641" s="4" t="n"/>
      <c r="N1641" s="10">
        <f>IF(C1641="","",
SUMIFS(
sales!$I:$I,
sales!$C:$C,$C1641,
sales!$E:$E,$E1641,
sales!$H:$H,"&gt;="&amp;$F1641,
sales!$H:$H,"&lt;="&amp;$G1641
))</f>
        <v/>
      </c>
      <c r="O1641" s="10">
        <f>IF(M1641="","",M1641-N1641)</f>
        <v/>
      </c>
      <c r="P1641" s="11">
        <f>IF(M1641=0,"",N1641/M1641)</f>
        <v/>
      </c>
      <c r="Q1641" s="12">
        <f>IF(OR(G1641="",O1641=""),"",
IF(AND(G1641&lt;TODAY(),O1641&gt;0),"YES","NO"))</f>
        <v/>
      </c>
      <c r="R1641" s="100" t="n"/>
      <c r="S1641" s="14" t="n"/>
      <c r="T1641" s="15">
        <f>IF(Q1641="YES", IF(R1641="Company",L1641*(1+S1641),IF(R1641="Vendor",L1641*(1-S1641),"")),"")</f>
        <v/>
      </c>
      <c r="U1641" s="15">
        <f>IF(Q1641="YES",O1641*T1641,"")</f>
        <v/>
      </c>
      <c r="V1641" s="16" t="n"/>
      <c r="W1641" s="17">
        <f>IF(Q1641="YES",G1641+V1641,"")</f>
        <v/>
      </c>
      <c r="X1641" s="18">
        <f>IF(Q1641="YES",IF(TODAY()&gt;W1641,"OVERDUE","WITHIN TIME"),"")</f>
        <v/>
      </c>
    </row>
    <row r="1642">
      <c r="A1642" s="3" t="n">
        <v>1638</v>
      </c>
      <c r="B1642" s="4" t="n"/>
      <c r="C1642" s="4" t="n"/>
      <c r="D1642" s="5">
        <f>IF(E1642="ISNR20","Natural Rubber-TSNR (ISNR-20)","")</f>
        <v/>
      </c>
      <c r="E1642" s="4" t="n"/>
      <c r="F1642" s="6" t="n"/>
      <c r="G1642" s="6" t="n"/>
      <c r="H1642" s="7">
        <f>IF(G1642="","",G1642-TODAY())</f>
        <v/>
      </c>
      <c r="I1642" s="8">
        <f>IF(G1642="","",
IF(G1642&lt;TODAY(),
IF(O1642&gt;0,"Violated","Completed"),
IF(H1642&lt;=7,"Expiring Soon",
"Active")))</f>
        <v/>
      </c>
      <c r="J1642" s="8">
        <f>IF(C1642="","",
COUNTIFS(
sales!$C:$C,$C1642,
sales!$E:$E,$E1642,
sales!$H:$H,"&gt;="&amp;$F1642,
sales!$H:$H,"&lt;="&amp;$G1642
))</f>
        <v/>
      </c>
      <c r="K1642" s="9">
        <f>IF(COUNTIFS(sales!C:C, C1642)=0,"",
_xlfn.MAXIFS(sales!H:H, sales!C:C, C1642))</f>
        <v/>
      </c>
      <c r="L1642" s="4" t="n"/>
      <c r="M1642" s="4" t="n"/>
      <c r="N1642" s="10">
        <f>IF(C1642="","",
SUMIFS(
sales!$I:$I,
sales!$C:$C,$C1642,
sales!$E:$E,$E1642,
sales!$H:$H,"&gt;="&amp;$F1642,
sales!$H:$H,"&lt;="&amp;$G1642
))</f>
        <v/>
      </c>
      <c r="O1642" s="10">
        <f>IF(M1642="","",M1642-N1642)</f>
        <v/>
      </c>
      <c r="P1642" s="11">
        <f>IF(M1642=0,"",N1642/M1642)</f>
        <v/>
      </c>
      <c r="Q1642" s="12">
        <f>IF(OR(G1642="",O1642=""),"",
IF(AND(G1642&lt;TODAY(),O1642&gt;0),"YES","NO"))</f>
        <v/>
      </c>
      <c r="R1642" s="100" t="n"/>
      <c r="S1642" s="14" t="n"/>
      <c r="T1642" s="15">
        <f>IF(Q1642="YES", IF(R1642="Company",L1642*(1+S1642),IF(R1642="Vendor",L1642*(1-S1642),"")),"")</f>
        <v/>
      </c>
      <c r="U1642" s="15">
        <f>IF(Q1642="YES",O1642*T1642,"")</f>
        <v/>
      </c>
      <c r="V1642" s="16" t="n"/>
      <c r="W1642" s="17">
        <f>IF(Q1642="YES",G1642+V1642,"")</f>
        <v/>
      </c>
      <c r="X1642" s="18">
        <f>IF(Q1642="YES",IF(TODAY()&gt;W1642,"OVERDUE","WITHIN TIME"),"")</f>
        <v/>
      </c>
    </row>
    <row r="1643">
      <c r="A1643" s="3" t="n">
        <v>1639</v>
      </c>
      <c r="B1643" s="4" t="n"/>
      <c r="C1643" s="4" t="n"/>
      <c r="D1643" s="5">
        <f>IF(E1643="ISNR20","Natural Rubber-TSNR (ISNR-20)","")</f>
        <v/>
      </c>
      <c r="E1643" s="4" t="n"/>
      <c r="F1643" s="6" t="n"/>
      <c r="G1643" s="6" t="n"/>
      <c r="H1643" s="7">
        <f>IF(G1643="","",G1643-TODAY())</f>
        <v/>
      </c>
      <c r="I1643" s="8">
        <f>IF(G1643="","",
IF(G1643&lt;TODAY(),
IF(O1643&gt;0,"Violated","Completed"),
IF(H1643&lt;=7,"Expiring Soon",
"Active")))</f>
        <v/>
      </c>
      <c r="J1643" s="8">
        <f>IF(C1643="","",
COUNTIFS(
sales!$C:$C,$C1643,
sales!$E:$E,$E1643,
sales!$H:$H,"&gt;="&amp;$F1643,
sales!$H:$H,"&lt;="&amp;$G1643
))</f>
        <v/>
      </c>
      <c r="K1643" s="9">
        <f>IF(COUNTIFS(sales!C:C, C1643)=0,"",
_xlfn.MAXIFS(sales!H:H, sales!C:C, C1643))</f>
        <v/>
      </c>
      <c r="L1643" s="4" t="n"/>
      <c r="M1643" s="4" t="n"/>
      <c r="N1643" s="10">
        <f>IF(C1643="","",
SUMIFS(
sales!$I:$I,
sales!$C:$C,$C1643,
sales!$E:$E,$E1643,
sales!$H:$H,"&gt;="&amp;$F1643,
sales!$H:$H,"&lt;="&amp;$G1643
))</f>
        <v/>
      </c>
      <c r="O1643" s="10">
        <f>IF(M1643="","",M1643-N1643)</f>
        <v/>
      </c>
      <c r="P1643" s="11">
        <f>IF(M1643=0,"",N1643/M1643)</f>
        <v/>
      </c>
      <c r="Q1643" s="12">
        <f>IF(OR(G1643="",O1643=""),"",
IF(AND(G1643&lt;TODAY(),O1643&gt;0),"YES","NO"))</f>
        <v/>
      </c>
      <c r="R1643" s="100" t="n"/>
      <c r="S1643" s="14" t="n"/>
      <c r="T1643" s="15">
        <f>IF(Q1643="YES", IF(R1643="Company",L1643*(1+S1643),IF(R1643="Vendor",L1643*(1-S1643),"")),"")</f>
        <v/>
      </c>
      <c r="U1643" s="15">
        <f>IF(Q1643="YES",O1643*T1643,"")</f>
        <v/>
      </c>
      <c r="V1643" s="16" t="n"/>
      <c r="W1643" s="17">
        <f>IF(Q1643="YES",G1643+V1643,"")</f>
        <v/>
      </c>
      <c r="X1643" s="18">
        <f>IF(Q1643="YES",IF(TODAY()&gt;W1643,"OVERDUE","WITHIN TIME"),"")</f>
        <v/>
      </c>
    </row>
    <row r="1644">
      <c r="A1644" s="3" t="n">
        <v>1640</v>
      </c>
      <c r="B1644" s="4" t="n"/>
      <c r="C1644" s="4" t="n"/>
      <c r="D1644" s="5">
        <f>IF(E1644="ISNR20","Natural Rubber-TSNR (ISNR-20)","")</f>
        <v/>
      </c>
      <c r="E1644" s="4" t="n"/>
      <c r="F1644" s="6" t="n"/>
      <c r="G1644" s="6" t="n"/>
      <c r="H1644" s="7">
        <f>IF(G1644="","",G1644-TODAY())</f>
        <v/>
      </c>
      <c r="I1644" s="8">
        <f>IF(G1644="","",
IF(G1644&lt;TODAY(),
IF(O1644&gt;0,"Violated","Completed"),
IF(H1644&lt;=7,"Expiring Soon",
"Active")))</f>
        <v/>
      </c>
      <c r="J1644" s="8">
        <f>IF(C1644="","",
COUNTIFS(
sales!$C:$C,$C1644,
sales!$E:$E,$E1644,
sales!$H:$H,"&gt;="&amp;$F1644,
sales!$H:$H,"&lt;="&amp;$G1644
))</f>
        <v/>
      </c>
      <c r="K1644" s="9">
        <f>IF(COUNTIFS(sales!C:C, C1644)=0,"",
_xlfn.MAXIFS(sales!H:H, sales!C:C, C1644))</f>
        <v/>
      </c>
      <c r="L1644" s="4" t="n"/>
      <c r="M1644" s="4" t="n"/>
      <c r="N1644" s="10">
        <f>IF(C1644="","",
SUMIFS(
sales!$I:$I,
sales!$C:$C,$C1644,
sales!$E:$E,$E1644,
sales!$H:$H,"&gt;="&amp;$F1644,
sales!$H:$H,"&lt;="&amp;$G1644
))</f>
        <v/>
      </c>
      <c r="O1644" s="10">
        <f>IF(M1644="","",M1644-N1644)</f>
        <v/>
      </c>
      <c r="P1644" s="11">
        <f>IF(M1644=0,"",N1644/M1644)</f>
        <v/>
      </c>
      <c r="Q1644" s="12">
        <f>IF(OR(G1644="",O1644=""),"",
IF(AND(G1644&lt;TODAY(),O1644&gt;0),"YES","NO"))</f>
        <v/>
      </c>
      <c r="R1644" s="100" t="n"/>
      <c r="S1644" s="14" t="n"/>
      <c r="T1644" s="15">
        <f>IF(Q1644="YES", IF(R1644="Company",L1644*(1+S1644),IF(R1644="Vendor",L1644*(1-S1644),"")),"")</f>
        <v/>
      </c>
      <c r="U1644" s="15">
        <f>IF(Q1644="YES",O1644*T1644,"")</f>
        <v/>
      </c>
      <c r="V1644" s="16" t="n"/>
      <c r="W1644" s="17">
        <f>IF(Q1644="YES",G1644+V1644,"")</f>
        <v/>
      </c>
      <c r="X1644" s="18">
        <f>IF(Q1644="YES",IF(TODAY()&gt;W1644,"OVERDUE","WITHIN TIME"),"")</f>
        <v/>
      </c>
    </row>
    <row r="1645">
      <c r="A1645" s="3" t="n">
        <v>1641</v>
      </c>
      <c r="B1645" s="4" t="n"/>
      <c r="C1645" s="4" t="n"/>
      <c r="D1645" s="5">
        <f>IF(E1645="ISNR20","Natural Rubber-TSNR (ISNR-20)","")</f>
        <v/>
      </c>
      <c r="E1645" s="4" t="n"/>
      <c r="F1645" s="6" t="n"/>
      <c r="G1645" s="6" t="n"/>
      <c r="H1645" s="7">
        <f>IF(G1645="","",G1645-TODAY())</f>
        <v/>
      </c>
      <c r="I1645" s="8">
        <f>IF(G1645="","",
IF(G1645&lt;TODAY(),
IF(O1645&gt;0,"Violated","Completed"),
IF(H1645&lt;=7,"Expiring Soon",
"Active")))</f>
        <v/>
      </c>
      <c r="J1645" s="8">
        <f>IF(C1645="","",
COUNTIFS(
sales!$C:$C,$C1645,
sales!$E:$E,$E1645,
sales!$H:$H,"&gt;="&amp;$F1645,
sales!$H:$H,"&lt;="&amp;$G1645
))</f>
        <v/>
      </c>
      <c r="K1645" s="9">
        <f>IF(COUNTIFS(sales!C:C, C1645)=0,"",
_xlfn.MAXIFS(sales!H:H, sales!C:C, C1645))</f>
        <v/>
      </c>
      <c r="L1645" s="4" t="n"/>
      <c r="M1645" s="4" t="n"/>
      <c r="N1645" s="10">
        <f>IF(C1645="","",
SUMIFS(
sales!$I:$I,
sales!$C:$C,$C1645,
sales!$E:$E,$E1645,
sales!$H:$H,"&gt;="&amp;$F1645,
sales!$H:$H,"&lt;="&amp;$G1645
))</f>
        <v/>
      </c>
      <c r="O1645" s="10">
        <f>IF(M1645="","",M1645-N1645)</f>
        <v/>
      </c>
      <c r="P1645" s="11">
        <f>IF(M1645=0,"",N1645/M1645)</f>
        <v/>
      </c>
      <c r="Q1645" s="12">
        <f>IF(OR(G1645="",O1645=""),"",
IF(AND(G1645&lt;TODAY(),O1645&gt;0),"YES","NO"))</f>
        <v/>
      </c>
      <c r="R1645" s="100" t="n"/>
      <c r="S1645" s="14" t="n"/>
      <c r="T1645" s="15">
        <f>IF(Q1645="YES", IF(R1645="Company",L1645*(1+S1645),IF(R1645="Vendor",L1645*(1-S1645),"")),"")</f>
        <v/>
      </c>
      <c r="U1645" s="15">
        <f>IF(Q1645="YES",O1645*T1645,"")</f>
        <v/>
      </c>
      <c r="V1645" s="16" t="n"/>
      <c r="W1645" s="17">
        <f>IF(Q1645="YES",G1645+V1645,"")</f>
        <v/>
      </c>
      <c r="X1645" s="18">
        <f>IF(Q1645="YES",IF(TODAY()&gt;W1645,"OVERDUE","WITHIN TIME"),"")</f>
        <v/>
      </c>
    </row>
    <row r="1646">
      <c r="A1646" s="3" t="n">
        <v>1642</v>
      </c>
      <c r="B1646" s="4" t="n"/>
      <c r="C1646" s="4" t="n"/>
      <c r="D1646" s="5">
        <f>IF(E1646="ISNR20","Natural Rubber-TSNR (ISNR-20)","")</f>
        <v/>
      </c>
      <c r="E1646" s="4" t="n"/>
      <c r="F1646" s="6" t="n"/>
      <c r="G1646" s="6" t="n"/>
      <c r="H1646" s="7">
        <f>IF(G1646="","",G1646-TODAY())</f>
        <v/>
      </c>
      <c r="I1646" s="8">
        <f>IF(G1646="","",
IF(G1646&lt;TODAY(),
IF(O1646&gt;0,"Violated","Completed"),
IF(H1646&lt;=7,"Expiring Soon",
"Active")))</f>
        <v/>
      </c>
      <c r="J1646" s="8">
        <f>IF(C1646="","",
COUNTIFS(
sales!$C:$C,$C1646,
sales!$E:$E,$E1646,
sales!$H:$H,"&gt;="&amp;$F1646,
sales!$H:$H,"&lt;="&amp;$G1646
))</f>
        <v/>
      </c>
      <c r="K1646" s="9">
        <f>IF(COUNTIFS(sales!C:C, C1646)=0,"",
_xlfn.MAXIFS(sales!H:H, sales!C:C, C1646))</f>
        <v/>
      </c>
      <c r="L1646" s="4" t="n"/>
      <c r="M1646" s="4" t="n"/>
      <c r="N1646" s="10">
        <f>IF(C1646="","",
SUMIFS(
sales!$I:$I,
sales!$C:$C,$C1646,
sales!$E:$E,$E1646,
sales!$H:$H,"&gt;="&amp;$F1646,
sales!$H:$H,"&lt;="&amp;$G1646
))</f>
        <v/>
      </c>
      <c r="O1646" s="10">
        <f>IF(M1646="","",M1646-N1646)</f>
        <v/>
      </c>
      <c r="P1646" s="11">
        <f>IF(M1646=0,"",N1646/M1646)</f>
        <v/>
      </c>
      <c r="Q1646" s="12">
        <f>IF(OR(G1646="",O1646=""),"",
IF(AND(G1646&lt;TODAY(),O1646&gt;0),"YES","NO"))</f>
        <v/>
      </c>
      <c r="R1646" s="100" t="n"/>
      <c r="S1646" s="14" t="n"/>
      <c r="T1646" s="15">
        <f>IF(Q1646="YES", IF(R1646="Company",L1646*(1+S1646),IF(R1646="Vendor",L1646*(1-S1646),"")),"")</f>
        <v/>
      </c>
      <c r="U1646" s="15">
        <f>IF(Q1646="YES",O1646*T1646,"")</f>
        <v/>
      </c>
      <c r="V1646" s="16" t="n"/>
      <c r="W1646" s="17">
        <f>IF(Q1646="YES",G1646+V1646,"")</f>
        <v/>
      </c>
      <c r="X1646" s="18">
        <f>IF(Q1646="YES",IF(TODAY()&gt;W1646,"OVERDUE","WITHIN TIME"),"")</f>
        <v/>
      </c>
    </row>
    <row r="1647">
      <c r="A1647" s="3" t="n">
        <v>1643</v>
      </c>
      <c r="B1647" s="4" t="n"/>
      <c r="C1647" s="4" t="n"/>
      <c r="D1647" s="5">
        <f>IF(E1647="ISNR20","Natural Rubber-TSNR (ISNR-20)","")</f>
        <v/>
      </c>
      <c r="E1647" s="4" t="n"/>
      <c r="F1647" s="6" t="n"/>
      <c r="G1647" s="6" t="n"/>
      <c r="H1647" s="7">
        <f>IF(G1647="","",G1647-TODAY())</f>
        <v/>
      </c>
      <c r="I1647" s="8">
        <f>IF(G1647="","",
IF(G1647&lt;TODAY(),
IF(O1647&gt;0,"Violated","Completed"),
IF(H1647&lt;=7,"Expiring Soon",
"Active")))</f>
        <v/>
      </c>
      <c r="J1647" s="8">
        <f>IF(C1647="","",
COUNTIFS(
sales!$C:$C,$C1647,
sales!$E:$E,$E1647,
sales!$H:$H,"&gt;="&amp;$F1647,
sales!$H:$H,"&lt;="&amp;$G1647
))</f>
        <v/>
      </c>
      <c r="K1647" s="9">
        <f>IF(COUNTIFS(sales!C:C, C1647)=0,"",
_xlfn.MAXIFS(sales!H:H, sales!C:C, C1647))</f>
        <v/>
      </c>
      <c r="L1647" s="4" t="n"/>
      <c r="M1647" s="4" t="n"/>
      <c r="N1647" s="10">
        <f>IF(C1647="","",
SUMIFS(
sales!$I:$I,
sales!$C:$C,$C1647,
sales!$E:$E,$E1647,
sales!$H:$H,"&gt;="&amp;$F1647,
sales!$H:$H,"&lt;="&amp;$G1647
))</f>
        <v/>
      </c>
      <c r="O1647" s="10">
        <f>IF(M1647="","",M1647-N1647)</f>
        <v/>
      </c>
      <c r="P1647" s="11">
        <f>IF(M1647=0,"",N1647/M1647)</f>
        <v/>
      </c>
      <c r="Q1647" s="12">
        <f>IF(OR(G1647="",O1647=""),"",
IF(AND(G1647&lt;TODAY(),O1647&gt;0),"YES","NO"))</f>
        <v/>
      </c>
      <c r="R1647" s="100" t="n"/>
      <c r="S1647" s="14" t="n"/>
      <c r="T1647" s="15">
        <f>IF(Q1647="YES", IF(R1647="Company",L1647*(1+S1647),IF(R1647="Vendor",L1647*(1-S1647),"")),"")</f>
        <v/>
      </c>
      <c r="U1647" s="15">
        <f>IF(Q1647="YES",O1647*T1647,"")</f>
        <v/>
      </c>
      <c r="V1647" s="16" t="n"/>
      <c r="W1647" s="17">
        <f>IF(Q1647="YES",G1647+V1647,"")</f>
        <v/>
      </c>
      <c r="X1647" s="18">
        <f>IF(Q1647="YES",IF(TODAY()&gt;W1647,"OVERDUE","WITHIN TIME"),"")</f>
        <v/>
      </c>
    </row>
    <row r="1648">
      <c r="A1648" s="3" t="n">
        <v>1644</v>
      </c>
      <c r="B1648" s="4" t="n"/>
      <c r="C1648" s="4" t="n"/>
      <c r="D1648" s="5">
        <f>IF(E1648="ISNR20","Natural Rubber-TSNR (ISNR-20)","")</f>
        <v/>
      </c>
      <c r="E1648" s="4" t="n"/>
      <c r="F1648" s="6" t="n"/>
      <c r="G1648" s="6" t="n"/>
      <c r="H1648" s="7">
        <f>IF(G1648="","",G1648-TODAY())</f>
        <v/>
      </c>
      <c r="I1648" s="8">
        <f>IF(G1648="","",
IF(G1648&lt;TODAY(),
IF(O1648&gt;0,"Violated","Completed"),
IF(H1648&lt;=7,"Expiring Soon",
"Active")))</f>
        <v/>
      </c>
      <c r="J1648" s="8">
        <f>IF(C1648="","",
COUNTIFS(
sales!$C:$C,$C1648,
sales!$E:$E,$E1648,
sales!$H:$H,"&gt;="&amp;$F1648,
sales!$H:$H,"&lt;="&amp;$G1648
))</f>
        <v/>
      </c>
      <c r="K1648" s="9">
        <f>IF(COUNTIFS(sales!C:C, C1648)=0,"",
_xlfn.MAXIFS(sales!H:H, sales!C:C, C1648))</f>
        <v/>
      </c>
      <c r="L1648" s="4" t="n"/>
      <c r="M1648" s="4" t="n"/>
      <c r="N1648" s="10">
        <f>IF(C1648="","",
SUMIFS(
sales!$I:$I,
sales!$C:$C,$C1648,
sales!$E:$E,$E1648,
sales!$H:$H,"&gt;="&amp;$F1648,
sales!$H:$H,"&lt;="&amp;$G1648
))</f>
        <v/>
      </c>
      <c r="O1648" s="10">
        <f>IF(M1648="","",M1648-N1648)</f>
        <v/>
      </c>
      <c r="P1648" s="11">
        <f>IF(M1648=0,"",N1648/M1648)</f>
        <v/>
      </c>
      <c r="Q1648" s="12">
        <f>IF(OR(G1648="",O1648=""),"",
IF(AND(G1648&lt;TODAY(),O1648&gt;0),"YES","NO"))</f>
        <v/>
      </c>
      <c r="R1648" s="100" t="n"/>
      <c r="S1648" s="14" t="n"/>
      <c r="T1648" s="15">
        <f>IF(Q1648="YES", IF(R1648="Company",L1648*(1+S1648),IF(R1648="Vendor",L1648*(1-S1648),"")),"")</f>
        <v/>
      </c>
      <c r="U1648" s="15">
        <f>IF(Q1648="YES",O1648*T1648,"")</f>
        <v/>
      </c>
      <c r="V1648" s="16" t="n"/>
      <c r="W1648" s="17">
        <f>IF(Q1648="YES",G1648+V1648,"")</f>
        <v/>
      </c>
      <c r="X1648" s="18">
        <f>IF(Q1648="YES",IF(TODAY()&gt;W1648,"OVERDUE","WITHIN TIME"),"")</f>
        <v/>
      </c>
    </row>
    <row r="1649">
      <c r="A1649" s="3" t="n">
        <v>1645</v>
      </c>
      <c r="B1649" s="4" t="n"/>
      <c r="C1649" s="4" t="n"/>
      <c r="D1649" s="5">
        <f>IF(E1649="ISNR20","Natural Rubber-TSNR (ISNR-20)","")</f>
        <v/>
      </c>
      <c r="E1649" s="4" t="n"/>
      <c r="F1649" s="6" t="n"/>
      <c r="G1649" s="6" t="n"/>
      <c r="H1649" s="7">
        <f>IF(G1649="","",G1649-TODAY())</f>
        <v/>
      </c>
      <c r="I1649" s="8">
        <f>IF(G1649="","",
IF(G1649&lt;TODAY(),
IF(O1649&gt;0,"Violated","Completed"),
IF(H1649&lt;=7,"Expiring Soon",
"Active")))</f>
        <v/>
      </c>
      <c r="J1649" s="8">
        <f>IF(C1649="","",
COUNTIFS(
sales!$C:$C,$C1649,
sales!$E:$E,$E1649,
sales!$H:$H,"&gt;="&amp;$F1649,
sales!$H:$H,"&lt;="&amp;$G1649
))</f>
        <v/>
      </c>
      <c r="K1649" s="9">
        <f>IF(COUNTIFS(sales!C:C, C1649)=0,"",
_xlfn.MAXIFS(sales!H:H, sales!C:C, C1649))</f>
        <v/>
      </c>
      <c r="L1649" s="4" t="n"/>
      <c r="M1649" s="4" t="n"/>
      <c r="N1649" s="10">
        <f>IF(C1649="","",
SUMIFS(
sales!$I:$I,
sales!$C:$C,$C1649,
sales!$E:$E,$E1649,
sales!$H:$H,"&gt;="&amp;$F1649,
sales!$H:$H,"&lt;="&amp;$G1649
))</f>
        <v/>
      </c>
      <c r="O1649" s="10">
        <f>IF(M1649="","",M1649-N1649)</f>
        <v/>
      </c>
      <c r="P1649" s="11">
        <f>IF(M1649=0,"",N1649/M1649)</f>
        <v/>
      </c>
      <c r="Q1649" s="12">
        <f>IF(OR(G1649="",O1649=""),"",
IF(AND(G1649&lt;TODAY(),O1649&gt;0),"YES","NO"))</f>
        <v/>
      </c>
      <c r="R1649" s="100" t="n"/>
      <c r="S1649" s="14" t="n"/>
      <c r="T1649" s="15">
        <f>IF(Q1649="YES", IF(R1649="Company",L1649*(1+S1649),IF(R1649="Vendor",L1649*(1-S1649),"")),"")</f>
        <v/>
      </c>
      <c r="U1649" s="15">
        <f>IF(Q1649="YES",O1649*T1649,"")</f>
        <v/>
      </c>
      <c r="V1649" s="16" t="n"/>
      <c r="W1649" s="17">
        <f>IF(Q1649="YES",G1649+V1649,"")</f>
        <v/>
      </c>
      <c r="X1649" s="18">
        <f>IF(Q1649="YES",IF(TODAY()&gt;W1649,"OVERDUE","WITHIN TIME"),"")</f>
        <v/>
      </c>
    </row>
    <row r="1650">
      <c r="A1650" s="3" t="n">
        <v>1646</v>
      </c>
      <c r="B1650" s="4" t="n"/>
      <c r="C1650" s="4" t="n"/>
      <c r="D1650" s="5">
        <f>IF(E1650="ISNR20","Natural Rubber-TSNR (ISNR-20)","")</f>
        <v/>
      </c>
      <c r="E1650" s="4" t="n"/>
      <c r="F1650" s="6" t="n"/>
      <c r="G1650" s="6" t="n"/>
      <c r="H1650" s="7">
        <f>IF(G1650="","",G1650-TODAY())</f>
        <v/>
      </c>
      <c r="I1650" s="8">
        <f>IF(G1650="","",
IF(G1650&lt;TODAY(),
IF(O1650&gt;0,"Violated","Completed"),
IF(H1650&lt;=7,"Expiring Soon",
"Active")))</f>
        <v/>
      </c>
      <c r="J1650" s="8">
        <f>IF(C1650="","",
COUNTIFS(
sales!$C:$C,$C1650,
sales!$E:$E,$E1650,
sales!$H:$H,"&gt;="&amp;$F1650,
sales!$H:$H,"&lt;="&amp;$G1650
))</f>
        <v/>
      </c>
      <c r="K1650" s="9">
        <f>IF(COUNTIFS(sales!C:C, C1650)=0,"",
_xlfn.MAXIFS(sales!H:H, sales!C:C, C1650))</f>
        <v/>
      </c>
      <c r="L1650" s="4" t="n"/>
      <c r="M1650" s="4" t="n"/>
      <c r="N1650" s="10">
        <f>IF(C1650="","",
SUMIFS(
sales!$I:$I,
sales!$C:$C,$C1650,
sales!$E:$E,$E1650,
sales!$H:$H,"&gt;="&amp;$F1650,
sales!$H:$H,"&lt;="&amp;$G1650
))</f>
        <v/>
      </c>
      <c r="O1650" s="10">
        <f>IF(M1650="","",M1650-N1650)</f>
        <v/>
      </c>
      <c r="P1650" s="11">
        <f>IF(M1650=0,"",N1650/M1650)</f>
        <v/>
      </c>
      <c r="Q1650" s="12">
        <f>IF(OR(G1650="",O1650=""),"",
IF(AND(G1650&lt;TODAY(),O1650&gt;0),"YES","NO"))</f>
        <v/>
      </c>
      <c r="R1650" s="100" t="n"/>
      <c r="S1650" s="14" t="n"/>
      <c r="T1650" s="15">
        <f>IF(Q1650="YES", IF(R1650="Company",L1650*(1+S1650),IF(R1650="Vendor",L1650*(1-S1650),"")),"")</f>
        <v/>
      </c>
      <c r="U1650" s="15">
        <f>IF(Q1650="YES",O1650*T1650,"")</f>
        <v/>
      </c>
      <c r="V1650" s="16" t="n"/>
      <c r="W1650" s="17">
        <f>IF(Q1650="YES",G1650+V1650,"")</f>
        <v/>
      </c>
      <c r="X1650" s="18">
        <f>IF(Q1650="YES",IF(TODAY()&gt;W1650,"OVERDUE","WITHIN TIME"),"")</f>
        <v/>
      </c>
    </row>
    <row r="1651">
      <c r="A1651" s="3" t="n">
        <v>1647</v>
      </c>
      <c r="B1651" s="4" t="n"/>
      <c r="C1651" s="4" t="n"/>
      <c r="D1651" s="5">
        <f>IF(E1651="ISNR20","Natural Rubber-TSNR (ISNR-20)","")</f>
        <v/>
      </c>
      <c r="E1651" s="4" t="n"/>
      <c r="F1651" s="6" t="n"/>
      <c r="G1651" s="6" t="n"/>
      <c r="H1651" s="7">
        <f>IF(G1651="","",G1651-TODAY())</f>
        <v/>
      </c>
      <c r="I1651" s="8">
        <f>IF(G1651="","",
IF(G1651&lt;TODAY(),
IF(O1651&gt;0,"Violated","Completed"),
IF(H1651&lt;=7,"Expiring Soon",
"Active")))</f>
        <v/>
      </c>
      <c r="J1651" s="8">
        <f>IF(C1651="","",
COUNTIFS(
sales!$C:$C,$C1651,
sales!$E:$E,$E1651,
sales!$H:$H,"&gt;="&amp;$F1651,
sales!$H:$H,"&lt;="&amp;$G1651
))</f>
        <v/>
      </c>
      <c r="K1651" s="9">
        <f>IF(COUNTIFS(sales!C:C, C1651)=0,"",
_xlfn.MAXIFS(sales!H:H, sales!C:C, C1651))</f>
        <v/>
      </c>
      <c r="L1651" s="4" t="n"/>
      <c r="M1651" s="4" t="n"/>
      <c r="N1651" s="10">
        <f>IF(C1651="","",
SUMIFS(
sales!$I:$I,
sales!$C:$C,$C1651,
sales!$E:$E,$E1651,
sales!$H:$H,"&gt;="&amp;$F1651,
sales!$H:$H,"&lt;="&amp;$G1651
))</f>
        <v/>
      </c>
      <c r="O1651" s="10">
        <f>IF(M1651="","",M1651-N1651)</f>
        <v/>
      </c>
      <c r="P1651" s="11">
        <f>IF(M1651=0,"",N1651/M1651)</f>
        <v/>
      </c>
      <c r="Q1651" s="12">
        <f>IF(OR(G1651="",O1651=""),"",
IF(AND(G1651&lt;TODAY(),O1651&gt;0),"YES","NO"))</f>
        <v/>
      </c>
      <c r="R1651" s="100" t="n"/>
      <c r="S1651" s="14" t="n"/>
      <c r="T1651" s="15">
        <f>IF(Q1651="YES", IF(R1651="Company",L1651*(1+S1651),IF(R1651="Vendor",L1651*(1-S1651),"")),"")</f>
        <v/>
      </c>
      <c r="U1651" s="15">
        <f>IF(Q1651="YES",O1651*T1651,"")</f>
        <v/>
      </c>
      <c r="V1651" s="16" t="n"/>
      <c r="W1651" s="17">
        <f>IF(Q1651="YES",G1651+V1651,"")</f>
        <v/>
      </c>
      <c r="X1651" s="18">
        <f>IF(Q1651="YES",IF(TODAY()&gt;W1651,"OVERDUE","WITHIN TIME"),"")</f>
        <v/>
      </c>
    </row>
    <row r="1652">
      <c r="A1652" s="3" t="n">
        <v>1648</v>
      </c>
      <c r="B1652" s="4" t="n"/>
      <c r="C1652" s="4" t="n"/>
      <c r="D1652" s="5">
        <f>IF(E1652="ISNR20","Natural Rubber-TSNR (ISNR-20)","")</f>
        <v/>
      </c>
      <c r="E1652" s="4" t="n"/>
      <c r="F1652" s="6" t="n"/>
      <c r="G1652" s="6" t="n"/>
      <c r="H1652" s="7">
        <f>IF(G1652="","",G1652-TODAY())</f>
        <v/>
      </c>
      <c r="I1652" s="8">
        <f>IF(G1652="","",
IF(G1652&lt;TODAY(),
IF(O1652&gt;0,"Violated","Completed"),
IF(H1652&lt;=7,"Expiring Soon",
"Active")))</f>
        <v/>
      </c>
      <c r="J1652" s="8">
        <f>IF(C1652="","",
COUNTIFS(
sales!$C:$C,$C1652,
sales!$E:$E,$E1652,
sales!$H:$H,"&gt;="&amp;$F1652,
sales!$H:$H,"&lt;="&amp;$G1652
))</f>
        <v/>
      </c>
      <c r="K1652" s="9">
        <f>IF(COUNTIFS(sales!C:C, C1652)=0,"",
_xlfn.MAXIFS(sales!H:H, sales!C:C, C1652))</f>
        <v/>
      </c>
      <c r="L1652" s="4" t="n"/>
      <c r="M1652" s="4" t="n"/>
      <c r="N1652" s="10">
        <f>IF(C1652="","",
SUMIFS(
sales!$I:$I,
sales!$C:$C,$C1652,
sales!$E:$E,$E1652,
sales!$H:$H,"&gt;="&amp;$F1652,
sales!$H:$H,"&lt;="&amp;$G1652
))</f>
        <v/>
      </c>
      <c r="O1652" s="10">
        <f>IF(M1652="","",M1652-N1652)</f>
        <v/>
      </c>
      <c r="P1652" s="11">
        <f>IF(M1652=0,"",N1652/M1652)</f>
        <v/>
      </c>
      <c r="Q1652" s="12">
        <f>IF(OR(G1652="",O1652=""),"",
IF(AND(G1652&lt;TODAY(),O1652&gt;0),"YES","NO"))</f>
        <v/>
      </c>
      <c r="R1652" s="100" t="n"/>
      <c r="S1652" s="14" t="n"/>
      <c r="T1652" s="15">
        <f>IF(Q1652="YES", IF(R1652="Company",L1652*(1+S1652),IF(R1652="Vendor",L1652*(1-S1652),"")),"")</f>
        <v/>
      </c>
      <c r="U1652" s="15">
        <f>IF(Q1652="YES",O1652*T1652,"")</f>
        <v/>
      </c>
      <c r="V1652" s="16" t="n"/>
      <c r="W1652" s="17">
        <f>IF(Q1652="YES",G1652+V1652,"")</f>
        <v/>
      </c>
      <c r="X1652" s="18">
        <f>IF(Q1652="YES",IF(TODAY()&gt;W1652,"OVERDUE","WITHIN TIME"),"")</f>
        <v/>
      </c>
    </row>
    <row r="1653">
      <c r="A1653" s="3" t="n">
        <v>1649</v>
      </c>
      <c r="B1653" s="4" t="n"/>
      <c r="C1653" s="4" t="n"/>
      <c r="D1653" s="5">
        <f>IF(E1653="ISNR20","Natural Rubber-TSNR (ISNR-20)","")</f>
        <v/>
      </c>
      <c r="E1653" s="4" t="n"/>
      <c r="F1653" s="6" t="n"/>
      <c r="G1653" s="6" t="n"/>
      <c r="H1653" s="7">
        <f>IF(G1653="","",G1653-TODAY())</f>
        <v/>
      </c>
      <c r="I1653" s="8">
        <f>IF(G1653="","",
IF(G1653&lt;TODAY(),
IF(O1653&gt;0,"Violated","Completed"),
IF(H1653&lt;=7,"Expiring Soon",
"Active")))</f>
        <v/>
      </c>
      <c r="J1653" s="8">
        <f>IF(C1653="","",
COUNTIFS(
sales!$C:$C,$C1653,
sales!$E:$E,$E1653,
sales!$H:$H,"&gt;="&amp;$F1653,
sales!$H:$H,"&lt;="&amp;$G1653
))</f>
        <v/>
      </c>
      <c r="K1653" s="9">
        <f>IF(COUNTIFS(sales!C:C, C1653)=0,"",
_xlfn.MAXIFS(sales!H:H, sales!C:C, C1653))</f>
        <v/>
      </c>
      <c r="L1653" s="4" t="n"/>
      <c r="M1653" s="4" t="n"/>
      <c r="N1653" s="10">
        <f>IF(C1653="","",
SUMIFS(
sales!$I:$I,
sales!$C:$C,$C1653,
sales!$E:$E,$E1653,
sales!$H:$H,"&gt;="&amp;$F1653,
sales!$H:$H,"&lt;="&amp;$G1653
))</f>
        <v/>
      </c>
      <c r="O1653" s="10">
        <f>IF(M1653="","",M1653-N1653)</f>
        <v/>
      </c>
      <c r="P1653" s="11">
        <f>IF(M1653=0,"",N1653/M1653)</f>
        <v/>
      </c>
      <c r="Q1653" s="12">
        <f>IF(OR(G1653="",O1653=""),"",
IF(AND(G1653&lt;TODAY(),O1653&gt;0),"YES","NO"))</f>
        <v/>
      </c>
      <c r="R1653" s="100" t="n"/>
      <c r="S1653" s="14" t="n"/>
      <c r="T1653" s="15">
        <f>IF(Q1653="YES", IF(R1653="Company",L1653*(1+S1653),IF(R1653="Vendor",L1653*(1-S1653),"")),"")</f>
        <v/>
      </c>
      <c r="U1653" s="15">
        <f>IF(Q1653="YES",O1653*T1653,"")</f>
        <v/>
      </c>
      <c r="V1653" s="16" t="n"/>
      <c r="W1653" s="17">
        <f>IF(Q1653="YES",G1653+V1653,"")</f>
        <v/>
      </c>
      <c r="X1653" s="18">
        <f>IF(Q1653="YES",IF(TODAY()&gt;W1653,"OVERDUE","WITHIN TIME"),"")</f>
        <v/>
      </c>
    </row>
    <row r="1654">
      <c r="A1654" s="3" t="n">
        <v>1650</v>
      </c>
      <c r="B1654" s="4" t="n"/>
      <c r="C1654" s="4" t="n"/>
      <c r="D1654" s="5">
        <f>IF(E1654="ISNR20","Natural Rubber-TSNR (ISNR-20)","")</f>
        <v/>
      </c>
      <c r="E1654" s="4" t="n"/>
      <c r="F1654" s="6" t="n"/>
      <c r="G1654" s="6" t="n"/>
      <c r="H1654" s="7">
        <f>IF(G1654="","",G1654-TODAY())</f>
        <v/>
      </c>
      <c r="I1654" s="8">
        <f>IF(G1654="","",
IF(G1654&lt;TODAY(),
IF(O1654&gt;0,"Violated","Completed"),
IF(H1654&lt;=7,"Expiring Soon",
"Active")))</f>
        <v/>
      </c>
      <c r="J1654" s="8">
        <f>IF(C1654="","",
COUNTIFS(
sales!$C:$C,$C1654,
sales!$E:$E,$E1654,
sales!$H:$H,"&gt;="&amp;$F1654,
sales!$H:$H,"&lt;="&amp;$G1654
))</f>
        <v/>
      </c>
      <c r="K1654" s="9">
        <f>IF(COUNTIFS(sales!C:C, C1654)=0,"",
_xlfn.MAXIFS(sales!H:H, sales!C:C, C1654))</f>
        <v/>
      </c>
      <c r="L1654" s="4" t="n"/>
      <c r="M1654" s="4" t="n"/>
      <c r="N1654" s="10">
        <f>IF(C1654="","",
SUMIFS(
sales!$I:$I,
sales!$C:$C,$C1654,
sales!$E:$E,$E1654,
sales!$H:$H,"&gt;="&amp;$F1654,
sales!$H:$H,"&lt;="&amp;$G1654
))</f>
        <v/>
      </c>
      <c r="O1654" s="10">
        <f>IF(M1654="","",M1654-N1654)</f>
        <v/>
      </c>
      <c r="P1654" s="11">
        <f>IF(M1654=0,"",N1654/M1654)</f>
        <v/>
      </c>
      <c r="Q1654" s="12">
        <f>IF(OR(G1654="",O1654=""),"",
IF(AND(G1654&lt;TODAY(),O1654&gt;0),"YES","NO"))</f>
        <v/>
      </c>
      <c r="R1654" s="100" t="n"/>
      <c r="S1654" s="14" t="n"/>
      <c r="T1654" s="15">
        <f>IF(Q1654="YES", IF(R1654="Company",L1654*(1+S1654),IF(R1654="Vendor",L1654*(1-S1654),"")),"")</f>
        <v/>
      </c>
      <c r="U1654" s="15">
        <f>IF(Q1654="YES",O1654*T1654,"")</f>
        <v/>
      </c>
      <c r="V1654" s="16" t="n"/>
      <c r="W1654" s="17">
        <f>IF(Q1654="YES",G1654+V1654,"")</f>
        <v/>
      </c>
      <c r="X1654" s="18">
        <f>IF(Q1654="YES",IF(TODAY()&gt;W1654,"OVERDUE","WITHIN TIME"),"")</f>
        <v/>
      </c>
    </row>
    <row r="1655">
      <c r="A1655" s="3" t="n">
        <v>1651</v>
      </c>
      <c r="B1655" s="4" t="n"/>
      <c r="C1655" s="4" t="n"/>
      <c r="D1655" s="5">
        <f>IF(E1655="ISNR20","Natural Rubber-TSNR (ISNR-20)","")</f>
        <v/>
      </c>
      <c r="E1655" s="4" t="n"/>
      <c r="F1655" s="6" t="n"/>
      <c r="G1655" s="6" t="n"/>
      <c r="H1655" s="7">
        <f>IF(G1655="","",G1655-TODAY())</f>
        <v/>
      </c>
      <c r="I1655" s="8">
        <f>IF(G1655="","",
IF(G1655&lt;TODAY(),
IF(O1655&gt;0,"Violated","Completed"),
IF(H1655&lt;=7,"Expiring Soon",
"Active")))</f>
        <v/>
      </c>
      <c r="J1655" s="8">
        <f>IF(C1655="","",
COUNTIFS(
sales!$C:$C,$C1655,
sales!$E:$E,$E1655,
sales!$H:$H,"&gt;="&amp;$F1655,
sales!$H:$H,"&lt;="&amp;$G1655
))</f>
        <v/>
      </c>
      <c r="K1655" s="9">
        <f>IF(COUNTIFS(sales!C:C, C1655)=0,"",
_xlfn.MAXIFS(sales!H:H, sales!C:C, C1655))</f>
        <v/>
      </c>
      <c r="L1655" s="4" t="n"/>
      <c r="M1655" s="4" t="n"/>
      <c r="N1655" s="10">
        <f>IF(C1655="","",
SUMIFS(
sales!$I:$I,
sales!$C:$C,$C1655,
sales!$E:$E,$E1655,
sales!$H:$H,"&gt;="&amp;$F1655,
sales!$H:$H,"&lt;="&amp;$G1655
))</f>
        <v/>
      </c>
      <c r="O1655" s="10">
        <f>IF(M1655="","",M1655-N1655)</f>
        <v/>
      </c>
      <c r="P1655" s="11">
        <f>IF(M1655=0,"",N1655/M1655)</f>
        <v/>
      </c>
      <c r="Q1655" s="12">
        <f>IF(OR(G1655="",O1655=""),"",
IF(AND(G1655&lt;TODAY(),O1655&gt;0),"YES","NO"))</f>
        <v/>
      </c>
      <c r="R1655" s="100" t="n"/>
      <c r="S1655" s="14" t="n"/>
      <c r="T1655" s="15">
        <f>IF(Q1655="YES", IF(R1655="Company",L1655*(1+S1655),IF(R1655="Vendor",L1655*(1-S1655),"")),"")</f>
        <v/>
      </c>
      <c r="U1655" s="15">
        <f>IF(Q1655="YES",O1655*T1655,"")</f>
        <v/>
      </c>
      <c r="V1655" s="16" t="n"/>
      <c r="W1655" s="17">
        <f>IF(Q1655="YES",G1655+V1655,"")</f>
        <v/>
      </c>
      <c r="X1655" s="18">
        <f>IF(Q1655="YES",IF(TODAY()&gt;W1655,"OVERDUE","WITHIN TIME"),"")</f>
        <v/>
      </c>
    </row>
    <row r="1656">
      <c r="A1656" s="3" t="n">
        <v>1652</v>
      </c>
      <c r="B1656" s="4" t="n"/>
      <c r="C1656" s="4" t="n"/>
      <c r="D1656" s="5">
        <f>IF(E1656="ISNR20","Natural Rubber-TSNR (ISNR-20)","")</f>
        <v/>
      </c>
      <c r="E1656" s="4" t="n"/>
      <c r="F1656" s="6" t="n"/>
      <c r="G1656" s="6" t="n"/>
      <c r="H1656" s="7">
        <f>IF(G1656="","",G1656-TODAY())</f>
        <v/>
      </c>
      <c r="I1656" s="8">
        <f>IF(G1656="","",
IF(G1656&lt;TODAY(),
IF(O1656&gt;0,"Violated","Completed"),
IF(H1656&lt;=7,"Expiring Soon",
"Active")))</f>
        <v/>
      </c>
      <c r="J1656" s="8">
        <f>IF(C1656="","",
COUNTIFS(
sales!$C:$C,$C1656,
sales!$E:$E,$E1656,
sales!$H:$H,"&gt;="&amp;$F1656,
sales!$H:$H,"&lt;="&amp;$G1656
))</f>
        <v/>
      </c>
      <c r="K1656" s="9">
        <f>IF(COUNTIFS(sales!C:C, C1656)=0,"",
_xlfn.MAXIFS(sales!H:H, sales!C:C, C1656))</f>
        <v/>
      </c>
      <c r="L1656" s="4" t="n"/>
      <c r="M1656" s="4" t="n"/>
      <c r="N1656" s="10">
        <f>IF(C1656="","",
SUMIFS(
sales!$I:$I,
sales!$C:$C,$C1656,
sales!$E:$E,$E1656,
sales!$H:$H,"&gt;="&amp;$F1656,
sales!$H:$H,"&lt;="&amp;$G1656
))</f>
        <v/>
      </c>
      <c r="O1656" s="10">
        <f>IF(M1656="","",M1656-N1656)</f>
        <v/>
      </c>
      <c r="P1656" s="11">
        <f>IF(M1656=0,"",N1656/M1656)</f>
        <v/>
      </c>
      <c r="Q1656" s="12">
        <f>IF(OR(G1656="",O1656=""),"",
IF(AND(G1656&lt;TODAY(),O1656&gt;0),"YES","NO"))</f>
        <v/>
      </c>
      <c r="R1656" s="100" t="n"/>
      <c r="S1656" s="14" t="n"/>
      <c r="T1656" s="15">
        <f>IF(Q1656="YES", IF(R1656="Company",L1656*(1+S1656),IF(R1656="Vendor",L1656*(1-S1656),"")),"")</f>
        <v/>
      </c>
      <c r="U1656" s="15">
        <f>IF(Q1656="YES",O1656*T1656,"")</f>
        <v/>
      </c>
      <c r="V1656" s="16" t="n"/>
      <c r="W1656" s="17">
        <f>IF(Q1656="YES",G1656+V1656,"")</f>
        <v/>
      </c>
      <c r="X1656" s="18">
        <f>IF(Q1656="YES",IF(TODAY()&gt;W1656,"OVERDUE","WITHIN TIME"),"")</f>
        <v/>
      </c>
    </row>
    <row r="1657">
      <c r="A1657" s="3" t="n">
        <v>1653</v>
      </c>
      <c r="B1657" s="4" t="n"/>
      <c r="C1657" s="4" t="n"/>
      <c r="D1657" s="5">
        <f>IF(E1657="ISNR20","Natural Rubber-TSNR (ISNR-20)","")</f>
        <v/>
      </c>
      <c r="E1657" s="4" t="n"/>
      <c r="F1657" s="6" t="n"/>
      <c r="G1657" s="6" t="n"/>
      <c r="H1657" s="7">
        <f>IF(G1657="","",G1657-TODAY())</f>
        <v/>
      </c>
      <c r="I1657" s="8">
        <f>IF(G1657="","",
IF(G1657&lt;TODAY(),
IF(O1657&gt;0,"Violated","Completed"),
IF(H1657&lt;=7,"Expiring Soon",
"Active")))</f>
        <v/>
      </c>
      <c r="J1657" s="8">
        <f>IF(C1657="","",
COUNTIFS(
sales!$C:$C,$C1657,
sales!$E:$E,$E1657,
sales!$H:$H,"&gt;="&amp;$F1657,
sales!$H:$H,"&lt;="&amp;$G1657
))</f>
        <v/>
      </c>
      <c r="K1657" s="9">
        <f>IF(COUNTIFS(sales!C:C, C1657)=0,"",
_xlfn.MAXIFS(sales!H:H, sales!C:C, C1657))</f>
        <v/>
      </c>
      <c r="L1657" s="4" t="n"/>
      <c r="M1657" s="4" t="n"/>
      <c r="N1657" s="10">
        <f>IF(C1657="","",
SUMIFS(
sales!$I:$I,
sales!$C:$C,$C1657,
sales!$E:$E,$E1657,
sales!$H:$H,"&gt;="&amp;$F1657,
sales!$H:$H,"&lt;="&amp;$G1657
))</f>
        <v/>
      </c>
      <c r="O1657" s="10">
        <f>IF(M1657="","",M1657-N1657)</f>
        <v/>
      </c>
      <c r="P1657" s="11">
        <f>IF(M1657=0,"",N1657/M1657)</f>
        <v/>
      </c>
      <c r="Q1657" s="12">
        <f>IF(OR(G1657="",O1657=""),"",
IF(AND(G1657&lt;TODAY(),O1657&gt;0),"YES","NO"))</f>
        <v/>
      </c>
      <c r="R1657" s="100" t="n"/>
      <c r="S1657" s="14" t="n"/>
      <c r="T1657" s="15">
        <f>IF(Q1657="YES", IF(R1657="Company",L1657*(1+S1657),IF(R1657="Vendor",L1657*(1-S1657),"")),"")</f>
        <v/>
      </c>
      <c r="U1657" s="15">
        <f>IF(Q1657="YES",O1657*T1657,"")</f>
        <v/>
      </c>
      <c r="V1657" s="16" t="n"/>
      <c r="W1657" s="17">
        <f>IF(Q1657="YES",G1657+V1657,"")</f>
        <v/>
      </c>
      <c r="X1657" s="18">
        <f>IF(Q1657="YES",IF(TODAY()&gt;W1657,"OVERDUE","WITHIN TIME"),"")</f>
        <v/>
      </c>
    </row>
    <row r="1658">
      <c r="A1658" s="3" t="n">
        <v>1654</v>
      </c>
      <c r="B1658" s="4" t="n"/>
      <c r="C1658" s="4" t="n"/>
      <c r="D1658" s="5">
        <f>IF(E1658="ISNR20","Natural Rubber-TSNR (ISNR-20)","")</f>
        <v/>
      </c>
      <c r="E1658" s="4" t="n"/>
      <c r="F1658" s="6" t="n"/>
      <c r="G1658" s="6" t="n"/>
      <c r="H1658" s="7">
        <f>IF(G1658="","",G1658-TODAY())</f>
        <v/>
      </c>
      <c r="I1658" s="8">
        <f>IF(G1658="","",
IF(G1658&lt;TODAY(),
IF(O1658&gt;0,"Violated","Completed"),
IF(H1658&lt;=7,"Expiring Soon",
"Active")))</f>
        <v/>
      </c>
      <c r="J1658" s="8">
        <f>IF(C1658="","",
COUNTIFS(
sales!$C:$C,$C1658,
sales!$E:$E,$E1658,
sales!$H:$H,"&gt;="&amp;$F1658,
sales!$H:$H,"&lt;="&amp;$G1658
))</f>
        <v/>
      </c>
      <c r="K1658" s="9">
        <f>IF(COUNTIFS(sales!C:C, C1658)=0,"",
_xlfn.MAXIFS(sales!H:H, sales!C:C, C1658))</f>
        <v/>
      </c>
      <c r="L1658" s="4" t="n"/>
      <c r="M1658" s="4" t="n"/>
      <c r="N1658" s="10">
        <f>IF(C1658="","",
SUMIFS(
sales!$I:$I,
sales!$C:$C,$C1658,
sales!$E:$E,$E1658,
sales!$H:$H,"&gt;="&amp;$F1658,
sales!$H:$H,"&lt;="&amp;$G1658
))</f>
        <v/>
      </c>
      <c r="O1658" s="10">
        <f>IF(M1658="","",M1658-N1658)</f>
        <v/>
      </c>
      <c r="P1658" s="11">
        <f>IF(M1658=0,"",N1658/M1658)</f>
        <v/>
      </c>
      <c r="Q1658" s="12">
        <f>IF(OR(G1658="",O1658=""),"",
IF(AND(G1658&lt;TODAY(),O1658&gt;0),"YES","NO"))</f>
        <v/>
      </c>
      <c r="R1658" s="100" t="n"/>
      <c r="S1658" s="14" t="n"/>
      <c r="T1658" s="15">
        <f>IF(Q1658="YES", IF(R1658="Company",L1658*(1+S1658),IF(R1658="Vendor",L1658*(1-S1658),"")),"")</f>
        <v/>
      </c>
      <c r="U1658" s="15">
        <f>IF(Q1658="YES",O1658*T1658,"")</f>
        <v/>
      </c>
      <c r="V1658" s="16" t="n"/>
      <c r="W1658" s="17">
        <f>IF(Q1658="YES",G1658+V1658,"")</f>
        <v/>
      </c>
      <c r="X1658" s="18">
        <f>IF(Q1658="YES",IF(TODAY()&gt;W1658,"OVERDUE","WITHIN TIME"),"")</f>
        <v/>
      </c>
    </row>
    <row r="1659">
      <c r="A1659" s="3" t="n">
        <v>1655</v>
      </c>
      <c r="B1659" s="4" t="n"/>
      <c r="C1659" s="4" t="n"/>
      <c r="D1659" s="5">
        <f>IF(E1659="ISNR20","Natural Rubber-TSNR (ISNR-20)","")</f>
        <v/>
      </c>
      <c r="E1659" s="4" t="n"/>
      <c r="F1659" s="6" t="n"/>
      <c r="G1659" s="6" t="n"/>
      <c r="H1659" s="7">
        <f>IF(G1659="","",G1659-TODAY())</f>
        <v/>
      </c>
      <c r="I1659" s="8">
        <f>IF(G1659="","",
IF(G1659&lt;TODAY(),
IF(O1659&gt;0,"Violated","Completed"),
IF(H1659&lt;=7,"Expiring Soon",
"Active")))</f>
        <v/>
      </c>
      <c r="J1659" s="8">
        <f>IF(C1659="","",
COUNTIFS(
sales!$C:$C,$C1659,
sales!$E:$E,$E1659,
sales!$H:$H,"&gt;="&amp;$F1659,
sales!$H:$H,"&lt;="&amp;$G1659
))</f>
        <v/>
      </c>
      <c r="K1659" s="9">
        <f>IF(COUNTIFS(sales!C:C, C1659)=0,"",
_xlfn.MAXIFS(sales!H:H, sales!C:C, C1659))</f>
        <v/>
      </c>
      <c r="L1659" s="4" t="n"/>
      <c r="M1659" s="4" t="n"/>
      <c r="N1659" s="10">
        <f>IF(C1659="","",
SUMIFS(
sales!$I:$I,
sales!$C:$C,$C1659,
sales!$E:$E,$E1659,
sales!$H:$H,"&gt;="&amp;$F1659,
sales!$H:$H,"&lt;="&amp;$G1659
))</f>
        <v/>
      </c>
      <c r="O1659" s="10">
        <f>IF(M1659="","",M1659-N1659)</f>
        <v/>
      </c>
      <c r="P1659" s="11">
        <f>IF(M1659=0,"",N1659/M1659)</f>
        <v/>
      </c>
      <c r="Q1659" s="12">
        <f>IF(OR(G1659="",O1659=""),"",
IF(AND(G1659&lt;TODAY(),O1659&gt;0),"YES","NO"))</f>
        <v/>
      </c>
      <c r="R1659" s="100" t="n"/>
      <c r="S1659" s="14" t="n"/>
      <c r="T1659" s="15">
        <f>IF(Q1659="YES", IF(R1659="Company",L1659*(1+S1659),IF(R1659="Vendor",L1659*(1-S1659),"")),"")</f>
        <v/>
      </c>
      <c r="U1659" s="15">
        <f>IF(Q1659="YES",O1659*T1659,"")</f>
        <v/>
      </c>
      <c r="V1659" s="16" t="n"/>
      <c r="W1659" s="17">
        <f>IF(Q1659="YES",G1659+V1659,"")</f>
        <v/>
      </c>
      <c r="X1659" s="18">
        <f>IF(Q1659="YES",IF(TODAY()&gt;W1659,"OVERDUE","WITHIN TIME"),"")</f>
        <v/>
      </c>
    </row>
    <row r="1660">
      <c r="A1660" s="3" t="n">
        <v>1656</v>
      </c>
      <c r="B1660" s="4" t="n"/>
      <c r="C1660" s="4" t="n"/>
      <c r="D1660" s="5">
        <f>IF(E1660="ISNR20","Natural Rubber-TSNR (ISNR-20)","")</f>
        <v/>
      </c>
      <c r="E1660" s="4" t="n"/>
      <c r="F1660" s="6" t="n"/>
      <c r="G1660" s="6" t="n"/>
      <c r="H1660" s="7">
        <f>IF(G1660="","",G1660-TODAY())</f>
        <v/>
      </c>
      <c r="I1660" s="8">
        <f>IF(G1660="","",
IF(G1660&lt;TODAY(),
IF(O1660&gt;0,"Violated","Completed"),
IF(H1660&lt;=7,"Expiring Soon",
"Active")))</f>
        <v/>
      </c>
      <c r="J1660" s="8">
        <f>IF(C1660="","",
COUNTIFS(
sales!$C:$C,$C1660,
sales!$E:$E,$E1660,
sales!$H:$H,"&gt;="&amp;$F1660,
sales!$H:$H,"&lt;="&amp;$G1660
))</f>
        <v/>
      </c>
      <c r="K1660" s="9">
        <f>IF(COUNTIFS(sales!C:C, C1660)=0,"",
_xlfn.MAXIFS(sales!H:H, sales!C:C, C1660))</f>
        <v/>
      </c>
      <c r="L1660" s="4" t="n"/>
      <c r="M1660" s="4" t="n"/>
      <c r="N1660" s="10">
        <f>IF(C1660="","",
SUMIFS(
sales!$I:$I,
sales!$C:$C,$C1660,
sales!$E:$E,$E1660,
sales!$H:$H,"&gt;="&amp;$F1660,
sales!$H:$H,"&lt;="&amp;$G1660
))</f>
        <v/>
      </c>
      <c r="O1660" s="10">
        <f>IF(M1660="","",M1660-N1660)</f>
        <v/>
      </c>
      <c r="P1660" s="11">
        <f>IF(M1660=0,"",N1660/M1660)</f>
        <v/>
      </c>
      <c r="Q1660" s="12">
        <f>IF(OR(G1660="",O1660=""),"",
IF(AND(G1660&lt;TODAY(),O1660&gt;0),"YES","NO"))</f>
        <v/>
      </c>
      <c r="R1660" s="100" t="n"/>
      <c r="S1660" s="14" t="n"/>
      <c r="T1660" s="15">
        <f>IF(Q1660="YES", IF(R1660="Company",L1660*(1+S1660),IF(R1660="Vendor",L1660*(1-S1660),"")),"")</f>
        <v/>
      </c>
      <c r="U1660" s="15">
        <f>IF(Q1660="YES",O1660*T1660,"")</f>
        <v/>
      </c>
      <c r="V1660" s="16" t="n"/>
      <c r="W1660" s="17">
        <f>IF(Q1660="YES",G1660+V1660,"")</f>
        <v/>
      </c>
      <c r="X1660" s="18">
        <f>IF(Q1660="YES",IF(TODAY()&gt;W1660,"OVERDUE","WITHIN TIME"),"")</f>
        <v/>
      </c>
    </row>
    <row r="1661">
      <c r="A1661" s="3" t="n">
        <v>1657</v>
      </c>
      <c r="B1661" s="4" t="n"/>
      <c r="C1661" s="4" t="n"/>
      <c r="D1661" s="5">
        <f>IF(E1661="ISNR20","Natural Rubber-TSNR (ISNR-20)","")</f>
        <v/>
      </c>
      <c r="E1661" s="4" t="n"/>
      <c r="F1661" s="6" t="n"/>
      <c r="G1661" s="6" t="n"/>
      <c r="H1661" s="7">
        <f>IF(G1661="","",G1661-TODAY())</f>
        <v/>
      </c>
      <c r="I1661" s="8">
        <f>IF(G1661="","",
IF(G1661&lt;TODAY(),
IF(O1661&gt;0,"Violated","Completed"),
IF(H1661&lt;=7,"Expiring Soon",
"Active")))</f>
        <v/>
      </c>
      <c r="J1661" s="8">
        <f>IF(C1661="","",
COUNTIFS(
sales!$C:$C,$C1661,
sales!$E:$E,$E1661,
sales!$H:$H,"&gt;="&amp;$F1661,
sales!$H:$H,"&lt;="&amp;$G1661
))</f>
        <v/>
      </c>
      <c r="K1661" s="9">
        <f>IF(COUNTIFS(sales!C:C, C1661)=0,"",
_xlfn.MAXIFS(sales!H:H, sales!C:C, C1661))</f>
        <v/>
      </c>
      <c r="L1661" s="4" t="n"/>
      <c r="M1661" s="4" t="n"/>
      <c r="N1661" s="10">
        <f>IF(C1661="","",
SUMIFS(
sales!$I:$I,
sales!$C:$C,$C1661,
sales!$E:$E,$E1661,
sales!$H:$H,"&gt;="&amp;$F1661,
sales!$H:$H,"&lt;="&amp;$G1661
))</f>
        <v/>
      </c>
      <c r="O1661" s="10">
        <f>IF(M1661="","",M1661-N1661)</f>
        <v/>
      </c>
      <c r="P1661" s="11">
        <f>IF(M1661=0,"",N1661/M1661)</f>
        <v/>
      </c>
      <c r="Q1661" s="12">
        <f>IF(OR(G1661="",O1661=""),"",
IF(AND(G1661&lt;TODAY(),O1661&gt;0),"YES","NO"))</f>
        <v/>
      </c>
      <c r="R1661" s="100" t="n"/>
      <c r="S1661" s="14" t="n"/>
      <c r="T1661" s="15">
        <f>IF(Q1661="YES", IF(R1661="Company",L1661*(1+S1661),IF(R1661="Vendor",L1661*(1-S1661),"")),"")</f>
        <v/>
      </c>
      <c r="U1661" s="15">
        <f>IF(Q1661="YES",O1661*T1661,"")</f>
        <v/>
      </c>
      <c r="V1661" s="16" t="n"/>
      <c r="W1661" s="17">
        <f>IF(Q1661="YES",G1661+V1661,"")</f>
        <v/>
      </c>
      <c r="X1661" s="18">
        <f>IF(Q1661="YES",IF(TODAY()&gt;W1661,"OVERDUE","WITHIN TIME"),"")</f>
        <v/>
      </c>
    </row>
    <row r="1662">
      <c r="A1662" s="3" t="n">
        <v>1658</v>
      </c>
      <c r="B1662" s="4" t="n"/>
      <c r="C1662" s="4" t="n"/>
      <c r="D1662" s="5">
        <f>IF(E1662="ISNR20","Natural Rubber-TSNR (ISNR-20)","")</f>
        <v/>
      </c>
      <c r="E1662" s="4" t="n"/>
      <c r="F1662" s="6" t="n"/>
      <c r="G1662" s="6" t="n"/>
      <c r="H1662" s="7">
        <f>IF(G1662="","",G1662-TODAY())</f>
        <v/>
      </c>
      <c r="I1662" s="8">
        <f>IF(G1662="","",
IF(G1662&lt;TODAY(),
IF(O1662&gt;0,"Violated","Completed"),
IF(H1662&lt;=7,"Expiring Soon",
"Active")))</f>
        <v/>
      </c>
      <c r="J1662" s="8">
        <f>IF(C1662="","",
COUNTIFS(
sales!$C:$C,$C1662,
sales!$E:$E,$E1662,
sales!$H:$H,"&gt;="&amp;$F1662,
sales!$H:$H,"&lt;="&amp;$G1662
))</f>
        <v/>
      </c>
      <c r="K1662" s="9">
        <f>IF(COUNTIFS(sales!C:C, C1662)=0,"",
_xlfn.MAXIFS(sales!H:H, sales!C:C, C1662))</f>
        <v/>
      </c>
      <c r="L1662" s="4" t="n"/>
      <c r="M1662" s="4" t="n"/>
      <c r="N1662" s="10">
        <f>IF(C1662="","",
SUMIFS(
sales!$I:$I,
sales!$C:$C,$C1662,
sales!$E:$E,$E1662,
sales!$H:$H,"&gt;="&amp;$F1662,
sales!$H:$H,"&lt;="&amp;$G1662
))</f>
        <v/>
      </c>
      <c r="O1662" s="10">
        <f>IF(M1662="","",M1662-N1662)</f>
        <v/>
      </c>
      <c r="P1662" s="11">
        <f>IF(M1662=0,"",N1662/M1662)</f>
        <v/>
      </c>
      <c r="Q1662" s="12">
        <f>IF(OR(G1662="",O1662=""),"",
IF(AND(G1662&lt;TODAY(),O1662&gt;0),"YES","NO"))</f>
        <v/>
      </c>
      <c r="R1662" s="100" t="n"/>
      <c r="S1662" s="14" t="n"/>
      <c r="T1662" s="15">
        <f>IF(Q1662="YES", IF(R1662="Company",L1662*(1+S1662),IF(R1662="Vendor",L1662*(1-S1662),"")),"")</f>
        <v/>
      </c>
      <c r="U1662" s="15">
        <f>IF(Q1662="YES",O1662*T1662,"")</f>
        <v/>
      </c>
      <c r="V1662" s="16" t="n"/>
      <c r="W1662" s="17">
        <f>IF(Q1662="YES",G1662+V1662,"")</f>
        <v/>
      </c>
      <c r="X1662" s="18">
        <f>IF(Q1662="YES",IF(TODAY()&gt;W1662,"OVERDUE","WITHIN TIME"),"")</f>
        <v/>
      </c>
    </row>
    <row r="1663">
      <c r="A1663" s="3" t="n">
        <v>1659</v>
      </c>
      <c r="B1663" s="4" t="n"/>
      <c r="C1663" s="4" t="n"/>
      <c r="D1663" s="5">
        <f>IF(E1663="ISNR20","Natural Rubber-TSNR (ISNR-20)","")</f>
        <v/>
      </c>
      <c r="E1663" s="4" t="n"/>
      <c r="F1663" s="6" t="n"/>
      <c r="G1663" s="6" t="n"/>
      <c r="H1663" s="7">
        <f>IF(G1663="","",G1663-TODAY())</f>
        <v/>
      </c>
      <c r="I1663" s="8">
        <f>IF(G1663="","",
IF(G1663&lt;TODAY(),
IF(O1663&gt;0,"Violated","Completed"),
IF(H1663&lt;=7,"Expiring Soon",
"Active")))</f>
        <v/>
      </c>
      <c r="J1663" s="8">
        <f>IF(C1663="","",
COUNTIFS(
sales!$C:$C,$C1663,
sales!$E:$E,$E1663,
sales!$H:$H,"&gt;="&amp;$F1663,
sales!$H:$H,"&lt;="&amp;$G1663
))</f>
        <v/>
      </c>
      <c r="K1663" s="9">
        <f>IF(COUNTIFS(sales!C:C, C1663)=0,"",
_xlfn.MAXIFS(sales!H:H, sales!C:C, C1663))</f>
        <v/>
      </c>
      <c r="L1663" s="4" t="n"/>
      <c r="M1663" s="4" t="n"/>
      <c r="N1663" s="10">
        <f>IF(C1663="","",
SUMIFS(
sales!$I:$I,
sales!$C:$C,$C1663,
sales!$E:$E,$E1663,
sales!$H:$H,"&gt;="&amp;$F1663,
sales!$H:$H,"&lt;="&amp;$G1663
))</f>
        <v/>
      </c>
      <c r="O1663" s="10">
        <f>IF(M1663="","",M1663-N1663)</f>
        <v/>
      </c>
      <c r="P1663" s="11">
        <f>IF(M1663=0,"",N1663/M1663)</f>
        <v/>
      </c>
      <c r="Q1663" s="12">
        <f>IF(OR(G1663="",O1663=""),"",
IF(AND(G1663&lt;TODAY(),O1663&gt;0),"YES","NO"))</f>
        <v/>
      </c>
      <c r="R1663" s="100" t="n"/>
      <c r="S1663" s="14" t="n"/>
      <c r="T1663" s="15">
        <f>IF(Q1663="YES", IF(R1663="Company",L1663*(1+S1663),IF(R1663="Vendor",L1663*(1-S1663),"")),"")</f>
        <v/>
      </c>
      <c r="U1663" s="15">
        <f>IF(Q1663="YES",O1663*T1663,"")</f>
        <v/>
      </c>
      <c r="V1663" s="16" t="n"/>
      <c r="W1663" s="17">
        <f>IF(Q1663="YES",G1663+V1663,"")</f>
        <v/>
      </c>
      <c r="X1663" s="18">
        <f>IF(Q1663="YES",IF(TODAY()&gt;W1663,"OVERDUE","WITHIN TIME"),"")</f>
        <v/>
      </c>
    </row>
    <row r="1664">
      <c r="A1664" s="3" t="n">
        <v>1660</v>
      </c>
      <c r="B1664" s="4" t="n"/>
      <c r="C1664" s="4" t="n"/>
      <c r="D1664" s="5">
        <f>IF(E1664="ISNR20","Natural Rubber-TSNR (ISNR-20)","")</f>
        <v/>
      </c>
      <c r="E1664" s="4" t="n"/>
      <c r="F1664" s="6" t="n"/>
      <c r="G1664" s="6" t="n"/>
      <c r="H1664" s="7">
        <f>IF(G1664="","",G1664-TODAY())</f>
        <v/>
      </c>
      <c r="I1664" s="8">
        <f>IF(G1664="","",
IF(G1664&lt;TODAY(),
IF(O1664&gt;0,"Violated","Completed"),
IF(H1664&lt;=7,"Expiring Soon",
"Active")))</f>
        <v/>
      </c>
      <c r="J1664" s="8">
        <f>IF(C1664="","",
COUNTIFS(
sales!$C:$C,$C1664,
sales!$E:$E,$E1664,
sales!$H:$H,"&gt;="&amp;$F1664,
sales!$H:$H,"&lt;="&amp;$G1664
))</f>
        <v/>
      </c>
      <c r="K1664" s="9">
        <f>IF(COUNTIFS(sales!C:C, C1664)=0,"",
_xlfn.MAXIFS(sales!H:H, sales!C:C, C1664))</f>
        <v/>
      </c>
      <c r="L1664" s="4" t="n"/>
      <c r="M1664" s="4" t="n"/>
      <c r="N1664" s="10">
        <f>IF(C1664="","",
SUMIFS(
sales!$I:$I,
sales!$C:$C,$C1664,
sales!$E:$E,$E1664,
sales!$H:$H,"&gt;="&amp;$F1664,
sales!$H:$H,"&lt;="&amp;$G1664
))</f>
        <v/>
      </c>
      <c r="O1664" s="10">
        <f>IF(M1664="","",M1664-N1664)</f>
        <v/>
      </c>
      <c r="P1664" s="11">
        <f>IF(M1664=0,"",N1664/M1664)</f>
        <v/>
      </c>
      <c r="Q1664" s="12">
        <f>IF(OR(G1664="",O1664=""),"",
IF(AND(G1664&lt;TODAY(),O1664&gt;0),"YES","NO"))</f>
        <v/>
      </c>
      <c r="R1664" s="100" t="n"/>
      <c r="S1664" s="14" t="n"/>
      <c r="T1664" s="15">
        <f>IF(Q1664="YES", IF(R1664="Company",L1664*(1+S1664),IF(R1664="Vendor",L1664*(1-S1664),"")),"")</f>
        <v/>
      </c>
      <c r="U1664" s="15">
        <f>IF(Q1664="YES",O1664*T1664,"")</f>
        <v/>
      </c>
      <c r="V1664" s="16" t="n"/>
      <c r="W1664" s="17">
        <f>IF(Q1664="YES",G1664+V1664,"")</f>
        <v/>
      </c>
      <c r="X1664" s="18">
        <f>IF(Q1664="YES",IF(TODAY()&gt;W1664,"OVERDUE","WITHIN TIME"),"")</f>
        <v/>
      </c>
    </row>
    <row r="1665">
      <c r="A1665" s="3" t="n">
        <v>1661</v>
      </c>
      <c r="B1665" s="4" t="n"/>
      <c r="C1665" s="4" t="n"/>
      <c r="D1665" s="5">
        <f>IF(E1665="ISNR20","Natural Rubber-TSNR (ISNR-20)","")</f>
        <v/>
      </c>
      <c r="E1665" s="4" t="n"/>
      <c r="F1665" s="6" t="n"/>
      <c r="G1665" s="6" t="n"/>
      <c r="H1665" s="7">
        <f>IF(G1665="","",G1665-TODAY())</f>
        <v/>
      </c>
      <c r="I1665" s="8">
        <f>IF(G1665="","",
IF(G1665&lt;TODAY(),
IF(O1665&gt;0,"Violated","Completed"),
IF(H1665&lt;=7,"Expiring Soon",
"Active")))</f>
        <v/>
      </c>
      <c r="J1665" s="8">
        <f>IF(C1665="","",
COUNTIFS(
sales!$C:$C,$C1665,
sales!$E:$E,$E1665,
sales!$H:$H,"&gt;="&amp;$F1665,
sales!$H:$H,"&lt;="&amp;$G1665
))</f>
        <v/>
      </c>
      <c r="K1665" s="9">
        <f>IF(COUNTIFS(sales!C:C, C1665)=0,"",
_xlfn.MAXIFS(sales!H:H, sales!C:C, C1665))</f>
        <v/>
      </c>
      <c r="L1665" s="4" t="n"/>
      <c r="M1665" s="4" t="n"/>
      <c r="N1665" s="10">
        <f>IF(C1665="","",
SUMIFS(
sales!$I:$I,
sales!$C:$C,$C1665,
sales!$E:$E,$E1665,
sales!$H:$H,"&gt;="&amp;$F1665,
sales!$H:$H,"&lt;="&amp;$G1665
))</f>
        <v/>
      </c>
      <c r="O1665" s="10">
        <f>IF(M1665="","",M1665-N1665)</f>
        <v/>
      </c>
      <c r="P1665" s="11">
        <f>IF(M1665=0,"",N1665/M1665)</f>
        <v/>
      </c>
      <c r="Q1665" s="12">
        <f>IF(OR(G1665="",O1665=""),"",
IF(AND(G1665&lt;TODAY(),O1665&gt;0),"YES","NO"))</f>
        <v/>
      </c>
      <c r="R1665" s="100" t="n"/>
      <c r="S1665" s="14" t="n"/>
      <c r="T1665" s="15">
        <f>IF(Q1665="YES", IF(R1665="Company",L1665*(1+S1665),IF(R1665="Vendor",L1665*(1-S1665),"")),"")</f>
        <v/>
      </c>
      <c r="U1665" s="15">
        <f>IF(Q1665="YES",O1665*T1665,"")</f>
        <v/>
      </c>
      <c r="V1665" s="16" t="n"/>
      <c r="W1665" s="17">
        <f>IF(Q1665="YES",G1665+V1665,"")</f>
        <v/>
      </c>
      <c r="X1665" s="18">
        <f>IF(Q1665="YES",IF(TODAY()&gt;W1665,"OVERDUE","WITHIN TIME"),"")</f>
        <v/>
      </c>
    </row>
    <row r="1666">
      <c r="A1666" s="3" t="n">
        <v>1662</v>
      </c>
      <c r="B1666" s="4" t="n"/>
      <c r="C1666" s="4" t="n"/>
      <c r="D1666" s="5">
        <f>IF(E1666="ISNR20","Natural Rubber-TSNR (ISNR-20)","")</f>
        <v/>
      </c>
      <c r="E1666" s="4" t="n"/>
      <c r="F1666" s="6" t="n"/>
      <c r="G1666" s="6" t="n"/>
      <c r="H1666" s="7">
        <f>IF(G1666="","",G1666-TODAY())</f>
        <v/>
      </c>
      <c r="I1666" s="8">
        <f>IF(G1666="","",
IF(G1666&lt;TODAY(),
IF(O1666&gt;0,"Violated","Completed"),
IF(H1666&lt;=7,"Expiring Soon",
"Active")))</f>
        <v/>
      </c>
      <c r="J1666" s="8">
        <f>IF(C1666="","",
COUNTIFS(
sales!$C:$C,$C1666,
sales!$E:$E,$E1666,
sales!$H:$H,"&gt;="&amp;$F1666,
sales!$H:$H,"&lt;="&amp;$G1666
))</f>
        <v/>
      </c>
      <c r="K1666" s="9">
        <f>IF(COUNTIFS(sales!C:C, C1666)=0,"",
_xlfn.MAXIFS(sales!H:H, sales!C:C, C1666))</f>
        <v/>
      </c>
      <c r="L1666" s="4" t="n"/>
      <c r="M1666" s="4" t="n"/>
      <c r="N1666" s="10">
        <f>IF(C1666="","",
SUMIFS(
sales!$I:$I,
sales!$C:$C,$C1666,
sales!$E:$E,$E1666,
sales!$H:$H,"&gt;="&amp;$F1666,
sales!$H:$H,"&lt;="&amp;$G1666
))</f>
        <v/>
      </c>
      <c r="O1666" s="10">
        <f>IF(M1666="","",M1666-N1666)</f>
        <v/>
      </c>
      <c r="P1666" s="11">
        <f>IF(M1666=0,"",N1666/M1666)</f>
        <v/>
      </c>
      <c r="Q1666" s="12">
        <f>IF(OR(G1666="",O1666=""),"",
IF(AND(G1666&lt;TODAY(),O1666&gt;0),"YES","NO"))</f>
        <v/>
      </c>
      <c r="R1666" s="100" t="n"/>
      <c r="S1666" s="14" t="n"/>
      <c r="T1666" s="15">
        <f>IF(Q1666="YES", IF(R1666="Company",L1666*(1+S1666),IF(R1666="Vendor",L1666*(1-S1666),"")),"")</f>
        <v/>
      </c>
      <c r="U1666" s="15">
        <f>IF(Q1666="YES",O1666*T1666,"")</f>
        <v/>
      </c>
      <c r="V1666" s="16" t="n"/>
      <c r="W1666" s="17">
        <f>IF(Q1666="YES",G1666+V1666,"")</f>
        <v/>
      </c>
      <c r="X1666" s="18">
        <f>IF(Q1666="YES",IF(TODAY()&gt;W1666,"OVERDUE","WITHIN TIME"),"")</f>
        <v/>
      </c>
    </row>
    <row r="1667">
      <c r="A1667" s="3" t="n">
        <v>1663</v>
      </c>
      <c r="B1667" s="4" t="n"/>
      <c r="C1667" s="4" t="n"/>
      <c r="D1667" s="5">
        <f>IF(E1667="ISNR20","Natural Rubber-TSNR (ISNR-20)","")</f>
        <v/>
      </c>
      <c r="E1667" s="4" t="n"/>
      <c r="F1667" s="6" t="n"/>
      <c r="G1667" s="6" t="n"/>
      <c r="H1667" s="7">
        <f>IF(G1667="","",G1667-TODAY())</f>
        <v/>
      </c>
      <c r="I1667" s="8">
        <f>IF(G1667="","",
IF(G1667&lt;TODAY(),
IF(O1667&gt;0,"Violated","Completed"),
IF(H1667&lt;=7,"Expiring Soon",
"Active")))</f>
        <v/>
      </c>
      <c r="J1667" s="8">
        <f>IF(C1667="","",
COUNTIFS(
sales!$C:$C,$C1667,
sales!$E:$E,$E1667,
sales!$H:$H,"&gt;="&amp;$F1667,
sales!$H:$H,"&lt;="&amp;$G1667
))</f>
        <v/>
      </c>
      <c r="K1667" s="9">
        <f>IF(COUNTIFS(sales!C:C, C1667)=0,"",
_xlfn.MAXIFS(sales!H:H, sales!C:C, C1667))</f>
        <v/>
      </c>
      <c r="L1667" s="4" t="n"/>
      <c r="M1667" s="4" t="n"/>
      <c r="N1667" s="10">
        <f>IF(C1667="","",
SUMIFS(
sales!$I:$I,
sales!$C:$C,$C1667,
sales!$E:$E,$E1667,
sales!$H:$H,"&gt;="&amp;$F1667,
sales!$H:$H,"&lt;="&amp;$G1667
))</f>
        <v/>
      </c>
      <c r="O1667" s="10">
        <f>IF(M1667="","",M1667-N1667)</f>
        <v/>
      </c>
      <c r="P1667" s="11">
        <f>IF(M1667=0,"",N1667/M1667)</f>
        <v/>
      </c>
      <c r="Q1667" s="12">
        <f>IF(OR(G1667="",O1667=""),"",
IF(AND(G1667&lt;TODAY(),O1667&gt;0),"YES","NO"))</f>
        <v/>
      </c>
      <c r="R1667" s="100" t="n"/>
      <c r="S1667" s="14" t="n"/>
      <c r="T1667" s="15">
        <f>IF(Q1667="YES", IF(R1667="Company",L1667*(1+S1667),IF(R1667="Vendor",L1667*(1-S1667),"")),"")</f>
        <v/>
      </c>
      <c r="U1667" s="15">
        <f>IF(Q1667="YES",O1667*T1667,"")</f>
        <v/>
      </c>
      <c r="V1667" s="16" t="n"/>
      <c r="W1667" s="17">
        <f>IF(Q1667="YES",G1667+V1667,"")</f>
        <v/>
      </c>
      <c r="X1667" s="18">
        <f>IF(Q1667="YES",IF(TODAY()&gt;W1667,"OVERDUE","WITHIN TIME"),"")</f>
        <v/>
      </c>
    </row>
    <row r="1668">
      <c r="A1668" s="3" t="n">
        <v>1664</v>
      </c>
      <c r="B1668" s="4" t="n"/>
      <c r="C1668" s="4" t="n"/>
      <c r="D1668" s="5">
        <f>IF(E1668="ISNR20","Natural Rubber-TSNR (ISNR-20)","")</f>
        <v/>
      </c>
      <c r="E1668" s="4" t="n"/>
      <c r="F1668" s="6" t="n"/>
      <c r="G1668" s="6" t="n"/>
      <c r="H1668" s="7">
        <f>IF(G1668="","",G1668-TODAY())</f>
        <v/>
      </c>
      <c r="I1668" s="8">
        <f>IF(G1668="","",
IF(G1668&lt;TODAY(),
IF(O1668&gt;0,"Violated","Completed"),
IF(H1668&lt;=7,"Expiring Soon",
"Active")))</f>
        <v/>
      </c>
      <c r="J1668" s="8">
        <f>IF(C1668="","",
COUNTIFS(
sales!$C:$C,$C1668,
sales!$E:$E,$E1668,
sales!$H:$H,"&gt;="&amp;$F1668,
sales!$H:$H,"&lt;="&amp;$G1668
))</f>
        <v/>
      </c>
      <c r="K1668" s="9">
        <f>IF(COUNTIFS(sales!C:C, C1668)=0,"",
_xlfn.MAXIFS(sales!H:H, sales!C:C, C1668))</f>
        <v/>
      </c>
      <c r="L1668" s="4" t="n"/>
      <c r="M1668" s="4" t="n"/>
      <c r="N1668" s="10">
        <f>IF(C1668="","",
SUMIFS(
sales!$I:$I,
sales!$C:$C,$C1668,
sales!$E:$E,$E1668,
sales!$H:$H,"&gt;="&amp;$F1668,
sales!$H:$H,"&lt;="&amp;$G1668
))</f>
        <v/>
      </c>
      <c r="O1668" s="10">
        <f>IF(M1668="","",M1668-N1668)</f>
        <v/>
      </c>
      <c r="P1668" s="11">
        <f>IF(M1668=0,"",N1668/M1668)</f>
        <v/>
      </c>
      <c r="Q1668" s="12">
        <f>IF(OR(G1668="",O1668=""),"",
IF(AND(G1668&lt;TODAY(),O1668&gt;0),"YES","NO"))</f>
        <v/>
      </c>
      <c r="R1668" s="100" t="n"/>
      <c r="S1668" s="14" t="n"/>
      <c r="T1668" s="15">
        <f>IF(Q1668="YES", IF(R1668="Company",L1668*(1+S1668),IF(R1668="Vendor",L1668*(1-S1668),"")),"")</f>
        <v/>
      </c>
      <c r="U1668" s="15">
        <f>IF(Q1668="YES",O1668*T1668,"")</f>
        <v/>
      </c>
      <c r="V1668" s="16" t="n"/>
      <c r="W1668" s="17">
        <f>IF(Q1668="YES",G1668+V1668,"")</f>
        <v/>
      </c>
      <c r="X1668" s="18">
        <f>IF(Q1668="YES",IF(TODAY()&gt;W1668,"OVERDUE","WITHIN TIME"),"")</f>
        <v/>
      </c>
    </row>
    <row r="1669">
      <c r="A1669" s="3" t="n">
        <v>1665</v>
      </c>
      <c r="B1669" s="4" t="n"/>
      <c r="C1669" s="4" t="n"/>
      <c r="D1669" s="5">
        <f>IF(E1669="ISNR20","Natural Rubber-TSNR (ISNR-20)","")</f>
        <v/>
      </c>
      <c r="E1669" s="4" t="n"/>
      <c r="F1669" s="6" t="n"/>
      <c r="G1669" s="6" t="n"/>
      <c r="H1669" s="7">
        <f>IF(G1669="","",G1669-TODAY())</f>
        <v/>
      </c>
      <c r="I1669" s="8">
        <f>IF(G1669="","",
IF(G1669&lt;TODAY(),
IF(O1669&gt;0,"Violated","Completed"),
IF(H1669&lt;=7,"Expiring Soon",
"Active")))</f>
        <v/>
      </c>
      <c r="J1669" s="8">
        <f>IF(C1669="","",
COUNTIFS(
sales!$C:$C,$C1669,
sales!$E:$E,$E1669,
sales!$H:$H,"&gt;="&amp;$F1669,
sales!$H:$H,"&lt;="&amp;$G1669
))</f>
        <v/>
      </c>
      <c r="K1669" s="9">
        <f>IF(COUNTIFS(sales!C:C, C1669)=0,"",
_xlfn.MAXIFS(sales!H:H, sales!C:C, C1669))</f>
        <v/>
      </c>
      <c r="L1669" s="4" t="n"/>
      <c r="M1669" s="4" t="n"/>
      <c r="N1669" s="10">
        <f>IF(C1669="","",
SUMIFS(
sales!$I:$I,
sales!$C:$C,$C1669,
sales!$E:$E,$E1669,
sales!$H:$H,"&gt;="&amp;$F1669,
sales!$H:$H,"&lt;="&amp;$G1669
))</f>
        <v/>
      </c>
      <c r="O1669" s="10">
        <f>IF(M1669="","",M1669-N1669)</f>
        <v/>
      </c>
      <c r="P1669" s="11">
        <f>IF(M1669=0,"",N1669/M1669)</f>
        <v/>
      </c>
      <c r="Q1669" s="12">
        <f>IF(OR(G1669="",O1669=""),"",
IF(AND(G1669&lt;TODAY(),O1669&gt;0),"YES","NO"))</f>
        <v/>
      </c>
      <c r="R1669" s="100" t="n"/>
      <c r="S1669" s="14" t="n"/>
      <c r="T1669" s="15">
        <f>IF(Q1669="YES", IF(R1669="Company",L1669*(1+S1669),IF(R1669="Vendor",L1669*(1-S1669),"")),"")</f>
        <v/>
      </c>
      <c r="U1669" s="15">
        <f>IF(Q1669="YES",O1669*T1669,"")</f>
        <v/>
      </c>
      <c r="V1669" s="16" t="n"/>
      <c r="W1669" s="17">
        <f>IF(Q1669="YES",G1669+V1669,"")</f>
        <v/>
      </c>
      <c r="X1669" s="18">
        <f>IF(Q1669="YES",IF(TODAY()&gt;W1669,"OVERDUE","WITHIN TIME"),"")</f>
        <v/>
      </c>
    </row>
    <row r="1670">
      <c r="A1670" s="3" t="n">
        <v>1666</v>
      </c>
      <c r="B1670" s="4" t="n"/>
      <c r="C1670" s="4" t="n"/>
      <c r="D1670" s="5">
        <f>IF(E1670="ISNR20","Natural Rubber-TSNR (ISNR-20)","")</f>
        <v/>
      </c>
      <c r="E1670" s="4" t="n"/>
      <c r="F1670" s="6" t="n"/>
      <c r="G1670" s="6" t="n"/>
      <c r="H1670" s="7">
        <f>IF(G1670="","",G1670-TODAY())</f>
        <v/>
      </c>
      <c r="I1670" s="8">
        <f>IF(G1670="","",
IF(G1670&lt;TODAY(),
IF(O1670&gt;0,"Violated","Completed"),
IF(H1670&lt;=7,"Expiring Soon",
"Active")))</f>
        <v/>
      </c>
      <c r="J1670" s="8">
        <f>IF(C1670="","",
COUNTIFS(
sales!$C:$C,$C1670,
sales!$E:$E,$E1670,
sales!$H:$H,"&gt;="&amp;$F1670,
sales!$H:$H,"&lt;="&amp;$G1670
))</f>
        <v/>
      </c>
      <c r="K1670" s="9">
        <f>IF(COUNTIFS(sales!C:C, C1670)=0,"",
_xlfn.MAXIFS(sales!H:H, sales!C:C, C1670))</f>
        <v/>
      </c>
      <c r="L1670" s="4" t="n"/>
      <c r="M1670" s="4" t="n"/>
      <c r="N1670" s="10">
        <f>IF(C1670="","",
SUMIFS(
sales!$I:$I,
sales!$C:$C,$C1670,
sales!$E:$E,$E1670,
sales!$H:$H,"&gt;="&amp;$F1670,
sales!$H:$H,"&lt;="&amp;$G1670
))</f>
        <v/>
      </c>
      <c r="O1670" s="10">
        <f>IF(M1670="","",M1670-N1670)</f>
        <v/>
      </c>
      <c r="P1670" s="11">
        <f>IF(M1670=0,"",N1670/M1670)</f>
        <v/>
      </c>
      <c r="Q1670" s="12">
        <f>IF(OR(G1670="",O1670=""),"",
IF(AND(G1670&lt;TODAY(),O1670&gt;0),"YES","NO"))</f>
        <v/>
      </c>
      <c r="R1670" s="100" t="n"/>
      <c r="S1670" s="14" t="n"/>
      <c r="T1670" s="15">
        <f>IF(Q1670="YES", IF(R1670="Company",L1670*(1+S1670),IF(R1670="Vendor",L1670*(1-S1670),"")),"")</f>
        <v/>
      </c>
      <c r="U1670" s="15">
        <f>IF(Q1670="YES",O1670*T1670,"")</f>
        <v/>
      </c>
      <c r="V1670" s="16" t="n"/>
      <c r="W1670" s="17">
        <f>IF(Q1670="YES",G1670+V1670,"")</f>
        <v/>
      </c>
      <c r="X1670" s="18">
        <f>IF(Q1670="YES",IF(TODAY()&gt;W1670,"OVERDUE","WITHIN TIME"),"")</f>
        <v/>
      </c>
    </row>
    <row r="1671">
      <c r="A1671" s="3" t="n">
        <v>1667</v>
      </c>
      <c r="B1671" s="4" t="n"/>
      <c r="C1671" s="4" t="n"/>
      <c r="D1671" s="5">
        <f>IF(E1671="ISNR20","Natural Rubber-TSNR (ISNR-20)","")</f>
        <v/>
      </c>
      <c r="E1671" s="4" t="n"/>
      <c r="F1671" s="6" t="n"/>
      <c r="G1671" s="6" t="n"/>
      <c r="H1671" s="7">
        <f>IF(G1671="","",G1671-TODAY())</f>
        <v/>
      </c>
      <c r="I1671" s="8">
        <f>IF(G1671="","",
IF(G1671&lt;TODAY(),
IF(O1671&gt;0,"Violated","Completed"),
IF(H1671&lt;=7,"Expiring Soon",
"Active")))</f>
        <v/>
      </c>
      <c r="J1671" s="8">
        <f>IF(C1671="","",
COUNTIFS(
sales!$C:$C,$C1671,
sales!$E:$E,$E1671,
sales!$H:$H,"&gt;="&amp;$F1671,
sales!$H:$H,"&lt;="&amp;$G1671
))</f>
        <v/>
      </c>
      <c r="K1671" s="9">
        <f>IF(COUNTIFS(sales!C:C, C1671)=0,"",
_xlfn.MAXIFS(sales!H:H, sales!C:C, C1671))</f>
        <v/>
      </c>
      <c r="L1671" s="4" t="n"/>
      <c r="M1671" s="4" t="n"/>
      <c r="N1671" s="10">
        <f>IF(C1671="","",
SUMIFS(
sales!$I:$I,
sales!$C:$C,$C1671,
sales!$E:$E,$E1671,
sales!$H:$H,"&gt;="&amp;$F1671,
sales!$H:$H,"&lt;="&amp;$G1671
))</f>
        <v/>
      </c>
      <c r="O1671" s="10">
        <f>IF(M1671="","",M1671-N1671)</f>
        <v/>
      </c>
      <c r="P1671" s="11">
        <f>IF(M1671=0,"",N1671/M1671)</f>
        <v/>
      </c>
      <c r="Q1671" s="12">
        <f>IF(OR(G1671="",O1671=""),"",
IF(AND(G1671&lt;TODAY(),O1671&gt;0),"YES","NO"))</f>
        <v/>
      </c>
      <c r="R1671" s="100" t="n"/>
      <c r="S1671" s="14" t="n"/>
      <c r="T1671" s="15">
        <f>IF(Q1671="YES", IF(R1671="Company",L1671*(1+S1671),IF(R1671="Vendor",L1671*(1-S1671),"")),"")</f>
        <v/>
      </c>
      <c r="U1671" s="15">
        <f>IF(Q1671="YES",O1671*T1671,"")</f>
        <v/>
      </c>
      <c r="V1671" s="16" t="n"/>
      <c r="W1671" s="17">
        <f>IF(Q1671="YES",G1671+V1671,"")</f>
        <v/>
      </c>
      <c r="X1671" s="18">
        <f>IF(Q1671="YES",IF(TODAY()&gt;W1671,"OVERDUE","WITHIN TIME"),"")</f>
        <v/>
      </c>
    </row>
    <row r="1672">
      <c r="A1672" s="3" t="n">
        <v>1668</v>
      </c>
      <c r="B1672" s="4" t="n"/>
      <c r="C1672" s="4" t="n"/>
      <c r="D1672" s="5">
        <f>IF(E1672="ISNR20","Natural Rubber-TSNR (ISNR-20)","")</f>
        <v/>
      </c>
      <c r="E1672" s="4" t="n"/>
      <c r="F1672" s="6" t="n"/>
      <c r="G1672" s="6" t="n"/>
      <c r="H1672" s="7">
        <f>IF(G1672="","",G1672-TODAY())</f>
        <v/>
      </c>
      <c r="I1672" s="8">
        <f>IF(G1672="","",
IF(G1672&lt;TODAY(),
IF(O1672&gt;0,"Violated","Completed"),
IF(H1672&lt;=7,"Expiring Soon",
"Active")))</f>
        <v/>
      </c>
      <c r="J1672" s="8">
        <f>IF(C1672="","",
COUNTIFS(
sales!$C:$C,$C1672,
sales!$E:$E,$E1672,
sales!$H:$H,"&gt;="&amp;$F1672,
sales!$H:$H,"&lt;="&amp;$G1672
))</f>
        <v/>
      </c>
      <c r="K1672" s="9">
        <f>IF(COUNTIFS(sales!C:C, C1672)=0,"",
_xlfn.MAXIFS(sales!H:H, sales!C:C, C1672))</f>
        <v/>
      </c>
      <c r="L1672" s="4" t="n"/>
      <c r="M1672" s="4" t="n"/>
      <c r="N1672" s="10">
        <f>IF(C1672="","",
SUMIFS(
sales!$I:$I,
sales!$C:$C,$C1672,
sales!$E:$E,$E1672,
sales!$H:$H,"&gt;="&amp;$F1672,
sales!$H:$H,"&lt;="&amp;$G1672
))</f>
        <v/>
      </c>
      <c r="O1672" s="10">
        <f>IF(M1672="","",M1672-N1672)</f>
        <v/>
      </c>
      <c r="P1672" s="11">
        <f>IF(M1672=0,"",N1672/M1672)</f>
        <v/>
      </c>
      <c r="Q1672" s="12">
        <f>IF(OR(G1672="",O1672=""),"",
IF(AND(G1672&lt;TODAY(),O1672&gt;0),"YES","NO"))</f>
        <v/>
      </c>
      <c r="R1672" s="100" t="n"/>
      <c r="S1672" s="14" t="n"/>
      <c r="T1672" s="15">
        <f>IF(Q1672="YES", IF(R1672="Company",L1672*(1+S1672),IF(R1672="Vendor",L1672*(1-S1672),"")),"")</f>
        <v/>
      </c>
      <c r="U1672" s="15">
        <f>IF(Q1672="YES",O1672*T1672,"")</f>
        <v/>
      </c>
      <c r="V1672" s="16" t="n"/>
      <c r="W1672" s="17">
        <f>IF(Q1672="YES",G1672+V1672,"")</f>
        <v/>
      </c>
      <c r="X1672" s="18">
        <f>IF(Q1672="YES",IF(TODAY()&gt;W1672,"OVERDUE","WITHIN TIME"),"")</f>
        <v/>
      </c>
    </row>
    <row r="1673">
      <c r="A1673" s="3" t="n">
        <v>1669</v>
      </c>
      <c r="B1673" s="4" t="n"/>
      <c r="C1673" s="4" t="n"/>
      <c r="D1673" s="5">
        <f>IF(E1673="ISNR20","Natural Rubber-TSNR (ISNR-20)","")</f>
        <v/>
      </c>
      <c r="E1673" s="4" t="n"/>
      <c r="F1673" s="6" t="n"/>
      <c r="G1673" s="6" t="n"/>
      <c r="H1673" s="7">
        <f>IF(G1673="","",G1673-TODAY())</f>
        <v/>
      </c>
      <c r="I1673" s="8">
        <f>IF(G1673="","",
IF(G1673&lt;TODAY(),
IF(O1673&gt;0,"Violated","Completed"),
IF(H1673&lt;=7,"Expiring Soon",
"Active")))</f>
        <v/>
      </c>
      <c r="J1673" s="8">
        <f>IF(C1673="","",
COUNTIFS(
sales!$C:$C,$C1673,
sales!$E:$E,$E1673,
sales!$H:$H,"&gt;="&amp;$F1673,
sales!$H:$H,"&lt;="&amp;$G1673
))</f>
        <v/>
      </c>
      <c r="K1673" s="9">
        <f>IF(COUNTIFS(sales!C:C, C1673)=0,"",
_xlfn.MAXIFS(sales!H:H, sales!C:C, C1673))</f>
        <v/>
      </c>
      <c r="L1673" s="4" t="n"/>
      <c r="M1673" s="4" t="n"/>
      <c r="N1673" s="10">
        <f>IF(C1673="","",
SUMIFS(
sales!$I:$I,
sales!$C:$C,$C1673,
sales!$E:$E,$E1673,
sales!$H:$H,"&gt;="&amp;$F1673,
sales!$H:$H,"&lt;="&amp;$G1673
))</f>
        <v/>
      </c>
      <c r="O1673" s="10">
        <f>IF(M1673="","",M1673-N1673)</f>
        <v/>
      </c>
      <c r="P1673" s="11">
        <f>IF(M1673=0,"",N1673/M1673)</f>
        <v/>
      </c>
      <c r="Q1673" s="12">
        <f>IF(OR(G1673="",O1673=""),"",
IF(AND(G1673&lt;TODAY(),O1673&gt;0),"YES","NO"))</f>
        <v/>
      </c>
      <c r="R1673" s="100" t="n"/>
      <c r="S1673" s="14" t="n"/>
      <c r="T1673" s="15">
        <f>IF(Q1673="YES", IF(R1673="Company",L1673*(1+S1673),IF(R1673="Vendor",L1673*(1-S1673),"")),"")</f>
        <v/>
      </c>
      <c r="U1673" s="15">
        <f>IF(Q1673="YES",O1673*T1673,"")</f>
        <v/>
      </c>
      <c r="V1673" s="16" t="n"/>
      <c r="W1673" s="17">
        <f>IF(Q1673="YES",G1673+V1673,"")</f>
        <v/>
      </c>
      <c r="X1673" s="18">
        <f>IF(Q1673="YES",IF(TODAY()&gt;W1673,"OVERDUE","WITHIN TIME"),"")</f>
        <v/>
      </c>
    </row>
    <row r="1674">
      <c r="A1674" s="3" t="n">
        <v>1670</v>
      </c>
      <c r="B1674" s="4" t="n"/>
      <c r="C1674" s="4" t="n"/>
      <c r="D1674" s="5">
        <f>IF(E1674="ISNR20","Natural Rubber-TSNR (ISNR-20)","")</f>
        <v/>
      </c>
      <c r="E1674" s="4" t="n"/>
      <c r="F1674" s="6" t="n"/>
      <c r="G1674" s="6" t="n"/>
      <c r="H1674" s="7">
        <f>IF(G1674="","",G1674-TODAY())</f>
        <v/>
      </c>
      <c r="I1674" s="8">
        <f>IF(G1674="","",
IF(G1674&lt;TODAY(),
IF(O1674&gt;0,"Violated","Completed"),
IF(H1674&lt;=7,"Expiring Soon",
"Active")))</f>
        <v/>
      </c>
      <c r="J1674" s="8">
        <f>IF(C1674="","",
COUNTIFS(
sales!$C:$C,$C1674,
sales!$E:$E,$E1674,
sales!$H:$H,"&gt;="&amp;$F1674,
sales!$H:$H,"&lt;="&amp;$G1674
))</f>
        <v/>
      </c>
      <c r="K1674" s="9">
        <f>IF(COUNTIFS(sales!C:C, C1674)=0,"",
_xlfn.MAXIFS(sales!H:H, sales!C:C, C1674))</f>
        <v/>
      </c>
      <c r="L1674" s="4" t="n"/>
      <c r="M1674" s="4" t="n"/>
      <c r="N1674" s="10">
        <f>IF(C1674="","",
SUMIFS(
sales!$I:$I,
sales!$C:$C,$C1674,
sales!$E:$E,$E1674,
sales!$H:$H,"&gt;="&amp;$F1674,
sales!$H:$H,"&lt;="&amp;$G1674
))</f>
        <v/>
      </c>
      <c r="O1674" s="10">
        <f>IF(M1674="","",M1674-N1674)</f>
        <v/>
      </c>
      <c r="P1674" s="11">
        <f>IF(M1674=0,"",N1674/M1674)</f>
        <v/>
      </c>
      <c r="Q1674" s="12">
        <f>IF(OR(G1674="",O1674=""),"",
IF(AND(G1674&lt;TODAY(),O1674&gt;0),"YES","NO"))</f>
        <v/>
      </c>
      <c r="R1674" s="100" t="n"/>
      <c r="S1674" s="14" t="n"/>
      <c r="T1674" s="15">
        <f>IF(Q1674="YES", IF(R1674="Company",L1674*(1+S1674),IF(R1674="Vendor",L1674*(1-S1674),"")),"")</f>
        <v/>
      </c>
      <c r="U1674" s="15">
        <f>IF(Q1674="YES",O1674*T1674,"")</f>
        <v/>
      </c>
      <c r="V1674" s="16" t="n"/>
      <c r="W1674" s="17">
        <f>IF(Q1674="YES",G1674+V1674,"")</f>
        <v/>
      </c>
      <c r="X1674" s="18">
        <f>IF(Q1674="YES",IF(TODAY()&gt;W1674,"OVERDUE","WITHIN TIME"),"")</f>
        <v/>
      </c>
    </row>
    <row r="1675">
      <c r="A1675" s="3" t="n">
        <v>1671</v>
      </c>
      <c r="B1675" s="4" t="n"/>
      <c r="C1675" s="4" t="n"/>
      <c r="D1675" s="5">
        <f>IF(E1675="ISNR20","Natural Rubber-TSNR (ISNR-20)","")</f>
        <v/>
      </c>
      <c r="E1675" s="4" t="n"/>
      <c r="F1675" s="6" t="n"/>
      <c r="G1675" s="6" t="n"/>
      <c r="H1675" s="7">
        <f>IF(G1675="","",G1675-TODAY())</f>
        <v/>
      </c>
      <c r="I1675" s="8">
        <f>IF(G1675="","",
IF(G1675&lt;TODAY(),
IF(O1675&gt;0,"Violated","Completed"),
IF(H1675&lt;=7,"Expiring Soon",
"Active")))</f>
        <v/>
      </c>
      <c r="J1675" s="8">
        <f>IF(C1675="","",
COUNTIFS(
sales!$C:$C,$C1675,
sales!$E:$E,$E1675,
sales!$H:$H,"&gt;="&amp;$F1675,
sales!$H:$H,"&lt;="&amp;$G1675
))</f>
        <v/>
      </c>
      <c r="K1675" s="9">
        <f>IF(COUNTIFS(sales!C:C, C1675)=0,"",
_xlfn.MAXIFS(sales!H:H, sales!C:C, C1675))</f>
        <v/>
      </c>
      <c r="L1675" s="4" t="n"/>
      <c r="M1675" s="4" t="n"/>
      <c r="N1675" s="10">
        <f>IF(C1675="","",
SUMIFS(
sales!$I:$I,
sales!$C:$C,$C1675,
sales!$E:$E,$E1675,
sales!$H:$H,"&gt;="&amp;$F1675,
sales!$H:$H,"&lt;="&amp;$G1675
))</f>
        <v/>
      </c>
      <c r="O1675" s="10">
        <f>IF(M1675="","",M1675-N1675)</f>
        <v/>
      </c>
      <c r="P1675" s="11">
        <f>IF(M1675=0,"",N1675/M1675)</f>
        <v/>
      </c>
      <c r="Q1675" s="12">
        <f>IF(OR(G1675="",O1675=""),"",
IF(AND(G1675&lt;TODAY(),O1675&gt;0),"YES","NO"))</f>
        <v/>
      </c>
      <c r="R1675" s="100" t="n"/>
      <c r="S1675" s="14" t="n"/>
      <c r="T1675" s="15">
        <f>IF(Q1675="YES", IF(R1675="Company",L1675*(1+S1675),IF(R1675="Vendor",L1675*(1-S1675),"")),"")</f>
        <v/>
      </c>
      <c r="U1675" s="15">
        <f>IF(Q1675="YES",O1675*T1675,"")</f>
        <v/>
      </c>
      <c r="V1675" s="16" t="n"/>
      <c r="W1675" s="17">
        <f>IF(Q1675="YES",G1675+V1675,"")</f>
        <v/>
      </c>
      <c r="X1675" s="18">
        <f>IF(Q1675="YES",IF(TODAY()&gt;W1675,"OVERDUE","WITHIN TIME"),"")</f>
        <v/>
      </c>
    </row>
    <row r="1676">
      <c r="A1676" s="3" t="n">
        <v>1672</v>
      </c>
      <c r="B1676" s="4" t="n"/>
      <c r="C1676" s="4" t="n"/>
      <c r="D1676" s="5">
        <f>IF(E1676="ISNR20","Natural Rubber-TSNR (ISNR-20)","")</f>
        <v/>
      </c>
      <c r="E1676" s="4" t="n"/>
      <c r="F1676" s="6" t="n"/>
      <c r="G1676" s="6" t="n"/>
      <c r="H1676" s="7">
        <f>IF(G1676="","",G1676-TODAY())</f>
        <v/>
      </c>
      <c r="I1676" s="8">
        <f>IF(G1676="","",
IF(G1676&lt;TODAY(),
IF(O1676&gt;0,"Violated","Completed"),
IF(H1676&lt;=7,"Expiring Soon",
"Active")))</f>
        <v/>
      </c>
      <c r="J1676" s="8">
        <f>IF(C1676="","",
COUNTIFS(
sales!$C:$C,$C1676,
sales!$E:$E,$E1676,
sales!$H:$H,"&gt;="&amp;$F1676,
sales!$H:$H,"&lt;="&amp;$G1676
))</f>
        <v/>
      </c>
      <c r="K1676" s="9">
        <f>IF(COUNTIFS(sales!C:C, C1676)=0,"",
_xlfn.MAXIFS(sales!H:H, sales!C:C, C1676))</f>
        <v/>
      </c>
      <c r="L1676" s="4" t="n"/>
      <c r="M1676" s="4" t="n"/>
      <c r="N1676" s="10">
        <f>IF(C1676="","",
SUMIFS(
sales!$I:$I,
sales!$C:$C,$C1676,
sales!$E:$E,$E1676,
sales!$H:$H,"&gt;="&amp;$F1676,
sales!$H:$H,"&lt;="&amp;$G1676
))</f>
        <v/>
      </c>
      <c r="O1676" s="10">
        <f>IF(M1676="","",M1676-N1676)</f>
        <v/>
      </c>
      <c r="P1676" s="11">
        <f>IF(M1676=0,"",N1676/M1676)</f>
        <v/>
      </c>
      <c r="Q1676" s="12">
        <f>IF(OR(G1676="",O1676=""),"",
IF(AND(G1676&lt;TODAY(),O1676&gt;0),"YES","NO"))</f>
        <v/>
      </c>
      <c r="R1676" s="100" t="n"/>
      <c r="S1676" s="14" t="n"/>
      <c r="T1676" s="15">
        <f>IF(Q1676="YES", IF(R1676="Company",L1676*(1+S1676),IF(R1676="Vendor",L1676*(1-S1676),"")),"")</f>
        <v/>
      </c>
      <c r="U1676" s="15">
        <f>IF(Q1676="YES",O1676*T1676,"")</f>
        <v/>
      </c>
      <c r="V1676" s="16" t="n"/>
      <c r="W1676" s="17">
        <f>IF(Q1676="YES",G1676+V1676,"")</f>
        <v/>
      </c>
      <c r="X1676" s="18">
        <f>IF(Q1676="YES",IF(TODAY()&gt;W1676,"OVERDUE","WITHIN TIME"),"")</f>
        <v/>
      </c>
    </row>
    <row r="1677">
      <c r="A1677" s="3" t="n">
        <v>1673</v>
      </c>
      <c r="B1677" s="4" t="n"/>
      <c r="C1677" s="4" t="n"/>
      <c r="D1677" s="5">
        <f>IF(E1677="ISNR20","Natural Rubber-TSNR (ISNR-20)","")</f>
        <v/>
      </c>
      <c r="E1677" s="4" t="n"/>
      <c r="F1677" s="6" t="n"/>
      <c r="G1677" s="6" t="n"/>
      <c r="H1677" s="7">
        <f>IF(G1677="","",G1677-TODAY())</f>
        <v/>
      </c>
      <c r="I1677" s="8">
        <f>IF(G1677="","",
IF(G1677&lt;TODAY(),
IF(O1677&gt;0,"Violated","Completed"),
IF(H1677&lt;=7,"Expiring Soon",
"Active")))</f>
        <v/>
      </c>
      <c r="J1677" s="8">
        <f>IF(C1677="","",
COUNTIFS(
sales!$C:$C,$C1677,
sales!$E:$E,$E1677,
sales!$H:$H,"&gt;="&amp;$F1677,
sales!$H:$H,"&lt;="&amp;$G1677
))</f>
        <v/>
      </c>
      <c r="K1677" s="9">
        <f>IF(COUNTIFS(sales!C:C, C1677)=0,"",
_xlfn.MAXIFS(sales!H:H, sales!C:C, C1677))</f>
        <v/>
      </c>
      <c r="L1677" s="4" t="n"/>
      <c r="M1677" s="4" t="n"/>
      <c r="N1677" s="10">
        <f>IF(C1677="","",
SUMIFS(
sales!$I:$I,
sales!$C:$C,$C1677,
sales!$E:$E,$E1677,
sales!$H:$H,"&gt;="&amp;$F1677,
sales!$H:$H,"&lt;="&amp;$G1677
))</f>
        <v/>
      </c>
      <c r="O1677" s="10">
        <f>IF(M1677="","",M1677-N1677)</f>
        <v/>
      </c>
      <c r="P1677" s="11">
        <f>IF(M1677=0,"",N1677/M1677)</f>
        <v/>
      </c>
      <c r="Q1677" s="12">
        <f>IF(OR(G1677="",O1677=""),"",
IF(AND(G1677&lt;TODAY(),O1677&gt;0),"YES","NO"))</f>
        <v/>
      </c>
      <c r="R1677" s="100" t="n"/>
      <c r="S1677" s="14" t="n"/>
      <c r="T1677" s="15">
        <f>IF(Q1677="YES", IF(R1677="Company",L1677*(1+S1677),IF(R1677="Vendor",L1677*(1-S1677),"")),"")</f>
        <v/>
      </c>
      <c r="U1677" s="15">
        <f>IF(Q1677="YES",O1677*T1677,"")</f>
        <v/>
      </c>
      <c r="V1677" s="16" t="n"/>
      <c r="W1677" s="17">
        <f>IF(Q1677="YES",G1677+V1677,"")</f>
        <v/>
      </c>
      <c r="X1677" s="18">
        <f>IF(Q1677="YES",IF(TODAY()&gt;W1677,"OVERDUE","WITHIN TIME"),"")</f>
        <v/>
      </c>
    </row>
    <row r="1678">
      <c r="A1678" s="3" t="n">
        <v>1674</v>
      </c>
      <c r="B1678" s="4" t="n"/>
      <c r="C1678" s="4" t="n"/>
      <c r="D1678" s="5">
        <f>IF(E1678="ISNR20","Natural Rubber-TSNR (ISNR-20)","")</f>
        <v/>
      </c>
      <c r="E1678" s="4" t="n"/>
      <c r="F1678" s="6" t="n"/>
      <c r="G1678" s="6" t="n"/>
      <c r="H1678" s="7">
        <f>IF(G1678="","",G1678-TODAY())</f>
        <v/>
      </c>
      <c r="I1678" s="8">
        <f>IF(G1678="","",
IF(G1678&lt;TODAY(),
IF(O1678&gt;0,"Violated","Completed"),
IF(H1678&lt;=7,"Expiring Soon",
"Active")))</f>
        <v/>
      </c>
      <c r="J1678" s="8">
        <f>IF(C1678="","",
COUNTIFS(
sales!$C:$C,$C1678,
sales!$E:$E,$E1678,
sales!$H:$H,"&gt;="&amp;$F1678,
sales!$H:$H,"&lt;="&amp;$G1678
))</f>
        <v/>
      </c>
      <c r="K1678" s="9">
        <f>IF(COUNTIFS(sales!C:C, C1678)=0,"",
_xlfn.MAXIFS(sales!H:H, sales!C:C, C1678))</f>
        <v/>
      </c>
      <c r="L1678" s="4" t="n"/>
      <c r="M1678" s="4" t="n"/>
      <c r="N1678" s="10">
        <f>IF(C1678="","",
SUMIFS(
sales!$I:$I,
sales!$C:$C,$C1678,
sales!$E:$E,$E1678,
sales!$H:$H,"&gt;="&amp;$F1678,
sales!$H:$H,"&lt;="&amp;$G1678
))</f>
        <v/>
      </c>
      <c r="O1678" s="10">
        <f>IF(M1678="","",M1678-N1678)</f>
        <v/>
      </c>
      <c r="P1678" s="11">
        <f>IF(M1678=0,"",N1678/M1678)</f>
        <v/>
      </c>
      <c r="Q1678" s="12">
        <f>IF(OR(G1678="",O1678=""),"",
IF(AND(G1678&lt;TODAY(),O1678&gt;0),"YES","NO"))</f>
        <v/>
      </c>
      <c r="R1678" s="100" t="n"/>
      <c r="S1678" s="14" t="n"/>
      <c r="T1678" s="15">
        <f>IF(Q1678="YES", IF(R1678="Company",L1678*(1+S1678),IF(R1678="Vendor",L1678*(1-S1678),"")),"")</f>
        <v/>
      </c>
      <c r="U1678" s="15">
        <f>IF(Q1678="YES",O1678*T1678,"")</f>
        <v/>
      </c>
      <c r="V1678" s="16" t="n"/>
      <c r="W1678" s="17">
        <f>IF(Q1678="YES",G1678+V1678,"")</f>
        <v/>
      </c>
      <c r="X1678" s="18">
        <f>IF(Q1678="YES",IF(TODAY()&gt;W1678,"OVERDUE","WITHIN TIME"),"")</f>
        <v/>
      </c>
    </row>
    <row r="1679">
      <c r="A1679" s="3" t="n">
        <v>1675</v>
      </c>
      <c r="B1679" s="4" t="n"/>
      <c r="C1679" s="4" t="n"/>
      <c r="D1679" s="5">
        <f>IF(E1679="ISNR20","Natural Rubber-TSNR (ISNR-20)","")</f>
        <v/>
      </c>
      <c r="E1679" s="4" t="n"/>
      <c r="F1679" s="6" t="n"/>
      <c r="G1679" s="6" t="n"/>
      <c r="H1679" s="7">
        <f>IF(G1679="","",G1679-TODAY())</f>
        <v/>
      </c>
      <c r="I1679" s="8">
        <f>IF(G1679="","",
IF(G1679&lt;TODAY(),
IF(O1679&gt;0,"Violated","Completed"),
IF(H1679&lt;=7,"Expiring Soon",
"Active")))</f>
        <v/>
      </c>
      <c r="J1679" s="8">
        <f>IF(C1679="","",
COUNTIFS(
sales!$C:$C,$C1679,
sales!$E:$E,$E1679,
sales!$H:$H,"&gt;="&amp;$F1679,
sales!$H:$H,"&lt;="&amp;$G1679
))</f>
        <v/>
      </c>
      <c r="K1679" s="9">
        <f>IF(COUNTIFS(sales!C:C, C1679)=0,"",
_xlfn.MAXIFS(sales!H:H, sales!C:C, C1679))</f>
        <v/>
      </c>
      <c r="L1679" s="4" t="n"/>
      <c r="M1679" s="4" t="n"/>
      <c r="N1679" s="10">
        <f>IF(C1679="","",
SUMIFS(
sales!$I:$I,
sales!$C:$C,$C1679,
sales!$E:$E,$E1679,
sales!$H:$H,"&gt;="&amp;$F1679,
sales!$H:$H,"&lt;="&amp;$G1679
))</f>
        <v/>
      </c>
      <c r="O1679" s="10">
        <f>IF(M1679="","",M1679-N1679)</f>
        <v/>
      </c>
      <c r="P1679" s="11">
        <f>IF(M1679=0,"",N1679/M1679)</f>
        <v/>
      </c>
      <c r="Q1679" s="12">
        <f>IF(OR(G1679="",O1679=""),"",
IF(AND(G1679&lt;TODAY(),O1679&gt;0),"YES","NO"))</f>
        <v/>
      </c>
      <c r="R1679" s="100" t="n"/>
      <c r="S1679" s="14" t="n"/>
      <c r="T1679" s="15">
        <f>IF(Q1679="YES", IF(R1679="Company",L1679*(1+S1679),IF(R1679="Vendor",L1679*(1-S1679),"")),"")</f>
        <v/>
      </c>
      <c r="U1679" s="15">
        <f>IF(Q1679="YES",O1679*T1679,"")</f>
        <v/>
      </c>
      <c r="V1679" s="16" t="n"/>
      <c r="W1679" s="17">
        <f>IF(Q1679="YES",G1679+V1679,"")</f>
        <v/>
      </c>
      <c r="X1679" s="18">
        <f>IF(Q1679="YES",IF(TODAY()&gt;W1679,"OVERDUE","WITHIN TIME"),"")</f>
        <v/>
      </c>
    </row>
    <row r="1680">
      <c r="A1680" s="3" t="n">
        <v>1676</v>
      </c>
      <c r="B1680" s="4" t="n"/>
      <c r="C1680" s="4" t="n"/>
      <c r="D1680" s="5">
        <f>IF(E1680="ISNR20","Natural Rubber-TSNR (ISNR-20)","")</f>
        <v/>
      </c>
      <c r="E1680" s="4" t="n"/>
      <c r="F1680" s="6" t="n"/>
      <c r="G1680" s="6" t="n"/>
      <c r="H1680" s="7">
        <f>IF(G1680="","",G1680-TODAY())</f>
        <v/>
      </c>
      <c r="I1680" s="8">
        <f>IF(G1680="","",
IF(G1680&lt;TODAY(),
IF(O1680&gt;0,"Violated","Completed"),
IF(H1680&lt;=7,"Expiring Soon",
"Active")))</f>
        <v/>
      </c>
      <c r="J1680" s="8">
        <f>IF(C1680="","",
COUNTIFS(
sales!$C:$C,$C1680,
sales!$E:$E,$E1680,
sales!$H:$H,"&gt;="&amp;$F1680,
sales!$H:$H,"&lt;="&amp;$G1680
))</f>
        <v/>
      </c>
      <c r="K1680" s="9">
        <f>IF(COUNTIFS(sales!C:C, C1680)=0,"",
_xlfn.MAXIFS(sales!H:H, sales!C:C, C1680))</f>
        <v/>
      </c>
      <c r="L1680" s="4" t="n"/>
      <c r="M1680" s="4" t="n"/>
      <c r="N1680" s="10">
        <f>IF(C1680="","",
SUMIFS(
sales!$I:$I,
sales!$C:$C,$C1680,
sales!$E:$E,$E1680,
sales!$H:$H,"&gt;="&amp;$F1680,
sales!$H:$H,"&lt;="&amp;$G1680
))</f>
        <v/>
      </c>
      <c r="O1680" s="10">
        <f>IF(M1680="","",M1680-N1680)</f>
        <v/>
      </c>
      <c r="P1680" s="11">
        <f>IF(M1680=0,"",N1680/M1680)</f>
        <v/>
      </c>
      <c r="Q1680" s="12">
        <f>IF(OR(G1680="",O1680=""),"",
IF(AND(G1680&lt;TODAY(),O1680&gt;0),"YES","NO"))</f>
        <v/>
      </c>
      <c r="R1680" s="100" t="n"/>
      <c r="S1680" s="14" t="n"/>
      <c r="T1680" s="15">
        <f>IF(Q1680="YES", IF(R1680="Company",L1680*(1+S1680),IF(R1680="Vendor",L1680*(1-S1680),"")),"")</f>
        <v/>
      </c>
      <c r="U1680" s="15">
        <f>IF(Q1680="YES",O1680*T1680,"")</f>
        <v/>
      </c>
      <c r="V1680" s="16" t="n"/>
      <c r="W1680" s="17">
        <f>IF(Q1680="YES",G1680+V1680,"")</f>
        <v/>
      </c>
      <c r="X1680" s="18">
        <f>IF(Q1680="YES",IF(TODAY()&gt;W1680,"OVERDUE","WITHIN TIME"),"")</f>
        <v/>
      </c>
    </row>
    <row r="1681">
      <c r="A1681" s="3" t="n">
        <v>1677</v>
      </c>
      <c r="B1681" s="4" t="n"/>
      <c r="C1681" s="4" t="n"/>
      <c r="D1681" s="5">
        <f>IF(E1681="ISNR20","Natural Rubber-TSNR (ISNR-20)","")</f>
        <v/>
      </c>
      <c r="E1681" s="4" t="n"/>
      <c r="F1681" s="6" t="n"/>
      <c r="G1681" s="6" t="n"/>
      <c r="H1681" s="7">
        <f>IF(G1681="","",G1681-TODAY())</f>
        <v/>
      </c>
      <c r="I1681" s="8">
        <f>IF(G1681="","",
IF(G1681&lt;TODAY(),
IF(O1681&gt;0,"Violated","Completed"),
IF(H1681&lt;=7,"Expiring Soon",
"Active")))</f>
        <v/>
      </c>
      <c r="J1681" s="8">
        <f>IF(C1681="","",
COUNTIFS(
sales!$C:$C,$C1681,
sales!$E:$E,$E1681,
sales!$H:$H,"&gt;="&amp;$F1681,
sales!$H:$H,"&lt;="&amp;$G1681
))</f>
        <v/>
      </c>
      <c r="K1681" s="9">
        <f>IF(COUNTIFS(sales!C:C, C1681)=0,"",
_xlfn.MAXIFS(sales!H:H, sales!C:C, C1681))</f>
        <v/>
      </c>
      <c r="L1681" s="4" t="n"/>
      <c r="M1681" s="4" t="n"/>
      <c r="N1681" s="10">
        <f>IF(C1681="","",
SUMIFS(
sales!$I:$I,
sales!$C:$C,$C1681,
sales!$E:$E,$E1681,
sales!$H:$H,"&gt;="&amp;$F1681,
sales!$H:$H,"&lt;="&amp;$G1681
))</f>
        <v/>
      </c>
      <c r="O1681" s="10">
        <f>IF(M1681="","",M1681-N1681)</f>
        <v/>
      </c>
      <c r="P1681" s="11">
        <f>IF(M1681=0,"",N1681/M1681)</f>
        <v/>
      </c>
      <c r="Q1681" s="12">
        <f>IF(OR(G1681="",O1681=""),"",
IF(AND(G1681&lt;TODAY(),O1681&gt;0),"YES","NO"))</f>
        <v/>
      </c>
      <c r="R1681" s="100" t="n"/>
      <c r="S1681" s="14" t="n"/>
      <c r="T1681" s="15">
        <f>IF(Q1681="YES", IF(R1681="Company",L1681*(1+S1681),IF(R1681="Vendor",L1681*(1-S1681),"")),"")</f>
        <v/>
      </c>
      <c r="U1681" s="15">
        <f>IF(Q1681="YES",O1681*T1681,"")</f>
        <v/>
      </c>
      <c r="V1681" s="16" t="n"/>
      <c r="W1681" s="17">
        <f>IF(Q1681="YES",G1681+V1681,"")</f>
        <v/>
      </c>
      <c r="X1681" s="18">
        <f>IF(Q1681="YES",IF(TODAY()&gt;W1681,"OVERDUE","WITHIN TIME"),"")</f>
        <v/>
      </c>
    </row>
    <row r="1682">
      <c r="A1682" s="3" t="n">
        <v>1678</v>
      </c>
      <c r="B1682" s="4" t="n"/>
      <c r="C1682" s="4" t="n"/>
      <c r="D1682" s="5">
        <f>IF(E1682="ISNR20","Natural Rubber-TSNR (ISNR-20)","")</f>
        <v/>
      </c>
      <c r="E1682" s="4" t="n"/>
      <c r="F1682" s="6" t="n"/>
      <c r="G1682" s="6" t="n"/>
      <c r="H1682" s="7">
        <f>IF(G1682="","",G1682-TODAY())</f>
        <v/>
      </c>
      <c r="I1682" s="8">
        <f>IF(G1682="","",
IF(G1682&lt;TODAY(),
IF(O1682&gt;0,"Violated","Completed"),
IF(H1682&lt;=7,"Expiring Soon",
"Active")))</f>
        <v/>
      </c>
      <c r="J1682" s="8">
        <f>IF(C1682="","",
COUNTIFS(
sales!$C:$C,$C1682,
sales!$E:$E,$E1682,
sales!$H:$H,"&gt;="&amp;$F1682,
sales!$H:$H,"&lt;="&amp;$G1682
))</f>
        <v/>
      </c>
      <c r="K1682" s="9">
        <f>IF(COUNTIFS(sales!C:C, C1682)=0,"",
_xlfn.MAXIFS(sales!H:H, sales!C:C, C1682))</f>
        <v/>
      </c>
      <c r="L1682" s="4" t="n"/>
      <c r="M1682" s="4" t="n"/>
      <c r="N1682" s="10">
        <f>IF(C1682="","",
SUMIFS(
sales!$I:$I,
sales!$C:$C,$C1682,
sales!$E:$E,$E1682,
sales!$H:$H,"&gt;="&amp;$F1682,
sales!$H:$H,"&lt;="&amp;$G1682
))</f>
        <v/>
      </c>
      <c r="O1682" s="10">
        <f>IF(M1682="","",M1682-N1682)</f>
        <v/>
      </c>
      <c r="P1682" s="11">
        <f>IF(M1682=0,"",N1682/M1682)</f>
        <v/>
      </c>
      <c r="Q1682" s="12">
        <f>IF(OR(G1682="",O1682=""),"",
IF(AND(G1682&lt;TODAY(),O1682&gt;0),"YES","NO"))</f>
        <v/>
      </c>
      <c r="R1682" s="100" t="n"/>
      <c r="S1682" s="14" t="n"/>
      <c r="T1682" s="15">
        <f>IF(Q1682="YES", IF(R1682="Company",L1682*(1+S1682),IF(R1682="Vendor",L1682*(1-S1682),"")),"")</f>
        <v/>
      </c>
      <c r="U1682" s="15">
        <f>IF(Q1682="YES",O1682*T1682,"")</f>
        <v/>
      </c>
      <c r="V1682" s="16" t="n"/>
      <c r="W1682" s="17">
        <f>IF(Q1682="YES",G1682+V1682,"")</f>
        <v/>
      </c>
      <c r="X1682" s="18">
        <f>IF(Q1682="YES",IF(TODAY()&gt;W1682,"OVERDUE","WITHIN TIME"),"")</f>
        <v/>
      </c>
    </row>
    <row r="1683">
      <c r="A1683" s="3" t="n">
        <v>1679</v>
      </c>
      <c r="B1683" s="4" t="n"/>
      <c r="C1683" s="4" t="n"/>
      <c r="D1683" s="5">
        <f>IF(E1683="ISNR20","Natural Rubber-TSNR (ISNR-20)","")</f>
        <v/>
      </c>
      <c r="E1683" s="4" t="n"/>
      <c r="F1683" s="6" t="n"/>
      <c r="G1683" s="6" t="n"/>
      <c r="H1683" s="7">
        <f>IF(G1683="","",G1683-TODAY())</f>
        <v/>
      </c>
      <c r="I1683" s="8">
        <f>IF(G1683="","",
IF(G1683&lt;TODAY(),
IF(O1683&gt;0,"Violated","Completed"),
IF(H1683&lt;=7,"Expiring Soon",
"Active")))</f>
        <v/>
      </c>
      <c r="J1683" s="8">
        <f>IF(C1683="","",
COUNTIFS(
sales!$C:$C,$C1683,
sales!$E:$E,$E1683,
sales!$H:$H,"&gt;="&amp;$F1683,
sales!$H:$H,"&lt;="&amp;$G1683
))</f>
        <v/>
      </c>
      <c r="K1683" s="9">
        <f>IF(COUNTIFS(sales!C:C, C1683)=0,"",
_xlfn.MAXIFS(sales!H:H, sales!C:C, C1683))</f>
        <v/>
      </c>
      <c r="L1683" s="4" t="n"/>
      <c r="M1683" s="4" t="n"/>
      <c r="N1683" s="10">
        <f>IF(C1683="","",
SUMIFS(
sales!$I:$I,
sales!$C:$C,$C1683,
sales!$E:$E,$E1683,
sales!$H:$H,"&gt;="&amp;$F1683,
sales!$H:$H,"&lt;="&amp;$G1683
))</f>
        <v/>
      </c>
      <c r="O1683" s="10">
        <f>IF(M1683="","",M1683-N1683)</f>
        <v/>
      </c>
      <c r="P1683" s="11">
        <f>IF(M1683=0,"",N1683/M1683)</f>
        <v/>
      </c>
      <c r="Q1683" s="12">
        <f>IF(OR(G1683="",O1683=""),"",
IF(AND(G1683&lt;TODAY(),O1683&gt;0),"YES","NO"))</f>
        <v/>
      </c>
      <c r="R1683" s="100" t="n"/>
      <c r="S1683" s="14" t="n"/>
      <c r="T1683" s="15">
        <f>IF(Q1683="YES", IF(R1683="Company",L1683*(1+S1683),IF(R1683="Vendor",L1683*(1-S1683),"")),"")</f>
        <v/>
      </c>
      <c r="U1683" s="15">
        <f>IF(Q1683="YES",O1683*T1683,"")</f>
        <v/>
      </c>
      <c r="V1683" s="16" t="n"/>
      <c r="W1683" s="17">
        <f>IF(Q1683="YES",G1683+V1683,"")</f>
        <v/>
      </c>
      <c r="X1683" s="18">
        <f>IF(Q1683="YES",IF(TODAY()&gt;W1683,"OVERDUE","WITHIN TIME"),"")</f>
        <v/>
      </c>
    </row>
    <row r="1684">
      <c r="A1684" s="3" t="n">
        <v>1680</v>
      </c>
      <c r="B1684" s="4" t="n"/>
      <c r="C1684" s="4" t="n"/>
      <c r="D1684" s="5">
        <f>IF(E1684="ISNR20","Natural Rubber-TSNR (ISNR-20)","")</f>
        <v/>
      </c>
      <c r="E1684" s="4" t="n"/>
      <c r="F1684" s="6" t="n"/>
      <c r="G1684" s="6" t="n"/>
      <c r="H1684" s="7">
        <f>IF(G1684="","",G1684-TODAY())</f>
        <v/>
      </c>
      <c r="I1684" s="8">
        <f>IF(G1684="","",
IF(G1684&lt;TODAY(),
IF(O1684&gt;0,"Violated","Completed"),
IF(H1684&lt;=7,"Expiring Soon",
"Active")))</f>
        <v/>
      </c>
      <c r="J1684" s="8">
        <f>IF(C1684="","",
COUNTIFS(
sales!$C:$C,$C1684,
sales!$E:$E,$E1684,
sales!$H:$H,"&gt;="&amp;$F1684,
sales!$H:$H,"&lt;="&amp;$G1684
))</f>
        <v/>
      </c>
      <c r="K1684" s="9">
        <f>IF(COUNTIFS(sales!C:C, C1684)=0,"",
_xlfn.MAXIFS(sales!H:H, sales!C:C, C1684))</f>
        <v/>
      </c>
      <c r="L1684" s="4" t="n"/>
      <c r="M1684" s="4" t="n"/>
      <c r="N1684" s="10">
        <f>IF(C1684="","",
SUMIFS(
sales!$I:$I,
sales!$C:$C,$C1684,
sales!$E:$E,$E1684,
sales!$H:$H,"&gt;="&amp;$F1684,
sales!$H:$H,"&lt;="&amp;$G1684
))</f>
        <v/>
      </c>
      <c r="O1684" s="10">
        <f>IF(M1684="","",M1684-N1684)</f>
        <v/>
      </c>
      <c r="P1684" s="11">
        <f>IF(M1684=0,"",N1684/M1684)</f>
        <v/>
      </c>
      <c r="Q1684" s="12">
        <f>IF(OR(G1684="",O1684=""),"",
IF(AND(G1684&lt;TODAY(),O1684&gt;0),"YES","NO"))</f>
        <v/>
      </c>
      <c r="R1684" s="100" t="n"/>
      <c r="S1684" s="14" t="n"/>
      <c r="T1684" s="15">
        <f>IF(Q1684="YES", IF(R1684="Company",L1684*(1+S1684),IF(R1684="Vendor",L1684*(1-S1684),"")),"")</f>
        <v/>
      </c>
      <c r="U1684" s="15">
        <f>IF(Q1684="YES",O1684*T1684,"")</f>
        <v/>
      </c>
      <c r="V1684" s="16" t="n"/>
      <c r="W1684" s="17">
        <f>IF(Q1684="YES",G1684+V1684,"")</f>
        <v/>
      </c>
      <c r="X1684" s="18">
        <f>IF(Q1684="YES",IF(TODAY()&gt;W1684,"OVERDUE","WITHIN TIME"),"")</f>
        <v/>
      </c>
    </row>
    <row r="1685">
      <c r="A1685" s="3" t="n">
        <v>1681</v>
      </c>
      <c r="B1685" s="4" t="n"/>
      <c r="C1685" s="4" t="n"/>
      <c r="D1685" s="5">
        <f>IF(E1685="ISNR20","Natural Rubber-TSNR (ISNR-20)","")</f>
        <v/>
      </c>
      <c r="E1685" s="4" t="n"/>
      <c r="F1685" s="6" t="n"/>
      <c r="G1685" s="6" t="n"/>
      <c r="H1685" s="7">
        <f>IF(G1685="","",G1685-TODAY())</f>
        <v/>
      </c>
      <c r="I1685" s="8">
        <f>IF(G1685="","",
IF(G1685&lt;TODAY(),
IF(O1685&gt;0,"Violated","Completed"),
IF(H1685&lt;=7,"Expiring Soon",
"Active")))</f>
        <v/>
      </c>
      <c r="J1685" s="8">
        <f>IF(C1685="","",
COUNTIFS(
sales!$C:$C,$C1685,
sales!$E:$E,$E1685,
sales!$H:$H,"&gt;="&amp;$F1685,
sales!$H:$H,"&lt;="&amp;$G1685
))</f>
        <v/>
      </c>
      <c r="K1685" s="9">
        <f>IF(COUNTIFS(sales!C:C, C1685)=0,"",
_xlfn.MAXIFS(sales!H:H, sales!C:C, C1685))</f>
        <v/>
      </c>
      <c r="L1685" s="4" t="n"/>
      <c r="M1685" s="4" t="n"/>
      <c r="N1685" s="10">
        <f>IF(C1685="","",
SUMIFS(
sales!$I:$I,
sales!$C:$C,$C1685,
sales!$E:$E,$E1685,
sales!$H:$H,"&gt;="&amp;$F1685,
sales!$H:$H,"&lt;="&amp;$G1685
))</f>
        <v/>
      </c>
      <c r="O1685" s="10">
        <f>IF(M1685="","",M1685-N1685)</f>
        <v/>
      </c>
      <c r="P1685" s="11">
        <f>IF(M1685=0,"",N1685/M1685)</f>
        <v/>
      </c>
      <c r="Q1685" s="12">
        <f>IF(OR(G1685="",O1685=""),"",
IF(AND(G1685&lt;TODAY(),O1685&gt;0),"YES","NO"))</f>
        <v/>
      </c>
      <c r="R1685" s="100" t="n"/>
      <c r="S1685" s="14" t="n"/>
      <c r="T1685" s="15">
        <f>IF(Q1685="YES", IF(R1685="Company",L1685*(1+S1685),IF(R1685="Vendor",L1685*(1-S1685),"")),"")</f>
        <v/>
      </c>
      <c r="U1685" s="15">
        <f>IF(Q1685="YES",O1685*T1685,"")</f>
        <v/>
      </c>
      <c r="V1685" s="16" t="n"/>
      <c r="W1685" s="17">
        <f>IF(Q1685="YES",G1685+V1685,"")</f>
        <v/>
      </c>
      <c r="X1685" s="18">
        <f>IF(Q1685="YES",IF(TODAY()&gt;W1685,"OVERDUE","WITHIN TIME"),"")</f>
        <v/>
      </c>
    </row>
    <row r="1686">
      <c r="A1686" s="3" t="n">
        <v>1682</v>
      </c>
      <c r="B1686" s="4" t="n"/>
      <c r="C1686" s="4" t="n"/>
      <c r="D1686" s="5">
        <f>IF(E1686="ISNR20","Natural Rubber-TSNR (ISNR-20)","")</f>
        <v/>
      </c>
      <c r="E1686" s="4" t="n"/>
      <c r="F1686" s="6" t="n"/>
      <c r="G1686" s="6" t="n"/>
      <c r="H1686" s="7">
        <f>IF(G1686="","",G1686-TODAY())</f>
        <v/>
      </c>
      <c r="I1686" s="8">
        <f>IF(G1686="","",
IF(G1686&lt;TODAY(),
IF(O1686&gt;0,"Violated","Completed"),
IF(H1686&lt;=7,"Expiring Soon",
"Active")))</f>
        <v/>
      </c>
      <c r="J1686" s="8">
        <f>IF(C1686="","",
COUNTIFS(
sales!$C:$C,$C1686,
sales!$E:$E,$E1686,
sales!$H:$H,"&gt;="&amp;$F1686,
sales!$H:$H,"&lt;="&amp;$G1686
))</f>
        <v/>
      </c>
      <c r="K1686" s="9">
        <f>IF(COUNTIFS(sales!C:C, C1686)=0,"",
_xlfn.MAXIFS(sales!H:H, sales!C:C, C1686))</f>
        <v/>
      </c>
      <c r="L1686" s="4" t="n"/>
      <c r="M1686" s="4" t="n"/>
      <c r="N1686" s="10">
        <f>IF(C1686="","",
SUMIFS(
sales!$I:$I,
sales!$C:$C,$C1686,
sales!$E:$E,$E1686,
sales!$H:$H,"&gt;="&amp;$F1686,
sales!$H:$H,"&lt;="&amp;$G1686
))</f>
        <v/>
      </c>
      <c r="O1686" s="10">
        <f>IF(M1686="","",M1686-N1686)</f>
        <v/>
      </c>
      <c r="P1686" s="11">
        <f>IF(M1686=0,"",N1686/M1686)</f>
        <v/>
      </c>
      <c r="Q1686" s="12">
        <f>IF(OR(G1686="",O1686=""),"",
IF(AND(G1686&lt;TODAY(),O1686&gt;0),"YES","NO"))</f>
        <v/>
      </c>
      <c r="R1686" s="100" t="n"/>
      <c r="S1686" s="14" t="n"/>
      <c r="T1686" s="15">
        <f>IF(Q1686="YES", IF(R1686="Company",L1686*(1+S1686),IF(R1686="Vendor",L1686*(1-S1686),"")),"")</f>
        <v/>
      </c>
      <c r="U1686" s="15">
        <f>IF(Q1686="YES",O1686*T1686,"")</f>
        <v/>
      </c>
      <c r="V1686" s="16" t="n"/>
      <c r="W1686" s="17">
        <f>IF(Q1686="YES",G1686+V1686,"")</f>
        <v/>
      </c>
      <c r="X1686" s="18">
        <f>IF(Q1686="YES",IF(TODAY()&gt;W1686,"OVERDUE","WITHIN TIME"),"")</f>
        <v/>
      </c>
    </row>
    <row r="1687">
      <c r="A1687" s="3" t="n">
        <v>1683</v>
      </c>
      <c r="B1687" s="4" t="n"/>
      <c r="C1687" s="4" t="n"/>
      <c r="D1687" s="5">
        <f>IF(E1687="ISNR20","Natural Rubber-TSNR (ISNR-20)","")</f>
        <v/>
      </c>
      <c r="E1687" s="4" t="n"/>
      <c r="F1687" s="6" t="n"/>
      <c r="G1687" s="6" t="n"/>
      <c r="H1687" s="7">
        <f>IF(G1687="","",G1687-TODAY())</f>
        <v/>
      </c>
      <c r="I1687" s="8">
        <f>IF(G1687="","",
IF(G1687&lt;TODAY(),
IF(O1687&gt;0,"Violated","Completed"),
IF(H1687&lt;=7,"Expiring Soon",
"Active")))</f>
        <v/>
      </c>
      <c r="J1687" s="8">
        <f>IF(C1687="","",
COUNTIFS(
sales!$C:$C,$C1687,
sales!$E:$E,$E1687,
sales!$H:$H,"&gt;="&amp;$F1687,
sales!$H:$H,"&lt;="&amp;$G1687
))</f>
        <v/>
      </c>
      <c r="K1687" s="9">
        <f>IF(COUNTIFS(sales!C:C, C1687)=0,"",
_xlfn.MAXIFS(sales!H:H, sales!C:C, C1687))</f>
        <v/>
      </c>
      <c r="L1687" s="4" t="n"/>
      <c r="M1687" s="4" t="n"/>
      <c r="N1687" s="10">
        <f>IF(C1687="","",
SUMIFS(
sales!$I:$I,
sales!$C:$C,$C1687,
sales!$E:$E,$E1687,
sales!$H:$H,"&gt;="&amp;$F1687,
sales!$H:$H,"&lt;="&amp;$G1687
))</f>
        <v/>
      </c>
      <c r="O1687" s="10">
        <f>IF(M1687="","",M1687-N1687)</f>
        <v/>
      </c>
      <c r="P1687" s="11">
        <f>IF(M1687=0,"",N1687/M1687)</f>
        <v/>
      </c>
      <c r="Q1687" s="12">
        <f>IF(OR(G1687="",O1687=""),"",
IF(AND(G1687&lt;TODAY(),O1687&gt;0),"YES","NO"))</f>
        <v/>
      </c>
      <c r="R1687" s="100" t="n"/>
      <c r="S1687" s="14" t="n"/>
      <c r="T1687" s="15">
        <f>IF(Q1687="YES", IF(R1687="Company",L1687*(1+S1687),IF(R1687="Vendor",L1687*(1-S1687),"")),"")</f>
        <v/>
      </c>
      <c r="U1687" s="15">
        <f>IF(Q1687="YES",O1687*T1687,"")</f>
        <v/>
      </c>
      <c r="V1687" s="16" t="n"/>
      <c r="W1687" s="17">
        <f>IF(Q1687="YES",G1687+V1687,"")</f>
        <v/>
      </c>
      <c r="X1687" s="18">
        <f>IF(Q1687="YES",IF(TODAY()&gt;W1687,"OVERDUE","WITHIN TIME"),"")</f>
        <v/>
      </c>
    </row>
    <row r="1688">
      <c r="A1688" s="3" t="n">
        <v>1684</v>
      </c>
      <c r="B1688" s="4" t="n"/>
      <c r="C1688" s="4" t="n"/>
      <c r="D1688" s="5">
        <f>IF(E1688="ISNR20","Natural Rubber-TSNR (ISNR-20)","")</f>
        <v/>
      </c>
      <c r="E1688" s="4" t="n"/>
      <c r="F1688" s="6" t="n"/>
      <c r="G1688" s="6" t="n"/>
      <c r="H1688" s="7">
        <f>IF(G1688="","",G1688-TODAY())</f>
        <v/>
      </c>
      <c r="I1688" s="8">
        <f>IF(G1688="","",
IF(G1688&lt;TODAY(),
IF(O1688&gt;0,"Violated","Completed"),
IF(H1688&lt;=7,"Expiring Soon",
"Active")))</f>
        <v/>
      </c>
      <c r="J1688" s="8">
        <f>IF(C1688="","",
COUNTIFS(
sales!$C:$C,$C1688,
sales!$E:$E,$E1688,
sales!$H:$H,"&gt;="&amp;$F1688,
sales!$H:$H,"&lt;="&amp;$G1688
))</f>
        <v/>
      </c>
      <c r="K1688" s="9">
        <f>IF(COUNTIFS(sales!C:C, C1688)=0,"",
_xlfn.MAXIFS(sales!H:H, sales!C:C, C1688))</f>
        <v/>
      </c>
      <c r="L1688" s="4" t="n"/>
      <c r="M1688" s="4" t="n"/>
      <c r="N1688" s="10">
        <f>IF(C1688="","",
SUMIFS(
sales!$I:$I,
sales!$C:$C,$C1688,
sales!$E:$E,$E1688,
sales!$H:$H,"&gt;="&amp;$F1688,
sales!$H:$H,"&lt;="&amp;$G1688
))</f>
        <v/>
      </c>
      <c r="O1688" s="10">
        <f>IF(M1688="","",M1688-N1688)</f>
        <v/>
      </c>
      <c r="P1688" s="11">
        <f>IF(M1688=0,"",N1688/M1688)</f>
        <v/>
      </c>
      <c r="Q1688" s="12">
        <f>IF(OR(G1688="",O1688=""),"",
IF(AND(G1688&lt;TODAY(),O1688&gt;0),"YES","NO"))</f>
        <v/>
      </c>
      <c r="R1688" s="100" t="n"/>
      <c r="S1688" s="14" t="n"/>
      <c r="T1688" s="15">
        <f>IF(Q1688="YES", IF(R1688="Company",L1688*(1+S1688),IF(R1688="Vendor",L1688*(1-S1688),"")),"")</f>
        <v/>
      </c>
      <c r="U1688" s="15">
        <f>IF(Q1688="YES",O1688*T1688,"")</f>
        <v/>
      </c>
      <c r="V1688" s="16" t="n"/>
      <c r="W1688" s="17">
        <f>IF(Q1688="YES",G1688+V1688,"")</f>
        <v/>
      </c>
      <c r="X1688" s="18">
        <f>IF(Q1688="YES",IF(TODAY()&gt;W1688,"OVERDUE","WITHIN TIME"),"")</f>
        <v/>
      </c>
    </row>
    <row r="1689">
      <c r="A1689" s="3" t="n">
        <v>1685</v>
      </c>
      <c r="B1689" s="4" t="n"/>
      <c r="C1689" s="4" t="n"/>
      <c r="D1689" s="5">
        <f>IF(E1689="ISNR20","Natural Rubber-TSNR (ISNR-20)","")</f>
        <v/>
      </c>
      <c r="E1689" s="4" t="n"/>
      <c r="F1689" s="6" t="n"/>
      <c r="G1689" s="6" t="n"/>
      <c r="H1689" s="7">
        <f>IF(G1689="","",G1689-TODAY())</f>
        <v/>
      </c>
      <c r="I1689" s="8">
        <f>IF(G1689="","",
IF(G1689&lt;TODAY(),
IF(O1689&gt;0,"Violated","Completed"),
IF(H1689&lt;=7,"Expiring Soon",
"Active")))</f>
        <v/>
      </c>
      <c r="J1689" s="8">
        <f>IF(C1689="","",
COUNTIFS(
sales!$C:$C,$C1689,
sales!$E:$E,$E1689,
sales!$H:$H,"&gt;="&amp;$F1689,
sales!$H:$H,"&lt;="&amp;$G1689
))</f>
        <v/>
      </c>
      <c r="K1689" s="9">
        <f>IF(COUNTIFS(sales!C:C, C1689)=0,"",
_xlfn.MAXIFS(sales!H:H, sales!C:C, C1689))</f>
        <v/>
      </c>
      <c r="L1689" s="4" t="n"/>
      <c r="M1689" s="4" t="n"/>
      <c r="N1689" s="10">
        <f>IF(C1689="","",
SUMIFS(
sales!$I:$I,
sales!$C:$C,$C1689,
sales!$E:$E,$E1689,
sales!$H:$H,"&gt;="&amp;$F1689,
sales!$H:$H,"&lt;="&amp;$G1689
))</f>
        <v/>
      </c>
      <c r="O1689" s="10">
        <f>IF(M1689="","",M1689-N1689)</f>
        <v/>
      </c>
      <c r="P1689" s="11">
        <f>IF(M1689=0,"",N1689/M1689)</f>
        <v/>
      </c>
      <c r="Q1689" s="12">
        <f>IF(OR(G1689="",O1689=""),"",
IF(AND(G1689&lt;TODAY(),O1689&gt;0),"YES","NO"))</f>
        <v/>
      </c>
      <c r="R1689" s="100" t="n"/>
      <c r="S1689" s="14" t="n"/>
      <c r="T1689" s="15">
        <f>IF(Q1689="YES", IF(R1689="Company",L1689*(1+S1689),IF(R1689="Vendor",L1689*(1-S1689),"")),"")</f>
        <v/>
      </c>
      <c r="U1689" s="15">
        <f>IF(Q1689="YES",O1689*T1689,"")</f>
        <v/>
      </c>
      <c r="V1689" s="16" t="n"/>
      <c r="W1689" s="17">
        <f>IF(Q1689="YES",G1689+V1689,"")</f>
        <v/>
      </c>
      <c r="X1689" s="18">
        <f>IF(Q1689="YES",IF(TODAY()&gt;W1689,"OVERDUE","WITHIN TIME"),"")</f>
        <v/>
      </c>
    </row>
    <row r="1690">
      <c r="A1690" s="3" t="n">
        <v>1686</v>
      </c>
      <c r="B1690" s="4" t="n"/>
      <c r="C1690" s="4" t="n"/>
      <c r="D1690" s="5">
        <f>IF(E1690="ISNR20","Natural Rubber-TSNR (ISNR-20)","")</f>
        <v/>
      </c>
      <c r="E1690" s="4" t="n"/>
      <c r="F1690" s="6" t="n"/>
      <c r="G1690" s="6" t="n"/>
      <c r="H1690" s="7">
        <f>IF(G1690="","",G1690-TODAY())</f>
        <v/>
      </c>
      <c r="I1690" s="8">
        <f>IF(G1690="","",
IF(G1690&lt;TODAY(),
IF(O1690&gt;0,"Violated","Completed"),
IF(H1690&lt;=7,"Expiring Soon",
"Active")))</f>
        <v/>
      </c>
      <c r="J1690" s="8">
        <f>IF(C1690="","",
COUNTIFS(
sales!$C:$C,$C1690,
sales!$E:$E,$E1690,
sales!$H:$H,"&gt;="&amp;$F1690,
sales!$H:$H,"&lt;="&amp;$G1690
))</f>
        <v/>
      </c>
      <c r="K1690" s="9">
        <f>IF(COUNTIFS(sales!C:C, C1690)=0,"",
_xlfn.MAXIFS(sales!H:H, sales!C:C, C1690))</f>
        <v/>
      </c>
      <c r="L1690" s="4" t="n"/>
      <c r="M1690" s="4" t="n"/>
      <c r="N1690" s="10">
        <f>IF(C1690="","",
SUMIFS(
sales!$I:$I,
sales!$C:$C,$C1690,
sales!$E:$E,$E1690,
sales!$H:$H,"&gt;="&amp;$F1690,
sales!$H:$H,"&lt;="&amp;$G1690
))</f>
        <v/>
      </c>
      <c r="O1690" s="10">
        <f>IF(M1690="","",M1690-N1690)</f>
        <v/>
      </c>
      <c r="P1690" s="11">
        <f>IF(M1690=0,"",N1690/M1690)</f>
        <v/>
      </c>
      <c r="Q1690" s="12">
        <f>IF(OR(G1690="",O1690=""),"",
IF(AND(G1690&lt;TODAY(),O1690&gt;0),"YES","NO"))</f>
        <v/>
      </c>
      <c r="R1690" s="100" t="n"/>
      <c r="S1690" s="14" t="n"/>
      <c r="T1690" s="15">
        <f>IF(Q1690="YES", IF(R1690="Company",L1690*(1+S1690),IF(R1690="Vendor",L1690*(1-S1690),"")),"")</f>
        <v/>
      </c>
      <c r="U1690" s="15">
        <f>IF(Q1690="YES",O1690*T1690,"")</f>
        <v/>
      </c>
      <c r="V1690" s="16" t="n"/>
      <c r="W1690" s="17">
        <f>IF(Q1690="YES",G1690+V1690,"")</f>
        <v/>
      </c>
      <c r="X1690" s="18">
        <f>IF(Q1690="YES",IF(TODAY()&gt;W1690,"OVERDUE","WITHIN TIME"),"")</f>
        <v/>
      </c>
    </row>
    <row r="1691">
      <c r="A1691" s="3" t="n">
        <v>1687</v>
      </c>
      <c r="B1691" s="4" t="n"/>
      <c r="C1691" s="4" t="n"/>
      <c r="D1691" s="5">
        <f>IF(E1691="ISNR20","Natural Rubber-TSNR (ISNR-20)","")</f>
        <v/>
      </c>
      <c r="E1691" s="4" t="n"/>
      <c r="F1691" s="6" t="n"/>
      <c r="G1691" s="6" t="n"/>
      <c r="H1691" s="7">
        <f>IF(G1691="","",G1691-TODAY())</f>
        <v/>
      </c>
      <c r="I1691" s="8">
        <f>IF(G1691="","",
IF(G1691&lt;TODAY(),
IF(O1691&gt;0,"Violated","Completed"),
IF(H1691&lt;=7,"Expiring Soon",
"Active")))</f>
        <v/>
      </c>
      <c r="J1691" s="8">
        <f>IF(C1691="","",
COUNTIFS(
sales!$C:$C,$C1691,
sales!$E:$E,$E1691,
sales!$H:$H,"&gt;="&amp;$F1691,
sales!$H:$H,"&lt;="&amp;$G1691
))</f>
        <v/>
      </c>
      <c r="K1691" s="9">
        <f>IF(COUNTIFS(sales!C:C, C1691)=0,"",
_xlfn.MAXIFS(sales!H:H, sales!C:C, C1691))</f>
        <v/>
      </c>
      <c r="L1691" s="4" t="n"/>
      <c r="M1691" s="4" t="n"/>
      <c r="N1691" s="10">
        <f>IF(C1691="","",
SUMIFS(
sales!$I:$I,
sales!$C:$C,$C1691,
sales!$E:$E,$E1691,
sales!$H:$H,"&gt;="&amp;$F1691,
sales!$H:$H,"&lt;="&amp;$G1691
))</f>
        <v/>
      </c>
      <c r="O1691" s="10">
        <f>IF(M1691="","",M1691-N1691)</f>
        <v/>
      </c>
      <c r="P1691" s="11">
        <f>IF(M1691=0,"",N1691/M1691)</f>
        <v/>
      </c>
      <c r="Q1691" s="12">
        <f>IF(OR(G1691="",O1691=""),"",
IF(AND(G1691&lt;TODAY(),O1691&gt;0),"YES","NO"))</f>
        <v/>
      </c>
      <c r="R1691" s="100" t="n"/>
      <c r="S1691" s="14" t="n"/>
      <c r="T1691" s="15">
        <f>IF(Q1691="YES", IF(R1691="Company",L1691*(1+S1691),IF(R1691="Vendor",L1691*(1-S1691),"")),"")</f>
        <v/>
      </c>
      <c r="U1691" s="15">
        <f>IF(Q1691="YES",O1691*T1691,"")</f>
        <v/>
      </c>
      <c r="V1691" s="16" t="n"/>
      <c r="W1691" s="17">
        <f>IF(Q1691="YES",G1691+V1691,"")</f>
        <v/>
      </c>
      <c r="X1691" s="18">
        <f>IF(Q1691="YES",IF(TODAY()&gt;W1691,"OVERDUE","WITHIN TIME"),"")</f>
        <v/>
      </c>
    </row>
    <row r="1692">
      <c r="A1692" s="3" t="n">
        <v>1688</v>
      </c>
      <c r="B1692" s="4" t="n"/>
      <c r="C1692" s="4" t="n"/>
      <c r="D1692" s="5">
        <f>IF(E1692="ISNR20","Natural Rubber-TSNR (ISNR-20)","")</f>
        <v/>
      </c>
      <c r="E1692" s="4" t="n"/>
      <c r="F1692" s="6" t="n"/>
      <c r="G1692" s="6" t="n"/>
      <c r="H1692" s="7">
        <f>IF(G1692="","",G1692-TODAY())</f>
        <v/>
      </c>
      <c r="I1692" s="8">
        <f>IF(G1692="","",
IF(G1692&lt;TODAY(),
IF(O1692&gt;0,"Violated","Completed"),
IF(H1692&lt;=7,"Expiring Soon",
"Active")))</f>
        <v/>
      </c>
      <c r="J1692" s="8">
        <f>IF(C1692="","",
COUNTIFS(
sales!$C:$C,$C1692,
sales!$E:$E,$E1692,
sales!$H:$H,"&gt;="&amp;$F1692,
sales!$H:$H,"&lt;="&amp;$G1692
))</f>
        <v/>
      </c>
      <c r="K1692" s="9">
        <f>IF(COUNTIFS(sales!C:C, C1692)=0,"",
_xlfn.MAXIFS(sales!H:H, sales!C:C, C1692))</f>
        <v/>
      </c>
      <c r="L1692" s="4" t="n"/>
      <c r="M1692" s="4" t="n"/>
      <c r="N1692" s="10">
        <f>IF(C1692="","",
SUMIFS(
sales!$I:$I,
sales!$C:$C,$C1692,
sales!$E:$E,$E1692,
sales!$H:$H,"&gt;="&amp;$F1692,
sales!$H:$H,"&lt;="&amp;$G1692
))</f>
        <v/>
      </c>
      <c r="O1692" s="10">
        <f>IF(M1692="","",M1692-N1692)</f>
        <v/>
      </c>
      <c r="P1692" s="11">
        <f>IF(M1692=0,"",N1692/M1692)</f>
        <v/>
      </c>
      <c r="Q1692" s="12">
        <f>IF(OR(G1692="",O1692=""),"",
IF(AND(G1692&lt;TODAY(),O1692&gt;0),"YES","NO"))</f>
        <v/>
      </c>
      <c r="R1692" s="100" t="n"/>
      <c r="S1692" s="14" t="n"/>
      <c r="T1692" s="15">
        <f>IF(Q1692="YES", IF(R1692="Company",L1692*(1+S1692),IF(R1692="Vendor",L1692*(1-S1692),"")),"")</f>
        <v/>
      </c>
      <c r="U1692" s="15">
        <f>IF(Q1692="YES",O1692*T1692,"")</f>
        <v/>
      </c>
      <c r="V1692" s="16" t="n"/>
      <c r="W1692" s="17">
        <f>IF(Q1692="YES",G1692+V1692,"")</f>
        <v/>
      </c>
      <c r="X1692" s="18">
        <f>IF(Q1692="YES",IF(TODAY()&gt;W1692,"OVERDUE","WITHIN TIME"),"")</f>
        <v/>
      </c>
    </row>
    <row r="1693">
      <c r="A1693" s="3" t="n">
        <v>1689</v>
      </c>
      <c r="B1693" s="4" t="n"/>
      <c r="C1693" s="4" t="n"/>
      <c r="D1693" s="5">
        <f>IF(E1693="ISNR20","Natural Rubber-TSNR (ISNR-20)","")</f>
        <v/>
      </c>
      <c r="E1693" s="4" t="n"/>
      <c r="F1693" s="6" t="n"/>
      <c r="G1693" s="6" t="n"/>
      <c r="H1693" s="7">
        <f>IF(G1693="","",G1693-TODAY())</f>
        <v/>
      </c>
      <c r="I1693" s="8">
        <f>IF(G1693="","",
IF(G1693&lt;TODAY(),
IF(O1693&gt;0,"Violated","Completed"),
IF(H1693&lt;=7,"Expiring Soon",
"Active")))</f>
        <v/>
      </c>
      <c r="J1693" s="8">
        <f>IF(C1693="","",
COUNTIFS(
sales!$C:$C,$C1693,
sales!$E:$E,$E1693,
sales!$H:$H,"&gt;="&amp;$F1693,
sales!$H:$H,"&lt;="&amp;$G1693
))</f>
        <v/>
      </c>
      <c r="K1693" s="9">
        <f>IF(COUNTIFS(sales!C:C, C1693)=0,"",
_xlfn.MAXIFS(sales!H:H, sales!C:C, C1693))</f>
        <v/>
      </c>
      <c r="L1693" s="4" t="n"/>
      <c r="M1693" s="4" t="n"/>
      <c r="N1693" s="10">
        <f>IF(C1693="","",
SUMIFS(
sales!$I:$I,
sales!$C:$C,$C1693,
sales!$E:$E,$E1693,
sales!$H:$H,"&gt;="&amp;$F1693,
sales!$H:$H,"&lt;="&amp;$G1693
))</f>
        <v/>
      </c>
      <c r="O1693" s="10">
        <f>IF(M1693="","",M1693-N1693)</f>
        <v/>
      </c>
      <c r="P1693" s="11">
        <f>IF(M1693=0,"",N1693/M1693)</f>
        <v/>
      </c>
      <c r="Q1693" s="12">
        <f>IF(OR(G1693="",O1693=""),"",
IF(AND(G1693&lt;TODAY(),O1693&gt;0),"YES","NO"))</f>
        <v/>
      </c>
      <c r="R1693" s="100" t="n"/>
      <c r="S1693" s="14" t="n"/>
      <c r="T1693" s="15">
        <f>IF(Q1693="YES", IF(R1693="Company",L1693*(1+S1693),IF(R1693="Vendor",L1693*(1-S1693),"")),"")</f>
        <v/>
      </c>
      <c r="U1693" s="15">
        <f>IF(Q1693="YES",O1693*T1693,"")</f>
        <v/>
      </c>
      <c r="V1693" s="16" t="n"/>
      <c r="W1693" s="17">
        <f>IF(Q1693="YES",G1693+V1693,"")</f>
        <v/>
      </c>
      <c r="X1693" s="18">
        <f>IF(Q1693="YES",IF(TODAY()&gt;W1693,"OVERDUE","WITHIN TIME"),"")</f>
        <v/>
      </c>
    </row>
    <row r="1694">
      <c r="A1694" s="3" t="n">
        <v>1690</v>
      </c>
      <c r="B1694" s="4" t="n"/>
      <c r="C1694" s="4" t="n"/>
      <c r="D1694" s="5">
        <f>IF(E1694="ISNR20","Natural Rubber-TSNR (ISNR-20)","")</f>
        <v/>
      </c>
      <c r="E1694" s="4" t="n"/>
      <c r="F1694" s="6" t="n"/>
      <c r="G1694" s="6" t="n"/>
      <c r="H1694" s="7">
        <f>IF(G1694="","",G1694-TODAY())</f>
        <v/>
      </c>
      <c r="I1694" s="8">
        <f>IF(G1694="","",
IF(G1694&lt;TODAY(),
IF(O1694&gt;0,"Violated","Completed"),
IF(H1694&lt;=7,"Expiring Soon",
"Active")))</f>
        <v/>
      </c>
      <c r="J1694" s="8">
        <f>IF(C1694="","",
COUNTIFS(
sales!$C:$C,$C1694,
sales!$E:$E,$E1694,
sales!$H:$H,"&gt;="&amp;$F1694,
sales!$H:$H,"&lt;="&amp;$G1694
))</f>
        <v/>
      </c>
      <c r="K1694" s="9">
        <f>IF(COUNTIFS(sales!C:C, C1694)=0,"",
_xlfn.MAXIFS(sales!H:H, sales!C:C, C1694))</f>
        <v/>
      </c>
      <c r="L1694" s="4" t="n"/>
      <c r="M1694" s="4" t="n"/>
      <c r="N1694" s="10">
        <f>IF(C1694="","",
SUMIFS(
sales!$I:$I,
sales!$C:$C,$C1694,
sales!$E:$E,$E1694,
sales!$H:$H,"&gt;="&amp;$F1694,
sales!$H:$H,"&lt;="&amp;$G1694
))</f>
        <v/>
      </c>
      <c r="O1694" s="10">
        <f>IF(M1694="","",M1694-N1694)</f>
        <v/>
      </c>
      <c r="P1694" s="11">
        <f>IF(M1694=0,"",N1694/M1694)</f>
        <v/>
      </c>
      <c r="Q1694" s="12">
        <f>IF(OR(G1694="",O1694=""),"",
IF(AND(G1694&lt;TODAY(),O1694&gt;0),"YES","NO"))</f>
        <v/>
      </c>
      <c r="R1694" s="100" t="n"/>
      <c r="S1694" s="14" t="n"/>
      <c r="T1694" s="15">
        <f>IF(Q1694="YES", IF(R1694="Company",L1694*(1+S1694),IF(R1694="Vendor",L1694*(1-S1694),"")),"")</f>
        <v/>
      </c>
      <c r="U1694" s="15">
        <f>IF(Q1694="YES",O1694*T1694,"")</f>
        <v/>
      </c>
      <c r="V1694" s="16" t="n"/>
      <c r="W1694" s="17">
        <f>IF(Q1694="YES",G1694+V1694,"")</f>
        <v/>
      </c>
      <c r="X1694" s="18">
        <f>IF(Q1694="YES",IF(TODAY()&gt;W1694,"OVERDUE","WITHIN TIME"),"")</f>
        <v/>
      </c>
    </row>
    <row r="1695">
      <c r="A1695" s="3" t="n">
        <v>1691</v>
      </c>
      <c r="B1695" s="4" t="n"/>
      <c r="C1695" s="4" t="n"/>
      <c r="D1695" s="5">
        <f>IF(E1695="ISNR20","Natural Rubber-TSNR (ISNR-20)","")</f>
        <v/>
      </c>
      <c r="E1695" s="4" t="n"/>
      <c r="F1695" s="6" t="n"/>
      <c r="G1695" s="6" t="n"/>
      <c r="H1695" s="7">
        <f>IF(G1695="","",G1695-TODAY())</f>
        <v/>
      </c>
      <c r="I1695" s="8">
        <f>IF(G1695="","",
IF(G1695&lt;TODAY(),
IF(O1695&gt;0,"Violated","Completed"),
IF(H1695&lt;=7,"Expiring Soon",
"Active")))</f>
        <v/>
      </c>
      <c r="J1695" s="8">
        <f>IF(C1695="","",
COUNTIFS(
sales!$C:$C,$C1695,
sales!$E:$E,$E1695,
sales!$H:$H,"&gt;="&amp;$F1695,
sales!$H:$H,"&lt;="&amp;$G1695
))</f>
        <v/>
      </c>
      <c r="K1695" s="9">
        <f>IF(COUNTIFS(sales!C:C, C1695)=0,"",
_xlfn.MAXIFS(sales!H:H, sales!C:C, C1695))</f>
        <v/>
      </c>
      <c r="L1695" s="4" t="n"/>
      <c r="M1695" s="4" t="n"/>
      <c r="N1695" s="10">
        <f>IF(C1695="","",
SUMIFS(
sales!$I:$I,
sales!$C:$C,$C1695,
sales!$E:$E,$E1695,
sales!$H:$H,"&gt;="&amp;$F1695,
sales!$H:$H,"&lt;="&amp;$G1695
))</f>
        <v/>
      </c>
      <c r="O1695" s="10">
        <f>IF(M1695="","",M1695-N1695)</f>
        <v/>
      </c>
      <c r="P1695" s="11">
        <f>IF(M1695=0,"",N1695/M1695)</f>
        <v/>
      </c>
      <c r="Q1695" s="12">
        <f>IF(OR(G1695="",O1695=""),"",
IF(AND(G1695&lt;TODAY(),O1695&gt;0),"YES","NO"))</f>
        <v/>
      </c>
      <c r="R1695" s="100" t="n"/>
      <c r="S1695" s="14" t="n"/>
      <c r="T1695" s="15">
        <f>IF(Q1695="YES", IF(R1695="Company",L1695*(1+S1695),IF(R1695="Vendor",L1695*(1-S1695),"")),"")</f>
        <v/>
      </c>
      <c r="U1695" s="15">
        <f>IF(Q1695="YES",O1695*T1695,"")</f>
        <v/>
      </c>
      <c r="V1695" s="16" t="n"/>
      <c r="W1695" s="17">
        <f>IF(Q1695="YES",G1695+V1695,"")</f>
        <v/>
      </c>
      <c r="X1695" s="18">
        <f>IF(Q1695="YES",IF(TODAY()&gt;W1695,"OVERDUE","WITHIN TIME"),"")</f>
        <v/>
      </c>
    </row>
    <row r="1696">
      <c r="A1696" s="3" t="n">
        <v>1692</v>
      </c>
      <c r="B1696" s="4" t="n"/>
      <c r="C1696" s="4" t="n"/>
      <c r="D1696" s="5">
        <f>IF(E1696="ISNR20","Natural Rubber-TSNR (ISNR-20)","")</f>
        <v/>
      </c>
      <c r="E1696" s="4" t="n"/>
      <c r="F1696" s="6" t="n"/>
      <c r="G1696" s="6" t="n"/>
      <c r="H1696" s="7">
        <f>IF(G1696="","",G1696-TODAY())</f>
        <v/>
      </c>
      <c r="I1696" s="8">
        <f>IF(G1696="","",
IF(G1696&lt;TODAY(),
IF(O1696&gt;0,"Violated","Completed"),
IF(H1696&lt;=7,"Expiring Soon",
"Active")))</f>
        <v/>
      </c>
      <c r="J1696" s="8">
        <f>IF(C1696="","",
COUNTIFS(
sales!$C:$C,$C1696,
sales!$E:$E,$E1696,
sales!$H:$H,"&gt;="&amp;$F1696,
sales!$H:$H,"&lt;="&amp;$G1696
))</f>
        <v/>
      </c>
      <c r="K1696" s="9">
        <f>IF(COUNTIFS(sales!C:C, C1696)=0,"",
_xlfn.MAXIFS(sales!H:H, sales!C:C, C1696))</f>
        <v/>
      </c>
      <c r="L1696" s="4" t="n"/>
      <c r="M1696" s="4" t="n"/>
      <c r="N1696" s="10">
        <f>IF(C1696="","",
SUMIFS(
sales!$I:$I,
sales!$C:$C,$C1696,
sales!$E:$E,$E1696,
sales!$H:$H,"&gt;="&amp;$F1696,
sales!$H:$H,"&lt;="&amp;$G1696
))</f>
        <v/>
      </c>
      <c r="O1696" s="10">
        <f>IF(M1696="","",M1696-N1696)</f>
        <v/>
      </c>
      <c r="P1696" s="11">
        <f>IF(M1696=0,"",N1696/M1696)</f>
        <v/>
      </c>
      <c r="Q1696" s="12">
        <f>IF(OR(G1696="",O1696=""),"",
IF(AND(G1696&lt;TODAY(),O1696&gt;0),"YES","NO"))</f>
        <v/>
      </c>
      <c r="R1696" s="100" t="n"/>
      <c r="S1696" s="14" t="n"/>
      <c r="T1696" s="15">
        <f>IF(Q1696="YES", IF(R1696="Company",L1696*(1+S1696),IF(R1696="Vendor",L1696*(1-S1696),"")),"")</f>
        <v/>
      </c>
      <c r="U1696" s="15">
        <f>IF(Q1696="YES",O1696*T1696,"")</f>
        <v/>
      </c>
      <c r="V1696" s="16" t="n"/>
      <c r="W1696" s="17">
        <f>IF(Q1696="YES",G1696+V1696,"")</f>
        <v/>
      </c>
      <c r="X1696" s="18">
        <f>IF(Q1696="YES",IF(TODAY()&gt;W1696,"OVERDUE","WITHIN TIME"),"")</f>
        <v/>
      </c>
    </row>
    <row r="1697">
      <c r="A1697" s="3" t="n">
        <v>1693</v>
      </c>
      <c r="B1697" s="4" t="n"/>
      <c r="C1697" s="4" t="n"/>
      <c r="D1697" s="5">
        <f>IF(E1697="ISNR20","Natural Rubber-TSNR (ISNR-20)","")</f>
        <v/>
      </c>
      <c r="E1697" s="4" t="n"/>
      <c r="F1697" s="6" t="n"/>
      <c r="G1697" s="6" t="n"/>
      <c r="H1697" s="7">
        <f>IF(G1697="","",G1697-TODAY())</f>
        <v/>
      </c>
      <c r="I1697" s="8">
        <f>IF(G1697="","",
IF(G1697&lt;TODAY(),
IF(O1697&gt;0,"Violated","Completed"),
IF(H1697&lt;=7,"Expiring Soon",
"Active")))</f>
        <v/>
      </c>
      <c r="J1697" s="8">
        <f>IF(C1697="","",
COUNTIFS(
sales!$C:$C,$C1697,
sales!$E:$E,$E1697,
sales!$H:$H,"&gt;="&amp;$F1697,
sales!$H:$H,"&lt;="&amp;$G1697
))</f>
        <v/>
      </c>
      <c r="K1697" s="9">
        <f>IF(COUNTIFS(sales!C:C, C1697)=0,"",
_xlfn.MAXIFS(sales!H:H, sales!C:C, C1697))</f>
        <v/>
      </c>
      <c r="L1697" s="4" t="n"/>
      <c r="M1697" s="4" t="n"/>
      <c r="N1697" s="10">
        <f>IF(C1697="","",
SUMIFS(
sales!$I:$I,
sales!$C:$C,$C1697,
sales!$E:$E,$E1697,
sales!$H:$H,"&gt;="&amp;$F1697,
sales!$H:$H,"&lt;="&amp;$G1697
))</f>
        <v/>
      </c>
      <c r="O1697" s="10">
        <f>IF(M1697="","",M1697-N1697)</f>
        <v/>
      </c>
      <c r="P1697" s="11">
        <f>IF(M1697=0,"",N1697/M1697)</f>
        <v/>
      </c>
      <c r="Q1697" s="12">
        <f>IF(OR(G1697="",O1697=""),"",
IF(AND(G1697&lt;TODAY(),O1697&gt;0),"YES","NO"))</f>
        <v/>
      </c>
      <c r="R1697" s="100" t="n"/>
      <c r="S1697" s="14" t="n"/>
      <c r="T1697" s="15">
        <f>IF(Q1697="YES", IF(R1697="Company",L1697*(1+S1697),IF(R1697="Vendor",L1697*(1-S1697),"")),"")</f>
        <v/>
      </c>
      <c r="U1697" s="15">
        <f>IF(Q1697="YES",O1697*T1697,"")</f>
        <v/>
      </c>
      <c r="V1697" s="16" t="n"/>
      <c r="W1697" s="17">
        <f>IF(Q1697="YES",G1697+V1697,"")</f>
        <v/>
      </c>
      <c r="X1697" s="18">
        <f>IF(Q1697="YES",IF(TODAY()&gt;W1697,"OVERDUE","WITHIN TIME"),"")</f>
        <v/>
      </c>
    </row>
    <row r="1698">
      <c r="A1698" s="3" t="n">
        <v>1694</v>
      </c>
      <c r="B1698" s="4" t="n"/>
      <c r="C1698" s="4" t="n"/>
      <c r="D1698" s="5">
        <f>IF(E1698="ISNR20","Natural Rubber-TSNR (ISNR-20)","")</f>
        <v/>
      </c>
      <c r="E1698" s="4" t="n"/>
      <c r="F1698" s="6" t="n"/>
      <c r="G1698" s="6" t="n"/>
      <c r="H1698" s="7">
        <f>IF(G1698="","",G1698-TODAY())</f>
        <v/>
      </c>
      <c r="I1698" s="8">
        <f>IF(G1698="","",
IF(G1698&lt;TODAY(),
IF(O1698&gt;0,"Violated","Completed"),
IF(H1698&lt;=7,"Expiring Soon",
"Active")))</f>
        <v/>
      </c>
      <c r="J1698" s="8">
        <f>IF(C1698="","",
COUNTIFS(
sales!$C:$C,$C1698,
sales!$E:$E,$E1698,
sales!$H:$H,"&gt;="&amp;$F1698,
sales!$H:$H,"&lt;="&amp;$G1698
))</f>
        <v/>
      </c>
      <c r="K1698" s="9">
        <f>IF(COUNTIFS(sales!C:C, C1698)=0,"",
_xlfn.MAXIFS(sales!H:H, sales!C:C, C1698))</f>
        <v/>
      </c>
      <c r="L1698" s="4" t="n"/>
      <c r="M1698" s="4" t="n"/>
      <c r="N1698" s="10">
        <f>IF(C1698="","",
SUMIFS(
sales!$I:$I,
sales!$C:$C,$C1698,
sales!$E:$E,$E1698,
sales!$H:$H,"&gt;="&amp;$F1698,
sales!$H:$H,"&lt;="&amp;$G1698
))</f>
        <v/>
      </c>
      <c r="O1698" s="10">
        <f>IF(M1698="","",M1698-N1698)</f>
        <v/>
      </c>
      <c r="P1698" s="11">
        <f>IF(M1698=0,"",N1698/M1698)</f>
        <v/>
      </c>
      <c r="Q1698" s="12">
        <f>IF(OR(G1698="",O1698=""),"",
IF(AND(G1698&lt;TODAY(),O1698&gt;0),"YES","NO"))</f>
        <v/>
      </c>
      <c r="R1698" s="100" t="n"/>
      <c r="S1698" s="14" t="n"/>
      <c r="T1698" s="15">
        <f>IF(Q1698="YES", IF(R1698="Company",L1698*(1+S1698),IF(R1698="Vendor",L1698*(1-S1698),"")),"")</f>
        <v/>
      </c>
      <c r="U1698" s="15">
        <f>IF(Q1698="YES",O1698*T1698,"")</f>
        <v/>
      </c>
      <c r="V1698" s="16" t="n"/>
      <c r="W1698" s="17">
        <f>IF(Q1698="YES",G1698+V1698,"")</f>
        <v/>
      </c>
      <c r="X1698" s="18">
        <f>IF(Q1698="YES",IF(TODAY()&gt;W1698,"OVERDUE","WITHIN TIME"),"")</f>
        <v/>
      </c>
    </row>
    <row r="1699">
      <c r="A1699" s="3" t="n">
        <v>1695</v>
      </c>
      <c r="B1699" s="4" t="n"/>
      <c r="C1699" s="4" t="n"/>
      <c r="D1699" s="5">
        <f>IF(E1699="ISNR20","Natural Rubber-TSNR (ISNR-20)","")</f>
        <v/>
      </c>
      <c r="E1699" s="4" t="n"/>
      <c r="F1699" s="6" t="n"/>
      <c r="G1699" s="6" t="n"/>
      <c r="H1699" s="7">
        <f>IF(G1699="","",G1699-TODAY())</f>
        <v/>
      </c>
      <c r="I1699" s="8">
        <f>IF(G1699="","",
IF(G1699&lt;TODAY(),
IF(O1699&gt;0,"Violated","Completed"),
IF(H1699&lt;=7,"Expiring Soon",
"Active")))</f>
        <v/>
      </c>
      <c r="J1699" s="8">
        <f>IF(C1699="","",
COUNTIFS(
sales!$C:$C,$C1699,
sales!$E:$E,$E1699,
sales!$H:$H,"&gt;="&amp;$F1699,
sales!$H:$H,"&lt;="&amp;$G1699
))</f>
        <v/>
      </c>
      <c r="K1699" s="9">
        <f>IF(COUNTIFS(sales!C:C, C1699)=0,"",
_xlfn.MAXIFS(sales!H:H, sales!C:C, C1699))</f>
        <v/>
      </c>
      <c r="L1699" s="4" t="n"/>
      <c r="M1699" s="4" t="n"/>
      <c r="N1699" s="10">
        <f>IF(C1699="","",
SUMIFS(
sales!$I:$I,
sales!$C:$C,$C1699,
sales!$E:$E,$E1699,
sales!$H:$H,"&gt;="&amp;$F1699,
sales!$H:$H,"&lt;="&amp;$G1699
))</f>
        <v/>
      </c>
      <c r="O1699" s="10">
        <f>IF(M1699="","",M1699-N1699)</f>
        <v/>
      </c>
      <c r="P1699" s="11">
        <f>IF(M1699=0,"",N1699/M1699)</f>
        <v/>
      </c>
      <c r="Q1699" s="12">
        <f>IF(OR(G1699="",O1699=""),"",
IF(AND(G1699&lt;TODAY(),O1699&gt;0),"YES","NO"))</f>
        <v/>
      </c>
      <c r="R1699" s="100" t="n"/>
      <c r="S1699" s="14" t="n"/>
      <c r="T1699" s="15">
        <f>IF(Q1699="YES", IF(R1699="Company",L1699*(1+S1699),IF(R1699="Vendor",L1699*(1-S1699),"")),"")</f>
        <v/>
      </c>
      <c r="U1699" s="15">
        <f>IF(Q1699="YES",O1699*T1699,"")</f>
        <v/>
      </c>
      <c r="V1699" s="16" t="n"/>
      <c r="W1699" s="17">
        <f>IF(Q1699="YES",G1699+V1699,"")</f>
        <v/>
      </c>
      <c r="X1699" s="18">
        <f>IF(Q1699="YES",IF(TODAY()&gt;W1699,"OVERDUE","WITHIN TIME"),"")</f>
        <v/>
      </c>
    </row>
    <row r="1700">
      <c r="A1700" s="3" t="n">
        <v>1696</v>
      </c>
      <c r="B1700" s="4" t="n"/>
      <c r="C1700" s="4" t="n"/>
      <c r="D1700" s="5">
        <f>IF(E1700="ISNR20","Natural Rubber-TSNR (ISNR-20)","")</f>
        <v/>
      </c>
      <c r="E1700" s="4" t="n"/>
      <c r="F1700" s="6" t="n"/>
      <c r="G1700" s="6" t="n"/>
      <c r="H1700" s="7">
        <f>IF(G1700="","",G1700-TODAY())</f>
        <v/>
      </c>
      <c r="I1700" s="8">
        <f>IF(G1700="","",
IF(G1700&lt;TODAY(),
IF(O1700&gt;0,"Violated","Completed"),
IF(H1700&lt;=7,"Expiring Soon",
"Active")))</f>
        <v/>
      </c>
      <c r="J1700" s="8">
        <f>IF(C1700="","",
COUNTIFS(
sales!$C:$C,$C1700,
sales!$E:$E,$E1700,
sales!$H:$H,"&gt;="&amp;$F1700,
sales!$H:$H,"&lt;="&amp;$G1700
))</f>
        <v/>
      </c>
      <c r="K1700" s="9">
        <f>IF(COUNTIFS(sales!C:C, C1700)=0,"",
_xlfn.MAXIFS(sales!H:H, sales!C:C, C1700))</f>
        <v/>
      </c>
      <c r="L1700" s="4" t="n"/>
      <c r="M1700" s="4" t="n"/>
      <c r="N1700" s="10">
        <f>IF(C1700="","",
SUMIFS(
sales!$I:$I,
sales!$C:$C,$C1700,
sales!$E:$E,$E1700,
sales!$H:$H,"&gt;="&amp;$F1700,
sales!$H:$H,"&lt;="&amp;$G1700
))</f>
        <v/>
      </c>
      <c r="O1700" s="10">
        <f>IF(M1700="","",M1700-N1700)</f>
        <v/>
      </c>
      <c r="P1700" s="11">
        <f>IF(M1700=0,"",N1700/M1700)</f>
        <v/>
      </c>
      <c r="Q1700" s="12">
        <f>IF(OR(G1700="",O1700=""),"",
IF(AND(G1700&lt;TODAY(),O1700&gt;0),"YES","NO"))</f>
        <v/>
      </c>
      <c r="R1700" s="100" t="n"/>
      <c r="S1700" s="14" t="n"/>
      <c r="T1700" s="15">
        <f>IF(Q1700="YES", IF(R1700="Company",L1700*(1+S1700),IF(R1700="Vendor",L1700*(1-S1700),"")),"")</f>
        <v/>
      </c>
      <c r="U1700" s="15">
        <f>IF(Q1700="YES",O1700*T1700,"")</f>
        <v/>
      </c>
      <c r="V1700" s="16" t="n"/>
      <c r="W1700" s="17">
        <f>IF(Q1700="YES",G1700+V1700,"")</f>
        <v/>
      </c>
      <c r="X1700" s="18">
        <f>IF(Q1700="YES",IF(TODAY()&gt;W1700,"OVERDUE","WITHIN TIME"),"")</f>
        <v/>
      </c>
    </row>
    <row r="1701">
      <c r="A1701" s="3" t="n">
        <v>1697</v>
      </c>
      <c r="B1701" s="4" t="n"/>
      <c r="C1701" s="4" t="n"/>
      <c r="D1701" s="5">
        <f>IF(E1701="ISNR20","Natural Rubber-TSNR (ISNR-20)","")</f>
        <v/>
      </c>
      <c r="E1701" s="4" t="n"/>
      <c r="F1701" s="6" t="n"/>
      <c r="G1701" s="6" t="n"/>
      <c r="H1701" s="7">
        <f>IF(G1701="","",G1701-TODAY())</f>
        <v/>
      </c>
      <c r="I1701" s="8">
        <f>IF(G1701="","",
IF(G1701&lt;TODAY(),
IF(O1701&gt;0,"Violated","Completed"),
IF(H1701&lt;=7,"Expiring Soon",
"Active")))</f>
        <v/>
      </c>
      <c r="J1701" s="8">
        <f>IF(C1701="","",
COUNTIFS(
sales!$C:$C,$C1701,
sales!$E:$E,$E1701,
sales!$H:$H,"&gt;="&amp;$F1701,
sales!$H:$H,"&lt;="&amp;$G1701
))</f>
        <v/>
      </c>
      <c r="K1701" s="9">
        <f>IF(COUNTIFS(sales!C:C, C1701)=0,"",
_xlfn.MAXIFS(sales!H:H, sales!C:C, C1701))</f>
        <v/>
      </c>
      <c r="L1701" s="4" t="n"/>
      <c r="M1701" s="4" t="n"/>
      <c r="N1701" s="10">
        <f>IF(C1701="","",
SUMIFS(
sales!$I:$I,
sales!$C:$C,$C1701,
sales!$E:$E,$E1701,
sales!$H:$H,"&gt;="&amp;$F1701,
sales!$H:$H,"&lt;="&amp;$G1701
))</f>
        <v/>
      </c>
      <c r="O1701" s="10">
        <f>IF(M1701="","",M1701-N1701)</f>
        <v/>
      </c>
      <c r="P1701" s="11">
        <f>IF(M1701=0,"",N1701/M1701)</f>
        <v/>
      </c>
      <c r="Q1701" s="12">
        <f>IF(OR(G1701="",O1701=""),"",
IF(AND(G1701&lt;TODAY(),O1701&gt;0),"YES","NO"))</f>
        <v/>
      </c>
      <c r="R1701" s="100" t="n"/>
      <c r="S1701" s="14" t="n"/>
      <c r="T1701" s="15">
        <f>IF(Q1701="YES", IF(R1701="Company",L1701*(1+S1701),IF(R1701="Vendor",L1701*(1-S1701),"")),"")</f>
        <v/>
      </c>
      <c r="U1701" s="15">
        <f>IF(Q1701="YES",O1701*T1701,"")</f>
        <v/>
      </c>
      <c r="V1701" s="16" t="n"/>
      <c r="W1701" s="17">
        <f>IF(Q1701="YES",G1701+V1701,"")</f>
        <v/>
      </c>
      <c r="X1701" s="18">
        <f>IF(Q1701="YES",IF(TODAY()&gt;W1701,"OVERDUE","WITHIN TIME"),"")</f>
        <v/>
      </c>
    </row>
    <row r="1702">
      <c r="A1702" s="3" t="n">
        <v>1698</v>
      </c>
      <c r="B1702" s="4" t="n"/>
      <c r="C1702" s="4" t="n"/>
      <c r="D1702" s="5">
        <f>IF(E1702="ISNR20","Natural Rubber-TSNR (ISNR-20)","")</f>
        <v/>
      </c>
      <c r="E1702" s="4" t="n"/>
      <c r="F1702" s="6" t="n"/>
      <c r="G1702" s="6" t="n"/>
      <c r="H1702" s="7">
        <f>IF(G1702="","",G1702-TODAY())</f>
        <v/>
      </c>
      <c r="I1702" s="8">
        <f>IF(G1702="","",
IF(G1702&lt;TODAY(),
IF(O1702&gt;0,"Violated","Completed"),
IF(H1702&lt;=7,"Expiring Soon",
"Active")))</f>
        <v/>
      </c>
      <c r="J1702" s="8">
        <f>IF(C1702="","",
COUNTIFS(
sales!$C:$C,$C1702,
sales!$E:$E,$E1702,
sales!$H:$H,"&gt;="&amp;$F1702,
sales!$H:$H,"&lt;="&amp;$G1702
))</f>
        <v/>
      </c>
      <c r="K1702" s="9">
        <f>IF(COUNTIFS(sales!C:C, C1702)=0,"",
_xlfn.MAXIFS(sales!H:H, sales!C:C, C1702))</f>
        <v/>
      </c>
      <c r="L1702" s="4" t="n"/>
      <c r="M1702" s="4" t="n"/>
      <c r="N1702" s="10">
        <f>IF(C1702="","",
SUMIFS(
sales!$I:$I,
sales!$C:$C,$C1702,
sales!$E:$E,$E1702,
sales!$H:$H,"&gt;="&amp;$F1702,
sales!$H:$H,"&lt;="&amp;$G1702
))</f>
        <v/>
      </c>
      <c r="O1702" s="10">
        <f>IF(M1702="","",M1702-N1702)</f>
        <v/>
      </c>
      <c r="P1702" s="11">
        <f>IF(M1702=0,"",N1702/M1702)</f>
        <v/>
      </c>
      <c r="Q1702" s="12">
        <f>IF(OR(G1702="",O1702=""),"",
IF(AND(G1702&lt;TODAY(),O1702&gt;0),"YES","NO"))</f>
        <v/>
      </c>
      <c r="R1702" s="100" t="n"/>
      <c r="S1702" s="14" t="n"/>
      <c r="T1702" s="15">
        <f>IF(Q1702="YES", IF(R1702="Company",L1702*(1+S1702),IF(R1702="Vendor",L1702*(1-S1702),"")),"")</f>
        <v/>
      </c>
      <c r="U1702" s="15">
        <f>IF(Q1702="YES",O1702*T1702,"")</f>
        <v/>
      </c>
      <c r="V1702" s="16" t="n"/>
      <c r="W1702" s="17">
        <f>IF(Q1702="YES",G1702+V1702,"")</f>
        <v/>
      </c>
      <c r="X1702" s="18">
        <f>IF(Q1702="YES",IF(TODAY()&gt;W1702,"OVERDUE","WITHIN TIME"),"")</f>
        <v/>
      </c>
    </row>
    <row r="1703">
      <c r="A1703" s="3" t="n">
        <v>1699</v>
      </c>
      <c r="B1703" s="4" t="n"/>
      <c r="C1703" s="4" t="n"/>
      <c r="D1703" s="5">
        <f>IF(E1703="ISNR20","Natural Rubber-TSNR (ISNR-20)","")</f>
        <v/>
      </c>
      <c r="E1703" s="4" t="n"/>
      <c r="F1703" s="6" t="n"/>
      <c r="G1703" s="6" t="n"/>
      <c r="H1703" s="7">
        <f>IF(G1703="","",G1703-TODAY())</f>
        <v/>
      </c>
      <c r="I1703" s="8">
        <f>IF(G1703="","",
IF(G1703&lt;TODAY(),
IF(O1703&gt;0,"Violated","Completed"),
IF(H1703&lt;=7,"Expiring Soon",
"Active")))</f>
        <v/>
      </c>
      <c r="J1703" s="8">
        <f>IF(C1703="","",
COUNTIFS(
sales!$C:$C,$C1703,
sales!$E:$E,$E1703,
sales!$H:$H,"&gt;="&amp;$F1703,
sales!$H:$H,"&lt;="&amp;$G1703
))</f>
        <v/>
      </c>
      <c r="K1703" s="9">
        <f>IF(COUNTIFS(sales!C:C, C1703)=0,"",
_xlfn.MAXIFS(sales!H:H, sales!C:C, C1703))</f>
        <v/>
      </c>
      <c r="L1703" s="4" t="n"/>
      <c r="M1703" s="4" t="n"/>
      <c r="N1703" s="10">
        <f>IF(C1703="","",
SUMIFS(
sales!$I:$I,
sales!$C:$C,$C1703,
sales!$E:$E,$E1703,
sales!$H:$H,"&gt;="&amp;$F1703,
sales!$H:$H,"&lt;="&amp;$G1703
))</f>
        <v/>
      </c>
      <c r="O1703" s="10">
        <f>IF(M1703="","",M1703-N1703)</f>
        <v/>
      </c>
      <c r="P1703" s="11">
        <f>IF(M1703=0,"",N1703/M1703)</f>
        <v/>
      </c>
      <c r="Q1703" s="12">
        <f>IF(OR(G1703="",O1703=""),"",
IF(AND(G1703&lt;TODAY(),O1703&gt;0),"YES","NO"))</f>
        <v/>
      </c>
      <c r="R1703" s="100" t="n"/>
      <c r="S1703" s="14" t="n"/>
      <c r="T1703" s="15">
        <f>IF(Q1703="YES", IF(R1703="Company",L1703*(1+S1703),IF(R1703="Vendor",L1703*(1-S1703),"")),"")</f>
        <v/>
      </c>
      <c r="U1703" s="15">
        <f>IF(Q1703="YES",O1703*T1703,"")</f>
        <v/>
      </c>
      <c r="V1703" s="16" t="n"/>
      <c r="W1703" s="17">
        <f>IF(Q1703="YES",G1703+V1703,"")</f>
        <v/>
      </c>
      <c r="X1703" s="18">
        <f>IF(Q1703="YES",IF(TODAY()&gt;W1703,"OVERDUE","WITHIN TIME"),"")</f>
        <v/>
      </c>
    </row>
    <row r="1704">
      <c r="A1704" s="3" t="n">
        <v>1700</v>
      </c>
      <c r="B1704" s="4" t="n"/>
      <c r="C1704" s="4" t="n"/>
      <c r="D1704" s="5">
        <f>IF(E1704="ISNR20","Natural Rubber-TSNR (ISNR-20)","")</f>
        <v/>
      </c>
      <c r="E1704" s="4" t="n"/>
      <c r="F1704" s="6" t="n"/>
      <c r="G1704" s="6" t="n"/>
      <c r="H1704" s="7">
        <f>IF(G1704="","",G1704-TODAY())</f>
        <v/>
      </c>
      <c r="I1704" s="8">
        <f>IF(G1704="","",
IF(G1704&lt;TODAY(),
IF(O1704&gt;0,"Violated","Completed"),
IF(H1704&lt;=7,"Expiring Soon",
"Active")))</f>
        <v/>
      </c>
      <c r="J1704" s="8">
        <f>IF(C1704="","",
COUNTIFS(
sales!$C:$C,$C1704,
sales!$E:$E,$E1704,
sales!$H:$H,"&gt;="&amp;$F1704,
sales!$H:$H,"&lt;="&amp;$G1704
))</f>
        <v/>
      </c>
      <c r="K1704" s="9">
        <f>IF(COUNTIFS(sales!C:C, C1704)=0,"",
_xlfn.MAXIFS(sales!H:H, sales!C:C, C1704))</f>
        <v/>
      </c>
      <c r="L1704" s="4" t="n"/>
      <c r="M1704" s="4" t="n"/>
      <c r="N1704" s="10">
        <f>IF(C1704="","",
SUMIFS(
sales!$I:$I,
sales!$C:$C,$C1704,
sales!$E:$E,$E1704,
sales!$H:$H,"&gt;="&amp;$F1704,
sales!$H:$H,"&lt;="&amp;$G1704
))</f>
        <v/>
      </c>
      <c r="O1704" s="10">
        <f>IF(M1704="","",M1704-N1704)</f>
        <v/>
      </c>
      <c r="P1704" s="11">
        <f>IF(M1704=0,"",N1704/M1704)</f>
        <v/>
      </c>
      <c r="Q1704" s="12">
        <f>IF(OR(G1704="",O1704=""),"",
IF(AND(G1704&lt;TODAY(),O1704&gt;0),"YES","NO"))</f>
        <v/>
      </c>
      <c r="R1704" s="100" t="n"/>
      <c r="S1704" s="14" t="n"/>
      <c r="T1704" s="15">
        <f>IF(Q1704="YES", IF(R1704="Company",L1704*(1+S1704),IF(R1704="Vendor",L1704*(1-S1704),"")),"")</f>
        <v/>
      </c>
      <c r="U1704" s="15">
        <f>IF(Q1704="YES",O1704*T1704,"")</f>
        <v/>
      </c>
      <c r="V1704" s="16" t="n"/>
      <c r="W1704" s="17">
        <f>IF(Q1704="YES",G1704+V1704,"")</f>
        <v/>
      </c>
      <c r="X1704" s="18">
        <f>IF(Q1704="YES",IF(TODAY()&gt;W1704,"OVERDUE","WITHIN TIME"),"")</f>
        <v/>
      </c>
    </row>
    <row r="1705">
      <c r="A1705" s="3" t="n">
        <v>1701</v>
      </c>
      <c r="B1705" s="4" t="n"/>
      <c r="C1705" s="4" t="n"/>
      <c r="D1705" s="5">
        <f>IF(E1705="ISNR20","Natural Rubber-TSNR (ISNR-20)","")</f>
        <v/>
      </c>
      <c r="E1705" s="4" t="n"/>
      <c r="F1705" s="6" t="n"/>
      <c r="G1705" s="6" t="n"/>
      <c r="H1705" s="7">
        <f>IF(G1705="","",G1705-TODAY())</f>
        <v/>
      </c>
      <c r="I1705" s="8">
        <f>IF(G1705="","",
IF(G1705&lt;TODAY(),
IF(O1705&gt;0,"Violated","Completed"),
IF(H1705&lt;=7,"Expiring Soon",
"Active")))</f>
        <v/>
      </c>
      <c r="J1705" s="8">
        <f>IF(C1705="","",
COUNTIFS(
sales!$C:$C,$C1705,
sales!$E:$E,$E1705,
sales!$H:$H,"&gt;="&amp;$F1705,
sales!$H:$H,"&lt;="&amp;$G1705
))</f>
        <v/>
      </c>
      <c r="K1705" s="9">
        <f>IF(COUNTIFS(sales!C:C, C1705)=0,"",
_xlfn.MAXIFS(sales!H:H, sales!C:C, C1705))</f>
        <v/>
      </c>
      <c r="L1705" s="4" t="n"/>
      <c r="M1705" s="4" t="n"/>
      <c r="N1705" s="10">
        <f>IF(C1705="","",
SUMIFS(
sales!$I:$I,
sales!$C:$C,$C1705,
sales!$E:$E,$E1705,
sales!$H:$H,"&gt;="&amp;$F1705,
sales!$H:$H,"&lt;="&amp;$G1705
))</f>
        <v/>
      </c>
      <c r="O1705" s="10">
        <f>IF(M1705="","",M1705-N1705)</f>
        <v/>
      </c>
      <c r="P1705" s="11">
        <f>IF(M1705=0,"",N1705/M1705)</f>
        <v/>
      </c>
      <c r="Q1705" s="12">
        <f>IF(OR(G1705="",O1705=""),"",
IF(AND(G1705&lt;TODAY(),O1705&gt;0),"YES","NO"))</f>
        <v/>
      </c>
      <c r="R1705" s="100" t="n"/>
      <c r="S1705" s="14" t="n"/>
      <c r="T1705" s="15">
        <f>IF(Q1705="YES", IF(R1705="Company",L1705*(1+S1705),IF(R1705="Vendor",L1705*(1-S1705),"")),"")</f>
        <v/>
      </c>
      <c r="U1705" s="15">
        <f>IF(Q1705="YES",O1705*T1705,"")</f>
        <v/>
      </c>
      <c r="V1705" s="16" t="n"/>
      <c r="W1705" s="17">
        <f>IF(Q1705="YES",G1705+V1705,"")</f>
        <v/>
      </c>
      <c r="X1705" s="18">
        <f>IF(Q1705="YES",IF(TODAY()&gt;W1705,"OVERDUE","WITHIN TIME"),"")</f>
        <v/>
      </c>
    </row>
    <row r="1706">
      <c r="A1706" s="3" t="n">
        <v>1702</v>
      </c>
      <c r="B1706" s="4" t="n"/>
      <c r="C1706" s="4" t="n"/>
      <c r="D1706" s="5">
        <f>IF(E1706="ISNR20","Natural Rubber-TSNR (ISNR-20)","")</f>
        <v/>
      </c>
      <c r="E1706" s="4" t="n"/>
      <c r="F1706" s="6" t="n"/>
      <c r="G1706" s="6" t="n"/>
      <c r="H1706" s="7">
        <f>IF(G1706="","",G1706-TODAY())</f>
        <v/>
      </c>
      <c r="I1706" s="8">
        <f>IF(G1706="","",
IF(G1706&lt;TODAY(),
IF(O1706&gt;0,"Violated","Completed"),
IF(H1706&lt;=7,"Expiring Soon",
"Active")))</f>
        <v/>
      </c>
      <c r="J1706" s="8">
        <f>IF(C1706="","",
COUNTIFS(
sales!$C:$C,$C1706,
sales!$E:$E,$E1706,
sales!$H:$H,"&gt;="&amp;$F1706,
sales!$H:$H,"&lt;="&amp;$G1706
))</f>
        <v/>
      </c>
      <c r="K1706" s="9">
        <f>IF(COUNTIFS(sales!C:C, C1706)=0,"",
_xlfn.MAXIFS(sales!H:H, sales!C:C, C1706))</f>
        <v/>
      </c>
      <c r="L1706" s="4" t="n"/>
      <c r="M1706" s="4" t="n"/>
      <c r="N1706" s="10">
        <f>IF(C1706="","",
SUMIFS(
sales!$I:$I,
sales!$C:$C,$C1706,
sales!$E:$E,$E1706,
sales!$H:$H,"&gt;="&amp;$F1706,
sales!$H:$H,"&lt;="&amp;$G1706
))</f>
        <v/>
      </c>
      <c r="O1706" s="10">
        <f>IF(M1706="","",M1706-N1706)</f>
        <v/>
      </c>
      <c r="P1706" s="11">
        <f>IF(M1706=0,"",N1706/M1706)</f>
        <v/>
      </c>
      <c r="Q1706" s="12">
        <f>IF(OR(G1706="",O1706=""),"",
IF(AND(G1706&lt;TODAY(),O1706&gt;0),"YES","NO"))</f>
        <v/>
      </c>
      <c r="R1706" s="100" t="n"/>
      <c r="S1706" s="14" t="n"/>
      <c r="T1706" s="15">
        <f>IF(Q1706="YES", IF(R1706="Company",L1706*(1+S1706),IF(R1706="Vendor",L1706*(1-S1706),"")),"")</f>
        <v/>
      </c>
      <c r="U1706" s="15">
        <f>IF(Q1706="YES",O1706*T1706,"")</f>
        <v/>
      </c>
      <c r="V1706" s="16" t="n"/>
      <c r="W1706" s="17">
        <f>IF(Q1706="YES",G1706+V1706,"")</f>
        <v/>
      </c>
      <c r="X1706" s="18">
        <f>IF(Q1706="YES",IF(TODAY()&gt;W1706,"OVERDUE","WITHIN TIME"),"")</f>
        <v/>
      </c>
    </row>
    <row r="1707">
      <c r="A1707" s="3" t="n">
        <v>1703</v>
      </c>
      <c r="B1707" s="4" t="n"/>
      <c r="C1707" s="4" t="n"/>
      <c r="D1707" s="5">
        <f>IF(E1707="ISNR20","Natural Rubber-TSNR (ISNR-20)","")</f>
        <v/>
      </c>
      <c r="E1707" s="4" t="n"/>
      <c r="F1707" s="6" t="n"/>
      <c r="G1707" s="6" t="n"/>
      <c r="H1707" s="7">
        <f>IF(G1707="","",G1707-TODAY())</f>
        <v/>
      </c>
      <c r="I1707" s="8">
        <f>IF(G1707="","",
IF(G1707&lt;TODAY(),
IF(O1707&gt;0,"Violated","Completed"),
IF(H1707&lt;=7,"Expiring Soon",
"Active")))</f>
        <v/>
      </c>
      <c r="J1707" s="8">
        <f>IF(C1707="","",
COUNTIFS(
sales!$C:$C,$C1707,
sales!$E:$E,$E1707,
sales!$H:$H,"&gt;="&amp;$F1707,
sales!$H:$H,"&lt;="&amp;$G1707
))</f>
        <v/>
      </c>
      <c r="K1707" s="9">
        <f>IF(COUNTIFS(sales!C:C, C1707)=0,"",
_xlfn.MAXIFS(sales!H:H, sales!C:C, C1707))</f>
        <v/>
      </c>
      <c r="L1707" s="4" t="n"/>
      <c r="M1707" s="4" t="n"/>
      <c r="N1707" s="10">
        <f>IF(C1707="","",
SUMIFS(
sales!$I:$I,
sales!$C:$C,$C1707,
sales!$E:$E,$E1707,
sales!$H:$H,"&gt;="&amp;$F1707,
sales!$H:$H,"&lt;="&amp;$G1707
))</f>
        <v/>
      </c>
      <c r="O1707" s="10">
        <f>IF(M1707="","",M1707-N1707)</f>
        <v/>
      </c>
      <c r="P1707" s="11">
        <f>IF(M1707=0,"",N1707/M1707)</f>
        <v/>
      </c>
      <c r="Q1707" s="12">
        <f>IF(OR(G1707="",O1707=""),"",
IF(AND(G1707&lt;TODAY(),O1707&gt;0),"YES","NO"))</f>
        <v/>
      </c>
      <c r="R1707" s="100" t="n"/>
      <c r="S1707" s="14" t="n"/>
      <c r="T1707" s="15">
        <f>IF(Q1707="YES", IF(R1707="Company",L1707*(1+S1707),IF(R1707="Vendor",L1707*(1-S1707),"")),"")</f>
        <v/>
      </c>
      <c r="U1707" s="15">
        <f>IF(Q1707="YES",O1707*T1707,"")</f>
        <v/>
      </c>
      <c r="V1707" s="16" t="n"/>
      <c r="W1707" s="17">
        <f>IF(Q1707="YES",G1707+V1707,"")</f>
        <v/>
      </c>
      <c r="X1707" s="18">
        <f>IF(Q1707="YES",IF(TODAY()&gt;W1707,"OVERDUE","WITHIN TIME"),"")</f>
        <v/>
      </c>
    </row>
    <row r="1708">
      <c r="A1708" s="3" t="n">
        <v>1704</v>
      </c>
      <c r="B1708" s="4" t="n"/>
      <c r="C1708" s="4" t="n"/>
      <c r="D1708" s="5">
        <f>IF(E1708="ISNR20","Natural Rubber-TSNR (ISNR-20)","")</f>
        <v/>
      </c>
      <c r="E1708" s="4" t="n"/>
      <c r="F1708" s="6" t="n"/>
      <c r="G1708" s="6" t="n"/>
      <c r="H1708" s="7">
        <f>IF(G1708="","",G1708-TODAY())</f>
        <v/>
      </c>
      <c r="I1708" s="8">
        <f>IF(G1708="","",
IF(G1708&lt;TODAY(),
IF(O1708&gt;0,"Violated","Completed"),
IF(H1708&lt;=7,"Expiring Soon",
"Active")))</f>
        <v/>
      </c>
      <c r="J1708" s="8">
        <f>IF(C1708="","",
COUNTIFS(
sales!$C:$C,$C1708,
sales!$E:$E,$E1708,
sales!$H:$H,"&gt;="&amp;$F1708,
sales!$H:$H,"&lt;="&amp;$G1708
))</f>
        <v/>
      </c>
      <c r="K1708" s="9">
        <f>IF(COUNTIFS(sales!C:C, C1708)=0,"",
_xlfn.MAXIFS(sales!H:H, sales!C:C, C1708))</f>
        <v/>
      </c>
      <c r="L1708" s="4" t="n"/>
      <c r="M1708" s="4" t="n"/>
      <c r="N1708" s="10">
        <f>IF(C1708="","",
SUMIFS(
sales!$I:$I,
sales!$C:$C,$C1708,
sales!$E:$E,$E1708,
sales!$H:$H,"&gt;="&amp;$F1708,
sales!$H:$H,"&lt;="&amp;$G1708
))</f>
        <v/>
      </c>
      <c r="O1708" s="10">
        <f>IF(M1708="","",M1708-N1708)</f>
        <v/>
      </c>
      <c r="P1708" s="11">
        <f>IF(M1708=0,"",N1708/M1708)</f>
        <v/>
      </c>
      <c r="Q1708" s="12">
        <f>IF(OR(G1708="",O1708=""),"",
IF(AND(G1708&lt;TODAY(),O1708&gt;0),"YES","NO"))</f>
        <v/>
      </c>
      <c r="R1708" s="100" t="n"/>
      <c r="S1708" s="14" t="n"/>
      <c r="T1708" s="15">
        <f>IF(Q1708="YES", IF(R1708="Company",L1708*(1+S1708),IF(R1708="Vendor",L1708*(1-S1708),"")),"")</f>
        <v/>
      </c>
      <c r="U1708" s="15">
        <f>IF(Q1708="YES",O1708*T1708,"")</f>
        <v/>
      </c>
      <c r="V1708" s="16" t="n"/>
      <c r="W1708" s="17">
        <f>IF(Q1708="YES",G1708+V1708,"")</f>
        <v/>
      </c>
      <c r="X1708" s="18">
        <f>IF(Q1708="YES",IF(TODAY()&gt;W1708,"OVERDUE","WITHIN TIME"),"")</f>
        <v/>
      </c>
    </row>
    <row r="1709">
      <c r="A1709" s="3" t="n">
        <v>1705</v>
      </c>
      <c r="B1709" s="4" t="n"/>
      <c r="C1709" s="4" t="n"/>
      <c r="D1709" s="5">
        <f>IF(E1709="ISNR20","Natural Rubber-TSNR (ISNR-20)","")</f>
        <v/>
      </c>
      <c r="E1709" s="4" t="n"/>
      <c r="F1709" s="6" t="n"/>
      <c r="G1709" s="6" t="n"/>
      <c r="H1709" s="7">
        <f>IF(G1709="","",G1709-TODAY())</f>
        <v/>
      </c>
      <c r="I1709" s="8">
        <f>IF(G1709="","",
IF(G1709&lt;TODAY(),
IF(O1709&gt;0,"Violated","Completed"),
IF(H1709&lt;=7,"Expiring Soon",
"Active")))</f>
        <v/>
      </c>
      <c r="J1709" s="8">
        <f>IF(C1709="","",
COUNTIFS(
sales!$C:$C,$C1709,
sales!$E:$E,$E1709,
sales!$H:$H,"&gt;="&amp;$F1709,
sales!$H:$H,"&lt;="&amp;$G1709
))</f>
        <v/>
      </c>
      <c r="K1709" s="9">
        <f>IF(COUNTIFS(sales!C:C, C1709)=0,"",
_xlfn.MAXIFS(sales!H:H, sales!C:C, C1709))</f>
        <v/>
      </c>
      <c r="L1709" s="4" t="n"/>
      <c r="M1709" s="4" t="n"/>
      <c r="N1709" s="10">
        <f>IF(C1709="","",
SUMIFS(
sales!$I:$I,
sales!$C:$C,$C1709,
sales!$E:$E,$E1709,
sales!$H:$H,"&gt;="&amp;$F1709,
sales!$H:$H,"&lt;="&amp;$G1709
))</f>
        <v/>
      </c>
      <c r="O1709" s="10">
        <f>IF(M1709="","",M1709-N1709)</f>
        <v/>
      </c>
      <c r="P1709" s="11">
        <f>IF(M1709=0,"",N1709/M1709)</f>
        <v/>
      </c>
      <c r="Q1709" s="12">
        <f>IF(OR(G1709="",O1709=""),"",
IF(AND(G1709&lt;TODAY(),O1709&gt;0),"YES","NO"))</f>
        <v/>
      </c>
      <c r="R1709" s="100" t="n"/>
      <c r="S1709" s="14" t="n"/>
      <c r="T1709" s="15">
        <f>IF(Q1709="YES", IF(R1709="Company",L1709*(1+S1709),IF(R1709="Vendor",L1709*(1-S1709),"")),"")</f>
        <v/>
      </c>
      <c r="U1709" s="15">
        <f>IF(Q1709="YES",O1709*T1709,"")</f>
        <v/>
      </c>
      <c r="V1709" s="16" t="n"/>
      <c r="W1709" s="17">
        <f>IF(Q1709="YES",G1709+V1709,"")</f>
        <v/>
      </c>
      <c r="X1709" s="18">
        <f>IF(Q1709="YES",IF(TODAY()&gt;W1709,"OVERDUE","WITHIN TIME"),"")</f>
        <v/>
      </c>
    </row>
    <row r="1710">
      <c r="A1710" s="3" t="n">
        <v>1706</v>
      </c>
      <c r="B1710" s="4" t="n"/>
      <c r="C1710" s="4" t="n"/>
      <c r="D1710" s="5">
        <f>IF(E1710="ISNR20","Natural Rubber-TSNR (ISNR-20)","")</f>
        <v/>
      </c>
      <c r="E1710" s="4" t="n"/>
      <c r="F1710" s="6" t="n"/>
      <c r="G1710" s="6" t="n"/>
      <c r="H1710" s="7">
        <f>IF(G1710="","",G1710-TODAY())</f>
        <v/>
      </c>
      <c r="I1710" s="8">
        <f>IF(G1710="","",
IF(G1710&lt;TODAY(),
IF(O1710&gt;0,"Violated","Completed"),
IF(H1710&lt;=7,"Expiring Soon",
"Active")))</f>
        <v/>
      </c>
      <c r="J1710" s="8">
        <f>IF(C1710="","",
COUNTIFS(
sales!$C:$C,$C1710,
sales!$E:$E,$E1710,
sales!$H:$H,"&gt;="&amp;$F1710,
sales!$H:$H,"&lt;="&amp;$G1710
))</f>
        <v/>
      </c>
      <c r="K1710" s="9">
        <f>IF(COUNTIFS(sales!C:C, C1710)=0,"",
_xlfn.MAXIFS(sales!H:H, sales!C:C, C1710))</f>
        <v/>
      </c>
      <c r="L1710" s="4" t="n"/>
      <c r="M1710" s="4" t="n"/>
      <c r="N1710" s="10">
        <f>IF(C1710="","",
SUMIFS(
sales!$I:$I,
sales!$C:$C,$C1710,
sales!$E:$E,$E1710,
sales!$H:$H,"&gt;="&amp;$F1710,
sales!$H:$H,"&lt;="&amp;$G1710
))</f>
        <v/>
      </c>
      <c r="O1710" s="10">
        <f>IF(M1710="","",M1710-N1710)</f>
        <v/>
      </c>
      <c r="P1710" s="11">
        <f>IF(M1710=0,"",N1710/M1710)</f>
        <v/>
      </c>
      <c r="Q1710" s="12">
        <f>IF(OR(G1710="",O1710=""),"",
IF(AND(G1710&lt;TODAY(),O1710&gt;0),"YES","NO"))</f>
        <v/>
      </c>
      <c r="R1710" s="100" t="n"/>
      <c r="S1710" s="14" t="n"/>
      <c r="T1710" s="15">
        <f>IF(Q1710="YES", IF(R1710="Company",L1710*(1+S1710),IF(R1710="Vendor",L1710*(1-S1710),"")),"")</f>
        <v/>
      </c>
      <c r="U1710" s="15">
        <f>IF(Q1710="YES",O1710*T1710,"")</f>
        <v/>
      </c>
      <c r="V1710" s="16" t="n"/>
      <c r="W1710" s="17">
        <f>IF(Q1710="YES",G1710+V1710,"")</f>
        <v/>
      </c>
      <c r="X1710" s="18">
        <f>IF(Q1710="YES",IF(TODAY()&gt;W1710,"OVERDUE","WITHIN TIME"),"")</f>
        <v/>
      </c>
    </row>
    <row r="1711">
      <c r="A1711" s="3" t="n">
        <v>1707</v>
      </c>
      <c r="B1711" s="4" t="n"/>
      <c r="C1711" s="4" t="n"/>
      <c r="D1711" s="5">
        <f>IF(E1711="ISNR20","Natural Rubber-TSNR (ISNR-20)","")</f>
        <v/>
      </c>
      <c r="E1711" s="4" t="n"/>
      <c r="F1711" s="6" t="n"/>
      <c r="G1711" s="6" t="n"/>
      <c r="H1711" s="7">
        <f>IF(G1711="","",G1711-TODAY())</f>
        <v/>
      </c>
      <c r="I1711" s="8">
        <f>IF(G1711="","",
IF(G1711&lt;TODAY(),
IF(O1711&gt;0,"Violated","Completed"),
IF(H1711&lt;=7,"Expiring Soon",
"Active")))</f>
        <v/>
      </c>
      <c r="J1711" s="8">
        <f>IF(C1711="","",
COUNTIFS(
sales!$C:$C,$C1711,
sales!$E:$E,$E1711,
sales!$H:$H,"&gt;="&amp;$F1711,
sales!$H:$H,"&lt;="&amp;$G1711
))</f>
        <v/>
      </c>
      <c r="K1711" s="9">
        <f>IF(COUNTIFS(sales!C:C, C1711)=0,"",
_xlfn.MAXIFS(sales!H:H, sales!C:C, C1711))</f>
        <v/>
      </c>
      <c r="L1711" s="4" t="n"/>
      <c r="M1711" s="4" t="n"/>
      <c r="N1711" s="10">
        <f>IF(C1711="","",
SUMIFS(
sales!$I:$I,
sales!$C:$C,$C1711,
sales!$E:$E,$E1711,
sales!$H:$H,"&gt;="&amp;$F1711,
sales!$H:$H,"&lt;="&amp;$G1711
))</f>
        <v/>
      </c>
      <c r="O1711" s="10">
        <f>IF(M1711="","",M1711-N1711)</f>
        <v/>
      </c>
      <c r="P1711" s="11">
        <f>IF(M1711=0,"",N1711/M1711)</f>
        <v/>
      </c>
      <c r="Q1711" s="12">
        <f>IF(OR(G1711="",O1711=""),"",
IF(AND(G1711&lt;TODAY(),O1711&gt;0),"YES","NO"))</f>
        <v/>
      </c>
      <c r="R1711" s="100" t="n"/>
      <c r="S1711" s="14" t="n"/>
      <c r="T1711" s="15">
        <f>IF(Q1711="YES", IF(R1711="Company",L1711*(1+S1711),IF(R1711="Vendor",L1711*(1-S1711),"")),"")</f>
        <v/>
      </c>
      <c r="U1711" s="15">
        <f>IF(Q1711="YES",O1711*T1711,"")</f>
        <v/>
      </c>
      <c r="V1711" s="16" t="n"/>
      <c r="W1711" s="17">
        <f>IF(Q1711="YES",G1711+V1711,"")</f>
        <v/>
      </c>
      <c r="X1711" s="18">
        <f>IF(Q1711="YES",IF(TODAY()&gt;W1711,"OVERDUE","WITHIN TIME"),"")</f>
        <v/>
      </c>
    </row>
    <row r="1712">
      <c r="A1712" s="3" t="n">
        <v>1708</v>
      </c>
      <c r="B1712" s="4" t="n"/>
      <c r="C1712" s="4" t="n"/>
      <c r="D1712" s="5">
        <f>IF(E1712="ISNR20","Natural Rubber-TSNR (ISNR-20)","")</f>
        <v/>
      </c>
      <c r="E1712" s="4" t="n"/>
      <c r="F1712" s="6" t="n"/>
      <c r="G1712" s="6" t="n"/>
      <c r="H1712" s="7">
        <f>IF(G1712="","",G1712-TODAY())</f>
        <v/>
      </c>
      <c r="I1712" s="8">
        <f>IF(G1712="","",
IF(G1712&lt;TODAY(),
IF(O1712&gt;0,"Violated","Completed"),
IF(H1712&lt;=7,"Expiring Soon",
"Active")))</f>
        <v/>
      </c>
      <c r="J1712" s="8">
        <f>IF(C1712="","",
COUNTIFS(
sales!$C:$C,$C1712,
sales!$E:$E,$E1712,
sales!$H:$H,"&gt;="&amp;$F1712,
sales!$H:$H,"&lt;="&amp;$G1712
))</f>
        <v/>
      </c>
      <c r="K1712" s="9">
        <f>IF(COUNTIFS(sales!C:C, C1712)=0,"",
_xlfn.MAXIFS(sales!H:H, sales!C:C, C1712))</f>
        <v/>
      </c>
      <c r="L1712" s="4" t="n"/>
      <c r="M1712" s="4" t="n"/>
      <c r="N1712" s="10">
        <f>IF(C1712="","",
SUMIFS(
sales!$I:$I,
sales!$C:$C,$C1712,
sales!$E:$E,$E1712,
sales!$H:$H,"&gt;="&amp;$F1712,
sales!$H:$H,"&lt;="&amp;$G1712
))</f>
        <v/>
      </c>
      <c r="O1712" s="10">
        <f>IF(M1712="","",M1712-N1712)</f>
        <v/>
      </c>
      <c r="P1712" s="11">
        <f>IF(M1712=0,"",N1712/M1712)</f>
        <v/>
      </c>
      <c r="Q1712" s="12">
        <f>IF(OR(G1712="",O1712=""),"",
IF(AND(G1712&lt;TODAY(),O1712&gt;0),"YES","NO"))</f>
        <v/>
      </c>
      <c r="R1712" s="100" t="n"/>
      <c r="S1712" s="14" t="n"/>
      <c r="T1712" s="15">
        <f>IF(Q1712="YES", IF(R1712="Company",L1712*(1+S1712),IF(R1712="Vendor",L1712*(1-S1712),"")),"")</f>
        <v/>
      </c>
      <c r="U1712" s="15">
        <f>IF(Q1712="YES",O1712*T1712,"")</f>
        <v/>
      </c>
      <c r="V1712" s="16" t="n"/>
      <c r="W1712" s="17">
        <f>IF(Q1712="YES",G1712+V1712,"")</f>
        <v/>
      </c>
      <c r="X1712" s="18">
        <f>IF(Q1712="YES",IF(TODAY()&gt;W1712,"OVERDUE","WITHIN TIME"),"")</f>
        <v/>
      </c>
    </row>
    <row r="1713">
      <c r="A1713" s="3" t="n">
        <v>1709</v>
      </c>
      <c r="B1713" s="4" t="n"/>
      <c r="C1713" s="4" t="n"/>
      <c r="D1713" s="5">
        <f>IF(E1713="ISNR20","Natural Rubber-TSNR (ISNR-20)","")</f>
        <v/>
      </c>
      <c r="E1713" s="4" t="n"/>
      <c r="F1713" s="6" t="n"/>
      <c r="G1713" s="6" t="n"/>
      <c r="H1713" s="7">
        <f>IF(G1713="","",G1713-TODAY())</f>
        <v/>
      </c>
      <c r="I1713" s="8">
        <f>IF(G1713="","",
IF(G1713&lt;TODAY(),
IF(O1713&gt;0,"Violated","Completed"),
IF(H1713&lt;=7,"Expiring Soon",
"Active")))</f>
        <v/>
      </c>
      <c r="J1713" s="8">
        <f>IF(C1713="","",
COUNTIFS(
sales!$C:$C,$C1713,
sales!$E:$E,$E1713,
sales!$H:$H,"&gt;="&amp;$F1713,
sales!$H:$H,"&lt;="&amp;$G1713
))</f>
        <v/>
      </c>
      <c r="K1713" s="9">
        <f>IF(COUNTIFS(sales!C:C, C1713)=0,"",
_xlfn.MAXIFS(sales!H:H, sales!C:C, C1713))</f>
        <v/>
      </c>
      <c r="L1713" s="4" t="n"/>
      <c r="M1713" s="4" t="n"/>
      <c r="N1713" s="10">
        <f>IF(C1713="","",
SUMIFS(
sales!$I:$I,
sales!$C:$C,$C1713,
sales!$E:$E,$E1713,
sales!$H:$H,"&gt;="&amp;$F1713,
sales!$H:$H,"&lt;="&amp;$G1713
))</f>
        <v/>
      </c>
      <c r="O1713" s="10">
        <f>IF(M1713="","",M1713-N1713)</f>
        <v/>
      </c>
      <c r="P1713" s="11">
        <f>IF(M1713=0,"",N1713/M1713)</f>
        <v/>
      </c>
      <c r="Q1713" s="12">
        <f>IF(OR(G1713="",O1713=""),"",
IF(AND(G1713&lt;TODAY(),O1713&gt;0),"YES","NO"))</f>
        <v/>
      </c>
      <c r="R1713" s="100" t="n"/>
      <c r="S1713" s="14" t="n"/>
      <c r="T1713" s="15">
        <f>IF(Q1713="YES", IF(R1713="Company",L1713*(1+S1713),IF(R1713="Vendor",L1713*(1-S1713),"")),"")</f>
        <v/>
      </c>
      <c r="U1713" s="15">
        <f>IF(Q1713="YES",O1713*T1713,"")</f>
        <v/>
      </c>
      <c r="V1713" s="16" t="n"/>
      <c r="W1713" s="17">
        <f>IF(Q1713="YES",G1713+V1713,"")</f>
        <v/>
      </c>
      <c r="X1713" s="18">
        <f>IF(Q1713="YES",IF(TODAY()&gt;W1713,"OVERDUE","WITHIN TIME"),"")</f>
        <v/>
      </c>
    </row>
    <row r="1714">
      <c r="A1714" s="3" t="n">
        <v>1710</v>
      </c>
      <c r="B1714" s="4" t="n"/>
      <c r="C1714" s="4" t="n"/>
      <c r="D1714" s="5">
        <f>IF(E1714="ISNR20","Natural Rubber-TSNR (ISNR-20)","")</f>
        <v/>
      </c>
      <c r="E1714" s="4" t="n"/>
      <c r="F1714" s="6" t="n"/>
      <c r="G1714" s="6" t="n"/>
      <c r="H1714" s="7">
        <f>IF(G1714="","",G1714-TODAY())</f>
        <v/>
      </c>
      <c r="I1714" s="8">
        <f>IF(G1714="","",
IF(G1714&lt;TODAY(),
IF(O1714&gt;0,"Violated","Completed"),
IF(H1714&lt;=7,"Expiring Soon",
"Active")))</f>
        <v/>
      </c>
      <c r="J1714" s="8">
        <f>IF(C1714="","",
COUNTIFS(
sales!$C:$C,$C1714,
sales!$E:$E,$E1714,
sales!$H:$H,"&gt;="&amp;$F1714,
sales!$H:$H,"&lt;="&amp;$G1714
))</f>
        <v/>
      </c>
      <c r="K1714" s="9">
        <f>IF(COUNTIFS(sales!C:C, C1714)=0,"",
_xlfn.MAXIFS(sales!H:H, sales!C:C, C1714))</f>
        <v/>
      </c>
      <c r="L1714" s="4" t="n"/>
      <c r="M1714" s="4" t="n"/>
      <c r="N1714" s="10">
        <f>IF(C1714="","",
SUMIFS(
sales!$I:$I,
sales!$C:$C,$C1714,
sales!$E:$E,$E1714,
sales!$H:$H,"&gt;="&amp;$F1714,
sales!$H:$H,"&lt;="&amp;$G1714
))</f>
        <v/>
      </c>
      <c r="O1714" s="10">
        <f>IF(M1714="","",M1714-N1714)</f>
        <v/>
      </c>
      <c r="P1714" s="11">
        <f>IF(M1714=0,"",N1714/M1714)</f>
        <v/>
      </c>
      <c r="Q1714" s="12">
        <f>IF(OR(G1714="",O1714=""),"",
IF(AND(G1714&lt;TODAY(),O1714&gt;0),"YES","NO"))</f>
        <v/>
      </c>
      <c r="R1714" s="100" t="n"/>
      <c r="S1714" s="14" t="n"/>
      <c r="T1714" s="15">
        <f>IF(Q1714="YES", IF(R1714="Company",L1714*(1+S1714),IF(R1714="Vendor",L1714*(1-S1714),"")),"")</f>
        <v/>
      </c>
      <c r="U1714" s="15">
        <f>IF(Q1714="YES",O1714*T1714,"")</f>
        <v/>
      </c>
      <c r="V1714" s="16" t="n"/>
      <c r="W1714" s="17">
        <f>IF(Q1714="YES",G1714+V1714,"")</f>
        <v/>
      </c>
      <c r="X1714" s="18">
        <f>IF(Q1714="YES",IF(TODAY()&gt;W1714,"OVERDUE","WITHIN TIME"),"")</f>
        <v/>
      </c>
    </row>
    <row r="1715">
      <c r="A1715" s="3" t="n">
        <v>1711</v>
      </c>
      <c r="B1715" s="4" t="n"/>
      <c r="C1715" s="4" t="n"/>
      <c r="D1715" s="5">
        <f>IF(E1715="ISNR20","Natural Rubber-TSNR (ISNR-20)","")</f>
        <v/>
      </c>
      <c r="E1715" s="4" t="n"/>
      <c r="F1715" s="6" t="n"/>
      <c r="G1715" s="6" t="n"/>
      <c r="H1715" s="7">
        <f>IF(G1715="","",G1715-TODAY())</f>
        <v/>
      </c>
      <c r="I1715" s="8">
        <f>IF(G1715="","",
IF(G1715&lt;TODAY(),
IF(O1715&gt;0,"Violated","Completed"),
IF(H1715&lt;=7,"Expiring Soon",
"Active")))</f>
        <v/>
      </c>
      <c r="J1715" s="8">
        <f>IF(C1715="","",
COUNTIFS(
sales!$C:$C,$C1715,
sales!$E:$E,$E1715,
sales!$H:$H,"&gt;="&amp;$F1715,
sales!$H:$H,"&lt;="&amp;$G1715
))</f>
        <v/>
      </c>
      <c r="K1715" s="9">
        <f>IF(COUNTIFS(sales!C:C, C1715)=0,"",
_xlfn.MAXIFS(sales!H:H, sales!C:C, C1715))</f>
        <v/>
      </c>
      <c r="L1715" s="4" t="n"/>
      <c r="M1715" s="4" t="n"/>
      <c r="N1715" s="10">
        <f>IF(C1715="","",
SUMIFS(
sales!$I:$I,
sales!$C:$C,$C1715,
sales!$E:$E,$E1715,
sales!$H:$H,"&gt;="&amp;$F1715,
sales!$H:$H,"&lt;="&amp;$G1715
))</f>
        <v/>
      </c>
      <c r="O1715" s="10">
        <f>IF(M1715="","",M1715-N1715)</f>
        <v/>
      </c>
      <c r="P1715" s="11">
        <f>IF(M1715=0,"",N1715/M1715)</f>
        <v/>
      </c>
      <c r="Q1715" s="12">
        <f>IF(OR(G1715="",O1715=""),"",
IF(AND(G1715&lt;TODAY(),O1715&gt;0),"YES","NO"))</f>
        <v/>
      </c>
      <c r="R1715" s="100" t="n"/>
      <c r="S1715" s="14" t="n"/>
      <c r="T1715" s="15">
        <f>IF(Q1715="YES", IF(R1715="Company",L1715*(1+S1715),IF(R1715="Vendor",L1715*(1-S1715),"")),"")</f>
        <v/>
      </c>
      <c r="U1715" s="15">
        <f>IF(Q1715="YES",O1715*T1715,"")</f>
        <v/>
      </c>
      <c r="V1715" s="16" t="n"/>
      <c r="W1715" s="17">
        <f>IF(Q1715="YES",G1715+V1715,"")</f>
        <v/>
      </c>
      <c r="X1715" s="18">
        <f>IF(Q1715="YES",IF(TODAY()&gt;W1715,"OVERDUE","WITHIN TIME"),"")</f>
        <v/>
      </c>
    </row>
    <row r="1716">
      <c r="A1716" s="3" t="n">
        <v>1712</v>
      </c>
      <c r="B1716" s="4" t="n"/>
      <c r="C1716" s="4" t="n"/>
      <c r="D1716" s="5">
        <f>IF(E1716="ISNR20","Natural Rubber-TSNR (ISNR-20)","")</f>
        <v/>
      </c>
      <c r="E1716" s="4" t="n"/>
      <c r="F1716" s="6" t="n"/>
      <c r="G1716" s="6" t="n"/>
      <c r="H1716" s="7">
        <f>IF(G1716="","",G1716-TODAY())</f>
        <v/>
      </c>
      <c r="I1716" s="8">
        <f>IF(G1716="","",
IF(G1716&lt;TODAY(),
IF(O1716&gt;0,"Violated","Completed"),
IF(H1716&lt;=7,"Expiring Soon",
"Active")))</f>
        <v/>
      </c>
      <c r="J1716" s="8">
        <f>IF(C1716="","",
COUNTIFS(
sales!$C:$C,$C1716,
sales!$E:$E,$E1716,
sales!$H:$H,"&gt;="&amp;$F1716,
sales!$H:$H,"&lt;="&amp;$G1716
))</f>
        <v/>
      </c>
      <c r="K1716" s="9">
        <f>IF(COUNTIFS(sales!C:C, C1716)=0,"",
_xlfn.MAXIFS(sales!H:H, sales!C:C, C1716))</f>
        <v/>
      </c>
      <c r="L1716" s="4" t="n"/>
      <c r="M1716" s="4" t="n"/>
      <c r="N1716" s="10">
        <f>IF(C1716="","",
SUMIFS(
sales!$I:$I,
sales!$C:$C,$C1716,
sales!$E:$E,$E1716,
sales!$H:$H,"&gt;="&amp;$F1716,
sales!$H:$H,"&lt;="&amp;$G1716
))</f>
        <v/>
      </c>
      <c r="O1716" s="10">
        <f>IF(M1716="","",M1716-N1716)</f>
        <v/>
      </c>
      <c r="P1716" s="11">
        <f>IF(M1716=0,"",N1716/M1716)</f>
        <v/>
      </c>
      <c r="Q1716" s="12">
        <f>IF(OR(G1716="",O1716=""),"",
IF(AND(G1716&lt;TODAY(),O1716&gt;0),"YES","NO"))</f>
        <v/>
      </c>
      <c r="R1716" s="100" t="n"/>
      <c r="S1716" s="14" t="n"/>
      <c r="T1716" s="15">
        <f>IF(Q1716="YES", IF(R1716="Company",L1716*(1+S1716),IF(R1716="Vendor",L1716*(1-S1716),"")),"")</f>
        <v/>
      </c>
      <c r="U1716" s="15">
        <f>IF(Q1716="YES",O1716*T1716,"")</f>
        <v/>
      </c>
      <c r="V1716" s="16" t="n"/>
      <c r="W1716" s="17">
        <f>IF(Q1716="YES",G1716+V1716,"")</f>
        <v/>
      </c>
      <c r="X1716" s="18">
        <f>IF(Q1716="YES",IF(TODAY()&gt;W1716,"OVERDUE","WITHIN TIME"),"")</f>
        <v/>
      </c>
    </row>
    <row r="1717">
      <c r="A1717" s="3" t="n">
        <v>1713</v>
      </c>
      <c r="B1717" s="4" t="n"/>
      <c r="C1717" s="4" t="n"/>
      <c r="D1717" s="5">
        <f>IF(E1717="ISNR20","Natural Rubber-TSNR (ISNR-20)","")</f>
        <v/>
      </c>
      <c r="E1717" s="4" t="n"/>
      <c r="F1717" s="6" t="n"/>
      <c r="G1717" s="6" t="n"/>
      <c r="H1717" s="7">
        <f>IF(G1717="","",G1717-TODAY())</f>
        <v/>
      </c>
      <c r="I1717" s="8">
        <f>IF(G1717="","",
IF(G1717&lt;TODAY(),
IF(O1717&gt;0,"Violated","Completed"),
IF(H1717&lt;=7,"Expiring Soon",
"Active")))</f>
        <v/>
      </c>
      <c r="J1717" s="8">
        <f>IF(C1717="","",
COUNTIFS(
sales!$C:$C,$C1717,
sales!$E:$E,$E1717,
sales!$H:$H,"&gt;="&amp;$F1717,
sales!$H:$H,"&lt;="&amp;$G1717
))</f>
        <v/>
      </c>
      <c r="K1717" s="9">
        <f>IF(COUNTIFS(sales!C:C, C1717)=0,"",
_xlfn.MAXIFS(sales!H:H, sales!C:C, C1717))</f>
        <v/>
      </c>
      <c r="L1717" s="4" t="n"/>
      <c r="M1717" s="4" t="n"/>
      <c r="N1717" s="10">
        <f>IF(C1717="","",
SUMIFS(
sales!$I:$I,
sales!$C:$C,$C1717,
sales!$E:$E,$E1717,
sales!$H:$H,"&gt;="&amp;$F1717,
sales!$H:$H,"&lt;="&amp;$G1717
))</f>
        <v/>
      </c>
      <c r="O1717" s="10">
        <f>IF(M1717="","",M1717-N1717)</f>
        <v/>
      </c>
      <c r="P1717" s="11">
        <f>IF(M1717=0,"",N1717/M1717)</f>
        <v/>
      </c>
      <c r="Q1717" s="12">
        <f>IF(OR(G1717="",O1717=""),"",
IF(AND(G1717&lt;TODAY(),O1717&gt;0),"YES","NO"))</f>
        <v/>
      </c>
      <c r="R1717" s="100" t="n"/>
      <c r="S1717" s="14" t="n"/>
      <c r="T1717" s="15">
        <f>IF(Q1717="YES", IF(R1717="Company",L1717*(1+S1717),IF(R1717="Vendor",L1717*(1-S1717),"")),"")</f>
        <v/>
      </c>
      <c r="U1717" s="15">
        <f>IF(Q1717="YES",O1717*T1717,"")</f>
        <v/>
      </c>
      <c r="V1717" s="16" t="n"/>
      <c r="W1717" s="17">
        <f>IF(Q1717="YES",G1717+V1717,"")</f>
        <v/>
      </c>
      <c r="X1717" s="18">
        <f>IF(Q1717="YES",IF(TODAY()&gt;W1717,"OVERDUE","WITHIN TIME"),"")</f>
        <v/>
      </c>
    </row>
    <row r="1718">
      <c r="A1718" s="3" t="n">
        <v>1714</v>
      </c>
      <c r="B1718" s="4" t="n"/>
      <c r="C1718" s="4" t="n"/>
      <c r="D1718" s="5">
        <f>IF(E1718="ISNR20","Natural Rubber-TSNR (ISNR-20)","")</f>
        <v/>
      </c>
      <c r="E1718" s="4" t="n"/>
      <c r="F1718" s="6" t="n"/>
      <c r="G1718" s="6" t="n"/>
      <c r="H1718" s="7">
        <f>IF(G1718="","",G1718-TODAY())</f>
        <v/>
      </c>
      <c r="I1718" s="8">
        <f>IF(G1718="","",
IF(G1718&lt;TODAY(),
IF(O1718&gt;0,"Violated","Completed"),
IF(H1718&lt;=7,"Expiring Soon",
"Active")))</f>
        <v/>
      </c>
      <c r="J1718" s="8">
        <f>IF(C1718="","",
COUNTIFS(
sales!$C:$C,$C1718,
sales!$E:$E,$E1718,
sales!$H:$H,"&gt;="&amp;$F1718,
sales!$H:$H,"&lt;="&amp;$G1718
))</f>
        <v/>
      </c>
      <c r="K1718" s="9">
        <f>IF(COUNTIFS(sales!C:C, C1718)=0,"",
_xlfn.MAXIFS(sales!H:H, sales!C:C, C1718))</f>
        <v/>
      </c>
      <c r="L1718" s="4" t="n"/>
      <c r="M1718" s="4" t="n"/>
      <c r="N1718" s="10">
        <f>IF(C1718="","",
SUMIFS(
sales!$I:$I,
sales!$C:$C,$C1718,
sales!$E:$E,$E1718,
sales!$H:$H,"&gt;="&amp;$F1718,
sales!$H:$H,"&lt;="&amp;$G1718
))</f>
        <v/>
      </c>
      <c r="O1718" s="10">
        <f>IF(M1718="","",M1718-N1718)</f>
        <v/>
      </c>
      <c r="P1718" s="11">
        <f>IF(M1718=0,"",N1718/M1718)</f>
        <v/>
      </c>
      <c r="Q1718" s="12">
        <f>IF(OR(G1718="",O1718=""),"",
IF(AND(G1718&lt;TODAY(),O1718&gt;0),"YES","NO"))</f>
        <v/>
      </c>
      <c r="R1718" s="100" t="n"/>
      <c r="S1718" s="14" t="n"/>
      <c r="T1718" s="15">
        <f>IF(Q1718="YES", IF(R1718="Company",L1718*(1+S1718),IF(R1718="Vendor",L1718*(1-S1718),"")),"")</f>
        <v/>
      </c>
      <c r="U1718" s="15">
        <f>IF(Q1718="YES",O1718*T1718,"")</f>
        <v/>
      </c>
      <c r="V1718" s="16" t="n"/>
      <c r="W1718" s="17">
        <f>IF(Q1718="YES",G1718+V1718,"")</f>
        <v/>
      </c>
      <c r="X1718" s="18">
        <f>IF(Q1718="YES",IF(TODAY()&gt;W1718,"OVERDUE","WITHIN TIME"),"")</f>
        <v/>
      </c>
    </row>
    <row r="1719">
      <c r="A1719" s="3" t="n">
        <v>1715</v>
      </c>
      <c r="B1719" s="4" t="n"/>
      <c r="C1719" s="4" t="n"/>
      <c r="D1719" s="5">
        <f>IF(E1719="ISNR20","Natural Rubber-TSNR (ISNR-20)","")</f>
        <v/>
      </c>
      <c r="E1719" s="4" t="n"/>
      <c r="F1719" s="6" t="n"/>
      <c r="G1719" s="6" t="n"/>
      <c r="H1719" s="7">
        <f>IF(G1719="","",G1719-TODAY())</f>
        <v/>
      </c>
      <c r="I1719" s="8">
        <f>IF(G1719="","",
IF(G1719&lt;TODAY(),
IF(O1719&gt;0,"Violated","Completed"),
IF(H1719&lt;=7,"Expiring Soon",
"Active")))</f>
        <v/>
      </c>
      <c r="J1719" s="8">
        <f>IF(C1719="","",
COUNTIFS(
sales!$C:$C,$C1719,
sales!$E:$E,$E1719,
sales!$H:$H,"&gt;="&amp;$F1719,
sales!$H:$H,"&lt;="&amp;$G1719
))</f>
        <v/>
      </c>
      <c r="K1719" s="9">
        <f>IF(COUNTIFS(sales!C:C, C1719)=0,"",
_xlfn.MAXIFS(sales!H:H, sales!C:C, C1719))</f>
        <v/>
      </c>
      <c r="L1719" s="4" t="n"/>
      <c r="M1719" s="4" t="n"/>
      <c r="N1719" s="10">
        <f>IF(C1719="","",
SUMIFS(
sales!$I:$I,
sales!$C:$C,$C1719,
sales!$E:$E,$E1719,
sales!$H:$H,"&gt;="&amp;$F1719,
sales!$H:$H,"&lt;="&amp;$G1719
))</f>
        <v/>
      </c>
      <c r="O1719" s="10">
        <f>IF(M1719="","",M1719-N1719)</f>
        <v/>
      </c>
      <c r="P1719" s="11">
        <f>IF(M1719=0,"",N1719/M1719)</f>
        <v/>
      </c>
      <c r="Q1719" s="12">
        <f>IF(OR(G1719="",O1719=""),"",
IF(AND(G1719&lt;TODAY(),O1719&gt;0),"YES","NO"))</f>
        <v/>
      </c>
      <c r="R1719" s="100" t="n"/>
      <c r="S1719" s="14" t="n"/>
      <c r="T1719" s="15">
        <f>IF(Q1719="YES", IF(R1719="Company",L1719*(1+S1719),IF(R1719="Vendor",L1719*(1-S1719),"")),"")</f>
        <v/>
      </c>
      <c r="U1719" s="15">
        <f>IF(Q1719="YES",O1719*T1719,"")</f>
        <v/>
      </c>
      <c r="V1719" s="16" t="n"/>
      <c r="W1719" s="17">
        <f>IF(Q1719="YES",G1719+V1719,"")</f>
        <v/>
      </c>
      <c r="X1719" s="18">
        <f>IF(Q1719="YES",IF(TODAY()&gt;W1719,"OVERDUE","WITHIN TIME"),"")</f>
        <v/>
      </c>
    </row>
    <row r="1720">
      <c r="A1720" s="3" t="n">
        <v>1716</v>
      </c>
      <c r="B1720" s="4" t="n"/>
      <c r="C1720" s="4" t="n"/>
      <c r="D1720" s="5">
        <f>IF(E1720="ISNR20","Natural Rubber-TSNR (ISNR-20)","")</f>
        <v/>
      </c>
      <c r="E1720" s="4" t="n"/>
      <c r="F1720" s="6" t="n"/>
      <c r="G1720" s="6" t="n"/>
      <c r="H1720" s="7">
        <f>IF(G1720="","",G1720-TODAY())</f>
        <v/>
      </c>
      <c r="I1720" s="8">
        <f>IF(G1720="","",
IF(G1720&lt;TODAY(),
IF(O1720&gt;0,"Violated","Completed"),
IF(H1720&lt;=7,"Expiring Soon",
"Active")))</f>
        <v/>
      </c>
      <c r="J1720" s="8">
        <f>IF(C1720="","",
COUNTIFS(
sales!$C:$C,$C1720,
sales!$E:$E,$E1720,
sales!$H:$H,"&gt;="&amp;$F1720,
sales!$H:$H,"&lt;="&amp;$G1720
))</f>
        <v/>
      </c>
      <c r="K1720" s="9">
        <f>IF(COUNTIFS(sales!C:C, C1720)=0,"",
_xlfn.MAXIFS(sales!H:H, sales!C:C, C1720))</f>
        <v/>
      </c>
      <c r="L1720" s="4" t="n"/>
      <c r="M1720" s="4" t="n"/>
      <c r="N1720" s="10">
        <f>IF(C1720="","",
SUMIFS(
sales!$I:$I,
sales!$C:$C,$C1720,
sales!$E:$E,$E1720,
sales!$H:$H,"&gt;="&amp;$F1720,
sales!$H:$H,"&lt;="&amp;$G1720
))</f>
        <v/>
      </c>
      <c r="O1720" s="10">
        <f>IF(M1720="","",M1720-N1720)</f>
        <v/>
      </c>
      <c r="P1720" s="11">
        <f>IF(M1720=0,"",N1720/M1720)</f>
        <v/>
      </c>
      <c r="Q1720" s="12">
        <f>IF(OR(G1720="",O1720=""),"",
IF(AND(G1720&lt;TODAY(),O1720&gt;0),"YES","NO"))</f>
        <v/>
      </c>
      <c r="R1720" s="100" t="n"/>
      <c r="S1720" s="14" t="n"/>
      <c r="T1720" s="15">
        <f>IF(Q1720="YES", IF(R1720="Company",L1720*(1+S1720),IF(R1720="Vendor",L1720*(1-S1720),"")),"")</f>
        <v/>
      </c>
      <c r="U1720" s="15">
        <f>IF(Q1720="YES",O1720*T1720,"")</f>
        <v/>
      </c>
      <c r="V1720" s="16" t="n"/>
      <c r="W1720" s="17">
        <f>IF(Q1720="YES",G1720+V1720,"")</f>
        <v/>
      </c>
      <c r="X1720" s="18">
        <f>IF(Q1720="YES",IF(TODAY()&gt;W1720,"OVERDUE","WITHIN TIME"),"")</f>
        <v/>
      </c>
    </row>
    <row r="1721">
      <c r="A1721" s="3" t="n">
        <v>1717</v>
      </c>
      <c r="B1721" s="4" t="n"/>
      <c r="C1721" s="4" t="n"/>
      <c r="D1721" s="5">
        <f>IF(E1721="ISNR20","Natural Rubber-TSNR (ISNR-20)","")</f>
        <v/>
      </c>
      <c r="E1721" s="4" t="n"/>
      <c r="F1721" s="6" t="n"/>
      <c r="G1721" s="6" t="n"/>
      <c r="H1721" s="7">
        <f>IF(G1721="","",G1721-TODAY())</f>
        <v/>
      </c>
      <c r="I1721" s="8">
        <f>IF(G1721="","",
IF(G1721&lt;TODAY(),
IF(O1721&gt;0,"Violated","Completed"),
IF(H1721&lt;=7,"Expiring Soon",
"Active")))</f>
        <v/>
      </c>
      <c r="J1721" s="8">
        <f>IF(C1721="","",
COUNTIFS(
sales!$C:$C,$C1721,
sales!$E:$E,$E1721,
sales!$H:$H,"&gt;="&amp;$F1721,
sales!$H:$H,"&lt;="&amp;$G1721
))</f>
        <v/>
      </c>
      <c r="K1721" s="9">
        <f>IF(COUNTIFS(sales!C:C, C1721)=0,"",
_xlfn.MAXIFS(sales!H:H, sales!C:C, C1721))</f>
        <v/>
      </c>
      <c r="L1721" s="4" t="n"/>
      <c r="M1721" s="4" t="n"/>
      <c r="N1721" s="10">
        <f>IF(C1721="","",
SUMIFS(
sales!$I:$I,
sales!$C:$C,$C1721,
sales!$E:$E,$E1721,
sales!$H:$H,"&gt;="&amp;$F1721,
sales!$H:$H,"&lt;="&amp;$G1721
))</f>
        <v/>
      </c>
      <c r="O1721" s="10">
        <f>IF(M1721="","",M1721-N1721)</f>
        <v/>
      </c>
      <c r="P1721" s="11">
        <f>IF(M1721=0,"",N1721/M1721)</f>
        <v/>
      </c>
      <c r="Q1721" s="12">
        <f>IF(OR(G1721="",O1721=""),"",
IF(AND(G1721&lt;TODAY(),O1721&gt;0),"YES","NO"))</f>
        <v/>
      </c>
      <c r="R1721" s="100" t="n"/>
      <c r="S1721" s="14" t="n"/>
      <c r="T1721" s="15">
        <f>IF(Q1721="YES", IF(R1721="Company",L1721*(1+S1721),IF(R1721="Vendor",L1721*(1-S1721),"")),"")</f>
        <v/>
      </c>
      <c r="U1721" s="15">
        <f>IF(Q1721="YES",O1721*T1721,"")</f>
        <v/>
      </c>
      <c r="V1721" s="16" t="n"/>
      <c r="W1721" s="17">
        <f>IF(Q1721="YES",G1721+V1721,"")</f>
        <v/>
      </c>
      <c r="X1721" s="18">
        <f>IF(Q1721="YES",IF(TODAY()&gt;W1721,"OVERDUE","WITHIN TIME"),"")</f>
        <v/>
      </c>
    </row>
    <row r="1722">
      <c r="A1722" s="3" t="n">
        <v>1718</v>
      </c>
      <c r="B1722" s="4" t="n"/>
      <c r="C1722" s="4" t="n"/>
      <c r="D1722" s="5">
        <f>IF(E1722="ISNR20","Natural Rubber-TSNR (ISNR-20)","")</f>
        <v/>
      </c>
      <c r="E1722" s="4" t="n"/>
      <c r="F1722" s="6" t="n"/>
      <c r="G1722" s="6" t="n"/>
      <c r="H1722" s="7">
        <f>IF(G1722="","",G1722-TODAY())</f>
        <v/>
      </c>
      <c r="I1722" s="8">
        <f>IF(G1722="","",
IF(G1722&lt;TODAY(),
IF(O1722&gt;0,"Violated","Completed"),
IF(H1722&lt;=7,"Expiring Soon",
"Active")))</f>
        <v/>
      </c>
      <c r="J1722" s="8">
        <f>IF(C1722="","",
COUNTIFS(
sales!$C:$C,$C1722,
sales!$E:$E,$E1722,
sales!$H:$H,"&gt;="&amp;$F1722,
sales!$H:$H,"&lt;="&amp;$G1722
))</f>
        <v/>
      </c>
      <c r="K1722" s="9">
        <f>IF(COUNTIFS(sales!C:C, C1722)=0,"",
_xlfn.MAXIFS(sales!H:H, sales!C:C, C1722))</f>
        <v/>
      </c>
      <c r="L1722" s="4" t="n"/>
      <c r="M1722" s="4" t="n"/>
      <c r="N1722" s="10">
        <f>IF(C1722="","",
SUMIFS(
sales!$I:$I,
sales!$C:$C,$C1722,
sales!$E:$E,$E1722,
sales!$H:$H,"&gt;="&amp;$F1722,
sales!$H:$H,"&lt;="&amp;$G1722
))</f>
        <v/>
      </c>
      <c r="O1722" s="10">
        <f>IF(M1722="","",M1722-N1722)</f>
        <v/>
      </c>
      <c r="P1722" s="11">
        <f>IF(M1722=0,"",N1722/M1722)</f>
        <v/>
      </c>
      <c r="Q1722" s="12">
        <f>IF(OR(G1722="",O1722=""),"",
IF(AND(G1722&lt;TODAY(),O1722&gt;0),"YES","NO"))</f>
        <v/>
      </c>
      <c r="R1722" s="100" t="n"/>
      <c r="S1722" s="14" t="n"/>
      <c r="T1722" s="15">
        <f>IF(Q1722="YES", IF(R1722="Company",L1722*(1+S1722),IF(R1722="Vendor",L1722*(1-S1722),"")),"")</f>
        <v/>
      </c>
      <c r="U1722" s="15">
        <f>IF(Q1722="YES",O1722*T1722,"")</f>
        <v/>
      </c>
      <c r="V1722" s="16" t="n"/>
      <c r="W1722" s="17">
        <f>IF(Q1722="YES",G1722+V1722,"")</f>
        <v/>
      </c>
      <c r="X1722" s="18">
        <f>IF(Q1722="YES",IF(TODAY()&gt;W1722,"OVERDUE","WITHIN TIME"),"")</f>
        <v/>
      </c>
    </row>
    <row r="1723">
      <c r="A1723" s="3" t="n">
        <v>1719</v>
      </c>
      <c r="B1723" s="4" t="n"/>
      <c r="C1723" s="4" t="n"/>
      <c r="D1723" s="5">
        <f>IF(E1723="ISNR20","Natural Rubber-TSNR (ISNR-20)","")</f>
        <v/>
      </c>
      <c r="E1723" s="4" t="n"/>
      <c r="F1723" s="6" t="n"/>
      <c r="G1723" s="6" t="n"/>
      <c r="H1723" s="7">
        <f>IF(G1723="","",G1723-TODAY())</f>
        <v/>
      </c>
      <c r="I1723" s="8">
        <f>IF(G1723="","",
IF(G1723&lt;TODAY(),
IF(O1723&gt;0,"Violated","Completed"),
IF(H1723&lt;=7,"Expiring Soon",
"Active")))</f>
        <v/>
      </c>
      <c r="J1723" s="8">
        <f>IF(C1723="","",
COUNTIFS(
sales!$C:$C,$C1723,
sales!$E:$E,$E1723,
sales!$H:$H,"&gt;="&amp;$F1723,
sales!$H:$H,"&lt;="&amp;$G1723
))</f>
        <v/>
      </c>
      <c r="K1723" s="9">
        <f>IF(COUNTIFS(sales!C:C, C1723)=0,"",
_xlfn.MAXIFS(sales!H:H, sales!C:C, C1723))</f>
        <v/>
      </c>
      <c r="L1723" s="4" t="n"/>
      <c r="M1723" s="4" t="n"/>
      <c r="N1723" s="10">
        <f>IF(C1723="","",
SUMIFS(
sales!$I:$I,
sales!$C:$C,$C1723,
sales!$E:$E,$E1723,
sales!$H:$H,"&gt;="&amp;$F1723,
sales!$H:$H,"&lt;="&amp;$G1723
))</f>
        <v/>
      </c>
      <c r="O1723" s="10">
        <f>IF(M1723="","",M1723-N1723)</f>
        <v/>
      </c>
      <c r="P1723" s="11">
        <f>IF(M1723=0,"",N1723/M1723)</f>
        <v/>
      </c>
      <c r="Q1723" s="12">
        <f>IF(OR(G1723="",O1723=""),"",
IF(AND(G1723&lt;TODAY(),O1723&gt;0),"YES","NO"))</f>
        <v/>
      </c>
      <c r="R1723" s="100" t="n"/>
      <c r="S1723" s="14" t="n"/>
      <c r="T1723" s="15">
        <f>IF(Q1723="YES", IF(R1723="Company",L1723*(1+S1723),IF(R1723="Vendor",L1723*(1-S1723),"")),"")</f>
        <v/>
      </c>
      <c r="U1723" s="15">
        <f>IF(Q1723="YES",O1723*T1723,"")</f>
        <v/>
      </c>
      <c r="V1723" s="16" t="n"/>
      <c r="W1723" s="17">
        <f>IF(Q1723="YES",G1723+V1723,"")</f>
        <v/>
      </c>
      <c r="X1723" s="18">
        <f>IF(Q1723="YES",IF(TODAY()&gt;W1723,"OVERDUE","WITHIN TIME"),"")</f>
        <v/>
      </c>
    </row>
    <row r="1724">
      <c r="A1724" s="3" t="n">
        <v>1720</v>
      </c>
      <c r="B1724" s="4" t="n"/>
      <c r="C1724" s="4" t="n"/>
      <c r="D1724" s="5">
        <f>IF(E1724="ISNR20","Natural Rubber-TSNR (ISNR-20)","")</f>
        <v/>
      </c>
      <c r="E1724" s="4" t="n"/>
      <c r="F1724" s="6" t="n"/>
      <c r="G1724" s="6" t="n"/>
      <c r="H1724" s="7">
        <f>IF(G1724="","",G1724-TODAY())</f>
        <v/>
      </c>
      <c r="I1724" s="8">
        <f>IF(G1724="","",
IF(G1724&lt;TODAY(),
IF(O1724&gt;0,"Violated","Completed"),
IF(H1724&lt;=7,"Expiring Soon",
"Active")))</f>
        <v/>
      </c>
      <c r="J1724" s="8">
        <f>IF(C1724="","",
COUNTIFS(
sales!$C:$C,$C1724,
sales!$E:$E,$E1724,
sales!$H:$H,"&gt;="&amp;$F1724,
sales!$H:$H,"&lt;="&amp;$G1724
))</f>
        <v/>
      </c>
      <c r="K1724" s="9">
        <f>IF(COUNTIFS(sales!C:C, C1724)=0,"",
_xlfn.MAXIFS(sales!H:H, sales!C:C, C1724))</f>
        <v/>
      </c>
      <c r="L1724" s="4" t="n"/>
      <c r="M1724" s="4" t="n"/>
      <c r="N1724" s="10">
        <f>IF(C1724="","",
SUMIFS(
sales!$I:$I,
sales!$C:$C,$C1724,
sales!$E:$E,$E1724,
sales!$H:$H,"&gt;="&amp;$F1724,
sales!$H:$H,"&lt;="&amp;$G1724
))</f>
        <v/>
      </c>
      <c r="O1724" s="10">
        <f>IF(M1724="","",M1724-N1724)</f>
        <v/>
      </c>
      <c r="P1724" s="11">
        <f>IF(M1724=0,"",N1724/M1724)</f>
        <v/>
      </c>
      <c r="Q1724" s="12">
        <f>IF(OR(G1724="",O1724=""),"",
IF(AND(G1724&lt;TODAY(),O1724&gt;0),"YES","NO"))</f>
        <v/>
      </c>
      <c r="R1724" s="100" t="n"/>
      <c r="S1724" s="14" t="n"/>
      <c r="T1724" s="15">
        <f>IF(Q1724="YES", IF(R1724="Company",L1724*(1+S1724),IF(R1724="Vendor",L1724*(1-S1724),"")),"")</f>
        <v/>
      </c>
      <c r="U1724" s="15">
        <f>IF(Q1724="YES",O1724*T1724,"")</f>
        <v/>
      </c>
      <c r="V1724" s="16" t="n"/>
      <c r="W1724" s="17">
        <f>IF(Q1724="YES",G1724+V1724,"")</f>
        <v/>
      </c>
      <c r="X1724" s="18">
        <f>IF(Q1724="YES",IF(TODAY()&gt;W1724,"OVERDUE","WITHIN TIME"),"")</f>
        <v/>
      </c>
    </row>
    <row r="1725">
      <c r="A1725" s="3" t="n">
        <v>1721</v>
      </c>
      <c r="B1725" s="4" t="n"/>
      <c r="C1725" s="4" t="n"/>
      <c r="D1725" s="5">
        <f>IF(E1725="ISNR20","Natural Rubber-TSNR (ISNR-20)","")</f>
        <v/>
      </c>
      <c r="E1725" s="4" t="n"/>
      <c r="F1725" s="6" t="n"/>
      <c r="G1725" s="6" t="n"/>
      <c r="H1725" s="7">
        <f>IF(G1725="","",G1725-TODAY())</f>
        <v/>
      </c>
      <c r="I1725" s="8">
        <f>IF(G1725="","",
IF(G1725&lt;TODAY(),
IF(O1725&gt;0,"Violated","Completed"),
IF(H1725&lt;=7,"Expiring Soon",
"Active")))</f>
        <v/>
      </c>
      <c r="J1725" s="8">
        <f>IF(C1725="","",
COUNTIFS(
sales!$C:$C,$C1725,
sales!$E:$E,$E1725,
sales!$H:$H,"&gt;="&amp;$F1725,
sales!$H:$H,"&lt;="&amp;$G1725
))</f>
        <v/>
      </c>
      <c r="K1725" s="9">
        <f>IF(COUNTIFS(sales!C:C, C1725)=0,"",
_xlfn.MAXIFS(sales!H:H, sales!C:C, C1725))</f>
        <v/>
      </c>
      <c r="L1725" s="4" t="n"/>
      <c r="M1725" s="4" t="n"/>
      <c r="N1725" s="10">
        <f>IF(C1725="","",
SUMIFS(
sales!$I:$I,
sales!$C:$C,$C1725,
sales!$E:$E,$E1725,
sales!$H:$H,"&gt;="&amp;$F1725,
sales!$H:$H,"&lt;="&amp;$G1725
))</f>
        <v/>
      </c>
      <c r="O1725" s="10">
        <f>IF(M1725="","",M1725-N1725)</f>
        <v/>
      </c>
      <c r="P1725" s="11">
        <f>IF(M1725=0,"",N1725/M1725)</f>
        <v/>
      </c>
      <c r="Q1725" s="12">
        <f>IF(OR(G1725="",O1725=""),"",
IF(AND(G1725&lt;TODAY(),O1725&gt;0),"YES","NO"))</f>
        <v/>
      </c>
      <c r="R1725" s="100" t="n"/>
      <c r="S1725" s="14" t="n"/>
      <c r="T1725" s="15">
        <f>IF(Q1725="YES", IF(R1725="Company",L1725*(1+S1725),IF(R1725="Vendor",L1725*(1-S1725),"")),"")</f>
        <v/>
      </c>
      <c r="U1725" s="15">
        <f>IF(Q1725="YES",O1725*T1725,"")</f>
        <v/>
      </c>
      <c r="V1725" s="16" t="n"/>
      <c r="W1725" s="17">
        <f>IF(Q1725="YES",G1725+V1725,"")</f>
        <v/>
      </c>
      <c r="X1725" s="18">
        <f>IF(Q1725="YES",IF(TODAY()&gt;W1725,"OVERDUE","WITHIN TIME"),"")</f>
        <v/>
      </c>
    </row>
    <row r="1726">
      <c r="A1726" s="3" t="n">
        <v>1722</v>
      </c>
      <c r="B1726" s="4" t="n"/>
      <c r="C1726" s="4" t="n"/>
      <c r="D1726" s="5">
        <f>IF(E1726="ISNR20","Natural Rubber-TSNR (ISNR-20)","")</f>
        <v/>
      </c>
      <c r="E1726" s="4" t="n"/>
      <c r="F1726" s="6" t="n"/>
      <c r="G1726" s="6" t="n"/>
      <c r="H1726" s="7">
        <f>IF(G1726="","",G1726-TODAY())</f>
        <v/>
      </c>
      <c r="I1726" s="8">
        <f>IF(G1726="","",
IF(G1726&lt;TODAY(),
IF(O1726&gt;0,"Violated","Completed"),
IF(H1726&lt;=7,"Expiring Soon",
"Active")))</f>
        <v/>
      </c>
      <c r="J1726" s="8">
        <f>IF(C1726="","",
COUNTIFS(
sales!$C:$C,$C1726,
sales!$E:$E,$E1726,
sales!$H:$H,"&gt;="&amp;$F1726,
sales!$H:$H,"&lt;="&amp;$G1726
))</f>
        <v/>
      </c>
      <c r="K1726" s="9">
        <f>IF(COUNTIFS(sales!C:C, C1726)=0,"",
_xlfn.MAXIFS(sales!H:H, sales!C:C, C1726))</f>
        <v/>
      </c>
      <c r="L1726" s="4" t="n"/>
      <c r="M1726" s="4" t="n"/>
      <c r="N1726" s="10">
        <f>IF(C1726="","",
SUMIFS(
sales!$I:$I,
sales!$C:$C,$C1726,
sales!$E:$E,$E1726,
sales!$H:$H,"&gt;="&amp;$F1726,
sales!$H:$H,"&lt;="&amp;$G1726
))</f>
        <v/>
      </c>
      <c r="O1726" s="10">
        <f>IF(M1726="","",M1726-N1726)</f>
        <v/>
      </c>
      <c r="P1726" s="11">
        <f>IF(M1726=0,"",N1726/M1726)</f>
        <v/>
      </c>
      <c r="Q1726" s="12">
        <f>IF(OR(G1726="",O1726=""),"",
IF(AND(G1726&lt;TODAY(),O1726&gt;0),"YES","NO"))</f>
        <v/>
      </c>
      <c r="R1726" s="100" t="n"/>
      <c r="S1726" s="14" t="n"/>
      <c r="T1726" s="15">
        <f>IF(Q1726="YES", IF(R1726="Company",L1726*(1+S1726),IF(R1726="Vendor",L1726*(1-S1726),"")),"")</f>
        <v/>
      </c>
      <c r="U1726" s="15">
        <f>IF(Q1726="YES",O1726*T1726,"")</f>
        <v/>
      </c>
      <c r="V1726" s="16" t="n"/>
      <c r="W1726" s="17">
        <f>IF(Q1726="YES",G1726+V1726,"")</f>
        <v/>
      </c>
      <c r="X1726" s="18">
        <f>IF(Q1726="YES",IF(TODAY()&gt;W1726,"OVERDUE","WITHIN TIME"),"")</f>
        <v/>
      </c>
    </row>
    <row r="1727">
      <c r="A1727" s="3" t="n">
        <v>1723</v>
      </c>
      <c r="B1727" s="4" t="n"/>
      <c r="C1727" s="4" t="n"/>
      <c r="D1727" s="5">
        <f>IF(E1727="ISNR20","Natural Rubber-TSNR (ISNR-20)","")</f>
        <v/>
      </c>
      <c r="E1727" s="4" t="n"/>
      <c r="F1727" s="6" t="n"/>
      <c r="G1727" s="6" t="n"/>
      <c r="H1727" s="7">
        <f>IF(G1727="","",G1727-TODAY())</f>
        <v/>
      </c>
      <c r="I1727" s="8">
        <f>IF(G1727="","",
IF(G1727&lt;TODAY(),
IF(O1727&gt;0,"Violated","Completed"),
IF(H1727&lt;=7,"Expiring Soon",
"Active")))</f>
        <v/>
      </c>
      <c r="J1727" s="8">
        <f>IF(C1727="","",
COUNTIFS(
sales!$C:$C,$C1727,
sales!$E:$E,$E1727,
sales!$H:$H,"&gt;="&amp;$F1727,
sales!$H:$H,"&lt;="&amp;$G1727
))</f>
        <v/>
      </c>
      <c r="K1727" s="9">
        <f>IF(COUNTIFS(sales!C:C, C1727)=0,"",
_xlfn.MAXIFS(sales!H:H, sales!C:C, C1727))</f>
        <v/>
      </c>
      <c r="L1727" s="4" t="n"/>
      <c r="M1727" s="4" t="n"/>
      <c r="N1727" s="10">
        <f>IF(C1727="","",
SUMIFS(
sales!$I:$I,
sales!$C:$C,$C1727,
sales!$E:$E,$E1727,
sales!$H:$H,"&gt;="&amp;$F1727,
sales!$H:$H,"&lt;="&amp;$G1727
))</f>
        <v/>
      </c>
      <c r="O1727" s="10">
        <f>IF(M1727="","",M1727-N1727)</f>
        <v/>
      </c>
      <c r="P1727" s="11">
        <f>IF(M1727=0,"",N1727/M1727)</f>
        <v/>
      </c>
      <c r="Q1727" s="12">
        <f>IF(OR(G1727="",O1727=""),"",
IF(AND(G1727&lt;TODAY(),O1727&gt;0),"YES","NO"))</f>
        <v/>
      </c>
      <c r="R1727" s="100" t="n"/>
      <c r="S1727" s="14" t="n"/>
      <c r="T1727" s="15">
        <f>IF(Q1727="YES", IF(R1727="Company",L1727*(1+S1727),IF(R1727="Vendor",L1727*(1-S1727),"")),"")</f>
        <v/>
      </c>
      <c r="U1727" s="15">
        <f>IF(Q1727="YES",O1727*T1727,"")</f>
        <v/>
      </c>
      <c r="V1727" s="16" t="n"/>
      <c r="W1727" s="17">
        <f>IF(Q1727="YES",G1727+V1727,"")</f>
        <v/>
      </c>
      <c r="X1727" s="18">
        <f>IF(Q1727="YES",IF(TODAY()&gt;W1727,"OVERDUE","WITHIN TIME"),"")</f>
        <v/>
      </c>
    </row>
    <row r="1728">
      <c r="A1728" s="3" t="n">
        <v>1724</v>
      </c>
      <c r="B1728" s="4" t="n"/>
      <c r="C1728" s="4" t="n"/>
      <c r="D1728" s="5">
        <f>IF(E1728="ISNR20","Natural Rubber-TSNR (ISNR-20)","")</f>
        <v/>
      </c>
      <c r="E1728" s="4" t="n"/>
      <c r="F1728" s="6" t="n"/>
      <c r="G1728" s="6" t="n"/>
      <c r="H1728" s="7">
        <f>IF(G1728="","",G1728-TODAY())</f>
        <v/>
      </c>
      <c r="I1728" s="8">
        <f>IF(G1728="","",
IF(G1728&lt;TODAY(),
IF(O1728&gt;0,"Violated","Completed"),
IF(H1728&lt;=7,"Expiring Soon",
"Active")))</f>
        <v/>
      </c>
      <c r="J1728" s="8">
        <f>IF(C1728="","",
COUNTIFS(
sales!$C:$C,$C1728,
sales!$E:$E,$E1728,
sales!$H:$H,"&gt;="&amp;$F1728,
sales!$H:$H,"&lt;="&amp;$G1728
))</f>
        <v/>
      </c>
      <c r="K1728" s="9">
        <f>IF(COUNTIFS(sales!C:C, C1728)=0,"",
_xlfn.MAXIFS(sales!H:H, sales!C:C, C1728))</f>
        <v/>
      </c>
      <c r="L1728" s="4" t="n"/>
      <c r="M1728" s="4" t="n"/>
      <c r="N1728" s="10">
        <f>IF(C1728="","",
SUMIFS(
sales!$I:$I,
sales!$C:$C,$C1728,
sales!$E:$E,$E1728,
sales!$H:$H,"&gt;="&amp;$F1728,
sales!$H:$H,"&lt;="&amp;$G1728
))</f>
        <v/>
      </c>
      <c r="O1728" s="10">
        <f>IF(M1728="","",M1728-N1728)</f>
        <v/>
      </c>
      <c r="P1728" s="11">
        <f>IF(M1728=0,"",N1728/M1728)</f>
        <v/>
      </c>
      <c r="Q1728" s="12">
        <f>IF(OR(G1728="",O1728=""),"",
IF(AND(G1728&lt;TODAY(),O1728&gt;0),"YES","NO"))</f>
        <v/>
      </c>
      <c r="R1728" s="100" t="n"/>
      <c r="S1728" s="14" t="n"/>
      <c r="T1728" s="15">
        <f>IF(Q1728="YES", IF(R1728="Company",L1728*(1+S1728),IF(R1728="Vendor",L1728*(1-S1728),"")),"")</f>
        <v/>
      </c>
      <c r="U1728" s="15">
        <f>IF(Q1728="YES",O1728*T1728,"")</f>
        <v/>
      </c>
      <c r="V1728" s="16" t="n"/>
      <c r="W1728" s="17">
        <f>IF(Q1728="YES",G1728+V1728,"")</f>
        <v/>
      </c>
      <c r="X1728" s="18">
        <f>IF(Q1728="YES",IF(TODAY()&gt;W1728,"OVERDUE","WITHIN TIME"),"")</f>
        <v/>
      </c>
    </row>
    <row r="1729">
      <c r="A1729" s="3" t="n">
        <v>1725</v>
      </c>
      <c r="B1729" s="4" t="n"/>
      <c r="C1729" s="4" t="n"/>
      <c r="D1729" s="5">
        <f>IF(E1729="ISNR20","Natural Rubber-TSNR (ISNR-20)","")</f>
        <v/>
      </c>
      <c r="E1729" s="4" t="n"/>
      <c r="F1729" s="6" t="n"/>
      <c r="G1729" s="6" t="n"/>
      <c r="H1729" s="7">
        <f>IF(G1729="","",G1729-TODAY())</f>
        <v/>
      </c>
      <c r="I1729" s="8">
        <f>IF(G1729="","",
IF(G1729&lt;TODAY(),
IF(O1729&gt;0,"Violated","Completed"),
IF(H1729&lt;=7,"Expiring Soon",
"Active")))</f>
        <v/>
      </c>
      <c r="J1729" s="8">
        <f>IF(C1729="","",
COUNTIFS(
sales!$C:$C,$C1729,
sales!$E:$E,$E1729,
sales!$H:$H,"&gt;="&amp;$F1729,
sales!$H:$H,"&lt;="&amp;$G1729
))</f>
        <v/>
      </c>
      <c r="K1729" s="9">
        <f>IF(COUNTIFS(sales!C:C, C1729)=0,"",
_xlfn.MAXIFS(sales!H:H, sales!C:C, C1729))</f>
        <v/>
      </c>
      <c r="L1729" s="4" t="n"/>
      <c r="M1729" s="4" t="n"/>
      <c r="N1729" s="10">
        <f>IF(C1729="","",
SUMIFS(
sales!$I:$I,
sales!$C:$C,$C1729,
sales!$E:$E,$E1729,
sales!$H:$H,"&gt;="&amp;$F1729,
sales!$H:$H,"&lt;="&amp;$G1729
))</f>
        <v/>
      </c>
      <c r="O1729" s="10">
        <f>IF(M1729="","",M1729-N1729)</f>
        <v/>
      </c>
      <c r="P1729" s="11">
        <f>IF(M1729=0,"",N1729/M1729)</f>
        <v/>
      </c>
      <c r="Q1729" s="12">
        <f>IF(OR(G1729="",O1729=""),"",
IF(AND(G1729&lt;TODAY(),O1729&gt;0),"YES","NO"))</f>
        <v/>
      </c>
      <c r="R1729" s="100" t="n"/>
      <c r="S1729" s="14" t="n"/>
      <c r="T1729" s="15">
        <f>IF(Q1729="YES", IF(R1729="Company",L1729*(1+S1729),IF(R1729="Vendor",L1729*(1-S1729),"")),"")</f>
        <v/>
      </c>
      <c r="U1729" s="15">
        <f>IF(Q1729="YES",O1729*T1729,"")</f>
        <v/>
      </c>
      <c r="V1729" s="16" t="n"/>
      <c r="W1729" s="17">
        <f>IF(Q1729="YES",G1729+V1729,"")</f>
        <v/>
      </c>
      <c r="X1729" s="18">
        <f>IF(Q1729="YES",IF(TODAY()&gt;W1729,"OVERDUE","WITHIN TIME"),"")</f>
        <v/>
      </c>
    </row>
    <row r="1730">
      <c r="A1730" s="3" t="n">
        <v>1726</v>
      </c>
      <c r="B1730" s="4" t="n"/>
      <c r="C1730" s="4" t="n"/>
      <c r="D1730" s="5">
        <f>IF(E1730="ISNR20","Natural Rubber-TSNR (ISNR-20)","")</f>
        <v/>
      </c>
      <c r="E1730" s="4" t="n"/>
      <c r="F1730" s="6" t="n"/>
      <c r="G1730" s="6" t="n"/>
      <c r="H1730" s="7">
        <f>IF(G1730="","",G1730-TODAY())</f>
        <v/>
      </c>
      <c r="I1730" s="8">
        <f>IF(G1730="","",
IF(G1730&lt;TODAY(),
IF(O1730&gt;0,"Violated","Completed"),
IF(H1730&lt;=7,"Expiring Soon",
"Active")))</f>
        <v/>
      </c>
      <c r="J1730" s="8">
        <f>IF(C1730="","",
COUNTIFS(
sales!$C:$C,$C1730,
sales!$E:$E,$E1730,
sales!$H:$H,"&gt;="&amp;$F1730,
sales!$H:$H,"&lt;="&amp;$G1730
))</f>
        <v/>
      </c>
      <c r="K1730" s="9">
        <f>IF(COUNTIFS(sales!C:C, C1730)=0,"",
_xlfn.MAXIFS(sales!H:H, sales!C:C, C1730))</f>
        <v/>
      </c>
      <c r="L1730" s="4" t="n"/>
      <c r="M1730" s="4" t="n"/>
      <c r="N1730" s="10">
        <f>IF(C1730="","",
SUMIFS(
sales!$I:$I,
sales!$C:$C,$C1730,
sales!$E:$E,$E1730,
sales!$H:$H,"&gt;="&amp;$F1730,
sales!$H:$H,"&lt;="&amp;$G1730
))</f>
        <v/>
      </c>
      <c r="O1730" s="10">
        <f>IF(M1730="","",M1730-N1730)</f>
        <v/>
      </c>
      <c r="P1730" s="11">
        <f>IF(M1730=0,"",N1730/M1730)</f>
        <v/>
      </c>
      <c r="Q1730" s="12">
        <f>IF(OR(G1730="",O1730=""),"",
IF(AND(G1730&lt;TODAY(),O1730&gt;0),"YES","NO"))</f>
        <v/>
      </c>
      <c r="R1730" s="100" t="n"/>
      <c r="S1730" s="14" t="n"/>
      <c r="T1730" s="15">
        <f>IF(Q1730="YES", IF(R1730="Company",L1730*(1+S1730),IF(R1730="Vendor",L1730*(1-S1730),"")),"")</f>
        <v/>
      </c>
      <c r="U1730" s="15">
        <f>IF(Q1730="YES",O1730*T1730,"")</f>
        <v/>
      </c>
      <c r="V1730" s="16" t="n"/>
      <c r="W1730" s="17">
        <f>IF(Q1730="YES",G1730+V1730,"")</f>
        <v/>
      </c>
      <c r="X1730" s="18">
        <f>IF(Q1730="YES",IF(TODAY()&gt;W1730,"OVERDUE","WITHIN TIME"),"")</f>
        <v/>
      </c>
    </row>
    <row r="1731">
      <c r="A1731" s="3" t="n">
        <v>1727</v>
      </c>
      <c r="B1731" s="4" t="n"/>
      <c r="C1731" s="4" t="n"/>
      <c r="D1731" s="5">
        <f>IF(E1731="ISNR20","Natural Rubber-TSNR (ISNR-20)","")</f>
        <v/>
      </c>
      <c r="E1731" s="4" t="n"/>
      <c r="F1731" s="6" t="n"/>
      <c r="G1731" s="6" t="n"/>
      <c r="H1731" s="7">
        <f>IF(G1731="","",G1731-TODAY())</f>
        <v/>
      </c>
      <c r="I1731" s="8">
        <f>IF(G1731="","",
IF(G1731&lt;TODAY(),
IF(O1731&gt;0,"Violated","Completed"),
IF(H1731&lt;=7,"Expiring Soon",
"Active")))</f>
        <v/>
      </c>
      <c r="J1731" s="8">
        <f>IF(C1731="","",
COUNTIFS(
sales!$C:$C,$C1731,
sales!$E:$E,$E1731,
sales!$H:$H,"&gt;="&amp;$F1731,
sales!$H:$H,"&lt;="&amp;$G1731
))</f>
        <v/>
      </c>
      <c r="K1731" s="9">
        <f>IF(COUNTIFS(sales!C:C, C1731)=0,"",
_xlfn.MAXIFS(sales!H:H, sales!C:C, C1731))</f>
        <v/>
      </c>
      <c r="L1731" s="4" t="n"/>
      <c r="M1731" s="4" t="n"/>
      <c r="N1731" s="10">
        <f>IF(C1731="","",
SUMIFS(
sales!$I:$I,
sales!$C:$C,$C1731,
sales!$E:$E,$E1731,
sales!$H:$H,"&gt;="&amp;$F1731,
sales!$H:$H,"&lt;="&amp;$G1731
))</f>
        <v/>
      </c>
      <c r="O1731" s="10">
        <f>IF(M1731="","",M1731-N1731)</f>
        <v/>
      </c>
      <c r="P1731" s="11">
        <f>IF(M1731=0,"",N1731/M1731)</f>
        <v/>
      </c>
      <c r="Q1731" s="12">
        <f>IF(OR(G1731="",O1731=""),"",
IF(AND(G1731&lt;TODAY(),O1731&gt;0),"YES","NO"))</f>
        <v/>
      </c>
      <c r="R1731" s="100" t="n"/>
      <c r="S1731" s="14" t="n"/>
      <c r="T1731" s="15">
        <f>IF(Q1731="YES", IF(R1731="Company",L1731*(1+S1731),IF(R1731="Vendor",L1731*(1-S1731),"")),"")</f>
        <v/>
      </c>
      <c r="U1731" s="15">
        <f>IF(Q1731="YES",O1731*T1731,"")</f>
        <v/>
      </c>
      <c r="V1731" s="16" t="n"/>
      <c r="W1731" s="17">
        <f>IF(Q1731="YES",G1731+V1731,"")</f>
        <v/>
      </c>
      <c r="X1731" s="18">
        <f>IF(Q1731="YES",IF(TODAY()&gt;W1731,"OVERDUE","WITHIN TIME"),"")</f>
        <v/>
      </c>
    </row>
    <row r="1732">
      <c r="A1732" s="3" t="n">
        <v>1728</v>
      </c>
      <c r="B1732" s="4" t="n"/>
      <c r="C1732" s="4" t="n"/>
      <c r="D1732" s="5">
        <f>IF(E1732="ISNR20","Natural Rubber-TSNR (ISNR-20)","")</f>
        <v/>
      </c>
      <c r="E1732" s="4" t="n"/>
      <c r="F1732" s="6" t="n"/>
      <c r="G1732" s="6" t="n"/>
      <c r="H1732" s="7">
        <f>IF(G1732="","",G1732-TODAY())</f>
        <v/>
      </c>
      <c r="I1732" s="8">
        <f>IF(G1732="","",
IF(G1732&lt;TODAY(),
IF(O1732&gt;0,"Violated","Completed"),
IF(H1732&lt;=7,"Expiring Soon",
"Active")))</f>
        <v/>
      </c>
      <c r="J1732" s="8">
        <f>IF(C1732="","",
COUNTIFS(
sales!$C:$C,$C1732,
sales!$E:$E,$E1732,
sales!$H:$H,"&gt;="&amp;$F1732,
sales!$H:$H,"&lt;="&amp;$G1732
))</f>
        <v/>
      </c>
      <c r="K1732" s="9">
        <f>IF(COUNTIFS(sales!C:C, C1732)=0,"",
_xlfn.MAXIFS(sales!H:H, sales!C:C, C1732))</f>
        <v/>
      </c>
      <c r="L1732" s="4" t="n"/>
      <c r="M1732" s="4" t="n"/>
      <c r="N1732" s="10">
        <f>IF(C1732="","",
SUMIFS(
sales!$I:$I,
sales!$C:$C,$C1732,
sales!$E:$E,$E1732,
sales!$H:$H,"&gt;="&amp;$F1732,
sales!$H:$H,"&lt;="&amp;$G1732
))</f>
        <v/>
      </c>
      <c r="O1732" s="10">
        <f>IF(M1732="","",M1732-N1732)</f>
        <v/>
      </c>
      <c r="P1732" s="11">
        <f>IF(M1732=0,"",N1732/M1732)</f>
        <v/>
      </c>
      <c r="Q1732" s="12">
        <f>IF(OR(G1732="",O1732=""),"",
IF(AND(G1732&lt;TODAY(),O1732&gt;0),"YES","NO"))</f>
        <v/>
      </c>
      <c r="R1732" s="100" t="n"/>
      <c r="S1732" s="14" t="n"/>
      <c r="T1732" s="15">
        <f>IF(Q1732="YES", IF(R1732="Company",L1732*(1+S1732),IF(R1732="Vendor",L1732*(1-S1732),"")),"")</f>
        <v/>
      </c>
      <c r="U1732" s="15">
        <f>IF(Q1732="YES",O1732*T1732,"")</f>
        <v/>
      </c>
      <c r="V1732" s="16" t="n"/>
      <c r="W1732" s="17">
        <f>IF(Q1732="YES",G1732+V1732,"")</f>
        <v/>
      </c>
      <c r="X1732" s="18">
        <f>IF(Q1732="YES",IF(TODAY()&gt;W1732,"OVERDUE","WITHIN TIME"),"")</f>
        <v/>
      </c>
    </row>
    <row r="1733">
      <c r="A1733" s="3" t="n">
        <v>1729</v>
      </c>
      <c r="B1733" s="4" t="n"/>
      <c r="C1733" s="4" t="n"/>
      <c r="D1733" s="5">
        <f>IF(E1733="ISNR20","Natural Rubber-TSNR (ISNR-20)","")</f>
        <v/>
      </c>
      <c r="E1733" s="4" t="n"/>
      <c r="F1733" s="6" t="n"/>
      <c r="G1733" s="6" t="n"/>
      <c r="H1733" s="7">
        <f>IF(G1733="","",G1733-TODAY())</f>
        <v/>
      </c>
      <c r="I1733" s="8">
        <f>IF(G1733="","",
IF(G1733&lt;TODAY(),
IF(O1733&gt;0,"Violated","Completed"),
IF(H1733&lt;=7,"Expiring Soon",
"Active")))</f>
        <v/>
      </c>
      <c r="J1733" s="8">
        <f>IF(C1733="","",
COUNTIFS(
sales!$C:$C,$C1733,
sales!$E:$E,$E1733,
sales!$H:$H,"&gt;="&amp;$F1733,
sales!$H:$H,"&lt;="&amp;$G1733
))</f>
        <v/>
      </c>
      <c r="K1733" s="9">
        <f>IF(COUNTIFS(sales!C:C, C1733)=0,"",
_xlfn.MAXIFS(sales!H:H, sales!C:C, C1733))</f>
        <v/>
      </c>
      <c r="L1733" s="4" t="n"/>
      <c r="M1733" s="4" t="n"/>
      <c r="N1733" s="10">
        <f>IF(C1733="","",
SUMIFS(
sales!$I:$I,
sales!$C:$C,$C1733,
sales!$E:$E,$E1733,
sales!$H:$H,"&gt;="&amp;$F1733,
sales!$H:$H,"&lt;="&amp;$G1733
))</f>
        <v/>
      </c>
      <c r="O1733" s="10">
        <f>IF(M1733="","",M1733-N1733)</f>
        <v/>
      </c>
      <c r="P1733" s="11">
        <f>IF(M1733=0,"",N1733/M1733)</f>
        <v/>
      </c>
      <c r="Q1733" s="12">
        <f>IF(OR(G1733="",O1733=""),"",
IF(AND(G1733&lt;TODAY(),O1733&gt;0),"YES","NO"))</f>
        <v/>
      </c>
      <c r="R1733" s="100" t="n"/>
      <c r="S1733" s="14" t="n"/>
      <c r="T1733" s="15">
        <f>IF(Q1733="YES", IF(R1733="Company",L1733*(1+S1733),IF(R1733="Vendor",L1733*(1-S1733),"")),"")</f>
        <v/>
      </c>
      <c r="U1733" s="15">
        <f>IF(Q1733="YES",O1733*T1733,"")</f>
        <v/>
      </c>
      <c r="V1733" s="16" t="n"/>
      <c r="W1733" s="17">
        <f>IF(Q1733="YES",G1733+V1733,"")</f>
        <v/>
      </c>
      <c r="X1733" s="18">
        <f>IF(Q1733="YES",IF(TODAY()&gt;W1733,"OVERDUE","WITHIN TIME"),"")</f>
        <v/>
      </c>
    </row>
    <row r="1734">
      <c r="A1734" s="3" t="n">
        <v>1730</v>
      </c>
      <c r="B1734" s="4" t="n"/>
      <c r="C1734" s="4" t="n"/>
      <c r="D1734" s="5">
        <f>IF(E1734="ISNR20","Natural Rubber-TSNR (ISNR-20)","")</f>
        <v/>
      </c>
      <c r="E1734" s="4" t="n"/>
      <c r="F1734" s="6" t="n"/>
      <c r="G1734" s="6" t="n"/>
      <c r="H1734" s="7">
        <f>IF(G1734="","",G1734-TODAY())</f>
        <v/>
      </c>
      <c r="I1734" s="8">
        <f>IF(G1734="","",
IF(G1734&lt;TODAY(),
IF(O1734&gt;0,"Violated","Completed"),
IF(H1734&lt;=7,"Expiring Soon",
"Active")))</f>
        <v/>
      </c>
      <c r="J1734" s="8">
        <f>IF(C1734="","",
COUNTIFS(
sales!$C:$C,$C1734,
sales!$E:$E,$E1734,
sales!$H:$H,"&gt;="&amp;$F1734,
sales!$H:$H,"&lt;="&amp;$G1734
))</f>
        <v/>
      </c>
      <c r="K1734" s="9">
        <f>IF(COUNTIFS(sales!C:C, C1734)=0,"",
_xlfn.MAXIFS(sales!H:H, sales!C:C, C1734))</f>
        <v/>
      </c>
      <c r="L1734" s="4" t="n"/>
      <c r="M1734" s="4" t="n"/>
      <c r="N1734" s="10">
        <f>IF(C1734="","",
SUMIFS(
sales!$I:$I,
sales!$C:$C,$C1734,
sales!$E:$E,$E1734,
sales!$H:$H,"&gt;="&amp;$F1734,
sales!$H:$H,"&lt;="&amp;$G1734
))</f>
        <v/>
      </c>
      <c r="O1734" s="10">
        <f>IF(M1734="","",M1734-N1734)</f>
        <v/>
      </c>
      <c r="P1734" s="11">
        <f>IF(M1734=0,"",N1734/M1734)</f>
        <v/>
      </c>
      <c r="Q1734" s="12">
        <f>IF(OR(G1734="",O1734=""),"",
IF(AND(G1734&lt;TODAY(),O1734&gt;0),"YES","NO"))</f>
        <v/>
      </c>
      <c r="R1734" s="100" t="n"/>
      <c r="S1734" s="14" t="n"/>
      <c r="T1734" s="15">
        <f>IF(Q1734="YES", IF(R1734="Company",L1734*(1+S1734),IF(R1734="Vendor",L1734*(1-S1734),"")),"")</f>
        <v/>
      </c>
      <c r="U1734" s="15">
        <f>IF(Q1734="YES",O1734*T1734,"")</f>
        <v/>
      </c>
      <c r="V1734" s="16" t="n"/>
      <c r="W1734" s="17">
        <f>IF(Q1734="YES",G1734+V1734,"")</f>
        <v/>
      </c>
      <c r="X1734" s="18">
        <f>IF(Q1734="YES",IF(TODAY()&gt;W1734,"OVERDUE","WITHIN TIME"),"")</f>
        <v/>
      </c>
    </row>
    <row r="1735">
      <c r="A1735" s="3" t="n">
        <v>1731</v>
      </c>
      <c r="B1735" s="4" t="n"/>
      <c r="C1735" s="4" t="n"/>
      <c r="D1735" s="5">
        <f>IF(E1735="ISNR20","Natural Rubber-TSNR (ISNR-20)","")</f>
        <v/>
      </c>
      <c r="E1735" s="4" t="n"/>
      <c r="F1735" s="6" t="n"/>
      <c r="G1735" s="6" t="n"/>
      <c r="H1735" s="7">
        <f>IF(G1735="","",G1735-TODAY())</f>
        <v/>
      </c>
      <c r="I1735" s="8">
        <f>IF(G1735="","",
IF(G1735&lt;TODAY(),
IF(O1735&gt;0,"Violated","Completed"),
IF(H1735&lt;=7,"Expiring Soon",
"Active")))</f>
        <v/>
      </c>
      <c r="J1735" s="8">
        <f>IF(C1735="","",
COUNTIFS(
sales!$C:$C,$C1735,
sales!$E:$E,$E1735,
sales!$H:$H,"&gt;="&amp;$F1735,
sales!$H:$H,"&lt;="&amp;$G1735
))</f>
        <v/>
      </c>
      <c r="K1735" s="9">
        <f>IF(COUNTIFS(sales!C:C, C1735)=0,"",
_xlfn.MAXIFS(sales!H:H, sales!C:C, C1735))</f>
        <v/>
      </c>
      <c r="L1735" s="4" t="n"/>
      <c r="M1735" s="4" t="n"/>
      <c r="N1735" s="10">
        <f>IF(C1735="","",
SUMIFS(
sales!$I:$I,
sales!$C:$C,$C1735,
sales!$E:$E,$E1735,
sales!$H:$H,"&gt;="&amp;$F1735,
sales!$H:$H,"&lt;="&amp;$G1735
))</f>
        <v/>
      </c>
      <c r="O1735" s="10">
        <f>IF(M1735="","",M1735-N1735)</f>
        <v/>
      </c>
      <c r="P1735" s="11">
        <f>IF(M1735=0,"",N1735/M1735)</f>
        <v/>
      </c>
      <c r="Q1735" s="12">
        <f>IF(OR(G1735="",O1735=""),"",
IF(AND(G1735&lt;TODAY(),O1735&gt;0),"YES","NO"))</f>
        <v/>
      </c>
      <c r="R1735" s="100" t="n"/>
      <c r="S1735" s="14" t="n"/>
      <c r="T1735" s="15">
        <f>IF(Q1735="YES", IF(R1735="Company",L1735*(1+S1735),IF(R1735="Vendor",L1735*(1-S1735),"")),"")</f>
        <v/>
      </c>
      <c r="U1735" s="15">
        <f>IF(Q1735="YES",O1735*T1735,"")</f>
        <v/>
      </c>
      <c r="V1735" s="16" t="n"/>
      <c r="W1735" s="17">
        <f>IF(Q1735="YES",G1735+V1735,"")</f>
        <v/>
      </c>
      <c r="X1735" s="18">
        <f>IF(Q1735="YES",IF(TODAY()&gt;W1735,"OVERDUE","WITHIN TIME"),"")</f>
        <v/>
      </c>
    </row>
    <row r="1736">
      <c r="A1736" s="3" t="n">
        <v>1732</v>
      </c>
      <c r="B1736" s="4" t="n"/>
      <c r="C1736" s="4" t="n"/>
      <c r="D1736" s="5">
        <f>IF(E1736="ISNR20","Natural Rubber-TSNR (ISNR-20)","")</f>
        <v/>
      </c>
      <c r="E1736" s="4" t="n"/>
      <c r="F1736" s="6" t="n"/>
      <c r="G1736" s="6" t="n"/>
      <c r="H1736" s="7">
        <f>IF(G1736="","",G1736-TODAY())</f>
        <v/>
      </c>
      <c r="I1736" s="8">
        <f>IF(G1736="","",
IF(G1736&lt;TODAY(),
IF(O1736&gt;0,"Violated","Completed"),
IF(H1736&lt;=7,"Expiring Soon",
"Active")))</f>
        <v/>
      </c>
      <c r="J1736" s="8">
        <f>IF(C1736="","",
COUNTIFS(
sales!$C:$C,$C1736,
sales!$E:$E,$E1736,
sales!$H:$H,"&gt;="&amp;$F1736,
sales!$H:$H,"&lt;="&amp;$G1736
))</f>
        <v/>
      </c>
      <c r="K1736" s="9">
        <f>IF(COUNTIFS(sales!C:C, C1736)=0,"",
_xlfn.MAXIFS(sales!H:H, sales!C:C, C1736))</f>
        <v/>
      </c>
      <c r="L1736" s="4" t="n"/>
      <c r="M1736" s="4" t="n"/>
      <c r="N1736" s="10">
        <f>IF(C1736="","",
SUMIFS(
sales!$I:$I,
sales!$C:$C,$C1736,
sales!$E:$E,$E1736,
sales!$H:$H,"&gt;="&amp;$F1736,
sales!$H:$H,"&lt;="&amp;$G1736
))</f>
        <v/>
      </c>
      <c r="O1736" s="10">
        <f>IF(M1736="","",M1736-N1736)</f>
        <v/>
      </c>
      <c r="P1736" s="11">
        <f>IF(M1736=0,"",N1736/M1736)</f>
        <v/>
      </c>
      <c r="Q1736" s="12">
        <f>IF(OR(G1736="",O1736=""),"",
IF(AND(G1736&lt;TODAY(),O1736&gt;0),"YES","NO"))</f>
        <v/>
      </c>
      <c r="R1736" s="100" t="n"/>
      <c r="S1736" s="14" t="n"/>
      <c r="T1736" s="15">
        <f>IF(Q1736="YES", IF(R1736="Company",L1736*(1+S1736),IF(R1736="Vendor",L1736*(1-S1736),"")),"")</f>
        <v/>
      </c>
      <c r="U1736" s="15">
        <f>IF(Q1736="YES",O1736*T1736,"")</f>
        <v/>
      </c>
      <c r="V1736" s="16" t="n"/>
      <c r="W1736" s="17">
        <f>IF(Q1736="YES",G1736+V1736,"")</f>
        <v/>
      </c>
      <c r="X1736" s="18">
        <f>IF(Q1736="YES",IF(TODAY()&gt;W1736,"OVERDUE","WITHIN TIME"),"")</f>
        <v/>
      </c>
    </row>
    <row r="1737">
      <c r="A1737" s="3" t="n">
        <v>1733</v>
      </c>
      <c r="B1737" s="4" t="n"/>
      <c r="C1737" s="4" t="n"/>
      <c r="D1737" s="5">
        <f>IF(E1737="ISNR20","Natural Rubber-TSNR (ISNR-20)","")</f>
        <v/>
      </c>
      <c r="E1737" s="4" t="n"/>
      <c r="F1737" s="6" t="n"/>
      <c r="G1737" s="6" t="n"/>
      <c r="H1737" s="7">
        <f>IF(G1737="","",G1737-TODAY())</f>
        <v/>
      </c>
      <c r="I1737" s="8">
        <f>IF(G1737="","",
IF(G1737&lt;TODAY(),
IF(O1737&gt;0,"Violated","Completed"),
IF(H1737&lt;=7,"Expiring Soon",
"Active")))</f>
        <v/>
      </c>
      <c r="J1737" s="8">
        <f>IF(C1737="","",
COUNTIFS(
sales!$C:$C,$C1737,
sales!$E:$E,$E1737,
sales!$H:$H,"&gt;="&amp;$F1737,
sales!$H:$H,"&lt;="&amp;$G1737
))</f>
        <v/>
      </c>
      <c r="K1737" s="9">
        <f>IF(COUNTIFS(sales!C:C, C1737)=0,"",
_xlfn.MAXIFS(sales!H:H, sales!C:C, C1737))</f>
        <v/>
      </c>
      <c r="L1737" s="4" t="n"/>
      <c r="M1737" s="4" t="n"/>
      <c r="N1737" s="10">
        <f>IF(C1737="","",
SUMIFS(
sales!$I:$I,
sales!$C:$C,$C1737,
sales!$E:$E,$E1737,
sales!$H:$H,"&gt;="&amp;$F1737,
sales!$H:$H,"&lt;="&amp;$G1737
))</f>
        <v/>
      </c>
      <c r="O1737" s="10">
        <f>IF(M1737="","",M1737-N1737)</f>
        <v/>
      </c>
      <c r="P1737" s="11">
        <f>IF(M1737=0,"",N1737/M1737)</f>
        <v/>
      </c>
      <c r="Q1737" s="12">
        <f>IF(OR(G1737="",O1737=""),"",
IF(AND(G1737&lt;TODAY(),O1737&gt;0),"YES","NO"))</f>
        <v/>
      </c>
      <c r="R1737" s="100" t="n"/>
      <c r="S1737" s="14" t="n"/>
      <c r="T1737" s="15">
        <f>IF(Q1737="YES", IF(R1737="Company",L1737*(1+S1737),IF(R1737="Vendor",L1737*(1-S1737),"")),"")</f>
        <v/>
      </c>
      <c r="U1737" s="15">
        <f>IF(Q1737="YES",O1737*T1737,"")</f>
        <v/>
      </c>
      <c r="V1737" s="16" t="n"/>
      <c r="W1737" s="17">
        <f>IF(Q1737="YES",G1737+V1737,"")</f>
        <v/>
      </c>
      <c r="X1737" s="18">
        <f>IF(Q1737="YES",IF(TODAY()&gt;W1737,"OVERDUE","WITHIN TIME"),"")</f>
        <v/>
      </c>
    </row>
    <row r="1738">
      <c r="A1738" s="3" t="n">
        <v>1734</v>
      </c>
      <c r="B1738" s="4" t="n"/>
      <c r="C1738" s="4" t="n"/>
      <c r="D1738" s="5">
        <f>IF(E1738="ISNR20","Natural Rubber-TSNR (ISNR-20)","")</f>
        <v/>
      </c>
      <c r="E1738" s="4" t="n"/>
      <c r="F1738" s="6" t="n"/>
      <c r="G1738" s="6" t="n"/>
      <c r="H1738" s="7">
        <f>IF(G1738="","",G1738-TODAY())</f>
        <v/>
      </c>
      <c r="I1738" s="8">
        <f>IF(G1738="","",
IF(G1738&lt;TODAY(),
IF(O1738&gt;0,"Violated","Completed"),
IF(H1738&lt;=7,"Expiring Soon",
"Active")))</f>
        <v/>
      </c>
      <c r="J1738" s="8">
        <f>IF(C1738="","",
COUNTIFS(
sales!$C:$C,$C1738,
sales!$E:$E,$E1738,
sales!$H:$H,"&gt;="&amp;$F1738,
sales!$H:$H,"&lt;="&amp;$G1738
))</f>
        <v/>
      </c>
      <c r="K1738" s="9">
        <f>IF(COUNTIFS(sales!C:C, C1738)=0,"",
_xlfn.MAXIFS(sales!H:H, sales!C:C, C1738))</f>
        <v/>
      </c>
      <c r="L1738" s="4" t="n"/>
      <c r="M1738" s="4" t="n"/>
      <c r="N1738" s="10">
        <f>IF(C1738="","",
SUMIFS(
sales!$I:$I,
sales!$C:$C,$C1738,
sales!$E:$E,$E1738,
sales!$H:$H,"&gt;="&amp;$F1738,
sales!$H:$H,"&lt;="&amp;$G1738
))</f>
        <v/>
      </c>
      <c r="O1738" s="10">
        <f>IF(M1738="","",M1738-N1738)</f>
        <v/>
      </c>
      <c r="P1738" s="11">
        <f>IF(M1738=0,"",N1738/M1738)</f>
        <v/>
      </c>
      <c r="Q1738" s="12">
        <f>IF(OR(G1738="",O1738=""),"",
IF(AND(G1738&lt;TODAY(),O1738&gt;0),"YES","NO"))</f>
        <v/>
      </c>
      <c r="R1738" s="100" t="n"/>
      <c r="S1738" s="14" t="n"/>
      <c r="T1738" s="15">
        <f>IF(Q1738="YES", IF(R1738="Company",L1738*(1+S1738),IF(R1738="Vendor",L1738*(1-S1738),"")),"")</f>
        <v/>
      </c>
      <c r="U1738" s="15">
        <f>IF(Q1738="YES",O1738*T1738,"")</f>
        <v/>
      </c>
      <c r="V1738" s="16" t="n"/>
      <c r="W1738" s="17">
        <f>IF(Q1738="YES",G1738+V1738,"")</f>
        <v/>
      </c>
      <c r="X1738" s="18">
        <f>IF(Q1738="YES",IF(TODAY()&gt;W1738,"OVERDUE","WITHIN TIME"),"")</f>
        <v/>
      </c>
    </row>
    <row r="1739">
      <c r="A1739" s="3" t="n">
        <v>1735</v>
      </c>
      <c r="B1739" s="4" t="n"/>
      <c r="C1739" s="4" t="n"/>
      <c r="D1739" s="5">
        <f>IF(E1739="ISNR20","Natural Rubber-TSNR (ISNR-20)","")</f>
        <v/>
      </c>
      <c r="E1739" s="4" t="n"/>
      <c r="F1739" s="6" t="n"/>
      <c r="G1739" s="6" t="n"/>
      <c r="H1739" s="7">
        <f>IF(G1739="","",G1739-TODAY())</f>
        <v/>
      </c>
      <c r="I1739" s="8">
        <f>IF(G1739="","",
IF(G1739&lt;TODAY(),
IF(O1739&gt;0,"Violated","Completed"),
IF(H1739&lt;=7,"Expiring Soon",
"Active")))</f>
        <v/>
      </c>
      <c r="J1739" s="8">
        <f>IF(C1739="","",
COUNTIFS(
sales!$C:$C,$C1739,
sales!$E:$E,$E1739,
sales!$H:$H,"&gt;="&amp;$F1739,
sales!$H:$H,"&lt;="&amp;$G1739
))</f>
        <v/>
      </c>
      <c r="K1739" s="9">
        <f>IF(COUNTIFS(sales!C:C, C1739)=0,"",
_xlfn.MAXIFS(sales!H:H, sales!C:C, C1739))</f>
        <v/>
      </c>
      <c r="L1739" s="4" t="n"/>
      <c r="M1739" s="4" t="n"/>
      <c r="N1739" s="10">
        <f>IF(C1739="","",
SUMIFS(
sales!$I:$I,
sales!$C:$C,$C1739,
sales!$E:$E,$E1739,
sales!$H:$H,"&gt;="&amp;$F1739,
sales!$H:$H,"&lt;="&amp;$G1739
))</f>
        <v/>
      </c>
      <c r="O1739" s="10">
        <f>IF(M1739="","",M1739-N1739)</f>
        <v/>
      </c>
      <c r="P1739" s="11">
        <f>IF(M1739=0,"",N1739/M1739)</f>
        <v/>
      </c>
      <c r="Q1739" s="12">
        <f>IF(OR(G1739="",O1739=""),"",
IF(AND(G1739&lt;TODAY(),O1739&gt;0),"YES","NO"))</f>
        <v/>
      </c>
      <c r="R1739" s="100" t="n"/>
      <c r="S1739" s="14" t="n"/>
      <c r="T1739" s="15">
        <f>IF(Q1739="YES", IF(R1739="Company",L1739*(1+S1739),IF(R1739="Vendor",L1739*(1-S1739),"")),"")</f>
        <v/>
      </c>
      <c r="U1739" s="15">
        <f>IF(Q1739="YES",O1739*T1739,"")</f>
        <v/>
      </c>
      <c r="V1739" s="16" t="n"/>
      <c r="W1739" s="17">
        <f>IF(Q1739="YES",G1739+V1739,"")</f>
        <v/>
      </c>
      <c r="X1739" s="18">
        <f>IF(Q1739="YES",IF(TODAY()&gt;W1739,"OVERDUE","WITHIN TIME"),"")</f>
        <v/>
      </c>
    </row>
    <row r="1740">
      <c r="A1740" s="3" t="n">
        <v>1736</v>
      </c>
      <c r="B1740" s="4" t="n"/>
      <c r="C1740" s="4" t="n"/>
      <c r="D1740" s="5">
        <f>IF(E1740="ISNR20","Natural Rubber-TSNR (ISNR-20)","")</f>
        <v/>
      </c>
      <c r="E1740" s="4" t="n"/>
      <c r="F1740" s="6" t="n"/>
      <c r="G1740" s="6" t="n"/>
      <c r="H1740" s="7">
        <f>IF(G1740="","",G1740-TODAY())</f>
        <v/>
      </c>
      <c r="I1740" s="8">
        <f>IF(G1740="","",
IF(G1740&lt;TODAY(),
IF(O1740&gt;0,"Violated","Completed"),
IF(H1740&lt;=7,"Expiring Soon",
"Active")))</f>
        <v/>
      </c>
      <c r="J1740" s="8">
        <f>IF(C1740="","",
COUNTIFS(
sales!$C:$C,$C1740,
sales!$E:$E,$E1740,
sales!$H:$H,"&gt;="&amp;$F1740,
sales!$H:$H,"&lt;="&amp;$G1740
))</f>
        <v/>
      </c>
      <c r="K1740" s="9">
        <f>IF(COUNTIFS(sales!C:C, C1740)=0,"",
_xlfn.MAXIFS(sales!H:H, sales!C:C, C1740))</f>
        <v/>
      </c>
      <c r="L1740" s="4" t="n"/>
      <c r="M1740" s="4" t="n"/>
      <c r="N1740" s="10">
        <f>IF(C1740="","",
SUMIFS(
sales!$I:$I,
sales!$C:$C,$C1740,
sales!$E:$E,$E1740,
sales!$H:$H,"&gt;="&amp;$F1740,
sales!$H:$H,"&lt;="&amp;$G1740
))</f>
        <v/>
      </c>
      <c r="O1740" s="10">
        <f>IF(M1740="","",M1740-N1740)</f>
        <v/>
      </c>
      <c r="P1740" s="11">
        <f>IF(M1740=0,"",N1740/M1740)</f>
        <v/>
      </c>
      <c r="Q1740" s="12">
        <f>IF(OR(G1740="",O1740=""),"",
IF(AND(G1740&lt;TODAY(),O1740&gt;0),"YES","NO"))</f>
        <v/>
      </c>
      <c r="R1740" s="100" t="n"/>
      <c r="S1740" s="14" t="n"/>
      <c r="T1740" s="15">
        <f>IF(Q1740="YES", IF(R1740="Company",L1740*(1+S1740),IF(R1740="Vendor",L1740*(1-S1740),"")),"")</f>
        <v/>
      </c>
      <c r="U1740" s="15">
        <f>IF(Q1740="YES",O1740*T1740,"")</f>
        <v/>
      </c>
      <c r="V1740" s="16" t="n"/>
      <c r="W1740" s="17">
        <f>IF(Q1740="YES",G1740+V1740,"")</f>
        <v/>
      </c>
      <c r="X1740" s="18">
        <f>IF(Q1740="YES",IF(TODAY()&gt;W1740,"OVERDUE","WITHIN TIME"),"")</f>
        <v/>
      </c>
    </row>
    <row r="1741">
      <c r="A1741" s="3" t="n">
        <v>1737</v>
      </c>
      <c r="B1741" s="4" t="n"/>
      <c r="C1741" s="4" t="n"/>
      <c r="D1741" s="5">
        <f>IF(E1741="ISNR20","Natural Rubber-TSNR (ISNR-20)","")</f>
        <v/>
      </c>
      <c r="E1741" s="4" t="n"/>
      <c r="F1741" s="6" t="n"/>
      <c r="G1741" s="6" t="n"/>
      <c r="H1741" s="7">
        <f>IF(G1741="","",G1741-TODAY())</f>
        <v/>
      </c>
      <c r="I1741" s="8">
        <f>IF(G1741="","",
IF(G1741&lt;TODAY(),
IF(O1741&gt;0,"Violated","Completed"),
IF(H1741&lt;=7,"Expiring Soon",
"Active")))</f>
        <v/>
      </c>
      <c r="J1741" s="8">
        <f>IF(C1741="","",
COUNTIFS(
sales!$C:$C,$C1741,
sales!$E:$E,$E1741,
sales!$H:$H,"&gt;="&amp;$F1741,
sales!$H:$H,"&lt;="&amp;$G1741
))</f>
        <v/>
      </c>
      <c r="K1741" s="9">
        <f>IF(COUNTIFS(sales!C:C, C1741)=0,"",
_xlfn.MAXIFS(sales!H:H, sales!C:C, C1741))</f>
        <v/>
      </c>
      <c r="L1741" s="4" t="n"/>
      <c r="M1741" s="4" t="n"/>
      <c r="N1741" s="10">
        <f>IF(C1741="","",
SUMIFS(
sales!$I:$I,
sales!$C:$C,$C1741,
sales!$E:$E,$E1741,
sales!$H:$H,"&gt;="&amp;$F1741,
sales!$H:$H,"&lt;="&amp;$G1741
))</f>
        <v/>
      </c>
      <c r="O1741" s="10">
        <f>IF(M1741="","",M1741-N1741)</f>
        <v/>
      </c>
      <c r="P1741" s="11">
        <f>IF(M1741=0,"",N1741/M1741)</f>
        <v/>
      </c>
      <c r="Q1741" s="12">
        <f>IF(OR(G1741="",O1741=""),"",
IF(AND(G1741&lt;TODAY(),O1741&gt;0),"YES","NO"))</f>
        <v/>
      </c>
      <c r="R1741" s="100" t="n"/>
      <c r="S1741" s="14" t="n"/>
      <c r="T1741" s="15">
        <f>IF(Q1741="YES", IF(R1741="Company",L1741*(1+S1741),IF(R1741="Vendor",L1741*(1-S1741),"")),"")</f>
        <v/>
      </c>
      <c r="U1741" s="15">
        <f>IF(Q1741="YES",O1741*T1741,"")</f>
        <v/>
      </c>
      <c r="V1741" s="16" t="n"/>
      <c r="W1741" s="17">
        <f>IF(Q1741="YES",G1741+V1741,"")</f>
        <v/>
      </c>
      <c r="X1741" s="18">
        <f>IF(Q1741="YES",IF(TODAY()&gt;W1741,"OVERDUE","WITHIN TIME"),"")</f>
        <v/>
      </c>
    </row>
    <row r="1742">
      <c r="A1742" s="3" t="n">
        <v>1738</v>
      </c>
      <c r="B1742" s="4" t="n"/>
      <c r="C1742" s="4" t="n"/>
      <c r="D1742" s="5">
        <f>IF(E1742="ISNR20","Natural Rubber-TSNR (ISNR-20)","")</f>
        <v/>
      </c>
      <c r="E1742" s="4" t="n"/>
      <c r="F1742" s="6" t="n"/>
      <c r="G1742" s="6" t="n"/>
      <c r="H1742" s="7">
        <f>IF(G1742="","",G1742-TODAY())</f>
        <v/>
      </c>
      <c r="I1742" s="8">
        <f>IF(G1742="","",
IF(G1742&lt;TODAY(),
IF(O1742&gt;0,"Violated","Completed"),
IF(H1742&lt;=7,"Expiring Soon",
"Active")))</f>
        <v/>
      </c>
      <c r="J1742" s="8">
        <f>IF(C1742="","",
COUNTIFS(
sales!$C:$C,$C1742,
sales!$E:$E,$E1742,
sales!$H:$H,"&gt;="&amp;$F1742,
sales!$H:$H,"&lt;="&amp;$G1742
))</f>
        <v/>
      </c>
      <c r="K1742" s="9">
        <f>IF(COUNTIFS(sales!C:C, C1742)=0,"",
_xlfn.MAXIFS(sales!H:H, sales!C:C, C1742))</f>
        <v/>
      </c>
      <c r="L1742" s="4" t="n"/>
      <c r="M1742" s="4" t="n"/>
      <c r="N1742" s="10">
        <f>IF(C1742="","",
SUMIFS(
sales!$I:$I,
sales!$C:$C,$C1742,
sales!$E:$E,$E1742,
sales!$H:$H,"&gt;="&amp;$F1742,
sales!$H:$H,"&lt;="&amp;$G1742
))</f>
        <v/>
      </c>
      <c r="O1742" s="10">
        <f>IF(M1742="","",M1742-N1742)</f>
        <v/>
      </c>
      <c r="P1742" s="11">
        <f>IF(M1742=0,"",N1742/M1742)</f>
        <v/>
      </c>
      <c r="Q1742" s="12">
        <f>IF(OR(G1742="",O1742=""),"",
IF(AND(G1742&lt;TODAY(),O1742&gt;0),"YES","NO"))</f>
        <v/>
      </c>
      <c r="R1742" s="100" t="n"/>
      <c r="S1742" s="14" t="n"/>
      <c r="T1742" s="15">
        <f>IF(Q1742="YES", IF(R1742="Company",L1742*(1+S1742),IF(R1742="Vendor",L1742*(1-S1742),"")),"")</f>
        <v/>
      </c>
      <c r="U1742" s="15">
        <f>IF(Q1742="YES",O1742*T1742,"")</f>
        <v/>
      </c>
      <c r="V1742" s="16" t="n"/>
      <c r="W1742" s="17">
        <f>IF(Q1742="YES",G1742+V1742,"")</f>
        <v/>
      </c>
      <c r="X1742" s="18">
        <f>IF(Q1742="YES",IF(TODAY()&gt;W1742,"OVERDUE","WITHIN TIME"),"")</f>
        <v/>
      </c>
    </row>
    <row r="1743">
      <c r="A1743" s="3" t="n">
        <v>1739</v>
      </c>
      <c r="B1743" s="4" t="n"/>
      <c r="C1743" s="4" t="n"/>
      <c r="D1743" s="5">
        <f>IF(E1743="ISNR20","Natural Rubber-TSNR (ISNR-20)","")</f>
        <v/>
      </c>
      <c r="E1743" s="4" t="n"/>
      <c r="F1743" s="6" t="n"/>
      <c r="G1743" s="6" t="n"/>
      <c r="H1743" s="7">
        <f>IF(G1743="","",G1743-TODAY())</f>
        <v/>
      </c>
      <c r="I1743" s="8">
        <f>IF(G1743="","",
IF(G1743&lt;TODAY(),
IF(O1743&gt;0,"Violated","Completed"),
IF(H1743&lt;=7,"Expiring Soon",
"Active")))</f>
        <v/>
      </c>
      <c r="J1743" s="8">
        <f>IF(C1743="","",
COUNTIFS(
sales!$C:$C,$C1743,
sales!$E:$E,$E1743,
sales!$H:$H,"&gt;="&amp;$F1743,
sales!$H:$H,"&lt;="&amp;$G1743
))</f>
        <v/>
      </c>
      <c r="K1743" s="9">
        <f>IF(COUNTIFS(sales!C:C, C1743)=0,"",
_xlfn.MAXIFS(sales!H:H, sales!C:C, C1743))</f>
        <v/>
      </c>
      <c r="L1743" s="4" t="n"/>
      <c r="M1743" s="4" t="n"/>
      <c r="N1743" s="10">
        <f>IF(C1743="","",
SUMIFS(
sales!$I:$I,
sales!$C:$C,$C1743,
sales!$E:$E,$E1743,
sales!$H:$H,"&gt;="&amp;$F1743,
sales!$H:$H,"&lt;="&amp;$G1743
))</f>
        <v/>
      </c>
      <c r="O1743" s="10">
        <f>IF(M1743="","",M1743-N1743)</f>
        <v/>
      </c>
      <c r="P1743" s="11">
        <f>IF(M1743=0,"",N1743/M1743)</f>
        <v/>
      </c>
      <c r="Q1743" s="12">
        <f>IF(OR(G1743="",O1743=""),"",
IF(AND(G1743&lt;TODAY(),O1743&gt;0),"YES","NO"))</f>
        <v/>
      </c>
      <c r="R1743" s="100" t="n"/>
      <c r="S1743" s="14" t="n"/>
      <c r="T1743" s="15">
        <f>IF(Q1743="YES", IF(R1743="Company",L1743*(1+S1743),IF(R1743="Vendor",L1743*(1-S1743),"")),"")</f>
        <v/>
      </c>
      <c r="U1743" s="15">
        <f>IF(Q1743="YES",O1743*T1743,"")</f>
        <v/>
      </c>
      <c r="V1743" s="16" t="n"/>
      <c r="W1743" s="17">
        <f>IF(Q1743="YES",G1743+V1743,"")</f>
        <v/>
      </c>
      <c r="X1743" s="18">
        <f>IF(Q1743="YES",IF(TODAY()&gt;W1743,"OVERDUE","WITHIN TIME"),"")</f>
        <v/>
      </c>
    </row>
    <row r="1744">
      <c r="A1744" s="3" t="n">
        <v>1740</v>
      </c>
      <c r="B1744" s="4" t="n"/>
      <c r="C1744" s="4" t="n"/>
      <c r="D1744" s="5">
        <f>IF(E1744="ISNR20","Natural Rubber-TSNR (ISNR-20)","")</f>
        <v/>
      </c>
      <c r="E1744" s="4" t="n"/>
      <c r="F1744" s="6" t="n"/>
      <c r="G1744" s="6" t="n"/>
      <c r="H1744" s="7">
        <f>IF(G1744="","",G1744-TODAY())</f>
        <v/>
      </c>
      <c r="I1744" s="8">
        <f>IF(G1744="","",
IF(G1744&lt;TODAY(),
IF(O1744&gt;0,"Violated","Completed"),
IF(H1744&lt;=7,"Expiring Soon",
"Active")))</f>
        <v/>
      </c>
      <c r="J1744" s="8">
        <f>IF(C1744="","",
COUNTIFS(
sales!$C:$C,$C1744,
sales!$E:$E,$E1744,
sales!$H:$H,"&gt;="&amp;$F1744,
sales!$H:$H,"&lt;="&amp;$G1744
))</f>
        <v/>
      </c>
      <c r="K1744" s="9">
        <f>IF(COUNTIFS(sales!C:C, C1744)=0,"",
_xlfn.MAXIFS(sales!H:H, sales!C:C, C1744))</f>
        <v/>
      </c>
      <c r="L1744" s="4" t="n"/>
      <c r="M1744" s="4" t="n"/>
      <c r="N1744" s="10">
        <f>IF(C1744="","",
SUMIFS(
sales!$I:$I,
sales!$C:$C,$C1744,
sales!$E:$E,$E1744,
sales!$H:$H,"&gt;="&amp;$F1744,
sales!$H:$H,"&lt;="&amp;$G1744
))</f>
        <v/>
      </c>
      <c r="O1744" s="10">
        <f>IF(M1744="","",M1744-N1744)</f>
        <v/>
      </c>
      <c r="P1744" s="11">
        <f>IF(M1744=0,"",N1744/M1744)</f>
        <v/>
      </c>
      <c r="Q1744" s="12">
        <f>IF(OR(G1744="",O1744=""),"",
IF(AND(G1744&lt;TODAY(),O1744&gt;0),"YES","NO"))</f>
        <v/>
      </c>
      <c r="R1744" s="100" t="n"/>
      <c r="S1744" s="14" t="n"/>
      <c r="T1744" s="15">
        <f>IF(Q1744="YES", IF(R1744="Company",L1744*(1+S1744),IF(R1744="Vendor",L1744*(1-S1744),"")),"")</f>
        <v/>
      </c>
      <c r="U1744" s="15">
        <f>IF(Q1744="YES",O1744*T1744,"")</f>
        <v/>
      </c>
      <c r="V1744" s="16" t="n"/>
      <c r="W1744" s="17">
        <f>IF(Q1744="YES",G1744+V1744,"")</f>
        <v/>
      </c>
      <c r="X1744" s="18">
        <f>IF(Q1744="YES",IF(TODAY()&gt;W1744,"OVERDUE","WITHIN TIME"),"")</f>
        <v/>
      </c>
    </row>
    <row r="1745">
      <c r="A1745" s="3" t="n">
        <v>1741</v>
      </c>
      <c r="B1745" s="4" t="n"/>
      <c r="C1745" s="4" t="n"/>
      <c r="D1745" s="5">
        <f>IF(E1745="ISNR20","Natural Rubber-TSNR (ISNR-20)","")</f>
        <v/>
      </c>
      <c r="E1745" s="4" t="n"/>
      <c r="F1745" s="6" t="n"/>
      <c r="G1745" s="6" t="n"/>
      <c r="H1745" s="7">
        <f>IF(G1745="","",G1745-TODAY())</f>
        <v/>
      </c>
      <c r="I1745" s="8">
        <f>IF(G1745="","",
IF(G1745&lt;TODAY(),
IF(O1745&gt;0,"Violated","Completed"),
IF(H1745&lt;=7,"Expiring Soon",
"Active")))</f>
        <v/>
      </c>
      <c r="J1745" s="8">
        <f>IF(C1745="","",
COUNTIFS(
sales!$C:$C,$C1745,
sales!$E:$E,$E1745,
sales!$H:$H,"&gt;="&amp;$F1745,
sales!$H:$H,"&lt;="&amp;$G1745
))</f>
        <v/>
      </c>
      <c r="K1745" s="9">
        <f>IF(COUNTIFS(sales!C:C, C1745)=0,"",
_xlfn.MAXIFS(sales!H:H, sales!C:C, C1745))</f>
        <v/>
      </c>
      <c r="L1745" s="4" t="n"/>
      <c r="M1745" s="4" t="n"/>
      <c r="N1745" s="10">
        <f>IF(C1745="","",
SUMIFS(
sales!$I:$I,
sales!$C:$C,$C1745,
sales!$E:$E,$E1745,
sales!$H:$H,"&gt;="&amp;$F1745,
sales!$H:$H,"&lt;="&amp;$G1745
))</f>
        <v/>
      </c>
      <c r="O1745" s="10">
        <f>IF(M1745="","",M1745-N1745)</f>
        <v/>
      </c>
      <c r="P1745" s="11">
        <f>IF(M1745=0,"",N1745/M1745)</f>
        <v/>
      </c>
      <c r="Q1745" s="12">
        <f>IF(OR(G1745="",O1745=""),"",
IF(AND(G1745&lt;TODAY(),O1745&gt;0),"YES","NO"))</f>
        <v/>
      </c>
      <c r="R1745" s="100" t="n"/>
      <c r="S1745" s="14" t="n"/>
      <c r="T1745" s="15">
        <f>IF(Q1745="YES", IF(R1745="Company",L1745*(1+S1745),IF(R1745="Vendor",L1745*(1-S1745),"")),"")</f>
        <v/>
      </c>
      <c r="U1745" s="15">
        <f>IF(Q1745="YES",O1745*T1745,"")</f>
        <v/>
      </c>
      <c r="V1745" s="16" t="n"/>
      <c r="W1745" s="17">
        <f>IF(Q1745="YES",G1745+V1745,"")</f>
        <v/>
      </c>
      <c r="X1745" s="18">
        <f>IF(Q1745="YES",IF(TODAY()&gt;W1745,"OVERDUE","WITHIN TIME"),"")</f>
        <v/>
      </c>
    </row>
    <row r="1746">
      <c r="A1746" s="3" t="n">
        <v>1742</v>
      </c>
      <c r="B1746" s="4" t="n"/>
      <c r="C1746" s="4" t="n"/>
      <c r="D1746" s="5">
        <f>IF(E1746="ISNR20","Natural Rubber-TSNR (ISNR-20)","")</f>
        <v/>
      </c>
      <c r="E1746" s="4" t="n"/>
      <c r="F1746" s="6" t="n"/>
      <c r="G1746" s="6" t="n"/>
      <c r="H1746" s="7">
        <f>IF(G1746="","",G1746-TODAY())</f>
        <v/>
      </c>
      <c r="I1746" s="8">
        <f>IF(G1746="","",
IF(G1746&lt;TODAY(),
IF(O1746&gt;0,"Violated","Completed"),
IF(H1746&lt;=7,"Expiring Soon",
"Active")))</f>
        <v/>
      </c>
      <c r="J1746" s="8">
        <f>IF(C1746="","",
COUNTIFS(
sales!$C:$C,$C1746,
sales!$E:$E,$E1746,
sales!$H:$H,"&gt;="&amp;$F1746,
sales!$H:$H,"&lt;="&amp;$G1746
))</f>
        <v/>
      </c>
      <c r="K1746" s="9">
        <f>IF(COUNTIFS(sales!C:C, C1746)=0,"",
_xlfn.MAXIFS(sales!H:H, sales!C:C, C1746))</f>
        <v/>
      </c>
      <c r="L1746" s="4" t="n"/>
      <c r="M1746" s="4" t="n"/>
      <c r="N1746" s="10">
        <f>IF(C1746="","",
SUMIFS(
sales!$I:$I,
sales!$C:$C,$C1746,
sales!$E:$E,$E1746,
sales!$H:$H,"&gt;="&amp;$F1746,
sales!$H:$H,"&lt;="&amp;$G1746
))</f>
        <v/>
      </c>
      <c r="O1746" s="10">
        <f>IF(M1746="","",M1746-N1746)</f>
        <v/>
      </c>
      <c r="P1746" s="11">
        <f>IF(M1746=0,"",N1746/M1746)</f>
        <v/>
      </c>
      <c r="Q1746" s="12">
        <f>IF(OR(G1746="",O1746=""),"",
IF(AND(G1746&lt;TODAY(),O1746&gt;0),"YES","NO"))</f>
        <v/>
      </c>
      <c r="R1746" s="100" t="n"/>
      <c r="S1746" s="14" t="n"/>
      <c r="T1746" s="15">
        <f>IF(Q1746="YES", IF(R1746="Company",L1746*(1+S1746),IF(R1746="Vendor",L1746*(1-S1746),"")),"")</f>
        <v/>
      </c>
      <c r="U1746" s="15">
        <f>IF(Q1746="YES",O1746*T1746,"")</f>
        <v/>
      </c>
      <c r="V1746" s="16" t="n"/>
      <c r="W1746" s="17">
        <f>IF(Q1746="YES",G1746+V1746,"")</f>
        <v/>
      </c>
      <c r="X1746" s="18">
        <f>IF(Q1746="YES",IF(TODAY()&gt;W1746,"OVERDUE","WITHIN TIME"),"")</f>
        <v/>
      </c>
    </row>
    <row r="1747">
      <c r="A1747" s="3" t="n">
        <v>1743</v>
      </c>
      <c r="B1747" s="4" t="n"/>
      <c r="C1747" s="4" t="n"/>
      <c r="D1747" s="5">
        <f>IF(E1747="ISNR20","Natural Rubber-TSNR (ISNR-20)","")</f>
        <v/>
      </c>
      <c r="E1747" s="4" t="n"/>
      <c r="F1747" s="6" t="n"/>
      <c r="G1747" s="6" t="n"/>
      <c r="H1747" s="7">
        <f>IF(G1747="","",G1747-TODAY())</f>
        <v/>
      </c>
      <c r="I1747" s="8">
        <f>IF(G1747="","",
IF(G1747&lt;TODAY(),
IF(O1747&gt;0,"Violated","Completed"),
IF(H1747&lt;=7,"Expiring Soon",
"Active")))</f>
        <v/>
      </c>
      <c r="J1747" s="8">
        <f>IF(C1747="","",
COUNTIFS(
sales!$C:$C,$C1747,
sales!$E:$E,$E1747,
sales!$H:$H,"&gt;="&amp;$F1747,
sales!$H:$H,"&lt;="&amp;$G1747
))</f>
        <v/>
      </c>
      <c r="K1747" s="9">
        <f>IF(COUNTIFS(sales!C:C, C1747)=0,"",
_xlfn.MAXIFS(sales!H:H, sales!C:C, C1747))</f>
        <v/>
      </c>
      <c r="L1747" s="4" t="n"/>
      <c r="M1747" s="4" t="n"/>
      <c r="N1747" s="10">
        <f>IF(C1747="","",
SUMIFS(
sales!$I:$I,
sales!$C:$C,$C1747,
sales!$E:$E,$E1747,
sales!$H:$H,"&gt;="&amp;$F1747,
sales!$H:$H,"&lt;="&amp;$G1747
))</f>
        <v/>
      </c>
      <c r="O1747" s="10">
        <f>IF(M1747="","",M1747-N1747)</f>
        <v/>
      </c>
      <c r="P1747" s="11">
        <f>IF(M1747=0,"",N1747/M1747)</f>
        <v/>
      </c>
      <c r="Q1747" s="12">
        <f>IF(OR(G1747="",O1747=""),"",
IF(AND(G1747&lt;TODAY(),O1747&gt;0),"YES","NO"))</f>
        <v/>
      </c>
      <c r="R1747" s="100" t="n"/>
      <c r="S1747" s="14" t="n"/>
      <c r="T1747" s="15">
        <f>IF(Q1747="YES", IF(R1747="Company",L1747*(1+S1747),IF(R1747="Vendor",L1747*(1-S1747),"")),"")</f>
        <v/>
      </c>
      <c r="U1747" s="15">
        <f>IF(Q1747="YES",O1747*T1747,"")</f>
        <v/>
      </c>
      <c r="V1747" s="16" t="n"/>
      <c r="W1747" s="17">
        <f>IF(Q1747="YES",G1747+V1747,"")</f>
        <v/>
      </c>
      <c r="X1747" s="18">
        <f>IF(Q1747="YES",IF(TODAY()&gt;W1747,"OVERDUE","WITHIN TIME"),"")</f>
        <v/>
      </c>
    </row>
    <row r="1748">
      <c r="A1748" s="3" t="n">
        <v>1744</v>
      </c>
      <c r="B1748" s="4" t="n"/>
      <c r="C1748" s="4" t="n"/>
      <c r="D1748" s="5">
        <f>IF(E1748="ISNR20","Natural Rubber-TSNR (ISNR-20)","")</f>
        <v/>
      </c>
      <c r="E1748" s="4" t="n"/>
      <c r="F1748" s="6" t="n"/>
      <c r="G1748" s="6" t="n"/>
      <c r="H1748" s="7">
        <f>IF(G1748="","",G1748-TODAY())</f>
        <v/>
      </c>
      <c r="I1748" s="8">
        <f>IF(G1748="","",
IF(G1748&lt;TODAY(),
IF(O1748&gt;0,"Violated","Completed"),
IF(H1748&lt;=7,"Expiring Soon",
"Active")))</f>
        <v/>
      </c>
      <c r="J1748" s="8">
        <f>IF(C1748="","",
COUNTIFS(
sales!$C:$C,$C1748,
sales!$E:$E,$E1748,
sales!$H:$H,"&gt;="&amp;$F1748,
sales!$H:$H,"&lt;="&amp;$G1748
))</f>
        <v/>
      </c>
      <c r="K1748" s="9">
        <f>IF(COUNTIFS(sales!C:C, C1748)=0,"",
_xlfn.MAXIFS(sales!H:H, sales!C:C, C1748))</f>
        <v/>
      </c>
      <c r="L1748" s="4" t="n"/>
      <c r="M1748" s="4" t="n"/>
      <c r="N1748" s="10">
        <f>IF(C1748="","",
SUMIFS(
sales!$I:$I,
sales!$C:$C,$C1748,
sales!$E:$E,$E1748,
sales!$H:$H,"&gt;="&amp;$F1748,
sales!$H:$H,"&lt;="&amp;$G1748
))</f>
        <v/>
      </c>
      <c r="O1748" s="10">
        <f>IF(M1748="","",M1748-N1748)</f>
        <v/>
      </c>
      <c r="P1748" s="11">
        <f>IF(M1748=0,"",N1748/M1748)</f>
        <v/>
      </c>
      <c r="Q1748" s="12">
        <f>IF(OR(G1748="",O1748=""),"",
IF(AND(G1748&lt;TODAY(),O1748&gt;0),"YES","NO"))</f>
        <v/>
      </c>
      <c r="R1748" s="100" t="n"/>
      <c r="S1748" s="14" t="n"/>
      <c r="T1748" s="15">
        <f>IF(Q1748="YES", IF(R1748="Company",L1748*(1+S1748),IF(R1748="Vendor",L1748*(1-S1748),"")),"")</f>
        <v/>
      </c>
      <c r="U1748" s="15">
        <f>IF(Q1748="YES",O1748*T1748,"")</f>
        <v/>
      </c>
      <c r="V1748" s="16" t="n"/>
      <c r="W1748" s="17">
        <f>IF(Q1748="YES",G1748+V1748,"")</f>
        <v/>
      </c>
      <c r="X1748" s="18">
        <f>IF(Q1748="YES",IF(TODAY()&gt;W1748,"OVERDUE","WITHIN TIME"),"")</f>
        <v/>
      </c>
    </row>
    <row r="1749">
      <c r="A1749" s="3" t="n">
        <v>1745</v>
      </c>
      <c r="B1749" s="4" t="n"/>
      <c r="C1749" s="4" t="n"/>
      <c r="D1749" s="5">
        <f>IF(E1749="ISNR20","Natural Rubber-TSNR (ISNR-20)","")</f>
        <v/>
      </c>
      <c r="E1749" s="4" t="n"/>
      <c r="F1749" s="6" t="n"/>
      <c r="G1749" s="6" t="n"/>
      <c r="H1749" s="7">
        <f>IF(G1749="","",G1749-TODAY())</f>
        <v/>
      </c>
      <c r="I1749" s="8">
        <f>IF(G1749="","",
IF(G1749&lt;TODAY(),
IF(O1749&gt;0,"Violated","Completed"),
IF(H1749&lt;=7,"Expiring Soon",
"Active")))</f>
        <v/>
      </c>
      <c r="J1749" s="8">
        <f>IF(C1749="","",
COUNTIFS(
sales!$C:$C,$C1749,
sales!$E:$E,$E1749,
sales!$H:$H,"&gt;="&amp;$F1749,
sales!$H:$H,"&lt;="&amp;$G1749
))</f>
        <v/>
      </c>
      <c r="K1749" s="9">
        <f>IF(COUNTIFS(sales!C:C, C1749)=0,"",
_xlfn.MAXIFS(sales!H:H, sales!C:C, C1749))</f>
        <v/>
      </c>
      <c r="L1749" s="4" t="n"/>
      <c r="M1749" s="4" t="n"/>
      <c r="N1749" s="10">
        <f>IF(C1749="","",
SUMIFS(
sales!$I:$I,
sales!$C:$C,$C1749,
sales!$E:$E,$E1749,
sales!$H:$H,"&gt;="&amp;$F1749,
sales!$H:$H,"&lt;="&amp;$G1749
))</f>
        <v/>
      </c>
      <c r="O1749" s="10">
        <f>IF(M1749="","",M1749-N1749)</f>
        <v/>
      </c>
      <c r="P1749" s="11">
        <f>IF(M1749=0,"",N1749/M1749)</f>
        <v/>
      </c>
      <c r="Q1749" s="12">
        <f>IF(OR(G1749="",O1749=""),"",
IF(AND(G1749&lt;TODAY(),O1749&gt;0),"YES","NO"))</f>
        <v/>
      </c>
      <c r="R1749" s="100" t="n"/>
      <c r="S1749" s="14" t="n"/>
      <c r="T1749" s="15">
        <f>IF(Q1749="YES", IF(R1749="Company",L1749*(1+S1749),IF(R1749="Vendor",L1749*(1-S1749),"")),"")</f>
        <v/>
      </c>
      <c r="U1749" s="15">
        <f>IF(Q1749="YES",O1749*T1749,"")</f>
        <v/>
      </c>
      <c r="V1749" s="16" t="n"/>
      <c r="W1749" s="17">
        <f>IF(Q1749="YES",G1749+V1749,"")</f>
        <v/>
      </c>
      <c r="X1749" s="18">
        <f>IF(Q1749="YES",IF(TODAY()&gt;W1749,"OVERDUE","WITHIN TIME"),"")</f>
        <v/>
      </c>
    </row>
    <row r="1750">
      <c r="A1750" s="3" t="n">
        <v>1746</v>
      </c>
      <c r="B1750" s="4" t="n"/>
      <c r="C1750" s="4" t="n"/>
      <c r="D1750" s="5">
        <f>IF(E1750="ISNR20","Natural Rubber-TSNR (ISNR-20)","")</f>
        <v/>
      </c>
      <c r="E1750" s="4" t="n"/>
      <c r="F1750" s="6" t="n"/>
      <c r="G1750" s="6" t="n"/>
      <c r="H1750" s="7">
        <f>IF(G1750="","",G1750-TODAY())</f>
        <v/>
      </c>
      <c r="I1750" s="8">
        <f>IF(G1750="","",
IF(G1750&lt;TODAY(),
IF(O1750&gt;0,"Violated","Completed"),
IF(H1750&lt;=7,"Expiring Soon",
"Active")))</f>
        <v/>
      </c>
      <c r="J1750" s="8">
        <f>IF(C1750="","",
COUNTIFS(
sales!$C:$C,$C1750,
sales!$E:$E,$E1750,
sales!$H:$H,"&gt;="&amp;$F1750,
sales!$H:$H,"&lt;="&amp;$G1750
))</f>
        <v/>
      </c>
      <c r="K1750" s="9">
        <f>IF(COUNTIFS(sales!C:C, C1750)=0,"",
_xlfn.MAXIFS(sales!H:H, sales!C:C, C1750))</f>
        <v/>
      </c>
      <c r="L1750" s="4" t="n"/>
      <c r="M1750" s="4" t="n"/>
      <c r="N1750" s="10">
        <f>IF(C1750="","",
SUMIFS(
sales!$I:$I,
sales!$C:$C,$C1750,
sales!$E:$E,$E1750,
sales!$H:$H,"&gt;="&amp;$F1750,
sales!$H:$H,"&lt;="&amp;$G1750
))</f>
        <v/>
      </c>
      <c r="O1750" s="10">
        <f>IF(M1750="","",M1750-N1750)</f>
        <v/>
      </c>
      <c r="P1750" s="11">
        <f>IF(M1750=0,"",N1750/M1750)</f>
        <v/>
      </c>
      <c r="Q1750" s="12">
        <f>IF(OR(G1750="",O1750=""),"",
IF(AND(G1750&lt;TODAY(),O1750&gt;0),"YES","NO"))</f>
        <v/>
      </c>
      <c r="R1750" s="100" t="n"/>
      <c r="S1750" s="14" t="n"/>
      <c r="T1750" s="15">
        <f>IF(Q1750="YES", IF(R1750="Company",L1750*(1+S1750),IF(R1750="Vendor",L1750*(1-S1750),"")),"")</f>
        <v/>
      </c>
      <c r="U1750" s="15">
        <f>IF(Q1750="YES",O1750*T1750,"")</f>
        <v/>
      </c>
      <c r="V1750" s="16" t="n"/>
      <c r="W1750" s="17">
        <f>IF(Q1750="YES",G1750+V1750,"")</f>
        <v/>
      </c>
      <c r="X1750" s="18">
        <f>IF(Q1750="YES",IF(TODAY()&gt;W1750,"OVERDUE","WITHIN TIME"),"")</f>
        <v/>
      </c>
    </row>
    <row r="1751">
      <c r="A1751" s="3" t="n">
        <v>1747</v>
      </c>
      <c r="B1751" s="4" t="n"/>
      <c r="C1751" s="4" t="n"/>
      <c r="D1751" s="5">
        <f>IF(E1751="ISNR20","Natural Rubber-TSNR (ISNR-20)","")</f>
        <v/>
      </c>
      <c r="E1751" s="4" t="n"/>
      <c r="F1751" s="6" t="n"/>
      <c r="G1751" s="6" t="n"/>
      <c r="H1751" s="7">
        <f>IF(G1751="","",G1751-TODAY())</f>
        <v/>
      </c>
      <c r="I1751" s="8">
        <f>IF(G1751="","",
IF(G1751&lt;TODAY(),
IF(O1751&gt;0,"Violated","Completed"),
IF(H1751&lt;=7,"Expiring Soon",
"Active")))</f>
        <v/>
      </c>
      <c r="J1751" s="8">
        <f>IF(C1751="","",
COUNTIFS(
sales!$C:$C,$C1751,
sales!$E:$E,$E1751,
sales!$H:$H,"&gt;="&amp;$F1751,
sales!$H:$H,"&lt;="&amp;$G1751
))</f>
        <v/>
      </c>
      <c r="K1751" s="9">
        <f>IF(COUNTIFS(sales!C:C, C1751)=0,"",
_xlfn.MAXIFS(sales!H:H, sales!C:C, C1751))</f>
        <v/>
      </c>
      <c r="L1751" s="4" t="n"/>
      <c r="M1751" s="4" t="n"/>
      <c r="N1751" s="10">
        <f>IF(C1751="","",
SUMIFS(
sales!$I:$I,
sales!$C:$C,$C1751,
sales!$E:$E,$E1751,
sales!$H:$H,"&gt;="&amp;$F1751,
sales!$H:$H,"&lt;="&amp;$G1751
))</f>
        <v/>
      </c>
      <c r="O1751" s="10">
        <f>IF(M1751="","",M1751-N1751)</f>
        <v/>
      </c>
      <c r="P1751" s="11">
        <f>IF(M1751=0,"",N1751/M1751)</f>
        <v/>
      </c>
      <c r="Q1751" s="12">
        <f>IF(OR(G1751="",O1751=""),"",
IF(AND(G1751&lt;TODAY(),O1751&gt;0),"YES","NO"))</f>
        <v/>
      </c>
      <c r="R1751" s="100" t="n"/>
      <c r="S1751" s="14" t="n"/>
      <c r="T1751" s="15">
        <f>IF(Q1751="YES", IF(R1751="Company",L1751*(1+S1751),IF(R1751="Vendor",L1751*(1-S1751),"")),"")</f>
        <v/>
      </c>
      <c r="U1751" s="15">
        <f>IF(Q1751="YES",O1751*T1751,"")</f>
        <v/>
      </c>
      <c r="V1751" s="16" t="n"/>
      <c r="W1751" s="17">
        <f>IF(Q1751="YES",G1751+V1751,"")</f>
        <v/>
      </c>
      <c r="X1751" s="18">
        <f>IF(Q1751="YES",IF(TODAY()&gt;W1751,"OVERDUE","WITHIN TIME"),"")</f>
        <v/>
      </c>
    </row>
    <row r="1752">
      <c r="A1752" s="3" t="n">
        <v>1748</v>
      </c>
      <c r="B1752" s="4" t="n"/>
      <c r="C1752" s="4" t="n"/>
      <c r="D1752" s="5">
        <f>IF(E1752="ISNR20","Natural Rubber-TSNR (ISNR-20)","")</f>
        <v/>
      </c>
      <c r="E1752" s="4" t="n"/>
      <c r="F1752" s="6" t="n"/>
      <c r="G1752" s="6" t="n"/>
      <c r="H1752" s="7">
        <f>IF(G1752="","",G1752-TODAY())</f>
        <v/>
      </c>
      <c r="I1752" s="8">
        <f>IF(G1752="","",
IF(G1752&lt;TODAY(),
IF(O1752&gt;0,"Violated","Completed"),
IF(H1752&lt;=7,"Expiring Soon",
"Active")))</f>
        <v/>
      </c>
      <c r="J1752" s="8">
        <f>IF(C1752="","",
COUNTIFS(
sales!$C:$C,$C1752,
sales!$E:$E,$E1752,
sales!$H:$H,"&gt;="&amp;$F1752,
sales!$H:$H,"&lt;="&amp;$G1752
))</f>
        <v/>
      </c>
      <c r="K1752" s="9">
        <f>IF(COUNTIFS(sales!C:C, C1752)=0,"",
_xlfn.MAXIFS(sales!H:H, sales!C:C, C1752))</f>
        <v/>
      </c>
      <c r="L1752" s="4" t="n"/>
      <c r="M1752" s="4" t="n"/>
      <c r="N1752" s="10">
        <f>IF(C1752="","",
SUMIFS(
sales!$I:$I,
sales!$C:$C,$C1752,
sales!$E:$E,$E1752,
sales!$H:$H,"&gt;="&amp;$F1752,
sales!$H:$H,"&lt;="&amp;$G1752
))</f>
        <v/>
      </c>
      <c r="O1752" s="10">
        <f>IF(M1752="","",M1752-N1752)</f>
        <v/>
      </c>
      <c r="P1752" s="11">
        <f>IF(M1752=0,"",N1752/M1752)</f>
        <v/>
      </c>
      <c r="Q1752" s="12">
        <f>IF(OR(G1752="",O1752=""),"",
IF(AND(G1752&lt;TODAY(),O1752&gt;0),"YES","NO"))</f>
        <v/>
      </c>
      <c r="R1752" s="100" t="n"/>
      <c r="S1752" s="14" t="n"/>
      <c r="T1752" s="15">
        <f>IF(Q1752="YES", IF(R1752="Company",L1752*(1+S1752),IF(R1752="Vendor",L1752*(1-S1752),"")),"")</f>
        <v/>
      </c>
      <c r="U1752" s="15">
        <f>IF(Q1752="YES",O1752*T1752,"")</f>
        <v/>
      </c>
      <c r="V1752" s="16" t="n"/>
      <c r="W1752" s="17">
        <f>IF(Q1752="YES",G1752+V1752,"")</f>
        <v/>
      </c>
      <c r="X1752" s="18">
        <f>IF(Q1752="YES",IF(TODAY()&gt;W1752,"OVERDUE","WITHIN TIME"),"")</f>
        <v/>
      </c>
    </row>
    <row r="1753">
      <c r="A1753" s="3" t="n">
        <v>1749</v>
      </c>
      <c r="B1753" s="4" t="n"/>
      <c r="C1753" s="4" t="n"/>
      <c r="D1753" s="5">
        <f>IF(E1753="ISNR20","Natural Rubber-TSNR (ISNR-20)","")</f>
        <v/>
      </c>
      <c r="E1753" s="4" t="n"/>
      <c r="F1753" s="6" t="n"/>
      <c r="G1753" s="6" t="n"/>
      <c r="H1753" s="7">
        <f>IF(G1753="","",G1753-TODAY())</f>
        <v/>
      </c>
      <c r="I1753" s="8">
        <f>IF(G1753="","",
IF(G1753&lt;TODAY(),
IF(O1753&gt;0,"Violated","Completed"),
IF(H1753&lt;=7,"Expiring Soon",
"Active")))</f>
        <v/>
      </c>
      <c r="J1753" s="8">
        <f>IF(C1753="","",
COUNTIFS(
sales!$C:$C,$C1753,
sales!$E:$E,$E1753,
sales!$H:$H,"&gt;="&amp;$F1753,
sales!$H:$H,"&lt;="&amp;$G1753
))</f>
        <v/>
      </c>
      <c r="K1753" s="9">
        <f>IF(COUNTIFS(sales!C:C, C1753)=0,"",
_xlfn.MAXIFS(sales!H:H, sales!C:C, C1753))</f>
        <v/>
      </c>
      <c r="L1753" s="4" t="n"/>
      <c r="M1753" s="4" t="n"/>
      <c r="N1753" s="10">
        <f>IF(C1753="","",
SUMIFS(
sales!$I:$I,
sales!$C:$C,$C1753,
sales!$E:$E,$E1753,
sales!$H:$H,"&gt;="&amp;$F1753,
sales!$H:$H,"&lt;="&amp;$G1753
))</f>
        <v/>
      </c>
      <c r="O1753" s="10">
        <f>IF(M1753="","",M1753-N1753)</f>
        <v/>
      </c>
      <c r="P1753" s="11">
        <f>IF(M1753=0,"",N1753/M1753)</f>
        <v/>
      </c>
      <c r="Q1753" s="12">
        <f>IF(OR(G1753="",O1753=""),"",
IF(AND(G1753&lt;TODAY(),O1753&gt;0),"YES","NO"))</f>
        <v/>
      </c>
      <c r="R1753" s="100" t="n"/>
      <c r="S1753" s="14" t="n"/>
      <c r="T1753" s="15">
        <f>IF(Q1753="YES", IF(R1753="Company",L1753*(1+S1753),IF(R1753="Vendor",L1753*(1-S1753),"")),"")</f>
        <v/>
      </c>
      <c r="U1753" s="15">
        <f>IF(Q1753="YES",O1753*T1753,"")</f>
        <v/>
      </c>
      <c r="V1753" s="16" t="n"/>
      <c r="W1753" s="17">
        <f>IF(Q1753="YES",G1753+V1753,"")</f>
        <v/>
      </c>
      <c r="X1753" s="18">
        <f>IF(Q1753="YES",IF(TODAY()&gt;W1753,"OVERDUE","WITHIN TIME"),"")</f>
        <v/>
      </c>
    </row>
    <row r="1754">
      <c r="A1754" s="3" t="n">
        <v>1750</v>
      </c>
      <c r="B1754" s="4" t="n"/>
      <c r="C1754" s="4" t="n"/>
      <c r="D1754" s="5">
        <f>IF(E1754="ISNR20","Natural Rubber-TSNR (ISNR-20)","")</f>
        <v/>
      </c>
      <c r="E1754" s="4" t="n"/>
      <c r="F1754" s="6" t="n"/>
      <c r="G1754" s="6" t="n"/>
      <c r="H1754" s="7">
        <f>IF(G1754="","",G1754-TODAY())</f>
        <v/>
      </c>
      <c r="I1754" s="8">
        <f>IF(G1754="","",
IF(G1754&lt;TODAY(),
IF(O1754&gt;0,"Violated","Completed"),
IF(H1754&lt;=7,"Expiring Soon",
"Active")))</f>
        <v/>
      </c>
      <c r="J1754" s="8">
        <f>IF(C1754="","",
COUNTIFS(
sales!$C:$C,$C1754,
sales!$E:$E,$E1754,
sales!$H:$H,"&gt;="&amp;$F1754,
sales!$H:$H,"&lt;="&amp;$G1754
))</f>
        <v/>
      </c>
      <c r="K1754" s="9">
        <f>IF(COUNTIFS(sales!C:C, C1754)=0,"",
_xlfn.MAXIFS(sales!H:H, sales!C:C, C1754))</f>
        <v/>
      </c>
      <c r="L1754" s="4" t="n"/>
      <c r="M1754" s="4" t="n"/>
      <c r="N1754" s="10">
        <f>IF(C1754="","",
SUMIFS(
sales!$I:$I,
sales!$C:$C,$C1754,
sales!$E:$E,$E1754,
sales!$H:$H,"&gt;="&amp;$F1754,
sales!$H:$H,"&lt;="&amp;$G1754
))</f>
        <v/>
      </c>
      <c r="O1754" s="10">
        <f>IF(M1754="","",M1754-N1754)</f>
        <v/>
      </c>
      <c r="P1754" s="11">
        <f>IF(M1754=0,"",N1754/M1754)</f>
        <v/>
      </c>
      <c r="Q1754" s="12">
        <f>IF(OR(G1754="",O1754=""),"",
IF(AND(G1754&lt;TODAY(),O1754&gt;0),"YES","NO"))</f>
        <v/>
      </c>
      <c r="R1754" s="100" t="n"/>
      <c r="S1754" s="14" t="n"/>
      <c r="T1754" s="15">
        <f>IF(Q1754="YES", IF(R1754="Company",L1754*(1+S1754),IF(R1754="Vendor",L1754*(1-S1754),"")),"")</f>
        <v/>
      </c>
      <c r="U1754" s="15">
        <f>IF(Q1754="YES",O1754*T1754,"")</f>
        <v/>
      </c>
      <c r="V1754" s="16" t="n"/>
      <c r="W1754" s="17">
        <f>IF(Q1754="YES",G1754+V1754,"")</f>
        <v/>
      </c>
      <c r="X1754" s="18">
        <f>IF(Q1754="YES",IF(TODAY()&gt;W1754,"OVERDUE","WITHIN TIME"),"")</f>
        <v/>
      </c>
    </row>
    <row r="1755">
      <c r="A1755" s="3" t="n">
        <v>1751</v>
      </c>
      <c r="B1755" s="4" t="n"/>
      <c r="C1755" s="4" t="n"/>
      <c r="D1755" s="5">
        <f>IF(E1755="ISNR20","Natural Rubber-TSNR (ISNR-20)","")</f>
        <v/>
      </c>
      <c r="E1755" s="4" t="n"/>
      <c r="F1755" s="6" t="n"/>
      <c r="G1755" s="6" t="n"/>
      <c r="H1755" s="7">
        <f>IF(G1755="","",G1755-TODAY())</f>
        <v/>
      </c>
      <c r="I1755" s="8">
        <f>IF(G1755="","",
IF(G1755&lt;TODAY(),
IF(O1755&gt;0,"Violated","Completed"),
IF(H1755&lt;=7,"Expiring Soon",
"Active")))</f>
        <v/>
      </c>
      <c r="J1755" s="8">
        <f>IF(C1755="","",
COUNTIFS(
sales!$C:$C,$C1755,
sales!$E:$E,$E1755,
sales!$H:$H,"&gt;="&amp;$F1755,
sales!$H:$H,"&lt;="&amp;$G1755
))</f>
        <v/>
      </c>
      <c r="K1755" s="9">
        <f>IF(COUNTIFS(sales!C:C, C1755)=0,"",
_xlfn.MAXIFS(sales!H:H, sales!C:C, C1755))</f>
        <v/>
      </c>
      <c r="L1755" s="4" t="n"/>
      <c r="M1755" s="4" t="n"/>
      <c r="N1755" s="10">
        <f>IF(C1755="","",
SUMIFS(
sales!$I:$I,
sales!$C:$C,$C1755,
sales!$E:$E,$E1755,
sales!$H:$H,"&gt;="&amp;$F1755,
sales!$H:$H,"&lt;="&amp;$G1755
))</f>
        <v/>
      </c>
      <c r="O1755" s="10">
        <f>IF(M1755="","",M1755-N1755)</f>
        <v/>
      </c>
      <c r="P1755" s="11">
        <f>IF(M1755=0,"",N1755/M1755)</f>
        <v/>
      </c>
      <c r="Q1755" s="12">
        <f>IF(OR(G1755="",O1755=""),"",
IF(AND(G1755&lt;TODAY(),O1755&gt;0),"YES","NO"))</f>
        <v/>
      </c>
      <c r="R1755" s="100" t="n"/>
      <c r="S1755" s="14" t="n"/>
      <c r="T1755" s="15">
        <f>IF(Q1755="YES", IF(R1755="Company",L1755*(1+S1755),IF(R1755="Vendor",L1755*(1-S1755),"")),"")</f>
        <v/>
      </c>
      <c r="U1755" s="15">
        <f>IF(Q1755="YES",O1755*T1755,"")</f>
        <v/>
      </c>
      <c r="V1755" s="16" t="n"/>
      <c r="W1755" s="17">
        <f>IF(Q1755="YES",G1755+V1755,"")</f>
        <v/>
      </c>
      <c r="X1755" s="18">
        <f>IF(Q1755="YES",IF(TODAY()&gt;W1755,"OVERDUE","WITHIN TIME"),"")</f>
        <v/>
      </c>
    </row>
    <row r="1756">
      <c r="A1756" s="3" t="n">
        <v>1752</v>
      </c>
      <c r="B1756" s="4" t="n"/>
      <c r="C1756" s="4" t="n"/>
      <c r="D1756" s="5">
        <f>IF(E1756="ISNR20","Natural Rubber-TSNR (ISNR-20)","")</f>
        <v/>
      </c>
      <c r="E1756" s="4" t="n"/>
      <c r="F1756" s="6" t="n"/>
      <c r="G1756" s="6" t="n"/>
      <c r="H1756" s="7">
        <f>IF(G1756="","",G1756-TODAY())</f>
        <v/>
      </c>
      <c r="I1756" s="8">
        <f>IF(G1756="","",
IF(G1756&lt;TODAY(),
IF(O1756&gt;0,"Violated","Completed"),
IF(H1756&lt;=7,"Expiring Soon",
"Active")))</f>
        <v/>
      </c>
      <c r="J1756" s="8">
        <f>IF(C1756="","",
COUNTIFS(
sales!$C:$C,$C1756,
sales!$E:$E,$E1756,
sales!$H:$H,"&gt;="&amp;$F1756,
sales!$H:$H,"&lt;="&amp;$G1756
))</f>
        <v/>
      </c>
      <c r="K1756" s="9">
        <f>IF(COUNTIFS(sales!C:C, C1756)=0,"",
_xlfn.MAXIFS(sales!H:H, sales!C:C, C1756))</f>
        <v/>
      </c>
      <c r="L1756" s="4" t="n"/>
      <c r="M1756" s="4" t="n"/>
      <c r="N1756" s="10">
        <f>IF(C1756="","",
SUMIFS(
sales!$I:$I,
sales!$C:$C,$C1756,
sales!$E:$E,$E1756,
sales!$H:$H,"&gt;="&amp;$F1756,
sales!$H:$H,"&lt;="&amp;$G1756
))</f>
        <v/>
      </c>
      <c r="O1756" s="10">
        <f>IF(M1756="","",M1756-N1756)</f>
        <v/>
      </c>
      <c r="P1756" s="11">
        <f>IF(M1756=0,"",N1756/M1756)</f>
        <v/>
      </c>
      <c r="Q1756" s="12">
        <f>IF(OR(G1756="",O1756=""),"",
IF(AND(G1756&lt;TODAY(),O1756&gt;0),"YES","NO"))</f>
        <v/>
      </c>
      <c r="R1756" s="100" t="n"/>
      <c r="S1756" s="14" t="n"/>
      <c r="T1756" s="15">
        <f>IF(Q1756="YES", IF(R1756="Company",L1756*(1+S1756),IF(R1756="Vendor",L1756*(1-S1756),"")),"")</f>
        <v/>
      </c>
      <c r="U1756" s="15">
        <f>IF(Q1756="YES",O1756*T1756,"")</f>
        <v/>
      </c>
      <c r="V1756" s="16" t="n"/>
      <c r="W1756" s="17">
        <f>IF(Q1756="YES",G1756+V1756,"")</f>
        <v/>
      </c>
      <c r="X1756" s="18">
        <f>IF(Q1756="YES",IF(TODAY()&gt;W1756,"OVERDUE","WITHIN TIME"),"")</f>
        <v/>
      </c>
    </row>
    <row r="1757">
      <c r="A1757" s="3" t="n">
        <v>1753</v>
      </c>
      <c r="B1757" s="4" t="n"/>
      <c r="C1757" s="4" t="n"/>
      <c r="D1757" s="5">
        <f>IF(E1757="ISNR20","Natural Rubber-TSNR (ISNR-20)","")</f>
        <v/>
      </c>
      <c r="E1757" s="4" t="n"/>
      <c r="F1757" s="6" t="n"/>
      <c r="G1757" s="6" t="n"/>
      <c r="H1757" s="7">
        <f>IF(G1757="","",G1757-TODAY())</f>
        <v/>
      </c>
      <c r="I1757" s="8">
        <f>IF(G1757="","",
IF(G1757&lt;TODAY(),
IF(O1757&gt;0,"Violated","Completed"),
IF(H1757&lt;=7,"Expiring Soon",
"Active")))</f>
        <v/>
      </c>
      <c r="J1757" s="8">
        <f>IF(C1757="","",
COUNTIFS(
sales!$C:$C,$C1757,
sales!$E:$E,$E1757,
sales!$H:$H,"&gt;="&amp;$F1757,
sales!$H:$H,"&lt;="&amp;$G1757
))</f>
        <v/>
      </c>
      <c r="K1757" s="9">
        <f>IF(COUNTIFS(sales!C:C, C1757)=0,"",
_xlfn.MAXIFS(sales!H:H, sales!C:C, C1757))</f>
        <v/>
      </c>
      <c r="L1757" s="4" t="n"/>
      <c r="M1757" s="4" t="n"/>
      <c r="N1757" s="10">
        <f>IF(C1757="","",
SUMIFS(
sales!$I:$I,
sales!$C:$C,$C1757,
sales!$E:$E,$E1757,
sales!$H:$H,"&gt;="&amp;$F1757,
sales!$H:$H,"&lt;="&amp;$G1757
))</f>
        <v/>
      </c>
      <c r="O1757" s="10">
        <f>IF(M1757="","",M1757-N1757)</f>
        <v/>
      </c>
      <c r="P1757" s="11">
        <f>IF(M1757=0,"",N1757/M1757)</f>
        <v/>
      </c>
      <c r="Q1757" s="12">
        <f>IF(OR(G1757="",O1757=""),"",
IF(AND(G1757&lt;TODAY(),O1757&gt;0),"YES","NO"))</f>
        <v/>
      </c>
      <c r="R1757" s="100" t="n"/>
      <c r="S1757" s="14" t="n"/>
      <c r="T1757" s="15">
        <f>IF(Q1757="YES", IF(R1757="Company",L1757*(1+S1757),IF(R1757="Vendor",L1757*(1-S1757),"")),"")</f>
        <v/>
      </c>
      <c r="U1757" s="15">
        <f>IF(Q1757="YES",O1757*T1757,"")</f>
        <v/>
      </c>
      <c r="V1757" s="16" t="n"/>
      <c r="W1757" s="17">
        <f>IF(Q1757="YES",G1757+V1757,"")</f>
        <v/>
      </c>
      <c r="X1757" s="18">
        <f>IF(Q1757="YES",IF(TODAY()&gt;W1757,"OVERDUE","WITHIN TIME"),"")</f>
        <v/>
      </c>
    </row>
    <row r="1758">
      <c r="A1758" s="3" t="n">
        <v>1754</v>
      </c>
      <c r="B1758" s="4" t="n"/>
      <c r="C1758" s="4" t="n"/>
      <c r="D1758" s="5">
        <f>IF(E1758="ISNR20","Natural Rubber-TSNR (ISNR-20)","")</f>
        <v/>
      </c>
      <c r="E1758" s="4" t="n"/>
      <c r="F1758" s="6" t="n"/>
      <c r="G1758" s="6" t="n"/>
      <c r="H1758" s="7">
        <f>IF(G1758="","",G1758-TODAY())</f>
        <v/>
      </c>
      <c r="I1758" s="8">
        <f>IF(G1758="","",
IF(G1758&lt;TODAY(),
IF(O1758&gt;0,"Violated","Completed"),
IF(H1758&lt;=7,"Expiring Soon",
"Active")))</f>
        <v/>
      </c>
      <c r="J1758" s="8">
        <f>IF(C1758="","",
COUNTIFS(
sales!$C:$C,$C1758,
sales!$E:$E,$E1758,
sales!$H:$H,"&gt;="&amp;$F1758,
sales!$H:$H,"&lt;="&amp;$G1758
))</f>
        <v/>
      </c>
      <c r="K1758" s="9">
        <f>IF(COUNTIFS(sales!C:C, C1758)=0,"",
_xlfn.MAXIFS(sales!H:H, sales!C:C, C1758))</f>
        <v/>
      </c>
      <c r="L1758" s="4" t="n"/>
      <c r="M1758" s="4" t="n"/>
      <c r="N1758" s="10">
        <f>IF(C1758="","",
SUMIFS(
sales!$I:$I,
sales!$C:$C,$C1758,
sales!$E:$E,$E1758,
sales!$H:$H,"&gt;="&amp;$F1758,
sales!$H:$H,"&lt;="&amp;$G1758
))</f>
        <v/>
      </c>
      <c r="O1758" s="10">
        <f>IF(M1758="","",M1758-N1758)</f>
        <v/>
      </c>
      <c r="P1758" s="11">
        <f>IF(M1758=0,"",N1758/M1758)</f>
        <v/>
      </c>
      <c r="Q1758" s="12">
        <f>IF(OR(G1758="",O1758=""),"",
IF(AND(G1758&lt;TODAY(),O1758&gt;0),"YES","NO"))</f>
        <v/>
      </c>
      <c r="R1758" s="100" t="n"/>
      <c r="S1758" s="14" t="n"/>
      <c r="T1758" s="15">
        <f>IF(Q1758="YES", IF(R1758="Company",L1758*(1+S1758),IF(R1758="Vendor",L1758*(1-S1758),"")),"")</f>
        <v/>
      </c>
      <c r="U1758" s="15">
        <f>IF(Q1758="YES",O1758*T1758,"")</f>
        <v/>
      </c>
      <c r="V1758" s="16" t="n"/>
      <c r="W1758" s="17">
        <f>IF(Q1758="YES",G1758+V1758,"")</f>
        <v/>
      </c>
      <c r="X1758" s="18">
        <f>IF(Q1758="YES",IF(TODAY()&gt;W1758,"OVERDUE","WITHIN TIME"),"")</f>
        <v/>
      </c>
    </row>
    <row r="1759">
      <c r="A1759" s="3" t="n">
        <v>1755</v>
      </c>
      <c r="B1759" s="4" t="n"/>
      <c r="C1759" s="4" t="n"/>
      <c r="D1759" s="5">
        <f>IF(E1759="ISNR20","Natural Rubber-TSNR (ISNR-20)","")</f>
        <v/>
      </c>
      <c r="E1759" s="4" t="n"/>
      <c r="F1759" s="6" t="n"/>
      <c r="G1759" s="6" t="n"/>
      <c r="H1759" s="7">
        <f>IF(G1759="","",G1759-TODAY())</f>
        <v/>
      </c>
      <c r="I1759" s="8">
        <f>IF(G1759="","",
IF(G1759&lt;TODAY(),
IF(O1759&gt;0,"Violated","Completed"),
IF(H1759&lt;=7,"Expiring Soon",
"Active")))</f>
        <v/>
      </c>
      <c r="J1759" s="8">
        <f>IF(C1759="","",
COUNTIFS(
sales!$C:$C,$C1759,
sales!$E:$E,$E1759,
sales!$H:$H,"&gt;="&amp;$F1759,
sales!$H:$H,"&lt;="&amp;$G1759
))</f>
        <v/>
      </c>
      <c r="K1759" s="9">
        <f>IF(COUNTIFS(sales!C:C, C1759)=0,"",
_xlfn.MAXIFS(sales!H:H, sales!C:C, C1759))</f>
        <v/>
      </c>
      <c r="L1759" s="4" t="n"/>
      <c r="M1759" s="4" t="n"/>
      <c r="N1759" s="10">
        <f>IF(C1759="","",
SUMIFS(
sales!$I:$I,
sales!$C:$C,$C1759,
sales!$E:$E,$E1759,
sales!$H:$H,"&gt;="&amp;$F1759,
sales!$H:$H,"&lt;="&amp;$G1759
))</f>
        <v/>
      </c>
      <c r="O1759" s="10">
        <f>IF(M1759="","",M1759-N1759)</f>
        <v/>
      </c>
      <c r="P1759" s="11">
        <f>IF(M1759=0,"",N1759/M1759)</f>
        <v/>
      </c>
      <c r="Q1759" s="12">
        <f>IF(OR(G1759="",O1759=""),"",
IF(AND(G1759&lt;TODAY(),O1759&gt;0),"YES","NO"))</f>
        <v/>
      </c>
      <c r="R1759" s="100" t="n"/>
      <c r="S1759" s="14" t="n"/>
      <c r="T1759" s="15">
        <f>IF(Q1759="YES", IF(R1759="Company",L1759*(1+S1759),IF(R1759="Vendor",L1759*(1-S1759),"")),"")</f>
        <v/>
      </c>
      <c r="U1759" s="15">
        <f>IF(Q1759="YES",O1759*T1759,"")</f>
        <v/>
      </c>
      <c r="V1759" s="16" t="n"/>
      <c r="W1759" s="17">
        <f>IF(Q1759="YES",G1759+V1759,"")</f>
        <v/>
      </c>
      <c r="X1759" s="18">
        <f>IF(Q1759="YES",IF(TODAY()&gt;W1759,"OVERDUE","WITHIN TIME"),"")</f>
        <v/>
      </c>
    </row>
    <row r="1760">
      <c r="A1760" s="3" t="n">
        <v>1756</v>
      </c>
      <c r="B1760" s="4" t="n"/>
      <c r="C1760" s="4" t="n"/>
      <c r="D1760" s="5">
        <f>IF(E1760="ISNR20","Natural Rubber-TSNR (ISNR-20)","")</f>
        <v/>
      </c>
      <c r="E1760" s="4" t="n"/>
      <c r="F1760" s="6" t="n"/>
      <c r="G1760" s="6" t="n"/>
      <c r="H1760" s="7">
        <f>IF(G1760="","",G1760-TODAY())</f>
        <v/>
      </c>
      <c r="I1760" s="8">
        <f>IF(G1760="","",
IF(G1760&lt;TODAY(),
IF(O1760&gt;0,"Violated","Completed"),
IF(H1760&lt;=7,"Expiring Soon",
"Active")))</f>
        <v/>
      </c>
      <c r="J1760" s="8">
        <f>IF(C1760="","",
COUNTIFS(
sales!$C:$C,$C1760,
sales!$E:$E,$E1760,
sales!$H:$H,"&gt;="&amp;$F1760,
sales!$H:$H,"&lt;="&amp;$G1760
))</f>
        <v/>
      </c>
      <c r="K1760" s="9">
        <f>IF(COUNTIFS(sales!C:C, C1760)=0,"",
_xlfn.MAXIFS(sales!H:H, sales!C:C, C1760))</f>
        <v/>
      </c>
      <c r="L1760" s="4" t="n"/>
      <c r="M1760" s="4" t="n"/>
      <c r="N1760" s="10">
        <f>IF(C1760="","",
SUMIFS(
sales!$I:$I,
sales!$C:$C,$C1760,
sales!$E:$E,$E1760,
sales!$H:$H,"&gt;="&amp;$F1760,
sales!$H:$H,"&lt;="&amp;$G1760
))</f>
        <v/>
      </c>
      <c r="O1760" s="10">
        <f>IF(M1760="","",M1760-N1760)</f>
        <v/>
      </c>
      <c r="P1760" s="11">
        <f>IF(M1760=0,"",N1760/M1760)</f>
        <v/>
      </c>
      <c r="Q1760" s="12">
        <f>IF(OR(G1760="",O1760=""),"",
IF(AND(G1760&lt;TODAY(),O1760&gt;0),"YES","NO"))</f>
        <v/>
      </c>
      <c r="R1760" s="100" t="n"/>
      <c r="S1760" s="14" t="n"/>
      <c r="T1760" s="15">
        <f>IF(Q1760="YES", IF(R1760="Company",L1760*(1+S1760),IF(R1760="Vendor",L1760*(1-S1760),"")),"")</f>
        <v/>
      </c>
      <c r="U1760" s="15">
        <f>IF(Q1760="YES",O1760*T1760,"")</f>
        <v/>
      </c>
      <c r="V1760" s="16" t="n"/>
      <c r="W1760" s="17">
        <f>IF(Q1760="YES",G1760+V1760,"")</f>
        <v/>
      </c>
      <c r="X1760" s="18">
        <f>IF(Q1760="YES",IF(TODAY()&gt;W1760,"OVERDUE","WITHIN TIME"),"")</f>
        <v/>
      </c>
    </row>
    <row r="1761">
      <c r="A1761" s="3" t="n">
        <v>1757</v>
      </c>
      <c r="B1761" s="4" t="n"/>
      <c r="C1761" s="4" t="n"/>
      <c r="D1761" s="5">
        <f>IF(E1761="ISNR20","Natural Rubber-TSNR (ISNR-20)","")</f>
        <v/>
      </c>
      <c r="E1761" s="4" t="n"/>
      <c r="F1761" s="6" t="n"/>
      <c r="G1761" s="6" t="n"/>
      <c r="H1761" s="7">
        <f>IF(G1761="","",G1761-TODAY())</f>
        <v/>
      </c>
      <c r="I1761" s="8">
        <f>IF(G1761="","",
IF(G1761&lt;TODAY(),
IF(O1761&gt;0,"Violated","Completed"),
IF(H1761&lt;=7,"Expiring Soon",
"Active")))</f>
        <v/>
      </c>
      <c r="J1761" s="8">
        <f>IF(C1761="","",
COUNTIFS(
sales!$C:$C,$C1761,
sales!$E:$E,$E1761,
sales!$H:$H,"&gt;="&amp;$F1761,
sales!$H:$H,"&lt;="&amp;$G1761
))</f>
        <v/>
      </c>
      <c r="K1761" s="9">
        <f>IF(COUNTIFS(sales!C:C, C1761)=0,"",
_xlfn.MAXIFS(sales!H:H, sales!C:C, C1761))</f>
        <v/>
      </c>
      <c r="L1761" s="4" t="n"/>
      <c r="M1761" s="4" t="n"/>
      <c r="N1761" s="10">
        <f>IF(C1761="","",
SUMIFS(
sales!$I:$I,
sales!$C:$C,$C1761,
sales!$E:$E,$E1761,
sales!$H:$H,"&gt;="&amp;$F1761,
sales!$H:$H,"&lt;="&amp;$G1761
))</f>
        <v/>
      </c>
      <c r="O1761" s="10">
        <f>IF(M1761="","",M1761-N1761)</f>
        <v/>
      </c>
      <c r="P1761" s="11">
        <f>IF(M1761=0,"",N1761/M1761)</f>
        <v/>
      </c>
      <c r="Q1761" s="12">
        <f>IF(OR(G1761="",O1761=""),"",
IF(AND(G1761&lt;TODAY(),O1761&gt;0),"YES","NO"))</f>
        <v/>
      </c>
      <c r="R1761" s="100" t="n"/>
      <c r="S1761" s="14" t="n"/>
      <c r="T1761" s="15">
        <f>IF(Q1761="YES", IF(R1761="Company",L1761*(1+S1761),IF(R1761="Vendor",L1761*(1-S1761),"")),"")</f>
        <v/>
      </c>
      <c r="U1761" s="15">
        <f>IF(Q1761="YES",O1761*T1761,"")</f>
        <v/>
      </c>
      <c r="V1761" s="16" t="n"/>
      <c r="W1761" s="17">
        <f>IF(Q1761="YES",G1761+V1761,"")</f>
        <v/>
      </c>
      <c r="X1761" s="18">
        <f>IF(Q1761="YES",IF(TODAY()&gt;W1761,"OVERDUE","WITHIN TIME"),"")</f>
        <v/>
      </c>
    </row>
    <row r="1762">
      <c r="A1762" s="3" t="n">
        <v>1758</v>
      </c>
      <c r="B1762" s="4" t="n"/>
      <c r="C1762" s="4" t="n"/>
      <c r="D1762" s="5">
        <f>IF(E1762="ISNR20","Natural Rubber-TSNR (ISNR-20)","")</f>
        <v/>
      </c>
      <c r="E1762" s="4" t="n"/>
      <c r="F1762" s="6" t="n"/>
      <c r="G1762" s="6" t="n"/>
      <c r="H1762" s="7">
        <f>IF(G1762="","",G1762-TODAY())</f>
        <v/>
      </c>
      <c r="I1762" s="8">
        <f>IF(G1762="","",
IF(G1762&lt;TODAY(),
IF(O1762&gt;0,"Violated","Completed"),
IF(H1762&lt;=7,"Expiring Soon",
"Active")))</f>
        <v/>
      </c>
      <c r="J1762" s="8">
        <f>IF(C1762="","",
COUNTIFS(
sales!$C:$C,$C1762,
sales!$E:$E,$E1762,
sales!$H:$H,"&gt;="&amp;$F1762,
sales!$H:$H,"&lt;="&amp;$G1762
))</f>
        <v/>
      </c>
      <c r="K1762" s="9">
        <f>IF(COUNTIFS(sales!C:C, C1762)=0,"",
_xlfn.MAXIFS(sales!H:H, sales!C:C, C1762))</f>
        <v/>
      </c>
      <c r="L1762" s="4" t="n"/>
      <c r="M1762" s="4" t="n"/>
      <c r="N1762" s="10">
        <f>IF(C1762="","",
SUMIFS(
sales!$I:$I,
sales!$C:$C,$C1762,
sales!$E:$E,$E1762,
sales!$H:$H,"&gt;="&amp;$F1762,
sales!$H:$H,"&lt;="&amp;$G1762
))</f>
        <v/>
      </c>
      <c r="O1762" s="10">
        <f>IF(M1762="","",M1762-N1762)</f>
        <v/>
      </c>
      <c r="P1762" s="11">
        <f>IF(M1762=0,"",N1762/M1762)</f>
        <v/>
      </c>
      <c r="Q1762" s="12">
        <f>IF(OR(G1762="",O1762=""),"",
IF(AND(G1762&lt;TODAY(),O1762&gt;0),"YES","NO"))</f>
        <v/>
      </c>
      <c r="R1762" s="100" t="n"/>
      <c r="S1762" s="14" t="n"/>
      <c r="T1762" s="15">
        <f>IF(Q1762="YES", IF(R1762="Company",L1762*(1+S1762),IF(R1762="Vendor",L1762*(1-S1762),"")),"")</f>
        <v/>
      </c>
      <c r="U1762" s="15">
        <f>IF(Q1762="YES",O1762*T1762,"")</f>
        <v/>
      </c>
      <c r="V1762" s="16" t="n"/>
      <c r="W1762" s="17">
        <f>IF(Q1762="YES",G1762+V1762,"")</f>
        <v/>
      </c>
      <c r="X1762" s="18">
        <f>IF(Q1762="YES",IF(TODAY()&gt;W1762,"OVERDUE","WITHIN TIME"),"")</f>
        <v/>
      </c>
    </row>
    <row r="1763">
      <c r="A1763" s="3" t="n">
        <v>1759</v>
      </c>
      <c r="B1763" s="4" t="n"/>
      <c r="C1763" s="4" t="n"/>
      <c r="D1763" s="5">
        <f>IF(E1763="ISNR20","Natural Rubber-TSNR (ISNR-20)","")</f>
        <v/>
      </c>
      <c r="E1763" s="4" t="n"/>
      <c r="F1763" s="6" t="n"/>
      <c r="G1763" s="6" t="n"/>
      <c r="H1763" s="7">
        <f>IF(G1763="","",G1763-TODAY())</f>
        <v/>
      </c>
      <c r="I1763" s="8">
        <f>IF(G1763="","",
IF(G1763&lt;TODAY(),
IF(O1763&gt;0,"Violated","Completed"),
IF(H1763&lt;=7,"Expiring Soon",
"Active")))</f>
        <v/>
      </c>
      <c r="J1763" s="8">
        <f>IF(C1763="","",
COUNTIFS(
sales!$C:$C,$C1763,
sales!$E:$E,$E1763,
sales!$H:$H,"&gt;="&amp;$F1763,
sales!$H:$H,"&lt;="&amp;$G1763
))</f>
        <v/>
      </c>
      <c r="K1763" s="9">
        <f>IF(COUNTIFS(sales!C:C, C1763)=0,"",
_xlfn.MAXIFS(sales!H:H, sales!C:C, C1763))</f>
        <v/>
      </c>
      <c r="L1763" s="4" t="n"/>
      <c r="M1763" s="4" t="n"/>
      <c r="N1763" s="10">
        <f>IF(C1763="","",
SUMIFS(
sales!$I:$I,
sales!$C:$C,$C1763,
sales!$E:$E,$E1763,
sales!$H:$H,"&gt;="&amp;$F1763,
sales!$H:$H,"&lt;="&amp;$G1763
))</f>
        <v/>
      </c>
      <c r="O1763" s="10">
        <f>IF(M1763="","",M1763-N1763)</f>
        <v/>
      </c>
      <c r="P1763" s="11">
        <f>IF(M1763=0,"",N1763/M1763)</f>
        <v/>
      </c>
      <c r="Q1763" s="12">
        <f>IF(OR(G1763="",O1763=""),"",
IF(AND(G1763&lt;TODAY(),O1763&gt;0),"YES","NO"))</f>
        <v/>
      </c>
      <c r="R1763" s="100" t="n"/>
      <c r="S1763" s="14" t="n"/>
      <c r="T1763" s="15">
        <f>IF(Q1763="YES", IF(R1763="Company",L1763*(1+S1763),IF(R1763="Vendor",L1763*(1-S1763),"")),"")</f>
        <v/>
      </c>
      <c r="U1763" s="15">
        <f>IF(Q1763="YES",O1763*T1763,"")</f>
        <v/>
      </c>
      <c r="V1763" s="16" t="n"/>
      <c r="W1763" s="17">
        <f>IF(Q1763="YES",G1763+V1763,"")</f>
        <v/>
      </c>
      <c r="X1763" s="18">
        <f>IF(Q1763="YES",IF(TODAY()&gt;W1763,"OVERDUE","WITHIN TIME"),"")</f>
        <v/>
      </c>
    </row>
    <row r="1764">
      <c r="A1764" s="3" t="n">
        <v>1760</v>
      </c>
      <c r="B1764" s="4" t="n"/>
      <c r="C1764" s="4" t="n"/>
      <c r="D1764" s="5">
        <f>IF(E1764="ISNR20","Natural Rubber-TSNR (ISNR-20)","")</f>
        <v/>
      </c>
      <c r="E1764" s="4" t="n"/>
      <c r="F1764" s="6" t="n"/>
      <c r="G1764" s="6" t="n"/>
      <c r="H1764" s="7">
        <f>IF(G1764="","",G1764-TODAY())</f>
        <v/>
      </c>
      <c r="I1764" s="8">
        <f>IF(G1764="","",
IF(G1764&lt;TODAY(),
IF(O1764&gt;0,"Violated","Completed"),
IF(H1764&lt;=7,"Expiring Soon",
"Active")))</f>
        <v/>
      </c>
      <c r="J1764" s="8">
        <f>IF(C1764="","",
COUNTIFS(
sales!$C:$C,$C1764,
sales!$E:$E,$E1764,
sales!$H:$H,"&gt;="&amp;$F1764,
sales!$H:$H,"&lt;="&amp;$G1764
))</f>
        <v/>
      </c>
      <c r="K1764" s="9">
        <f>IF(COUNTIFS(sales!C:C, C1764)=0,"",
_xlfn.MAXIFS(sales!H:H, sales!C:C, C1764))</f>
        <v/>
      </c>
      <c r="L1764" s="4" t="n"/>
      <c r="M1764" s="4" t="n"/>
      <c r="N1764" s="10">
        <f>IF(C1764="","",
SUMIFS(
sales!$I:$I,
sales!$C:$C,$C1764,
sales!$E:$E,$E1764,
sales!$H:$H,"&gt;="&amp;$F1764,
sales!$H:$H,"&lt;="&amp;$G1764
))</f>
        <v/>
      </c>
      <c r="O1764" s="10">
        <f>IF(M1764="","",M1764-N1764)</f>
        <v/>
      </c>
      <c r="P1764" s="11">
        <f>IF(M1764=0,"",N1764/M1764)</f>
        <v/>
      </c>
      <c r="Q1764" s="12">
        <f>IF(OR(G1764="",O1764=""),"",
IF(AND(G1764&lt;TODAY(),O1764&gt;0),"YES","NO"))</f>
        <v/>
      </c>
      <c r="R1764" s="100" t="n"/>
      <c r="S1764" s="14" t="n"/>
      <c r="T1764" s="15">
        <f>IF(Q1764="YES", IF(R1764="Company",L1764*(1+S1764),IF(R1764="Vendor",L1764*(1-S1764),"")),"")</f>
        <v/>
      </c>
      <c r="U1764" s="15">
        <f>IF(Q1764="YES",O1764*T1764,"")</f>
        <v/>
      </c>
      <c r="V1764" s="16" t="n"/>
      <c r="W1764" s="17">
        <f>IF(Q1764="YES",G1764+V1764,"")</f>
        <v/>
      </c>
      <c r="X1764" s="18">
        <f>IF(Q1764="YES",IF(TODAY()&gt;W1764,"OVERDUE","WITHIN TIME"),"")</f>
        <v/>
      </c>
    </row>
    <row r="1765">
      <c r="A1765" s="3" t="n">
        <v>1761</v>
      </c>
      <c r="B1765" s="4" t="n"/>
      <c r="C1765" s="4" t="n"/>
      <c r="D1765" s="5">
        <f>IF(E1765="ISNR20","Natural Rubber-TSNR (ISNR-20)","")</f>
        <v/>
      </c>
      <c r="E1765" s="4" t="n"/>
      <c r="F1765" s="6" t="n"/>
      <c r="G1765" s="6" t="n"/>
      <c r="H1765" s="7">
        <f>IF(G1765="","",G1765-TODAY())</f>
        <v/>
      </c>
      <c r="I1765" s="8">
        <f>IF(G1765="","",
IF(G1765&lt;TODAY(),
IF(O1765&gt;0,"Violated","Completed"),
IF(H1765&lt;=7,"Expiring Soon",
"Active")))</f>
        <v/>
      </c>
      <c r="J1765" s="8">
        <f>IF(C1765="","",
COUNTIFS(
sales!$C:$C,$C1765,
sales!$E:$E,$E1765,
sales!$H:$H,"&gt;="&amp;$F1765,
sales!$H:$H,"&lt;="&amp;$G1765
))</f>
        <v/>
      </c>
      <c r="K1765" s="9">
        <f>IF(COUNTIFS(sales!C:C, C1765)=0,"",
_xlfn.MAXIFS(sales!H:H, sales!C:C, C1765))</f>
        <v/>
      </c>
      <c r="L1765" s="4" t="n"/>
      <c r="M1765" s="4" t="n"/>
      <c r="N1765" s="10">
        <f>IF(C1765="","",
SUMIFS(
sales!$I:$I,
sales!$C:$C,$C1765,
sales!$E:$E,$E1765,
sales!$H:$H,"&gt;="&amp;$F1765,
sales!$H:$H,"&lt;="&amp;$G1765
))</f>
        <v/>
      </c>
      <c r="O1765" s="10">
        <f>IF(M1765="","",M1765-N1765)</f>
        <v/>
      </c>
      <c r="P1765" s="11">
        <f>IF(M1765=0,"",N1765/M1765)</f>
        <v/>
      </c>
      <c r="Q1765" s="12">
        <f>IF(OR(G1765="",O1765=""),"",
IF(AND(G1765&lt;TODAY(),O1765&gt;0),"YES","NO"))</f>
        <v/>
      </c>
      <c r="R1765" s="100" t="n"/>
      <c r="S1765" s="14" t="n"/>
      <c r="T1765" s="15">
        <f>IF(Q1765="YES", IF(R1765="Company",L1765*(1+S1765),IF(R1765="Vendor",L1765*(1-S1765),"")),"")</f>
        <v/>
      </c>
      <c r="U1765" s="15">
        <f>IF(Q1765="YES",O1765*T1765,"")</f>
        <v/>
      </c>
      <c r="V1765" s="16" t="n"/>
      <c r="W1765" s="17">
        <f>IF(Q1765="YES",G1765+V1765,"")</f>
        <v/>
      </c>
      <c r="X1765" s="18">
        <f>IF(Q1765="YES",IF(TODAY()&gt;W1765,"OVERDUE","WITHIN TIME"),"")</f>
        <v/>
      </c>
    </row>
    <row r="1766">
      <c r="A1766" s="3" t="n">
        <v>1762</v>
      </c>
      <c r="B1766" s="4" t="n"/>
      <c r="C1766" s="4" t="n"/>
      <c r="D1766" s="5">
        <f>IF(E1766="ISNR20","Natural Rubber-TSNR (ISNR-20)","")</f>
        <v/>
      </c>
      <c r="E1766" s="4" t="n"/>
      <c r="F1766" s="6" t="n"/>
      <c r="G1766" s="6" t="n"/>
      <c r="H1766" s="7">
        <f>IF(G1766="","",G1766-TODAY())</f>
        <v/>
      </c>
      <c r="I1766" s="8">
        <f>IF(G1766="","",
IF(G1766&lt;TODAY(),
IF(O1766&gt;0,"Violated","Completed"),
IF(H1766&lt;=7,"Expiring Soon",
"Active")))</f>
        <v/>
      </c>
      <c r="J1766" s="8">
        <f>IF(C1766="","",
COUNTIFS(
sales!$C:$C,$C1766,
sales!$E:$E,$E1766,
sales!$H:$H,"&gt;="&amp;$F1766,
sales!$H:$H,"&lt;="&amp;$G1766
))</f>
        <v/>
      </c>
      <c r="K1766" s="9">
        <f>IF(COUNTIFS(sales!C:C, C1766)=0,"",
_xlfn.MAXIFS(sales!H:H, sales!C:C, C1766))</f>
        <v/>
      </c>
      <c r="L1766" s="4" t="n"/>
      <c r="M1766" s="4" t="n"/>
      <c r="N1766" s="10">
        <f>IF(C1766="","",
SUMIFS(
sales!$I:$I,
sales!$C:$C,$C1766,
sales!$E:$E,$E1766,
sales!$H:$H,"&gt;="&amp;$F1766,
sales!$H:$H,"&lt;="&amp;$G1766
))</f>
        <v/>
      </c>
      <c r="O1766" s="10">
        <f>IF(M1766="","",M1766-N1766)</f>
        <v/>
      </c>
      <c r="P1766" s="11">
        <f>IF(M1766=0,"",N1766/M1766)</f>
        <v/>
      </c>
      <c r="Q1766" s="12">
        <f>IF(OR(G1766="",O1766=""),"",
IF(AND(G1766&lt;TODAY(),O1766&gt;0),"YES","NO"))</f>
        <v/>
      </c>
      <c r="R1766" s="100" t="n"/>
      <c r="S1766" s="14" t="n"/>
      <c r="T1766" s="15">
        <f>IF(Q1766="YES", IF(R1766="Company",L1766*(1+S1766),IF(R1766="Vendor",L1766*(1-S1766),"")),"")</f>
        <v/>
      </c>
      <c r="U1766" s="15">
        <f>IF(Q1766="YES",O1766*T1766,"")</f>
        <v/>
      </c>
      <c r="V1766" s="16" t="n"/>
      <c r="W1766" s="17">
        <f>IF(Q1766="YES",G1766+V1766,"")</f>
        <v/>
      </c>
      <c r="X1766" s="18">
        <f>IF(Q1766="YES",IF(TODAY()&gt;W1766,"OVERDUE","WITHIN TIME"),"")</f>
        <v/>
      </c>
    </row>
    <row r="1767">
      <c r="A1767" s="3" t="n">
        <v>1763</v>
      </c>
      <c r="B1767" s="4" t="n"/>
      <c r="C1767" s="4" t="n"/>
      <c r="D1767" s="5">
        <f>IF(E1767="ISNR20","Natural Rubber-TSNR (ISNR-20)","")</f>
        <v/>
      </c>
      <c r="E1767" s="4" t="n"/>
      <c r="F1767" s="6" t="n"/>
      <c r="G1767" s="6" t="n"/>
      <c r="H1767" s="7">
        <f>IF(G1767="","",G1767-TODAY())</f>
        <v/>
      </c>
      <c r="I1767" s="8">
        <f>IF(G1767="","",
IF(G1767&lt;TODAY(),
IF(O1767&gt;0,"Violated","Completed"),
IF(H1767&lt;=7,"Expiring Soon",
"Active")))</f>
        <v/>
      </c>
      <c r="J1767" s="8">
        <f>IF(C1767="","",
COUNTIFS(
sales!$C:$C,$C1767,
sales!$E:$E,$E1767,
sales!$H:$H,"&gt;="&amp;$F1767,
sales!$H:$H,"&lt;="&amp;$G1767
))</f>
        <v/>
      </c>
      <c r="K1767" s="9">
        <f>IF(COUNTIFS(sales!C:C, C1767)=0,"",
_xlfn.MAXIFS(sales!H:H, sales!C:C, C1767))</f>
        <v/>
      </c>
      <c r="L1767" s="4" t="n"/>
      <c r="M1767" s="4" t="n"/>
      <c r="N1767" s="10">
        <f>IF(C1767="","",
SUMIFS(
sales!$I:$I,
sales!$C:$C,$C1767,
sales!$E:$E,$E1767,
sales!$H:$H,"&gt;="&amp;$F1767,
sales!$H:$H,"&lt;="&amp;$G1767
))</f>
        <v/>
      </c>
      <c r="O1767" s="10">
        <f>IF(M1767="","",M1767-N1767)</f>
        <v/>
      </c>
      <c r="P1767" s="11">
        <f>IF(M1767=0,"",N1767/M1767)</f>
        <v/>
      </c>
      <c r="Q1767" s="12">
        <f>IF(OR(G1767="",O1767=""),"",
IF(AND(G1767&lt;TODAY(),O1767&gt;0),"YES","NO"))</f>
        <v/>
      </c>
      <c r="R1767" s="100" t="n"/>
      <c r="S1767" s="14" t="n"/>
      <c r="T1767" s="15">
        <f>IF(Q1767="YES", IF(R1767="Company",L1767*(1+S1767),IF(R1767="Vendor",L1767*(1-S1767),"")),"")</f>
        <v/>
      </c>
      <c r="U1767" s="15">
        <f>IF(Q1767="YES",O1767*T1767,"")</f>
        <v/>
      </c>
      <c r="V1767" s="16" t="n"/>
      <c r="W1767" s="17">
        <f>IF(Q1767="YES",G1767+V1767,"")</f>
        <v/>
      </c>
      <c r="X1767" s="18">
        <f>IF(Q1767="YES",IF(TODAY()&gt;W1767,"OVERDUE","WITHIN TIME"),"")</f>
        <v/>
      </c>
    </row>
    <row r="1768">
      <c r="A1768" s="3" t="n">
        <v>1764</v>
      </c>
      <c r="B1768" s="4" t="n"/>
      <c r="C1768" s="4" t="n"/>
      <c r="D1768" s="5">
        <f>IF(E1768="ISNR20","Natural Rubber-TSNR (ISNR-20)","")</f>
        <v/>
      </c>
      <c r="E1768" s="4" t="n"/>
      <c r="F1768" s="6" t="n"/>
      <c r="G1768" s="6" t="n"/>
      <c r="H1768" s="7">
        <f>IF(G1768="","",G1768-TODAY())</f>
        <v/>
      </c>
      <c r="I1768" s="8">
        <f>IF(G1768="","",
IF(G1768&lt;TODAY(),
IF(O1768&gt;0,"Violated","Completed"),
IF(H1768&lt;=7,"Expiring Soon",
"Active")))</f>
        <v/>
      </c>
      <c r="J1768" s="8">
        <f>IF(C1768="","",
COUNTIFS(
sales!$C:$C,$C1768,
sales!$E:$E,$E1768,
sales!$H:$H,"&gt;="&amp;$F1768,
sales!$H:$H,"&lt;="&amp;$G1768
))</f>
        <v/>
      </c>
      <c r="K1768" s="9">
        <f>IF(COUNTIFS(sales!C:C, C1768)=0,"",
_xlfn.MAXIFS(sales!H:H, sales!C:C, C1768))</f>
        <v/>
      </c>
      <c r="L1768" s="4" t="n"/>
      <c r="M1768" s="4" t="n"/>
      <c r="N1768" s="10">
        <f>IF(C1768="","",
SUMIFS(
sales!$I:$I,
sales!$C:$C,$C1768,
sales!$E:$E,$E1768,
sales!$H:$H,"&gt;="&amp;$F1768,
sales!$H:$H,"&lt;="&amp;$G1768
))</f>
        <v/>
      </c>
      <c r="O1768" s="10">
        <f>IF(M1768="","",M1768-N1768)</f>
        <v/>
      </c>
      <c r="P1768" s="11">
        <f>IF(M1768=0,"",N1768/M1768)</f>
        <v/>
      </c>
      <c r="Q1768" s="12">
        <f>IF(OR(G1768="",O1768=""),"",
IF(AND(G1768&lt;TODAY(),O1768&gt;0),"YES","NO"))</f>
        <v/>
      </c>
      <c r="R1768" s="100" t="n"/>
      <c r="S1768" s="14" t="n"/>
      <c r="T1768" s="15">
        <f>IF(Q1768="YES", IF(R1768="Company",L1768*(1+S1768),IF(R1768="Vendor",L1768*(1-S1768),"")),"")</f>
        <v/>
      </c>
      <c r="U1768" s="15">
        <f>IF(Q1768="YES",O1768*T1768,"")</f>
        <v/>
      </c>
      <c r="V1768" s="16" t="n"/>
      <c r="W1768" s="17">
        <f>IF(Q1768="YES",G1768+V1768,"")</f>
        <v/>
      </c>
      <c r="X1768" s="18">
        <f>IF(Q1768="YES",IF(TODAY()&gt;W1768,"OVERDUE","WITHIN TIME"),"")</f>
        <v/>
      </c>
    </row>
    <row r="1769">
      <c r="A1769" s="3" t="n">
        <v>1765</v>
      </c>
      <c r="B1769" s="4" t="n"/>
      <c r="C1769" s="4" t="n"/>
      <c r="D1769" s="5">
        <f>IF(E1769="ISNR20","Natural Rubber-TSNR (ISNR-20)","")</f>
        <v/>
      </c>
      <c r="E1769" s="4" t="n"/>
      <c r="F1769" s="6" t="n"/>
      <c r="G1769" s="6" t="n"/>
      <c r="H1769" s="7">
        <f>IF(G1769="","",G1769-TODAY())</f>
        <v/>
      </c>
      <c r="I1769" s="8">
        <f>IF(G1769="","",
IF(G1769&lt;TODAY(),
IF(O1769&gt;0,"Violated","Completed"),
IF(H1769&lt;=7,"Expiring Soon",
"Active")))</f>
        <v/>
      </c>
      <c r="J1769" s="8">
        <f>IF(C1769="","",
COUNTIFS(
sales!$C:$C,$C1769,
sales!$E:$E,$E1769,
sales!$H:$H,"&gt;="&amp;$F1769,
sales!$H:$H,"&lt;="&amp;$G1769
))</f>
        <v/>
      </c>
      <c r="K1769" s="9">
        <f>IF(COUNTIFS(sales!C:C, C1769)=0,"",
_xlfn.MAXIFS(sales!H:H, sales!C:C, C1769))</f>
        <v/>
      </c>
      <c r="L1769" s="4" t="n"/>
      <c r="M1769" s="4" t="n"/>
      <c r="N1769" s="10">
        <f>IF(C1769="","",
SUMIFS(
sales!$I:$I,
sales!$C:$C,$C1769,
sales!$E:$E,$E1769,
sales!$H:$H,"&gt;="&amp;$F1769,
sales!$H:$H,"&lt;="&amp;$G1769
))</f>
        <v/>
      </c>
      <c r="O1769" s="10">
        <f>IF(M1769="","",M1769-N1769)</f>
        <v/>
      </c>
      <c r="P1769" s="11">
        <f>IF(M1769=0,"",N1769/M1769)</f>
        <v/>
      </c>
      <c r="Q1769" s="12">
        <f>IF(OR(G1769="",O1769=""),"",
IF(AND(G1769&lt;TODAY(),O1769&gt;0),"YES","NO"))</f>
        <v/>
      </c>
      <c r="R1769" s="100" t="n"/>
      <c r="S1769" s="14" t="n"/>
      <c r="T1769" s="15">
        <f>IF(Q1769="YES", IF(R1769="Company",L1769*(1+S1769),IF(R1769="Vendor",L1769*(1-S1769),"")),"")</f>
        <v/>
      </c>
      <c r="U1769" s="15">
        <f>IF(Q1769="YES",O1769*T1769,"")</f>
        <v/>
      </c>
      <c r="V1769" s="16" t="n"/>
      <c r="W1769" s="17">
        <f>IF(Q1769="YES",G1769+V1769,"")</f>
        <v/>
      </c>
      <c r="X1769" s="18">
        <f>IF(Q1769="YES",IF(TODAY()&gt;W1769,"OVERDUE","WITHIN TIME"),"")</f>
        <v/>
      </c>
    </row>
    <row r="1770">
      <c r="A1770" s="3" t="n">
        <v>1766</v>
      </c>
      <c r="B1770" s="4" t="n"/>
      <c r="C1770" s="4" t="n"/>
      <c r="D1770" s="5">
        <f>IF(E1770="ISNR20","Natural Rubber-TSNR (ISNR-20)","")</f>
        <v/>
      </c>
      <c r="E1770" s="4" t="n"/>
      <c r="F1770" s="6" t="n"/>
      <c r="G1770" s="6" t="n"/>
      <c r="H1770" s="7">
        <f>IF(G1770="","",G1770-TODAY())</f>
        <v/>
      </c>
      <c r="I1770" s="8">
        <f>IF(G1770="","",
IF(G1770&lt;TODAY(),
IF(O1770&gt;0,"Violated","Completed"),
IF(H1770&lt;=7,"Expiring Soon",
"Active")))</f>
        <v/>
      </c>
      <c r="J1770" s="8">
        <f>IF(C1770="","",
COUNTIFS(
sales!$C:$C,$C1770,
sales!$E:$E,$E1770,
sales!$H:$H,"&gt;="&amp;$F1770,
sales!$H:$H,"&lt;="&amp;$G1770
))</f>
        <v/>
      </c>
      <c r="K1770" s="9">
        <f>IF(COUNTIFS(sales!C:C, C1770)=0,"",
_xlfn.MAXIFS(sales!H:H, sales!C:C, C1770))</f>
        <v/>
      </c>
      <c r="L1770" s="4" t="n"/>
      <c r="M1770" s="4" t="n"/>
      <c r="N1770" s="10">
        <f>IF(C1770="","",
SUMIFS(
sales!$I:$I,
sales!$C:$C,$C1770,
sales!$E:$E,$E1770,
sales!$H:$H,"&gt;="&amp;$F1770,
sales!$H:$H,"&lt;="&amp;$G1770
))</f>
        <v/>
      </c>
      <c r="O1770" s="10">
        <f>IF(M1770="","",M1770-N1770)</f>
        <v/>
      </c>
      <c r="P1770" s="11">
        <f>IF(M1770=0,"",N1770/M1770)</f>
        <v/>
      </c>
      <c r="Q1770" s="12">
        <f>IF(OR(G1770="",O1770=""),"",
IF(AND(G1770&lt;TODAY(),O1770&gt;0),"YES","NO"))</f>
        <v/>
      </c>
      <c r="R1770" s="100" t="n"/>
      <c r="S1770" s="14" t="n"/>
      <c r="T1770" s="15">
        <f>IF(Q1770="YES", IF(R1770="Company",L1770*(1+S1770),IF(R1770="Vendor",L1770*(1-S1770),"")),"")</f>
        <v/>
      </c>
      <c r="U1770" s="15">
        <f>IF(Q1770="YES",O1770*T1770,"")</f>
        <v/>
      </c>
      <c r="V1770" s="16" t="n"/>
      <c r="W1770" s="17">
        <f>IF(Q1770="YES",G1770+V1770,"")</f>
        <v/>
      </c>
      <c r="X1770" s="18">
        <f>IF(Q1770="YES",IF(TODAY()&gt;W1770,"OVERDUE","WITHIN TIME"),"")</f>
        <v/>
      </c>
    </row>
    <row r="1771">
      <c r="A1771" s="3" t="n">
        <v>1767</v>
      </c>
      <c r="B1771" s="4" t="n"/>
      <c r="C1771" s="4" t="n"/>
      <c r="D1771" s="5">
        <f>IF(E1771="ISNR20","Natural Rubber-TSNR (ISNR-20)","")</f>
        <v/>
      </c>
      <c r="E1771" s="4" t="n"/>
      <c r="F1771" s="6" t="n"/>
      <c r="G1771" s="6" t="n"/>
      <c r="H1771" s="7">
        <f>IF(G1771="","",G1771-TODAY())</f>
        <v/>
      </c>
      <c r="I1771" s="8">
        <f>IF(G1771="","",
IF(G1771&lt;TODAY(),
IF(O1771&gt;0,"Violated","Completed"),
IF(H1771&lt;=7,"Expiring Soon",
"Active")))</f>
        <v/>
      </c>
      <c r="J1771" s="8">
        <f>IF(C1771="","",
COUNTIFS(
sales!$C:$C,$C1771,
sales!$E:$E,$E1771,
sales!$H:$H,"&gt;="&amp;$F1771,
sales!$H:$H,"&lt;="&amp;$G1771
))</f>
        <v/>
      </c>
      <c r="K1771" s="9">
        <f>IF(COUNTIFS(sales!C:C, C1771)=0,"",
_xlfn.MAXIFS(sales!H:H, sales!C:C, C1771))</f>
        <v/>
      </c>
      <c r="L1771" s="4" t="n"/>
      <c r="M1771" s="4" t="n"/>
      <c r="N1771" s="10">
        <f>IF(C1771="","",
SUMIFS(
sales!$I:$I,
sales!$C:$C,$C1771,
sales!$E:$E,$E1771,
sales!$H:$H,"&gt;="&amp;$F1771,
sales!$H:$H,"&lt;="&amp;$G1771
))</f>
        <v/>
      </c>
      <c r="O1771" s="10">
        <f>IF(M1771="","",M1771-N1771)</f>
        <v/>
      </c>
      <c r="P1771" s="11">
        <f>IF(M1771=0,"",N1771/M1771)</f>
        <v/>
      </c>
      <c r="Q1771" s="12">
        <f>IF(OR(G1771="",O1771=""),"",
IF(AND(G1771&lt;TODAY(),O1771&gt;0),"YES","NO"))</f>
        <v/>
      </c>
      <c r="R1771" s="100" t="n"/>
      <c r="S1771" s="14" t="n"/>
      <c r="T1771" s="15">
        <f>IF(Q1771="YES", IF(R1771="Company",L1771*(1+S1771),IF(R1771="Vendor",L1771*(1-S1771),"")),"")</f>
        <v/>
      </c>
      <c r="U1771" s="15">
        <f>IF(Q1771="YES",O1771*T1771,"")</f>
        <v/>
      </c>
      <c r="V1771" s="16" t="n"/>
      <c r="W1771" s="17">
        <f>IF(Q1771="YES",G1771+V1771,"")</f>
        <v/>
      </c>
      <c r="X1771" s="18">
        <f>IF(Q1771="YES",IF(TODAY()&gt;W1771,"OVERDUE","WITHIN TIME"),"")</f>
        <v/>
      </c>
    </row>
    <row r="1772">
      <c r="A1772" s="3" t="n">
        <v>1768</v>
      </c>
      <c r="B1772" s="4" t="n"/>
      <c r="C1772" s="4" t="n"/>
      <c r="D1772" s="5">
        <f>IF(E1772="ISNR20","Natural Rubber-TSNR (ISNR-20)","")</f>
        <v/>
      </c>
      <c r="E1772" s="4" t="n"/>
      <c r="F1772" s="6" t="n"/>
      <c r="G1772" s="6" t="n"/>
      <c r="H1772" s="7">
        <f>IF(G1772="","",G1772-TODAY())</f>
        <v/>
      </c>
      <c r="I1772" s="8">
        <f>IF(G1772="","",
IF(G1772&lt;TODAY(),
IF(O1772&gt;0,"Violated","Completed"),
IF(H1772&lt;=7,"Expiring Soon",
"Active")))</f>
        <v/>
      </c>
      <c r="J1772" s="8">
        <f>IF(C1772="","",
COUNTIFS(
sales!$C:$C,$C1772,
sales!$E:$E,$E1772,
sales!$H:$H,"&gt;="&amp;$F1772,
sales!$H:$H,"&lt;="&amp;$G1772
))</f>
        <v/>
      </c>
      <c r="K1772" s="9">
        <f>IF(COUNTIFS(sales!C:C, C1772)=0,"",
_xlfn.MAXIFS(sales!H:H, sales!C:C, C1772))</f>
        <v/>
      </c>
      <c r="L1772" s="4" t="n"/>
      <c r="M1772" s="4" t="n"/>
      <c r="N1772" s="10">
        <f>IF(C1772="","",
SUMIFS(
sales!$I:$I,
sales!$C:$C,$C1772,
sales!$E:$E,$E1772,
sales!$H:$H,"&gt;="&amp;$F1772,
sales!$H:$H,"&lt;="&amp;$G1772
))</f>
        <v/>
      </c>
      <c r="O1772" s="10">
        <f>IF(M1772="","",M1772-N1772)</f>
        <v/>
      </c>
      <c r="P1772" s="11">
        <f>IF(M1772=0,"",N1772/M1772)</f>
        <v/>
      </c>
      <c r="Q1772" s="12">
        <f>IF(OR(G1772="",O1772=""),"",
IF(AND(G1772&lt;TODAY(),O1772&gt;0),"YES","NO"))</f>
        <v/>
      </c>
      <c r="R1772" s="100" t="n"/>
      <c r="S1772" s="14" t="n"/>
      <c r="T1772" s="15">
        <f>IF(Q1772="YES", IF(R1772="Company",L1772*(1+S1772),IF(R1772="Vendor",L1772*(1-S1772),"")),"")</f>
        <v/>
      </c>
      <c r="U1772" s="15">
        <f>IF(Q1772="YES",O1772*T1772,"")</f>
        <v/>
      </c>
      <c r="V1772" s="16" t="n"/>
      <c r="W1772" s="17">
        <f>IF(Q1772="YES",G1772+V1772,"")</f>
        <v/>
      </c>
      <c r="X1772" s="18">
        <f>IF(Q1772="YES",IF(TODAY()&gt;W1772,"OVERDUE","WITHIN TIME"),"")</f>
        <v/>
      </c>
    </row>
    <row r="1773">
      <c r="A1773" s="3" t="n">
        <v>1769</v>
      </c>
      <c r="B1773" s="4" t="n"/>
      <c r="C1773" s="4" t="n"/>
      <c r="D1773" s="5">
        <f>IF(E1773="ISNR20","Natural Rubber-TSNR (ISNR-20)","")</f>
        <v/>
      </c>
      <c r="E1773" s="4" t="n"/>
      <c r="F1773" s="6" t="n"/>
      <c r="G1773" s="6" t="n"/>
      <c r="H1773" s="7">
        <f>IF(G1773="","",G1773-TODAY())</f>
        <v/>
      </c>
      <c r="I1773" s="8">
        <f>IF(G1773="","",
IF(G1773&lt;TODAY(),
IF(O1773&gt;0,"Violated","Completed"),
IF(H1773&lt;=7,"Expiring Soon",
"Active")))</f>
        <v/>
      </c>
      <c r="J1773" s="8">
        <f>IF(C1773="","",
COUNTIFS(
sales!$C:$C,$C1773,
sales!$E:$E,$E1773,
sales!$H:$H,"&gt;="&amp;$F1773,
sales!$H:$H,"&lt;="&amp;$G1773
))</f>
        <v/>
      </c>
      <c r="K1773" s="9">
        <f>IF(COUNTIFS(sales!C:C, C1773)=0,"",
_xlfn.MAXIFS(sales!H:H, sales!C:C, C1773))</f>
        <v/>
      </c>
      <c r="L1773" s="4" t="n"/>
      <c r="M1773" s="4" t="n"/>
      <c r="N1773" s="10">
        <f>IF(C1773="","",
SUMIFS(
sales!$I:$I,
sales!$C:$C,$C1773,
sales!$E:$E,$E1773,
sales!$H:$H,"&gt;="&amp;$F1773,
sales!$H:$H,"&lt;="&amp;$G1773
))</f>
        <v/>
      </c>
      <c r="O1773" s="10">
        <f>IF(M1773="","",M1773-N1773)</f>
        <v/>
      </c>
      <c r="P1773" s="11">
        <f>IF(M1773=0,"",N1773/M1773)</f>
        <v/>
      </c>
      <c r="Q1773" s="12">
        <f>IF(OR(G1773="",O1773=""),"",
IF(AND(G1773&lt;TODAY(),O1773&gt;0),"YES","NO"))</f>
        <v/>
      </c>
      <c r="R1773" s="100" t="n"/>
      <c r="S1773" s="14" t="n"/>
      <c r="T1773" s="15">
        <f>IF(Q1773="YES", IF(R1773="Company",L1773*(1+S1773),IF(R1773="Vendor",L1773*(1-S1773),"")),"")</f>
        <v/>
      </c>
      <c r="U1773" s="15">
        <f>IF(Q1773="YES",O1773*T1773,"")</f>
        <v/>
      </c>
      <c r="V1773" s="16" t="n"/>
      <c r="W1773" s="17">
        <f>IF(Q1773="YES",G1773+V1773,"")</f>
        <v/>
      </c>
      <c r="X1773" s="18">
        <f>IF(Q1773="YES",IF(TODAY()&gt;W1773,"OVERDUE","WITHIN TIME"),"")</f>
        <v/>
      </c>
    </row>
    <row r="1774">
      <c r="A1774" s="3" t="n">
        <v>1770</v>
      </c>
      <c r="B1774" s="4" t="n"/>
      <c r="C1774" s="4" t="n"/>
      <c r="D1774" s="5">
        <f>IF(E1774="ISNR20","Natural Rubber-TSNR (ISNR-20)","")</f>
        <v/>
      </c>
      <c r="E1774" s="4" t="n"/>
      <c r="F1774" s="6" t="n"/>
      <c r="G1774" s="6" t="n"/>
      <c r="H1774" s="7">
        <f>IF(G1774="","",G1774-TODAY())</f>
        <v/>
      </c>
      <c r="I1774" s="8">
        <f>IF(G1774="","",
IF(G1774&lt;TODAY(),
IF(O1774&gt;0,"Violated","Completed"),
IF(H1774&lt;=7,"Expiring Soon",
"Active")))</f>
        <v/>
      </c>
      <c r="J1774" s="8">
        <f>IF(C1774="","",
COUNTIFS(
sales!$C:$C,$C1774,
sales!$E:$E,$E1774,
sales!$H:$H,"&gt;="&amp;$F1774,
sales!$H:$H,"&lt;="&amp;$G1774
))</f>
        <v/>
      </c>
      <c r="K1774" s="9">
        <f>IF(COUNTIFS(sales!C:C, C1774)=0,"",
_xlfn.MAXIFS(sales!H:H, sales!C:C, C1774))</f>
        <v/>
      </c>
      <c r="L1774" s="4" t="n"/>
      <c r="M1774" s="4" t="n"/>
      <c r="N1774" s="10">
        <f>IF(C1774="","",
SUMIFS(
sales!$I:$I,
sales!$C:$C,$C1774,
sales!$E:$E,$E1774,
sales!$H:$H,"&gt;="&amp;$F1774,
sales!$H:$H,"&lt;="&amp;$G1774
))</f>
        <v/>
      </c>
      <c r="O1774" s="10">
        <f>IF(M1774="","",M1774-N1774)</f>
        <v/>
      </c>
      <c r="P1774" s="11">
        <f>IF(M1774=0,"",N1774/M1774)</f>
        <v/>
      </c>
      <c r="Q1774" s="12">
        <f>IF(OR(G1774="",O1774=""),"",
IF(AND(G1774&lt;TODAY(),O1774&gt;0),"YES","NO"))</f>
        <v/>
      </c>
      <c r="R1774" s="100" t="n"/>
      <c r="S1774" s="14" t="n"/>
      <c r="T1774" s="15">
        <f>IF(Q1774="YES", IF(R1774="Company",L1774*(1+S1774),IF(R1774="Vendor",L1774*(1-S1774),"")),"")</f>
        <v/>
      </c>
      <c r="U1774" s="15">
        <f>IF(Q1774="YES",O1774*T1774,"")</f>
        <v/>
      </c>
      <c r="V1774" s="16" t="n"/>
      <c r="W1774" s="17">
        <f>IF(Q1774="YES",G1774+V1774,"")</f>
        <v/>
      </c>
      <c r="X1774" s="18">
        <f>IF(Q1774="YES",IF(TODAY()&gt;W1774,"OVERDUE","WITHIN TIME"),"")</f>
        <v/>
      </c>
    </row>
    <row r="1775">
      <c r="A1775" s="3" t="n">
        <v>1771</v>
      </c>
      <c r="B1775" s="4" t="n"/>
      <c r="C1775" s="4" t="n"/>
      <c r="D1775" s="5">
        <f>IF(E1775="ISNR20","Natural Rubber-TSNR (ISNR-20)","")</f>
        <v/>
      </c>
      <c r="E1775" s="4" t="n"/>
      <c r="F1775" s="6" t="n"/>
      <c r="G1775" s="6" t="n"/>
      <c r="H1775" s="7">
        <f>IF(G1775="","",G1775-TODAY())</f>
        <v/>
      </c>
      <c r="I1775" s="8">
        <f>IF(G1775="","",
IF(G1775&lt;TODAY(),
IF(O1775&gt;0,"Violated","Completed"),
IF(H1775&lt;=7,"Expiring Soon",
"Active")))</f>
        <v/>
      </c>
      <c r="J1775" s="8">
        <f>IF(C1775="","",
COUNTIFS(
sales!$C:$C,$C1775,
sales!$E:$E,$E1775,
sales!$H:$H,"&gt;="&amp;$F1775,
sales!$H:$H,"&lt;="&amp;$G1775
))</f>
        <v/>
      </c>
      <c r="K1775" s="9">
        <f>IF(COUNTIFS(sales!C:C, C1775)=0,"",
_xlfn.MAXIFS(sales!H:H, sales!C:C, C1775))</f>
        <v/>
      </c>
      <c r="L1775" s="4" t="n"/>
      <c r="M1775" s="4" t="n"/>
      <c r="N1775" s="10">
        <f>IF(C1775="","",
SUMIFS(
sales!$I:$I,
sales!$C:$C,$C1775,
sales!$E:$E,$E1775,
sales!$H:$H,"&gt;="&amp;$F1775,
sales!$H:$H,"&lt;="&amp;$G1775
))</f>
        <v/>
      </c>
      <c r="O1775" s="10">
        <f>IF(M1775="","",M1775-N1775)</f>
        <v/>
      </c>
      <c r="P1775" s="11">
        <f>IF(M1775=0,"",N1775/M1775)</f>
        <v/>
      </c>
      <c r="Q1775" s="12">
        <f>IF(OR(G1775="",O1775=""),"",
IF(AND(G1775&lt;TODAY(),O1775&gt;0),"YES","NO"))</f>
        <v/>
      </c>
      <c r="R1775" s="100" t="n"/>
      <c r="S1775" s="14" t="n"/>
      <c r="T1775" s="15">
        <f>IF(Q1775="YES", IF(R1775="Company",L1775*(1+S1775),IF(R1775="Vendor",L1775*(1-S1775),"")),"")</f>
        <v/>
      </c>
      <c r="U1775" s="15">
        <f>IF(Q1775="YES",O1775*T1775,"")</f>
        <v/>
      </c>
      <c r="V1775" s="16" t="n"/>
      <c r="W1775" s="17">
        <f>IF(Q1775="YES",G1775+V1775,"")</f>
        <v/>
      </c>
      <c r="X1775" s="18">
        <f>IF(Q1775="YES",IF(TODAY()&gt;W1775,"OVERDUE","WITHIN TIME"),"")</f>
        <v/>
      </c>
    </row>
    <row r="1776">
      <c r="A1776" s="3" t="n">
        <v>1772</v>
      </c>
      <c r="B1776" s="4" t="n"/>
      <c r="C1776" s="4" t="n"/>
      <c r="D1776" s="5">
        <f>IF(E1776="ISNR20","Natural Rubber-TSNR (ISNR-20)","")</f>
        <v/>
      </c>
      <c r="E1776" s="4" t="n"/>
      <c r="F1776" s="6" t="n"/>
      <c r="G1776" s="6" t="n"/>
      <c r="H1776" s="7">
        <f>IF(G1776="","",G1776-TODAY())</f>
        <v/>
      </c>
      <c r="I1776" s="8">
        <f>IF(G1776="","",
IF(G1776&lt;TODAY(),
IF(O1776&gt;0,"Violated","Completed"),
IF(H1776&lt;=7,"Expiring Soon",
"Active")))</f>
        <v/>
      </c>
      <c r="J1776" s="8">
        <f>IF(C1776="","",
COUNTIFS(
sales!$C:$C,$C1776,
sales!$E:$E,$E1776,
sales!$H:$H,"&gt;="&amp;$F1776,
sales!$H:$H,"&lt;="&amp;$G1776
))</f>
        <v/>
      </c>
      <c r="K1776" s="9">
        <f>IF(COUNTIFS(sales!C:C, C1776)=0,"",
_xlfn.MAXIFS(sales!H:H, sales!C:C, C1776))</f>
        <v/>
      </c>
      <c r="L1776" s="4" t="n"/>
      <c r="M1776" s="4" t="n"/>
      <c r="N1776" s="10">
        <f>IF(C1776="","",
SUMIFS(
sales!$I:$I,
sales!$C:$C,$C1776,
sales!$E:$E,$E1776,
sales!$H:$H,"&gt;="&amp;$F1776,
sales!$H:$H,"&lt;="&amp;$G1776
))</f>
        <v/>
      </c>
      <c r="O1776" s="10">
        <f>IF(M1776="","",M1776-N1776)</f>
        <v/>
      </c>
      <c r="P1776" s="11">
        <f>IF(M1776=0,"",N1776/M1776)</f>
        <v/>
      </c>
      <c r="Q1776" s="12">
        <f>IF(OR(G1776="",O1776=""),"",
IF(AND(G1776&lt;TODAY(),O1776&gt;0),"YES","NO"))</f>
        <v/>
      </c>
      <c r="R1776" s="100" t="n"/>
      <c r="S1776" s="14" t="n"/>
      <c r="T1776" s="15">
        <f>IF(Q1776="YES", IF(R1776="Company",L1776*(1+S1776),IF(R1776="Vendor",L1776*(1-S1776),"")),"")</f>
        <v/>
      </c>
      <c r="U1776" s="15">
        <f>IF(Q1776="YES",O1776*T1776,"")</f>
        <v/>
      </c>
      <c r="V1776" s="16" t="n"/>
      <c r="W1776" s="17">
        <f>IF(Q1776="YES",G1776+V1776,"")</f>
        <v/>
      </c>
      <c r="X1776" s="18">
        <f>IF(Q1776="YES",IF(TODAY()&gt;W1776,"OVERDUE","WITHIN TIME"),"")</f>
        <v/>
      </c>
    </row>
    <row r="1777">
      <c r="A1777" s="3" t="n">
        <v>1773</v>
      </c>
      <c r="B1777" s="4" t="n"/>
      <c r="C1777" s="4" t="n"/>
      <c r="D1777" s="5">
        <f>IF(E1777="ISNR20","Natural Rubber-TSNR (ISNR-20)","")</f>
        <v/>
      </c>
      <c r="E1777" s="4" t="n"/>
      <c r="F1777" s="6" t="n"/>
      <c r="G1777" s="6" t="n"/>
      <c r="H1777" s="7">
        <f>IF(G1777="","",G1777-TODAY())</f>
        <v/>
      </c>
      <c r="I1777" s="8">
        <f>IF(G1777="","",
IF(G1777&lt;TODAY(),
IF(O1777&gt;0,"Violated","Completed"),
IF(H1777&lt;=7,"Expiring Soon",
"Active")))</f>
        <v/>
      </c>
      <c r="J1777" s="8">
        <f>IF(C1777="","",
COUNTIFS(
sales!$C:$C,$C1777,
sales!$E:$E,$E1777,
sales!$H:$H,"&gt;="&amp;$F1777,
sales!$H:$H,"&lt;="&amp;$G1777
))</f>
        <v/>
      </c>
      <c r="K1777" s="9">
        <f>IF(COUNTIFS(sales!C:C, C1777)=0,"",
_xlfn.MAXIFS(sales!H:H, sales!C:C, C1777))</f>
        <v/>
      </c>
      <c r="L1777" s="4" t="n"/>
      <c r="M1777" s="4" t="n"/>
      <c r="N1777" s="10">
        <f>IF(C1777="","",
SUMIFS(
sales!$I:$I,
sales!$C:$C,$C1777,
sales!$E:$E,$E1777,
sales!$H:$H,"&gt;="&amp;$F1777,
sales!$H:$H,"&lt;="&amp;$G1777
))</f>
        <v/>
      </c>
      <c r="O1777" s="10">
        <f>IF(M1777="","",M1777-N1777)</f>
        <v/>
      </c>
      <c r="P1777" s="11">
        <f>IF(M1777=0,"",N1777/M1777)</f>
        <v/>
      </c>
      <c r="Q1777" s="12">
        <f>IF(OR(G1777="",O1777=""),"",
IF(AND(G1777&lt;TODAY(),O1777&gt;0),"YES","NO"))</f>
        <v/>
      </c>
      <c r="R1777" s="100" t="n"/>
      <c r="S1777" s="14" t="n"/>
      <c r="T1777" s="15">
        <f>IF(Q1777="YES", IF(R1777="Company",L1777*(1+S1777),IF(R1777="Vendor",L1777*(1-S1777),"")),"")</f>
        <v/>
      </c>
      <c r="U1777" s="15">
        <f>IF(Q1777="YES",O1777*T1777,"")</f>
        <v/>
      </c>
      <c r="V1777" s="16" t="n"/>
      <c r="W1777" s="17">
        <f>IF(Q1777="YES",G1777+V1777,"")</f>
        <v/>
      </c>
      <c r="X1777" s="18">
        <f>IF(Q1777="YES",IF(TODAY()&gt;W1777,"OVERDUE","WITHIN TIME"),"")</f>
        <v/>
      </c>
    </row>
    <row r="1778">
      <c r="A1778" s="3" t="n">
        <v>1774</v>
      </c>
      <c r="B1778" s="4" t="n"/>
      <c r="C1778" s="4" t="n"/>
      <c r="D1778" s="5">
        <f>IF(E1778="ISNR20","Natural Rubber-TSNR (ISNR-20)","")</f>
        <v/>
      </c>
      <c r="E1778" s="4" t="n"/>
      <c r="F1778" s="6" t="n"/>
      <c r="G1778" s="6" t="n"/>
      <c r="H1778" s="7">
        <f>IF(G1778="","",G1778-TODAY())</f>
        <v/>
      </c>
      <c r="I1778" s="8">
        <f>IF(G1778="","",
IF(G1778&lt;TODAY(),
IF(O1778&gt;0,"Violated","Completed"),
IF(H1778&lt;=7,"Expiring Soon",
"Active")))</f>
        <v/>
      </c>
      <c r="J1778" s="8">
        <f>IF(C1778="","",
COUNTIFS(
sales!$C:$C,$C1778,
sales!$E:$E,$E1778,
sales!$H:$H,"&gt;="&amp;$F1778,
sales!$H:$H,"&lt;="&amp;$G1778
))</f>
        <v/>
      </c>
      <c r="K1778" s="9">
        <f>IF(COUNTIFS(sales!C:C, C1778)=0,"",
_xlfn.MAXIFS(sales!H:H, sales!C:C, C1778))</f>
        <v/>
      </c>
      <c r="L1778" s="4" t="n"/>
      <c r="M1778" s="4" t="n"/>
      <c r="N1778" s="10">
        <f>IF(C1778="","",
SUMIFS(
sales!$I:$I,
sales!$C:$C,$C1778,
sales!$E:$E,$E1778,
sales!$H:$H,"&gt;="&amp;$F1778,
sales!$H:$H,"&lt;="&amp;$G1778
))</f>
        <v/>
      </c>
      <c r="O1778" s="10">
        <f>IF(M1778="","",M1778-N1778)</f>
        <v/>
      </c>
      <c r="P1778" s="11">
        <f>IF(M1778=0,"",N1778/M1778)</f>
        <v/>
      </c>
      <c r="Q1778" s="12">
        <f>IF(OR(G1778="",O1778=""),"",
IF(AND(G1778&lt;TODAY(),O1778&gt;0),"YES","NO"))</f>
        <v/>
      </c>
      <c r="R1778" s="100" t="n"/>
      <c r="S1778" s="14" t="n"/>
      <c r="T1778" s="15">
        <f>IF(Q1778="YES", IF(R1778="Company",L1778*(1+S1778),IF(R1778="Vendor",L1778*(1-S1778),"")),"")</f>
        <v/>
      </c>
      <c r="U1778" s="15">
        <f>IF(Q1778="YES",O1778*T1778,"")</f>
        <v/>
      </c>
      <c r="V1778" s="16" t="n"/>
      <c r="W1778" s="17">
        <f>IF(Q1778="YES",G1778+V1778,"")</f>
        <v/>
      </c>
      <c r="X1778" s="18">
        <f>IF(Q1778="YES",IF(TODAY()&gt;W1778,"OVERDUE","WITHIN TIME"),"")</f>
        <v/>
      </c>
    </row>
    <row r="1779">
      <c r="A1779" s="3" t="n">
        <v>1775</v>
      </c>
      <c r="B1779" s="4" t="n"/>
      <c r="C1779" s="4" t="n"/>
      <c r="D1779" s="5">
        <f>IF(E1779="ISNR20","Natural Rubber-TSNR (ISNR-20)","")</f>
        <v/>
      </c>
      <c r="E1779" s="4" t="n"/>
      <c r="F1779" s="6" t="n"/>
      <c r="G1779" s="6" t="n"/>
      <c r="H1779" s="7">
        <f>IF(G1779="","",G1779-TODAY())</f>
        <v/>
      </c>
      <c r="I1779" s="8">
        <f>IF(G1779="","",
IF(G1779&lt;TODAY(),
IF(O1779&gt;0,"Violated","Completed"),
IF(H1779&lt;=7,"Expiring Soon",
"Active")))</f>
        <v/>
      </c>
      <c r="J1779" s="8">
        <f>IF(C1779="","",
COUNTIFS(
sales!$C:$C,$C1779,
sales!$E:$E,$E1779,
sales!$H:$H,"&gt;="&amp;$F1779,
sales!$H:$H,"&lt;="&amp;$G1779
))</f>
        <v/>
      </c>
      <c r="K1779" s="9">
        <f>IF(COUNTIFS(sales!C:C, C1779)=0,"",
_xlfn.MAXIFS(sales!H:H, sales!C:C, C1779))</f>
        <v/>
      </c>
      <c r="L1779" s="4" t="n"/>
      <c r="M1779" s="4" t="n"/>
      <c r="N1779" s="10">
        <f>IF(C1779="","",
SUMIFS(
sales!$I:$I,
sales!$C:$C,$C1779,
sales!$E:$E,$E1779,
sales!$H:$H,"&gt;="&amp;$F1779,
sales!$H:$H,"&lt;="&amp;$G1779
))</f>
        <v/>
      </c>
      <c r="O1779" s="10">
        <f>IF(M1779="","",M1779-N1779)</f>
        <v/>
      </c>
      <c r="P1779" s="11">
        <f>IF(M1779=0,"",N1779/M1779)</f>
        <v/>
      </c>
      <c r="Q1779" s="12">
        <f>IF(OR(G1779="",O1779=""),"",
IF(AND(G1779&lt;TODAY(),O1779&gt;0),"YES","NO"))</f>
        <v/>
      </c>
      <c r="R1779" s="100" t="n"/>
      <c r="S1779" s="14" t="n"/>
      <c r="T1779" s="15">
        <f>IF(Q1779="YES", IF(R1779="Company",L1779*(1+S1779),IF(R1779="Vendor",L1779*(1-S1779),"")),"")</f>
        <v/>
      </c>
      <c r="U1779" s="15">
        <f>IF(Q1779="YES",O1779*T1779,"")</f>
        <v/>
      </c>
      <c r="V1779" s="16" t="n"/>
      <c r="W1779" s="17">
        <f>IF(Q1779="YES",G1779+V1779,"")</f>
        <v/>
      </c>
      <c r="X1779" s="18">
        <f>IF(Q1779="YES",IF(TODAY()&gt;W1779,"OVERDUE","WITHIN TIME"),"")</f>
        <v/>
      </c>
    </row>
    <row r="1780">
      <c r="A1780" s="3" t="n">
        <v>1776</v>
      </c>
      <c r="B1780" s="4" t="n"/>
      <c r="C1780" s="4" t="n"/>
      <c r="D1780" s="5">
        <f>IF(E1780="ISNR20","Natural Rubber-TSNR (ISNR-20)","")</f>
        <v/>
      </c>
      <c r="E1780" s="4" t="n"/>
      <c r="F1780" s="6" t="n"/>
      <c r="G1780" s="6" t="n"/>
      <c r="H1780" s="7">
        <f>IF(G1780="","",G1780-TODAY())</f>
        <v/>
      </c>
      <c r="I1780" s="8">
        <f>IF(G1780="","",
IF(G1780&lt;TODAY(),
IF(O1780&gt;0,"Violated","Completed"),
IF(H1780&lt;=7,"Expiring Soon",
"Active")))</f>
        <v/>
      </c>
      <c r="J1780" s="8">
        <f>IF(C1780="","",
COUNTIFS(
sales!$C:$C,$C1780,
sales!$E:$E,$E1780,
sales!$H:$H,"&gt;="&amp;$F1780,
sales!$H:$H,"&lt;="&amp;$G1780
))</f>
        <v/>
      </c>
      <c r="K1780" s="9">
        <f>IF(COUNTIFS(sales!C:C, C1780)=0,"",
_xlfn.MAXIFS(sales!H:H, sales!C:C, C1780))</f>
        <v/>
      </c>
      <c r="L1780" s="4" t="n"/>
      <c r="M1780" s="4" t="n"/>
      <c r="N1780" s="10">
        <f>IF(C1780="","",
SUMIFS(
sales!$I:$I,
sales!$C:$C,$C1780,
sales!$E:$E,$E1780,
sales!$H:$H,"&gt;="&amp;$F1780,
sales!$H:$H,"&lt;="&amp;$G1780
))</f>
        <v/>
      </c>
      <c r="O1780" s="10">
        <f>IF(M1780="","",M1780-N1780)</f>
        <v/>
      </c>
      <c r="P1780" s="11">
        <f>IF(M1780=0,"",N1780/M1780)</f>
        <v/>
      </c>
      <c r="Q1780" s="12">
        <f>IF(OR(G1780="",O1780=""),"",
IF(AND(G1780&lt;TODAY(),O1780&gt;0),"YES","NO"))</f>
        <v/>
      </c>
      <c r="R1780" s="100" t="n"/>
      <c r="S1780" s="14" t="n"/>
      <c r="T1780" s="15">
        <f>IF(Q1780="YES", IF(R1780="Company",L1780*(1+S1780),IF(R1780="Vendor",L1780*(1-S1780),"")),"")</f>
        <v/>
      </c>
      <c r="U1780" s="15">
        <f>IF(Q1780="YES",O1780*T1780,"")</f>
        <v/>
      </c>
      <c r="V1780" s="16" t="n"/>
      <c r="W1780" s="17">
        <f>IF(Q1780="YES",G1780+V1780,"")</f>
        <v/>
      </c>
      <c r="X1780" s="18">
        <f>IF(Q1780="YES",IF(TODAY()&gt;W1780,"OVERDUE","WITHIN TIME"),"")</f>
        <v/>
      </c>
    </row>
    <row r="1781">
      <c r="A1781" s="3" t="n">
        <v>1777</v>
      </c>
      <c r="B1781" s="4" t="n"/>
      <c r="C1781" s="4" t="n"/>
      <c r="D1781" s="5">
        <f>IF(E1781="ISNR20","Natural Rubber-TSNR (ISNR-20)","")</f>
        <v/>
      </c>
      <c r="E1781" s="4" t="n"/>
      <c r="F1781" s="6" t="n"/>
      <c r="G1781" s="6" t="n"/>
      <c r="H1781" s="7">
        <f>IF(G1781="","",G1781-TODAY())</f>
        <v/>
      </c>
      <c r="I1781" s="8">
        <f>IF(G1781="","",
IF(G1781&lt;TODAY(),
IF(O1781&gt;0,"Violated","Completed"),
IF(H1781&lt;=7,"Expiring Soon",
"Active")))</f>
        <v/>
      </c>
      <c r="J1781" s="8">
        <f>IF(C1781="","",
COUNTIFS(
sales!$C:$C,$C1781,
sales!$E:$E,$E1781,
sales!$H:$H,"&gt;="&amp;$F1781,
sales!$H:$H,"&lt;="&amp;$G1781
))</f>
        <v/>
      </c>
      <c r="K1781" s="9">
        <f>IF(COUNTIFS(sales!C:C, C1781)=0,"",
_xlfn.MAXIFS(sales!H:H, sales!C:C, C1781))</f>
        <v/>
      </c>
      <c r="L1781" s="4" t="n"/>
      <c r="M1781" s="4" t="n"/>
      <c r="N1781" s="10">
        <f>IF(C1781="","",
SUMIFS(
sales!$I:$I,
sales!$C:$C,$C1781,
sales!$E:$E,$E1781,
sales!$H:$H,"&gt;="&amp;$F1781,
sales!$H:$H,"&lt;="&amp;$G1781
))</f>
        <v/>
      </c>
      <c r="O1781" s="10">
        <f>IF(M1781="","",M1781-N1781)</f>
        <v/>
      </c>
      <c r="P1781" s="11">
        <f>IF(M1781=0,"",N1781/M1781)</f>
        <v/>
      </c>
      <c r="Q1781" s="12">
        <f>IF(OR(G1781="",O1781=""),"",
IF(AND(G1781&lt;TODAY(),O1781&gt;0),"YES","NO"))</f>
        <v/>
      </c>
      <c r="R1781" s="100" t="n"/>
      <c r="S1781" s="14" t="n"/>
      <c r="T1781" s="15">
        <f>IF(Q1781="YES", IF(R1781="Company",L1781*(1+S1781),IF(R1781="Vendor",L1781*(1-S1781),"")),"")</f>
        <v/>
      </c>
      <c r="U1781" s="15">
        <f>IF(Q1781="YES",O1781*T1781,"")</f>
        <v/>
      </c>
      <c r="V1781" s="16" t="n"/>
      <c r="W1781" s="17">
        <f>IF(Q1781="YES",G1781+V1781,"")</f>
        <v/>
      </c>
      <c r="X1781" s="18">
        <f>IF(Q1781="YES",IF(TODAY()&gt;W1781,"OVERDUE","WITHIN TIME"),"")</f>
        <v/>
      </c>
    </row>
    <row r="1782">
      <c r="A1782" s="3" t="n">
        <v>1778</v>
      </c>
      <c r="B1782" s="4" t="n"/>
      <c r="C1782" s="4" t="n"/>
      <c r="D1782" s="5">
        <f>IF(E1782="ISNR20","Natural Rubber-TSNR (ISNR-20)","")</f>
        <v/>
      </c>
      <c r="E1782" s="4" t="n"/>
      <c r="F1782" s="6" t="n"/>
      <c r="G1782" s="6" t="n"/>
      <c r="H1782" s="7">
        <f>IF(G1782="","",G1782-TODAY())</f>
        <v/>
      </c>
      <c r="I1782" s="8">
        <f>IF(G1782="","",
IF(G1782&lt;TODAY(),
IF(O1782&gt;0,"Violated","Completed"),
IF(H1782&lt;=7,"Expiring Soon",
"Active")))</f>
        <v/>
      </c>
      <c r="J1782" s="8">
        <f>IF(C1782="","",
COUNTIFS(
sales!$C:$C,$C1782,
sales!$E:$E,$E1782,
sales!$H:$H,"&gt;="&amp;$F1782,
sales!$H:$H,"&lt;="&amp;$G1782
))</f>
        <v/>
      </c>
      <c r="K1782" s="9">
        <f>IF(COUNTIFS(sales!C:C, C1782)=0,"",
_xlfn.MAXIFS(sales!H:H, sales!C:C, C1782))</f>
        <v/>
      </c>
      <c r="L1782" s="4" t="n"/>
      <c r="M1782" s="4" t="n"/>
      <c r="N1782" s="10">
        <f>IF(C1782="","",
SUMIFS(
sales!$I:$I,
sales!$C:$C,$C1782,
sales!$E:$E,$E1782,
sales!$H:$H,"&gt;="&amp;$F1782,
sales!$H:$H,"&lt;="&amp;$G1782
))</f>
        <v/>
      </c>
      <c r="O1782" s="10">
        <f>IF(M1782="","",M1782-N1782)</f>
        <v/>
      </c>
      <c r="P1782" s="11">
        <f>IF(M1782=0,"",N1782/M1782)</f>
        <v/>
      </c>
      <c r="Q1782" s="12">
        <f>IF(OR(G1782="",O1782=""),"",
IF(AND(G1782&lt;TODAY(),O1782&gt;0),"YES","NO"))</f>
        <v/>
      </c>
      <c r="R1782" s="100" t="n"/>
      <c r="S1782" s="14" t="n"/>
      <c r="T1782" s="15">
        <f>IF(Q1782="YES", IF(R1782="Company",L1782*(1+S1782),IF(R1782="Vendor",L1782*(1-S1782),"")),"")</f>
        <v/>
      </c>
      <c r="U1782" s="15">
        <f>IF(Q1782="YES",O1782*T1782,"")</f>
        <v/>
      </c>
      <c r="V1782" s="16" t="n"/>
      <c r="W1782" s="17">
        <f>IF(Q1782="YES",G1782+V1782,"")</f>
        <v/>
      </c>
      <c r="X1782" s="18">
        <f>IF(Q1782="YES",IF(TODAY()&gt;W1782,"OVERDUE","WITHIN TIME"),"")</f>
        <v/>
      </c>
    </row>
    <row r="1783">
      <c r="A1783" s="3" t="n">
        <v>1779</v>
      </c>
      <c r="B1783" s="4" t="n"/>
      <c r="C1783" s="4" t="n"/>
      <c r="D1783" s="5">
        <f>IF(E1783="ISNR20","Natural Rubber-TSNR (ISNR-20)","")</f>
        <v/>
      </c>
      <c r="E1783" s="4" t="n"/>
      <c r="F1783" s="6" t="n"/>
      <c r="G1783" s="6" t="n"/>
      <c r="H1783" s="7">
        <f>IF(G1783="","",G1783-TODAY())</f>
        <v/>
      </c>
      <c r="I1783" s="8">
        <f>IF(G1783="","",
IF(G1783&lt;TODAY(),
IF(O1783&gt;0,"Violated","Completed"),
IF(H1783&lt;=7,"Expiring Soon",
"Active")))</f>
        <v/>
      </c>
      <c r="J1783" s="8">
        <f>IF(C1783="","",
COUNTIFS(
sales!$C:$C,$C1783,
sales!$E:$E,$E1783,
sales!$H:$H,"&gt;="&amp;$F1783,
sales!$H:$H,"&lt;="&amp;$G1783
))</f>
        <v/>
      </c>
      <c r="K1783" s="9">
        <f>IF(COUNTIFS(sales!C:C, C1783)=0,"",
_xlfn.MAXIFS(sales!H:H, sales!C:C, C1783))</f>
        <v/>
      </c>
      <c r="L1783" s="4" t="n"/>
      <c r="M1783" s="4" t="n"/>
      <c r="N1783" s="10">
        <f>IF(C1783="","",
SUMIFS(
sales!$I:$I,
sales!$C:$C,$C1783,
sales!$E:$E,$E1783,
sales!$H:$H,"&gt;="&amp;$F1783,
sales!$H:$H,"&lt;="&amp;$G1783
))</f>
        <v/>
      </c>
      <c r="O1783" s="10">
        <f>IF(M1783="","",M1783-N1783)</f>
        <v/>
      </c>
      <c r="P1783" s="11">
        <f>IF(M1783=0,"",N1783/M1783)</f>
        <v/>
      </c>
      <c r="Q1783" s="12">
        <f>IF(OR(G1783="",O1783=""),"",
IF(AND(G1783&lt;TODAY(),O1783&gt;0),"YES","NO"))</f>
        <v/>
      </c>
      <c r="R1783" s="100" t="n"/>
      <c r="S1783" s="14" t="n"/>
      <c r="T1783" s="15">
        <f>IF(Q1783="YES", IF(R1783="Company",L1783*(1+S1783),IF(R1783="Vendor",L1783*(1-S1783),"")),"")</f>
        <v/>
      </c>
      <c r="U1783" s="15">
        <f>IF(Q1783="YES",O1783*T1783,"")</f>
        <v/>
      </c>
      <c r="V1783" s="16" t="n"/>
      <c r="W1783" s="17">
        <f>IF(Q1783="YES",G1783+V1783,"")</f>
        <v/>
      </c>
      <c r="X1783" s="18">
        <f>IF(Q1783="YES",IF(TODAY()&gt;W1783,"OVERDUE","WITHIN TIME"),"")</f>
        <v/>
      </c>
    </row>
    <row r="1784">
      <c r="A1784" s="3" t="n">
        <v>1780</v>
      </c>
      <c r="B1784" s="4" t="n"/>
      <c r="C1784" s="4" t="n"/>
      <c r="D1784" s="5">
        <f>IF(E1784="ISNR20","Natural Rubber-TSNR (ISNR-20)","")</f>
        <v/>
      </c>
      <c r="E1784" s="4" t="n"/>
      <c r="F1784" s="6" t="n"/>
      <c r="G1784" s="6" t="n"/>
      <c r="H1784" s="7">
        <f>IF(G1784="","",G1784-TODAY())</f>
        <v/>
      </c>
      <c r="I1784" s="8">
        <f>IF(G1784="","",
IF(G1784&lt;TODAY(),
IF(O1784&gt;0,"Violated","Completed"),
IF(H1784&lt;=7,"Expiring Soon",
"Active")))</f>
        <v/>
      </c>
      <c r="J1784" s="8">
        <f>IF(C1784="","",
COUNTIFS(
sales!$C:$C,$C1784,
sales!$E:$E,$E1784,
sales!$H:$H,"&gt;="&amp;$F1784,
sales!$H:$H,"&lt;="&amp;$G1784
))</f>
        <v/>
      </c>
      <c r="K1784" s="9">
        <f>IF(COUNTIFS(sales!C:C, C1784)=0,"",
_xlfn.MAXIFS(sales!H:H, sales!C:C, C1784))</f>
        <v/>
      </c>
      <c r="L1784" s="4" t="n"/>
      <c r="M1784" s="4" t="n"/>
      <c r="N1784" s="10">
        <f>IF(C1784="","",
SUMIFS(
sales!$I:$I,
sales!$C:$C,$C1784,
sales!$E:$E,$E1784,
sales!$H:$H,"&gt;="&amp;$F1784,
sales!$H:$H,"&lt;="&amp;$G1784
))</f>
        <v/>
      </c>
      <c r="O1784" s="10">
        <f>IF(M1784="","",M1784-N1784)</f>
        <v/>
      </c>
      <c r="P1784" s="11">
        <f>IF(M1784=0,"",N1784/M1784)</f>
        <v/>
      </c>
      <c r="Q1784" s="12">
        <f>IF(OR(G1784="",O1784=""),"",
IF(AND(G1784&lt;TODAY(),O1784&gt;0),"YES","NO"))</f>
        <v/>
      </c>
      <c r="R1784" s="100" t="n"/>
      <c r="S1784" s="14" t="n"/>
      <c r="T1784" s="15">
        <f>IF(Q1784="YES", IF(R1784="Company",L1784*(1+S1784),IF(R1784="Vendor",L1784*(1-S1784),"")),"")</f>
        <v/>
      </c>
      <c r="U1784" s="15">
        <f>IF(Q1784="YES",O1784*T1784,"")</f>
        <v/>
      </c>
      <c r="V1784" s="16" t="n"/>
      <c r="W1784" s="17">
        <f>IF(Q1784="YES",G1784+V1784,"")</f>
        <v/>
      </c>
      <c r="X1784" s="18">
        <f>IF(Q1784="YES",IF(TODAY()&gt;W1784,"OVERDUE","WITHIN TIME"),"")</f>
        <v/>
      </c>
    </row>
    <row r="1785">
      <c r="A1785" s="3" t="n">
        <v>1781</v>
      </c>
      <c r="B1785" s="4" t="n"/>
      <c r="C1785" s="4" t="n"/>
      <c r="D1785" s="5">
        <f>IF(E1785="ISNR20","Natural Rubber-TSNR (ISNR-20)","")</f>
        <v/>
      </c>
      <c r="E1785" s="4" t="n"/>
      <c r="F1785" s="6" t="n"/>
      <c r="G1785" s="6" t="n"/>
      <c r="H1785" s="7">
        <f>IF(G1785="","",G1785-TODAY())</f>
        <v/>
      </c>
      <c r="I1785" s="8">
        <f>IF(G1785="","",
IF(G1785&lt;TODAY(),
IF(O1785&gt;0,"Violated","Completed"),
IF(H1785&lt;=7,"Expiring Soon",
"Active")))</f>
        <v/>
      </c>
      <c r="J1785" s="8">
        <f>IF(C1785="","",
COUNTIFS(
sales!$C:$C,$C1785,
sales!$E:$E,$E1785,
sales!$H:$H,"&gt;="&amp;$F1785,
sales!$H:$H,"&lt;="&amp;$G1785
))</f>
        <v/>
      </c>
      <c r="K1785" s="9">
        <f>IF(COUNTIFS(sales!C:C, C1785)=0,"",
_xlfn.MAXIFS(sales!H:H, sales!C:C, C1785))</f>
        <v/>
      </c>
      <c r="L1785" s="4" t="n"/>
      <c r="M1785" s="4" t="n"/>
      <c r="N1785" s="10">
        <f>IF(C1785="","",
SUMIFS(
sales!$I:$I,
sales!$C:$C,$C1785,
sales!$E:$E,$E1785,
sales!$H:$H,"&gt;="&amp;$F1785,
sales!$H:$H,"&lt;="&amp;$G1785
))</f>
        <v/>
      </c>
      <c r="O1785" s="10">
        <f>IF(M1785="","",M1785-N1785)</f>
        <v/>
      </c>
      <c r="P1785" s="11">
        <f>IF(M1785=0,"",N1785/M1785)</f>
        <v/>
      </c>
      <c r="Q1785" s="12">
        <f>IF(OR(G1785="",O1785=""),"",
IF(AND(G1785&lt;TODAY(),O1785&gt;0),"YES","NO"))</f>
        <v/>
      </c>
      <c r="R1785" s="100" t="n"/>
      <c r="S1785" s="14" t="n"/>
      <c r="T1785" s="15">
        <f>IF(Q1785="YES", IF(R1785="Company",L1785*(1+S1785),IF(R1785="Vendor",L1785*(1-S1785),"")),"")</f>
        <v/>
      </c>
      <c r="U1785" s="15">
        <f>IF(Q1785="YES",O1785*T1785,"")</f>
        <v/>
      </c>
      <c r="V1785" s="16" t="n"/>
      <c r="W1785" s="17">
        <f>IF(Q1785="YES",G1785+V1785,"")</f>
        <v/>
      </c>
      <c r="X1785" s="18">
        <f>IF(Q1785="YES",IF(TODAY()&gt;W1785,"OVERDUE","WITHIN TIME"),"")</f>
        <v/>
      </c>
    </row>
    <row r="1786">
      <c r="A1786" s="3" t="n">
        <v>1782</v>
      </c>
      <c r="B1786" s="4" t="n"/>
      <c r="C1786" s="4" t="n"/>
      <c r="D1786" s="5">
        <f>IF(E1786="ISNR20","Natural Rubber-TSNR (ISNR-20)","")</f>
        <v/>
      </c>
      <c r="E1786" s="4" t="n"/>
      <c r="F1786" s="6" t="n"/>
      <c r="G1786" s="6" t="n"/>
      <c r="H1786" s="7">
        <f>IF(G1786="","",G1786-TODAY())</f>
        <v/>
      </c>
      <c r="I1786" s="8">
        <f>IF(G1786="","",
IF(G1786&lt;TODAY(),
IF(O1786&gt;0,"Violated","Completed"),
IF(H1786&lt;=7,"Expiring Soon",
"Active")))</f>
        <v/>
      </c>
      <c r="J1786" s="8">
        <f>IF(C1786="","",
COUNTIFS(
sales!$C:$C,$C1786,
sales!$E:$E,$E1786,
sales!$H:$H,"&gt;="&amp;$F1786,
sales!$H:$H,"&lt;="&amp;$G1786
))</f>
        <v/>
      </c>
      <c r="K1786" s="9">
        <f>IF(COUNTIFS(sales!C:C, C1786)=0,"",
_xlfn.MAXIFS(sales!H:H, sales!C:C, C1786))</f>
        <v/>
      </c>
      <c r="L1786" s="4" t="n"/>
      <c r="M1786" s="4" t="n"/>
      <c r="N1786" s="10">
        <f>IF(C1786="","",
SUMIFS(
sales!$I:$I,
sales!$C:$C,$C1786,
sales!$E:$E,$E1786,
sales!$H:$H,"&gt;="&amp;$F1786,
sales!$H:$H,"&lt;="&amp;$G1786
))</f>
        <v/>
      </c>
      <c r="O1786" s="10">
        <f>IF(M1786="","",M1786-N1786)</f>
        <v/>
      </c>
      <c r="P1786" s="11">
        <f>IF(M1786=0,"",N1786/M1786)</f>
        <v/>
      </c>
      <c r="Q1786" s="12">
        <f>IF(OR(G1786="",O1786=""),"",
IF(AND(G1786&lt;TODAY(),O1786&gt;0),"YES","NO"))</f>
        <v/>
      </c>
      <c r="R1786" s="100" t="n"/>
      <c r="S1786" s="14" t="n"/>
      <c r="T1786" s="15">
        <f>IF(Q1786="YES", IF(R1786="Company",L1786*(1+S1786),IF(R1786="Vendor",L1786*(1-S1786),"")),"")</f>
        <v/>
      </c>
      <c r="U1786" s="15">
        <f>IF(Q1786="YES",O1786*T1786,"")</f>
        <v/>
      </c>
      <c r="V1786" s="16" t="n"/>
      <c r="W1786" s="17">
        <f>IF(Q1786="YES",G1786+V1786,"")</f>
        <v/>
      </c>
      <c r="X1786" s="18">
        <f>IF(Q1786="YES",IF(TODAY()&gt;W1786,"OVERDUE","WITHIN TIME"),"")</f>
        <v/>
      </c>
    </row>
    <row r="1787">
      <c r="A1787" s="3" t="n">
        <v>1783</v>
      </c>
      <c r="B1787" s="4" t="n"/>
      <c r="C1787" s="4" t="n"/>
      <c r="D1787" s="5">
        <f>IF(E1787="ISNR20","Natural Rubber-TSNR (ISNR-20)","")</f>
        <v/>
      </c>
      <c r="E1787" s="4" t="n"/>
      <c r="F1787" s="6" t="n"/>
      <c r="G1787" s="6" t="n"/>
      <c r="H1787" s="7">
        <f>IF(G1787="","",G1787-TODAY())</f>
        <v/>
      </c>
      <c r="I1787" s="8">
        <f>IF(G1787="","",
IF(G1787&lt;TODAY(),
IF(O1787&gt;0,"Violated","Completed"),
IF(H1787&lt;=7,"Expiring Soon",
"Active")))</f>
        <v/>
      </c>
      <c r="J1787" s="8">
        <f>IF(C1787="","",
COUNTIFS(
sales!$C:$C,$C1787,
sales!$E:$E,$E1787,
sales!$H:$H,"&gt;="&amp;$F1787,
sales!$H:$H,"&lt;="&amp;$G1787
))</f>
        <v/>
      </c>
      <c r="K1787" s="9">
        <f>IF(COUNTIFS(sales!C:C, C1787)=0,"",
_xlfn.MAXIFS(sales!H:H, sales!C:C, C1787))</f>
        <v/>
      </c>
      <c r="L1787" s="4" t="n"/>
      <c r="M1787" s="4" t="n"/>
      <c r="N1787" s="10">
        <f>IF(C1787="","",
SUMIFS(
sales!$I:$I,
sales!$C:$C,$C1787,
sales!$E:$E,$E1787,
sales!$H:$H,"&gt;="&amp;$F1787,
sales!$H:$H,"&lt;="&amp;$G1787
))</f>
        <v/>
      </c>
      <c r="O1787" s="10">
        <f>IF(M1787="","",M1787-N1787)</f>
        <v/>
      </c>
      <c r="P1787" s="11">
        <f>IF(M1787=0,"",N1787/M1787)</f>
        <v/>
      </c>
      <c r="Q1787" s="12">
        <f>IF(OR(G1787="",O1787=""),"",
IF(AND(G1787&lt;TODAY(),O1787&gt;0),"YES","NO"))</f>
        <v/>
      </c>
      <c r="R1787" s="100" t="n"/>
      <c r="S1787" s="14" t="n"/>
      <c r="T1787" s="15">
        <f>IF(Q1787="YES", IF(R1787="Company",L1787*(1+S1787),IF(R1787="Vendor",L1787*(1-S1787),"")),"")</f>
        <v/>
      </c>
      <c r="U1787" s="15">
        <f>IF(Q1787="YES",O1787*T1787,"")</f>
        <v/>
      </c>
      <c r="V1787" s="16" t="n"/>
      <c r="W1787" s="17">
        <f>IF(Q1787="YES",G1787+V1787,"")</f>
        <v/>
      </c>
      <c r="X1787" s="18">
        <f>IF(Q1787="YES",IF(TODAY()&gt;W1787,"OVERDUE","WITHIN TIME"),"")</f>
        <v/>
      </c>
    </row>
    <row r="1788">
      <c r="A1788" s="3" t="n">
        <v>1784</v>
      </c>
      <c r="B1788" s="4" t="n"/>
      <c r="C1788" s="4" t="n"/>
      <c r="D1788" s="5">
        <f>IF(E1788="ISNR20","Natural Rubber-TSNR (ISNR-20)","")</f>
        <v/>
      </c>
      <c r="E1788" s="4" t="n"/>
      <c r="F1788" s="6" t="n"/>
      <c r="G1788" s="6" t="n"/>
      <c r="H1788" s="7">
        <f>IF(G1788="","",G1788-TODAY())</f>
        <v/>
      </c>
      <c r="I1788" s="8">
        <f>IF(G1788="","",
IF(G1788&lt;TODAY(),
IF(O1788&gt;0,"Violated","Completed"),
IF(H1788&lt;=7,"Expiring Soon",
"Active")))</f>
        <v/>
      </c>
      <c r="J1788" s="8">
        <f>IF(C1788="","",
COUNTIFS(
sales!$C:$C,$C1788,
sales!$E:$E,$E1788,
sales!$H:$H,"&gt;="&amp;$F1788,
sales!$H:$H,"&lt;="&amp;$G1788
))</f>
        <v/>
      </c>
      <c r="K1788" s="9">
        <f>IF(COUNTIFS(sales!C:C, C1788)=0,"",
_xlfn.MAXIFS(sales!H:H, sales!C:C, C1788))</f>
        <v/>
      </c>
      <c r="L1788" s="4" t="n"/>
      <c r="M1788" s="4" t="n"/>
      <c r="N1788" s="10">
        <f>IF(C1788="","",
SUMIFS(
sales!$I:$I,
sales!$C:$C,$C1788,
sales!$E:$E,$E1788,
sales!$H:$H,"&gt;="&amp;$F1788,
sales!$H:$H,"&lt;="&amp;$G1788
))</f>
        <v/>
      </c>
      <c r="O1788" s="10">
        <f>IF(M1788="","",M1788-N1788)</f>
        <v/>
      </c>
      <c r="P1788" s="11">
        <f>IF(M1788=0,"",N1788/M1788)</f>
        <v/>
      </c>
      <c r="Q1788" s="12">
        <f>IF(OR(G1788="",O1788=""),"",
IF(AND(G1788&lt;TODAY(),O1788&gt;0),"YES","NO"))</f>
        <v/>
      </c>
      <c r="R1788" s="100" t="n"/>
      <c r="S1788" s="14" t="n"/>
      <c r="T1788" s="15">
        <f>IF(Q1788="YES", IF(R1788="Company",L1788*(1+S1788),IF(R1788="Vendor",L1788*(1-S1788),"")),"")</f>
        <v/>
      </c>
      <c r="U1788" s="15">
        <f>IF(Q1788="YES",O1788*T1788,"")</f>
        <v/>
      </c>
      <c r="V1788" s="16" t="n"/>
      <c r="W1788" s="17">
        <f>IF(Q1788="YES",G1788+V1788,"")</f>
        <v/>
      </c>
      <c r="X1788" s="18">
        <f>IF(Q1788="YES",IF(TODAY()&gt;W1788,"OVERDUE","WITHIN TIME"),"")</f>
        <v/>
      </c>
    </row>
    <row r="1789">
      <c r="A1789" s="3" t="n">
        <v>1785</v>
      </c>
      <c r="B1789" s="4" t="n"/>
      <c r="C1789" s="4" t="n"/>
      <c r="D1789" s="5">
        <f>IF(E1789="ISNR20","Natural Rubber-TSNR (ISNR-20)","")</f>
        <v/>
      </c>
      <c r="E1789" s="4" t="n"/>
      <c r="F1789" s="6" t="n"/>
      <c r="G1789" s="6" t="n"/>
      <c r="H1789" s="7">
        <f>IF(G1789="","",G1789-TODAY())</f>
        <v/>
      </c>
      <c r="I1789" s="8">
        <f>IF(G1789="","",
IF(G1789&lt;TODAY(),
IF(O1789&gt;0,"Violated","Completed"),
IF(H1789&lt;=7,"Expiring Soon",
"Active")))</f>
        <v/>
      </c>
      <c r="J1789" s="8">
        <f>IF(C1789="","",
COUNTIFS(
sales!$C:$C,$C1789,
sales!$E:$E,$E1789,
sales!$H:$H,"&gt;="&amp;$F1789,
sales!$H:$H,"&lt;="&amp;$G1789
))</f>
        <v/>
      </c>
      <c r="K1789" s="9">
        <f>IF(COUNTIFS(sales!C:C, C1789)=0,"",
_xlfn.MAXIFS(sales!H:H, sales!C:C, C1789))</f>
        <v/>
      </c>
      <c r="L1789" s="4" t="n"/>
      <c r="M1789" s="4" t="n"/>
      <c r="N1789" s="10">
        <f>IF(C1789="","",
SUMIFS(
sales!$I:$I,
sales!$C:$C,$C1789,
sales!$E:$E,$E1789,
sales!$H:$H,"&gt;="&amp;$F1789,
sales!$H:$H,"&lt;="&amp;$G1789
))</f>
        <v/>
      </c>
      <c r="O1789" s="10">
        <f>IF(M1789="","",M1789-N1789)</f>
        <v/>
      </c>
      <c r="P1789" s="11">
        <f>IF(M1789=0,"",N1789/M1789)</f>
        <v/>
      </c>
      <c r="Q1789" s="12">
        <f>IF(OR(G1789="",O1789=""),"",
IF(AND(G1789&lt;TODAY(),O1789&gt;0),"YES","NO"))</f>
        <v/>
      </c>
      <c r="R1789" s="100" t="n"/>
      <c r="S1789" s="14" t="n"/>
      <c r="T1789" s="15">
        <f>IF(Q1789="YES", IF(R1789="Company",L1789*(1+S1789),IF(R1789="Vendor",L1789*(1-S1789),"")),"")</f>
        <v/>
      </c>
      <c r="U1789" s="15">
        <f>IF(Q1789="YES",O1789*T1789,"")</f>
        <v/>
      </c>
      <c r="V1789" s="16" t="n"/>
      <c r="W1789" s="17">
        <f>IF(Q1789="YES",G1789+V1789,"")</f>
        <v/>
      </c>
      <c r="X1789" s="18">
        <f>IF(Q1789="YES",IF(TODAY()&gt;W1789,"OVERDUE","WITHIN TIME"),"")</f>
        <v/>
      </c>
    </row>
    <row r="1790">
      <c r="A1790" s="3" t="n">
        <v>1786</v>
      </c>
      <c r="B1790" s="4" t="n"/>
      <c r="C1790" s="4" t="n"/>
      <c r="D1790" s="5">
        <f>IF(E1790="ISNR20","Natural Rubber-TSNR (ISNR-20)","")</f>
        <v/>
      </c>
      <c r="E1790" s="4" t="n"/>
      <c r="F1790" s="6" t="n"/>
      <c r="G1790" s="6" t="n"/>
      <c r="H1790" s="7">
        <f>IF(G1790="","",G1790-TODAY())</f>
        <v/>
      </c>
      <c r="I1790" s="8">
        <f>IF(G1790="","",
IF(G1790&lt;TODAY(),
IF(O1790&gt;0,"Violated","Completed"),
IF(H1790&lt;=7,"Expiring Soon",
"Active")))</f>
        <v/>
      </c>
      <c r="J1790" s="8">
        <f>IF(C1790="","",
COUNTIFS(
sales!$C:$C,$C1790,
sales!$E:$E,$E1790,
sales!$H:$H,"&gt;="&amp;$F1790,
sales!$H:$H,"&lt;="&amp;$G1790
))</f>
        <v/>
      </c>
      <c r="K1790" s="9">
        <f>IF(COUNTIFS(sales!C:C, C1790)=0,"",
_xlfn.MAXIFS(sales!H:H, sales!C:C, C1790))</f>
        <v/>
      </c>
      <c r="L1790" s="4" t="n"/>
      <c r="M1790" s="4" t="n"/>
      <c r="N1790" s="10">
        <f>IF(C1790="","",
SUMIFS(
sales!$I:$I,
sales!$C:$C,$C1790,
sales!$E:$E,$E1790,
sales!$H:$H,"&gt;="&amp;$F1790,
sales!$H:$H,"&lt;="&amp;$G1790
))</f>
        <v/>
      </c>
      <c r="O1790" s="10">
        <f>IF(M1790="","",M1790-N1790)</f>
        <v/>
      </c>
      <c r="P1790" s="11">
        <f>IF(M1790=0,"",N1790/M1790)</f>
        <v/>
      </c>
      <c r="Q1790" s="12">
        <f>IF(OR(G1790="",O1790=""),"",
IF(AND(G1790&lt;TODAY(),O1790&gt;0),"YES","NO"))</f>
        <v/>
      </c>
      <c r="R1790" s="100" t="n"/>
      <c r="S1790" s="14" t="n"/>
      <c r="T1790" s="15">
        <f>IF(Q1790="YES", IF(R1790="Company",L1790*(1+S1790),IF(R1790="Vendor",L1790*(1-S1790),"")),"")</f>
        <v/>
      </c>
      <c r="U1790" s="15">
        <f>IF(Q1790="YES",O1790*T1790,"")</f>
        <v/>
      </c>
      <c r="V1790" s="16" t="n"/>
      <c r="W1790" s="17">
        <f>IF(Q1790="YES",G1790+V1790,"")</f>
        <v/>
      </c>
      <c r="X1790" s="18">
        <f>IF(Q1790="YES",IF(TODAY()&gt;W1790,"OVERDUE","WITHIN TIME"),"")</f>
        <v/>
      </c>
    </row>
    <row r="1791">
      <c r="A1791" s="3" t="n">
        <v>1787</v>
      </c>
      <c r="B1791" s="4" t="n"/>
      <c r="C1791" s="4" t="n"/>
      <c r="D1791" s="5">
        <f>IF(E1791="ISNR20","Natural Rubber-TSNR (ISNR-20)","")</f>
        <v/>
      </c>
      <c r="E1791" s="4" t="n"/>
      <c r="F1791" s="6" t="n"/>
      <c r="G1791" s="6" t="n"/>
      <c r="H1791" s="7">
        <f>IF(G1791="","",G1791-TODAY())</f>
        <v/>
      </c>
      <c r="I1791" s="8">
        <f>IF(G1791="","",
IF(G1791&lt;TODAY(),
IF(O1791&gt;0,"Violated","Completed"),
IF(H1791&lt;=7,"Expiring Soon",
"Active")))</f>
        <v/>
      </c>
      <c r="J1791" s="8">
        <f>IF(C1791="","",
COUNTIFS(
sales!$C:$C,$C1791,
sales!$E:$E,$E1791,
sales!$H:$H,"&gt;="&amp;$F1791,
sales!$H:$H,"&lt;="&amp;$G1791
))</f>
        <v/>
      </c>
      <c r="K1791" s="9">
        <f>IF(COUNTIFS(sales!C:C, C1791)=0,"",
_xlfn.MAXIFS(sales!H:H, sales!C:C, C1791))</f>
        <v/>
      </c>
      <c r="L1791" s="4" t="n"/>
      <c r="M1791" s="4" t="n"/>
      <c r="N1791" s="10">
        <f>IF(C1791="","",
SUMIFS(
sales!$I:$I,
sales!$C:$C,$C1791,
sales!$E:$E,$E1791,
sales!$H:$H,"&gt;="&amp;$F1791,
sales!$H:$H,"&lt;="&amp;$G1791
))</f>
        <v/>
      </c>
      <c r="O1791" s="10">
        <f>IF(M1791="","",M1791-N1791)</f>
        <v/>
      </c>
      <c r="P1791" s="11">
        <f>IF(M1791=0,"",N1791/M1791)</f>
        <v/>
      </c>
      <c r="Q1791" s="12">
        <f>IF(OR(G1791="",O1791=""),"",
IF(AND(G1791&lt;TODAY(),O1791&gt;0),"YES","NO"))</f>
        <v/>
      </c>
      <c r="R1791" s="100" t="n"/>
      <c r="S1791" s="14" t="n"/>
      <c r="T1791" s="15">
        <f>IF(Q1791="YES", IF(R1791="Company",L1791*(1+S1791),IF(R1791="Vendor",L1791*(1-S1791),"")),"")</f>
        <v/>
      </c>
      <c r="U1791" s="15">
        <f>IF(Q1791="YES",O1791*T1791,"")</f>
        <v/>
      </c>
      <c r="V1791" s="16" t="n"/>
      <c r="W1791" s="17">
        <f>IF(Q1791="YES",G1791+V1791,"")</f>
        <v/>
      </c>
      <c r="X1791" s="18">
        <f>IF(Q1791="YES",IF(TODAY()&gt;W1791,"OVERDUE","WITHIN TIME"),"")</f>
        <v/>
      </c>
    </row>
    <row r="1792">
      <c r="A1792" s="3" t="n">
        <v>1788</v>
      </c>
      <c r="B1792" s="4" t="n"/>
      <c r="C1792" s="4" t="n"/>
      <c r="D1792" s="5">
        <f>IF(E1792="ISNR20","Natural Rubber-TSNR (ISNR-20)","")</f>
        <v/>
      </c>
      <c r="E1792" s="4" t="n"/>
      <c r="F1792" s="6" t="n"/>
      <c r="G1792" s="6" t="n"/>
      <c r="H1792" s="7">
        <f>IF(G1792="","",G1792-TODAY())</f>
        <v/>
      </c>
      <c r="I1792" s="8">
        <f>IF(G1792="","",
IF(G1792&lt;TODAY(),
IF(O1792&gt;0,"Violated","Completed"),
IF(H1792&lt;=7,"Expiring Soon",
"Active")))</f>
        <v/>
      </c>
      <c r="J1792" s="8">
        <f>IF(C1792="","",
COUNTIFS(
sales!$C:$C,$C1792,
sales!$E:$E,$E1792,
sales!$H:$H,"&gt;="&amp;$F1792,
sales!$H:$H,"&lt;="&amp;$G1792
))</f>
        <v/>
      </c>
      <c r="K1792" s="9">
        <f>IF(COUNTIFS(sales!C:C, C1792)=0,"",
_xlfn.MAXIFS(sales!H:H, sales!C:C, C1792))</f>
        <v/>
      </c>
      <c r="L1792" s="4" t="n"/>
      <c r="M1792" s="4" t="n"/>
      <c r="N1792" s="10">
        <f>IF(C1792="","",
SUMIFS(
sales!$I:$I,
sales!$C:$C,$C1792,
sales!$E:$E,$E1792,
sales!$H:$H,"&gt;="&amp;$F1792,
sales!$H:$H,"&lt;="&amp;$G1792
))</f>
        <v/>
      </c>
      <c r="O1792" s="10">
        <f>IF(M1792="","",M1792-N1792)</f>
        <v/>
      </c>
      <c r="P1792" s="11">
        <f>IF(M1792=0,"",N1792/M1792)</f>
        <v/>
      </c>
      <c r="Q1792" s="12">
        <f>IF(OR(G1792="",O1792=""),"",
IF(AND(G1792&lt;TODAY(),O1792&gt;0),"YES","NO"))</f>
        <v/>
      </c>
      <c r="R1792" s="100" t="n"/>
      <c r="S1792" s="14" t="n"/>
      <c r="T1792" s="15">
        <f>IF(Q1792="YES", IF(R1792="Company",L1792*(1+S1792),IF(R1792="Vendor",L1792*(1-S1792),"")),"")</f>
        <v/>
      </c>
      <c r="U1792" s="15">
        <f>IF(Q1792="YES",O1792*T1792,"")</f>
        <v/>
      </c>
      <c r="V1792" s="16" t="n"/>
      <c r="W1792" s="17">
        <f>IF(Q1792="YES",G1792+V1792,"")</f>
        <v/>
      </c>
      <c r="X1792" s="18">
        <f>IF(Q1792="YES",IF(TODAY()&gt;W1792,"OVERDUE","WITHIN TIME"),"")</f>
        <v/>
      </c>
    </row>
    <row r="1793">
      <c r="A1793" s="3" t="n">
        <v>1789</v>
      </c>
      <c r="B1793" s="4" t="n"/>
      <c r="C1793" s="4" t="n"/>
      <c r="D1793" s="5">
        <f>IF(E1793="ISNR20","Natural Rubber-TSNR (ISNR-20)","")</f>
        <v/>
      </c>
      <c r="E1793" s="4" t="n"/>
      <c r="F1793" s="6" t="n"/>
      <c r="G1793" s="6" t="n"/>
      <c r="H1793" s="7">
        <f>IF(G1793="","",G1793-TODAY())</f>
        <v/>
      </c>
      <c r="I1793" s="8">
        <f>IF(G1793="","",
IF(G1793&lt;TODAY(),
IF(O1793&gt;0,"Violated","Completed"),
IF(H1793&lt;=7,"Expiring Soon",
"Active")))</f>
        <v/>
      </c>
      <c r="J1793" s="8">
        <f>IF(C1793="","",
COUNTIFS(
sales!$C:$C,$C1793,
sales!$E:$E,$E1793,
sales!$H:$H,"&gt;="&amp;$F1793,
sales!$H:$H,"&lt;="&amp;$G1793
))</f>
        <v/>
      </c>
      <c r="K1793" s="9">
        <f>IF(COUNTIFS(sales!C:C, C1793)=0,"",
_xlfn.MAXIFS(sales!H:H, sales!C:C, C1793))</f>
        <v/>
      </c>
      <c r="L1793" s="4" t="n"/>
      <c r="M1793" s="4" t="n"/>
      <c r="N1793" s="10">
        <f>IF(C1793="","",
SUMIFS(
sales!$I:$I,
sales!$C:$C,$C1793,
sales!$E:$E,$E1793,
sales!$H:$H,"&gt;="&amp;$F1793,
sales!$H:$H,"&lt;="&amp;$G1793
))</f>
        <v/>
      </c>
      <c r="O1793" s="10">
        <f>IF(M1793="","",M1793-N1793)</f>
        <v/>
      </c>
      <c r="P1793" s="11">
        <f>IF(M1793=0,"",N1793/M1793)</f>
        <v/>
      </c>
      <c r="Q1793" s="12">
        <f>IF(OR(G1793="",O1793=""),"",
IF(AND(G1793&lt;TODAY(),O1793&gt;0),"YES","NO"))</f>
        <v/>
      </c>
      <c r="R1793" s="100" t="n"/>
      <c r="S1793" s="14" t="n"/>
      <c r="T1793" s="15">
        <f>IF(Q1793="YES", IF(R1793="Company",L1793*(1+S1793),IF(R1793="Vendor",L1793*(1-S1793),"")),"")</f>
        <v/>
      </c>
      <c r="U1793" s="15">
        <f>IF(Q1793="YES",O1793*T1793,"")</f>
        <v/>
      </c>
      <c r="V1793" s="16" t="n"/>
      <c r="W1793" s="17">
        <f>IF(Q1793="YES",G1793+V1793,"")</f>
        <v/>
      </c>
      <c r="X1793" s="18">
        <f>IF(Q1793="YES",IF(TODAY()&gt;W1793,"OVERDUE","WITHIN TIME"),"")</f>
        <v/>
      </c>
    </row>
    <row r="1794">
      <c r="A1794" s="3" t="n">
        <v>1790</v>
      </c>
      <c r="B1794" s="4" t="n"/>
      <c r="C1794" s="4" t="n"/>
      <c r="D1794" s="5">
        <f>IF(E1794="ISNR20","Natural Rubber-TSNR (ISNR-20)","")</f>
        <v/>
      </c>
      <c r="E1794" s="4" t="n"/>
      <c r="F1794" s="6" t="n"/>
      <c r="G1794" s="6" t="n"/>
      <c r="H1794" s="7">
        <f>IF(G1794="","",G1794-TODAY())</f>
        <v/>
      </c>
      <c r="I1794" s="8">
        <f>IF(G1794="","",
IF(G1794&lt;TODAY(),
IF(O1794&gt;0,"Violated","Completed"),
IF(H1794&lt;=7,"Expiring Soon",
"Active")))</f>
        <v/>
      </c>
      <c r="J1794" s="8">
        <f>IF(C1794="","",
COUNTIFS(
sales!$C:$C,$C1794,
sales!$E:$E,$E1794,
sales!$H:$H,"&gt;="&amp;$F1794,
sales!$H:$H,"&lt;="&amp;$G1794
))</f>
        <v/>
      </c>
      <c r="K1794" s="9">
        <f>IF(COUNTIFS(sales!C:C, C1794)=0,"",
_xlfn.MAXIFS(sales!H:H, sales!C:C, C1794))</f>
        <v/>
      </c>
      <c r="L1794" s="4" t="n"/>
      <c r="M1794" s="4" t="n"/>
      <c r="N1794" s="10">
        <f>IF(C1794="","",
SUMIFS(
sales!$I:$I,
sales!$C:$C,$C1794,
sales!$E:$E,$E1794,
sales!$H:$H,"&gt;="&amp;$F1794,
sales!$H:$H,"&lt;="&amp;$G1794
))</f>
        <v/>
      </c>
      <c r="O1794" s="10">
        <f>IF(M1794="","",M1794-N1794)</f>
        <v/>
      </c>
      <c r="P1794" s="11">
        <f>IF(M1794=0,"",N1794/M1794)</f>
        <v/>
      </c>
      <c r="Q1794" s="12">
        <f>IF(OR(G1794="",O1794=""),"",
IF(AND(G1794&lt;TODAY(),O1794&gt;0),"YES","NO"))</f>
        <v/>
      </c>
      <c r="R1794" s="100" t="n"/>
      <c r="S1794" s="14" t="n"/>
      <c r="T1794" s="15">
        <f>IF(Q1794="YES", IF(R1794="Company",L1794*(1+S1794),IF(R1794="Vendor",L1794*(1-S1794),"")),"")</f>
        <v/>
      </c>
      <c r="U1794" s="15">
        <f>IF(Q1794="YES",O1794*T1794,"")</f>
        <v/>
      </c>
      <c r="V1794" s="16" t="n"/>
      <c r="W1794" s="17">
        <f>IF(Q1794="YES",G1794+V1794,"")</f>
        <v/>
      </c>
      <c r="X1794" s="18">
        <f>IF(Q1794="YES",IF(TODAY()&gt;W1794,"OVERDUE","WITHIN TIME"),"")</f>
        <v/>
      </c>
    </row>
    <row r="1795">
      <c r="A1795" s="3" t="n">
        <v>1791</v>
      </c>
      <c r="B1795" s="4" t="n"/>
      <c r="C1795" s="4" t="n"/>
      <c r="D1795" s="5">
        <f>IF(E1795="ISNR20","Natural Rubber-TSNR (ISNR-20)","")</f>
        <v/>
      </c>
      <c r="E1795" s="4" t="n"/>
      <c r="F1795" s="6" t="n"/>
      <c r="G1795" s="6" t="n"/>
      <c r="H1795" s="7">
        <f>IF(G1795="","",G1795-TODAY())</f>
        <v/>
      </c>
      <c r="I1795" s="8">
        <f>IF(G1795="","",
IF(G1795&lt;TODAY(),
IF(O1795&gt;0,"Violated","Completed"),
IF(H1795&lt;=7,"Expiring Soon",
"Active")))</f>
        <v/>
      </c>
      <c r="J1795" s="8">
        <f>IF(C1795="","",
COUNTIFS(
sales!$C:$C,$C1795,
sales!$E:$E,$E1795,
sales!$H:$H,"&gt;="&amp;$F1795,
sales!$H:$H,"&lt;="&amp;$G1795
))</f>
        <v/>
      </c>
      <c r="K1795" s="9">
        <f>IF(COUNTIFS(sales!C:C, C1795)=0,"",
_xlfn.MAXIFS(sales!H:H, sales!C:C, C1795))</f>
        <v/>
      </c>
      <c r="L1795" s="4" t="n"/>
      <c r="M1795" s="4" t="n"/>
      <c r="N1795" s="10">
        <f>IF(C1795="","",
SUMIFS(
sales!$I:$I,
sales!$C:$C,$C1795,
sales!$E:$E,$E1795,
sales!$H:$H,"&gt;="&amp;$F1795,
sales!$H:$H,"&lt;="&amp;$G1795
))</f>
        <v/>
      </c>
      <c r="O1795" s="10">
        <f>IF(M1795="","",M1795-N1795)</f>
        <v/>
      </c>
      <c r="P1795" s="11">
        <f>IF(M1795=0,"",N1795/M1795)</f>
        <v/>
      </c>
      <c r="Q1795" s="12">
        <f>IF(OR(G1795="",O1795=""),"",
IF(AND(G1795&lt;TODAY(),O1795&gt;0),"YES","NO"))</f>
        <v/>
      </c>
      <c r="R1795" s="100" t="n"/>
      <c r="S1795" s="14" t="n"/>
      <c r="T1795" s="15">
        <f>IF(Q1795="YES", IF(R1795="Company",L1795*(1+S1795),IF(R1795="Vendor",L1795*(1-S1795),"")),"")</f>
        <v/>
      </c>
      <c r="U1795" s="15">
        <f>IF(Q1795="YES",O1795*T1795,"")</f>
        <v/>
      </c>
      <c r="V1795" s="16" t="n"/>
      <c r="W1795" s="17">
        <f>IF(Q1795="YES",G1795+V1795,"")</f>
        <v/>
      </c>
      <c r="X1795" s="18">
        <f>IF(Q1795="YES",IF(TODAY()&gt;W1795,"OVERDUE","WITHIN TIME"),"")</f>
        <v/>
      </c>
    </row>
    <row r="1796">
      <c r="A1796" s="3" t="n">
        <v>1792</v>
      </c>
      <c r="B1796" s="4" t="n"/>
      <c r="C1796" s="4" t="n"/>
      <c r="D1796" s="5">
        <f>IF(E1796="ISNR20","Natural Rubber-TSNR (ISNR-20)","")</f>
        <v/>
      </c>
      <c r="E1796" s="4" t="n"/>
      <c r="F1796" s="6" t="n"/>
      <c r="G1796" s="6" t="n"/>
      <c r="H1796" s="7">
        <f>IF(G1796="","",G1796-TODAY())</f>
        <v/>
      </c>
      <c r="I1796" s="8">
        <f>IF(G1796="","",
IF(G1796&lt;TODAY(),
IF(O1796&gt;0,"Violated","Completed"),
IF(H1796&lt;=7,"Expiring Soon",
"Active")))</f>
        <v/>
      </c>
      <c r="J1796" s="8">
        <f>IF(C1796="","",
COUNTIFS(
sales!$C:$C,$C1796,
sales!$E:$E,$E1796,
sales!$H:$H,"&gt;="&amp;$F1796,
sales!$H:$H,"&lt;="&amp;$G1796
))</f>
        <v/>
      </c>
      <c r="K1796" s="9">
        <f>IF(COUNTIFS(sales!C:C, C1796)=0,"",
_xlfn.MAXIFS(sales!H:H, sales!C:C, C1796))</f>
        <v/>
      </c>
      <c r="L1796" s="4" t="n"/>
      <c r="M1796" s="4" t="n"/>
      <c r="N1796" s="10">
        <f>IF(C1796="","",
SUMIFS(
sales!$I:$I,
sales!$C:$C,$C1796,
sales!$E:$E,$E1796,
sales!$H:$H,"&gt;="&amp;$F1796,
sales!$H:$H,"&lt;="&amp;$G1796
))</f>
        <v/>
      </c>
      <c r="O1796" s="10">
        <f>IF(M1796="","",M1796-N1796)</f>
        <v/>
      </c>
      <c r="P1796" s="11">
        <f>IF(M1796=0,"",N1796/M1796)</f>
        <v/>
      </c>
      <c r="Q1796" s="12">
        <f>IF(OR(G1796="",O1796=""),"",
IF(AND(G1796&lt;TODAY(),O1796&gt;0),"YES","NO"))</f>
        <v/>
      </c>
      <c r="R1796" s="100" t="n"/>
      <c r="S1796" s="14" t="n"/>
      <c r="T1796" s="15">
        <f>IF(Q1796="YES", IF(R1796="Company",L1796*(1+S1796),IF(R1796="Vendor",L1796*(1-S1796),"")),"")</f>
        <v/>
      </c>
      <c r="U1796" s="15">
        <f>IF(Q1796="YES",O1796*T1796,"")</f>
        <v/>
      </c>
      <c r="V1796" s="16" t="n"/>
      <c r="W1796" s="17">
        <f>IF(Q1796="YES",G1796+V1796,"")</f>
        <v/>
      </c>
      <c r="X1796" s="18">
        <f>IF(Q1796="YES",IF(TODAY()&gt;W1796,"OVERDUE","WITHIN TIME"),"")</f>
        <v/>
      </c>
    </row>
    <row r="1797">
      <c r="A1797" s="3" t="n">
        <v>1793</v>
      </c>
      <c r="B1797" s="4" t="n"/>
      <c r="C1797" s="4" t="n"/>
      <c r="D1797" s="5">
        <f>IF(E1797="ISNR20","Natural Rubber-TSNR (ISNR-20)","")</f>
        <v/>
      </c>
      <c r="E1797" s="4" t="n"/>
      <c r="F1797" s="6" t="n"/>
      <c r="G1797" s="6" t="n"/>
      <c r="H1797" s="7">
        <f>IF(G1797="","",G1797-TODAY())</f>
        <v/>
      </c>
      <c r="I1797" s="8">
        <f>IF(G1797="","",
IF(G1797&lt;TODAY(),
IF(O1797&gt;0,"Violated","Completed"),
IF(H1797&lt;=7,"Expiring Soon",
"Active")))</f>
        <v/>
      </c>
      <c r="J1797" s="8">
        <f>IF(C1797="","",
COUNTIFS(
sales!$C:$C,$C1797,
sales!$E:$E,$E1797,
sales!$H:$H,"&gt;="&amp;$F1797,
sales!$H:$H,"&lt;="&amp;$G1797
))</f>
        <v/>
      </c>
      <c r="K1797" s="9">
        <f>IF(COUNTIFS(sales!C:C, C1797)=0,"",
_xlfn.MAXIFS(sales!H:H, sales!C:C, C1797))</f>
        <v/>
      </c>
      <c r="L1797" s="4" t="n"/>
      <c r="M1797" s="4" t="n"/>
      <c r="N1797" s="10">
        <f>IF(C1797="","",
SUMIFS(
sales!$I:$I,
sales!$C:$C,$C1797,
sales!$E:$E,$E1797,
sales!$H:$H,"&gt;="&amp;$F1797,
sales!$H:$H,"&lt;="&amp;$G1797
))</f>
        <v/>
      </c>
      <c r="O1797" s="10">
        <f>IF(M1797="","",M1797-N1797)</f>
        <v/>
      </c>
      <c r="P1797" s="11">
        <f>IF(M1797=0,"",N1797/M1797)</f>
        <v/>
      </c>
      <c r="Q1797" s="12">
        <f>IF(OR(G1797="",O1797=""),"",
IF(AND(G1797&lt;TODAY(),O1797&gt;0),"YES","NO"))</f>
        <v/>
      </c>
      <c r="R1797" s="100" t="n"/>
      <c r="S1797" s="14" t="n"/>
      <c r="T1797" s="15">
        <f>IF(Q1797="YES", IF(R1797="Company",L1797*(1+S1797),IF(R1797="Vendor",L1797*(1-S1797),"")),"")</f>
        <v/>
      </c>
      <c r="U1797" s="15">
        <f>IF(Q1797="YES",O1797*T1797,"")</f>
        <v/>
      </c>
      <c r="V1797" s="16" t="n"/>
      <c r="W1797" s="17">
        <f>IF(Q1797="YES",G1797+V1797,"")</f>
        <v/>
      </c>
      <c r="X1797" s="18">
        <f>IF(Q1797="YES",IF(TODAY()&gt;W1797,"OVERDUE","WITHIN TIME"),"")</f>
        <v/>
      </c>
    </row>
    <row r="1798">
      <c r="A1798" s="3" t="n">
        <v>1794</v>
      </c>
      <c r="B1798" s="4" t="n"/>
      <c r="C1798" s="4" t="n"/>
      <c r="D1798" s="5">
        <f>IF(E1798="ISNR20","Natural Rubber-TSNR (ISNR-20)","")</f>
        <v/>
      </c>
      <c r="E1798" s="4" t="n"/>
      <c r="F1798" s="6" t="n"/>
      <c r="G1798" s="6" t="n"/>
      <c r="H1798" s="7">
        <f>IF(G1798="","",G1798-TODAY())</f>
        <v/>
      </c>
      <c r="I1798" s="8">
        <f>IF(G1798="","",
IF(G1798&lt;TODAY(),
IF(O1798&gt;0,"Violated","Completed"),
IF(H1798&lt;=7,"Expiring Soon",
"Active")))</f>
        <v/>
      </c>
      <c r="J1798" s="8">
        <f>IF(C1798="","",
COUNTIFS(
sales!$C:$C,$C1798,
sales!$E:$E,$E1798,
sales!$H:$H,"&gt;="&amp;$F1798,
sales!$H:$H,"&lt;="&amp;$G1798
))</f>
        <v/>
      </c>
      <c r="K1798" s="9">
        <f>IF(COUNTIFS(sales!C:C, C1798)=0,"",
_xlfn.MAXIFS(sales!H:H, sales!C:C, C1798))</f>
        <v/>
      </c>
      <c r="L1798" s="4" t="n"/>
      <c r="M1798" s="4" t="n"/>
      <c r="N1798" s="10">
        <f>IF(C1798="","",
SUMIFS(
sales!$I:$I,
sales!$C:$C,$C1798,
sales!$E:$E,$E1798,
sales!$H:$H,"&gt;="&amp;$F1798,
sales!$H:$H,"&lt;="&amp;$G1798
))</f>
        <v/>
      </c>
      <c r="O1798" s="10">
        <f>IF(M1798="","",M1798-N1798)</f>
        <v/>
      </c>
      <c r="P1798" s="11">
        <f>IF(M1798=0,"",N1798/M1798)</f>
        <v/>
      </c>
      <c r="Q1798" s="12">
        <f>IF(OR(G1798="",O1798=""),"",
IF(AND(G1798&lt;TODAY(),O1798&gt;0),"YES","NO"))</f>
        <v/>
      </c>
      <c r="R1798" s="100" t="n"/>
      <c r="S1798" s="14" t="n"/>
      <c r="T1798" s="15">
        <f>IF(Q1798="YES", IF(R1798="Company",L1798*(1+S1798),IF(R1798="Vendor",L1798*(1-S1798),"")),"")</f>
        <v/>
      </c>
      <c r="U1798" s="15">
        <f>IF(Q1798="YES",O1798*T1798,"")</f>
        <v/>
      </c>
      <c r="V1798" s="16" t="n"/>
      <c r="W1798" s="17">
        <f>IF(Q1798="YES",G1798+V1798,"")</f>
        <v/>
      </c>
      <c r="X1798" s="18">
        <f>IF(Q1798="YES",IF(TODAY()&gt;W1798,"OVERDUE","WITHIN TIME"),"")</f>
        <v/>
      </c>
    </row>
    <row r="1799">
      <c r="A1799" s="3" t="n">
        <v>1795</v>
      </c>
      <c r="B1799" s="4" t="n"/>
      <c r="C1799" s="4" t="n"/>
      <c r="D1799" s="5">
        <f>IF(E1799="ISNR20","Natural Rubber-TSNR (ISNR-20)","")</f>
        <v/>
      </c>
      <c r="E1799" s="4" t="n"/>
      <c r="F1799" s="6" t="n"/>
      <c r="G1799" s="6" t="n"/>
      <c r="H1799" s="7">
        <f>IF(G1799="","",G1799-TODAY())</f>
        <v/>
      </c>
      <c r="I1799" s="8">
        <f>IF(G1799="","",
IF(G1799&lt;TODAY(),
IF(O1799&gt;0,"Violated","Completed"),
IF(H1799&lt;=7,"Expiring Soon",
"Active")))</f>
        <v/>
      </c>
      <c r="J1799" s="8">
        <f>IF(C1799="","",
COUNTIFS(
sales!$C:$C,$C1799,
sales!$E:$E,$E1799,
sales!$H:$H,"&gt;="&amp;$F1799,
sales!$H:$H,"&lt;="&amp;$G1799
))</f>
        <v/>
      </c>
      <c r="K1799" s="9">
        <f>IF(COUNTIFS(sales!C:C, C1799)=0,"",
_xlfn.MAXIFS(sales!H:H, sales!C:C, C1799))</f>
        <v/>
      </c>
      <c r="L1799" s="4" t="n"/>
      <c r="M1799" s="4" t="n"/>
      <c r="N1799" s="10">
        <f>IF(C1799="","",
SUMIFS(
sales!$I:$I,
sales!$C:$C,$C1799,
sales!$E:$E,$E1799,
sales!$H:$H,"&gt;="&amp;$F1799,
sales!$H:$H,"&lt;="&amp;$G1799
))</f>
        <v/>
      </c>
      <c r="O1799" s="10">
        <f>IF(M1799="","",M1799-N1799)</f>
        <v/>
      </c>
      <c r="P1799" s="11">
        <f>IF(M1799=0,"",N1799/M1799)</f>
        <v/>
      </c>
      <c r="Q1799" s="12">
        <f>IF(OR(G1799="",O1799=""),"",
IF(AND(G1799&lt;TODAY(),O1799&gt;0),"YES","NO"))</f>
        <v/>
      </c>
      <c r="R1799" s="100" t="n"/>
      <c r="S1799" s="14" t="n"/>
      <c r="T1799" s="15">
        <f>IF(Q1799="YES", IF(R1799="Company",L1799*(1+S1799),IF(R1799="Vendor",L1799*(1-S1799),"")),"")</f>
        <v/>
      </c>
      <c r="U1799" s="15">
        <f>IF(Q1799="YES",O1799*T1799,"")</f>
        <v/>
      </c>
      <c r="V1799" s="16" t="n"/>
      <c r="W1799" s="17">
        <f>IF(Q1799="YES",G1799+V1799,"")</f>
        <v/>
      </c>
      <c r="X1799" s="18">
        <f>IF(Q1799="YES",IF(TODAY()&gt;W1799,"OVERDUE","WITHIN TIME"),"")</f>
        <v/>
      </c>
    </row>
    <row r="1800">
      <c r="A1800" s="3" t="n">
        <v>1796</v>
      </c>
      <c r="B1800" s="4" t="n"/>
      <c r="C1800" s="4" t="n"/>
      <c r="D1800" s="5">
        <f>IF(E1800="ISNR20","Natural Rubber-TSNR (ISNR-20)","")</f>
        <v/>
      </c>
      <c r="E1800" s="4" t="n"/>
      <c r="F1800" s="6" t="n"/>
      <c r="G1800" s="6" t="n"/>
      <c r="H1800" s="7">
        <f>IF(G1800="","",G1800-TODAY())</f>
        <v/>
      </c>
      <c r="I1800" s="8">
        <f>IF(G1800="","",
IF(G1800&lt;TODAY(),
IF(O1800&gt;0,"Violated","Completed"),
IF(H1800&lt;=7,"Expiring Soon",
"Active")))</f>
        <v/>
      </c>
      <c r="J1800" s="8">
        <f>IF(C1800="","",
COUNTIFS(
sales!$C:$C,$C1800,
sales!$E:$E,$E1800,
sales!$H:$H,"&gt;="&amp;$F1800,
sales!$H:$H,"&lt;="&amp;$G1800
))</f>
        <v/>
      </c>
      <c r="K1800" s="9">
        <f>IF(COUNTIFS(sales!C:C, C1800)=0,"",
_xlfn.MAXIFS(sales!H:H, sales!C:C, C1800))</f>
        <v/>
      </c>
      <c r="L1800" s="4" t="n"/>
      <c r="M1800" s="4" t="n"/>
      <c r="N1800" s="10">
        <f>IF(C1800="","",
SUMIFS(
sales!$I:$I,
sales!$C:$C,$C1800,
sales!$E:$E,$E1800,
sales!$H:$H,"&gt;="&amp;$F1800,
sales!$H:$H,"&lt;="&amp;$G1800
))</f>
        <v/>
      </c>
      <c r="O1800" s="10">
        <f>IF(M1800="","",M1800-N1800)</f>
        <v/>
      </c>
      <c r="P1800" s="11">
        <f>IF(M1800=0,"",N1800/M1800)</f>
        <v/>
      </c>
      <c r="Q1800" s="12">
        <f>IF(OR(G1800="",O1800=""),"",
IF(AND(G1800&lt;TODAY(),O1800&gt;0),"YES","NO"))</f>
        <v/>
      </c>
      <c r="R1800" s="100" t="n"/>
      <c r="S1800" s="14" t="n"/>
      <c r="T1800" s="15">
        <f>IF(Q1800="YES", IF(R1800="Company",L1800*(1+S1800),IF(R1800="Vendor",L1800*(1-S1800),"")),"")</f>
        <v/>
      </c>
      <c r="U1800" s="15">
        <f>IF(Q1800="YES",O1800*T1800,"")</f>
        <v/>
      </c>
      <c r="V1800" s="16" t="n"/>
      <c r="W1800" s="17">
        <f>IF(Q1800="YES",G1800+V1800,"")</f>
        <v/>
      </c>
      <c r="X1800" s="18">
        <f>IF(Q1800="YES",IF(TODAY()&gt;W1800,"OVERDUE","WITHIN TIME"),"")</f>
        <v/>
      </c>
    </row>
    <row r="1801">
      <c r="A1801" s="3" t="n">
        <v>1797</v>
      </c>
      <c r="B1801" s="4" t="n"/>
      <c r="C1801" s="4" t="n"/>
      <c r="D1801" s="5">
        <f>IF(E1801="ISNR20","Natural Rubber-TSNR (ISNR-20)","")</f>
        <v/>
      </c>
      <c r="E1801" s="4" t="n"/>
      <c r="F1801" s="6" t="n"/>
      <c r="G1801" s="6" t="n"/>
      <c r="H1801" s="7">
        <f>IF(G1801="","",G1801-TODAY())</f>
        <v/>
      </c>
      <c r="I1801" s="8">
        <f>IF(G1801="","",
IF(G1801&lt;TODAY(),
IF(O1801&gt;0,"Violated","Completed"),
IF(H1801&lt;=7,"Expiring Soon",
"Active")))</f>
        <v/>
      </c>
      <c r="J1801" s="8">
        <f>IF(C1801="","",
COUNTIFS(
sales!$C:$C,$C1801,
sales!$E:$E,$E1801,
sales!$H:$H,"&gt;="&amp;$F1801,
sales!$H:$H,"&lt;="&amp;$G1801
))</f>
        <v/>
      </c>
      <c r="K1801" s="9">
        <f>IF(COUNTIFS(sales!C:C, C1801)=0,"",
_xlfn.MAXIFS(sales!H:H, sales!C:C, C1801))</f>
        <v/>
      </c>
      <c r="L1801" s="4" t="n"/>
      <c r="M1801" s="4" t="n"/>
      <c r="N1801" s="10">
        <f>IF(C1801="","",
SUMIFS(
sales!$I:$I,
sales!$C:$C,$C1801,
sales!$E:$E,$E1801,
sales!$H:$H,"&gt;="&amp;$F1801,
sales!$H:$H,"&lt;="&amp;$G1801
))</f>
        <v/>
      </c>
      <c r="O1801" s="10">
        <f>IF(M1801="","",M1801-N1801)</f>
        <v/>
      </c>
      <c r="P1801" s="11">
        <f>IF(M1801=0,"",N1801/M1801)</f>
        <v/>
      </c>
      <c r="Q1801" s="12">
        <f>IF(OR(G1801="",O1801=""),"",
IF(AND(G1801&lt;TODAY(),O1801&gt;0),"YES","NO"))</f>
        <v/>
      </c>
      <c r="R1801" s="100" t="n"/>
      <c r="S1801" s="14" t="n"/>
      <c r="T1801" s="15">
        <f>IF(Q1801="YES", IF(R1801="Company",L1801*(1+S1801),IF(R1801="Vendor",L1801*(1-S1801),"")),"")</f>
        <v/>
      </c>
      <c r="U1801" s="15">
        <f>IF(Q1801="YES",O1801*T1801,"")</f>
        <v/>
      </c>
      <c r="V1801" s="16" t="n"/>
      <c r="W1801" s="17">
        <f>IF(Q1801="YES",G1801+V1801,"")</f>
        <v/>
      </c>
      <c r="X1801" s="18">
        <f>IF(Q1801="YES",IF(TODAY()&gt;W1801,"OVERDUE","WITHIN TIME"),"")</f>
        <v/>
      </c>
    </row>
    <row r="1802">
      <c r="A1802" s="3" t="n">
        <v>1798</v>
      </c>
      <c r="B1802" s="4" t="n"/>
      <c r="C1802" s="4" t="n"/>
      <c r="D1802" s="5">
        <f>IF(E1802="ISNR20","Natural Rubber-TSNR (ISNR-20)","")</f>
        <v/>
      </c>
      <c r="E1802" s="4" t="n"/>
      <c r="F1802" s="6" t="n"/>
      <c r="G1802" s="6" t="n"/>
      <c r="H1802" s="7">
        <f>IF(G1802="","",G1802-TODAY())</f>
        <v/>
      </c>
      <c r="I1802" s="8">
        <f>IF(G1802="","",
IF(G1802&lt;TODAY(),
IF(O1802&gt;0,"Violated","Completed"),
IF(H1802&lt;=7,"Expiring Soon",
"Active")))</f>
        <v/>
      </c>
      <c r="J1802" s="8">
        <f>IF(C1802="","",
COUNTIFS(
sales!$C:$C,$C1802,
sales!$E:$E,$E1802,
sales!$H:$H,"&gt;="&amp;$F1802,
sales!$H:$H,"&lt;="&amp;$G1802
))</f>
        <v/>
      </c>
      <c r="K1802" s="9">
        <f>IF(COUNTIFS(sales!C:C, C1802)=0,"",
_xlfn.MAXIFS(sales!H:H, sales!C:C, C1802))</f>
        <v/>
      </c>
      <c r="L1802" s="4" t="n"/>
      <c r="M1802" s="4" t="n"/>
      <c r="N1802" s="10">
        <f>IF(C1802="","",
SUMIFS(
sales!$I:$I,
sales!$C:$C,$C1802,
sales!$E:$E,$E1802,
sales!$H:$H,"&gt;="&amp;$F1802,
sales!$H:$H,"&lt;="&amp;$G1802
))</f>
        <v/>
      </c>
      <c r="O1802" s="10">
        <f>IF(M1802="","",M1802-N1802)</f>
        <v/>
      </c>
      <c r="P1802" s="11">
        <f>IF(M1802=0,"",N1802/M1802)</f>
        <v/>
      </c>
      <c r="Q1802" s="12">
        <f>IF(OR(G1802="",O1802=""),"",
IF(AND(G1802&lt;TODAY(),O1802&gt;0),"YES","NO"))</f>
        <v/>
      </c>
      <c r="R1802" s="100" t="n"/>
      <c r="S1802" s="14" t="n"/>
      <c r="T1802" s="15">
        <f>IF(Q1802="YES", IF(R1802="Company",L1802*(1+S1802),IF(R1802="Vendor",L1802*(1-S1802),"")),"")</f>
        <v/>
      </c>
      <c r="U1802" s="15">
        <f>IF(Q1802="YES",O1802*T1802,"")</f>
        <v/>
      </c>
      <c r="V1802" s="16" t="n"/>
      <c r="W1802" s="17">
        <f>IF(Q1802="YES",G1802+V1802,"")</f>
        <v/>
      </c>
      <c r="X1802" s="18">
        <f>IF(Q1802="YES",IF(TODAY()&gt;W1802,"OVERDUE","WITHIN TIME"),"")</f>
        <v/>
      </c>
    </row>
    <row r="1803">
      <c r="A1803" s="3" t="n">
        <v>1799</v>
      </c>
      <c r="B1803" s="4" t="n"/>
      <c r="C1803" s="4" t="n"/>
      <c r="D1803" s="5">
        <f>IF(E1803="ISNR20","Natural Rubber-TSNR (ISNR-20)","")</f>
        <v/>
      </c>
      <c r="E1803" s="4" t="n"/>
      <c r="F1803" s="6" t="n"/>
      <c r="G1803" s="6" t="n"/>
      <c r="H1803" s="7">
        <f>IF(G1803="","",G1803-TODAY())</f>
        <v/>
      </c>
      <c r="I1803" s="8">
        <f>IF(G1803="","",
IF(G1803&lt;TODAY(),
IF(O1803&gt;0,"Violated","Completed"),
IF(H1803&lt;=7,"Expiring Soon",
"Active")))</f>
        <v/>
      </c>
      <c r="J1803" s="8">
        <f>IF(C1803="","",
COUNTIFS(
sales!$C:$C,$C1803,
sales!$E:$E,$E1803,
sales!$H:$H,"&gt;="&amp;$F1803,
sales!$H:$H,"&lt;="&amp;$G1803
))</f>
        <v/>
      </c>
      <c r="K1803" s="9">
        <f>IF(COUNTIFS(sales!C:C, C1803)=0,"",
_xlfn.MAXIFS(sales!H:H, sales!C:C, C1803))</f>
        <v/>
      </c>
      <c r="L1803" s="4" t="n"/>
      <c r="M1803" s="4" t="n"/>
      <c r="N1803" s="10">
        <f>IF(C1803="","",
SUMIFS(
sales!$I:$I,
sales!$C:$C,$C1803,
sales!$E:$E,$E1803,
sales!$H:$H,"&gt;="&amp;$F1803,
sales!$H:$H,"&lt;="&amp;$G1803
))</f>
        <v/>
      </c>
      <c r="O1803" s="10">
        <f>IF(M1803="","",M1803-N1803)</f>
        <v/>
      </c>
      <c r="P1803" s="11">
        <f>IF(M1803=0,"",N1803/M1803)</f>
        <v/>
      </c>
      <c r="Q1803" s="12">
        <f>IF(OR(G1803="",O1803=""),"",
IF(AND(G1803&lt;TODAY(),O1803&gt;0),"YES","NO"))</f>
        <v/>
      </c>
      <c r="R1803" s="100" t="n"/>
      <c r="S1803" s="14" t="n"/>
      <c r="T1803" s="15">
        <f>IF(Q1803="YES", IF(R1803="Company",L1803*(1+S1803),IF(R1803="Vendor",L1803*(1-S1803),"")),"")</f>
        <v/>
      </c>
      <c r="U1803" s="15">
        <f>IF(Q1803="YES",O1803*T1803,"")</f>
        <v/>
      </c>
      <c r="V1803" s="16" t="n"/>
      <c r="W1803" s="17">
        <f>IF(Q1803="YES",G1803+V1803,"")</f>
        <v/>
      </c>
      <c r="X1803" s="18">
        <f>IF(Q1803="YES",IF(TODAY()&gt;W1803,"OVERDUE","WITHIN TIME"),"")</f>
        <v/>
      </c>
    </row>
    <row r="1804">
      <c r="A1804" s="3" t="n">
        <v>1800</v>
      </c>
      <c r="B1804" s="4" t="n"/>
      <c r="C1804" s="4" t="n"/>
      <c r="D1804" s="5">
        <f>IF(E1804="ISNR20","Natural Rubber-TSNR (ISNR-20)","")</f>
        <v/>
      </c>
      <c r="E1804" s="4" t="n"/>
      <c r="F1804" s="6" t="n"/>
      <c r="G1804" s="6" t="n"/>
      <c r="H1804" s="7">
        <f>IF(G1804="","",G1804-TODAY())</f>
        <v/>
      </c>
      <c r="I1804" s="8">
        <f>IF(G1804="","",
IF(G1804&lt;TODAY(),
IF(O1804&gt;0,"Violated","Completed"),
IF(H1804&lt;=7,"Expiring Soon",
"Active")))</f>
        <v/>
      </c>
      <c r="J1804" s="8">
        <f>IF(C1804="","",
COUNTIFS(
sales!$C:$C,$C1804,
sales!$E:$E,$E1804,
sales!$H:$H,"&gt;="&amp;$F1804,
sales!$H:$H,"&lt;="&amp;$G1804
))</f>
        <v/>
      </c>
      <c r="K1804" s="9">
        <f>IF(COUNTIFS(sales!C:C, C1804)=0,"",
_xlfn.MAXIFS(sales!H:H, sales!C:C, C1804))</f>
        <v/>
      </c>
      <c r="L1804" s="4" t="n"/>
      <c r="M1804" s="4" t="n"/>
      <c r="N1804" s="10">
        <f>IF(C1804="","",
SUMIFS(
sales!$I:$I,
sales!$C:$C,$C1804,
sales!$E:$E,$E1804,
sales!$H:$H,"&gt;="&amp;$F1804,
sales!$H:$H,"&lt;="&amp;$G1804
))</f>
        <v/>
      </c>
      <c r="O1804" s="10">
        <f>IF(M1804="","",M1804-N1804)</f>
        <v/>
      </c>
      <c r="P1804" s="11">
        <f>IF(M1804=0,"",N1804/M1804)</f>
        <v/>
      </c>
      <c r="Q1804" s="12">
        <f>IF(OR(G1804="",O1804=""),"",
IF(AND(G1804&lt;TODAY(),O1804&gt;0),"YES","NO"))</f>
        <v/>
      </c>
      <c r="R1804" s="100" t="n"/>
      <c r="S1804" s="14" t="n"/>
      <c r="T1804" s="15">
        <f>IF(Q1804="YES", IF(R1804="Company",L1804*(1+S1804),IF(R1804="Vendor",L1804*(1-S1804),"")),"")</f>
        <v/>
      </c>
      <c r="U1804" s="15">
        <f>IF(Q1804="YES",O1804*T1804,"")</f>
        <v/>
      </c>
      <c r="V1804" s="16" t="n"/>
      <c r="W1804" s="17">
        <f>IF(Q1804="YES",G1804+V1804,"")</f>
        <v/>
      </c>
      <c r="X1804" s="18">
        <f>IF(Q1804="YES",IF(TODAY()&gt;W1804,"OVERDUE","WITHIN TIME"),"")</f>
        <v/>
      </c>
    </row>
    <row r="1805">
      <c r="A1805" s="3" t="n">
        <v>1801</v>
      </c>
      <c r="B1805" s="4" t="n"/>
      <c r="C1805" s="4" t="n"/>
      <c r="D1805" s="5">
        <f>IF(E1805="ISNR20","Natural Rubber-TSNR (ISNR-20)","")</f>
        <v/>
      </c>
      <c r="E1805" s="4" t="n"/>
      <c r="F1805" s="6" t="n"/>
      <c r="G1805" s="6" t="n"/>
      <c r="H1805" s="7">
        <f>IF(G1805="","",G1805-TODAY())</f>
        <v/>
      </c>
      <c r="I1805" s="8">
        <f>IF(G1805="","",
IF(G1805&lt;TODAY(),
IF(O1805&gt;0,"Violated","Completed"),
IF(H1805&lt;=7,"Expiring Soon",
"Active")))</f>
        <v/>
      </c>
      <c r="J1805" s="8">
        <f>IF(C1805="","",
COUNTIFS(
sales!$C:$C,$C1805,
sales!$E:$E,$E1805,
sales!$H:$H,"&gt;="&amp;$F1805,
sales!$H:$H,"&lt;="&amp;$G1805
))</f>
        <v/>
      </c>
      <c r="K1805" s="9">
        <f>IF(COUNTIFS(sales!C:C, C1805)=0,"",
_xlfn.MAXIFS(sales!H:H, sales!C:C, C1805))</f>
        <v/>
      </c>
      <c r="L1805" s="4" t="n"/>
      <c r="M1805" s="4" t="n"/>
      <c r="N1805" s="10">
        <f>IF(C1805="","",
SUMIFS(
sales!$I:$I,
sales!$C:$C,$C1805,
sales!$E:$E,$E1805,
sales!$H:$H,"&gt;="&amp;$F1805,
sales!$H:$H,"&lt;="&amp;$G1805
))</f>
        <v/>
      </c>
      <c r="O1805" s="10">
        <f>IF(M1805="","",M1805-N1805)</f>
        <v/>
      </c>
      <c r="P1805" s="11">
        <f>IF(M1805=0,"",N1805/M1805)</f>
        <v/>
      </c>
      <c r="Q1805" s="12">
        <f>IF(OR(G1805="",O1805=""),"",
IF(AND(G1805&lt;TODAY(),O1805&gt;0),"YES","NO"))</f>
        <v/>
      </c>
      <c r="R1805" s="100" t="n"/>
      <c r="S1805" s="14" t="n"/>
      <c r="T1805" s="15">
        <f>IF(Q1805="YES", IF(R1805="Company",L1805*(1+S1805),IF(R1805="Vendor",L1805*(1-S1805),"")),"")</f>
        <v/>
      </c>
      <c r="U1805" s="15">
        <f>IF(Q1805="YES",O1805*T1805,"")</f>
        <v/>
      </c>
      <c r="V1805" s="16" t="n"/>
      <c r="W1805" s="17">
        <f>IF(Q1805="YES",G1805+V1805,"")</f>
        <v/>
      </c>
      <c r="X1805" s="18">
        <f>IF(Q1805="YES",IF(TODAY()&gt;W1805,"OVERDUE","WITHIN TIME"),"")</f>
        <v/>
      </c>
    </row>
    <row r="1806">
      <c r="A1806" s="3" t="n">
        <v>1802</v>
      </c>
      <c r="B1806" s="4" t="n"/>
      <c r="C1806" s="4" t="n"/>
      <c r="D1806" s="5">
        <f>IF(E1806="ISNR20","Natural Rubber-TSNR (ISNR-20)","")</f>
        <v/>
      </c>
      <c r="E1806" s="4" t="n"/>
      <c r="F1806" s="6" t="n"/>
      <c r="G1806" s="6" t="n"/>
      <c r="H1806" s="7">
        <f>IF(G1806="","",G1806-TODAY())</f>
        <v/>
      </c>
      <c r="I1806" s="8">
        <f>IF(G1806="","",
IF(G1806&lt;TODAY(),
IF(O1806&gt;0,"Violated","Completed"),
IF(H1806&lt;=7,"Expiring Soon",
"Active")))</f>
        <v/>
      </c>
      <c r="J1806" s="8">
        <f>IF(C1806="","",
COUNTIFS(
sales!$C:$C,$C1806,
sales!$E:$E,$E1806,
sales!$H:$H,"&gt;="&amp;$F1806,
sales!$H:$H,"&lt;="&amp;$G1806
))</f>
        <v/>
      </c>
      <c r="K1806" s="9">
        <f>IF(COUNTIFS(sales!C:C, C1806)=0,"",
_xlfn.MAXIFS(sales!H:H, sales!C:C, C1806))</f>
        <v/>
      </c>
      <c r="L1806" s="4" t="n"/>
      <c r="M1806" s="4" t="n"/>
      <c r="N1806" s="10">
        <f>IF(C1806="","",
SUMIFS(
sales!$I:$I,
sales!$C:$C,$C1806,
sales!$E:$E,$E1806,
sales!$H:$H,"&gt;="&amp;$F1806,
sales!$H:$H,"&lt;="&amp;$G1806
))</f>
        <v/>
      </c>
      <c r="O1806" s="10">
        <f>IF(M1806="","",M1806-N1806)</f>
        <v/>
      </c>
      <c r="P1806" s="11">
        <f>IF(M1806=0,"",N1806/M1806)</f>
        <v/>
      </c>
      <c r="Q1806" s="12">
        <f>IF(OR(G1806="",O1806=""),"",
IF(AND(G1806&lt;TODAY(),O1806&gt;0),"YES","NO"))</f>
        <v/>
      </c>
      <c r="R1806" s="100" t="n"/>
      <c r="S1806" s="14" t="n"/>
      <c r="T1806" s="15">
        <f>IF(Q1806="YES", IF(R1806="Company",L1806*(1+S1806),IF(R1806="Vendor",L1806*(1-S1806),"")),"")</f>
        <v/>
      </c>
      <c r="U1806" s="15">
        <f>IF(Q1806="YES",O1806*T1806,"")</f>
        <v/>
      </c>
      <c r="V1806" s="16" t="n"/>
      <c r="W1806" s="17">
        <f>IF(Q1806="YES",G1806+V1806,"")</f>
        <v/>
      </c>
      <c r="X1806" s="18">
        <f>IF(Q1806="YES",IF(TODAY()&gt;W1806,"OVERDUE","WITHIN TIME"),"")</f>
        <v/>
      </c>
    </row>
    <row r="1807">
      <c r="A1807" s="3" t="n">
        <v>1803</v>
      </c>
      <c r="B1807" s="4" t="n"/>
      <c r="C1807" s="4" t="n"/>
      <c r="D1807" s="5">
        <f>IF(E1807="ISNR20","Natural Rubber-TSNR (ISNR-20)","")</f>
        <v/>
      </c>
      <c r="E1807" s="4" t="n"/>
      <c r="F1807" s="6" t="n"/>
      <c r="G1807" s="6" t="n"/>
      <c r="H1807" s="7">
        <f>IF(G1807="","",G1807-TODAY())</f>
        <v/>
      </c>
      <c r="I1807" s="8">
        <f>IF(G1807="","",
IF(G1807&lt;TODAY(),
IF(O1807&gt;0,"Violated","Completed"),
IF(H1807&lt;=7,"Expiring Soon",
"Active")))</f>
        <v/>
      </c>
      <c r="J1807" s="8">
        <f>IF(C1807="","",
COUNTIFS(
sales!$C:$C,$C1807,
sales!$E:$E,$E1807,
sales!$H:$H,"&gt;="&amp;$F1807,
sales!$H:$H,"&lt;="&amp;$G1807
))</f>
        <v/>
      </c>
      <c r="K1807" s="9">
        <f>IF(COUNTIFS(sales!C:C, C1807)=0,"",
_xlfn.MAXIFS(sales!H:H, sales!C:C, C1807))</f>
        <v/>
      </c>
      <c r="L1807" s="4" t="n"/>
      <c r="M1807" s="4" t="n"/>
      <c r="N1807" s="10">
        <f>IF(C1807="","",
SUMIFS(
sales!$I:$I,
sales!$C:$C,$C1807,
sales!$E:$E,$E1807,
sales!$H:$H,"&gt;="&amp;$F1807,
sales!$H:$H,"&lt;="&amp;$G1807
))</f>
        <v/>
      </c>
      <c r="O1807" s="10">
        <f>IF(M1807="","",M1807-N1807)</f>
        <v/>
      </c>
      <c r="P1807" s="11">
        <f>IF(M1807=0,"",N1807/M1807)</f>
        <v/>
      </c>
      <c r="Q1807" s="12">
        <f>IF(OR(G1807="",O1807=""),"",
IF(AND(G1807&lt;TODAY(),O1807&gt;0),"YES","NO"))</f>
        <v/>
      </c>
      <c r="R1807" s="100" t="n"/>
      <c r="S1807" s="14" t="n"/>
      <c r="T1807" s="15">
        <f>IF(Q1807="YES", IF(R1807="Company",L1807*(1+S1807),IF(R1807="Vendor",L1807*(1-S1807),"")),"")</f>
        <v/>
      </c>
      <c r="U1807" s="15">
        <f>IF(Q1807="YES",O1807*T1807,"")</f>
        <v/>
      </c>
      <c r="V1807" s="16" t="n"/>
      <c r="W1807" s="17">
        <f>IF(Q1807="YES",G1807+V1807,"")</f>
        <v/>
      </c>
      <c r="X1807" s="18">
        <f>IF(Q1807="YES",IF(TODAY()&gt;W1807,"OVERDUE","WITHIN TIME"),"")</f>
        <v/>
      </c>
    </row>
    <row r="1808">
      <c r="A1808" s="3" t="n">
        <v>1804</v>
      </c>
      <c r="B1808" s="4" t="n"/>
      <c r="C1808" s="4" t="n"/>
      <c r="D1808" s="5">
        <f>IF(E1808="ISNR20","Natural Rubber-TSNR (ISNR-20)","")</f>
        <v/>
      </c>
      <c r="E1808" s="4" t="n"/>
      <c r="F1808" s="6" t="n"/>
      <c r="G1808" s="6" t="n"/>
      <c r="H1808" s="7">
        <f>IF(G1808="","",G1808-TODAY())</f>
        <v/>
      </c>
      <c r="I1808" s="8">
        <f>IF(G1808="","",
IF(G1808&lt;TODAY(),
IF(O1808&gt;0,"Violated","Completed"),
IF(H1808&lt;=7,"Expiring Soon",
"Active")))</f>
        <v/>
      </c>
      <c r="J1808" s="8">
        <f>IF(C1808="","",
COUNTIFS(
sales!$C:$C,$C1808,
sales!$E:$E,$E1808,
sales!$H:$H,"&gt;="&amp;$F1808,
sales!$H:$H,"&lt;="&amp;$G1808
))</f>
        <v/>
      </c>
      <c r="K1808" s="9">
        <f>IF(COUNTIFS(sales!C:C, C1808)=0,"",
_xlfn.MAXIFS(sales!H:H, sales!C:C, C1808))</f>
        <v/>
      </c>
      <c r="L1808" s="4" t="n"/>
      <c r="M1808" s="4" t="n"/>
      <c r="N1808" s="10">
        <f>IF(C1808="","",
SUMIFS(
sales!$I:$I,
sales!$C:$C,$C1808,
sales!$E:$E,$E1808,
sales!$H:$H,"&gt;="&amp;$F1808,
sales!$H:$H,"&lt;="&amp;$G1808
))</f>
        <v/>
      </c>
      <c r="O1808" s="10">
        <f>IF(M1808="","",M1808-N1808)</f>
        <v/>
      </c>
      <c r="P1808" s="11">
        <f>IF(M1808=0,"",N1808/M1808)</f>
        <v/>
      </c>
      <c r="Q1808" s="12">
        <f>IF(OR(G1808="",O1808=""),"",
IF(AND(G1808&lt;TODAY(),O1808&gt;0),"YES","NO"))</f>
        <v/>
      </c>
      <c r="R1808" s="100" t="n"/>
      <c r="S1808" s="14" t="n"/>
      <c r="T1808" s="15">
        <f>IF(Q1808="YES", IF(R1808="Company",L1808*(1+S1808),IF(R1808="Vendor",L1808*(1-S1808),"")),"")</f>
        <v/>
      </c>
      <c r="U1808" s="15">
        <f>IF(Q1808="YES",O1808*T1808,"")</f>
        <v/>
      </c>
      <c r="V1808" s="16" t="n"/>
      <c r="W1808" s="17">
        <f>IF(Q1808="YES",G1808+V1808,"")</f>
        <v/>
      </c>
      <c r="X1808" s="18">
        <f>IF(Q1808="YES",IF(TODAY()&gt;W1808,"OVERDUE","WITHIN TIME"),"")</f>
        <v/>
      </c>
    </row>
    <row r="1809">
      <c r="A1809" s="3" t="n">
        <v>1805</v>
      </c>
      <c r="B1809" s="4" t="n"/>
      <c r="C1809" s="4" t="n"/>
      <c r="D1809" s="5">
        <f>IF(E1809="ISNR20","Natural Rubber-TSNR (ISNR-20)","")</f>
        <v/>
      </c>
      <c r="E1809" s="4" t="n"/>
      <c r="F1809" s="6" t="n"/>
      <c r="G1809" s="6" t="n"/>
      <c r="H1809" s="7">
        <f>IF(G1809="","",G1809-TODAY())</f>
        <v/>
      </c>
      <c r="I1809" s="8">
        <f>IF(G1809="","",
IF(G1809&lt;TODAY(),
IF(O1809&gt;0,"Violated","Completed"),
IF(H1809&lt;=7,"Expiring Soon",
"Active")))</f>
        <v/>
      </c>
      <c r="J1809" s="8">
        <f>IF(C1809="","",
COUNTIFS(
sales!$C:$C,$C1809,
sales!$E:$E,$E1809,
sales!$H:$H,"&gt;="&amp;$F1809,
sales!$H:$H,"&lt;="&amp;$G1809
))</f>
        <v/>
      </c>
      <c r="K1809" s="9">
        <f>IF(COUNTIFS(sales!C:C, C1809)=0,"",
_xlfn.MAXIFS(sales!H:H, sales!C:C, C1809))</f>
        <v/>
      </c>
      <c r="L1809" s="4" t="n"/>
      <c r="M1809" s="4" t="n"/>
      <c r="N1809" s="10">
        <f>IF(C1809="","",
SUMIFS(
sales!$I:$I,
sales!$C:$C,$C1809,
sales!$E:$E,$E1809,
sales!$H:$H,"&gt;="&amp;$F1809,
sales!$H:$H,"&lt;="&amp;$G1809
))</f>
        <v/>
      </c>
      <c r="O1809" s="10">
        <f>IF(M1809="","",M1809-N1809)</f>
        <v/>
      </c>
      <c r="P1809" s="11">
        <f>IF(M1809=0,"",N1809/M1809)</f>
        <v/>
      </c>
      <c r="Q1809" s="12">
        <f>IF(OR(G1809="",O1809=""),"",
IF(AND(G1809&lt;TODAY(),O1809&gt;0),"YES","NO"))</f>
        <v/>
      </c>
      <c r="R1809" s="100" t="n"/>
      <c r="S1809" s="14" t="n"/>
      <c r="T1809" s="15">
        <f>IF(Q1809="YES", IF(R1809="Company",L1809*(1+S1809),IF(R1809="Vendor",L1809*(1-S1809),"")),"")</f>
        <v/>
      </c>
      <c r="U1809" s="15">
        <f>IF(Q1809="YES",O1809*T1809,"")</f>
        <v/>
      </c>
      <c r="V1809" s="16" t="n"/>
      <c r="W1809" s="17">
        <f>IF(Q1809="YES",G1809+V1809,"")</f>
        <v/>
      </c>
      <c r="X1809" s="18">
        <f>IF(Q1809="YES",IF(TODAY()&gt;W1809,"OVERDUE","WITHIN TIME"),"")</f>
        <v/>
      </c>
    </row>
    <row r="1810">
      <c r="A1810" s="3" t="n">
        <v>1806</v>
      </c>
      <c r="B1810" s="4" t="n"/>
      <c r="C1810" s="4" t="n"/>
      <c r="D1810" s="5">
        <f>IF(E1810="ISNR20","Natural Rubber-TSNR (ISNR-20)","")</f>
        <v/>
      </c>
      <c r="E1810" s="4" t="n"/>
      <c r="F1810" s="6" t="n"/>
      <c r="G1810" s="6" t="n"/>
      <c r="H1810" s="7">
        <f>IF(G1810="","",G1810-TODAY())</f>
        <v/>
      </c>
      <c r="I1810" s="8">
        <f>IF(G1810="","",
IF(G1810&lt;TODAY(),
IF(O1810&gt;0,"Violated","Completed"),
IF(H1810&lt;=7,"Expiring Soon",
"Active")))</f>
        <v/>
      </c>
      <c r="J1810" s="8">
        <f>IF(C1810="","",
COUNTIFS(
sales!$C:$C,$C1810,
sales!$E:$E,$E1810,
sales!$H:$H,"&gt;="&amp;$F1810,
sales!$H:$H,"&lt;="&amp;$G1810
))</f>
        <v/>
      </c>
      <c r="K1810" s="9">
        <f>IF(COUNTIFS(sales!C:C, C1810)=0,"",
_xlfn.MAXIFS(sales!H:H, sales!C:C, C1810))</f>
        <v/>
      </c>
      <c r="L1810" s="4" t="n"/>
      <c r="M1810" s="4" t="n"/>
      <c r="N1810" s="10">
        <f>IF(C1810="","",
SUMIFS(
sales!$I:$I,
sales!$C:$C,$C1810,
sales!$E:$E,$E1810,
sales!$H:$H,"&gt;="&amp;$F1810,
sales!$H:$H,"&lt;="&amp;$G1810
))</f>
        <v/>
      </c>
      <c r="O1810" s="10">
        <f>IF(M1810="","",M1810-N1810)</f>
        <v/>
      </c>
      <c r="P1810" s="11">
        <f>IF(M1810=0,"",N1810/M1810)</f>
        <v/>
      </c>
      <c r="Q1810" s="12">
        <f>IF(OR(G1810="",O1810=""),"",
IF(AND(G1810&lt;TODAY(),O1810&gt;0),"YES","NO"))</f>
        <v/>
      </c>
      <c r="R1810" s="100" t="n"/>
      <c r="S1810" s="14" t="n"/>
      <c r="T1810" s="15">
        <f>IF(Q1810="YES", IF(R1810="Company",L1810*(1+S1810),IF(R1810="Vendor",L1810*(1-S1810),"")),"")</f>
        <v/>
      </c>
      <c r="U1810" s="15">
        <f>IF(Q1810="YES",O1810*T1810,"")</f>
        <v/>
      </c>
      <c r="V1810" s="16" t="n"/>
      <c r="W1810" s="17">
        <f>IF(Q1810="YES",G1810+V1810,"")</f>
        <v/>
      </c>
      <c r="X1810" s="18">
        <f>IF(Q1810="YES",IF(TODAY()&gt;W1810,"OVERDUE","WITHIN TIME"),"")</f>
        <v/>
      </c>
    </row>
    <row r="1811">
      <c r="A1811" s="3" t="n">
        <v>1807</v>
      </c>
      <c r="B1811" s="4" t="n"/>
      <c r="C1811" s="4" t="n"/>
      <c r="D1811" s="5">
        <f>IF(E1811="ISNR20","Natural Rubber-TSNR (ISNR-20)","")</f>
        <v/>
      </c>
      <c r="E1811" s="4" t="n"/>
      <c r="F1811" s="6" t="n"/>
      <c r="G1811" s="6" t="n"/>
      <c r="H1811" s="7">
        <f>IF(G1811="","",G1811-TODAY())</f>
        <v/>
      </c>
      <c r="I1811" s="8">
        <f>IF(G1811="","",
IF(G1811&lt;TODAY(),
IF(O1811&gt;0,"Violated","Completed"),
IF(H1811&lt;=7,"Expiring Soon",
"Active")))</f>
        <v/>
      </c>
      <c r="J1811" s="8">
        <f>IF(C1811="","",
COUNTIFS(
sales!$C:$C,$C1811,
sales!$E:$E,$E1811,
sales!$H:$H,"&gt;="&amp;$F1811,
sales!$H:$H,"&lt;="&amp;$G1811
))</f>
        <v/>
      </c>
      <c r="K1811" s="9">
        <f>IF(COUNTIFS(sales!C:C, C1811)=0,"",
_xlfn.MAXIFS(sales!H:H, sales!C:C, C1811))</f>
        <v/>
      </c>
      <c r="L1811" s="4" t="n"/>
      <c r="M1811" s="4" t="n"/>
      <c r="N1811" s="10">
        <f>IF(C1811="","",
SUMIFS(
sales!$I:$I,
sales!$C:$C,$C1811,
sales!$E:$E,$E1811,
sales!$H:$H,"&gt;="&amp;$F1811,
sales!$H:$H,"&lt;="&amp;$G1811
))</f>
        <v/>
      </c>
      <c r="O1811" s="10">
        <f>IF(M1811="","",M1811-N1811)</f>
        <v/>
      </c>
      <c r="P1811" s="11">
        <f>IF(M1811=0,"",N1811/M1811)</f>
        <v/>
      </c>
      <c r="Q1811" s="12">
        <f>IF(OR(G1811="",O1811=""),"",
IF(AND(G1811&lt;TODAY(),O1811&gt;0),"YES","NO"))</f>
        <v/>
      </c>
      <c r="R1811" s="100" t="n"/>
      <c r="S1811" s="14" t="n"/>
      <c r="T1811" s="15">
        <f>IF(Q1811="YES", IF(R1811="Company",L1811*(1+S1811),IF(R1811="Vendor",L1811*(1-S1811),"")),"")</f>
        <v/>
      </c>
      <c r="U1811" s="15">
        <f>IF(Q1811="YES",O1811*T1811,"")</f>
        <v/>
      </c>
      <c r="V1811" s="16" t="n"/>
      <c r="W1811" s="17">
        <f>IF(Q1811="YES",G1811+V1811,"")</f>
        <v/>
      </c>
      <c r="X1811" s="18">
        <f>IF(Q1811="YES",IF(TODAY()&gt;W1811,"OVERDUE","WITHIN TIME"),"")</f>
        <v/>
      </c>
    </row>
    <row r="1812">
      <c r="A1812" s="3" t="n">
        <v>1808</v>
      </c>
      <c r="B1812" s="4" t="n"/>
      <c r="C1812" s="4" t="n"/>
      <c r="D1812" s="5">
        <f>IF(E1812="ISNR20","Natural Rubber-TSNR (ISNR-20)","")</f>
        <v/>
      </c>
      <c r="E1812" s="4" t="n"/>
      <c r="F1812" s="6" t="n"/>
      <c r="G1812" s="6" t="n"/>
      <c r="H1812" s="7">
        <f>IF(G1812="","",G1812-TODAY())</f>
        <v/>
      </c>
      <c r="I1812" s="8">
        <f>IF(G1812="","",
IF(G1812&lt;TODAY(),
IF(O1812&gt;0,"Violated","Completed"),
IF(H1812&lt;=7,"Expiring Soon",
"Active")))</f>
        <v/>
      </c>
      <c r="J1812" s="8">
        <f>IF(C1812="","",
COUNTIFS(
sales!$C:$C,$C1812,
sales!$E:$E,$E1812,
sales!$H:$H,"&gt;="&amp;$F1812,
sales!$H:$H,"&lt;="&amp;$G1812
))</f>
        <v/>
      </c>
      <c r="K1812" s="9">
        <f>IF(COUNTIFS(sales!C:C, C1812)=0,"",
_xlfn.MAXIFS(sales!H:H, sales!C:C, C1812))</f>
        <v/>
      </c>
      <c r="L1812" s="4" t="n"/>
      <c r="M1812" s="4" t="n"/>
      <c r="N1812" s="10">
        <f>IF(C1812="","",
SUMIFS(
sales!$I:$I,
sales!$C:$C,$C1812,
sales!$E:$E,$E1812,
sales!$H:$H,"&gt;="&amp;$F1812,
sales!$H:$H,"&lt;="&amp;$G1812
))</f>
        <v/>
      </c>
      <c r="O1812" s="10">
        <f>IF(M1812="","",M1812-N1812)</f>
        <v/>
      </c>
      <c r="P1812" s="11">
        <f>IF(M1812=0,"",N1812/M1812)</f>
        <v/>
      </c>
      <c r="Q1812" s="12">
        <f>IF(OR(G1812="",O1812=""),"",
IF(AND(G1812&lt;TODAY(),O1812&gt;0),"YES","NO"))</f>
        <v/>
      </c>
      <c r="R1812" s="100" t="n"/>
      <c r="S1812" s="14" t="n"/>
      <c r="T1812" s="15">
        <f>IF(Q1812="YES", IF(R1812="Company",L1812*(1+S1812),IF(R1812="Vendor",L1812*(1-S1812),"")),"")</f>
        <v/>
      </c>
      <c r="U1812" s="15">
        <f>IF(Q1812="YES",O1812*T1812,"")</f>
        <v/>
      </c>
      <c r="V1812" s="16" t="n"/>
      <c r="W1812" s="17">
        <f>IF(Q1812="YES",G1812+V1812,"")</f>
        <v/>
      </c>
      <c r="X1812" s="18">
        <f>IF(Q1812="YES",IF(TODAY()&gt;W1812,"OVERDUE","WITHIN TIME"),"")</f>
        <v/>
      </c>
    </row>
    <row r="1813">
      <c r="A1813" s="3" t="n">
        <v>1809</v>
      </c>
      <c r="B1813" s="4" t="n"/>
      <c r="C1813" s="4" t="n"/>
      <c r="D1813" s="5">
        <f>IF(E1813="ISNR20","Natural Rubber-TSNR (ISNR-20)","")</f>
        <v/>
      </c>
      <c r="E1813" s="4" t="n"/>
      <c r="F1813" s="6" t="n"/>
      <c r="G1813" s="6" t="n"/>
      <c r="H1813" s="7">
        <f>IF(G1813="","",G1813-TODAY())</f>
        <v/>
      </c>
      <c r="I1813" s="8">
        <f>IF(G1813="","",
IF(G1813&lt;TODAY(),
IF(O1813&gt;0,"Violated","Completed"),
IF(H1813&lt;=7,"Expiring Soon",
"Active")))</f>
        <v/>
      </c>
      <c r="J1813" s="8">
        <f>IF(C1813="","",
COUNTIFS(
sales!$C:$C,$C1813,
sales!$E:$E,$E1813,
sales!$H:$H,"&gt;="&amp;$F1813,
sales!$H:$H,"&lt;="&amp;$G1813
))</f>
        <v/>
      </c>
      <c r="K1813" s="9">
        <f>IF(COUNTIFS(sales!C:C, C1813)=0,"",
_xlfn.MAXIFS(sales!H:H, sales!C:C, C1813))</f>
        <v/>
      </c>
      <c r="L1813" s="4" t="n"/>
      <c r="M1813" s="4" t="n"/>
      <c r="N1813" s="10">
        <f>IF(C1813="","",
SUMIFS(
sales!$I:$I,
sales!$C:$C,$C1813,
sales!$E:$E,$E1813,
sales!$H:$H,"&gt;="&amp;$F1813,
sales!$H:$H,"&lt;="&amp;$G1813
))</f>
        <v/>
      </c>
      <c r="O1813" s="10">
        <f>IF(M1813="","",M1813-N1813)</f>
        <v/>
      </c>
      <c r="P1813" s="11">
        <f>IF(M1813=0,"",N1813/M1813)</f>
        <v/>
      </c>
      <c r="Q1813" s="12">
        <f>IF(OR(G1813="",O1813=""),"",
IF(AND(G1813&lt;TODAY(),O1813&gt;0),"YES","NO"))</f>
        <v/>
      </c>
      <c r="R1813" s="100" t="n"/>
      <c r="S1813" s="14" t="n"/>
      <c r="T1813" s="15">
        <f>IF(Q1813="YES", IF(R1813="Company",L1813*(1+S1813),IF(R1813="Vendor",L1813*(1-S1813),"")),"")</f>
        <v/>
      </c>
      <c r="U1813" s="15">
        <f>IF(Q1813="YES",O1813*T1813,"")</f>
        <v/>
      </c>
      <c r="V1813" s="16" t="n"/>
      <c r="W1813" s="17">
        <f>IF(Q1813="YES",G1813+V1813,"")</f>
        <v/>
      </c>
      <c r="X1813" s="18">
        <f>IF(Q1813="YES",IF(TODAY()&gt;W1813,"OVERDUE","WITHIN TIME"),"")</f>
        <v/>
      </c>
    </row>
    <row r="1814">
      <c r="A1814" s="3" t="n">
        <v>1810</v>
      </c>
      <c r="B1814" s="4" t="n"/>
      <c r="C1814" s="4" t="n"/>
      <c r="D1814" s="5">
        <f>IF(E1814="ISNR20","Natural Rubber-TSNR (ISNR-20)","")</f>
        <v/>
      </c>
      <c r="E1814" s="4" t="n"/>
      <c r="F1814" s="6" t="n"/>
      <c r="G1814" s="6" t="n"/>
      <c r="H1814" s="7">
        <f>IF(G1814="","",G1814-TODAY())</f>
        <v/>
      </c>
      <c r="I1814" s="8">
        <f>IF(G1814="","",
IF(G1814&lt;TODAY(),
IF(O1814&gt;0,"Violated","Completed"),
IF(H1814&lt;=7,"Expiring Soon",
"Active")))</f>
        <v/>
      </c>
      <c r="J1814" s="8">
        <f>IF(C1814="","",
COUNTIFS(
sales!$C:$C,$C1814,
sales!$E:$E,$E1814,
sales!$H:$H,"&gt;="&amp;$F1814,
sales!$H:$H,"&lt;="&amp;$G1814
))</f>
        <v/>
      </c>
      <c r="K1814" s="9">
        <f>IF(COUNTIFS(sales!C:C, C1814)=0,"",
_xlfn.MAXIFS(sales!H:H, sales!C:C, C1814))</f>
        <v/>
      </c>
      <c r="L1814" s="4" t="n"/>
      <c r="M1814" s="4" t="n"/>
      <c r="N1814" s="10">
        <f>IF(C1814="","",
SUMIFS(
sales!$I:$I,
sales!$C:$C,$C1814,
sales!$E:$E,$E1814,
sales!$H:$H,"&gt;="&amp;$F1814,
sales!$H:$H,"&lt;="&amp;$G1814
))</f>
        <v/>
      </c>
      <c r="O1814" s="10">
        <f>IF(M1814="","",M1814-N1814)</f>
        <v/>
      </c>
      <c r="P1814" s="11">
        <f>IF(M1814=0,"",N1814/M1814)</f>
        <v/>
      </c>
      <c r="Q1814" s="12">
        <f>IF(OR(G1814="",O1814=""),"",
IF(AND(G1814&lt;TODAY(),O1814&gt;0),"YES","NO"))</f>
        <v/>
      </c>
      <c r="R1814" s="100" t="n"/>
      <c r="S1814" s="14" t="n"/>
      <c r="T1814" s="15">
        <f>IF(Q1814="YES", IF(R1814="Company",L1814*(1+S1814),IF(R1814="Vendor",L1814*(1-S1814),"")),"")</f>
        <v/>
      </c>
      <c r="U1814" s="15">
        <f>IF(Q1814="YES",O1814*T1814,"")</f>
        <v/>
      </c>
      <c r="V1814" s="16" t="n"/>
      <c r="W1814" s="17">
        <f>IF(Q1814="YES",G1814+V1814,"")</f>
        <v/>
      </c>
      <c r="X1814" s="18">
        <f>IF(Q1814="YES",IF(TODAY()&gt;W1814,"OVERDUE","WITHIN TIME"),"")</f>
        <v/>
      </c>
    </row>
    <row r="1815">
      <c r="A1815" s="3" t="n">
        <v>1811</v>
      </c>
      <c r="B1815" s="4" t="n"/>
      <c r="C1815" s="4" t="n"/>
      <c r="D1815" s="5">
        <f>IF(E1815="ISNR20","Natural Rubber-TSNR (ISNR-20)","")</f>
        <v/>
      </c>
      <c r="E1815" s="4" t="n"/>
      <c r="F1815" s="6" t="n"/>
      <c r="G1815" s="6" t="n"/>
      <c r="H1815" s="7">
        <f>IF(G1815="","",G1815-TODAY())</f>
        <v/>
      </c>
      <c r="I1815" s="8">
        <f>IF(G1815="","",
IF(G1815&lt;TODAY(),
IF(O1815&gt;0,"Violated","Completed"),
IF(H1815&lt;=7,"Expiring Soon",
"Active")))</f>
        <v/>
      </c>
      <c r="J1815" s="8">
        <f>IF(C1815="","",
COUNTIFS(
sales!$C:$C,$C1815,
sales!$E:$E,$E1815,
sales!$H:$H,"&gt;="&amp;$F1815,
sales!$H:$H,"&lt;="&amp;$G1815
))</f>
        <v/>
      </c>
      <c r="K1815" s="9">
        <f>IF(COUNTIFS(sales!C:C, C1815)=0,"",
_xlfn.MAXIFS(sales!H:H, sales!C:C, C1815))</f>
        <v/>
      </c>
      <c r="L1815" s="4" t="n"/>
      <c r="M1815" s="4" t="n"/>
      <c r="N1815" s="10">
        <f>IF(C1815="","",
SUMIFS(
sales!$I:$I,
sales!$C:$C,$C1815,
sales!$E:$E,$E1815,
sales!$H:$H,"&gt;="&amp;$F1815,
sales!$H:$H,"&lt;="&amp;$G1815
))</f>
        <v/>
      </c>
      <c r="O1815" s="10">
        <f>IF(M1815="","",M1815-N1815)</f>
        <v/>
      </c>
      <c r="P1815" s="11">
        <f>IF(M1815=0,"",N1815/M1815)</f>
        <v/>
      </c>
      <c r="Q1815" s="12">
        <f>IF(OR(G1815="",O1815=""),"",
IF(AND(G1815&lt;TODAY(),O1815&gt;0),"YES","NO"))</f>
        <v/>
      </c>
      <c r="R1815" s="100" t="n"/>
      <c r="S1815" s="14" t="n"/>
      <c r="T1815" s="15">
        <f>IF(Q1815="YES", IF(R1815="Company",L1815*(1+S1815),IF(R1815="Vendor",L1815*(1-S1815),"")),"")</f>
        <v/>
      </c>
      <c r="U1815" s="15">
        <f>IF(Q1815="YES",O1815*T1815,"")</f>
        <v/>
      </c>
      <c r="V1815" s="16" t="n"/>
      <c r="W1815" s="17">
        <f>IF(Q1815="YES",G1815+V1815,"")</f>
        <v/>
      </c>
      <c r="X1815" s="18">
        <f>IF(Q1815="YES",IF(TODAY()&gt;W1815,"OVERDUE","WITHIN TIME"),"")</f>
        <v/>
      </c>
    </row>
    <row r="1816">
      <c r="A1816" s="3" t="n">
        <v>1812</v>
      </c>
      <c r="B1816" s="4" t="n"/>
      <c r="C1816" s="4" t="n"/>
      <c r="D1816" s="5">
        <f>IF(E1816="ISNR20","Natural Rubber-TSNR (ISNR-20)","")</f>
        <v/>
      </c>
      <c r="E1816" s="4" t="n"/>
      <c r="F1816" s="6" t="n"/>
      <c r="G1816" s="6" t="n"/>
      <c r="H1816" s="7">
        <f>IF(G1816="","",G1816-TODAY())</f>
        <v/>
      </c>
      <c r="I1816" s="8">
        <f>IF(G1816="","",
IF(G1816&lt;TODAY(),
IF(O1816&gt;0,"Violated","Completed"),
IF(H1816&lt;=7,"Expiring Soon",
"Active")))</f>
        <v/>
      </c>
      <c r="J1816" s="8">
        <f>IF(C1816="","",
COUNTIFS(
sales!$C:$C,$C1816,
sales!$E:$E,$E1816,
sales!$H:$H,"&gt;="&amp;$F1816,
sales!$H:$H,"&lt;="&amp;$G1816
))</f>
        <v/>
      </c>
      <c r="K1816" s="9">
        <f>IF(COUNTIFS(sales!C:C, C1816)=0,"",
_xlfn.MAXIFS(sales!H:H, sales!C:C, C1816))</f>
        <v/>
      </c>
      <c r="L1816" s="4" t="n"/>
      <c r="M1816" s="4" t="n"/>
      <c r="N1816" s="10">
        <f>IF(C1816="","",
SUMIFS(
sales!$I:$I,
sales!$C:$C,$C1816,
sales!$E:$E,$E1816,
sales!$H:$H,"&gt;="&amp;$F1816,
sales!$H:$H,"&lt;="&amp;$G1816
))</f>
        <v/>
      </c>
      <c r="O1816" s="10">
        <f>IF(M1816="","",M1816-N1816)</f>
        <v/>
      </c>
      <c r="P1816" s="11">
        <f>IF(M1816=0,"",N1816/M1816)</f>
        <v/>
      </c>
      <c r="Q1816" s="12">
        <f>IF(OR(G1816="",O1816=""),"",
IF(AND(G1816&lt;TODAY(),O1816&gt;0),"YES","NO"))</f>
        <v/>
      </c>
      <c r="R1816" s="100" t="n"/>
      <c r="S1816" s="14" t="n"/>
      <c r="T1816" s="15">
        <f>IF(Q1816="YES", IF(R1816="Company",L1816*(1+S1816),IF(R1816="Vendor",L1816*(1-S1816),"")),"")</f>
        <v/>
      </c>
      <c r="U1816" s="15">
        <f>IF(Q1816="YES",O1816*T1816,"")</f>
        <v/>
      </c>
      <c r="V1816" s="16" t="n"/>
      <c r="W1816" s="17">
        <f>IF(Q1816="YES",G1816+V1816,"")</f>
        <v/>
      </c>
      <c r="X1816" s="18">
        <f>IF(Q1816="YES",IF(TODAY()&gt;W1816,"OVERDUE","WITHIN TIME"),"")</f>
        <v/>
      </c>
    </row>
    <row r="1817">
      <c r="A1817" s="3" t="n">
        <v>1813</v>
      </c>
      <c r="B1817" s="4" t="n"/>
      <c r="C1817" s="4" t="n"/>
      <c r="D1817" s="5">
        <f>IF(E1817="ISNR20","Natural Rubber-TSNR (ISNR-20)","")</f>
        <v/>
      </c>
      <c r="E1817" s="4" t="n"/>
      <c r="F1817" s="6" t="n"/>
      <c r="G1817" s="6" t="n"/>
      <c r="H1817" s="7">
        <f>IF(G1817="","",G1817-TODAY())</f>
        <v/>
      </c>
      <c r="I1817" s="8">
        <f>IF(G1817="","",
IF(G1817&lt;TODAY(),
IF(O1817&gt;0,"Violated","Completed"),
IF(H1817&lt;=7,"Expiring Soon",
"Active")))</f>
        <v/>
      </c>
      <c r="J1817" s="8">
        <f>IF(C1817="","",
COUNTIFS(
sales!$C:$C,$C1817,
sales!$E:$E,$E1817,
sales!$H:$H,"&gt;="&amp;$F1817,
sales!$H:$H,"&lt;="&amp;$G1817
))</f>
        <v/>
      </c>
      <c r="K1817" s="9">
        <f>IF(COUNTIFS(sales!C:C, C1817)=0,"",
_xlfn.MAXIFS(sales!H:H, sales!C:C, C1817))</f>
        <v/>
      </c>
      <c r="L1817" s="4" t="n"/>
      <c r="M1817" s="4" t="n"/>
      <c r="N1817" s="10">
        <f>IF(C1817="","",
SUMIFS(
sales!$I:$I,
sales!$C:$C,$C1817,
sales!$E:$E,$E1817,
sales!$H:$H,"&gt;="&amp;$F1817,
sales!$H:$H,"&lt;="&amp;$G1817
))</f>
        <v/>
      </c>
      <c r="O1817" s="10">
        <f>IF(M1817="","",M1817-N1817)</f>
        <v/>
      </c>
      <c r="P1817" s="11">
        <f>IF(M1817=0,"",N1817/M1817)</f>
        <v/>
      </c>
      <c r="Q1817" s="12">
        <f>IF(OR(G1817="",O1817=""),"",
IF(AND(G1817&lt;TODAY(),O1817&gt;0),"YES","NO"))</f>
        <v/>
      </c>
      <c r="R1817" s="100" t="n"/>
      <c r="S1817" s="14" t="n"/>
      <c r="T1817" s="15">
        <f>IF(Q1817="YES", IF(R1817="Company",L1817*(1+S1817),IF(R1817="Vendor",L1817*(1-S1817),"")),"")</f>
        <v/>
      </c>
      <c r="U1817" s="15">
        <f>IF(Q1817="YES",O1817*T1817,"")</f>
        <v/>
      </c>
      <c r="V1817" s="16" t="n"/>
      <c r="W1817" s="17">
        <f>IF(Q1817="YES",G1817+V1817,"")</f>
        <v/>
      </c>
      <c r="X1817" s="18">
        <f>IF(Q1817="YES",IF(TODAY()&gt;W1817,"OVERDUE","WITHIN TIME"),"")</f>
        <v/>
      </c>
    </row>
    <row r="1818">
      <c r="A1818" s="3" t="n">
        <v>1814</v>
      </c>
      <c r="B1818" s="4" t="n"/>
      <c r="C1818" s="4" t="n"/>
      <c r="D1818" s="5">
        <f>IF(E1818="ISNR20","Natural Rubber-TSNR (ISNR-20)","")</f>
        <v/>
      </c>
      <c r="E1818" s="4" t="n"/>
      <c r="F1818" s="6" t="n"/>
      <c r="G1818" s="6" t="n"/>
      <c r="H1818" s="7">
        <f>IF(G1818="","",G1818-TODAY())</f>
        <v/>
      </c>
      <c r="I1818" s="8">
        <f>IF(G1818="","",
IF(G1818&lt;TODAY(),
IF(O1818&gt;0,"Violated","Completed"),
IF(H1818&lt;=7,"Expiring Soon",
"Active")))</f>
        <v/>
      </c>
      <c r="J1818" s="8">
        <f>IF(C1818="","",
COUNTIFS(
sales!$C:$C,$C1818,
sales!$E:$E,$E1818,
sales!$H:$H,"&gt;="&amp;$F1818,
sales!$H:$H,"&lt;="&amp;$G1818
))</f>
        <v/>
      </c>
      <c r="K1818" s="9">
        <f>IF(COUNTIFS(sales!C:C, C1818)=0,"",
_xlfn.MAXIFS(sales!H:H, sales!C:C, C1818))</f>
        <v/>
      </c>
      <c r="L1818" s="4" t="n"/>
      <c r="M1818" s="4" t="n"/>
      <c r="N1818" s="10">
        <f>IF(C1818="","",
SUMIFS(
sales!$I:$I,
sales!$C:$C,$C1818,
sales!$E:$E,$E1818,
sales!$H:$H,"&gt;="&amp;$F1818,
sales!$H:$H,"&lt;="&amp;$G1818
))</f>
        <v/>
      </c>
      <c r="O1818" s="10">
        <f>IF(M1818="","",M1818-N1818)</f>
        <v/>
      </c>
      <c r="P1818" s="11">
        <f>IF(M1818=0,"",N1818/M1818)</f>
        <v/>
      </c>
      <c r="Q1818" s="12">
        <f>IF(OR(G1818="",O1818=""),"",
IF(AND(G1818&lt;TODAY(),O1818&gt;0),"YES","NO"))</f>
        <v/>
      </c>
      <c r="R1818" s="100" t="n"/>
      <c r="S1818" s="14" t="n"/>
      <c r="T1818" s="15">
        <f>IF(Q1818="YES", IF(R1818="Company",L1818*(1+S1818),IF(R1818="Vendor",L1818*(1-S1818),"")),"")</f>
        <v/>
      </c>
      <c r="U1818" s="15">
        <f>IF(Q1818="YES",O1818*T1818,"")</f>
        <v/>
      </c>
      <c r="V1818" s="16" t="n"/>
      <c r="W1818" s="17">
        <f>IF(Q1818="YES",G1818+V1818,"")</f>
        <v/>
      </c>
      <c r="X1818" s="18">
        <f>IF(Q1818="YES",IF(TODAY()&gt;W1818,"OVERDUE","WITHIN TIME"),"")</f>
        <v/>
      </c>
    </row>
    <row r="1819">
      <c r="A1819" s="3" t="n">
        <v>1815</v>
      </c>
      <c r="B1819" s="4" t="n"/>
      <c r="C1819" s="4" t="n"/>
      <c r="D1819" s="5">
        <f>IF(E1819="ISNR20","Natural Rubber-TSNR (ISNR-20)","")</f>
        <v/>
      </c>
      <c r="E1819" s="4" t="n"/>
      <c r="F1819" s="6" t="n"/>
      <c r="G1819" s="6" t="n"/>
      <c r="H1819" s="7">
        <f>IF(G1819="","",G1819-TODAY())</f>
        <v/>
      </c>
      <c r="I1819" s="8">
        <f>IF(G1819="","",
IF(G1819&lt;TODAY(),
IF(O1819&gt;0,"Violated","Completed"),
IF(H1819&lt;=7,"Expiring Soon",
"Active")))</f>
        <v/>
      </c>
      <c r="J1819" s="8">
        <f>IF(C1819="","",
COUNTIFS(
sales!$C:$C,$C1819,
sales!$E:$E,$E1819,
sales!$H:$H,"&gt;="&amp;$F1819,
sales!$H:$H,"&lt;="&amp;$G1819
))</f>
        <v/>
      </c>
      <c r="K1819" s="9">
        <f>IF(COUNTIFS(sales!C:C, C1819)=0,"",
_xlfn.MAXIFS(sales!H:H, sales!C:C, C1819))</f>
        <v/>
      </c>
      <c r="L1819" s="4" t="n"/>
      <c r="M1819" s="4" t="n"/>
      <c r="N1819" s="10">
        <f>IF(C1819="","",
SUMIFS(
sales!$I:$I,
sales!$C:$C,$C1819,
sales!$E:$E,$E1819,
sales!$H:$H,"&gt;="&amp;$F1819,
sales!$H:$H,"&lt;="&amp;$G1819
))</f>
        <v/>
      </c>
      <c r="O1819" s="10">
        <f>IF(M1819="","",M1819-N1819)</f>
        <v/>
      </c>
      <c r="P1819" s="11">
        <f>IF(M1819=0,"",N1819/M1819)</f>
        <v/>
      </c>
      <c r="Q1819" s="12">
        <f>IF(OR(G1819="",O1819=""),"",
IF(AND(G1819&lt;TODAY(),O1819&gt;0),"YES","NO"))</f>
        <v/>
      </c>
      <c r="R1819" s="100" t="n"/>
      <c r="S1819" s="14" t="n"/>
      <c r="T1819" s="15">
        <f>IF(Q1819="YES", IF(R1819="Company",L1819*(1+S1819),IF(R1819="Vendor",L1819*(1-S1819),"")),"")</f>
        <v/>
      </c>
      <c r="U1819" s="15">
        <f>IF(Q1819="YES",O1819*T1819,"")</f>
        <v/>
      </c>
      <c r="V1819" s="16" t="n"/>
      <c r="W1819" s="17">
        <f>IF(Q1819="YES",G1819+V1819,"")</f>
        <v/>
      </c>
      <c r="X1819" s="18">
        <f>IF(Q1819="YES",IF(TODAY()&gt;W1819,"OVERDUE","WITHIN TIME"),"")</f>
        <v/>
      </c>
    </row>
    <row r="1820">
      <c r="A1820" s="3" t="n">
        <v>1816</v>
      </c>
      <c r="B1820" s="4" t="n"/>
      <c r="C1820" s="4" t="n"/>
      <c r="D1820" s="5">
        <f>IF(E1820="ISNR20","Natural Rubber-TSNR (ISNR-20)","")</f>
        <v/>
      </c>
      <c r="E1820" s="4" t="n"/>
      <c r="F1820" s="6" t="n"/>
      <c r="G1820" s="6" t="n"/>
      <c r="H1820" s="7">
        <f>IF(G1820="","",G1820-TODAY())</f>
        <v/>
      </c>
      <c r="I1820" s="8">
        <f>IF(G1820="","",
IF(G1820&lt;TODAY(),
IF(O1820&gt;0,"Violated","Completed"),
IF(H1820&lt;=7,"Expiring Soon",
"Active")))</f>
        <v/>
      </c>
      <c r="J1820" s="8">
        <f>IF(C1820="","",
COUNTIFS(
sales!$C:$C,$C1820,
sales!$E:$E,$E1820,
sales!$H:$H,"&gt;="&amp;$F1820,
sales!$H:$H,"&lt;="&amp;$G1820
))</f>
        <v/>
      </c>
      <c r="K1820" s="9">
        <f>IF(COUNTIFS(sales!C:C, C1820)=0,"",
_xlfn.MAXIFS(sales!H:H, sales!C:C, C1820))</f>
        <v/>
      </c>
      <c r="L1820" s="4" t="n"/>
      <c r="M1820" s="4" t="n"/>
      <c r="N1820" s="10">
        <f>IF(C1820="","",
SUMIFS(
sales!$I:$I,
sales!$C:$C,$C1820,
sales!$E:$E,$E1820,
sales!$H:$H,"&gt;="&amp;$F1820,
sales!$H:$H,"&lt;="&amp;$G1820
))</f>
        <v/>
      </c>
      <c r="O1820" s="10">
        <f>IF(M1820="","",M1820-N1820)</f>
        <v/>
      </c>
      <c r="P1820" s="11">
        <f>IF(M1820=0,"",N1820/M1820)</f>
        <v/>
      </c>
      <c r="Q1820" s="12">
        <f>IF(OR(G1820="",O1820=""),"",
IF(AND(G1820&lt;TODAY(),O1820&gt;0),"YES","NO"))</f>
        <v/>
      </c>
      <c r="R1820" s="100" t="n"/>
      <c r="S1820" s="14" t="n"/>
      <c r="T1820" s="15">
        <f>IF(Q1820="YES", IF(R1820="Company",L1820*(1+S1820),IF(R1820="Vendor",L1820*(1-S1820),"")),"")</f>
        <v/>
      </c>
      <c r="U1820" s="15">
        <f>IF(Q1820="YES",O1820*T1820,"")</f>
        <v/>
      </c>
      <c r="V1820" s="16" t="n"/>
      <c r="W1820" s="17">
        <f>IF(Q1820="YES",G1820+V1820,"")</f>
        <v/>
      </c>
      <c r="X1820" s="18">
        <f>IF(Q1820="YES",IF(TODAY()&gt;W1820,"OVERDUE","WITHIN TIME"),"")</f>
        <v/>
      </c>
    </row>
    <row r="1821">
      <c r="A1821" s="3" t="n">
        <v>1817</v>
      </c>
      <c r="B1821" s="4" t="n"/>
      <c r="C1821" s="4" t="n"/>
      <c r="D1821" s="5">
        <f>IF(E1821="ISNR20","Natural Rubber-TSNR (ISNR-20)","")</f>
        <v/>
      </c>
      <c r="E1821" s="4" t="n"/>
      <c r="F1821" s="6" t="n"/>
      <c r="G1821" s="6" t="n"/>
      <c r="H1821" s="7">
        <f>IF(G1821="","",G1821-TODAY())</f>
        <v/>
      </c>
      <c r="I1821" s="8">
        <f>IF(G1821="","",
IF(G1821&lt;TODAY(),
IF(O1821&gt;0,"Violated","Completed"),
IF(H1821&lt;=7,"Expiring Soon",
"Active")))</f>
        <v/>
      </c>
      <c r="J1821" s="8">
        <f>IF(C1821="","",
COUNTIFS(
sales!$C:$C,$C1821,
sales!$E:$E,$E1821,
sales!$H:$H,"&gt;="&amp;$F1821,
sales!$H:$H,"&lt;="&amp;$G1821
))</f>
        <v/>
      </c>
      <c r="K1821" s="9">
        <f>IF(COUNTIFS(sales!C:C, C1821)=0,"",
_xlfn.MAXIFS(sales!H:H, sales!C:C, C1821))</f>
        <v/>
      </c>
      <c r="L1821" s="4" t="n"/>
      <c r="M1821" s="4" t="n"/>
      <c r="N1821" s="10">
        <f>IF(C1821="","",
SUMIFS(
sales!$I:$I,
sales!$C:$C,$C1821,
sales!$E:$E,$E1821,
sales!$H:$H,"&gt;="&amp;$F1821,
sales!$H:$H,"&lt;="&amp;$G1821
))</f>
        <v/>
      </c>
      <c r="O1821" s="10">
        <f>IF(M1821="","",M1821-N1821)</f>
        <v/>
      </c>
      <c r="P1821" s="11">
        <f>IF(M1821=0,"",N1821/M1821)</f>
        <v/>
      </c>
      <c r="Q1821" s="12">
        <f>IF(OR(G1821="",O1821=""),"",
IF(AND(G1821&lt;TODAY(),O1821&gt;0),"YES","NO"))</f>
        <v/>
      </c>
      <c r="R1821" s="100" t="n"/>
      <c r="S1821" s="14" t="n"/>
      <c r="T1821" s="15">
        <f>IF(Q1821="YES", IF(R1821="Company",L1821*(1+S1821),IF(R1821="Vendor",L1821*(1-S1821),"")),"")</f>
        <v/>
      </c>
      <c r="U1821" s="15">
        <f>IF(Q1821="YES",O1821*T1821,"")</f>
        <v/>
      </c>
      <c r="V1821" s="16" t="n"/>
      <c r="W1821" s="17">
        <f>IF(Q1821="YES",G1821+V1821,"")</f>
        <v/>
      </c>
      <c r="X1821" s="18">
        <f>IF(Q1821="YES",IF(TODAY()&gt;W1821,"OVERDUE","WITHIN TIME"),"")</f>
        <v/>
      </c>
    </row>
    <row r="1822">
      <c r="A1822" s="3" t="n">
        <v>1818</v>
      </c>
      <c r="B1822" s="4" t="n"/>
      <c r="C1822" s="4" t="n"/>
      <c r="D1822" s="5">
        <f>IF(E1822="ISNR20","Natural Rubber-TSNR (ISNR-20)","")</f>
        <v/>
      </c>
      <c r="E1822" s="4" t="n"/>
      <c r="F1822" s="6" t="n"/>
      <c r="G1822" s="6" t="n"/>
      <c r="H1822" s="7">
        <f>IF(G1822="","",G1822-TODAY())</f>
        <v/>
      </c>
      <c r="I1822" s="8">
        <f>IF(G1822="","",
IF(G1822&lt;TODAY(),
IF(O1822&gt;0,"Violated","Completed"),
IF(H1822&lt;=7,"Expiring Soon",
"Active")))</f>
        <v/>
      </c>
      <c r="J1822" s="8">
        <f>IF(C1822="","",
COUNTIFS(
sales!$C:$C,$C1822,
sales!$E:$E,$E1822,
sales!$H:$H,"&gt;="&amp;$F1822,
sales!$H:$H,"&lt;="&amp;$G1822
))</f>
        <v/>
      </c>
      <c r="K1822" s="9">
        <f>IF(COUNTIFS(sales!C:C, C1822)=0,"",
_xlfn.MAXIFS(sales!H:H, sales!C:C, C1822))</f>
        <v/>
      </c>
      <c r="L1822" s="4" t="n"/>
      <c r="M1822" s="4" t="n"/>
      <c r="N1822" s="10">
        <f>IF(C1822="","",
SUMIFS(
sales!$I:$I,
sales!$C:$C,$C1822,
sales!$E:$E,$E1822,
sales!$H:$H,"&gt;="&amp;$F1822,
sales!$H:$H,"&lt;="&amp;$G1822
))</f>
        <v/>
      </c>
      <c r="O1822" s="10">
        <f>IF(M1822="","",M1822-N1822)</f>
        <v/>
      </c>
      <c r="P1822" s="11">
        <f>IF(M1822=0,"",N1822/M1822)</f>
        <v/>
      </c>
      <c r="Q1822" s="12">
        <f>IF(OR(G1822="",O1822=""),"",
IF(AND(G1822&lt;TODAY(),O1822&gt;0),"YES","NO"))</f>
        <v/>
      </c>
      <c r="R1822" s="100" t="n"/>
      <c r="S1822" s="14" t="n"/>
      <c r="T1822" s="15">
        <f>IF(Q1822="YES", IF(R1822="Company",L1822*(1+S1822),IF(R1822="Vendor",L1822*(1-S1822),"")),"")</f>
        <v/>
      </c>
      <c r="U1822" s="15">
        <f>IF(Q1822="YES",O1822*T1822,"")</f>
        <v/>
      </c>
      <c r="V1822" s="16" t="n"/>
      <c r="W1822" s="17">
        <f>IF(Q1822="YES",G1822+V1822,"")</f>
        <v/>
      </c>
      <c r="X1822" s="18">
        <f>IF(Q1822="YES",IF(TODAY()&gt;W1822,"OVERDUE","WITHIN TIME"),"")</f>
        <v/>
      </c>
    </row>
    <row r="1823">
      <c r="A1823" s="3" t="n">
        <v>1819</v>
      </c>
      <c r="B1823" s="4" t="n"/>
      <c r="C1823" s="4" t="n"/>
      <c r="D1823" s="5">
        <f>IF(E1823="ISNR20","Natural Rubber-TSNR (ISNR-20)","")</f>
        <v/>
      </c>
      <c r="E1823" s="4" t="n"/>
      <c r="F1823" s="6" t="n"/>
      <c r="G1823" s="6" t="n"/>
      <c r="H1823" s="7">
        <f>IF(G1823="","",G1823-TODAY())</f>
        <v/>
      </c>
      <c r="I1823" s="8">
        <f>IF(G1823="","",
IF(G1823&lt;TODAY(),
IF(O1823&gt;0,"Violated","Completed"),
IF(H1823&lt;=7,"Expiring Soon",
"Active")))</f>
        <v/>
      </c>
      <c r="J1823" s="8">
        <f>IF(C1823="","",
COUNTIFS(
sales!$C:$C,$C1823,
sales!$E:$E,$E1823,
sales!$H:$H,"&gt;="&amp;$F1823,
sales!$H:$H,"&lt;="&amp;$G1823
))</f>
        <v/>
      </c>
      <c r="K1823" s="9">
        <f>IF(COUNTIFS(sales!C:C, C1823)=0,"",
_xlfn.MAXIFS(sales!H:H, sales!C:C, C1823))</f>
        <v/>
      </c>
      <c r="L1823" s="4" t="n"/>
      <c r="M1823" s="4" t="n"/>
      <c r="N1823" s="10">
        <f>IF(C1823="","",
SUMIFS(
sales!$I:$I,
sales!$C:$C,$C1823,
sales!$E:$E,$E1823,
sales!$H:$H,"&gt;="&amp;$F1823,
sales!$H:$H,"&lt;="&amp;$G1823
))</f>
        <v/>
      </c>
      <c r="O1823" s="10">
        <f>IF(M1823="","",M1823-N1823)</f>
        <v/>
      </c>
      <c r="P1823" s="11">
        <f>IF(M1823=0,"",N1823/M1823)</f>
        <v/>
      </c>
      <c r="Q1823" s="12">
        <f>IF(OR(G1823="",O1823=""),"",
IF(AND(G1823&lt;TODAY(),O1823&gt;0),"YES","NO"))</f>
        <v/>
      </c>
      <c r="R1823" s="100" t="n"/>
      <c r="S1823" s="14" t="n"/>
      <c r="T1823" s="15">
        <f>IF(Q1823="YES", IF(R1823="Company",L1823*(1+S1823),IF(R1823="Vendor",L1823*(1-S1823),"")),"")</f>
        <v/>
      </c>
      <c r="U1823" s="15">
        <f>IF(Q1823="YES",O1823*T1823,"")</f>
        <v/>
      </c>
      <c r="V1823" s="16" t="n"/>
      <c r="W1823" s="17">
        <f>IF(Q1823="YES",G1823+V1823,"")</f>
        <v/>
      </c>
      <c r="X1823" s="18">
        <f>IF(Q1823="YES",IF(TODAY()&gt;W1823,"OVERDUE","WITHIN TIME"),"")</f>
        <v/>
      </c>
    </row>
    <row r="1824">
      <c r="A1824" s="3" t="n">
        <v>1820</v>
      </c>
      <c r="B1824" s="4" t="n"/>
      <c r="C1824" s="4" t="n"/>
      <c r="D1824" s="5">
        <f>IF(E1824="ISNR20","Natural Rubber-TSNR (ISNR-20)","")</f>
        <v/>
      </c>
      <c r="E1824" s="4" t="n"/>
      <c r="F1824" s="6" t="n"/>
      <c r="G1824" s="6" t="n"/>
      <c r="H1824" s="7">
        <f>IF(G1824="","",G1824-TODAY())</f>
        <v/>
      </c>
      <c r="I1824" s="8">
        <f>IF(G1824="","",
IF(G1824&lt;TODAY(),
IF(O1824&gt;0,"Violated","Completed"),
IF(H1824&lt;=7,"Expiring Soon",
"Active")))</f>
        <v/>
      </c>
      <c r="J1824" s="8">
        <f>IF(C1824="","",
COUNTIFS(
sales!$C:$C,$C1824,
sales!$E:$E,$E1824,
sales!$H:$H,"&gt;="&amp;$F1824,
sales!$H:$H,"&lt;="&amp;$G1824
))</f>
        <v/>
      </c>
      <c r="K1824" s="9">
        <f>IF(COUNTIFS(sales!C:C, C1824)=0,"",
_xlfn.MAXIFS(sales!H:H, sales!C:C, C1824))</f>
        <v/>
      </c>
      <c r="L1824" s="4" t="n"/>
      <c r="M1824" s="4" t="n"/>
      <c r="N1824" s="10">
        <f>IF(C1824="","",
SUMIFS(
sales!$I:$I,
sales!$C:$C,$C1824,
sales!$E:$E,$E1824,
sales!$H:$H,"&gt;="&amp;$F1824,
sales!$H:$H,"&lt;="&amp;$G1824
))</f>
        <v/>
      </c>
      <c r="O1824" s="10">
        <f>IF(M1824="","",M1824-N1824)</f>
        <v/>
      </c>
      <c r="P1824" s="11">
        <f>IF(M1824=0,"",N1824/M1824)</f>
        <v/>
      </c>
      <c r="Q1824" s="12">
        <f>IF(OR(G1824="",O1824=""),"",
IF(AND(G1824&lt;TODAY(),O1824&gt;0),"YES","NO"))</f>
        <v/>
      </c>
      <c r="R1824" s="100" t="n"/>
      <c r="S1824" s="14" t="n"/>
      <c r="T1824" s="15">
        <f>IF(Q1824="YES", IF(R1824="Company",L1824*(1+S1824),IF(R1824="Vendor",L1824*(1-S1824),"")),"")</f>
        <v/>
      </c>
      <c r="U1824" s="15">
        <f>IF(Q1824="YES",O1824*T1824,"")</f>
        <v/>
      </c>
      <c r="V1824" s="16" t="n"/>
      <c r="W1824" s="17">
        <f>IF(Q1824="YES",G1824+V1824,"")</f>
        <v/>
      </c>
      <c r="X1824" s="18">
        <f>IF(Q1824="YES",IF(TODAY()&gt;W1824,"OVERDUE","WITHIN TIME"),"")</f>
        <v/>
      </c>
    </row>
    <row r="1825">
      <c r="A1825" s="3" t="n">
        <v>1821</v>
      </c>
      <c r="B1825" s="4" t="n"/>
      <c r="C1825" s="4" t="n"/>
      <c r="D1825" s="5">
        <f>IF(E1825="ISNR20","Natural Rubber-TSNR (ISNR-20)","")</f>
        <v/>
      </c>
      <c r="E1825" s="4" t="n"/>
      <c r="F1825" s="6" t="n"/>
      <c r="G1825" s="6" t="n"/>
      <c r="H1825" s="7">
        <f>IF(G1825="","",G1825-TODAY())</f>
        <v/>
      </c>
      <c r="I1825" s="8">
        <f>IF(G1825="","",
IF(G1825&lt;TODAY(),
IF(O1825&gt;0,"Violated","Completed"),
IF(H1825&lt;=7,"Expiring Soon",
"Active")))</f>
        <v/>
      </c>
      <c r="J1825" s="8">
        <f>IF(C1825="","",
COUNTIFS(
sales!$C:$C,$C1825,
sales!$E:$E,$E1825,
sales!$H:$H,"&gt;="&amp;$F1825,
sales!$H:$H,"&lt;="&amp;$G1825
))</f>
        <v/>
      </c>
      <c r="K1825" s="9">
        <f>IF(COUNTIFS(sales!C:C, C1825)=0,"",
_xlfn.MAXIFS(sales!H:H, sales!C:C, C1825))</f>
        <v/>
      </c>
      <c r="L1825" s="4" t="n"/>
      <c r="M1825" s="4" t="n"/>
      <c r="N1825" s="10">
        <f>IF(C1825="","",
SUMIFS(
sales!$I:$I,
sales!$C:$C,$C1825,
sales!$E:$E,$E1825,
sales!$H:$H,"&gt;="&amp;$F1825,
sales!$H:$H,"&lt;="&amp;$G1825
))</f>
        <v/>
      </c>
      <c r="O1825" s="10">
        <f>IF(M1825="","",M1825-N1825)</f>
        <v/>
      </c>
      <c r="P1825" s="11">
        <f>IF(M1825=0,"",N1825/M1825)</f>
        <v/>
      </c>
      <c r="Q1825" s="12">
        <f>IF(OR(G1825="",O1825=""),"",
IF(AND(G1825&lt;TODAY(),O1825&gt;0),"YES","NO"))</f>
        <v/>
      </c>
      <c r="R1825" s="100" t="n"/>
      <c r="S1825" s="14" t="n"/>
      <c r="T1825" s="15">
        <f>IF(Q1825="YES", IF(R1825="Company",L1825*(1+S1825),IF(R1825="Vendor",L1825*(1-S1825),"")),"")</f>
        <v/>
      </c>
      <c r="U1825" s="15">
        <f>IF(Q1825="YES",O1825*T1825,"")</f>
        <v/>
      </c>
      <c r="V1825" s="16" t="n"/>
      <c r="W1825" s="17">
        <f>IF(Q1825="YES",G1825+V1825,"")</f>
        <v/>
      </c>
      <c r="X1825" s="18">
        <f>IF(Q1825="YES",IF(TODAY()&gt;W1825,"OVERDUE","WITHIN TIME"),"")</f>
        <v/>
      </c>
    </row>
    <row r="1826">
      <c r="A1826" s="3" t="n">
        <v>1822</v>
      </c>
      <c r="B1826" s="4" t="n"/>
      <c r="C1826" s="4" t="n"/>
      <c r="D1826" s="5">
        <f>IF(E1826="ISNR20","Natural Rubber-TSNR (ISNR-20)","")</f>
        <v/>
      </c>
      <c r="E1826" s="4" t="n"/>
      <c r="F1826" s="6" t="n"/>
      <c r="G1826" s="6" t="n"/>
      <c r="H1826" s="7">
        <f>IF(G1826="","",G1826-TODAY())</f>
        <v/>
      </c>
      <c r="I1826" s="8">
        <f>IF(G1826="","",
IF(G1826&lt;TODAY(),
IF(O1826&gt;0,"Violated","Completed"),
IF(H1826&lt;=7,"Expiring Soon",
"Active")))</f>
        <v/>
      </c>
      <c r="J1826" s="8">
        <f>IF(C1826="","",
COUNTIFS(
sales!$C:$C,$C1826,
sales!$E:$E,$E1826,
sales!$H:$H,"&gt;="&amp;$F1826,
sales!$H:$H,"&lt;="&amp;$G1826
))</f>
        <v/>
      </c>
      <c r="K1826" s="9">
        <f>IF(COUNTIFS(sales!C:C, C1826)=0,"",
_xlfn.MAXIFS(sales!H:H, sales!C:C, C1826))</f>
        <v/>
      </c>
      <c r="L1826" s="4" t="n"/>
      <c r="M1826" s="4" t="n"/>
      <c r="N1826" s="10">
        <f>IF(C1826="","",
SUMIFS(
sales!$I:$I,
sales!$C:$C,$C1826,
sales!$E:$E,$E1826,
sales!$H:$H,"&gt;="&amp;$F1826,
sales!$H:$H,"&lt;="&amp;$G1826
))</f>
        <v/>
      </c>
      <c r="O1826" s="10">
        <f>IF(M1826="","",M1826-N1826)</f>
        <v/>
      </c>
      <c r="P1826" s="11">
        <f>IF(M1826=0,"",N1826/M1826)</f>
        <v/>
      </c>
      <c r="Q1826" s="12">
        <f>IF(OR(G1826="",O1826=""),"",
IF(AND(G1826&lt;TODAY(),O1826&gt;0),"YES","NO"))</f>
        <v/>
      </c>
      <c r="R1826" s="100" t="n"/>
      <c r="S1826" s="14" t="n"/>
      <c r="T1826" s="15">
        <f>IF(Q1826="YES", IF(R1826="Company",L1826*(1+S1826),IF(R1826="Vendor",L1826*(1-S1826),"")),"")</f>
        <v/>
      </c>
      <c r="U1826" s="15">
        <f>IF(Q1826="YES",O1826*T1826,"")</f>
        <v/>
      </c>
      <c r="V1826" s="16" t="n"/>
      <c r="W1826" s="17">
        <f>IF(Q1826="YES",G1826+V1826,"")</f>
        <v/>
      </c>
      <c r="X1826" s="18">
        <f>IF(Q1826="YES",IF(TODAY()&gt;W1826,"OVERDUE","WITHIN TIME"),"")</f>
        <v/>
      </c>
    </row>
    <row r="1827">
      <c r="A1827" s="3" t="n">
        <v>1823</v>
      </c>
      <c r="B1827" s="4" t="n"/>
      <c r="C1827" s="4" t="n"/>
      <c r="D1827" s="5">
        <f>IF(E1827="ISNR20","Natural Rubber-TSNR (ISNR-20)","")</f>
        <v/>
      </c>
      <c r="E1827" s="4" t="n"/>
      <c r="F1827" s="6" t="n"/>
      <c r="G1827" s="6" t="n"/>
      <c r="H1827" s="7">
        <f>IF(G1827="","",G1827-TODAY())</f>
        <v/>
      </c>
      <c r="I1827" s="8">
        <f>IF(G1827="","",
IF(G1827&lt;TODAY(),
IF(O1827&gt;0,"Violated","Completed"),
IF(H1827&lt;=7,"Expiring Soon",
"Active")))</f>
        <v/>
      </c>
      <c r="J1827" s="8">
        <f>IF(C1827="","",
COUNTIFS(
sales!$C:$C,$C1827,
sales!$E:$E,$E1827,
sales!$H:$H,"&gt;="&amp;$F1827,
sales!$H:$H,"&lt;="&amp;$G1827
))</f>
        <v/>
      </c>
      <c r="K1827" s="9">
        <f>IF(COUNTIFS(sales!C:C, C1827)=0,"",
_xlfn.MAXIFS(sales!H:H, sales!C:C, C1827))</f>
        <v/>
      </c>
      <c r="L1827" s="4" t="n"/>
      <c r="M1827" s="4" t="n"/>
      <c r="N1827" s="10">
        <f>IF(C1827="","",
SUMIFS(
sales!$I:$I,
sales!$C:$C,$C1827,
sales!$E:$E,$E1827,
sales!$H:$H,"&gt;="&amp;$F1827,
sales!$H:$H,"&lt;="&amp;$G1827
))</f>
        <v/>
      </c>
      <c r="O1827" s="10">
        <f>IF(M1827="","",M1827-N1827)</f>
        <v/>
      </c>
      <c r="P1827" s="11">
        <f>IF(M1827=0,"",N1827/M1827)</f>
        <v/>
      </c>
      <c r="Q1827" s="12">
        <f>IF(OR(G1827="",O1827=""),"",
IF(AND(G1827&lt;TODAY(),O1827&gt;0),"YES","NO"))</f>
        <v/>
      </c>
      <c r="R1827" s="100" t="n"/>
      <c r="S1827" s="14" t="n"/>
      <c r="T1827" s="15">
        <f>IF(Q1827="YES", IF(R1827="Company",L1827*(1+S1827),IF(R1827="Vendor",L1827*(1-S1827),"")),"")</f>
        <v/>
      </c>
      <c r="U1827" s="15">
        <f>IF(Q1827="YES",O1827*T1827,"")</f>
        <v/>
      </c>
      <c r="V1827" s="16" t="n"/>
      <c r="W1827" s="17">
        <f>IF(Q1827="YES",G1827+V1827,"")</f>
        <v/>
      </c>
      <c r="X1827" s="18">
        <f>IF(Q1827="YES",IF(TODAY()&gt;W1827,"OVERDUE","WITHIN TIME"),"")</f>
        <v/>
      </c>
    </row>
    <row r="1828">
      <c r="A1828" s="3" t="n">
        <v>1824</v>
      </c>
      <c r="B1828" s="4" t="n"/>
      <c r="C1828" s="4" t="n"/>
      <c r="D1828" s="5">
        <f>IF(E1828="ISNR20","Natural Rubber-TSNR (ISNR-20)","")</f>
        <v/>
      </c>
      <c r="E1828" s="4" t="n"/>
      <c r="F1828" s="6" t="n"/>
      <c r="G1828" s="6" t="n"/>
      <c r="H1828" s="7">
        <f>IF(G1828="","",G1828-TODAY())</f>
        <v/>
      </c>
      <c r="I1828" s="8">
        <f>IF(G1828="","",
IF(G1828&lt;TODAY(),
IF(O1828&gt;0,"Violated","Completed"),
IF(H1828&lt;=7,"Expiring Soon",
"Active")))</f>
        <v/>
      </c>
      <c r="J1828" s="8">
        <f>IF(C1828="","",
COUNTIFS(
sales!$C:$C,$C1828,
sales!$E:$E,$E1828,
sales!$H:$H,"&gt;="&amp;$F1828,
sales!$H:$H,"&lt;="&amp;$G1828
))</f>
        <v/>
      </c>
      <c r="K1828" s="9">
        <f>IF(COUNTIFS(sales!C:C, C1828)=0,"",
_xlfn.MAXIFS(sales!H:H, sales!C:C, C1828))</f>
        <v/>
      </c>
      <c r="L1828" s="4" t="n"/>
      <c r="M1828" s="4" t="n"/>
      <c r="N1828" s="10">
        <f>IF(C1828="","",
SUMIFS(
sales!$I:$I,
sales!$C:$C,$C1828,
sales!$E:$E,$E1828,
sales!$H:$H,"&gt;="&amp;$F1828,
sales!$H:$H,"&lt;="&amp;$G1828
))</f>
        <v/>
      </c>
      <c r="O1828" s="10">
        <f>IF(M1828="","",M1828-N1828)</f>
        <v/>
      </c>
      <c r="P1828" s="11">
        <f>IF(M1828=0,"",N1828/M1828)</f>
        <v/>
      </c>
      <c r="Q1828" s="12">
        <f>IF(OR(G1828="",O1828=""),"",
IF(AND(G1828&lt;TODAY(),O1828&gt;0),"YES","NO"))</f>
        <v/>
      </c>
      <c r="R1828" s="100" t="n"/>
      <c r="S1828" s="14" t="n"/>
      <c r="T1828" s="15">
        <f>IF(Q1828="YES", IF(R1828="Company",L1828*(1+S1828),IF(R1828="Vendor",L1828*(1-S1828),"")),"")</f>
        <v/>
      </c>
      <c r="U1828" s="15">
        <f>IF(Q1828="YES",O1828*T1828,"")</f>
        <v/>
      </c>
      <c r="V1828" s="16" t="n"/>
      <c r="W1828" s="17">
        <f>IF(Q1828="YES",G1828+V1828,"")</f>
        <v/>
      </c>
      <c r="X1828" s="18">
        <f>IF(Q1828="YES",IF(TODAY()&gt;W1828,"OVERDUE","WITHIN TIME"),"")</f>
        <v/>
      </c>
    </row>
    <row r="1829">
      <c r="A1829" s="3" t="n">
        <v>1825</v>
      </c>
      <c r="B1829" s="4" t="n"/>
      <c r="C1829" s="4" t="n"/>
      <c r="D1829" s="5">
        <f>IF(E1829="ISNR20","Natural Rubber-TSNR (ISNR-20)","")</f>
        <v/>
      </c>
      <c r="E1829" s="4" t="n"/>
      <c r="F1829" s="6" t="n"/>
      <c r="G1829" s="6" t="n"/>
      <c r="H1829" s="7">
        <f>IF(G1829="","",G1829-TODAY())</f>
        <v/>
      </c>
      <c r="I1829" s="8">
        <f>IF(G1829="","",
IF(G1829&lt;TODAY(),
IF(O1829&gt;0,"Violated","Completed"),
IF(H1829&lt;=7,"Expiring Soon",
"Active")))</f>
        <v/>
      </c>
      <c r="J1829" s="8">
        <f>IF(C1829="","",
COUNTIFS(
sales!$C:$C,$C1829,
sales!$E:$E,$E1829,
sales!$H:$H,"&gt;="&amp;$F1829,
sales!$H:$H,"&lt;="&amp;$G1829
))</f>
        <v/>
      </c>
      <c r="K1829" s="9">
        <f>IF(COUNTIFS(sales!C:C, C1829)=0,"",
_xlfn.MAXIFS(sales!H:H, sales!C:C, C1829))</f>
        <v/>
      </c>
      <c r="L1829" s="4" t="n"/>
      <c r="M1829" s="4" t="n"/>
      <c r="N1829" s="10">
        <f>IF(C1829="","",
SUMIFS(
sales!$I:$I,
sales!$C:$C,$C1829,
sales!$E:$E,$E1829,
sales!$H:$H,"&gt;="&amp;$F1829,
sales!$H:$H,"&lt;="&amp;$G1829
))</f>
        <v/>
      </c>
      <c r="O1829" s="10">
        <f>IF(M1829="","",M1829-N1829)</f>
        <v/>
      </c>
      <c r="P1829" s="11">
        <f>IF(M1829=0,"",N1829/M1829)</f>
        <v/>
      </c>
      <c r="Q1829" s="12">
        <f>IF(OR(G1829="",O1829=""),"",
IF(AND(G1829&lt;TODAY(),O1829&gt;0),"YES","NO"))</f>
        <v/>
      </c>
      <c r="R1829" s="100" t="n"/>
      <c r="S1829" s="14" t="n"/>
      <c r="T1829" s="15">
        <f>IF(Q1829="YES", IF(R1829="Company",L1829*(1+S1829),IF(R1829="Vendor",L1829*(1-S1829),"")),"")</f>
        <v/>
      </c>
      <c r="U1829" s="15">
        <f>IF(Q1829="YES",O1829*T1829,"")</f>
        <v/>
      </c>
      <c r="V1829" s="16" t="n"/>
      <c r="W1829" s="17">
        <f>IF(Q1829="YES",G1829+V1829,"")</f>
        <v/>
      </c>
      <c r="X1829" s="18">
        <f>IF(Q1829="YES",IF(TODAY()&gt;W1829,"OVERDUE","WITHIN TIME"),"")</f>
        <v/>
      </c>
    </row>
    <row r="1830">
      <c r="A1830" s="3" t="n">
        <v>1826</v>
      </c>
      <c r="B1830" s="4" t="n"/>
      <c r="C1830" s="4" t="n"/>
      <c r="D1830" s="5">
        <f>IF(E1830="ISNR20","Natural Rubber-TSNR (ISNR-20)","")</f>
        <v/>
      </c>
      <c r="E1830" s="4" t="n"/>
      <c r="F1830" s="6" t="n"/>
      <c r="G1830" s="6" t="n"/>
      <c r="H1830" s="7">
        <f>IF(G1830="","",G1830-TODAY())</f>
        <v/>
      </c>
      <c r="I1830" s="8">
        <f>IF(G1830="","",
IF(G1830&lt;TODAY(),
IF(O1830&gt;0,"Violated","Completed"),
IF(H1830&lt;=7,"Expiring Soon",
"Active")))</f>
        <v/>
      </c>
      <c r="J1830" s="8">
        <f>IF(C1830="","",
COUNTIFS(
sales!$C:$C,$C1830,
sales!$E:$E,$E1830,
sales!$H:$H,"&gt;="&amp;$F1830,
sales!$H:$H,"&lt;="&amp;$G1830
))</f>
        <v/>
      </c>
      <c r="K1830" s="9">
        <f>IF(COUNTIFS(sales!C:C, C1830)=0,"",
_xlfn.MAXIFS(sales!H:H, sales!C:C, C1830))</f>
        <v/>
      </c>
      <c r="L1830" s="4" t="n"/>
      <c r="M1830" s="4" t="n"/>
      <c r="N1830" s="10">
        <f>IF(C1830="","",
SUMIFS(
sales!$I:$I,
sales!$C:$C,$C1830,
sales!$E:$E,$E1830,
sales!$H:$H,"&gt;="&amp;$F1830,
sales!$H:$H,"&lt;="&amp;$G1830
))</f>
        <v/>
      </c>
      <c r="O1830" s="10">
        <f>IF(M1830="","",M1830-N1830)</f>
        <v/>
      </c>
      <c r="P1830" s="11">
        <f>IF(M1830=0,"",N1830/M1830)</f>
        <v/>
      </c>
      <c r="Q1830" s="12">
        <f>IF(OR(G1830="",O1830=""),"",
IF(AND(G1830&lt;TODAY(),O1830&gt;0),"YES","NO"))</f>
        <v/>
      </c>
      <c r="R1830" s="100" t="n"/>
      <c r="S1830" s="14" t="n"/>
      <c r="T1830" s="15">
        <f>IF(Q1830="YES", IF(R1830="Company",L1830*(1+S1830),IF(R1830="Vendor",L1830*(1-S1830),"")),"")</f>
        <v/>
      </c>
      <c r="U1830" s="15">
        <f>IF(Q1830="YES",O1830*T1830,"")</f>
        <v/>
      </c>
      <c r="V1830" s="16" t="n"/>
      <c r="W1830" s="17">
        <f>IF(Q1830="YES",G1830+V1830,"")</f>
        <v/>
      </c>
      <c r="X1830" s="18">
        <f>IF(Q1830="YES",IF(TODAY()&gt;W1830,"OVERDUE","WITHIN TIME"),"")</f>
        <v/>
      </c>
    </row>
    <row r="1831">
      <c r="A1831" s="3" t="n">
        <v>1827</v>
      </c>
      <c r="B1831" s="4" t="n"/>
      <c r="C1831" s="4" t="n"/>
      <c r="D1831" s="5">
        <f>IF(E1831="ISNR20","Natural Rubber-TSNR (ISNR-20)","")</f>
        <v/>
      </c>
      <c r="E1831" s="4" t="n"/>
      <c r="F1831" s="6" t="n"/>
      <c r="G1831" s="6" t="n"/>
      <c r="H1831" s="7">
        <f>IF(G1831="","",G1831-TODAY())</f>
        <v/>
      </c>
      <c r="I1831" s="8">
        <f>IF(G1831="","",
IF(G1831&lt;TODAY(),
IF(O1831&gt;0,"Violated","Completed"),
IF(H1831&lt;=7,"Expiring Soon",
"Active")))</f>
        <v/>
      </c>
      <c r="J1831" s="8">
        <f>IF(C1831="","",
COUNTIFS(
sales!$C:$C,$C1831,
sales!$E:$E,$E1831,
sales!$H:$H,"&gt;="&amp;$F1831,
sales!$H:$H,"&lt;="&amp;$G1831
))</f>
        <v/>
      </c>
      <c r="K1831" s="9">
        <f>IF(COUNTIFS(sales!C:C, C1831)=0,"",
_xlfn.MAXIFS(sales!H:H, sales!C:C, C1831))</f>
        <v/>
      </c>
      <c r="L1831" s="4" t="n"/>
      <c r="M1831" s="4" t="n"/>
      <c r="N1831" s="10">
        <f>IF(C1831="","",
SUMIFS(
sales!$I:$I,
sales!$C:$C,$C1831,
sales!$E:$E,$E1831,
sales!$H:$H,"&gt;="&amp;$F1831,
sales!$H:$H,"&lt;="&amp;$G1831
))</f>
        <v/>
      </c>
      <c r="O1831" s="10">
        <f>IF(M1831="","",M1831-N1831)</f>
        <v/>
      </c>
      <c r="P1831" s="11">
        <f>IF(M1831=0,"",N1831/M1831)</f>
        <v/>
      </c>
      <c r="Q1831" s="12">
        <f>IF(OR(G1831="",O1831=""),"",
IF(AND(G1831&lt;TODAY(),O1831&gt;0),"YES","NO"))</f>
        <v/>
      </c>
      <c r="R1831" s="100" t="n"/>
      <c r="S1831" s="14" t="n"/>
      <c r="T1831" s="15">
        <f>IF(Q1831="YES", IF(R1831="Company",L1831*(1+S1831),IF(R1831="Vendor",L1831*(1-S1831),"")),"")</f>
        <v/>
      </c>
      <c r="U1831" s="15">
        <f>IF(Q1831="YES",O1831*T1831,"")</f>
        <v/>
      </c>
      <c r="V1831" s="16" t="n"/>
      <c r="W1831" s="17">
        <f>IF(Q1831="YES",G1831+V1831,"")</f>
        <v/>
      </c>
      <c r="X1831" s="18">
        <f>IF(Q1831="YES",IF(TODAY()&gt;W1831,"OVERDUE","WITHIN TIME"),"")</f>
        <v/>
      </c>
    </row>
    <row r="1832">
      <c r="A1832" s="3" t="n">
        <v>1828</v>
      </c>
      <c r="B1832" s="4" t="n"/>
      <c r="C1832" s="4" t="n"/>
      <c r="D1832" s="5">
        <f>IF(E1832="ISNR20","Natural Rubber-TSNR (ISNR-20)","")</f>
        <v/>
      </c>
      <c r="E1832" s="4" t="n"/>
      <c r="F1832" s="6" t="n"/>
      <c r="G1832" s="6" t="n"/>
      <c r="H1832" s="7">
        <f>IF(G1832="","",G1832-TODAY())</f>
        <v/>
      </c>
      <c r="I1832" s="8">
        <f>IF(G1832="","",
IF(G1832&lt;TODAY(),
IF(O1832&gt;0,"Violated","Completed"),
IF(H1832&lt;=7,"Expiring Soon",
"Active")))</f>
        <v/>
      </c>
      <c r="J1832" s="8">
        <f>IF(C1832="","",
COUNTIFS(
sales!$C:$C,$C1832,
sales!$E:$E,$E1832,
sales!$H:$H,"&gt;="&amp;$F1832,
sales!$H:$H,"&lt;="&amp;$G1832
))</f>
        <v/>
      </c>
      <c r="K1832" s="9">
        <f>IF(COUNTIFS(sales!C:C, C1832)=0,"",
_xlfn.MAXIFS(sales!H:H, sales!C:C, C1832))</f>
        <v/>
      </c>
      <c r="L1832" s="4" t="n"/>
      <c r="M1832" s="4" t="n"/>
      <c r="N1832" s="10">
        <f>IF(C1832="","",
SUMIFS(
sales!$I:$I,
sales!$C:$C,$C1832,
sales!$E:$E,$E1832,
sales!$H:$H,"&gt;="&amp;$F1832,
sales!$H:$H,"&lt;="&amp;$G1832
))</f>
        <v/>
      </c>
      <c r="O1832" s="10">
        <f>IF(M1832="","",M1832-N1832)</f>
        <v/>
      </c>
      <c r="P1832" s="11">
        <f>IF(M1832=0,"",N1832/M1832)</f>
        <v/>
      </c>
      <c r="Q1832" s="12">
        <f>IF(OR(G1832="",O1832=""),"",
IF(AND(G1832&lt;TODAY(),O1832&gt;0),"YES","NO"))</f>
        <v/>
      </c>
      <c r="R1832" s="100" t="n"/>
      <c r="S1832" s="14" t="n"/>
      <c r="T1832" s="15">
        <f>IF(Q1832="YES", IF(R1832="Company",L1832*(1+S1832),IF(R1832="Vendor",L1832*(1-S1832),"")),"")</f>
        <v/>
      </c>
      <c r="U1832" s="15">
        <f>IF(Q1832="YES",O1832*T1832,"")</f>
        <v/>
      </c>
      <c r="V1832" s="16" t="n"/>
      <c r="W1832" s="17">
        <f>IF(Q1832="YES",G1832+V1832,"")</f>
        <v/>
      </c>
      <c r="X1832" s="18">
        <f>IF(Q1832="YES",IF(TODAY()&gt;W1832,"OVERDUE","WITHIN TIME"),"")</f>
        <v/>
      </c>
    </row>
    <row r="1833">
      <c r="A1833" s="3" t="n">
        <v>1829</v>
      </c>
      <c r="B1833" s="4" t="n"/>
      <c r="C1833" s="4" t="n"/>
      <c r="D1833" s="5">
        <f>IF(E1833="ISNR20","Natural Rubber-TSNR (ISNR-20)","")</f>
        <v/>
      </c>
      <c r="E1833" s="4" t="n"/>
      <c r="F1833" s="6" t="n"/>
      <c r="G1833" s="6" t="n"/>
      <c r="H1833" s="7">
        <f>IF(G1833="","",G1833-TODAY())</f>
        <v/>
      </c>
      <c r="I1833" s="8">
        <f>IF(G1833="","",
IF(G1833&lt;TODAY(),
IF(O1833&gt;0,"Violated","Completed"),
IF(H1833&lt;=7,"Expiring Soon",
"Active")))</f>
        <v/>
      </c>
      <c r="J1833" s="8">
        <f>IF(C1833="","",
COUNTIFS(
sales!$C:$C,$C1833,
sales!$E:$E,$E1833,
sales!$H:$H,"&gt;="&amp;$F1833,
sales!$H:$H,"&lt;="&amp;$G1833
))</f>
        <v/>
      </c>
      <c r="K1833" s="9">
        <f>IF(COUNTIFS(sales!C:C, C1833)=0,"",
_xlfn.MAXIFS(sales!H:H, sales!C:C, C1833))</f>
        <v/>
      </c>
      <c r="L1833" s="4" t="n"/>
      <c r="M1833" s="4" t="n"/>
      <c r="N1833" s="10">
        <f>IF(C1833="","",
SUMIFS(
sales!$I:$I,
sales!$C:$C,$C1833,
sales!$E:$E,$E1833,
sales!$H:$H,"&gt;="&amp;$F1833,
sales!$H:$H,"&lt;="&amp;$G1833
))</f>
        <v/>
      </c>
      <c r="O1833" s="10">
        <f>IF(M1833="","",M1833-N1833)</f>
        <v/>
      </c>
      <c r="P1833" s="11">
        <f>IF(M1833=0,"",N1833/M1833)</f>
        <v/>
      </c>
      <c r="Q1833" s="12">
        <f>IF(OR(G1833="",O1833=""),"",
IF(AND(G1833&lt;TODAY(),O1833&gt;0),"YES","NO"))</f>
        <v/>
      </c>
      <c r="R1833" s="100" t="n"/>
      <c r="S1833" s="14" t="n"/>
      <c r="T1833" s="15">
        <f>IF(Q1833="YES", IF(R1833="Company",L1833*(1+S1833),IF(R1833="Vendor",L1833*(1-S1833),"")),"")</f>
        <v/>
      </c>
      <c r="U1833" s="15">
        <f>IF(Q1833="YES",O1833*T1833,"")</f>
        <v/>
      </c>
      <c r="V1833" s="16" t="n"/>
      <c r="W1833" s="17">
        <f>IF(Q1833="YES",G1833+V1833,"")</f>
        <v/>
      </c>
      <c r="X1833" s="18">
        <f>IF(Q1833="YES",IF(TODAY()&gt;W1833,"OVERDUE","WITHIN TIME"),"")</f>
        <v/>
      </c>
    </row>
    <row r="1834">
      <c r="A1834" s="3" t="n">
        <v>1830</v>
      </c>
      <c r="B1834" s="4" t="n"/>
      <c r="C1834" s="4" t="n"/>
      <c r="D1834" s="5">
        <f>IF(E1834="ISNR20","Natural Rubber-TSNR (ISNR-20)","")</f>
        <v/>
      </c>
      <c r="E1834" s="4" t="n"/>
      <c r="F1834" s="6" t="n"/>
      <c r="G1834" s="6" t="n"/>
      <c r="H1834" s="7">
        <f>IF(G1834="","",G1834-TODAY())</f>
        <v/>
      </c>
      <c r="I1834" s="8">
        <f>IF(G1834="","",
IF(G1834&lt;TODAY(),
IF(O1834&gt;0,"Violated","Completed"),
IF(H1834&lt;=7,"Expiring Soon",
"Active")))</f>
        <v/>
      </c>
      <c r="J1834" s="8">
        <f>IF(C1834="","",
COUNTIFS(
sales!$C:$C,$C1834,
sales!$E:$E,$E1834,
sales!$H:$H,"&gt;="&amp;$F1834,
sales!$H:$H,"&lt;="&amp;$G1834
))</f>
        <v/>
      </c>
      <c r="K1834" s="9">
        <f>IF(COUNTIFS(sales!C:C, C1834)=0,"",
_xlfn.MAXIFS(sales!H:H, sales!C:C, C1834))</f>
        <v/>
      </c>
      <c r="L1834" s="4" t="n"/>
      <c r="M1834" s="4" t="n"/>
      <c r="N1834" s="10">
        <f>IF(C1834="","",
SUMIFS(
sales!$I:$I,
sales!$C:$C,$C1834,
sales!$E:$E,$E1834,
sales!$H:$H,"&gt;="&amp;$F1834,
sales!$H:$H,"&lt;="&amp;$G1834
))</f>
        <v/>
      </c>
      <c r="O1834" s="10">
        <f>IF(M1834="","",M1834-N1834)</f>
        <v/>
      </c>
      <c r="P1834" s="11">
        <f>IF(M1834=0,"",N1834/M1834)</f>
        <v/>
      </c>
      <c r="Q1834" s="12">
        <f>IF(OR(G1834="",O1834=""),"",
IF(AND(G1834&lt;TODAY(),O1834&gt;0),"YES","NO"))</f>
        <v/>
      </c>
      <c r="R1834" s="100" t="n"/>
      <c r="S1834" s="14" t="n"/>
      <c r="T1834" s="15">
        <f>IF(Q1834="YES", IF(R1834="Company",L1834*(1+S1834),IF(R1834="Vendor",L1834*(1-S1834),"")),"")</f>
        <v/>
      </c>
      <c r="U1834" s="15">
        <f>IF(Q1834="YES",O1834*T1834,"")</f>
        <v/>
      </c>
      <c r="V1834" s="16" t="n"/>
      <c r="W1834" s="17">
        <f>IF(Q1834="YES",G1834+V1834,"")</f>
        <v/>
      </c>
      <c r="X1834" s="18">
        <f>IF(Q1834="YES",IF(TODAY()&gt;W1834,"OVERDUE","WITHIN TIME"),"")</f>
        <v/>
      </c>
    </row>
    <row r="1835">
      <c r="A1835" s="3" t="n">
        <v>1831</v>
      </c>
      <c r="B1835" s="4" t="n"/>
      <c r="C1835" s="4" t="n"/>
      <c r="D1835" s="5">
        <f>IF(E1835="ISNR20","Natural Rubber-TSNR (ISNR-20)","")</f>
        <v/>
      </c>
      <c r="E1835" s="4" t="n"/>
      <c r="F1835" s="6" t="n"/>
      <c r="G1835" s="6" t="n"/>
      <c r="H1835" s="7">
        <f>IF(G1835="","",G1835-TODAY())</f>
        <v/>
      </c>
      <c r="I1835" s="8">
        <f>IF(G1835="","",
IF(G1835&lt;TODAY(),
IF(O1835&gt;0,"Violated","Completed"),
IF(H1835&lt;=7,"Expiring Soon",
"Active")))</f>
        <v/>
      </c>
      <c r="J1835" s="8">
        <f>IF(C1835="","",
COUNTIFS(
sales!$C:$C,$C1835,
sales!$E:$E,$E1835,
sales!$H:$H,"&gt;="&amp;$F1835,
sales!$H:$H,"&lt;="&amp;$G1835
))</f>
        <v/>
      </c>
      <c r="K1835" s="9">
        <f>IF(COUNTIFS(sales!C:C, C1835)=0,"",
_xlfn.MAXIFS(sales!H:H, sales!C:C, C1835))</f>
        <v/>
      </c>
      <c r="L1835" s="4" t="n"/>
      <c r="M1835" s="4" t="n"/>
      <c r="N1835" s="10">
        <f>IF(C1835="","",
SUMIFS(
sales!$I:$I,
sales!$C:$C,$C1835,
sales!$E:$E,$E1835,
sales!$H:$H,"&gt;="&amp;$F1835,
sales!$H:$H,"&lt;="&amp;$G1835
))</f>
        <v/>
      </c>
      <c r="O1835" s="10">
        <f>IF(M1835="","",M1835-N1835)</f>
        <v/>
      </c>
      <c r="P1835" s="11">
        <f>IF(M1835=0,"",N1835/M1835)</f>
        <v/>
      </c>
      <c r="Q1835" s="12">
        <f>IF(OR(G1835="",O1835=""),"",
IF(AND(G1835&lt;TODAY(),O1835&gt;0),"YES","NO"))</f>
        <v/>
      </c>
      <c r="R1835" s="100" t="n"/>
      <c r="S1835" s="14" t="n"/>
      <c r="T1835" s="15">
        <f>IF(Q1835="YES", IF(R1835="Company",L1835*(1+S1835),IF(R1835="Vendor",L1835*(1-S1835),"")),"")</f>
        <v/>
      </c>
      <c r="U1835" s="15">
        <f>IF(Q1835="YES",O1835*T1835,"")</f>
        <v/>
      </c>
      <c r="V1835" s="16" t="n"/>
      <c r="W1835" s="17">
        <f>IF(Q1835="YES",G1835+V1835,"")</f>
        <v/>
      </c>
      <c r="X1835" s="18">
        <f>IF(Q1835="YES",IF(TODAY()&gt;W1835,"OVERDUE","WITHIN TIME"),"")</f>
        <v/>
      </c>
    </row>
    <row r="1836">
      <c r="A1836" s="3" t="n">
        <v>1832</v>
      </c>
      <c r="B1836" s="4" t="n"/>
      <c r="C1836" s="4" t="n"/>
      <c r="D1836" s="5">
        <f>IF(E1836="ISNR20","Natural Rubber-TSNR (ISNR-20)","")</f>
        <v/>
      </c>
      <c r="E1836" s="4" t="n"/>
      <c r="F1836" s="6" t="n"/>
      <c r="G1836" s="6" t="n"/>
      <c r="H1836" s="7">
        <f>IF(G1836="","",G1836-TODAY())</f>
        <v/>
      </c>
      <c r="I1836" s="8">
        <f>IF(G1836="","",
IF(G1836&lt;TODAY(),
IF(O1836&gt;0,"Violated","Completed"),
IF(H1836&lt;=7,"Expiring Soon",
"Active")))</f>
        <v/>
      </c>
      <c r="J1836" s="8">
        <f>IF(C1836="","",
COUNTIFS(
sales!$C:$C,$C1836,
sales!$E:$E,$E1836,
sales!$H:$H,"&gt;="&amp;$F1836,
sales!$H:$H,"&lt;="&amp;$G1836
))</f>
        <v/>
      </c>
      <c r="K1836" s="9">
        <f>IF(COUNTIFS(sales!C:C, C1836)=0,"",
_xlfn.MAXIFS(sales!H:H, sales!C:C, C1836))</f>
        <v/>
      </c>
      <c r="L1836" s="4" t="n"/>
      <c r="M1836" s="4" t="n"/>
      <c r="N1836" s="10">
        <f>IF(C1836="","",
SUMIFS(
sales!$I:$I,
sales!$C:$C,$C1836,
sales!$E:$E,$E1836,
sales!$H:$H,"&gt;="&amp;$F1836,
sales!$H:$H,"&lt;="&amp;$G1836
))</f>
        <v/>
      </c>
      <c r="O1836" s="10">
        <f>IF(M1836="","",M1836-N1836)</f>
        <v/>
      </c>
      <c r="P1836" s="11">
        <f>IF(M1836=0,"",N1836/M1836)</f>
        <v/>
      </c>
      <c r="Q1836" s="12">
        <f>IF(OR(G1836="",O1836=""),"",
IF(AND(G1836&lt;TODAY(),O1836&gt;0),"YES","NO"))</f>
        <v/>
      </c>
      <c r="R1836" s="100" t="n"/>
      <c r="S1836" s="14" t="n"/>
      <c r="T1836" s="15">
        <f>IF(Q1836="YES", IF(R1836="Company",L1836*(1+S1836),IF(R1836="Vendor",L1836*(1-S1836),"")),"")</f>
        <v/>
      </c>
      <c r="U1836" s="15">
        <f>IF(Q1836="YES",O1836*T1836,"")</f>
        <v/>
      </c>
      <c r="V1836" s="16" t="n"/>
      <c r="W1836" s="17">
        <f>IF(Q1836="YES",G1836+V1836,"")</f>
        <v/>
      </c>
      <c r="X1836" s="18">
        <f>IF(Q1836="YES",IF(TODAY()&gt;W1836,"OVERDUE","WITHIN TIME"),"")</f>
        <v/>
      </c>
    </row>
    <row r="1837">
      <c r="A1837" s="3" t="n">
        <v>1833</v>
      </c>
      <c r="B1837" s="4" t="n"/>
      <c r="C1837" s="4" t="n"/>
      <c r="D1837" s="5">
        <f>IF(E1837="ISNR20","Natural Rubber-TSNR (ISNR-20)","")</f>
        <v/>
      </c>
      <c r="E1837" s="4" t="n"/>
      <c r="F1837" s="6" t="n"/>
      <c r="G1837" s="6" t="n"/>
      <c r="H1837" s="7">
        <f>IF(G1837="","",G1837-TODAY())</f>
        <v/>
      </c>
      <c r="I1837" s="8">
        <f>IF(G1837="","",
IF(G1837&lt;TODAY(),
IF(O1837&gt;0,"Violated","Completed"),
IF(H1837&lt;=7,"Expiring Soon",
"Active")))</f>
        <v/>
      </c>
      <c r="J1837" s="8">
        <f>IF(C1837="","",
COUNTIFS(
sales!$C:$C,$C1837,
sales!$E:$E,$E1837,
sales!$H:$H,"&gt;="&amp;$F1837,
sales!$H:$H,"&lt;="&amp;$G1837
))</f>
        <v/>
      </c>
      <c r="K1837" s="9">
        <f>IF(COUNTIFS(sales!C:C, C1837)=0,"",
_xlfn.MAXIFS(sales!H:H, sales!C:C, C1837))</f>
        <v/>
      </c>
      <c r="L1837" s="4" t="n"/>
      <c r="M1837" s="4" t="n"/>
      <c r="N1837" s="10">
        <f>IF(C1837="","",
SUMIFS(
sales!$I:$I,
sales!$C:$C,$C1837,
sales!$E:$E,$E1837,
sales!$H:$H,"&gt;="&amp;$F1837,
sales!$H:$H,"&lt;="&amp;$G1837
))</f>
        <v/>
      </c>
      <c r="O1837" s="10">
        <f>IF(M1837="","",M1837-N1837)</f>
        <v/>
      </c>
      <c r="P1837" s="11">
        <f>IF(M1837=0,"",N1837/M1837)</f>
        <v/>
      </c>
      <c r="Q1837" s="12">
        <f>IF(OR(G1837="",O1837=""),"",
IF(AND(G1837&lt;TODAY(),O1837&gt;0),"YES","NO"))</f>
        <v/>
      </c>
      <c r="R1837" s="100" t="n"/>
      <c r="S1837" s="14" t="n"/>
      <c r="T1837" s="15">
        <f>IF(Q1837="YES", IF(R1837="Company",L1837*(1+S1837),IF(R1837="Vendor",L1837*(1-S1837),"")),"")</f>
        <v/>
      </c>
      <c r="U1837" s="15">
        <f>IF(Q1837="YES",O1837*T1837,"")</f>
        <v/>
      </c>
      <c r="V1837" s="16" t="n"/>
      <c r="W1837" s="17">
        <f>IF(Q1837="YES",G1837+V1837,"")</f>
        <v/>
      </c>
      <c r="X1837" s="18">
        <f>IF(Q1837="YES",IF(TODAY()&gt;W1837,"OVERDUE","WITHIN TIME"),"")</f>
        <v/>
      </c>
    </row>
    <row r="1838">
      <c r="A1838" s="3" t="n">
        <v>1834</v>
      </c>
      <c r="B1838" s="4" t="n"/>
      <c r="C1838" s="4" t="n"/>
      <c r="D1838" s="5">
        <f>IF(E1838="ISNR20","Natural Rubber-TSNR (ISNR-20)","")</f>
        <v/>
      </c>
      <c r="E1838" s="4" t="n"/>
      <c r="F1838" s="6" t="n"/>
      <c r="G1838" s="6" t="n"/>
      <c r="H1838" s="7">
        <f>IF(G1838="","",G1838-TODAY())</f>
        <v/>
      </c>
      <c r="I1838" s="8">
        <f>IF(G1838="","",
IF(G1838&lt;TODAY(),
IF(O1838&gt;0,"Violated","Completed"),
IF(H1838&lt;=7,"Expiring Soon",
"Active")))</f>
        <v/>
      </c>
      <c r="J1838" s="8">
        <f>IF(C1838="","",
COUNTIFS(
sales!$C:$C,$C1838,
sales!$E:$E,$E1838,
sales!$H:$H,"&gt;="&amp;$F1838,
sales!$H:$H,"&lt;="&amp;$G1838
))</f>
        <v/>
      </c>
      <c r="K1838" s="9">
        <f>IF(COUNTIFS(sales!C:C, C1838)=0,"",
_xlfn.MAXIFS(sales!H:H, sales!C:C, C1838))</f>
        <v/>
      </c>
      <c r="L1838" s="4" t="n"/>
      <c r="M1838" s="4" t="n"/>
      <c r="N1838" s="10">
        <f>IF(C1838="","",
SUMIFS(
sales!$I:$I,
sales!$C:$C,$C1838,
sales!$E:$E,$E1838,
sales!$H:$H,"&gt;="&amp;$F1838,
sales!$H:$H,"&lt;="&amp;$G1838
))</f>
        <v/>
      </c>
      <c r="O1838" s="10">
        <f>IF(M1838="","",M1838-N1838)</f>
        <v/>
      </c>
      <c r="P1838" s="11">
        <f>IF(M1838=0,"",N1838/M1838)</f>
        <v/>
      </c>
      <c r="Q1838" s="12">
        <f>IF(OR(G1838="",O1838=""),"",
IF(AND(G1838&lt;TODAY(),O1838&gt;0),"YES","NO"))</f>
        <v/>
      </c>
      <c r="R1838" s="100" t="n"/>
      <c r="S1838" s="14" t="n"/>
      <c r="T1838" s="15">
        <f>IF(Q1838="YES", IF(R1838="Company",L1838*(1+S1838),IF(R1838="Vendor",L1838*(1-S1838),"")),"")</f>
        <v/>
      </c>
      <c r="U1838" s="15">
        <f>IF(Q1838="YES",O1838*T1838,"")</f>
        <v/>
      </c>
      <c r="V1838" s="16" t="n"/>
      <c r="W1838" s="17">
        <f>IF(Q1838="YES",G1838+V1838,"")</f>
        <v/>
      </c>
      <c r="X1838" s="18">
        <f>IF(Q1838="YES",IF(TODAY()&gt;W1838,"OVERDUE","WITHIN TIME"),"")</f>
        <v/>
      </c>
    </row>
    <row r="1839">
      <c r="A1839" s="3" t="n">
        <v>1835</v>
      </c>
      <c r="B1839" s="4" t="n"/>
      <c r="C1839" s="4" t="n"/>
      <c r="D1839" s="5">
        <f>IF(E1839="ISNR20","Natural Rubber-TSNR (ISNR-20)","")</f>
        <v/>
      </c>
      <c r="E1839" s="4" t="n"/>
      <c r="F1839" s="6" t="n"/>
      <c r="G1839" s="6" t="n"/>
      <c r="H1839" s="7">
        <f>IF(G1839="","",G1839-TODAY())</f>
        <v/>
      </c>
      <c r="I1839" s="8">
        <f>IF(G1839="","",
IF(G1839&lt;TODAY(),
IF(O1839&gt;0,"Violated","Completed"),
IF(H1839&lt;=7,"Expiring Soon",
"Active")))</f>
        <v/>
      </c>
      <c r="J1839" s="8">
        <f>IF(C1839="","",
COUNTIFS(
sales!$C:$C,$C1839,
sales!$E:$E,$E1839,
sales!$H:$H,"&gt;="&amp;$F1839,
sales!$H:$H,"&lt;="&amp;$G1839
))</f>
        <v/>
      </c>
      <c r="K1839" s="9">
        <f>IF(COUNTIFS(sales!C:C, C1839)=0,"",
_xlfn.MAXIFS(sales!H:H, sales!C:C, C1839))</f>
        <v/>
      </c>
      <c r="L1839" s="4" t="n"/>
      <c r="M1839" s="4" t="n"/>
      <c r="N1839" s="10">
        <f>IF(C1839="","",
SUMIFS(
sales!$I:$I,
sales!$C:$C,$C1839,
sales!$E:$E,$E1839,
sales!$H:$H,"&gt;="&amp;$F1839,
sales!$H:$H,"&lt;="&amp;$G1839
))</f>
        <v/>
      </c>
      <c r="O1839" s="10">
        <f>IF(M1839="","",M1839-N1839)</f>
        <v/>
      </c>
      <c r="P1839" s="11">
        <f>IF(M1839=0,"",N1839/M1839)</f>
        <v/>
      </c>
      <c r="Q1839" s="12">
        <f>IF(OR(G1839="",O1839=""),"",
IF(AND(G1839&lt;TODAY(),O1839&gt;0),"YES","NO"))</f>
        <v/>
      </c>
      <c r="R1839" s="100" t="n"/>
      <c r="S1839" s="14" t="n"/>
      <c r="T1839" s="15">
        <f>IF(Q1839="YES", IF(R1839="Company",L1839*(1+S1839),IF(R1839="Vendor",L1839*(1-S1839),"")),"")</f>
        <v/>
      </c>
      <c r="U1839" s="15">
        <f>IF(Q1839="YES",O1839*T1839,"")</f>
        <v/>
      </c>
      <c r="V1839" s="16" t="n"/>
      <c r="W1839" s="17">
        <f>IF(Q1839="YES",G1839+V1839,"")</f>
        <v/>
      </c>
      <c r="X1839" s="18">
        <f>IF(Q1839="YES",IF(TODAY()&gt;W1839,"OVERDUE","WITHIN TIME"),"")</f>
        <v/>
      </c>
    </row>
    <row r="1840">
      <c r="A1840" s="3" t="n">
        <v>1836</v>
      </c>
      <c r="B1840" s="4" t="n"/>
      <c r="C1840" s="4" t="n"/>
      <c r="D1840" s="5">
        <f>IF(E1840="ISNR20","Natural Rubber-TSNR (ISNR-20)","")</f>
        <v/>
      </c>
      <c r="E1840" s="4" t="n"/>
      <c r="F1840" s="6" t="n"/>
      <c r="G1840" s="6" t="n"/>
      <c r="H1840" s="7">
        <f>IF(G1840="","",G1840-TODAY())</f>
        <v/>
      </c>
      <c r="I1840" s="8">
        <f>IF(G1840="","",
IF(G1840&lt;TODAY(),
IF(O1840&gt;0,"Violated","Completed"),
IF(H1840&lt;=7,"Expiring Soon",
"Active")))</f>
        <v/>
      </c>
      <c r="J1840" s="8">
        <f>IF(C1840="","",
COUNTIFS(
sales!$C:$C,$C1840,
sales!$E:$E,$E1840,
sales!$H:$H,"&gt;="&amp;$F1840,
sales!$H:$H,"&lt;="&amp;$G1840
))</f>
        <v/>
      </c>
      <c r="K1840" s="9">
        <f>IF(COUNTIFS(sales!C:C, C1840)=0,"",
_xlfn.MAXIFS(sales!H:H, sales!C:C, C1840))</f>
        <v/>
      </c>
      <c r="L1840" s="4" t="n"/>
      <c r="M1840" s="4" t="n"/>
      <c r="N1840" s="10">
        <f>IF(C1840="","",
SUMIFS(
sales!$I:$I,
sales!$C:$C,$C1840,
sales!$E:$E,$E1840,
sales!$H:$H,"&gt;="&amp;$F1840,
sales!$H:$H,"&lt;="&amp;$G1840
))</f>
        <v/>
      </c>
      <c r="O1840" s="10">
        <f>IF(M1840="","",M1840-N1840)</f>
        <v/>
      </c>
      <c r="P1840" s="11">
        <f>IF(M1840=0,"",N1840/M1840)</f>
        <v/>
      </c>
      <c r="Q1840" s="12">
        <f>IF(OR(G1840="",O1840=""),"",
IF(AND(G1840&lt;TODAY(),O1840&gt;0),"YES","NO"))</f>
        <v/>
      </c>
      <c r="R1840" s="100" t="n"/>
      <c r="S1840" s="14" t="n"/>
      <c r="T1840" s="15">
        <f>IF(Q1840="YES", IF(R1840="Company",L1840*(1+S1840),IF(R1840="Vendor",L1840*(1-S1840),"")),"")</f>
        <v/>
      </c>
      <c r="U1840" s="15">
        <f>IF(Q1840="YES",O1840*T1840,"")</f>
        <v/>
      </c>
      <c r="V1840" s="16" t="n"/>
      <c r="W1840" s="17">
        <f>IF(Q1840="YES",G1840+V1840,"")</f>
        <v/>
      </c>
      <c r="X1840" s="18">
        <f>IF(Q1840="YES",IF(TODAY()&gt;W1840,"OVERDUE","WITHIN TIME"),"")</f>
        <v/>
      </c>
    </row>
    <row r="1841">
      <c r="A1841" s="3" t="n">
        <v>1837</v>
      </c>
      <c r="B1841" s="4" t="n"/>
      <c r="C1841" s="4" t="n"/>
      <c r="D1841" s="5">
        <f>IF(E1841="ISNR20","Natural Rubber-TSNR (ISNR-20)","")</f>
        <v/>
      </c>
      <c r="E1841" s="4" t="n"/>
      <c r="F1841" s="6" t="n"/>
      <c r="G1841" s="6" t="n"/>
      <c r="H1841" s="7">
        <f>IF(G1841="","",G1841-TODAY())</f>
        <v/>
      </c>
      <c r="I1841" s="8">
        <f>IF(G1841="","",
IF(G1841&lt;TODAY(),
IF(O1841&gt;0,"Violated","Completed"),
IF(H1841&lt;=7,"Expiring Soon",
"Active")))</f>
        <v/>
      </c>
      <c r="J1841" s="8">
        <f>IF(C1841="","",
COUNTIFS(
sales!$C:$C,$C1841,
sales!$E:$E,$E1841,
sales!$H:$H,"&gt;="&amp;$F1841,
sales!$H:$H,"&lt;="&amp;$G1841
))</f>
        <v/>
      </c>
      <c r="K1841" s="9">
        <f>IF(COUNTIFS(sales!C:C, C1841)=0,"",
_xlfn.MAXIFS(sales!H:H, sales!C:C, C1841))</f>
        <v/>
      </c>
      <c r="L1841" s="4" t="n"/>
      <c r="M1841" s="4" t="n"/>
      <c r="N1841" s="10">
        <f>IF(C1841="","",
SUMIFS(
sales!$I:$I,
sales!$C:$C,$C1841,
sales!$E:$E,$E1841,
sales!$H:$H,"&gt;="&amp;$F1841,
sales!$H:$H,"&lt;="&amp;$G1841
))</f>
        <v/>
      </c>
      <c r="O1841" s="10">
        <f>IF(M1841="","",M1841-N1841)</f>
        <v/>
      </c>
      <c r="P1841" s="11">
        <f>IF(M1841=0,"",N1841/M1841)</f>
        <v/>
      </c>
      <c r="Q1841" s="12">
        <f>IF(OR(G1841="",O1841=""),"",
IF(AND(G1841&lt;TODAY(),O1841&gt;0),"YES","NO"))</f>
        <v/>
      </c>
      <c r="R1841" s="100" t="n"/>
      <c r="S1841" s="14" t="n"/>
      <c r="T1841" s="15">
        <f>IF(Q1841="YES", IF(R1841="Company",L1841*(1+S1841),IF(R1841="Vendor",L1841*(1-S1841),"")),"")</f>
        <v/>
      </c>
      <c r="U1841" s="15">
        <f>IF(Q1841="YES",O1841*T1841,"")</f>
        <v/>
      </c>
      <c r="V1841" s="16" t="n"/>
      <c r="W1841" s="17">
        <f>IF(Q1841="YES",G1841+V1841,"")</f>
        <v/>
      </c>
      <c r="X1841" s="18">
        <f>IF(Q1841="YES",IF(TODAY()&gt;W1841,"OVERDUE","WITHIN TIME"),"")</f>
        <v/>
      </c>
    </row>
    <row r="1842">
      <c r="A1842" s="3" t="n">
        <v>1838</v>
      </c>
      <c r="B1842" s="4" t="n"/>
      <c r="C1842" s="4" t="n"/>
      <c r="D1842" s="5">
        <f>IF(E1842="ISNR20","Natural Rubber-TSNR (ISNR-20)","")</f>
        <v/>
      </c>
      <c r="E1842" s="4" t="n"/>
      <c r="F1842" s="6" t="n"/>
      <c r="G1842" s="6" t="n"/>
      <c r="H1842" s="7">
        <f>IF(G1842="","",G1842-TODAY())</f>
        <v/>
      </c>
      <c r="I1842" s="8">
        <f>IF(G1842="","",
IF(G1842&lt;TODAY(),
IF(O1842&gt;0,"Violated","Completed"),
IF(H1842&lt;=7,"Expiring Soon",
"Active")))</f>
        <v/>
      </c>
      <c r="J1842" s="8">
        <f>IF(C1842="","",
COUNTIFS(
sales!$C:$C,$C1842,
sales!$E:$E,$E1842,
sales!$H:$H,"&gt;="&amp;$F1842,
sales!$H:$H,"&lt;="&amp;$G1842
))</f>
        <v/>
      </c>
      <c r="K1842" s="9">
        <f>IF(COUNTIFS(sales!C:C, C1842)=0,"",
_xlfn.MAXIFS(sales!H:H, sales!C:C, C1842))</f>
        <v/>
      </c>
      <c r="L1842" s="4" t="n"/>
      <c r="M1842" s="4" t="n"/>
      <c r="N1842" s="10">
        <f>IF(C1842="","",
SUMIFS(
sales!$I:$I,
sales!$C:$C,$C1842,
sales!$E:$E,$E1842,
sales!$H:$H,"&gt;="&amp;$F1842,
sales!$H:$H,"&lt;="&amp;$G1842
))</f>
        <v/>
      </c>
      <c r="O1842" s="10">
        <f>IF(M1842="","",M1842-N1842)</f>
        <v/>
      </c>
      <c r="P1842" s="11">
        <f>IF(M1842=0,"",N1842/M1842)</f>
        <v/>
      </c>
      <c r="Q1842" s="12">
        <f>IF(OR(G1842="",O1842=""),"",
IF(AND(G1842&lt;TODAY(),O1842&gt;0),"YES","NO"))</f>
        <v/>
      </c>
      <c r="R1842" s="100" t="n"/>
      <c r="S1842" s="14" t="n"/>
      <c r="T1842" s="15">
        <f>IF(Q1842="YES", IF(R1842="Company",L1842*(1+S1842),IF(R1842="Vendor",L1842*(1-S1842),"")),"")</f>
        <v/>
      </c>
      <c r="U1842" s="15">
        <f>IF(Q1842="YES",O1842*T1842,"")</f>
        <v/>
      </c>
      <c r="V1842" s="16" t="n"/>
      <c r="W1842" s="17">
        <f>IF(Q1842="YES",G1842+V1842,"")</f>
        <v/>
      </c>
      <c r="X1842" s="18">
        <f>IF(Q1842="YES",IF(TODAY()&gt;W1842,"OVERDUE","WITHIN TIME"),"")</f>
        <v/>
      </c>
    </row>
    <row r="1843">
      <c r="A1843" s="3" t="n">
        <v>1839</v>
      </c>
      <c r="B1843" s="4" t="n"/>
      <c r="C1843" s="4" t="n"/>
      <c r="D1843" s="5">
        <f>IF(E1843="ISNR20","Natural Rubber-TSNR (ISNR-20)","")</f>
        <v/>
      </c>
      <c r="E1843" s="4" t="n"/>
      <c r="F1843" s="6" t="n"/>
      <c r="G1843" s="6" t="n"/>
      <c r="H1843" s="7">
        <f>IF(G1843="","",G1843-TODAY())</f>
        <v/>
      </c>
      <c r="I1843" s="8">
        <f>IF(G1843="","",
IF(G1843&lt;TODAY(),
IF(O1843&gt;0,"Violated","Completed"),
IF(H1843&lt;=7,"Expiring Soon",
"Active")))</f>
        <v/>
      </c>
      <c r="J1843" s="8">
        <f>IF(C1843="","",
COUNTIFS(
sales!$C:$C,$C1843,
sales!$E:$E,$E1843,
sales!$H:$H,"&gt;="&amp;$F1843,
sales!$H:$H,"&lt;="&amp;$G1843
))</f>
        <v/>
      </c>
      <c r="K1843" s="9">
        <f>IF(COUNTIFS(sales!C:C, C1843)=0,"",
_xlfn.MAXIFS(sales!H:H, sales!C:C, C1843))</f>
        <v/>
      </c>
      <c r="L1843" s="4" t="n"/>
      <c r="M1843" s="4" t="n"/>
      <c r="N1843" s="10">
        <f>IF(C1843="","",
SUMIFS(
sales!$I:$I,
sales!$C:$C,$C1843,
sales!$E:$E,$E1843,
sales!$H:$H,"&gt;="&amp;$F1843,
sales!$H:$H,"&lt;="&amp;$G1843
))</f>
        <v/>
      </c>
      <c r="O1843" s="10">
        <f>IF(M1843="","",M1843-N1843)</f>
        <v/>
      </c>
      <c r="P1843" s="11">
        <f>IF(M1843=0,"",N1843/M1843)</f>
        <v/>
      </c>
      <c r="Q1843" s="12">
        <f>IF(OR(G1843="",O1843=""),"",
IF(AND(G1843&lt;TODAY(),O1843&gt;0),"YES","NO"))</f>
        <v/>
      </c>
      <c r="R1843" s="100" t="n"/>
      <c r="S1843" s="14" t="n"/>
      <c r="T1843" s="15">
        <f>IF(Q1843="YES", IF(R1843="Company",L1843*(1+S1843),IF(R1843="Vendor",L1843*(1-S1843),"")),"")</f>
        <v/>
      </c>
      <c r="U1843" s="15">
        <f>IF(Q1843="YES",O1843*T1843,"")</f>
        <v/>
      </c>
      <c r="V1843" s="16" t="n"/>
      <c r="W1843" s="17">
        <f>IF(Q1843="YES",G1843+V1843,"")</f>
        <v/>
      </c>
      <c r="X1843" s="18">
        <f>IF(Q1843="YES",IF(TODAY()&gt;W1843,"OVERDUE","WITHIN TIME"),"")</f>
        <v/>
      </c>
    </row>
    <row r="1844">
      <c r="A1844" s="3" t="n">
        <v>1840</v>
      </c>
      <c r="B1844" s="4" t="n"/>
      <c r="C1844" s="4" t="n"/>
      <c r="D1844" s="5">
        <f>IF(E1844="ISNR20","Natural Rubber-TSNR (ISNR-20)","")</f>
        <v/>
      </c>
      <c r="E1844" s="4" t="n"/>
      <c r="F1844" s="6" t="n"/>
      <c r="G1844" s="6" t="n"/>
      <c r="H1844" s="7">
        <f>IF(G1844="","",G1844-TODAY())</f>
        <v/>
      </c>
      <c r="I1844" s="8">
        <f>IF(G1844="","",
IF(G1844&lt;TODAY(),
IF(O1844&gt;0,"Violated","Completed"),
IF(H1844&lt;=7,"Expiring Soon",
"Active")))</f>
        <v/>
      </c>
      <c r="J1844" s="8">
        <f>IF(C1844="","",
COUNTIFS(
sales!$C:$C,$C1844,
sales!$E:$E,$E1844,
sales!$H:$H,"&gt;="&amp;$F1844,
sales!$H:$H,"&lt;="&amp;$G1844
))</f>
        <v/>
      </c>
      <c r="K1844" s="9">
        <f>IF(COUNTIFS(sales!C:C, C1844)=0,"",
_xlfn.MAXIFS(sales!H:H, sales!C:C, C1844))</f>
        <v/>
      </c>
      <c r="L1844" s="4" t="n"/>
      <c r="M1844" s="4" t="n"/>
      <c r="N1844" s="10">
        <f>IF(C1844="","",
SUMIFS(
sales!$I:$I,
sales!$C:$C,$C1844,
sales!$E:$E,$E1844,
sales!$H:$H,"&gt;="&amp;$F1844,
sales!$H:$H,"&lt;="&amp;$G1844
))</f>
        <v/>
      </c>
      <c r="O1844" s="10">
        <f>IF(M1844="","",M1844-N1844)</f>
        <v/>
      </c>
      <c r="P1844" s="11">
        <f>IF(M1844=0,"",N1844/M1844)</f>
        <v/>
      </c>
      <c r="Q1844" s="12">
        <f>IF(OR(G1844="",O1844=""),"",
IF(AND(G1844&lt;TODAY(),O1844&gt;0),"YES","NO"))</f>
        <v/>
      </c>
      <c r="R1844" s="100" t="n"/>
      <c r="S1844" s="14" t="n"/>
      <c r="T1844" s="15">
        <f>IF(Q1844="YES", IF(R1844="Company",L1844*(1+S1844),IF(R1844="Vendor",L1844*(1-S1844),"")),"")</f>
        <v/>
      </c>
      <c r="U1844" s="15">
        <f>IF(Q1844="YES",O1844*T1844,"")</f>
        <v/>
      </c>
      <c r="V1844" s="16" t="n"/>
      <c r="W1844" s="17">
        <f>IF(Q1844="YES",G1844+V1844,"")</f>
        <v/>
      </c>
      <c r="X1844" s="18">
        <f>IF(Q1844="YES",IF(TODAY()&gt;W1844,"OVERDUE","WITHIN TIME"),"")</f>
        <v/>
      </c>
    </row>
    <row r="1845">
      <c r="A1845" s="3" t="n">
        <v>1841</v>
      </c>
      <c r="B1845" s="4" t="n"/>
      <c r="C1845" s="4" t="n"/>
      <c r="D1845" s="5">
        <f>IF(E1845="ISNR20","Natural Rubber-TSNR (ISNR-20)","")</f>
        <v/>
      </c>
      <c r="E1845" s="4" t="n"/>
      <c r="F1845" s="6" t="n"/>
      <c r="G1845" s="6" t="n"/>
      <c r="H1845" s="7">
        <f>IF(G1845="","",G1845-TODAY())</f>
        <v/>
      </c>
      <c r="I1845" s="8">
        <f>IF(G1845="","",
IF(G1845&lt;TODAY(),
IF(O1845&gt;0,"Violated","Completed"),
IF(H1845&lt;=7,"Expiring Soon",
"Active")))</f>
        <v/>
      </c>
      <c r="J1845" s="8">
        <f>IF(C1845="","",
COUNTIFS(
sales!$C:$C,$C1845,
sales!$E:$E,$E1845,
sales!$H:$H,"&gt;="&amp;$F1845,
sales!$H:$H,"&lt;="&amp;$G1845
))</f>
        <v/>
      </c>
      <c r="K1845" s="9">
        <f>IF(COUNTIFS(sales!C:C, C1845)=0,"",
_xlfn.MAXIFS(sales!H:H, sales!C:C, C1845))</f>
        <v/>
      </c>
      <c r="L1845" s="4" t="n"/>
      <c r="M1845" s="4" t="n"/>
      <c r="N1845" s="10">
        <f>IF(C1845="","",
SUMIFS(
sales!$I:$I,
sales!$C:$C,$C1845,
sales!$E:$E,$E1845,
sales!$H:$H,"&gt;="&amp;$F1845,
sales!$H:$H,"&lt;="&amp;$G1845
))</f>
        <v/>
      </c>
      <c r="O1845" s="10">
        <f>IF(M1845="","",M1845-N1845)</f>
        <v/>
      </c>
      <c r="P1845" s="11">
        <f>IF(M1845=0,"",N1845/M1845)</f>
        <v/>
      </c>
      <c r="Q1845" s="12">
        <f>IF(OR(G1845="",O1845=""),"",
IF(AND(G1845&lt;TODAY(),O1845&gt;0),"YES","NO"))</f>
        <v/>
      </c>
      <c r="R1845" s="100" t="n"/>
      <c r="S1845" s="14" t="n"/>
      <c r="T1845" s="15">
        <f>IF(Q1845="YES", IF(R1845="Company",L1845*(1+S1845),IF(R1845="Vendor",L1845*(1-S1845),"")),"")</f>
        <v/>
      </c>
      <c r="U1845" s="15">
        <f>IF(Q1845="YES",O1845*T1845,"")</f>
        <v/>
      </c>
      <c r="V1845" s="16" t="n"/>
      <c r="W1845" s="17">
        <f>IF(Q1845="YES",G1845+V1845,"")</f>
        <v/>
      </c>
      <c r="X1845" s="18">
        <f>IF(Q1845="YES",IF(TODAY()&gt;W1845,"OVERDUE","WITHIN TIME"),"")</f>
        <v/>
      </c>
    </row>
    <row r="1846">
      <c r="A1846" s="3" t="n">
        <v>1842</v>
      </c>
      <c r="B1846" s="4" t="n"/>
      <c r="C1846" s="4" t="n"/>
      <c r="D1846" s="5">
        <f>IF(E1846="ISNR20","Natural Rubber-TSNR (ISNR-20)","")</f>
        <v/>
      </c>
      <c r="E1846" s="4" t="n"/>
      <c r="F1846" s="6" t="n"/>
      <c r="G1846" s="6" t="n"/>
      <c r="H1846" s="7">
        <f>IF(G1846="","",G1846-TODAY())</f>
        <v/>
      </c>
      <c r="I1846" s="8">
        <f>IF(G1846="","",
IF(G1846&lt;TODAY(),
IF(O1846&gt;0,"Violated","Completed"),
IF(H1846&lt;=7,"Expiring Soon",
"Active")))</f>
        <v/>
      </c>
      <c r="J1846" s="8">
        <f>IF(C1846="","",
COUNTIFS(
sales!$C:$C,$C1846,
sales!$E:$E,$E1846,
sales!$H:$H,"&gt;="&amp;$F1846,
sales!$H:$H,"&lt;="&amp;$G1846
))</f>
        <v/>
      </c>
      <c r="K1846" s="9">
        <f>IF(COUNTIFS(sales!C:C, C1846)=0,"",
_xlfn.MAXIFS(sales!H:H, sales!C:C, C1846))</f>
        <v/>
      </c>
      <c r="L1846" s="4" t="n"/>
      <c r="M1846" s="4" t="n"/>
      <c r="N1846" s="10">
        <f>IF(C1846="","",
SUMIFS(
sales!$I:$I,
sales!$C:$C,$C1846,
sales!$E:$E,$E1846,
sales!$H:$H,"&gt;="&amp;$F1846,
sales!$H:$H,"&lt;="&amp;$G1846
))</f>
        <v/>
      </c>
      <c r="O1846" s="10">
        <f>IF(M1846="","",M1846-N1846)</f>
        <v/>
      </c>
      <c r="P1846" s="11">
        <f>IF(M1846=0,"",N1846/M1846)</f>
        <v/>
      </c>
      <c r="Q1846" s="12">
        <f>IF(OR(G1846="",O1846=""),"",
IF(AND(G1846&lt;TODAY(),O1846&gt;0),"YES","NO"))</f>
        <v/>
      </c>
      <c r="R1846" s="100" t="n"/>
      <c r="S1846" s="14" t="n"/>
      <c r="T1846" s="15">
        <f>IF(Q1846="YES", IF(R1846="Company",L1846*(1+S1846),IF(R1846="Vendor",L1846*(1-S1846),"")),"")</f>
        <v/>
      </c>
      <c r="U1846" s="15">
        <f>IF(Q1846="YES",O1846*T1846,"")</f>
        <v/>
      </c>
      <c r="V1846" s="16" t="n"/>
      <c r="W1846" s="17">
        <f>IF(Q1846="YES",G1846+V1846,"")</f>
        <v/>
      </c>
      <c r="X1846" s="18">
        <f>IF(Q1846="YES",IF(TODAY()&gt;W1846,"OVERDUE","WITHIN TIME"),"")</f>
        <v/>
      </c>
    </row>
    <row r="1847">
      <c r="A1847" s="3" t="n">
        <v>1843</v>
      </c>
      <c r="B1847" s="4" t="n"/>
      <c r="C1847" s="4" t="n"/>
      <c r="D1847" s="5">
        <f>IF(E1847="ISNR20","Natural Rubber-TSNR (ISNR-20)","")</f>
        <v/>
      </c>
      <c r="E1847" s="4" t="n"/>
      <c r="F1847" s="6" t="n"/>
      <c r="G1847" s="6" t="n"/>
      <c r="H1847" s="7">
        <f>IF(G1847="","",G1847-TODAY())</f>
        <v/>
      </c>
      <c r="I1847" s="8">
        <f>IF(G1847="","",
IF(G1847&lt;TODAY(),
IF(O1847&gt;0,"Violated","Completed"),
IF(H1847&lt;=7,"Expiring Soon",
"Active")))</f>
        <v/>
      </c>
      <c r="J1847" s="8">
        <f>IF(C1847="","",
COUNTIFS(
sales!$C:$C,$C1847,
sales!$E:$E,$E1847,
sales!$H:$H,"&gt;="&amp;$F1847,
sales!$H:$H,"&lt;="&amp;$G1847
))</f>
        <v/>
      </c>
      <c r="K1847" s="9">
        <f>IF(COUNTIFS(sales!C:C, C1847)=0,"",
_xlfn.MAXIFS(sales!H:H, sales!C:C, C1847))</f>
        <v/>
      </c>
      <c r="L1847" s="4" t="n"/>
      <c r="M1847" s="4" t="n"/>
      <c r="N1847" s="10">
        <f>IF(C1847="","",
SUMIFS(
sales!$I:$I,
sales!$C:$C,$C1847,
sales!$E:$E,$E1847,
sales!$H:$H,"&gt;="&amp;$F1847,
sales!$H:$H,"&lt;="&amp;$G1847
))</f>
        <v/>
      </c>
      <c r="O1847" s="10">
        <f>IF(M1847="","",M1847-N1847)</f>
        <v/>
      </c>
      <c r="P1847" s="11">
        <f>IF(M1847=0,"",N1847/M1847)</f>
        <v/>
      </c>
      <c r="Q1847" s="12">
        <f>IF(OR(G1847="",O1847=""),"",
IF(AND(G1847&lt;TODAY(),O1847&gt;0),"YES","NO"))</f>
        <v/>
      </c>
      <c r="R1847" s="100" t="n"/>
      <c r="S1847" s="14" t="n"/>
      <c r="T1847" s="15">
        <f>IF(Q1847="YES", IF(R1847="Company",L1847*(1+S1847),IF(R1847="Vendor",L1847*(1-S1847),"")),"")</f>
        <v/>
      </c>
      <c r="U1847" s="15">
        <f>IF(Q1847="YES",O1847*T1847,"")</f>
        <v/>
      </c>
      <c r="V1847" s="16" t="n"/>
      <c r="W1847" s="17">
        <f>IF(Q1847="YES",G1847+V1847,"")</f>
        <v/>
      </c>
      <c r="X1847" s="18">
        <f>IF(Q1847="YES",IF(TODAY()&gt;W1847,"OVERDUE","WITHIN TIME"),"")</f>
        <v/>
      </c>
    </row>
    <row r="1848">
      <c r="A1848" s="3" t="n">
        <v>1844</v>
      </c>
      <c r="B1848" s="4" t="n"/>
      <c r="C1848" s="4" t="n"/>
      <c r="D1848" s="5">
        <f>IF(E1848="ISNR20","Natural Rubber-TSNR (ISNR-20)","")</f>
        <v/>
      </c>
      <c r="E1848" s="4" t="n"/>
      <c r="F1848" s="6" t="n"/>
      <c r="G1848" s="6" t="n"/>
      <c r="H1848" s="7">
        <f>IF(G1848="","",G1848-TODAY())</f>
        <v/>
      </c>
      <c r="I1848" s="8">
        <f>IF(G1848="","",
IF(G1848&lt;TODAY(),
IF(O1848&gt;0,"Violated","Completed"),
IF(H1848&lt;=7,"Expiring Soon",
"Active")))</f>
        <v/>
      </c>
      <c r="J1848" s="8">
        <f>IF(C1848="","",
COUNTIFS(
sales!$C:$C,$C1848,
sales!$E:$E,$E1848,
sales!$H:$H,"&gt;="&amp;$F1848,
sales!$H:$H,"&lt;="&amp;$G1848
))</f>
        <v/>
      </c>
      <c r="K1848" s="9">
        <f>IF(COUNTIFS(sales!C:C, C1848)=0,"",
_xlfn.MAXIFS(sales!H:H, sales!C:C, C1848))</f>
        <v/>
      </c>
      <c r="L1848" s="4" t="n"/>
      <c r="M1848" s="4" t="n"/>
      <c r="N1848" s="10">
        <f>IF(C1848="","",
SUMIFS(
sales!$I:$I,
sales!$C:$C,$C1848,
sales!$E:$E,$E1848,
sales!$H:$H,"&gt;="&amp;$F1848,
sales!$H:$H,"&lt;="&amp;$G1848
))</f>
        <v/>
      </c>
      <c r="O1848" s="10">
        <f>IF(M1848="","",M1848-N1848)</f>
        <v/>
      </c>
      <c r="P1848" s="11">
        <f>IF(M1848=0,"",N1848/M1848)</f>
        <v/>
      </c>
      <c r="Q1848" s="12">
        <f>IF(OR(G1848="",O1848=""),"",
IF(AND(G1848&lt;TODAY(),O1848&gt;0),"YES","NO"))</f>
        <v/>
      </c>
      <c r="R1848" s="100" t="n"/>
      <c r="S1848" s="14" t="n"/>
      <c r="T1848" s="15">
        <f>IF(Q1848="YES", IF(R1848="Company",L1848*(1+S1848),IF(R1848="Vendor",L1848*(1-S1848),"")),"")</f>
        <v/>
      </c>
      <c r="U1848" s="15">
        <f>IF(Q1848="YES",O1848*T1848,"")</f>
        <v/>
      </c>
      <c r="V1848" s="16" t="n"/>
      <c r="W1848" s="17">
        <f>IF(Q1848="YES",G1848+V1848,"")</f>
        <v/>
      </c>
      <c r="X1848" s="18">
        <f>IF(Q1848="YES",IF(TODAY()&gt;W1848,"OVERDUE","WITHIN TIME"),"")</f>
        <v/>
      </c>
    </row>
    <row r="1849">
      <c r="A1849" s="3" t="n">
        <v>1845</v>
      </c>
      <c r="B1849" s="4" t="n"/>
      <c r="C1849" s="4" t="n"/>
      <c r="D1849" s="5">
        <f>IF(E1849="ISNR20","Natural Rubber-TSNR (ISNR-20)","")</f>
        <v/>
      </c>
      <c r="E1849" s="4" t="n"/>
      <c r="F1849" s="6" t="n"/>
      <c r="G1849" s="6" t="n"/>
      <c r="H1849" s="7">
        <f>IF(G1849="","",G1849-TODAY())</f>
        <v/>
      </c>
      <c r="I1849" s="8">
        <f>IF(G1849="","",
IF(G1849&lt;TODAY(),
IF(O1849&gt;0,"Violated","Completed"),
IF(H1849&lt;=7,"Expiring Soon",
"Active")))</f>
        <v/>
      </c>
      <c r="J1849" s="8">
        <f>IF(C1849="","",
COUNTIFS(
sales!$C:$C,$C1849,
sales!$E:$E,$E1849,
sales!$H:$H,"&gt;="&amp;$F1849,
sales!$H:$H,"&lt;="&amp;$G1849
))</f>
        <v/>
      </c>
      <c r="K1849" s="9">
        <f>IF(COUNTIFS(sales!C:C, C1849)=0,"",
_xlfn.MAXIFS(sales!H:H, sales!C:C, C1849))</f>
        <v/>
      </c>
      <c r="L1849" s="4" t="n"/>
      <c r="M1849" s="4" t="n"/>
      <c r="N1849" s="10">
        <f>IF(C1849="","",
SUMIFS(
sales!$I:$I,
sales!$C:$C,$C1849,
sales!$E:$E,$E1849,
sales!$H:$H,"&gt;="&amp;$F1849,
sales!$H:$H,"&lt;="&amp;$G1849
))</f>
        <v/>
      </c>
      <c r="O1849" s="10">
        <f>IF(M1849="","",M1849-N1849)</f>
        <v/>
      </c>
      <c r="P1849" s="11">
        <f>IF(M1849=0,"",N1849/M1849)</f>
        <v/>
      </c>
      <c r="Q1849" s="12">
        <f>IF(OR(G1849="",O1849=""),"",
IF(AND(G1849&lt;TODAY(),O1849&gt;0),"YES","NO"))</f>
        <v/>
      </c>
      <c r="R1849" s="100" t="n"/>
      <c r="S1849" s="14" t="n"/>
      <c r="T1849" s="15">
        <f>IF(Q1849="YES", IF(R1849="Company",L1849*(1+S1849),IF(R1849="Vendor",L1849*(1-S1849),"")),"")</f>
        <v/>
      </c>
      <c r="U1849" s="15">
        <f>IF(Q1849="YES",O1849*T1849,"")</f>
        <v/>
      </c>
      <c r="V1849" s="16" t="n"/>
      <c r="W1849" s="17">
        <f>IF(Q1849="YES",G1849+V1849,"")</f>
        <v/>
      </c>
      <c r="X1849" s="18">
        <f>IF(Q1849="YES",IF(TODAY()&gt;W1849,"OVERDUE","WITHIN TIME"),"")</f>
        <v/>
      </c>
    </row>
    <row r="1850">
      <c r="A1850" s="3" t="n">
        <v>1846</v>
      </c>
      <c r="B1850" s="4" t="n"/>
      <c r="C1850" s="4" t="n"/>
      <c r="D1850" s="5">
        <f>IF(E1850="ISNR20","Natural Rubber-TSNR (ISNR-20)","")</f>
        <v/>
      </c>
      <c r="E1850" s="4" t="n"/>
      <c r="F1850" s="6" t="n"/>
      <c r="G1850" s="6" t="n"/>
      <c r="H1850" s="7">
        <f>IF(G1850="","",G1850-TODAY())</f>
        <v/>
      </c>
      <c r="I1850" s="8">
        <f>IF(G1850="","",
IF(G1850&lt;TODAY(),
IF(O1850&gt;0,"Violated","Completed"),
IF(H1850&lt;=7,"Expiring Soon",
"Active")))</f>
        <v/>
      </c>
      <c r="J1850" s="8">
        <f>IF(C1850="","",
COUNTIFS(
sales!$C:$C,$C1850,
sales!$E:$E,$E1850,
sales!$H:$H,"&gt;="&amp;$F1850,
sales!$H:$H,"&lt;="&amp;$G1850
))</f>
        <v/>
      </c>
      <c r="K1850" s="9">
        <f>IF(COUNTIFS(sales!C:C, C1850)=0,"",
_xlfn.MAXIFS(sales!H:H, sales!C:C, C1850))</f>
        <v/>
      </c>
      <c r="L1850" s="4" t="n"/>
      <c r="M1850" s="4" t="n"/>
      <c r="N1850" s="10">
        <f>IF(C1850="","",
SUMIFS(
sales!$I:$I,
sales!$C:$C,$C1850,
sales!$E:$E,$E1850,
sales!$H:$H,"&gt;="&amp;$F1850,
sales!$H:$H,"&lt;="&amp;$G1850
))</f>
        <v/>
      </c>
      <c r="O1850" s="10">
        <f>IF(M1850="","",M1850-N1850)</f>
        <v/>
      </c>
      <c r="P1850" s="11">
        <f>IF(M1850=0,"",N1850/M1850)</f>
        <v/>
      </c>
      <c r="Q1850" s="12">
        <f>IF(OR(G1850="",O1850=""),"",
IF(AND(G1850&lt;TODAY(),O1850&gt;0),"YES","NO"))</f>
        <v/>
      </c>
      <c r="R1850" s="100" t="n"/>
      <c r="S1850" s="14" t="n"/>
      <c r="T1850" s="15">
        <f>IF(Q1850="YES", IF(R1850="Company",L1850*(1+S1850),IF(R1850="Vendor",L1850*(1-S1850),"")),"")</f>
        <v/>
      </c>
      <c r="U1850" s="15">
        <f>IF(Q1850="YES",O1850*T1850,"")</f>
        <v/>
      </c>
      <c r="V1850" s="16" t="n"/>
      <c r="W1850" s="17">
        <f>IF(Q1850="YES",G1850+V1850,"")</f>
        <v/>
      </c>
      <c r="X1850" s="18">
        <f>IF(Q1850="YES",IF(TODAY()&gt;W1850,"OVERDUE","WITHIN TIME"),"")</f>
        <v/>
      </c>
    </row>
    <row r="1851">
      <c r="A1851" s="3" t="n">
        <v>1847</v>
      </c>
      <c r="B1851" s="4" t="n"/>
      <c r="C1851" s="4" t="n"/>
      <c r="D1851" s="5">
        <f>IF(E1851="ISNR20","Natural Rubber-TSNR (ISNR-20)","")</f>
        <v/>
      </c>
      <c r="E1851" s="4" t="n"/>
      <c r="F1851" s="6" t="n"/>
      <c r="G1851" s="6" t="n"/>
      <c r="H1851" s="7">
        <f>IF(G1851="","",G1851-TODAY())</f>
        <v/>
      </c>
      <c r="I1851" s="8">
        <f>IF(G1851="","",
IF(G1851&lt;TODAY(),
IF(O1851&gt;0,"Violated","Completed"),
IF(H1851&lt;=7,"Expiring Soon",
"Active")))</f>
        <v/>
      </c>
      <c r="J1851" s="8">
        <f>IF(C1851="","",
COUNTIFS(
sales!$C:$C,$C1851,
sales!$E:$E,$E1851,
sales!$H:$H,"&gt;="&amp;$F1851,
sales!$H:$H,"&lt;="&amp;$G1851
))</f>
        <v/>
      </c>
      <c r="K1851" s="9">
        <f>IF(COUNTIFS(sales!C:C, C1851)=0,"",
_xlfn.MAXIFS(sales!H:H, sales!C:C, C1851))</f>
        <v/>
      </c>
      <c r="L1851" s="4" t="n"/>
      <c r="M1851" s="4" t="n"/>
      <c r="N1851" s="10">
        <f>IF(C1851="","",
SUMIFS(
sales!$I:$I,
sales!$C:$C,$C1851,
sales!$E:$E,$E1851,
sales!$H:$H,"&gt;="&amp;$F1851,
sales!$H:$H,"&lt;="&amp;$G1851
))</f>
        <v/>
      </c>
      <c r="O1851" s="10">
        <f>IF(M1851="","",M1851-N1851)</f>
        <v/>
      </c>
      <c r="P1851" s="11">
        <f>IF(M1851=0,"",N1851/M1851)</f>
        <v/>
      </c>
      <c r="Q1851" s="12">
        <f>IF(OR(G1851="",O1851=""),"",
IF(AND(G1851&lt;TODAY(),O1851&gt;0),"YES","NO"))</f>
        <v/>
      </c>
      <c r="R1851" s="100" t="n"/>
      <c r="S1851" s="14" t="n"/>
      <c r="T1851" s="15">
        <f>IF(Q1851="YES", IF(R1851="Company",L1851*(1+S1851),IF(R1851="Vendor",L1851*(1-S1851),"")),"")</f>
        <v/>
      </c>
      <c r="U1851" s="15">
        <f>IF(Q1851="YES",O1851*T1851,"")</f>
        <v/>
      </c>
      <c r="V1851" s="16" t="n"/>
      <c r="W1851" s="17">
        <f>IF(Q1851="YES",G1851+V1851,"")</f>
        <v/>
      </c>
      <c r="X1851" s="18">
        <f>IF(Q1851="YES",IF(TODAY()&gt;W1851,"OVERDUE","WITHIN TIME"),"")</f>
        <v/>
      </c>
    </row>
    <row r="1852">
      <c r="A1852" s="3" t="n">
        <v>1848</v>
      </c>
      <c r="B1852" s="4" t="n"/>
      <c r="C1852" s="4" t="n"/>
      <c r="D1852" s="5">
        <f>IF(E1852="ISNR20","Natural Rubber-TSNR (ISNR-20)","")</f>
        <v/>
      </c>
      <c r="E1852" s="4" t="n"/>
      <c r="F1852" s="6" t="n"/>
      <c r="G1852" s="6" t="n"/>
      <c r="H1852" s="7">
        <f>IF(G1852="","",G1852-TODAY())</f>
        <v/>
      </c>
      <c r="I1852" s="8">
        <f>IF(G1852="","",
IF(G1852&lt;TODAY(),
IF(O1852&gt;0,"Violated","Completed"),
IF(H1852&lt;=7,"Expiring Soon",
"Active")))</f>
        <v/>
      </c>
      <c r="J1852" s="8">
        <f>IF(C1852="","",
COUNTIFS(
sales!$C:$C,$C1852,
sales!$E:$E,$E1852,
sales!$H:$H,"&gt;="&amp;$F1852,
sales!$H:$H,"&lt;="&amp;$G1852
))</f>
        <v/>
      </c>
      <c r="K1852" s="9">
        <f>IF(COUNTIFS(sales!C:C, C1852)=0,"",
_xlfn.MAXIFS(sales!H:H, sales!C:C, C1852))</f>
        <v/>
      </c>
      <c r="L1852" s="4" t="n"/>
      <c r="M1852" s="4" t="n"/>
      <c r="N1852" s="10">
        <f>IF(C1852="","",
SUMIFS(
sales!$I:$I,
sales!$C:$C,$C1852,
sales!$E:$E,$E1852,
sales!$H:$H,"&gt;="&amp;$F1852,
sales!$H:$H,"&lt;="&amp;$G1852
))</f>
        <v/>
      </c>
      <c r="O1852" s="10">
        <f>IF(M1852="","",M1852-N1852)</f>
        <v/>
      </c>
      <c r="P1852" s="11">
        <f>IF(M1852=0,"",N1852/M1852)</f>
        <v/>
      </c>
      <c r="Q1852" s="12">
        <f>IF(OR(G1852="",O1852=""),"",
IF(AND(G1852&lt;TODAY(),O1852&gt;0),"YES","NO"))</f>
        <v/>
      </c>
      <c r="R1852" s="100" t="n"/>
      <c r="S1852" s="14" t="n"/>
      <c r="T1852" s="15">
        <f>IF(Q1852="YES", IF(R1852="Company",L1852*(1+S1852),IF(R1852="Vendor",L1852*(1-S1852),"")),"")</f>
        <v/>
      </c>
      <c r="U1852" s="15">
        <f>IF(Q1852="YES",O1852*T1852,"")</f>
        <v/>
      </c>
      <c r="V1852" s="16" t="n"/>
      <c r="W1852" s="17">
        <f>IF(Q1852="YES",G1852+V1852,"")</f>
        <v/>
      </c>
      <c r="X1852" s="18">
        <f>IF(Q1852="YES",IF(TODAY()&gt;W1852,"OVERDUE","WITHIN TIME"),"")</f>
        <v/>
      </c>
    </row>
    <row r="1853">
      <c r="A1853" s="3" t="n">
        <v>1849</v>
      </c>
      <c r="B1853" s="4" t="n"/>
      <c r="C1853" s="4" t="n"/>
      <c r="D1853" s="5">
        <f>IF(E1853="ISNR20","Natural Rubber-TSNR (ISNR-20)","")</f>
        <v/>
      </c>
      <c r="E1853" s="4" t="n"/>
      <c r="F1853" s="6" t="n"/>
      <c r="G1853" s="6" t="n"/>
      <c r="H1853" s="7">
        <f>IF(G1853="","",G1853-TODAY())</f>
        <v/>
      </c>
      <c r="I1853" s="8">
        <f>IF(G1853="","",
IF(G1853&lt;TODAY(),
IF(O1853&gt;0,"Violated","Completed"),
IF(H1853&lt;=7,"Expiring Soon",
"Active")))</f>
        <v/>
      </c>
      <c r="J1853" s="8">
        <f>IF(C1853="","",
COUNTIFS(
sales!$C:$C,$C1853,
sales!$E:$E,$E1853,
sales!$H:$H,"&gt;="&amp;$F1853,
sales!$H:$H,"&lt;="&amp;$G1853
))</f>
        <v/>
      </c>
      <c r="K1853" s="9">
        <f>IF(COUNTIFS(sales!C:C, C1853)=0,"",
_xlfn.MAXIFS(sales!H:H, sales!C:C, C1853))</f>
        <v/>
      </c>
      <c r="L1853" s="4" t="n"/>
      <c r="M1853" s="4" t="n"/>
      <c r="N1853" s="10">
        <f>IF(C1853="","",
SUMIFS(
sales!$I:$I,
sales!$C:$C,$C1853,
sales!$E:$E,$E1853,
sales!$H:$H,"&gt;="&amp;$F1853,
sales!$H:$H,"&lt;="&amp;$G1853
))</f>
        <v/>
      </c>
      <c r="O1853" s="10">
        <f>IF(M1853="","",M1853-N1853)</f>
        <v/>
      </c>
      <c r="P1853" s="11">
        <f>IF(M1853=0,"",N1853/M1853)</f>
        <v/>
      </c>
      <c r="Q1853" s="12">
        <f>IF(OR(G1853="",O1853=""),"",
IF(AND(G1853&lt;TODAY(),O1853&gt;0),"YES","NO"))</f>
        <v/>
      </c>
      <c r="R1853" s="100" t="n"/>
      <c r="S1853" s="14" t="n"/>
      <c r="T1853" s="15">
        <f>IF(Q1853="YES", IF(R1853="Company",L1853*(1+S1853),IF(R1853="Vendor",L1853*(1-S1853),"")),"")</f>
        <v/>
      </c>
      <c r="U1853" s="15">
        <f>IF(Q1853="YES",O1853*T1853,"")</f>
        <v/>
      </c>
      <c r="V1853" s="16" t="n"/>
      <c r="W1853" s="17">
        <f>IF(Q1853="YES",G1853+V1853,"")</f>
        <v/>
      </c>
      <c r="X1853" s="18">
        <f>IF(Q1853="YES",IF(TODAY()&gt;W1853,"OVERDUE","WITHIN TIME"),"")</f>
        <v/>
      </c>
    </row>
    <row r="1854">
      <c r="A1854" s="3" t="n">
        <v>1850</v>
      </c>
      <c r="B1854" s="4" t="n"/>
      <c r="C1854" s="4" t="n"/>
      <c r="D1854" s="5">
        <f>IF(E1854="ISNR20","Natural Rubber-TSNR (ISNR-20)","")</f>
        <v/>
      </c>
      <c r="E1854" s="4" t="n"/>
      <c r="F1854" s="6" t="n"/>
      <c r="G1854" s="6" t="n"/>
      <c r="H1854" s="7">
        <f>IF(G1854="","",G1854-TODAY())</f>
        <v/>
      </c>
      <c r="I1854" s="8">
        <f>IF(G1854="","",
IF(G1854&lt;TODAY(),
IF(O1854&gt;0,"Violated","Completed"),
IF(H1854&lt;=7,"Expiring Soon",
"Active")))</f>
        <v/>
      </c>
      <c r="J1854" s="8">
        <f>IF(C1854="","",
COUNTIFS(
sales!$C:$C,$C1854,
sales!$E:$E,$E1854,
sales!$H:$H,"&gt;="&amp;$F1854,
sales!$H:$H,"&lt;="&amp;$G1854
))</f>
        <v/>
      </c>
      <c r="K1854" s="9">
        <f>IF(COUNTIFS(sales!C:C, C1854)=0,"",
_xlfn.MAXIFS(sales!H:H, sales!C:C, C1854))</f>
        <v/>
      </c>
      <c r="L1854" s="4" t="n"/>
      <c r="M1854" s="4" t="n"/>
      <c r="N1854" s="10">
        <f>IF(C1854="","",
SUMIFS(
sales!$I:$I,
sales!$C:$C,$C1854,
sales!$E:$E,$E1854,
sales!$H:$H,"&gt;="&amp;$F1854,
sales!$H:$H,"&lt;="&amp;$G1854
))</f>
        <v/>
      </c>
      <c r="O1854" s="10">
        <f>IF(M1854="","",M1854-N1854)</f>
        <v/>
      </c>
      <c r="P1854" s="11">
        <f>IF(M1854=0,"",N1854/M1854)</f>
        <v/>
      </c>
      <c r="Q1854" s="12">
        <f>IF(OR(G1854="",O1854=""),"",
IF(AND(G1854&lt;TODAY(),O1854&gt;0),"YES","NO"))</f>
        <v/>
      </c>
      <c r="R1854" s="100" t="n"/>
      <c r="S1854" s="14" t="n"/>
      <c r="T1854" s="15">
        <f>IF(Q1854="YES", IF(R1854="Company",L1854*(1+S1854),IF(R1854="Vendor",L1854*(1-S1854),"")),"")</f>
        <v/>
      </c>
      <c r="U1854" s="15">
        <f>IF(Q1854="YES",O1854*T1854,"")</f>
        <v/>
      </c>
      <c r="V1854" s="16" t="n"/>
      <c r="W1854" s="17">
        <f>IF(Q1854="YES",G1854+V1854,"")</f>
        <v/>
      </c>
      <c r="X1854" s="18">
        <f>IF(Q1854="YES",IF(TODAY()&gt;W1854,"OVERDUE","WITHIN TIME"),"")</f>
        <v/>
      </c>
    </row>
    <row r="1855">
      <c r="A1855" s="3" t="n">
        <v>1851</v>
      </c>
      <c r="B1855" s="4" t="n"/>
      <c r="C1855" s="4" t="n"/>
      <c r="D1855" s="5">
        <f>IF(E1855="ISNR20","Natural Rubber-TSNR (ISNR-20)","")</f>
        <v/>
      </c>
      <c r="E1855" s="4" t="n"/>
      <c r="F1855" s="6" t="n"/>
      <c r="G1855" s="6" t="n"/>
      <c r="H1855" s="7">
        <f>IF(G1855="","",G1855-TODAY())</f>
        <v/>
      </c>
      <c r="I1855" s="8">
        <f>IF(G1855="","",
IF(G1855&lt;TODAY(),
IF(O1855&gt;0,"Violated","Completed"),
IF(H1855&lt;=7,"Expiring Soon",
"Active")))</f>
        <v/>
      </c>
      <c r="J1855" s="8">
        <f>IF(C1855="","",
COUNTIFS(
sales!$C:$C,$C1855,
sales!$E:$E,$E1855,
sales!$H:$H,"&gt;="&amp;$F1855,
sales!$H:$H,"&lt;="&amp;$G1855
))</f>
        <v/>
      </c>
      <c r="K1855" s="9">
        <f>IF(COUNTIFS(sales!C:C, C1855)=0,"",
_xlfn.MAXIFS(sales!H:H, sales!C:C, C1855))</f>
        <v/>
      </c>
      <c r="L1855" s="4" t="n"/>
      <c r="M1855" s="4" t="n"/>
      <c r="N1855" s="10">
        <f>IF(C1855="","",
SUMIFS(
sales!$I:$I,
sales!$C:$C,$C1855,
sales!$E:$E,$E1855,
sales!$H:$H,"&gt;="&amp;$F1855,
sales!$H:$H,"&lt;="&amp;$G1855
))</f>
        <v/>
      </c>
      <c r="O1855" s="10">
        <f>IF(M1855="","",M1855-N1855)</f>
        <v/>
      </c>
      <c r="P1855" s="11">
        <f>IF(M1855=0,"",N1855/M1855)</f>
        <v/>
      </c>
      <c r="Q1855" s="12">
        <f>IF(OR(G1855="",O1855=""),"",
IF(AND(G1855&lt;TODAY(),O1855&gt;0),"YES","NO"))</f>
        <v/>
      </c>
      <c r="R1855" s="100" t="n"/>
      <c r="S1855" s="14" t="n"/>
      <c r="T1855" s="15">
        <f>IF(Q1855="YES", IF(R1855="Company",L1855*(1+S1855),IF(R1855="Vendor",L1855*(1-S1855),"")),"")</f>
        <v/>
      </c>
      <c r="U1855" s="15">
        <f>IF(Q1855="YES",O1855*T1855,"")</f>
        <v/>
      </c>
      <c r="V1855" s="16" t="n"/>
      <c r="W1855" s="17">
        <f>IF(Q1855="YES",G1855+V1855,"")</f>
        <v/>
      </c>
      <c r="X1855" s="18">
        <f>IF(Q1855="YES",IF(TODAY()&gt;W1855,"OVERDUE","WITHIN TIME"),"")</f>
        <v/>
      </c>
    </row>
    <row r="1856">
      <c r="A1856" s="3" t="n">
        <v>1852</v>
      </c>
      <c r="B1856" s="4" t="n"/>
      <c r="C1856" s="4" t="n"/>
      <c r="D1856" s="5">
        <f>IF(E1856="ISNR20","Natural Rubber-TSNR (ISNR-20)","")</f>
        <v/>
      </c>
      <c r="E1856" s="4" t="n"/>
      <c r="F1856" s="6" t="n"/>
      <c r="G1856" s="6" t="n"/>
      <c r="H1856" s="7">
        <f>IF(G1856="","",G1856-TODAY())</f>
        <v/>
      </c>
      <c r="I1856" s="8">
        <f>IF(G1856="","",
IF(G1856&lt;TODAY(),
IF(O1856&gt;0,"Violated","Completed"),
IF(H1856&lt;=7,"Expiring Soon",
"Active")))</f>
        <v/>
      </c>
      <c r="J1856" s="8">
        <f>IF(C1856="","",
COUNTIFS(
sales!$C:$C,$C1856,
sales!$E:$E,$E1856,
sales!$H:$H,"&gt;="&amp;$F1856,
sales!$H:$H,"&lt;="&amp;$G1856
))</f>
        <v/>
      </c>
      <c r="K1856" s="9">
        <f>IF(COUNTIFS(sales!C:C, C1856)=0,"",
_xlfn.MAXIFS(sales!H:H, sales!C:C, C1856))</f>
        <v/>
      </c>
      <c r="L1856" s="4" t="n"/>
      <c r="M1856" s="4" t="n"/>
      <c r="N1856" s="10">
        <f>IF(C1856="","",
SUMIFS(
sales!$I:$I,
sales!$C:$C,$C1856,
sales!$E:$E,$E1856,
sales!$H:$H,"&gt;="&amp;$F1856,
sales!$H:$H,"&lt;="&amp;$G1856
))</f>
        <v/>
      </c>
      <c r="O1856" s="10">
        <f>IF(M1856="","",M1856-N1856)</f>
        <v/>
      </c>
      <c r="P1856" s="11">
        <f>IF(M1856=0,"",N1856/M1856)</f>
        <v/>
      </c>
      <c r="Q1856" s="12">
        <f>IF(OR(G1856="",O1856=""),"",
IF(AND(G1856&lt;TODAY(),O1856&gt;0),"YES","NO"))</f>
        <v/>
      </c>
      <c r="R1856" s="100" t="n"/>
      <c r="S1856" s="14" t="n"/>
      <c r="T1856" s="15">
        <f>IF(Q1856="YES", IF(R1856="Company",L1856*(1+S1856),IF(R1856="Vendor",L1856*(1-S1856),"")),"")</f>
        <v/>
      </c>
      <c r="U1856" s="15">
        <f>IF(Q1856="YES",O1856*T1856,"")</f>
        <v/>
      </c>
      <c r="V1856" s="16" t="n"/>
      <c r="W1856" s="17">
        <f>IF(Q1856="YES",G1856+V1856,"")</f>
        <v/>
      </c>
      <c r="X1856" s="18">
        <f>IF(Q1856="YES",IF(TODAY()&gt;W1856,"OVERDUE","WITHIN TIME"),"")</f>
        <v/>
      </c>
    </row>
    <row r="1857">
      <c r="A1857" s="3" t="n">
        <v>1853</v>
      </c>
      <c r="B1857" s="4" t="n"/>
      <c r="C1857" s="4" t="n"/>
      <c r="D1857" s="5">
        <f>IF(E1857="ISNR20","Natural Rubber-TSNR (ISNR-20)","")</f>
        <v/>
      </c>
      <c r="E1857" s="4" t="n"/>
      <c r="F1857" s="6" t="n"/>
      <c r="G1857" s="6" t="n"/>
      <c r="H1857" s="7">
        <f>IF(G1857="","",G1857-TODAY())</f>
        <v/>
      </c>
      <c r="I1857" s="8">
        <f>IF(G1857="","",
IF(G1857&lt;TODAY(),
IF(O1857&gt;0,"Violated","Completed"),
IF(H1857&lt;=7,"Expiring Soon",
"Active")))</f>
        <v/>
      </c>
      <c r="J1857" s="8">
        <f>IF(C1857="","",
COUNTIFS(
sales!$C:$C,$C1857,
sales!$E:$E,$E1857,
sales!$H:$H,"&gt;="&amp;$F1857,
sales!$H:$H,"&lt;="&amp;$G1857
))</f>
        <v/>
      </c>
      <c r="K1857" s="9">
        <f>IF(COUNTIFS(sales!C:C, C1857)=0,"",
_xlfn.MAXIFS(sales!H:H, sales!C:C, C1857))</f>
        <v/>
      </c>
      <c r="L1857" s="4" t="n"/>
      <c r="M1857" s="4" t="n"/>
      <c r="N1857" s="10">
        <f>IF(C1857="","",
SUMIFS(
sales!$I:$I,
sales!$C:$C,$C1857,
sales!$E:$E,$E1857,
sales!$H:$H,"&gt;="&amp;$F1857,
sales!$H:$H,"&lt;="&amp;$G1857
))</f>
        <v/>
      </c>
      <c r="O1857" s="10">
        <f>IF(M1857="","",M1857-N1857)</f>
        <v/>
      </c>
      <c r="P1857" s="11">
        <f>IF(M1857=0,"",N1857/M1857)</f>
        <v/>
      </c>
      <c r="Q1857" s="12">
        <f>IF(OR(G1857="",O1857=""),"",
IF(AND(G1857&lt;TODAY(),O1857&gt;0),"YES","NO"))</f>
        <v/>
      </c>
      <c r="R1857" s="100" t="n"/>
      <c r="S1857" s="14" t="n"/>
      <c r="T1857" s="15">
        <f>IF(Q1857="YES", IF(R1857="Company",L1857*(1+S1857),IF(R1857="Vendor",L1857*(1-S1857),"")),"")</f>
        <v/>
      </c>
      <c r="U1857" s="15">
        <f>IF(Q1857="YES",O1857*T1857,"")</f>
        <v/>
      </c>
      <c r="V1857" s="16" t="n"/>
      <c r="W1857" s="17">
        <f>IF(Q1857="YES",G1857+V1857,"")</f>
        <v/>
      </c>
      <c r="X1857" s="18">
        <f>IF(Q1857="YES",IF(TODAY()&gt;W1857,"OVERDUE","WITHIN TIME"),"")</f>
        <v/>
      </c>
    </row>
    <row r="1858">
      <c r="A1858" s="3" t="n">
        <v>1854</v>
      </c>
      <c r="B1858" s="4" t="n"/>
      <c r="C1858" s="4" t="n"/>
      <c r="D1858" s="5">
        <f>IF(E1858="ISNR20","Natural Rubber-TSNR (ISNR-20)","")</f>
        <v/>
      </c>
      <c r="E1858" s="4" t="n"/>
      <c r="F1858" s="6" t="n"/>
      <c r="G1858" s="6" t="n"/>
      <c r="H1858" s="7">
        <f>IF(G1858="","",G1858-TODAY())</f>
        <v/>
      </c>
      <c r="I1858" s="8">
        <f>IF(G1858="","",
IF(G1858&lt;TODAY(),
IF(O1858&gt;0,"Violated","Completed"),
IF(H1858&lt;=7,"Expiring Soon",
"Active")))</f>
        <v/>
      </c>
      <c r="J1858" s="8">
        <f>IF(C1858="","",
COUNTIFS(
sales!$C:$C,$C1858,
sales!$E:$E,$E1858,
sales!$H:$H,"&gt;="&amp;$F1858,
sales!$H:$H,"&lt;="&amp;$G1858
))</f>
        <v/>
      </c>
      <c r="K1858" s="9">
        <f>IF(COUNTIFS(sales!C:C, C1858)=0,"",
_xlfn.MAXIFS(sales!H:H, sales!C:C, C1858))</f>
        <v/>
      </c>
      <c r="L1858" s="4" t="n"/>
      <c r="M1858" s="4" t="n"/>
      <c r="N1858" s="10">
        <f>IF(C1858="","",
SUMIFS(
sales!$I:$I,
sales!$C:$C,$C1858,
sales!$E:$E,$E1858,
sales!$H:$H,"&gt;="&amp;$F1858,
sales!$H:$H,"&lt;="&amp;$G1858
))</f>
        <v/>
      </c>
      <c r="O1858" s="10">
        <f>IF(M1858="","",M1858-N1858)</f>
        <v/>
      </c>
      <c r="P1858" s="11">
        <f>IF(M1858=0,"",N1858/M1858)</f>
        <v/>
      </c>
      <c r="Q1858" s="12">
        <f>IF(OR(G1858="",O1858=""),"",
IF(AND(G1858&lt;TODAY(),O1858&gt;0),"YES","NO"))</f>
        <v/>
      </c>
      <c r="R1858" s="100" t="n"/>
      <c r="S1858" s="14" t="n"/>
      <c r="T1858" s="15">
        <f>IF(Q1858="YES", IF(R1858="Company",L1858*(1+S1858),IF(R1858="Vendor",L1858*(1-S1858),"")),"")</f>
        <v/>
      </c>
      <c r="U1858" s="15">
        <f>IF(Q1858="YES",O1858*T1858,"")</f>
        <v/>
      </c>
      <c r="V1858" s="16" t="n"/>
      <c r="W1858" s="17">
        <f>IF(Q1858="YES",G1858+V1858,"")</f>
        <v/>
      </c>
      <c r="X1858" s="18">
        <f>IF(Q1858="YES",IF(TODAY()&gt;W1858,"OVERDUE","WITHIN TIME"),"")</f>
        <v/>
      </c>
    </row>
    <row r="1859">
      <c r="A1859" s="3" t="n">
        <v>1855</v>
      </c>
      <c r="B1859" s="4" t="n"/>
      <c r="C1859" s="4" t="n"/>
      <c r="D1859" s="5">
        <f>IF(E1859="ISNR20","Natural Rubber-TSNR (ISNR-20)","")</f>
        <v/>
      </c>
      <c r="E1859" s="4" t="n"/>
      <c r="F1859" s="6" t="n"/>
      <c r="G1859" s="6" t="n"/>
      <c r="H1859" s="7">
        <f>IF(G1859="","",G1859-TODAY())</f>
        <v/>
      </c>
      <c r="I1859" s="8">
        <f>IF(G1859="","",
IF(G1859&lt;TODAY(),
IF(O1859&gt;0,"Violated","Completed"),
IF(H1859&lt;=7,"Expiring Soon",
"Active")))</f>
        <v/>
      </c>
      <c r="J1859" s="8">
        <f>IF(C1859="","",
COUNTIFS(
sales!$C:$C,$C1859,
sales!$E:$E,$E1859,
sales!$H:$H,"&gt;="&amp;$F1859,
sales!$H:$H,"&lt;="&amp;$G1859
))</f>
        <v/>
      </c>
      <c r="K1859" s="9">
        <f>IF(COUNTIFS(sales!C:C, C1859)=0,"",
_xlfn.MAXIFS(sales!H:H, sales!C:C, C1859))</f>
        <v/>
      </c>
      <c r="L1859" s="4" t="n"/>
      <c r="M1859" s="4" t="n"/>
      <c r="N1859" s="10">
        <f>IF(C1859="","",
SUMIFS(
sales!$I:$I,
sales!$C:$C,$C1859,
sales!$E:$E,$E1859,
sales!$H:$H,"&gt;="&amp;$F1859,
sales!$H:$H,"&lt;="&amp;$G1859
))</f>
        <v/>
      </c>
      <c r="O1859" s="10">
        <f>IF(M1859="","",M1859-N1859)</f>
        <v/>
      </c>
      <c r="P1859" s="11">
        <f>IF(M1859=0,"",N1859/M1859)</f>
        <v/>
      </c>
      <c r="Q1859" s="12">
        <f>IF(OR(G1859="",O1859=""),"",
IF(AND(G1859&lt;TODAY(),O1859&gt;0),"YES","NO"))</f>
        <v/>
      </c>
      <c r="R1859" s="100" t="n"/>
      <c r="S1859" s="14" t="n"/>
      <c r="T1859" s="15">
        <f>IF(Q1859="YES", IF(R1859="Company",L1859*(1+S1859),IF(R1859="Vendor",L1859*(1-S1859),"")),"")</f>
        <v/>
      </c>
      <c r="U1859" s="15">
        <f>IF(Q1859="YES",O1859*T1859,"")</f>
        <v/>
      </c>
      <c r="V1859" s="16" t="n"/>
      <c r="W1859" s="17">
        <f>IF(Q1859="YES",G1859+V1859,"")</f>
        <v/>
      </c>
      <c r="X1859" s="18">
        <f>IF(Q1859="YES",IF(TODAY()&gt;W1859,"OVERDUE","WITHIN TIME"),"")</f>
        <v/>
      </c>
    </row>
    <row r="1860">
      <c r="A1860" s="3" t="n">
        <v>1856</v>
      </c>
      <c r="B1860" s="4" t="n"/>
      <c r="C1860" s="4" t="n"/>
      <c r="D1860" s="5">
        <f>IF(E1860="ISNR20","Natural Rubber-TSNR (ISNR-20)","")</f>
        <v/>
      </c>
      <c r="E1860" s="4" t="n"/>
      <c r="F1860" s="6" t="n"/>
      <c r="G1860" s="6" t="n"/>
      <c r="H1860" s="7">
        <f>IF(G1860="","",G1860-TODAY())</f>
        <v/>
      </c>
      <c r="I1860" s="8">
        <f>IF(G1860="","",
IF(G1860&lt;TODAY(),
IF(O1860&gt;0,"Violated","Completed"),
IF(H1860&lt;=7,"Expiring Soon",
"Active")))</f>
        <v/>
      </c>
      <c r="J1860" s="8">
        <f>IF(C1860="","",
COUNTIFS(
sales!$C:$C,$C1860,
sales!$E:$E,$E1860,
sales!$H:$H,"&gt;="&amp;$F1860,
sales!$H:$H,"&lt;="&amp;$G1860
))</f>
        <v/>
      </c>
      <c r="K1860" s="9">
        <f>IF(COUNTIFS(sales!C:C, C1860)=0,"",
_xlfn.MAXIFS(sales!H:H, sales!C:C, C1860))</f>
        <v/>
      </c>
      <c r="L1860" s="4" t="n"/>
      <c r="M1860" s="4" t="n"/>
      <c r="N1860" s="10">
        <f>IF(C1860="","",
SUMIFS(
sales!$I:$I,
sales!$C:$C,$C1860,
sales!$E:$E,$E1860,
sales!$H:$H,"&gt;="&amp;$F1860,
sales!$H:$H,"&lt;="&amp;$G1860
))</f>
        <v/>
      </c>
      <c r="O1860" s="10">
        <f>IF(M1860="","",M1860-N1860)</f>
        <v/>
      </c>
      <c r="P1860" s="11">
        <f>IF(M1860=0,"",N1860/M1860)</f>
        <v/>
      </c>
      <c r="Q1860" s="12">
        <f>IF(OR(G1860="",O1860=""),"",
IF(AND(G1860&lt;TODAY(),O1860&gt;0),"YES","NO"))</f>
        <v/>
      </c>
      <c r="R1860" s="100" t="n"/>
      <c r="S1860" s="14" t="n"/>
      <c r="T1860" s="15">
        <f>IF(Q1860="YES", IF(R1860="Company",L1860*(1+S1860),IF(R1860="Vendor",L1860*(1-S1860),"")),"")</f>
        <v/>
      </c>
      <c r="U1860" s="15">
        <f>IF(Q1860="YES",O1860*T1860,"")</f>
        <v/>
      </c>
      <c r="V1860" s="16" t="n"/>
      <c r="W1860" s="17">
        <f>IF(Q1860="YES",G1860+V1860,"")</f>
        <v/>
      </c>
      <c r="X1860" s="18">
        <f>IF(Q1860="YES",IF(TODAY()&gt;W1860,"OVERDUE","WITHIN TIME"),"")</f>
        <v/>
      </c>
    </row>
    <row r="1861">
      <c r="A1861" s="3" t="n">
        <v>1857</v>
      </c>
      <c r="B1861" s="4" t="n"/>
      <c r="C1861" s="4" t="n"/>
      <c r="D1861" s="5">
        <f>IF(E1861="ISNR20","Natural Rubber-TSNR (ISNR-20)","")</f>
        <v/>
      </c>
      <c r="E1861" s="4" t="n"/>
      <c r="F1861" s="6" t="n"/>
      <c r="G1861" s="6" t="n"/>
      <c r="H1861" s="7">
        <f>IF(G1861="","",G1861-TODAY())</f>
        <v/>
      </c>
      <c r="I1861" s="8">
        <f>IF(G1861="","",
IF(G1861&lt;TODAY(),
IF(O1861&gt;0,"Violated","Completed"),
IF(H1861&lt;=7,"Expiring Soon",
"Active")))</f>
        <v/>
      </c>
      <c r="J1861" s="8">
        <f>IF(C1861="","",
COUNTIFS(
sales!$C:$C,$C1861,
sales!$E:$E,$E1861,
sales!$H:$H,"&gt;="&amp;$F1861,
sales!$H:$H,"&lt;="&amp;$G1861
))</f>
        <v/>
      </c>
      <c r="K1861" s="9">
        <f>IF(COUNTIFS(sales!C:C, C1861)=0,"",
_xlfn.MAXIFS(sales!H:H, sales!C:C, C1861))</f>
        <v/>
      </c>
      <c r="L1861" s="4" t="n"/>
      <c r="M1861" s="4" t="n"/>
      <c r="N1861" s="10">
        <f>IF(C1861="","",
SUMIFS(
sales!$I:$I,
sales!$C:$C,$C1861,
sales!$E:$E,$E1861,
sales!$H:$H,"&gt;="&amp;$F1861,
sales!$H:$H,"&lt;="&amp;$G1861
))</f>
        <v/>
      </c>
      <c r="O1861" s="10">
        <f>IF(M1861="","",M1861-N1861)</f>
        <v/>
      </c>
      <c r="P1861" s="11">
        <f>IF(M1861=0,"",N1861/M1861)</f>
        <v/>
      </c>
      <c r="Q1861" s="12">
        <f>IF(OR(G1861="",O1861=""),"",
IF(AND(G1861&lt;TODAY(),O1861&gt;0),"YES","NO"))</f>
        <v/>
      </c>
      <c r="R1861" s="100" t="n"/>
      <c r="S1861" s="14" t="n"/>
      <c r="T1861" s="15">
        <f>IF(Q1861="YES", IF(R1861="Company",L1861*(1+S1861),IF(R1861="Vendor",L1861*(1-S1861),"")),"")</f>
        <v/>
      </c>
      <c r="U1861" s="15">
        <f>IF(Q1861="YES",O1861*T1861,"")</f>
        <v/>
      </c>
      <c r="V1861" s="16" t="n"/>
      <c r="W1861" s="17">
        <f>IF(Q1861="YES",G1861+V1861,"")</f>
        <v/>
      </c>
      <c r="X1861" s="18">
        <f>IF(Q1861="YES",IF(TODAY()&gt;W1861,"OVERDUE","WITHIN TIME"),"")</f>
        <v/>
      </c>
    </row>
    <row r="1862">
      <c r="A1862" s="3" t="n">
        <v>1858</v>
      </c>
      <c r="B1862" s="4" t="n"/>
      <c r="C1862" s="4" t="n"/>
      <c r="D1862" s="5">
        <f>IF(E1862="ISNR20","Natural Rubber-TSNR (ISNR-20)","")</f>
        <v/>
      </c>
      <c r="E1862" s="4" t="n"/>
      <c r="F1862" s="6" t="n"/>
      <c r="G1862" s="6" t="n"/>
      <c r="H1862" s="7">
        <f>IF(G1862="","",G1862-TODAY())</f>
        <v/>
      </c>
      <c r="I1862" s="8">
        <f>IF(G1862="","",
IF(G1862&lt;TODAY(),
IF(O1862&gt;0,"Violated","Completed"),
IF(H1862&lt;=7,"Expiring Soon",
"Active")))</f>
        <v/>
      </c>
      <c r="J1862" s="8">
        <f>IF(C1862="","",
COUNTIFS(
sales!$C:$C,$C1862,
sales!$E:$E,$E1862,
sales!$H:$H,"&gt;="&amp;$F1862,
sales!$H:$H,"&lt;="&amp;$G1862
))</f>
        <v/>
      </c>
      <c r="K1862" s="9">
        <f>IF(COUNTIFS(sales!C:C, C1862)=0,"",
_xlfn.MAXIFS(sales!H:H, sales!C:C, C1862))</f>
        <v/>
      </c>
      <c r="L1862" s="4" t="n"/>
      <c r="M1862" s="4" t="n"/>
      <c r="N1862" s="10">
        <f>IF(C1862="","",
SUMIFS(
sales!$I:$I,
sales!$C:$C,$C1862,
sales!$E:$E,$E1862,
sales!$H:$H,"&gt;="&amp;$F1862,
sales!$H:$H,"&lt;="&amp;$G1862
))</f>
        <v/>
      </c>
      <c r="O1862" s="10">
        <f>IF(M1862="","",M1862-N1862)</f>
        <v/>
      </c>
      <c r="P1862" s="11">
        <f>IF(M1862=0,"",N1862/M1862)</f>
        <v/>
      </c>
      <c r="Q1862" s="12">
        <f>IF(OR(G1862="",O1862=""),"",
IF(AND(G1862&lt;TODAY(),O1862&gt;0),"YES","NO"))</f>
        <v/>
      </c>
      <c r="R1862" s="100" t="n"/>
      <c r="S1862" s="14" t="n"/>
      <c r="T1862" s="15">
        <f>IF(Q1862="YES", IF(R1862="Company",L1862*(1+S1862),IF(R1862="Vendor",L1862*(1-S1862),"")),"")</f>
        <v/>
      </c>
      <c r="U1862" s="15">
        <f>IF(Q1862="YES",O1862*T1862,"")</f>
        <v/>
      </c>
      <c r="V1862" s="16" t="n"/>
      <c r="W1862" s="17">
        <f>IF(Q1862="YES",G1862+V1862,"")</f>
        <v/>
      </c>
      <c r="X1862" s="18">
        <f>IF(Q1862="YES",IF(TODAY()&gt;W1862,"OVERDUE","WITHIN TIME"),"")</f>
        <v/>
      </c>
    </row>
    <row r="1863">
      <c r="A1863" s="3" t="n">
        <v>1859</v>
      </c>
      <c r="B1863" s="4" t="n"/>
      <c r="C1863" s="4" t="n"/>
      <c r="D1863" s="5">
        <f>IF(E1863="ISNR20","Natural Rubber-TSNR (ISNR-20)","")</f>
        <v/>
      </c>
      <c r="E1863" s="4" t="n"/>
      <c r="F1863" s="6" t="n"/>
      <c r="G1863" s="6" t="n"/>
      <c r="H1863" s="7">
        <f>IF(G1863="","",G1863-TODAY())</f>
        <v/>
      </c>
      <c r="I1863" s="8">
        <f>IF(G1863="","",
IF(G1863&lt;TODAY(),
IF(O1863&gt;0,"Violated","Completed"),
IF(H1863&lt;=7,"Expiring Soon",
"Active")))</f>
        <v/>
      </c>
      <c r="J1863" s="8">
        <f>IF(C1863="","",
COUNTIFS(
sales!$C:$C,$C1863,
sales!$E:$E,$E1863,
sales!$H:$H,"&gt;="&amp;$F1863,
sales!$H:$H,"&lt;="&amp;$G1863
))</f>
        <v/>
      </c>
      <c r="K1863" s="9">
        <f>IF(COUNTIFS(sales!C:C, C1863)=0,"",
_xlfn.MAXIFS(sales!H:H, sales!C:C, C1863))</f>
        <v/>
      </c>
      <c r="L1863" s="4" t="n"/>
      <c r="M1863" s="4" t="n"/>
      <c r="N1863" s="10">
        <f>IF(C1863="","",
SUMIFS(
sales!$I:$I,
sales!$C:$C,$C1863,
sales!$E:$E,$E1863,
sales!$H:$H,"&gt;="&amp;$F1863,
sales!$H:$H,"&lt;="&amp;$G1863
))</f>
        <v/>
      </c>
      <c r="O1863" s="10">
        <f>IF(M1863="","",M1863-N1863)</f>
        <v/>
      </c>
      <c r="P1863" s="11">
        <f>IF(M1863=0,"",N1863/M1863)</f>
        <v/>
      </c>
      <c r="Q1863" s="12">
        <f>IF(OR(G1863="",O1863=""),"",
IF(AND(G1863&lt;TODAY(),O1863&gt;0),"YES","NO"))</f>
        <v/>
      </c>
      <c r="R1863" s="100" t="n"/>
      <c r="S1863" s="14" t="n"/>
      <c r="T1863" s="15">
        <f>IF(Q1863="YES", IF(R1863="Company",L1863*(1+S1863),IF(R1863="Vendor",L1863*(1-S1863),"")),"")</f>
        <v/>
      </c>
      <c r="U1863" s="15">
        <f>IF(Q1863="YES",O1863*T1863,"")</f>
        <v/>
      </c>
      <c r="V1863" s="16" t="n"/>
      <c r="W1863" s="17">
        <f>IF(Q1863="YES",G1863+V1863,"")</f>
        <v/>
      </c>
      <c r="X1863" s="18">
        <f>IF(Q1863="YES",IF(TODAY()&gt;W1863,"OVERDUE","WITHIN TIME"),"")</f>
        <v/>
      </c>
    </row>
    <row r="1864">
      <c r="A1864" s="3" t="n">
        <v>1860</v>
      </c>
      <c r="B1864" s="4" t="n"/>
      <c r="C1864" s="4" t="n"/>
      <c r="D1864" s="5">
        <f>IF(E1864="ISNR20","Natural Rubber-TSNR (ISNR-20)","")</f>
        <v/>
      </c>
      <c r="E1864" s="4" t="n"/>
      <c r="F1864" s="6" t="n"/>
      <c r="G1864" s="6" t="n"/>
      <c r="H1864" s="7">
        <f>IF(G1864="","",G1864-TODAY())</f>
        <v/>
      </c>
      <c r="I1864" s="8">
        <f>IF(G1864="","",
IF(G1864&lt;TODAY(),
IF(O1864&gt;0,"Violated","Completed"),
IF(H1864&lt;=7,"Expiring Soon",
"Active")))</f>
        <v/>
      </c>
      <c r="J1864" s="8">
        <f>IF(C1864="","",
COUNTIFS(
sales!$C:$C,$C1864,
sales!$E:$E,$E1864,
sales!$H:$H,"&gt;="&amp;$F1864,
sales!$H:$H,"&lt;="&amp;$G1864
))</f>
        <v/>
      </c>
      <c r="K1864" s="9">
        <f>IF(COUNTIFS(sales!C:C, C1864)=0,"",
_xlfn.MAXIFS(sales!H:H, sales!C:C, C1864))</f>
        <v/>
      </c>
      <c r="L1864" s="4" t="n"/>
      <c r="M1864" s="4" t="n"/>
      <c r="N1864" s="10">
        <f>IF(C1864="","",
SUMIFS(
sales!$I:$I,
sales!$C:$C,$C1864,
sales!$E:$E,$E1864,
sales!$H:$H,"&gt;="&amp;$F1864,
sales!$H:$H,"&lt;="&amp;$G1864
))</f>
        <v/>
      </c>
      <c r="O1864" s="10">
        <f>IF(M1864="","",M1864-N1864)</f>
        <v/>
      </c>
      <c r="P1864" s="11">
        <f>IF(M1864=0,"",N1864/M1864)</f>
        <v/>
      </c>
      <c r="Q1864" s="12">
        <f>IF(OR(G1864="",O1864=""),"",
IF(AND(G1864&lt;TODAY(),O1864&gt;0),"YES","NO"))</f>
        <v/>
      </c>
      <c r="R1864" s="100" t="n"/>
      <c r="S1864" s="14" t="n"/>
      <c r="T1864" s="15">
        <f>IF(Q1864="YES", IF(R1864="Company",L1864*(1+S1864),IF(R1864="Vendor",L1864*(1-S1864),"")),"")</f>
        <v/>
      </c>
      <c r="U1864" s="15">
        <f>IF(Q1864="YES",O1864*T1864,"")</f>
        <v/>
      </c>
      <c r="V1864" s="16" t="n"/>
      <c r="W1864" s="17">
        <f>IF(Q1864="YES",G1864+V1864,"")</f>
        <v/>
      </c>
      <c r="X1864" s="18">
        <f>IF(Q1864="YES",IF(TODAY()&gt;W1864,"OVERDUE","WITHIN TIME"),"")</f>
        <v/>
      </c>
    </row>
    <row r="1865">
      <c r="A1865" s="3" t="n">
        <v>1861</v>
      </c>
      <c r="B1865" s="4" t="n"/>
      <c r="C1865" s="4" t="n"/>
      <c r="D1865" s="5">
        <f>IF(E1865="ISNR20","Natural Rubber-TSNR (ISNR-20)","")</f>
        <v/>
      </c>
      <c r="E1865" s="4" t="n"/>
      <c r="F1865" s="6" t="n"/>
      <c r="G1865" s="6" t="n"/>
      <c r="H1865" s="7">
        <f>IF(G1865="","",G1865-TODAY())</f>
        <v/>
      </c>
      <c r="I1865" s="8">
        <f>IF(G1865="","",
IF(G1865&lt;TODAY(),
IF(O1865&gt;0,"Violated","Completed"),
IF(H1865&lt;=7,"Expiring Soon",
"Active")))</f>
        <v/>
      </c>
      <c r="J1865" s="8">
        <f>IF(C1865="","",
COUNTIFS(
sales!$C:$C,$C1865,
sales!$E:$E,$E1865,
sales!$H:$H,"&gt;="&amp;$F1865,
sales!$H:$H,"&lt;="&amp;$G1865
))</f>
        <v/>
      </c>
      <c r="K1865" s="9">
        <f>IF(COUNTIFS(sales!C:C, C1865)=0,"",
_xlfn.MAXIFS(sales!H:H, sales!C:C, C1865))</f>
        <v/>
      </c>
      <c r="L1865" s="4" t="n"/>
      <c r="M1865" s="4" t="n"/>
      <c r="N1865" s="10">
        <f>IF(C1865="","",
SUMIFS(
sales!$I:$I,
sales!$C:$C,$C1865,
sales!$E:$E,$E1865,
sales!$H:$H,"&gt;="&amp;$F1865,
sales!$H:$H,"&lt;="&amp;$G1865
))</f>
        <v/>
      </c>
      <c r="O1865" s="10">
        <f>IF(M1865="","",M1865-N1865)</f>
        <v/>
      </c>
      <c r="P1865" s="11">
        <f>IF(M1865=0,"",N1865/M1865)</f>
        <v/>
      </c>
      <c r="Q1865" s="12">
        <f>IF(OR(G1865="",O1865=""),"",
IF(AND(G1865&lt;TODAY(),O1865&gt;0),"YES","NO"))</f>
        <v/>
      </c>
      <c r="R1865" s="100" t="n"/>
      <c r="S1865" s="14" t="n"/>
      <c r="T1865" s="15">
        <f>IF(Q1865="YES", IF(R1865="Company",L1865*(1+S1865),IF(R1865="Vendor",L1865*(1-S1865),"")),"")</f>
        <v/>
      </c>
      <c r="U1865" s="15">
        <f>IF(Q1865="YES",O1865*T1865,"")</f>
        <v/>
      </c>
      <c r="V1865" s="16" t="n"/>
      <c r="W1865" s="17">
        <f>IF(Q1865="YES",G1865+V1865,"")</f>
        <v/>
      </c>
      <c r="X1865" s="18">
        <f>IF(Q1865="YES",IF(TODAY()&gt;W1865,"OVERDUE","WITHIN TIME"),"")</f>
        <v/>
      </c>
    </row>
    <row r="1866">
      <c r="A1866" s="3" t="n">
        <v>1862</v>
      </c>
      <c r="B1866" s="4" t="n"/>
      <c r="C1866" s="4" t="n"/>
      <c r="D1866" s="5">
        <f>IF(E1866="ISNR20","Natural Rubber-TSNR (ISNR-20)","")</f>
        <v/>
      </c>
      <c r="E1866" s="4" t="n"/>
      <c r="F1866" s="6" t="n"/>
      <c r="G1866" s="6" t="n"/>
      <c r="H1866" s="7">
        <f>IF(G1866="","",G1866-TODAY())</f>
        <v/>
      </c>
      <c r="I1866" s="8">
        <f>IF(G1866="","",
IF(G1866&lt;TODAY(),
IF(O1866&gt;0,"Violated","Completed"),
IF(H1866&lt;=7,"Expiring Soon",
"Active")))</f>
        <v/>
      </c>
      <c r="J1866" s="8">
        <f>IF(C1866="","",
COUNTIFS(
sales!$C:$C,$C1866,
sales!$E:$E,$E1866,
sales!$H:$H,"&gt;="&amp;$F1866,
sales!$H:$H,"&lt;="&amp;$G1866
))</f>
        <v/>
      </c>
      <c r="K1866" s="9">
        <f>IF(COUNTIFS(sales!C:C, C1866)=0,"",
_xlfn.MAXIFS(sales!H:H, sales!C:C, C1866))</f>
        <v/>
      </c>
      <c r="L1866" s="4" t="n"/>
      <c r="M1866" s="4" t="n"/>
      <c r="N1866" s="10">
        <f>IF(C1866="","",
SUMIFS(
sales!$I:$I,
sales!$C:$C,$C1866,
sales!$E:$E,$E1866,
sales!$H:$H,"&gt;="&amp;$F1866,
sales!$H:$H,"&lt;="&amp;$G1866
))</f>
        <v/>
      </c>
      <c r="O1866" s="10">
        <f>IF(M1866="","",M1866-N1866)</f>
        <v/>
      </c>
      <c r="P1866" s="11">
        <f>IF(M1866=0,"",N1866/M1866)</f>
        <v/>
      </c>
      <c r="Q1866" s="12">
        <f>IF(OR(G1866="",O1866=""),"",
IF(AND(G1866&lt;TODAY(),O1866&gt;0),"YES","NO"))</f>
        <v/>
      </c>
      <c r="R1866" s="100" t="n"/>
      <c r="S1866" s="14" t="n"/>
      <c r="T1866" s="15">
        <f>IF(Q1866="YES", IF(R1866="Company",L1866*(1+S1866),IF(R1866="Vendor",L1866*(1-S1866),"")),"")</f>
        <v/>
      </c>
      <c r="U1866" s="15">
        <f>IF(Q1866="YES",O1866*T1866,"")</f>
        <v/>
      </c>
      <c r="V1866" s="16" t="n"/>
      <c r="W1866" s="17">
        <f>IF(Q1866="YES",G1866+V1866,"")</f>
        <v/>
      </c>
      <c r="X1866" s="18">
        <f>IF(Q1866="YES",IF(TODAY()&gt;W1866,"OVERDUE","WITHIN TIME"),"")</f>
        <v/>
      </c>
    </row>
    <row r="1867">
      <c r="A1867" s="3" t="n">
        <v>1863</v>
      </c>
      <c r="B1867" s="4" t="n"/>
      <c r="C1867" s="4" t="n"/>
      <c r="D1867" s="5">
        <f>IF(E1867="ISNR20","Natural Rubber-TSNR (ISNR-20)","")</f>
        <v/>
      </c>
      <c r="E1867" s="4" t="n"/>
      <c r="F1867" s="6" t="n"/>
      <c r="G1867" s="6" t="n"/>
      <c r="H1867" s="7">
        <f>IF(G1867="","",G1867-TODAY())</f>
        <v/>
      </c>
      <c r="I1867" s="8">
        <f>IF(G1867="","",
IF(G1867&lt;TODAY(),
IF(O1867&gt;0,"Violated","Completed"),
IF(H1867&lt;=7,"Expiring Soon",
"Active")))</f>
        <v/>
      </c>
      <c r="J1867" s="8">
        <f>IF(C1867="","",
COUNTIFS(
sales!$C:$C,$C1867,
sales!$E:$E,$E1867,
sales!$H:$H,"&gt;="&amp;$F1867,
sales!$H:$H,"&lt;="&amp;$G1867
))</f>
        <v/>
      </c>
      <c r="K1867" s="9">
        <f>IF(COUNTIFS(sales!C:C, C1867)=0,"",
_xlfn.MAXIFS(sales!H:H, sales!C:C, C1867))</f>
        <v/>
      </c>
      <c r="L1867" s="4" t="n"/>
      <c r="M1867" s="4" t="n"/>
      <c r="N1867" s="10">
        <f>IF(C1867="","",
SUMIFS(
sales!$I:$I,
sales!$C:$C,$C1867,
sales!$E:$E,$E1867,
sales!$H:$H,"&gt;="&amp;$F1867,
sales!$H:$H,"&lt;="&amp;$G1867
))</f>
        <v/>
      </c>
      <c r="O1867" s="10">
        <f>IF(M1867="","",M1867-N1867)</f>
        <v/>
      </c>
      <c r="P1867" s="11">
        <f>IF(M1867=0,"",N1867/M1867)</f>
        <v/>
      </c>
      <c r="Q1867" s="12">
        <f>IF(OR(G1867="",O1867=""),"",
IF(AND(G1867&lt;TODAY(),O1867&gt;0),"YES","NO"))</f>
        <v/>
      </c>
      <c r="R1867" s="100" t="n"/>
      <c r="S1867" s="14" t="n"/>
      <c r="T1867" s="15">
        <f>IF(Q1867="YES", IF(R1867="Company",L1867*(1+S1867),IF(R1867="Vendor",L1867*(1-S1867),"")),"")</f>
        <v/>
      </c>
      <c r="U1867" s="15">
        <f>IF(Q1867="YES",O1867*T1867,"")</f>
        <v/>
      </c>
      <c r="V1867" s="16" t="n"/>
      <c r="W1867" s="17">
        <f>IF(Q1867="YES",G1867+V1867,"")</f>
        <v/>
      </c>
      <c r="X1867" s="18">
        <f>IF(Q1867="YES",IF(TODAY()&gt;W1867,"OVERDUE","WITHIN TIME"),"")</f>
        <v/>
      </c>
    </row>
    <row r="1868">
      <c r="A1868" s="3" t="n">
        <v>1864</v>
      </c>
      <c r="B1868" s="4" t="n"/>
      <c r="C1868" s="4" t="n"/>
      <c r="D1868" s="5">
        <f>IF(E1868="ISNR20","Natural Rubber-TSNR (ISNR-20)","")</f>
        <v/>
      </c>
      <c r="E1868" s="4" t="n"/>
      <c r="F1868" s="6" t="n"/>
      <c r="G1868" s="6" t="n"/>
      <c r="H1868" s="7">
        <f>IF(G1868="","",G1868-TODAY())</f>
        <v/>
      </c>
      <c r="I1868" s="8">
        <f>IF(G1868="","",
IF(G1868&lt;TODAY(),
IF(O1868&gt;0,"Violated","Completed"),
IF(H1868&lt;=7,"Expiring Soon",
"Active")))</f>
        <v/>
      </c>
      <c r="J1868" s="8">
        <f>IF(C1868="","",
COUNTIFS(
sales!$C:$C,$C1868,
sales!$E:$E,$E1868,
sales!$H:$H,"&gt;="&amp;$F1868,
sales!$H:$H,"&lt;="&amp;$G1868
))</f>
        <v/>
      </c>
      <c r="K1868" s="9">
        <f>IF(COUNTIFS(sales!C:C, C1868)=0,"",
_xlfn.MAXIFS(sales!H:H, sales!C:C, C1868))</f>
        <v/>
      </c>
      <c r="L1868" s="4" t="n"/>
      <c r="M1868" s="4" t="n"/>
      <c r="N1868" s="10">
        <f>IF(C1868="","",
SUMIFS(
sales!$I:$I,
sales!$C:$C,$C1868,
sales!$E:$E,$E1868,
sales!$H:$H,"&gt;="&amp;$F1868,
sales!$H:$H,"&lt;="&amp;$G1868
))</f>
        <v/>
      </c>
      <c r="O1868" s="10">
        <f>IF(M1868="","",M1868-N1868)</f>
        <v/>
      </c>
      <c r="P1868" s="11">
        <f>IF(M1868=0,"",N1868/M1868)</f>
        <v/>
      </c>
      <c r="Q1868" s="12">
        <f>IF(OR(G1868="",O1868=""),"",
IF(AND(G1868&lt;TODAY(),O1868&gt;0),"YES","NO"))</f>
        <v/>
      </c>
      <c r="R1868" s="100" t="n"/>
      <c r="S1868" s="14" t="n"/>
      <c r="T1868" s="15">
        <f>IF(Q1868="YES", IF(R1868="Company",L1868*(1+S1868),IF(R1868="Vendor",L1868*(1-S1868),"")),"")</f>
        <v/>
      </c>
      <c r="U1868" s="15">
        <f>IF(Q1868="YES",O1868*T1868,"")</f>
        <v/>
      </c>
      <c r="V1868" s="16" t="n"/>
      <c r="W1868" s="17">
        <f>IF(Q1868="YES",G1868+V1868,"")</f>
        <v/>
      </c>
      <c r="X1868" s="18">
        <f>IF(Q1868="YES",IF(TODAY()&gt;W1868,"OVERDUE","WITHIN TIME"),"")</f>
        <v/>
      </c>
    </row>
    <row r="1869">
      <c r="A1869" s="3" t="n">
        <v>1865</v>
      </c>
      <c r="B1869" s="4" t="n"/>
      <c r="C1869" s="4" t="n"/>
      <c r="D1869" s="5">
        <f>IF(E1869="ISNR20","Natural Rubber-TSNR (ISNR-20)","")</f>
        <v/>
      </c>
      <c r="E1869" s="4" t="n"/>
      <c r="F1869" s="6" t="n"/>
      <c r="G1869" s="6" t="n"/>
      <c r="H1869" s="7">
        <f>IF(G1869="","",G1869-TODAY())</f>
        <v/>
      </c>
      <c r="I1869" s="8">
        <f>IF(G1869="","",
IF(G1869&lt;TODAY(),
IF(O1869&gt;0,"Violated","Completed"),
IF(H1869&lt;=7,"Expiring Soon",
"Active")))</f>
        <v/>
      </c>
      <c r="J1869" s="8">
        <f>IF(C1869="","",
COUNTIFS(
sales!$C:$C,$C1869,
sales!$E:$E,$E1869,
sales!$H:$H,"&gt;="&amp;$F1869,
sales!$H:$H,"&lt;="&amp;$G1869
))</f>
        <v/>
      </c>
      <c r="K1869" s="9">
        <f>IF(COUNTIFS(sales!C:C, C1869)=0,"",
_xlfn.MAXIFS(sales!H:H, sales!C:C, C1869))</f>
        <v/>
      </c>
      <c r="L1869" s="4" t="n"/>
      <c r="M1869" s="4" t="n"/>
      <c r="N1869" s="10">
        <f>IF(C1869="","",
SUMIFS(
sales!$I:$I,
sales!$C:$C,$C1869,
sales!$E:$E,$E1869,
sales!$H:$H,"&gt;="&amp;$F1869,
sales!$H:$H,"&lt;="&amp;$G1869
))</f>
        <v/>
      </c>
      <c r="O1869" s="10">
        <f>IF(M1869="","",M1869-N1869)</f>
        <v/>
      </c>
      <c r="P1869" s="11">
        <f>IF(M1869=0,"",N1869/M1869)</f>
        <v/>
      </c>
      <c r="Q1869" s="12">
        <f>IF(OR(G1869="",O1869=""),"",
IF(AND(G1869&lt;TODAY(),O1869&gt;0),"YES","NO"))</f>
        <v/>
      </c>
      <c r="R1869" s="100" t="n"/>
      <c r="S1869" s="14" t="n"/>
      <c r="T1869" s="15">
        <f>IF(Q1869="YES", IF(R1869="Company",L1869*(1+S1869),IF(R1869="Vendor",L1869*(1-S1869),"")),"")</f>
        <v/>
      </c>
      <c r="U1869" s="15">
        <f>IF(Q1869="YES",O1869*T1869,"")</f>
        <v/>
      </c>
      <c r="V1869" s="16" t="n"/>
      <c r="W1869" s="17">
        <f>IF(Q1869="YES",G1869+V1869,"")</f>
        <v/>
      </c>
      <c r="X1869" s="18">
        <f>IF(Q1869="YES",IF(TODAY()&gt;W1869,"OVERDUE","WITHIN TIME"),"")</f>
        <v/>
      </c>
    </row>
    <row r="1870">
      <c r="A1870" s="3" t="n">
        <v>1866</v>
      </c>
      <c r="B1870" s="4" t="n"/>
      <c r="C1870" s="4" t="n"/>
      <c r="D1870" s="5">
        <f>IF(E1870="ISNR20","Natural Rubber-TSNR (ISNR-20)","")</f>
        <v/>
      </c>
      <c r="E1870" s="4" t="n"/>
      <c r="F1870" s="6" t="n"/>
      <c r="G1870" s="6" t="n"/>
      <c r="H1870" s="7">
        <f>IF(G1870="","",G1870-TODAY())</f>
        <v/>
      </c>
      <c r="I1870" s="8">
        <f>IF(G1870="","",
IF(G1870&lt;TODAY(),
IF(O1870&gt;0,"Violated","Completed"),
IF(H1870&lt;=7,"Expiring Soon",
"Active")))</f>
        <v/>
      </c>
      <c r="J1870" s="8">
        <f>IF(C1870="","",
COUNTIFS(
sales!$C:$C,$C1870,
sales!$E:$E,$E1870,
sales!$H:$H,"&gt;="&amp;$F1870,
sales!$H:$H,"&lt;="&amp;$G1870
))</f>
        <v/>
      </c>
      <c r="K1870" s="9">
        <f>IF(COUNTIFS(sales!C:C, C1870)=0,"",
_xlfn.MAXIFS(sales!H:H, sales!C:C, C1870))</f>
        <v/>
      </c>
      <c r="L1870" s="4" t="n"/>
      <c r="M1870" s="4" t="n"/>
      <c r="N1870" s="10">
        <f>IF(C1870="","",
SUMIFS(
sales!$I:$I,
sales!$C:$C,$C1870,
sales!$E:$E,$E1870,
sales!$H:$H,"&gt;="&amp;$F1870,
sales!$H:$H,"&lt;="&amp;$G1870
))</f>
        <v/>
      </c>
      <c r="O1870" s="10">
        <f>IF(M1870="","",M1870-N1870)</f>
        <v/>
      </c>
      <c r="P1870" s="11">
        <f>IF(M1870=0,"",N1870/M1870)</f>
        <v/>
      </c>
      <c r="Q1870" s="12">
        <f>IF(OR(G1870="",O1870=""),"",
IF(AND(G1870&lt;TODAY(),O1870&gt;0),"YES","NO"))</f>
        <v/>
      </c>
      <c r="R1870" s="100" t="n"/>
      <c r="S1870" s="14" t="n"/>
      <c r="T1870" s="15">
        <f>IF(Q1870="YES", IF(R1870="Company",L1870*(1+S1870),IF(R1870="Vendor",L1870*(1-S1870),"")),"")</f>
        <v/>
      </c>
      <c r="U1870" s="15">
        <f>IF(Q1870="YES",O1870*T1870,"")</f>
        <v/>
      </c>
      <c r="V1870" s="16" t="n"/>
      <c r="W1870" s="17">
        <f>IF(Q1870="YES",G1870+V1870,"")</f>
        <v/>
      </c>
      <c r="X1870" s="18">
        <f>IF(Q1870="YES",IF(TODAY()&gt;W1870,"OVERDUE","WITHIN TIME"),"")</f>
        <v/>
      </c>
    </row>
    <row r="1871">
      <c r="A1871" s="3" t="n">
        <v>1867</v>
      </c>
      <c r="B1871" s="4" t="n"/>
      <c r="C1871" s="4" t="n"/>
      <c r="D1871" s="5">
        <f>IF(E1871="ISNR20","Natural Rubber-TSNR (ISNR-20)","")</f>
        <v/>
      </c>
      <c r="E1871" s="4" t="n"/>
      <c r="F1871" s="6" t="n"/>
      <c r="G1871" s="6" t="n"/>
      <c r="H1871" s="7">
        <f>IF(G1871="","",G1871-TODAY())</f>
        <v/>
      </c>
      <c r="I1871" s="8">
        <f>IF(G1871="","",
IF(G1871&lt;TODAY(),
IF(O1871&gt;0,"Violated","Completed"),
IF(H1871&lt;=7,"Expiring Soon",
"Active")))</f>
        <v/>
      </c>
      <c r="J1871" s="8">
        <f>IF(C1871="","",
COUNTIFS(
sales!$C:$C,$C1871,
sales!$E:$E,$E1871,
sales!$H:$H,"&gt;="&amp;$F1871,
sales!$H:$H,"&lt;="&amp;$G1871
))</f>
        <v/>
      </c>
      <c r="K1871" s="9">
        <f>IF(COUNTIFS(sales!C:C, C1871)=0,"",
_xlfn.MAXIFS(sales!H:H, sales!C:C, C1871))</f>
        <v/>
      </c>
      <c r="L1871" s="4" t="n"/>
      <c r="M1871" s="4" t="n"/>
      <c r="N1871" s="10">
        <f>IF(C1871="","",
SUMIFS(
sales!$I:$I,
sales!$C:$C,$C1871,
sales!$E:$E,$E1871,
sales!$H:$H,"&gt;="&amp;$F1871,
sales!$H:$H,"&lt;="&amp;$G1871
))</f>
        <v/>
      </c>
      <c r="O1871" s="10">
        <f>IF(M1871="","",M1871-N1871)</f>
        <v/>
      </c>
      <c r="P1871" s="11">
        <f>IF(M1871=0,"",N1871/M1871)</f>
        <v/>
      </c>
      <c r="Q1871" s="12">
        <f>IF(OR(G1871="",O1871=""),"",
IF(AND(G1871&lt;TODAY(),O1871&gt;0),"YES","NO"))</f>
        <v/>
      </c>
      <c r="R1871" s="100" t="n"/>
      <c r="S1871" s="14" t="n"/>
      <c r="T1871" s="15">
        <f>IF(Q1871="YES", IF(R1871="Company",L1871*(1+S1871),IF(R1871="Vendor",L1871*(1-S1871),"")),"")</f>
        <v/>
      </c>
      <c r="U1871" s="15">
        <f>IF(Q1871="YES",O1871*T1871,"")</f>
        <v/>
      </c>
      <c r="V1871" s="16" t="n"/>
      <c r="W1871" s="17">
        <f>IF(Q1871="YES",G1871+V1871,"")</f>
        <v/>
      </c>
      <c r="X1871" s="18">
        <f>IF(Q1871="YES",IF(TODAY()&gt;W1871,"OVERDUE","WITHIN TIME"),"")</f>
        <v/>
      </c>
    </row>
    <row r="1872">
      <c r="A1872" s="3" t="n">
        <v>1868</v>
      </c>
      <c r="B1872" s="4" t="n"/>
      <c r="C1872" s="4" t="n"/>
      <c r="D1872" s="5">
        <f>IF(E1872="ISNR20","Natural Rubber-TSNR (ISNR-20)","")</f>
        <v/>
      </c>
      <c r="E1872" s="4" t="n"/>
      <c r="F1872" s="6" t="n"/>
      <c r="G1872" s="6" t="n"/>
      <c r="H1872" s="7">
        <f>IF(G1872="","",G1872-TODAY())</f>
        <v/>
      </c>
      <c r="I1872" s="8">
        <f>IF(G1872="","",
IF(G1872&lt;TODAY(),
IF(O1872&gt;0,"Violated","Completed"),
IF(H1872&lt;=7,"Expiring Soon",
"Active")))</f>
        <v/>
      </c>
      <c r="J1872" s="8">
        <f>IF(C1872="","",
COUNTIFS(
sales!$C:$C,$C1872,
sales!$E:$E,$E1872,
sales!$H:$H,"&gt;="&amp;$F1872,
sales!$H:$H,"&lt;="&amp;$G1872
))</f>
        <v/>
      </c>
      <c r="K1872" s="9">
        <f>IF(COUNTIFS(sales!C:C, C1872)=0,"",
_xlfn.MAXIFS(sales!H:H, sales!C:C, C1872))</f>
        <v/>
      </c>
      <c r="L1872" s="4" t="n"/>
      <c r="M1872" s="4" t="n"/>
      <c r="N1872" s="10">
        <f>IF(C1872="","",
SUMIFS(
sales!$I:$I,
sales!$C:$C,$C1872,
sales!$E:$E,$E1872,
sales!$H:$H,"&gt;="&amp;$F1872,
sales!$H:$H,"&lt;="&amp;$G1872
))</f>
        <v/>
      </c>
      <c r="O1872" s="10">
        <f>IF(M1872="","",M1872-N1872)</f>
        <v/>
      </c>
      <c r="P1872" s="11">
        <f>IF(M1872=0,"",N1872/M1872)</f>
        <v/>
      </c>
      <c r="Q1872" s="12">
        <f>IF(OR(G1872="",O1872=""),"",
IF(AND(G1872&lt;TODAY(),O1872&gt;0),"YES","NO"))</f>
        <v/>
      </c>
      <c r="R1872" s="100" t="n"/>
      <c r="S1872" s="14" t="n"/>
      <c r="T1872" s="15">
        <f>IF(Q1872="YES", IF(R1872="Company",L1872*(1+S1872),IF(R1872="Vendor",L1872*(1-S1872),"")),"")</f>
        <v/>
      </c>
      <c r="U1872" s="15">
        <f>IF(Q1872="YES",O1872*T1872,"")</f>
        <v/>
      </c>
      <c r="V1872" s="16" t="n"/>
      <c r="W1872" s="17">
        <f>IF(Q1872="YES",G1872+V1872,"")</f>
        <v/>
      </c>
      <c r="X1872" s="18">
        <f>IF(Q1872="YES",IF(TODAY()&gt;W1872,"OVERDUE","WITHIN TIME"),"")</f>
        <v/>
      </c>
    </row>
    <row r="1873">
      <c r="A1873" s="3" t="n">
        <v>1869</v>
      </c>
      <c r="B1873" s="4" t="n"/>
      <c r="C1873" s="4" t="n"/>
      <c r="D1873" s="5">
        <f>IF(E1873="ISNR20","Natural Rubber-TSNR (ISNR-20)","")</f>
        <v/>
      </c>
      <c r="E1873" s="4" t="n"/>
      <c r="F1873" s="6" t="n"/>
      <c r="G1873" s="6" t="n"/>
      <c r="H1873" s="7">
        <f>IF(G1873="","",G1873-TODAY())</f>
        <v/>
      </c>
      <c r="I1873" s="8">
        <f>IF(G1873="","",
IF(G1873&lt;TODAY(),
IF(O1873&gt;0,"Violated","Completed"),
IF(H1873&lt;=7,"Expiring Soon",
"Active")))</f>
        <v/>
      </c>
      <c r="J1873" s="8">
        <f>IF(C1873="","",
COUNTIFS(
sales!$C:$C,$C1873,
sales!$E:$E,$E1873,
sales!$H:$H,"&gt;="&amp;$F1873,
sales!$H:$H,"&lt;="&amp;$G1873
))</f>
        <v/>
      </c>
      <c r="K1873" s="9">
        <f>IF(COUNTIFS(sales!C:C, C1873)=0,"",
_xlfn.MAXIFS(sales!H:H, sales!C:C, C1873))</f>
        <v/>
      </c>
      <c r="L1873" s="4" t="n"/>
      <c r="M1873" s="4" t="n"/>
      <c r="N1873" s="10">
        <f>IF(C1873="","",
SUMIFS(
sales!$I:$I,
sales!$C:$C,$C1873,
sales!$E:$E,$E1873,
sales!$H:$H,"&gt;="&amp;$F1873,
sales!$H:$H,"&lt;="&amp;$G1873
))</f>
        <v/>
      </c>
      <c r="O1873" s="10">
        <f>IF(M1873="","",M1873-N1873)</f>
        <v/>
      </c>
      <c r="P1873" s="11">
        <f>IF(M1873=0,"",N1873/M1873)</f>
        <v/>
      </c>
      <c r="Q1873" s="12">
        <f>IF(OR(G1873="",O1873=""),"",
IF(AND(G1873&lt;TODAY(),O1873&gt;0),"YES","NO"))</f>
        <v/>
      </c>
      <c r="R1873" s="100" t="n"/>
      <c r="S1873" s="14" t="n"/>
      <c r="T1873" s="15">
        <f>IF(Q1873="YES", IF(R1873="Company",L1873*(1+S1873),IF(R1873="Vendor",L1873*(1-S1873),"")),"")</f>
        <v/>
      </c>
      <c r="U1873" s="15">
        <f>IF(Q1873="YES",O1873*T1873,"")</f>
        <v/>
      </c>
      <c r="V1873" s="16" t="n"/>
      <c r="W1873" s="17">
        <f>IF(Q1873="YES",G1873+V1873,"")</f>
        <v/>
      </c>
      <c r="X1873" s="18">
        <f>IF(Q1873="YES",IF(TODAY()&gt;W1873,"OVERDUE","WITHIN TIME"),"")</f>
        <v/>
      </c>
    </row>
    <row r="1874">
      <c r="A1874" s="3" t="n">
        <v>1870</v>
      </c>
      <c r="B1874" s="4" t="n"/>
      <c r="C1874" s="4" t="n"/>
      <c r="D1874" s="5">
        <f>IF(E1874="ISNR20","Natural Rubber-TSNR (ISNR-20)","")</f>
        <v/>
      </c>
      <c r="E1874" s="4" t="n"/>
      <c r="F1874" s="6" t="n"/>
      <c r="G1874" s="6" t="n"/>
      <c r="H1874" s="7">
        <f>IF(G1874="","",G1874-TODAY())</f>
        <v/>
      </c>
      <c r="I1874" s="8">
        <f>IF(G1874="","",
IF(G1874&lt;TODAY(),
IF(O1874&gt;0,"Violated","Completed"),
IF(H1874&lt;=7,"Expiring Soon",
"Active")))</f>
        <v/>
      </c>
      <c r="J1874" s="8">
        <f>IF(C1874="","",
COUNTIFS(
sales!$C:$C,$C1874,
sales!$E:$E,$E1874,
sales!$H:$H,"&gt;="&amp;$F1874,
sales!$H:$H,"&lt;="&amp;$G1874
))</f>
        <v/>
      </c>
      <c r="K1874" s="9">
        <f>IF(COUNTIFS(sales!C:C, C1874)=0,"",
_xlfn.MAXIFS(sales!H:H, sales!C:C, C1874))</f>
        <v/>
      </c>
      <c r="L1874" s="4" t="n"/>
      <c r="M1874" s="4" t="n"/>
      <c r="N1874" s="10">
        <f>IF(C1874="","",
SUMIFS(
sales!$I:$I,
sales!$C:$C,$C1874,
sales!$E:$E,$E1874,
sales!$H:$H,"&gt;="&amp;$F1874,
sales!$H:$H,"&lt;="&amp;$G1874
))</f>
        <v/>
      </c>
      <c r="O1874" s="10">
        <f>IF(M1874="","",M1874-N1874)</f>
        <v/>
      </c>
      <c r="P1874" s="11">
        <f>IF(M1874=0,"",N1874/M1874)</f>
        <v/>
      </c>
      <c r="Q1874" s="12">
        <f>IF(OR(G1874="",O1874=""),"",
IF(AND(G1874&lt;TODAY(),O1874&gt;0),"YES","NO"))</f>
        <v/>
      </c>
      <c r="R1874" s="100" t="n"/>
      <c r="S1874" s="14" t="n"/>
      <c r="T1874" s="15">
        <f>IF(Q1874="YES", IF(R1874="Company",L1874*(1+S1874),IF(R1874="Vendor",L1874*(1-S1874),"")),"")</f>
        <v/>
      </c>
      <c r="U1874" s="15">
        <f>IF(Q1874="YES",O1874*T1874,"")</f>
        <v/>
      </c>
      <c r="V1874" s="16" t="n"/>
      <c r="W1874" s="17">
        <f>IF(Q1874="YES",G1874+V1874,"")</f>
        <v/>
      </c>
      <c r="X1874" s="18">
        <f>IF(Q1874="YES",IF(TODAY()&gt;W1874,"OVERDUE","WITHIN TIME"),"")</f>
        <v/>
      </c>
    </row>
    <row r="1875">
      <c r="A1875" s="3" t="n">
        <v>1871</v>
      </c>
      <c r="B1875" s="4" t="n"/>
      <c r="C1875" s="4" t="n"/>
      <c r="D1875" s="5">
        <f>IF(E1875="ISNR20","Natural Rubber-TSNR (ISNR-20)","")</f>
        <v/>
      </c>
      <c r="E1875" s="4" t="n"/>
      <c r="F1875" s="6" t="n"/>
      <c r="G1875" s="6" t="n"/>
      <c r="H1875" s="7">
        <f>IF(G1875="","",G1875-TODAY())</f>
        <v/>
      </c>
      <c r="I1875" s="8">
        <f>IF(G1875="","",
IF(G1875&lt;TODAY(),
IF(O1875&gt;0,"Violated","Completed"),
IF(H1875&lt;=7,"Expiring Soon",
"Active")))</f>
        <v/>
      </c>
      <c r="J1875" s="8">
        <f>IF(C1875="","",
COUNTIFS(
sales!$C:$C,$C1875,
sales!$E:$E,$E1875,
sales!$H:$H,"&gt;="&amp;$F1875,
sales!$H:$H,"&lt;="&amp;$G1875
))</f>
        <v/>
      </c>
      <c r="K1875" s="9">
        <f>IF(COUNTIFS(sales!C:C, C1875)=0,"",
_xlfn.MAXIFS(sales!H:H, sales!C:C, C1875))</f>
        <v/>
      </c>
      <c r="L1875" s="4" t="n"/>
      <c r="M1875" s="4" t="n"/>
      <c r="N1875" s="10">
        <f>IF(C1875="","",
SUMIFS(
sales!$I:$I,
sales!$C:$C,$C1875,
sales!$E:$E,$E1875,
sales!$H:$H,"&gt;="&amp;$F1875,
sales!$H:$H,"&lt;="&amp;$G1875
))</f>
        <v/>
      </c>
      <c r="O1875" s="10">
        <f>IF(M1875="","",M1875-N1875)</f>
        <v/>
      </c>
      <c r="P1875" s="11">
        <f>IF(M1875=0,"",N1875/M1875)</f>
        <v/>
      </c>
      <c r="Q1875" s="12">
        <f>IF(OR(G1875="",O1875=""),"",
IF(AND(G1875&lt;TODAY(),O1875&gt;0),"YES","NO"))</f>
        <v/>
      </c>
      <c r="R1875" s="100" t="n"/>
      <c r="S1875" s="14" t="n"/>
      <c r="T1875" s="15">
        <f>IF(Q1875="YES", IF(R1875="Company",L1875*(1+S1875),IF(R1875="Vendor",L1875*(1-S1875),"")),"")</f>
        <v/>
      </c>
      <c r="U1875" s="15">
        <f>IF(Q1875="YES",O1875*T1875,"")</f>
        <v/>
      </c>
      <c r="V1875" s="16" t="n"/>
      <c r="W1875" s="17">
        <f>IF(Q1875="YES",G1875+V1875,"")</f>
        <v/>
      </c>
      <c r="X1875" s="18">
        <f>IF(Q1875="YES",IF(TODAY()&gt;W1875,"OVERDUE","WITHIN TIME"),"")</f>
        <v/>
      </c>
    </row>
    <row r="1876">
      <c r="A1876" s="3" t="n">
        <v>1872</v>
      </c>
      <c r="B1876" s="4" t="n"/>
      <c r="C1876" s="4" t="n"/>
      <c r="D1876" s="5">
        <f>IF(E1876="ISNR20","Natural Rubber-TSNR (ISNR-20)","")</f>
        <v/>
      </c>
      <c r="E1876" s="4" t="n"/>
      <c r="F1876" s="6" t="n"/>
      <c r="G1876" s="6" t="n"/>
      <c r="H1876" s="7">
        <f>IF(G1876="","",G1876-TODAY())</f>
        <v/>
      </c>
      <c r="I1876" s="8">
        <f>IF(G1876="","",
IF(G1876&lt;TODAY(),
IF(O1876&gt;0,"Violated","Completed"),
IF(H1876&lt;=7,"Expiring Soon",
"Active")))</f>
        <v/>
      </c>
      <c r="J1876" s="8">
        <f>IF(C1876="","",
COUNTIFS(
sales!$C:$C,$C1876,
sales!$E:$E,$E1876,
sales!$H:$H,"&gt;="&amp;$F1876,
sales!$H:$H,"&lt;="&amp;$G1876
))</f>
        <v/>
      </c>
      <c r="K1876" s="9">
        <f>IF(COUNTIFS(sales!C:C, C1876)=0,"",
_xlfn.MAXIFS(sales!H:H, sales!C:C, C1876))</f>
        <v/>
      </c>
      <c r="L1876" s="4" t="n"/>
      <c r="M1876" s="4" t="n"/>
      <c r="N1876" s="10">
        <f>IF(C1876="","",
SUMIFS(
sales!$I:$I,
sales!$C:$C,$C1876,
sales!$E:$E,$E1876,
sales!$H:$H,"&gt;="&amp;$F1876,
sales!$H:$H,"&lt;="&amp;$G1876
))</f>
        <v/>
      </c>
      <c r="O1876" s="10">
        <f>IF(M1876="","",M1876-N1876)</f>
        <v/>
      </c>
      <c r="P1876" s="11">
        <f>IF(M1876=0,"",N1876/M1876)</f>
        <v/>
      </c>
      <c r="Q1876" s="12">
        <f>IF(OR(G1876="",O1876=""),"",
IF(AND(G1876&lt;TODAY(),O1876&gt;0),"YES","NO"))</f>
        <v/>
      </c>
      <c r="R1876" s="100" t="n"/>
      <c r="S1876" s="14" t="n"/>
      <c r="T1876" s="15">
        <f>IF(Q1876="YES", IF(R1876="Company",L1876*(1+S1876),IF(R1876="Vendor",L1876*(1-S1876),"")),"")</f>
        <v/>
      </c>
      <c r="U1876" s="15">
        <f>IF(Q1876="YES",O1876*T1876,"")</f>
        <v/>
      </c>
      <c r="V1876" s="16" t="n"/>
      <c r="W1876" s="17">
        <f>IF(Q1876="YES",G1876+V1876,"")</f>
        <v/>
      </c>
      <c r="X1876" s="18">
        <f>IF(Q1876="YES",IF(TODAY()&gt;W1876,"OVERDUE","WITHIN TIME"),"")</f>
        <v/>
      </c>
    </row>
    <row r="1877">
      <c r="A1877" s="3" t="n">
        <v>1873</v>
      </c>
      <c r="B1877" s="4" t="n"/>
      <c r="C1877" s="4" t="n"/>
      <c r="D1877" s="5">
        <f>IF(E1877="ISNR20","Natural Rubber-TSNR (ISNR-20)","")</f>
        <v/>
      </c>
      <c r="E1877" s="4" t="n"/>
      <c r="F1877" s="6" t="n"/>
      <c r="G1877" s="6" t="n"/>
      <c r="H1877" s="7">
        <f>IF(G1877="","",G1877-TODAY())</f>
        <v/>
      </c>
      <c r="I1877" s="8">
        <f>IF(G1877="","",
IF(G1877&lt;TODAY(),
IF(O1877&gt;0,"Violated","Completed"),
IF(H1877&lt;=7,"Expiring Soon",
"Active")))</f>
        <v/>
      </c>
      <c r="J1877" s="8">
        <f>IF(C1877="","",
COUNTIFS(
sales!$C:$C,$C1877,
sales!$E:$E,$E1877,
sales!$H:$H,"&gt;="&amp;$F1877,
sales!$H:$H,"&lt;="&amp;$G1877
))</f>
        <v/>
      </c>
      <c r="K1877" s="9">
        <f>IF(COUNTIFS(sales!C:C, C1877)=0,"",
_xlfn.MAXIFS(sales!H:H, sales!C:C, C1877))</f>
        <v/>
      </c>
      <c r="L1877" s="4" t="n"/>
      <c r="M1877" s="4" t="n"/>
      <c r="N1877" s="10">
        <f>IF(C1877="","",
SUMIFS(
sales!$I:$I,
sales!$C:$C,$C1877,
sales!$E:$E,$E1877,
sales!$H:$H,"&gt;="&amp;$F1877,
sales!$H:$H,"&lt;="&amp;$G1877
))</f>
        <v/>
      </c>
      <c r="O1877" s="10">
        <f>IF(M1877="","",M1877-N1877)</f>
        <v/>
      </c>
      <c r="P1877" s="11">
        <f>IF(M1877=0,"",N1877/M1877)</f>
        <v/>
      </c>
      <c r="Q1877" s="12">
        <f>IF(OR(G1877="",O1877=""),"",
IF(AND(G1877&lt;TODAY(),O1877&gt;0),"YES","NO"))</f>
        <v/>
      </c>
      <c r="R1877" s="100" t="n"/>
      <c r="S1877" s="14" t="n"/>
      <c r="T1877" s="15">
        <f>IF(Q1877="YES", IF(R1877="Company",L1877*(1+S1877),IF(R1877="Vendor",L1877*(1-S1877),"")),"")</f>
        <v/>
      </c>
      <c r="U1877" s="15">
        <f>IF(Q1877="YES",O1877*T1877,"")</f>
        <v/>
      </c>
      <c r="V1877" s="16" t="n"/>
      <c r="W1877" s="17">
        <f>IF(Q1877="YES",G1877+V1877,"")</f>
        <v/>
      </c>
      <c r="X1877" s="18">
        <f>IF(Q1877="YES",IF(TODAY()&gt;W1877,"OVERDUE","WITHIN TIME"),"")</f>
        <v/>
      </c>
    </row>
    <row r="1878">
      <c r="A1878" s="3" t="n">
        <v>1874</v>
      </c>
      <c r="B1878" s="4" t="n"/>
      <c r="C1878" s="4" t="n"/>
      <c r="D1878" s="5">
        <f>IF(E1878="ISNR20","Natural Rubber-TSNR (ISNR-20)","")</f>
        <v/>
      </c>
      <c r="E1878" s="4" t="n"/>
      <c r="F1878" s="6" t="n"/>
      <c r="G1878" s="6" t="n"/>
      <c r="H1878" s="7">
        <f>IF(G1878="","",G1878-TODAY())</f>
        <v/>
      </c>
      <c r="I1878" s="8">
        <f>IF(G1878="","",
IF(G1878&lt;TODAY(),
IF(O1878&gt;0,"Violated","Completed"),
IF(H1878&lt;=7,"Expiring Soon",
"Active")))</f>
        <v/>
      </c>
      <c r="J1878" s="8">
        <f>IF(C1878="","",
COUNTIFS(
sales!$C:$C,$C1878,
sales!$E:$E,$E1878,
sales!$H:$H,"&gt;="&amp;$F1878,
sales!$H:$H,"&lt;="&amp;$G1878
))</f>
        <v/>
      </c>
      <c r="K1878" s="9">
        <f>IF(COUNTIFS(sales!C:C, C1878)=0,"",
_xlfn.MAXIFS(sales!H:H, sales!C:C, C1878))</f>
        <v/>
      </c>
      <c r="L1878" s="4" t="n"/>
      <c r="M1878" s="4" t="n"/>
      <c r="N1878" s="10">
        <f>IF(C1878="","",
SUMIFS(
sales!$I:$I,
sales!$C:$C,$C1878,
sales!$E:$E,$E1878,
sales!$H:$H,"&gt;="&amp;$F1878,
sales!$H:$H,"&lt;="&amp;$G1878
))</f>
        <v/>
      </c>
      <c r="O1878" s="10">
        <f>IF(M1878="","",M1878-N1878)</f>
        <v/>
      </c>
      <c r="P1878" s="11">
        <f>IF(M1878=0,"",N1878/M1878)</f>
        <v/>
      </c>
      <c r="Q1878" s="12">
        <f>IF(OR(G1878="",O1878=""),"",
IF(AND(G1878&lt;TODAY(),O1878&gt;0),"YES","NO"))</f>
        <v/>
      </c>
      <c r="R1878" s="100" t="n"/>
      <c r="S1878" s="14" t="n"/>
      <c r="T1878" s="15">
        <f>IF(Q1878="YES", IF(R1878="Company",L1878*(1+S1878),IF(R1878="Vendor",L1878*(1-S1878),"")),"")</f>
        <v/>
      </c>
      <c r="U1878" s="15">
        <f>IF(Q1878="YES",O1878*T1878,"")</f>
        <v/>
      </c>
      <c r="V1878" s="16" t="n"/>
      <c r="W1878" s="17">
        <f>IF(Q1878="YES",G1878+V1878,"")</f>
        <v/>
      </c>
      <c r="X1878" s="18">
        <f>IF(Q1878="YES",IF(TODAY()&gt;W1878,"OVERDUE","WITHIN TIME"),"")</f>
        <v/>
      </c>
    </row>
    <row r="1879">
      <c r="A1879" s="3" t="n">
        <v>1875</v>
      </c>
      <c r="B1879" s="4" t="n"/>
      <c r="C1879" s="4" t="n"/>
      <c r="D1879" s="5">
        <f>IF(E1879="ISNR20","Natural Rubber-TSNR (ISNR-20)","")</f>
        <v/>
      </c>
      <c r="E1879" s="4" t="n"/>
      <c r="F1879" s="6" t="n"/>
      <c r="G1879" s="6" t="n"/>
      <c r="H1879" s="7">
        <f>IF(G1879="","",G1879-TODAY())</f>
        <v/>
      </c>
      <c r="I1879" s="8">
        <f>IF(G1879="","",
IF(G1879&lt;TODAY(),
IF(O1879&gt;0,"Violated","Completed"),
IF(H1879&lt;=7,"Expiring Soon",
"Active")))</f>
        <v/>
      </c>
      <c r="J1879" s="8">
        <f>IF(C1879="","",
COUNTIFS(
sales!$C:$C,$C1879,
sales!$E:$E,$E1879,
sales!$H:$H,"&gt;="&amp;$F1879,
sales!$H:$H,"&lt;="&amp;$G1879
))</f>
        <v/>
      </c>
      <c r="K1879" s="9">
        <f>IF(COUNTIFS(sales!C:C, C1879)=0,"",
_xlfn.MAXIFS(sales!H:H, sales!C:C, C1879))</f>
        <v/>
      </c>
      <c r="L1879" s="4" t="n"/>
      <c r="M1879" s="4" t="n"/>
      <c r="N1879" s="10">
        <f>IF(C1879="","",
SUMIFS(
sales!$I:$I,
sales!$C:$C,$C1879,
sales!$E:$E,$E1879,
sales!$H:$H,"&gt;="&amp;$F1879,
sales!$H:$H,"&lt;="&amp;$G1879
))</f>
        <v/>
      </c>
      <c r="O1879" s="10">
        <f>IF(M1879="","",M1879-N1879)</f>
        <v/>
      </c>
      <c r="P1879" s="11">
        <f>IF(M1879=0,"",N1879/M1879)</f>
        <v/>
      </c>
      <c r="Q1879" s="12">
        <f>IF(OR(G1879="",O1879=""),"",
IF(AND(G1879&lt;TODAY(),O1879&gt;0),"YES","NO"))</f>
        <v/>
      </c>
      <c r="R1879" s="100" t="n"/>
      <c r="S1879" s="14" t="n"/>
      <c r="T1879" s="15">
        <f>IF(Q1879="YES", IF(R1879="Company",L1879*(1+S1879),IF(R1879="Vendor",L1879*(1-S1879),"")),"")</f>
        <v/>
      </c>
      <c r="U1879" s="15">
        <f>IF(Q1879="YES",O1879*T1879,"")</f>
        <v/>
      </c>
      <c r="V1879" s="16" t="n"/>
      <c r="W1879" s="17">
        <f>IF(Q1879="YES",G1879+V1879,"")</f>
        <v/>
      </c>
      <c r="X1879" s="18">
        <f>IF(Q1879="YES",IF(TODAY()&gt;W1879,"OVERDUE","WITHIN TIME"),"")</f>
        <v/>
      </c>
    </row>
    <row r="1880">
      <c r="A1880" s="3" t="n">
        <v>1876</v>
      </c>
      <c r="B1880" s="4" t="n"/>
      <c r="C1880" s="4" t="n"/>
      <c r="D1880" s="5">
        <f>IF(E1880="ISNR20","Natural Rubber-TSNR (ISNR-20)","")</f>
        <v/>
      </c>
      <c r="E1880" s="4" t="n"/>
      <c r="F1880" s="6" t="n"/>
      <c r="G1880" s="6" t="n"/>
      <c r="H1880" s="7">
        <f>IF(G1880="","",G1880-TODAY())</f>
        <v/>
      </c>
      <c r="I1880" s="8">
        <f>IF(G1880="","",
IF(G1880&lt;TODAY(),
IF(O1880&gt;0,"Violated","Completed"),
IF(H1880&lt;=7,"Expiring Soon",
"Active")))</f>
        <v/>
      </c>
      <c r="J1880" s="8">
        <f>IF(C1880="","",
COUNTIFS(
sales!$C:$C,$C1880,
sales!$E:$E,$E1880,
sales!$H:$H,"&gt;="&amp;$F1880,
sales!$H:$H,"&lt;="&amp;$G1880
))</f>
        <v/>
      </c>
      <c r="K1880" s="9">
        <f>IF(COUNTIFS(sales!C:C, C1880)=0,"",
_xlfn.MAXIFS(sales!H:H, sales!C:C, C1880))</f>
        <v/>
      </c>
      <c r="L1880" s="4" t="n"/>
      <c r="M1880" s="4" t="n"/>
      <c r="N1880" s="10">
        <f>IF(C1880="","",
SUMIFS(
sales!$I:$I,
sales!$C:$C,$C1880,
sales!$E:$E,$E1880,
sales!$H:$H,"&gt;="&amp;$F1880,
sales!$H:$H,"&lt;="&amp;$G1880
))</f>
        <v/>
      </c>
      <c r="O1880" s="10">
        <f>IF(M1880="","",M1880-N1880)</f>
        <v/>
      </c>
      <c r="P1880" s="11">
        <f>IF(M1880=0,"",N1880/M1880)</f>
        <v/>
      </c>
      <c r="Q1880" s="12">
        <f>IF(OR(G1880="",O1880=""),"",
IF(AND(G1880&lt;TODAY(),O1880&gt;0),"YES","NO"))</f>
        <v/>
      </c>
      <c r="R1880" s="100" t="n"/>
      <c r="S1880" s="14" t="n"/>
      <c r="T1880" s="15">
        <f>IF(Q1880="YES", IF(R1880="Company",L1880*(1+S1880),IF(R1880="Vendor",L1880*(1-S1880),"")),"")</f>
        <v/>
      </c>
      <c r="U1880" s="15">
        <f>IF(Q1880="YES",O1880*T1880,"")</f>
        <v/>
      </c>
      <c r="V1880" s="16" t="n"/>
      <c r="W1880" s="17">
        <f>IF(Q1880="YES",G1880+V1880,"")</f>
        <v/>
      </c>
      <c r="X1880" s="18">
        <f>IF(Q1880="YES",IF(TODAY()&gt;W1880,"OVERDUE","WITHIN TIME"),"")</f>
        <v/>
      </c>
    </row>
    <row r="1881">
      <c r="A1881" s="3" t="n">
        <v>1877</v>
      </c>
      <c r="B1881" s="4" t="n"/>
      <c r="C1881" s="4" t="n"/>
      <c r="D1881" s="5">
        <f>IF(E1881="ISNR20","Natural Rubber-TSNR (ISNR-20)","")</f>
        <v/>
      </c>
      <c r="E1881" s="4" t="n"/>
      <c r="F1881" s="6" t="n"/>
      <c r="G1881" s="6" t="n"/>
      <c r="H1881" s="7">
        <f>IF(G1881="","",G1881-TODAY())</f>
        <v/>
      </c>
      <c r="I1881" s="8">
        <f>IF(G1881="","",
IF(G1881&lt;TODAY(),
IF(O1881&gt;0,"Violated","Completed"),
IF(H1881&lt;=7,"Expiring Soon",
"Active")))</f>
        <v/>
      </c>
      <c r="J1881" s="8">
        <f>IF(C1881="","",
COUNTIFS(
sales!$C:$C,$C1881,
sales!$E:$E,$E1881,
sales!$H:$H,"&gt;="&amp;$F1881,
sales!$H:$H,"&lt;="&amp;$G1881
))</f>
        <v/>
      </c>
      <c r="K1881" s="9">
        <f>IF(COUNTIFS(sales!C:C, C1881)=0,"",
_xlfn.MAXIFS(sales!H:H, sales!C:C, C1881))</f>
        <v/>
      </c>
      <c r="L1881" s="4" t="n"/>
      <c r="M1881" s="4" t="n"/>
      <c r="N1881" s="10">
        <f>IF(C1881="","",
SUMIFS(
sales!$I:$I,
sales!$C:$C,$C1881,
sales!$E:$E,$E1881,
sales!$H:$H,"&gt;="&amp;$F1881,
sales!$H:$H,"&lt;="&amp;$G1881
))</f>
        <v/>
      </c>
      <c r="O1881" s="10">
        <f>IF(M1881="","",M1881-N1881)</f>
        <v/>
      </c>
      <c r="P1881" s="11">
        <f>IF(M1881=0,"",N1881/M1881)</f>
        <v/>
      </c>
      <c r="Q1881" s="12">
        <f>IF(OR(G1881="",O1881=""),"",
IF(AND(G1881&lt;TODAY(),O1881&gt;0),"YES","NO"))</f>
        <v/>
      </c>
      <c r="R1881" s="100" t="n"/>
      <c r="S1881" s="14" t="n"/>
      <c r="T1881" s="15">
        <f>IF(Q1881="YES", IF(R1881="Company",L1881*(1+S1881),IF(R1881="Vendor",L1881*(1-S1881),"")),"")</f>
        <v/>
      </c>
      <c r="U1881" s="15">
        <f>IF(Q1881="YES",O1881*T1881,"")</f>
        <v/>
      </c>
      <c r="V1881" s="16" t="n"/>
      <c r="W1881" s="17">
        <f>IF(Q1881="YES",G1881+V1881,"")</f>
        <v/>
      </c>
      <c r="X1881" s="18">
        <f>IF(Q1881="YES",IF(TODAY()&gt;W1881,"OVERDUE","WITHIN TIME"),"")</f>
        <v/>
      </c>
    </row>
    <row r="1882">
      <c r="A1882" s="3" t="n">
        <v>1878</v>
      </c>
      <c r="B1882" s="4" t="n"/>
      <c r="C1882" s="4" t="n"/>
      <c r="D1882" s="5">
        <f>IF(E1882="ISNR20","Natural Rubber-TSNR (ISNR-20)","")</f>
        <v/>
      </c>
      <c r="E1882" s="4" t="n"/>
      <c r="F1882" s="6" t="n"/>
      <c r="G1882" s="6" t="n"/>
      <c r="H1882" s="7">
        <f>IF(G1882="","",G1882-TODAY())</f>
        <v/>
      </c>
      <c r="I1882" s="8">
        <f>IF(G1882="","",
IF(G1882&lt;TODAY(),
IF(O1882&gt;0,"Violated","Completed"),
IF(H1882&lt;=7,"Expiring Soon",
"Active")))</f>
        <v/>
      </c>
      <c r="J1882" s="8">
        <f>IF(C1882="","",
COUNTIFS(
sales!$C:$C,$C1882,
sales!$E:$E,$E1882,
sales!$H:$H,"&gt;="&amp;$F1882,
sales!$H:$H,"&lt;="&amp;$G1882
))</f>
        <v/>
      </c>
      <c r="K1882" s="9">
        <f>IF(COUNTIFS(sales!C:C, C1882)=0,"",
_xlfn.MAXIFS(sales!H:H, sales!C:C, C1882))</f>
        <v/>
      </c>
      <c r="L1882" s="4" t="n"/>
      <c r="M1882" s="4" t="n"/>
      <c r="N1882" s="10">
        <f>IF(C1882="","",
SUMIFS(
sales!$I:$I,
sales!$C:$C,$C1882,
sales!$E:$E,$E1882,
sales!$H:$H,"&gt;="&amp;$F1882,
sales!$H:$H,"&lt;="&amp;$G1882
))</f>
        <v/>
      </c>
      <c r="O1882" s="10">
        <f>IF(M1882="","",M1882-N1882)</f>
        <v/>
      </c>
      <c r="P1882" s="11">
        <f>IF(M1882=0,"",N1882/M1882)</f>
        <v/>
      </c>
      <c r="Q1882" s="12">
        <f>IF(OR(G1882="",O1882=""),"",
IF(AND(G1882&lt;TODAY(),O1882&gt;0),"YES","NO"))</f>
        <v/>
      </c>
      <c r="R1882" s="100" t="n"/>
      <c r="S1882" s="14" t="n"/>
      <c r="T1882" s="15">
        <f>IF(Q1882="YES", IF(R1882="Company",L1882*(1+S1882),IF(R1882="Vendor",L1882*(1-S1882),"")),"")</f>
        <v/>
      </c>
      <c r="U1882" s="15">
        <f>IF(Q1882="YES",O1882*T1882,"")</f>
        <v/>
      </c>
      <c r="V1882" s="16" t="n"/>
      <c r="W1882" s="17">
        <f>IF(Q1882="YES",G1882+V1882,"")</f>
        <v/>
      </c>
      <c r="X1882" s="18">
        <f>IF(Q1882="YES",IF(TODAY()&gt;W1882,"OVERDUE","WITHIN TIME"),"")</f>
        <v/>
      </c>
    </row>
    <row r="1883">
      <c r="A1883" s="3" t="n">
        <v>1879</v>
      </c>
      <c r="B1883" s="4" t="n"/>
      <c r="C1883" s="4" t="n"/>
      <c r="D1883" s="5">
        <f>IF(E1883="ISNR20","Natural Rubber-TSNR (ISNR-20)","")</f>
        <v/>
      </c>
      <c r="E1883" s="4" t="n"/>
      <c r="F1883" s="6" t="n"/>
      <c r="G1883" s="6" t="n"/>
      <c r="H1883" s="7">
        <f>IF(G1883="","",G1883-TODAY())</f>
        <v/>
      </c>
      <c r="I1883" s="8">
        <f>IF(G1883="","",
IF(G1883&lt;TODAY(),
IF(O1883&gt;0,"Violated","Completed"),
IF(H1883&lt;=7,"Expiring Soon",
"Active")))</f>
        <v/>
      </c>
      <c r="J1883" s="8">
        <f>IF(C1883="","",
COUNTIFS(
sales!$C:$C,$C1883,
sales!$E:$E,$E1883,
sales!$H:$H,"&gt;="&amp;$F1883,
sales!$H:$H,"&lt;="&amp;$G1883
))</f>
        <v/>
      </c>
      <c r="K1883" s="9">
        <f>IF(COUNTIFS(sales!C:C, C1883)=0,"",
_xlfn.MAXIFS(sales!H:H, sales!C:C, C1883))</f>
        <v/>
      </c>
      <c r="L1883" s="4" t="n"/>
      <c r="M1883" s="4" t="n"/>
      <c r="N1883" s="10">
        <f>IF(C1883="","",
SUMIFS(
sales!$I:$I,
sales!$C:$C,$C1883,
sales!$E:$E,$E1883,
sales!$H:$H,"&gt;="&amp;$F1883,
sales!$H:$H,"&lt;="&amp;$G1883
))</f>
        <v/>
      </c>
      <c r="O1883" s="10">
        <f>IF(M1883="","",M1883-N1883)</f>
        <v/>
      </c>
      <c r="P1883" s="11">
        <f>IF(M1883=0,"",N1883/M1883)</f>
        <v/>
      </c>
      <c r="Q1883" s="12">
        <f>IF(OR(G1883="",O1883=""),"",
IF(AND(G1883&lt;TODAY(),O1883&gt;0),"YES","NO"))</f>
        <v/>
      </c>
      <c r="R1883" s="100" t="n"/>
      <c r="S1883" s="14" t="n"/>
      <c r="T1883" s="15">
        <f>IF(Q1883="YES", IF(R1883="Company",L1883*(1+S1883),IF(R1883="Vendor",L1883*(1-S1883),"")),"")</f>
        <v/>
      </c>
      <c r="U1883" s="15">
        <f>IF(Q1883="YES",O1883*T1883,"")</f>
        <v/>
      </c>
      <c r="V1883" s="16" t="n"/>
      <c r="W1883" s="17">
        <f>IF(Q1883="YES",G1883+V1883,"")</f>
        <v/>
      </c>
      <c r="X1883" s="18">
        <f>IF(Q1883="YES",IF(TODAY()&gt;W1883,"OVERDUE","WITHIN TIME"),"")</f>
        <v/>
      </c>
    </row>
    <row r="1884">
      <c r="A1884" s="3" t="n">
        <v>1880</v>
      </c>
      <c r="B1884" s="4" t="n"/>
      <c r="C1884" s="4" t="n"/>
      <c r="D1884" s="5">
        <f>IF(E1884="ISNR20","Natural Rubber-TSNR (ISNR-20)","")</f>
        <v/>
      </c>
      <c r="E1884" s="4" t="n"/>
      <c r="F1884" s="6" t="n"/>
      <c r="G1884" s="6" t="n"/>
      <c r="H1884" s="7">
        <f>IF(G1884="","",G1884-TODAY())</f>
        <v/>
      </c>
      <c r="I1884" s="8">
        <f>IF(G1884="","",
IF(G1884&lt;TODAY(),
IF(O1884&gt;0,"Violated","Completed"),
IF(H1884&lt;=7,"Expiring Soon",
"Active")))</f>
        <v/>
      </c>
      <c r="J1884" s="8">
        <f>IF(C1884="","",
COUNTIFS(
sales!$C:$C,$C1884,
sales!$E:$E,$E1884,
sales!$H:$H,"&gt;="&amp;$F1884,
sales!$H:$H,"&lt;="&amp;$G1884
))</f>
        <v/>
      </c>
      <c r="K1884" s="9">
        <f>IF(COUNTIFS(sales!C:C, C1884)=0,"",
_xlfn.MAXIFS(sales!H:H, sales!C:C, C1884))</f>
        <v/>
      </c>
      <c r="L1884" s="4" t="n"/>
      <c r="M1884" s="4" t="n"/>
      <c r="N1884" s="10">
        <f>IF(C1884="","",
SUMIFS(
sales!$I:$I,
sales!$C:$C,$C1884,
sales!$E:$E,$E1884,
sales!$H:$H,"&gt;="&amp;$F1884,
sales!$H:$H,"&lt;="&amp;$G1884
))</f>
        <v/>
      </c>
      <c r="O1884" s="10">
        <f>IF(M1884="","",M1884-N1884)</f>
        <v/>
      </c>
      <c r="P1884" s="11">
        <f>IF(M1884=0,"",N1884/M1884)</f>
        <v/>
      </c>
      <c r="Q1884" s="12">
        <f>IF(OR(G1884="",O1884=""),"",
IF(AND(G1884&lt;TODAY(),O1884&gt;0),"YES","NO"))</f>
        <v/>
      </c>
      <c r="R1884" s="100" t="n"/>
      <c r="S1884" s="14" t="n"/>
      <c r="T1884" s="15">
        <f>IF(Q1884="YES", IF(R1884="Company",L1884*(1+S1884),IF(R1884="Vendor",L1884*(1-S1884),"")),"")</f>
        <v/>
      </c>
      <c r="U1884" s="15">
        <f>IF(Q1884="YES",O1884*T1884,"")</f>
        <v/>
      </c>
      <c r="V1884" s="16" t="n"/>
      <c r="W1884" s="17">
        <f>IF(Q1884="YES",G1884+V1884,"")</f>
        <v/>
      </c>
      <c r="X1884" s="18">
        <f>IF(Q1884="YES",IF(TODAY()&gt;W1884,"OVERDUE","WITHIN TIME"),"")</f>
        <v/>
      </c>
    </row>
    <row r="1885">
      <c r="A1885" s="3" t="n">
        <v>1881</v>
      </c>
      <c r="B1885" s="4" t="n"/>
      <c r="C1885" s="4" t="n"/>
      <c r="D1885" s="5">
        <f>IF(E1885="ISNR20","Natural Rubber-TSNR (ISNR-20)","")</f>
        <v/>
      </c>
      <c r="E1885" s="4" t="n"/>
      <c r="F1885" s="6" t="n"/>
      <c r="G1885" s="6" t="n"/>
      <c r="H1885" s="7">
        <f>IF(G1885="","",G1885-TODAY())</f>
        <v/>
      </c>
      <c r="I1885" s="8">
        <f>IF(G1885="","",
IF(G1885&lt;TODAY(),
IF(O1885&gt;0,"Violated","Completed"),
IF(H1885&lt;=7,"Expiring Soon",
"Active")))</f>
        <v/>
      </c>
      <c r="J1885" s="8">
        <f>IF(C1885="","",
COUNTIFS(
sales!$C:$C,$C1885,
sales!$E:$E,$E1885,
sales!$H:$H,"&gt;="&amp;$F1885,
sales!$H:$H,"&lt;="&amp;$G1885
))</f>
        <v/>
      </c>
      <c r="K1885" s="9">
        <f>IF(COUNTIFS(sales!C:C, C1885)=0,"",
_xlfn.MAXIFS(sales!H:H, sales!C:C, C1885))</f>
        <v/>
      </c>
      <c r="L1885" s="4" t="n"/>
      <c r="M1885" s="4" t="n"/>
      <c r="N1885" s="10">
        <f>IF(C1885="","",
SUMIFS(
sales!$I:$I,
sales!$C:$C,$C1885,
sales!$E:$E,$E1885,
sales!$H:$H,"&gt;="&amp;$F1885,
sales!$H:$H,"&lt;="&amp;$G1885
))</f>
        <v/>
      </c>
      <c r="O1885" s="10">
        <f>IF(M1885="","",M1885-N1885)</f>
        <v/>
      </c>
      <c r="P1885" s="11">
        <f>IF(M1885=0,"",N1885/M1885)</f>
        <v/>
      </c>
      <c r="Q1885" s="12">
        <f>IF(OR(G1885="",O1885=""),"",
IF(AND(G1885&lt;TODAY(),O1885&gt;0),"YES","NO"))</f>
        <v/>
      </c>
      <c r="R1885" s="100" t="n"/>
      <c r="S1885" s="14" t="n"/>
      <c r="T1885" s="15">
        <f>IF(Q1885="YES", IF(R1885="Company",L1885*(1+S1885),IF(R1885="Vendor",L1885*(1-S1885),"")),"")</f>
        <v/>
      </c>
      <c r="U1885" s="15">
        <f>IF(Q1885="YES",O1885*T1885,"")</f>
        <v/>
      </c>
      <c r="V1885" s="16" t="n"/>
      <c r="W1885" s="17">
        <f>IF(Q1885="YES",G1885+V1885,"")</f>
        <v/>
      </c>
      <c r="X1885" s="18">
        <f>IF(Q1885="YES",IF(TODAY()&gt;W1885,"OVERDUE","WITHIN TIME"),"")</f>
        <v/>
      </c>
    </row>
    <row r="1886">
      <c r="A1886" s="3" t="n">
        <v>1882</v>
      </c>
      <c r="B1886" s="4" t="n"/>
      <c r="C1886" s="4" t="n"/>
      <c r="D1886" s="5">
        <f>IF(E1886="ISNR20","Natural Rubber-TSNR (ISNR-20)","")</f>
        <v/>
      </c>
      <c r="E1886" s="4" t="n"/>
      <c r="F1886" s="6" t="n"/>
      <c r="G1886" s="6" t="n"/>
      <c r="H1886" s="7">
        <f>IF(G1886="","",G1886-TODAY())</f>
        <v/>
      </c>
      <c r="I1886" s="8">
        <f>IF(G1886="","",
IF(G1886&lt;TODAY(),
IF(O1886&gt;0,"Violated","Completed"),
IF(H1886&lt;=7,"Expiring Soon",
"Active")))</f>
        <v/>
      </c>
      <c r="J1886" s="8">
        <f>IF(C1886="","",
COUNTIFS(
sales!$C:$C,$C1886,
sales!$E:$E,$E1886,
sales!$H:$H,"&gt;="&amp;$F1886,
sales!$H:$H,"&lt;="&amp;$G1886
))</f>
        <v/>
      </c>
      <c r="K1886" s="9">
        <f>IF(COUNTIFS(sales!C:C, C1886)=0,"",
_xlfn.MAXIFS(sales!H:H, sales!C:C, C1886))</f>
        <v/>
      </c>
      <c r="L1886" s="4" t="n"/>
      <c r="M1886" s="4" t="n"/>
      <c r="N1886" s="10">
        <f>IF(C1886="","",
SUMIFS(
sales!$I:$I,
sales!$C:$C,$C1886,
sales!$E:$E,$E1886,
sales!$H:$H,"&gt;="&amp;$F1886,
sales!$H:$H,"&lt;="&amp;$G1886
))</f>
        <v/>
      </c>
      <c r="O1886" s="10">
        <f>IF(M1886="","",M1886-N1886)</f>
        <v/>
      </c>
      <c r="P1886" s="11">
        <f>IF(M1886=0,"",N1886/M1886)</f>
        <v/>
      </c>
      <c r="Q1886" s="12">
        <f>IF(OR(G1886="",O1886=""),"",
IF(AND(G1886&lt;TODAY(),O1886&gt;0),"YES","NO"))</f>
        <v/>
      </c>
      <c r="R1886" s="100" t="n"/>
      <c r="S1886" s="14" t="n"/>
      <c r="T1886" s="15">
        <f>IF(Q1886="YES", IF(R1886="Company",L1886*(1+S1886),IF(R1886="Vendor",L1886*(1-S1886),"")),"")</f>
        <v/>
      </c>
      <c r="U1886" s="15">
        <f>IF(Q1886="YES",O1886*T1886,"")</f>
        <v/>
      </c>
      <c r="V1886" s="16" t="n"/>
      <c r="W1886" s="17">
        <f>IF(Q1886="YES",G1886+V1886,"")</f>
        <v/>
      </c>
      <c r="X1886" s="18">
        <f>IF(Q1886="YES",IF(TODAY()&gt;W1886,"OVERDUE","WITHIN TIME"),"")</f>
        <v/>
      </c>
    </row>
    <row r="1887">
      <c r="A1887" s="3" t="n">
        <v>1883</v>
      </c>
      <c r="B1887" s="4" t="n"/>
      <c r="C1887" s="4" t="n"/>
      <c r="D1887" s="5">
        <f>IF(E1887="ISNR20","Natural Rubber-TSNR (ISNR-20)","")</f>
        <v/>
      </c>
      <c r="E1887" s="4" t="n"/>
      <c r="F1887" s="6" t="n"/>
      <c r="G1887" s="6" t="n"/>
      <c r="H1887" s="7">
        <f>IF(G1887="","",G1887-TODAY())</f>
        <v/>
      </c>
      <c r="I1887" s="8">
        <f>IF(G1887="","",
IF(G1887&lt;TODAY(),
IF(O1887&gt;0,"Violated","Completed"),
IF(H1887&lt;=7,"Expiring Soon",
"Active")))</f>
        <v/>
      </c>
      <c r="J1887" s="8">
        <f>IF(C1887="","",
COUNTIFS(
sales!$C:$C,$C1887,
sales!$E:$E,$E1887,
sales!$H:$H,"&gt;="&amp;$F1887,
sales!$H:$H,"&lt;="&amp;$G1887
))</f>
        <v/>
      </c>
      <c r="K1887" s="9">
        <f>IF(COUNTIFS(sales!C:C, C1887)=0,"",
_xlfn.MAXIFS(sales!H:H, sales!C:C, C1887))</f>
        <v/>
      </c>
      <c r="L1887" s="4" t="n"/>
      <c r="M1887" s="4" t="n"/>
      <c r="N1887" s="10">
        <f>IF(C1887="","",
SUMIFS(
sales!$I:$I,
sales!$C:$C,$C1887,
sales!$E:$E,$E1887,
sales!$H:$H,"&gt;="&amp;$F1887,
sales!$H:$H,"&lt;="&amp;$G1887
))</f>
        <v/>
      </c>
      <c r="O1887" s="10">
        <f>IF(M1887="","",M1887-N1887)</f>
        <v/>
      </c>
      <c r="P1887" s="11">
        <f>IF(M1887=0,"",N1887/M1887)</f>
        <v/>
      </c>
      <c r="Q1887" s="12">
        <f>IF(OR(G1887="",O1887=""),"",
IF(AND(G1887&lt;TODAY(),O1887&gt;0),"YES","NO"))</f>
        <v/>
      </c>
      <c r="R1887" s="100" t="n"/>
      <c r="S1887" s="14" t="n"/>
      <c r="T1887" s="15">
        <f>IF(Q1887="YES", IF(R1887="Company",L1887*(1+S1887),IF(R1887="Vendor",L1887*(1-S1887),"")),"")</f>
        <v/>
      </c>
      <c r="U1887" s="15">
        <f>IF(Q1887="YES",O1887*T1887,"")</f>
        <v/>
      </c>
      <c r="V1887" s="16" t="n"/>
      <c r="W1887" s="17">
        <f>IF(Q1887="YES",G1887+V1887,"")</f>
        <v/>
      </c>
      <c r="X1887" s="18">
        <f>IF(Q1887="YES",IF(TODAY()&gt;W1887,"OVERDUE","WITHIN TIME"),"")</f>
        <v/>
      </c>
    </row>
    <row r="1888">
      <c r="A1888" s="3" t="n">
        <v>1884</v>
      </c>
      <c r="B1888" s="4" t="n"/>
      <c r="C1888" s="4" t="n"/>
      <c r="D1888" s="5">
        <f>IF(E1888="ISNR20","Natural Rubber-TSNR (ISNR-20)","")</f>
        <v/>
      </c>
      <c r="E1888" s="4" t="n"/>
      <c r="F1888" s="6" t="n"/>
      <c r="G1888" s="6" t="n"/>
      <c r="H1888" s="7">
        <f>IF(G1888="","",G1888-TODAY())</f>
        <v/>
      </c>
      <c r="I1888" s="8">
        <f>IF(G1888="","",
IF(G1888&lt;TODAY(),
IF(O1888&gt;0,"Violated","Completed"),
IF(H1888&lt;=7,"Expiring Soon",
"Active")))</f>
        <v/>
      </c>
      <c r="J1888" s="8">
        <f>IF(C1888="","",
COUNTIFS(
sales!$C:$C,$C1888,
sales!$E:$E,$E1888,
sales!$H:$H,"&gt;="&amp;$F1888,
sales!$H:$H,"&lt;="&amp;$G1888
))</f>
        <v/>
      </c>
      <c r="K1888" s="9">
        <f>IF(COUNTIFS(sales!C:C, C1888)=0,"",
_xlfn.MAXIFS(sales!H:H, sales!C:C, C1888))</f>
        <v/>
      </c>
      <c r="L1888" s="4" t="n"/>
      <c r="M1888" s="4" t="n"/>
      <c r="N1888" s="10">
        <f>IF(C1888="","",
SUMIFS(
sales!$I:$I,
sales!$C:$C,$C1888,
sales!$E:$E,$E1888,
sales!$H:$H,"&gt;="&amp;$F1888,
sales!$H:$H,"&lt;="&amp;$G1888
))</f>
        <v/>
      </c>
      <c r="O1888" s="10">
        <f>IF(M1888="","",M1888-N1888)</f>
        <v/>
      </c>
      <c r="P1888" s="11">
        <f>IF(M1888=0,"",N1888/M1888)</f>
        <v/>
      </c>
      <c r="Q1888" s="12">
        <f>IF(OR(G1888="",O1888=""),"",
IF(AND(G1888&lt;TODAY(),O1888&gt;0),"YES","NO"))</f>
        <v/>
      </c>
      <c r="R1888" s="100" t="n"/>
      <c r="S1888" s="14" t="n"/>
      <c r="T1888" s="15">
        <f>IF(Q1888="YES", IF(R1888="Company",L1888*(1+S1888),IF(R1888="Vendor",L1888*(1-S1888),"")),"")</f>
        <v/>
      </c>
      <c r="U1888" s="15">
        <f>IF(Q1888="YES",O1888*T1888,"")</f>
        <v/>
      </c>
      <c r="V1888" s="16" t="n"/>
      <c r="W1888" s="17">
        <f>IF(Q1888="YES",G1888+V1888,"")</f>
        <v/>
      </c>
      <c r="X1888" s="18">
        <f>IF(Q1888="YES",IF(TODAY()&gt;W1888,"OVERDUE","WITHIN TIME"),"")</f>
        <v/>
      </c>
    </row>
    <row r="1889">
      <c r="A1889" s="3" t="n">
        <v>1885</v>
      </c>
      <c r="B1889" s="4" t="n"/>
      <c r="C1889" s="4" t="n"/>
      <c r="D1889" s="5">
        <f>IF(E1889="ISNR20","Natural Rubber-TSNR (ISNR-20)","")</f>
        <v/>
      </c>
      <c r="E1889" s="4" t="n"/>
      <c r="F1889" s="6" t="n"/>
      <c r="G1889" s="6" t="n"/>
      <c r="H1889" s="7">
        <f>IF(G1889="","",G1889-TODAY())</f>
        <v/>
      </c>
      <c r="I1889" s="8">
        <f>IF(G1889="","",
IF(G1889&lt;TODAY(),
IF(O1889&gt;0,"Violated","Completed"),
IF(H1889&lt;=7,"Expiring Soon",
"Active")))</f>
        <v/>
      </c>
      <c r="J1889" s="8">
        <f>IF(C1889="","",
COUNTIFS(
sales!$C:$C,$C1889,
sales!$E:$E,$E1889,
sales!$H:$H,"&gt;="&amp;$F1889,
sales!$H:$H,"&lt;="&amp;$G1889
))</f>
        <v/>
      </c>
      <c r="K1889" s="9">
        <f>IF(COUNTIFS(sales!C:C, C1889)=0,"",
_xlfn.MAXIFS(sales!H:H, sales!C:C, C1889))</f>
        <v/>
      </c>
      <c r="L1889" s="4" t="n"/>
      <c r="M1889" s="4" t="n"/>
      <c r="N1889" s="10">
        <f>IF(C1889="","",
SUMIFS(
sales!$I:$I,
sales!$C:$C,$C1889,
sales!$E:$E,$E1889,
sales!$H:$H,"&gt;="&amp;$F1889,
sales!$H:$H,"&lt;="&amp;$G1889
))</f>
        <v/>
      </c>
      <c r="O1889" s="10">
        <f>IF(M1889="","",M1889-N1889)</f>
        <v/>
      </c>
      <c r="P1889" s="11">
        <f>IF(M1889=0,"",N1889/M1889)</f>
        <v/>
      </c>
      <c r="Q1889" s="12">
        <f>IF(OR(G1889="",O1889=""),"",
IF(AND(G1889&lt;TODAY(),O1889&gt;0),"YES","NO"))</f>
        <v/>
      </c>
      <c r="R1889" s="100" t="n"/>
      <c r="S1889" s="14" t="n"/>
      <c r="T1889" s="15">
        <f>IF(Q1889="YES", IF(R1889="Company",L1889*(1+S1889),IF(R1889="Vendor",L1889*(1-S1889),"")),"")</f>
        <v/>
      </c>
      <c r="U1889" s="15">
        <f>IF(Q1889="YES",O1889*T1889,"")</f>
        <v/>
      </c>
      <c r="V1889" s="16" t="n"/>
      <c r="W1889" s="17">
        <f>IF(Q1889="YES",G1889+V1889,"")</f>
        <v/>
      </c>
      <c r="X1889" s="18">
        <f>IF(Q1889="YES",IF(TODAY()&gt;W1889,"OVERDUE","WITHIN TIME"),"")</f>
        <v/>
      </c>
    </row>
    <row r="1890">
      <c r="A1890" s="3" t="n">
        <v>1886</v>
      </c>
      <c r="B1890" s="4" t="n"/>
      <c r="C1890" s="4" t="n"/>
      <c r="D1890" s="5">
        <f>IF(E1890="ISNR20","Natural Rubber-TSNR (ISNR-20)","")</f>
        <v/>
      </c>
      <c r="E1890" s="4" t="n"/>
      <c r="F1890" s="6" t="n"/>
      <c r="G1890" s="6" t="n"/>
      <c r="H1890" s="7">
        <f>IF(G1890="","",G1890-TODAY())</f>
        <v/>
      </c>
      <c r="I1890" s="8">
        <f>IF(G1890="","",
IF(G1890&lt;TODAY(),
IF(O1890&gt;0,"Violated","Completed"),
IF(H1890&lt;=7,"Expiring Soon",
"Active")))</f>
        <v/>
      </c>
      <c r="J1890" s="8">
        <f>IF(C1890="","",
COUNTIFS(
sales!$C:$C,$C1890,
sales!$E:$E,$E1890,
sales!$H:$H,"&gt;="&amp;$F1890,
sales!$H:$H,"&lt;="&amp;$G1890
))</f>
        <v/>
      </c>
      <c r="K1890" s="9">
        <f>IF(COUNTIFS(sales!C:C, C1890)=0,"",
_xlfn.MAXIFS(sales!H:H, sales!C:C, C1890))</f>
        <v/>
      </c>
      <c r="L1890" s="4" t="n"/>
      <c r="M1890" s="4" t="n"/>
      <c r="N1890" s="10">
        <f>IF(C1890="","",
SUMIFS(
sales!$I:$I,
sales!$C:$C,$C1890,
sales!$E:$E,$E1890,
sales!$H:$H,"&gt;="&amp;$F1890,
sales!$H:$H,"&lt;="&amp;$G1890
))</f>
        <v/>
      </c>
      <c r="O1890" s="10">
        <f>IF(M1890="","",M1890-N1890)</f>
        <v/>
      </c>
      <c r="P1890" s="11">
        <f>IF(M1890=0,"",N1890/M1890)</f>
        <v/>
      </c>
      <c r="Q1890" s="12">
        <f>IF(OR(G1890="",O1890=""),"",
IF(AND(G1890&lt;TODAY(),O1890&gt;0),"YES","NO"))</f>
        <v/>
      </c>
      <c r="R1890" s="100" t="n"/>
      <c r="S1890" s="14" t="n"/>
      <c r="T1890" s="15">
        <f>IF(Q1890="YES", IF(R1890="Company",L1890*(1+S1890),IF(R1890="Vendor",L1890*(1-S1890),"")),"")</f>
        <v/>
      </c>
      <c r="U1890" s="15">
        <f>IF(Q1890="YES",O1890*T1890,"")</f>
        <v/>
      </c>
      <c r="V1890" s="16" t="n"/>
      <c r="W1890" s="17">
        <f>IF(Q1890="YES",G1890+V1890,"")</f>
        <v/>
      </c>
      <c r="X1890" s="18">
        <f>IF(Q1890="YES",IF(TODAY()&gt;W1890,"OVERDUE","WITHIN TIME"),"")</f>
        <v/>
      </c>
    </row>
    <row r="1891">
      <c r="A1891" s="3" t="n">
        <v>1887</v>
      </c>
      <c r="B1891" s="4" t="n"/>
      <c r="C1891" s="4" t="n"/>
      <c r="D1891" s="5">
        <f>IF(E1891="ISNR20","Natural Rubber-TSNR (ISNR-20)","")</f>
        <v/>
      </c>
      <c r="E1891" s="4" t="n"/>
      <c r="F1891" s="6" t="n"/>
      <c r="G1891" s="6" t="n"/>
      <c r="H1891" s="7">
        <f>IF(G1891="","",G1891-TODAY())</f>
        <v/>
      </c>
      <c r="I1891" s="8">
        <f>IF(G1891="","",
IF(G1891&lt;TODAY(),
IF(O1891&gt;0,"Violated","Completed"),
IF(H1891&lt;=7,"Expiring Soon",
"Active")))</f>
        <v/>
      </c>
      <c r="J1891" s="8">
        <f>IF(C1891="","",
COUNTIFS(
sales!$C:$C,$C1891,
sales!$E:$E,$E1891,
sales!$H:$H,"&gt;="&amp;$F1891,
sales!$H:$H,"&lt;="&amp;$G1891
))</f>
        <v/>
      </c>
      <c r="K1891" s="9">
        <f>IF(COUNTIFS(sales!C:C, C1891)=0,"",
_xlfn.MAXIFS(sales!H:H, sales!C:C, C1891))</f>
        <v/>
      </c>
      <c r="L1891" s="4" t="n"/>
      <c r="M1891" s="4" t="n"/>
      <c r="N1891" s="10">
        <f>IF(C1891="","",
SUMIFS(
sales!$I:$I,
sales!$C:$C,$C1891,
sales!$E:$E,$E1891,
sales!$H:$H,"&gt;="&amp;$F1891,
sales!$H:$H,"&lt;="&amp;$G1891
))</f>
        <v/>
      </c>
      <c r="O1891" s="10">
        <f>IF(M1891="","",M1891-N1891)</f>
        <v/>
      </c>
      <c r="P1891" s="11">
        <f>IF(M1891=0,"",N1891/M1891)</f>
        <v/>
      </c>
      <c r="Q1891" s="12">
        <f>IF(OR(G1891="",O1891=""),"",
IF(AND(G1891&lt;TODAY(),O1891&gt;0),"YES","NO"))</f>
        <v/>
      </c>
      <c r="R1891" s="100" t="n"/>
      <c r="S1891" s="14" t="n"/>
      <c r="T1891" s="15">
        <f>IF(Q1891="YES", IF(R1891="Company",L1891*(1+S1891),IF(R1891="Vendor",L1891*(1-S1891),"")),"")</f>
        <v/>
      </c>
      <c r="U1891" s="15">
        <f>IF(Q1891="YES",O1891*T1891,"")</f>
        <v/>
      </c>
      <c r="V1891" s="16" t="n"/>
      <c r="W1891" s="17">
        <f>IF(Q1891="YES",G1891+V1891,"")</f>
        <v/>
      </c>
      <c r="X1891" s="18">
        <f>IF(Q1891="YES",IF(TODAY()&gt;W1891,"OVERDUE","WITHIN TIME"),"")</f>
        <v/>
      </c>
    </row>
    <row r="1892">
      <c r="A1892" s="3" t="n">
        <v>1888</v>
      </c>
      <c r="B1892" s="4" t="n"/>
      <c r="C1892" s="4" t="n"/>
      <c r="D1892" s="5">
        <f>IF(E1892="ISNR20","Natural Rubber-TSNR (ISNR-20)","")</f>
        <v/>
      </c>
      <c r="E1892" s="4" t="n"/>
      <c r="F1892" s="6" t="n"/>
      <c r="G1892" s="6" t="n"/>
      <c r="H1892" s="7">
        <f>IF(G1892="","",G1892-TODAY())</f>
        <v/>
      </c>
      <c r="I1892" s="8">
        <f>IF(G1892="","",
IF(G1892&lt;TODAY(),
IF(O1892&gt;0,"Violated","Completed"),
IF(H1892&lt;=7,"Expiring Soon",
"Active")))</f>
        <v/>
      </c>
      <c r="J1892" s="8">
        <f>IF(C1892="","",
COUNTIFS(
sales!$C:$C,$C1892,
sales!$E:$E,$E1892,
sales!$H:$H,"&gt;="&amp;$F1892,
sales!$H:$H,"&lt;="&amp;$G1892
))</f>
        <v/>
      </c>
      <c r="K1892" s="9">
        <f>IF(COUNTIFS(sales!C:C, C1892)=0,"",
_xlfn.MAXIFS(sales!H:H, sales!C:C, C1892))</f>
        <v/>
      </c>
      <c r="L1892" s="4" t="n"/>
      <c r="M1892" s="4" t="n"/>
      <c r="N1892" s="10">
        <f>IF(C1892="","",
SUMIFS(
sales!$I:$I,
sales!$C:$C,$C1892,
sales!$E:$E,$E1892,
sales!$H:$H,"&gt;="&amp;$F1892,
sales!$H:$H,"&lt;="&amp;$G1892
))</f>
        <v/>
      </c>
      <c r="O1892" s="10">
        <f>IF(M1892="","",M1892-N1892)</f>
        <v/>
      </c>
      <c r="P1892" s="11">
        <f>IF(M1892=0,"",N1892/M1892)</f>
        <v/>
      </c>
      <c r="Q1892" s="12">
        <f>IF(OR(G1892="",O1892=""),"",
IF(AND(G1892&lt;TODAY(),O1892&gt;0),"YES","NO"))</f>
        <v/>
      </c>
      <c r="R1892" s="100" t="n"/>
      <c r="S1892" s="14" t="n"/>
      <c r="T1892" s="15">
        <f>IF(Q1892="YES", IF(R1892="Company",L1892*(1+S1892),IF(R1892="Vendor",L1892*(1-S1892),"")),"")</f>
        <v/>
      </c>
      <c r="U1892" s="15">
        <f>IF(Q1892="YES",O1892*T1892,"")</f>
        <v/>
      </c>
      <c r="V1892" s="16" t="n"/>
      <c r="W1892" s="17">
        <f>IF(Q1892="YES",G1892+V1892,"")</f>
        <v/>
      </c>
      <c r="X1892" s="18">
        <f>IF(Q1892="YES",IF(TODAY()&gt;W1892,"OVERDUE","WITHIN TIME"),"")</f>
        <v/>
      </c>
    </row>
    <row r="1893">
      <c r="A1893" s="3" t="n">
        <v>1889</v>
      </c>
      <c r="B1893" s="4" t="n"/>
      <c r="C1893" s="4" t="n"/>
      <c r="D1893" s="5">
        <f>IF(E1893="ISNR20","Natural Rubber-TSNR (ISNR-20)","")</f>
        <v/>
      </c>
      <c r="E1893" s="4" t="n"/>
      <c r="F1893" s="6" t="n"/>
      <c r="G1893" s="6" t="n"/>
      <c r="H1893" s="7">
        <f>IF(G1893="","",G1893-TODAY())</f>
        <v/>
      </c>
      <c r="I1893" s="8">
        <f>IF(G1893="","",
IF(G1893&lt;TODAY(),
IF(O1893&gt;0,"Violated","Completed"),
IF(H1893&lt;=7,"Expiring Soon",
"Active")))</f>
        <v/>
      </c>
      <c r="J1893" s="8">
        <f>IF(C1893="","",
COUNTIFS(
sales!$C:$C,$C1893,
sales!$E:$E,$E1893,
sales!$H:$H,"&gt;="&amp;$F1893,
sales!$H:$H,"&lt;="&amp;$G1893
))</f>
        <v/>
      </c>
      <c r="K1893" s="9">
        <f>IF(COUNTIFS(sales!C:C, C1893)=0,"",
_xlfn.MAXIFS(sales!H:H, sales!C:C, C1893))</f>
        <v/>
      </c>
      <c r="L1893" s="4" t="n"/>
      <c r="M1893" s="4" t="n"/>
      <c r="N1893" s="10">
        <f>IF(C1893="","",
SUMIFS(
sales!$I:$I,
sales!$C:$C,$C1893,
sales!$E:$E,$E1893,
sales!$H:$H,"&gt;="&amp;$F1893,
sales!$H:$H,"&lt;="&amp;$G1893
))</f>
        <v/>
      </c>
      <c r="O1893" s="10">
        <f>IF(M1893="","",M1893-N1893)</f>
        <v/>
      </c>
      <c r="P1893" s="11">
        <f>IF(M1893=0,"",N1893/M1893)</f>
        <v/>
      </c>
      <c r="Q1893" s="12">
        <f>IF(OR(G1893="",O1893=""),"",
IF(AND(G1893&lt;TODAY(),O1893&gt;0),"YES","NO"))</f>
        <v/>
      </c>
      <c r="R1893" s="100" t="n"/>
      <c r="S1893" s="14" t="n"/>
      <c r="T1893" s="15">
        <f>IF(Q1893="YES", IF(R1893="Company",L1893*(1+S1893),IF(R1893="Vendor",L1893*(1-S1893),"")),"")</f>
        <v/>
      </c>
      <c r="U1893" s="15">
        <f>IF(Q1893="YES",O1893*T1893,"")</f>
        <v/>
      </c>
      <c r="V1893" s="16" t="n"/>
      <c r="W1893" s="17">
        <f>IF(Q1893="YES",G1893+V1893,"")</f>
        <v/>
      </c>
      <c r="X1893" s="18">
        <f>IF(Q1893="YES",IF(TODAY()&gt;W1893,"OVERDUE","WITHIN TIME"),"")</f>
        <v/>
      </c>
    </row>
    <row r="1894">
      <c r="A1894" s="3" t="n">
        <v>1890</v>
      </c>
      <c r="B1894" s="4" t="n"/>
      <c r="C1894" s="4" t="n"/>
      <c r="D1894" s="5">
        <f>IF(E1894="ISNR20","Natural Rubber-TSNR (ISNR-20)","")</f>
        <v/>
      </c>
      <c r="E1894" s="4" t="n"/>
      <c r="F1894" s="6" t="n"/>
      <c r="G1894" s="6" t="n"/>
      <c r="H1894" s="7">
        <f>IF(G1894="","",G1894-TODAY())</f>
        <v/>
      </c>
      <c r="I1894" s="8">
        <f>IF(G1894="","",
IF(G1894&lt;TODAY(),
IF(O1894&gt;0,"Violated","Completed"),
IF(H1894&lt;=7,"Expiring Soon",
"Active")))</f>
        <v/>
      </c>
      <c r="J1894" s="8">
        <f>IF(C1894="","",
COUNTIFS(
sales!$C:$C,$C1894,
sales!$E:$E,$E1894,
sales!$H:$H,"&gt;="&amp;$F1894,
sales!$H:$H,"&lt;="&amp;$G1894
))</f>
        <v/>
      </c>
      <c r="K1894" s="9">
        <f>IF(COUNTIFS(sales!C:C, C1894)=0,"",
_xlfn.MAXIFS(sales!H:H, sales!C:C, C1894))</f>
        <v/>
      </c>
      <c r="L1894" s="4" t="n"/>
      <c r="M1894" s="4" t="n"/>
      <c r="N1894" s="10">
        <f>IF(C1894="","",
SUMIFS(
sales!$I:$I,
sales!$C:$C,$C1894,
sales!$E:$E,$E1894,
sales!$H:$H,"&gt;="&amp;$F1894,
sales!$H:$H,"&lt;="&amp;$G1894
))</f>
        <v/>
      </c>
      <c r="O1894" s="10">
        <f>IF(M1894="","",M1894-N1894)</f>
        <v/>
      </c>
      <c r="P1894" s="11">
        <f>IF(M1894=0,"",N1894/M1894)</f>
        <v/>
      </c>
      <c r="Q1894" s="12">
        <f>IF(OR(G1894="",O1894=""),"",
IF(AND(G1894&lt;TODAY(),O1894&gt;0),"YES","NO"))</f>
        <v/>
      </c>
      <c r="R1894" s="100" t="n"/>
      <c r="S1894" s="14" t="n"/>
      <c r="T1894" s="15">
        <f>IF(Q1894="YES", IF(R1894="Company",L1894*(1+S1894),IF(R1894="Vendor",L1894*(1-S1894),"")),"")</f>
        <v/>
      </c>
      <c r="U1894" s="15">
        <f>IF(Q1894="YES",O1894*T1894,"")</f>
        <v/>
      </c>
      <c r="V1894" s="16" t="n"/>
      <c r="W1894" s="17">
        <f>IF(Q1894="YES",G1894+V1894,"")</f>
        <v/>
      </c>
      <c r="X1894" s="18">
        <f>IF(Q1894="YES",IF(TODAY()&gt;W1894,"OVERDUE","WITHIN TIME"),"")</f>
        <v/>
      </c>
    </row>
    <row r="1895">
      <c r="A1895" s="3" t="n">
        <v>1891</v>
      </c>
      <c r="B1895" s="4" t="n"/>
      <c r="C1895" s="4" t="n"/>
      <c r="D1895" s="5">
        <f>IF(E1895="ISNR20","Natural Rubber-TSNR (ISNR-20)","")</f>
        <v/>
      </c>
      <c r="E1895" s="4" t="n"/>
      <c r="F1895" s="6" t="n"/>
      <c r="G1895" s="6" t="n"/>
      <c r="H1895" s="7">
        <f>IF(G1895="","",G1895-TODAY())</f>
        <v/>
      </c>
      <c r="I1895" s="8">
        <f>IF(G1895="","",
IF(G1895&lt;TODAY(),
IF(O1895&gt;0,"Violated","Completed"),
IF(H1895&lt;=7,"Expiring Soon",
"Active")))</f>
        <v/>
      </c>
      <c r="J1895" s="8">
        <f>IF(C1895="","",
COUNTIFS(
sales!$C:$C,$C1895,
sales!$E:$E,$E1895,
sales!$H:$H,"&gt;="&amp;$F1895,
sales!$H:$H,"&lt;="&amp;$G1895
))</f>
        <v/>
      </c>
      <c r="K1895" s="9">
        <f>IF(COUNTIFS(sales!C:C, C1895)=0,"",
_xlfn.MAXIFS(sales!H:H, sales!C:C, C1895))</f>
        <v/>
      </c>
      <c r="L1895" s="4" t="n"/>
      <c r="M1895" s="4" t="n"/>
      <c r="N1895" s="10">
        <f>IF(C1895="","",
SUMIFS(
sales!$I:$I,
sales!$C:$C,$C1895,
sales!$E:$E,$E1895,
sales!$H:$H,"&gt;="&amp;$F1895,
sales!$H:$H,"&lt;="&amp;$G1895
))</f>
        <v/>
      </c>
      <c r="O1895" s="10">
        <f>IF(M1895="","",M1895-N1895)</f>
        <v/>
      </c>
      <c r="P1895" s="11">
        <f>IF(M1895=0,"",N1895/M1895)</f>
        <v/>
      </c>
      <c r="Q1895" s="12">
        <f>IF(OR(G1895="",O1895=""),"",
IF(AND(G1895&lt;TODAY(),O1895&gt;0),"YES","NO"))</f>
        <v/>
      </c>
      <c r="R1895" s="100" t="n"/>
      <c r="S1895" s="14" t="n"/>
      <c r="T1895" s="15">
        <f>IF(Q1895="YES", IF(R1895="Company",L1895*(1+S1895),IF(R1895="Vendor",L1895*(1-S1895),"")),"")</f>
        <v/>
      </c>
      <c r="U1895" s="15">
        <f>IF(Q1895="YES",O1895*T1895,"")</f>
        <v/>
      </c>
      <c r="V1895" s="16" t="n"/>
      <c r="W1895" s="17">
        <f>IF(Q1895="YES",G1895+V1895,"")</f>
        <v/>
      </c>
      <c r="X1895" s="18">
        <f>IF(Q1895="YES",IF(TODAY()&gt;W1895,"OVERDUE","WITHIN TIME"),"")</f>
        <v/>
      </c>
    </row>
    <row r="1896">
      <c r="A1896" s="3" t="n">
        <v>1892</v>
      </c>
      <c r="B1896" s="4" t="n"/>
      <c r="C1896" s="4" t="n"/>
      <c r="D1896" s="5">
        <f>IF(E1896="ISNR20","Natural Rubber-TSNR (ISNR-20)","")</f>
        <v/>
      </c>
      <c r="E1896" s="4" t="n"/>
      <c r="F1896" s="6" t="n"/>
      <c r="G1896" s="6" t="n"/>
      <c r="H1896" s="7">
        <f>IF(G1896="","",G1896-TODAY())</f>
        <v/>
      </c>
      <c r="I1896" s="8">
        <f>IF(G1896="","",
IF(G1896&lt;TODAY(),
IF(O1896&gt;0,"Violated","Completed"),
IF(H1896&lt;=7,"Expiring Soon",
"Active")))</f>
        <v/>
      </c>
      <c r="J1896" s="8">
        <f>IF(C1896="","",
COUNTIFS(
sales!$C:$C,$C1896,
sales!$E:$E,$E1896,
sales!$H:$H,"&gt;="&amp;$F1896,
sales!$H:$H,"&lt;="&amp;$G1896
))</f>
        <v/>
      </c>
      <c r="K1896" s="9">
        <f>IF(COUNTIFS(sales!C:C, C1896)=0,"",
_xlfn.MAXIFS(sales!H:H, sales!C:C, C1896))</f>
        <v/>
      </c>
      <c r="L1896" s="4" t="n"/>
      <c r="M1896" s="4" t="n"/>
      <c r="N1896" s="10">
        <f>IF(C1896="","",
SUMIFS(
sales!$I:$I,
sales!$C:$C,$C1896,
sales!$E:$E,$E1896,
sales!$H:$H,"&gt;="&amp;$F1896,
sales!$H:$H,"&lt;="&amp;$G1896
))</f>
        <v/>
      </c>
      <c r="O1896" s="10">
        <f>IF(M1896="","",M1896-N1896)</f>
        <v/>
      </c>
      <c r="P1896" s="11">
        <f>IF(M1896=0,"",N1896/M1896)</f>
        <v/>
      </c>
      <c r="Q1896" s="12">
        <f>IF(OR(G1896="",O1896=""),"",
IF(AND(G1896&lt;TODAY(),O1896&gt;0),"YES","NO"))</f>
        <v/>
      </c>
      <c r="R1896" s="100" t="n"/>
      <c r="S1896" s="14" t="n"/>
      <c r="T1896" s="15">
        <f>IF(Q1896="YES", IF(R1896="Company",L1896*(1+S1896),IF(R1896="Vendor",L1896*(1-S1896),"")),"")</f>
        <v/>
      </c>
      <c r="U1896" s="15">
        <f>IF(Q1896="YES",O1896*T1896,"")</f>
        <v/>
      </c>
      <c r="V1896" s="16" t="n"/>
      <c r="W1896" s="17">
        <f>IF(Q1896="YES",G1896+V1896,"")</f>
        <v/>
      </c>
      <c r="X1896" s="18">
        <f>IF(Q1896="YES",IF(TODAY()&gt;W1896,"OVERDUE","WITHIN TIME"),"")</f>
        <v/>
      </c>
    </row>
    <row r="1897">
      <c r="A1897" s="3" t="n">
        <v>1893</v>
      </c>
      <c r="B1897" s="4" t="n"/>
      <c r="C1897" s="4" t="n"/>
      <c r="D1897" s="5">
        <f>IF(E1897="ISNR20","Natural Rubber-TSNR (ISNR-20)","")</f>
        <v/>
      </c>
      <c r="E1897" s="4" t="n"/>
      <c r="F1897" s="6" t="n"/>
      <c r="G1897" s="6" t="n"/>
      <c r="H1897" s="7">
        <f>IF(G1897="","",G1897-TODAY())</f>
        <v/>
      </c>
      <c r="I1897" s="8">
        <f>IF(G1897="","",
IF(G1897&lt;TODAY(),
IF(O1897&gt;0,"Violated","Completed"),
IF(H1897&lt;=7,"Expiring Soon",
"Active")))</f>
        <v/>
      </c>
      <c r="J1897" s="8">
        <f>IF(C1897="","",
COUNTIFS(
sales!$C:$C,$C1897,
sales!$E:$E,$E1897,
sales!$H:$H,"&gt;="&amp;$F1897,
sales!$H:$H,"&lt;="&amp;$G1897
))</f>
        <v/>
      </c>
      <c r="K1897" s="9">
        <f>IF(COUNTIFS(sales!C:C, C1897)=0,"",
_xlfn.MAXIFS(sales!H:H, sales!C:C, C1897))</f>
        <v/>
      </c>
      <c r="L1897" s="4" t="n"/>
      <c r="M1897" s="4" t="n"/>
      <c r="N1897" s="10">
        <f>IF(C1897="","",
SUMIFS(
sales!$I:$I,
sales!$C:$C,$C1897,
sales!$E:$E,$E1897,
sales!$H:$H,"&gt;="&amp;$F1897,
sales!$H:$H,"&lt;="&amp;$G1897
))</f>
        <v/>
      </c>
      <c r="O1897" s="10">
        <f>IF(M1897="","",M1897-N1897)</f>
        <v/>
      </c>
      <c r="P1897" s="11">
        <f>IF(M1897=0,"",N1897/M1897)</f>
        <v/>
      </c>
      <c r="Q1897" s="12">
        <f>IF(OR(G1897="",O1897=""),"",
IF(AND(G1897&lt;TODAY(),O1897&gt;0),"YES","NO"))</f>
        <v/>
      </c>
      <c r="R1897" s="100" t="n"/>
      <c r="S1897" s="14" t="n"/>
      <c r="T1897" s="15">
        <f>IF(Q1897="YES", IF(R1897="Company",L1897*(1+S1897),IF(R1897="Vendor",L1897*(1-S1897),"")),"")</f>
        <v/>
      </c>
      <c r="U1897" s="15">
        <f>IF(Q1897="YES",O1897*T1897,"")</f>
        <v/>
      </c>
      <c r="V1897" s="16" t="n"/>
      <c r="W1897" s="17">
        <f>IF(Q1897="YES",G1897+V1897,"")</f>
        <v/>
      </c>
      <c r="X1897" s="18">
        <f>IF(Q1897="YES",IF(TODAY()&gt;W1897,"OVERDUE","WITHIN TIME"),"")</f>
        <v/>
      </c>
    </row>
    <row r="1898">
      <c r="A1898" s="3" t="n">
        <v>1894</v>
      </c>
      <c r="B1898" s="4" t="n"/>
      <c r="C1898" s="4" t="n"/>
      <c r="D1898" s="5">
        <f>IF(E1898="ISNR20","Natural Rubber-TSNR (ISNR-20)","")</f>
        <v/>
      </c>
      <c r="E1898" s="4" t="n"/>
      <c r="F1898" s="6" t="n"/>
      <c r="G1898" s="6" t="n"/>
      <c r="H1898" s="7">
        <f>IF(G1898="","",G1898-TODAY())</f>
        <v/>
      </c>
      <c r="I1898" s="8">
        <f>IF(G1898="","",
IF(G1898&lt;TODAY(),
IF(O1898&gt;0,"Violated","Completed"),
IF(H1898&lt;=7,"Expiring Soon",
"Active")))</f>
        <v/>
      </c>
      <c r="J1898" s="8">
        <f>IF(C1898="","",
COUNTIFS(
sales!$C:$C,$C1898,
sales!$E:$E,$E1898,
sales!$H:$H,"&gt;="&amp;$F1898,
sales!$H:$H,"&lt;="&amp;$G1898
))</f>
        <v/>
      </c>
      <c r="K1898" s="9">
        <f>IF(COUNTIFS(sales!C:C, C1898)=0,"",
_xlfn.MAXIFS(sales!H:H, sales!C:C, C1898))</f>
        <v/>
      </c>
      <c r="L1898" s="4" t="n"/>
      <c r="M1898" s="4" t="n"/>
      <c r="N1898" s="10">
        <f>IF(C1898="","",
SUMIFS(
sales!$I:$I,
sales!$C:$C,$C1898,
sales!$E:$E,$E1898,
sales!$H:$H,"&gt;="&amp;$F1898,
sales!$H:$H,"&lt;="&amp;$G1898
))</f>
        <v/>
      </c>
      <c r="O1898" s="10">
        <f>IF(M1898="","",M1898-N1898)</f>
        <v/>
      </c>
      <c r="P1898" s="11">
        <f>IF(M1898=0,"",N1898/M1898)</f>
        <v/>
      </c>
      <c r="Q1898" s="12">
        <f>IF(OR(G1898="",O1898=""),"",
IF(AND(G1898&lt;TODAY(),O1898&gt;0),"YES","NO"))</f>
        <v/>
      </c>
      <c r="R1898" s="100" t="n"/>
      <c r="S1898" s="14" t="n"/>
      <c r="T1898" s="15">
        <f>IF(Q1898="YES", IF(R1898="Company",L1898*(1+S1898),IF(R1898="Vendor",L1898*(1-S1898),"")),"")</f>
        <v/>
      </c>
      <c r="U1898" s="15">
        <f>IF(Q1898="YES",O1898*T1898,"")</f>
        <v/>
      </c>
      <c r="V1898" s="16" t="n"/>
      <c r="W1898" s="17">
        <f>IF(Q1898="YES",G1898+V1898,"")</f>
        <v/>
      </c>
      <c r="X1898" s="18">
        <f>IF(Q1898="YES",IF(TODAY()&gt;W1898,"OVERDUE","WITHIN TIME"),"")</f>
        <v/>
      </c>
    </row>
    <row r="1899">
      <c r="A1899" s="3" t="n">
        <v>1895</v>
      </c>
      <c r="B1899" s="4" t="n"/>
      <c r="C1899" s="4" t="n"/>
      <c r="D1899" s="5">
        <f>IF(E1899="ISNR20","Natural Rubber-TSNR (ISNR-20)","")</f>
        <v/>
      </c>
      <c r="E1899" s="4" t="n"/>
      <c r="F1899" s="6" t="n"/>
      <c r="G1899" s="6" t="n"/>
      <c r="H1899" s="7">
        <f>IF(G1899="","",G1899-TODAY())</f>
        <v/>
      </c>
      <c r="I1899" s="8">
        <f>IF(G1899="","",
IF(G1899&lt;TODAY(),
IF(O1899&gt;0,"Violated","Completed"),
IF(H1899&lt;=7,"Expiring Soon",
"Active")))</f>
        <v/>
      </c>
      <c r="J1899" s="8">
        <f>IF(C1899="","",
COUNTIFS(
sales!$C:$C,$C1899,
sales!$E:$E,$E1899,
sales!$H:$H,"&gt;="&amp;$F1899,
sales!$H:$H,"&lt;="&amp;$G1899
))</f>
        <v/>
      </c>
      <c r="K1899" s="9">
        <f>IF(COUNTIFS(sales!C:C, C1899)=0,"",
_xlfn.MAXIFS(sales!H:H, sales!C:C, C1899))</f>
        <v/>
      </c>
      <c r="L1899" s="4" t="n"/>
      <c r="M1899" s="4" t="n"/>
      <c r="N1899" s="10">
        <f>IF(C1899="","",
SUMIFS(
sales!$I:$I,
sales!$C:$C,$C1899,
sales!$E:$E,$E1899,
sales!$H:$H,"&gt;="&amp;$F1899,
sales!$H:$H,"&lt;="&amp;$G1899
))</f>
        <v/>
      </c>
      <c r="O1899" s="10">
        <f>IF(M1899="","",M1899-N1899)</f>
        <v/>
      </c>
      <c r="P1899" s="11">
        <f>IF(M1899=0,"",N1899/M1899)</f>
        <v/>
      </c>
      <c r="Q1899" s="12">
        <f>IF(OR(G1899="",O1899=""),"",
IF(AND(G1899&lt;TODAY(),O1899&gt;0),"YES","NO"))</f>
        <v/>
      </c>
      <c r="R1899" s="100" t="n"/>
      <c r="S1899" s="14" t="n"/>
      <c r="T1899" s="15">
        <f>IF(Q1899="YES", IF(R1899="Company",L1899*(1+S1899),IF(R1899="Vendor",L1899*(1-S1899),"")),"")</f>
        <v/>
      </c>
      <c r="U1899" s="15">
        <f>IF(Q1899="YES",O1899*T1899,"")</f>
        <v/>
      </c>
      <c r="V1899" s="16" t="n"/>
      <c r="W1899" s="17">
        <f>IF(Q1899="YES",G1899+V1899,"")</f>
        <v/>
      </c>
      <c r="X1899" s="18">
        <f>IF(Q1899="YES",IF(TODAY()&gt;W1899,"OVERDUE","WITHIN TIME"),"")</f>
        <v/>
      </c>
    </row>
    <row r="1900">
      <c r="A1900" s="3" t="n">
        <v>1896</v>
      </c>
      <c r="B1900" s="4" t="n"/>
      <c r="C1900" s="4" t="n"/>
      <c r="D1900" s="5">
        <f>IF(E1900="ISNR20","Natural Rubber-TSNR (ISNR-20)","")</f>
        <v/>
      </c>
      <c r="E1900" s="4" t="n"/>
      <c r="F1900" s="6" t="n"/>
      <c r="G1900" s="6" t="n"/>
      <c r="H1900" s="7">
        <f>IF(G1900="","",G1900-TODAY())</f>
        <v/>
      </c>
      <c r="I1900" s="8">
        <f>IF(G1900="","",
IF(G1900&lt;TODAY(),
IF(O1900&gt;0,"Violated","Completed"),
IF(H1900&lt;=7,"Expiring Soon",
"Active")))</f>
        <v/>
      </c>
      <c r="J1900" s="8">
        <f>IF(C1900="","",
COUNTIFS(
sales!$C:$C,$C1900,
sales!$E:$E,$E1900,
sales!$H:$H,"&gt;="&amp;$F1900,
sales!$H:$H,"&lt;="&amp;$G1900
))</f>
        <v/>
      </c>
      <c r="K1900" s="9">
        <f>IF(COUNTIFS(sales!C:C, C1900)=0,"",
_xlfn.MAXIFS(sales!H:H, sales!C:C, C1900))</f>
        <v/>
      </c>
      <c r="L1900" s="4" t="n"/>
      <c r="M1900" s="4" t="n"/>
      <c r="N1900" s="10">
        <f>IF(C1900="","",
SUMIFS(
sales!$I:$I,
sales!$C:$C,$C1900,
sales!$E:$E,$E1900,
sales!$H:$H,"&gt;="&amp;$F1900,
sales!$H:$H,"&lt;="&amp;$G1900
))</f>
        <v/>
      </c>
      <c r="O1900" s="10">
        <f>IF(M1900="","",M1900-N1900)</f>
        <v/>
      </c>
      <c r="P1900" s="11">
        <f>IF(M1900=0,"",N1900/M1900)</f>
        <v/>
      </c>
      <c r="Q1900" s="12">
        <f>IF(OR(G1900="",O1900=""),"",
IF(AND(G1900&lt;TODAY(),O1900&gt;0),"YES","NO"))</f>
        <v/>
      </c>
      <c r="R1900" s="100" t="n"/>
      <c r="S1900" s="14" t="n"/>
      <c r="T1900" s="15">
        <f>IF(Q1900="YES", IF(R1900="Company",L1900*(1+S1900),IF(R1900="Vendor",L1900*(1-S1900),"")),"")</f>
        <v/>
      </c>
      <c r="U1900" s="15">
        <f>IF(Q1900="YES",O1900*T1900,"")</f>
        <v/>
      </c>
      <c r="V1900" s="16" t="n"/>
      <c r="W1900" s="17">
        <f>IF(Q1900="YES",G1900+V1900,"")</f>
        <v/>
      </c>
      <c r="X1900" s="18">
        <f>IF(Q1900="YES",IF(TODAY()&gt;W1900,"OVERDUE","WITHIN TIME"),"")</f>
        <v/>
      </c>
    </row>
    <row r="1901">
      <c r="A1901" s="3" t="n">
        <v>1897</v>
      </c>
      <c r="B1901" s="4" t="n"/>
      <c r="C1901" s="4" t="n"/>
      <c r="D1901" s="5">
        <f>IF(E1901="ISNR20","Natural Rubber-TSNR (ISNR-20)","")</f>
        <v/>
      </c>
      <c r="E1901" s="4" t="n"/>
      <c r="F1901" s="6" t="n"/>
      <c r="G1901" s="6" t="n"/>
      <c r="H1901" s="7">
        <f>IF(G1901="","",G1901-TODAY())</f>
        <v/>
      </c>
      <c r="I1901" s="8">
        <f>IF(G1901="","",
IF(G1901&lt;TODAY(),
IF(O1901&gt;0,"Violated","Completed"),
IF(H1901&lt;=7,"Expiring Soon",
"Active")))</f>
        <v/>
      </c>
      <c r="J1901" s="8">
        <f>IF(C1901="","",
COUNTIFS(
sales!$C:$C,$C1901,
sales!$E:$E,$E1901,
sales!$H:$H,"&gt;="&amp;$F1901,
sales!$H:$H,"&lt;="&amp;$G1901
))</f>
        <v/>
      </c>
      <c r="K1901" s="9">
        <f>IF(COUNTIFS(sales!C:C, C1901)=0,"",
_xlfn.MAXIFS(sales!H:H, sales!C:C, C1901))</f>
        <v/>
      </c>
      <c r="L1901" s="4" t="n"/>
      <c r="M1901" s="4" t="n"/>
      <c r="N1901" s="10">
        <f>IF(C1901="","",
SUMIFS(
sales!$I:$I,
sales!$C:$C,$C1901,
sales!$E:$E,$E1901,
sales!$H:$H,"&gt;="&amp;$F1901,
sales!$H:$H,"&lt;="&amp;$G1901
))</f>
        <v/>
      </c>
      <c r="O1901" s="10">
        <f>IF(M1901="","",M1901-N1901)</f>
        <v/>
      </c>
      <c r="P1901" s="11">
        <f>IF(M1901=0,"",N1901/M1901)</f>
        <v/>
      </c>
      <c r="Q1901" s="12">
        <f>IF(OR(G1901="",O1901=""),"",
IF(AND(G1901&lt;TODAY(),O1901&gt;0),"YES","NO"))</f>
        <v/>
      </c>
      <c r="R1901" s="100" t="n"/>
      <c r="S1901" s="14" t="n"/>
      <c r="T1901" s="15">
        <f>IF(Q1901="YES", IF(R1901="Company",L1901*(1+S1901),IF(R1901="Vendor",L1901*(1-S1901),"")),"")</f>
        <v/>
      </c>
      <c r="U1901" s="15">
        <f>IF(Q1901="YES",O1901*T1901,"")</f>
        <v/>
      </c>
      <c r="V1901" s="16" t="n"/>
      <c r="W1901" s="17">
        <f>IF(Q1901="YES",G1901+V1901,"")</f>
        <v/>
      </c>
      <c r="X1901" s="18">
        <f>IF(Q1901="YES",IF(TODAY()&gt;W1901,"OVERDUE","WITHIN TIME"),"")</f>
        <v/>
      </c>
    </row>
    <row r="1902">
      <c r="A1902" s="3" t="n">
        <v>1898</v>
      </c>
      <c r="B1902" s="4" t="n"/>
      <c r="C1902" s="4" t="n"/>
      <c r="D1902" s="5">
        <f>IF(E1902="ISNR20","Natural Rubber-TSNR (ISNR-20)","")</f>
        <v/>
      </c>
      <c r="E1902" s="4" t="n"/>
      <c r="F1902" s="6" t="n"/>
      <c r="G1902" s="6" t="n"/>
      <c r="H1902" s="7">
        <f>IF(G1902="","",G1902-TODAY())</f>
        <v/>
      </c>
      <c r="I1902" s="8">
        <f>IF(G1902="","",
IF(G1902&lt;TODAY(),
IF(O1902&gt;0,"Violated","Completed"),
IF(H1902&lt;=7,"Expiring Soon",
"Active")))</f>
        <v/>
      </c>
      <c r="J1902" s="8">
        <f>IF(C1902="","",
COUNTIFS(
sales!$C:$C,$C1902,
sales!$E:$E,$E1902,
sales!$H:$H,"&gt;="&amp;$F1902,
sales!$H:$H,"&lt;="&amp;$G1902
))</f>
        <v/>
      </c>
      <c r="K1902" s="9">
        <f>IF(COUNTIFS(sales!C:C, C1902)=0,"",
_xlfn.MAXIFS(sales!H:H, sales!C:C, C1902))</f>
        <v/>
      </c>
      <c r="L1902" s="4" t="n"/>
      <c r="M1902" s="4" t="n"/>
      <c r="N1902" s="10">
        <f>IF(C1902="","",
SUMIFS(
sales!$I:$I,
sales!$C:$C,$C1902,
sales!$E:$E,$E1902,
sales!$H:$H,"&gt;="&amp;$F1902,
sales!$H:$H,"&lt;="&amp;$G1902
))</f>
        <v/>
      </c>
      <c r="O1902" s="10">
        <f>IF(M1902="","",M1902-N1902)</f>
        <v/>
      </c>
      <c r="P1902" s="11">
        <f>IF(M1902=0,"",N1902/M1902)</f>
        <v/>
      </c>
      <c r="Q1902" s="12">
        <f>IF(OR(G1902="",O1902=""),"",
IF(AND(G1902&lt;TODAY(),O1902&gt;0),"YES","NO"))</f>
        <v/>
      </c>
      <c r="R1902" s="100" t="n"/>
      <c r="S1902" s="14" t="n"/>
      <c r="T1902" s="15">
        <f>IF(Q1902="YES", IF(R1902="Company",L1902*(1+S1902),IF(R1902="Vendor",L1902*(1-S1902),"")),"")</f>
        <v/>
      </c>
      <c r="U1902" s="15">
        <f>IF(Q1902="YES",O1902*T1902,"")</f>
        <v/>
      </c>
      <c r="V1902" s="16" t="n"/>
      <c r="W1902" s="17">
        <f>IF(Q1902="YES",G1902+V1902,"")</f>
        <v/>
      </c>
      <c r="X1902" s="18">
        <f>IF(Q1902="YES",IF(TODAY()&gt;W1902,"OVERDUE","WITHIN TIME"),"")</f>
        <v/>
      </c>
    </row>
    <row r="1903">
      <c r="A1903" s="3" t="n">
        <v>1899</v>
      </c>
      <c r="B1903" s="4" t="n"/>
      <c r="C1903" s="4" t="n"/>
      <c r="D1903" s="5">
        <f>IF(E1903="ISNR20","Natural Rubber-TSNR (ISNR-20)","")</f>
        <v/>
      </c>
      <c r="E1903" s="4" t="n"/>
      <c r="F1903" s="6" t="n"/>
      <c r="G1903" s="6" t="n"/>
      <c r="H1903" s="7">
        <f>IF(G1903="","",G1903-TODAY())</f>
        <v/>
      </c>
      <c r="I1903" s="8">
        <f>IF(G1903="","",
IF(G1903&lt;TODAY(),
IF(O1903&gt;0,"Violated","Completed"),
IF(H1903&lt;=7,"Expiring Soon",
"Active")))</f>
        <v/>
      </c>
      <c r="J1903" s="8">
        <f>IF(C1903="","",
COUNTIFS(
sales!$C:$C,$C1903,
sales!$E:$E,$E1903,
sales!$H:$H,"&gt;="&amp;$F1903,
sales!$H:$H,"&lt;="&amp;$G1903
))</f>
        <v/>
      </c>
      <c r="K1903" s="9">
        <f>IF(COUNTIFS(sales!C:C, C1903)=0,"",
_xlfn.MAXIFS(sales!H:H, sales!C:C, C1903))</f>
        <v/>
      </c>
      <c r="L1903" s="4" t="n"/>
      <c r="M1903" s="4" t="n"/>
      <c r="N1903" s="10">
        <f>IF(C1903="","",
SUMIFS(
sales!$I:$I,
sales!$C:$C,$C1903,
sales!$E:$E,$E1903,
sales!$H:$H,"&gt;="&amp;$F1903,
sales!$H:$H,"&lt;="&amp;$G1903
))</f>
        <v/>
      </c>
      <c r="O1903" s="10">
        <f>IF(M1903="","",M1903-N1903)</f>
        <v/>
      </c>
      <c r="P1903" s="11">
        <f>IF(M1903=0,"",N1903/M1903)</f>
        <v/>
      </c>
      <c r="Q1903" s="12">
        <f>IF(OR(G1903="",O1903=""),"",
IF(AND(G1903&lt;TODAY(),O1903&gt;0),"YES","NO"))</f>
        <v/>
      </c>
      <c r="R1903" s="100" t="n"/>
      <c r="S1903" s="14" t="n"/>
      <c r="T1903" s="15">
        <f>IF(Q1903="YES", IF(R1903="Company",L1903*(1+S1903),IF(R1903="Vendor",L1903*(1-S1903),"")),"")</f>
        <v/>
      </c>
      <c r="U1903" s="15">
        <f>IF(Q1903="YES",O1903*T1903,"")</f>
        <v/>
      </c>
      <c r="V1903" s="16" t="n"/>
      <c r="W1903" s="17">
        <f>IF(Q1903="YES",G1903+V1903,"")</f>
        <v/>
      </c>
      <c r="X1903" s="18">
        <f>IF(Q1903="YES",IF(TODAY()&gt;W1903,"OVERDUE","WITHIN TIME"),"")</f>
        <v/>
      </c>
    </row>
    <row r="1904">
      <c r="A1904" s="3" t="n">
        <v>1900</v>
      </c>
      <c r="B1904" s="4" t="n"/>
      <c r="C1904" s="4" t="n"/>
      <c r="D1904" s="5">
        <f>IF(E1904="ISNR20","Natural Rubber-TSNR (ISNR-20)","")</f>
        <v/>
      </c>
      <c r="E1904" s="4" t="n"/>
      <c r="F1904" s="6" t="n"/>
      <c r="G1904" s="6" t="n"/>
      <c r="H1904" s="7">
        <f>IF(G1904="","",G1904-TODAY())</f>
        <v/>
      </c>
      <c r="I1904" s="8">
        <f>IF(G1904="","",
IF(G1904&lt;TODAY(),
IF(O1904&gt;0,"Violated","Completed"),
IF(H1904&lt;=7,"Expiring Soon",
"Active")))</f>
        <v/>
      </c>
      <c r="J1904" s="8">
        <f>IF(C1904="","",
COUNTIFS(
sales!$C:$C,$C1904,
sales!$E:$E,$E1904,
sales!$H:$H,"&gt;="&amp;$F1904,
sales!$H:$H,"&lt;="&amp;$G1904
))</f>
        <v/>
      </c>
      <c r="K1904" s="9">
        <f>IF(COUNTIFS(sales!C:C, C1904)=0,"",
_xlfn.MAXIFS(sales!H:H, sales!C:C, C1904))</f>
        <v/>
      </c>
      <c r="L1904" s="4" t="n"/>
      <c r="M1904" s="4" t="n"/>
      <c r="N1904" s="10">
        <f>IF(C1904="","",
SUMIFS(
sales!$I:$I,
sales!$C:$C,$C1904,
sales!$E:$E,$E1904,
sales!$H:$H,"&gt;="&amp;$F1904,
sales!$H:$H,"&lt;="&amp;$G1904
))</f>
        <v/>
      </c>
      <c r="O1904" s="10">
        <f>IF(M1904="","",M1904-N1904)</f>
        <v/>
      </c>
      <c r="P1904" s="11">
        <f>IF(M1904=0,"",N1904/M1904)</f>
        <v/>
      </c>
      <c r="Q1904" s="12">
        <f>IF(OR(G1904="",O1904=""),"",
IF(AND(G1904&lt;TODAY(),O1904&gt;0),"YES","NO"))</f>
        <v/>
      </c>
      <c r="R1904" s="100" t="n"/>
      <c r="S1904" s="14" t="n"/>
      <c r="T1904" s="15">
        <f>IF(Q1904="YES", IF(R1904="Company",L1904*(1+S1904),IF(R1904="Vendor",L1904*(1-S1904),"")),"")</f>
        <v/>
      </c>
      <c r="U1904" s="15">
        <f>IF(Q1904="YES",O1904*T1904,"")</f>
        <v/>
      </c>
      <c r="V1904" s="16" t="n"/>
      <c r="W1904" s="17">
        <f>IF(Q1904="YES",G1904+V1904,"")</f>
        <v/>
      </c>
      <c r="X1904" s="18">
        <f>IF(Q1904="YES",IF(TODAY()&gt;W1904,"OVERDUE","WITHIN TIME"),"")</f>
        <v/>
      </c>
    </row>
    <row r="1905">
      <c r="A1905" s="3" t="n">
        <v>1901</v>
      </c>
      <c r="B1905" s="4" t="n"/>
      <c r="C1905" s="4" t="n"/>
      <c r="D1905" s="5">
        <f>IF(E1905="ISNR20","Natural Rubber-TSNR (ISNR-20)","")</f>
        <v/>
      </c>
      <c r="E1905" s="4" t="n"/>
      <c r="F1905" s="6" t="n"/>
      <c r="G1905" s="6" t="n"/>
      <c r="H1905" s="7">
        <f>IF(G1905="","",G1905-TODAY())</f>
        <v/>
      </c>
      <c r="I1905" s="8">
        <f>IF(G1905="","",
IF(G1905&lt;TODAY(),
IF(O1905&gt;0,"Violated","Completed"),
IF(H1905&lt;=7,"Expiring Soon",
"Active")))</f>
        <v/>
      </c>
      <c r="J1905" s="8">
        <f>IF(C1905="","",
COUNTIFS(
sales!$C:$C,$C1905,
sales!$E:$E,$E1905,
sales!$H:$H,"&gt;="&amp;$F1905,
sales!$H:$H,"&lt;="&amp;$G1905
))</f>
        <v/>
      </c>
      <c r="K1905" s="9">
        <f>IF(COUNTIFS(sales!C:C, C1905)=0,"",
_xlfn.MAXIFS(sales!H:H, sales!C:C, C1905))</f>
        <v/>
      </c>
      <c r="L1905" s="4" t="n"/>
      <c r="M1905" s="4" t="n"/>
      <c r="N1905" s="10">
        <f>IF(C1905="","",
SUMIFS(
sales!$I:$I,
sales!$C:$C,$C1905,
sales!$E:$E,$E1905,
sales!$H:$H,"&gt;="&amp;$F1905,
sales!$H:$H,"&lt;="&amp;$G1905
))</f>
        <v/>
      </c>
      <c r="O1905" s="10">
        <f>IF(M1905="","",M1905-N1905)</f>
        <v/>
      </c>
      <c r="P1905" s="11">
        <f>IF(M1905=0,"",N1905/M1905)</f>
        <v/>
      </c>
      <c r="Q1905" s="12">
        <f>IF(OR(G1905="",O1905=""),"",
IF(AND(G1905&lt;TODAY(),O1905&gt;0),"YES","NO"))</f>
        <v/>
      </c>
      <c r="R1905" s="100" t="n"/>
      <c r="S1905" s="14" t="n"/>
      <c r="T1905" s="15">
        <f>IF(Q1905="YES", IF(R1905="Company",L1905*(1+S1905),IF(R1905="Vendor",L1905*(1-S1905),"")),"")</f>
        <v/>
      </c>
      <c r="U1905" s="15">
        <f>IF(Q1905="YES",O1905*T1905,"")</f>
        <v/>
      </c>
      <c r="V1905" s="16" t="n"/>
      <c r="W1905" s="17">
        <f>IF(Q1905="YES",G1905+V1905,"")</f>
        <v/>
      </c>
      <c r="X1905" s="18">
        <f>IF(Q1905="YES",IF(TODAY()&gt;W1905,"OVERDUE","WITHIN TIME"),"")</f>
        <v/>
      </c>
    </row>
    <row r="1906">
      <c r="A1906" s="3" t="n">
        <v>1902</v>
      </c>
      <c r="B1906" s="4" t="n"/>
      <c r="C1906" s="4" t="n"/>
      <c r="D1906" s="5">
        <f>IF(E1906="ISNR20","Natural Rubber-TSNR (ISNR-20)","")</f>
        <v/>
      </c>
      <c r="E1906" s="4" t="n"/>
      <c r="F1906" s="6" t="n"/>
      <c r="G1906" s="6" t="n"/>
      <c r="H1906" s="7">
        <f>IF(G1906="","",G1906-TODAY())</f>
        <v/>
      </c>
      <c r="I1906" s="8">
        <f>IF(G1906="","",
IF(G1906&lt;TODAY(),
IF(O1906&gt;0,"Violated","Completed"),
IF(H1906&lt;=7,"Expiring Soon",
"Active")))</f>
        <v/>
      </c>
      <c r="J1906" s="8">
        <f>IF(C1906="","",
COUNTIFS(
sales!$C:$C,$C1906,
sales!$E:$E,$E1906,
sales!$H:$H,"&gt;="&amp;$F1906,
sales!$H:$H,"&lt;="&amp;$G1906
))</f>
        <v/>
      </c>
      <c r="K1906" s="9">
        <f>IF(COUNTIFS(sales!C:C, C1906)=0,"",
_xlfn.MAXIFS(sales!H:H, sales!C:C, C1906))</f>
        <v/>
      </c>
      <c r="L1906" s="4" t="n"/>
      <c r="M1906" s="4" t="n"/>
      <c r="N1906" s="10">
        <f>IF(C1906="","",
SUMIFS(
sales!$I:$I,
sales!$C:$C,$C1906,
sales!$E:$E,$E1906,
sales!$H:$H,"&gt;="&amp;$F1906,
sales!$H:$H,"&lt;="&amp;$G1906
))</f>
        <v/>
      </c>
      <c r="O1906" s="10">
        <f>IF(M1906="","",M1906-N1906)</f>
        <v/>
      </c>
      <c r="P1906" s="11">
        <f>IF(M1906=0,"",N1906/M1906)</f>
        <v/>
      </c>
      <c r="Q1906" s="12">
        <f>IF(OR(G1906="",O1906=""),"",
IF(AND(G1906&lt;TODAY(),O1906&gt;0),"YES","NO"))</f>
        <v/>
      </c>
      <c r="R1906" s="100" t="n"/>
      <c r="S1906" s="14" t="n"/>
      <c r="T1906" s="15">
        <f>IF(Q1906="YES", IF(R1906="Company",L1906*(1+S1906),IF(R1906="Vendor",L1906*(1-S1906),"")),"")</f>
        <v/>
      </c>
      <c r="U1906" s="15">
        <f>IF(Q1906="YES",O1906*T1906,"")</f>
        <v/>
      </c>
      <c r="V1906" s="16" t="n"/>
      <c r="W1906" s="17">
        <f>IF(Q1906="YES",G1906+V1906,"")</f>
        <v/>
      </c>
      <c r="X1906" s="18">
        <f>IF(Q1906="YES",IF(TODAY()&gt;W1906,"OVERDUE","WITHIN TIME"),"")</f>
        <v/>
      </c>
    </row>
    <row r="1907">
      <c r="A1907" s="3" t="n">
        <v>1903</v>
      </c>
      <c r="B1907" s="4" t="n"/>
      <c r="C1907" s="4" t="n"/>
      <c r="D1907" s="5">
        <f>IF(E1907="ISNR20","Natural Rubber-TSNR (ISNR-20)","")</f>
        <v/>
      </c>
      <c r="E1907" s="4" t="n"/>
      <c r="F1907" s="6" t="n"/>
      <c r="G1907" s="6" t="n"/>
      <c r="H1907" s="7">
        <f>IF(G1907="","",G1907-TODAY())</f>
        <v/>
      </c>
      <c r="I1907" s="8">
        <f>IF(G1907="","",
IF(G1907&lt;TODAY(),
IF(O1907&gt;0,"Violated","Completed"),
IF(H1907&lt;=7,"Expiring Soon",
"Active")))</f>
        <v/>
      </c>
      <c r="J1907" s="8">
        <f>IF(C1907="","",
COUNTIFS(
sales!$C:$C,$C1907,
sales!$E:$E,$E1907,
sales!$H:$H,"&gt;="&amp;$F1907,
sales!$H:$H,"&lt;="&amp;$G1907
))</f>
        <v/>
      </c>
      <c r="K1907" s="9">
        <f>IF(COUNTIFS(sales!C:C, C1907)=0,"",
_xlfn.MAXIFS(sales!H:H, sales!C:C, C1907))</f>
        <v/>
      </c>
      <c r="L1907" s="4" t="n"/>
      <c r="M1907" s="4" t="n"/>
      <c r="N1907" s="10">
        <f>IF(C1907="","",
SUMIFS(
sales!$I:$I,
sales!$C:$C,$C1907,
sales!$E:$E,$E1907,
sales!$H:$H,"&gt;="&amp;$F1907,
sales!$H:$H,"&lt;="&amp;$G1907
))</f>
        <v/>
      </c>
      <c r="O1907" s="10">
        <f>IF(M1907="","",M1907-N1907)</f>
        <v/>
      </c>
      <c r="P1907" s="11">
        <f>IF(M1907=0,"",N1907/M1907)</f>
        <v/>
      </c>
      <c r="Q1907" s="12">
        <f>IF(OR(G1907="",O1907=""),"",
IF(AND(G1907&lt;TODAY(),O1907&gt;0),"YES","NO"))</f>
        <v/>
      </c>
      <c r="R1907" s="100" t="n"/>
      <c r="S1907" s="14" t="n"/>
      <c r="T1907" s="15">
        <f>IF(Q1907="YES", IF(R1907="Company",L1907*(1+S1907),IF(R1907="Vendor",L1907*(1-S1907),"")),"")</f>
        <v/>
      </c>
      <c r="U1907" s="15">
        <f>IF(Q1907="YES",O1907*T1907,"")</f>
        <v/>
      </c>
      <c r="V1907" s="16" t="n"/>
      <c r="W1907" s="17">
        <f>IF(Q1907="YES",G1907+V1907,"")</f>
        <v/>
      </c>
      <c r="X1907" s="18">
        <f>IF(Q1907="YES",IF(TODAY()&gt;W1907,"OVERDUE","WITHIN TIME"),"")</f>
        <v/>
      </c>
    </row>
    <row r="1908">
      <c r="A1908" s="3" t="n">
        <v>1904</v>
      </c>
      <c r="B1908" s="4" t="n"/>
      <c r="C1908" s="4" t="n"/>
      <c r="D1908" s="5">
        <f>IF(E1908="ISNR20","Natural Rubber-TSNR (ISNR-20)","")</f>
        <v/>
      </c>
      <c r="E1908" s="4" t="n"/>
      <c r="F1908" s="6" t="n"/>
      <c r="G1908" s="6" t="n"/>
      <c r="H1908" s="7">
        <f>IF(G1908="","",G1908-TODAY())</f>
        <v/>
      </c>
      <c r="I1908" s="8">
        <f>IF(G1908="","",
IF(G1908&lt;TODAY(),
IF(O1908&gt;0,"Violated","Completed"),
IF(H1908&lt;=7,"Expiring Soon",
"Active")))</f>
        <v/>
      </c>
      <c r="J1908" s="8">
        <f>IF(C1908="","",
COUNTIFS(
sales!$C:$C,$C1908,
sales!$E:$E,$E1908,
sales!$H:$H,"&gt;="&amp;$F1908,
sales!$H:$H,"&lt;="&amp;$G1908
))</f>
        <v/>
      </c>
      <c r="K1908" s="9">
        <f>IF(COUNTIFS(sales!C:C, C1908)=0,"",
_xlfn.MAXIFS(sales!H:H, sales!C:C, C1908))</f>
        <v/>
      </c>
      <c r="L1908" s="4" t="n"/>
      <c r="M1908" s="4" t="n"/>
      <c r="N1908" s="10">
        <f>IF(C1908="","",
SUMIFS(
sales!$I:$I,
sales!$C:$C,$C1908,
sales!$E:$E,$E1908,
sales!$H:$H,"&gt;="&amp;$F1908,
sales!$H:$H,"&lt;="&amp;$G1908
))</f>
        <v/>
      </c>
      <c r="O1908" s="10">
        <f>IF(M1908="","",M1908-N1908)</f>
        <v/>
      </c>
      <c r="P1908" s="11">
        <f>IF(M1908=0,"",N1908/M1908)</f>
        <v/>
      </c>
      <c r="Q1908" s="12">
        <f>IF(OR(G1908="",O1908=""),"",
IF(AND(G1908&lt;TODAY(),O1908&gt;0),"YES","NO"))</f>
        <v/>
      </c>
      <c r="R1908" s="100" t="n"/>
      <c r="S1908" s="14" t="n"/>
      <c r="T1908" s="15">
        <f>IF(Q1908="YES", IF(R1908="Company",L1908*(1+S1908),IF(R1908="Vendor",L1908*(1-S1908),"")),"")</f>
        <v/>
      </c>
      <c r="U1908" s="15">
        <f>IF(Q1908="YES",O1908*T1908,"")</f>
        <v/>
      </c>
      <c r="V1908" s="16" t="n"/>
      <c r="W1908" s="17">
        <f>IF(Q1908="YES",G1908+V1908,"")</f>
        <v/>
      </c>
      <c r="X1908" s="18">
        <f>IF(Q1908="YES",IF(TODAY()&gt;W1908,"OVERDUE","WITHIN TIME"),"")</f>
        <v/>
      </c>
    </row>
    <row r="1909">
      <c r="A1909" s="3" t="n">
        <v>1905</v>
      </c>
      <c r="B1909" s="4" t="n"/>
      <c r="C1909" s="4" t="n"/>
      <c r="D1909" s="5">
        <f>IF(E1909="ISNR20","Natural Rubber-TSNR (ISNR-20)","")</f>
        <v/>
      </c>
      <c r="E1909" s="4" t="n"/>
      <c r="F1909" s="6" t="n"/>
      <c r="G1909" s="6" t="n"/>
      <c r="H1909" s="7">
        <f>IF(G1909="","",G1909-TODAY())</f>
        <v/>
      </c>
      <c r="I1909" s="8">
        <f>IF(G1909="","",
IF(G1909&lt;TODAY(),
IF(O1909&gt;0,"Violated","Completed"),
IF(H1909&lt;=7,"Expiring Soon",
"Active")))</f>
        <v/>
      </c>
      <c r="J1909" s="8">
        <f>IF(C1909="","",
COUNTIFS(
sales!$C:$C,$C1909,
sales!$E:$E,$E1909,
sales!$H:$H,"&gt;="&amp;$F1909,
sales!$H:$H,"&lt;="&amp;$G1909
))</f>
        <v/>
      </c>
      <c r="K1909" s="9">
        <f>IF(COUNTIFS(sales!C:C, C1909)=0,"",
_xlfn.MAXIFS(sales!H:H, sales!C:C, C1909))</f>
        <v/>
      </c>
      <c r="L1909" s="4" t="n"/>
      <c r="M1909" s="4" t="n"/>
      <c r="N1909" s="10">
        <f>IF(C1909="","",
SUMIFS(
sales!$I:$I,
sales!$C:$C,$C1909,
sales!$E:$E,$E1909,
sales!$H:$H,"&gt;="&amp;$F1909,
sales!$H:$H,"&lt;="&amp;$G1909
))</f>
        <v/>
      </c>
      <c r="O1909" s="10">
        <f>IF(M1909="","",M1909-N1909)</f>
        <v/>
      </c>
      <c r="P1909" s="11">
        <f>IF(M1909=0,"",N1909/M1909)</f>
        <v/>
      </c>
      <c r="Q1909" s="12">
        <f>IF(OR(G1909="",O1909=""),"",
IF(AND(G1909&lt;TODAY(),O1909&gt;0),"YES","NO"))</f>
        <v/>
      </c>
      <c r="R1909" s="100" t="n"/>
      <c r="S1909" s="14" t="n"/>
      <c r="T1909" s="15">
        <f>IF(Q1909="YES", IF(R1909="Company",L1909*(1+S1909),IF(R1909="Vendor",L1909*(1-S1909),"")),"")</f>
        <v/>
      </c>
      <c r="U1909" s="15">
        <f>IF(Q1909="YES",O1909*T1909,"")</f>
        <v/>
      </c>
      <c r="V1909" s="16" t="n"/>
      <c r="W1909" s="17">
        <f>IF(Q1909="YES",G1909+V1909,"")</f>
        <v/>
      </c>
      <c r="X1909" s="18">
        <f>IF(Q1909="YES",IF(TODAY()&gt;W1909,"OVERDUE","WITHIN TIME"),"")</f>
        <v/>
      </c>
    </row>
    <row r="1910">
      <c r="A1910" s="3" t="n">
        <v>1906</v>
      </c>
      <c r="B1910" s="4" t="n"/>
      <c r="C1910" s="4" t="n"/>
      <c r="D1910" s="5">
        <f>IF(E1910="ISNR20","Natural Rubber-TSNR (ISNR-20)","")</f>
        <v/>
      </c>
      <c r="E1910" s="4" t="n"/>
      <c r="F1910" s="6" t="n"/>
      <c r="G1910" s="6" t="n"/>
      <c r="H1910" s="7">
        <f>IF(G1910="","",G1910-TODAY())</f>
        <v/>
      </c>
      <c r="I1910" s="8">
        <f>IF(G1910="","",
IF(G1910&lt;TODAY(),
IF(O1910&gt;0,"Violated","Completed"),
IF(H1910&lt;=7,"Expiring Soon",
"Active")))</f>
        <v/>
      </c>
      <c r="J1910" s="8">
        <f>IF(C1910="","",
COUNTIFS(
sales!$C:$C,$C1910,
sales!$E:$E,$E1910,
sales!$H:$H,"&gt;="&amp;$F1910,
sales!$H:$H,"&lt;="&amp;$G1910
))</f>
        <v/>
      </c>
      <c r="K1910" s="9">
        <f>IF(COUNTIFS(sales!C:C, C1910)=0,"",
_xlfn.MAXIFS(sales!H:H, sales!C:C, C1910))</f>
        <v/>
      </c>
      <c r="L1910" s="4" t="n"/>
      <c r="M1910" s="4" t="n"/>
      <c r="N1910" s="10">
        <f>IF(C1910="","",
SUMIFS(
sales!$I:$I,
sales!$C:$C,$C1910,
sales!$E:$E,$E1910,
sales!$H:$H,"&gt;="&amp;$F1910,
sales!$H:$H,"&lt;="&amp;$G1910
))</f>
        <v/>
      </c>
      <c r="O1910" s="10">
        <f>IF(M1910="","",M1910-N1910)</f>
        <v/>
      </c>
      <c r="P1910" s="11">
        <f>IF(M1910=0,"",N1910/M1910)</f>
        <v/>
      </c>
      <c r="Q1910" s="12">
        <f>IF(OR(G1910="",O1910=""),"",
IF(AND(G1910&lt;TODAY(),O1910&gt;0),"YES","NO"))</f>
        <v/>
      </c>
      <c r="R1910" s="100" t="n"/>
      <c r="S1910" s="14" t="n"/>
      <c r="T1910" s="15">
        <f>IF(Q1910="YES", IF(R1910="Company",L1910*(1+S1910),IF(R1910="Vendor",L1910*(1-S1910),"")),"")</f>
        <v/>
      </c>
      <c r="U1910" s="15">
        <f>IF(Q1910="YES",O1910*T1910,"")</f>
        <v/>
      </c>
      <c r="V1910" s="16" t="n"/>
      <c r="W1910" s="17">
        <f>IF(Q1910="YES",G1910+V1910,"")</f>
        <v/>
      </c>
      <c r="X1910" s="18">
        <f>IF(Q1910="YES",IF(TODAY()&gt;W1910,"OVERDUE","WITHIN TIME"),"")</f>
        <v/>
      </c>
    </row>
    <row r="1911">
      <c r="A1911" s="3" t="n">
        <v>1907</v>
      </c>
      <c r="B1911" s="4" t="n"/>
      <c r="C1911" s="4" t="n"/>
      <c r="D1911" s="5">
        <f>IF(E1911="ISNR20","Natural Rubber-TSNR (ISNR-20)","")</f>
        <v/>
      </c>
      <c r="E1911" s="4" t="n"/>
      <c r="F1911" s="6" t="n"/>
      <c r="G1911" s="6" t="n"/>
      <c r="H1911" s="7">
        <f>IF(G1911="","",G1911-TODAY())</f>
        <v/>
      </c>
      <c r="I1911" s="8">
        <f>IF(G1911="","",
IF(G1911&lt;TODAY(),
IF(O1911&gt;0,"Violated","Completed"),
IF(H1911&lt;=7,"Expiring Soon",
"Active")))</f>
        <v/>
      </c>
      <c r="J1911" s="8">
        <f>IF(C1911="","",
COUNTIFS(
sales!$C:$C,$C1911,
sales!$E:$E,$E1911,
sales!$H:$H,"&gt;="&amp;$F1911,
sales!$H:$H,"&lt;="&amp;$G1911
))</f>
        <v/>
      </c>
      <c r="K1911" s="9">
        <f>IF(COUNTIFS(sales!C:C, C1911)=0,"",
_xlfn.MAXIFS(sales!H:H, sales!C:C, C1911))</f>
        <v/>
      </c>
      <c r="L1911" s="4" t="n"/>
      <c r="M1911" s="4" t="n"/>
      <c r="N1911" s="10">
        <f>IF(C1911="","",
SUMIFS(
sales!$I:$I,
sales!$C:$C,$C1911,
sales!$E:$E,$E1911,
sales!$H:$H,"&gt;="&amp;$F1911,
sales!$H:$H,"&lt;="&amp;$G1911
))</f>
        <v/>
      </c>
      <c r="O1911" s="10">
        <f>IF(M1911="","",M1911-N1911)</f>
        <v/>
      </c>
      <c r="P1911" s="11">
        <f>IF(M1911=0,"",N1911/M1911)</f>
        <v/>
      </c>
      <c r="Q1911" s="12">
        <f>IF(OR(G1911="",O1911=""),"",
IF(AND(G1911&lt;TODAY(),O1911&gt;0),"YES","NO"))</f>
        <v/>
      </c>
      <c r="R1911" s="100" t="n"/>
      <c r="S1911" s="14" t="n"/>
      <c r="T1911" s="15">
        <f>IF(Q1911="YES", IF(R1911="Company",L1911*(1+S1911),IF(R1911="Vendor",L1911*(1-S1911),"")),"")</f>
        <v/>
      </c>
      <c r="U1911" s="15">
        <f>IF(Q1911="YES",O1911*T1911,"")</f>
        <v/>
      </c>
      <c r="V1911" s="16" t="n"/>
      <c r="W1911" s="17">
        <f>IF(Q1911="YES",G1911+V1911,"")</f>
        <v/>
      </c>
      <c r="X1911" s="18">
        <f>IF(Q1911="YES",IF(TODAY()&gt;W1911,"OVERDUE","WITHIN TIME"),"")</f>
        <v/>
      </c>
    </row>
    <row r="1912">
      <c r="A1912" s="3" t="n">
        <v>1908</v>
      </c>
      <c r="B1912" s="4" t="n"/>
      <c r="C1912" s="4" t="n"/>
      <c r="D1912" s="5">
        <f>IF(E1912="ISNR20","Natural Rubber-TSNR (ISNR-20)","")</f>
        <v/>
      </c>
      <c r="E1912" s="4" t="n"/>
      <c r="F1912" s="6" t="n"/>
      <c r="G1912" s="6" t="n"/>
      <c r="H1912" s="7">
        <f>IF(G1912="","",G1912-TODAY())</f>
        <v/>
      </c>
      <c r="I1912" s="8">
        <f>IF(G1912="","",
IF(G1912&lt;TODAY(),
IF(O1912&gt;0,"Violated","Completed"),
IF(H1912&lt;=7,"Expiring Soon",
"Active")))</f>
        <v/>
      </c>
      <c r="J1912" s="8">
        <f>IF(C1912="","",
COUNTIFS(
sales!$C:$C,$C1912,
sales!$E:$E,$E1912,
sales!$H:$H,"&gt;="&amp;$F1912,
sales!$H:$H,"&lt;="&amp;$G1912
))</f>
        <v/>
      </c>
      <c r="K1912" s="9">
        <f>IF(COUNTIFS(sales!C:C, C1912)=0,"",
_xlfn.MAXIFS(sales!H:H, sales!C:C, C1912))</f>
        <v/>
      </c>
      <c r="L1912" s="4" t="n"/>
      <c r="M1912" s="4" t="n"/>
      <c r="N1912" s="10">
        <f>IF(C1912="","",
SUMIFS(
sales!$I:$I,
sales!$C:$C,$C1912,
sales!$E:$E,$E1912,
sales!$H:$H,"&gt;="&amp;$F1912,
sales!$H:$H,"&lt;="&amp;$G1912
))</f>
        <v/>
      </c>
      <c r="O1912" s="10">
        <f>IF(M1912="","",M1912-N1912)</f>
        <v/>
      </c>
      <c r="P1912" s="11">
        <f>IF(M1912=0,"",N1912/M1912)</f>
        <v/>
      </c>
      <c r="Q1912" s="12">
        <f>IF(OR(G1912="",O1912=""),"",
IF(AND(G1912&lt;TODAY(),O1912&gt;0),"YES","NO"))</f>
        <v/>
      </c>
      <c r="R1912" s="100" t="n"/>
      <c r="S1912" s="14" t="n"/>
      <c r="T1912" s="15">
        <f>IF(Q1912="YES", IF(R1912="Company",L1912*(1+S1912),IF(R1912="Vendor",L1912*(1-S1912),"")),"")</f>
        <v/>
      </c>
      <c r="U1912" s="15">
        <f>IF(Q1912="YES",O1912*T1912,"")</f>
        <v/>
      </c>
      <c r="V1912" s="16" t="n"/>
      <c r="W1912" s="17">
        <f>IF(Q1912="YES",G1912+V1912,"")</f>
        <v/>
      </c>
      <c r="X1912" s="18">
        <f>IF(Q1912="YES",IF(TODAY()&gt;W1912,"OVERDUE","WITHIN TIME"),"")</f>
        <v/>
      </c>
    </row>
    <row r="1913">
      <c r="A1913" s="3" t="n">
        <v>1909</v>
      </c>
      <c r="B1913" s="4" t="n"/>
      <c r="C1913" s="4" t="n"/>
      <c r="D1913" s="5">
        <f>IF(E1913="ISNR20","Natural Rubber-TSNR (ISNR-20)","")</f>
        <v/>
      </c>
      <c r="E1913" s="4" t="n"/>
      <c r="F1913" s="6" t="n"/>
      <c r="G1913" s="6" t="n"/>
      <c r="H1913" s="7">
        <f>IF(G1913="","",G1913-TODAY())</f>
        <v/>
      </c>
      <c r="I1913" s="8">
        <f>IF(G1913="","",
IF(G1913&lt;TODAY(),
IF(O1913&gt;0,"Violated","Completed"),
IF(H1913&lt;=7,"Expiring Soon",
"Active")))</f>
        <v/>
      </c>
      <c r="J1913" s="8">
        <f>IF(C1913="","",
COUNTIFS(
sales!$C:$C,$C1913,
sales!$E:$E,$E1913,
sales!$H:$H,"&gt;="&amp;$F1913,
sales!$H:$H,"&lt;="&amp;$G1913
))</f>
        <v/>
      </c>
      <c r="K1913" s="9">
        <f>IF(COUNTIFS(sales!C:C, C1913)=0,"",
_xlfn.MAXIFS(sales!H:H, sales!C:C, C1913))</f>
        <v/>
      </c>
      <c r="L1913" s="4" t="n"/>
      <c r="M1913" s="4" t="n"/>
      <c r="N1913" s="10">
        <f>IF(C1913="","",
SUMIFS(
sales!$I:$I,
sales!$C:$C,$C1913,
sales!$E:$E,$E1913,
sales!$H:$H,"&gt;="&amp;$F1913,
sales!$H:$H,"&lt;="&amp;$G1913
))</f>
        <v/>
      </c>
      <c r="O1913" s="10">
        <f>IF(M1913="","",M1913-N1913)</f>
        <v/>
      </c>
      <c r="P1913" s="11">
        <f>IF(M1913=0,"",N1913/M1913)</f>
        <v/>
      </c>
      <c r="Q1913" s="12">
        <f>IF(OR(G1913="",O1913=""),"",
IF(AND(G1913&lt;TODAY(),O1913&gt;0),"YES","NO"))</f>
        <v/>
      </c>
      <c r="R1913" s="100" t="n"/>
      <c r="S1913" s="14" t="n"/>
      <c r="T1913" s="15">
        <f>IF(Q1913="YES", IF(R1913="Company",L1913*(1+S1913),IF(R1913="Vendor",L1913*(1-S1913),"")),"")</f>
        <v/>
      </c>
      <c r="U1913" s="15">
        <f>IF(Q1913="YES",O1913*T1913,"")</f>
        <v/>
      </c>
      <c r="V1913" s="16" t="n"/>
      <c r="W1913" s="17">
        <f>IF(Q1913="YES",G1913+V1913,"")</f>
        <v/>
      </c>
      <c r="X1913" s="18">
        <f>IF(Q1913="YES",IF(TODAY()&gt;W1913,"OVERDUE","WITHIN TIME"),"")</f>
        <v/>
      </c>
    </row>
    <row r="1914">
      <c r="A1914" s="3" t="n">
        <v>1910</v>
      </c>
      <c r="B1914" s="4" t="n"/>
      <c r="C1914" s="4" t="n"/>
      <c r="D1914" s="5">
        <f>IF(E1914="ISNR20","Natural Rubber-TSNR (ISNR-20)","")</f>
        <v/>
      </c>
      <c r="E1914" s="4" t="n"/>
      <c r="F1914" s="6" t="n"/>
      <c r="G1914" s="6" t="n"/>
      <c r="H1914" s="7">
        <f>IF(G1914="","",G1914-TODAY())</f>
        <v/>
      </c>
      <c r="I1914" s="8">
        <f>IF(G1914="","",
IF(G1914&lt;TODAY(),
IF(O1914&gt;0,"Violated","Completed"),
IF(H1914&lt;=7,"Expiring Soon",
"Active")))</f>
        <v/>
      </c>
      <c r="J1914" s="8">
        <f>IF(C1914="","",
COUNTIFS(
sales!$C:$C,$C1914,
sales!$E:$E,$E1914,
sales!$H:$H,"&gt;="&amp;$F1914,
sales!$H:$H,"&lt;="&amp;$G1914
))</f>
        <v/>
      </c>
      <c r="K1914" s="9">
        <f>IF(COUNTIFS(sales!C:C, C1914)=0,"",
_xlfn.MAXIFS(sales!H:H, sales!C:C, C1914))</f>
        <v/>
      </c>
      <c r="L1914" s="4" t="n"/>
      <c r="M1914" s="4" t="n"/>
      <c r="N1914" s="10">
        <f>IF(C1914="","",
SUMIFS(
sales!$I:$I,
sales!$C:$C,$C1914,
sales!$E:$E,$E1914,
sales!$H:$H,"&gt;="&amp;$F1914,
sales!$H:$H,"&lt;="&amp;$G1914
))</f>
        <v/>
      </c>
      <c r="O1914" s="10">
        <f>IF(M1914="","",M1914-N1914)</f>
        <v/>
      </c>
      <c r="P1914" s="11">
        <f>IF(M1914=0,"",N1914/M1914)</f>
        <v/>
      </c>
      <c r="Q1914" s="12">
        <f>IF(OR(G1914="",O1914=""),"",
IF(AND(G1914&lt;TODAY(),O1914&gt;0),"YES","NO"))</f>
        <v/>
      </c>
      <c r="R1914" s="100" t="n"/>
      <c r="S1914" s="14" t="n"/>
      <c r="T1914" s="15">
        <f>IF(Q1914="YES", IF(R1914="Company",L1914*(1+S1914),IF(R1914="Vendor",L1914*(1-S1914),"")),"")</f>
        <v/>
      </c>
      <c r="U1914" s="15">
        <f>IF(Q1914="YES",O1914*T1914,"")</f>
        <v/>
      </c>
      <c r="V1914" s="16" t="n"/>
      <c r="W1914" s="17">
        <f>IF(Q1914="YES",G1914+V1914,"")</f>
        <v/>
      </c>
      <c r="X1914" s="18">
        <f>IF(Q1914="YES",IF(TODAY()&gt;W1914,"OVERDUE","WITHIN TIME"),"")</f>
        <v/>
      </c>
    </row>
    <row r="1915">
      <c r="A1915" s="3" t="n">
        <v>1911</v>
      </c>
      <c r="B1915" s="4" t="n"/>
      <c r="C1915" s="4" t="n"/>
      <c r="D1915" s="5">
        <f>IF(E1915="ISNR20","Natural Rubber-TSNR (ISNR-20)","")</f>
        <v/>
      </c>
      <c r="E1915" s="4" t="n"/>
      <c r="F1915" s="6" t="n"/>
      <c r="G1915" s="6" t="n"/>
      <c r="H1915" s="7">
        <f>IF(G1915="","",G1915-TODAY())</f>
        <v/>
      </c>
      <c r="I1915" s="8">
        <f>IF(G1915="","",
IF(G1915&lt;TODAY(),
IF(O1915&gt;0,"Violated","Completed"),
IF(H1915&lt;=7,"Expiring Soon",
"Active")))</f>
        <v/>
      </c>
      <c r="J1915" s="8">
        <f>IF(C1915="","",
COUNTIFS(
sales!$C:$C,$C1915,
sales!$E:$E,$E1915,
sales!$H:$H,"&gt;="&amp;$F1915,
sales!$H:$H,"&lt;="&amp;$G1915
))</f>
        <v/>
      </c>
      <c r="K1915" s="9">
        <f>IF(COUNTIFS(sales!C:C, C1915)=0,"",
_xlfn.MAXIFS(sales!H:H, sales!C:C, C1915))</f>
        <v/>
      </c>
      <c r="L1915" s="4" t="n"/>
      <c r="M1915" s="4" t="n"/>
      <c r="N1915" s="10">
        <f>IF(C1915="","",
SUMIFS(
sales!$I:$I,
sales!$C:$C,$C1915,
sales!$E:$E,$E1915,
sales!$H:$H,"&gt;="&amp;$F1915,
sales!$H:$H,"&lt;="&amp;$G1915
))</f>
        <v/>
      </c>
      <c r="O1915" s="10">
        <f>IF(M1915="","",M1915-N1915)</f>
        <v/>
      </c>
      <c r="P1915" s="11">
        <f>IF(M1915=0,"",N1915/M1915)</f>
        <v/>
      </c>
      <c r="Q1915" s="12">
        <f>IF(OR(G1915="",O1915=""),"",
IF(AND(G1915&lt;TODAY(),O1915&gt;0),"YES","NO"))</f>
        <v/>
      </c>
      <c r="R1915" s="100" t="n"/>
      <c r="S1915" s="14" t="n"/>
      <c r="T1915" s="15">
        <f>IF(Q1915="YES", IF(R1915="Company",L1915*(1+S1915),IF(R1915="Vendor",L1915*(1-S1915),"")),"")</f>
        <v/>
      </c>
      <c r="U1915" s="15">
        <f>IF(Q1915="YES",O1915*T1915,"")</f>
        <v/>
      </c>
      <c r="V1915" s="16" t="n"/>
      <c r="W1915" s="17">
        <f>IF(Q1915="YES",G1915+V1915,"")</f>
        <v/>
      </c>
      <c r="X1915" s="18">
        <f>IF(Q1915="YES",IF(TODAY()&gt;W1915,"OVERDUE","WITHIN TIME"),"")</f>
        <v/>
      </c>
    </row>
    <row r="1916">
      <c r="A1916" s="3" t="n">
        <v>1912</v>
      </c>
      <c r="B1916" s="4" t="n"/>
      <c r="C1916" s="4" t="n"/>
      <c r="D1916" s="5">
        <f>IF(E1916="ISNR20","Natural Rubber-TSNR (ISNR-20)","")</f>
        <v/>
      </c>
      <c r="E1916" s="4" t="n"/>
      <c r="F1916" s="6" t="n"/>
      <c r="G1916" s="6" t="n"/>
      <c r="H1916" s="7">
        <f>IF(G1916="","",G1916-TODAY())</f>
        <v/>
      </c>
      <c r="I1916" s="8">
        <f>IF(G1916="","",
IF(G1916&lt;TODAY(),
IF(O1916&gt;0,"Violated","Completed"),
IF(H1916&lt;=7,"Expiring Soon",
"Active")))</f>
        <v/>
      </c>
      <c r="J1916" s="8">
        <f>IF(C1916="","",
COUNTIFS(
sales!$C:$C,$C1916,
sales!$E:$E,$E1916,
sales!$H:$H,"&gt;="&amp;$F1916,
sales!$H:$H,"&lt;="&amp;$G1916
))</f>
        <v/>
      </c>
      <c r="K1916" s="9">
        <f>IF(COUNTIFS(sales!C:C, C1916)=0,"",
_xlfn.MAXIFS(sales!H:H, sales!C:C, C1916))</f>
        <v/>
      </c>
      <c r="L1916" s="4" t="n"/>
      <c r="M1916" s="4" t="n"/>
      <c r="N1916" s="10">
        <f>IF(C1916="","",
SUMIFS(
sales!$I:$I,
sales!$C:$C,$C1916,
sales!$E:$E,$E1916,
sales!$H:$H,"&gt;="&amp;$F1916,
sales!$H:$H,"&lt;="&amp;$G1916
))</f>
        <v/>
      </c>
      <c r="O1916" s="10">
        <f>IF(M1916="","",M1916-N1916)</f>
        <v/>
      </c>
      <c r="P1916" s="11">
        <f>IF(M1916=0,"",N1916/M1916)</f>
        <v/>
      </c>
      <c r="Q1916" s="12">
        <f>IF(OR(G1916="",O1916=""),"",
IF(AND(G1916&lt;TODAY(),O1916&gt;0),"YES","NO"))</f>
        <v/>
      </c>
      <c r="R1916" s="100" t="n"/>
      <c r="S1916" s="14" t="n"/>
      <c r="T1916" s="15">
        <f>IF(Q1916="YES", IF(R1916="Company",L1916*(1+S1916),IF(R1916="Vendor",L1916*(1-S1916),"")),"")</f>
        <v/>
      </c>
      <c r="U1916" s="15">
        <f>IF(Q1916="YES",O1916*T1916,"")</f>
        <v/>
      </c>
      <c r="V1916" s="16" t="n"/>
      <c r="W1916" s="17">
        <f>IF(Q1916="YES",G1916+V1916,"")</f>
        <v/>
      </c>
      <c r="X1916" s="18">
        <f>IF(Q1916="YES",IF(TODAY()&gt;W1916,"OVERDUE","WITHIN TIME"),"")</f>
        <v/>
      </c>
    </row>
    <row r="1917">
      <c r="A1917" s="3" t="n">
        <v>1913</v>
      </c>
      <c r="B1917" s="4" t="n"/>
      <c r="C1917" s="4" t="n"/>
      <c r="D1917" s="5">
        <f>IF(E1917="ISNR20","Natural Rubber-TSNR (ISNR-20)","")</f>
        <v/>
      </c>
      <c r="E1917" s="4" t="n"/>
      <c r="F1917" s="6" t="n"/>
      <c r="G1917" s="6" t="n"/>
      <c r="H1917" s="7">
        <f>IF(G1917="","",G1917-TODAY())</f>
        <v/>
      </c>
      <c r="I1917" s="8">
        <f>IF(G1917="","",
IF(G1917&lt;TODAY(),
IF(O1917&gt;0,"Violated","Completed"),
IF(H1917&lt;=7,"Expiring Soon",
"Active")))</f>
        <v/>
      </c>
      <c r="J1917" s="8">
        <f>IF(C1917="","",
COUNTIFS(
sales!$C:$C,$C1917,
sales!$E:$E,$E1917,
sales!$H:$H,"&gt;="&amp;$F1917,
sales!$H:$H,"&lt;="&amp;$G1917
))</f>
        <v/>
      </c>
      <c r="K1917" s="9">
        <f>IF(COUNTIFS(sales!C:C, C1917)=0,"",
_xlfn.MAXIFS(sales!H:H, sales!C:C, C1917))</f>
        <v/>
      </c>
      <c r="L1917" s="4" t="n"/>
      <c r="M1917" s="4" t="n"/>
      <c r="N1917" s="10">
        <f>IF(C1917="","",
SUMIFS(
sales!$I:$I,
sales!$C:$C,$C1917,
sales!$E:$E,$E1917,
sales!$H:$H,"&gt;="&amp;$F1917,
sales!$H:$H,"&lt;="&amp;$G1917
))</f>
        <v/>
      </c>
      <c r="O1917" s="10">
        <f>IF(M1917="","",M1917-N1917)</f>
        <v/>
      </c>
      <c r="P1917" s="11">
        <f>IF(M1917=0,"",N1917/M1917)</f>
        <v/>
      </c>
      <c r="Q1917" s="12">
        <f>IF(OR(G1917="",O1917=""),"",
IF(AND(G1917&lt;TODAY(),O1917&gt;0),"YES","NO"))</f>
        <v/>
      </c>
      <c r="R1917" s="100" t="n"/>
      <c r="S1917" s="14" t="n"/>
      <c r="T1917" s="15">
        <f>IF(Q1917="YES", IF(R1917="Company",L1917*(1+S1917),IF(R1917="Vendor",L1917*(1-S1917),"")),"")</f>
        <v/>
      </c>
      <c r="U1917" s="15">
        <f>IF(Q1917="YES",O1917*T1917,"")</f>
        <v/>
      </c>
      <c r="V1917" s="16" t="n"/>
      <c r="W1917" s="17">
        <f>IF(Q1917="YES",G1917+V1917,"")</f>
        <v/>
      </c>
      <c r="X1917" s="18">
        <f>IF(Q1917="YES",IF(TODAY()&gt;W1917,"OVERDUE","WITHIN TIME"),"")</f>
        <v/>
      </c>
    </row>
    <row r="1918">
      <c r="A1918" s="3" t="n">
        <v>1914</v>
      </c>
      <c r="B1918" s="4" t="n"/>
      <c r="C1918" s="4" t="n"/>
      <c r="D1918" s="5">
        <f>IF(E1918="ISNR20","Natural Rubber-TSNR (ISNR-20)","")</f>
        <v/>
      </c>
      <c r="E1918" s="4" t="n"/>
      <c r="F1918" s="6" t="n"/>
      <c r="G1918" s="6" t="n"/>
      <c r="H1918" s="7">
        <f>IF(G1918="","",G1918-TODAY())</f>
        <v/>
      </c>
      <c r="I1918" s="8">
        <f>IF(G1918="","",
IF(G1918&lt;TODAY(),
IF(O1918&gt;0,"Violated","Completed"),
IF(H1918&lt;=7,"Expiring Soon",
"Active")))</f>
        <v/>
      </c>
      <c r="J1918" s="8">
        <f>IF(C1918="","",
COUNTIFS(
sales!$C:$C,$C1918,
sales!$E:$E,$E1918,
sales!$H:$H,"&gt;="&amp;$F1918,
sales!$H:$H,"&lt;="&amp;$G1918
))</f>
        <v/>
      </c>
      <c r="K1918" s="9">
        <f>IF(COUNTIFS(sales!C:C, C1918)=0,"",
_xlfn.MAXIFS(sales!H:H, sales!C:C, C1918))</f>
        <v/>
      </c>
      <c r="L1918" s="4" t="n"/>
      <c r="M1918" s="4" t="n"/>
      <c r="N1918" s="10">
        <f>IF(C1918="","",
SUMIFS(
sales!$I:$I,
sales!$C:$C,$C1918,
sales!$E:$E,$E1918,
sales!$H:$H,"&gt;="&amp;$F1918,
sales!$H:$H,"&lt;="&amp;$G1918
))</f>
        <v/>
      </c>
      <c r="O1918" s="10">
        <f>IF(M1918="","",M1918-N1918)</f>
        <v/>
      </c>
      <c r="P1918" s="11">
        <f>IF(M1918=0,"",N1918/M1918)</f>
        <v/>
      </c>
      <c r="Q1918" s="12">
        <f>IF(OR(G1918="",O1918=""),"",
IF(AND(G1918&lt;TODAY(),O1918&gt;0),"YES","NO"))</f>
        <v/>
      </c>
      <c r="R1918" s="100" t="n"/>
      <c r="S1918" s="14" t="n"/>
      <c r="T1918" s="15">
        <f>IF(Q1918="YES", IF(R1918="Company",L1918*(1+S1918),IF(R1918="Vendor",L1918*(1-S1918),"")),"")</f>
        <v/>
      </c>
      <c r="U1918" s="15">
        <f>IF(Q1918="YES",O1918*T1918,"")</f>
        <v/>
      </c>
      <c r="V1918" s="16" t="n"/>
      <c r="W1918" s="17">
        <f>IF(Q1918="YES",G1918+V1918,"")</f>
        <v/>
      </c>
      <c r="X1918" s="18">
        <f>IF(Q1918="YES",IF(TODAY()&gt;W1918,"OVERDUE","WITHIN TIME"),"")</f>
        <v/>
      </c>
    </row>
    <row r="1919">
      <c r="A1919" s="3" t="n">
        <v>1915</v>
      </c>
      <c r="B1919" s="4" t="n"/>
      <c r="C1919" s="4" t="n"/>
      <c r="D1919" s="5">
        <f>IF(E1919="ISNR20","Natural Rubber-TSNR (ISNR-20)","")</f>
        <v/>
      </c>
      <c r="E1919" s="4" t="n"/>
      <c r="F1919" s="6" t="n"/>
      <c r="G1919" s="6" t="n"/>
      <c r="H1919" s="7">
        <f>IF(G1919="","",G1919-TODAY())</f>
        <v/>
      </c>
      <c r="I1919" s="8">
        <f>IF(G1919="","",
IF(G1919&lt;TODAY(),
IF(O1919&gt;0,"Violated","Completed"),
IF(H1919&lt;=7,"Expiring Soon",
"Active")))</f>
        <v/>
      </c>
      <c r="J1919" s="8">
        <f>IF(C1919="","",
COUNTIFS(
sales!$C:$C,$C1919,
sales!$E:$E,$E1919,
sales!$H:$H,"&gt;="&amp;$F1919,
sales!$H:$H,"&lt;="&amp;$G1919
))</f>
        <v/>
      </c>
      <c r="K1919" s="9">
        <f>IF(COUNTIFS(sales!C:C, C1919)=0,"",
_xlfn.MAXIFS(sales!H:H, sales!C:C, C1919))</f>
        <v/>
      </c>
      <c r="L1919" s="4" t="n"/>
      <c r="M1919" s="4" t="n"/>
      <c r="N1919" s="10">
        <f>IF(C1919="","",
SUMIFS(
sales!$I:$I,
sales!$C:$C,$C1919,
sales!$E:$E,$E1919,
sales!$H:$H,"&gt;="&amp;$F1919,
sales!$H:$H,"&lt;="&amp;$G1919
))</f>
        <v/>
      </c>
      <c r="O1919" s="10">
        <f>IF(M1919="","",M1919-N1919)</f>
        <v/>
      </c>
      <c r="P1919" s="11">
        <f>IF(M1919=0,"",N1919/M1919)</f>
        <v/>
      </c>
      <c r="Q1919" s="12">
        <f>IF(OR(G1919="",O1919=""),"",
IF(AND(G1919&lt;TODAY(),O1919&gt;0),"YES","NO"))</f>
        <v/>
      </c>
      <c r="R1919" s="100" t="n"/>
      <c r="S1919" s="14" t="n"/>
      <c r="T1919" s="15">
        <f>IF(Q1919="YES", IF(R1919="Company",L1919*(1+S1919),IF(R1919="Vendor",L1919*(1-S1919),"")),"")</f>
        <v/>
      </c>
      <c r="U1919" s="15">
        <f>IF(Q1919="YES",O1919*T1919,"")</f>
        <v/>
      </c>
      <c r="V1919" s="16" t="n"/>
      <c r="W1919" s="17">
        <f>IF(Q1919="YES",G1919+V1919,"")</f>
        <v/>
      </c>
      <c r="X1919" s="18">
        <f>IF(Q1919="YES",IF(TODAY()&gt;W1919,"OVERDUE","WITHIN TIME"),"")</f>
        <v/>
      </c>
    </row>
    <row r="1920">
      <c r="A1920" s="3" t="n">
        <v>1916</v>
      </c>
      <c r="B1920" s="4" t="n"/>
      <c r="C1920" s="4" t="n"/>
      <c r="D1920" s="5">
        <f>IF(E1920="ISNR20","Natural Rubber-TSNR (ISNR-20)","")</f>
        <v/>
      </c>
      <c r="E1920" s="4" t="n"/>
      <c r="F1920" s="6" t="n"/>
      <c r="G1920" s="6" t="n"/>
      <c r="H1920" s="7">
        <f>IF(G1920="","",G1920-TODAY())</f>
        <v/>
      </c>
      <c r="I1920" s="8">
        <f>IF(G1920="","",
IF(G1920&lt;TODAY(),
IF(O1920&gt;0,"Violated","Completed"),
IF(H1920&lt;=7,"Expiring Soon",
"Active")))</f>
        <v/>
      </c>
      <c r="J1920" s="8">
        <f>IF(C1920="","",
COUNTIFS(
sales!$C:$C,$C1920,
sales!$E:$E,$E1920,
sales!$H:$H,"&gt;="&amp;$F1920,
sales!$H:$H,"&lt;="&amp;$G1920
))</f>
        <v/>
      </c>
      <c r="K1920" s="9">
        <f>IF(COUNTIFS(sales!C:C, C1920)=0,"",
_xlfn.MAXIFS(sales!H:H, sales!C:C, C1920))</f>
        <v/>
      </c>
      <c r="L1920" s="4" t="n"/>
      <c r="M1920" s="4" t="n"/>
      <c r="N1920" s="10">
        <f>IF(C1920="","",
SUMIFS(
sales!$I:$I,
sales!$C:$C,$C1920,
sales!$E:$E,$E1920,
sales!$H:$H,"&gt;="&amp;$F1920,
sales!$H:$H,"&lt;="&amp;$G1920
))</f>
        <v/>
      </c>
      <c r="O1920" s="10">
        <f>IF(M1920="","",M1920-N1920)</f>
        <v/>
      </c>
      <c r="P1920" s="11">
        <f>IF(M1920=0,"",N1920/M1920)</f>
        <v/>
      </c>
      <c r="Q1920" s="12">
        <f>IF(OR(G1920="",O1920=""),"",
IF(AND(G1920&lt;TODAY(),O1920&gt;0),"YES","NO"))</f>
        <v/>
      </c>
      <c r="R1920" s="100" t="n"/>
      <c r="S1920" s="14" t="n"/>
      <c r="T1920" s="15">
        <f>IF(Q1920="YES", IF(R1920="Company",L1920*(1+S1920),IF(R1920="Vendor",L1920*(1-S1920),"")),"")</f>
        <v/>
      </c>
      <c r="U1920" s="15">
        <f>IF(Q1920="YES",O1920*T1920,"")</f>
        <v/>
      </c>
      <c r="V1920" s="16" t="n"/>
      <c r="W1920" s="17">
        <f>IF(Q1920="YES",G1920+V1920,"")</f>
        <v/>
      </c>
      <c r="X1920" s="18">
        <f>IF(Q1920="YES",IF(TODAY()&gt;W1920,"OVERDUE","WITHIN TIME"),"")</f>
        <v/>
      </c>
    </row>
    <row r="1921">
      <c r="A1921" s="3" t="n">
        <v>1917</v>
      </c>
      <c r="B1921" s="4" t="n"/>
      <c r="C1921" s="4" t="n"/>
      <c r="D1921" s="5">
        <f>IF(E1921="ISNR20","Natural Rubber-TSNR (ISNR-20)","")</f>
        <v/>
      </c>
      <c r="E1921" s="4" t="n"/>
      <c r="F1921" s="6" t="n"/>
      <c r="G1921" s="6" t="n"/>
      <c r="H1921" s="7">
        <f>IF(G1921="","",G1921-TODAY())</f>
        <v/>
      </c>
      <c r="I1921" s="8">
        <f>IF(G1921="","",
IF(G1921&lt;TODAY(),
IF(O1921&gt;0,"Violated","Completed"),
IF(H1921&lt;=7,"Expiring Soon",
"Active")))</f>
        <v/>
      </c>
      <c r="J1921" s="8">
        <f>IF(C1921="","",
COUNTIFS(
sales!$C:$C,$C1921,
sales!$E:$E,$E1921,
sales!$H:$H,"&gt;="&amp;$F1921,
sales!$H:$H,"&lt;="&amp;$G1921
))</f>
        <v/>
      </c>
      <c r="K1921" s="9">
        <f>IF(COUNTIFS(sales!C:C, C1921)=0,"",
_xlfn.MAXIFS(sales!H:H, sales!C:C, C1921))</f>
        <v/>
      </c>
      <c r="L1921" s="4" t="n"/>
      <c r="M1921" s="4" t="n"/>
      <c r="N1921" s="10">
        <f>IF(C1921="","",
SUMIFS(
sales!$I:$I,
sales!$C:$C,$C1921,
sales!$E:$E,$E1921,
sales!$H:$H,"&gt;="&amp;$F1921,
sales!$H:$H,"&lt;="&amp;$G1921
))</f>
        <v/>
      </c>
      <c r="O1921" s="10">
        <f>IF(M1921="","",M1921-N1921)</f>
        <v/>
      </c>
      <c r="P1921" s="11">
        <f>IF(M1921=0,"",N1921/M1921)</f>
        <v/>
      </c>
      <c r="Q1921" s="12">
        <f>IF(OR(G1921="",O1921=""),"",
IF(AND(G1921&lt;TODAY(),O1921&gt;0),"YES","NO"))</f>
        <v/>
      </c>
      <c r="R1921" s="100" t="n"/>
      <c r="S1921" s="14" t="n"/>
      <c r="T1921" s="15">
        <f>IF(Q1921="YES", IF(R1921="Company",L1921*(1+S1921),IF(R1921="Vendor",L1921*(1-S1921),"")),"")</f>
        <v/>
      </c>
      <c r="U1921" s="15">
        <f>IF(Q1921="YES",O1921*T1921,"")</f>
        <v/>
      </c>
      <c r="V1921" s="16" t="n"/>
      <c r="W1921" s="17">
        <f>IF(Q1921="YES",G1921+V1921,"")</f>
        <v/>
      </c>
      <c r="X1921" s="18">
        <f>IF(Q1921="YES",IF(TODAY()&gt;W1921,"OVERDUE","WITHIN TIME"),"")</f>
        <v/>
      </c>
    </row>
    <row r="1922">
      <c r="A1922" s="3" t="n">
        <v>1918</v>
      </c>
      <c r="B1922" s="4" t="n"/>
      <c r="C1922" s="4" t="n"/>
      <c r="D1922" s="5">
        <f>IF(E1922="ISNR20","Natural Rubber-TSNR (ISNR-20)","")</f>
        <v/>
      </c>
      <c r="E1922" s="4" t="n"/>
      <c r="F1922" s="6" t="n"/>
      <c r="G1922" s="6" t="n"/>
      <c r="H1922" s="7">
        <f>IF(G1922="","",G1922-TODAY())</f>
        <v/>
      </c>
      <c r="I1922" s="8">
        <f>IF(G1922="","",
IF(G1922&lt;TODAY(),
IF(O1922&gt;0,"Violated","Completed"),
IF(H1922&lt;=7,"Expiring Soon",
"Active")))</f>
        <v/>
      </c>
      <c r="J1922" s="8">
        <f>IF(C1922="","",
COUNTIFS(
sales!$C:$C,$C1922,
sales!$E:$E,$E1922,
sales!$H:$H,"&gt;="&amp;$F1922,
sales!$H:$H,"&lt;="&amp;$G1922
))</f>
        <v/>
      </c>
      <c r="K1922" s="9">
        <f>IF(COUNTIFS(sales!C:C, C1922)=0,"",
_xlfn.MAXIFS(sales!H:H, sales!C:C, C1922))</f>
        <v/>
      </c>
      <c r="L1922" s="4" t="n"/>
      <c r="M1922" s="4" t="n"/>
      <c r="N1922" s="10">
        <f>IF(C1922="","",
SUMIFS(
sales!$I:$I,
sales!$C:$C,$C1922,
sales!$E:$E,$E1922,
sales!$H:$H,"&gt;="&amp;$F1922,
sales!$H:$H,"&lt;="&amp;$G1922
))</f>
        <v/>
      </c>
      <c r="O1922" s="10">
        <f>IF(M1922="","",M1922-N1922)</f>
        <v/>
      </c>
      <c r="P1922" s="11">
        <f>IF(M1922=0,"",N1922/M1922)</f>
        <v/>
      </c>
      <c r="Q1922" s="12">
        <f>IF(OR(G1922="",O1922=""),"",
IF(AND(G1922&lt;TODAY(),O1922&gt;0),"YES","NO"))</f>
        <v/>
      </c>
      <c r="R1922" s="100" t="n"/>
      <c r="S1922" s="14" t="n"/>
      <c r="T1922" s="15">
        <f>IF(Q1922="YES", IF(R1922="Company",L1922*(1+S1922),IF(R1922="Vendor",L1922*(1-S1922),"")),"")</f>
        <v/>
      </c>
      <c r="U1922" s="15">
        <f>IF(Q1922="YES",O1922*T1922,"")</f>
        <v/>
      </c>
      <c r="V1922" s="16" t="n"/>
      <c r="W1922" s="17">
        <f>IF(Q1922="YES",G1922+V1922,"")</f>
        <v/>
      </c>
      <c r="X1922" s="18">
        <f>IF(Q1922="YES",IF(TODAY()&gt;W1922,"OVERDUE","WITHIN TIME"),"")</f>
        <v/>
      </c>
    </row>
    <row r="1923">
      <c r="A1923" s="3" t="n">
        <v>1919</v>
      </c>
      <c r="B1923" s="4" t="n"/>
      <c r="C1923" s="4" t="n"/>
      <c r="D1923" s="5">
        <f>IF(E1923="ISNR20","Natural Rubber-TSNR (ISNR-20)","")</f>
        <v/>
      </c>
      <c r="E1923" s="4" t="n"/>
      <c r="F1923" s="6" t="n"/>
      <c r="G1923" s="6" t="n"/>
      <c r="H1923" s="7">
        <f>IF(G1923="","",G1923-TODAY())</f>
        <v/>
      </c>
      <c r="I1923" s="8">
        <f>IF(G1923="","",
IF(G1923&lt;TODAY(),
IF(O1923&gt;0,"Violated","Completed"),
IF(H1923&lt;=7,"Expiring Soon",
"Active")))</f>
        <v/>
      </c>
      <c r="J1923" s="8">
        <f>IF(C1923="","",
COUNTIFS(
sales!$C:$C,$C1923,
sales!$E:$E,$E1923,
sales!$H:$H,"&gt;="&amp;$F1923,
sales!$H:$H,"&lt;="&amp;$G1923
))</f>
        <v/>
      </c>
      <c r="K1923" s="9">
        <f>IF(COUNTIFS(sales!C:C, C1923)=0,"",
_xlfn.MAXIFS(sales!H:H, sales!C:C, C1923))</f>
        <v/>
      </c>
      <c r="L1923" s="4" t="n"/>
      <c r="M1923" s="4" t="n"/>
      <c r="N1923" s="10">
        <f>IF(C1923="","",
SUMIFS(
sales!$I:$I,
sales!$C:$C,$C1923,
sales!$E:$E,$E1923,
sales!$H:$H,"&gt;="&amp;$F1923,
sales!$H:$H,"&lt;="&amp;$G1923
))</f>
        <v/>
      </c>
      <c r="O1923" s="10">
        <f>IF(M1923="","",M1923-N1923)</f>
        <v/>
      </c>
      <c r="P1923" s="11">
        <f>IF(M1923=0,"",N1923/M1923)</f>
        <v/>
      </c>
      <c r="Q1923" s="12">
        <f>IF(OR(G1923="",O1923=""),"",
IF(AND(G1923&lt;TODAY(),O1923&gt;0),"YES","NO"))</f>
        <v/>
      </c>
      <c r="R1923" s="100" t="n"/>
      <c r="S1923" s="14" t="n"/>
      <c r="T1923" s="15">
        <f>IF(Q1923="YES", IF(R1923="Company",L1923*(1+S1923),IF(R1923="Vendor",L1923*(1-S1923),"")),"")</f>
        <v/>
      </c>
      <c r="U1923" s="15">
        <f>IF(Q1923="YES",O1923*T1923,"")</f>
        <v/>
      </c>
      <c r="V1923" s="16" t="n"/>
      <c r="W1923" s="17">
        <f>IF(Q1923="YES",G1923+V1923,"")</f>
        <v/>
      </c>
      <c r="X1923" s="18">
        <f>IF(Q1923="YES",IF(TODAY()&gt;W1923,"OVERDUE","WITHIN TIME"),"")</f>
        <v/>
      </c>
    </row>
    <row r="1924">
      <c r="A1924" s="3" t="n">
        <v>1920</v>
      </c>
      <c r="B1924" s="4" t="n"/>
      <c r="C1924" s="4" t="n"/>
      <c r="D1924" s="5">
        <f>IF(E1924="ISNR20","Natural Rubber-TSNR (ISNR-20)","")</f>
        <v/>
      </c>
      <c r="E1924" s="4" t="n"/>
      <c r="F1924" s="6" t="n"/>
      <c r="G1924" s="6" t="n"/>
      <c r="H1924" s="7">
        <f>IF(G1924="","",G1924-TODAY())</f>
        <v/>
      </c>
      <c r="I1924" s="8">
        <f>IF(G1924="","",
IF(G1924&lt;TODAY(),
IF(O1924&gt;0,"Violated","Completed"),
IF(H1924&lt;=7,"Expiring Soon",
"Active")))</f>
        <v/>
      </c>
      <c r="J1924" s="8">
        <f>IF(C1924="","",
COUNTIFS(
sales!$C:$C,$C1924,
sales!$E:$E,$E1924,
sales!$H:$H,"&gt;="&amp;$F1924,
sales!$H:$H,"&lt;="&amp;$G1924
))</f>
        <v/>
      </c>
      <c r="K1924" s="9">
        <f>IF(COUNTIFS(sales!C:C, C1924)=0,"",
_xlfn.MAXIFS(sales!H:H, sales!C:C, C1924))</f>
        <v/>
      </c>
      <c r="L1924" s="4" t="n"/>
      <c r="M1924" s="4" t="n"/>
      <c r="N1924" s="10">
        <f>IF(C1924="","",
SUMIFS(
sales!$I:$I,
sales!$C:$C,$C1924,
sales!$E:$E,$E1924,
sales!$H:$H,"&gt;="&amp;$F1924,
sales!$H:$H,"&lt;="&amp;$G1924
))</f>
        <v/>
      </c>
      <c r="O1924" s="10">
        <f>IF(M1924="","",M1924-N1924)</f>
        <v/>
      </c>
      <c r="P1924" s="11">
        <f>IF(M1924=0,"",N1924/M1924)</f>
        <v/>
      </c>
      <c r="Q1924" s="12">
        <f>IF(OR(G1924="",O1924=""),"",
IF(AND(G1924&lt;TODAY(),O1924&gt;0),"YES","NO"))</f>
        <v/>
      </c>
      <c r="R1924" s="100" t="n"/>
      <c r="S1924" s="14" t="n"/>
      <c r="T1924" s="15">
        <f>IF(Q1924="YES", IF(R1924="Company",L1924*(1+S1924),IF(R1924="Vendor",L1924*(1-S1924),"")),"")</f>
        <v/>
      </c>
      <c r="U1924" s="15">
        <f>IF(Q1924="YES",O1924*T1924,"")</f>
        <v/>
      </c>
      <c r="V1924" s="16" t="n"/>
      <c r="W1924" s="17">
        <f>IF(Q1924="YES",G1924+V1924,"")</f>
        <v/>
      </c>
      <c r="X1924" s="18">
        <f>IF(Q1924="YES",IF(TODAY()&gt;W1924,"OVERDUE","WITHIN TIME"),"")</f>
        <v/>
      </c>
    </row>
    <row r="1925">
      <c r="A1925" s="3" t="n">
        <v>1921</v>
      </c>
      <c r="B1925" s="4" t="n"/>
      <c r="C1925" s="4" t="n"/>
      <c r="D1925" s="5">
        <f>IF(E1925="ISNR20","Natural Rubber-TSNR (ISNR-20)","")</f>
        <v/>
      </c>
      <c r="E1925" s="4" t="n"/>
      <c r="F1925" s="6" t="n"/>
      <c r="G1925" s="6" t="n"/>
      <c r="H1925" s="7">
        <f>IF(G1925="","",G1925-TODAY())</f>
        <v/>
      </c>
      <c r="I1925" s="8">
        <f>IF(G1925="","",
IF(G1925&lt;TODAY(),
IF(O1925&gt;0,"Violated","Completed"),
IF(H1925&lt;=7,"Expiring Soon",
"Active")))</f>
        <v/>
      </c>
      <c r="J1925" s="8">
        <f>IF(C1925="","",
COUNTIFS(
sales!$C:$C,$C1925,
sales!$E:$E,$E1925,
sales!$H:$H,"&gt;="&amp;$F1925,
sales!$H:$H,"&lt;="&amp;$G1925
))</f>
        <v/>
      </c>
      <c r="K1925" s="9">
        <f>IF(COUNTIFS(sales!C:C, C1925)=0,"",
_xlfn.MAXIFS(sales!H:H, sales!C:C, C1925))</f>
        <v/>
      </c>
      <c r="L1925" s="4" t="n"/>
      <c r="M1925" s="4" t="n"/>
      <c r="N1925" s="10">
        <f>IF(C1925="","",
SUMIFS(
sales!$I:$I,
sales!$C:$C,$C1925,
sales!$E:$E,$E1925,
sales!$H:$H,"&gt;="&amp;$F1925,
sales!$H:$H,"&lt;="&amp;$G1925
))</f>
        <v/>
      </c>
      <c r="O1925" s="10">
        <f>IF(M1925="","",M1925-N1925)</f>
        <v/>
      </c>
      <c r="P1925" s="11">
        <f>IF(M1925=0,"",N1925/M1925)</f>
        <v/>
      </c>
      <c r="Q1925" s="12">
        <f>IF(OR(G1925="",O1925=""),"",
IF(AND(G1925&lt;TODAY(),O1925&gt;0),"YES","NO"))</f>
        <v/>
      </c>
      <c r="R1925" s="100" t="n"/>
      <c r="S1925" s="14" t="n"/>
      <c r="T1925" s="15">
        <f>IF(Q1925="YES", IF(R1925="Company",L1925*(1+S1925),IF(R1925="Vendor",L1925*(1-S1925),"")),"")</f>
        <v/>
      </c>
      <c r="U1925" s="15">
        <f>IF(Q1925="YES",O1925*T1925,"")</f>
        <v/>
      </c>
      <c r="V1925" s="16" t="n"/>
      <c r="W1925" s="17">
        <f>IF(Q1925="YES",G1925+V1925,"")</f>
        <v/>
      </c>
      <c r="X1925" s="18">
        <f>IF(Q1925="YES",IF(TODAY()&gt;W1925,"OVERDUE","WITHIN TIME"),"")</f>
        <v/>
      </c>
    </row>
    <row r="1926">
      <c r="A1926" s="3" t="n">
        <v>1922</v>
      </c>
      <c r="B1926" s="4" t="n"/>
      <c r="C1926" s="4" t="n"/>
      <c r="D1926" s="5">
        <f>IF(E1926="ISNR20","Natural Rubber-TSNR (ISNR-20)","")</f>
        <v/>
      </c>
      <c r="E1926" s="4" t="n"/>
      <c r="F1926" s="6" t="n"/>
      <c r="G1926" s="6" t="n"/>
      <c r="H1926" s="7">
        <f>IF(G1926="","",G1926-TODAY())</f>
        <v/>
      </c>
      <c r="I1926" s="8">
        <f>IF(G1926="","",
IF(G1926&lt;TODAY(),
IF(O1926&gt;0,"Violated","Completed"),
IF(H1926&lt;=7,"Expiring Soon",
"Active")))</f>
        <v/>
      </c>
      <c r="J1926" s="8">
        <f>IF(C1926="","",
COUNTIFS(
sales!$C:$C,$C1926,
sales!$E:$E,$E1926,
sales!$H:$H,"&gt;="&amp;$F1926,
sales!$H:$H,"&lt;="&amp;$G1926
))</f>
        <v/>
      </c>
      <c r="K1926" s="9">
        <f>IF(COUNTIFS(sales!C:C, C1926)=0,"",
_xlfn.MAXIFS(sales!H:H, sales!C:C, C1926))</f>
        <v/>
      </c>
      <c r="L1926" s="4" t="n"/>
      <c r="M1926" s="4" t="n"/>
      <c r="N1926" s="10">
        <f>IF(C1926="","",
SUMIFS(
sales!$I:$I,
sales!$C:$C,$C1926,
sales!$E:$E,$E1926,
sales!$H:$H,"&gt;="&amp;$F1926,
sales!$H:$H,"&lt;="&amp;$G1926
))</f>
        <v/>
      </c>
      <c r="O1926" s="10">
        <f>IF(M1926="","",M1926-N1926)</f>
        <v/>
      </c>
      <c r="P1926" s="11">
        <f>IF(M1926=0,"",N1926/M1926)</f>
        <v/>
      </c>
      <c r="Q1926" s="12">
        <f>IF(OR(G1926="",O1926=""),"",
IF(AND(G1926&lt;TODAY(),O1926&gt;0),"YES","NO"))</f>
        <v/>
      </c>
      <c r="R1926" s="100" t="n"/>
      <c r="S1926" s="14" t="n"/>
      <c r="T1926" s="15">
        <f>IF(Q1926="YES", IF(R1926="Company",L1926*(1+S1926),IF(R1926="Vendor",L1926*(1-S1926),"")),"")</f>
        <v/>
      </c>
      <c r="U1926" s="15">
        <f>IF(Q1926="YES",O1926*T1926,"")</f>
        <v/>
      </c>
      <c r="V1926" s="16" t="n"/>
      <c r="W1926" s="17">
        <f>IF(Q1926="YES",G1926+V1926,"")</f>
        <v/>
      </c>
      <c r="X1926" s="18">
        <f>IF(Q1926="YES",IF(TODAY()&gt;W1926,"OVERDUE","WITHIN TIME"),"")</f>
        <v/>
      </c>
    </row>
    <row r="1927">
      <c r="A1927" s="3" t="n">
        <v>1923</v>
      </c>
      <c r="B1927" s="4" t="n"/>
      <c r="C1927" s="4" t="n"/>
      <c r="D1927" s="5">
        <f>IF(E1927="ISNR20","Natural Rubber-TSNR (ISNR-20)","")</f>
        <v/>
      </c>
      <c r="E1927" s="4" t="n"/>
      <c r="F1927" s="6" t="n"/>
      <c r="G1927" s="6" t="n"/>
      <c r="H1927" s="7">
        <f>IF(G1927="","",G1927-TODAY())</f>
        <v/>
      </c>
      <c r="I1927" s="8">
        <f>IF(G1927="","",
IF(G1927&lt;TODAY(),
IF(O1927&gt;0,"Violated","Completed"),
IF(H1927&lt;=7,"Expiring Soon",
"Active")))</f>
        <v/>
      </c>
      <c r="J1927" s="8">
        <f>IF(C1927="","",
COUNTIFS(
sales!$C:$C,$C1927,
sales!$E:$E,$E1927,
sales!$H:$H,"&gt;="&amp;$F1927,
sales!$H:$H,"&lt;="&amp;$G1927
))</f>
        <v/>
      </c>
      <c r="K1927" s="9">
        <f>IF(COUNTIFS(sales!C:C, C1927)=0,"",
_xlfn.MAXIFS(sales!H:H, sales!C:C, C1927))</f>
        <v/>
      </c>
      <c r="L1927" s="4" t="n"/>
      <c r="M1927" s="4" t="n"/>
      <c r="N1927" s="10">
        <f>IF(C1927="","",
SUMIFS(
sales!$I:$I,
sales!$C:$C,$C1927,
sales!$E:$E,$E1927,
sales!$H:$H,"&gt;="&amp;$F1927,
sales!$H:$H,"&lt;="&amp;$G1927
))</f>
        <v/>
      </c>
      <c r="O1927" s="10">
        <f>IF(M1927="","",M1927-N1927)</f>
        <v/>
      </c>
      <c r="P1927" s="11">
        <f>IF(M1927=0,"",N1927/M1927)</f>
        <v/>
      </c>
      <c r="Q1927" s="12">
        <f>IF(OR(G1927="",O1927=""),"",
IF(AND(G1927&lt;TODAY(),O1927&gt;0),"YES","NO"))</f>
        <v/>
      </c>
      <c r="R1927" s="100" t="n"/>
      <c r="S1927" s="14" t="n"/>
      <c r="T1927" s="15">
        <f>IF(Q1927="YES", IF(R1927="Company",L1927*(1+S1927),IF(R1927="Vendor",L1927*(1-S1927),"")),"")</f>
        <v/>
      </c>
      <c r="U1927" s="15">
        <f>IF(Q1927="YES",O1927*T1927,"")</f>
        <v/>
      </c>
      <c r="V1927" s="16" t="n"/>
      <c r="W1927" s="17">
        <f>IF(Q1927="YES",G1927+V1927,"")</f>
        <v/>
      </c>
      <c r="X1927" s="18">
        <f>IF(Q1927="YES",IF(TODAY()&gt;W1927,"OVERDUE","WITHIN TIME"),"")</f>
        <v/>
      </c>
    </row>
    <row r="1928">
      <c r="A1928" s="3" t="n">
        <v>1924</v>
      </c>
      <c r="B1928" s="4" t="n"/>
      <c r="C1928" s="4" t="n"/>
      <c r="D1928" s="5">
        <f>IF(E1928="ISNR20","Natural Rubber-TSNR (ISNR-20)","")</f>
        <v/>
      </c>
      <c r="E1928" s="4" t="n"/>
      <c r="F1928" s="6" t="n"/>
      <c r="G1928" s="6" t="n"/>
      <c r="H1928" s="7">
        <f>IF(G1928="","",G1928-TODAY())</f>
        <v/>
      </c>
      <c r="I1928" s="8">
        <f>IF(G1928="","",
IF(G1928&lt;TODAY(),
IF(O1928&gt;0,"Violated","Completed"),
IF(H1928&lt;=7,"Expiring Soon",
"Active")))</f>
        <v/>
      </c>
      <c r="J1928" s="8">
        <f>IF(C1928="","",
COUNTIFS(
sales!$C:$C,$C1928,
sales!$E:$E,$E1928,
sales!$H:$H,"&gt;="&amp;$F1928,
sales!$H:$H,"&lt;="&amp;$G1928
))</f>
        <v/>
      </c>
      <c r="K1928" s="9">
        <f>IF(COUNTIFS(sales!C:C, C1928)=0,"",
_xlfn.MAXIFS(sales!H:H, sales!C:C, C1928))</f>
        <v/>
      </c>
      <c r="L1928" s="4" t="n"/>
      <c r="M1928" s="4" t="n"/>
      <c r="N1928" s="10">
        <f>IF(C1928="","",
SUMIFS(
sales!$I:$I,
sales!$C:$C,$C1928,
sales!$E:$E,$E1928,
sales!$H:$H,"&gt;="&amp;$F1928,
sales!$H:$H,"&lt;="&amp;$G1928
))</f>
        <v/>
      </c>
      <c r="O1928" s="10">
        <f>IF(M1928="","",M1928-N1928)</f>
        <v/>
      </c>
      <c r="P1928" s="11">
        <f>IF(M1928=0,"",N1928/M1928)</f>
        <v/>
      </c>
      <c r="Q1928" s="12">
        <f>IF(OR(G1928="",O1928=""),"",
IF(AND(G1928&lt;TODAY(),O1928&gt;0),"YES","NO"))</f>
        <v/>
      </c>
      <c r="R1928" s="100" t="n"/>
      <c r="S1928" s="14" t="n"/>
      <c r="T1928" s="15">
        <f>IF(Q1928="YES", IF(R1928="Company",L1928*(1+S1928),IF(R1928="Vendor",L1928*(1-S1928),"")),"")</f>
        <v/>
      </c>
      <c r="U1928" s="15">
        <f>IF(Q1928="YES",O1928*T1928,"")</f>
        <v/>
      </c>
      <c r="V1928" s="16" t="n"/>
      <c r="W1928" s="17">
        <f>IF(Q1928="YES",G1928+V1928,"")</f>
        <v/>
      </c>
      <c r="X1928" s="18">
        <f>IF(Q1928="YES",IF(TODAY()&gt;W1928,"OVERDUE","WITHIN TIME"),"")</f>
        <v/>
      </c>
    </row>
    <row r="1929">
      <c r="A1929" s="3" t="n">
        <v>1925</v>
      </c>
      <c r="B1929" s="4" t="n"/>
      <c r="C1929" s="4" t="n"/>
      <c r="D1929" s="5">
        <f>IF(E1929="ISNR20","Natural Rubber-TSNR (ISNR-20)","")</f>
        <v/>
      </c>
      <c r="E1929" s="4" t="n"/>
      <c r="F1929" s="6" t="n"/>
      <c r="G1929" s="6" t="n"/>
      <c r="H1929" s="7">
        <f>IF(G1929="","",G1929-TODAY())</f>
        <v/>
      </c>
      <c r="I1929" s="8">
        <f>IF(G1929="","",
IF(G1929&lt;TODAY(),
IF(O1929&gt;0,"Violated","Completed"),
IF(H1929&lt;=7,"Expiring Soon",
"Active")))</f>
        <v/>
      </c>
      <c r="J1929" s="8">
        <f>IF(C1929="","",
COUNTIFS(
sales!$C:$C,$C1929,
sales!$E:$E,$E1929,
sales!$H:$H,"&gt;="&amp;$F1929,
sales!$H:$H,"&lt;="&amp;$G1929
))</f>
        <v/>
      </c>
      <c r="K1929" s="9">
        <f>IF(COUNTIFS(sales!C:C, C1929)=0,"",
_xlfn.MAXIFS(sales!H:H, sales!C:C, C1929))</f>
        <v/>
      </c>
      <c r="L1929" s="4" t="n"/>
      <c r="M1929" s="4" t="n"/>
      <c r="N1929" s="10">
        <f>IF(C1929="","",
SUMIFS(
sales!$I:$I,
sales!$C:$C,$C1929,
sales!$E:$E,$E1929,
sales!$H:$H,"&gt;="&amp;$F1929,
sales!$H:$H,"&lt;="&amp;$G1929
))</f>
        <v/>
      </c>
      <c r="O1929" s="10">
        <f>IF(M1929="","",M1929-N1929)</f>
        <v/>
      </c>
      <c r="P1929" s="11">
        <f>IF(M1929=0,"",N1929/M1929)</f>
        <v/>
      </c>
      <c r="Q1929" s="12">
        <f>IF(OR(G1929="",O1929=""),"",
IF(AND(G1929&lt;TODAY(),O1929&gt;0),"YES","NO"))</f>
        <v/>
      </c>
      <c r="R1929" s="100" t="n"/>
      <c r="S1929" s="14" t="n"/>
      <c r="T1929" s="15">
        <f>IF(Q1929="YES", IF(R1929="Company",L1929*(1+S1929),IF(R1929="Vendor",L1929*(1-S1929),"")),"")</f>
        <v/>
      </c>
      <c r="U1929" s="15">
        <f>IF(Q1929="YES",O1929*T1929,"")</f>
        <v/>
      </c>
      <c r="V1929" s="16" t="n"/>
      <c r="W1929" s="17">
        <f>IF(Q1929="YES",G1929+V1929,"")</f>
        <v/>
      </c>
      <c r="X1929" s="18">
        <f>IF(Q1929="YES",IF(TODAY()&gt;W1929,"OVERDUE","WITHIN TIME"),"")</f>
        <v/>
      </c>
    </row>
    <row r="1930">
      <c r="A1930" s="3" t="n">
        <v>1926</v>
      </c>
      <c r="B1930" s="4" t="n"/>
      <c r="C1930" s="4" t="n"/>
      <c r="D1930" s="5">
        <f>IF(E1930="ISNR20","Natural Rubber-TSNR (ISNR-20)","")</f>
        <v/>
      </c>
      <c r="E1930" s="4" t="n"/>
      <c r="F1930" s="6" t="n"/>
      <c r="G1930" s="6" t="n"/>
      <c r="H1930" s="7">
        <f>IF(G1930="","",G1930-TODAY())</f>
        <v/>
      </c>
      <c r="I1930" s="8">
        <f>IF(G1930="","",
IF(G1930&lt;TODAY(),
IF(O1930&gt;0,"Violated","Completed"),
IF(H1930&lt;=7,"Expiring Soon",
"Active")))</f>
        <v/>
      </c>
      <c r="J1930" s="8">
        <f>IF(C1930="","",
COUNTIFS(
sales!$C:$C,$C1930,
sales!$E:$E,$E1930,
sales!$H:$H,"&gt;="&amp;$F1930,
sales!$H:$H,"&lt;="&amp;$G1930
))</f>
        <v/>
      </c>
      <c r="K1930" s="9">
        <f>IF(COUNTIFS(sales!C:C, C1930)=0,"",
_xlfn.MAXIFS(sales!H:H, sales!C:C, C1930))</f>
        <v/>
      </c>
      <c r="L1930" s="4" t="n"/>
      <c r="M1930" s="4" t="n"/>
      <c r="N1930" s="10">
        <f>IF(C1930="","",
SUMIFS(
sales!$I:$I,
sales!$C:$C,$C1930,
sales!$E:$E,$E1930,
sales!$H:$H,"&gt;="&amp;$F1930,
sales!$H:$H,"&lt;="&amp;$G1930
))</f>
        <v/>
      </c>
      <c r="O1930" s="10">
        <f>IF(M1930="","",M1930-N1930)</f>
        <v/>
      </c>
      <c r="P1930" s="11">
        <f>IF(M1930=0,"",N1930/M1930)</f>
        <v/>
      </c>
      <c r="Q1930" s="12">
        <f>IF(OR(G1930="",O1930=""),"",
IF(AND(G1930&lt;TODAY(),O1930&gt;0),"YES","NO"))</f>
        <v/>
      </c>
      <c r="R1930" s="100" t="n"/>
      <c r="S1930" s="14" t="n"/>
      <c r="T1930" s="15">
        <f>IF(Q1930="YES", IF(R1930="Company",L1930*(1+S1930),IF(R1930="Vendor",L1930*(1-S1930),"")),"")</f>
        <v/>
      </c>
      <c r="U1930" s="15">
        <f>IF(Q1930="YES",O1930*T1930,"")</f>
        <v/>
      </c>
      <c r="V1930" s="16" t="n"/>
      <c r="W1930" s="17">
        <f>IF(Q1930="YES",G1930+V1930,"")</f>
        <v/>
      </c>
      <c r="X1930" s="18">
        <f>IF(Q1930="YES",IF(TODAY()&gt;W1930,"OVERDUE","WITHIN TIME"),"")</f>
        <v/>
      </c>
    </row>
    <row r="1931">
      <c r="A1931" s="3" t="n">
        <v>1927</v>
      </c>
      <c r="B1931" s="4" t="n"/>
      <c r="C1931" s="4" t="n"/>
      <c r="D1931" s="5">
        <f>IF(E1931="ISNR20","Natural Rubber-TSNR (ISNR-20)","")</f>
        <v/>
      </c>
      <c r="E1931" s="4" t="n"/>
      <c r="F1931" s="6" t="n"/>
      <c r="G1931" s="6" t="n"/>
      <c r="H1931" s="7">
        <f>IF(G1931="","",G1931-TODAY())</f>
        <v/>
      </c>
      <c r="I1931" s="8">
        <f>IF(G1931="","",
IF(G1931&lt;TODAY(),
IF(O1931&gt;0,"Violated","Completed"),
IF(H1931&lt;=7,"Expiring Soon",
"Active")))</f>
        <v/>
      </c>
      <c r="J1931" s="8">
        <f>IF(C1931="","",
COUNTIFS(
sales!$C:$C,$C1931,
sales!$E:$E,$E1931,
sales!$H:$H,"&gt;="&amp;$F1931,
sales!$H:$H,"&lt;="&amp;$G1931
))</f>
        <v/>
      </c>
      <c r="K1931" s="9">
        <f>IF(COUNTIFS(sales!C:C, C1931)=0,"",
_xlfn.MAXIFS(sales!H:H, sales!C:C, C1931))</f>
        <v/>
      </c>
      <c r="L1931" s="4" t="n"/>
      <c r="M1931" s="4" t="n"/>
      <c r="N1931" s="10">
        <f>IF(C1931="","",
SUMIFS(
sales!$I:$I,
sales!$C:$C,$C1931,
sales!$E:$E,$E1931,
sales!$H:$H,"&gt;="&amp;$F1931,
sales!$H:$H,"&lt;="&amp;$G1931
))</f>
        <v/>
      </c>
      <c r="O1931" s="10">
        <f>IF(M1931="","",M1931-N1931)</f>
        <v/>
      </c>
      <c r="P1931" s="11">
        <f>IF(M1931=0,"",N1931/M1931)</f>
        <v/>
      </c>
      <c r="Q1931" s="12">
        <f>IF(OR(G1931="",O1931=""),"",
IF(AND(G1931&lt;TODAY(),O1931&gt;0),"YES","NO"))</f>
        <v/>
      </c>
      <c r="R1931" s="100" t="n"/>
      <c r="S1931" s="14" t="n"/>
      <c r="T1931" s="15">
        <f>IF(Q1931="YES", IF(R1931="Company",L1931*(1+S1931),IF(R1931="Vendor",L1931*(1-S1931),"")),"")</f>
        <v/>
      </c>
      <c r="U1931" s="15">
        <f>IF(Q1931="YES",O1931*T1931,"")</f>
        <v/>
      </c>
      <c r="V1931" s="16" t="n"/>
      <c r="W1931" s="17">
        <f>IF(Q1931="YES",G1931+V1931,"")</f>
        <v/>
      </c>
      <c r="X1931" s="18">
        <f>IF(Q1931="YES",IF(TODAY()&gt;W1931,"OVERDUE","WITHIN TIME"),"")</f>
        <v/>
      </c>
    </row>
    <row r="1932">
      <c r="A1932" s="3" t="n">
        <v>1928</v>
      </c>
      <c r="B1932" s="4" t="n"/>
      <c r="C1932" s="4" t="n"/>
      <c r="D1932" s="5">
        <f>IF(E1932="ISNR20","Natural Rubber-TSNR (ISNR-20)","")</f>
        <v/>
      </c>
      <c r="E1932" s="4" t="n"/>
      <c r="F1932" s="6" t="n"/>
      <c r="G1932" s="6" t="n"/>
      <c r="H1932" s="7">
        <f>IF(G1932="","",G1932-TODAY())</f>
        <v/>
      </c>
      <c r="I1932" s="8">
        <f>IF(G1932="","",
IF(G1932&lt;TODAY(),
IF(O1932&gt;0,"Violated","Completed"),
IF(H1932&lt;=7,"Expiring Soon",
"Active")))</f>
        <v/>
      </c>
      <c r="J1932" s="8">
        <f>IF(C1932="","",
COUNTIFS(
sales!$C:$C,$C1932,
sales!$E:$E,$E1932,
sales!$H:$H,"&gt;="&amp;$F1932,
sales!$H:$H,"&lt;="&amp;$G1932
))</f>
        <v/>
      </c>
      <c r="K1932" s="9">
        <f>IF(COUNTIFS(sales!C:C, C1932)=0,"",
_xlfn.MAXIFS(sales!H:H, sales!C:C, C1932))</f>
        <v/>
      </c>
      <c r="L1932" s="4" t="n"/>
      <c r="M1932" s="4" t="n"/>
      <c r="N1932" s="10">
        <f>IF(C1932="","",
SUMIFS(
sales!$I:$I,
sales!$C:$C,$C1932,
sales!$E:$E,$E1932,
sales!$H:$H,"&gt;="&amp;$F1932,
sales!$H:$H,"&lt;="&amp;$G1932
))</f>
        <v/>
      </c>
      <c r="O1932" s="10">
        <f>IF(M1932="","",M1932-N1932)</f>
        <v/>
      </c>
      <c r="P1932" s="11">
        <f>IF(M1932=0,"",N1932/M1932)</f>
        <v/>
      </c>
      <c r="Q1932" s="12">
        <f>IF(OR(G1932="",O1932=""),"",
IF(AND(G1932&lt;TODAY(),O1932&gt;0),"YES","NO"))</f>
        <v/>
      </c>
      <c r="R1932" s="100" t="n"/>
      <c r="S1932" s="14" t="n"/>
      <c r="T1932" s="15">
        <f>IF(Q1932="YES", IF(R1932="Company",L1932*(1+S1932),IF(R1932="Vendor",L1932*(1-S1932),"")),"")</f>
        <v/>
      </c>
      <c r="U1932" s="15">
        <f>IF(Q1932="YES",O1932*T1932,"")</f>
        <v/>
      </c>
      <c r="V1932" s="16" t="n"/>
      <c r="W1932" s="17">
        <f>IF(Q1932="YES",G1932+V1932,"")</f>
        <v/>
      </c>
      <c r="X1932" s="18">
        <f>IF(Q1932="YES",IF(TODAY()&gt;W1932,"OVERDUE","WITHIN TIME"),"")</f>
        <v/>
      </c>
    </row>
    <row r="1933">
      <c r="A1933" s="3" t="n">
        <v>1929</v>
      </c>
      <c r="B1933" s="4" t="n"/>
      <c r="C1933" s="4" t="n"/>
      <c r="D1933" s="5">
        <f>IF(E1933="ISNR20","Natural Rubber-TSNR (ISNR-20)","")</f>
        <v/>
      </c>
      <c r="E1933" s="4" t="n"/>
      <c r="F1933" s="6" t="n"/>
      <c r="G1933" s="6" t="n"/>
      <c r="H1933" s="7">
        <f>IF(G1933="","",G1933-TODAY())</f>
        <v/>
      </c>
      <c r="I1933" s="8">
        <f>IF(G1933="","",
IF(G1933&lt;TODAY(),
IF(O1933&gt;0,"Violated","Completed"),
IF(H1933&lt;=7,"Expiring Soon",
"Active")))</f>
        <v/>
      </c>
      <c r="J1933" s="8">
        <f>IF(C1933="","",
COUNTIFS(
sales!$C:$C,$C1933,
sales!$E:$E,$E1933,
sales!$H:$H,"&gt;="&amp;$F1933,
sales!$H:$H,"&lt;="&amp;$G1933
))</f>
        <v/>
      </c>
      <c r="K1933" s="9">
        <f>IF(COUNTIFS(sales!C:C, C1933)=0,"",
_xlfn.MAXIFS(sales!H:H, sales!C:C, C1933))</f>
        <v/>
      </c>
      <c r="L1933" s="4" t="n"/>
      <c r="M1933" s="4" t="n"/>
      <c r="N1933" s="10">
        <f>IF(C1933="","",
SUMIFS(
sales!$I:$I,
sales!$C:$C,$C1933,
sales!$E:$E,$E1933,
sales!$H:$H,"&gt;="&amp;$F1933,
sales!$H:$H,"&lt;="&amp;$G1933
))</f>
        <v/>
      </c>
      <c r="O1933" s="10">
        <f>IF(M1933="","",M1933-N1933)</f>
        <v/>
      </c>
      <c r="P1933" s="11">
        <f>IF(M1933=0,"",N1933/M1933)</f>
        <v/>
      </c>
      <c r="Q1933" s="12">
        <f>IF(OR(G1933="",O1933=""),"",
IF(AND(G1933&lt;TODAY(),O1933&gt;0),"YES","NO"))</f>
        <v/>
      </c>
      <c r="R1933" s="100" t="n"/>
      <c r="S1933" s="14" t="n"/>
      <c r="T1933" s="15">
        <f>IF(Q1933="YES", IF(R1933="Company",L1933*(1+S1933),IF(R1933="Vendor",L1933*(1-S1933),"")),"")</f>
        <v/>
      </c>
      <c r="U1933" s="15">
        <f>IF(Q1933="YES",O1933*T1933,"")</f>
        <v/>
      </c>
      <c r="V1933" s="16" t="n"/>
      <c r="W1933" s="17">
        <f>IF(Q1933="YES",G1933+V1933,"")</f>
        <v/>
      </c>
      <c r="X1933" s="18">
        <f>IF(Q1933="YES",IF(TODAY()&gt;W1933,"OVERDUE","WITHIN TIME"),"")</f>
        <v/>
      </c>
    </row>
    <row r="1934">
      <c r="A1934" s="3" t="n">
        <v>1930</v>
      </c>
      <c r="B1934" s="4" t="n"/>
      <c r="C1934" s="4" t="n"/>
      <c r="D1934" s="5">
        <f>IF(E1934="ISNR20","Natural Rubber-TSNR (ISNR-20)","")</f>
        <v/>
      </c>
      <c r="E1934" s="4" t="n"/>
      <c r="F1934" s="6" t="n"/>
      <c r="G1934" s="6" t="n"/>
      <c r="H1934" s="7">
        <f>IF(G1934="","",G1934-TODAY())</f>
        <v/>
      </c>
      <c r="I1934" s="8">
        <f>IF(G1934="","",
IF(G1934&lt;TODAY(),
IF(O1934&gt;0,"Violated","Completed"),
IF(H1934&lt;=7,"Expiring Soon",
"Active")))</f>
        <v/>
      </c>
      <c r="J1934" s="8">
        <f>IF(C1934="","",
COUNTIFS(
sales!$C:$C,$C1934,
sales!$E:$E,$E1934,
sales!$H:$H,"&gt;="&amp;$F1934,
sales!$H:$H,"&lt;="&amp;$G1934
))</f>
        <v/>
      </c>
      <c r="K1934" s="9">
        <f>IF(COUNTIFS(sales!C:C, C1934)=0,"",
_xlfn.MAXIFS(sales!H:H, sales!C:C, C1934))</f>
        <v/>
      </c>
      <c r="L1934" s="4" t="n"/>
      <c r="M1934" s="4" t="n"/>
      <c r="N1934" s="10">
        <f>IF(C1934="","",
SUMIFS(
sales!$I:$I,
sales!$C:$C,$C1934,
sales!$E:$E,$E1934,
sales!$H:$H,"&gt;="&amp;$F1934,
sales!$H:$H,"&lt;="&amp;$G1934
))</f>
        <v/>
      </c>
      <c r="O1934" s="10">
        <f>IF(M1934="","",M1934-N1934)</f>
        <v/>
      </c>
      <c r="P1934" s="11">
        <f>IF(M1934=0,"",N1934/M1934)</f>
        <v/>
      </c>
      <c r="Q1934" s="12">
        <f>IF(OR(G1934="",O1934=""),"",
IF(AND(G1934&lt;TODAY(),O1934&gt;0),"YES","NO"))</f>
        <v/>
      </c>
      <c r="R1934" s="100" t="n"/>
      <c r="S1934" s="14" t="n"/>
      <c r="T1934" s="15">
        <f>IF(Q1934="YES", IF(R1934="Company",L1934*(1+S1934),IF(R1934="Vendor",L1934*(1-S1934),"")),"")</f>
        <v/>
      </c>
      <c r="U1934" s="15">
        <f>IF(Q1934="YES",O1934*T1934,"")</f>
        <v/>
      </c>
      <c r="V1934" s="16" t="n"/>
      <c r="W1934" s="17">
        <f>IF(Q1934="YES",G1934+V1934,"")</f>
        <v/>
      </c>
      <c r="X1934" s="18">
        <f>IF(Q1934="YES",IF(TODAY()&gt;W1934,"OVERDUE","WITHIN TIME"),"")</f>
        <v/>
      </c>
    </row>
    <row r="1935">
      <c r="A1935" s="3" t="n">
        <v>1931</v>
      </c>
      <c r="B1935" s="4" t="n"/>
      <c r="C1935" s="4" t="n"/>
      <c r="D1935" s="5">
        <f>IF(E1935="ISNR20","Natural Rubber-TSNR (ISNR-20)","")</f>
        <v/>
      </c>
      <c r="E1935" s="4" t="n"/>
      <c r="F1935" s="6" t="n"/>
      <c r="G1935" s="6" t="n"/>
      <c r="H1935" s="7">
        <f>IF(G1935="","",G1935-TODAY())</f>
        <v/>
      </c>
      <c r="I1935" s="8">
        <f>IF(G1935="","",
IF(G1935&lt;TODAY(),
IF(O1935&gt;0,"Violated","Completed"),
IF(H1935&lt;=7,"Expiring Soon",
"Active")))</f>
        <v/>
      </c>
      <c r="J1935" s="8">
        <f>IF(C1935="","",
COUNTIFS(
sales!$C:$C,$C1935,
sales!$E:$E,$E1935,
sales!$H:$H,"&gt;="&amp;$F1935,
sales!$H:$H,"&lt;="&amp;$G1935
))</f>
        <v/>
      </c>
      <c r="K1935" s="9">
        <f>IF(COUNTIFS(sales!C:C, C1935)=0,"",
_xlfn.MAXIFS(sales!H:H, sales!C:C, C1935))</f>
        <v/>
      </c>
      <c r="L1935" s="4" t="n"/>
      <c r="M1935" s="4" t="n"/>
      <c r="N1935" s="10">
        <f>IF(C1935="","",
SUMIFS(
sales!$I:$I,
sales!$C:$C,$C1935,
sales!$E:$E,$E1935,
sales!$H:$H,"&gt;="&amp;$F1935,
sales!$H:$H,"&lt;="&amp;$G1935
))</f>
        <v/>
      </c>
      <c r="O1935" s="10">
        <f>IF(M1935="","",M1935-N1935)</f>
        <v/>
      </c>
      <c r="P1935" s="11">
        <f>IF(M1935=0,"",N1935/M1935)</f>
        <v/>
      </c>
      <c r="Q1935" s="12">
        <f>IF(OR(G1935="",O1935=""),"",
IF(AND(G1935&lt;TODAY(),O1935&gt;0),"YES","NO"))</f>
        <v/>
      </c>
      <c r="R1935" s="100" t="n"/>
      <c r="S1935" s="14" t="n"/>
      <c r="T1935" s="15">
        <f>IF(Q1935="YES", IF(R1935="Company",L1935*(1+S1935),IF(R1935="Vendor",L1935*(1-S1935),"")),"")</f>
        <v/>
      </c>
      <c r="U1935" s="15">
        <f>IF(Q1935="YES",O1935*T1935,"")</f>
        <v/>
      </c>
      <c r="V1935" s="16" t="n"/>
      <c r="W1935" s="17">
        <f>IF(Q1935="YES",G1935+V1935,"")</f>
        <v/>
      </c>
      <c r="X1935" s="18">
        <f>IF(Q1935="YES",IF(TODAY()&gt;W1935,"OVERDUE","WITHIN TIME"),"")</f>
        <v/>
      </c>
    </row>
    <row r="1936">
      <c r="A1936" s="3" t="n">
        <v>1932</v>
      </c>
      <c r="B1936" s="4" t="n"/>
      <c r="C1936" s="4" t="n"/>
      <c r="D1936" s="5">
        <f>IF(E1936="ISNR20","Natural Rubber-TSNR (ISNR-20)","")</f>
        <v/>
      </c>
      <c r="E1936" s="4" t="n"/>
      <c r="F1936" s="6" t="n"/>
      <c r="G1936" s="6" t="n"/>
      <c r="H1936" s="7">
        <f>IF(G1936="","",G1936-TODAY())</f>
        <v/>
      </c>
      <c r="I1936" s="8">
        <f>IF(G1936="","",
IF(G1936&lt;TODAY(),
IF(O1936&gt;0,"Violated","Completed"),
IF(H1936&lt;=7,"Expiring Soon",
"Active")))</f>
        <v/>
      </c>
      <c r="J1936" s="8">
        <f>IF(C1936="","",
COUNTIFS(
sales!$C:$C,$C1936,
sales!$E:$E,$E1936,
sales!$H:$H,"&gt;="&amp;$F1936,
sales!$H:$H,"&lt;="&amp;$G1936
))</f>
        <v/>
      </c>
      <c r="K1936" s="9">
        <f>IF(COUNTIFS(sales!C:C, C1936)=0,"",
_xlfn.MAXIFS(sales!H:H, sales!C:C, C1936))</f>
        <v/>
      </c>
      <c r="L1936" s="4" t="n"/>
      <c r="M1936" s="4" t="n"/>
      <c r="N1936" s="10">
        <f>IF(C1936="","",
SUMIFS(
sales!$I:$I,
sales!$C:$C,$C1936,
sales!$E:$E,$E1936,
sales!$H:$H,"&gt;="&amp;$F1936,
sales!$H:$H,"&lt;="&amp;$G1936
))</f>
        <v/>
      </c>
      <c r="O1936" s="10">
        <f>IF(M1936="","",M1936-N1936)</f>
        <v/>
      </c>
      <c r="P1936" s="11">
        <f>IF(M1936=0,"",N1936/M1936)</f>
        <v/>
      </c>
      <c r="Q1936" s="12">
        <f>IF(OR(G1936="",O1936=""),"",
IF(AND(G1936&lt;TODAY(),O1936&gt;0),"YES","NO"))</f>
        <v/>
      </c>
      <c r="R1936" s="100" t="n"/>
      <c r="S1936" s="14" t="n"/>
      <c r="T1936" s="15">
        <f>IF(Q1936="YES", IF(R1936="Company",L1936*(1+S1936),IF(R1936="Vendor",L1936*(1-S1936),"")),"")</f>
        <v/>
      </c>
      <c r="U1936" s="15">
        <f>IF(Q1936="YES",O1936*T1936,"")</f>
        <v/>
      </c>
      <c r="V1936" s="16" t="n"/>
      <c r="W1936" s="17">
        <f>IF(Q1936="YES",G1936+V1936,"")</f>
        <v/>
      </c>
      <c r="X1936" s="18">
        <f>IF(Q1936="YES",IF(TODAY()&gt;W1936,"OVERDUE","WITHIN TIME"),"")</f>
        <v/>
      </c>
    </row>
    <row r="1937">
      <c r="A1937" s="3" t="n">
        <v>1933</v>
      </c>
      <c r="B1937" s="4" t="n"/>
      <c r="C1937" s="4" t="n"/>
      <c r="D1937" s="5">
        <f>IF(E1937="ISNR20","Natural Rubber-TSNR (ISNR-20)","")</f>
        <v/>
      </c>
      <c r="E1937" s="4" t="n"/>
      <c r="F1937" s="6" t="n"/>
      <c r="G1937" s="6" t="n"/>
      <c r="H1937" s="7">
        <f>IF(G1937="","",G1937-TODAY())</f>
        <v/>
      </c>
      <c r="I1937" s="8">
        <f>IF(G1937="","",
IF(G1937&lt;TODAY(),
IF(O1937&gt;0,"Violated","Completed"),
IF(H1937&lt;=7,"Expiring Soon",
"Active")))</f>
        <v/>
      </c>
      <c r="J1937" s="8">
        <f>IF(C1937="","",
COUNTIFS(
sales!$C:$C,$C1937,
sales!$E:$E,$E1937,
sales!$H:$H,"&gt;="&amp;$F1937,
sales!$H:$H,"&lt;="&amp;$G1937
))</f>
        <v/>
      </c>
      <c r="K1937" s="9">
        <f>IF(COUNTIFS(sales!C:C, C1937)=0,"",
_xlfn.MAXIFS(sales!H:H, sales!C:C, C1937))</f>
        <v/>
      </c>
      <c r="L1937" s="4" t="n"/>
      <c r="M1937" s="4" t="n"/>
      <c r="N1937" s="10">
        <f>IF(C1937="","",
SUMIFS(
sales!$I:$I,
sales!$C:$C,$C1937,
sales!$E:$E,$E1937,
sales!$H:$H,"&gt;="&amp;$F1937,
sales!$H:$H,"&lt;="&amp;$G1937
))</f>
        <v/>
      </c>
      <c r="O1937" s="10">
        <f>IF(M1937="","",M1937-N1937)</f>
        <v/>
      </c>
      <c r="P1937" s="11">
        <f>IF(M1937=0,"",N1937/M1937)</f>
        <v/>
      </c>
      <c r="Q1937" s="12">
        <f>IF(OR(G1937="",O1937=""),"",
IF(AND(G1937&lt;TODAY(),O1937&gt;0),"YES","NO"))</f>
        <v/>
      </c>
      <c r="R1937" s="100" t="n"/>
      <c r="S1937" s="14" t="n"/>
      <c r="T1937" s="15">
        <f>IF(Q1937="YES", IF(R1937="Company",L1937*(1+S1937),IF(R1937="Vendor",L1937*(1-S1937),"")),"")</f>
        <v/>
      </c>
      <c r="U1937" s="15">
        <f>IF(Q1937="YES",O1937*T1937,"")</f>
        <v/>
      </c>
      <c r="V1937" s="16" t="n"/>
      <c r="W1937" s="17">
        <f>IF(Q1937="YES",G1937+V1937,"")</f>
        <v/>
      </c>
      <c r="X1937" s="18">
        <f>IF(Q1937="YES",IF(TODAY()&gt;W1937,"OVERDUE","WITHIN TIME"),"")</f>
        <v/>
      </c>
    </row>
    <row r="1938">
      <c r="A1938" s="3" t="n">
        <v>1934</v>
      </c>
      <c r="B1938" s="4" t="n"/>
      <c r="C1938" s="4" t="n"/>
      <c r="D1938" s="5">
        <f>IF(E1938="ISNR20","Natural Rubber-TSNR (ISNR-20)","")</f>
        <v/>
      </c>
      <c r="E1938" s="4" t="n"/>
      <c r="F1938" s="6" t="n"/>
      <c r="G1938" s="6" t="n"/>
      <c r="H1938" s="7">
        <f>IF(G1938="","",G1938-TODAY())</f>
        <v/>
      </c>
      <c r="I1938" s="8">
        <f>IF(G1938="","",
IF(G1938&lt;TODAY(),
IF(O1938&gt;0,"Violated","Completed"),
IF(H1938&lt;=7,"Expiring Soon",
"Active")))</f>
        <v/>
      </c>
      <c r="J1938" s="8">
        <f>IF(C1938="","",
COUNTIFS(
sales!$C:$C,$C1938,
sales!$E:$E,$E1938,
sales!$H:$H,"&gt;="&amp;$F1938,
sales!$H:$H,"&lt;="&amp;$G1938
))</f>
        <v/>
      </c>
      <c r="K1938" s="9">
        <f>IF(COUNTIFS(sales!C:C, C1938)=0,"",
_xlfn.MAXIFS(sales!H:H, sales!C:C, C1938))</f>
        <v/>
      </c>
      <c r="L1938" s="4" t="n"/>
      <c r="M1938" s="4" t="n"/>
      <c r="N1938" s="10">
        <f>IF(C1938="","",
SUMIFS(
sales!$I:$I,
sales!$C:$C,$C1938,
sales!$E:$E,$E1938,
sales!$H:$H,"&gt;="&amp;$F1938,
sales!$H:$H,"&lt;="&amp;$G1938
))</f>
        <v/>
      </c>
      <c r="O1938" s="10">
        <f>IF(M1938="","",M1938-N1938)</f>
        <v/>
      </c>
      <c r="P1938" s="11">
        <f>IF(M1938=0,"",N1938/M1938)</f>
        <v/>
      </c>
      <c r="Q1938" s="12">
        <f>IF(OR(G1938="",O1938=""),"",
IF(AND(G1938&lt;TODAY(),O1938&gt;0),"YES","NO"))</f>
        <v/>
      </c>
      <c r="R1938" s="100" t="n"/>
      <c r="S1938" s="14" t="n"/>
      <c r="T1938" s="15">
        <f>IF(Q1938="YES", IF(R1938="Company",L1938*(1+S1938),IF(R1938="Vendor",L1938*(1-S1938),"")),"")</f>
        <v/>
      </c>
      <c r="U1938" s="15">
        <f>IF(Q1938="YES",O1938*T1938,"")</f>
        <v/>
      </c>
      <c r="V1938" s="16" t="n"/>
      <c r="W1938" s="17">
        <f>IF(Q1938="YES",G1938+V1938,"")</f>
        <v/>
      </c>
      <c r="X1938" s="18">
        <f>IF(Q1938="YES",IF(TODAY()&gt;W1938,"OVERDUE","WITHIN TIME"),"")</f>
        <v/>
      </c>
    </row>
    <row r="1939">
      <c r="A1939" s="3" t="n">
        <v>1935</v>
      </c>
      <c r="B1939" s="4" t="n"/>
      <c r="C1939" s="4" t="n"/>
      <c r="D1939" s="5">
        <f>IF(E1939="ISNR20","Natural Rubber-TSNR (ISNR-20)","")</f>
        <v/>
      </c>
      <c r="E1939" s="4" t="n"/>
      <c r="F1939" s="6" t="n"/>
      <c r="G1939" s="6" t="n"/>
      <c r="H1939" s="7">
        <f>IF(G1939="","",G1939-TODAY())</f>
        <v/>
      </c>
      <c r="I1939" s="8">
        <f>IF(G1939="","",
IF(G1939&lt;TODAY(),
IF(O1939&gt;0,"Violated","Completed"),
IF(H1939&lt;=7,"Expiring Soon",
"Active")))</f>
        <v/>
      </c>
      <c r="J1939" s="8">
        <f>IF(C1939="","",
COUNTIFS(
sales!$C:$C,$C1939,
sales!$E:$E,$E1939,
sales!$H:$H,"&gt;="&amp;$F1939,
sales!$H:$H,"&lt;="&amp;$G1939
))</f>
        <v/>
      </c>
      <c r="K1939" s="9">
        <f>IF(COUNTIFS(sales!C:C, C1939)=0,"",
_xlfn.MAXIFS(sales!H:H, sales!C:C, C1939))</f>
        <v/>
      </c>
      <c r="L1939" s="4" t="n"/>
      <c r="M1939" s="4" t="n"/>
      <c r="N1939" s="10">
        <f>IF(C1939="","",
SUMIFS(
sales!$I:$I,
sales!$C:$C,$C1939,
sales!$E:$E,$E1939,
sales!$H:$H,"&gt;="&amp;$F1939,
sales!$H:$H,"&lt;="&amp;$G1939
))</f>
        <v/>
      </c>
      <c r="O1939" s="10">
        <f>IF(M1939="","",M1939-N1939)</f>
        <v/>
      </c>
      <c r="P1939" s="11">
        <f>IF(M1939=0,"",N1939/M1939)</f>
        <v/>
      </c>
      <c r="Q1939" s="12">
        <f>IF(OR(G1939="",O1939=""),"",
IF(AND(G1939&lt;TODAY(),O1939&gt;0),"YES","NO"))</f>
        <v/>
      </c>
      <c r="R1939" s="100" t="n"/>
      <c r="S1939" s="14" t="n"/>
      <c r="T1939" s="15">
        <f>IF(Q1939="YES", IF(R1939="Company",L1939*(1+S1939),IF(R1939="Vendor",L1939*(1-S1939),"")),"")</f>
        <v/>
      </c>
      <c r="U1939" s="15">
        <f>IF(Q1939="YES",O1939*T1939,"")</f>
        <v/>
      </c>
      <c r="V1939" s="16" t="n"/>
      <c r="W1939" s="17">
        <f>IF(Q1939="YES",G1939+V1939,"")</f>
        <v/>
      </c>
      <c r="X1939" s="18">
        <f>IF(Q1939="YES",IF(TODAY()&gt;W1939,"OVERDUE","WITHIN TIME"),"")</f>
        <v/>
      </c>
    </row>
    <row r="1940">
      <c r="A1940" s="3" t="n">
        <v>1936</v>
      </c>
      <c r="B1940" s="4" t="n"/>
      <c r="C1940" s="4" t="n"/>
      <c r="D1940" s="5">
        <f>IF(E1940="ISNR20","Natural Rubber-TSNR (ISNR-20)","")</f>
        <v/>
      </c>
      <c r="E1940" s="4" t="n"/>
      <c r="F1940" s="6" t="n"/>
      <c r="G1940" s="6" t="n"/>
      <c r="H1940" s="7">
        <f>IF(G1940="","",G1940-TODAY())</f>
        <v/>
      </c>
      <c r="I1940" s="8">
        <f>IF(G1940="","",
IF(G1940&lt;TODAY(),
IF(O1940&gt;0,"Violated","Completed"),
IF(H1940&lt;=7,"Expiring Soon",
"Active")))</f>
        <v/>
      </c>
      <c r="J1940" s="8">
        <f>IF(C1940="","",
COUNTIFS(
sales!$C:$C,$C1940,
sales!$E:$E,$E1940,
sales!$H:$H,"&gt;="&amp;$F1940,
sales!$H:$H,"&lt;="&amp;$G1940
))</f>
        <v/>
      </c>
      <c r="K1940" s="9">
        <f>IF(COUNTIFS(sales!C:C, C1940)=0,"",
_xlfn.MAXIFS(sales!H:H, sales!C:C, C1940))</f>
        <v/>
      </c>
      <c r="L1940" s="4" t="n"/>
      <c r="M1940" s="4" t="n"/>
      <c r="N1940" s="10">
        <f>IF(C1940="","",
SUMIFS(
sales!$I:$I,
sales!$C:$C,$C1940,
sales!$E:$E,$E1940,
sales!$H:$H,"&gt;="&amp;$F1940,
sales!$H:$H,"&lt;="&amp;$G1940
))</f>
        <v/>
      </c>
      <c r="O1940" s="10">
        <f>IF(M1940="","",M1940-N1940)</f>
        <v/>
      </c>
      <c r="P1940" s="11">
        <f>IF(M1940=0,"",N1940/M1940)</f>
        <v/>
      </c>
      <c r="Q1940" s="12">
        <f>IF(OR(G1940="",O1940=""),"",
IF(AND(G1940&lt;TODAY(),O1940&gt;0),"YES","NO"))</f>
        <v/>
      </c>
      <c r="R1940" s="100" t="n"/>
      <c r="S1940" s="14" t="n"/>
      <c r="T1940" s="15">
        <f>IF(Q1940="YES", IF(R1940="Company",L1940*(1+S1940),IF(R1940="Vendor",L1940*(1-S1940),"")),"")</f>
        <v/>
      </c>
      <c r="U1940" s="15">
        <f>IF(Q1940="YES",O1940*T1940,"")</f>
        <v/>
      </c>
      <c r="V1940" s="16" t="n"/>
      <c r="W1940" s="17">
        <f>IF(Q1940="YES",G1940+V1940,"")</f>
        <v/>
      </c>
      <c r="X1940" s="18">
        <f>IF(Q1940="YES",IF(TODAY()&gt;W1940,"OVERDUE","WITHIN TIME"),"")</f>
        <v/>
      </c>
    </row>
    <row r="1941">
      <c r="A1941" s="3" t="n">
        <v>1937</v>
      </c>
      <c r="B1941" s="4" t="n"/>
      <c r="C1941" s="4" t="n"/>
      <c r="D1941" s="5">
        <f>IF(E1941="ISNR20","Natural Rubber-TSNR (ISNR-20)","")</f>
        <v/>
      </c>
      <c r="E1941" s="4" t="n"/>
      <c r="F1941" s="6" t="n"/>
      <c r="G1941" s="6" t="n"/>
      <c r="H1941" s="7">
        <f>IF(G1941="","",G1941-TODAY())</f>
        <v/>
      </c>
      <c r="I1941" s="8">
        <f>IF(G1941="","",
IF(G1941&lt;TODAY(),
IF(O1941&gt;0,"Violated","Completed"),
IF(H1941&lt;=7,"Expiring Soon",
"Active")))</f>
        <v/>
      </c>
      <c r="J1941" s="8">
        <f>IF(C1941="","",
COUNTIFS(
sales!$C:$C,$C1941,
sales!$E:$E,$E1941,
sales!$H:$H,"&gt;="&amp;$F1941,
sales!$H:$H,"&lt;="&amp;$G1941
))</f>
        <v/>
      </c>
      <c r="K1941" s="9">
        <f>IF(COUNTIFS(sales!C:C, C1941)=0,"",
_xlfn.MAXIFS(sales!H:H, sales!C:C, C1941))</f>
        <v/>
      </c>
      <c r="L1941" s="4" t="n"/>
      <c r="M1941" s="4" t="n"/>
      <c r="N1941" s="10">
        <f>IF(C1941="","",
SUMIFS(
sales!$I:$I,
sales!$C:$C,$C1941,
sales!$E:$E,$E1941,
sales!$H:$H,"&gt;="&amp;$F1941,
sales!$H:$H,"&lt;="&amp;$G1941
))</f>
        <v/>
      </c>
      <c r="O1941" s="10">
        <f>IF(M1941="","",M1941-N1941)</f>
        <v/>
      </c>
      <c r="P1941" s="11">
        <f>IF(M1941=0,"",N1941/M1941)</f>
        <v/>
      </c>
      <c r="Q1941" s="12">
        <f>IF(OR(G1941="",O1941=""),"",
IF(AND(G1941&lt;TODAY(),O1941&gt;0),"YES","NO"))</f>
        <v/>
      </c>
      <c r="R1941" s="100" t="n"/>
      <c r="S1941" s="14" t="n"/>
      <c r="T1941" s="15">
        <f>IF(Q1941="YES", IF(R1941="Company",L1941*(1+S1941),IF(R1941="Vendor",L1941*(1-S1941),"")),"")</f>
        <v/>
      </c>
      <c r="U1941" s="15">
        <f>IF(Q1941="YES",O1941*T1941,"")</f>
        <v/>
      </c>
      <c r="V1941" s="16" t="n"/>
      <c r="W1941" s="17">
        <f>IF(Q1941="YES",G1941+V1941,"")</f>
        <v/>
      </c>
      <c r="X1941" s="18">
        <f>IF(Q1941="YES",IF(TODAY()&gt;W1941,"OVERDUE","WITHIN TIME"),"")</f>
        <v/>
      </c>
    </row>
    <row r="1942">
      <c r="A1942" s="3" t="n">
        <v>1938</v>
      </c>
      <c r="B1942" s="4" t="n"/>
      <c r="C1942" s="4" t="n"/>
      <c r="D1942" s="5">
        <f>IF(E1942="ISNR20","Natural Rubber-TSNR (ISNR-20)","")</f>
        <v/>
      </c>
      <c r="E1942" s="4" t="n"/>
      <c r="F1942" s="6" t="n"/>
      <c r="G1942" s="6" t="n"/>
      <c r="H1942" s="7">
        <f>IF(G1942="","",G1942-TODAY())</f>
        <v/>
      </c>
      <c r="I1942" s="8">
        <f>IF(G1942="","",
IF(G1942&lt;TODAY(),
IF(O1942&gt;0,"Violated","Completed"),
IF(H1942&lt;=7,"Expiring Soon",
"Active")))</f>
        <v/>
      </c>
      <c r="J1942" s="8">
        <f>IF(C1942="","",
COUNTIFS(
sales!$C:$C,$C1942,
sales!$E:$E,$E1942,
sales!$H:$H,"&gt;="&amp;$F1942,
sales!$H:$H,"&lt;="&amp;$G1942
))</f>
        <v/>
      </c>
      <c r="K1942" s="9">
        <f>IF(COUNTIFS(sales!C:C, C1942)=0,"",
_xlfn.MAXIFS(sales!H:H, sales!C:C, C1942))</f>
        <v/>
      </c>
      <c r="L1942" s="4" t="n"/>
      <c r="M1942" s="4" t="n"/>
      <c r="N1942" s="10">
        <f>IF(C1942="","",
SUMIFS(
sales!$I:$I,
sales!$C:$C,$C1942,
sales!$E:$E,$E1942,
sales!$H:$H,"&gt;="&amp;$F1942,
sales!$H:$H,"&lt;="&amp;$G1942
))</f>
        <v/>
      </c>
      <c r="O1942" s="10">
        <f>IF(M1942="","",M1942-N1942)</f>
        <v/>
      </c>
      <c r="P1942" s="11">
        <f>IF(M1942=0,"",N1942/M1942)</f>
        <v/>
      </c>
      <c r="Q1942" s="12">
        <f>IF(OR(G1942="",O1942=""),"",
IF(AND(G1942&lt;TODAY(),O1942&gt;0),"YES","NO"))</f>
        <v/>
      </c>
      <c r="R1942" s="100" t="n"/>
      <c r="S1942" s="14" t="n"/>
      <c r="T1942" s="15">
        <f>IF(Q1942="YES", IF(R1942="Company",L1942*(1+S1942),IF(R1942="Vendor",L1942*(1-S1942),"")),"")</f>
        <v/>
      </c>
      <c r="U1942" s="15">
        <f>IF(Q1942="YES",O1942*T1942,"")</f>
        <v/>
      </c>
      <c r="V1942" s="16" t="n"/>
      <c r="W1942" s="17">
        <f>IF(Q1942="YES",G1942+V1942,"")</f>
        <v/>
      </c>
      <c r="X1942" s="18">
        <f>IF(Q1942="YES",IF(TODAY()&gt;W1942,"OVERDUE","WITHIN TIME"),"")</f>
        <v/>
      </c>
    </row>
    <row r="1943">
      <c r="A1943" s="3" t="n">
        <v>1939</v>
      </c>
      <c r="B1943" s="4" t="n"/>
      <c r="C1943" s="4" t="n"/>
      <c r="D1943" s="5">
        <f>IF(E1943="ISNR20","Natural Rubber-TSNR (ISNR-20)","")</f>
        <v/>
      </c>
      <c r="E1943" s="4" t="n"/>
      <c r="F1943" s="6" t="n"/>
      <c r="G1943" s="6" t="n"/>
      <c r="H1943" s="7">
        <f>IF(G1943="","",G1943-TODAY())</f>
        <v/>
      </c>
      <c r="I1943" s="8">
        <f>IF(G1943="","",
IF(G1943&lt;TODAY(),
IF(O1943&gt;0,"Violated","Completed"),
IF(H1943&lt;=7,"Expiring Soon",
"Active")))</f>
        <v/>
      </c>
      <c r="J1943" s="8">
        <f>IF(C1943="","",
COUNTIFS(
sales!$C:$C,$C1943,
sales!$E:$E,$E1943,
sales!$H:$H,"&gt;="&amp;$F1943,
sales!$H:$H,"&lt;="&amp;$G1943
))</f>
        <v/>
      </c>
      <c r="K1943" s="9">
        <f>IF(COUNTIFS(sales!C:C, C1943)=0,"",
_xlfn.MAXIFS(sales!H:H, sales!C:C, C1943))</f>
        <v/>
      </c>
      <c r="L1943" s="4" t="n"/>
      <c r="M1943" s="4" t="n"/>
      <c r="N1943" s="10">
        <f>IF(C1943="","",
SUMIFS(
sales!$I:$I,
sales!$C:$C,$C1943,
sales!$E:$E,$E1943,
sales!$H:$H,"&gt;="&amp;$F1943,
sales!$H:$H,"&lt;="&amp;$G1943
))</f>
        <v/>
      </c>
      <c r="O1943" s="10">
        <f>IF(M1943="","",M1943-N1943)</f>
        <v/>
      </c>
      <c r="P1943" s="11">
        <f>IF(M1943=0,"",N1943/M1943)</f>
        <v/>
      </c>
      <c r="Q1943" s="12">
        <f>IF(OR(G1943="",O1943=""),"",
IF(AND(G1943&lt;TODAY(),O1943&gt;0),"YES","NO"))</f>
        <v/>
      </c>
      <c r="R1943" s="100" t="n"/>
      <c r="S1943" s="14" t="n"/>
      <c r="T1943" s="15">
        <f>IF(Q1943="YES", IF(R1943="Company",L1943*(1+S1943),IF(R1943="Vendor",L1943*(1-S1943),"")),"")</f>
        <v/>
      </c>
      <c r="U1943" s="15">
        <f>IF(Q1943="YES",O1943*T1943,"")</f>
        <v/>
      </c>
      <c r="V1943" s="16" t="n"/>
      <c r="W1943" s="17">
        <f>IF(Q1943="YES",G1943+V1943,"")</f>
        <v/>
      </c>
      <c r="X1943" s="18">
        <f>IF(Q1943="YES",IF(TODAY()&gt;W1943,"OVERDUE","WITHIN TIME"),"")</f>
        <v/>
      </c>
    </row>
    <row r="1944">
      <c r="A1944" s="3" t="n">
        <v>1940</v>
      </c>
      <c r="B1944" s="4" t="n"/>
      <c r="C1944" s="4" t="n"/>
      <c r="D1944" s="5">
        <f>IF(E1944="ISNR20","Natural Rubber-TSNR (ISNR-20)","")</f>
        <v/>
      </c>
      <c r="E1944" s="4" t="n"/>
      <c r="F1944" s="6" t="n"/>
      <c r="G1944" s="6" t="n"/>
      <c r="H1944" s="7">
        <f>IF(G1944="","",G1944-TODAY())</f>
        <v/>
      </c>
      <c r="I1944" s="8">
        <f>IF(G1944="","",
IF(G1944&lt;TODAY(),
IF(O1944&gt;0,"Violated","Completed"),
IF(H1944&lt;=7,"Expiring Soon",
"Active")))</f>
        <v/>
      </c>
      <c r="J1944" s="8">
        <f>IF(C1944="","",
COUNTIFS(
sales!$C:$C,$C1944,
sales!$E:$E,$E1944,
sales!$H:$H,"&gt;="&amp;$F1944,
sales!$H:$H,"&lt;="&amp;$G1944
))</f>
        <v/>
      </c>
      <c r="K1944" s="9">
        <f>IF(COUNTIFS(sales!C:C, C1944)=0,"",
_xlfn.MAXIFS(sales!H:H, sales!C:C, C1944))</f>
        <v/>
      </c>
      <c r="L1944" s="4" t="n"/>
      <c r="M1944" s="4" t="n"/>
      <c r="N1944" s="10">
        <f>IF(C1944="","",
SUMIFS(
sales!$I:$I,
sales!$C:$C,$C1944,
sales!$E:$E,$E1944,
sales!$H:$H,"&gt;="&amp;$F1944,
sales!$H:$H,"&lt;="&amp;$G1944
))</f>
        <v/>
      </c>
      <c r="O1944" s="10">
        <f>IF(M1944="","",M1944-N1944)</f>
        <v/>
      </c>
      <c r="P1944" s="11">
        <f>IF(M1944=0,"",N1944/M1944)</f>
        <v/>
      </c>
      <c r="Q1944" s="12">
        <f>IF(OR(G1944="",O1944=""),"",
IF(AND(G1944&lt;TODAY(),O1944&gt;0),"YES","NO"))</f>
        <v/>
      </c>
      <c r="R1944" s="100" t="n"/>
      <c r="S1944" s="14" t="n"/>
      <c r="T1944" s="15">
        <f>IF(Q1944="YES", IF(R1944="Company",L1944*(1+S1944),IF(R1944="Vendor",L1944*(1-S1944),"")),"")</f>
        <v/>
      </c>
      <c r="U1944" s="15">
        <f>IF(Q1944="YES",O1944*T1944,"")</f>
        <v/>
      </c>
      <c r="V1944" s="16" t="n"/>
      <c r="W1944" s="17">
        <f>IF(Q1944="YES",G1944+V1944,"")</f>
        <v/>
      </c>
      <c r="X1944" s="18">
        <f>IF(Q1944="YES",IF(TODAY()&gt;W1944,"OVERDUE","WITHIN TIME"),"")</f>
        <v/>
      </c>
    </row>
    <row r="1945">
      <c r="A1945" s="3" t="n">
        <v>1941</v>
      </c>
      <c r="B1945" s="4" t="n"/>
      <c r="C1945" s="4" t="n"/>
      <c r="D1945" s="5">
        <f>IF(E1945="ISNR20","Natural Rubber-TSNR (ISNR-20)","")</f>
        <v/>
      </c>
      <c r="E1945" s="4" t="n"/>
      <c r="F1945" s="6" t="n"/>
      <c r="G1945" s="6" t="n"/>
      <c r="H1945" s="7">
        <f>IF(G1945="","",G1945-TODAY())</f>
        <v/>
      </c>
      <c r="I1945" s="8">
        <f>IF(G1945="","",
IF(G1945&lt;TODAY(),
IF(O1945&gt;0,"Violated","Completed"),
IF(H1945&lt;=7,"Expiring Soon",
"Active")))</f>
        <v/>
      </c>
      <c r="J1945" s="8">
        <f>IF(C1945="","",
COUNTIFS(
sales!$C:$C,$C1945,
sales!$E:$E,$E1945,
sales!$H:$H,"&gt;="&amp;$F1945,
sales!$H:$H,"&lt;="&amp;$G1945
))</f>
        <v/>
      </c>
      <c r="K1945" s="9">
        <f>IF(COUNTIFS(sales!C:C, C1945)=0,"",
_xlfn.MAXIFS(sales!H:H, sales!C:C, C1945))</f>
        <v/>
      </c>
      <c r="L1945" s="4" t="n"/>
      <c r="M1945" s="4" t="n"/>
      <c r="N1945" s="10">
        <f>IF(C1945="","",
SUMIFS(
sales!$I:$I,
sales!$C:$C,$C1945,
sales!$E:$E,$E1945,
sales!$H:$H,"&gt;="&amp;$F1945,
sales!$H:$H,"&lt;="&amp;$G1945
))</f>
        <v/>
      </c>
      <c r="O1945" s="10">
        <f>IF(M1945="","",M1945-N1945)</f>
        <v/>
      </c>
      <c r="P1945" s="11">
        <f>IF(M1945=0,"",N1945/M1945)</f>
        <v/>
      </c>
      <c r="Q1945" s="12">
        <f>IF(OR(G1945="",O1945=""),"",
IF(AND(G1945&lt;TODAY(),O1945&gt;0),"YES","NO"))</f>
        <v/>
      </c>
      <c r="R1945" s="100" t="n"/>
      <c r="S1945" s="14" t="n"/>
      <c r="T1945" s="15">
        <f>IF(Q1945="YES", IF(R1945="Company",L1945*(1+S1945),IF(R1945="Vendor",L1945*(1-S1945),"")),"")</f>
        <v/>
      </c>
      <c r="U1945" s="15">
        <f>IF(Q1945="YES",O1945*T1945,"")</f>
        <v/>
      </c>
      <c r="V1945" s="16" t="n"/>
      <c r="W1945" s="17">
        <f>IF(Q1945="YES",G1945+V1945,"")</f>
        <v/>
      </c>
      <c r="X1945" s="18">
        <f>IF(Q1945="YES",IF(TODAY()&gt;W1945,"OVERDUE","WITHIN TIME"),"")</f>
        <v/>
      </c>
    </row>
    <row r="1946">
      <c r="A1946" s="3" t="n">
        <v>1942</v>
      </c>
      <c r="B1946" s="4" t="n"/>
      <c r="C1946" s="4" t="n"/>
      <c r="D1946" s="5">
        <f>IF(E1946="ISNR20","Natural Rubber-TSNR (ISNR-20)","")</f>
        <v/>
      </c>
      <c r="E1946" s="4" t="n"/>
      <c r="F1946" s="6" t="n"/>
      <c r="G1946" s="6" t="n"/>
      <c r="H1946" s="7">
        <f>IF(G1946="","",G1946-TODAY())</f>
        <v/>
      </c>
      <c r="I1946" s="8">
        <f>IF(G1946="","",
IF(G1946&lt;TODAY(),
IF(O1946&gt;0,"Violated","Completed"),
IF(H1946&lt;=7,"Expiring Soon",
"Active")))</f>
        <v/>
      </c>
      <c r="J1946" s="8">
        <f>IF(C1946="","",
COUNTIFS(
sales!$C:$C,$C1946,
sales!$E:$E,$E1946,
sales!$H:$H,"&gt;="&amp;$F1946,
sales!$H:$H,"&lt;="&amp;$G1946
))</f>
        <v/>
      </c>
      <c r="K1946" s="9">
        <f>IF(COUNTIFS(sales!C:C, C1946)=0,"",
_xlfn.MAXIFS(sales!H:H, sales!C:C, C1946))</f>
        <v/>
      </c>
      <c r="L1946" s="4" t="n"/>
      <c r="M1946" s="4" t="n"/>
      <c r="N1946" s="10">
        <f>IF(C1946="","",
SUMIFS(
sales!$I:$I,
sales!$C:$C,$C1946,
sales!$E:$E,$E1946,
sales!$H:$H,"&gt;="&amp;$F1946,
sales!$H:$H,"&lt;="&amp;$G1946
))</f>
        <v/>
      </c>
      <c r="O1946" s="10">
        <f>IF(M1946="","",M1946-N1946)</f>
        <v/>
      </c>
      <c r="P1946" s="11">
        <f>IF(M1946=0,"",N1946/M1946)</f>
        <v/>
      </c>
      <c r="Q1946" s="12">
        <f>IF(OR(G1946="",O1946=""),"",
IF(AND(G1946&lt;TODAY(),O1946&gt;0),"YES","NO"))</f>
        <v/>
      </c>
      <c r="R1946" s="100" t="n"/>
      <c r="S1946" s="14" t="n"/>
      <c r="T1946" s="15">
        <f>IF(Q1946="YES", IF(R1946="Company",L1946*(1+S1946),IF(R1946="Vendor",L1946*(1-S1946),"")),"")</f>
        <v/>
      </c>
      <c r="U1946" s="15">
        <f>IF(Q1946="YES",O1946*T1946,"")</f>
        <v/>
      </c>
      <c r="V1946" s="16" t="n"/>
      <c r="W1946" s="17">
        <f>IF(Q1946="YES",G1946+V1946,"")</f>
        <v/>
      </c>
      <c r="X1946" s="18">
        <f>IF(Q1946="YES",IF(TODAY()&gt;W1946,"OVERDUE","WITHIN TIME"),"")</f>
        <v/>
      </c>
    </row>
    <row r="1947">
      <c r="A1947" s="3" t="n">
        <v>1943</v>
      </c>
      <c r="B1947" s="4" t="n"/>
      <c r="C1947" s="4" t="n"/>
      <c r="D1947" s="5">
        <f>IF(E1947="ISNR20","Natural Rubber-TSNR (ISNR-20)","")</f>
        <v/>
      </c>
      <c r="E1947" s="4" t="n"/>
      <c r="F1947" s="6" t="n"/>
      <c r="G1947" s="6" t="n"/>
      <c r="H1947" s="7">
        <f>IF(G1947="","",G1947-TODAY())</f>
        <v/>
      </c>
      <c r="I1947" s="8">
        <f>IF(G1947="","",
IF(G1947&lt;TODAY(),
IF(O1947&gt;0,"Violated","Completed"),
IF(H1947&lt;=7,"Expiring Soon",
"Active")))</f>
        <v/>
      </c>
      <c r="J1947" s="8">
        <f>IF(C1947="","",
COUNTIFS(
sales!$C:$C,$C1947,
sales!$E:$E,$E1947,
sales!$H:$H,"&gt;="&amp;$F1947,
sales!$H:$H,"&lt;="&amp;$G1947
))</f>
        <v/>
      </c>
      <c r="K1947" s="9">
        <f>IF(COUNTIFS(sales!C:C, C1947)=0,"",
_xlfn.MAXIFS(sales!H:H, sales!C:C, C1947))</f>
        <v/>
      </c>
      <c r="L1947" s="4" t="n"/>
      <c r="M1947" s="4" t="n"/>
      <c r="N1947" s="10">
        <f>IF(C1947="","",
SUMIFS(
sales!$I:$I,
sales!$C:$C,$C1947,
sales!$E:$E,$E1947,
sales!$H:$H,"&gt;="&amp;$F1947,
sales!$H:$H,"&lt;="&amp;$G1947
))</f>
        <v/>
      </c>
      <c r="O1947" s="10">
        <f>IF(M1947="","",M1947-N1947)</f>
        <v/>
      </c>
      <c r="P1947" s="11">
        <f>IF(M1947=0,"",N1947/M1947)</f>
        <v/>
      </c>
      <c r="Q1947" s="12">
        <f>IF(OR(G1947="",O1947=""),"",
IF(AND(G1947&lt;TODAY(),O1947&gt;0),"YES","NO"))</f>
        <v/>
      </c>
      <c r="R1947" s="100" t="n"/>
      <c r="S1947" s="14" t="n"/>
      <c r="T1947" s="15">
        <f>IF(Q1947="YES", IF(R1947="Company",L1947*(1+S1947),IF(R1947="Vendor",L1947*(1-S1947),"")),"")</f>
        <v/>
      </c>
      <c r="U1947" s="15">
        <f>IF(Q1947="YES",O1947*T1947,"")</f>
        <v/>
      </c>
      <c r="V1947" s="16" t="n"/>
      <c r="W1947" s="17">
        <f>IF(Q1947="YES",G1947+V1947,"")</f>
        <v/>
      </c>
      <c r="X1947" s="18">
        <f>IF(Q1947="YES",IF(TODAY()&gt;W1947,"OVERDUE","WITHIN TIME"),"")</f>
        <v/>
      </c>
    </row>
    <row r="1948">
      <c r="A1948" s="3" t="n">
        <v>1944</v>
      </c>
      <c r="B1948" s="4" t="n"/>
      <c r="C1948" s="4" t="n"/>
      <c r="D1948" s="5">
        <f>IF(E1948="ISNR20","Natural Rubber-TSNR (ISNR-20)","")</f>
        <v/>
      </c>
      <c r="E1948" s="4" t="n"/>
      <c r="F1948" s="6" t="n"/>
      <c r="G1948" s="6" t="n"/>
      <c r="H1948" s="7">
        <f>IF(G1948="","",G1948-TODAY())</f>
        <v/>
      </c>
      <c r="I1948" s="8">
        <f>IF(G1948="","",
IF(G1948&lt;TODAY(),
IF(O1948&gt;0,"Violated","Completed"),
IF(H1948&lt;=7,"Expiring Soon",
"Active")))</f>
        <v/>
      </c>
      <c r="J1948" s="8">
        <f>IF(C1948="","",
COUNTIFS(
sales!$C:$C,$C1948,
sales!$E:$E,$E1948,
sales!$H:$H,"&gt;="&amp;$F1948,
sales!$H:$H,"&lt;="&amp;$G1948
))</f>
        <v/>
      </c>
      <c r="K1948" s="9">
        <f>IF(COUNTIFS(sales!C:C, C1948)=0,"",
_xlfn.MAXIFS(sales!H:H, sales!C:C, C1948))</f>
        <v/>
      </c>
      <c r="L1948" s="4" t="n"/>
      <c r="M1948" s="4" t="n"/>
      <c r="N1948" s="10">
        <f>IF(C1948="","",
SUMIFS(
sales!$I:$I,
sales!$C:$C,$C1948,
sales!$E:$E,$E1948,
sales!$H:$H,"&gt;="&amp;$F1948,
sales!$H:$H,"&lt;="&amp;$G1948
))</f>
        <v/>
      </c>
      <c r="O1948" s="10">
        <f>IF(M1948="","",M1948-N1948)</f>
        <v/>
      </c>
      <c r="P1948" s="11">
        <f>IF(M1948=0,"",N1948/M1948)</f>
        <v/>
      </c>
      <c r="Q1948" s="12">
        <f>IF(OR(G1948="",O1948=""),"",
IF(AND(G1948&lt;TODAY(),O1948&gt;0),"YES","NO"))</f>
        <v/>
      </c>
      <c r="R1948" s="100" t="n"/>
      <c r="S1948" s="14" t="n"/>
      <c r="T1948" s="15">
        <f>IF(Q1948="YES", IF(R1948="Company",L1948*(1+S1948),IF(R1948="Vendor",L1948*(1-S1948),"")),"")</f>
        <v/>
      </c>
      <c r="U1948" s="15">
        <f>IF(Q1948="YES",O1948*T1948,"")</f>
        <v/>
      </c>
      <c r="V1948" s="16" t="n"/>
      <c r="W1948" s="17">
        <f>IF(Q1948="YES",G1948+V1948,"")</f>
        <v/>
      </c>
      <c r="X1948" s="18">
        <f>IF(Q1948="YES",IF(TODAY()&gt;W1948,"OVERDUE","WITHIN TIME"),"")</f>
        <v/>
      </c>
    </row>
    <row r="1949">
      <c r="A1949" s="3" t="n">
        <v>1945</v>
      </c>
      <c r="B1949" s="4" t="n"/>
      <c r="C1949" s="4" t="n"/>
      <c r="D1949" s="5">
        <f>IF(E1949="ISNR20","Natural Rubber-TSNR (ISNR-20)","")</f>
        <v/>
      </c>
      <c r="E1949" s="4" t="n"/>
      <c r="F1949" s="6" t="n"/>
      <c r="G1949" s="6" t="n"/>
      <c r="H1949" s="7">
        <f>IF(G1949="","",G1949-TODAY())</f>
        <v/>
      </c>
      <c r="I1949" s="8">
        <f>IF(G1949="","",
IF(G1949&lt;TODAY(),
IF(O1949&gt;0,"Violated","Completed"),
IF(H1949&lt;=7,"Expiring Soon",
"Active")))</f>
        <v/>
      </c>
      <c r="J1949" s="8">
        <f>IF(C1949="","",
COUNTIFS(
sales!$C:$C,$C1949,
sales!$E:$E,$E1949,
sales!$H:$H,"&gt;="&amp;$F1949,
sales!$H:$H,"&lt;="&amp;$G1949
))</f>
        <v/>
      </c>
      <c r="K1949" s="9">
        <f>IF(COUNTIFS(sales!C:C, C1949)=0,"",
_xlfn.MAXIFS(sales!H:H, sales!C:C, C1949))</f>
        <v/>
      </c>
      <c r="L1949" s="4" t="n"/>
      <c r="M1949" s="4" t="n"/>
      <c r="N1949" s="10">
        <f>IF(C1949="","",
SUMIFS(
sales!$I:$I,
sales!$C:$C,$C1949,
sales!$E:$E,$E1949,
sales!$H:$H,"&gt;="&amp;$F1949,
sales!$H:$H,"&lt;="&amp;$G1949
))</f>
        <v/>
      </c>
      <c r="O1949" s="10">
        <f>IF(M1949="","",M1949-N1949)</f>
        <v/>
      </c>
      <c r="P1949" s="11">
        <f>IF(M1949=0,"",N1949/M1949)</f>
        <v/>
      </c>
      <c r="Q1949" s="12">
        <f>IF(OR(G1949="",O1949=""),"",
IF(AND(G1949&lt;TODAY(),O1949&gt;0),"YES","NO"))</f>
        <v/>
      </c>
      <c r="R1949" s="100" t="n"/>
      <c r="S1949" s="14" t="n"/>
      <c r="T1949" s="15">
        <f>IF(Q1949="YES", IF(R1949="Company",L1949*(1+S1949),IF(R1949="Vendor",L1949*(1-S1949),"")),"")</f>
        <v/>
      </c>
      <c r="U1949" s="15">
        <f>IF(Q1949="YES",O1949*T1949,"")</f>
        <v/>
      </c>
      <c r="V1949" s="16" t="n"/>
      <c r="W1949" s="17">
        <f>IF(Q1949="YES",G1949+V1949,"")</f>
        <v/>
      </c>
      <c r="X1949" s="18">
        <f>IF(Q1949="YES",IF(TODAY()&gt;W1949,"OVERDUE","WITHIN TIME"),"")</f>
        <v/>
      </c>
    </row>
    <row r="1950">
      <c r="A1950" s="3" t="n">
        <v>1946</v>
      </c>
      <c r="B1950" s="4" t="n"/>
      <c r="C1950" s="4" t="n"/>
      <c r="D1950" s="5">
        <f>IF(E1950="ISNR20","Natural Rubber-TSNR (ISNR-20)","")</f>
        <v/>
      </c>
      <c r="E1950" s="4" t="n"/>
      <c r="F1950" s="6" t="n"/>
      <c r="G1950" s="6" t="n"/>
      <c r="H1950" s="7">
        <f>IF(G1950="","",G1950-TODAY())</f>
        <v/>
      </c>
      <c r="I1950" s="8">
        <f>IF(G1950="","",
IF(G1950&lt;TODAY(),
IF(O1950&gt;0,"Violated","Completed"),
IF(H1950&lt;=7,"Expiring Soon",
"Active")))</f>
        <v/>
      </c>
      <c r="J1950" s="8">
        <f>IF(C1950="","",
COUNTIFS(
sales!$C:$C,$C1950,
sales!$E:$E,$E1950,
sales!$H:$H,"&gt;="&amp;$F1950,
sales!$H:$H,"&lt;="&amp;$G1950
))</f>
        <v/>
      </c>
      <c r="K1950" s="9">
        <f>IF(COUNTIFS(sales!C:C, C1950)=0,"",
_xlfn.MAXIFS(sales!H:H, sales!C:C, C1950))</f>
        <v/>
      </c>
      <c r="L1950" s="4" t="n"/>
      <c r="M1950" s="4" t="n"/>
      <c r="N1950" s="10">
        <f>IF(C1950="","",
SUMIFS(
sales!$I:$I,
sales!$C:$C,$C1950,
sales!$E:$E,$E1950,
sales!$H:$H,"&gt;="&amp;$F1950,
sales!$H:$H,"&lt;="&amp;$G1950
))</f>
        <v/>
      </c>
      <c r="O1950" s="10">
        <f>IF(M1950="","",M1950-N1950)</f>
        <v/>
      </c>
      <c r="P1950" s="11">
        <f>IF(M1950=0,"",N1950/M1950)</f>
        <v/>
      </c>
      <c r="Q1950" s="12">
        <f>IF(OR(G1950="",O1950=""),"",
IF(AND(G1950&lt;TODAY(),O1950&gt;0),"YES","NO"))</f>
        <v/>
      </c>
      <c r="R1950" s="100" t="n"/>
      <c r="S1950" s="14" t="n"/>
      <c r="T1950" s="15">
        <f>IF(Q1950="YES", IF(R1950="Company",L1950*(1+S1950),IF(R1950="Vendor",L1950*(1-S1950),"")),"")</f>
        <v/>
      </c>
      <c r="U1950" s="15">
        <f>IF(Q1950="YES",O1950*T1950,"")</f>
        <v/>
      </c>
      <c r="V1950" s="16" t="n"/>
      <c r="W1950" s="17">
        <f>IF(Q1950="YES",G1950+V1950,"")</f>
        <v/>
      </c>
      <c r="X1950" s="18">
        <f>IF(Q1950="YES",IF(TODAY()&gt;W1950,"OVERDUE","WITHIN TIME"),"")</f>
        <v/>
      </c>
    </row>
    <row r="1951">
      <c r="A1951" s="3" t="n">
        <v>1947</v>
      </c>
      <c r="B1951" s="4" t="n"/>
      <c r="C1951" s="4" t="n"/>
      <c r="D1951" s="5">
        <f>IF(E1951="ISNR20","Natural Rubber-TSNR (ISNR-20)","")</f>
        <v/>
      </c>
      <c r="E1951" s="4" t="n"/>
      <c r="F1951" s="6" t="n"/>
      <c r="G1951" s="6" t="n"/>
      <c r="H1951" s="7">
        <f>IF(G1951="","",G1951-TODAY())</f>
        <v/>
      </c>
      <c r="I1951" s="8">
        <f>IF(G1951="","",
IF(G1951&lt;TODAY(),
IF(O1951&gt;0,"Violated","Completed"),
IF(H1951&lt;=7,"Expiring Soon",
"Active")))</f>
        <v/>
      </c>
      <c r="J1951" s="8">
        <f>IF(C1951="","",
COUNTIFS(
sales!$C:$C,$C1951,
sales!$E:$E,$E1951,
sales!$H:$H,"&gt;="&amp;$F1951,
sales!$H:$H,"&lt;="&amp;$G1951
))</f>
        <v/>
      </c>
      <c r="K1951" s="9">
        <f>IF(COUNTIFS(sales!C:C, C1951)=0,"",
_xlfn.MAXIFS(sales!H:H, sales!C:C, C1951))</f>
        <v/>
      </c>
      <c r="L1951" s="4" t="n"/>
      <c r="M1951" s="4" t="n"/>
      <c r="N1951" s="10">
        <f>IF(C1951="","",
SUMIFS(
sales!$I:$I,
sales!$C:$C,$C1951,
sales!$E:$E,$E1951,
sales!$H:$H,"&gt;="&amp;$F1951,
sales!$H:$H,"&lt;="&amp;$G1951
))</f>
        <v/>
      </c>
      <c r="O1951" s="10">
        <f>IF(M1951="","",M1951-N1951)</f>
        <v/>
      </c>
      <c r="P1951" s="11">
        <f>IF(M1951=0,"",N1951/M1951)</f>
        <v/>
      </c>
      <c r="Q1951" s="12">
        <f>IF(OR(G1951="",O1951=""),"",
IF(AND(G1951&lt;TODAY(),O1951&gt;0),"YES","NO"))</f>
        <v/>
      </c>
      <c r="R1951" s="100" t="n"/>
      <c r="S1951" s="14" t="n"/>
      <c r="T1951" s="15">
        <f>IF(Q1951="YES", IF(R1951="Company",L1951*(1+S1951),IF(R1951="Vendor",L1951*(1-S1951),"")),"")</f>
        <v/>
      </c>
      <c r="U1951" s="15">
        <f>IF(Q1951="YES",O1951*T1951,"")</f>
        <v/>
      </c>
      <c r="V1951" s="16" t="n"/>
      <c r="W1951" s="17">
        <f>IF(Q1951="YES",G1951+V1951,"")</f>
        <v/>
      </c>
      <c r="X1951" s="18">
        <f>IF(Q1951="YES",IF(TODAY()&gt;W1951,"OVERDUE","WITHIN TIME"),"")</f>
        <v/>
      </c>
    </row>
    <row r="1952">
      <c r="A1952" s="3" t="n">
        <v>1948</v>
      </c>
      <c r="B1952" s="4" t="n"/>
      <c r="C1952" s="4" t="n"/>
      <c r="D1952" s="5">
        <f>IF(E1952="ISNR20","Natural Rubber-TSNR (ISNR-20)","")</f>
        <v/>
      </c>
      <c r="E1952" s="4" t="n"/>
      <c r="F1952" s="6" t="n"/>
      <c r="G1952" s="6" t="n"/>
      <c r="H1952" s="7">
        <f>IF(G1952="","",G1952-TODAY())</f>
        <v/>
      </c>
      <c r="I1952" s="8">
        <f>IF(G1952="","",
IF(G1952&lt;TODAY(),
IF(O1952&gt;0,"Violated","Completed"),
IF(H1952&lt;=7,"Expiring Soon",
"Active")))</f>
        <v/>
      </c>
      <c r="J1952" s="8">
        <f>IF(C1952="","",
COUNTIFS(
sales!$C:$C,$C1952,
sales!$E:$E,$E1952,
sales!$H:$H,"&gt;="&amp;$F1952,
sales!$H:$H,"&lt;="&amp;$G1952
))</f>
        <v/>
      </c>
      <c r="K1952" s="9">
        <f>IF(COUNTIFS(sales!C:C, C1952)=0,"",
_xlfn.MAXIFS(sales!H:H, sales!C:C, C1952))</f>
        <v/>
      </c>
      <c r="L1952" s="4" t="n"/>
      <c r="M1952" s="4" t="n"/>
      <c r="N1952" s="10">
        <f>IF(C1952="","",
SUMIFS(
sales!$I:$I,
sales!$C:$C,$C1952,
sales!$E:$E,$E1952,
sales!$H:$H,"&gt;="&amp;$F1952,
sales!$H:$H,"&lt;="&amp;$G1952
))</f>
        <v/>
      </c>
      <c r="O1952" s="10">
        <f>IF(M1952="","",M1952-N1952)</f>
        <v/>
      </c>
      <c r="P1952" s="11">
        <f>IF(M1952=0,"",N1952/M1952)</f>
        <v/>
      </c>
      <c r="Q1952" s="12">
        <f>IF(OR(G1952="",O1952=""),"",
IF(AND(G1952&lt;TODAY(),O1952&gt;0),"YES","NO"))</f>
        <v/>
      </c>
      <c r="R1952" s="100" t="n"/>
      <c r="S1952" s="14" t="n"/>
      <c r="T1952" s="15">
        <f>IF(Q1952="YES", IF(R1952="Company",L1952*(1+S1952),IF(R1952="Vendor",L1952*(1-S1952),"")),"")</f>
        <v/>
      </c>
      <c r="U1952" s="15">
        <f>IF(Q1952="YES",O1952*T1952,"")</f>
        <v/>
      </c>
      <c r="V1952" s="16" t="n"/>
      <c r="W1952" s="17">
        <f>IF(Q1952="YES",G1952+V1952,"")</f>
        <v/>
      </c>
      <c r="X1952" s="18">
        <f>IF(Q1952="YES",IF(TODAY()&gt;W1952,"OVERDUE","WITHIN TIME"),"")</f>
        <v/>
      </c>
    </row>
    <row r="1953">
      <c r="A1953" s="3" t="n">
        <v>1949</v>
      </c>
      <c r="B1953" s="4" t="n"/>
      <c r="C1953" s="4" t="n"/>
      <c r="D1953" s="5">
        <f>IF(E1953="ISNR20","Natural Rubber-TSNR (ISNR-20)","")</f>
        <v/>
      </c>
      <c r="E1953" s="4" t="n"/>
      <c r="F1953" s="6" t="n"/>
      <c r="G1953" s="6" t="n"/>
      <c r="H1953" s="7">
        <f>IF(G1953="","",G1953-TODAY())</f>
        <v/>
      </c>
      <c r="I1953" s="8">
        <f>IF(G1953="","",
IF(G1953&lt;TODAY(),
IF(O1953&gt;0,"Violated","Completed"),
IF(H1953&lt;=7,"Expiring Soon",
"Active")))</f>
        <v/>
      </c>
      <c r="J1953" s="8">
        <f>IF(C1953="","",
COUNTIFS(
sales!$C:$C,$C1953,
sales!$E:$E,$E1953,
sales!$H:$H,"&gt;="&amp;$F1953,
sales!$H:$H,"&lt;="&amp;$G1953
))</f>
        <v/>
      </c>
      <c r="K1953" s="9">
        <f>IF(COUNTIFS(sales!C:C, C1953)=0,"",
_xlfn.MAXIFS(sales!H:H, sales!C:C, C1953))</f>
        <v/>
      </c>
      <c r="L1953" s="4" t="n"/>
      <c r="M1953" s="4" t="n"/>
      <c r="N1953" s="10">
        <f>IF(C1953="","",
SUMIFS(
sales!$I:$I,
sales!$C:$C,$C1953,
sales!$E:$E,$E1953,
sales!$H:$H,"&gt;="&amp;$F1953,
sales!$H:$H,"&lt;="&amp;$G1953
))</f>
        <v/>
      </c>
      <c r="O1953" s="10">
        <f>IF(M1953="","",M1953-N1953)</f>
        <v/>
      </c>
      <c r="P1953" s="11">
        <f>IF(M1953=0,"",N1953/M1953)</f>
        <v/>
      </c>
      <c r="Q1953" s="12">
        <f>IF(OR(G1953="",O1953=""),"",
IF(AND(G1953&lt;TODAY(),O1953&gt;0),"YES","NO"))</f>
        <v/>
      </c>
      <c r="R1953" s="100" t="n"/>
      <c r="S1953" s="14" t="n"/>
      <c r="T1953" s="15">
        <f>IF(Q1953="YES", IF(R1953="Company",L1953*(1+S1953),IF(R1953="Vendor",L1953*(1-S1953),"")),"")</f>
        <v/>
      </c>
      <c r="U1953" s="15">
        <f>IF(Q1953="YES",O1953*T1953,"")</f>
        <v/>
      </c>
      <c r="V1953" s="16" t="n"/>
      <c r="W1953" s="17">
        <f>IF(Q1953="YES",G1953+V1953,"")</f>
        <v/>
      </c>
      <c r="X1953" s="18">
        <f>IF(Q1953="YES",IF(TODAY()&gt;W1953,"OVERDUE","WITHIN TIME"),"")</f>
        <v/>
      </c>
    </row>
    <row r="1954">
      <c r="A1954" s="3" t="n">
        <v>1950</v>
      </c>
      <c r="B1954" s="4" t="n"/>
      <c r="C1954" s="4" t="n"/>
      <c r="D1954" s="5">
        <f>IF(E1954="ISNR20","Natural Rubber-TSNR (ISNR-20)","")</f>
        <v/>
      </c>
      <c r="E1954" s="4" t="n"/>
      <c r="F1954" s="6" t="n"/>
      <c r="G1954" s="6" t="n"/>
      <c r="H1954" s="7">
        <f>IF(G1954="","",G1954-TODAY())</f>
        <v/>
      </c>
      <c r="I1954" s="8">
        <f>IF(G1954="","",
IF(G1954&lt;TODAY(),
IF(O1954&gt;0,"Violated","Completed"),
IF(H1954&lt;=7,"Expiring Soon",
"Active")))</f>
        <v/>
      </c>
      <c r="J1954" s="8">
        <f>IF(C1954="","",
COUNTIFS(
sales!$C:$C,$C1954,
sales!$E:$E,$E1954,
sales!$H:$H,"&gt;="&amp;$F1954,
sales!$H:$H,"&lt;="&amp;$G1954
))</f>
        <v/>
      </c>
      <c r="K1954" s="9">
        <f>IF(COUNTIFS(sales!C:C, C1954)=0,"",
_xlfn.MAXIFS(sales!H:H, sales!C:C, C1954))</f>
        <v/>
      </c>
      <c r="L1954" s="4" t="n"/>
      <c r="M1954" s="4" t="n"/>
      <c r="N1954" s="10">
        <f>IF(C1954="","",
SUMIFS(
sales!$I:$I,
sales!$C:$C,$C1954,
sales!$E:$E,$E1954,
sales!$H:$H,"&gt;="&amp;$F1954,
sales!$H:$H,"&lt;="&amp;$G1954
))</f>
        <v/>
      </c>
      <c r="O1954" s="10">
        <f>IF(M1954="","",M1954-N1954)</f>
        <v/>
      </c>
      <c r="P1954" s="11">
        <f>IF(M1954=0,"",N1954/M1954)</f>
        <v/>
      </c>
      <c r="Q1954" s="12">
        <f>IF(OR(G1954="",O1954=""),"",
IF(AND(G1954&lt;TODAY(),O1954&gt;0),"YES","NO"))</f>
        <v/>
      </c>
      <c r="R1954" s="100" t="n"/>
      <c r="S1954" s="14" t="n"/>
      <c r="T1954" s="15">
        <f>IF(Q1954="YES", IF(R1954="Company",L1954*(1+S1954),IF(R1954="Vendor",L1954*(1-S1954),"")),"")</f>
        <v/>
      </c>
      <c r="U1954" s="15">
        <f>IF(Q1954="YES",O1954*T1954,"")</f>
        <v/>
      </c>
      <c r="V1954" s="16" t="n"/>
      <c r="W1954" s="17">
        <f>IF(Q1954="YES",G1954+V1954,"")</f>
        <v/>
      </c>
      <c r="X1954" s="18">
        <f>IF(Q1954="YES",IF(TODAY()&gt;W1954,"OVERDUE","WITHIN TIME"),"")</f>
        <v/>
      </c>
    </row>
    <row r="1955">
      <c r="A1955" s="3" t="n">
        <v>1951</v>
      </c>
      <c r="B1955" s="4" t="n"/>
      <c r="C1955" s="4" t="n"/>
      <c r="D1955" s="5">
        <f>IF(E1955="ISNR20","Natural Rubber-TSNR (ISNR-20)","")</f>
        <v/>
      </c>
      <c r="E1955" s="4" t="n"/>
      <c r="F1955" s="6" t="n"/>
      <c r="G1955" s="6" t="n"/>
      <c r="H1955" s="7">
        <f>IF(G1955="","",G1955-TODAY())</f>
        <v/>
      </c>
      <c r="I1955" s="8">
        <f>IF(G1955="","",
IF(G1955&lt;TODAY(),
IF(O1955&gt;0,"Violated","Completed"),
IF(H1955&lt;=7,"Expiring Soon",
"Active")))</f>
        <v/>
      </c>
      <c r="J1955" s="8">
        <f>IF(C1955="","",
COUNTIFS(
sales!$C:$C,$C1955,
sales!$E:$E,$E1955,
sales!$H:$H,"&gt;="&amp;$F1955,
sales!$H:$H,"&lt;="&amp;$G1955
))</f>
        <v/>
      </c>
      <c r="K1955" s="9">
        <f>IF(COUNTIFS(sales!C:C, C1955)=0,"",
_xlfn.MAXIFS(sales!H:H, sales!C:C, C1955))</f>
        <v/>
      </c>
      <c r="L1955" s="4" t="n"/>
      <c r="M1955" s="4" t="n"/>
      <c r="N1955" s="10">
        <f>IF(C1955="","",
SUMIFS(
sales!$I:$I,
sales!$C:$C,$C1955,
sales!$E:$E,$E1955,
sales!$H:$H,"&gt;="&amp;$F1955,
sales!$H:$H,"&lt;="&amp;$G1955
))</f>
        <v/>
      </c>
      <c r="O1955" s="10">
        <f>IF(M1955="","",M1955-N1955)</f>
        <v/>
      </c>
      <c r="P1955" s="11">
        <f>IF(M1955=0,"",N1955/M1955)</f>
        <v/>
      </c>
      <c r="Q1955" s="12">
        <f>IF(OR(G1955="",O1955=""),"",
IF(AND(G1955&lt;TODAY(),O1955&gt;0),"YES","NO"))</f>
        <v/>
      </c>
      <c r="R1955" s="100" t="n"/>
      <c r="S1955" s="14" t="n"/>
      <c r="T1955" s="15">
        <f>IF(Q1955="YES", IF(R1955="Company",L1955*(1+S1955),IF(R1955="Vendor",L1955*(1-S1955),"")),"")</f>
        <v/>
      </c>
      <c r="U1955" s="15">
        <f>IF(Q1955="YES",O1955*T1955,"")</f>
        <v/>
      </c>
      <c r="V1955" s="16" t="n"/>
      <c r="W1955" s="17">
        <f>IF(Q1955="YES",G1955+V1955,"")</f>
        <v/>
      </c>
      <c r="X1955" s="18">
        <f>IF(Q1955="YES",IF(TODAY()&gt;W1955,"OVERDUE","WITHIN TIME"),"")</f>
        <v/>
      </c>
    </row>
    <row r="1956">
      <c r="A1956" s="3" t="n">
        <v>1952</v>
      </c>
      <c r="B1956" s="4" t="n"/>
      <c r="C1956" s="4" t="n"/>
      <c r="D1956" s="5">
        <f>IF(E1956="ISNR20","Natural Rubber-TSNR (ISNR-20)","")</f>
        <v/>
      </c>
      <c r="E1956" s="4" t="n"/>
      <c r="F1956" s="6" t="n"/>
      <c r="G1956" s="6" t="n"/>
      <c r="H1956" s="7">
        <f>IF(G1956="","",G1956-TODAY())</f>
        <v/>
      </c>
      <c r="I1956" s="8">
        <f>IF(G1956="","",
IF(G1956&lt;TODAY(),
IF(O1956&gt;0,"Violated","Completed"),
IF(H1956&lt;=7,"Expiring Soon",
"Active")))</f>
        <v/>
      </c>
      <c r="J1956" s="8">
        <f>IF(C1956="","",
COUNTIFS(
sales!$C:$C,$C1956,
sales!$E:$E,$E1956,
sales!$H:$H,"&gt;="&amp;$F1956,
sales!$H:$H,"&lt;="&amp;$G1956
))</f>
        <v/>
      </c>
      <c r="K1956" s="9">
        <f>IF(COUNTIFS(sales!C:C, C1956)=0,"",
_xlfn.MAXIFS(sales!H:H, sales!C:C, C1956))</f>
        <v/>
      </c>
      <c r="L1956" s="4" t="n"/>
      <c r="M1956" s="4" t="n"/>
      <c r="N1956" s="10">
        <f>IF(C1956="","",
SUMIFS(
sales!$I:$I,
sales!$C:$C,$C1956,
sales!$E:$E,$E1956,
sales!$H:$H,"&gt;="&amp;$F1956,
sales!$H:$H,"&lt;="&amp;$G1956
))</f>
        <v/>
      </c>
      <c r="O1956" s="10">
        <f>IF(M1956="","",M1956-N1956)</f>
        <v/>
      </c>
      <c r="P1956" s="11">
        <f>IF(M1956=0,"",N1956/M1956)</f>
        <v/>
      </c>
      <c r="Q1956" s="12">
        <f>IF(OR(G1956="",O1956=""),"",
IF(AND(G1956&lt;TODAY(),O1956&gt;0),"YES","NO"))</f>
        <v/>
      </c>
      <c r="R1956" s="100" t="n"/>
      <c r="S1956" s="14" t="n"/>
      <c r="T1956" s="15">
        <f>IF(Q1956="YES", IF(R1956="Company",L1956*(1+S1956),IF(R1956="Vendor",L1956*(1-S1956),"")),"")</f>
        <v/>
      </c>
      <c r="U1956" s="15">
        <f>IF(Q1956="YES",O1956*T1956,"")</f>
        <v/>
      </c>
      <c r="V1956" s="16" t="n"/>
      <c r="W1956" s="17">
        <f>IF(Q1956="YES",G1956+V1956,"")</f>
        <v/>
      </c>
      <c r="X1956" s="18">
        <f>IF(Q1956="YES",IF(TODAY()&gt;W1956,"OVERDUE","WITHIN TIME"),"")</f>
        <v/>
      </c>
    </row>
    <row r="1957">
      <c r="A1957" s="3" t="n">
        <v>1953</v>
      </c>
      <c r="B1957" s="4" t="n"/>
      <c r="C1957" s="4" t="n"/>
      <c r="D1957" s="5">
        <f>IF(E1957="ISNR20","Natural Rubber-TSNR (ISNR-20)","")</f>
        <v/>
      </c>
      <c r="E1957" s="4" t="n"/>
      <c r="F1957" s="6" t="n"/>
      <c r="G1957" s="6" t="n"/>
      <c r="H1957" s="7">
        <f>IF(G1957="","",G1957-TODAY())</f>
        <v/>
      </c>
      <c r="I1957" s="8">
        <f>IF(G1957="","",
IF(G1957&lt;TODAY(),
IF(O1957&gt;0,"Violated","Completed"),
IF(H1957&lt;=7,"Expiring Soon",
"Active")))</f>
        <v/>
      </c>
      <c r="J1957" s="8">
        <f>IF(C1957="","",
COUNTIFS(
sales!$C:$C,$C1957,
sales!$E:$E,$E1957,
sales!$H:$H,"&gt;="&amp;$F1957,
sales!$H:$H,"&lt;="&amp;$G1957
))</f>
        <v/>
      </c>
      <c r="K1957" s="9">
        <f>IF(COUNTIFS(sales!C:C, C1957)=0,"",
_xlfn.MAXIFS(sales!H:H, sales!C:C, C1957))</f>
        <v/>
      </c>
      <c r="L1957" s="4" t="n"/>
      <c r="M1957" s="4" t="n"/>
      <c r="N1957" s="10">
        <f>IF(C1957="","",
SUMIFS(
sales!$I:$I,
sales!$C:$C,$C1957,
sales!$E:$E,$E1957,
sales!$H:$H,"&gt;="&amp;$F1957,
sales!$H:$H,"&lt;="&amp;$G1957
))</f>
        <v/>
      </c>
      <c r="O1957" s="10">
        <f>IF(M1957="","",M1957-N1957)</f>
        <v/>
      </c>
      <c r="P1957" s="11">
        <f>IF(M1957=0,"",N1957/M1957)</f>
        <v/>
      </c>
      <c r="Q1957" s="12">
        <f>IF(OR(G1957="",O1957=""),"",
IF(AND(G1957&lt;TODAY(),O1957&gt;0),"YES","NO"))</f>
        <v/>
      </c>
      <c r="R1957" s="100" t="n"/>
      <c r="S1957" s="14" t="n"/>
      <c r="T1957" s="15">
        <f>IF(Q1957="YES", IF(R1957="Company",L1957*(1+S1957),IF(R1957="Vendor",L1957*(1-S1957),"")),"")</f>
        <v/>
      </c>
      <c r="U1957" s="15">
        <f>IF(Q1957="YES",O1957*T1957,"")</f>
        <v/>
      </c>
      <c r="V1957" s="16" t="n"/>
      <c r="W1957" s="17">
        <f>IF(Q1957="YES",G1957+V1957,"")</f>
        <v/>
      </c>
      <c r="X1957" s="18">
        <f>IF(Q1957="YES",IF(TODAY()&gt;W1957,"OVERDUE","WITHIN TIME"),"")</f>
        <v/>
      </c>
    </row>
    <row r="1958">
      <c r="A1958" s="3" t="n">
        <v>1954</v>
      </c>
      <c r="B1958" s="4" t="n"/>
      <c r="C1958" s="4" t="n"/>
      <c r="D1958" s="5">
        <f>IF(E1958="ISNR20","Natural Rubber-TSNR (ISNR-20)","")</f>
        <v/>
      </c>
      <c r="E1958" s="4" t="n"/>
      <c r="F1958" s="6" t="n"/>
      <c r="G1958" s="6" t="n"/>
      <c r="H1958" s="7">
        <f>IF(G1958="","",G1958-TODAY())</f>
        <v/>
      </c>
      <c r="I1958" s="8">
        <f>IF(G1958="","",
IF(G1958&lt;TODAY(),
IF(O1958&gt;0,"Violated","Completed"),
IF(H1958&lt;=7,"Expiring Soon",
"Active")))</f>
        <v/>
      </c>
      <c r="J1958" s="8">
        <f>IF(C1958="","",
COUNTIFS(
sales!$C:$C,$C1958,
sales!$E:$E,$E1958,
sales!$H:$H,"&gt;="&amp;$F1958,
sales!$H:$H,"&lt;="&amp;$G1958
))</f>
        <v/>
      </c>
      <c r="K1958" s="9">
        <f>IF(COUNTIFS(sales!C:C, C1958)=0,"",
_xlfn.MAXIFS(sales!H:H, sales!C:C, C1958))</f>
        <v/>
      </c>
      <c r="L1958" s="4" t="n"/>
      <c r="M1958" s="4" t="n"/>
      <c r="N1958" s="10">
        <f>IF(C1958="","",
SUMIFS(
sales!$I:$I,
sales!$C:$C,$C1958,
sales!$E:$E,$E1958,
sales!$H:$H,"&gt;="&amp;$F1958,
sales!$H:$H,"&lt;="&amp;$G1958
))</f>
        <v/>
      </c>
      <c r="O1958" s="10">
        <f>IF(M1958="","",M1958-N1958)</f>
        <v/>
      </c>
      <c r="P1958" s="11">
        <f>IF(M1958=0,"",N1958/M1958)</f>
        <v/>
      </c>
      <c r="Q1958" s="12">
        <f>IF(OR(G1958="",O1958=""),"",
IF(AND(G1958&lt;TODAY(),O1958&gt;0),"YES","NO"))</f>
        <v/>
      </c>
      <c r="R1958" s="100" t="n"/>
      <c r="S1958" s="14" t="n"/>
      <c r="T1958" s="15">
        <f>IF(Q1958="YES", IF(R1958="Company",L1958*(1+S1958),IF(R1958="Vendor",L1958*(1-S1958),"")),"")</f>
        <v/>
      </c>
      <c r="U1958" s="15">
        <f>IF(Q1958="YES",O1958*T1958,"")</f>
        <v/>
      </c>
      <c r="V1958" s="16" t="n"/>
      <c r="W1958" s="17">
        <f>IF(Q1958="YES",G1958+V1958,"")</f>
        <v/>
      </c>
      <c r="X1958" s="18">
        <f>IF(Q1958="YES",IF(TODAY()&gt;W1958,"OVERDUE","WITHIN TIME"),"")</f>
        <v/>
      </c>
    </row>
    <row r="1959">
      <c r="A1959" s="3" t="n">
        <v>1955</v>
      </c>
      <c r="B1959" s="4" t="n"/>
      <c r="C1959" s="4" t="n"/>
      <c r="D1959" s="5">
        <f>IF(E1959="ISNR20","Natural Rubber-TSNR (ISNR-20)","")</f>
        <v/>
      </c>
      <c r="E1959" s="4" t="n"/>
      <c r="F1959" s="6" t="n"/>
      <c r="G1959" s="6" t="n"/>
      <c r="H1959" s="7">
        <f>IF(G1959="","",G1959-TODAY())</f>
        <v/>
      </c>
      <c r="I1959" s="8">
        <f>IF(G1959="","",
IF(G1959&lt;TODAY(),
IF(O1959&gt;0,"Violated","Completed"),
IF(H1959&lt;=7,"Expiring Soon",
"Active")))</f>
        <v/>
      </c>
      <c r="J1959" s="8">
        <f>IF(C1959="","",
COUNTIFS(
sales!$C:$C,$C1959,
sales!$E:$E,$E1959,
sales!$H:$H,"&gt;="&amp;$F1959,
sales!$H:$H,"&lt;="&amp;$G1959
))</f>
        <v/>
      </c>
      <c r="K1959" s="9">
        <f>IF(COUNTIFS(sales!C:C, C1959)=0,"",
_xlfn.MAXIFS(sales!H:H, sales!C:C, C1959))</f>
        <v/>
      </c>
      <c r="L1959" s="4" t="n"/>
      <c r="M1959" s="4" t="n"/>
      <c r="N1959" s="10">
        <f>IF(C1959="","",
SUMIFS(
sales!$I:$I,
sales!$C:$C,$C1959,
sales!$E:$E,$E1959,
sales!$H:$H,"&gt;="&amp;$F1959,
sales!$H:$H,"&lt;="&amp;$G1959
))</f>
        <v/>
      </c>
      <c r="O1959" s="10">
        <f>IF(M1959="","",M1959-N1959)</f>
        <v/>
      </c>
      <c r="P1959" s="11">
        <f>IF(M1959=0,"",N1959/M1959)</f>
        <v/>
      </c>
      <c r="Q1959" s="12">
        <f>IF(OR(G1959="",O1959=""),"",
IF(AND(G1959&lt;TODAY(),O1959&gt;0),"YES","NO"))</f>
        <v/>
      </c>
      <c r="R1959" s="100" t="n"/>
      <c r="S1959" s="14" t="n"/>
      <c r="T1959" s="15">
        <f>IF(Q1959="YES", IF(R1959="Company",L1959*(1+S1959),IF(R1959="Vendor",L1959*(1-S1959),"")),"")</f>
        <v/>
      </c>
      <c r="U1959" s="15">
        <f>IF(Q1959="YES",O1959*T1959,"")</f>
        <v/>
      </c>
      <c r="V1959" s="16" t="n"/>
      <c r="W1959" s="17">
        <f>IF(Q1959="YES",G1959+V1959,"")</f>
        <v/>
      </c>
      <c r="X1959" s="18">
        <f>IF(Q1959="YES",IF(TODAY()&gt;W1959,"OVERDUE","WITHIN TIME"),"")</f>
        <v/>
      </c>
    </row>
    <row r="1960">
      <c r="A1960" s="3" t="n">
        <v>1956</v>
      </c>
      <c r="B1960" s="4" t="n"/>
      <c r="C1960" s="4" t="n"/>
      <c r="D1960" s="5">
        <f>IF(E1960="ISNR20","Natural Rubber-TSNR (ISNR-20)","")</f>
        <v/>
      </c>
      <c r="E1960" s="4" t="n"/>
      <c r="F1960" s="6" t="n"/>
      <c r="G1960" s="6" t="n"/>
      <c r="H1960" s="7">
        <f>IF(G1960="","",G1960-TODAY())</f>
        <v/>
      </c>
      <c r="I1960" s="8">
        <f>IF(G1960="","",
IF(G1960&lt;TODAY(),
IF(O1960&gt;0,"Violated","Completed"),
IF(H1960&lt;=7,"Expiring Soon",
"Active")))</f>
        <v/>
      </c>
      <c r="J1960" s="8">
        <f>IF(C1960="","",
COUNTIFS(
sales!$C:$C,$C1960,
sales!$E:$E,$E1960,
sales!$H:$H,"&gt;="&amp;$F1960,
sales!$H:$H,"&lt;="&amp;$G1960
))</f>
        <v/>
      </c>
      <c r="K1960" s="9">
        <f>IF(COUNTIFS(sales!C:C, C1960)=0,"",
_xlfn.MAXIFS(sales!H:H, sales!C:C, C1960))</f>
        <v/>
      </c>
      <c r="L1960" s="4" t="n"/>
      <c r="M1960" s="4" t="n"/>
      <c r="N1960" s="10">
        <f>IF(C1960="","",
SUMIFS(
sales!$I:$I,
sales!$C:$C,$C1960,
sales!$E:$E,$E1960,
sales!$H:$H,"&gt;="&amp;$F1960,
sales!$H:$H,"&lt;="&amp;$G1960
))</f>
        <v/>
      </c>
      <c r="O1960" s="10">
        <f>IF(M1960="","",M1960-N1960)</f>
        <v/>
      </c>
      <c r="P1960" s="11">
        <f>IF(M1960=0,"",N1960/M1960)</f>
        <v/>
      </c>
      <c r="Q1960" s="12">
        <f>IF(OR(G1960="",O1960=""),"",
IF(AND(G1960&lt;TODAY(),O1960&gt;0),"YES","NO"))</f>
        <v/>
      </c>
      <c r="R1960" s="100" t="n"/>
      <c r="S1960" s="14" t="n"/>
      <c r="T1960" s="15">
        <f>IF(Q1960="YES", IF(R1960="Company",L1960*(1+S1960),IF(R1960="Vendor",L1960*(1-S1960),"")),"")</f>
        <v/>
      </c>
      <c r="U1960" s="15">
        <f>IF(Q1960="YES",O1960*T1960,"")</f>
        <v/>
      </c>
      <c r="V1960" s="16" t="n"/>
      <c r="W1960" s="17">
        <f>IF(Q1960="YES",G1960+V1960,"")</f>
        <v/>
      </c>
      <c r="X1960" s="18">
        <f>IF(Q1960="YES",IF(TODAY()&gt;W1960,"OVERDUE","WITHIN TIME"),"")</f>
        <v/>
      </c>
    </row>
    <row r="1961">
      <c r="A1961" s="3" t="n">
        <v>1957</v>
      </c>
      <c r="B1961" s="4" t="n"/>
      <c r="C1961" s="4" t="n"/>
      <c r="D1961" s="5">
        <f>IF(E1961="ISNR20","Natural Rubber-TSNR (ISNR-20)","")</f>
        <v/>
      </c>
      <c r="E1961" s="4" t="n"/>
      <c r="F1961" s="6" t="n"/>
      <c r="G1961" s="6" t="n"/>
      <c r="H1961" s="7">
        <f>IF(G1961="","",G1961-TODAY())</f>
        <v/>
      </c>
      <c r="I1961" s="8">
        <f>IF(G1961="","",
IF(G1961&lt;TODAY(),
IF(O1961&gt;0,"Violated","Completed"),
IF(H1961&lt;=7,"Expiring Soon",
"Active")))</f>
        <v/>
      </c>
      <c r="J1961" s="8">
        <f>IF(C1961="","",
COUNTIFS(
sales!$C:$C,$C1961,
sales!$E:$E,$E1961,
sales!$H:$H,"&gt;="&amp;$F1961,
sales!$H:$H,"&lt;="&amp;$G1961
))</f>
        <v/>
      </c>
      <c r="K1961" s="9">
        <f>IF(COUNTIFS(sales!C:C, C1961)=0,"",
_xlfn.MAXIFS(sales!H:H, sales!C:C, C1961))</f>
        <v/>
      </c>
      <c r="L1961" s="4" t="n"/>
      <c r="M1961" s="4" t="n"/>
      <c r="N1961" s="10">
        <f>IF(C1961="","",
SUMIFS(
sales!$I:$I,
sales!$C:$C,$C1961,
sales!$E:$E,$E1961,
sales!$H:$H,"&gt;="&amp;$F1961,
sales!$H:$H,"&lt;="&amp;$G1961
))</f>
        <v/>
      </c>
      <c r="O1961" s="10">
        <f>IF(M1961="","",M1961-N1961)</f>
        <v/>
      </c>
      <c r="P1961" s="11">
        <f>IF(M1961=0,"",N1961/M1961)</f>
        <v/>
      </c>
      <c r="Q1961" s="12">
        <f>IF(OR(G1961="",O1961=""),"",
IF(AND(G1961&lt;TODAY(),O1961&gt;0),"YES","NO"))</f>
        <v/>
      </c>
      <c r="R1961" s="100" t="n"/>
      <c r="S1961" s="14" t="n"/>
      <c r="T1961" s="15">
        <f>IF(Q1961="YES", IF(R1961="Company",L1961*(1+S1961),IF(R1961="Vendor",L1961*(1-S1961),"")),"")</f>
        <v/>
      </c>
      <c r="U1961" s="15">
        <f>IF(Q1961="YES",O1961*T1961,"")</f>
        <v/>
      </c>
      <c r="V1961" s="16" t="n"/>
      <c r="W1961" s="17">
        <f>IF(Q1961="YES",G1961+V1961,"")</f>
        <v/>
      </c>
      <c r="X1961" s="18">
        <f>IF(Q1961="YES",IF(TODAY()&gt;W1961,"OVERDUE","WITHIN TIME"),"")</f>
        <v/>
      </c>
    </row>
    <row r="1962">
      <c r="A1962" s="3" t="n">
        <v>1958</v>
      </c>
      <c r="B1962" s="4" t="n"/>
      <c r="C1962" s="4" t="n"/>
      <c r="D1962" s="5">
        <f>IF(E1962="ISNR20","Natural Rubber-TSNR (ISNR-20)","")</f>
        <v/>
      </c>
      <c r="E1962" s="4" t="n"/>
      <c r="F1962" s="6" t="n"/>
      <c r="G1962" s="6" t="n"/>
      <c r="H1962" s="7">
        <f>IF(G1962="","",G1962-TODAY())</f>
        <v/>
      </c>
      <c r="I1962" s="8">
        <f>IF(G1962="","",
IF(G1962&lt;TODAY(),
IF(O1962&gt;0,"Violated","Completed"),
IF(H1962&lt;=7,"Expiring Soon",
"Active")))</f>
        <v/>
      </c>
      <c r="J1962" s="8">
        <f>IF(C1962="","",
COUNTIFS(
sales!$C:$C,$C1962,
sales!$E:$E,$E1962,
sales!$H:$H,"&gt;="&amp;$F1962,
sales!$H:$H,"&lt;="&amp;$G1962
))</f>
        <v/>
      </c>
      <c r="K1962" s="9">
        <f>IF(COUNTIFS(sales!C:C, C1962)=0,"",
_xlfn.MAXIFS(sales!H:H, sales!C:C, C1962))</f>
        <v/>
      </c>
      <c r="L1962" s="4" t="n"/>
      <c r="M1962" s="4" t="n"/>
      <c r="N1962" s="10">
        <f>IF(C1962="","",
SUMIFS(
sales!$I:$I,
sales!$C:$C,$C1962,
sales!$E:$E,$E1962,
sales!$H:$H,"&gt;="&amp;$F1962,
sales!$H:$H,"&lt;="&amp;$G1962
))</f>
        <v/>
      </c>
      <c r="O1962" s="10">
        <f>IF(M1962="","",M1962-N1962)</f>
        <v/>
      </c>
      <c r="P1962" s="11">
        <f>IF(M1962=0,"",N1962/M1962)</f>
        <v/>
      </c>
      <c r="Q1962" s="12">
        <f>IF(OR(G1962="",O1962=""),"",
IF(AND(G1962&lt;TODAY(),O1962&gt;0),"YES","NO"))</f>
        <v/>
      </c>
      <c r="R1962" s="100" t="n"/>
      <c r="S1962" s="14" t="n"/>
      <c r="T1962" s="15">
        <f>IF(Q1962="YES", IF(R1962="Company",L1962*(1+S1962),IF(R1962="Vendor",L1962*(1-S1962),"")),"")</f>
        <v/>
      </c>
      <c r="U1962" s="15">
        <f>IF(Q1962="YES",O1962*T1962,"")</f>
        <v/>
      </c>
      <c r="V1962" s="16" t="n"/>
      <c r="W1962" s="17">
        <f>IF(Q1962="YES",G1962+V1962,"")</f>
        <v/>
      </c>
      <c r="X1962" s="18">
        <f>IF(Q1962="YES",IF(TODAY()&gt;W1962,"OVERDUE","WITHIN TIME"),"")</f>
        <v/>
      </c>
    </row>
    <row r="1963">
      <c r="A1963" s="3" t="n">
        <v>1959</v>
      </c>
      <c r="B1963" s="4" t="n"/>
      <c r="C1963" s="4" t="n"/>
      <c r="D1963" s="5">
        <f>IF(E1963="ISNR20","Natural Rubber-TSNR (ISNR-20)","")</f>
        <v/>
      </c>
      <c r="E1963" s="4" t="n"/>
      <c r="F1963" s="6" t="n"/>
      <c r="G1963" s="6" t="n"/>
      <c r="H1963" s="7">
        <f>IF(G1963="","",G1963-TODAY())</f>
        <v/>
      </c>
      <c r="I1963" s="8">
        <f>IF(G1963="","",
IF(G1963&lt;TODAY(),
IF(O1963&gt;0,"Violated","Completed"),
IF(H1963&lt;=7,"Expiring Soon",
"Active")))</f>
        <v/>
      </c>
      <c r="J1963" s="8">
        <f>IF(C1963="","",
COUNTIFS(
sales!$C:$C,$C1963,
sales!$E:$E,$E1963,
sales!$H:$H,"&gt;="&amp;$F1963,
sales!$H:$H,"&lt;="&amp;$G1963
))</f>
        <v/>
      </c>
      <c r="K1963" s="9">
        <f>IF(COUNTIFS(sales!C:C, C1963)=0,"",
_xlfn.MAXIFS(sales!H:H, sales!C:C, C1963))</f>
        <v/>
      </c>
      <c r="L1963" s="4" t="n"/>
      <c r="M1963" s="4" t="n"/>
      <c r="N1963" s="10">
        <f>IF(C1963="","",
SUMIFS(
sales!$I:$I,
sales!$C:$C,$C1963,
sales!$E:$E,$E1963,
sales!$H:$H,"&gt;="&amp;$F1963,
sales!$H:$H,"&lt;="&amp;$G1963
))</f>
        <v/>
      </c>
      <c r="O1963" s="10">
        <f>IF(M1963="","",M1963-N1963)</f>
        <v/>
      </c>
      <c r="P1963" s="11">
        <f>IF(M1963=0,"",N1963/M1963)</f>
        <v/>
      </c>
      <c r="Q1963" s="12">
        <f>IF(OR(G1963="",O1963=""),"",
IF(AND(G1963&lt;TODAY(),O1963&gt;0),"YES","NO"))</f>
        <v/>
      </c>
      <c r="R1963" s="100" t="n"/>
      <c r="S1963" s="14" t="n"/>
      <c r="T1963" s="15">
        <f>IF(Q1963="YES", IF(R1963="Company",L1963*(1+S1963),IF(R1963="Vendor",L1963*(1-S1963),"")),"")</f>
        <v/>
      </c>
      <c r="U1963" s="15">
        <f>IF(Q1963="YES",O1963*T1963,"")</f>
        <v/>
      </c>
      <c r="V1963" s="16" t="n"/>
      <c r="W1963" s="17">
        <f>IF(Q1963="YES",G1963+V1963,"")</f>
        <v/>
      </c>
      <c r="X1963" s="18">
        <f>IF(Q1963="YES",IF(TODAY()&gt;W1963,"OVERDUE","WITHIN TIME"),"")</f>
        <v/>
      </c>
    </row>
    <row r="1964">
      <c r="A1964" s="3" t="n">
        <v>1960</v>
      </c>
      <c r="B1964" s="4" t="n"/>
      <c r="C1964" s="4" t="n"/>
      <c r="D1964" s="5">
        <f>IF(E1964="ISNR20","Natural Rubber-TSNR (ISNR-20)","")</f>
        <v/>
      </c>
      <c r="E1964" s="4" t="n"/>
      <c r="F1964" s="6" t="n"/>
      <c r="G1964" s="6" t="n"/>
      <c r="H1964" s="7">
        <f>IF(G1964="","",G1964-TODAY())</f>
        <v/>
      </c>
      <c r="I1964" s="8">
        <f>IF(G1964="","",
IF(G1964&lt;TODAY(),
IF(O1964&gt;0,"Violated","Completed"),
IF(H1964&lt;=7,"Expiring Soon",
"Active")))</f>
        <v/>
      </c>
      <c r="J1964" s="8">
        <f>IF(C1964="","",
COUNTIFS(
sales!$C:$C,$C1964,
sales!$E:$E,$E1964,
sales!$H:$H,"&gt;="&amp;$F1964,
sales!$H:$H,"&lt;="&amp;$G1964
))</f>
        <v/>
      </c>
      <c r="K1964" s="9">
        <f>IF(COUNTIFS(sales!C:C, C1964)=0,"",
_xlfn.MAXIFS(sales!H:H, sales!C:C, C1964))</f>
        <v/>
      </c>
      <c r="L1964" s="4" t="n"/>
      <c r="M1964" s="4" t="n"/>
      <c r="N1964" s="10">
        <f>IF(C1964="","",
SUMIFS(
sales!$I:$I,
sales!$C:$C,$C1964,
sales!$E:$E,$E1964,
sales!$H:$H,"&gt;="&amp;$F1964,
sales!$H:$H,"&lt;="&amp;$G1964
))</f>
        <v/>
      </c>
      <c r="O1964" s="10">
        <f>IF(M1964="","",M1964-N1964)</f>
        <v/>
      </c>
      <c r="P1964" s="11">
        <f>IF(M1964=0,"",N1964/M1964)</f>
        <v/>
      </c>
      <c r="Q1964" s="12">
        <f>IF(OR(G1964="",O1964=""),"",
IF(AND(G1964&lt;TODAY(),O1964&gt;0),"YES","NO"))</f>
        <v/>
      </c>
      <c r="R1964" s="100" t="n"/>
      <c r="S1964" s="14" t="n"/>
      <c r="T1964" s="15">
        <f>IF(Q1964="YES", IF(R1964="Company",L1964*(1+S1964),IF(R1964="Vendor",L1964*(1-S1964),"")),"")</f>
        <v/>
      </c>
      <c r="U1964" s="15">
        <f>IF(Q1964="YES",O1964*T1964,"")</f>
        <v/>
      </c>
      <c r="V1964" s="16" t="n"/>
      <c r="W1964" s="17">
        <f>IF(Q1964="YES",G1964+V1964,"")</f>
        <v/>
      </c>
      <c r="X1964" s="18">
        <f>IF(Q1964="YES",IF(TODAY()&gt;W1964,"OVERDUE","WITHIN TIME"),"")</f>
        <v/>
      </c>
    </row>
    <row r="1965">
      <c r="A1965" s="3" t="n">
        <v>1961</v>
      </c>
      <c r="B1965" s="4" t="n"/>
      <c r="C1965" s="4" t="n"/>
      <c r="D1965" s="5">
        <f>IF(E1965="ISNR20","Natural Rubber-TSNR (ISNR-20)","")</f>
        <v/>
      </c>
      <c r="E1965" s="4" t="n"/>
      <c r="F1965" s="6" t="n"/>
      <c r="G1965" s="6" t="n"/>
      <c r="H1965" s="7">
        <f>IF(G1965="","",G1965-TODAY())</f>
        <v/>
      </c>
      <c r="I1965" s="8">
        <f>IF(G1965="","",
IF(G1965&lt;TODAY(),
IF(O1965&gt;0,"Violated","Completed"),
IF(H1965&lt;=7,"Expiring Soon",
"Active")))</f>
        <v/>
      </c>
      <c r="J1965" s="8">
        <f>IF(C1965="","",
COUNTIFS(
sales!$C:$C,$C1965,
sales!$E:$E,$E1965,
sales!$H:$H,"&gt;="&amp;$F1965,
sales!$H:$H,"&lt;="&amp;$G1965
))</f>
        <v/>
      </c>
      <c r="K1965" s="9">
        <f>IF(COUNTIFS(sales!C:C, C1965)=0,"",
_xlfn.MAXIFS(sales!H:H, sales!C:C, C1965))</f>
        <v/>
      </c>
      <c r="L1965" s="4" t="n"/>
      <c r="M1965" s="4" t="n"/>
      <c r="N1965" s="10">
        <f>IF(C1965="","",
SUMIFS(
sales!$I:$I,
sales!$C:$C,$C1965,
sales!$E:$E,$E1965,
sales!$H:$H,"&gt;="&amp;$F1965,
sales!$H:$H,"&lt;="&amp;$G1965
))</f>
        <v/>
      </c>
      <c r="O1965" s="10">
        <f>IF(M1965="","",M1965-N1965)</f>
        <v/>
      </c>
      <c r="P1965" s="11">
        <f>IF(M1965=0,"",N1965/M1965)</f>
        <v/>
      </c>
      <c r="Q1965" s="12">
        <f>IF(OR(G1965="",O1965=""),"",
IF(AND(G1965&lt;TODAY(),O1965&gt;0),"YES","NO"))</f>
        <v/>
      </c>
      <c r="R1965" s="100" t="n"/>
      <c r="S1965" s="14" t="n"/>
      <c r="T1965" s="15">
        <f>IF(Q1965="YES", IF(R1965="Company",L1965*(1+S1965),IF(R1965="Vendor",L1965*(1-S1965),"")),"")</f>
        <v/>
      </c>
      <c r="U1965" s="15">
        <f>IF(Q1965="YES",O1965*T1965,"")</f>
        <v/>
      </c>
      <c r="V1965" s="16" t="n"/>
      <c r="W1965" s="17">
        <f>IF(Q1965="YES",G1965+V1965,"")</f>
        <v/>
      </c>
      <c r="X1965" s="18">
        <f>IF(Q1965="YES",IF(TODAY()&gt;W1965,"OVERDUE","WITHIN TIME"),"")</f>
        <v/>
      </c>
    </row>
    <row r="1966">
      <c r="A1966" s="3" t="n">
        <v>1962</v>
      </c>
      <c r="B1966" s="4" t="n"/>
      <c r="C1966" s="4" t="n"/>
      <c r="D1966" s="5">
        <f>IF(E1966="ISNR20","Natural Rubber-TSNR (ISNR-20)","")</f>
        <v/>
      </c>
      <c r="E1966" s="4" t="n"/>
      <c r="F1966" s="6" t="n"/>
      <c r="G1966" s="6" t="n"/>
      <c r="H1966" s="7">
        <f>IF(G1966="","",G1966-TODAY())</f>
        <v/>
      </c>
      <c r="I1966" s="8">
        <f>IF(G1966="","",
IF(G1966&lt;TODAY(),
IF(O1966&gt;0,"Violated","Completed"),
IF(H1966&lt;=7,"Expiring Soon",
"Active")))</f>
        <v/>
      </c>
      <c r="J1966" s="8">
        <f>IF(C1966="","",
COUNTIFS(
sales!$C:$C,$C1966,
sales!$E:$E,$E1966,
sales!$H:$H,"&gt;="&amp;$F1966,
sales!$H:$H,"&lt;="&amp;$G1966
))</f>
        <v/>
      </c>
      <c r="K1966" s="9">
        <f>IF(COUNTIFS(sales!C:C, C1966)=0,"",
_xlfn.MAXIFS(sales!H:H, sales!C:C, C1966))</f>
        <v/>
      </c>
      <c r="L1966" s="4" t="n"/>
      <c r="M1966" s="4" t="n"/>
      <c r="N1966" s="10">
        <f>IF(C1966="","",
SUMIFS(
sales!$I:$I,
sales!$C:$C,$C1966,
sales!$E:$E,$E1966,
sales!$H:$H,"&gt;="&amp;$F1966,
sales!$H:$H,"&lt;="&amp;$G1966
))</f>
        <v/>
      </c>
      <c r="O1966" s="10">
        <f>IF(M1966="","",M1966-N1966)</f>
        <v/>
      </c>
      <c r="P1966" s="11">
        <f>IF(M1966=0,"",N1966/M1966)</f>
        <v/>
      </c>
      <c r="Q1966" s="12">
        <f>IF(OR(G1966="",O1966=""),"",
IF(AND(G1966&lt;TODAY(),O1966&gt;0),"YES","NO"))</f>
        <v/>
      </c>
      <c r="R1966" s="100" t="n"/>
      <c r="S1966" s="14" t="n"/>
      <c r="T1966" s="15">
        <f>IF(Q1966="YES", IF(R1966="Company",L1966*(1+S1966),IF(R1966="Vendor",L1966*(1-S1966),"")),"")</f>
        <v/>
      </c>
      <c r="U1966" s="15">
        <f>IF(Q1966="YES",O1966*T1966,"")</f>
        <v/>
      </c>
      <c r="V1966" s="16" t="n"/>
      <c r="W1966" s="17">
        <f>IF(Q1966="YES",G1966+V1966,"")</f>
        <v/>
      </c>
      <c r="X1966" s="18">
        <f>IF(Q1966="YES",IF(TODAY()&gt;W1966,"OVERDUE","WITHIN TIME"),"")</f>
        <v/>
      </c>
    </row>
    <row r="1967">
      <c r="A1967" s="3" t="n">
        <v>1963</v>
      </c>
      <c r="B1967" s="4" t="n"/>
      <c r="C1967" s="4" t="n"/>
      <c r="D1967" s="5">
        <f>IF(E1967="ISNR20","Natural Rubber-TSNR (ISNR-20)","")</f>
        <v/>
      </c>
      <c r="E1967" s="4" t="n"/>
      <c r="F1967" s="6" t="n"/>
      <c r="G1967" s="6" t="n"/>
      <c r="H1967" s="7">
        <f>IF(G1967="","",G1967-TODAY())</f>
        <v/>
      </c>
      <c r="I1967" s="8">
        <f>IF(G1967="","",
IF(G1967&lt;TODAY(),
IF(O1967&gt;0,"Violated","Completed"),
IF(H1967&lt;=7,"Expiring Soon",
"Active")))</f>
        <v/>
      </c>
      <c r="J1967" s="8">
        <f>IF(C1967="","",
COUNTIFS(
sales!$C:$C,$C1967,
sales!$E:$E,$E1967,
sales!$H:$H,"&gt;="&amp;$F1967,
sales!$H:$H,"&lt;="&amp;$G1967
))</f>
        <v/>
      </c>
      <c r="K1967" s="9">
        <f>IF(COUNTIFS(sales!C:C, C1967)=0,"",
_xlfn.MAXIFS(sales!H:H, sales!C:C, C1967))</f>
        <v/>
      </c>
      <c r="L1967" s="4" t="n"/>
      <c r="M1967" s="4" t="n"/>
      <c r="N1967" s="10">
        <f>IF(C1967="","",
SUMIFS(
sales!$I:$I,
sales!$C:$C,$C1967,
sales!$E:$E,$E1967,
sales!$H:$H,"&gt;="&amp;$F1967,
sales!$H:$H,"&lt;="&amp;$G1967
))</f>
        <v/>
      </c>
      <c r="O1967" s="10">
        <f>IF(M1967="","",M1967-N1967)</f>
        <v/>
      </c>
      <c r="P1967" s="11">
        <f>IF(M1967=0,"",N1967/M1967)</f>
        <v/>
      </c>
      <c r="Q1967" s="12">
        <f>IF(OR(G1967="",O1967=""),"",
IF(AND(G1967&lt;TODAY(),O1967&gt;0),"YES","NO"))</f>
        <v/>
      </c>
      <c r="R1967" s="100" t="n"/>
      <c r="S1967" s="14" t="n"/>
      <c r="T1967" s="15">
        <f>IF(Q1967="YES", IF(R1967="Company",L1967*(1+S1967),IF(R1967="Vendor",L1967*(1-S1967),"")),"")</f>
        <v/>
      </c>
      <c r="U1967" s="15">
        <f>IF(Q1967="YES",O1967*T1967,"")</f>
        <v/>
      </c>
      <c r="V1967" s="16" t="n"/>
      <c r="W1967" s="17">
        <f>IF(Q1967="YES",G1967+V1967,"")</f>
        <v/>
      </c>
      <c r="X1967" s="18">
        <f>IF(Q1967="YES",IF(TODAY()&gt;W1967,"OVERDUE","WITHIN TIME"),"")</f>
        <v/>
      </c>
    </row>
    <row r="1968">
      <c r="A1968" s="3" t="n">
        <v>1964</v>
      </c>
      <c r="B1968" s="4" t="n"/>
      <c r="C1968" s="4" t="n"/>
      <c r="D1968" s="5">
        <f>IF(E1968="ISNR20","Natural Rubber-TSNR (ISNR-20)","")</f>
        <v/>
      </c>
      <c r="E1968" s="4" t="n"/>
      <c r="F1968" s="6" t="n"/>
      <c r="G1968" s="6" t="n"/>
      <c r="H1968" s="7">
        <f>IF(G1968="","",G1968-TODAY())</f>
        <v/>
      </c>
      <c r="I1968" s="8">
        <f>IF(G1968="","",
IF(G1968&lt;TODAY(),
IF(O1968&gt;0,"Violated","Completed"),
IF(H1968&lt;=7,"Expiring Soon",
"Active")))</f>
        <v/>
      </c>
      <c r="J1968" s="8">
        <f>IF(C1968="","",
COUNTIFS(
sales!$C:$C,$C1968,
sales!$E:$E,$E1968,
sales!$H:$H,"&gt;="&amp;$F1968,
sales!$H:$H,"&lt;="&amp;$G1968
))</f>
        <v/>
      </c>
      <c r="K1968" s="9">
        <f>IF(COUNTIFS(sales!C:C, C1968)=0,"",
_xlfn.MAXIFS(sales!H:H, sales!C:C, C1968))</f>
        <v/>
      </c>
      <c r="L1968" s="4" t="n"/>
      <c r="M1968" s="4" t="n"/>
      <c r="N1968" s="10">
        <f>IF(C1968="","",
SUMIFS(
sales!$I:$I,
sales!$C:$C,$C1968,
sales!$E:$E,$E1968,
sales!$H:$H,"&gt;="&amp;$F1968,
sales!$H:$H,"&lt;="&amp;$G1968
))</f>
        <v/>
      </c>
      <c r="O1968" s="10">
        <f>IF(M1968="","",M1968-N1968)</f>
        <v/>
      </c>
      <c r="P1968" s="11">
        <f>IF(M1968=0,"",N1968/M1968)</f>
        <v/>
      </c>
      <c r="Q1968" s="12">
        <f>IF(OR(G1968="",O1968=""),"",
IF(AND(G1968&lt;TODAY(),O1968&gt;0),"YES","NO"))</f>
        <v/>
      </c>
      <c r="R1968" s="100" t="n"/>
      <c r="S1968" s="14" t="n"/>
      <c r="T1968" s="15">
        <f>IF(Q1968="YES", IF(R1968="Company",L1968*(1+S1968),IF(R1968="Vendor",L1968*(1-S1968),"")),"")</f>
        <v/>
      </c>
      <c r="U1968" s="15">
        <f>IF(Q1968="YES",O1968*T1968,"")</f>
        <v/>
      </c>
      <c r="V1968" s="16" t="n"/>
      <c r="W1968" s="17">
        <f>IF(Q1968="YES",G1968+V1968,"")</f>
        <v/>
      </c>
      <c r="X1968" s="18">
        <f>IF(Q1968="YES",IF(TODAY()&gt;W1968,"OVERDUE","WITHIN TIME"),"")</f>
        <v/>
      </c>
    </row>
    <row r="1969">
      <c r="A1969" s="3" t="n">
        <v>1965</v>
      </c>
      <c r="B1969" s="4" t="n"/>
      <c r="C1969" s="4" t="n"/>
      <c r="D1969" s="5">
        <f>IF(E1969="ISNR20","Natural Rubber-TSNR (ISNR-20)","")</f>
        <v/>
      </c>
      <c r="E1969" s="4" t="n"/>
      <c r="F1969" s="6" t="n"/>
      <c r="G1969" s="6" t="n"/>
      <c r="H1969" s="7">
        <f>IF(G1969="","",G1969-TODAY())</f>
        <v/>
      </c>
      <c r="I1969" s="8">
        <f>IF(G1969="","",
IF(G1969&lt;TODAY(),
IF(O1969&gt;0,"Violated","Completed"),
IF(H1969&lt;=7,"Expiring Soon",
"Active")))</f>
        <v/>
      </c>
      <c r="J1969" s="8">
        <f>IF(C1969="","",
COUNTIFS(
sales!$C:$C,$C1969,
sales!$E:$E,$E1969,
sales!$H:$H,"&gt;="&amp;$F1969,
sales!$H:$H,"&lt;="&amp;$G1969
))</f>
        <v/>
      </c>
      <c r="K1969" s="9">
        <f>IF(COUNTIFS(sales!C:C, C1969)=0,"",
_xlfn.MAXIFS(sales!H:H, sales!C:C, C1969))</f>
        <v/>
      </c>
      <c r="L1969" s="4" t="n"/>
      <c r="M1969" s="4" t="n"/>
      <c r="N1969" s="10">
        <f>IF(C1969="","",
SUMIFS(
sales!$I:$I,
sales!$C:$C,$C1969,
sales!$E:$E,$E1969,
sales!$H:$H,"&gt;="&amp;$F1969,
sales!$H:$H,"&lt;="&amp;$G1969
))</f>
        <v/>
      </c>
      <c r="O1969" s="10">
        <f>IF(M1969="","",M1969-N1969)</f>
        <v/>
      </c>
      <c r="P1969" s="11">
        <f>IF(M1969=0,"",N1969/M1969)</f>
        <v/>
      </c>
      <c r="Q1969" s="12">
        <f>IF(OR(G1969="",O1969=""),"",
IF(AND(G1969&lt;TODAY(),O1969&gt;0),"YES","NO"))</f>
        <v/>
      </c>
      <c r="R1969" s="100" t="n"/>
      <c r="S1969" s="14" t="n"/>
      <c r="T1969" s="15">
        <f>IF(Q1969="YES", IF(R1969="Company",L1969*(1+S1969),IF(R1969="Vendor",L1969*(1-S1969),"")),"")</f>
        <v/>
      </c>
      <c r="U1969" s="15">
        <f>IF(Q1969="YES",O1969*T1969,"")</f>
        <v/>
      </c>
      <c r="V1969" s="16" t="n"/>
      <c r="W1969" s="17">
        <f>IF(Q1969="YES",G1969+V1969,"")</f>
        <v/>
      </c>
      <c r="X1969" s="18">
        <f>IF(Q1969="YES",IF(TODAY()&gt;W1969,"OVERDUE","WITHIN TIME"),"")</f>
        <v/>
      </c>
    </row>
    <row r="1970">
      <c r="A1970" s="3" t="n">
        <v>1966</v>
      </c>
      <c r="B1970" s="4" t="n"/>
      <c r="C1970" s="4" t="n"/>
      <c r="D1970" s="5">
        <f>IF(E1970="ISNR20","Natural Rubber-TSNR (ISNR-20)","")</f>
        <v/>
      </c>
      <c r="E1970" s="4" t="n"/>
      <c r="F1970" s="6" t="n"/>
      <c r="G1970" s="6" t="n"/>
      <c r="H1970" s="7">
        <f>IF(G1970="","",G1970-TODAY())</f>
        <v/>
      </c>
      <c r="I1970" s="8">
        <f>IF(G1970="","",
IF(G1970&lt;TODAY(),
IF(O1970&gt;0,"Violated","Completed"),
IF(H1970&lt;=7,"Expiring Soon",
"Active")))</f>
        <v/>
      </c>
      <c r="J1970" s="8">
        <f>IF(C1970="","",
COUNTIFS(
sales!$C:$C,$C1970,
sales!$E:$E,$E1970,
sales!$H:$H,"&gt;="&amp;$F1970,
sales!$H:$H,"&lt;="&amp;$G1970
))</f>
        <v/>
      </c>
      <c r="K1970" s="9">
        <f>IF(COUNTIFS(sales!C:C, C1970)=0,"",
_xlfn.MAXIFS(sales!H:H, sales!C:C, C1970))</f>
        <v/>
      </c>
      <c r="L1970" s="4" t="n"/>
      <c r="M1970" s="4" t="n"/>
      <c r="N1970" s="10">
        <f>IF(C1970="","",
SUMIFS(
sales!$I:$I,
sales!$C:$C,$C1970,
sales!$E:$E,$E1970,
sales!$H:$H,"&gt;="&amp;$F1970,
sales!$H:$H,"&lt;="&amp;$G1970
))</f>
        <v/>
      </c>
      <c r="O1970" s="10">
        <f>IF(M1970="","",M1970-N1970)</f>
        <v/>
      </c>
      <c r="P1970" s="11">
        <f>IF(M1970=0,"",N1970/M1970)</f>
        <v/>
      </c>
      <c r="Q1970" s="12">
        <f>IF(OR(G1970="",O1970=""),"",
IF(AND(G1970&lt;TODAY(),O1970&gt;0),"YES","NO"))</f>
        <v/>
      </c>
      <c r="R1970" s="100" t="n"/>
      <c r="S1970" s="14" t="n"/>
      <c r="T1970" s="15">
        <f>IF(Q1970="YES", IF(R1970="Company",L1970*(1+S1970),IF(R1970="Vendor",L1970*(1-S1970),"")),"")</f>
        <v/>
      </c>
      <c r="U1970" s="15">
        <f>IF(Q1970="YES",O1970*T1970,"")</f>
        <v/>
      </c>
      <c r="V1970" s="16" t="n"/>
      <c r="W1970" s="17">
        <f>IF(Q1970="YES",G1970+V1970,"")</f>
        <v/>
      </c>
      <c r="X1970" s="18">
        <f>IF(Q1970="YES",IF(TODAY()&gt;W1970,"OVERDUE","WITHIN TIME"),"")</f>
        <v/>
      </c>
    </row>
    <row r="1971">
      <c r="A1971" s="3" t="n">
        <v>1967</v>
      </c>
      <c r="B1971" s="4" t="n"/>
      <c r="C1971" s="4" t="n"/>
      <c r="D1971" s="5">
        <f>IF(E1971="ISNR20","Natural Rubber-TSNR (ISNR-20)","")</f>
        <v/>
      </c>
      <c r="E1971" s="4" t="n"/>
      <c r="F1971" s="6" t="n"/>
      <c r="G1971" s="6" t="n"/>
      <c r="H1971" s="7">
        <f>IF(G1971="","",G1971-TODAY())</f>
        <v/>
      </c>
      <c r="I1971" s="8">
        <f>IF(G1971="","",
IF(G1971&lt;TODAY(),
IF(O1971&gt;0,"Violated","Completed"),
IF(H1971&lt;=7,"Expiring Soon",
"Active")))</f>
        <v/>
      </c>
      <c r="J1971" s="8">
        <f>IF(C1971="","",
COUNTIFS(
sales!$C:$C,$C1971,
sales!$E:$E,$E1971,
sales!$H:$H,"&gt;="&amp;$F1971,
sales!$H:$H,"&lt;="&amp;$G1971
))</f>
        <v/>
      </c>
      <c r="K1971" s="9">
        <f>IF(COUNTIFS(sales!C:C, C1971)=0,"",
_xlfn.MAXIFS(sales!H:H, sales!C:C, C1971))</f>
        <v/>
      </c>
      <c r="L1971" s="4" t="n"/>
      <c r="M1971" s="4" t="n"/>
      <c r="N1971" s="10">
        <f>IF(C1971="","",
SUMIFS(
sales!$I:$I,
sales!$C:$C,$C1971,
sales!$E:$E,$E1971,
sales!$H:$H,"&gt;="&amp;$F1971,
sales!$H:$H,"&lt;="&amp;$G1971
))</f>
        <v/>
      </c>
      <c r="O1971" s="10">
        <f>IF(M1971="","",M1971-N1971)</f>
        <v/>
      </c>
      <c r="P1971" s="11">
        <f>IF(M1971=0,"",N1971/M1971)</f>
        <v/>
      </c>
      <c r="Q1971" s="12">
        <f>IF(OR(G1971="",O1971=""),"",
IF(AND(G1971&lt;TODAY(),O1971&gt;0),"YES","NO"))</f>
        <v/>
      </c>
      <c r="R1971" s="100" t="n"/>
      <c r="S1971" s="14" t="n"/>
      <c r="T1971" s="15">
        <f>IF(Q1971="YES", IF(R1971="Company",L1971*(1+S1971),IF(R1971="Vendor",L1971*(1-S1971),"")),"")</f>
        <v/>
      </c>
      <c r="U1971" s="15">
        <f>IF(Q1971="YES",O1971*T1971,"")</f>
        <v/>
      </c>
      <c r="V1971" s="16" t="n"/>
      <c r="W1971" s="17">
        <f>IF(Q1971="YES",G1971+V1971,"")</f>
        <v/>
      </c>
      <c r="X1971" s="18">
        <f>IF(Q1971="YES",IF(TODAY()&gt;W1971,"OVERDUE","WITHIN TIME"),"")</f>
        <v/>
      </c>
    </row>
    <row r="1972">
      <c r="A1972" s="3" t="n">
        <v>1968</v>
      </c>
      <c r="B1972" s="4" t="n"/>
      <c r="C1972" s="4" t="n"/>
      <c r="D1972" s="5">
        <f>IF(E1972="ISNR20","Natural Rubber-TSNR (ISNR-20)","")</f>
        <v/>
      </c>
      <c r="E1972" s="4" t="n"/>
      <c r="F1972" s="6" t="n"/>
      <c r="G1972" s="6" t="n"/>
      <c r="H1972" s="7">
        <f>IF(G1972="","",G1972-TODAY())</f>
        <v/>
      </c>
      <c r="I1972" s="8">
        <f>IF(G1972="","",
IF(G1972&lt;TODAY(),
IF(O1972&gt;0,"Violated","Completed"),
IF(H1972&lt;=7,"Expiring Soon",
"Active")))</f>
        <v/>
      </c>
      <c r="J1972" s="8">
        <f>IF(C1972="","",
COUNTIFS(
sales!$C:$C,$C1972,
sales!$E:$E,$E1972,
sales!$H:$H,"&gt;="&amp;$F1972,
sales!$H:$H,"&lt;="&amp;$G1972
))</f>
        <v/>
      </c>
      <c r="K1972" s="9">
        <f>IF(COUNTIFS(sales!C:C, C1972)=0,"",
_xlfn.MAXIFS(sales!H:H, sales!C:C, C1972))</f>
        <v/>
      </c>
      <c r="L1972" s="4" t="n"/>
      <c r="M1972" s="4" t="n"/>
      <c r="N1972" s="10">
        <f>IF(C1972="","",
SUMIFS(
sales!$I:$I,
sales!$C:$C,$C1972,
sales!$E:$E,$E1972,
sales!$H:$H,"&gt;="&amp;$F1972,
sales!$H:$H,"&lt;="&amp;$G1972
))</f>
        <v/>
      </c>
      <c r="O1972" s="10">
        <f>IF(M1972="","",M1972-N1972)</f>
        <v/>
      </c>
      <c r="P1972" s="11">
        <f>IF(M1972=0,"",N1972/M1972)</f>
        <v/>
      </c>
      <c r="Q1972" s="12">
        <f>IF(OR(G1972="",O1972=""),"",
IF(AND(G1972&lt;TODAY(),O1972&gt;0),"YES","NO"))</f>
        <v/>
      </c>
      <c r="R1972" s="100" t="n"/>
      <c r="S1972" s="14" t="n"/>
      <c r="T1972" s="15">
        <f>IF(Q1972="YES", IF(R1972="Company",L1972*(1+S1972),IF(R1972="Vendor",L1972*(1-S1972),"")),"")</f>
        <v/>
      </c>
      <c r="U1972" s="15">
        <f>IF(Q1972="YES",O1972*T1972,"")</f>
        <v/>
      </c>
      <c r="V1972" s="16" t="n"/>
      <c r="W1972" s="17">
        <f>IF(Q1972="YES",G1972+V1972,"")</f>
        <v/>
      </c>
      <c r="X1972" s="18">
        <f>IF(Q1972="YES",IF(TODAY()&gt;W1972,"OVERDUE","WITHIN TIME"),"")</f>
        <v/>
      </c>
    </row>
    <row r="1973">
      <c r="A1973" s="3" t="n">
        <v>1969</v>
      </c>
      <c r="B1973" s="4" t="n"/>
      <c r="C1973" s="4" t="n"/>
      <c r="D1973" s="5">
        <f>IF(E1973="ISNR20","Natural Rubber-TSNR (ISNR-20)","")</f>
        <v/>
      </c>
      <c r="E1973" s="4" t="n"/>
      <c r="F1973" s="6" t="n"/>
      <c r="G1973" s="6" t="n"/>
      <c r="H1973" s="7">
        <f>IF(G1973="","",G1973-TODAY())</f>
        <v/>
      </c>
      <c r="I1973" s="8">
        <f>IF(G1973="","",
IF(G1973&lt;TODAY(),
IF(O1973&gt;0,"Violated","Completed"),
IF(H1973&lt;=7,"Expiring Soon",
"Active")))</f>
        <v/>
      </c>
      <c r="J1973" s="8">
        <f>IF(C1973="","",
COUNTIFS(
sales!$C:$C,$C1973,
sales!$E:$E,$E1973,
sales!$H:$H,"&gt;="&amp;$F1973,
sales!$H:$H,"&lt;="&amp;$G1973
))</f>
        <v/>
      </c>
      <c r="K1973" s="9">
        <f>IF(COUNTIFS(sales!C:C, C1973)=0,"",
_xlfn.MAXIFS(sales!H:H, sales!C:C, C1973))</f>
        <v/>
      </c>
      <c r="L1973" s="4" t="n"/>
      <c r="M1973" s="4" t="n"/>
      <c r="N1973" s="10">
        <f>IF(C1973="","",
SUMIFS(
sales!$I:$I,
sales!$C:$C,$C1973,
sales!$E:$E,$E1973,
sales!$H:$H,"&gt;="&amp;$F1973,
sales!$H:$H,"&lt;="&amp;$G1973
))</f>
        <v/>
      </c>
      <c r="O1973" s="10">
        <f>IF(M1973="","",M1973-N1973)</f>
        <v/>
      </c>
      <c r="P1973" s="11">
        <f>IF(M1973=0,"",N1973/M1973)</f>
        <v/>
      </c>
      <c r="Q1973" s="12">
        <f>IF(OR(G1973="",O1973=""),"",
IF(AND(G1973&lt;TODAY(),O1973&gt;0),"YES","NO"))</f>
        <v/>
      </c>
      <c r="R1973" s="100" t="n"/>
      <c r="S1973" s="14" t="n"/>
      <c r="T1973" s="15">
        <f>IF(Q1973="YES", IF(R1973="Company",L1973*(1+S1973),IF(R1973="Vendor",L1973*(1-S1973),"")),"")</f>
        <v/>
      </c>
      <c r="U1973" s="15">
        <f>IF(Q1973="YES",O1973*T1973,"")</f>
        <v/>
      </c>
      <c r="V1973" s="16" t="n"/>
      <c r="W1973" s="17">
        <f>IF(Q1973="YES",G1973+V1973,"")</f>
        <v/>
      </c>
      <c r="X1973" s="18">
        <f>IF(Q1973="YES",IF(TODAY()&gt;W1973,"OVERDUE","WITHIN TIME"),"")</f>
        <v/>
      </c>
    </row>
    <row r="1974">
      <c r="A1974" s="3" t="n">
        <v>1970</v>
      </c>
      <c r="B1974" s="4" t="n"/>
      <c r="C1974" s="4" t="n"/>
      <c r="D1974" s="5">
        <f>IF(E1974="ISNR20","Natural Rubber-TSNR (ISNR-20)","")</f>
        <v/>
      </c>
      <c r="E1974" s="4" t="n"/>
      <c r="F1974" s="6" t="n"/>
      <c r="G1974" s="6" t="n"/>
      <c r="H1974" s="7">
        <f>IF(G1974="","",G1974-TODAY())</f>
        <v/>
      </c>
      <c r="I1974" s="8">
        <f>IF(G1974="","",
IF(G1974&lt;TODAY(),
IF(O1974&gt;0,"Violated","Completed"),
IF(H1974&lt;=7,"Expiring Soon",
"Active")))</f>
        <v/>
      </c>
      <c r="J1974" s="8">
        <f>IF(C1974="","",
COUNTIFS(
sales!$C:$C,$C1974,
sales!$E:$E,$E1974,
sales!$H:$H,"&gt;="&amp;$F1974,
sales!$H:$H,"&lt;="&amp;$G1974
))</f>
        <v/>
      </c>
      <c r="K1974" s="9">
        <f>IF(COUNTIFS(sales!C:C, C1974)=0,"",
_xlfn.MAXIFS(sales!H:H, sales!C:C, C1974))</f>
        <v/>
      </c>
      <c r="L1974" s="4" t="n"/>
      <c r="M1974" s="4" t="n"/>
      <c r="N1974" s="10">
        <f>IF(C1974="","",
SUMIFS(
sales!$I:$I,
sales!$C:$C,$C1974,
sales!$E:$E,$E1974,
sales!$H:$H,"&gt;="&amp;$F1974,
sales!$H:$H,"&lt;="&amp;$G1974
))</f>
        <v/>
      </c>
      <c r="O1974" s="10">
        <f>IF(M1974="","",M1974-N1974)</f>
        <v/>
      </c>
      <c r="P1974" s="11">
        <f>IF(M1974=0,"",N1974/M1974)</f>
        <v/>
      </c>
      <c r="Q1974" s="12">
        <f>IF(OR(G1974="",O1974=""),"",
IF(AND(G1974&lt;TODAY(),O1974&gt;0),"YES","NO"))</f>
        <v/>
      </c>
      <c r="R1974" s="100" t="n"/>
      <c r="S1974" s="14" t="n"/>
      <c r="T1974" s="15">
        <f>IF(Q1974="YES", IF(R1974="Company",L1974*(1+S1974),IF(R1974="Vendor",L1974*(1-S1974),"")),"")</f>
        <v/>
      </c>
      <c r="U1974" s="15">
        <f>IF(Q1974="YES",O1974*T1974,"")</f>
        <v/>
      </c>
      <c r="V1974" s="16" t="n"/>
      <c r="W1974" s="17">
        <f>IF(Q1974="YES",G1974+V1974,"")</f>
        <v/>
      </c>
      <c r="X1974" s="18">
        <f>IF(Q1974="YES",IF(TODAY()&gt;W1974,"OVERDUE","WITHIN TIME"),"")</f>
        <v/>
      </c>
    </row>
    <row r="1975">
      <c r="A1975" s="3" t="n">
        <v>1971</v>
      </c>
      <c r="B1975" s="4" t="n"/>
      <c r="C1975" s="4" t="n"/>
      <c r="D1975" s="5">
        <f>IF(E1975="ISNR20","Natural Rubber-TSNR (ISNR-20)","")</f>
        <v/>
      </c>
      <c r="E1975" s="4" t="n"/>
      <c r="F1975" s="6" t="n"/>
      <c r="G1975" s="6" t="n"/>
      <c r="H1975" s="7">
        <f>IF(G1975="","",G1975-TODAY())</f>
        <v/>
      </c>
      <c r="I1975" s="8">
        <f>IF(G1975="","",
IF(G1975&lt;TODAY(),
IF(O1975&gt;0,"Violated","Completed"),
IF(H1975&lt;=7,"Expiring Soon",
"Active")))</f>
        <v/>
      </c>
      <c r="J1975" s="8">
        <f>IF(C1975="","",
COUNTIFS(
sales!$C:$C,$C1975,
sales!$E:$E,$E1975,
sales!$H:$H,"&gt;="&amp;$F1975,
sales!$H:$H,"&lt;="&amp;$G1975
))</f>
        <v/>
      </c>
      <c r="K1975" s="9">
        <f>IF(COUNTIFS(sales!C:C, C1975)=0,"",
_xlfn.MAXIFS(sales!H:H, sales!C:C, C1975))</f>
        <v/>
      </c>
      <c r="L1975" s="4" t="n"/>
      <c r="M1975" s="4" t="n"/>
      <c r="N1975" s="10">
        <f>IF(C1975="","",
SUMIFS(
sales!$I:$I,
sales!$C:$C,$C1975,
sales!$E:$E,$E1975,
sales!$H:$H,"&gt;="&amp;$F1975,
sales!$H:$H,"&lt;="&amp;$G1975
))</f>
        <v/>
      </c>
      <c r="O1975" s="10">
        <f>IF(M1975="","",M1975-N1975)</f>
        <v/>
      </c>
      <c r="P1975" s="11">
        <f>IF(M1975=0,"",N1975/M1975)</f>
        <v/>
      </c>
      <c r="Q1975" s="12">
        <f>IF(OR(G1975="",O1975=""),"",
IF(AND(G1975&lt;TODAY(),O1975&gt;0),"YES","NO"))</f>
        <v/>
      </c>
      <c r="R1975" s="100" t="n"/>
      <c r="S1975" s="14" t="n"/>
      <c r="T1975" s="15">
        <f>IF(Q1975="YES", IF(R1975="Company",L1975*(1+S1975),IF(R1975="Vendor",L1975*(1-S1975),"")),"")</f>
        <v/>
      </c>
      <c r="U1975" s="15">
        <f>IF(Q1975="YES",O1975*T1975,"")</f>
        <v/>
      </c>
      <c r="V1975" s="16" t="n"/>
      <c r="W1975" s="17">
        <f>IF(Q1975="YES",G1975+V1975,"")</f>
        <v/>
      </c>
      <c r="X1975" s="18">
        <f>IF(Q1975="YES",IF(TODAY()&gt;W1975,"OVERDUE","WITHIN TIME"),"")</f>
        <v/>
      </c>
    </row>
    <row r="1976">
      <c r="A1976" s="3" t="n">
        <v>1972</v>
      </c>
      <c r="B1976" s="4" t="n"/>
      <c r="C1976" s="4" t="n"/>
      <c r="D1976" s="5">
        <f>IF(E1976="ISNR20","Natural Rubber-TSNR (ISNR-20)","")</f>
        <v/>
      </c>
      <c r="E1976" s="4" t="n"/>
      <c r="F1976" s="6" t="n"/>
      <c r="G1976" s="6" t="n"/>
      <c r="H1976" s="7">
        <f>IF(G1976="","",G1976-TODAY())</f>
        <v/>
      </c>
      <c r="I1976" s="8">
        <f>IF(G1976="","",
IF(G1976&lt;TODAY(),
IF(O1976&gt;0,"Violated","Completed"),
IF(H1976&lt;=7,"Expiring Soon",
"Active")))</f>
        <v/>
      </c>
      <c r="J1976" s="8">
        <f>IF(C1976="","",
COUNTIFS(
sales!$C:$C,$C1976,
sales!$E:$E,$E1976,
sales!$H:$H,"&gt;="&amp;$F1976,
sales!$H:$H,"&lt;="&amp;$G1976
))</f>
        <v/>
      </c>
      <c r="K1976" s="9">
        <f>IF(COUNTIFS(sales!C:C, C1976)=0,"",
_xlfn.MAXIFS(sales!H:H, sales!C:C, C1976))</f>
        <v/>
      </c>
      <c r="L1976" s="4" t="n"/>
      <c r="M1976" s="4" t="n"/>
      <c r="N1976" s="10">
        <f>IF(C1976="","",
SUMIFS(
sales!$I:$I,
sales!$C:$C,$C1976,
sales!$E:$E,$E1976,
sales!$H:$H,"&gt;="&amp;$F1976,
sales!$H:$H,"&lt;="&amp;$G1976
))</f>
        <v/>
      </c>
      <c r="O1976" s="10">
        <f>IF(M1976="","",M1976-N1976)</f>
        <v/>
      </c>
      <c r="P1976" s="11">
        <f>IF(M1976=0,"",N1976/M1976)</f>
        <v/>
      </c>
      <c r="Q1976" s="12">
        <f>IF(OR(G1976="",O1976=""),"",
IF(AND(G1976&lt;TODAY(),O1976&gt;0),"YES","NO"))</f>
        <v/>
      </c>
      <c r="R1976" s="100" t="n"/>
      <c r="S1976" s="14" t="n"/>
      <c r="T1976" s="15">
        <f>IF(Q1976="YES", IF(R1976="Company",L1976*(1+S1976),IF(R1976="Vendor",L1976*(1-S1976),"")),"")</f>
        <v/>
      </c>
      <c r="U1976" s="15">
        <f>IF(Q1976="YES",O1976*T1976,"")</f>
        <v/>
      </c>
      <c r="V1976" s="16" t="n"/>
      <c r="W1976" s="17">
        <f>IF(Q1976="YES",G1976+V1976,"")</f>
        <v/>
      </c>
      <c r="X1976" s="18">
        <f>IF(Q1976="YES",IF(TODAY()&gt;W1976,"OVERDUE","WITHIN TIME"),"")</f>
        <v/>
      </c>
    </row>
    <row r="1977">
      <c r="A1977" s="3" t="n">
        <v>1973</v>
      </c>
      <c r="B1977" s="4" t="n"/>
      <c r="C1977" s="4" t="n"/>
      <c r="D1977" s="5">
        <f>IF(E1977="ISNR20","Natural Rubber-TSNR (ISNR-20)","")</f>
        <v/>
      </c>
      <c r="E1977" s="4" t="n"/>
      <c r="F1977" s="6" t="n"/>
      <c r="G1977" s="6" t="n"/>
      <c r="H1977" s="7">
        <f>IF(G1977="","",G1977-TODAY())</f>
        <v/>
      </c>
      <c r="I1977" s="8">
        <f>IF(G1977="","",
IF(G1977&lt;TODAY(),
IF(O1977&gt;0,"Violated","Completed"),
IF(H1977&lt;=7,"Expiring Soon",
"Active")))</f>
        <v/>
      </c>
      <c r="J1977" s="8">
        <f>IF(C1977="","",
COUNTIFS(
sales!$C:$C,$C1977,
sales!$E:$E,$E1977,
sales!$H:$H,"&gt;="&amp;$F1977,
sales!$H:$H,"&lt;="&amp;$G1977
))</f>
        <v/>
      </c>
      <c r="K1977" s="9">
        <f>IF(COUNTIFS(sales!C:C, C1977)=0,"",
_xlfn.MAXIFS(sales!H:H, sales!C:C, C1977))</f>
        <v/>
      </c>
      <c r="L1977" s="4" t="n"/>
      <c r="M1977" s="4" t="n"/>
      <c r="N1977" s="10">
        <f>IF(C1977="","",
SUMIFS(
sales!$I:$I,
sales!$C:$C,$C1977,
sales!$E:$E,$E1977,
sales!$H:$H,"&gt;="&amp;$F1977,
sales!$H:$H,"&lt;="&amp;$G1977
))</f>
        <v/>
      </c>
      <c r="O1977" s="10">
        <f>IF(M1977="","",M1977-N1977)</f>
        <v/>
      </c>
      <c r="P1977" s="11">
        <f>IF(M1977=0,"",N1977/M1977)</f>
        <v/>
      </c>
      <c r="Q1977" s="12">
        <f>IF(OR(G1977="",O1977=""),"",
IF(AND(G1977&lt;TODAY(),O1977&gt;0),"YES","NO"))</f>
        <v/>
      </c>
      <c r="R1977" s="100" t="n"/>
      <c r="S1977" s="14" t="n"/>
      <c r="T1977" s="15">
        <f>IF(Q1977="YES", IF(R1977="Company",L1977*(1+S1977),IF(R1977="Vendor",L1977*(1-S1977),"")),"")</f>
        <v/>
      </c>
      <c r="U1977" s="15">
        <f>IF(Q1977="YES",O1977*T1977,"")</f>
        <v/>
      </c>
      <c r="V1977" s="16" t="n"/>
      <c r="W1977" s="17">
        <f>IF(Q1977="YES",G1977+V1977,"")</f>
        <v/>
      </c>
      <c r="X1977" s="18">
        <f>IF(Q1977="YES",IF(TODAY()&gt;W1977,"OVERDUE","WITHIN TIME"),"")</f>
        <v/>
      </c>
    </row>
    <row r="1978">
      <c r="A1978" s="3" t="n">
        <v>1974</v>
      </c>
      <c r="B1978" s="4" t="n"/>
      <c r="C1978" s="4" t="n"/>
      <c r="D1978" s="5">
        <f>IF(E1978="ISNR20","Natural Rubber-TSNR (ISNR-20)","")</f>
        <v/>
      </c>
      <c r="E1978" s="4" t="n"/>
      <c r="F1978" s="6" t="n"/>
      <c r="G1978" s="6" t="n"/>
      <c r="H1978" s="7">
        <f>IF(G1978="","",G1978-TODAY())</f>
        <v/>
      </c>
      <c r="I1978" s="8">
        <f>IF(G1978="","",
IF(G1978&lt;TODAY(),
IF(O1978&gt;0,"Violated","Completed"),
IF(H1978&lt;=7,"Expiring Soon",
"Active")))</f>
        <v/>
      </c>
      <c r="J1978" s="8">
        <f>IF(C1978="","",
COUNTIFS(
sales!$C:$C,$C1978,
sales!$E:$E,$E1978,
sales!$H:$H,"&gt;="&amp;$F1978,
sales!$H:$H,"&lt;="&amp;$G1978
))</f>
        <v/>
      </c>
      <c r="K1978" s="9">
        <f>IF(COUNTIFS(sales!C:C, C1978)=0,"",
_xlfn.MAXIFS(sales!H:H, sales!C:C, C1978))</f>
        <v/>
      </c>
      <c r="L1978" s="4" t="n"/>
      <c r="M1978" s="4" t="n"/>
      <c r="N1978" s="10">
        <f>IF(C1978="","",
SUMIFS(
sales!$I:$I,
sales!$C:$C,$C1978,
sales!$E:$E,$E1978,
sales!$H:$H,"&gt;="&amp;$F1978,
sales!$H:$H,"&lt;="&amp;$G1978
))</f>
        <v/>
      </c>
      <c r="O1978" s="10">
        <f>IF(M1978="","",M1978-N1978)</f>
        <v/>
      </c>
      <c r="P1978" s="11">
        <f>IF(M1978=0,"",N1978/M1978)</f>
        <v/>
      </c>
      <c r="Q1978" s="12">
        <f>IF(OR(G1978="",O1978=""),"",
IF(AND(G1978&lt;TODAY(),O1978&gt;0),"YES","NO"))</f>
        <v/>
      </c>
      <c r="R1978" s="100" t="n"/>
      <c r="S1978" s="14" t="n"/>
      <c r="T1978" s="15">
        <f>IF(Q1978="YES", IF(R1978="Company",L1978*(1+S1978),IF(R1978="Vendor",L1978*(1-S1978),"")),"")</f>
        <v/>
      </c>
      <c r="U1978" s="15">
        <f>IF(Q1978="YES",O1978*T1978,"")</f>
        <v/>
      </c>
      <c r="V1978" s="16" t="n"/>
      <c r="W1978" s="17">
        <f>IF(Q1978="YES",G1978+V1978,"")</f>
        <v/>
      </c>
      <c r="X1978" s="18">
        <f>IF(Q1978="YES",IF(TODAY()&gt;W1978,"OVERDUE","WITHIN TIME"),"")</f>
        <v/>
      </c>
    </row>
    <row r="1979">
      <c r="A1979" s="3" t="n">
        <v>1975</v>
      </c>
      <c r="B1979" s="4" t="n"/>
      <c r="C1979" s="4" t="n"/>
      <c r="D1979" s="5">
        <f>IF(E1979="ISNR20","Natural Rubber-TSNR (ISNR-20)","")</f>
        <v/>
      </c>
      <c r="E1979" s="4" t="n"/>
      <c r="F1979" s="6" t="n"/>
      <c r="G1979" s="6" t="n"/>
      <c r="H1979" s="7">
        <f>IF(G1979="","",G1979-TODAY())</f>
        <v/>
      </c>
      <c r="I1979" s="8">
        <f>IF(G1979="","",
IF(G1979&lt;TODAY(),
IF(O1979&gt;0,"Violated","Completed"),
IF(H1979&lt;=7,"Expiring Soon",
"Active")))</f>
        <v/>
      </c>
      <c r="J1979" s="8">
        <f>IF(C1979="","",
COUNTIFS(
sales!$C:$C,$C1979,
sales!$E:$E,$E1979,
sales!$H:$H,"&gt;="&amp;$F1979,
sales!$H:$H,"&lt;="&amp;$G1979
))</f>
        <v/>
      </c>
      <c r="K1979" s="9">
        <f>IF(COUNTIFS(sales!C:C, C1979)=0,"",
_xlfn.MAXIFS(sales!H:H, sales!C:C, C1979))</f>
        <v/>
      </c>
      <c r="L1979" s="4" t="n"/>
      <c r="M1979" s="4" t="n"/>
      <c r="N1979" s="10">
        <f>IF(C1979="","",
SUMIFS(
sales!$I:$I,
sales!$C:$C,$C1979,
sales!$E:$E,$E1979,
sales!$H:$H,"&gt;="&amp;$F1979,
sales!$H:$H,"&lt;="&amp;$G1979
))</f>
        <v/>
      </c>
      <c r="O1979" s="10">
        <f>IF(M1979="","",M1979-N1979)</f>
        <v/>
      </c>
      <c r="P1979" s="11">
        <f>IF(M1979=0,"",N1979/M1979)</f>
        <v/>
      </c>
      <c r="Q1979" s="12">
        <f>IF(OR(G1979="",O1979=""),"",
IF(AND(G1979&lt;TODAY(),O1979&gt;0),"YES","NO"))</f>
        <v/>
      </c>
      <c r="R1979" s="100" t="n"/>
      <c r="S1979" s="14" t="n"/>
      <c r="T1979" s="15">
        <f>IF(Q1979="YES", IF(R1979="Company",L1979*(1+S1979),IF(R1979="Vendor",L1979*(1-S1979),"")),"")</f>
        <v/>
      </c>
      <c r="U1979" s="15">
        <f>IF(Q1979="YES",O1979*T1979,"")</f>
        <v/>
      </c>
      <c r="V1979" s="16" t="n"/>
      <c r="W1979" s="17">
        <f>IF(Q1979="YES",G1979+V1979,"")</f>
        <v/>
      </c>
      <c r="X1979" s="18">
        <f>IF(Q1979="YES",IF(TODAY()&gt;W1979,"OVERDUE","WITHIN TIME"),"")</f>
        <v/>
      </c>
    </row>
    <row r="1980">
      <c r="A1980" s="3" t="n">
        <v>1976</v>
      </c>
      <c r="B1980" s="4" t="n"/>
      <c r="C1980" s="4" t="n"/>
      <c r="D1980" s="5">
        <f>IF(E1980="ISNR20","Natural Rubber-TSNR (ISNR-20)","")</f>
        <v/>
      </c>
      <c r="E1980" s="4" t="n"/>
      <c r="F1980" s="6" t="n"/>
      <c r="G1980" s="6" t="n"/>
      <c r="H1980" s="7">
        <f>IF(G1980="","",G1980-TODAY())</f>
        <v/>
      </c>
      <c r="I1980" s="8">
        <f>IF(G1980="","",
IF(G1980&lt;TODAY(),
IF(O1980&gt;0,"Violated","Completed"),
IF(H1980&lt;=7,"Expiring Soon",
"Active")))</f>
        <v/>
      </c>
      <c r="J1980" s="8">
        <f>IF(C1980="","",
COUNTIFS(
sales!$C:$C,$C1980,
sales!$E:$E,$E1980,
sales!$H:$H,"&gt;="&amp;$F1980,
sales!$H:$H,"&lt;="&amp;$G1980
))</f>
        <v/>
      </c>
      <c r="K1980" s="9">
        <f>IF(COUNTIFS(sales!C:C, C1980)=0,"",
_xlfn.MAXIFS(sales!H:H, sales!C:C, C1980))</f>
        <v/>
      </c>
      <c r="L1980" s="4" t="n"/>
      <c r="M1980" s="4" t="n"/>
      <c r="N1980" s="10">
        <f>IF(C1980="","",
SUMIFS(
sales!$I:$I,
sales!$C:$C,$C1980,
sales!$E:$E,$E1980,
sales!$H:$H,"&gt;="&amp;$F1980,
sales!$H:$H,"&lt;="&amp;$G1980
))</f>
        <v/>
      </c>
      <c r="O1980" s="10">
        <f>IF(M1980="","",M1980-N1980)</f>
        <v/>
      </c>
      <c r="P1980" s="11">
        <f>IF(M1980=0,"",N1980/M1980)</f>
        <v/>
      </c>
      <c r="Q1980" s="12">
        <f>IF(OR(G1980="",O1980=""),"",
IF(AND(G1980&lt;TODAY(),O1980&gt;0),"YES","NO"))</f>
        <v/>
      </c>
      <c r="R1980" s="100" t="n"/>
      <c r="S1980" s="14" t="n"/>
      <c r="T1980" s="15">
        <f>IF(Q1980="YES", IF(R1980="Company",L1980*(1+S1980),IF(R1980="Vendor",L1980*(1-S1980),"")),"")</f>
        <v/>
      </c>
      <c r="U1980" s="15">
        <f>IF(Q1980="YES",O1980*T1980,"")</f>
        <v/>
      </c>
      <c r="V1980" s="16" t="n"/>
      <c r="W1980" s="17">
        <f>IF(Q1980="YES",G1980+V1980,"")</f>
        <v/>
      </c>
      <c r="X1980" s="18">
        <f>IF(Q1980="YES",IF(TODAY()&gt;W1980,"OVERDUE","WITHIN TIME"),"")</f>
        <v/>
      </c>
    </row>
    <row r="1981">
      <c r="A1981" s="3" t="n">
        <v>1977</v>
      </c>
      <c r="B1981" s="4" t="n"/>
      <c r="C1981" s="4" t="n"/>
      <c r="D1981" s="5">
        <f>IF(E1981="ISNR20","Natural Rubber-TSNR (ISNR-20)","")</f>
        <v/>
      </c>
      <c r="E1981" s="4" t="n"/>
      <c r="F1981" s="6" t="n"/>
      <c r="G1981" s="6" t="n"/>
      <c r="H1981" s="7">
        <f>IF(G1981="","",G1981-TODAY())</f>
        <v/>
      </c>
      <c r="I1981" s="8">
        <f>IF(G1981="","",
IF(G1981&lt;TODAY(),
IF(O1981&gt;0,"Violated","Completed"),
IF(H1981&lt;=7,"Expiring Soon",
"Active")))</f>
        <v/>
      </c>
      <c r="J1981" s="8">
        <f>IF(C1981="","",
COUNTIFS(
sales!$C:$C,$C1981,
sales!$E:$E,$E1981,
sales!$H:$H,"&gt;="&amp;$F1981,
sales!$H:$H,"&lt;="&amp;$G1981
))</f>
        <v/>
      </c>
      <c r="K1981" s="9">
        <f>IF(COUNTIFS(sales!C:C, C1981)=0,"",
_xlfn.MAXIFS(sales!H:H, sales!C:C, C1981))</f>
        <v/>
      </c>
      <c r="L1981" s="4" t="n"/>
      <c r="M1981" s="4" t="n"/>
      <c r="N1981" s="10">
        <f>IF(C1981="","",
SUMIFS(
sales!$I:$I,
sales!$C:$C,$C1981,
sales!$E:$E,$E1981,
sales!$H:$H,"&gt;="&amp;$F1981,
sales!$H:$H,"&lt;="&amp;$G1981
))</f>
        <v/>
      </c>
      <c r="O1981" s="10">
        <f>IF(M1981="","",M1981-N1981)</f>
        <v/>
      </c>
      <c r="P1981" s="11">
        <f>IF(M1981=0,"",N1981/M1981)</f>
        <v/>
      </c>
      <c r="Q1981" s="12">
        <f>IF(OR(G1981="",O1981=""),"",
IF(AND(G1981&lt;TODAY(),O1981&gt;0),"YES","NO"))</f>
        <v/>
      </c>
      <c r="R1981" s="100" t="n"/>
      <c r="S1981" s="14" t="n"/>
      <c r="T1981" s="15">
        <f>IF(Q1981="YES", IF(R1981="Company",L1981*(1+S1981),IF(R1981="Vendor",L1981*(1-S1981),"")),"")</f>
        <v/>
      </c>
      <c r="U1981" s="15">
        <f>IF(Q1981="YES",O1981*T1981,"")</f>
        <v/>
      </c>
      <c r="V1981" s="16" t="n"/>
      <c r="W1981" s="17">
        <f>IF(Q1981="YES",G1981+V1981,"")</f>
        <v/>
      </c>
      <c r="X1981" s="18">
        <f>IF(Q1981="YES",IF(TODAY()&gt;W1981,"OVERDUE","WITHIN TIME"),"")</f>
        <v/>
      </c>
    </row>
    <row r="1982">
      <c r="A1982" s="3" t="n">
        <v>1978</v>
      </c>
      <c r="B1982" s="4" t="n"/>
      <c r="C1982" s="4" t="n"/>
      <c r="D1982" s="5">
        <f>IF(E1982="ISNR20","Natural Rubber-TSNR (ISNR-20)","")</f>
        <v/>
      </c>
      <c r="E1982" s="4" t="n"/>
      <c r="F1982" s="6" t="n"/>
      <c r="G1982" s="6" t="n"/>
      <c r="H1982" s="7">
        <f>IF(G1982="","",G1982-TODAY())</f>
        <v/>
      </c>
      <c r="I1982" s="8">
        <f>IF(G1982="","",
IF(G1982&lt;TODAY(),
IF(O1982&gt;0,"Violated","Completed"),
IF(H1982&lt;=7,"Expiring Soon",
"Active")))</f>
        <v/>
      </c>
      <c r="J1982" s="8">
        <f>IF(C1982="","",
COUNTIFS(
sales!$C:$C,$C1982,
sales!$E:$E,$E1982,
sales!$H:$H,"&gt;="&amp;$F1982,
sales!$H:$H,"&lt;="&amp;$G1982
))</f>
        <v/>
      </c>
      <c r="K1982" s="9">
        <f>IF(COUNTIFS(sales!C:C, C1982)=0,"",
_xlfn.MAXIFS(sales!H:H, sales!C:C, C1982))</f>
        <v/>
      </c>
      <c r="L1982" s="4" t="n"/>
      <c r="M1982" s="4" t="n"/>
      <c r="N1982" s="10">
        <f>IF(C1982="","",
SUMIFS(
sales!$I:$I,
sales!$C:$C,$C1982,
sales!$E:$E,$E1982,
sales!$H:$H,"&gt;="&amp;$F1982,
sales!$H:$H,"&lt;="&amp;$G1982
))</f>
        <v/>
      </c>
      <c r="O1982" s="10">
        <f>IF(M1982="","",M1982-N1982)</f>
        <v/>
      </c>
      <c r="P1982" s="11">
        <f>IF(M1982=0,"",N1982/M1982)</f>
        <v/>
      </c>
      <c r="Q1982" s="12">
        <f>IF(OR(G1982="",O1982=""),"",
IF(AND(G1982&lt;TODAY(),O1982&gt;0),"YES","NO"))</f>
        <v/>
      </c>
      <c r="R1982" s="100" t="n"/>
      <c r="S1982" s="14" t="n"/>
      <c r="T1982" s="15">
        <f>IF(Q1982="YES", IF(R1982="Company",L1982*(1+S1982),IF(R1982="Vendor",L1982*(1-S1982),"")),"")</f>
        <v/>
      </c>
      <c r="U1982" s="15">
        <f>IF(Q1982="YES",O1982*T1982,"")</f>
        <v/>
      </c>
      <c r="V1982" s="16" t="n"/>
      <c r="W1982" s="17">
        <f>IF(Q1982="YES",G1982+V1982,"")</f>
        <v/>
      </c>
      <c r="X1982" s="18">
        <f>IF(Q1982="YES",IF(TODAY()&gt;W1982,"OVERDUE","WITHIN TIME"),"")</f>
        <v/>
      </c>
    </row>
    <row r="1983">
      <c r="A1983" s="3" t="n">
        <v>1979</v>
      </c>
      <c r="B1983" s="4" t="n"/>
      <c r="C1983" s="4" t="n"/>
      <c r="D1983" s="5">
        <f>IF(E1983="ISNR20","Natural Rubber-TSNR (ISNR-20)","")</f>
        <v/>
      </c>
      <c r="E1983" s="4" t="n"/>
      <c r="F1983" s="6" t="n"/>
      <c r="G1983" s="6" t="n"/>
      <c r="H1983" s="7">
        <f>IF(G1983="","",G1983-TODAY())</f>
        <v/>
      </c>
      <c r="I1983" s="8">
        <f>IF(G1983="","",
IF(G1983&lt;TODAY(),
IF(O1983&gt;0,"Violated","Completed"),
IF(H1983&lt;=7,"Expiring Soon",
"Active")))</f>
        <v/>
      </c>
      <c r="J1983" s="8">
        <f>IF(C1983="","",
COUNTIFS(
sales!$C:$C,$C1983,
sales!$E:$E,$E1983,
sales!$H:$H,"&gt;="&amp;$F1983,
sales!$H:$H,"&lt;="&amp;$G1983
))</f>
        <v/>
      </c>
      <c r="K1983" s="9">
        <f>IF(COUNTIFS(sales!C:C, C1983)=0,"",
_xlfn.MAXIFS(sales!H:H, sales!C:C, C1983))</f>
        <v/>
      </c>
      <c r="L1983" s="4" t="n"/>
      <c r="M1983" s="4" t="n"/>
      <c r="N1983" s="10">
        <f>IF(C1983="","",
SUMIFS(
sales!$I:$I,
sales!$C:$C,$C1983,
sales!$E:$E,$E1983,
sales!$H:$H,"&gt;="&amp;$F1983,
sales!$H:$H,"&lt;="&amp;$G1983
))</f>
        <v/>
      </c>
      <c r="O1983" s="10">
        <f>IF(M1983="","",M1983-N1983)</f>
        <v/>
      </c>
      <c r="P1983" s="11">
        <f>IF(M1983=0,"",N1983/M1983)</f>
        <v/>
      </c>
      <c r="Q1983" s="12">
        <f>IF(OR(G1983="",O1983=""),"",
IF(AND(G1983&lt;TODAY(),O1983&gt;0),"YES","NO"))</f>
        <v/>
      </c>
      <c r="R1983" s="100" t="n"/>
      <c r="S1983" s="14" t="n"/>
      <c r="T1983" s="15">
        <f>IF(Q1983="YES", IF(R1983="Company",L1983*(1+S1983),IF(R1983="Vendor",L1983*(1-S1983),"")),"")</f>
        <v/>
      </c>
      <c r="U1983" s="15">
        <f>IF(Q1983="YES",O1983*T1983,"")</f>
        <v/>
      </c>
      <c r="V1983" s="16" t="n"/>
      <c r="W1983" s="17">
        <f>IF(Q1983="YES",G1983+V1983,"")</f>
        <v/>
      </c>
      <c r="X1983" s="18">
        <f>IF(Q1983="YES",IF(TODAY()&gt;W1983,"OVERDUE","WITHIN TIME"),"")</f>
        <v/>
      </c>
    </row>
    <row r="1984">
      <c r="A1984" s="3" t="n">
        <v>1980</v>
      </c>
      <c r="B1984" s="4" t="n"/>
      <c r="C1984" s="4" t="n"/>
      <c r="D1984" s="5">
        <f>IF(E1984="ISNR20","Natural Rubber-TSNR (ISNR-20)","")</f>
        <v/>
      </c>
      <c r="E1984" s="4" t="n"/>
      <c r="F1984" s="6" t="n"/>
      <c r="G1984" s="6" t="n"/>
      <c r="H1984" s="7">
        <f>IF(G1984="","",G1984-TODAY())</f>
        <v/>
      </c>
      <c r="I1984" s="8">
        <f>IF(G1984="","",
IF(G1984&lt;TODAY(),
IF(O1984&gt;0,"Violated","Completed"),
IF(H1984&lt;=7,"Expiring Soon",
"Active")))</f>
        <v/>
      </c>
      <c r="J1984" s="8">
        <f>IF(C1984="","",
COUNTIFS(
sales!$C:$C,$C1984,
sales!$E:$E,$E1984,
sales!$H:$H,"&gt;="&amp;$F1984,
sales!$H:$H,"&lt;="&amp;$G1984
))</f>
        <v/>
      </c>
      <c r="K1984" s="9">
        <f>IF(COUNTIFS(sales!C:C, C1984)=0,"",
_xlfn.MAXIFS(sales!H:H, sales!C:C, C1984))</f>
        <v/>
      </c>
      <c r="L1984" s="4" t="n"/>
      <c r="M1984" s="4" t="n"/>
      <c r="N1984" s="10">
        <f>IF(C1984="","",
SUMIFS(
sales!$I:$I,
sales!$C:$C,$C1984,
sales!$E:$E,$E1984,
sales!$H:$H,"&gt;="&amp;$F1984,
sales!$H:$H,"&lt;="&amp;$G1984
))</f>
        <v/>
      </c>
      <c r="O1984" s="10">
        <f>IF(M1984="","",M1984-N1984)</f>
        <v/>
      </c>
      <c r="P1984" s="11">
        <f>IF(M1984=0,"",N1984/M1984)</f>
        <v/>
      </c>
      <c r="Q1984" s="12">
        <f>IF(OR(G1984="",O1984=""),"",
IF(AND(G1984&lt;TODAY(),O1984&gt;0),"YES","NO"))</f>
        <v/>
      </c>
      <c r="R1984" s="100" t="n"/>
      <c r="S1984" s="14" t="n"/>
      <c r="T1984" s="15">
        <f>IF(Q1984="YES", IF(R1984="Company",L1984*(1+S1984),IF(R1984="Vendor",L1984*(1-S1984),"")),"")</f>
        <v/>
      </c>
      <c r="U1984" s="15">
        <f>IF(Q1984="YES",O1984*T1984,"")</f>
        <v/>
      </c>
      <c r="V1984" s="16" t="n"/>
      <c r="W1984" s="17">
        <f>IF(Q1984="YES",G1984+V1984,"")</f>
        <v/>
      </c>
      <c r="X1984" s="18">
        <f>IF(Q1984="YES",IF(TODAY()&gt;W1984,"OVERDUE","WITHIN TIME"),"")</f>
        <v/>
      </c>
    </row>
    <row r="1985">
      <c r="A1985" s="3" t="n">
        <v>1981</v>
      </c>
      <c r="B1985" s="4" t="n"/>
      <c r="C1985" s="4" t="n"/>
      <c r="D1985" s="5">
        <f>IF(E1985="ISNR20","Natural Rubber-TSNR (ISNR-20)","")</f>
        <v/>
      </c>
      <c r="E1985" s="4" t="n"/>
      <c r="F1985" s="6" t="n"/>
      <c r="G1985" s="6" t="n"/>
      <c r="H1985" s="7">
        <f>IF(G1985="","",G1985-TODAY())</f>
        <v/>
      </c>
      <c r="I1985" s="8">
        <f>IF(G1985="","",
IF(G1985&lt;TODAY(),
IF(O1985&gt;0,"Violated","Completed"),
IF(H1985&lt;=7,"Expiring Soon",
"Active")))</f>
        <v/>
      </c>
      <c r="J1985" s="8">
        <f>IF(C1985="","",
COUNTIFS(
sales!$C:$C,$C1985,
sales!$E:$E,$E1985,
sales!$H:$H,"&gt;="&amp;$F1985,
sales!$H:$H,"&lt;="&amp;$G1985
))</f>
        <v/>
      </c>
      <c r="K1985" s="9">
        <f>IF(COUNTIFS(sales!C:C, C1985)=0,"",
_xlfn.MAXIFS(sales!H:H, sales!C:C, C1985))</f>
        <v/>
      </c>
      <c r="L1985" s="4" t="n"/>
      <c r="M1985" s="4" t="n"/>
      <c r="N1985" s="10">
        <f>IF(C1985="","",
SUMIFS(
sales!$I:$I,
sales!$C:$C,$C1985,
sales!$E:$E,$E1985,
sales!$H:$H,"&gt;="&amp;$F1985,
sales!$H:$H,"&lt;="&amp;$G1985
))</f>
        <v/>
      </c>
      <c r="O1985" s="10">
        <f>IF(M1985="","",M1985-N1985)</f>
        <v/>
      </c>
      <c r="P1985" s="11">
        <f>IF(M1985=0,"",N1985/M1985)</f>
        <v/>
      </c>
      <c r="Q1985" s="12">
        <f>IF(OR(G1985="",O1985=""),"",
IF(AND(G1985&lt;TODAY(),O1985&gt;0),"YES","NO"))</f>
        <v/>
      </c>
      <c r="R1985" s="100" t="n"/>
      <c r="S1985" s="14" t="n"/>
      <c r="T1985" s="15">
        <f>IF(Q1985="YES", IF(R1985="Company",L1985*(1+S1985),IF(R1985="Vendor",L1985*(1-S1985),"")),"")</f>
        <v/>
      </c>
      <c r="U1985" s="15">
        <f>IF(Q1985="YES",O1985*T1985,"")</f>
        <v/>
      </c>
      <c r="V1985" s="16" t="n"/>
      <c r="W1985" s="17">
        <f>IF(Q1985="YES",G1985+V1985,"")</f>
        <v/>
      </c>
      <c r="X1985" s="18">
        <f>IF(Q1985="YES",IF(TODAY()&gt;W1985,"OVERDUE","WITHIN TIME"),"")</f>
        <v/>
      </c>
    </row>
    <row r="1986">
      <c r="A1986" s="3" t="n">
        <v>1982</v>
      </c>
      <c r="B1986" s="4" t="n"/>
      <c r="C1986" s="4" t="n"/>
      <c r="D1986" s="5">
        <f>IF(E1986="ISNR20","Natural Rubber-TSNR (ISNR-20)","")</f>
        <v/>
      </c>
      <c r="E1986" s="4" t="n"/>
      <c r="F1986" s="6" t="n"/>
      <c r="G1986" s="6" t="n"/>
      <c r="H1986" s="7">
        <f>IF(G1986="","",G1986-TODAY())</f>
        <v/>
      </c>
      <c r="I1986" s="8">
        <f>IF(G1986="","",
IF(G1986&lt;TODAY(),
IF(O1986&gt;0,"Violated","Completed"),
IF(H1986&lt;=7,"Expiring Soon",
"Active")))</f>
        <v/>
      </c>
      <c r="J1986" s="8">
        <f>IF(C1986="","",
COUNTIFS(
sales!$C:$C,$C1986,
sales!$E:$E,$E1986,
sales!$H:$H,"&gt;="&amp;$F1986,
sales!$H:$H,"&lt;="&amp;$G1986
))</f>
        <v/>
      </c>
      <c r="K1986" s="9">
        <f>IF(COUNTIFS(sales!C:C, C1986)=0,"",
_xlfn.MAXIFS(sales!H:H, sales!C:C, C1986))</f>
        <v/>
      </c>
      <c r="L1986" s="4" t="n"/>
      <c r="M1986" s="4" t="n"/>
      <c r="N1986" s="10">
        <f>IF(C1986="","",
SUMIFS(
sales!$I:$I,
sales!$C:$C,$C1986,
sales!$E:$E,$E1986,
sales!$H:$H,"&gt;="&amp;$F1986,
sales!$H:$H,"&lt;="&amp;$G1986
))</f>
        <v/>
      </c>
      <c r="O1986" s="10">
        <f>IF(M1986="","",M1986-N1986)</f>
        <v/>
      </c>
      <c r="P1986" s="11">
        <f>IF(M1986=0,"",N1986/M1986)</f>
        <v/>
      </c>
      <c r="Q1986" s="12">
        <f>IF(OR(G1986="",O1986=""),"",
IF(AND(G1986&lt;TODAY(),O1986&gt;0),"YES","NO"))</f>
        <v/>
      </c>
      <c r="R1986" s="100" t="n"/>
      <c r="S1986" s="14" t="n"/>
      <c r="T1986" s="15">
        <f>IF(Q1986="YES", IF(R1986="Company",L1986*(1+S1986),IF(R1986="Vendor",L1986*(1-S1986),"")),"")</f>
        <v/>
      </c>
      <c r="U1986" s="15">
        <f>IF(Q1986="YES",O1986*T1986,"")</f>
        <v/>
      </c>
      <c r="V1986" s="16" t="n"/>
      <c r="W1986" s="17">
        <f>IF(Q1986="YES",G1986+V1986,"")</f>
        <v/>
      </c>
      <c r="X1986" s="18">
        <f>IF(Q1986="YES",IF(TODAY()&gt;W1986,"OVERDUE","WITHIN TIME"),"")</f>
        <v/>
      </c>
    </row>
    <row r="1987">
      <c r="A1987" s="3" t="n">
        <v>1983</v>
      </c>
      <c r="B1987" s="4" t="n"/>
      <c r="C1987" s="4" t="n"/>
      <c r="D1987" s="5">
        <f>IF(E1987="ISNR20","Natural Rubber-TSNR (ISNR-20)","")</f>
        <v/>
      </c>
      <c r="E1987" s="4" t="n"/>
      <c r="F1987" s="6" t="n"/>
      <c r="G1987" s="6" t="n"/>
      <c r="H1987" s="7">
        <f>IF(G1987="","",G1987-TODAY())</f>
        <v/>
      </c>
      <c r="I1987" s="8">
        <f>IF(G1987="","",
IF(G1987&lt;TODAY(),
IF(O1987&gt;0,"Violated","Completed"),
IF(H1987&lt;=7,"Expiring Soon",
"Active")))</f>
        <v/>
      </c>
      <c r="J1987" s="8">
        <f>IF(C1987="","",
COUNTIFS(
sales!$C:$C,$C1987,
sales!$E:$E,$E1987,
sales!$H:$H,"&gt;="&amp;$F1987,
sales!$H:$H,"&lt;="&amp;$G1987
))</f>
        <v/>
      </c>
      <c r="K1987" s="9">
        <f>IF(COUNTIFS(sales!C:C, C1987)=0,"",
_xlfn.MAXIFS(sales!H:H, sales!C:C, C1987))</f>
        <v/>
      </c>
      <c r="L1987" s="4" t="n"/>
      <c r="M1987" s="4" t="n"/>
      <c r="N1987" s="10">
        <f>IF(C1987="","",
SUMIFS(
sales!$I:$I,
sales!$C:$C,$C1987,
sales!$E:$E,$E1987,
sales!$H:$H,"&gt;="&amp;$F1987,
sales!$H:$H,"&lt;="&amp;$G1987
))</f>
        <v/>
      </c>
      <c r="O1987" s="10">
        <f>IF(M1987="","",M1987-N1987)</f>
        <v/>
      </c>
      <c r="P1987" s="11">
        <f>IF(M1987=0,"",N1987/M1987)</f>
        <v/>
      </c>
      <c r="Q1987" s="12">
        <f>IF(OR(G1987="",O1987=""),"",
IF(AND(G1987&lt;TODAY(),O1987&gt;0),"YES","NO"))</f>
        <v/>
      </c>
      <c r="R1987" s="100" t="n"/>
      <c r="S1987" s="14" t="n"/>
      <c r="T1987" s="15">
        <f>IF(Q1987="YES", IF(R1987="Company",L1987*(1+S1987),IF(R1987="Vendor",L1987*(1-S1987),"")),"")</f>
        <v/>
      </c>
      <c r="U1987" s="15">
        <f>IF(Q1987="YES",O1987*T1987,"")</f>
        <v/>
      </c>
      <c r="V1987" s="16" t="n"/>
      <c r="W1987" s="17">
        <f>IF(Q1987="YES",G1987+V1987,"")</f>
        <v/>
      </c>
      <c r="X1987" s="18">
        <f>IF(Q1987="YES",IF(TODAY()&gt;W1987,"OVERDUE","WITHIN TIME"),"")</f>
        <v/>
      </c>
    </row>
    <row r="1988">
      <c r="A1988" s="3" t="n">
        <v>1984</v>
      </c>
      <c r="B1988" s="4" t="n"/>
      <c r="C1988" s="4" t="n"/>
      <c r="D1988" s="5">
        <f>IF(E1988="ISNR20","Natural Rubber-TSNR (ISNR-20)","")</f>
        <v/>
      </c>
      <c r="E1988" s="4" t="n"/>
      <c r="F1988" s="6" t="n"/>
      <c r="G1988" s="6" t="n"/>
      <c r="H1988" s="7">
        <f>IF(G1988="","",G1988-TODAY())</f>
        <v/>
      </c>
      <c r="I1988" s="8">
        <f>IF(G1988="","",
IF(G1988&lt;TODAY(),
IF(O1988&gt;0,"Violated","Completed"),
IF(H1988&lt;=7,"Expiring Soon",
"Active")))</f>
        <v/>
      </c>
      <c r="J1988" s="8">
        <f>IF(C1988="","",
COUNTIFS(
sales!$C:$C,$C1988,
sales!$E:$E,$E1988,
sales!$H:$H,"&gt;="&amp;$F1988,
sales!$H:$H,"&lt;="&amp;$G1988
))</f>
        <v/>
      </c>
      <c r="K1988" s="9">
        <f>IF(COUNTIFS(sales!C:C, C1988)=0,"",
_xlfn.MAXIFS(sales!H:H, sales!C:C, C1988))</f>
        <v/>
      </c>
      <c r="L1988" s="4" t="n"/>
      <c r="M1988" s="4" t="n"/>
      <c r="N1988" s="10">
        <f>IF(C1988="","",
SUMIFS(
sales!$I:$I,
sales!$C:$C,$C1988,
sales!$E:$E,$E1988,
sales!$H:$H,"&gt;="&amp;$F1988,
sales!$H:$H,"&lt;="&amp;$G1988
))</f>
        <v/>
      </c>
      <c r="O1988" s="10">
        <f>IF(M1988="","",M1988-N1988)</f>
        <v/>
      </c>
      <c r="P1988" s="11">
        <f>IF(M1988=0,"",N1988/M1988)</f>
        <v/>
      </c>
      <c r="Q1988" s="12">
        <f>IF(OR(G1988="",O1988=""),"",
IF(AND(G1988&lt;TODAY(),O1988&gt;0),"YES","NO"))</f>
        <v/>
      </c>
      <c r="R1988" s="100" t="n"/>
      <c r="S1988" s="14" t="n"/>
      <c r="T1988" s="15">
        <f>IF(Q1988="YES", IF(R1988="Company",L1988*(1+S1988),IF(R1988="Vendor",L1988*(1-S1988),"")),"")</f>
        <v/>
      </c>
      <c r="U1988" s="15">
        <f>IF(Q1988="YES",O1988*T1988,"")</f>
        <v/>
      </c>
      <c r="V1988" s="16" t="n"/>
      <c r="W1988" s="17">
        <f>IF(Q1988="YES",G1988+V1988,"")</f>
        <v/>
      </c>
      <c r="X1988" s="18">
        <f>IF(Q1988="YES",IF(TODAY()&gt;W1988,"OVERDUE","WITHIN TIME"),"")</f>
        <v/>
      </c>
    </row>
    <row r="1989">
      <c r="A1989" s="3" t="n">
        <v>1985</v>
      </c>
      <c r="B1989" s="4" t="n"/>
      <c r="C1989" s="4" t="n"/>
      <c r="D1989" s="5">
        <f>IF(E1989="ISNR20","Natural Rubber-TSNR (ISNR-20)","")</f>
        <v/>
      </c>
      <c r="E1989" s="4" t="n"/>
      <c r="F1989" s="6" t="n"/>
      <c r="G1989" s="6" t="n"/>
      <c r="H1989" s="7">
        <f>IF(G1989="","",G1989-TODAY())</f>
        <v/>
      </c>
      <c r="I1989" s="8">
        <f>IF(G1989="","",
IF(G1989&lt;TODAY(),
IF(O1989&gt;0,"Violated","Completed"),
IF(H1989&lt;=7,"Expiring Soon",
"Active")))</f>
        <v/>
      </c>
      <c r="J1989" s="8">
        <f>IF(C1989="","",
COUNTIFS(
sales!$C:$C,$C1989,
sales!$E:$E,$E1989,
sales!$H:$H,"&gt;="&amp;$F1989,
sales!$H:$H,"&lt;="&amp;$G1989
))</f>
        <v/>
      </c>
      <c r="K1989" s="9">
        <f>IF(COUNTIFS(sales!C:C, C1989)=0,"",
_xlfn.MAXIFS(sales!H:H, sales!C:C, C1989))</f>
        <v/>
      </c>
      <c r="L1989" s="4" t="n"/>
      <c r="M1989" s="4" t="n"/>
      <c r="N1989" s="10">
        <f>IF(C1989="","",
SUMIFS(
sales!$I:$I,
sales!$C:$C,$C1989,
sales!$E:$E,$E1989,
sales!$H:$H,"&gt;="&amp;$F1989,
sales!$H:$H,"&lt;="&amp;$G1989
))</f>
        <v/>
      </c>
      <c r="O1989" s="10">
        <f>IF(M1989="","",M1989-N1989)</f>
        <v/>
      </c>
      <c r="P1989" s="11">
        <f>IF(M1989=0,"",N1989/M1989)</f>
        <v/>
      </c>
      <c r="Q1989" s="12">
        <f>IF(OR(G1989="",O1989=""),"",
IF(AND(G1989&lt;TODAY(),O1989&gt;0),"YES","NO"))</f>
        <v/>
      </c>
      <c r="R1989" s="100" t="n"/>
      <c r="S1989" s="14" t="n"/>
      <c r="T1989" s="15">
        <f>IF(Q1989="YES", IF(R1989="Company",L1989*(1+S1989),IF(R1989="Vendor",L1989*(1-S1989),"")),"")</f>
        <v/>
      </c>
      <c r="U1989" s="15">
        <f>IF(Q1989="YES",O1989*T1989,"")</f>
        <v/>
      </c>
      <c r="V1989" s="16" t="n"/>
      <c r="W1989" s="17">
        <f>IF(Q1989="YES",G1989+V1989,"")</f>
        <v/>
      </c>
      <c r="X1989" s="18">
        <f>IF(Q1989="YES",IF(TODAY()&gt;W1989,"OVERDUE","WITHIN TIME"),"")</f>
        <v/>
      </c>
    </row>
    <row r="1990">
      <c r="A1990" s="3" t="n">
        <v>1986</v>
      </c>
      <c r="B1990" s="4" t="n"/>
      <c r="C1990" s="4" t="n"/>
      <c r="D1990" s="5">
        <f>IF(E1990="ISNR20","Natural Rubber-TSNR (ISNR-20)","")</f>
        <v/>
      </c>
      <c r="E1990" s="4" t="n"/>
      <c r="F1990" s="6" t="n"/>
      <c r="G1990" s="6" t="n"/>
      <c r="H1990" s="7">
        <f>IF(G1990="","",G1990-TODAY())</f>
        <v/>
      </c>
      <c r="I1990" s="8">
        <f>IF(G1990="","",
IF(G1990&lt;TODAY(),
IF(O1990&gt;0,"Violated","Completed"),
IF(H1990&lt;=7,"Expiring Soon",
"Active")))</f>
        <v/>
      </c>
      <c r="J1990" s="8">
        <f>IF(C1990="","",
COUNTIFS(
sales!$C:$C,$C1990,
sales!$E:$E,$E1990,
sales!$H:$H,"&gt;="&amp;$F1990,
sales!$H:$H,"&lt;="&amp;$G1990
))</f>
        <v/>
      </c>
      <c r="K1990" s="9">
        <f>IF(COUNTIFS(sales!C:C, C1990)=0,"",
_xlfn.MAXIFS(sales!H:H, sales!C:C, C1990))</f>
        <v/>
      </c>
      <c r="L1990" s="4" t="n"/>
      <c r="M1990" s="4" t="n"/>
      <c r="N1990" s="10">
        <f>IF(C1990="","",
SUMIFS(
sales!$I:$I,
sales!$C:$C,$C1990,
sales!$E:$E,$E1990,
sales!$H:$H,"&gt;="&amp;$F1990,
sales!$H:$H,"&lt;="&amp;$G1990
))</f>
        <v/>
      </c>
      <c r="O1990" s="10">
        <f>IF(M1990="","",M1990-N1990)</f>
        <v/>
      </c>
      <c r="P1990" s="11">
        <f>IF(M1990=0,"",N1990/M1990)</f>
        <v/>
      </c>
      <c r="Q1990" s="12">
        <f>IF(OR(G1990="",O1990=""),"",
IF(AND(G1990&lt;TODAY(),O1990&gt;0),"YES","NO"))</f>
        <v/>
      </c>
      <c r="R1990" s="100" t="n"/>
      <c r="S1990" s="14" t="n"/>
      <c r="T1990" s="15">
        <f>IF(Q1990="YES", IF(R1990="Company",L1990*(1+S1990),IF(R1990="Vendor",L1990*(1-S1990),"")),"")</f>
        <v/>
      </c>
      <c r="U1990" s="15">
        <f>IF(Q1990="YES",O1990*T1990,"")</f>
        <v/>
      </c>
      <c r="V1990" s="16" t="n"/>
      <c r="W1990" s="17">
        <f>IF(Q1990="YES",G1990+V1990,"")</f>
        <v/>
      </c>
      <c r="X1990" s="18">
        <f>IF(Q1990="YES",IF(TODAY()&gt;W1990,"OVERDUE","WITHIN TIME"),"")</f>
        <v/>
      </c>
    </row>
    <row r="1991">
      <c r="A1991" s="3" t="n">
        <v>1987</v>
      </c>
      <c r="B1991" s="4" t="n"/>
      <c r="C1991" s="4" t="n"/>
      <c r="D1991" s="5">
        <f>IF(E1991="ISNR20","Natural Rubber-TSNR (ISNR-20)","")</f>
        <v/>
      </c>
      <c r="E1991" s="4" t="n"/>
      <c r="F1991" s="6" t="n"/>
      <c r="G1991" s="6" t="n"/>
      <c r="H1991" s="7">
        <f>IF(G1991="","",G1991-TODAY())</f>
        <v/>
      </c>
      <c r="I1991" s="8">
        <f>IF(G1991="","",
IF(G1991&lt;TODAY(),
IF(O1991&gt;0,"Violated","Completed"),
IF(H1991&lt;=7,"Expiring Soon",
"Active")))</f>
        <v/>
      </c>
      <c r="J1991" s="8">
        <f>IF(C1991="","",
COUNTIFS(
sales!$C:$C,$C1991,
sales!$E:$E,$E1991,
sales!$H:$H,"&gt;="&amp;$F1991,
sales!$H:$H,"&lt;="&amp;$G1991
))</f>
        <v/>
      </c>
      <c r="K1991" s="9">
        <f>IF(COUNTIFS(sales!C:C, C1991)=0,"",
_xlfn.MAXIFS(sales!H:H, sales!C:C, C1991))</f>
        <v/>
      </c>
      <c r="L1991" s="4" t="n"/>
      <c r="M1991" s="4" t="n"/>
      <c r="N1991" s="10">
        <f>IF(C1991="","",
SUMIFS(
sales!$I:$I,
sales!$C:$C,$C1991,
sales!$E:$E,$E1991,
sales!$H:$H,"&gt;="&amp;$F1991,
sales!$H:$H,"&lt;="&amp;$G1991
))</f>
        <v/>
      </c>
      <c r="O1991" s="10">
        <f>IF(M1991="","",M1991-N1991)</f>
        <v/>
      </c>
      <c r="P1991" s="11">
        <f>IF(M1991=0,"",N1991/M1991)</f>
        <v/>
      </c>
      <c r="Q1991" s="12">
        <f>IF(OR(G1991="",O1991=""),"",
IF(AND(G1991&lt;TODAY(),O1991&gt;0),"YES","NO"))</f>
        <v/>
      </c>
      <c r="R1991" s="100" t="n"/>
      <c r="S1991" s="14" t="n"/>
      <c r="T1991" s="15">
        <f>IF(Q1991="YES", IF(R1991="Company",L1991*(1+S1991),IF(R1991="Vendor",L1991*(1-S1991),"")),"")</f>
        <v/>
      </c>
      <c r="U1991" s="15">
        <f>IF(Q1991="YES",O1991*T1991,"")</f>
        <v/>
      </c>
      <c r="V1991" s="16" t="n"/>
      <c r="W1991" s="17">
        <f>IF(Q1991="YES",G1991+V1991,"")</f>
        <v/>
      </c>
      <c r="X1991" s="18">
        <f>IF(Q1991="YES",IF(TODAY()&gt;W1991,"OVERDUE","WITHIN TIME"),"")</f>
        <v/>
      </c>
    </row>
    <row r="1992">
      <c r="A1992" s="3" t="n">
        <v>1988</v>
      </c>
      <c r="B1992" s="4" t="n"/>
      <c r="C1992" s="4" t="n"/>
      <c r="D1992" s="5">
        <f>IF(E1992="ISNR20","Natural Rubber-TSNR (ISNR-20)","")</f>
        <v/>
      </c>
      <c r="E1992" s="4" t="n"/>
      <c r="F1992" s="6" t="n"/>
      <c r="G1992" s="6" t="n"/>
      <c r="H1992" s="7">
        <f>IF(G1992="","",G1992-TODAY())</f>
        <v/>
      </c>
      <c r="I1992" s="8">
        <f>IF(G1992="","",
IF(G1992&lt;TODAY(),
IF(O1992&gt;0,"Violated","Completed"),
IF(H1992&lt;=7,"Expiring Soon",
"Active")))</f>
        <v/>
      </c>
      <c r="J1992" s="8">
        <f>IF(C1992="","",
COUNTIFS(
sales!$C:$C,$C1992,
sales!$E:$E,$E1992,
sales!$H:$H,"&gt;="&amp;$F1992,
sales!$H:$H,"&lt;="&amp;$G1992
))</f>
        <v/>
      </c>
      <c r="K1992" s="9">
        <f>IF(COUNTIFS(sales!C:C, C1992)=0,"",
_xlfn.MAXIFS(sales!H:H, sales!C:C, C1992))</f>
        <v/>
      </c>
      <c r="L1992" s="4" t="n"/>
      <c r="M1992" s="4" t="n"/>
      <c r="N1992" s="10">
        <f>IF(C1992="","",
SUMIFS(
sales!$I:$I,
sales!$C:$C,$C1992,
sales!$E:$E,$E1992,
sales!$H:$H,"&gt;="&amp;$F1992,
sales!$H:$H,"&lt;="&amp;$G1992
))</f>
        <v/>
      </c>
      <c r="O1992" s="10">
        <f>IF(M1992="","",M1992-N1992)</f>
        <v/>
      </c>
      <c r="P1992" s="11">
        <f>IF(M1992=0,"",N1992/M1992)</f>
        <v/>
      </c>
      <c r="Q1992" s="12">
        <f>IF(OR(G1992="",O1992=""),"",
IF(AND(G1992&lt;TODAY(),O1992&gt;0),"YES","NO"))</f>
        <v/>
      </c>
      <c r="R1992" s="100" t="n"/>
      <c r="S1992" s="14" t="n"/>
      <c r="T1992" s="15">
        <f>IF(Q1992="YES", IF(R1992="Company",L1992*(1+S1992),IF(R1992="Vendor",L1992*(1-S1992),"")),"")</f>
        <v/>
      </c>
      <c r="U1992" s="15">
        <f>IF(Q1992="YES",O1992*T1992,"")</f>
        <v/>
      </c>
      <c r="V1992" s="16" t="n"/>
      <c r="W1992" s="17">
        <f>IF(Q1992="YES",G1992+V1992,"")</f>
        <v/>
      </c>
      <c r="X1992" s="18">
        <f>IF(Q1992="YES",IF(TODAY()&gt;W1992,"OVERDUE","WITHIN TIME"),"")</f>
        <v/>
      </c>
    </row>
    <row r="1993">
      <c r="A1993" s="3" t="n">
        <v>1989</v>
      </c>
      <c r="B1993" s="4" t="n"/>
      <c r="C1993" s="4" t="n"/>
      <c r="D1993" s="5">
        <f>IF(E1993="ISNR20","Natural Rubber-TSNR (ISNR-20)","")</f>
        <v/>
      </c>
      <c r="E1993" s="4" t="n"/>
      <c r="F1993" s="6" t="n"/>
      <c r="G1993" s="6" t="n"/>
      <c r="H1993" s="7">
        <f>IF(G1993="","",G1993-TODAY())</f>
        <v/>
      </c>
      <c r="I1993" s="8">
        <f>IF(G1993="","",
IF(G1993&lt;TODAY(),
IF(O1993&gt;0,"Violated","Completed"),
IF(H1993&lt;=7,"Expiring Soon",
"Active")))</f>
        <v/>
      </c>
      <c r="J1993" s="8">
        <f>IF(C1993="","",
COUNTIFS(
sales!$C:$C,$C1993,
sales!$E:$E,$E1993,
sales!$H:$H,"&gt;="&amp;$F1993,
sales!$H:$H,"&lt;="&amp;$G1993
))</f>
        <v/>
      </c>
      <c r="K1993" s="9">
        <f>IF(COUNTIFS(sales!C:C, C1993)=0,"",
_xlfn.MAXIFS(sales!H:H, sales!C:C, C1993))</f>
        <v/>
      </c>
      <c r="L1993" s="4" t="n"/>
      <c r="M1993" s="4" t="n"/>
      <c r="N1993" s="10">
        <f>IF(C1993="","",
SUMIFS(
sales!$I:$I,
sales!$C:$C,$C1993,
sales!$E:$E,$E1993,
sales!$H:$H,"&gt;="&amp;$F1993,
sales!$H:$H,"&lt;="&amp;$G1993
))</f>
        <v/>
      </c>
      <c r="O1993" s="10">
        <f>IF(M1993="","",M1993-N1993)</f>
        <v/>
      </c>
      <c r="P1993" s="11">
        <f>IF(M1993=0,"",N1993/M1993)</f>
        <v/>
      </c>
      <c r="Q1993" s="12">
        <f>IF(OR(G1993="",O1993=""),"",
IF(AND(G1993&lt;TODAY(),O1993&gt;0),"YES","NO"))</f>
        <v/>
      </c>
      <c r="R1993" s="100" t="n"/>
      <c r="S1993" s="14" t="n"/>
      <c r="T1993" s="15">
        <f>IF(Q1993="YES", IF(R1993="Company",L1993*(1+S1993),IF(R1993="Vendor",L1993*(1-S1993),"")),"")</f>
        <v/>
      </c>
      <c r="U1993" s="15">
        <f>IF(Q1993="YES",O1993*T1993,"")</f>
        <v/>
      </c>
      <c r="V1993" s="16" t="n"/>
      <c r="W1993" s="17">
        <f>IF(Q1993="YES",G1993+V1993,"")</f>
        <v/>
      </c>
      <c r="X1993" s="18">
        <f>IF(Q1993="YES",IF(TODAY()&gt;W1993,"OVERDUE","WITHIN TIME"),"")</f>
        <v/>
      </c>
    </row>
    <row r="1994">
      <c r="A1994" s="3" t="n">
        <v>1990</v>
      </c>
      <c r="B1994" s="4" t="n"/>
      <c r="C1994" s="4" t="n"/>
      <c r="D1994" s="5">
        <f>IF(E1994="ISNR20","Natural Rubber-TSNR (ISNR-20)","")</f>
        <v/>
      </c>
      <c r="E1994" s="4" t="n"/>
      <c r="F1994" s="6" t="n"/>
      <c r="G1994" s="6" t="n"/>
      <c r="H1994" s="7">
        <f>IF(G1994="","",G1994-TODAY())</f>
        <v/>
      </c>
      <c r="I1994" s="8">
        <f>IF(G1994="","",
IF(G1994&lt;TODAY(),
IF(O1994&gt;0,"Violated","Completed"),
IF(H1994&lt;=7,"Expiring Soon",
"Active")))</f>
        <v/>
      </c>
      <c r="J1994" s="8">
        <f>IF(C1994="","",
COUNTIFS(
sales!$C:$C,$C1994,
sales!$E:$E,$E1994,
sales!$H:$H,"&gt;="&amp;$F1994,
sales!$H:$H,"&lt;="&amp;$G1994
))</f>
        <v/>
      </c>
      <c r="K1994" s="9">
        <f>IF(COUNTIFS(sales!C:C, C1994)=0,"",
_xlfn.MAXIFS(sales!H:H, sales!C:C, C1994))</f>
        <v/>
      </c>
      <c r="L1994" s="4" t="n"/>
      <c r="M1994" s="4" t="n"/>
      <c r="N1994" s="10">
        <f>IF(C1994="","",
SUMIFS(
sales!$I:$I,
sales!$C:$C,$C1994,
sales!$E:$E,$E1994,
sales!$H:$H,"&gt;="&amp;$F1994,
sales!$H:$H,"&lt;="&amp;$G1994
))</f>
        <v/>
      </c>
      <c r="O1994" s="10">
        <f>IF(M1994="","",M1994-N1994)</f>
        <v/>
      </c>
      <c r="P1994" s="11">
        <f>IF(M1994=0,"",N1994/M1994)</f>
        <v/>
      </c>
      <c r="Q1994" s="12">
        <f>IF(OR(G1994="",O1994=""),"",
IF(AND(G1994&lt;TODAY(),O1994&gt;0),"YES","NO"))</f>
        <v/>
      </c>
      <c r="R1994" s="100" t="n"/>
      <c r="S1994" s="14" t="n"/>
      <c r="T1994" s="15">
        <f>IF(Q1994="YES", IF(R1994="Company",L1994*(1+S1994),IF(R1994="Vendor",L1994*(1-S1994),"")),"")</f>
        <v/>
      </c>
      <c r="U1994" s="15">
        <f>IF(Q1994="YES",O1994*T1994,"")</f>
        <v/>
      </c>
      <c r="V1994" s="16" t="n"/>
      <c r="W1994" s="17">
        <f>IF(Q1994="YES",G1994+V1994,"")</f>
        <v/>
      </c>
      <c r="X1994" s="18">
        <f>IF(Q1994="YES",IF(TODAY()&gt;W1994,"OVERDUE","WITHIN TIME"),"")</f>
        <v/>
      </c>
    </row>
    <row r="1995">
      <c r="A1995" s="3" t="n">
        <v>1991</v>
      </c>
      <c r="B1995" s="4" t="n"/>
      <c r="C1995" s="4" t="n"/>
      <c r="D1995" s="5">
        <f>IF(E1995="ISNR20","Natural Rubber-TSNR (ISNR-20)","")</f>
        <v/>
      </c>
      <c r="E1995" s="4" t="n"/>
      <c r="F1995" s="6" t="n"/>
      <c r="G1995" s="6" t="n"/>
      <c r="H1995" s="7">
        <f>IF(G1995="","",G1995-TODAY())</f>
        <v/>
      </c>
      <c r="I1995" s="8">
        <f>IF(G1995="","",
IF(G1995&lt;TODAY(),
IF(O1995&gt;0,"Violated","Completed"),
IF(H1995&lt;=7,"Expiring Soon",
"Active")))</f>
        <v/>
      </c>
      <c r="J1995" s="8">
        <f>IF(C1995="","",
COUNTIFS(
sales!$C:$C,$C1995,
sales!$E:$E,$E1995,
sales!$H:$H,"&gt;="&amp;$F1995,
sales!$H:$H,"&lt;="&amp;$G1995
))</f>
        <v/>
      </c>
      <c r="K1995" s="9">
        <f>IF(COUNTIFS(sales!C:C, C1995)=0,"",
_xlfn.MAXIFS(sales!H:H, sales!C:C, C1995))</f>
        <v/>
      </c>
      <c r="L1995" s="4" t="n"/>
      <c r="M1995" s="4" t="n"/>
      <c r="N1995" s="10">
        <f>IF(C1995="","",
SUMIFS(
sales!$I:$I,
sales!$C:$C,$C1995,
sales!$E:$E,$E1995,
sales!$H:$H,"&gt;="&amp;$F1995,
sales!$H:$H,"&lt;="&amp;$G1995
))</f>
        <v/>
      </c>
      <c r="O1995" s="10">
        <f>IF(M1995="","",M1995-N1995)</f>
        <v/>
      </c>
      <c r="P1995" s="11">
        <f>IF(M1995=0,"",N1995/M1995)</f>
        <v/>
      </c>
      <c r="Q1995" s="12">
        <f>IF(OR(G1995="",O1995=""),"",
IF(AND(G1995&lt;TODAY(),O1995&gt;0),"YES","NO"))</f>
        <v/>
      </c>
      <c r="R1995" s="100" t="n"/>
      <c r="S1995" s="14" t="n"/>
      <c r="T1995" s="15">
        <f>IF(Q1995="YES", IF(R1995="Company",L1995*(1+S1995),IF(R1995="Vendor",L1995*(1-S1995),"")),"")</f>
        <v/>
      </c>
      <c r="U1995" s="15">
        <f>IF(Q1995="YES",O1995*T1995,"")</f>
        <v/>
      </c>
      <c r="V1995" s="16" t="n"/>
      <c r="W1995" s="17">
        <f>IF(Q1995="YES",G1995+V1995,"")</f>
        <v/>
      </c>
      <c r="X1995" s="18">
        <f>IF(Q1995="YES",IF(TODAY()&gt;W1995,"OVERDUE","WITHIN TIME"),"")</f>
        <v/>
      </c>
    </row>
    <row r="1996">
      <c r="A1996" s="3" t="n">
        <v>1992</v>
      </c>
      <c r="B1996" s="4" t="n"/>
      <c r="C1996" s="4" t="n"/>
      <c r="D1996" s="5">
        <f>IF(E1996="ISNR20","Natural Rubber-TSNR (ISNR-20)","")</f>
        <v/>
      </c>
      <c r="E1996" s="4" t="n"/>
      <c r="F1996" s="6" t="n"/>
      <c r="G1996" s="6" t="n"/>
      <c r="H1996" s="7">
        <f>IF(G1996="","",G1996-TODAY())</f>
        <v/>
      </c>
      <c r="I1996" s="8">
        <f>IF(G1996="","",
IF(G1996&lt;TODAY(),
IF(O1996&gt;0,"Violated","Completed"),
IF(H1996&lt;=7,"Expiring Soon",
"Active")))</f>
        <v/>
      </c>
      <c r="J1996" s="8">
        <f>IF(C1996="","",
COUNTIFS(
sales!$C:$C,$C1996,
sales!$E:$E,$E1996,
sales!$H:$H,"&gt;="&amp;$F1996,
sales!$H:$H,"&lt;="&amp;$G1996
))</f>
        <v/>
      </c>
      <c r="K1996" s="9">
        <f>IF(COUNTIFS(sales!C:C, C1996)=0,"",
_xlfn.MAXIFS(sales!H:H, sales!C:C, C1996))</f>
        <v/>
      </c>
      <c r="L1996" s="4" t="n"/>
      <c r="M1996" s="4" t="n"/>
      <c r="N1996" s="10">
        <f>IF(C1996="","",
SUMIFS(
sales!$I:$I,
sales!$C:$C,$C1996,
sales!$E:$E,$E1996,
sales!$H:$H,"&gt;="&amp;$F1996,
sales!$H:$H,"&lt;="&amp;$G1996
))</f>
        <v/>
      </c>
      <c r="O1996" s="10">
        <f>IF(M1996="","",M1996-N1996)</f>
        <v/>
      </c>
      <c r="P1996" s="11">
        <f>IF(M1996=0,"",N1996/M1996)</f>
        <v/>
      </c>
      <c r="Q1996" s="12">
        <f>IF(OR(G1996="",O1996=""),"",
IF(AND(G1996&lt;TODAY(),O1996&gt;0),"YES","NO"))</f>
        <v/>
      </c>
      <c r="R1996" s="100" t="n"/>
      <c r="S1996" s="14" t="n"/>
      <c r="T1996" s="15">
        <f>IF(Q1996="YES", IF(R1996="Company",L1996*(1+S1996),IF(R1996="Vendor",L1996*(1-S1996),"")),"")</f>
        <v/>
      </c>
      <c r="U1996" s="15">
        <f>IF(Q1996="YES",O1996*T1996,"")</f>
        <v/>
      </c>
      <c r="V1996" s="16" t="n"/>
      <c r="W1996" s="17">
        <f>IF(Q1996="YES",G1996+V1996,"")</f>
        <v/>
      </c>
      <c r="X1996" s="18">
        <f>IF(Q1996="YES",IF(TODAY()&gt;W1996,"OVERDUE","WITHIN TIME"),"")</f>
        <v/>
      </c>
    </row>
    <row r="1997">
      <c r="A1997" s="3" t="n">
        <v>1993</v>
      </c>
      <c r="B1997" s="4" t="n"/>
      <c r="C1997" s="4" t="n"/>
      <c r="D1997" s="5">
        <f>IF(E1997="ISNR20","Natural Rubber-TSNR (ISNR-20)","")</f>
        <v/>
      </c>
      <c r="E1997" s="4" t="n"/>
      <c r="F1997" s="6" t="n"/>
      <c r="G1997" s="6" t="n"/>
      <c r="H1997" s="7">
        <f>IF(G1997="","",G1997-TODAY())</f>
        <v/>
      </c>
      <c r="I1997" s="8">
        <f>IF(G1997="","",
IF(G1997&lt;TODAY(),
IF(O1997&gt;0,"Violated","Completed"),
IF(H1997&lt;=7,"Expiring Soon",
"Active")))</f>
        <v/>
      </c>
      <c r="J1997" s="8">
        <f>IF(C1997="","",
COUNTIFS(
sales!$C:$C,$C1997,
sales!$E:$E,$E1997,
sales!$H:$H,"&gt;="&amp;$F1997,
sales!$H:$H,"&lt;="&amp;$G1997
))</f>
        <v/>
      </c>
      <c r="K1997" s="9">
        <f>IF(COUNTIFS(sales!C:C, C1997)=0,"",
_xlfn.MAXIFS(sales!H:H, sales!C:C, C1997))</f>
        <v/>
      </c>
      <c r="L1997" s="4" t="n"/>
      <c r="M1997" s="4" t="n"/>
      <c r="N1997" s="10">
        <f>IF(C1997="","",
SUMIFS(
sales!$I:$I,
sales!$C:$C,$C1997,
sales!$E:$E,$E1997,
sales!$H:$H,"&gt;="&amp;$F1997,
sales!$H:$H,"&lt;="&amp;$G1997
))</f>
        <v/>
      </c>
      <c r="O1997" s="10">
        <f>IF(M1997="","",M1997-N1997)</f>
        <v/>
      </c>
      <c r="P1997" s="11">
        <f>IF(M1997=0,"",N1997/M1997)</f>
        <v/>
      </c>
      <c r="Q1997" s="12">
        <f>IF(OR(G1997="",O1997=""),"",
IF(AND(G1997&lt;TODAY(),O1997&gt;0),"YES","NO"))</f>
        <v/>
      </c>
      <c r="R1997" s="100" t="n"/>
      <c r="S1997" s="14" t="n"/>
      <c r="T1997" s="15">
        <f>IF(Q1997="YES", IF(R1997="Company",L1997*(1+S1997),IF(R1997="Vendor",L1997*(1-S1997),"")),"")</f>
        <v/>
      </c>
      <c r="U1997" s="15">
        <f>IF(Q1997="YES",O1997*T1997,"")</f>
        <v/>
      </c>
      <c r="V1997" s="16" t="n"/>
      <c r="W1997" s="17">
        <f>IF(Q1997="YES",G1997+V1997,"")</f>
        <v/>
      </c>
      <c r="X1997" s="18">
        <f>IF(Q1997="YES",IF(TODAY()&gt;W1997,"OVERDUE","WITHIN TIME"),"")</f>
        <v/>
      </c>
    </row>
    <row r="1998">
      <c r="A1998" s="3" t="n">
        <v>1994</v>
      </c>
      <c r="B1998" s="4" t="n"/>
      <c r="C1998" s="4" t="n"/>
      <c r="D1998" s="5">
        <f>IF(E1998="ISNR20","Natural Rubber-TSNR (ISNR-20)","")</f>
        <v/>
      </c>
      <c r="E1998" s="4" t="n"/>
      <c r="F1998" s="6" t="n"/>
      <c r="G1998" s="6" t="n"/>
      <c r="H1998" s="7">
        <f>IF(G1998="","",G1998-TODAY())</f>
        <v/>
      </c>
      <c r="I1998" s="8">
        <f>IF(G1998="","",
IF(G1998&lt;TODAY(),
IF(O1998&gt;0,"Violated","Completed"),
IF(H1998&lt;=7,"Expiring Soon",
"Active")))</f>
        <v/>
      </c>
      <c r="J1998" s="8">
        <f>IF(C1998="","",
COUNTIFS(
sales!$C:$C,$C1998,
sales!$E:$E,$E1998,
sales!$H:$H,"&gt;="&amp;$F1998,
sales!$H:$H,"&lt;="&amp;$G1998
))</f>
        <v/>
      </c>
      <c r="K1998" s="9">
        <f>IF(COUNTIFS(sales!C:C, C1998)=0,"",
_xlfn.MAXIFS(sales!H:H, sales!C:C, C1998))</f>
        <v/>
      </c>
      <c r="L1998" s="4" t="n"/>
      <c r="M1998" s="4" t="n"/>
      <c r="N1998" s="10">
        <f>IF(C1998="","",
SUMIFS(
sales!$I:$I,
sales!$C:$C,$C1998,
sales!$E:$E,$E1998,
sales!$H:$H,"&gt;="&amp;$F1998,
sales!$H:$H,"&lt;="&amp;$G1998
))</f>
        <v/>
      </c>
      <c r="O1998" s="10">
        <f>IF(M1998="","",M1998-N1998)</f>
        <v/>
      </c>
      <c r="P1998" s="11">
        <f>IF(M1998=0,"",N1998/M1998)</f>
        <v/>
      </c>
      <c r="Q1998" s="12">
        <f>IF(OR(G1998="",O1998=""),"",
IF(AND(G1998&lt;TODAY(),O1998&gt;0),"YES","NO"))</f>
        <v/>
      </c>
      <c r="R1998" s="100" t="n"/>
      <c r="S1998" s="14" t="n"/>
      <c r="T1998" s="15">
        <f>IF(Q1998="YES", IF(R1998="Company",L1998*(1+S1998),IF(R1998="Vendor",L1998*(1-S1998),"")),"")</f>
        <v/>
      </c>
      <c r="U1998" s="15">
        <f>IF(Q1998="YES",O1998*T1998,"")</f>
        <v/>
      </c>
      <c r="V1998" s="16" t="n"/>
      <c r="W1998" s="17">
        <f>IF(Q1998="YES",G1998+V1998,"")</f>
        <v/>
      </c>
      <c r="X1998" s="18">
        <f>IF(Q1998="YES",IF(TODAY()&gt;W1998,"OVERDUE","WITHIN TIME"),"")</f>
        <v/>
      </c>
    </row>
    <row r="1999">
      <c r="A1999" s="3" t="n">
        <v>1995</v>
      </c>
      <c r="B1999" s="4" t="n"/>
      <c r="C1999" s="4" t="n"/>
      <c r="D1999" s="5">
        <f>IF(E1999="ISNR20","Natural Rubber-TSNR (ISNR-20)","")</f>
        <v/>
      </c>
      <c r="E1999" s="4" t="n"/>
      <c r="F1999" s="6" t="n"/>
      <c r="G1999" s="6" t="n"/>
      <c r="H1999" s="7">
        <f>IF(G1999="","",G1999-TODAY())</f>
        <v/>
      </c>
      <c r="I1999" s="8">
        <f>IF(G1999="","",
IF(G1999&lt;TODAY(),
IF(O1999&gt;0,"Violated","Completed"),
IF(H1999&lt;=7,"Expiring Soon",
"Active")))</f>
        <v/>
      </c>
      <c r="J1999" s="8">
        <f>IF(C1999="","",
COUNTIFS(
sales!$C:$C,$C1999,
sales!$E:$E,$E1999,
sales!$H:$H,"&gt;="&amp;$F1999,
sales!$H:$H,"&lt;="&amp;$G1999
))</f>
        <v/>
      </c>
      <c r="K1999" s="9">
        <f>IF(COUNTIFS(sales!C:C, C1999)=0,"",
_xlfn.MAXIFS(sales!H:H, sales!C:C, C1999))</f>
        <v/>
      </c>
      <c r="L1999" s="4" t="n"/>
      <c r="M1999" s="4" t="n"/>
      <c r="N1999" s="10">
        <f>IF(C1999="","",
SUMIFS(
sales!$I:$I,
sales!$C:$C,$C1999,
sales!$E:$E,$E1999,
sales!$H:$H,"&gt;="&amp;$F1999,
sales!$H:$H,"&lt;="&amp;$G1999
))</f>
        <v/>
      </c>
      <c r="O1999" s="10">
        <f>IF(M1999="","",M1999-N1999)</f>
        <v/>
      </c>
      <c r="P1999" s="11">
        <f>IF(M1999=0,"",N1999/M1999)</f>
        <v/>
      </c>
      <c r="Q1999" s="12">
        <f>IF(OR(G1999="",O1999=""),"",
IF(AND(G1999&lt;TODAY(),O1999&gt;0),"YES","NO"))</f>
        <v/>
      </c>
      <c r="R1999" s="100" t="n"/>
      <c r="S1999" s="14" t="n"/>
      <c r="T1999" s="15">
        <f>IF(Q1999="YES", IF(R1999="Company",L1999*(1+S1999),IF(R1999="Vendor",L1999*(1-S1999),"")),"")</f>
        <v/>
      </c>
      <c r="U1999" s="15">
        <f>IF(Q1999="YES",O1999*T1999,"")</f>
        <v/>
      </c>
      <c r="V1999" s="16" t="n"/>
      <c r="W1999" s="17">
        <f>IF(Q1999="YES",G1999+V1999,"")</f>
        <v/>
      </c>
      <c r="X1999" s="18">
        <f>IF(Q1999="YES",IF(TODAY()&gt;W1999,"OVERDUE","WITHIN TIME"),"")</f>
        <v/>
      </c>
    </row>
    <row r="2000">
      <c r="A2000" s="3" t="n">
        <v>1996</v>
      </c>
      <c r="B2000" s="4" t="n"/>
      <c r="C2000" s="4" t="n"/>
      <c r="D2000" s="5">
        <f>IF(E2000="ISNR20","Natural Rubber-TSNR (ISNR-20)","")</f>
        <v/>
      </c>
      <c r="E2000" s="4" t="n"/>
      <c r="F2000" s="6" t="n"/>
      <c r="G2000" s="6" t="n"/>
      <c r="H2000" s="7">
        <f>IF(G2000="","",G2000-TODAY())</f>
        <v/>
      </c>
      <c r="I2000" s="8">
        <f>IF(G2000="","",
IF(G2000&lt;TODAY(),
IF(O2000&gt;0,"Violated","Completed"),
IF(H2000&lt;=7,"Expiring Soon",
"Active")))</f>
        <v/>
      </c>
      <c r="J2000" s="8">
        <f>IF(C2000="","",
COUNTIFS(
sales!$C:$C,$C2000,
sales!$E:$E,$E2000,
sales!$H:$H,"&gt;="&amp;$F2000,
sales!$H:$H,"&lt;="&amp;$G2000
))</f>
        <v/>
      </c>
      <c r="K2000" s="9">
        <f>IF(COUNTIFS(sales!C:C, C2000)=0,"",
_xlfn.MAXIFS(sales!H:H, sales!C:C, C2000))</f>
        <v/>
      </c>
      <c r="L2000" s="4" t="n"/>
      <c r="M2000" s="4" t="n"/>
      <c r="N2000" s="10">
        <f>IF(C2000="","",
SUMIFS(
sales!$I:$I,
sales!$C:$C,$C2000,
sales!$E:$E,$E2000,
sales!$H:$H,"&gt;="&amp;$F2000,
sales!$H:$H,"&lt;="&amp;$G2000
))</f>
        <v/>
      </c>
      <c r="O2000" s="10">
        <f>IF(M2000="","",M2000-N2000)</f>
        <v/>
      </c>
      <c r="P2000" s="11">
        <f>IF(M2000=0,"",N2000/M2000)</f>
        <v/>
      </c>
      <c r="Q2000" s="12">
        <f>IF(OR(G2000="",O2000=""),"",
IF(AND(G2000&lt;TODAY(),O2000&gt;0),"YES","NO"))</f>
        <v/>
      </c>
      <c r="R2000" s="100" t="n"/>
      <c r="S2000" s="14" t="n"/>
      <c r="T2000" s="15">
        <f>IF(Q2000="YES", IF(R2000="Company",L2000*(1+S2000),IF(R2000="Vendor",L2000*(1-S2000),"")),"")</f>
        <v/>
      </c>
      <c r="U2000" s="15">
        <f>IF(Q2000="YES",O2000*T2000,"")</f>
        <v/>
      </c>
      <c r="V2000" s="16" t="n"/>
      <c r="W2000" s="17">
        <f>IF(Q2000="YES",G2000+V2000,"")</f>
        <v/>
      </c>
      <c r="X2000" s="18">
        <f>IF(Q2000="YES",IF(TODAY()&gt;W2000,"OVERDUE","WITHIN TIME"),"")</f>
        <v/>
      </c>
    </row>
    <row r="2001">
      <c r="A2001" s="3" t="n">
        <v>1997</v>
      </c>
      <c r="B2001" s="4" t="n"/>
      <c r="C2001" s="4" t="n"/>
      <c r="D2001" s="5">
        <f>IF(E2001="ISNR20","Natural Rubber-TSNR (ISNR-20)","")</f>
        <v/>
      </c>
      <c r="E2001" s="4" t="n"/>
      <c r="F2001" s="6" t="n"/>
      <c r="G2001" s="6" t="n"/>
      <c r="H2001" s="7">
        <f>IF(G2001="","",G2001-TODAY())</f>
        <v/>
      </c>
      <c r="I2001" s="8">
        <f>IF(G2001="","",
IF(G2001&lt;TODAY(),
IF(O2001&gt;0,"Violated","Completed"),
IF(H2001&lt;=7,"Expiring Soon",
"Active")))</f>
        <v/>
      </c>
      <c r="J2001" s="8">
        <f>IF(C2001="","",
COUNTIFS(
sales!$C:$C,$C2001,
sales!$E:$E,$E2001,
sales!$H:$H,"&gt;="&amp;$F2001,
sales!$H:$H,"&lt;="&amp;$G2001
))</f>
        <v/>
      </c>
      <c r="K2001" s="9">
        <f>IF(COUNTIFS(sales!C:C, C2001)=0,"",
_xlfn.MAXIFS(sales!H:H, sales!C:C, C2001))</f>
        <v/>
      </c>
      <c r="L2001" s="4" t="n"/>
      <c r="M2001" s="4" t="n"/>
      <c r="N2001" s="10">
        <f>IF(C2001="","",
SUMIFS(
sales!$I:$I,
sales!$C:$C,$C2001,
sales!$E:$E,$E2001,
sales!$H:$H,"&gt;="&amp;$F2001,
sales!$H:$H,"&lt;="&amp;$G2001
))</f>
        <v/>
      </c>
      <c r="O2001" s="10">
        <f>IF(M2001="","",M2001-N2001)</f>
        <v/>
      </c>
      <c r="P2001" s="11">
        <f>IF(M2001=0,"",N2001/M2001)</f>
        <v/>
      </c>
      <c r="Q2001" s="12">
        <f>IF(OR(G2001="",O2001=""),"",
IF(AND(G2001&lt;TODAY(),O2001&gt;0),"YES","NO"))</f>
        <v/>
      </c>
      <c r="R2001" s="100" t="n"/>
      <c r="S2001" s="14" t="n"/>
      <c r="T2001" s="15">
        <f>IF(Q2001="YES", IF(R2001="Company",L2001*(1+S2001),IF(R2001="Vendor",L2001*(1-S2001),"")),"")</f>
        <v/>
      </c>
      <c r="U2001" s="15">
        <f>IF(Q2001="YES",O2001*T2001,"")</f>
        <v/>
      </c>
      <c r="V2001" s="16" t="n"/>
      <c r="W2001" s="17">
        <f>IF(Q2001="YES",G2001+V2001,"")</f>
        <v/>
      </c>
      <c r="X2001" s="18">
        <f>IF(Q2001="YES",IF(TODAY()&gt;W2001,"OVERDUE","WITHIN TIME"),"")</f>
        <v/>
      </c>
    </row>
    <row r="2002">
      <c r="A2002" s="3" t="n">
        <v>1998</v>
      </c>
      <c r="B2002" s="4" t="n"/>
      <c r="C2002" s="4" t="n"/>
      <c r="D2002" s="5">
        <f>IF(E2002="ISNR20","Natural Rubber-TSNR (ISNR-20)","")</f>
        <v/>
      </c>
      <c r="E2002" s="4" t="n"/>
      <c r="F2002" s="6" t="n"/>
      <c r="G2002" s="6" t="n"/>
      <c r="H2002" s="7">
        <f>IF(G2002="","",G2002-TODAY())</f>
        <v/>
      </c>
      <c r="I2002" s="8">
        <f>IF(G2002="","",
IF(G2002&lt;TODAY(),
IF(O2002&gt;0,"Violated","Completed"),
IF(H2002&lt;=7,"Expiring Soon",
"Active")))</f>
        <v/>
      </c>
      <c r="J2002" s="8">
        <f>IF(C2002="","",
COUNTIFS(
sales!$C:$C,$C2002,
sales!$E:$E,$E2002,
sales!$H:$H,"&gt;="&amp;$F2002,
sales!$H:$H,"&lt;="&amp;$G2002
))</f>
        <v/>
      </c>
      <c r="K2002" s="9">
        <f>IF(COUNTIFS(sales!C:C, C2002)=0,"",
_xlfn.MAXIFS(sales!H:H, sales!C:C, C2002))</f>
        <v/>
      </c>
      <c r="L2002" s="4" t="n"/>
      <c r="M2002" s="4" t="n"/>
      <c r="N2002" s="10">
        <f>IF(C2002="","",
SUMIFS(
sales!$I:$I,
sales!$C:$C,$C2002,
sales!$E:$E,$E2002,
sales!$H:$H,"&gt;="&amp;$F2002,
sales!$H:$H,"&lt;="&amp;$G2002
))</f>
        <v/>
      </c>
      <c r="O2002" s="10">
        <f>IF(M2002="","",M2002-N2002)</f>
        <v/>
      </c>
      <c r="P2002" s="11">
        <f>IF(M2002=0,"",N2002/M2002)</f>
        <v/>
      </c>
      <c r="Q2002" s="12">
        <f>IF(OR(G2002="",O2002=""),"",
IF(AND(G2002&lt;TODAY(),O2002&gt;0),"YES","NO"))</f>
        <v/>
      </c>
      <c r="R2002" s="100" t="n"/>
      <c r="S2002" s="14" t="n"/>
      <c r="T2002" s="15">
        <f>IF(Q2002="YES", IF(R2002="Company",L2002*(1+S2002),IF(R2002="Vendor",L2002*(1-S2002),"")),"")</f>
        <v/>
      </c>
      <c r="U2002" s="15">
        <f>IF(Q2002="YES",O2002*T2002,"")</f>
        <v/>
      </c>
      <c r="V2002" s="16" t="n"/>
      <c r="W2002" s="17">
        <f>IF(Q2002="YES",G2002+V2002,"")</f>
        <v/>
      </c>
      <c r="X2002" s="18">
        <f>IF(Q2002="YES",IF(TODAY()&gt;W2002,"OVERDUE","WITHIN TIME"),"")</f>
        <v/>
      </c>
    </row>
    <row r="2003">
      <c r="A2003" s="3" t="n">
        <v>1999</v>
      </c>
      <c r="B2003" s="4" t="n"/>
      <c r="C2003" s="4" t="n"/>
      <c r="D2003" s="5">
        <f>IF(E2003="ISNR20","Natural Rubber-TSNR (ISNR-20)","")</f>
        <v/>
      </c>
      <c r="E2003" s="4" t="n"/>
      <c r="F2003" s="6" t="n"/>
      <c r="G2003" s="6" t="n"/>
      <c r="H2003" s="7">
        <f>IF(G2003="","",G2003-TODAY())</f>
        <v/>
      </c>
      <c r="I2003" s="8">
        <f>IF(G2003="","",
IF(G2003&lt;TODAY(),
IF(O2003&gt;0,"Violated","Completed"),
IF(H2003&lt;=7,"Expiring Soon",
"Active")))</f>
        <v/>
      </c>
      <c r="J2003" s="8">
        <f>IF(C2003="","",
COUNTIFS(
sales!$C:$C,$C2003,
sales!$E:$E,$E2003,
sales!$H:$H,"&gt;="&amp;$F2003,
sales!$H:$H,"&lt;="&amp;$G2003
))</f>
        <v/>
      </c>
      <c r="K2003" s="9">
        <f>IF(COUNTIFS(sales!C:C, C2003)=0,"",
_xlfn.MAXIFS(sales!H:H, sales!C:C, C2003))</f>
        <v/>
      </c>
      <c r="L2003" s="4" t="n"/>
      <c r="M2003" s="4" t="n"/>
      <c r="N2003" s="10">
        <f>IF(C2003="","",
SUMIFS(
sales!$I:$I,
sales!$C:$C,$C2003,
sales!$E:$E,$E2003,
sales!$H:$H,"&gt;="&amp;$F2003,
sales!$H:$H,"&lt;="&amp;$G2003
))</f>
        <v/>
      </c>
      <c r="O2003" s="10">
        <f>IF(M2003="","",M2003-N2003)</f>
        <v/>
      </c>
      <c r="P2003" s="11">
        <f>IF(M2003=0,"",N2003/M2003)</f>
        <v/>
      </c>
      <c r="Q2003" s="12">
        <f>IF(OR(G2003="",O2003=""),"",
IF(AND(G2003&lt;TODAY(),O2003&gt;0),"YES","NO"))</f>
        <v/>
      </c>
      <c r="R2003" s="100" t="n"/>
      <c r="S2003" s="14" t="n"/>
      <c r="T2003" s="15">
        <f>IF(Q2003="YES", IF(R2003="Company",L2003*(1+S2003),IF(R2003="Vendor",L2003*(1-S2003),"")),"")</f>
        <v/>
      </c>
      <c r="U2003" s="15">
        <f>IF(Q2003="YES",O2003*T2003,"")</f>
        <v/>
      </c>
      <c r="V2003" s="16" t="n"/>
      <c r="W2003" s="17">
        <f>IF(Q2003="YES",G2003+V2003,"")</f>
        <v/>
      </c>
      <c r="X2003" s="18">
        <f>IF(Q2003="YES",IF(TODAY()&gt;W2003,"OVERDUE","WITHIN TIME"),"")</f>
        <v/>
      </c>
    </row>
    <row r="2004" ht="15" customHeight="1" thickBot="1">
      <c r="A2004" s="56" t="n">
        <v>2000</v>
      </c>
      <c r="B2004" s="57" t="n"/>
      <c r="C2004" s="57" t="n"/>
      <c r="D2004" s="58">
        <f>IF(E2004="ISNR20","Natural Rubber-TSNR (ISNR-20)","")</f>
        <v/>
      </c>
      <c r="E2004" s="57" t="n"/>
      <c r="F2004" s="59" t="n"/>
      <c r="G2004" s="59" t="n"/>
      <c r="H2004" s="60">
        <f>IF(G2004="","",G2004-TODAY())</f>
        <v/>
      </c>
      <c r="I2004" s="61">
        <f>IF(G2004="","",
IF(G2004&lt;TODAY(),
IF(O2004&gt;0,"Violated","Completed"),
IF(H2004&lt;=7,"Expiring Soon",
"Active")))</f>
        <v/>
      </c>
      <c r="J2004" s="61">
        <f>IF(C2004="","",
COUNTIFS(
sales!$C:$C,$C2004,
sales!$E:$E,$E2004,
sales!$H:$H,"&gt;="&amp;$F2004,
sales!$H:$H,"&lt;="&amp;$G2004
))</f>
        <v/>
      </c>
      <c r="K2004" s="62">
        <f>IF(COUNTIFS(sales!C:C, C2004)=0,"",
_xlfn.MAXIFS(sales!H:H, sales!C:C, C2004))</f>
        <v/>
      </c>
      <c r="L2004" s="57" t="n"/>
      <c r="M2004" s="57" t="n"/>
      <c r="N2004" s="63">
        <f>IF(C2004="","",
SUMIFS(
sales!$I:$I,
sales!$C:$C,$C2004,
sales!$E:$E,$E2004,
sales!$H:$H,"&gt;="&amp;$F2004,
sales!$H:$H,"&lt;="&amp;$G2004
))</f>
        <v/>
      </c>
      <c r="O2004" s="63">
        <f>IF(M2004="","",M2004-N2004)</f>
        <v/>
      </c>
      <c r="P2004" s="64">
        <f>IF(M2004=0,"",N2004/M2004)</f>
        <v/>
      </c>
      <c r="Q2004" s="65">
        <f>IF(OR(G2004="",O2004=""),"",
IF(AND(G2004&lt;TODAY(),O2004&gt;0),"YES","NO"))</f>
        <v/>
      </c>
      <c r="R2004" s="101" t="n"/>
      <c r="S2004" s="67" t="n"/>
      <c r="T2004" s="68">
        <f>IF(Q2004="YES", IF(R2004="Company",L2004*(1+S2004),IF(R2004="Vendor",L2004*(1-S2004),"")),"")</f>
        <v/>
      </c>
      <c r="U2004" s="68">
        <f>IF(Q2004="YES",O2004*T2004,"")</f>
        <v/>
      </c>
      <c r="V2004" s="69" t="n"/>
      <c r="W2004" s="70">
        <f>IF(Q2004="YES",G2004+V2004,"")</f>
        <v/>
      </c>
      <c r="X2004" s="71">
        <f>IF(Q2004="YES",IF(TODAY()&gt;W2004,"OVERDUE","WITHIN TIME"),"")</f>
        <v/>
      </c>
    </row>
    <row r="2005">
      <c r="R2005" s="102" t="n"/>
    </row>
    <row r="2006">
      <c r="R2006" s="102" t="n"/>
    </row>
    <row r="2007">
      <c r="R2007" s="102" t="n"/>
    </row>
    <row r="2008">
      <c r="R2008" s="102" t="n"/>
    </row>
    <row r="2009">
      <c r="R2009" s="102" t="n"/>
    </row>
    <row r="2010">
      <c r="R2010" s="102" t="n"/>
    </row>
    <row r="2011">
      <c r="R2011" s="102" t="n"/>
    </row>
    <row r="2012">
      <c r="R2012" s="102" t="n"/>
    </row>
    <row r="2013">
      <c r="R2013" s="102" t="n"/>
    </row>
    <row r="2014">
      <c r="R2014" s="102" t="n"/>
    </row>
    <row r="2015">
      <c r="R2015" s="102" t="n"/>
    </row>
    <row r="2016">
      <c r="R2016" s="102" t="n"/>
    </row>
    <row r="2017">
      <c r="R2017" s="102" t="n"/>
    </row>
    <row r="2018">
      <c r="R2018" s="102" t="n"/>
    </row>
    <row r="2019">
      <c r="R2019" s="102" t="n"/>
    </row>
    <row r="2020">
      <c r="R2020" s="102" t="n"/>
    </row>
    <row r="2021">
      <c r="R2021" s="102" t="n"/>
    </row>
    <row r="2022">
      <c r="R2022" s="102" t="n"/>
    </row>
    <row r="2023">
      <c r="R2023" s="102" t="n"/>
    </row>
    <row r="2024">
      <c r="R2024" s="102" t="n"/>
    </row>
    <row r="2025">
      <c r="R2025" s="102" t="n"/>
    </row>
    <row r="2026">
      <c r="R2026" s="102" t="n"/>
    </row>
    <row r="2027">
      <c r="R2027" s="102" t="n"/>
    </row>
    <row r="2028">
      <c r="R2028" s="102" t="n"/>
    </row>
    <row r="2029">
      <c r="R2029" s="102" t="n"/>
    </row>
    <row r="2030">
      <c r="R2030" s="102" t="n"/>
    </row>
    <row r="2031">
      <c r="R2031" s="102" t="n"/>
    </row>
    <row r="2032">
      <c r="R2032" s="102" t="n"/>
    </row>
    <row r="2033">
      <c r="R2033" s="102" t="n"/>
    </row>
    <row r="2034">
      <c r="R2034" s="102" t="n"/>
    </row>
    <row r="2035">
      <c r="R2035" s="102" t="n"/>
    </row>
    <row r="2036">
      <c r="R2036" s="102" t="n"/>
    </row>
    <row r="2037">
      <c r="R2037" s="102" t="n"/>
    </row>
    <row r="2038">
      <c r="R2038" s="102" t="n"/>
    </row>
    <row r="2039">
      <c r="R2039" s="102" t="n"/>
    </row>
    <row r="2040">
      <c r="R2040" s="102" t="n"/>
    </row>
    <row r="2041">
      <c r="R2041" s="102" t="n"/>
    </row>
    <row r="2042">
      <c r="R2042" s="102" t="n"/>
    </row>
    <row r="2043">
      <c r="R2043" s="102" t="n"/>
    </row>
    <row r="2044">
      <c r="R2044" s="102" t="n"/>
    </row>
    <row r="2045">
      <c r="R2045" s="102" t="n"/>
    </row>
    <row r="2046">
      <c r="R2046" s="102" t="n"/>
    </row>
    <row r="2047">
      <c r="R2047" s="102" t="n"/>
    </row>
    <row r="2048">
      <c r="R2048" s="102" t="n"/>
    </row>
    <row r="2049">
      <c r="R2049" s="102" t="n"/>
    </row>
    <row r="2050">
      <c r="R2050" s="102" t="n"/>
    </row>
    <row r="2051">
      <c r="R2051" s="102" t="n"/>
    </row>
    <row r="2052">
      <c r="R2052" s="102" t="n"/>
    </row>
    <row r="2053">
      <c r="R2053" s="102" t="n"/>
    </row>
    <row r="2054">
      <c r="R2054" s="102" t="n"/>
    </row>
    <row r="2055">
      <c r="R2055" s="102" t="n"/>
    </row>
    <row r="2056">
      <c r="R2056" s="102" t="n"/>
    </row>
    <row r="2057">
      <c r="R2057" s="102" t="n"/>
    </row>
    <row r="2058">
      <c r="R2058" s="102" t="n"/>
    </row>
    <row r="2059">
      <c r="R2059" s="102" t="n"/>
    </row>
    <row r="2060">
      <c r="R2060" s="102" t="n"/>
    </row>
    <row r="2061">
      <c r="R2061" s="102" t="n"/>
    </row>
    <row r="2062">
      <c r="R2062" s="102" t="n"/>
    </row>
    <row r="2063">
      <c r="R2063" s="102" t="n"/>
    </row>
    <row r="2064">
      <c r="R2064" s="102" t="n"/>
    </row>
    <row r="2065">
      <c r="R2065" s="102" t="n"/>
    </row>
    <row r="2066">
      <c r="R2066" s="102" t="n"/>
    </row>
    <row r="2067">
      <c r="R2067" s="102" t="n"/>
    </row>
    <row r="2068">
      <c r="R2068" s="102" t="n"/>
    </row>
    <row r="2069">
      <c r="R2069" s="102" t="n"/>
    </row>
    <row r="2070">
      <c r="R2070" s="102" t="n"/>
    </row>
    <row r="2071">
      <c r="R2071" s="102" t="n"/>
    </row>
    <row r="2072">
      <c r="R2072" s="102" t="n"/>
    </row>
    <row r="2073">
      <c r="R2073" s="102" t="n"/>
    </row>
    <row r="2074">
      <c r="R2074" s="102" t="n"/>
    </row>
    <row r="2075">
      <c r="R2075" s="102" t="n"/>
    </row>
    <row r="2076">
      <c r="R2076" s="102" t="n"/>
    </row>
    <row r="2077">
      <c r="R2077" s="102" t="n"/>
    </row>
    <row r="2078">
      <c r="R2078" s="102" t="n"/>
    </row>
    <row r="2079">
      <c r="R2079" s="102" t="n"/>
    </row>
    <row r="2080">
      <c r="R2080" s="102" t="n"/>
    </row>
    <row r="2081">
      <c r="R2081" s="102" t="n"/>
    </row>
    <row r="2082">
      <c r="R2082" s="102" t="n"/>
    </row>
    <row r="2083">
      <c r="R2083" s="102" t="n"/>
    </row>
    <row r="2084">
      <c r="R2084" s="102" t="n"/>
    </row>
    <row r="2085">
      <c r="R2085" s="102" t="n"/>
    </row>
    <row r="2086">
      <c r="R2086" s="102" t="n"/>
    </row>
    <row r="2087">
      <c r="R2087" s="102" t="n"/>
    </row>
    <row r="2088">
      <c r="R2088" s="102" t="n"/>
    </row>
    <row r="2089">
      <c r="R2089" s="102" t="n"/>
    </row>
    <row r="2090">
      <c r="R2090" s="102" t="n"/>
    </row>
    <row r="2091">
      <c r="R2091" s="102" t="n"/>
    </row>
    <row r="2092">
      <c r="R2092" s="102" t="n"/>
    </row>
    <row r="2093">
      <c r="R2093" s="102" t="n"/>
    </row>
    <row r="2094">
      <c r="R2094" s="102" t="n"/>
    </row>
    <row r="2095">
      <c r="R2095" s="102" t="n"/>
    </row>
    <row r="2096">
      <c r="R2096" s="102" t="n"/>
    </row>
    <row r="2097">
      <c r="R2097" s="102" t="n"/>
    </row>
    <row r="2098">
      <c r="R2098" s="102" t="n"/>
    </row>
    <row r="2099">
      <c r="R2099" s="102" t="n"/>
    </row>
    <row r="2100">
      <c r="R2100" s="102" t="n"/>
    </row>
    <row r="2101">
      <c r="R2101" s="102" t="n"/>
    </row>
    <row r="2102">
      <c r="R2102" s="102" t="n"/>
    </row>
    <row r="2103">
      <c r="R2103" s="102" t="n"/>
    </row>
    <row r="2104">
      <c r="R2104" s="102" t="n"/>
    </row>
    <row r="2105">
      <c r="R2105" s="102" t="n"/>
    </row>
    <row r="2106">
      <c r="R2106" s="102" t="n"/>
    </row>
    <row r="2107">
      <c r="R2107" s="102" t="n"/>
    </row>
    <row r="2108">
      <c r="R2108" s="102" t="n"/>
    </row>
    <row r="2109">
      <c r="R2109" s="102" t="n"/>
    </row>
    <row r="2110">
      <c r="R2110" s="102" t="n"/>
    </row>
    <row r="2111">
      <c r="R2111" s="102" t="n"/>
    </row>
    <row r="2112">
      <c r="R2112" s="102" t="n"/>
    </row>
    <row r="2113">
      <c r="R2113" s="102" t="n"/>
    </row>
    <row r="2114">
      <c r="R2114" s="102" t="n"/>
    </row>
    <row r="2115">
      <c r="R2115" s="102" t="n"/>
    </row>
    <row r="2116">
      <c r="R2116" s="102" t="n"/>
    </row>
    <row r="2117">
      <c r="R2117" s="102" t="n"/>
    </row>
    <row r="2118">
      <c r="R2118" s="102" t="n"/>
    </row>
    <row r="2119">
      <c r="R2119" s="102" t="n"/>
    </row>
    <row r="2120">
      <c r="R2120" s="102" t="n"/>
    </row>
    <row r="2121">
      <c r="R2121" s="102" t="n"/>
    </row>
    <row r="2122">
      <c r="R2122" s="102" t="n"/>
    </row>
    <row r="2123">
      <c r="R2123" s="102" t="n"/>
    </row>
    <row r="2124">
      <c r="R2124" s="102" t="n"/>
    </row>
    <row r="2125">
      <c r="R2125" s="102" t="n"/>
    </row>
    <row r="2126">
      <c r="R2126" s="102" t="n"/>
    </row>
    <row r="2127">
      <c r="R2127" s="102" t="n"/>
    </row>
    <row r="2128">
      <c r="R2128" s="102" t="n"/>
    </row>
    <row r="2129">
      <c r="R2129" s="102" t="n"/>
    </row>
    <row r="2130">
      <c r="R2130" s="102" t="n"/>
    </row>
    <row r="2131">
      <c r="R2131" s="102" t="n"/>
    </row>
    <row r="2132">
      <c r="R2132" s="102" t="n"/>
    </row>
    <row r="2133">
      <c r="R2133" s="102" t="n"/>
    </row>
    <row r="2134">
      <c r="R2134" s="102" t="n"/>
    </row>
    <row r="2135">
      <c r="R2135" s="102" t="n"/>
    </row>
    <row r="2136">
      <c r="R2136" s="102" t="n"/>
    </row>
    <row r="2137">
      <c r="R2137" s="102" t="n"/>
    </row>
    <row r="2138">
      <c r="R2138" s="102" t="n"/>
    </row>
    <row r="2139">
      <c r="R2139" s="102" t="n"/>
    </row>
    <row r="2140">
      <c r="R2140" s="102" t="n"/>
    </row>
    <row r="2141">
      <c r="R2141" s="102" t="n"/>
    </row>
    <row r="2142">
      <c r="R2142" s="102" t="n"/>
    </row>
    <row r="2143">
      <c r="R2143" s="102" t="n"/>
    </row>
    <row r="2144">
      <c r="R2144" s="102" t="n"/>
    </row>
    <row r="2145">
      <c r="R2145" s="102" t="n"/>
    </row>
    <row r="2146">
      <c r="R2146" s="102" t="n"/>
    </row>
    <row r="2147">
      <c r="R2147" s="102" t="n"/>
    </row>
    <row r="2148">
      <c r="R2148" s="102" t="n"/>
    </row>
    <row r="2149">
      <c r="R2149" s="102" t="n"/>
    </row>
    <row r="2150">
      <c r="R2150" s="102" t="n"/>
    </row>
    <row r="2151">
      <c r="R2151" s="102" t="n"/>
    </row>
    <row r="2152">
      <c r="R2152" s="102" t="n"/>
    </row>
    <row r="2153">
      <c r="R2153" s="102" t="n"/>
    </row>
    <row r="2154">
      <c r="R2154" s="102" t="n"/>
    </row>
    <row r="2155">
      <c r="R2155" s="102" t="n"/>
    </row>
    <row r="2156">
      <c r="R2156" s="102" t="n"/>
    </row>
    <row r="2157">
      <c r="R2157" s="102" t="n"/>
    </row>
    <row r="2158">
      <c r="R2158" s="102" t="n"/>
    </row>
    <row r="2159">
      <c r="R2159" s="102" t="n"/>
    </row>
    <row r="2160">
      <c r="R2160" s="102" t="n"/>
    </row>
    <row r="2161">
      <c r="R2161" s="102" t="n"/>
    </row>
    <row r="2162">
      <c r="R2162" s="102" t="n"/>
    </row>
    <row r="2163">
      <c r="R2163" s="102" t="n"/>
    </row>
    <row r="2164">
      <c r="R2164" s="102" t="n"/>
    </row>
    <row r="2165">
      <c r="R2165" s="102" t="n"/>
    </row>
    <row r="2166">
      <c r="R2166" s="102" t="n"/>
    </row>
    <row r="2167">
      <c r="R2167" s="102" t="n"/>
    </row>
    <row r="2168">
      <c r="R2168" s="102" t="n"/>
    </row>
    <row r="2169">
      <c r="R2169" s="102" t="n"/>
    </row>
    <row r="2170">
      <c r="R2170" s="102" t="n"/>
    </row>
    <row r="2171">
      <c r="R2171" s="102" t="n"/>
    </row>
    <row r="2172">
      <c r="R2172" s="102" t="n"/>
    </row>
    <row r="2173">
      <c r="R2173" s="102" t="n"/>
    </row>
    <row r="2174">
      <c r="R2174" s="102" t="n"/>
    </row>
    <row r="2175">
      <c r="R2175" s="102" t="n"/>
    </row>
    <row r="2176">
      <c r="R2176" s="102" t="n"/>
    </row>
    <row r="2177">
      <c r="R2177" s="102" t="n"/>
    </row>
    <row r="2178">
      <c r="R2178" s="102" t="n"/>
    </row>
    <row r="2179">
      <c r="R2179" s="102" t="n"/>
    </row>
    <row r="2180">
      <c r="R2180" s="102" t="n"/>
    </row>
    <row r="2181">
      <c r="R2181" s="102" t="n"/>
    </row>
    <row r="2182">
      <c r="R2182" s="102" t="n"/>
    </row>
    <row r="2183">
      <c r="R2183" s="102" t="n"/>
    </row>
    <row r="2184">
      <c r="R2184" s="102" t="n"/>
    </row>
    <row r="2185">
      <c r="R2185" s="102" t="n"/>
    </row>
    <row r="2186">
      <c r="R2186" s="102" t="n"/>
    </row>
    <row r="2187">
      <c r="R2187" s="102" t="n"/>
    </row>
    <row r="2188">
      <c r="R2188" s="102" t="n"/>
    </row>
    <row r="2189">
      <c r="R2189" s="102" t="n"/>
    </row>
    <row r="2190">
      <c r="R2190" s="102" t="n"/>
    </row>
    <row r="2191">
      <c r="R2191" s="102" t="n"/>
    </row>
    <row r="2192">
      <c r="R2192" s="102" t="n"/>
    </row>
    <row r="2193">
      <c r="R2193" s="102" t="n"/>
    </row>
    <row r="2194">
      <c r="R2194" s="102" t="n"/>
    </row>
    <row r="2195">
      <c r="R2195" s="102" t="n"/>
    </row>
    <row r="2196">
      <c r="R2196" s="102" t="n"/>
    </row>
    <row r="2197">
      <c r="R2197" s="102" t="n"/>
    </row>
    <row r="2198">
      <c r="R2198" s="102" t="n"/>
    </row>
    <row r="2199">
      <c r="R2199" s="102" t="n"/>
    </row>
    <row r="2200">
      <c r="R2200" s="102" t="n"/>
    </row>
    <row r="2201">
      <c r="R2201" s="102" t="n"/>
    </row>
    <row r="2202">
      <c r="R2202" s="102" t="n"/>
    </row>
    <row r="2203">
      <c r="R2203" s="102" t="n"/>
    </row>
    <row r="2204">
      <c r="R2204" s="102" t="n"/>
    </row>
    <row r="2205">
      <c r="R2205" s="102" t="n"/>
    </row>
    <row r="2206">
      <c r="R2206" s="102" t="n"/>
    </row>
    <row r="2207">
      <c r="R2207" s="102" t="n"/>
    </row>
    <row r="2208">
      <c r="R2208" s="102" t="n"/>
    </row>
    <row r="2209">
      <c r="R2209" s="102" t="n"/>
    </row>
    <row r="2210">
      <c r="R2210" s="102" t="n"/>
    </row>
    <row r="2211">
      <c r="R2211" s="102" t="n"/>
    </row>
    <row r="2212">
      <c r="R2212" s="102" t="n"/>
    </row>
    <row r="2213">
      <c r="R2213" s="102" t="n"/>
    </row>
    <row r="2214">
      <c r="R2214" s="102" t="n"/>
    </row>
    <row r="2215">
      <c r="R2215" s="102" t="n"/>
    </row>
    <row r="2216">
      <c r="R2216" s="102" t="n"/>
    </row>
    <row r="2217">
      <c r="R2217" s="102" t="n"/>
    </row>
    <row r="2218">
      <c r="R2218" s="102" t="n"/>
    </row>
    <row r="2219">
      <c r="R2219" s="102" t="n"/>
    </row>
    <row r="2220">
      <c r="R2220" s="102" t="n"/>
    </row>
    <row r="2221">
      <c r="R2221" s="102" t="n"/>
    </row>
    <row r="2222">
      <c r="R2222" s="102" t="n"/>
    </row>
    <row r="2223">
      <c r="R2223" s="102" t="n"/>
    </row>
    <row r="2224">
      <c r="R2224" s="102" t="n"/>
    </row>
    <row r="2225">
      <c r="R2225" s="102" t="n"/>
    </row>
    <row r="2226">
      <c r="R2226" s="102" t="n"/>
    </row>
    <row r="2227">
      <c r="R2227" s="102" t="n"/>
    </row>
    <row r="2228">
      <c r="R2228" s="102" t="n"/>
    </row>
    <row r="2229">
      <c r="R2229" s="102" t="n"/>
    </row>
    <row r="2230">
      <c r="R2230" s="102" t="n"/>
    </row>
    <row r="2231">
      <c r="R2231" s="102" t="n"/>
    </row>
    <row r="2232">
      <c r="R2232" s="102" t="n"/>
    </row>
    <row r="2233">
      <c r="R2233" s="102" t="n"/>
    </row>
    <row r="2234">
      <c r="R2234" s="102" t="n"/>
    </row>
    <row r="2235">
      <c r="R2235" s="102" t="n"/>
    </row>
    <row r="2236">
      <c r="R2236" s="102" t="n"/>
    </row>
    <row r="2237">
      <c r="R2237" s="102" t="n"/>
    </row>
    <row r="2238">
      <c r="R2238" s="102" t="n"/>
    </row>
    <row r="2239">
      <c r="R2239" s="102" t="n"/>
    </row>
    <row r="2240">
      <c r="R2240" s="102" t="n"/>
    </row>
    <row r="2241">
      <c r="R2241" s="102" t="n"/>
    </row>
    <row r="2242">
      <c r="R2242" s="102" t="n"/>
    </row>
    <row r="2243">
      <c r="R2243" s="102" t="n"/>
    </row>
    <row r="2244">
      <c r="R2244" s="102" t="n"/>
    </row>
    <row r="2245">
      <c r="R2245" s="102" t="n"/>
    </row>
    <row r="2246">
      <c r="R2246" s="102" t="n"/>
    </row>
    <row r="2247">
      <c r="R2247" s="102" t="n"/>
    </row>
    <row r="2248">
      <c r="R2248" s="102" t="n"/>
    </row>
    <row r="2249">
      <c r="R2249" s="102" t="n"/>
    </row>
    <row r="2250">
      <c r="R2250" s="102" t="n"/>
    </row>
    <row r="2251">
      <c r="R2251" s="102" t="n"/>
    </row>
    <row r="2252">
      <c r="R2252" s="102" t="n"/>
    </row>
    <row r="2253">
      <c r="R2253" s="102" t="n"/>
    </row>
    <row r="2254">
      <c r="R2254" s="102" t="n"/>
    </row>
    <row r="2255">
      <c r="R2255" s="102" t="n"/>
    </row>
    <row r="2256">
      <c r="R2256" s="102" t="n"/>
    </row>
    <row r="2257">
      <c r="R2257" s="102" t="n"/>
    </row>
    <row r="2258">
      <c r="R2258" s="102" t="n"/>
    </row>
    <row r="2259">
      <c r="R2259" s="102" t="n"/>
    </row>
    <row r="2260">
      <c r="R2260" s="102" t="n"/>
    </row>
    <row r="2261">
      <c r="R2261" s="102" t="n"/>
    </row>
    <row r="2262">
      <c r="R2262" s="102" t="n"/>
    </row>
    <row r="2263">
      <c r="R2263" s="102" t="n"/>
    </row>
    <row r="2264">
      <c r="R2264" s="102" t="n"/>
    </row>
    <row r="2265">
      <c r="R2265" s="102" t="n"/>
    </row>
    <row r="2266">
      <c r="R2266" s="102" t="n"/>
    </row>
    <row r="2267">
      <c r="R2267" s="102" t="n"/>
    </row>
    <row r="2268">
      <c r="R2268" s="102" t="n"/>
    </row>
    <row r="2269">
      <c r="R2269" s="102" t="n"/>
    </row>
    <row r="2270">
      <c r="R2270" s="102" t="n"/>
    </row>
    <row r="2271">
      <c r="R2271" s="102" t="n"/>
    </row>
    <row r="2272">
      <c r="R2272" s="102" t="n"/>
    </row>
    <row r="2273">
      <c r="R2273" s="102" t="n"/>
    </row>
    <row r="2274">
      <c r="R2274" s="102" t="n"/>
    </row>
    <row r="2275">
      <c r="R2275" s="102" t="n"/>
    </row>
    <row r="2276">
      <c r="R2276" s="102" t="n"/>
    </row>
    <row r="2277">
      <c r="R2277" s="102" t="n"/>
    </row>
    <row r="2278">
      <c r="R2278" s="102" t="n"/>
    </row>
    <row r="2279">
      <c r="R2279" s="102" t="n"/>
    </row>
    <row r="2280">
      <c r="R2280" s="102" t="n"/>
    </row>
    <row r="2281">
      <c r="R2281" s="102" t="n"/>
    </row>
    <row r="2282">
      <c r="R2282" s="102" t="n"/>
    </row>
    <row r="2283">
      <c r="R2283" s="102" t="n"/>
    </row>
    <row r="2284">
      <c r="R2284" s="102" t="n"/>
    </row>
    <row r="2285">
      <c r="R2285" s="102" t="n"/>
    </row>
    <row r="2286">
      <c r="R2286" s="102" t="n"/>
    </row>
    <row r="2287">
      <c r="R2287" s="102" t="n"/>
    </row>
    <row r="2288">
      <c r="R2288" s="102" t="n"/>
    </row>
    <row r="2289">
      <c r="R2289" s="102" t="n"/>
    </row>
    <row r="2290">
      <c r="R2290" s="102" t="n"/>
    </row>
    <row r="2291">
      <c r="R2291" s="102" t="n"/>
    </row>
    <row r="2292">
      <c r="R2292" s="102" t="n"/>
    </row>
    <row r="2293">
      <c r="R2293" s="102" t="n"/>
    </row>
    <row r="2294">
      <c r="R2294" s="102" t="n"/>
    </row>
    <row r="2295">
      <c r="R2295" s="102" t="n"/>
    </row>
    <row r="2296">
      <c r="R2296" s="102" t="n"/>
    </row>
    <row r="2297">
      <c r="R2297" s="102" t="n"/>
    </row>
    <row r="2298">
      <c r="R2298" s="102" t="n"/>
    </row>
    <row r="2299">
      <c r="R2299" s="102" t="n"/>
    </row>
    <row r="2300">
      <c r="R2300" s="102" t="n"/>
    </row>
    <row r="2301">
      <c r="R2301" s="102" t="n"/>
    </row>
    <row r="2302">
      <c r="R2302" s="102" t="n"/>
    </row>
    <row r="2303">
      <c r="R2303" s="102" t="n"/>
    </row>
    <row r="2304">
      <c r="R2304" s="102" t="n"/>
    </row>
    <row r="2305">
      <c r="R2305" s="102" t="n"/>
    </row>
    <row r="2306">
      <c r="R2306" s="102" t="n"/>
    </row>
    <row r="2307">
      <c r="R2307" s="102" t="n"/>
    </row>
    <row r="2308">
      <c r="R2308" s="102" t="n"/>
    </row>
    <row r="2309">
      <c r="R2309" s="102" t="n"/>
    </row>
    <row r="2310">
      <c r="R2310" s="102" t="n"/>
    </row>
    <row r="2311">
      <c r="R2311" s="102" t="n"/>
    </row>
    <row r="2312">
      <c r="R2312" s="102" t="n"/>
    </row>
    <row r="2313">
      <c r="R2313" s="102" t="n"/>
    </row>
    <row r="2314">
      <c r="R2314" s="102" t="n"/>
    </row>
    <row r="2315">
      <c r="R2315" s="102" t="n"/>
    </row>
    <row r="2316">
      <c r="R2316" s="102" t="n"/>
    </row>
    <row r="2317">
      <c r="R2317" s="102" t="n"/>
    </row>
    <row r="2318">
      <c r="R2318" s="102" t="n"/>
    </row>
    <row r="2319">
      <c r="R2319" s="102" t="n"/>
    </row>
    <row r="2320">
      <c r="R2320" s="102" t="n"/>
    </row>
    <row r="2321">
      <c r="R2321" s="102" t="n"/>
    </row>
    <row r="2322">
      <c r="R2322" s="102" t="n"/>
    </row>
    <row r="2323">
      <c r="R2323" s="102" t="n"/>
    </row>
    <row r="2324">
      <c r="R2324" s="102" t="n"/>
    </row>
    <row r="2325">
      <c r="R2325" s="102" t="n"/>
    </row>
    <row r="2326">
      <c r="R2326" s="102" t="n"/>
    </row>
    <row r="2327">
      <c r="R2327" s="102" t="n"/>
    </row>
    <row r="2328">
      <c r="R2328" s="102" t="n"/>
    </row>
    <row r="2329">
      <c r="R2329" s="102" t="n"/>
    </row>
    <row r="2330">
      <c r="R2330" s="102" t="n"/>
    </row>
    <row r="2331">
      <c r="R2331" s="102" t="n"/>
    </row>
    <row r="2332">
      <c r="R2332" s="102" t="n"/>
    </row>
    <row r="2333">
      <c r="R2333" s="102" t="n"/>
    </row>
    <row r="2334">
      <c r="R2334" s="102" t="n"/>
    </row>
    <row r="2335">
      <c r="R2335" s="102" t="n"/>
    </row>
    <row r="2336">
      <c r="R2336" s="102" t="n"/>
    </row>
    <row r="2337">
      <c r="R2337" s="102" t="n"/>
    </row>
    <row r="2338">
      <c r="R2338" s="102" t="n"/>
    </row>
    <row r="2339">
      <c r="R2339" s="102" t="n"/>
    </row>
    <row r="2340">
      <c r="R2340" s="102" t="n"/>
    </row>
    <row r="2341">
      <c r="R2341" s="102" t="n"/>
    </row>
    <row r="2342">
      <c r="R2342" s="102" t="n"/>
    </row>
    <row r="2343">
      <c r="R2343" s="102" t="n"/>
    </row>
    <row r="2344">
      <c r="R2344" s="102" t="n"/>
    </row>
    <row r="2345">
      <c r="R2345" s="102" t="n"/>
    </row>
    <row r="2346">
      <c r="R2346" s="102" t="n"/>
    </row>
    <row r="2347">
      <c r="R2347" s="102" t="n"/>
    </row>
    <row r="2348">
      <c r="R2348" s="102" t="n"/>
    </row>
    <row r="2349">
      <c r="R2349" s="102" t="n"/>
    </row>
    <row r="2350">
      <c r="R2350" s="102" t="n"/>
    </row>
    <row r="2351">
      <c r="R2351" s="102" t="n"/>
    </row>
    <row r="2352">
      <c r="R2352" s="102" t="n"/>
    </row>
    <row r="2353">
      <c r="R2353" s="102" t="n"/>
    </row>
    <row r="2354">
      <c r="R2354" s="102" t="n"/>
    </row>
    <row r="2355">
      <c r="R2355" s="102" t="n"/>
    </row>
    <row r="2356">
      <c r="R2356" s="102" t="n"/>
    </row>
    <row r="2357">
      <c r="R2357" s="102" t="n"/>
    </row>
    <row r="2358">
      <c r="R2358" s="102" t="n"/>
    </row>
    <row r="2359">
      <c r="R2359" s="102" t="n"/>
    </row>
    <row r="2360">
      <c r="R2360" s="102" t="n"/>
    </row>
    <row r="2361">
      <c r="R2361" s="102" t="n"/>
    </row>
    <row r="2362">
      <c r="R2362" s="102" t="n"/>
    </row>
    <row r="2363">
      <c r="R2363" s="102" t="n"/>
    </row>
    <row r="2364">
      <c r="R2364" s="102" t="n"/>
    </row>
    <row r="2365">
      <c r="R2365" s="102" t="n"/>
    </row>
    <row r="2366">
      <c r="R2366" s="102" t="n"/>
    </row>
    <row r="2367">
      <c r="R2367" s="102" t="n"/>
    </row>
    <row r="2368">
      <c r="R2368" s="102" t="n"/>
    </row>
    <row r="2369">
      <c r="R2369" s="102" t="n"/>
    </row>
    <row r="2370">
      <c r="R2370" s="102" t="n"/>
    </row>
    <row r="2371">
      <c r="R2371" s="102" t="n"/>
    </row>
    <row r="2372">
      <c r="R2372" s="102" t="n"/>
    </row>
    <row r="2373">
      <c r="R2373" s="102" t="n"/>
    </row>
    <row r="2374">
      <c r="R2374" s="102" t="n"/>
    </row>
    <row r="2375">
      <c r="R2375" s="102" t="n"/>
    </row>
    <row r="2376">
      <c r="R2376" s="102" t="n"/>
    </row>
    <row r="2377">
      <c r="R2377" s="102" t="n"/>
    </row>
    <row r="2378">
      <c r="R2378" s="102" t="n"/>
    </row>
    <row r="2379">
      <c r="R2379" s="102" t="n"/>
    </row>
    <row r="2380">
      <c r="R2380" s="102" t="n"/>
    </row>
    <row r="2381">
      <c r="R2381" s="102" t="n"/>
    </row>
    <row r="2382">
      <c r="R2382" s="102" t="n"/>
    </row>
    <row r="2383">
      <c r="R2383" s="102" t="n"/>
    </row>
    <row r="2384">
      <c r="R2384" s="102" t="n"/>
    </row>
    <row r="2385">
      <c r="R2385" s="102" t="n"/>
    </row>
    <row r="2386">
      <c r="R2386" s="102" t="n"/>
    </row>
    <row r="2387">
      <c r="R2387" s="102" t="n"/>
    </row>
    <row r="2388">
      <c r="R2388" s="102" t="n"/>
    </row>
    <row r="2389">
      <c r="R2389" s="102" t="n"/>
    </row>
    <row r="2390">
      <c r="R2390" s="102" t="n"/>
    </row>
    <row r="2391">
      <c r="R2391" s="102" t="n"/>
    </row>
    <row r="2392">
      <c r="R2392" s="102" t="n"/>
    </row>
    <row r="2393">
      <c r="R2393" s="102" t="n"/>
    </row>
    <row r="2394">
      <c r="R2394" s="102" t="n"/>
    </row>
    <row r="2395">
      <c r="R2395" s="102" t="n"/>
    </row>
    <row r="2396">
      <c r="R2396" s="102" t="n"/>
    </row>
    <row r="2397">
      <c r="R2397" s="102" t="n"/>
    </row>
    <row r="2398">
      <c r="R2398" s="102" t="n"/>
    </row>
    <row r="2399">
      <c r="R2399" s="102" t="n"/>
    </row>
    <row r="2400">
      <c r="R2400" s="102" t="n"/>
    </row>
    <row r="2401">
      <c r="R2401" s="102" t="n"/>
    </row>
    <row r="2402">
      <c r="R2402" s="102" t="n"/>
    </row>
    <row r="2403">
      <c r="R2403" s="102" t="n"/>
    </row>
    <row r="2404">
      <c r="R2404" s="102" t="n"/>
    </row>
    <row r="2405">
      <c r="R2405" s="102" t="n"/>
    </row>
    <row r="2406">
      <c r="R2406" s="102" t="n"/>
    </row>
    <row r="2407">
      <c r="R2407" s="102" t="n"/>
    </row>
    <row r="2408">
      <c r="R2408" s="102" t="n"/>
    </row>
    <row r="2409">
      <c r="R2409" s="102" t="n"/>
    </row>
    <row r="2410">
      <c r="R2410" s="102" t="n"/>
    </row>
    <row r="2411">
      <c r="R2411" s="102" t="n"/>
    </row>
    <row r="2412">
      <c r="R2412" s="102" t="n"/>
    </row>
    <row r="2413">
      <c r="R2413" s="102" t="n"/>
    </row>
    <row r="2414">
      <c r="R2414" s="102" t="n"/>
    </row>
    <row r="2415">
      <c r="R2415" s="102" t="n"/>
    </row>
    <row r="2416">
      <c r="R2416" s="102" t="n"/>
    </row>
    <row r="2417">
      <c r="R2417" s="102" t="n"/>
    </row>
    <row r="2418">
      <c r="R2418" s="102" t="n"/>
    </row>
    <row r="2419">
      <c r="R2419" s="102" t="n"/>
    </row>
    <row r="2420">
      <c r="R2420" s="102" t="n"/>
    </row>
    <row r="2421">
      <c r="R2421" s="102" t="n"/>
    </row>
    <row r="2422">
      <c r="R2422" s="102" t="n"/>
    </row>
    <row r="2423">
      <c r="R2423" s="102" t="n"/>
    </row>
    <row r="2424">
      <c r="R2424" s="102" t="n"/>
    </row>
    <row r="2425">
      <c r="R2425" s="102" t="n"/>
    </row>
    <row r="2426">
      <c r="R2426" s="102" t="n"/>
    </row>
    <row r="2427">
      <c r="R2427" s="102" t="n"/>
    </row>
    <row r="2428">
      <c r="R2428" s="102" t="n"/>
    </row>
    <row r="2429">
      <c r="R2429" s="102" t="n"/>
    </row>
    <row r="2430">
      <c r="R2430" s="102" t="n"/>
    </row>
    <row r="2431">
      <c r="R2431" s="102" t="n"/>
    </row>
    <row r="2432">
      <c r="R2432" s="102" t="n"/>
    </row>
    <row r="2433">
      <c r="R2433" s="102" t="n"/>
    </row>
    <row r="2434">
      <c r="R2434" s="102" t="n"/>
    </row>
    <row r="2435">
      <c r="R2435" s="102" t="n"/>
    </row>
    <row r="2436">
      <c r="R2436" s="102" t="n"/>
    </row>
    <row r="2437">
      <c r="R2437" s="102" t="n"/>
    </row>
    <row r="2438">
      <c r="R2438" s="102" t="n"/>
    </row>
    <row r="2439">
      <c r="R2439" s="102" t="n"/>
    </row>
    <row r="2440">
      <c r="R2440" s="102" t="n"/>
    </row>
    <row r="2441">
      <c r="R2441" s="102" t="n"/>
    </row>
    <row r="2442">
      <c r="R2442" s="102" t="n"/>
    </row>
    <row r="2443">
      <c r="R2443" s="102" t="n"/>
    </row>
    <row r="2444">
      <c r="R2444" s="102" t="n"/>
    </row>
    <row r="2445">
      <c r="R2445" s="102" t="n"/>
    </row>
    <row r="2446">
      <c r="R2446" s="102" t="n"/>
    </row>
    <row r="2447">
      <c r="R2447" s="102" t="n"/>
    </row>
    <row r="2448">
      <c r="R2448" s="102" t="n"/>
    </row>
    <row r="2449">
      <c r="R2449" s="102" t="n"/>
    </row>
    <row r="2450">
      <c r="R2450" s="102" t="n"/>
    </row>
    <row r="2451">
      <c r="R2451" s="102" t="n"/>
    </row>
    <row r="2452">
      <c r="R2452" s="102" t="n"/>
    </row>
    <row r="2453">
      <c r="R2453" s="102" t="n"/>
    </row>
    <row r="2454">
      <c r="R2454" s="102" t="n"/>
    </row>
    <row r="2455">
      <c r="R2455" s="102" t="n"/>
    </row>
    <row r="2456">
      <c r="R2456" s="102" t="n"/>
    </row>
    <row r="2457">
      <c r="R2457" s="102" t="n"/>
    </row>
    <row r="2458">
      <c r="R2458" s="102" t="n"/>
    </row>
    <row r="2459">
      <c r="R2459" s="102" t="n"/>
    </row>
    <row r="2460">
      <c r="R2460" s="102" t="n"/>
    </row>
    <row r="2461">
      <c r="R2461" s="102" t="n"/>
    </row>
    <row r="2462">
      <c r="R2462" s="102" t="n"/>
    </row>
    <row r="2463">
      <c r="R2463" s="102" t="n"/>
    </row>
    <row r="2464">
      <c r="R2464" s="102" t="n"/>
    </row>
    <row r="2465">
      <c r="R2465" s="102" t="n"/>
    </row>
    <row r="2466">
      <c r="R2466" s="102" t="n"/>
    </row>
    <row r="2467">
      <c r="R2467" s="102" t="n"/>
    </row>
    <row r="2468">
      <c r="R2468" s="102" t="n"/>
    </row>
    <row r="2469">
      <c r="R2469" s="102" t="n"/>
    </row>
    <row r="2470">
      <c r="R2470" s="102" t="n"/>
    </row>
    <row r="2471">
      <c r="R2471" s="102" t="n"/>
    </row>
    <row r="2472">
      <c r="R2472" s="102" t="n"/>
    </row>
    <row r="2473">
      <c r="R2473" s="102" t="n"/>
    </row>
    <row r="2474">
      <c r="R2474" s="102" t="n"/>
    </row>
    <row r="2475">
      <c r="R2475" s="102" t="n"/>
    </row>
    <row r="2476">
      <c r="R2476" s="102" t="n"/>
    </row>
    <row r="2477">
      <c r="R2477" s="102" t="n"/>
    </row>
    <row r="2478">
      <c r="R2478" s="102" t="n"/>
    </row>
    <row r="2479">
      <c r="R2479" s="102" t="n"/>
    </row>
    <row r="2480">
      <c r="R2480" s="102" t="n"/>
    </row>
    <row r="2481">
      <c r="R2481" s="102" t="n"/>
    </row>
    <row r="2482">
      <c r="R2482" s="102" t="n"/>
    </row>
    <row r="2483">
      <c r="R2483" s="102" t="n"/>
    </row>
    <row r="2484">
      <c r="R2484" s="102" t="n"/>
    </row>
    <row r="2485">
      <c r="R2485" s="102" t="n"/>
    </row>
    <row r="2486">
      <c r="R2486" s="102" t="n"/>
    </row>
    <row r="2487">
      <c r="R2487" s="102" t="n"/>
    </row>
    <row r="2488">
      <c r="R2488" s="102" t="n"/>
    </row>
    <row r="2489">
      <c r="R2489" s="102" t="n"/>
    </row>
    <row r="2490">
      <c r="R2490" s="102" t="n"/>
    </row>
    <row r="2491">
      <c r="R2491" s="102" t="n"/>
    </row>
    <row r="2492">
      <c r="R2492" s="102" t="n"/>
    </row>
    <row r="2493">
      <c r="R2493" s="102" t="n"/>
    </row>
    <row r="2494">
      <c r="R2494" s="102" t="n"/>
    </row>
    <row r="2495">
      <c r="R2495" s="102" t="n"/>
    </row>
    <row r="2496">
      <c r="R2496" s="102" t="n"/>
    </row>
    <row r="2497">
      <c r="R2497" s="102" t="n"/>
    </row>
    <row r="2498">
      <c r="R2498" s="102" t="n"/>
    </row>
    <row r="2499">
      <c r="R2499" s="102" t="n"/>
    </row>
    <row r="2500">
      <c r="R2500" s="102" t="n"/>
    </row>
    <row r="2501">
      <c r="R2501" s="102" t="n"/>
    </row>
    <row r="2502">
      <c r="R2502" s="102" t="n"/>
    </row>
    <row r="2503">
      <c r="R2503" s="102" t="n"/>
    </row>
    <row r="2504">
      <c r="R2504" s="102" t="n"/>
    </row>
  </sheetData>
  <mergeCells count="11">
    <mergeCell ref="Q3:X3"/>
    <mergeCell ref="M3:P3"/>
    <mergeCell ref="A2:X2"/>
    <mergeCell ref="B3:B4"/>
    <mergeCell ref="A3:A4"/>
    <mergeCell ref="C3:C4"/>
    <mergeCell ref="L3:L4"/>
    <mergeCell ref="Y3:Y4"/>
    <mergeCell ref="A1:X1"/>
    <mergeCell ref="D3:E3"/>
    <mergeCell ref="F3:K3"/>
  </mergeCells>
  <conditionalFormatting sqref="P5:P2004">
    <cfRule type="dataBar" priority="1">
      <dataBar>
        <cfvo type="num" val="0"/>
        <cfvo type="num" val="1"/>
        <color rgb="FFFF555A"/>
      </dataBar>
    </cfRule>
  </conditionalFormatting>
  <dataValidations count="2">
    <dataValidation sqref="R5" showDropDown="0" showInputMessage="1" showErrorMessage="1" allowBlank="1" type="list">
      <formula1>"Customer,Company"</formula1>
    </dataValidation>
    <dataValidation sqref="R6:R2004" showDropDown="0" showInputMessage="1" showErrorMessage="1" allowBlank="1" type="list">
      <formula1>"Company,Vendor"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04"/>
  <sheetViews>
    <sheetView zoomScale="53" zoomScaleNormal="53" workbookViewId="0">
      <selection activeCell="I5" sqref="I5"/>
    </sheetView>
  </sheetViews>
  <sheetFormatPr baseColWidth="8" defaultRowHeight="14.5"/>
  <cols>
    <col width="5.6328125" customWidth="1" min="1" max="1"/>
    <col width="28.6328125" customWidth="1" min="2" max="2"/>
    <col width="10.6328125" customWidth="1" style="37" min="3" max="3"/>
    <col width="32.6328125" customWidth="1" style="37" min="4" max="4"/>
    <col width="12.6328125" customWidth="1" style="37" min="5" max="5"/>
    <col width="16.6328125" customWidth="1" style="37" min="6" max="6"/>
    <col width="12.6328125" customWidth="1" style="96" min="7" max="7"/>
    <col width="12.6328125" customWidth="1" style="37" min="8" max="11"/>
    <col width="12.6328125" customWidth="1" min="12" max="12"/>
    <col width="12.6328125" customWidth="1" style="37" min="13" max="13"/>
    <col width="12.6328125" customWidth="1" min="14" max="14"/>
    <col width="12.6328125" customWidth="1" style="95" min="15" max="15"/>
    <col width="12.6328125" customWidth="1" min="16" max="18"/>
    <col width="7.6328125" customWidth="1" style="37" min="19" max="19"/>
    <col width="7.6328125" customWidth="1" style="95" min="20" max="20"/>
    <col width="15.6328125" customWidth="1" min="21" max="21"/>
    <col width="15.6328125" customWidth="1" style="95" min="22" max="22"/>
    <col width="15.6328125" customWidth="1" min="23" max="26"/>
  </cols>
  <sheetData>
    <row r="1" ht="75" customFormat="1" customHeight="1" s="22">
      <c r="A1" s="128" t="inlineStr">
        <is>
          <t>PURCHASE SHEET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10" t="n"/>
      <c r="S1" s="110" t="n"/>
      <c r="T1" s="110" t="n"/>
      <c r="U1" s="110" t="n"/>
      <c r="V1" s="110" t="n"/>
      <c r="W1" s="110" t="n"/>
      <c r="X1" s="110" t="n"/>
      <c r="Y1" s="110" t="n"/>
      <c r="Z1" s="129" t="n"/>
    </row>
    <row r="2" ht="8" customHeight="1">
      <c r="A2" s="133" t="n"/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5" t="n"/>
      <c r="Y2" s="115" t="n"/>
      <c r="Z2" s="126" t="n"/>
    </row>
    <row r="3" ht="25" customFormat="1" customHeight="1" s="23">
      <c r="A3" s="130" t="inlineStr">
        <is>
          <t>Sl no.</t>
        </is>
      </c>
      <c r="B3" s="131" t="inlineStr">
        <is>
          <t>Vendor Name</t>
        </is>
      </c>
      <c r="C3" s="123" t="inlineStr">
        <is>
          <t>Vendor ID</t>
        </is>
      </c>
      <c r="D3" s="134" t="inlineStr">
        <is>
          <t>Item</t>
        </is>
      </c>
      <c r="E3" s="113" t="n"/>
      <c r="F3" s="112" t="inlineStr">
        <is>
          <t>Invoice Number</t>
        </is>
      </c>
      <c r="G3" s="135" t="inlineStr">
        <is>
          <t>Date</t>
        </is>
      </c>
      <c r="H3" s="113" t="n"/>
      <c r="I3" s="127" t="inlineStr">
        <is>
          <t>Weight (kgs)</t>
        </is>
      </c>
      <c r="J3" s="115" t="n"/>
      <c r="K3" s="115" t="n"/>
      <c r="L3" s="115" t="n"/>
      <c r="M3" s="115" t="n"/>
      <c r="N3" s="115" t="n"/>
      <c r="O3" s="115" t="n"/>
      <c r="P3" s="113" t="n"/>
      <c r="Q3" s="132" t="inlineStr">
        <is>
          <t>Rates</t>
        </is>
      </c>
      <c r="R3" s="115" t="n"/>
      <c r="S3" s="115" t="n"/>
      <c r="T3" s="113" t="n"/>
      <c r="U3" s="136" t="inlineStr">
        <is>
          <t>Amount (Rupees)</t>
        </is>
      </c>
      <c r="V3" s="115" t="n"/>
      <c r="W3" s="115" t="n"/>
      <c r="X3" s="115" t="n"/>
      <c r="Y3" s="115" t="n"/>
      <c r="Z3" s="126" t="n"/>
    </row>
    <row r="4" ht="50" customFormat="1" customHeight="1" s="23">
      <c r="A4" s="120" t="n"/>
      <c r="B4" s="122" t="n"/>
      <c r="C4" s="122" t="n"/>
      <c r="D4" s="48" t="inlineStr">
        <is>
          <t>Name</t>
        </is>
      </c>
      <c r="E4" s="48" t="inlineStr">
        <is>
          <t>Code</t>
        </is>
      </c>
      <c r="F4" s="122" t="n"/>
      <c r="G4" s="38" t="inlineStr">
        <is>
          <t>Purchase Order</t>
        </is>
      </c>
      <c r="H4" s="48" t="inlineStr">
        <is>
          <t>Delivery</t>
        </is>
      </c>
      <c r="I4" s="49" t="inlineStr">
        <is>
          <t>Invoice Weight</t>
        </is>
      </c>
      <c r="J4" s="49" t="inlineStr">
        <is>
          <t>Before Unloading</t>
        </is>
      </c>
      <c r="K4" s="49" t="inlineStr">
        <is>
          <t>Carrier weight</t>
        </is>
      </c>
      <c r="L4" s="49" t="inlineStr">
        <is>
          <t>Received Weight</t>
        </is>
      </c>
      <c r="M4" s="49" t="inlineStr">
        <is>
          <t>No: of Bags (1kg per bag)</t>
        </is>
      </c>
      <c r="N4" s="49" t="inlineStr">
        <is>
          <t>NET Weight</t>
        </is>
      </c>
      <c r="O4" s="49" t="inlineStr">
        <is>
          <t>Calculated DRC (%)</t>
        </is>
      </c>
      <c r="P4" s="49" t="inlineStr">
        <is>
          <t>DRC Weight</t>
        </is>
      </c>
      <c r="Q4" s="44" t="inlineStr">
        <is>
          <t>Base Rate</t>
        </is>
      </c>
      <c r="R4" s="44" t="inlineStr">
        <is>
          <t>Adjusted Rate</t>
        </is>
      </c>
      <c r="S4" s="50" t="inlineStr">
        <is>
          <t>GST (%)</t>
        </is>
      </c>
      <c r="T4" s="44" t="inlineStr">
        <is>
          <t>TDS 194Q (%)</t>
        </is>
      </c>
      <c r="U4" s="51" t="inlineStr">
        <is>
          <t>Taxable Amount</t>
        </is>
      </c>
      <c r="V4" s="51" t="inlineStr">
        <is>
          <t>Unloading Charge</t>
        </is>
      </c>
      <c r="W4" s="51" t="inlineStr">
        <is>
          <t>GST Amount</t>
        </is>
      </c>
      <c r="X4" s="51" t="inlineStr">
        <is>
          <t>Gross Amount</t>
        </is>
      </c>
      <c r="Y4" s="51" t="inlineStr">
        <is>
          <t>TDS Amount</t>
        </is>
      </c>
      <c r="Z4" s="52" t="inlineStr">
        <is>
          <t>Net Payable</t>
        </is>
      </c>
      <c r="AA4" s="24" t="n"/>
    </row>
    <row r="5">
      <c r="A5" s="25" t="n">
        <v>1</v>
      </c>
      <c r="B5" s="26">
        <f>_xlfn.XLOOKUP(C5,purchase!C:C,pcon!B:B,"")</f>
        <v/>
      </c>
      <c r="C5" s="4" t="n"/>
      <c r="D5" s="29">
        <f>_xlfn.XLOOKUP(C5,purchase!C:C,pcon!D:D,"")</f>
        <v/>
      </c>
      <c r="E5" s="29">
        <f>_xlfn.XLOOKUP(C5,purchase!C:C,pcon!E:E,"")</f>
        <v/>
      </c>
      <c r="F5" s="4" t="n"/>
      <c r="G5" s="27" t="n"/>
      <c r="H5" s="27" t="n"/>
      <c r="I5" s="4" t="n"/>
      <c r="J5" s="4" t="n"/>
      <c r="K5" s="4" t="n"/>
      <c r="L5" s="30">
        <f>IF(J5="","",J5-K5)</f>
        <v/>
      </c>
      <c r="M5" s="4" t="n"/>
      <c r="N5" s="30">
        <f>IF(L5="","",L5-M5)</f>
        <v/>
      </c>
      <c r="O5" s="31" t="n"/>
      <c r="P5" s="32">
        <f>IF(O5="","",N5 * O5)</f>
        <v/>
      </c>
      <c r="Q5" s="10">
        <f>_xlfn.XLOOKUP(C5,pcon!C:C,pcon!L:L,"")</f>
        <v/>
      </c>
      <c r="R5" s="98">
        <f>(Q5 / 80) * (O5 * 100)</f>
        <v/>
      </c>
      <c r="S5" s="31" t="n"/>
      <c r="T5" s="31" t="n"/>
      <c r="U5" s="33">
        <f>IF(N5="","",R5 * N5)</f>
        <v/>
      </c>
      <c r="V5" s="4" t="n"/>
      <c r="W5" s="33">
        <f>IF(S5&amp;U5="","",U5 * S5)</f>
        <v/>
      </c>
      <c r="X5" s="33">
        <f>IF(W5="","",U5 + W5)</f>
        <v/>
      </c>
      <c r="Y5" s="33">
        <f>IF(T5="","",U5 * T5)</f>
        <v/>
      </c>
      <c r="Z5" s="34">
        <f>IF(U5="","",X5-V5-Y5)</f>
        <v/>
      </c>
    </row>
    <row r="6">
      <c r="A6" s="25" t="n">
        <v>2</v>
      </c>
      <c r="B6" s="26">
        <f>_xlfn.XLOOKUP(C6,purchase!C:C,pcon!B:B,"")</f>
        <v/>
      </c>
      <c r="C6" s="4" t="n"/>
      <c r="D6" s="29">
        <f>_xlfn.XLOOKUP(C6,purchase!C:C,pcon!D:D,"")</f>
        <v/>
      </c>
      <c r="E6" s="29">
        <f>_xlfn.XLOOKUP(C6,purchase!C:C,pcon!E:E,"")</f>
        <v/>
      </c>
      <c r="F6" s="4" t="n"/>
      <c r="G6" s="27" t="n"/>
      <c r="H6" s="27" t="n"/>
      <c r="I6" s="4" t="n"/>
      <c r="J6" s="4" t="n"/>
      <c r="K6" s="4" t="n"/>
      <c r="L6" s="30">
        <f>IF(J6="","",J6-K6)</f>
        <v/>
      </c>
      <c r="M6" s="4" t="n"/>
      <c r="N6" s="30">
        <f>IF(L6="","",L6-M6)</f>
        <v/>
      </c>
      <c r="O6" s="31" t="n"/>
      <c r="P6" s="32">
        <f>IF(O6="","",N6 * O6)</f>
        <v/>
      </c>
      <c r="Q6" s="10">
        <f>_xlfn.XLOOKUP(C6,pcon!C:C,pcon!L:L,"")</f>
        <v/>
      </c>
      <c r="R6" s="98">
        <f>(Q6 / 80) * (O6 * 100)</f>
        <v/>
      </c>
      <c r="S6" s="31" t="n"/>
      <c r="T6" s="31" t="n"/>
      <c r="U6" s="33">
        <f>IF(N6="","",R6 * N6)</f>
        <v/>
      </c>
      <c r="V6" s="4" t="n"/>
      <c r="W6" s="33">
        <f>IF(S6&amp;U6="","",U6 * S6)</f>
        <v/>
      </c>
      <c r="X6" s="33">
        <f>IF(W6="","",U6 + W6)</f>
        <v/>
      </c>
      <c r="Y6" s="33">
        <f>IF(T6="","",U6 * T6)</f>
        <v/>
      </c>
      <c r="Z6" s="34">
        <f>IF(U6="","",X6-V6-Y6)</f>
        <v/>
      </c>
    </row>
    <row r="7">
      <c r="A7" s="25" t="n">
        <v>3</v>
      </c>
      <c r="B7" s="26">
        <f>_xlfn.XLOOKUP(C7,purchase!C:C,pcon!B:B,"")</f>
        <v/>
      </c>
      <c r="C7" s="4" t="n"/>
      <c r="D7" s="29">
        <f>_xlfn.XLOOKUP(C7,purchase!C:C,pcon!D:D,"")</f>
        <v/>
      </c>
      <c r="E7" s="29">
        <f>_xlfn.XLOOKUP(C7,purchase!C:C,pcon!E:E,"")</f>
        <v/>
      </c>
      <c r="F7" s="4" t="n"/>
      <c r="G7" s="27" t="n"/>
      <c r="H7" s="27" t="n"/>
      <c r="I7" s="4" t="n"/>
      <c r="J7" s="4" t="n"/>
      <c r="K7" s="4" t="n"/>
      <c r="L7" s="30">
        <f>IF(J7="","",J7-K7)</f>
        <v/>
      </c>
      <c r="M7" s="4" t="n"/>
      <c r="N7" s="30">
        <f>IF(L7="","",L7-M7)</f>
        <v/>
      </c>
      <c r="O7" s="31" t="n"/>
      <c r="P7" s="32">
        <f>IF(O7="","",N7 * O7)</f>
        <v/>
      </c>
      <c r="Q7" s="10">
        <f>_xlfn.XLOOKUP(C7,pcon!C:C,pcon!L:L,"")</f>
        <v/>
      </c>
      <c r="R7" s="98">
        <f>(Q7 / 80) * (O7 * 100)</f>
        <v/>
      </c>
      <c r="S7" s="31" t="n"/>
      <c r="T7" s="31" t="n"/>
      <c r="U7" s="33">
        <f>IF(N7="","",R7 * N7)</f>
        <v/>
      </c>
      <c r="V7" s="4" t="n"/>
      <c r="W7" s="33">
        <f>IF(S7&amp;U7="","",U7 * S7)</f>
        <v/>
      </c>
      <c r="X7" s="33">
        <f>IF(W7="","",U7 + W7)</f>
        <v/>
      </c>
      <c r="Y7" s="33">
        <f>IF(T7="","",U7 * T7)</f>
        <v/>
      </c>
      <c r="Z7" s="34">
        <f>IF(U7="","",X7-V7-Y7)</f>
        <v/>
      </c>
    </row>
    <row r="8">
      <c r="A8" s="25" t="n">
        <v>4</v>
      </c>
      <c r="B8" s="26">
        <f>_xlfn.XLOOKUP(C8,purchase!C:C,pcon!B:B,"")</f>
        <v/>
      </c>
      <c r="C8" s="4" t="n"/>
      <c r="D8" s="29">
        <f>_xlfn.XLOOKUP(C8,purchase!C:C,pcon!D:D,"")</f>
        <v/>
      </c>
      <c r="E8" s="29">
        <f>_xlfn.XLOOKUP(C8,purchase!C:C,pcon!E:E,"")</f>
        <v/>
      </c>
      <c r="F8" s="4" t="n"/>
      <c r="G8" s="27" t="n"/>
      <c r="H8" s="27" t="n"/>
      <c r="I8" s="4" t="n"/>
      <c r="J8" s="4" t="n"/>
      <c r="K8" s="4" t="n"/>
      <c r="L8" s="30">
        <f>IF(J8="","",J8-K8)</f>
        <v/>
      </c>
      <c r="M8" s="4" t="n"/>
      <c r="N8" s="30">
        <f>IF(L8="","",L8-M8)</f>
        <v/>
      </c>
      <c r="O8" s="31" t="n"/>
      <c r="P8" s="32">
        <f>IF(O8="","",N8 * O8)</f>
        <v/>
      </c>
      <c r="Q8" s="10">
        <f>_xlfn.XLOOKUP(C8,pcon!C:C,pcon!L:L,"")</f>
        <v/>
      </c>
      <c r="R8" s="98">
        <f>(Q8 / 80) * (O8 * 100)</f>
        <v/>
      </c>
      <c r="S8" s="31" t="n"/>
      <c r="T8" s="31" t="n"/>
      <c r="U8" s="33">
        <f>IF(N8="","",R8 * N8)</f>
        <v/>
      </c>
      <c r="V8" s="4" t="n"/>
      <c r="W8" s="33">
        <f>IF(S8&amp;U8="","",U8 * S8)</f>
        <v/>
      </c>
      <c r="X8" s="33">
        <f>IF(W8="","",U8 + W8)</f>
        <v/>
      </c>
      <c r="Y8" s="33">
        <f>IF(T8="","",U8 * T8)</f>
        <v/>
      </c>
      <c r="Z8" s="34">
        <f>IF(U8="","",X8-V8-Y8)</f>
        <v/>
      </c>
    </row>
    <row r="9">
      <c r="A9" s="25" t="n">
        <v>5</v>
      </c>
      <c r="B9" s="26">
        <f>_xlfn.XLOOKUP(C9,purchase!C:C,pcon!B:B,"")</f>
        <v/>
      </c>
      <c r="C9" s="4" t="n"/>
      <c r="D9" s="29">
        <f>_xlfn.XLOOKUP(C9,purchase!C:C,pcon!D:D,"")</f>
        <v/>
      </c>
      <c r="E9" s="29">
        <f>_xlfn.XLOOKUP(C9,purchase!C:C,pcon!E:E,"")</f>
        <v/>
      </c>
      <c r="F9" s="4" t="n"/>
      <c r="G9" s="27" t="n"/>
      <c r="H9" s="27" t="n"/>
      <c r="I9" s="4" t="n"/>
      <c r="J9" s="4" t="n"/>
      <c r="K9" s="4" t="n"/>
      <c r="L9" s="30">
        <f>IF(J9="","",J9-K9)</f>
        <v/>
      </c>
      <c r="M9" s="4" t="n"/>
      <c r="N9" s="30">
        <f>IF(L9="","",L9-M9)</f>
        <v/>
      </c>
      <c r="O9" s="31" t="n"/>
      <c r="P9" s="32">
        <f>IF(O9="","",N9 * O9)</f>
        <v/>
      </c>
      <c r="Q9" s="10">
        <f>_xlfn.XLOOKUP(C9,pcon!C:C,pcon!L:L,"")</f>
        <v/>
      </c>
      <c r="R9" s="98">
        <f>(Q9 / 80) * (O9 * 100)</f>
        <v/>
      </c>
      <c r="S9" s="31" t="n"/>
      <c r="T9" s="31" t="n"/>
      <c r="U9" s="33">
        <f>IF(N9="","",R9 * N9)</f>
        <v/>
      </c>
      <c r="V9" s="4" t="n"/>
      <c r="W9" s="33">
        <f>IF(S9&amp;U9="","",U9 * S9)</f>
        <v/>
      </c>
      <c r="X9" s="33">
        <f>IF(W9="","",U9 + W9)</f>
        <v/>
      </c>
      <c r="Y9" s="33">
        <f>IF(T9="","",U9 * T9)</f>
        <v/>
      </c>
      <c r="Z9" s="34">
        <f>IF(U9="","",X9-V9-Y9)</f>
        <v/>
      </c>
    </row>
    <row r="10">
      <c r="A10" s="25" t="n">
        <v>6</v>
      </c>
      <c r="B10" s="26">
        <f>_xlfn.XLOOKUP(C10,purchase!C:C,pcon!B:B,"")</f>
        <v/>
      </c>
      <c r="C10" s="4" t="n"/>
      <c r="D10" s="29">
        <f>_xlfn.XLOOKUP(C10,purchase!C:C,pcon!D:D,"")</f>
        <v/>
      </c>
      <c r="E10" s="29">
        <f>_xlfn.XLOOKUP(C10,purchase!C:C,pcon!E:E,"")</f>
        <v/>
      </c>
      <c r="F10" s="4" t="n"/>
      <c r="G10" s="27" t="n"/>
      <c r="H10" s="27" t="n"/>
      <c r="I10" s="4" t="n"/>
      <c r="J10" s="4" t="n"/>
      <c r="K10" s="4" t="n"/>
      <c r="L10" s="30">
        <f>IF(J10="","",J10-K10)</f>
        <v/>
      </c>
      <c r="M10" s="4" t="n"/>
      <c r="N10" s="30">
        <f>IF(L10="","",L10-M10)</f>
        <v/>
      </c>
      <c r="O10" s="31" t="n"/>
      <c r="P10" s="32">
        <f>IF(O10="","",N10 * O10)</f>
        <v/>
      </c>
      <c r="Q10" s="10">
        <f>_xlfn.XLOOKUP(C10,pcon!C:C,pcon!L:L,"")</f>
        <v/>
      </c>
      <c r="R10" s="98">
        <f>(Q10 / 80) * (O10 * 100)</f>
        <v/>
      </c>
      <c r="S10" s="31" t="n"/>
      <c r="T10" s="31" t="n"/>
      <c r="U10" s="33">
        <f>IF(N10="","",R10 * N10)</f>
        <v/>
      </c>
      <c r="V10" s="4" t="n"/>
      <c r="W10" s="33">
        <f>IF(S10&amp;U10="","",U10 * S10)</f>
        <v/>
      </c>
      <c r="X10" s="33">
        <f>IF(W10="","",U10 + W10)</f>
        <v/>
      </c>
      <c r="Y10" s="33">
        <f>IF(T10="","",U10 * T10)</f>
        <v/>
      </c>
      <c r="Z10" s="34">
        <f>IF(U10="","",X10-V10-Y10)</f>
        <v/>
      </c>
    </row>
    <row r="11">
      <c r="A11" s="25" t="n">
        <v>7</v>
      </c>
      <c r="B11" s="26">
        <f>_xlfn.XLOOKUP(C11,purchase!C:C,pcon!B:B,"")</f>
        <v/>
      </c>
      <c r="C11" s="4" t="n"/>
      <c r="D11" s="29">
        <f>_xlfn.XLOOKUP(C11,purchase!C:C,pcon!D:D,"")</f>
        <v/>
      </c>
      <c r="E11" s="29">
        <f>_xlfn.XLOOKUP(C11,purchase!C:C,pcon!E:E,"")</f>
        <v/>
      </c>
      <c r="F11" s="4" t="n"/>
      <c r="G11" s="27" t="n"/>
      <c r="H11" s="27" t="n"/>
      <c r="I11" s="4" t="n"/>
      <c r="J11" s="4" t="n"/>
      <c r="K11" s="4" t="n"/>
      <c r="L11" s="30">
        <f>IF(J11="","",J11-K11)</f>
        <v/>
      </c>
      <c r="M11" s="4" t="n"/>
      <c r="N11" s="30">
        <f>IF(L11="","",L11-M11)</f>
        <v/>
      </c>
      <c r="O11" s="31" t="n"/>
      <c r="P11" s="32">
        <f>IF(O11="","",N11 * O11)</f>
        <v/>
      </c>
      <c r="Q11" s="10">
        <f>_xlfn.XLOOKUP(C11,pcon!C:C,pcon!L:L,"")</f>
        <v/>
      </c>
      <c r="R11" s="98">
        <f>(Q11 / 80) * (O11 * 100)</f>
        <v/>
      </c>
      <c r="S11" s="31" t="n"/>
      <c r="T11" s="31" t="n"/>
      <c r="U11" s="33">
        <f>IF(N11="","",R11 * N11)</f>
        <v/>
      </c>
      <c r="V11" s="4" t="n"/>
      <c r="W11" s="33">
        <f>IF(S11&amp;U11="","",U11 * S11)</f>
        <v/>
      </c>
      <c r="X11" s="33">
        <f>IF(W11="","",U11 + W11)</f>
        <v/>
      </c>
      <c r="Y11" s="33">
        <f>IF(T11="","",U11 * T11)</f>
        <v/>
      </c>
      <c r="Z11" s="34">
        <f>IF(U11="","",X11-V11-Y11)</f>
        <v/>
      </c>
    </row>
    <row r="12">
      <c r="A12" s="25" t="n">
        <v>8</v>
      </c>
      <c r="B12" s="26">
        <f>_xlfn.XLOOKUP(C12,purchase!C:C,pcon!B:B,"")</f>
        <v/>
      </c>
      <c r="C12" s="4" t="n"/>
      <c r="D12" s="29">
        <f>_xlfn.XLOOKUP(C12,purchase!C:C,pcon!D:D,"")</f>
        <v/>
      </c>
      <c r="E12" s="29">
        <f>_xlfn.XLOOKUP(C12,purchase!C:C,pcon!E:E,"")</f>
        <v/>
      </c>
      <c r="F12" s="4" t="n"/>
      <c r="G12" s="27" t="n"/>
      <c r="H12" s="27" t="n"/>
      <c r="I12" s="4" t="n"/>
      <c r="J12" s="4" t="n"/>
      <c r="K12" s="4" t="n"/>
      <c r="L12" s="30">
        <f>IF(J12="","",J12-K12)</f>
        <v/>
      </c>
      <c r="M12" s="4" t="n"/>
      <c r="N12" s="30">
        <f>IF(L12="","",L12-M12)</f>
        <v/>
      </c>
      <c r="O12" s="31" t="n"/>
      <c r="P12" s="32">
        <f>IF(O12="","",N12 * O12)</f>
        <v/>
      </c>
      <c r="Q12" s="10">
        <f>_xlfn.XLOOKUP(C12,pcon!C:C,pcon!L:L,"")</f>
        <v/>
      </c>
      <c r="R12" s="98">
        <f>(Q12 / 80) * (O12 * 100)</f>
        <v/>
      </c>
      <c r="S12" s="31" t="n"/>
      <c r="T12" s="31" t="n"/>
      <c r="U12" s="33">
        <f>IF(N12="","",R12 * N12)</f>
        <v/>
      </c>
      <c r="V12" s="4" t="n"/>
      <c r="W12" s="33">
        <f>IF(S12&amp;U12="","",U12 * S12)</f>
        <v/>
      </c>
      <c r="X12" s="33">
        <f>IF(W12="","",U12 + W12)</f>
        <v/>
      </c>
      <c r="Y12" s="33">
        <f>IF(T12="","",U12 * T12)</f>
        <v/>
      </c>
      <c r="Z12" s="34">
        <f>IF(U12="","",X12-V12-Y12)</f>
        <v/>
      </c>
    </row>
    <row r="13">
      <c r="A13" s="25" t="n">
        <v>9</v>
      </c>
      <c r="B13" s="26">
        <f>_xlfn.XLOOKUP(C13,purchase!C:C,pcon!B:B,"")</f>
        <v/>
      </c>
      <c r="C13" s="4" t="n"/>
      <c r="D13" s="29">
        <f>_xlfn.XLOOKUP(C13,purchase!C:C,pcon!D:D,"")</f>
        <v/>
      </c>
      <c r="E13" s="29">
        <f>_xlfn.XLOOKUP(C13,purchase!C:C,pcon!E:E,"")</f>
        <v/>
      </c>
      <c r="F13" s="4" t="n"/>
      <c r="G13" s="27" t="n"/>
      <c r="H13" s="27" t="n"/>
      <c r="I13" s="4" t="n"/>
      <c r="J13" s="4" t="n"/>
      <c r="K13" s="4" t="n"/>
      <c r="L13" s="30">
        <f>IF(J13="","",J13-K13)</f>
        <v/>
      </c>
      <c r="M13" s="4" t="n"/>
      <c r="N13" s="30">
        <f>IF(L13="","",L13-M13)</f>
        <v/>
      </c>
      <c r="O13" s="31" t="n"/>
      <c r="P13" s="32">
        <f>IF(O13="","",N13 * O13)</f>
        <v/>
      </c>
      <c r="Q13" s="10">
        <f>_xlfn.XLOOKUP(C13,pcon!C:C,pcon!L:L,"")</f>
        <v/>
      </c>
      <c r="R13" s="98">
        <f>(Q13 / 80) * (O13 * 100)</f>
        <v/>
      </c>
      <c r="S13" s="31" t="n"/>
      <c r="T13" s="31" t="n"/>
      <c r="U13" s="33">
        <f>IF(N13="","",R13 * N13)</f>
        <v/>
      </c>
      <c r="V13" s="4" t="n"/>
      <c r="W13" s="33">
        <f>IF(S13&amp;U13="","",U13 * S13)</f>
        <v/>
      </c>
      <c r="X13" s="33">
        <f>IF(W13="","",U13 + W13)</f>
        <v/>
      </c>
      <c r="Y13" s="33">
        <f>IF(T13="","",U13 * T13)</f>
        <v/>
      </c>
      <c r="Z13" s="34">
        <f>IF(U13="","",X13-V13-Y13)</f>
        <v/>
      </c>
    </row>
    <row r="14">
      <c r="A14" s="25" t="n">
        <v>10</v>
      </c>
      <c r="B14" s="26">
        <f>_xlfn.XLOOKUP(C14,purchase!C:C,pcon!B:B,"")</f>
        <v/>
      </c>
      <c r="C14" s="4" t="n"/>
      <c r="D14" s="29">
        <f>_xlfn.XLOOKUP(C14,purchase!C:C,pcon!D:D,"")</f>
        <v/>
      </c>
      <c r="E14" s="29">
        <f>_xlfn.XLOOKUP(C14,purchase!C:C,pcon!E:E,"")</f>
        <v/>
      </c>
      <c r="F14" s="4" t="n"/>
      <c r="G14" s="27" t="n"/>
      <c r="H14" s="27" t="n"/>
      <c r="I14" s="4" t="n"/>
      <c r="J14" s="4" t="n"/>
      <c r="K14" s="4" t="n"/>
      <c r="L14" s="30">
        <f>IF(J14="","",J14-K14)</f>
        <v/>
      </c>
      <c r="M14" s="4" t="n"/>
      <c r="N14" s="30">
        <f>IF(L14="","",L14-M14)</f>
        <v/>
      </c>
      <c r="O14" s="31" t="n"/>
      <c r="P14" s="32">
        <f>IF(O14="","",N14 * O14)</f>
        <v/>
      </c>
      <c r="Q14" s="10">
        <f>_xlfn.XLOOKUP(C14,pcon!C:C,pcon!L:L,"")</f>
        <v/>
      </c>
      <c r="R14" s="98">
        <f>(Q14 / 80) * (O14 * 100)</f>
        <v/>
      </c>
      <c r="S14" s="31" t="n"/>
      <c r="T14" s="31" t="n"/>
      <c r="U14" s="33">
        <f>IF(N14="","",R14 * N14)</f>
        <v/>
      </c>
      <c r="V14" s="4" t="n"/>
      <c r="W14" s="33">
        <f>IF(S14&amp;U14="","",U14 * S14)</f>
        <v/>
      </c>
      <c r="X14" s="33">
        <f>IF(W14="","",U14 + W14)</f>
        <v/>
      </c>
      <c r="Y14" s="33">
        <f>IF(T14="","",U14 * T14)</f>
        <v/>
      </c>
      <c r="Z14" s="34">
        <f>IF(U14="","",X14-V14-Y14)</f>
        <v/>
      </c>
    </row>
    <row r="15">
      <c r="A15" s="25" t="n">
        <v>11</v>
      </c>
      <c r="B15" s="26">
        <f>_xlfn.XLOOKUP(C15,purchase!C:C,pcon!B:B,"")</f>
        <v/>
      </c>
      <c r="C15" s="4" t="n"/>
      <c r="D15" s="29">
        <f>_xlfn.XLOOKUP(C15,purchase!C:C,pcon!D:D,"")</f>
        <v/>
      </c>
      <c r="E15" s="29">
        <f>_xlfn.XLOOKUP(C15,purchase!C:C,pcon!E:E,"")</f>
        <v/>
      </c>
      <c r="F15" s="4" t="n"/>
      <c r="G15" s="27" t="n"/>
      <c r="H15" s="27" t="n"/>
      <c r="I15" s="4" t="n"/>
      <c r="J15" s="4" t="n"/>
      <c r="K15" s="4" t="n"/>
      <c r="L15" s="30">
        <f>IF(J15="","",J15-K15)</f>
        <v/>
      </c>
      <c r="M15" s="4" t="n"/>
      <c r="N15" s="30">
        <f>IF(L15="","",L15-M15)</f>
        <v/>
      </c>
      <c r="O15" s="31" t="n"/>
      <c r="P15" s="32">
        <f>IF(O15="","",N15 * O15)</f>
        <v/>
      </c>
      <c r="Q15" s="10">
        <f>_xlfn.XLOOKUP(C15,pcon!C:C,pcon!L:L,"")</f>
        <v/>
      </c>
      <c r="R15" s="98">
        <f>(Q15 / 80) * (O15 * 100)</f>
        <v/>
      </c>
      <c r="S15" s="31" t="n"/>
      <c r="T15" s="31" t="n"/>
      <c r="U15" s="33">
        <f>IF(N15="","",R15 * N15)</f>
        <v/>
      </c>
      <c r="V15" s="4" t="n"/>
      <c r="W15" s="33">
        <f>IF(S15&amp;U15="","",U15 * S15)</f>
        <v/>
      </c>
      <c r="X15" s="33">
        <f>IF(W15="","",U15 + W15)</f>
        <v/>
      </c>
      <c r="Y15" s="33">
        <f>IF(T15="","",U15 * T15)</f>
        <v/>
      </c>
      <c r="Z15" s="34">
        <f>IF(U15="","",X15-V15-Y15)</f>
        <v/>
      </c>
    </row>
    <row r="16">
      <c r="A16" s="25" t="n">
        <v>12</v>
      </c>
      <c r="B16" s="26">
        <f>_xlfn.XLOOKUP(C16,purchase!C:C,pcon!B:B,"")</f>
        <v/>
      </c>
      <c r="C16" s="4" t="n"/>
      <c r="D16" s="29">
        <f>_xlfn.XLOOKUP(C16,purchase!C:C,pcon!D:D,"")</f>
        <v/>
      </c>
      <c r="E16" s="29">
        <f>_xlfn.XLOOKUP(C16,purchase!C:C,pcon!E:E,"")</f>
        <v/>
      </c>
      <c r="F16" s="4" t="n"/>
      <c r="G16" s="27" t="n"/>
      <c r="H16" s="27" t="n"/>
      <c r="I16" s="4" t="n"/>
      <c r="J16" s="4" t="n"/>
      <c r="K16" s="4" t="n"/>
      <c r="L16" s="30">
        <f>IF(J16="","",J16-K16)</f>
        <v/>
      </c>
      <c r="M16" s="97" t="n"/>
      <c r="N16" s="30">
        <f>IF(L16="","",L16-M16)</f>
        <v/>
      </c>
      <c r="O16" s="31" t="n"/>
      <c r="P16" s="32">
        <f>IF(O16="","",N16 * O16)</f>
        <v/>
      </c>
      <c r="Q16" s="10">
        <f>_xlfn.XLOOKUP(C16,pcon!C:C,pcon!L:L,"")</f>
        <v/>
      </c>
      <c r="R16" s="98">
        <f>(Q16 / 80) * (O16 * 100)</f>
        <v/>
      </c>
      <c r="S16" s="31" t="n"/>
      <c r="T16" s="31" t="n"/>
      <c r="U16" s="33">
        <f>IF(N16="","",R16 * N16)</f>
        <v/>
      </c>
      <c r="V16" s="4" t="n"/>
      <c r="W16" s="33">
        <f>IF(S16&amp;U16="","",U16 * S16)</f>
        <v/>
      </c>
      <c r="X16" s="33">
        <f>IF(W16="","",U16 + W16)</f>
        <v/>
      </c>
      <c r="Y16" s="33">
        <f>IF(T16="","",U16 * T16)</f>
        <v/>
      </c>
      <c r="Z16" s="34">
        <f>IF(U16="","",X16-V16-Y16)</f>
        <v/>
      </c>
    </row>
    <row r="17">
      <c r="A17" s="25" t="n">
        <v>13</v>
      </c>
      <c r="B17" s="26">
        <f>_xlfn.XLOOKUP(C17,purchase!C:C,pcon!B:B,"")</f>
        <v/>
      </c>
      <c r="C17" s="4" t="n"/>
      <c r="D17" s="29">
        <f>_xlfn.XLOOKUP(C17,purchase!C:C,pcon!D:D,"")</f>
        <v/>
      </c>
      <c r="E17" s="29">
        <f>_xlfn.XLOOKUP(C17,purchase!C:C,pcon!E:E,"")</f>
        <v/>
      </c>
      <c r="F17" s="4" t="n"/>
      <c r="G17" s="27" t="n"/>
      <c r="H17" s="27" t="n"/>
      <c r="I17" s="4" t="n"/>
      <c r="J17" s="4" t="n"/>
      <c r="K17" s="4" t="n"/>
      <c r="L17" s="30">
        <f>IF(J17="","",J17-K17)</f>
        <v/>
      </c>
      <c r="M17" s="4" t="n"/>
      <c r="N17" s="30">
        <f>IF(L17="","",L17-M17)</f>
        <v/>
      </c>
      <c r="O17" s="31" t="n"/>
      <c r="P17" s="32">
        <f>IF(O17="","",N17 * O17)</f>
        <v/>
      </c>
      <c r="Q17" s="10">
        <f>_xlfn.XLOOKUP(C17,pcon!C:C,pcon!L:L,"")</f>
        <v/>
      </c>
      <c r="R17" s="98">
        <f>(Q17 / 80) * (O17 * 100)</f>
        <v/>
      </c>
      <c r="S17" s="31" t="n"/>
      <c r="T17" s="31" t="n"/>
      <c r="U17" s="33">
        <f>IF(N17="","",R17 * N17)</f>
        <v/>
      </c>
      <c r="V17" s="4" t="n"/>
      <c r="W17" s="33">
        <f>IF(S17&amp;U17="","",U17 * S17)</f>
        <v/>
      </c>
      <c r="X17" s="33">
        <f>IF(W17="","",U17 + W17)</f>
        <v/>
      </c>
      <c r="Y17" s="33">
        <f>IF(T17="","",U17 * T17)</f>
        <v/>
      </c>
      <c r="Z17" s="34">
        <f>IF(U17="","",X17-V17-Y17)</f>
        <v/>
      </c>
    </row>
    <row r="18">
      <c r="A18" s="25" t="n">
        <v>14</v>
      </c>
      <c r="B18" s="26">
        <f>_xlfn.XLOOKUP(C18,purchase!C:C,pcon!B:B,"")</f>
        <v/>
      </c>
      <c r="C18" s="4" t="n"/>
      <c r="D18" s="29">
        <f>_xlfn.XLOOKUP(C18,purchase!C:C,pcon!D:D,"")</f>
        <v/>
      </c>
      <c r="E18" s="29">
        <f>_xlfn.XLOOKUP(C18,purchase!C:C,pcon!E:E,"")</f>
        <v/>
      </c>
      <c r="F18" s="4" t="n"/>
      <c r="G18" s="27" t="n"/>
      <c r="H18" s="27" t="n"/>
      <c r="I18" s="4" t="n"/>
      <c r="J18" s="4" t="n"/>
      <c r="K18" s="4" t="n"/>
      <c r="L18" s="30">
        <f>IF(J18="","",J18-K18)</f>
        <v/>
      </c>
      <c r="M18" s="4" t="n"/>
      <c r="N18" s="30">
        <f>IF(L18="","",L18-M18)</f>
        <v/>
      </c>
      <c r="O18" s="31" t="n"/>
      <c r="P18" s="32">
        <f>IF(O18="","",N18 * O18)</f>
        <v/>
      </c>
      <c r="Q18" s="10">
        <f>_xlfn.XLOOKUP(C18,pcon!C:C,pcon!L:L,"")</f>
        <v/>
      </c>
      <c r="R18" s="98">
        <f>(Q18 / 80) * (O18 * 100)</f>
        <v/>
      </c>
      <c r="S18" s="31" t="n"/>
      <c r="T18" s="31" t="n"/>
      <c r="U18" s="33">
        <f>IF(N18="","",R18 * N18)</f>
        <v/>
      </c>
      <c r="V18" s="4" t="n"/>
      <c r="W18" s="33">
        <f>IF(S18&amp;U18="","",U18 * S18)</f>
        <v/>
      </c>
      <c r="X18" s="33">
        <f>IF(W18="","",U18 + W18)</f>
        <v/>
      </c>
      <c r="Y18" s="33">
        <f>IF(T18="","",U18 * T18)</f>
        <v/>
      </c>
      <c r="Z18" s="34">
        <f>IF(U18="","",X18-V18-Y18)</f>
        <v/>
      </c>
    </row>
    <row r="19">
      <c r="A19" s="25" t="n">
        <v>15</v>
      </c>
      <c r="B19" s="26">
        <f>_xlfn.XLOOKUP(C19,purchase!C:C,pcon!B:B,"")</f>
        <v/>
      </c>
      <c r="C19" s="4" t="n"/>
      <c r="D19" s="29">
        <f>_xlfn.XLOOKUP(C19,purchase!C:C,pcon!D:D,"")</f>
        <v/>
      </c>
      <c r="E19" s="29">
        <f>_xlfn.XLOOKUP(C19,purchase!C:C,pcon!E:E,"")</f>
        <v/>
      </c>
      <c r="F19" s="4" t="n"/>
      <c r="G19" s="27" t="n"/>
      <c r="H19" s="27" t="n"/>
      <c r="I19" s="4" t="n"/>
      <c r="J19" s="4" t="n"/>
      <c r="K19" s="4" t="n"/>
      <c r="L19" s="30">
        <f>IF(J19="","",J19-K19)</f>
        <v/>
      </c>
      <c r="M19" s="4" t="n"/>
      <c r="N19" s="30">
        <f>IF(L19="","",L19-M19)</f>
        <v/>
      </c>
      <c r="O19" s="31" t="n"/>
      <c r="P19" s="32">
        <f>IF(O19="","",N19 * O19)</f>
        <v/>
      </c>
      <c r="Q19" s="10">
        <f>_xlfn.XLOOKUP(C19,pcon!C:C,pcon!L:L,"")</f>
        <v/>
      </c>
      <c r="R19" s="98">
        <f>(Q19 / 80) * (O19 * 100)</f>
        <v/>
      </c>
      <c r="S19" s="31" t="n"/>
      <c r="T19" s="31" t="n"/>
      <c r="U19" s="33">
        <f>IF(N19="","",R19 * N19)</f>
        <v/>
      </c>
      <c r="V19" s="4" t="n"/>
      <c r="W19" s="33">
        <f>IF(S19&amp;U19="","",U19 * S19)</f>
        <v/>
      </c>
      <c r="X19" s="33">
        <f>IF(W19="","",U19 + W19)</f>
        <v/>
      </c>
      <c r="Y19" s="33">
        <f>IF(T19="","",U19 * T19)</f>
        <v/>
      </c>
      <c r="Z19" s="34">
        <f>IF(U19="","",X19-V19-Y19)</f>
        <v/>
      </c>
    </row>
    <row r="20">
      <c r="A20" s="25" t="n">
        <v>16</v>
      </c>
      <c r="B20" s="26">
        <f>_xlfn.XLOOKUP(C20,purchase!C:C,pcon!B:B,"")</f>
        <v/>
      </c>
      <c r="C20" s="4" t="n"/>
      <c r="D20" s="29">
        <f>_xlfn.XLOOKUP(C20,purchase!C:C,pcon!D:D,"")</f>
        <v/>
      </c>
      <c r="E20" s="29">
        <f>_xlfn.XLOOKUP(C20,purchase!C:C,pcon!E:E,"")</f>
        <v/>
      </c>
      <c r="F20" s="4" t="n"/>
      <c r="G20" s="27" t="n"/>
      <c r="H20" s="27" t="n"/>
      <c r="I20" s="4" t="n"/>
      <c r="J20" s="4" t="n"/>
      <c r="K20" s="4" t="n"/>
      <c r="L20" s="30">
        <f>IF(J20="","",J20-K20)</f>
        <v/>
      </c>
      <c r="M20" s="4" t="n"/>
      <c r="N20" s="30">
        <f>IF(L20="","",L20-M20)</f>
        <v/>
      </c>
      <c r="O20" s="31" t="n"/>
      <c r="P20" s="32">
        <f>IF(O20="","",N20 * O20)</f>
        <v/>
      </c>
      <c r="Q20" s="10">
        <f>_xlfn.XLOOKUP(C20,pcon!C:C,pcon!L:L,"")</f>
        <v/>
      </c>
      <c r="R20" s="98">
        <f>(Q20 / 80) * (O20 * 100)</f>
        <v/>
      </c>
      <c r="S20" s="31" t="n"/>
      <c r="T20" s="31" t="n"/>
      <c r="U20" s="33">
        <f>IF(N20="","",R20 * N20)</f>
        <v/>
      </c>
      <c r="V20" s="4" t="n"/>
      <c r="W20" s="33">
        <f>IF(S20&amp;U20="","",U20 * S20)</f>
        <v/>
      </c>
      <c r="X20" s="33">
        <f>IF(W20="","",U20 + W20)</f>
        <v/>
      </c>
      <c r="Y20" s="33">
        <f>IF(T20="","",U20 * T20)</f>
        <v/>
      </c>
      <c r="Z20" s="34">
        <f>IF(U20="","",X20-V20-Y20)</f>
        <v/>
      </c>
    </row>
    <row r="21">
      <c r="A21" s="25" t="n">
        <v>17</v>
      </c>
      <c r="B21" s="26">
        <f>_xlfn.XLOOKUP(C21,purchase!C:C,pcon!B:B,"")</f>
        <v/>
      </c>
      <c r="C21" s="4" t="n"/>
      <c r="D21" s="29">
        <f>_xlfn.XLOOKUP(C21,purchase!C:C,pcon!D:D,"")</f>
        <v/>
      </c>
      <c r="E21" s="29">
        <f>_xlfn.XLOOKUP(C21,purchase!C:C,pcon!E:E,"")</f>
        <v/>
      </c>
      <c r="F21" s="4" t="n"/>
      <c r="G21" s="27" t="n"/>
      <c r="H21" s="27" t="n"/>
      <c r="I21" s="4" t="n"/>
      <c r="J21" s="4" t="n"/>
      <c r="K21" s="4" t="n"/>
      <c r="L21" s="30">
        <f>IF(J21="","",J21-K21)</f>
        <v/>
      </c>
      <c r="M21" s="4" t="n"/>
      <c r="N21" s="30">
        <f>IF(L21="","",L21-M21)</f>
        <v/>
      </c>
      <c r="O21" s="31" t="n"/>
      <c r="P21" s="32">
        <f>IF(O21="","",N21 * O21)</f>
        <v/>
      </c>
      <c r="Q21" s="10">
        <f>_xlfn.XLOOKUP(C21,pcon!C:C,pcon!L:L,"")</f>
        <v/>
      </c>
      <c r="R21" s="98">
        <f>(Q21 / 80) * (O21 * 100)</f>
        <v/>
      </c>
      <c r="S21" s="31" t="n"/>
      <c r="T21" s="31" t="n"/>
      <c r="U21" s="33">
        <f>IF(N21="","",R21 * N21)</f>
        <v/>
      </c>
      <c r="V21" s="4" t="n"/>
      <c r="W21" s="33">
        <f>IF(S21&amp;U21="","",U21 * S21)</f>
        <v/>
      </c>
      <c r="X21" s="33">
        <f>IF(W21="","",U21 + W21)</f>
        <v/>
      </c>
      <c r="Y21" s="33">
        <f>IF(T21="","",U21 * T21)</f>
        <v/>
      </c>
      <c r="Z21" s="34">
        <f>IF(U21="","",X21-V21-Y21)</f>
        <v/>
      </c>
    </row>
    <row r="22">
      <c r="A22" s="25" t="n">
        <v>18</v>
      </c>
      <c r="B22" s="26">
        <f>_xlfn.XLOOKUP(C22,purchase!C:C,pcon!B:B,"")</f>
        <v/>
      </c>
      <c r="C22" s="4" t="n"/>
      <c r="D22" s="29">
        <f>_xlfn.XLOOKUP(C22,purchase!C:C,pcon!D:D,"")</f>
        <v/>
      </c>
      <c r="E22" s="29">
        <f>_xlfn.XLOOKUP(C22,purchase!C:C,pcon!E:E,"")</f>
        <v/>
      </c>
      <c r="F22" s="4" t="n"/>
      <c r="G22" s="27" t="n"/>
      <c r="H22" s="27" t="n"/>
      <c r="I22" s="4" t="n"/>
      <c r="J22" s="4" t="n"/>
      <c r="K22" s="4" t="n"/>
      <c r="L22" s="30">
        <f>IF(J22="","",J22-K22)</f>
        <v/>
      </c>
      <c r="M22" s="4" t="n"/>
      <c r="N22" s="30">
        <f>IF(L22="","",L22-M22)</f>
        <v/>
      </c>
      <c r="O22" s="31" t="n"/>
      <c r="P22" s="32">
        <f>IF(O22="","",N22 * O22)</f>
        <v/>
      </c>
      <c r="Q22" s="10">
        <f>_xlfn.XLOOKUP(C22,pcon!C:C,pcon!L:L,"")</f>
        <v/>
      </c>
      <c r="R22" s="98">
        <f>(Q22 / 80) * (O22 * 100)</f>
        <v/>
      </c>
      <c r="S22" s="31" t="n"/>
      <c r="T22" s="31" t="n"/>
      <c r="U22" s="33">
        <f>IF(N22="","",R22 * N22)</f>
        <v/>
      </c>
      <c r="V22" s="4" t="n"/>
      <c r="W22" s="33">
        <f>IF(S22&amp;U22="","",U22 * S22)</f>
        <v/>
      </c>
      <c r="X22" s="33">
        <f>IF(W22="","",U22 + W22)</f>
        <v/>
      </c>
      <c r="Y22" s="33">
        <f>IF(T22="","",U22 * T22)</f>
        <v/>
      </c>
      <c r="Z22" s="34">
        <f>IF(U22="","",X22-V22-Y22)</f>
        <v/>
      </c>
    </row>
    <row r="23">
      <c r="A23" s="25" t="n">
        <v>19</v>
      </c>
      <c r="B23" s="26">
        <f>_xlfn.XLOOKUP(C23,purchase!C:C,pcon!B:B,"")</f>
        <v/>
      </c>
      <c r="C23" s="4" t="n"/>
      <c r="D23" s="29">
        <f>_xlfn.XLOOKUP(C23,purchase!C:C,pcon!D:D,"")</f>
        <v/>
      </c>
      <c r="E23" s="29">
        <f>_xlfn.XLOOKUP(C23,purchase!C:C,pcon!E:E,"")</f>
        <v/>
      </c>
      <c r="F23" s="4" t="n"/>
      <c r="G23" s="27" t="n"/>
      <c r="H23" s="27" t="n"/>
      <c r="I23" s="4" t="n"/>
      <c r="J23" s="4" t="n"/>
      <c r="K23" s="4" t="n"/>
      <c r="L23" s="30">
        <f>IF(J23="","",J23-K23)</f>
        <v/>
      </c>
      <c r="M23" s="4" t="n"/>
      <c r="N23" s="30">
        <f>IF(L23="","",L23-M23)</f>
        <v/>
      </c>
      <c r="O23" s="31" t="n"/>
      <c r="P23" s="32">
        <f>IF(O23="","",N23 * O23)</f>
        <v/>
      </c>
      <c r="Q23" s="10">
        <f>_xlfn.XLOOKUP(C23,pcon!C:C,pcon!L:L,"")</f>
        <v/>
      </c>
      <c r="R23" s="98">
        <f>(Q23 / 80) * (O23 * 100)</f>
        <v/>
      </c>
      <c r="S23" s="31" t="n"/>
      <c r="T23" s="31" t="n"/>
      <c r="U23" s="33">
        <f>IF(N23="","",R23 * N23)</f>
        <v/>
      </c>
      <c r="V23" s="4" t="n"/>
      <c r="W23" s="33">
        <f>IF(S23&amp;U23="","",U23 * S23)</f>
        <v/>
      </c>
      <c r="X23" s="33">
        <f>IF(W23="","",U23 + W23)</f>
        <v/>
      </c>
      <c r="Y23" s="33">
        <f>IF(T23="","",U23 * T23)</f>
        <v/>
      </c>
      <c r="Z23" s="34">
        <f>IF(U23="","",X23-V23-Y23)</f>
        <v/>
      </c>
    </row>
    <row r="24">
      <c r="A24" s="25" t="n">
        <v>20</v>
      </c>
      <c r="B24" s="26">
        <f>_xlfn.XLOOKUP(C24,purchase!C:C,pcon!B:B,"")</f>
        <v/>
      </c>
      <c r="C24" s="4" t="n"/>
      <c r="D24" s="29">
        <f>_xlfn.XLOOKUP(C24,purchase!C:C,pcon!D:D,"")</f>
        <v/>
      </c>
      <c r="E24" s="29">
        <f>_xlfn.XLOOKUP(C24,purchase!C:C,pcon!E:E,"")</f>
        <v/>
      </c>
      <c r="F24" s="4" t="n"/>
      <c r="G24" s="27" t="n"/>
      <c r="H24" s="27" t="n"/>
      <c r="I24" s="4" t="n"/>
      <c r="J24" s="4" t="n"/>
      <c r="K24" s="4" t="n"/>
      <c r="L24" s="30">
        <f>IF(J24="","",J24-K24)</f>
        <v/>
      </c>
      <c r="M24" s="4" t="n"/>
      <c r="N24" s="30">
        <f>IF(L24="","",L24-M24)</f>
        <v/>
      </c>
      <c r="O24" s="31" t="n"/>
      <c r="P24" s="32">
        <f>IF(O24="","",N24 * O24)</f>
        <v/>
      </c>
      <c r="Q24" s="10">
        <f>_xlfn.XLOOKUP(C24,pcon!C:C,pcon!L:L,"")</f>
        <v/>
      </c>
      <c r="R24" s="98">
        <f>(Q24 / 80) * (O24 * 100)</f>
        <v/>
      </c>
      <c r="S24" s="31" t="n"/>
      <c r="T24" s="31" t="n"/>
      <c r="U24" s="33">
        <f>IF(N24="","",R24 * N24)</f>
        <v/>
      </c>
      <c r="V24" s="4" t="n"/>
      <c r="W24" s="33">
        <f>IF(S24&amp;U24="","",U24 * S24)</f>
        <v/>
      </c>
      <c r="X24" s="33">
        <f>IF(W24="","",U24 + W24)</f>
        <v/>
      </c>
      <c r="Y24" s="33">
        <f>IF(T24="","",U24 * T24)</f>
        <v/>
      </c>
      <c r="Z24" s="34">
        <f>IF(U24="","",X24-V24-Y24)</f>
        <v/>
      </c>
    </row>
    <row r="25">
      <c r="A25" s="25" t="n">
        <v>21</v>
      </c>
      <c r="B25" s="26">
        <f>_xlfn.XLOOKUP(C25,purchase!C:C,pcon!B:B,"")</f>
        <v/>
      </c>
      <c r="C25" s="4" t="n"/>
      <c r="D25" s="29">
        <f>_xlfn.XLOOKUP(C25,purchase!C:C,pcon!D:D,"")</f>
        <v/>
      </c>
      <c r="E25" s="29">
        <f>_xlfn.XLOOKUP(C25,purchase!C:C,pcon!E:E,"")</f>
        <v/>
      </c>
      <c r="F25" s="4" t="n"/>
      <c r="G25" s="27" t="n"/>
      <c r="H25" s="27" t="n"/>
      <c r="I25" s="4" t="n"/>
      <c r="J25" s="4" t="n"/>
      <c r="K25" s="4" t="n"/>
      <c r="L25" s="30">
        <f>IF(J25="","",J25-K25)</f>
        <v/>
      </c>
      <c r="M25" s="4" t="n"/>
      <c r="N25" s="30">
        <f>IF(L25="","",L25-M25)</f>
        <v/>
      </c>
      <c r="O25" s="31" t="n"/>
      <c r="P25" s="32">
        <f>IF(O25="","",N25 * O25)</f>
        <v/>
      </c>
      <c r="Q25" s="10">
        <f>_xlfn.XLOOKUP(C25,pcon!C:C,pcon!L:L,"")</f>
        <v/>
      </c>
      <c r="R25" s="98">
        <f>(Q25 / 80) * (O25 * 100)</f>
        <v/>
      </c>
      <c r="S25" s="31" t="n"/>
      <c r="T25" s="31" t="n"/>
      <c r="U25" s="33">
        <f>IF(N25="","",R25 * N25)</f>
        <v/>
      </c>
      <c r="V25" s="4" t="n"/>
      <c r="W25" s="33">
        <f>IF(S25&amp;U25="","",U25 * S25)</f>
        <v/>
      </c>
      <c r="X25" s="33">
        <f>IF(W25="","",U25 + W25)</f>
        <v/>
      </c>
      <c r="Y25" s="33">
        <f>IF(T25="","",U25 * T25)</f>
        <v/>
      </c>
      <c r="Z25" s="34">
        <f>IF(U25="","",X25-V25-Y25)</f>
        <v/>
      </c>
    </row>
    <row r="26">
      <c r="A26" s="25" t="n">
        <v>22</v>
      </c>
      <c r="B26" s="26">
        <f>_xlfn.XLOOKUP(C26,purchase!C:C,pcon!B:B,"")</f>
        <v/>
      </c>
      <c r="C26" s="4" t="n"/>
      <c r="D26" s="29">
        <f>_xlfn.XLOOKUP(C26,purchase!C:C,pcon!D:D,"")</f>
        <v/>
      </c>
      <c r="E26" s="29">
        <f>_xlfn.XLOOKUP(C26,purchase!C:C,pcon!E:E,"")</f>
        <v/>
      </c>
      <c r="F26" s="4" t="n"/>
      <c r="G26" s="27" t="n"/>
      <c r="H26" s="27" t="n"/>
      <c r="I26" s="4" t="n"/>
      <c r="J26" s="4" t="n"/>
      <c r="K26" s="4" t="n"/>
      <c r="L26" s="30">
        <f>IF(J26="","",J26-K26)</f>
        <v/>
      </c>
      <c r="M26" s="4" t="n"/>
      <c r="N26" s="30">
        <f>IF(L26="","",L26-M26)</f>
        <v/>
      </c>
      <c r="O26" s="31" t="n"/>
      <c r="P26" s="32">
        <f>IF(O26="","",N26 * O26)</f>
        <v/>
      </c>
      <c r="Q26" s="10">
        <f>_xlfn.XLOOKUP(C26,pcon!C:C,pcon!L:L,"")</f>
        <v/>
      </c>
      <c r="R26" s="98">
        <f>(Q26 / 80) * (O26 * 100)</f>
        <v/>
      </c>
      <c r="S26" s="31" t="n"/>
      <c r="T26" s="31" t="n"/>
      <c r="U26" s="33">
        <f>IF(N26="","",R26 * N26)</f>
        <v/>
      </c>
      <c r="V26" s="4" t="n"/>
      <c r="W26" s="33">
        <f>IF(S26&amp;U26="","",U26 * S26)</f>
        <v/>
      </c>
      <c r="X26" s="33">
        <f>IF(W26="","",U26 + W26)</f>
        <v/>
      </c>
      <c r="Y26" s="33">
        <f>IF(T26="","",U26 * T26)</f>
        <v/>
      </c>
      <c r="Z26" s="34">
        <f>IF(U26="","",X26-V26-Y26)</f>
        <v/>
      </c>
    </row>
    <row r="27">
      <c r="A27" s="25" t="n">
        <v>23</v>
      </c>
      <c r="B27" s="26">
        <f>_xlfn.XLOOKUP(C27,purchase!C:C,pcon!B:B,"")</f>
        <v/>
      </c>
      <c r="C27" s="4" t="n"/>
      <c r="D27" s="29">
        <f>_xlfn.XLOOKUP(C27,purchase!C:C,pcon!D:D,"")</f>
        <v/>
      </c>
      <c r="E27" s="29">
        <f>_xlfn.XLOOKUP(C27,purchase!C:C,pcon!E:E,"")</f>
        <v/>
      </c>
      <c r="F27" s="4" t="n"/>
      <c r="G27" s="27" t="n"/>
      <c r="H27" s="27" t="n"/>
      <c r="I27" s="4" t="n"/>
      <c r="J27" s="4" t="n"/>
      <c r="K27" s="4" t="n"/>
      <c r="L27" s="30">
        <f>IF(J27="","",J27-K27)</f>
        <v/>
      </c>
      <c r="M27" s="4" t="n"/>
      <c r="N27" s="30">
        <f>IF(L27="","",L27-M27)</f>
        <v/>
      </c>
      <c r="O27" s="31" t="n"/>
      <c r="P27" s="32">
        <f>IF(O27="","",N27 * O27)</f>
        <v/>
      </c>
      <c r="Q27" s="10">
        <f>_xlfn.XLOOKUP(C27,pcon!C:C,pcon!L:L,"")</f>
        <v/>
      </c>
      <c r="R27" s="98">
        <f>(Q27 / 80) * (O27 * 100)</f>
        <v/>
      </c>
      <c r="S27" s="31" t="n"/>
      <c r="T27" s="31" t="n"/>
      <c r="U27" s="33">
        <f>IF(N27="","",R27 * N27)</f>
        <v/>
      </c>
      <c r="V27" s="4" t="n"/>
      <c r="W27" s="33">
        <f>IF(S27&amp;U27="","",U27 * S27)</f>
        <v/>
      </c>
      <c r="X27" s="33">
        <f>IF(W27="","",U27 + W27)</f>
        <v/>
      </c>
      <c r="Y27" s="33">
        <f>IF(T27="","",U27 * T27)</f>
        <v/>
      </c>
      <c r="Z27" s="34">
        <f>IF(U27="","",X27-V27-Y27)</f>
        <v/>
      </c>
    </row>
    <row r="28">
      <c r="A28" s="25" t="n">
        <v>24</v>
      </c>
      <c r="B28" s="26">
        <f>_xlfn.XLOOKUP(C28,purchase!C:C,pcon!B:B,"")</f>
        <v/>
      </c>
      <c r="C28" s="4" t="n"/>
      <c r="D28" s="29">
        <f>_xlfn.XLOOKUP(C28,purchase!C:C,pcon!D:D,"")</f>
        <v/>
      </c>
      <c r="E28" s="29">
        <f>_xlfn.XLOOKUP(C28,purchase!C:C,pcon!E:E,"")</f>
        <v/>
      </c>
      <c r="F28" s="4" t="n"/>
      <c r="G28" s="27" t="n"/>
      <c r="H28" s="27" t="n"/>
      <c r="I28" s="4" t="n"/>
      <c r="J28" s="4" t="n"/>
      <c r="K28" s="4" t="n"/>
      <c r="L28" s="30">
        <f>IF(J28="","",J28-K28)</f>
        <v/>
      </c>
      <c r="M28" s="4" t="n"/>
      <c r="N28" s="30">
        <f>IF(L28="","",L28-M28)</f>
        <v/>
      </c>
      <c r="O28" s="31" t="n"/>
      <c r="P28" s="32">
        <f>IF(O28="","",N28 * O28)</f>
        <v/>
      </c>
      <c r="Q28" s="10">
        <f>_xlfn.XLOOKUP(C28,pcon!C:C,pcon!L:L,"")</f>
        <v/>
      </c>
      <c r="R28" s="98">
        <f>(Q28 / 80) * (O28 * 100)</f>
        <v/>
      </c>
      <c r="S28" s="31" t="n"/>
      <c r="T28" s="31" t="n"/>
      <c r="U28" s="33">
        <f>IF(N28="","",R28 * N28)</f>
        <v/>
      </c>
      <c r="V28" s="4" t="n"/>
      <c r="W28" s="33">
        <f>IF(S28&amp;U28="","",U28 * S28)</f>
        <v/>
      </c>
      <c r="X28" s="33">
        <f>IF(W28="","",U28 + W28)</f>
        <v/>
      </c>
      <c r="Y28" s="33">
        <f>IF(T28="","",U28 * T28)</f>
        <v/>
      </c>
      <c r="Z28" s="34">
        <f>IF(U28="","",X28-V28-Y28)</f>
        <v/>
      </c>
    </row>
    <row r="29">
      <c r="A29" s="25" t="n">
        <v>25</v>
      </c>
      <c r="B29" s="26">
        <f>_xlfn.XLOOKUP(C29,purchase!C:C,pcon!B:B,"")</f>
        <v/>
      </c>
      <c r="C29" s="4" t="n"/>
      <c r="D29" s="29">
        <f>_xlfn.XLOOKUP(C29,purchase!C:C,pcon!D:D,"")</f>
        <v/>
      </c>
      <c r="E29" s="29">
        <f>_xlfn.XLOOKUP(C29,purchase!C:C,pcon!E:E,"")</f>
        <v/>
      </c>
      <c r="F29" s="4" t="n"/>
      <c r="G29" s="27" t="n"/>
      <c r="H29" s="27" t="n"/>
      <c r="I29" s="4" t="n"/>
      <c r="J29" s="4" t="n"/>
      <c r="K29" s="4" t="n"/>
      <c r="L29" s="30">
        <f>IF(J29="","",J29-K29)</f>
        <v/>
      </c>
      <c r="M29" s="97" t="n"/>
      <c r="N29" s="30">
        <f>IF(L29="","",L29-M29)</f>
        <v/>
      </c>
      <c r="O29" s="31" t="n"/>
      <c r="P29" s="32">
        <f>IF(O29="","",N29 * O29)</f>
        <v/>
      </c>
      <c r="Q29" s="10">
        <f>_xlfn.XLOOKUP(C29,pcon!C:C,pcon!L:L,"")</f>
        <v/>
      </c>
      <c r="R29" s="98">
        <f>(Q29 / 80) * (O29 * 100)</f>
        <v/>
      </c>
      <c r="S29" s="31" t="n"/>
      <c r="T29" s="31" t="n"/>
      <c r="U29" s="33">
        <f>IF(N29="","",R29 * N29)</f>
        <v/>
      </c>
      <c r="V29" s="4" t="n"/>
      <c r="W29" s="33">
        <f>IF(S29&amp;U29="","",U29 * S29)</f>
        <v/>
      </c>
      <c r="X29" s="33">
        <f>IF(W29="","",U29 + W29)</f>
        <v/>
      </c>
      <c r="Y29" s="33">
        <f>IF(T29="","",U29 * T29)</f>
        <v/>
      </c>
      <c r="Z29" s="34">
        <f>IF(U29="","",X29-V29-Y29)</f>
        <v/>
      </c>
    </row>
    <row r="30">
      <c r="A30" s="25" t="n">
        <v>26</v>
      </c>
      <c r="B30" s="26">
        <f>_xlfn.XLOOKUP(C30,purchase!C:C,pcon!B:B,"")</f>
        <v/>
      </c>
      <c r="C30" s="4" t="n"/>
      <c r="D30" s="29">
        <f>_xlfn.XLOOKUP(C30,purchase!C:C,pcon!D:D,"")</f>
        <v/>
      </c>
      <c r="E30" s="29">
        <f>_xlfn.XLOOKUP(C30,purchase!C:C,pcon!E:E,"")</f>
        <v/>
      </c>
      <c r="F30" s="4" t="n"/>
      <c r="G30" s="27" t="n"/>
      <c r="H30" s="27" t="n"/>
      <c r="I30" s="4" t="n"/>
      <c r="J30" s="4" t="n"/>
      <c r="K30" s="4" t="n"/>
      <c r="L30" s="30">
        <f>IF(J30="","",J30-K30)</f>
        <v/>
      </c>
      <c r="M30" s="4" t="n"/>
      <c r="N30" s="30">
        <f>IF(L30="","",L30-M30)</f>
        <v/>
      </c>
      <c r="O30" s="31" t="n"/>
      <c r="P30" s="32">
        <f>IF(O30="","",N30 * O30)</f>
        <v/>
      </c>
      <c r="Q30" s="10">
        <f>_xlfn.XLOOKUP(C30,pcon!C:C,pcon!L:L,"")</f>
        <v/>
      </c>
      <c r="R30" s="98">
        <f>(Q30 / 80) * (O30 * 100)</f>
        <v/>
      </c>
      <c r="S30" s="31" t="n"/>
      <c r="T30" s="31" t="n"/>
      <c r="U30" s="33">
        <f>IF(N30="","",R30 * N30)</f>
        <v/>
      </c>
      <c r="V30" s="4" t="n"/>
      <c r="W30" s="33">
        <f>IF(S30&amp;U30="","",U30 * S30)</f>
        <v/>
      </c>
      <c r="X30" s="33">
        <f>IF(W30="","",U30 + W30)</f>
        <v/>
      </c>
      <c r="Y30" s="33">
        <f>IF(T30="","",U30 * T30)</f>
        <v/>
      </c>
      <c r="Z30" s="34">
        <f>IF(U30="","",X30-V30-Y30)</f>
        <v/>
      </c>
    </row>
    <row r="31">
      <c r="A31" s="25" t="n">
        <v>27</v>
      </c>
      <c r="B31" s="26">
        <f>_xlfn.XLOOKUP(C31,purchase!C:C,pcon!B:B,"")</f>
        <v/>
      </c>
      <c r="C31" s="4" t="n"/>
      <c r="D31" s="29">
        <f>_xlfn.XLOOKUP(C31,purchase!C:C,pcon!D:D,"")</f>
        <v/>
      </c>
      <c r="E31" s="29">
        <f>_xlfn.XLOOKUP(C31,purchase!C:C,pcon!E:E,"")</f>
        <v/>
      </c>
      <c r="F31" s="4" t="n"/>
      <c r="G31" s="27" t="n"/>
      <c r="H31" s="27" t="n"/>
      <c r="I31" s="4" t="n"/>
      <c r="J31" s="4" t="n"/>
      <c r="K31" s="4" t="n"/>
      <c r="L31" s="30">
        <f>IF(J31="","",J31-K31)</f>
        <v/>
      </c>
      <c r="M31" s="4" t="n"/>
      <c r="N31" s="30">
        <f>IF(L31="","",L31-M31)</f>
        <v/>
      </c>
      <c r="O31" s="31" t="n"/>
      <c r="P31" s="32">
        <f>IF(O31="","",N31 * O31)</f>
        <v/>
      </c>
      <c r="Q31" s="10">
        <f>_xlfn.XLOOKUP(C31,pcon!C:C,pcon!L:L,"")</f>
        <v/>
      </c>
      <c r="R31" s="98">
        <f>(Q31 / 80) * (O31 * 100)</f>
        <v/>
      </c>
      <c r="S31" s="31" t="n"/>
      <c r="T31" s="31" t="n"/>
      <c r="U31" s="33">
        <f>IF(N31="","",R31 * N31)</f>
        <v/>
      </c>
      <c r="V31" s="4" t="n"/>
      <c r="W31" s="33">
        <f>IF(S31&amp;U31="","",U31 * S31)</f>
        <v/>
      </c>
      <c r="X31" s="33">
        <f>IF(W31="","",U31 + W31)</f>
        <v/>
      </c>
      <c r="Y31" s="33">
        <f>IF(T31="","",U31 * T31)</f>
        <v/>
      </c>
      <c r="Z31" s="34">
        <f>IF(U31="","",X31-V31-Y31)</f>
        <v/>
      </c>
    </row>
    <row r="32">
      <c r="A32" s="25" t="n">
        <v>28</v>
      </c>
      <c r="B32" s="26">
        <f>_xlfn.XLOOKUP(C32,purchase!C:C,pcon!B:B,"")</f>
        <v/>
      </c>
      <c r="C32" s="4" t="n"/>
      <c r="D32" s="29">
        <f>_xlfn.XLOOKUP(C32,purchase!C:C,pcon!D:D,"")</f>
        <v/>
      </c>
      <c r="E32" s="29">
        <f>_xlfn.XLOOKUP(C32,purchase!C:C,pcon!E:E,"")</f>
        <v/>
      </c>
      <c r="F32" s="4" t="n"/>
      <c r="G32" s="27" t="n"/>
      <c r="H32" s="27" t="n"/>
      <c r="I32" s="4" t="n"/>
      <c r="J32" s="4" t="n"/>
      <c r="K32" s="4" t="n"/>
      <c r="L32" s="30">
        <f>IF(J32="","",J32-K32)</f>
        <v/>
      </c>
      <c r="M32" s="4" t="n"/>
      <c r="N32" s="30">
        <f>IF(L32="","",L32-M32)</f>
        <v/>
      </c>
      <c r="O32" s="31" t="n"/>
      <c r="P32" s="32">
        <f>IF(O32="","",N32 * O32)</f>
        <v/>
      </c>
      <c r="Q32" s="10">
        <f>_xlfn.XLOOKUP(C32,pcon!C:C,pcon!L:L,"")</f>
        <v/>
      </c>
      <c r="R32" s="98">
        <f>(Q32 / 80) * (O32 * 100)</f>
        <v/>
      </c>
      <c r="S32" s="31" t="n"/>
      <c r="T32" s="31" t="n"/>
      <c r="U32" s="33">
        <f>IF(N32="","",R32 * N32)</f>
        <v/>
      </c>
      <c r="V32" s="4" t="n"/>
      <c r="W32" s="33">
        <f>IF(S32&amp;U32="","",U32 * S32)</f>
        <v/>
      </c>
      <c r="X32" s="33">
        <f>IF(W32="","",U32 + W32)</f>
        <v/>
      </c>
      <c r="Y32" s="33">
        <f>IF(T32="","",U32 * T32)</f>
        <v/>
      </c>
      <c r="Z32" s="34">
        <f>IF(U32="","",X32-V32-Y32)</f>
        <v/>
      </c>
    </row>
    <row r="33">
      <c r="A33" s="25" t="n">
        <v>29</v>
      </c>
      <c r="B33" s="26">
        <f>_xlfn.XLOOKUP(C33,purchase!C:C,pcon!B:B,"")</f>
        <v/>
      </c>
      <c r="C33" s="4" t="n"/>
      <c r="D33" s="29">
        <f>_xlfn.XLOOKUP(C33,purchase!C:C,pcon!D:D,"")</f>
        <v/>
      </c>
      <c r="E33" s="29">
        <f>_xlfn.XLOOKUP(C33,purchase!C:C,pcon!E:E,"")</f>
        <v/>
      </c>
      <c r="F33" s="4" t="n"/>
      <c r="G33" s="27" t="n"/>
      <c r="H33" s="27" t="n"/>
      <c r="I33" s="4" t="n"/>
      <c r="J33" s="4" t="n"/>
      <c r="K33" s="4" t="n"/>
      <c r="L33" s="30">
        <f>IF(J33="","",J33-K33)</f>
        <v/>
      </c>
      <c r="M33" s="4" t="n"/>
      <c r="N33" s="30">
        <f>IF(L33="","",L33-M33)</f>
        <v/>
      </c>
      <c r="O33" s="31" t="n"/>
      <c r="P33" s="32">
        <f>IF(O33="","",N33 * O33)</f>
        <v/>
      </c>
      <c r="Q33" s="10">
        <f>_xlfn.XLOOKUP(C33,pcon!C:C,pcon!L:L,"")</f>
        <v/>
      </c>
      <c r="R33" s="98">
        <f>(Q33 / 80) * (O33 * 100)</f>
        <v/>
      </c>
      <c r="S33" s="31" t="n"/>
      <c r="T33" s="31" t="n"/>
      <c r="U33" s="33">
        <f>IF(N33="","",R33 * N33)</f>
        <v/>
      </c>
      <c r="V33" s="4" t="n"/>
      <c r="W33" s="33">
        <f>IF(S33&amp;U33="","",U33 * S33)</f>
        <v/>
      </c>
      <c r="X33" s="33">
        <f>IF(W33="","",U33 + W33)</f>
        <v/>
      </c>
      <c r="Y33" s="33">
        <f>IF(T33="","",U33 * T33)</f>
        <v/>
      </c>
      <c r="Z33" s="34">
        <f>IF(U33="","",X33-V33-Y33)</f>
        <v/>
      </c>
    </row>
    <row r="34">
      <c r="A34" s="25" t="n">
        <v>30</v>
      </c>
      <c r="B34" s="26">
        <f>_xlfn.XLOOKUP(C34,purchase!C:C,pcon!B:B,"")</f>
        <v/>
      </c>
      <c r="C34" s="4" t="n"/>
      <c r="D34" s="29">
        <f>_xlfn.XLOOKUP(C34,purchase!C:C,pcon!D:D,"")</f>
        <v/>
      </c>
      <c r="E34" s="29">
        <f>_xlfn.XLOOKUP(C34,purchase!C:C,pcon!E:E,"")</f>
        <v/>
      </c>
      <c r="F34" s="4" t="n"/>
      <c r="G34" s="27" t="n"/>
      <c r="H34" s="27" t="n"/>
      <c r="I34" s="4" t="n"/>
      <c r="J34" s="4" t="n"/>
      <c r="K34" s="4" t="n"/>
      <c r="L34" s="30">
        <f>IF(J34="","",J34-K34)</f>
        <v/>
      </c>
      <c r="M34" s="4" t="n"/>
      <c r="N34" s="30">
        <f>IF(L34="","",L34-M34)</f>
        <v/>
      </c>
      <c r="O34" s="31" t="n"/>
      <c r="P34" s="32">
        <f>IF(O34="","",N34 * O34)</f>
        <v/>
      </c>
      <c r="Q34" s="10">
        <f>_xlfn.XLOOKUP(C34,pcon!C:C,pcon!L:L,"")</f>
        <v/>
      </c>
      <c r="R34" s="98">
        <f>(Q34 / 80) * (O34 * 100)</f>
        <v/>
      </c>
      <c r="S34" s="31" t="n"/>
      <c r="T34" s="31" t="n"/>
      <c r="U34" s="33">
        <f>IF(N34="","",R34 * N34)</f>
        <v/>
      </c>
      <c r="V34" s="4" t="n"/>
      <c r="W34" s="33">
        <f>IF(S34&amp;U34="","",U34 * S34)</f>
        <v/>
      </c>
      <c r="X34" s="33">
        <f>IF(W34="","",U34 + W34)</f>
        <v/>
      </c>
      <c r="Y34" s="33">
        <f>IF(T34="","",U34 * T34)</f>
        <v/>
      </c>
      <c r="Z34" s="34">
        <f>IF(U34="","",X34-V34-Y34)</f>
        <v/>
      </c>
    </row>
    <row r="35">
      <c r="A35" s="25" t="n">
        <v>31</v>
      </c>
      <c r="B35" s="26">
        <f>_xlfn.XLOOKUP(C35,purchase!C:C,pcon!B:B,"")</f>
        <v/>
      </c>
      <c r="C35" s="4" t="n"/>
      <c r="D35" s="29">
        <f>_xlfn.XLOOKUP(C35,purchase!C:C,pcon!D:D,"")</f>
        <v/>
      </c>
      <c r="E35" s="29">
        <f>_xlfn.XLOOKUP(C35,purchase!C:C,pcon!E:E,"")</f>
        <v/>
      </c>
      <c r="F35" s="4" t="n"/>
      <c r="G35" s="27" t="n"/>
      <c r="H35" s="27" t="n"/>
      <c r="I35" s="4" t="n"/>
      <c r="J35" s="4" t="n"/>
      <c r="K35" s="4" t="n"/>
      <c r="L35" s="30">
        <f>IF(J35="","",J35-K35)</f>
        <v/>
      </c>
      <c r="M35" s="4" t="n"/>
      <c r="N35" s="30">
        <f>IF(L35="","",L35-M35)</f>
        <v/>
      </c>
      <c r="O35" s="31" t="n"/>
      <c r="P35" s="32">
        <f>IF(O35="","",N35 * O35)</f>
        <v/>
      </c>
      <c r="Q35" s="10">
        <f>_xlfn.XLOOKUP(C35,pcon!C:C,pcon!L:L,"")</f>
        <v/>
      </c>
      <c r="R35" s="98">
        <f>(Q35 / 80) * (O35 * 100)</f>
        <v/>
      </c>
      <c r="S35" s="31" t="n"/>
      <c r="T35" s="31" t="n"/>
      <c r="U35" s="33">
        <f>IF(N35="","",R35 * N35)</f>
        <v/>
      </c>
      <c r="V35" s="4" t="n"/>
      <c r="W35" s="33">
        <f>IF(S35&amp;U35="","",U35 * S35)</f>
        <v/>
      </c>
      <c r="X35" s="33">
        <f>IF(W35="","",U35 + W35)</f>
        <v/>
      </c>
      <c r="Y35" s="33">
        <f>IF(T35="","",U35 * T35)</f>
        <v/>
      </c>
      <c r="Z35" s="34">
        <f>IF(U35="","",X35-V35-Y35)</f>
        <v/>
      </c>
    </row>
    <row r="36">
      <c r="A36" s="25" t="n">
        <v>32</v>
      </c>
      <c r="B36" s="26">
        <f>_xlfn.XLOOKUP(C36,purchase!C:C,pcon!B:B,"")</f>
        <v/>
      </c>
      <c r="C36" s="4" t="n"/>
      <c r="D36" s="29">
        <f>_xlfn.XLOOKUP(C36,purchase!C:C,pcon!D:D,"")</f>
        <v/>
      </c>
      <c r="E36" s="29">
        <f>_xlfn.XLOOKUP(C36,purchase!C:C,pcon!E:E,"")</f>
        <v/>
      </c>
      <c r="F36" s="4" t="n"/>
      <c r="G36" s="27" t="n"/>
      <c r="H36" s="27" t="n"/>
      <c r="I36" s="4" t="n"/>
      <c r="J36" s="4" t="n"/>
      <c r="K36" s="4" t="n"/>
      <c r="L36" s="30">
        <f>IF(J36="","",J36-K36)</f>
        <v/>
      </c>
      <c r="M36" s="4" t="n"/>
      <c r="N36" s="30">
        <f>IF(L36="","",L36-M36)</f>
        <v/>
      </c>
      <c r="O36" s="31" t="n"/>
      <c r="P36" s="32">
        <f>IF(O36="","",N36 * O36)</f>
        <v/>
      </c>
      <c r="Q36" s="10">
        <f>_xlfn.XLOOKUP(C36,pcon!C:C,pcon!L:L,"")</f>
        <v/>
      </c>
      <c r="R36" s="98">
        <f>(Q36 / 80) * (O36 * 100)</f>
        <v/>
      </c>
      <c r="S36" s="31" t="n"/>
      <c r="T36" s="31" t="n"/>
      <c r="U36" s="33">
        <f>IF(N36="","",R36 * N36)</f>
        <v/>
      </c>
      <c r="V36" s="4" t="n"/>
      <c r="W36" s="33">
        <f>IF(S36&amp;U36="","",U36 * S36)</f>
        <v/>
      </c>
      <c r="X36" s="33">
        <f>IF(W36="","",U36 + W36)</f>
        <v/>
      </c>
      <c r="Y36" s="33">
        <f>IF(T36="","",U36 * T36)</f>
        <v/>
      </c>
      <c r="Z36" s="34">
        <f>IF(U36="","",X36-V36-Y36)</f>
        <v/>
      </c>
    </row>
    <row r="37">
      <c r="A37" s="25" t="n">
        <v>33</v>
      </c>
      <c r="B37" s="26">
        <f>_xlfn.XLOOKUP(C37,purchase!C:C,pcon!B:B,"")</f>
        <v/>
      </c>
      <c r="C37" s="4" t="n"/>
      <c r="D37" s="29">
        <f>_xlfn.XLOOKUP(C37,purchase!C:C,pcon!D:D,"")</f>
        <v/>
      </c>
      <c r="E37" s="29">
        <f>_xlfn.XLOOKUP(C37,purchase!C:C,pcon!E:E,"")</f>
        <v/>
      </c>
      <c r="F37" s="4" t="n"/>
      <c r="G37" s="27" t="n"/>
      <c r="H37" s="27" t="n"/>
      <c r="I37" s="4" t="n"/>
      <c r="J37" s="4" t="n"/>
      <c r="K37" s="4" t="n"/>
      <c r="L37" s="30">
        <f>IF(J37="","",J37-K37)</f>
        <v/>
      </c>
      <c r="M37" s="4" t="n"/>
      <c r="N37" s="30">
        <f>IF(L37="","",L37-M37)</f>
        <v/>
      </c>
      <c r="O37" s="31" t="n"/>
      <c r="P37" s="32">
        <f>IF(O37="","",N37 * O37)</f>
        <v/>
      </c>
      <c r="Q37" s="10">
        <f>_xlfn.XLOOKUP(C37,pcon!C:C,pcon!L:L,"")</f>
        <v/>
      </c>
      <c r="R37" s="98">
        <f>(Q37 / 80) * (O37 * 100)</f>
        <v/>
      </c>
      <c r="S37" s="31" t="n"/>
      <c r="T37" s="31" t="n"/>
      <c r="U37" s="33">
        <f>IF(N37="","",R37 * N37)</f>
        <v/>
      </c>
      <c r="V37" s="4" t="n"/>
      <c r="W37" s="33">
        <f>IF(S37&amp;U37="","",U37 * S37)</f>
        <v/>
      </c>
      <c r="X37" s="33">
        <f>IF(W37="","",U37 + W37)</f>
        <v/>
      </c>
      <c r="Y37" s="33">
        <f>IF(T37="","",U37 * T37)</f>
        <v/>
      </c>
      <c r="Z37" s="34">
        <f>IF(U37="","",X37-V37-Y37)</f>
        <v/>
      </c>
    </row>
    <row r="38">
      <c r="A38" s="25" t="n">
        <v>33</v>
      </c>
      <c r="B38" s="26">
        <f>_xlfn.XLOOKUP(C38,purchase!C:C,pcon!B:B,"")</f>
        <v/>
      </c>
      <c r="C38" s="4" t="n"/>
      <c r="D38" s="29">
        <f>_xlfn.XLOOKUP(C38,purchase!C:C,pcon!D:D,"")</f>
        <v/>
      </c>
      <c r="E38" s="29">
        <f>_xlfn.XLOOKUP(C38,purchase!C:C,pcon!E:E,"")</f>
        <v/>
      </c>
      <c r="F38" s="4" t="n"/>
      <c r="G38" s="27" t="n"/>
      <c r="H38" s="27" t="n"/>
      <c r="I38" s="4" t="n"/>
      <c r="J38" s="4" t="n"/>
      <c r="K38" s="4" t="n"/>
      <c r="L38" s="30">
        <f>IF(J38="","",J38-K38)</f>
        <v/>
      </c>
      <c r="M38" s="4" t="n"/>
      <c r="N38" s="30">
        <f>IF(L38="","",L38-M38)</f>
        <v/>
      </c>
      <c r="O38" s="31" t="n"/>
      <c r="P38" s="32">
        <f>IF(O38="","",N38 * O38)</f>
        <v/>
      </c>
      <c r="Q38" s="10">
        <f>_xlfn.XLOOKUP(C38,pcon!C:C,pcon!L:L,"")</f>
        <v/>
      </c>
      <c r="R38" s="98">
        <f>(Q38 / 80) * (O38 * 100)</f>
        <v/>
      </c>
      <c r="S38" s="31" t="n"/>
      <c r="T38" s="31" t="n"/>
      <c r="U38" s="33">
        <f>IF(N38="","",R38 * N38)</f>
        <v/>
      </c>
      <c r="V38" s="4" t="n"/>
      <c r="W38" s="33">
        <f>IF(S38&amp;U38="","",U38 * S38)</f>
        <v/>
      </c>
      <c r="X38" s="33">
        <f>IF(W38="","",U38 + W38)</f>
        <v/>
      </c>
      <c r="Y38" s="33">
        <f>IF(T38="","",U38 * T38)</f>
        <v/>
      </c>
      <c r="Z38" s="34">
        <f>IF(U38="","",X38-V38-Y38)</f>
        <v/>
      </c>
    </row>
    <row r="39">
      <c r="A39" s="25" t="n">
        <v>33</v>
      </c>
      <c r="B39" s="26">
        <f>_xlfn.XLOOKUP(C39,purchase!C:C,pcon!B:B,"")</f>
        <v/>
      </c>
      <c r="C39" s="4" t="n"/>
      <c r="D39" s="29">
        <f>_xlfn.XLOOKUP(C39,purchase!C:C,pcon!D:D,"")</f>
        <v/>
      </c>
      <c r="E39" s="29">
        <f>_xlfn.XLOOKUP(C39,purchase!C:C,pcon!E:E,"")</f>
        <v/>
      </c>
      <c r="F39" s="4" t="n"/>
      <c r="G39" s="27" t="n"/>
      <c r="H39" s="27" t="n"/>
      <c r="I39" s="4" t="n"/>
      <c r="J39" s="4" t="n"/>
      <c r="K39" s="4" t="n"/>
      <c r="L39" s="30">
        <f>IF(J39="","",J39-K39)</f>
        <v/>
      </c>
      <c r="M39" s="4" t="n"/>
      <c r="N39" s="30">
        <f>IF(L39="","",L39-M39)</f>
        <v/>
      </c>
      <c r="O39" s="31" t="n"/>
      <c r="P39" s="32">
        <f>IF(O39="","",N39 * O39)</f>
        <v/>
      </c>
      <c r="Q39" s="10">
        <f>_xlfn.XLOOKUP(C39,pcon!C:C,pcon!L:L,"")</f>
        <v/>
      </c>
      <c r="R39" s="98">
        <f>(Q39 / 80) * (O39 * 100)</f>
        <v/>
      </c>
      <c r="S39" s="31" t="n"/>
      <c r="T39" s="31" t="n"/>
      <c r="U39" s="33">
        <f>IF(N39="","",R39 * N39)</f>
        <v/>
      </c>
      <c r="V39" s="4" t="n"/>
      <c r="W39" s="33">
        <f>IF(S39&amp;U39="","",U39 * S39)</f>
        <v/>
      </c>
      <c r="X39" s="33">
        <f>IF(W39="","",U39 + W39)</f>
        <v/>
      </c>
      <c r="Y39" s="33">
        <f>IF(T39="","",U39 * T39)</f>
        <v/>
      </c>
      <c r="Z39" s="34">
        <f>IF(U39="","",X39-V39-Y39)</f>
        <v/>
      </c>
    </row>
    <row r="40">
      <c r="A40" s="25" t="n">
        <v>33</v>
      </c>
      <c r="B40" s="26">
        <f>_xlfn.XLOOKUP(C40,purchase!C:C,pcon!B:B,"")</f>
        <v/>
      </c>
      <c r="C40" s="4" t="n"/>
      <c r="D40" s="29">
        <f>_xlfn.XLOOKUP(C40,purchase!C:C,pcon!D:D,"")</f>
        <v/>
      </c>
      <c r="E40" s="29">
        <f>_xlfn.XLOOKUP(C40,purchase!C:C,pcon!E:E,"")</f>
        <v/>
      </c>
      <c r="F40" s="4" t="n"/>
      <c r="G40" s="27" t="n"/>
      <c r="H40" s="27" t="n"/>
      <c r="I40" s="4" t="n"/>
      <c r="J40" s="4" t="n"/>
      <c r="K40" s="4" t="n"/>
      <c r="L40" s="30">
        <f>IF(J40="","",J40-K40)</f>
        <v/>
      </c>
      <c r="M40" s="4" t="n"/>
      <c r="N40" s="30">
        <f>IF(L40="","",L40-M40)</f>
        <v/>
      </c>
      <c r="O40" s="31" t="n"/>
      <c r="P40" s="32">
        <f>IF(O40="","",N40 * O40)</f>
        <v/>
      </c>
      <c r="Q40" s="10">
        <f>_xlfn.XLOOKUP(C40,pcon!C:C,pcon!L:L,"")</f>
        <v/>
      </c>
      <c r="R40" s="98">
        <f>(Q40 / 80) * (O40 * 100)</f>
        <v/>
      </c>
      <c r="S40" s="31" t="n"/>
      <c r="T40" s="31" t="n"/>
      <c r="U40" s="33">
        <f>IF(N40="","",R40 * N40)</f>
        <v/>
      </c>
      <c r="V40" s="4" t="n"/>
      <c r="W40" s="33">
        <f>IF(S40&amp;U40="","",U40 * S40)</f>
        <v/>
      </c>
      <c r="X40" s="33">
        <f>IF(W40="","",U40 + W40)</f>
        <v/>
      </c>
      <c r="Y40" s="33">
        <f>IF(T40="","",U40 * T40)</f>
        <v/>
      </c>
      <c r="Z40" s="34">
        <f>IF(U40="","",X40-V40-Y40)</f>
        <v/>
      </c>
    </row>
    <row r="41">
      <c r="A41" s="25" t="n">
        <v>33</v>
      </c>
      <c r="B41" s="26">
        <f>_xlfn.XLOOKUP(C41,purchase!C:C,pcon!B:B,"")</f>
        <v/>
      </c>
      <c r="C41" s="4" t="n"/>
      <c r="D41" s="29">
        <f>_xlfn.XLOOKUP(C41,purchase!C:C,pcon!D:D,"")</f>
        <v/>
      </c>
      <c r="E41" s="29">
        <f>_xlfn.XLOOKUP(C41,purchase!C:C,pcon!E:E,"")</f>
        <v/>
      </c>
      <c r="F41" s="4" t="n"/>
      <c r="G41" s="27" t="n"/>
      <c r="H41" s="27" t="n"/>
      <c r="I41" s="4" t="n"/>
      <c r="J41" s="4" t="n"/>
      <c r="K41" s="4" t="n"/>
      <c r="L41" s="30">
        <f>IF(J41="","",J41-K41)</f>
        <v/>
      </c>
      <c r="M41" s="4" t="n"/>
      <c r="N41" s="30">
        <f>IF(L41="","",L41-M41)</f>
        <v/>
      </c>
      <c r="O41" s="31" t="n"/>
      <c r="P41" s="32">
        <f>IF(O41="","",N41 * O41)</f>
        <v/>
      </c>
      <c r="Q41" s="10">
        <f>_xlfn.XLOOKUP(C41,pcon!C:C,pcon!L:L,"")</f>
        <v/>
      </c>
      <c r="R41" s="98">
        <f>(Q41 / 80) * (O41 * 100)</f>
        <v/>
      </c>
      <c r="S41" s="31" t="n"/>
      <c r="T41" s="31" t="n"/>
      <c r="U41" s="33">
        <f>IF(N41="","",R41 * N41)</f>
        <v/>
      </c>
      <c r="V41" s="4" t="n"/>
      <c r="W41" s="33">
        <f>IF(S41&amp;U41="","",U41 * S41)</f>
        <v/>
      </c>
      <c r="X41" s="33">
        <f>IF(W41="","",U41 + W41)</f>
        <v/>
      </c>
      <c r="Y41" s="33">
        <f>IF(T41="","",U41 * T41)</f>
        <v/>
      </c>
      <c r="Z41" s="34">
        <f>IF(U41="","",X41-V41-Y41)</f>
        <v/>
      </c>
    </row>
    <row r="42">
      <c r="A42" s="25" t="n">
        <v>33</v>
      </c>
      <c r="B42" s="26">
        <f>_xlfn.XLOOKUP(C42,purchase!C:C,pcon!B:B,"")</f>
        <v/>
      </c>
      <c r="C42" s="4" t="n"/>
      <c r="D42" s="29">
        <f>_xlfn.XLOOKUP(C42,purchase!C:C,pcon!D:D,"")</f>
        <v/>
      </c>
      <c r="E42" s="29">
        <f>_xlfn.XLOOKUP(C42,purchase!C:C,pcon!E:E,"")</f>
        <v/>
      </c>
      <c r="F42" s="4" t="n"/>
      <c r="G42" s="27" t="n"/>
      <c r="H42" s="27" t="n"/>
      <c r="I42" s="4" t="n"/>
      <c r="J42" s="4" t="n"/>
      <c r="K42" s="4" t="n"/>
      <c r="L42" s="30">
        <f>IF(J42="","",J42-K42)</f>
        <v/>
      </c>
      <c r="M42" s="4" t="n"/>
      <c r="N42" s="30">
        <f>IF(L42="","",L42-M42)</f>
        <v/>
      </c>
      <c r="O42" s="31" t="n"/>
      <c r="P42" s="32">
        <f>IF(O42="","",N42 * O42)</f>
        <v/>
      </c>
      <c r="Q42" s="10">
        <f>_xlfn.XLOOKUP(C42,pcon!C:C,pcon!L:L,"")</f>
        <v/>
      </c>
      <c r="R42" s="98">
        <f>(Q42 / 80) * (O42 * 100)</f>
        <v/>
      </c>
      <c r="S42" s="31" t="n"/>
      <c r="T42" s="31" t="n"/>
      <c r="U42" s="33">
        <f>IF(N42="","",R42 * N42)</f>
        <v/>
      </c>
      <c r="V42" s="4" t="n"/>
      <c r="W42" s="33">
        <f>IF(S42&amp;U42="","",U42 * S42)</f>
        <v/>
      </c>
      <c r="X42" s="33">
        <f>IF(W42="","",U42 + W42)</f>
        <v/>
      </c>
      <c r="Y42" s="33">
        <f>IF(T42="","",U42 * T42)</f>
        <v/>
      </c>
      <c r="Z42" s="34">
        <f>IF(U42="","",X42-V42-Y42)</f>
        <v/>
      </c>
    </row>
    <row r="43">
      <c r="A43" s="25" t="n">
        <v>33</v>
      </c>
      <c r="B43" s="26">
        <f>_xlfn.XLOOKUP(C43,purchase!C:C,pcon!B:B,"")</f>
        <v/>
      </c>
      <c r="C43" s="4" t="n"/>
      <c r="D43" s="29">
        <f>_xlfn.XLOOKUP(C43,purchase!C:C,pcon!D:D,"")</f>
        <v/>
      </c>
      <c r="E43" s="29">
        <f>_xlfn.XLOOKUP(C43,purchase!C:C,pcon!E:E,"")</f>
        <v/>
      </c>
      <c r="F43" s="4" t="n"/>
      <c r="G43" s="27" t="n"/>
      <c r="H43" s="27" t="n"/>
      <c r="I43" s="4" t="n"/>
      <c r="J43" s="4" t="n"/>
      <c r="K43" s="4" t="n"/>
      <c r="L43" s="30">
        <f>IF(J43="","",J43-K43)</f>
        <v/>
      </c>
      <c r="M43" s="4" t="n"/>
      <c r="N43" s="30">
        <f>IF(L43="","",L43-M43)</f>
        <v/>
      </c>
      <c r="O43" s="31" t="n"/>
      <c r="P43" s="32">
        <f>IF(O43="","",N43 * O43)</f>
        <v/>
      </c>
      <c r="Q43" s="10">
        <f>_xlfn.XLOOKUP(C43,pcon!C:C,pcon!L:L,"")</f>
        <v/>
      </c>
      <c r="R43" s="98">
        <f>(Q43 / 80) * (O43 * 100)</f>
        <v/>
      </c>
      <c r="S43" s="31" t="n"/>
      <c r="T43" s="31" t="n"/>
      <c r="U43" s="33">
        <f>IF(N43="","",R43 * N43)</f>
        <v/>
      </c>
      <c r="V43" s="4" t="n"/>
      <c r="W43" s="33">
        <f>IF(S43&amp;U43="","",U43 * S43)</f>
        <v/>
      </c>
      <c r="X43" s="33">
        <f>IF(W43="","",U43 + W43)</f>
        <v/>
      </c>
      <c r="Y43" s="33">
        <f>IF(T43="","",U43 * T43)</f>
        <v/>
      </c>
      <c r="Z43" s="34">
        <f>IF(U43="","",X43-V43-Y43)</f>
        <v/>
      </c>
    </row>
    <row r="44">
      <c r="A44" s="25" t="n">
        <v>33</v>
      </c>
      <c r="B44" s="26">
        <f>_xlfn.XLOOKUP(C44,purchase!C:C,pcon!B:B,"")</f>
        <v/>
      </c>
      <c r="C44" s="4" t="n"/>
      <c r="D44" s="29">
        <f>_xlfn.XLOOKUP(C44,purchase!C:C,pcon!D:D,"")</f>
        <v/>
      </c>
      <c r="E44" s="29">
        <f>_xlfn.XLOOKUP(C44,purchase!C:C,pcon!E:E,"")</f>
        <v/>
      </c>
      <c r="F44" s="4" t="n"/>
      <c r="G44" s="27" t="n"/>
      <c r="H44" s="27" t="n"/>
      <c r="I44" s="4" t="n"/>
      <c r="J44" s="4" t="n"/>
      <c r="K44" s="4" t="n"/>
      <c r="L44" s="30">
        <f>IF(J44="","",J44-K44)</f>
        <v/>
      </c>
      <c r="M44" s="4" t="n"/>
      <c r="N44" s="30">
        <f>IF(L44="","",L44-M44)</f>
        <v/>
      </c>
      <c r="O44" s="31" t="n"/>
      <c r="P44" s="32">
        <f>IF(O44="","",N44 * O44)</f>
        <v/>
      </c>
      <c r="Q44" s="10">
        <f>_xlfn.XLOOKUP(C44,pcon!C:C,pcon!L:L,"")</f>
        <v/>
      </c>
      <c r="R44" s="98">
        <f>(Q44 / 80) * (O44 * 100)</f>
        <v/>
      </c>
      <c r="S44" s="31" t="n"/>
      <c r="T44" s="31" t="n"/>
      <c r="U44" s="33">
        <f>IF(N44="","",R44 * N44)</f>
        <v/>
      </c>
      <c r="V44" s="4" t="n"/>
      <c r="W44" s="33">
        <f>IF(S44&amp;U44="","",U44 * S44)</f>
        <v/>
      </c>
      <c r="X44" s="33">
        <f>IF(W44="","",U44 + W44)</f>
        <v/>
      </c>
      <c r="Y44" s="33">
        <f>IF(T44="","",U44 * T44)</f>
        <v/>
      </c>
      <c r="Z44" s="34">
        <f>IF(U44="","",X44-V44-Y44)</f>
        <v/>
      </c>
    </row>
    <row r="45">
      <c r="A45" s="25" t="n">
        <v>41</v>
      </c>
      <c r="B45" s="26">
        <f>_xlfn.XLOOKUP(C45,purchase!C:C,pcon!B:B,"")</f>
        <v/>
      </c>
      <c r="C45" s="4" t="n"/>
      <c r="D45" s="29">
        <f>_xlfn.XLOOKUP(C45,purchase!C:C,pcon!D:D,"")</f>
        <v/>
      </c>
      <c r="E45" s="29">
        <f>_xlfn.XLOOKUP(C45,purchase!C:C,pcon!E:E,"")</f>
        <v/>
      </c>
      <c r="F45" s="4" t="n"/>
      <c r="G45" s="27" t="n"/>
      <c r="H45" s="28" t="n"/>
      <c r="I45" s="4" t="n"/>
      <c r="J45" s="4" t="n"/>
      <c r="K45" s="4" t="n"/>
      <c r="L45" s="30">
        <f>IF(J45="","",J45-K45)</f>
        <v/>
      </c>
      <c r="M45" s="4" t="n"/>
      <c r="N45" s="30">
        <f>IF(L45="","",L45-M45)</f>
        <v/>
      </c>
      <c r="O45" s="31" t="n"/>
      <c r="P45" s="32">
        <f>IF(O45="","",N45 * O45)</f>
        <v/>
      </c>
      <c r="Q45" s="10">
        <f>_xlfn.XLOOKUP(C45,pcon!C:C,pcon!L:L,"")</f>
        <v/>
      </c>
      <c r="R45" s="98">
        <f>(Q45 / 80) * (O45 * 100)</f>
        <v/>
      </c>
      <c r="S45" s="31" t="n"/>
      <c r="T45" s="31" t="n"/>
      <c r="U45" s="33">
        <f>IF(N45="","",R45 * N45)</f>
        <v/>
      </c>
      <c r="V45" s="4" t="n"/>
      <c r="W45" s="33">
        <f>IF(S45&amp;U45="","",U45 * S45)</f>
        <v/>
      </c>
      <c r="X45" s="33">
        <f>IF(W45="","",U45 + W45)</f>
        <v/>
      </c>
      <c r="Y45" s="33">
        <f>IF(T45="","",U45 * T45)</f>
        <v/>
      </c>
      <c r="Z45" s="34">
        <f>IF(U45="","",X45-V45-Y45)</f>
        <v/>
      </c>
    </row>
    <row r="46">
      <c r="A46" s="25" t="n">
        <v>42</v>
      </c>
      <c r="B46" s="26">
        <f>_xlfn.XLOOKUP(C46,purchase!C:C,pcon!B:B,"")</f>
        <v/>
      </c>
      <c r="C46" s="4" t="n"/>
      <c r="D46" s="29">
        <f>_xlfn.XLOOKUP(C46,purchase!C:C,pcon!D:D,"")</f>
        <v/>
      </c>
      <c r="E46" s="29">
        <f>_xlfn.XLOOKUP(C46,purchase!C:C,pcon!E:E,"")</f>
        <v/>
      </c>
      <c r="F46" s="4" t="n"/>
      <c r="G46" s="27" t="n"/>
      <c r="H46" s="28" t="n"/>
      <c r="I46" s="4" t="n"/>
      <c r="J46" s="4" t="n"/>
      <c r="K46" s="4" t="n"/>
      <c r="L46" s="30">
        <f>IF(J46="","",J46-K46)</f>
        <v/>
      </c>
      <c r="M46" s="4" t="n"/>
      <c r="N46" s="30">
        <f>IF(L46="","",L46-M46)</f>
        <v/>
      </c>
      <c r="O46" s="31" t="n"/>
      <c r="P46" s="32">
        <f>IF(O46="","",N46 * O46)</f>
        <v/>
      </c>
      <c r="Q46" s="10">
        <f>_xlfn.XLOOKUP(C46,pcon!C:C,pcon!L:L,"")</f>
        <v/>
      </c>
      <c r="R46" s="98">
        <f>(Q46 / 80) * (O46 * 100)</f>
        <v/>
      </c>
      <c r="S46" s="31" t="n"/>
      <c r="T46" s="31" t="n"/>
      <c r="U46" s="33">
        <f>IF(N46="","",R46 * N46)</f>
        <v/>
      </c>
      <c r="V46" s="4" t="n"/>
      <c r="W46" s="33">
        <f>IF(S46&amp;U46="","",U46 * S46)</f>
        <v/>
      </c>
      <c r="X46" s="33">
        <f>IF(W46="","",U46 + W46)</f>
        <v/>
      </c>
      <c r="Y46" s="33">
        <f>IF(T46="","",U46 * T46)</f>
        <v/>
      </c>
      <c r="Z46" s="34">
        <f>IF(U46="","",X46-V46-Y46)</f>
        <v/>
      </c>
    </row>
    <row r="47">
      <c r="A47" s="25" t="n">
        <v>43</v>
      </c>
      <c r="B47" s="26">
        <f>_xlfn.XLOOKUP(C47,purchase!C:C,pcon!B:B,"")</f>
        <v/>
      </c>
      <c r="C47" s="4" t="n"/>
      <c r="D47" s="29">
        <f>_xlfn.XLOOKUP(C47,purchase!C:C,pcon!D:D,"")</f>
        <v/>
      </c>
      <c r="E47" s="29">
        <f>_xlfn.XLOOKUP(C47,purchase!C:C,pcon!E:E,"")</f>
        <v/>
      </c>
      <c r="F47" s="4" t="n"/>
      <c r="G47" s="27" t="n"/>
      <c r="H47" s="28" t="n"/>
      <c r="I47" s="4" t="n"/>
      <c r="J47" s="4" t="n"/>
      <c r="K47" s="4" t="n"/>
      <c r="L47" s="30">
        <f>IF(J47="","",J47-K47)</f>
        <v/>
      </c>
      <c r="M47" s="4" t="n"/>
      <c r="N47" s="30">
        <f>IF(L47="","",L47-M47)</f>
        <v/>
      </c>
      <c r="O47" s="31" t="n"/>
      <c r="P47" s="32">
        <f>IF(O47="","",N47 * O47)</f>
        <v/>
      </c>
      <c r="Q47" s="10">
        <f>_xlfn.XLOOKUP(C47,pcon!C:C,pcon!L:L,"")</f>
        <v/>
      </c>
      <c r="R47" s="98">
        <f>(Q47 / 80) * (O47 * 100)</f>
        <v/>
      </c>
      <c r="S47" s="31" t="n"/>
      <c r="T47" s="31" t="n"/>
      <c r="U47" s="33">
        <f>IF(N47="","",R47 * N47)</f>
        <v/>
      </c>
      <c r="V47" s="4" t="n"/>
      <c r="W47" s="33">
        <f>IF(S47&amp;U47="","",U47 * S47)</f>
        <v/>
      </c>
      <c r="X47" s="33">
        <f>IF(W47="","",U47 + W47)</f>
        <v/>
      </c>
      <c r="Y47" s="33">
        <f>IF(T47="","",U47 * T47)</f>
        <v/>
      </c>
      <c r="Z47" s="34">
        <f>IF(U47="","",X47-V47-Y47)</f>
        <v/>
      </c>
    </row>
    <row r="48">
      <c r="A48" s="25" t="n">
        <v>44</v>
      </c>
      <c r="B48" s="26">
        <f>_xlfn.XLOOKUP(C48,purchase!C:C,pcon!B:B,"")</f>
        <v/>
      </c>
      <c r="C48" s="4" t="n"/>
      <c r="D48" s="29">
        <f>_xlfn.XLOOKUP(C48,purchase!C:C,pcon!D:D,"")</f>
        <v/>
      </c>
      <c r="E48" s="29">
        <f>_xlfn.XLOOKUP(C48,purchase!C:C,pcon!E:E,"")</f>
        <v/>
      </c>
      <c r="F48" s="4" t="n"/>
      <c r="G48" s="27" t="n"/>
      <c r="H48" s="28" t="n"/>
      <c r="I48" s="4" t="n"/>
      <c r="J48" s="4" t="n"/>
      <c r="K48" s="4" t="n"/>
      <c r="L48" s="30">
        <f>IF(J48="","",J48-K48)</f>
        <v/>
      </c>
      <c r="M48" s="4" t="n"/>
      <c r="N48" s="30">
        <f>IF(L48="","",L48-M48)</f>
        <v/>
      </c>
      <c r="O48" s="31" t="n"/>
      <c r="P48" s="32">
        <f>IF(O48="","",N48 * O48)</f>
        <v/>
      </c>
      <c r="Q48" s="10">
        <f>_xlfn.XLOOKUP(C48,pcon!C:C,pcon!L:L,"")</f>
        <v/>
      </c>
      <c r="R48" s="98">
        <f>(Q48 / 80) * (O48 * 100)</f>
        <v/>
      </c>
      <c r="S48" s="31" t="n"/>
      <c r="T48" s="31" t="n"/>
      <c r="U48" s="33">
        <f>IF(N48="","",R48 * N48)</f>
        <v/>
      </c>
      <c r="V48" s="4" t="n"/>
      <c r="W48" s="33">
        <f>IF(S48&amp;U48="","",U48 * S48)</f>
        <v/>
      </c>
      <c r="X48" s="33">
        <f>IF(W48="","",U48 + W48)</f>
        <v/>
      </c>
      <c r="Y48" s="33">
        <f>IF(T48="","",U48 * T48)</f>
        <v/>
      </c>
      <c r="Z48" s="34">
        <f>IF(U48="","",X48-V48-Y48)</f>
        <v/>
      </c>
    </row>
    <row r="49">
      <c r="A49" s="25" t="n">
        <v>45</v>
      </c>
      <c r="B49" s="26">
        <f>_xlfn.XLOOKUP(C49,purchase!C:C,pcon!B:B,"")</f>
        <v/>
      </c>
      <c r="C49" s="4" t="n"/>
      <c r="D49" s="29">
        <f>_xlfn.XLOOKUP(C49,purchase!C:C,pcon!D:D,"")</f>
        <v/>
      </c>
      <c r="E49" s="29">
        <f>_xlfn.XLOOKUP(C49,purchase!C:C,pcon!E:E,"")</f>
        <v/>
      </c>
      <c r="F49" s="4" t="n"/>
      <c r="G49" s="27" t="n"/>
      <c r="H49" s="28" t="n"/>
      <c r="I49" s="4" t="n"/>
      <c r="J49" s="4" t="n"/>
      <c r="K49" s="4" t="n"/>
      <c r="L49" s="30">
        <f>IF(J49="","",J49-K49)</f>
        <v/>
      </c>
      <c r="M49" s="4" t="n"/>
      <c r="N49" s="30">
        <f>IF(L49="","",L49-M49)</f>
        <v/>
      </c>
      <c r="O49" s="31" t="n"/>
      <c r="P49" s="32">
        <f>IF(O49="","",N49 * O49)</f>
        <v/>
      </c>
      <c r="Q49" s="10">
        <f>_xlfn.XLOOKUP(C49,pcon!C:C,pcon!L:L,"")</f>
        <v/>
      </c>
      <c r="R49" s="98">
        <f>(Q49 / 80) * (O49 * 100)</f>
        <v/>
      </c>
      <c r="S49" s="31" t="n"/>
      <c r="T49" s="31" t="n"/>
      <c r="U49" s="33">
        <f>IF(N49="","",R49 * N49)</f>
        <v/>
      </c>
      <c r="V49" s="4" t="n"/>
      <c r="W49" s="33">
        <f>IF(S49&amp;U49="","",U49 * S49)</f>
        <v/>
      </c>
      <c r="X49" s="33">
        <f>IF(W49="","",U49 + W49)</f>
        <v/>
      </c>
      <c r="Y49" s="33">
        <f>IF(T49="","",U49 * T49)</f>
        <v/>
      </c>
      <c r="Z49" s="34">
        <f>IF(U49="","",X49-V49-Y49)</f>
        <v/>
      </c>
    </row>
    <row r="50">
      <c r="A50" s="25" t="n">
        <v>46</v>
      </c>
      <c r="B50" s="26">
        <f>_xlfn.XLOOKUP(C50,purchase!C:C,pcon!B:B,"")</f>
        <v/>
      </c>
      <c r="C50" s="4" t="n"/>
      <c r="D50" s="29">
        <f>_xlfn.XLOOKUP(C50,purchase!C:C,pcon!D:D,"")</f>
        <v/>
      </c>
      <c r="E50" s="29">
        <f>_xlfn.XLOOKUP(C50,purchase!C:C,pcon!E:E,"")</f>
        <v/>
      </c>
      <c r="F50" s="4" t="n"/>
      <c r="G50" s="27" t="n"/>
      <c r="H50" s="28" t="n"/>
      <c r="I50" s="4" t="n"/>
      <c r="J50" s="4" t="n"/>
      <c r="K50" s="4" t="n"/>
      <c r="L50" s="30">
        <f>IF(J50="","",J50-K50)</f>
        <v/>
      </c>
      <c r="M50" s="4" t="n"/>
      <c r="N50" s="30">
        <f>IF(L50="","",L50-M50)</f>
        <v/>
      </c>
      <c r="O50" s="31" t="n"/>
      <c r="P50" s="32">
        <f>IF(O50="","",N50 * O50)</f>
        <v/>
      </c>
      <c r="Q50" s="10">
        <f>_xlfn.XLOOKUP(C50,pcon!C:C,pcon!L:L,"")</f>
        <v/>
      </c>
      <c r="R50" s="98">
        <f>(Q50 / 80) * (O50 * 100)</f>
        <v/>
      </c>
      <c r="S50" s="31" t="n"/>
      <c r="T50" s="31" t="n"/>
      <c r="U50" s="33">
        <f>IF(N50="","",R50 * N50)</f>
        <v/>
      </c>
      <c r="V50" s="4" t="n"/>
      <c r="W50" s="33">
        <f>IF(S50&amp;U50="","",U50 * S50)</f>
        <v/>
      </c>
      <c r="X50" s="33">
        <f>IF(W50="","",U50 + W50)</f>
        <v/>
      </c>
      <c r="Y50" s="33">
        <f>IF(T50="","",U50 * T50)</f>
        <v/>
      </c>
      <c r="Z50" s="34">
        <f>IF(U50="","",X50-V50-Y50)</f>
        <v/>
      </c>
    </row>
    <row r="51">
      <c r="A51" s="25" t="n">
        <v>47</v>
      </c>
      <c r="B51" s="26">
        <f>_xlfn.XLOOKUP(C51,purchase!C:C,pcon!B:B,"")</f>
        <v/>
      </c>
      <c r="C51" s="4" t="n"/>
      <c r="D51" s="29">
        <f>_xlfn.XLOOKUP(C51,purchase!C:C,pcon!D:D,"")</f>
        <v/>
      </c>
      <c r="E51" s="29">
        <f>_xlfn.XLOOKUP(C51,purchase!C:C,pcon!E:E,"")</f>
        <v/>
      </c>
      <c r="F51" s="4" t="n"/>
      <c r="G51" s="27" t="n"/>
      <c r="H51" s="28" t="n"/>
      <c r="I51" s="4" t="n"/>
      <c r="J51" s="4" t="n"/>
      <c r="K51" s="4" t="n"/>
      <c r="L51" s="30">
        <f>IF(J51="","",J51-K51)</f>
        <v/>
      </c>
      <c r="M51" s="4" t="n"/>
      <c r="N51" s="30">
        <f>IF(L51="","",L51-M51)</f>
        <v/>
      </c>
      <c r="O51" s="31" t="n"/>
      <c r="P51" s="32">
        <f>IF(O51="","",N51 * O51)</f>
        <v/>
      </c>
      <c r="Q51" s="10">
        <f>_xlfn.XLOOKUP(C51,pcon!C:C,pcon!L:L,"")</f>
        <v/>
      </c>
      <c r="R51" s="98">
        <f>(Q51 / 80) * (O51 * 100)</f>
        <v/>
      </c>
      <c r="S51" s="31" t="n"/>
      <c r="T51" s="31" t="n"/>
      <c r="U51" s="33">
        <f>IF(N51="","",R51 * N51)</f>
        <v/>
      </c>
      <c r="V51" s="4" t="n"/>
      <c r="W51" s="33">
        <f>IF(S51&amp;U51="","",U51 * S51)</f>
        <v/>
      </c>
      <c r="X51" s="33">
        <f>IF(W51="","",U51 + W51)</f>
        <v/>
      </c>
      <c r="Y51" s="33">
        <f>IF(T51="","",U51 * T51)</f>
        <v/>
      </c>
      <c r="Z51" s="34">
        <f>IF(U51="","",X51-V51-Y51)</f>
        <v/>
      </c>
    </row>
    <row r="52">
      <c r="A52" s="25" t="n">
        <v>48</v>
      </c>
      <c r="B52" s="26">
        <f>_xlfn.XLOOKUP(C52,purchase!C:C,pcon!B:B,"")</f>
        <v/>
      </c>
      <c r="C52" s="4" t="n"/>
      <c r="D52" s="29">
        <f>_xlfn.XLOOKUP(C52,purchase!C:C,pcon!D:D,"")</f>
        <v/>
      </c>
      <c r="E52" s="29">
        <f>_xlfn.XLOOKUP(C52,purchase!C:C,pcon!E:E,"")</f>
        <v/>
      </c>
      <c r="F52" s="4" t="n"/>
      <c r="G52" s="27" t="n"/>
      <c r="H52" s="28" t="n"/>
      <c r="I52" s="4" t="n"/>
      <c r="J52" s="4" t="n"/>
      <c r="K52" s="4" t="n"/>
      <c r="L52" s="30">
        <f>IF(J52="","",J52-K52)</f>
        <v/>
      </c>
      <c r="M52" s="4" t="n"/>
      <c r="N52" s="30">
        <f>IF(L52="","",L52-M52)</f>
        <v/>
      </c>
      <c r="O52" s="31" t="n"/>
      <c r="P52" s="32">
        <f>IF(O52="","",N52 * O52)</f>
        <v/>
      </c>
      <c r="Q52" s="10">
        <f>_xlfn.XLOOKUP(C52,pcon!C:C,pcon!L:L,"")</f>
        <v/>
      </c>
      <c r="R52" s="98">
        <f>(Q52 / 80) * (O52 * 100)</f>
        <v/>
      </c>
      <c r="S52" s="31" t="n"/>
      <c r="T52" s="31" t="n"/>
      <c r="U52" s="33">
        <f>IF(N52="","",R52 * N52)</f>
        <v/>
      </c>
      <c r="V52" s="4" t="n"/>
      <c r="W52" s="33">
        <f>IF(S52&amp;U52="","",U52 * S52)</f>
        <v/>
      </c>
      <c r="X52" s="33">
        <f>IF(W52="","",U52 + W52)</f>
        <v/>
      </c>
      <c r="Y52" s="33">
        <f>IF(T52="","",U52 * T52)</f>
        <v/>
      </c>
      <c r="Z52" s="34">
        <f>IF(U52="","",X52-V52-Y52)</f>
        <v/>
      </c>
    </row>
    <row r="53">
      <c r="A53" s="25" t="n">
        <v>49</v>
      </c>
      <c r="B53" s="26">
        <f>_xlfn.XLOOKUP(C53,purchase!C:C,pcon!B:B,"")</f>
        <v/>
      </c>
      <c r="C53" s="4" t="n"/>
      <c r="D53" s="29">
        <f>_xlfn.XLOOKUP(C53,purchase!C:C,pcon!D:D,"")</f>
        <v/>
      </c>
      <c r="E53" s="29">
        <f>_xlfn.XLOOKUP(C53,purchase!C:C,pcon!E:E,"")</f>
        <v/>
      </c>
      <c r="F53" s="4" t="n"/>
      <c r="G53" s="27" t="n"/>
      <c r="H53" s="28" t="n"/>
      <c r="I53" s="4" t="n"/>
      <c r="J53" s="4" t="n"/>
      <c r="K53" s="4" t="n"/>
      <c r="L53" s="30">
        <f>IF(J53="","",J53-K53)</f>
        <v/>
      </c>
      <c r="M53" s="4" t="n"/>
      <c r="N53" s="30">
        <f>IF(L53="","",L53-M53)</f>
        <v/>
      </c>
      <c r="O53" s="31" t="n"/>
      <c r="P53" s="32">
        <f>IF(O53="","",N53 * O53)</f>
        <v/>
      </c>
      <c r="Q53" s="10">
        <f>_xlfn.XLOOKUP(C53,pcon!C:C,pcon!L:L,"")</f>
        <v/>
      </c>
      <c r="R53" s="98">
        <f>(Q53 / 80) * (O53 * 100)</f>
        <v/>
      </c>
      <c r="S53" s="31" t="n"/>
      <c r="T53" s="31" t="n"/>
      <c r="U53" s="33">
        <f>IF(N53="","",R53 * N53)</f>
        <v/>
      </c>
      <c r="V53" s="4" t="n"/>
      <c r="W53" s="33">
        <f>IF(S53&amp;U53="","",U53 * S53)</f>
        <v/>
      </c>
      <c r="X53" s="33">
        <f>IF(W53="","",U53 + W53)</f>
        <v/>
      </c>
      <c r="Y53" s="33">
        <f>IF(T53="","",U53 * T53)</f>
        <v/>
      </c>
      <c r="Z53" s="34">
        <f>IF(U53="","",X53-V53-Y53)</f>
        <v/>
      </c>
    </row>
    <row r="54">
      <c r="A54" s="25" t="n">
        <v>50</v>
      </c>
      <c r="B54" s="26">
        <f>_xlfn.XLOOKUP(C54,purchase!C:C,pcon!B:B,"")</f>
        <v/>
      </c>
      <c r="C54" s="4" t="n"/>
      <c r="D54" s="29">
        <f>_xlfn.XLOOKUP(C54,purchase!C:C,pcon!D:D,"")</f>
        <v/>
      </c>
      <c r="E54" s="29">
        <f>_xlfn.XLOOKUP(C54,purchase!C:C,pcon!E:E,"")</f>
        <v/>
      </c>
      <c r="F54" s="4" t="n"/>
      <c r="G54" s="27" t="n"/>
      <c r="H54" s="28" t="n"/>
      <c r="I54" s="4" t="n"/>
      <c r="J54" s="4" t="n"/>
      <c r="K54" s="4" t="n"/>
      <c r="L54" s="30">
        <f>IF(J54="","",J54-K54)</f>
        <v/>
      </c>
      <c r="M54" s="4" t="n"/>
      <c r="N54" s="30">
        <f>IF(L54="","",L54-M54)</f>
        <v/>
      </c>
      <c r="O54" s="31" t="n"/>
      <c r="P54" s="32">
        <f>IF(O54="","",N54 * O54)</f>
        <v/>
      </c>
      <c r="Q54" s="10">
        <f>_xlfn.XLOOKUP(C54,pcon!C:C,pcon!L:L,"")</f>
        <v/>
      </c>
      <c r="R54" s="98">
        <f>(Q54 / 80) * (O54 * 100)</f>
        <v/>
      </c>
      <c r="S54" s="31" t="n"/>
      <c r="T54" s="31" t="n"/>
      <c r="U54" s="33">
        <f>IF(N54="","",R54 * N54)</f>
        <v/>
      </c>
      <c r="V54" s="4" t="n"/>
      <c r="W54" s="33">
        <f>IF(S54&amp;U54="","",U54 * S54)</f>
        <v/>
      </c>
      <c r="X54" s="33">
        <f>IF(W54="","",U54 + W54)</f>
        <v/>
      </c>
      <c r="Y54" s="33">
        <f>IF(T54="","",U54 * T54)</f>
        <v/>
      </c>
      <c r="Z54" s="34">
        <f>IF(U54="","",X54-V54-Y54)</f>
        <v/>
      </c>
    </row>
    <row r="55">
      <c r="A55" s="25" t="n">
        <v>51</v>
      </c>
      <c r="B55" s="26">
        <f>_xlfn.XLOOKUP(C55,purchase!C:C,pcon!B:B,"")</f>
        <v/>
      </c>
      <c r="C55" s="4" t="n"/>
      <c r="D55" s="29">
        <f>_xlfn.XLOOKUP(C55,purchase!C:C,pcon!D:D,"")</f>
        <v/>
      </c>
      <c r="E55" s="29">
        <f>_xlfn.XLOOKUP(C55,purchase!C:C,pcon!E:E,"")</f>
        <v/>
      </c>
      <c r="F55" s="4" t="n"/>
      <c r="G55" s="27" t="n"/>
      <c r="H55" s="28" t="n"/>
      <c r="I55" s="4" t="n"/>
      <c r="J55" s="4" t="n"/>
      <c r="K55" s="4" t="n"/>
      <c r="L55" s="30">
        <f>IF(J55="","",J55-K55)</f>
        <v/>
      </c>
      <c r="M55" s="4" t="n"/>
      <c r="N55" s="30">
        <f>IF(L55="","",L55-M55)</f>
        <v/>
      </c>
      <c r="O55" s="31" t="n"/>
      <c r="P55" s="32">
        <f>IF(O55="","",N55 * O55)</f>
        <v/>
      </c>
      <c r="Q55" s="10">
        <f>_xlfn.XLOOKUP(C55,pcon!C:C,pcon!L:L,"")</f>
        <v/>
      </c>
      <c r="R55" s="98">
        <f>(Q55 / 80) * (O55 * 100)</f>
        <v/>
      </c>
      <c r="S55" s="31" t="n"/>
      <c r="T55" s="31" t="n"/>
      <c r="U55" s="33">
        <f>IF(N55="","",R55 * N55)</f>
        <v/>
      </c>
      <c r="V55" s="4" t="n"/>
      <c r="W55" s="33">
        <f>IF(S55&amp;U55="","",U55 * S55)</f>
        <v/>
      </c>
      <c r="X55" s="33">
        <f>IF(W55="","",U55 + W55)</f>
        <v/>
      </c>
      <c r="Y55" s="33">
        <f>IF(T55="","",U55 * T55)</f>
        <v/>
      </c>
      <c r="Z55" s="34">
        <f>IF(U55="","",X55-V55-Y55)</f>
        <v/>
      </c>
    </row>
    <row r="56">
      <c r="A56" s="25" t="n">
        <v>52</v>
      </c>
      <c r="B56" s="26">
        <f>_xlfn.XLOOKUP(C56,purchase!C:C,pcon!B:B,"")</f>
        <v/>
      </c>
      <c r="C56" s="4" t="n"/>
      <c r="D56" s="29">
        <f>_xlfn.XLOOKUP(C56,purchase!C:C,pcon!D:D,"")</f>
        <v/>
      </c>
      <c r="E56" s="29">
        <f>_xlfn.XLOOKUP(C56,purchase!C:C,pcon!E:E,"")</f>
        <v/>
      </c>
      <c r="F56" s="4" t="n"/>
      <c r="G56" s="27" t="n"/>
      <c r="H56" s="28" t="n"/>
      <c r="I56" s="4" t="n"/>
      <c r="J56" s="4" t="n"/>
      <c r="K56" s="4" t="n"/>
      <c r="L56" s="30">
        <f>IF(J56="","",J56-K56)</f>
        <v/>
      </c>
      <c r="M56" s="4" t="n"/>
      <c r="N56" s="30">
        <f>IF(L56="","",L56-M56)</f>
        <v/>
      </c>
      <c r="O56" s="31" t="n"/>
      <c r="P56" s="32">
        <f>IF(O56="","",N56 * O56)</f>
        <v/>
      </c>
      <c r="Q56" s="10">
        <f>_xlfn.XLOOKUP(C56,pcon!C:C,pcon!L:L,"")</f>
        <v/>
      </c>
      <c r="R56" s="98">
        <f>(Q56 / 80) * (O56 * 100)</f>
        <v/>
      </c>
      <c r="S56" s="31" t="n"/>
      <c r="T56" s="31" t="n"/>
      <c r="U56" s="33">
        <f>IF(N56="","",R56 * N56)</f>
        <v/>
      </c>
      <c r="V56" s="4" t="n"/>
      <c r="W56" s="33">
        <f>IF(S56&amp;U56="","",U56 * S56)</f>
        <v/>
      </c>
      <c r="X56" s="33">
        <f>IF(W56="","",U56 + W56)</f>
        <v/>
      </c>
      <c r="Y56" s="33">
        <f>IF(T56="","",U56 * T56)</f>
        <v/>
      </c>
      <c r="Z56" s="34">
        <f>IF(U56="","",X56-V56-Y56)</f>
        <v/>
      </c>
    </row>
    <row r="57">
      <c r="A57" s="25" t="n">
        <v>53</v>
      </c>
      <c r="B57" s="26">
        <f>_xlfn.XLOOKUP(C57,purchase!C:C,pcon!B:B,"")</f>
        <v/>
      </c>
      <c r="C57" s="4" t="n"/>
      <c r="D57" s="29">
        <f>_xlfn.XLOOKUP(C57,purchase!C:C,pcon!D:D,"")</f>
        <v/>
      </c>
      <c r="E57" s="29">
        <f>_xlfn.XLOOKUP(C57,purchase!C:C,pcon!E:E,"")</f>
        <v/>
      </c>
      <c r="F57" s="4" t="n"/>
      <c r="G57" s="27" t="n"/>
      <c r="H57" s="28" t="n"/>
      <c r="I57" s="4" t="n"/>
      <c r="J57" s="4" t="n"/>
      <c r="K57" s="4" t="n"/>
      <c r="L57" s="30">
        <f>IF(J57="","",J57-K57)</f>
        <v/>
      </c>
      <c r="M57" s="4" t="n"/>
      <c r="N57" s="30">
        <f>IF(L57="","",L57-M57)</f>
        <v/>
      </c>
      <c r="O57" s="31" t="n"/>
      <c r="P57" s="32">
        <f>IF(O57="","",N57 * O57)</f>
        <v/>
      </c>
      <c r="Q57" s="10">
        <f>_xlfn.XLOOKUP(C57,pcon!C:C,pcon!L:L,"")</f>
        <v/>
      </c>
      <c r="R57" s="98">
        <f>(Q57 / 80) * (O57 * 100)</f>
        <v/>
      </c>
      <c r="S57" s="31" t="n"/>
      <c r="T57" s="31" t="n"/>
      <c r="U57" s="33">
        <f>IF(N57="","",R57 * N57)</f>
        <v/>
      </c>
      <c r="V57" s="4" t="n"/>
      <c r="W57" s="33">
        <f>IF(S57&amp;U57="","",U57 * S57)</f>
        <v/>
      </c>
      <c r="X57" s="33">
        <f>IF(W57="","",U57 + W57)</f>
        <v/>
      </c>
      <c r="Y57" s="33">
        <f>IF(T57="","",U57 * T57)</f>
        <v/>
      </c>
      <c r="Z57" s="34">
        <f>IF(U57="","",X57-V57-Y57)</f>
        <v/>
      </c>
    </row>
    <row r="58">
      <c r="A58" s="25" t="n">
        <v>54</v>
      </c>
      <c r="B58" s="26">
        <f>_xlfn.XLOOKUP(C58,purchase!C:C,pcon!B:B,"")</f>
        <v/>
      </c>
      <c r="C58" s="4" t="n"/>
      <c r="D58" s="29">
        <f>_xlfn.XLOOKUP(C58,purchase!C:C,pcon!D:D,"")</f>
        <v/>
      </c>
      <c r="E58" s="29">
        <f>_xlfn.XLOOKUP(C58,purchase!C:C,pcon!E:E,"")</f>
        <v/>
      </c>
      <c r="F58" s="4" t="n"/>
      <c r="G58" s="27" t="n"/>
      <c r="H58" s="28" t="n"/>
      <c r="I58" s="4" t="n"/>
      <c r="J58" s="4" t="n"/>
      <c r="K58" s="4" t="n"/>
      <c r="L58" s="30">
        <f>IF(J58="","",J58-K58)</f>
        <v/>
      </c>
      <c r="M58" s="4" t="n"/>
      <c r="N58" s="30">
        <f>IF(L58="","",L58-M58)</f>
        <v/>
      </c>
      <c r="O58" s="31" t="n"/>
      <c r="P58" s="32">
        <f>IF(O58="","",N58 * O58)</f>
        <v/>
      </c>
      <c r="Q58" s="10">
        <f>_xlfn.XLOOKUP(C58,pcon!C:C,pcon!L:L,"")</f>
        <v/>
      </c>
      <c r="R58" s="98">
        <f>(Q58 / 80) * (O58 * 100)</f>
        <v/>
      </c>
      <c r="S58" s="31" t="n"/>
      <c r="T58" s="31" t="n"/>
      <c r="U58" s="33">
        <f>IF(N58="","",R58 * N58)</f>
        <v/>
      </c>
      <c r="V58" s="4" t="n"/>
      <c r="W58" s="33">
        <f>IF(S58&amp;U58="","",U58 * S58)</f>
        <v/>
      </c>
      <c r="X58" s="33">
        <f>IF(W58="","",U58 + W58)</f>
        <v/>
      </c>
      <c r="Y58" s="33">
        <f>IF(T58="","",U58 * T58)</f>
        <v/>
      </c>
      <c r="Z58" s="34">
        <f>IF(U58="","",X58-V58-Y58)</f>
        <v/>
      </c>
    </row>
    <row r="59">
      <c r="A59" s="25" t="n">
        <v>55</v>
      </c>
      <c r="B59" s="26">
        <f>_xlfn.XLOOKUP(C59,purchase!C:C,pcon!B:B,"")</f>
        <v/>
      </c>
      <c r="C59" s="4" t="n"/>
      <c r="D59" s="29">
        <f>_xlfn.XLOOKUP(C59,purchase!C:C,pcon!D:D,"")</f>
        <v/>
      </c>
      <c r="E59" s="29">
        <f>_xlfn.XLOOKUP(C59,purchase!C:C,pcon!E:E,"")</f>
        <v/>
      </c>
      <c r="F59" s="4" t="n"/>
      <c r="G59" s="27" t="n"/>
      <c r="H59" s="28" t="n"/>
      <c r="I59" s="4" t="n"/>
      <c r="J59" s="4" t="n"/>
      <c r="K59" s="4" t="n"/>
      <c r="L59" s="30">
        <f>IF(J59="","",J59-K59)</f>
        <v/>
      </c>
      <c r="M59" s="4" t="n"/>
      <c r="N59" s="30">
        <f>IF(L59="","",L59-M59)</f>
        <v/>
      </c>
      <c r="O59" s="31" t="n"/>
      <c r="P59" s="32">
        <f>IF(O59="","",N59 * O59)</f>
        <v/>
      </c>
      <c r="Q59" s="10">
        <f>_xlfn.XLOOKUP(C59,pcon!C:C,pcon!L:L,"")</f>
        <v/>
      </c>
      <c r="R59" s="98">
        <f>(Q59 / 80) * (O59 * 100)</f>
        <v/>
      </c>
      <c r="S59" s="31" t="n"/>
      <c r="T59" s="31" t="n"/>
      <c r="U59" s="33">
        <f>IF(N59="","",R59 * N59)</f>
        <v/>
      </c>
      <c r="V59" s="4" t="n"/>
      <c r="W59" s="33">
        <f>IF(S59&amp;U59="","",U59 * S59)</f>
        <v/>
      </c>
      <c r="X59" s="33">
        <f>IF(W59="","",U59 + W59)</f>
        <v/>
      </c>
      <c r="Y59" s="33">
        <f>IF(T59="","",U59 * T59)</f>
        <v/>
      </c>
      <c r="Z59" s="34">
        <f>IF(U59="","",X59-V59-Y59)</f>
        <v/>
      </c>
    </row>
    <row r="60">
      <c r="A60" s="25" t="n">
        <v>56</v>
      </c>
      <c r="B60" s="26">
        <f>_xlfn.XLOOKUP(C60,purchase!C:C,pcon!B:B,"")</f>
        <v/>
      </c>
      <c r="C60" s="4" t="n"/>
      <c r="D60" s="29">
        <f>_xlfn.XLOOKUP(C60,purchase!C:C,pcon!D:D,"")</f>
        <v/>
      </c>
      <c r="E60" s="29">
        <f>_xlfn.XLOOKUP(C60,purchase!C:C,pcon!E:E,"")</f>
        <v/>
      </c>
      <c r="F60" s="4" t="n"/>
      <c r="G60" s="27" t="n"/>
      <c r="H60" s="28" t="n"/>
      <c r="I60" s="4" t="n"/>
      <c r="J60" s="4" t="n"/>
      <c r="K60" s="4" t="n"/>
      <c r="L60" s="30">
        <f>IF(J60="","",J60-K60)</f>
        <v/>
      </c>
      <c r="M60" s="4" t="n"/>
      <c r="N60" s="30">
        <f>IF(L60="","",L60-M60)</f>
        <v/>
      </c>
      <c r="O60" s="31" t="n"/>
      <c r="P60" s="32">
        <f>IF(O60="","",N60 * O60)</f>
        <v/>
      </c>
      <c r="Q60" s="10">
        <f>_xlfn.XLOOKUP(C60,pcon!C:C,pcon!L:L,"")</f>
        <v/>
      </c>
      <c r="R60" s="98">
        <f>(Q60 / 80) * (O60 * 100)</f>
        <v/>
      </c>
      <c r="S60" s="31" t="n"/>
      <c r="T60" s="31" t="n"/>
      <c r="U60" s="33">
        <f>IF(N60="","",R60 * N60)</f>
        <v/>
      </c>
      <c r="V60" s="4" t="n"/>
      <c r="W60" s="33">
        <f>IF(S60&amp;U60="","",U60 * S60)</f>
        <v/>
      </c>
      <c r="X60" s="33">
        <f>IF(W60="","",U60 + W60)</f>
        <v/>
      </c>
      <c r="Y60" s="33">
        <f>IF(T60="","",U60 * T60)</f>
        <v/>
      </c>
      <c r="Z60" s="34">
        <f>IF(U60="","",X60-V60-Y60)</f>
        <v/>
      </c>
    </row>
    <row r="61">
      <c r="A61" s="25" t="n">
        <v>57</v>
      </c>
      <c r="B61" s="26">
        <f>_xlfn.XLOOKUP(C61,purchase!C:C,pcon!B:B,"")</f>
        <v/>
      </c>
      <c r="C61" s="4" t="n"/>
      <c r="D61" s="29">
        <f>_xlfn.XLOOKUP(C61,purchase!C:C,pcon!D:D,"")</f>
        <v/>
      </c>
      <c r="E61" s="29">
        <f>_xlfn.XLOOKUP(C61,purchase!C:C,pcon!E:E,"")</f>
        <v/>
      </c>
      <c r="F61" s="4" t="n"/>
      <c r="G61" s="27" t="n"/>
      <c r="H61" s="28" t="n"/>
      <c r="I61" s="4" t="n"/>
      <c r="J61" s="4" t="n"/>
      <c r="K61" s="4" t="n"/>
      <c r="L61" s="30">
        <f>IF(J61="","",J61-K61)</f>
        <v/>
      </c>
      <c r="M61" s="4" t="n"/>
      <c r="N61" s="30">
        <f>IF(L61="","",L61-M61)</f>
        <v/>
      </c>
      <c r="O61" s="31" t="n"/>
      <c r="P61" s="32">
        <f>IF(O61="","",N61 * O61)</f>
        <v/>
      </c>
      <c r="Q61" s="10">
        <f>_xlfn.XLOOKUP(C61,pcon!C:C,pcon!L:L,"")</f>
        <v/>
      </c>
      <c r="R61" s="98">
        <f>(Q61 / 80) * (O61 * 100)</f>
        <v/>
      </c>
      <c r="S61" s="31" t="n"/>
      <c r="T61" s="31" t="n"/>
      <c r="U61" s="33">
        <f>IF(N61="","",R61 * N61)</f>
        <v/>
      </c>
      <c r="V61" s="4" t="n"/>
      <c r="W61" s="33">
        <f>IF(S61&amp;U61="","",U61 * S61)</f>
        <v/>
      </c>
      <c r="X61" s="33">
        <f>IF(W61="","",U61 + W61)</f>
        <v/>
      </c>
      <c r="Y61" s="33">
        <f>IF(T61="","",U61 * T61)</f>
        <v/>
      </c>
      <c r="Z61" s="34">
        <f>IF(U61="","",X61-V61-Y61)</f>
        <v/>
      </c>
    </row>
    <row r="62">
      <c r="A62" s="25" t="n">
        <v>58</v>
      </c>
      <c r="B62" s="26">
        <f>_xlfn.XLOOKUP(C62,purchase!C:C,pcon!B:B,"")</f>
        <v/>
      </c>
      <c r="C62" s="4" t="n"/>
      <c r="D62" s="29">
        <f>_xlfn.XLOOKUP(C62,purchase!C:C,pcon!D:D,"")</f>
        <v/>
      </c>
      <c r="E62" s="29">
        <f>_xlfn.XLOOKUP(C62,purchase!C:C,pcon!E:E,"")</f>
        <v/>
      </c>
      <c r="F62" s="4" t="n"/>
      <c r="G62" s="27" t="n"/>
      <c r="H62" s="28" t="n"/>
      <c r="I62" s="4" t="n"/>
      <c r="J62" s="4" t="n"/>
      <c r="K62" s="4" t="n"/>
      <c r="L62" s="30">
        <f>IF(J62="","",J62-K62)</f>
        <v/>
      </c>
      <c r="M62" s="4" t="n"/>
      <c r="N62" s="30">
        <f>IF(L62="","",L62-M62)</f>
        <v/>
      </c>
      <c r="O62" s="31" t="n"/>
      <c r="P62" s="32">
        <f>IF(O62="","",N62 * O62)</f>
        <v/>
      </c>
      <c r="Q62" s="10">
        <f>_xlfn.XLOOKUP(C62,pcon!C:C,pcon!L:L,"")</f>
        <v/>
      </c>
      <c r="R62" s="98">
        <f>(Q62 / 80) * (O62 * 100)</f>
        <v/>
      </c>
      <c r="S62" s="31" t="n"/>
      <c r="T62" s="31" t="n"/>
      <c r="U62" s="33">
        <f>IF(N62="","",R62 * N62)</f>
        <v/>
      </c>
      <c r="V62" s="4" t="n"/>
      <c r="W62" s="33">
        <f>IF(S62&amp;U62="","",U62 * S62)</f>
        <v/>
      </c>
      <c r="X62" s="33">
        <f>IF(W62="","",U62 + W62)</f>
        <v/>
      </c>
      <c r="Y62" s="33">
        <f>IF(T62="","",U62 * T62)</f>
        <v/>
      </c>
      <c r="Z62" s="34">
        <f>IF(U62="","",X62-V62-Y62)</f>
        <v/>
      </c>
    </row>
    <row r="63">
      <c r="A63" s="25" t="n">
        <v>59</v>
      </c>
      <c r="B63" s="26">
        <f>_xlfn.XLOOKUP(C63,purchase!C:C,pcon!B:B,"")</f>
        <v/>
      </c>
      <c r="C63" s="4" t="n"/>
      <c r="D63" s="29">
        <f>_xlfn.XLOOKUP(C63,purchase!C:C,pcon!D:D,"")</f>
        <v/>
      </c>
      <c r="E63" s="29">
        <f>_xlfn.XLOOKUP(C63,purchase!C:C,pcon!E:E,"")</f>
        <v/>
      </c>
      <c r="F63" s="4" t="n"/>
      <c r="G63" s="27" t="n"/>
      <c r="H63" s="28" t="n"/>
      <c r="I63" s="4" t="n"/>
      <c r="J63" s="4" t="n"/>
      <c r="K63" s="4" t="n"/>
      <c r="L63" s="30">
        <f>IF(J63="","",J63-K63)</f>
        <v/>
      </c>
      <c r="M63" s="4" t="n"/>
      <c r="N63" s="30">
        <f>IF(L63="","",L63-M63)</f>
        <v/>
      </c>
      <c r="O63" s="31" t="n"/>
      <c r="P63" s="32">
        <f>IF(O63="","",N63 * O63)</f>
        <v/>
      </c>
      <c r="Q63" s="10">
        <f>_xlfn.XLOOKUP(C63,pcon!C:C,pcon!L:L,"")</f>
        <v/>
      </c>
      <c r="R63" s="98">
        <f>(Q63 / 80) * (O63 * 100)</f>
        <v/>
      </c>
      <c r="S63" s="31" t="n"/>
      <c r="T63" s="31" t="n"/>
      <c r="U63" s="33">
        <f>IF(N63="","",R63 * N63)</f>
        <v/>
      </c>
      <c r="V63" s="4" t="n"/>
      <c r="W63" s="33">
        <f>IF(S63&amp;U63="","",U63 * S63)</f>
        <v/>
      </c>
      <c r="X63" s="33">
        <f>IF(W63="","",U63 + W63)</f>
        <v/>
      </c>
      <c r="Y63" s="33">
        <f>IF(T63="","",U63 * T63)</f>
        <v/>
      </c>
      <c r="Z63" s="34">
        <f>IF(U63="","",X63-V63-Y63)</f>
        <v/>
      </c>
    </row>
    <row r="64">
      <c r="A64" s="25" t="n">
        <v>60</v>
      </c>
      <c r="B64" s="26">
        <f>_xlfn.XLOOKUP(C64,purchase!C:C,pcon!B:B,"")</f>
        <v/>
      </c>
      <c r="C64" s="4" t="n"/>
      <c r="D64" s="29">
        <f>_xlfn.XLOOKUP(C64,purchase!C:C,pcon!D:D,"")</f>
        <v/>
      </c>
      <c r="E64" s="29">
        <f>_xlfn.XLOOKUP(C64,purchase!C:C,pcon!E:E,"")</f>
        <v/>
      </c>
      <c r="F64" s="4" t="n"/>
      <c r="G64" s="27" t="n"/>
      <c r="H64" s="28" t="n"/>
      <c r="I64" s="4" t="n"/>
      <c r="J64" s="4" t="n"/>
      <c r="K64" s="4" t="n"/>
      <c r="L64" s="30">
        <f>IF(J64="","",J64-K64)</f>
        <v/>
      </c>
      <c r="M64" s="4" t="n"/>
      <c r="N64" s="30">
        <f>IF(L64="","",L64-M64)</f>
        <v/>
      </c>
      <c r="O64" s="31" t="n"/>
      <c r="P64" s="32">
        <f>IF(O64="","",N64 * O64)</f>
        <v/>
      </c>
      <c r="Q64" s="10">
        <f>_xlfn.XLOOKUP(C64,pcon!C:C,pcon!L:L,"")</f>
        <v/>
      </c>
      <c r="R64" s="98">
        <f>(Q64 / 80) * (O64 * 100)</f>
        <v/>
      </c>
      <c r="S64" s="31" t="n"/>
      <c r="T64" s="31" t="n"/>
      <c r="U64" s="33">
        <f>IF(N64="","",R64 * N64)</f>
        <v/>
      </c>
      <c r="V64" s="4" t="n"/>
      <c r="W64" s="33">
        <f>IF(S64&amp;U64="","",U64 * S64)</f>
        <v/>
      </c>
      <c r="X64" s="33">
        <f>IF(W64="","",U64 + W64)</f>
        <v/>
      </c>
      <c r="Y64" s="33">
        <f>IF(T64="","",U64 * T64)</f>
        <v/>
      </c>
      <c r="Z64" s="34">
        <f>IF(U64="","",X64-V64-Y64)</f>
        <v/>
      </c>
    </row>
    <row r="65">
      <c r="A65" s="25" t="n">
        <v>61</v>
      </c>
      <c r="B65" s="26">
        <f>_xlfn.XLOOKUP(C65,purchase!C:C,pcon!B:B,"")</f>
        <v/>
      </c>
      <c r="C65" s="4" t="n"/>
      <c r="D65" s="29">
        <f>_xlfn.XLOOKUP(C65,purchase!C:C,pcon!D:D,"")</f>
        <v/>
      </c>
      <c r="E65" s="29">
        <f>_xlfn.XLOOKUP(C65,purchase!C:C,pcon!E:E,"")</f>
        <v/>
      </c>
      <c r="F65" s="4" t="n"/>
      <c r="G65" s="27" t="n"/>
      <c r="H65" s="28" t="n"/>
      <c r="I65" s="4" t="n"/>
      <c r="J65" s="4" t="n"/>
      <c r="K65" s="4" t="n"/>
      <c r="L65" s="30">
        <f>IF(J65="","",J65-K65)</f>
        <v/>
      </c>
      <c r="M65" s="4" t="n"/>
      <c r="N65" s="30">
        <f>IF(L65="","",L65-M65)</f>
        <v/>
      </c>
      <c r="O65" s="31" t="n"/>
      <c r="P65" s="32">
        <f>IF(O65="","",N65 * O65)</f>
        <v/>
      </c>
      <c r="Q65" s="10">
        <f>_xlfn.XLOOKUP(C65,pcon!C:C,pcon!L:L,"")</f>
        <v/>
      </c>
      <c r="R65" s="98">
        <f>(Q65 / 80) * (O65 * 100)</f>
        <v/>
      </c>
      <c r="S65" s="31" t="n"/>
      <c r="T65" s="31" t="n"/>
      <c r="U65" s="33">
        <f>IF(N65="","",R65 * N65)</f>
        <v/>
      </c>
      <c r="V65" s="4" t="n"/>
      <c r="W65" s="33">
        <f>IF(S65&amp;U65="","",U65 * S65)</f>
        <v/>
      </c>
      <c r="X65" s="33">
        <f>IF(W65="","",U65 + W65)</f>
        <v/>
      </c>
      <c r="Y65" s="33">
        <f>IF(T65="","",U65 * T65)</f>
        <v/>
      </c>
      <c r="Z65" s="34">
        <f>IF(U65="","",X65-V65-Y65)</f>
        <v/>
      </c>
    </row>
    <row r="66">
      <c r="A66" s="25" t="n">
        <v>62</v>
      </c>
      <c r="B66" s="26">
        <f>_xlfn.XLOOKUP(C66,purchase!C:C,pcon!B:B,"")</f>
        <v/>
      </c>
      <c r="C66" s="4" t="n"/>
      <c r="D66" s="29">
        <f>_xlfn.XLOOKUP(C66,purchase!C:C,pcon!D:D,"")</f>
        <v/>
      </c>
      <c r="E66" s="29">
        <f>_xlfn.XLOOKUP(C66,purchase!C:C,pcon!E:E,"")</f>
        <v/>
      </c>
      <c r="F66" s="4" t="n"/>
      <c r="G66" s="27" t="n"/>
      <c r="H66" s="28" t="n"/>
      <c r="I66" s="4" t="n"/>
      <c r="J66" s="4" t="n"/>
      <c r="K66" s="4" t="n"/>
      <c r="L66" s="30">
        <f>IF(J66="","",J66-K66)</f>
        <v/>
      </c>
      <c r="M66" s="4" t="n"/>
      <c r="N66" s="30">
        <f>IF(L66="","",L66-M66)</f>
        <v/>
      </c>
      <c r="O66" s="31" t="n"/>
      <c r="P66" s="32">
        <f>IF(O66="","",N66 * O66)</f>
        <v/>
      </c>
      <c r="Q66" s="10">
        <f>_xlfn.XLOOKUP(C66,pcon!C:C,pcon!L:L,"")</f>
        <v/>
      </c>
      <c r="R66" s="98">
        <f>(Q66 / 80) * (O66 * 100)</f>
        <v/>
      </c>
      <c r="S66" s="31" t="n"/>
      <c r="T66" s="31" t="n"/>
      <c r="U66" s="33">
        <f>IF(N66="","",R66 * N66)</f>
        <v/>
      </c>
      <c r="V66" s="4" t="n"/>
      <c r="W66" s="33">
        <f>IF(S66&amp;U66="","",U66 * S66)</f>
        <v/>
      </c>
      <c r="X66" s="33">
        <f>IF(W66="","",U66 + W66)</f>
        <v/>
      </c>
      <c r="Y66" s="33">
        <f>IF(T66="","",U66 * T66)</f>
        <v/>
      </c>
      <c r="Z66" s="34">
        <f>IF(U66="","",X66-V66-Y66)</f>
        <v/>
      </c>
    </row>
    <row r="67">
      <c r="A67" s="25" t="n">
        <v>63</v>
      </c>
      <c r="B67" s="26">
        <f>_xlfn.XLOOKUP(C67,purchase!C:C,pcon!B:B,"")</f>
        <v/>
      </c>
      <c r="C67" s="4" t="n"/>
      <c r="D67" s="29">
        <f>_xlfn.XLOOKUP(C67,purchase!C:C,pcon!D:D,"")</f>
        <v/>
      </c>
      <c r="E67" s="29">
        <f>_xlfn.XLOOKUP(C67,purchase!C:C,pcon!E:E,"")</f>
        <v/>
      </c>
      <c r="F67" s="4" t="n"/>
      <c r="G67" s="27" t="n"/>
      <c r="H67" s="28" t="n"/>
      <c r="I67" s="4" t="n"/>
      <c r="J67" s="4" t="n"/>
      <c r="K67" s="4" t="n"/>
      <c r="L67" s="30">
        <f>IF(J67="","",J67-K67)</f>
        <v/>
      </c>
      <c r="M67" s="4" t="n"/>
      <c r="N67" s="30">
        <f>IF(L67="","",L67-M67)</f>
        <v/>
      </c>
      <c r="O67" s="31" t="n"/>
      <c r="P67" s="32">
        <f>IF(O67="","",N67 * O67)</f>
        <v/>
      </c>
      <c r="Q67" s="10">
        <f>_xlfn.XLOOKUP(C67,pcon!C:C,pcon!L:L,"")</f>
        <v/>
      </c>
      <c r="R67" s="98">
        <f>(Q67 / 80) * (O67 * 100)</f>
        <v/>
      </c>
      <c r="S67" s="31" t="n"/>
      <c r="T67" s="31" t="n"/>
      <c r="U67" s="33">
        <f>IF(N67="","",R67 * N67)</f>
        <v/>
      </c>
      <c r="V67" s="4" t="n"/>
      <c r="W67" s="33">
        <f>IF(S67&amp;U67="","",U67 * S67)</f>
        <v/>
      </c>
      <c r="X67" s="33">
        <f>IF(W67="","",U67 + W67)</f>
        <v/>
      </c>
      <c r="Y67" s="33">
        <f>IF(T67="","",U67 * T67)</f>
        <v/>
      </c>
      <c r="Z67" s="34">
        <f>IF(U67="","",X67-V67-Y67)</f>
        <v/>
      </c>
    </row>
    <row r="68">
      <c r="A68" s="25" t="n">
        <v>64</v>
      </c>
      <c r="B68" s="26">
        <f>_xlfn.XLOOKUP(C68,purchase!C:C,pcon!B:B,"")</f>
        <v/>
      </c>
      <c r="C68" s="4" t="n"/>
      <c r="D68" s="29">
        <f>_xlfn.XLOOKUP(C68,purchase!C:C,pcon!D:D,"")</f>
        <v/>
      </c>
      <c r="E68" s="29">
        <f>_xlfn.XLOOKUP(C68,purchase!C:C,pcon!E:E,"")</f>
        <v/>
      </c>
      <c r="F68" s="4" t="n"/>
      <c r="G68" s="27" t="n"/>
      <c r="H68" s="28" t="n"/>
      <c r="I68" s="4" t="n"/>
      <c r="J68" s="4" t="n"/>
      <c r="K68" s="4" t="n"/>
      <c r="L68" s="30">
        <f>IF(J68="","",J68-K68)</f>
        <v/>
      </c>
      <c r="M68" s="4" t="n"/>
      <c r="N68" s="30">
        <f>IF(L68="","",L68-M68)</f>
        <v/>
      </c>
      <c r="O68" s="31" t="n"/>
      <c r="P68" s="32">
        <f>IF(O68="","",N68 * O68)</f>
        <v/>
      </c>
      <c r="Q68" s="10">
        <f>_xlfn.XLOOKUP(C68,pcon!C:C,pcon!L:L,"")</f>
        <v/>
      </c>
      <c r="R68" s="98">
        <f>(Q68 / 80) * (O68 * 100)</f>
        <v/>
      </c>
      <c r="S68" s="31" t="n"/>
      <c r="T68" s="31" t="n"/>
      <c r="U68" s="33">
        <f>IF(N68="","",R68 * N68)</f>
        <v/>
      </c>
      <c r="V68" s="4" t="n"/>
      <c r="W68" s="33">
        <f>IF(S68&amp;U68="","",U68 * S68)</f>
        <v/>
      </c>
      <c r="X68" s="33">
        <f>IF(W68="","",U68 + W68)</f>
        <v/>
      </c>
      <c r="Y68" s="33">
        <f>IF(T68="","",U68 * T68)</f>
        <v/>
      </c>
      <c r="Z68" s="34">
        <f>IF(U68="","",X68-V68-Y68)</f>
        <v/>
      </c>
    </row>
    <row r="69">
      <c r="A69" s="25" t="n">
        <v>65</v>
      </c>
      <c r="B69" s="26">
        <f>_xlfn.XLOOKUP(C69,purchase!C:C,pcon!B:B,"")</f>
        <v/>
      </c>
      <c r="C69" s="4" t="n"/>
      <c r="D69" s="29">
        <f>_xlfn.XLOOKUP(C69,purchase!C:C,pcon!D:D,"")</f>
        <v/>
      </c>
      <c r="E69" s="29">
        <f>_xlfn.XLOOKUP(C69,purchase!C:C,pcon!E:E,"")</f>
        <v/>
      </c>
      <c r="F69" s="4" t="n"/>
      <c r="G69" s="27" t="n"/>
      <c r="H69" s="28" t="n"/>
      <c r="I69" s="4" t="n"/>
      <c r="J69" s="4" t="n"/>
      <c r="K69" s="4" t="n"/>
      <c r="L69" s="30">
        <f>IF(J69="","",J69-K69)</f>
        <v/>
      </c>
      <c r="M69" s="4" t="n"/>
      <c r="N69" s="30">
        <f>IF(L69="","",L69-M69)</f>
        <v/>
      </c>
      <c r="O69" s="31" t="n"/>
      <c r="P69" s="32">
        <f>IF(O69="","",N69 * O69)</f>
        <v/>
      </c>
      <c r="Q69" s="10">
        <f>_xlfn.XLOOKUP(C69,pcon!C:C,pcon!L:L,"")</f>
        <v/>
      </c>
      <c r="R69" s="98">
        <f>(Q69 / 80) * (O69 * 100)</f>
        <v/>
      </c>
      <c r="S69" s="31" t="n"/>
      <c r="T69" s="31" t="n"/>
      <c r="U69" s="33">
        <f>IF(N69="","",R69 * N69)</f>
        <v/>
      </c>
      <c r="V69" s="4" t="n"/>
      <c r="W69" s="33">
        <f>IF(S69&amp;U69="","",U69 * S69)</f>
        <v/>
      </c>
      <c r="X69" s="33">
        <f>IF(W69="","",U69 + W69)</f>
        <v/>
      </c>
      <c r="Y69" s="33">
        <f>IF(T69="","",U69 * T69)</f>
        <v/>
      </c>
      <c r="Z69" s="34">
        <f>IF(U69="","",X69-V69-Y69)</f>
        <v/>
      </c>
    </row>
    <row r="70">
      <c r="A70" s="25" t="n">
        <v>66</v>
      </c>
      <c r="B70" s="26">
        <f>_xlfn.XLOOKUP(C70,purchase!C:C,pcon!B:B,"")</f>
        <v/>
      </c>
      <c r="C70" s="4" t="n"/>
      <c r="D70" s="29">
        <f>_xlfn.XLOOKUP(C70,purchase!C:C,pcon!D:D,"")</f>
        <v/>
      </c>
      <c r="E70" s="29">
        <f>_xlfn.XLOOKUP(C70,purchase!C:C,pcon!E:E,"")</f>
        <v/>
      </c>
      <c r="F70" s="4" t="n"/>
      <c r="G70" s="27" t="n"/>
      <c r="H70" s="28" t="n"/>
      <c r="I70" s="4" t="n"/>
      <c r="J70" s="4" t="n"/>
      <c r="K70" s="4" t="n"/>
      <c r="L70" s="30">
        <f>IF(J70="","",J70-K70)</f>
        <v/>
      </c>
      <c r="M70" s="4" t="n"/>
      <c r="N70" s="30">
        <f>IF(L70="","",L70-M70)</f>
        <v/>
      </c>
      <c r="O70" s="31" t="n"/>
      <c r="P70" s="32">
        <f>IF(O70="","",N70 * O70)</f>
        <v/>
      </c>
      <c r="Q70" s="10">
        <f>_xlfn.XLOOKUP(C70,pcon!C:C,pcon!L:L,"")</f>
        <v/>
      </c>
      <c r="R70" s="98">
        <f>(Q70 / 80) * (O70 * 100)</f>
        <v/>
      </c>
      <c r="S70" s="31" t="n"/>
      <c r="T70" s="31" t="n"/>
      <c r="U70" s="33">
        <f>IF(N70="","",R70 * N70)</f>
        <v/>
      </c>
      <c r="V70" s="4" t="n"/>
      <c r="W70" s="33">
        <f>IF(S70&amp;U70="","",U70 * S70)</f>
        <v/>
      </c>
      <c r="X70" s="33">
        <f>IF(W70="","",U70 + W70)</f>
        <v/>
      </c>
      <c r="Y70" s="33">
        <f>IF(T70="","",U70 * T70)</f>
        <v/>
      </c>
      <c r="Z70" s="34">
        <f>IF(U70="","",X70-V70-Y70)</f>
        <v/>
      </c>
    </row>
    <row r="71">
      <c r="A71" s="25" t="n">
        <v>67</v>
      </c>
      <c r="B71" s="26">
        <f>_xlfn.XLOOKUP(C71,purchase!C:C,pcon!B:B,"")</f>
        <v/>
      </c>
      <c r="C71" s="4" t="n"/>
      <c r="D71" s="29">
        <f>_xlfn.XLOOKUP(C71,purchase!C:C,pcon!D:D,"")</f>
        <v/>
      </c>
      <c r="E71" s="29">
        <f>_xlfn.XLOOKUP(C71,purchase!C:C,pcon!E:E,"")</f>
        <v/>
      </c>
      <c r="F71" s="4" t="n"/>
      <c r="G71" s="27" t="n"/>
      <c r="H71" s="28" t="n"/>
      <c r="I71" s="4" t="n"/>
      <c r="J71" s="4" t="n"/>
      <c r="K71" s="4" t="n"/>
      <c r="L71" s="30">
        <f>IF(J71="","",J71-K71)</f>
        <v/>
      </c>
      <c r="M71" s="4" t="n"/>
      <c r="N71" s="30">
        <f>IF(L71="","",L71-M71)</f>
        <v/>
      </c>
      <c r="O71" s="31" t="n"/>
      <c r="P71" s="32">
        <f>IF(O71="","",N71 * O71)</f>
        <v/>
      </c>
      <c r="Q71" s="10">
        <f>_xlfn.XLOOKUP(C71,pcon!C:C,pcon!L:L,"")</f>
        <v/>
      </c>
      <c r="R71" s="98">
        <f>(Q71 / 80) * (O71 * 100)</f>
        <v/>
      </c>
      <c r="S71" s="31" t="n"/>
      <c r="T71" s="31" t="n"/>
      <c r="U71" s="33">
        <f>IF(N71="","",R71 * N71)</f>
        <v/>
      </c>
      <c r="V71" s="4" t="n"/>
      <c r="W71" s="33">
        <f>IF(S71&amp;U71="","",U71 * S71)</f>
        <v/>
      </c>
      <c r="X71" s="33">
        <f>IF(W71="","",U71 + W71)</f>
        <v/>
      </c>
      <c r="Y71" s="33">
        <f>IF(T71="","",U71 * T71)</f>
        <v/>
      </c>
      <c r="Z71" s="34">
        <f>IF(U71="","",X71-V71-Y71)</f>
        <v/>
      </c>
    </row>
    <row r="72">
      <c r="A72" s="25" t="n">
        <v>68</v>
      </c>
      <c r="B72" s="26">
        <f>_xlfn.XLOOKUP(C72,purchase!C:C,pcon!B:B,"")</f>
        <v/>
      </c>
      <c r="C72" s="4" t="n"/>
      <c r="D72" s="29">
        <f>_xlfn.XLOOKUP(C72,purchase!C:C,pcon!D:D,"")</f>
        <v/>
      </c>
      <c r="E72" s="29">
        <f>_xlfn.XLOOKUP(C72,purchase!C:C,pcon!E:E,"")</f>
        <v/>
      </c>
      <c r="F72" s="4" t="n"/>
      <c r="G72" s="27" t="n"/>
      <c r="H72" s="28" t="n"/>
      <c r="I72" s="4" t="n"/>
      <c r="J72" s="4" t="n"/>
      <c r="K72" s="4" t="n"/>
      <c r="L72" s="30">
        <f>IF(J72="","",J72-K72)</f>
        <v/>
      </c>
      <c r="M72" s="4" t="n"/>
      <c r="N72" s="30">
        <f>IF(L72="","",L72-M72)</f>
        <v/>
      </c>
      <c r="O72" s="31" t="n"/>
      <c r="P72" s="32">
        <f>IF(O72="","",N72 * O72)</f>
        <v/>
      </c>
      <c r="Q72" s="10">
        <f>_xlfn.XLOOKUP(C72,pcon!C:C,pcon!L:L,"")</f>
        <v/>
      </c>
      <c r="R72" s="98">
        <f>(Q72 / 80) * (O72 * 100)</f>
        <v/>
      </c>
      <c r="S72" s="31" t="n"/>
      <c r="T72" s="31" t="n"/>
      <c r="U72" s="33">
        <f>IF(N72="","",R72 * N72)</f>
        <v/>
      </c>
      <c r="V72" s="4" t="n"/>
      <c r="W72" s="33">
        <f>IF(S72&amp;U72="","",U72 * S72)</f>
        <v/>
      </c>
      <c r="X72" s="33">
        <f>IF(W72="","",U72 + W72)</f>
        <v/>
      </c>
      <c r="Y72" s="33">
        <f>IF(T72="","",U72 * T72)</f>
        <v/>
      </c>
      <c r="Z72" s="34">
        <f>IF(U72="","",X72-V72-Y72)</f>
        <v/>
      </c>
    </row>
    <row r="73">
      <c r="A73" s="25" t="n">
        <v>69</v>
      </c>
      <c r="B73" s="26">
        <f>_xlfn.XLOOKUP(C73,purchase!C:C,pcon!B:B,"")</f>
        <v/>
      </c>
      <c r="C73" s="4" t="n"/>
      <c r="D73" s="29">
        <f>_xlfn.XLOOKUP(C73,purchase!C:C,pcon!D:D,"")</f>
        <v/>
      </c>
      <c r="E73" s="29">
        <f>_xlfn.XLOOKUP(C73,purchase!C:C,pcon!E:E,"")</f>
        <v/>
      </c>
      <c r="F73" s="4" t="n"/>
      <c r="G73" s="27" t="n"/>
      <c r="H73" s="28" t="n"/>
      <c r="I73" s="4" t="n"/>
      <c r="J73" s="4" t="n"/>
      <c r="K73" s="4" t="n"/>
      <c r="L73" s="30">
        <f>IF(J73="","",J73-K73)</f>
        <v/>
      </c>
      <c r="M73" s="4" t="n"/>
      <c r="N73" s="30">
        <f>IF(L73="","",L73-M73)</f>
        <v/>
      </c>
      <c r="O73" s="31" t="n"/>
      <c r="P73" s="32">
        <f>IF(O73="","",N73 * O73)</f>
        <v/>
      </c>
      <c r="Q73" s="10">
        <f>_xlfn.XLOOKUP(C73,pcon!C:C,pcon!L:L,"")</f>
        <v/>
      </c>
      <c r="R73" s="98">
        <f>(Q73 / 80) * (O73 * 100)</f>
        <v/>
      </c>
      <c r="S73" s="31" t="n"/>
      <c r="T73" s="31" t="n"/>
      <c r="U73" s="33">
        <f>IF(N73="","",R73 * N73)</f>
        <v/>
      </c>
      <c r="V73" s="4" t="n"/>
      <c r="W73" s="33">
        <f>IF(S73&amp;U73="","",U73 * S73)</f>
        <v/>
      </c>
      <c r="X73" s="33">
        <f>IF(W73="","",U73 + W73)</f>
        <v/>
      </c>
      <c r="Y73" s="33">
        <f>IF(T73="","",U73 * T73)</f>
        <v/>
      </c>
      <c r="Z73" s="34">
        <f>IF(U73="","",X73-V73-Y73)</f>
        <v/>
      </c>
    </row>
    <row r="74">
      <c r="A74" s="25" t="n">
        <v>70</v>
      </c>
      <c r="B74" s="26">
        <f>_xlfn.XLOOKUP(C74,purchase!C:C,pcon!B:B,"")</f>
        <v/>
      </c>
      <c r="C74" s="4" t="n"/>
      <c r="D74" s="29">
        <f>_xlfn.XLOOKUP(C74,purchase!C:C,pcon!D:D,"")</f>
        <v/>
      </c>
      <c r="E74" s="29">
        <f>_xlfn.XLOOKUP(C74,purchase!C:C,pcon!E:E,"")</f>
        <v/>
      </c>
      <c r="F74" s="4" t="n"/>
      <c r="G74" s="27" t="n"/>
      <c r="H74" s="28" t="n"/>
      <c r="I74" s="4" t="n"/>
      <c r="J74" s="4" t="n"/>
      <c r="K74" s="4" t="n"/>
      <c r="L74" s="30">
        <f>IF(J74="","",J74-K74)</f>
        <v/>
      </c>
      <c r="M74" s="4" t="n"/>
      <c r="N74" s="30">
        <f>IF(L74="","",L74-M74)</f>
        <v/>
      </c>
      <c r="O74" s="31" t="n"/>
      <c r="P74" s="32">
        <f>IF(O74="","",N74 * O74)</f>
        <v/>
      </c>
      <c r="Q74" s="10">
        <f>_xlfn.XLOOKUP(C74,pcon!C:C,pcon!L:L,"")</f>
        <v/>
      </c>
      <c r="R74" s="98">
        <f>(Q74 / 80) * (O74 * 100)</f>
        <v/>
      </c>
      <c r="S74" s="31" t="n"/>
      <c r="T74" s="31" t="n"/>
      <c r="U74" s="33">
        <f>IF(N74="","",R74 * N74)</f>
        <v/>
      </c>
      <c r="V74" s="4" t="n"/>
      <c r="W74" s="33">
        <f>IF(S74&amp;U74="","",U74 * S74)</f>
        <v/>
      </c>
      <c r="X74" s="33">
        <f>IF(W74="","",U74 + W74)</f>
        <v/>
      </c>
      <c r="Y74" s="33">
        <f>IF(T74="","",U74 * T74)</f>
        <v/>
      </c>
      <c r="Z74" s="34">
        <f>IF(U74="","",X74-V74-Y74)</f>
        <v/>
      </c>
    </row>
    <row r="75">
      <c r="A75" s="25" t="n">
        <v>71</v>
      </c>
      <c r="B75" s="26">
        <f>_xlfn.XLOOKUP(C75,purchase!C:C,pcon!B:B,"")</f>
        <v/>
      </c>
      <c r="C75" s="4" t="n"/>
      <c r="D75" s="29">
        <f>_xlfn.XLOOKUP(C75,purchase!C:C,pcon!D:D,"")</f>
        <v/>
      </c>
      <c r="E75" s="29">
        <f>_xlfn.XLOOKUP(C75,purchase!C:C,pcon!E:E,"")</f>
        <v/>
      </c>
      <c r="F75" s="4" t="n"/>
      <c r="G75" s="27" t="n"/>
      <c r="H75" s="28" t="n"/>
      <c r="I75" s="4" t="n"/>
      <c r="J75" s="4" t="n"/>
      <c r="K75" s="4" t="n"/>
      <c r="L75" s="30">
        <f>IF(J75="","",J75-K75)</f>
        <v/>
      </c>
      <c r="M75" s="4" t="n"/>
      <c r="N75" s="30">
        <f>IF(L75="","",L75-M75)</f>
        <v/>
      </c>
      <c r="O75" s="31" t="n"/>
      <c r="P75" s="32">
        <f>IF(O75="","",N75 * O75)</f>
        <v/>
      </c>
      <c r="Q75" s="10">
        <f>_xlfn.XLOOKUP(C75,pcon!C:C,pcon!L:L,"")</f>
        <v/>
      </c>
      <c r="R75" s="98">
        <f>(Q75 / 80) * (O75 * 100)</f>
        <v/>
      </c>
      <c r="S75" s="31" t="n"/>
      <c r="T75" s="31" t="n"/>
      <c r="U75" s="33">
        <f>IF(N75="","",R75 * N75)</f>
        <v/>
      </c>
      <c r="V75" s="4" t="n"/>
      <c r="W75" s="33">
        <f>IF(S75&amp;U75="","",U75 * S75)</f>
        <v/>
      </c>
      <c r="X75" s="33">
        <f>IF(W75="","",U75 + W75)</f>
        <v/>
      </c>
      <c r="Y75" s="33">
        <f>IF(T75="","",U75 * T75)</f>
        <v/>
      </c>
      <c r="Z75" s="34">
        <f>IF(U75="","",X75-V75-Y75)</f>
        <v/>
      </c>
    </row>
    <row r="76">
      <c r="A76" s="25" t="n">
        <v>72</v>
      </c>
      <c r="B76" s="26">
        <f>_xlfn.XLOOKUP(C76,purchase!C:C,pcon!B:B,"")</f>
        <v/>
      </c>
      <c r="C76" s="4" t="n"/>
      <c r="D76" s="29">
        <f>_xlfn.XLOOKUP(C76,purchase!C:C,pcon!D:D,"")</f>
        <v/>
      </c>
      <c r="E76" s="29">
        <f>_xlfn.XLOOKUP(C76,purchase!C:C,pcon!E:E,"")</f>
        <v/>
      </c>
      <c r="F76" s="4" t="n"/>
      <c r="G76" s="27" t="n"/>
      <c r="H76" s="28" t="n"/>
      <c r="I76" s="4" t="n"/>
      <c r="J76" s="4" t="n"/>
      <c r="K76" s="4" t="n"/>
      <c r="L76" s="30">
        <f>IF(J76="","",J76-K76)</f>
        <v/>
      </c>
      <c r="M76" s="4" t="n"/>
      <c r="N76" s="30">
        <f>IF(L76="","",L76-M76)</f>
        <v/>
      </c>
      <c r="O76" s="31" t="n"/>
      <c r="P76" s="32">
        <f>IF(O76="","",N76 * O76)</f>
        <v/>
      </c>
      <c r="Q76" s="10">
        <f>_xlfn.XLOOKUP(C76,pcon!C:C,pcon!L:L,"")</f>
        <v/>
      </c>
      <c r="R76" s="98">
        <f>(Q76 / 80) * (O76 * 100)</f>
        <v/>
      </c>
      <c r="S76" s="31" t="n"/>
      <c r="T76" s="31" t="n"/>
      <c r="U76" s="33">
        <f>IF(N76="","",R76 * N76)</f>
        <v/>
      </c>
      <c r="V76" s="4" t="n"/>
      <c r="W76" s="33">
        <f>IF(S76&amp;U76="","",U76 * S76)</f>
        <v/>
      </c>
      <c r="X76" s="33">
        <f>IF(W76="","",U76 + W76)</f>
        <v/>
      </c>
      <c r="Y76" s="33">
        <f>IF(T76="","",U76 * T76)</f>
        <v/>
      </c>
      <c r="Z76" s="34">
        <f>IF(U76="","",X76-V76-Y76)</f>
        <v/>
      </c>
    </row>
    <row r="77">
      <c r="A77" s="25" t="n">
        <v>73</v>
      </c>
      <c r="B77" s="26">
        <f>_xlfn.XLOOKUP(C77,purchase!C:C,pcon!B:B,"")</f>
        <v/>
      </c>
      <c r="C77" s="4" t="n"/>
      <c r="D77" s="29">
        <f>_xlfn.XLOOKUP(C77,purchase!C:C,pcon!D:D,"")</f>
        <v/>
      </c>
      <c r="E77" s="29">
        <f>_xlfn.XLOOKUP(C77,purchase!C:C,pcon!E:E,"")</f>
        <v/>
      </c>
      <c r="F77" s="4" t="n"/>
      <c r="G77" s="27" t="n"/>
      <c r="H77" s="28" t="n"/>
      <c r="I77" s="4" t="n"/>
      <c r="J77" s="4" t="n"/>
      <c r="K77" s="4" t="n"/>
      <c r="L77" s="30">
        <f>IF(J77="","",J77-K77)</f>
        <v/>
      </c>
      <c r="M77" s="4" t="n"/>
      <c r="N77" s="30">
        <f>IF(L77="","",L77-M77)</f>
        <v/>
      </c>
      <c r="O77" s="31" t="n"/>
      <c r="P77" s="32">
        <f>IF(O77="","",N77 * O77)</f>
        <v/>
      </c>
      <c r="Q77" s="10">
        <f>_xlfn.XLOOKUP(C77,pcon!C:C,pcon!L:L,"")</f>
        <v/>
      </c>
      <c r="R77" s="98">
        <f>(Q77 / 80) * (O77 * 100)</f>
        <v/>
      </c>
      <c r="S77" s="31" t="n"/>
      <c r="T77" s="31" t="n"/>
      <c r="U77" s="33">
        <f>IF(N77="","",R77 * N77)</f>
        <v/>
      </c>
      <c r="V77" s="4" t="n"/>
      <c r="W77" s="33">
        <f>IF(S77&amp;U77="","",U77 * S77)</f>
        <v/>
      </c>
      <c r="X77" s="33">
        <f>IF(W77="","",U77 + W77)</f>
        <v/>
      </c>
      <c r="Y77" s="33">
        <f>IF(T77="","",U77 * T77)</f>
        <v/>
      </c>
      <c r="Z77" s="34">
        <f>IF(U77="","",X77-V77-Y77)</f>
        <v/>
      </c>
    </row>
    <row r="78">
      <c r="A78" s="25" t="n">
        <v>74</v>
      </c>
      <c r="B78" s="26">
        <f>_xlfn.XLOOKUP(C78,purchase!C:C,pcon!B:B,"")</f>
        <v/>
      </c>
      <c r="C78" s="4" t="n"/>
      <c r="D78" s="29">
        <f>_xlfn.XLOOKUP(C78,purchase!C:C,pcon!D:D,"")</f>
        <v/>
      </c>
      <c r="E78" s="29">
        <f>_xlfn.XLOOKUP(C78,purchase!C:C,pcon!E:E,"")</f>
        <v/>
      </c>
      <c r="F78" s="4" t="n"/>
      <c r="G78" s="27" t="n"/>
      <c r="H78" s="28" t="n"/>
      <c r="I78" s="4" t="n"/>
      <c r="J78" s="4" t="n"/>
      <c r="K78" s="4" t="n"/>
      <c r="L78" s="30">
        <f>IF(J78="","",J78-K78)</f>
        <v/>
      </c>
      <c r="M78" s="4" t="n"/>
      <c r="N78" s="30">
        <f>IF(L78="","",L78-M78)</f>
        <v/>
      </c>
      <c r="O78" s="31" t="n"/>
      <c r="P78" s="32">
        <f>IF(O78="","",N78 * O78)</f>
        <v/>
      </c>
      <c r="Q78" s="10">
        <f>_xlfn.XLOOKUP(C78,pcon!C:C,pcon!L:L,"")</f>
        <v/>
      </c>
      <c r="R78" s="98">
        <f>(Q78 / 80) * (O78 * 100)</f>
        <v/>
      </c>
      <c r="S78" s="31" t="n"/>
      <c r="T78" s="31" t="n"/>
      <c r="U78" s="33">
        <f>IF(N78="","",R78 * N78)</f>
        <v/>
      </c>
      <c r="V78" s="4" t="n"/>
      <c r="W78" s="33">
        <f>IF(S78&amp;U78="","",U78 * S78)</f>
        <v/>
      </c>
      <c r="X78" s="33">
        <f>IF(W78="","",U78 + W78)</f>
        <v/>
      </c>
      <c r="Y78" s="33">
        <f>IF(T78="","",U78 * T78)</f>
        <v/>
      </c>
      <c r="Z78" s="34">
        <f>IF(U78="","",X78-V78-Y78)</f>
        <v/>
      </c>
    </row>
    <row r="79">
      <c r="A79" s="25" t="n">
        <v>75</v>
      </c>
      <c r="B79" s="26">
        <f>_xlfn.XLOOKUP(C79,purchase!C:C,pcon!B:B,"")</f>
        <v/>
      </c>
      <c r="C79" s="4" t="n"/>
      <c r="D79" s="29">
        <f>_xlfn.XLOOKUP(C79,purchase!C:C,pcon!D:D,"")</f>
        <v/>
      </c>
      <c r="E79" s="29">
        <f>_xlfn.XLOOKUP(C79,purchase!C:C,pcon!E:E,"")</f>
        <v/>
      </c>
      <c r="F79" s="4" t="n"/>
      <c r="G79" s="27" t="n"/>
      <c r="H79" s="28" t="n"/>
      <c r="I79" s="4" t="n"/>
      <c r="J79" s="4" t="n"/>
      <c r="K79" s="4" t="n"/>
      <c r="L79" s="30">
        <f>IF(J79="","",J79-K79)</f>
        <v/>
      </c>
      <c r="M79" s="4" t="n"/>
      <c r="N79" s="30">
        <f>IF(L79="","",L79-M79)</f>
        <v/>
      </c>
      <c r="O79" s="31" t="n"/>
      <c r="P79" s="32">
        <f>IF(O79="","",N79 * O79)</f>
        <v/>
      </c>
      <c r="Q79" s="10">
        <f>_xlfn.XLOOKUP(C79,pcon!C:C,pcon!L:L,"")</f>
        <v/>
      </c>
      <c r="R79" s="98">
        <f>(Q79 / 80) * (O79 * 100)</f>
        <v/>
      </c>
      <c r="S79" s="31" t="n"/>
      <c r="T79" s="31" t="n"/>
      <c r="U79" s="33">
        <f>IF(N79="","",R79 * N79)</f>
        <v/>
      </c>
      <c r="V79" s="4" t="n"/>
      <c r="W79" s="33">
        <f>IF(S79&amp;U79="","",U79 * S79)</f>
        <v/>
      </c>
      <c r="X79" s="33">
        <f>IF(W79="","",U79 + W79)</f>
        <v/>
      </c>
      <c r="Y79" s="33">
        <f>IF(T79="","",U79 * T79)</f>
        <v/>
      </c>
      <c r="Z79" s="34">
        <f>IF(U79="","",X79-V79-Y79)</f>
        <v/>
      </c>
    </row>
    <row r="80">
      <c r="A80" s="25" t="n">
        <v>76</v>
      </c>
      <c r="B80" s="26">
        <f>_xlfn.XLOOKUP(C80,purchase!C:C,pcon!B:B,"")</f>
        <v/>
      </c>
      <c r="C80" s="4" t="n"/>
      <c r="D80" s="29">
        <f>_xlfn.XLOOKUP(C80,purchase!C:C,pcon!D:D,"")</f>
        <v/>
      </c>
      <c r="E80" s="29">
        <f>_xlfn.XLOOKUP(C80,purchase!C:C,pcon!E:E,"")</f>
        <v/>
      </c>
      <c r="F80" s="4" t="n"/>
      <c r="G80" s="27" t="n"/>
      <c r="H80" s="28" t="n"/>
      <c r="I80" s="4" t="n"/>
      <c r="J80" s="4" t="n"/>
      <c r="K80" s="4" t="n"/>
      <c r="L80" s="30">
        <f>IF(J80="","",J80-K80)</f>
        <v/>
      </c>
      <c r="M80" s="4" t="n"/>
      <c r="N80" s="30">
        <f>IF(L80="","",L80-M80)</f>
        <v/>
      </c>
      <c r="O80" s="31" t="n"/>
      <c r="P80" s="32">
        <f>IF(O80="","",N80 * O80)</f>
        <v/>
      </c>
      <c r="Q80" s="10">
        <f>_xlfn.XLOOKUP(C80,pcon!C:C,pcon!L:L,"")</f>
        <v/>
      </c>
      <c r="R80" s="98">
        <f>(Q80 / 80) * (O80 * 100)</f>
        <v/>
      </c>
      <c r="S80" s="31" t="n"/>
      <c r="T80" s="31" t="n"/>
      <c r="U80" s="33">
        <f>IF(N80="","",R80 * N80)</f>
        <v/>
      </c>
      <c r="V80" s="4" t="n"/>
      <c r="W80" s="33">
        <f>IF(S80&amp;U80="","",U80 * S80)</f>
        <v/>
      </c>
      <c r="X80" s="33">
        <f>IF(W80="","",U80 + W80)</f>
        <v/>
      </c>
      <c r="Y80" s="33">
        <f>IF(T80="","",U80 * T80)</f>
        <v/>
      </c>
      <c r="Z80" s="34">
        <f>IF(U80="","",X80-V80-Y80)</f>
        <v/>
      </c>
    </row>
    <row r="81">
      <c r="A81" s="25" t="n">
        <v>77</v>
      </c>
      <c r="B81" s="26">
        <f>_xlfn.XLOOKUP(C81,purchase!C:C,pcon!B:B,"")</f>
        <v/>
      </c>
      <c r="C81" s="4" t="n"/>
      <c r="D81" s="29">
        <f>_xlfn.XLOOKUP(C81,purchase!C:C,pcon!D:D,"")</f>
        <v/>
      </c>
      <c r="E81" s="29">
        <f>_xlfn.XLOOKUP(C81,purchase!C:C,pcon!E:E,"")</f>
        <v/>
      </c>
      <c r="F81" s="4" t="n"/>
      <c r="G81" s="27" t="n"/>
      <c r="H81" s="28" t="n"/>
      <c r="I81" s="4" t="n"/>
      <c r="J81" s="4" t="n"/>
      <c r="K81" s="4" t="n"/>
      <c r="L81" s="30">
        <f>IF(J81="","",J81-K81)</f>
        <v/>
      </c>
      <c r="M81" s="4" t="n"/>
      <c r="N81" s="30">
        <f>IF(L81="","",L81-M81)</f>
        <v/>
      </c>
      <c r="O81" s="31" t="n"/>
      <c r="P81" s="32">
        <f>IF(O81="","",N81 * O81)</f>
        <v/>
      </c>
      <c r="Q81" s="10">
        <f>_xlfn.XLOOKUP(C81,pcon!C:C,pcon!L:L,"")</f>
        <v/>
      </c>
      <c r="R81" s="98">
        <f>(Q81 / 80) * (O81 * 100)</f>
        <v/>
      </c>
      <c r="S81" s="31" t="n"/>
      <c r="T81" s="31" t="n"/>
      <c r="U81" s="33">
        <f>IF(N81="","",R81 * N81)</f>
        <v/>
      </c>
      <c r="V81" s="4" t="n"/>
      <c r="W81" s="33">
        <f>IF(S81&amp;U81="","",U81 * S81)</f>
        <v/>
      </c>
      <c r="X81" s="33">
        <f>IF(W81="","",U81 + W81)</f>
        <v/>
      </c>
      <c r="Y81" s="33">
        <f>IF(T81="","",U81 * T81)</f>
        <v/>
      </c>
      <c r="Z81" s="34">
        <f>IF(U81="","",X81-V81-Y81)</f>
        <v/>
      </c>
    </row>
    <row r="82">
      <c r="A82" s="25" t="n">
        <v>78</v>
      </c>
      <c r="B82" s="26">
        <f>_xlfn.XLOOKUP(C82,purchase!C:C,pcon!B:B,"")</f>
        <v/>
      </c>
      <c r="C82" s="4" t="n"/>
      <c r="D82" s="29">
        <f>_xlfn.XLOOKUP(C82,purchase!C:C,pcon!D:D,"")</f>
        <v/>
      </c>
      <c r="E82" s="29">
        <f>_xlfn.XLOOKUP(C82,purchase!C:C,pcon!E:E,"")</f>
        <v/>
      </c>
      <c r="F82" s="4" t="n"/>
      <c r="G82" s="27" t="n"/>
      <c r="H82" s="28" t="n"/>
      <c r="I82" s="4" t="n"/>
      <c r="J82" s="4" t="n"/>
      <c r="K82" s="4" t="n"/>
      <c r="L82" s="30">
        <f>IF(J82="","",J82-K82)</f>
        <v/>
      </c>
      <c r="M82" s="4" t="n"/>
      <c r="N82" s="30">
        <f>IF(L82="","",L82-M82)</f>
        <v/>
      </c>
      <c r="O82" s="31" t="n"/>
      <c r="P82" s="32">
        <f>IF(O82="","",N82 * O82)</f>
        <v/>
      </c>
      <c r="Q82" s="10">
        <f>_xlfn.XLOOKUP(C82,pcon!C:C,pcon!L:L,"")</f>
        <v/>
      </c>
      <c r="R82" s="98">
        <f>(Q82 / 80) * (O82 * 100)</f>
        <v/>
      </c>
      <c r="S82" s="31" t="n"/>
      <c r="T82" s="31" t="n"/>
      <c r="U82" s="33">
        <f>IF(N82="","",R82 * N82)</f>
        <v/>
      </c>
      <c r="V82" s="4" t="n"/>
      <c r="W82" s="33">
        <f>IF(S82&amp;U82="","",U82 * S82)</f>
        <v/>
      </c>
      <c r="X82" s="33">
        <f>IF(W82="","",U82 + W82)</f>
        <v/>
      </c>
      <c r="Y82" s="33">
        <f>IF(T82="","",U82 * T82)</f>
        <v/>
      </c>
      <c r="Z82" s="34">
        <f>IF(U82="","",X82-V82-Y82)</f>
        <v/>
      </c>
    </row>
    <row r="83">
      <c r="A83" s="25" t="n">
        <v>79</v>
      </c>
      <c r="B83" s="26">
        <f>_xlfn.XLOOKUP(C83,purchase!C:C,pcon!B:B,"")</f>
        <v/>
      </c>
      <c r="C83" s="4" t="n"/>
      <c r="D83" s="29">
        <f>_xlfn.XLOOKUP(C83,purchase!C:C,pcon!D:D,"")</f>
        <v/>
      </c>
      <c r="E83" s="29">
        <f>_xlfn.XLOOKUP(C83,purchase!C:C,pcon!E:E,"")</f>
        <v/>
      </c>
      <c r="F83" s="4" t="n"/>
      <c r="G83" s="27" t="n"/>
      <c r="H83" s="28" t="n"/>
      <c r="I83" s="4" t="n"/>
      <c r="J83" s="4" t="n"/>
      <c r="K83" s="4" t="n"/>
      <c r="L83" s="30">
        <f>IF(J83="","",J83-K83)</f>
        <v/>
      </c>
      <c r="M83" s="4" t="n"/>
      <c r="N83" s="30">
        <f>IF(L83="","",L83-M83)</f>
        <v/>
      </c>
      <c r="O83" s="31" t="n"/>
      <c r="P83" s="32">
        <f>IF(O83="","",N83 * O83)</f>
        <v/>
      </c>
      <c r="Q83" s="10">
        <f>_xlfn.XLOOKUP(C83,pcon!C:C,pcon!L:L,"")</f>
        <v/>
      </c>
      <c r="R83" s="98">
        <f>(Q83 / 80) * (O83 * 100)</f>
        <v/>
      </c>
      <c r="S83" s="31" t="n"/>
      <c r="T83" s="31" t="n"/>
      <c r="U83" s="33">
        <f>IF(N83="","",R83 * N83)</f>
        <v/>
      </c>
      <c r="V83" s="4" t="n"/>
      <c r="W83" s="33">
        <f>IF(S83&amp;U83="","",U83 * S83)</f>
        <v/>
      </c>
      <c r="X83" s="33">
        <f>IF(W83="","",U83 + W83)</f>
        <v/>
      </c>
      <c r="Y83" s="33">
        <f>IF(T83="","",U83 * T83)</f>
        <v/>
      </c>
      <c r="Z83" s="34">
        <f>IF(U83="","",X83-V83-Y83)</f>
        <v/>
      </c>
    </row>
    <row r="84">
      <c r="A84" s="25" t="n">
        <v>80</v>
      </c>
      <c r="B84" s="26">
        <f>_xlfn.XLOOKUP(C84,purchase!C:C,pcon!B:B,"")</f>
        <v/>
      </c>
      <c r="C84" s="4" t="n"/>
      <c r="D84" s="29">
        <f>_xlfn.XLOOKUP(C84,purchase!C:C,pcon!D:D,"")</f>
        <v/>
      </c>
      <c r="E84" s="29">
        <f>_xlfn.XLOOKUP(C84,purchase!C:C,pcon!E:E,"")</f>
        <v/>
      </c>
      <c r="F84" s="4" t="n"/>
      <c r="G84" s="27" t="n"/>
      <c r="H84" s="28" t="n"/>
      <c r="I84" s="4" t="n"/>
      <c r="J84" s="4" t="n"/>
      <c r="K84" s="4" t="n"/>
      <c r="L84" s="30">
        <f>IF(J84="","",J84-K84)</f>
        <v/>
      </c>
      <c r="M84" s="4" t="n"/>
      <c r="N84" s="30">
        <f>IF(L84="","",L84-M84)</f>
        <v/>
      </c>
      <c r="O84" s="31" t="n"/>
      <c r="P84" s="32">
        <f>IF(O84="","",N84 * O84)</f>
        <v/>
      </c>
      <c r="Q84" s="10">
        <f>_xlfn.XLOOKUP(C84,pcon!C:C,pcon!L:L,"")</f>
        <v/>
      </c>
      <c r="R84" s="98">
        <f>(Q84 / 80) * (O84 * 100)</f>
        <v/>
      </c>
      <c r="S84" s="31" t="n"/>
      <c r="T84" s="31" t="n"/>
      <c r="U84" s="33">
        <f>IF(N84="","",R84 * N84)</f>
        <v/>
      </c>
      <c r="V84" s="4" t="n"/>
      <c r="W84" s="33">
        <f>IF(S84&amp;U84="","",U84 * S84)</f>
        <v/>
      </c>
      <c r="X84" s="33">
        <f>IF(W84="","",U84 + W84)</f>
        <v/>
      </c>
      <c r="Y84" s="33">
        <f>IF(T84="","",U84 * T84)</f>
        <v/>
      </c>
      <c r="Z84" s="34">
        <f>IF(U84="","",X84-V84-Y84)</f>
        <v/>
      </c>
    </row>
    <row r="85">
      <c r="A85" s="25" t="n">
        <v>81</v>
      </c>
      <c r="B85" s="26">
        <f>_xlfn.XLOOKUP(C85,purchase!C:C,pcon!B:B,"")</f>
        <v/>
      </c>
      <c r="C85" s="4" t="n"/>
      <c r="D85" s="29">
        <f>_xlfn.XLOOKUP(C85,purchase!C:C,pcon!D:D,"")</f>
        <v/>
      </c>
      <c r="E85" s="29">
        <f>_xlfn.XLOOKUP(C85,purchase!C:C,pcon!E:E,"")</f>
        <v/>
      </c>
      <c r="F85" s="4" t="n"/>
      <c r="G85" s="27" t="n"/>
      <c r="H85" s="28" t="n"/>
      <c r="I85" s="4" t="n"/>
      <c r="J85" s="4" t="n"/>
      <c r="K85" s="4" t="n"/>
      <c r="L85" s="30">
        <f>IF(J85="","",J85-K85)</f>
        <v/>
      </c>
      <c r="M85" s="4" t="n"/>
      <c r="N85" s="30">
        <f>IF(L85="","",L85-M85)</f>
        <v/>
      </c>
      <c r="O85" s="31" t="n"/>
      <c r="P85" s="32">
        <f>IF(O85="","",N85 * O85)</f>
        <v/>
      </c>
      <c r="Q85" s="10">
        <f>_xlfn.XLOOKUP(C85,pcon!C:C,pcon!L:L,"")</f>
        <v/>
      </c>
      <c r="R85" s="98">
        <f>(Q85 / 80) * (O85 * 100)</f>
        <v/>
      </c>
      <c r="S85" s="31" t="n"/>
      <c r="T85" s="31" t="n"/>
      <c r="U85" s="33">
        <f>IF(N85="","",R85 * N85)</f>
        <v/>
      </c>
      <c r="V85" s="4" t="n"/>
      <c r="W85" s="33">
        <f>IF(S85&amp;U85="","",U85 * S85)</f>
        <v/>
      </c>
      <c r="X85" s="33">
        <f>IF(W85="","",U85 + W85)</f>
        <v/>
      </c>
      <c r="Y85" s="33">
        <f>IF(T85="","",U85 * T85)</f>
        <v/>
      </c>
      <c r="Z85" s="34">
        <f>IF(U85="","",X85-V85-Y85)</f>
        <v/>
      </c>
    </row>
    <row r="86">
      <c r="A86" s="25" t="n">
        <v>82</v>
      </c>
      <c r="B86" s="26">
        <f>_xlfn.XLOOKUP(C86,purchase!C:C,pcon!B:B,"")</f>
        <v/>
      </c>
      <c r="C86" s="4" t="n"/>
      <c r="D86" s="29">
        <f>_xlfn.XLOOKUP(C86,purchase!C:C,pcon!D:D,"")</f>
        <v/>
      </c>
      <c r="E86" s="29">
        <f>_xlfn.XLOOKUP(C86,purchase!C:C,pcon!E:E,"")</f>
        <v/>
      </c>
      <c r="F86" s="4" t="n"/>
      <c r="G86" s="27" t="n"/>
      <c r="H86" s="28" t="n"/>
      <c r="I86" s="4" t="n"/>
      <c r="J86" s="4" t="n"/>
      <c r="K86" s="4" t="n"/>
      <c r="L86" s="30">
        <f>IF(J86="","",J86-K86)</f>
        <v/>
      </c>
      <c r="M86" s="4" t="n"/>
      <c r="N86" s="30">
        <f>IF(L86="","",L86-M86)</f>
        <v/>
      </c>
      <c r="O86" s="31" t="n"/>
      <c r="P86" s="32">
        <f>IF(O86="","",N86 * O86)</f>
        <v/>
      </c>
      <c r="Q86" s="10">
        <f>_xlfn.XLOOKUP(C86,pcon!C:C,pcon!L:L,"")</f>
        <v/>
      </c>
      <c r="R86" s="98">
        <f>(Q86 / 80) * (O86 * 100)</f>
        <v/>
      </c>
      <c r="S86" s="31" t="n"/>
      <c r="T86" s="31" t="n"/>
      <c r="U86" s="33">
        <f>IF(N86="","",R86 * N86)</f>
        <v/>
      </c>
      <c r="V86" s="4" t="n"/>
      <c r="W86" s="33">
        <f>IF(S86&amp;U86="","",U86 * S86)</f>
        <v/>
      </c>
      <c r="X86" s="33">
        <f>IF(W86="","",U86 + W86)</f>
        <v/>
      </c>
      <c r="Y86" s="33">
        <f>IF(T86="","",U86 * T86)</f>
        <v/>
      </c>
      <c r="Z86" s="34">
        <f>IF(U86="","",X86-V86-Y86)</f>
        <v/>
      </c>
    </row>
    <row r="87">
      <c r="A87" s="25" t="n">
        <v>83</v>
      </c>
      <c r="B87" s="26">
        <f>_xlfn.XLOOKUP(C87,purchase!C:C,pcon!B:B,"")</f>
        <v/>
      </c>
      <c r="C87" s="4" t="n"/>
      <c r="D87" s="29">
        <f>_xlfn.XLOOKUP(C87,purchase!C:C,pcon!D:D,"")</f>
        <v/>
      </c>
      <c r="E87" s="29">
        <f>_xlfn.XLOOKUP(C87,purchase!C:C,pcon!E:E,"")</f>
        <v/>
      </c>
      <c r="F87" s="4" t="n"/>
      <c r="G87" s="27" t="n"/>
      <c r="H87" s="28" t="n"/>
      <c r="I87" s="4" t="n"/>
      <c r="J87" s="4" t="n"/>
      <c r="K87" s="4" t="n"/>
      <c r="L87" s="30">
        <f>IF(J87="","",J87-K87)</f>
        <v/>
      </c>
      <c r="M87" s="4" t="n"/>
      <c r="N87" s="30">
        <f>IF(L87="","",L87-M87)</f>
        <v/>
      </c>
      <c r="O87" s="31" t="n"/>
      <c r="P87" s="32">
        <f>IF(O87="","",N87 * O87)</f>
        <v/>
      </c>
      <c r="Q87" s="10">
        <f>_xlfn.XLOOKUP(C87,pcon!C:C,pcon!L:L,"")</f>
        <v/>
      </c>
      <c r="R87" s="98">
        <f>(Q87 / 80) * (O87 * 100)</f>
        <v/>
      </c>
      <c r="S87" s="31" t="n"/>
      <c r="T87" s="31" t="n"/>
      <c r="U87" s="33">
        <f>IF(N87="","",R87 * N87)</f>
        <v/>
      </c>
      <c r="V87" s="4" t="n"/>
      <c r="W87" s="33">
        <f>IF(S87&amp;U87="","",U87 * S87)</f>
        <v/>
      </c>
      <c r="X87" s="33">
        <f>IF(W87="","",U87 + W87)</f>
        <v/>
      </c>
      <c r="Y87" s="33">
        <f>IF(T87="","",U87 * T87)</f>
        <v/>
      </c>
      <c r="Z87" s="34">
        <f>IF(U87="","",X87-V87-Y87)</f>
        <v/>
      </c>
    </row>
    <row r="88">
      <c r="A88" s="25" t="n">
        <v>84</v>
      </c>
      <c r="B88" s="26">
        <f>_xlfn.XLOOKUP(C88,purchase!C:C,pcon!B:B,"")</f>
        <v/>
      </c>
      <c r="C88" s="4" t="n"/>
      <c r="D88" s="29">
        <f>_xlfn.XLOOKUP(C88,purchase!C:C,pcon!D:D,"")</f>
        <v/>
      </c>
      <c r="E88" s="29">
        <f>_xlfn.XLOOKUP(C88,purchase!C:C,pcon!E:E,"")</f>
        <v/>
      </c>
      <c r="F88" s="4" t="n"/>
      <c r="G88" s="27" t="n"/>
      <c r="H88" s="28" t="n"/>
      <c r="I88" s="4" t="n"/>
      <c r="J88" s="4" t="n"/>
      <c r="K88" s="4" t="n"/>
      <c r="L88" s="30">
        <f>IF(J88="","",J88-K88)</f>
        <v/>
      </c>
      <c r="M88" s="4" t="n"/>
      <c r="N88" s="30">
        <f>IF(L88="","",L88-M88)</f>
        <v/>
      </c>
      <c r="O88" s="31" t="n"/>
      <c r="P88" s="32">
        <f>IF(O88="","",N88 * O88)</f>
        <v/>
      </c>
      <c r="Q88" s="10">
        <f>_xlfn.XLOOKUP(C88,pcon!C:C,pcon!L:L,"")</f>
        <v/>
      </c>
      <c r="R88" s="98">
        <f>(Q88 / 80) * (O88 * 100)</f>
        <v/>
      </c>
      <c r="S88" s="31" t="n"/>
      <c r="T88" s="31" t="n"/>
      <c r="U88" s="33">
        <f>IF(N88="","",R88 * N88)</f>
        <v/>
      </c>
      <c r="V88" s="4" t="n"/>
      <c r="W88" s="33">
        <f>IF(S88&amp;U88="","",U88 * S88)</f>
        <v/>
      </c>
      <c r="X88" s="33">
        <f>IF(W88="","",U88 + W88)</f>
        <v/>
      </c>
      <c r="Y88" s="33">
        <f>IF(T88="","",U88 * T88)</f>
        <v/>
      </c>
      <c r="Z88" s="34">
        <f>IF(U88="","",X88-V88-Y88)</f>
        <v/>
      </c>
    </row>
    <row r="89">
      <c r="A89" s="25" t="n">
        <v>85</v>
      </c>
      <c r="B89" s="26">
        <f>_xlfn.XLOOKUP(C89,purchase!C:C,pcon!B:B,"")</f>
        <v/>
      </c>
      <c r="C89" s="4" t="n"/>
      <c r="D89" s="29">
        <f>_xlfn.XLOOKUP(C89,purchase!C:C,pcon!D:D,"")</f>
        <v/>
      </c>
      <c r="E89" s="29">
        <f>_xlfn.XLOOKUP(C89,purchase!C:C,pcon!E:E,"")</f>
        <v/>
      </c>
      <c r="F89" s="4" t="n"/>
      <c r="G89" s="27" t="n"/>
      <c r="H89" s="28" t="n"/>
      <c r="I89" s="4" t="n"/>
      <c r="J89" s="4" t="n"/>
      <c r="K89" s="4" t="n"/>
      <c r="L89" s="30">
        <f>IF(J89="","",J89-K89)</f>
        <v/>
      </c>
      <c r="M89" s="4" t="n"/>
      <c r="N89" s="30">
        <f>IF(L89="","",L89-M89)</f>
        <v/>
      </c>
      <c r="O89" s="31" t="n"/>
      <c r="P89" s="32">
        <f>IF(O89="","",N89 * O89)</f>
        <v/>
      </c>
      <c r="Q89" s="10">
        <f>_xlfn.XLOOKUP(C89,pcon!C:C,pcon!L:L,"")</f>
        <v/>
      </c>
      <c r="R89" s="98">
        <f>(Q89 / 80) * (O89 * 100)</f>
        <v/>
      </c>
      <c r="S89" s="31" t="n"/>
      <c r="T89" s="31" t="n"/>
      <c r="U89" s="33">
        <f>IF(N89="","",R89 * N89)</f>
        <v/>
      </c>
      <c r="V89" s="4" t="n"/>
      <c r="W89" s="33">
        <f>IF(S89&amp;U89="","",U89 * S89)</f>
        <v/>
      </c>
      <c r="X89" s="33">
        <f>IF(W89="","",U89 + W89)</f>
        <v/>
      </c>
      <c r="Y89" s="33">
        <f>IF(T89="","",U89 * T89)</f>
        <v/>
      </c>
      <c r="Z89" s="34">
        <f>IF(U89="","",X89-V89-Y89)</f>
        <v/>
      </c>
    </row>
    <row r="90">
      <c r="A90" s="25" t="n">
        <v>86</v>
      </c>
      <c r="B90" s="26">
        <f>_xlfn.XLOOKUP(C90,purchase!C:C,pcon!B:B,"")</f>
        <v/>
      </c>
      <c r="C90" s="4" t="n"/>
      <c r="D90" s="29">
        <f>_xlfn.XLOOKUP(C90,purchase!C:C,pcon!D:D,"")</f>
        <v/>
      </c>
      <c r="E90" s="29">
        <f>_xlfn.XLOOKUP(C90,purchase!C:C,pcon!E:E,"")</f>
        <v/>
      </c>
      <c r="F90" s="4" t="n"/>
      <c r="G90" s="27" t="n"/>
      <c r="H90" s="28" t="n"/>
      <c r="I90" s="4" t="n"/>
      <c r="J90" s="4" t="n"/>
      <c r="K90" s="4" t="n"/>
      <c r="L90" s="30">
        <f>IF(J90="","",J90-K90)</f>
        <v/>
      </c>
      <c r="M90" s="4" t="n"/>
      <c r="N90" s="30">
        <f>IF(L90="","",L90-M90)</f>
        <v/>
      </c>
      <c r="O90" s="31" t="n"/>
      <c r="P90" s="32">
        <f>IF(O90="","",N90 * O90)</f>
        <v/>
      </c>
      <c r="Q90" s="10">
        <f>_xlfn.XLOOKUP(C90,pcon!C:C,pcon!L:L,"")</f>
        <v/>
      </c>
      <c r="R90" s="98">
        <f>(Q90 / 80) * (O90 * 100)</f>
        <v/>
      </c>
      <c r="S90" s="31" t="n"/>
      <c r="T90" s="31" t="n"/>
      <c r="U90" s="33">
        <f>IF(N90="","",R90 * N90)</f>
        <v/>
      </c>
      <c r="V90" s="4" t="n"/>
      <c r="W90" s="33">
        <f>IF(S90&amp;U90="","",U90 * S90)</f>
        <v/>
      </c>
      <c r="X90" s="33">
        <f>IF(W90="","",U90 + W90)</f>
        <v/>
      </c>
      <c r="Y90" s="33">
        <f>IF(T90="","",U90 * T90)</f>
        <v/>
      </c>
      <c r="Z90" s="34">
        <f>IF(U90="","",X90-V90-Y90)</f>
        <v/>
      </c>
    </row>
    <row r="91">
      <c r="A91" s="25" t="n">
        <v>87</v>
      </c>
      <c r="B91" s="26">
        <f>_xlfn.XLOOKUP(C91,purchase!C:C,pcon!B:B,"")</f>
        <v/>
      </c>
      <c r="C91" s="4" t="n"/>
      <c r="D91" s="29">
        <f>_xlfn.XLOOKUP(C91,purchase!C:C,pcon!D:D,"")</f>
        <v/>
      </c>
      <c r="E91" s="29">
        <f>_xlfn.XLOOKUP(C91,purchase!C:C,pcon!E:E,"")</f>
        <v/>
      </c>
      <c r="F91" s="4" t="n"/>
      <c r="G91" s="27" t="n"/>
      <c r="H91" s="28" t="n"/>
      <c r="I91" s="4" t="n"/>
      <c r="J91" s="4" t="n"/>
      <c r="K91" s="4" t="n"/>
      <c r="L91" s="30">
        <f>IF(J91="","",J91-K91)</f>
        <v/>
      </c>
      <c r="M91" s="4" t="n"/>
      <c r="N91" s="30">
        <f>IF(L91="","",L91-M91)</f>
        <v/>
      </c>
      <c r="O91" s="31" t="n"/>
      <c r="P91" s="32">
        <f>IF(O91="","",N91 * O91)</f>
        <v/>
      </c>
      <c r="Q91" s="10">
        <f>_xlfn.XLOOKUP(C91,pcon!C:C,pcon!L:L,"")</f>
        <v/>
      </c>
      <c r="R91" s="98">
        <f>(Q91 / 80) * (O91 * 100)</f>
        <v/>
      </c>
      <c r="S91" s="31" t="n"/>
      <c r="T91" s="31" t="n"/>
      <c r="U91" s="33">
        <f>IF(N91="","",R91 * N91)</f>
        <v/>
      </c>
      <c r="V91" s="4" t="n"/>
      <c r="W91" s="33">
        <f>IF(S91&amp;U91="","",U91 * S91)</f>
        <v/>
      </c>
      <c r="X91" s="33">
        <f>IF(W91="","",U91 + W91)</f>
        <v/>
      </c>
      <c r="Y91" s="33">
        <f>IF(T91="","",U91 * T91)</f>
        <v/>
      </c>
      <c r="Z91" s="34">
        <f>IF(U91="","",X91-V91-Y91)</f>
        <v/>
      </c>
    </row>
    <row r="92">
      <c r="A92" s="25" t="n">
        <v>88</v>
      </c>
      <c r="B92" s="26">
        <f>_xlfn.XLOOKUP(C92,purchase!C:C,pcon!B:B,"")</f>
        <v/>
      </c>
      <c r="C92" s="4" t="n"/>
      <c r="D92" s="29">
        <f>_xlfn.XLOOKUP(C92,purchase!C:C,pcon!D:D,"")</f>
        <v/>
      </c>
      <c r="E92" s="29">
        <f>_xlfn.XLOOKUP(C92,purchase!C:C,pcon!E:E,"")</f>
        <v/>
      </c>
      <c r="F92" s="4" t="n"/>
      <c r="G92" s="27" t="n"/>
      <c r="H92" s="28" t="n"/>
      <c r="I92" s="4" t="n"/>
      <c r="J92" s="4" t="n"/>
      <c r="K92" s="4" t="n"/>
      <c r="L92" s="30">
        <f>IF(J92="","",J92-K92)</f>
        <v/>
      </c>
      <c r="M92" s="4" t="n"/>
      <c r="N92" s="30">
        <f>IF(L92="","",L92-M92)</f>
        <v/>
      </c>
      <c r="O92" s="31" t="n"/>
      <c r="P92" s="32">
        <f>IF(O92="","",N92 * O92)</f>
        <v/>
      </c>
      <c r="Q92" s="10">
        <f>_xlfn.XLOOKUP(C92,pcon!C:C,pcon!L:L,"")</f>
        <v/>
      </c>
      <c r="R92" s="98">
        <f>(Q92 / 80) * (O92 * 100)</f>
        <v/>
      </c>
      <c r="S92" s="31" t="n"/>
      <c r="T92" s="31" t="n"/>
      <c r="U92" s="33">
        <f>IF(N92="","",R92 * N92)</f>
        <v/>
      </c>
      <c r="V92" s="4" t="n"/>
      <c r="W92" s="33">
        <f>IF(S92&amp;U92="","",U92 * S92)</f>
        <v/>
      </c>
      <c r="X92" s="33">
        <f>IF(W92="","",U92 + W92)</f>
        <v/>
      </c>
      <c r="Y92" s="33">
        <f>IF(T92="","",U92 * T92)</f>
        <v/>
      </c>
      <c r="Z92" s="34">
        <f>IF(U92="","",X92-V92-Y92)</f>
        <v/>
      </c>
    </row>
    <row r="93">
      <c r="A93" s="25" t="n">
        <v>89</v>
      </c>
      <c r="B93" s="26">
        <f>_xlfn.XLOOKUP(C93,purchase!C:C,pcon!B:B,"")</f>
        <v/>
      </c>
      <c r="C93" s="4" t="n"/>
      <c r="D93" s="29">
        <f>_xlfn.XLOOKUP(C93,purchase!C:C,pcon!D:D,"")</f>
        <v/>
      </c>
      <c r="E93" s="29">
        <f>_xlfn.XLOOKUP(C93,purchase!C:C,pcon!E:E,"")</f>
        <v/>
      </c>
      <c r="F93" s="4" t="n"/>
      <c r="G93" s="27" t="n"/>
      <c r="H93" s="28" t="n"/>
      <c r="I93" s="4" t="n"/>
      <c r="J93" s="4" t="n"/>
      <c r="K93" s="4" t="n"/>
      <c r="L93" s="30">
        <f>IF(J93="","",J93-K93)</f>
        <v/>
      </c>
      <c r="M93" s="4" t="n"/>
      <c r="N93" s="30">
        <f>IF(L93="","",L93-M93)</f>
        <v/>
      </c>
      <c r="O93" s="31" t="n"/>
      <c r="P93" s="32">
        <f>IF(O93="","",N93 * O93)</f>
        <v/>
      </c>
      <c r="Q93" s="10">
        <f>_xlfn.XLOOKUP(C93,pcon!C:C,pcon!L:L,"")</f>
        <v/>
      </c>
      <c r="R93" s="98">
        <f>(Q93 / 80) * (O93 * 100)</f>
        <v/>
      </c>
      <c r="S93" s="31" t="n"/>
      <c r="T93" s="31" t="n"/>
      <c r="U93" s="33">
        <f>IF(N93="","",R93 * N93)</f>
        <v/>
      </c>
      <c r="V93" s="4" t="n"/>
      <c r="W93" s="33">
        <f>IF(S93&amp;U93="","",U93 * S93)</f>
        <v/>
      </c>
      <c r="X93" s="33">
        <f>IF(W93="","",U93 + W93)</f>
        <v/>
      </c>
      <c r="Y93" s="33">
        <f>IF(T93="","",U93 * T93)</f>
        <v/>
      </c>
      <c r="Z93" s="34">
        <f>IF(U93="","",X93-V93-Y93)</f>
        <v/>
      </c>
    </row>
    <row r="94">
      <c r="A94" s="25" t="n">
        <v>90</v>
      </c>
      <c r="B94" s="26">
        <f>_xlfn.XLOOKUP(C94,purchase!C:C,pcon!B:B,"")</f>
        <v/>
      </c>
      <c r="C94" s="4" t="n"/>
      <c r="D94" s="29">
        <f>_xlfn.XLOOKUP(C94,purchase!C:C,pcon!D:D,"")</f>
        <v/>
      </c>
      <c r="E94" s="29">
        <f>_xlfn.XLOOKUP(C94,purchase!C:C,pcon!E:E,"")</f>
        <v/>
      </c>
      <c r="F94" s="4" t="n"/>
      <c r="G94" s="27" t="n"/>
      <c r="H94" s="28" t="n"/>
      <c r="I94" s="4" t="n"/>
      <c r="J94" s="4" t="n"/>
      <c r="K94" s="4" t="n"/>
      <c r="L94" s="30">
        <f>IF(J94="","",J94-K94)</f>
        <v/>
      </c>
      <c r="M94" s="4" t="n"/>
      <c r="N94" s="30">
        <f>IF(L94="","",L94-M94)</f>
        <v/>
      </c>
      <c r="O94" s="31" t="n"/>
      <c r="P94" s="32">
        <f>IF(O94="","",N94 * O94)</f>
        <v/>
      </c>
      <c r="Q94" s="10">
        <f>_xlfn.XLOOKUP(C94,pcon!C:C,pcon!L:L,"")</f>
        <v/>
      </c>
      <c r="R94" s="98">
        <f>(Q94 / 80) * (O94 * 100)</f>
        <v/>
      </c>
      <c r="S94" s="31" t="n"/>
      <c r="T94" s="31" t="n"/>
      <c r="U94" s="33">
        <f>IF(N94="","",R94 * N94)</f>
        <v/>
      </c>
      <c r="V94" s="4" t="n"/>
      <c r="W94" s="33">
        <f>IF(S94&amp;U94="","",U94 * S94)</f>
        <v/>
      </c>
      <c r="X94" s="33">
        <f>IF(W94="","",U94 + W94)</f>
        <v/>
      </c>
      <c r="Y94" s="33">
        <f>IF(T94="","",U94 * T94)</f>
        <v/>
      </c>
      <c r="Z94" s="34">
        <f>IF(U94="","",X94-V94-Y94)</f>
        <v/>
      </c>
    </row>
    <row r="95">
      <c r="A95" s="25" t="n">
        <v>91</v>
      </c>
      <c r="B95" s="26">
        <f>_xlfn.XLOOKUP(C95,purchase!C:C,pcon!B:B,"")</f>
        <v/>
      </c>
      <c r="C95" s="4" t="n"/>
      <c r="D95" s="29">
        <f>_xlfn.XLOOKUP(C95,purchase!C:C,pcon!D:D,"")</f>
        <v/>
      </c>
      <c r="E95" s="29">
        <f>_xlfn.XLOOKUP(C95,purchase!C:C,pcon!E:E,"")</f>
        <v/>
      </c>
      <c r="F95" s="4" t="n"/>
      <c r="G95" s="27" t="n"/>
      <c r="H95" s="28" t="n"/>
      <c r="I95" s="4" t="n"/>
      <c r="J95" s="4" t="n"/>
      <c r="K95" s="4" t="n"/>
      <c r="L95" s="30">
        <f>IF(J95="","",J95-K95)</f>
        <v/>
      </c>
      <c r="M95" s="4" t="n"/>
      <c r="N95" s="30">
        <f>IF(L95="","",L95-M95)</f>
        <v/>
      </c>
      <c r="O95" s="31" t="n"/>
      <c r="P95" s="32">
        <f>IF(O95="","",N95 * O95)</f>
        <v/>
      </c>
      <c r="Q95" s="10">
        <f>_xlfn.XLOOKUP(C95,pcon!C:C,pcon!L:L,"")</f>
        <v/>
      </c>
      <c r="R95" s="98">
        <f>(Q95 / 80) * (O95 * 100)</f>
        <v/>
      </c>
      <c r="S95" s="31" t="n"/>
      <c r="T95" s="31" t="n"/>
      <c r="U95" s="33">
        <f>IF(N95="","",R95 * N95)</f>
        <v/>
      </c>
      <c r="V95" s="4" t="n"/>
      <c r="W95" s="33">
        <f>IF(S95&amp;U95="","",U95 * S95)</f>
        <v/>
      </c>
      <c r="X95" s="33">
        <f>IF(W95="","",U95 + W95)</f>
        <v/>
      </c>
      <c r="Y95" s="33">
        <f>IF(T95="","",U95 * T95)</f>
        <v/>
      </c>
      <c r="Z95" s="34">
        <f>IF(U95="","",X95-V95-Y95)</f>
        <v/>
      </c>
    </row>
    <row r="96">
      <c r="A96" s="25" t="n">
        <v>92</v>
      </c>
      <c r="B96" s="26">
        <f>_xlfn.XLOOKUP(C96,purchase!C:C,pcon!B:B,"")</f>
        <v/>
      </c>
      <c r="C96" s="4" t="n"/>
      <c r="D96" s="29">
        <f>_xlfn.XLOOKUP(C96,purchase!C:C,pcon!D:D,"")</f>
        <v/>
      </c>
      <c r="E96" s="29">
        <f>_xlfn.XLOOKUP(C96,purchase!C:C,pcon!E:E,"")</f>
        <v/>
      </c>
      <c r="F96" s="4" t="n"/>
      <c r="G96" s="27" t="n"/>
      <c r="H96" s="28" t="n"/>
      <c r="I96" s="4" t="n"/>
      <c r="J96" s="4" t="n"/>
      <c r="K96" s="4" t="n"/>
      <c r="L96" s="30">
        <f>IF(J96="","",J96-K96)</f>
        <v/>
      </c>
      <c r="M96" s="4" t="n"/>
      <c r="N96" s="30">
        <f>IF(L96="","",L96-M96)</f>
        <v/>
      </c>
      <c r="O96" s="31" t="n"/>
      <c r="P96" s="32">
        <f>IF(O96="","",N96 * O96)</f>
        <v/>
      </c>
      <c r="Q96" s="10">
        <f>_xlfn.XLOOKUP(C96,pcon!C:C,pcon!L:L,"")</f>
        <v/>
      </c>
      <c r="R96" s="98">
        <f>(Q96 / 80) * (O96 * 100)</f>
        <v/>
      </c>
      <c r="S96" s="31" t="n"/>
      <c r="T96" s="31" t="n"/>
      <c r="U96" s="33">
        <f>IF(N96="","",R96 * N96)</f>
        <v/>
      </c>
      <c r="V96" s="4" t="n"/>
      <c r="W96" s="33">
        <f>IF(S96&amp;U96="","",U96 * S96)</f>
        <v/>
      </c>
      <c r="X96" s="33">
        <f>IF(W96="","",U96 + W96)</f>
        <v/>
      </c>
      <c r="Y96" s="33">
        <f>IF(T96="","",U96 * T96)</f>
        <v/>
      </c>
      <c r="Z96" s="34">
        <f>IF(U96="","",X96-V96-Y96)</f>
        <v/>
      </c>
    </row>
    <row r="97">
      <c r="A97" s="25" t="n">
        <v>93</v>
      </c>
      <c r="B97" s="26">
        <f>_xlfn.XLOOKUP(C97,purchase!C:C,pcon!B:B,"")</f>
        <v/>
      </c>
      <c r="C97" s="4" t="n"/>
      <c r="D97" s="29">
        <f>_xlfn.XLOOKUP(C97,purchase!C:C,pcon!D:D,"")</f>
        <v/>
      </c>
      <c r="E97" s="29">
        <f>_xlfn.XLOOKUP(C97,purchase!C:C,pcon!E:E,"")</f>
        <v/>
      </c>
      <c r="F97" s="4" t="n"/>
      <c r="G97" s="27" t="n"/>
      <c r="H97" s="28" t="n"/>
      <c r="I97" s="4" t="n"/>
      <c r="J97" s="4" t="n"/>
      <c r="K97" s="4" t="n"/>
      <c r="L97" s="30">
        <f>IF(J97="","",J97-K97)</f>
        <v/>
      </c>
      <c r="M97" s="4" t="n"/>
      <c r="N97" s="30">
        <f>IF(L97="","",L97-M97)</f>
        <v/>
      </c>
      <c r="O97" s="31" t="n"/>
      <c r="P97" s="32">
        <f>IF(O97="","",N97 * O97)</f>
        <v/>
      </c>
      <c r="Q97" s="10">
        <f>_xlfn.XLOOKUP(C97,pcon!C:C,pcon!L:L,"")</f>
        <v/>
      </c>
      <c r="R97" s="98">
        <f>(Q97 / 80) * (O97 * 100)</f>
        <v/>
      </c>
      <c r="S97" s="31" t="n"/>
      <c r="T97" s="31" t="n"/>
      <c r="U97" s="33">
        <f>IF(N97="","",R97 * N97)</f>
        <v/>
      </c>
      <c r="V97" s="4" t="n"/>
      <c r="W97" s="33">
        <f>IF(S97&amp;U97="","",U97 * S97)</f>
        <v/>
      </c>
      <c r="X97" s="33">
        <f>IF(W97="","",U97 + W97)</f>
        <v/>
      </c>
      <c r="Y97" s="33">
        <f>IF(T97="","",U97 * T97)</f>
        <v/>
      </c>
      <c r="Z97" s="34">
        <f>IF(U97="","",X97-V97-Y97)</f>
        <v/>
      </c>
    </row>
    <row r="98">
      <c r="A98" s="25" t="n">
        <v>94</v>
      </c>
      <c r="B98" s="26">
        <f>_xlfn.XLOOKUP(C98,purchase!C:C,pcon!B:B,"")</f>
        <v/>
      </c>
      <c r="C98" s="4" t="n"/>
      <c r="D98" s="29">
        <f>_xlfn.XLOOKUP(C98,purchase!C:C,pcon!D:D,"")</f>
        <v/>
      </c>
      <c r="E98" s="29">
        <f>_xlfn.XLOOKUP(C98,purchase!C:C,pcon!E:E,"")</f>
        <v/>
      </c>
      <c r="F98" s="4" t="n"/>
      <c r="G98" s="27" t="n"/>
      <c r="H98" s="28" t="n"/>
      <c r="I98" s="4" t="n"/>
      <c r="J98" s="4" t="n"/>
      <c r="K98" s="4" t="n"/>
      <c r="L98" s="30">
        <f>IF(J98="","",J98-K98)</f>
        <v/>
      </c>
      <c r="M98" s="4" t="n"/>
      <c r="N98" s="30">
        <f>IF(L98="","",L98-M98)</f>
        <v/>
      </c>
      <c r="O98" s="31" t="n"/>
      <c r="P98" s="32">
        <f>IF(O98="","",N98 * O98)</f>
        <v/>
      </c>
      <c r="Q98" s="10">
        <f>_xlfn.XLOOKUP(C98,pcon!C:C,pcon!L:L,"")</f>
        <v/>
      </c>
      <c r="R98" s="98">
        <f>(Q98 / 80) * (O98 * 100)</f>
        <v/>
      </c>
      <c r="S98" s="31" t="n"/>
      <c r="T98" s="31" t="n"/>
      <c r="U98" s="33">
        <f>IF(N98="","",R98 * N98)</f>
        <v/>
      </c>
      <c r="V98" s="4" t="n"/>
      <c r="W98" s="33">
        <f>IF(S98&amp;U98="","",U98 * S98)</f>
        <v/>
      </c>
      <c r="X98" s="33">
        <f>IF(W98="","",U98 + W98)</f>
        <v/>
      </c>
      <c r="Y98" s="33">
        <f>IF(T98="","",U98 * T98)</f>
        <v/>
      </c>
      <c r="Z98" s="34">
        <f>IF(U98="","",X98-V98-Y98)</f>
        <v/>
      </c>
    </row>
    <row r="99">
      <c r="A99" s="25" t="n">
        <v>95</v>
      </c>
      <c r="B99" s="26">
        <f>_xlfn.XLOOKUP(C99,purchase!C:C,pcon!B:B,"")</f>
        <v/>
      </c>
      <c r="C99" s="4" t="n"/>
      <c r="D99" s="29">
        <f>_xlfn.XLOOKUP(C99,purchase!C:C,pcon!D:D,"")</f>
        <v/>
      </c>
      <c r="E99" s="29">
        <f>_xlfn.XLOOKUP(C99,purchase!C:C,pcon!E:E,"")</f>
        <v/>
      </c>
      <c r="F99" s="4" t="n"/>
      <c r="G99" s="27" t="n"/>
      <c r="H99" s="28" t="n"/>
      <c r="I99" s="4" t="n"/>
      <c r="J99" s="4" t="n"/>
      <c r="K99" s="4" t="n"/>
      <c r="L99" s="30">
        <f>IF(J99="","",J99-K99)</f>
        <v/>
      </c>
      <c r="M99" s="4" t="n"/>
      <c r="N99" s="30">
        <f>IF(L99="","",L99-M99)</f>
        <v/>
      </c>
      <c r="O99" s="31" t="n"/>
      <c r="P99" s="32">
        <f>IF(O99="","",N99 * O99)</f>
        <v/>
      </c>
      <c r="Q99" s="10">
        <f>_xlfn.XLOOKUP(C99,pcon!C:C,pcon!L:L,"")</f>
        <v/>
      </c>
      <c r="R99" s="98">
        <f>(Q99 / 80) * (O99 * 100)</f>
        <v/>
      </c>
      <c r="S99" s="31" t="n"/>
      <c r="T99" s="31" t="n"/>
      <c r="U99" s="33">
        <f>IF(N99="","",R99 * N99)</f>
        <v/>
      </c>
      <c r="V99" s="4" t="n"/>
      <c r="W99" s="33">
        <f>IF(S99&amp;U99="","",U99 * S99)</f>
        <v/>
      </c>
      <c r="X99" s="33">
        <f>IF(W99="","",U99 + W99)</f>
        <v/>
      </c>
      <c r="Y99" s="33">
        <f>IF(T99="","",U99 * T99)</f>
        <v/>
      </c>
      <c r="Z99" s="34">
        <f>IF(U99="","",X99-V99-Y99)</f>
        <v/>
      </c>
    </row>
    <row r="100">
      <c r="A100" s="25" t="n">
        <v>96</v>
      </c>
      <c r="B100" s="26">
        <f>_xlfn.XLOOKUP(C100,purchase!C:C,pcon!B:B,"")</f>
        <v/>
      </c>
      <c r="C100" s="4" t="n"/>
      <c r="D100" s="29">
        <f>_xlfn.XLOOKUP(C100,purchase!C:C,pcon!D:D,"")</f>
        <v/>
      </c>
      <c r="E100" s="29">
        <f>_xlfn.XLOOKUP(C100,purchase!C:C,pcon!E:E,"")</f>
        <v/>
      </c>
      <c r="F100" s="4" t="n"/>
      <c r="G100" s="27" t="n"/>
      <c r="H100" s="28" t="n"/>
      <c r="I100" s="4" t="n"/>
      <c r="J100" s="4" t="n"/>
      <c r="K100" s="4" t="n"/>
      <c r="L100" s="30">
        <f>IF(J100="","",J100-K100)</f>
        <v/>
      </c>
      <c r="M100" s="4" t="n"/>
      <c r="N100" s="30">
        <f>IF(L100="","",L100-M100)</f>
        <v/>
      </c>
      <c r="O100" s="31" t="n"/>
      <c r="P100" s="32">
        <f>IF(O100="","",N100 * O100)</f>
        <v/>
      </c>
      <c r="Q100" s="10">
        <f>_xlfn.XLOOKUP(C100,pcon!C:C,pcon!L:L,"")</f>
        <v/>
      </c>
      <c r="R100" s="98">
        <f>(Q100 / 80) * (O100 * 100)</f>
        <v/>
      </c>
      <c r="S100" s="31" t="n"/>
      <c r="T100" s="31" t="n"/>
      <c r="U100" s="33">
        <f>IF(N100="","",R100 * N100)</f>
        <v/>
      </c>
      <c r="V100" s="4" t="n"/>
      <c r="W100" s="33">
        <f>IF(S100&amp;U100="","",U100 * S100)</f>
        <v/>
      </c>
      <c r="X100" s="33">
        <f>IF(W100="","",U100 + W100)</f>
        <v/>
      </c>
      <c r="Y100" s="33">
        <f>IF(T100="","",U100 * T100)</f>
        <v/>
      </c>
      <c r="Z100" s="34">
        <f>IF(U100="","",X100-V100-Y100)</f>
        <v/>
      </c>
    </row>
    <row r="101">
      <c r="A101" s="25" t="n">
        <v>97</v>
      </c>
      <c r="B101" s="26">
        <f>_xlfn.XLOOKUP(C101,purchase!C:C,pcon!B:B,"")</f>
        <v/>
      </c>
      <c r="C101" s="4" t="n"/>
      <c r="D101" s="29">
        <f>_xlfn.XLOOKUP(C101,purchase!C:C,pcon!D:D,"")</f>
        <v/>
      </c>
      <c r="E101" s="29">
        <f>_xlfn.XLOOKUP(C101,purchase!C:C,pcon!E:E,"")</f>
        <v/>
      </c>
      <c r="F101" s="4" t="n"/>
      <c r="G101" s="27" t="n"/>
      <c r="H101" s="28" t="n"/>
      <c r="I101" s="4" t="n"/>
      <c r="J101" s="4" t="n"/>
      <c r="K101" s="4" t="n"/>
      <c r="L101" s="30">
        <f>IF(J101="","",J101-K101)</f>
        <v/>
      </c>
      <c r="M101" s="4" t="n"/>
      <c r="N101" s="30">
        <f>IF(L101="","",L101-M101)</f>
        <v/>
      </c>
      <c r="O101" s="31" t="n"/>
      <c r="P101" s="32">
        <f>IF(O101="","",N101 * O101)</f>
        <v/>
      </c>
      <c r="Q101" s="10">
        <f>_xlfn.XLOOKUP(C101,pcon!C:C,pcon!L:L,"")</f>
        <v/>
      </c>
      <c r="R101" s="98">
        <f>(Q101 / 80) * (O101 * 100)</f>
        <v/>
      </c>
      <c r="S101" s="31" t="n"/>
      <c r="T101" s="31" t="n"/>
      <c r="U101" s="33">
        <f>IF(N101="","",R101 * N101)</f>
        <v/>
      </c>
      <c r="V101" s="4" t="n"/>
      <c r="W101" s="33">
        <f>IF(S101&amp;U101="","",U101 * S101)</f>
        <v/>
      </c>
      <c r="X101" s="33">
        <f>IF(W101="","",U101 + W101)</f>
        <v/>
      </c>
      <c r="Y101" s="33">
        <f>IF(T101="","",U101 * T101)</f>
        <v/>
      </c>
      <c r="Z101" s="34">
        <f>IF(U101="","",X101-V101-Y101)</f>
        <v/>
      </c>
    </row>
    <row r="102">
      <c r="A102" s="25" t="n">
        <v>98</v>
      </c>
      <c r="B102" s="26">
        <f>_xlfn.XLOOKUP(C102,purchase!C:C,pcon!B:B,"")</f>
        <v/>
      </c>
      <c r="C102" s="4" t="n"/>
      <c r="D102" s="29">
        <f>_xlfn.XLOOKUP(C102,purchase!C:C,pcon!D:D,"")</f>
        <v/>
      </c>
      <c r="E102" s="29">
        <f>_xlfn.XLOOKUP(C102,purchase!C:C,pcon!E:E,"")</f>
        <v/>
      </c>
      <c r="F102" s="4" t="n"/>
      <c r="G102" s="27" t="n"/>
      <c r="H102" s="28" t="n"/>
      <c r="I102" s="4" t="n"/>
      <c r="J102" s="4" t="n"/>
      <c r="K102" s="4" t="n"/>
      <c r="L102" s="30">
        <f>IF(J102="","",J102-K102)</f>
        <v/>
      </c>
      <c r="M102" s="4" t="n"/>
      <c r="N102" s="30">
        <f>IF(L102="","",L102-M102)</f>
        <v/>
      </c>
      <c r="O102" s="31" t="n"/>
      <c r="P102" s="32">
        <f>IF(O102="","",N102 * O102)</f>
        <v/>
      </c>
      <c r="Q102" s="10">
        <f>_xlfn.XLOOKUP(C102,pcon!C:C,pcon!L:L,"")</f>
        <v/>
      </c>
      <c r="R102" s="98">
        <f>(Q102 / 80) * (O102 * 100)</f>
        <v/>
      </c>
      <c r="S102" s="31" t="n"/>
      <c r="T102" s="31" t="n"/>
      <c r="U102" s="33">
        <f>IF(N102="","",R102 * N102)</f>
        <v/>
      </c>
      <c r="V102" s="4" t="n"/>
      <c r="W102" s="33">
        <f>IF(S102&amp;U102="","",U102 * S102)</f>
        <v/>
      </c>
      <c r="X102" s="33">
        <f>IF(W102="","",U102 + W102)</f>
        <v/>
      </c>
      <c r="Y102" s="33">
        <f>IF(T102="","",U102 * T102)</f>
        <v/>
      </c>
      <c r="Z102" s="34">
        <f>IF(U102="","",X102-V102-Y102)</f>
        <v/>
      </c>
    </row>
    <row r="103">
      <c r="A103" s="25" t="n">
        <v>99</v>
      </c>
      <c r="B103" s="26">
        <f>_xlfn.XLOOKUP(C103,purchase!C:C,pcon!B:B,"")</f>
        <v/>
      </c>
      <c r="C103" s="4" t="n"/>
      <c r="D103" s="29">
        <f>_xlfn.XLOOKUP(C103,purchase!C:C,pcon!D:D,"")</f>
        <v/>
      </c>
      <c r="E103" s="29">
        <f>_xlfn.XLOOKUP(C103,purchase!C:C,pcon!E:E,"")</f>
        <v/>
      </c>
      <c r="F103" s="4" t="n"/>
      <c r="G103" s="27" t="n"/>
      <c r="H103" s="28" t="n"/>
      <c r="I103" s="4" t="n"/>
      <c r="J103" s="4" t="n"/>
      <c r="K103" s="4" t="n"/>
      <c r="L103" s="30">
        <f>IF(J103="","",J103-K103)</f>
        <v/>
      </c>
      <c r="M103" s="4" t="n"/>
      <c r="N103" s="30">
        <f>IF(L103="","",L103-M103)</f>
        <v/>
      </c>
      <c r="O103" s="31" t="n"/>
      <c r="P103" s="32">
        <f>IF(O103="","",N103 * O103)</f>
        <v/>
      </c>
      <c r="Q103" s="10">
        <f>_xlfn.XLOOKUP(C103,pcon!C:C,pcon!L:L,"")</f>
        <v/>
      </c>
      <c r="R103" s="98">
        <f>(Q103 / 80) * (O103 * 100)</f>
        <v/>
      </c>
      <c r="S103" s="31" t="n"/>
      <c r="T103" s="31" t="n"/>
      <c r="U103" s="33">
        <f>IF(N103="","",R103 * N103)</f>
        <v/>
      </c>
      <c r="V103" s="4" t="n"/>
      <c r="W103" s="33">
        <f>IF(S103&amp;U103="","",U103 * S103)</f>
        <v/>
      </c>
      <c r="X103" s="33">
        <f>IF(W103="","",U103 + W103)</f>
        <v/>
      </c>
      <c r="Y103" s="33">
        <f>IF(T103="","",U103 * T103)</f>
        <v/>
      </c>
      <c r="Z103" s="34">
        <f>IF(U103="","",X103-V103-Y103)</f>
        <v/>
      </c>
    </row>
    <row r="104">
      <c r="A104" s="25" t="n">
        <v>100</v>
      </c>
      <c r="B104" s="26">
        <f>_xlfn.XLOOKUP(C104,purchase!C:C,pcon!B:B,"")</f>
        <v/>
      </c>
      <c r="C104" s="4" t="n"/>
      <c r="D104" s="29">
        <f>_xlfn.XLOOKUP(C104,purchase!C:C,pcon!D:D,"")</f>
        <v/>
      </c>
      <c r="E104" s="29">
        <f>_xlfn.XLOOKUP(C104,purchase!C:C,pcon!E:E,"")</f>
        <v/>
      </c>
      <c r="F104" s="4" t="n"/>
      <c r="G104" s="27" t="n"/>
      <c r="H104" s="28" t="n"/>
      <c r="I104" s="4" t="n"/>
      <c r="J104" s="4" t="n"/>
      <c r="K104" s="4" t="n"/>
      <c r="L104" s="30">
        <f>IF(J104="","",J104-K104)</f>
        <v/>
      </c>
      <c r="M104" s="4" t="n"/>
      <c r="N104" s="30">
        <f>IF(L104="","",L104-M104)</f>
        <v/>
      </c>
      <c r="O104" s="31" t="n"/>
      <c r="P104" s="32">
        <f>IF(O104="","",N104 * O104)</f>
        <v/>
      </c>
      <c r="Q104" s="10">
        <f>_xlfn.XLOOKUP(C104,pcon!C:C,pcon!L:L,"")</f>
        <v/>
      </c>
      <c r="R104" s="98">
        <f>(Q104 / 80) * (O104 * 100)</f>
        <v/>
      </c>
      <c r="S104" s="31" t="n"/>
      <c r="T104" s="31" t="n"/>
      <c r="U104" s="33">
        <f>IF(N104="","",R104 * N104)</f>
        <v/>
      </c>
      <c r="V104" s="4" t="n"/>
      <c r="W104" s="33">
        <f>IF(S104&amp;U104="","",U104 * S104)</f>
        <v/>
      </c>
      <c r="X104" s="33">
        <f>IF(W104="","",U104 + W104)</f>
        <v/>
      </c>
      <c r="Y104" s="33">
        <f>IF(T104="","",U104 * T104)</f>
        <v/>
      </c>
      <c r="Z104" s="34">
        <f>IF(U104="","",X104-V104-Y104)</f>
        <v/>
      </c>
    </row>
    <row r="105">
      <c r="A105" s="25" t="n">
        <v>101</v>
      </c>
      <c r="B105" s="26">
        <f>_xlfn.XLOOKUP(C105,purchase!C:C,pcon!B:B,"")</f>
        <v/>
      </c>
      <c r="C105" s="4" t="n"/>
      <c r="D105" s="29">
        <f>_xlfn.XLOOKUP(C105,purchase!C:C,pcon!D:D,"")</f>
        <v/>
      </c>
      <c r="E105" s="29">
        <f>_xlfn.XLOOKUP(C105,purchase!C:C,pcon!E:E,"")</f>
        <v/>
      </c>
      <c r="F105" s="4" t="n"/>
      <c r="G105" s="27" t="n"/>
      <c r="H105" s="28" t="n"/>
      <c r="I105" s="4" t="n"/>
      <c r="J105" s="4" t="n"/>
      <c r="K105" s="4" t="n"/>
      <c r="L105" s="30">
        <f>IF(J105="","",J105-K105)</f>
        <v/>
      </c>
      <c r="M105" s="4" t="n"/>
      <c r="N105" s="30">
        <f>IF(L105="","",L105-M105)</f>
        <v/>
      </c>
      <c r="O105" s="31" t="n"/>
      <c r="P105" s="32">
        <f>IF(O105="","",N105 * O105)</f>
        <v/>
      </c>
      <c r="Q105" s="10">
        <f>_xlfn.XLOOKUP(C105,pcon!C:C,pcon!L:L,"")</f>
        <v/>
      </c>
      <c r="R105" s="98">
        <f>(Q105 / 80) * (O105 * 100)</f>
        <v/>
      </c>
      <c r="S105" s="31" t="n"/>
      <c r="T105" s="31" t="n"/>
      <c r="U105" s="33">
        <f>IF(N105="","",R105 * N105)</f>
        <v/>
      </c>
      <c r="V105" s="4" t="n"/>
      <c r="W105" s="33">
        <f>IF(S105&amp;U105="","",U105 * S105)</f>
        <v/>
      </c>
      <c r="X105" s="33">
        <f>IF(W105="","",U105 + W105)</f>
        <v/>
      </c>
      <c r="Y105" s="33">
        <f>IF(T105="","",U105 * T105)</f>
        <v/>
      </c>
      <c r="Z105" s="34">
        <f>IF(U105="","",X105-V105-Y105)</f>
        <v/>
      </c>
    </row>
    <row r="106">
      <c r="A106" s="25" t="n">
        <v>102</v>
      </c>
      <c r="B106" s="26">
        <f>_xlfn.XLOOKUP(C106,purchase!C:C,pcon!B:B,"")</f>
        <v/>
      </c>
      <c r="C106" s="4" t="n"/>
      <c r="D106" s="29">
        <f>_xlfn.XLOOKUP(C106,purchase!C:C,pcon!D:D,"")</f>
        <v/>
      </c>
      <c r="E106" s="29">
        <f>_xlfn.XLOOKUP(C106,purchase!C:C,pcon!E:E,"")</f>
        <v/>
      </c>
      <c r="F106" s="4" t="n"/>
      <c r="G106" s="27" t="n"/>
      <c r="H106" s="28" t="n"/>
      <c r="I106" s="4" t="n"/>
      <c r="J106" s="4" t="n"/>
      <c r="K106" s="4" t="n"/>
      <c r="L106" s="30">
        <f>IF(J106="","",J106-K106)</f>
        <v/>
      </c>
      <c r="M106" s="4" t="n"/>
      <c r="N106" s="30">
        <f>IF(L106="","",L106-M106)</f>
        <v/>
      </c>
      <c r="O106" s="31" t="n"/>
      <c r="P106" s="32">
        <f>IF(O106="","",N106 * O106)</f>
        <v/>
      </c>
      <c r="Q106" s="10">
        <f>_xlfn.XLOOKUP(C106,pcon!C:C,pcon!L:L,"")</f>
        <v/>
      </c>
      <c r="R106" s="98">
        <f>(Q106 / 80) * (O106 * 100)</f>
        <v/>
      </c>
      <c r="S106" s="31" t="n"/>
      <c r="T106" s="31" t="n"/>
      <c r="U106" s="33">
        <f>IF(N106="","",R106 * N106)</f>
        <v/>
      </c>
      <c r="V106" s="4" t="n"/>
      <c r="W106" s="33">
        <f>IF(S106&amp;U106="","",U106 * S106)</f>
        <v/>
      </c>
      <c r="X106" s="33">
        <f>IF(W106="","",U106 + W106)</f>
        <v/>
      </c>
      <c r="Y106" s="33">
        <f>IF(T106="","",U106 * T106)</f>
        <v/>
      </c>
      <c r="Z106" s="34">
        <f>IF(U106="","",X106-V106-Y106)</f>
        <v/>
      </c>
    </row>
    <row r="107">
      <c r="A107" s="25" t="n">
        <v>103</v>
      </c>
      <c r="B107" s="26">
        <f>_xlfn.XLOOKUP(C107,purchase!C:C,pcon!B:B,"")</f>
        <v/>
      </c>
      <c r="C107" s="4" t="n"/>
      <c r="D107" s="29">
        <f>_xlfn.XLOOKUP(C107,purchase!C:C,pcon!D:D,"")</f>
        <v/>
      </c>
      <c r="E107" s="29">
        <f>_xlfn.XLOOKUP(C107,purchase!C:C,pcon!E:E,"")</f>
        <v/>
      </c>
      <c r="F107" s="4" t="n"/>
      <c r="G107" s="27" t="n"/>
      <c r="H107" s="28" t="n"/>
      <c r="I107" s="4" t="n"/>
      <c r="J107" s="4" t="n"/>
      <c r="K107" s="4" t="n"/>
      <c r="L107" s="30">
        <f>IF(J107="","",J107-K107)</f>
        <v/>
      </c>
      <c r="M107" s="4" t="n"/>
      <c r="N107" s="30">
        <f>IF(L107="","",L107-M107)</f>
        <v/>
      </c>
      <c r="O107" s="31" t="n"/>
      <c r="P107" s="32">
        <f>IF(O107="","",N107 * O107)</f>
        <v/>
      </c>
      <c r="Q107" s="10">
        <f>_xlfn.XLOOKUP(C107,pcon!C:C,pcon!L:L,"")</f>
        <v/>
      </c>
      <c r="R107" s="98">
        <f>(Q107 / 80) * (O107 * 100)</f>
        <v/>
      </c>
      <c r="S107" s="31" t="n"/>
      <c r="T107" s="31" t="n"/>
      <c r="U107" s="33">
        <f>IF(N107="","",R107 * N107)</f>
        <v/>
      </c>
      <c r="V107" s="4" t="n"/>
      <c r="W107" s="33">
        <f>IF(S107&amp;U107="","",U107 * S107)</f>
        <v/>
      </c>
      <c r="X107" s="33">
        <f>IF(W107="","",U107 + W107)</f>
        <v/>
      </c>
      <c r="Y107" s="33">
        <f>IF(T107="","",U107 * T107)</f>
        <v/>
      </c>
      <c r="Z107" s="34">
        <f>IF(U107="","",X107-V107-Y107)</f>
        <v/>
      </c>
    </row>
    <row r="108">
      <c r="A108" s="25" t="n">
        <v>104</v>
      </c>
      <c r="B108" s="26">
        <f>_xlfn.XLOOKUP(C108,purchase!C:C,pcon!B:B,"")</f>
        <v/>
      </c>
      <c r="C108" s="4" t="n"/>
      <c r="D108" s="29">
        <f>_xlfn.XLOOKUP(C108,purchase!C:C,pcon!D:D,"")</f>
        <v/>
      </c>
      <c r="E108" s="29">
        <f>_xlfn.XLOOKUP(C108,purchase!C:C,pcon!E:E,"")</f>
        <v/>
      </c>
      <c r="F108" s="4" t="n"/>
      <c r="G108" s="27" t="n"/>
      <c r="H108" s="28" t="n"/>
      <c r="I108" s="4" t="n"/>
      <c r="J108" s="4" t="n"/>
      <c r="K108" s="4" t="n"/>
      <c r="L108" s="30">
        <f>IF(J108="","",J108-K108)</f>
        <v/>
      </c>
      <c r="M108" s="4" t="n"/>
      <c r="N108" s="30">
        <f>IF(L108="","",L108-M108)</f>
        <v/>
      </c>
      <c r="O108" s="31" t="n"/>
      <c r="P108" s="32">
        <f>IF(O108="","",N108 * O108)</f>
        <v/>
      </c>
      <c r="Q108" s="10">
        <f>_xlfn.XLOOKUP(C108,pcon!C:C,pcon!L:L,"")</f>
        <v/>
      </c>
      <c r="R108" s="98">
        <f>(Q108 / 80) * (O108 * 100)</f>
        <v/>
      </c>
      <c r="S108" s="31" t="n"/>
      <c r="T108" s="31" t="n"/>
      <c r="U108" s="33">
        <f>IF(N108="","",R108 * N108)</f>
        <v/>
      </c>
      <c r="V108" s="4" t="n"/>
      <c r="W108" s="33">
        <f>IF(S108&amp;U108="","",U108 * S108)</f>
        <v/>
      </c>
      <c r="X108" s="33">
        <f>IF(W108="","",U108 + W108)</f>
        <v/>
      </c>
      <c r="Y108" s="33">
        <f>IF(T108="","",U108 * T108)</f>
        <v/>
      </c>
      <c r="Z108" s="34">
        <f>IF(U108="","",X108-V108-Y108)</f>
        <v/>
      </c>
    </row>
    <row r="109">
      <c r="A109" s="25" t="n">
        <v>105</v>
      </c>
      <c r="B109" s="26">
        <f>_xlfn.XLOOKUP(C109,purchase!C:C,pcon!B:B,"")</f>
        <v/>
      </c>
      <c r="C109" s="4" t="n"/>
      <c r="D109" s="29">
        <f>_xlfn.XLOOKUP(C109,purchase!C:C,pcon!D:D,"")</f>
        <v/>
      </c>
      <c r="E109" s="29">
        <f>_xlfn.XLOOKUP(C109,purchase!C:C,pcon!E:E,"")</f>
        <v/>
      </c>
      <c r="F109" s="4" t="n"/>
      <c r="G109" s="27" t="n"/>
      <c r="H109" s="28" t="n"/>
      <c r="I109" s="4" t="n"/>
      <c r="J109" s="4" t="n"/>
      <c r="K109" s="4" t="n"/>
      <c r="L109" s="30">
        <f>IF(J109="","",J109-K109)</f>
        <v/>
      </c>
      <c r="M109" s="4" t="n"/>
      <c r="N109" s="30">
        <f>IF(L109="","",L109-M109)</f>
        <v/>
      </c>
      <c r="O109" s="31" t="n"/>
      <c r="P109" s="32">
        <f>IF(O109="","",N109 * O109)</f>
        <v/>
      </c>
      <c r="Q109" s="10">
        <f>_xlfn.XLOOKUP(C109,pcon!C:C,pcon!L:L,"")</f>
        <v/>
      </c>
      <c r="R109" s="98">
        <f>(Q109 / 80) * (O109 * 100)</f>
        <v/>
      </c>
      <c r="S109" s="31" t="n"/>
      <c r="T109" s="31" t="n"/>
      <c r="U109" s="33">
        <f>IF(N109="","",R109 * N109)</f>
        <v/>
      </c>
      <c r="V109" s="4" t="n"/>
      <c r="W109" s="33">
        <f>IF(S109&amp;U109="","",U109 * S109)</f>
        <v/>
      </c>
      <c r="X109" s="33">
        <f>IF(W109="","",U109 + W109)</f>
        <v/>
      </c>
      <c r="Y109" s="33">
        <f>IF(T109="","",U109 * T109)</f>
        <v/>
      </c>
      <c r="Z109" s="34">
        <f>IF(U109="","",X109-V109-Y109)</f>
        <v/>
      </c>
    </row>
    <row r="110">
      <c r="A110" s="25" t="n">
        <v>106</v>
      </c>
      <c r="B110" s="26">
        <f>_xlfn.XLOOKUP(C110,purchase!C:C,pcon!B:B,"")</f>
        <v/>
      </c>
      <c r="C110" s="4" t="n"/>
      <c r="D110" s="29">
        <f>_xlfn.XLOOKUP(C110,purchase!C:C,pcon!D:D,"")</f>
        <v/>
      </c>
      <c r="E110" s="29">
        <f>_xlfn.XLOOKUP(C110,purchase!C:C,pcon!E:E,"")</f>
        <v/>
      </c>
      <c r="F110" s="4" t="n"/>
      <c r="G110" s="27" t="n"/>
      <c r="H110" s="28" t="n"/>
      <c r="I110" s="4" t="n"/>
      <c r="J110" s="4" t="n"/>
      <c r="K110" s="4" t="n"/>
      <c r="L110" s="30">
        <f>IF(J110="","",J110-K110)</f>
        <v/>
      </c>
      <c r="M110" s="4" t="n"/>
      <c r="N110" s="30">
        <f>IF(L110="","",L110-M110)</f>
        <v/>
      </c>
      <c r="O110" s="31" t="n"/>
      <c r="P110" s="32">
        <f>IF(O110="","",N110 * O110)</f>
        <v/>
      </c>
      <c r="Q110" s="10">
        <f>_xlfn.XLOOKUP(C110,pcon!C:C,pcon!L:L,"")</f>
        <v/>
      </c>
      <c r="R110" s="98">
        <f>(Q110 / 80) * (O110 * 100)</f>
        <v/>
      </c>
      <c r="S110" s="31" t="n"/>
      <c r="T110" s="31" t="n"/>
      <c r="U110" s="33">
        <f>IF(N110="","",R110 * N110)</f>
        <v/>
      </c>
      <c r="V110" s="4" t="n"/>
      <c r="W110" s="33">
        <f>IF(S110&amp;U110="","",U110 * S110)</f>
        <v/>
      </c>
      <c r="X110" s="33">
        <f>IF(W110="","",U110 + W110)</f>
        <v/>
      </c>
      <c r="Y110" s="33">
        <f>IF(T110="","",U110 * T110)</f>
        <v/>
      </c>
      <c r="Z110" s="34">
        <f>IF(U110="","",X110-V110-Y110)</f>
        <v/>
      </c>
    </row>
    <row r="111">
      <c r="A111" s="25" t="n">
        <v>107</v>
      </c>
      <c r="B111" s="26">
        <f>_xlfn.XLOOKUP(C111,purchase!C:C,pcon!B:B,"")</f>
        <v/>
      </c>
      <c r="C111" s="4" t="n"/>
      <c r="D111" s="29">
        <f>_xlfn.XLOOKUP(C111,purchase!C:C,pcon!D:D,"")</f>
        <v/>
      </c>
      <c r="E111" s="29">
        <f>_xlfn.XLOOKUP(C111,purchase!C:C,pcon!E:E,"")</f>
        <v/>
      </c>
      <c r="F111" s="4" t="n"/>
      <c r="G111" s="27" t="n"/>
      <c r="H111" s="28" t="n"/>
      <c r="I111" s="4" t="n"/>
      <c r="J111" s="4" t="n"/>
      <c r="K111" s="4" t="n"/>
      <c r="L111" s="30">
        <f>IF(J111="","",J111-K111)</f>
        <v/>
      </c>
      <c r="M111" s="4" t="n"/>
      <c r="N111" s="30">
        <f>IF(L111="","",L111-M111)</f>
        <v/>
      </c>
      <c r="O111" s="31" t="n"/>
      <c r="P111" s="32">
        <f>IF(O111="","",N111 * O111)</f>
        <v/>
      </c>
      <c r="Q111" s="10">
        <f>_xlfn.XLOOKUP(C111,pcon!C:C,pcon!L:L,"")</f>
        <v/>
      </c>
      <c r="R111" s="98">
        <f>(Q111 / 80) * (O111 * 100)</f>
        <v/>
      </c>
      <c r="S111" s="31" t="n"/>
      <c r="T111" s="31" t="n"/>
      <c r="U111" s="33">
        <f>IF(N111="","",R111 * N111)</f>
        <v/>
      </c>
      <c r="V111" s="4" t="n"/>
      <c r="W111" s="33">
        <f>IF(S111&amp;U111="","",U111 * S111)</f>
        <v/>
      </c>
      <c r="X111" s="33">
        <f>IF(W111="","",U111 + W111)</f>
        <v/>
      </c>
      <c r="Y111" s="33">
        <f>IF(T111="","",U111 * T111)</f>
        <v/>
      </c>
      <c r="Z111" s="34">
        <f>IF(U111="","",X111-V111-Y111)</f>
        <v/>
      </c>
    </row>
    <row r="112">
      <c r="A112" s="25" t="n">
        <v>108</v>
      </c>
      <c r="B112" s="26">
        <f>_xlfn.XLOOKUP(C112,purchase!C:C,pcon!B:B,"")</f>
        <v/>
      </c>
      <c r="C112" s="4" t="n"/>
      <c r="D112" s="29">
        <f>_xlfn.XLOOKUP(C112,purchase!C:C,pcon!D:D,"")</f>
        <v/>
      </c>
      <c r="E112" s="29">
        <f>_xlfn.XLOOKUP(C112,purchase!C:C,pcon!E:E,"")</f>
        <v/>
      </c>
      <c r="F112" s="4" t="n"/>
      <c r="G112" s="27" t="n"/>
      <c r="H112" s="28" t="n"/>
      <c r="I112" s="4" t="n"/>
      <c r="J112" s="4" t="n"/>
      <c r="K112" s="4" t="n"/>
      <c r="L112" s="30">
        <f>IF(J112="","",J112-K112)</f>
        <v/>
      </c>
      <c r="M112" s="4" t="n"/>
      <c r="N112" s="30">
        <f>IF(L112="","",L112-M112)</f>
        <v/>
      </c>
      <c r="O112" s="31" t="n"/>
      <c r="P112" s="32">
        <f>IF(O112="","",N112 * O112)</f>
        <v/>
      </c>
      <c r="Q112" s="10">
        <f>_xlfn.XLOOKUP(C112,pcon!C:C,pcon!L:L,"")</f>
        <v/>
      </c>
      <c r="R112" s="98">
        <f>(Q112 / 80) * (O112 * 100)</f>
        <v/>
      </c>
      <c r="S112" s="31" t="n"/>
      <c r="T112" s="31" t="n"/>
      <c r="U112" s="33">
        <f>IF(N112="","",R112 * N112)</f>
        <v/>
      </c>
      <c r="V112" s="4" t="n"/>
      <c r="W112" s="33">
        <f>IF(S112&amp;U112="","",U112 * S112)</f>
        <v/>
      </c>
      <c r="X112" s="33">
        <f>IF(W112="","",U112 + W112)</f>
        <v/>
      </c>
      <c r="Y112" s="33">
        <f>IF(T112="","",U112 * T112)</f>
        <v/>
      </c>
      <c r="Z112" s="34">
        <f>IF(U112="","",X112-V112-Y112)</f>
        <v/>
      </c>
    </row>
    <row r="113">
      <c r="A113" s="25" t="n">
        <v>109</v>
      </c>
      <c r="B113" s="26">
        <f>_xlfn.XLOOKUP(C113,purchase!C:C,pcon!B:B,"")</f>
        <v/>
      </c>
      <c r="C113" s="4" t="n"/>
      <c r="D113" s="29">
        <f>_xlfn.XLOOKUP(C113,purchase!C:C,pcon!D:D,"")</f>
        <v/>
      </c>
      <c r="E113" s="29">
        <f>_xlfn.XLOOKUP(C113,purchase!C:C,pcon!E:E,"")</f>
        <v/>
      </c>
      <c r="F113" s="4" t="n"/>
      <c r="G113" s="27" t="n"/>
      <c r="H113" s="28" t="n"/>
      <c r="I113" s="4" t="n"/>
      <c r="J113" s="4" t="n"/>
      <c r="K113" s="4" t="n"/>
      <c r="L113" s="30">
        <f>IF(J113="","",J113-K113)</f>
        <v/>
      </c>
      <c r="M113" s="4" t="n"/>
      <c r="N113" s="30">
        <f>IF(L113="","",L113-M113)</f>
        <v/>
      </c>
      <c r="O113" s="31" t="n"/>
      <c r="P113" s="32">
        <f>IF(O113="","",N113 * O113)</f>
        <v/>
      </c>
      <c r="Q113" s="10">
        <f>_xlfn.XLOOKUP(C113,pcon!C:C,pcon!L:L,"")</f>
        <v/>
      </c>
      <c r="R113" s="98">
        <f>(Q113 / 80) * (O113 * 100)</f>
        <v/>
      </c>
      <c r="S113" s="31" t="n"/>
      <c r="T113" s="31" t="n"/>
      <c r="U113" s="33">
        <f>IF(N113="","",R113 * N113)</f>
        <v/>
      </c>
      <c r="V113" s="4" t="n"/>
      <c r="W113" s="33">
        <f>IF(S113&amp;U113="","",U113 * S113)</f>
        <v/>
      </c>
      <c r="X113" s="33">
        <f>IF(W113="","",U113 + W113)</f>
        <v/>
      </c>
      <c r="Y113" s="33">
        <f>IF(T113="","",U113 * T113)</f>
        <v/>
      </c>
      <c r="Z113" s="34">
        <f>IF(U113="","",X113-V113-Y113)</f>
        <v/>
      </c>
    </row>
    <row r="114">
      <c r="A114" s="25" t="n">
        <v>110</v>
      </c>
      <c r="B114" s="26">
        <f>_xlfn.XLOOKUP(C114,purchase!C:C,pcon!B:B,"")</f>
        <v/>
      </c>
      <c r="C114" s="4" t="n"/>
      <c r="D114" s="29">
        <f>_xlfn.XLOOKUP(C114,purchase!C:C,pcon!D:D,"")</f>
        <v/>
      </c>
      <c r="E114" s="29">
        <f>_xlfn.XLOOKUP(C114,purchase!C:C,pcon!E:E,"")</f>
        <v/>
      </c>
      <c r="F114" s="4" t="n"/>
      <c r="G114" s="27" t="n"/>
      <c r="H114" s="28" t="n"/>
      <c r="I114" s="4" t="n"/>
      <c r="J114" s="4" t="n"/>
      <c r="K114" s="4" t="n"/>
      <c r="L114" s="30">
        <f>IF(J114="","",J114-K114)</f>
        <v/>
      </c>
      <c r="M114" s="4" t="n"/>
      <c r="N114" s="30">
        <f>IF(L114="","",L114-M114)</f>
        <v/>
      </c>
      <c r="O114" s="31" t="n"/>
      <c r="P114" s="32">
        <f>IF(O114="","",N114 * O114)</f>
        <v/>
      </c>
      <c r="Q114" s="10">
        <f>_xlfn.XLOOKUP(C114,pcon!C:C,pcon!L:L,"")</f>
        <v/>
      </c>
      <c r="R114" s="98">
        <f>(Q114 / 80) * (O114 * 100)</f>
        <v/>
      </c>
      <c r="S114" s="31" t="n"/>
      <c r="T114" s="31" t="n"/>
      <c r="U114" s="33">
        <f>IF(N114="","",R114 * N114)</f>
        <v/>
      </c>
      <c r="V114" s="4" t="n"/>
      <c r="W114" s="33">
        <f>IF(S114&amp;U114="","",U114 * S114)</f>
        <v/>
      </c>
      <c r="X114" s="33">
        <f>IF(W114="","",U114 + W114)</f>
        <v/>
      </c>
      <c r="Y114" s="33">
        <f>IF(T114="","",U114 * T114)</f>
        <v/>
      </c>
      <c r="Z114" s="34">
        <f>IF(U114="","",X114-V114-Y114)</f>
        <v/>
      </c>
    </row>
    <row r="115">
      <c r="A115" s="25" t="n">
        <v>111</v>
      </c>
      <c r="B115" s="26">
        <f>_xlfn.XLOOKUP(C115,purchase!C:C,pcon!B:B,"")</f>
        <v/>
      </c>
      <c r="C115" s="4" t="n"/>
      <c r="D115" s="29">
        <f>_xlfn.XLOOKUP(C115,purchase!C:C,pcon!D:D,"")</f>
        <v/>
      </c>
      <c r="E115" s="29">
        <f>_xlfn.XLOOKUP(C115,purchase!C:C,pcon!E:E,"")</f>
        <v/>
      </c>
      <c r="F115" s="4" t="n"/>
      <c r="G115" s="27" t="n"/>
      <c r="H115" s="28" t="n"/>
      <c r="I115" s="4" t="n"/>
      <c r="J115" s="4" t="n"/>
      <c r="K115" s="4" t="n"/>
      <c r="L115" s="30">
        <f>IF(J115="","",J115-K115)</f>
        <v/>
      </c>
      <c r="M115" s="4" t="n"/>
      <c r="N115" s="30">
        <f>IF(L115="","",L115-M115)</f>
        <v/>
      </c>
      <c r="O115" s="31" t="n"/>
      <c r="P115" s="32">
        <f>IF(O115="","",N115 * O115)</f>
        <v/>
      </c>
      <c r="Q115" s="10">
        <f>_xlfn.XLOOKUP(C115,pcon!C:C,pcon!L:L,"")</f>
        <v/>
      </c>
      <c r="R115" s="98">
        <f>(Q115 / 80) * (O115 * 100)</f>
        <v/>
      </c>
      <c r="S115" s="31" t="n"/>
      <c r="T115" s="31" t="n"/>
      <c r="U115" s="33">
        <f>IF(N115="","",R115 * N115)</f>
        <v/>
      </c>
      <c r="V115" s="4" t="n"/>
      <c r="W115" s="33">
        <f>IF(S115&amp;U115="","",U115 * S115)</f>
        <v/>
      </c>
      <c r="X115" s="33">
        <f>IF(W115="","",U115 + W115)</f>
        <v/>
      </c>
      <c r="Y115" s="33">
        <f>IF(T115="","",U115 * T115)</f>
        <v/>
      </c>
      <c r="Z115" s="34">
        <f>IF(U115="","",X115-V115-Y115)</f>
        <v/>
      </c>
    </row>
    <row r="116">
      <c r="A116" s="25" t="n">
        <v>112</v>
      </c>
      <c r="B116" s="26">
        <f>_xlfn.XLOOKUP(C116,purchase!C:C,pcon!B:B,"")</f>
        <v/>
      </c>
      <c r="C116" s="4" t="n"/>
      <c r="D116" s="29">
        <f>_xlfn.XLOOKUP(C116,purchase!C:C,pcon!D:D,"")</f>
        <v/>
      </c>
      <c r="E116" s="29">
        <f>_xlfn.XLOOKUP(C116,purchase!C:C,pcon!E:E,"")</f>
        <v/>
      </c>
      <c r="F116" s="4" t="n"/>
      <c r="G116" s="27" t="n"/>
      <c r="H116" s="28" t="n"/>
      <c r="I116" s="4" t="n"/>
      <c r="J116" s="4" t="n"/>
      <c r="K116" s="4" t="n"/>
      <c r="L116" s="30">
        <f>IF(J116="","",J116-K116)</f>
        <v/>
      </c>
      <c r="M116" s="4" t="n"/>
      <c r="N116" s="30">
        <f>IF(L116="","",L116-M116)</f>
        <v/>
      </c>
      <c r="O116" s="31" t="n"/>
      <c r="P116" s="32">
        <f>IF(O116="","",N116 * O116)</f>
        <v/>
      </c>
      <c r="Q116" s="10">
        <f>_xlfn.XLOOKUP(C116,pcon!C:C,pcon!L:L,"")</f>
        <v/>
      </c>
      <c r="R116" s="98">
        <f>(Q116 / 80) * (O116 * 100)</f>
        <v/>
      </c>
      <c r="S116" s="31" t="n"/>
      <c r="T116" s="31" t="n"/>
      <c r="U116" s="33">
        <f>IF(N116="","",R116 * N116)</f>
        <v/>
      </c>
      <c r="V116" s="4" t="n"/>
      <c r="W116" s="33">
        <f>IF(S116&amp;U116="","",U116 * S116)</f>
        <v/>
      </c>
      <c r="X116" s="33">
        <f>IF(W116="","",U116 + W116)</f>
        <v/>
      </c>
      <c r="Y116" s="33">
        <f>IF(T116="","",U116 * T116)</f>
        <v/>
      </c>
      <c r="Z116" s="34">
        <f>IF(U116="","",X116-V116-Y116)</f>
        <v/>
      </c>
    </row>
    <row r="117">
      <c r="A117" s="25" t="n">
        <v>113</v>
      </c>
      <c r="B117" s="26">
        <f>_xlfn.XLOOKUP(C117,purchase!C:C,pcon!B:B,"")</f>
        <v/>
      </c>
      <c r="C117" s="4" t="n"/>
      <c r="D117" s="29">
        <f>_xlfn.XLOOKUP(C117,purchase!C:C,pcon!D:D,"")</f>
        <v/>
      </c>
      <c r="E117" s="29">
        <f>_xlfn.XLOOKUP(C117,purchase!C:C,pcon!E:E,"")</f>
        <v/>
      </c>
      <c r="F117" s="4" t="n"/>
      <c r="G117" s="27" t="n"/>
      <c r="H117" s="28" t="n"/>
      <c r="I117" s="4" t="n"/>
      <c r="J117" s="4" t="n"/>
      <c r="K117" s="4" t="n"/>
      <c r="L117" s="30">
        <f>IF(J117="","",J117-K117)</f>
        <v/>
      </c>
      <c r="M117" s="4" t="n"/>
      <c r="N117" s="30">
        <f>IF(L117="","",L117-M117)</f>
        <v/>
      </c>
      <c r="O117" s="31" t="n"/>
      <c r="P117" s="32">
        <f>IF(O117="","",N117 * O117)</f>
        <v/>
      </c>
      <c r="Q117" s="10">
        <f>_xlfn.XLOOKUP(C117,pcon!C:C,pcon!L:L,"")</f>
        <v/>
      </c>
      <c r="R117" s="98">
        <f>(Q117 / 80) * (O117 * 100)</f>
        <v/>
      </c>
      <c r="S117" s="31" t="n"/>
      <c r="T117" s="31" t="n"/>
      <c r="U117" s="33">
        <f>IF(N117="","",R117 * N117)</f>
        <v/>
      </c>
      <c r="V117" s="4" t="n"/>
      <c r="W117" s="33">
        <f>IF(S117&amp;U117="","",U117 * S117)</f>
        <v/>
      </c>
      <c r="X117" s="33">
        <f>IF(W117="","",U117 + W117)</f>
        <v/>
      </c>
      <c r="Y117" s="33">
        <f>IF(T117="","",U117 * T117)</f>
        <v/>
      </c>
      <c r="Z117" s="34">
        <f>IF(U117="","",X117-V117-Y117)</f>
        <v/>
      </c>
    </row>
    <row r="118">
      <c r="A118" s="25" t="n">
        <v>114</v>
      </c>
      <c r="B118" s="26">
        <f>_xlfn.XLOOKUP(C118,purchase!C:C,pcon!B:B,"")</f>
        <v/>
      </c>
      <c r="C118" s="4" t="n"/>
      <c r="D118" s="29">
        <f>_xlfn.XLOOKUP(C118,purchase!C:C,pcon!D:D,"")</f>
        <v/>
      </c>
      <c r="E118" s="29">
        <f>_xlfn.XLOOKUP(C118,purchase!C:C,pcon!E:E,"")</f>
        <v/>
      </c>
      <c r="F118" s="4" t="n"/>
      <c r="G118" s="27" t="n"/>
      <c r="H118" s="28" t="n"/>
      <c r="I118" s="4" t="n"/>
      <c r="J118" s="4" t="n"/>
      <c r="K118" s="4" t="n"/>
      <c r="L118" s="30">
        <f>IF(J118="","",J118-K118)</f>
        <v/>
      </c>
      <c r="M118" s="4" t="n"/>
      <c r="N118" s="30">
        <f>IF(L118="","",L118-M118)</f>
        <v/>
      </c>
      <c r="O118" s="31" t="n"/>
      <c r="P118" s="32">
        <f>IF(O118="","",N118 * O118)</f>
        <v/>
      </c>
      <c r="Q118" s="10">
        <f>_xlfn.XLOOKUP(C118,pcon!C:C,pcon!L:L,"")</f>
        <v/>
      </c>
      <c r="R118" s="98">
        <f>(Q118 / 80) * (O118 * 100)</f>
        <v/>
      </c>
      <c r="S118" s="31" t="n"/>
      <c r="T118" s="31" t="n"/>
      <c r="U118" s="33">
        <f>IF(N118="","",R118 * N118)</f>
        <v/>
      </c>
      <c r="V118" s="4" t="n"/>
      <c r="W118" s="33">
        <f>IF(S118&amp;U118="","",U118 * S118)</f>
        <v/>
      </c>
      <c r="X118" s="33">
        <f>IF(W118="","",U118 + W118)</f>
        <v/>
      </c>
      <c r="Y118" s="33">
        <f>IF(T118="","",U118 * T118)</f>
        <v/>
      </c>
      <c r="Z118" s="34">
        <f>IF(U118="","",X118-V118-Y118)</f>
        <v/>
      </c>
    </row>
    <row r="119">
      <c r="A119" s="25" t="n">
        <v>115</v>
      </c>
      <c r="B119" s="26">
        <f>_xlfn.XLOOKUP(C119,purchase!C:C,pcon!B:B,"")</f>
        <v/>
      </c>
      <c r="C119" s="4" t="n"/>
      <c r="D119" s="29">
        <f>_xlfn.XLOOKUP(C119,purchase!C:C,pcon!D:D,"")</f>
        <v/>
      </c>
      <c r="E119" s="29">
        <f>_xlfn.XLOOKUP(C119,purchase!C:C,pcon!E:E,"")</f>
        <v/>
      </c>
      <c r="F119" s="4" t="n"/>
      <c r="G119" s="27" t="n"/>
      <c r="H119" s="28" t="n"/>
      <c r="I119" s="4" t="n"/>
      <c r="J119" s="4" t="n"/>
      <c r="K119" s="4" t="n"/>
      <c r="L119" s="30">
        <f>IF(J119="","",J119-K119)</f>
        <v/>
      </c>
      <c r="M119" s="4" t="n"/>
      <c r="N119" s="30">
        <f>IF(L119="","",L119-M119)</f>
        <v/>
      </c>
      <c r="O119" s="31" t="n"/>
      <c r="P119" s="32">
        <f>IF(O119="","",N119 * O119)</f>
        <v/>
      </c>
      <c r="Q119" s="10">
        <f>_xlfn.XLOOKUP(C119,pcon!C:C,pcon!L:L,"")</f>
        <v/>
      </c>
      <c r="R119" s="98">
        <f>(Q119 / 80) * (O119 * 100)</f>
        <v/>
      </c>
      <c r="S119" s="31" t="n"/>
      <c r="T119" s="31" t="n"/>
      <c r="U119" s="33">
        <f>IF(N119="","",R119 * N119)</f>
        <v/>
      </c>
      <c r="V119" s="4" t="n"/>
      <c r="W119" s="33">
        <f>IF(S119&amp;U119="","",U119 * S119)</f>
        <v/>
      </c>
      <c r="X119" s="33">
        <f>IF(W119="","",U119 + W119)</f>
        <v/>
      </c>
      <c r="Y119" s="33">
        <f>IF(T119="","",U119 * T119)</f>
        <v/>
      </c>
      <c r="Z119" s="34">
        <f>IF(U119="","",X119-V119-Y119)</f>
        <v/>
      </c>
    </row>
    <row r="120">
      <c r="A120" s="25" t="n">
        <v>116</v>
      </c>
      <c r="B120" s="26">
        <f>_xlfn.XLOOKUP(C120,purchase!C:C,pcon!B:B,"")</f>
        <v/>
      </c>
      <c r="C120" s="4" t="n"/>
      <c r="D120" s="29">
        <f>_xlfn.XLOOKUP(C120,purchase!C:C,pcon!D:D,"")</f>
        <v/>
      </c>
      <c r="E120" s="29">
        <f>_xlfn.XLOOKUP(C120,purchase!C:C,pcon!E:E,"")</f>
        <v/>
      </c>
      <c r="F120" s="4" t="n"/>
      <c r="G120" s="27" t="n"/>
      <c r="H120" s="28" t="n"/>
      <c r="I120" s="4" t="n"/>
      <c r="J120" s="4" t="n"/>
      <c r="K120" s="4" t="n"/>
      <c r="L120" s="30">
        <f>IF(J120="","",J120-K120)</f>
        <v/>
      </c>
      <c r="M120" s="4" t="n"/>
      <c r="N120" s="30">
        <f>IF(L120="","",L120-M120)</f>
        <v/>
      </c>
      <c r="O120" s="31" t="n"/>
      <c r="P120" s="32">
        <f>IF(O120="","",N120 * O120)</f>
        <v/>
      </c>
      <c r="Q120" s="10">
        <f>_xlfn.XLOOKUP(C120,pcon!C:C,pcon!L:L,"")</f>
        <v/>
      </c>
      <c r="R120" s="98">
        <f>(Q120 / 80) * (O120 * 100)</f>
        <v/>
      </c>
      <c r="S120" s="31" t="n"/>
      <c r="T120" s="31" t="n"/>
      <c r="U120" s="33">
        <f>IF(N120="","",R120 * N120)</f>
        <v/>
      </c>
      <c r="V120" s="4" t="n"/>
      <c r="W120" s="33">
        <f>IF(S120&amp;U120="","",U120 * S120)</f>
        <v/>
      </c>
      <c r="X120" s="33">
        <f>IF(W120="","",U120 + W120)</f>
        <v/>
      </c>
      <c r="Y120" s="33">
        <f>IF(T120="","",U120 * T120)</f>
        <v/>
      </c>
      <c r="Z120" s="34">
        <f>IF(U120="","",X120-V120-Y120)</f>
        <v/>
      </c>
    </row>
    <row r="121">
      <c r="A121" s="25" t="n">
        <v>117</v>
      </c>
      <c r="B121" s="26">
        <f>_xlfn.XLOOKUP(C121,purchase!C:C,pcon!B:B,"")</f>
        <v/>
      </c>
      <c r="C121" s="4" t="n"/>
      <c r="D121" s="29">
        <f>_xlfn.XLOOKUP(C121,purchase!C:C,pcon!D:D,"")</f>
        <v/>
      </c>
      <c r="E121" s="29">
        <f>_xlfn.XLOOKUP(C121,purchase!C:C,pcon!E:E,"")</f>
        <v/>
      </c>
      <c r="F121" s="4" t="n"/>
      <c r="G121" s="27" t="n"/>
      <c r="H121" s="28" t="n"/>
      <c r="I121" s="4" t="n"/>
      <c r="J121" s="4" t="n"/>
      <c r="K121" s="4" t="n"/>
      <c r="L121" s="30">
        <f>IF(J121="","",J121-K121)</f>
        <v/>
      </c>
      <c r="M121" s="4" t="n"/>
      <c r="N121" s="30">
        <f>IF(L121="","",L121-M121)</f>
        <v/>
      </c>
      <c r="O121" s="31" t="n"/>
      <c r="P121" s="32">
        <f>IF(O121="","",N121 * O121)</f>
        <v/>
      </c>
      <c r="Q121" s="10">
        <f>_xlfn.XLOOKUP(C121,pcon!C:C,pcon!L:L,"")</f>
        <v/>
      </c>
      <c r="R121" s="98">
        <f>(Q121 / 80) * (O121 * 100)</f>
        <v/>
      </c>
      <c r="S121" s="31" t="n"/>
      <c r="T121" s="31" t="n"/>
      <c r="U121" s="33">
        <f>IF(N121="","",R121 * N121)</f>
        <v/>
      </c>
      <c r="V121" s="4" t="n"/>
      <c r="W121" s="33">
        <f>IF(S121&amp;U121="","",U121 * S121)</f>
        <v/>
      </c>
      <c r="X121" s="33">
        <f>IF(W121="","",U121 + W121)</f>
        <v/>
      </c>
      <c r="Y121" s="33">
        <f>IF(T121="","",U121 * T121)</f>
        <v/>
      </c>
      <c r="Z121" s="34">
        <f>IF(U121="","",X121-V121-Y121)</f>
        <v/>
      </c>
    </row>
    <row r="122">
      <c r="A122" s="25" t="n">
        <v>118</v>
      </c>
      <c r="B122" s="26">
        <f>_xlfn.XLOOKUP(C122,purchase!C:C,pcon!B:B,"")</f>
        <v/>
      </c>
      <c r="C122" s="4" t="n"/>
      <c r="D122" s="29">
        <f>_xlfn.XLOOKUP(C122,purchase!C:C,pcon!D:D,"")</f>
        <v/>
      </c>
      <c r="E122" s="29">
        <f>_xlfn.XLOOKUP(C122,purchase!C:C,pcon!E:E,"")</f>
        <v/>
      </c>
      <c r="F122" s="4" t="n"/>
      <c r="G122" s="27" t="n"/>
      <c r="H122" s="28" t="n"/>
      <c r="I122" s="4" t="n"/>
      <c r="J122" s="4" t="n"/>
      <c r="K122" s="4" t="n"/>
      <c r="L122" s="30">
        <f>IF(J122="","",J122-K122)</f>
        <v/>
      </c>
      <c r="M122" s="4" t="n"/>
      <c r="N122" s="30">
        <f>IF(L122="","",L122-M122)</f>
        <v/>
      </c>
      <c r="O122" s="31" t="n"/>
      <c r="P122" s="32">
        <f>IF(O122="","",N122 * O122)</f>
        <v/>
      </c>
      <c r="Q122" s="10">
        <f>_xlfn.XLOOKUP(C122,pcon!C:C,pcon!L:L,"")</f>
        <v/>
      </c>
      <c r="R122" s="98">
        <f>(Q122 / 80) * (O122 * 100)</f>
        <v/>
      </c>
      <c r="S122" s="31" t="n"/>
      <c r="T122" s="31" t="n"/>
      <c r="U122" s="33">
        <f>IF(N122="","",R122 * N122)</f>
        <v/>
      </c>
      <c r="V122" s="4" t="n"/>
      <c r="W122" s="33">
        <f>IF(S122&amp;U122="","",U122 * S122)</f>
        <v/>
      </c>
      <c r="X122" s="33">
        <f>IF(W122="","",U122 + W122)</f>
        <v/>
      </c>
      <c r="Y122" s="33">
        <f>IF(T122="","",U122 * T122)</f>
        <v/>
      </c>
      <c r="Z122" s="34">
        <f>IF(U122="","",X122-V122-Y122)</f>
        <v/>
      </c>
    </row>
    <row r="123">
      <c r="A123" s="25" t="n">
        <v>119</v>
      </c>
      <c r="B123" s="26">
        <f>_xlfn.XLOOKUP(C123,purchase!C:C,pcon!B:B,"")</f>
        <v/>
      </c>
      <c r="C123" s="4" t="n"/>
      <c r="D123" s="29">
        <f>_xlfn.XLOOKUP(C123,purchase!C:C,pcon!D:D,"")</f>
        <v/>
      </c>
      <c r="E123" s="29">
        <f>_xlfn.XLOOKUP(C123,purchase!C:C,pcon!E:E,"")</f>
        <v/>
      </c>
      <c r="F123" s="4" t="n"/>
      <c r="G123" s="27" t="n"/>
      <c r="H123" s="28" t="n"/>
      <c r="I123" s="4" t="n"/>
      <c r="J123" s="4" t="n"/>
      <c r="K123" s="4" t="n"/>
      <c r="L123" s="30">
        <f>IF(J123="","",J123-K123)</f>
        <v/>
      </c>
      <c r="M123" s="4" t="n"/>
      <c r="N123" s="30">
        <f>IF(L123="","",L123-M123)</f>
        <v/>
      </c>
      <c r="O123" s="31" t="n"/>
      <c r="P123" s="32">
        <f>IF(O123="","",N123 * O123)</f>
        <v/>
      </c>
      <c r="Q123" s="10">
        <f>_xlfn.XLOOKUP(C123,pcon!C:C,pcon!L:L,"")</f>
        <v/>
      </c>
      <c r="R123" s="98">
        <f>(Q123 / 80) * (O123 * 100)</f>
        <v/>
      </c>
      <c r="S123" s="31" t="n"/>
      <c r="T123" s="31" t="n"/>
      <c r="U123" s="33">
        <f>IF(N123="","",R123 * N123)</f>
        <v/>
      </c>
      <c r="V123" s="4" t="n"/>
      <c r="W123" s="33">
        <f>IF(S123&amp;U123="","",U123 * S123)</f>
        <v/>
      </c>
      <c r="X123" s="33">
        <f>IF(W123="","",U123 + W123)</f>
        <v/>
      </c>
      <c r="Y123" s="33">
        <f>IF(T123="","",U123 * T123)</f>
        <v/>
      </c>
      <c r="Z123" s="34">
        <f>IF(U123="","",X123-V123-Y123)</f>
        <v/>
      </c>
    </row>
    <row r="124">
      <c r="A124" s="25" t="n">
        <v>120</v>
      </c>
      <c r="B124" s="26">
        <f>_xlfn.XLOOKUP(C124,purchase!C:C,pcon!B:B,"")</f>
        <v/>
      </c>
      <c r="C124" s="4" t="n"/>
      <c r="D124" s="29">
        <f>_xlfn.XLOOKUP(C124,purchase!C:C,pcon!D:D,"")</f>
        <v/>
      </c>
      <c r="E124" s="29">
        <f>_xlfn.XLOOKUP(C124,purchase!C:C,pcon!E:E,"")</f>
        <v/>
      </c>
      <c r="F124" s="4" t="n"/>
      <c r="G124" s="27" t="n"/>
      <c r="H124" s="28" t="n"/>
      <c r="I124" s="4" t="n"/>
      <c r="J124" s="4" t="n"/>
      <c r="K124" s="4" t="n"/>
      <c r="L124" s="30">
        <f>IF(J124="","",J124-K124)</f>
        <v/>
      </c>
      <c r="M124" s="4" t="n"/>
      <c r="N124" s="30">
        <f>IF(L124="","",L124-M124)</f>
        <v/>
      </c>
      <c r="O124" s="31" t="n"/>
      <c r="P124" s="32">
        <f>IF(O124="","",N124 * O124)</f>
        <v/>
      </c>
      <c r="Q124" s="10">
        <f>_xlfn.XLOOKUP(C124,pcon!C:C,pcon!L:L,"")</f>
        <v/>
      </c>
      <c r="R124" s="98">
        <f>(Q124 / 80) * (O124 * 100)</f>
        <v/>
      </c>
      <c r="S124" s="31" t="n"/>
      <c r="T124" s="31" t="n"/>
      <c r="U124" s="33">
        <f>IF(N124="","",R124 * N124)</f>
        <v/>
      </c>
      <c r="V124" s="4" t="n"/>
      <c r="W124" s="33">
        <f>IF(S124&amp;U124="","",U124 * S124)</f>
        <v/>
      </c>
      <c r="X124" s="33">
        <f>IF(W124="","",U124 + W124)</f>
        <v/>
      </c>
      <c r="Y124" s="33">
        <f>IF(T124="","",U124 * T124)</f>
        <v/>
      </c>
      <c r="Z124" s="34">
        <f>IF(U124="","",X124-V124-Y124)</f>
        <v/>
      </c>
    </row>
    <row r="125">
      <c r="A125" s="25" t="n">
        <v>121</v>
      </c>
      <c r="B125" s="26">
        <f>_xlfn.XLOOKUP(C125,purchase!C:C,pcon!B:B,"")</f>
        <v/>
      </c>
      <c r="C125" s="4" t="n"/>
      <c r="D125" s="29">
        <f>_xlfn.XLOOKUP(C125,purchase!C:C,pcon!D:D,"")</f>
        <v/>
      </c>
      <c r="E125" s="29">
        <f>_xlfn.XLOOKUP(C125,purchase!C:C,pcon!E:E,"")</f>
        <v/>
      </c>
      <c r="F125" s="4" t="n"/>
      <c r="G125" s="27" t="n"/>
      <c r="H125" s="28" t="n"/>
      <c r="I125" s="4" t="n"/>
      <c r="J125" s="4" t="n"/>
      <c r="K125" s="4" t="n"/>
      <c r="L125" s="30">
        <f>IF(J125="","",J125-K125)</f>
        <v/>
      </c>
      <c r="M125" s="4" t="n"/>
      <c r="N125" s="30">
        <f>IF(L125="","",L125-M125)</f>
        <v/>
      </c>
      <c r="O125" s="31" t="n"/>
      <c r="P125" s="32">
        <f>IF(O125="","",N125 * O125)</f>
        <v/>
      </c>
      <c r="Q125" s="10">
        <f>_xlfn.XLOOKUP(C125,pcon!C:C,pcon!L:L,"")</f>
        <v/>
      </c>
      <c r="R125" s="98">
        <f>(Q125 / 80) * (O125 * 100)</f>
        <v/>
      </c>
      <c r="S125" s="31" t="n"/>
      <c r="T125" s="31" t="n"/>
      <c r="U125" s="33">
        <f>IF(N125="","",R125 * N125)</f>
        <v/>
      </c>
      <c r="V125" s="4" t="n"/>
      <c r="W125" s="33">
        <f>IF(S125&amp;U125="","",U125 * S125)</f>
        <v/>
      </c>
      <c r="X125" s="33">
        <f>IF(W125="","",U125 + W125)</f>
        <v/>
      </c>
      <c r="Y125" s="33">
        <f>IF(T125="","",U125 * T125)</f>
        <v/>
      </c>
      <c r="Z125" s="34">
        <f>IF(U125="","",X125-V125-Y125)</f>
        <v/>
      </c>
    </row>
    <row r="126">
      <c r="A126" s="25" t="n">
        <v>122</v>
      </c>
      <c r="B126" s="26">
        <f>_xlfn.XLOOKUP(C126,purchase!C:C,pcon!B:B,"")</f>
        <v/>
      </c>
      <c r="C126" s="4" t="n"/>
      <c r="D126" s="29">
        <f>_xlfn.XLOOKUP(C126,purchase!C:C,pcon!D:D,"")</f>
        <v/>
      </c>
      <c r="E126" s="29">
        <f>_xlfn.XLOOKUP(C126,purchase!C:C,pcon!E:E,"")</f>
        <v/>
      </c>
      <c r="F126" s="4" t="n"/>
      <c r="G126" s="27" t="n"/>
      <c r="H126" s="28" t="n"/>
      <c r="I126" s="4" t="n"/>
      <c r="J126" s="4" t="n"/>
      <c r="K126" s="4" t="n"/>
      <c r="L126" s="30">
        <f>IF(J126="","",J126-K126)</f>
        <v/>
      </c>
      <c r="M126" s="4" t="n"/>
      <c r="N126" s="30">
        <f>IF(L126="","",L126-M126)</f>
        <v/>
      </c>
      <c r="O126" s="31" t="n"/>
      <c r="P126" s="32">
        <f>IF(O126="","",N126 * O126)</f>
        <v/>
      </c>
      <c r="Q126" s="10">
        <f>_xlfn.XLOOKUP(C126,pcon!C:C,pcon!L:L,"")</f>
        <v/>
      </c>
      <c r="R126" s="98">
        <f>(Q126 / 80) * (O126 * 100)</f>
        <v/>
      </c>
      <c r="S126" s="31" t="n"/>
      <c r="T126" s="31" t="n"/>
      <c r="U126" s="33">
        <f>IF(N126="","",R126 * N126)</f>
        <v/>
      </c>
      <c r="V126" s="4" t="n"/>
      <c r="W126" s="33">
        <f>IF(S126&amp;U126="","",U126 * S126)</f>
        <v/>
      </c>
      <c r="X126" s="33">
        <f>IF(W126="","",U126 + W126)</f>
        <v/>
      </c>
      <c r="Y126" s="33">
        <f>IF(T126="","",U126 * T126)</f>
        <v/>
      </c>
      <c r="Z126" s="34">
        <f>IF(U126="","",X126-V126-Y126)</f>
        <v/>
      </c>
    </row>
    <row r="127">
      <c r="A127" s="25" t="n">
        <v>123</v>
      </c>
      <c r="B127" s="26">
        <f>_xlfn.XLOOKUP(C127,purchase!C:C,pcon!B:B,"")</f>
        <v/>
      </c>
      <c r="C127" s="4" t="n"/>
      <c r="D127" s="29">
        <f>_xlfn.XLOOKUP(C127,purchase!C:C,pcon!D:D,"")</f>
        <v/>
      </c>
      <c r="E127" s="29">
        <f>_xlfn.XLOOKUP(C127,purchase!C:C,pcon!E:E,"")</f>
        <v/>
      </c>
      <c r="F127" s="4" t="n"/>
      <c r="G127" s="27" t="n"/>
      <c r="H127" s="28" t="n"/>
      <c r="I127" s="4" t="n"/>
      <c r="J127" s="4" t="n"/>
      <c r="K127" s="4" t="n"/>
      <c r="L127" s="30">
        <f>IF(J127="","",J127-K127)</f>
        <v/>
      </c>
      <c r="M127" s="4" t="n"/>
      <c r="N127" s="30">
        <f>IF(L127="","",L127-M127)</f>
        <v/>
      </c>
      <c r="O127" s="31" t="n"/>
      <c r="P127" s="32">
        <f>IF(O127="","",N127 * O127)</f>
        <v/>
      </c>
      <c r="Q127" s="10">
        <f>_xlfn.XLOOKUP(C127,pcon!C:C,pcon!L:L,"")</f>
        <v/>
      </c>
      <c r="R127" s="98">
        <f>(Q127 / 80) * (O127 * 100)</f>
        <v/>
      </c>
      <c r="S127" s="31" t="n"/>
      <c r="T127" s="31" t="n"/>
      <c r="U127" s="33">
        <f>IF(N127="","",R127 * N127)</f>
        <v/>
      </c>
      <c r="V127" s="4" t="n"/>
      <c r="W127" s="33">
        <f>IF(S127&amp;U127="","",U127 * S127)</f>
        <v/>
      </c>
      <c r="X127" s="33">
        <f>IF(W127="","",U127 + W127)</f>
        <v/>
      </c>
      <c r="Y127" s="33">
        <f>IF(T127="","",U127 * T127)</f>
        <v/>
      </c>
      <c r="Z127" s="34">
        <f>IF(U127="","",X127-V127-Y127)</f>
        <v/>
      </c>
    </row>
    <row r="128">
      <c r="A128" s="25" t="n">
        <v>124</v>
      </c>
      <c r="B128" s="26">
        <f>_xlfn.XLOOKUP(C128,purchase!C:C,pcon!B:B,"")</f>
        <v/>
      </c>
      <c r="C128" s="4" t="n"/>
      <c r="D128" s="29">
        <f>_xlfn.XLOOKUP(C128,purchase!C:C,pcon!D:D,"")</f>
        <v/>
      </c>
      <c r="E128" s="29">
        <f>_xlfn.XLOOKUP(C128,purchase!C:C,pcon!E:E,"")</f>
        <v/>
      </c>
      <c r="F128" s="4" t="n"/>
      <c r="G128" s="27" t="n"/>
      <c r="H128" s="28" t="n"/>
      <c r="I128" s="4" t="n"/>
      <c r="J128" s="4" t="n"/>
      <c r="K128" s="4" t="n"/>
      <c r="L128" s="30">
        <f>IF(J128="","",J128-K128)</f>
        <v/>
      </c>
      <c r="M128" s="4" t="n"/>
      <c r="N128" s="30">
        <f>IF(L128="","",L128-M128)</f>
        <v/>
      </c>
      <c r="O128" s="31" t="n"/>
      <c r="P128" s="32">
        <f>IF(O128="","",N128 * O128)</f>
        <v/>
      </c>
      <c r="Q128" s="10">
        <f>_xlfn.XLOOKUP(C128,pcon!C:C,pcon!L:L,"")</f>
        <v/>
      </c>
      <c r="R128" s="98">
        <f>(Q128 / 80) * (O128 * 100)</f>
        <v/>
      </c>
      <c r="S128" s="31" t="n"/>
      <c r="T128" s="31" t="n"/>
      <c r="U128" s="33">
        <f>IF(N128="","",R128 * N128)</f>
        <v/>
      </c>
      <c r="V128" s="4" t="n"/>
      <c r="W128" s="33">
        <f>IF(S128&amp;U128="","",U128 * S128)</f>
        <v/>
      </c>
      <c r="X128" s="33">
        <f>IF(W128="","",U128 + W128)</f>
        <v/>
      </c>
      <c r="Y128" s="33">
        <f>IF(T128="","",U128 * T128)</f>
        <v/>
      </c>
      <c r="Z128" s="34">
        <f>IF(U128="","",X128-V128-Y128)</f>
        <v/>
      </c>
    </row>
    <row r="129">
      <c r="A129" s="25" t="n">
        <v>125</v>
      </c>
      <c r="B129" s="26">
        <f>_xlfn.XLOOKUP(C129,purchase!C:C,pcon!B:B,"")</f>
        <v/>
      </c>
      <c r="C129" s="4" t="n"/>
      <c r="D129" s="29">
        <f>_xlfn.XLOOKUP(C129,purchase!C:C,pcon!D:D,"")</f>
        <v/>
      </c>
      <c r="E129" s="29">
        <f>_xlfn.XLOOKUP(C129,purchase!C:C,pcon!E:E,"")</f>
        <v/>
      </c>
      <c r="F129" s="4" t="n"/>
      <c r="G129" s="27" t="n"/>
      <c r="H129" s="28" t="n"/>
      <c r="I129" s="4" t="n"/>
      <c r="J129" s="4" t="n"/>
      <c r="K129" s="4" t="n"/>
      <c r="L129" s="30">
        <f>IF(J129="","",J129-K129)</f>
        <v/>
      </c>
      <c r="M129" s="4" t="n"/>
      <c r="N129" s="30">
        <f>IF(L129="","",L129-M129)</f>
        <v/>
      </c>
      <c r="O129" s="31" t="n"/>
      <c r="P129" s="32">
        <f>IF(O129="","",N129 * O129)</f>
        <v/>
      </c>
      <c r="Q129" s="10">
        <f>_xlfn.XLOOKUP(C129,pcon!C:C,pcon!L:L,"")</f>
        <v/>
      </c>
      <c r="R129" s="98">
        <f>(Q129 / 80) * (O129 * 100)</f>
        <v/>
      </c>
      <c r="S129" s="31" t="n"/>
      <c r="T129" s="31" t="n"/>
      <c r="U129" s="33">
        <f>IF(N129="","",R129 * N129)</f>
        <v/>
      </c>
      <c r="V129" s="4" t="n"/>
      <c r="W129" s="33">
        <f>IF(S129&amp;U129="","",U129 * S129)</f>
        <v/>
      </c>
      <c r="X129" s="33">
        <f>IF(W129="","",U129 + W129)</f>
        <v/>
      </c>
      <c r="Y129" s="33">
        <f>IF(T129="","",U129 * T129)</f>
        <v/>
      </c>
      <c r="Z129" s="34">
        <f>IF(U129="","",X129-V129-Y129)</f>
        <v/>
      </c>
    </row>
    <row r="130">
      <c r="A130" s="25" t="n">
        <v>126</v>
      </c>
      <c r="B130" s="26">
        <f>_xlfn.XLOOKUP(C130,purchase!C:C,pcon!B:B,"")</f>
        <v/>
      </c>
      <c r="C130" s="4" t="n"/>
      <c r="D130" s="29">
        <f>_xlfn.XLOOKUP(C130,purchase!C:C,pcon!D:D,"")</f>
        <v/>
      </c>
      <c r="E130" s="29">
        <f>_xlfn.XLOOKUP(C130,purchase!C:C,pcon!E:E,"")</f>
        <v/>
      </c>
      <c r="F130" s="4" t="n"/>
      <c r="G130" s="27" t="n"/>
      <c r="H130" s="28" t="n"/>
      <c r="I130" s="4" t="n"/>
      <c r="J130" s="4" t="n"/>
      <c r="K130" s="4" t="n"/>
      <c r="L130" s="30">
        <f>IF(J130="","",J130-K130)</f>
        <v/>
      </c>
      <c r="M130" s="4" t="n"/>
      <c r="N130" s="30">
        <f>IF(L130="","",L130-M130)</f>
        <v/>
      </c>
      <c r="O130" s="31" t="n"/>
      <c r="P130" s="32">
        <f>IF(O130="","",N130 * O130)</f>
        <v/>
      </c>
      <c r="Q130" s="10">
        <f>_xlfn.XLOOKUP(C130,pcon!C:C,pcon!L:L,"")</f>
        <v/>
      </c>
      <c r="R130" s="98">
        <f>(Q130 / 80) * (O130 * 100)</f>
        <v/>
      </c>
      <c r="S130" s="31" t="n"/>
      <c r="T130" s="31" t="n"/>
      <c r="U130" s="33">
        <f>IF(N130="","",R130 * N130)</f>
        <v/>
      </c>
      <c r="V130" s="4" t="n"/>
      <c r="W130" s="33">
        <f>IF(S130&amp;U130="","",U130 * S130)</f>
        <v/>
      </c>
      <c r="X130" s="33">
        <f>IF(W130="","",U130 + W130)</f>
        <v/>
      </c>
      <c r="Y130" s="33">
        <f>IF(T130="","",U130 * T130)</f>
        <v/>
      </c>
      <c r="Z130" s="34">
        <f>IF(U130="","",X130-V130-Y130)</f>
        <v/>
      </c>
    </row>
    <row r="131">
      <c r="A131" s="25" t="n">
        <v>127</v>
      </c>
      <c r="B131" s="26">
        <f>_xlfn.XLOOKUP(C131,purchase!C:C,pcon!B:B,"")</f>
        <v/>
      </c>
      <c r="C131" s="4" t="n"/>
      <c r="D131" s="29">
        <f>_xlfn.XLOOKUP(C131,purchase!C:C,pcon!D:D,"")</f>
        <v/>
      </c>
      <c r="E131" s="29">
        <f>_xlfn.XLOOKUP(C131,purchase!C:C,pcon!E:E,"")</f>
        <v/>
      </c>
      <c r="F131" s="4" t="n"/>
      <c r="G131" s="27" t="n"/>
      <c r="H131" s="28" t="n"/>
      <c r="I131" s="4" t="n"/>
      <c r="J131" s="4" t="n"/>
      <c r="K131" s="4" t="n"/>
      <c r="L131" s="30">
        <f>IF(J131="","",J131-K131)</f>
        <v/>
      </c>
      <c r="M131" s="4" t="n"/>
      <c r="N131" s="30">
        <f>IF(L131="","",L131-M131)</f>
        <v/>
      </c>
      <c r="O131" s="31" t="n"/>
      <c r="P131" s="32">
        <f>IF(O131="","",N131 * O131)</f>
        <v/>
      </c>
      <c r="Q131" s="10">
        <f>_xlfn.XLOOKUP(C131,pcon!C:C,pcon!L:L,"")</f>
        <v/>
      </c>
      <c r="R131" s="98">
        <f>(Q131 / 80) * (O131 * 100)</f>
        <v/>
      </c>
      <c r="S131" s="31" t="n"/>
      <c r="T131" s="31" t="n"/>
      <c r="U131" s="33">
        <f>IF(N131="","",R131 * N131)</f>
        <v/>
      </c>
      <c r="V131" s="4" t="n"/>
      <c r="W131" s="33">
        <f>IF(S131&amp;U131="","",U131 * S131)</f>
        <v/>
      </c>
      <c r="X131" s="33">
        <f>IF(W131="","",U131 + W131)</f>
        <v/>
      </c>
      <c r="Y131" s="33">
        <f>IF(T131="","",U131 * T131)</f>
        <v/>
      </c>
      <c r="Z131" s="34">
        <f>IF(U131="","",X131-V131-Y131)</f>
        <v/>
      </c>
    </row>
    <row r="132">
      <c r="A132" s="25" t="n">
        <v>128</v>
      </c>
      <c r="B132" s="26">
        <f>_xlfn.XLOOKUP(C132,purchase!C:C,pcon!B:B,"")</f>
        <v/>
      </c>
      <c r="C132" s="4" t="n"/>
      <c r="D132" s="29">
        <f>_xlfn.XLOOKUP(C132,purchase!C:C,pcon!D:D,"")</f>
        <v/>
      </c>
      <c r="E132" s="29">
        <f>_xlfn.XLOOKUP(C132,purchase!C:C,pcon!E:E,"")</f>
        <v/>
      </c>
      <c r="F132" s="4" t="n"/>
      <c r="G132" s="27" t="n"/>
      <c r="H132" s="28" t="n"/>
      <c r="I132" s="4" t="n"/>
      <c r="J132" s="4" t="n"/>
      <c r="K132" s="4" t="n"/>
      <c r="L132" s="30">
        <f>IF(J132="","",J132-K132)</f>
        <v/>
      </c>
      <c r="M132" s="4" t="n"/>
      <c r="N132" s="30">
        <f>IF(L132="","",L132-M132)</f>
        <v/>
      </c>
      <c r="O132" s="31" t="n"/>
      <c r="P132" s="32">
        <f>IF(O132="","",N132 * O132)</f>
        <v/>
      </c>
      <c r="Q132" s="10">
        <f>_xlfn.XLOOKUP(C132,pcon!C:C,pcon!L:L,"")</f>
        <v/>
      </c>
      <c r="R132" s="98">
        <f>(Q132 / 80) * (O132 * 100)</f>
        <v/>
      </c>
      <c r="S132" s="31" t="n"/>
      <c r="T132" s="31" t="n"/>
      <c r="U132" s="33">
        <f>IF(N132="","",R132 * N132)</f>
        <v/>
      </c>
      <c r="V132" s="4" t="n"/>
      <c r="W132" s="33">
        <f>IF(S132&amp;U132="","",U132 * S132)</f>
        <v/>
      </c>
      <c r="X132" s="33">
        <f>IF(W132="","",U132 + W132)</f>
        <v/>
      </c>
      <c r="Y132" s="33">
        <f>IF(T132="","",U132 * T132)</f>
        <v/>
      </c>
      <c r="Z132" s="34">
        <f>IF(U132="","",X132-V132-Y132)</f>
        <v/>
      </c>
    </row>
    <row r="133">
      <c r="A133" s="25" t="n">
        <v>129</v>
      </c>
      <c r="B133" s="26">
        <f>_xlfn.XLOOKUP(C133,purchase!C:C,pcon!B:B,"")</f>
        <v/>
      </c>
      <c r="C133" s="4" t="n"/>
      <c r="D133" s="29">
        <f>_xlfn.XLOOKUP(C133,purchase!C:C,pcon!D:D,"")</f>
        <v/>
      </c>
      <c r="E133" s="29">
        <f>_xlfn.XLOOKUP(C133,purchase!C:C,pcon!E:E,"")</f>
        <v/>
      </c>
      <c r="F133" s="4" t="n"/>
      <c r="G133" s="27" t="n"/>
      <c r="H133" s="28" t="n"/>
      <c r="I133" s="4" t="n"/>
      <c r="J133" s="4" t="n"/>
      <c r="K133" s="4" t="n"/>
      <c r="L133" s="30">
        <f>IF(J133="","",J133-K133)</f>
        <v/>
      </c>
      <c r="M133" s="4" t="n"/>
      <c r="N133" s="30">
        <f>IF(L133="","",L133-M133)</f>
        <v/>
      </c>
      <c r="O133" s="31" t="n"/>
      <c r="P133" s="32">
        <f>IF(O133="","",N133 * O133)</f>
        <v/>
      </c>
      <c r="Q133" s="10">
        <f>_xlfn.XLOOKUP(C133,pcon!C:C,pcon!L:L,"")</f>
        <v/>
      </c>
      <c r="R133" s="98">
        <f>(Q133 / 80) * (O133 * 100)</f>
        <v/>
      </c>
      <c r="S133" s="31" t="n"/>
      <c r="T133" s="31" t="n"/>
      <c r="U133" s="33">
        <f>IF(N133="","",R133 * N133)</f>
        <v/>
      </c>
      <c r="V133" s="4" t="n"/>
      <c r="W133" s="33">
        <f>IF(S133&amp;U133="","",U133 * S133)</f>
        <v/>
      </c>
      <c r="X133" s="33">
        <f>IF(W133="","",U133 + W133)</f>
        <v/>
      </c>
      <c r="Y133" s="33">
        <f>IF(T133="","",U133 * T133)</f>
        <v/>
      </c>
      <c r="Z133" s="34">
        <f>IF(U133="","",X133-V133-Y133)</f>
        <v/>
      </c>
    </row>
    <row r="134">
      <c r="A134" s="25" t="n">
        <v>130</v>
      </c>
      <c r="B134" s="26">
        <f>_xlfn.XLOOKUP(C134,purchase!C:C,pcon!B:B,"")</f>
        <v/>
      </c>
      <c r="C134" s="4" t="n"/>
      <c r="D134" s="29">
        <f>_xlfn.XLOOKUP(C134,purchase!C:C,pcon!D:D,"")</f>
        <v/>
      </c>
      <c r="E134" s="29">
        <f>_xlfn.XLOOKUP(C134,purchase!C:C,pcon!E:E,"")</f>
        <v/>
      </c>
      <c r="F134" s="4" t="n"/>
      <c r="G134" s="27" t="n"/>
      <c r="H134" s="28" t="n"/>
      <c r="I134" s="4" t="n"/>
      <c r="J134" s="4" t="n"/>
      <c r="K134" s="4" t="n"/>
      <c r="L134" s="30">
        <f>IF(J134="","",J134-K134)</f>
        <v/>
      </c>
      <c r="M134" s="4" t="n"/>
      <c r="N134" s="30">
        <f>IF(L134="","",L134-M134)</f>
        <v/>
      </c>
      <c r="O134" s="31" t="n"/>
      <c r="P134" s="32">
        <f>IF(O134="","",N134 * O134)</f>
        <v/>
      </c>
      <c r="Q134" s="10">
        <f>_xlfn.XLOOKUP(C134,pcon!C:C,pcon!L:L,"")</f>
        <v/>
      </c>
      <c r="R134" s="98">
        <f>(Q134 / 80) * (O134 * 100)</f>
        <v/>
      </c>
      <c r="S134" s="31" t="n"/>
      <c r="T134" s="31" t="n"/>
      <c r="U134" s="33">
        <f>IF(N134="","",R134 * N134)</f>
        <v/>
      </c>
      <c r="V134" s="4" t="n"/>
      <c r="W134" s="33">
        <f>IF(S134&amp;U134="","",U134 * S134)</f>
        <v/>
      </c>
      <c r="X134" s="33">
        <f>IF(W134="","",U134 + W134)</f>
        <v/>
      </c>
      <c r="Y134" s="33">
        <f>IF(T134="","",U134 * T134)</f>
        <v/>
      </c>
      <c r="Z134" s="34">
        <f>IF(U134="","",X134-V134-Y134)</f>
        <v/>
      </c>
    </row>
    <row r="135">
      <c r="A135" s="25" t="n">
        <v>131</v>
      </c>
      <c r="B135" s="26">
        <f>_xlfn.XLOOKUP(C135,purchase!C:C,pcon!B:B,"")</f>
        <v/>
      </c>
      <c r="C135" s="4" t="n"/>
      <c r="D135" s="29">
        <f>_xlfn.XLOOKUP(C135,purchase!C:C,pcon!D:D,"")</f>
        <v/>
      </c>
      <c r="E135" s="29">
        <f>_xlfn.XLOOKUP(C135,purchase!C:C,pcon!E:E,"")</f>
        <v/>
      </c>
      <c r="F135" s="4" t="n"/>
      <c r="G135" s="27" t="n"/>
      <c r="H135" s="28" t="n"/>
      <c r="I135" s="4" t="n"/>
      <c r="J135" s="4" t="n"/>
      <c r="K135" s="4" t="n"/>
      <c r="L135" s="30">
        <f>IF(J135="","",J135-K135)</f>
        <v/>
      </c>
      <c r="M135" s="4" t="n"/>
      <c r="N135" s="30">
        <f>IF(L135="","",L135-M135)</f>
        <v/>
      </c>
      <c r="O135" s="31" t="n"/>
      <c r="P135" s="32">
        <f>IF(O135="","",N135 * O135)</f>
        <v/>
      </c>
      <c r="Q135" s="10">
        <f>_xlfn.XLOOKUP(C135,pcon!C:C,pcon!L:L,"")</f>
        <v/>
      </c>
      <c r="R135" s="98">
        <f>(Q135 / 80) * (O135 * 100)</f>
        <v/>
      </c>
      <c r="S135" s="31" t="n"/>
      <c r="T135" s="31" t="n"/>
      <c r="U135" s="33">
        <f>IF(N135="","",R135 * N135)</f>
        <v/>
      </c>
      <c r="V135" s="4" t="n"/>
      <c r="W135" s="33">
        <f>IF(S135&amp;U135="","",U135 * S135)</f>
        <v/>
      </c>
      <c r="X135" s="33">
        <f>IF(W135="","",U135 + W135)</f>
        <v/>
      </c>
      <c r="Y135" s="33">
        <f>IF(T135="","",U135 * T135)</f>
        <v/>
      </c>
      <c r="Z135" s="34">
        <f>IF(U135="","",X135-V135-Y135)</f>
        <v/>
      </c>
    </row>
    <row r="136">
      <c r="A136" s="25" t="n">
        <v>132</v>
      </c>
      <c r="B136" s="26">
        <f>_xlfn.XLOOKUP(C136,purchase!C:C,pcon!B:B,"")</f>
        <v/>
      </c>
      <c r="C136" s="4" t="n"/>
      <c r="D136" s="29">
        <f>_xlfn.XLOOKUP(C136,purchase!C:C,pcon!D:D,"")</f>
        <v/>
      </c>
      <c r="E136" s="29">
        <f>_xlfn.XLOOKUP(C136,purchase!C:C,pcon!E:E,"")</f>
        <v/>
      </c>
      <c r="F136" s="4" t="n"/>
      <c r="G136" s="27" t="n"/>
      <c r="H136" s="28" t="n"/>
      <c r="I136" s="4" t="n"/>
      <c r="J136" s="4" t="n"/>
      <c r="K136" s="4" t="n"/>
      <c r="L136" s="30">
        <f>IF(J136="","",J136-K136)</f>
        <v/>
      </c>
      <c r="M136" s="4" t="n"/>
      <c r="N136" s="30">
        <f>IF(L136="","",L136-M136)</f>
        <v/>
      </c>
      <c r="O136" s="31" t="n"/>
      <c r="P136" s="32">
        <f>IF(O136="","",N136 * O136)</f>
        <v/>
      </c>
      <c r="Q136" s="10">
        <f>_xlfn.XLOOKUP(C136,pcon!C:C,pcon!L:L,"")</f>
        <v/>
      </c>
      <c r="R136" s="98">
        <f>(Q136 / 80) * (O136 * 100)</f>
        <v/>
      </c>
      <c r="S136" s="31" t="n"/>
      <c r="T136" s="31" t="n"/>
      <c r="U136" s="33">
        <f>IF(N136="","",R136 * N136)</f>
        <v/>
      </c>
      <c r="V136" s="4" t="n"/>
      <c r="W136" s="33">
        <f>IF(S136&amp;U136="","",U136 * S136)</f>
        <v/>
      </c>
      <c r="X136" s="33">
        <f>IF(W136="","",U136 + W136)</f>
        <v/>
      </c>
      <c r="Y136" s="33">
        <f>IF(T136="","",U136 * T136)</f>
        <v/>
      </c>
      <c r="Z136" s="34">
        <f>IF(U136="","",X136-V136-Y136)</f>
        <v/>
      </c>
    </row>
    <row r="137">
      <c r="A137" s="25" t="n">
        <v>133</v>
      </c>
      <c r="B137" s="26">
        <f>_xlfn.XLOOKUP(C137,purchase!C:C,pcon!B:B,"")</f>
        <v/>
      </c>
      <c r="C137" s="4" t="n"/>
      <c r="D137" s="29">
        <f>_xlfn.XLOOKUP(C137,purchase!C:C,pcon!D:D,"")</f>
        <v/>
      </c>
      <c r="E137" s="29">
        <f>_xlfn.XLOOKUP(C137,purchase!C:C,pcon!E:E,"")</f>
        <v/>
      </c>
      <c r="F137" s="4" t="n"/>
      <c r="G137" s="27" t="n"/>
      <c r="H137" s="28" t="n"/>
      <c r="I137" s="4" t="n"/>
      <c r="J137" s="4" t="n"/>
      <c r="K137" s="4" t="n"/>
      <c r="L137" s="30">
        <f>IF(J137="","",J137-K137)</f>
        <v/>
      </c>
      <c r="M137" s="4" t="n"/>
      <c r="N137" s="30">
        <f>IF(L137="","",L137-M137)</f>
        <v/>
      </c>
      <c r="O137" s="31" t="n"/>
      <c r="P137" s="32">
        <f>IF(O137="","",N137 * O137)</f>
        <v/>
      </c>
      <c r="Q137" s="10">
        <f>_xlfn.XLOOKUP(C137,pcon!C:C,pcon!L:L,"")</f>
        <v/>
      </c>
      <c r="R137" s="98">
        <f>(Q137 / 80) * (O137 * 100)</f>
        <v/>
      </c>
      <c r="S137" s="31" t="n"/>
      <c r="T137" s="31" t="n"/>
      <c r="U137" s="33">
        <f>IF(N137="","",R137 * N137)</f>
        <v/>
      </c>
      <c r="V137" s="4" t="n"/>
      <c r="W137" s="33">
        <f>IF(S137&amp;U137="","",U137 * S137)</f>
        <v/>
      </c>
      <c r="X137" s="33">
        <f>IF(W137="","",U137 + W137)</f>
        <v/>
      </c>
      <c r="Y137" s="33">
        <f>IF(T137="","",U137 * T137)</f>
        <v/>
      </c>
      <c r="Z137" s="34">
        <f>IF(U137="","",X137-V137-Y137)</f>
        <v/>
      </c>
    </row>
    <row r="138">
      <c r="A138" s="25" t="n">
        <v>134</v>
      </c>
      <c r="B138" s="26">
        <f>_xlfn.XLOOKUP(C138,purchase!C:C,pcon!B:B,"")</f>
        <v/>
      </c>
      <c r="C138" s="4" t="n"/>
      <c r="D138" s="29">
        <f>_xlfn.XLOOKUP(C138,purchase!C:C,pcon!D:D,"")</f>
        <v/>
      </c>
      <c r="E138" s="29">
        <f>_xlfn.XLOOKUP(C138,purchase!C:C,pcon!E:E,"")</f>
        <v/>
      </c>
      <c r="F138" s="4" t="n"/>
      <c r="G138" s="27" t="n"/>
      <c r="H138" s="28" t="n"/>
      <c r="I138" s="4" t="n"/>
      <c r="J138" s="4" t="n"/>
      <c r="K138" s="4" t="n"/>
      <c r="L138" s="30">
        <f>IF(J138="","",J138-K138)</f>
        <v/>
      </c>
      <c r="M138" s="4" t="n"/>
      <c r="N138" s="30">
        <f>IF(L138="","",L138-M138)</f>
        <v/>
      </c>
      <c r="O138" s="31" t="n"/>
      <c r="P138" s="32">
        <f>IF(O138="","",N138 * O138)</f>
        <v/>
      </c>
      <c r="Q138" s="10">
        <f>_xlfn.XLOOKUP(C138,pcon!C:C,pcon!L:L,"")</f>
        <v/>
      </c>
      <c r="R138" s="98">
        <f>(Q138 / 80) * (O138 * 100)</f>
        <v/>
      </c>
      <c r="S138" s="31" t="n"/>
      <c r="T138" s="31" t="n"/>
      <c r="U138" s="33">
        <f>IF(N138="","",R138 * N138)</f>
        <v/>
      </c>
      <c r="V138" s="4" t="n"/>
      <c r="W138" s="33">
        <f>IF(S138&amp;U138="","",U138 * S138)</f>
        <v/>
      </c>
      <c r="X138" s="33">
        <f>IF(W138="","",U138 + W138)</f>
        <v/>
      </c>
      <c r="Y138" s="33">
        <f>IF(T138="","",U138 * T138)</f>
        <v/>
      </c>
      <c r="Z138" s="34">
        <f>IF(U138="","",X138-V138-Y138)</f>
        <v/>
      </c>
    </row>
    <row r="139">
      <c r="A139" s="25" t="n">
        <v>135</v>
      </c>
      <c r="B139" s="26">
        <f>_xlfn.XLOOKUP(C139,purchase!C:C,pcon!B:B,"")</f>
        <v/>
      </c>
      <c r="C139" s="4" t="n"/>
      <c r="D139" s="29">
        <f>_xlfn.XLOOKUP(C139,purchase!C:C,pcon!D:D,"")</f>
        <v/>
      </c>
      <c r="E139" s="29">
        <f>_xlfn.XLOOKUP(C139,purchase!C:C,pcon!E:E,"")</f>
        <v/>
      </c>
      <c r="F139" s="4" t="n"/>
      <c r="G139" s="27" t="n"/>
      <c r="H139" s="28" t="n"/>
      <c r="I139" s="4" t="n"/>
      <c r="J139" s="4" t="n"/>
      <c r="K139" s="4" t="n"/>
      <c r="L139" s="30">
        <f>IF(J139="","",J139-K139)</f>
        <v/>
      </c>
      <c r="M139" s="4" t="n"/>
      <c r="N139" s="30">
        <f>IF(L139="","",L139-M139)</f>
        <v/>
      </c>
      <c r="O139" s="31" t="n"/>
      <c r="P139" s="32">
        <f>IF(O139="","",N139 * O139)</f>
        <v/>
      </c>
      <c r="Q139" s="10">
        <f>_xlfn.XLOOKUP(C139,pcon!C:C,pcon!L:L,"")</f>
        <v/>
      </c>
      <c r="R139" s="98">
        <f>(Q139 / 80) * (O139 * 100)</f>
        <v/>
      </c>
      <c r="S139" s="31" t="n"/>
      <c r="T139" s="31" t="n"/>
      <c r="U139" s="33">
        <f>IF(N139="","",R139 * N139)</f>
        <v/>
      </c>
      <c r="V139" s="4" t="n"/>
      <c r="W139" s="33">
        <f>IF(S139&amp;U139="","",U139 * S139)</f>
        <v/>
      </c>
      <c r="X139" s="33">
        <f>IF(W139="","",U139 + W139)</f>
        <v/>
      </c>
      <c r="Y139" s="33">
        <f>IF(T139="","",U139 * T139)</f>
        <v/>
      </c>
      <c r="Z139" s="34">
        <f>IF(U139="","",X139-V139-Y139)</f>
        <v/>
      </c>
    </row>
    <row r="140">
      <c r="A140" s="25" t="n">
        <v>136</v>
      </c>
      <c r="B140" s="26">
        <f>_xlfn.XLOOKUP(C140,purchase!C:C,pcon!B:B,"")</f>
        <v/>
      </c>
      <c r="C140" s="4" t="n"/>
      <c r="D140" s="29">
        <f>_xlfn.XLOOKUP(C140,purchase!C:C,pcon!D:D,"")</f>
        <v/>
      </c>
      <c r="E140" s="29">
        <f>_xlfn.XLOOKUP(C140,purchase!C:C,pcon!E:E,"")</f>
        <v/>
      </c>
      <c r="F140" s="4" t="n"/>
      <c r="G140" s="27" t="n"/>
      <c r="H140" s="28" t="n"/>
      <c r="I140" s="4" t="n"/>
      <c r="J140" s="4" t="n"/>
      <c r="K140" s="4" t="n"/>
      <c r="L140" s="30">
        <f>IF(J140="","",J140-K140)</f>
        <v/>
      </c>
      <c r="M140" s="4" t="n"/>
      <c r="N140" s="30">
        <f>IF(L140="","",L140-M140)</f>
        <v/>
      </c>
      <c r="O140" s="31" t="n"/>
      <c r="P140" s="32">
        <f>IF(O140="","",N140 * O140)</f>
        <v/>
      </c>
      <c r="Q140" s="10">
        <f>_xlfn.XLOOKUP(C140,pcon!C:C,pcon!L:L,"")</f>
        <v/>
      </c>
      <c r="R140" s="98">
        <f>(Q140 / 80) * (O140 * 100)</f>
        <v/>
      </c>
      <c r="S140" s="31" t="n"/>
      <c r="T140" s="31" t="n"/>
      <c r="U140" s="33">
        <f>IF(N140="","",R140 * N140)</f>
        <v/>
      </c>
      <c r="V140" s="4" t="n"/>
      <c r="W140" s="33">
        <f>IF(S140&amp;U140="","",U140 * S140)</f>
        <v/>
      </c>
      <c r="X140" s="33">
        <f>IF(W140="","",U140 + W140)</f>
        <v/>
      </c>
      <c r="Y140" s="33">
        <f>IF(T140="","",U140 * T140)</f>
        <v/>
      </c>
      <c r="Z140" s="34">
        <f>IF(U140="","",X140-V140-Y140)</f>
        <v/>
      </c>
    </row>
    <row r="141">
      <c r="A141" s="25" t="n">
        <v>137</v>
      </c>
      <c r="B141" s="26">
        <f>_xlfn.XLOOKUP(C141,purchase!C:C,pcon!B:B,"")</f>
        <v/>
      </c>
      <c r="C141" s="4" t="n"/>
      <c r="D141" s="29">
        <f>_xlfn.XLOOKUP(C141,purchase!C:C,pcon!D:D,"")</f>
        <v/>
      </c>
      <c r="E141" s="29">
        <f>_xlfn.XLOOKUP(C141,purchase!C:C,pcon!E:E,"")</f>
        <v/>
      </c>
      <c r="F141" s="4" t="n"/>
      <c r="G141" s="27" t="n"/>
      <c r="H141" s="28" t="n"/>
      <c r="I141" s="4" t="n"/>
      <c r="J141" s="4" t="n"/>
      <c r="K141" s="4" t="n"/>
      <c r="L141" s="30">
        <f>IF(J141="","",J141-K141)</f>
        <v/>
      </c>
      <c r="M141" s="4" t="n"/>
      <c r="N141" s="30">
        <f>IF(L141="","",L141-M141)</f>
        <v/>
      </c>
      <c r="O141" s="31" t="n"/>
      <c r="P141" s="32">
        <f>IF(O141="","",N141 * O141)</f>
        <v/>
      </c>
      <c r="Q141" s="10">
        <f>_xlfn.XLOOKUP(C141,pcon!C:C,pcon!L:L,"")</f>
        <v/>
      </c>
      <c r="R141" s="98">
        <f>(Q141 / 80) * (O141 * 100)</f>
        <v/>
      </c>
      <c r="S141" s="31" t="n"/>
      <c r="T141" s="31" t="n"/>
      <c r="U141" s="33">
        <f>IF(N141="","",R141 * N141)</f>
        <v/>
      </c>
      <c r="V141" s="4" t="n"/>
      <c r="W141" s="33">
        <f>IF(S141&amp;U141="","",U141 * S141)</f>
        <v/>
      </c>
      <c r="X141" s="33">
        <f>IF(W141="","",U141 + W141)</f>
        <v/>
      </c>
      <c r="Y141" s="33">
        <f>IF(T141="","",U141 * T141)</f>
        <v/>
      </c>
      <c r="Z141" s="34">
        <f>IF(U141="","",X141-V141-Y141)</f>
        <v/>
      </c>
    </row>
    <row r="142">
      <c r="A142" s="25" t="n">
        <v>138</v>
      </c>
      <c r="B142" s="26">
        <f>_xlfn.XLOOKUP(C142,purchase!C:C,pcon!B:B,"")</f>
        <v/>
      </c>
      <c r="C142" s="4" t="n"/>
      <c r="D142" s="29">
        <f>_xlfn.XLOOKUP(C142,purchase!C:C,pcon!D:D,"")</f>
        <v/>
      </c>
      <c r="E142" s="29">
        <f>_xlfn.XLOOKUP(C142,purchase!C:C,pcon!E:E,"")</f>
        <v/>
      </c>
      <c r="F142" s="4" t="n"/>
      <c r="G142" s="27" t="n"/>
      <c r="H142" s="28" t="n"/>
      <c r="I142" s="4" t="n"/>
      <c r="J142" s="4" t="n"/>
      <c r="K142" s="4" t="n"/>
      <c r="L142" s="30">
        <f>IF(J142="","",J142-K142)</f>
        <v/>
      </c>
      <c r="M142" s="4" t="n"/>
      <c r="N142" s="30">
        <f>IF(L142="","",L142-M142)</f>
        <v/>
      </c>
      <c r="O142" s="31" t="n"/>
      <c r="P142" s="32">
        <f>IF(O142="","",N142 * O142)</f>
        <v/>
      </c>
      <c r="Q142" s="10">
        <f>_xlfn.XLOOKUP(C142,pcon!C:C,pcon!L:L,"")</f>
        <v/>
      </c>
      <c r="R142" s="98">
        <f>(Q142 / 80) * (O142 * 100)</f>
        <v/>
      </c>
      <c r="S142" s="31" t="n"/>
      <c r="T142" s="31" t="n"/>
      <c r="U142" s="33">
        <f>IF(N142="","",R142 * N142)</f>
        <v/>
      </c>
      <c r="V142" s="4" t="n"/>
      <c r="W142" s="33">
        <f>IF(S142&amp;U142="","",U142 * S142)</f>
        <v/>
      </c>
      <c r="X142" s="33">
        <f>IF(W142="","",U142 + W142)</f>
        <v/>
      </c>
      <c r="Y142" s="33">
        <f>IF(T142="","",U142 * T142)</f>
        <v/>
      </c>
      <c r="Z142" s="34">
        <f>IF(U142="","",X142-V142-Y142)</f>
        <v/>
      </c>
    </row>
    <row r="143">
      <c r="A143" s="25" t="n">
        <v>139</v>
      </c>
      <c r="B143" s="26">
        <f>_xlfn.XLOOKUP(C143,purchase!C:C,pcon!B:B,"")</f>
        <v/>
      </c>
      <c r="C143" s="4" t="n"/>
      <c r="D143" s="29">
        <f>_xlfn.XLOOKUP(C143,purchase!C:C,pcon!D:D,"")</f>
        <v/>
      </c>
      <c r="E143" s="29">
        <f>_xlfn.XLOOKUP(C143,purchase!C:C,pcon!E:E,"")</f>
        <v/>
      </c>
      <c r="F143" s="4" t="n"/>
      <c r="G143" s="27" t="n"/>
      <c r="H143" s="28" t="n"/>
      <c r="I143" s="4" t="n"/>
      <c r="J143" s="4" t="n"/>
      <c r="K143" s="4" t="n"/>
      <c r="L143" s="30">
        <f>IF(J143="","",J143-K143)</f>
        <v/>
      </c>
      <c r="M143" s="4" t="n"/>
      <c r="N143" s="30">
        <f>IF(L143="","",L143-M143)</f>
        <v/>
      </c>
      <c r="O143" s="31" t="n"/>
      <c r="P143" s="32">
        <f>IF(O143="","",N143 * O143)</f>
        <v/>
      </c>
      <c r="Q143" s="10">
        <f>_xlfn.XLOOKUP(C143,pcon!C:C,pcon!L:L,"")</f>
        <v/>
      </c>
      <c r="R143" s="98">
        <f>(Q143 / 80) * (O143 * 100)</f>
        <v/>
      </c>
      <c r="S143" s="31" t="n"/>
      <c r="T143" s="31" t="n"/>
      <c r="U143" s="33">
        <f>IF(N143="","",R143 * N143)</f>
        <v/>
      </c>
      <c r="V143" s="4" t="n"/>
      <c r="W143" s="33">
        <f>IF(S143&amp;U143="","",U143 * S143)</f>
        <v/>
      </c>
      <c r="X143" s="33">
        <f>IF(W143="","",U143 + W143)</f>
        <v/>
      </c>
      <c r="Y143" s="33">
        <f>IF(T143="","",U143 * T143)</f>
        <v/>
      </c>
      <c r="Z143" s="34">
        <f>IF(U143="","",X143-V143-Y143)</f>
        <v/>
      </c>
    </row>
    <row r="144">
      <c r="A144" s="25" t="n">
        <v>140</v>
      </c>
      <c r="B144" s="26">
        <f>_xlfn.XLOOKUP(C144,purchase!C:C,pcon!B:B,"")</f>
        <v/>
      </c>
      <c r="C144" s="4" t="n"/>
      <c r="D144" s="29">
        <f>_xlfn.XLOOKUP(C144,purchase!C:C,pcon!D:D,"")</f>
        <v/>
      </c>
      <c r="E144" s="29">
        <f>_xlfn.XLOOKUP(C144,purchase!C:C,pcon!E:E,"")</f>
        <v/>
      </c>
      <c r="F144" s="4" t="n"/>
      <c r="G144" s="27" t="n"/>
      <c r="H144" s="28" t="n"/>
      <c r="I144" s="4" t="n"/>
      <c r="J144" s="4" t="n"/>
      <c r="K144" s="4" t="n"/>
      <c r="L144" s="30">
        <f>IF(J144="","",J144-K144)</f>
        <v/>
      </c>
      <c r="M144" s="4" t="n"/>
      <c r="N144" s="30">
        <f>IF(L144="","",L144-M144)</f>
        <v/>
      </c>
      <c r="O144" s="31" t="n"/>
      <c r="P144" s="32">
        <f>IF(O144="","",N144 * O144)</f>
        <v/>
      </c>
      <c r="Q144" s="10">
        <f>_xlfn.XLOOKUP(C144,pcon!C:C,pcon!L:L,"")</f>
        <v/>
      </c>
      <c r="R144" s="98">
        <f>(Q144 / 80) * (O144 * 100)</f>
        <v/>
      </c>
      <c r="S144" s="31" t="n"/>
      <c r="T144" s="31" t="n"/>
      <c r="U144" s="33">
        <f>IF(N144="","",R144 * N144)</f>
        <v/>
      </c>
      <c r="V144" s="4" t="n"/>
      <c r="W144" s="33">
        <f>IF(S144&amp;U144="","",U144 * S144)</f>
        <v/>
      </c>
      <c r="X144" s="33">
        <f>IF(W144="","",U144 + W144)</f>
        <v/>
      </c>
      <c r="Y144" s="33">
        <f>IF(T144="","",U144 * T144)</f>
        <v/>
      </c>
      <c r="Z144" s="34">
        <f>IF(U144="","",X144-V144-Y144)</f>
        <v/>
      </c>
    </row>
    <row r="145">
      <c r="A145" s="25" t="n">
        <v>141</v>
      </c>
      <c r="B145" s="26">
        <f>_xlfn.XLOOKUP(C145,purchase!C:C,pcon!B:B,"")</f>
        <v/>
      </c>
      <c r="C145" s="4" t="n"/>
      <c r="D145" s="29">
        <f>_xlfn.XLOOKUP(C145,purchase!C:C,pcon!D:D,"")</f>
        <v/>
      </c>
      <c r="E145" s="29">
        <f>_xlfn.XLOOKUP(C145,purchase!C:C,pcon!E:E,"")</f>
        <v/>
      </c>
      <c r="F145" s="4" t="n"/>
      <c r="G145" s="27" t="n"/>
      <c r="H145" s="28" t="n"/>
      <c r="I145" s="4" t="n"/>
      <c r="J145" s="4" t="n"/>
      <c r="K145" s="4" t="n"/>
      <c r="L145" s="30">
        <f>IF(J145="","",J145-K145)</f>
        <v/>
      </c>
      <c r="M145" s="4" t="n"/>
      <c r="N145" s="30">
        <f>IF(L145="","",L145-M145)</f>
        <v/>
      </c>
      <c r="O145" s="31" t="n"/>
      <c r="P145" s="32">
        <f>IF(O145="","",N145 * O145)</f>
        <v/>
      </c>
      <c r="Q145" s="10">
        <f>_xlfn.XLOOKUP(C145,pcon!C:C,pcon!L:L,"")</f>
        <v/>
      </c>
      <c r="R145" s="98">
        <f>(Q145 / 80) * (O145 * 100)</f>
        <v/>
      </c>
      <c r="S145" s="31" t="n"/>
      <c r="T145" s="31" t="n"/>
      <c r="U145" s="33">
        <f>IF(N145="","",R145 * N145)</f>
        <v/>
      </c>
      <c r="V145" s="4" t="n"/>
      <c r="W145" s="33">
        <f>IF(S145&amp;U145="","",U145 * S145)</f>
        <v/>
      </c>
      <c r="X145" s="33">
        <f>IF(W145="","",U145 + W145)</f>
        <v/>
      </c>
      <c r="Y145" s="33">
        <f>IF(T145="","",U145 * T145)</f>
        <v/>
      </c>
      <c r="Z145" s="34">
        <f>IF(U145="","",X145-V145-Y145)</f>
        <v/>
      </c>
    </row>
    <row r="146">
      <c r="A146" s="25" t="n">
        <v>142</v>
      </c>
      <c r="B146" s="26">
        <f>_xlfn.XLOOKUP(C146,purchase!C:C,pcon!B:B,"")</f>
        <v/>
      </c>
      <c r="C146" s="4" t="n"/>
      <c r="D146" s="29">
        <f>_xlfn.XLOOKUP(C146,purchase!C:C,pcon!D:D,"")</f>
        <v/>
      </c>
      <c r="E146" s="29">
        <f>_xlfn.XLOOKUP(C146,purchase!C:C,pcon!E:E,"")</f>
        <v/>
      </c>
      <c r="F146" s="4" t="n"/>
      <c r="G146" s="27" t="n"/>
      <c r="H146" s="28" t="n"/>
      <c r="I146" s="4" t="n"/>
      <c r="J146" s="4" t="n"/>
      <c r="K146" s="4" t="n"/>
      <c r="L146" s="30">
        <f>IF(J146="","",J146-K146)</f>
        <v/>
      </c>
      <c r="M146" s="4" t="n"/>
      <c r="N146" s="30">
        <f>IF(L146="","",L146-M146)</f>
        <v/>
      </c>
      <c r="O146" s="31" t="n"/>
      <c r="P146" s="32">
        <f>IF(O146="","",N146 * O146)</f>
        <v/>
      </c>
      <c r="Q146" s="10">
        <f>_xlfn.XLOOKUP(C146,pcon!C:C,pcon!L:L,"")</f>
        <v/>
      </c>
      <c r="R146" s="98">
        <f>(Q146 / 80) * (O146 * 100)</f>
        <v/>
      </c>
      <c r="S146" s="31" t="n"/>
      <c r="T146" s="31" t="n"/>
      <c r="U146" s="33">
        <f>IF(N146="","",R146 * N146)</f>
        <v/>
      </c>
      <c r="V146" s="4" t="n"/>
      <c r="W146" s="33">
        <f>IF(S146&amp;U146="","",U146 * S146)</f>
        <v/>
      </c>
      <c r="X146" s="33">
        <f>IF(W146="","",U146 + W146)</f>
        <v/>
      </c>
      <c r="Y146" s="33">
        <f>IF(T146="","",U146 * T146)</f>
        <v/>
      </c>
      <c r="Z146" s="34">
        <f>IF(U146="","",X146-V146-Y146)</f>
        <v/>
      </c>
    </row>
    <row r="147">
      <c r="A147" s="25" t="n">
        <v>143</v>
      </c>
      <c r="B147" s="26">
        <f>_xlfn.XLOOKUP(C147,purchase!C:C,pcon!B:B,"")</f>
        <v/>
      </c>
      <c r="C147" s="4" t="n"/>
      <c r="D147" s="29">
        <f>_xlfn.XLOOKUP(C147,purchase!C:C,pcon!D:D,"")</f>
        <v/>
      </c>
      <c r="E147" s="29">
        <f>_xlfn.XLOOKUP(C147,purchase!C:C,pcon!E:E,"")</f>
        <v/>
      </c>
      <c r="F147" s="4" t="n"/>
      <c r="G147" s="27" t="n"/>
      <c r="H147" s="28" t="n"/>
      <c r="I147" s="4" t="n"/>
      <c r="J147" s="4" t="n"/>
      <c r="K147" s="4" t="n"/>
      <c r="L147" s="30">
        <f>IF(J147="","",J147-K147)</f>
        <v/>
      </c>
      <c r="M147" s="4" t="n"/>
      <c r="N147" s="30">
        <f>IF(L147="","",L147-M147)</f>
        <v/>
      </c>
      <c r="O147" s="31" t="n"/>
      <c r="P147" s="32">
        <f>IF(O147="","",N147 * O147)</f>
        <v/>
      </c>
      <c r="Q147" s="10">
        <f>_xlfn.XLOOKUP(C147,pcon!C:C,pcon!L:L,"")</f>
        <v/>
      </c>
      <c r="R147" s="98">
        <f>(Q147 / 80) * (O147 * 100)</f>
        <v/>
      </c>
      <c r="S147" s="31" t="n"/>
      <c r="T147" s="31" t="n"/>
      <c r="U147" s="33">
        <f>IF(N147="","",R147 * N147)</f>
        <v/>
      </c>
      <c r="V147" s="4" t="n"/>
      <c r="W147" s="33">
        <f>IF(S147&amp;U147="","",U147 * S147)</f>
        <v/>
      </c>
      <c r="X147" s="33">
        <f>IF(W147="","",U147 + W147)</f>
        <v/>
      </c>
      <c r="Y147" s="33">
        <f>IF(T147="","",U147 * T147)</f>
        <v/>
      </c>
      <c r="Z147" s="34">
        <f>IF(U147="","",X147-V147-Y147)</f>
        <v/>
      </c>
    </row>
    <row r="148">
      <c r="A148" s="25" t="n">
        <v>144</v>
      </c>
      <c r="B148" s="26">
        <f>_xlfn.XLOOKUP(C148,purchase!C:C,pcon!B:B,"")</f>
        <v/>
      </c>
      <c r="C148" s="4" t="n"/>
      <c r="D148" s="29">
        <f>_xlfn.XLOOKUP(C148,purchase!C:C,pcon!D:D,"")</f>
        <v/>
      </c>
      <c r="E148" s="29">
        <f>_xlfn.XLOOKUP(C148,purchase!C:C,pcon!E:E,"")</f>
        <v/>
      </c>
      <c r="F148" s="4" t="n"/>
      <c r="G148" s="27" t="n"/>
      <c r="H148" s="28" t="n"/>
      <c r="I148" s="4" t="n"/>
      <c r="J148" s="4" t="n"/>
      <c r="K148" s="4" t="n"/>
      <c r="L148" s="30">
        <f>IF(J148="","",J148-K148)</f>
        <v/>
      </c>
      <c r="M148" s="4" t="n"/>
      <c r="N148" s="30">
        <f>IF(L148="","",L148-M148)</f>
        <v/>
      </c>
      <c r="O148" s="31" t="n"/>
      <c r="P148" s="32">
        <f>IF(O148="","",N148 * O148)</f>
        <v/>
      </c>
      <c r="Q148" s="10">
        <f>_xlfn.XLOOKUP(C148,pcon!C:C,pcon!L:L,"")</f>
        <v/>
      </c>
      <c r="R148" s="98">
        <f>(Q148 / 80) * (O148 * 100)</f>
        <v/>
      </c>
      <c r="S148" s="31" t="n"/>
      <c r="T148" s="31" t="n"/>
      <c r="U148" s="33">
        <f>IF(N148="","",R148 * N148)</f>
        <v/>
      </c>
      <c r="V148" s="4" t="n"/>
      <c r="W148" s="33">
        <f>IF(S148&amp;U148="","",U148 * S148)</f>
        <v/>
      </c>
      <c r="X148" s="33">
        <f>IF(W148="","",U148 + W148)</f>
        <v/>
      </c>
      <c r="Y148" s="33">
        <f>IF(T148="","",U148 * T148)</f>
        <v/>
      </c>
      <c r="Z148" s="34">
        <f>IF(U148="","",X148-V148-Y148)</f>
        <v/>
      </c>
    </row>
    <row r="149">
      <c r="A149" s="25" t="n">
        <v>145</v>
      </c>
      <c r="B149" s="26">
        <f>_xlfn.XLOOKUP(C149,purchase!C:C,pcon!B:B,"")</f>
        <v/>
      </c>
      <c r="C149" s="4" t="n"/>
      <c r="D149" s="29">
        <f>_xlfn.XLOOKUP(C149,purchase!C:C,pcon!D:D,"")</f>
        <v/>
      </c>
      <c r="E149" s="29">
        <f>_xlfn.XLOOKUP(C149,purchase!C:C,pcon!E:E,"")</f>
        <v/>
      </c>
      <c r="F149" s="4" t="n"/>
      <c r="G149" s="27" t="n"/>
      <c r="H149" s="28" t="n"/>
      <c r="I149" s="4" t="n"/>
      <c r="J149" s="4" t="n"/>
      <c r="K149" s="4" t="n"/>
      <c r="L149" s="30">
        <f>IF(J149="","",J149-K149)</f>
        <v/>
      </c>
      <c r="M149" s="4" t="n"/>
      <c r="N149" s="30">
        <f>IF(L149="","",L149-M149)</f>
        <v/>
      </c>
      <c r="O149" s="31" t="n"/>
      <c r="P149" s="32">
        <f>IF(O149="","",N149 * O149)</f>
        <v/>
      </c>
      <c r="Q149" s="10">
        <f>_xlfn.XLOOKUP(C149,pcon!C:C,pcon!L:L,"")</f>
        <v/>
      </c>
      <c r="R149" s="98">
        <f>(Q149 / 80) * (O149 * 100)</f>
        <v/>
      </c>
      <c r="S149" s="31" t="n"/>
      <c r="T149" s="31" t="n"/>
      <c r="U149" s="33">
        <f>IF(N149="","",R149 * N149)</f>
        <v/>
      </c>
      <c r="V149" s="4" t="n"/>
      <c r="W149" s="33">
        <f>IF(S149&amp;U149="","",U149 * S149)</f>
        <v/>
      </c>
      <c r="X149" s="33">
        <f>IF(W149="","",U149 + W149)</f>
        <v/>
      </c>
      <c r="Y149" s="33">
        <f>IF(T149="","",U149 * T149)</f>
        <v/>
      </c>
      <c r="Z149" s="34">
        <f>IF(U149="","",X149-V149-Y149)</f>
        <v/>
      </c>
    </row>
    <row r="150">
      <c r="A150" s="25" t="n">
        <v>146</v>
      </c>
      <c r="B150" s="26">
        <f>_xlfn.XLOOKUP(C150,purchase!C:C,pcon!B:B,"")</f>
        <v/>
      </c>
      <c r="C150" s="4" t="n"/>
      <c r="D150" s="29">
        <f>_xlfn.XLOOKUP(C150,purchase!C:C,pcon!D:D,"")</f>
        <v/>
      </c>
      <c r="E150" s="29">
        <f>_xlfn.XLOOKUP(C150,purchase!C:C,pcon!E:E,"")</f>
        <v/>
      </c>
      <c r="F150" s="4" t="n"/>
      <c r="G150" s="27" t="n"/>
      <c r="H150" s="28" t="n"/>
      <c r="I150" s="4" t="n"/>
      <c r="J150" s="4" t="n"/>
      <c r="K150" s="4" t="n"/>
      <c r="L150" s="30">
        <f>IF(J150="","",J150-K150)</f>
        <v/>
      </c>
      <c r="M150" s="4" t="n"/>
      <c r="N150" s="30">
        <f>IF(L150="","",L150-M150)</f>
        <v/>
      </c>
      <c r="O150" s="31" t="n"/>
      <c r="P150" s="32">
        <f>IF(O150="","",N150 * O150)</f>
        <v/>
      </c>
      <c r="Q150" s="10">
        <f>_xlfn.XLOOKUP(C150,pcon!C:C,pcon!L:L,"")</f>
        <v/>
      </c>
      <c r="R150" s="98">
        <f>(Q150 / 80) * (O150 * 100)</f>
        <v/>
      </c>
      <c r="S150" s="31" t="n"/>
      <c r="T150" s="31" t="n"/>
      <c r="U150" s="33">
        <f>IF(N150="","",R150 * N150)</f>
        <v/>
      </c>
      <c r="V150" s="4" t="n"/>
      <c r="W150" s="33">
        <f>IF(S150&amp;U150="","",U150 * S150)</f>
        <v/>
      </c>
      <c r="X150" s="33">
        <f>IF(W150="","",U150 + W150)</f>
        <v/>
      </c>
      <c r="Y150" s="33">
        <f>IF(T150="","",U150 * T150)</f>
        <v/>
      </c>
      <c r="Z150" s="34">
        <f>IF(U150="","",X150-V150-Y150)</f>
        <v/>
      </c>
    </row>
    <row r="151">
      <c r="A151" s="25" t="n">
        <v>147</v>
      </c>
      <c r="B151" s="26">
        <f>_xlfn.XLOOKUP(C151,purchase!C:C,pcon!B:B,"")</f>
        <v/>
      </c>
      <c r="C151" s="4" t="n"/>
      <c r="D151" s="29">
        <f>_xlfn.XLOOKUP(C151,purchase!C:C,pcon!D:D,"")</f>
        <v/>
      </c>
      <c r="E151" s="29">
        <f>_xlfn.XLOOKUP(C151,purchase!C:C,pcon!E:E,"")</f>
        <v/>
      </c>
      <c r="F151" s="4" t="n"/>
      <c r="G151" s="27" t="n"/>
      <c r="H151" s="28" t="n"/>
      <c r="I151" s="4" t="n"/>
      <c r="J151" s="4" t="n"/>
      <c r="K151" s="4" t="n"/>
      <c r="L151" s="30">
        <f>IF(J151="","",J151-K151)</f>
        <v/>
      </c>
      <c r="M151" s="4" t="n"/>
      <c r="N151" s="30">
        <f>IF(L151="","",L151-M151)</f>
        <v/>
      </c>
      <c r="O151" s="31" t="n"/>
      <c r="P151" s="32">
        <f>IF(O151="","",N151 * O151)</f>
        <v/>
      </c>
      <c r="Q151" s="10">
        <f>_xlfn.XLOOKUP(C151,pcon!C:C,pcon!L:L,"")</f>
        <v/>
      </c>
      <c r="R151" s="98">
        <f>(Q151 / 80) * (O151 * 100)</f>
        <v/>
      </c>
      <c r="S151" s="31" t="n"/>
      <c r="T151" s="31" t="n"/>
      <c r="U151" s="33">
        <f>IF(N151="","",R151 * N151)</f>
        <v/>
      </c>
      <c r="V151" s="4" t="n"/>
      <c r="W151" s="33">
        <f>IF(S151&amp;U151="","",U151 * S151)</f>
        <v/>
      </c>
      <c r="X151" s="33">
        <f>IF(W151="","",U151 + W151)</f>
        <v/>
      </c>
      <c r="Y151" s="33">
        <f>IF(T151="","",U151 * T151)</f>
        <v/>
      </c>
      <c r="Z151" s="34">
        <f>IF(U151="","",X151-V151-Y151)</f>
        <v/>
      </c>
    </row>
    <row r="152">
      <c r="A152" s="25" t="n">
        <v>148</v>
      </c>
      <c r="B152" s="26">
        <f>_xlfn.XLOOKUP(C152,purchase!C:C,pcon!B:B,"")</f>
        <v/>
      </c>
      <c r="C152" s="4" t="n"/>
      <c r="D152" s="29">
        <f>_xlfn.XLOOKUP(C152,purchase!C:C,pcon!D:D,"")</f>
        <v/>
      </c>
      <c r="E152" s="29">
        <f>_xlfn.XLOOKUP(C152,purchase!C:C,pcon!E:E,"")</f>
        <v/>
      </c>
      <c r="F152" s="4" t="n"/>
      <c r="G152" s="27" t="n"/>
      <c r="H152" s="28" t="n"/>
      <c r="I152" s="4" t="n"/>
      <c r="J152" s="4" t="n"/>
      <c r="K152" s="4" t="n"/>
      <c r="L152" s="30">
        <f>IF(J152="","",J152-K152)</f>
        <v/>
      </c>
      <c r="M152" s="4" t="n"/>
      <c r="N152" s="30">
        <f>IF(L152="","",L152-M152)</f>
        <v/>
      </c>
      <c r="O152" s="31" t="n"/>
      <c r="P152" s="32">
        <f>IF(O152="","",N152 * O152)</f>
        <v/>
      </c>
      <c r="Q152" s="10">
        <f>_xlfn.XLOOKUP(C152,pcon!C:C,pcon!L:L,"")</f>
        <v/>
      </c>
      <c r="R152" s="98">
        <f>(Q152 / 80) * (O152 * 100)</f>
        <v/>
      </c>
      <c r="S152" s="31" t="n"/>
      <c r="T152" s="31" t="n"/>
      <c r="U152" s="33">
        <f>IF(N152="","",R152 * N152)</f>
        <v/>
      </c>
      <c r="V152" s="4" t="n"/>
      <c r="W152" s="33">
        <f>IF(S152&amp;U152="","",U152 * S152)</f>
        <v/>
      </c>
      <c r="X152" s="33">
        <f>IF(W152="","",U152 + W152)</f>
        <v/>
      </c>
      <c r="Y152" s="33">
        <f>IF(T152="","",U152 * T152)</f>
        <v/>
      </c>
      <c r="Z152" s="34">
        <f>IF(U152="","",X152-V152-Y152)</f>
        <v/>
      </c>
    </row>
    <row r="153">
      <c r="A153" s="25" t="n">
        <v>149</v>
      </c>
      <c r="B153" s="26">
        <f>_xlfn.XLOOKUP(C153,purchase!C:C,pcon!B:B,"")</f>
        <v/>
      </c>
      <c r="C153" s="4" t="n"/>
      <c r="D153" s="29">
        <f>_xlfn.XLOOKUP(C153,purchase!C:C,pcon!D:D,"")</f>
        <v/>
      </c>
      <c r="E153" s="29">
        <f>_xlfn.XLOOKUP(C153,purchase!C:C,pcon!E:E,"")</f>
        <v/>
      </c>
      <c r="F153" s="4" t="n"/>
      <c r="G153" s="27" t="n"/>
      <c r="H153" s="28" t="n"/>
      <c r="I153" s="4" t="n"/>
      <c r="J153" s="4" t="n"/>
      <c r="K153" s="4" t="n"/>
      <c r="L153" s="30">
        <f>IF(J153="","",J153-K153)</f>
        <v/>
      </c>
      <c r="M153" s="4" t="n"/>
      <c r="N153" s="30">
        <f>IF(L153="","",L153-M153)</f>
        <v/>
      </c>
      <c r="O153" s="31" t="n"/>
      <c r="P153" s="32">
        <f>IF(O153="","",N153 * O153)</f>
        <v/>
      </c>
      <c r="Q153" s="10">
        <f>_xlfn.XLOOKUP(C153,pcon!C:C,pcon!L:L,"")</f>
        <v/>
      </c>
      <c r="R153" s="98">
        <f>(Q153 / 80) * (O153 * 100)</f>
        <v/>
      </c>
      <c r="S153" s="31" t="n"/>
      <c r="T153" s="31" t="n"/>
      <c r="U153" s="33">
        <f>IF(N153="","",R153 * N153)</f>
        <v/>
      </c>
      <c r="V153" s="4" t="n"/>
      <c r="W153" s="33">
        <f>IF(S153&amp;U153="","",U153 * S153)</f>
        <v/>
      </c>
      <c r="X153" s="33">
        <f>IF(W153="","",U153 + W153)</f>
        <v/>
      </c>
      <c r="Y153" s="33">
        <f>IF(T153="","",U153 * T153)</f>
        <v/>
      </c>
      <c r="Z153" s="34">
        <f>IF(U153="","",X153-V153-Y153)</f>
        <v/>
      </c>
    </row>
    <row r="154">
      <c r="A154" s="25" t="n">
        <v>150</v>
      </c>
      <c r="B154" s="26">
        <f>_xlfn.XLOOKUP(C154,purchase!C:C,pcon!B:B,"")</f>
        <v/>
      </c>
      <c r="C154" s="4" t="n"/>
      <c r="D154" s="29">
        <f>_xlfn.XLOOKUP(C154,purchase!C:C,pcon!D:D,"")</f>
        <v/>
      </c>
      <c r="E154" s="29">
        <f>_xlfn.XLOOKUP(C154,purchase!C:C,pcon!E:E,"")</f>
        <v/>
      </c>
      <c r="F154" s="4" t="n"/>
      <c r="G154" s="27" t="n"/>
      <c r="H154" s="28" t="n"/>
      <c r="I154" s="4" t="n"/>
      <c r="J154" s="4" t="n"/>
      <c r="K154" s="4" t="n"/>
      <c r="L154" s="30">
        <f>IF(J154="","",J154-K154)</f>
        <v/>
      </c>
      <c r="M154" s="4" t="n"/>
      <c r="N154" s="30">
        <f>IF(L154="","",L154-M154)</f>
        <v/>
      </c>
      <c r="O154" s="31" t="n"/>
      <c r="P154" s="32">
        <f>IF(O154="","",N154 * O154)</f>
        <v/>
      </c>
      <c r="Q154" s="10">
        <f>_xlfn.XLOOKUP(C154,pcon!C:C,pcon!L:L,"")</f>
        <v/>
      </c>
      <c r="R154" s="98">
        <f>(Q154 / 80) * (O154 * 100)</f>
        <v/>
      </c>
      <c r="S154" s="31" t="n"/>
      <c r="T154" s="31" t="n"/>
      <c r="U154" s="33">
        <f>IF(N154="","",R154 * N154)</f>
        <v/>
      </c>
      <c r="V154" s="4" t="n"/>
      <c r="W154" s="33">
        <f>IF(S154&amp;U154="","",U154 * S154)</f>
        <v/>
      </c>
      <c r="X154" s="33">
        <f>IF(W154="","",U154 + W154)</f>
        <v/>
      </c>
      <c r="Y154" s="33">
        <f>IF(T154="","",U154 * T154)</f>
        <v/>
      </c>
      <c r="Z154" s="34">
        <f>IF(U154="","",X154-V154-Y154)</f>
        <v/>
      </c>
    </row>
    <row r="155">
      <c r="A155" s="25" t="n">
        <v>151</v>
      </c>
      <c r="B155" s="26">
        <f>_xlfn.XLOOKUP(C155,purchase!C:C,pcon!B:B,"")</f>
        <v/>
      </c>
      <c r="C155" s="4" t="n"/>
      <c r="D155" s="29">
        <f>_xlfn.XLOOKUP(C155,purchase!C:C,pcon!D:D,"")</f>
        <v/>
      </c>
      <c r="E155" s="29">
        <f>_xlfn.XLOOKUP(C155,purchase!C:C,pcon!E:E,"")</f>
        <v/>
      </c>
      <c r="F155" s="4" t="n"/>
      <c r="G155" s="27" t="n"/>
      <c r="H155" s="28" t="n"/>
      <c r="I155" s="4" t="n"/>
      <c r="J155" s="4" t="n"/>
      <c r="K155" s="4" t="n"/>
      <c r="L155" s="30">
        <f>IF(J155="","",J155-K155)</f>
        <v/>
      </c>
      <c r="M155" s="4" t="n"/>
      <c r="N155" s="30">
        <f>IF(L155="","",L155-M155)</f>
        <v/>
      </c>
      <c r="O155" s="31" t="n"/>
      <c r="P155" s="32">
        <f>IF(O155="","",N155 * O155)</f>
        <v/>
      </c>
      <c r="Q155" s="10">
        <f>_xlfn.XLOOKUP(C155,pcon!C:C,pcon!L:L,"")</f>
        <v/>
      </c>
      <c r="R155" s="98">
        <f>(Q155 / 80) * (O155 * 100)</f>
        <v/>
      </c>
      <c r="S155" s="31" t="n"/>
      <c r="T155" s="31" t="n"/>
      <c r="U155" s="33">
        <f>IF(N155="","",R155 * N155)</f>
        <v/>
      </c>
      <c r="V155" s="4" t="n"/>
      <c r="W155" s="33">
        <f>IF(S155&amp;U155="","",U155 * S155)</f>
        <v/>
      </c>
      <c r="X155" s="33">
        <f>IF(W155="","",U155 + W155)</f>
        <v/>
      </c>
      <c r="Y155" s="33">
        <f>IF(T155="","",U155 * T155)</f>
        <v/>
      </c>
      <c r="Z155" s="34">
        <f>IF(U155="","",X155-V155-Y155)</f>
        <v/>
      </c>
    </row>
    <row r="156">
      <c r="A156" s="25" t="n">
        <v>152</v>
      </c>
      <c r="B156" s="26">
        <f>_xlfn.XLOOKUP(C156,purchase!C:C,pcon!B:B,"")</f>
        <v/>
      </c>
      <c r="C156" s="4" t="n"/>
      <c r="D156" s="29">
        <f>_xlfn.XLOOKUP(C156,purchase!C:C,pcon!D:D,"")</f>
        <v/>
      </c>
      <c r="E156" s="29">
        <f>_xlfn.XLOOKUP(C156,purchase!C:C,pcon!E:E,"")</f>
        <v/>
      </c>
      <c r="F156" s="4" t="n"/>
      <c r="G156" s="27" t="n"/>
      <c r="H156" s="28" t="n"/>
      <c r="I156" s="4" t="n"/>
      <c r="J156" s="4" t="n"/>
      <c r="K156" s="4" t="n"/>
      <c r="L156" s="30">
        <f>IF(J156="","",J156-K156)</f>
        <v/>
      </c>
      <c r="M156" s="4" t="n"/>
      <c r="N156" s="30">
        <f>IF(L156="","",L156-M156)</f>
        <v/>
      </c>
      <c r="O156" s="31" t="n"/>
      <c r="P156" s="32">
        <f>IF(O156="","",N156 * O156)</f>
        <v/>
      </c>
      <c r="Q156" s="10">
        <f>_xlfn.XLOOKUP(C156,pcon!C:C,pcon!L:L,"")</f>
        <v/>
      </c>
      <c r="R156" s="98">
        <f>(Q156 / 80) * (O156 * 100)</f>
        <v/>
      </c>
      <c r="S156" s="31" t="n"/>
      <c r="T156" s="31" t="n"/>
      <c r="U156" s="33">
        <f>IF(N156="","",R156 * N156)</f>
        <v/>
      </c>
      <c r="V156" s="4" t="n"/>
      <c r="W156" s="33">
        <f>IF(S156&amp;U156="","",U156 * S156)</f>
        <v/>
      </c>
      <c r="X156" s="33">
        <f>IF(W156="","",U156 + W156)</f>
        <v/>
      </c>
      <c r="Y156" s="33">
        <f>IF(T156="","",U156 * T156)</f>
        <v/>
      </c>
      <c r="Z156" s="34">
        <f>IF(U156="","",X156-V156-Y156)</f>
        <v/>
      </c>
    </row>
    <row r="157">
      <c r="A157" s="25" t="n">
        <v>153</v>
      </c>
      <c r="B157" s="26">
        <f>_xlfn.XLOOKUP(C157,purchase!C:C,pcon!B:B,"")</f>
        <v/>
      </c>
      <c r="C157" s="4" t="n"/>
      <c r="D157" s="29">
        <f>_xlfn.XLOOKUP(C157,purchase!C:C,pcon!D:D,"")</f>
        <v/>
      </c>
      <c r="E157" s="29">
        <f>_xlfn.XLOOKUP(C157,purchase!C:C,pcon!E:E,"")</f>
        <v/>
      </c>
      <c r="F157" s="4" t="n"/>
      <c r="G157" s="27" t="n"/>
      <c r="H157" s="28" t="n"/>
      <c r="I157" s="4" t="n"/>
      <c r="J157" s="4" t="n"/>
      <c r="K157" s="4" t="n"/>
      <c r="L157" s="30">
        <f>IF(J157="","",J157-K157)</f>
        <v/>
      </c>
      <c r="M157" s="4" t="n"/>
      <c r="N157" s="30">
        <f>IF(L157="","",L157-M157)</f>
        <v/>
      </c>
      <c r="O157" s="31" t="n"/>
      <c r="P157" s="32">
        <f>IF(O157="","",N157 * O157)</f>
        <v/>
      </c>
      <c r="Q157" s="10">
        <f>_xlfn.XLOOKUP(C157,pcon!C:C,pcon!L:L,"")</f>
        <v/>
      </c>
      <c r="R157" s="98">
        <f>(Q157 / 80) * (O157 * 100)</f>
        <v/>
      </c>
      <c r="S157" s="31" t="n"/>
      <c r="T157" s="31" t="n"/>
      <c r="U157" s="33">
        <f>IF(N157="","",R157 * N157)</f>
        <v/>
      </c>
      <c r="V157" s="4" t="n"/>
      <c r="W157" s="33">
        <f>IF(S157&amp;U157="","",U157 * S157)</f>
        <v/>
      </c>
      <c r="X157" s="33">
        <f>IF(W157="","",U157 + W157)</f>
        <v/>
      </c>
      <c r="Y157" s="33">
        <f>IF(T157="","",U157 * T157)</f>
        <v/>
      </c>
      <c r="Z157" s="34">
        <f>IF(U157="","",X157-V157-Y157)</f>
        <v/>
      </c>
    </row>
    <row r="158">
      <c r="A158" s="25" t="n">
        <v>154</v>
      </c>
      <c r="B158" s="26">
        <f>_xlfn.XLOOKUP(C158,purchase!C:C,pcon!B:B,"")</f>
        <v/>
      </c>
      <c r="C158" s="4" t="n"/>
      <c r="D158" s="29">
        <f>_xlfn.XLOOKUP(C158,purchase!C:C,pcon!D:D,"")</f>
        <v/>
      </c>
      <c r="E158" s="29">
        <f>_xlfn.XLOOKUP(C158,purchase!C:C,pcon!E:E,"")</f>
        <v/>
      </c>
      <c r="F158" s="4" t="n"/>
      <c r="G158" s="27" t="n"/>
      <c r="H158" s="28" t="n"/>
      <c r="I158" s="4" t="n"/>
      <c r="J158" s="4" t="n"/>
      <c r="K158" s="4" t="n"/>
      <c r="L158" s="30">
        <f>IF(J158="","",J158-K158)</f>
        <v/>
      </c>
      <c r="M158" s="4" t="n"/>
      <c r="N158" s="30">
        <f>IF(L158="","",L158-M158)</f>
        <v/>
      </c>
      <c r="O158" s="31" t="n"/>
      <c r="P158" s="32">
        <f>IF(O158="","",N158 * O158)</f>
        <v/>
      </c>
      <c r="Q158" s="10">
        <f>_xlfn.XLOOKUP(C158,pcon!C:C,pcon!L:L,"")</f>
        <v/>
      </c>
      <c r="R158" s="98">
        <f>(Q158 / 80) * (O158 * 100)</f>
        <v/>
      </c>
      <c r="S158" s="31" t="n"/>
      <c r="T158" s="31" t="n"/>
      <c r="U158" s="33">
        <f>IF(N158="","",R158 * N158)</f>
        <v/>
      </c>
      <c r="V158" s="4" t="n"/>
      <c r="W158" s="33">
        <f>IF(S158&amp;U158="","",U158 * S158)</f>
        <v/>
      </c>
      <c r="X158" s="33">
        <f>IF(W158="","",U158 + W158)</f>
        <v/>
      </c>
      <c r="Y158" s="33">
        <f>IF(T158="","",U158 * T158)</f>
        <v/>
      </c>
      <c r="Z158" s="34">
        <f>IF(U158="","",X158-V158-Y158)</f>
        <v/>
      </c>
    </row>
    <row r="159">
      <c r="A159" s="25" t="n">
        <v>155</v>
      </c>
      <c r="B159" s="26">
        <f>_xlfn.XLOOKUP(C159,purchase!C:C,pcon!B:B,"")</f>
        <v/>
      </c>
      <c r="C159" s="4" t="n"/>
      <c r="D159" s="29">
        <f>_xlfn.XLOOKUP(C159,purchase!C:C,pcon!D:D,"")</f>
        <v/>
      </c>
      <c r="E159" s="29">
        <f>_xlfn.XLOOKUP(C159,purchase!C:C,pcon!E:E,"")</f>
        <v/>
      </c>
      <c r="F159" s="4" t="n"/>
      <c r="G159" s="27" t="n"/>
      <c r="H159" s="28" t="n"/>
      <c r="I159" s="4" t="n"/>
      <c r="J159" s="4" t="n"/>
      <c r="K159" s="4" t="n"/>
      <c r="L159" s="30">
        <f>IF(J159="","",J159-K159)</f>
        <v/>
      </c>
      <c r="M159" s="4" t="n"/>
      <c r="N159" s="30">
        <f>IF(L159="","",L159-M159)</f>
        <v/>
      </c>
      <c r="O159" s="31" t="n"/>
      <c r="P159" s="32">
        <f>IF(O159="","",N159 * O159)</f>
        <v/>
      </c>
      <c r="Q159" s="10">
        <f>_xlfn.XLOOKUP(C159,pcon!C:C,pcon!L:L,"")</f>
        <v/>
      </c>
      <c r="R159" s="98">
        <f>(Q159 / 80) * (O159 * 100)</f>
        <v/>
      </c>
      <c r="S159" s="31" t="n"/>
      <c r="T159" s="31" t="n"/>
      <c r="U159" s="33">
        <f>IF(N159="","",R159 * N159)</f>
        <v/>
      </c>
      <c r="V159" s="4" t="n"/>
      <c r="W159" s="33">
        <f>IF(S159&amp;U159="","",U159 * S159)</f>
        <v/>
      </c>
      <c r="X159" s="33">
        <f>IF(W159="","",U159 + W159)</f>
        <v/>
      </c>
      <c r="Y159" s="33">
        <f>IF(T159="","",U159 * T159)</f>
        <v/>
      </c>
      <c r="Z159" s="34">
        <f>IF(U159="","",X159-V159-Y159)</f>
        <v/>
      </c>
    </row>
    <row r="160">
      <c r="A160" s="25" t="n">
        <v>156</v>
      </c>
      <c r="B160" s="26">
        <f>_xlfn.XLOOKUP(C160,purchase!C:C,pcon!B:B,"")</f>
        <v/>
      </c>
      <c r="C160" s="4" t="n"/>
      <c r="D160" s="29">
        <f>_xlfn.XLOOKUP(C160,purchase!C:C,pcon!D:D,"")</f>
        <v/>
      </c>
      <c r="E160" s="29">
        <f>_xlfn.XLOOKUP(C160,purchase!C:C,pcon!E:E,"")</f>
        <v/>
      </c>
      <c r="F160" s="4" t="n"/>
      <c r="G160" s="27" t="n"/>
      <c r="H160" s="28" t="n"/>
      <c r="I160" s="4" t="n"/>
      <c r="J160" s="4" t="n"/>
      <c r="K160" s="4" t="n"/>
      <c r="L160" s="30">
        <f>IF(J160="","",J160-K160)</f>
        <v/>
      </c>
      <c r="M160" s="4" t="n"/>
      <c r="N160" s="30">
        <f>IF(L160="","",L160-M160)</f>
        <v/>
      </c>
      <c r="O160" s="31" t="n"/>
      <c r="P160" s="32">
        <f>IF(O160="","",N160 * O160)</f>
        <v/>
      </c>
      <c r="Q160" s="10">
        <f>_xlfn.XLOOKUP(C160,pcon!C:C,pcon!L:L,"")</f>
        <v/>
      </c>
      <c r="R160" s="98">
        <f>(Q160 / 80) * (O160 * 100)</f>
        <v/>
      </c>
      <c r="S160" s="31" t="n"/>
      <c r="T160" s="31" t="n"/>
      <c r="U160" s="33">
        <f>IF(N160="","",R160 * N160)</f>
        <v/>
      </c>
      <c r="V160" s="4" t="n"/>
      <c r="W160" s="33">
        <f>IF(S160&amp;U160="","",U160 * S160)</f>
        <v/>
      </c>
      <c r="X160" s="33">
        <f>IF(W160="","",U160 + W160)</f>
        <v/>
      </c>
      <c r="Y160" s="33">
        <f>IF(T160="","",U160 * T160)</f>
        <v/>
      </c>
      <c r="Z160" s="34">
        <f>IF(U160="","",X160-V160-Y160)</f>
        <v/>
      </c>
    </row>
    <row r="161">
      <c r="A161" s="25" t="n">
        <v>157</v>
      </c>
      <c r="B161" s="26">
        <f>_xlfn.XLOOKUP(C161,purchase!C:C,pcon!B:B,"")</f>
        <v/>
      </c>
      <c r="C161" s="4" t="n"/>
      <c r="D161" s="29">
        <f>_xlfn.XLOOKUP(C161,purchase!C:C,pcon!D:D,"")</f>
        <v/>
      </c>
      <c r="E161" s="29">
        <f>_xlfn.XLOOKUP(C161,purchase!C:C,pcon!E:E,"")</f>
        <v/>
      </c>
      <c r="F161" s="4" t="n"/>
      <c r="G161" s="27" t="n"/>
      <c r="H161" s="28" t="n"/>
      <c r="I161" s="4" t="n"/>
      <c r="J161" s="4" t="n"/>
      <c r="K161" s="4" t="n"/>
      <c r="L161" s="30">
        <f>IF(J161="","",J161-K161)</f>
        <v/>
      </c>
      <c r="M161" s="4" t="n"/>
      <c r="N161" s="30">
        <f>IF(L161="","",L161-M161)</f>
        <v/>
      </c>
      <c r="O161" s="31" t="n"/>
      <c r="P161" s="32">
        <f>IF(O161="","",N161 * O161)</f>
        <v/>
      </c>
      <c r="Q161" s="10">
        <f>_xlfn.XLOOKUP(C161,pcon!C:C,pcon!L:L,"")</f>
        <v/>
      </c>
      <c r="R161" s="98">
        <f>(Q161 / 80) * (O161 * 100)</f>
        <v/>
      </c>
      <c r="S161" s="31" t="n"/>
      <c r="T161" s="31" t="n"/>
      <c r="U161" s="33">
        <f>IF(N161="","",R161 * N161)</f>
        <v/>
      </c>
      <c r="V161" s="4" t="n"/>
      <c r="W161" s="33">
        <f>IF(S161&amp;U161="","",U161 * S161)</f>
        <v/>
      </c>
      <c r="X161" s="33">
        <f>IF(W161="","",U161 + W161)</f>
        <v/>
      </c>
      <c r="Y161" s="33">
        <f>IF(T161="","",U161 * T161)</f>
        <v/>
      </c>
      <c r="Z161" s="34">
        <f>IF(U161="","",X161-V161-Y161)</f>
        <v/>
      </c>
    </row>
    <row r="162">
      <c r="A162" s="25" t="n">
        <v>158</v>
      </c>
      <c r="B162" s="26">
        <f>_xlfn.XLOOKUP(C162,purchase!C:C,pcon!B:B,"")</f>
        <v/>
      </c>
      <c r="C162" s="4" t="n"/>
      <c r="D162" s="29">
        <f>_xlfn.XLOOKUP(C162,purchase!C:C,pcon!D:D,"")</f>
        <v/>
      </c>
      <c r="E162" s="29">
        <f>_xlfn.XLOOKUP(C162,purchase!C:C,pcon!E:E,"")</f>
        <v/>
      </c>
      <c r="F162" s="4" t="n"/>
      <c r="G162" s="27" t="n"/>
      <c r="H162" s="28" t="n"/>
      <c r="I162" s="4" t="n"/>
      <c r="J162" s="4" t="n"/>
      <c r="K162" s="4" t="n"/>
      <c r="L162" s="30">
        <f>IF(J162="","",J162-K162)</f>
        <v/>
      </c>
      <c r="M162" s="4" t="n"/>
      <c r="N162" s="30">
        <f>IF(L162="","",L162-M162)</f>
        <v/>
      </c>
      <c r="O162" s="31" t="n"/>
      <c r="P162" s="32">
        <f>IF(O162="","",N162 * O162)</f>
        <v/>
      </c>
      <c r="Q162" s="10">
        <f>_xlfn.XLOOKUP(C162,pcon!C:C,pcon!L:L,"")</f>
        <v/>
      </c>
      <c r="R162" s="98">
        <f>(Q162 / 80) * (O162 * 100)</f>
        <v/>
      </c>
      <c r="S162" s="31" t="n"/>
      <c r="T162" s="31" t="n"/>
      <c r="U162" s="33">
        <f>IF(N162="","",R162 * N162)</f>
        <v/>
      </c>
      <c r="V162" s="4" t="n"/>
      <c r="W162" s="33">
        <f>IF(S162&amp;U162="","",U162 * S162)</f>
        <v/>
      </c>
      <c r="X162" s="33">
        <f>IF(W162="","",U162 + W162)</f>
        <v/>
      </c>
      <c r="Y162" s="33">
        <f>IF(T162="","",U162 * T162)</f>
        <v/>
      </c>
      <c r="Z162" s="34">
        <f>IF(U162="","",X162-V162-Y162)</f>
        <v/>
      </c>
    </row>
    <row r="163">
      <c r="A163" s="25" t="n">
        <v>159</v>
      </c>
      <c r="B163" s="26">
        <f>_xlfn.XLOOKUP(C163,purchase!C:C,pcon!B:B,"")</f>
        <v/>
      </c>
      <c r="C163" s="4" t="n"/>
      <c r="D163" s="29">
        <f>_xlfn.XLOOKUP(C163,purchase!C:C,pcon!D:D,"")</f>
        <v/>
      </c>
      <c r="E163" s="29">
        <f>_xlfn.XLOOKUP(C163,purchase!C:C,pcon!E:E,"")</f>
        <v/>
      </c>
      <c r="F163" s="4" t="n"/>
      <c r="G163" s="27" t="n"/>
      <c r="H163" s="28" t="n"/>
      <c r="I163" s="4" t="n"/>
      <c r="J163" s="4" t="n"/>
      <c r="K163" s="4" t="n"/>
      <c r="L163" s="30">
        <f>IF(J163="","",J163-K163)</f>
        <v/>
      </c>
      <c r="M163" s="4" t="n"/>
      <c r="N163" s="30">
        <f>IF(L163="","",L163-M163)</f>
        <v/>
      </c>
      <c r="O163" s="31" t="n"/>
      <c r="P163" s="32">
        <f>IF(O163="","",N163 * O163)</f>
        <v/>
      </c>
      <c r="Q163" s="10">
        <f>_xlfn.XLOOKUP(C163,pcon!C:C,pcon!L:L,"")</f>
        <v/>
      </c>
      <c r="R163" s="98">
        <f>(Q163 / 80) * (O163 * 100)</f>
        <v/>
      </c>
      <c r="S163" s="31" t="n"/>
      <c r="T163" s="31" t="n"/>
      <c r="U163" s="33">
        <f>IF(N163="","",R163 * N163)</f>
        <v/>
      </c>
      <c r="V163" s="4" t="n"/>
      <c r="W163" s="33">
        <f>IF(S163&amp;U163="","",U163 * S163)</f>
        <v/>
      </c>
      <c r="X163" s="33">
        <f>IF(W163="","",U163 + W163)</f>
        <v/>
      </c>
      <c r="Y163" s="33">
        <f>IF(T163="","",U163 * T163)</f>
        <v/>
      </c>
      <c r="Z163" s="34">
        <f>IF(U163="","",X163-V163-Y163)</f>
        <v/>
      </c>
    </row>
    <row r="164">
      <c r="A164" s="25" t="n">
        <v>160</v>
      </c>
      <c r="B164" s="26">
        <f>_xlfn.XLOOKUP(C164,purchase!C:C,pcon!B:B,"")</f>
        <v/>
      </c>
      <c r="C164" s="4" t="n"/>
      <c r="D164" s="29">
        <f>_xlfn.XLOOKUP(C164,purchase!C:C,pcon!D:D,"")</f>
        <v/>
      </c>
      <c r="E164" s="29">
        <f>_xlfn.XLOOKUP(C164,purchase!C:C,pcon!E:E,"")</f>
        <v/>
      </c>
      <c r="F164" s="4" t="n"/>
      <c r="G164" s="27" t="n"/>
      <c r="H164" s="28" t="n"/>
      <c r="I164" s="4" t="n"/>
      <c r="J164" s="4" t="n"/>
      <c r="K164" s="4" t="n"/>
      <c r="L164" s="30">
        <f>IF(J164="","",J164-K164)</f>
        <v/>
      </c>
      <c r="M164" s="4" t="n"/>
      <c r="N164" s="30">
        <f>IF(L164="","",L164-M164)</f>
        <v/>
      </c>
      <c r="O164" s="31" t="n"/>
      <c r="P164" s="32">
        <f>IF(O164="","",N164 * O164)</f>
        <v/>
      </c>
      <c r="Q164" s="10">
        <f>_xlfn.XLOOKUP(C164,pcon!C:C,pcon!L:L,"")</f>
        <v/>
      </c>
      <c r="R164" s="98">
        <f>(Q164 / 80) * (O164 * 100)</f>
        <v/>
      </c>
      <c r="S164" s="31" t="n"/>
      <c r="T164" s="31" t="n"/>
      <c r="U164" s="33">
        <f>IF(N164="","",R164 * N164)</f>
        <v/>
      </c>
      <c r="V164" s="4" t="n"/>
      <c r="W164" s="33">
        <f>IF(S164&amp;U164="","",U164 * S164)</f>
        <v/>
      </c>
      <c r="X164" s="33">
        <f>IF(W164="","",U164 + W164)</f>
        <v/>
      </c>
      <c r="Y164" s="33">
        <f>IF(T164="","",U164 * T164)</f>
        <v/>
      </c>
      <c r="Z164" s="34">
        <f>IF(U164="","",X164-V164-Y164)</f>
        <v/>
      </c>
    </row>
    <row r="165">
      <c r="A165" s="25" t="n">
        <v>161</v>
      </c>
      <c r="B165" s="26">
        <f>_xlfn.XLOOKUP(C165,purchase!C:C,pcon!B:B,"")</f>
        <v/>
      </c>
      <c r="C165" s="4" t="n"/>
      <c r="D165" s="29">
        <f>_xlfn.XLOOKUP(C165,purchase!C:C,pcon!D:D,"")</f>
        <v/>
      </c>
      <c r="E165" s="29">
        <f>_xlfn.XLOOKUP(C165,purchase!C:C,pcon!E:E,"")</f>
        <v/>
      </c>
      <c r="F165" s="4" t="n"/>
      <c r="G165" s="27" t="n"/>
      <c r="H165" s="28" t="n"/>
      <c r="I165" s="4" t="n"/>
      <c r="J165" s="4" t="n"/>
      <c r="K165" s="4" t="n"/>
      <c r="L165" s="30">
        <f>IF(J165="","",J165-K165)</f>
        <v/>
      </c>
      <c r="M165" s="4" t="n"/>
      <c r="N165" s="30">
        <f>IF(L165="","",L165-M165)</f>
        <v/>
      </c>
      <c r="O165" s="31" t="n"/>
      <c r="P165" s="32">
        <f>IF(O165="","",N165 * O165)</f>
        <v/>
      </c>
      <c r="Q165" s="10">
        <f>_xlfn.XLOOKUP(C165,pcon!C:C,pcon!L:L,"")</f>
        <v/>
      </c>
      <c r="R165" s="98">
        <f>(Q165 / 80) * (O165 * 100)</f>
        <v/>
      </c>
      <c r="S165" s="31" t="n"/>
      <c r="T165" s="31" t="n"/>
      <c r="U165" s="33">
        <f>IF(N165="","",R165 * N165)</f>
        <v/>
      </c>
      <c r="V165" s="4" t="n"/>
      <c r="W165" s="33">
        <f>IF(S165&amp;U165="","",U165 * S165)</f>
        <v/>
      </c>
      <c r="X165" s="33">
        <f>IF(W165="","",U165 + W165)</f>
        <v/>
      </c>
      <c r="Y165" s="33">
        <f>IF(T165="","",U165 * T165)</f>
        <v/>
      </c>
      <c r="Z165" s="34">
        <f>IF(U165="","",X165-V165-Y165)</f>
        <v/>
      </c>
    </row>
    <row r="166">
      <c r="A166" s="25" t="n">
        <v>162</v>
      </c>
      <c r="B166" s="26">
        <f>_xlfn.XLOOKUP(C166,purchase!C:C,pcon!B:B,"")</f>
        <v/>
      </c>
      <c r="C166" s="4" t="n"/>
      <c r="D166" s="29">
        <f>_xlfn.XLOOKUP(C166,purchase!C:C,pcon!D:D,"")</f>
        <v/>
      </c>
      <c r="E166" s="29">
        <f>_xlfn.XLOOKUP(C166,purchase!C:C,pcon!E:E,"")</f>
        <v/>
      </c>
      <c r="F166" s="4" t="n"/>
      <c r="G166" s="27" t="n"/>
      <c r="H166" s="28" t="n"/>
      <c r="I166" s="4" t="n"/>
      <c r="J166" s="4" t="n"/>
      <c r="K166" s="4" t="n"/>
      <c r="L166" s="30">
        <f>IF(J166="","",J166-K166)</f>
        <v/>
      </c>
      <c r="M166" s="4" t="n"/>
      <c r="N166" s="30">
        <f>IF(L166="","",L166-M166)</f>
        <v/>
      </c>
      <c r="O166" s="31" t="n"/>
      <c r="P166" s="32">
        <f>IF(O166="","",N166 * O166)</f>
        <v/>
      </c>
      <c r="Q166" s="10">
        <f>_xlfn.XLOOKUP(C166,pcon!C:C,pcon!L:L,"")</f>
        <v/>
      </c>
      <c r="R166" s="98">
        <f>(Q166 / 80) * (O166 * 100)</f>
        <v/>
      </c>
      <c r="S166" s="31" t="n"/>
      <c r="T166" s="31" t="n"/>
      <c r="U166" s="33">
        <f>IF(N166="","",R166 * N166)</f>
        <v/>
      </c>
      <c r="V166" s="4" t="n"/>
      <c r="W166" s="33">
        <f>IF(S166&amp;U166="","",U166 * S166)</f>
        <v/>
      </c>
      <c r="X166" s="33">
        <f>IF(W166="","",U166 + W166)</f>
        <v/>
      </c>
      <c r="Y166" s="33">
        <f>IF(T166="","",U166 * T166)</f>
        <v/>
      </c>
      <c r="Z166" s="34">
        <f>IF(U166="","",X166-V166-Y166)</f>
        <v/>
      </c>
    </row>
    <row r="167">
      <c r="A167" s="25" t="n">
        <v>163</v>
      </c>
      <c r="B167" s="26">
        <f>_xlfn.XLOOKUP(C167,purchase!C:C,pcon!B:B,"")</f>
        <v/>
      </c>
      <c r="C167" s="4" t="n"/>
      <c r="D167" s="29">
        <f>_xlfn.XLOOKUP(C167,purchase!C:C,pcon!D:D,"")</f>
        <v/>
      </c>
      <c r="E167" s="29">
        <f>_xlfn.XLOOKUP(C167,purchase!C:C,pcon!E:E,"")</f>
        <v/>
      </c>
      <c r="F167" s="4" t="n"/>
      <c r="G167" s="27" t="n"/>
      <c r="H167" s="28" t="n"/>
      <c r="I167" s="4" t="n"/>
      <c r="J167" s="4" t="n"/>
      <c r="K167" s="4" t="n"/>
      <c r="L167" s="30">
        <f>IF(J167="","",J167-K167)</f>
        <v/>
      </c>
      <c r="M167" s="4" t="n"/>
      <c r="N167" s="30">
        <f>IF(L167="","",L167-M167)</f>
        <v/>
      </c>
      <c r="O167" s="31" t="n"/>
      <c r="P167" s="32">
        <f>IF(O167="","",N167 * O167)</f>
        <v/>
      </c>
      <c r="Q167" s="10">
        <f>_xlfn.XLOOKUP(C167,pcon!C:C,pcon!L:L,"")</f>
        <v/>
      </c>
      <c r="R167" s="98">
        <f>(Q167 / 80) * (O167 * 100)</f>
        <v/>
      </c>
      <c r="S167" s="31" t="n"/>
      <c r="T167" s="31" t="n"/>
      <c r="U167" s="33">
        <f>IF(N167="","",R167 * N167)</f>
        <v/>
      </c>
      <c r="V167" s="4" t="n"/>
      <c r="W167" s="33">
        <f>IF(S167&amp;U167="","",U167 * S167)</f>
        <v/>
      </c>
      <c r="X167" s="33">
        <f>IF(W167="","",U167 + W167)</f>
        <v/>
      </c>
      <c r="Y167" s="33">
        <f>IF(T167="","",U167 * T167)</f>
        <v/>
      </c>
      <c r="Z167" s="34">
        <f>IF(U167="","",X167-V167-Y167)</f>
        <v/>
      </c>
    </row>
    <row r="168">
      <c r="A168" s="25" t="n">
        <v>164</v>
      </c>
      <c r="B168" s="26">
        <f>_xlfn.XLOOKUP(C168,purchase!C:C,pcon!B:B,"")</f>
        <v/>
      </c>
      <c r="C168" s="4" t="n"/>
      <c r="D168" s="29">
        <f>_xlfn.XLOOKUP(C168,purchase!C:C,pcon!D:D,"")</f>
        <v/>
      </c>
      <c r="E168" s="29">
        <f>_xlfn.XLOOKUP(C168,purchase!C:C,pcon!E:E,"")</f>
        <v/>
      </c>
      <c r="F168" s="4" t="n"/>
      <c r="G168" s="27" t="n"/>
      <c r="H168" s="28" t="n"/>
      <c r="I168" s="4" t="n"/>
      <c r="J168" s="4" t="n"/>
      <c r="K168" s="4" t="n"/>
      <c r="L168" s="30">
        <f>IF(J168="","",J168-K168)</f>
        <v/>
      </c>
      <c r="M168" s="4" t="n"/>
      <c r="N168" s="30">
        <f>IF(L168="","",L168-M168)</f>
        <v/>
      </c>
      <c r="O168" s="31" t="n"/>
      <c r="P168" s="32">
        <f>IF(O168="","",N168 * O168)</f>
        <v/>
      </c>
      <c r="Q168" s="10">
        <f>_xlfn.XLOOKUP(C168,pcon!C:C,pcon!L:L,"")</f>
        <v/>
      </c>
      <c r="R168" s="98">
        <f>(Q168 / 80) * (O168 * 100)</f>
        <v/>
      </c>
      <c r="S168" s="31" t="n"/>
      <c r="T168" s="31" t="n"/>
      <c r="U168" s="33">
        <f>IF(N168="","",R168 * N168)</f>
        <v/>
      </c>
      <c r="V168" s="4" t="n"/>
      <c r="W168" s="33">
        <f>IF(S168&amp;U168="","",U168 * S168)</f>
        <v/>
      </c>
      <c r="X168" s="33">
        <f>IF(W168="","",U168 + W168)</f>
        <v/>
      </c>
      <c r="Y168" s="33">
        <f>IF(T168="","",U168 * T168)</f>
        <v/>
      </c>
      <c r="Z168" s="34">
        <f>IF(U168="","",X168-V168-Y168)</f>
        <v/>
      </c>
    </row>
    <row r="169">
      <c r="A169" s="25" t="n">
        <v>165</v>
      </c>
      <c r="B169" s="26">
        <f>_xlfn.XLOOKUP(C169,purchase!C:C,pcon!B:B,"")</f>
        <v/>
      </c>
      <c r="C169" s="4" t="n"/>
      <c r="D169" s="29">
        <f>_xlfn.XLOOKUP(C169,purchase!C:C,pcon!D:D,"")</f>
        <v/>
      </c>
      <c r="E169" s="29">
        <f>_xlfn.XLOOKUP(C169,purchase!C:C,pcon!E:E,"")</f>
        <v/>
      </c>
      <c r="F169" s="4" t="n"/>
      <c r="G169" s="27" t="n"/>
      <c r="H169" s="28" t="n"/>
      <c r="I169" s="4" t="n"/>
      <c r="J169" s="4" t="n"/>
      <c r="K169" s="4" t="n"/>
      <c r="L169" s="30">
        <f>IF(J169="","",J169-K169)</f>
        <v/>
      </c>
      <c r="M169" s="4" t="n"/>
      <c r="N169" s="30">
        <f>IF(L169="","",L169-M169)</f>
        <v/>
      </c>
      <c r="O169" s="31" t="n"/>
      <c r="P169" s="32">
        <f>IF(O169="","",N169 * O169)</f>
        <v/>
      </c>
      <c r="Q169" s="10">
        <f>_xlfn.XLOOKUP(C169,pcon!C:C,pcon!L:L,"")</f>
        <v/>
      </c>
      <c r="R169" s="98">
        <f>(Q169 / 80) * (O169 * 100)</f>
        <v/>
      </c>
      <c r="S169" s="31" t="n"/>
      <c r="T169" s="31" t="n"/>
      <c r="U169" s="33">
        <f>IF(N169="","",R169 * N169)</f>
        <v/>
      </c>
      <c r="V169" s="4" t="n"/>
      <c r="W169" s="33">
        <f>IF(S169&amp;U169="","",U169 * S169)</f>
        <v/>
      </c>
      <c r="X169" s="33">
        <f>IF(W169="","",U169 + W169)</f>
        <v/>
      </c>
      <c r="Y169" s="33">
        <f>IF(T169="","",U169 * T169)</f>
        <v/>
      </c>
      <c r="Z169" s="34">
        <f>IF(U169="","",X169-V169-Y169)</f>
        <v/>
      </c>
    </row>
    <row r="170">
      <c r="A170" s="25" t="n">
        <v>166</v>
      </c>
      <c r="B170" s="26">
        <f>_xlfn.XLOOKUP(C170,purchase!C:C,pcon!B:B,"")</f>
        <v/>
      </c>
      <c r="C170" s="4" t="n"/>
      <c r="D170" s="29">
        <f>_xlfn.XLOOKUP(C170,purchase!C:C,pcon!D:D,"")</f>
        <v/>
      </c>
      <c r="E170" s="29">
        <f>_xlfn.XLOOKUP(C170,purchase!C:C,pcon!E:E,"")</f>
        <v/>
      </c>
      <c r="F170" s="4" t="n"/>
      <c r="G170" s="27" t="n"/>
      <c r="H170" s="28" t="n"/>
      <c r="I170" s="4" t="n"/>
      <c r="J170" s="4" t="n"/>
      <c r="K170" s="4" t="n"/>
      <c r="L170" s="30">
        <f>IF(J170="","",J170-K170)</f>
        <v/>
      </c>
      <c r="M170" s="4" t="n"/>
      <c r="N170" s="30">
        <f>IF(L170="","",L170-M170)</f>
        <v/>
      </c>
      <c r="O170" s="31" t="n"/>
      <c r="P170" s="32">
        <f>IF(O170="","",N170 * O170)</f>
        <v/>
      </c>
      <c r="Q170" s="10">
        <f>_xlfn.XLOOKUP(C170,pcon!C:C,pcon!L:L,"")</f>
        <v/>
      </c>
      <c r="R170" s="98">
        <f>(Q170 / 80) * (O170 * 100)</f>
        <v/>
      </c>
      <c r="S170" s="31" t="n"/>
      <c r="T170" s="31" t="n"/>
      <c r="U170" s="33">
        <f>IF(N170="","",R170 * N170)</f>
        <v/>
      </c>
      <c r="V170" s="4" t="n"/>
      <c r="W170" s="33">
        <f>IF(S170&amp;U170="","",U170 * S170)</f>
        <v/>
      </c>
      <c r="X170" s="33">
        <f>IF(W170="","",U170 + W170)</f>
        <v/>
      </c>
      <c r="Y170" s="33">
        <f>IF(T170="","",U170 * T170)</f>
        <v/>
      </c>
      <c r="Z170" s="34">
        <f>IF(U170="","",X170-V170-Y170)</f>
        <v/>
      </c>
    </row>
    <row r="171">
      <c r="A171" s="25" t="n">
        <v>167</v>
      </c>
      <c r="B171" s="26">
        <f>_xlfn.XLOOKUP(C171,purchase!C:C,pcon!B:B,"")</f>
        <v/>
      </c>
      <c r="C171" s="4" t="n"/>
      <c r="D171" s="29">
        <f>_xlfn.XLOOKUP(C171,purchase!C:C,pcon!D:D,"")</f>
        <v/>
      </c>
      <c r="E171" s="29">
        <f>_xlfn.XLOOKUP(C171,purchase!C:C,pcon!E:E,"")</f>
        <v/>
      </c>
      <c r="F171" s="4" t="n"/>
      <c r="G171" s="27" t="n"/>
      <c r="H171" s="28" t="n"/>
      <c r="I171" s="4" t="n"/>
      <c r="J171" s="4" t="n"/>
      <c r="K171" s="4" t="n"/>
      <c r="L171" s="30">
        <f>IF(J171="","",J171-K171)</f>
        <v/>
      </c>
      <c r="M171" s="4" t="n"/>
      <c r="N171" s="30">
        <f>IF(L171="","",L171-M171)</f>
        <v/>
      </c>
      <c r="O171" s="31" t="n"/>
      <c r="P171" s="32">
        <f>IF(O171="","",N171 * O171)</f>
        <v/>
      </c>
      <c r="Q171" s="10">
        <f>_xlfn.XLOOKUP(C171,pcon!C:C,pcon!L:L,"")</f>
        <v/>
      </c>
      <c r="R171" s="98">
        <f>(Q171 / 80) * (O171 * 100)</f>
        <v/>
      </c>
      <c r="S171" s="31" t="n"/>
      <c r="T171" s="31" t="n"/>
      <c r="U171" s="33">
        <f>IF(N171="","",R171 * N171)</f>
        <v/>
      </c>
      <c r="V171" s="4" t="n"/>
      <c r="W171" s="33">
        <f>IF(S171&amp;U171="","",U171 * S171)</f>
        <v/>
      </c>
      <c r="X171" s="33">
        <f>IF(W171="","",U171 + W171)</f>
        <v/>
      </c>
      <c r="Y171" s="33">
        <f>IF(T171="","",U171 * T171)</f>
        <v/>
      </c>
      <c r="Z171" s="34">
        <f>IF(U171="","",X171-V171-Y171)</f>
        <v/>
      </c>
    </row>
    <row r="172">
      <c r="A172" s="25" t="n">
        <v>168</v>
      </c>
      <c r="B172" s="26">
        <f>_xlfn.XLOOKUP(C172,purchase!C:C,pcon!B:B,"")</f>
        <v/>
      </c>
      <c r="C172" s="4" t="n"/>
      <c r="D172" s="29">
        <f>_xlfn.XLOOKUP(C172,purchase!C:C,pcon!D:D,"")</f>
        <v/>
      </c>
      <c r="E172" s="29">
        <f>_xlfn.XLOOKUP(C172,purchase!C:C,pcon!E:E,"")</f>
        <v/>
      </c>
      <c r="F172" s="4" t="n"/>
      <c r="G172" s="27" t="n"/>
      <c r="H172" s="28" t="n"/>
      <c r="I172" s="4" t="n"/>
      <c r="J172" s="4" t="n"/>
      <c r="K172" s="4" t="n"/>
      <c r="L172" s="30">
        <f>IF(J172="","",J172-K172)</f>
        <v/>
      </c>
      <c r="M172" s="4" t="n"/>
      <c r="N172" s="30">
        <f>IF(L172="","",L172-M172)</f>
        <v/>
      </c>
      <c r="O172" s="31" t="n"/>
      <c r="P172" s="32">
        <f>IF(O172="","",N172 * O172)</f>
        <v/>
      </c>
      <c r="Q172" s="10">
        <f>_xlfn.XLOOKUP(C172,pcon!C:C,pcon!L:L,"")</f>
        <v/>
      </c>
      <c r="R172" s="98">
        <f>(Q172 / 80) * (O172 * 100)</f>
        <v/>
      </c>
      <c r="S172" s="31" t="n"/>
      <c r="T172" s="31" t="n"/>
      <c r="U172" s="33">
        <f>IF(N172="","",R172 * N172)</f>
        <v/>
      </c>
      <c r="V172" s="4" t="n"/>
      <c r="W172" s="33">
        <f>IF(S172&amp;U172="","",U172 * S172)</f>
        <v/>
      </c>
      <c r="X172" s="33">
        <f>IF(W172="","",U172 + W172)</f>
        <v/>
      </c>
      <c r="Y172" s="33">
        <f>IF(T172="","",U172 * T172)</f>
        <v/>
      </c>
      <c r="Z172" s="34">
        <f>IF(U172="","",X172-V172-Y172)</f>
        <v/>
      </c>
    </row>
    <row r="173">
      <c r="A173" s="25" t="n">
        <v>169</v>
      </c>
      <c r="B173" s="26">
        <f>_xlfn.XLOOKUP(C173,purchase!C:C,pcon!B:B,"")</f>
        <v/>
      </c>
      <c r="C173" s="4" t="n"/>
      <c r="D173" s="29">
        <f>_xlfn.XLOOKUP(C173,purchase!C:C,pcon!D:D,"")</f>
        <v/>
      </c>
      <c r="E173" s="29">
        <f>_xlfn.XLOOKUP(C173,purchase!C:C,pcon!E:E,"")</f>
        <v/>
      </c>
      <c r="F173" s="4" t="n"/>
      <c r="G173" s="27" t="n"/>
      <c r="H173" s="28" t="n"/>
      <c r="I173" s="4" t="n"/>
      <c r="J173" s="4" t="n"/>
      <c r="K173" s="4" t="n"/>
      <c r="L173" s="30">
        <f>IF(J173="","",J173-K173)</f>
        <v/>
      </c>
      <c r="M173" s="4" t="n"/>
      <c r="N173" s="30">
        <f>IF(L173="","",L173-M173)</f>
        <v/>
      </c>
      <c r="O173" s="31" t="n"/>
      <c r="P173" s="32">
        <f>IF(O173="","",N173 * O173)</f>
        <v/>
      </c>
      <c r="Q173" s="10">
        <f>_xlfn.XLOOKUP(C173,pcon!C:C,pcon!L:L,"")</f>
        <v/>
      </c>
      <c r="R173" s="98">
        <f>(Q173 / 80) * (O173 * 100)</f>
        <v/>
      </c>
      <c r="S173" s="31" t="n"/>
      <c r="T173" s="31" t="n"/>
      <c r="U173" s="33">
        <f>IF(N173="","",R173 * N173)</f>
        <v/>
      </c>
      <c r="V173" s="4" t="n"/>
      <c r="W173" s="33">
        <f>IF(S173&amp;U173="","",U173 * S173)</f>
        <v/>
      </c>
      <c r="X173" s="33">
        <f>IF(W173="","",U173 + W173)</f>
        <v/>
      </c>
      <c r="Y173" s="33">
        <f>IF(T173="","",U173 * T173)</f>
        <v/>
      </c>
      <c r="Z173" s="34">
        <f>IF(U173="","",X173-V173-Y173)</f>
        <v/>
      </c>
    </row>
    <row r="174">
      <c r="A174" s="25" t="n">
        <v>170</v>
      </c>
      <c r="B174" s="26">
        <f>_xlfn.XLOOKUP(C174,purchase!C:C,pcon!B:B,"")</f>
        <v/>
      </c>
      <c r="C174" s="4" t="n"/>
      <c r="D174" s="29">
        <f>_xlfn.XLOOKUP(C174,purchase!C:C,pcon!D:D,"")</f>
        <v/>
      </c>
      <c r="E174" s="29">
        <f>_xlfn.XLOOKUP(C174,purchase!C:C,pcon!E:E,"")</f>
        <v/>
      </c>
      <c r="F174" s="4" t="n"/>
      <c r="G174" s="27" t="n"/>
      <c r="H174" s="28" t="n"/>
      <c r="I174" s="4" t="n"/>
      <c r="J174" s="4" t="n"/>
      <c r="K174" s="4" t="n"/>
      <c r="L174" s="30">
        <f>IF(J174="","",J174-K174)</f>
        <v/>
      </c>
      <c r="M174" s="4" t="n"/>
      <c r="N174" s="30">
        <f>IF(L174="","",L174-M174)</f>
        <v/>
      </c>
      <c r="O174" s="31" t="n"/>
      <c r="P174" s="32">
        <f>IF(O174="","",N174 * O174)</f>
        <v/>
      </c>
      <c r="Q174" s="10">
        <f>_xlfn.XLOOKUP(C174,pcon!C:C,pcon!L:L,"")</f>
        <v/>
      </c>
      <c r="R174" s="98">
        <f>(Q174 / 80) * (O174 * 100)</f>
        <v/>
      </c>
      <c r="S174" s="31" t="n"/>
      <c r="T174" s="31" t="n"/>
      <c r="U174" s="33">
        <f>IF(N174="","",R174 * N174)</f>
        <v/>
      </c>
      <c r="V174" s="4" t="n"/>
      <c r="W174" s="33">
        <f>IF(S174&amp;U174="","",U174 * S174)</f>
        <v/>
      </c>
      <c r="X174" s="33">
        <f>IF(W174="","",U174 + W174)</f>
        <v/>
      </c>
      <c r="Y174" s="33">
        <f>IF(T174="","",U174 * T174)</f>
        <v/>
      </c>
      <c r="Z174" s="34">
        <f>IF(U174="","",X174-V174-Y174)</f>
        <v/>
      </c>
    </row>
    <row r="175">
      <c r="A175" s="25" t="n">
        <v>171</v>
      </c>
      <c r="B175" s="26">
        <f>_xlfn.XLOOKUP(C175,purchase!C:C,pcon!B:B,"")</f>
        <v/>
      </c>
      <c r="C175" s="4" t="n"/>
      <c r="D175" s="29">
        <f>_xlfn.XLOOKUP(C175,purchase!C:C,pcon!D:D,"")</f>
        <v/>
      </c>
      <c r="E175" s="29">
        <f>_xlfn.XLOOKUP(C175,purchase!C:C,pcon!E:E,"")</f>
        <v/>
      </c>
      <c r="F175" s="4" t="n"/>
      <c r="G175" s="27" t="n"/>
      <c r="H175" s="28" t="n"/>
      <c r="I175" s="4" t="n"/>
      <c r="J175" s="4" t="n"/>
      <c r="K175" s="4" t="n"/>
      <c r="L175" s="30">
        <f>IF(J175="","",J175-K175)</f>
        <v/>
      </c>
      <c r="M175" s="4" t="n"/>
      <c r="N175" s="30">
        <f>IF(L175="","",L175-M175)</f>
        <v/>
      </c>
      <c r="O175" s="31" t="n"/>
      <c r="P175" s="32">
        <f>IF(O175="","",N175 * O175)</f>
        <v/>
      </c>
      <c r="Q175" s="10">
        <f>_xlfn.XLOOKUP(C175,pcon!C:C,pcon!L:L,"")</f>
        <v/>
      </c>
      <c r="R175" s="98">
        <f>(Q175 / 80) * (O175 * 100)</f>
        <v/>
      </c>
      <c r="S175" s="31" t="n"/>
      <c r="T175" s="31" t="n"/>
      <c r="U175" s="33">
        <f>IF(N175="","",R175 * N175)</f>
        <v/>
      </c>
      <c r="V175" s="4" t="n"/>
      <c r="W175" s="33">
        <f>IF(S175&amp;U175="","",U175 * S175)</f>
        <v/>
      </c>
      <c r="X175" s="33">
        <f>IF(W175="","",U175 + W175)</f>
        <v/>
      </c>
      <c r="Y175" s="33">
        <f>IF(T175="","",U175 * T175)</f>
        <v/>
      </c>
      <c r="Z175" s="34">
        <f>IF(U175="","",X175-V175-Y175)</f>
        <v/>
      </c>
    </row>
    <row r="176">
      <c r="A176" s="25" t="n">
        <v>172</v>
      </c>
      <c r="B176" s="26">
        <f>_xlfn.XLOOKUP(C176,purchase!C:C,pcon!B:B,"")</f>
        <v/>
      </c>
      <c r="C176" s="4" t="n"/>
      <c r="D176" s="29">
        <f>_xlfn.XLOOKUP(C176,purchase!C:C,pcon!D:D,"")</f>
        <v/>
      </c>
      <c r="E176" s="29">
        <f>_xlfn.XLOOKUP(C176,purchase!C:C,pcon!E:E,"")</f>
        <v/>
      </c>
      <c r="F176" s="4" t="n"/>
      <c r="G176" s="27" t="n"/>
      <c r="H176" s="28" t="n"/>
      <c r="I176" s="4" t="n"/>
      <c r="J176" s="4" t="n"/>
      <c r="K176" s="4" t="n"/>
      <c r="L176" s="30">
        <f>IF(J176="","",J176-K176)</f>
        <v/>
      </c>
      <c r="M176" s="4" t="n"/>
      <c r="N176" s="30">
        <f>IF(L176="","",L176-M176)</f>
        <v/>
      </c>
      <c r="O176" s="31" t="n"/>
      <c r="P176" s="32">
        <f>IF(O176="","",N176 * O176)</f>
        <v/>
      </c>
      <c r="Q176" s="10">
        <f>_xlfn.XLOOKUP(C176,pcon!C:C,pcon!L:L,"")</f>
        <v/>
      </c>
      <c r="R176" s="98">
        <f>(Q176 / 80) * (O176 * 100)</f>
        <v/>
      </c>
      <c r="S176" s="31" t="n"/>
      <c r="T176" s="31" t="n"/>
      <c r="U176" s="33">
        <f>IF(N176="","",R176 * N176)</f>
        <v/>
      </c>
      <c r="V176" s="4" t="n"/>
      <c r="W176" s="33">
        <f>IF(S176&amp;U176="","",U176 * S176)</f>
        <v/>
      </c>
      <c r="X176" s="33">
        <f>IF(W176="","",U176 + W176)</f>
        <v/>
      </c>
      <c r="Y176" s="33">
        <f>IF(T176="","",U176 * T176)</f>
        <v/>
      </c>
      <c r="Z176" s="34">
        <f>IF(U176="","",X176-V176-Y176)</f>
        <v/>
      </c>
    </row>
    <row r="177">
      <c r="A177" s="25" t="n">
        <v>173</v>
      </c>
      <c r="B177" s="26">
        <f>_xlfn.XLOOKUP(C177,purchase!C:C,pcon!B:B,"")</f>
        <v/>
      </c>
      <c r="C177" s="4" t="n"/>
      <c r="D177" s="29">
        <f>_xlfn.XLOOKUP(C177,purchase!C:C,pcon!D:D,"")</f>
        <v/>
      </c>
      <c r="E177" s="29">
        <f>_xlfn.XLOOKUP(C177,purchase!C:C,pcon!E:E,"")</f>
        <v/>
      </c>
      <c r="F177" s="4" t="n"/>
      <c r="G177" s="27" t="n"/>
      <c r="H177" s="28" t="n"/>
      <c r="I177" s="4" t="n"/>
      <c r="J177" s="4" t="n"/>
      <c r="K177" s="4" t="n"/>
      <c r="L177" s="30">
        <f>IF(J177="","",J177-K177)</f>
        <v/>
      </c>
      <c r="M177" s="4" t="n"/>
      <c r="N177" s="30">
        <f>IF(L177="","",L177-M177)</f>
        <v/>
      </c>
      <c r="O177" s="31" t="n"/>
      <c r="P177" s="32">
        <f>IF(O177="","",N177 * O177)</f>
        <v/>
      </c>
      <c r="Q177" s="10">
        <f>_xlfn.XLOOKUP(C177,pcon!C:C,pcon!L:L,"")</f>
        <v/>
      </c>
      <c r="R177" s="98">
        <f>(Q177 / 80) * (O177 * 100)</f>
        <v/>
      </c>
      <c r="S177" s="31" t="n"/>
      <c r="T177" s="31" t="n"/>
      <c r="U177" s="33">
        <f>IF(N177="","",R177 * N177)</f>
        <v/>
      </c>
      <c r="V177" s="4" t="n"/>
      <c r="W177" s="33">
        <f>IF(S177&amp;U177="","",U177 * S177)</f>
        <v/>
      </c>
      <c r="X177" s="33">
        <f>IF(W177="","",U177 + W177)</f>
        <v/>
      </c>
      <c r="Y177" s="33">
        <f>IF(T177="","",U177 * T177)</f>
        <v/>
      </c>
      <c r="Z177" s="34">
        <f>IF(U177="","",X177-V177-Y177)</f>
        <v/>
      </c>
    </row>
    <row r="178">
      <c r="A178" s="25" t="n">
        <v>174</v>
      </c>
      <c r="B178" s="26">
        <f>_xlfn.XLOOKUP(C178,purchase!C:C,pcon!B:B,"")</f>
        <v/>
      </c>
      <c r="C178" s="4" t="n"/>
      <c r="D178" s="29">
        <f>_xlfn.XLOOKUP(C178,purchase!C:C,pcon!D:D,"")</f>
        <v/>
      </c>
      <c r="E178" s="29">
        <f>_xlfn.XLOOKUP(C178,purchase!C:C,pcon!E:E,"")</f>
        <v/>
      </c>
      <c r="F178" s="4" t="n"/>
      <c r="G178" s="27" t="n"/>
      <c r="H178" s="28" t="n"/>
      <c r="I178" s="4" t="n"/>
      <c r="J178" s="4" t="n"/>
      <c r="K178" s="4" t="n"/>
      <c r="L178" s="30">
        <f>IF(J178="","",J178-K178)</f>
        <v/>
      </c>
      <c r="M178" s="4" t="n"/>
      <c r="N178" s="30">
        <f>IF(L178="","",L178-M178)</f>
        <v/>
      </c>
      <c r="O178" s="31" t="n"/>
      <c r="P178" s="32">
        <f>IF(O178="","",N178 * O178)</f>
        <v/>
      </c>
      <c r="Q178" s="10">
        <f>_xlfn.XLOOKUP(C178,pcon!C:C,pcon!L:L,"")</f>
        <v/>
      </c>
      <c r="R178" s="98">
        <f>(Q178 / 80) * (O178 * 100)</f>
        <v/>
      </c>
      <c r="S178" s="31" t="n"/>
      <c r="T178" s="31" t="n"/>
      <c r="U178" s="33">
        <f>IF(N178="","",R178 * N178)</f>
        <v/>
      </c>
      <c r="V178" s="4" t="n"/>
      <c r="W178" s="33">
        <f>IF(S178&amp;U178="","",U178 * S178)</f>
        <v/>
      </c>
      <c r="X178" s="33">
        <f>IF(W178="","",U178 + W178)</f>
        <v/>
      </c>
      <c r="Y178" s="33">
        <f>IF(T178="","",U178 * T178)</f>
        <v/>
      </c>
      <c r="Z178" s="34">
        <f>IF(U178="","",X178-V178-Y178)</f>
        <v/>
      </c>
    </row>
    <row r="179">
      <c r="A179" s="25" t="n">
        <v>175</v>
      </c>
      <c r="B179" s="26">
        <f>_xlfn.XLOOKUP(C179,purchase!C:C,pcon!B:B,"")</f>
        <v/>
      </c>
      <c r="C179" s="4" t="n"/>
      <c r="D179" s="29">
        <f>_xlfn.XLOOKUP(C179,purchase!C:C,pcon!D:D,"")</f>
        <v/>
      </c>
      <c r="E179" s="29">
        <f>_xlfn.XLOOKUP(C179,purchase!C:C,pcon!E:E,"")</f>
        <v/>
      </c>
      <c r="F179" s="4" t="n"/>
      <c r="G179" s="27" t="n"/>
      <c r="H179" s="28" t="n"/>
      <c r="I179" s="4" t="n"/>
      <c r="J179" s="4" t="n"/>
      <c r="K179" s="4" t="n"/>
      <c r="L179" s="30">
        <f>IF(J179="","",J179-K179)</f>
        <v/>
      </c>
      <c r="M179" s="4" t="n"/>
      <c r="N179" s="30">
        <f>IF(L179="","",L179-M179)</f>
        <v/>
      </c>
      <c r="O179" s="31" t="n"/>
      <c r="P179" s="32">
        <f>IF(O179="","",N179 * O179)</f>
        <v/>
      </c>
      <c r="Q179" s="10">
        <f>_xlfn.XLOOKUP(C179,pcon!C:C,pcon!L:L,"")</f>
        <v/>
      </c>
      <c r="R179" s="98">
        <f>(Q179 / 80) * (O179 * 100)</f>
        <v/>
      </c>
      <c r="S179" s="31" t="n"/>
      <c r="T179" s="31" t="n"/>
      <c r="U179" s="33">
        <f>IF(N179="","",R179 * N179)</f>
        <v/>
      </c>
      <c r="V179" s="4" t="n"/>
      <c r="W179" s="33">
        <f>IF(S179&amp;U179="","",U179 * S179)</f>
        <v/>
      </c>
      <c r="X179" s="33">
        <f>IF(W179="","",U179 + W179)</f>
        <v/>
      </c>
      <c r="Y179" s="33">
        <f>IF(T179="","",U179 * T179)</f>
        <v/>
      </c>
      <c r="Z179" s="34">
        <f>IF(U179="","",X179-V179-Y179)</f>
        <v/>
      </c>
    </row>
    <row r="180">
      <c r="A180" s="25" t="n">
        <v>176</v>
      </c>
      <c r="B180" s="26">
        <f>_xlfn.XLOOKUP(C180,purchase!C:C,pcon!B:B,"")</f>
        <v/>
      </c>
      <c r="C180" s="4" t="n"/>
      <c r="D180" s="29">
        <f>_xlfn.XLOOKUP(C180,purchase!C:C,pcon!D:D,"")</f>
        <v/>
      </c>
      <c r="E180" s="29">
        <f>_xlfn.XLOOKUP(C180,purchase!C:C,pcon!E:E,"")</f>
        <v/>
      </c>
      <c r="F180" s="4" t="n"/>
      <c r="G180" s="27" t="n"/>
      <c r="H180" s="28" t="n"/>
      <c r="I180" s="4" t="n"/>
      <c r="J180" s="4" t="n"/>
      <c r="K180" s="4" t="n"/>
      <c r="L180" s="30">
        <f>IF(J180="","",J180-K180)</f>
        <v/>
      </c>
      <c r="M180" s="4" t="n"/>
      <c r="N180" s="30">
        <f>IF(L180="","",L180-M180)</f>
        <v/>
      </c>
      <c r="O180" s="31" t="n"/>
      <c r="P180" s="32">
        <f>IF(O180="","",N180 * O180)</f>
        <v/>
      </c>
      <c r="Q180" s="10">
        <f>_xlfn.XLOOKUP(C180,pcon!C:C,pcon!L:L,"")</f>
        <v/>
      </c>
      <c r="R180" s="98">
        <f>(Q180 / 80) * (O180 * 100)</f>
        <v/>
      </c>
      <c r="S180" s="31" t="n"/>
      <c r="T180" s="31" t="n"/>
      <c r="U180" s="33">
        <f>IF(N180="","",R180 * N180)</f>
        <v/>
      </c>
      <c r="V180" s="4" t="n"/>
      <c r="W180" s="33">
        <f>IF(S180&amp;U180="","",U180 * S180)</f>
        <v/>
      </c>
      <c r="X180" s="33">
        <f>IF(W180="","",U180 + W180)</f>
        <v/>
      </c>
      <c r="Y180" s="33">
        <f>IF(T180="","",U180 * T180)</f>
        <v/>
      </c>
      <c r="Z180" s="34">
        <f>IF(U180="","",X180-V180-Y180)</f>
        <v/>
      </c>
    </row>
    <row r="181">
      <c r="A181" s="25" t="n">
        <v>177</v>
      </c>
      <c r="B181" s="26">
        <f>_xlfn.XLOOKUP(C181,purchase!C:C,pcon!B:B,"")</f>
        <v/>
      </c>
      <c r="C181" s="4" t="n"/>
      <c r="D181" s="29">
        <f>_xlfn.XLOOKUP(C181,purchase!C:C,pcon!D:D,"")</f>
        <v/>
      </c>
      <c r="E181" s="29">
        <f>_xlfn.XLOOKUP(C181,purchase!C:C,pcon!E:E,"")</f>
        <v/>
      </c>
      <c r="F181" s="4" t="n"/>
      <c r="G181" s="27" t="n"/>
      <c r="H181" s="28" t="n"/>
      <c r="I181" s="4" t="n"/>
      <c r="J181" s="4" t="n"/>
      <c r="K181" s="4" t="n"/>
      <c r="L181" s="30">
        <f>IF(J181="","",J181-K181)</f>
        <v/>
      </c>
      <c r="M181" s="4" t="n"/>
      <c r="N181" s="30">
        <f>IF(L181="","",L181-M181)</f>
        <v/>
      </c>
      <c r="O181" s="31" t="n"/>
      <c r="P181" s="32">
        <f>IF(O181="","",N181 * O181)</f>
        <v/>
      </c>
      <c r="Q181" s="10">
        <f>_xlfn.XLOOKUP(C181,pcon!C:C,pcon!L:L,"")</f>
        <v/>
      </c>
      <c r="R181" s="98">
        <f>(Q181 / 80) * (O181 * 100)</f>
        <v/>
      </c>
      <c r="S181" s="31" t="n"/>
      <c r="T181" s="31" t="n"/>
      <c r="U181" s="33">
        <f>IF(N181="","",R181 * N181)</f>
        <v/>
      </c>
      <c r="V181" s="4" t="n"/>
      <c r="W181" s="33">
        <f>IF(S181&amp;U181="","",U181 * S181)</f>
        <v/>
      </c>
      <c r="X181" s="33">
        <f>IF(W181="","",U181 + W181)</f>
        <v/>
      </c>
      <c r="Y181" s="33">
        <f>IF(T181="","",U181 * T181)</f>
        <v/>
      </c>
      <c r="Z181" s="34">
        <f>IF(U181="","",X181-V181-Y181)</f>
        <v/>
      </c>
    </row>
    <row r="182">
      <c r="A182" s="25" t="n">
        <v>178</v>
      </c>
      <c r="B182" s="26">
        <f>_xlfn.XLOOKUP(C182,purchase!C:C,pcon!B:B,"")</f>
        <v/>
      </c>
      <c r="C182" s="4" t="n"/>
      <c r="D182" s="29">
        <f>_xlfn.XLOOKUP(C182,purchase!C:C,pcon!D:D,"")</f>
        <v/>
      </c>
      <c r="E182" s="29">
        <f>_xlfn.XLOOKUP(C182,purchase!C:C,pcon!E:E,"")</f>
        <v/>
      </c>
      <c r="F182" s="4" t="n"/>
      <c r="G182" s="27" t="n"/>
      <c r="H182" s="28" t="n"/>
      <c r="I182" s="4" t="n"/>
      <c r="J182" s="4" t="n"/>
      <c r="K182" s="4" t="n"/>
      <c r="L182" s="30">
        <f>IF(J182="","",J182-K182)</f>
        <v/>
      </c>
      <c r="M182" s="4" t="n"/>
      <c r="N182" s="30">
        <f>IF(L182="","",L182-M182)</f>
        <v/>
      </c>
      <c r="O182" s="31" t="n"/>
      <c r="P182" s="32">
        <f>IF(O182="","",N182 * O182)</f>
        <v/>
      </c>
      <c r="Q182" s="10">
        <f>_xlfn.XLOOKUP(C182,pcon!C:C,pcon!L:L,"")</f>
        <v/>
      </c>
      <c r="R182" s="98">
        <f>(Q182 / 80) * (O182 * 100)</f>
        <v/>
      </c>
      <c r="S182" s="31" t="n"/>
      <c r="T182" s="31" t="n"/>
      <c r="U182" s="33">
        <f>IF(N182="","",R182 * N182)</f>
        <v/>
      </c>
      <c r="V182" s="4" t="n"/>
      <c r="W182" s="33">
        <f>IF(S182&amp;U182="","",U182 * S182)</f>
        <v/>
      </c>
      <c r="X182" s="33">
        <f>IF(W182="","",U182 + W182)</f>
        <v/>
      </c>
      <c r="Y182" s="33">
        <f>IF(T182="","",U182 * T182)</f>
        <v/>
      </c>
      <c r="Z182" s="34">
        <f>IF(U182="","",X182-V182-Y182)</f>
        <v/>
      </c>
    </row>
    <row r="183">
      <c r="A183" s="25" t="n">
        <v>179</v>
      </c>
      <c r="B183" s="26">
        <f>_xlfn.XLOOKUP(C183,purchase!C:C,pcon!B:B,"")</f>
        <v/>
      </c>
      <c r="C183" s="4" t="n"/>
      <c r="D183" s="29">
        <f>_xlfn.XLOOKUP(C183,purchase!C:C,pcon!D:D,"")</f>
        <v/>
      </c>
      <c r="E183" s="29">
        <f>_xlfn.XLOOKUP(C183,purchase!C:C,pcon!E:E,"")</f>
        <v/>
      </c>
      <c r="F183" s="4" t="n"/>
      <c r="G183" s="27" t="n"/>
      <c r="H183" s="28" t="n"/>
      <c r="I183" s="4" t="n"/>
      <c r="J183" s="4" t="n"/>
      <c r="K183" s="4" t="n"/>
      <c r="L183" s="30">
        <f>IF(J183="","",J183-K183)</f>
        <v/>
      </c>
      <c r="M183" s="4" t="n"/>
      <c r="N183" s="30">
        <f>IF(L183="","",L183-M183)</f>
        <v/>
      </c>
      <c r="O183" s="31" t="n"/>
      <c r="P183" s="32">
        <f>IF(O183="","",N183 * O183)</f>
        <v/>
      </c>
      <c r="Q183" s="10">
        <f>_xlfn.XLOOKUP(C183,pcon!C:C,pcon!L:L,"")</f>
        <v/>
      </c>
      <c r="R183" s="98">
        <f>(Q183 / 80) * (O183 * 100)</f>
        <v/>
      </c>
      <c r="S183" s="31" t="n"/>
      <c r="T183" s="31" t="n"/>
      <c r="U183" s="33">
        <f>IF(N183="","",R183 * N183)</f>
        <v/>
      </c>
      <c r="V183" s="4" t="n"/>
      <c r="W183" s="33">
        <f>IF(S183&amp;U183="","",U183 * S183)</f>
        <v/>
      </c>
      <c r="X183" s="33">
        <f>IF(W183="","",U183 + W183)</f>
        <v/>
      </c>
      <c r="Y183" s="33">
        <f>IF(T183="","",U183 * T183)</f>
        <v/>
      </c>
      <c r="Z183" s="34">
        <f>IF(U183="","",X183-V183-Y183)</f>
        <v/>
      </c>
    </row>
    <row r="184">
      <c r="A184" s="25" t="n">
        <v>180</v>
      </c>
      <c r="B184" s="26">
        <f>_xlfn.XLOOKUP(C184,purchase!C:C,pcon!B:B,"")</f>
        <v/>
      </c>
      <c r="C184" s="4" t="n"/>
      <c r="D184" s="29">
        <f>_xlfn.XLOOKUP(C184,purchase!C:C,pcon!D:D,"")</f>
        <v/>
      </c>
      <c r="E184" s="29">
        <f>_xlfn.XLOOKUP(C184,purchase!C:C,pcon!E:E,"")</f>
        <v/>
      </c>
      <c r="F184" s="4" t="n"/>
      <c r="G184" s="27" t="n"/>
      <c r="H184" s="28" t="n"/>
      <c r="I184" s="4" t="n"/>
      <c r="J184" s="4" t="n"/>
      <c r="K184" s="4" t="n"/>
      <c r="L184" s="30">
        <f>IF(J184="","",J184-K184)</f>
        <v/>
      </c>
      <c r="M184" s="4" t="n"/>
      <c r="N184" s="30">
        <f>IF(L184="","",L184-M184)</f>
        <v/>
      </c>
      <c r="O184" s="31" t="n"/>
      <c r="P184" s="32">
        <f>IF(O184="","",N184 * O184)</f>
        <v/>
      </c>
      <c r="Q184" s="10">
        <f>_xlfn.XLOOKUP(C184,pcon!C:C,pcon!L:L,"")</f>
        <v/>
      </c>
      <c r="R184" s="98">
        <f>(Q184 / 80) * (O184 * 100)</f>
        <v/>
      </c>
      <c r="S184" s="31" t="n"/>
      <c r="T184" s="31" t="n"/>
      <c r="U184" s="33">
        <f>IF(N184="","",R184 * N184)</f>
        <v/>
      </c>
      <c r="V184" s="4" t="n"/>
      <c r="W184" s="33">
        <f>IF(S184&amp;U184="","",U184 * S184)</f>
        <v/>
      </c>
      <c r="X184" s="33">
        <f>IF(W184="","",U184 + W184)</f>
        <v/>
      </c>
      <c r="Y184" s="33">
        <f>IF(T184="","",U184 * T184)</f>
        <v/>
      </c>
      <c r="Z184" s="34">
        <f>IF(U184="","",X184-V184-Y184)</f>
        <v/>
      </c>
    </row>
    <row r="185">
      <c r="A185" s="25" t="n">
        <v>181</v>
      </c>
      <c r="B185" s="26">
        <f>_xlfn.XLOOKUP(C185,purchase!C:C,pcon!B:B,"")</f>
        <v/>
      </c>
      <c r="C185" s="4" t="n"/>
      <c r="D185" s="29">
        <f>_xlfn.XLOOKUP(C185,purchase!C:C,pcon!D:D,"")</f>
        <v/>
      </c>
      <c r="E185" s="29">
        <f>_xlfn.XLOOKUP(C185,purchase!C:C,pcon!E:E,"")</f>
        <v/>
      </c>
      <c r="F185" s="4" t="n"/>
      <c r="G185" s="27" t="n"/>
      <c r="H185" s="28" t="n"/>
      <c r="I185" s="4" t="n"/>
      <c r="J185" s="4" t="n"/>
      <c r="K185" s="4" t="n"/>
      <c r="L185" s="30">
        <f>IF(J185="","",J185-K185)</f>
        <v/>
      </c>
      <c r="M185" s="4" t="n"/>
      <c r="N185" s="30">
        <f>IF(L185="","",L185-M185)</f>
        <v/>
      </c>
      <c r="O185" s="31" t="n"/>
      <c r="P185" s="32">
        <f>IF(O185="","",N185 * O185)</f>
        <v/>
      </c>
      <c r="Q185" s="10">
        <f>_xlfn.XLOOKUP(C185,pcon!C:C,pcon!L:L,"")</f>
        <v/>
      </c>
      <c r="R185" s="98">
        <f>(Q185 / 80) * (O185 * 100)</f>
        <v/>
      </c>
      <c r="S185" s="31" t="n"/>
      <c r="T185" s="31" t="n"/>
      <c r="U185" s="33">
        <f>IF(N185="","",R185 * N185)</f>
        <v/>
      </c>
      <c r="V185" s="4" t="n"/>
      <c r="W185" s="33">
        <f>IF(S185&amp;U185="","",U185 * S185)</f>
        <v/>
      </c>
      <c r="X185" s="33">
        <f>IF(W185="","",U185 + W185)</f>
        <v/>
      </c>
      <c r="Y185" s="33">
        <f>IF(T185="","",U185 * T185)</f>
        <v/>
      </c>
      <c r="Z185" s="34">
        <f>IF(U185="","",X185-V185-Y185)</f>
        <v/>
      </c>
    </row>
    <row r="186">
      <c r="A186" s="25" t="n">
        <v>182</v>
      </c>
      <c r="B186" s="26">
        <f>_xlfn.XLOOKUP(C186,purchase!C:C,pcon!B:B,"")</f>
        <v/>
      </c>
      <c r="C186" s="4" t="n"/>
      <c r="D186" s="29">
        <f>_xlfn.XLOOKUP(C186,purchase!C:C,pcon!D:D,"")</f>
        <v/>
      </c>
      <c r="E186" s="29">
        <f>_xlfn.XLOOKUP(C186,purchase!C:C,pcon!E:E,"")</f>
        <v/>
      </c>
      <c r="F186" s="4" t="n"/>
      <c r="G186" s="27" t="n"/>
      <c r="H186" s="28" t="n"/>
      <c r="I186" s="4" t="n"/>
      <c r="J186" s="4" t="n"/>
      <c r="K186" s="4" t="n"/>
      <c r="L186" s="30">
        <f>IF(J186="","",J186-K186)</f>
        <v/>
      </c>
      <c r="M186" s="4" t="n"/>
      <c r="N186" s="30">
        <f>IF(L186="","",L186-M186)</f>
        <v/>
      </c>
      <c r="O186" s="31" t="n"/>
      <c r="P186" s="32">
        <f>IF(O186="","",N186 * O186)</f>
        <v/>
      </c>
      <c r="Q186" s="10">
        <f>_xlfn.XLOOKUP(C186,pcon!C:C,pcon!L:L,"")</f>
        <v/>
      </c>
      <c r="R186" s="98">
        <f>(Q186 / 80) * (O186 * 100)</f>
        <v/>
      </c>
      <c r="S186" s="31" t="n"/>
      <c r="T186" s="31" t="n"/>
      <c r="U186" s="33">
        <f>IF(N186="","",R186 * N186)</f>
        <v/>
      </c>
      <c r="V186" s="4" t="n"/>
      <c r="W186" s="33">
        <f>IF(S186&amp;U186="","",U186 * S186)</f>
        <v/>
      </c>
      <c r="X186" s="33">
        <f>IF(W186="","",U186 + W186)</f>
        <v/>
      </c>
      <c r="Y186" s="33">
        <f>IF(T186="","",U186 * T186)</f>
        <v/>
      </c>
      <c r="Z186" s="34">
        <f>IF(U186="","",X186-V186-Y186)</f>
        <v/>
      </c>
    </row>
    <row r="187">
      <c r="A187" s="25" t="n">
        <v>183</v>
      </c>
      <c r="B187" s="26">
        <f>_xlfn.XLOOKUP(C187,purchase!C:C,pcon!B:B,"")</f>
        <v/>
      </c>
      <c r="C187" s="4" t="n"/>
      <c r="D187" s="29">
        <f>_xlfn.XLOOKUP(C187,purchase!C:C,pcon!D:D,"")</f>
        <v/>
      </c>
      <c r="E187" s="29">
        <f>_xlfn.XLOOKUP(C187,purchase!C:C,pcon!E:E,"")</f>
        <v/>
      </c>
      <c r="F187" s="4" t="n"/>
      <c r="G187" s="27" t="n"/>
      <c r="H187" s="28" t="n"/>
      <c r="I187" s="4" t="n"/>
      <c r="J187" s="4" t="n"/>
      <c r="K187" s="4" t="n"/>
      <c r="L187" s="30">
        <f>IF(J187="","",J187-K187)</f>
        <v/>
      </c>
      <c r="M187" s="4" t="n"/>
      <c r="N187" s="30">
        <f>IF(L187="","",L187-M187)</f>
        <v/>
      </c>
      <c r="O187" s="31" t="n"/>
      <c r="P187" s="32">
        <f>IF(O187="","",N187 * O187)</f>
        <v/>
      </c>
      <c r="Q187" s="10">
        <f>_xlfn.XLOOKUP(C187,pcon!C:C,pcon!L:L,"")</f>
        <v/>
      </c>
      <c r="R187" s="98">
        <f>(Q187 / 80) * (O187 * 100)</f>
        <v/>
      </c>
      <c r="S187" s="31" t="n"/>
      <c r="T187" s="31" t="n"/>
      <c r="U187" s="33">
        <f>IF(N187="","",R187 * N187)</f>
        <v/>
      </c>
      <c r="V187" s="4" t="n"/>
      <c r="W187" s="33">
        <f>IF(S187&amp;U187="","",U187 * S187)</f>
        <v/>
      </c>
      <c r="X187" s="33">
        <f>IF(W187="","",U187 + W187)</f>
        <v/>
      </c>
      <c r="Y187" s="33">
        <f>IF(T187="","",U187 * T187)</f>
        <v/>
      </c>
      <c r="Z187" s="34">
        <f>IF(U187="","",X187-V187-Y187)</f>
        <v/>
      </c>
    </row>
    <row r="188">
      <c r="A188" s="25" t="n">
        <v>184</v>
      </c>
      <c r="B188" s="26">
        <f>_xlfn.XLOOKUP(C188,purchase!C:C,pcon!B:B,"")</f>
        <v/>
      </c>
      <c r="C188" s="4" t="n"/>
      <c r="D188" s="29">
        <f>_xlfn.XLOOKUP(C188,purchase!C:C,pcon!D:D,"")</f>
        <v/>
      </c>
      <c r="E188" s="29">
        <f>_xlfn.XLOOKUP(C188,purchase!C:C,pcon!E:E,"")</f>
        <v/>
      </c>
      <c r="F188" s="4" t="n"/>
      <c r="G188" s="27" t="n"/>
      <c r="H188" s="28" t="n"/>
      <c r="I188" s="4" t="n"/>
      <c r="J188" s="4" t="n"/>
      <c r="K188" s="4" t="n"/>
      <c r="L188" s="30">
        <f>IF(J188="","",J188-K188)</f>
        <v/>
      </c>
      <c r="M188" s="4" t="n"/>
      <c r="N188" s="30">
        <f>IF(L188="","",L188-M188)</f>
        <v/>
      </c>
      <c r="O188" s="31" t="n"/>
      <c r="P188" s="32">
        <f>IF(O188="","",N188 * O188)</f>
        <v/>
      </c>
      <c r="Q188" s="10">
        <f>_xlfn.XLOOKUP(C188,pcon!C:C,pcon!L:L,"")</f>
        <v/>
      </c>
      <c r="R188" s="98">
        <f>(Q188 / 80) * (O188 * 100)</f>
        <v/>
      </c>
      <c r="S188" s="31" t="n"/>
      <c r="T188" s="31" t="n"/>
      <c r="U188" s="33">
        <f>IF(N188="","",R188 * N188)</f>
        <v/>
      </c>
      <c r="V188" s="4" t="n"/>
      <c r="W188" s="33">
        <f>IF(S188&amp;U188="","",U188 * S188)</f>
        <v/>
      </c>
      <c r="X188" s="33">
        <f>IF(W188="","",U188 + W188)</f>
        <v/>
      </c>
      <c r="Y188" s="33">
        <f>IF(T188="","",U188 * T188)</f>
        <v/>
      </c>
      <c r="Z188" s="34">
        <f>IF(U188="","",X188-V188-Y188)</f>
        <v/>
      </c>
    </row>
    <row r="189">
      <c r="A189" s="25" t="n">
        <v>185</v>
      </c>
      <c r="B189" s="26">
        <f>_xlfn.XLOOKUP(C189,purchase!C:C,pcon!B:B,"")</f>
        <v/>
      </c>
      <c r="C189" s="4" t="n"/>
      <c r="D189" s="29">
        <f>_xlfn.XLOOKUP(C189,purchase!C:C,pcon!D:D,"")</f>
        <v/>
      </c>
      <c r="E189" s="29">
        <f>_xlfn.XLOOKUP(C189,purchase!C:C,pcon!E:E,"")</f>
        <v/>
      </c>
      <c r="F189" s="4" t="n"/>
      <c r="G189" s="27" t="n"/>
      <c r="H189" s="28" t="n"/>
      <c r="I189" s="4" t="n"/>
      <c r="J189" s="4" t="n"/>
      <c r="K189" s="4" t="n"/>
      <c r="L189" s="30">
        <f>IF(J189="","",J189-K189)</f>
        <v/>
      </c>
      <c r="M189" s="4" t="n"/>
      <c r="N189" s="30">
        <f>IF(L189="","",L189-M189)</f>
        <v/>
      </c>
      <c r="O189" s="31" t="n"/>
      <c r="P189" s="32">
        <f>IF(O189="","",N189 * O189)</f>
        <v/>
      </c>
      <c r="Q189" s="10">
        <f>_xlfn.XLOOKUP(C189,pcon!C:C,pcon!L:L,"")</f>
        <v/>
      </c>
      <c r="R189" s="98">
        <f>(Q189 / 80) * (O189 * 100)</f>
        <v/>
      </c>
      <c r="S189" s="31" t="n"/>
      <c r="T189" s="31" t="n"/>
      <c r="U189" s="33">
        <f>IF(N189="","",R189 * N189)</f>
        <v/>
      </c>
      <c r="V189" s="4" t="n"/>
      <c r="W189" s="33">
        <f>IF(S189&amp;U189="","",U189 * S189)</f>
        <v/>
      </c>
      <c r="X189" s="33">
        <f>IF(W189="","",U189 + W189)</f>
        <v/>
      </c>
      <c r="Y189" s="33">
        <f>IF(T189="","",U189 * T189)</f>
        <v/>
      </c>
      <c r="Z189" s="34">
        <f>IF(U189="","",X189-V189-Y189)</f>
        <v/>
      </c>
    </row>
    <row r="190">
      <c r="A190" s="25" t="n">
        <v>186</v>
      </c>
      <c r="B190" s="26">
        <f>_xlfn.XLOOKUP(C190,purchase!C:C,pcon!B:B,"")</f>
        <v/>
      </c>
      <c r="C190" s="4" t="n"/>
      <c r="D190" s="29">
        <f>_xlfn.XLOOKUP(C190,purchase!C:C,pcon!D:D,"")</f>
        <v/>
      </c>
      <c r="E190" s="29">
        <f>_xlfn.XLOOKUP(C190,purchase!C:C,pcon!E:E,"")</f>
        <v/>
      </c>
      <c r="F190" s="4" t="n"/>
      <c r="G190" s="27" t="n"/>
      <c r="H190" s="28" t="n"/>
      <c r="I190" s="4" t="n"/>
      <c r="J190" s="4" t="n"/>
      <c r="K190" s="4" t="n"/>
      <c r="L190" s="30">
        <f>IF(J190="","",J190-K190)</f>
        <v/>
      </c>
      <c r="M190" s="4" t="n"/>
      <c r="N190" s="30">
        <f>IF(L190="","",L190-M190)</f>
        <v/>
      </c>
      <c r="O190" s="31" t="n"/>
      <c r="P190" s="32">
        <f>IF(O190="","",N190 * O190)</f>
        <v/>
      </c>
      <c r="Q190" s="10">
        <f>_xlfn.XLOOKUP(C190,pcon!C:C,pcon!L:L,"")</f>
        <v/>
      </c>
      <c r="R190" s="98">
        <f>(Q190 / 80) * (O190 * 100)</f>
        <v/>
      </c>
      <c r="S190" s="31" t="n"/>
      <c r="T190" s="31" t="n"/>
      <c r="U190" s="33">
        <f>IF(N190="","",R190 * N190)</f>
        <v/>
      </c>
      <c r="V190" s="4" t="n"/>
      <c r="W190" s="33">
        <f>IF(S190&amp;U190="","",U190 * S190)</f>
        <v/>
      </c>
      <c r="X190" s="33">
        <f>IF(W190="","",U190 + W190)</f>
        <v/>
      </c>
      <c r="Y190" s="33">
        <f>IF(T190="","",U190 * T190)</f>
        <v/>
      </c>
      <c r="Z190" s="34">
        <f>IF(U190="","",X190-V190-Y190)</f>
        <v/>
      </c>
    </row>
    <row r="191">
      <c r="A191" s="25" t="n">
        <v>187</v>
      </c>
      <c r="B191" s="26">
        <f>_xlfn.XLOOKUP(C191,purchase!C:C,pcon!B:B,"")</f>
        <v/>
      </c>
      <c r="C191" s="4" t="n"/>
      <c r="D191" s="29">
        <f>_xlfn.XLOOKUP(C191,purchase!C:C,pcon!D:D,"")</f>
        <v/>
      </c>
      <c r="E191" s="29">
        <f>_xlfn.XLOOKUP(C191,purchase!C:C,pcon!E:E,"")</f>
        <v/>
      </c>
      <c r="F191" s="4" t="n"/>
      <c r="G191" s="27" t="n"/>
      <c r="H191" s="28" t="n"/>
      <c r="I191" s="4" t="n"/>
      <c r="J191" s="4" t="n"/>
      <c r="K191" s="4" t="n"/>
      <c r="L191" s="30">
        <f>IF(J191="","",J191-K191)</f>
        <v/>
      </c>
      <c r="M191" s="4" t="n"/>
      <c r="N191" s="30">
        <f>IF(L191="","",L191-M191)</f>
        <v/>
      </c>
      <c r="O191" s="31" t="n"/>
      <c r="P191" s="32">
        <f>IF(O191="","",N191 * O191)</f>
        <v/>
      </c>
      <c r="Q191" s="10">
        <f>_xlfn.XLOOKUP(C191,pcon!C:C,pcon!L:L,"")</f>
        <v/>
      </c>
      <c r="R191" s="98">
        <f>(Q191 / 80) * (O191 * 100)</f>
        <v/>
      </c>
      <c r="S191" s="31" t="n"/>
      <c r="T191" s="31" t="n"/>
      <c r="U191" s="33">
        <f>IF(N191="","",R191 * N191)</f>
        <v/>
      </c>
      <c r="V191" s="4" t="n"/>
      <c r="W191" s="33">
        <f>IF(S191&amp;U191="","",U191 * S191)</f>
        <v/>
      </c>
      <c r="X191" s="33">
        <f>IF(W191="","",U191 + W191)</f>
        <v/>
      </c>
      <c r="Y191" s="33">
        <f>IF(T191="","",U191 * T191)</f>
        <v/>
      </c>
      <c r="Z191" s="34">
        <f>IF(U191="","",X191-V191-Y191)</f>
        <v/>
      </c>
    </row>
    <row r="192">
      <c r="A192" s="25" t="n">
        <v>188</v>
      </c>
      <c r="B192" s="26">
        <f>_xlfn.XLOOKUP(C192,purchase!C:C,pcon!B:B,"")</f>
        <v/>
      </c>
      <c r="C192" s="4" t="n"/>
      <c r="D192" s="29">
        <f>_xlfn.XLOOKUP(C192,purchase!C:C,pcon!D:D,"")</f>
        <v/>
      </c>
      <c r="E192" s="29">
        <f>_xlfn.XLOOKUP(C192,purchase!C:C,pcon!E:E,"")</f>
        <v/>
      </c>
      <c r="F192" s="4" t="n"/>
      <c r="G192" s="27" t="n"/>
      <c r="H192" s="28" t="n"/>
      <c r="I192" s="4" t="n"/>
      <c r="J192" s="4" t="n"/>
      <c r="K192" s="4" t="n"/>
      <c r="L192" s="30">
        <f>IF(J192="","",J192-K192)</f>
        <v/>
      </c>
      <c r="M192" s="4" t="n"/>
      <c r="N192" s="30">
        <f>IF(L192="","",L192-M192)</f>
        <v/>
      </c>
      <c r="O192" s="31" t="n"/>
      <c r="P192" s="32">
        <f>IF(O192="","",N192 * O192)</f>
        <v/>
      </c>
      <c r="Q192" s="10">
        <f>_xlfn.XLOOKUP(C192,pcon!C:C,pcon!L:L,"")</f>
        <v/>
      </c>
      <c r="R192" s="98">
        <f>(Q192 / 80) * (O192 * 100)</f>
        <v/>
      </c>
      <c r="S192" s="31" t="n"/>
      <c r="T192" s="31" t="n"/>
      <c r="U192" s="33">
        <f>IF(N192="","",R192 * N192)</f>
        <v/>
      </c>
      <c r="V192" s="4" t="n"/>
      <c r="W192" s="33">
        <f>IF(S192&amp;U192="","",U192 * S192)</f>
        <v/>
      </c>
      <c r="X192" s="33">
        <f>IF(W192="","",U192 + W192)</f>
        <v/>
      </c>
      <c r="Y192" s="33">
        <f>IF(T192="","",U192 * T192)</f>
        <v/>
      </c>
      <c r="Z192" s="34">
        <f>IF(U192="","",X192-V192-Y192)</f>
        <v/>
      </c>
    </row>
    <row r="193">
      <c r="A193" s="25" t="n">
        <v>189</v>
      </c>
      <c r="B193" s="26">
        <f>_xlfn.XLOOKUP(C193,purchase!C:C,pcon!B:B,"")</f>
        <v/>
      </c>
      <c r="C193" s="4" t="n"/>
      <c r="D193" s="29">
        <f>_xlfn.XLOOKUP(C193,purchase!C:C,pcon!D:D,"")</f>
        <v/>
      </c>
      <c r="E193" s="29">
        <f>_xlfn.XLOOKUP(C193,purchase!C:C,pcon!E:E,"")</f>
        <v/>
      </c>
      <c r="F193" s="4" t="n"/>
      <c r="G193" s="27" t="n"/>
      <c r="H193" s="28" t="n"/>
      <c r="I193" s="4" t="n"/>
      <c r="J193" s="4" t="n"/>
      <c r="K193" s="4" t="n"/>
      <c r="L193" s="30">
        <f>IF(J193="","",J193-K193)</f>
        <v/>
      </c>
      <c r="M193" s="4" t="n"/>
      <c r="N193" s="30">
        <f>IF(L193="","",L193-M193)</f>
        <v/>
      </c>
      <c r="O193" s="31" t="n"/>
      <c r="P193" s="32">
        <f>IF(O193="","",N193 * O193)</f>
        <v/>
      </c>
      <c r="Q193" s="10">
        <f>_xlfn.XLOOKUP(C193,pcon!C:C,pcon!L:L,"")</f>
        <v/>
      </c>
      <c r="R193" s="98">
        <f>(Q193 / 80) * (O193 * 100)</f>
        <v/>
      </c>
      <c r="S193" s="31" t="n"/>
      <c r="T193" s="31" t="n"/>
      <c r="U193" s="33">
        <f>IF(N193="","",R193 * N193)</f>
        <v/>
      </c>
      <c r="V193" s="4" t="n"/>
      <c r="W193" s="33">
        <f>IF(S193&amp;U193="","",U193 * S193)</f>
        <v/>
      </c>
      <c r="X193" s="33">
        <f>IF(W193="","",U193 + W193)</f>
        <v/>
      </c>
      <c r="Y193" s="33">
        <f>IF(T193="","",U193 * T193)</f>
        <v/>
      </c>
      <c r="Z193" s="34">
        <f>IF(U193="","",X193-V193-Y193)</f>
        <v/>
      </c>
    </row>
    <row r="194">
      <c r="A194" s="25" t="n">
        <v>190</v>
      </c>
      <c r="B194" s="26">
        <f>_xlfn.XLOOKUP(C194,purchase!C:C,pcon!B:B,"")</f>
        <v/>
      </c>
      <c r="C194" s="4" t="n"/>
      <c r="D194" s="29">
        <f>_xlfn.XLOOKUP(C194,purchase!C:C,pcon!D:D,"")</f>
        <v/>
      </c>
      <c r="E194" s="29">
        <f>_xlfn.XLOOKUP(C194,purchase!C:C,pcon!E:E,"")</f>
        <v/>
      </c>
      <c r="F194" s="4" t="n"/>
      <c r="G194" s="27" t="n"/>
      <c r="H194" s="28" t="n"/>
      <c r="I194" s="4" t="n"/>
      <c r="J194" s="4" t="n"/>
      <c r="K194" s="4" t="n"/>
      <c r="L194" s="30">
        <f>IF(J194="","",J194-K194)</f>
        <v/>
      </c>
      <c r="M194" s="4" t="n"/>
      <c r="N194" s="30">
        <f>IF(L194="","",L194-M194)</f>
        <v/>
      </c>
      <c r="O194" s="31" t="n"/>
      <c r="P194" s="32">
        <f>IF(O194="","",N194 * O194)</f>
        <v/>
      </c>
      <c r="Q194" s="10">
        <f>_xlfn.XLOOKUP(C194,pcon!C:C,pcon!L:L,"")</f>
        <v/>
      </c>
      <c r="R194" s="98">
        <f>(Q194 / 80) * (O194 * 100)</f>
        <v/>
      </c>
      <c r="S194" s="31" t="n"/>
      <c r="T194" s="31" t="n"/>
      <c r="U194" s="33">
        <f>IF(N194="","",R194 * N194)</f>
        <v/>
      </c>
      <c r="V194" s="4" t="n"/>
      <c r="W194" s="33">
        <f>IF(S194&amp;U194="","",U194 * S194)</f>
        <v/>
      </c>
      <c r="X194" s="33">
        <f>IF(W194="","",U194 + W194)</f>
        <v/>
      </c>
      <c r="Y194" s="33">
        <f>IF(T194="","",U194 * T194)</f>
        <v/>
      </c>
      <c r="Z194" s="34">
        <f>IF(U194="","",X194-V194-Y194)</f>
        <v/>
      </c>
    </row>
    <row r="195">
      <c r="A195" s="25" t="n">
        <v>191</v>
      </c>
      <c r="B195" s="26">
        <f>_xlfn.XLOOKUP(C195,purchase!C:C,pcon!B:B,"")</f>
        <v/>
      </c>
      <c r="C195" s="4" t="n"/>
      <c r="D195" s="29">
        <f>_xlfn.XLOOKUP(C195,purchase!C:C,pcon!D:D,"")</f>
        <v/>
      </c>
      <c r="E195" s="29">
        <f>_xlfn.XLOOKUP(C195,purchase!C:C,pcon!E:E,"")</f>
        <v/>
      </c>
      <c r="F195" s="4" t="n"/>
      <c r="G195" s="27" t="n"/>
      <c r="H195" s="28" t="n"/>
      <c r="I195" s="4" t="n"/>
      <c r="J195" s="4" t="n"/>
      <c r="K195" s="4" t="n"/>
      <c r="L195" s="30">
        <f>IF(J195="","",J195-K195)</f>
        <v/>
      </c>
      <c r="M195" s="4" t="n"/>
      <c r="N195" s="30">
        <f>IF(L195="","",L195-M195)</f>
        <v/>
      </c>
      <c r="O195" s="31" t="n"/>
      <c r="P195" s="32">
        <f>IF(O195="","",N195 * O195)</f>
        <v/>
      </c>
      <c r="Q195" s="10">
        <f>_xlfn.XLOOKUP(C195,pcon!C:C,pcon!L:L,"")</f>
        <v/>
      </c>
      <c r="R195" s="98">
        <f>(Q195 / 80) * (O195 * 100)</f>
        <v/>
      </c>
      <c r="S195" s="31" t="n"/>
      <c r="T195" s="31" t="n"/>
      <c r="U195" s="33">
        <f>IF(N195="","",R195 * N195)</f>
        <v/>
      </c>
      <c r="V195" s="4" t="n"/>
      <c r="W195" s="33">
        <f>IF(S195&amp;U195="","",U195 * S195)</f>
        <v/>
      </c>
      <c r="X195" s="33">
        <f>IF(W195="","",U195 + W195)</f>
        <v/>
      </c>
      <c r="Y195" s="33">
        <f>IF(T195="","",U195 * T195)</f>
        <v/>
      </c>
      <c r="Z195" s="34">
        <f>IF(U195="","",X195-V195-Y195)</f>
        <v/>
      </c>
    </row>
    <row r="196">
      <c r="A196" s="25" t="n">
        <v>192</v>
      </c>
      <c r="B196" s="26">
        <f>_xlfn.XLOOKUP(C196,purchase!C:C,pcon!B:B,"")</f>
        <v/>
      </c>
      <c r="C196" s="4" t="n"/>
      <c r="D196" s="29">
        <f>_xlfn.XLOOKUP(C196,purchase!C:C,pcon!D:D,"")</f>
        <v/>
      </c>
      <c r="E196" s="29">
        <f>_xlfn.XLOOKUP(C196,purchase!C:C,pcon!E:E,"")</f>
        <v/>
      </c>
      <c r="F196" s="4" t="n"/>
      <c r="G196" s="27" t="n"/>
      <c r="H196" s="28" t="n"/>
      <c r="I196" s="4" t="n"/>
      <c r="J196" s="4" t="n"/>
      <c r="K196" s="4" t="n"/>
      <c r="L196" s="30">
        <f>IF(J196="","",J196-K196)</f>
        <v/>
      </c>
      <c r="M196" s="4" t="n"/>
      <c r="N196" s="30">
        <f>IF(L196="","",L196-M196)</f>
        <v/>
      </c>
      <c r="O196" s="31" t="n"/>
      <c r="P196" s="32">
        <f>IF(O196="","",N196 * O196)</f>
        <v/>
      </c>
      <c r="Q196" s="10">
        <f>_xlfn.XLOOKUP(C196,pcon!C:C,pcon!L:L,"")</f>
        <v/>
      </c>
      <c r="R196" s="98">
        <f>(Q196 / 80) * (O196 * 100)</f>
        <v/>
      </c>
      <c r="S196" s="31" t="n"/>
      <c r="T196" s="31" t="n"/>
      <c r="U196" s="33">
        <f>IF(N196="","",R196 * N196)</f>
        <v/>
      </c>
      <c r="V196" s="4" t="n"/>
      <c r="W196" s="33">
        <f>IF(S196&amp;U196="","",U196 * S196)</f>
        <v/>
      </c>
      <c r="X196" s="33">
        <f>IF(W196="","",U196 + W196)</f>
        <v/>
      </c>
      <c r="Y196" s="33">
        <f>IF(T196="","",U196 * T196)</f>
        <v/>
      </c>
      <c r="Z196" s="34">
        <f>IF(U196="","",X196-V196-Y196)</f>
        <v/>
      </c>
    </row>
    <row r="197">
      <c r="A197" s="25" t="n">
        <v>193</v>
      </c>
      <c r="B197" s="26">
        <f>_xlfn.XLOOKUP(C197,purchase!C:C,pcon!B:B,"")</f>
        <v/>
      </c>
      <c r="C197" s="4" t="n"/>
      <c r="D197" s="29">
        <f>_xlfn.XLOOKUP(C197,purchase!C:C,pcon!D:D,"")</f>
        <v/>
      </c>
      <c r="E197" s="29">
        <f>_xlfn.XLOOKUP(C197,purchase!C:C,pcon!E:E,"")</f>
        <v/>
      </c>
      <c r="F197" s="4" t="n"/>
      <c r="G197" s="27" t="n"/>
      <c r="H197" s="28" t="n"/>
      <c r="I197" s="4" t="n"/>
      <c r="J197" s="4" t="n"/>
      <c r="K197" s="4" t="n"/>
      <c r="L197" s="30">
        <f>IF(J197="","",J197-K197)</f>
        <v/>
      </c>
      <c r="M197" s="4" t="n"/>
      <c r="N197" s="30">
        <f>IF(L197="","",L197-M197)</f>
        <v/>
      </c>
      <c r="O197" s="31" t="n"/>
      <c r="P197" s="32">
        <f>IF(O197="","",N197 * O197)</f>
        <v/>
      </c>
      <c r="Q197" s="10">
        <f>_xlfn.XLOOKUP(C197,pcon!C:C,pcon!L:L,"")</f>
        <v/>
      </c>
      <c r="R197" s="98">
        <f>(Q197 / 80) * (O197 * 100)</f>
        <v/>
      </c>
      <c r="S197" s="31" t="n"/>
      <c r="T197" s="31" t="n"/>
      <c r="U197" s="33">
        <f>IF(N197="","",R197 * N197)</f>
        <v/>
      </c>
      <c r="V197" s="4" t="n"/>
      <c r="W197" s="33">
        <f>IF(S197&amp;U197="","",U197 * S197)</f>
        <v/>
      </c>
      <c r="X197" s="33">
        <f>IF(W197="","",U197 + W197)</f>
        <v/>
      </c>
      <c r="Y197" s="33">
        <f>IF(T197="","",U197 * T197)</f>
        <v/>
      </c>
      <c r="Z197" s="34">
        <f>IF(U197="","",X197-V197-Y197)</f>
        <v/>
      </c>
    </row>
    <row r="198">
      <c r="A198" s="25" t="n">
        <v>194</v>
      </c>
      <c r="B198" s="26">
        <f>_xlfn.XLOOKUP(C198,purchase!C:C,pcon!B:B,"")</f>
        <v/>
      </c>
      <c r="C198" s="4" t="n"/>
      <c r="D198" s="29">
        <f>_xlfn.XLOOKUP(C198,purchase!C:C,pcon!D:D,"")</f>
        <v/>
      </c>
      <c r="E198" s="29">
        <f>_xlfn.XLOOKUP(C198,purchase!C:C,pcon!E:E,"")</f>
        <v/>
      </c>
      <c r="F198" s="4" t="n"/>
      <c r="G198" s="27" t="n"/>
      <c r="H198" s="28" t="n"/>
      <c r="I198" s="4" t="n"/>
      <c r="J198" s="4" t="n"/>
      <c r="K198" s="4" t="n"/>
      <c r="L198" s="30">
        <f>IF(J198="","",J198-K198)</f>
        <v/>
      </c>
      <c r="M198" s="4" t="n"/>
      <c r="N198" s="30">
        <f>IF(L198="","",L198-M198)</f>
        <v/>
      </c>
      <c r="O198" s="31" t="n"/>
      <c r="P198" s="32">
        <f>IF(O198="","",N198 * O198)</f>
        <v/>
      </c>
      <c r="Q198" s="10">
        <f>_xlfn.XLOOKUP(C198,pcon!C:C,pcon!L:L,"")</f>
        <v/>
      </c>
      <c r="R198" s="98">
        <f>(Q198 / 80) * (O198 * 100)</f>
        <v/>
      </c>
      <c r="S198" s="31" t="n"/>
      <c r="T198" s="31" t="n"/>
      <c r="U198" s="33">
        <f>IF(N198="","",R198 * N198)</f>
        <v/>
      </c>
      <c r="V198" s="4" t="n"/>
      <c r="W198" s="33">
        <f>IF(S198&amp;U198="","",U198 * S198)</f>
        <v/>
      </c>
      <c r="X198" s="33">
        <f>IF(W198="","",U198 + W198)</f>
        <v/>
      </c>
      <c r="Y198" s="33">
        <f>IF(T198="","",U198 * T198)</f>
        <v/>
      </c>
      <c r="Z198" s="34">
        <f>IF(U198="","",X198-V198-Y198)</f>
        <v/>
      </c>
    </row>
    <row r="199">
      <c r="A199" s="25" t="n">
        <v>195</v>
      </c>
      <c r="B199" s="26">
        <f>_xlfn.XLOOKUP(C199,purchase!C:C,pcon!B:B,"")</f>
        <v/>
      </c>
      <c r="C199" s="4" t="n"/>
      <c r="D199" s="29">
        <f>_xlfn.XLOOKUP(C199,purchase!C:C,pcon!D:D,"")</f>
        <v/>
      </c>
      <c r="E199" s="29">
        <f>_xlfn.XLOOKUP(C199,purchase!C:C,pcon!E:E,"")</f>
        <v/>
      </c>
      <c r="F199" s="4" t="n"/>
      <c r="G199" s="27" t="n"/>
      <c r="H199" s="28" t="n"/>
      <c r="I199" s="4" t="n"/>
      <c r="J199" s="4" t="n"/>
      <c r="K199" s="4" t="n"/>
      <c r="L199" s="30">
        <f>IF(J199="","",J199-K199)</f>
        <v/>
      </c>
      <c r="M199" s="4" t="n"/>
      <c r="N199" s="30">
        <f>IF(L199="","",L199-M199)</f>
        <v/>
      </c>
      <c r="O199" s="31" t="n"/>
      <c r="P199" s="32">
        <f>IF(O199="","",N199 * O199)</f>
        <v/>
      </c>
      <c r="Q199" s="10">
        <f>_xlfn.XLOOKUP(C199,pcon!C:C,pcon!L:L,"")</f>
        <v/>
      </c>
      <c r="R199" s="98">
        <f>(Q199 / 80) * (O199 * 100)</f>
        <v/>
      </c>
      <c r="S199" s="31" t="n"/>
      <c r="T199" s="31" t="n"/>
      <c r="U199" s="33">
        <f>IF(N199="","",R199 * N199)</f>
        <v/>
      </c>
      <c r="V199" s="4" t="n"/>
      <c r="W199" s="33">
        <f>IF(S199&amp;U199="","",U199 * S199)</f>
        <v/>
      </c>
      <c r="X199" s="33">
        <f>IF(W199="","",U199 + W199)</f>
        <v/>
      </c>
      <c r="Y199" s="33">
        <f>IF(T199="","",U199 * T199)</f>
        <v/>
      </c>
      <c r="Z199" s="34">
        <f>IF(U199="","",X199-V199-Y199)</f>
        <v/>
      </c>
    </row>
    <row r="200">
      <c r="A200" s="25" t="n">
        <v>196</v>
      </c>
      <c r="B200" s="26">
        <f>_xlfn.XLOOKUP(C200,purchase!C:C,pcon!B:B,"")</f>
        <v/>
      </c>
      <c r="C200" s="4" t="n"/>
      <c r="D200" s="29">
        <f>_xlfn.XLOOKUP(C200,purchase!C:C,pcon!D:D,"")</f>
        <v/>
      </c>
      <c r="E200" s="29">
        <f>_xlfn.XLOOKUP(C200,purchase!C:C,pcon!E:E,"")</f>
        <v/>
      </c>
      <c r="F200" s="4" t="n"/>
      <c r="G200" s="27" t="n"/>
      <c r="H200" s="28" t="n"/>
      <c r="I200" s="4" t="n"/>
      <c r="J200" s="4" t="n"/>
      <c r="K200" s="4" t="n"/>
      <c r="L200" s="30">
        <f>IF(J200="","",J200-K200)</f>
        <v/>
      </c>
      <c r="M200" s="4" t="n"/>
      <c r="N200" s="30">
        <f>IF(L200="","",L200-M200)</f>
        <v/>
      </c>
      <c r="O200" s="31" t="n"/>
      <c r="P200" s="32">
        <f>IF(O200="","",N200 * O200)</f>
        <v/>
      </c>
      <c r="Q200" s="10">
        <f>_xlfn.XLOOKUP(C200,pcon!C:C,pcon!L:L,"")</f>
        <v/>
      </c>
      <c r="R200" s="98">
        <f>(Q200 / 80) * (O200 * 100)</f>
        <v/>
      </c>
      <c r="S200" s="31" t="n"/>
      <c r="T200" s="31" t="n"/>
      <c r="U200" s="33">
        <f>IF(N200="","",R200 * N200)</f>
        <v/>
      </c>
      <c r="V200" s="4" t="n"/>
      <c r="W200" s="33">
        <f>IF(S200&amp;U200="","",U200 * S200)</f>
        <v/>
      </c>
      <c r="X200" s="33">
        <f>IF(W200="","",U200 + W200)</f>
        <v/>
      </c>
      <c r="Y200" s="33">
        <f>IF(T200="","",U200 * T200)</f>
        <v/>
      </c>
      <c r="Z200" s="34">
        <f>IF(U200="","",X200-V200-Y200)</f>
        <v/>
      </c>
    </row>
    <row r="201">
      <c r="A201" s="25" t="n">
        <v>197</v>
      </c>
      <c r="B201" s="26">
        <f>_xlfn.XLOOKUP(C201,purchase!C:C,pcon!B:B,"")</f>
        <v/>
      </c>
      <c r="C201" s="4" t="n"/>
      <c r="D201" s="29">
        <f>_xlfn.XLOOKUP(C201,purchase!C:C,pcon!D:D,"")</f>
        <v/>
      </c>
      <c r="E201" s="29">
        <f>_xlfn.XLOOKUP(C201,purchase!C:C,pcon!E:E,"")</f>
        <v/>
      </c>
      <c r="F201" s="4" t="n"/>
      <c r="G201" s="27" t="n"/>
      <c r="H201" s="28" t="n"/>
      <c r="I201" s="4" t="n"/>
      <c r="J201" s="4" t="n"/>
      <c r="K201" s="4" t="n"/>
      <c r="L201" s="30">
        <f>IF(J201="","",J201-K201)</f>
        <v/>
      </c>
      <c r="M201" s="4" t="n"/>
      <c r="N201" s="30">
        <f>IF(L201="","",L201-M201)</f>
        <v/>
      </c>
      <c r="O201" s="31" t="n"/>
      <c r="P201" s="32">
        <f>IF(O201="","",N201 * O201)</f>
        <v/>
      </c>
      <c r="Q201" s="10">
        <f>_xlfn.XLOOKUP(C201,pcon!C:C,pcon!L:L,"")</f>
        <v/>
      </c>
      <c r="R201" s="98">
        <f>(Q201 / 80) * (O201 * 100)</f>
        <v/>
      </c>
      <c r="S201" s="31" t="n"/>
      <c r="T201" s="31" t="n"/>
      <c r="U201" s="33">
        <f>IF(N201="","",R201 * N201)</f>
        <v/>
      </c>
      <c r="V201" s="4" t="n"/>
      <c r="W201" s="33">
        <f>IF(S201&amp;U201="","",U201 * S201)</f>
        <v/>
      </c>
      <c r="X201" s="33">
        <f>IF(W201="","",U201 + W201)</f>
        <v/>
      </c>
      <c r="Y201" s="33">
        <f>IF(T201="","",U201 * T201)</f>
        <v/>
      </c>
      <c r="Z201" s="34">
        <f>IF(U201="","",X201-V201-Y201)</f>
        <v/>
      </c>
    </row>
    <row r="202">
      <c r="A202" s="25" t="n">
        <v>198</v>
      </c>
      <c r="B202" s="26">
        <f>_xlfn.XLOOKUP(C202,purchase!C:C,pcon!B:B,"")</f>
        <v/>
      </c>
      <c r="C202" s="4" t="n"/>
      <c r="D202" s="29">
        <f>_xlfn.XLOOKUP(C202,purchase!C:C,pcon!D:D,"")</f>
        <v/>
      </c>
      <c r="E202" s="29">
        <f>_xlfn.XLOOKUP(C202,purchase!C:C,pcon!E:E,"")</f>
        <v/>
      </c>
      <c r="F202" s="4" t="n"/>
      <c r="G202" s="27" t="n"/>
      <c r="H202" s="28" t="n"/>
      <c r="I202" s="4" t="n"/>
      <c r="J202" s="4" t="n"/>
      <c r="K202" s="4" t="n"/>
      <c r="L202" s="30">
        <f>IF(J202="","",J202-K202)</f>
        <v/>
      </c>
      <c r="M202" s="4" t="n"/>
      <c r="N202" s="30">
        <f>IF(L202="","",L202-M202)</f>
        <v/>
      </c>
      <c r="O202" s="31" t="n"/>
      <c r="P202" s="32">
        <f>IF(O202="","",N202 * O202)</f>
        <v/>
      </c>
      <c r="Q202" s="10">
        <f>_xlfn.XLOOKUP(C202,pcon!C:C,pcon!L:L,"")</f>
        <v/>
      </c>
      <c r="R202" s="98">
        <f>(Q202 / 80) * (O202 * 100)</f>
        <v/>
      </c>
      <c r="S202" s="31" t="n"/>
      <c r="T202" s="31" t="n"/>
      <c r="U202" s="33">
        <f>IF(N202="","",R202 * N202)</f>
        <v/>
      </c>
      <c r="V202" s="4" t="n"/>
      <c r="W202" s="33">
        <f>IF(S202&amp;U202="","",U202 * S202)</f>
        <v/>
      </c>
      <c r="X202" s="33">
        <f>IF(W202="","",U202 + W202)</f>
        <v/>
      </c>
      <c r="Y202" s="33">
        <f>IF(T202="","",U202 * T202)</f>
        <v/>
      </c>
      <c r="Z202" s="34">
        <f>IF(U202="","",X202-V202-Y202)</f>
        <v/>
      </c>
    </row>
    <row r="203">
      <c r="A203" s="25" t="n">
        <v>199</v>
      </c>
      <c r="B203" s="26">
        <f>_xlfn.XLOOKUP(C203,purchase!C:C,pcon!B:B,"")</f>
        <v/>
      </c>
      <c r="C203" s="4" t="n"/>
      <c r="D203" s="29">
        <f>_xlfn.XLOOKUP(C203,purchase!C:C,pcon!D:D,"")</f>
        <v/>
      </c>
      <c r="E203" s="29">
        <f>_xlfn.XLOOKUP(C203,purchase!C:C,pcon!E:E,"")</f>
        <v/>
      </c>
      <c r="F203" s="4" t="n"/>
      <c r="G203" s="27" t="n"/>
      <c r="H203" s="28" t="n"/>
      <c r="I203" s="4" t="n"/>
      <c r="J203" s="4" t="n"/>
      <c r="K203" s="4" t="n"/>
      <c r="L203" s="30">
        <f>IF(J203="","",J203-K203)</f>
        <v/>
      </c>
      <c r="M203" s="4" t="n"/>
      <c r="N203" s="30">
        <f>IF(L203="","",L203-M203)</f>
        <v/>
      </c>
      <c r="O203" s="31" t="n"/>
      <c r="P203" s="32">
        <f>IF(O203="","",N203 * O203)</f>
        <v/>
      </c>
      <c r="Q203" s="10">
        <f>_xlfn.XLOOKUP(C203,pcon!C:C,pcon!L:L,"")</f>
        <v/>
      </c>
      <c r="R203" s="98">
        <f>(Q203 / 80) * (O203 * 100)</f>
        <v/>
      </c>
      <c r="S203" s="31" t="n"/>
      <c r="T203" s="31" t="n"/>
      <c r="U203" s="33">
        <f>IF(N203="","",R203 * N203)</f>
        <v/>
      </c>
      <c r="V203" s="4" t="n"/>
      <c r="W203" s="33">
        <f>IF(S203&amp;U203="","",U203 * S203)</f>
        <v/>
      </c>
      <c r="X203" s="33">
        <f>IF(W203="","",U203 + W203)</f>
        <v/>
      </c>
      <c r="Y203" s="33">
        <f>IF(T203="","",U203 * T203)</f>
        <v/>
      </c>
      <c r="Z203" s="34">
        <f>IF(U203="","",X203-V203-Y203)</f>
        <v/>
      </c>
    </row>
    <row r="204">
      <c r="A204" s="25" t="n">
        <v>200</v>
      </c>
      <c r="B204" s="26">
        <f>_xlfn.XLOOKUP(C204,purchase!C:C,pcon!B:B,"")</f>
        <v/>
      </c>
      <c r="C204" s="4" t="n"/>
      <c r="D204" s="29">
        <f>_xlfn.XLOOKUP(C204,purchase!C:C,pcon!D:D,"")</f>
        <v/>
      </c>
      <c r="E204" s="29">
        <f>_xlfn.XLOOKUP(C204,purchase!C:C,pcon!E:E,"")</f>
        <v/>
      </c>
      <c r="F204" s="4" t="n"/>
      <c r="G204" s="27" t="n"/>
      <c r="H204" s="28" t="n"/>
      <c r="I204" s="4" t="n"/>
      <c r="J204" s="4" t="n"/>
      <c r="K204" s="4" t="n"/>
      <c r="L204" s="30">
        <f>IF(J204="","",J204-K204)</f>
        <v/>
      </c>
      <c r="M204" s="4" t="n"/>
      <c r="N204" s="30">
        <f>IF(L204="","",L204-M204)</f>
        <v/>
      </c>
      <c r="O204" s="31" t="n"/>
      <c r="P204" s="32">
        <f>IF(O204="","",N204 * O204)</f>
        <v/>
      </c>
      <c r="Q204" s="10">
        <f>_xlfn.XLOOKUP(C204,pcon!C:C,pcon!L:L,"")</f>
        <v/>
      </c>
      <c r="R204" s="98">
        <f>(Q204 / 80) * (O204 * 100)</f>
        <v/>
      </c>
      <c r="S204" s="31" t="n"/>
      <c r="T204" s="31" t="n"/>
      <c r="U204" s="33">
        <f>IF(N204="","",R204 * N204)</f>
        <v/>
      </c>
      <c r="V204" s="4" t="n"/>
      <c r="W204" s="33">
        <f>IF(S204&amp;U204="","",U204 * S204)</f>
        <v/>
      </c>
      <c r="X204" s="33">
        <f>IF(W204="","",U204 + W204)</f>
        <v/>
      </c>
      <c r="Y204" s="33">
        <f>IF(T204="","",U204 * T204)</f>
        <v/>
      </c>
      <c r="Z204" s="34">
        <f>IF(U204="","",X204-V204-Y204)</f>
        <v/>
      </c>
    </row>
    <row r="205">
      <c r="A205" s="25" t="n">
        <v>201</v>
      </c>
      <c r="B205" s="26">
        <f>_xlfn.XLOOKUP(C205,purchase!C:C,pcon!B:B,"")</f>
        <v/>
      </c>
      <c r="C205" s="4" t="n"/>
      <c r="D205" s="29">
        <f>_xlfn.XLOOKUP(C205,purchase!C:C,pcon!D:D,"")</f>
        <v/>
      </c>
      <c r="E205" s="29">
        <f>_xlfn.XLOOKUP(C205,purchase!C:C,pcon!E:E,"")</f>
        <v/>
      </c>
      <c r="F205" s="4" t="n"/>
      <c r="G205" s="27" t="n"/>
      <c r="H205" s="28" t="n"/>
      <c r="I205" s="4" t="n"/>
      <c r="J205" s="4" t="n"/>
      <c r="K205" s="4" t="n"/>
      <c r="L205" s="30">
        <f>IF(J205="","",J205-K205)</f>
        <v/>
      </c>
      <c r="M205" s="4" t="n"/>
      <c r="N205" s="30">
        <f>IF(L205="","",L205-M205)</f>
        <v/>
      </c>
      <c r="O205" s="31" t="n"/>
      <c r="P205" s="32">
        <f>IF(O205="","",N205 * O205)</f>
        <v/>
      </c>
      <c r="Q205" s="10">
        <f>_xlfn.XLOOKUP(C205,pcon!C:C,pcon!L:L,"")</f>
        <v/>
      </c>
      <c r="R205" s="98">
        <f>(Q205 / 80) * (O205 * 100)</f>
        <v/>
      </c>
      <c r="S205" s="31" t="n"/>
      <c r="T205" s="31" t="n"/>
      <c r="U205" s="33">
        <f>IF(N205="","",R205 * N205)</f>
        <v/>
      </c>
      <c r="V205" s="4" t="n"/>
      <c r="W205" s="33">
        <f>IF(S205&amp;U205="","",U205 * S205)</f>
        <v/>
      </c>
      <c r="X205" s="33">
        <f>IF(W205="","",U205 + W205)</f>
        <v/>
      </c>
      <c r="Y205" s="33">
        <f>IF(T205="","",U205 * T205)</f>
        <v/>
      </c>
      <c r="Z205" s="34">
        <f>IF(U205="","",X205-V205-Y205)</f>
        <v/>
      </c>
    </row>
    <row r="206">
      <c r="A206" s="25" t="n">
        <v>202</v>
      </c>
      <c r="B206" s="26">
        <f>_xlfn.XLOOKUP(C206,purchase!C:C,pcon!B:B,"")</f>
        <v/>
      </c>
      <c r="C206" s="4" t="n"/>
      <c r="D206" s="29">
        <f>_xlfn.XLOOKUP(C206,purchase!C:C,pcon!D:D,"")</f>
        <v/>
      </c>
      <c r="E206" s="29">
        <f>_xlfn.XLOOKUP(C206,purchase!C:C,pcon!E:E,"")</f>
        <v/>
      </c>
      <c r="F206" s="4" t="n"/>
      <c r="G206" s="27" t="n"/>
      <c r="H206" s="28" t="n"/>
      <c r="I206" s="4" t="n"/>
      <c r="J206" s="4" t="n"/>
      <c r="K206" s="4" t="n"/>
      <c r="L206" s="30">
        <f>IF(J206="","",J206-K206)</f>
        <v/>
      </c>
      <c r="M206" s="4" t="n"/>
      <c r="N206" s="30">
        <f>IF(L206="","",L206-M206)</f>
        <v/>
      </c>
      <c r="O206" s="31" t="n"/>
      <c r="P206" s="32">
        <f>IF(O206="","",N206 * O206)</f>
        <v/>
      </c>
      <c r="Q206" s="10">
        <f>_xlfn.XLOOKUP(C206,pcon!C:C,pcon!L:L,"")</f>
        <v/>
      </c>
      <c r="R206" s="98">
        <f>(Q206 / 80) * (O206 * 100)</f>
        <v/>
      </c>
      <c r="S206" s="31" t="n"/>
      <c r="T206" s="31" t="n"/>
      <c r="U206" s="33">
        <f>IF(N206="","",R206 * N206)</f>
        <v/>
      </c>
      <c r="V206" s="4" t="n"/>
      <c r="W206" s="33">
        <f>IF(S206&amp;U206="","",U206 * S206)</f>
        <v/>
      </c>
      <c r="X206" s="33">
        <f>IF(W206="","",U206 + W206)</f>
        <v/>
      </c>
      <c r="Y206" s="33">
        <f>IF(T206="","",U206 * T206)</f>
        <v/>
      </c>
      <c r="Z206" s="34">
        <f>IF(U206="","",X206-V206-Y206)</f>
        <v/>
      </c>
    </row>
    <row r="207">
      <c r="A207" s="25" t="n">
        <v>203</v>
      </c>
      <c r="B207" s="26">
        <f>_xlfn.XLOOKUP(C207,purchase!C:C,pcon!B:B,"")</f>
        <v/>
      </c>
      <c r="C207" s="4" t="n"/>
      <c r="D207" s="29">
        <f>_xlfn.XLOOKUP(C207,purchase!C:C,pcon!D:D,"")</f>
        <v/>
      </c>
      <c r="E207" s="29">
        <f>_xlfn.XLOOKUP(C207,purchase!C:C,pcon!E:E,"")</f>
        <v/>
      </c>
      <c r="F207" s="4" t="n"/>
      <c r="G207" s="27" t="n"/>
      <c r="H207" s="28" t="n"/>
      <c r="I207" s="4" t="n"/>
      <c r="J207" s="4" t="n"/>
      <c r="K207" s="4" t="n"/>
      <c r="L207" s="30">
        <f>IF(J207="","",J207-K207)</f>
        <v/>
      </c>
      <c r="M207" s="4" t="n"/>
      <c r="N207" s="30">
        <f>IF(L207="","",L207-M207)</f>
        <v/>
      </c>
      <c r="O207" s="31" t="n"/>
      <c r="P207" s="32">
        <f>IF(O207="","",N207 * O207)</f>
        <v/>
      </c>
      <c r="Q207" s="10">
        <f>_xlfn.XLOOKUP(C207,pcon!C:C,pcon!L:L,"")</f>
        <v/>
      </c>
      <c r="R207" s="98">
        <f>(Q207 / 80) * (O207 * 100)</f>
        <v/>
      </c>
      <c r="S207" s="31" t="n"/>
      <c r="T207" s="31" t="n"/>
      <c r="U207" s="33">
        <f>IF(N207="","",R207 * N207)</f>
        <v/>
      </c>
      <c r="V207" s="4" t="n"/>
      <c r="W207" s="33">
        <f>IF(S207&amp;U207="","",U207 * S207)</f>
        <v/>
      </c>
      <c r="X207" s="33">
        <f>IF(W207="","",U207 + W207)</f>
        <v/>
      </c>
      <c r="Y207" s="33">
        <f>IF(T207="","",U207 * T207)</f>
        <v/>
      </c>
      <c r="Z207" s="34">
        <f>IF(U207="","",X207-V207-Y207)</f>
        <v/>
      </c>
    </row>
    <row r="208">
      <c r="A208" s="25" t="n">
        <v>204</v>
      </c>
      <c r="B208" s="26">
        <f>_xlfn.XLOOKUP(C208,purchase!C:C,pcon!B:B,"")</f>
        <v/>
      </c>
      <c r="C208" s="4" t="n"/>
      <c r="D208" s="29">
        <f>_xlfn.XLOOKUP(C208,purchase!C:C,pcon!D:D,"")</f>
        <v/>
      </c>
      <c r="E208" s="29">
        <f>_xlfn.XLOOKUP(C208,purchase!C:C,pcon!E:E,"")</f>
        <v/>
      </c>
      <c r="F208" s="4" t="n"/>
      <c r="G208" s="27" t="n"/>
      <c r="H208" s="28" t="n"/>
      <c r="I208" s="4" t="n"/>
      <c r="J208" s="4" t="n"/>
      <c r="K208" s="4" t="n"/>
      <c r="L208" s="30">
        <f>IF(J208="","",J208-K208)</f>
        <v/>
      </c>
      <c r="M208" s="4" t="n"/>
      <c r="N208" s="30">
        <f>IF(L208="","",L208-M208)</f>
        <v/>
      </c>
      <c r="O208" s="31" t="n"/>
      <c r="P208" s="32">
        <f>IF(O208="","",N208 * O208)</f>
        <v/>
      </c>
      <c r="Q208" s="10">
        <f>_xlfn.XLOOKUP(C208,pcon!C:C,pcon!L:L,"")</f>
        <v/>
      </c>
      <c r="R208" s="98">
        <f>(Q208 / 80) * (O208 * 100)</f>
        <v/>
      </c>
      <c r="S208" s="31" t="n"/>
      <c r="T208" s="31" t="n"/>
      <c r="U208" s="33">
        <f>IF(N208="","",R208 * N208)</f>
        <v/>
      </c>
      <c r="V208" s="4" t="n"/>
      <c r="W208" s="33">
        <f>IF(S208&amp;U208="","",U208 * S208)</f>
        <v/>
      </c>
      <c r="X208" s="33">
        <f>IF(W208="","",U208 + W208)</f>
        <v/>
      </c>
      <c r="Y208" s="33">
        <f>IF(T208="","",U208 * T208)</f>
        <v/>
      </c>
      <c r="Z208" s="34">
        <f>IF(U208="","",X208-V208-Y208)</f>
        <v/>
      </c>
    </row>
    <row r="209">
      <c r="A209" s="25" t="n">
        <v>205</v>
      </c>
      <c r="B209" s="26">
        <f>_xlfn.XLOOKUP(C209,purchase!C:C,pcon!B:B,"")</f>
        <v/>
      </c>
      <c r="C209" s="4" t="n"/>
      <c r="D209" s="29">
        <f>_xlfn.XLOOKUP(C209,purchase!C:C,pcon!D:D,"")</f>
        <v/>
      </c>
      <c r="E209" s="29">
        <f>_xlfn.XLOOKUP(C209,purchase!C:C,pcon!E:E,"")</f>
        <v/>
      </c>
      <c r="F209" s="4" t="n"/>
      <c r="G209" s="27" t="n"/>
      <c r="H209" s="28" t="n"/>
      <c r="I209" s="4" t="n"/>
      <c r="J209" s="4" t="n"/>
      <c r="K209" s="4" t="n"/>
      <c r="L209" s="30">
        <f>IF(J209="","",J209-K209)</f>
        <v/>
      </c>
      <c r="M209" s="4" t="n"/>
      <c r="N209" s="30">
        <f>IF(L209="","",L209-M209)</f>
        <v/>
      </c>
      <c r="O209" s="31" t="n"/>
      <c r="P209" s="32">
        <f>IF(O209="","",N209 * O209)</f>
        <v/>
      </c>
      <c r="Q209" s="10">
        <f>_xlfn.XLOOKUP(C209,pcon!C:C,pcon!L:L,"")</f>
        <v/>
      </c>
      <c r="R209" s="98">
        <f>(Q209 / 80) * (O209 * 100)</f>
        <v/>
      </c>
      <c r="S209" s="31" t="n"/>
      <c r="T209" s="31" t="n"/>
      <c r="U209" s="33">
        <f>IF(N209="","",R209 * N209)</f>
        <v/>
      </c>
      <c r="V209" s="4" t="n"/>
      <c r="W209" s="33">
        <f>IF(S209&amp;U209="","",U209 * S209)</f>
        <v/>
      </c>
      <c r="X209" s="33">
        <f>IF(W209="","",U209 + W209)</f>
        <v/>
      </c>
      <c r="Y209" s="33">
        <f>IF(T209="","",U209 * T209)</f>
        <v/>
      </c>
      <c r="Z209" s="34">
        <f>IF(U209="","",X209-V209-Y209)</f>
        <v/>
      </c>
    </row>
    <row r="210">
      <c r="A210" s="25" t="n">
        <v>206</v>
      </c>
      <c r="B210" s="26">
        <f>_xlfn.XLOOKUP(C210,purchase!C:C,pcon!B:B,"")</f>
        <v/>
      </c>
      <c r="C210" s="4" t="n"/>
      <c r="D210" s="29">
        <f>_xlfn.XLOOKUP(C210,purchase!C:C,pcon!D:D,"")</f>
        <v/>
      </c>
      <c r="E210" s="29">
        <f>_xlfn.XLOOKUP(C210,purchase!C:C,pcon!E:E,"")</f>
        <v/>
      </c>
      <c r="F210" s="4" t="n"/>
      <c r="G210" s="27" t="n"/>
      <c r="H210" s="28" t="n"/>
      <c r="I210" s="4" t="n"/>
      <c r="J210" s="4" t="n"/>
      <c r="K210" s="4" t="n"/>
      <c r="L210" s="30">
        <f>IF(J210="","",J210-K210)</f>
        <v/>
      </c>
      <c r="M210" s="4" t="n"/>
      <c r="N210" s="30">
        <f>IF(L210="","",L210-M210)</f>
        <v/>
      </c>
      <c r="O210" s="31" t="n"/>
      <c r="P210" s="32">
        <f>IF(O210="","",N210 * O210)</f>
        <v/>
      </c>
      <c r="Q210" s="10">
        <f>_xlfn.XLOOKUP(C210,pcon!C:C,pcon!L:L,"")</f>
        <v/>
      </c>
      <c r="R210" s="98">
        <f>(Q210 / 80) * (O210 * 100)</f>
        <v/>
      </c>
      <c r="S210" s="31" t="n"/>
      <c r="T210" s="31" t="n"/>
      <c r="U210" s="33">
        <f>IF(N210="","",R210 * N210)</f>
        <v/>
      </c>
      <c r="V210" s="4" t="n"/>
      <c r="W210" s="33">
        <f>IF(S210&amp;U210="","",U210 * S210)</f>
        <v/>
      </c>
      <c r="X210" s="33">
        <f>IF(W210="","",U210 + W210)</f>
        <v/>
      </c>
      <c r="Y210" s="33">
        <f>IF(T210="","",U210 * T210)</f>
        <v/>
      </c>
      <c r="Z210" s="34">
        <f>IF(U210="","",X210-V210-Y210)</f>
        <v/>
      </c>
    </row>
    <row r="211">
      <c r="A211" s="25" t="n">
        <v>207</v>
      </c>
      <c r="B211" s="26">
        <f>_xlfn.XLOOKUP(C211,purchase!C:C,pcon!B:B,"")</f>
        <v/>
      </c>
      <c r="C211" s="4" t="n"/>
      <c r="D211" s="29">
        <f>_xlfn.XLOOKUP(C211,purchase!C:C,pcon!D:D,"")</f>
        <v/>
      </c>
      <c r="E211" s="29">
        <f>_xlfn.XLOOKUP(C211,purchase!C:C,pcon!E:E,"")</f>
        <v/>
      </c>
      <c r="F211" s="4" t="n"/>
      <c r="G211" s="27" t="n"/>
      <c r="H211" s="28" t="n"/>
      <c r="I211" s="4" t="n"/>
      <c r="J211" s="4" t="n"/>
      <c r="K211" s="4" t="n"/>
      <c r="L211" s="30">
        <f>IF(J211="","",J211-K211)</f>
        <v/>
      </c>
      <c r="M211" s="4" t="n"/>
      <c r="N211" s="30">
        <f>IF(L211="","",L211-M211)</f>
        <v/>
      </c>
      <c r="O211" s="31" t="n"/>
      <c r="P211" s="32">
        <f>IF(O211="","",N211 * O211)</f>
        <v/>
      </c>
      <c r="Q211" s="10">
        <f>_xlfn.XLOOKUP(C211,pcon!C:C,pcon!L:L,"")</f>
        <v/>
      </c>
      <c r="R211" s="98">
        <f>(Q211 / 80) * (O211 * 100)</f>
        <v/>
      </c>
      <c r="S211" s="31" t="n"/>
      <c r="T211" s="31" t="n"/>
      <c r="U211" s="33">
        <f>IF(N211="","",R211 * N211)</f>
        <v/>
      </c>
      <c r="V211" s="4" t="n"/>
      <c r="W211" s="33">
        <f>IF(S211&amp;U211="","",U211 * S211)</f>
        <v/>
      </c>
      <c r="X211" s="33">
        <f>IF(W211="","",U211 + W211)</f>
        <v/>
      </c>
      <c r="Y211" s="33">
        <f>IF(T211="","",U211 * T211)</f>
        <v/>
      </c>
      <c r="Z211" s="34">
        <f>IF(U211="","",X211-V211-Y211)</f>
        <v/>
      </c>
    </row>
    <row r="212">
      <c r="A212" s="25" t="n">
        <v>208</v>
      </c>
      <c r="B212" s="26">
        <f>_xlfn.XLOOKUP(C212,purchase!C:C,pcon!B:B,"")</f>
        <v/>
      </c>
      <c r="C212" s="4" t="n"/>
      <c r="D212" s="29">
        <f>_xlfn.XLOOKUP(C212,purchase!C:C,pcon!D:D,"")</f>
        <v/>
      </c>
      <c r="E212" s="29">
        <f>_xlfn.XLOOKUP(C212,purchase!C:C,pcon!E:E,"")</f>
        <v/>
      </c>
      <c r="F212" s="4" t="n"/>
      <c r="G212" s="27" t="n"/>
      <c r="H212" s="28" t="n"/>
      <c r="I212" s="4" t="n"/>
      <c r="J212" s="4" t="n"/>
      <c r="K212" s="4" t="n"/>
      <c r="L212" s="30">
        <f>IF(J212="","",J212-K212)</f>
        <v/>
      </c>
      <c r="M212" s="4" t="n"/>
      <c r="N212" s="30">
        <f>IF(L212="","",L212-M212)</f>
        <v/>
      </c>
      <c r="O212" s="31" t="n"/>
      <c r="P212" s="32">
        <f>IF(O212="","",N212 * O212)</f>
        <v/>
      </c>
      <c r="Q212" s="10">
        <f>_xlfn.XLOOKUP(C212,pcon!C:C,pcon!L:L,"")</f>
        <v/>
      </c>
      <c r="R212" s="98">
        <f>(Q212 / 80) * (O212 * 100)</f>
        <v/>
      </c>
      <c r="S212" s="31" t="n"/>
      <c r="T212" s="31" t="n"/>
      <c r="U212" s="33">
        <f>IF(N212="","",R212 * N212)</f>
        <v/>
      </c>
      <c r="V212" s="4" t="n"/>
      <c r="W212" s="33">
        <f>IF(S212&amp;U212="","",U212 * S212)</f>
        <v/>
      </c>
      <c r="X212" s="33">
        <f>IF(W212="","",U212 + W212)</f>
        <v/>
      </c>
      <c r="Y212" s="33">
        <f>IF(T212="","",U212 * T212)</f>
        <v/>
      </c>
      <c r="Z212" s="34">
        <f>IF(U212="","",X212-V212-Y212)</f>
        <v/>
      </c>
    </row>
    <row r="213">
      <c r="A213" s="25" t="n">
        <v>209</v>
      </c>
      <c r="B213" s="26">
        <f>_xlfn.XLOOKUP(C213,purchase!C:C,pcon!B:B,"")</f>
        <v/>
      </c>
      <c r="C213" s="4" t="n"/>
      <c r="D213" s="29">
        <f>_xlfn.XLOOKUP(C213,purchase!C:C,pcon!D:D,"")</f>
        <v/>
      </c>
      <c r="E213" s="29">
        <f>_xlfn.XLOOKUP(C213,purchase!C:C,pcon!E:E,"")</f>
        <v/>
      </c>
      <c r="F213" s="4" t="n"/>
      <c r="G213" s="27" t="n"/>
      <c r="H213" s="28" t="n"/>
      <c r="I213" s="4" t="n"/>
      <c r="J213" s="4" t="n"/>
      <c r="K213" s="4" t="n"/>
      <c r="L213" s="30">
        <f>IF(J213="","",J213-K213)</f>
        <v/>
      </c>
      <c r="M213" s="4" t="n"/>
      <c r="N213" s="30">
        <f>IF(L213="","",L213-M213)</f>
        <v/>
      </c>
      <c r="O213" s="31" t="n"/>
      <c r="P213" s="32">
        <f>IF(O213="","",N213 * O213)</f>
        <v/>
      </c>
      <c r="Q213" s="10">
        <f>_xlfn.XLOOKUP(C213,pcon!C:C,pcon!L:L,"")</f>
        <v/>
      </c>
      <c r="R213" s="98">
        <f>(Q213 / 80) * (O213 * 100)</f>
        <v/>
      </c>
      <c r="S213" s="31" t="n"/>
      <c r="T213" s="31" t="n"/>
      <c r="U213" s="33">
        <f>IF(N213="","",R213 * N213)</f>
        <v/>
      </c>
      <c r="V213" s="4" t="n"/>
      <c r="W213" s="33">
        <f>IF(S213&amp;U213="","",U213 * S213)</f>
        <v/>
      </c>
      <c r="X213" s="33">
        <f>IF(W213="","",U213 + W213)</f>
        <v/>
      </c>
      <c r="Y213" s="33">
        <f>IF(T213="","",U213 * T213)</f>
        <v/>
      </c>
      <c r="Z213" s="34">
        <f>IF(U213="","",X213-V213-Y213)</f>
        <v/>
      </c>
    </row>
    <row r="214">
      <c r="A214" s="25" t="n">
        <v>210</v>
      </c>
      <c r="B214" s="26">
        <f>_xlfn.XLOOKUP(C214,purchase!C:C,pcon!B:B,"")</f>
        <v/>
      </c>
      <c r="C214" s="4" t="n"/>
      <c r="D214" s="29">
        <f>_xlfn.XLOOKUP(C214,purchase!C:C,pcon!D:D,"")</f>
        <v/>
      </c>
      <c r="E214" s="29">
        <f>_xlfn.XLOOKUP(C214,purchase!C:C,pcon!E:E,"")</f>
        <v/>
      </c>
      <c r="F214" s="4" t="n"/>
      <c r="G214" s="27" t="n"/>
      <c r="H214" s="28" t="n"/>
      <c r="I214" s="4" t="n"/>
      <c r="J214" s="4" t="n"/>
      <c r="K214" s="4" t="n"/>
      <c r="L214" s="30">
        <f>IF(J214="","",J214-K214)</f>
        <v/>
      </c>
      <c r="M214" s="4" t="n"/>
      <c r="N214" s="30">
        <f>IF(L214="","",L214-M214)</f>
        <v/>
      </c>
      <c r="O214" s="31" t="n"/>
      <c r="P214" s="32">
        <f>IF(O214="","",N214 * O214)</f>
        <v/>
      </c>
      <c r="Q214" s="10">
        <f>_xlfn.XLOOKUP(C214,pcon!C:C,pcon!L:L,"")</f>
        <v/>
      </c>
      <c r="R214" s="98">
        <f>(Q214 / 80) * (O214 * 100)</f>
        <v/>
      </c>
      <c r="S214" s="31" t="n"/>
      <c r="T214" s="31" t="n"/>
      <c r="U214" s="33">
        <f>IF(N214="","",R214 * N214)</f>
        <v/>
      </c>
      <c r="V214" s="4" t="n"/>
      <c r="W214" s="33">
        <f>IF(S214&amp;U214="","",U214 * S214)</f>
        <v/>
      </c>
      <c r="X214" s="33">
        <f>IF(W214="","",U214 + W214)</f>
        <v/>
      </c>
      <c r="Y214" s="33">
        <f>IF(T214="","",U214 * T214)</f>
        <v/>
      </c>
      <c r="Z214" s="34">
        <f>IF(U214="","",X214-V214-Y214)</f>
        <v/>
      </c>
    </row>
    <row r="215">
      <c r="A215" s="25" t="n">
        <v>211</v>
      </c>
      <c r="B215" s="26">
        <f>_xlfn.XLOOKUP(C215,purchase!C:C,pcon!B:B,"")</f>
        <v/>
      </c>
      <c r="C215" s="4" t="n"/>
      <c r="D215" s="29">
        <f>_xlfn.XLOOKUP(C215,purchase!C:C,pcon!D:D,"")</f>
        <v/>
      </c>
      <c r="E215" s="29">
        <f>_xlfn.XLOOKUP(C215,purchase!C:C,pcon!E:E,"")</f>
        <v/>
      </c>
      <c r="F215" s="4" t="n"/>
      <c r="G215" s="27" t="n"/>
      <c r="H215" s="28" t="n"/>
      <c r="I215" s="4" t="n"/>
      <c r="J215" s="4" t="n"/>
      <c r="K215" s="4" t="n"/>
      <c r="L215" s="30">
        <f>IF(J215="","",J215-K215)</f>
        <v/>
      </c>
      <c r="M215" s="4" t="n"/>
      <c r="N215" s="30">
        <f>IF(L215="","",L215-M215)</f>
        <v/>
      </c>
      <c r="O215" s="31" t="n"/>
      <c r="P215" s="32">
        <f>IF(O215="","",N215 * O215)</f>
        <v/>
      </c>
      <c r="Q215" s="10">
        <f>_xlfn.XLOOKUP(C215,pcon!C:C,pcon!L:L,"")</f>
        <v/>
      </c>
      <c r="R215" s="98">
        <f>(Q215 / 80) * (O215 * 100)</f>
        <v/>
      </c>
      <c r="S215" s="31" t="n"/>
      <c r="T215" s="31" t="n"/>
      <c r="U215" s="33">
        <f>IF(N215="","",R215 * N215)</f>
        <v/>
      </c>
      <c r="V215" s="4" t="n"/>
      <c r="W215" s="33">
        <f>IF(S215&amp;U215="","",U215 * S215)</f>
        <v/>
      </c>
      <c r="X215" s="33">
        <f>IF(W215="","",U215 + W215)</f>
        <v/>
      </c>
      <c r="Y215" s="33">
        <f>IF(T215="","",U215 * T215)</f>
        <v/>
      </c>
      <c r="Z215" s="34">
        <f>IF(U215="","",X215-V215-Y215)</f>
        <v/>
      </c>
    </row>
    <row r="216">
      <c r="A216" s="25" t="n">
        <v>212</v>
      </c>
      <c r="B216" s="26">
        <f>_xlfn.XLOOKUP(C216,purchase!C:C,pcon!B:B,"")</f>
        <v/>
      </c>
      <c r="C216" s="4" t="n"/>
      <c r="D216" s="29">
        <f>_xlfn.XLOOKUP(C216,purchase!C:C,pcon!D:D,"")</f>
        <v/>
      </c>
      <c r="E216" s="29">
        <f>_xlfn.XLOOKUP(C216,purchase!C:C,pcon!E:E,"")</f>
        <v/>
      </c>
      <c r="F216" s="4" t="n"/>
      <c r="G216" s="27" t="n"/>
      <c r="H216" s="28" t="n"/>
      <c r="I216" s="4" t="n"/>
      <c r="J216" s="4" t="n"/>
      <c r="K216" s="4" t="n"/>
      <c r="L216" s="30">
        <f>IF(J216="","",J216-K216)</f>
        <v/>
      </c>
      <c r="M216" s="4" t="n"/>
      <c r="N216" s="30">
        <f>IF(L216="","",L216-M216)</f>
        <v/>
      </c>
      <c r="O216" s="31" t="n"/>
      <c r="P216" s="32">
        <f>IF(O216="","",N216 * O216)</f>
        <v/>
      </c>
      <c r="Q216" s="10">
        <f>_xlfn.XLOOKUP(C216,pcon!C:C,pcon!L:L,"")</f>
        <v/>
      </c>
      <c r="R216" s="98">
        <f>(Q216 / 80) * (O216 * 100)</f>
        <v/>
      </c>
      <c r="S216" s="31" t="n"/>
      <c r="T216" s="31" t="n"/>
      <c r="U216" s="33">
        <f>IF(N216="","",R216 * N216)</f>
        <v/>
      </c>
      <c r="V216" s="4" t="n"/>
      <c r="W216" s="33">
        <f>IF(S216&amp;U216="","",U216 * S216)</f>
        <v/>
      </c>
      <c r="X216" s="33">
        <f>IF(W216="","",U216 + W216)</f>
        <v/>
      </c>
      <c r="Y216" s="33">
        <f>IF(T216="","",U216 * T216)</f>
        <v/>
      </c>
      <c r="Z216" s="34">
        <f>IF(U216="","",X216-V216-Y216)</f>
        <v/>
      </c>
    </row>
    <row r="217">
      <c r="A217" s="25" t="n">
        <v>213</v>
      </c>
      <c r="B217" s="26">
        <f>_xlfn.XLOOKUP(C217,purchase!C:C,pcon!B:B,"")</f>
        <v/>
      </c>
      <c r="C217" s="4" t="n"/>
      <c r="D217" s="29">
        <f>_xlfn.XLOOKUP(C217,purchase!C:C,pcon!D:D,"")</f>
        <v/>
      </c>
      <c r="E217" s="29">
        <f>_xlfn.XLOOKUP(C217,purchase!C:C,pcon!E:E,"")</f>
        <v/>
      </c>
      <c r="F217" s="4" t="n"/>
      <c r="G217" s="27" t="n"/>
      <c r="H217" s="28" t="n"/>
      <c r="I217" s="4" t="n"/>
      <c r="J217" s="4" t="n"/>
      <c r="K217" s="4" t="n"/>
      <c r="L217" s="30">
        <f>IF(J217="","",J217-K217)</f>
        <v/>
      </c>
      <c r="M217" s="4" t="n"/>
      <c r="N217" s="30">
        <f>IF(L217="","",L217-M217)</f>
        <v/>
      </c>
      <c r="O217" s="31" t="n"/>
      <c r="P217" s="32">
        <f>IF(O217="","",N217 * O217)</f>
        <v/>
      </c>
      <c r="Q217" s="10">
        <f>_xlfn.XLOOKUP(C217,pcon!C:C,pcon!L:L,"")</f>
        <v/>
      </c>
      <c r="R217" s="98">
        <f>(Q217 / 80) * (O217 * 100)</f>
        <v/>
      </c>
      <c r="S217" s="31" t="n"/>
      <c r="T217" s="31" t="n"/>
      <c r="U217" s="33">
        <f>IF(N217="","",R217 * N217)</f>
        <v/>
      </c>
      <c r="V217" s="4" t="n"/>
      <c r="W217" s="33">
        <f>IF(S217&amp;U217="","",U217 * S217)</f>
        <v/>
      </c>
      <c r="X217" s="33">
        <f>IF(W217="","",U217 + W217)</f>
        <v/>
      </c>
      <c r="Y217" s="33">
        <f>IF(T217="","",U217 * T217)</f>
        <v/>
      </c>
      <c r="Z217" s="34">
        <f>IF(U217="","",X217-V217-Y217)</f>
        <v/>
      </c>
    </row>
    <row r="218">
      <c r="A218" s="25" t="n">
        <v>214</v>
      </c>
      <c r="B218" s="26">
        <f>_xlfn.XLOOKUP(C218,purchase!C:C,pcon!B:B,"")</f>
        <v/>
      </c>
      <c r="C218" s="4" t="n"/>
      <c r="D218" s="29">
        <f>_xlfn.XLOOKUP(C218,purchase!C:C,pcon!D:D,"")</f>
        <v/>
      </c>
      <c r="E218" s="29">
        <f>_xlfn.XLOOKUP(C218,purchase!C:C,pcon!E:E,"")</f>
        <v/>
      </c>
      <c r="F218" s="4" t="n"/>
      <c r="G218" s="27" t="n"/>
      <c r="H218" s="28" t="n"/>
      <c r="I218" s="4" t="n"/>
      <c r="J218" s="4" t="n"/>
      <c r="K218" s="4" t="n"/>
      <c r="L218" s="30">
        <f>IF(J218="","",J218-K218)</f>
        <v/>
      </c>
      <c r="M218" s="4" t="n"/>
      <c r="N218" s="30">
        <f>IF(L218="","",L218-M218)</f>
        <v/>
      </c>
      <c r="O218" s="31" t="n"/>
      <c r="P218" s="32">
        <f>IF(O218="","",N218 * O218)</f>
        <v/>
      </c>
      <c r="Q218" s="10">
        <f>_xlfn.XLOOKUP(C218,pcon!C:C,pcon!L:L,"")</f>
        <v/>
      </c>
      <c r="R218" s="98">
        <f>(Q218 / 80) * (O218 * 100)</f>
        <v/>
      </c>
      <c r="S218" s="31" t="n"/>
      <c r="T218" s="31" t="n"/>
      <c r="U218" s="33">
        <f>IF(N218="","",R218 * N218)</f>
        <v/>
      </c>
      <c r="V218" s="4" t="n"/>
      <c r="W218" s="33">
        <f>IF(S218&amp;U218="","",U218 * S218)</f>
        <v/>
      </c>
      <c r="X218" s="33">
        <f>IF(W218="","",U218 + W218)</f>
        <v/>
      </c>
      <c r="Y218" s="33">
        <f>IF(T218="","",U218 * T218)</f>
        <v/>
      </c>
      <c r="Z218" s="34">
        <f>IF(U218="","",X218-V218-Y218)</f>
        <v/>
      </c>
    </row>
    <row r="219">
      <c r="A219" s="25" t="n">
        <v>215</v>
      </c>
      <c r="B219" s="26">
        <f>_xlfn.XLOOKUP(C219,purchase!C:C,pcon!B:B,"")</f>
        <v/>
      </c>
      <c r="C219" s="4" t="n"/>
      <c r="D219" s="29">
        <f>_xlfn.XLOOKUP(C219,purchase!C:C,pcon!D:D,"")</f>
        <v/>
      </c>
      <c r="E219" s="29">
        <f>_xlfn.XLOOKUP(C219,purchase!C:C,pcon!E:E,"")</f>
        <v/>
      </c>
      <c r="F219" s="4" t="n"/>
      <c r="G219" s="27" t="n"/>
      <c r="H219" s="28" t="n"/>
      <c r="I219" s="4" t="n"/>
      <c r="J219" s="4" t="n"/>
      <c r="K219" s="4" t="n"/>
      <c r="L219" s="30">
        <f>IF(J219="","",J219-K219)</f>
        <v/>
      </c>
      <c r="M219" s="4" t="n"/>
      <c r="N219" s="30">
        <f>IF(L219="","",L219-M219)</f>
        <v/>
      </c>
      <c r="O219" s="31" t="n"/>
      <c r="P219" s="32">
        <f>IF(O219="","",N219 * O219)</f>
        <v/>
      </c>
      <c r="Q219" s="10">
        <f>_xlfn.XLOOKUP(C219,pcon!C:C,pcon!L:L,"")</f>
        <v/>
      </c>
      <c r="R219" s="98">
        <f>(Q219 / 80) * (O219 * 100)</f>
        <v/>
      </c>
      <c r="S219" s="31" t="n"/>
      <c r="T219" s="31" t="n"/>
      <c r="U219" s="33">
        <f>IF(N219="","",R219 * N219)</f>
        <v/>
      </c>
      <c r="V219" s="4" t="n"/>
      <c r="W219" s="33">
        <f>IF(S219&amp;U219="","",U219 * S219)</f>
        <v/>
      </c>
      <c r="X219" s="33">
        <f>IF(W219="","",U219 + W219)</f>
        <v/>
      </c>
      <c r="Y219" s="33">
        <f>IF(T219="","",U219 * T219)</f>
        <v/>
      </c>
      <c r="Z219" s="34">
        <f>IF(U219="","",X219-V219-Y219)</f>
        <v/>
      </c>
    </row>
    <row r="220">
      <c r="A220" s="25" t="n">
        <v>216</v>
      </c>
      <c r="B220" s="26">
        <f>_xlfn.XLOOKUP(C220,purchase!C:C,pcon!B:B,"")</f>
        <v/>
      </c>
      <c r="C220" s="4" t="n"/>
      <c r="D220" s="29">
        <f>_xlfn.XLOOKUP(C220,purchase!C:C,pcon!D:D,"")</f>
        <v/>
      </c>
      <c r="E220" s="29">
        <f>_xlfn.XLOOKUP(C220,purchase!C:C,pcon!E:E,"")</f>
        <v/>
      </c>
      <c r="F220" s="4" t="n"/>
      <c r="G220" s="27" t="n"/>
      <c r="H220" s="28" t="n"/>
      <c r="I220" s="4" t="n"/>
      <c r="J220" s="4" t="n"/>
      <c r="K220" s="4" t="n"/>
      <c r="L220" s="30">
        <f>IF(J220="","",J220-K220)</f>
        <v/>
      </c>
      <c r="M220" s="4" t="n"/>
      <c r="N220" s="30">
        <f>IF(L220="","",L220-M220)</f>
        <v/>
      </c>
      <c r="O220" s="31" t="n"/>
      <c r="P220" s="32">
        <f>IF(O220="","",N220 * O220)</f>
        <v/>
      </c>
      <c r="Q220" s="10">
        <f>_xlfn.XLOOKUP(C220,pcon!C:C,pcon!L:L,"")</f>
        <v/>
      </c>
      <c r="R220" s="98">
        <f>(Q220 / 80) * (O220 * 100)</f>
        <v/>
      </c>
      <c r="S220" s="31" t="n"/>
      <c r="T220" s="31" t="n"/>
      <c r="U220" s="33">
        <f>IF(N220="","",R220 * N220)</f>
        <v/>
      </c>
      <c r="V220" s="4" t="n"/>
      <c r="W220" s="33">
        <f>IF(S220&amp;U220="","",U220 * S220)</f>
        <v/>
      </c>
      <c r="X220" s="33">
        <f>IF(W220="","",U220 + W220)</f>
        <v/>
      </c>
      <c r="Y220" s="33">
        <f>IF(T220="","",U220 * T220)</f>
        <v/>
      </c>
      <c r="Z220" s="34">
        <f>IF(U220="","",X220-V220-Y220)</f>
        <v/>
      </c>
    </row>
    <row r="221">
      <c r="A221" s="25" t="n">
        <v>217</v>
      </c>
      <c r="B221" s="26">
        <f>_xlfn.XLOOKUP(C221,purchase!C:C,pcon!B:B,"")</f>
        <v/>
      </c>
      <c r="C221" s="4" t="n"/>
      <c r="D221" s="29">
        <f>_xlfn.XLOOKUP(C221,purchase!C:C,pcon!D:D,"")</f>
        <v/>
      </c>
      <c r="E221" s="29">
        <f>_xlfn.XLOOKUP(C221,purchase!C:C,pcon!E:E,"")</f>
        <v/>
      </c>
      <c r="F221" s="4" t="n"/>
      <c r="G221" s="27" t="n"/>
      <c r="H221" s="28" t="n"/>
      <c r="I221" s="4" t="n"/>
      <c r="J221" s="4" t="n"/>
      <c r="K221" s="4" t="n"/>
      <c r="L221" s="30">
        <f>IF(J221="","",J221-K221)</f>
        <v/>
      </c>
      <c r="M221" s="4" t="n"/>
      <c r="N221" s="30">
        <f>IF(L221="","",L221-M221)</f>
        <v/>
      </c>
      <c r="O221" s="31" t="n"/>
      <c r="P221" s="32">
        <f>IF(O221="","",N221 * O221)</f>
        <v/>
      </c>
      <c r="Q221" s="10">
        <f>_xlfn.XLOOKUP(C221,pcon!C:C,pcon!L:L,"")</f>
        <v/>
      </c>
      <c r="R221" s="98">
        <f>(Q221 / 80) * (O221 * 100)</f>
        <v/>
      </c>
      <c r="S221" s="31" t="n"/>
      <c r="T221" s="31" t="n"/>
      <c r="U221" s="33">
        <f>IF(N221="","",R221 * N221)</f>
        <v/>
      </c>
      <c r="V221" s="4" t="n"/>
      <c r="W221" s="33">
        <f>IF(S221&amp;U221="","",U221 * S221)</f>
        <v/>
      </c>
      <c r="X221" s="33">
        <f>IF(W221="","",U221 + W221)</f>
        <v/>
      </c>
      <c r="Y221" s="33">
        <f>IF(T221="","",U221 * T221)</f>
        <v/>
      </c>
      <c r="Z221" s="34">
        <f>IF(U221="","",X221-V221-Y221)</f>
        <v/>
      </c>
    </row>
    <row r="222">
      <c r="A222" s="25" t="n">
        <v>218</v>
      </c>
      <c r="B222" s="26">
        <f>_xlfn.XLOOKUP(C222,purchase!C:C,pcon!B:B,"")</f>
        <v/>
      </c>
      <c r="C222" s="4" t="n"/>
      <c r="D222" s="29">
        <f>_xlfn.XLOOKUP(C222,purchase!C:C,pcon!D:D,"")</f>
        <v/>
      </c>
      <c r="E222" s="29">
        <f>_xlfn.XLOOKUP(C222,purchase!C:C,pcon!E:E,"")</f>
        <v/>
      </c>
      <c r="F222" s="4" t="n"/>
      <c r="G222" s="27" t="n"/>
      <c r="H222" s="28" t="n"/>
      <c r="I222" s="4" t="n"/>
      <c r="J222" s="4" t="n"/>
      <c r="K222" s="4" t="n"/>
      <c r="L222" s="30">
        <f>IF(J222="","",J222-K222)</f>
        <v/>
      </c>
      <c r="M222" s="4" t="n"/>
      <c r="N222" s="30">
        <f>IF(L222="","",L222-M222)</f>
        <v/>
      </c>
      <c r="O222" s="31" t="n"/>
      <c r="P222" s="32">
        <f>IF(O222="","",N222 * O222)</f>
        <v/>
      </c>
      <c r="Q222" s="10">
        <f>_xlfn.XLOOKUP(C222,pcon!C:C,pcon!L:L,"")</f>
        <v/>
      </c>
      <c r="R222" s="98">
        <f>(Q222 / 80) * (O222 * 100)</f>
        <v/>
      </c>
      <c r="S222" s="31" t="n"/>
      <c r="T222" s="31" t="n"/>
      <c r="U222" s="33">
        <f>IF(N222="","",R222 * N222)</f>
        <v/>
      </c>
      <c r="V222" s="4" t="n"/>
      <c r="W222" s="33">
        <f>IF(S222&amp;U222="","",U222 * S222)</f>
        <v/>
      </c>
      <c r="X222" s="33">
        <f>IF(W222="","",U222 + W222)</f>
        <v/>
      </c>
      <c r="Y222" s="33">
        <f>IF(T222="","",U222 * T222)</f>
        <v/>
      </c>
      <c r="Z222" s="34">
        <f>IF(U222="","",X222-V222-Y222)</f>
        <v/>
      </c>
    </row>
    <row r="223">
      <c r="A223" s="25" t="n">
        <v>219</v>
      </c>
      <c r="B223" s="26">
        <f>_xlfn.XLOOKUP(C223,purchase!C:C,pcon!B:B,"")</f>
        <v/>
      </c>
      <c r="C223" s="4" t="n"/>
      <c r="D223" s="29">
        <f>_xlfn.XLOOKUP(C223,purchase!C:C,pcon!D:D,"")</f>
        <v/>
      </c>
      <c r="E223" s="29">
        <f>_xlfn.XLOOKUP(C223,purchase!C:C,pcon!E:E,"")</f>
        <v/>
      </c>
      <c r="F223" s="4" t="n"/>
      <c r="G223" s="27" t="n"/>
      <c r="H223" s="28" t="n"/>
      <c r="I223" s="4" t="n"/>
      <c r="J223" s="4" t="n"/>
      <c r="K223" s="4" t="n"/>
      <c r="L223" s="30">
        <f>IF(J223="","",J223-K223)</f>
        <v/>
      </c>
      <c r="M223" s="4" t="n"/>
      <c r="N223" s="30">
        <f>IF(L223="","",L223-M223)</f>
        <v/>
      </c>
      <c r="O223" s="31" t="n"/>
      <c r="P223" s="32">
        <f>IF(O223="","",N223 * O223)</f>
        <v/>
      </c>
      <c r="Q223" s="10">
        <f>_xlfn.XLOOKUP(C223,pcon!C:C,pcon!L:L,"")</f>
        <v/>
      </c>
      <c r="R223" s="98">
        <f>(Q223 / 80) * (O223 * 100)</f>
        <v/>
      </c>
      <c r="S223" s="31" t="n"/>
      <c r="T223" s="31" t="n"/>
      <c r="U223" s="33">
        <f>IF(N223="","",R223 * N223)</f>
        <v/>
      </c>
      <c r="V223" s="4" t="n"/>
      <c r="W223" s="33">
        <f>IF(S223&amp;U223="","",U223 * S223)</f>
        <v/>
      </c>
      <c r="X223" s="33">
        <f>IF(W223="","",U223 + W223)</f>
        <v/>
      </c>
      <c r="Y223" s="33">
        <f>IF(T223="","",U223 * T223)</f>
        <v/>
      </c>
      <c r="Z223" s="34">
        <f>IF(U223="","",X223-V223-Y223)</f>
        <v/>
      </c>
    </row>
    <row r="224">
      <c r="A224" s="25" t="n">
        <v>220</v>
      </c>
      <c r="B224" s="26">
        <f>_xlfn.XLOOKUP(C224,purchase!C:C,pcon!B:B,"")</f>
        <v/>
      </c>
      <c r="C224" s="4" t="n"/>
      <c r="D224" s="29">
        <f>_xlfn.XLOOKUP(C224,purchase!C:C,pcon!D:D,"")</f>
        <v/>
      </c>
      <c r="E224" s="29">
        <f>_xlfn.XLOOKUP(C224,purchase!C:C,pcon!E:E,"")</f>
        <v/>
      </c>
      <c r="F224" s="4" t="n"/>
      <c r="G224" s="27" t="n"/>
      <c r="H224" s="28" t="n"/>
      <c r="I224" s="4" t="n"/>
      <c r="J224" s="4" t="n"/>
      <c r="K224" s="4" t="n"/>
      <c r="L224" s="30">
        <f>IF(J224="","",J224-K224)</f>
        <v/>
      </c>
      <c r="M224" s="4" t="n"/>
      <c r="N224" s="30">
        <f>IF(L224="","",L224-M224)</f>
        <v/>
      </c>
      <c r="O224" s="31" t="n"/>
      <c r="P224" s="32">
        <f>IF(O224="","",N224 * O224)</f>
        <v/>
      </c>
      <c r="Q224" s="10">
        <f>_xlfn.XLOOKUP(C224,pcon!C:C,pcon!L:L,"")</f>
        <v/>
      </c>
      <c r="R224" s="98">
        <f>(Q224 / 80) * (O224 * 100)</f>
        <v/>
      </c>
      <c r="S224" s="31" t="n"/>
      <c r="T224" s="31" t="n"/>
      <c r="U224" s="33">
        <f>IF(N224="","",R224 * N224)</f>
        <v/>
      </c>
      <c r="V224" s="4" t="n"/>
      <c r="W224" s="33">
        <f>IF(S224&amp;U224="","",U224 * S224)</f>
        <v/>
      </c>
      <c r="X224" s="33">
        <f>IF(W224="","",U224 + W224)</f>
        <v/>
      </c>
      <c r="Y224" s="33">
        <f>IF(T224="","",U224 * T224)</f>
        <v/>
      </c>
      <c r="Z224" s="34">
        <f>IF(U224="","",X224-V224-Y224)</f>
        <v/>
      </c>
    </row>
    <row r="225">
      <c r="A225" s="25" t="n">
        <v>221</v>
      </c>
      <c r="B225" s="26">
        <f>_xlfn.XLOOKUP(C225,purchase!C:C,pcon!B:B,"")</f>
        <v/>
      </c>
      <c r="C225" s="4" t="n"/>
      <c r="D225" s="29">
        <f>_xlfn.XLOOKUP(C225,purchase!C:C,pcon!D:D,"")</f>
        <v/>
      </c>
      <c r="E225" s="29">
        <f>_xlfn.XLOOKUP(C225,purchase!C:C,pcon!E:E,"")</f>
        <v/>
      </c>
      <c r="F225" s="4" t="n"/>
      <c r="G225" s="27" t="n"/>
      <c r="H225" s="28" t="n"/>
      <c r="I225" s="4" t="n"/>
      <c r="J225" s="4" t="n"/>
      <c r="K225" s="4" t="n"/>
      <c r="L225" s="30">
        <f>IF(J225="","",J225-K225)</f>
        <v/>
      </c>
      <c r="M225" s="4" t="n"/>
      <c r="N225" s="30">
        <f>IF(L225="","",L225-M225)</f>
        <v/>
      </c>
      <c r="O225" s="31" t="n"/>
      <c r="P225" s="32">
        <f>IF(O225="","",N225 * O225)</f>
        <v/>
      </c>
      <c r="Q225" s="10">
        <f>_xlfn.XLOOKUP(C225,pcon!C:C,pcon!L:L,"")</f>
        <v/>
      </c>
      <c r="R225" s="98">
        <f>(Q225 / 80) * (O225 * 100)</f>
        <v/>
      </c>
      <c r="S225" s="31" t="n"/>
      <c r="T225" s="31" t="n"/>
      <c r="U225" s="33">
        <f>IF(N225="","",R225 * N225)</f>
        <v/>
      </c>
      <c r="V225" s="4" t="n"/>
      <c r="W225" s="33">
        <f>IF(S225&amp;U225="","",U225 * S225)</f>
        <v/>
      </c>
      <c r="X225" s="33">
        <f>IF(W225="","",U225 + W225)</f>
        <v/>
      </c>
      <c r="Y225" s="33">
        <f>IF(T225="","",U225 * T225)</f>
        <v/>
      </c>
      <c r="Z225" s="34">
        <f>IF(U225="","",X225-V225-Y225)</f>
        <v/>
      </c>
    </row>
    <row r="226">
      <c r="A226" s="25" t="n">
        <v>222</v>
      </c>
      <c r="B226" s="26">
        <f>_xlfn.XLOOKUP(C226,purchase!C:C,pcon!B:B,"")</f>
        <v/>
      </c>
      <c r="C226" s="4" t="n"/>
      <c r="D226" s="29">
        <f>_xlfn.XLOOKUP(C226,purchase!C:C,pcon!D:D,"")</f>
        <v/>
      </c>
      <c r="E226" s="29">
        <f>_xlfn.XLOOKUP(C226,purchase!C:C,pcon!E:E,"")</f>
        <v/>
      </c>
      <c r="F226" s="4" t="n"/>
      <c r="G226" s="27" t="n"/>
      <c r="H226" s="28" t="n"/>
      <c r="I226" s="4" t="n"/>
      <c r="J226" s="4" t="n"/>
      <c r="K226" s="4" t="n"/>
      <c r="L226" s="30">
        <f>IF(J226="","",J226-K226)</f>
        <v/>
      </c>
      <c r="M226" s="4" t="n"/>
      <c r="N226" s="30">
        <f>IF(L226="","",L226-M226)</f>
        <v/>
      </c>
      <c r="O226" s="31" t="n"/>
      <c r="P226" s="32">
        <f>IF(O226="","",N226 * O226)</f>
        <v/>
      </c>
      <c r="Q226" s="10">
        <f>_xlfn.XLOOKUP(C226,pcon!C:C,pcon!L:L,"")</f>
        <v/>
      </c>
      <c r="R226" s="98">
        <f>(Q226 / 80) * (O226 * 100)</f>
        <v/>
      </c>
      <c r="S226" s="31" t="n"/>
      <c r="T226" s="31" t="n"/>
      <c r="U226" s="33">
        <f>IF(N226="","",R226 * N226)</f>
        <v/>
      </c>
      <c r="V226" s="4" t="n"/>
      <c r="W226" s="33">
        <f>IF(S226&amp;U226="","",U226 * S226)</f>
        <v/>
      </c>
      <c r="X226" s="33">
        <f>IF(W226="","",U226 + W226)</f>
        <v/>
      </c>
      <c r="Y226" s="33">
        <f>IF(T226="","",U226 * T226)</f>
        <v/>
      </c>
      <c r="Z226" s="34">
        <f>IF(U226="","",X226-V226-Y226)</f>
        <v/>
      </c>
    </row>
    <row r="227">
      <c r="A227" s="25" t="n">
        <v>223</v>
      </c>
      <c r="B227" s="26">
        <f>_xlfn.XLOOKUP(C227,purchase!C:C,pcon!B:B,"")</f>
        <v/>
      </c>
      <c r="C227" s="4" t="n"/>
      <c r="D227" s="29">
        <f>_xlfn.XLOOKUP(C227,purchase!C:C,pcon!D:D,"")</f>
        <v/>
      </c>
      <c r="E227" s="29">
        <f>_xlfn.XLOOKUP(C227,purchase!C:C,pcon!E:E,"")</f>
        <v/>
      </c>
      <c r="F227" s="4" t="n"/>
      <c r="G227" s="27" t="n"/>
      <c r="H227" s="28" t="n"/>
      <c r="I227" s="4" t="n"/>
      <c r="J227" s="4" t="n"/>
      <c r="K227" s="4" t="n"/>
      <c r="L227" s="30">
        <f>IF(J227="","",J227-K227)</f>
        <v/>
      </c>
      <c r="M227" s="4" t="n"/>
      <c r="N227" s="30">
        <f>IF(L227="","",L227-M227)</f>
        <v/>
      </c>
      <c r="O227" s="31" t="n"/>
      <c r="P227" s="32">
        <f>IF(O227="","",N227 * O227)</f>
        <v/>
      </c>
      <c r="Q227" s="10">
        <f>_xlfn.XLOOKUP(C227,pcon!C:C,pcon!L:L,"")</f>
        <v/>
      </c>
      <c r="R227" s="98">
        <f>(Q227 / 80) * (O227 * 100)</f>
        <v/>
      </c>
      <c r="S227" s="31" t="n"/>
      <c r="T227" s="31" t="n"/>
      <c r="U227" s="33">
        <f>IF(N227="","",R227 * N227)</f>
        <v/>
      </c>
      <c r="V227" s="4" t="n"/>
      <c r="W227" s="33">
        <f>IF(S227&amp;U227="","",U227 * S227)</f>
        <v/>
      </c>
      <c r="X227" s="33">
        <f>IF(W227="","",U227 + W227)</f>
        <v/>
      </c>
      <c r="Y227" s="33">
        <f>IF(T227="","",U227 * T227)</f>
        <v/>
      </c>
      <c r="Z227" s="34">
        <f>IF(U227="","",X227-V227-Y227)</f>
        <v/>
      </c>
    </row>
    <row r="228">
      <c r="A228" s="25" t="n">
        <v>224</v>
      </c>
      <c r="B228" s="26">
        <f>_xlfn.XLOOKUP(C228,purchase!C:C,pcon!B:B,"")</f>
        <v/>
      </c>
      <c r="C228" s="4" t="n"/>
      <c r="D228" s="29">
        <f>_xlfn.XLOOKUP(C228,purchase!C:C,pcon!D:D,"")</f>
        <v/>
      </c>
      <c r="E228" s="29">
        <f>_xlfn.XLOOKUP(C228,purchase!C:C,pcon!E:E,"")</f>
        <v/>
      </c>
      <c r="F228" s="4" t="n"/>
      <c r="G228" s="27" t="n"/>
      <c r="H228" s="28" t="n"/>
      <c r="I228" s="4" t="n"/>
      <c r="J228" s="4" t="n"/>
      <c r="K228" s="4" t="n"/>
      <c r="L228" s="30">
        <f>IF(J228="","",J228-K228)</f>
        <v/>
      </c>
      <c r="M228" s="4" t="n"/>
      <c r="N228" s="30">
        <f>IF(L228="","",L228-M228)</f>
        <v/>
      </c>
      <c r="O228" s="31" t="n"/>
      <c r="P228" s="32">
        <f>IF(O228="","",N228 * O228)</f>
        <v/>
      </c>
      <c r="Q228" s="10">
        <f>_xlfn.XLOOKUP(C228,pcon!C:C,pcon!L:L,"")</f>
        <v/>
      </c>
      <c r="R228" s="98">
        <f>(Q228 / 80) * (O228 * 100)</f>
        <v/>
      </c>
      <c r="S228" s="31" t="n"/>
      <c r="T228" s="31" t="n"/>
      <c r="U228" s="33">
        <f>IF(N228="","",R228 * N228)</f>
        <v/>
      </c>
      <c r="V228" s="4" t="n"/>
      <c r="W228" s="33">
        <f>IF(S228&amp;U228="","",U228 * S228)</f>
        <v/>
      </c>
      <c r="X228" s="33">
        <f>IF(W228="","",U228 + W228)</f>
        <v/>
      </c>
      <c r="Y228" s="33">
        <f>IF(T228="","",U228 * T228)</f>
        <v/>
      </c>
      <c r="Z228" s="34">
        <f>IF(U228="","",X228-V228-Y228)</f>
        <v/>
      </c>
    </row>
    <row r="229">
      <c r="A229" s="25" t="n">
        <v>225</v>
      </c>
      <c r="B229" s="26">
        <f>_xlfn.XLOOKUP(C229,purchase!C:C,pcon!B:B,"")</f>
        <v/>
      </c>
      <c r="C229" s="4" t="n"/>
      <c r="D229" s="29">
        <f>_xlfn.XLOOKUP(C229,purchase!C:C,pcon!D:D,"")</f>
        <v/>
      </c>
      <c r="E229" s="29">
        <f>_xlfn.XLOOKUP(C229,purchase!C:C,pcon!E:E,"")</f>
        <v/>
      </c>
      <c r="F229" s="4" t="n"/>
      <c r="G229" s="27" t="n"/>
      <c r="H229" s="28" t="n"/>
      <c r="I229" s="4" t="n"/>
      <c r="J229" s="4" t="n"/>
      <c r="K229" s="4" t="n"/>
      <c r="L229" s="30">
        <f>IF(J229="","",J229-K229)</f>
        <v/>
      </c>
      <c r="M229" s="4" t="n"/>
      <c r="N229" s="30">
        <f>IF(L229="","",L229-M229)</f>
        <v/>
      </c>
      <c r="O229" s="31" t="n"/>
      <c r="P229" s="32">
        <f>IF(O229="","",N229 * O229)</f>
        <v/>
      </c>
      <c r="Q229" s="10">
        <f>_xlfn.XLOOKUP(C229,pcon!C:C,pcon!L:L,"")</f>
        <v/>
      </c>
      <c r="R229" s="98">
        <f>(Q229 / 80) * (O229 * 100)</f>
        <v/>
      </c>
      <c r="S229" s="31" t="n"/>
      <c r="T229" s="31" t="n"/>
      <c r="U229" s="33">
        <f>IF(N229="","",R229 * N229)</f>
        <v/>
      </c>
      <c r="V229" s="4" t="n"/>
      <c r="W229" s="33">
        <f>IF(S229&amp;U229="","",U229 * S229)</f>
        <v/>
      </c>
      <c r="X229" s="33">
        <f>IF(W229="","",U229 + W229)</f>
        <v/>
      </c>
      <c r="Y229" s="33">
        <f>IF(T229="","",U229 * T229)</f>
        <v/>
      </c>
      <c r="Z229" s="34">
        <f>IF(U229="","",X229-V229-Y229)</f>
        <v/>
      </c>
    </row>
    <row r="230">
      <c r="A230" s="25" t="n">
        <v>226</v>
      </c>
      <c r="B230" s="26">
        <f>_xlfn.XLOOKUP(C230,purchase!C:C,pcon!B:B,"")</f>
        <v/>
      </c>
      <c r="C230" s="4" t="n"/>
      <c r="D230" s="29">
        <f>_xlfn.XLOOKUP(C230,purchase!C:C,pcon!D:D,"")</f>
        <v/>
      </c>
      <c r="E230" s="29">
        <f>_xlfn.XLOOKUP(C230,purchase!C:C,pcon!E:E,"")</f>
        <v/>
      </c>
      <c r="F230" s="4" t="n"/>
      <c r="G230" s="27" t="n"/>
      <c r="H230" s="28" t="n"/>
      <c r="I230" s="4" t="n"/>
      <c r="J230" s="4" t="n"/>
      <c r="K230" s="4" t="n"/>
      <c r="L230" s="30">
        <f>IF(J230="","",J230-K230)</f>
        <v/>
      </c>
      <c r="M230" s="4" t="n"/>
      <c r="N230" s="30">
        <f>IF(L230="","",L230-M230)</f>
        <v/>
      </c>
      <c r="O230" s="31" t="n"/>
      <c r="P230" s="32">
        <f>IF(O230="","",N230 * O230)</f>
        <v/>
      </c>
      <c r="Q230" s="10">
        <f>_xlfn.XLOOKUP(C230,pcon!C:C,pcon!L:L,"")</f>
        <v/>
      </c>
      <c r="R230" s="98">
        <f>(Q230 / 80) * (O230 * 100)</f>
        <v/>
      </c>
      <c r="S230" s="31" t="n"/>
      <c r="T230" s="31" t="n"/>
      <c r="U230" s="33">
        <f>IF(N230="","",R230 * N230)</f>
        <v/>
      </c>
      <c r="V230" s="4" t="n"/>
      <c r="W230" s="33">
        <f>IF(S230&amp;U230="","",U230 * S230)</f>
        <v/>
      </c>
      <c r="X230" s="33">
        <f>IF(W230="","",U230 + W230)</f>
        <v/>
      </c>
      <c r="Y230" s="33">
        <f>IF(T230="","",U230 * T230)</f>
        <v/>
      </c>
      <c r="Z230" s="34">
        <f>IF(U230="","",X230-V230-Y230)</f>
        <v/>
      </c>
    </row>
    <row r="231">
      <c r="A231" s="25" t="n">
        <v>227</v>
      </c>
      <c r="B231" s="26">
        <f>_xlfn.XLOOKUP(C231,purchase!C:C,pcon!B:B,"")</f>
        <v/>
      </c>
      <c r="C231" s="4" t="n"/>
      <c r="D231" s="29">
        <f>_xlfn.XLOOKUP(C231,purchase!C:C,pcon!D:D,"")</f>
        <v/>
      </c>
      <c r="E231" s="29">
        <f>_xlfn.XLOOKUP(C231,purchase!C:C,pcon!E:E,"")</f>
        <v/>
      </c>
      <c r="F231" s="4" t="n"/>
      <c r="G231" s="27" t="n"/>
      <c r="H231" s="28" t="n"/>
      <c r="I231" s="4" t="n"/>
      <c r="J231" s="4" t="n"/>
      <c r="K231" s="4" t="n"/>
      <c r="L231" s="30">
        <f>IF(J231="","",J231-K231)</f>
        <v/>
      </c>
      <c r="M231" s="4" t="n"/>
      <c r="N231" s="30">
        <f>IF(L231="","",L231-M231)</f>
        <v/>
      </c>
      <c r="O231" s="31" t="n"/>
      <c r="P231" s="32">
        <f>IF(O231="","",N231 * O231)</f>
        <v/>
      </c>
      <c r="Q231" s="10">
        <f>_xlfn.XLOOKUP(C231,pcon!C:C,pcon!L:L,"")</f>
        <v/>
      </c>
      <c r="R231" s="98">
        <f>(Q231 / 80) * (O231 * 100)</f>
        <v/>
      </c>
      <c r="S231" s="31" t="n"/>
      <c r="T231" s="31" t="n"/>
      <c r="U231" s="33">
        <f>IF(N231="","",R231 * N231)</f>
        <v/>
      </c>
      <c r="V231" s="4" t="n"/>
      <c r="W231" s="33">
        <f>IF(S231&amp;U231="","",U231 * S231)</f>
        <v/>
      </c>
      <c r="X231" s="33">
        <f>IF(W231="","",U231 + W231)</f>
        <v/>
      </c>
      <c r="Y231" s="33">
        <f>IF(T231="","",U231 * T231)</f>
        <v/>
      </c>
      <c r="Z231" s="34">
        <f>IF(U231="","",X231-V231-Y231)</f>
        <v/>
      </c>
    </row>
    <row r="232">
      <c r="A232" s="25" t="n">
        <v>228</v>
      </c>
      <c r="B232" s="26">
        <f>_xlfn.XLOOKUP(C232,purchase!C:C,pcon!B:B,"")</f>
        <v/>
      </c>
      <c r="C232" s="4" t="n"/>
      <c r="D232" s="29">
        <f>_xlfn.XLOOKUP(C232,purchase!C:C,pcon!D:D,"")</f>
        <v/>
      </c>
      <c r="E232" s="29">
        <f>_xlfn.XLOOKUP(C232,purchase!C:C,pcon!E:E,"")</f>
        <v/>
      </c>
      <c r="F232" s="4" t="n"/>
      <c r="G232" s="27" t="n"/>
      <c r="H232" s="28" t="n"/>
      <c r="I232" s="4" t="n"/>
      <c r="J232" s="4" t="n"/>
      <c r="K232" s="4" t="n"/>
      <c r="L232" s="30">
        <f>IF(J232="","",J232-K232)</f>
        <v/>
      </c>
      <c r="M232" s="4" t="n"/>
      <c r="N232" s="30">
        <f>IF(L232="","",L232-M232)</f>
        <v/>
      </c>
      <c r="O232" s="31" t="n"/>
      <c r="P232" s="32">
        <f>IF(O232="","",N232 * O232)</f>
        <v/>
      </c>
      <c r="Q232" s="10">
        <f>_xlfn.XLOOKUP(C232,pcon!C:C,pcon!L:L,"")</f>
        <v/>
      </c>
      <c r="R232" s="98">
        <f>(Q232 / 80) * (O232 * 100)</f>
        <v/>
      </c>
      <c r="S232" s="31" t="n"/>
      <c r="T232" s="31" t="n"/>
      <c r="U232" s="33">
        <f>IF(N232="","",R232 * N232)</f>
        <v/>
      </c>
      <c r="V232" s="4" t="n"/>
      <c r="W232" s="33">
        <f>IF(S232&amp;U232="","",U232 * S232)</f>
        <v/>
      </c>
      <c r="X232" s="33">
        <f>IF(W232="","",U232 + W232)</f>
        <v/>
      </c>
      <c r="Y232" s="33">
        <f>IF(T232="","",U232 * T232)</f>
        <v/>
      </c>
      <c r="Z232" s="34">
        <f>IF(U232="","",X232-V232-Y232)</f>
        <v/>
      </c>
    </row>
    <row r="233">
      <c r="A233" s="25" t="n">
        <v>229</v>
      </c>
      <c r="B233" s="26">
        <f>_xlfn.XLOOKUP(C233,purchase!C:C,pcon!B:B,"")</f>
        <v/>
      </c>
      <c r="C233" s="4" t="n"/>
      <c r="D233" s="29">
        <f>_xlfn.XLOOKUP(C233,purchase!C:C,pcon!D:D,"")</f>
        <v/>
      </c>
      <c r="E233" s="29">
        <f>_xlfn.XLOOKUP(C233,purchase!C:C,pcon!E:E,"")</f>
        <v/>
      </c>
      <c r="F233" s="4" t="n"/>
      <c r="G233" s="27" t="n"/>
      <c r="H233" s="28" t="n"/>
      <c r="I233" s="4" t="n"/>
      <c r="J233" s="4" t="n"/>
      <c r="K233" s="4" t="n"/>
      <c r="L233" s="30">
        <f>IF(J233="","",J233-K233)</f>
        <v/>
      </c>
      <c r="M233" s="4" t="n"/>
      <c r="N233" s="30">
        <f>IF(L233="","",L233-M233)</f>
        <v/>
      </c>
      <c r="O233" s="31" t="n"/>
      <c r="P233" s="32">
        <f>IF(O233="","",N233 * O233)</f>
        <v/>
      </c>
      <c r="Q233" s="10">
        <f>_xlfn.XLOOKUP(C233,pcon!C:C,pcon!L:L,"")</f>
        <v/>
      </c>
      <c r="R233" s="98">
        <f>(Q233 / 80) * (O233 * 100)</f>
        <v/>
      </c>
      <c r="S233" s="31" t="n"/>
      <c r="T233" s="31" t="n"/>
      <c r="U233" s="33">
        <f>IF(N233="","",R233 * N233)</f>
        <v/>
      </c>
      <c r="V233" s="4" t="n"/>
      <c r="W233" s="33">
        <f>IF(S233&amp;U233="","",U233 * S233)</f>
        <v/>
      </c>
      <c r="X233" s="33">
        <f>IF(W233="","",U233 + W233)</f>
        <v/>
      </c>
      <c r="Y233" s="33">
        <f>IF(T233="","",U233 * T233)</f>
        <v/>
      </c>
      <c r="Z233" s="34">
        <f>IF(U233="","",X233-V233-Y233)</f>
        <v/>
      </c>
    </row>
    <row r="234">
      <c r="A234" s="25" t="n">
        <v>230</v>
      </c>
      <c r="B234" s="26">
        <f>_xlfn.XLOOKUP(C234,purchase!C:C,pcon!B:B,"")</f>
        <v/>
      </c>
      <c r="C234" s="4" t="n"/>
      <c r="D234" s="29">
        <f>_xlfn.XLOOKUP(C234,purchase!C:C,pcon!D:D,"")</f>
        <v/>
      </c>
      <c r="E234" s="29">
        <f>_xlfn.XLOOKUP(C234,purchase!C:C,pcon!E:E,"")</f>
        <v/>
      </c>
      <c r="F234" s="4" t="n"/>
      <c r="G234" s="27" t="n"/>
      <c r="H234" s="28" t="n"/>
      <c r="I234" s="4" t="n"/>
      <c r="J234" s="4" t="n"/>
      <c r="K234" s="4" t="n"/>
      <c r="L234" s="30">
        <f>IF(J234="","",J234-K234)</f>
        <v/>
      </c>
      <c r="M234" s="4" t="n"/>
      <c r="N234" s="30">
        <f>IF(L234="","",L234-M234)</f>
        <v/>
      </c>
      <c r="O234" s="31" t="n"/>
      <c r="P234" s="32">
        <f>IF(O234="","",N234 * O234)</f>
        <v/>
      </c>
      <c r="Q234" s="10">
        <f>_xlfn.XLOOKUP(C234,pcon!C:C,pcon!L:L,"")</f>
        <v/>
      </c>
      <c r="R234" s="98">
        <f>(Q234 / 80) * (O234 * 100)</f>
        <v/>
      </c>
      <c r="S234" s="31" t="n"/>
      <c r="T234" s="31" t="n"/>
      <c r="U234" s="33">
        <f>IF(N234="","",R234 * N234)</f>
        <v/>
      </c>
      <c r="V234" s="4" t="n"/>
      <c r="W234" s="33">
        <f>IF(S234&amp;U234="","",U234 * S234)</f>
        <v/>
      </c>
      <c r="X234" s="33">
        <f>IF(W234="","",U234 + W234)</f>
        <v/>
      </c>
      <c r="Y234" s="33">
        <f>IF(T234="","",U234 * T234)</f>
        <v/>
      </c>
      <c r="Z234" s="34">
        <f>IF(U234="","",X234-V234-Y234)</f>
        <v/>
      </c>
    </row>
    <row r="235">
      <c r="A235" s="25" t="n">
        <v>231</v>
      </c>
      <c r="B235" s="26">
        <f>_xlfn.XLOOKUP(C235,purchase!C:C,pcon!B:B,"")</f>
        <v/>
      </c>
      <c r="C235" s="4" t="n"/>
      <c r="D235" s="29">
        <f>_xlfn.XLOOKUP(C235,purchase!C:C,pcon!D:D,"")</f>
        <v/>
      </c>
      <c r="E235" s="29">
        <f>_xlfn.XLOOKUP(C235,purchase!C:C,pcon!E:E,"")</f>
        <v/>
      </c>
      <c r="F235" s="4" t="n"/>
      <c r="G235" s="27" t="n"/>
      <c r="H235" s="28" t="n"/>
      <c r="I235" s="4" t="n"/>
      <c r="J235" s="4" t="n"/>
      <c r="K235" s="4" t="n"/>
      <c r="L235" s="30">
        <f>IF(J235="","",J235-K235)</f>
        <v/>
      </c>
      <c r="M235" s="4" t="n"/>
      <c r="N235" s="30">
        <f>IF(L235="","",L235-M235)</f>
        <v/>
      </c>
      <c r="O235" s="31" t="n"/>
      <c r="P235" s="32">
        <f>IF(O235="","",N235 * O235)</f>
        <v/>
      </c>
      <c r="Q235" s="10">
        <f>_xlfn.XLOOKUP(C235,pcon!C:C,pcon!L:L,"")</f>
        <v/>
      </c>
      <c r="R235" s="98">
        <f>(Q235 / 80) * (O235 * 100)</f>
        <v/>
      </c>
      <c r="S235" s="31" t="n"/>
      <c r="T235" s="31" t="n"/>
      <c r="U235" s="33">
        <f>IF(N235="","",R235 * N235)</f>
        <v/>
      </c>
      <c r="V235" s="4" t="n"/>
      <c r="W235" s="33">
        <f>IF(S235&amp;U235="","",U235 * S235)</f>
        <v/>
      </c>
      <c r="X235" s="33">
        <f>IF(W235="","",U235 + W235)</f>
        <v/>
      </c>
      <c r="Y235" s="33">
        <f>IF(T235="","",U235 * T235)</f>
        <v/>
      </c>
      <c r="Z235" s="34">
        <f>IF(U235="","",X235-V235-Y235)</f>
        <v/>
      </c>
    </row>
    <row r="236">
      <c r="A236" s="25" t="n">
        <v>232</v>
      </c>
      <c r="B236" s="26">
        <f>_xlfn.XLOOKUP(C236,purchase!C:C,pcon!B:B,"")</f>
        <v/>
      </c>
      <c r="C236" s="4" t="n"/>
      <c r="D236" s="29">
        <f>_xlfn.XLOOKUP(C236,purchase!C:C,pcon!D:D,"")</f>
        <v/>
      </c>
      <c r="E236" s="29">
        <f>_xlfn.XLOOKUP(C236,purchase!C:C,pcon!E:E,"")</f>
        <v/>
      </c>
      <c r="F236" s="4" t="n"/>
      <c r="G236" s="27" t="n"/>
      <c r="H236" s="28" t="n"/>
      <c r="I236" s="4" t="n"/>
      <c r="J236" s="4" t="n"/>
      <c r="K236" s="4" t="n"/>
      <c r="L236" s="30">
        <f>IF(J236="","",J236-K236)</f>
        <v/>
      </c>
      <c r="M236" s="4" t="n"/>
      <c r="N236" s="30">
        <f>IF(L236="","",L236-M236)</f>
        <v/>
      </c>
      <c r="O236" s="31" t="n"/>
      <c r="P236" s="32">
        <f>IF(O236="","",N236 * O236)</f>
        <v/>
      </c>
      <c r="Q236" s="10">
        <f>_xlfn.XLOOKUP(C236,pcon!C:C,pcon!L:L,"")</f>
        <v/>
      </c>
      <c r="R236" s="98">
        <f>(Q236 / 80) * (O236 * 100)</f>
        <v/>
      </c>
      <c r="S236" s="31" t="n"/>
      <c r="T236" s="31" t="n"/>
      <c r="U236" s="33">
        <f>IF(N236="","",R236 * N236)</f>
        <v/>
      </c>
      <c r="V236" s="4" t="n"/>
      <c r="W236" s="33">
        <f>IF(S236&amp;U236="","",U236 * S236)</f>
        <v/>
      </c>
      <c r="X236" s="33">
        <f>IF(W236="","",U236 + W236)</f>
        <v/>
      </c>
      <c r="Y236" s="33">
        <f>IF(T236="","",U236 * T236)</f>
        <v/>
      </c>
      <c r="Z236" s="34">
        <f>IF(U236="","",X236-V236-Y236)</f>
        <v/>
      </c>
    </row>
    <row r="237">
      <c r="A237" s="25" t="n">
        <v>233</v>
      </c>
      <c r="B237" s="26">
        <f>_xlfn.XLOOKUP(C237,purchase!C:C,pcon!B:B,"")</f>
        <v/>
      </c>
      <c r="C237" s="4" t="n"/>
      <c r="D237" s="29">
        <f>_xlfn.XLOOKUP(C237,purchase!C:C,pcon!D:D,"")</f>
        <v/>
      </c>
      <c r="E237" s="29">
        <f>_xlfn.XLOOKUP(C237,purchase!C:C,pcon!E:E,"")</f>
        <v/>
      </c>
      <c r="F237" s="4" t="n"/>
      <c r="G237" s="27" t="n"/>
      <c r="H237" s="28" t="n"/>
      <c r="I237" s="4" t="n"/>
      <c r="J237" s="4" t="n"/>
      <c r="K237" s="4" t="n"/>
      <c r="L237" s="30">
        <f>IF(J237="","",J237-K237)</f>
        <v/>
      </c>
      <c r="M237" s="4" t="n"/>
      <c r="N237" s="30">
        <f>IF(L237="","",L237-M237)</f>
        <v/>
      </c>
      <c r="O237" s="31" t="n"/>
      <c r="P237" s="32">
        <f>IF(O237="","",N237 * O237)</f>
        <v/>
      </c>
      <c r="Q237" s="10">
        <f>_xlfn.XLOOKUP(C237,pcon!C:C,pcon!L:L,"")</f>
        <v/>
      </c>
      <c r="R237" s="98">
        <f>(Q237 / 80) * (O237 * 100)</f>
        <v/>
      </c>
      <c r="S237" s="31" t="n"/>
      <c r="T237" s="31" t="n"/>
      <c r="U237" s="33">
        <f>IF(N237="","",R237 * N237)</f>
        <v/>
      </c>
      <c r="V237" s="4" t="n"/>
      <c r="W237" s="33">
        <f>IF(S237&amp;U237="","",U237 * S237)</f>
        <v/>
      </c>
      <c r="X237" s="33">
        <f>IF(W237="","",U237 + W237)</f>
        <v/>
      </c>
      <c r="Y237" s="33">
        <f>IF(T237="","",U237 * T237)</f>
        <v/>
      </c>
      <c r="Z237" s="34">
        <f>IF(U237="","",X237-V237-Y237)</f>
        <v/>
      </c>
    </row>
    <row r="238">
      <c r="A238" s="25" t="n">
        <v>234</v>
      </c>
      <c r="B238" s="26">
        <f>_xlfn.XLOOKUP(C238,purchase!C:C,pcon!B:B,"")</f>
        <v/>
      </c>
      <c r="C238" s="4" t="n"/>
      <c r="D238" s="29">
        <f>_xlfn.XLOOKUP(C238,purchase!C:C,pcon!D:D,"")</f>
        <v/>
      </c>
      <c r="E238" s="29">
        <f>_xlfn.XLOOKUP(C238,purchase!C:C,pcon!E:E,"")</f>
        <v/>
      </c>
      <c r="F238" s="4" t="n"/>
      <c r="G238" s="27" t="n"/>
      <c r="H238" s="28" t="n"/>
      <c r="I238" s="4" t="n"/>
      <c r="J238" s="4" t="n"/>
      <c r="K238" s="4" t="n"/>
      <c r="L238" s="30">
        <f>IF(J238="","",J238-K238)</f>
        <v/>
      </c>
      <c r="M238" s="4" t="n"/>
      <c r="N238" s="30">
        <f>IF(L238="","",L238-M238)</f>
        <v/>
      </c>
      <c r="O238" s="31" t="n"/>
      <c r="P238" s="32">
        <f>IF(O238="","",N238 * O238)</f>
        <v/>
      </c>
      <c r="Q238" s="10">
        <f>_xlfn.XLOOKUP(C238,pcon!C:C,pcon!L:L,"")</f>
        <v/>
      </c>
      <c r="R238" s="98">
        <f>(Q238 / 80) * (O238 * 100)</f>
        <v/>
      </c>
      <c r="S238" s="31" t="n"/>
      <c r="T238" s="31" t="n"/>
      <c r="U238" s="33">
        <f>IF(N238="","",R238 * N238)</f>
        <v/>
      </c>
      <c r="V238" s="4" t="n"/>
      <c r="W238" s="33">
        <f>IF(S238&amp;U238="","",U238 * S238)</f>
        <v/>
      </c>
      <c r="X238" s="33">
        <f>IF(W238="","",U238 + W238)</f>
        <v/>
      </c>
      <c r="Y238" s="33">
        <f>IF(T238="","",U238 * T238)</f>
        <v/>
      </c>
      <c r="Z238" s="34">
        <f>IF(U238="","",X238-V238-Y238)</f>
        <v/>
      </c>
    </row>
    <row r="239">
      <c r="A239" s="25" t="n">
        <v>235</v>
      </c>
      <c r="B239" s="26">
        <f>_xlfn.XLOOKUP(C239,purchase!C:C,pcon!B:B,"")</f>
        <v/>
      </c>
      <c r="C239" s="4" t="n"/>
      <c r="D239" s="29">
        <f>_xlfn.XLOOKUP(C239,purchase!C:C,pcon!D:D,"")</f>
        <v/>
      </c>
      <c r="E239" s="29">
        <f>_xlfn.XLOOKUP(C239,purchase!C:C,pcon!E:E,"")</f>
        <v/>
      </c>
      <c r="F239" s="4" t="n"/>
      <c r="G239" s="27" t="n"/>
      <c r="H239" s="28" t="n"/>
      <c r="I239" s="4" t="n"/>
      <c r="J239" s="4" t="n"/>
      <c r="K239" s="4" t="n"/>
      <c r="L239" s="30">
        <f>IF(J239="","",J239-K239)</f>
        <v/>
      </c>
      <c r="M239" s="4" t="n"/>
      <c r="N239" s="30">
        <f>IF(L239="","",L239-M239)</f>
        <v/>
      </c>
      <c r="O239" s="31" t="n"/>
      <c r="P239" s="32">
        <f>IF(O239="","",N239 * O239)</f>
        <v/>
      </c>
      <c r="Q239" s="10">
        <f>_xlfn.XLOOKUP(C239,pcon!C:C,pcon!L:L,"")</f>
        <v/>
      </c>
      <c r="R239" s="98">
        <f>(Q239 / 80) * (O239 * 100)</f>
        <v/>
      </c>
      <c r="S239" s="31" t="n"/>
      <c r="T239" s="31" t="n"/>
      <c r="U239" s="33">
        <f>IF(N239="","",R239 * N239)</f>
        <v/>
      </c>
      <c r="V239" s="4" t="n"/>
      <c r="W239" s="33">
        <f>IF(S239&amp;U239="","",U239 * S239)</f>
        <v/>
      </c>
      <c r="X239" s="33">
        <f>IF(W239="","",U239 + W239)</f>
        <v/>
      </c>
      <c r="Y239" s="33">
        <f>IF(T239="","",U239 * T239)</f>
        <v/>
      </c>
      <c r="Z239" s="34">
        <f>IF(U239="","",X239-V239-Y239)</f>
        <v/>
      </c>
    </row>
    <row r="240">
      <c r="A240" s="25" t="n">
        <v>236</v>
      </c>
      <c r="B240" s="26">
        <f>_xlfn.XLOOKUP(C240,purchase!C:C,pcon!B:B,"")</f>
        <v/>
      </c>
      <c r="C240" s="4" t="n"/>
      <c r="D240" s="29">
        <f>_xlfn.XLOOKUP(C240,purchase!C:C,pcon!D:D,"")</f>
        <v/>
      </c>
      <c r="E240" s="29">
        <f>_xlfn.XLOOKUP(C240,purchase!C:C,pcon!E:E,"")</f>
        <v/>
      </c>
      <c r="F240" s="4" t="n"/>
      <c r="G240" s="27" t="n"/>
      <c r="H240" s="28" t="n"/>
      <c r="I240" s="4" t="n"/>
      <c r="J240" s="4" t="n"/>
      <c r="K240" s="4" t="n"/>
      <c r="L240" s="30">
        <f>IF(J240="","",J240-K240)</f>
        <v/>
      </c>
      <c r="M240" s="4" t="n"/>
      <c r="N240" s="30">
        <f>IF(L240="","",L240-M240)</f>
        <v/>
      </c>
      <c r="O240" s="31" t="n"/>
      <c r="P240" s="32">
        <f>IF(O240="","",N240 * O240)</f>
        <v/>
      </c>
      <c r="Q240" s="10">
        <f>_xlfn.XLOOKUP(C240,pcon!C:C,pcon!L:L,"")</f>
        <v/>
      </c>
      <c r="R240" s="98">
        <f>(Q240 / 80) * (O240 * 100)</f>
        <v/>
      </c>
      <c r="S240" s="31" t="n"/>
      <c r="T240" s="31" t="n"/>
      <c r="U240" s="33">
        <f>IF(N240="","",R240 * N240)</f>
        <v/>
      </c>
      <c r="V240" s="4" t="n"/>
      <c r="W240" s="33">
        <f>IF(S240&amp;U240="","",U240 * S240)</f>
        <v/>
      </c>
      <c r="X240" s="33">
        <f>IF(W240="","",U240 + W240)</f>
        <v/>
      </c>
      <c r="Y240" s="33">
        <f>IF(T240="","",U240 * T240)</f>
        <v/>
      </c>
      <c r="Z240" s="34">
        <f>IF(U240="","",X240-V240-Y240)</f>
        <v/>
      </c>
    </row>
    <row r="241">
      <c r="A241" s="25" t="n">
        <v>237</v>
      </c>
      <c r="B241" s="26">
        <f>_xlfn.XLOOKUP(C241,purchase!C:C,pcon!B:B,"")</f>
        <v/>
      </c>
      <c r="C241" s="4" t="n"/>
      <c r="D241" s="29">
        <f>_xlfn.XLOOKUP(C241,purchase!C:C,pcon!D:D,"")</f>
        <v/>
      </c>
      <c r="E241" s="29">
        <f>_xlfn.XLOOKUP(C241,purchase!C:C,pcon!E:E,"")</f>
        <v/>
      </c>
      <c r="F241" s="4" t="n"/>
      <c r="G241" s="27" t="n"/>
      <c r="H241" s="28" t="n"/>
      <c r="I241" s="4" t="n"/>
      <c r="J241" s="4" t="n"/>
      <c r="K241" s="4" t="n"/>
      <c r="L241" s="30">
        <f>IF(J241="","",J241-K241)</f>
        <v/>
      </c>
      <c r="M241" s="4" t="n"/>
      <c r="N241" s="30">
        <f>IF(L241="","",L241-M241)</f>
        <v/>
      </c>
      <c r="O241" s="31" t="n"/>
      <c r="P241" s="32">
        <f>IF(O241="","",N241 * O241)</f>
        <v/>
      </c>
      <c r="Q241" s="10">
        <f>_xlfn.XLOOKUP(C241,pcon!C:C,pcon!L:L,"")</f>
        <v/>
      </c>
      <c r="R241" s="98">
        <f>(Q241 / 80) * (O241 * 100)</f>
        <v/>
      </c>
      <c r="S241" s="31" t="n"/>
      <c r="T241" s="31" t="n"/>
      <c r="U241" s="33">
        <f>IF(N241="","",R241 * N241)</f>
        <v/>
      </c>
      <c r="V241" s="4" t="n"/>
      <c r="W241" s="33">
        <f>IF(S241&amp;U241="","",U241 * S241)</f>
        <v/>
      </c>
      <c r="X241" s="33">
        <f>IF(W241="","",U241 + W241)</f>
        <v/>
      </c>
      <c r="Y241" s="33">
        <f>IF(T241="","",U241 * T241)</f>
        <v/>
      </c>
      <c r="Z241" s="34">
        <f>IF(U241="","",X241-V241-Y241)</f>
        <v/>
      </c>
    </row>
    <row r="242">
      <c r="A242" s="25" t="n">
        <v>238</v>
      </c>
      <c r="B242" s="26">
        <f>_xlfn.XLOOKUP(C242,purchase!C:C,pcon!B:B,"")</f>
        <v/>
      </c>
      <c r="C242" s="4" t="n"/>
      <c r="D242" s="29">
        <f>_xlfn.XLOOKUP(C242,purchase!C:C,pcon!D:D,"")</f>
        <v/>
      </c>
      <c r="E242" s="29">
        <f>_xlfn.XLOOKUP(C242,purchase!C:C,pcon!E:E,"")</f>
        <v/>
      </c>
      <c r="F242" s="4" t="n"/>
      <c r="G242" s="27" t="n"/>
      <c r="H242" s="28" t="n"/>
      <c r="I242" s="4" t="n"/>
      <c r="J242" s="4" t="n"/>
      <c r="K242" s="4" t="n"/>
      <c r="L242" s="30">
        <f>IF(J242="","",J242-K242)</f>
        <v/>
      </c>
      <c r="M242" s="4" t="n"/>
      <c r="N242" s="30">
        <f>IF(L242="","",L242-M242)</f>
        <v/>
      </c>
      <c r="O242" s="31" t="n"/>
      <c r="P242" s="32">
        <f>IF(O242="","",N242 * O242)</f>
        <v/>
      </c>
      <c r="Q242" s="10">
        <f>_xlfn.XLOOKUP(C242,pcon!C:C,pcon!L:L,"")</f>
        <v/>
      </c>
      <c r="R242" s="98">
        <f>(Q242 / 80) * (O242 * 100)</f>
        <v/>
      </c>
      <c r="S242" s="31" t="n"/>
      <c r="T242" s="31" t="n"/>
      <c r="U242" s="33">
        <f>IF(N242="","",R242 * N242)</f>
        <v/>
      </c>
      <c r="V242" s="4" t="n"/>
      <c r="W242" s="33">
        <f>IF(S242&amp;U242="","",U242 * S242)</f>
        <v/>
      </c>
      <c r="X242" s="33">
        <f>IF(W242="","",U242 + W242)</f>
        <v/>
      </c>
      <c r="Y242" s="33">
        <f>IF(T242="","",U242 * T242)</f>
        <v/>
      </c>
      <c r="Z242" s="34">
        <f>IF(U242="","",X242-V242-Y242)</f>
        <v/>
      </c>
    </row>
    <row r="243">
      <c r="A243" s="25" t="n">
        <v>239</v>
      </c>
      <c r="B243" s="26">
        <f>_xlfn.XLOOKUP(C243,purchase!C:C,pcon!B:B,"")</f>
        <v/>
      </c>
      <c r="C243" s="4" t="n"/>
      <c r="D243" s="29">
        <f>_xlfn.XLOOKUP(C243,purchase!C:C,pcon!D:D,"")</f>
        <v/>
      </c>
      <c r="E243" s="29">
        <f>_xlfn.XLOOKUP(C243,purchase!C:C,pcon!E:E,"")</f>
        <v/>
      </c>
      <c r="F243" s="4" t="n"/>
      <c r="G243" s="27" t="n"/>
      <c r="H243" s="28" t="n"/>
      <c r="I243" s="4" t="n"/>
      <c r="J243" s="4" t="n"/>
      <c r="K243" s="4" t="n"/>
      <c r="L243" s="30">
        <f>IF(J243="","",J243-K243)</f>
        <v/>
      </c>
      <c r="M243" s="4" t="n"/>
      <c r="N243" s="30">
        <f>IF(L243="","",L243-M243)</f>
        <v/>
      </c>
      <c r="O243" s="31" t="n"/>
      <c r="P243" s="32">
        <f>IF(O243="","",N243 * O243)</f>
        <v/>
      </c>
      <c r="Q243" s="10">
        <f>_xlfn.XLOOKUP(C243,pcon!C:C,pcon!L:L,"")</f>
        <v/>
      </c>
      <c r="R243" s="98">
        <f>(Q243 / 80) * (O243 * 100)</f>
        <v/>
      </c>
      <c r="S243" s="31" t="n"/>
      <c r="T243" s="31" t="n"/>
      <c r="U243" s="33">
        <f>IF(N243="","",R243 * N243)</f>
        <v/>
      </c>
      <c r="V243" s="4" t="n"/>
      <c r="W243" s="33">
        <f>IF(S243&amp;U243="","",U243 * S243)</f>
        <v/>
      </c>
      <c r="X243" s="33">
        <f>IF(W243="","",U243 + W243)</f>
        <v/>
      </c>
      <c r="Y243" s="33">
        <f>IF(T243="","",U243 * T243)</f>
        <v/>
      </c>
      <c r="Z243" s="34">
        <f>IF(U243="","",X243-V243-Y243)</f>
        <v/>
      </c>
    </row>
    <row r="244">
      <c r="A244" s="25" t="n">
        <v>240</v>
      </c>
      <c r="B244" s="26">
        <f>_xlfn.XLOOKUP(C244,purchase!C:C,pcon!B:B,"")</f>
        <v/>
      </c>
      <c r="C244" s="4" t="n"/>
      <c r="D244" s="29">
        <f>_xlfn.XLOOKUP(C244,purchase!C:C,pcon!D:D,"")</f>
        <v/>
      </c>
      <c r="E244" s="29">
        <f>_xlfn.XLOOKUP(C244,purchase!C:C,pcon!E:E,"")</f>
        <v/>
      </c>
      <c r="F244" s="4" t="n"/>
      <c r="G244" s="27" t="n"/>
      <c r="H244" s="28" t="n"/>
      <c r="I244" s="4" t="n"/>
      <c r="J244" s="4" t="n"/>
      <c r="K244" s="4" t="n"/>
      <c r="L244" s="30">
        <f>IF(J244="","",J244-K244)</f>
        <v/>
      </c>
      <c r="M244" s="4" t="n"/>
      <c r="N244" s="30">
        <f>IF(L244="","",L244-M244)</f>
        <v/>
      </c>
      <c r="O244" s="31" t="n"/>
      <c r="P244" s="32">
        <f>IF(O244="","",N244 * O244)</f>
        <v/>
      </c>
      <c r="Q244" s="10">
        <f>_xlfn.XLOOKUP(C244,pcon!C:C,pcon!L:L,"")</f>
        <v/>
      </c>
      <c r="R244" s="98">
        <f>(Q244 / 80) * (O244 * 100)</f>
        <v/>
      </c>
      <c r="S244" s="31" t="n"/>
      <c r="T244" s="31" t="n"/>
      <c r="U244" s="33">
        <f>IF(N244="","",R244 * N244)</f>
        <v/>
      </c>
      <c r="V244" s="4" t="n"/>
      <c r="W244" s="33">
        <f>IF(S244&amp;U244="","",U244 * S244)</f>
        <v/>
      </c>
      <c r="X244" s="33">
        <f>IF(W244="","",U244 + W244)</f>
        <v/>
      </c>
      <c r="Y244" s="33">
        <f>IF(T244="","",U244 * T244)</f>
        <v/>
      </c>
      <c r="Z244" s="34">
        <f>IF(U244="","",X244-V244-Y244)</f>
        <v/>
      </c>
    </row>
    <row r="245">
      <c r="A245" s="25" t="n">
        <v>241</v>
      </c>
      <c r="B245" s="26">
        <f>_xlfn.XLOOKUP(C245,purchase!C:C,pcon!B:B,"")</f>
        <v/>
      </c>
      <c r="C245" s="4" t="n"/>
      <c r="D245" s="29">
        <f>_xlfn.XLOOKUP(C245,purchase!C:C,pcon!D:D,"")</f>
        <v/>
      </c>
      <c r="E245" s="29">
        <f>_xlfn.XLOOKUP(C245,purchase!C:C,pcon!E:E,"")</f>
        <v/>
      </c>
      <c r="F245" s="4" t="n"/>
      <c r="G245" s="27" t="n"/>
      <c r="H245" s="28" t="n"/>
      <c r="I245" s="4" t="n"/>
      <c r="J245" s="4" t="n"/>
      <c r="K245" s="4" t="n"/>
      <c r="L245" s="30">
        <f>IF(J245="","",J245-K245)</f>
        <v/>
      </c>
      <c r="M245" s="4" t="n"/>
      <c r="N245" s="30">
        <f>IF(L245="","",L245-M245)</f>
        <v/>
      </c>
      <c r="O245" s="31" t="n"/>
      <c r="P245" s="32">
        <f>IF(O245="","",N245 * O245)</f>
        <v/>
      </c>
      <c r="Q245" s="10">
        <f>_xlfn.XLOOKUP(C245,pcon!C:C,pcon!L:L,"")</f>
        <v/>
      </c>
      <c r="R245" s="98">
        <f>(Q245 / 80) * (O245 * 100)</f>
        <v/>
      </c>
      <c r="S245" s="31" t="n"/>
      <c r="T245" s="31" t="n"/>
      <c r="U245" s="33">
        <f>IF(N245="","",R245 * N245)</f>
        <v/>
      </c>
      <c r="V245" s="4" t="n"/>
      <c r="W245" s="33">
        <f>IF(S245&amp;U245="","",U245 * S245)</f>
        <v/>
      </c>
      <c r="X245" s="33">
        <f>IF(W245="","",U245 + W245)</f>
        <v/>
      </c>
      <c r="Y245" s="33">
        <f>IF(T245="","",U245 * T245)</f>
        <v/>
      </c>
      <c r="Z245" s="34">
        <f>IF(U245="","",X245-V245-Y245)</f>
        <v/>
      </c>
    </row>
    <row r="246">
      <c r="A246" s="25" t="n">
        <v>242</v>
      </c>
      <c r="B246" s="26">
        <f>_xlfn.XLOOKUP(C246,purchase!C:C,pcon!B:B,"")</f>
        <v/>
      </c>
      <c r="C246" s="4" t="n"/>
      <c r="D246" s="29">
        <f>_xlfn.XLOOKUP(C246,purchase!C:C,pcon!D:D,"")</f>
        <v/>
      </c>
      <c r="E246" s="29">
        <f>_xlfn.XLOOKUP(C246,purchase!C:C,pcon!E:E,"")</f>
        <v/>
      </c>
      <c r="F246" s="4" t="n"/>
      <c r="G246" s="27" t="n"/>
      <c r="H246" s="28" t="n"/>
      <c r="I246" s="4" t="n"/>
      <c r="J246" s="4" t="n"/>
      <c r="K246" s="4" t="n"/>
      <c r="L246" s="30">
        <f>IF(J246="","",J246-K246)</f>
        <v/>
      </c>
      <c r="M246" s="4" t="n"/>
      <c r="N246" s="30">
        <f>IF(L246="","",L246-M246)</f>
        <v/>
      </c>
      <c r="O246" s="31" t="n"/>
      <c r="P246" s="32">
        <f>IF(O246="","",N246 * O246)</f>
        <v/>
      </c>
      <c r="Q246" s="10">
        <f>_xlfn.XLOOKUP(C246,pcon!C:C,pcon!L:L,"")</f>
        <v/>
      </c>
      <c r="R246" s="98">
        <f>(Q246 / 80) * (O246 * 100)</f>
        <v/>
      </c>
      <c r="S246" s="31" t="n"/>
      <c r="T246" s="31" t="n"/>
      <c r="U246" s="33">
        <f>IF(N246="","",R246 * N246)</f>
        <v/>
      </c>
      <c r="V246" s="4" t="n"/>
      <c r="W246" s="33">
        <f>IF(S246&amp;U246="","",U246 * S246)</f>
        <v/>
      </c>
      <c r="X246" s="33">
        <f>IF(W246="","",U246 + W246)</f>
        <v/>
      </c>
      <c r="Y246" s="33">
        <f>IF(T246="","",U246 * T246)</f>
        <v/>
      </c>
      <c r="Z246" s="34">
        <f>IF(U246="","",X246-V246-Y246)</f>
        <v/>
      </c>
    </row>
    <row r="247">
      <c r="A247" s="25" t="n">
        <v>243</v>
      </c>
      <c r="B247" s="26">
        <f>_xlfn.XLOOKUP(C247,purchase!C:C,pcon!B:B,"")</f>
        <v/>
      </c>
      <c r="C247" s="4" t="n"/>
      <c r="D247" s="29">
        <f>_xlfn.XLOOKUP(C247,purchase!C:C,pcon!D:D,"")</f>
        <v/>
      </c>
      <c r="E247" s="29">
        <f>_xlfn.XLOOKUP(C247,purchase!C:C,pcon!E:E,"")</f>
        <v/>
      </c>
      <c r="F247" s="4" t="n"/>
      <c r="G247" s="27" t="n"/>
      <c r="H247" s="28" t="n"/>
      <c r="I247" s="4" t="n"/>
      <c r="J247" s="4" t="n"/>
      <c r="K247" s="4" t="n"/>
      <c r="L247" s="30">
        <f>IF(J247="","",J247-K247)</f>
        <v/>
      </c>
      <c r="M247" s="4" t="n"/>
      <c r="N247" s="30">
        <f>IF(L247="","",L247-M247)</f>
        <v/>
      </c>
      <c r="O247" s="31" t="n"/>
      <c r="P247" s="32">
        <f>IF(O247="","",N247 * O247)</f>
        <v/>
      </c>
      <c r="Q247" s="10">
        <f>_xlfn.XLOOKUP(C247,pcon!C:C,pcon!L:L,"")</f>
        <v/>
      </c>
      <c r="R247" s="98">
        <f>(Q247 / 80) * (O247 * 100)</f>
        <v/>
      </c>
      <c r="S247" s="31" t="n"/>
      <c r="T247" s="31" t="n"/>
      <c r="U247" s="33">
        <f>IF(N247="","",R247 * N247)</f>
        <v/>
      </c>
      <c r="V247" s="4" t="n"/>
      <c r="W247" s="33">
        <f>IF(S247&amp;U247="","",U247 * S247)</f>
        <v/>
      </c>
      <c r="X247" s="33">
        <f>IF(W247="","",U247 + W247)</f>
        <v/>
      </c>
      <c r="Y247" s="33">
        <f>IF(T247="","",U247 * T247)</f>
        <v/>
      </c>
      <c r="Z247" s="34">
        <f>IF(U247="","",X247-V247-Y247)</f>
        <v/>
      </c>
    </row>
    <row r="248">
      <c r="A248" s="25" t="n">
        <v>244</v>
      </c>
      <c r="B248" s="26">
        <f>_xlfn.XLOOKUP(C248,purchase!C:C,pcon!B:B,"")</f>
        <v/>
      </c>
      <c r="C248" s="4" t="n"/>
      <c r="D248" s="29">
        <f>_xlfn.XLOOKUP(C248,purchase!C:C,pcon!D:D,"")</f>
        <v/>
      </c>
      <c r="E248" s="29">
        <f>_xlfn.XLOOKUP(C248,purchase!C:C,pcon!E:E,"")</f>
        <v/>
      </c>
      <c r="F248" s="4" t="n"/>
      <c r="G248" s="27" t="n"/>
      <c r="H248" s="28" t="n"/>
      <c r="I248" s="4" t="n"/>
      <c r="J248" s="4" t="n"/>
      <c r="K248" s="4" t="n"/>
      <c r="L248" s="30">
        <f>IF(J248="","",J248-K248)</f>
        <v/>
      </c>
      <c r="M248" s="4" t="n"/>
      <c r="N248" s="30">
        <f>IF(L248="","",L248-M248)</f>
        <v/>
      </c>
      <c r="O248" s="31" t="n"/>
      <c r="P248" s="32">
        <f>IF(O248="","",N248 * O248)</f>
        <v/>
      </c>
      <c r="Q248" s="10">
        <f>_xlfn.XLOOKUP(C248,pcon!C:C,pcon!L:L,"")</f>
        <v/>
      </c>
      <c r="R248" s="98">
        <f>(Q248 / 80) * (O248 * 100)</f>
        <v/>
      </c>
      <c r="S248" s="31" t="n"/>
      <c r="T248" s="31" t="n"/>
      <c r="U248" s="33">
        <f>IF(N248="","",R248 * N248)</f>
        <v/>
      </c>
      <c r="V248" s="4" t="n"/>
      <c r="W248" s="33">
        <f>IF(S248&amp;U248="","",U248 * S248)</f>
        <v/>
      </c>
      <c r="X248" s="33">
        <f>IF(W248="","",U248 + W248)</f>
        <v/>
      </c>
      <c r="Y248" s="33">
        <f>IF(T248="","",U248 * T248)</f>
        <v/>
      </c>
      <c r="Z248" s="34">
        <f>IF(U248="","",X248-V248-Y248)</f>
        <v/>
      </c>
    </row>
    <row r="249">
      <c r="A249" s="25" t="n">
        <v>245</v>
      </c>
      <c r="B249" s="26">
        <f>_xlfn.XLOOKUP(C249,purchase!C:C,pcon!B:B,"")</f>
        <v/>
      </c>
      <c r="C249" s="4" t="n"/>
      <c r="D249" s="29">
        <f>_xlfn.XLOOKUP(C249,purchase!C:C,pcon!D:D,"")</f>
        <v/>
      </c>
      <c r="E249" s="29">
        <f>_xlfn.XLOOKUP(C249,purchase!C:C,pcon!E:E,"")</f>
        <v/>
      </c>
      <c r="F249" s="4" t="n"/>
      <c r="G249" s="27" t="n"/>
      <c r="H249" s="28" t="n"/>
      <c r="I249" s="4" t="n"/>
      <c r="J249" s="4" t="n"/>
      <c r="K249" s="4" t="n"/>
      <c r="L249" s="30">
        <f>IF(J249="","",J249-K249)</f>
        <v/>
      </c>
      <c r="M249" s="4" t="n"/>
      <c r="N249" s="30">
        <f>IF(L249="","",L249-M249)</f>
        <v/>
      </c>
      <c r="O249" s="31" t="n"/>
      <c r="P249" s="32">
        <f>IF(O249="","",N249 * O249)</f>
        <v/>
      </c>
      <c r="Q249" s="10">
        <f>_xlfn.XLOOKUP(C249,pcon!C:C,pcon!L:L,"")</f>
        <v/>
      </c>
      <c r="R249" s="98">
        <f>(Q249 / 80) * (O249 * 100)</f>
        <v/>
      </c>
      <c r="S249" s="31" t="n"/>
      <c r="T249" s="31" t="n"/>
      <c r="U249" s="33">
        <f>IF(N249="","",R249 * N249)</f>
        <v/>
      </c>
      <c r="V249" s="4" t="n"/>
      <c r="W249" s="33">
        <f>IF(S249&amp;U249="","",U249 * S249)</f>
        <v/>
      </c>
      <c r="X249" s="33">
        <f>IF(W249="","",U249 + W249)</f>
        <v/>
      </c>
      <c r="Y249" s="33">
        <f>IF(T249="","",U249 * T249)</f>
        <v/>
      </c>
      <c r="Z249" s="34">
        <f>IF(U249="","",X249-V249-Y249)</f>
        <v/>
      </c>
    </row>
    <row r="250">
      <c r="A250" s="25" t="n">
        <v>246</v>
      </c>
      <c r="B250" s="26">
        <f>_xlfn.XLOOKUP(C250,purchase!C:C,pcon!B:B,"")</f>
        <v/>
      </c>
      <c r="C250" s="4" t="n"/>
      <c r="D250" s="29">
        <f>_xlfn.XLOOKUP(C250,purchase!C:C,pcon!D:D,"")</f>
        <v/>
      </c>
      <c r="E250" s="29">
        <f>_xlfn.XLOOKUP(C250,purchase!C:C,pcon!E:E,"")</f>
        <v/>
      </c>
      <c r="F250" s="4" t="n"/>
      <c r="G250" s="27" t="n"/>
      <c r="H250" s="28" t="n"/>
      <c r="I250" s="4" t="n"/>
      <c r="J250" s="4" t="n"/>
      <c r="K250" s="4" t="n"/>
      <c r="L250" s="30">
        <f>IF(J250="","",J250-K250)</f>
        <v/>
      </c>
      <c r="M250" s="4" t="n"/>
      <c r="N250" s="30">
        <f>IF(L250="","",L250-M250)</f>
        <v/>
      </c>
      <c r="O250" s="31" t="n"/>
      <c r="P250" s="32">
        <f>IF(O250="","",N250 * O250)</f>
        <v/>
      </c>
      <c r="Q250" s="10">
        <f>_xlfn.XLOOKUP(C250,pcon!C:C,pcon!L:L,"")</f>
        <v/>
      </c>
      <c r="R250" s="98">
        <f>(Q250 / 80) * (O250 * 100)</f>
        <v/>
      </c>
      <c r="S250" s="31" t="n"/>
      <c r="T250" s="31" t="n"/>
      <c r="U250" s="33">
        <f>IF(N250="","",R250 * N250)</f>
        <v/>
      </c>
      <c r="V250" s="4" t="n"/>
      <c r="W250" s="33">
        <f>IF(S250&amp;U250="","",U250 * S250)</f>
        <v/>
      </c>
      <c r="X250" s="33">
        <f>IF(W250="","",U250 + W250)</f>
        <v/>
      </c>
      <c r="Y250" s="33">
        <f>IF(T250="","",U250 * T250)</f>
        <v/>
      </c>
      <c r="Z250" s="34">
        <f>IF(U250="","",X250-V250-Y250)</f>
        <v/>
      </c>
    </row>
    <row r="251">
      <c r="A251" s="25" t="n">
        <v>247</v>
      </c>
      <c r="B251" s="26">
        <f>_xlfn.XLOOKUP(C251,purchase!C:C,pcon!B:B,"")</f>
        <v/>
      </c>
      <c r="C251" s="4" t="n"/>
      <c r="D251" s="29">
        <f>_xlfn.XLOOKUP(C251,purchase!C:C,pcon!D:D,"")</f>
        <v/>
      </c>
      <c r="E251" s="29">
        <f>_xlfn.XLOOKUP(C251,purchase!C:C,pcon!E:E,"")</f>
        <v/>
      </c>
      <c r="F251" s="4" t="n"/>
      <c r="G251" s="27" t="n"/>
      <c r="H251" s="28" t="n"/>
      <c r="I251" s="4" t="n"/>
      <c r="J251" s="4" t="n"/>
      <c r="K251" s="4" t="n"/>
      <c r="L251" s="30">
        <f>IF(J251="","",J251-K251)</f>
        <v/>
      </c>
      <c r="M251" s="4" t="n"/>
      <c r="N251" s="30">
        <f>IF(L251="","",L251-M251)</f>
        <v/>
      </c>
      <c r="O251" s="31" t="n"/>
      <c r="P251" s="32">
        <f>IF(O251="","",N251 * O251)</f>
        <v/>
      </c>
      <c r="Q251" s="10">
        <f>_xlfn.XLOOKUP(C251,pcon!C:C,pcon!L:L,"")</f>
        <v/>
      </c>
      <c r="R251" s="98">
        <f>(Q251 / 80) * (O251 * 100)</f>
        <v/>
      </c>
      <c r="S251" s="31" t="n"/>
      <c r="T251" s="31" t="n"/>
      <c r="U251" s="33">
        <f>IF(N251="","",R251 * N251)</f>
        <v/>
      </c>
      <c r="V251" s="4" t="n"/>
      <c r="W251" s="33">
        <f>IF(S251&amp;U251="","",U251 * S251)</f>
        <v/>
      </c>
      <c r="X251" s="33">
        <f>IF(W251="","",U251 + W251)</f>
        <v/>
      </c>
      <c r="Y251" s="33">
        <f>IF(T251="","",U251 * T251)</f>
        <v/>
      </c>
      <c r="Z251" s="34">
        <f>IF(U251="","",X251-V251-Y251)</f>
        <v/>
      </c>
    </row>
    <row r="252">
      <c r="A252" s="25" t="n">
        <v>248</v>
      </c>
      <c r="B252" s="26">
        <f>_xlfn.XLOOKUP(C252,purchase!C:C,pcon!B:B,"")</f>
        <v/>
      </c>
      <c r="C252" s="4" t="n"/>
      <c r="D252" s="29">
        <f>_xlfn.XLOOKUP(C252,purchase!C:C,pcon!D:D,"")</f>
        <v/>
      </c>
      <c r="E252" s="29">
        <f>_xlfn.XLOOKUP(C252,purchase!C:C,pcon!E:E,"")</f>
        <v/>
      </c>
      <c r="F252" s="4" t="n"/>
      <c r="G252" s="27" t="n"/>
      <c r="H252" s="28" t="n"/>
      <c r="I252" s="4" t="n"/>
      <c r="J252" s="4" t="n"/>
      <c r="K252" s="4" t="n"/>
      <c r="L252" s="30">
        <f>IF(J252="","",J252-K252)</f>
        <v/>
      </c>
      <c r="M252" s="4" t="n"/>
      <c r="N252" s="30">
        <f>IF(L252="","",L252-M252)</f>
        <v/>
      </c>
      <c r="O252" s="31" t="n"/>
      <c r="P252" s="32">
        <f>IF(O252="","",N252 * O252)</f>
        <v/>
      </c>
      <c r="Q252" s="10">
        <f>_xlfn.XLOOKUP(C252,pcon!C:C,pcon!L:L,"")</f>
        <v/>
      </c>
      <c r="R252" s="98">
        <f>(Q252 / 80) * (O252 * 100)</f>
        <v/>
      </c>
      <c r="S252" s="31" t="n"/>
      <c r="T252" s="31" t="n"/>
      <c r="U252" s="33">
        <f>IF(N252="","",R252 * N252)</f>
        <v/>
      </c>
      <c r="V252" s="4" t="n"/>
      <c r="W252" s="33">
        <f>IF(S252&amp;U252="","",U252 * S252)</f>
        <v/>
      </c>
      <c r="X252" s="33">
        <f>IF(W252="","",U252 + W252)</f>
        <v/>
      </c>
      <c r="Y252" s="33">
        <f>IF(T252="","",U252 * T252)</f>
        <v/>
      </c>
      <c r="Z252" s="34">
        <f>IF(U252="","",X252-V252-Y252)</f>
        <v/>
      </c>
    </row>
    <row r="253">
      <c r="A253" s="25" t="n">
        <v>249</v>
      </c>
      <c r="B253" s="26">
        <f>_xlfn.XLOOKUP(C253,purchase!C:C,pcon!B:B,"")</f>
        <v/>
      </c>
      <c r="C253" s="4" t="n"/>
      <c r="D253" s="29">
        <f>_xlfn.XLOOKUP(C253,purchase!C:C,pcon!D:D,"")</f>
        <v/>
      </c>
      <c r="E253" s="29">
        <f>_xlfn.XLOOKUP(C253,purchase!C:C,pcon!E:E,"")</f>
        <v/>
      </c>
      <c r="F253" s="4" t="n"/>
      <c r="G253" s="27" t="n"/>
      <c r="H253" s="28" t="n"/>
      <c r="I253" s="4" t="n"/>
      <c r="J253" s="4" t="n"/>
      <c r="K253" s="4" t="n"/>
      <c r="L253" s="30">
        <f>IF(J253="","",J253-K253)</f>
        <v/>
      </c>
      <c r="M253" s="4" t="n"/>
      <c r="N253" s="30">
        <f>IF(L253="","",L253-M253)</f>
        <v/>
      </c>
      <c r="O253" s="31" t="n"/>
      <c r="P253" s="32">
        <f>IF(O253="","",N253 * O253)</f>
        <v/>
      </c>
      <c r="Q253" s="10">
        <f>_xlfn.XLOOKUP(C253,pcon!C:C,pcon!L:L,"")</f>
        <v/>
      </c>
      <c r="R253" s="98">
        <f>(Q253 / 80) * (O253 * 100)</f>
        <v/>
      </c>
      <c r="S253" s="31" t="n"/>
      <c r="T253" s="31" t="n"/>
      <c r="U253" s="33">
        <f>IF(N253="","",R253 * N253)</f>
        <v/>
      </c>
      <c r="V253" s="4" t="n"/>
      <c r="W253" s="33">
        <f>IF(S253&amp;U253="","",U253 * S253)</f>
        <v/>
      </c>
      <c r="X253" s="33">
        <f>IF(W253="","",U253 + W253)</f>
        <v/>
      </c>
      <c r="Y253" s="33">
        <f>IF(T253="","",U253 * T253)</f>
        <v/>
      </c>
      <c r="Z253" s="34">
        <f>IF(U253="","",X253-V253-Y253)</f>
        <v/>
      </c>
    </row>
    <row r="254">
      <c r="A254" s="25" t="n">
        <v>250</v>
      </c>
      <c r="B254" s="26">
        <f>_xlfn.XLOOKUP(C254,purchase!C:C,pcon!B:B,"")</f>
        <v/>
      </c>
      <c r="C254" s="4" t="n"/>
      <c r="D254" s="29">
        <f>_xlfn.XLOOKUP(C254,purchase!C:C,pcon!D:D,"")</f>
        <v/>
      </c>
      <c r="E254" s="29">
        <f>_xlfn.XLOOKUP(C254,purchase!C:C,pcon!E:E,"")</f>
        <v/>
      </c>
      <c r="F254" s="4" t="n"/>
      <c r="G254" s="27" t="n"/>
      <c r="H254" s="28" t="n"/>
      <c r="I254" s="4" t="n"/>
      <c r="J254" s="4" t="n"/>
      <c r="K254" s="4" t="n"/>
      <c r="L254" s="30">
        <f>IF(J254="","",J254-K254)</f>
        <v/>
      </c>
      <c r="M254" s="4" t="n"/>
      <c r="N254" s="30">
        <f>IF(L254="","",L254-M254)</f>
        <v/>
      </c>
      <c r="O254" s="31" t="n"/>
      <c r="P254" s="32">
        <f>IF(O254="","",N254 * O254)</f>
        <v/>
      </c>
      <c r="Q254" s="10">
        <f>_xlfn.XLOOKUP(C254,pcon!C:C,pcon!L:L,"")</f>
        <v/>
      </c>
      <c r="R254" s="98">
        <f>(Q254 / 80) * (O254 * 100)</f>
        <v/>
      </c>
      <c r="S254" s="31" t="n"/>
      <c r="T254" s="31" t="n"/>
      <c r="U254" s="33">
        <f>IF(N254="","",R254 * N254)</f>
        <v/>
      </c>
      <c r="V254" s="4" t="n"/>
      <c r="W254" s="33">
        <f>IF(S254&amp;U254="","",U254 * S254)</f>
        <v/>
      </c>
      <c r="X254" s="33">
        <f>IF(W254="","",U254 + W254)</f>
        <v/>
      </c>
      <c r="Y254" s="33">
        <f>IF(T254="","",U254 * T254)</f>
        <v/>
      </c>
      <c r="Z254" s="34">
        <f>IF(U254="","",X254-V254-Y254)</f>
        <v/>
      </c>
    </row>
    <row r="255">
      <c r="A255" s="25" t="n">
        <v>251</v>
      </c>
      <c r="B255" s="26">
        <f>_xlfn.XLOOKUP(C255,purchase!C:C,pcon!B:B,"")</f>
        <v/>
      </c>
      <c r="C255" s="4" t="n"/>
      <c r="D255" s="29">
        <f>_xlfn.XLOOKUP(C255,purchase!C:C,pcon!D:D,"")</f>
        <v/>
      </c>
      <c r="E255" s="29">
        <f>_xlfn.XLOOKUP(C255,purchase!C:C,pcon!E:E,"")</f>
        <v/>
      </c>
      <c r="F255" s="4" t="n"/>
      <c r="G255" s="27" t="n"/>
      <c r="H255" s="28" t="n"/>
      <c r="I255" s="4" t="n"/>
      <c r="J255" s="4" t="n"/>
      <c r="K255" s="4" t="n"/>
      <c r="L255" s="30">
        <f>IF(J255="","",J255-K255)</f>
        <v/>
      </c>
      <c r="M255" s="4" t="n"/>
      <c r="N255" s="30">
        <f>IF(L255="","",L255-M255)</f>
        <v/>
      </c>
      <c r="O255" s="31" t="n"/>
      <c r="P255" s="32">
        <f>IF(O255="","",N255 * O255)</f>
        <v/>
      </c>
      <c r="Q255" s="10">
        <f>_xlfn.XLOOKUP(C255,pcon!C:C,pcon!L:L,"")</f>
        <v/>
      </c>
      <c r="R255" s="98">
        <f>(Q255 / 80) * (O255 * 100)</f>
        <v/>
      </c>
      <c r="S255" s="31" t="n"/>
      <c r="T255" s="31" t="n"/>
      <c r="U255" s="33">
        <f>IF(N255="","",R255 * N255)</f>
        <v/>
      </c>
      <c r="V255" s="4" t="n"/>
      <c r="W255" s="33">
        <f>IF(S255&amp;U255="","",U255 * S255)</f>
        <v/>
      </c>
      <c r="X255" s="33">
        <f>IF(W255="","",U255 + W255)</f>
        <v/>
      </c>
      <c r="Y255" s="33">
        <f>IF(T255="","",U255 * T255)</f>
        <v/>
      </c>
      <c r="Z255" s="34">
        <f>IF(U255="","",X255-V255-Y255)</f>
        <v/>
      </c>
    </row>
    <row r="256">
      <c r="A256" s="25" t="n">
        <v>252</v>
      </c>
      <c r="B256" s="26">
        <f>_xlfn.XLOOKUP(C256,purchase!C:C,pcon!B:B,"")</f>
        <v/>
      </c>
      <c r="C256" s="4" t="n"/>
      <c r="D256" s="29">
        <f>_xlfn.XLOOKUP(C256,purchase!C:C,pcon!D:D,"")</f>
        <v/>
      </c>
      <c r="E256" s="29">
        <f>_xlfn.XLOOKUP(C256,purchase!C:C,pcon!E:E,"")</f>
        <v/>
      </c>
      <c r="F256" s="4" t="n"/>
      <c r="G256" s="27" t="n"/>
      <c r="H256" s="28" t="n"/>
      <c r="I256" s="4" t="n"/>
      <c r="J256" s="4" t="n"/>
      <c r="K256" s="4" t="n"/>
      <c r="L256" s="30">
        <f>IF(J256="","",J256-K256)</f>
        <v/>
      </c>
      <c r="M256" s="4" t="n"/>
      <c r="N256" s="30">
        <f>IF(L256="","",L256-M256)</f>
        <v/>
      </c>
      <c r="O256" s="31" t="n"/>
      <c r="P256" s="32">
        <f>IF(O256="","",N256 * O256)</f>
        <v/>
      </c>
      <c r="Q256" s="10">
        <f>_xlfn.XLOOKUP(C256,pcon!C:C,pcon!L:L,"")</f>
        <v/>
      </c>
      <c r="R256" s="98">
        <f>(Q256 / 80) * (O256 * 100)</f>
        <v/>
      </c>
      <c r="S256" s="31" t="n"/>
      <c r="T256" s="31" t="n"/>
      <c r="U256" s="33">
        <f>IF(N256="","",R256 * N256)</f>
        <v/>
      </c>
      <c r="V256" s="4" t="n"/>
      <c r="W256" s="33">
        <f>IF(S256&amp;U256="","",U256 * S256)</f>
        <v/>
      </c>
      <c r="X256" s="33">
        <f>IF(W256="","",U256 + W256)</f>
        <v/>
      </c>
      <c r="Y256" s="33">
        <f>IF(T256="","",U256 * T256)</f>
        <v/>
      </c>
      <c r="Z256" s="34">
        <f>IF(U256="","",X256-V256-Y256)</f>
        <v/>
      </c>
    </row>
    <row r="257">
      <c r="A257" s="25" t="n">
        <v>253</v>
      </c>
      <c r="B257" s="26">
        <f>_xlfn.XLOOKUP(C257,purchase!C:C,pcon!B:B,"")</f>
        <v/>
      </c>
      <c r="C257" s="4" t="n"/>
      <c r="D257" s="29">
        <f>_xlfn.XLOOKUP(C257,purchase!C:C,pcon!D:D,"")</f>
        <v/>
      </c>
      <c r="E257" s="29">
        <f>_xlfn.XLOOKUP(C257,purchase!C:C,pcon!E:E,"")</f>
        <v/>
      </c>
      <c r="F257" s="4" t="n"/>
      <c r="G257" s="27" t="n"/>
      <c r="H257" s="28" t="n"/>
      <c r="I257" s="4" t="n"/>
      <c r="J257" s="4" t="n"/>
      <c r="K257" s="4" t="n"/>
      <c r="L257" s="30">
        <f>IF(J257="","",J257-K257)</f>
        <v/>
      </c>
      <c r="M257" s="4" t="n"/>
      <c r="N257" s="30">
        <f>IF(L257="","",L257-M257)</f>
        <v/>
      </c>
      <c r="O257" s="31" t="n"/>
      <c r="P257" s="32">
        <f>IF(O257="","",N257 * O257)</f>
        <v/>
      </c>
      <c r="Q257" s="10">
        <f>_xlfn.XLOOKUP(C257,pcon!C:C,pcon!L:L,"")</f>
        <v/>
      </c>
      <c r="R257" s="98">
        <f>(Q257 / 80) * (O257 * 100)</f>
        <v/>
      </c>
      <c r="S257" s="31" t="n"/>
      <c r="T257" s="31" t="n"/>
      <c r="U257" s="33">
        <f>IF(N257="","",R257 * N257)</f>
        <v/>
      </c>
      <c r="V257" s="4" t="n"/>
      <c r="W257" s="33">
        <f>IF(S257&amp;U257="","",U257 * S257)</f>
        <v/>
      </c>
      <c r="X257" s="33">
        <f>IF(W257="","",U257 + W257)</f>
        <v/>
      </c>
      <c r="Y257" s="33">
        <f>IF(T257="","",U257 * T257)</f>
        <v/>
      </c>
      <c r="Z257" s="34">
        <f>IF(U257="","",X257-V257-Y257)</f>
        <v/>
      </c>
    </row>
    <row r="258">
      <c r="A258" s="25" t="n">
        <v>254</v>
      </c>
      <c r="B258" s="26">
        <f>_xlfn.XLOOKUP(C258,purchase!C:C,pcon!B:B,"")</f>
        <v/>
      </c>
      <c r="C258" s="4" t="n"/>
      <c r="D258" s="29">
        <f>_xlfn.XLOOKUP(C258,purchase!C:C,pcon!D:D,"")</f>
        <v/>
      </c>
      <c r="E258" s="29">
        <f>_xlfn.XLOOKUP(C258,purchase!C:C,pcon!E:E,"")</f>
        <v/>
      </c>
      <c r="F258" s="4" t="n"/>
      <c r="G258" s="27" t="n"/>
      <c r="H258" s="28" t="n"/>
      <c r="I258" s="4" t="n"/>
      <c r="J258" s="4" t="n"/>
      <c r="K258" s="4" t="n"/>
      <c r="L258" s="30">
        <f>IF(J258="","",J258-K258)</f>
        <v/>
      </c>
      <c r="M258" s="4" t="n"/>
      <c r="N258" s="30">
        <f>IF(L258="","",L258-M258)</f>
        <v/>
      </c>
      <c r="O258" s="31" t="n"/>
      <c r="P258" s="32">
        <f>IF(O258="","",N258 * O258)</f>
        <v/>
      </c>
      <c r="Q258" s="10">
        <f>_xlfn.XLOOKUP(C258,pcon!C:C,pcon!L:L,"")</f>
        <v/>
      </c>
      <c r="R258" s="98">
        <f>(Q258 / 80) * (O258 * 100)</f>
        <v/>
      </c>
      <c r="S258" s="31" t="n"/>
      <c r="T258" s="31" t="n"/>
      <c r="U258" s="33">
        <f>IF(N258="","",R258 * N258)</f>
        <v/>
      </c>
      <c r="V258" s="4" t="n"/>
      <c r="W258" s="33">
        <f>IF(S258&amp;U258="","",U258 * S258)</f>
        <v/>
      </c>
      <c r="X258" s="33">
        <f>IF(W258="","",U258 + W258)</f>
        <v/>
      </c>
      <c r="Y258" s="33">
        <f>IF(T258="","",U258 * T258)</f>
        <v/>
      </c>
      <c r="Z258" s="34">
        <f>IF(U258="","",X258-V258-Y258)</f>
        <v/>
      </c>
    </row>
    <row r="259">
      <c r="A259" s="25" t="n">
        <v>255</v>
      </c>
      <c r="B259" s="26">
        <f>_xlfn.XLOOKUP(C259,purchase!C:C,pcon!B:B,"")</f>
        <v/>
      </c>
      <c r="C259" s="4" t="n"/>
      <c r="D259" s="29">
        <f>_xlfn.XLOOKUP(C259,purchase!C:C,pcon!D:D,"")</f>
        <v/>
      </c>
      <c r="E259" s="29">
        <f>_xlfn.XLOOKUP(C259,purchase!C:C,pcon!E:E,"")</f>
        <v/>
      </c>
      <c r="F259" s="4" t="n"/>
      <c r="G259" s="27" t="n"/>
      <c r="H259" s="28" t="n"/>
      <c r="I259" s="4" t="n"/>
      <c r="J259" s="4" t="n"/>
      <c r="K259" s="4" t="n"/>
      <c r="L259" s="30">
        <f>IF(J259="","",J259-K259)</f>
        <v/>
      </c>
      <c r="M259" s="4" t="n"/>
      <c r="N259" s="30">
        <f>IF(L259="","",L259-M259)</f>
        <v/>
      </c>
      <c r="O259" s="31" t="n"/>
      <c r="P259" s="32">
        <f>IF(O259="","",N259 * O259)</f>
        <v/>
      </c>
      <c r="Q259" s="10">
        <f>_xlfn.XLOOKUP(C259,pcon!C:C,pcon!L:L,"")</f>
        <v/>
      </c>
      <c r="R259" s="98">
        <f>(Q259 / 80) * (O259 * 100)</f>
        <v/>
      </c>
      <c r="S259" s="31" t="n"/>
      <c r="T259" s="31" t="n"/>
      <c r="U259" s="33">
        <f>IF(N259="","",R259 * N259)</f>
        <v/>
      </c>
      <c r="V259" s="4" t="n"/>
      <c r="W259" s="33">
        <f>IF(S259&amp;U259="","",U259 * S259)</f>
        <v/>
      </c>
      <c r="X259" s="33">
        <f>IF(W259="","",U259 + W259)</f>
        <v/>
      </c>
      <c r="Y259" s="33">
        <f>IF(T259="","",U259 * T259)</f>
        <v/>
      </c>
      <c r="Z259" s="34">
        <f>IF(U259="","",X259-V259-Y259)</f>
        <v/>
      </c>
    </row>
    <row r="260">
      <c r="A260" s="25" t="n">
        <v>256</v>
      </c>
      <c r="B260" s="26">
        <f>_xlfn.XLOOKUP(C260,purchase!C:C,pcon!B:B,"")</f>
        <v/>
      </c>
      <c r="C260" s="4" t="n"/>
      <c r="D260" s="29">
        <f>_xlfn.XLOOKUP(C260,purchase!C:C,pcon!D:D,"")</f>
        <v/>
      </c>
      <c r="E260" s="29">
        <f>_xlfn.XLOOKUP(C260,purchase!C:C,pcon!E:E,"")</f>
        <v/>
      </c>
      <c r="F260" s="4" t="n"/>
      <c r="G260" s="27" t="n"/>
      <c r="H260" s="28" t="n"/>
      <c r="I260" s="4" t="n"/>
      <c r="J260" s="4" t="n"/>
      <c r="K260" s="4" t="n"/>
      <c r="L260" s="30">
        <f>IF(J260="","",J260-K260)</f>
        <v/>
      </c>
      <c r="M260" s="4" t="n"/>
      <c r="N260" s="30">
        <f>IF(L260="","",L260-M260)</f>
        <v/>
      </c>
      <c r="O260" s="31" t="n"/>
      <c r="P260" s="32">
        <f>IF(O260="","",N260 * O260)</f>
        <v/>
      </c>
      <c r="Q260" s="10">
        <f>_xlfn.XLOOKUP(C260,pcon!C:C,pcon!L:L,"")</f>
        <v/>
      </c>
      <c r="R260" s="98">
        <f>(Q260 / 80) * (O260 * 100)</f>
        <v/>
      </c>
      <c r="S260" s="31" t="n"/>
      <c r="T260" s="31" t="n"/>
      <c r="U260" s="33">
        <f>IF(N260="","",R260 * N260)</f>
        <v/>
      </c>
      <c r="V260" s="4" t="n"/>
      <c r="W260" s="33">
        <f>IF(S260&amp;U260="","",U260 * S260)</f>
        <v/>
      </c>
      <c r="X260" s="33">
        <f>IF(W260="","",U260 + W260)</f>
        <v/>
      </c>
      <c r="Y260" s="33">
        <f>IF(T260="","",U260 * T260)</f>
        <v/>
      </c>
      <c r="Z260" s="34">
        <f>IF(U260="","",X260-V260-Y260)</f>
        <v/>
      </c>
    </row>
    <row r="261">
      <c r="A261" s="25" t="n">
        <v>257</v>
      </c>
      <c r="B261" s="26">
        <f>_xlfn.XLOOKUP(C261,purchase!C:C,pcon!B:B,"")</f>
        <v/>
      </c>
      <c r="C261" s="4" t="n"/>
      <c r="D261" s="29">
        <f>_xlfn.XLOOKUP(C261,purchase!C:C,pcon!D:D,"")</f>
        <v/>
      </c>
      <c r="E261" s="29">
        <f>_xlfn.XLOOKUP(C261,purchase!C:C,pcon!E:E,"")</f>
        <v/>
      </c>
      <c r="F261" s="4" t="n"/>
      <c r="G261" s="27" t="n"/>
      <c r="H261" s="28" t="n"/>
      <c r="I261" s="4" t="n"/>
      <c r="J261" s="4" t="n"/>
      <c r="K261" s="4" t="n"/>
      <c r="L261" s="30">
        <f>IF(J261="","",J261-K261)</f>
        <v/>
      </c>
      <c r="M261" s="4" t="n"/>
      <c r="N261" s="30">
        <f>IF(L261="","",L261-M261)</f>
        <v/>
      </c>
      <c r="O261" s="31" t="n"/>
      <c r="P261" s="32">
        <f>IF(O261="","",N261 * O261)</f>
        <v/>
      </c>
      <c r="Q261" s="10">
        <f>_xlfn.XLOOKUP(C261,pcon!C:C,pcon!L:L,"")</f>
        <v/>
      </c>
      <c r="R261" s="98">
        <f>(Q261 / 80) * (O261 * 100)</f>
        <v/>
      </c>
      <c r="S261" s="31" t="n"/>
      <c r="T261" s="31" t="n"/>
      <c r="U261" s="33">
        <f>IF(N261="","",R261 * N261)</f>
        <v/>
      </c>
      <c r="V261" s="4" t="n"/>
      <c r="W261" s="33">
        <f>IF(S261&amp;U261="","",U261 * S261)</f>
        <v/>
      </c>
      <c r="X261" s="33">
        <f>IF(W261="","",U261 + W261)</f>
        <v/>
      </c>
      <c r="Y261" s="33">
        <f>IF(T261="","",U261 * T261)</f>
        <v/>
      </c>
      <c r="Z261" s="34">
        <f>IF(U261="","",X261-V261-Y261)</f>
        <v/>
      </c>
    </row>
    <row r="262">
      <c r="A262" s="25" t="n">
        <v>258</v>
      </c>
      <c r="B262" s="26">
        <f>_xlfn.XLOOKUP(C262,purchase!C:C,pcon!B:B,"")</f>
        <v/>
      </c>
      <c r="C262" s="4" t="n"/>
      <c r="D262" s="29">
        <f>_xlfn.XLOOKUP(C262,purchase!C:C,pcon!D:D,"")</f>
        <v/>
      </c>
      <c r="E262" s="29">
        <f>_xlfn.XLOOKUP(C262,purchase!C:C,pcon!E:E,"")</f>
        <v/>
      </c>
      <c r="F262" s="4" t="n"/>
      <c r="G262" s="27" t="n"/>
      <c r="H262" s="28" t="n"/>
      <c r="I262" s="4" t="n"/>
      <c r="J262" s="4" t="n"/>
      <c r="K262" s="4" t="n"/>
      <c r="L262" s="30">
        <f>IF(J262="","",J262-K262)</f>
        <v/>
      </c>
      <c r="M262" s="4" t="n"/>
      <c r="N262" s="30">
        <f>IF(L262="","",L262-M262)</f>
        <v/>
      </c>
      <c r="O262" s="31" t="n"/>
      <c r="P262" s="32">
        <f>IF(O262="","",N262 * O262)</f>
        <v/>
      </c>
      <c r="Q262" s="10">
        <f>_xlfn.XLOOKUP(C262,pcon!C:C,pcon!L:L,"")</f>
        <v/>
      </c>
      <c r="R262" s="98">
        <f>(Q262 / 80) * (O262 * 100)</f>
        <v/>
      </c>
      <c r="S262" s="31" t="n"/>
      <c r="T262" s="31" t="n"/>
      <c r="U262" s="33">
        <f>IF(N262="","",R262 * N262)</f>
        <v/>
      </c>
      <c r="V262" s="4" t="n"/>
      <c r="W262" s="33">
        <f>IF(S262&amp;U262="","",U262 * S262)</f>
        <v/>
      </c>
      <c r="X262" s="33">
        <f>IF(W262="","",U262 + W262)</f>
        <v/>
      </c>
      <c r="Y262" s="33">
        <f>IF(T262="","",U262 * T262)</f>
        <v/>
      </c>
      <c r="Z262" s="34">
        <f>IF(U262="","",X262-V262-Y262)</f>
        <v/>
      </c>
    </row>
    <row r="263">
      <c r="A263" s="25" t="n">
        <v>259</v>
      </c>
      <c r="B263" s="26">
        <f>_xlfn.XLOOKUP(C263,purchase!C:C,pcon!B:B,"")</f>
        <v/>
      </c>
      <c r="C263" s="4" t="n"/>
      <c r="D263" s="29">
        <f>_xlfn.XLOOKUP(C263,purchase!C:C,pcon!D:D,"")</f>
        <v/>
      </c>
      <c r="E263" s="29">
        <f>_xlfn.XLOOKUP(C263,purchase!C:C,pcon!E:E,"")</f>
        <v/>
      </c>
      <c r="F263" s="4" t="n"/>
      <c r="G263" s="27" t="n"/>
      <c r="H263" s="28" t="n"/>
      <c r="I263" s="4" t="n"/>
      <c r="J263" s="4" t="n"/>
      <c r="K263" s="4" t="n"/>
      <c r="L263" s="30">
        <f>IF(J263="","",J263-K263)</f>
        <v/>
      </c>
      <c r="M263" s="4" t="n"/>
      <c r="N263" s="30">
        <f>IF(L263="","",L263-M263)</f>
        <v/>
      </c>
      <c r="O263" s="31" t="n"/>
      <c r="P263" s="32">
        <f>IF(O263="","",N263 * O263)</f>
        <v/>
      </c>
      <c r="Q263" s="10">
        <f>_xlfn.XLOOKUP(C263,pcon!C:C,pcon!L:L,"")</f>
        <v/>
      </c>
      <c r="R263" s="98">
        <f>(Q263 / 80) * (O263 * 100)</f>
        <v/>
      </c>
      <c r="S263" s="31" t="n"/>
      <c r="T263" s="31" t="n"/>
      <c r="U263" s="33">
        <f>IF(N263="","",R263 * N263)</f>
        <v/>
      </c>
      <c r="V263" s="4" t="n"/>
      <c r="W263" s="33">
        <f>IF(S263&amp;U263="","",U263 * S263)</f>
        <v/>
      </c>
      <c r="X263" s="33">
        <f>IF(W263="","",U263 + W263)</f>
        <v/>
      </c>
      <c r="Y263" s="33">
        <f>IF(T263="","",U263 * T263)</f>
        <v/>
      </c>
      <c r="Z263" s="34">
        <f>IF(U263="","",X263-V263-Y263)</f>
        <v/>
      </c>
    </row>
    <row r="264">
      <c r="A264" s="25" t="n">
        <v>260</v>
      </c>
      <c r="B264" s="26">
        <f>_xlfn.XLOOKUP(C264,purchase!C:C,pcon!B:B,"")</f>
        <v/>
      </c>
      <c r="C264" s="4" t="n"/>
      <c r="D264" s="29">
        <f>_xlfn.XLOOKUP(C264,purchase!C:C,pcon!D:D,"")</f>
        <v/>
      </c>
      <c r="E264" s="29">
        <f>_xlfn.XLOOKUP(C264,purchase!C:C,pcon!E:E,"")</f>
        <v/>
      </c>
      <c r="F264" s="4" t="n"/>
      <c r="G264" s="27" t="n"/>
      <c r="H264" s="28" t="n"/>
      <c r="I264" s="4" t="n"/>
      <c r="J264" s="4" t="n"/>
      <c r="K264" s="4" t="n"/>
      <c r="L264" s="30">
        <f>IF(J264="","",J264-K264)</f>
        <v/>
      </c>
      <c r="M264" s="4" t="n"/>
      <c r="N264" s="30">
        <f>IF(L264="","",L264-M264)</f>
        <v/>
      </c>
      <c r="O264" s="31" t="n"/>
      <c r="P264" s="32">
        <f>IF(O264="","",N264 * O264)</f>
        <v/>
      </c>
      <c r="Q264" s="10">
        <f>_xlfn.XLOOKUP(C264,pcon!C:C,pcon!L:L,"")</f>
        <v/>
      </c>
      <c r="R264" s="98">
        <f>(Q264 / 80) * (O264 * 100)</f>
        <v/>
      </c>
      <c r="S264" s="31" t="n"/>
      <c r="T264" s="31" t="n"/>
      <c r="U264" s="33">
        <f>IF(N264="","",R264 * N264)</f>
        <v/>
      </c>
      <c r="V264" s="4" t="n"/>
      <c r="W264" s="33">
        <f>IF(S264&amp;U264="","",U264 * S264)</f>
        <v/>
      </c>
      <c r="X264" s="33">
        <f>IF(W264="","",U264 + W264)</f>
        <v/>
      </c>
      <c r="Y264" s="33">
        <f>IF(T264="","",U264 * T264)</f>
        <v/>
      </c>
      <c r="Z264" s="34">
        <f>IF(U264="","",X264-V264-Y264)</f>
        <v/>
      </c>
    </row>
    <row r="265">
      <c r="A265" s="25" t="n">
        <v>261</v>
      </c>
      <c r="B265" s="26">
        <f>_xlfn.XLOOKUP(C265,purchase!C:C,pcon!B:B,"")</f>
        <v/>
      </c>
      <c r="C265" s="4" t="n"/>
      <c r="D265" s="29">
        <f>_xlfn.XLOOKUP(C265,purchase!C:C,pcon!D:D,"")</f>
        <v/>
      </c>
      <c r="E265" s="29">
        <f>_xlfn.XLOOKUP(C265,purchase!C:C,pcon!E:E,"")</f>
        <v/>
      </c>
      <c r="F265" s="4" t="n"/>
      <c r="G265" s="27" t="n"/>
      <c r="H265" s="28" t="n"/>
      <c r="I265" s="4" t="n"/>
      <c r="J265" s="4" t="n"/>
      <c r="K265" s="4" t="n"/>
      <c r="L265" s="30">
        <f>IF(J265="","",J265-K265)</f>
        <v/>
      </c>
      <c r="M265" s="4" t="n"/>
      <c r="N265" s="30">
        <f>IF(L265="","",L265-M265)</f>
        <v/>
      </c>
      <c r="O265" s="31" t="n"/>
      <c r="P265" s="32">
        <f>IF(O265="","",N265 * O265)</f>
        <v/>
      </c>
      <c r="Q265" s="10">
        <f>_xlfn.XLOOKUP(C265,pcon!C:C,pcon!L:L,"")</f>
        <v/>
      </c>
      <c r="R265" s="98">
        <f>(Q265 / 80) * (O265 * 100)</f>
        <v/>
      </c>
      <c r="S265" s="31" t="n"/>
      <c r="T265" s="31" t="n"/>
      <c r="U265" s="33">
        <f>IF(N265="","",R265 * N265)</f>
        <v/>
      </c>
      <c r="V265" s="4" t="n"/>
      <c r="W265" s="33">
        <f>IF(S265&amp;U265="","",U265 * S265)</f>
        <v/>
      </c>
      <c r="X265" s="33">
        <f>IF(W265="","",U265 + W265)</f>
        <v/>
      </c>
      <c r="Y265" s="33">
        <f>IF(T265="","",U265 * T265)</f>
        <v/>
      </c>
      <c r="Z265" s="34">
        <f>IF(U265="","",X265-V265-Y265)</f>
        <v/>
      </c>
    </row>
    <row r="266">
      <c r="A266" s="25" t="n">
        <v>262</v>
      </c>
      <c r="B266" s="26">
        <f>_xlfn.XLOOKUP(C266,purchase!C:C,pcon!B:B,"")</f>
        <v/>
      </c>
      <c r="C266" s="4" t="n"/>
      <c r="D266" s="29">
        <f>_xlfn.XLOOKUP(C266,purchase!C:C,pcon!D:D,"")</f>
        <v/>
      </c>
      <c r="E266" s="29">
        <f>_xlfn.XLOOKUP(C266,purchase!C:C,pcon!E:E,"")</f>
        <v/>
      </c>
      <c r="F266" s="4" t="n"/>
      <c r="G266" s="27" t="n"/>
      <c r="H266" s="28" t="n"/>
      <c r="I266" s="4" t="n"/>
      <c r="J266" s="4" t="n"/>
      <c r="K266" s="4" t="n"/>
      <c r="L266" s="30">
        <f>IF(J266="","",J266-K266)</f>
        <v/>
      </c>
      <c r="M266" s="4" t="n"/>
      <c r="N266" s="30">
        <f>IF(L266="","",L266-M266)</f>
        <v/>
      </c>
      <c r="O266" s="31" t="n"/>
      <c r="P266" s="32">
        <f>IF(O266="","",N266 * O266)</f>
        <v/>
      </c>
      <c r="Q266" s="10">
        <f>_xlfn.XLOOKUP(C266,pcon!C:C,pcon!L:L,"")</f>
        <v/>
      </c>
      <c r="R266" s="98">
        <f>(Q266 / 80) * (O266 * 100)</f>
        <v/>
      </c>
      <c r="S266" s="31" t="n"/>
      <c r="T266" s="31" t="n"/>
      <c r="U266" s="33">
        <f>IF(N266="","",R266 * N266)</f>
        <v/>
      </c>
      <c r="V266" s="4" t="n"/>
      <c r="W266" s="33">
        <f>IF(S266&amp;U266="","",U266 * S266)</f>
        <v/>
      </c>
      <c r="X266" s="33">
        <f>IF(W266="","",U266 + W266)</f>
        <v/>
      </c>
      <c r="Y266" s="33">
        <f>IF(T266="","",U266 * T266)</f>
        <v/>
      </c>
      <c r="Z266" s="34">
        <f>IF(U266="","",X266-V266-Y266)</f>
        <v/>
      </c>
    </row>
    <row r="267">
      <c r="A267" s="25" t="n">
        <v>263</v>
      </c>
      <c r="B267" s="26">
        <f>_xlfn.XLOOKUP(C267,purchase!C:C,pcon!B:B,"")</f>
        <v/>
      </c>
      <c r="C267" s="4" t="n"/>
      <c r="D267" s="29">
        <f>_xlfn.XLOOKUP(C267,purchase!C:C,pcon!D:D,"")</f>
        <v/>
      </c>
      <c r="E267" s="29">
        <f>_xlfn.XLOOKUP(C267,purchase!C:C,pcon!E:E,"")</f>
        <v/>
      </c>
      <c r="F267" s="4" t="n"/>
      <c r="G267" s="27" t="n"/>
      <c r="H267" s="28" t="n"/>
      <c r="I267" s="4" t="n"/>
      <c r="J267" s="4" t="n"/>
      <c r="K267" s="4" t="n"/>
      <c r="L267" s="30">
        <f>IF(J267="","",J267-K267)</f>
        <v/>
      </c>
      <c r="M267" s="4" t="n"/>
      <c r="N267" s="30">
        <f>IF(L267="","",L267-M267)</f>
        <v/>
      </c>
      <c r="O267" s="31" t="n"/>
      <c r="P267" s="32">
        <f>IF(O267="","",N267 * O267)</f>
        <v/>
      </c>
      <c r="Q267" s="10">
        <f>_xlfn.XLOOKUP(C267,pcon!C:C,pcon!L:L,"")</f>
        <v/>
      </c>
      <c r="R267" s="98">
        <f>(Q267 / 80) * (O267 * 100)</f>
        <v/>
      </c>
      <c r="S267" s="31" t="n"/>
      <c r="T267" s="31" t="n"/>
      <c r="U267" s="33">
        <f>IF(N267="","",R267 * N267)</f>
        <v/>
      </c>
      <c r="V267" s="4" t="n"/>
      <c r="W267" s="33">
        <f>IF(S267&amp;U267="","",U267 * S267)</f>
        <v/>
      </c>
      <c r="X267" s="33">
        <f>IF(W267="","",U267 + W267)</f>
        <v/>
      </c>
      <c r="Y267" s="33">
        <f>IF(T267="","",U267 * T267)</f>
        <v/>
      </c>
      <c r="Z267" s="34">
        <f>IF(U267="","",X267-V267-Y267)</f>
        <v/>
      </c>
    </row>
    <row r="268">
      <c r="A268" s="25" t="n">
        <v>264</v>
      </c>
      <c r="B268" s="26">
        <f>_xlfn.XLOOKUP(C268,purchase!C:C,pcon!B:B,"")</f>
        <v/>
      </c>
      <c r="C268" s="4" t="n"/>
      <c r="D268" s="29">
        <f>_xlfn.XLOOKUP(C268,purchase!C:C,pcon!D:D,"")</f>
        <v/>
      </c>
      <c r="E268" s="29">
        <f>_xlfn.XLOOKUP(C268,purchase!C:C,pcon!E:E,"")</f>
        <v/>
      </c>
      <c r="F268" s="4" t="n"/>
      <c r="G268" s="27" t="n"/>
      <c r="H268" s="28" t="n"/>
      <c r="I268" s="4" t="n"/>
      <c r="J268" s="4" t="n"/>
      <c r="K268" s="4" t="n"/>
      <c r="L268" s="30">
        <f>IF(J268="","",J268-K268)</f>
        <v/>
      </c>
      <c r="M268" s="4" t="n"/>
      <c r="N268" s="30">
        <f>IF(L268="","",L268-M268)</f>
        <v/>
      </c>
      <c r="O268" s="31" t="n"/>
      <c r="P268" s="32">
        <f>IF(O268="","",N268 * O268)</f>
        <v/>
      </c>
      <c r="Q268" s="10">
        <f>_xlfn.XLOOKUP(C268,pcon!C:C,pcon!L:L,"")</f>
        <v/>
      </c>
      <c r="R268" s="98">
        <f>(Q268 / 80) * (O268 * 100)</f>
        <v/>
      </c>
      <c r="S268" s="31" t="n"/>
      <c r="T268" s="31" t="n"/>
      <c r="U268" s="33">
        <f>IF(N268="","",R268 * N268)</f>
        <v/>
      </c>
      <c r="V268" s="4" t="n"/>
      <c r="W268" s="33">
        <f>IF(S268&amp;U268="","",U268 * S268)</f>
        <v/>
      </c>
      <c r="X268" s="33">
        <f>IF(W268="","",U268 + W268)</f>
        <v/>
      </c>
      <c r="Y268" s="33">
        <f>IF(T268="","",U268 * T268)</f>
        <v/>
      </c>
      <c r="Z268" s="34">
        <f>IF(U268="","",X268-V268-Y268)</f>
        <v/>
      </c>
    </row>
    <row r="269">
      <c r="A269" s="25" t="n">
        <v>265</v>
      </c>
      <c r="B269" s="26">
        <f>_xlfn.XLOOKUP(C269,purchase!C:C,pcon!B:B,"")</f>
        <v/>
      </c>
      <c r="C269" s="4" t="n"/>
      <c r="D269" s="29">
        <f>_xlfn.XLOOKUP(C269,purchase!C:C,pcon!D:D,"")</f>
        <v/>
      </c>
      <c r="E269" s="29">
        <f>_xlfn.XLOOKUP(C269,purchase!C:C,pcon!E:E,"")</f>
        <v/>
      </c>
      <c r="F269" s="4" t="n"/>
      <c r="G269" s="27" t="n"/>
      <c r="H269" s="28" t="n"/>
      <c r="I269" s="4" t="n"/>
      <c r="J269" s="4" t="n"/>
      <c r="K269" s="4" t="n"/>
      <c r="L269" s="30">
        <f>IF(J269="","",J269-K269)</f>
        <v/>
      </c>
      <c r="M269" s="4" t="n"/>
      <c r="N269" s="30">
        <f>IF(L269="","",L269-M269)</f>
        <v/>
      </c>
      <c r="O269" s="31" t="n"/>
      <c r="P269" s="32">
        <f>IF(O269="","",N269 * O269)</f>
        <v/>
      </c>
      <c r="Q269" s="10">
        <f>_xlfn.XLOOKUP(C269,pcon!C:C,pcon!L:L,"")</f>
        <v/>
      </c>
      <c r="R269" s="98">
        <f>(Q269 / 80) * (O269 * 100)</f>
        <v/>
      </c>
      <c r="S269" s="31" t="n"/>
      <c r="T269" s="31" t="n"/>
      <c r="U269" s="33">
        <f>IF(N269="","",R269 * N269)</f>
        <v/>
      </c>
      <c r="V269" s="4" t="n"/>
      <c r="W269" s="33">
        <f>IF(S269&amp;U269="","",U269 * S269)</f>
        <v/>
      </c>
      <c r="X269" s="33">
        <f>IF(W269="","",U269 + W269)</f>
        <v/>
      </c>
      <c r="Y269" s="33">
        <f>IF(T269="","",U269 * T269)</f>
        <v/>
      </c>
      <c r="Z269" s="34">
        <f>IF(U269="","",X269-V269-Y269)</f>
        <v/>
      </c>
    </row>
    <row r="270">
      <c r="A270" s="25" t="n">
        <v>266</v>
      </c>
      <c r="B270" s="26">
        <f>_xlfn.XLOOKUP(C270,purchase!C:C,pcon!B:B,"")</f>
        <v/>
      </c>
      <c r="C270" s="4" t="n"/>
      <c r="D270" s="29">
        <f>_xlfn.XLOOKUP(C270,purchase!C:C,pcon!D:D,"")</f>
        <v/>
      </c>
      <c r="E270" s="29">
        <f>_xlfn.XLOOKUP(C270,purchase!C:C,pcon!E:E,"")</f>
        <v/>
      </c>
      <c r="F270" s="4" t="n"/>
      <c r="G270" s="27" t="n"/>
      <c r="H270" s="28" t="n"/>
      <c r="I270" s="4" t="n"/>
      <c r="J270" s="4" t="n"/>
      <c r="K270" s="4" t="n"/>
      <c r="L270" s="30">
        <f>IF(J270="","",J270-K270)</f>
        <v/>
      </c>
      <c r="M270" s="4" t="n"/>
      <c r="N270" s="30">
        <f>IF(L270="","",L270-M270)</f>
        <v/>
      </c>
      <c r="O270" s="31" t="n"/>
      <c r="P270" s="32">
        <f>IF(O270="","",N270 * O270)</f>
        <v/>
      </c>
      <c r="Q270" s="10">
        <f>_xlfn.XLOOKUP(C270,pcon!C:C,pcon!L:L,"")</f>
        <v/>
      </c>
      <c r="R270" s="98">
        <f>(Q270 / 80) * (O270 * 100)</f>
        <v/>
      </c>
      <c r="S270" s="31" t="n"/>
      <c r="T270" s="31" t="n"/>
      <c r="U270" s="33">
        <f>IF(N270="","",R270 * N270)</f>
        <v/>
      </c>
      <c r="V270" s="4" t="n"/>
      <c r="W270" s="33">
        <f>IF(S270&amp;U270="","",U270 * S270)</f>
        <v/>
      </c>
      <c r="X270" s="33">
        <f>IF(W270="","",U270 + W270)</f>
        <v/>
      </c>
      <c r="Y270" s="33">
        <f>IF(T270="","",U270 * T270)</f>
        <v/>
      </c>
      <c r="Z270" s="34">
        <f>IF(U270="","",X270-V270-Y270)</f>
        <v/>
      </c>
    </row>
    <row r="271">
      <c r="A271" s="25" t="n">
        <v>267</v>
      </c>
      <c r="B271" s="26">
        <f>_xlfn.XLOOKUP(C271,purchase!C:C,pcon!B:B,"")</f>
        <v/>
      </c>
      <c r="C271" s="4" t="n"/>
      <c r="D271" s="29">
        <f>_xlfn.XLOOKUP(C271,purchase!C:C,pcon!D:D,"")</f>
        <v/>
      </c>
      <c r="E271" s="29">
        <f>_xlfn.XLOOKUP(C271,purchase!C:C,pcon!E:E,"")</f>
        <v/>
      </c>
      <c r="F271" s="4" t="n"/>
      <c r="G271" s="27" t="n"/>
      <c r="H271" s="28" t="n"/>
      <c r="I271" s="4" t="n"/>
      <c r="J271" s="4" t="n"/>
      <c r="K271" s="4" t="n"/>
      <c r="L271" s="30">
        <f>IF(J271="","",J271-K271)</f>
        <v/>
      </c>
      <c r="M271" s="4" t="n"/>
      <c r="N271" s="30">
        <f>IF(L271="","",L271-M271)</f>
        <v/>
      </c>
      <c r="O271" s="31" t="n"/>
      <c r="P271" s="32">
        <f>IF(O271="","",N271 * O271)</f>
        <v/>
      </c>
      <c r="Q271" s="10">
        <f>_xlfn.XLOOKUP(C271,pcon!C:C,pcon!L:L,"")</f>
        <v/>
      </c>
      <c r="R271" s="98">
        <f>(Q271 / 80) * (O271 * 100)</f>
        <v/>
      </c>
      <c r="S271" s="31" t="n"/>
      <c r="T271" s="31" t="n"/>
      <c r="U271" s="33">
        <f>IF(N271="","",R271 * N271)</f>
        <v/>
      </c>
      <c r="V271" s="4" t="n"/>
      <c r="W271" s="33">
        <f>IF(S271&amp;U271="","",U271 * S271)</f>
        <v/>
      </c>
      <c r="X271" s="33">
        <f>IF(W271="","",U271 + W271)</f>
        <v/>
      </c>
      <c r="Y271" s="33">
        <f>IF(T271="","",U271 * T271)</f>
        <v/>
      </c>
      <c r="Z271" s="34">
        <f>IF(U271="","",X271-V271-Y271)</f>
        <v/>
      </c>
    </row>
    <row r="272">
      <c r="A272" s="25" t="n">
        <v>268</v>
      </c>
      <c r="B272" s="26">
        <f>_xlfn.XLOOKUP(C272,purchase!C:C,pcon!B:B,"")</f>
        <v/>
      </c>
      <c r="C272" s="4" t="n"/>
      <c r="D272" s="29">
        <f>_xlfn.XLOOKUP(C272,purchase!C:C,pcon!D:D,"")</f>
        <v/>
      </c>
      <c r="E272" s="29">
        <f>_xlfn.XLOOKUP(C272,purchase!C:C,pcon!E:E,"")</f>
        <v/>
      </c>
      <c r="F272" s="4" t="n"/>
      <c r="G272" s="27" t="n"/>
      <c r="H272" s="28" t="n"/>
      <c r="I272" s="4" t="n"/>
      <c r="J272" s="4" t="n"/>
      <c r="K272" s="4" t="n"/>
      <c r="L272" s="30">
        <f>IF(J272="","",J272-K272)</f>
        <v/>
      </c>
      <c r="M272" s="4" t="n"/>
      <c r="N272" s="30">
        <f>IF(L272="","",L272-M272)</f>
        <v/>
      </c>
      <c r="O272" s="31" t="n"/>
      <c r="P272" s="32">
        <f>IF(O272="","",N272 * O272)</f>
        <v/>
      </c>
      <c r="Q272" s="10">
        <f>_xlfn.XLOOKUP(C272,pcon!C:C,pcon!L:L,"")</f>
        <v/>
      </c>
      <c r="R272" s="98">
        <f>(Q272 / 80) * (O272 * 100)</f>
        <v/>
      </c>
      <c r="S272" s="31" t="n"/>
      <c r="T272" s="31" t="n"/>
      <c r="U272" s="33">
        <f>IF(N272="","",R272 * N272)</f>
        <v/>
      </c>
      <c r="V272" s="4" t="n"/>
      <c r="W272" s="33">
        <f>IF(S272&amp;U272="","",U272 * S272)</f>
        <v/>
      </c>
      <c r="X272" s="33">
        <f>IF(W272="","",U272 + W272)</f>
        <v/>
      </c>
      <c r="Y272" s="33">
        <f>IF(T272="","",U272 * T272)</f>
        <v/>
      </c>
      <c r="Z272" s="34">
        <f>IF(U272="","",X272-V272-Y272)</f>
        <v/>
      </c>
    </row>
    <row r="273">
      <c r="A273" s="25" t="n">
        <v>269</v>
      </c>
      <c r="B273" s="26">
        <f>_xlfn.XLOOKUP(C273,purchase!C:C,pcon!B:B,"")</f>
        <v/>
      </c>
      <c r="C273" s="4" t="n"/>
      <c r="D273" s="29">
        <f>_xlfn.XLOOKUP(C273,purchase!C:C,pcon!D:D,"")</f>
        <v/>
      </c>
      <c r="E273" s="29">
        <f>_xlfn.XLOOKUP(C273,purchase!C:C,pcon!E:E,"")</f>
        <v/>
      </c>
      <c r="F273" s="4" t="n"/>
      <c r="G273" s="27" t="n"/>
      <c r="H273" s="28" t="n"/>
      <c r="I273" s="4" t="n"/>
      <c r="J273" s="4" t="n"/>
      <c r="K273" s="4" t="n"/>
      <c r="L273" s="30">
        <f>IF(J273="","",J273-K273)</f>
        <v/>
      </c>
      <c r="M273" s="4" t="n"/>
      <c r="N273" s="30">
        <f>IF(L273="","",L273-M273)</f>
        <v/>
      </c>
      <c r="O273" s="31" t="n"/>
      <c r="P273" s="32">
        <f>IF(O273="","",N273 * O273)</f>
        <v/>
      </c>
      <c r="Q273" s="10">
        <f>_xlfn.XLOOKUP(C273,pcon!C:C,pcon!L:L,"")</f>
        <v/>
      </c>
      <c r="R273" s="98">
        <f>(Q273 / 80) * (O273 * 100)</f>
        <v/>
      </c>
      <c r="S273" s="31" t="n"/>
      <c r="T273" s="31" t="n"/>
      <c r="U273" s="33">
        <f>IF(N273="","",R273 * N273)</f>
        <v/>
      </c>
      <c r="V273" s="4" t="n"/>
      <c r="W273" s="33">
        <f>IF(S273&amp;U273="","",U273 * S273)</f>
        <v/>
      </c>
      <c r="X273" s="33">
        <f>IF(W273="","",U273 + W273)</f>
        <v/>
      </c>
      <c r="Y273" s="33">
        <f>IF(T273="","",U273 * T273)</f>
        <v/>
      </c>
      <c r="Z273" s="34">
        <f>IF(U273="","",X273-V273-Y273)</f>
        <v/>
      </c>
    </row>
    <row r="274">
      <c r="A274" s="25" t="n">
        <v>270</v>
      </c>
      <c r="B274" s="26">
        <f>_xlfn.XLOOKUP(C274,purchase!C:C,pcon!B:B,"")</f>
        <v/>
      </c>
      <c r="C274" s="4" t="n"/>
      <c r="D274" s="29">
        <f>_xlfn.XLOOKUP(C274,purchase!C:C,pcon!D:D,"")</f>
        <v/>
      </c>
      <c r="E274" s="29">
        <f>_xlfn.XLOOKUP(C274,purchase!C:C,pcon!E:E,"")</f>
        <v/>
      </c>
      <c r="F274" s="4" t="n"/>
      <c r="G274" s="27" t="n"/>
      <c r="H274" s="28" t="n"/>
      <c r="I274" s="4" t="n"/>
      <c r="J274" s="4" t="n"/>
      <c r="K274" s="4" t="n"/>
      <c r="L274" s="30">
        <f>IF(J274="","",J274-K274)</f>
        <v/>
      </c>
      <c r="M274" s="4" t="n"/>
      <c r="N274" s="30">
        <f>IF(L274="","",L274-M274)</f>
        <v/>
      </c>
      <c r="O274" s="31" t="n"/>
      <c r="P274" s="32">
        <f>IF(O274="","",N274 * O274)</f>
        <v/>
      </c>
      <c r="Q274" s="10">
        <f>_xlfn.XLOOKUP(C274,pcon!C:C,pcon!L:L,"")</f>
        <v/>
      </c>
      <c r="R274" s="98">
        <f>(Q274 / 80) * (O274 * 100)</f>
        <v/>
      </c>
      <c r="S274" s="31" t="n"/>
      <c r="T274" s="31" t="n"/>
      <c r="U274" s="33">
        <f>IF(N274="","",R274 * N274)</f>
        <v/>
      </c>
      <c r="V274" s="4" t="n"/>
      <c r="W274" s="33">
        <f>IF(S274&amp;U274="","",U274 * S274)</f>
        <v/>
      </c>
      <c r="X274" s="33">
        <f>IF(W274="","",U274 + W274)</f>
        <v/>
      </c>
      <c r="Y274" s="33">
        <f>IF(T274="","",U274 * T274)</f>
        <v/>
      </c>
      <c r="Z274" s="34">
        <f>IF(U274="","",X274-V274-Y274)</f>
        <v/>
      </c>
    </row>
    <row r="275">
      <c r="A275" s="25" t="n">
        <v>271</v>
      </c>
      <c r="B275" s="26">
        <f>_xlfn.XLOOKUP(C275,purchase!C:C,pcon!B:B,"")</f>
        <v/>
      </c>
      <c r="C275" s="4" t="n"/>
      <c r="D275" s="29">
        <f>_xlfn.XLOOKUP(C275,purchase!C:C,pcon!D:D,"")</f>
        <v/>
      </c>
      <c r="E275" s="29">
        <f>_xlfn.XLOOKUP(C275,purchase!C:C,pcon!E:E,"")</f>
        <v/>
      </c>
      <c r="F275" s="4" t="n"/>
      <c r="G275" s="27" t="n"/>
      <c r="H275" s="28" t="n"/>
      <c r="I275" s="4" t="n"/>
      <c r="J275" s="4" t="n"/>
      <c r="K275" s="4" t="n"/>
      <c r="L275" s="30">
        <f>IF(J275="","",J275-K275)</f>
        <v/>
      </c>
      <c r="M275" s="4" t="n"/>
      <c r="N275" s="30">
        <f>IF(L275="","",L275-M275)</f>
        <v/>
      </c>
      <c r="O275" s="31" t="n"/>
      <c r="P275" s="32">
        <f>IF(O275="","",N275 * O275)</f>
        <v/>
      </c>
      <c r="Q275" s="10">
        <f>_xlfn.XLOOKUP(C275,pcon!C:C,pcon!L:L,"")</f>
        <v/>
      </c>
      <c r="R275" s="98">
        <f>(Q275 / 80) * (O275 * 100)</f>
        <v/>
      </c>
      <c r="S275" s="31" t="n"/>
      <c r="T275" s="31" t="n"/>
      <c r="U275" s="33">
        <f>IF(N275="","",R275 * N275)</f>
        <v/>
      </c>
      <c r="V275" s="4" t="n"/>
      <c r="W275" s="33">
        <f>IF(S275&amp;U275="","",U275 * S275)</f>
        <v/>
      </c>
      <c r="X275" s="33">
        <f>IF(W275="","",U275 + W275)</f>
        <v/>
      </c>
      <c r="Y275" s="33">
        <f>IF(T275="","",U275 * T275)</f>
        <v/>
      </c>
      <c r="Z275" s="34">
        <f>IF(U275="","",X275-V275-Y275)</f>
        <v/>
      </c>
    </row>
    <row r="276">
      <c r="A276" s="25" t="n">
        <v>272</v>
      </c>
      <c r="B276" s="26">
        <f>_xlfn.XLOOKUP(C276,purchase!C:C,pcon!B:B,"")</f>
        <v/>
      </c>
      <c r="C276" s="4" t="n"/>
      <c r="D276" s="29">
        <f>_xlfn.XLOOKUP(C276,purchase!C:C,pcon!D:D,"")</f>
        <v/>
      </c>
      <c r="E276" s="29">
        <f>_xlfn.XLOOKUP(C276,purchase!C:C,pcon!E:E,"")</f>
        <v/>
      </c>
      <c r="F276" s="4" t="n"/>
      <c r="G276" s="27" t="n"/>
      <c r="H276" s="28" t="n"/>
      <c r="I276" s="4" t="n"/>
      <c r="J276" s="4" t="n"/>
      <c r="K276" s="4" t="n"/>
      <c r="L276" s="30">
        <f>IF(J276="","",J276-K276)</f>
        <v/>
      </c>
      <c r="M276" s="4" t="n"/>
      <c r="N276" s="30">
        <f>IF(L276="","",L276-M276)</f>
        <v/>
      </c>
      <c r="O276" s="31" t="n"/>
      <c r="P276" s="32">
        <f>IF(O276="","",N276 * O276)</f>
        <v/>
      </c>
      <c r="Q276" s="10">
        <f>_xlfn.XLOOKUP(C276,pcon!C:C,pcon!L:L,"")</f>
        <v/>
      </c>
      <c r="R276" s="98">
        <f>(Q276 / 80) * (O276 * 100)</f>
        <v/>
      </c>
      <c r="S276" s="31" t="n"/>
      <c r="T276" s="31" t="n"/>
      <c r="U276" s="33">
        <f>IF(N276="","",R276 * N276)</f>
        <v/>
      </c>
      <c r="V276" s="4" t="n"/>
      <c r="W276" s="33">
        <f>IF(S276&amp;U276="","",U276 * S276)</f>
        <v/>
      </c>
      <c r="X276" s="33">
        <f>IF(W276="","",U276 + W276)</f>
        <v/>
      </c>
      <c r="Y276" s="33">
        <f>IF(T276="","",U276 * T276)</f>
        <v/>
      </c>
      <c r="Z276" s="34">
        <f>IF(U276="","",X276-V276-Y276)</f>
        <v/>
      </c>
    </row>
    <row r="277">
      <c r="A277" s="25" t="n">
        <v>273</v>
      </c>
      <c r="B277" s="26">
        <f>_xlfn.XLOOKUP(C277,purchase!C:C,pcon!B:B,"")</f>
        <v/>
      </c>
      <c r="C277" s="4" t="n"/>
      <c r="D277" s="29">
        <f>_xlfn.XLOOKUP(C277,purchase!C:C,pcon!D:D,"")</f>
        <v/>
      </c>
      <c r="E277" s="29">
        <f>_xlfn.XLOOKUP(C277,purchase!C:C,pcon!E:E,"")</f>
        <v/>
      </c>
      <c r="F277" s="4" t="n"/>
      <c r="G277" s="27" t="n"/>
      <c r="H277" s="28" t="n"/>
      <c r="I277" s="4" t="n"/>
      <c r="J277" s="4" t="n"/>
      <c r="K277" s="4" t="n"/>
      <c r="L277" s="30">
        <f>IF(J277="","",J277-K277)</f>
        <v/>
      </c>
      <c r="M277" s="4" t="n"/>
      <c r="N277" s="30">
        <f>IF(L277="","",L277-M277)</f>
        <v/>
      </c>
      <c r="O277" s="31" t="n"/>
      <c r="P277" s="32">
        <f>IF(O277="","",N277 * O277)</f>
        <v/>
      </c>
      <c r="Q277" s="10">
        <f>_xlfn.XLOOKUP(C277,pcon!C:C,pcon!L:L,"")</f>
        <v/>
      </c>
      <c r="R277" s="98">
        <f>(Q277 / 80) * (O277 * 100)</f>
        <v/>
      </c>
      <c r="S277" s="31" t="n"/>
      <c r="T277" s="31" t="n"/>
      <c r="U277" s="33">
        <f>IF(N277="","",R277 * N277)</f>
        <v/>
      </c>
      <c r="V277" s="4" t="n"/>
      <c r="W277" s="33">
        <f>IF(S277&amp;U277="","",U277 * S277)</f>
        <v/>
      </c>
      <c r="X277" s="33">
        <f>IF(W277="","",U277 + W277)</f>
        <v/>
      </c>
      <c r="Y277" s="33">
        <f>IF(T277="","",U277 * T277)</f>
        <v/>
      </c>
      <c r="Z277" s="34">
        <f>IF(U277="","",X277-V277-Y277)</f>
        <v/>
      </c>
    </row>
    <row r="278">
      <c r="A278" s="25" t="n">
        <v>274</v>
      </c>
      <c r="B278" s="26">
        <f>_xlfn.XLOOKUP(C278,purchase!C:C,pcon!B:B,"")</f>
        <v/>
      </c>
      <c r="C278" s="4" t="n"/>
      <c r="D278" s="29">
        <f>_xlfn.XLOOKUP(C278,purchase!C:C,pcon!D:D,"")</f>
        <v/>
      </c>
      <c r="E278" s="29">
        <f>_xlfn.XLOOKUP(C278,purchase!C:C,pcon!E:E,"")</f>
        <v/>
      </c>
      <c r="F278" s="4" t="n"/>
      <c r="G278" s="27" t="n"/>
      <c r="H278" s="28" t="n"/>
      <c r="I278" s="4" t="n"/>
      <c r="J278" s="4" t="n"/>
      <c r="K278" s="4" t="n"/>
      <c r="L278" s="30">
        <f>IF(J278="","",J278-K278)</f>
        <v/>
      </c>
      <c r="M278" s="4" t="n"/>
      <c r="N278" s="30">
        <f>IF(L278="","",L278-M278)</f>
        <v/>
      </c>
      <c r="O278" s="31" t="n"/>
      <c r="P278" s="32">
        <f>IF(O278="","",N278 * O278)</f>
        <v/>
      </c>
      <c r="Q278" s="10">
        <f>_xlfn.XLOOKUP(C278,pcon!C:C,pcon!L:L,"")</f>
        <v/>
      </c>
      <c r="R278" s="98">
        <f>(Q278 / 80) * (O278 * 100)</f>
        <v/>
      </c>
      <c r="S278" s="31" t="n"/>
      <c r="T278" s="31" t="n"/>
      <c r="U278" s="33">
        <f>IF(N278="","",R278 * N278)</f>
        <v/>
      </c>
      <c r="V278" s="4" t="n"/>
      <c r="W278" s="33">
        <f>IF(S278&amp;U278="","",U278 * S278)</f>
        <v/>
      </c>
      <c r="X278" s="33">
        <f>IF(W278="","",U278 + W278)</f>
        <v/>
      </c>
      <c r="Y278" s="33">
        <f>IF(T278="","",U278 * T278)</f>
        <v/>
      </c>
      <c r="Z278" s="34">
        <f>IF(U278="","",X278-V278-Y278)</f>
        <v/>
      </c>
    </row>
    <row r="279">
      <c r="A279" s="25" t="n">
        <v>275</v>
      </c>
      <c r="B279" s="26">
        <f>_xlfn.XLOOKUP(C279,purchase!C:C,pcon!B:B,"")</f>
        <v/>
      </c>
      <c r="C279" s="4" t="n"/>
      <c r="D279" s="29">
        <f>_xlfn.XLOOKUP(C279,purchase!C:C,pcon!D:D,"")</f>
        <v/>
      </c>
      <c r="E279" s="29">
        <f>_xlfn.XLOOKUP(C279,purchase!C:C,pcon!E:E,"")</f>
        <v/>
      </c>
      <c r="F279" s="4" t="n"/>
      <c r="G279" s="27" t="n"/>
      <c r="H279" s="28" t="n"/>
      <c r="I279" s="4" t="n"/>
      <c r="J279" s="4" t="n"/>
      <c r="K279" s="4" t="n"/>
      <c r="L279" s="30">
        <f>IF(J279="","",J279-K279)</f>
        <v/>
      </c>
      <c r="M279" s="4" t="n"/>
      <c r="N279" s="30">
        <f>IF(L279="","",L279-M279)</f>
        <v/>
      </c>
      <c r="O279" s="31" t="n"/>
      <c r="P279" s="32">
        <f>IF(O279="","",N279 * O279)</f>
        <v/>
      </c>
      <c r="Q279" s="10">
        <f>_xlfn.XLOOKUP(C279,pcon!C:C,pcon!L:L,"")</f>
        <v/>
      </c>
      <c r="R279" s="98">
        <f>(Q279 / 80) * (O279 * 100)</f>
        <v/>
      </c>
      <c r="S279" s="31" t="n"/>
      <c r="T279" s="31" t="n"/>
      <c r="U279" s="33">
        <f>IF(N279="","",R279 * N279)</f>
        <v/>
      </c>
      <c r="V279" s="4" t="n"/>
      <c r="W279" s="33">
        <f>IF(S279&amp;U279="","",U279 * S279)</f>
        <v/>
      </c>
      <c r="X279" s="33">
        <f>IF(W279="","",U279 + W279)</f>
        <v/>
      </c>
      <c r="Y279" s="33">
        <f>IF(T279="","",U279 * T279)</f>
        <v/>
      </c>
      <c r="Z279" s="34">
        <f>IF(U279="","",X279-V279-Y279)</f>
        <v/>
      </c>
    </row>
    <row r="280">
      <c r="A280" s="25" t="n">
        <v>276</v>
      </c>
      <c r="B280" s="26">
        <f>_xlfn.XLOOKUP(C280,purchase!C:C,pcon!B:B,"")</f>
        <v/>
      </c>
      <c r="C280" s="4" t="n"/>
      <c r="D280" s="29">
        <f>_xlfn.XLOOKUP(C280,purchase!C:C,pcon!D:D,"")</f>
        <v/>
      </c>
      <c r="E280" s="29">
        <f>_xlfn.XLOOKUP(C280,purchase!C:C,pcon!E:E,"")</f>
        <v/>
      </c>
      <c r="F280" s="4" t="n"/>
      <c r="G280" s="27" t="n"/>
      <c r="H280" s="28" t="n"/>
      <c r="I280" s="4" t="n"/>
      <c r="J280" s="4" t="n"/>
      <c r="K280" s="4" t="n"/>
      <c r="L280" s="30">
        <f>IF(J280="","",J280-K280)</f>
        <v/>
      </c>
      <c r="M280" s="4" t="n"/>
      <c r="N280" s="30">
        <f>IF(L280="","",L280-M280)</f>
        <v/>
      </c>
      <c r="O280" s="31" t="n"/>
      <c r="P280" s="32">
        <f>IF(O280="","",N280 * O280)</f>
        <v/>
      </c>
      <c r="Q280" s="10">
        <f>_xlfn.XLOOKUP(C280,pcon!C:C,pcon!L:L,"")</f>
        <v/>
      </c>
      <c r="R280" s="98">
        <f>(Q280 / 80) * (O280 * 100)</f>
        <v/>
      </c>
      <c r="S280" s="31" t="n"/>
      <c r="T280" s="31" t="n"/>
      <c r="U280" s="33">
        <f>IF(N280="","",R280 * N280)</f>
        <v/>
      </c>
      <c r="V280" s="4" t="n"/>
      <c r="W280" s="33">
        <f>IF(S280&amp;U280="","",U280 * S280)</f>
        <v/>
      </c>
      <c r="X280" s="33">
        <f>IF(W280="","",U280 + W280)</f>
        <v/>
      </c>
      <c r="Y280" s="33">
        <f>IF(T280="","",U280 * T280)</f>
        <v/>
      </c>
      <c r="Z280" s="34">
        <f>IF(U280="","",X280-V280-Y280)</f>
        <v/>
      </c>
    </row>
    <row r="281">
      <c r="A281" s="25" t="n">
        <v>277</v>
      </c>
      <c r="B281" s="26">
        <f>_xlfn.XLOOKUP(C281,purchase!C:C,pcon!B:B,"")</f>
        <v/>
      </c>
      <c r="C281" s="4" t="n"/>
      <c r="D281" s="29">
        <f>_xlfn.XLOOKUP(C281,purchase!C:C,pcon!D:D,"")</f>
        <v/>
      </c>
      <c r="E281" s="29">
        <f>_xlfn.XLOOKUP(C281,purchase!C:C,pcon!E:E,"")</f>
        <v/>
      </c>
      <c r="F281" s="4" t="n"/>
      <c r="G281" s="27" t="n"/>
      <c r="H281" s="28" t="n"/>
      <c r="I281" s="4" t="n"/>
      <c r="J281" s="4" t="n"/>
      <c r="K281" s="4" t="n"/>
      <c r="L281" s="30">
        <f>IF(J281="","",J281-K281)</f>
        <v/>
      </c>
      <c r="M281" s="4" t="n"/>
      <c r="N281" s="30">
        <f>IF(L281="","",L281-M281)</f>
        <v/>
      </c>
      <c r="O281" s="31" t="n"/>
      <c r="P281" s="32">
        <f>IF(O281="","",N281 * O281)</f>
        <v/>
      </c>
      <c r="Q281" s="10">
        <f>_xlfn.XLOOKUP(C281,pcon!C:C,pcon!L:L,"")</f>
        <v/>
      </c>
      <c r="R281" s="98">
        <f>(Q281 / 80) * (O281 * 100)</f>
        <v/>
      </c>
      <c r="S281" s="31" t="n"/>
      <c r="T281" s="31" t="n"/>
      <c r="U281" s="33">
        <f>IF(N281="","",R281 * N281)</f>
        <v/>
      </c>
      <c r="V281" s="4" t="n"/>
      <c r="W281" s="33">
        <f>IF(S281&amp;U281="","",U281 * S281)</f>
        <v/>
      </c>
      <c r="X281" s="33">
        <f>IF(W281="","",U281 + W281)</f>
        <v/>
      </c>
      <c r="Y281" s="33">
        <f>IF(T281="","",U281 * T281)</f>
        <v/>
      </c>
      <c r="Z281" s="34">
        <f>IF(U281="","",X281-V281-Y281)</f>
        <v/>
      </c>
    </row>
    <row r="282">
      <c r="A282" s="25" t="n">
        <v>278</v>
      </c>
      <c r="B282" s="26">
        <f>_xlfn.XLOOKUP(C282,purchase!C:C,pcon!B:B,"")</f>
        <v/>
      </c>
      <c r="C282" s="4" t="n"/>
      <c r="D282" s="29">
        <f>_xlfn.XLOOKUP(C282,purchase!C:C,pcon!D:D,"")</f>
        <v/>
      </c>
      <c r="E282" s="29">
        <f>_xlfn.XLOOKUP(C282,purchase!C:C,pcon!E:E,"")</f>
        <v/>
      </c>
      <c r="F282" s="4" t="n"/>
      <c r="G282" s="27" t="n"/>
      <c r="H282" s="28" t="n"/>
      <c r="I282" s="4" t="n"/>
      <c r="J282" s="4" t="n"/>
      <c r="K282" s="4" t="n"/>
      <c r="L282" s="30">
        <f>IF(J282="","",J282-K282)</f>
        <v/>
      </c>
      <c r="M282" s="4" t="n"/>
      <c r="N282" s="30">
        <f>IF(L282="","",L282-M282)</f>
        <v/>
      </c>
      <c r="O282" s="31" t="n"/>
      <c r="P282" s="32">
        <f>IF(O282="","",N282 * O282)</f>
        <v/>
      </c>
      <c r="Q282" s="10">
        <f>_xlfn.XLOOKUP(C282,pcon!C:C,pcon!L:L,"")</f>
        <v/>
      </c>
      <c r="R282" s="98">
        <f>(Q282 / 80) * (O282 * 100)</f>
        <v/>
      </c>
      <c r="S282" s="31" t="n"/>
      <c r="T282" s="31" t="n"/>
      <c r="U282" s="33">
        <f>IF(N282="","",R282 * N282)</f>
        <v/>
      </c>
      <c r="V282" s="4" t="n"/>
      <c r="W282" s="33">
        <f>IF(S282&amp;U282="","",U282 * S282)</f>
        <v/>
      </c>
      <c r="X282" s="33">
        <f>IF(W282="","",U282 + W282)</f>
        <v/>
      </c>
      <c r="Y282" s="33">
        <f>IF(T282="","",U282 * T282)</f>
        <v/>
      </c>
      <c r="Z282" s="34">
        <f>IF(U282="","",X282-V282-Y282)</f>
        <v/>
      </c>
    </row>
    <row r="283">
      <c r="A283" s="25" t="n">
        <v>279</v>
      </c>
      <c r="B283" s="26">
        <f>_xlfn.XLOOKUP(C283,purchase!C:C,pcon!B:B,"")</f>
        <v/>
      </c>
      <c r="C283" s="4" t="n"/>
      <c r="D283" s="29">
        <f>_xlfn.XLOOKUP(C283,purchase!C:C,pcon!D:D,"")</f>
        <v/>
      </c>
      <c r="E283" s="29">
        <f>_xlfn.XLOOKUP(C283,purchase!C:C,pcon!E:E,"")</f>
        <v/>
      </c>
      <c r="F283" s="4" t="n"/>
      <c r="G283" s="27" t="n"/>
      <c r="H283" s="28" t="n"/>
      <c r="I283" s="4" t="n"/>
      <c r="J283" s="4" t="n"/>
      <c r="K283" s="4" t="n"/>
      <c r="L283" s="30">
        <f>IF(J283="","",J283-K283)</f>
        <v/>
      </c>
      <c r="M283" s="4" t="n"/>
      <c r="N283" s="30">
        <f>IF(L283="","",L283-M283)</f>
        <v/>
      </c>
      <c r="O283" s="31" t="n"/>
      <c r="P283" s="32">
        <f>IF(O283="","",N283 * O283)</f>
        <v/>
      </c>
      <c r="Q283" s="10">
        <f>_xlfn.XLOOKUP(C283,pcon!C:C,pcon!L:L,"")</f>
        <v/>
      </c>
      <c r="R283" s="98">
        <f>(Q283 / 80) * (O283 * 100)</f>
        <v/>
      </c>
      <c r="S283" s="31" t="n"/>
      <c r="T283" s="31" t="n"/>
      <c r="U283" s="33">
        <f>IF(N283="","",R283 * N283)</f>
        <v/>
      </c>
      <c r="V283" s="4" t="n"/>
      <c r="W283" s="33">
        <f>IF(S283&amp;U283="","",U283 * S283)</f>
        <v/>
      </c>
      <c r="X283" s="33">
        <f>IF(W283="","",U283 + W283)</f>
        <v/>
      </c>
      <c r="Y283" s="33">
        <f>IF(T283="","",U283 * T283)</f>
        <v/>
      </c>
      <c r="Z283" s="34">
        <f>IF(U283="","",X283-V283-Y283)</f>
        <v/>
      </c>
    </row>
    <row r="284">
      <c r="A284" s="25" t="n">
        <v>280</v>
      </c>
      <c r="B284" s="26">
        <f>_xlfn.XLOOKUP(C284,purchase!C:C,pcon!B:B,"")</f>
        <v/>
      </c>
      <c r="C284" s="4" t="n"/>
      <c r="D284" s="29">
        <f>_xlfn.XLOOKUP(C284,purchase!C:C,pcon!D:D,"")</f>
        <v/>
      </c>
      <c r="E284" s="29">
        <f>_xlfn.XLOOKUP(C284,purchase!C:C,pcon!E:E,"")</f>
        <v/>
      </c>
      <c r="F284" s="4" t="n"/>
      <c r="G284" s="27" t="n"/>
      <c r="H284" s="28" t="n"/>
      <c r="I284" s="4" t="n"/>
      <c r="J284" s="4" t="n"/>
      <c r="K284" s="4" t="n"/>
      <c r="L284" s="30">
        <f>IF(J284="","",J284-K284)</f>
        <v/>
      </c>
      <c r="M284" s="4" t="n"/>
      <c r="N284" s="30">
        <f>IF(L284="","",L284-M284)</f>
        <v/>
      </c>
      <c r="O284" s="31" t="n"/>
      <c r="P284" s="32">
        <f>IF(O284="","",N284 * O284)</f>
        <v/>
      </c>
      <c r="Q284" s="10">
        <f>_xlfn.XLOOKUP(C284,pcon!C:C,pcon!L:L,"")</f>
        <v/>
      </c>
      <c r="R284" s="98">
        <f>(Q284 / 80) * (O284 * 100)</f>
        <v/>
      </c>
      <c r="S284" s="31" t="n"/>
      <c r="T284" s="31" t="n"/>
      <c r="U284" s="33">
        <f>IF(N284="","",R284 * N284)</f>
        <v/>
      </c>
      <c r="V284" s="4" t="n"/>
      <c r="W284" s="33">
        <f>IF(S284&amp;U284="","",U284 * S284)</f>
        <v/>
      </c>
      <c r="X284" s="33">
        <f>IF(W284="","",U284 + W284)</f>
        <v/>
      </c>
      <c r="Y284" s="33">
        <f>IF(T284="","",U284 * T284)</f>
        <v/>
      </c>
      <c r="Z284" s="34">
        <f>IF(U284="","",X284-V284-Y284)</f>
        <v/>
      </c>
    </row>
    <row r="285">
      <c r="A285" s="25" t="n">
        <v>281</v>
      </c>
      <c r="B285" s="26">
        <f>_xlfn.XLOOKUP(C285,purchase!C:C,pcon!B:B,"")</f>
        <v/>
      </c>
      <c r="C285" s="4" t="n"/>
      <c r="D285" s="29">
        <f>_xlfn.XLOOKUP(C285,purchase!C:C,pcon!D:D,"")</f>
        <v/>
      </c>
      <c r="E285" s="29">
        <f>_xlfn.XLOOKUP(C285,purchase!C:C,pcon!E:E,"")</f>
        <v/>
      </c>
      <c r="F285" s="4" t="n"/>
      <c r="G285" s="27" t="n"/>
      <c r="H285" s="28" t="n"/>
      <c r="I285" s="4" t="n"/>
      <c r="J285" s="4" t="n"/>
      <c r="K285" s="4" t="n"/>
      <c r="L285" s="30">
        <f>IF(J285="","",J285-K285)</f>
        <v/>
      </c>
      <c r="M285" s="4" t="n"/>
      <c r="N285" s="30">
        <f>IF(L285="","",L285-M285)</f>
        <v/>
      </c>
      <c r="O285" s="31" t="n"/>
      <c r="P285" s="32">
        <f>IF(O285="","",N285 * O285)</f>
        <v/>
      </c>
      <c r="Q285" s="10">
        <f>_xlfn.XLOOKUP(C285,pcon!C:C,pcon!L:L,"")</f>
        <v/>
      </c>
      <c r="R285" s="98">
        <f>(Q285 / 80) * (O285 * 100)</f>
        <v/>
      </c>
      <c r="S285" s="31" t="n"/>
      <c r="T285" s="31" t="n"/>
      <c r="U285" s="33">
        <f>IF(N285="","",R285 * N285)</f>
        <v/>
      </c>
      <c r="V285" s="4" t="n"/>
      <c r="W285" s="33">
        <f>IF(S285&amp;U285="","",U285 * S285)</f>
        <v/>
      </c>
      <c r="X285" s="33">
        <f>IF(W285="","",U285 + W285)</f>
        <v/>
      </c>
      <c r="Y285" s="33">
        <f>IF(T285="","",U285 * T285)</f>
        <v/>
      </c>
      <c r="Z285" s="34">
        <f>IF(U285="","",X285-V285-Y285)</f>
        <v/>
      </c>
    </row>
    <row r="286">
      <c r="A286" s="25" t="n">
        <v>282</v>
      </c>
      <c r="B286" s="26">
        <f>_xlfn.XLOOKUP(C286,purchase!C:C,pcon!B:B,"")</f>
        <v/>
      </c>
      <c r="C286" s="4" t="n"/>
      <c r="D286" s="29">
        <f>_xlfn.XLOOKUP(C286,purchase!C:C,pcon!D:D,"")</f>
        <v/>
      </c>
      <c r="E286" s="29">
        <f>_xlfn.XLOOKUP(C286,purchase!C:C,pcon!E:E,"")</f>
        <v/>
      </c>
      <c r="F286" s="4" t="n"/>
      <c r="G286" s="27" t="n"/>
      <c r="H286" s="28" t="n"/>
      <c r="I286" s="4" t="n"/>
      <c r="J286" s="4" t="n"/>
      <c r="K286" s="4" t="n"/>
      <c r="L286" s="30">
        <f>IF(J286="","",J286-K286)</f>
        <v/>
      </c>
      <c r="M286" s="4" t="n"/>
      <c r="N286" s="30">
        <f>IF(L286="","",L286-M286)</f>
        <v/>
      </c>
      <c r="O286" s="31" t="n"/>
      <c r="P286" s="32">
        <f>IF(O286="","",N286 * O286)</f>
        <v/>
      </c>
      <c r="Q286" s="10">
        <f>_xlfn.XLOOKUP(C286,pcon!C:C,pcon!L:L,"")</f>
        <v/>
      </c>
      <c r="R286" s="98">
        <f>(Q286 / 80) * (O286 * 100)</f>
        <v/>
      </c>
      <c r="S286" s="31" t="n"/>
      <c r="T286" s="31" t="n"/>
      <c r="U286" s="33">
        <f>IF(N286="","",R286 * N286)</f>
        <v/>
      </c>
      <c r="V286" s="4" t="n"/>
      <c r="W286" s="33">
        <f>IF(S286&amp;U286="","",U286 * S286)</f>
        <v/>
      </c>
      <c r="X286" s="33">
        <f>IF(W286="","",U286 + W286)</f>
        <v/>
      </c>
      <c r="Y286" s="33">
        <f>IF(T286="","",U286 * T286)</f>
        <v/>
      </c>
      <c r="Z286" s="34">
        <f>IF(U286="","",X286-V286-Y286)</f>
        <v/>
      </c>
    </row>
    <row r="287">
      <c r="A287" s="25" t="n">
        <v>283</v>
      </c>
      <c r="B287" s="26">
        <f>_xlfn.XLOOKUP(C287,purchase!C:C,pcon!B:B,"")</f>
        <v/>
      </c>
      <c r="C287" s="4" t="n"/>
      <c r="D287" s="29">
        <f>_xlfn.XLOOKUP(C287,purchase!C:C,pcon!D:D,"")</f>
        <v/>
      </c>
      <c r="E287" s="29">
        <f>_xlfn.XLOOKUP(C287,purchase!C:C,pcon!E:E,"")</f>
        <v/>
      </c>
      <c r="F287" s="4" t="n"/>
      <c r="G287" s="27" t="n"/>
      <c r="H287" s="28" t="n"/>
      <c r="I287" s="4" t="n"/>
      <c r="J287" s="4" t="n"/>
      <c r="K287" s="4" t="n"/>
      <c r="L287" s="30">
        <f>IF(J287="","",J287-K287)</f>
        <v/>
      </c>
      <c r="M287" s="4" t="n"/>
      <c r="N287" s="30">
        <f>IF(L287="","",L287-M287)</f>
        <v/>
      </c>
      <c r="O287" s="31" t="n"/>
      <c r="P287" s="32">
        <f>IF(O287="","",N287 * O287)</f>
        <v/>
      </c>
      <c r="Q287" s="10">
        <f>_xlfn.XLOOKUP(C287,pcon!C:C,pcon!L:L,"")</f>
        <v/>
      </c>
      <c r="R287" s="98">
        <f>(Q287 / 80) * (O287 * 100)</f>
        <v/>
      </c>
      <c r="S287" s="31" t="n"/>
      <c r="T287" s="31" t="n"/>
      <c r="U287" s="33">
        <f>IF(N287="","",R287 * N287)</f>
        <v/>
      </c>
      <c r="V287" s="4" t="n"/>
      <c r="W287" s="33">
        <f>IF(S287&amp;U287="","",U287 * S287)</f>
        <v/>
      </c>
      <c r="X287" s="33">
        <f>IF(W287="","",U287 + W287)</f>
        <v/>
      </c>
      <c r="Y287" s="33">
        <f>IF(T287="","",U287 * T287)</f>
        <v/>
      </c>
      <c r="Z287" s="34">
        <f>IF(U287="","",X287-V287-Y287)</f>
        <v/>
      </c>
    </row>
    <row r="288">
      <c r="A288" s="25" t="n">
        <v>284</v>
      </c>
      <c r="B288" s="26">
        <f>_xlfn.XLOOKUP(C288,purchase!C:C,pcon!B:B,"")</f>
        <v/>
      </c>
      <c r="C288" s="4" t="n"/>
      <c r="D288" s="29">
        <f>_xlfn.XLOOKUP(C288,purchase!C:C,pcon!D:D,"")</f>
        <v/>
      </c>
      <c r="E288" s="29">
        <f>_xlfn.XLOOKUP(C288,purchase!C:C,pcon!E:E,"")</f>
        <v/>
      </c>
      <c r="F288" s="4" t="n"/>
      <c r="G288" s="27" t="n"/>
      <c r="H288" s="28" t="n"/>
      <c r="I288" s="4" t="n"/>
      <c r="J288" s="4" t="n"/>
      <c r="K288" s="4" t="n"/>
      <c r="L288" s="30">
        <f>IF(J288="","",J288-K288)</f>
        <v/>
      </c>
      <c r="M288" s="4" t="n"/>
      <c r="N288" s="30">
        <f>IF(L288="","",L288-M288)</f>
        <v/>
      </c>
      <c r="O288" s="31" t="n"/>
      <c r="P288" s="32">
        <f>IF(O288="","",N288 * O288)</f>
        <v/>
      </c>
      <c r="Q288" s="10">
        <f>_xlfn.XLOOKUP(C288,pcon!C:C,pcon!L:L,"")</f>
        <v/>
      </c>
      <c r="R288" s="98">
        <f>(Q288 / 80) * (O288 * 100)</f>
        <v/>
      </c>
      <c r="S288" s="31" t="n"/>
      <c r="T288" s="31" t="n"/>
      <c r="U288" s="33">
        <f>IF(N288="","",R288 * N288)</f>
        <v/>
      </c>
      <c r="V288" s="4" t="n"/>
      <c r="W288" s="33">
        <f>IF(S288&amp;U288="","",U288 * S288)</f>
        <v/>
      </c>
      <c r="X288" s="33">
        <f>IF(W288="","",U288 + W288)</f>
        <v/>
      </c>
      <c r="Y288" s="33">
        <f>IF(T288="","",U288 * T288)</f>
        <v/>
      </c>
      <c r="Z288" s="34">
        <f>IF(U288="","",X288-V288-Y288)</f>
        <v/>
      </c>
    </row>
    <row r="289">
      <c r="A289" s="25" t="n">
        <v>285</v>
      </c>
      <c r="B289" s="26">
        <f>_xlfn.XLOOKUP(C289,purchase!C:C,pcon!B:B,"")</f>
        <v/>
      </c>
      <c r="C289" s="4" t="n"/>
      <c r="D289" s="29">
        <f>_xlfn.XLOOKUP(C289,purchase!C:C,pcon!D:D,"")</f>
        <v/>
      </c>
      <c r="E289" s="29">
        <f>_xlfn.XLOOKUP(C289,purchase!C:C,pcon!E:E,"")</f>
        <v/>
      </c>
      <c r="F289" s="4" t="n"/>
      <c r="G289" s="27" t="n"/>
      <c r="H289" s="28" t="n"/>
      <c r="I289" s="4" t="n"/>
      <c r="J289" s="4" t="n"/>
      <c r="K289" s="4" t="n"/>
      <c r="L289" s="30">
        <f>IF(J289="","",J289-K289)</f>
        <v/>
      </c>
      <c r="M289" s="4" t="n"/>
      <c r="N289" s="30">
        <f>IF(L289="","",L289-M289)</f>
        <v/>
      </c>
      <c r="O289" s="31" t="n"/>
      <c r="P289" s="32">
        <f>IF(O289="","",N289 * O289)</f>
        <v/>
      </c>
      <c r="Q289" s="10">
        <f>_xlfn.XLOOKUP(C289,pcon!C:C,pcon!L:L,"")</f>
        <v/>
      </c>
      <c r="R289" s="98">
        <f>(Q289 / 80) * (O289 * 100)</f>
        <v/>
      </c>
      <c r="S289" s="31" t="n"/>
      <c r="T289" s="31" t="n"/>
      <c r="U289" s="33">
        <f>IF(N289="","",R289 * N289)</f>
        <v/>
      </c>
      <c r="V289" s="4" t="n"/>
      <c r="W289" s="33">
        <f>IF(S289&amp;U289="","",U289 * S289)</f>
        <v/>
      </c>
      <c r="X289" s="33">
        <f>IF(W289="","",U289 + W289)</f>
        <v/>
      </c>
      <c r="Y289" s="33">
        <f>IF(T289="","",U289 * T289)</f>
        <v/>
      </c>
      <c r="Z289" s="34">
        <f>IF(U289="","",X289-V289-Y289)</f>
        <v/>
      </c>
    </row>
    <row r="290">
      <c r="A290" s="25" t="n">
        <v>286</v>
      </c>
      <c r="B290" s="26">
        <f>_xlfn.XLOOKUP(C290,purchase!C:C,pcon!B:B,"")</f>
        <v/>
      </c>
      <c r="C290" s="4" t="n"/>
      <c r="D290" s="29">
        <f>_xlfn.XLOOKUP(C290,purchase!C:C,pcon!D:D,"")</f>
        <v/>
      </c>
      <c r="E290" s="29">
        <f>_xlfn.XLOOKUP(C290,purchase!C:C,pcon!E:E,"")</f>
        <v/>
      </c>
      <c r="F290" s="4" t="n"/>
      <c r="G290" s="27" t="n"/>
      <c r="H290" s="28" t="n"/>
      <c r="I290" s="4" t="n"/>
      <c r="J290" s="4" t="n"/>
      <c r="K290" s="4" t="n"/>
      <c r="L290" s="30">
        <f>IF(J290="","",J290-K290)</f>
        <v/>
      </c>
      <c r="M290" s="4" t="n"/>
      <c r="N290" s="30">
        <f>IF(L290="","",L290-M290)</f>
        <v/>
      </c>
      <c r="O290" s="31" t="n"/>
      <c r="P290" s="32">
        <f>IF(O290="","",N290 * O290)</f>
        <v/>
      </c>
      <c r="Q290" s="10">
        <f>_xlfn.XLOOKUP(C290,pcon!C:C,pcon!L:L,"")</f>
        <v/>
      </c>
      <c r="R290" s="98">
        <f>(Q290 / 80) * (O290 * 100)</f>
        <v/>
      </c>
      <c r="S290" s="31" t="n"/>
      <c r="T290" s="31" t="n"/>
      <c r="U290" s="33">
        <f>IF(N290="","",R290 * N290)</f>
        <v/>
      </c>
      <c r="V290" s="4" t="n"/>
      <c r="W290" s="33">
        <f>IF(S290&amp;U290="","",U290 * S290)</f>
        <v/>
      </c>
      <c r="X290" s="33">
        <f>IF(W290="","",U290 + W290)</f>
        <v/>
      </c>
      <c r="Y290" s="33">
        <f>IF(T290="","",U290 * T290)</f>
        <v/>
      </c>
      <c r="Z290" s="34">
        <f>IF(U290="","",X290-V290-Y290)</f>
        <v/>
      </c>
    </row>
    <row r="291">
      <c r="A291" s="25" t="n">
        <v>287</v>
      </c>
      <c r="B291" s="26">
        <f>_xlfn.XLOOKUP(C291,purchase!C:C,pcon!B:B,"")</f>
        <v/>
      </c>
      <c r="C291" s="4" t="n"/>
      <c r="D291" s="29">
        <f>_xlfn.XLOOKUP(C291,purchase!C:C,pcon!D:D,"")</f>
        <v/>
      </c>
      <c r="E291" s="29">
        <f>_xlfn.XLOOKUP(C291,purchase!C:C,pcon!E:E,"")</f>
        <v/>
      </c>
      <c r="F291" s="4" t="n"/>
      <c r="G291" s="27" t="n"/>
      <c r="H291" s="28" t="n"/>
      <c r="I291" s="4" t="n"/>
      <c r="J291" s="4" t="n"/>
      <c r="K291" s="4" t="n"/>
      <c r="L291" s="30">
        <f>IF(J291="","",J291-K291)</f>
        <v/>
      </c>
      <c r="M291" s="4" t="n"/>
      <c r="N291" s="30">
        <f>IF(L291="","",L291-M291)</f>
        <v/>
      </c>
      <c r="O291" s="31" t="n"/>
      <c r="P291" s="32">
        <f>IF(O291="","",N291 * O291)</f>
        <v/>
      </c>
      <c r="Q291" s="10">
        <f>_xlfn.XLOOKUP(C291,pcon!C:C,pcon!L:L,"")</f>
        <v/>
      </c>
      <c r="R291" s="98">
        <f>(Q291 / 80) * (O291 * 100)</f>
        <v/>
      </c>
      <c r="S291" s="31" t="n"/>
      <c r="T291" s="31" t="n"/>
      <c r="U291" s="33">
        <f>IF(N291="","",R291 * N291)</f>
        <v/>
      </c>
      <c r="V291" s="4" t="n"/>
      <c r="W291" s="33">
        <f>IF(S291&amp;U291="","",U291 * S291)</f>
        <v/>
      </c>
      <c r="X291" s="33">
        <f>IF(W291="","",U291 + W291)</f>
        <v/>
      </c>
      <c r="Y291" s="33">
        <f>IF(T291="","",U291 * T291)</f>
        <v/>
      </c>
      <c r="Z291" s="34">
        <f>IF(U291="","",X291-V291-Y291)</f>
        <v/>
      </c>
    </row>
    <row r="292">
      <c r="A292" s="25" t="n">
        <v>288</v>
      </c>
      <c r="B292" s="26">
        <f>_xlfn.XLOOKUP(C292,purchase!C:C,pcon!B:B,"")</f>
        <v/>
      </c>
      <c r="C292" s="4" t="n"/>
      <c r="D292" s="29">
        <f>_xlfn.XLOOKUP(C292,purchase!C:C,pcon!D:D,"")</f>
        <v/>
      </c>
      <c r="E292" s="29">
        <f>_xlfn.XLOOKUP(C292,purchase!C:C,pcon!E:E,"")</f>
        <v/>
      </c>
      <c r="F292" s="4" t="n"/>
      <c r="G292" s="27" t="n"/>
      <c r="H292" s="28" t="n"/>
      <c r="I292" s="4" t="n"/>
      <c r="J292" s="4" t="n"/>
      <c r="K292" s="4" t="n"/>
      <c r="L292" s="30">
        <f>IF(J292="","",J292-K292)</f>
        <v/>
      </c>
      <c r="M292" s="4" t="n"/>
      <c r="N292" s="30">
        <f>IF(L292="","",L292-M292)</f>
        <v/>
      </c>
      <c r="O292" s="31" t="n"/>
      <c r="P292" s="32">
        <f>IF(O292="","",N292 * O292)</f>
        <v/>
      </c>
      <c r="Q292" s="10">
        <f>_xlfn.XLOOKUP(C292,pcon!C:C,pcon!L:L,"")</f>
        <v/>
      </c>
      <c r="R292" s="98">
        <f>(Q292 / 80) * (O292 * 100)</f>
        <v/>
      </c>
      <c r="S292" s="31" t="n"/>
      <c r="T292" s="31" t="n"/>
      <c r="U292" s="33">
        <f>IF(N292="","",R292 * N292)</f>
        <v/>
      </c>
      <c r="V292" s="4" t="n"/>
      <c r="W292" s="33">
        <f>IF(S292&amp;U292="","",U292 * S292)</f>
        <v/>
      </c>
      <c r="X292" s="33">
        <f>IF(W292="","",U292 + W292)</f>
        <v/>
      </c>
      <c r="Y292" s="33">
        <f>IF(T292="","",U292 * T292)</f>
        <v/>
      </c>
      <c r="Z292" s="34">
        <f>IF(U292="","",X292-V292-Y292)</f>
        <v/>
      </c>
    </row>
    <row r="293">
      <c r="A293" s="25" t="n">
        <v>289</v>
      </c>
      <c r="B293" s="26">
        <f>_xlfn.XLOOKUP(C293,purchase!C:C,pcon!B:B,"")</f>
        <v/>
      </c>
      <c r="C293" s="4" t="n"/>
      <c r="D293" s="29">
        <f>_xlfn.XLOOKUP(C293,purchase!C:C,pcon!D:D,"")</f>
        <v/>
      </c>
      <c r="E293" s="29">
        <f>_xlfn.XLOOKUP(C293,purchase!C:C,pcon!E:E,"")</f>
        <v/>
      </c>
      <c r="F293" s="4" t="n"/>
      <c r="G293" s="27" t="n"/>
      <c r="H293" s="28" t="n"/>
      <c r="I293" s="4" t="n"/>
      <c r="J293" s="4" t="n"/>
      <c r="K293" s="4" t="n"/>
      <c r="L293" s="30">
        <f>IF(J293="","",J293-K293)</f>
        <v/>
      </c>
      <c r="M293" s="4" t="n"/>
      <c r="N293" s="30">
        <f>IF(L293="","",L293-M293)</f>
        <v/>
      </c>
      <c r="O293" s="31" t="n"/>
      <c r="P293" s="32">
        <f>IF(O293="","",N293 * O293)</f>
        <v/>
      </c>
      <c r="Q293" s="10">
        <f>_xlfn.XLOOKUP(C293,pcon!C:C,pcon!L:L,"")</f>
        <v/>
      </c>
      <c r="R293" s="98">
        <f>(Q293 / 80) * (O293 * 100)</f>
        <v/>
      </c>
      <c r="S293" s="31" t="n"/>
      <c r="T293" s="31" t="n"/>
      <c r="U293" s="33">
        <f>IF(N293="","",R293 * N293)</f>
        <v/>
      </c>
      <c r="V293" s="4" t="n"/>
      <c r="W293" s="33">
        <f>IF(S293&amp;U293="","",U293 * S293)</f>
        <v/>
      </c>
      <c r="X293" s="33">
        <f>IF(W293="","",U293 + W293)</f>
        <v/>
      </c>
      <c r="Y293" s="33">
        <f>IF(T293="","",U293 * T293)</f>
        <v/>
      </c>
      <c r="Z293" s="34">
        <f>IF(U293="","",X293-V293-Y293)</f>
        <v/>
      </c>
    </row>
    <row r="294">
      <c r="A294" s="25" t="n">
        <v>290</v>
      </c>
      <c r="B294" s="26">
        <f>_xlfn.XLOOKUP(C294,purchase!C:C,pcon!B:B,"")</f>
        <v/>
      </c>
      <c r="C294" s="4" t="n"/>
      <c r="D294" s="29">
        <f>_xlfn.XLOOKUP(C294,purchase!C:C,pcon!D:D,"")</f>
        <v/>
      </c>
      <c r="E294" s="29">
        <f>_xlfn.XLOOKUP(C294,purchase!C:C,pcon!E:E,"")</f>
        <v/>
      </c>
      <c r="F294" s="4" t="n"/>
      <c r="G294" s="27" t="n"/>
      <c r="H294" s="28" t="n"/>
      <c r="I294" s="4" t="n"/>
      <c r="J294" s="4" t="n"/>
      <c r="K294" s="4" t="n"/>
      <c r="L294" s="30">
        <f>IF(J294="","",J294-K294)</f>
        <v/>
      </c>
      <c r="M294" s="4" t="n"/>
      <c r="N294" s="30">
        <f>IF(L294="","",L294-M294)</f>
        <v/>
      </c>
      <c r="O294" s="31" t="n"/>
      <c r="P294" s="32">
        <f>IF(O294="","",N294 * O294)</f>
        <v/>
      </c>
      <c r="Q294" s="10">
        <f>_xlfn.XLOOKUP(C294,pcon!C:C,pcon!L:L,"")</f>
        <v/>
      </c>
      <c r="R294" s="98">
        <f>(Q294 / 80) * (O294 * 100)</f>
        <v/>
      </c>
      <c r="S294" s="31" t="n"/>
      <c r="T294" s="31" t="n"/>
      <c r="U294" s="33">
        <f>IF(N294="","",R294 * N294)</f>
        <v/>
      </c>
      <c r="V294" s="4" t="n"/>
      <c r="W294" s="33">
        <f>IF(S294&amp;U294="","",U294 * S294)</f>
        <v/>
      </c>
      <c r="X294" s="33">
        <f>IF(W294="","",U294 + W294)</f>
        <v/>
      </c>
      <c r="Y294" s="33">
        <f>IF(T294="","",U294 * T294)</f>
        <v/>
      </c>
      <c r="Z294" s="34">
        <f>IF(U294="","",X294-V294-Y294)</f>
        <v/>
      </c>
    </row>
    <row r="295">
      <c r="A295" s="25" t="n">
        <v>291</v>
      </c>
      <c r="B295" s="26">
        <f>_xlfn.XLOOKUP(C295,purchase!C:C,pcon!B:B,"")</f>
        <v/>
      </c>
      <c r="C295" s="4" t="n"/>
      <c r="D295" s="29">
        <f>_xlfn.XLOOKUP(C295,purchase!C:C,pcon!D:D,"")</f>
        <v/>
      </c>
      <c r="E295" s="29">
        <f>_xlfn.XLOOKUP(C295,purchase!C:C,pcon!E:E,"")</f>
        <v/>
      </c>
      <c r="F295" s="4" t="n"/>
      <c r="G295" s="27" t="n"/>
      <c r="H295" s="28" t="n"/>
      <c r="I295" s="4" t="n"/>
      <c r="J295" s="4" t="n"/>
      <c r="K295" s="4" t="n"/>
      <c r="L295" s="30">
        <f>IF(J295="","",J295-K295)</f>
        <v/>
      </c>
      <c r="M295" s="4" t="n"/>
      <c r="N295" s="30">
        <f>IF(L295="","",L295-M295)</f>
        <v/>
      </c>
      <c r="O295" s="31" t="n"/>
      <c r="P295" s="32">
        <f>IF(O295="","",N295 * O295)</f>
        <v/>
      </c>
      <c r="Q295" s="10">
        <f>_xlfn.XLOOKUP(C295,pcon!C:C,pcon!L:L,"")</f>
        <v/>
      </c>
      <c r="R295" s="98">
        <f>(Q295 / 80) * (O295 * 100)</f>
        <v/>
      </c>
      <c r="S295" s="31" t="n"/>
      <c r="T295" s="31" t="n"/>
      <c r="U295" s="33">
        <f>IF(N295="","",R295 * N295)</f>
        <v/>
      </c>
      <c r="V295" s="4" t="n"/>
      <c r="W295" s="33">
        <f>IF(S295&amp;U295="","",U295 * S295)</f>
        <v/>
      </c>
      <c r="X295" s="33">
        <f>IF(W295="","",U295 + W295)</f>
        <v/>
      </c>
      <c r="Y295" s="33">
        <f>IF(T295="","",U295 * T295)</f>
        <v/>
      </c>
      <c r="Z295" s="34">
        <f>IF(U295="","",X295-V295-Y295)</f>
        <v/>
      </c>
    </row>
    <row r="296">
      <c r="A296" s="25" t="n">
        <v>292</v>
      </c>
      <c r="B296" s="26">
        <f>_xlfn.XLOOKUP(C296,purchase!C:C,pcon!B:B,"")</f>
        <v/>
      </c>
      <c r="C296" s="4" t="n"/>
      <c r="D296" s="29">
        <f>_xlfn.XLOOKUP(C296,purchase!C:C,pcon!D:D,"")</f>
        <v/>
      </c>
      <c r="E296" s="29">
        <f>_xlfn.XLOOKUP(C296,purchase!C:C,pcon!E:E,"")</f>
        <v/>
      </c>
      <c r="F296" s="4" t="n"/>
      <c r="G296" s="27" t="n"/>
      <c r="H296" s="28" t="n"/>
      <c r="I296" s="4" t="n"/>
      <c r="J296" s="4" t="n"/>
      <c r="K296" s="4" t="n"/>
      <c r="L296" s="30">
        <f>IF(J296="","",J296-K296)</f>
        <v/>
      </c>
      <c r="M296" s="4" t="n"/>
      <c r="N296" s="30">
        <f>IF(L296="","",L296-M296)</f>
        <v/>
      </c>
      <c r="O296" s="31" t="n"/>
      <c r="P296" s="32">
        <f>IF(O296="","",N296 * O296)</f>
        <v/>
      </c>
      <c r="Q296" s="10">
        <f>_xlfn.XLOOKUP(C296,pcon!C:C,pcon!L:L,"")</f>
        <v/>
      </c>
      <c r="R296" s="98">
        <f>(Q296 / 80) * (O296 * 100)</f>
        <v/>
      </c>
      <c r="S296" s="31" t="n"/>
      <c r="T296" s="31" t="n"/>
      <c r="U296" s="33">
        <f>IF(N296="","",R296 * N296)</f>
        <v/>
      </c>
      <c r="V296" s="4" t="n"/>
      <c r="W296" s="33">
        <f>IF(S296&amp;U296="","",U296 * S296)</f>
        <v/>
      </c>
      <c r="X296" s="33">
        <f>IF(W296="","",U296 + W296)</f>
        <v/>
      </c>
      <c r="Y296" s="33">
        <f>IF(T296="","",U296 * T296)</f>
        <v/>
      </c>
      <c r="Z296" s="34">
        <f>IF(U296="","",X296-V296-Y296)</f>
        <v/>
      </c>
    </row>
    <row r="297">
      <c r="A297" s="25" t="n">
        <v>293</v>
      </c>
      <c r="B297" s="26">
        <f>_xlfn.XLOOKUP(C297,purchase!C:C,pcon!B:B,"")</f>
        <v/>
      </c>
      <c r="C297" s="4" t="n"/>
      <c r="D297" s="29">
        <f>_xlfn.XLOOKUP(C297,purchase!C:C,pcon!D:D,"")</f>
        <v/>
      </c>
      <c r="E297" s="29">
        <f>_xlfn.XLOOKUP(C297,purchase!C:C,pcon!E:E,"")</f>
        <v/>
      </c>
      <c r="F297" s="4" t="n"/>
      <c r="G297" s="27" t="n"/>
      <c r="H297" s="28" t="n"/>
      <c r="I297" s="4" t="n"/>
      <c r="J297" s="4" t="n"/>
      <c r="K297" s="4" t="n"/>
      <c r="L297" s="30">
        <f>IF(J297="","",J297-K297)</f>
        <v/>
      </c>
      <c r="M297" s="4" t="n"/>
      <c r="N297" s="30">
        <f>IF(L297="","",L297-M297)</f>
        <v/>
      </c>
      <c r="O297" s="31" t="n"/>
      <c r="P297" s="32">
        <f>IF(O297="","",N297 * O297)</f>
        <v/>
      </c>
      <c r="Q297" s="10">
        <f>_xlfn.XLOOKUP(C297,pcon!C:C,pcon!L:L,"")</f>
        <v/>
      </c>
      <c r="R297" s="98">
        <f>(Q297 / 80) * (O297 * 100)</f>
        <v/>
      </c>
      <c r="S297" s="31" t="n"/>
      <c r="T297" s="31" t="n"/>
      <c r="U297" s="33">
        <f>IF(N297="","",R297 * N297)</f>
        <v/>
      </c>
      <c r="V297" s="4" t="n"/>
      <c r="W297" s="33">
        <f>IF(S297&amp;U297="","",U297 * S297)</f>
        <v/>
      </c>
      <c r="X297" s="33">
        <f>IF(W297="","",U297 + W297)</f>
        <v/>
      </c>
      <c r="Y297" s="33">
        <f>IF(T297="","",U297 * T297)</f>
        <v/>
      </c>
      <c r="Z297" s="34">
        <f>IF(U297="","",X297-V297-Y297)</f>
        <v/>
      </c>
    </row>
    <row r="298">
      <c r="A298" s="25" t="n">
        <v>294</v>
      </c>
      <c r="B298" s="26">
        <f>_xlfn.XLOOKUP(C298,purchase!C:C,pcon!B:B,"")</f>
        <v/>
      </c>
      <c r="C298" s="4" t="n"/>
      <c r="D298" s="29">
        <f>_xlfn.XLOOKUP(C298,purchase!C:C,pcon!D:D,"")</f>
        <v/>
      </c>
      <c r="E298" s="29">
        <f>_xlfn.XLOOKUP(C298,purchase!C:C,pcon!E:E,"")</f>
        <v/>
      </c>
      <c r="F298" s="4" t="n"/>
      <c r="G298" s="27" t="n"/>
      <c r="H298" s="28" t="n"/>
      <c r="I298" s="4" t="n"/>
      <c r="J298" s="4" t="n"/>
      <c r="K298" s="4" t="n"/>
      <c r="L298" s="30">
        <f>IF(J298="","",J298-K298)</f>
        <v/>
      </c>
      <c r="M298" s="4" t="n"/>
      <c r="N298" s="30">
        <f>IF(L298="","",L298-M298)</f>
        <v/>
      </c>
      <c r="O298" s="31" t="n"/>
      <c r="P298" s="32">
        <f>IF(O298="","",N298 * O298)</f>
        <v/>
      </c>
      <c r="Q298" s="10">
        <f>_xlfn.XLOOKUP(C298,pcon!C:C,pcon!L:L,"")</f>
        <v/>
      </c>
      <c r="R298" s="98">
        <f>(Q298 / 80) * (O298 * 100)</f>
        <v/>
      </c>
      <c r="S298" s="31" t="n"/>
      <c r="T298" s="31" t="n"/>
      <c r="U298" s="33">
        <f>IF(N298="","",R298 * N298)</f>
        <v/>
      </c>
      <c r="V298" s="4" t="n"/>
      <c r="W298" s="33">
        <f>IF(S298&amp;U298="","",U298 * S298)</f>
        <v/>
      </c>
      <c r="X298" s="33">
        <f>IF(W298="","",U298 + W298)</f>
        <v/>
      </c>
      <c r="Y298" s="33">
        <f>IF(T298="","",U298 * T298)</f>
        <v/>
      </c>
      <c r="Z298" s="34">
        <f>IF(U298="","",X298-V298-Y298)</f>
        <v/>
      </c>
    </row>
    <row r="299">
      <c r="A299" s="25" t="n">
        <v>295</v>
      </c>
      <c r="B299" s="26">
        <f>_xlfn.XLOOKUP(C299,purchase!C:C,pcon!B:B,"")</f>
        <v/>
      </c>
      <c r="C299" s="4" t="n"/>
      <c r="D299" s="29">
        <f>_xlfn.XLOOKUP(C299,purchase!C:C,pcon!D:D,"")</f>
        <v/>
      </c>
      <c r="E299" s="29">
        <f>_xlfn.XLOOKUP(C299,purchase!C:C,pcon!E:E,"")</f>
        <v/>
      </c>
      <c r="F299" s="4" t="n"/>
      <c r="G299" s="27" t="n"/>
      <c r="H299" s="28" t="n"/>
      <c r="I299" s="4" t="n"/>
      <c r="J299" s="4" t="n"/>
      <c r="K299" s="4" t="n"/>
      <c r="L299" s="30">
        <f>IF(J299="","",J299-K299)</f>
        <v/>
      </c>
      <c r="M299" s="4" t="n"/>
      <c r="N299" s="30">
        <f>IF(L299="","",L299-M299)</f>
        <v/>
      </c>
      <c r="O299" s="31" t="n"/>
      <c r="P299" s="32">
        <f>IF(O299="","",N299 * O299)</f>
        <v/>
      </c>
      <c r="Q299" s="10">
        <f>_xlfn.XLOOKUP(C299,pcon!C:C,pcon!L:L,"")</f>
        <v/>
      </c>
      <c r="R299" s="98">
        <f>(Q299 / 80) * (O299 * 100)</f>
        <v/>
      </c>
      <c r="S299" s="31" t="n"/>
      <c r="T299" s="31" t="n"/>
      <c r="U299" s="33">
        <f>IF(N299="","",R299 * N299)</f>
        <v/>
      </c>
      <c r="V299" s="4" t="n"/>
      <c r="W299" s="33">
        <f>IF(S299&amp;U299="","",U299 * S299)</f>
        <v/>
      </c>
      <c r="X299" s="33">
        <f>IF(W299="","",U299 + W299)</f>
        <v/>
      </c>
      <c r="Y299" s="33">
        <f>IF(T299="","",U299 * T299)</f>
        <v/>
      </c>
      <c r="Z299" s="34">
        <f>IF(U299="","",X299-V299-Y299)</f>
        <v/>
      </c>
    </row>
    <row r="300">
      <c r="A300" s="25" t="n">
        <v>296</v>
      </c>
      <c r="B300" s="26">
        <f>_xlfn.XLOOKUP(C300,purchase!C:C,pcon!B:B,"")</f>
        <v/>
      </c>
      <c r="C300" s="4" t="n"/>
      <c r="D300" s="29">
        <f>_xlfn.XLOOKUP(C300,purchase!C:C,pcon!D:D,"")</f>
        <v/>
      </c>
      <c r="E300" s="29">
        <f>_xlfn.XLOOKUP(C300,purchase!C:C,pcon!E:E,"")</f>
        <v/>
      </c>
      <c r="F300" s="4" t="n"/>
      <c r="G300" s="27" t="n"/>
      <c r="H300" s="28" t="n"/>
      <c r="I300" s="4" t="n"/>
      <c r="J300" s="4" t="n"/>
      <c r="K300" s="4" t="n"/>
      <c r="L300" s="30">
        <f>IF(J300="","",J300-K300)</f>
        <v/>
      </c>
      <c r="M300" s="4" t="n"/>
      <c r="N300" s="30">
        <f>IF(L300="","",L300-M300)</f>
        <v/>
      </c>
      <c r="O300" s="31" t="n"/>
      <c r="P300" s="32">
        <f>IF(O300="","",N300 * O300)</f>
        <v/>
      </c>
      <c r="Q300" s="10">
        <f>_xlfn.XLOOKUP(C300,pcon!C:C,pcon!L:L,"")</f>
        <v/>
      </c>
      <c r="R300" s="98">
        <f>(Q300 / 80) * (O300 * 100)</f>
        <v/>
      </c>
      <c r="S300" s="31" t="n"/>
      <c r="T300" s="31" t="n"/>
      <c r="U300" s="33">
        <f>IF(N300="","",R300 * N300)</f>
        <v/>
      </c>
      <c r="V300" s="4" t="n"/>
      <c r="W300" s="33">
        <f>IF(S300&amp;U300="","",U300 * S300)</f>
        <v/>
      </c>
      <c r="X300" s="33">
        <f>IF(W300="","",U300 + W300)</f>
        <v/>
      </c>
      <c r="Y300" s="33">
        <f>IF(T300="","",U300 * T300)</f>
        <v/>
      </c>
      <c r="Z300" s="34">
        <f>IF(U300="","",X300-V300-Y300)</f>
        <v/>
      </c>
    </row>
    <row r="301">
      <c r="A301" s="25" t="n">
        <v>297</v>
      </c>
      <c r="B301" s="26">
        <f>_xlfn.XLOOKUP(C301,purchase!C:C,pcon!B:B,"")</f>
        <v/>
      </c>
      <c r="C301" s="4" t="n"/>
      <c r="D301" s="29">
        <f>_xlfn.XLOOKUP(C301,purchase!C:C,pcon!D:D,"")</f>
        <v/>
      </c>
      <c r="E301" s="29">
        <f>_xlfn.XLOOKUP(C301,purchase!C:C,pcon!E:E,"")</f>
        <v/>
      </c>
      <c r="F301" s="4" t="n"/>
      <c r="G301" s="27" t="n"/>
      <c r="H301" s="28" t="n"/>
      <c r="I301" s="4" t="n"/>
      <c r="J301" s="4" t="n"/>
      <c r="K301" s="4" t="n"/>
      <c r="L301" s="30">
        <f>IF(J301="","",J301-K301)</f>
        <v/>
      </c>
      <c r="M301" s="4" t="n"/>
      <c r="N301" s="30">
        <f>IF(L301="","",L301-M301)</f>
        <v/>
      </c>
      <c r="O301" s="31" t="n"/>
      <c r="P301" s="32">
        <f>IF(O301="","",N301 * O301)</f>
        <v/>
      </c>
      <c r="Q301" s="10">
        <f>_xlfn.XLOOKUP(C301,pcon!C:C,pcon!L:L,"")</f>
        <v/>
      </c>
      <c r="R301" s="98">
        <f>(Q301 / 80) * (O301 * 100)</f>
        <v/>
      </c>
      <c r="S301" s="31" t="n"/>
      <c r="T301" s="31" t="n"/>
      <c r="U301" s="33">
        <f>IF(N301="","",R301 * N301)</f>
        <v/>
      </c>
      <c r="V301" s="4" t="n"/>
      <c r="W301" s="33">
        <f>IF(S301&amp;U301="","",U301 * S301)</f>
        <v/>
      </c>
      <c r="X301" s="33">
        <f>IF(W301="","",U301 + W301)</f>
        <v/>
      </c>
      <c r="Y301" s="33">
        <f>IF(T301="","",U301 * T301)</f>
        <v/>
      </c>
      <c r="Z301" s="34">
        <f>IF(U301="","",X301-V301-Y301)</f>
        <v/>
      </c>
    </row>
    <row r="302">
      <c r="A302" s="25" t="n">
        <v>298</v>
      </c>
      <c r="B302" s="26">
        <f>_xlfn.XLOOKUP(C302,purchase!C:C,pcon!B:B,"")</f>
        <v/>
      </c>
      <c r="C302" s="4" t="n"/>
      <c r="D302" s="29">
        <f>_xlfn.XLOOKUP(C302,purchase!C:C,pcon!D:D,"")</f>
        <v/>
      </c>
      <c r="E302" s="29">
        <f>_xlfn.XLOOKUP(C302,purchase!C:C,pcon!E:E,"")</f>
        <v/>
      </c>
      <c r="F302" s="4" t="n"/>
      <c r="G302" s="27" t="n"/>
      <c r="H302" s="28" t="n"/>
      <c r="I302" s="4" t="n"/>
      <c r="J302" s="4" t="n"/>
      <c r="K302" s="4" t="n"/>
      <c r="L302" s="30">
        <f>IF(J302="","",J302-K302)</f>
        <v/>
      </c>
      <c r="M302" s="4" t="n"/>
      <c r="N302" s="30">
        <f>IF(L302="","",L302-M302)</f>
        <v/>
      </c>
      <c r="O302" s="31" t="n"/>
      <c r="P302" s="32">
        <f>IF(O302="","",N302 * O302)</f>
        <v/>
      </c>
      <c r="Q302" s="10">
        <f>_xlfn.XLOOKUP(C302,pcon!C:C,pcon!L:L,"")</f>
        <v/>
      </c>
      <c r="R302" s="98">
        <f>(Q302 / 80) * (O302 * 100)</f>
        <v/>
      </c>
      <c r="S302" s="31" t="n"/>
      <c r="T302" s="31" t="n"/>
      <c r="U302" s="33">
        <f>IF(N302="","",R302 * N302)</f>
        <v/>
      </c>
      <c r="V302" s="4" t="n"/>
      <c r="W302" s="33">
        <f>IF(S302&amp;U302="","",U302 * S302)</f>
        <v/>
      </c>
      <c r="X302" s="33">
        <f>IF(W302="","",U302 + W302)</f>
        <v/>
      </c>
      <c r="Y302" s="33">
        <f>IF(T302="","",U302 * T302)</f>
        <v/>
      </c>
      <c r="Z302" s="34">
        <f>IF(U302="","",X302-V302-Y302)</f>
        <v/>
      </c>
    </row>
    <row r="303">
      <c r="A303" s="25" t="n">
        <v>299</v>
      </c>
      <c r="B303" s="26">
        <f>_xlfn.XLOOKUP(C303,purchase!C:C,pcon!B:B,"")</f>
        <v/>
      </c>
      <c r="C303" s="4" t="n"/>
      <c r="D303" s="29">
        <f>_xlfn.XLOOKUP(C303,purchase!C:C,pcon!D:D,"")</f>
        <v/>
      </c>
      <c r="E303" s="29">
        <f>_xlfn.XLOOKUP(C303,purchase!C:C,pcon!E:E,"")</f>
        <v/>
      </c>
      <c r="F303" s="4" t="n"/>
      <c r="G303" s="27" t="n"/>
      <c r="H303" s="28" t="n"/>
      <c r="I303" s="4" t="n"/>
      <c r="J303" s="4" t="n"/>
      <c r="K303" s="4" t="n"/>
      <c r="L303" s="30">
        <f>IF(J303="","",J303-K303)</f>
        <v/>
      </c>
      <c r="M303" s="4" t="n"/>
      <c r="N303" s="30">
        <f>IF(L303="","",L303-M303)</f>
        <v/>
      </c>
      <c r="O303" s="31" t="n"/>
      <c r="P303" s="32">
        <f>IF(O303="","",N303 * O303)</f>
        <v/>
      </c>
      <c r="Q303" s="10">
        <f>_xlfn.XLOOKUP(C303,pcon!C:C,pcon!L:L,"")</f>
        <v/>
      </c>
      <c r="R303" s="98">
        <f>(Q303 / 80) * (O303 * 100)</f>
        <v/>
      </c>
      <c r="S303" s="31" t="n"/>
      <c r="T303" s="31" t="n"/>
      <c r="U303" s="33">
        <f>IF(N303="","",R303 * N303)</f>
        <v/>
      </c>
      <c r="V303" s="4" t="n"/>
      <c r="W303" s="33">
        <f>IF(S303&amp;U303="","",U303 * S303)</f>
        <v/>
      </c>
      <c r="X303" s="33">
        <f>IF(W303="","",U303 + W303)</f>
        <v/>
      </c>
      <c r="Y303" s="33">
        <f>IF(T303="","",U303 * T303)</f>
        <v/>
      </c>
      <c r="Z303" s="34">
        <f>IF(U303="","",X303-V303-Y303)</f>
        <v/>
      </c>
    </row>
    <row r="304">
      <c r="A304" s="25" t="n">
        <v>300</v>
      </c>
      <c r="B304" s="26">
        <f>_xlfn.XLOOKUP(C304,purchase!C:C,pcon!B:B,"")</f>
        <v/>
      </c>
      <c r="C304" s="4" t="n"/>
      <c r="D304" s="29">
        <f>_xlfn.XLOOKUP(C304,purchase!C:C,pcon!D:D,"")</f>
        <v/>
      </c>
      <c r="E304" s="29">
        <f>_xlfn.XLOOKUP(C304,purchase!C:C,pcon!E:E,"")</f>
        <v/>
      </c>
      <c r="F304" s="4" t="n"/>
      <c r="G304" s="27" t="n"/>
      <c r="H304" s="28" t="n"/>
      <c r="I304" s="4" t="n"/>
      <c r="J304" s="4" t="n"/>
      <c r="K304" s="4" t="n"/>
      <c r="L304" s="30">
        <f>IF(J304="","",J304-K304)</f>
        <v/>
      </c>
      <c r="M304" s="4" t="n"/>
      <c r="N304" s="30">
        <f>IF(L304="","",L304-M304)</f>
        <v/>
      </c>
      <c r="O304" s="31" t="n"/>
      <c r="P304" s="32">
        <f>IF(O304="","",N304 * O304)</f>
        <v/>
      </c>
      <c r="Q304" s="10">
        <f>_xlfn.XLOOKUP(C304,pcon!C:C,pcon!L:L,"")</f>
        <v/>
      </c>
      <c r="R304" s="98">
        <f>(Q304 / 80) * (O304 * 100)</f>
        <v/>
      </c>
      <c r="S304" s="31" t="n"/>
      <c r="T304" s="31" t="n"/>
      <c r="U304" s="33">
        <f>IF(N304="","",R304 * N304)</f>
        <v/>
      </c>
      <c r="V304" s="4" t="n"/>
      <c r="W304" s="33">
        <f>IF(S304&amp;U304="","",U304 * S304)</f>
        <v/>
      </c>
      <c r="X304" s="33">
        <f>IF(W304="","",U304 + W304)</f>
        <v/>
      </c>
      <c r="Y304" s="33">
        <f>IF(T304="","",U304 * T304)</f>
        <v/>
      </c>
      <c r="Z304" s="34">
        <f>IF(U304="","",X304-V304-Y304)</f>
        <v/>
      </c>
    </row>
    <row r="305">
      <c r="A305" s="25" t="n">
        <v>301</v>
      </c>
      <c r="B305" s="26">
        <f>_xlfn.XLOOKUP(C305,purchase!C:C,pcon!B:B,"")</f>
        <v/>
      </c>
      <c r="C305" s="4" t="n"/>
      <c r="D305" s="29">
        <f>_xlfn.XLOOKUP(C305,purchase!C:C,pcon!D:D,"")</f>
        <v/>
      </c>
      <c r="E305" s="29">
        <f>_xlfn.XLOOKUP(C305,purchase!C:C,pcon!E:E,"")</f>
        <v/>
      </c>
      <c r="F305" s="4" t="n"/>
      <c r="G305" s="27" t="n"/>
      <c r="H305" s="28" t="n"/>
      <c r="I305" s="4" t="n"/>
      <c r="J305" s="4" t="n"/>
      <c r="K305" s="4" t="n"/>
      <c r="L305" s="30">
        <f>IF(J305="","",J305-K305)</f>
        <v/>
      </c>
      <c r="M305" s="4" t="n"/>
      <c r="N305" s="30">
        <f>IF(L305="","",L305-M305)</f>
        <v/>
      </c>
      <c r="O305" s="31" t="n"/>
      <c r="P305" s="32">
        <f>IF(O305="","",N305 * O305)</f>
        <v/>
      </c>
      <c r="Q305" s="10">
        <f>_xlfn.XLOOKUP(C305,pcon!C:C,pcon!L:L,"")</f>
        <v/>
      </c>
      <c r="R305" s="98">
        <f>(Q305 / 80) * (O305 * 100)</f>
        <v/>
      </c>
      <c r="S305" s="31" t="n"/>
      <c r="T305" s="31" t="n"/>
      <c r="U305" s="33">
        <f>IF(N305="","",R305 * N305)</f>
        <v/>
      </c>
      <c r="V305" s="4" t="n"/>
      <c r="W305" s="33">
        <f>IF(S305&amp;U305="","",U305 * S305)</f>
        <v/>
      </c>
      <c r="X305" s="33">
        <f>IF(W305="","",U305 + W305)</f>
        <v/>
      </c>
      <c r="Y305" s="33">
        <f>IF(T305="","",U305 * T305)</f>
        <v/>
      </c>
      <c r="Z305" s="34">
        <f>IF(U305="","",X305-V305-Y305)</f>
        <v/>
      </c>
    </row>
    <row r="306">
      <c r="A306" s="25" t="n">
        <v>302</v>
      </c>
      <c r="B306" s="26">
        <f>_xlfn.XLOOKUP(C306,purchase!C:C,pcon!B:B,"")</f>
        <v/>
      </c>
      <c r="C306" s="4" t="n"/>
      <c r="D306" s="29">
        <f>_xlfn.XLOOKUP(C306,purchase!C:C,pcon!D:D,"")</f>
        <v/>
      </c>
      <c r="E306" s="29">
        <f>_xlfn.XLOOKUP(C306,purchase!C:C,pcon!E:E,"")</f>
        <v/>
      </c>
      <c r="F306" s="4" t="n"/>
      <c r="G306" s="27" t="n"/>
      <c r="H306" s="28" t="n"/>
      <c r="I306" s="4" t="n"/>
      <c r="J306" s="4" t="n"/>
      <c r="K306" s="4" t="n"/>
      <c r="L306" s="30">
        <f>IF(J306="","",J306-K306)</f>
        <v/>
      </c>
      <c r="M306" s="4" t="n"/>
      <c r="N306" s="30">
        <f>IF(L306="","",L306-M306)</f>
        <v/>
      </c>
      <c r="O306" s="31" t="n"/>
      <c r="P306" s="32">
        <f>IF(O306="","",N306 * O306)</f>
        <v/>
      </c>
      <c r="Q306" s="10">
        <f>_xlfn.XLOOKUP(C306,pcon!C:C,pcon!L:L,"")</f>
        <v/>
      </c>
      <c r="R306" s="98">
        <f>(Q306 / 80) * (O306 * 100)</f>
        <v/>
      </c>
      <c r="S306" s="31" t="n"/>
      <c r="T306" s="31" t="n"/>
      <c r="U306" s="33">
        <f>IF(N306="","",R306 * N306)</f>
        <v/>
      </c>
      <c r="V306" s="4" t="n"/>
      <c r="W306" s="33">
        <f>IF(S306&amp;U306="","",U306 * S306)</f>
        <v/>
      </c>
      <c r="X306" s="33">
        <f>IF(W306="","",U306 + W306)</f>
        <v/>
      </c>
      <c r="Y306" s="33">
        <f>IF(T306="","",U306 * T306)</f>
        <v/>
      </c>
      <c r="Z306" s="34">
        <f>IF(U306="","",X306-V306-Y306)</f>
        <v/>
      </c>
    </row>
    <row r="307">
      <c r="A307" s="25" t="n">
        <v>303</v>
      </c>
      <c r="B307" s="26">
        <f>_xlfn.XLOOKUP(C307,purchase!C:C,pcon!B:B,"")</f>
        <v/>
      </c>
      <c r="C307" s="4" t="n"/>
      <c r="D307" s="29">
        <f>_xlfn.XLOOKUP(C307,purchase!C:C,pcon!D:D,"")</f>
        <v/>
      </c>
      <c r="E307" s="29">
        <f>_xlfn.XLOOKUP(C307,purchase!C:C,pcon!E:E,"")</f>
        <v/>
      </c>
      <c r="F307" s="4" t="n"/>
      <c r="G307" s="27" t="n"/>
      <c r="H307" s="28" t="n"/>
      <c r="I307" s="4" t="n"/>
      <c r="J307" s="4" t="n"/>
      <c r="K307" s="4" t="n"/>
      <c r="L307" s="30">
        <f>IF(J307="","",J307-K307)</f>
        <v/>
      </c>
      <c r="M307" s="4" t="n"/>
      <c r="N307" s="30">
        <f>IF(L307="","",L307-M307)</f>
        <v/>
      </c>
      <c r="O307" s="31" t="n"/>
      <c r="P307" s="32">
        <f>IF(O307="","",N307 * O307)</f>
        <v/>
      </c>
      <c r="Q307" s="10">
        <f>_xlfn.XLOOKUP(C307,pcon!C:C,pcon!L:L,"")</f>
        <v/>
      </c>
      <c r="R307" s="98">
        <f>(Q307 / 80) * (O307 * 100)</f>
        <v/>
      </c>
      <c r="S307" s="31" t="n"/>
      <c r="T307" s="31" t="n"/>
      <c r="U307" s="33">
        <f>IF(N307="","",R307 * N307)</f>
        <v/>
      </c>
      <c r="V307" s="4" t="n"/>
      <c r="W307" s="33">
        <f>IF(S307&amp;U307="","",U307 * S307)</f>
        <v/>
      </c>
      <c r="X307" s="33">
        <f>IF(W307="","",U307 + W307)</f>
        <v/>
      </c>
      <c r="Y307" s="33">
        <f>IF(T307="","",U307 * T307)</f>
        <v/>
      </c>
      <c r="Z307" s="34">
        <f>IF(U307="","",X307-V307-Y307)</f>
        <v/>
      </c>
    </row>
    <row r="308">
      <c r="A308" s="25" t="n">
        <v>304</v>
      </c>
      <c r="B308" s="26">
        <f>_xlfn.XLOOKUP(C308,purchase!C:C,pcon!B:B,"")</f>
        <v/>
      </c>
      <c r="C308" s="4" t="n"/>
      <c r="D308" s="29">
        <f>_xlfn.XLOOKUP(C308,purchase!C:C,pcon!D:D,"")</f>
        <v/>
      </c>
      <c r="E308" s="29">
        <f>_xlfn.XLOOKUP(C308,purchase!C:C,pcon!E:E,"")</f>
        <v/>
      </c>
      <c r="F308" s="4" t="n"/>
      <c r="G308" s="27" t="n"/>
      <c r="H308" s="28" t="n"/>
      <c r="I308" s="4" t="n"/>
      <c r="J308" s="4" t="n"/>
      <c r="K308" s="4" t="n"/>
      <c r="L308" s="30">
        <f>IF(J308="","",J308-K308)</f>
        <v/>
      </c>
      <c r="M308" s="4" t="n"/>
      <c r="N308" s="30">
        <f>IF(L308="","",L308-M308)</f>
        <v/>
      </c>
      <c r="O308" s="31" t="n"/>
      <c r="P308" s="32">
        <f>IF(O308="","",N308 * O308)</f>
        <v/>
      </c>
      <c r="Q308" s="10">
        <f>_xlfn.XLOOKUP(C308,pcon!C:C,pcon!L:L,"")</f>
        <v/>
      </c>
      <c r="R308" s="98">
        <f>(Q308 / 80) * (O308 * 100)</f>
        <v/>
      </c>
      <c r="S308" s="31" t="n"/>
      <c r="T308" s="31" t="n"/>
      <c r="U308" s="33">
        <f>IF(N308="","",R308 * N308)</f>
        <v/>
      </c>
      <c r="V308" s="4" t="n"/>
      <c r="W308" s="33">
        <f>IF(S308&amp;U308="","",U308 * S308)</f>
        <v/>
      </c>
      <c r="X308" s="33">
        <f>IF(W308="","",U308 + W308)</f>
        <v/>
      </c>
      <c r="Y308" s="33">
        <f>IF(T308="","",U308 * T308)</f>
        <v/>
      </c>
      <c r="Z308" s="34">
        <f>IF(U308="","",X308-V308-Y308)</f>
        <v/>
      </c>
    </row>
    <row r="309">
      <c r="A309" s="25" t="n">
        <v>305</v>
      </c>
      <c r="B309" s="26">
        <f>_xlfn.XLOOKUP(C309,purchase!C:C,pcon!B:B,"")</f>
        <v/>
      </c>
      <c r="C309" s="4" t="n"/>
      <c r="D309" s="29">
        <f>_xlfn.XLOOKUP(C309,purchase!C:C,pcon!D:D,"")</f>
        <v/>
      </c>
      <c r="E309" s="29">
        <f>_xlfn.XLOOKUP(C309,purchase!C:C,pcon!E:E,"")</f>
        <v/>
      </c>
      <c r="F309" s="4" t="n"/>
      <c r="G309" s="27" t="n"/>
      <c r="H309" s="28" t="n"/>
      <c r="I309" s="4" t="n"/>
      <c r="J309" s="4" t="n"/>
      <c r="K309" s="4" t="n"/>
      <c r="L309" s="30">
        <f>IF(J309="","",J309-K309)</f>
        <v/>
      </c>
      <c r="M309" s="4" t="n"/>
      <c r="N309" s="30">
        <f>IF(L309="","",L309-M309)</f>
        <v/>
      </c>
      <c r="O309" s="31" t="n"/>
      <c r="P309" s="32">
        <f>IF(O309="","",N309 * O309)</f>
        <v/>
      </c>
      <c r="Q309" s="10">
        <f>_xlfn.XLOOKUP(C309,pcon!C:C,pcon!L:L,"")</f>
        <v/>
      </c>
      <c r="R309" s="98">
        <f>(Q309 / 80) * (O309 * 100)</f>
        <v/>
      </c>
      <c r="S309" s="31" t="n"/>
      <c r="T309" s="31" t="n"/>
      <c r="U309" s="33">
        <f>IF(N309="","",R309 * N309)</f>
        <v/>
      </c>
      <c r="V309" s="4" t="n"/>
      <c r="W309" s="33">
        <f>IF(S309&amp;U309="","",U309 * S309)</f>
        <v/>
      </c>
      <c r="X309" s="33">
        <f>IF(W309="","",U309 + W309)</f>
        <v/>
      </c>
      <c r="Y309" s="33">
        <f>IF(T309="","",U309 * T309)</f>
        <v/>
      </c>
      <c r="Z309" s="34">
        <f>IF(U309="","",X309-V309-Y309)</f>
        <v/>
      </c>
    </row>
    <row r="310">
      <c r="A310" s="25" t="n">
        <v>306</v>
      </c>
      <c r="B310" s="26">
        <f>_xlfn.XLOOKUP(C310,purchase!C:C,pcon!B:B,"")</f>
        <v/>
      </c>
      <c r="C310" s="4" t="n"/>
      <c r="D310" s="29">
        <f>_xlfn.XLOOKUP(C310,purchase!C:C,pcon!D:D,"")</f>
        <v/>
      </c>
      <c r="E310" s="29">
        <f>_xlfn.XLOOKUP(C310,purchase!C:C,pcon!E:E,"")</f>
        <v/>
      </c>
      <c r="F310" s="4" t="n"/>
      <c r="G310" s="27" t="n"/>
      <c r="H310" s="28" t="n"/>
      <c r="I310" s="4" t="n"/>
      <c r="J310" s="4" t="n"/>
      <c r="K310" s="4" t="n"/>
      <c r="L310" s="30">
        <f>IF(J310="","",J310-K310)</f>
        <v/>
      </c>
      <c r="M310" s="4" t="n"/>
      <c r="N310" s="30">
        <f>IF(L310="","",L310-M310)</f>
        <v/>
      </c>
      <c r="O310" s="31" t="n"/>
      <c r="P310" s="32">
        <f>IF(O310="","",N310 * O310)</f>
        <v/>
      </c>
      <c r="Q310" s="10">
        <f>_xlfn.XLOOKUP(C310,pcon!C:C,pcon!L:L,"")</f>
        <v/>
      </c>
      <c r="R310" s="98">
        <f>(Q310 / 80) * (O310 * 100)</f>
        <v/>
      </c>
      <c r="S310" s="31" t="n"/>
      <c r="T310" s="31" t="n"/>
      <c r="U310" s="33">
        <f>IF(N310="","",R310 * N310)</f>
        <v/>
      </c>
      <c r="V310" s="4" t="n"/>
      <c r="W310" s="33">
        <f>IF(S310&amp;U310="","",U310 * S310)</f>
        <v/>
      </c>
      <c r="X310" s="33">
        <f>IF(W310="","",U310 + W310)</f>
        <v/>
      </c>
      <c r="Y310" s="33">
        <f>IF(T310="","",U310 * T310)</f>
        <v/>
      </c>
      <c r="Z310" s="34">
        <f>IF(U310="","",X310-V310-Y310)</f>
        <v/>
      </c>
    </row>
    <row r="311">
      <c r="A311" s="25" t="n">
        <v>307</v>
      </c>
      <c r="B311" s="26">
        <f>_xlfn.XLOOKUP(C311,purchase!C:C,pcon!B:B,"")</f>
        <v/>
      </c>
      <c r="C311" s="4" t="n"/>
      <c r="D311" s="29">
        <f>_xlfn.XLOOKUP(C311,purchase!C:C,pcon!D:D,"")</f>
        <v/>
      </c>
      <c r="E311" s="29">
        <f>_xlfn.XLOOKUP(C311,purchase!C:C,pcon!E:E,"")</f>
        <v/>
      </c>
      <c r="F311" s="4" t="n"/>
      <c r="G311" s="27" t="n"/>
      <c r="H311" s="28" t="n"/>
      <c r="I311" s="4" t="n"/>
      <c r="J311" s="4" t="n"/>
      <c r="K311" s="4" t="n"/>
      <c r="L311" s="30">
        <f>IF(J311="","",J311-K311)</f>
        <v/>
      </c>
      <c r="M311" s="4" t="n"/>
      <c r="N311" s="30">
        <f>IF(L311="","",L311-M311)</f>
        <v/>
      </c>
      <c r="O311" s="31" t="n"/>
      <c r="P311" s="32">
        <f>IF(O311="","",N311 * O311)</f>
        <v/>
      </c>
      <c r="Q311" s="10">
        <f>_xlfn.XLOOKUP(C311,pcon!C:C,pcon!L:L,"")</f>
        <v/>
      </c>
      <c r="R311" s="98">
        <f>(Q311 / 80) * (O311 * 100)</f>
        <v/>
      </c>
      <c r="S311" s="31" t="n"/>
      <c r="T311" s="31" t="n"/>
      <c r="U311" s="33">
        <f>IF(N311="","",R311 * N311)</f>
        <v/>
      </c>
      <c r="V311" s="4" t="n"/>
      <c r="W311" s="33">
        <f>IF(S311&amp;U311="","",U311 * S311)</f>
        <v/>
      </c>
      <c r="X311" s="33">
        <f>IF(W311="","",U311 + W311)</f>
        <v/>
      </c>
      <c r="Y311" s="33">
        <f>IF(T311="","",U311 * T311)</f>
        <v/>
      </c>
      <c r="Z311" s="34">
        <f>IF(U311="","",X311-V311-Y311)</f>
        <v/>
      </c>
    </row>
    <row r="312">
      <c r="A312" s="25" t="n">
        <v>308</v>
      </c>
      <c r="B312" s="26">
        <f>_xlfn.XLOOKUP(C312,purchase!C:C,pcon!B:B,"")</f>
        <v/>
      </c>
      <c r="C312" s="4" t="n"/>
      <c r="D312" s="29">
        <f>_xlfn.XLOOKUP(C312,purchase!C:C,pcon!D:D,"")</f>
        <v/>
      </c>
      <c r="E312" s="29">
        <f>_xlfn.XLOOKUP(C312,purchase!C:C,pcon!E:E,"")</f>
        <v/>
      </c>
      <c r="F312" s="4" t="n"/>
      <c r="G312" s="27" t="n"/>
      <c r="H312" s="28" t="n"/>
      <c r="I312" s="4" t="n"/>
      <c r="J312" s="4" t="n"/>
      <c r="K312" s="4" t="n"/>
      <c r="L312" s="30">
        <f>IF(J312="","",J312-K312)</f>
        <v/>
      </c>
      <c r="M312" s="4" t="n"/>
      <c r="N312" s="30">
        <f>IF(L312="","",L312-M312)</f>
        <v/>
      </c>
      <c r="O312" s="31" t="n"/>
      <c r="P312" s="32">
        <f>IF(O312="","",N312 * O312)</f>
        <v/>
      </c>
      <c r="Q312" s="10">
        <f>_xlfn.XLOOKUP(C312,pcon!C:C,pcon!L:L,"")</f>
        <v/>
      </c>
      <c r="R312" s="98">
        <f>(Q312 / 80) * (O312 * 100)</f>
        <v/>
      </c>
      <c r="S312" s="31" t="n"/>
      <c r="T312" s="31" t="n"/>
      <c r="U312" s="33">
        <f>IF(N312="","",R312 * N312)</f>
        <v/>
      </c>
      <c r="V312" s="4" t="n"/>
      <c r="W312" s="33">
        <f>IF(S312&amp;U312="","",U312 * S312)</f>
        <v/>
      </c>
      <c r="X312" s="33">
        <f>IF(W312="","",U312 + W312)</f>
        <v/>
      </c>
      <c r="Y312" s="33">
        <f>IF(T312="","",U312 * T312)</f>
        <v/>
      </c>
      <c r="Z312" s="34">
        <f>IF(U312="","",X312-V312-Y312)</f>
        <v/>
      </c>
    </row>
    <row r="313">
      <c r="A313" s="25" t="n">
        <v>309</v>
      </c>
      <c r="B313" s="26">
        <f>_xlfn.XLOOKUP(C313,purchase!C:C,pcon!B:B,"")</f>
        <v/>
      </c>
      <c r="C313" s="4" t="n"/>
      <c r="D313" s="29">
        <f>_xlfn.XLOOKUP(C313,purchase!C:C,pcon!D:D,"")</f>
        <v/>
      </c>
      <c r="E313" s="29">
        <f>_xlfn.XLOOKUP(C313,purchase!C:C,pcon!E:E,"")</f>
        <v/>
      </c>
      <c r="F313" s="4" t="n"/>
      <c r="G313" s="27" t="n"/>
      <c r="H313" s="28" t="n"/>
      <c r="I313" s="4" t="n"/>
      <c r="J313" s="4" t="n"/>
      <c r="K313" s="4" t="n"/>
      <c r="L313" s="30">
        <f>IF(J313="","",J313-K313)</f>
        <v/>
      </c>
      <c r="M313" s="4" t="n"/>
      <c r="N313" s="30">
        <f>IF(L313="","",L313-M313)</f>
        <v/>
      </c>
      <c r="O313" s="31" t="n"/>
      <c r="P313" s="32">
        <f>IF(O313="","",N313 * O313)</f>
        <v/>
      </c>
      <c r="Q313" s="10">
        <f>_xlfn.XLOOKUP(C313,pcon!C:C,pcon!L:L,"")</f>
        <v/>
      </c>
      <c r="R313" s="98">
        <f>(Q313 / 80) * (O313 * 100)</f>
        <v/>
      </c>
      <c r="S313" s="31" t="n"/>
      <c r="T313" s="31" t="n"/>
      <c r="U313" s="33">
        <f>IF(N313="","",R313 * N313)</f>
        <v/>
      </c>
      <c r="V313" s="4" t="n"/>
      <c r="W313" s="33">
        <f>IF(S313&amp;U313="","",U313 * S313)</f>
        <v/>
      </c>
      <c r="X313" s="33">
        <f>IF(W313="","",U313 + W313)</f>
        <v/>
      </c>
      <c r="Y313" s="33">
        <f>IF(T313="","",U313 * T313)</f>
        <v/>
      </c>
      <c r="Z313" s="34">
        <f>IF(U313="","",X313-V313-Y313)</f>
        <v/>
      </c>
    </row>
    <row r="314">
      <c r="A314" s="25" t="n">
        <v>310</v>
      </c>
      <c r="B314" s="26">
        <f>_xlfn.XLOOKUP(C314,purchase!C:C,pcon!B:B,"")</f>
        <v/>
      </c>
      <c r="C314" s="4" t="n"/>
      <c r="D314" s="29">
        <f>_xlfn.XLOOKUP(C314,purchase!C:C,pcon!D:D,"")</f>
        <v/>
      </c>
      <c r="E314" s="29">
        <f>_xlfn.XLOOKUP(C314,purchase!C:C,pcon!E:E,"")</f>
        <v/>
      </c>
      <c r="F314" s="4" t="n"/>
      <c r="G314" s="27" t="n"/>
      <c r="H314" s="28" t="n"/>
      <c r="I314" s="4" t="n"/>
      <c r="J314" s="4" t="n"/>
      <c r="K314" s="4" t="n"/>
      <c r="L314" s="30">
        <f>IF(J314="","",J314-K314)</f>
        <v/>
      </c>
      <c r="M314" s="4" t="n"/>
      <c r="N314" s="30">
        <f>IF(L314="","",L314-M314)</f>
        <v/>
      </c>
      <c r="O314" s="31" t="n"/>
      <c r="P314" s="32">
        <f>IF(O314="","",N314 * O314)</f>
        <v/>
      </c>
      <c r="Q314" s="10">
        <f>_xlfn.XLOOKUP(C314,pcon!C:C,pcon!L:L,"")</f>
        <v/>
      </c>
      <c r="R314" s="98">
        <f>(Q314 / 80) * (O314 * 100)</f>
        <v/>
      </c>
      <c r="S314" s="31" t="n"/>
      <c r="T314" s="31" t="n"/>
      <c r="U314" s="33">
        <f>IF(N314="","",R314 * N314)</f>
        <v/>
      </c>
      <c r="V314" s="4" t="n"/>
      <c r="W314" s="33">
        <f>IF(S314&amp;U314="","",U314 * S314)</f>
        <v/>
      </c>
      <c r="X314" s="33">
        <f>IF(W314="","",U314 + W314)</f>
        <v/>
      </c>
      <c r="Y314" s="33">
        <f>IF(T314="","",U314 * T314)</f>
        <v/>
      </c>
      <c r="Z314" s="34">
        <f>IF(U314="","",X314-V314-Y314)</f>
        <v/>
      </c>
    </row>
    <row r="315">
      <c r="A315" s="25" t="n">
        <v>311</v>
      </c>
      <c r="B315" s="26">
        <f>_xlfn.XLOOKUP(C315,purchase!C:C,pcon!B:B,"")</f>
        <v/>
      </c>
      <c r="C315" s="4" t="n"/>
      <c r="D315" s="29">
        <f>_xlfn.XLOOKUP(C315,purchase!C:C,pcon!D:D,"")</f>
        <v/>
      </c>
      <c r="E315" s="29">
        <f>_xlfn.XLOOKUP(C315,purchase!C:C,pcon!E:E,"")</f>
        <v/>
      </c>
      <c r="F315" s="4" t="n"/>
      <c r="G315" s="27" t="n"/>
      <c r="H315" s="28" t="n"/>
      <c r="I315" s="4" t="n"/>
      <c r="J315" s="4" t="n"/>
      <c r="K315" s="4" t="n"/>
      <c r="L315" s="30">
        <f>IF(J315="","",J315-K315)</f>
        <v/>
      </c>
      <c r="M315" s="4" t="n"/>
      <c r="N315" s="30">
        <f>IF(L315="","",L315-M315)</f>
        <v/>
      </c>
      <c r="O315" s="31" t="n"/>
      <c r="P315" s="32">
        <f>IF(O315="","",N315 * O315)</f>
        <v/>
      </c>
      <c r="Q315" s="10">
        <f>_xlfn.XLOOKUP(C315,pcon!C:C,pcon!L:L,"")</f>
        <v/>
      </c>
      <c r="R315" s="98">
        <f>(Q315 / 80) * (O315 * 100)</f>
        <v/>
      </c>
      <c r="S315" s="31" t="n"/>
      <c r="T315" s="31" t="n"/>
      <c r="U315" s="33">
        <f>IF(N315="","",R315 * N315)</f>
        <v/>
      </c>
      <c r="V315" s="4" t="n"/>
      <c r="W315" s="33">
        <f>IF(S315&amp;U315="","",U315 * S315)</f>
        <v/>
      </c>
      <c r="X315" s="33">
        <f>IF(W315="","",U315 + W315)</f>
        <v/>
      </c>
      <c r="Y315" s="33">
        <f>IF(T315="","",U315 * T315)</f>
        <v/>
      </c>
      <c r="Z315" s="34">
        <f>IF(U315="","",X315-V315-Y315)</f>
        <v/>
      </c>
    </row>
    <row r="316">
      <c r="A316" s="25" t="n">
        <v>312</v>
      </c>
      <c r="B316" s="26">
        <f>_xlfn.XLOOKUP(C316,purchase!C:C,pcon!B:B,"")</f>
        <v/>
      </c>
      <c r="C316" s="4" t="n"/>
      <c r="D316" s="29">
        <f>_xlfn.XLOOKUP(C316,purchase!C:C,pcon!D:D,"")</f>
        <v/>
      </c>
      <c r="E316" s="29">
        <f>_xlfn.XLOOKUP(C316,purchase!C:C,pcon!E:E,"")</f>
        <v/>
      </c>
      <c r="F316" s="4" t="n"/>
      <c r="G316" s="27" t="n"/>
      <c r="H316" s="28" t="n"/>
      <c r="I316" s="4" t="n"/>
      <c r="J316" s="4" t="n"/>
      <c r="K316" s="4" t="n"/>
      <c r="L316" s="30">
        <f>IF(J316="","",J316-K316)</f>
        <v/>
      </c>
      <c r="M316" s="4" t="n"/>
      <c r="N316" s="30">
        <f>IF(L316="","",L316-M316)</f>
        <v/>
      </c>
      <c r="O316" s="31" t="n"/>
      <c r="P316" s="32">
        <f>IF(O316="","",N316 * O316)</f>
        <v/>
      </c>
      <c r="Q316" s="10">
        <f>_xlfn.XLOOKUP(C316,pcon!C:C,pcon!L:L,"")</f>
        <v/>
      </c>
      <c r="R316" s="98">
        <f>(Q316 / 80) * (O316 * 100)</f>
        <v/>
      </c>
      <c r="S316" s="31" t="n"/>
      <c r="T316" s="31" t="n"/>
      <c r="U316" s="33">
        <f>IF(N316="","",R316 * N316)</f>
        <v/>
      </c>
      <c r="V316" s="4" t="n"/>
      <c r="W316" s="33">
        <f>IF(S316&amp;U316="","",U316 * S316)</f>
        <v/>
      </c>
      <c r="X316" s="33">
        <f>IF(W316="","",U316 + W316)</f>
        <v/>
      </c>
      <c r="Y316" s="33">
        <f>IF(T316="","",U316 * T316)</f>
        <v/>
      </c>
      <c r="Z316" s="34">
        <f>IF(U316="","",X316-V316-Y316)</f>
        <v/>
      </c>
    </row>
    <row r="317">
      <c r="A317" s="25" t="n">
        <v>313</v>
      </c>
      <c r="B317" s="26">
        <f>_xlfn.XLOOKUP(C317,purchase!C:C,pcon!B:B,"")</f>
        <v/>
      </c>
      <c r="C317" s="4" t="n"/>
      <c r="D317" s="29">
        <f>_xlfn.XLOOKUP(C317,purchase!C:C,pcon!D:D,"")</f>
        <v/>
      </c>
      <c r="E317" s="29">
        <f>_xlfn.XLOOKUP(C317,purchase!C:C,pcon!E:E,"")</f>
        <v/>
      </c>
      <c r="F317" s="4" t="n"/>
      <c r="G317" s="27" t="n"/>
      <c r="H317" s="28" t="n"/>
      <c r="I317" s="4" t="n"/>
      <c r="J317" s="4" t="n"/>
      <c r="K317" s="4" t="n"/>
      <c r="L317" s="30">
        <f>IF(J317="","",J317-K317)</f>
        <v/>
      </c>
      <c r="M317" s="4" t="n"/>
      <c r="N317" s="30">
        <f>IF(L317="","",L317-M317)</f>
        <v/>
      </c>
      <c r="O317" s="31" t="n"/>
      <c r="P317" s="32">
        <f>IF(O317="","",N317 * O317)</f>
        <v/>
      </c>
      <c r="Q317" s="10">
        <f>_xlfn.XLOOKUP(C317,pcon!C:C,pcon!L:L,"")</f>
        <v/>
      </c>
      <c r="R317" s="98">
        <f>(Q317 / 80) * (O317 * 100)</f>
        <v/>
      </c>
      <c r="S317" s="31" t="n"/>
      <c r="T317" s="31" t="n"/>
      <c r="U317" s="33">
        <f>IF(N317="","",R317 * N317)</f>
        <v/>
      </c>
      <c r="V317" s="4" t="n"/>
      <c r="W317" s="33">
        <f>IF(S317&amp;U317="","",U317 * S317)</f>
        <v/>
      </c>
      <c r="X317" s="33">
        <f>IF(W317="","",U317 + W317)</f>
        <v/>
      </c>
      <c r="Y317" s="33">
        <f>IF(T317="","",U317 * T317)</f>
        <v/>
      </c>
      <c r="Z317" s="34">
        <f>IF(U317="","",X317-V317-Y317)</f>
        <v/>
      </c>
    </row>
    <row r="318">
      <c r="A318" s="25" t="n">
        <v>314</v>
      </c>
      <c r="B318" s="26">
        <f>_xlfn.XLOOKUP(C318,purchase!C:C,pcon!B:B,"")</f>
        <v/>
      </c>
      <c r="C318" s="4" t="n"/>
      <c r="D318" s="29">
        <f>_xlfn.XLOOKUP(C318,purchase!C:C,pcon!D:D,"")</f>
        <v/>
      </c>
      <c r="E318" s="29">
        <f>_xlfn.XLOOKUP(C318,purchase!C:C,pcon!E:E,"")</f>
        <v/>
      </c>
      <c r="F318" s="4" t="n"/>
      <c r="G318" s="27" t="n"/>
      <c r="H318" s="28" t="n"/>
      <c r="I318" s="4" t="n"/>
      <c r="J318" s="4" t="n"/>
      <c r="K318" s="4" t="n"/>
      <c r="L318" s="30">
        <f>IF(J318="","",J318-K318)</f>
        <v/>
      </c>
      <c r="M318" s="4" t="n"/>
      <c r="N318" s="30">
        <f>IF(L318="","",L318-M318)</f>
        <v/>
      </c>
      <c r="O318" s="31" t="n"/>
      <c r="P318" s="32">
        <f>IF(O318="","",N318 * O318)</f>
        <v/>
      </c>
      <c r="Q318" s="10">
        <f>_xlfn.XLOOKUP(C318,pcon!C:C,pcon!L:L,"")</f>
        <v/>
      </c>
      <c r="R318" s="98">
        <f>(Q318 / 80) * (O318 * 100)</f>
        <v/>
      </c>
      <c r="S318" s="31" t="n"/>
      <c r="T318" s="31" t="n"/>
      <c r="U318" s="33">
        <f>IF(N318="","",R318 * N318)</f>
        <v/>
      </c>
      <c r="V318" s="4" t="n"/>
      <c r="W318" s="33">
        <f>IF(S318&amp;U318="","",U318 * S318)</f>
        <v/>
      </c>
      <c r="X318" s="33">
        <f>IF(W318="","",U318 + W318)</f>
        <v/>
      </c>
      <c r="Y318" s="33">
        <f>IF(T318="","",U318 * T318)</f>
        <v/>
      </c>
      <c r="Z318" s="34">
        <f>IF(U318="","",X318-V318-Y318)</f>
        <v/>
      </c>
    </row>
    <row r="319">
      <c r="A319" s="25" t="n">
        <v>315</v>
      </c>
      <c r="B319" s="26">
        <f>_xlfn.XLOOKUP(C319,purchase!C:C,pcon!B:B,"")</f>
        <v/>
      </c>
      <c r="C319" s="4" t="n"/>
      <c r="D319" s="29">
        <f>_xlfn.XLOOKUP(C319,purchase!C:C,pcon!D:D,"")</f>
        <v/>
      </c>
      <c r="E319" s="29">
        <f>_xlfn.XLOOKUP(C319,purchase!C:C,pcon!E:E,"")</f>
        <v/>
      </c>
      <c r="F319" s="4" t="n"/>
      <c r="G319" s="27" t="n"/>
      <c r="H319" s="28" t="n"/>
      <c r="I319" s="4" t="n"/>
      <c r="J319" s="4" t="n"/>
      <c r="K319" s="4" t="n"/>
      <c r="L319" s="30">
        <f>IF(J319="","",J319-K319)</f>
        <v/>
      </c>
      <c r="M319" s="4" t="n"/>
      <c r="N319" s="30">
        <f>IF(L319="","",L319-M319)</f>
        <v/>
      </c>
      <c r="O319" s="31" t="n"/>
      <c r="P319" s="32">
        <f>IF(O319="","",N319 * O319)</f>
        <v/>
      </c>
      <c r="Q319" s="10">
        <f>_xlfn.XLOOKUP(C319,pcon!C:C,pcon!L:L,"")</f>
        <v/>
      </c>
      <c r="R319" s="98">
        <f>(Q319 / 80) * (O319 * 100)</f>
        <v/>
      </c>
      <c r="S319" s="31" t="n"/>
      <c r="T319" s="31" t="n"/>
      <c r="U319" s="33">
        <f>IF(N319="","",R319 * N319)</f>
        <v/>
      </c>
      <c r="V319" s="4" t="n"/>
      <c r="W319" s="33">
        <f>IF(S319&amp;U319="","",U319 * S319)</f>
        <v/>
      </c>
      <c r="X319" s="33">
        <f>IF(W319="","",U319 + W319)</f>
        <v/>
      </c>
      <c r="Y319" s="33">
        <f>IF(T319="","",U319 * T319)</f>
        <v/>
      </c>
      <c r="Z319" s="34">
        <f>IF(U319="","",X319-V319-Y319)</f>
        <v/>
      </c>
    </row>
    <row r="320">
      <c r="A320" s="25" t="n">
        <v>316</v>
      </c>
      <c r="B320" s="26">
        <f>_xlfn.XLOOKUP(C320,purchase!C:C,pcon!B:B,"")</f>
        <v/>
      </c>
      <c r="C320" s="4" t="n"/>
      <c r="D320" s="29">
        <f>_xlfn.XLOOKUP(C320,purchase!C:C,pcon!D:D,"")</f>
        <v/>
      </c>
      <c r="E320" s="29">
        <f>_xlfn.XLOOKUP(C320,purchase!C:C,pcon!E:E,"")</f>
        <v/>
      </c>
      <c r="F320" s="4" t="n"/>
      <c r="G320" s="27" t="n"/>
      <c r="H320" s="28" t="n"/>
      <c r="I320" s="4" t="n"/>
      <c r="J320" s="4" t="n"/>
      <c r="K320" s="4" t="n"/>
      <c r="L320" s="30">
        <f>IF(J320="","",J320-K320)</f>
        <v/>
      </c>
      <c r="M320" s="4" t="n"/>
      <c r="N320" s="30">
        <f>IF(L320="","",L320-M320)</f>
        <v/>
      </c>
      <c r="O320" s="31" t="n"/>
      <c r="P320" s="32">
        <f>IF(O320="","",N320 * O320)</f>
        <v/>
      </c>
      <c r="Q320" s="10">
        <f>_xlfn.XLOOKUP(C320,pcon!C:C,pcon!L:L,"")</f>
        <v/>
      </c>
      <c r="R320" s="98">
        <f>(Q320 / 80) * (O320 * 100)</f>
        <v/>
      </c>
      <c r="S320" s="31" t="n"/>
      <c r="T320" s="31" t="n"/>
      <c r="U320" s="33">
        <f>IF(N320="","",R320 * N320)</f>
        <v/>
      </c>
      <c r="V320" s="4" t="n"/>
      <c r="W320" s="33">
        <f>IF(S320&amp;U320="","",U320 * S320)</f>
        <v/>
      </c>
      <c r="X320" s="33">
        <f>IF(W320="","",U320 + W320)</f>
        <v/>
      </c>
      <c r="Y320" s="33">
        <f>IF(T320="","",U320 * T320)</f>
        <v/>
      </c>
      <c r="Z320" s="34">
        <f>IF(U320="","",X320-V320-Y320)</f>
        <v/>
      </c>
    </row>
    <row r="321">
      <c r="A321" s="25" t="n">
        <v>317</v>
      </c>
      <c r="B321" s="26">
        <f>_xlfn.XLOOKUP(C321,purchase!C:C,pcon!B:B,"")</f>
        <v/>
      </c>
      <c r="C321" s="4" t="n"/>
      <c r="D321" s="29">
        <f>_xlfn.XLOOKUP(C321,purchase!C:C,pcon!D:D,"")</f>
        <v/>
      </c>
      <c r="E321" s="29">
        <f>_xlfn.XLOOKUP(C321,purchase!C:C,pcon!E:E,"")</f>
        <v/>
      </c>
      <c r="F321" s="4" t="n"/>
      <c r="G321" s="27" t="n"/>
      <c r="H321" s="28" t="n"/>
      <c r="I321" s="4" t="n"/>
      <c r="J321" s="4" t="n"/>
      <c r="K321" s="4" t="n"/>
      <c r="L321" s="30">
        <f>IF(J321="","",J321-K321)</f>
        <v/>
      </c>
      <c r="M321" s="4" t="n"/>
      <c r="N321" s="30">
        <f>IF(L321="","",L321-M321)</f>
        <v/>
      </c>
      <c r="O321" s="31" t="n"/>
      <c r="P321" s="32">
        <f>IF(O321="","",N321 * O321)</f>
        <v/>
      </c>
      <c r="Q321" s="10">
        <f>_xlfn.XLOOKUP(C321,pcon!C:C,pcon!L:L,"")</f>
        <v/>
      </c>
      <c r="R321" s="98">
        <f>(Q321 / 80) * (O321 * 100)</f>
        <v/>
      </c>
      <c r="S321" s="31" t="n"/>
      <c r="T321" s="31" t="n"/>
      <c r="U321" s="33">
        <f>IF(N321="","",R321 * N321)</f>
        <v/>
      </c>
      <c r="V321" s="4" t="n"/>
      <c r="W321" s="33">
        <f>IF(S321&amp;U321="","",U321 * S321)</f>
        <v/>
      </c>
      <c r="X321" s="33">
        <f>IF(W321="","",U321 + W321)</f>
        <v/>
      </c>
      <c r="Y321" s="33">
        <f>IF(T321="","",U321 * T321)</f>
        <v/>
      </c>
      <c r="Z321" s="34">
        <f>IF(U321="","",X321-V321-Y321)</f>
        <v/>
      </c>
    </row>
    <row r="322">
      <c r="A322" s="25" t="n">
        <v>318</v>
      </c>
      <c r="B322" s="26">
        <f>_xlfn.XLOOKUP(C322,purchase!C:C,pcon!B:B,"")</f>
        <v/>
      </c>
      <c r="C322" s="4" t="n"/>
      <c r="D322" s="29">
        <f>_xlfn.XLOOKUP(C322,purchase!C:C,pcon!D:D,"")</f>
        <v/>
      </c>
      <c r="E322" s="29">
        <f>_xlfn.XLOOKUP(C322,purchase!C:C,pcon!E:E,"")</f>
        <v/>
      </c>
      <c r="F322" s="4" t="n"/>
      <c r="G322" s="27" t="n"/>
      <c r="H322" s="28" t="n"/>
      <c r="I322" s="4" t="n"/>
      <c r="J322" s="4" t="n"/>
      <c r="K322" s="4" t="n"/>
      <c r="L322" s="30">
        <f>IF(J322="","",J322-K322)</f>
        <v/>
      </c>
      <c r="M322" s="4" t="n"/>
      <c r="N322" s="30">
        <f>IF(L322="","",L322-M322)</f>
        <v/>
      </c>
      <c r="O322" s="31" t="n"/>
      <c r="P322" s="32">
        <f>IF(O322="","",N322 * O322)</f>
        <v/>
      </c>
      <c r="Q322" s="10">
        <f>_xlfn.XLOOKUP(C322,pcon!C:C,pcon!L:L,"")</f>
        <v/>
      </c>
      <c r="R322" s="98">
        <f>(Q322 / 80) * (O322 * 100)</f>
        <v/>
      </c>
      <c r="S322" s="31" t="n"/>
      <c r="T322" s="31" t="n"/>
      <c r="U322" s="33">
        <f>IF(N322="","",R322 * N322)</f>
        <v/>
      </c>
      <c r="V322" s="4" t="n"/>
      <c r="W322" s="33">
        <f>IF(S322&amp;U322="","",U322 * S322)</f>
        <v/>
      </c>
      <c r="X322" s="33">
        <f>IF(W322="","",U322 + W322)</f>
        <v/>
      </c>
      <c r="Y322" s="33">
        <f>IF(T322="","",U322 * T322)</f>
        <v/>
      </c>
      <c r="Z322" s="34">
        <f>IF(U322="","",X322-V322-Y322)</f>
        <v/>
      </c>
    </row>
    <row r="323">
      <c r="A323" s="25" t="n">
        <v>319</v>
      </c>
      <c r="B323" s="26">
        <f>_xlfn.XLOOKUP(C323,purchase!C:C,pcon!B:B,"")</f>
        <v/>
      </c>
      <c r="C323" s="4" t="n"/>
      <c r="D323" s="29">
        <f>_xlfn.XLOOKUP(C323,purchase!C:C,pcon!D:D,"")</f>
        <v/>
      </c>
      <c r="E323" s="29">
        <f>_xlfn.XLOOKUP(C323,purchase!C:C,pcon!E:E,"")</f>
        <v/>
      </c>
      <c r="F323" s="4" t="n"/>
      <c r="G323" s="27" t="n"/>
      <c r="H323" s="28" t="n"/>
      <c r="I323" s="4" t="n"/>
      <c r="J323" s="4" t="n"/>
      <c r="K323" s="4" t="n"/>
      <c r="L323" s="30">
        <f>IF(J323="","",J323-K323)</f>
        <v/>
      </c>
      <c r="M323" s="4" t="n"/>
      <c r="N323" s="30">
        <f>IF(L323="","",L323-M323)</f>
        <v/>
      </c>
      <c r="O323" s="31" t="n"/>
      <c r="P323" s="32">
        <f>IF(O323="","",N323 * O323)</f>
        <v/>
      </c>
      <c r="Q323" s="10">
        <f>_xlfn.XLOOKUP(C323,pcon!C:C,pcon!L:L,"")</f>
        <v/>
      </c>
      <c r="R323" s="98">
        <f>(Q323 / 80) * (O323 * 100)</f>
        <v/>
      </c>
      <c r="S323" s="31" t="n"/>
      <c r="T323" s="31" t="n"/>
      <c r="U323" s="33">
        <f>IF(N323="","",R323 * N323)</f>
        <v/>
      </c>
      <c r="V323" s="4" t="n"/>
      <c r="W323" s="33">
        <f>IF(S323&amp;U323="","",U323 * S323)</f>
        <v/>
      </c>
      <c r="X323" s="33">
        <f>IF(W323="","",U323 + W323)</f>
        <v/>
      </c>
      <c r="Y323" s="33">
        <f>IF(T323="","",U323 * T323)</f>
        <v/>
      </c>
      <c r="Z323" s="34">
        <f>IF(U323="","",X323-V323-Y323)</f>
        <v/>
      </c>
    </row>
    <row r="324">
      <c r="A324" s="25" t="n">
        <v>320</v>
      </c>
      <c r="B324" s="26">
        <f>_xlfn.XLOOKUP(C324,purchase!C:C,pcon!B:B,"")</f>
        <v/>
      </c>
      <c r="C324" s="4" t="n"/>
      <c r="D324" s="29">
        <f>_xlfn.XLOOKUP(C324,purchase!C:C,pcon!D:D,"")</f>
        <v/>
      </c>
      <c r="E324" s="29">
        <f>_xlfn.XLOOKUP(C324,purchase!C:C,pcon!E:E,"")</f>
        <v/>
      </c>
      <c r="F324" s="4" t="n"/>
      <c r="G324" s="27" t="n"/>
      <c r="H324" s="28" t="n"/>
      <c r="I324" s="4" t="n"/>
      <c r="J324" s="4" t="n"/>
      <c r="K324" s="4" t="n"/>
      <c r="L324" s="30">
        <f>IF(J324="","",J324-K324)</f>
        <v/>
      </c>
      <c r="M324" s="4" t="n"/>
      <c r="N324" s="30">
        <f>IF(L324="","",L324-M324)</f>
        <v/>
      </c>
      <c r="O324" s="31" t="n"/>
      <c r="P324" s="32">
        <f>IF(O324="","",N324 * O324)</f>
        <v/>
      </c>
      <c r="Q324" s="10">
        <f>_xlfn.XLOOKUP(C324,pcon!C:C,pcon!L:L,"")</f>
        <v/>
      </c>
      <c r="R324" s="98">
        <f>(Q324 / 80) * (O324 * 100)</f>
        <v/>
      </c>
      <c r="S324" s="31" t="n"/>
      <c r="T324" s="31" t="n"/>
      <c r="U324" s="33">
        <f>IF(N324="","",R324 * N324)</f>
        <v/>
      </c>
      <c r="V324" s="4" t="n"/>
      <c r="W324" s="33">
        <f>IF(S324&amp;U324="","",U324 * S324)</f>
        <v/>
      </c>
      <c r="X324" s="33">
        <f>IF(W324="","",U324 + W324)</f>
        <v/>
      </c>
      <c r="Y324" s="33">
        <f>IF(T324="","",U324 * T324)</f>
        <v/>
      </c>
      <c r="Z324" s="34">
        <f>IF(U324="","",X324-V324-Y324)</f>
        <v/>
      </c>
    </row>
    <row r="325">
      <c r="A325" s="25" t="n">
        <v>321</v>
      </c>
      <c r="B325" s="26">
        <f>_xlfn.XLOOKUP(C325,purchase!C:C,pcon!B:B,"")</f>
        <v/>
      </c>
      <c r="C325" s="4" t="n"/>
      <c r="D325" s="29">
        <f>_xlfn.XLOOKUP(C325,purchase!C:C,pcon!D:D,"")</f>
        <v/>
      </c>
      <c r="E325" s="29">
        <f>_xlfn.XLOOKUP(C325,purchase!C:C,pcon!E:E,"")</f>
        <v/>
      </c>
      <c r="F325" s="4" t="n"/>
      <c r="G325" s="27" t="n"/>
      <c r="H325" s="28" t="n"/>
      <c r="I325" s="4" t="n"/>
      <c r="J325" s="4" t="n"/>
      <c r="K325" s="4" t="n"/>
      <c r="L325" s="30">
        <f>IF(J325="","",J325-K325)</f>
        <v/>
      </c>
      <c r="M325" s="4" t="n"/>
      <c r="N325" s="30">
        <f>IF(L325="","",L325-M325)</f>
        <v/>
      </c>
      <c r="O325" s="31" t="n"/>
      <c r="P325" s="32">
        <f>IF(O325="","",N325 * O325)</f>
        <v/>
      </c>
      <c r="Q325" s="10">
        <f>_xlfn.XLOOKUP(C325,pcon!C:C,pcon!L:L,"")</f>
        <v/>
      </c>
      <c r="R325" s="98">
        <f>(Q325 / 80) * (O325 * 100)</f>
        <v/>
      </c>
      <c r="S325" s="31" t="n"/>
      <c r="T325" s="31" t="n"/>
      <c r="U325" s="33">
        <f>IF(N325="","",R325 * N325)</f>
        <v/>
      </c>
      <c r="V325" s="4" t="n"/>
      <c r="W325" s="33">
        <f>IF(S325&amp;U325="","",U325 * S325)</f>
        <v/>
      </c>
      <c r="X325" s="33">
        <f>IF(W325="","",U325 + W325)</f>
        <v/>
      </c>
      <c r="Y325" s="33">
        <f>IF(T325="","",U325 * T325)</f>
        <v/>
      </c>
      <c r="Z325" s="34">
        <f>IF(U325="","",X325-V325-Y325)</f>
        <v/>
      </c>
    </row>
    <row r="326">
      <c r="A326" s="25" t="n">
        <v>322</v>
      </c>
      <c r="B326" s="26">
        <f>_xlfn.XLOOKUP(C326,purchase!C:C,pcon!B:B,"")</f>
        <v/>
      </c>
      <c r="C326" s="4" t="n"/>
      <c r="D326" s="29">
        <f>_xlfn.XLOOKUP(C326,purchase!C:C,pcon!D:D,"")</f>
        <v/>
      </c>
      <c r="E326" s="29">
        <f>_xlfn.XLOOKUP(C326,purchase!C:C,pcon!E:E,"")</f>
        <v/>
      </c>
      <c r="F326" s="4" t="n"/>
      <c r="G326" s="27" t="n"/>
      <c r="H326" s="28" t="n"/>
      <c r="I326" s="4" t="n"/>
      <c r="J326" s="4" t="n"/>
      <c r="K326" s="4" t="n"/>
      <c r="L326" s="30">
        <f>IF(J326="","",J326-K326)</f>
        <v/>
      </c>
      <c r="M326" s="4" t="n"/>
      <c r="N326" s="30">
        <f>IF(L326="","",L326-M326)</f>
        <v/>
      </c>
      <c r="O326" s="31" t="n"/>
      <c r="P326" s="32">
        <f>IF(O326="","",N326 * O326)</f>
        <v/>
      </c>
      <c r="Q326" s="10">
        <f>_xlfn.XLOOKUP(C326,pcon!C:C,pcon!L:L,"")</f>
        <v/>
      </c>
      <c r="R326" s="98">
        <f>(Q326 / 80) * (O326 * 100)</f>
        <v/>
      </c>
      <c r="S326" s="31" t="n"/>
      <c r="T326" s="31" t="n"/>
      <c r="U326" s="33">
        <f>IF(N326="","",R326 * N326)</f>
        <v/>
      </c>
      <c r="V326" s="4" t="n"/>
      <c r="W326" s="33">
        <f>IF(S326&amp;U326="","",U326 * S326)</f>
        <v/>
      </c>
      <c r="X326" s="33">
        <f>IF(W326="","",U326 + W326)</f>
        <v/>
      </c>
      <c r="Y326" s="33">
        <f>IF(T326="","",U326 * T326)</f>
        <v/>
      </c>
      <c r="Z326" s="34">
        <f>IF(U326="","",X326-V326-Y326)</f>
        <v/>
      </c>
    </row>
    <row r="327">
      <c r="A327" s="25" t="n">
        <v>323</v>
      </c>
      <c r="B327" s="26">
        <f>_xlfn.XLOOKUP(C327,purchase!C:C,pcon!B:B,"")</f>
        <v/>
      </c>
      <c r="C327" s="4" t="n"/>
      <c r="D327" s="29">
        <f>_xlfn.XLOOKUP(C327,purchase!C:C,pcon!D:D,"")</f>
        <v/>
      </c>
      <c r="E327" s="29">
        <f>_xlfn.XLOOKUP(C327,purchase!C:C,pcon!E:E,"")</f>
        <v/>
      </c>
      <c r="F327" s="4" t="n"/>
      <c r="G327" s="27" t="n"/>
      <c r="H327" s="28" t="n"/>
      <c r="I327" s="4" t="n"/>
      <c r="J327" s="4" t="n"/>
      <c r="K327" s="4" t="n"/>
      <c r="L327" s="30">
        <f>IF(J327="","",J327-K327)</f>
        <v/>
      </c>
      <c r="M327" s="4" t="n"/>
      <c r="N327" s="30">
        <f>IF(L327="","",L327-M327)</f>
        <v/>
      </c>
      <c r="O327" s="31" t="n"/>
      <c r="P327" s="32">
        <f>IF(O327="","",N327 * O327)</f>
        <v/>
      </c>
      <c r="Q327" s="10">
        <f>_xlfn.XLOOKUP(C327,pcon!C:C,pcon!L:L,"")</f>
        <v/>
      </c>
      <c r="R327" s="98">
        <f>(Q327 / 80) * (O327 * 100)</f>
        <v/>
      </c>
      <c r="S327" s="31" t="n"/>
      <c r="T327" s="31" t="n"/>
      <c r="U327" s="33">
        <f>IF(N327="","",R327 * N327)</f>
        <v/>
      </c>
      <c r="V327" s="4" t="n"/>
      <c r="W327" s="33">
        <f>IF(S327&amp;U327="","",U327 * S327)</f>
        <v/>
      </c>
      <c r="X327" s="33">
        <f>IF(W327="","",U327 + W327)</f>
        <v/>
      </c>
      <c r="Y327" s="33">
        <f>IF(T327="","",U327 * T327)</f>
        <v/>
      </c>
      <c r="Z327" s="34">
        <f>IF(U327="","",X327-V327-Y327)</f>
        <v/>
      </c>
    </row>
    <row r="328">
      <c r="A328" s="25" t="n">
        <v>324</v>
      </c>
      <c r="B328" s="26">
        <f>_xlfn.XLOOKUP(C328,purchase!C:C,pcon!B:B,"")</f>
        <v/>
      </c>
      <c r="C328" s="4" t="n"/>
      <c r="D328" s="29">
        <f>_xlfn.XLOOKUP(C328,purchase!C:C,pcon!D:D,"")</f>
        <v/>
      </c>
      <c r="E328" s="29">
        <f>_xlfn.XLOOKUP(C328,purchase!C:C,pcon!E:E,"")</f>
        <v/>
      </c>
      <c r="F328" s="4" t="n"/>
      <c r="G328" s="27" t="n"/>
      <c r="H328" s="28" t="n"/>
      <c r="I328" s="4" t="n"/>
      <c r="J328" s="4" t="n"/>
      <c r="K328" s="4" t="n"/>
      <c r="L328" s="30">
        <f>IF(J328="","",J328-K328)</f>
        <v/>
      </c>
      <c r="M328" s="4" t="n"/>
      <c r="N328" s="30">
        <f>IF(L328="","",L328-M328)</f>
        <v/>
      </c>
      <c r="O328" s="31" t="n"/>
      <c r="P328" s="32">
        <f>IF(O328="","",N328 * O328)</f>
        <v/>
      </c>
      <c r="Q328" s="10">
        <f>_xlfn.XLOOKUP(C328,pcon!C:C,pcon!L:L,"")</f>
        <v/>
      </c>
      <c r="R328" s="98">
        <f>(Q328 / 80) * (O328 * 100)</f>
        <v/>
      </c>
      <c r="S328" s="31" t="n"/>
      <c r="T328" s="31" t="n"/>
      <c r="U328" s="33">
        <f>IF(N328="","",R328 * N328)</f>
        <v/>
      </c>
      <c r="V328" s="4" t="n"/>
      <c r="W328" s="33">
        <f>IF(S328&amp;U328="","",U328 * S328)</f>
        <v/>
      </c>
      <c r="X328" s="33">
        <f>IF(W328="","",U328 + W328)</f>
        <v/>
      </c>
      <c r="Y328" s="33">
        <f>IF(T328="","",U328 * T328)</f>
        <v/>
      </c>
      <c r="Z328" s="34">
        <f>IF(U328="","",X328-V328-Y328)</f>
        <v/>
      </c>
    </row>
    <row r="329">
      <c r="A329" s="25" t="n">
        <v>325</v>
      </c>
      <c r="B329" s="26">
        <f>_xlfn.XLOOKUP(C329,purchase!C:C,pcon!B:B,"")</f>
        <v/>
      </c>
      <c r="C329" s="4" t="n"/>
      <c r="D329" s="29">
        <f>_xlfn.XLOOKUP(C329,purchase!C:C,pcon!D:D,"")</f>
        <v/>
      </c>
      <c r="E329" s="29">
        <f>_xlfn.XLOOKUP(C329,purchase!C:C,pcon!E:E,"")</f>
        <v/>
      </c>
      <c r="F329" s="4" t="n"/>
      <c r="G329" s="27" t="n"/>
      <c r="H329" s="28" t="n"/>
      <c r="I329" s="4" t="n"/>
      <c r="J329" s="4" t="n"/>
      <c r="K329" s="4" t="n"/>
      <c r="L329" s="30">
        <f>IF(J329="","",J329-K329)</f>
        <v/>
      </c>
      <c r="M329" s="4" t="n"/>
      <c r="N329" s="30">
        <f>IF(L329="","",L329-M329)</f>
        <v/>
      </c>
      <c r="O329" s="31" t="n"/>
      <c r="P329" s="32">
        <f>IF(O329="","",N329 * O329)</f>
        <v/>
      </c>
      <c r="Q329" s="10">
        <f>_xlfn.XLOOKUP(C329,pcon!C:C,pcon!L:L,"")</f>
        <v/>
      </c>
      <c r="R329" s="98">
        <f>(Q329 / 80) * (O329 * 100)</f>
        <v/>
      </c>
      <c r="S329" s="31" t="n"/>
      <c r="T329" s="31" t="n"/>
      <c r="U329" s="33">
        <f>IF(N329="","",R329 * N329)</f>
        <v/>
      </c>
      <c r="V329" s="4" t="n"/>
      <c r="W329" s="33">
        <f>IF(S329&amp;U329="","",U329 * S329)</f>
        <v/>
      </c>
      <c r="X329" s="33">
        <f>IF(W329="","",U329 + W329)</f>
        <v/>
      </c>
      <c r="Y329" s="33">
        <f>IF(T329="","",U329 * T329)</f>
        <v/>
      </c>
      <c r="Z329" s="34">
        <f>IF(U329="","",X329-V329-Y329)</f>
        <v/>
      </c>
    </row>
    <row r="330">
      <c r="A330" s="25" t="n">
        <v>326</v>
      </c>
      <c r="B330" s="26">
        <f>_xlfn.XLOOKUP(C330,purchase!C:C,pcon!B:B,"")</f>
        <v/>
      </c>
      <c r="C330" s="4" t="n"/>
      <c r="D330" s="29">
        <f>_xlfn.XLOOKUP(C330,purchase!C:C,pcon!D:D,"")</f>
        <v/>
      </c>
      <c r="E330" s="29">
        <f>_xlfn.XLOOKUP(C330,purchase!C:C,pcon!E:E,"")</f>
        <v/>
      </c>
      <c r="F330" s="4" t="n"/>
      <c r="G330" s="27" t="n"/>
      <c r="H330" s="28" t="n"/>
      <c r="I330" s="4" t="n"/>
      <c r="J330" s="4" t="n"/>
      <c r="K330" s="4" t="n"/>
      <c r="L330" s="30">
        <f>IF(J330="","",J330-K330)</f>
        <v/>
      </c>
      <c r="M330" s="4" t="n"/>
      <c r="N330" s="30">
        <f>IF(L330="","",L330-M330)</f>
        <v/>
      </c>
      <c r="O330" s="31" t="n"/>
      <c r="P330" s="32">
        <f>IF(O330="","",N330 * O330)</f>
        <v/>
      </c>
      <c r="Q330" s="10">
        <f>_xlfn.XLOOKUP(C330,pcon!C:C,pcon!L:L,"")</f>
        <v/>
      </c>
      <c r="R330" s="98">
        <f>(Q330 / 80) * (O330 * 100)</f>
        <v/>
      </c>
      <c r="S330" s="31" t="n"/>
      <c r="T330" s="31" t="n"/>
      <c r="U330" s="33">
        <f>IF(N330="","",R330 * N330)</f>
        <v/>
      </c>
      <c r="V330" s="4" t="n"/>
      <c r="W330" s="33">
        <f>IF(S330&amp;U330="","",U330 * S330)</f>
        <v/>
      </c>
      <c r="X330" s="33">
        <f>IF(W330="","",U330 + W330)</f>
        <v/>
      </c>
      <c r="Y330" s="33">
        <f>IF(T330="","",U330 * T330)</f>
        <v/>
      </c>
      <c r="Z330" s="34">
        <f>IF(U330="","",X330-V330-Y330)</f>
        <v/>
      </c>
    </row>
    <row r="331">
      <c r="A331" s="25" t="n">
        <v>327</v>
      </c>
      <c r="B331" s="26">
        <f>_xlfn.XLOOKUP(C331,purchase!C:C,pcon!B:B,"")</f>
        <v/>
      </c>
      <c r="C331" s="4" t="n"/>
      <c r="D331" s="29">
        <f>_xlfn.XLOOKUP(C331,purchase!C:C,pcon!D:D,"")</f>
        <v/>
      </c>
      <c r="E331" s="29">
        <f>_xlfn.XLOOKUP(C331,purchase!C:C,pcon!E:E,"")</f>
        <v/>
      </c>
      <c r="F331" s="4" t="n"/>
      <c r="G331" s="27" t="n"/>
      <c r="H331" s="28" t="n"/>
      <c r="I331" s="4" t="n"/>
      <c r="J331" s="4" t="n"/>
      <c r="K331" s="4" t="n"/>
      <c r="L331" s="30">
        <f>IF(J331="","",J331-K331)</f>
        <v/>
      </c>
      <c r="M331" s="4" t="n"/>
      <c r="N331" s="30">
        <f>IF(L331="","",L331-M331)</f>
        <v/>
      </c>
      <c r="O331" s="31" t="n"/>
      <c r="P331" s="32">
        <f>IF(O331="","",N331 * O331)</f>
        <v/>
      </c>
      <c r="Q331" s="10">
        <f>_xlfn.XLOOKUP(C331,pcon!C:C,pcon!L:L,"")</f>
        <v/>
      </c>
      <c r="R331" s="98">
        <f>(Q331 / 80) * (O331 * 100)</f>
        <v/>
      </c>
      <c r="S331" s="31" t="n"/>
      <c r="T331" s="31" t="n"/>
      <c r="U331" s="33">
        <f>IF(N331="","",R331 * N331)</f>
        <v/>
      </c>
      <c r="V331" s="4" t="n"/>
      <c r="W331" s="33">
        <f>IF(S331&amp;U331="","",U331 * S331)</f>
        <v/>
      </c>
      <c r="X331" s="33">
        <f>IF(W331="","",U331 + W331)</f>
        <v/>
      </c>
      <c r="Y331" s="33">
        <f>IF(T331="","",U331 * T331)</f>
        <v/>
      </c>
      <c r="Z331" s="34">
        <f>IF(U331="","",X331-V331-Y331)</f>
        <v/>
      </c>
    </row>
    <row r="332">
      <c r="A332" s="25" t="n">
        <v>328</v>
      </c>
      <c r="B332" s="26">
        <f>_xlfn.XLOOKUP(C332,purchase!C:C,pcon!B:B,"")</f>
        <v/>
      </c>
      <c r="C332" s="4" t="n"/>
      <c r="D332" s="29">
        <f>_xlfn.XLOOKUP(C332,purchase!C:C,pcon!D:D,"")</f>
        <v/>
      </c>
      <c r="E332" s="29">
        <f>_xlfn.XLOOKUP(C332,purchase!C:C,pcon!E:E,"")</f>
        <v/>
      </c>
      <c r="F332" s="4" t="n"/>
      <c r="G332" s="27" t="n"/>
      <c r="H332" s="28" t="n"/>
      <c r="I332" s="4" t="n"/>
      <c r="J332" s="4" t="n"/>
      <c r="K332" s="4" t="n"/>
      <c r="L332" s="30">
        <f>IF(J332="","",J332-K332)</f>
        <v/>
      </c>
      <c r="M332" s="4" t="n"/>
      <c r="N332" s="30">
        <f>IF(L332="","",L332-M332)</f>
        <v/>
      </c>
      <c r="O332" s="31" t="n"/>
      <c r="P332" s="32">
        <f>IF(O332="","",N332 * O332)</f>
        <v/>
      </c>
      <c r="Q332" s="10">
        <f>_xlfn.XLOOKUP(C332,pcon!C:C,pcon!L:L,"")</f>
        <v/>
      </c>
      <c r="R332" s="98">
        <f>(Q332 / 80) * (O332 * 100)</f>
        <v/>
      </c>
      <c r="S332" s="31" t="n"/>
      <c r="T332" s="31" t="n"/>
      <c r="U332" s="33">
        <f>IF(N332="","",R332 * N332)</f>
        <v/>
      </c>
      <c r="V332" s="4" t="n"/>
      <c r="W332" s="33">
        <f>IF(S332&amp;U332="","",U332 * S332)</f>
        <v/>
      </c>
      <c r="X332" s="33">
        <f>IF(W332="","",U332 + W332)</f>
        <v/>
      </c>
      <c r="Y332" s="33">
        <f>IF(T332="","",U332 * T332)</f>
        <v/>
      </c>
      <c r="Z332" s="34">
        <f>IF(U332="","",X332-V332-Y332)</f>
        <v/>
      </c>
    </row>
    <row r="333">
      <c r="A333" s="25" t="n">
        <v>329</v>
      </c>
      <c r="B333" s="26">
        <f>_xlfn.XLOOKUP(C333,purchase!C:C,pcon!B:B,"")</f>
        <v/>
      </c>
      <c r="C333" s="4" t="n"/>
      <c r="D333" s="29">
        <f>_xlfn.XLOOKUP(C333,purchase!C:C,pcon!D:D,"")</f>
        <v/>
      </c>
      <c r="E333" s="29">
        <f>_xlfn.XLOOKUP(C333,purchase!C:C,pcon!E:E,"")</f>
        <v/>
      </c>
      <c r="F333" s="4" t="n"/>
      <c r="G333" s="27" t="n"/>
      <c r="H333" s="28" t="n"/>
      <c r="I333" s="4" t="n"/>
      <c r="J333" s="4" t="n"/>
      <c r="K333" s="4" t="n"/>
      <c r="L333" s="30">
        <f>IF(J333="","",J333-K333)</f>
        <v/>
      </c>
      <c r="M333" s="4" t="n"/>
      <c r="N333" s="30">
        <f>IF(L333="","",L333-M333)</f>
        <v/>
      </c>
      <c r="O333" s="31" t="n"/>
      <c r="P333" s="32">
        <f>IF(O333="","",N333 * O333)</f>
        <v/>
      </c>
      <c r="Q333" s="10">
        <f>_xlfn.XLOOKUP(C333,pcon!C:C,pcon!L:L,"")</f>
        <v/>
      </c>
      <c r="R333" s="98">
        <f>(Q333 / 80) * (O333 * 100)</f>
        <v/>
      </c>
      <c r="S333" s="31" t="n"/>
      <c r="T333" s="31" t="n"/>
      <c r="U333" s="33">
        <f>IF(N333="","",R333 * N333)</f>
        <v/>
      </c>
      <c r="V333" s="4" t="n"/>
      <c r="W333" s="33">
        <f>IF(S333&amp;U333="","",U333 * S333)</f>
        <v/>
      </c>
      <c r="X333" s="33">
        <f>IF(W333="","",U333 + W333)</f>
        <v/>
      </c>
      <c r="Y333" s="33">
        <f>IF(T333="","",U333 * T333)</f>
        <v/>
      </c>
      <c r="Z333" s="34">
        <f>IF(U333="","",X333-V333-Y333)</f>
        <v/>
      </c>
    </row>
    <row r="334">
      <c r="A334" s="25" t="n">
        <v>330</v>
      </c>
      <c r="B334" s="26">
        <f>_xlfn.XLOOKUP(C334,purchase!C:C,pcon!B:B,"")</f>
        <v/>
      </c>
      <c r="C334" s="4" t="n"/>
      <c r="D334" s="29">
        <f>_xlfn.XLOOKUP(C334,purchase!C:C,pcon!D:D,"")</f>
        <v/>
      </c>
      <c r="E334" s="29">
        <f>_xlfn.XLOOKUP(C334,purchase!C:C,pcon!E:E,"")</f>
        <v/>
      </c>
      <c r="F334" s="4" t="n"/>
      <c r="G334" s="27" t="n"/>
      <c r="H334" s="28" t="n"/>
      <c r="I334" s="4" t="n"/>
      <c r="J334" s="4" t="n"/>
      <c r="K334" s="4" t="n"/>
      <c r="L334" s="30">
        <f>IF(J334="","",J334-K334)</f>
        <v/>
      </c>
      <c r="M334" s="4" t="n"/>
      <c r="N334" s="30">
        <f>IF(L334="","",L334-M334)</f>
        <v/>
      </c>
      <c r="O334" s="31" t="n"/>
      <c r="P334" s="32">
        <f>IF(O334="","",N334 * O334)</f>
        <v/>
      </c>
      <c r="Q334" s="10">
        <f>_xlfn.XLOOKUP(C334,pcon!C:C,pcon!L:L,"")</f>
        <v/>
      </c>
      <c r="R334" s="98">
        <f>(Q334 / 80) * (O334 * 100)</f>
        <v/>
      </c>
      <c r="S334" s="31" t="n"/>
      <c r="T334" s="31" t="n"/>
      <c r="U334" s="33">
        <f>IF(N334="","",R334 * N334)</f>
        <v/>
      </c>
      <c r="V334" s="4" t="n"/>
      <c r="W334" s="33">
        <f>IF(S334&amp;U334="","",U334 * S334)</f>
        <v/>
      </c>
      <c r="X334" s="33">
        <f>IF(W334="","",U334 + W334)</f>
        <v/>
      </c>
      <c r="Y334" s="33">
        <f>IF(T334="","",U334 * T334)</f>
        <v/>
      </c>
      <c r="Z334" s="34">
        <f>IF(U334="","",X334-V334-Y334)</f>
        <v/>
      </c>
    </row>
    <row r="335">
      <c r="A335" s="25" t="n">
        <v>331</v>
      </c>
      <c r="B335" s="26">
        <f>_xlfn.XLOOKUP(C335,purchase!C:C,pcon!B:B,"")</f>
        <v/>
      </c>
      <c r="C335" s="4" t="n"/>
      <c r="D335" s="29">
        <f>_xlfn.XLOOKUP(C335,purchase!C:C,pcon!D:D,"")</f>
        <v/>
      </c>
      <c r="E335" s="29">
        <f>_xlfn.XLOOKUP(C335,purchase!C:C,pcon!E:E,"")</f>
        <v/>
      </c>
      <c r="F335" s="4" t="n"/>
      <c r="G335" s="27" t="n"/>
      <c r="H335" s="28" t="n"/>
      <c r="I335" s="4" t="n"/>
      <c r="J335" s="4" t="n"/>
      <c r="K335" s="4" t="n"/>
      <c r="L335" s="30">
        <f>IF(J335="","",J335-K335)</f>
        <v/>
      </c>
      <c r="M335" s="4" t="n"/>
      <c r="N335" s="30">
        <f>IF(L335="","",L335-M335)</f>
        <v/>
      </c>
      <c r="O335" s="31" t="n"/>
      <c r="P335" s="32">
        <f>IF(O335="","",N335 * O335)</f>
        <v/>
      </c>
      <c r="Q335" s="10">
        <f>_xlfn.XLOOKUP(C335,pcon!C:C,pcon!L:L,"")</f>
        <v/>
      </c>
      <c r="R335" s="98">
        <f>(Q335 / 80) * (O335 * 100)</f>
        <v/>
      </c>
      <c r="S335" s="31" t="n"/>
      <c r="T335" s="31" t="n"/>
      <c r="U335" s="33">
        <f>IF(N335="","",R335 * N335)</f>
        <v/>
      </c>
      <c r="V335" s="4" t="n"/>
      <c r="W335" s="33">
        <f>IF(S335&amp;U335="","",U335 * S335)</f>
        <v/>
      </c>
      <c r="X335" s="33">
        <f>IF(W335="","",U335 + W335)</f>
        <v/>
      </c>
      <c r="Y335" s="33">
        <f>IF(T335="","",U335 * T335)</f>
        <v/>
      </c>
      <c r="Z335" s="34">
        <f>IF(U335="","",X335-V335-Y335)</f>
        <v/>
      </c>
    </row>
    <row r="336">
      <c r="A336" s="25" t="n">
        <v>332</v>
      </c>
      <c r="B336" s="26">
        <f>_xlfn.XLOOKUP(C336,purchase!C:C,pcon!B:B,"")</f>
        <v/>
      </c>
      <c r="C336" s="4" t="n"/>
      <c r="D336" s="29">
        <f>_xlfn.XLOOKUP(C336,purchase!C:C,pcon!D:D,"")</f>
        <v/>
      </c>
      <c r="E336" s="29">
        <f>_xlfn.XLOOKUP(C336,purchase!C:C,pcon!E:E,"")</f>
        <v/>
      </c>
      <c r="F336" s="4" t="n"/>
      <c r="G336" s="27" t="n"/>
      <c r="H336" s="28" t="n"/>
      <c r="I336" s="4" t="n"/>
      <c r="J336" s="4" t="n"/>
      <c r="K336" s="4" t="n"/>
      <c r="L336" s="30">
        <f>IF(J336="","",J336-K336)</f>
        <v/>
      </c>
      <c r="M336" s="4" t="n"/>
      <c r="N336" s="30">
        <f>IF(L336="","",L336-M336)</f>
        <v/>
      </c>
      <c r="O336" s="31" t="n"/>
      <c r="P336" s="32">
        <f>IF(O336="","",N336 * O336)</f>
        <v/>
      </c>
      <c r="Q336" s="10">
        <f>_xlfn.XLOOKUP(C336,pcon!C:C,pcon!L:L,"")</f>
        <v/>
      </c>
      <c r="R336" s="98">
        <f>(Q336 / 80) * (O336 * 100)</f>
        <v/>
      </c>
      <c r="S336" s="31" t="n"/>
      <c r="T336" s="31" t="n"/>
      <c r="U336" s="33">
        <f>IF(N336="","",R336 * N336)</f>
        <v/>
      </c>
      <c r="V336" s="4" t="n"/>
      <c r="W336" s="33">
        <f>IF(S336&amp;U336="","",U336 * S336)</f>
        <v/>
      </c>
      <c r="X336" s="33">
        <f>IF(W336="","",U336 + W336)</f>
        <v/>
      </c>
      <c r="Y336" s="33">
        <f>IF(T336="","",U336 * T336)</f>
        <v/>
      </c>
      <c r="Z336" s="34">
        <f>IF(U336="","",X336-V336-Y336)</f>
        <v/>
      </c>
    </row>
    <row r="337">
      <c r="A337" s="25" t="n">
        <v>333</v>
      </c>
      <c r="B337" s="26">
        <f>_xlfn.XLOOKUP(C337,purchase!C:C,pcon!B:B,"")</f>
        <v/>
      </c>
      <c r="C337" s="4" t="n"/>
      <c r="D337" s="29">
        <f>_xlfn.XLOOKUP(C337,purchase!C:C,pcon!D:D,"")</f>
        <v/>
      </c>
      <c r="E337" s="29">
        <f>_xlfn.XLOOKUP(C337,purchase!C:C,pcon!E:E,"")</f>
        <v/>
      </c>
      <c r="F337" s="4" t="n"/>
      <c r="G337" s="27" t="n"/>
      <c r="H337" s="28" t="n"/>
      <c r="I337" s="4" t="n"/>
      <c r="J337" s="4" t="n"/>
      <c r="K337" s="4" t="n"/>
      <c r="L337" s="30">
        <f>IF(J337="","",J337-K337)</f>
        <v/>
      </c>
      <c r="M337" s="4" t="n"/>
      <c r="N337" s="30">
        <f>IF(L337="","",L337-M337)</f>
        <v/>
      </c>
      <c r="O337" s="31" t="n"/>
      <c r="P337" s="32">
        <f>IF(O337="","",N337 * O337)</f>
        <v/>
      </c>
      <c r="Q337" s="10">
        <f>_xlfn.XLOOKUP(C337,pcon!C:C,pcon!L:L,"")</f>
        <v/>
      </c>
      <c r="R337" s="98">
        <f>(Q337 / 80) * (O337 * 100)</f>
        <v/>
      </c>
      <c r="S337" s="31" t="n"/>
      <c r="T337" s="31" t="n"/>
      <c r="U337" s="33">
        <f>IF(N337="","",R337 * N337)</f>
        <v/>
      </c>
      <c r="V337" s="4" t="n"/>
      <c r="W337" s="33">
        <f>IF(S337&amp;U337="","",U337 * S337)</f>
        <v/>
      </c>
      <c r="X337" s="33">
        <f>IF(W337="","",U337 + W337)</f>
        <v/>
      </c>
      <c r="Y337" s="33">
        <f>IF(T337="","",U337 * T337)</f>
        <v/>
      </c>
      <c r="Z337" s="34">
        <f>IF(U337="","",X337-V337-Y337)</f>
        <v/>
      </c>
    </row>
    <row r="338">
      <c r="A338" s="25" t="n">
        <v>334</v>
      </c>
      <c r="B338" s="26">
        <f>_xlfn.XLOOKUP(C338,purchase!C:C,pcon!B:B,"")</f>
        <v/>
      </c>
      <c r="C338" s="4" t="n"/>
      <c r="D338" s="29">
        <f>_xlfn.XLOOKUP(C338,purchase!C:C,pcon!D:D,"")</f>
        <v/>
      </c>
      <c r="E338" s="29">
        <f>_xlfn.XLOOKUP(C338,purchase!C:C,pcon!E:E,"")</f>
        <v/>
      </c>
      <c r="F338" s="4" t="n"/>
      <c r="G338" s="27" t="n"/>
      <c r="H338" s="28" t="n"/>
      <c r="I338" s="4" t="n"/>
      <c r="J338" s="4" t="n"/>
      <c r="K338" s="4" t="n"/>
      <c r="L338" s="30">
        <f>IF(J338="","",J338-K338)</f>
        <v/>
      </c>
      <c r="M338" s="4" t="n"/>
      <c r="N338" s="30">
        <f>IF(L338="","",L338-M338)</f>
        <v/>
      </c>
      <c r="O338" s="31" t="n"/>
      <c r="P338" s="32">
        <f>IF(O338="","",N338 * O338)</f>
        <v/>
      </c>
      <c r="Q338" s="10">
        <f>_xlfn.XLOOKUP(C338,pcon!C:C,pcon!L:L,"")</f>
        <v/>
      </c>
      <c r="R338" s="98">
        <f>(Q338 / 80) * (O338 * 100)</f>
        <v/>
      </c>
      <c r="S338" s="31" t="n"/>
      <c r="T338" s="31" t="n"/>
      <c r="U338" s="33">
        <f>IF(N338="","",R338 * N338)</f>
        <v/>
      </c>
      <c r="V338" s="4" t="n"/>
      <c r="W338" s="33">
        <f>IF(S338&amp;U338="","",U338 * S338)</f>
        <v/>
      </c>
      <c r="X338" s="33">
        <f>IF(W338="","",U338 + W338)</f>
        <v/>
      </c>
      <c r="Y338" s="33">
        <f>IF(T338="","",U338 * T338)</f>
        <v/>
      </c>
      <c r="Z338" s="34">
        <f>IF(U338="","",X338-V338-Y338)</f>
        <v/>
      </c>
    </row>
    <row r="339">
      <c r="A339" s="25" t="n">
        <v>335</v>
      </c>
      <c r="B339" s="26">
        <f>_xlfn.XLOOKUP(C339,purchase!C:C,pcon!B:B,"")</f>
        <v/>
      </c>
      <c r="C339" s="4" t="n"/>
      <c r="D339" s="29">
        <f>_xlfn.XLOOKUP(C339,purchase!C:C,pcon!D:D,"")</f>
        <v/>
      </c>
      <c r="E339" s="29">
        <f>_xlfn.XLOOKUP(C339,purchase!C:C,pcon!E:E,"")</f>
        <v/>
      </c>
      <c r="F339" s="4" t="n"/>
      <c r="G339" s="27" t="n"/>
      <c r="H339" s="28" t="n"/>
      <c r="I339" s="4" t="n"/>
      <c r="J339" s="4" t="n"/>
      <c r="K339" s="4" t="n"/>
      <c r="L339" s="30">
        <f>IF(J339="","",J339-K339)</f>
        <v/>
      </c>
      <c r="M339" s="4" t="n"/>
      <c r="N339" s="30">
        <f>IF(L339="","",L339-M339)</f>
        <v/>
      </c>
      <c r="O339" s="31" t="n"/>
      <c r="P339" s="32">
        <f>IF(O339="","",N339 * O339)</f>
        <v/>
      </c>
      <c r="Q339" s="10">
        <f>_xlfn.XLOOKUP(C339,pcon!C:C,pcon!L:L,"")</f>
        <v/>
      </c>
      <c r="R339" s="98">
        <f>(Q339 / 80) * (O339 * 100)</f>
        <v/>
      </c>
      <c r="S339" s="31" t="n"/>
      <c r="T339" s="31" t="n"/>
      <c r="U339" s="33">
        <f>IF(N339="","",R339 * N339)</f>
        <v/>
      </c>
      <c r="V339" s="4" t="n"/>
      <c r="W339" s="33">
        <f>IF(S339&amp;U339="","",U339 * S339)</f>
        <v/>
      </c>
      <c r="X339" s="33">
        <f>IF(W339="","",U339 + W339)</f>
        <v/>
      </c>
      <c r="Y339" s="33">
        <f>IF(T339="","",U339 * T339)</f>
        <v/>
      </c>
      <c r="Z339" s="34">
        <f>IF(U339="","",X339-V339-Y339)</f>
        <v/>
      </c>
    </row>
    <row r="340">
      <c r="A340" s="25" t="n">
        <v>336</v>
      </c>
      <c r="B340" s="26">
        <f>_xlfn.XLOOKUP(C340,purchase!C:C,pcon!B:B,"")</f>
        <v/>
      </c>
      <c r="C340" s="4" t="n"/>
      <c r="D340" s="29">
        <f>_xlfn.XLOOKUP(C340,purchase!C:C,pcon!D:D,"")</f>
        <v/>
      </c>
      <c r="E340" s="29">
        <f>_xlfn.XLOOKUP(C340,purchase!C:C,pcon!E:E,"")</f>
        <v/>
      </c>
      <c r="F340" s="4" t="n"/>
      <c r="G340" s="27" t="n"/>
      <c r="H340" s="28" t="n"/>
      <c r="I340" s="4" t="n"/>
      <c r="J340" s="4" t="n"/>
      <c r="K340" s="4" t="n"/>
      <c r="L340" s="30">
        <f>IF(J340="","",J340-K340)</f>
        <v/>
      </c>
      <c r="M340" s="4" t="n"/>
      <c r="N340" s="30">
        <f>IF(L340="","",L340-M340)</f>
        <v/>
      </c>
      <c r="O340" s="31" t="n"/>
      <c r="P340" s="32">
        <f>IF(O340="","",N340 * O340)</f>
        <v/>
      </c>
      <c r="Q340" s="10">
        <f>_xlfn.XLOOKUP(C340,pcon!C:C,pcon!L:L,"")</f>
        <v/>
      </c>
      <c r="R340" s="98">
        <f>(Q340 / 80) * (O340 * 100)</f>
        <v/>
      </c>
      <c r="S340" s="31" t="n"/>
      <c r="T340" s="31" t="n"/>
      <c r="U340" s="33">
        <f>IF(N340="","",R340 * N340)</f>
        <v/>
      </c>
      <c r="V340" s="4" t="n"/>
      <c r="W340" s="33">
        <f>IF(S340&amp;U340="","",U340 * S340)</f>
        <v/>
      </c>
      <c r="X340" s="33">
        <f>IF(W340="","",U340 + W340)</f>
        <v/>
      </c>
      <c r="Y340" s="33">
        <f>IF(T340="","",U340 * T340)</f>
        <v/>
      </c>
      <c r="Z340" s="34">
        <f>IF(U340="","",X340-V340-Y340)</f>
        <v/>
      </c>
    </row>
    <row r="341">
      <c r="A341" s="25" t="n">
        <v>337</v>
      </c>
      <c r="B341" s="26">
        <f>_xlfn.XLOOKUP(C341,purchase!C:C,pcon!B:B,"")</f>
        <v/>
      </c>
      <c r="C341" s="4" t="n"/>
      <c r="D341" s="29">
        <f>_xlfn.XLOOKUP(C341,purchase!C:C,pcon!D:D,"")</f>
        <v/>
      </c>
      <c r="E341" s="29">
        <f>_xlfn.XLOOKUP(C341,purchase!C:C,pcon!E:E,"")</f>
        <v/>
      </c>
      <c r="F341" s="4" t="n"/>
      <c r="G341" s="27" t="n"/>
      <c r="H341" s="28" t="n"/>
      <c r="I341" s="4" t="n"/>
      <c r="J341" s="4" t="n"/>
      <c r="K341" s="4" t="n"/>
      <c r="L341" s="30">
        <f>IF(J341="","",J341-K341)</f>
        <v/>
      </c>
      <c r="M341" s="4" t="n"/>
      <c r="N341" s="30">
        <f>IF(L341="","",L341-M341)</f>
        <v/>
      </c>
      <c r="O341" s="31" t="n"/>
      <c r="P341" s="32">
        <f>IF(O341="","",N341 * O341)</f>
        <v/>
      </c>
      <c r="Q341" s="10">
        <f>_xlfn.XLOOKUP(C341,pcon!C:C,pcon!L:L,"")</f>
        <v/>
      </c>
      <c r="R341" s="98">
        <f>(Q341 / 80) * (O341 * 100)</f>
        <v/>
      </c>
      <c r="S341" s="31" t="n"/>
      <c r="T341" s="31" t="n"/>
      <c r="U341" s="33">
        <f>IF(N341="","",R341 * N341)</f>
        <v/>
      </c>
      <c r="V341" s="4" t="n"/>
      <c r="W341" s="33">
        <f>IF(S341&amp;U341="","",U341 * S341)</f>
        <v/>
      </c>
      <c r="X341" s="33">
        <f>IF(W341="","",U341 + W341)</f>
        <v/>
      </c>
      <c r="Y341" s="33">
        <f>IF(T341="","",U341 * T341)</f>
        <v/>
      </c>
      <c r="Z341" s="34">
        <f>IF(U341="","",X341-V341-Y341)</f>
        <v/>
      </c>
    </row>
    <row r="342">
      <c r="A342" s="25" t="n">
        <v>338</v>
      </c>
      <c r="B342" s="26">
        <f>_xlfn.XLOOKUP(C342,purchase!C:C,pcon!B:B,"")</f>
        <v/>
      </c>
      <c r="C342" s="4" t="n"/>
      <c r="D342" s="29">
        <f>_xlfn.XLOOKUP(C342,purchase!C:C,pcon!D:D,"")</f>
        <v/>
      </c>
      <c r="E342" s="29">
        <f>_xlfn.XLOOKUP(C342,purchase!C:C,pcon!E:E,"")</f>
        <v/>
      </c>
      <c r="F342" s="4" t="n"/>
      <c r="G342" s="27" t="n"/>
      <c r="H342" s="28" t="n"/>
      <c r="I342" s="4" t="n"/>
      <c r="J342" s="4" t="n"/>
      <c r="K342" s="4" t="n"/>
      <c r="L342" s="30">
        <f>IF(J342="","",J342-K342)</f>
        <v/>
      </c>
      <c r="M342" s="4" t="n"/>
      <c r="N342" s="30">
        <f>IF(L342="","",L342-M342)</f>
        <v/>
      </c>
      <c r="O342" s="31" t="n"/>
      <c r="P342" s="32">
        <f>IF(O342="","",N342 * O342)</f>
        <v/>
      </c>
      <c r="Q342" s="10">
        <f>_xlfn.XLOOKUP(C342,pcon!C:C,pcon!L:L,"")</f>
        <v/>
      </c>
      <c r="R342" s="98">
        <f>(Q342 / 80) * (O342 * 100)</f>
        <v/>
      </c>
      <c r="S342" s="31" t="n"/>
      <c r="T342" s="31" t="n"/>
      <c r="U342" s="33">
        <f>IF(N342="","",R342 * N342)</f>
        <v/>
      </c>
      <c r="V342" s="4" t="n"/>
      <c r="W342" s="33">
        <f>IF(S342&amp;U342="","",U342 * S342)</f>
        <v/>
      </c>
      <c r="X342" s="33">
        <f>IF(W342="","",U342 + W342)</f>
        <v/>
      </c>
      <c r="Y342" s="33">
        <f>IF(T342="","",U342 * T342)</f>
        <v/>
      </c>
      <c r="Z342" s="34">
        <f>IF(U342="","",X342-V342-Y342)</f>
        <v/>
      </c>
    </row>
    <row r="343">
      <c r="A343" s="25" t="n">
        <v>339</v>
      </c>
      <c r="B343" s="26">
        <f>_xlfn.XLOOKUP(C343,purchase!C:C,pcon!B:B,"")</f>
        <v/>
      </c>
      <c r="C343" s="4" t="n"/>
      <c r="D343" s="29">
        <f>_xlfn.XLOOKUP(C343,purchase!C:C,pcon!D:D,"")</f>
        <v/>
      </c>
      <c r="E343" s="29">
        <f>_xlfn.XLOOKUP(C343,purchase!C:C,pcon!E:E,"")</f>
        <v/>
      </c>
      <c r="F343" s="4" t="n"/>
      <c r="G343" s="27" t="n"/>
      <c r="H343" s="28" t="n"/>
      <c r="I343" s="4" t="n"/>
      <c r="J343" s="4" t="n"/>
      <c r="K343" s="4" t="n"/>
      <c r="L343" s="30">
        <f>IF(J343="","",J343-K343)</f>
        <v/>
      </c>
      <c r="M343" s="4" t="n"/>
      <c r="N343" s="30">
        <f>IF(L343="","",L343-M343)</f>
        <v/>
      </c>
      <c r="O343" s="31" t="n"/>
      <c r="P343" s="32">
        <f>IF(O343="","",N343 * O343)</f>
        <v/>
      </c>
      <c r="Q343" s="10">
        <f>_xlfn.XLOOKUP(C343,pcon!C:C,pcon!L:L,"")</f>
        <v/>
      </c>
      <c r="R343" s="98">
        <f>(Q343 / 80) * (O343 * 100)</f>
        <v/>
      </c>
      <c r="S343" s="31" t="n"/>
      <c r="T343" s="31" t="n"/>
      <c r="U343" s="33">
        <f>IF(N343="","",R343 * N343)</f>
        <v/>
      </c>
      <c r="V343" s="4" t="n"/>
      <c r="W343" s="33">
        <f>IF(S343&amp;U343="","",U343 * S343)</f>
        <v/>
      </c>
      <c r="X343" s="33">
        <f>IF(W343="","",U343 + W343)</f>
        <v/>
      </c>
      <c r="Y343" s="33">
        <f>IF(T343="","",U343 * T343)</f>
        <v/>
      </c>
      <c r="Z343" s="34">
        <f>IF(U343="","",X343-V343-Y343)</f>
        <v/>
      </c>
    </row>
    <row r="344">
      <c r="A344" s="25" t="n">
        <v>340</v>
      </c>
      <c r="B344" s="26">
        <f>_xlfn.XLOOKUP(C344,purchase!C:C,pcon!B:B,"")</f>
        <v/>
      </c>
      <c r="C344" s="4" t="n"/>
      <c r="D344" s="29">
        <f>_xlfn.XLOOKUP(C344,purchase!C:C,pcon!D:D,"")</f>
        <v/>
      </c>
      <c r="E344" s="29">
        <f>_xlfn.XLOOKUP(C344,purchase!C:C,pcon!E:E,"")</f>
        <v/>
      </c>
      <c r="F344" s="4" t="n"/>
      <c r="G344" s="27" t="n"/>
      <c r="H344" s="28" t="n"/>
      <c r="I344" s="4" t="n"/>
      <c r="J344" s="4" t="n"/>
      <c r="K344" s="4" t="n"/>
      <c r="L344" s="30">
        <f>IF(J344="","",J344-K344)</f>
        <v/>
      </c>
      <c r="M344" s="4" t="n"/>
      <c r="N344" s="30">
        <f>IF(L344="","",L344-M344)</f>
        <v/>
      </c>
      <c r="O344" s="31" t="n"/>
      <c r="P344" s="32">
        <f>IF(O344="","",N344 * O344)</f>
        <v/>
      </c>
      <c r="Q344" s="10">
        <f>_xlfn.XLOOKUP(C344,pcon!C:C,pcon!L:L,"")</f>
        <v/>
      </c>
      <c r="R344" s="98">
        <f>(Q344 / 80) * (O344 * 100)</f>
        <v/>
      </c>
      <c r="S344" s="31" t="n"/>
      <c r="T344" s="31" t="n"/>
      <c r="U344" s="33">
        <f>IF(N344="","",R344 * N344)</f>
        <v/>
      </c>
      <c r="V344" s="4" t="n"/>
      <c r="W344" s="33">
        <f>IF(S344&amp;U344="","",U344 * S344)</f>
        <v/>
      </c>
      <c r="X344" s="33">
        <f>IF(W344="","",U344 + W344)</f>
        <v/>
      </c>
      <c r="Y344" s="33">
        <f>IF(T344="","",U344 * T344)</f>
        <v/>
      </c>
      <c r="Z344" s="34">
        <f>IF(U344="","",X344-V344-Y344)</f>
        <v/>
      </c>
    </row>
    <row r="345">
      <c r="A345" s="25" t="n">
        <v>341</v>
      </c>
      <c r="B345" s="26">
        <f>_xlfn.XLOOKUP(C345,purchase!C:C,pcon!B:B,"")</f>
        <v/>
      </c>
      <c r="C345" s="4" t="n"/>
      <c r="D345" s="29">
        <f>_xlfn.XLOOKUP(C345,purchase!C:C,pcon!D:D,"")</f>
        <v/>
      </c>
      <c r="E345" s="29">
        <f>_xlfn.XLOOKUP(C345,purchase!C:C,pcon!E:E,"")</f>
        <v/>
      </c>
      <c r="F345" s="4" t="n"/>
      <c r="G345" s="27" t="n"/>
      <c r="H345" s="28" t="n"/>
      <c r="I345" s="4" t="n"/>
      <c r="J345" s="4" t="n"/>
      <c r="K345" s="4" t="n"/>
      <c r="L345" s="30">
        <f>IF(J345="","",J345-K345)</f>
        <v/>
      </c>
      <c r="M345" s="4" t="n"/>
      <c r="N345" s="30">
        <f>IF(L345="","",L345-M345)</f>
        <v/>
      </c>
      <c r="O345" s="31" t="n"/>
      <c r="P345" s="32">
        <f>IF(O345="","",N345 * O345)</f>
        <v/>
      </c>
      <c r="Q345" s="10">
        <f>_xlfn.XLOOKUP(C345,pcon!C:C,pcon!L:L,"")</f>
        <v/>
      </c>
      <c r="R345" s="98">
        <f>(Q345 / 80) * (O345 * 100)</f>
        <v/>
      </c>
      <c r="S345" s="31" t="n"/>
      <c r="T345" s="31" t="n"/>
      <c r="U345" s="33">
        <f>IF(N345="","",R345 * N345)</f>
        <v/>
      </c>
      <c r="V345" s="4" t="n"/>
      <c r="W345" s="33">
        <f>IF(S345&amp;U345="","",U345 * S345)</f>
        <v/>
      </c>
      <c r="X345" s="33">
        <f>IF(W345="","",U345 + W345)</f>
        <v/>
      </c>
      <c r="Y345" s="33">
        <f>IF(T345="","",U345 * T345)</f>
        <v/>
      </c>
      <c r="Z345" s="34">
        <f>IF(U345="","",X345-V345-Y345)</f>
        <v/>
      </c>
    </row>
    <row r="346">
      <c r="A346" s="25" t="n">
        <v>342</v>
      </c>
      <c r="B346" s="26">
        <f>_xlfn.XLOOKUP(C346,purchase!C:C,pcon!B:B,"")</f>
        <v/>
      </c>
      <c r="C346" s="4" t="n"/>
      <c r="D346" s="29">
        <f>_xlfn.XLOOKUP(C346,purchase!C:C,pcon!D:D,"")</f>
        <v/>
      </c>
      <c r="E346" s="29">
        <f>_xlfn.XLOOKUP(C346,purchase!C:C,pcon!E:E,"")</f>
        <v/>
      </c>
      <c r="F346" s="4" t="n"/>
      <c r="G346" s="27" t="n"/>
      <c r="H346" s="28" t="n"/>
      <c r="I346" s="4" t="n"/>
      <c r="J346" s="4" t="n"/>
      <c r="K346" s="4" t="n"/>
      <c r="L346" s="30">
        <f>IF(J346="","",J346-K346)</f>
        <v/>
      </c>
      <c r="M346" s="4" t="n"/>
      <c r="N346" s="30">
        <f>IF(L346="","",L346-M346)</f>
        <v/>
      </c>
      <c r="O346" s="31" t="n"/>
      <c r="P346" s="32">
        <f>IF(O346="","",N346 * O346)</f>
        <v/>
      </c>
      <c r="Q346" s="10">
        <f>_xlfn.XLOOKUP(C346,pcon!C:C,pcon!L:L,"")</f>
        <v/>
      </c>
      <c r="R346" s="98">
        <f>(Q346 / 80) * (O346 * 100)</f>
        <v/>
      </c>
      <c r="S346" s="31" t="n"/>
      <c r="T346" s="31" t="n"/>
      <c r="U346" s="33">
        <f>IF(N346="","",R346 * N346)</f>
        <v/>
      </c>
      <c r="V346" s="4" t="n"/>
      <c r="W346" s="33">
        <f>IF(S346&amp;U346="","",U346 * S346)</f>
        <v/>
      </c>
      <c r="X346" s="33">
        <f>IF(W346="","",U346 + W346)</f>
        <v/>
      </c>
      <c r="Y346" s="33">
        <f>IF(T346="","",U346 * T346)</f>
        <v/>
      </c>
      <c r="Z346" s="34">
        <f>IF(U346="","",X346-V346-Y346)</f>
        <v/>
      </c>
    </row>
    <row r="347">
      <c r="A347" s="25" t="n">
        <v>343</v>
      </c>
      <c r="B347" s="26">
        <f>_xlfn.XLOOKUP(C347,purchase!C:C,pcon!B:B,"")</f>
        <v/>
      </c>
      <c r="C347" s="4" t="n"/>
      <c r="D347" s="29">
        <f>_xlfn.XLOOKUP(C347,purchase!C:C,pcon!D:D,"")</f>
        <v/>
      </c>
      <c r="E347" s="29">
        <f>_xlfn.XLOOKUP(C347,purchase!C:C,pcon!E:E,"")</f>
        <v/>
      </c>
      <c r="F347" s="4" t="n"/>
      <c r="G347" s="27" t="n"/>
      <c r="H347" s="28" t="n"/>
      <c r="I347" s="4" t="n"/>
      <c r="J347" s="4" t="n"/>
      <c r="K347" s="4" t="n"/>
      <c r="L347" s="30">
        <f>IF(J347="","",J347-K347)</f>
        <v/>
      </c>
      <c r="M347" s="4" t="n"/>
      <c r="N347" s="30">
        <f>IF(L347="","",L347-M347)</f>
        <v/>
      </c>
      <c r="O347" s="31" t="n"/>
      <c r="P347" s="32">
        <f>IF(O347="","",N347 * O347)</f>
        <v/>
      </c>
      <c r="Q347" s="10">
        <f>_xlfn.XLOOKUP(C347,pcon!C:C,pcon!L:L,"")</f>
        <v/>
      </c>
      <c r="R347" s="98">
        <f>(Q347 / 80) * (O347 * 100)</f>
        <v/>
      </c>
      <c r="S347" s="31" t="n"/>
      <c r="T347" s="31" t="n"/>
      <c r="U347" s="33">
        <f>IF(N347="","",R347 * N347)</f>
        <v/>
      </c>
      <c r="V347" s="4" t="n"/>
      <c r="W347" s="33">
        <f>IF(S347&amp;U347="","",U347 * S347)</f>
        <v/>
      </c>
      <c r="X347" s="33">
        <f>IF(W347="","",U347 + W347)</f>
        <v/>
      </c>
      <c r="Y347" s="33">
        <f>IF(T347="","",U347 * T347)</f>
        <v/>
      </c>
      <c r="Z347" s="34">
        <f>IF(U347="","",X347-V347-Y347)</f>
        <v/>
      </c>
    </row>
    <row r="348">
      <c r="A348" s="25" t="n">
        <v>344</v>
      </c>
      <c r="B348" s="26">
        <f>_xlfn.XLOOKUP(C348,purchase!C:C,pcon!B:B,"")</f>
        <v/>
      </c>
      <c r="C348" s="4" t="n"/>
      <c r="D348" s="29">
        <f>_xlfn.XLOOKUP(C348,purchase!C:C,pcon!D:D,"")</f>
        <v/>
      </c>
      <c r="E348" s="29">
        <f>_xlfn.XLOOKUP(C348,purchase!C:C,pcon!E:E,"")</f>
        <v/>
      </c>
      <c r="F348" s="4" t="n"/>
      <c r="G348" s="27" t="n"/>
      <c r="H348" s="28" t="n"/>
      <c r="I348" s="4" t="n"/>
      <c r="J348" s="4" t="n"/>
      <c r="K348" s="4" t="n"/>
      <c r="L348" s="30">
        <f>IF(J348="","",J348-K348)</f>
        <v/>
      </c>
      <c r="M348" s="4" t="n"/>
      <c r="N348" s="30">
        <f>IF(L348="","",L348-M348)</f>
        <v/>
      </c>
      <c r="O348" s="31" t="n"/>
      <c r="P348" s="32">
        <f>IF(O348="","",N348 * O348)</f>
        <v/>
      </c>
      <c r="Q348" s="10">
        <f>_xlfn.XLOOKUP(C348,pcon!C:C,pcon!L:L,"")</f>
        <v/>
      </c>
      <c r="R348" s="98">
        <f>(Q348 / 80) * (O348 * 100)</f>
        <v/>
      </c>
      <c r="S348" s="31" t="n"/>
      <c r="T348" s="31" t="n"/>
      <c r="U348" s="33">
        <f>IF(N348="","",R348 * N348)</f>
        <v/>
      </c>
      <c r="V348" s="4" t="n"/>
      <c r="W348" s="33">
        <f>IF(S348&amp;U348="","",U348 * S348)</f>
        <v/>
      </c>
      <c r="X348" s="33">
        <f>IF(W348="","",U348 + W348)</f>
        <v/>
      </c>
      <c r="Y348" s="33">
        <f>IF(T348="","",U348 * T348)</f>
        <v/>
      </c>
      <c r="Z348" s="34">
        <f>IF(U348="","",X348-V348-Y348)</f>
        <v/>
      </c>
    </row>
    <row r="349">
      <c r="A349" s="25" t="n">
        <v>345</v>
      </c>
      <c r="B349" s="26">
        <f>_xlfn.XLOOKUP(C349,purchase!C:C,pcon!B:B,"")</f>
        <v/>
      </c>
      <c r="C349" s="4" t="n"/>
      <c r="D349" s="29">
        <f>_xlfn.XLOOKUP(C349,purchase!C:C,pcon!D:D,"")</f>
        <v/>
      </c>
      <c r="E349" s="29">
        <f>_xlfn.XLOOKUP(C349,purchase!C:C,pcon!E:E,"")</f>
        <v/>
      </c>
      <c r="F349" s="4" t="n"/>
      <c r="G349" s="27" t="n"/>
      <c r="H349" s="28" t="n"/>
      <c r="I349" s="4" t="n"/>
      <c r="J349" s="4" t="n"/>
      <c r="K349" s="4" t="n"/>
      <c r="L349" s="30">
        <f>IF(J349="","",J349-K349)</f>
        <v/>
      </c>
      <c r="M349" s="4" t="n"/>
      <c r="N349" s="30">
        <f>IF(L349="","",L349-M349)</f>
        <v/>
      </c>
      <c r="O349" s="31" t="n"/>
      <c r="P349" s="32">
        <f>IF(O349="","",N349 * O349)</f>
        <v/>
      </c>
      <c r="Q349" s="10">
        <f>_xlfn.XLOOKUP(C349,pcon!C:C,pcon!L:L,"")</f>
        <v/>
      </c>
      <c r="R349" s="98">
        <f>(Q349 / 80) * (O349 * 100)</f>
        <v/>
      </c>
      <c r="S349" s="31" t="n"/>
      <c r="T349" s="31" t="n"/>
      <c r="U349" s="33">
        <f>IF(N349="","",R349 * N349)</f>
        <v/>
      </c>
      <c r="V349" s="4" t="n"/>
      <c r="W349" s="33">
        <f>IF(S349&amp;U349="","",U349 * S349)</f>
        <v/>
      </c>
      <c r="X349" s="33">
        <f>IF(W349="","",U349 + W349)</f>
        <v/>
      </c>
      <c r="Y349" s="33">
        <f>IF(T349="","",U349 * T349)</f>
        <v/>
      </c>
      <c r="Z349" s="34">
        <f>IF(U349="","",X349-V349-Y349)</f>
        <v/>
      </c>
    </row>
    <row r="350">
      <c r="A350" s="25" t="n">
        <v>346</v>
      </c>
      <c r="B350" s="26">
        <f>_xlfn.XLOOKUP(C350,purchase!C:C,pcon!B:B,"")</f>
        <v/>
      </c>
      <c r="C350" s="4" t="n"/>
      <c r="D350" s="29">
        <f>_xlfn.XLOOKUP(C350,purchase!C:C,pcon!D:D,"")</f>
        <v/>
      </c>
      <c r="E350" s="29">
        <f>_xlfn.XLOOKUP(C350,purchase!C:C,pcon!E:E,"")</f>
        <v/>
      </c>
      <c r="F350" s="4" t="n"/>
      <c r="G350" s="27" t="n"/>
      <c r="H350" s="28" t="n"/>
      <c r="I350" s="4" t="n"/>
      <c r="J350" s="4" t="n"/>
      <c r="K350" s="4" t="n"/>
      <c r="L350" s="30">
        <f>IF(J350="","",J350-K350)</f>
        <v/>
      </c>
      <c r="M350" s="4" t="n"/>
      <c r="N350" s="30">
        <f>IF(L350="","",L350-M350)</f>
        <v/>
      </c>
      <c r="O350" s="31" t="n"/>
      <c r="P350" s="32">
        <f>IF(O350="","",N350 * O350)</f>
        <v/>
      </c>
      <c r="Q350" s="10">
        <f>_xlfn.XLOOKUP(C350,pcon!C:C,pcon!L:L,"")</f>
        <v/>
      </c>
      <c r="R350" s="98">
        <f>(Q350 / 80) * (O350 * 100)</f>
        <v/>
      </c>
      <c r="S350" s="31" t="n"/>
      <c r="T350" s="31" t="n"/>
      <c r="U350" s="33">
        <f>IF(N350="","",R350 * N350)</f>
        <v/>
      </c>
      <c r="V350" s="4" t="n"/>
      <c r="W350" s="33">
        <f>IF(S350&amp;U350="","",U350 * S350)</f>
        <v/>
      </c>
      <c r="X350" s="33">
        <f>IF(W350="","",U350 + W350)</f>
        <v/>
      </c>
      <c r="Y350" s="33">
        <f>IF(T350="","",U350 * T350)</f>
        <v/>
      </c>
      <c r="Z350" s="34">
        <f>IF(U350="","",X350-V350-Y350)</f>
        <v/>
      </c>
    </row>
    <row r="351">
      <c r="A351" s="25" t="n">
        <v>347</v>
      </c>
      <c r="B351" s="26">
        <f>_xlfn.XLOOKUP(C351,purchase!C:C,pcon!B:B,"")</f>
        <v/>
      </c>
      <c r="C351" s="4" t="n"/>
      <c r="D351" s="29">
        <f>_xlfn.XLOOKUP(C351,purchase!C:C,pcon!D:D,"")</f>
        <v/>
      </c>
      <c r="E351" s="29">
        <f>_xlfn.XLOOKUP(C351,purchase!C:C,pcon!E:E,"")</f>
        <v/>
      </c>
      <c r="F351" s="4" t="n"/>
      <c r="G351" s="27" t="n"/>
      <c r="H351" s="28" t="n"/>
      <c r="I351" s="4" t="n"/>
      <c r="J351" s="4" t="n"/>
      <c r="K351" s="4" t="n"/>
      <c r="L351" s="30">
        <f>IF(J351="","",J351-K351)</f>
        <v/>
      </c>
      <c r="M351" s="4" t="n"/>
      <c r="N351" s="30">
        <f>IF(L351="","",L351-M351)</f>
        <v/>
      </c>
      <c r="O351" s="31" t="n"/>
      <c r="P351" s="32">
        <f>IF(O351="","",N351 * O351)</f>
        <v/>
      </c>
      <c r="Q351" s="10">
        <f>_xlfn.XLOOKUP(C351,pcon!C:C,pcon!L:L,"")</f>
        <v/>
      </c>
      <c r="R351" s="98">
        <f>(Q351 / 80) * (O351 * 100)</f>
        <v/>
      </c>
      <c r="S351" s="31" t="n"/>
      <c r="T351" s="31" t="n"/>
      <c r="U351" s="33">
        <f>IF(N351="","",R351 * N351)</f>
        <v/>
      </c>
      <c r="V351" s="4" t="n"/>
      <c r="W351" s="33">
        <f>IF(S351&amp;U351="","",U351 * S351)</f>
        <v/>
      </c>
      <c r="X351" s="33">
        <f>IF(W351="","",U351 + W351)</f>
        <v/>
      </c>
      <c r="Y351" s="33">
        <f>IF(T351="","",U351 * T351)</f>
        <v/>
      </c>
      <c r="Z351" s="34">
        <f>IF(U351="","",X351-V351-Y351)</f>
        <v/>
      </c>
    </row>
    <row r="352">
      <c r="A352" s="25" t="n">
        <v>348</v>
      </c>
      <c r="B352" s="26">
        <f>_xlfn.XLOOKUP(C352,purchase!C:C,pcon!B:B,"")</f>
        <v/>
      </c>
      <c r="C352" s="4" t="n"/>
      <c r="D352" s="29">
        <f>_xlfn.XLOOKUP(C352,purchase!C:C,pcon!D:D,"")</f>
        <v/>
      </c>
      <c r="E352" s="29">
        <f>_xlfn.XLOOKUP(C352,purchase!C:C,pcon!E:E,"")</f>
        <v/>
      </c>
      <c r="F352" s="4" t="n"/>
      <c r="G352" s="27" t="n"/>
      <c r="H352" s="28" t="n"/>
      <c r="I352" s="4" t="n"/>
      <c r="J352" s="4" t="n"/>
      <c r="K352" s="4" t="n"/>
      <c r="L352" s="30">
        <f>IF(J352="","",J352-K352)</f>
        <v/>
      </c>
      <c r="M352" s="4" t="n"/>
      <c r="N352" s="30">
        <f>IF(L352="","",L352-M352)</f>
        <v/>
      </c>
      <c r="O352" s="31" t="n"/>
      <c r="P352" s="32">
        <f>IF(O352="","",N352 * O352)</f>
        <v/>
      </c>
      <c r="Q352" s="10">
        <f>_xlfn.XLOOKUP(C352,pcon!C:C,pcon!L:L,"")</f>
        <v/>
      </c>
      <c r="R352" s="98">
        <f>(Q352 / 80) * (O352 * 100)</f>
        <v/>
      </c>
      <c r="S352" s="31" t="n"/>
      <c r="T352" s="31" t="n"/>
      <c r="U352" s="33">
        <f>IF(N352="","",R352 * N352)</f>
        <v/>
      </c>
      <c r="V352" s="4" t="n"/>
      <c r="W352" s="33">
        <f>IF(S352&amp;U352="","",U352 * S352)</f>
        <v/>
      </c>
      <c r="X352" s="33">
        <f>IF(W352="","",U352 + W352)</f>
        <v/>
      </c>
      <c r="Y352" s="33">
        <f>IF(T352="","",U352 * T352)</f>
        <v/>
      </c>
      <c r="Z352" s="34">
        <f>IF(U352="","",X352-V352-Y352)</f>
        <v/>
      </c>
    </row>
    <row r="353">
      <c r="A353" s="25" t="n">
        <v>349</v>
      </c>
      <c r="B353" s="26">
        <f>_xlfn.XLOOKUP(C353,purchase!C:C,pcon!B:B,"")</f>
        <v/>
      </c>
      <c r="C353" s="4" t="n"/>
      <c r="D353" s="29">
        <f>_xlfn.XLOOKUP(C353,purchase!C:C,pcon!D:D,"")</f>
        <v/>
      </c>
      <c r="E353" s="29">
        <f>_xlfn.XLOOKUP(C353,purchase!C:C,pcon!E:E,"")</f>
        <v/>
      </c>
      <c r="F353" s="4" t="n"/>
      <c r="G353" s="27" t="n"/>
      <c r="H353" s="28" t="n"/>
      <c r="I353" s="4" t="n"/>
      <c r="J353" s="4" t="n"/>
      <c r="K353" s="4" t="n"/>
      <c r="L353" s="30">
        <f>IF(J353="","",J353-K353)</f>
        <v/>
      </c>
      <c r="M353" s="4" t="n"/>
      <c r="N353" s="30">
        <f>IF(L353="","",L353-M353)</f>
        <v/>
      </c>
      <c r="O353" s="31" t="n"/>
      <c r="P353" s="32">
        <f>IF(O353="","",N353 * O353)</f>
        <v/>
      </c>
      <c r="Q353" s="10">
        <f>_xlfn.XLOOKUP(C353,pcon!C:C,pcon!L:L,"")</f>
        <v/>
      </c>
      <c r="R353" s="98">
        <f>(Q353 / 80) * (O353 * 100)</f>
        <v/>
      </c>
      <c r="S353" s="31" t="n"/>
      <c r="T353" s="31" t="n"/>
      <c r="U353" s="33">
        <f>IF(N353="","",R353 * N353)</f>
        <v/>
      </c>
      <c r="V353" s="4" t="n"/>
      <c r="W353" s="33">
        <f>IF(S353&amp;U353="","",U353 * S353)</f>
        <v/>
      </c>
      <c r="X353" s="33">
        <f>IF(W353="","",U353 + W353)</f>
        <v/>
      </c>
      <c r="Y353" s="33">
        <f>IF(T353="","",U353 * T353)</f>
        <v/>
      </c>
      <c r="Z353" s="34">
        <f>IF(U353="","",X353-V353-Y353)</f>
        <v/>
      </c>
    </row>
    <row r="354">
      <c r="A354" s="25" t="n">
        <v>350</v>
      </c>
      <c r="B354" s="26">
        <f>_xlfn.XLOOKUP(C354,purchase!C:C,pcon!B:B,"")</f>
        <v/>
      </c>
      <c r="C354" s="4" t="n"/>
      <c r="D354" s="29">
        <f>_xlfn.XLOOKUP(C354,purchase!C:C,pcon!D:D,"")</f>
        <v/>
      </c>
      <c r="E354" s="29">
        <f>_xlfn.XLOOKUP(C354,purchase!C:C,pcon!E:E,"")</f>
        <v/>
      </c>
      <c r="F354" s="4" t="n"/>
      <c r="G354" s="27" t="n"/>
      <c r="H354" s="28" t="n"/>
      <c r="I354" s="4" t="n"/>
      <c r="J354" s="4" t="n"/>
      <c r="K354" s="4" t="n"/>
      <c r="L354" s="30">
        <f>IF(J354="","",J354-K354)</f>
        <v/>
      </c>
      <c r="M354" s="4" t="n"/>
      <c r="N354" s="30">
        <f>IF(L354="","",L354-M354)</f>
        <v/>
      </c>
      <c r="O354" s="31" t="n"/>
      <c r="P354" s="32">
        <f>IF(O354="","",N354 * O354)</f>
        <v/>
      </c>
      <c r="Q354" s="10">
        <f>_xlfn.XLOOKUP(C354,pcon!C:C,pcon!L:L,"")</f>
        <v/>
      </c>
      <c r="R354" s="98">
        <f>(Q354 / 80) * (O354 * 100)</f>
        <v/>
      </c>
      <c r="S354" s="31" t="n"/>
      <c r="T354" s="31" t="n"/>
      <c r="U354" s="33">
        <f>IF(N354="","",R354 * N354)</f>
        <v/>
      </c>
      <c r="V354" s="4" t="n"/>
      <c r="W354" s="33">
        <f>IF(S354&amp;U354="","",U354 * S354)</f>
        <v/>
      </c>
      <c r="X354" s="33">
        <f>IF(W354="","",U354 + W354)</f>
        <v/>
      </c>
      <c r="Y354" s="33">
        <f>IF(T354="","",U354 * T354)</f>
        <v/>
      </c>
      <c r="Z354" s="34">
        <f>IF(U354="","",X354-V354-Y354)</f>
        <v/>
      </c>
    </row>
    <row r="355">
      <c r="A355" s="25" t="n">
        <v>351</v>
      </c>
      <c r="B355" s="26">
        <f>_xlfn.XLOOKUP(C355,purchase!C:C,pcon!B:B,"")</f>
        <v/>
      </c>
      <c r="C355" s="4" t="n"/>
      <c r="D355" s="29">
        <f>_xlfn.XLOOKUP(C355,purchase!C:C,pcon!D:D,"")</f>
        <v/>
      </c>
      <c r="E355" s="29">
        <f>_xlfn.XLOOKUP(C355,purchase!C:C,pcon!E:E,"")</f>
        <v/>
      </c>
      <c r="F355" s="4" t="n"/>
      <c r="G355" s="27" t="n"/>
      <c r="H355" s="28" t="n"/>
      <c r="I355" s="4" t="n"/>
      <c r="J355" s="4" t="n"/>
      <c r="K355" s="4" t="n"/>
      <c r="L355" s="30">
        <f>IF(J355="","",J355-K355)</f>
        <v/>
      </c>
      <c r="M355" s="4" t="n"/>
      <c r="N355" s="30">
        <f>IF(L355="","",L355-M355)</f>
        <v/>
      </c>
      <c r="O355" s="31" t="n"/>
      <c r="P355" s="32">
        <f>IF(O355="","",N355 * O355)</f>
        <v/>
      </c>
      <c r="Q355" s="10">
        <f>_xlfn.XLOOKUP(C355,pcon!C:C,pcon!L:L,"")</f>
        <v/>
      </c>
      <c r="R355" s="98">
        <f>(Q355 / 80) * (O355 * 100)</f>
        <v/>
      </c>
      <c r="S355" s="31" t="n"/>
      <c r="T355" s="31" t="n"/>
      <c r="U355" s="33">
        <f>IF(N355="","",R355 * N355)</f>
        <v/>
      </c>
      <c r="V355" s="4" t="n"/>
      <c r="W355" s="33">
        <f>IF(S355&amp;U355="","",U355 * S355)</f>
        <v/>
      </c>
      <c r="X355" s="33">
        <f>IF(W355="","",U355 + W355)</f>
        <v/>
      </c>
      <c r="Y355" s="33">
        <f>IF(T355="","",U355 * T355)</f>
        <v/>
      </c>
      <c r="Z355" s="34">
        <f>IF(U355="","",X355-V355-Y355)</f>
        <v/>
      </c>
    </row>
    <row r="356">
      <c r="A356" s="25" t="n">
        <v>352</v>
      </c>
      <c r="B356" s="26">
        <f>_xlfn.XLOOKUP(C356,purchase!C:C,pcon!B:B,"")</f>
        <v/>
      </c>
      <c r="C356" s="4" t="n"/>
      <c r="D356" s="29">
        <f>_xlfn.XLOOKUP(C356,purchase!C:C,pcon!D:D,"")</f>
        <v/>
      </c>
      <c r="E356" s="29">
        <f>_xlfn.XLOOKUP(C356,purchase!C:C,pcon!E:E,"")</f>
        <v/>
      </c>
      <c r="F356" s="4" t="n"/>
      <c r="G356" s="27" t="n"/>
      <c r="H356" s="28" t="n"/>
      <c r="I356" s="4" t="n"/>
      <c r="J356" s="4" t="n"/>
      <c r="K356" s="4" t="n"/>
      <c r="L356" s="30">
        <f>IF(J356="","",J356-K356)</f>
        <v/>
      </c>
      <c r="M356" s="4" t="n"/>
      <c r="N356" s="30">
        <f>IF(L356="","",L356-M356)</f>
        <v/>
      </c>
      <c r="O356" s="31" t="n"/>
      <c r="P356" s="32">
        <f>IF(O356="","",N356 * O356)</f>
        <v/>
      </c>
      <c r="Q356" s="10">
        <f>_xlfn.XLOOKUP(C356,pcon!C:C,pcon!L:L,"")</f>
        <v/>
      </c>
      <c r="R356" s="98">
        <f>(Q356 / 80) * (O356 * 100)</f>
        <v/>
      </c>
      <c r="S356" s="31" t="n"/>
      <c r="T356" s="31" t="n"/>
      <c r="U356" s="33">
        <f>IF(N356="","",R356 * N356)</f>
        <v/>
      </c>
      <c r="V356" s="4" t="n"/>
      <c r="W356" s="33">
        <f>IF(S356&amp;U356="","",U356 * S356)</f>
        <v/>
      </c>
      <c r="X356" s="33">
        <f>IF(W356="","",U356 + W356)</f>
        <v/>
      </c>
      <c r="Y356" s="33">
        <f>IF(T356="","",U356 * T356)</f>
        <v/>
      </c>
      <c r="Z356" s="34">
        <f>IF(U356="","",X356-V356-Y356)</f>
        <v/>
      </c>
    </row>
    <row r="357">
      <c r="A357" s="25" t="n">
        <v>353</v>
      </c>
      <c r="B357" s="26">
        <f>_xlfn.XLOOKUP(C357,purchase!C:C,pcon!B:B,"")</f>
        <v/>
      </c>
      <c r="C357" s="4" t="n"/>
      <c r="D357" s="29">
        <f>_xlfn.XLOOKUP(C357,purchase!C:C,pcon!D:D,"")</f>
        <v/>
      </c>
      <c r="E357" s="29">
        <f>_xlfn.XLOOKUP(C357,purchase!C:C,pcon!E:E,"")</f>
        <v/>
      </c>
      <c r="F357" s="4" t="n"/>
      <c r="G357" s="27" t="n"/>
      <c r="H357" s="28" t="n"/>
      <c r="I357" s="4" t="n"/>
      <c r="J357" s="4" t="n"/>
      <c r="K357" s="4" t="n"/>
      <c r="L357" s="30">
        <f>IF(J357="","",J357-K357)</f>
        <v/>
      </c>
      <c r="M357" s="4" t="n"/>
      <c r="N357" s="30">
        <f>IF(L357="","",L357-M357)</f>
        <v/>
      </c>
      <c r="O357" s="31" t="n"/>
      <c r="P357" s="32">
        <f>IF(O357="","",N357 * O357)</f>
        <v/>
      </c>
      <c r="Q357" s="10">
        <f>_xlfn.XLOOKUP(C357,pcon!C:C,pcon!L:L,"")</f>
        <v/>
      </c>
      <c r="R357" s="98">
        <f>(Q357 / 80) * (O357 * 100)</f>
        <v/>
      </c>
      <c r="S357" s="31" t="n"/>
      <c r="T357" s="31" t="n"/>
      <c r="U357" s="33">
        <f>IF(N357="","",R357 * N357)</f>
        <v/>
      </c>
      <c r="V357" s="4" t="n"/>
      <c r="W357" s="33">
        <f>IF(S357&amp;U357="","",U357 * S357)</f>
        <v/>
      </c>
      <c r="X357" s="33">
        <f>IF(W357="","",U357 + W357)</f>
        <v/>
      </c>
      <c r="Y357" s="33">
        <f>IF(T357="","",U357 * T357)</f>
        <v/>
      </c>
      <c r="Z357" s="34">
        <f>IF(U357="","",X357-V357-Y357)</f>
        <v/>
      </c>
    </row>
    <row r="358">
      <c r="A358" s="25" t="n">
        <v>354</v>
      </c>
      <c r="B358" s="26">
        <f>_xlfn.XLOOKUP(C358,purchase!C:C,pcon!B:B,"")</f>
        <v/>
      </c>
      <c r="C358" s="4" t="n"/>
      <c r="D358" s="29">
        <f>_xlfn.XLOOKUP(C358,purchase!C:C,pcon!D:D,"")</f>
        <v/>
      </c>
      <c r="E358" s="29">
        <f>_xlfn.XLOOKUP(C358,purchase!C:C,pcon!E:E,"")</f>
        <v/>
      </c>
      <c r="F358" s="4" t="n"/>
      <c r="G358" s="27" t="n"/>
      <c r="H358" s="28" t="n"/>
      <c r="I358" s="4" t="n"/>
      <c r="J358" s="4" t="n"/>
      <c r="K358" s="4" t="n"/>
      <c r="L358" s="30">
        <f>IF(J358="","",J358-K358)</f>
        <v/>
      </c>
      <c r="M358" s="4" t="n"/>
      <c r="N358" s="30">
        <f>IF(L358="","",L358-M358)</f>
        <v/>
      </c>
      <c r="O358" s="31" t="n"/>
      <c r="P358" s="32">
        <f>IF(O358="","",N358 * O358)</f>
        <v/>
      </c>
      <c r="Q358" s="10">
        <f>_xlfn.XLOOKUP(C358,pcon!C:C,pcon!L:L,"")</f>
        <v/>
      </c>
      <c r="R358" s="98">
        <f>(Q358 / 80) * (O358 * 100)</f>
        <v/>
      </c>
      <c r="S358" s="31" t="n"/>
      <c r="T358" s="31" t="n"/>
      <c r="U358" s="33">
        <f>IF(N358="","",R358 * N358)</f>
        <v/>
      </c>
      <c r="V358" s="4" t="n"/>
      <c r="W358" s="33">
        <f>IF(S358&amp;U358="","",U358 * S358)</f>
        <v/>
      </c>
      <c r="X358" s="33">
        <f>IF(W358="","",U358 + W358)</f>
        <v/>
      </c>
      <c r="Y358" s="33">
        <f>IF(T358="","",U358 * T358)</f>
        <v/>
      </c>
      <c r="Z358" s="34">
        <f>IF(U358="","",X358-V358-Y358)</f>
        <v/>
      </c>
    </row>
    <row r="359">
      <c r="A359" s="25" t="n">
        <v>355</v>
      </c>
      <c r="B359" s="26">
        <f>_xlfn.XLOOKUP(C359,purchase!C:C,pcon!B:B,"")</f>
        <v/>
      </c>
      <c r="C359" s="4" t="n"/>
      <c r="D359" s="29">
        <f>_xlfn.XLOOKUP(C359,purchase!C:C,pcon!D:D,"")</f>
        <v/>
      </c>
      <c r="E359" s="29">
        <f>_xlfn.XLOOKUP(C359,purchase!C:C,pcon!E:E,"")</f>
        <v/>
      </c>
      <c r="F359" s="4" t="n"/>
      <c r="G359" s="27" t="n"/>
      <c r="H359" s="28" t="n"/>
      <c r="I359" s="4" t="n"/>
      <c r="J359" s="4" t="n"/>
      <c r="K359" s="4" t="n"/>
      <c r="L359" s="30">
        <f>IF(J359="","",J359-K359)</f>
        <v/>
      </c>
      <c r="M359" s="4" t="n"/>
      <c r="N359" s="30">
        <f>IF(L359="","",L359-M359)</f>
        <v/>
      </c>
      <c r="O359" s="31" t="n"/>
      <c r="P359" s="32">
        <f>IF(O359="","",N359 * O359)</f>
        <v/>
      </c>
      <c r="Q359" s="10">
        <f>_xlfn.XLOOKUP(C359,pcon!C:C,pcon!L:L,"")</f>
        <v/>
      </c>
      <c r="R359" s="98">
        <f>(Q359 / 80) * (O359 * 100)</f>
        <v/>
      </c>
      <c r="S359" s="31" t="n"/>
      <c r="T359" s="31" t="n"/>
      <c r="U359" s="33">
        <f>IF(N359="","",R359 * N359)</f>
        <v/>
      </c>
      <c r="V359" s="4" t="n"/>
      <c r="W359" s="33">
        <f>IF(S359&amp;U359="","",U359 * S359)</f>
        <v/>
      </c>
      <c r="X359" s="33">
        <f>IF(W359="","",U359 + W359)</f>
        <v/>
      </c>
      <c r="Y359" s="33">
        <f>IF(T359="","",U359 * T359)</f>
        <v/>
      </c>
      <c r="Z359" s="34">
        <f>IF(U359="","",X359-V359-Y359)</f>
        <v/>
      </c>
    </row>
    <row r="360">
      <c r="A360" s="25" t="n">
        <v>356</v>
      </c>
      <c r="B360" s="26">
        <f>_xlfn.XLOOKUP(C360,purchase!C:C,pcon!B:B,"")</f>
        <v/>
      </c>
      <c r="C360" s="4" t="n"/>
      <c r="D360" s="29">
        <f>_xlfn.XLOOKUP(C360,purchase!C:C,pcon!D:D,"")</f>
        <v/>
      </c>
      <c r="E360" s="29">
        <f>_xlfn.XLOOKUP(C360,purchase!C:C,pcon!E:E,"")</f>
        <v/>
      </c>
      <c r="F360" s="4" t="n"/>
      <c r="G360" s="27" t="n"/>
      <c r="H360" s="28" t="n"/>
      <c r="I360" s="4" t="n"/>
      <c r="J360" s="4" t="n"/>
      <c r="K360" s="4" t="n"/>
      <c r="L360" s="30">
        <f>IF(J360="","",J360-K360)</f>
        <v/>
      </c>
      <c r="M360" s="4" t="n"/>
      <c r="N360" s="30">
        <f>IF(L360="","",L360-M360)</f>
        <v/>
      </c>
      <c r="O360" s="31" t="n"/>
      <c r="P360" s="32">
        <f>IF(O360="","",N360 * O360)</f>
        <v/>
      </c>
      <c r="Q360" s="10">
        <f>_xlfn.XLOOKUP(C360,pcon!C:C,pcon!L:L,"")</f>
        <v/>
      </c>
      <c r="R360" s="98">
        <f>(Q360 / 80) * (O360 * 100)</f>
        <v/>
      </c>
      <c r="S360" s="31" t="n"/>
      <c r="T360" s="31" t="n"/>
      <c r="U360" s="33">
        <f>IF(N360="","",R360 * N360)</f>
        <v/>
      </c>
      <c r="V360" s="4" t="n"/>
      <c r="W360" s="33">
        <f>IF(S360&amp;U360="","",U360 * S360)</f>
        <v/>
      </c>
      <c r="X360" s="33">
        <f>IF(W360="","",U360 + W360)</f>
        <v/>
      </c>
      <c r="Y360" s="33">
        <f>IF(T360="","",U360 * T360)</f>
        <v/>
      </c>
      <c r="Z360" s="34">
        <f>IF(U360="","",X360-V360-Y360)</f>
        <v/>
      </c>
    </row>
    <row r="361">
      <c r="A361" s="25" t="n">
        <v>357</v>
      </c>
      <c r="B361" s="26">
        <f>_xlfn.XLOOKUP(C361,purchase!C:C,pcon!B:B,"")</f>
        <v/>
      </c>
      <c r="C361" s="4" t="n"/>
      <c r="D361" s="29">
        <f>_xlfn.XLOOKUP(C361,purchase!C:C,pcon!D:D,"")</f>
        <v/>
      </c>
      <c r="E361" s="29">
        <f>_xlfn.XLOOKUP(C361,purchase!C:C,pcon!E:E,"")</f>
        <v/>
      </c>
      <c r="F361" s="4" t="n"/>
      <c r="G361" s="27" t="n"/>
      <c r="H361" s="28" t="n"/>
      <c r="I361" s="4" t="n"/>
      <c r="J361" s="4" t="n"/>
      <c r="K361" s="4" t="n"/>
      <c r="L361" s="30">
        <f>IF(J361="","",J361-K361)</f>
        <v/>
      </c>
      <c r="M361" s="4" t="n"/>
      <c r="N361" s="30">
        <f>IF(L361="","",L361-M361)</f>
        <v/>
      </c>
      <c r="O361" s="31" t="n"/>
      <c r="P361" s="32">
        <f>IF(O361="","",N361 * O361)</f>
        <v/>
      </c>
      <c r="Q361" s="10">
        <f>_xlfn.XLOOKUP(C361,pcon!C:C,pcon!L:L,"")</f>
        <v/>
      </c>
      <c r="R361" s="98">
        <f>(Q361 / 80) * (O361 * 100)</f>
        <v/>
      </c>
      <c r="S361" s="31" t="n"/>
      <c r="T361" s="31" t="n"/>
      <c r="U361" s="33">
        <f>IF(N361="","",R361 * N361)</f>
        <v/>
      </c>
      <c r="V361" s="4" t="n"/>
      <c r="W361" s="33">
        <f>IF(S361&amp;U361="","",U361 * S361)</f>
        <v/>
      </c>
      <c r="X361" s="33">
        <f>IF(W361="","",U361 + W361)</f>
        <v/>
      </c>
      <c r="Y361" s="33">
        <f>IF(T361="","",U361 * T361)</f>
        <v/>
      </c>
      <c r="Z361" s="34">
        <f>IF(U361="","",X361-V361-Y361)</f>
        <v/>
      </c>
    </row>
    <row r="362">
      <c r="A362" s="25" t="n">
        <v>358</v>
      </c>
      <c r="B362" s="26">
        <f>_xlfn.XLOOKUP(C362,purchase!C:C,pcon!B:B,"")</f>
        <v/>
      </c>
      <c r="C362" s="4" t="n"/>
      <c r="D362" s="29">
        <f>_xlfn.XLOOKUP(C362,purchase!C:C,pcon!D:D,"")</f>
        <v/>
      </c>
      <c r="E362" s="29">
        <f>_xlfn.XLOOKUP(C362,purchase!C:C,pcon!E:E,"")</f>
        <v/>
      </c>
      <c r="F362" s="4" t="n"/>
      <c r="G362" s="27" t="n"/>
      <c r="H362" s="28" t="n"/>
      <c r="I362" s="4" t="n"/>
      <c r="J362" s="4" t="n"/>
      <c r="K362" s="4" t="n"/>
      <c r="L362" s="30">
        <f>IF(J362="","",J362-K362)</f>
        <v/>
      </c>
      <c r="M362" s="4" t="n"/>
      <c r="N362" s="30">
        <f>IF(L362="","",L362-M362)</f>
        <v/>
      </c>
      <c r="O362" s="31" t="n"/>
      <c r="P362" s="32">
        <f>IF(O362="","",N362 * O362)</f>
        <v/>
      </c>
      <c r="Q362" s="10">
        <f>_xlfn.XLOOKUP(C362,pcon!C:C,pcon!L:L,"")</f>
        <v/>
      </c>
      <c r="R362" s="98">
        <f>(Q362 / 80) * (O362 * 100)</f>
        <v/>
      </c>
      <c r="S362" s="31" t="n"/>
      <c r="T362" s="31" t="n"/>
      <c r="U362" s="33">
        <f>IF(N362="","",R362 * N362)</f>
        <v/>
      </c>
      <c r="V362" s="4" t="n"/>
      <c r="W362" s="33">
        <f>IF(S362&amp;U362="","",U362 * S362)</f>
        <v/>
      </c>
      <c r="X362" s="33">
        <f>IF(W362="","",U362 + W362)</f>
        <v/>
      </c>
      <c r="Y362" s="33">
        <f>IF(T362="","",U362 * T362)</f>
        <v/>
      </c>
      <c r="Z362" s="34">
        <f>IF(U362="","",X362-V362-Y362)</f>
        <v/>
      </c>
    </row>
    <row r="363">
      <c r="A363" s="25" t="n">
        <v>359</v>
      </c>
      <c r="B363" s="26">
        <f>_xlfn.XLOOKUP(C363,purchase!C:C,pcon!B:B,"")</f>
        <v/>
      </c>
      <c r="C363" s="4" t="n"/>
      <c r="D363" s="29">
        <f>_xlfn.XLOOKUP(C363,purchase!C:C,pcon!D:D,"")</f>
        <v/>
      </c>
      <c r="E363" s="29">
        <f>_xlfn.XLOOKUP(C363,purchase!C:C,pcon!E:E,"")</f>
        <v/>
      </c>
      <c r="F363" s="4" t="n"/>
      <c r="G363" s="27" t="n"/>
      <c r="H363" s="28" t="n"/>
      <c r="I363" s="4" t="n"/>
      <c r="J363" s="4" t="n"/>
      <c r="K363" s="4" t="n"/>
      <c r="L363" s="30">
        <f>IF(J363="","",J363-K363)</f>
        <v/>
      </c>
      <c r="M363" s="4" t="n"/>
      <c r="N363" s="30">
        <f>IF(L363="","",L363-M363)</f>
        <v/>
      </c>
      <c r="O363" s="31" t="n"/>
      <c r="P363" s="32">
        <f>IF(O363="","",N363 * O363)</f>
        <v/>
      </c>
      <c r="Q363" s="10">
        <f>_xlfn.XLOOKUP(C363,pcon!C:C,pcon!L:L,"")</f>
        <v/>
      </c>
      <c r="R363" s="98">
        <f>(Q363 / 80) * (O363 * 100)</f>
        <v/>
      </c>
      <c r="S363" s="31" t="n"/>
      <c r="T363" s="31" t="n"/>
      <c r="U363" s="33">
        <f>IF(N363="","",R363 * N363)</f>
        <v/>
      </c>
      <c r="V363" s="4" t="n"/>
      <c r="W363" s="33">
        <f>IF(S363&amp;U363="","",U363 * S363)</f>
        <v/>
      </c>
      <c r="X363" s="33">
        <f>IF(W363="","",U363 + W363)</f>
        <v/>
      </c>
      <c r="Y363" s="33">
        <f>IF(T363="","",U363 * T363)</f>
        <v/>
      </c>
      <c r="Z363" s="34">
        <f>IF(U363="","",X363-V363-Y363)</f>
        <v/>
      </c>
    </row>
    <row r="364">
      <c r="A364" s="25" t="n">
        <v>360</v>
      </c>
      <c r="B364" s="26">
        <f>_xlfn.XLOOKUP(C364,purchase!C:C,pcon!B:B,"")</f>
        <v/>
      </c>
      <c r="C364" s="4" t="n"/>
      <c r="D364" s="29">
        <f>_xlfn.XLOOKUP(C364,purchase!C:C,pcon!D:D,"")</f>
        <v/>
      </c>
      <c r="E364" s="29">
        <f>_xlfn.XLOOKUP(C364,purchase!C:C,pcon!E:E,"")</f>
        <v/>
      </c>
      <c r="F364" s="4" t="n"/>
      <c r="G364" s="27" t="n"/>
      <c r="H364" s="28" t="n"/>
      <c r="I364" s="4" t="n"/>
      <c r="J364" s="4" t="n"/>
      <c r="K364" s="4" t="n"/>
      <c r="L364" s="30">
        <f>IF(J364="","",J364-K364)</f>
        <v/>
      </c>
      <c r="M364" s="4" t="n"/>
      <c r="N364" s="30">
        <f>IF(L364="","",L364-M364)</f>
        <v/>
      </c>
      <c r="O364" s="31" t="n"/>
      <c r="P364" s="32">
        <f>IF(O364="","",N364 * O364)</f>
        <v/>
      </c>
      <c r="Q364" s="10">
        <f>_xlfn.XLOOKUP(C364,pcon!C:C,pcon!L:L,"")</f>
        <v/>
      </c>
      <c r="R364" s="98">
        <f>(Q364 / 80) * (O364 * 100)</f>
        <v/>
      </c>
      <c r="S364" s="31" t="n"/>
      <c r="T364" s="31" t="n"/>
      <c r="U364" s="33">
        <f>IF(N364="","",R364 * N364)</f>
        <v/>
      </c>
      <c r="V364" s="4" t="n"/>
      <c r="W364" s="33">
        <f>IF(S364&amp;U364="","",U364 * S364)</f>
        <v/>
      </c>
      <c r="X364" s="33">
        <f>IF(W364="","",U364 + W364)</f>
        <v/>
      </c>
      <c r="Y364" s="33">
        <f>IF(T364="","",U364 * T364)</f>
        <v/>
      </c>
      <c r="Z364" s="34">
        <f>IF(U364="","",X364-V364-Y364)</f>
        <v/>
      </c>
    </row>
    <row r="365">
      <c r="A365" s="25" t="n">
        <v>361</v>
      </c>
      <c r="B365" s="26">
        <f>_xlfn.XLOOKUP(C365,purchase!C:C,pcon!B:B,"")</f>
        <v/>
      </c>
      <c r="C365" s="4" t="n"/>
      <c r="D365" s="29">
        <f>_xlfn.XLOOKUP(C365,purchase!C:C,pcon!D:D,"")</f>
        <v/>
      </c>
      <c r="E365" s="29">
        <f>_xlfn.XLOOKUP(C365,purchase!C:C,pcon!E:E,"")</f>
        <v/>
      </c>
      <c r="F365" s="4" t="n"/>
      <c r="G365" s="27" t="n"/>
      <c r="H365" s="28" t="n"/>
      <c r="I365" s="4" t="n"/>
      <c r="J365" s="4" t="n"/>
      <c r="K365" s="4" t="n"/>
      <c r="L365" s="30">
        <f>IF(J365="","",J365-K365)</f>
        <v/>
      </c>
      <c r="M365" s="4" t="n"/>
      <c r="N365" s="30">
        <f>IF(L365="","",L365-M365)</f>
        <v/>
      </c>
      <c r="O365" s="31" t="n"/>
      <c r="P365" s="32">
        <f>IF(O365="","",N365 * O365)</f>
        <v/>
      </c>
      <c r="Q365" s="10">
        <f>_xlfn.XLOOKUP(C365,pcon!C:C,pcon!L:L,"")</f>
        <v/>
      </c>
      <c r="R365" s="98">
        <f>(Q365 / 80) * (O365 * 100)</f>
        <v/>
      </c>
      <c r="S365" s="31" t="n"/>
      <c r="T365" s="31" t="n"/>
      <c r="U365" s="33">
        <f>IF(N365="","",R365 * N365)</f>
        <v/>
      </c>
      <c r="V365" s="4" t="n"/>
      <c r="W365" s="33">
        <f>IF(S365&amp;U365="","",U365 * S365)</f>
        <v/>
      </c>
      <c r="X365" s="33">
        <f>IF(W365="","",U365 + W365)</f>
        <v/>
      </c>
      <c r="Y365" s="33">
        <f>IF(T365="","",U365 * T365)</f>
        <v/>
      </c>
      <c r="Z365" s="34">
        <f>IF(U365="","",X365-V365-Y365)</f>
        <v/>
      </c>
    </row>
    <row r="366">
      <c r="A366" s="25" t="n">
        <v>362</v>
      </c>
      <c r="B366" s="26">
        <f>_xlfn.XLOOKUP(C366,purchase!C:C,pcon!B:B,"")</f>
        <v/>
      </c>
      <c r="C366" s="4" t="n"/>
      <c r="D366" s="29">
        <f>_xlfn.XLOOKUP(C366,purchase!C:C,pcon!D:D,"")</f>
        <v/>
      </c>
      <c r="E366" s="29">
        <f>_xlfn.XLOOKUP(C366,purchase!C:C,pcon!E:E,"")</f>
        <v/>
      </c>
      <c r="F366" s="4" t="n"/>
      <c r="G366" s="27" t="n"/>
      <c r="H366" s="28" t="n"/>
      <c r="I366" s="4" t="n"/>
      <c r="J366" s="4" t="n"/>
      <c r="K366" s="4" t="n"/>
      <c r="L366" s="30">
        <f>IF(J366="","",J366-K366)</f>
        <v/>
      </c>
      <c r="M366" s="4" t="n"/>
      <c r="N366" s="30">
        <f>IF(L366="","",L366-M366)</f>
        <v/>
      </c>
      <c r="O366" s="31" t="n"/>
      <c r="P366" s="32">
        <f>IF(O366="","",N366 * O366)</f>
        <v/>
      </c>
      <c r="Q366" s="10">
        <f>_xlfn.XLOOKUP(C366,pcon!C:C,pcon!L:L,"")</f>
        <v/>
      </c>
      <c r="R366" s="98">
        <f>(Q366 / 80) * (O366 * 100)</f>
        <v/>
      </c>
      <c r="S366" s="31" t="n"/>
      <c r="T366" s="31" t="n"/>
      <c r="U366" s="33">
        <f>IF(N366="","",R366 * N366)</f>
        <v/>
      </c>
      <c r="V366" s="4" t="n"/>
      <c r="W366" s="33">
        <f>IF(S366&amp;U366="","",U366 * S366)</f>
        <v/>
      </c>
      <c r="X366" s="33">
        <f>IF(W366="","",U366 + W366)</f>
        <v/>
      </c>
      <c r="Y366" s="33">
        <f>IF(T366="","",U366 * T366)</f>
        <v/>
      </c>
      <c r="Z366" s="34">
        <f>IF(U366="","",X366-V366-Y366)</f>
        <v/>
      </c>
    </row>
    <row r="367">
      <c r="A367" s="25" t="n">
        <v>363</v>
      </c>
      <c r="B367" s="26">
        <f>_xlfn.XLOOKUP(C367,purchase!C:C,pcon!B:B,"")</f>
        <v/>
      </c>
      <c r="C367" s="4" t="n"/>
      <c r="D367" s="29">
        <f>_xlfn.XLOOKUP(C367,purchase!C:C,pcon!D:D,"")</f>
        <v/>
      </c>
      <c r="E367" s="29">
        <f>_xlfn.XLOOKUP(C367,purchase!C:C,pcon!E:E,"")</f>
        <v/>
      </c>
      <c r="F367" s="4" t="n"/>
      <c r="G367" s="27" t="n"/>
      <c r="H367" s="28" t="n"/>
      <c r="I367" s="4" t="n"/>
      <c r="J367" s="4" t="n"/>
      <c r="K367" s="4" t="n"/>
      <c r="L367" s="30">
        <f>IF(J367="","",J367-K367)</f>
        <v/>
      </c>
      <c r="M367" s="4" t="n"/>
      <c r="N367" s="30">
        <f>IF(L367="","",L367-M367)</f>
        <v/>
      </c>
      <c r="O367" s="31" t="n"/>
      <c r="P367" s="32">
        <f>IF(O367="","",N367 * O367)</f>
        <v/>
      </c>
      <c r="Q367" s="10">
        <f>_xlfn.XLOOKUP(C367,pcon!C:C,pcon!L:L,"")</f>
        <v/>
      </c>
      <c r="R367" s="98">
        <f>(Q367 / 80) * (O367 * 100)</f>
        <v/>
      </c>
      <c r="S367" s="31" t="n"/>
      <c r="T367" s="31" t="n"/>
      <c r="U367" s="33">
        <f>IF(N367="","",R367 * N367)</f>
        <v/>
      </c>
      <c r="V367" s="4" t="n"/>
      <c r="W367" s="33">
        <f>IF(S367&amp;U367="","",U367 * S367)</f>
        <v/>
      </c>
      <c r="X367" s="33">
        <f>IF(W367="","",U367 + W367)</f>
        <v/>
      </c>
      <c r="Y367" s="33">
        <f>IF(T367="","",U367 * T367)</f>
        <v/>
      </c>
      <c r="Z367" s="34">
        <f>IF(U367="","",X367-V367-Y367)</f>
        <v/>
      </c>
    </row>
    <row r="368">
      <c r="A368" s="25" t="n">
        <v>364</v>
      </c>
      <c r="B368" s="26">
        <f>_xlfn.XLOOKUP(C368,purchase!C:C,pcon!B:B,"")</f>
        <v/>
      </c>
      <c r="C368" s="4" t="n"/>
      <c r="D368" s="29">
        <f>_xlfn.XLOOKUP(C368,purchase!C:C,pcon!D:D,"")</f>
        <v/>
      </c>
      <c r="E368" s="29">
        <f>_xlfn.XLOOKUP(C368,purchase!C:C,pcon!E:E,"")</f>
        <v/>
      </c>
      <c r="F368" s="4" t="n"/>
      <c r="G368" s="27" t="n"/>
      <c r="H368" s="28" t="n"/>
      <c r="I368" s="4" t="n"/>
      <c r="J368" s="4" t="n"/>
      <c r="K368" s="4" t="n"/>
      <c r="L368" s="30">
        <f>IF(J368="","",J368-K368)</f>
        <v/>
      </c>
      <c r="M368" s="4" t="n"/>
      <c r="N368" s="30">
        <f>IF(L368="","",L368-M368)</f>
        <v/>
      </c>
      <c r="O368" s="31" t="n"/>
      <c r="P368" s="32">
        <f>IF(O368="","",N368 * O368)</f>
        <v/>
      </c>
      <c r="Q368" s="10">
        <f>_xlfn.XLOOKUP(C368,pcon!C:C,pcon!L:L,"")</f>
        <v/>
      </c>
      <c r="R368" s="98">
        <f>(Q368 / 80) * (O368 * 100)</f>
        <v/>
      </c>
      <c r="S368" s="31" t="n"/>
      <c r="T368" s="31" t="n"/>
      <c r="U368" s="33">
        <f>IF(N368="","",R368 * N368)</f>
        <v/>
      </c>
      <c r="V368" s="4" t="n"/>
      <c r="W368" s="33">
        <f>IF(S368&amp;U368="","",U368 * S368)</f>
        <v/>
      </c>
      <c r="X368" s="33">
        <f>IF(W368="","",U368 + W368)</f>
        <v/>
      </c>
      <c r="Y368" s="33">
        <f>IF(T368="","",U368 * T368)</f>
        <v/>
      </c>
      <c r="Z368" s="34">
        <f>IF(U368="","",X368-V368-Y368)</f>
        <v/>
      </c>
    </row>
    <row r="369">
      <c r="A369" s="25" t="n">
        <v>365</v>
      </c>
      <c r="B369" s="26">
        <f>_xlfn.XLOOKUP(C369,purchase!C:C,pcon!B:B,"")</f>
        <v/>
      </c>
      <c r="C369" s="4" t="n"/>
      <c r="D369" s="29">
        <f>_xlfn.XLOOKUP(C369,purchase!C:C,pcon!D:D,"")</f>
        <v/>
      </c>
      <c r="E369" s="29">
        <f>_xlfn.XLOOKUP(C369,purchase!C:C,pcon!E:E,"")</f>
        <v/>
      </c>
      <c r="F369" s="4" t="n"/>
      <c r="G369" s="27" t="n"/>
      <c r="H369" s="28" t="n"/>
      <c r="I369" s="4" t="n"/>
      <c r="J369" s="4" t="n"/>
      <c r="K369" s="4" t="n"/>
      <c r="L369" s="30">
        <f>IF(J369="","",J369-K369)</f>
        <v/>
      </c>
      <c r="M369" s="4" t="n"/>
      <c r="N369" s="30">
        <f>IF(L369="","",L369-M369)</f>
        <v/>
      </c>
      <c r="O369" s="31" t="n"/>
      <c r="P369" s="32">
        <f>IF(O369="","",N369 * O369)</f>
        <v/>
      </c>
      <c r="Q369" s="10">
        <f>_xlfn.XLOOKUP(C369,pcon!C:C,pcon!L:L,"")</f>
        <v/>
      </c>
      <c r="R369" s="98">
        <f>(Q369 / 80) * (O369 * 100)</f>
        <v/>
      </c>
      <c r="S369" s="31" t="n"/>
      <c r="T369" s="31" t="n"/>
      <c r="U369" s="33">
        <f>IF(N369="","",R369 * N369)</f>
        <v/>
      </c>
      <c r="V369" s="4" t="n"/>
      <c r="W369" s="33">
        <f>IF(S369&amp;U369="","",U369 * S369)</f>
        <v/>
      </c>
      <c r="X369" s="33">
        <f>IF(W369="","",U369 + W369)</f>
        <v/>
      </c>
      <c r="Y369" s="33">
        <f>IF(T369="","",U369 * T369)</f>
        <v/>
      </c>
      <c r="Z369" s="34">
        <f>IF(U369="","",X369-V369-Y369)</f>
        <v/>
      </c>
    </row>
    <row r="370">
      <c r="A370" s="25" t="n">
        <v>366</v>
      </c>
      <c r="B370" s="26">
        <f>_xlfn.XLOOKUP(C370,purchase!C:C,pcon!B:B,"")</f>
        <v/>
      </c>
      <c r="C370" s="4" t="n"/>
      <c r="D370" s="29">
        <f>_xlfn.XLOOKUP(C370,purchase!C:C,pcon!D:D,"")</f>
        <v/>
      </c>
      <c r="E370" s="29">
        <f>_xlfn.XLOOKUP(C370,purchase!C:C,pcon!E:E,"")</f>
        <v/>
      </c>
      <c r="F370" s="4" t="n"/>
      <c r="G370" s="27" t="n"/>
      <c r="H370" s="28" t="n"/>
      <c r="I370" s="4" t="n"/>
      <c r="J370" s="4" t="n"/>
      <c r="K370" s="4" t="n"/>
      <c r="L370" s="30">
        <f>IF(J370="","",J370-K370)</f>
        <v/>
      </c>
      <c r="M370" s="4" t="n"/>
      <c r="N370" s="30">
        <f>IF(L370="","",L370-M370)</f>
        <v/>
      </c>
      <c r="O370" s="31" t="n"/>
      <c r="P370" s="32">
        <f>IF(O370="","",N370 * O370)</f>
        <v/>
      </c>
      <c r="Q370" s="10">
        <f>_xlfn.XLOOKUP(C370,pcon!C:C,pcon!L:L,"")</f>
        <v/>
      </c>
      <c r="R370" s="98">
        <f>(Q370 / 80) * (O370 * 100)</f>
        <v/>
      </c>
      <c r="S370" s="31" t="n"/>
      <c r="T370" s="31" t="n"/>
      <c r="U370" s="33">
        <f>IF(N370="","",R370 * N370)</f>
        <v/>
      </c>
      <c r="V370" s="4" t="n"/>
      <c r="W370" s="33">
        <f>IF(S370&amp;U370="","",U370 * S370)</f>
        <v/>
      </c>
      <c r="X370" s="33">
        <f>IF(W370="","",U370 + W370)</f>
        <v/>
      </c>
      <c r="Y370" s="33">
        <f>IF(T370="","",U370 * T370)</f>
        <v/>
      </c>
      <c r="Z370" s="34">
        <f>IF(U370="","",X370-V370-Y370)</f>
        <v/>
      </c>
    </row>
    <row r="371">
      <c r="A371" s="25" t="n">
        <v>367</v>
      </c>
      <c r="B371" s="26">
        <f>_xlfn.XLOOKUP(C371,purchase!C:C,pcon!B:B,"")</f>
        <v/>
      </c>
      <c r="C371" s="4" t="n"/>
      <c r="D371" s="29">
        <f>_xlfn.XLOOKUP(C371,purchase!C:C,pcon!D:D,"")</f>
        <v/>
      </c>
      <c r="E371" s="29">
        <f>_xlfn.XLOOKUP(C371,purchase!C:C,pcon!E:E,"")</f>
        <v/>
      </c>
      <c r="F371" s="4" t="n"/>
      <c r="G371" s="27" t="n"/>
      <c r="H371" s="28" t="n"/>
      <c r="I371" s="4" t="n"/>
      <c r="J371" s="4" t="n"/>
      <c r="K371" s="4" t="n"/>
      <c r="L371" s="30">
        <f>IF(J371="","",J371-K371)</f>
        <v/>
      </c>
      <c r="M371" s="4" t="n"/>
      <c r="N371" s="30">
        <f>IF(L371="","",L371-M371)</f>
        <v/>
      </c>
      <c r="O371" s="31" t="n"/>
      <c r="P371" s="32">
        <f>IF(O371="","",N371 * O371)</f>
        <v/>
      </c>
      <c r="Q371" s="10">
        <f>_xlfn.XLOOKUP(C371,pcon!C:C,pcon!L:L,"")</f>
        <v/>
      </c>
      <c r="R371" s="98">
        <f>(Q371 / 80) * (O371 * 100)</f>
        <v/>
      </c>
      <c r="S371" s="31" t="n"/>
      <c r="T371" s="31" t="n"/>
      <c r="U371" s="33">
        <f>IF(N371="","",R371 * N371)</f>
        <v/>
      </c>
      <c r="V371" s="4" t="n"/>
      <c r="W371" s="33">
        <f>IF(S371&amp;U371="","",U371 * S371)</f>
        <v/>
      </c>
      <c r="X371" s="33">
        <f>IF(W371="","",U371 + W371)</f>
        <v/>
      </c>
      <c r="Y371" s="33">
        <f>IF(T371="","",U371 * T371)</f>
        <v/>
      </c>
      <c r="Z371" s="34">
        <f>IF(U371="","",X371-V371-Y371)</f>
        <v/>
      </c>
    </row>
    <row r="372">
      <c r="A372" s="25" t="n">
        <v>368</v>
      </c>
      <c r="B372" s="26">
        <f>_xlfn.XLOOKUP(C372,purchase!C:C,pcon!B:B,"")</f>
        <v/>
      </c>
      <c r="C372" s="4" t="n"/>
      <c r="D372" s="29">
        <f>_xlfn.XLOOKUP(C372,purchase!C:C,pcon!D:D,"")</f>
        <v/>
      </c>
      <c r="E372" s="29">
        <f>_xlfn.XLOOKUP(C372,purchase!C:C,pcon!E:E,"")</f>
        <v/>
      </c>
      <c r="F372" s="4" t="n"/>
      <c r="G372" s="27" t="n"/>
      <c r="H372" s="28" t="n"/>
      <c r="I372" s="4" t="n"/>
      <c r="J372" s="4" t="n"/>
      <c r="K372" s="4" t="n"/>
      <c r="L372" s="30">
        <f>IF(J372="","",J372-K372)</f>
        <v/>
      </c>
      <c r="M372" s="4" t="n"/>
      <c r="N372" s="30">
        <f>IF(L372="","",L372-M372)</f>
        <v/>
      </c>
      <c r="O372" s="31" t="n"/>
      <c r="P372" s="32">
        <f>IF(O372="","",N372 * O372)</f>
        <v/>
      </c>
      <c r="Q372" s="10">
        <f>_xlfn.XLOOKUP(C372,pcon!C:C,pcon!L:L,"")</f>
        <v/>
      </c>
      <c r="R372" s="98">
        <f>(Q372 / 80) * (O372 * 100)</f>
        <v/>
      </c>
      <c r="S372" s="31" t="n"/>
      <c r="T372" s="31" t="n"/>
      <c r="U372" s="33">
        <f>IF(N372="","",R372 * N372)</f>
        <v/>
      </c>
      <c r="V372" s="4" t="n"/>
      <c r="W372" s="33">
        <f>IF(S372&amp;U372="","",U372 * S372)</f>
        <v/>
      </c>
      <c r="X372" s="33">
        <f>IF(W372="","",U372 + W372)</f>
        <v/>
      </c>
      <c r="Y372" s="33">
        <f>IF(T372="","",U372 * T372)</f>
        <v/>
      </c>
      <c r="Z372" s="34">
        <f>IF(U372="","",X372-V372-Y372)</f>
        <v/>
      </c>
    </row>
    <row r="373">
      <c r="A373" s="25" t="n">
        <v>369</v>
      </c>
      <c r="B373" s="26">
        <f>_xlfn.XLOOKUP(C373,purchase!C:C,pcon!B:B,"")</f>
        <v/>
      </c>
      <c r="C373" s="4" t="n"/>
      <c r="D373" s="29">
        <f>_xlfn.XLOOKUP(C373,purchase!C:C,pcon!D:D,"")</f>
        <v/>
      </c>
      <c r="E373" s="29">
        <f>_xlfn.XLOOKUP(C373,purchase!C:C,pcon!E:E,"")</f>
        <v/>
      </c>
      <c r="F373" s="4" t="n"/>
      <c r="G373" s="27" t="n"/>
      <c r="H373" s="28" t="n"/>
      <c r="I373" s="4" t="n"/>
      <c r="J373" s="4" t="n"/>
      <c r="K373" s="4" t="n"/>
      <c r="L373" s="30">
        <f>IF(J373="","",J373-K373)</f>
        <v/>
      </c>
      <c r="M373" s="4" t="n"/>
      <c r="N373" s="30">
        <f>IF(L373="","",L373-M373)</f>
        <v/>
      </c>
      <c r="O373" s="31" t="n"/>
      <c r="P373" s="32">
        <f>IF(O373="","",N373 * O373)</f>
        <v/>
      </c>
      <c r="Q373" s="10">
        <f>_xlfn.XLOOKUP(C373,pcon!C:C,pcon!L:L,"")</f>
        <v/>
      </c>
      <c r="R373" s="98">
        <f>(Q373 / 80) * (O373 * 100)</f>
        <v/>
      </c>
      <c r="S373" s="31" t="n"/>
      <c r="T373" s="31" t="n"/>
      <c r="U373" s="33">
        <f>IF(N373="","",R373 * N373)</f>
        <v/>
      </c>
      <c r="V373" s="4" t="n"/>
      <c r="W373" s="33">
        <f>IF(S373&amp;U373="","",U373 * S373)</f>
        <v/>
      </c>
      <c r="X373" s="33">
        <f>IF(W373="","",U373 + W373)</f>
        <v/>
      </c>
      <c r="Y373" s="33">
        <f>IF(T373="","",U373 * T373)</f>
        <v/>
      </c>
      <c r="Z373" s="34">
        <f>IF(U373="","",X373-V373-Y373)</f>
        <v/>
      </c>
    </row>
    <row r="374">
      <c r="A374" s="25" t="n">
        <v>370</v>
      </c>
      <c r="B374" s="26">
        <f>_xlfn.XLOOKUP(C374,purchase!C:C,pcon!B:B,"")</f>
        <v/>
      </c>
      <c r="C374" s="4" t="n"/>
      <c r="D374" s="29">
        <f>_xlfn.XLOOKUP(C374,purchase!C:C,pcon!D:D,"")</f>
        <v/>
      </c>
      <c r="E374" s="29">
        <f>_xlfn.XLOOKUP(C374,purchase!C:C,pcon!E:E,"")</f>
        <v/>
      </c>
      <c r="F374" s="4" t="n"/>
      <c r="G374" s="27" t="n"/>
      <c r="H374" s="28" t="n"/>
      <c r="I374" s="4" t="n"/>
      <c r="J374" s="4" t="n"/>
      <c r="K374" s="4" t="n"/>
      <c r="L374" s="30">
        <f>IF(J374="","",J374-K374)</f>
        <v/>
      </c>
      <c r="M374" s="4" t="n"/>
      <c r="N374" s="30">
        <f>IF(L374="","",L374-M374)</f>
        <v/>
      </c>
      <c r="O374" s="31" t="n"/>
      <c r="P374" s="32">
        <f>IF(O374="","",N374 * O374)</f>
        <v/>
      </c>
      <c r="Q374" s="10">
        <f>_xlfn.XLOOKUP(C374,pcon!C:C,pcon!L:L,"")</f>
        <v/>
      </c>
      <c r="R374" s="98">
        <f>(Q374 / 80) * (O374 * 100)</f>
        <v/>
      </c>
      <c r="S374" s="31" t="n"/>
      <c r="T374" s="31" t="n"/>
      <c r="U374" s="33">
        <f>IF(N374="","",R374 * N374)</f>
        <v/>
      </c>
      <c r="V374" s="4" t="n"/>
      <c r="W374" s="33">
        <f>IF(S374&amp;U374="","",U374 * S374)</f>
        <v/>
      </c>
      <c r="X374" s="33">
        <f>IF(W374="","",U374 + W374)</f>
        <v/>
      </c>
      <c r="Y374" s="33">
        <f>IF(T374="","",U374 * T374)</f>
        <v/>
      </c>
      <c r="Z374" s="34">
        <f>IF(U374="","",X374-V374-Y374)</f>
        <v/>
      </c>
    </row>
    <row r="375">
      <c r="A375" s="25" t="n">
        <v>371</v>
      </c>
      <c r="B375" s="26">
        <f>_xlfn.XLOOKUP(C375,purchase!C:C,pcon!B:B,"")</f>
        <v/>
      </c>
      <c r="C375" s="4" t="n"/>
      <c r="D375" s="29">
        <f>_xlfn.XLOOKUP(C375,purchase!C:C,pcon!D:D,"")</f>
        <v/>
      </c>
      <c r="E375" s="29">
        <f>_xlfn.XLOOKUP(C375,purchase!C:C,pcon!E:E,"")</f>
        <v/>
      </c>
      <c r="F375" s="4" t="n"/>
      <c r="G375" s="27" t="n"/>
      <c r="H375" s="28" t="n"/>
      <c r="I375" s="4" t="n"/>
      <c r="J375" s="4" t="n"/>
      <c r="K375" s="4" t="n"/>
      <c r="L375" s="30">
        <f>IF(J375="","",J375-K375)</f>
        <v/>
      </c>
      <c r="M375" s="4" t="n"/>
      <c r="N375" s="30">
        <f>IF(L375="","",L375-M375)</f>
        <v/>
      </c>
      <c r="O375" s="31" t="n"/>
      <c r="P375" s="32">
        <f>IF(O375="","",N375 * O375)</f>
        <v/>
      </c>
      <c r="Q375" s="10">
        <f>_xlfn.XLOOKUP(C375,pcon!C:C,pcon!L:L,"")</f>
        <v/>
      </c>
      <c r="R375" s="98">
        <f>(Q375 / 80) * (O375 * 100)</f>
        <v/>
      </c>
      <c r="S375" s="31" t="n"/>
      <c r="T375" s="31" t="n"/>
      <c r="U375" s="33">
        <f>IF(N375="","",R375 * N375)</f>
        <v/>
      </c>
      <c r="V375" s="4" t="n"/>
      <c r="W375" s="33">
        <f>IF(S375&amp;U375="","",U375 * S375)</f>
        <v/>
      </c>
      <c r="X375" s="33">
        <f>IF(W375="","",U375 + W375)</f>
        <v/>
      </c>
      <c r="Y375" s="33">
        <f>IF(T375="","",U375 * T375)</f>
        <v/>
      </c>
      <c r="Z375" s="34">
        <f>IF(U375="","",X375-V375-Y375)</f>
        <v/>
      </c>
    </row>
    <row r="376">
      <c r="A376" s="25" t="n">
        <v>372</v>
      </c>
      <c r="B376" s="26">
        <f>_xlfn.XLOOKUP(C376,purchase!C:C,pcon!B:B,"")</f>
        <v/>
      </c>
      <c r="C376" s="4" t="n"/>
      <c r="D376" s="29">
        <f>_xlfn.XLOOKUP(C376,purchase!C:C,pcon!D:D,"")</f>
        <v/>
      </c>
      <c r="E376" s="29">
        <f>_xlfn.XLOOKUP(C376,purchase!C:C,pcon!E:E,"")</f>
        <v/>
      </c>
      <c r="F376" s="4" t="n"/>
      <c r="G376" s="27" t="n"/>
      <c r="H376" s="28" t="n"/>
      <c r="I376" s="4" t="n"/>
      <c r="J376" s="4" t="n"/>
      <c r="K376" s="4" t="n"/>
      <c r="L376" s="30">
        <f>IF(J376="","",J376-K376)</f>
        <v/>
      </c>
      <c r="M376" s="4" t="n"/>
      <c r="N376" s="30">
        <f>IF(L376="","",L376-M376)</f>
        <v/>
      </c>
      <c r="O376" s="31" t="n"/>
      <c r="P376" s="32">
        <f>IF(O376="","",N376 * O376)</f>
        <v/>
      </c>
      <c r="Q376" s="10">
        <f>_xlfn.XLOOKUP(C376,pcon!C:C,pcon!L:L,"")</f>
        <v/>
      </c>
      <c r="R376" s="98">
        <f>(Q376 / 80) * (O376 * 100)</f>
        <v/>
      </c>
      <c r="S376" s="31" t="n"/>
      <c r="T376" s="31" t="n"/>
      <c r="U376" s="33">
        <f>IF(N376="","",R376 * N376)</f>
        <v/>
      </c>
      <c r="V376" s="4" t="n"/>
      <c r="W376" s="33">
        <f>IF(S376&amp;U376="","",U376 * S376)</f>
        <v/>
      </c>
      <c r="X376" s="33">
        <f>IF(W376="","",U376 + W376)</f>
        <v/>
      </c>
      <c r="Y376" s="33">
        <f>IF(T376="","",U376 * T376)</f>
        <v/>
      </c>
      <c r="Z376" s="34">
        <f>IF(U376="","",X376-V376-Y376)</f>
        <v/>
      </c>
    </row>
    <row r="377">
      <c r="A377" s="25" t="n">
        <v>373</v>
      </c>
      <c r="B377" s="26">
        <f>_xlfn.XLOOKUP(C377,purchase!C:C,pcon!B:B,"")</f>
        <v/>
      </c>
      <c r="C377" s="4" t="n"/>
      <c r="D377" s="29">
        <f>_xlfn.XLOOKUP(C377,purchase!C:C,pcon!D:D,"")</f>
        <v/>
      </c>
      <c r="E377" s="29">
        <f>_xlfn.XLOOKUP(C377,purchase!C:C,pcon!E:E,"")</f>
        <v/>
      </c>
      <c r="F377" s="4" t="n"/>
      <c r="G377" s="27" t="n"/>
      <c r="H377" s="28" t="n"/>
      <c r="I377" s="4" t="n"/>
      <c r="J377" s="4" t="n"/>
      <c r="K377" s="4" t="n"/>
      <c r="L377" s="30">
        <f>IF(J377="","",J377-K377)</f>
        <v/>
      </c>
      <c r="M377" s="4" t="n"/>
      <c r="N377" s="30">
        <f>IF(L377="","",L377-M377)</f>
        <v/>
      </c>
      <c r="O377" s="31" t="n"/>
      <c r="P377" s="32">
        <f>IF(O377="","",N377 * O377)</f>
        <v/>
      </c>
      <c r="Q377" s="10">
        <f>_xlfn.XLOOKUP(C377,pcon!C:C,pcon!L:L,"")</f>
        <v/>
      </c>
      <c r="R377" s="98">
        <f>(Q377 / 80) * (O377 * 100)</f>
        <v/>
      </c>
      <c r="S377" s="31" t="n"/>
      <c r="T377" s="31" t="n"/>
      <c r="U377" s="33">
        <f>IF(N377="","",R377 * N377)</f>
        <v/>
      </c>
      <c r="V377" s="4" t="n"/>
      <c r="W377" s="33">
        <f>IF(S377&amp;U377="","",U377 * S377)</f>
        <v/>
      </c>
      <c r="X377" s="33">
        <f>IF(W377="","",U377 + W377)</f>
        <v/>
      </c>
      <c r="Y377" s="33">
        <f>IF(T377="","",U377 * T377)</f>
        <v/>
      </c>
      <c r="Z377" s="34">
        <f>IF(U377="","",X377-V377-Y377)</f>
        <v/>
      </c>
    </row>
    <row r="378">
      <c r="A378" s="25" t="n">
        <v>374</v>
      </c>
      <c r="B378" s="26">
        <f>_xlfn.XLOOKUP(C378,purchase!C:C,pcon!B:B,"")</f>
        <v/>
      </c>
      <c r="C378" s="4" t="n"/>
      <c r="D378" s="29">
        <f>_xlfn.XLOOKUP(C378,purchase!C:C,pcon!D:D,"")</f>
        <v/>
      </c>
      <c r="E378" s="29">
        <f>_xlfn.XLOOKUP(C378,purchase!C:C,pcon!E:E,"")</f>
        <v/>
      </c>
      <c r="F378" s="4" t="n"/>
      <c r="G378" s="27" t="n"/>
      <c r="H378" s="28" t="n"/>
      <c r="I378" s="4" t="n"/>
      <c r="J378" s="4" t="n"/>
      <c r="K378" s="4" t="n"/>
      <c r="L378" s="30">
        <f>IF(J378="","",J378-K378)</f>
        <v/>
      </c>
      <c r="M378" s="4" t="n"/>
      <c r="N378" s="30">
        <f>IF(L378="","",L378-M378)</f>
        <v/>
      </c>
      <c r="O378" s="31" t="n"/>
      <c r="P378" s="32">
        <f>IF(O378="","",N378 * O378)</f>
        <v/>
      </c>
      <c r="Q378" s="10">
        <f>_xlfn.XLOOKUP(C378,pcon!C:C,pcon!L:L,"")</f>
        <v/>
      </c>
      <c r="R378" s="98">
        <f>(Q378 / 80) * (O378 * 100)</f>
        <v/>
      </c>
      <c r="S378" s="31" t="n"/>
      <c r="T378" s="31" t="n"/>
      <c r="U378" s="33">
        <f>IF(N378="","",R378 * N378)</f>
        <v/>
      </c>
      <c r="V378" s="4" t="n"/>
      <c r="W378" s="33">
        <f>IF(S378&amp;U378="","",U378 * S378)</f>
        <v/>
      </c>
      <c r="X378" s="33">
        <f>IF(W378="","",U378 + W378)</f>
        <v/>
      </c>
      <c r="Y378" s="33">
        <f>IF(T378="","",U378 * T378)</f>
        <v/>
      </c>
      <c r="Z378" s="34">
        <f>IF(U378="","",X378-V378-Y378)</f>
        <v/>
      </c>
    </row>
    <row r="379">
      <c r="A379" s="25" t="n">
        <v>375</v>
      </c>
      <c r="B379" s="26">
        <f>_xlfn.XLOOKUP(C379,purchase!C:C,pcon!B:B,"")</f>
        <v/>
      </c>
      <c r="C379" s="4" t="n"/>
      <c r="D379" s="29">
        <f>_xlfn.XLOOKUP(C379,purchase!C:C,pcon!D:D,"")</f>
        <v/>
      </c>
      <c r="E379" s="29">
        <f>_xlfn.XLOOKUP(C379,purchase!C:C,pcon!E:E,"")</f>
        <v/>
      </c>
      <c r="F379" s="4" t="n"/>
      <c r="G379" s="27" t="n"/>
      <c r="H379" s="28" t="n"/>
      <c r="I379" s="4" t="n"/>
      <c r="J379" s="4" t="n"/>
      <c r="K379" s="4" t="n"/>
      <c r="L379" s="30">
        <f>IF(J379="","",J379-K379)</f>
        <v/>
      </c>
      <c r="M379" s="4" t="n"/>
      <c r="N379" s="30">
        <f>IF(L379="","",L379-M379)</f>
        <v/>
      </c>
      <c r="O379" s="31" t="n"/>
      <c r="P379" s="32">
        <f>IF(O379="","",N379 * O379)</f>
        <v/>
      </c>
      <c r="Q379" s="10">
        <f>_xlfn.XLOOKUP(C379,pcon!C:C,pcon!L:L,"")</f>
        <v/>
      </c>
      <c r="R379" s="98">
        <f>(Q379 / 80) * (O379 * 100)</f>
        <v/>
      </c>
      <c r="S379" s="31" t="n"/>
      <c r="T379" s="31" t="n"/>
      <c r="U379" s="33">
        <f>IF(N379="","",R379 * N379)</f>
        <v/>
      </c>
      <c r="V379" s="4" t="n"/>
      <c r="W379" s="33">
        <f>IF(S379&amp;U379="","",U379 * S379)</f>
        <v/>
      </c>
      <c r="X379" s="33">
        <f>IF(W379="","",U379 + W379)</f>
        <v/>
      </c>
      <c r="Y379" s="33">
        <f>IF(T379="","",U379 * T379)</f>
        <v/>
      </c>
      <c r="Z379" s="34">
        <f>IF(U379="","",X379-V379-Y379)</f>
        <v/>
      </c>
    </row>
    <row r="380">
      <c r="A380" s="25" t="n">
        <v>376</v>
      </c>
      <c r="B380" s="26">
        <f>_xlfn.XLOOKUP(C380,purchase!C:C,pcon!B:B,"")</f>
        <v/>
      </c>
      <c r="C380" s="4" t="n"/>
      <c r="D380" s="29">
        <f>_xlfn.XLOOKUP(C380,purchase!C:C,pcon!D:D,"")</f>
        <v/>
      </c>
      <c r="E380" s="29">
        <f>_xlfn.XLOOKUP(C380,purchase!C:C,pcon!E:E,"")</f>
        <v/>
      </c>
      <c r="F380" s="4" t="n"/>
      <c r="G380" s="27" t="n"/>
      <c r="H380" s="28" t="n"/>
      <c r="I380" s="4" t="n"/>
      <c r="J380" s="4" t="n"/>
      <c r="K380" s="4" t="n"/>
      <c r="L380" s="30">
        <f>IF(J380="","",J380-K380)</f>
        <v/>
      </c>
      <c r="M380" s="4" t="n"/>
      <c r="N380" s="30">
        <f>IF(L380="","",L380-M380)</f>
        <v/>
      </c>
      <c r="O380" s="31" t="n"/>
      <c r="P380" s="32">
        <f>IF(O380="","",N380 * O380)</f>
        <v/>
      </c>
      <c r="Q380" s="10">
        <f>_xlfn.XLOOKUP(C380,pcon!C:C,pcon!L:L,"")</f>
        <v/>
      </c>
      <c r="R380" s="98">
        <f>(Q380 / 80) * (O380 * 100)</f>
        <v/>
      </c>
      <c r="S380" s="31" t="n"/>
      <c r="T380" s="31" t="n"/>
      <c r="U380" s="33">
        <f>IF(N380="","",R380 * N380)</f>
        <v/>
      </c>
      <c r="V380" s="4" t="n"/>
      <c r="W380" s="33">
        <f>IF(S380&amp;U380="","",U380 * S380)</f>
        <v/>
      </c>
      <c r="X380" s="33">
        <f>IF(W380="","",U380 + W380)</f>
        <v/>
      </c>
      <c r="Y380" s="33">
        <f>IF(T380="","",U380 * T380)</f>
        <v/>
      </c>
      <c r="Z380" s="34">
        <f>IF(U380="","",X380-V380-Y380)</f>
        <v/>
      </c>
    </row>
    <row r="381">
      <c r="A381" s="25" t="n">
        <v>377</v>
      </c>
      <c r="B381" s="26">
        <f>_xlfn.XLOOKUP(C381,purchase!C:C,pcon!B:B,"")</f>
        <v/>
      </c>
      <c r="C381" s="4" t="n"/>
      <c r="D381" s="29">
        <f>_xlfn.XLOOKUP(C381,purchase!C:C,pcon!D:D,"")</f>
        <v/>
      </c>
      <c r="E381" s="29">
        <f>_xlfn.XLOOKUP(C381,purchase!C:C,pcon!E:E,"")</f>
        <v/>
      </c>
      <c r="F381" s="4" t="n"/>
      <c r="G381" s="27" t="n"/>
      <c r="H381" s="28" t="n"/>
      <c r="I381" s="4" t="n"/>
      <c r="J381" s="4" t="n"/>
      <c r="K381" s="4" t="n"/>
      <c r="L381" s="30">
        <f>IF(J381="","",J381-K381)</f>
        <v/>
      </c>
      <c r="M381" s="4" t="n"/>
      <c r="N381" s="30">
        <f>IF(L381="","",L381-M381)</f>
        <v/>
      </c>
      <c r="O381" s="31" t="n"/>
      <c r="P381" s="32">
        <f>IF(O381="","",N381 * O381)</f>
        <v/>
      </c>
      <c r="Q381" s="10">
        <f>_xlfn.XLOOKUP(C381,pcon!C:C,pcon!L:L,"")</f>
        <v/>
      </c>
      <c r="R381" s="98">
        <f>(Q381 / 80) * (O381 * 100)</f>
        <v/>
      </c>
      <c r="S381" s="31" t="n"/>
      <c r="T381" s="31" t="n"/>
      <c r="U381" s="33">
        <f>IF(N381="","",R381 * N381)</f>
        <v/>
      </c>
      <c r="V381" s="4" t="n"/>
      <c r="W381" s="33">
        <f>IF(S381&amp;U381="","",U381 * S381)</f>
        <v/>
      </c>
      <c r="X381" s="33">
        <f>IF(W381="","",U381 + W381)</f>
        <v/>
      </c>
      <c r="Y381" s="33">
        <f>IF(T381="","",U381 * T381)</f>
        <v/>
      </c>
      <c r="Z381" s="34">
        <f>IF(U381="","",X381-V381-Y381)</f>
        <v/>
      </c>
    </row>
    <row r="382">
      <c r="A382" s="25" t="n">
        <v>378</v>
      </c>
      <c r="B382" s="26">
        <f>_xlfn.XLOOKUP(C382,purchase!C:C,pcon!B:B,"")</f>
        <v/>
      </c>
      <c r="C382" s="4" t="n"/>
      <c r="D382" s="29">
        <f>_xlfn.XLOOKUP(C382,purchase!C:C,pcon!D:D,"")</f>
        <v/>
      </c>
      <c r="E382" s="29">
        <f>_xlfn.XLOOKUP(C382,purchase!C:C,pcon!E:E,"")</f>
        <v/>
      </c>
      <c r="F382" s="4" t="n"/>
      <c r="G382" s="27" t="n"/>
      <c r="H382" s="28" t="n"/>
      <c r="I382" s="4" t="n"/>
      <c r="J382" s="4" t="n"/>
      <c r="K382" s="4" t="n"/>
      <c r="L382" s="30">
        <f>IF(J382="","",J382-K382)</f>
        <v/>
      </c>
      <c r="M382" s="4" t="n"/>
      <c r="N382" s="30">
        <f>IF(L382="","",L382-M382)</f>
        <v/>
      </c>
      <c r="O382" s="31" t="n"/>
      <c r="P382" s="32">
        <f>IF(O382="","",N382 * O382)</f>
        <v/>
      </c>
      <c r="Q382" s="10">
        <f>_xlfn.XLOOKUP(C382,pcon!C:C,pcon!L:L,"")</f>
        <v/>
      </c>
      <c r="R382" s="98">
        <f>(Q382 / 80) * (O382 * 100)</f>
        <v/>
      </c>
      <c r="S382" s="31" t="n"/>
      <c r="T382" s="31" t="n"/>
      <c r="U382" s="33">
        <f>IF(N382="","",R382 * N382)</f>
        <v/>
      </c>
      <c r="V382" s="4" t="n"/>
      <c r="W382" s="33">
        <f>IF(S382&amp;U382="","",U382 * S382)</f>
        <v/>
      </c>
      <c r="X382" s="33">
        <f>IF(W382="","",U382 + W382)</f>
        <v/>
      </c>
      <c r="Y382" s="33">
        <f>IF(T382="","",U382 * T382)</f>
        <v/>
      </c>
      <c r="Z382" s="34">
        <f>IF(U382="","",X382-V382-Y382)</f>
        <v/>
      </c>
    </row>
    <row r="383">
      <c r="A383" s="25" t="n">
        <v>379</v>
      </c>
      <c r="B383" s="26">
        <f>_xlfn.XLOOKUP(C383,purchase!C:C,pcon!B:B,"")</f>
        <v/>
      </c>
      <c r="C383" s="4" t="n"/>
      <c r="D383" s="29">
        <f>_xlfn.XLOOKUP(C383,purchase!C:C,pcon!D:D,"")</f>
        <v/>
      </c>
      <c r="E383" s="29">
        <f>_xlfn.XLOOKUP(C383,purchase!C:C,pcon!E:E,"")</f>
        <v/>
      </c>
      <c r="F383" s="4" t="n"/>
      <c r="G383" s="27" t="n"/>
      <c r="H383" s="28" t="n"/>
      <c r="I383" s="4" t="n"/>
      <c r="J383" s="4" t="n"/>
      <c r="K383" s="4" t="n"/>
      <c r="L383" s="30">
        <f>IF(J383="","",J383-K383)</f>
        <v/>
      </c>
      <c r="M383" s="4" t="n"/>
      <c r="N383" s="30">
        <f>IF(L383="","",L383-M383)</f>
        <v/>
      </c>
      <c r="O383" s="31" t="n"/>
      <c r="P383" s="32">
        <f>IF(O383="","",N383 * O383)</f>
        <v/>
      </c>
      <c r="Q383" s="10">
        <f>_xlfn.XLOOKUP(C383,pcon!C:C,pcon!L:L,"")</f>
        <v/>
      </c>
      <c r="R383" s="98">
        <f>(Q383 / 80) * (O383 * 100)</f>
        <v/>
      </c>
      <c r="S383" s="31" t="n"/>
      <c r="T383" s="31" t="n"/>
      <c r="U383" s="33">
        <f>IF(N383="","",R383 * N383)</f>
        <v/>
      </c>
      <c r="V383" s="4" t="n"/>
      <c r="W383" s="33">
        <f>IF(S383&amp;U383="","",U383 * S383)</f>
        <v/>
      </c>
      <c r="X383" s="33">
        <f>IF(W383="","",U383 + W383)</f>
        <v/>
      </c>
      <c r="Y383" s="33">
        <f>IF(T383="","",U383 * T383)</f>
        <v/>
      </c>
      <c r="Z383" s="34">
        <f>IF(U383="","",X383-V383-Y383)</f>
        <v/>
      </c>
    </row>
    <row r="384">
      <c r="A384" s="25" t="n">
        <v>380</v>
      </c>
      <c r="B384" s="26">
        <f>_xlfn.XLOOKUP(C384,purchase!C:C,pcon!B:B,"")</f>
        <v/>
      </c>
      <c r="C384" s="4" t="n"/>
      <c r="D384" s="29">
        <f>_xlfn.XLOOKUP(C384,purchase!C:C,pcon!D:D,"")</f>
        <v/>
      </c>
      <c r="E384" s="29">
        <f>_xlfn.XLOOKUP(C384,purchase!C:C,pcon!E:E,"")</f>
        <v/>
      </c>
      <c r="F384" s="4" t="n"/>
      <c r="G384" s="27" t="n"/>
      <c r="H384" s="28" t="n"/>
      <c r="I384" s="4" t="n"/>
      <c r="J384" s="4" t="n"/>
      <c r="K384" s="4" t="n"/>
      <c r="L384" s="30">
        <f>IF(J384="","",J384-K384)</f>
        <v/>
      </c>
      <c r="M384" s="4" t="n"/>
      <c r="N384" s="30">
        <f>IF(L384="","",L384-M384)</f>
        <v/>
      </c>
      <c r="O384" s="31" t="n"/>
      <c r="P384" s="32">
        <f>IF(O384="","",N384 * O384)</f>
        <v/>
      </c>
      <c r="Q384" s="10">
        <f>_xlfn.XLOOKUP(C384,pcon!C:C,pcon!L:L,"")</f>
        <v/>
      </c>
      <c r="R384" s="98">
        <f>(Q384 / 80) * (O384 * 100)</f>
        <v/>
      </c>
      <c r="S384" s="31" t="n"/>
      <c r="T384" s="31" t="n"/>
      <c r="U384" s="33">
        <f>IF(N384="","",R384 * N384)</f>
        <v/>
      </c>
      <c r="V384" s="4" t="n"/>
      <c r="W384" s="33">
        <f>IF(S384&amp;U384="","",U384 * S384)</f>
        <v/>
      </c>
      <c r="X384" s="33">
        <f>IF(W384="","",U384 + W384)</f>
        <v/>
      </c>
      <c r="Y384" s="33">
        <f>IF(T384="","",U384 * T384)</f>
        <v/>
      </c>
      <c r="Z384" s="34">
        <f>IF(U384="","",X384-V384-Y384)</f>
        <v/>
      </c>
    </row>
    <row r="385">
      <c r="A385" s="25" t="n">
        <v>381</v>
      </c>
      <c r="B385" s="26">
        <f>_xlfn.XLOOKUP(C385,purchase!C:C,pcon!B:B,"")</f>
        <v/>
      </c>
      <c r="C385" s="4" t="n"/>
      <c r="D385" s="29">
        <f>_xlfn.XLOOKUP(C385,purchase!C:C,pcon!D:D,"")</f>
        <v/>
      </c>
      <c r="E385" s="29">
        <f>_xlfn.XLOOKUP(C385,purchase!C:C,pcon!E:E,"")</f>
        <v/>
      </c>
      <c r="F385" s="4" t="n"/>
      <c r="G385" s="27" t="n"/>
      <c r="H385" s="28" t="n"/>
      <c r="I385" s="4" t="n"/>
      <c r="J385" s="4" t="n"/>
      <c r="K385" s="4" t="n"/>
      <c r="L385" s="30">
        <f>IF(J385="","",J385-K385)</f>
        <v/>
      </c>
      <c r="M385" s="4" t="n"/>
      <c r="N385" s="30">
        <f>IF(L385="","",L385-M385)</f>
        <v/>
      </c>
      <c r="O385" s="31" t="n"/>
      <c r="P385" s="32">
        <f>IF(O385="","",N385 * O385)</f>
        <v/>
      </c>
      <c r="Q385" s="10">
        <f>_xlfn.XLOOKUP(C385,pcon!C:C,pcon!L:L,"")</f>
        <v/>
      </c>
      <c r="R385" s="98">
        <f>(Q385 / 80) * (O385 * 100)</f>
        <v/>
      </c>
      <c r="S385" s="31" t="n"/>
      <c r="T385" s="31" t="n"/>
      <c r="U385" s="33">
        <f>IF(N385="","",R385 * N385)</f>
        <v/>
      </c>
      <c r="V385" s="4" t="n"/>
      <c r="W385" s="33">
        <f>IF(S385&amp;U385="","",U385 * S385)</f>
        <v/>
      </c>
      <c r="X385" s="33">
        <f>IF(W385="","",U385 + W385)</f>
        <v/>
      </c>
      <c r="Y385" s="33">
        <f>IF(T385="","",U385 * T385)</f>
        <v/>
      </c>
      <c r="Z385" s="34">
        <f>IF(U385="","",X385-V385-Y385)</f>
        <v/>
      </c>
    </row>
    <row r="386">
      <c r="A386" s="25" t="n">
        <v>382</v>
      </c>
      <c r="B386" s="26">
        <f>_xlfn.XLOOKUP(C386,purchase!C:C,pcon!B:B,"")</f>
        <v/>
      </c>
      <c r="C386" s="4" t="n"/>
      <c r="D386" s="29">
        <f>_xlfn.XLOOKUP(C386,purchase!C:C,pcon!D:D,"")</f>
        <v/>
      </c>
      <c r="E386" s="29">
        <f>_xlfn.XLOOKUP(C386,purchase!C:C,pcon!E:E,"")</f>
        <v/>
      </c>
      <c r="F386" s="4" t="n"/>
      <c r="G386" s="27" t="n"/>
      <c r="H386" s="28" t="n"/>
      <c r="I386" s="4" t="n"/>
      <c r="J386" s="4" t="n"/>
      <c r="K386" s="4" t="n"/>
      <c r="L386" s="30">
        <f>IF(J386="","",J386-K386)</f>
        <v/>
      </c>
      <c r="M386" s="4" t="n"/>
      <c r="N386" s="30">
        <f>IF(L386="","",L386-M386)</f>
        <v/>
      </c>
      <c r="O386" s="31" t="n"/>
      <c r="P386" s="32">
        <f>IF(O386="","",N386 * O386)</f>
        <v/>
      </c>
      <c r="Q386" s="10">
        <f>_xlfn.XLOOKUP(C386,pcon!C:C,pcon!L:L,"")</f>
        <v/>
      </c>
      <c r="R386" s="98">
        <f>(Q386 / 80) * (O386 * 100)</f>
        <v/>
      </c>
      <c r="S386" s="31" t="n"/>
      <c r="T386" s="31" t="n"/>
      <c r="U386" s="33">
        <f>IF(N386="","",R386 * N386)</f>
        <v/>
      </c>
      <c r="V386" s="4" t="n"/>
      <c r="W386" s="33">
        <f>IF(S386&amp;U386="","",U386 * S386)</f>
        <v/>
      </c>
      <c r="X386" s="33">
        <f>IF(W386="","",U386 + W386)</f>
        <v/>
      </c>
      <c r="Y386" s="33">
        <f>IF(T386="","",U386 * T386)</f>
        <v/>
      </c>
      <c r="Z386" s="34">
        <f>IF(U386="","",X386-V386-Y386)</f>
        <v/>
      </c>
    </row>
    <row r="387">
      <c r="A387" s="25" t="n">
        <v>383</v>
      </c>
      <c r="B387" s="26">
        <f>_xlfn.XLOOKUP(C387,purchase!C:C,pcon!B:B,"")</f>
        <v/>
      </c>
      <c r="C387" s="4" t="n"/>
      <c r="D387" s="29">
        <f>_xlfn.XLOOKUP(C387,purchase!C:C,pcon!D:D,"")</f>
        <v/>
      </c>
      <c r="E387" s="29">
        <f>_xlfn.XLOOKUP(C387,purchase!C:C,pcon!E:E,"")</f>
        <v/>
      </c>
      <c r="F387" s="4" t="n"/>
      <c r="G387" s="27" t="n"/>
      <c r="H387" s="28" t="n"/>
      <c r="I387" s="4" t="n"/>
      <c r="J387" s="4" t="n"/>
      <c r="K387" s="4" t="n"/>
      <c r="L387" s="30">
        <f>IF(J387="","",J387-K387)</f>
        <v/>
      </c>
      <c r="M387" s="4" t="n"/>
      <c r="N387" s="30">
        <f>IF(L387="","",L387-M387)</f>
        <v/>
      </c>
      <c r="O387" s="31" t="n"/>
      <c r="P387" s="32">
        <f>IF(O387="","",N387 * O387)</f>
        <v/>
      </c>
      <c r="Q387" s="10">
        <f>_xlfn.XLOOKUP(C387,pcon!C:C,pcon!L:L,"")</f>
        <v/>
      </c>
      <c r="R387" s="98">
        <f>(Q387 / 80) * (O387 * 100)</f>
        <v/>
      </c>
      <c r="S387" s="31" t="n"/>
      <c r="T387" s="31" t="n"/>
      <c r="U387" s="33">
        <f>IF(N387="","",R387 * N387)</f>
        <v/>
      </c>
      <c r="V387" s="4" t="n"/>
      <c r="W387" s="33">
        <f>IF(S387&amp;U387="","",U387 * S387)</f>
        <v/>
      </c>
      <c r="X387" s="33">
        <f>IF(W387="","",U387 + W387)</f>
        <v/>
      </c>
      <c r="Y387" s="33">
        <f>IF(T387="","",U387 * T387)</f>
        <v/>
      </c>
      <c r="Z387" s="34">
        <f>IF(U387="","",X387-V387-Y387)</f>
        <v/>
      </c>
    </row>
    <row r="388">
      <c r="A388" s="25" t="n">
        <v>384</v>
      </c>
      <c r="B388" s="26">
        <f>_xlfn.XLOOKUP(C388,purchase!C:C,pcon!B:B,"")</f>
        <v/>
      </c>
      <c r="C388" s="4" t="n"/>
      <c r="D388" s="29">
        <f>_xlfn.XLOOKUP(C388,purchase!C:C,pcon!D:D,"")</f>
        <v/>
      </c>
      <c r="E388" s="29">
        <f>_xlfn.XLOOKUP(C388,purchase!C:C,pcon!E:E,"")</f>
        <v/>
      </c>
      <c r="F388" s="4" t="n"/>
      <c r="G388" s="27" t="n"/>
      <c r="H388" s="28" t="n"/>
      <c r="I388" s="4" t="n"/>
      <c r="J388" s="4" t="n"/>
      <c r="K388" s="4" t="n"/>
      <c r="L388" s="30">
        <f>IF(J388="","",J388-K388)</f>
        <v/>
      </c>
      <c r="M388" s="4" t="n"/>
      <c r="N388" s="30">
        <f>IF(L388="","",L388-M388)</f>
        <v/>
      </c>
      <c r="O388" s="31" t="n"/>
      <c r="P388" s="32">
        <f>IF(O388="","",N388 * O388)</f>
        <v/>
      </c>
      <c r="Q388" s="10">
        <f>_xlfn.XLOOKUP(C388,pcon!C:C,pcon!L:L,"")</f>
        <v/>
      </c>
      <c r="R388" s="98">
        <f>(Q388 / 80) * (O388 * 100)</f>
        <v/>
      </c>
      <c r="S388" s="31" t="n"/>
      <c r="T388" s="31" t="n"/>
      <c r="U388" s="33">
        <f>IF(N388="","",R388 * N388)</f>
        <v/>
      </c>
      <c r="V388" s="4" t="n"/>
      <c r="W388" s="33">
        <f>IF(S388&amp;U388="","",U388 * S388)</f>
        <v/>
      </c>
      <c r="X388" s="33">
        <f>IF(W388="","",U388 + W388)</f>
        <v/>
      </c>
      <c r="Y388" s="33">
        <f>IF(T388="","",U388 * T388)</f>
        <v/>
      </c>
      <c r="Z388" s="34">
        <f>IF(U388="","",X388-V388-Y388)</f>
        <v/>
      </c>
    </row>
    <row r="389">
      <c r="A389" s="25" t="n">
        <v>385</v>
      </c>
      <c r="B389" s="26">
        <f>_xlfn.XLOOKUP(C389,purchase!C:C,pcon!B:B,"")</f>
        <v/>
      </c>
      <c r="C389" s="4" t="n"/>
      <c r="D389" s="29">
        <f>_xlfn.XLOOKUP(C389,purchase!C:C,pcon!D:D,"")</f>
        <v/>
      </c>
      <c r="E389" s="29">
        <f>_xlfn.XLOOKUP(C389,purchase!C:C,pcon!E:E,"")</f>
        <v/>
      </c>
      <c r="F389" s="4" t="n"/>
      <c r="G389" s="27" t="n"/>
      <c r="H389" s="28" t="n"/>
      <c r="I389" s="4" t="n"/>
      <c r="J389" s="4" t="n"/>
      <c r="K389" s="4" t="n"/>
      <c r="L389" s="30">
        <f>IF(J389="","",J389-K389)</f>
        <v/>
      </c>
      <c r="M389" s="4" t="n"/>
      <c r="N389" s="30">
        <f>IF(L389="","",L389-M389)</f>
        <v/>
      </c>
      <c r="O389" s="31" t="n"/>
      <c r="P389" s="32">
        <f>IF(O389="","",N389 * O389)</f>
        <v/>
      </c>
      <c r="Q389" s="10">
        <f>_xlfn.XLOOKUP(C389,pcon!C:C,pcon!L:L,"")</f>
        <v/>
      </c>
      <c r="R389" s="98">
        <f>(Q389 / 80) * (O389 * 100)</f>
        <v/>
      </c>
      <c r="S389" s="31" t="n"/>
      <c r="T389" s="31" t="n"/>
      <c r="U389" s="33">
        <f>IF(N389="","",R389 * N389)</f>
        <v/>
      </c>
      <c r="V389" s="4" t="n"/>
      <c r="W389" s="33">
        <f>IF(S389&amp;U389="","",U389 * S389)</f>
        <v/>
      </c>
      <c r="X389" s="33">
        <f>IF(W389="","",U389 + W389)</f>
        <v/>
      </c>
      <c r="Y389" s="33">
        <f>IF(T389="","",U389 * T389)</f>
        <v/>
      </c>
      <c r="Z389" s="34">
        <f>IF(U389="","",X389-V389-Y389)</f>
        <v/>
      </c>
    </row>
    <row r="390">
      <c r="A390" s="25" t="n">
        <v>386</v>
      </c>
      <c r="B390" s="26">
        <f>_xlfn.XLOOKUP(C390,purchase!C:C,pcon!B:B,"")</f>
        <v/>
      </c>
      <c r="C390" s="4" t="n"/>
      <c r="D390" s="29">
        <f>_xlfn.XLOOKUP(C390,purchase!C:C,pcon!D:D,"")</f>
        <v/>
      </c>
      <c r="E390" s="29">
        <f>_xlfn.XLOOKUP(C390,purchase!C:C,pcon!E:E,"")</f>
        <v/>
      </c>
      <c r="F390" s="4" t="n"/>
      <c r="G390" s="27" t="n"/>
      <c r="H390" s="28" t="n"/>
      <c r="I390" s="4" t="n"/>
      <c r="J390" s="4" t="n"/>
      <c r="K390" s="4" t="n"/>
      <c r="L390" s="30">
        <f>IF(J390="","",J390-K390)</f>
        <v/>
      </c>
      <c r="M390" s="4" t="n"/>
      <c r="N390" s="30">
        <f>IF(L390="","",L390-M390)</f>
        <v/>
      </c>
      <c r="O390" s="31" t="n"/>
      <c r="P390" s="32">
        <f>IF(O390="","",N390 * O390)</f>
        <v/>
      </c>
      <c r="Q390" s="10">
        <f>_xlfn.XLOOKUP(C390,pcon!C:C,pcon!L:L,"")</f>
        <v/>
      </c>
      <c r="R390" s="98">
        <f>(Q390 / 80) * (O390 * 100)</f>
        <v/>
      </c>
      <c r="S390" s="31" t="n"/>
      <c r="T390" s="31" t="n"/>
      <c r="U390" s="33">
        <f>IF(N390="","",R390 * N390)</f>
        <v/>
      </c>
      <c r="V390" s="4" t="n"/>
      <c r="W390" s="33">
        <f>IF(S390&amp;U390="","",U390 * S390)</f>
        <v/>
      </c>
      <c r="X390" s="33">
        <f>IF(W390="","",U390 + W390)</f>
        <v/>
      </c>
      <c r="Y390" s="33">
        <f>IF(T390="","",U390 * T390)</f>
        <v/>
      </c>
      <c r="Z390" s="34">
        <f>IF(U390="","",X390-V390-Y390)</f>
        <v/>
      </c>
    </row>
    <row r="391">
      <c r="A391" s="25" t="n">
        <v>387</v>
      </c>
      <c r="B391" s="26">
        <f>_xlfn.XLOOKUP(C391,purchase!C:C,pcon!B:B,"")</f>
        <v/>
      </c>
      <c r="C391" s="4" t="n"/>
      <c r="D391" s="29">
        <f>_xlfn.XLOOKUP(C391,purchase!C:C,pcon!D:D,"")</f>
        <v/>
      </c>
      <c r="E391" s="29">
        <f>_xlfn.XLOOKUP(C391,purchase!C:C,pcon!E:E,"")</f>
        <v/>
      </c>
      <c r="F391" s="4" t="n"/>
      <c r="G391" s="27" t="n"/>
      <c r="H391" s="28" t="n"/>
      <c r="I391" s="4" t="n"/>
      <c r="J391" s="4" t="n"/>
      <c r="K391" s="4" t="n"/>
      <c r="L391" s="30">
        <f>IF(J391="","",J391-K391)</f>
        <v/>
      </c>
      <c r="M391" s="4" t="n"/>
      <c r="N391" s="30">
        <f>IF(L391="","",L391-M391)</f>
        <v/>
      </c>
      <c r="O391" s="31" t="n"/>
      <c r="P391" s="32">
        <f>IF(O391="","",N391 * O391)</f>
        <v/>
      </c>
      <c r="Q391" s="10">
        <f>_xlfn.XLOOKUP(C391,pcon!C:C,pcon!L:L,"")</f>
        <v/>
      </c>
      <c r="R391" s="98">
        <f>(Q391 / 80) * (O391 * 100)</f>
        <v/>
      </c>
      <c r="S391" s="31" t="n"/>
      <c r="T391" s="31" t="n"/>
      <c r="U391" s="33">
        <f>IF(N391="","",R391 * N391)</f>
        <v/>
      </c>
      <c r="V391" s="4" t="n"/>
      <c r="W391" s="33">
        <f>IF(S391&amp;U391="","",U391 * S391)</f>
        <v/>
      </c>
      <c r="X391" s="33">
        <f>IF(W391="","",U391 + W391)</f>
        <v/>
      </c>
      <c r="Y391" s="33">
        <f>IF(T391="","",U391 * T391)</f>
        <v/>
      </c>
      <c r="Z391" s="34">
        <f>IF(U391="","",X391-V391-Y391)</f>
        <v/>
      </c>
    </row>
    <row r="392">
      <c r="A392" s="25" t="n">
        <v>388</v>
      </c>
      <c r="B392" s="26">
        <f>_xlfn.XLOOKUP(C392,purchase!C:C,pcon!B:B,"")</f>
        <v/>
      </c>
      <c r="C392" s="4" t="n"/>
      <c r="D392" s="29">
        <f>_xlfn.XLOOKUP(C392,purchase!C:C,pcon!D:D,"")</f>
        <v/>
      </c>
      <c r="E392" s="29">
        <f>_xlfn.XLOOKUP(C392,purchase!C:C,pcon!E:E,"")</f>
        <v/>
      </c>
      <c r="F392" s="4" t="n"/>
      <c r="G392" s="27" t="n"/>
      <c r="H392" s="28" t="n"/>
      <c r="I392" s="4" t="n"/>
      <c r="J392" s="4" t="n"/>
      <c r="K392" s="4" t="n"/>
      <c r="L392" s="30">
        <f>IF(J392="","",J392-K392)</f>
        <v/>
      </c>
      <c r="M392" s="4" t="n"/>
      <c r="N392" s="30">
        <f>IF(L392="","",L392-M392)</f>
        <v/>
      </c>
      <c r="O392" s="31" t="n"/>
      <c r="P392" s="32">
        <f>IF(O392="","",N392 * O392)</f>
        <v/>
      </c>
      <c r="Q392" s="10">
        <f>_xlfn.XLOOKUP(C392,pcon!C:C,pcon!L:L,"")</f>
        <v/>
      </c>
      <c r="R392" s="98">
        <f>(Q392 / 80) * (O392 * 100)</f>
        <v/>
      </c>
      <c r="S392" s="31" t="n"/>
      <c r="T392" s="31" t="n"/>
      <c r="U392" s="33">
        <f>IF(N392="","",R392 * N392)</f>
        <v/>
      </c>
      <c r="V392" s="4" t="n"/>
      <c r="W392" s="33">
        <f>IF(S392&amp;U392="","",U392 * S392)</f>
        <v/>
      </c>
      <c r="X392" s="33">
        <f>IF(W392="","",U392 + W392)</f>
        <v/>
      </c>
      <c r="Y392" s="33">
        <f>IF(T392="","",U392 * T392)</f>
        <v/>
      </c>
      <c r="Z392" s="34">
        <f>IF(U392="","",X392-V392-Y392)</f>
        <v/>
      </c>
    </row>
    <row r="393">
      <c r="A393" s="25" t="n">
        <v>389</v>
      </c>
      <c r="B393" s="26">
        <f>_xlfn.XLOOKUP(C393,purchase!C:C,pcon!B:B,"")</f>
        <v/>
      </c>
      <c r="C393" s="4" t="n"/>
      <c r="D393" s="29">
        <f>_xlfn.XLOOKUP(C393,purchase!C:C,pcon!D:D,"")</f>
        <v/>
      </c>
      <c r="E393" s="29">
        <f>_xlfn.XLOOKUP(C393,purchase!C:C,pcon!E:E,"")</f>
        <v/>
      </c>
      <c r="F393" s="4" t="n"/>
      <c r="G393" s="27" t="n"/>
      <c r="H393" s="28" t="n"/>
      <c r="I393" s="4" t="n"/>
      <c r="J393" s="4" t="n"/>
      <c r="K393" s="4" t="n"/>
      <c r="L393" s="30">
        <f>IF(J393="","",J393-K393)</f>
        <v/>
      </c>
      <c r="M393" s="4" t="n"/>
      <c r="N393" s="30">
        <f>IF(L393="","",L393-M393)</f>
        <v/>
      </c>
      <c r="O393" s="31" t="n"/>
      <c r="P393" s="32">
        <f>IF(O393="","",N393 * O393)</f>
        <v/>
      </c>
      <c r="Q393" s="10">
        <f>_xlfn.XLOOKUP(C393,pcon!C:C,pcon!L:L,"")</f>
        <v/>
      </c>
      <c r="R393" s="98">
        <f>(Q393 / 80) * (O393 * 100)</f>
        <v/>
      </c>
      <c r="S393" s="31" t="n"/>
      <c r="T393" s="31" t="n"/>
      <c r="U393" s="33">
        <f>IF(N393="","",R393 * N393)</f>
        <v/>
      </c>
      <c r="V393" s="4" t="n"/>
      <c r="W393" s="33">
        <f>IF(S393&amp;U393="","",U393 * S393)</f>
        <v/>
      </c>
      <c r="X393" s="33">
        <f>IF(W393="","",U393 + W393)</f>
        <v/>
      </c>
      <c r="Y393" s="33">
        <f>IF(T393="","",U393 * T393)</f>
        <v/>
      </c>
      <c r="Z393" s="34">
        <f>IF(U393="","",X393-V393-Y393)</f>
        <v/>
      </c>
    </row>
    <row r="394">
      <c r="A394" s="25" t="n">
        <v>390</v>
      </c>
      <c r="B394" s="26">
        <f>_xlfn.XLOOKUP(C394,purchase!C:C,pcon!B:B,"")</f>
        <v/>
      </c>
      <c r="C394" s="4" t="n"/>
      <c r="D394" s="29">
        <f>_xlfn.XLOOKUP(C394,purchase!C:C,pcon!D:D,"")</f>
        <v/>
      </c>
      <c r="E394" s="29">
        <f>_xlfn.XLOOKUP(C394,purchase!C:C,pcon!E:E,"")</f>
        <v/>
      </c>
      <c r="F394" s="4" t="n"/>
      <c r="G394" s="27" t="n"/>
      <c r="H394" s="28" t="n"/>
      <c r="I394" s="4" t="n"/>
      <c r="J394" s="4" t="n"/>
      <c r="K394" s="4" t="n"/>
      <c r="L394" s="30">
        <f>IF(J394="","",J394-K394)</f>
        <v/>
      </c>
      <c r="M394" s="4" t="n"/>
      <c r="N394" s="30">
        <f>IF(L394="","",L394-M394)</f>
        <v/>
      </c>
      <c r="O394" s="31" t="n"/>
      <c r="P394" s="32">
        <f>IF(O394="","",N394 * O394)</f>
        <v/>
      </c>
      <c r="Q394" s="10">
        <f>_xlfn.XLOOKUP(C394,pcon!C:C,pcon!L:L,"")</f>
        <v/>
      </c>
      <c r="R394" s="98">
        <f>(Q394 / 80) * (O394 * 100)</f>
        <v/>
      </c>
      <c r="S394" s="31" t="n"/>
      <c r="T394" s="31" t="n"/>
      <c r="U394" s="33">
        <f>IF(N394="","",R394 * N394)</f>
        <v/>
      </c>
      <c r="V394" s="4" t="n"/>
      <c r="W394" s="33">
        <f>IF(S394&amp;U394="","",U394 * S394)</f>
        <v/>
      </c>
      <c r="X394" s="33">
        <f>IF(W394="","",U394 + W394)</f>
        <v/>
      </c>
      <c r="Y394" s="33">
        <f>IF(T394="","",U394 * T394)</f>
        <v/>
      </c>
      <c r="Z394" s="34">
        <f>IF(U394="","",X394-V394-Y394)</f>
        <v/>
      </c>
    </row>
    <row r="395">
      <c r="A395" s="25" t="n">
        <v>391</v>
      </c>
      <c r="B395" s="26">
        <f>_xlfn.XLOOKUP(C395,purchase!C:C,pcon!B:B,"")</f>
        <v/>
      </c>
      <c r="C395" s="4" t="n"/>
      <c r="D395" s="29">
        <f>_xlfn.XLOOKUP(C395,purchase!C:C,pcon!D:D,"")</f>
        <v/>
      </c>
      <c r="E395" s="29">
        <f>_xlfn.XLOOKUP(C395,purchase!C:C,pcon!E:E,"")</f>
        <v/>
      </c>
      <c r="F395" s="4" t="n"/>
      <c r="G395" s="27" t="n"/>
      <c r="H395" s="28" t="n"/>
      <c r="I395" s="4" t="n"/>
      <c r="J395" s="4" t="n"/>
      <c r="K395" s="4" t="n"/>
      <c r="L395" s="30">
        <f>IF(J395="","",J395-K395)</f>
        <v/>
      </c>
      <c r="M395" s="4" t="n"/>
      <c r="N395" s="30">
        <f>IF(L395="","",L395-M395)</f>
        <v/>
      </c>
      <c r="O395" s="31" t="n"/>
      <c r="P395" s="32">
        <f>IF(O395="","",N395 * O395)</f>
        <v/>
      </c>
      <c r="Q395" s="10">
        <f>_xlfn.XLOOKUP(C395,pcon!C:C,pcon!L:L,"")</f>
        <v/>
      </c>
      <c r="R395" s="98">
        <f>(Q395 / 80) * (O395 * 100)</f>
        <v/>
      </c>
      <c r="S395" s="31" t="n"/>
      <c r="T395" s="31" t="n"/>
      <c r="U395" s="33">
        <f>IF(N395="","",R395 * N395)</f>
        <v/>
      </c>
      <c r="V395" s="4" t="n"/>
      <c r="W395" s="33">
        <f>IF(S395&amp;U395="","",U395 * S395)</f>
        <v/>
      </c>
      <c r="X395" s="33">
        <f>IF(W395="","",U395 + W395)</f>
        <v/>
      </c>
      <c r="Y395" s="33">
        <f>IF(T395="","",U395 * T395)</f>
        <v/>
      </c>
      <c r="Z395" s="34">
        <f>IF(U395="","",X395-V395-Y395)</f>
        <v/>
      </c>
    </row>
    <row r="396">
      <c r="A396" s="25" t="n">
        <v>392</v>
      </c>
      <c r="B396" s="26">
        <f>_xlfn.XLOOKUP(C396,purchase!C:C,pcon!B:B,"")</f>
        <v/>
      </c>
      <c r="C396" s="4" t="n"/>
      <c r="D396" s="29">
        <f>_xlfn.XLOOKUP(C396,purchase!C:C,pcon!D:D,"")</f>
        <v/>
      </c>
      <c r="E396" s="29">
        <f>_xlfn.XLOOKUP(C396,purchase!C:C,pcon!E:E,"")</f>
        <v/>
      </c>
      <c r="F396" s="4" t="n"/>
      <c r="G396" s="27" t="n"/>
      <c r="H396" s="28" t="n"/>
      <c r="I396" s="4" t="n"/>
      <c r="J396" s="4" t="n"/>
      <c r="K396" s="4" t="n"/>
      <c r="L396" s="30">
        <f>IF(J396="","",J396-K396)</f>
        <v/>
      </c>
      <c r="M396" s="4" t="n"/>
      <c r="N396" s="30">
        <f>IF(L396="","",L396-M396)</f>
        <v/>
      </c>
      <c r="O396" s="31" t="n"/>
      <c r="P396" s="32">
        <f>IF(O396="","",N396 * O396)</f>
        <v/>
      </c>
      <c r="Q396" s="10">
        <f>_xlfn.XLOOKUP(C396,pcon!C:C,pcon!L:L,"")</f>
        <v/>
      </c>
      <c r="R396" s="98">
        <f>(Q396 / 80) * (O396 * 100)</f>
        <v/>
      </c>
      <c r="S396" s="31" t="n"/>
      <c r="T396" s="31" t="n"/>
      <c r="U396" s="33">
        <f>IF(N396="","",R396 * N396)</f>
        <v/>
      </c>
      <c r="V396" s="4" t="n"/>
      <c r="W396" s="33">
        <f>IF(S396&amp;U396="","",U396 * S396)</f>
        <v/>
      </c>
      <c r="X396" s="33">
        <f>IF(W396="","",U396 + W396)</f>
        <v/>
      </c>
      <c r="Y396" s="33">
        <f>IF(T396="","",U396 * T396)</f>
        <v/>
      </c>
      <c r="Z396" s="34">
        <f>IF(U396="","",X396-V396-Y396)</f>
        <v/>
      </c>
    </row>
    <row r="397">
      <c r="A397" s="25" t="n">
        <v>393</v>
      </c>
      <c r="B397" s="26">
        <f>_xlfn.XLOOKUP(C397,purchase!C:C,pcon!B:B,"")</f>
        <v/>
      </c>
      <c r="C397" s="4" t="n"/>
      <c r="D397" s="29">
        <f>_xlfn.XLOOKUP(C397,purchase!C:C,pcon!D:D,"")</f>
        <v/>
      </c>
      <c r="E397" s="29">
        <f>_xlfn.XLOOKUP(C397,purchase!C:C,pcon!E:E,"")</f>
        <v/>
      </c>
      <c r="F397" s="4" t="n"/>
      <c r="G397" s="27" t="n"/>
      <c r="H397" s="28" t="n"/>
      <c r="I397" s="4" t="n"/>
      <c r="J397" s="4" t="n"/>
      <c r="K397" s="4" t="n"/>
      <c r="L397" s="30">
        <f>IF(J397="","",J397-K397)</f>
        <v/>
      </c>
      <c r="M397" s="4" t="n"/>
      <c r="N397" s="30">
        <f>IF(L397="","",L397-M397)</f>
        <v/>
      </c>
      <c r="O397" s="31" t="n"/>
      <c r="P397" s="32">
        <f>IF(O397="","",N397 * O397)</f>
        <v/>
      </c>
      <c r="Q397" s="10">
        <f>_xlfn.XLOOKUP(C397,pcon!C:C,pcon!L:L,"")</f>
        <v/>
      </c>
      <c r="R397" s="98">
        <f>(Q397 / 80) * (O397 * 100)</f>
        <v/>
      </c>
      <c r="S397" s="31" t="n"/>
      <c r="T397" s="31" t="n"/>
      <c r="U397" s="33">
        <f>IF(N397="","",R397 * N397)</f>
        <v/>
      </c>
      <c r="V397" s="4" t="n"/>
      <c r="W397" s="33">
        <f>IF(S397&amp;U397="","",U397 * S397)</f>
        <v/>
      </c>
      <c r="X397" s="33">
        <f>IF(W397="","",U397 + W397)</f>
        <v/>
      </c>
      <c r="Y397" s="33">
        <f>IF(T397="","",U397 * T397)</f>
        <v/>
      </c>
      <c r="Z397" s="34">
        <f>IF(U397="","",X397-V397-Y397)</f>
        <v/>
      </c>
    </row>
    <row r="398">
      <c r="A398" s="25" t="n">
        <v>394</v>
      </c>
      <c r="B398" s="26">
        <f>_xlfn.XLOOKUP(C398,purchase!C:C,pcon!B:B,"")</f>
        <v/>
      </c>
      <c r="C398" s="4" t="n"/>
      <c r="D398" s="29">
        <f>_xlfn.XLOOKUP(C398,purchase!C:C,pcon!D:D,"")</f>
        <v/>
      </c>
      <c r="E398" s="29">
        <f>_xlfn.XLOOKUP(C398,purchase!C:C,pcon!E:E,"")</f>
        <v/>
      </c>
      <c r="F398" s="4" t="n"/>
      <c r="G398" s="27" t="n"/>
      <c r="H398" s="28" t="n"/>
      <c r="I398" s="4" t="n"/>
      <c r="J398" s="4" t="n"/>
      <c r="K398" s="4" t="n"/>
      <c r="L398" s="30">
        <f>IF(J398="","",J398-K398)</f>
        <v/>
      </c>
      <c r="M398" s="4" t="n"/>
      <c r="N398" s="30">
        <f>IF(L398="","",L398-M398)</f>
        <v/>
      </c>
      <c r="O398" s="31" t="n"/>
      <c r="P398" s="32">
        <f>IF(O398="","",N398 * O398)</f>
        <v/>
      </c>
      <c r="Q398" s="10">
        <f>_xlfn.XLOOKUP(C398,pcon!C:C,pcon!L:L,"")</f>
        <v/>
      </c>
      <c r="R398" s="98">
        <f>(Q398 / 80) * (O398 * 100)</f>
        <v/>
      </c>
      <c r="S398" s="31" t="n"/>
      <c r="T398" s="31" t="n"/>
      <c r="U398" s="33">
        <f>IF(N398="","",R398 * N398)</f>
        <v/>
      </c>
      <c r="V398" s="4" t="n"/>
      <c r="W398" s="33">
        <f>IF(S398&amp;U398="","",U398 * S398)</f>
        <v/>
      </c>
      <c r="X398" s="33">
        <f>IF(W398="","",U398 + W398)</f>
        <v/>
      </c>
      <c r="Y398" s="33">
        <f>IF(T398="","",U398 * T398)</f>
        <v/>
      </c>
      <c r="Z398" s="34">
        <f>IF(U398="","",X398-V398-Y398)</f>
        <v/>
      </c>
    </row>
    <row r="399">
      <c r="A399" s="25" t="n">
        <v>395</v>
      </c>
      <c r="B399" s="26">
        <f>_xlfn.XLOOKUP(C399,purchase!C:C,pcon!B:B,"")</f>
        <v/>
      </c>
      <c r="C399" s="4" t="n"/>
      <c r="D399" s="29">
        <f>_xlfn.XLOOKUP(C399,purchase!C:C,pcon!D:D,"")</f>
        <v/>
      </c>
      <c r="E399" s="29">
        <f>_xlfn.XLOOKUP(C399,purchase!C:C,pcon!E:E,"")</f>
        <v/>
      </c>
      <c r="F399" s="4" t="n"/>
      <c r="G399" s="27" t="n"/>
      <c r="H399" s="28" t="n"/>
      <c r="I399" s="4" t="n"/>
      <c r="J399" s="4" t="n"/>
      <c r="K399" s="4" t="n"/>
      <c r="L399" s="30">
        <f>IF(J399="","",J399-K399)</f>
        <v/>
      </c>
      <c r="M399" s="4" t="n"/>
      <c r="N399" s="30">
        <f>IF(L399="","",L399-M399)</f>
        <v/>
      </c>
      <c r="O399" s="31" t="n"/>
      <c r="P399" s="32">
        <f>IF(O399="","",N399 * O399)</f>
        <v/>
      </c>
      <c r="Q399" s="10">
        <f>_xlfn.XLOOKUP(C399,pcon!C:C,pcon!L:L,"")</f>
        <v/>
      </c>
      <c r="R399" s="98">
        <f>(Q399 / 80) * (O399 * 100)</f>
        <v/>
      </c>
      <c r="S399" s="31" t="n"/>
      <c r="T399" s="31" t="n"/>
      <c r="U399" s="33">
        <f>IF(N399="","",R399 * N399)</f>
        <v/>
      </c>
      <c r="V399" s="4" t="n"/>
      <c r="W399" s="33">
        <f>IF(S399&amp;U399="","",U399 * S399)</f>
        <v/>
      </c>
      <c r="X399" s="33">
        <f>IF(W399="","",U399 + W399)</f>
        <v/>
      </c>
      <c r="Y399" s="33">
        <f>IF(T399="","",U399 * T399)</f>
        <v/>
      </c>
      <c r="Z399" s="34">
        <f>IF(U399="","",X399-V399-Y399)</f>
        <v/>
      </c>
    </row>
    <row r="400">
      <c r="A400" s="25" t="n">
        <v>396</v>
      </c>
      <c r="B400" s="26">
        <f>_xlfn.XLOOKUP(C400,purchase!C:C,pcon!B:B,"")</f>
        <v/>
      </c>
      <c r="C400" s="4" t="n"/>
      <c r="D400" s="29">
        <f>_xlfn.XLOOKUP(C400,purchase!C:C,pcon!D:D,"")</f>
        <v/>
      </c>
      <c r="E400" s="29">
        <f>_xlfn.XLOOKUP(C400,purchase!C:C,pcon!E:E,"")</f>
        <v/>
      </c>
      <c r="F400" s="4" t="n"/>
      <c r="G400" s="27" t="n"/>
      <c r="H400" s="28" t="n"/>
      <c r="I400" s="4" t="n"/>
      <c r="J400" s="4" t="n"/>
      <c r="K400" s="4" t="n"/>
      <c r="L400" s="30">
        <f>IF(J400="","",J400-K400)</f>
        <v/>
      </c>
      <c r="M400" s="4" t="n"/>
      <c r="N400" s="30">
        <f>IF(L400="","",L400-M400)</f>
        <v/>
      </c>
      <c r="O400" s="31" t="n"/>
      <c r="P400" s="32">
        <f>IF(O400="","",N400 * O400)</f>
        <v/>
      </c>
      <c r="Q400" s="10">
        <f>_xlfn.XLOOKUP(C400,pcon!C:C,pcon!L:L,"")</f>
        <v/>
      </c>
      <c r="R400" s="98">
        <f>(Q400 / 80) * (O400 * 100)</f>
        <v/>
      </c>
      <c r="S400" s="31" t="n"/>
      <c r="T400" s="31" t="n"/>
      <c r="U400" s="33">
        <f>IF(N400="","",R400 * N400)</f>
        <v/>
      </c>
      <c r="V400" s="4" t="n"/>
      <c r="W400" s="33">
        <f>IF(S400&amp;U400="","",U400 * S400)</f>
        <v/>
      </c>
      <c r="X400" s="33">
        <f>IF(W400="","",U400 + W400)</f>
        <v/>
      </c>
      <c r="Y400" s="33">
        <f>IF(T400="","",U400 * T400)</f>
        <v/>
      </c>
      <c r="Z400" s="34">
        <f>IF(U400="","",X400-V400-Y400)</f>
        <v/>
      </c>
    </row>
    <row r="401">
      <c r="A401" s="25" t="n">
        <v>397</v>
      </c>
      <c r="B401" s="26">
        <f>_xlfn.XLOOKUP(C401,purchase!C:C,pcon!B:B,"")</f>
        <v/>
      </c>
      <c r="C401" s="4" t="n"/>
      <c r="D401" s="29">
        <f>_xlfn.XLOOKUP(C401,purchase!C:C,pcon!D:D,"")</f>
        <v/>
      </c>
      <c r="E401" s="29">
        <f>_xlfn.XLOOKUP(C401,purchase!C:C,pcon!E:E,"")</f>
        <v/>
      </c>
      <c r="F401" s="4" t="n"/>
      <c r="G401" s="27" t="n"/>
      <c r="H401" s="28" t="n"/>
      <c r="I401" s="4" t="n"/>
      <c r="J401" s="4" t="n"/>
      <c r="K401" s="4" t="n"/>
      <c r="L401" s="30">
        <f>IF(J401="","",J401-K401)</f>
        <v/>
      </c>
      <c r="M401" s="4" t="n"/>
      <c r="N401" s="30">
        <f>IF(L401="","",L401-M401)</f>
        <v/>
      </c>
      <c r="O401" s="31" t="n"/>
      <c r="P401" s="32">
        <f>IF(O401="","",N401 * O401)</f>
        <v/>
      </c>
      <c r="Q401" s="10">
        <f>_xlfn.XLOOKUP(C401,pcon!C:C,pcon!L:L,"")</f>
        <v/>
      </c>
      <c r="R401" s="98">
        <f>(Q401 / 80) * (O401 * 100)</f>
        <v/>
      </c>
      <c r="S401" s="31" t="n"/>
      <c r="T401" s="31" t="n"/>
      <c r="U401" s="33">
        <f>IF(N401="","",R401 * N401)</f>
        <v/>
      </c>
      <c r="V401" s="4" t="n"/>
      <c r="W401" s="33">
        <f>IF(S401&amp;U401="","",U401 * S401)</f>
        <v/>
      </c>
      <c r="X401" s="33">
        <f>IF(W401="","",U401 + W401)</f>
        <v/>
      </c>
      <c r="Y401" s="33">
        <f>IF(T401="","",U401 * T401)</f>
        <v/>
      </c>
      <c r="Z401" s="34">
        <f>IF(U401="","",X401-V401-Y401)</f>
        <v/>
      </c>
    </row>
    <row r="402">
      <c r="A402" s="25" t="n">
        <v>398</v>
      </c>
      <c r="B402" s="26">
        <f>_xlfn.XLOOKUP(C402,purchase!C:C,pcon!B:B,"")</f>
        <v/>
      </c>
      <c r="C402" s="4" t="n"/>
      <c r="D402" s="29">
        <f>_xlfn.XLOOKUP(C402,purchase!C:C,pcon!D:D,"")</f>
        <v/>
      </c>
      <c r="E402" s="29">
        <f>_xlfn.XLOOKUP(C402,purchase!C:C,pcon!E:E,"")</f>
        <v/>
      </c>
      <c r="F402" s="4" t="n"/>
      <c r="G402" s="27" t="n"/>
      <c r="H402" s="28" t="n"/>
      <c r="I402" s="4" t="n"/>
      <c r="J402" s="4" t="n"/>
      <c r="K402" s="4" t="n"/>
      <c r="L402" s="30">
        <f>IF(J402="","",J402-K402)</f>
        <v/>
      </c>
      <c r="M402" s="4" t="n"/>
      <c r="N402" s="30">
        <f>IF(L402="","",L402-M402)</f>
        <v/>
      </c>
      <c r="O402" s="31" t="n"/>
      <c r="P402" s="32">
        <f>IF(O402="","",N402 * O402)</f>
        <v/>
      </c>
      <c r="Q402" s="10">
        <f>_xlfn.XLOOKUP(C402,pcon!C:C,pcon!L:L,"")</f>
        <v/>
      </c>
      <c r="R402" s="98">
        <f>(Q402 / 80) * (O402 * 100)</f>
        <v/>
      </c>
      <c r="S402" s="31" t="n"/>
      <c r="T402" s="31" t="n"/>
      <c r="U402" s="33">
        <f>IF(N402="","",R402 * N402)</f>
        <v/>
      </c>
      <c r="V402" s="4" t="n"/>
      <c r="W402" s="33">
        <f>IF(S402&amp;U402="","",U402 * S402)</f>
        <v/>
      </c>
      <c r="X402" s="33">
        <f>IF(W402="","",U402 + W402)</f>
        <v/>
      </c>
      <c r="Y402" s="33">
        <f>IF(T402="","",U402 * T402)</f>
        <v/>
      </c>
      <c r="Z402" s="34">
        <f>IF(U402="","",X402-V402-Y402)</f>
        <v/>
      </c>
    </row>
    <row r="403">
      <c r="A403" s="25" t="n">
        <v>399</v>
      </c>
      <c r="B403" s="26">
        <f>_xlfn.XLOOKUP(C403,purchase!C:C,pcon!B:B,"")</f>
        <v/>
      </c>
      <c r="C403" s="4" t="n"/>
      <c r="D403" s="29">
        <f>_xlfn.XLOOKUP(C403,purchase!C:C,pcon!D:D,"")</f>
        <v/>
      </c>
      <c r="E403" s="29">
        <f>_xlfn.XLOOKUP(C403,purchase!C:C,pcon!E:E,"")</f>
        <v/>
      </c>
      <c r="F403" s="4" t="n"/>
      <c r="G403" s="27" t="n"/>
      <c r="H403" s="28" t="n"/>
      <c r="I403" s="4" t="n"/>
      <c r="J403" s="4" t="n"/>
      <c r="K403" s="4" t="n"/>
      <c r="L403" s="30">
        <f>IF(J403="","",J403-K403)</f>
        <v/>
      </c>
      <c r="M403" s="4" t="n"/>
      <c r="N403" s="30">
        <f>IF(L403="","",L403-M403)</f>
        <v/>
      </c>
      <c r="O403" s="31" t="n"/>
      <c r="P403" s="32">
        <f>IF(O403="","",N403 * O403)</f>
        <v/>
      </c>
      <c r="Q403" s="10">
        <f>_xlfn.XLOOKUP(C403,pcon!C:C,pcon!L:L,"")</f>
        <v/>
      </c>
      <c r="R403" s="98">
        <f>(Q403 / 80) * (O403 * 100)</f>
        <v/>
      </c>
      <c r="S403" s="31" t="n"/>
      <c r="T403" s="31" t="n"/>
      <c r="U403" s="33">
        <f>IF(N403="","",R403 * N403)</f>
        <v/>
      </c>
      <c r="V403" s="4" t="n"/>
      <c r="W403" s="33">
        <f>IF(S403&amp;U403="","",U403 * S403)</f>
        <v/>
      </c>
      <c r="X403" s="33">
        <f>IF(W403="","",U403 + W403)</f>
        <v/>
      </c>
      <c r="Y403" s="33">
        <f>IF(T403="","",U403 * T403)</f>
        <v/>
      </c>
      <c r="Z403" s="34">
        <f>IF(U403="","",X403-V403-Y403)</f>
        <v/>
      </c>
    </row>
    <row r="404">
      <c r="A404" s="25" t="n">
        <v>400</v>
      </c>
      <c r="B404" s="26">
        <f>_xlfn.XLOOKUP(C404,purchase!C:C,pcon!B:B,"")</f>
        <v/>
      </c>
      <c r="C404" s="4" t="n"/>
      <c r="D404" s="29">
        <f>_xlfn.XLOOKUP(C404,purchase!C:C,pcon!D:D,"")</f>
        <v/>
      </c>
      <c r="E404" s="29">
        <f>_xlfn.XLOOKUP(C404,purchase!C:C,pcon!E:E,"")</f>
        <v/>
      </c>
      <c r="F404" s="4" t="n"/>
      <c r="G404" s="27" t="n"/>
      <c r="H404" s="28" t="n"/>
      <c r="I404" s="4" t="n"/>
      <c r="J404" s="4" t="n"/>
      <c r="K404" s="4" t="n"/>
      <c r="L404" s="30">
        <f>IF(J404="","",J404-K404)</f>
        <v/>
      </c>
      <c r="M404" s="4" t="n"/>
      <c r="N404" s="30">
        <f>IF(L404="","",L404-M404)</f>
        <v/>
      </c>
      <c r="O404" s="31" t="n"/>
      <c r="P404" s="32">
        <f>IF(O404="","",N404 * O404)</f>
        <v/>
      </c>
      <c r="Q404" s="10">
        <f>_xlfn.XLOOKUP(C404,pcon!C:C,pcon!L:L,"")</f>
        <v/>
      </c>
      <c r="R404" s="98">
        <f>(Q404 / 80) * (O404 * 100)</f>
        <v/>
      </c>
      <c r="S404" s="31" t="n"/>
      <c r="T404" s="31" t="n"/>
      <c r="U404" s="33">
        <f>IF(N404="","",R404 * N404)</f>
        <v/>
      </c>
      <c r="V404" s="4" t="n"/>
      <c r="W404" s="33">
        <f>IF(S404&amp;U404="","",U404 * S404)</f>
        <v/>
      </c>
      <c r="X404" s="33">
        <f>IF(W404="","",U404 + W404)</f>
        <v/>
      </c>
      <c r="Y404" s="33">
        <f>IF(T404="","",U404 * T404)</f>
        <v/>
      </c>
      <c r="Z404" s="34">
        <f>IF(U404="","",X404-V404-Y404)</f>
        <v/>
      </c>
    </row>
    <row r="405">
      <c r="A405" s="25" t="n">
        <v>401</v>
      </c>
      <c r="B405" s="26">
        <f>_xlfn.XLOOKUP(C405,purchase!C:C,pcon!B:B,"")</f>
        <v/>
      </c>
      <c r="C405" s="4" t="n"/>
      <c r="D405" s="29">
        <f>_xlfn.XLOOKUP(C405,purchase!C:C,pcon!D:D,"")</f>
        <v/>
      </c>
      <c r="E405" s="29">
        <f>_xlfn.XLOOKUP(C405,purchase!C:C,pcon!E:E,"")</f>
        <v/>
      </c>
      <c r="F405" s="4" t="n"/>
      <c r="G405" s="27" t="n"/>
      <c r="H405" s="28" t="n"/>
      <c r="I405" s="4" t="n"/>
      <c r="J405" s="4" t="n"/>
      <c r="K405" s="4" t="n"/>
      <c r="L405" s="30">
        <f>IF(J405="","",J405-K405)</f>
        <v/>
      </c>
      <c r="M405" s="4" t="n"/>
      <c r="N405" s="30">
        <f>IF(L405="","",L405-M405)</f>
        <v/>
      </c>
      <c r="O405" s="31" t="n"/>
      <c r="P405" s="32">
        <f>IF(O405="","",N405 * O405)</f>
        <v/>
      </c>
      <c r="Q405" s="10">
        <f>_xlfn.XLOOKUP(C405,pcon!C:C,pcon!L:L,"")</f>
        <v/>
      </c>
      <c r="R405" s="98">
        <f>(Q405 / 80) * (O405 * 100)</f>
        <v/>
      </c>
      <c r="S405" s="31" t="n"/>
      <c r="T405" s="31" t="n"/>
      <c r="U405" s="33">
        <f>IF(N405="","",R405 * N405)</f>
        <v/>
      </c>
      <c r="V405" s="4" t="n"/>
      <c r="W405" s="33">
        <f>IF(S405&amp;U405="","",U405 * S405)</f>
        <v/>
      </c>
      <c r="X405" s="33">
        <f>IF(W405="","",U405 + W405)</f>
        <v/>
      </c>
      <c r="Y405" s="33">
        <f>IF(T405="","",U405 * T405)</f>
        <v/>
      </c>
      <c r="Z405" s="34">
        <f>IF(U405="","",X405-V405-Y405)</f>
        <v/>
      </c>
    </row>
    <row r="406">
      <c r="A406" s="25" t="n">
        <v>402</v>
      </c>
      <c r="B406" s="26">
        <f>_xlfn.XLOOKUP(C406,purchase!C:C,pcon!B:B,"")</f>
        <v/>
      </c>
      <c r="C406" s="4" t="n"/>
      <c r="D406" s="29">
        <f>_xlfn.XLOOKUP(C406,purchase!C:C,pcon!D:D,"")</f>
        <v/>
      </c>
      <c r="E406" s="29">
        <f>_xlfn.XLOOKUP(C406,purchase!C:C,pcon!E:E,"")</f>
        <v/>
      </c>
      <c r="F406" s="4" t="n"/>
      <c r="G406" s="27" t="n"/>
      <c r="H406" s="28" t="n"/>
      <c r="I406" s="4" t="n"/>
      <c r="J406" s="4" t="n"/>
      <c r="K406" s="4" t="n"/>
      <c r="L406" s="30">
        <f>IF(J406="","",J406-K406)</f>
        <v/>
      </c>
      <c r="M406" s="4" t="n"/>
      <c r="N406" s="30">
        <f>IF(L406="","",L406-M406)</f>
        <v/>
      </c>
      <c r="O406" s="31" t="n"/>
      <c r="P406" s="32">
        <f>IF(O406="","",N406 * O406)</f>
        <v/>
      </c>
      <c r="Q406" s="10">
        <f>_xlfn.XLOOKUP(C406,pcon!C:C,pcon!L:L,"")</f>
        <v/>
      </c>
      <c r="R406" s="98">
        <f>(Q406 / 80) * (O406 * 100)</f>
        <v/>
      </c>
      <c r="S406" s="31" t="n"/>
      <c r="T406" s="31" t="n"/>
      <c r="U406" s="33">
        <f>IF(N406="","",R406 * N406)</f>
        <v/>
      </c>
      <c r="V406" s="4" t="n"/>
      <c r="W406" s="33">
        <f>IF(S406&amp;U406="","",U406 * S406)</f>
        <v/>
      </c>
      <c r="X406" s="33">
        <f>IF(W406="","",U406 + W406)</f>
        <v/>
      </c>
      <c r="Y406" s="33">
        <f>IF(T406="","",U406 * T406)</f>
        <v/>
      </c>
      <c r="Z406" s="34">
        <f>IF(U406="","",X406-V406-Y406)</f>
        <v/>
      </c>
    </row>
    <row r="407">
      <c r="A407" s="25" t="n">
        <v>403</v>
      </c>
      <c r="B407" s="26">
        <f>_xlfn.XLOOKUP(C407,purchase!C:C,pcon!B:B,"")</f>
        <v/>
      </c>
      <c r="C407" s="4" t="n"/>
      <c r="D407" s="29">
        <f>_xlfn.XLOOKUP(C407,purchase!C:C,pcon!D:D,"")</f>
        <v/>
      </c>
      <c r="E407" s="29">
        <f>_xlfn.XLOOKUP(C407,purchase!C:C,pcon!E:E,"")</f>
        <v/>
      </c>
      <c r="F407" s="4" t="n"/>
      <c r="G407" s="27" t="n"/>
      <c r="H407" s="28" t="n"/>
      <c r="I407" s="4" t="n"/>
      <c r="J407" s="4" t="n"/>
      <c r="K407" s="4" t="n"/>
      <c r="L407" s="30">
        <f>IF(J407="","",J407-K407)</f>
        <v/>
      </c>
      <c r="M407" s="4" t="n"/>
      <c r="N407" s="30">
        <f>IF(L407="","",L407-M407)</f>
        <v/>
      </c>
      <c r="O407" s="31" t="n"/>
      <c r="P407" s="32">
        <f>IF(O407="","",N407 * O407)</f>
        <v/>
      </c>
      <c r="Q407" s="10">
        <f>_xlfn.XLOOKUP(C407,pcon!C:C,pcon!L:L,"")</f>
        <v/>
      </c>
      <c r="R407" s="98">
        <f>(Q407 / 80) * (O407 * 100)</f>
        <v/>
      </c>
      <c r="S407" s="31" t="n"/>
      <c r="T407" s="31" t="n"/>
      <c r="U407" s="33">
        <f>IF(N407="","",R407 * N407)</f>
        <v/>
      </c>
      <c r="V407" s="4" t="n"/>
      <c r="W407" s="33">
        <f>IF(S407&amp;U407="","",U407 * S407)</f>
        <v/>
      </c>
      <c r="X407" s="33">
        <f>IF(W407="","",U407 + W407)</f>
        <v/>
      </c>
      <c r="Y407" s="33">
        <f>IF(T407="","",U407 * T407)</f>
        <v/>
      </c>
      <c r="Z407" s="34">
        <f>IF(U407="","",X407-V407-Y407)</f>
        <v/>
      </c>
    </row>
    <row r="408">
      <c r="A408" s="25" t="n">
        <v>404</v>
      </c>
      <c r="B408" s="26">
        <f>_xlfn.XLOOKUP(C408,purchase!C:C,pcon!B:B,"")</f>
        <v/>
      </c>
      <c r="C408" s="4" t="n"/>
      <c r="D408" s="29">
        <f>_xlfn.XLOOKUP(C408,purchase!C:C,pcon!D:D,"")</f>
        <v/>
      </c>
      <c r="E408" s="29">
        <f>_xlfn.XLOOKUP(C408,purchase!C:C,pcon!E:E,"")</f>
        <v/>
      </c>
      <c r="F408" s="4" t="n"/>
      <c r="G408" s="27" t="n"/>
      <c r="H408" s="28" t="n"/>
      <c r="I408" s="4" t="n"/>
      <c r="J408" s="4" t="n"/>
      <c r="K408" s="4" t="n"/>
      <c r="L408" s="30">
        <f>IF(J408="","",J408-K408)</f>
        <v/>
      </c>
      <c r="M408" s="4" t="n"/>
      <c r="N408" s="30">
        <f>IF(L408="","",L408-M408)</f>
        <v/>
      </c>
      <c r="O408" s="31" t="n"/>
      <c r="P408" s="32">
        <f>IF(O408="","",N408 * O408)</f>
        <v/>
      </c>
      <c r="Q408" s="10">
        <f>_xlfn.XLOOKUP(C408,pcon!C:C,pcon!L:L,"")</f>
        <v/>
      </c>
      <c r="R408" s="98">
        <f>(Q408 / 80) * (O408 * 100)</f>
        <v/>
      </c>
      <c r="S408" s="31" t="n"/>
      <c r="T408" s="31" t="n"/>
      <c r="U408" s="33">
        <f>IF(N408="","",R408 * N408)</f>
        <v/>
      </c>
      <c r="V408" s="4" t="n"/>
      <c r="W408" s="33">
        <f>IF(S408&amp;U408="","",U408 * S408)</f>
        <v/>
      </c>
      <c r="X408" s="33">
        <f>IF(W408="","",U408 + W408)</f>
        <v/>
      </c>
      <c r="Y408" s="33">
        <f>IF(T408="","",U408 * T408)</f>
        <v/>
      </c>
      <c r="Z408" s="34">
        <f>IF(U408="","",X408-V408-Y408)</f>
        <v/>
      </c>
    </row>
    <row r="409">
      <c r="A409" s="25" t="n">
        <v>405</v>
      </c>
      <c r="B409" s="26">
        <f>_xlfn.XLOOKUP(C409,purchase!C:C,pcon!B:B,"")</f>
        <v/>
      </c>
      <c r="C409" s="4" t="n"/>
      <c r="D409" s="29">
        <f>_xlfn.XLOOKUP(C409,purchase!C:C,pcon!D:D,"")</f>
        <v/>
      </c>
      <c r="E409" s="29">
        <f>_xlfn.XLOOKUP(C409,purchase!C:C,pcon!E:E,"")</f>
        <v/>
      </c>
      <c r="F409" s="4" t="n"/>
      <c r="G409" s="27" t="n"/>
      <c r="H409" s="28" t="n"/>
      <c r="I409" s="4" t="n"/>
      <c r="J409" s="4" t="n"/>
      <c r="K409" s="4" t="n"/>
      <c r="L409" s="30">
        <f>IF(J409="","",J409-K409)</f>
        <v/>
      </c>
      <c r="M409" s="4" t="n"/>
      <c r="N409" s="30">
        <f>IF(L409="","",L409-M409)</f>
        <v/>
      </c>
      <c r="O409" s="31" t="n"/>
      <c r="P409" s="32">
        <f>IF(O409="","",N409 * O409)</f>
        <v/>
      </c>
      <c r="Q409" s="10">
        <f>_xlfn.XLOOKUP(C409,pcon!C:C,pcon!L:L,"")</f>
        <v/>
      </c>
      <c r="R409" s="98">
        <f>(Q409 / 80) * (O409 * 100)</f>
        <v/>
      </c>
      <c r="S409" s="31" t="n"/>
      <c r="T409" s="31" t="n"/>
      <c r="U409" s="33">
        <f>IF(N409="","",R409 * N409)</f>
        <v/>
      </c>
      <c r="V409" s="4" t="n"/>
      <c r="W409" s="33">
        <f>IF(S409&amp;U409="","",U409 * S409)</f>
        <v/>
      </c>
      <c r="X409" s="33">
        <f>IF(W409="","",U409 + W409)</f>
        <v/>
      </c>
      <c r="Y409" s="33">
        <f>IF(T409="","",U409 * T409)</f>
        <v/>
      </c>
      <c r="Z409" s="34">
        <f>IF(U409="","",X409-V409-Y409)</f>
        <v/>
      </c>
    </row>
    <row r="410">
      <c r="A410" s="25" t="n">
        <v>406</v>
      </c>
      <c r="B410" s="26">
        <f>_xlfn.XLOOKUP(C410,purchase!C:C,pcon!B:B,"")</f>
        <v/>
      </c>
      <c r="C410" s="4" t="n"/>
      <c r="D410" s="29">
        <f>_xlfn.XLOOKUP(C410,purchase!C:C,pcon!D:D,"")</f>
        <v/>
      </c>
      <c r="E410" s="29">
        <f>_xlfn.XLOOKUP(C410,purchase!C:C,pcon!E:E,"")</f>
        <v/>
      </c>
      <c r="F410" s="4" t="n"/>
      <c r="G410" s="27" t="n"/>
      <c r="H410" s="28" t="n"/>
      <c r="I410" s="4" t="n"/>
      <c r="J410" s="4" t="n"/>
      <c r="K410" s="4" t="n"/>
      <c r="L410" s="30">
        <f>IF(J410="","",J410-K410)</f>
        <v/>
      </c>
      <c r="M410" s="4" t="n"/>
      <c r="N410" s="30">
        <f>IF(L410="","",L410-M410)</f>
        <v/>
      </c>
      <c r="O410" s="31" t="n"/>
      <c r="P410" s="32">
        <f>IF(O410="","",N410 * O410)</f>
        <v/>
      </c>
      <c r="Q410" s="10">
        <f>_xlfn.XLOOKUP(C410,pcon!C:C,pcon!L:L,"")</f>
        <v/>
      </c>
      <c r="R410" s="98">
        <f>(Q410 / 80) * (O410 * 100)</f>
        <v/>
      </c>
      <c r="S410" s="31" t="n"/>
      <c r="T410" s="31" t="n"/>
      <c r="U410" s="33">
        <f>IF(N410="","",R410 * N410)</f>
        <v/>
      </c>
      <c r="V410" s="4" t="n"/>
      <c r="W410" s="33">
        <f>IF(S410&amp;U410="","",U410 * S410)</f>
        <v/>
      </c>
      <c r="X410" s="33">
        <f>IF(W410="","",U410 + W410)</f>
        <v/>
      </c>
      <c r="Y410" s="33">
        <f>IF(T410="","",U410 * T410)</f>
        <v/>
      </c>
      <c r="Z410" s="34">
        <f>IF(U410="","",X410-V410-Y410)</f>
        <v/>
      </c>
    </row>
    <row r="411">
      <c r="A411" s="25" t="n">
        <v>407</v>
      </c>
      <c r="B411" s="26">
        <f>_xlfn.XLOOKUP(C411,purchase!C:C,pcon!B:B,"")</f>
        <v/>
      </c>
      <c r="C411" s="4" t="n"/>
      <c r="D411" s="29">
        <f>_xlfn.XLOOKUP(C411,purchase!C:C,pcon!D:D,"")</f>
        <v/>
      </c>
      <c r="E411" s="29">
        <f>_xlfn.XLOOKUP(C411,purchase!C:C,pcon!E:E,"")</f>
        <v/>
      </c>
      <c r="F411" s="4" t="n"/>
      <c r="G411" s="27" t="n"/>
      <c r="H411" s="28" t="n"/>
      <c r="I411" s="4" t="n"/>
      <c r="J411" s="4" t="n"/>
      <c r="K411" s="4" t="n"/>
      <c r="L411" s="30">
        <f>IF(J411="","",J411-K411)</f>
        <v/>
      </c>
      <c r="M411" s="4" t="n"/>
      <c r="N411" s="30">
        <f>IF(L411="","",L411-M411)</f>
        <v/>
      </c>
      <c r="O411" s="31" t="n"/>
      <c r="P411" s="32">
        <f>IF(O411="","",N411 * O411)</f>
        <v/>
      </c>
      <c r="Q411" s="10">
        <f>_xlfn.XLOOKUP(C411,pcon!C:C,pcon!L:L,"")</f>
        <v/>
      </c>
      <c r="R411" s="98">
        <f>(Q411 / 80) * (O411 * 100)</f>
        <v/>
      </c>
      <c r="S411" s="31" t="n"/>
      <c r="T411" s="31" t="n"/>
      <c r="U411" s="33">
        <f>IF(N411="","",R411 * N411)</f>
        <v/>
      </c>
      <c r="V411" s="4" t="n"/>
      <c r="W411" s="33">
        <f>IF(S411&amp;U411="","",U411 * S411)</f>
        <v/>
      </c>
      <c r="X411" s="33">
        <f>IF(W411="","",U411 + W411)</f>
        <v/>
      </c>
      <c r="Y411" s="33">
        <f>IF(T411="","",U411 * T411)</f>
        <v/>
      </c>
      <c r="Z411" s="34">
        <f>IF(U411="","",X411-V411-Y411)</f>
        <v/>
      </c>
    </row>
    <row r="412">
      <c r="A412" s="25" t="n">
        <v>408</v>
      </c>
      <c r="B412" s="26">
        <f>_xlfn.XLOOKUP(C412,purchase!C:C,pcon!B:B,"")</f>
        <v/>
      </c>
      <c r="C412" s="4" t="n"/>
      <c r="D412" s="29">
        <f>_xlfn.XLOOKUP(C412,purchase!C:C,pcon!D:D,"")</f>
        <v/>
      </c>
      <c r="E412" s="29">
        <f>_xlfn.XLOOKUP(C412,purchase!C:C,pcon!E:E,"")</f>
        <v/>
      </c>
      <c r="F412" s="4" t="n"/>
      <c r="G412" s="27" t="n"/>
      <c r="H412" s="28" t="n"/>
      <c r="I412" s="4" t="n"/>
      <c r="J412" s="4" t="n"/>
      <c r="K412" s="4" t="n"/>
      <c r="L412" s="30">
        <f>IF(J412="","",J412-K412)</f>
        <v/>
      </c>
      <c r="M412" s="4" t="n"/>
      <c r="N412" s="30">
        <f>IF(L412="","",L412-M412)</f>
        <v/>
      </c>
      <c r="O412" s="31" t="n"/>
      <c r="P412" s="32">
        <f>IF(O412="","",N412 * O412)</f>
        <v/>
      </c>
      <c r="Q412" s="10">
        <f>_xlfn.XLOOKUP(C412,pcon!C:C,pcon!L:L,"")</f>
        <v/>
      </c>
      <c r="R412" s="98">
        <f>(Q412 / 80) * (O412 * 100)</f>
        <v/>
      </c>
      <c r="S412" s="31" t="n"/>
      <c r="T412" s="31" t="n"/>
      <c r="U412" s="33">
        <f>IF(N412="","",R412 * N412)</f>
        <v/>
      </c>
      <c r="V412" s="4" t="n"/>
      <c r="W412" s="33">
        <f>IF(S412&amp;U412="","",U412 * S412)</f>
        <v/>
      </c>
      <c r="X412" s="33">
        <f>IF(W412="","",U412 + W412)</f>
        <v/>
      </c>
      <c r="Y412" s="33">
        <f>IF(T412="","",U412 * T412)</f>
        <v/>
      </c>
      <c r="Z412" s="34">
        <f>IF(U412="","",X412-V412-Y412)</f>
        <v/>
      </c>
    </row>
    <row r="413">
      <c r="A413" s="25" t="n">
        <v>409</v>
      </c>
      <c r="B413" s="26">
        <f>_xlfn.XLOOKUP(C413,purchase!C:C,pcon!B:B,"")</f>
        <v/>
      </c>
      <c r="C413" s="4" t="n"/>
      <c r="D413" s="29">
        <f>_xlfn.XLOOKUP(C413,purchase!C:C,pcon!D:D,"")</f>
        <v/>
      </c>
      <c r="E413" s="29">
        <f>_xlfn.XLOOKUP(C413,purchase!C:C,pcon!E:E,"")</f>
        <v/>
      </c>
      <c r="F413" s="4" t="n"/>
      <c r="G413" s="27" t="n"/>
      <c r="H413" s="28" t="n"/>
      <c r="I413" s="4" t="n"/>
      <c r="J413" s="4" t="n"/>
      <c r="K413" s="4" t="n"/>
      <c r="L413" s="30">
        <f>IF(J413="","",J413-K413)</f>
        <v/>
      </c>
      <c r="M413" s="4" t="n"/>
      <c r="N413" s="30">
        <f>IF(L413="","",L413-M413)</f>
        <v/>
      </c>
      <c r="O413" s="31" t="n"/>
      <c r="P413" s="32">
        <f>IF(O413="","",N413 * O413)</f>
        <v/>
      </c>
      <c r="Q413" s="10">
        <f>_xlfn.XLOOKUP(C413,pcon!C:C,pcon!L:L,"")</f>
        <v/>
      </c>
      <c r="R413" s="98">
        <f>(Q413 / 80) * (O413 * 100)</f>
        <v/>
      </c>
      <c r="S413" s="31" t="n"/>
      <c r="T413" s="31" t="n"/>
      <c r="U413" s="33">
        <f>IF(N413="","",R413 * N413)</f>
        <v/>
      </c>
      <c r="V413" s="4" t="n"/>
      <c r="W413" s="33">
        <f>IF(S413&amp;U413="","",U413 * S413)</f>
        <v/>
      </c>
      <c r="X413" s="33">
        <f>IF(W413="","",U413 + W413)</f>
        <v/>
      </c>
      <c r="Y413" s="33">
        <f>IF(T413="","",U413 * T413)</f>
        <v/>
      </c>
      <c r="Z413" s="34">
        <f>IF(U413="","",X413-V413-Y413)</f>
        <v/>
      </c>
    </row>
    <row r="414">
      <c r="A414" s="25" t="n">
        <v>410</v>
      </c>
      <c r="B414" s="26">
        <f>_xlfn.XLOOKUP(C414,purchase!C:C,pcon!B:B,"")</f>
        <v/>
      </c>
      <c r="C414" s="4" t="n"/>
      <c r="D414" s="29">
        <f>_xlfn.XLOOKUP(C414,purchase!C:C,pcon!D:D,"")</f>
        <v/>
      </c>
      <c r="E414" s="29">
        <f>_xlfn.XLOOKUP(C414,purchase!C:C,pcon!E:E,"")</f>
        <v/>
      </c>
      <c r="F414" s="4" t="n"/>
      <c r="G414" s="27" t="n"/>
      <c r="H414" s="28" t="n"/>
      <c r="I414" s="4" t="n"/>
      <c r="J414" s="4" t="n"/>
      <c r="K414" s="4" t="n"/>
      <c r="L414" s="30">
        <f>IF(J414="","",J414-K414)</f>
        <v/>
      </c>
      <c r="M414" s="4" t="n"/>
      <c r="N414" s="30">
        <f>IF(L414="","",L414-M414)</f>
        <v/>
      </c>
      <c r="O414" s="31" t="n"/>
      <c r="P414" s="32">
        <f>IF(O414="","",N414 * O414)</f>
        <v/>
      </c>
      <c r="Q414" s="10">
        <f>_xlfn.XLOOKUP(C414,pcon!C:C,pcon!L:L,"")</f>
        <v/>
      </c>
      <c r="R414" s="98">
        <f>(Q414 / 80) * (O414 * 100)</f>
        <v/>
      </c>
      <c r="S414" s="31" t="n"/>
      <c r="T414" s="31" t="n"/>
      <c r="U414" s="33">
        <f>IF(N414="","",R414 * N414)</f>
        <v/>
      </c>
      <c r="V414" s="4" t="n"/>
      <c r="W414" s="33">
        <f>IF(S414&amp;U414="","",U414 * S414)</f>
        <v/>
      </c>
      <c r="X414" s="33">
        <f>IF(W414="","",U414 + W414)</f>
        <v/>
      </c>
      <c r="Y414" s="33">
        <f>IF(T414="","",U414 * T414)</f>
        <v/>
      </c>
      <c r="Z414" s="34">
        <f>IF(U414="","",X414-V414-Y414)</f>
        <v/>
      </c>
    </row>
    <row r="415">
      <c r="A415" s="25" t="n">
        <v>411</v>
      </c>
      <c r="B415" s="26">
        <f>_xlfn.XLOOKUP(C415,purchase!C:C,pcon!B:B,"")</f>
        <v/>
      </c>
      <c r="C415" s="4" t="n"/>
      <c r="D415" s="29">
        <f>_xlfn.XLOOKUP(C415,purchase!C:C,pcon!D:D,"")</f>
        <v/>
      </c>
      <c r="E415" s="29">
        <f>_xlfn.XLOOKUP(C415,purchase!C:C,pcon!E:E,"")</f>
        <v/>
      </c>
      <c r="F415" s="4" t="n"/>
      <c r="G415" s="27" t="n"/>
      <c r="H415" s="28" t="n"/>
      <c r="I415" s="4" t="n"/>
      <c r="J415" s="4" t="n"/>
      <c r="K415" s="4" t="n"/>
      <c r="L415" s="30">
        <f>IF(J415="","",J415-K415)</f>
        <v/>
      </c>
      <c r="M415" s="4" t="n"/>
      <c r="N415" s="30">
        <f>IF(L415="","",L415-M415)</f>
        <v/>
      </c>
      <c r="O415" s="31" t="n"/>
      <c r="P415" s="32">
        <f>IF(O415="","",N415 * O415)</f>
        <v/>
      </c>
      <c r="Q415" s="10">
        <f>_xlfn.XLOOKUP(C415,pcon!C:C,pcon!L:L,"")</f>
        <v/>
      </c>
      <c r="R415" s="98">
        <f>(Q415 / 80) * (O415 * 100)</f>
        <v/>
      </c>
      <c r="S415" s="31" t="n"/>
      <c r="T415" s="31" t="n"/>
      <c r="U415" s="33">
        <f>IF(N415="","",R415 * N415)</f>
        <v/>
      </c>
      <c r="V415" s="4" t="n"/>
      <c r="W415" s="33">
        <f>IF(S415&amp;U415="","",U415 * S415)</f>
        <v/>
      </c>
      <c r="X415" s="33">
        <f>IF(W415="","",U415 + W415)</f>
        <v/>
      </c>
      <c r="Y415" s="33">
        <f>IF(T415="","",U415 * T415)</f>
        <v/>
      </c>
      <c r="Z415" s="34">
        <f>IF(U415="","",X415-V415-Y415)</f>
        <v/>
      </c>
    </row>
    <row r="416">
      <c r="A416" s="25" t="n">
        <v>412</v>
      </c>
      <c r="B416" s="26">
        <f>_xlfn.XLOOKUP(C416,purchase!C:C,pcon!B:B,"")</f>
        <v/>
      </c>
      <c r="C416" s="4" t="n"/>
      <c r="D416" s="29">
        <f>_xlfn.XLOOKUP(C416,purchase!C:C,pcon!D:D,"")</f>
        <v/>
      </c>
      <c r="E416" s="29">
        <f>_xlfn.XLOOKUP(C416,purchase!C:C,pcon!E:E,"")</f>
        <v/>
      </c>
      <c r="F416" s="4" t="n"/>
      <c r="G416" s="27" t="n"/>
      <c r="H416" s="28" t="n"/>
      <c r="I416" s="4" t="n"/>
      <c r="J416" s="4" t="n"/>
      <c r="K416" s="4" t="n"/>
      <c r="L416" s="30">
        <f>IF(J416="","",J416-K416)</f>
        <v/>
      </c>
      <c r="M416" s="4" t="n"/>
      <c r="N416" s="30">
        <f>IF(L416="","",L416-M416)</f>
        <v/>
      </c>
      <c r="O416" s="31" t="n"/>
      <c r="P416" s="32">
        <f>IF(O416="","",N416 * O416)</f>
        <v/>
      </c>
      <c r="Q416" s="10">
        <f>_xlfn.XLOOKUP(C416,pcon!C:C,pcon!L:L,"")</f>
        <v/>
      </c>
      <c r="R416" s="98">
        <f>(Q416 / 80) * (O416 * 100)</f>
        <v/>
      </c>
      <c r="S416" s="31" t="n"/>
      <c r="T416" s="31" t="n"/>
      <c r="U416" s="33">
        <f>IF(N416="","",R416 * N416)</f>
        <v/>
      </c>
      <c r="V416" s="4" t="n"/>
      <c r="W416" s="33">
        <f>IF(S416&amp;U416="","",U416 * S416)</f>
        <v/>
      </c>
      <c r="X416" s="33">
        <f>IF(W416="","",U416 + W416)</f>
        <v/>
      </c>
      <c r="Y416" s="33">
        <f>IF(T416="","",U416 * T416)</f>
        <v/>
      </c>
      <c r="Z416" s="34">
        <f>IF(U416="","",X416-V416-Y416)</f>
        <v/>
      </c>
    </row>
    <row r="417">
      <c r="A417" s="25" t="n">
        <v>413</v>
      </c>
      <c r="B417" s="26">
        <f>_xlfn.XLOOKUP(C417,purchase!C:C,pcon!B:B,"")</f>
        <v/>
      </c>
      <c r="C417" s="4" t="n"/>
      <c r="D417" s="29">
        <f>_xlfn.XLOOKUP(C417,purchase!C:C,pcon!D:D,"")</f>
        <v/>
      </c>
      <c r="E417" s="29">
        <f>_xlfn.XLOOKUP(C417,purchase!C:C,pcon!E:E,"")</f>
        <v/>
      </c>
      <c r="F417" s="4" t="n"/>
      <c r="G417" s="27" t="n"/>
      <c r="H417" s="28" t="n"/>
      <c r="I417" s="4" t="n"/>
      <c r="J417" s="4" t="n"/>
      <c r="K417" s="4" t="n"/>
      <c r="L417" s="30">
        <f>IF(J417="","",J417-K417)</f>
        <v/>
      </c>
      <c r="M417" s="4" t="n"/>
      <c r="N417" s="30">
        <f>IF(L417="","",L417-M417)</f>
        <v/>
      </c>
      <c r="O417" s="31" t="n"/>
      <c r="P417" s="32">
        <f>IF(O417="","",N417 * O417)</f>
        <v/>
      </c>
      <c r="Q417" s="10">
        <f>_xlfn.XLOOKUP(C417,pcon!C:C,pcon!L:L,"")</f>
        <v/>
      </c>
      <c r="R417" s="98">
        <f>(Q417 / 80) * (O417 * 100)</f>
        <v/>
      </c>
      <c r="S417" s="31" t="n"/>
      <c r="T417" s="31" t="n"/>
      <c r="U417" s="33">
        <f>IF(N417="","",R417 * N417)</f>
        <v/>
      </c>
      <c r="V417" s="4" t="n"/>
      <c r="W417" s="33">
        <f>IF(S417&amp;U417="","",U417 * S417)</f>
        <v/>
      </c>
      <c r="X417" s="33">
        <f>IF(W417="","",U417 + W417)</f>
        <v/>
      </c>
      <c r="Y417" s="33">
        <f>IF(T417="","",U417 * T417)</f>
        <v/>
      </c>
      <c r="Z417" s="34">
        <f>IF(U417="","",X417-V417-Y417)</f>
        <v/>
      </c>
    </row>
    <row r="418">
      <c r="A418" s="25" t="n">
        <v>414</v>
      </c>
      <c r="B418" s="26">
        <f>_xlfn.XLOOKUP(C418,purchase!C:C,pcon!B:B,"")</f>
        <v/>
      </c>
      <c r="C418" s="4" t="n"/>
      <c r="D418" s="29">
        <f>_xlfn.XLOOKUP(C418,purchase!C:C,pcon!D:D,"")</f>
        <v/>
      </c>
      <c r="E418" s="29">
        <f>_xlfn.XLOOKUP(C418,purchase!C:C,pcon!E:E,"")</f>
        <v/>
      </c>
      <c r="F418" s="4" t="n"/>
      <c r="G418" s="27" t="n"/>
      <c r="H418" s="28" t="n"/>
      <c r="I418" s="4" t="n"/>
      <c r="J418" s="4" t="n"/>
      <c r="K418" s="4" t="n"/>
      <c r="L418" s="30">
        <f>IF(J418="","",J418-K418)</f>
        <v/>
      </c>
      <c r="M418" s="4" t="n"/>
      <c r="N418" s="30">
        <f>IF(L418="","",L418-M418)</f>
        <v/>
      </c>
      <c r="O418" s="31" t="n"/>
      <c r="P418" s="32">
        <f>IF(O418="","",N418 * O418)</f>
        <v/>
      </c>
      <c r="Q418" s="10">
        <f>_xlfn.XLOOKUP(C418,pcon!C:C,pcon!L:L,"")</f>
        <v/>
      </c>
      <c r="R418" s="98">
        <f>(Q418 / 80) * (O418 * 100)</f>
        <v/>
      </c>
      <c r="S418" s="31" t="n"/>
      <c r="T418" s="31" t="n"/>
      <c r="U418" s="33">
        <f>IF(N418="","",R418 * N418)</f>
        <v/>
      </c>
      <c r="V418" s="4" t="n"/>
      <c r="W418" s="33">
        <f>IF(S418&amp;U418="","",U418 * S418)</f>
        <v/>
      </c>
      <c r="X418" s="33">
        <f>IF(W418="","",U418 + W418)</f>
        <v/>
      </c>
      <c r="Y418" s="33">
        <f>IF(T418="","",U418 * T418)</f>
        <v/>
      </c>
      <c r="Z418" s="34">
        <f>IF(U418="","",X418-V418-Y418)</f>
        <v/>
      </c>
    </row>
    <row r="419">
      <c r="A419" s="25" t="n">
        <v>415</v>
      </c>
      <c r="B419" s="26">
        <f>_xlfn.XLOOKUP(C419,purchase!C:C,pcon!B:B,"")</f>
        <v/>
      </c>
      <c r="C419" s="4" t="n"/>
      <c r="D419" s="29">
        <f>_xlfn.XLOOKUP(C419,purchase!C:C,pcon!D:D,"")</f>
        <v/>
      </c>
      <c r="E419" s="29">
        <f>_xlfn.XLOOKUP(C419,purchase!C:C,pcon!E:E,"")</f>
        <v/>
      </c>
      <c r="F419" s="4" t="n"/>
      <c r="G419" s="27" t="n"/>
      <c r="H419" s="28" t="n"/>
      <c r="I419" s="4" t="n"/>
      <c r="J419" s="4" t="n"/>
      <c r="K419" s="4" t="n"/>
      <c r="L419" s="30">
        <f>IF(J419="","",J419-K419)</f>
        <v/>
      </c>
      <c r="M419" s="4" t="n"/>
      <c r="N419" s="30">
        <f>IF(L419="","",L419-M419)</f>
        <v/>
      </c>
      <c r="O419" s="31" t="n"/>
      <c r="P419" s="32">
        <f>IF(O419="","",N419 * O419)</f>
        <v/>
      </c>
      <c r="Q419" s="10">
        <f>_xlfn.XLOOKUP(C419,pcon!C:C,pcon!L:L,"")</f>
        <v/>
      </c>
      <c r="R419" s="98">
        <f>(Q419 / 80) * (O419 * 100)</f>
        <v/>
      </c>
      <c r="S419" s="31" t="n"/>
      <c r="T419" s="31" t="n"/>
      <c r="U419" s="33">
        <f>IF(N419="","",R419 * N419)</f>
        <v/>
      </c>
      <c r="V419" s="4" t="n"/>
      <c r="W419" s="33">
        <f>IF(S419&amp;U419="","",U419 * S419)</f>
        <v/>
      </c>
      <c r="X419" s="33">
        <f>IF(W419="","",U419 + W419)</f>
        <v/>
      </c>
      <c r="Y419" s="33">
        <f>IF(T419="","",U419 * T419)</f>
        <v/>
      </c>
      <c r="Z419" s="34">
        <f>IF(U419="","",X419-V419-Y419)</f>
        <v/>
      </c>
    </row>
    <row r="420">
      <c r="A420" s="25" t="n">
        <v>416</v>
      </c>
      <c r="B420" s="26">
        <f>_xlfn.XLOOKUP(C420,purchase!C:C,pcon!B:B,"")</f>
        <v/>
      </c>
      <c r="C420" s="4" t="n"/>
      <c r="D420" s="29">
        <f>_xlfn.XLOOKUP(C420,purchase!C:C,pcon!D:D,"")</f>
        <v/>
      </c>
      <c r="E420" s="29">
        <f>_xlfn.XLOOKUP(C420,purchase!C:C,pcon!E:E,"")</f>
        <v/>
      </c>
      <c r="F420" s="4" t="n"/>
      <c r="G420" s="27" t="n"/>
      <c r="H420" s="28" t="n"/>
      <c r="I420" s="4" t="n"/>
      <c r="J420" s="4" t="n"/>
      <c r="K420" s="4" t="n"/>
      <c r="L420" s="30">
        <f>IF(J420="","",J420-K420)</f>
        <v/>
      </c>
      <c r="M420" s="4" t="n"/>
      <c r="N420" s="30">
        <f>IF(L420="","",L420-M420)</f>
        <v/>
      </c>
      <c r="O420" s="31" t="n"/>
      <c r="P420" s="32">
        <f>IF(O420="","",N420 * O420)</f>
        <v/>
      </c>
      <c r="Q420" s="10">
        <f>_xlfn.XLOOKUP(C420,pcon!C:C,pcon!L:L,"")</f>
        <v/>
      </c>
      <c r="R420" s="98">
        <f>(Q420 / 80) * (O420 * 100)</f>
        <v/>
      </c>
      <c r="S420" s="31" t="n"/>
      <c r="T420" s="31" t="n"/>
      <c r="U420" s="33">
        <f>IF(N420="","",R420 * N420)</f>
        <v/>
      </c>
      <c r="V420" s="4" t="n"/>
      <c r="W420" s="33">
        <f>IF(S420&amp;U420="","",U420 * S420)</f>
        <v/>
      </c>
      <c r="X420" s="33">
        <f>IF(W420="","",U420 + W420)</f>
        <v/>
      </c>
      <c r="Y420" s="33">
        <f>IF(T420="","",U420 * T420)</f>
        <v/>
      </c>
      <c r="Z420" s="34">
        <f>IF(U420="","",X420-V420-Y420)</f>
        <v/>
      </c>
    </row>
    <row r="421">
      <c r="A421" s="25" t="n">
        <v>417</v>
      </c>
      <c r="B421" s="26">
        <f>_xlfn.XLOOKUP(C421,purchase!C:C,pcon!B:B,"")</f>
        <v/>
      </c>
      <c r="C421" s="4" t="n"/>
      <c r="D421" s="29">
        <f>_xlfn.XLOOKUP(C421,purchase!C:C,pcon!D:D,"")</f>
        <v/>
      </c>
      <c r="E421" s="29">
        <f>_xlfn.XLOOKUP(C421,purchase!C:C,pcon!E:E,"")</f>
        <v/>
      </c>
      <c r="F421" s="4" t="n"/>
      <c r="G421" s="27" t="n"/>
      <c r="H421" s="28" t="n"/>
      <c r="I421" s="4" t="n"/>
      <c r="J421" s="4" t="n"/>
      <c r="K421" s="4" t="n"/>
      <c r="L421" s="30">
        <f>IF(J421="","",J421-K421)</f>
        <v/>
      </c>
      <c r="M421" s="4" t="n"/>
      <c r="N421" s="30">
        <f>IF(L421="","",L421-M421)</f>
        <v/>
      </c>
      <c r="O421" s="31" t="n"/>
      <c r="P421" s="32">
        <f>IF(O421="","",N421 * O421)</f>
        <v/>
      </c>
      <c r="Q421" s="10">
        <f>_xlfn.XLOOKUP(C421,pcon!C:C,pcon!L:L,"")</f>
        <v/>
      </c>
      <c r="R421" s="98">
        <f>(Q421 / 80) * (O421 * 100)</f>
        <v/>
      </c>
      <c r="S421" s="31" t="n"/>
      <c r="T421" s="31" t="n"/>
      <c r="U421" s="33">
        <f>IF(N421="","",R421 * N421)</f>
        <v/>
      </c>
      <c r="V421" s="4" t="n"/>
      <c r="W421" s="33">
        <f>IF(S421&amp;U421="","",U421 * S421)</f>
        <v/>
      </c>
      <c r="X421" s="33">
        <f>IF(W421="","",U421 + W421)</f>
        <v/>
      </c>
      <c r="Y421" s="33">
        <f>IF(T421="","",U421 * T421)</f>
        <v/>
      </c>
      <c r="Z421" s="34">
        <f>IF(U421="","",X421-V421-Y421)</f>
        <v/>
      </c>
    </row>
    <row r="422">
      <c r="A422" s="25" t="n">
        <v>418</v>
      </c>
      <c r="B422" s="26">
        <f>_xlfn.XLOOKUP(C422,purchase!C:C,pcon!B:B,"")</f>
        <v/>
      </c>
      <c r="C422" s="4" t="n"/>
      <c r="D422" s="29">
        <f>_xlfn.XLOOKUP(C422,purchase!C:C,pcon!D:D,"")</f>
        <v/>
      </c>
      <c r="E422" s="29">
        <f>_xlfn.XLOOKUP(C422,purchase!C:C,pcon!E:E,"")</f>
        <v/>
      </c>
      <c r="F422" s="4" t="n"/>
      <c r="G422" s="27" t="n"/>
      <c r="H422" s="28" t="n"/>
      <c r="I422" s="4" t="n"/>
      <c r="J422" s="4" t="n"/>
      <c r="K422" s="4" t="n"/>
      <c r="L422" s="30">
        <f>IF(J422="","",J422-K422)</f>
        <v/>
      </c>
      <c r="M422" s="4" t="n"/>
      <c r="N422" s="30">
        <f>IF(L422="","",L422-M422)</f>
        <v/>
      </c>
      <c r="O422" s="31" t="n"/>
      <c r="P422" s="32">
        <f>IF(O422="","",N422 * O422)</f>
        <v/>
      </c>
      <c r="Q422" s="10">
        <f>_xlfn.XLOOKUP(C422,pcon!C:C,pcon!L:L,"")</f>
        <v/>
      </c>
      <c r="R422" s="98">
        <f>(Q422 / 80) * (O422 * 100)</f>
        <v/>
      </c>
      <c r="S422" s="31" t="n"/>
      <c r="T422" s="31" t="n"/>
      <c r="U422" s="33">
        <f>IF(N422="","",R422 * N422)</f>
        <v/>
      </c>
      <c r="V422" s="4" t="n"/>
      <c r="W422" s="33">
        <f>IF(S422&amp;U422="","",U422 * S422)</f>
        <v/>
      </c>
      <c r="X422" s="33">
        <f>IF(W422="","",U422 + W422)</f>
        <v/>
      </c>
      <c r="Y422" s="33">
        <f>IF(T422="","",U422 * T422)</f>
        <v/>
      </c>
      <c r="Z422" s="34">
        <f>IF(U422="","",X422-V422-Y422)</f>
        <v/>
      </c>
    </row>
    <row r="423">
      <c r="A423" s="25" t="n">
        <v>419</v>
      </c>
      <c r="B423" s="26">
        <f>_xlfn.XLOOKUP(C423,purchase!C:C,pcon!B:B,"")</f>
        <v/>
      </c>
      <c r="C423" s="4" t="n"/>
      <c r="D423" s="29">
        <f>_xlfn.XLOOKUP(C423,purchase!C:C,pcon!D:D,"")</f>
        <v/>
      </c>
      <c r="E423" s="29">
        <f>_xlfn.XLOOKUP(C423,purchase!C:C,pcon!E:E,"")</f>
        <v/>
      </c>
      <c r="F423" s="4" t="n"/>
      <c r="G423" s="27" t="n"/>
      <c r="H423" s="28" t="n"/>
      <c r="I423" s="4" t="n"/>
      <c r="J423" s="4" t="n"/>
      <c r="K423" s="4" t="n"/>
      <c r="L423" s="30">
        <f>IF(J423="","",J423-K423)</f>
        <v/>
      </c>
      <c r="M423" s="4" t="n"/>
      <c r="N423" s="30">
        <f>IF(L423="","",L423-M423)</f>
        <v/>
      </c>
      <c r="O423" s="31" t="n"/>
      <c r="P423" s="32">
        <f>IF(O423="","",N423 * O423)</f>
        <v/>
      </c>
      <c r="Q423" s="10">
        <f>_xlfn.XLOOKUP(C423,pcon!C:C,pcon!L:L,"")</f>
        <v/>
      </c>
      <c r="R423" s="98">
        <f>(Q423 / 80) * (O423 * 100)</f>
        <v/>
      </c>
      <c r="S423" s="31" t="n"/>
      <c r="T423" s="31" t="n"/>
      <c r="U423" s="33">
        <f>IF(N423="","",R423 * N423)</f>
        <v/>
      </c>
      <c r="V423" s="4" t="n"/>
      <c r="W423" s="33">
        <f>IF(S423&amp;U423="","",U423 * S423)</f>
        <v/>
      </c>
      <c r="X423" s="33">
        <f>IF(W423="","",U423 + W423)</f>
        <v/>
      </c>
      <c r="Y423" s="33">
        <f>IF(T423="","",U423 * T423)</f>
        <v/>
      </c>
      <c r="Z423" s="34">
        <f>IF(U423="","",X423-V423-Y423)</f>
        <v/>
      </c>
    </row>
    <row r="424">
      <c r="A424" s="25" t="n">
        <v>420</v>
      </c>
      <c r="B424" s="26">
        <f>_xlfn.XLOOKUP(C424,purchase!C:C,pcon!B:B,"")</f>
        <v/>
      </c>
      <c r="C424" s="4" t="n"/>
      <c r="D424" s="29">
        <f>_xlfn.XLOOKUP(C424,purchase!C:C,pcon!D:D,"")</f>
        <v/>
      </c>
      <c r="E424" s="29">
        <f>_xlfn.XLOOKUP(C424,purchase!C:C,pcon!E:E,"")</f>
        <v/>
      </c>
      <c r="F424" s="4" t="n"/>
      <c r="G424" s="27" t="n"/>
      <c r="H424" s="28" t="n"/>
      <c r="I424" s="4" t="n"/>
      <c r="J424" s="4" t="n"/>
      <c r="K424" s="4" t="n"/>
      <c r="L424" s="30">
        <f>IF(J424="","",J424-K424)</f>
        <v/>
      </c>
      <c r="M424" s="4" t="n"/>
      <c r="N424" s="30">
        <f>IF(L424="","",L424-M424)</f>
        <v/>
      </c>
      <c r="O424" s="31" t="n"/>
      <c r="P424" s="32">
        <f>IF(O424="","",N424 * O424)</f>
        <v/>
      </c>
      <c r="Q424" s="10">
        <f>_xlfn.XLOOKUP(C424,pcon!C:C,pcon!L:L,"")</f>
        <v/>
      </c>
      <c r="R424" s="98">
        <f>(Q424 / 80) * (O424 * 100)</f>
        <v/>
      </c>
      <c r="S424" s="31" t="n"/>
      <c r="T424" s="31" t="n"/>
      <c r="U424" s="33">
        <f>IF(N424="","",R424 * N424)</f>
        <v/>
      </c>
      <c r="V424" s="4" t="n"/>
      <c r="W424" s="33">
        <f>IF(S424&amp;U424="","",U424 * S424)</f>
        <v/>
      </c>
      <c r="X424" s="33">
        <f>IF(W424="","",U424 + W424)</f>
        <v/>
      </c>
      <c r="Y424" s="33">
        <f>IF(T424="","",U424 * T424)</f>
        <v/>
      </c>
      <c r="Z424" s="34">
        <f>IF(U424="","",X424-V424-Y424)</f>
        <v/>
      </c>
    </row>
    <row r="425">
      <c r="A425" s="25" t="n">
        <v>421</v>
      </c>
      <c r="B425" s="26">
        <f>_xlfn.XLOOKUP(C425,purchase!C:C,pcon!B:B,"")</f>
        <v/>
      </c>
      <c r="C425" s="4" t="n"/>
      <c r="D425" s="29">
        <f>_xlfn.XLOOKUP(C425,purchase!C:C,pcon!D:D,"")</f>
        <v/>
      </c>
      <c r="E425" s="29">
        <f>_xlfn.XLOOKUP(C425,purchase!C:C,pcon!E:E,"")</f>
        <v/>
      </c>
      <c r="F425" s="4" t="n"/>
      <c r="G425" s="27" t="n"/>
      <c r="H425" s="28" t="n"/>
      <c r="I425" s="4" t="n"/>
      <c r="J425" s="4" t="n"/>
      <c r="K425" s="4" t="n"/>
      <c r="L425" s="30">
        <f>IF(J425="","",J425-K425)</f>
        <v/>
      </c>
      <c r="M425" s="4" t="n"/>
      <c r="N425" s="30">
        <f>IF(L425="","",L425-M425)</f>
        <v/>
      </c>
      <c r="O425" s="31" t="n"/>
      <c r="P425" s="32">
        <f>IF(O425="","",N425 * O425)</f>
        <v/>
      </c>
      <c r="Q425" s="10">
        <f>_xlfn.XLOOKUP(C425,pcon!C:C,pcon!L:L,"")</f>
        <v/>
      </c>
      <c r="R425" s="98">
        <f>(Q425 / 80) * (O425 * 100)</f>
        <v/>
      </c>
      <c r="S425" s="31" t="n"/>
      <c r="T425" s="31" t="n"/>
      <c r="U425" s="33">
        <f>IF(N425="","",R425 * N425)</f>
        <v/>
      </c>
      <c r="V425" s="4" t="n"/>
      <c r="W425" s="33">
        <f>IF(S425&amp;U425="","",U425 * S425)</f>
        <v/>
      </c>
      <c r="X425" s="33">
        <f>IF(W425="","",U425 + W425)</f>
        <v/>
      </c>
      <c r="Y425" s="33">
        <f>IF(T425="","",U425 * T425)</f>
        <v/>
      </c>
      <c r="Z425" s="34">
        <f>IF(U425="","",X425-V425-Y425)</f>
        <v/>
      </c>
    </row>
    <row r="426">
      <c r="A426" s="25" t="n">
        <v>422</v>
      </c>
      <c r="B426" s="26">
        <f>_xlfn.XLOOKUP(C426,purchase!C:C,pcon!B:B,"")</f>
        <v/>
      </c>
      <c r="C426" s="4" t="n"/>
      <c r="D426" s="29">
        <f>_xlfn.XLOOKUP(C426,purchase!C:C,pcon!D:D,"")</f>
        <v/>
      </c>
      <c r="E426" s="29">
        <f>_xlfn.XLOOKUP(C426,purchase!C:C,pcon!E:E,"")</f>
        <v/>
      </c>
      <c r="F426" s="4" t="n"/>
      <c r="G426" s="27" t="n"/>
      <c r="H426" s="28" t="n"/>
      <c r="I426" s="4" t="n"/>
      <c r="J426" s="4" t="n"/>
      <c r="K426" s="4" t="n"/>
      <c r="L426" s="30">
        <f>IF(J426="","",J426-K426)</f>
        <v/>
      </c>
      <c r="M426" s="4" t="n"/>
      <c r="N426" s="30">
        <f>IF(L426="","",L426-M426)</f>
        <v/>
      </c>
      <c r="O426" s="31" t="n"/>
      <c r="P426" s="32">
        <f>IF(O426="","",N426 * O426)</f>
        <v/>
      </c>
      <c r="Q426" s="10">
        <f>_xlfn.XLOOKUP(C426,pcon!C:C,pcon!L:L,"")</f>
        <v/>
      </c>
      <c r="R426" s="98">
        <f>(Q426 / 80) * (O426 * 100)</f>
        <v/>
      </c>
      <c r="S426" s="31" t="n"/>
      <c r="T426" s="31" t="n"/>
      <c r="U426" s="33">
        <f>IF(N426="","",R426 * N426)</f>
        <v/>
      </c>
      <c r="V426" s="4" t="n"/>
      <c r="W426" s="33">
        <f>IF(S426&amp;U426="","",U426 * S426)</f>
        <v/>
      </c>
      <c r="X426" s="33">
        <f>IF(W426="","",U426 + W426)</f>
        <v/>
      </c>
      <c r="Y426" s="33">
        <f>IF(T426="","",U426 * T426)</f>
        <v/>
      </c>
      <c r="Z426" s="34">
        <f>IF(U426="","",X426-V426-Y426)</f>
        <v/>
      </c>
    </row>
    <row r="427">
      <c r="A427" s="25" t="n">
        <v>423</v>
      </c>
      <c r="B427" s="26">
        <f>_xlfn.XLOOKUP(C427,purchase!C:C,pcon!B:B,"")</f>
        <v/>
      </c>
      <c r="C427" s="4" t="n"/>
      <c r="D427" s="29">
        <f>_xlfn.XLOOKUP(C427,purchase!C:C,pcon!D:D,"")</f>
        <v/>
      </c>
      <c r="E427" s="29">
        <f>_xlfn.XLOOKUP(C427,purchase!C:C,pcon!E:E,"")</f>
        <v/>
      </c>
      <c r="F427" s="4" t="n"/>
      <c r="G427" s="27" t="n"/>
      <c r="H427" s="28" t="n"/>
      <c r="I427" s="4" t="n"/>
      <c r="J427" s="4" t="n"/>
      <c r="K427" s="4" t="n"/>
      <c r="L427" s="30">
        <f>IF(J427="","",J427-K427)</f>
        <v/>
      </c>
      <c r="M427" s="4" t="n"/>
      <c r="N427" s="30">
        <f>IF(L427="","",L427-M427)</f>
        <v/>
      </c>
      <c r="O427" s="31" t="n"/>
      <c r="P427" s="32">
        <f>IF(O427="","",N427 * O427)</f>
        <v/>
      </c>
      <c r="Q427" s="10">
        <f>_xlfn.XLOOKUP(C427,pcon!C:C,pcon!L:L,"")</f>
        <v/>
      </c>
      <c r="R427" s="98">
        <f>(Q427 / 80) * (O427 * 100)</f>
        <v/>
      </c>
      <c r="S427" s="31" t="n"/>
      <c r="T427" s="31" t="n"/>
      <c r="U427" s="33">
        <f>IF(N427="","",R427 * N427)</f>
        <v/>
      </c>
      <c r="V427" s="4" t="n"/>
      <c r="W427" s="33">
        <f>IF(S427&amp;U427="","",U427 * S427)</f>
        <v/>
      </c>
      <c r="X427" s="33">
        <f>IF(W427="","",U427 + W427)</f>
        <v/>
      </c>
      <c r="Y427" s="33">
        <f>IF(T427="","",U427 * T427)</f>
        <v/>
      </c>
      <c r="Z427" s="34">
        <f>IF(U427="","",X427-V427-Y427)</f>
        <v/>
      </c>
    </row>
    <row r="428">
      <c r="A428" s="25" t="n">
        <v>424</v>
      </c>
      <c r="B428" s="26">
        <f>_xlfn.XLOOKUP(C428,purchase!C:C,pcon!B:B,"")</f>
        <v/>
      </c>
      <c r="C428" s="4" t="n"/>
      <c r="D428" s="29">
        <f>_xlfn.XLOOKUP(C428,purchase!C:C,pcon!D:D,"")</f>
        <v/>
      </c>
      <c r="E428" s="29">
        <f>_xlfn.XLOOKUP(C428,purchase!C:C,pcon!E:E,"")</f>
        <v/>
      </c>
      <c r="F428" s="4" t="n"/>
      <c r="G428" s="27" t="n"/>
      <c r="H428" s="28" t="n"/>
      <c r="I428" s="4" t="n"/>
      <c r="J428" s="4" t="n"/>
      <c r="K428" s="4" t="n"/>
      <c r="L428" s="30">
        <f>IF(J428="","",J428-K428)</f>
        <v/>
      </c>
      <c r="M428" s="4" t="n"/>
      <c r="N428" s="30">
        <f>IF(L428="","",L428-M428)</f>
        <v/>
      </c>
      <c r="O428" s="31" t="n"/>
      <c r="P428" s="32">
        <f>IF(O428="","",N428 * O428)</f>
        <v/>
      </c>
      <c r="Q428" s="10">
        <f>_xlfn.XLOOKUP(C428,pcon!C:C,pcon!L:L,"")</f>
        <v/>
      </c>
      <c r="R428" s="98">
        <f>(Q428 / 80) * (O428 * 100)</f>
        <v/>
      </c>
      <c r="S428" s="31" t="n"/>
      <c r="T428" s="31" t="n"/>
      <c r="U428" s="33">
        <f>IF(N428="","",R428 * N428)</f>
        <v/>
      </c>
      <c r="V428" s="4" t="n"/>
      <c r="W428" s="33">
        <f>IF(S428&amp;U428="","",U428 * S428)</f>
        <v/>
      </c>
      <c r="X428" s="33">
        <f>IF(W428="","",U428 + W428)</f>
        <v/>
      </c>
      <c r="Y428" s="33">
        <f>IF(T428="","",U428 * T428)</f>
        <v/>
      </c>
      <c r="Z428" s="34">
        <f>IF(U428="","",X428-V428-Y428)</f>
        <v/>
      </c>
    </row>
    <row r="429">
      <c r="A429" s="25" t="n">
        <v>425</v>
      </c>
      <c r="B429" s="26">
        <f>_xlfn.XLOOKUP(C429,purchase!C:C,pcon!B:B,"")</f>
        <v/>
      </c>
      <c r="C429" s="4" t="n"/>
      <c r="D429" s="29">
        <f>_xlfn.XLOOKUP(C429,purchase!C:C,pcon!D:D,"")</f>
        <v/>
      </c>
      <c r="E429" s="29">
        <f>_xlfn.XLOOKUP(C429,purchase!C:C,pcon!E:E,"")</f>
        <v/>
      </c>
      <c r="F429" s="4" t="n"/>
      <c r="G429" s="27" t="n"/>
      <c r="H429" s="28" t="n"/>
      <c r="I429" s="4" t="n"/>
      <c r="J429" s="4" t="n"/>
      <c r="K429" s="4" t="n"/>
      <c r="L429" s="30">
        <f>IF(J429="","",J429-K429)</f>
        <v/>
      </c>
      <c r="M429" s="4" t="n"/>
      <c r="N429" s="30">
        <f>IF(L429="","",L429-M429)</f>
        <v/>
      </c>
      <c r="O429" s="31" t="n"/>
      <c r="P429" s="32">
        <f>IF(O429="","",N429 * O429)</f>
        <v/>
      </c>
      <c r="Q429" s="10">
        <f>_xlfn.XLOOKUP(C429,pcon!C:C,pcon!L:L,"")</f>
        <v/>
      </c>
      <c r="R429" s="98">
        <f>(Q429 / 80) * (O429 * 100)</f>
        <v/>
      </c>
      <c r="S429" s="31" t="n"/>
      <c r="T429" s="31" t="n"/>
      <c r="U429" s="33">
        <f>IF(N429="","",R429 * N429)</f>
        <v/>
      </c>
      <c r="V429" s="4" t="n"/>
      <c r="W429" s="33">
        <f>IF(S429&amp;U429="","",U429 * S429)</f>
        <v/>
      </c>
      <c r="X429" s="33">
        <f>IF(W429="","",U429 + W429)</f>
        <v/>
      </c>
      <c r="Y429" s="33">
        <f>IF(T429="","",U429 * T429)</f>
        <v/>
      </c>
      <c r="Z429" s="34">
        <f>IF(U429="","",X429-V429-Y429)</f>
        <v/>
      </c>
    </row>
    <row r="430">
      <c r="A430" s="25" t="n">
        <v>426</v>
      </c>
      <c r="B430" s="26">
        <f>_xlfn.XLOOKUP(C430,purchase!C:C,pcon!B:B,"")</f>
        <v/>
      </c>
      <c r="C430" s="4" t="n"/>
      <c r="D430" s="29">
        <f>_xlfn.XLOOKUP(C430,purchase!C:C,pcon!D:D,"")</f>
        <v/>
      </c>
      <c r="E430" s="29">
        <f>_xlfn.XLOOKUP(C430,purchase!C:C,pcon!E:E,"")</f>
        <v/>
      </c>
      <c r="F430" s="4" t="n"/>
      <c r="G430" s="27" t="n"/>
      <c r="H430" s="28" t="n"/>
      <c r="I430" s="4" t="n"/>
      <c r="J430" s="4" t="n"/>
      <c r="K430" s="4" t="n"/>
      <c r="L430" s="30">
        <f>IF(J430="","",J430-K430)</f>
        <v/>
      </c>
      <c r="M430" s="4" t="n"/>
      <c r="N430" s="30">
        <f>IF(L430="","",L430-M430)</f>
        <v/>
      </c>
      <c r="O430" s="31" t="n"/>
      <c r="P430" s="32">
        <f>IF(O430="","",N430 * O430)</f>
        <v/>
      </c>
      <c r="Q430" s="10">
        <f>_xlfn.XLOOKUP(C430,pcon!C:C,pcon!L:L,"")</f>
        <v/>
      </c>
      <c r="R430" s="98">
        <f>(Q430 / 80) * (O430 * 100)</f>
        <v/>
      </c>
      <c r="S430" s="31" t="n"/>
      <c r="T430" s="31" t="n"/>
      <c r="U430" s="33">
        <f>IF(N430="","",R430 * N430)</f>
        <v/>
      </c>
      <c r="V430" s="4" t="n"/>
      <c r="W430" s="33">
        <f>IF(S430&amp;U430="","",U430 * S430)</f>
        <v/>
      </c>
      <c r="X430" s="33">
        <f>IF(W430="","",U430 + W430)</f>
        <v/>
      </c>
      <c r="Y430" s="33">
        <f>IF(T430="","",U430 * T430)</f>
        <v/>
      </c>
      <c r="Z430" s="34">
        <f>IF(U430="","",X430-V430-Y430)</f>
        <v/>
      </c>
    </row>
    <row r="431">
      <c r="A431" s="25" t="n">
        <v>427</v>
      </c>
      <c r="B431" s="26">
        <f>_xlfn.XLOOKUP(C431,purchase!C:C,pcon!B:B,"")</f>
        <v/>
      </c>
      <c r="C431" s="4" t="n"/>
      <c r="D431" s="29">
        <f>_xlfn.XLOOKUP(C431,purchase!C:C,pcon!D:D,"")</f>
        <v/>
      </c>
      <c r="E431" s="29">
        <f>_xlfn.XLOOKUP(C431,purchase!C:C,pcon!E:E,"")</f>
        <v/>
      </c>
      <c r="F431" s="4" t="n"/>
      <c r="G431" s="27" t="n"/>
      <c r="H431" s="28" t="n"/>
      <c r="I431" s="4" t="n"/>
      <c r="J431" s="4" t="n"/>
      <c r="K431" s="4" t="n"/>
      <c r="L431" s="30">
        <f>IF(J431="","",J431-K431)</f>
        <v/>
      </c>
      <c r="M431" s="4" t="n"/>
      <c r="N431" s="30">
        <f>IF(L431="","",L431-M431)</f>
        <v/>
      </c>
      <c r="O431" s="31" t="n"/>
      <c r="P431" s="32">
        <f>IF(O431="","",N431 * O431)</f>
        <v/>
      </c>
      <c r="Q431" s="10">
        <f>_xlfn.XLOOKUP(C431,pcon!C:C,pcon!L:L,"")</f>
        <v/>
      </c>
      <c r="R431" s="98">
        <f>(Q431 / 80) * (O431 * 100)</f>
        <v/>
      </c>
      <c r="S431" s="31" t="n"/>
      <c r="T431" s="31" t="n"/>
      <c r="U431" s="33">
        <f>IF(N431="","",R431 * N431)</f>
        <v/>
      </c>
      <c r="V431" s="4" t="n"/>
      <c r="W431" s="33">
        <f>IF(S431&amp;U431="","",U431 * S431)</f>
        <v/>
      </c>
      <c r="X431" s="33">
        <f>IF(W431="","",U431 + W431)</f>
        <v/>
      </c>
      <c r="Y431" s="33">
        <f>IF(T431="","",U431 * T431)</f>
        <v/>
      </c>
      <c r="Z431" s="34">
        <f>IF(U431="","",X431-V431-Y431)</f>
        <v/>
      </c>
    </row>
    <row r="432">
      <c r="A432" s="25" t="n">
        <v>428</v>
      </c>
      <c r="B432" s="26">
        <f>_xlfn.XLOOKUP(C432,purchase!C:C,pcon!B:B,"")</f>
        <v/>
      </c>
      <c r="C432" s="4" t="n"/>
      <c r="D432" s="29">
        <f>_xlfn.XLOOKUP(C432,purchase!C:C,pcon!D:D,"")</f>
        <v/>
      </c>
      <c r="E432" s="29">
        <f>_xlfn.XLOOKUP(C432,purchase!C:C,pcon!E:E,"")</f>
        <v/>
      </c>
      <c r="F432" s="4" t="n"/>
      <c r="G432" s="27" t="n"/>
      <c r="H432" s="28" t="n"/>
      <c r="I432" s="4" t="n"/>
      <c r="J432" s="4" t="n"/>
      <c r="K432" s="4" t="n"/>
      <c r="L432" s="30">
        <f>IF(J432="","",J432-K432)</f>
        <v/>
      </c>
      <c r="M432" s="4" t="n"/>
      <c r="N432" s="30">
        <f>IF(L432="","",L432-M432)</f>
        <v/>
      </c>
      <c r="O432" s="31" t="n"/>
      <c r="P432" s="32">
        <f>IF(O432="","",N432 * O432)</f>
        <v/>
      </c>
      <c r="Q432" s="10">
        <f>_xlfn.XLOOKUP(C432,pcon!C:C,pcon!L:L,"")</f>
        <v/>
      </c>
      <c r="R432" s="98">
        <f>(Q432 / 80) * (O432 * 100)</f>
        <v/>
      </c>
      <c r="S432" s="31" t="n"/>
      <c r="T432" s="31" t="n"/>
      <c r="U432" s="33">
        <f>IF(N432="","",R432 * N432)</f>
        <v/>
      </c>
      <c r="V432" s="4" t="n"/>
      <c r="W432" s="33">
        <f>IF(S432&amp;U432="","",U432 * S432)</f>
        <v/>
      </c>
      <c r="X432" s="33">
        <f>IF(W432="","",U432 + W432)</f>
        <v/>
      </c>
      <c r="Y432" s="33">
        <f>IF(T432="","",U432 * T432)</f>
        <v/>
      </c>
      <c r="Z432" s="34">
        <f>IF(U432="","",X432-V432-Y432)</f>
        <v/>
      </c>
    </row>
    <row r="433">
      <c r="A433" s="25" t="n">
        <v>429</v>
      </c>
      <c r="B433" s="26">
        <f>_xlfn.XLOOKUP(C433,purchase!C:C,pcon!B:B,"")</f>
        <v/>
      </c>
      <c r="C433" s="4" t="n"/>
      <c r="D433" s="29">
        <f>_xlfn.XLOOKUP(C433,purchase!C:C,pcon!D:D,"")</f>
        <v/>
      </c>
      <c r="E433" s="29">
        <f>_xlfn.XLOOKUP(C433,purchase!C:C,pcon!E:E,"")</f>
        <v/>
      </c>
      <c r="F433" s="4" t="n"/>
      <c r="G433" s="27" t="n"/>
      <c r="H433" s="28" t="n"/>
      <c r="I433" s="4" t="n"/>
      <c r="J433" s="4" t="n"/>
      <c r="K433" s="4" t="n"/>
      <c r="L433" s="30">
        <f>IF(J433="","",J433-K433)</f>
        <v/>
      </c>
      <c r="M433" s="4" t="n"/>
      <c r="N433" s="30">
        <f>IF(L433="","",L433-M433)</f>
        <v/>
      </c>
      <c r="O433" s="31" t="n"/>
      <c r="P433" s="32">
        <f>IF(O433="","",N433 * O433)</f>
        <v/>
      </c>
      <c r="Q433" s="10">
        <f>_xlfn.XLOOKUP(C433,pcon!C:C,pcon!L:L,"")</f>
        <v/>
      </c>
      <c r="R433" s="98">
        <f>(Q433 / 80) * (O433 * 100)</f>
        <v/>
      </c>
      <c r="S433" s="31" t="n"/>
      <c r="T433" s="31" t="n"/>
      <c r="U433" s="33">
        <f>IF(N433="","",R433 * N433)</f>
        <v/>
      </c>
      <c r="V433" s="4" t="n"/>
      <c r="W433" s="33">
        <f>IF(S433&amp;U433="","",U433 * S433)</f>
        <v/>
      </c>
      <c r="X433" s="33">
        <f>IF(W433="","",U433 + W433)</f>
        <v/>
      </c>
      <c r="Y433" s="33">
        <f>IF(T433="","",U433 * T433)</f>
        <v/>
      </c>
      <c r="Z433" s="34">
        <f>IF(U433="","",X433-V433-Y433)</f>
        <v/>
      </c>
    </row>
    <row r="434">
      <c r="A434" s="25" t="n">
        <v>430</v>
      </c>
      <c r="B434" s="26">
        <f>_xlfn.XLOOKUP(C434,purchase!C:C,pcon!B:B,"")</f>
        <v/>
      </c>
      <c r="C434" s="4" t="n"/>
      <c r="D434" s="29">
        <f>_xlfn.XLOOKUP(C434,purchase!C:C,pcon!D:D,"")</f>
        <v/>
      </c>
      <c r="E434" s="29">
        <f>_xlfn.XLOOKUP(C434,purchase!C:C,pcon!E:E,"")</f>
        <v/>
      </c>
      <c r="F434" s="4" t="n"/>
      <c r="G434" s="27" t="n"/>
      <c r="H434" s="28" t="n"/>
      <c r="I434" s="4" t="n"/>
      <c r="J434" s="4" t="n"/>
      <c r="K434" s="4" t="n"/>
      <c r="L434" s="30">
        <f>IF(J434="","",J434-K434)</f>
        <v/>
      </c>
      <c r="M434" s="4" t="n"/>
      <c r="N434" s="30">
        <f>IF(L434="","",L434-M434)</f>
        <v/>
      </c>
      <c r="O434" s="31" t="n"/>
      <c r="P434" s="32">
        <f>IF(O434="","",N434 * O434)</f>
        <v/>
      </c>
      <c r="Q434" s="10">
        <f>_xlfn.XLOOKUP(C434,pcon!C:C,pcon!L:L,"")</f>
        <v/>
      </c>
      <c r="R434" s="98">
        <f>(Q434 / 80) * (O434 * 100)</f>
        <v/>
      </c>
      <c r="S434" s="31" t="n"/>
      <c r="T434" s="31" t="n"/>
      <c r="U434" s="33">
        <f>IF(N434="","",R434 * N434)</f>
        <v/>
      </c>
      <c r="V434" s="4" t="n"/>
      <c r="W434" s="33">
        <f>IF(S434&amp;U434="","",U434 * S434)</f>
        <v/>
      </c>
      <c r="X434" s="33">
        <f>IF(W434="","",U434 + W434)</f>
        <v/>
      </c>
      <c r="Y434" s="33">
        <f>IF(T434="","",U434 * T434)</f>
        <v/>
      </c>
      <c r="Z434" s="34">
        <f>IF(U434="","",X434-V434-Y434)</f>
        <v/>
      </c>
    </row>
    <row r="435">
      <c r="A435" s="25" t="n">
        <v>431</v>
      </c>
      <c r="B435" s="26">
        <f>_xlfn.XLOOKUP(C435,purchase!C:C,pcon!B:B,"")</f>
        <v/>
      </c>
      <c r="C435" s="4" t="n"/>
      <c r="D435" s="29">
        <f>_xlfn.XLOOKUP(C435,purchase!C:C,pcon!D:D,"")</f>
        <v/>
      </c>
      <c r="E435" s="29">
        <f>_xlfn.XLOOKUP(C435,purchase!C:C,pcon!E:E,"")</f>
        <v/>
      </c>
      <c r="F435" s="4" t="n"/>
      <c r="G435" s="27" t="n"/>
      <c r="H435" s="28" t="n"/>
      <c r="I435" s="4" t="n"/>
      <c r="J435" s="4" t="n"/>
      <c r="K435" s="4" t="n"/>
      <c r="L435" s="30">
        <f>IF(J435="","",J435-K435)</f>
        <v/>
      </c>
      <c r="M435" s="4" t="n"/>
      <c r="N435" s="30">
        <f>IF(L435="","",L435-M435)</f>
        <v/>
      </c>
      <c r="O435" s="31" t="n"/>
      <c r="P435" s="32">
        <f>IF(O435="","",N435 * O435)</f>
        <v/>
      </c>
      <c r="Q435" s="10">
        <f>_xlfn.XLOOKUP(C435,pcon!C:C,pcon!L:L,"")</f>
        <v/>
      </c>
      <c r="R435" s="98">
        <f>(Q435 / 80) * (O435 * 100)</f>
        <v/>
      </c>
      <c r="S435" s="31" t="n"/>
      <c r="T435" s="31" t="n"/>
      <c r="U435" s="33">
        <f>IF(N435="","",R435 * N435)</f>
        <v/>
      </c>
      <c r="V435" s="4" t="n"/>
      <c r="W435" s="33">
        <f>IF(S435&amp;U435="","",U435 * S435)</f>
        <v/>
      </c>
      <c r="X435" s="33">
        <f>IF(W435="","",U435 + W435)</f>
        <v/>
      </c>
      <c r="Y435" s="33">
        <f>IF(T435="","",U435 * T435)</f>
        <v/>
      </c>
      <c r="Z435" s="34">
        <f>IF(U435="","",X435-V435-Y435)</f>
        <v/>
      </c>
    </row>
    <row r="436">
      <c r="A436" s="25" t="n">
        <v>432</v>
      </c>
      <c r="B436" s="26">
        <f>_xlfn.XLOOKUP(C436,purchase!C:C,pcon!B:B,"")</f>
        <v/>
      </c>
      <c r="C436" s="4" t="n"/>
      <c r="D436" s="29">
        <f>_xlfn.XLOOKUP(C436,purchase!C:C,pcon!D:D,"")</f>
        <v/>
      </c>
      <c r="E436" s="29">
        <f>_xlfn.XLOOKUP(C436,purchase!C:C,pcon!E:E,"")</f>
        <v/>
      </c>
      <c r="F436" s="4" t="n"/>
      <c r="G436" s="27" t="n"/>
      <c r="H436" s="28" t="n"/>
      <c r="I436" s="4" t="n"/>
      <c r="J436" s="4" t="n"/>
      <c r="K436" s="4" t="n"/>
      <c r="L436" s="30">
        <f>IF(J436="","",J436-K436)</f>
        <v/>
      </c>
      <c r="M436" s="4" t="n"/>
      <c r="N436" s="30">
        <f>IF(L436="","",L436-M436)</f>
        <v/>
      </c>
      <c r="O436" s="31" t="n"/>
      <c r="P436" s="32">
        <f>IF(O436="","",N436 * O436)</f>
        <v/>
      </c>
      <c r="Q436" s="10">
        <f>_xlfn.XLOOKUP(C436,pcon!C:C,pcon!L:L,"")</f>
        <v/>
      </c>
      <c r="R436" s="98">
        <f>(Q436 / 80) * (O436 * 100)</f>
        <v/>
      </c>
      <c r="S436" s="31" t="n"/>
      <c r="T436" s="31" t="n"/>
      <c r="U436" s="33">
        <f>IF(N436="","",R436 * N436)</f>
        <v/>
      </c>
      <c r="V436" s="4" t="n"/>
      <c r="W436" s="33">
        <f>IF(S436&amp;U436="","",U436 * S436)</f>
        <v/>
      </c>
      <c r="X436" s="33">
        <f>IF(W436="","",U436 + W436)</f>
        <v/>
      </c>
      <c r="Y436" s="33">
        <f>IF(T436="","",U436 * T436)</f>
        <v/>
      </c>
      <c r="Z436" s="34">
        <f>IF(U436="","",X436-V436-Y436)</f>
        <v/>
      </c>
    </row>
    <row r="437">
      <c r="A437" s="25" t="n">
        <v>433</v>
      </c>
      <c r="B437" s="26">
        <f>_xlfn.XLOOKUP(C437,purchase!C:C,pcon!B:B,"")</f>
        <v/>
      </c>
      <c r="C437" s="4" t="n"/>
      <c r="D437" s="29">
        <f>_xlfn.XLOOKUP(C437,purchase!C:C,pcon!D:D,"")</f>
        <v/>
      </c>
      <c r="E437" s="29">
        <f>_xlfn.XLOOKUP(C437,purchase!C:C,pcon!E:E,"")</f>
        <v/>
      </c>
      <c r="F437" s="4" t="n"/>
      <c r="G437" s="27" t="n"/>
      <c r="H437" s="28" t="n"/>
      <c r="I437" s="4" t="n"/>
      <c r="J437" s="4" t="n"/>
      <c r="K437" s="4" t="n"/>
      <c r="L437" s="30">
        <f>IF(J437="","",J437-K437)</f>
        <v/>
      </c>
      <c r="M437" s="4" t="n"/>
      <c r="N437" s="30">
        <f>IF(L437="","",L437-M437)</f>
        <v/>
      </c>
      <c r="O437" s="31" t="n"/>
      <c r="P437" s="32">
        <f>IF(O437="","",N437 * O437)</f>
        <v/>
      </c>
      <c r="Q437" s="10">
        <f>_xlfn.XLOOKUP(C437,pcon!C:C,pcon!L:L,"")</f>
        <v/>
      </c>
      <c r="R437" s="98">
        <f>(Q437 / 80) * (O437 * 100)</f>
        <v/>
      </c>
      <c r="S437" s="31" t="n"/>
      <c r="T437" s="31" t="n"/>
      <c r="U437" s="33">
        <f>IF(N437="","",R437 * N437)</f>
        <v/>
      </c>
      <c r="V437" s="4" t="n"/>
      <c r="W437" s="33">
        <f>IF(S437&amp;U437="","",U437 * S437)</f>
        <v/>
      </c>
      <c r="X437" s="33">
        <f>IF(W437="","",U437 + W437)</f>
        <v/>
      </c>
      <c r="Y437" s="33">
        <f>IF(T437="","",U437 * T437)</f>
        <v/>
      </c>
      <c r="Z437" s="34">
        <f>IF(U437="","",X437-V437-Y437)</f>
        <v/>
      </c>
    </row>
    <row r="438">
      <c r="A438" s="25" t="n">
        <v>434</v>
      </c>
      <c r="B438" s="26">
        <f>_xlfn.XLOOKUP(C438,purchase!C:C,pcon!B:B,"")</f>
        <v/>
      </c>
      <c r="C438" s="4" t="n"/>
      <c r="D438" s="29">
        <f>_xlfn.XLOOKUP(C438,purchase!C:C,pcon!D:D,"")</f>
        <v/>
      </c>
      <c r="E438" s="29">
        <f>_xlfn.XLOOKUP(C438,purchase!C:C,pcon!E:E,"")</f>
        <v/>
      </c>
      <c r="F438" s="4" t="n"/>
      <c r="G438" s="27" t="n"/>
      <c r="H438" s="28" t="n"/>
      <c r="I438" s="4" t="n"/>
      <c r="J438" s="4" t="n"/>
      <c r="K438" s="4" t="n"/>
      <c r="L438" s="30">
        <f>IF(J438="","",J438-K438)</f>
        <v/>
      </c>
      <c r="M438" s="4" t="n"/>
      <c r="N438" s="30">
        <f>IF(L438="","",L438-M438)</f>
        <v/>
      </c>
      <c r="O438" s="31" t="n"/>
      <c r="P438" s="32">
        <f>IF(O438="","",N438 * O438)</f>
        <v/>
      </c>
      <c r="Q438" s="10">
        <f>_xlfn.XLOOKUP(C438,pcon!C:C,pcon!L:L,"")</f>
        <v/>
      </c>
      <c r="R438" s="98">
        <f>(Q438 / 80) * (O438 * 100)</f>
        <v/>
      </c>
      <c r="S438" s="31" t="n"/>
      <c r="T438" s="31" t="n"/>
      <c r="U438" s="33">
        <f>IF(N438="","",R438 * N438)</f>
        <v/>
      </c>
      <c r="V438" s="4" t="n"/>
      <c r="W438" s="33">
        <f>IF(S438&amp;U438="","",U438 * S438)</f>
        <v/>
      </c>
      <c r="X438" s="33">
        <f>IF(W438="","",U438 + W438)</f>
        <v/>
      </c>
      <c r="Y438" s="33">
        <f>IF(T438="","",U438 * T438)</f>
        <v/>
      </c>
      <c r="Z438" s="34">
        <f>IF(U438="","",X438-V438-Y438)</f>
        <v/>
      </c>
    </row>
    <row r="439">
      <c r="A439" s="25" t="n">
        <v>435</v>
      </c>
      <c r="B439" s="26">
        <f>_xlfn.XLOOKUP(C439,purchase!C:C,pcon!B:B,"")</f>
        <v/>
      </c>
      <c r="C439" s="4" t="n"/>
      <c r="D439" s="29">
        <f>_xlfn.XLOOKUP(C439,purchase!C:C,pcon!D:D,"")</f>
        <v/>
      </c>
      <c r="E439" s="29">
        <f>_xlfn.XLOOKUP(C439,purchase!C:C,pcon!E:E,"")</f>
        <v/>
      </c>
      <c r="F439" s="4" t="n"/>
      <c r="G439" s="27" t="n"/>
      <c r="H439" s="28" t="n"/>
      <c r="I439" s="4" t="n"/>
      <c r="J439" s="4" t="n"/>
      <c r="K439" s="4" t="n"/>
      <c r="L439" s="30">
        <f>IF(J439="","",J439-K439)</f>
        <v/>
      </c>
      <c r="M439" s="4" t="n"/>
      <c r="N439" s="30">
        <f>IF(L439="","",L439-M439)</f>
        <v/>
      </c>
      <c r="O439" s="31" t="n"/>
      <c r="P439" s="32">
        <f>IF(O439="","",N439 * O439)</f>
        <v/>
      </c>
      <c r="Q439" s="10">
        <f>_xlfn.XLOOKUP(C439,pcon!C:C,pcon!L:L,"")</f>
        <v/>
      </c>
      <c r="R439" s="98">
        <f>(Q439 / 80) * (O439 * 100)</f>
        <v/>
      </c>
      <c r="S439" s="31" t="n"/>
      <c r="T439" s="31" t="n"/>
      <c r="U439" s="33">
        <f>IF(N439="","",R439 * N439)</f>
        <v/>
      </c>
      <c r="V439" s="4" t="n"/>
      <c r="W439" s="33">
        <f>IF(S439&amp;U439="","",U439 * S439)</f>
        <v/>
      </c>
      <c r="X439" s="33">
        <f>IF(W439="","",U439 + W439)</f>
        <v/>
      </c>
      <c r="Y439" s="33">
        <f>IF(T439="","",U439 * T439)</f>
        <v/>
      </c>
      <c r="Z439" s="34">
        <f>IF(U439="","",X439-V439-Y439)</f>
        <v/>
      </c>
    </row>
    <row r="440">
      <c r="A440" s="25" t="n">
        <v>436</v>
      </c>
      <c r="B440" s="26">
        <f>_xlfn.XLOOKUP(C440,purchase!C:C,pcon!B:B,"")</f>
        <v/>
      </c>
      <c r="C440" s="4" t="n"/>
      <c r="D440" s="29">
        <f>_xlfn.XLOOKUP(C440,purchase!C:C,pcon!D:D,"")</f>
        <v/>
      </c>
      <c r="E440" s="29">
        <f>_xlfn.XLOOKUP(C440,purchase!C:C,pcon!E:E,"")</f>
        <v/>
      </c>
      <c r="F440" s="4" t="n"/>
      <c r="G440" s="27" t="n"/>
      <c r="H440" s="28" t="n"/>
      <c r="I440" s="4" t="n"/>
      <c r="J440" s="4" t="n"/>
      <c r="K440" s="4" t="n"/>
      <c r="L440" s="30">
        <f>IF(J440="","",J440-K440)</f>
        <v/>
      </c>
      <c r="M440" s="4" t="n"/>
      <c r="N440" s="30">
        <f>IF(L440="","",L440-M440)</f>
        <v/>
      </c>
      <c r="O440" s="31" t="n"/>
      <c r="P440" s="32">
        <f>IF(O440="","",N440 * O440)</f>
        <v/>
      </c>
      <c r="Q440" s="10">
        <f>_xlfn.XLOOKUP(C440,pcon!C:C,pcon!L:L,"")</f>
        <v/>
      </c>
      <c r="R440" s="98">
        <f>(Q440 / 80) * (O440 * 100)</f>
        <v/>
      </c>
      <c r="S440" s="31" t="n"/>
      <c r="T440" s="31" t="n"/>
      <c r="U440" s="33">
        <f>IF(N440="","",R440 * N440)</f>
        <v/>
      </c>
      <c r="V440" s="4" t="n"/>
      <c r="W440" s="33">
        <f>IF(S440&amp;U440="","",U440 * S440)</f>
        <v/>
      </c>
      <c r="X440" s="33">
        <f>IF(W440="","",U440 + W440)</f>
        <v/>
      </c>
      <c r="Y440" s="33">
        <f>IF(T440="","",U440 * T440)</f>
        <v/>
      </c>
      <c r="Z440" s="34">
        <f>IF(U440="","",X440-V440-Y440)</f>
        <v/>
      </c>
    </row>
    <row r="441">
      <c r="A441" s="25" t="n">
        <v>437</v>
      </c>
      <c r="B441" s="26">
        <f>_xlfn.XLOOKUP(C441,purchase!C:C,pcon!B:B,"")</f>
        <v/>
      </c>
      <c r="C441" s="4" t="n"/>
      <c r="D441" s="29">
        <f>_xlfn.XLOOKUP(C441,purchase!C:C,pcon!D:D,"")</f>
        <v/>
      </c>
      <c r="E441" s="29">
        <f>_xlfn.XLOOKUP(C441,purchase!C:C,pcon!E:E,"")</f>
        <v/>
      </c>
      <c r="F441" s="4" t="n"/>
      <c r="G441" s="27" t="n"/>
      <c r="H441" s="28" t="n"/>
      <c r="I441" s="4" t="n"/>
      <c r="J441" s="4" t="n"/>
      <c r="K441" s="4" t="n"/>
      <c r="L441" s="30">
        <f>IF(J441="","",J441-K441)</f>
        <v/>
      </c>
      <c r="M441" s="4" t="n"/>
      <c r="N441" s="30">
        <f>IF(L441="","",L441-M441)</f>
        <v/>
      </c>
      <c r="O441" s="31" t="n"/>
      <c r="P441" s="32">
        <f>IF(O441="","",N441 * O441)</f>
        <v/>
      </c>
      <c r="Q441" s="10">
        <f>_xlfn.XLOOKUP(C441,pcon!C:C,pcon!L:L,"")</f>
        <v/>
      </c>
      <c r="R441" s="98">
        <f>(Q441 / 80) * (O441 * 100)</f>
        <v/>
      </c>
      <c r="S441" s="31" t="n"/>
      <c r="T441" s="31" t="n"/>
      <c r="U441" s="33">
        <f>IF(N441="","",R441 * N441)</f>
        <v/>
      </c>
      <c r="V441" s="4" t="n"/>
      <c r="W441" s="33">
        <f>IF(S441&amp;U441="","",U441 * S441)</f>
        <v/>
      </c>
      <c r="X441" s="33">
        <f>IF(W441="","",U441 + W441)</f>
        <v/>
      </c>
      <c r="Y441" s="33">
        <f>IF(T441="","",U441 * T441)</f>
        <v/>
      </c>
      <c r="Z441" s="34">
        <f>IF(U441="","",X441-V441-Y441)</f>
        <v/>
      </c>
    </row>
    <row r="442">
      <c r="A442" s="25" t="n">
        <v>438</v>
      </c>
      <c r="B442" s="26">
        <f>_xlfn.XLOOKUP(C442,purchase!C:C,pcon!B:B,"")</f>
        <v/>
      </c>
      <c r="C442" s="4" t="n"/>
      <c r="D442" s="29">
        <f>_xlfn.XLOOKUP(C442,purchase!C:C,pcon!D:D,"")</f>
        <v/>
      </c>
      <c r="E442" s="29">
        <f>_xlfn.XLOOKUP(C442,purchase!C:C,pcon!E:E,"")</f>
        <v/>
      </c>
      <c r="F442" s="4" t="n"/>
      <c r="G442" s="27" t="n"/>
      <c r="H442" s="28" t="n"/>
      <c r="I442" s="4" t="n"/>
      <c r="J442" s="4" t="n"/>
      <c r="K442" s="4" t="n"/>
      <c r="L442" s="30">
        <f>IF(J442="","",J442-K442)</f>
        <v/>
      </c>
      <c r="M442" s="4" t="n"/>
      <c r="N442" s="30">
        <f>IF(L442="","",L442-M442)</f>
        <v/>
      </c>
      <c r="O442" s="31" t="n"/>
      <c r="P442" s="32">
        <f>IF(O442="","",N442 * O442)</f>
        <v/>
      </c>
      <c r="Q442" s="10">
        <f>_xlfn.XLOOKUP(C442,pcon!C:C,pcon!L:L,"")</f>
        <v/>
      </c>
      <c r="R442" s="98">
        <f>(Q442 / 80) * (O442 * 100)</f>
        <v/>
      </c>
      <c r="S442" s="31" t="n"/>
      <c r="T442" s="31" t="n"/>
      <c r="U442" s="33">
        <f>IF(N442="","",R442 * N442)</f>
        <v/>
      </c>
      <c r="V442" s="4" t="n"/>
      <c r="W442" s="33">
        <f>IF(S442&amp;U442="","",U442 * S442)</f>
        <v/>
      </c>
      <c r="X442" s="33">
        <f>IF(W442="","",U442 + W442)</f>
        <v/>
      </c>
      <c r="Y442" s="33">
        <f>IF(T442="","",U442 * T442)</f>
        <v/>
      </c>
      <c r="Z442" s="34">
        <f>IF(U442="","",X442-V442-Y442)</f>
        <v/>
      </c>
    </row>
    <row r="443">
      <c r="A443" s="25" t="n">
        <v>439</v>
      </c>
      <c r="B443" s="26">
        <f>_xlfn.XLOOKUP(C443,purchase!C:C,pcon!B:B,"")</f>
        <v/>
      </c>
      <c r="C443" s="4" t="n"/>
      <c r="D443" s="29">
        <f>_xlfn.XLOOKUP(C443,purchase!C:C,pcon!D:D,"")</f>
        <v/>
      </c>
      <c r="E443" s="29">
        <f>_xlfn.XLOOKUP(C443,purchase!C:C,pcon!E:E,"")</f>
        <v/>
      </c>
      <c r="F443" s="4" t="n"/>
      <c r="G443" s="27" t="n"/>
      <c r="H443" s="28" t="n"/>
      <c r="I443" s="4" t="n"/>
      <c r="J443" s="4" t="n"/>
      <c r="K443" s="4" t="n"/>
      <c r="L443" s="30">
        <f>IF(J443="","",J443-K443)</f>
        <v/>
      </c>
      <c r="M443" s="4" t="n"/>
      <c r="N443" s="30">
        <f>IF(L443="","",L443-M443)</f>
        <v/>
      </c>
      <c r="O443" s="31" t="n"/>
      <c r="P443" s="32">
        <f>IF(O443="","",N443 * O443)</f>
        <v/>
      </c>
      <c r="Q443" s="10">
        <f>_xlfn.XLOOKUP(C443,pcon!C:C,pcon!L:L,"")</f>
        <v/>
      </c>
      <c r="R443" s="98">
        <f>(Q443 / 80) * (O443 * 100)</f>
        <v/>
      </c>
      <c r="S443" s="31" t="n"/>
      <c r="T443" s="31" t="n"/>
      <c r="U443" s="33">
        <f>IF(N443="","",R443 * N443)</f>
        <v/>
      </c>
      <c r="V443" s="4" t="n"/>
      <c r="W443" s="33">
        <f>IF(S443&amp;U443="","",U443 * S443)</f>
        <v/>
      </c>
      <c r="X443" s="33">
        <f>IF(W443="","",U443 + W443)</f>
        <v/>
      </c>
      <c r="Y443" s="33">
        <f>IF(T443="","",U443 * T443)</f>
        <v/>
      </c>
      <c r="Z443" s="34">
        <f>IF(U443="","",X443-V443-Y443)</f>
        <v/>
      </c>
    </row>
    <row r="444">
      <c r="A444" s="25" t="n">
        <v>440</v>
      </c>
      <c r="B444" s="26">
        <f>_xlfn.XLOOKUP(C444,purchase!C:C,pcon!B:B,"")</f>
        <v/>
      </c>
      <c r="C444" s="4" t="n"/>
      <c r="D444" s="29">
        <f>_xlfn.XLOOKUP(C444,purchase!C:C,pcon!D:D,"")</f>
        <v/>
      </c>
      <c r="E444" s="29">
        <f>_xlfn.XLOOKUP(C444,purchase!C:C,pcon!E:E,"")</f>
        <v/>
      </c>
      <c r="F444" s="4" t="n"/>
      <c r="G444" s="27" t="n"/>
      <c r="H444" s="28" t="n"/>
      <c r="I444" s="4" t="n"/>
      <c r="J444" s="4" t="n"/>
      <c r="K444" s="4" t="n"/>
      <c r="L444" s="30">
        <f>IF(J444="","",J444-K444)</f>
        <v/>
      </c>
      <c r="M444" s="4" t="n"/>
      <c r="N444" s="30">
        <f>IF(L444="","",L444-M444)</f>
        <v/>
      </c>
      <c r="O444" s="31" t="n"/>
      <c r="P444" s="32">
        <f>IF(O444="","",N444 * O444)</f>
        <v/>
      </c>
      <c r="Q444" s="10">
        <f>_xlfn.XLOOKUP(C444,pcon!C:C,pcon!L:L,"")</f>
        <v/>
      </c>
      <c r="R444" s="98">
        <f>(Q444 / 80) * (O444 * 100)</f>
        <v/>
      </c>
      <c r="S444" s="31" t="n"/>
      <c r="T444" s="31" t="n"/>
      <c r="U444" s="33">
        <f>IF(N444="","",R444 * N444)</f>
        <v/>
      </c>
      <c r="V444" s="4" t="n"/>
      <c r="W444" s="33">
        <f>IF(S444&amp;U444="","",U444 * S444)</f>
        <v/>
      </c>
      <c r="X444" s="33">
        <f>IF(W444="","",U444 + W444)</f>
        <v/>
      </c>
      <c r="Y444" s="33">
        <f>IF(T444="","",U444 * T444)</f>
        <v/>
      </c>
      <c r="Z444" s="34">
        <f>IF(U444="","",X444-V444-Y444)</f>
        <v/>
      </c>
    </row>
    <row r="445">
      <c r="A445" s="25" t="n">
        <v>441</v>
      </c>
      <c r="B445" s="26">
        <f>_xlfn.XLOOKUP(C445,purchase!C:C,pcon!B:B,"")</f>
        <v/>
      </c>
      <c r="C445" s="4" t="n"/>
      <c r="D445" s="29">
        <f>_xlfn.XLOOKUP(C445,purchase!C:C,pcon!D:D,"")</f>
        <v/>
      </c>
      <c r="E445" s="29">
        <f>_xlfn.XLOOKUP(C445,purchase!C:C,pcon!E:E,"")</f>
        <v/>
      </c>
      <c r="F445" s="4" t="n"/>
      <c r="G445" s="27" t="n"/>
      <c r="H445" s="28" t="n"/>
      <c r="I445" s="4" t="n"/>
      <c r="J445" s="4" t="n"/>
      <c r="K445" s="4" t="n"/>
      <c r="L445" s="30">
        <f>IF(J445="","",J445-K445)</f>
        <v/>
      </c>
      <c r="M445" s="4" t="n"/>
      <c r="N445" s="30">
        <f>IF(L445="","",L445-M445)</f>
        <v/>
      </c>
      <c r="O445" s="31" t="n"/>
      <c r="P445" s="32">
        <f>IF(O445="","",N445 * O445)</f>
        <v/>
      </c>
      <c r="Q445" s="10">
        <f>_xlfn.XLOOKUP(C445,pcon!C:C,pcon!L:L,"")</f>
        <v/>
      </c>
      <c r="R445" s="98">
        <f>(Q445 / 80) * (O445 * 100)</f>
        <v/>
      </c>
      <c r="S445" s="31" t="n"/>
      <c r="T445" s="31" t="n"/>
      <c r="U445" s="33">
        <f>IF(N445="","",R445 * N445)</f>
        <v/>
      </c>
      <c r="V445" s="4" t="n"/>
      <c r="W445" s="33">
        <f>IF(S445&amp;U445="","",U445 * S445)</f>
        <v/>
      </c>
      <c r="X445" s="33">
        <f>IF(W445="","",U445 + W445)</f>
        <v/>
      </c>
      <c r="Y445" s="33">
        <f>IF(T445="","",U445 * T445)</f>
        <v/>
      </c>
      <c r="Z445" s="34">
        <f>IF(U445="","",X445-V445-Y445)</f>
        <v/>
      </c>
    </row>
    <row r="446">
      <c r="A446" s="25" t="n">
        <v>442</v>
      </c>
      <c r="B446" s="26">
        <f>_xlfn.XLOOKUP(C446,purchase!C:C,pcon!B:B,"")</f>
        <v/>
      </c>
      <c r="C446" s="4" t="n"/>
      <c r="D446" s="29">
        <f>_xlfn.XLOOKUP(C446,purchase!C:C,pcon!D:D,"")</f>
        <v/>
      </c>
      <c r="E446" s="29">
        <f>_xlfn.XLOOKUP(C446,purchase!C:C,pcon!E:E,"")</f>
        <v/>
      </c>
      <c r="F446" s="4" t="n"/>
      <c r="G446" s="27" t="n"/>
      <c r="H446" s="28" t="n"/>
      <c r="I446" s="4" t="n"/>
      <c r="J446" s="4" t="n"/>
      <c r="K446" s="4" t="n"/>
      <c r="L446" s="30">
        <f>IF(J446="","",J446-K446)</f>
        <v/>
      </c>
      <c r="M446" s="4" t="n"/>
      <c r="N446" s="30">
        <f>IF(L446="","",L446-M446)</f>
        <v/>
      </c>
      <c r="O446" s="31" t="n"/>
      <c r="P446" s="32">
        <f>IF(O446="","",N446 * O446)</f>
        <v/>
      </c>
      <c r="Q446" s="10">
        <f>_xlfn.XLOOKUP(C446,pcon!C:C,pcon!L:L,"")</f>
        <v/>
      </c>
      <c r="R446" s="98">
        <f>(Q446 / 80) * (O446 * 100)</f>
        <v/>
      </c>
      <c r="S446" s="31" t="n"/>
      <c r="T446" s="31" t="n"/>
      <c r="U446" s="33">
        <f>IF(N446="","",R446 * N446)</f>
        <v/>
      </c>
      <c r="V446" s="4" t="n"/>
      <c r="W446" s="33">
        <f>IF(S446&amp;U446="","",U446 * S446)</f>
        <v/>
      </c>
      <c r="X446" s="33">
        <f>IF(W446="","",U446 + W446)</f>
        <v/>
      </c>
      <c r="Y446" s="33">
        <f>IF(T446="","",U446 * T446)</f>
        <v/>
      </c>
      <c r="Z446" s="34">
        <f>IF(U446="","",X446-V446-Y446)</f>
        <v/>
      </c>
    </row>
    <row r="447">
      <c r="A447" s="25" t="n">
        <v>443</v>
      </c>
      <c r="B447" s="26">
        <f>_xlfn.XLOOKUP(C447,purchase!C:C,pcon!B:B,"")</f>
        <v/>
      </c>
      <c r="C447" s="4" t="n"/>
      <c r="D447" s="29">
        <f>_xlfn.XLOOKUP(C447,purchase!C:C,pcon!D:D,"")</f>
        <v/>
      </c>
      <c r="E447" s="29">
        <f>_xlfn.XLOOKUP(C447,purchase!C:C,pcon!E:E,"")</f>
        <v/>
      </c>
      <c r="F447" s="4" t="n"/>
      <c r="G447" s="27" t="n"/>
      <c r="H447" s="28" t="n"/>
      <c r="I447" s="4" t="n"/>
      <c r="J447" s="4" t="n"/>
      <c r="K447" s="4" t="n"/>
      <c r="L447" s="30">
        <f>IF(J447="","",J447-K447)</f>
        <v/>
      </c>
      <c r="M447" s="4" t="n"/>
      <c r="N447" s="30">
        <f>IF(L447="","",L447-M447)</f>
        <v/>
      </c>
      <c r="O447" s="31" t="n"/>
      <c r="P447" s="32">
        <f>IF(O447="","",N447 * O447)</f>
        <v/>
      </c>
      <c r="Q447" s="10">
        <f>_xlfn.XLOOKUP(C447,pcon!C:C,pcon!L:L,"")</f>
        <v/>
      </c>
      <c r="R447" s="98">
        <f>(Q447 / 80) * (O447 * 100)</f>
        <v/>
      </c>
      <c r="S447" s="31" t="n"/>
      <c r="T447" s="31" t="n"/>
      <c r="U447" s="33">
        <f>IF(N447="","",R447 * N447)</f>
        <v/>
      </c>
      <c r="V447" s="4" t="n"/>
      <c r="W447" s="33">
        <f>IF(S447&amp;U447="","",U447 * S447)</f>
        <v/>
      </c>
      <c r="X447" s="33">
        <f>IF(W447="","",U447 + W447)</f>
        <v/>
      </c>
      <c r="Y447" s="33">
        <f>IF(T447="","",U447 * T447)</f>
        <v/>
      </c>
      <c r="Z447" s="34">
        <f>IF(U447="","",X447-V447-Y447)</f>
        <v/>
      </c>
    </row>
    <row r="448">
      <c r="A448" s="25" t="n">
        <v>444</v>
      </c>
      <c r="B448" s="26">
        <f>_xlfn.XLOOKUP(C448,purchase!C:C,pcon!B:B,"")</f>
        <v/>
      </c>
      <c r="C448" s="4" t="n"/>
      <c r="D448" s="29">
        <f>_xlfn.XLOOKUP(C448,purchase!C:C,pcon!D:D,"")</f>
        <v/>
      </c>
      <c r="E448" s="29">
        <f>_xlfn.XLOOKUP(C448,purchase!C:C,pcon!E:E,"")</f>
        <v/>
      </c>
      <c r="F448" s="4" t="n"/>
      <c r="G448" s="27" t="n"/>
      <c r="H448" s="28" t="n"/>
      <c r="I448" s="4" t="n"/>
      <c r="J448" s="4" t="n"/>
      <c r="K448" s="4" t="n"/>
      <c r="L448" s="30">
        <f>IF(J448="","",J448-K448)</f>
        <v/>
      </c>
      <c r="M448" s="4" t="n"/>
      <c r="N448" s="30">
        <f>IF(L448="","",L448-M448)</f>
        <v/>
      </c>
      <c r="O448" s="31" t="n"/>
      <c r="P448" s="32">
        <f>IF(O448="","",N448 * O448)</f>
        <v/>
      </c>
      <c r="Q448" s="10">
        <f>_xlfn.XLOOKUP(C448,pcon!C:C,pcon!L:L,"")</f>
        <v/>
      </c>
      <c r="R448" s="98">
        <f>(Q448 / 80) * (O448 * 100)</f>
        <v/>
      </c>
      <c r="S448" s="31" t="n"/>
      <c r="T448" s="31" t="n"/>
      <c r="U448" s="33">
        <f>IF(N448="","",R448 * N448)</f>
        <v/>
      </c>
      <c r="V448" s="4" t="n"/>
      <c r="W448" s="33">
        <f>IF(S448&amp;U448="","",U448 * S448)</f>
        <v/>
      </c>
      <c r="X448" s="33">
        <f>IF(W448="","",U448 + W448)</f>
        <v/>
      </c>
      <c r="Y448" s="33">
        <f>IF(T448="","",U448 * T448)</f>
        <v/>
      </c>
      <c r="Z448" s="34">
        <f>IF(U448="","",X448-V448-Y448)</f>
        <v/>
      </c>
    </row>
    <row r="449">
      <c r="A449" s="25" t="n">
        <v>445</v>
      </c>
      <c r="B449" s="26">
        <f>_xlfn.XLOOKUP(C449,purchase!C:C,pcon!B:B,"")</f>
        <v/>
      </c>
      <c r="C449" s="4" t="n"/>
      <c r="D449" s="29">
        <f>_xlfn.XLOOKUP(C449,purchase!C:C,pcon!D:D,"")</f>
        <v/>
      </c>
      <c r="E449" s="29">
        <f>_xlfn.XLOOKUP(C449,purchase!C:C,pcon!E:E,"")</f>
        <v/>
      </c>
      <c r="F449" s="4" t="n"/>
      <c r="G449" s="27" t="n"/>
      <c r="H449" s="28" t="n"/>
      <c r="I449" s="4" t="n"/>
      <c r="J449" s="4" t="n"/>
      <c r="K449" s="4" t="n"/>
      <c r="L449" s="30">
        <f>IF(J449="","",J449-K449)</f>
        <v/>
      </c>
      <c r="M449" s="4" t="n"/>
      <c r="N449" s="30">
        <f>IF(L449="","",L449-M449)</f>
        <v/>
      </c>
      <c r="O449" s="31" t="n"/>
      <c r="P449" s="32">
        <f>IF(O449="","",N449 * O449)</f>
        <v/>
      </c>
      <c r="Q449" s="10">
        <f>_xlfn.XLOOKUP(C449,pcon!C:C,pcon!L:L,"")</f>
        <v/>
      </c>
      <c r="R449" s="98">
        <f>(Q449 / 80) * (O449 * 100)</f>
        <v/>
      </c>
      <c r="S449" s="31" t="n"/>
      <c r="T449" s="31" t="n"/>
      <c r="U449" s="33">
        <f>IF(N449="","",R449 * N449)</f>
        <v/>
      </c>
      <c r="V449" s="4" t="n"/>
      <c r="W449" s="33">
        <f>IF(S449&amp;U449="","",U449 * S449)</f>
        <v/>
      </c>
      <c r="X449" s="33">
        <f>IF(W449="","",U449 + W449)</f>
        <v/>
      </c>
      <c r="Y449" s="33">
        <f>IF(T449="","",U449 * T449)</f>
        <v/>
      </c>
      <c r="Z449" s="34">
        <f>IF(U449="","",X449-V449-Y449)</f>
        <v/>
      </c>
    </row>
    <row r="450">
      <c r="A450" s="25" t="n">
        <v>446</v>
      </c>
      <c r="B450" s="26">
        <f>_xlfn.XLOOKUP(C450,purchase!C:C,pcon!B:B,"")</f>
        <v/>
      </c>
      <c r="C450" s="4" t="n"/>
      <c r="D450" s="29">
        <f>_xlfn.XLOOKUP(C450,purchase!C:C,pcon!D:D,"")</f>
        <v/>
      </c>
      <c r="E450" s="29">
        <f>_xlfn.XLOOKUP(C450,purchase!C:C,pcon!E:E,"")</f>
        <v/>
      </c>
      <c r="F450" s="4" t="n"/>
      <c r="G450" s="27" t="n"/>
      <c r="H450" s="28" t="n"/>
      <c r="I450" s="4" t="n"/>
      <c r="J450" s="4" t="n"/>
      <c r="K450" s="4" t="n"/>
      <c r="L450" s="30">
        <f>IF(J450="","",J450-K450)</f>
        <v/>
      </c>
      <c r="M450" s="4" t="n"/>
      <c r="N450" s="30">
        <f>IF(L450="","",L450-M450)</f>
        <v/>
      </c>
      <c r="O450" s="31" t="n"/>
      <c r="P450" s="32">
        <f>IF(O450="","",N450 * O450)</f>
        <v/>
      </c>
      <c r="Q450" s="10">
        <f>_xlfn.XLOOKUP(C450,pcon!C:C,pcon!L:L,"")</f>
        <v/>
      </c>
      <c r="R450" s="98">
        <f>(Q450 / 80) * (O450 * 100)</f>
        <v/>
      </c>
      <c r="S450" s="31" t="n"/>
      <c r="T450" s="31" t="n"/>
      <c r="U450" s="33">
        <f>IF(N450="","",R450 * N450)</f>
        <v/>
      </c>
      <c r="V450" s="4" t="n"/>
      <c r="W450" s="33">
        <f>IF(S450&amp;U450="","",U450 * S450)</f>
        <v/>
      </c>
      <c r="X450" s="33">
        <f>IF(W450="","",U450 + W450)</f>
        <v/>
      </c>
      <c r="Y450" s="33">
        <f>IF(T450="","",U450 * T450)</f>
        <v/>
      </c>
      <c r="Z450" s="34">
        <f>IF(U450="","",X450-V450-Y450)</f>
        <v/>
      </c>
    </row>
    <row r="451">
      <c r="A451" s="25" t="n">
        <v>447</v>
      </c>
      <c r="B451" s="26">
        <f>_xlfn.XLOOKUP(C451,purchase!C:C,pcon!B:B,"")</f>
        <v/>
      </c>
      <c r="C451" s="4" t="n"/>
      <c r="D451" s="29">
        <f>_xlfn.XLOOKUP(C451,purchase!C:C,pcon!D:D,"")</f>
        <v/>
      </c>
      <c r="E451" s="29">
        <f>_xlfn.XLOOKUP(C451,purchase!C:C,pcon!E:E,"")</f>
        <v/>
      </c>
      <c r="F451" s="4" t="n"/>
      <c r="G451" s="27" t="n"/>
      <c r="H451" s="28" t="n"/>
      <c r="I451" s="4" t="n"/>
      <c r="J451" s="4" t="n"/>
      <c r="K451" s="4" t="n"/>
      <c r="L451" s="30">
        <f>IF(J451="","",J451-K451)</f>
        <v/>
      </c>
      <c r="M451" s="4" t="n"/>
      <c r="N451" s="30">
        <f>IF(L451="","",L451-M451)</f>
        <v/>
      </c>
      <c r="O451" s="31" t="n"/>
      <c r="P451" s="32">
        <f>IF(O451="","",N451 * O451)</f>
        <v/>
      </c>
      <c r="Q451" s="10">
        <f>_xlfn.XLOOKUP(C451,pcon!C:C,pcon!L:L,"")</f>
        <v/>
      </c>
      <c r="R451" s="98">
        <f>(Q451 / 80) * (O451 * 100)</f>
        <v/>
      </c>
      <c r="S451" s="31" t="n"/>
      <c r="T451" s="31" t="n"/>
      <c r="U451" s="33">
        <f>IF(N451="","",R451 * N451)</f>
        <v/>
      </c>
      <c r="V451" s="4" t="n"/>
      <c r="W451" s="33">
        <f>IF(S451&amp;U451="","",U451 * S451)</f>
        <v/>
      </c>
      <c r="X451" s="33">
        <f>IF(W451="","",U451 + W451)</f>
        <v/>
      </c>
      <c r="Y451" s="33">
        <f>IF(T451="","",U451 * T451)</f>
        <v/>
      </c>
      <c r="Z451" s="34">
        <f>IF(U451="","",X451-V451-Y451)</f>
        <v/>
      </c>
    </row>
    <row r="452">
      <c r="A452" s="25" t="n">
        <v>448</v>
      </c>
      <c r="B452" s="26">
        <f>_xlfn.XLOOKUP(C452,purchase!C:C,pcon!B:B,"")</f>
        <v/>
      </c>
      <c r="C452" s="4" t="n"/>
      <c r="D452" s="29">
        <f>_xlfn.XLOOKUP(C452,purchase!C:C,pcon!D:D,"")</f>
        <v/>
      </c>
      <c r="E452" s="29">
        <f>_xlfn.XLOOKUP(C452,purchase!C:C,pcon!E:E,"")</f>
        <v/>
      </c>
      <c r="F452" s="4" t="n"/>
      <c r="G452" s="27" t="n"/>
      <c r="H452" s="28" t="n"/>
      <c r="I452" s="4" t="n"/>
      <c r="J452" s="4" t="n"/>
      <c r="K452" s="4" t="n"/>
      <c r="L452" s="30">
        <f>IF(J452="","",J452-K452)</f>
        <v/>
      </c>
      <c r="M452" s="4" t="n"/>
      <c r="N452" s="30">
        <f>IF(L452="","",L452-M452)</f>
        <v/>
      </c>
      <c r="O452" s="31" t="n"/>
      <c r="P452" s="32">
        <f>IF(O452="","",N452 * O452)</f>
        <v/>
      </c>
      <c r="Q452" s="10">
        <f>_xlfn.XLOOKUP(C452,pcon!C:C,pcon!L:L,"")</f>
        <v/>
      </c>
      <c r="R452" s="98">
        <f>(Q452 / 80) * (O452 * 100)</f>
        <v/>
      </c>
      <c r="S452" s="31" t="n"/>
      <c r="T452" s="31" t="n"/>
      <c r="U452" s="33">
        <f>IF(N452="","",R452 * N452)</f>
        <v/>
      </c>
      <c r="V452" s="4" t="n"/>
      <c r="W452" s="33">
        <f>IF(S452&amp;U452="","",U452 * S452)</f>
        <v/>
      </c>
      <c r="X452" s="33">
        <f>IF(W452="","",U452 + W452)</f>
        <v/>
      </c>
      <c r="Y452" s="33">
        <f>IF(T452="","",U452 * T452)</f>
        <v/>
      </c>
      <c r="Z452" s="34">
        <f>IF(U452="","",X452-V452-Y452)</f>
        <v/>
      </c>
    </row>
    <row r="453">
      <c r="A453" s="25" t="n">
        <v>449</v>
      </c>
      <c r="B453" s="26">
        <f>_xlfn.XLOOKUP(C453,purchase!C:C,pcon!B:B,"")</f>
        <v/>
      </c>
      <c r="C453" s="4" t="n"/>
      <c r="D453" s="29">
        <f>_xlfn.XLOOKUP(C453,purchase!C:C,pcon!D:D,"")</f>
        <v/>
      </c>
      <c r="E453" s="29">
        <f>_xlfn.XLOOKUP(C453,purchase!C:C,pcon!E:E,"")</f>
        <v/>
      </c>
      <c r="F453" s="4" t="n"/>
      <c r="G453" s="27" t="n"/>
      <c r="H453" s="28" t="n"/>
      <c r="I453" s="4" t="n"/>
      <c r="J453" s="4" t="n"/>
      <c r="K453" s="4" t="n"/>
      <c r="L453" s="30">
        <f>IF(J453="","",J453-K453)</f>
        <v/>
      </c>
      <c r="M453" s="4" t="n"/>
      <c r="N453" s="30">
        <f>IF(L453="","",L453-M453)</f>
        <v/>
      </c>
      <c r="O453" s="31" t="n"/>
      <c r="P453" s="32">
        <f>IF(O453="","",N453 * O453)</f>
        <v/>
      </c>
      <c r="Q453" s="10">
        <f>_xlfn.XLOOKUP(C453,pcon!C:C,pcon!L:L,"")</f>
        <v/>
      </c>
      <c r="R453" s="98">
        <f>(Q453 / 80) * (O453 * 100)</f>
        <v/>
      </c>
      <c r="S453" s="31" t="n"/>
      <c r="T453" s="31" t="n"/>
      <c r="U453" s="33">
        <f>IF(N453="","",R453 * N453)</f>
        <v/>
      </c>
      <c r="V453" s="4" t="n"/>
      <c r="W453" s="33">
        <f>IF(S453&amp;U453="","",U453 * S453)</f>
        <v/>
      </c>
      <c r="X453" s="33">
        <f>IF(W453="","",U453 + W453)</f>
        <v/>
      </c>
      <c r="Y453" s="33">
        <f>IF(T453="","",U453 * T453)</f>
        <v/>
      </c>
      <c r="Z453" s="34">
        <f>IF(U453="","",X453-V453-Y453)</f>
        <v/>
      </c>
    </row>
    <row r="454">
      <c r="A454" s="25" t="n">
        <v>450</v>
      </c>
      <c r="B454" s="26">
        <f>_xlfn.XLOOKUP(C454,purchase!C:C,pcon!B:B,"")</f>
        <v/>
      </c>
      <c r="C454" s="4" t="n"/>
      <c r="D454" s="29">
        <f>_xlfn.XLOOKUP(C454,purchase!C:C,pcon!D:D,"")</f>
        <v/>
      </c>
      <c r="E454" s="29">
        <f>_xlfn.XLOOKUP(C454,purchase!C:C,pcon!E:E,"")</f>
        <v/>
      </c>
      <c r="F454" s="4" t="n"/>
      <c r="G454" s="27" t="n"/>
      <c r="H454" s="28" t="n"/>
      <c r="I454" s="4" t="n"/>
      <c r="J454" s="4" t="n"/>
      <c r="K454" s="4" t="n"/>
      <c r="L454" s="30">
        <f>IF(J454="","",J454-K454)</f>
        <v/>
      </c>
      <c r="M454" s="4" t="n"/>
      <c r="N454" s="30">
        <f>IF(L454="","",L454-M454)</f>
        <v/>
      </c>
      <c r="O454" s="31" t="n"/>
      <c r="P454" s="32">
        <f>IF(O454="","",N454 * O454)</f>
        <v/>
      </c>
      <c r="Q454" s="10">
        <f>_xlfn.XLOOKUP(C454,pcon!C:C,pcon!L:L,"")</f>
        <v/>
      </c>
      <c r="R454" s="98">
        <f>(Q454 / 80) * (O454 * 100)</f>
        <v/>
      </c>
      <c r="S454" s="31" t="n"/>
      <c r="T454" s="31" t="n"/>
      <c r="U454" s="33">
        <f>IF(N454="","",R454 * N454)</f>
        <v/>
      </c>
      <c r="V454" s="4" t="n"/>
      <c r="W454" s="33">
        <f>IF(S454&amp;U454="","",U454 * S454)</f>
        <v/>
      </c>
      <c r="X454" s="33">
        <f>IF(W454="","",U454 + W454)</f>
        <v/>
      </c>
      <c r="Y454" s="33">
        <f>IF(T454="","",U454 * T454)</f>
        <v/>
      </c>
      <c r="Z454" s="34">
        <f>IF(U454="","",X454-V454-Y454)</f>
        <v/>
      </c>
    </row>
    <row r="455">
      <c r="A455" s="25" t="n">
        <v>451</v>
      </c>
      <c r="B455" s="26">
        <f>_xlfn.XLOOKUP(C455,purchase!C:C,pcon!B:B,"")</f>
        <v/>
      </c>
      <c r="C455" s="4" t="n"/>
      <c r="D455" s="29">
        <f>_xlfn.XLOOKUP(C455,purchase!C:C,pcon!D:D,"")</f>
        <v/>
      </c>
      <c r="E455" s="29">
        <f>_xlfn.XLOOKUP(C455,purchase!C:C,pcon!E:E,"")</f>
        <v/>
      </c>
      <c r="F455" s="4" t="n"/>
      <c r="G455" s="27" t="n"/>
      <c r="H455" s="28" t="n"/>
      <c r="I455" s="4" t="n"/>
      <c r="J455" s="4" t="n"/>
      <c r="K455" s="4" t="n"/>
      <c r="L455" s="30">
        <f>IF(J455="","",J455-K455)</f>
        <v/>
      </c>
      <c r="M455" s="4" t="n"/>
      <c r="N455" s="30">
        <f>IF(L455="","",L455-M455)</f>
        <v/>
      </c>
      <c r="O455" s="31" t="n"/>
      <c r="P455" s="32">
        <f>IF(O455="","",N455 * O455)</f>
        <v/>
      </c>
      <c r="Q455" s="10">
        <f>_xlfn.XLOOKUP(C455,pcon!C:C,pcon!L:L,"")</f>
        <v/>
      </c>
      <c r="R455" s="98">
        <f>(Q455 / 80) * (O455 * 100)</f>
        <v/>
      </c>
      <c r="S455" s="31" t="n"/>
      <c r="T455" s="31" t="n"/>
      <c r="U455" s="33">
        <f>IF(N455="","",R455 * N455)</f>
        <v/>
      </c>
      <c r="V455" s="4" t="n"/>
      <c r="W455" s="33">
        <f>IF(S455&amp;U455="","",U455 * S455)</f>
        <v/>
      </c>
      <c r="X455" s="33">
        <f>IF(W455="","",U455 + W455)</f>
        <v/>
      </c>
      <c r="Y455" s="33">
        <f>IF(T455="","",U455 * T455)</f>
        <v/>
      </c>
      <c r="Z455" s="34">
        <f>IF(U455="","",X455-V455-Y455)</f>
        <v/>
      </c>
    </row>
    <row r="456">
      <c r="A456" s="25" t="n">
        <v>452</v>
      </c>
      <c r="B456" s="26">
        <f>_xlfn.XLOOKUP(C456,purchase!C:C,pcon!B:B,"")</f>
        <v/>
      </c>
      <c r="C456" s="4" t="n"/>
      <c r="D456" s="29">
        <f>_xlfn.XLOOKUP(C456,purchase!C:C,pcon!D:D,"")</f>
        <v/>
      </c>
      <c r="E456" s="29">
        <f>_xlfn.XLOOKUP(C456,purchase!C:C,pcon!E:E,"")</f>
        <v/>
      </c>
      <c r="F456" s="4" t="n"/>
      <c r="G456" s="27" t="n"/>
      <c r="H456" s="28" t="n"/>
      <c r="I456" s="4" t="n"/>
      <c r="J456" s="4" t="n"/>
      <c r="K456" s="4" t="n"/>
      <c r="L456" s="30">
        <f>IF(J456="","",J456-K456)</f>
        <v/>
      </c>
      <c r="M456" s="4" t="n"/>
      <c r="N456" s="30">
        <f>IF(L456="","",L456-M456)</f>
        <v/>
      </c>
      <c r="O456" s="31" t="n"/>
      <c r="P456" s="32">
        <f>IF(O456="","",N456 * O456)</f>
        <v/>
      </c>
      <c r="Q456" s="10">
        <f>_xlfn.XLOOKUP(C456,pcon!C:C,pcon!L:L,"")</f>
        <v/>
      </c>
      <c r="R456" s="98">
        <f>(Q456 / 80) * (O456 * 100)</f>
        <v/>
      </c>
      <c r="S456" s="31" t="n"/>
      <c r="T456" s="31" t="n"/>
      <c r="U456" s="33">
        <f>IF(N456="","",R456 * N456)</f>
        <v/>
      </c>
      <c r="V456" s="4" t="n"/>
      <c r="W456" s="33">
        <f>IF(S456&amp;U456="","",U456 * S456)</f>
        <v/>
      </c>
      <c r="X456" s="33">
        <f>IF(W456="","",U456 + W456)</f>
        <v/>
      </c>
      <c r="Y456" s="33">
        <f>IF(T456="","",U456 * T456)</f>
        <v/>
      </c>
      <c r="Z456" s="34">
        <f>IF(U456="","",X456-V456-Y456)</f>
        <v/>
      </c>
    </row>
    <row r="457">
      <c r="A457" s="25" t="n">
        <v>453</v>
      </c>
      <c r="B457" s="26">
        <f>_xlfn.XLOOKUP(C457,purchase!C:C,pcon!B:B,"")</f>
        <v/>
      </c>
      <c r="C457" s="4" t="n"/>
      <c r="D457" s="29">
        <f>_xlfn.XLOOKUP(C457,purchase!C:C,pcon!D:D,"")</f>
        <v/>
      </c>
      <c r="E457" s="29">
        <f>_xlfn.XLOOKUP(C457,purchase!C:C,pcon!E:E,"")</f>
        <v/>
      </c>
      <c r="F457" s="4" t="n"/>
      <c r="G457" s="27" t="n"/>
      <c r="H457" s="28" t="n"/>
      <c r="I457" s="4" t="n"/>
      <c r="J457" s="4" t="n"/>
      <c r="K457" s="4" t="n"/>
      <c r="L457" s="30">
        <f>IF(J457="","",J457-K457)</f>
        <v/>
      </c>
      <c r="M457" s="4" t="n"/>
      <c r="N457" s="30">
        <f>IF(L457="","",L457-M457)</f>
        <v/>
      </c>
      <c r="O457" s="31" t="n"/>
      <c r="P457" s="32">
        <f>IF(O457="","",N457 * O457)</f>
        <v/>
      </c>
      <c r="Q457" s="10">
        <f>_xlfn.XLOOKUP(C457,pcon!C:C,pcon!L:L,"")</f>
        <v/>
      </c>
      <c r="R457" s="98">
        <f>(Q457 / 80) * (O457 * 100)</f>
        <v/>
      </c>
      <c r="S457" s="31" t="n"/>
      <c r="T457" s="31" t="n"/>
      <c r="U457" s="33">
        <f>IF(N457="","",R457 * N457)</f>
        <v/>
      </c>
      <c r="V457" s="4" t="n"/>
      <c r="W457" s="33">
        <f>IF(S457&amp;U457="","",U457 * S457)</f>
        <v/>
      </c>
      <c r="X457" s="33">
        <f>IF(W457="","",U457 + W457)</f>
        <v/>
      </c>
      <c r="Y457" s="33">
        <f>IF(T457="","",U457 * T457)</f>
        <v/>
      </c>
      <c r="Z457" s="34">
        <f>IF(U457="","",X457-V457-Y457)</f>
        <v/>
      </c>
    </row>
    <row r="458">
      <c r="A458" s="25" t="n">
        <v>454</v>
      </c>
      <c r="B458" s="26">
        <f>_xlfn.XLOOKUP(C458,purchase!C:C,pcon!B:B,"")</f>
        <v/>
      </c>
      <c r="C458" s="4" t="n"/>
      <c r="D458" s="29">
        <f>_xlfn.XLOOKUP(C458,purchase!C:C,pcon!D:D,"")</f>
        <v/>
      </c>
      <c r="E458" s="29">
        <f>_xlfn.XLOOKUP(C458,purchase!C:C,pcon!E:E,"")</f>
        <v/>
      </c>
      <c r="F458" s="4" t="n"/>
      <c r="G458" s="27" t="n"/>
      <c r="H458" s="28" t="n"/>
      <c r="I458" s="4" t="n"/>
      <c r="J458" s="4" t="n"/>
      <c r="K458" s="4" t="n"/>
      <c r="L458" s="30">
        <f>IF(J458="","",J458-K458)</f>
        <v/>
      </c>
      <c r="M458" s="4" t="n"/>
      <c r="N458" s="30">
        <f>IF(L458="","",L458-M458)</f>
        <v/>
      </c>
      <c r="O458" s="31" t="n"/>
      <c r="P458" s="32">
        <f>IF(O458="","",N458 * O458)</f>
        <v/>
      </c>
      <c r="Q458" s="10">
        <f>_xlfn.XLOOKUP(C458,pcon!C:C,pcon!L:L,"")</f>
        <v/>
      </c>
      <c r="R458" s="98">
        <f>(Q458 / 80) * (O458 * 100)</f>
        <v/>
      </c>
      <c r="S458" s="31" t="n"/>
      <c r="T458" s="31" t="n"/>
      <c r="U458" s="33">
        <f>IF(N458="","",R458 * N458)</f>
        <v/>
      </c>
      <c r="V458" s="4" t="n"/>
      <c r="W458" s="33">
        <f>IF(S458&amp;U458="","",U458 * S458)</f>
        <v/>
      </c>
      <c r="X458" s="33">
        <f>IF(W458="","",U458 + W458)</f>
        <v/>
      </c>
      <c r="Y458" s="33">
        <f>IF(T458="","",U458 * T458)</f>
        <v/>
      </c>
      <c r="Z458" s="34">
        <f>IF(U458="","",X458-V458-Y458)</f>
        <v/>
      </c>
    </row>
    <row r="459">
      <c r="A459" s="25" t="n">
        <v>455</v>
      </c>
      <c r="B459" s="26">
        <f>_xlfn.XLOOKUP(C459,purchase!C:C,pcon!B:B,"")</f>
        <v/>
      </c>
      <c r="C459" s="4" t="n"/>
      <c r="D459" s="29">
        <f>_xlfn.XLOOKUP(C459,purchase!C:C,pcon!D:D,"")</f>
        <v/>
      </c>
      <c r="E459" s="29">
        <f>_xlfn.XLOOKUP(C459,purchase!C:C,pcon!E:E,"")</f>
        <v/>
      </c>
      <c r="F459" s="4" t="n"/>
      <c r="G459" s="27" t="n"/>
      <c r="H459" s="28" t="n"/>
      <c r="I459" s="4" t="n"/>
      <c r="J459" s="4" t="n"/>
      <c r="K459" s="4" t="n"/>
      <c r="L459" s="30">
        <f>IF(J459="","",J459-K459)</f>
        <v/>
      </c>
      <c r="M459" s="4" t="n"/>
      <c r="N459" s="30">
        <f>IF(L459="","",L459-M459)</f>
        <v/>
      </c>
      <c r="O459" s="31" t="n"/>
      <c r="P459" s="32">
        <f>IF(O459="","",N459 * O459)</f>
        <v/>
      </c>
      <c r="Q459" s="10">
        <f>_xlfn.XLOOKUP(C459,pcon!C:C,pcon!L:L,"")</f>
        <v/>
      </c>
      <c r="R459" s="98">
        <f>(Q459 / 80) * (O459 * 100)</f>
        <v/>
      </c>
      <c r="S459" s="31" t="n"/>
      <c r="T459" s="31" t="n"/>
      <c r="U459" s="33">
        <f>IF(N459="","",R459 * N459)</f>
        <v/>
      </c>
      <c r="V459" s="4" t="n"/>
      <c r="W459" s="33">
        <f>IF(S459&amp;U459="","",U459 * S459)</f>
        <v/>
      </c>
      <c r="X459" s="33">
        <f>IF(W459="","",U459 + W459)</f>
        <v/>
      </c>
      <c r="Y459" s="33">
        <f>IF(T459="","",U459 * T459)</f>
        <v/>
      </c>
      <c r="Z459" s="34">
        <f>IF(U459="","",X459-V459-Y459)</f>
        <v/>
      </c>
    </row>
    <row r="460">
      <c r="A460" s="25" t="n">
        <v>456</v>
      </c>
      <c r="B460" s="26">
        <f>_xlfn.XLOOKUP(C460,purchase!C:C,pcon!B:B,"")</f>
        <v/>
      </c>
      <c r="C460" s="4" t="n"/>
      <c r="D460" s="29">
        <f>_xlfn.XLOOKUP(C460,purchase!C:C,pcon!D:D,"")</f>
        <v/>
      </c>
      <c r="E460" s="29">
        <f>_xlfn.XLOOKUP(C460,purchase!C:C,pcon!E:E,"")</f>
        <v/>
      </c>
      <c r="F460" s="4" t="n"/>
      <c r="G460" s="27" t="n"/>
      <c r="H460" s="28" t="n"/>
      <c r="I460" s="4" t="n"/>
      <c r="J460" s="4" t="n"/>
      <c r="K460" s="4" t="n"/>
      <c r="L460" s="30">
        <f>IF(J460="","",J460-K460)</f>
        <v/>
      </c>
      <c r="M460" s="4" t="n"/>
      <c r="N460" s="30">
        <f>IF(L460="","",L460-M460)</f>
        <v/>
      </c>
      <c r="O460" s="31" t="n"/>
      <c r="P460" s="32">
        <f>IF(O460="","",N460 * O460)</f>
        <v/>
      </c>
      <c r="Q460" s="10">
        <f>_xlfn.XLOOKUP(C460,pcon!C:C,pcon!L:L,"")</f>
        <v/>
      </c>
      <c r="R460" s="98">
        <f>(Q460 / 80) * (O460 * 100)</f>
        <v/>
      </c>
      <c r="S460" s="31" t="n"/>
      <c r="T460" s="31" t="n"/>
      <c r="U460" s="33">
        <f>IF(N460="","",R460 * N460)</f>
        <v/>
      </c>
      <c r="V460" s="4" t="n"/>
      <c r="W460" s="33">
        <f>IF(S460&amp;U460="","",U460 * S460)</f>
        <v/>
      </c>
      <c r="X460" s="33">
        <f>IF(W460="","",U460 + W460)</f>
        <v/>
      </c>
      <c r="Y460" s="33">
        <f>IF(T460="","",U460 * T460)</f>
        <v/>
      </c>
      <c r="Z460" s="34">
        <f>IF(U460="","",X460-V460-Y460)</f>
        <v/>
      </c>
    </row>
    <row r="461">
      <c r="A461" s="25" t="n">
        <v>457</v>
      </c>
      <c r="B461" s="26">
        <f>_xlfn.XLOOKUP(C461,purchase!C:C,pcon!B:B,"")</f>
        <v/>
      </c>
      <c r="C461" s="4" t="n"/>
      <c r="D461" s="29">
        <f>_xlfn.XLOOKUP(C461,purchase!C:C,pcon!D:D,"")</f>
        <v/>
      </c>
      <c r="E461" s="29">
        <f>_xlfn.XLOOKUP(C461,purchase!C:C,pcon!E:E,"")</f>
        <v/>
      </c>
      <c r="F461" s="4" t="n"/>
      <c r="G461" s="27" t="n"/>
      <c r="H461" s="28" t="n"/>
      <c r="I461" s="4" t="n"/>
      <c r="J461" s="4" t="n"/>
      <c r="K461" s="4" t="n"/>
      <c r="L461" s="30">
        <f>IF(J461="","",J461-K461)</f>
        <v/>
      </c>
      <c r="M461" s="4" t="n"/>
      <c r="N461" s="30">
        <f>IF(L461="","",L461-M461)</f>
        <v/>
      </c>
      <c r="O461" s="31" t="n"/>
      <c r="P461" s="32">
        <f>IF(O461="","",N461 * O461)</f>
        <v/>
      </c>
      <c r="Q461" s="10">
        <f>_xlfn.XLOOKUP(C461,pcon!C:C,pcon!L:L,"")</f>
        <v/>
      </c>
      <c r="R461" s="98">
        <f>(Q461 / 80) * (O461 * 100)</f>
        <v/>
      </c>
      <c r="S461" s="31" t="n"/>
      <c r="T461" s="31" t="n"/>
      <c r="U461" s="33">
        <f>IF(N461="","",R461 * N461)</f>
        <v/>
      </c>
      <c r="V461" s="4" t="n"/>
      <c r="W461" s="33">
        <f>IF(S461&amp;U461="","",U461 * S461)</f>
        <v/>
      </c>
      <c r="X461" s="33">
        <f>IF(W461="","",U461 + W461)</f>
        <v/>
      </c>
      <c r="Y461" s="33">
        <f>IF(T461="","",U461 * T461)</f>
        <v/>
      </c>
      <c r="Z461" s="34">
        <f>IF(U461="","",X461-V461-Y461)</f>
        <v/>
      </c>
    </row>
    <row r="462">
      <c r="A462" s="25" t="n">
        <v>458</v>
      </c>
      <c r="B462" s="26">
        <f>_xlfn.XLOOKUP(C462,purchase!C:C,pcon!B:B,"")</f>
        <v/>
      </c>
      <c r="C462" s="4" t="n"/>
      <c r="D462" s="29">
        <f>_xlfn.XLOOKUP(C462,purchase!C:C,pcon!D:D,"")</f>
        <v/>
      </c>
      <c r="E462" s="29">
        <f>_xlfn.XLOOKUP(C462,purchase!C:C,pcon!E:E,"")</f>
        <v/>
      </c>
      <c r="F462" s="4" t="n"/>
      <c r="G462" s="27" t="n"/>
      <c r="H462" s="28" t="n"/>
      <c r="I462" s="4" t="n"/>
      <c r="J462" s="4" t="n"/>
      <c r="K462" s="4" t="n"/>
      <c r="L462" s="30">
        <f>IF(J462="","",J462-K462)</f>
        <v/>
      </c>
      <c r="M462" s="4" t="n"/>
      <c r="N462" s="30">
        <f>IF(L462="","",L462-M462)</f>
        <v/>
      </c>
      <c r="O462" s="31" t="n"/>
      <c r="P462" s="32">
        <f>IF(O462="","",N462 * O462)</f>
        <v/>
      </c>
      <c r="Q462" s="10">
        <f>_xlfn.XLOOKUP(C462,pcon!C:C,pcon!L:L,"")</f>
        <v/>
      </c>
      <c r="R462" s="98">
        <f>(Q462 / 80) * (O462 * 100)</f>
        <v/>
      </c>
      <c r="S462" s="31" t="n"/>
      <c r="T462" s="31" t="n"/>
      <c r="U462" s="33">
        <f>IF(N462="","",R462 * N462)</f>
        <v/>
      </c>
      <c r="V462" s="4" t="n"/>
      <c r="W462" s="33">
        <f>IF(S462&amp;U462="","",U462 * S462)</f>
        <v/>
      </c>
      <c r="X462" s="33">
        <f>IF(W462="","",U462 + W462)</f>
        <v/>
      </c>
      <c r="Y462" s="33">
        <f>IF(T462="","",U462 * T462)</f>
        <v/>
      </c>
      <c r="Z462" s="34">
        <f>IF(U462="","",X462-V462-Y462)</f>
        <v/>
      </c>
    </row>
    <row r="463">
      <c r="A463" s="25" t="n">
        <v>459</v>
      </c>
      <c r="B463" s="26">
        <f>_xlfn.XLOOKUP(C463,purchase!C:C,pcon!B:B,"")</f>
        <v/>
      </c>
      <c r="C463" s="4" t="n"/>
      <c r="D463" s="29">
        <f>_xlfn.XLOOKUP(C463,purchase!C:C,pcon!D:D,"")</f>
        <v/>
      </c>
      <c r="E463" s="29">
        <f>_xlfn.XLOOKUP(C463,purchase!C:C,pcon!E:E,"")</f>
        <v/>
      </c>
      <c r="F463" s="4" t="n"/>
      <c r="G463" s="27" t="n"/>
      <c r="H463" s="28" t="n"/>
      <c r="I463" s="4" t="n"/>
      <c r="J463" s="4" t="n"/>
      <c r="K463" s="4" t="n"/>
      <c r="L463" s="30">
        <f>IF(J463="","",J463-K463)</f>
        <v/>
      </c>
      <c r="M463" s="4" t="n"/>
      <c r="N463" s="30">
        <f>IF(L463="","",L463-M463)</f>
        <v/>
      </c>
      <c r="O463" s="31" t="n"/>
      <c r="P463" s="32">
        <f>IF(O463="","",N463 * O463)</f>
        <v/>
      </c>
      <c r="Q463" s="10">
        <f>_xlfn.XLOOKUP(C463,pcon!C:C,pcon!L:L,"")</f>
        <v/>
      </c>
      <c r="R463" s="98">
        <f>(Q463 / 80) * (O463 * 100)</f>
        <v/>
      </c>
      <c r="S463" s="31" t="n"/>
      <c r="T463" s="31" t="n"/>
      <c r="U463" s="33">
        <f>IF(N463="","",R463 * N463)</f>
        <v/>
      </c>
      <c r="V463" s="4" t="n"/>
      <c r="W463" s="33">
        <f>IF(S463&amp;U463="","",U463 * S463)</f>
        <v/>
      </c>
      <c r="X463" s="33">
        <f>IF(W463="","",U463 + W463)</f>
        <v/>
      </c>
      <c r="Y463" s="33">
        <f>IF(T463="","",U463 * T463)</f>
        <v/>
      </c>
      <c r="Z463" s="34">
        <f>IF(U463="","",X463-V463-Y463)</f>
        <v/>
      </c>
    </row>
    <row r="464">
      <c r="A464" s="25" t="n">
        <v>460</v>
      </c>
      <c r="B464" s="26">
        <f>_xlfn.XLOOKUP(C464,purchase!C:C,pcon!B:B,"")</f>
        <v/>
      </c>
      <c r="C464" s="4" t="n"/>
      <c r="D464" s="29">
        <f>_xlfn.XLOOKUP(C464,purchase!C:C,pcon!D:D,"")</f>
        <v/>
      </c>
      <c r="E464" s="29">
        <f>_xlfn.XLOOKUP(C464,purchase!C:C,pcon!E:E,"")</f>
        <v/>
      </c>
      <c r="F464" s="4" t="n"/>
      <c r="G464" s="27" t="n"/>
      <c r="H464" s="28" t="n"/>
      <c r="I464" s="4" t="n"/>
      <c r="J464" s="4" t="n"/>
      <c r="K464" s="4" t="n"/>
      <c r="L464" s="30">
        <f>IF(J464="","",J464-K464)</f>
        <v/>
      </c>
      <c r="M464" s="4" t="n"/>
      <c r="N464" s="30">
        <f>IF(L464="","",L464-M464)</f>
        <v/>
      </c>
      <c r="O464" s="31" t="n"/>
      <c r="P464" s="32">
        <f>IF(O464="","",N464 * O464)</f>
        <v/>
      </c>
      <c r="Q464" s="10">
        <f>_xlfn.XLOOKUP(C464,pcon!C:C,pcon!L:L,"")</f>
        <v/>
      </c>
      <c r="R464" s="98">
        <f>(Q464 / 80) * (O464 * 100)</f>
        <v/>
      </c>
      <c r="S464" s="31" t="n"/>
      <c r="T464" s="31" t="n"/>
      <c r="U464" s="33">
        <f>IF(N464="","",R464 * N464)</f>
        <v/>
      </c>
      <c r="V464" s="4" t="n"/>
      <c r="W464" s="33">
        <f>IF(S464&amp;U464="","",U464 * S464)</f>
        <v/>
      </c>
      <c r="X464" s="33">
        <f>IF(W464="","",U464 + W464)</f>
        <v/>
      </c>
      <c r="Y464" s="33">
        <f>IF(T464="","",U464 * T464)</f>
        <v/>
      </c>
      <c r="Z464" s="34">
        <f>IF(U464="","",X464-V464-Y464)</f>
        <v/>
      </c>
    </row>
    <row r="465">
      <c r="A465" s="25" t="n">
        <v>461</v>
      </c>
      <c r="B465" s="26">
        <f>_xlfn.XLOOKUP(C465,purchase!C:C,pcon!B:B,"")</f>
        <v/>
      </c>
      <c r="C465" s="4" t="n"/>
      <c r="D465" s="29">
        <f>_xlfn.XLOOKUP(C465,purchase!C:C,pcon!D:D,"")</f>
        <v/>
      </c>
      <c r="E465" s="29">
        <f>_xlfn.XLOOKUP(C465,purchase!C:C,pcon!E:E,"")</f>
        <v/>
      </c>
      <c r="F465" s="4" t="n"/>
      <c r="G465" s="27" t="n"/>
      <c r="H465" s="28" t="n"/>
      <c r="I465" s="4" t="n"/>
      <c r="J465" s="4" t="n"/>
      <c r="K465" s="4" t="n"/>
      <c r="L465" s="30">
        <f>IF(J465="","",J465-K465)</f>
        <v/>
      </c>
      <c r="M465" s="4" t="n"/>
      <c r="N465" s="30">
        <f>IF(L465="","",L465-M465)</f>
        <v/>
      </c>
      <c r="O465" s="31" t="n"/>
      <c r="P465" s="32">
        <f>IF(O465="","",N465 * O465)</f>
        <v/>
      </c>
      <c r="Q465" s="10">
        <f>_xlfn.XLOOKUP(C465,pcon!C:C,pcon!L:L,"")</f>
        <v/>
      </c>
      <c r="R465" s="98">
        <f>(Q465 / 80) * (O465 * 100)</f>
        <v/>
      </c>
      <c r="S465" s="31" t="n"/>
      <c r="T465" s="31" t="n"/>
      <c r="U465" s="33">
        <f>IF(N465="","",R465 * N465)</f>
        <v/>
      </c>
      <c r="V465" s="4" t="n"/>
      <c r="W465" s="33">
        <f>IF(S465&amp;U465="","",U465 * S465)</f>
        <v/>
      </c>
      <c r="X465" s="33">
        <f>IF(W465="","",U465 + W465)</f>
        <v/>
      </c>
      <c r="Y465" s="33">
        <f>IF(T465="","",U465 * T465)</f>
        <v/>
      </c>
      <c r="Z465" s="34">
        <f>IF(U465="","",X465-V465-Y465)</f>
        <v/>
      </c>
    </row>
    <row r="466">
      <c r="A466" s="25" t="n">
        <v>462</v>
      </c>
      <c r="B466" s="26">
        <f>_xlfn.XLOOKUP(C466,purchase!C:C,pcon!B:B,"")</f>
        <v/>
      </c>
      <c r="C466" s="4" t="n"/>
      <c r="D466" s="29">
        <f>_xlfn.XLOOKUP(C466,purchase!C:C,pcon!D:D,"")</f>
        <v/>
      </c>
      <c r="E466" s="29">
        <f>_xlfn.XLOOKUP(C466,purchase!C:C,pcon!E:E,"")</f>
        <v/>
      </c>
      <c r="F466" s="4" t="n"/>
      <c r="G466" s="27" t="n"/>
      <c r="H466" s="28" t="n"/>
      <c r="I466" s="4" t="n"/>
      <c r="J466" s="4" t="n"/>
      <c r="K466" s="4" t="n"/>
      <c r="L466" s="30">
        <f>IF(J466="","",J466-K466)</f>
        <v/>
      </c>
      <c r="M466" s="4" t="n"/>
      <c r="N466" s="30">
        <f>IF(L466="","",L466-M466)</f>
        <v/>
      </c>
      <c r="O466" s="31" t="n"/>
      <c r="P466" s="32">
        <f>IF(O466="","",N466 * O466)</f>
        <v/>
      </c>
      <c r="Q466" s="10">
        <f>_xlfn.XLOOKUP(C466,pcon!C:C,pcon!L:L,"")</f>
        <v/>
      </c>
      <c r="R466" s="98">
        <f>(Q466 / 80) * (O466 * 100)</f>
        <v/>
      </c>
      <c r="S466" s="31" t="n"/>
      <c r="T466" s="31" t="n"/>
      <c r="U466" s="33">
        <f>IF(N466="","",R466 * N466)</f>
        <v/>
      </c>
      <c r="V466" s="4" t="n"/>
      <c r="W466" s="33">
        <f>IF(S466&amp;U466="","",U466 * S466)</f>
        <v/>
      </c>
      <c r="X466" s="33">
        <f>IF(W466="","",U466 + W466)</f>
        <v/>
      </c>
      <c r="Y466" s="33">
        <f>IF(T466="","",U466 * T466)</f>
        <v/>
      </c>
      <c r="Z466" s="34">
        <f>IF(U466="","",X466-V466-Y466)</f>
        <v/>
      </c>
    </row>
    <row r="467">
      <c r="A467" s="25" t="n">
        <v>463</v>
      </c>
      <c r="B467" s="26">
        <f>_xlfn.XLOOKUP(C467,purchase!C:C,pcon!B:B,"")</f>
        <v/>
      </c>
      <c r="C467" s="4" t="n"/>
      <c r="D467" s="29">
        <f>_xlfn.XLOOKUP(C467,purchase!C:C,pcon!D:D,"")</f>
        <v/>
      </c>
      <c r="E467" s="29">
        <f>_xlfn.XLOOKUP(C467,purchase!C:C,pcon!E:E,"")</f>
        <v/>
      </c>
      <c r="F467" s="4" t="n"/>
      <c r="G467" s="27" t="n"/>
      <c r="H467" s="28" t="n"/>
      <c r="I467" s="4" t="n"/>
      <c r="J467" s="4" t="n"/>
      <c r="K467" s="4" t="n"/>
      <c r="L467" s="30">
        <f>IF(J467="","",J467-K467)</f>
        <v/>
      </c>
      <c r="M467" s="4" t="n"/>
      <c r="N467" s="30">
        <f>IF(L467="","",L467-M467)</f>
        <v/>
      </c>
      <c r="O467" s="31" t="n"/>
      <c r="P467" s="32">
        <f>IF(O467="","",N467 * O467)</f>
        <v/>
      </c>
      <c r="Q467" s="10">
        <f>_xlfn.XLOOKUP(C467,pcon!C:C,pcon!L:L,"")</f>
        <v/>
      </c>
      <c r="R467" s="98">
        <f>(Q467 / 80) * (O467 * 100)</f>
        <v/>
      </c>
      <c r="S467" s="31" t="n"/>
      <c r="T467" s="31" t="n"/>
      <c r="U467" s="33">
        <f>IF(N467="","",R467 * N467)</f>
        <v/>
      </c>
      <c r="V467" s="4" t="n"/>
      <c r="W467" s="33">
        <f>IF(S467&amp;U467="","",U467 * S467)</f>
        <v/>
      </c>
      <c r="X467" s="33">
        <f>IF(W467="","",U467 + W467)</f>
        <v/>
      </c>
      <c r="Y467" s="33">
        <f>IF(T467="","",U467 * T467)</f>
        <v/>
      </c>
      <c r="Z467" s="34">
        <f>IF(U467="","",X467-V467-Y467)</f>
        <v/>
      </c>
    </row>
    <row r="468">
      <c r="A468" s="25" t="n">
        <v>464</v>
      </c>
      <c r="B468" s="26">
        <f>_xlfn.XLOOKUP(C468,purchase!C:C,pcon!B:B,"")</f>
        <v/>
      </c>
      <c r="C468" s="4" t="n"/>
      <c r="D468" s="29">
        <f>_xlfn.XLOOKUP(C468,purchase!C:C,pcon!D:D,"")</f>
        <v/>
      </c>
      <c r="E468" s="29">
        <f>_xlfn.XLOOKUP(C468,purchase!C:C,pcon!E:E,"")</f>
        <v/>
      </c>
      <c r="F468" s="4" t="n"/>
      <c r="G468" s="27" t="n"/>
      <c r="H468" s="28" t="n"/>
      <c r="I468" s="4" t="n"/>
      <c r="J468" s="4" t="n"/>
      <c r="K468" s="4" t="n"/>
      <c r="L468" s="30">
        <f>IF(J468="","",J468-K468)</f>
        <v/>
      </c>
      <c r="M468" s="4" t="n"/>
      <c r="N468" s="30">
        <f>IF(L468="","",L468-M468)</f>
        <v/>
      </c>
      <c r="O468" s="31" t="n"/>
      <c r="P468" s="32">
        <f>IF(O468="","",N468 * O468)</f>
        <v/>
      </c>
      <c r="Q468" s="10">
        <f>_xlfn.XLOOKUP(C468,pcon!C:C,pcon!L:L,"")</f>
        <v/>
      </c>
      <c r="R468" s="98">
        <f>(Q468 / 80) * (O468 * 100)</f>
        <v/>
      </c>
      <c r="S468" s="31" t="n"/>
      <c r="T468" s="31" t="n"/>
      <c r="U468" s="33">
        <f>IF(N468="","",R468 * N468)</f>
        <v/>
      </c>
      <c r="V468" s="4" t="n"/>
      <c r="W468" s="33">
        <f>IF(S468&amp;U468="","",U468 * S468)</f>
        <v/>
      </c>
      <c r="X468" s="33">
        <f>IF(W468="","",U468 + W468)</f>
        <v/>
      </c>
      <c r="Y468" s="33">
        <f>IF(T468="","",U468 * T468)</f>
        <v/>
      </c>
      <c r="Z468" s="34">
        <f>IF(U468="","",X468-V468-Y468)</f>
        <v/>
      </c>
    </row>
    <row r="469">
      <c r="A469" s="25" t="n">
        <v>465</v>
      </c>
      <c r="B469" s="26">
        <f>_xlfn.XLOOKUP(C469,purchase!C:C,pcon!B:B,"")</f>
        <v/>
      </c>
      <c r="C469" s="4" t="n"/>
      <c r="D469" s="29">
        <f>_xlfn.XLOOKUP(C469,purchase!C:C,pcon!D:D,"")</f>
        <v/>
      </c>
      <c r="E469" s="29">
        <f>_xlfn.XLOOKUP(C469,purchase!C:C,pcon!E:E,"")</f>
        <v/>
      </c>
      <c r="F469" s="4" t="n"/>
      <c r="G469" s="27" t="n"/>
      <c r="H469" s="28" t="n"/>
      <c r="I469" s="4" t="n"/>
      <c r="J469" s="4" t="n"/>
      <c r="K469" s="4" t="n"/>
      <c r="L469" s="30">
        <f>IF(J469="","",J469-K469)</f>
        <v/>
      </c>
      <c r="M469" s="4" t="n"/>
      <c r="N469" s="30">
        <f>IF(L469="","",L469-M469)</f>
        <v/>
      </c>
      <c r="O469" s="31" t="n"/>
      <c r="P469" s="32">
        <f>IF(O469="","",N469 * O469)</f>
        <v/>
      </c>
      <c r="Q469" s="10">
        <f>_xlfn.XLOOKUP(C469,pcon!C:C,pcon!L:L,"")</f>
        <v/>
      </c>
      <c r="R469" s="98">
        <f>(Q469 / 80) * (O469 * 100)</f>
        <v/>
      </c>
      <c r="S469" s="31" t="n"/>
      <c r="T469" s="31" t="n"/>
      <c r="U469" s="33">
        <f>IF(N469="","",R469 * N469)</f>
        <v/>
      </c>
      <c r="V469" s="4" t="n"/>
      <c r="W469" s="33">
        <f>IF(S469&amp;U469="","",U469 * S469)</f>
        <v/>
      </c>
      <c r="X469" s="33">
        <f>IF(W469="","",U469 + W469)</f>
        <v/>
      </c>
      <c r="Y469" s="33">
        <f>IF(T469="","",U469 * T469)</f>
        <v/>
      </c>
      <c r="Z469" s="34">
        <f>IF(U469="","",X469-V469-Y469)</f>
        <v/>
      </c>
    </row>
    <row r="470">
      <c r="A470" s="25" t="n">
        <v>466</v>
      </c>
      <c r="B470" s="26">
        <f>_xlfn.XLOOKUP(C470,purchase!C:C,pcon!B:B,"")</f>
        <v/>
      </c>
      <c r="C470" s="4" t="n"/>
      <c r="D470" s="29">
        <f>_xlfn.XLOOKUP(C470,purchase!C:C,pcon!D:D,"")</f>
        <v/>
      </c>
      <c r="E470" s="29">
        <f>_xlfn.XLOOKUP(C470,purchase!C:C,pcon!E:E,"")</f>
        <v/>
      </c>
      <c r="F470" s="4" t="n"/>
      <c r="G470" s="27" t="n"/>
      <c r="H470" s="28" t="n"/>
      <c r="I470" s="4" t="n"/>
      <c r="J470" s="4" t="n"/>
      <c r="K470" s="4" t="n"/>
      <c r="L470" s="30">
        <f>IF(J470="","",J470-K470)</f>
        <v/>
      </c>
      <c r="M470" s="4" t="n"/>
      <c r="N470" s="30">
        <f>IF(L470="","",L470-M470)</f>
        <v/>
      </c>
      <c r="O470" s="31" t="n"/>
      <c r="P470" s="32">
        <f>IF(O470="","",N470 * O470)</f>
        <v/>
      </c>
      <c r="Q470" s="10">
        <f>_xlfn.XLOOKUP(C470,pcon!C:C,pcon!L:L,"")</f>
        <v/>
      </c>
      <c r="R470" s="98">
        <f>(Q470 / 80) * (O470 * 100)</f>
        <v/>
      </c>
      <c r="S470" s="31" t="n"/>
      <c r="T470" s="31" t="n"/>
      <c r="U470" s="33">
        <f>IF(N470="","",R470 * N470)</f>
        <v/>
      </c>
      <c r="V470" s="4" t="n"/>
      <c r="W470" s="33">
        <f>IF(S470&amp;U470="","",U470 * S470)</f>
        <v/>
      </c>
      <c r="X470" s="33">
        <f>IF(W470="","",U470 + W470)</f>
        <v/>
      </c>
      <c r="Y470" s="33">
        <f>IF(T470="","",U470 * T470)</f>
        <v/>
      </c>
      <c r="Z470" s="34">
        <f>IF(U470="","",X470-V470-Y470)</f>
        <v/>
      </c>
    </row>
    <row r="471">
      <c r="A471" s="25" t="n">
        <v>467</v>
      </c>
      <c r="B471" s="26">
        <f>_xlfn.XLOOKUP(C471,purchase!C:C,pcon!B:B,"")</f>
        <v/>
      </c>
      <c r="C471" s="4" t="n"/>
      <c r="D471" s="29">
        <f>_xlfn.XLOOKUP(C471,purchase!C:C,pcon!D:D,"")</f>
        <v/>
      </c>
      <c r="E471" s="29">
        <f>_xlfn.XLOOKUP(C471,purchase!C:C,pcon!E:E,"")</f>
        <v/>
      </c>
      <c r="F471" s="4" t="n"/>
      <c r="G471" s="27" t="n"/>
      <c r="H471" s="28" t="n"/>
      <c r="I471" s="4" t="n"/>
      <c r="J471" s="4" t="n"/>
      <c r="K471" s="4" t="n"/>
      <c r="L471" s="30">
        <f>IF(J471="","",J471-K471)</f>
        <v/>
      </c>
      <c r="M471" s="4" t="n"/>
      <c r="N471" s="30">
        <f>IF(L471="","",L471-M471)</f>
        <v/>
      </c>
      <c r="O471" s="31" t="n"/>
      <c r="P471" s="32">
        <f>IF(O471="","",N471 * O471)</f>
        <v/>
      </c>
      <c r="Q471" s="10">
        <f>_xlfn.XLOOKUP(C471,pcon!C:C,pcon!L:L,"")</f>
        <v/>
      </c>
      <c r="R471" s="98">
        <f>(Q471 / 80) * (O471 * 100)</f>
        <v/>
      </c>
      <c r="S471" s="31" t="n"/>
      <c r="T471" s="31" t="n"/>
      <c r="U471" s="33">
        <f>IF(N471="","",R471 * N471)</f>
        <v/>
      </c>
      <c r="V471" s="4" t="n"/>
      <c r="W471" s="33">
        <f>IF(S471&amp;U471="","",U471 * S471)</f>
        <v/>
      </c>
      <c r="X471" s="33">
        <f>IF(W471="","",U471 + W471)</f>
        <v/>
      </c>
      <c r="Y471" s="33">
        <f>IF(T471="","",U471 * T471)</f>
        <v/>
      </c>
      <c r="Z471" s="34">
        <f>IF(U471="","",X471-V471-Y471)</f>
        <v/>
      </c>
    </row>
    <row r="472">
      <c r="A472" s="25" t="n">
        <v>468</v>
      </c>
      <c r="B472" s="26">
        <f>_xlfn.XLOOKUP(C472,purchase!C:C,pcon!B:B,"")</f>
        <v/>
      </c>
      <c r="C472" s="4" t="n"/>
      <c r="D472" s="29">
        <f>_xlfn.XLOOKUP(C472,purchase!C:C,pcon!D:D,"")</f>
        <v/>
      </c>
      <c r="E472" s="29">
        <f>_xlfn.XLOOKUP(C472,purchase!C:C,pcon!E:E,"")</f>
        <v/>
      </c>
      <c r="F472" s="4" t="n"/>
      <c r="G472" s="27" t="n"/>
      <c r="H472" s="28" t="n"/>
      <c r="I472" s="4" t="n"/>
      <c r="J472" s="4" t="n"/>
      <c r="K472" s="4" t="n"/>
      <c r="L472" s="30">
        <f>IF(J472="","",J472-K472)</f>
        <v/>
      </c>
      <c r="M472" s="4" t="n"/>
      <c r="N472" s="30">
        <f>IF(L472="","",L472-M472)</f>
        <v/>
      </c>
      <c r="O472" s="31" t="n"/>
      <c r="P472" s="32">
        <f>IF(O472="","",N472 * O472)</f>
        <v/>
      </c>
      <c r="Q472" s="10">
        <f>_xlfn.XLOOKUP(C472,pcon!C:C,pcon!L:L,"")</f>
        <v/>
      </c>
      <c r="R472" s="98">
        <f>(Q472 / 80) * (O472 * 100)</f>
        <v/>
      </c>
      <c r="S472" s="31" t="n"/>
      <c r="T472" s="31" t="n"/>
      <c r="U472" s="33">
        <f>IF(N472="","",R472 * N472)</f>
        <v/>
      </c>
      <c r="V472" s="4" t="n"/>
      <c r="W472" s="33">
        <f>IF(S472&amp;U472="","",U472 * S472)</f>
        <v/>
      </c>
      <c r="X472" s="33">
        <f>IF(W472="","",U472 + W472)</f>
        <v/>
      </c>
      <c r="Y472" s="33">
        <f>IF(T472="","",U472 * T472)</f>
        <v/>
      </c>
      <c r="Z472" s="34">
        <f>IF(U472="","",X472-V472-Y472)</f>
        <v/>
      </c>
    </row>
    <row r="473">
      <c r="A473" s="25" t="n">
        <v>469</v>
      </c>
      <c r="B473" s="26">
        <f>_xlfn.XLOOKUP(C473,purchase!C:C,pcon!B:B,"")</f>
        <v/>
      </c>
      <c r="C473" s="4" t="n"/>
      <c r="D473" s="29">
        <f>_xlfn.XLOOKUP(C473,purchase!C:C,pcon!D:D,"")</f>
        <v/>
      </c>
      <c r="E473" s="29">
        <f>_xlfn.XLOOKUP(C473,purchase!C:C,pcon!E:E,"")</f>
        <v/>
      </c>
      <c r="F473" s="4" t="n"/>
      <c r="G473" s="27" t="n"/>
      <c r="H473" s="28" t="n"/>
      <c r="I473" s="4" t="n"/>
      <c r="J473" s="4" t="n"/>
      <c r="K473" s="4" t="n"/>
      <c r="L473" s="30">
        <f>IF(J473="","",J473-K473)</f>
        <v/>
      </c>
      <c r="M473" s="4" t="n"/>
      <c r="N473" s="30">
        <f>IF(L473="","",L473-M473)</f>
        <v/>
      </c>
      <c r="O473" s="31" t="n"/>
      <c r="P473" s="32">
        <f>IF(O473="","",N473 * O473)</f>
        <v/>
      </c>
      <c r="Q473" s="10">
        <f>_xlfn.XLOOKUP(C473,pcon!C:C,pcon!L:L,"")</f>
        <v/>
      </c>
      <c r="R473" s="98">
        <f>(Q473 / 80) * (O473 * 100)</f>
        <v/>
      </c>
      <c r="S473" s="31" t="n"/>
      <c r="T473" s="31" t="n"/>
      <c r="U473" s="33">
        <f>IF(N473="","",R473 * N473)</f>
        <v/>
      </c>
      <c r="V473" s="4" t="n"/>
      <c r="W473" s="33">
        <f>IF(S473&amp;U473="","",U473 * S473)</f>
        <v/>
      </c>
      <c r="X473" s="33">
        <f>IF(W473="","",U473 + W473)</f>
        <v/>
      </c>
      <c r="Y473" s="33">
        <f>IF(T473="","",U473 * T473)</f>
        <v/>
      </c>
      <c r="Z473" s="34">
        <f>IF(U473="","",X473-V473-Y473)</f>
        <v/>
      </c>
    </row>
    <row r="474">
      <c r="A474" s="25" t="n">
        <v>470</v>
      </c>
      <c r="B474" s="26">
        <f>_xlfn.XLOOKUP(C474,purchase!C:C,pcon!B:B,"")</f>
        <v/>
      </c>
      <c r="C474" s="4" t="n"/>
      <c r="D474" s="29">
        <f>_xlfn.XLOOKUP(C474,purchase!C:C,pcon!D:D,"")</f>
        <v/>
      </c>
      <c r="E474" s="29">
        <f>_xlfn.XLOOKUP(C474,purchase!C:C,pcon!E:E,"")</f>
        <v/>
      </c>
      <c r="F474" s="4" t="n"/>
      <c r="G474" s="27" t="n"/>
      <c r="H474" s="28" t="n"/>
      <c r="I474" s="4" t="n"/>
      <c r="J474" s="4" t="n"/>
      <c r="K474" s="4" t="n"/>
      <c r="L474" s="30">
        <f>IF(J474="","",J474-K474)</f>
        <v/>
      </c>
      <c r="M474" s="4" t="n"/>
      <c r="N474" s="30">
        <f>IF(L474="","",L474-M474)</f>
        <v/>
      </c>
      <c r="O474" s="31" t="n"/>
      <c r="P474" s="32">
        <f>IF(O474="","",N474 * O474)</f>
        <v/>
      </c>
      <c r="Q474" s="10">
        <f>_xlfn.XLOOKUP(C474,pcon!C:C,pcon!L:L,"")</f>
        <v/>
      </c>
      <c r="R474" s="98">
        <f>(Q474 / 80) * (O474 * 100)</f>
        <v/>
      </c>
      <c r="S474" s="31" t="n"/>
      <c r="T474" s="31" t="n"/>
      <c r="U474" s="33">
        <f>IF(N474="","",R474 * N474)</f>
        <v/>
      </c>
      <c r="V474" s="4" t="n"/>
      <c r="W474" s="33">
        <f>IF(S474&amp;U474="","",U474 * S474)</f>
        <v/>
      </c>
      <c r="X474" s="33">
        <f>IF(W474="","",U474 + W474)</f>
        <v/>
      </c>
      <c r="Y474" s="33">
        <f>IF(T474="","",U474 * T474)</f>
        <v/>
      </c>
      <c r="Z474" s="34">
        <f>IF(U474="","",X474-V474-Y474)</f>
        <v/>
      </c>
    </row>
    <row r="475">
      <c r="A475" s="25" t="n">
        <v>471</v>
      </c>
      <c r="B475" s="26">
        <f>_xlfn.XLOOKUP(C475,purchase!C:C,pcon!B:B,"")</f>
        <v/>
      </c>
      <c r="C475" s="4" t="n"/>
      <c r="D475" s="29">
        <f>_xlfn.XLOOKUP(C475,purchase!C:C,pcon!D:D,"")</f>
        <v/>
      </c>
      <c r="E475" s="29">
        <f>_xlfn.XLOOKUP(C475,purchase!C:C,pcon!E:E,"")</f>
        <v/>
      </c>
      <c r="F475" s="4" t="n"/>
      <c r="G475" s="27" t="n"/>
      <c r="H475" s="28" t="n"/>
      <c r="I475" s="4" t="n"/>
      <c r="J475" s="4" t="n"/>
      <c r="K475" s="4" t="n"/>
      <c r="L475" s="30">
        <f>IF(J475="","",J475-K475)</f>
        <v/>
      </c>
      <c r="M475" s="4" t="n"/>
      <c r="N475" s="30">
        <f>IF(L475="","",L475-M475)</f>
        <v/>
      </c>
      <c r="O475" s="31" t="n"/>
      <c r="P475" s="32">
        <f>IF(O475="","",N475 * O475)</f>
        <v/>
      </c>
      <c r="Q475" s="10">
        <f>_xlfn.XLOOKUP(C475,pcon!C:C,pcon!L:L,"")</f>
        <v/>
      </c>
      <c r="R475" s="98">
        <f>(Q475 / 80) * (O475 * 100)</f>
        <v/>
      </c>
      <c r="S475" s="31" t="n"/>
      <c r="T475" s="31" t="n"/>
      <c r="U475" s="33">
        <f>IF(N475="","",R475 * N475)</f>
        <v/>
      </c>
      <c r="V475" s="4" t="n"/>
      <c r="W475" s="33">
        <f>IF(S475&amp;U475="","",U475 * S475)</f>
        <v/>
      </c>
      <c r="X475" s="33">
        <f>IF(W475="","",U475 + W475)</f>
        <v/>
      </c>
      <c r="Y475" s="33">
        <f>IF(T475="","",U475 * T475)</f>
        <v/>
      </c>
      <c r="Z475" s="34">
        <f>IF(U475="","",X475-V475-Y475)</f>
        <v/>
      </c>
    </row>
    <row r="476">
      <c r="A476" s="25" t="n">
        <v>472</v>
      </c>
      <c r="B476" s="26">
        <f>_xlfn.XLOOKUP(C476,purchase!C:C,pcon!B:B,"")</f>
        <v/>
      </c>
      <c r="C476" s="4" t="n"/>
      <c r="D476" s="29">
        <f>_xlfn.XLOOKUP(C476,purchase!C:C,pcon!D:D,"")</f>
        <v/>
      </c>
      <c r="E476" s="29">
        <f>_xlfn.XLOOKUP(C476,purchase!C:C,pcon!E:E,"")</f>
        <v/>
      </c>
      <c r="F476" s="4" t="n"/>
      <c r="G476" s="27" t="n"/>
      <c r="H476" s="28" t="n"/>
      <c r="I476" s="4" t="n"/>
      <c r="J476" s="4" t="n"/>
      <c r="K476" s="4" t="n"/>
      <c r="L476" s="30">
        <f>IF(J476="","",J476-K476)</f>
        <v/>
      </c>
      <c r="M476" s="4" t="n"/>
      <c r="N476" s="30">
        <f>IF(L476="","",L476-M476)</f>
        <v/>
      </c>
      <c r="O476" s="31" t="n"/>
      <c r="P476" s="32">
        <f>IF(O476="","",N476 * O476)</f>
        <v/>
      </c>
      <c r="Q476" s="10">
        <f>_xlfn.XLOOKUP(C476,pcon!C:C,pcon!L:L,"")</f>
        <v/>
      </c>
      <c r="R476" s="98">
        <f>(Q476 / 80) * (O476 * 100)</f>
        <v/>
      </c>
      <c r="S476" s="31" t="n"/>
      <c r="T476" s="31" t="n"/>
      <c r="U476" s="33">
        <f>IF(N476="","",R476 * N476)</f>
        <v/>
      </c>
      <c r="V476" s="4" t="n"/>
      <c r="W476" s="33">
        <f>IF(S476&amp;U476="","",U476 * S476)</f>
        <v/>
      </c>
      <c r="X476" s="33">
        <f>IF(W476="","",U476 + W476)</f>
        <v/>
      </c>
      <c r="Y476" s="33">
        <f>IF(T476="","",U476 * T476)</f>
        <v/>
      </c>
      <c r="Z476" s="34">
        <f>IF(U476="","",X476-V476-Y476)</f>
        <v/>
      </c>
    </row>
    <row r="477">
      <c r="A477" s="25" t="n">
        <v>473</v>
      </c>
      <c r="B477" s="26">
        <f>_xlfn.XLOOKUP(C477,purchase!C:C,pcon!B:B,"")</f>
        <v/>
      </c>
      <c r="C477" s="4" t="n"/>
      <c r="D477" s="29">
        <f>_xlfn.XLOOKUP(C477,purchase!C:C,pcon!D:D,"")</f>
        <v/>
      </c>
      <c r="E477" s="29">
        <f>_xlfn.XLOOKUP(C477,purchase!C:C,pcon!E:E,"")</f>
        <v/>
      </c>
      <c r="F477" s="4" t="n"/>
      <c r="G477" s="27" t="n"/>
      <c r="H477" s="28" t="n"/>
      <c r="I477" s="4" t="n"/>
      <c r="J477" s="4" t="n"/>
      <c r="K477" s="4" t="n"/>
      <c r="L477" s="30">
        <f>IF(J477="","",J477-K477)</f>
        <v/>
      </c>
      <c r="M477" s="4" t="n"/>
      <c r="N477" s="30">
        <f>IF(L477="","",L477-M477)</f>
        <v/>
      </c>
      <c r="O477" s="31" t="n"/>
      <c r="P477" s="32">
        <f>IF(O477="","",N477 * O477)</f>
        <v/>
      </c>
      <c r="Q477" s="10">
        <f>_xlfn.XLOOKUP(C477,pcon!C:C,pcon!L:L,"")</f>
        <v/>
      </c>
      <c r="R477" s="98">
        <f>(Q477 / 80) * (O477 * 100)</f>
        <v/>
      </c>
      <c r="S477" s="31" t="n"/>
      <c r="T477" s="31" t="n"/>
      <c r="U477" s="33">
        <f>IF(N477="","",R477 * N477)</f>
        <v/>
      </c>
      <c r="V477" s="4" t="n"/>
      <c r="W477" s="33">
        <f>IF(S477&amp;U477="","",U477 * S477)</f>
        <v/>
      </c>
      <c r="X477" s="33">
        <f>IF(W477="","",U477 + W477)</f>
        <v/>
      </c>
      <c r="Y477" s="33">
        <f>IF(T477="","",U477 * T477)</f>
        <v/>
      </c>
      <c r="Z477" s="34">
        <f>IF(U477="","",X477-V477-Y477)</f>
        <v/>
      </c>
    </row>
    <row r="478">
      <c r="A478" s="25" t="n">
        <v>474</v>
      </c>
      <c r="B478" s="26">
        <f>_xlfn.XLOOKUP(C478,purchase!C:C,pcon!B:B,"")</f>
        <v/>
      </c>
      <c r="C478" s="4" t="n"/>
      <c r="D478" s="29">
        <f>_xlfn.XLOOKUP(C478,purchase!C:C,pcon!D:D,"")</f>
        <v/>
      </c>
      <c r="E478" s="29">
        <f>_xlfn.XLOOKUP(C478,purchase!C:C,pcon!E:E,"")</f>
        <v/>
      </c>
      <c r="F478" s="4" t="n"/>
      <c r="G478" s="27" t="n"/>
      <c r="H478" s="28" t="n"/>
      <c r="I478" s="4" t="n"/>
      <c r="J478" s="4" t="n"/>
      <c r="K478" s="4" t="n"/>
      <c r="L478" s="30">
        <f>IF(J478="","",J478-K478)</f>
        <v/>
      </c>
      <c r="M478" s="4" t="n"/>
      <c r="N478" s="30">
        <f>IF(L478="","",L478-M478)</f>
        <v/>
      </c>
      <c r="O478" s="31" t="n"/>
      <c r="P478" s="32">
        <f>IF(O478="","",N478 * O478)</f>
        <v/>
      </c>
      <c r="Q478" s="10">
        <f>_xlfn.XLOOKUP(C478,pcon!C:C,pcon!L:L,"")</f>
        <v/>
      </c>
      <c r="R478" s="98">
        <f>(Q478 / 80) * (O478 * 100)</f>
        <v/>
      </c>
      <c r="S478" s="31" t="n"/>
      <c r="T478" s="31" t="n"/>
      <c r="U478" s="33">
        <f>IF(N478="","",R478 * N478)</f>
        <v/>
      </c>
      <c r="V478" s="4" t="n"/>
      <c r="W478" s="33">
        <f>IF(S478&amp;U478="","",U478 * S478)</f>
        <v/>
      </c>
      <c r="X478" s="33">
        <f>IF(W478="","",U478 + W478)</f>
        <v/>
      </c>
      <c r="Y478" s="33">
        <f>IF(T478="","",U478 * T478)</f>
        <v/>
      </c>
      <c r="Z478" s="34">
        <f>IF(U478="","",X478-V478-Y478)</f>
        <v/>
      </c>
    </row>
    <row r="479">
      <c r="A479" s="25" t="n">
        <v>475</v>
      </c>
      <c r="B479" s="26">
        <f>_xlfn.XLOOKUP(C479,purchase!C:C,pcon!B:B,"")</f>
        <v/>
      </c>
      <c r="C479" s="4" t="n"/>
      <c r="D479" s="29">
        <f>_xlfn.XLOOKUP(C479,purchase!C:C,pcon!D:D,"")</f>
        <v/>
      </c>
      <c r="E479" s="29">
        <f>_xlfn.XLOOKUP(C479,purchase!C:C,pcon!E:E,"")</f>
        <v/>
      </c>
      <c r="F479" s="4" t="n"/>
      <c r="G479" s="27" t="n"/>
      <c r="H479" s="28" t="n"/>
      <c r="I479" s="4" t="n"/>
      <c r="J479" s="4" t="n"/>
      <c r="K479" s="4" t="n"/>
      <c r="L479" s="30">
        <f>IF(J479="","",J479-K479)</f>
        <v/>
      </c>
      <c r="M479" s="4" t="n"/>
      <c r="N479" s="30">
        <f>IF(L479="","",L479-M479)</f>
        <v/>
      </c>
      <c r="O479" s="31" t="n"/>
      <c r="P479" s="32">
        <f>IF(O479="","",N479 * O479)</f>
        <v/>
      </c>
      <c r="Q479" s="10">
        <f>_xlfn.XLOOKUP(C479,pcon!C:C,pcon!L:L,"")</f>
        <v/>
      </c>
      <c r="R479" s="98">
        <f>(Q479 / 80) * (O479 * 100)</f>
        <v/>
      </c>
      <c r="S479" s="31" t="n"/>
      <c r="T479" s="31" t="n"/>
      <c r="U479" s="33">
        <f>IF(N479="","",R479 * N479)</f>
        <v/>
      </c>
      <c r="V479" s="4" t="n"/>
      <c r="W479" s="33">
        <f>IF(S479&amp;U479="","",U479 * S479)</f>
        <v/>
      </c>
      <c r="X479" s="33">
        <f>IF(W479="","",U479 + W479)</f>
        <v/>
      </c>
      <c r="Y479" s="33">
        <f>IF(T479="","",U479 * T479)</f>
        <v/>
      </c>
      <c r="Z479" s="34">
        <f>IF(U479="","",X479-V479-Y479)</f>
        <v/>
      </c>
    </row>
    <row r="480">
      <c r="A480" s="25" t="n">
        <v>476</v>
      </c>
      <c r="B480" s="26">
        <f>_xlfn.XLOOKUP(C480,purchase!C:C,pcon!B:B,"")</f>
        <v/>
      </c>
      <c r="C480" s="4" t="n"/>
      <c r="D480" s="29">
        <f>_xlfn.XLOOKUP(C480,purchase!C:C,pcon!D:D,"")</f>
        <v/>
      </c>
      <c r="E480" s="29">
        <f>_xlfn.XLOOKUP(C480,purchase!C:C,pcon!E:E,"")</f>
        <v/>
      </c>
      <c r="F480" s="4" t="n"/>
      <c r="G480" s="27" t="n"/>
      <c r="H480" s="28" t="n"/>
      <c r="I480" s="4" t="n"/>
      <c r="J480" s="4" t="n"/>
      <c r="K480" s="4" t="n"/>
      <c r="L480" s="30">
        <f>IF(J480="","",J480-K480)</f>
        <v/>
      </c>
      <c r="M480" s="4" t="n"/>
      <c r="N480" s="30">
        <f>IF(L480="","",L480-M480)</f>
        <v/>
      </c>
      <c r="O480" s="31" t="n"/>
      <c r="P480" s="32">
        <f>IF(O480="","",N480 * O480)</f>
        <v/>
      </c>
      <c r="Q480" s="10">
        <f>_xlfn.XLOOKUP(C480,pcon!C:C,pcon!L:L,"")</f>
        <v/>
      </c>
      <c r="R480" s="98">
        <f>(Q480 / 80) * (O480 * 100)</f>
        <v/>
      </c>
      <c r="S480" s="31" t="n"/>
      <c r="T480" s="31" t="n"/>
      <c r="U480" s="33">
        <f>IF(N480="","",R480 * N480)</f>
        <v/>
      </c>
      <c r="V480" s="4" t="n"/>
      <c r="W480" s="33">
        <f>IF(S480&amp;U480="","",U480 * S480)</f>
        <v/>
      </c>
      <c r="X480" s="33">
        <f>IF(W480="","",U480 + W480)</f>
        <v/>
      </c>
      <c r="Y480" s="33">
        <f>IF(T480="","",U480 * T480)</f>
        <v/>
      </c>
      <c r="Z480" s="34">
        <f>IF(U480="","",X480-V480-Y480)</f>
        <v/>
      </c>
    </row>
    <row r="481">
      <c r="A481" s="25" t="n">
        <v>477</v>
      </c>
      <c r="B481" s="26">
        <f>_xlfn.XLOOKUP(C481,purchase!C:C,pcon!B:B,"")</f>
        <v/>
      </c>
      <c r="C481" s="4" t="n"/>
      <c r="D481" s="29">
        <f>_xlfn.XLOOKUP(C481,purchase!C:C,pcon!D:D,"")</f>
        <v/>
      </c>
      <c r="E481" s="29">
        <f>_xlfn.XLOOKUP(C481,purchase!C:C,pcon!E:E,"")</f>
        <v/>
      </c>
      <c r="F481" s="4" t="n"/>
      <c r="G481" s="27" t="n"/>
      <c r="H481" s="28" t="n"/>
      <c r="I481" s="4" t="n"/>
      <c r="J481" s="4" t="n"/>
      <c r="K481" s="4" t="n"/>
      <c r="L481" s="30">
        <f>IF(J481="","",J481-K481)</f>
        <v/>
      </c>
      <c r="M481" s="4" t="n"/>
      <c r="N481" s="30">
        <f>IF(L481="","",L481-M481)</f>
        <v/>
      </c>
      <c r="O481" s="31" t="n"/>
      <c r="P481" s="32">
        <f>IF(O481="","",N481 * O481)</f>
        <v/>
      </c>
      <c r="Q481" s="10">
        <f>_xlfn.XLOOKUP(C481,pcon!C:C,pcon!L:L,"")</f>
        <v/>
      </c>
      <c r="R481" s="98">
        <f>(Q481 / 80) * (O481 * 100)</f>
        <v/>
      </c>
      <c r="S481" s="31" t="n"/>
      <c r="T481" s="31" t="n"/>
      <c r="U481" s="33">
        <f>IF(N481="","",R481 * N481)</f>
        <v/>
      </c>
      <c r="V481" s="4" t="n"/>
      <c r="W481" s="33">
        <f>IF(S481&amp;U481="","",U481 * S481)</f>
        <v/>
      </c>
      <c r="X481" s="33">
        <f>IF(W481="","",U481 + W481)</f>
        <v/>
      </c>
      <c r="Y481" s="33">
        <f>IF(T481="","",U481 * T481)</f>
        <v/>
      </c>
      <c r="Z481" s="34">
        <f>IF(U481="","",X481-V481-Y481)</f>
        <v/>
      </c>
    </row>
    <row r="482">
      <c r="A482" s="25" t="n">
        <v>478</v>
      </c>
      <c r="B482" s="26">
        <f>_xlfn.XLOOKUP(C482,purchase!C:C,pcon!B:B,"")</f>
        <v/>
      </c>
      <c r="C482" s="4" t="n"/>
      <c r="D482" s="29">
        <f>_xlfn.XLOOKUP(C482,purchase!C:C,pcon!D:D,"")</f>
        <v/>
      </c>
      <c r="E482" s="29">
        <f>_xlfn.XLOOKUP(C482,purchase!C:C,pcon!E:E,"")</f>
        <v/>
      </c>
      <c r="F482" s="4" t="n"/>
      <c r="G482" s="27" t="n"/>
      <c r="H482" s="28" t="n"/>
      <c r="I482" s="4" t="n"/>
      <c r="J482" s="4" t="n"/>
      <c r="K482" s="4" t="n"/>
      <c r="L482" s="30">
        <f>IF(J482="","",J482-K482)</f>
        <v/>
      </c>
      <c r="M482" s="4" t="n"/>
      <c r="N482" s="30">
        <f>IF(L482="","",L482-M482)</f>
        <v/>
      </c>
      <c r="O482" s="31" t="n"/>
      <c r="P482" s="32">
        <f>IF(O482="","",N482 * O482)</f>
        <v/>
      </c>
      <c r="Q482" s="10">
        <f>_xlfn.XLOOKUP(C482,pcon!C:C,pcon!L:L,"")</f>
        <v/>
      </c>
      <c r="R482" s="98">
        <f>(Q482 / 80) * (O482 * 100)</f>
        <v/>
      </c>
      <c r="S482" s="31" t="n"/>
      <c r="T482" s="31" t="n"/>
      <c r="U482" s="33">
        <f>IF(N482="","",R482 * N482)</f>
        <v/>
      </c>
      <c r="V482" s="4" t="n"/>
      <c r="W482" s="33">
        <f>IF(S482&amp;U482="","",U482 * S482)</f>
        <v/>
      </c>
      <c r="X482" s="33">
        <f>IF(W482="","",U482 + W482)</f>
        <v/>
      </c>
      <c r="Y482" s="33">
        <f>IF(T482="","",U482 * T482)</f>
        <v/>
      </c>
      <c r="Z482" s="34">
        <f>IF(U482="","",X482-V482-Y482)</f>
        <v/>
      </c>
    </row>
    <row r="483">
      <c r="A483" s="25" t="n">
        <v>479</v>
      </c>
      <c r="B483" s="26">
        <f>_xlfn.XLOOKUP(C483,purchase!C:C,pcon!B:B,"")</f>
        <v/>
      </c>
      <c r="C483" s="4" t="n"/>
      <c r="D483" s="29">
        <f>_xlfn.XLOOKUP(C483,purchase!C:C,pcon!D:D,"")</f>
        <v/>
      </c>
      <c r="E483" s="29">
        <f>_xlfn.XLOOKUP(C483,purchase!C:C,pcon!E:E,"")</f>
        <v/>
      </c>
      <c r="F483" s="4" t="n"/>
      <c r="G483" s="27" t="n"/>
      <c r="H483" s="28" t="n"/>
      <c r="I483" s="4" t="n"/>
      <c r="J483" s="4" t="n"/>
      <c r="K483" s="4" t="n"/>
      <c r="L483" s="30">
        <f>IF(J483="","",J483-K483)</f>
        <v/>
      </c>
      <c r="M483" s="4" t="n"/>
      <c r="N483" s="30">
        <f>IF(L483="","",L483-M483)</f>
        <v/>
      </c>
      <c r="O483" s="31" t="n"/>
      <c r="P483" s="32">
        <f>IF(O483="","",N483 * O483)</f>
        <v/>
      </c>
      <c r="Q483" s="10">
        <f>_xlfn.XLOOKUP(C483,pcon!C:C,pcon!L:L,"")</f>
        <v/>
      </c>
      <c r="R483" s="98">
        <f>(Q483 / 80) * (O483 * 100)</f>
        <v/>
      </c>
      <c r="S483" s="31" t="n"/>
      <c r="T483" s="31" t="n"/>
      <c r="U483" s="33">
        <f>IF(N483="","",R483 * N483)</f>
        <v/>
      </c>
      <c r="V483" s="4" t="n"/>
      <c r="W483" s="33">
        <f>IF(S483&amp;U483="","",U483 * S483)</f>
        <v/>
      </c>
      <c r="X483" s="33">
        <f>IF(W483="","",U483 + W483)</f>
        <v/>
      </c>
      <c r="Y483" s="33">
        <f>IF(T483="","",U483 * T483)</f>
        <v/>
      </c>
      <c r="Z483" s="34">
        <f>IF(U483="","",X483-V483-Y483)</f>
        <v/>
      </c>
    </row>
    <row r="484">
      <c r="A484" s="25" t="n">
        <v>480</v>
      </c>
      <c r="B484" s="26">
        <f>_xlfn.XLOOKUP(C484,purchase!C:C,pcon!B:B,"")</f>
        <v/>
      </c>
      <c r="C484" s="4" t="n"/>
      <c r="D484" s="29">
        <f>_xlfn.XLOOKUP(C484,purchase!C:C,pcon!D:D,"")</f>
        <v/>
      </c>
      <c r="E484" s="29">
        <f>_xlfn.XLOOKUP(C484,purchase!C:C,pcon!E:E,"")</f>
        <v/>
      </c>
      <c r="F484" s="4" t="n"/>
      <c r="G484" s="27" t="n"/>
      <c r="H484" s="28" t="n"/>
      <c r="I484" s="4" t="n"/>
      <c r="J484" s="4" t="n"/>
      <c r="K484" s="4" t="n"/>
      <c r="L484" s="30">
        <f>IF(J484="","",J484-K484)</f>
        <v/>
      </c>
      <c r="M484" s="4" t="n"/>
      <c r="N484" s="30">
        <f>IF(L484="","",L484-M484)</f>
        <v/>
      </c>
      <c r="O484" s="31" t="n"/>
      <c r="P484" s="32">
        <f>IF(O484="","",N484 * O484)</f>
        <v/>
      </c>
      <c r="Q484" s="10">
        <f>_xlfn.XLOOKUP(C484,pcon!C:C,pcon!L:L,"")</f>
        <v/>
      </c>
      <c r="R484" s="98">
        <f>(Q484 / 80) * (O484 * 100)</f>
        <v/>
      </c>
      <c r="S484" s="31" t="n"/>
      <c r="T484" s="31" t="n"/>
      <c r="U484" s="33">
        <f>IF(N484="","",R484 * N484)</f>
        <v/>
      </c>
      <c r="V484" s="4" t="n"/>
      <c r="W484" s="33">
        <f>IF(S484&amp;U484="","",U484 * S484)</f>
        <v/>
      </c>
      <c r="X484" s="33">
        <f>IF(W484="","",U484 + W484)</f>
        <v/>
      </c>
      <c r="Y484" s="33">
        <f>IF(T484="","",U484 * T484)</f>
        <v/>
      </c>
      <c r="Z484" s="34">
        <f>IF(U484="","",X484-V484-Y484)</f>
        <v/>
      </c>
    </row>
    <row r="485">
      <c r="A485" s="25" t="n">
        <v>481</v>
      </c>
      <c r="B485" s="26">
        <f>_xlfn.XLOOKUP(C485,purchase!C:C,pcon!B:B,"")</f>
        <v/>
      </c>
      <c r="C485" s="4" t="n"/>
      <c r="D485" s="29">
        <f>_xlfn.XLOOKUP(C485,purchase!C:C,pcon!D:D,"")</f>
        <v/>
      </c>
      <c r="E485" s="29">
        <f>_xlfn.XLOOKUP(C485,purchase!C:C,pcon!E:E,"")</f>
        <v/>
      </c>
      <c r="F485" s="4" t="n"/>
      <c r="G485" s="27" t="n"/>
      <c r="H485" s="28" t="n"/>
      <c r="I485" s="4" t="n"/>
      <c r="J485" s="4" t="n"/>
      <c r="K485" s="4" t="n"/>
      <c r="L485" s="30">
        <f>IF(J485="","",J485-K485)</f>
        <v/>
      </c>
      <c r="M485" s="4" t="n"/>
      <c r="N485" s="30">
        <f>IF(L485="","",L485-M485)</f>
        <v/>
      </c>
      <c r="O485" s="31" t="n"/>
      <c r="P485" s="32">
        <f>IF(O485="","",N485 * O485)</f>
        <v/>
      </c>
      <c r="Q485" s="10">
        <f>_xlfn.XLOOKUP(C485,pcon!C:C,pcon!L:L,"")</f>
        <v/>
      </c>
      <c r="R485" s="98">
        <f>(Q485 / 80) * (O485 * 100)</f>
        <v/>
      </c>
      <c r="S485" s="31" t="n"/>
      <c r="T485" s="31" t="n"/>
      <c r="U485" s="33">
        <f>IF(N485="","",R485 * N485)</f>
        <v/>
      </c>
      <c r="V485" s="4" t="n"/>
      <c r="W485" s="33">
        <f>IF(S485&amp;U485="","",U485 * S485)</f>
        <v/>
      </c>
      <c r="X485" s="33">
        <f>IF(W485="","",U485 + W485)</f>
        <v/>
      </c>
      <c r="Y485" s="33">
        <f>IF(T485="","",U485 * T485)</f>
        <v/>
      </c>
      <c r="Z485" s="34">
        <f>IF(U485="","",X485-V485-Y485)</f>
        <v/>
      </c>
    </row>
    <row r="486">
      <c r="A486" s="25" t="n">
        <v>482</v>
      </c>
      <c r="B486" s="26">
        <f>_xlfn.XLOOKUP(C486,purchase!C:C,pcon!B:B,"")</f>
        <v/>
      </c>
      <c r="C486" s="4" t="n"/>
      <c r="D486" s="29">
        <f>_xlfn.XLOOKUP(C486,purchase!C:C,pcon!D:D,"")</f>
        <v/>
      </c>
      <c r="E486" s="29">
        <f>_xlfn.XLOOKUP(C486,purchase!C:C,pcon!E:E,"")</f>
        <v/>
      </c>
      <c r="F486" s="4" t="n"/>
      <c r="G486" s="27" t="n"/>
      <c r="H486" s="28" t="n"/>
      <c r="I486" s="4" t="n"/>
      <c r="J486" s="4" t="n"/>
      <c r="K486" s="4" t="n"/>
      <c r="L486" s="30">
        <f>IF(J486="","",J486-K486)</f>
        <v/>
      </c>
      <c r="M486" s="4" t="n"/>
      <c r="N486" s="30">
        <f>IF(L486="","",L486-M486)</f>
        <v/>
      </c>
      <c r="O486" s="31" t="n"/>
      <c r="P486" s="32">
        <f>IF(O486="","",N486 * O486)</f>
        <v/>
      </c>
      <c r="Q486" s="10">
        <f>_xlfn.XLOOKUP(C486,pcon!C:C,pcon!L:L,"")</f>
        <v/>
      </c>
      <c r="R486" s="98">
        <f>(Q486 / 80) * (O486 * 100)</f>
        <v/>
      </c>
      <c r="S486" s="31" t="n"/>
      <c r="T486" s="31" t="n"/>
      <c r="U486" s="33">
        <f>IF(N486="","",R486 * N486)</f>
        <v/>
      </c>
      <c r="V486" s="4" t="n"/>
      <c r="W486" s="33">
        <f>IF(S486&amp;U486="","",U486 * S486)</f>
        <v/>
      </c>
      <c r="X486" s="33">
        <f>IF(W486="","",U486 + W486)</f>
        <v/>
      </c>
      <c r="Y486" s="33">
        <f>IF(T486="","",U486 * T486)</f>
        <v/>
      </c>
      <c r="Z486" s="34">
        <f>IF(U486="","",X486-V486-Y486)</f>
        <v/>
      </c>
    </row>
    <row r="487">
      <c r="A487" s="25" t="n">
        <v>483</v>
      </c>
      <c r="B487" s="26">
        <f>_xlfn.XLOOKUP(C487,purchase!C:C,pcon!B:B,"")</f>
        <v/>
      </c>
      <c r="C487" s="4" t="n"/>
      <c r="D487" s="29">
        <f>_xlfn.XLOOKUP(C487,purchase!C:C,pcon!D:D,"")</f>
        <v/>
      </c>
      <c r="E487" s="29">
        <f>_xlfn.XLOOKUP(C487,purchase!C:C,pcon!E:E,"")</f>
        <v/>
      </c>
      <c r="F487" s="4" t="n"/>
      <c r="G487" s="27" t="n"/>
      <c r="H487" s="28" t="n"/>
      <c r="I487" s="4" t="n"/>
      <c r="J487" s="4" t="n"/>
      <c r="K487" s="4" t="n"/>
      <c r="L487" s="30">
        <f>IF(J487="","",J487-K487)</f>
        <v/>
      </c>
      <c r="M487" s="4" t="n"/>
      <c r="N487" s="30">
        <f>IF(L487="","",L487-M487)</f>
        <v/>
      </c>
      <c r="O487" s="31" t="n"/>
      <c r="P487" s="32">
        <f>IF(O487="","",N487 * O487)</f>
        <v/>
      </c>
      <c r="Q487" s="10">
        <f>_xlfn.XLOOKUP(C487,pcon!C:C,pcon!L:L,"")</f>
        <v/>
      </c>
      <c r="R487" s="98">
        <f>(Q487 / 80) * (O487 * 100)</f>
        <v/>
      </c>
      <c r="S487" s="31" t="n"/>
      <c r="T487" s="31" t="n"/>
      <c r="U487" s="33">
        <f>IF(N487="","",R487 * N487)</f>
        <v/>
      </c>
      <c r="V487" s="4" t="n"/>
      <c r="W487" s="33">
        <f>IF(S487&amp;U487="","",U487 * S487)</f>
        <v/>
      </c>
      <c r="X487" s="33">
        <f>IF(W487="","",U487 + W487)</f>
        <v/>
      </c>
      <c r="Y487" s="33">
        <f>IF(T487="","",U487 * T487)</f>
        <v/>
      </c>
      <c r="Z487" s="34">
        <f>IF(U487="","",X487-V487-Y487)</f>
        <v/>
      </c>
    </row>
    <row r="488">
      <c r="A488" s="25" t="n">
        <v>484</v>
      </c>
      <c r="B488" s="26">
        <f>_xlfn.XLOOKUP(C488,purchase!C:C,pcon!B:B,"")</f>
        <v/>
      </c>
      <c r="C488" s="4" t="n"/>
      <c r="D488" s="29">
        <f>_xlfn.XLOOKUP(C488,purchase!C:C,pcon!D:D,"")</f>
        <v/>
      </c>
      <c r="E488" s="29">
        <f>_xlfn.XLOOKUP(C488,purchase!C:C,pcon!E:E,"")</f>
        <v/>
      </c>
      <c r="F488" s="4" t="n"/>
      <c r="G488" s="27" t="n"/>
      <c r="H488" s="28" t="n"/>
      <c r="I488" s="4" t="n"/>
      <c r="J488" s="4" t="n"/>
      <c r="K488" s="4" t="n"/>
      <c r="L488" s="30">
        <f>IF(J488="","",J488-K488)</f>
        <v/>
      </c>
      <c r="M488" s="4" t="n"/>
      <c r="N488" s="30">
        <f>IF(L488="","",L488-M488)</f>
        <v/>
      </c>
      <c r="O488" s="31" t="n"/>
      <c r="P488" s="32">
        <f>IF(O488="","",N488 * O488)</f>
        <v/>
      </c>
      <c r="Q488" s="10">
        <f>_xlfn.XLOOKUP(C488,pcon!C:C,pcon!L:L,"")</f>
        <v/>
      </c>
      <c r="R488" s="98">
        <f>(Q488 / 80) * (O488 * 100)</f>
        <v/>
      </c>
      <c r="S488" s="31" t="n"/>
      <c r="T488" s="31" t="n"/>
      <c r="U488" s="33">
        <f>IF(N488="","",R488 * N488)</f>
        <v/>
      </c>
      <c r="V488" s="4" t="n"/>
      <c r="W488" s="33">
        <f>IF(S488&amp;U488="","",U488 * S488)</f>
        <v/>
      </c>
      <c r="X488" s="33">
        <f>IF(W488="","",U488 + W488)</f>
        <v/>
      </c>
      <c r="Y488" s="33">
        <f>IF(T488="","",U488 * T488)</f>
        <v/>
      </c>
      <c r="Z488" s="34">
        <f>IF(U488="","",X488-V488-Y488)</f>
        <v/>
      </c>
    </row>
    <row r="489">
      <c r="A489" s="25" t="n">
        <v>485</v>
      </c>
      <c r="B489" s="26">
        <f>_xlfn.XLOOKUP(C489,purchase!C:C,pcon!B:B,"")</f>
        <v/>
      </c>
      <c r="C489" s="4" t="n"/>
      <c r="D489" s="29">
        <f>_xlfn.XLOOKUP(C489,purchase!C:C,pcon!D:D,"")</f>
        <v/>
      </c>
      <c r="E489" s="29">
        <f>_xlfn.XLOOKUP(C489,purchase!C:C,pcon!E:E,"")</f>
        <v/>
      </c>
      <c r="F489" s="4" t="n"/>
      <c r="G489" s="27" t="n"/>
      <c r="H489" s="28" t="n"/>
      <c r="I489" s="4" t="n"/>
      <c r="J489" s="4" t="n"/>
      <c r="K489" s="4" t="n"/>
      <c r="L489" s="30">
        <f>IF(J489="","",J489-K489)</f>
        <v/>
      </c>
      <c r="M489" s="4" t="n"/>
      <c r="N489" s="30">
        <f>IF(L489="","",L489-M489)</f>
        <v/>
      </c>
      <c r="O489" s="31" t="n"/>
      <c r="P489" s="32">
        <f>IF(O489="","",N489 * O489)</f>
        <v/>
      </c>
      <c r="Q489" s="10">
        <f>_xlfn.XLOOKUP(C489,pcon!C:C,pcon!L:L,"")</f>
        <v/>
      </c>
      <c r="R489" s="98">
        <f>(Q489 / 80) * (O489 * 100)</f>
        <v/>
      </c>
      <c r="S489" s="31" t="n"/>
      <c r="T489" s="31" t="n"/>
      <c r="U489" s="33">
        <f>IF(N489="","",R489 * N489)</f>
        <v/>
      </c>
      <c r="V489" s="4" t="n"/>
      <c r="W489" s="33">
        <f>IF(S489&amp;U489="","",U489 * S489)</f>
        <v/>
      </c>
      <c r="X489" s="33">
        <f>IF(W489="","",U489 + W489)</f>
        <v/>
      </c>
      <c r="Y489" s="33">
        <f>IF(T489="","",U489 * T489)</f>
        <v/>
      </c>
      <c r="Z489" s="34">
        <f>IF(U489="","",X489-V489-Y489)</f>
        <v/>
      </c>
    </row>
    <row r="490">
      <c r="A490" s="25" t="n">
        <v>486</v>
      </c>
      <c r="B490" s="26">
        <f>_xlfn.XLOOKUP(C490,purchase!C:C,pcon!B:B,"")</f>
        <v/>
      </c>
      <c r="C490" s="4" t="n"/>
      <c r="D490" s="29">
        <f>_xlfn.XLOOKUP(C490,purchase!C:C,pcon!D:D,"")</f>
        <v/>
      </c>
      <c r="E490" s="29">
        <f>_xlfn.XLOOKUP(C490,purchase!C:C,pcon!E:E,"")</f>
        <v/>
      </c>
      <c r="F490" s="4" t="n"/>
      <c r="G490" s="27" t="n"/>
      <c r="H490" s="28" t="n"/>
      <c r="I490" s="4" t="n"/>
      <c r="J490" s="4" t="n"/>
      <c r="K490" s="4" t="n"/>
      <c r="L490" s="30">
        <f>IF(J490="","",J490-K490)</f>
        <v/>
      </c>
      <c r="M490" s="4" t="n"/>
      <c r="N490" s="30">
        <f>IF(L490="","",L490-M490)</f>
        <v/>
      </c>
      <c r="O490" s="31" t="n"/>
      <c r="P490" s="32">
        <f>IF(O490="","",N490 * O490)</f>
        <v/>
      </c>
      <c r="Q490" s="10">
        <f>_xlfn.XLOOKUP(C490,pcon!C:C,pcon!L:L,"")</f>
        <v/>
      </c>
      <c r="R490" s="98">
        <f>(Q490 / 80) * (O490 * 100)</f>
        <v/>
      </c>
      <c r="S490" s="31" t="n"/>
      <c r="T490" s="31" t="n"/>
      <c r="U490" s="33">
        <f>IF(N490="","",R490 * N490)</f>
        <v/>
      </c>
      <c r="V490" s="4" t="n"/>
      <c r="W490" s="33">
        <f>IF(S490&amp;U490="","",U490 * S490)</f>
        <v/>
      </c>
      <c r="X490" s="33">
        <f>IF(W490="","",U490 + W490)</f>
        <v/>
      </c>
      <c r="Y490" s="33">
        <f>IF(T490="","",U490 * T490)</f>
        <v/>
      </c>
      <c r="Z490" s="34">
        <f>IF(U490="","",X490-V490-Y490)</f>
        <v/>
      </c>
    </row>
    <row r="491">
      <c r="A491" s="25" t="n">
        <v>487</v>
      </c>
      <c r="B491" s="26">
        <f>_xlfn.XLOOKUP(C491,purchase!C:C,pcon!B:B,"")</f>
        <v/>
      </c>
      <c r="C491" s="4" t="n"/>
      <c r="D491" s="29">
        <f>_xlfn.XLOOKUP(C491,purchase!C:C,pcon!D:D,"")</f>
        <v/>
      </c>
      <c r="E491" s="29">
        <f>_xlfn.XLOOKUP(C491,purchase!C:C,pcon!E:E,"")</f>
        <v/>
      </c>
      <c r="F491" s="4" t="n"/>
      <c r="G491" s="27" t="n"/>
      <c r="H491" s="28" t="n"/>
      <c r="I491" s="4" t="n"/>
      <c r="J491" s="4" t="n"/>
      <c r="K491" s="4" t="n"/>
      <c r="L491" s="30">
        <f>IF(J491="","",J491-K491)</f>
        <v/>
      </c>
      <c r="M491" s="4" t="n"/>
      <c r="N491" s="30">
        <f>IF(L491="","",L491-M491)</f>
        <v/>
      </c>
      <c r="O491" s="31" t="n"/>
      <c r="P491" s="32">
        <f>IF(O491="","",N491 * O491)</f>
        <v/>
      </c>
      <c r="Q491" s="10">
        <f>_xlfn.XLOOKUP(C491,pcon!C:C,pcon!L:L,"")</f>
        <v/>
      </c>
      <c r="R491" s="98">
        <f>(Q491 / 80) * (O491 * 100)</f>
        <v/>
      </c>
      <c r="S491" s="31" t="n"/>
      <c r="T491" s="31" t="n"/>
      <c r="U491" s="33">
        <f>IF(N491="","",R491 * N491)</f>
        <v/>
      </c>
      <c r="V491" s="4" t="n"/>
      <c r="W491" s="33">
        <f>IF(S491&amp;U491="","",U491 * S491)</f>
        <v/>
      </c>
      <c r="X491" s="33">
        <f>IF(W491="","",U491 + W491)</f>
        <v/>
      </c>
      <c r="Y491" s="33">
        <f>IF(T491="","",U491 * T491)</f>
        <v/>
      </c>
      <c r="Z491" s="34">
        <f>IF(U491="","",X491-V491-Y491)</f>
        <v/>
      </c>
    </row>
    <row r="492">
      <c r="A492" s="25" t="n">
        <v>488</v>
      </c>
      <c r="B492" s="26">
        <f>_xlfn.XLOOKUP(C492,purchase!C:C,pcon!B:B,"")</f>
        <v/>
      </c>
      <c r="C492" s="4" t="n"/>
      <c r="D492" s="29">
        <f>_xlfn.XLOOKUP(C492,purchase!C:C,pcon!D:D,"")</f>
        <v/>
      </c>
      <c r="E492" s="29">
        <f>_xlfn.XLOOKUP(C492,purchase!C:C,pcon!E:E,"")</f>
        <v/>
      </c>
      <c r="F492" s="4" t="n"/>
      <c r="G492" s="27" t="n"/>
      <c r="H492" s="28" t="n"/>
      <c r="I492" s="4" t="n"/>
      <c r="J492" s="4" t="n"/>
      <c r="K492" s="4" t="n"/>
      <c r="L492" s="30">
        <f>IF(J492="","",J492-K492)</f>
        <v/>
      </c>
      <c r="M492" s="4" t="n"/>
      <c r="N492" s="30">
        <f>IF(L492="","",L492-M492)</f>
        <v/>
      </c>
      <c r="O492" s="31" t="n"/>
      <c r="P492" s="32">
        <f>IF(O492="","",N492 * O492)</f>
        <v/>
      </c>
      <c r="Q492" s="10">
        <f>_xlfn.XLOOKUP(C492,pcon!C:C,pcon!L:L,"")</f>
        <v/>
      </c>
      <c r="R492" s="98">
        <f>(Q492 / 80) * (O492 * 100)</f>
        <v/>
      </c>
      <c r="S492" s="31" t="n"/>
      <c r="T492" s="31" t="n"/>
      <c r="U492" s="33">
        <f>IF(N492="","",R492 * N492)</f>
        <v/>
      </c>
      <c r="V492" s="4" t="n"/>
      <c r="W492" s="33">
        <f>IF(S492&amp;U492="","",U492 * S492)</f>
        <v/>
      </c>
      <c r="X492" s="33">
        <f>IF(W492="","",U492 + W492)</f>
        <v/>
      </c>
      <c r="Y492" s="33">
        <f>IF(T492="","",U492 * T492)</f>
        <v/>
      </c>
      <c r="Z492" s="34">
        <f>IF(U492="","",X492-V492-Y492)</f>
        <v/>
      </c>
    </row>
    <row r="493">
      <c r="A493" s="25" t="n">
        <v>489</v>
      </c>
      <c r="B493" s="26">
        <f>_xlfn.XLOOKUP(C493,purchase!C:C,pcon!B:B,"")</f>
        <v/>
      </c>
      <c r="C493" s="4" t="n"/>
      <c r="D493" s="29">
        <f>_xlfn.XLOOKUP(C493,purchase!C:C,pcon!D:D,"")</f>
        <v/>
      </c>
      <c r="E493" s="29">
        <f>_xlfn.XLOOKUP(C493,purchase!C:C,pcon!E:E,"")</f>
        <v/>
      </c>
      <c r="F493" s="4" t="n"/>
      <c r="G493" s="27" t="n"/>
      <c r="H493" s="28" t="n"/>
      <c r="I493" s="4" t="n"/>
      <c r="J493" s="4" t="n"/>
      <c r="K493" s="4" t="n"/>
      <c r="L493" s="30">
        <f>IF(J493="","",J493-K493)</f>
        <v/>
      </c>
      <c r="M493" s="4" t="n"/>
      <c r="N493" s="30">
        <f>IF(L493="","",L493-M493)</f>
        <v/>
      </c>
      <c r="O493" s="31" t="n"/>
      <c r="P493" s="32">
        <f>IF(O493="","",N493 * O493)</f>
        <v/>
      </c>
      <c r="Q493" s="10">
        <f>_xlfn.XLOOKUP(C493,pcon!C:C,pcon!L:L,"")</f>
        <v/>
      </c>
      <c r="R493" s="98">
        <f>(Q493 / 80) * (O493 * 100)</f>
        <v/>
      </c>
      <c r="S493" s="31" t="n"/>
      <c r="T493" s="31" t="n"/>
      <c r="U493" s="33">
        <f>IF(N493="","",R493 * N493)</f>
        <v/>
      </c>
      <c r="V493" s="4" t="n"/>
      <c r="W493" s="33">
        <f>IF(S493&amp;U493="","",U493 * S493)</f>
        <v/>
      </c>
      <c r="X493" s="33">
        <f>IF(W493="","",U493 + W493)</f>
        <v/>
      </c>
      <c r="Y493" s="33">
        <f>IF(T493="","",U493 * T493)</f>
        <v/>
      </c>
      <c r="Z493" s="34">
        <f>IF(U493="","",X493-V493-Y493)</f>
        <v/>
      </c>
    </row>
    <row r="494">
      <c r="A494" s="25" t="n">
        <v>490</v>
      </c>
      <c r="B494" s="26">
        <f>_xlfn.XLOOKUP(C494,purchase!C:C,pcon!B:B,"")</f>
        <v/>
      </c>
      <c r="C494" s="4" t="n"/>
      <c r="D494" s="29">
        <f>_xlfn.XLOOKUP(C494,purchase!C:C,pcon!D:D,"")</f>
        <v/>
      </c>
      <c r="E494" s="29">
        <f>_xlfn.XLOOKUP(C494,purchase!C:C,pcon!E:E,"")</f>
        <v/>
      </c>
      <c r="F494" s="4" t="n"/>
      <c r="G494" s="27" t="n"/>
      <c r="H494" s="28" t="n"/>
      <c r="I494" s="4" t="n"/>
      <c r="J494" s="4" t="n"/>
      <c r="K494" s="4" t="n"/>
      <c r="L494" s="30">
        <f>IF(J494="","",J494-K494)</f>
        <v/>
      </c>
      <c r="M494" s="4" t="n"/>
      <c r="N494" s="30">
        <f>IF(L494="","",L494-M494)</f>
        <v/>
      </c>
      <c r="O494" s="31" t="n"/>
      <c r="P494" s="32">
        <f>IF(O494="","",N494 * O494)</f>
        <v/>
      </c>
      <c r="Q494" s="10">
        <f>_xlfn.XLOOKUP(C494,pcon!C:C,pcon!L:L,"")</f>
        <v/>
      </c>
      <c r="R494" s="98">
        <f>(Q494 / 80) * (O494 * 100)</f>
        <v/>
      </c>
      <c r="S494" s="31" t="n"/>
      <c r="T494" s="31" t="n"/>
      <c r="U494" s="33">
        <f>IF(N494="","",R494 * N494)</f>
        <v/>
      </c>
      <c r="V494" s="4" t="n"/>
      <c r="W494" s="33">
        <f>IF(S494&amp;U494="","",U494 * S494)</f>
        <v/>
      </c>
      <c r="X494" s="33">
        <f>IF(W494="","",U494 + W494)</f>
        <v/>
      </c>
      <c r="Y494" s="33">
        <f>IF(T494="","",U494 * T494)</f>
        <v/>
      </c>
      <c r="Z494" s="34">
        <f>IF(U494="","",X494-V494-Y494)</f>
        <v/>
      </c>
    </row>
    <row r="495">
      <c r="A495" s="25" t="n">
        <v>491</v>
      </c>
      <c r="B495" s="26">
        <f>_xlfn.XLOOKUP(C495,purchase!C:C,pcon!B:B,"")</f>
        <v/>
      </c>
      <c r="C495" s="4" t="n"/>
      <c r="D495" s="29">
        <f>_xlfn.XLOOKUP(C495,purchase!C:C,pcon!D:D,"")</f>
        <v/>
      </c>
      <c r="E495" s="29">
        <f>_xlfn.XLOOKUP(C495,purchase!C:C,pcon!E:E,"")</f>
        <v/>
      </c>
      <c r="F495" s="4" t="n"/>
      <c r="G495" s="27" t="n"/>
      <c r="H495" s="28" t="n"/>
      <c r="I495" s="4" t="n"/>
      <c r="J495" s="4" t="n"/>
      <c r="K495" s="4" t="n"/>
      <c r="L495" s="30">
        <f>IF(J495="","",J495-K495)</f>
        <v/>
      </c>
      <c r="M495" s="4" t="n"/>
      <c r="N495" s="30">
        <f>IF(L495="","",L495-M495)</f>
        <v/>
      </c>
      <c r="O495" s="31" t="n"/>
      <c r="P495" s="32">
        <f>IF(O495="","",N495 * O495)</f>
        <v/>
      </c>
      <c r="Q495" s="10">
        <f>_xlfn.XLOOKUP(C495,pcon!C:C,pcon!L:L,"")</f>
        <v/>
      </c>
      <c r="R495" s="98">
        <f>(Q495 / 80) * (O495 * 100)</f>
        <v/>
      </c>
      <c r="S495" s="31" t="n"/>
      <c r="T495" s="31" t="n"/>
      <c r="U495" s="33">
        <f>IF(N495="","",R495 * N495)</f>
        <v/>
      </c>
      <c r="V495" s="4" t="n"/>
      <c r="W495" s="33">
        <f>IF(S495&amp;U495="","",U495 * S495)</f>
        <v/>
      </c>
      <c r="X495" s="33">
        <f>IF(W495="","",U495 + W495)</f>
        <v/>
      </c>
      <c r="Y495" s="33">
        <f>IF(T495="","",U495 * T495)</f>
        <v/>
      </c>
      <c r="Z495" s="34">
        <f>IF(U495="","",X495-V495-Y495)</f>
        <v/>
      </c>
    </row>
    <row r="496">
      <c r="A496" s="25" t="n">
        <v>492</v>
      </c>
      <c r="B496" s="26">
        <f>_xlfn.XLOOKUP(C496,purchase!C:C,pcon!B:B,"")</f>
        <v/>
      </c>
      <c r="C496" s="4" t="n"/>
      <c r="D496" s="29">
        <f>_xlfn.XLOOKUP(C496,purchase!C:C,pcon!D:D,"")</f>
        <v/>
      </c>
      <c r="E496" s="29">
        <f>_xlfn.XLOOKUP(C496,purchase!C:C,pcon!E:E,"")</f>
        <v/>
      </c>
      <c r="F496" s="4" t="n"/>
      <c r="G496" s="27" t="n"/>
      <c r="H496" s="28" t="n"/>
      <c r="I496" s="4" t="n"/>
      <c r="J496" s="4" t="n"/>
      <c r="K496" s="4" t="n"/>
      <c r="L496" s="30">
        <f>IF(J496="","",J496-K496)</f>
        <v/>
      </c>
      <c r="M496" s="4" t="n"/>
      <c r="N496" s="30">
        <f>IF(L496="","",L496-M496)</f>
        <v/>
      </c>
      <c r="O496" s="31" t="n"/>
      <c r="P496" s="32">
        <f>IF(O496="","",N496 * O496)</f>
        <v/>
      </c>
      <c r="Q496" s="10">
        <f>_xlfn.XLOOKUP(C496,pcon!C:C,pcon!L:L,"")</f>
        <v/>
      </c>
      <c r="R496" s="98">
        <f>(Q496 / 80) * (O496 * 100)</f>
        <v/>
      </c>
      <c r="S496" s="31" t="n"/>
      <c r="T496" s="31" t="n"/>
      <c r="U496" s="33">
        <f>IF(N496="","",R496 * N496)</f>
        <v/>
      </c>
      <c r="V496" s="4" t="n"/>
      <c r="W496" s="33">
        <f>IF(S496&amp;U496="","",U496 * S496)</f>
        <v/>
      </c>
      <c r="X496" s="33">
        <f>IF(W496="","",U496 + W496)</f>
        <v/>
      </c>
      <c r="Y496" s="33">
        <f>IF(T496="","",U496 * T496)</f>
        <v/>
      </c>
      <c r="Z496" s="34">
        <f>IF(U496="","",X496-V496-Y496)</f>
        <v/>
      </c>
    </row>
    <row r="497">
      <c r="A497" s="25" t="n">
        <v>493</v>
      </c>
      <c r="B497" s="26">
        <f>_xlfn.XLOOKUP(C497,purchase!C:C,pcon!B:B,"")</f>
        <v/>
      </c>
      <c r="C497" s="4" t="n"/>
      <c r="D497" s="29">
        <f>_xlfn.XLOOKUP(C497,purchase!C:C,pcon!D:D,"")</f>
        <v/>
      </c>
      <c r="E497" s="29">
        <f>_xlfn.XLOOKUP(C497,purchase!C:C,pcon!E:E,"")</f>
        <v/>
      </c>
      <c r="F497" s="4" t="n"/>
      <c r="G497" s="27" t="n"/>
      <c r="H497" s="28" t="n"/>
      <c r="I497" s="4" t="n"/>
      <c r="J497" s="4" t="n"/>
      <c r="K497" s="4" t="n"/>
      <c r="L497" s="30">
        <f>IF(J497="","",J497-K497)</f>
        <v/>
      </c>
      <c r="M497" s="4" t="n"/>
      <c r="N497" s="30">
        <f>IF(L497="","",L497-M497)</f>
        <v/>
      </c>
      <c r="O497" s="31" t="n"/>
      <c r="P497" s="32">
        <f>IF(O497="","",N497 * O497)</f>
        <v/>
      </c>
      <c r="Q497" s="10">
        <f>_xlfn.XLOOKUP(C497,pcon!C:C,pcon!L:L,"")</f>
        <v/>
      </c>
      <c r="R497" s="98">
        <f>(Q497 / 80) * (O497 * 100)</f>
        <v/>
      </c>
      <c r="S497" s="31" t="n"/>
      <c r="T497" s="31" t="n"/>
      <c r="U497" s="33">
        <f>IF(N497="","",R497 * N497)</f>
        <v/>
      </c>
      <c r="V497" s="4" t="n"/>
      <c r="W497" s="33">
        <f>IF(S497&amp;U497="","",U497 * S497)</f>
        <v/>
      </c>
      <c r="X497" s="33">
        <f>IF(W497="","",U497 + W497)</f>
        <v/>
      </c>
      <c r="Y497" s="33">
        <f>IF(T497="","",U497 * T497)</f>
        <v/>
      </c>
      <c r="Z497" s="34">
        <f>IF(U497="","",X497-V497-Y497)</f>
        <v/>
      </c>
    </row>
    <row r="498">
      <c r="A498" s="25" t="n">
        <v>494</v>
      </c>
      <c r="B498" s="26">
        <f>_xlfn.XLOOKUP(C498,purchase!C:C,pcon!B:B,"")</f>
        <v/>
      </c>
      <c r="C498" s="4" t="n"/>
      <c r="D498" s="29">
        <f>_xlfn.XLOOKUP(C498,purchase!C:C,pcon!D:D,"")</f>
        <v/>
      </c>
      <c r="E498" s="29">
        <f>_xlfn.XLOOKUP(C498,purchase!C:C,pcon!E:E,"")</f>
        <v/>
      </c>
      <c r="F498" s="4" t="n"/>
      <c r="G498" s="27" t="n"/>
      <c r="H498" s="28" t="n"/>
      <c r="I498" s="4" t="n"/>
      <c r="J498" s="4" t="n"/>
      <c r="K498" s="4" t="n"/>
      <c r="L498" s="30">
        <f>IF(J498="","",J498-K498)</f>
        <v/>
      </c>
      <c r="M498" s="4" t="n"/>
      <c r="N498" s="30">
        <f>IF(L498="","",L498-M498)</f>
        <v/>
      </c>
      <c r="O498" s="31" t="n"/>
      <c r="P498" s="32">
        <f>IF(O498="","",N498 * O498)</f>
        <v/>
      </c>
      <c r="Q498" s="10">
        <f>_xlfn.XLOOKUP(C498,pcon!C:C,pcon!L:L,"")</f>
        <v/>
      </c>
      <c r="R498" s="98">
        <f>(Q498 / 80) * (O498 * 100)</f>
        <v/>
      </c>
      <c r="S498" s="31" t="n"/>
      <c r="T498" s="31" t="n"/>
      <c r="U498" s="33">
        <f>IF(N498="","",R498 * N498)</f>
        <v/>
      </c>
      <c r="V498" s="4" t="n"/>
      <c r="W498" s="33">
        <f>IF(S498&amp;U498="","",U498 * S498)</f>
        <v/>
      </c>
      <c r="X498" s="33">
        <f>IF(W498="","",U498 + W498)</f>
        <v/>
      </c>
      <c r="Y498" s="33">
        <f>IF(T498="","",U498 * T498)</f>
        <v/>
      </c>
      <c r="Z498" s="34">
        <f>IF(U498="","",X498-V498-Y498)</f>
        <v/>
      </c>
    </row>
    <row r="499">
      <c r="A499" s="25" t="n">
        <v>495</v>
      </c>
      <c r="B499" s="26">
        <f>_xlfn.XLOOKUP(C499,purchase!C:C,pcon!B:B,"")</f>
        <v/>
      </c>
      <c r="C499" s="4" t="n"/>
      <c r="D499" s="29">
        <f>_xlfn.XLOOKUP(C499,purchase!C:C,pcon!D:D,"")</f>
        <v/>
      </c>
      <c r="E499" s="29">
        <f>_xlfn.XLOOKUP(C499,purchase!C:C,pcon!E:E,"")</f>
        <v/>
      </c>
      <c r="F499" s="4" t="n"/>
      <c r="G499" s="27" t="n"/>
      <c r="H499" s="28" t="n"/>
      <c r="I499" s="4" t="n"/>
      <c r="J499" s="4" t="n"/>
      <c r="K499" s="4" t="n"/>
      <c r="L499" s="30">
        <f>IF(J499="","",J499-K499)</f>
        <v/>
      </c>
      <c r="M499" s="4" t="n"/>
      <c r="N499" s="30">
        <f>IF(L499="","",L499-M499)</f>
        <v/>
      </c>
      <c r="O499" s="31" t="n"/>
      <c r="P499" s="32">
        <f>IF(O499="","",N499 * O499)</f>
        <v/>
      </c>
      <c r="Q499" s="10">
        <f>_xlfn.XLOOKUP(C499,pcon!C:C,pcon!L:L,"")</f>
        <v/>
      </c>
      <c r="R499" s="98">
        <f>(Q499 / 80) * (O499 * 100)</f>
        <v/>
      </c>
      <c r="S499" s="31" t="n"/>
      <c r="T499" s="31" t="n"/>
      <c r="U499" s="33">
        <f>IF(N499="","",R499 * N499)</f>
        <v/>
      </c>
      <c r="V499" s="4" t="n"/>
      <c r="W499" s="33">
        <f>IF(S499&amp;U499="","",U499 * S499)</f>
        <v/>
      </c>
      <c r="X499" s="33">
        <f>IF(W499="","",U499 + W499)</f>
        <v/>
      </c>
      <c r="Y499" s="33">
        <f>IF(T499="","",U499 * T499)</f>
        <v/>
      </c>
      <c r="Z499" s="34">
        <f>IF(U499="","",X499-V499-Y499)</f>
        <v/>
      </c>
    </row>
    <row r="500">
      <c r="A500" s="25" t="n">
        <v>496</v>
      </c>
      <c r="B500" s="26">
        <f>_xlfn.XLOOKUP(C500,purchase!C:C,pcon!B:B,"")</f>
        <v/>
      </c>
      <c r="C500" s="4" t="n"/>
      <c r="D500" s="29">
        <f>_xlfn.XLOOKUP(C500,purchase!C:C,pcon!D:D,"")</f>
        <v/>
      </c>
      <c r="E500" s="29">
        <f>_xlfn.XLOOKUP(C500,purchase!C:C,pcon!E:E,"")</f>
        <v/>
      </c>
      <c r="F500" s="4" t="n"/>
      <c r="G500" s="27" t="n"/>
      <c r="H500" s="28" t="n"/>
      <c r="I500" s="4" t="n"/>
      <c r="J500" s="4" t="n"/>
      <c r="K500" s="4" t="n"/>
      <c r="L500" s="30">
        <f>IF(J500="","",J500-K500)</f>
        <v/>
      </c>
      <c r="M500" s="4" t="n"/>
      <c r="N500" s="30">
        <f>IF(L500="","",L500-M500)</f>
        <v/>
      </c>
      <c r="O500" s="31" t="n"/>
      <c r="P500" s="32">
        <f>IF(O500="","",N500 * O500)</f>
        <v/>
      </c>
      <c r="Q500" s="10">
        <f>_xlfn.XLOOKUP(C500,pcon!C:C,pcon!L:L,"")</f>
        <v/>
      </c>
      <c r="R500" s="98">
        <f>(Q500 / 80) * (O500 * 100)</f>
        <v/>
      </c>
      <c r="S500" s="31" t="n"/>
      <c r="T500" s="31" t="n"/>
      <c r="U500" s="33">
        <f>IF(N500="","",R500 * N500)</f>
        <v/>
      </c>
      <c r="V500" s="4" t="n"/>
      <c r="W500" s="33">
        <f>IF(S500&amp;U500="","",U500 * S500)</f>
        <v/>
      </c>
      <c r="X500" s="33">
        <f>IF(W500="","",U500 + W500)</f>
        <v/>
      </c>
      <c r="Y500" s="33">
        <f>IF(T500="","",U500 * T500)</f>
        <v/>
      </c>
      <c r="Z500" s="34">
        <f>IF(U500="","",X500-V500-Y500)</f>
        <v/>
      </c>
    </row>
    <row r="501">
      <c r="A501" s="25" t="n">
        <v>497</v>
      </c>
      <c r="B501" s="26">
        <f>_xlfn.XLOOKUP(C501,purchase!C:C,pcon!B:B,"")</f>
        <v/>
      </c>
      <c r="C501" s="4" t="n"/>
      <c r="D501" s="29">
        <f>_xlfn.XLOOKUP(C501,purchase!C:C,pcon!D:D,"")</f>
        <v/>
      </c>
      <c r="E501" s="29">
        <f>_xlfn.XLOOKUP(C501,purchase!C:C,pcon!E:E,"")</f>
        <v/>
      </c>
      <c r="F501" s="4" t="n"/>
      <c r="G501" s="27" t="n"/>
      <c r="H501" s="28" t="n"/>
      <c r="I501" s="4" t="n"/>
      <c r="J501" s="4" t="n"/>
      <c r="K501" s="4" t="n"/>
      <c r="L501" s="30">
        <f>IF(J501="","",J501-K501)</f>
        <v/>
      </c>
      <c r="M501" s="4" t="n"/>
      <c r="N501" s="30">
        <f>IF(L501="","",L501-M501)</f>
        <v/>
      </c>
      <c r="O501" s="31" t="n"/>
      <c r="P501" s="32">
        <f>IF(O501="","",N501 * O501)</f>
        <v/>
      </c>
      <c r="Q501" s="10">
        <f>_xlfn.XLOOKUP(C501,pcon!C:C,pcon!L:L,"")</f>
        <v/>
      </c>
      <c r="R501" s="98">
        <f>(Q501 / 80) * (O501 * 100)</f>
        <v/>
      </c>
      <c r="S501" s="31" t="n"/>
      <c r="T501" s="31" t="n"/>
      <c r="U501" s="33">
        <f>IF(N501="","",R501 * N501)</f>
        <v/>
      </c>
      <c r="V501" s="4" t="n"/>
      <c r="W501" s="33">
        <f>IF(S501&amp;U501="","",U501 * S501)</f>
        <v/>
      </c>
      <c r="X501" s="33">
        <f>IF(W501="","",U501 + W501)</f>
        <v/>
      </c>
      <c r="Y501" s="33">
        <f>IF(T501="","",U501 * T501)</f>
        <v/>
      </c>
      <c r="Z501" s="34">
        <f>IF(U501="","",X501-V501-Y501)</f>
        <v/>
      </c>
    </row>
    <row r="502">
      <c r="A502" s="25" t="n">
        <v>498</v>
      </c>
      <c r="B502" s="26">
        <f>_xlfn.XLOOKUP(C502,purchase!C:C,pcon!B:B,"")</f>
        <v/>
      </c>
      <c r="C502" s="4" t="n"/>
      <c r="D502" s="29">
        <f>_xlfn.XLOOKUP(C502,purchase!C:C,pcon!D:D,"")</f>
        <v/>
      </c>
      <c r="E502" s="29">
        <f>_xlfn.XLOOKUP(C502,purchase!C:C,pcon!E:E,"")</f>
        <v/>
      </c>
      <c r="F502" s="4" t="n"/>
      <c r="G502" s="27" t="n"/>
      <c r="H502" s="28" t="n"/>
      <c r="I502" s="4" t="n"/>
      <c r="J502" s="4" t="n"/>
      <c r="K502" s="4" t="n"/>
      <c r="L502" s="30">
        <f>IF(J502="","",J502-K502)</f>
        <v/>
      </c>
      <c r="M502" s="4" t="n"/>
      <c r="N502" s="30">
        <f>IF(L502="","",L502-M502)</f>
        <v/>
      </c>
      <c r="O502" s="31" t="n"/>
      <c r="P502" s="32">
        <f>IF(O502="","",N502 * O502)</f>
        <v/>
      </c>
      <c r="Q502" s="10">
        <f>_xlfn.XLOOKUP(C502,pcon!C:C,pcon!L:L,"")</f>
        <v/>
      </c>
      <c r="R502" s="98">
        <f>(Q502 / 80) * (O502 * 100)</f>
        <v/>
      </c>
      <c r="S502" s="31" t="n"/>
      <c r="T502" s="31" t="n"/>
      <c r="U502" s="33">
        <f>IF(N502="","",R502 * N502)</f>
        <v/>
      </c>
      <c r="V502" s="4" t="n"/>
      <c r="W502" s="33">
        <f>IF(S502&amp;U502="","",U502 * S502)</f>
        <v/>
      </c>
      <c r="X502" s="33">
        <f>IF(W502="","",U502 + W502)</f>
        <v/>
      </c>
      <c r="Y502" s="33">
        <f>IF(T502="","",U502 * T502)</f>
        <v/>
      </c>
      <c r="Z502" s="34">
        <f>IF(U502="","",X502-V502-Y502)</f>
        <v/>
      </c>
    </row>
    <row r="503">
      <c r="A503" s="25" t="n">
        <v>499</v>
      </c>
      <c r="B503" s="26">
        <f>_xlfn.XLOOKUP(C503,purchase!C:C,pcon!B:B,"")</f>
        <v/>
      </c>
      <c r="C503" s="4" t="n"/>
      <c r="D503" s="29">
        <f>_xlfn.XLOOKUP(C503,purchase!C:C,pcon!D:D,"")</f>
        <v/>
      </c>
      <c r="E503" s="29">
        <f>_xlfn.XLOOKUP(C503,purchase!C:C,pcon!E:E,"")</f>
        <v/>
      </c>
      <c r="F503" s="4" t="n"/>
      <c r="G503" s="27" t="n"/>
      <c r="H503" s="28" t="n"/>
      <c r="I503" s="4" t="n"/>
      <c r="J503" s="4" t="n"/>
      <c r="K503" s="4" t="n"/>
      <c r="L503" s="30">
        <f>IF(J503="","",J503-K503)</f>
        <v/>
      </c>
      <c r="M503" s="4" t="n"/>
      <c r="N503" s="30">
        <f>IF(L503="","",L503-M503)</f>
        <v/>
      </c>
      <c r="O503" s="31" t="n"/>
      <c r="P503" s="32">
        <f>IF(O503="","",N503 * O503)</f>
        <v/>
      </c>
      <c r="Q503" s="10">
        <f>_xlfn.XLOOKUP(C503,pcon!C:C,pcon!L:L,"")</f>
        <v/>
      </c>
      <c r="R503" s="98">
        <f>(Q503 / 80) * (O503 * 100)</f>
        <v/>
      </c>
      <c r="S503" s="31" t="n"/>
      <c r="T503" s="31" t="n"/>
      <c r="U503" s="33">
        <f>IF(N503="","",R503 * N503)</f>
        <v/>
      </c>
      <c r="V503" s="4" t="n"/>
      <c r="W503" s="33">
        <f>IF(S503&amp;U503="","",U503 * S503)</f>
        <v/>
      </c>
      <c r="X503" s="33">
        <f>IF(W503="","",U503 + W503)</f>
        <v/>
      </c>
      <c r="Y503" s="33">
        <f>IF(T503="","",U503 * T503)</f>
        <v/>
      </c>
      <c r="Z503" s="34">
        <f>IF(U503="","",X503-V503-Y503)</f>
        <v/>
      </c>
    </row>
    <row r="504">
      <c r="A504" s="25" t="n">
        <v>500</v>
      </c>
      <c r="B504" s="26">
        <f>_xlfn.XLOOKUP(C504,purchase!C:C,pcon!B:B,"")</f>
        <v/>
      </c>
      <c r="C504" s="4" t="n"/>
      <c r="D504" s="29">
        <f>_xlfn.XLOOKUP(C504,purchase!C:C,pcon!D:D,"")</f>
        <v/>
      </c>
      <c r="E504" s="29">
        <f>_xlfn.XLOOKUP(C504,purchase!C:C,pcon!E:E,"")</f>
        <v/>
      </c>
      <c r="F504" s="4" t="n"/>
      <c r="G504" s="27" t="n"/>
      <c r="H504" s="28" t="n"/>
      <c r="I504" s="4" t="n"/>
      <c r="J504" s="4" t="n"/>
      <c r="K504" s="4" t="n"/>
      <c r="L504" s="30">
        <f>IF(J504="","",J504-K504)</f>
        <v/>
      </c>
      <c r="M504" s="4" t="n"/>
      <c r="N504" s="30">
        <f>IF(L504="","",L504-M504)</f>
        <v/>
      </c>
      <c r="O504" s="31" t="n"/>
      <c r="P504" s="32">
        <f>IF(O504="","",N504 * O504)</f>
        <v/>
      </c>
      <c r="Q504" s="10">
        <f>_xlfn.XLOOKUP(C504,pcon!C:C,pcon!L:L,"")</f>
        <v/>
      </c>
      <c r="R504" s="98">
        <f>(Q504 / 80) * (O504 * 100)</f>
        <v/>
      </c>
      <c r="S504" s="31" t="n"/>
      <c r="T504" s="31" t="n"/>
      <c r="U504" s="33">
        <f>IF(N504="","",R504 * N504)</f>
        <v/>
      </c>
      <c r="V504" s="4" t="n"/>
      <c r="W504" s="33">
        <f>IF(S504&amp;U504="","",U504 * S504)</f>
        <v/>
      </c>
      <c r="X504" s="33">
        <f>IF(W504="","",U504 + W504)</f>
        <v/>
      </c>
      <c r="Y504" s="33">
        <f>IF(T504="","",U504 * T504)</f>
        <v/>
      </c>
      <c r="Z504" s="34">
        <f>IF(U504="","",X504-V504-Y504)</f>
        <v/>
      </c>
    </row>
    <row r="505">
      <c r="A505" s="25" t="n">
        <v>501</v>
      </c>
      <c r="B505" s="26">
        <f>_xlfn.XLOOKUP(C505,purchase!C:C,pcon!B:B,"")</f>
        <v/>
      </c>
      <c r="C505" s="4" t="n"/>
      <c r="D505" s="29">
        <f>_xlfn.XLOOKUP(C505,purchase!C:C,pcon!D:D,"")</f>
        <v/>
      </c>
      <c r="E505" s="29">
        <f>_xlfn.XLOOKUP(C505,purchase!C:C,pcon!E:E,"")</f>
        <v/>
      </c>
      <c r="F505" s="4" t="n"/>
      <c r="G505" s="27" t="n"/>
      <c r="H505" s="28" t="n"/>
      <c r="I505" s="4" t="n"/>
      <c r="J505" s="4" t="n"/>
      <c r="K505" s="4" t="n"/>
      <c r="L505" s="30">
        <f>IF(J505="","",J505-K505)</f>
        <v/>
      </c>
      <c r="M505" s="4" t="n"/>
      <c r="N505" s="30">
        <f>IF(L505="","",L505-M505)</f>
        <v/>
      </c>
      <c r="O505" s="31" t="n"/>
      <c r="P505" s="32">
        <f>IF(O505="","",N505 * O505)</f>
        <v/>
      </c>
      <c r="Q505" s="10">
        <f>_xlfn.XLOOKUP(C505,pcon!C:C,pcon!L:L,"")</f>
        <v/>
      </c>
      <c r="R505" s="98">
        <f>(Q505 / 80) * (O505 * 100)</f>
        <v/>
      </c>
      <c r="S505" s="31" t="n"/>
      <c r="T505" s="31" t="n"/>
      <c r="U505" s="33">
        <f>IF(N505="","",R505 * N505)</f>
        <v/>
      </c>
      <c r="V505" s="4" t="n"/>
      <c r="W505" s="33">
        <f>IF(S505&amp;U505="","",U505 * S505)</f>
        <v/>
      </c>
      <c r="X505" s="33">
        <f>IF(W505="","",U505 + W505)</f>
        <v/>
      </c>
      <c r="Y505" s="33">
        <f>IF(T505="","",U505 * T505)</f>
        <v/>
      </c>
      <c r="Z505" s="34">
        <f>IF(U505="","",X505-V505-Y505)</f>
        <v/>
      </c>
    </row>
    <row r="506">
      <c r="A506" s="25" t="n">
        <v>502</v>
      </c>
      <c r="B506" s="26">
        <f>_xlfn.XLOOKUP(C506,purchase!C:C,pcon!B:B,"")</f>
        <v/>
      </c>
      <c r="C506" s="4" t="n"/>
      <c r="D506" s="29">
        <f>_xlfn.XLOOKUP(C506,purchase!C:C,pcon!D:D,"")</f>
        <v/>
      </c>
      <c r="E506" s="29">
        <f>_xlfn.XLOOKUP(C506,purchase!C:C,pcon!E:E,"")</f>
        <v/>
      </c>
      <c r="F506" s="4" t="n"/>
      <c r="G506" s="27" t="n"/>
      <c r="H506" s="28" t="n"/>
      <c r="I506" s="4" t="n"/>
      <c r="J506" s="4" t="n"/>
      <c r="K506" s="4" t="n"/>
      <c r="L506" s="30">
        <f>IF(J506="","",J506-K506)</f>
        <v/>
      </c>
      <c r="M506" s="4" t="n"/>
      <c r="N506" s="30">
        <f>IF(L506="","",L506-M506)</f>
        <v/>
      </c>
      <c r="O506" s="31" t="n"/>
      <c r="P506" s="32">
        <f>IF(O506="","",N506 * O506)</f>
        <v/>
      </c>
      <c r="Q506" s="10">
        <f>_xlfn.XLOOKUP(C506,pcon!C:C,pcon!L:L,"")</f>
        <v/>
      </c>
      <c r="R506" s="98">
        <f>(Q506 / 80) * (O506 * 100)</f>
        <v/>
      </c>
      <c r="S506" s="31" t="n"/>
      <c r="T506" s="31" t="n"/>
      <c r="U506" s="33">
        <f>IF(N506="","",R506 * N506)</f>
        <v/>
      </c>
      <c r="V506" s="4" t="n"/>
      <c r="W506" s="33">
        <f>IF(S506&amp;U506="","",U506 * S506)</f>
        <v/>
      </c>
      <c r="X506" s="33">
        <f>IF(W506="","",U506 + W506)</f>
        <v/>
      </c>
      <c r="Y506" s="33">
        <f>IF(T506="","",U506 * T506)</f>
        <v/>
      </c>
      <c r="Z506" s="34">
        <f>IF(U506="","",X506-V506-Y506)</f>
        <v/>
      </c>
    </row>
    <row r="507">
      <c r="A507" s="25" t="n">
        <v>503</v>
      </c>
      <c r="B507" s="26">
        <f>_xlfn.XLOOKUP(C507,purchase!C:C,pcon!B:B,"")</f>
        <v/>
      </c>
      <c r="C507" s="4" t="n"/>
      <c r="D507" s="29">
        <f>_xlfn.XLOOKUP(C507,purchase!C:C,pcon!D:D,"")</f>
        <v/>
      </c>
      <c r="E507" s="29">
        <f>_xlfn.XLOOKUP(C507,purchase!C:C,pcon!E:E,"")</f>
        <v/>
      </c>
      <c r="F507" s="4" t="n"/>
      <c r="G507" s="27" t="n"/>
      <c r="H507" s="28" t="n"/>
      <c r="I507" s="4" t="n"/>
      <c r="J507" s="4" t="n"/>
      <c r="K507" s="4" t="n"/>
      <c r="L507" s="30">
        <f>IF(J507="","",J507-K507)</f>
        <v/>
      </c>
      <c r="M507" s="4" t="n"/>
      <c r="N507" s="30">
        <f>IF(L507="","",L507-M507)</f>
        <v/>
      </c>
      <c r="O507" s="31" t="n"/>
      <c r="P507" s="32">
        <f>IF(O507="","",N507 * O507)</f>
        <v/>
      </c>
      <c r="Q507" s="10">
        <f>_xlfn.XLOOKUP(C507,pcon!C:C,pcon!L:L,"")</f>
        <v/>
      </c>
      <c r="R507" s="98">
        <f>(Q507 / 80) * (O507 * 100)</f>
        <v/>
      </c>
      <c r="S507" s="31" t="n"/>
      <c r="T507" s="31" t="n"/>
      <c r="U507" s="33">
        <f>IF(N507="","",R507 * N507)</f>
        <v/>
      </c>
      <c r="V507" s="4" t="n"/>
      <c r="W507" s="33">
        <f>IF(S507&amp;U507="","",U507 * S507)</f>
        <v/>
      </c>
      <c r="X507" s="33">
        <f>IF(W507="","",U507 + W507)</f>
        <v/>
      </c>
      <c r="Y507" s="33">
        <f>IF(T507="","",U507 * T507)</f>
        <v/>
      </c>
      <c r="Z507" s="34">
        <f>IF(U507="","",X507-V507-Y507)</f>
        <v/>
      </c>
    </row>
    <row r="508">
      <c r="A508" s="25" t="n">
        <v>504</v>
      </c>
      <c r="B508" s="26">
        <f>_xlfn.XLOOKUP(C508,purchase!C:C,pcon!B:B,"")</f>
        <v/>
      </c>
      <c r="C508" s="4" t="n"/>
      <c r="D508" s="29">
        <f>_xlfn.XLOOKUP(C508,purchase!C:C,pcon!D:D,"")</f>
        <v/>
      </c>
      <c r="E508" s="29">
        <f>_xlfn.XLOOKUP(C508,purchase!C:C,pcon!E:E,"")</f>
        <v/>
      </c>
      <c r="F508" s="4" t="n"/>
      <c r="G508" s="27" t="n"/>
      <c r="H508" s="28" t="n"/>
      <c r="I508" s="4" t="n"/>
      <c r="J508" s="4" t="n"/>
      <c r="K508" s="4" t="n"/>
      <c r="L508" s="30">
        <f>IF(J508="","",J508-K508)</f>
        <v/>
      </c>
      <c r="M508" s="4" t="n"/>
      <c r="N508" s="30">
        <f>IF(L508="","",L508-M508)</f>
        <v/>
      </c>
      <c r="O508" s="31" t="n"/>
      <c r="P508" s="32">
        <f>IF(O508="","",N508 * O508)</f>
        <v/>
      </c>
      <c r="Q508" s="10">
        <f>_xlfn.XLOOKUP(C508,pcon!C:C,pcon!L:L,"")</f>
        <v/>
      </c>
      <c r="R508" s="98">
        <f>(Q508 / 80) * (O508 * 100)</f>
        <v/>
      </c>
      <c r="S508" s="31" t="n"/>
      <c r="T508" s="31" t="n"/>
      <c r="U508" s="33">
        <f>IF(N508="","",R508 * N508)</f>
        <v/>
      </c>
      <c r="V508" s="4" t="n"/>
      <c r="W508" s="33">
        <f>IF(S508&amp;U508="","",U508 * S508)</f>
        <v/>
      </c>
      <c r="X508" s="33">
        <f>IF(W508="","",U508 + W508)</f>
        <v/>
      </c>
      <c r="Y508" s="33">
        <f>IF(T508="","",U508 * T508)</f>
        <v/>
      </c>
      <c r="Z508" s="34">
        <f>IF(U508="","",X508-V508-Y508)</f>
        <v/>
      </c>
    </row>
    <row r="509">
      <c r="A509" s="25" t="n">
        <v>505</v>
      </c>
      <c r="B509" s="26">
        <f>_xlfn.XLOOKUP(C509,purchase!C:C,pcon!B:B,"")</f>
        <v/>
      </c>
      <c r="C509" s="4" t="n"/>
      <c r="D509" s="29">
        <f>_xlfn.XLOOKUP(C509,purchase!C:C,pcon!D:D,"")</f>
        <v/>
      </c>
      <c r="E509" s="29">
        <f>_xlfn.XLOOKUP(C509,purchase!C:C,pcon!E:E,"")</f>
        <v/>
      </c>
      <c r="F509" s="4" t="n"/>
      <c r="G509" s="27" t="n"/>
      <c r="H509" s="28" t="n"/>
      <c r="I509" s="4" t="n"/>
      <c r="J509" s="4" t="n"/>
      <c r="K509" s="4" t="n"/>
      <c r="L509" s="30">
        <f>IF(J509="","",J509-K509)</f>
        <v/>
      </c>
      <c r="M509" s="4" t="n"/>
      <c r="N509" s="30">
        <f>IF(L509="","",L509-M509)</f>
        <v/>
      </c>
      <c r="O509" s="31" t="n"/>
      <c r="P509" s="32">
        <f>IF(O509="","",N509 * O509)</f>
        <v/>
      </c>
      <c r="Q509" s="10">
        <f>_xlfn.XLOOKUP(C509,pcon!C:C,pcon!L:L,"")</f>
        <v/>
      </c>
      <c r="R509" s="98">
        <f>(Q509 / 80) * (O509 * 100)</f>
        <v/>
      </c>
      <c r="S509" s="31" t="n"/>
      <c r="T509" s="31" t="n"/>
      <c r="U509" s="33">
        <f>IF(N509="","",R509 * N509)</f>
        <v/>
      </c>
      <c r="V509" s="4" t="n"/>
      <c r="W509" s="33">
        <f>IF(S509&amp;U509="","",U509 * S509)</f>
        <v/>
      </c>
      <c r="X509" s="33">
        <f>IF(W509="","",U509 + W509)</f>
        <v/>
      </c>
      <c r="Y509" s="33">
        <f>IF(T509="","",U509 * T509)</f>
        <v/>
      </c>
      <c r="Z509" s="34">
        <f>IF(U509="","",X509-V509-Y509)</f>
        <v/>
      </c>
    </row>
    <row r="510">
      <c r="A510" s="25" t="n">
        <v>506</v>
      </c>
      <c r="B510" s="26">
        <f>_xlfn.XLOOKUP(C510,purchase!C:C,pcon!B:B,"")</f>
        <v/>
      </c>
      <c r="C510" s="4" t="n"/>
      <c r="D510" s="29">
        <f>_xlfn.XLOOKUP(C510,purchase!C:C,pcon!D:D,"")</f>
        <v/>
      </c>
      <c r="E510" s="29">
        <f>_xlfn.XLOOKUP(C510,purchase!C:C,pcon!E:E,"")</f>
        <v/>
      </c>
      <c r="F510" s="4" t="n"/>
      <c r="G510" s="27" t="n"/>
      <c r="H510" s="28" t="n"/>
      <c r="I510" s="4" t="n"/>
      <c r="J510" s="4" t="n"/>
      <c r="K510" s="4" t="n"/>
      <c r="L510" s="30">
        <f>IF(J510="","",J510-K510)</f>
        <v/>
      </c>
      <c r="M510" s="4" t="n"/>
      <c r="N510" s="30">
        <f>IF(L510="","",L510-M510)</f>
        <v/>
      </c>
      <c r="O510" s="31" t="n"/>
      <c r="P510" s="32">
        <f>IF(O510="","",N510 * O510)</f>
        <v/>
      </c>
      <c r="Q510" s="10">
        <f>_xlfn.XLOOKUP(C510,pcon!C:C,pcon!L:L,"")</f>
        <v/>
      </c>
      <c r="R510" s="98">
        <f>(Q510 / 80) * (O510 * 100)</f>
        <v/>
      </c>
      <c r="S510" s="31" t="n"/>
      <c r="T510" s="31" t="n"/>
      <c r="U510" s="33">
        <f>IF(N510="","",R510 * N510)</f>
        <v/>
      </c>
      <c r="V510" s="4" t="n"/>
      <c r="W510" s="33">
        <f>IF(S510&amp;U510="","",U510 * S510)</f>
        <v/>
      </c>
      <c r="X510" s="33">
        <f>IF(W510="","",U510 + W510)</f>
        <v/>
      </c>
      <c r="Y510" s="33">
        <f>IF(T510="","",U510 * T510)</f>
        <v/>
      </c>
      <c r="Z510" s="34">
        <f>IF(U510="","",X510-V510-Y510)</f>
        <v/>
      </c>
    </row>
    <row r="511">
      <c r="A511" s="25" t="n">
        <v>507</v>
      </c>
      <c r="B511" s="26">
        <f>_xlfn.XLOOKUP(C511,purchase!C:C,pcon!B:B,"")</f>
        <v/>
      </c>
      <c r="C511" s="4" t="n"/>
      <c r="D511" s="29">
        <f>_xlfn.XLOOKUP(C511,purchase!C:C,pcon!D:D,"")</f>
        <v/>
      </c>
      <c r="E511" s="29">
        <f>_xlfn.XLOOKUP(C511,purchase!C:C,pcon!E:E,"")</f>
        <v/>
      </c>
      <c r="F511" s="4" t="n"/>
      <c r="G511" s="27" t="n"/>
      <c r="H511" s="28" t="n"/>
      <c r="I511" s="4" t="n"/>
      <c r="J511" s="4" t="n"/>
      <c r="K511" s="4" t="n"/>
      <c r="L511" s="30">
        <f>IF(J511="","",J511-K511)</f>
        <v/>
      </c>
      <c r="M511" s="4" t="n"/>
      <c r="N511" s="30">
        <f>IF(L511="","",L511-M511)</f>
        <v/>
      </c>
      <c r="O511" s="31" t="n"/>
      <c r="P511" s="32">
        <f>IF(O511="","",N511 * O511)</f>
        <v/>
      </c>
      <c r="Q511" s="10">
        <f>_xlfn.XLOOKUP(C511,pcon!C:C,pcon!L:L,"")</f>
        <v/>
      </c>
      <c r="R511" s="98">
        <f>(Q511 / 80) * (O511 * 100)</f>
        <v/>
      </c>
      <c r="S511" s="31" t="n"/>
      <c r="T511" s="31" t="n"/>
      <c r="U511" s="33">
        <f>IF(N511="","",R511 * N511)</f>
        <v/>
      </c>
      <c r="V511" s="4" t="n"/>
      <c r="W511" s="33">
        <f>IF(S511&amp;U511="","",U511 * S511)</f>
        <v/>
      </c>
      <c r="X511" s="33">
        <f>IF(W511="","",U511 + W511)</f>
        <v/>
      </c>
      <c r="Y511" s="33">
        <f>IF(T511="","",U511 * T511)</f>
        <v/>
      </c>
      <c r="Z511" s="34">
        <f>IF(U511="","",X511-V511-Y511)</f>
        <v/>
      </c>
    </row>
    <row r="512">
      <c r="A512" s="25" t="n">
        <v>508</v>
      </c>
      <c r="B512" s="26">
        <f>_xlfn.XLOOKUP(C512,purchase!C:C,pcon!B:B,"")</f>
        <v/>
      </c>
      <c r="C512" s="4" t="n"/>
      <c r="D512" s="29">
        <f>_xlfn.XLOOKUP(C512,purchase!C:C,pcon!D:D,"")</f>
        <v/>
      </c>
      <c r="E512" s="29">
        <f>_xlfn.XLOOKUP(C512,purchase!C:C,pcon!E:E,"")</f>
        <v/>
      </c>
      <c r="F512" s="4" t="n"/>
      <c r="G512" s="27" t="n"/>
      <c r="H512" s="28" t="n"/>
      <c r="I512" s="4" t="n"/>
      <c r="J512" s="4" t="n"/>
      <c r="K512" s="4" t="n"/>
      <c r="L512" s="30">
        <f>IF(J512="","",J512-K512)</f>
        <v/>
      </c>
      <c r="M512" s="4" t="n"/>
      <c r="N512" s="30">
        <f>IF(L512="","",L512-M512)</f>
        <v/>
      </c>
      <c r="O512" s="31" t="n"/>
      <c r="P512" s="32">
        <f>IF(O512="","",N512 * O512)</f>
        <v/>
      </c>
      <c r="Q512" s="10">
        <f>_xlfn.XLOOKUP(C512,pcon!C:C,pcon!L:L,"")</f>
        <v/>
      </c>
      <c r="R512" s="98">
        <f>(Q512 / 80) * (O512 * 100)</f>
        <v/>
      </c>
      <c r="S512" s="31" t="n"/>
      <c r="T512" s="31" t="n"/>
      <c r="U512" s="33">
        <f>IF(N512="","",R512 * N512)</f>
        <v/>
      </c>
      <c r="V512" s="4" t="n"/>
      <c r="W512" s="33">
        <f>IF(S512&amp;U512="","",U512 * S512)</f>
        <v/>
      </c>
      <c r="X512" s="33">
        <f>IF(W512="","",U512 + W512)</f>
        <v/>
      </c>
      <c r="Y512" s="33">
        <f>IF(T512="","",U512 * T512)</f>
        <v/>
      </c>
      <c r="Z512" s="34">
        <f>IF(U512="","",X512-V512-Y512)</f>
        <v/>
      </c>
    </row>
    <row r="513">
      <c r="A513" s="25" t="n">
        <v>509</v>
      </c>
      <c r="B513" s="26">
        <f>_xlfn.XLOOKUP(C513,purchase!C:C,pcon!B:B,"")</f>
        <v/>
      </c>
      <c r="C513" s="4" t="n"/>
      <c r="D513" s="29">
        <f>_xlfn.XLOOKUP(C513,purchase!C:C,pcon!D:D,"")</f>
        <v/>
      </c>
      <c r="E513" s="29">
        <f>_xlfn.XLOOKUP(C513,purchase!C:C,pcon!E:E,"")</f>
        <v/>
      </c>
      <c r="F513" s="4" t="n"/>
      <c r="G513" s="27" t="n"/>
      <c r="H513" s="28" t="n"/>
      <c r="I513" s="4" t="n"/>
      <c r="J513" s="4" t="n"/>
      <c r="K513" s="4" t="n"/>
      <c r="L513" s="30">
        <f>IF(J513="","",J513-K513)</f>
        <v/>
      </c>
      <c r="M513" s="4" t="n"/>
      <c r="N513" s="30">
        <f>IF(L513="","",L513-M513)</f>
        <v/>
      </c>
      <c r="O513" s="31" t="n"/>
      <c r="P513" s="32">
        <f>IF(O513="","",N513 * O513)</f>
        <v/>
      </c>
      <c r="Q513" s="10">
        <f>_xlfn.XLOOKUP(C513,pcon!C:C,pcon!L:L,"")</f>
        <v/>
      </c>
      <c r="R513" s="98">
        <f>(Q513 / 80) * (O513 * 100)</f>
        <v/>
      </c>
      <c r="S513" s="31" t="n"/>
      <c r="T513" s="31" t="n"/>
      <c r="U513" s="33">
        <f>IF(N513="","",R513 * N513)</f>
        <v/>
      </c>
      <c r="V513" s="4" t="n"/>
      <c r="W513" s="33">
        <f>IF(S513&amp;U513="","",U513 * S513)</f>
        <v/>
      </c>
      <c r="X513" s="33">
        <f>IF(W513="","",U513 + W513)</f>
        <v/>
      </c>
      <c r="Y513" s="33">
        <f>IF(T513="","",U513 * T513)</f>
        <v/>
      </c>
      <c r="Z513" s="34">
        <f>IF(U513="","",X513-V513-Y513)</f>
        <v/>
      </c>
    </row>
    <row r="514">
      <c r="A514" s="25" t="n">
        <v>510</v>
      </c>
      <c r="B514" s="26">
        <f>_xlfn.XLOOKUP(C514,purchase!C:C,pcon!B:B,"")</f>
        <v/>
      </c>
      <c r="C514" s="4" t="n"/>
      <c r="D514" s="29">
        <f>_xlfn.XLOOKUP(C514,purchase!C:C,pcon!D:D,"")</f>
        <v/>
      </c>
      <c r="E514" s="29">
        <f>_xlfn.XLOOKUP(C514,purchase!C:C,pcon!E:E,"")</f>
        <v/>
      </c>
      <c r="F514" s="4" t="n"/>
      <c r="G514" s="27" t="n"/>
      <c r="H514" s="28" t="n"/>
      <c r="I514" s="4" t="n"/>
      <c r="J514" s="4" t="n"/>
      <c r="K514" s="4" t="n"/>
      <c r="L514" s="30">
        <f>IF(J514="","",J514-K514)</f>
        <v/>
      </c>
      <c r="M514" s="4" t="n"/>
      <c r="N514" s="30">
        <f>IF(L514="","",L514-M514)</f>
        <v/>
      </c>
      <c r="O514" s="31" t="n"/>
      <c r="P514" s="32">
        <f>IF(O514="","",N514 * O514)</f>
        <v/>
      </c>
      <c r="Q514" s="10">
        <f>_xlfn.XLOOKUP(C514,pcon!C:C,pcon!L:L,"")</f>
        <v/>
      </c>
      <c r="R514" s="98">
        <f>(Q514 / 80) * (O514 * 100)</f>
        <v/>
      </c>
      <c r="S514" s="31" t="n"/>
      <c r="T514" s="31" t="n"/>
      <c r="U514" s="33">
        <f>IF(N514="","",R514 * N514)</f>
        <v/>
      </c>
      <c r="V514" s="4" t="n"/>
      <c r="W514" s="33">
        <f>IF(S514&amp;U514="","",U514 * S514)</f>
        <v/>
      </c>
      <c r="X514" s="33">
        <f>IF(W514="","",U514 + W514)</f>
        <v/>
      </c>
      <c r="Y514" s="33">
        <f>IF(T514="","",U514 * T514)</f>
        <v/>
      </c>
      <c r="Z514" s="34">
        <f>IF(U514="","",X514-V514-Y514)</f>
        <v/>
      </c>
    </row>
    <row r="515">
      <c r="A515" s="25" t="n">
        <v>511</v>
      </c>
      <c r="B515" s="26">
        <f>_xlfn.XLOOKUP(C515,purchase!C:C,pcon!B:B,"")</f>
        <v/>
      </c>
      <c r="C515" s="4" t="n"/>
      <c r="D515" s="29">
        <f>_xlfn.XLOOKUP(C515,purchase!C:C,pcon!D:D,"")</f>
        <v/>
      </c>
      <c r="E515" s="29">
        <f>_xlfn.XLOOKUP(C515,purchase!C:C,pcon!E:E,"")</f>
        <v/>
      </c>
      <c r="F515" s="4" t="n"/>
      <c r="G515" s="27" t="n"/>
      <c r="H515" s="28" t="n"/>
      <c r="I515" s="4" t="n"/>
      <c r="J515" s="4" t="n"/>
      <c r="K515" s="4" t="n"/>
      <c r="L515" s="30">
        <f>IF(J515="","",J515-K515)</f>
        <v/>
      </c>
      <c r="M515" s="4" t="n"/>
      <c r="N515" s="30">
        <f>IF(L515="","",L515-M515)</f>
        <v/>
      </c>
      <c r="O515" s="31" t="n"/>
      <c r="P515" s="32">
        <f>IF(O515="","",N515 * O515)</f>
        <v/>
      </c>
      <c r="Q515" s="10">
        <f>_xlfn.XLOOKUP(C515,pcon!C:C,pcon!L:L,"")</f>
        <v/>
      </c>
      <c r="R515" s="98">
        <f>(Q515 / 80) * (O515 * 100)</f>
        <v/>
      </c>
      <c r="S515" s="31" t="n"/>
      <c r="T515" s="31" t="n"/>
      <c r="U515" s="33">
        <f>IF(N515="","",R515 * N515)</f>
        <v/>
      </c>
      <c r="V515" s="4" t="n"/>
      <c r="W515" s="33">
        <f>IF(S515&amp;U515="","",U515 * S515)</f>
        <v/>
      </c>
      <c r="X515" s="33">
        <f>IF(W515="","",U515 + W515)</f>
        <v/>
      </c>
      <c r="Y515" s="33">
        <f>IF(T515="","",U515 * T515)</f>
        <v/>
      </c>
      <c r="Z515" s="34">
        <f>IF(U515="","",X515-V515-Y515)</f>
        <v/>
      </c>
    </row>
    <row r="516">
      <c r="A516" s="25" t="n">
        <v>512</v>
      </c>
      <c r="B516" s="26">
        <f>_xlfn.XLOOKUP(C516,purchase!C:C,pcon!B:B,"")</f>
        <v/>
      </c>
      <c r="C516" s="4" t="n"/>
      <c r="D516" s="29">
        <f>_xlfn.XLOOKUP(C516,purchase!C:C,pcon!D:D,"")</f>
        <v/>
      </c>
      <c r="E516" s="29">
        <f>_xlfn.XLOOKUP(C516,purchase!C:C,pcon!E:E,"")</f>
        <v/>
      </c>
      <c r="F516" s="4" t="n"/>
      <c r="G516" s="27" t="n"/>
      <c r="H516" s="28" t="n"/>
      <c r="I516" s="4" t="n"/>
      <c r="J516" s="4" t="n"/>
      <c r="K516" s="4" t="n"/>
      <c r="L516" s="30">
        <f>IF(J516="","",J516-K516)</f>
        <v/>
      </c>
      <c r="M516" s="4" t="n"/>
      <c r="N516" s="30">
        <f>IF(L516="","",L516-M516)</f>
        <v/>
      </c>
      <c r="O516" s="31" t="n"/>
      <c r="P516" s="32">
        <f>IF(O516="","",N516 * O516)</f>
        <v/>
      </c>
      <c r="Q516" s="10">
        <f>_xlfn.XLOOKUP(C516,pcon!C:C,pcon!L:L,"")</f>
        <v/>
      </c>
      <c r="R516" s="98">
        <f>(Q516 / 80) * (O516 * 100)</f>
        <v/>
      </c>
      <c r="S516" s="31" t="n"/>
      <c r="T516" s="31" t="n"/>
      <c r="U516" s="33">
        <f>IF(N516="","",R516 * N516)</f>
        <v/>
      </c>
      <c r="V516" s="4" t="n"/>
      <c r="W516" s="33">
        <f>IF(S516&amp;U516="","",U516 * S516)</f>
        <v/>
      </c>
      <c r="X516" s="33">
        <f>IF(W516="","",U516 + W516)</f>
        <v/>
      </c>
      <c r="Y516" s="33">
        <f>IF(T516="","",U516 * T516)</f>
        <v/>
      </c>
      <c r="Z516" s="34">
        <f>IF(U516="","",X516-V516-Y516)</f>
        <v/>
      </c>
    </row>
    <row r="517">
      <c r="A517" s="25" t="n">
        <v>513</v>
      </c>
      <c r="B517" s="26">
        <f>_xlfn.XLOOKUP(C517,purchase!C:C,pcon!B:B,"")</f>
        <v/>
      </c>
      <c r="C517" s="4" t="n"/>
      <c r="D517" s="29">
        <f>_xlfn.XLOOKUP(C517,purchase!C:C,pcon!D:D,"")</f>
        <v/>
      </c>
      <c r="E517" s="29">
        <f>_xlfn.XLOOKUP(C517,purchase!C:C,pcon!E:E,"")</f>
        <v/>
      </c>
      <c r="F517" s="4" t="n"/>
      <c r="G517" s="27" t="n"/>
      <c r="H517" s="28" t="n"/>
      <c r="I517" s="4" t="n"/>
      <c r="J517" s="4" t="n"/>
      <c r="K517" s="4" t="n"/>
      <c r="L517" s="30">
        <f>IF(J517="","",J517-K517)</f>
        <v/>
      </c>
      <c r="M517" s="4" t="n"/>
      <c r="N517" s="30">
        <f>IF(L517="","",L517-M517)</f>
        <v/>
      </c>
      <c r="O517" s="31" t="n"/>
      <c r="P517" s="32">
        <f>IF(O517="","",N517 * O517)</f>
        <v/>
      </c>
      <c r="Q517" s="10">
        <f>_xlfn.XLOOKUP(C517,pcon!C:C,pcon!L:L,"")</f>
        <v/>
      </c>
      <c r="R517" s="98">
        <f>(Q517 / 80) * (O517 * 100)</f>
        <v/>
      </c>
      <c r="S517" s="31" t="n"/>
      <c r="T517" s="31" t="n"/>
      <c r="U517" s="33">
        <f>IF(N517="","",R517 * N517)</f>
        <v/>
      </c>
      <c r="V517" s="4" t="n"/>
      <c r="W517" s="33">
        <f>IF(S517&amp;U517="","",U517 * S517)</f>
        <v/>
      </c>
      <c r="X517" s="33">
        <f>IF(W517="","",U517 + W517)</f>
        <v/>
      </c>
      <c r="Y517" s="33">
        <f>IF(T517="","",U517 * T517)</f>
        <v/>
      </c>
      <c r="Z517" s="34">
        <f>IF(U517="","",X517-V517-Y517)</f>
        <v/>
      </c>
    </row>
    <row r="518">
      <c r="A518" s="25" t="n">
        <v>514</v>
      </c>
      <c r="B518" s="26">
        <f>_xlfn.XLOOKUP(C518,purchase!C:C,pcon!B:B,"")</f>
        <v/>
      </c>
      <c r="C518" s="4" t="n"/>
      <c r="D518" s="29">
        <f>_xlfn.XLOOKUP(C518,purchase!C:C,pcon!D:D,"")</f>
        <v/>
      </c>
      <c r="E518" s="29">
        <f>_xlfn.XLOOKUP(C518,purchase!C:C,pcon!E:E,"")</f>
        <v/>
      </c>
      <c r="F518" s="4" t="n"/>
      <c r="G518" s="27" t="n"/>
      <c r="H518" s="28" t="n"/>
      <c r="I518" s="4" t="n"/>
      <c r="J518" s="4" t="n"/>
      <c r="K518" s="4" t="n"/>
      <c r="L518" s="30">
        <f>IF(J518="","",J518-K518)</f>
        <v/>
      </c>
      <c r="M518" s="4" t="n"/>
      <c r="N518" s="30">
        <f>IF(L518="","",L518-M518)</f>
        <v/>
      </c>
      <c r="O518" s="31" t="n"/>
      <c r="P518" s="32">
        <f>IF(O518="","",N518 * O518)</f>
        <v/>
      </c>
      <c r="Q518" s="10">
        <f>_xlfn.XLOOKUP(C518,pcon!C:C,pcon!L:L,"")</f>
        <v/>
      </c>
      <c r="R518" s="98">
        <f>(Q518 / 80) * (O518 * 100)</f>
        <v/>
      </c>
      <c r="S518" s="31" t="n"/>
      <c r="T518" s="31" t="n"/>
      <c r="U518" s="33">
        <f>IF(N518="","",R518 * N518)</f>
        <v/>
      </c>
      <c r="V518" s="4" t="n"/>
      <c r="W518" s="33">
        <f>IF(S518&amp;U518="","",U518 * S518)</f>
        <v/>
      </c>
      <c r="X518" s="33">
        <f>IF(W518="","",U518 + W518)</f>
        <v/>
      </c>
      <c r="Y518" s="33">
        <f>IF(T518="","",U518 * T518)</f>
        <v/>
      </c>
      <c r="Z518" s="34">
        <f>IF(U518="","",X518-V518-Y518)</f>
        <v/>
      </c>
    </row>
    <row r="519">
      <c r="A519" s="25" t="n">
        <v>515</v>
      </c>
      <c r="B519" s="26">
        <f>_xlfn.XLOOKUP(C519,purchase!C:C,pcon!B:B,"")</f>
        <v/>
      </c>
      <c r="C519" s="4" t="n"/>
      <c r="D519" s="29">
        <f>_xlfn.XLOOKUP(C519,purchase!C:C,pcon!D:D,"")</f>
        <v/>
      </c>
      <c r="E519" s="29">
        <f>_xlfn.XLOOKUP(C519,purchase!C:C,pcon!E:E,"")</f>
        <v/>
      </c>
      <c r="F519" s="4" t="n"/>
      <c r="G519" s="27" t="n"/>
      <c r="H519" s="28" t="n"/>
      <c r="I519" s="4" t="n"/>
      <c r="J519" s="4" t="n"/>
      <c r="K519" s="4" t="n"/>
      <c r="L519" s="30">
        <f>IF(J519="","",J519-K519)</f>
        <v/>
      </c>
      <c r="M519" s="4" t="n"/>
      <c r="N519" s="30">
        <f>IF(L519="","",L519-M519)</f>
        <v/>
      </c>
      <c r="O519" s="31" t="n"/>
      <c r="P519" s="32">
        <f>IF(O519="","",N519 * O519)</f>
        <v/>
      </c>
      <c r="Q519" s="10">
        <f>_xlfn.XLOOKUP(C519,pcon!C:C,pcon!L:L,"")</f>
        <v/>
      </c>
      <c r="R519" s="98">
        <f>(Q519 / 80) * (O519 * 100)</f>
        <v/>
      </c>
      <c r="S519" s="31" t="n"/>
      <c r="T519" s="31" t="n"/>
      <c r="U519" s="33">
        <f>IF(N519="","",R519 * N519)</f>
        <v/>
      </c>
      <c r="V519" s="4" t="n"/>
      <c r="W519" s="33">
        <f>IF(S519&amp;U519="","",U519 * S519)</f>
        <v/>
      </c>
      <c r="X519" s="33">
        <f>IF(W519="","",U519 + W519)</f>
        <v/>
      </c>
      <c r="Y519" s="33">
        <f>IF(T519="","",U519 * T519)</f>
        <v/>
      </c>
      <c r="Z519" s="34">
        <f>IF(U519="","",X519-V519-Y519)</f>
        <v/>
      </c>
    </row>
    <row r="520">
      <c r="A520" s="25" t="n">
        <v>516</v>
      </c>
      <c r="B520" s="26">
        <f>_xlfn.XLOOKUP(C520,purchase!C:C,pcon!B:B,"")</f>
        <v/>
      </c>
      <c r="C520" s="4" t="n"/>
      <c r="D520" s="29">
        <f>_xlfn.XLOOKUP(C520,purchase!C:C,pcon!D:D,"")</f>
        <v/>
      </c>
      <c r="E520" s="29">
        <f>_xlfn.XLOOKUP(C520,purchase!C:C,pcon!E:E,"")</f>
        <v/>
      </c>
      <c r="F520" s="4" t="n"/>
      <c r="G520" s="27" t="n"/>
      <c r="H520" s="28" t="n"/>
      <c r="I520" s="4" t="n"/>
      <c r="J520" s="4" t="n"/>
      <c r="K520" s="4" t="n"/>
      <c r="L520" s="30">
        <f>IF(J520="","",J520-K520)</f>
        <v/>
      </c>
      <c r="M520" s="4" t="n"/>
      <c r="N520" s="30">
        <f>IF(L520="","",L520-M520)</f>
        <v/>
      </c>
      <c r="O520" s="31" t="n"/>
      <c r="P520" s="32">
        <f>IF(O520="","",N520 * O520)</f>
        <v/>
      </c>
      <c r="Q520" s="10">
        <f>_xlfn.XLOOKUP(C520,pcon!C:C,pcon!L:L,"")</f>
        <v/>
      </c>
      <c r="R520" s="98">
        <f>(Q520 / 80) * (O520 * 100)</f>
        <v/>
      </c>
      <c r="S520" s="31" t="n"/>
      <c r="T520" s="31" t="n"/>
      <c r="U520" s="33">
        <f>IF(N520="","",R520 * N520)</f>
        <v/>
      </c>
      <c r="V520" s="4" t="n"/>
      <c r="W520" s="33">
        <f>IF(S520&amp;U520="","",U520 * S520)</f>
        <v/>
      </c>
      <c r="X520" s="33">
        <f>IF(W520="","",U520 + W520)</f>
        <v/>
      </c>
      <c r="Y520" s="33">
        <f>IF(T520="","",U520 * T520)</f>
        <v/>
      </c>
      <c r="Z520" s="34">
        <f>IF(U520="","",X520-V520-Y520)</f>
        <v/>
      </c>
    </row>
    <row r="521">
      <c r="A521" s="25" t="n">
        <v>517</v>
      </c>
      <c r="B521" s="26">
        <f>_xlfn.XLOOKUP(C521,purchase!C:C,pcon!B:B,"")</f>
        <v/>
      </c>
      <c r="C521" s="4" t="n"/>
      <c r="D521" s="29">
        <f>_xlfn.XLOOKUP(C521,purchase!C:C,pcon!D:D,"")</f>
        <v/>
      </c>
      <c r="E521" s="29">
        <f>_xlfn.XLOOKUP(C521,purchase!C:C,pcon!E:E,"")</f>
        <v/>
      </c>
      <c r="F521" s="4" t="n"/>
      <c r="G521" s="27" t="n"/>
      <c r="H521" s="28" t="n"/>
      <c r="I521" s="4" t="n"/>
      <c r="J521" s="4" t="n"/>
      <c r="K521" s="4" t="n"/>
      <c r="L521" s="30">
        <f>IF(J521="","",J521-K521)</f>
        <v/>
      </c>
      <c r="M521" s="4" t="n"/>
      <c r="N521" s="30">
        <f>IF(L521="","",L521-M521)</f>
        <v/>
      </c>
      <c r="O521" s="31" t="n"/>
      <c r="P521" s="32">
        <f>IF(O521="","",N521 * O521)</f>
        <v/>
      </c>
      <c r="Q521" s="10">
        <f>_xlfn.XLOOKUP(C521,pcon!C:C,pcon!L:L,"")</f>
        <v/>
      </c>
      <c r="R521" s="98">
        <f>(Q521 / 80) * (O521 * 100)</f>
        <v/>
      </c>
      <c r="S521" s="31" t="n"/>
      <c r="T521" s="31" t="n"/>
      <c r="U521" s="33">
        <f>IF(N521="","",R521 * N521)</f>
        <v/>
      </c>
      <c r="V521" s="4" t="n"/>
      <c r="W521" s="33">
        <f>IF(S521&amp;U521="","",U521 * S521)</f>
        <v/>
      </c>
      <c r="X521" s="33">
        <f>IF(W521="","",U521 + W521)</f>
        <v/>
      </c>
      <c r="Y521" s="33">
        <f>IF(T521="","",U521 * T521)</f>
        <v/>
      </c>
      <c r="Z521" s="34">
        <f>IF(U521="","",X521-V521-Y521)</f>
        <v/>
      </c>
    </row>
    <row r="522">
      <c r="A522" s="25" t="n">
        <v>518</v>
      </c>
      <c r="B522" s="26">
        <f>_xlfn.XLOOKUP(C522,purchase!C:C,pcon!B:B,"")</f>
        <v/>
      </c>
      <c r="C522" s="4" t="n"/>
      <c r="D522" s="29">
        <f>_xlfn.XLOOKUP(C522,purchase!C:C,pcon!D:D,"")</f>
        <v/>
      </c>
      <c r="E522" s="29">
        <f>_xlfn.XLOOKUP(C522,purchase!C:C,pcon!E:E,"")</f>
        <v/>
      </c>
      <c r="F522" s="4" t="n"/>
      <c r="G522" s="27" t="n"/>
      <c r="H522" s="28" t="n"/>
      <c r="I522" s="4" t="n"/>
      <c r="J522" s="4" t="n"/>
      <c r="K522" s="4" t="n"/>
      <c r="L522" s="30">
        <f>IF(J522="","",J522-K522)</f>
        <v/>
      </c>
      <c r="M522" s="4" t="n"/>
      <c r="N522" s="30">
        <f>IF(L522="","",L522-M522)</f>
        <v/>
      </c>
      <c r="O522" s="31" t="n"/>
      <c r="P522" s="32">
        <f>IF(O522="","",N522 * O522)</f>
        <v/>
      </c>
      <c r="Q522" s="10">
        <f>_xlfn.XLOOKUP(C522,pcon!C:C,pcon!L:L,"")</f>
        <v/>
      </c>
      <c r="R522" s="98">
        <f>(Q522 / 80) * (O522 * 100)</f>
        <v/>
      </c>
      <c r="S522" s="31" t="n"/>
      <c r="T522" s="31" t="n"/>
      <c r="U522" s="33">
        <f>IF(N522="","",R522 * N522)</f>
        <v/>
      </c>
      <c r="V522" s="4" t="n"/>
      <c r="W522" s="33">
        <f>IF(S522&amp;U522="","",U522 * S522)</f>
        <v/>
      </c>
      <c r="X522" s="33">
        <f>IF(W522="","",U522 + W522)</f>
        <v/>
      </c>
      <c r="Y522" s="33">
        <f>IF(T522="","",U522 * T522)</f>
        <v/>
      </c>
      <c r="Z522" s="34">
        <f>IF(U522="","",X522-V522-Y522)</f>
        <v/>
      </c>
    </row>
    <row r="523">
      <c r="A523" s="25" t="n">
        <v>519</v>
      </c>
      <c r="B523" s="26">
        <f>_xlfn.XLOOKUP(C523,purchase!C:C,pcon!B:B,"")</f>
        <v/>
      </c>
      <c r="C523" s="4" t="n"/>
      <c r="D523" s="29">
        <f>_xlfn.XLOOKUP(C523,purchase!C:C,pcon!D:D,"")</f>
        <v/>
      </c>
      <c r="E523" s="29">
        <f>_xlfn.XLOOKUP(C523,purchase!C:C,pcon!E:E,"")</f>
        <v/>
      </c>
      <c r="F523" s="4" t="n"/>
      <c r="G523" s="27" t="n"/>
      <c r="H523" s="28" t="n"/>
      <c r="I523" s="4" t="n"/>
      <c r="J523" s="4" t="n"/>
      <c r="K523" s="4" t="n"/>
      <c r="L523" s="30">
        <f>IF(J523="","",J523-K523)</f>
        <v/>
      </c>
      <c r="M523" s="4" t="n"/>
      <c r="N523" s="30">
        <f>IF(L523="","",L523-M523)</f>
        <v/>
      </c>
      <c r="O523" s="31" t="n"/>
      <c r="P523" s="32">
        <f>IF(O523="","",N523 * O523)</f>
        <v/>
      </c>
      <c r="Q523" s="10">
        <f>_xlfn.XLOOKUP(C523,pcon!C:C,pcon!L:L,"")</f>
        <v/>
      </c>
      <c r="R523" s="98">
        <f>(Q523 / 80) * (O523 * 100)</f>
        <v/>
      </c>
      <c r="S523" s="31" t="n"/>
      <c r="T523" s="31" t="n"/>
      <c r="U523" s="33">
        <f>IF(N523="","",R523 * N523)</f>
        <v/>
      </c>
      <c r="V523" s="4" t="n"/>
      <c r="W523" s="33">
        <f>IF(S523&amp;U523="","",U523 * S523)</f>
        <v/>
      </c>
      <c r="X523" s="33">
        <f>IF(W523="","",U523 + W523)</f>
        <v/>
      </c>
      <c r="Y523" s="33">
        <f>IF(T523="","",U523 * T523)</f>
        <v/>
      </c>
      <c r="Z523" s="34">
        <f>IF(U523="","",X523-V523-Y523)</f>
        <v/>
      </c>
    </row>
    <row r="524">
      <c r="A524" s="25" t="n">
        <v>520</v>
      </c>
      <c r="B524" s="26">
        <f>_xlfn.XLOOKUP(C524,purchase!C:C,pcon!B:B,"")</f>
        <v/>
      </c>
      <c r="C524" s="4" t="n"/>
      <c r="D524" s="29">
        <f>_xlfn.XLOOKUP(C524,purchase!C:C,pcon!D:D,"")</f>
        <v/>
      </c>
      <c r="E524" s="29">
        <f>_xlfn.XLOOKUP(C524,purchase!C:C,pcon!E:E,"")</f>
        <v/>
      </c>
      <c r="F524" s="4" t="n"/>
      <c r="G524" s="27" t="n"/>
      <c r="H524" s="28" t="n"/>
      <c r="I524" s="4" t="n"/>
      <c r="J524" s="4" t="n"/>
      <c r="K524" s="4" t="n"/>
      <c r="L524" s="30">
        <f>IF(J524="","",J524-K524)</f>
        <v/>
      </c>
      <c r="M524" s="4" t="n"/>
      <c r="N524" s="30">
        <f>IF(L524="","",L524-M524)</f>
        <v/>
      </c>
      <c r="O524" s="31" t="n"/>
      <c r="P524" s="32">
        <f>IF(O524="","",N524 * O524)</f>
        <v/>
      </c>
      <c r="Q524" s="10">
        <f>_xlfn.XLOOKUP(C524,pcon!C:C,pcon!L:L,"")</f>
        <v/>
      </c>
      <c r="R524" s="98">
        <f>(Q524 / 80) * (O524 * 100)</f>
        <v/>
      </c>
      <c r="S524" s="31" t="n"/>
      <c r="T524" s="31" t="n"/>
      <c r="U524" s="33">
        <f>IF(N524="","",R524 * N524)</f>
        <v/>
      </c>
      <c r="V524" s="4" t="n"/>
      <c r="W524" s="33">
        <f>IF(S524&amp;U524="","",U524 * S524)</f>
        <v/>
      </c>
      <c r="X524" s="33">
        <f>IF(W524="","",U524 + W524)</f>
        <v/>
      </c>
      <c r="Y524" s="33">
        <f>IF(T524="","",U524 * T524)</f>
        <v/>
      </c>
      <c r="Z524" s="34">
        <f>IF(U524="","",X524-V524-Y524)</f>
        <v/>
      </c>
    </row>
    <row r="525">
      <c r="A525" s="25" t="n">
        <v>521</v>
      </c>
      <c r="B525" s="26">
        <f>_xlfn.XLOOKUP(C525,purchase!C:C,pcon!B:B,"")</f>
        <v/>
      </c>
      <c r="C525" s="4" t="n"/>
      <c r="D525" s="29">
        <f>_xlfn.XLOOKUP(C525,purchase!C:C,pcon!D:D,"")</f>
        <v/>
      </c>
      <c r="E525" s="29">
        <f>_xlfn.XLOOKUP(C525,purchase!C:C,pcon!E:E,"")</f>
        <v/>
      </c>
      <c r="F525" s="4" t="n"/>
      <c r="G525" s="27" t="n"/>
      <c r="H525" s="28" t="n"/>
      <c r="I525" s="4" t="n"/>
      <c r="J525" s="4" t="n"/>
      <c r="K525" s="4" t="n"/>
      <c r="L525" s="30">
        <f>IF(J525="","",J525-K525)</f>
        <v/>
      </c>
      <c r="M525" s="4" t="n"/>
      <c r="N525" s="30">
        <f>IF(L525="","",L525-M525)</f>
        <v/>
      </c>
      <c r="O525" s="31" t="n"/>
      <c r="P525" s="32">
        <f>IF(O525="","",N525 * O525)</f>
        <v/>
      </c>
      <c r="Q525" s="10">
        <f>_xlfn.XLOOKUP(C525,pcon!C:C,pcon!L:L,"")</f>
        <v/>
      </c>
      <c r="R525" s="98">
        <f>(Q525 / 80) * (O525 * 100)</f>
        <v/>
      </c>
      <c r="S525" s="31" t="n"/>
      <c r="T525" s="31" t="n"/>
      <c r="U525" s="33">
        <f>IF(N525="","",R525 * N525)</f>
        <v/>
      </c>
      <c r="V525" s="4" t="n"/>
      <c r="W525" s="33">
        <f>IF(S525&amp;U525="","",U525 * S525)</f>
        <v/>
      </c>
      <c r="X525" s="33">
        <f>IF(W525="","",U525 + W525)</f>
        <v/>
      </c>
      <c r="Y525" s="33">
        <f>IF(T525="","",U525 * T525)</f>
        <v/>
      </c>
      <c r="Z525" s="34">
        <f>IF(U525="","",X525-V525-Y525)</f>
        <v/>
      </c>
    </row>
    <row r="526">
      <c r="A526" s="25" t="n">
        <v>522</v>
      </c>
      <c r="B526" s="26">
        <f>_xlfn.XLOOKUP(C526,purchase!C:C,pcon!B:B,"")</f>
        <v/>
      </c>
      <c r="C526" s="4" t="n"/>
      <c r="D526" s="29">
        <f>_xlfn.XLOOKUP(C526,purchase!C:C,pcon!D:D,"")</f>
        <v/>
      </c>
      <c r="E526" s="29">
        <f>_xlfn.XLOOKUP(C526,purchase!C:C,pcon!E:E,"")</f>
        <v/>
      </c>
      <c r="F526" s="4" t="n"/>
      <c r="G526" s="27" t="n"/>
      <c r="H526" s="28" t="n"/>
      <c r="I526" s="4" t="n"/>
      <c r="J526" s="4" t="n"/>
      <c r="K526" s="4" t="n"/>
      <c r="L526" s="30">
        <f>IF(J526="","",J526-K526)</f>
        <v/>
      </c>
      <c r="M526" s="4" t="n"/>
      <c r="N526" s="30">
        <f>IF(L526="","",L526-M526)</f>
        <v/>
      </c>
      <c r="O526" s="31" t="n"/>
      <c r="P526" s="32">
        <f>IF(O526="","",N526 * O526)</f>
        <v/>
      </c>
      <c r="Q526" s="10">
        <f>_xlfn.XLOOKUP(C526,pcon!C:C,pcon!L:L,"")</f>
        <v/>
      </c>
      <c r="R526" s="98">
        <f>(Q526 / 80) * (O526 * 100)</f>
        <v/>
      </c>
      <c r="S526" s="31" t="n"/>
      <c r="T526" s="31" t="n"/>
      <c r="U526" s="33">
        <f>IF(N526="","",R526 * N526)</f>
        <v/>
      </c>
      <c r="V526" s="4" t="n"/>
      <c r="W526" s="33">
        <f>IF(S526&amp;U526="","",U526 * S526)</f>
        <v/>
      </c>
      <c r="X526" s="33">
        <f>IF(W526="","",U526 + W526)</f>
        <v/>
      </c>
      <c r="Y526" s="33">
        <f>IF(T526="","",U526 * T526)</f>
        <v/>
      </c>
      <c r="Z526" s="34">
        <f>IF(U526="","",X526-V526-Y526)</f>
        <v/>
      </c>
    </row>
    <row r="527">
      <c r="A527" s="25" t="n">
        <v>523</v>
      </c>
      <c r="B527" s="26">
        <f>_xlfn.XLOOKUP(C527,purchase!C:C,pcon!B:B,"")</f>
        <v/>
      </c>
      <c r="C527" s="4" t="n"/>
      <c r="D527" s="29">
        <f>_xlfn.XLOOKUP(C527,purchase!C:C,pcon!D:D,"")</f>
        <v/>
      </c>
      <c r="E527" s="29">
        <f>_xlfn.XLOOKUP(C527,purchase!C:C,pcon!E:E,"")</f>
        <v/>
      </c>
      <c r="F527" s="4" t="n"/>
      <c r="G527" s="27" t="n"/>
      <c r="H527" s="28" t="n"/>
      <c r="I527" s="4" t="n"/>
      <c r="J527" s="4" t="n"/>
      <c r="K527" s="4" t="n"/>
      <c r="L527" s="30">
        <f>IF(J527="","",J527-K527)</f>
        <v/>
      </c>
      <c r="M527" s="4" t="n"/>
      <c r="N527" s="30">
        <f>IF(L527="","",L527-M527)</f>
        <v/>
      </c>
      <c r="O527" s="31" t="n"/>
      <c r="P527" s="32">
        <f>IF(O527="","",N527 * O527)</f>
        <v/>
      </c>
      <c r="Q527" s="10">
        <f>_xlfn.XLOOKUP(C527,pcon!C:C,pcon!L:L,"")</f>
        <v/>
      </c>
      <c r="R527" s="98">
        <f>(Q527 / 80) * (O527 * 100)</f>
        <v/>
      </c>
      <c r="S527" s="31" t="n"/>
      <c r="T527" s="31" t="n"/>
      <c r="U527" s="33">
        <f>IF(N527="","",R527 * N527)</f>
        <v/>
      </c>
      <c r="V527" s="4" t="n"/>
      <c r="W527" s="33">
        <f>IF(S527&amp;U527="","",U527 * S527)</f>
        <v/>
      </c>
      <c r="X527" s="33">
        <f>IF(W527="","",U527 + W527)</f>
        <v/>
      </c>
      <c r="Y527" s="33">
        <f>IF(T527="","",U527 * T527)</f>
        <v/>
      </c>
      <c r="Z527" s="34">
        <f>IF(U527="","",X527-V527-Y527)</f>
        <v/>
      </c>
    </row>
    <row r="528">
      <c r="A528" s="25" t="n">
        <v>524</v>
      </c>
      <c r="B528" s="26">
        <f>_xlfn.XLOOKUP(C528,purchase!C:C,pcon!B:B,"")</f>
        <v/>
      </c>
      <c r="C528" s="4" t="n"/>
      <c r="D528" s="29">
        <f>_xlfn.XLOOKUP(C528,purchase!C:C,pcon!D:D,"")</f>
        <v/>
      </c>
      <c r="E528" s="29">
        <f>_xlfn.XLOOKUP(C528,purchase!C:C,pcon!E:E,"")</f>
        <v/>
      </c>
      <c r="F528" s="4" t="n"/>
      <c r="G528" s="27" t="n"/>
      <c r="H528" s="28" t="n"/>
      <c r="I528" s="4" t="n"/>
      <c r="J528" s="4" t="n"/>
      <c r="K528" s="4" t="n"/>
      <c r="L528" s="30">
        <f>IF(J528="","",J528-K528)</f>
        <v/>
      </c>
      <c r="M528" s="4" t="n"/>
      <c r="N528" s="30">
        <f>IF(L528="","",L528-M528)</f>
        <v/>
      </c>
      <c r="O528" s="31" t="n"/>
      <c r="P528" s="32">
        <f>IF(O528="","",N528 * O528)</f>
        <v/>
      </c>
      <c r="Q528" s="10">
        <f>_xlfn.XLOOKUP(C528,pcon!C:C,pcon!L:L,"")</f>
        <v/>
      </c>
      <c r="R528" s="98">
        <f>(Q528 / 80) * (O528 * 100)</f>
        <v/>
      </c>
      <c r="S528" s="31" t="n"/>
      <c r="T528" s="31" t="n"/>
      <c r="U528" s="33">
        <f>IF(N528="","",R528 * N528)</f>
        <v/>
      </c>
      <c r="V528" s="4" t="n"/>
      <c r="W528" s="33">
        <f>IF(S528&amp;U528="","",U528 * S528)</f>
        <v/>
      </c>
      <c r="X528" s="33">
        <f>IF(W528="","",U528 + W528)</f>
        <v/>
      </c>
      <c r="Y528" s="33">
        <f>IF(T528="","",U528 * T528)</f>
        <v/>
      </c>
      <c r="Z528" s="34">
        <f>IF(U528="","",X528-V528-Y528)</f>
        <v/>
      </c>
    </row>
    <row r="529">
      <c r="A529" s="25" t="n">
        <v>525</v>
      </c>
      <c r="B529" s="26">
        <f>_xlfn.XLOOKUP(C529,purchase!C:C,pcon!B:B,"")</f>
        <v/>
      </c>
      <c r="C529" s="4" t="n"/>
      <c r="D529" s="29">
        <f>_xlfn.XLOOKUP(C529,purchase!C:C,pcon!D:D,"")</f>
        <v/>
      </c>
      <c r="E529" s="29">
        <f>_xlfn.XLOOKUP(C529,purchase!C:C,pcon!E:E,"")</f>
        <v/>
      </c>
      <c r="F529" s="4" t="n"/>
      <c r="G529" s="27" t="n"/>
      <c r="H529" s="28" t="n"/>
      <c r="I529" s="4" t="n"/>
      <c r="J529" s="4" t="n"/>
      <c r="K529" s="4" t="n"/>
      <c r="L529" s="30">
        <f>IF(J529="","",J529-K529)</f>
        <v/>
      </c>
      <c r="M529" s="4" t="n"/>
      <c r="N529" s="30">
        <f>IF(L529="","",L529-M529)</f>
        <v/>
      </c>
      <c r="O529" s="31" t="n"/>
      <c r="P529" s="32">
        <f>IF(O529="","",N529 * O529)</f>
        <v/>
      </c>
      <c r="Q529" s="10">
        <f>_xlfn.XLOOKUP(C529,pcon!C:C,pcon!L:L,"")</f>
        <v/>
      </c>
      <c r="R529" s="98">
        <f>(Q529 / 80) * (O529 * 100)</f>
        <v/>
      </c>
      <c r="S529" s="31" t="n"/>
      <c r="T529" s="31" t="n"/>
      <c r="U529" s="33">
        <f>IF(N529="","",R529 * N529)</f>
        <v/>
      </c>
      <c r="V529" s="4" t="n"/>
      <c r="W529" s="33">
        <f>IF(S529&amp;U529="","",U529 * S529)</f>
        <v/>
      </c>
      <c r="X529" s="33">
        <f>IF(W529="","",U529 + W529)</f>
        <v/>
      </c>
      <c r="Y529" s="33">
        <f>IF(T529="","",U529 * T529)</f>
        <v/>
      </c>
      <c r="Z529" s="34">
        <f>IF(U529="","",X529-V529-Y529)</f>
        <v/>
      </c>
    </row>
    <row r="530">
      <c r="A530" s="25" t="n">
        <v>526</v>
      </c>
      <c r="B530" s="26">
        <f>_xlfn.XLOOKUP(C530,purchase!C:C,pcon!B:B,"")</f>
        <v/>
      </c>
      <c r="C530" s="4" t="n"/>
      <c r="D530" s="29">
        <f>_xlfn.XLOOKUP(C530,purchase!C:C,pcon!D:D,"")</f>
        <v/>
      </c>
      <c r="E530" s="29">
        <f>_xlfn.XLOOKUP(C530,purchase!C:C,pcon!E:E,"")</f>
        <v/>
      </c>
      <c r="F530" s="4" t="n"/>
      <c r="G530" s="27" t="n"/>
      <c r="H530" s="28" t="n"/>
      <c r="I530" s="4" t="n"/>
      <c r="J530" s="4" t="n"/>
      <c r="K530" s="4" t="n"/>
      <c r="L530" s="30">
        <f>IF(J530="","",J530-K530)</f>
        <v/>
      </c>
      <c r="M530" s="4" t="n"/>
      <c r="N530" s="30">
        <f>IF(L530="","",L530-M530)</f>
        <v/>
      </c>
      <c r="O530" s="31" t="n"/>
      <c r="P530" s="32">
        <f>IF(O530="","",N530 * O530)</f>
        <v/>
      </c>
      <c r="Q530" s="10">
        <f>_xlfn.XLOOKUP(C530,pcon!C:C,pcon!L:L,"")</f>
        <v/>
      </c>
      <c r="R530" s="98">
        <f>(Q530 / 80) * (O530 * 100)</f>
        <v/>
      </c>
      <c r="S530" s="31" t="n"/>
      <c r="T530" s="31" t="n"/>
      <c r="U530" s="33">
        <f>IF(N530="","",R530 * N530)</f>
        <v/>
      </c>
      <c r="V530" s="4" t="n"/>
      <c r="W530" s="33">
        <f>IF(S530&amp;U530="","",U530 * S530)</f>
        <v/>
      </c>
      <c r="X530" s="33">
        <f>IF(W530="","",U530 + W530)</f>
        <v/>
      </c>
      <c r="Y530" s="33">
        <f>IF(T530="","",U530 * T530)</f>
        <v/>
      </c>
      <c r="Z530" s="34">
        <f>IF(U530="","",X530-V530-Y530)</f>
        <v/>
      </c>
    </row>
    <row r="531">
      <c r="A531" s="25" t="n">
        <v>527</v>
      </c>
      <c r="B531" s="26">
        <f>_xlfn.XLOOKUP(C531,purchase!C:C,pcon!B:B,"")</f>
        <v/>
      </c>
      <c r="C531" s="4" t="n"/>
      <c r="D531" s="29">
        <f>_xlfn.XLOOKUP(C531,purchase!C:C,pcon!D:D,"")</f>
        <v/>
      </c>
      <c r="E531" s="29">
        <f>_xlfn.XLOOKUP(C531,purchase!C:C,pcon!E:E,"")</f>
        <v/>
      </c>
      <c r="F531" s="4" t="n"/>
      <c r="G531" s="27" t="n"/>
      <c r="H531" s="28" t="n"/>
      <c r="I531" s="4" t="n"/>
      <c r="J531" s="4" t="n"/>
      <c r="K531" s="4" t="n"/>
      <c r="L531" s="30">
        <f>IF(J531="","",J531-K531)</f>
        <v/>
      </c>
      <c r="M531" s="4" t="n"/>
      <c r="N531" s="30">
        <f>IF(L531="","",L531-M531)</f>
        <v/>
      </c>
      <c r="O531" s="31" t="n"/>
      <c r="P531" s="32">
        <f>IF(O531="","",N531 * O531)</f>
        <v/>
      </c>
      <c r="Q531" s="10">
        <f>_xlfn.XLOOKUP(C531,pcon!C:C,pcon!L:L,"")</f>
        <v/>
      </c>
      <c r="R531" s="98">
        <f>(Q531 / 80) * (O531 * 100)</f>
        <v/>
      </c>
      <c r="S531" s="31" t="n"/>
      <c r="T531" s="31" t="n"/>
      <c r="U531" s="33">
        <f>IF(N531="","",R531 * N531)</f>
        <v/>
      </c>
      <c r="V531" s="4" t="n"/>
      <c r="W531" s="33">
        <f>IF(S531&amp;U531="","",U531 * S531)</f>
        <v/>
      </c>
      <c r="X531" s="33">
        <f>IF(W531="","",U531 + W531)</f>
        <v/>
      </c>
      <c r="Y531" s="33">
        <f>IF(T531="","",U531 * T531)</f>
        <v/>
      </c>
      <c r="Z531" s="34">
        <f>IF(U531="","",X531-V531-Y531)</f>
        <v/>
      </c>
    </row>
    <row r="532">
      <c r="A532" s="25" t="n">
        <v>528</v>
      </c>
      <c r="B532" s="26">
        <f>_xlfn.XLOOKUP(C532,purchase!C:C,pcon!B:B,"")</f>
        <v/>
      </c>
      <c r="C532" s="4" t="n"/>
      <c r="D532" s="29">
        <f>_xlfn.XLOOKUP(C532,purchase!C:C,pcon!D:D,"")</f>
        <v/>
      </c>
      <c r="E532" s="29">
        <f>_xlfn.XLOOKUP(C532,purchase!C:C,pcon!E:E,"")</f>
        <v/>
      </c>
      <c r="F532" s="4" t="n"/>
      <c r="G532" s="27" t="n"/>
      <c r="H532" s="28" t="n"/>
      <c r="I532" s="4" t="n"/>
      <c r="J532" s="4" t="n"/>
      <c r="K532" s="4" t="n"/>
      <c r="L532" s="30">
        <f>IF(J532="","",J532-K532)</f>
        <v/>
      </c>
      <c r="M532" s="4" t="n"/>
      <c r="N532" s="30">
        <f>IF(L532="","",L532-M532)</f>
        <v/>
      </c>
      <c r="O532" s="31" t="n"/>
      <c r="P532" s="32">
        <f>IF(O532="","",N532 * O532)</f>
        <v/>
      </c>
      <c r="Q532" s="10">
        <f>_xlfn.XLOOKUP(C532,pcon!C:C,pcon!L:L,"")</f>
        <v/>
      </c>
      <c r="R532" s="98">
        <f>(Q532 / 80) * (O532 * 100)</f>
        <v/>
      </c>
      <c r="S532" s="31" t="n"/>
      <c r="T532" s="31" t="n"/>
      <c r="U532" s="33">
        <f>IF(N532="","",R532 * N532)</f>
        <v/>
      </c>
      <c r="V532" s="4" t="n"/>
      <c r="W532" s="33">
        <f>IF(S532&amp;U532="","",U532 * S532)</f>
        <v/>
      </c>
      <c r="X532" s="33">
        <f>IF(W532="","",U532 + W532)</f>
        <v/>
      </c>
      <c r="Y532" s="33">
        <f>IF(T532="","",U532 * T532)</f>
        <v/>
      </c>
      <c r="Z532" s="34">
        <f>IF(U532="","",X532-V532-Y532)</f>
        <v/>
      </c>
    </row>
    <row r="533">
      <c r="A533" s="25" t="n">
        <v>529</v>
      </c>
      <c r="B533" s="26">
        <f>_xlfn.XLOOKUP(C533,purchase!C:C,pcon!B:B,"")</f>
        <v/>
      </c>
      <c r="C533" s="4" t="n"/>
      <c r="D533" s="29">
        <f>_xlfn.XLOOKUP(C533,purchase!C:C,pcon!D:D,"")</f>
        <v/>
      </c>
      <c r="E533" s="29">
        <f>_xlfn.XLOOKUP(C533,purchase!C:C,pcon!E:E,"")</f>
        <v/>
      </c>
      <c r="F533" s="4" t="n"/>
      <c r="G533" s="27" t="n"/>
      <c r="H533" s="28" t="n"/>
      <c r="I533" s="4" t="n"/>
      <c r="J533" s="4" t="n"/>
      <c r="K533" s="4" t="n"/>
      <c r="L533" s="30">
        <f>IF(J533="","",J533-K533)</f>
        <v/>
      </c>
      <c r="M533" s="4" t="n"/>
      <c r="N533" s="30">
        <f>IF(L533="","",L533-M533)</f>
        <v/>
      </c>
      <c r="O533" s="31" t="n"/>
      <c r="P533" s="32">
        <f>IF(O533="","",N533 * O533)</f>
        <v/>
      </c>
      <c r="Q533" s="10">
        <f>_xlfn.XLOOKUP(C533,pcon!C:C,pcon!L:L,"")</f>
        <v/>
      </c>
      <c r="R533" s="98">
        <f>(Q533 / 80) * (O533 * 100)</f>
        <v/>
      </c>
      <c r="S533" s="31" t="n"/>
      <c r="T533" s="31" t="n"/>
      <c r="U533" s="33">
        <f>IF(N533="","",R533 * N533)</f>
        <v/>
      </c>
      <c r="V533" s="4" t="n"/>
      <c r="W533" s="33">
        <f>IF(S533&amp;U533="","",U533 * S533)</f>
        <v/>
      </c>
      <c r="X533" s="33">
        <f>IF(W533="","",U533 + W533)</f>
        <v/>
      </c>
      <c r="Y533" s="33">
        <f>IF(T533="","",U533 * T533)</f>
        <v/>
      </c>
      <c r="Z533" s="34">
        <f>IF(U533="","",X533-V533-Y533)</f>
        <v/>
      </c>
    </row>
    <row r="534">
      <c r="A534" s="25" t="n">
        <v>530</v>
      </c>
      <c r="B534" s="26">
        <f>_xlfn.XLOOKUP(C534,purchase!C:C,pcon!B:B,"")</f>
        <v/>
      </c>
      <c r="C534" s="4" t="n"/>
      <c r="D534" s="29">
        <f>_xlfn.XLOOKUP(C534,purchase!C:C,pcon!D:D,"")</f>
        <v/>
      </c>
      <c r="E534" s="29">
        <f>_xlfn.XLOOKUP(C534,purchase!C:C,pcon!E:E,"")</f>
        <v/>
      </c>
      <c r="F534" s="4" t="n"/>
      <c r="G534" s="27" t="n"/>
      <c r="H534" s="28" t="n"/>
      <c r="I534" s="4" t="n"/>
      <c r="J534" s="4" t="n"/>
      <c r="K534" s="4" t="n"/>
      <c r="L534" s="30">
        <f>IF(J534="","",J534-K534)</f>
        <v/>
      </c>
      <c r="M534" s="4" t="n"/>
      <c r="N534" s="30">
        <f>IF(L534="","",L534-M534)</f>
        <v/>
      </c>
      <c r="O534" s="31" t="n"/>
      <c r="P534" s="32">
        <f>IF(O534="","",N534 * O534)</f>
        <v/>
      </c>
      <c r="Q534" s="10">
        <f>_xlfn.XLOOKUP(C534,pcon!C:C,pcon!L:L,"")</f>
        <v/>
      </c>
      <c r="R534" s="98">
        <f>(Q534 / 80) * (O534 * 100)</f>
        <v/>
      </c>
      <c r="S534" s="31" t="n"/>
      <c r="T534" s="31" t="n"/>
      <c r="U534" s="33">
        <f>IF(N534="","",R534 * N534)</f>
        <v/>
      </c>
      <c r="V534" s="4" t="n"/>
      <c r="W534" s="33">
        <f>IF(S534&amp;U534="","",U534 * S534)</f>
        <v/>
      </c>
      <c r="X534" s="33">
        <f>IF(W534="","",U534 + W534)</f>
        <v/>
      </c>
      <c r="Y534" s="33">
        <f>IF(T534="","",U534 * T534)</f>
        <v/>
      </c>
      <c r="Z534" s="34">
        <f>IF(U534="","",X534-V534-Y534)</f>
        <v/>
      </c>
    </row>
    <row r="535">
      <c r="A535" s="25" t="n">
        <v>531</v>
      </c>
      <c r="B535" s="26">
        <f>_xlfn.XLOOKUP(C535,purchase!C:C,pcon!B:B,"")</f>
        <v/>
      </c>
      <c r="C535" s="4" t="n"/>
      <c r="D535" s="29">
        <f>_xlfn.XLOOKUP(C535,purchase!C:C,pcon!D:D,"")</f>
        <v/>
      </c>
      <c r="E535" s="29">
        <f>_xlfn.XLOOKUP(C535,purchase!C:C,pcon!E:E,"")</f>
        <v/>
      </c>
      <c r="F535" s="4" t="n"/>
      <c r="G535" s="27" t="n"/>
      <c r="H535" s="28" t="n"/>
      <c r="I535" s="4" t="n"/>
      <c r="J535" s="4" t="n"/>
      <c r="K535" s="4" t="n"/>
      <c r="L535" s="30">
        <f>IF(J535="","",J535-K535)</f>
        <v/>
      </c>
      <c r="M535" s="4" t="n"/>
      <c r="N535" s="30">
        <f>IF(L535="","",L535-M535)</f>
        <v/>
      </c>
      <c r="O535" s="31" t="n"/>
      <c r="P535" s="32">
        <f>IF(O535="","",N535 * O535)</f>
        <v/>
      </c>
      <c r="Q535" s="10">
        <f>_xlfn.XLOOKUP(C535,pcon!C:C,pcon!L:L,"")</f>
        <v/>
      </c>
      <c r="R535" s="98">
        <f>(Q535 / 80) * (O535 * 100)</f>
        <v/>
      </c>
      <c r="S535" s="31" t="n"/>
      <c r="T535" s="31" t="n"/>
      <c r="U535" s="33">
        <f>IF(N535="","",R535 * N535)</f>
        <v/>
      </c>
      <c r="V535" s="4" t="n"/>
      <c r="W535" s="33">
        <f>IF(S535&amp;U535="","",U535 * S535)</f>
        <v/>
      </c>
      <c r="X535" s="33">
        <f>IF(W535="","",U535 + W535)</f>
        <v/>
      </c>
      <c r="Y535" s="33">
        <f>IF(T535="","",U535 * T535)</f>
        <v/>
      </c>
      <c r="Z535" s="34">
        <f>IF(U535="","",X535-V535-Y535)</f>
        <v/>
      </c>
    </row>
    <row r="536">
      <c r="A536" s="25" t="n">
        <v>532</v>
      </c>
      <c r="B536" s="26">
        <f>_xlfn.XLOOKUP(C536,purchase!C:C,pcon!B:B,"")</f>
        <v/>
      </c>
      <c r="C536" s="4" t="n"/>
      <c r="D536" s="29">
        <f>_xlfn.XLOOKUP(C536,purchase!C:C,pcon!D:D,"")</f>
        <v/>
      </c>
      <c r="E536" s="29">
        <f>_xlfn.XLOOKUP(C536,purchase!C:C,pcon!E:E,"")</f>
        <v/>
      </c>
      <c r="F536" s="4" t="n"/>
      <c r="G536" s="27" t="n"/>
      <c r="H536" s="28" t="n"/>
      <c r="I536" s="4" t="n"/>
      <c r="J536" s="4" t="n"/>
      <c r="K536" s="4" t="n"/>
      <c r="L536" s="30">
        <f>IF(J536="","",J536-K536)</f>
        <v/>
      </c>
      <c r="M536" s="4" t="n"/>
      <c r="N536" s="30">
        <f>IF(L536="","",L536-M536)</f>
        <v/>
      </c>
      <c r="O536" s="31" t="n"/>
      <c r="P536" s="32">
        <f>IF(O536="","",N536 * O536)</f>
        <v/>
      </c>
      <c r="Q536" s="10">
        <f>_xlfn.XLOOKUP(C536,pcon!C:C,pcon!L:L,"")</f>
        <v/>
      </c>
      <c r="R536" s="98">
        <f>(Q536 / 80) * (O536 * 100)</f>
        <v/>
      </c>
      <c r="S536" s="31" t="n"/>
      <c r="T536" s="31" t="n"/>
      <c r="U536" s="33">
        <f>IF(N536="","",R536 * N536)</f>
        <v/>
      </c>
      <c r="V536" s="4" t="n"/>
      <c r="W536" s="33">
        <f>IF(S536&amp;U536="","",U536 * S536)</f>
        <v/>
      </c>
      <c r="X536" s="33">
        <f>IF(W536="","",U536 + W536)</f>
        <v/>
      </c>
      <c r="Y536" s="33">
        <f>IF(T536="","",U536 * T536)</f>
        <v/>
      </c>
      <c r="Z536" s="34">
        <f>IF(U536="","",X536-V536-Y536)</f>
        <v/>
      </c>
    </row>
    <row r="537">
      <c r="A537" s="25" t="n">
        <v>533</v>
      </c>
      <c r="B537" s="26">
        <f>_xlfn.XLOOKUP(C537,purchase!C:C,pcon!B:B,"")</f>
        <v/>
      </c>
      <c r="C537" s="4" t="n"/>
      <c r="D537" s="29">
        <f>_xlfn.XLOOKUP(C537,purchase!C:C,pcon!D:D,"")</f>
        <v/>
      </c>
      <c r="E537" s="29">
        <f>_xlfn.XLOOKUP(C537,purchase!C:C,pcon!E:E,"")</f>
        <v/>
      </c>
      <c r="F537" s="4" t="n"/>
      <c r="G537" s="27" t="n"/>
      <c r="H537" s="28" t="n"/>
      <c r="I537" s="4" t="n"/>
      <c r="J537" s="4" t="n"/>
      <c r="K537" s="4" t="n"/>
      <c r="L537" s="30">
        <f>IF(J537="","",J537-K537)</f>
        <v/>
      </c>
      <c r="M537" s="4" t="n"/>
      <c r="N537" s="30">
        <f>IF(L537="","",L537-M537)</f>
        <v/>
      </c>
      <c r="O537" s="31" t="n"/>
      <c r="P537" s="32">
        <f>IF(O537="","",N537 * O537)</f>
        <v/>
      </c>
      <c r="Q537" s="10">
        <f>_xlfn.XLOOKUP(C537,pcon!C:C,pcon!L:L,"")</f>
        <v/>
      </c>
      <c r="R537" s="98">
        <f>(Q537 / 80) * (O537 * 100)</f>
        <v/>
      </c>
      <c r="S537" s="31" t="n"/>
      <c r="T537" s="31" t="n"/>
      <c r="U537" s="33">
        <f>IF(N537="","",R537 * N537)</f>
        <v/>
      </c>
      <c r="V537" s="4" t="n"/>
      <c r="W537" s="33">
        <f>IF(S537&amp;U537="","",U537 * S537)</f>
        <v/>
      </c>
      <c r="X537" s="33">
        <f>IF(W537="","",U537 + W537)</f>
        <v/>
      </c>
      <c r="Y537" s="33">
        <f>IF(T537="","",U537 * T537)</f>
        <v/>
      </c>
      <c r="Z537" s="34">
        <f>IF(U537="","",X537-V537-Y537)</f>
        <v/>
      </c>
    </row>
    <row r="538">
      <c r="A538" s="25" t="n">
        <v>534</v>
      </c>
      <c r="B538" s="26">
        <f>_xlfn.XLOOKUP(C538,purchase!C:C,pcon!B:B,"")</f>
        <v/>
      </c>
      <c r="C538" s="4" t="n"/>
      <c r="D538" s="29">
        <f>_xlfn.XLOOKUP(C538,purchase!C:C,pcon!D:D,"")</f>
        <v/>
      </c>
      <c r="E538" s="29">
        <f>_xlfn.XLOOKUP(C538,purchase!C:C,pcon!E:E,"")</f>
        <v/>
      </c>
      <c r="F538" s="4" t="n"/>
      <c r="G538" s="27" t="n"/>
      <c r="H538" s="28" t="n"/>
      <c r="I538" s="4" t="n"/>
      <c r="J538" s="4" t="n"/>
      <c r="K538" s="4" t="n"/>
      <c r="L538" s="30">
        <f>IF(J538="","",J538-K538)</f>
        <v/>
      </c>
      <c r="M538" s="4" t="n"/>
      <c r="N538" s="30">
        <f>IF(L538="","",L538-M538)</f>
        <v/>
      </c>
      <c r="O538" s="31" t="n"/>
      <c r="P538" s="32">
        <f>IF(O538="","",N538 * O538)</f>
        <v/>
      </c>
      <c r="Q538" s="10">
        <f>_xlfn.XLOOKUP(C538,pcon!C:C,pcon!L:L,"")</f>
        <v/>
      </c>
      <c r="R538" s="98">
        <f>(Q538 / 80) * (O538 * 100)</f>
        <v/>
      </c>
      <c r="S538" s="31" t="n"/>
      <c r="T538" s="31" t="n"/>
      <c r="U538" s="33">
        <f>IF(N538="","",R538 * N538)</f>
        <v/>
      </c>
      <c r="V538" s="4" t="n"/>
      <c r="W538" s="33">
        <f>IF(S538&amp;U538="","",U538 * S538)</f>
        <v/>
      </c>
      <c r="X538" s="33">
        <f>IF(W538="","",U538 + W538)</f>
        <v/>
      </c>
      <c r="Y538" s="33">
        <f>IF(T538="","",U538 * T538)</f>
        <v/>
      </c>
      <c r="Z538" s="34">
        <f>IF(U538="","",X538-V538-Y538)</f>
        <v/>
      </c>
    </row>
    <row r="539">
      <c r="A539" s="25" t="n">
        <v>535</v>
      </c>
      <c r="B539" s="26">
        <f>_xlfn.XLOOKUP(C539,purchase!C:C,pcon!B:B,"")</f>
        <v/>
      </c>
      <c r="C539" s="4" t="n"/>
      <c r="D539" s="29">
        <f>_xlfn.XLOOKUP(C539,purchase!C:C,pcon!D:D,"")</f>
        <v/>
      </c>
      <c r="E539" s="29">
        <f>_xlfn.XLOOKUP(C539,purchase!C:C,pcon!E:E,"")</f>
        <v/>
      </c>
      <c r="F539" s="4" t="n"/>
      <c r="G539" s="27" t="n"/>
      <c r="H539" s="28" t="n"/>
      <c r="I539" s="4" t="n"/>
      <c r="J539" s="4" t="n"/>
      <c r="K539" s="4" t="n"/>
      <c r="L539" s="30">
        <f>IF(J539="","",J539-K539)</f>
        <v/>
      </c>
      <c r="M539" s="4" t="n"/>
      <c r="N539" s="30">
        <f>IF(L539="","",L539-M539)</f>
        <v/>
      </c>
      <c r="O539" s="31" t="n"/>
      <c r="P539" s="32">
        <f>IF(O539="","",N539 * O539)</f>
        <v/>
      </c>
      <c r="Q539" s="10">
        <f>_xlfn.XLOOKUP(C539,pcon!C:C,pcon!L:L,"")</f>
        <v/>
      </c>
      <c r="R539" s="98">
        <f>(Q539 / 80) * (O539 * 100)</f>
        <v/>
      </c>
      <c r="S539" s="31" t="n"/>
      <c r="T539" s="31" t="n"/>
      <c r="U539" s="33">
        <f>IF(N539="","",R539 * N539)</f>
        <v/>
      </c>
      <c r="V539" s="4" t="n"/>
      <c r="W539" s="33">
        <f>IF(S539&amp;U539="","",U539 * S539)</f>
        <v/>
      </c>
      <c r="X539" s="33">
        <f>IF(W539="","",U539 + W539)</f>
        <v/>
      </c>
      <c r="Y539" s="33">
        <f>IF(T539="","",U539 * T539)</f>
        <v/>
      </c>
      <c r="Z539" s="34">
        <f>IF(U539="","",X539-V539-Y539)</f>
        <v/>
      </c>
    </row>
    <row r="540">
      <c r="A540" s="25" t="n">
        <v>536</v>
      </c>
      <c r="B540" s="26">
        <f>_xlfn.XLOOKUP(C540,purchase!C:C,pcon!B:B,"")</f>
        <v/>
      </c>
      <c r="C540" s="4" t="n"/>
      <c r="D540" s="29">
        <f>_xlfn.XLOOKUP(C540,purchase!C:C,pcon!D:D,"")</f>
        <v/>
      </c>
      <c r="E540" s="29">
        <f>_xlfn.XLOOKUP(C540,purchase!C:C,pcon!E:E,"")</f>
        <v/>
      </c>
      <c r="F540" s="4" t="n"/>
      <c r="G540" s="27" t="n"/>
      <c r="H540" s="28" t="n"/>
      <c r="I540" s="4" t="n"/>
      <c r="J540" s="4" t="n"/>
      <c r="K540" s="4" t="n"/>
      <c r="L540" s="30">
        <f>IF(J540="","",J540-K540)</f>
        <v/>
      </c>
      <c r="M540" s="4" t="n"/>
      <c r="N540" s="30">
        <f>IF(L540="","",L540-M540)</f>
        <v/>
      </c>
      <c r="O540" s="31" t="n"/>
      <c r="P540" s="32">
        <f>IF(O540="","",N540 * O540)</f>
        <v/>
      </c>
      <c r="Q540" s="10">
        <f>_xlfn.XLOOKUP(C540,pcon!C:C,pcon!L:L,"")</f>
        <v/>
      </c>
      <c r="R540" s="98">
        <f>(Q540 / 80) * (O540 * 100)</f>
        <v/>
      </c>
      <c r="S540" s="31" t="n"/>
      <c r="T540" s="31" t="n"/>
      <c r="U540" s="33">
        <f>IF(N540="","",R540 * N540)</f>
        <v/>
      </c>
      <c r="V540" s="4" t="n"/>
      <c r="W540" s="33">
        <f>IF(S540&amp;U540="","",U540 * S540)</f>
        <v/>
      </c>
      <c r="X540" s="33">
        <f>IF(W540="","",U540 + W540)</f>
        <v/>
      </c>
      <c r="Y540" s="33">
        <f>IF(T540="","",U540 * T540)</f>
        <v/>
      </c>
      <c r="Z540" s="34">
        <f>IF(U540="","",X540-V540-Y540)</f>
        <v/>
      </c>
    </row>
    <row r="541">
      <c r="A541" s="25" t="n">
        <v>537</v>
      </c>
      <c r="B541" s="26">
        <f>_xlfn.XLOOKUP(C541,purchase!C:C,pcon!B:B,"")</f>
        <v/>
      </c>
      <c r="C541" s="4" t="n"/>
      <c r="D541" s="29">
        <f>_xlfn.XLOOKUP(C541,purchase!C:C,pcon!D:D,"")</f>
        <v/>
      </c>
      <c r="E541" s="29">
        <f>_xlfn.XLOOKUP(C541,purchase!C:C,pcon!E:E,"")</f>
        <v/>
      </c>
      <c r="F541" s="4" t="n"/>
      <c r="G541" s="27" t="n"/>
      <c r="H541" s="28" t="n"/>
      <c r="I541" s="4" t="n"/>
      <c r="J541" s="4" t="n"/>
      <c r="K541" s="4" t="n"/>
      <c r="L541" s="30">
        <f>IF(J541="","",J541-K541)</f>
        <v/>
      </c>
      <c r="M541" s="4" t="n"/>
      <c r="N541" s="30">
        <f>IF(L541="","",L541-M541)</f>
        <v/>
      </c>
      <c r="O541" s="31" t="n"/>
      <c r="P541" s="32">
        <f>IF(O541="","",N541 * O541)</f>
        <v/>
      </c>
      <c r="Q541" s="10">
        <f>_xlfn.XLOOKUP(C541,pcon!C:C,pcon!L:L,"")</f>
        <v/>
      </c>
      <c r="R541" s="98">
        <f>(Q541 / 80) * (O541 * 100)</f>
        <v/>
      </c>
      <c r="S541" s="31" t="n"/>
      <c r="T541" s="31" t="n"/>
      <c r="U541" s="33">
        <f>IF(N541="","",R541 * N541)</f>
        <v/>
      </c>
      <c r="V541" s="4" t="n"/>
      <c r="W541" s="33">
        <f>IF(S541&amp;U541="","",U541 * S541)</f>
        <v/>
      </c>
      <c r="X541" s="33">
        <f>IF(W541="","",U541 + W541)</f>
        <v/>
      </c>
      <c r="Y541" s="33">
        <f>IF(T541="","",U541 * T541)</f>
        <v/>
      </c>
      <c r="Z541" s="34">
        <f>IF(U541="","",X541-V541-Y541)</f>
        <v/>
      </c>
    </row>
    <row r="542">
      <c r="A542" s="25" t="n">
        <v>538</v>
      </c>
      <c r="B542" s="26">
        <f>_xlfn.XLOOKUP(C542,purchase!C:C,pcon!B:B,"")</f>
        <v/>
      </c>
      <c r="C542" s="4" t="n"/>
      <c r="D542" s="29">
        <f>_xlfn.XLOOKUP(C542,purchase!C:C,pcon!D:D,"")</f>
        <v/>
      </c>
      <c r="E542" s="29">
        <f>_xlfn.XLOOKUP(C542,purchase!C:C,pcon!E:E,"")</f>
        <v/>
      </c>
      <c r="F542" s="4" t="n"/>
      <c r="G542" s="27" t="n"/>
      <c r="H542" s="28" t="n"/>
      <c r="I542" s="4" t="n"/>
      <c r="J542" s="4" t="n"/>
      <c r="K542" s="4" t="n"/>
      <c r="L542" s="30">
        <f>IF(J542="","",J542-K542)</f>
        <v/>
      </c>
      <c r="M542" s="4" t="n"/>
      <c r="N542" s="30">
        <f>IF(L542="","",L542-M542)</f>
        <v/>
      </c>
      <c r="O542" s="31" t="n"/>
      <c r="P542" s="32">
        <f>IF(O542="","",N542 * O542)</f>
        <v/>
      </c>
      <c r="Q542" s="10">
        <f>_xlfn.XLOOKUP(C542,pcon!C:C,pcon!L:L,"")</f>
        <v/>
      </c>
      <c r="R542" s="98">
        <f>(Q542 / 80) * (O542 * 100)</f>
        <v/>
      </c>
      <c r="S542" s="31" t="n"/>
      <c r="T542" s="31" t="n"/>
      <c r="U542" s="33">
        <f>IF(N542="","",R542 * N542)</f>
        <v/>
      </c>
      <c r="V542" s="4" t="n"/>
      <c r="W542" s="33">
        <f>IF(S542&amp;U542="","",U542 * S542)</f>
        <v/>
      </c>
      <c r="X542" s="33">
        <f>IF(W542="","",U542 + W542)</f>
        <v/>
      </c>
      <c r="Y542" s="33">
        <f>IF(T542="","",U542 * T542)</f>
        <v/>
      </c>
      <c r="Z542" s="34">
        <f>IF(U542="","",X542-V542-Y542)</f>
        <v/>
      </c>
    </row>
    <row r="543">
      <c r="A543" s="25" t="n">
        <v>539</v>
      </c>
      <c r="B543" s="26">
        <f>_xlfn.XLOOKUP(C543,purchase!C:C,pcon!B:B,"")</f>
        <v/>
      </c>
      <c r="C543" s="4" t="n"/>
      <c r="D543" s="29">
        <f>_xlfn.XLOOKUP(C543,purchase!C:C,pcon!D:D,"")</f>
        <v/>
      </c>
      <c r="E543" s="29">
        <f>_xlfn.XLOOKUP(C543,purchase!C:C,pcon!E:E,"")</f>
        <v/>
      </c>
      <c r="F543" s="4" t="n"/>
      <c r="G543" s="27" t="n"/>
      <c r="H543" s="28" t="n"/>
      <c r="I543" s="4" t="n"/>
      <c r="J543" s="4" t="n"/>
      <c r="K543" s="4" t="n"/>
      <c r="L543" s="30">
        <f>IF(J543="","",J543-K543)</f>
        <v/>
      </c>
      <c r="M543" s="4" t="n"/>
      <c r="N543" s="30">
        <f>IF(L543="","",L543-M543)</f>
        <v/>
      </c>
      <c r="O543" s="31" t="n"/>
      <c r="P543" s="32">
        <f>IF(O543="","",N543 * O543)</f>
        <v/>
      </c>
      <c r="Q543" s="10">
        <f>_xlfn.XLOOKUP(C543,pcon!C:C,pcon!L:L,"")</f>
        <v/>
      </c>
      <c r="R543" s="98">
        <f>(Q543 / 80) * (O543 * 100)</f>
        <v/>
      </c>
      <c r="S543" s="31" t="n"/>
      <c r="T543" s="31" t="n"/>
      <c r="U543" s="33">
        <f>IF(N543="","",R543 * N543)</f>
        <v/>
      </c>
      <c r="V543" s="4" t="n"/>
      <c r="W543" s="33">
        <f>IF(S543&amp;U543="","",U543 * S543)</f>
        <v/>
      </c>
      <c r="X543" s="33">
        <f>IF(W543="","",U543 + W543)</f>
        <v/>
      </c>
      <c r="Y543" s="33">
        <f>IF(T543="","",U543 * T543)</f>
        <v/>
      </c>
      <c r="Z543" s="34">
        <f>IF(U543="","",X543-V543-Y543)</f>
        <v/>
      </c>
    </row>
    <row r="544">
      <c r="A544" s="25" t="n">
        <v>540</v>
      </c>
      <c r="B544" s="26">
        <f>_xlfn.XLOOKUP(C544,purchase!C:C,pcon!B:B,"")</f>
        <v/>
      </c>
      <c r="C544" s="4" t="n"/>
      <c r="D544" s="29">
        <f>_xlfn.XLOOKUP(C544,purchase!C:C,pcon!D:D,"")</f>
        <v/>
      </c>
      <c r="E544" s="29">
        <f>_xlfn.XLOOKUP(C544,purchase!C:C,pcon!E:E,"")</f>
        <v/>
      </c>
      <c r="F544" s="4" t="n"/>
      <c r="G544" s="27" t="n"/>
      <c r="H544" s="28" t="n"/>
      <c r="I544" s="4" t="n"/>
      <c r="J544" s="4" t="n"/>
      <c r="K544" s="4" t="n"/>
      <c r="L544" s="30">
        <f>IF(J544="","",J544-K544)</f>
        <v/>
      </c>
      <c r="M544" s="4" t="n"/>
      <c r="N544" s="30">
        <f>IF(L544="","",L544-M544)</f>
        <v/>
      </c>
      <c r="O544" s="31" t="n"/>
      <c r="P544" s="32">
        <f>IF(O544="","",N544 * O544)</f>
        <v/>
      </c>
      <c r="Q544" s="10">
        <f>_xlfn.XLOOKUP(C544,pcon!C:C,pcon!L:L,"")</f>
        <v/>
      </c>
      <c r="R544" s="98">
        <f>(Q544 / 80) * (O544 * 100)</f>
        <v/>
      </c>
      <c r="S544" s="31" t="n"/>
      <c r="T544" s="31" t="n"/>
      <c r="U544" s="33">
        <f>IF(N544="","",R544 * N544)</f>
        <v/>
      </c>
      <c r="V544" s="4" t="n"/>
      <c r="W544" s="33">
        <f>IF(S544&amp;U544="","",U544 * S544)</f>
        <v/>
      </c>
      <c r="X544" s="33">
        <f>IF(W544="","",U544 + W544)</f>
        <v/>
      </c>
      <c r="Y544" s="33">
        <f>IF(T544="","",U544 * T544)</f>
        <v/>
      </c>
      <c r="Z544" s="34">
        <f>IF(U544="","",X544-V544-Y544)</f>
        <v/>
      </c>
    </row>
    <row r="545">
      <c r="A545" s="25" t="n">
        <v>541</v>
      </c>
      <c r="B545" s="26">
        <f>_xlfn.XLOOKUP(C545,purchase!C:C,pcon!B:B,"")</f>
        <v/>
      </c>
      <c r="C545" s="4" t="n"/>
      <c r="D545" s="29">
        <f>_xlfn.XLOOKUP(C545,purchase!C:C,pcon!D:D,"")</f>
        <v/>
      </c>
      <c r="E545" s="29">
        <f>_xlfn.XLOOKUP(C545,purchase!C:C,pcon!E:E,"")</f>
        <v/>
      </c>
      <c r="F545" s="4" t="n"/>
      <c r="G545" s="27" t="n"/>
      <c r="H545" s="28" t="n"/>
      <c r="I545" s="4" t="n"/>
      <c r="J545" s="4" t="n"/>
      <c r="K545" s="4" t="n"/>
      <c r="L545" s="30">
        <f>IF(J545="","",J545-K545)</f>
        <v/>
      </c>
      <c r="M545" s="4" t="n"/>
      <c r="N545" s="30">
        <f>IF(L545="","",L545-M545)</f>
        <v/>
      </c>
      <c r="O545" s="31" t="n"/>
      <c r="P545" s="32">
        <f>IF(O545="","",N545 * O545)</f>
        <v/>
      </c>
      <c r="Q545" s="10">
        <f>_xlfn.XLOOKUP(C545,pcon!C:C,pcon!L:L,"")</f>
        <v/>
      </c>
      <c r="R545" s="98">
        <f>(Q545 / 80) * (O545 * 100)</f>
        <v/>
      </c>
      <c r="S545" s="31" t="n"/>
      <c r="T545" s="31" t="n"/>
      <c r="U545" s="33">
        <f>IF(N545="","",R545 * N545)</f>
        <v/>
      </c>
      <c r="V545" s="4" t="n"/>
      <c r="W545" s="33">
        <f>IF(S545&amp;U545="","",U545 * S545)</f>
        <v/>
      </c>
      <c r="X545" s="33">
        <f>IF(W545="","",U545 + W545)</f>
        <v/>
      </c>
      <c r="Y545" s="33">
        <f>IF(T545="","",U545 * T545)</f>
        <v/>
      </c>
      <c r="Z545" s="34">
        <f>IF(U545="","",X545-V545-Y545)</f>
        <v/>
      </c>
    </row>
    <row r="546">
      <c r="A546" s="25" t="n">
        <v>542</v>
      </c>
      <c r="B546" s="26">
        <f>_xlfn.XLOOKUP(C546,purchase!C:C,pcon!B:B,"")</f>
        <v/>
      </c>
      <c r="C546" s="4" t="n"/>
      <c r="D546" s="29">
        <f>_xlfn.XLOOKUP(C546,purchase!C:C,pcon!D:D,"")</f>
        <v/>
      </c>
      <c r="E546" s="29">
        <f>_xlfn.XLOOKUP(C546,purchase!C:C,pcon!E:E,"")</f>
        <v/>
      </c>
      <c r="F546" s="4" t="n"/>
      <c r="G546" s="27" t="n"/>
      <c r="H546" s="28" t="n"/>
      <c r="I546" s="4" t="n"/>
      <c r="J546" s="4" t="n"/>
      <c r="K546" s="4" t="n"/>
      <c r="L546" s="30">
        <f>IF(J546="","",J546-K546)</f>
        <v/>
      </c>
      <c r="M546" s="4" t="n"/>
      <c r="N546" s="30">
        <f>IF(L546="","",L546-M546)</f>
        <v/>
      </c>
      <c r="O546" s="31" t="n"/>
      <c r="P546" s="32">
        <f>IF(O546="","",N546 * O546)</f>
        <v/>
      </c>
      <c r="Q546" s="10">
        <f>_xlfn.XLOOKUP(C546,pcon!C:C,pcon!L:L,"")</f>
        <v/>
      </c>
      <c r="R546" s="98">
        <f>(Q546 / 80) * (O546 * 100)</f>
        <v/>
      </c>
      <c r="S546" s="31" t="n"/>
      <c r="T546" s="31" t="n"/>
      <c r="U546" s="33">
        <f>IF(N546="","",R546 * N546)</f>
        <v/>
      </c>
      <c r="V546" s="4" t="n"/>
      <c r="W546" s="33">
        <f>IF(S546&amp;U546="","",U546 * S546)</f>
        <v/>
      </c>
      <c r="X546" s="33">
        <f>IF(W546="","",U546 + W546)</f>
        <v/>
      </c>
      <c r="Y546" s="33">
        <f>IF(T546="","",U546 * T546)</f>
        <v/>
      </c>
      <c r="Z546" s="34">
        <f>IF(U546="","",X546-V546-Y546)</f>
        <v/>
      </c>
    </row>
    <row r="547">
      <c r="A547" s="25" t="n">
        <v>543</v>
      </c>
      <c r="B547" s="26">
        <f>_xlfn.XLOOKUP(C547,purchase!C:C,pcon!B:B,"")</f>
        <v/>
      </c>
      <c r="C547" s="4" t="n"/>
      <c r="D547" s="29">
        <f>_xlfn.XLOOKUP(C547,purchase!C:C,pcon!D:D,"")</f>
        <v/>
      </c>
      <c r="E547" s="29">
        <f>_xlfn.XLOOKUP(C547,purchase!C:C,pcon!E:E,"")</f>
        <v/>
      </c>
      <c r="F547" s="4" t="n"/>
      <c r="G547" s="27" t="n"/>
      <c r="H547" s="28" t="n"/>
      <c r="I547" s="4" t="n"/>
      <c r="J547" s="4" t="n"/>
      <c r="K547" s="4" t="n"/>
      <c r="L547" s="30">
        <f>IF(J547="","",J547-K547)</f>
        <v/>
      </c>
      <c r="M547" s="4" t="n"/>
      <c r="N547" s="30">
        <f>IF(L547="","",L547-M547)</f>
        <v/>
      </c>
      <c r="O547" s="31" t="n"/>
      <c r="P547" s="32">
        <f>IF(O547="","",N547 * O547)</f>
        <v/>
      </c>
      <c r="Q547" s="10">
        <f>_xlfn.XLOOKUP(C547,pcon!C:C,pcon!L:L,"")</f>
        <v/>
      </c>
      <c r="R547" s="98">
        <f>(Q547 / 80) * (O547 * 100)</f>
        <v/>
      </c>
      <c r="S547" s="31" t="n"/>
      <c r="T547" s="31" t="n"/>
      <c r="U547" s="33">
        <f>IF(N547="","",R547 * N547)</f>
        <v/>
      </c>
      <c r="V547" s="4" t="n"/>
      <c r="W547" s="33">
        <f>IF(S547&amp;U547="","",U547 * S547)</f>
        <v/>
      </c>
      <c r="X547" s="33">
        <f>IF(W547="","",U547 + W547)</f>
        <v/>
      </c>
      <c r="Y547" s="33">
        <f>IF(T547="","",U547 * T547)</f>
        <v/>
      </c>
      <c r="Z547" s="34">
        <f>IF(U547="","",X547-V547-Y547)</f>
        <v/>
      </c>
    </row>
    <row r="548">
      <c r="A548" s="25" t="n">
        <v>544</v>
      </c>
      <c r="B548" s="26">
        <f>_xlfn.XLOOKUP(C548,purchase!C:C,pcon!B:B,"")</f>
        <v/>
      </c>
      <c r="C548" s="4" t="n"/>
      <c r="D548" s="29">
        <f>_xlfn.XLOOKUP(C548,purchase!C:C,pcon!D:D,"")</f>
        <v/>
      </c>
      <c r="E548" s="29">
        <f>_xlfn.XLOOKUP(C548,purchase!C:C,pcon!E:E,"")</f>
        <v/>
      </c>
      <c r="F548" s="4" t="n"/>
      <c r="G548" s="27" t="n"/>
      <c r="H548" s="28" t="n"/>
      <c r="I548" s="4" t="n"/>
      <c r="J548" s="4" t="n"/>
      <c r="K548" s="4" t="n"/>
      <c r="L548" s="30">
        <f>IF(J548="","",J548-K548)</f>
        <v/>
      </c>
      <c r="M548" s="4" t="n"/>
      <c r="N548" s="30">
        <f>IF(L548="","",L548-M548)</f>
        <v/>
      </c>
      <c r="O548" s="31" t="n"/>
      <c r="P548" s="32">
        <f>IF(O548="","",N548 * O548)</f>
        <v/>
      </c>
      <c r="Q548" s="10">
        <f>_xlfn.XLOOKUP(C548,pcon!C:C,pcon!L:L,"")</f>
        <v/>
      </c>
      <c r="R548" s="98">
        <f>(Q548 / 80) * (O548 * 100)</f>
        <v/>
      </c>
      <c r="S548" s="31" t="n"/>
      <c r="T548" s="31" t="n"/>
      <c r="U548" s="33">
        <f>IF(N548="","",R548 * N548)</f>
        <v/>
      </c>
      <c r="V548" s="4" t="n"/>
      <c r="W548" s="33">
        <f>IF(S548&amp;U548="","",U548 * S548)</f>
        <v/>
      </c>
      <c r="X548" s="33">
        <f>IF(W548="","",U548 + W548)</f>
        <v/>
      </c>
      <c r="Y548" s="33">
        <f>IF(T548="","",U548 * T548)</f>
        <v/>
      </c>
      <c r="Z548" s="34">
        <f>IF(U548="","",X548-V548-Y548)</f>
        <v/>
      </c>
    </row>
    <row r="549">
      <c r="A549" s="25" t="n">
        <v>545</v>
      </c>
      <c r="B549" s="26">
        <f>_xlfn.XLOOKUP(C549,purchase!C:C,pcon!B:B,"")</f>
        <v/>
      </c>
      <c r="C549" s="4" t="n"/>
      <c r="D549" s="29">
        <f>_xlfn.XLOOKUP(C549,purchase!C:C,pcon!D:D,"")</f>
        <v/>
      </c>
      <c r="E549" s="29">
        <f>_xlfn.XLOOKUP(C549,purchase!C:C,pcon!E:E,"")</f>
        <v/>
      </c>
      <c r="F549" s="4" t="n"/>
      <c r="G549" s="27" t="n"/>
      <c r="H549" s="28" t="n"/>
      <c r="I549" s="4" t="n"/>
      <c r="J549" s="4" t="n"/>
      <c r="K549" s="4" t="n"/>
      <c r="L549" s="30">
        <f>IF(J549="","",J549-K549)</f>
        <v/>
      </c>
      <c r="M549" s="4" t="n"/>
      <c r="N549" s="30">
        <f>IF(L549="","",L549-M549)</f>
        <v/>
      </c>
      <c r="O549" s="31" t="n"/>
      <c r="P549" s="32">
        <f>IF(O549="","",N549 * O549)</f>
        <v/>
      </c>
      <c r="Q549" s="10">
        <f>_xlfn.XLOOKUP(C549,pcon!C:C,pcon!L:L,"")</f>
        <v/>
      </c>
      <c r="R549" s="98">
        <f>(Q549 / 80) * (O549 * 100)</f>
        <v/>
      </c>
      <c r="S549" s="31" t="n"/>
      <c r="T549" s="31" t="n"/>
      <c r="U549" s="33">
        <f>IF(N549="","",R549 * N549)</f>
        <v/>
      </c>
      <c r="V549" s="4" t="n"/>
      <c r="W549" s="33">
        <f>IF(S549&amp;U549="","",U549 * S549)</f>
        <v/>
      </c>
      <c r="X549" s="33">
        <f>IF(W549="","",U549 + W549)</f>
        <v/>
      </c>
      <c r="Y549" s="33">
        <f>IF(T549="","",U549 * T549)</f>
        <v/>
      </c>
      <c r="Z549" s="34">
        <f>IF(U549="","",X549-V549-Y549)</f>
        <v/>
      </c>
    </row>
    <row r="550">
      <c r="A550" s="25" t="n">
        <v>546</v>
      </c>
      <c r="B550" s="26">
        <f>_xlfn.XLOOKUP(C550,purchase!C:C,pcon!B:B,"")</f>
        <v/>
      </c>
      <c r="C550" s="4" t="n"/>
      <c r="D550" s="29">
        <f>_xlfn.XLOOKUP(C550,purchase!C:C,pcon!D:D,"")</f>
        <v/>
      </c>
      <c r="E550" s="29">
        <f>_xlfn.XLOOKUP(C550,purchase!C:C,pcon!E:E,"")</f>
        <v/>
      </c>
      <c r="F550" s="4" t="n"/>
      <c r="G550" s="27" t="n"/>
      <c r="H550" s="28" t="n"/>
      <c r="I550" s="4" t="n"/>
      <c r="J550" s="4" t="n"/>
      <c r="K550" s="4" t="n"/>
      <c r="L550" s="30">
        <f>IF(J550="","",J550-K550)</f>
        <v/>
      </c>
      <c r="M550" s="4" t="n"/>
      <c r="N550" s="30">
        <f>IF(L550="","",L550-M550)</f>
        <v/>
      </c>
      <c r="O550" s="31" t="n"/>
      <c r="P550" s="32">
        <f>IF(O550="","",N550 * O550)</f>
        <v/>
      </c>
      <c r="Q550" s="10">
        <f>_xlfn.XLOOKUP(C550,pcon!C:C,pcon!L:L,"")</f>
        <v/>
      </c>
      <c r="R550" s="98">
        <f>(Q550 / 80) * (O550 * 100)</f>
        <v/>
      </c>
      <c r="S550" s="31" t="n"/>
      <c r="T550" s="31" t="n"/>
      <c r="U550" s="33">
        <f>IF(N550="","",R550 * N550)</f>
        <v/>
      </c>
      <c r="V550" s="4" t="n"/>
      <c r="W550" s="33">
        <f>IF(S550&amp;U550="","",U550 * S550)</f>
        <v/>
      </c>
      <c r="X550" s="33">
        <f>IF(W550="","",U550 + W550)</f>
        <v/>
      </c>
      <c r="Y550" s="33">
        <f>IF(T550="","",U550 * T550)</f>
        <v/>
      </c>
      <c r="Z550" s="34">
        <f>IF(U550="","",X550-V550-Y550)</f>
        <v/>
      </c>
    </row>
    <row r="551">
      <c r="A551" s="25" t="n">
        <v>547</v>
      </c>
      <c r="B551" s="26">
        <f>_xlfn.XLOOKUP(C551,purchase!C:C,pcon!B:B,"")</f>
        <v/>
      </c>
      <c r="C551" s="4" t="n"/>
      <c r="D551" s="29">
        <f>_xlfn.XLOOKUP(C551,purchase!C:C,pcon!D:D,"")</f>
        <v/>
      </c>
      <c r="E551" s="29">
        <f>_xlfn.XLOOKUP(C551,purchase!C:C,pcon!E:E,"")</f>
        <v/>
      </c>
      <c r="F551" s="4" t="n"/>
      <c r="G551" s="27" t="n"/>
      <c r="H551" s="28" t="n"/>
      <c r="I551" s="4" t="n"/>
      <c r="J551" s="4" t="n"/>
      <c r="K551" s="4" t="n"/>
      <c r="L551" s="30">
        <f>IF(J551="","",J551-K551)</f>
        <v/>
      </c>
      <c r="M551" s="4" t="n"/>
      <c r="N551" s="30">
        <f>IF(L551="","",L551-M551)</f>
        <v/>
      </c>
      <c r="O551" s="31" t="n"/>
      <c r="P551" s="32">
        <f>IF(O551="","",N551 * O551)</f>
        <v/>
      </c>
      <c r="Q551" s="10">
        <f>_xlfn.XLOOKUP(C551,pcon!C:C,pcon!L:L,"")</f>
        <v/>
      </c>
      <c r="R551" s="98">
        <f>(Q551 / 80) * (O551 * 100)</f>
        <v/>
      </c>
      <c r="S551" s="31" t="n"/>
      <c r="T551" s="31" t="n"/>
      <c r="U551" s="33">
        <f>IF(N551="","",R551 * N551)</f>
        <v/>
      </c>
      <c r="V551" s="4" t="n"/>
      <c r="W551" s="33">
        <f>IF(S551&amp;U551="","",U551 * S551)</f>
        <v/>
      </c>
      <c r="X551" s="33">
        <f>IF(W551="","",U551 + W551)</f>
        <v/>
      </c>
      <c r="Y551" s="33">
        <f>IF(T551="","",U551 * T551)</f>
        <v/>
      </c>
      <c r="Z551" s="34">
        <f>IF(U551="","",X551-V551-Y551)</f>
        <v/>
      </c>
    </row>
    <row r="552">
      <c r="A552" s="25" t="n">
        <v>548</v>
      </c>
      <c r="B552" s="26">
        <f>_xlfn.XLOOKUP(C552,purchase!C:C,pcon!B:B,"")</f>
        <v/>
      </c>
      <c r="C552" s="4" t="n"/>
      <c r="D552" s="29">
        <f>_xlfn.XLOOKUP(C552,purchase!C:C,pcon!D:D,"")</f>
        <v/>
      </c>
      <c r="E552" s="29">
        <f>_xlfn.XLOOKUP(C552,purchase!C:C,pcon!E:E,"")</f>
        <v/>
      </c>
      <c r="F552" s="4" t="n"/>
      <c r="G552" s="27" t="n"/>
      <c r="H552" s="28" t="n"/>
      <c r="I552" s="4" t="n"/>
      <c r="J552" s="4" t="n"/>
      <c r="K552" s="4" t="n"/>
      <c r="L552" s="30">
        <f>IF(J552="","",J552-K552)</f>
        <v/>
      </c>
      <c r="M552" s="4" t="n"/>
      <c r="N552" s="30">
        <f>IF(L552="","",L552-M552)</f>
        <v/>
      </c>
      <c r="O552" s="31" t="n"/>
      <c r="P552" s="32">
        <f>IF(O552="","",N552 * O552)</f>
        <v/>
      </c>
      <c r="Q552" s="10">
        <f>_xlfn.XLOOKUP(C552,pcon!C:C,pcon!L:L,"")</f>
        <v/>
      </c>
      <c r="R552" s="98">
        <f>(Q552 / 80) * (O552 * 100)</f>
        <v/>
      </c>
      <c r="S552" s="31" t="n"/>
      <c r="T552" s="31" t="n"/>
      <c r="U552" s="33">
        <f>IF(N552="","",R552 * N552)</f>
        <v/>
      </c>
      <c r="V552" s="4" t="n"/>
      <c r="W552" s="33">
        <f>IF(S552&amp;U552="","",U552 * S552)</f>
        <v/>
      </c>
      <c r="X552" s="33">
        <f>IF(W552="","",U552 + W552)</f>
        <v/>
      </c>
      <c r="Y552" s="33">
        <f>IF(T552="","",U552 * T552)</f>
        <v/>
      </c>
      <c r="Z552" s="34">
        <f>IF(U552="","",X552-V552-Y552)</f>
        <v/>
      </c>
    </row>
    <row r="553">
      <c r="A553" s="25" t="n">
        <v>549</v>
      </c>
      <c r="B553" s="26">
        <f>_xlfn.XLOOKUP(C553,purchase!C:C,pcon!B:B,"")</f>
        <v/>
      </c>
      <c r="C553" s="4" t="n"/>
      <c r="D553" s="29">
        <f>_xlfn.XLOOKUP(C553,purchase!C:C,pcon!D:D,"")</f>
        <v/>
      </c>
      <c r="E553" s="29">
        <f>_xlfn.XLOOKUP(C553,purchase!C:C,pcon!E:E,"")</f>
        <v/>
      </c>
      <c r="F553" s="4" t="n"/>
      <c r="G553" s="27" t="n"/>
      <c r="H553" s="28" t="n"/>
      <c r="I553" s="4" t="n"/>
      <c r="J553" s="4" t="n"/>
      <c r="K553" s="4" t="n"/>
      <c r="L553" s="30">
        <f>IF(J553="","",J553-K553)</f>
        <v/>
      </c>
      <c r="M553" s="4" t="n"/>
      <c r="N553" s="30">
        <f>IF(L553="","",L553-M553)</f>
        <v/>
      </c>
      <c r="O553" s="31" t="n"/>
      <c r="P553" s="32">
        <f>IF(O553="","",N553 * O553)</f>
        <v/>
      </c>
      <c r="Q553" s="10">
        <f>_xlfn.XLOOKUP(C553,pcon!C:C,pcon!L:L,"")</f>
        <v/>
      </c>
      <c r="R553" s="98">
        <f>(Q553 / 80) * (O553 * 100)</f>
        <v/>
      </c>
      <c r="S553" s="31" t="n"/>
      <c r="T553" s="31" t="n"/>
      <c r="U553" s="33">
        <f>IF(N553="","",R553 * N553)</f>
        <v/>
      </c>
      <c r="V553" s="4" t="n"/>
      <c r="W553" s="33">
        <f>IF(S553&amp;U553="","",U553 * S553)</f>
        <v/>
      </c>
      <c r="X553" s="33">
        <f>IF(W553="","",U553 + W553)</f>
        <v/>
      </c>
      <c r="Y553" s="33">
        <f>IF(T553="","",U553 * T553)</f>
        <v/>
      </c>
      <c r="Z553" s="34">
        <f>IF(U553="","",X553-V553-Y553)</f>
        <v/>
      </c>
    </row>
    <row r="554">
      <c r="A554" s="25" t="n">
        <v>550</v>
      </c>
      <c r="B554" s="26">
        <f>_xlfn.XLOOKUP(C554,purchase!C:C,pcon!B:B,"")</f>
        <v/>
      </c>
      <c r="C554" s="4" t="n"/>
      <c r="D554" s="29">
        <f>_xlfn.XLOOKUP(C554,purchase!C:C,pcon!D:D,"")</f>
        <v/>
      </c>
      <c r="E554" s="29">
        <f>_xlfn.XLOOKUP(C554,purchase!C:C,pcon!E:E,"")</f>
        <v/>
      </c>
      <c r="F554" s="4" t="n"/>
      <c r="G554" s="27" t="n"/>
      <c r="H554" s="28" t="n"/>
      <c r="I554" s="4" t="n"/>
      <c r="J554" s="4" t="n"/>
      <c r="K554" s="4" t="n"/>
      <c r="L554" s="30">
        <f>IF(J554="","",J554-K554)</f>
        <v/>
      </c>
      <c r="M554" s="4" t="n"/>
      <c r="N554" s="30">
        <f>IF(L554="","",L554-M554)</f>
        <v/>
      </c>
      <c r="O554" s="31" t="n"/>
      <c r="P554" s="32">
        <f>IF(O554="","",N554 * O554)</f>
        <v/>
      </c>
      <c r="Q554" s="10">
        <f>_xlfn.XLOOKUP(C554,pcon!C:C,pcon!L:L,"")</f>
        <v/>
      </c>
      <c r="R554" s="98">
        <f>(Q554 / 80) * (O554 * 100)</f>
        <v/>
      </c>
      <c r="S554" s="31" t="n"/>
      <c r="T554" s="31" t="n"/>
      <c r="U554" s="33">
        <f>IF(N554="","",R554 * N554)</f>
        <v/>
      </c>
      <c r="V554" s="4" t="n"/>
      <c r="W554" s="33">
        <f>IF(S554&amp;U554="","",U554 * S554)</f>
        <v/>
      </c>
      <c r="X554" s="33">
        <f>IF(W554="","",U554 + W554)</f>
        <v/>
      </c>
      <c r="Y554" s="33">
        <f>IF(T554="","",U554 * T554)</f>
        <v/>
      </c>
      <c r="Z554" s="34">
        <f>IF(U554="","",X554-V554-Y554)</f>
        <v/>
      </c>
    </row>
    <row r="555">
      <c r="A555" s="25" t="n">
        <v>551</v>
      </c>
      <c r="B555" s="26">
        <f>_xlfn.XLOOKUP(C555,purchase!C:C,pcon!B:B,"")</f>
        <v/>
      </c>
      <c r="C555" s="4" t="n"/>
      <c r="D555" s="29">
        <f>_xlfn.XLOOKUP(C555,purchase!C:C,pcon!D:D,"")</f>
        <v/>
      </c>
      <c r="E555" s="29">
        <f>_xlfn.XLOOKUP(C555,purchase!C:C,pcon!E:E,"")</f>
        <v/>
      </c>
      <c r="F555" s="4" t="n"/>
      <c r="G555" s="27" t="n"/>
      <c r="H555" s="28" t="n"/>
      <c r="I555" s="4" t="n"/>
      <c r="J555" s="4" t="n"/>
      <c r="K555" s="4" t="n"/>
      <c r="L555" s="30">
        <f>IF(J555="","",J555-K555)</f>
        <v/>
      </c>
      <c r="M555" s="4" t="n"/>
      <c r="N555" s="30">
        <f>IF(L555="","",L555-M555)</f>
        <v/>
      </c>
      <c r="O555" s="31" t="n"/>
      <c r="P555" s="32">
        <f>IF(O555="","",N555 * O555)</f>
        <v/>
      </c>
      <c r="Q555" s="10">
        <f>_xlfn.XLOOKUP(C555,pcon!C:C,pcon!L:L,"")</f>
        <v/>
      </c>
      <c r="R555" s="98">
        <f>(Q555 / 80) * (O555 * 100)</f>
        <v/>
      </c>
      <c r="S555" s="31" t="n"/>
      <c r="T555" s="31" t="n"/>
      <c r="U555" s="33">
        <f>IF(N555="","",R555 * N555)</f>
        <v/>
      </c>
      <c r="V555" s="4" t="n"/>
      <c r="W555" s="33">
        <f>IF(S555&amp;U555="","",U555 * S555)</f>
        <v/>
      </c>
      <c r="X555" s="33">
        <f>IF(W555="","",U555 + W555)</f>
        <v/>
      </c>
      <c r="Y555" s="33">
        <f>IF(T555="","",U555 * T555)</f>
        <v/>
      </c>
      <c r="Z555" s="34">
        <f>IF(U555="","",X555-V555-Y555)</f>
        <v/>
      </c>
    </row>
    <row r="556">
      <c r="A556" s="25" t="n">
        <v>552</v>
      </c>
      <c r="B556" s="26">
        <f>_xlfn.XLOOKUP(C556,purchase!C:C,pcon!B:B,"")</f>
        <v/>
      </c>
      <c r="C556" s="4" t="n"/>
      <c r="D556" s="29">
        <f>_xlfn.XLOOKUP(C556,purchase!C:C,pcon!D:D,"")</f>
        <v/>
      </c>
      <c r="E556" s="29">
        <f>_xlfn.XLOOKUP(C556,purchase!C:C,pcon!E:E,"")</f>
        <v/>
      </c>
      <c r="F556" s="4" t="n"/>
      <c r="G556" s="27" t="n"/>
      <c r="H556" s="28" t="n"/>
      <c r="I556" s="4" t="n"/>
      <c r="J556" s="4" t="n"/>
      <c r="K556" s="4" t="n"/>
      <c r="L556" s="30">
        <f>IF(J556="","",J556-K556)</f>
        <v/>
      </c>
      <c r="M556" s="4" t="n"/>
      <c r="N556" s="30">
        <f>IF(L556="","",L556-M556)</f>
        <v/>
      </c>
      <c r="O556" s="31" t="n"/>
      <c r="P556" s="32">
        <f>IF(O556="","",N556 * O556)</f>
        <v/>
      </c>
      <c r="Q556" s="10">
        <f>_xlfn.XLOOKUP(C556,pcon!C:C,pcon!L:L,"")</f>
        <v/>
      </c>
      <c r="R556" s="98">
        <f>(Q556 / 80) * (O556 * 100)</f>
        <v/>
      </c>
      <c r="S556" s="31" t="n"/>
      <c r="T556" s="31" t="n"/>
      <c r="U556" s="33">
        <f>IF(N556="","",R556 * N556)</f>
        <v/>
      </c>
      <c r="V556" s="4" t="n"/>
      <c r="W556" s="33">
        <f>IF(S556&amp;U556="","",U556 * S556)</f>
        <v/>
      </c>
      <c r="X556" s="33">
        <f>IF(W556="","",U556 + W556)</f>
        <v/>
      </c>
      <c r="Y556" s="33">
        <f>IF(T556="","",U556 * T556)</f>
        <v/>
      </c>
      <c r="Z556" s="34">
        <f>IF(U556="","",X556-V556-Y556)</f>
        <v/>
      </c>
    </row>
    <row r="557">
      <c r="A557" s="25" t="n">
        <v>553</v>
      </c>
      <c r="B557" s="26">
        <f>_xlfn.XLOOKUP(C557,purchase!C:C,pcon!B:B,"")</f>
        <v/>
      </c>
      <c r="C557" s="4" t="n"/>
      <c r="D557" s="29">
        <f>_xlfn.XLOOKUP(C557,purchase!C:C,pcon!D:D,"")</f>
        <v/>
      </c>
      <c r="E557" s="29">
        <f>_xlfn.XLOOKUP(C557,purchase!C:C,pcon!E:E,"")</f>
        <v/>
      </c>
      <c r="F557" s="4" t="n"/>
      <c r="G557" s="27" t="n"/>
      <c r="H557" s="28" t="n"/>
      <c r="I557" s="4" t="n"/>
      <c r="J557" s="4" t="n"/>
      <c r="K557" s="4" t="n"/>
      <c r="L557" s="30">
        <f>IF(J557="","",J557-K557)</f>
        <v/>
      </c>
      <c r="M557" s="4" t="n"/>
      <c r="N557" s="30">
        <f>IF(L557="","",L557-M557)</f>
        <v/>
      </c>
      <c r="O557" s="31" t="n"/>
      <c r="P557" s="32">
        <f>IF(O557="","",N557 * O557)</f>
        <v/>
      </c>
      <c r="Q557" s="10">
        <f>_xlfn.XLOOKUP(C557,pcon!C:C,pcon!L:L,"")</f>
        <v/>
      </c>
      <c r="R557" s="98">
        <f>(Q557 / 80) * (O557 * 100)</f>
        <v/>
      </c>
      <c r="S557" s="31" t="n"/>
      <c r="T557" s="31" t="n"/>
      <c r="U557" s="33">
        <f>IF(N557="","",R557 * N557)</f>
        <v/>
      </c>
      <c r="V557" s="4" t="n"/>
      <c r="W557" s="33">
        <f>IF(S557&amp;U557="","",U557 * S557)</f>
        <v/>
      </c>
      <c r="X557" s="33">
        <f>IF(W557="","",U557 + W557)</f>
        <v/>
      </c>
      <c r="Y557" s="33">
        <f>IF(T557="","",U557 * T557)</f>
        <v/>
      </c>
      <c r="Z557" s="34">
        <f>IF(U557="","",X557-V557-Y557)</f>
        <v/>
      </c>
    </row>
    <row r="558">
      <c r="A558" s="25" t="n">
        <v>554</v>
      </c>
      <c r="B558" s="26">
        <f>_xlfn.XLOOKUP(C558,purchase!C:C,pcon!B:B,"")</f>
        <v/>
      </c>
      <c r="C558" s="4" t="n"/>
      <c r="D558" s="29">
        <f>_xlfn.XLOOKUP(C558,purchase!C:C,pcon!D:D,"")</f>
        <v/>
      </c>
      <c r="E558" s="29">
        <f>_xlfn.XLOOKUP(C558,purchase!C:C,pcon!E:E,"")</f>
        <v/>
      </c>
      <c r="F558" s="4" t="n"/>
      <c r="G558" s="27" t="n"/>
      <c r="H558" s="28" t="n"/>
      <c r="I558" s="4" t="n"/>
      <c r="J558" s="4" t="n"/>
      <c r="K558" s="4" t="n"/>
      <c r="L558" s="30">
        <f>IF(J558="","",J558-K558)</f>
        <v/>
      </c>
      <c r="M558" s="4" t="n"/>
      <c r="N558" s="30">
        <f>IF(L558="","",L558-M558)</f>
        <v/>
      </c>
      <c r="O558" s="31" t="n"/>
      <c r="P558" s="32">
        <f>IF(O558="","",N558 * O558)</f>
        <v/>
      </c>
      <c r="Q558" s="10">
        <f>_xlfn.XLOOKUP(C558,pcon!C:C,pcon!L:L,"")</f>
        <v/>
      </c>
      <c r="R558" s="98">
        <f>(Q558 / 80) * (O558 * 100)</f>
        <v/>
      </c>
      <c r="S558" s="31" t="n"/>
      <c r="T558" s="31" t="n"/>
      <c r="U558" s="33">
        <f>IF(N558="","",R558 * N558)</f>
        <v/>
      </c>
      <c r="V558" s="4" t="n"/>
      <c r="W558" s="33">
        <f>IF(S558&amp;U558="","",U558 * S558)</f>
        <v/>
      </c>
      <c r="X558" s="33">
        <f>IF(W558="","",U558 + W558)</f>
        <v/>
      </c>
      <c r="Y558" s="33">
        <f>IF(T558="","",U558 * T558)</f>
        <v/>
      </c>
      <c r="Z558" s="34">
        <f>IF(U558="","",X558-V558-Y558)</f>
        <v/>
      </c>
    </row>
    <row r="559">
      <c r="A559" s="25" t="n">
        <v>555</v>
      </c>
      <c r="B559" s="26">
        <f>_xlfn.XLOOKUP(C559,purchase!C:C,pcon!B:B,"")</f>
        <v/>
      </c>
      <c r="C559" s="4" t="n"/>
      <c r="D559" s="29">
        <f>_xlfn.XLOOKUP(C559,purchase!C:C,pcon!D:D,"")</f>
        <v/>
      </c>
      <c r="E559" s="29">
        <f>_xlfn.XLOOKUP(C559,purchase!C:C,pcon!E:E,"")</f>
        <v/>
      </c>
      <c r="F559" s="4" t="n"/>
      <c r="G559" s="27" t="n"/>
      <c r="H559" s="28" t="n"/>
      <c r="I559" s="4" t="n"/>
      <c r="J559" s="4" t="n"/>
      <c r="K559" s="4" t="n"/>
      <c r="L559" s="30">
        <f>IF(J559="","",J559-K559)</f>
        <v/>
      </c>
      <c r="M559" s="4" t="n"/>
      <c r="N559" s="30">
        <f>IF(L559="","",L559-M559)</f>
        <v/>
      </c>
      <c r="O559" s="31" t="n"/>
      <c r="P559" s="32">
        <f>IF(O559="","",N559 * O559)</f>
        <v/>
      </c>
      <c r="Q559" s="10">
        <f>_xlfn.XLOOKUP(C559,pcon!C:C,pcon!L:L,"")</f>
        <v/>
      </c>
      <c r="R559" s="98">
        <f>(Q559 / 80) * (O559 * 100)</f>
        <v/>
      </c>
      <c r="S559" s="31" t="n"/>
      <c r="T559" s="31" t="n"/>
      <c r="U559" s="33">
        <f>IF(N559="","",R559 * N559)</f>
        <v/>
      </c>
      <c r="V559" s="4" t="n"/>
      <c r="W559" s="33">
        <f>IF(S559&amp;U559="","",U559 * S559)</f>
        <v/>
      </c>
      <c r="X559" s="33">
        <f>IF(W559="","",U559 + W559)</f>
        <v/>
      </c>
      <c r="Y559" s="33">
        <f>IF(T559="","",U559 * T559)</f>
        <v/>
      </c>
      <c r="Z559" s="34">
        <f>IF(U559="","",X559-V559-Y559)</f>
        <v/>
      </c>
    </row>
    <row r="560">
      <c r="A560" s="25" t="n">
        <v>556</v>
      </c>
      <c r="B560" s="26">
        <f>_xlfn.XLOOKUP(C560,purchase!C:C,pcon!B:B,"")</f>
        <v/>
      </c>
      <c r="C560" s="4" t="n"/>
      <c r="D560" s="29">
        <f>_xlfn.XLOOKUP(C560,purchase!C:C,pcon!D:D,"")</f>
        <v/>
      </c>
      <c r="E560" s="29">
        <f>_xlfn.XLOOKUP(C560,purchase!C:C,pcon!E:E,"")</f>
        <v/>
      </c>
      <c r="F560" s="4" t="n"/>
      <c r="G560" s="27" t="n"/>
      <c r="H560" s="28" t="n"/>
      <c r="I560" s="4" t="n"/>
      <c r="J560" s="4" t="n"/>
      <c r="K560" s="4" t="n"/>
      <c r="L560" s="30">
        <f>IF(J560="","",J560-K560)</f>
        <v/>
      </c>
      <c r="M560" s="4" t="n"/>
      <c r="N560" s="30">
        <f>IF(L560="","",L560-M560)</f>
        <v/>
      </c>
      <c r="O560" s="31" t="n"/>
      <c r="P560" s="32">
        <f>IF(O560="","",N560 * O560)</f>
        <v/>
      </c>
      <c r="Q560" s="10">
        <f>_xlfn.XLOOKUP(C560,pcon!C:C,pcon!L:L,"")</f>
        <v/>
      </c>
      <c r="R560" s="98">
        <f>(Q560 / 80) * (O560 * 100)</f>
        <v/>
      </c>
      <c r="S560" s="31" t="n"/>
      <c r="T560" s="31" t="n"/>
      <c r="U560" s="33">
        <f>IF(N560="","",R560 * N560)</f>
        <v/>
      </c>
      <c r="V560" s="4" t="n"/>
      <c r="W560" s="33">
        <f>IF(S560&amp;U560="","",U560 * S560)</f>
        <v/>
      </c>
      <c r="X560" s="33">
        <f>IF(W560="","",U560 + W560)</f>
        <v/>
      </c>
      <c r="Y560" s="33">
        <f>IF(T560="","",U560 * T560)</f>
        <v/>
      </c>
      <c r="Z560" s="34">
        <f>IF(U560="","",X560-V560-Y560)</f>
        <v/>
      </c>
    </row>
    <row r="561">
      <c r="A561" s="25" t="n">
        <v>557</v>
      </c>
      <c r="B561" s="26">
        <f>_xlfn.XLOOKUP(C561,purchase!C:C,pcon!B:B,"")</f>
        <v/>
      </c>
      <c r="C561" s="4" t="n"/>
      <c r="D561" s="29">
        <f>_xlfn.XLOOKUP(C561,purchase!C:C,pcon!D:D,"")</f>
        <v/>
      </c>
      <c r="E561" s="29">
        <f>_xlfn.XLOOKUP(C561,purchase!C:C,pcon!E:E,"")</f>
        <v/>
      </c>
      <c r="F561" s="4" t="n"/>
      <c r="G561" s="27" t="n"/>
      <c r="H561" s="28" t="n"/>
      <c r="I561" s="4" t="n"/>
      <c r="J561" s="4" t="n"/>
      <c r="K561" s="4" t="n"/>
      <c r="L561" s="30">
        <f>IF(J561="","",J561-K561)</f>
        <v/>
      </c>
      <c r="M561" s="4" t="n"/>
      <c r="N561" s="30">
        <f>IF(L561="","",L561-M561)</f>
        <v/>
      </c>
      <c r="O561" s="31" t="n"/>
      <c r="P561" s="32">
        <f>IF(O561="","",N561 * O561)</f>
        <v/>
      </c>
      <c r="Q561" s="10">
        <f>_xlfn.XLOOKUP(C561,pcon!C:C,pcon!L:L,"")</f>
        <v/>
      </c>
      <c r="R561" s="98">
        <f>(Q561 / 80) * (O561 * 100)</f>
        <v/>
      </c>
      <c r="S561" s="31" t="n"/>
      <c r="T561" s="31" t="n"/>
      <c r="U561" s="33">
        <f>IF(N561="","",R561 * N561)</f>
        <v/>
      </c>
      <c r="V561" s="4" t="n"/>
      <c r="W561" s="33">
        <f>IF(S561&amp;U561="","",U561 * S561)</f>
        <v/>
      </c>
      <c r="X561" s="33">
        <f>IF(W561="","",U561 + W561)</f>
        <v/>
      </c>
      <c r="Y561" s="33">
        <f>IF(T561="","",U561 * T561)</f>
        <v/>
      </c>
      <c r="Z561" s="34">
        <f>IF(U561="","",X561-V561-Y561)</f>
        <v/>
      </c>
    </row>
    <row r="562">
      <c r="A562" s="25" t="n">
        <v>558</v>
      </c>
      <c r="B562" s="26">
        <f>_xlfn.XLOOKUP(C562,purchase!C:C,pcon!B:B,"")</f>
        <v/>
      </c>
      <c r="C562" s="4" t="n"/>
      <c r="D562" s="29">
        <f>_xlfn.XLOOKUP(C562,purchase!C:C,pcon!D:D,"")</f>
        <v/>
      </c>
      <c r="E562" s="29">
        <f>_xlfn.XLOOKUP(C562,purchase!C:C,pcon!E:E,"")</f>
        <v/>
      </c>
      <c r="F562" s="4" t="n"/>
      <c r="G562" s="27" t="n"/>
      <c r="H562" s="28" t="n"/>
      <c r="I562" s="4" t="n"/>
      <c r="J562" s="4" t="n"/>
      <c r="K562" s="4" t="n"/>
      <c r="L562" s="30">
        <f>IF(J562="","",J562-K562)</f>
        <v/>
      </c>
      <c r="M562" s="4" t="n"/>
      <c r="N562" s="30">
        <f>IF(L562="","",L562-M562)</f>
        <v/>
      </c>
      <c r="O562" s="31" t="n"/>
      <c r="P562" s="32">
        <f>IF(O562="","",N562 * O562)</f>
        <v/>
      </c>
      <c r="Q562" s="10">
        <f>_xlfn.XLOOKUP(C562,pcon!C:C,pcon!L:L,"")</f>
        <v/>
      </c>
      <c r="R562" s="98">
        <f>(Q562 / 80) * (O562 * 100)</f>
        <v/>
      </c>
      <c r="S562" s="31" t="n"/>
      <c r="T562" s="31" t="n"/>
      <c r="U562" s="33">
        <f>IF(N562="","",R562 * N562)</f>
        <v/>
      </c>
      <c r="V562" s="4" t="n"/>
      <c r="W562" s="33">
        <f>IF(S562&amp;U562="","",U562 * S562)</f>
        <v/>
      </c>
      <c r="X562" s="33">
        <f>IF(W562="","",U562 + W562)</f>
        <v/>
      </c>
      <c r="Y562" s="33">
        <f>IF(T562="","",U562 * T562)</f>
        <v/>
      </c>
      <c r="Z562" s="34">
        <f>IF(U562="","",X562-V562-Y562)</f>
        <v/>
      </c>
    </row>
    <row r="563">
      <c r="A563" s="25" t="n">
        <v>559</v>
      </c>
      <c r="B563" s="26">
        <f>_xlfn.XLOOKUP(C563,purchase!C:C,pcon!B:B,"")</f>
        <v/>
      </c>
      <c r="C563" s="4" t="n"/>
      <c r="D563" s="29">
        <f>_xlfn.XLOOKUP(C563,purchase!C:C,pcon!D:D,"")</f>
        <v/>
      </c>
      <c r="E563" s="29">
        <f>_xlfn.XLOOKUP(C563,purchase!C:C,pcon!E:E,"")</f>
        <v/>
      </c>
      <c r="F563" s="4" t="n"/>
      <c r="G563" s="27" t="n"/>
      <c r="H563" s="28" t="n"/>
      <c r="I563" s="4" t="n"/>
      <c r="J563" s="4" t="n"/>
      <c r="K563" s="4" t="n"/>
      <c r="L563" s="30">
        <f>IF(J563="","",J563-K563)</f>
        <v/>
      </c>
      <c r="M563" s="4" t="n"/>
      <c r="N563" s="30">
        <f>IF(L563="","",L563-M563)</f>
        <v/>
      </c>
      <c r="O563" s="31" t="n"/>
      <c r="P563" s="32">
        <f>IF(O563="","",N563 * O563)</f>
        <v/>
      </c>
      <c r="Q563" s="10">
        <f>_xlfn.XLOOKUP(C563,pcon!C:C,pcon!L:L,"")</f>
        <v/>
      </c>
      <c r="R563" s="98">
        <f>(Q563 / 80) * (O563 * 100)</f>
        <v/>
      </c>
      <c r="S563" s="31" t="n"/>
      <c r="T563" s="31" t="n"/>
      <c r="U563" s="33">
        <f>IF(N563="","",R563 * N563)</f>
        <v/>
      </c>
      <c r="V563" s="4" t="n"/>
      <c r="W563" s="33">
        <f>IF(S563&amp;U563="","",U563 * S563)</f>
        <v/>
      </c>
      <c r="X563" s="33">
        <f>IF(W563="","",U563 + W563)</f>
        <v/>
      </c>
      <c r="Y563" s="33">
        <f>IF(T563="","",U563 * T563)</f>
        <v/>
      </c>
      <c r="Z563" s="34">
        <f>IF(U563="","",X563-V563-Y563)</f>
        <v/>
      </c>
    </row>
    <row r="564">
      <c r="A564" s="25" t="n">
        <v>560</v>
      </c>
      <c r="B564" s="26">
        <f>_xlfn.XLOOKUP(C564,purchase!C:C,pcon!B:B,"")</f>
        <v/>
      </c>
      <c r="C564" s="4" t="n"/>
      <c r="D564" s="29">
        <f>_xlfn.XLOOKUP(C564,purchase!C:C,pcon!D:D,"")</f>
        <v/>
      </c>
      <c r="E564" s="29">
        <f>_xlfn.XLOOKUP(C564,purchase!C:C,pcon!E:E,"")</f>
        <v/>
      </c>
      <c r="F564" s="4" t="n"/>
      <c r="G564" s="27" t="n"/>
      <c r="H564" s="28" t="n"/>
      <c r="I564" s="4" t="n"/>
      <c r="J564" s="4" t="n"/>
      <c r="K564" s="4" t="n"/>
      <c r="L564" s="30">
        <f>IF(J564="","",J564-K564)</f>
        <v/>
      </c>
      <c r="M564" s="4" t="n"/>
      <c r="N564" s="30">
        <f>IF(L564="","",L564-M564)</f>
        <v/>
      </c>
      <c r="O564" s="31" t="n"/>
      <c r="P564" s="32">
        <f>IF(O564="","",N564 * O564)</f>
        <v/>
      </c>
      <c r="Q564" s="10">
        <f>_xlfn.XLOOKUP(C564,pcon!C:C,pcon!L:L,"")</f>
        <v/>
      </c>
      <c r="R564" s="98">
        <f>(Q564 / 80) * (O564 * 100)</f>
        <v/>
      </c>
      <c r="S564" s="31" t="n"/>
      <c r="T564" s="31" t="n"/>
      <c r="U564" s="33">
        <f>IF(N564="","",R564 * N564)</f>
        <v/>
      </c>
      <c r="V564" s="4" t="n"/>
      <c r="W564" s="33">
        <f>IF(S564&amp;U564="","",U564 * S564)</f>
        <v/>
      </c>
      <c r="X564" s="33">
        <f>IF(W564="","",U564 + W564)</f>
        <v/>
      </c>
      <c r="Y564" s="33">
        <f>IF(T564="","",U564 * T564)</f>
        <v/>
      </c>
      <c r="Z564" s="34">
        <f>IF(U564="","",X564-V564-Y564)</f>
        <v/>
      </c>
    </row>
    <row r="565">
      <c r="A565" s="25" t="n">
        <v>561</v>
      </c>
      <c r="B565" s="26">
        <f>_xlfn.XLOOKUP(C565,purchase!C:C,pcon!B:B,"")</f>
        <v/>
      </c>
      <c r="C565" s="4" t="n"/>
      <c r="D565" s="29">
        <f>_xlfn.XLOOKUP(C565,purchase!C:C,pcon!D:D,"")</f>
        <v/>
      </c>
      <c r="E565" s="29">
        <f>_xlfn.XLOOKUP(C565,purchase!C:C,pcon!E:E,"")</f>
        <v/>
      </c>
      <c r="F565" s="4" t="n"/>
      <c r="G565" s="27" t="n"/>
      <c r="H565" s="28" t="n"/>
      <c r="I565" s="4" t="n"/>
      <c r="J565" s="4" t="n"/>
      <c r="K565" s="4" t="n"/>
      <c r="L565" s="30">
        <f>IF(J565="","",J565-K565)</f>
        <v/>
      </c>
      <c r="M565" s="4" t="n"/>
      <c r="N565" s="30">
        <f>IF(L565="","",L565-M565)</f>
        <v/>
      </c>
      <c r="O565" s="31" t="n"/>
      <c r="P565" s="32">
        <f>IF(O565="","",N565 * O565)</f>
        <v/>
      </c>
      <c r="Q565" s="10">
        <f>_xlfn.XLOOKUP(C565,pcon!C:C,pcon!L:L,"")</f>
        <v/>
      </c>
      <c r="R565" s="98">
        <f>(Q565 / 80) * (O565 * 100)</f>
        <v/>
      </c>
      <c r="S565" s="31" t="n"/>
      <c r="T565" s="31" t="n"/>
      <c r="U565" s="33">
        <f>IF(N565="","",R565 * N565)</f>
        <v/>
      </c>
      <c r="V565" s="4" t="n"/>
      <c r="W565" s="33">
        <f>IF(S565&amp;U565="","",U565 * S565)</f>
        <v/>
      </c>
      <c r="X565" s="33">
        <f>IF(W565="","",U565 + W565)</f>
        <v/>
      </c>
      <c r="Y565" s="33">
        <f>IF(T565="","",U565 * T565)</f>
        <v/>
      </c>
      <c r="Z565" s="34">
        <f>IF(U565="","",X565-V565-Y565)</f>
        <v/>
      </c>
    </row>
    <row r="566">
      <c r="A566" s="25" t="n">
        <v>562</v>
      </c>
      <c r="B566" s="26">
        <f>_xlfn.XLOOKUP(C566,purchase!C:C,pcon!B:B,"")</f>
        <v/>
      </c>
      <c r="C566" s="4" t="n"/>
      <c r="D566" s="29">
        <f>_xlfn.XLOOKUP(C566,purchase!C:C,pcon!D:D,"")</f>
        <v/>
      </c>
      <c r="E566" s="29">
        <f>_xlfn.XLOOKUP(C566,purchase!C:C,pcon!E:E,"")</f>
        <v/>
      </c>
      <c r="F566" s="4" t="n"/>
      <c r="G566" s="27" t="n"/>
      <c r="H566" s="28" t="n"/>
      <c r="I566" s="4" t="n"/>
      <c r="J566" s="4" t="n"/>
      <c r="K566" s="4" t="n"/>
      <c r="L566" s="30">
        <f>IF(J566="","",J566-K566)</f>
        <v/>
      </c>
      <c r="M566" s="4" t="n"/>
      <c r="N566" s="30">
        <f>IF(L566="","",L566-M566)</f>
        <v/>
      </c>
      <c r="O566" s="31" t="n"/>
      <c r="P566" s="32">
        <f>IF(O566="","",N566 * O566)</f>
        <v/>
      </c>
      <c r="Q566" s="10">
        <f>_xlfn.XLOOKUP(C566,pcon!C:C,pcon!L:L,"")</f>
        <v/>
      </c>
      <c r="R566" s="98">
        <f>(Q566 / 80) * (O566 * 100)</f>
        <v/>
      </c>
      <c r="S566" s="31" t="n"/>
      <c r="T566" s="31" t="n"/>
      <c r="U566" s="33">
        <f>IF(N566="","",R566 * N566)</f>
        <v/>
      </c>
      <c r="V566" s="4" t="n"/>
      <c r="W566" s="33">
        <f>IF(S566&amp;U566="","",U566 * S566)</f>
        <v/>
      </c>
      <c r="X566" s="33">
        <f>IF(W566="","",U566 + W566)</f>
        <v/>
      </c>
      <c r="Y566" s="33">
        <f>IF(T566="","",U566 * T566)</f>
        <v/>
      </c>
      <c r="Z566" s="34">
        <f>IF(U566="","",X566-V566-Y566)</f>
        <v/>
      </c>
    </row>
    <row r="567">
      <c r="A567" s="25" t="n">
        <v>563</v>
      </c>
      <c r="B567" s="26">
        <f>_xlfn.XLOOKUP(C567,purchase!C:C,pcon!B:B,"")</f>
        <v/>
      </c>
      <c r="C567" s="4" t="n"/>
      <c r="D567" s="29">
        <f>_xlfn.XLOOKUP(C567,purchase!C:C,pcon!D:D,"")</f>
        <v/>
      </c>
      <c r="E567" s="29">
        <f>_xlfn.XLOOKUP(C567,purchase!C:C,pcon!E:E,"")</f>
        <v/>
      </c>
      <c r="F567" s="4" t="n"/>
      <c r="G567" s="27" t="n"/>
      <c r="H567" s="28" t="n"/>
      <c r="I567" s="4" t="n"/>
      <c r="J567" s="4" t="n"/>
      <c r="K567" s="4" t="n"/>
      <c r="L567" s="30">
        <f>IF(J567="","",J567-K567)</f>
        <v/>
      </c>
      <c r="M567" s="4" t="n"/>
      <c r="N567" s="30">
        <f>IF(L567="","",L567-M567)</f>
        <v/>
      </c>
      <c r="O567" s="31" t="n"/>
      <c r="P567" s="32">
        <f>IF(O567="","",N567 * O567)</f>
        <v/>
      </c>
      <c r="Q567" s="10">
        <f>_xlfn.XLOOKUP(C567,pcon!C:C,pcon!L:L,"")</f>
        <v/>
      </c>
      <c r="R567" s="98">
        <f>(Q567 / 80) * (O567 * 100)</f>
        <v/>
      </c>
      <c r="S567" s="31" t="n"/>
      <c r="T567" s="31" t="n"/>
      <c r="U567" s="33">
        <f>IF(N567="","",R567 * N567)</f>
        <v/>
      </c>
      <c r="V567" s="4" t="n"/>
      <c r="W567" s="33">
        <f>IF(S567&amp;U567="","",U567 * S567)</f>
        <v/>
      </c>
      <c r="X567" s="33">
        <f>IF(W567="","",U567 + W567)</f>
        <v/>
      </c>
      <c r="Y567" s="33">
        <f>IF(T567="","",U567 * T567)</f>
        <v/>
      </c>
      <c r="Z567" s="34">
        <f>IF(U567="","",X567-V567-Y567)</f>
        <v/>
      </c>
    </row>
    <row r="568">
      <c r="A568" s="25" t="n">
        <v>564</v>
      </c>
      <c r="B568" s="26">
        <f>_xlfn.XLOOKUP(C568,purchase!C:C,pcon!B:B,"")</f>
        <v/>
      </c>
      <c r="C568" s="4" t="n"/>
      <c r="D568" s="29">
        <f>_xlfn.XLOOKUP(C568,purchase!C:C,pcon!D:D,"")</f>
        <v/>
      </c>
      <c r="E568" s="29">
        <f>_xlfn.XLOOKUP(C568,purchase!C:C,pcon!E:E,"")</f>
        <v/>
      </c>
      <c r="F568" s="4" t="n"/>
      <c r="G568" s="27" t="n"/>
      <c r="H568" s="28" t="n"/>
      <c r="I568" s="4" t="n"/>
      <c r="J568" s="4" t="n"/>
      <c r="K568" s="4" t="n"/>
      <c r="L568" s="30">
        <f>IF(J568="","",J568-K568)</f>
        <v/>
      </c>
      <c r="M568" s="4" t="n"/>
      <c r="N568" s="30">
        <f>IF(L568="","",L568-M568)</f>
        <v/>
      </c>
      <c r="O568" s="31" t="n"/>
      <c r="P568" s="32">
        <f>IF(O568="","",N568 * O568)</f>
        <v/>
      </c>
      <c r="Q568" s="10">
        <f>_xlfn.XLOOKUP(C568,pcon!C:C,pcon!L:L,"")</f>
        <v/>
      </c>
      <c r="R568" s="98">
        <f>(Q568 / 80) * (O568 * 100)</f>
        <v/>
      </c>
      <c r="S568" s="31" t="n"/>
      <c r="T568" s="31" t="n"/>
      <c r="U568" s="33">
        <f>IF(N568="","",R568 * N568)</f>
        <v/>
      </c>
      <c r="V568" s="4" t="n"/>
      <c r="W568" s="33">
        <f>IF(S568&amp;U568="","",U568 * S568)</f>
        <v/>
      </c>
      <c r="X568" s="33">
        <f>IF(W568="","",U568 + W568)</f>
        <v/>
      </c>
      <c r="Y568" s="33">
        <f>IF(T568="","",U568 * T568)</f>
        <v/>
      </c>
      <c r="Z568" s="34">
        <f>IF(U568="","",X568-V568-Y568)</f>
        <v/>
      </c>
    </row>
    <row r="569">
      <c r="A569" s="25" t="n">
        <v>565</v>
      </c>
      <c r="B569" s="26">
        <f>_xlfn.XLOOKUP(C569,purchase!C:C,pcon!B:B,"")</f>
        <v/>
      </c>
      <c r="C569" s="4" t="n"/>
      <c r="D569" s="29">
        <f>_xlfn.XLOOKUP(C569,purchase!C:C,pcon!D:D,"")</f>
        <v/>
      </c>
      <c r="E569" s="29">
        <f>_xlfn.XLOOKUP(C569,purchase!C:C,pcon!E:E,"")</f>
        <v/>
      </c>
      <c r="F569" s="4" t="n"/>
      <c r="G569" s="27" t="n"/>
      <c r="H569" s="28" t="n"/>
      <c r="I569" s="4" t="n"/>
      <c r="J569" s="4" t="n"/>
      <c r="K569" s="4" t="n"/>
      <c r="L569" s="30">
        <f>IF(J569="","",J569-K569)</f>
        <v/>
      </c>
      <c r="M569" s="4" t="n"/>
      <c r="N569" s="30">
        <f>IF(L569="","",L569-M569)</f>
        <v/>
      </c>
      <c r="O569" s="31" t="n"/>
      <c r="P569" s="32">
        <f>IF(O569="","",N569 * O569)</f>
        <v/>
      </c>
      <c r="Q569" s="10">
        <f>_xlfn.XLOOKUP(C569,pcon!C:C,pcon!L:L,"")</f>
        <v/>
      </c>
      <c r="R569" s="98">
        <f>(Q569 / 80) * (O569 * 100)</f>
        <v/>
      </c>
      <c r="S569" s="31" t="n"/>
      <c r="T569" s="31" t="n"/>
      <c r="U569" s="33">
        <f>IF(N569="","",R569 * N569)</f>
        <v/>
      </c>
      <c r="V569" s="4" t="n"/>
      <c r="W569" s="33">
        <f>IF(S569&amp;U569="","",U569 * S569)</f>
        <v/>
      </c>
      <c r="X569" s="33">
        <f>IF(W569="","",U569 + W569)</f>
        <v/>
      </c>
      <c r="Y569" s="33">
        <f>IF(T569="","",U569 * T569)</f>
        <v/>
      </c>
      <c r="Z569" s="34">
        <f>IF(U569="","",X569-V569-Y569)</f>
        <v/>
      </c>
    </row>
    <row r="570">
      <c r="A570" s="25" t="n">
        <v>566</v>
      </c>
      <c r="B570" s="26">
        <f>_xlfn.XLOOKUP(C570,purchase!C:C,pcon!B:B,"")</f>
        <v/>
      </c>
      <c r="C570" s="4" t="n"/>
      <c r="D570" s="29">
        <f>_xlfn.XLOOKUP(C570,purchase!C:C,pcon!D:D,"")</f>
        <v/>
      </c>
      <c r="E570" s="29">
        <f>_xlfn.XLOOKUP(C570,purchase!C:C,pcon!E:E,"")</f>
        <v/>
      </c>
      <c r="F570" s="4" t="n"/>
      <c r="G570" s="27" t="n"/>
      <c r="H570" s="28" t="n"/>
      <c r="I570" s="4" t="n"/>
      <c r="J570" s="4" t="n"/>
      <c r="K570" s="4" t="n"/>
      <c r="L570" s="30">
        <f>IF(J570="","",J570-K570)</f>
        <v/>
      </c>
      <c r="M570" s="4" t="n"/>
      <c r="N570" s="30">
        <f>IF(L570="","",L570-M570)</f>
        <v/>
      </c>
      <c r="O570" s="31" t="n"/>
      <c r="P570" s="32">
        <f>IF(O570="","",N570 * O570)</f>
        <v/>
      </c>
      <c r="Q570" s="10">
        <f>_xlfn.XLOOKUP(C570,pcon!C:C,pcon!L:L,"")</f>
        <v/>
      </c>
      <c r="R570" s="98">
        <f>(Q570 / 80) * (O570 * 100)</f>
        <v/>
      </c>
      <c r="S570" s="31" t="n"/>
      <c r="T570" s="31" t="n"/>
      <c r="U570" s="33">
        <f>IF(N570="","",R570 * N570)</f>
        <v/>
      </c>
      <c r="V570" s="4" t="n"/>
      <c r="W570" s="33">
        <f>IF(S570&amp;U570="","",U570 * S570)</f>
        <v/>
      </c>
      <c r="X570" s="33">
        <f>IF(W570="","",U570 + W570)</f>
        <v/>
      </c>
      <c r="Y570" s="33">
        <f>IF(T570="","",U570 * T570)</f>
        <v/>
      </c>
      <c r="Z570" s="34">
        <f>IF(U570="","",X570-V570-Y570)</f>
        <v/>
      </c>
    </row>
    <row r="571">
      <c r="A571" s="25" t="n">
        <v>567</v>
      </c>
      <c r="B571" s="26">
        <f>_xlfn.XLOOKUP(C571,purchase!C:C,pcon!B:B,"")</f>
        <v/>
      </c>
      <c r="C571" s="4" t="n"/>
      <c r="D571" s="29">
        <f>_xlfn.XLOOKUP(C571,purchase!C:C,pcon!D:D,"")</f>
        <v/>
      </c>
      <c r="E571" s="29">
        <f>_xlfn.XLOOKUP(C571,purchase!C:C,pcon!E:E,"")</f>
        <v/>
      </c>
      <c r="F571" s="4" t="n"/>
      <c r="G571" s="27" t="n"/>
      <c r="H571" s="28" t="n"/>
      <c r="I571" s="4" t="n"/>
      <c r="J571" s="4" t="n"/>
      <c r="K571" s="4" t="n"/>
      <c r="L571" s="30">
        <f>IF(J571="","",J571-K571)</f>
        <v/>
      </c>
      <c r="M571" s="4" t="n"/>
      <c r="N571" s="30">
        <f>IF(L571="","",L571-M571)</f>
        <v/>
      </c>
      <c r="O571" s="31" t="n"/>
      <c r="P571" s="32">
        <f>IF(O571="","",N571 * O571)</f>
        <v/>
      </c>
      <c r="Q571" s="10">
        <f>_xlfn.XLOOKUP(C571,pcon!C:C,pcon!L:L,"")</f>
        <v/>
      </c>
      <c r="R571" s="98">
        <f>(Q571 / 80) * (O571 * 100)</f>
        <v/>
      </c>
      <c r="S571" s="31" t="n"/>
      <c r="T571" s="31" t="n"/>
      <c r="U571" s="33">
        <f>IF(N571="","",R571 * N571)</f>
        <v/>
      </c>
      <c r="V571" s="4" t="n"/>
      <c r="W571" s="33">
        <f>IF(S571&amp;U571="","",U571 * S571)</f>
        <v/>
      </c>
      <c r="X571" s="33">
        <f>IF(W571="","",U571 + W571)</f>
        <v/>
      </c>
      <c r="Y571" s="33">
        <f>IF(T571="","",U571 * T571)</f>
        <v/>
      </c>
      <c r="Z571" s="34">
        <f>IF(U571="","",X571-V571-Y571)</f>
        <v/>
      </c>
    </row>
    <row r="572">
      <c r="A572" s="25" t="n">
        <v>568</v>
      </c>
      <c r="B572" s="26">
        <f>_xlfn.XLOOKUP(C572,purchase!C:C,pcon!B:B,"")</f>
        <v/>
      </c>
      <c r="C572" s="4" t="n"/>
      <c r="D572" s="29">
        <f>_xlfn.XLOOKUP(C572,purchase!C:C,pcon!D:D,"")</f>
        <v/>
      </c>
      <c r="E572" s="29">
        <f>_xlfn.XLOOKUP(C572,purchase!C:C,pcon!E:E,"")</f>
        <v/>
      </c>
      <c r="F572" s="4" t="n"/>
      <c r="G572" s="27" t="n"/>
      <c r="H572" s="28" t="n"/>
      <c r="I572" s="4" t="n"/>
      <c r="J572" s="4" t="n"/>
      <c r="K572" s="4" t="n"/>
      <c r="L572" s="30">
        <f>IF(J572="","",J572-K572)</f>
        <v/>
      </c>
      <c r="M572" s="4" t="n"/>
      <c r="N572" s="30">
        <f>IF(L572="","",L572-M572)</f>
        <v/>
      </c>
      <c r="O572" s="31" t="n"/>
      <c r="P572" s="32">
        <f>IF(O572="","",N572 * O572)</f>
        <v/>
      </c>
      <c r="Q572" s="10">
        <f>_xlfn.XLOOKUP(C572,pcon!C:C,pcon!L:L,"")</f>
        <v/>
      </c>
      <c r="R572" s="98">
        <f>(Q572 / 80) * (O572 * 100)</f>
        <v/>
      </c>
      <c r="S572" s="31" t="n"/>
      <c r="T572" s="31" t="n"/>
      <c r="U572" s="33">
        <f>IF(N572="","",R572 * N572)</f>
        <v/>
      </c>
      <c r="V572" s="4" t="n"/>
      <c r="W572" s="33">
        <f>IF(S572&amp;U572="","",U572 * S572)</f>
        <v/>
      </c>
      <c r="X572" s="33">
        <f>IF(W572="","",U572 + W572)</f>
        <v/>
      </c>
      <c r="Y572" s="33">
        <f>IF(T572="","",U572 * T572)</f>
        <v/>
      </c>
      <c r="Z572" s="34">
        <f>IF(U572="","",X572-V572-Y572)</f>
        <v/>
      </c>
    </row>
    <row r="573">
      <c r="A573" s="25" t="n">
        <v>569</v>
      </c>
      <c r="B573" s="26">
        <f>_xlfn.XLOOKUP(C573,purchase!C:C,pcon!B:B,"")</f>
        <v/>
      </c>
      <c r="C573" s="4" t="n"/>
      <c r="D573" s="29">
        <f>_xlfn.XLOOKUP(C573,purchase!C:C,pcon!D:D,"")</f>
        <v/>
      </c>
      <c r="E573" s="29">
        <f>_xlfn.XLOOKUP(C573,purchase!C:C,pcon!E:E,"")</f>
        <v/>
      </c>
      <c r="F573" s="4" t="n"/>
      <c r="G573" s="27" t="n"/>
      <c r="H573" s="28" t="n"/>
      <c r="I573" s="4" t="n"/>
      <c r="J573" s="4" t="n"/>
      <c r="K573" s="4" t="n"/>
      <c r="L573" s="30">
        <f>IF(J573="","",J573-K573)</f>
        <v/>
      </c>
      <c r="M573" s="4" t="n"/>
      <c r="N573" s="30">
        <f>IF(L573="","",L573-M573)</f>
        <v/>
      </c>
      <c r="O573" s="31" t="n"/>
      <c r="P573" s="32">
        <f>IF(O573="","",N573 * O573)</f>
        <v/>
      </c>
      <c r="Q573" s="10">
        <f>_xlfn.XLOOKUP(C573,pcon!C:C,pcon!L:L,"")</f>
        <v/>
      </c>
      <c r="R573" s="98">
        <f>(Q573 / 80) * (O573 * 100)</f>
        <v/>
      </c>
      <c r="S573" s="31" t="n"/>
      <c r="T573" s="31" t="n"/>
      <c r="U573" s="33">
        <f>IF(N573="","",R573 * N573)</f>
        <v/>
      </c>
      <c r="V573" s="4" t="n"/>
      <c r="W573" s="33">
        <f>IF(S573&amp;U573="","",U573 * S573)</f>
        <v/>
      </c>
      <c r="X573" s="33">
        <f>IF(W573="","",U573 + W573)</f>
        <v/>
      </c>
      <c r="Y573" s="33">
        <f>IF(T573="","",U573 * T573)</f>
        <v/>
      </c>
      <c r="Z573" s="34">
        <f>IF(U573="","",X573-V573-Y573)</f>
        <v/>
      </c>
    </row>
    <row r="574">
      <c r="A574" s="25" t="n">
        <v>570</v>
      </c>
      <c r="B574" s="26">
        <f>_xlfn.XLOOKUP(C574,purchase!C:C,pcon!B:B,"")</f>
        <v/>
      </c>
      <c r="C574" s="4" t="n"/>
      <c r="D574" s="29">
        <f>_xlfn.XLOOKUP(C574,purchase!C:C,pcon!D:D,"")</f>
        <v/>
      </c>
      <c r="E574" s="29">
        <f>_xlfn.XLOOKUP(C574,purchase!C:C,pcon!E:E,"")</f>
        <v/>
      </c>
      <c r="F574" s="4" t="n"/>
      <c r="G574" s="27" t="n"/>
      <c r="H574" s="28" t="n"/>
      <c r="I574" s="4" t="n"/>
      <c r="J574" s="4" t="n"/>
      <c r="K574" s="4" t="n"/>
      <c r="L574" s="30">
        <f>IF(J574="","",J574-K574)</f>
        <v/>
      </c>
      <c r="M574" s="4" t="n"/>
      <c r="N574" s="30">
        <f>IF(L574="","",L574-M574)</f>
        <v/>
      </c>
      <c r="O574" s="31" t="n"/>
      <c r="P574" s="32">
        <f>IF(O574="","",N574 * O574)</f>
        <v/>
      </c>
      <c r="Q574" s="10">
        <f>_xlfn.XLOOKUP(C574,pcon!C:C,pcon!L:L,"")</f>
        <v/>
      </c>
      <c r="R574" s="98">
        <f>(Q574 / 80) * (O574 * 100)</f>
        <v/>
      </c>
      <c r="S574" s="31" t="n"/>
      <c r="T574" s="31" t="n"/>
      <c r="U574" s="33">
        <f>IF(N574="","",R574 * N574)</f>
        <v/>
      </c>
      <c r="V574" s="4" t="n"/>
      <c r="W574" s="33">
        <f>IF(S574&amp;U574="","",U574 * S574)</f>
        <v/>
      </c>
      <c r="X574" s="33">
        <f>IF(W574="","",U574 + W574)</f>
        <v/>
      </c>
      <c r="Y574" s="33">
        <f>IF(T574="","",U574 * T574)</f>
        <v/>
      </c>
      <c r="Z574" s="34">
        <f>IF(U574="","",X574-V574-Y574)</f>
        <v/>
      </c>
    </row>
    <row r="575">
      <c r="A575" s="25" t="n">
        <v>571</v>
      </c>
      <c r="B575" s="26">
        <f>_xlfn.XLOOKUP(C575,purchase!C:C,pcon!B:B,"")</f>
        <v/>
      </c>
      <c r="C575" s="4" t="n"/>
      <c r="D575" s="29">
        <f>_xlfn.XLOOKUP(C575,purchase!C:C,pcon!D:D,"")</f>
        <v/>
      </c>
      <c r="E575" s="29">
        <f>_xlfn.XLOOKUP(C575,purchase!C:C,pcon!E:E,"")</f>
        <v/>
      </c>
      <c r="F575" s="4" t="n"/>
      <c r="G575" s="27" t="n"/>
      <c r="H575" s="28" t="n"/>
      <c r="I575" s="4" t="n"/>
      <c r="J575" s="4" t="n"/>
      <c r="K575" s="4" t="n"/>
      <c r="L575" s="30">
        <f>IF(J575="","",J575-K575)</f>
        <v/>
      </c>
      <c r="M575" s="4" t="n"/>
      <c r="N575" s="30">
        <f>IF(L575="","",L575-M575)</f>
        <v/>
      </c>
      <c r="O575" s="31" t="n"/>
      <c r="P575" s="32">
        <f>IF(O575="","",N575 * O575)</f>
        <v/>
      </c>
      <c r="Q575" s="10">
        <f>_xlfn.XLOOKUP(C575,pcon!C:C,pcon!L:L,"")</f>
        <v/>
      </c>
      <c r="R575" s="98">
        <f>(Q575 / 80) * (O575 * 100)</f>
        <v/>
      </c>
      <c r="S575" s="31" t="n"/>
      <c r="T575" s="31" t="n"/>
      <c r="U575" s="33">
        <f>IF(N575="","",R575 * N575)</f>
        <v/>
      </c>
      <c r="V575" s="4" t="n"/>
      <c r="W575" s="33">
        <f>IF(S575&amp;U575="","",U575 * S575)</f>
        <v/>
      </c>
      <c r="X575" s="33">
        <f>IF(W575="","",U575 + W575)</f>
        <v/>
      </c>
      <c r="Y575" s="33">
        <f>IF(T575="","",U575 * T575)</f>
        <v/>
      </c>
      <c r="Z575" s="34">
        <f>IF(U575="","",X575-V575-Y575)</f>
        <v/>
      </c>
    </row>
    <row r="576">
      <c r="A576" s="25" t="n">
        <v>572</v>
      </c>
      <c r="B576" s="26">
        <f>_xlfn.XLOOKUP(C576,purchase!C:C,pcon!B:B,"")</f>
        <v/>
      </c>
      <c r="C576" s="4" t="n"/>
      <c r="D576" s="29">
        <f>_xlfn.XLOOKUP(C576,purchase!C:C,pcon!D:D,"")</f>
        <v/>
      </c>
      <c r="E576" s="29">
        <f>_xlfn.XLOOKUP(C576,purchase!C:C,pcon!E:E,"")</f>
        <v/>
      </c>
      <c r="F576" s="4" t="n"/>
      <c r="G576" s="27" t="n"/>
      <c r="H576" s="28" t="n"/>
      <c r="I576" s="4" t="n"/>
      <c r="J576" s="4" t="n"/>
      <c r="K576" s="4" t="n"/>
      <c r="L576" s="30">
        <f>IF(J576="","",J576-K576)</f>
        <v/>
      </c>
      <c r="M576" s="4" t="n"/>
      <c r="N576" s="30">
        <f>IF(L576="","",L576-M576)</f>
        <v/>
      </c>
      <c r="O576" s="31" t="n"/>
      <c r="P576" s="32">
        <f>IF(O576="","",N576 * O576)</f>
        <v/>
      </c>
      <c r="Q576" s="10">
        <f>_xlfn.XLOOKUP(C576,pcon!C:C,pcon!L:L,"")</f>
        <v/>
      </c>
      <c r="R576" s="98">
        <f>(Q576 / 80) * (O576 * 100)</f>
        <v/>
      </c>
      <c r="S576" s="31" t="n"/>
      <c r="T576" s="31" t="n"/>
      <c r="U576" s="33">
        <f>IF(N576="","",R576 * N576)</f>
        <v/>
      </c>
      <c r="V576" s="4" t="n"/>
      <c r="W576" s="33">
        <f>IF(S576&amp;U576="","",U576 * S576)</f>
        <v/>
      </c>
      <c r="X576" s="33">
        <f>IF(W576="","",U576 + W576)</f>
        <v/>
      </c>
      <c r="Y576" s="33">
        <f>IF(T576="","",U576 * T576)</f>
        <v/>
      </c>
      <c r="Z576" s="34">
        <f>IF(U576="","",X576-V576-Y576)</f>
        <v/>
      </c>
    </row>
    <row r="577">
      <c r="A577" s="25" t="n">
        <v>573</v>
      </c>
      <c r="B577" s="26">
        <f>_xlfn.XLOOKUP(C577,purchase!C:C,pcon!B:B,"")</f>
        <v/>
      </c>
      <c r="C577" s="4" t="n"/>
      <c r="D577" s="29">
        <f>_xlfn.XLOOKUP(C577,purchase!C:C,pcon!D:D,"")</f>
        <v/>
      </c>
      <c r="E577" s="29">
        <f>_xlfn.XLOOKUP(C577,purchase!C:C,pcon!E:E,"")</f>
        <v/>
      </c>
      <c r="F577" s="4" t="n"/>
      <c r="G577" s="27" t="n"/>
      <c r="H577" s="28" t="n"/>
      <c r="I577" s="4" t="n"/>
      <c r="J577" s="4" t="n"/>
      <c r="K577" s="4" t="n"/>
      <c r="L577" s="30">
        <f>IF(J577="","",J577-K577)</f>
        <v/>
      </c>
      <c r="M577" s="4" t="n"/>
      <c r="N577" s="30">
        <f>IF(L577="","",L577-M577)</f>
        <v/>
      </c>
      <c r="O577" s="31" t="n"/>
      <c r="P577" s="32">
        <f>IF(O577="","",N577 * O577)</f>
        <v/>
      </c>
      <c r="Q577" s="10">
        <f>_xlfn.XLOOKUP(C577,pcon!C:C,pcon!L:L,"")</f>
        <v/>
      </c>
      <c r="R577" s="98">
        <f>(Q577 / 80) * (O577 * 100)</f>
        <v/>
      </c>
      <c r="S577" s="31" t="n"/>
      <c r="T577" s="31" t="n"/>
      <c r="U577" s="33">
        <f>IF(N577="","",R577 * N577)</f>
        <v/>
      </c>
      <c r="V577" s="4" t="n"/>
      <c r="W577" s="33">
        <f>IF(S577&amp;U577="","",U577 * S577)</f>
        <v/>
      </c>
      <c r="X577" s="33">
        <f>IF(W577="","",U577 + W577)</f>
        <v/>
      </c>
      <c r="Y577" s="33">
        <f>IF(T577="","",U577 * T577)</f>
        <v/>
      </c>
      <c r="Z577" s="34">
        <f>IF(U577="","",X577-V577-Y577)</f>
        <v/>
      </c>
    </row>
    <row r="578">
      <c r="A578" s="25" t="n">
        <v>574</v>
      </c>
      <c r="B578" s="26">
        <f>_xlfn.XLOOKUP(C578,purchase!C:C,pcon!B:B,"")</f>
        <v/>
      </c>
      <c r="C578" s="4" t="n"/>
      <c r="D578" s="29">
        <f>_xlfn.XLOOKUP(C578,purchase!C:C,pcon!D:D,"")</f>
        <v/>
      </c>
      <c r="E578" s="29">
        <f>_xlfn.XLOOKUP(C578,purchase!C:C,pcon!E:E,"")</f>
        <v/>
      </c>
      <c r="F578" s="4" t="n"/>
      <c r="G578" s="27" t="n"/>
      <c r="H578" s="28" t="n"/>
      <c r="I578" s="4" t="n"/>
      <c r="J578" s="4" t="n"/>
      <c r="K578" s="4" t="n"/>
      <c r="L578" s="30">
        <f>IF(J578="","",J578-K578)</f>
        <v/>
      </c>
      <c r="M578" s="4" t="n"/>
      <c r="N578" s="30">
        <f>IF(L578="","",L578-M578)</f>
        <v/>
      </c>
      <c r="O578" s="31" t="n"/>
      <c r="P578" s="32">
        <f>IF(O578="","",N578 * O578)</f>
        <v/>
      </c>
      <c r="Q578" s="10">
        <f>_xlfn.XLOOKUP(C578,pcon!C:C,pcon!L:L,"")</f>
        <v/>
      </c>
      <c r="R578" s="98">
        <f>(Q578 / 80) * (O578 * 100)</f>
        <v/>
      </c>
      <c r="S578" s="31" t="n"/>
      <c r="T578" s="31" t="n"/>
      <c r="U578" s="33">
        <f>IF(N578="","",R578 * N578)</f>
        <v/>
      </c>
      <c r="V578" s="4" t="n"/>
      <c r="W578" s="33">
        <f>IF(S578&amp;U578="","",U578 * S578)</f>
        <v/>
      </c>
      <c r="X578" s="33">
        <f>IF(W578="","",U578 + W578)</f>
        <v/>
      </c>
      <c r="Y578" s="33">
        <f>IF(T578="","",U578 * T578)</f>
        <v/>
      </c>
      <c r="Z578" s="34">
        <f>IF(U578="","",X578-V578-Y578)</f>
        <v/>
      </c>
    </row>
    <row r="579">
      <c r="A579" s="25" t="n">
        <v>575</v>
      </c>
      <c r="B579" s="26">
        <f>_xlfn.XLOOKUP(C579,purchase!C:C,pcon!B:B,"")</f>
        <v/>
      </c>
      <c r="C579" s="4" t="n"/>
      <c r="D579" s="29">
        <f>_xlfn.XLOOKUP(C579,purchase!C:C,pcon!D:D,"")</f>
        <v/>
      </c>
      <c r="E579" s="29">
        <f>_xlfn.XLOOKUP(C579,purchase!C:C,pcon!E:E,"")</f>
        <v/>
      </c>
      <c r="F579" s="4" t="n"/>
      <c r="G579" s="27" t="n"/>
      <c r="H579" s="28" t="n"/>
      <c r="I579" s="4" t="n"/>
      <c r="J579" s="4" t="n"/>
      <c r="K579" s="4" t="n"/>
      <c r="L579" s="30">
        <f>IF(J579="","",J579-K579)</f>
        <v/>
      </c>
      <c r="M579" s="4" t="n"/>
      <c r="N579" s="30">
        <f>IF(L579="","",L579-M579)</f>
        <v/>
      </c>
      <c r="O579" s="31" t="n"/>
      <c r="P579" s="32">
        <f>IF(O579="","",N579 * O579)</f>
        <v/>
      </c>
      <c r="Q579" s="10">
        <f>_xlfn.XLOOKUP(C579,pcon!C:C,pcon!L:L,"")</f>
        <v/>
      </c>
      <c r="R579" s="98">
        <f>(Q579 / 80) * (O579 * 100)</f>
        <v/>
      </c>
      <c r="S579" s="31" t="n"/>
      <c r="T579" s="31" t="n"/>
      <c r="U579" s="33">
        <f>IF(N579="","",R579 * N579)</f>
        <v/>
      </c>
      <c r="V579" s="4" t="n"/>
      <c r="W579" s="33">
        <f>IF(S579&amp;U579="","",U579 * S579)</f>
        <v/>
      </c>
      <c r="X579" s="33">
        <f>IF(W579="","",U579 + W579)</f>
        <v/>
      </c>
      <c r="Y579" s="33">
        <f>IF(T579="","",U579 * T579)</f>
        <v/>
      </c>
      <c r="Z579" s="34">
        <f>IF(U579="","",X579-V579-Y579)</f>
        <v/>
      </c>
    </row>
    <row r="580">
      <c r="A580" s="25" t="n">
        <v>576</v>
      </c>
      <c r="B580" s="26">
        <f>_xlfn.XLOOKUP(C580,purchase!C:C,pcon!B:B,"")</f>
        <v/>
      </c>
      <c r="C580" s="4" t="n"/>
      <c r="D580" s="29">
        <f>_xlfn.XLOOKUP(C580,purchase!C:C,pcon!D:D,"")</f>
        <v/>
      </c>
      <c r="E580" s="29">
        <f>_xlfn.XLOOKUP(C580,purchase!C:C,pcon!E:E,"")</f>
        <v/>
      </c>
      <c r="F580" s="4" t="n"/>
      <c r="G580" s="27" t="n"/>
      <c r="H580" s="28" t="n"/>
      <c r="I580" s="4" t="n"/>
      <c r="J580" s="4" t="n"/>
      <c r="K580" s="4" t="n"/>
      <c r="L580" s="30">
        <f>IF(J580="","",J580-K580)</f>
        <v/>
      </c>
      <c r="M580" s="4" t="n"/>
      <c r="N580" s="30">
        <f>IF(L580="","",L580-M580)</f>
        <v/>
      </c>
      <c r="O580" s="31" t="n"/>
      <c r="P580" s="32">
        <f>IF(O580="","",N580 * O580)</f>
        <v/>
      </c>
      <c r="Q580" s="10">
        <f>_xlfn.XLOOKUP(C580,pcon!C:C,pcon!L:L,"")</f>
        <v/>
      </c>
      <c r="R580" s="98">
        <f>(Q580 / 80) * (O580 * 100)</f>
        <v/>
      </c>
      <c r="S580" s="31" t="n"/>
      <c r="T580" s="31" t="n"/>
      <c r="U580" s="33">
        <f>IF(N580="","",R580 * N580)</f>
        <v/>
      </c>
      <c r="V580" s="4" t="n"/>
      <c r="W580" s="33">
        <f>IF(S580&amp;U580="","",U580 * S580)</f>
        <v/>
      </c>
      <c r="X580" s="33">
        <f>IF(W580="","",U580 + W580)</f>
        <v/>
      </c>
      <c r="Y580" s="33">
        <f>IF(T580="","",U580 * T580)</f>
        <v/>
      </c>
      <c r="Z580" s="34">
        <f>IF(U580="","",X580-V580-Y580)</f>
        <v/>
      </c>
    </row>
    <row r="581">
      <c r="A581" s="25" t="n">
        <v>577</v>
      </c>
      <c r="B581" s="26">
        <f>_xlfn.XLOOKUP(C581,purchase!C:C,pcon!B:B,"")</f>
        <v/>
      </c>
      <c r="C581" s="4" t="n"/>
      <c r="D581" s="29">
        <f>_xlfn.XLOOKUP(C581,purchase!C:C,pcon!D:D,"")</f>
        <v/>
      </c>
      <c r="E581" s="29">
        <f>_xlfn.XLOOKUP(C581,purchase!C:C,pcon!E:E,"")</f>
        <v/>
      </c>
      <c r="F581" s="4" t="n"/>
      <c r="G581" s="27" t="n"/>
      <c r="H581" s="28" t="n"/>
      <c r="I581" s="4" t="n"/>
      <c r="J581" s="4" t="n"/>
      <c r="K581" s="4" t="n"/>
      <c r="L581" s="30">
        <f>IF(J581="","",J581-K581)</f>
        <v/>
      </c>
      <c r="M581" s="4" t="n"/>
      <c r="N581" s="30">
        <f>IF(L581="","",L581-M581)</f>
        <v/>
      </c>
      <c r="O581" s="31" t="n"/>
      <c r="P581" s="32">
        <f>IF(O581="","",N581 * O581)</f>
        <v/>
      </c>
      <c r="Q581" s="10">
        <f>_xlfn.XLOOKUP(C581,pcon!C:C,pcon!L:L,"")</f>
        <v/>
      </c>
      <c r="R581" s="98">
        <f>(Q581 / 80) * (O581 * 100)</f>
        <v/>
      </c>
      <c r="S581" s="31" t="n"/>
      <c r="T581" s="31" t="n"/>
      <c r="U581" s="33">
        <f>IF(N581="","",R581 * N581)</f>
        <v/>
      </c>
      <c r="V581" s="4" t="n"/>
      <c r="W581" s="33">
        <f>IF(S581&amp;U581="","",U581 * S581)</f>
        <v/>
      </c>
      <c r="X581" s="33">
        <f>IF(W581="","",U581 + W581)</f>
        <v/>
      </c>
      <c r="Y581" s="33">
        <f>IF(T581="","",U581 * T581)</f>
        <v/>
      </c>
      <c r="Z581" s="34">
        <f>IF(U581="","",X581-V581-Y581)</f>
        <v/>
      </c>
    </row>
    <row r="582">
      <c r="A582" s="25" t="n">
        <v>578</v>
      </c>
      <c r="B582" s="26">
        <f>_xlfn.XLOOKUP(C582,purchase!C:C,pcon!B:B,"")</f>
        <v/>
      </c>
      <c r="C582" s="4" t="n"/>
      <c r="D582" s="29">
        <f>_xlfn.XLOOKUP(C582,purchase!C:C,pcon!D:D,"")</f>
        <v/>
      </c>
      <c r="E582" s="29">
        <f>_xlfn.XLOOKUP(C582,purchase!C:C,pcon!E:E,"")</f>
        <v/>
      </c>
      <c r="F582" s="4" t="n"/>
      <c r="G582" s="27" t="n"/>
      <c r="H582" s="28" t="n"/>
      <c r="I582" s="4" t="n"/>
      <c r="J582" s="4" t="n"/>
      <c r="K582" s="4" t="n"/>
      <c r="L582" s="30">
        <f>IF(J582="","",J582-K582)</f>
        <v/>
      </c>
      <c r="M582" s="4" t="n"/>
      <c r="N582" s="30">
        <f>IF(L582="","",L582-M582)</f>
        <v/>
      </c>
      <c r="O582" s="31" t="n"/>
      <c r="P582" s="32">
        <f>IF(O582="","",N582 * O582)</f>
        <v/>
      </c>
      <c r="Q582" s="10">
        <f>_xlfn.XLOOKUP(C582,pcon!C:C,pcon!L:L,"")</f>
        <v/>
      </c>
      <c r="R582" s="98">
        <f>(Q582 / 80) * (O582 * 100)</f>
        <v/>
      </c>
      <c r="S582" s="31" t="n"/>
      <c r="T582" s="31" t="n"/>
      <c r="U582" s="33">
        <f>IF(N582="","",R582 * N582)</f>
        <v/>
      </c>
      <c r="V582" s="4" t="n"/>
      <c r="W582" s="33">
        <f>IF(S582&amp;U582="","",U582 * S582)</f>
        <v/>
      </c>
      <c r="X582" s="33">
        <f>IF(W582="","",U582 + W582)</f>
        <v/>
      </c>
      <c r="Y582" s="33">
        <f>IF(T582="","",U582 * T582)</f>
        <v/>
      </c>
      <c r="Z582" s="34">
        <f>IF(U582="","",X582-V582-Y582)</f>
        <v/>
      </c>
    </row>
    <row r="583">
      <c r="A583" s="25" t="n">
        <v>579</v>
      </c>
      <c r="B583" s="26">
        <f>_xlfn.XLOOKUP(C583,purchase!C:C,pcon!B:B,"")</f>
        <v/>
      </c>
      <c r="C583" s="4" t="n"/>
      <c r="D583" s="29">
        <f>_xlfn.XLOOKUP(C583,purchase!C:C,pcon!D:D,"")</f>
        <v/>
      </c>
      <c r="E583" s="29">
        <f>_xlfn.XLOOKUP(C583,purchase!C:C,pcon!E:E,"")</f>
        <v/>
      </c>
      <c r="F583" s="4" t="n"/>
      <c r="G583" s="27" t="n"/>
      <c r="H583" s="28" t="n"/>
      <c r="I583" s="4" t="n"/>
      <c r="J583" s="4" t="n"/>
      <c r="K583" s="4" t="n"/>
      <c r="L583" s="30">
        <f>IF(J583="","",J583-K583)</f>
        <v/>
      </c>
      <c r="M583" s="4" t="n"/>
      <c r="N583" s="30">
        <f>IF(L583="","",L583-M583)</f>
        <v/>
      </c>
      <c r="O583" s="31" t="n"/>
      <c r="P583" s="32">
        <f>IF(O583="","",N583 * O583)</f>
        <v/>
      </c>
      <c r="Q583" s="10">
        <f>_xlfn.XLOOKUP(C583,pcon!C:C,pcon!L:L,"")</f>
        <v/>
      </c>
      <c r="R583" s="98">
        <f>(Q583 / 80) * (O583 * 100)</f>
        <v/>
      </c>
      <c r="S583" s="31" t="n"/>
      <c r="T583" s="31" t="n"/>
      <c r="U583" s="33">
        <f>IF(N583="","",R583 * N583)</f>
        <v/>
      </c>
      <c r="V583" s="4" t="n"/>
      <c r="W583" s="33">
        <f>IF(S583&amp;U583="","",U583 * S583)</f>
        <v/>
      </c>
      <c r="X583" s="33">
        <f>IF(W583="","",U583 + W583)</f>
        <v/>
      </c>
      <c r="Y583" s="33">
        <f>IF(T583="","",U583 * T583)</f>
        <v/>
      </c>
      <c r="Z583" s="34">
        <f>IF(U583="","",X583-V583-Y583)</f>
        <v/>
      </c>
    </row>
    <row r="584">
      <c r="A584" s="25" t="n">
        <v>580</v>
      </c>
      <c r="B584" s="26">
        <f>_xlfn.XLOOKUP(C584,purchase!C:C,pcon!B:B,"")</f>
        <v/>
      </c>
      <c r="C584" s="4" t="n"/>
      <c r="D584" s="29">
        <f>_xlfn.XLOOKUP(C584,purchase!C:C,pcon!D:D,"")</f>
        <v/>
      </c>
      <c r="E584" s="29">
        <f>_xlfn.XLOOKUP(C584,purchase!C:C,pcon!E:E,"")</f>
        <v/>
      </c>
      <c r="F584" s="4" t="n"/>
      <c r="G584" s="27" t="n"/>
      <c r="H584" s="28" t="n"/>
      <c r="I584" s="4" t="n"/>
      <c r="J584" s="4" t="n"/>
      <c r="K584" s="4" t="n"/>
      <c r="L584" s="30">
        <f>IF(J584="","",J584-K584)</f>
        <v/>
      </c>
      <c r="M584" s="4" t="n"/>
      <c r="N584" s="30">
        <f>IF(L584="","",L584-M584)</f>
        <v/>
      </c>
      <c r="O584" s="31" t="n"/>
      <c r="P584" s="32">
        <f>IF(O584="","",N584 * O584)</f>
        <v/>
      </c>
      <c r="Q584" s="10">
        <f>_xlfn.XLOOKUP(C584,pcon!C:C,pcon!L:L,"")</f>
        <v/>
      </c>
      <c r="R584" s="98">
        <f>(Q584 / 80) * (O584 * 100)</f>
        <v/>
      </c>
      <c r="S584" s="31" t="n"/>
      <c r="T584" s="31" t="n"/>
      <c r="U584" s="33">
        <f>IF(N584="","",R584 * N584)</f>
        <v/>
      </c>
      <c r="V584" s="4" t="n"/>
      <c r="W584" s="33">
        <f>IF(S584&amp;U584="","",U584 * S584)</f>
        <v/>
      </c>
      <c r="X584" s="33">
        <f>IF(W584="","",U584 + W584)</f>
        <v/>
      </c>
      <c r="Y584" s="33">
        <f>IF(T584="","",U584 * T584)</f>
        <v/>
      </c>
      <c r="Z584" s="34">
        <f>IF(U584="","",X584-V584-Y584)</f>
        <v/>
      </c>
    </row>
    <row r="585">
      <c r="A585" s="25" t="n">
        <v>581</v>
      </c>
      <c r="B585" s="26">
        <f>_xlfn.XLOOKUP(C585,purchase!C:C,pcon!B:B,"")</f>
        <v/>
      </c>
      <c r="C585" s="4" t="n"/>
      <c r="D585" s="29">
        <f>_xlfn.XLOOKUP(C585,purchase!C:C,pcon!D:D,"")</f>
        <v/>
      </c>
      <c r="E585" s="29">
        <f>_xlfn.XLOOKUP(C585,purchase!C:C,pcon!E:E,"")</f>
        <v/>
      </c>
      <c r="F585" s="4" t="n"/>
      <c r="G585" s="27" t="n"/>
      <c r="H585" s="28" t="n"/>
      <c r="I585" s="4" t="n"/>
      <c r="J585" s="4" t="n"/>
      <c r="K585" s="4" t="n"/>
      <c r="L585" s="30">
        <f>IF(J585="","",J585-K585)</f>
        <v/>
      </c>
      <c r="M585" s="4" t="n"/>
      <c r="N585" s="30">
        <f>IF(L585="","",L585-M585)</f>
        <v/>
      </c>
      <c r="O585" s="31" t="n"/>
      <c r="P585" s="32">
        <f>IF(O585="","",N585 * O585)</f>
        <v/>
      </c>
      <c r="Q585" s="10">
        <f>_xlfn.XLOOKUP(C585,pcon!C:C,pcon!L:L,"")</f>
        <v/>
      </c>
      <c r="R585" s="98">
        <f>(Q585 / 80) * (O585 * 100)</f>
        <v/>
      </c>
      <c r="S585" s="31" t="n"/>
      <c r="T585" s="31" t="n"/>
      <c r="U585" s="33">
        <f>IF(N585="","",R585 * N585)</f>
        <v/>
      </c>
      <c r="V585" s="4" t="n"/>
      <c r="W585" s="33">
        <f>IF(S585&amp;U585="","",U585 * S585)</f>
        <v/>
      </c>
      <c r="X585" s="33">
        <f>IF(W585="","",U585 + W585)</f>
        <v/>
      </c>
      <c r="Y585" s="33">
        <f>IF(T585="","",U585 * T585)</f>
        <v/>
      </c>
      <c r="Z585" s="34">
        <f>IF(U585="","",X585-V585-Y585)</f>
        <v/>
      </c>
    </row>
    <row r="586">
      <c r="A586" s="25" t="n">
        <v>582</v>
      </c>
      <c r="B586" s="26">
        <f>_xlfn.XLOOKUP(C586,purchase!C:C,pcon!B:B,"")</f>
        <v/>
      </c>
      <c r="C586" s="4" t="n"/>
      <c r="D586" s="29">
        <f>_xlfn.XLOOKUP(C586,purchase!C:C,pcon!D:D,"")</f>
        <v/>
      </c>
      <c r="E586" s="29">
        <f>_xlfn.XLOOKUP(C586,purchase!C:C,pcon!E:E,"")</f>
        <v/>
      </c>
      <c r="F586" s="4" t="n"/>
      <c r="G586" s="27" t="n"/>
      <c r="H586" s="28" t="n"/>
      <c r="I586" s="4" t="n"/>
      <c r="J586" s="4" t="n"/>
      <c r="K586" s="4" t="n"/>
      <c r="L586" s="30">
        <f>IF(J586="","",J586-K586)</f>
        <v/>
      </c>
      <c r="M586" s="4" t="n"/>
      <c r="N586" s="30">
        <f>IF(L586="","",L586-M586)</f>
        <v/>
      </c>
      <c r="O586" s="31" t="n"/>
      <c r="P586" s="32">
        <f>IF(O586="","",N586 * O586)</f>
        <v/>
      </c>
      <c r="Q586" s="10">
        <f>_xlfn.XLOOKUP(C586,pcon!C:C,pcon!L:L,"")</f>
        <v/>
      </c>
      <c r="R586" s="98">
        <f>(Q586 / 80) * (O586 * 100)</f>
        <v/>
      </c>
      <c r="S586" s="31" t="n"/>
      <c r="T586" s="31" t="n"/>
      <c r="U586" s="33">
        <f>IF(N586="","",R586 * N586)</f>
        <v/>
      </c>
      <c r="V586" s="4" t="n"/>
      <c r="W586" s="33">
        <f>IF(S586&amp;U586="","",U586 * S586)</f>
        <v/>
      </c>
      <c r="X586" s="33">
        <f>IF(W586="","",U586 + W586)</f>
        <v/>
      </c>
      <c r="Y586" s="33">
        <f>IF(T586="","",U586 * T586)</f>
        <v/>
      </c>
      <c r="Z586" s="34">
        <f>IF(U586="","",X586-V586-Y586)</f>
        <v/>
      </c>
    </row>
    <row r="587">
      <c r="A587" s="25" t="n">
        <v>583</v>
      </c>
      <c r="B587" s="26">
        <f>_xlfn.XLOOKUP(C587,purchase!C:C,pcon!B:B,"")</f>
        <v/>
      </c>
      <c r="C587" s="4" t="n"/>
      <c r="D587" s="29">
        <f>_xlfn.XLOOKUP(C587,purchase!C:C,pcon!D:D,"")</f>
        <v/>
      </c>
      <c r="E587" s="29">
        <f>_xlfn.XLOOKUP(C587,purchase!C:C,pcon!E:E,"")</f>
        <v/>
      </c>
      <c r="F587" s="4" t="n"/>
      <c r="G587" s="27" t="n"/>
      <c r="H587" s="28" t="n"/>
      <c r="I587" s="4" t="n"/>
      <c r="J587" s="4" t="n"/>
      <c r="K587" s="4" t="n"/>
      <c r="L587" s="30">
        <f>IF(J587="","",J587-K587)</f>
        <v/>
      </c>
      <c r="M587" s="4" t="n"/>
      <c r="N587" s="30">
        <f>IF(L587="","",L587-M587)</f>
        <v/>
      </c>
      <c r="O587" s="31" t="n"/>
      <c r="P587" s="32">
        <f>IF(O587="","",N587 * O587)</f>
        <v/>
      </c>
      <c r="Q587" s="10">
        <f>_xlfn.XLOOKUP(C587,pcon!C:C,pcon!L:L,"")</f>
        <v/>
      </c>
      <c r="R587" s="98">
        <f>(Q587 / 80) * (O587 * 100)</f>
        <v/>
      </c>
      <c r="S587" s="31" t="n"/>
      <c r="T587" s="31" t="n"/>
      <c r="U587" s="33">
        <f>IF(N587="","",R587 * N587)</f>
        <v/>
      </c>
      <c r="V587" s="4" t="n"/>
      <c r="W587" s="33">
        <f>IF(S587&amp;U587="","",U587 * S587)</f>
        <v/>
      </c>
      <c r="X587" s="33">
        <f>IF(W587="","",U587 + W587)</f>
        <v/>
      </c>
      <c r="Y587" s="33">
        <f>IF(T587="","",U587 * T587)</f>
        <v/>
      </c>
      <c r="Z587" s="34">
        <f>IF(U587="","",X587-V587-Y587)</f>
        <v/>
      </c>
    </row>
    <row r="588">
      <c r="A588" s="25" t="n">
        <v>584</v>
      </c>
      <c r="B588" s="26">
        <f>_xlfn.XLOOKUP(C588,purchase!C:C,pcon!B:B,"")</f>
        <v/>
      </c>
      <c r="C588" s="4" t="n"/>
      <c r="D588" s="29">
        <f>_xlfn.XLOOKUP(C588,purchase!C:C,pcon!D:D,"")</f>
        <v/>
      </c>
      <c r="E588" s="29">
        <f>_xlfn.XLOOKUP(C588,purchase!C:C,pcon!E:E,"")</f>
        <v/>
      </c>
      <c r="F588" s="4" t="n"/>
      <c r="G588" s="27" t="n"/>
      <c r="H588" s="28" t="n"/>
      <c r="I588" s="4" t="n"/>
      <c r="J588" s="4" t="n"/>
      <c r="K588" s="4" t="n"/>
      <c r="L588" s="30">
        <f>IF(J588="","",J588-K588)</f>
        <v/>
      </c>
      <c r="M588" s="4" t="n"/>
      <c r="N588" s="30">
        <f>IF(L588="","",L588-M588)</f>
        <v/>
      </c>
      <c r="O588" s="31" t="n"/>
      <c r="P588" s="32">
        <f>IF(O588="","",N588 * O588)</f>
        <v/>
      </c>
      <c r="Q588" s="10">
        <f>_xlfn.XLOOKUP(C588,pcon!C:C,pcon!L:L,"")</f>
        <v/>
      </c>
      <c r="R588" s="98">
        <f>(Q588 / 80) * (O588 * 100)</f>
        <v/>
      </c>
      <c r="S588" s="31" t="n"/>
      <c r="T588" s="31" t="n"/>
      <c r="U588" s="33">
        <f>IF(N588="","",R588 * N588)</f>
        <v/>
      </c>
      <c r="V588" s="4" t="n"/>
      <c r="W588" s="33">
        <f>IF(S588&amp;U588="","",U588 * S588)</f>
        <v/>
      </c>
      <c r="X588" s="33">
        <f>IF(W588="","",U588 + W588)</f>
        <v/>
      </c>
      <c r="Y588" s="33">
        <f>IF(T588="","",U588 * T588)</f>
        <v/>
      </c>
      <c r="Z588" s="34">
        <f>IF(U588="","",X588-V588-Y588)</f>
        <v/>
      </c>
    </row>
    <row r="589">
      <c r="A589" s="25" t="n">
        <v>585</v>
      </c>
      <c r="B589" s="26">
        <f>_xlfn.XLOOKUP(C589,purchase!C:C,pcon!B:B,"")</f>
        <v/>
      </c>
      <c r="C589" s="4" t="n"/>
      <c r="D589" s="29">
        <f>_xlfn.XLOOKUP(C589,purchase!C:C,pcon!D:D,"")</f>
        <v/>
      </c>
      <c r="E589" s="29">
        <f>_xlfn.XLOOKUP(C589,purchase!C:C,pcon!E:E,"")</f>
        <v/>
      </c>
      <c r="F589" s="4" t="n"/>
      <c r="G589" s="27" t="n"/>
      <c r="H589" s="28" t="n"/>
      <c r="I589" s="4" t="n"/>
      <c r="J589" s="4" t="n"/>
      <c r="K589" s="4" t="n"/>
      <c r="L589" s="30">
        <f>IF(J589="","",J589-K589)</f>
        <v/>
      </c>
      <c r="M589" s="4" t="n"/>
      <c r="N589" s="30">
        <f>IF(L589="","",L589-M589)</f>
        <v/>
      </c>
      <c r="O589" s="31" t="n"/>
      <c r="P589" s="32">
        <f>IF(O589="","",N589 * O589)</f>
        <v/>
      </c>
      <c r="Q589" s="10">
        <f>_xlfn.XLOOKUP(C589,pcon!C:C,pcon!L:L,"")</f>
        <v/>
      </c>
      <c r="R589" s="98">
        <f>(Q589 / 80) * (O589 * 100)</f>
        <v/>
      </c>
      <c r="S589" s="31" t="n"/>
      <c r="T589" s="31" t="n"/>
      <c r="U589" s="33">
        <f>IF(N589="","",R589 * N589)</f>
        <v/>
      </c>
      <c r="V589" s="4" t="n"/>
      <c r="W589" s="33">
        <f>IF(S589&amp;U589="","",U589 * S589)</f>
        <v/>
      </c>
      <c r="X589" s="33">
        <f>IF(W589="","",U589 + W589)</f>
        <v/>
      </c>
      <c r="Y589" s="33">
        <f>IF(T589="","",U589 * T589)</f>
        <v/>
      </c>
      <c r="Z589" s="34">
        <f>IF(U589="","",X589-V589-Y589)</f>
        <v/>
      </c>
    </row>
    <row r="590">
      <c r="A590" s="25" t="n">
        <v>586</v>
      </c>
      <c r="B590" s="26">
        <f>_xlfn.XLOOKUP(C590,purchase!C:C,pcon!B:B,"")</f>
        <v/>
      </c>
      <c r="C590" s="4" t="n"/>
      <c r="D590" s="29">
        <f>_xlfn.XLOOKUP(C590,purchase!C:C,pcon!D:D,"")</f>
        <v/>
      </c>
      <c r="E590" s="29">
        <f>_xlfn.XLOOKUP(C590,purchase!C:C,pcon!E:E,"")</f>
        <v/>
      </c>
      <c r="F590" s="4" t="n"/>
      <c r="G590" s="27" t="n"/>
      <c r="H590" s="28" t="n"/>
      <c r="I590" s="4" t="n"/>
      <c r="J590" s="4" t="n"/>
      <c r="K590" s="4" t="n"/>
      <c r="L590" s="30">
        <f>IF(J590="","",J590-K590)</f>
        <v/>
      </c>
      <c r="M590" s="4" t="n"/>
      <c r="N590" s="30">
        <f>IF(L590="","",L590-M590)</f>
        <v/>
      </c>
      <c r="O590" s="31" t="n"/>
      <c r="P590" s="32">
        <f>IF(O590="","",N590 * O590)</f>
        <v/>
      </c>
      <c r="Q590" s="10">
        <f>_xlfn.XLOOKUP(C590,pcon!C:C,pcon!L:L,"")</f>
        <v/>
      </c>
      <c r="R590" s="98">
        <f>(Q590 / 80) * (O590 * 100)</f>
        <v/>
      </c>
      <c r="S590" s="31" t="n"/>
      <c r="T590" s="31" t="n"/>
      <c r="U590" s="33">
        <f>IF(N590="","",R590 * N590)</f>
        <v/>
      </c>
      <c r="V590" s="4" t="n"/>
      <c r="W590" s="33">
        <f>IF(S590&amp;U590="","",U590 * S590)</f>
        <v/>
      </c>
      <c r="X590" s="33">
        <f>IF(W590="","",U590 + W590)</f>
        <v/>
      </c>
      <c r="Y590" s="33">
        <f>IF(T590="","",U590 * T590)</f>
        <v/>
      </c>
      <c r="Z590" s="34">
        <f>IF(U590="","",X590-V590-Y590)</f>
        <v/>
      </c>
    </row>
    <row r="591">
      <c r="A591" s="25" t="n">
        <v>587</v>
      </c>
      <c r="B591" s="26">
        <f>_xlfn.XLOOKUP(C591,purchase!C:C,pcon!B:B,"")</f>
        <v/>
      </c>
      <c r="C591" s="4" t="n"/>
      <c r="D591" s="29">
        <f>_xlfn.XLOOKUP(C591,purchase!C:C,pcon!D:D,"")</f>
        <v/>
      </c>
      <c r="E591" s="29">
        <f>_xlfn.XLOOKUP(C591,purchase!C:C,pcon!E:E,"")</f>
        <v/>
      </c>
      <c r="F591" s="4" t="n"/>
      <c r="G591" s="27" t="n"/>
      <c r="H591" s="28" t="n"/>
      <c r="I591" s="4" t="n"/>
      <c r="J591" s="4" t="n"/>
      <c r="K591" s="4" t="n"/>
      <c r="L591" s="30">
        <f>IF(J591="","",J591-K591)</f>
        <v/>
      </c>
      <c r="M591" s="4" t="n"/>
      <c r="N591" s="30">
        <f>IF(L591="","",L591-M591)</f>
        <v/>
      </c>
      <c r="O591" s="31" t="n"/>
      <c r="P591" s="32">
        <f>IF(O591="","",N591 * O591)</f>
        <v/>
      </c>
      <c r="Q591" s="10">
        <f>_xlfn.XLOOKUP(C591,pcon!C:C,pcon!L:L,"")</f>
        <v/>
      </c>
      <c r="R591" s="98">
        <f>(Q591 / 80) * (O591 * 100)</f>
        <v/>
      </c>
      <c r="S591" s="31" t="n"/>
      <c r="T591" s="31" t="n"/>
      <c r="U591" s="33">
        <f>IF(N591="","",R591 * N591)</f>
        <v/>
      </c>
      <c r="V591" s="4" t="n"/>
      <c r="W591" s="33">
        <f>IF(S591&amp;U591="","",U591 * S591)</f>
        <v/>
      </c>
      <c r="X591" s="33">
        <f>IF(W591="","",U591 + W591)</f>
        <v/>
      </c>
      <c r="Y591" s="33">
        <f>IF(T591="","",U591 * T591)</f>
        <v/>
      </c>
      <c r="Z591" s="34">
        <f>IF(U591="","",X591-V591-Y591)</f>
        <v/>
      </c>
    </row>
    <row r="592">
      <c r="A592" s="25" t="n">
        <v>588</v>
      </c>
      <c r="B592" s="26">
        <f>_xlfn.XLOOKUP(C592,purchase!C:C,pcon!B:B,"")</f>
        <v/>
      </c>
      <c r="C592" s="4" t="n"/>
      <c r="D592" s="29">
        <f>_xlfn.XLOOKUP(C592,purchase!C:C,pcon!D:D,"")</f>
        <v/>
      </c>
      <c r="E592" s="29">
        <f>_xlfn.XLOOKUP(C592,purchase!C:C,pcon!E:E,"")</f>
        <v/>
      </c>
      <c r="F592" s="4" t="n"/>
      <c r="G592" s="27" t="n"/>
      <c r="H592" s="28" t="n"/>
      <c r="I592" s="4" t="n"/>
      <c r="J592" s="4" t="n"/>
      <c r="K592" s="4" t="n"/>
      <c r="L592" s="30">
        <f>IF(J592="","",J592-K592)</f>
        <v/>
      </c>
      <c r="M592" s="4" t="n"/>
      <c r="N592" s="30">
        <f>IF(L592="","",L592-M592)</f>
        <v/>
      </c>
      <c r="O592" s="31" t="n"/>
      <c r="P592" s="32">
        <f>IF(O592="","",N592 * O592)</f>
        <v/>
      </c>
      <c r="Q592" s="10">
        <f>_xlfn.XLOOKUP(C592,pcon!C:C,pcon!L:L,"")</f>
        <v/>
      </c>
      <c r="R592" s="98">
        <f>(Q592 / 80) * (O592 * 100)</f>
        <v/>
      </c>
      <c r="S592" s="31" t="n"/>
      <c r="T592" s="31" t="n"/>
      <c r="U592" s="33">
        <f>IF(N592="","",R592 * N592)</f>
        <v/>
      </c>
      <c r="V592" s="4" t="n"/>
      <c r="W592" s="33">
        <f>IF(S592&amp;U592="","",U592 * S592)</f>
        <v/>
      </c>
      <c r="X592" s="33">
        <f>IF(W592="","",U592 + W592)</f>
        <v/>
      </c>
      <c r="Y592" s="33">
        <f>IF(T592="","",U592 * T592)</f>
        <v/>
      </c>
      <c r="Z592" s="34">
        <f>IF(U592="","",X592-V592-Y592)</f>
        <v/>
      </c>
    </row>
    <row r="593">
      <c r="A593" s="25" t="n">
        <v>589</v>
      </c>
      <c r="B593" s="26">
        <f>_xlfn.XLOOKUP(C593,purchase!C:C,pcon!B:B,"")</f>
        <v/>
      </c>
      <c r="C593" s="4" t="n"/>
      <c r="D593" s="29">
        <f>_xlfn.XLOOKUP(C593,purchase!C:C,pcon!D:D,"")</f>
        <v/>
      </c>
      <c r="E593" s="29">
        <f>_xlfn.XLOOKUP(C593,purchase!C:C,pcon!E:E,"")</f>
        <v/>
      </c>
      <c r="F593" s="4" t="n"/>
      <c r="G593" s="27" t="n"/>
      <c r="H593" s="28" t="n"/>
      <c r="I593" s="4" t="n"/>
      <c r="J593" s="4" t="n"/>
      <c r="K593" s="4" t="n"/>
      <c r="L593" s="30">
        <f>IF(J593="","",J593-K593)</f>
        <v/>
      </c>
      <c r="M593" s="4" t="n"/>
      <c r="N593" s="30">
        <f>IF(L593="","",L593-M593)</f>
        <v/>
      </c>
      <c r="O593" s="31" t="n"/>
      <c r="P593" s="32">
        <f>IF(O593="","",N593 * O593)</f>
        <v/>
      </c>
      <c r="Q593" s="10">
        <f>_xlfn.XLOOKUP(C593,pcon!C:C,pcon!L:L,"")</f>
        <v/>
      </c>
      <c r="R593" s="98">
        <f>(Q593 / 80) * (O593 * 100)</f>
        <v/>
      </c>
      <c r="S593" s="31" t="n"/>
      <c r="T593" s="31" t="n"/>
      <c r="U593" s="33">
        <f>IF(N593="","",R593 * N593)</f>
        <v/>
      </c>
      <c r="V593" s="4" t="n"/>
      <c r="W593" s="33">
        <f>IF(S593&amp;U593="","",U593 * S593)</f>
        <v/>
      </c>
      <c r="X593" s="33">
        <f>IF(W593="","",U593 + W593)</f>
        <v/>
      </c>
      <c r="Y593" s="33">
        <f>IF(T593="","",U593 * T593)</f>
        <v/>
      </c>
      <c r="Z593" s="34">
        <f>IF(U593="","",X593-V593-Y593)</f>
        <v/>
      </c>
    </row>
    <row r="594">
      <c r="A594" s="25" t="n">
        <v>590</v>
      </c>
      <c r="B594" s="26">
        <f>_xlfn.XLOOKUP(C594,purchase!C:C,pcon!B:B,"")</f>
        <v/>
      </c>
      <c r="C594" s="4" t="n"/>
      <c r="D594" s="29">
        <f>_xlfn.XLOOKUP(C594,purchase!C:C,pcon!D:D,"")</f>
        <v/>
      </c>
      <c r="E594" s="29">
        <f>_xlfn.XLOOKUP(C594,purchase!C:C,pcon!E:E,"")</f>
        <v/>
      </c>
      <c r="F594" s="4" t="n"/>
      <c r="G594" s="27" t="n"/>
      <c r="H594" s="28" t="n"/>
      <c r="I594" s="4" t="n"/>
      <c r="J594" s="4" t="n"/>
      <c r="K594" s="4" t="n"/>
      <c r="L594" s="30">
        <f>IF(J594="","",J594-K594)</f>
        <v/>
      </c>
      <c r="M594" s="4" t="n"/>
      <c r="N594" s="30">
        <f>IF(L594="","",L594-M594)</f>
        <v/>
      </c>
      <c r="O594" s="31" t="n"/>
      <c r="P594" s="32">
        <f>IF(O594="","",N594 * O594)</f>
        <v/>
      </c>
      <c r="Q594" s="10">
        <f>_xlfn.XLOOKUP(C594,pcon!C:C,pcon!L:L,"")</f>
        <v/>
      </c>
      <c r="R594" s="98">
        <f>(Q594 / 80) * (O594 * 100)</f>
        <v/>
      </c>
      <c r="S594" s="31" t="n"/>
      <c r="T594" s="31" t="n"/>
      <c r="U594" s="33">
        <f>IF(N594="","",R594 * N594)</f>
        <v/>
      </c>
      <c r="V594" s="4" t="n"/>
      <c r="W594" s="33">
        <f>IF(S594&amp;U594="","",U594 * S594)</f>
        <v/>
      </c>
      <c r="X594" s="33">
        <f>IF(W594="","",U594 + W594)</f>
        <v/>
      </c>
      <c r="Y594" s="33">
        <f>IF(T594="","",U594 * T594)</f>
        <v/>
      </c>
      <c r="Z594" s="34">
        <f>IF(U594="","",X594-V594-Y594)</f>
        <v/>
      </c>
    </row>
    <row r="595">
      <c r="A595" s="25" t="n">
        <v>591</v>
      </c>
      <c r="B595" s="26">
        <f>_xlfn.XLOOKUP(C595,purchase!C:C,pcon!B:B,"")</f>
        <v/>
      </c>
      <c r="C595" s="4" t="n"/>
      <c r="D595" s="29">
        <f>_xlfn.XLOOKUP(C595,purchase!C:C,pcon!D:D,"")</f>
        <v/>
      </c>
      <c r="E595" s="29">
        <f>_xlfn.XLOOKUP(C595,purchase!C:C,pcon!E:E,"")</f>
        <v/>
      </c>
      <c r="F595" s="4" t="n"/>
      <c r="G595" s="27" t="n"/>
      <c r="H595" s="28" t="n"/>
      <c r="I595" s="4" t="n"/>
      <c r="J595" s="4" t="n"/>
      <c r="K595" s="4" t="n"/>
      <c r="L595" s="30">
        <f>IF(J595="","",J595-K595)</f>
        <v/>
      </c>
      <c r="M595" s="4" t="n"/>
      <c r="N595" s="30">
        <f>IF(L595="","",L595-M595)</f>
        <v/>
      </c>
      <c r="O595" s="31" t="n"/>
      <c r="P595" s="32">
        <f>IF(O595="","",N595 * O595)</f>
        <v/>
      </c>
      <c r="Q595" s="10">
        <f>_xlfn.XLOOKUP(C595,pcon!C:C,pcon!L:L,"")</f>
        <v/>
      </c>
      <c r="R595" s="98">
        <f>(Q595 / 80) * (O595 * 100)</f>
        <v/>
      </c>
      <c r="S595" s="31" t="n"/>
      <c r="T595" s="31" t="n"/>
      <c r="U595" s="33">
        <f>IF(N595="","",R595 * N595)</f>
        <v/>
      </c>
      <c r="V595" s="4" t="n"/>
      <c r="W595" s="33">
        <f>IF(S595&amp;U595="","",U595 * S595)</f>
        <v/>
      </c>
      <c r="X595" s="33">
        <f>IF(W595="","",U595 + W595)</f>
        <v/>
      </c>
      <c r="Y595" s="33">
        <f>IF(T595="","",U595 * T595)</f>
        <v/>
      </c>
      <c r="Z595" s="34">
        <f>IF(U595="","",X595-V595-Y595)</f>
        <v/>
      </c>
    </row>
    <row r="596">
      <c r="A596" s="25" t="n">
        <v>592</v>
      </c>
      <c r="B596" s="26">
        <f>_xlfn.XLOOKUP(C596,purchase!C:C,pcon!B:B,"")</f>
        <v/>
      </c>
      <c r="C596" s="4" t="n"/>
      <c r="D596" s="29">
        <f>_xlfn.XLOOKUP(C596,purchase!C:C,pcon!D:D,"")</f>
        <v/>
      </c>
      <c r="E596" s="29">
        <f>_xlfn.XLOOKUP(C596,purchase!C:C,pcon!E:E,"")</f>
        <v/>
      </c>
      <c r="F596" s="4" t="n"/>
      <c r="G596" s="27" t="n"/>
      <c r="H596" s="28" t="n"/>
      <c r="I596" s="4" t="n"/>
      <c r="J596" s="4" t="n"/>
      <c r="K596" s="4" t="n"/>
      <c r="L596" s="30">
        <f>IF(J596="","",J596-K596)</f>
        <v/>
      </c>
      <c r="M596" s="4" t="n"/>
      <c r="N596" s="30">
        <f>IF(L596="","",L596-M596)</f>
        <v/>
      </c>
      <c r="O596" s="31" t="n"/>
      <c r="P596" s="32">
        <f>IF(O596="","",N596 * O596)</f>
        <v/>
      </c>
      <c r="Q596" s="10">
        <f>_xlfn.XLOOKUP(C596,pcon!C:C,pcon!L:L,"")</f>
        <v/>
      </c>
      <c r="R596" s="98">
        <f>(Q596 / 80) * (O596 * 100)</f>
        <v/>
      </c>
      <c r="S596" s="31" t="n"/>
      <c r="T596" s="31" t="n"/>
      <c r="U596" s="33">
        <f>IF(N596="","",R596 * N596)</f>
        <v/>
      </c>
      <c r="V596" s="4" t="n"/>
      <c r="W596" s="33">
        <f>IF(S596&amp;U596="","",U596 * S596)</f>
        <v/>
      </c>
      <c r="X596" s="33">
        <f>IF(W596="","",U596 + W596)</f>
        <v/>
      </c>
      <c r="Y596" s="33">
        <f>IF(T596="","",U596 * T596)</f>
        <v/>
      </c>
      <c r="Z596" s="34">
        <f>IF(U596="","",X596-V596-Y596)</f>
        <v/>
      </c>
    </row>
    <row r="597">
      <c r="A597" s="25" t="n">
        <v>593</v>
      </c>
      <c r="B597" s="26">
        <f>_xlfn.XLOOKUP(C597,purchase!C:C,pcon!B:B,"")</f>
        <v/>
      </c>
      <c r="C597" s="4" t="n"/>
      <c r="D597" s="29">
        <f>_xlfn.XLOOKUP(C597,purchase!C:C,pcon!D:D,"")</f>
        <v/>
      </c>
      <c r="E597" s="29">
        <f>_xlfn.XLOOKUP(C597,purchase!C:C,pcon!E:E,"")</f>
        <v/>
      </c>
      <c r="F597" s="4" t="n"/>
      <c r="G597" s="27" t="n"/>
      <c r="H597" s="28" t="n"/>
      <c r="I597" s="4" t="n"/>
      <c r="J597" s="4" t="n"/>
      <c r="K597" s="4" t="n"/>
      <c r="L597" s="30">
        <f>IF(J597="","",J597-K597)</f>
        <v/>
      </c>
      <c r="M597" s="4" t="n"/>
      <c r="N597" s="30">
        <f>IF(L597="","",L597-M597)</f>
        <v/>
      </c>
      <c r="O597" s="31" t="n"/>
      <c r="P597" s="32">
        <f>IF(O597="","",N597 * O597)</f>
        <v/>
      </c>
      <c r="Q597" s="10">
        <f>_xlfn.XLOOKUP(C597,pcon!C:C,pcon!L:L,"")</f>
        <v/>
      </c>
      <c r="R597" s="98">
        <f>(Q597 / 80) * (O597 * 100)</f>
        <v/>
      </c>
      <c r="S597" s="31" t="n"/>
      <c r="T597" s="31" t="n"/>
      <c r="U597" s="33">
        <f>IF(N597="","",R597 * N597)</f>
        <v/>
      </c>
      <c r="V597" s="4" t="n"/>
      <c r="W597" s="33">
        <f>IF(S597&amp;U597="","",U597 * S597)</f>
        <v/>
      </c>
      <c r="X597" s="33">
        <f>IF(W597="","",U597 + W597)</f>
        <v/>
      </c>
      <c r="Y597" s="33">
        <f>IF(T597="","",U597 * T597)</f>
        <v/>
      </c>
      <c r="Z597" s="34">
        <f>IF(U597="","",X597-V597-Y597)</f>
        <v/>
      </c>
    </row>
    <row r="598">
      <c r="A598" s="25" t="n">
        <v>594</v>
      </c>
      <c r="B598" s="26">
        <f>_xlfn.XLOOKUP(C598,purchase!C:C,pcon!B:B,"")</f>
        <v/>
      </c>
      <c r="C598" s="4" t="n"/>
      <c r="D598" s="29">
        <f>_xlfn.XLOOKUP(C598,purchase!C:C,pcon!D:D,"")</f>
        <v/>
      </c>
      <c r="E598" s="29">
        <f>_xlfn.XLOOKUP(C598,purchase!C:C,pcon!E:E,"")</f>
        <v/>
      </c>
      <c r="F598" s="4" t="n"/>
      <c r="G598" s="27" t="n"/>
      <c r="H598" s="28" t="n"/>
      <c r="I598" s="4" t="n"/>
      <c r="J598" s="4" t="n"/>
      <c r="K598" s="4" t="n"/>
      <c r="L598" s="30">
        <f>IF(J598="","",J598-K598)</f>
        <v/>
      </c>
      <c r="M598" s="4" t="n"/>
      <c r="N598" s="30">
        <f>IF(L598="","",L598-M598)</f>
        <v/>
      </c>
      <c r="O598" s="31" t="n"/>
      <c r="P598" s="32">
        <f>IF(O598="","",N598 * O598)</f>
        <v/>
      </c>
      <c r="Q598" s="10">
        <f>_xlfn.XLOOKUP(C598,pcon!C:C,pcon!L:L,"")</f>
        <v/>
      </c>
      <c r="R598" s="98">
        <f>(Q598 / 80) * (O598 * 100)</f>
        <v/>
      </c>
      <c r="S598" s="31" t="n"/>
      <c r="T598" s="31" t="n"/>
      <c r="U598" s="33">
        <f>IF(N598="","",R598 * N598)</f>
        <v/>
      </c>
      <c r="V598" s="4" t="n"/>
      <c r="W598" s="33">
        <f>IF(S598&amp;U598="","",U598 * S598)</f>
        <v/>
      </c>
      <c r="X598" s="33">
        <f>IF(W598="","",U598 + W598)</f>
        <v/>
      </c>
      <c r="Y598" s="33">
        <f>IF(T598="","",U598 * T598)</f>
        <v/>
      </c>
      <c r="Z598" s="34">
        <f>IF(U598="","",X598-V598-Y598)</f>
        <v/>
      </c>
    </row>
    <row r="599">
      <c r="A599" s="25" t="n">
        <v>595</v>
      </c>
      <c r="B599" s="26">
        <f>_xlfn.XLOOKUP(C599,purchase!C:C,pcon!B:B,"")</f>
        <v/>
      </c>
      <c r="C599" s="4" t="n"/>
      <c r="D599" s="29">
        <f>_xlfn.XLOOKUP(C599,purchase!C:C,pcon!D:D,"")</f>
        <v/>
      </c>
      <c r="E599" s="29">
        <f>_xlfn.XLOOKUP(C599,purchase!C:C,pcon!E:E,"")</f>
        <v/>
      </c>
      <c r="F599" s="4" t="n"/>
      <c r="G599" s="27" t="n"/>
      <c r="H599" s="28" t="n"/>
      <c r="I599" s="4" t="n"/>
      <c r="J599" s="4" t="n"/>
      <c r="K599" s="4" t="n"/>
      <c r="L599" s="30">
        <f>IF(J599="","",J599-K599)</f>
        <v/>
      </c>
      <c r="M599" s="4" t="n"/>
      <c r="N599" s="30">
        <f>IF(L599="","",L599-M599)</f>
        <v/>
      </c>
      <c r="O599" s="31" t="n"/>
      <c r="P599" s="32">
        <f>IF(O599="","",N599 * O599)</f>
        <v/>
      </c>
      <c r="Q599" s="10">
        <f>_xlfn.XLOOKUP(C599,pcon!C:C,pcon!L:L,"")</f>
        <v/>
      </c>
      <c r="R599" s="98">
        <f>(Q599 / 80) * (O599 * 100)</f>
        <v/>
      </c>
      <c r="S599" s="31" t="n"/>
      <c r="T599" s="31" t="n"/>
      <c r="U599" s="33">
        <f>IF(N599="","",R599 * N599)</f>
        <v/>
      </c>
      <c r="V599" s="4" t="n"/>
      <c r="W599" s="33">
        <f>IF(S599&amp;U599="","",U599 * S599)</f>
        <v/>
      </c>
      <c r="X599" s="33">
        <f>IF(W599="","",U599 + W599)</f>
        <v/>
      </c>
      <c r="Y599" s="33">
        <f>IF(T599="","",U599 * T599)</f>
        <v/>
      </c>
      <c r="Z599" s="34">
        <f>IF(U599="","",X599-V599-Y599)</f>
        <v/>
      </c>
    </row>
    <row r="600">
      <c r="A600" s="25" t="n">
        <v>596</v>
      </c>
      <c r="B600" s="26">
        <f>_xlfn.XLOOKUP(C600,purchase!C:C,pcon!B:B,"")</f>
        <v/>
      </c>
      <c r="C600" s="4" t="n"/>
      <c r="D600" s="29">
        <f>_xlfn.XLOOKUP(C600,purchase!C:C,pcon!D:D,"")</f>
        <v/>
      </c>
      <c r="E600" s="29">
        <f>_xlfn.XLOOKUP(C600,purchase!C:C,pcon!E:E,"")</f>
        <v/>
      </c>
      <c r="F600" s="4" t="n"/>
      <c r="G600" s="27" t="n"/>
      <c r="H600" s="28" t="n"/>
      <c r="I600" s="4" t="n"/>
      <c r="J600" s="4" t="n"/>
      <c r="K600" s="4" t="n"/>
      <c r="L600" s="30">
        <f>IF(J600="","",J600-K600)</f>
        <v/>
      </c>
      <c r="M600" s="4" t="n"/>
      <c r="N600" s="30">
        <f>IF(L600="","",L600-M600)</f>
        <v/>
      </c>
      <c r="O600" s="31" t="n"/>
      <c r="P600" s="32">
        <f>IF(O600="","",N600 * O600)</f>
        <v/>
      </c>
      <c r="Q600" s="10">
        <f>_xlfn.XLOOKUP(C600,pcon!C:C,pcon!L:L,"")</f>
        <v/>
      </c>
      <c r="R600" s="98">
        <f>(Q600 / 80) * (O600 * 100)</f>
        <v/>
      </c>
      <c r="S600" s="31" t="n"/>
      <c r="T600" s="31" t="n"/>
      <c r="U600" s="33">
        <f>IF(N600="","",R600 * N600)</f>
        <v/>
      </c>
      <c r="V600" s="4" t="n"/>
      <c r="W600" s="33">
        <f>IF(S600&amp;U600="","",U600 * S600)</f>
        <v/>
      </c>
      <c r="X600" s="33">
        <f>IF(W600="","",U600 + W600)</f>
        <v/>
      </c>
      <c r="Y600" s="33">
        <f>IF(T600="","",U600 * T600)</f>
        <v/>
      </c>
      <c r="Z600" s="34">
        <f>IF(U600="","",X600-V600-Y600)</f>
        <v/>
      </c>
    </row>
    <row r="601">
      <c r="A601" s="25" t="n">
        <v>597</v>
      </c>
      <c r="B601" s="26">
        <f>_xlfn.XLOOKUP(C601,purchase!C:C,pcon!B:B,"")</f>
        <v/>
      </c>
      <c r="C601" s="4" t="n"/>
      <c r="D601" s="29">
        <f>_xlfn.XLOOKUP(C601,purchase!C:C,pcon!D:D,"")</f>
        <v/>
      </c>
      <c r="E601" s="29">
        <f>_xlfn.XLOOKUP(C601,purchase!C:C,pcon!E:E,"")</f>
        <v/>
      </c>
      <c r="F601" s="4" t="n"/>
      <c r="G601" s="27" t="n"/>
      <c r="H601" s="28" t="n"/>
      <c r="I601" s="4" t="n"/>
      <c r="J601" s="4" t="n"/>
      <c r="K601" s="4" t="n"/>
      <c r="L601" s="30">
        <f>IF(J601="","",J601-K601)</f>
        <v/>
      </c>
      <c r="M601" s="4" t="n"/>
      <c r="N601" s="30">
        <f>IF(L601="","",L601-M601)</f>
        <v/>
      </c>
      <c r="O601" s="31" t="n"/>
      <c r="P601" s="32">
        <f>IF(O601="","",N601 * O601)</f>
        <v/>
      </c>
      <c r="Q601" s="10">
        <f>_xlfn.XLOOKUP(C601,pcon!C:C,pcon!L:L,"")</f>
        <v/>
      </c>
      <c r="R601" s="98">
        <f>(Q601 / 80) * (O601 * 100)</f>
        <v/>
      </c>
      <c r="S601" s="31" t="n"/>
      <c r="T601" s="31" t="n"/>
      <c r="U601" s="33">
        <f>IF(N601="","",R601 * N601)</f>
        <v/>
      </c>
      <c r="V601" s="4" t="n"/>
      <c r="W601" s="33">
        <f>IF(S601&amp;U601="","",U601 * S601)</f>
        <v/>
      </c>
      <c r="X601" s="33">
        <f>IF(W601="","",U601 + W601)</f>
        <v/>
      </c>
      <c r="Y601" s="33">
        <f>IF(T601="","",U601 * T601)</f>
        <v/>
      </c>
      <c r="Z601" s="34">
        <f>IF(U601="","",X601-V601-Y601)</f>
        <v/>
      </c>
    </row>
    <row r="602">
      <c r="A602" s="25" t="n">
        <v>598</v>
      </c>
      <c r="B602" s="26">
        <f>_xlfn.XLOOKUP(C602,purchase!C:C,pcon!B:B,"")</f>
        <v/>
      </c>
      <c r="C602" s="4" t="n"/>
      <c r="D602" s="29">
        <f>_xlfn.XLOOKUP(C602,purchase!C:C,pcon!D:D,"")</f>
        <v/>
      </c>
      <c r="E602" s="29">
        <f>_xlfn.XLOOKUP(C602,purchase!C:C,pcon!E:E,"")</f>
        <v/>
      </c>
      <c r="F602" s="4" t="n"/>
      <c r="G602" s="27" t="n"/>
      <c r="H602" s="28" t="n"/>
      <c r="I602" s="4" t="n"/>
      <c r="J602" s="4" t="n"/>
      <c r="K602" s="4" t="n"/>
      <c r="L602" s="30">
        <f>IF(J602="","",J602-K602)</f>
        <v/>
      </c>
      <c r="M602" s="4" t="n"/>
      <c r="N602" s="30">
        <f>IF(L602="","",L602-M602)</f>
        <v/>
      </c>
      <c r="O602" s="31" t="n"/>
      <c r="P602" s="32">
        <f>IF(O602="","",N602 * O602)</f>
        <v/>
      </c>
      <c r="Q602" s="10">
        <f>_xlfn.XLOOKUP(C602,pcon!C:C,pcon!L:L,"")</f>
        <v/>
      </c>
      <c r="R602" s="98">
        <f>(Q602 / 80) * (O602 * 100)</f>
        <v/>
      </c>
      <c r="S602" s="31" t="n"/>
      <c r="T602" s="31" t="n"/>
      <c r="U602" s="33">
        <f>IF(N602="","",R602 * N602)</f>
        <v/>
      </c>
      <c r="V602" s="4" t="n"/>
      <c r="W602" s="33">
        <f>IF(S602&amp;U602="","",U602 * S602)</f>
        <v/>
      </c>
      <c r="X602" s="33">
        <f>IF(W602="","",U602 + W602)</f>
        <v/>
      </c>
      <c r="Y602" s="33">
        <f>IF(T602="","",U602 * T602)</f>
        <v/>
      </c>
      <c r="Z602" s="34">
        <f>IF(U602="","",X602-V602-Y602)</f>
        <v/>
      </c>
    </row>
    <row r="603">
      <c r="A603" s="25" t="n">
        <v>599</v>
      </c>
      <c r="B603" s="26">
        <f>_xlfn.XLOOKUP(C603,purchase!C:C,pcon!B:B,"")</f>
        <v/>
      </c>
      <c r="C603" s="4" t="n"/>
      <c r="D603" s="29">
        <f>_xlfn.XLOOKUP(C603,purchase!C:C,pcon!D:D,"")</f>
        <v/>
      </c>
      <c r="E603" s="29">
        <f>_xlfn.XLOOKUP(C603,purchase!C:C,pcon!E:E,"")</f>
        <v/>
      </c>
      <c r="F603" s="4" t="n"/>
      <c r="G603" s="27" t="n"/>
      <c r="H603" s="28" t="n"/>
      <c r="I603" s="4" t="n"/>
      <c r="J603" s="4" t="n"/>
      <c r="K603" s="4" t="n"/>
      <c r="L603" s="30">
        <f>IF(J603="","",J603-K603)</f>
        <v/>
      </c>
      <c r="M603" s="4" t="n"/>
      <c r="N603" s="30">
        <f>IF(L603="","",L603-M603)</f>
        <v/>
      </c>
      <c r="O603" s="31" t="n"/>
      <c r="P603" s="32">
        <f>IF(O603="","",N603 * O603)</f>
        <v/>
      </c>
      <c r="Q603" s="10">
        <f>_xlfn.XLOOKUP(C603,pcon!C:C,pcon!L:L,"")</f>
        <v/>
      </c>
      <c r="R603" s="98">
        <f>(Q603 / 80) * (O603 * 100)</f>
        <v/>
      </c>
      <c r="S603" s="31" t="n"/>
      <c r="T603" s="31" t="n"/>
      <c r="U603" s="33">
        <f>IF(N603="","",R603 * N603)</f>
        <v/>
      </c>
      <c r="V603" s="4" t="n"/>
      <c r="W603" s="33">
        <f>IF(S603&amp;U603="","",U603 * S603)</f>
        <v/>
      </c>
      <c r="X603" s="33">
        <f>IF(W603="","",U603 + W603)</f>
        <v/>
      </c>
      <c r="Y603" s="33">
        <f>IF(T603="","",U603 * T603)</f>
        <v/>
      </c>
      <c r="Z603" s="34">
        <f>IF(U603="","",X603-V603-Y603)</f>
        <v/>
      </c>
    </row>
    <row r="604">
      <c r="A604" s="25" t="n">
        <v>600</v>
      </c>
      <c r="B604" s="26">
        <f>_xlfn.XLOOKUP(C604,purchase!C:C,pcon!B:B,"")</f>
        <v/>
      </c>
      <c r="C604" s="4" t="n"/>
      <c r="D604" s="29">
        <f>_xlfn.XLOOKUP(C604,purchase!C:C,pcon!D:D,"")</f>
        <v/>
      </c>
      <c r="E604" s="29">
        <f>_xlfn.XLOOKUP(C604,purchase!C:C,pcon!E:E,"")</f>
        <v/>
      </c>
      <c r="F604" s="4" t="n"/>
      <c r="G604" s="27" t="n"/>
      <c r="H604" s="28" t="n"/>
      <c r="I604" s="4" t="n"/>
      <c r="J604" s="4" t="n"/>
      <c r="K604" s="4" t="n"/>
      <c r="L604" s="30">
        <f>IF(J604="","",J604-K604)</f>
        <v/>
      </c>
      <c r="M604" s="4" t="n"/>
      <c r="N604" s="30">
        <f>IF(L604="","",L604-M604)</f>
        <v/>
      </c>
      <c r="O604" s="31" t="n"/>
      <c r="P604" s="32">
        <f>IF(O604="","",N604 * O604)</f>
        <v/>
      </c>
      <c r="Q604" s="10">
        <f>_xlfn.XLOOKUP(C604,pcon!C:C,pcon!L:L,"")</f>
        <v/>
      </c>
      <c r="R604" s="98">
        <f>(Q604 / 80) * (O604 * 100)</f>
        <v/>
      </c>
      <c r="S604" s="31" t="n"/>
      <c r="T604" s="31" t="n"/>
      <c r="U604" s="33">
        <f>IF(N604="","",R604 * N604)</f>
        <v/>
      </c>
      <c r="V604" s="4" t="n"/>
      <c r="W604" s="33">
        <f>IF(S604&amp;U604="","",U604 * S604)</f>
        <v/>
      </c>
      <c r="X604" s="33">
        <f>IF(W604="","",U604 + W604)</f>
        <v/>
      </c>
      <c r="Y604" s="33">
        <f>IF(T604="","",U604 * T604)</f>
        <v/>
      </c>
      <c r="Z604" s="34">
        <f>IF(U604="","",X604-V604-Y604)</f>
        <v/>
      </c>
    </row>
    <row r="605">
      <c r="A605" s="25" t="n">
        <v>601</v>
      </c>
      <c r="B605" s="26">
        <f>_xlfn.XLOOKUP(C605,purchase!C:C,pcon!B:B,"")</f>
        <v/>
      </c>
      <c r="C605" s="4" t="n"/>
      <c r="D605" s="29">
        <f>_xlfn.XLOOKUP(C605,purchase!C:C,pcon!D:D,"")</f>
        <v/>
      </c>
      <c r="E605" s="29">
        <f>_xlfn.XLOOKUP(C605,purchase!C:C,pcon!E:E,"")</f>
        <v/>
      </c>
      <c r="F605" s="4" t="n"/>
      <c r="G605" s="27" t="n"/>
      <c r="H605" s="28" t="n"/>
      <c r="I605" s="4" t="n"/>
      <c r="J605" s="4" t="n"/>
      <c r="K605" s="4" t="n"/>
      <c r="L605" s="30">
        <f>IF(J605="","",J605-K605)</f>
        <v/>
      </c>
      <c r="M605" s="4" t="n"/>
      <c r="N605" s="30">
        <f>IF(L605="","",L605-M605)</f>
        <v/>
      </c>
      <c r="O605" s="31" t="n"/>
      <c r="P605" s="32">
        <f>IF(O605="","",N605 * O605)</f>
        <v/>
      </c>
      <c r="Q605" s="10">
        <f>_xlfn.XLOOKUP(C605,pcon!C:C,pcon!L:L,"")</f>
        <v/>
      </c>
      <c r="R605" s="98">
        <f>(Q605 / 80) * (O605 * 100)</f>
        <v/>
      </c>
      <c r="S605" s="31" t="n"/>
      <c r="T605" s="31" t="n"/>
      <c r="U605" s="33">
        <f>IF(N605="","",R605 * N605)</f>
        <v/>
      </c>
      <c r="V605" s="4" t="n"/>
      <c r="W605" s="33">
        <f>IF(S605&amp;U605="","",U605 * S605)</f>
        <v/>
      </c>
      <c r="X605" s="33">
        <f>IF(W605="","",U605 + W605)</f>
        <v/>
      </c>
      <c r="Y605" s="33">
        <f>IF(T605="","",U605 * T605)</f>
        <v/>
      </c>
      <c r="Z605" s="34">
        <f>IF(U605="","",X605-V605-Y605)</f>
        <v/>
      </c>
    </row>
    <row r="606">
      <c r="A606" s="25" t="n">
        <v>602</v>
      </c>
      <c r="B606" s="26">
        <f>_xlfn.XLOOKUP(C606,purchase!C:C,pcon!B:B,"")</f>
        <v/>
      </c>
      <c r="C606" s="4" t="n"/>
      <c r="D606" s="29">
        <f>_xlfn.XLOOKUP(C606,purchase!C:C,pcon!D:D,"")</f>
        <v/>
      </c>
      <c r="E606" s="29">
        <f>_xlfn.XLOOKUP(C606,purchase!C:C,pcon!E:E,"")</f>
        <v/>
      </c>
      <c r="F606" s="4" t="n"/>
      <c r="G606" s="27" t="n"/>
      <c r="H606" s="28" t="n"/>
      <c r="I606" s="4" t="n"/>
      <c r="J606" s="4" t="n"/>
      <c r="K606" s="4" t="n"/>
      <c r="L606" s="30">
        <f>IF(J606="","",J606-K606)</f>
        <v/>
      </c>
      <c r="M606" s="4" t="n"/>
      <c r="N606" s="30">
        <f>IF(L606="","",L606-M606)</f>
        <v/>
      </c>
      <c r="O606" s="31" t="n"/>
      <c r="P606" s="32">
        <f>IF(O606="","",N606 * O606)</f>
        <v/>
      </c>
      <c r="Q606" s="10">
        <f>_xlfn.XLOOKUP(C606,pcon!C:C,pcon!L:L,"")</f>
        <v/>
      </c>
      <c r="R606" s="98">
        <f>(Q606 / 80) * (O606 * 100)</f>
        <v/>
      </c>
      <c r="S606" s="31" t="n"/>
      <c r="T606" s="31" t="n"/>
      <c r="U606" s="33">
        <f>IF(N606="","",R606 * N606)</f>
        <v/>
      </c>
      <c r="V606" s="4" t="n"/>
      <c r="W606" s="33">
        <f>IF(S606&amp;U606="","",U606 * S606)</f>
        <v/>
      </c>
      <c r="X606" s="33">
        <f>IF(W606="","",U606 + W606)</f>
        <v/>
      </c>
      <c r="Y606" s="33">
        <f>IF(T606="","",U606 * T606)</f>
        <v/>
      </c>
      <c r="Z606" s="34">
        <f>IF(U606="","",X606-V606-Y606)</f>
        <v/>
      </c>
    </row>
    <row r="607">
      <c r="A607" s="25" t="n">
        <v>603</v>
      </c>
      <c r="B607" s="26">
        <f>_xlfn.XLOOKUP(C607,purchase!C:C,pcon!B:B,"")</f>
        <v/>
      </c>
      <c r="C607" s="4" t="n"/>
      <c r="D607" s="29">
        <f>_xlfn.XLOOKUP(C607,purchase!C:C,pcon!D:D,"")</f>
        <v/>
      </c>
      <c r="E607" s="29">
        <f>_xlfn.XLOOKUP(C607,purchase!C:C,pcon!E:E,"")</f>
        <v/>
      </c>
      <c r="F607" s="4" t="n"/>
      <c r="G607" s="27" t="n"/>
      <c r="H607" s="28" t="n"/>
      <c r="I607" s="4" t="n"/>
      <c r="J607" s="4" t="n"/>
      <c r="K607" s="4" t="n"/>
      <c r="L607" s="30">
        <f>IF(J607="","",J607-K607)</f>
        <v/>
      </c>
      <c r="M607" s="4" t="n"/>
      <c r="N607" s="30">
        <f>IF(L607="","",L607-M607)</f>
        <v/>
      </c>
      <c r="O607" s="31" t="n"/>
      <c r="P607" s="32">
        <f>IF(O607="","",N607 * O607)</f>
        <v/>
      </c>
      <c r="Q607" s="10">
        <f>_xlfn.XLOOKUP(C607,pcon!C:C,pcon!L:L,"")</f>
        <v/>
      </c>
      <c r="R607" s="98">
        <f>(Q607 / 80) * (O607 * 100)</f>
        <v/>
      </c>
      <c r="S607" s="31" t="n"/>
      <c r="T607" s="31" t="n"/>
      <c r="U607" s="33">
        <f>IF(N607="","",R607 * N607)</f>
        <v/>
      </c>
      <c r="V607" s="4" t="n"/>
      <c r="W607" s="33">
        <f>IF(S607&amp;U607="","",U607 * S607)</f>
        <v/>
      </c>
      <c r="X607" s="33">
        <f>IF(W607="","",U607 + W607)</f>
        <v/>
      </c>
      <c r="Y607" s="33">
        <f>IF(T607="","",U607 * T607)</f>
        <v/>
      </c>
      <c r="Z607" s="34">
        <f>IF(U607="","",X607-V607-Y607)</f>
        <v/>
      </c>
    </row>
    <row r="608">
      <c r="A608" s="25" t="n">
        <v>604</v>
      </c>
      <c r="B608" s="26">
        <f>_xlfn.XLOOKUP(C608,purchase!C:C,pcon!B:B,"")</f>
        <v/>
      </c>
      <c r="C608" s="4" t="n"/>
      <c r="D608" s="29">
        <f>_xlfn.XLOOKUP(C608,purchase!C:C,pcon!D:D,"")</f>
        <v/>
      </c>
      <c r="E608" s="29">
        <f>_xlfn.XLOOKUP(C608,purchase!C:C,pcon!E:E,"")</f>
        <v/>
      </c>
      <c r="F608" s="4" t="n"/>
      <c r="G608" s="27" t="n"/>
      <c r="H608" s="28" t="n"/>
      <c r="I608" s="4" t="n"/>
      <c r="J608" s="4" t="n"/>
      <c r="K608" s="4" t="n"/>
      <c r="L608" s="30">
        <f>IF(J608="","",J608-K608)</f>
        <v/>
      </c>
      <c r="M608" s="4" t="n"/>
      <c r="N608" s="30">
        <f>IF(L608="","",L608-M608)</f>
        <v/>
      </c>
      <c r="O608" s="31" t="n"/>
      <c r="P608" s="32">
        <f>IF(O608="","",N608 * O608)</f>
        <v/>
      </c>
      <c r="Q608" s="10">
        <f>_xlfn.XLOOKUP(C608,pcon!C:C,pcon!L:L,"")</f>
        <v/>
      </c>
      <c r="R608" s="98">
        <f>(Q608 / 80) * (O608 * 100)</f>
        <v/>
      </c>
      <c r="S608" s="31" t="n"/>
      <c r="T608" s="31" t="n"/>
      <c r="U608" s="33">
        <f>IF(N608="","",R608 * N608)</f>
        <v/>
      </c>
      <c r="V608" s="4" t="n"/>
      <c r="W608" s="33">
        <f>IF(S608&amp;U608="","",U608 * S608)</f>
        <v/>
      </c>
      <c r="X608" s="33">
        <f>IF(W608="","",U608 + W608)</f>
        <v/>
      </c>
      <c r="Y608" s="33">
        <f>IF(T608="","",U608 * T608)</f>
        <v/>
      </c>
      <c r="Z608" s="34">
        <f>IF(U608="","",X608-V608-Y608)</f>
        <v/>
      </c>
    </row>
    <row r="609">
      <c r="A609" s="25" t="n">
        <v>605</v>
      </c>
      <c r="B609" s="26">
        <f>_xlfn.XLOOKUP(C609,purchase!C:C,pcon!B:B,"")</f>
        <v/>
      </c>
      <c r="C609" s="4" t="n"/>
      <c r="D609" s="29">
        <f>_xlfn.XLOOKUP(C609,purchase!C:C,pcon!D:D,"")</f>
        <v/>
      </c>
      <c r="E609" s="29">
        <f>_xlfn.XLOOKUP(C609,purchase!C:C,pcon!E:E,"")</f>
        <v/>
      </c>
      <c r="F609" s="4" t="n"/>
      <c r="G609" s="27" t="n"/>
      <c r="H609" s="28" t="n"/>
      <c r="I609" s="4" t="n"/>
      <c r="J609" s="4" t="n"/>
      <c r="K609" s="4" t="n"/>
      <c r="L609" s="30">
        <f>IF(J609="","",J609-K609)</f>
        <v/>
      </c>
      <c r="M609" s="4" t="n"/>
      <c r="N609" s="30">
        <f>IF(L609="","",L609-M609)</f>
        <v/>
      </c>
      <c r="O609" s="31" t="n"/>
      <c r="P609" s="32">
        <f>IF(O609="","",N609 * O609)</f>
        <v/>
      </c>
      <c r="Q609" s="10">
        <f>_xlfn.XLOOKUP(C609,pcon!C:C,pcon!L:L,"")</f>
        <v/>
      </c>
      <c r="R609" s="98">
        <f>(Q609 / 80) * (O609 * 100)</f>
        <v/>
      </c>
      <c r="S609" s="31" t="n"/>
      <c r="T609" s="31" t="n"/>
      <c r="U609" s="33">
        <f>IF(N609="","",R609 * N609)</f>
        <v/>
      </c>
      <c r="V609" s="4" t="n"/>
      <c r="W609" s="33">
        <f>IF(S609&amp;U609="","",U609 * S609)</f>
        <v/>
      </c>
      <c r="X609" s="33">
        <f>IF(W609="","",U609 + W609)</f>
        <v/>
      </c>
      <c r="Y609" s="33">
        <f>IF(T609="","",U609 * T609)</f>
        <v/>
      </c>
      <c r="Z609" s="34">
        <f>IF(U609="","",X609-V609-Y609)</f>
        <v/>
      </c>
    </row>
    <row r="610">
      <c r="A610" s="25" t="n">
        <v>606</v>
      </c>
      <c r="B610" s="26">
        <f>_xlfn.XLOOKUP(C610,purchase!C:C,pcon!B:B,"")</f>
        <v/>
      </c>
      <c r="C610" s="4" t="n"/>
      <c r="D610" s="29">
        <f>_xlfn.XLOOKUP(C610,purchase!C:C,pcon!D:D,"")</f>
        <v/>
      </c>
      <c r="E610" s="29">
        <f>_xlfn.XLOOKUP(C610,purchase!C:C,pcon!E:E,"")</f>
        <v/>
      </c>
      <c r="F610" s="4" t="n"/>
      <c r="G610" s="27" t="n"/>
      <c r="H610" s="28" t="n"/>
      <c r="I610" s="4" t="n"/>
      <c r="J610" s="4" t="n"/>
      <c r="K610" s="4" t="n"/>
      <c r="L610" s="30">
        <f>IF(J610="","",J610-K610)</f>
        <v/>
      </c>
      <c r="M610" s="4" t="n"/>
      <c r="N610" s="30">
        <f>IF(L610="","",L610-M610)</f>
        <v/>
      </c>
      <c r="O610" s="31" t="n"/>
      <c r="P610" s="32">
        <f>IF(O610="","",N610 * O610)</f>
        <v/>
      </c>
      <c r="Q610" s="10">
        <f>_xlfn.XLOOKUP(C610,pcon!C:C,pcon!L:L,"")</f>
        <v/>
      </c>
      <c r="R610" s="98">
        <f>(Q610 / 80) * (O610 * 100)</f>
        <v/>
      </c>
      <c r="S610" s="31" t="n"/>
      <c r="T610" s="31" t="n"/>
      <c r="U610" s="33">
        <f>IF(N610="","",R610 * N610)</f>
        <v/>
      </c>
      <c r="V610" s="4" t="n"/>
      <c r="W610" s="33">
        <f>IF(S610&amp;U610="","",U610 * S610)</f>
        <v/>
      </c>
      <c r="X610" s="33">
        <f>IF(W610="","",U610 + W610)</f>
        <v/>
      </c>
      <c r="Y610" s="33">
        <f>IF(T610="","",U610 * T610)</f>
        <v/>
      </c>
      <c r="Z610" s="34">
        <f>IF(U610="","",X610-V610-Y610)</f>
        <v/>
      </c>
    </row>
    <row r="611">
      <c r="A611" s="25" t="n">
        <v>607</v>
      </c>
      <c r="B611" s="26">
        <f>_xlfn.XLOOKUP(C611,purchase!C:C,pcon!B:B,"")</f>
        <v/>
      </c>
      <c r="C611" s="4" t="n"/>
      <c r="D611" s="29">
        <f>_xlfn.XLOOKUP(C611,purchase!C:C,pcon!D:D,"")</f>
        <v/>
      </c>
      <c r="E611" s="29">
        <f>_xlfn.XLOOKUP(C611,purchase!C:C,pcon!E:E,"")</f>
        <v/>
      </c>
      <c r="F611" s="4" t="n"/>
      <c r="G611" s="27" t="n"/>
      <c r="H611" s="28" t="n"/>
      <c r="I611" s="4" t="n"/>
      <c r="J611" s="4" t="n"/>
      <c r="K611" s="4" t="n"/>
      <c r="L611" s="30">
        <f>IF(J611="","",J611-K611)</f>
        <v/>
      </c>
      <c r="M611" s="4" t="n"/>
      <c r="N611" s="30">
        <f>IF(L611="","",L611-M611)</f>
        <v/>
      </c>
      <c r="O611" s="31" t="n"/>
      <c r="P611" s="32">
        <f>IF(O611="","",N611 * O611)</f>
        <v/>
      </c>
      <c r="Q611" s="10">
        <f>_xlfn.XLOOKUP(C611,pcon!C:C,pcon!L:L,"")</f>
        <v/>
      </c>
      <c r="R611" s="98">
        <f>(Q611 / 80) * (O611 * 100)</f>
        <v/>
      </c>
      <c r="S611" s="31" t="n"/>
      <c r="T611" s="31" t="n"/>
      <c r="U611" s="33">
        <f>IF(N611="","",R611 * N611)</f>
        <v/>
      </c>
      <c r="V611" s="4" t="n"/>
      <c r="W611" s="33">
        <f>IF(S611&amp;U611="","",U611 * S611)</f>
        <v/>
      </c>
      <c r="X611" s="33">
        <f>IF(W611="","",U611 + W611)</f>
        <v/>
      </c>
      <c r="Y611" s="33">
        <f>IF(T611="","",U611 * T611)</f>
        <v/>
      </c>
      <c r="Z611" s="34">
        <f>IF(U611="","",X611-V611-Y611)</f>
        <v/>
      </c>
    </row>
    <row r="612">
      <c r="A612" s="25" t="n">
        <v>608</v>
      </c>
      <c r="B612" s="26">
        <f>_xlfn.XLOOKUP(C612,purchase!C:C,pcon!B:B,"")</f>
        <v/>
      </c>
      <c r="C612" s="4" t="n"/>
      <c r="D612" s="29">
        <f>_xlfn.XLOOKUP(C612,purchase!C:C,pcon!D:D,"")</f>
        <v/>
      </c>
      <c r="E612" s="29">
        <f>_xlfn.XLOOKUP(C612,purchase!C:C,pcon!E:E,"")</f>
        <v/>
      </c>
      <c r="F612" s="4" t="n"/>
      <c r="G612" s="27" t="n"/>
      <c r="H612" s="28" t="n"/>
      <c r="I612" s="4" t="n"/>
      <c r="J612" s="4" t="n"/>
      <c r="K612" s="4" t="n"/>
      <c r="L612" s="30">
        <f>IF(J612="","",J612-K612)</f>
        <v/>
      </c>
      <c r="M612" s="4" t="n"/>
      <c r="N612" s="30">
        <f>IF(L612="","",L612-M612)</f>
        <v/>
      </c>
      <c r="O612" s="31" t="n"/>
      <c r="P612" s="32">
        <f>IF(O612="","",N612 * O612)</f>
        <v/>
      </c>
      <c r="Q612" s="10">
        <f>_xlfn.XLOOKUP(C612,pcon!C:C,pcon!L:L,"")</f>
        <v/>
      </c>
      <c r="R612" s="98">
        <f>(Q612 / 80) * (O612 * 100)</f>
        <v/>
      </c>
      <c r="S612" s="31" t="n"/>
      <c r="T612" s="31" t="n"/>
      <c r="U612" s="33">
        <f>IF(N612="","",R612 * N612)</f>
        <v/>
      </c>
      <c r="V612" s="4" t="n"/>
      <c r="W612" s="33">
        <f>IF(S612&amp;U612="","",U612 * S612)</f>
        <v/>
      </c>
      <c r="X612" s="33">
        <f>IF(W612="","",U612 + W612)</f>
        <v/>
      </c>
      <c r="Y612" s="33">
        <f>IF(T612="","",U612 * T612)</f>
        <v/>
      </c>
      <c r="Z612" s="34">
        <f>IF(U612="","",X612-V612-Y612)</f>
        <v/>
      </c>
    </row>
    <row r="613">
      <c r="A613" s="25" t="n">
        <v>609</v>
      </c>
      <c r="B613" s="26">
        <f>_xlfn.XLOOKUP(C613,purchase!C:C,pcon!B:B,"")</f>
        <v/>
      </c>
      <c r="C613" s="4" t="n"/>
      <c r="D613" s="29">
        <f>_xlfn.XLOOKUP(C613,purchase!C:C,pcon!D:D,"")</f>
        <v/>
      </c>
      <c r="E613" s="29">
        <f>_xlfn.XLOOKUP(C613,purchase!C:C,pcon!E:E,"")</f>
        <v/>
      </c>
      <c r="F613" s="4" t="n"/>
      <c r="G613" s="27" t="n"/>
      <c r="H613" s="28" t="n"/>
      <c r="I613" s="4" t="n"/>
      <c r="J613" s="4" t="n"/>
      <c r="K613" s="4" t="n"/>
      <c r="L613" s="30">
        <f>IF(J613="","",J613-K613)</f>
        <v/>
      </c>
      <c r="M613" s="4" t="n"/>
      <c r="N613" s="30">
        <f>IF(L613="","",L613-M613)</f>
        <v/>
      </c>
      <c r="O613" s="31" t="n"/>
      <c r="P613" s="32">
        <f>IF(O613="","",N613 * O613)</f>
        <v/>
      </c>
      <c r="Q613" s="10">
        <f>_xlfn.XLOOKUP(C613,pcon!C:C,pcon!L:L,"")</f>
        <v/>
      </c>
      <c r="R613" s="98">
        <f>(Q613 / 80) * (O613 * 100)</f>
        <v/>
      </c>
      <c r="S613" s="31" t="n"/>
      <c r="T613" s="31" t="n"/>
      <c r="U613" s="33">
        <f>IF(N613="","",R613 * N613)</f>
        <v/>
      </c>
      <c r="V613" s="4" t="n"/>
      <c r="W613" s="33">
        <f>IF(S613&amp;U613="","",U613 * S613)</f>
        <v/>
      </c>
      <c r="X613" s="33">
        <f>IF(W613="","",U613 + W613)</f>
        <v/>
      </c>
      <c r="Y613" s="33">
        <f>IF(T613="","",U613 * T613)</f>
        <v/>
      </c>
      <c r="Z613" s="34">
        <f>IF(U613="","",X613-V613-Y613)</f>
        <v/>
      </c>
    </row>
    <row r="614">
      <c r="A614" s="25" t="n">
        <v>610</v>
      </c>
      <c r="B614" s="26">
        <f>_xlfn.XLOOKUP(C614,purchase!C:C,pcon!B:B,"")</f>
        <v/>
      </c>
      <c r="C614" s="4" t="n"/>
      <c r="D614" s="29">
        <f>_xlfn.XLOOKUP(C614,purchase!C:C,pcon!D:D,"")</f>
        <v/>
      </c>
      <c r="E614" s="29">
        <f>_xlfn.XLOOKUP(C614,purchase!C:C,pcon!E:E,"")</f>
        <v/>
      </c>
      <c r="F614" s="4" t="n"/>
      <c r="G614" s="27" t="n"/>
      <c r="H614" s="28" t="n"/>
      <c r="I614" s="4" t="n"/>
      <c r="J614" s="4" t="n"/>
      <c r="K614" s="4" t="n"/>
      <c r="L614" s="30">
        <f>IF(J614="","",J614-K614)</f>
        <v/>
      </c>
      <c r="M614" s="4" t="n"/>
      <c r="N614" s="30">
        <f>IF(L614="","",L614-M614)</f>
        <v/>
      </c>
      <c r="O614" s="31" t="n"/>
      <c r="P614" s="32">
        <f>IF(O614="","",N614 * O614)</f>
        <v/>
      </c>
      <c r="Q614" s="10">
        <f>_xlfn.XLOOKUP(C614,pcon!C:C,pcon!L:L,"")</f>
        <v/>
      </c>
      <c r="R614" s="98">
        <f>(Q614 / 80) * (O614 * 100)</f>
        <v/>
      </c>
      <c r="S614" s="31" t="n"/>
      <c r="T614" s="31" t="n"/>
      <c r="U614" s="33">
        <f>IF(N614="","",R614 * N614)</f>
        <v/>
      </c>
      <c r="V614" s="4" t="n"/>
      <c r="W614" s="33">
        <f>IF(S614&amp;U614="","",U614 * S614)</f>
        <v/>
      </c>
      <c r="X614" s="33">
        <f>IF(W614="","",U614 + W614)</f>
        <v/>
      </c>
      <c r="Y614" s="33">
        <f>IF(T614="","",U614 * T614)</f>
        <v/>
      </c>
      <c r="Z614" s="34">
        <f>IF(U614="","",X614-V614-Y614)</f>
        <v/>
      </c>
    </row>
    <row r="615">
      <c r="A615" s="25" t="n">
        <v>611</v>
      </c>
      <c r="B615" s="26">
        <f>_xlfn.XLOOKUP(C615,purchase!C:C,pcon!B:B,"")</f>
        <v/>
      </c>
      <c r="C615" s="4" t="n"/>
      <c r="D615" s="29">
        <f>_xlfn.XLOOKUP(C615,purchase!C:C,pcon!D:D,"")</f>
        <v/>
      </c>
      <c r="E615" s="29">
        <f>_xlfn.XLOOKUP(C615,purchase!C:C,pcon!E:E,"")</f>
        <v/>
      </c>
      <c r="F615" s="4" t="n"/>
      <c r="G615" s="27" t="n"/>
      <c r="H615" s="28" t="n"/>
      <c r="I615" s="4" t="n"/>
      <c r="J615" s="4" t="n"/>
      <c r="K615" s="4" t="n"/>
      <c r="L615" s="30">
        <f>IF(J615="","",J615-K615)</f>
        <v/>
      </c>
      <c r="M615" s="4" t="n"/>
      <c r="N615" s="30">
        <f>IF(L615="","",L615-M615)</f>
        <v/>
      </c>
      <c r="O615" s="31" t="n"/>
      <c r="P615" s="32">
        <f>IF(O615="","",N615 * O615)</f>
        <v/>
      </c>
      <c r="Q615" s="10">
        <f>_xlfn.XLOOKUP(C615,pcon!C:C,pcon!L:L,"")</f>
        <v/>
      </c>
      <c r="R615" s="98">
        <f>(Q615 / 80) * (O615 * 100)</f>
        <v/>
      </c>
      <c r="S615" s="31" t="n"/>
      <c r="T615" s="31" t="n"/>
      <c r="U615" s="33">
        <f>IF(N615="","",R615 * N615)</f>
        <v/>
      </c>
      <c r="V615" s="4" t="n"/>
      <c r="W615" s="33">
        <f>IF(S615&amp;U615="","",U615 * S615)</f>
        <v/>
      </c>
      <c r="X615" s="33">
        <f>IF(W615="","",U615 + W615)</f>
        <v/>
      </c>
      <c r="Y615" s="33">
        <f>IF(T615="","",U615 * T615)</f>
        <v/>
      </c>
      <c r="Z615" s="34">
        <f>IF(U615="","",X615-V615-Y615)</f>
        <v/>
      </c>
    </row>
    <row r="616">
      <c r="A616" s="25" t="n">
        <v>612</v>
      </c>
      <c r="B616" s="26">
        <f>_xlfn.XLOOKUP(C616,purchase!C:C,pcon!B:B,"")</f>
        <v/>
      </c>
      <c r="C616" s="4" t="n"/>
      <c r="D616" s="29">
        <f>_xlfn.XLOOKUP(C616,purchase!C:C,pcon!D:D,"")</f>
        <v/>
      </c>
      <c r="E616" s="29">
        <f>_xlfn.XLOOKUP(C616,purchase!C:C,pcon!E:E,"")</f>
        <v/>
      </c>
      <c r="F616" s="4" t="n"/>
      <c r="G616" s="27" t="n"/>
      <c r="H616" s="28" t="n"/>
      <c r="I616" s="4" t="n"/>
      <c r="J616" s="4" t="n"/>
      <c r="K616" s="4" t="n"/>
      <c r="L616" s="30">
        <f>IF(J616="","",J616-K616)</f>
        <v/>
      </c>
      <c r="M616" s="4" t="n"/>
      <c r="N616" s="30">
        <f>IF(L616="","",L616-M616)</f>
        <v/>
      </c>
      <c r="O616" s="31" t="n"/>
      <c r="P616" s="32">
        <f>IF(O616="","",N616 * O616)</f>
        <v/>
      </c>
      <c r="Q616" s="10">
        <f>_xlfn.XLOOKUP(C616,pcon!C:C,pcon!L:L,"")</f>
        <v/>
      </c>
      <c r="R616" s="98">
        <f>(Q616 / 80) * (O616 * 100)</f>
        <v/>
      </c>
      <c r="S616" s="31" t="n"/>
      <c r="T616" s="31" t="n"/>
      <c r="U616" s="33">
        <f>IF(N616="","",R616 * N616)</f>
        <v/>
      </c>
      <c r="V616" s="4" t="n"/>
      <c r="W616" s="33">
        <f>IF(S616&amp;U616="","",U616 * S616)</f>
        <v/>
      </c>
      <c r="X616" s="33">
        <f>IF(W616="","",U616 + W616)</f>
        <v/>
      </c>
      <c r="Y616" s="33">
        <f>IF(T616="","",U616 * T616)</f>
        <v/>
      </c>
      <c r="Z616" s="34">
        <f>IF(U616="","",X616-V616-Y616)</f>
        <v/>
      </c>
    </row>
    <row r="617">
      <c r="A617" s="25" t="n">
        <v>613</v>
      </c>
      <c r="B617" s="26">
        <f>_xlfn.XLOOKUP(C617,purchase!C:C,pcon!B:B,"")</f>
        <v/>
      </c>
      <c r="C617" s="4" t="n"/>
      <c r="D617" s="29">
        <f>_xlfn.XLOOKUP(C617,purchase!C:C,pcon!D:D,"")</f>
        <v/>
      </c>
      <c r="E617" s="29">
        <f>_xlfn.XLOOKUP(C617,purchase!C:C,pcon!E:E,"")</f>
        <v/>
      </c>
      <c r="F617" s="4" t="n"/>
      <c r="G617" s="27" t="n"/>
      <c r="H617" s="28" t="n"/>
      <c r="I617" s="4" t="n"/>
      <c r="J617" s="4" t="n"/>
      <c r="K617" s="4" t="n"/>
      <c r="L617" s="30">
        <f>IF(J617="","",J617-K617)</f>
        <v/>
      </c>
      <c r="M617" s="4" t="n"/>
      <c r="N617" s="30">
        <f>IF(L617="","",L617-M617)</f>
        <v/>
      </c>
      <c r="O617" s="31" t="n"/>
      <c r="P617" s="32">
        <f>IF(O617="","",N617 * O617)</f>
        <v/>
      </c>
      <c r="Q617" s="10">
        <f>_xlfn.XLOOKUP(C617,pcon!C:C,pcon!L:L,"")</f>
        <v/>
      </c>
      <c r="R617" s="98">
        <f>(Q617 / 80) * (O617 * 100)</f>
        <v/>
      </c>
      <c r="S617" s="31" t="n"/>
      <c r="T617" s="31" t="n"/>
      <c r="U617" s="33">
        <f>IF(N617="","",R617 * N617)</f>
        <v/>
      </c>
      <c r="V617" s="4" t="n"/>
      <c r="W617" s="33">
        <f>IF(S617&amp;U617="","",U617 * S617)</f>
        <v/>
      </c>
      <c r="X617" s="33">
        <f>IF(W617="","",U617 + W617)</f>
        <v/>
      </c>
      <c r="Y617" s="33">
        <f>IF(T617="","",U617 * T617)</f>
        <v/>
      </c>
      <c r="Z617" s="34">
        <f>IF(U617="","",X617-V617-Y617)</f>
        <v/>
      </c>
    </row>
    <row r="618">
      <c r="A618" s="25" t="n">
        <v>614</v>
      </c>
      <c r="B618" s="26">
        <f>_xlfn.XLOOKUP(C618,purchase!C:C,pcon!B:B,"")</f>
        <v/>
      </c>
      <c r="C618" s="4" t="n"/>
      <c r="D618" s="29">
        <f>_xlfn.XLOOKUP(C618,purchase!C:C,pcon!D:D,"")</f>
        <v/>
      </c>
      <c r="E618" s="29">
        <f>_xlfn.XLOOKUP(C618,purchase!C:C,pcon!E:E,"")</f>
        <v/>
      </c>
      <c r="F618" s="4" t="n"/>
      <c r="G618" s="27" t="n"/>
      <c r="H618" s="28" t="n"/>
      <c r="I618" s="4" t="n"/>
      <c r="J618" s="4" t="n"/>
      <c r="K618" s="4" t="n"/>
      <c r="L618" s="30">
        <f>IF(J618="","",J618-K618)</f>
        <v/>
      </c>
      <c r="M618" s="4" t="n"/>
      <c r="N618" s="30">
        <f>IF(L618="","",L618-M618)</f>
        <v/>
      </c>
      <c r="O618" s="31" t="n"/>
      <c r="P618" s="32">
        <f>IF(O618="","",N618 * O618)</f>
        <v/>
      </c>
      <c r="Q618" s="10">
        <f>_xlfn.XLOOKUP(C618,pcon!C:C,pcon!L:L,"")</f>
        <v/>
      </c>
      <c r="R618" s="98">
        <f>(Q618 / 80) * (O618 * 100)</f>
        <v/>
      </c>
      <c r="S618" s="31" t="n"/>
      <c r="T618" s="31" t="n"/>
      <c r="U618" s="33">
        <f>IF(N618="","",R618 * N618)</f>
        <v/>
      </c>
      <c r="V618" s="4" t="n"/>
      <c r="W618" s="33">
        <f>IF(S618&amp;U618="","",U618 * S618)</f>
        <v/>
      </c>
      <c r="X618" s="33">
        <f>IF(W618="","",U618 + W618)</f>
        <v/>
      </c>
      <c r="Y618" s="33">
        <f>IF(T618="","",U618 * T618)</f>
        <v/>
      </c>
      <c r="Z618" s="34">
        <f>IF(U618="","",X618-V618-Y618)</f>
        <v/>
      </c>
    </row>
    <row r="619">
      <c r="A619" s="25" t="n">
        <v>615</v>
      </c>
      <c r="B619" s="26">
        <f>_xlfn.XLOOKUP(C619,purchase!C:C,pcon!B:B,"")</f>
        <v/>
      </c>
      <c r="C619" s="4" t="n"/>
      <c r="D619" s="29">
        <f>_xlfn.XLOOKUP(C619,purchase!C:C,pcon!D:D,"")</f>
        <v/>
      </c>
      <c r="E619" s="29">
        <f>_xlfn.XLOOKUP(C619,purchase!C:C,pcon!E:E,"")</f>
        <v/>
      </c>
      <c r="F619" s="4" t="n"/>
      <c r="G619" s="27" t="n"/>
      <c r="H619" s="28" t="n"/>
      <c r="I619" s="4" t="n"/>
      <c r="J619" s="4" t="n"/>
      <c r="K619" s="4" t="n"/>
      <c r="L619" s="30">
        <f>IF(J619="","",J619-K619)</f>
        <v/>
      </c>
      <c r="M619" s="4" t="n"/>
      <c r="N619" s="30">
        <f>IF(L619="","",L619-M619)</f>
        <v/>
      </c>
      <c r="O619" s="31" t="n"/>
      <c r="P619" s="32">
        <f>IF(O619="","",N619 * O619)</f>
        <v/>
      </c>
      <c r="Q619" s="10">
        <f>_xlfn.XLOOKUP(C619,pcon!C:C,pcon!L:L,"")</f>
        <v/>
      </c>
      <c r="R619" s="98">
        <f>(Q619 / 80) * (O619 * 100)</f>
        <v/>
      </c>
      <c r="S619" s="31" t="n"/>
      <c r="T619" s="31" t="n"/>
      <c r="U619" s="33">
        <f>IF(N619="","",R619 * N619)</f>
        <v/>
      </c>
      <c r="V619" s="4" t="n"/>
      <c r="W619" s="33">
        <f>IF(S619&amp;U619="","",U619 * S619)</f>
        <v/>
      </c>
      <c r="X619" s="33">
        <f>IF(W619="","",U619 + W619)</f>
        <v/>
      </c>
      <c r="Y619" s="33">
        <f>IF(T619="","",U619 * T619)</f>
        <v/>
      </c>
      <c r="Z619" s="34">
        <f>IF(U619="","",X619-V619-Y619)</f>
        <v/>
      </c>
    </row>
    <row r="620">
      <c r="A620" s="25" t="n">
        <v>616</v>
      </c>
      <c r="B620" s="26">
        <f>_xlfn.XLOOKUP(C620,purchase!C:C,pcon!B:B,"")</f>
        <v/>
      </c>
      <c r="C620" s="4" t="n"/>
      <c r="D620" s="29">
        <f>_xlfn.XLOOKUP(C620,purchase!C:C,pcon!D:D,"")</f>
        <v/>
      </c>
      <c r="E620" s="29">
        <f>_xlfn.XLOOKUP(C620,purchase!C:C,pcon!E:E,"")</f>
        <v/>
      </c>
      <c r="F620" s="4" t="n"/>
      <c r="G620" s="27" t="n"/>
      <c r="H620" s="28" t="n"/>
      <c r="I620" s="4" t="n"/>
      <c r="J620" s="4" t="n"/>
      <c r="K620" s="4" t="n"/>
      <c r="L620" s="30">
        <f>IF(J620="","",J620-K620)</f>
        <v/>
      </c>
      <c r="M620" s="4" t="n"/>
      <c r="N620" s="30">
        <f>IF(L620="","",L620-M620)</f>
        <v/>
      </c>
      <c r="O620" s="31" t="n"/>
      <c r="P620" s="32">
        <f>IF(O620="","",N620 * O620)</f>
        <v/>
      </c>
      <c r="Q620" s="10">
        <f>_xlfn.XLOOKUP(C620,pcon!C:C,pcon!L:L,"")</f>
        <v/>
      </c>
      <c r="R620" s="98">
        <f>(Q620 / 80) * (O620 * 100)</f>
        <v/>
      </c>
      <c r="S620" s="31" t="n"/>
      <c r="T620" s="31" t="n"/>
      <c r="U620" s="33">
        <f>IF(N620="","",R620 * N620)</f>
        <v/>
      </c>
      <c r="V620" s="4" t="n"/>
      <c r="W620" s="33">
        <f>IF(S620&amp;U620="","",U620 * S620)</f>
        <v/>
      </c>
      <c r="X620" s="33">
        <f>IF(W620="","",U620 + W620)</f>
        <v/>
      </c>
      <c r="Y620" s="33">
        <f>IF(T620="","",U620 * T620)</f>
        <v/>
      </c>
      <c r="Z620" s="34">
        <f>IF(U620="","",X620-V620-Y620)</f>
        <v/>
      </c>
    </row>
    <row r="621">
      <c r="A621" s="25" t="n">
        <v>617</v>
      </c>
      <c r="B621" s="26">
        <f>_xlfn.XLOOKUP(C621,purchase!C:C,pcon!B:B,"")</f>
        <v/>
      </c>
      <c r="C621" s="4" t="n"/>
      <c r="D621" s="29">
        <f>_xlfn.XLOOKUP(C621,purchase!C:C,pcon!D:D,"")</f>
        <v/>
      </c>
      <c r="E621" s="29">
        <f>_xlfn.XLOOKUP(C621,purchase!C:C,pcon!E:E,"")</f>
        <v/>
      </c>
      <c r="F621" s="4" t="n"/>
      <c r="G621" s="27" t="n"/>
      <c r="H621" s="28" t="n"/>
      <c r="I621" s="4" t="n"/>
      <c r="J621" s="4" t="n"/>
      <c r="K621" s="4" t="n"/>
      <c r="L621" s="30">
        <f>IF(J621="","",J621-K621)</f>
        <v/>
      </c>
      <c r="M621" s="4" t="n"/>
      <c r="N621" s="30">
        <f>IF(L621="","",L621-M621)</f>
        <v/>
      </c>
      <c r="O621" s="31" t="n"/>
      <c r="P621" s="32">
        <f>IF(O621="","",N621 * O621)</f>
        <v/>
      </c>
      <c r="Q621" s="10">
        <f>_xlfn.XLOOKUP(C621,pcon!C:C,pcon!L:L,"")</f>
        <v/>
      </c>
      <c r="R621" s="98">
        <f>(Q621 / 80) * (O621 * 100)</f>
        <v/>
      </c>
      <c r="S621" s="31" t="n"/>
      <c r="T621" s="31" t="n"/>
      <c r="U621" s="33">
        <f>IF(N621="","",R621 * N621)</f>
        <v/>
      </c>
      <c r="V621" s="4" t="n"/>
      <c r="W621" s="33">
        <f>IF(S621&amp;U621="","",U621 * S621)</f>
        <v/>
      </c>
      <c r="X621" s="33">
        <f>IF(W621="","",U621 + W621)</f>
        <v/>
      </c>
      <c r="Y621" s="33">
        <f>IF(T621="","",U621 * T621)</f>
        <v/>
      </c>
      <c r="Z621" s="34">
        <f>IF(U621="","",X621-V621-Y621)</f>
        <v/>
      </c>
    </row>
    <row r="622">
      <c r="A622" s="25" t="n">
        <v>618</v>
      </c>
      <c r="B622" s="26">
        <f>_xlfn.XLOOKUP(C622,purchase!C:C,pcon!B:B,"")</f>
        <v/>
      </c>
      <c r="C622" s="4" t="n"/>
      <c r="D622" s="29">
        <f>_xlfn.XLOOKUP(C622,purchase!C:C,pcon!D:D,"")</f>
        <v/>
      </c>
      <c r="E622" s="29">
        <f>_xlfn.XLOOKUP(C622,purchase!C:C,pcon!E:E,"")</f>
        <v/>
      </c>
      <c r="F622" s="4" t="n"/>
      <c r="G622" s="27" t="n"/>
      <c r="H622" s="28" t="n"/>
      <c r="I622" s="4" t="n"/>
      <c r="J622" s="4" t="n"/>
      <c r="K622" s="4" t="n"/>
      <c r="L622" s="30">
        <f>IF(J622="","",J622-K622)</f>
        <v/>
      </c>
      <c r="M622" s="4" t="n"/>
      <c r="N622" s="30">
        <f>IF(L622="","",L622-M622)</f>
        <v/>
      </c>
      <c r="O622" s="31" t="n"/>
      <c r="P622" s="32">
        <f>IF(O622="","",N622 * O622)</f>
        <v/>
      </c>
      <c r="Q622" s="10">
        <f>_xlfn.XLOOKUP(C622,pcon!C:C,pcon!L:L,"")</f>
        <v/>
      </c>
      <c r="R622" s="98">
        <f>(Q622 / 80) * (O622 * 100)</f>
        <v/>
      </c>
      <c r="S622" s="31" t="n"/>
      <c r="T622" s="31" t="n"/>
      <c r="U622" s="33">
        <f>IF(N622="","",R622 * N622)</f>
        <v/>
      </c>
      <c r="V622" s="4" t="n"/>
      <c r="W622" s="33">
        <f>IF(S622&amp;U622="","",U622 * S622)</f>
        <v/>
      </c>
      <c r="X622" s="33">
        <f>IF(W622="","",U622 + W622)</f>
        <v/>
      </c>
      <c r="Y622" s="33">
        <f>IF(T622="","",U622 * T622)</f>
        <v/>
      </c>
      <c r="Z622" s="34">
        <f>IF(U622="","",X622-V622-Y622)</f>
        <v/>
      </c>
    </row>
    <row r="623">
      <c r="A623" s="25" t="n">
        <v>619</v>
      </c>
      <c r="B623" s="26">
        <f>_xlfn.XLOOKUP(C623,purchase!C:C,pcon!B:B,"")</f>
        <v/>
      </c>
      <c r="C623" s="4" t="n"/>
      <c r="D623" s="29">
        <f>_xlfn.XLOOKUP(C623,purchase!C:C,pcon!D:D,"")</f>
        <v/>
      </c>
      <c r="E623" s="29">
        <f>_xlfn.XLOOKUP(C623,purchase!C:C,pcon!E:E,"")</f>
        <v/>
      </c>
      <c r="F623" s="4" t="n"/>
      <c r="G623" s="27" t="n"/>
      <c r="H623" s="28" t="n"/>
      <c r="I623" s="4" t="n"/>
      <c r="J623" s="4" t="n"/>
      <c r="K623" s="4" t="n"/>
      <c r="L623" s="30">
        <f>IF(J623="","",J623-K623)</f>
        <v/>
      </c>
      <c r="M623" s="4" t="n"/>
      <c r="N623" s="30">
        <f>IF(L623="","",L623-M623)</f>
        <v/>
      </c>
      <c r="O623" s="31" t="n"/>
      <c r="P623" s="32">
        <f>IF(O623="","",N623 * O623)</f>
        <v/>
      </c>
      <c r="Q623" s="10">
        <f>_xlfn.XLOOKUP(C623,pcon!C:C,pcon!L:L,"")</f>
        <v/>
      </c>
      <c r="R623" s="98">
        <f>(Q623 / 80) * (O623 * 100)</f>
        <v/>
      </c>
      <c r="S623" s="31" t="n"/>
      <c r="T623" s="31" t="n"/>
      <c r="U623" s="33">
        <f>IF(N623="","",R623 * N623)</f>
        <v/>
      </c>
      <c r="V623" s="4" t="n"/>
      <c r="W623" s="33">
        <f>IF(S623&amp;U623="","",U623 * S623)</f>
        <v/>
      </c>
      <c r="X623" s="33">
        <f>IF(W623="","",U623 + W623)</f>
        <v/>
      </c>
      <c r="Y623" s="33">
        <f>IF(T623="","",U623 * T623)</f>
        <v/>
      </c>
      <c r="Z623" s="34">
        <f>IF(U623="","",X623-V623-Y623)</f>
        <v/>
      </c>
    </row>
    <row r="624">
      <c r="A624" s="25" t="n">
        <v>620</v>
      </c>
      <c r="B624" s="26">
        <f>_xlfn.XLOOKUP(C624,purchase!C:C,pcon!B:B,"")</f>
        <v/>
      </c>
      <c r="C624" s="4" t="n"/>
      <c r="D624" s="29">
        <f>_xlfn.XLOOKUP(C624,purchase!C:C,pcon!D:D,"")</f>
        <v/>
      </c>
      <c r="E624" s="29">
        <f>_xlfn.XLOOKUP(C624,purchase!C:C,pcon!E:E,"")</f>
        <v/>
      </c>
      <c r="F624" s="4" t="n"/>
      <c r="G624" s="27" t="n"/>
      <c r="H624" s="28" t="n"/>
      <c r="I624" s="4" t="n"/>
      <c r="J624" s="4" t="n"/>
      <c r="K624" s="4" t="n"/>
      <c r="L624" s="30">
        <f>IF(J624="","",J624-K624)</f>
        <v/>
      </c>
      <c r="M624" s="4" t="n"/>
      <c r="N624" s="30">
        <f>IF(L624="","",L624-M624)</f>
        <v/>
      </c>
      <c r="O624" s="31" t="n"/>
      <c r="P624" s="32">
        <f>IF(O624="","",N624 * O624)</f>
        <v/>
      </c>
      <c r="Q624" s="10">
        <f>_xlfn.XLOOKUP(C624,pcon!C:C,pcon!L:L,"")</f>
        <v/>
      </c>
      <c r="R624" s="98">
        <f>(Q624 / 80) * (O624 * 100)</f>
        <v/>
      </c>
      <c r="S624" s="31" t="n"/>
      <c r="T624" s="31" t="n"/>
      <c r="U624" s="33">
        <f>IF(N624="","",R624 * N624)</f>
        <v/>
      </c>
      <c r="V624" s="4" t="n"/>
      <c r="W624" s="33">
        <f>IF(S624&amp;U624="","",U624 * S624)</f>
        <v/>
      </c>
      <c r="X624" s="33">
        <f>IF(W624="","",U624 + W624)</f>
        <v/>
      </c>
      <c r="Y624" s="33">
        <f>IF(T624="","",U624 * T624)</f>
        <v/>
      </c>
      <c r="Z624" s="34">
        <f>IF(U624="","",X624-V624-Y624)</f>
        <v/>
      </c>
    </row>
    <row r="625">
      <c r="A625" s="25" t="n">
        <v>621</v>
      </c>
      <c r="B625" s="26">
        <f>_xlfn.XLOOKUP(C625,purchase!C:C,pcon!B:B,"")</f>
        <v/>
      </c>
      <c r="C625" s="4" t="n"/>
      <c r="D625" s="29">
        <f>_xlfn.XLOOKUP(C625,purchase!C:C,pcon!D:D,"")</f>
        <v/>
      </c>
      <c r="E625" s="29">
        <f>_xlfn.XLOOKUP(C625,purchase!C:C,pcon!E:E,"")</f>
        <v/>
      </c>
      <c r="F625" s="4" t="n"/>
      <c r="G625" s="27" t="n"/>
      <c r="H625" s="28" t="n"/>
      <c r="I625" s="4" t="n"/>
      <c r="J625" s="4" t="n"/>
      <c r="K625" s="4" t="n"/>
      <c r="L625" s="30">
        <f>IF(J625="","",J625-K625)</f>
        <v/>
      </c>
      <c r="M625" s="4" t="n"/>
      <c r="N625" s="30">
        <f>IF(L625="","",L625-M625)</f>
        <v/>
      </c>
      <c r="O625" s="31" t="n"/>
      <c r="P625" s="32">
        <f>IF(O625="","",N625 * O625)</f>
        <v/>
      </c>
      <c r="Q625" s="10">
        <f>_xlfn.XLOOKUP(C625,pcon!C:C,pcon!L:L,"")</f>
        <v/>
      </c>
      <c r="R625" s="98">
        <f>(Q625 / 80) * (O625 * 100)</f>
        <v/>
      </c>
      <c r="S625" s="31" t="n"/>
      <c r="T625" s="31" t="n"/>
      <c r="U625" s="33">
        <f>IF(N625="","",R625 * N625)</f>
        <v/>
      </c>
      <c r="V625" s="4" t="n"/>
      <c r="W625" s="33">
        <f>IF(S625&amp;U625="","",U625 * S625)</f>
        <v/>
      </c>
      <c r="X625" s="33">
        <f>IF(W625="","",U625 + W625)</f>
        <v/>
      </c>
      <c r="Y625" s="33">
        <f>IF(T625="","",U625 * T625)</f>
        <v/>
      </c>
      <c r="Z625" s="34">
        <f>IF(U625="","",X625-V625-Y625)</f>
        <v/>
      </c>
    </row>
    <row r="626">
      <c r="A626" s="25" t="n">
        <v>622</v>
      </c>
      <c r="B626" s="26">
        <f>_xlfn.XLOOKUP(C626,purchase!C:C,pcon!B:B,"")</f>
        <v/>
      </c>
      <c r="C626" s="4" t="n"/>
      <c r="D626" s="29">
        <f>_xlfn.XLOOKUP(C626,purchase!C:C,pcon!D:D,"")</f>
        <v/>
      </c>
      <c r="E626" s="29">
        <f>_xlfn.XLOOKUP(C626,purchase!C:C,pcon!E:E,"")</f>
        <v/>
      </c>
      <c r="F626" s="4" t="n"/>
      <c r="G626" s="27" t="n"/>
      <c r="H626" s="28" t="n"/>
      <c r="I626" s="4" t="n"/>
      <c r="J626" s="4" t="n"/>
      <c r="K626" s="4" t="n"/>
      <c r="L626" s="30">
        <f>IF(J626="","",J626-K626)</f>
        <v/>
      </c>
      <c r="M626" s="4" t="n"/>
      <c r="N626" s="30">
        <f>IF(L626="","",L626-M626)</f>
        <v/>
      </c>
      <c r="O626" s="31" t="n"/>
      <c r="P626" s="32">
        <f>IF(O626="","",N626 * O626)</f>
        <v/>
      </c>
      <c r="Q626" s="10">
        <f>_xlfn.XLOOKUP(C626,pcon!C:C,pcon!L:L,"")</f>
        <v/>
      </c>
      <c r="R626" s="98">
        <f>(Q626 / 80) * (O626 * 100)</f>
        <v/>
      </c>
      <c r="S626" s="31" t="n"/>
      <c r="T626" s="31" t="n"/>
      <c r="U626" s="33">
        <f>IF(N626="","",R626 * N626)</f>
        <v/>
      </c>
      <c r="V626" s="4" t="n"/>
      <c r="W626" s="33">
        <f>IF(S626&amp;U626="","",U626 * S626)</f>
        <v/>
      </c>
      <c r="X626" s="33">
        <f>IF(W626="","",U626 + W626)</f>
        <v/>
      </c>
      <c r="Y626" s="33">
        <f>IF(T626="","",U626 * T626)</f>
        <v/>
      </c>
      <c r="Z626" s="34">
        <f>IF(U626="","",X626-V626-Y626)</f>
        <v/>
      </c>
    </row>
    <row r="627">
      <c r="A627" s="25" t="n">
        <v>623</v>
      </c>
      <c r="B627" s="26">
        <f>_xlfn.XLOOKUP(C627,purchase!C:C,pcon!B:B,"")</f>
        <v/>
      </c>
      <c r="C627" s="4" t="n"/>
      <c r="D627" s="29">
        <f>_xlfn.XLOOKUP(C627,purchase!C:C,pcon!D:D,"")</f>
        <v/>
      </c>
      <c r="E627" s="29">
        <f>_xlfn.XLOOKUP(C627,purchase!C:C,pcon!E:E,"")</f>
        <v/>
      </c>
      <c r="F627" s="4" t="n"/>
      <c r="G627" s="27" t="n"/>
      <c r="H627" s="28" t="n"/>
      <c r="I627" s="4" t="n"/>
      <c r="J627" s="4" t="n"/>
      <c r="K627" s="4" t="n"/>
      <c r="L627" s="30">
        <f>IF(J627="","",J627-K627)</f>
        <v/>
      </c>
      <c r="M627" s="4" t="n"/>
      <c r="N627" s="30">
        <f>IF(L627="","",L627-M627)</f>
        <v/>
      </c>
      <c r="O627" s="31" t="n"/>
      <c r="P627" s="32">
        <f>IF(O627="","",N627 * O627)</f>
        <v/>
      </c>
      <c r="Q627" s="10">
        <f>_xlfn.XLOOKUP(C627,pcon!C:C,pcon!L:L,"")</f>
        <v/>
      </c>
      <c r="R627" s="98">
        <f>(Q627 / 80) * (O627 * 100)</f>
        <v/>
      </c>
      <c r="S627" s="31" t="n"/>
      <c r="T627" s="31" t="n"/>
      <c r="U627" s="33">
        <f>IF(N627="","",R627 * N627)</f>
        <v/>
      </c>
      <c r="V627" s="4" t="n"/>
      <c r="W627" s="33">
        <f>IF(S627&amp;U627="","",U627 * S627)</f>
        <v/>
      </c>
      <c r="X627" s="33">
        <f>IF(W627="","",U627 + W627)</f>
        <v/>
      </c>
      <c r="Y627" s="33">
        <f>IF(T627="","",U627 * T627)</f>
        <v/>
      </c>
      <c r="Z627" s="34">
        <f>IF(U627="","",X627-V627-Y627)</f>
        <v/>
      </c>
    </row>
    <row r="628">
      <c r="A628" s="25" t="n">
        <v>624</v>
      </c>
      <c r="B628" s="26">
        <f>_xlfn.XLOOKUP(C628,purchase!C:C,pcon!B:B,"")</f>
        <v/>
      </c>
      <c r="C628" s="4" t="n"/>
      <c r="D628" s="29">
        <f>_xlfn.XLOOKUP(C628,purchase!C:C,pcon!D:D,"")</f>
        <v/>
      </c>
      <c r="E628" s="29">
        <f>_xlfn.XLOOKUP(C628,purchase!C:C,pcon!E:E,"")</f>
        <v/>
      </c>
      <c r="F628" s="4" t="n"/>
      <c r="G628" s="27" t="n"/>
      <c r="H628" s="28" t="n"/>
      <c r="I628" s="4" t="n"/>
      <c r="J628" s="4" t="n"/>
      <c r="K628" s="4" t="n"/>
      <c r="L628" s="30">
        <f>IF(J628="","",J628-K628)</f>
        <v/>
      </c>
      <c r="M628" s="4" t="n"/>
      <c r="N628" s="30">
        <f>IF(L628="","",L628-M628)</f>
        <v/>
      </c>
      <c r="O628" s="31" t="n"/>
      <c r="P628" s="32">
        <f>IF(O628="","",N628 * O628)</f>
        <v/>
      </c>
      <c r="Q628" s="10">
        <f>_xlfn.XLOOKUP(C628,pcon!C:C,pcon!L:L,"")</f>
        <v/>
      </c>
      <c r="R628" s="98">
        <f>(Q628 / 80) * (O628 * 100)</f>
        <v/>
      </c>
      <c r="S628" s="31" t="n"/>
      <c r="T628" s="31" t="n"/>
      <c r="U628" s="33">
        <f>IF(N628="","",R628 * N628)</f>
        <v/>
      </c>
      <c r="V628" s="4" t="n"/>
      <c r="W628" s="33">
        <f>IF(S628&amp;U628="","",U628 * S628)</f>
        <v/>
      </c>
      <c r="X628" s="33">
        <f>IF(W628="","",U628 + W628)</f>
        <v/>
      </c>
      <c r="Y628" s="33">
        <f>IF(T628="","",U628 * T628)</f>
        <v/>
      </c>
      <c r="Z628" s="34">
        <f>IF(U628="","",X628-V628-Y628)</f>
        <v/>
      </c>
    </row>
    <row r="629">
      <c r="A629" s="25" t="n">
        <v>625</v>
      </c>
      <c r="B629" s="26">
        <f>_xlfn.XLOOKUP(C629,purchase!C:C,pcon!B:B,"")</f>
        <v/>
      </c>
      <c r="C629" s="4" t="n"/>
      <c r="D629" s="29">
        <f>_xlfn.XLOOKUP(C629,purchase!C:C,pcon!D:D,"")</f>
        <v/>
      </c>
      <c r="E629" s="29">
        <f>_xlfn.XLOOKUP(C629,purchase!C:C,pcon!E:E,"")</f>
        <v/>
      </c>
      <c r="F629" s="4" t="n"/>
      <c r="G629" s="27" t="n"/>
      <c r="H629" s="28" t="n"/>
      <c r="I629" s="4" t="n"/>
      <c r="J629" s="4" t="n"/>
      <c r="K629" s="4" t="n"/>
      <c r="L629" s="30">
        <f>IF(J629="","",J629-K629)</f>
        <v/>
      </c>
      <c r="M629" s="4" t="n"/>
      <c r="N629" s="30">
        <f>IF(L629="","",L629-M629)</f>
        <v/>
      </c>
      <c r="O629" s="31" t="n"/>
      <c r="P629" s="32">
        <f>IF(O629="","",N629 * O629)</f>
        <v/>
      </c>
      <c r="Q629" s="10">
        <f>_xlfn.XLOOKUP(C629,pcon!C:C,pcon!L:L,"")</f>
        <v/>
      </c>
      <c r="R629" s="98">
        <f>(Q629 / 80) * (O629 * 100)</f>
        <v/>
      </c>
      <c r="S629" s="31" t="n"/>
      <c r="T629" s="31" t="n"/>
      <c r="U629" s="33">
        <f>IF(N629="","",R629 * N629)</f>
        <v/>
      </c>
      <c r="V629" s="4" t="n"/>
      <c r="W629" s="33">
        <f>IF(S629&amp;U629="","",U629 * S629)</f>
        <v/>
      </c>
      <c r="X629" s="33">
        <f>IF(W629="","",U629 + W629)</f>
        <v/>
      </c>
      <c r="Y629" s="33">
        <f>IF(T629="","",U629 * T629)</f>
        <v/>
      </c>
      <c r="Z629" s="34">
        <f>IF(U629="","",X629-V629-Y629)</f>
        <v/>
      </c>
    </row>
    <row r="630">
      <c r="A630" s="25" t="n">
        <v>626</v>
      </c>
      <c r="B630" s="26">
        <f>_xlfn.XLOOKUP(C630,purchase!C:C,pcon!B:B,"")</f>
        <v/>
      </c>
      <c r="C630" s="4" t="n"/>
      <c r="D630" s="29">
        <f>_xlfn.XLOOKUP(C630,purchase!C:C,pcon!D:D,"")</f>
        <v/>
      </c>
      <c r="E630" s="29">
        <f>_xlfn.XLOOKUP(C630,purchase!C:C,pcon!E:E,"")</f>
        <v/>
      </c>
      <c r="F630" s="4" t="n"/>
      <c r="G630" s="27" t="n"/>
      <c r="H630" s="28" t="n"/>
      <c r="I630" s="4" t="n"/>
      <c r="J630" s="4" t="n"/>
      <c r="K630" s="4" t="n"/>
      <c r="L630" s="30">
        <f>IF(J630="","",J630-K630)</f>
        <v/>
      </c>
      <c r="M630" s="4" t="n"/>
      <c r="N630" s="30">
        <f>IF(L630="","",L630-M630)</f>
        <v/>
      </c>
      <c r="O630" s="31" t="n"/>
      <c r="P630" s="32">
        <f>IF(O630="","",N630 * O630)</f>
        <v/>
      </c>
      <c r="Q630" s="10">
        <f>_xlfn.XLOOKUP(C630,pcon!C:C,pcon!L:L,"")</f>
        <v/>
      </c>
      <c r="R630" s="98">
        <f>(Q630 / 80) * (O630 * 100)</f>
        <v/>
      </c>
      <c r="S630" s="31" t="n"/>
      <c r="T630" s="31" t="n"/>
      <c r="U630" s="33">
        <f>IF(N630="","",R630 * N630)</f>
        <v/>
      </c>
      <c r="V630" s="4" t="n"/>
      <c r="W630" s="33">
        <f>IF(S630&amp;U630="","",U630 * S630)</f>
        <v/>
      </c>
      <c r="X630" s="33">
        <f>IF(W630="","",U630 + W630)</f>
        <v/>
      </c>
      <c r="Y630" s="33">
        <f>IF(T630="","",U630 * T630)</f>
        <v/>
      </c>
      <c r="Z630" s="34">
        <f>IF(U630="","",X630-V630-Y630)</f>
        <v/>
      </c>
    </row>
    <row r="631">
      <c r="A631" s="25" t="n">
        <v>627</v>
      </c>
      <c r="B631" s="26">
        <f>_xlfn.XLOOKUP(C631,purchase!C:C,pcon!B:B,"")</f>
        <v/>
      </c>
      <c r="C631" s="4" t="n"/>
      <c r="D631" s="29">
        <f>_xlfn.XLOOKUP(C631,purchase!C:C,pcon!D:D,"")</f>
        <v/>
      </c>
      <c r="E631" s="29">
        <f>_xlfn.XLOOKUP(C631,purchase!C:C,pcon!E:E,"")</f>
        <v/>
      </c>
      <c r="F631" s="4" t="n"/>
      <c r="G631" s="27" t="n"/>
      <c r="H631" s="28" t="n"/>
      <c r="I631" s="4" t="n"/>
      <c r="J631" s="4" t="n"/>
      <c r="K631" s="4" t="n"/>
      <c r="L631" s="30">
        <f>IF(J631="","",J631-K631)</f>
        <v/>
      </c>
      <c r="M631" s="4" t="n"/>
      <c r="N631" s="30">
        <f>IF(L631="","",L631-M631)</f>
        <v/>
      </c>
      <c r="O631" s="31" t="n"/>
      <c r="P631" s="32">
        <f>IF(O631="","",N631 * O631)</f>
        <v/>
      </c>
      <c r="Q631" s="10">
        <f>_xlfn.XLOOKUP(C631,pcon!C:C,pcon!L:L,"")</f>
        <v/>
      </c>
      <c r="R631" s="98">
        <f>(Q631 / 80) * (O631 * 100)</f>
        <v/>
      </c>
      <c r="S631" s="31" t="n"/>
      <c r="T631" s="31" t="n"/>
      <c r="U631" s="33">
        <f>IF(N631="","",R631 * N631)</f>
        <v/>
      </c>
      <c r="V631" s="4" t="n"/>
      <c r="W631" s="33">
        <f>IF(S631&amp;U631="","",U631 * S631)</f>
        <v/>
      </c>
      <c r="X631" s="33">
        <f>IF(W631="","",U631 + W631)</f>
        <v/>
      </c>
      <c r="Y631" s="33">
        <f>IF(T631="","",U631 * T631)</f>
        <v/>
      </c>
      <c r="Z631" s="34">
        <f>IF(U631="","",X631-V631-Y631)</f>
        <v/>
      </c>
    </row>
    <row r="632">
      <c r="A632" s="25" t="n">
        <v>628</v>
      </c>
      <c r="B632" s="26">
        <f>_xlfn.XLOOKUP(C632,purchase!C:C,pcon!B:B,"")</f>
        <v/>
      </c>
      <c r="C632" s="4" t="n"/>
      <c r="D632" s="29">
        <f>_xlfn.XLOOKUP(C632,purchase!C:C,pcon!D:D,"")</f>
        <v/>
      </c>
      <c r="E632" s="29">
        <f>_xlfn.XLOOKUP(C632,purchase!C:C,pcon!E:E,"")</f>
        <v/>
      </c>
      <c r="F632" s="4" t="n"/>
      <c r="G632" s="27" t="n"/>
      <c r="H632" s="28" t="n"/>
      <c r="I632" s="4" t="n"/>
      <c r="J632" s="4" t="n"/>
      <c r="K632" s="4" t="n"/>
      <c r="L632" s="30">
        <f>IF(J632="","",J632-K632)</f>
        <v/>
      </c>
      <c r="M632" s="4" t="n"/>
      <c r="N632" s="30">
        <f>IF(L632="","",L632-M632)</f>
        <v/>
      </c>
      <c r="O632" s="31" t="n"/>
      <c r="P632" s="32">
        <f>IF(O632="","",N632 * O632)</f>
        <v/>
      </c>
      <c r="Q632" s="10">
        <f>_xlfn.XLOOKUP(C632,pcon!C:C,pcon!L:L,"")</f>
        <v/>
      </c>
      <c r="R632" s="98">
        <f>(Q632 / 80) * (O632 * 100)</f>
        <v/>
      </c>
      <c r="S632" s="31" t="n"/>
      <c r="T632" s="31" t="n"/>
      <c r="U632" s="33">
        <f>IF(N632="","",R632 * N632)</f>
        <v/>
      </c>
      <c r="V632" s="4" t="n"/>
      <c r="W632" s="33">
        <f>IF(S632&amp;U632="","",U632 * S632)</f>
        <v/>
      </c>
      <c r="X632" s="33">
        <f>IF(W632="","",U632 + W632)</f>
        <v/>
      </c>
      <c r="Y632" s="33">
        <f>IF(T632="","",U632 * T632)</f>
        <v/>
      </c>
      <c r="Z632" s="34">
        <f>IF(U632="","",X632-V632-Y632)</f>
        <v/>
      </c>
    </row>
    <row r="633">
      <c r="A633" s="25" t="n">
        <v>629</v>
      </c>
      <c r="B633" s="26">
        <f>_xlfn.XLOOKUP(C633,purchase!C:C,pcon!B:B,"")</f>
        <v/>
      </c>
      <c r="C633" s="4" t="n"/>
      <c r="D633" s="29">
        <f>_xlfn.XLOOKUP(C633,purchase!C:C,pcon!D:D,"")</f>
        <v/>
      </c>
      <c r="E633" s="29">
        <f>_xlfn.XLOOKUP(C633,purchase!C:C,pcon!E:E,"")</f>
        <v/>
      </c>
      <c r="F633" s="4" t="n"/>
      <c r="G633" s="27" t="n"/>
      <c r="H633" s="28" t="n"/>
      <c r="I633" s="4" t="n"/>
      <c r="J633" s="4" t="n"/>
      <c r="K633" s="4" t="n"/>
      <c r="L633" s="30">
        <f>IF(J633="","",J633-K633)</f>
        <v/>
      </c>
      <c r="M633" s="4" t="n"/>
      <c r="N633" s="30">
        <f>IF(L633="","",L633-M633)</f>
        <v/>
      </c>
      <c r="O633" s="31" t="n"/>
      <c r="P633" s="32">
        <f>IF(O633="","",N633 * O633)</f>
        <v/>
      </c>
      <c r="Q633" s="10">
        <f>_xlfn.XLOOKUP(C633,pcon!C:C,pcon!L:L,"")</f>
        <v/>
      </c>
      <c r="R633" s="98">
        <f>(Q633 / 80) * (O633 * 100)</f>
        <v/>
      </c>
      <c r="S633" s="31" t="n"/>
      <c r="T633" s="31" t="n"/>
      <c r="U633" s="33">
        <f>IF(N633="","",R633 * N633)</f>
        <v/>
      </c>
      <c r="V633" s="4" t="n"/>
      <c r="W633" s="33">
        <f>IF(S633&amp;U633="","",U633 * S633)</f>
        <v/>
      </c>
      <c r="X633" s="33">
        <f>IF(W633="","",U633 + W633)</f>
        <v/>
      </c>
      <c r="Y633" s="33">
        <f>IF(T633="","",U633 * T633)</f>
        <v/>
      </c>
      <c r="Z633" s="34">
        <f>IF(U633="","",X633-V633-Y633)</f>
        <v/>
      </c>
    </row>
    <row r="634">
      <c r="A634" s="25" t="n">
        <v>630</v>
      </c>
      <c r="B634" s="26">
        <f>_xlfn.XLOOKUP(C634,purchase!C:C,pcon!B:B,"")</f>
        <v/>
      </c>
      <c r="C634" s="4" t="n"/>
      <c r="D634" s="29">
        <f>_xlfn.XLOOKUP(C634,purchase!C:C,pcon!D:D,"")</f>
        <v/>
      </c>
      <c r="E634" s="29">
        <f>_xlfn.XLOOKUP(C634,purchase!C:C,pcon!E:E,"")</f>
        <v/>
      </c>
      <c r="F634" s="4" t="n"/>
      <c r="G634" s="27" t="n"/>
      <c r="H634" s="28" t="n"/>
      <c r="I634" s="4" t="n"/>
      <c r="J634" s="4" t="n"/>
      <c r="K634" s="4" t="n"/>
      <c r="L634" s="30">
        <f>IF(J634="","",J634-K634)</f>
        <v/>
      </c>
      <c r="M634" s="4" t="n"/>
      <c r="N634" s="30">
        <f>IF(L634="","",L634-M634)</f>
        <v/>
      </c>
      <c r="O634" s="31" t="n"/>
      <c r="P634" s="32">
        <f>IF(O634="","",N634 * O634)</f>
        <v/>
      </c>
      <c r="Q634" s="10">
        <f>_xlfn.XLOOKUP(C634,pcon!C:C,pcon!L:L,"")</f>
        <v/>
      </c>
      <c r="R634" s="98">
        <f>(Q634 / 80) * (O634 * 100)</f>
        <v/>
      </c>
      <c r="S634" s="31" t="n"/>
      <c r="T634" s="31" t="n"/>
      <c r="U634" s="33">
        <f>IF(N634="","",R634 * N634)</f>
        <v/>
      </c>
      <c r="V634" s="4" t="n"/>
      <c r="W634" s="33">
        <f>IF(S634&amp;U634="","",U634 * S634)</f>
        <v/>
      </c>
      <c r="X634" s="33">
        <f>IF(W634="","",U634 + W634)</f>
        <v/>
      </c>
      <c r="Y634" s="33">
        <f>IF(T634="","",U634 * T634)</f>
        <v/>
      </c>
      <c r="Z634" s="34">
        <f>IF(U634="","",X634-V634-Y634)</f>
        <v/>
      </c>
    </row>
    <row r="635">
      <c r="A635" s="25" t="n">
        <v>631</v>
      </c>
      <c r="B635" s="26">
        <f>_xlfn.XLOOKUP(C635,purchase!C:C,pcon!B:B,"")</f>
        <v/>
      </c>
      <c r="C635" s="4" t="n"/>
      <c r="D635" s="29">
        <f>_xlfn.XLOOKUP(C635,purchase!C:C,pcon!D:D,"")</f>
        <v/>
      </c>
      <c r="E635" s="29">
        <f>_xlfn.XLOOKUP(C635,purchase!C:C,pcon!E:E,"")</f>
        <v/>
      </c>
      <c r="F635" s="4" t="n"/>
      <c r="G635" s="27" t="n"/>
      <c r="H635" s="28" t="n"/>
      <c r="I635" s="4" t="n"/>
      <c r="J635" s="4" t="n"/>
      <c r="K635" s="4" t="n"/>
      <c r="L635" s="30">
        <f>IF(J635="","",J635-K635)</f>
        <v/>
      </c>
      <c r="M635" s="4" t="n"/>
      <c r="N635" s="30">
        <f>IF(L635="","",L635-M635)</f>
        <v/>
      </c>
      <c r="O635" s="31" t="n"/>
      <c r="P635" s="32">
        <f>IF(O635="","",N635 * O635)</f>
        <v/>
      </c>
      <c r="Q635" s="10">
        <f>_xlfn.XLOOKUP(C635,pcon!C:C,pcon!L:L,"")</f>
        <v/>
      </c>
      <c r="R635" s="98">
        <f>(Q635 / 80) * (O635 * 100)</f>
        <v/>
      </c>
      <c r="S635" s="31" t="n"/>
      <c r="T635" s="31" t="n"/>
      <c r="U635" s="33">
        <f>IF(N635="","",R635 * N635)</f>
        <v/>
      </c>
      <c r="V635" s="4" t="n"/>
      <c r="W635" s="33">
        <f>IF(S635&amp;U635="","",U635 * S635)</f>
        <v/>
      </c>
      <c r="X635" s="33">
        <f>IF(W635="","",U635 + W635)</f>
        <v/>
      </c>
      <c r="Y635" s="33">
        <f>IF(T635="","",U635 * T635)</f>
        <v/>
      </c>
      <c r="Z635" s="34">
        <f>IF(U635="","",X635-V635-Y635)</f>
        <v/>
      </c>
    </row>
    <row r="636">
      <c r="A636" s="25" t="n">
        <v>632</v>
      </c>
      <c r="B636" s="26">
        <f>_xlfn.XLOOKUP(C636,purchase!C:C,pcon!B:B,"")</f>
        <v/>
      </c>
      <c r="C636" s="4" t="n"/>
      <c r="D636" s="29">
        <f>_xlfn.XLOOKUP(C636,purchase!C:C,pcon!D:D,"")</f>
        <v/>
      </c>
      <c r="E636" s="29">
        <f>_xlfn.XLOOKUP(C636,purchase!C:C,pcon!E:E,"")</f>
        <v/>
      </c>
      <c r="F636" s="4" t="n"/>
      <c r="G636" s="27" t="n"/>
      <c r="H636" s="28" t="n"/>
      <c r="I636" s="4" t="n"/>
      <c r="J636" s="4" t="n"/>
      <c r="K636" s="4" t="n"/>
      <c r="L636" s="30">
        <f>IF(J636="","",J636-K636)</f>
        <v/>
      </c>
      <c r="M636" s="4" t="n"/>
      <c r="N636" s="30">
        <f>IF(L636="","",L636-M636)</f>
        <v/>
      </c>
      <c r="O636" s="31" t="n"/>
      <c r="P636" s="32">
        <f>IF(O636="","",N636 * O636)</f>
        <v/>
      </c>
      <c r="Q636" s="10">
        <f>_xlfn.XLOOKUP(C636,pcon!C:C,pcon!L:L,"")</f>
        <v/>
      </c>
      <c r="R636" s="98">
        <f>(Q636 / 80) * (O636 * 100)</f>
        <v/>
      </c>
      <c r="S636" s="31" t="n"/>
      <c r="T636" s="31" t="n"/>
      <c r="U636" s="33">
        <f>IF(N636="","",R636 * N636)</f>
        <v/>
      </c>
      <c r="V636" s="4" t="n"/>
      <c r="W636" s="33">
        <f>IF(S636&amp;U636="","",U636 * S636)</f>
        <v/>
      </c>
      <c r="X636" s="33">
        <f>IF(W636="","",U636 + W636)</f>
        <v/>
      </c>
      <c r="Y636" s="33">
        <f>IF(T636="","",U636 * T636)</f>
        <v/>
      </c>
      <c r="Z636" s="34">
        <f>IF(U636="","",X636-V636-Y636)</f>
        <v/>
      </c>
    </row>
    <row r="637">
      <c r="A637" s="25" t="n">
        <v>633</v>
      </c>
      <c r="B637" s="26">
        <f>_xlfn.XLOOKUP(C637,purchase!C:C,pcon!B:B,"")</f>
        <v/>
      </c>
      <c r="C637" s="4" t="n"/>
      <c r="D637" s="29">
        <f>_xlfn.XLOOKUP(C637,purchase!C:C,pcon!D:D,"")</f>
        <v/>
      </c>
      <c r="E637" s="29">
        <f>_xlfn.XLOOKUP(C637,purchase!C:C,pcon!E:E,"")</f>
        <v/>
      </c>
      <c r="F637" s="4" t="n"/>
      <c r="G637" s="27" t="n"/>
      <c r="H637" s="28" t="n"/>
      <c r="I637" s="4" t="n"/>
      <c r="J637" s="4" t="n"/>
      <c r="K637" s="4" t="n"/>
      <c r="L637" s="30">
        <f>IF(J637="","",J637-K637)</f>
        <v/>
      </c>
      <c r="M637" s="4" t="n"/>
      <c r="N637" s="30">
        <f>IF(L637="","",L637-M637)</f>
        <v/>
      </c>
      <c r="O637" s="31" t="n"/>
      <c r="P637" s="32">
        <f>IF(O637="","",N637 * O637)</f>
        <v/>
      </c>
      <c r="Q637" s="10">
        <f>_xlfn.XLOOKUP(C637,pcon!C:C,pcon!L:L,"")</f>
        <v/>
      </c>
      <c r="R637" s="98">
        <f>(Q637 / 80) * (O637 * 100)</f>
        <v/>
      </c>
      <c r="S637" s="31" t="n"/>
      <c r="T637" s="31" t="n"/>
      <c r="U637" s="33">
        <f>IF(N637="","",R637 * N637)</f>
        <v/>
      </c>
      <c r="V637" s="4" t="n"/>
      <c r="W637" s="33">
        <f>IF(S637&amp;U637="","",U637 * S637)</f>
        <v/>
      </c>
      <c r="X637" s="33">
        <f>IF(W637="","",U637 + W637)</f>
        <v/>
      </c>
      <c r="Y637" s="33">
        <f>IF(T637="","",U637 * T637)</f>
        <v/>
      </c>
      <c r="Z637" s="34">
        <f>IF(U637="","",X637-V637-Y637)</f>
        <v/>
      </c>
    </row>
    <row r="638">
      <c r="A638" s="25" t="n">
        <v>634</v>
      </c>
      <c r="B638" s="26">
        <f>_xlfn.XLOOKUP(C638,purchase!C:C,pcon!B:B,"")</f>
        <v/>
      </c>
      <c r="C638" s="4" t="n"/>
      <c r="D638" s="29">
        <f>_xlfn.XLOOKUP(C638,purchase!C:C,pcon!D:D,"")</f>
        <v/>
      </c>
      <c r="E638" s="29">
        <f>_xlfn.XLOOKUP(C638,purchase!C:C,pcon!E:E,"")</f>
        <v/>
      </c>
      <c r="F638" s="4" t="n"/>
      <c r="G638" s="27" t="n"/>
      <c r="H638" s="28" t="n"/>
      <c r="I638" s="4" t="n"/>
      <c r="J638" s="4" t="n"/>
      <c r="K638" s="4" t="n"/>
      <c r="L638" s="30">
        <f>IF(J638="","",J638-K638)</f>
        <v/>
      </c>
      <c r="M638" s="4" t="n"/>
      <c r="N638" s="30">
        <f>IF(L638="","",L638-M638)</f>
        <v/>
      </c>
      <c r="O638" s="31" t="n"/>
      <c r="P638" s="32">
        <f>IF(O638="","",N638 * O638)</f>
        <v/>
      </c>
      <c r="Q638" s="10">
        <f>_xlfn.XLOOKUP(C638,pcon!C:C,pcon!L:L,"")</f>
        <v/>
      </c>
      <c r="R638" s="98">
        <f>(Q638 / 80) * (O638 * 100)</f>
        <v/>
      </c>
      <c r="S638" s="31" t="n"/>
      <c r="T638" s="31" t="n"/>
      <c r="U638" s="33">
        <f>IF(N638="","",R638 * N638)</f>
        <v/>
      </c>
      <c r="V638" s="4" t="n"/>
      <c r="W638" s="33">
        <f>IF(S638&amp;U638="","",U638 * S638)</f>
        <v/>
      </c>
      <c r="X638" s="33">
        <f>IF(W638="","",U638 + W638)</f>
        <v/>
      </c>
      <c r="Y638" s="33">
        <f>IF(T638="","",U638 * T638)</f>
        <v/>
      </c>
      <c r="Z638" s="34">
        <f>IF(U638="","",X638-V638-Y638)</f>
        <v/>
      </c>
    </row>
    <row r="639">
      <c r="A639" s="25" t="n">
        <v>635</v>
      </c>
      <c r="B639" s="26">
        <f>_xlfn.XLOOKUP(C639,purchase!C:C,pcon!B:B,"")</f>
        <v/>
      </c>
      <c r="C639" s="4" t="n"/>
      <c r="D639" s="29">
        <f>_xlfn.XLOOKUP(C639,purchase!C:C,pcon!D:D,"")</f>
        <v/>
      </c>
      <c r="E639" s="29">
        <f>_xlfn.XLOOKUP(C639,purchase!C:C,pcon!E:E,"")</f>
        <v/>
      </c>
      <c r="F639" s="4" t="n"/>
      <c r="G639" s="27" t="n"/>
      <c r="H639" s="28" t="n"/>
      <c r="I639" s="4" t="n"/>
      <c r="J639" s="4" t="n"/>
      <c r="K639" s="4" t="n"/>
      <c r="L639" s="30">
        <f>IF(J639="","",J639-K639)</f>
        <v/>
      </c>
      <c r="M639" s="4" t="n"/>
      <c r="N639" s="30">
        <f>IF(L639="","",L639-M639)</f>
        <v/>
      </c>
      <c r="O639" s="31" t="n"/>
      <c r="P639" s="32">
        <f>IF(O639="","",N639 * O639)</f>
        <v/>
      </c>
      <c r="Q639" s="10">
        <f>_xlfn.XLOOKUP(C639,pcon!C:C,pcon!L:L,"")</f>
        <v/>
      </c>
      <c r="R639" s="98">
        <f>(Q639 / 80) * (O639 * 100)</f>
        <v/>
      </c>
      <c r="S639" s="31" t="n"/>
      <c r="T639" s="31" t="n"/>
      <c r="U639" s="33">
        <f>IF(N639="","",R639 * N639)</f>
        <v/>
      </c>
      <c r="V639" s="4" t="n"/>
      <c r="W639" s="33">
        <f>IF(S639&amp;U639="","",U639 * S639)</f>
        <v/>
      </c>
      <c r="X639" s="33">
        <f>IF(W639="","",U639 + W639)</f>
        <v/>
      </c>
      <c r="Y639" s="33">
        <f>IF(T639="","",U639 * T639)</f>
        <v/>
      </c>
      <c r="Z639" s="34">
        <f>IF(U639="","",X639-V639-Y639)</f>
        <v/>
      </c>
    </row>
    <row r="640">
      <c r="A640" s="25" t="n">
        <v>636</v>
      </c>
      <c r="B640" s="26">
        <f>_xlfn.XLOOKUP(C640,purchase!C:C,pcon!B:B,"")</f>
        <v/>
      </c>
      <c r="C640" s="4" t="n"/>
      <c r="D640" s="29">
        <f>_xlfn.XLOOKUP(C640,purchase!C:C,pcon!D:D,"")</f>
        <v/>
      </c>
      <c r="E640" s="29">
        <f>_xlfn.XLOOKUP(C640,purchase!C:C,pcon!E:E,"")</f>
        <v/>
      </c>
      <c r="F640" s="4" t="n"/>
      <c r="G640" s="27" t="n"/>
      <c r="H640" s="28" t="n"/>
      <c r="I640" s="4" t="n"/>
      <c r="J640" s="4" t="n"/>
      <c r="K640" s="4" t="n"/>
      <c r="L640" s="30">
        <f>IF(J640="","",J640-K640)</f>
        <v/>
      </c>
      <c r="M640" s="4" t="n"/>
      <c r="N640" s="30">
        <f>IF(L640="","",L640-M640)</f>
        <v/>
      </c>
      <c r="O640" s="31" t="n"/>
      <c r="P640" s="32">
        <f>IF(O640="","",N640 * O640)</f>
        <v/>
      </c>
      <c r="Q640" s="10">
        <f>_xlfn.XLOOKUP(C640,pcon!C:C,pcon!L:L,"")</f>
        <v/>
      </c>
      <c r="R640" s="98">
        <f>(Q640 / 80) * (O640 * 100)</f>
        <v/>
      </c>
      <c r="S640" s="31" t="n"/>
      <c r="T640" s="31" t="n"/>
      <c r="U640" s="33">
        <f>IF(N640="","",R640 * N640)</f>
        <v/>
      </c>
      <c r="V640" s="4" t="n"/>
      <c r="W640" s="33">
        <f>IF(S640&amp;U640="","",U640 * S640)</f>
        <v/>
      </c>
      <c r="X640" s="33">
        <f>IF(W640="","",U640 + W640)</f>
        <v/>
      </c>
      <c r="Y640" s="33">
        <f>IF(T640="","",U640 * T640)</f>
        <v/>
      </c>
      <c r="Z640" s="34">
        <f>IF(U640="","",X640-V640-Y640)</f>
        <v/>
      </c>
    </row>
    <row r="641">
      <c r="A641" s="25" t="n">
        <v>637</v>
      </c>
      <c r="B641" s="26">
        <f>_xlfn.XLOOKUP(C641,purchase!C:C,pcon!B:B,"")</f>
        <v/>
      </c>
      <c r="C641" s="4" t="n"/>
      <c r="D641" s="29">
        <f>_xlfn.XLOOKUP(C641,purchase!C:C,pcon!D:D,"")</f>
        <v/>
      </c>
      <c r="E641" s="29">
        <f>_xlfn.XLOOKUP(C641,purchase!C:C,pcon!E:E,"")</f>
        <v/>
      </c>
      <c r="F641" s="4" t="n"/>
      <c r="G641" s="27" t="n"/>
      <c r="H641" s="28" t="n"/>
      <c r="I641" s="4" t="n"/>
      <c r="J641" s="4" t="n"/>
      <c r="K641" s="4" t="n"/>
      <c r="L641" s="30">
        <f>IF(J641="","",J641-K641)</f>
        <v/>
      </c>
      <c r="M641" s="4" t="n"/>
      <c r="N641" s="30">
        <f>IF(L641="","",L641-M641)</f>
        <v/>
      </c>
      <c r="O641" s="31" t="n"/>
      <c r="P641" s="32">
        <f>IF(O641="","",N641 * O641)</f>
        <v/>
      </c>
      <c r="Q641" s="10">
        <f>_xlfn.XLOOKUP(C641,pcon!C:C,pcon!L:L,"")</f>
        <v/>
      </c>
      <c r="R641" s="98">
        <f>(Q641 / 80) * (O641 * 100)</f>
        <v/>
      </c>
      <c r="S641" s="31" t="n"/>
      <c r="T641" s="31" t="n"/>
      <c r="U641" s="33">
        <f>IF(N641="","",R641 * N641)</f>
        <v/>
      </c>
      <c r="V641" s="4" t="n"/>
      <c r="W641" s="33">
        <f>IF(S641&amp;U641="","",U641 * S641)</f>
        <v/>
      </c>
      <c r="X641" s="33">
        <f>IF(W641="","",U641 + W641)</f>
        <v/>
      </c>
      <c r="Y641" s="33">
        <f>IF(T641="","",U641 * T641)</f>
        <v/>
      </c>
      <c r="Z641" s="34">
        <f>IF(U641="","",X641-V641-Y641)</f>
        <v/>
      </c>
    </row>
    <row r="642">
      <c r="A642" s="25" t="n">
        <v>638</v>
      </c>
      <c r="B642" s="26">
        <f>_xlfn.XLOOKUP(C642,purchase!C:C,pcon!B:B,"")</f>
        <v/>
      </c>
      <c r="C642" s="4" t="n"/>
      <c r="D642" s="29">
        <f>_xlfn.XLOOKUP(C642,purchase!C:C,pcon!D:D,"")</f>
        <v/>
      </c>
      <c r="E642" s="29">
        <f>_xlfn.XLOOKUP(C642,purchase!C:C,pcon!E:E,"")</f>
        <v/>
      </c>
      <c r="F642" s="4" t="n"/>
      <c r="G642" s="27" t="n"/>
      <c r="H642" s="28" t="n"/>
      <c r="I642" s="4" t="n"/>
      <c r="J642" s="4" t="n"/>
      <c r="K642" s="4" t="n"/>
      <c r="L642" s="30">
        <f>IF(J642="","",J642-K642)</f>
        <v/>
      </c>
      <c r="M642" s="4" t="n"/>
      <c r="N642" s="30">
        <f>IF(L642="","",L642-M642)</f>
        <v/>
      </c>
      <c r="O642" s="31" t="n"/>
      <c r="P642" s="32">
        <f>IF(O642="","",N642 * O642)</f>
        <v/>
      </c>
      <c r="Q642" s="10">
        <f>_xlfn.XLOOKUP(C642,pcon!C:C,pcon!L:L,"")</f>
        <v/>
      </c>
      <c r="R642" s="98">
        <f>(Q642 / 80) * (O642 * 100)</f>
        <v/>
      </c>
      <c r="S642" s="31" t="n"/>
      <c r="T642" s="31" t="n"/>
      <c r="U642" s="33">
        <f>IF(N642="","",R642 * N642)</f>
        <v/>
      </c>
      <c r="V642" s="4" t="n"/>
      <c r="W642" s="33">
        <f>IF(S642&amp;U642="","",U642 * S642)</f>
        <v/>
      </c>
      <c r="X642" s="33">
        <f>IF(W642="","",U642 + W642)</f>
        <v/>
      </c>
      <c r="Y642" s="33">
        <f>IF(T642="","",U642 * T642)</f>
        <v/>
      </c>
      <c r="Z642" s="34">
        <f>IF(U642="","",X642-V642-Y642)</f>
        <v/>
      </c>
    </row>
    <row r="643">
      <c r="A643" s="25" t="n">
        <v>639</v>
      </c>
      <c r="B643" s="26">
        <f>_xlfn.XLOOKUP(C643,purchase!C:C,pcon!B:B,"")</f>
        <v/>
      </c>
      <c r="C643" s="4" t="n"/>
      <c r="D643" s="29">
        <f>_xlfn.XLOOKUP(C643,purchase!C:C,pcon!D:D,"")</f>
        <v/>
      </c>
      <c r="E643" s="29">
        <f>_xlfn.XLOOKUP(C643,purchase!C:C,pcon!E:E,"")</f>
        <v/>
      </c>
      <c r="F643" s="4" t="n"/>
      <c r="G643" s="27" t="n"/>
      <c r="H643" s="28" t="n"/>
      <c r="I643" s="4" t="n"/>
      <c r="J643" s="4" t="n"/>
      <c r="K643" s="4" t="n"/>
      <c r="L643" s="30">
        <f>IF(J643="","",J643-K643)</f>
        <v/>
      </c>
      <c r="M643" s="4" t="n"/>
      <c r="N643" s="30">
        <f>IF(L643="","",L643-M643)</f>
        <v/>
      </c>
      <c r="O643" s="31" t="n"/>
      <c r="P643" s="32">
        <f>IF(O643="","",N643 * O643)</f>
        <v/>
      </c>
      <c r="Q643" s="10">
        <f>_xlfn.XLOOKUP(C643,pcon!C:C,pcon!L:L,"")</f>
        <v/>
      </c>
      <c r="R643" s="98">
        <f>(Q643 / 80) * (O643 * 100)</f>
        <v/>
      </c>
      <c r="S643" s="31" t="n"/>
      <c r="T643" s="31" t="n"/>
      <c r="U643" s="33">
        <f>IF(N643="","",R643 * N643)</f>
        <v/>
      </c>
      <c r="V643" s="4" t="n"/>
      <c r="W643" s="33">
        <f>IF(S643&amp;U643="","",U643 * S643)</f>
        <v/>
      </c>
      <c r="X643" s="33">
        <f>IF(W643="","",U643 + W643)</f>
        <v/>
      </c>
      <c r="Y643" s="33">
        <f>IF(T643="","",U643 * T643)</f>
        <v/>
      </c>
      <c r="Z643" s="34">
        <f>IF(U643="","",X643-V643-Y643)</f>
        <v/>
      </c>
    </row>
    <row r="644">
      <c r="A644" s="25" t="n">
        <v>640</v>
      </c>
      <c r="B644" s="26">
        <f>_xlfn.XLOOKUP(C644,purchase!C:C,pcon!B:B,"")</f>
        <v/>
      </c>
      <c r="C644" s="4" t="n"/>
      <c r="D644" s="29">
        <f>_xlfn.XLOOKUP(C644,purchase!C:C,pcon!D:D,"")</f>
        <v/>
      </c>
      <c r="E644" s="29">
        <f>_xlfn.XLOOKUP(C644,purchase!C:C,pcon!E:E,"")</f>
        <v/>
      </c>
      <c r="F644" s="4" t="n"/>
      <c r="G644" s="27" t="n"/>
      <c r="H644" s="28" t="n"/>
      <c r="I644" s="4" t="n"/>
      <c r="J644" s="4" t="n"/>
      <c r="K644" s="4" t="n"/>
      <c r="L644" s="30">
        <f>IF(J644="","",J644-K644)</f>
        <v/>
      </c>
      <c r="M644" s="4" t="n"/>
      <c r="N644" s="30">
        <f>IF(L644="","",L644-M644)</f>
        <v/>
      </c>
      <c r="O644" s="31" t="n"/>
      <c r="P644" s="32">
        <f>IF(O644="","",N644 * O644)</f>
        <v/>
      </c>
      <c r="Q644" s="10">
        <f>_xlfn.XLOOKUP(C644,pcon!C:C,pcon!L:L,"")</f>
        <v/>
      </c>
      <c r="R644" s="98">
        <f>(Q644 / 80) * (O644 * 100)</f>
        <v/>
      </c>
      <c r="S644" s="31" t="n"/>
      <c r="T644" s="31" t="n"/>
      <c r="U644" s="33">
        <f>IF(N644="","",R644 * N644)</f>
        <v/>
      </c>
      <c r="V644" s="4" t="n"/>
      <c r="W644" s="33">
        <f>IF(S644&amp;U644="","",U644 * S644)</f>
        <v/>
      </c>
      <c r="X644" s="33">
        <f>IF(W644="","",U644 + W644)</f>
        <v/>
      </c>
      <c r="Y644" s="33">
        <f>IF(T644="","",U644 * T644)</f>
        <v/>
      </c>
      <c r="Z644" s="34">
        <f>IF(U644="","",X644-V644-Y644)</f>
        <v/>
      </c>
    </row>
    <row r="645">
      <c r="A645" s="25" t="n">
        <v>641</v>
      </c>
      <c r="B645" s="26">
        <f>_xlfn.XLOOKUP(C645,purchase!C:C,pcon!B:B,"")</f>
        <v/>
      </c>
      <c r="C645" s="4" t="n"/>
      <c r="D645" s="29">
        <f>_xlfn.XLOOKUP(C645,purchase!C:C,pcon!D:D,"")</f>
        <v/>
      </c>
      <c r="E645" s="29">
        <f>_xlfn.XLOOKUP(C645,purchase!C:C,pcon!E:E,"")</f>
        <v/>
      </c>
      <c r="F645" s="4" t="n"/>
      <c r="G645" s="27" t="n"/>
      <c r="H645" s="28" t="n"/>
      <c r="I645" s="4" t="n"/>
      <c r="J645" s="4" t="n"/>
      <c r="K645" s="4" t="n"/>
      <c r="L645" s="30">
        <f>IF(J645="","",J645-K645)</f>
        <v/>
      </c>
      <c r="M645" s="4" t="n"/>
      <c r="N645" s="30">
        <f>IF(L645="","",L645-M645)</f>
        <v/>
      </c>
      <c r="O645" s="31" t="n"/>
      <c r="P645" s="32">
        <f>IF(O645="","",N645 * O645)</f>
        <v/>
      </c>
      <c r="Q645" s="10">
        <f>_xlfn.XLOOKUP(C645,pcon!C:C,pcon!L:L,"")</f>
        <v/>
      </c>
      <c r="R645" s="98">
        <f>(Q645 / 80) * (O645 * 100)</f>
        <v/>
      </c>
      <c r="S645" s="31" t="n"/>
      <c r="T645" s="31" t="n"/>
      <c r="U645" s="33">
        <f>IF(N645="","",R645 * N645)</f>
        <v/>
      </c>
      <c r="V645" s="4" t="n"/>
      <c r="W645" s="33">
        <f>IF(S645&amp;U645="","",U645 * S645)</f>
        <v/>
      </c>
      <c r="X645" s="33">
        <f>IF(W645="","",U645 + W645)</f>
        <v/>
      </c>
      <c r="Y645" s="33">
        <f>IF(T645="","",U645 * T645)</f>
        <v/>
      </c>
      <c r="Z645" s="34">
        <f>IF(U645="","",X645-V645-Y645)</f>
        <v/>
      </c>
    </row>
    <row r="646">
      <c r="A646" s="25" t="n">
        <v>642</v>
      </c>
      <c r="B646" s="26">
        <f>_xlfn.XLOOKUP(C646,purchase!C:C,pcon!B:B,"")</f>
        <v/>
      </c>
      <c r="C646" s="4" t="n"/>
      <c r="D646" s="29">
        <f>_xlfn.XLOOKUP(C646,purchase!C:C,pcon!D:D,"")</f>
        <v/>
      </c>
      <c r="E646" s="29">
        <f>_xlfn.XLOOKUP(C646,purchase!C:C,pcon!E:E,"")</f>
        <v/>
      </c>
      <c r="F646" s="4" t="n"/>
      <c r="G646" s="27" t="n"/>
      <c r="H646" s="28" t="n"/>
      <c r="I646" s="4" t="n"/>
      <c r="J646" s="4" t="n"/>
      <c r="K646" s="4" t="n"/>
      <c r="L646" s="30">
        <f>IF(J646="","",J646-K646)</f>
        <v/>
      </c>
      <c r="M646" s="4" t="n"/>
      <c r="N646" s="30">
        <f>IF(L646="","",L646-M646)</f>
        <v/>
      </c>
      <c r="O646" s="31" t="n"/>
      <c r="P646" s="32">
        <f>IF(O646="","",N646 * O646)</f>
        <v/>
      </c>
      <c r="Q646" s="10">
        <f>_xlfn.XLOOKUP(C646,pcon!C:C,pcon!L:L,"")</f>
        <v/>
      </c>
      <c r="R646" s="98">
        <f>(Q646 / 80) * (O646 * 100)</f>
        <v/>
      </c>
      <c r="S646" s="31" t="n"/>
      <c r="T646" s="31" t="n"/>
      <c r="U646" s="33">
        <f>IF(N646="","",R646 * N646)</f>
        <v/>
      </c>
      <c r="V646" s="4" t="n"/>
      <c r="W646" s="33">
        <f>IF(S646&amp;U646="","",U646 * S646)</f>
        <v/>
      </c>
      <c r="X646" s="33">
        <f>IF(W646="","",U646 + W646)</f>
        <v/>
      </c>
      <c r="Y646" s="33">
        <f>IF(T646="","",U646 * T646)</f>
        <v/>
      </c>
      <c r="Z646" s="34">
        <f>IF(U646="","",X646-V646-Y646)</f>
        <v/>
      </c>
    </row>
    <row r="647">
      <c r="A647" s="25" t="n">
        <v>643</v>
      </c>
      <c r="B647" s="26">
        <f>_xlfn.XLOOKUP(C647,purchase!C:C,pcon!B:B,"")</f>
        <v/>
      </c>
      <c r="C647" s="4" t="n"/>
      <c r="D647" s="29">
        <f>_xlfn.XLOOKUP(C647,purchase!C:C,pcon!D:D,"")</f>
        <v/>
      </c>
      <c r="E647" s="29">
        <f>_xlfn.XLOOKUP(C647,purchase!C:C,pcon!E:E,"")</f>
        <v/>
      </c>
      <c r="F647" s="4" t="n"/>
      <c r="G647" s="27" t="n"/>
      <c r="H647" s="28" t="n"/>
      <c r="I647" s="4" t="n"/>
      <c r="J647" s="4" t="n"/>
      <c r="K647" s="4" t="n"/>
      <c r="L647" s="30">
        <f>IF(J647="","",J647-K647)</f>
        <v/>
      </c>
      <c r="M647" s="4" t="n"/>
      <c r="N647" s="30">
        <f>IF(L647="","",L647-M647)</f>
        <v/>
      </c>
      <c r="O647" s="31" t="n"/>
      <c r="P647" s="32">
        <f>IF(O647="","",N647 * O647)</f>
        <v/>
      </c>
      <c r="Q647" s="10">
        <f>_xlfn.XLOOKUP(C647,pcon!C:C,pcon!L:L,"")</f>
        <v/>
      </c>
      <c r="R647" s="98">
        <f>(Q647 / 80) * (O647 * 100)</f>
        <v/>
      </c>
      <c r="S647" s="31" t="n"/>
      <c r="T647" s="31" t="n"/>
      <c r="U647" s="33">
        <f>IF(N647="","",R647 * N647)</f>
        <v/>
      </c>
      <c r="V647" s="4" t="n"/>
      <c r="W647" s="33">
        <f>IF(S647&amp;U647="","",U647 * S647)</f>
        <v/>
      </c>
      <c r="X647" s="33">
        <f>IF(W647="","",U647 + W647)</f>
        <v/>
      </c>
      <c r="Y647" s="33">
        <f>IF(T647="","",U647 * T647)</f>
        <v/>
      </c>
      <c r="Z647" s="34">
        <f>IF(U647="","",X647-V647-Y647)</f>
        <v/>
      </c>
    </row>
    <row r="648">
      <c r="A648" s="25" t="n">
        <v>644</v>
      </c>
      <c r="B648" s="26">
        <f>_xlfn.XLOOKUP(C648,purchase!C:C,pcon!B:B,"")</f>
        <v/>
      </c>
      <c r="C648" s="4" t="n"/>
      <c r="D648" s="29">
        <f>_xlfn.XLOOKUP(C648,purchase!C:C,pcon!D:D,"")</f>
        <v/>
      </c>
      <c r="E648" s="29">
        <f>_xlfn.XLOOKUP(C648,purchase!C:C,pcon!E:E,"")</f>
        <v/>
      </c>
      <c r="F648" s="4" t="n"/>
      <c r="G648" s="27" t="n"/>
      <c r="H648" s="28" t="n"/>
      <c r="I648" s="4" t="n"/>
      <c r="J648" s="4" t="n"/>
      <c r="K648" s="4" t="n"/>
      <c r="L648" s="30">
        <f>IF(J648="","",J648-K648)</f>
        <v/>
      </c>
      <c r="M648" s="4" t="n"/>
      <c r="N648" s="30">
        <f>IF(L648="","",L648-M648)</f>
        <v/>
      </c>
      <c r="O648" s="31" t="n"/>
      <c r="P648" s="32">
        <f>IF(O648="","",N648 * O648)</f>
        <v/>
      </c>
      <c r="Q648" s="10">
        <f>_xlfn.XLOOKUP(C648,pcon!C:C,pcon!L:L,"")</f>
        <v/>
      </c>
      <c r="R648" s="98">
        <f>(Q648 / 80) * (O648 * 100)</f>
        <v/>
      </c>
      <c r="S648" s="31" t="n"/>
      <c r="T648" s="31" t="n"/>
      <c r="U648" s="33">
        <f>IF(N648="","",R648 * N648)</f>
        <v/>
      </c>
      <c r="V648" s="4" t="n"/>
      <c r="W648" s="33">
        <f>IF(S648&amp;U648="","",U648 * S648)</f>
        <v/>
      </c>
      <c r="X648" s="33">
        <f>IF(W648="","",U648 + W648)</f>
        <v/>
      </c>
      <c r="Y648" s="33">
        <f>IF(T648="","",U648 * T648)</f>
        <v/>
      </c>
      <c r="Z648" s="34">
        <f>IF(U648="","",X648-V648-Y648)</f>
        <v/>
      </c>
    </row>
    <row r="649">
      <c r="A649" s="25" t="n">
        <v>645</v>
      </c>
      <c r="B649" s="26">
        <f>_xlfn.XLOOKUP(C649,purchase!C:C,pcon!B:B,"")</f>
        <v/>
      </c>
      <c r="C649" s="4" t="n"/>
      <c r="D649" s="29">
        <f>_xlfn.XLOOKUP(C649,purchase!C:C,pcon!D:D,"")</f>
        <v/>
      </c>
      <c r="E649" s="29">
        <f>_xlfn.XLOOKUP(C649,purchase!C:C,pcon!E:E,"")</f>
        <v/>
      </c>
      <c r="F649" s="4" t="n"/>
      <c r="G649" s="27" t="n"/>
      <c r="H649" s="28" t="n"/>
      <c r="I649" s="4" t="n"/>
      <c r="J649" s="4" t="n"/>
      <c r="K649" s="4" t="n"/>
      <c r="L649" s="30">
        <f>IF(J649="","",J649-K649)</f>
        <v/>
      </c>
      <c r="M649" s="4" t="n"/>
      <c r="N649" s="30">
        <f>IF(L649="","",L649-M649)</f>
        <v/>
      </c>
      <c r="O649" s="31" t="n"/>
      <c r="P649" s="32">
        <f>IF(O649="","",N649 * O649)</f>
        <v/>
      </c>
      <c r="Q649" s="10">
        <f>_xlfn.XLOOKUP(C649,pcon!C:C,pcon!L:L,"")</f>
        <v/>
      </c>
      <c r="R649" s="98">
        <f>(Q649 / 80) * (O649 * 100)</f>
        <v/>
      </c>
      <c r="S649" s="31" t="n"/>
      <c r="T649" s="31" t="n"/>
      <c r="U649" s="33">
        <f>IF(N649="","",R649 * N649)</f>
        <v/>
      </c>
      <c r="V649" s="4" t="n"/>
      <c r="W649" s="33">
        <f>IF(S649&amp;U649="","",U649 * S649)</f>
        <v/>
      </c>
      <c r="X649" s="33">
        <f>IF(W649="","",U649 + W649)</f>
        <v/>
      </c>
      <c r="Y649" s="33">
        <f>IF(T649="","",U649 * T649)</f>
        <v/>
      </c>
      <c r="Z649" s="34">
        <f>IF(U649="","",X649-V649-Y649)</f>
        <v/>
      </c>
    </row>
    <row r="650">
      <c r="A650" s="25" t="n">
        <v>646</v>
      </c>
      <c r="B650" s="26">
        <f>_xlfn.XLOOKUP(C650,purchase!C:C,pcon!B:B,"")</f>
        <v/>
      </c>
      <c r="C650" s="4" t="n"/>
      <c r="D650" s="29">
        <f>_xlfn.XLOOKUP(C650,purchase!C:C,pcon!D:D,"")</f>
        <v/>
      </c>
      <c r="E650" s="29">
        <f>_xlfn.XLOOKUP(C650,purchase!C:C,pcon!E:E,"")</f>
        <v/>
      </c>
      <c r="F650" s="4" t="n"/>
      <c r="G650" s="27" t="n"/>
      <c r="H650" s="28" t="n"/>
      <c r="I650" s="4" t="n"/>
      <c r="J650" s="4" t="n"/>
      <c r="K650" s="4" t="n"/>
      <c r="L650" s="30">
        <f>IF(J650="","",J650-K650)</f>
        <v/>
      </c>
      <c r="M650" s="4" t="n"/>
      <c r="N650" s="30">
        <f>IF(L650="","",L650-M650)</f>
        <v/>
      </c>
      <c r="O650" s="31" t="n"/>
      <c r="P650" s="32">
        <f>IF(O650="","",N650 * O650)</f>
        <v/>
      </c>
      <c r="Q650" s="10">
        <f>_xlfn.XLOOKUP(C650,pcon!C:C,pcon!L:L,"")</f>
        <v/>
      </c>
      <c r="R650" s="98">
        <f>(Q650 / 80) * (O650 * 100)</f>
        <v/>
      </c>
      <c r="S650" s="31" t="n"/>
      <c r="T650" s="31" t="n"/>
      <c r="U650" s="33">
        <f>IF(N650="","",R650 * N650)</f>
        <v/>
      </c>
      <c r="V650" s="4" t="n"/>
      <c r="W650" s="33">
        <f>IF(S650&amp;U650="","",U650 * S650)</f>
        <v/>
      </c>
      <c r="X650" s="33">
        <f>IF(W650="","",U650 + W650)</f>
        <v/>
      </c>
      <c r="Y650" s="33">
        <f>IF(T650="","",U650 * T650)</f>
        <v/>
      </c>
      <c r="Z650" s="34">
        <f>IF(U650="","",X650-V650-Y650)</f>
        <v/>
      </c>
    </row>
    <row r="651">
      <c r="A651" s="25" t="n">
        <v>647</v>
      </c>
      <c r="B651" s="26">
        <f>_xlfn.XLOOKUP(C651,purchase!C:C,pcon!B:B,"")</f>
        <v/>
      </c>
      <c r="C651" s="4" t="n"/>
      <c r="D651" s="29">
        <f>_xlfn.XLOOKUP(C651,purchase!C:C,pcon!D:D,"")</f>
        <v/>
      </c>
      <c r="E651" s="29">
        <f>_xlfn.XLOOKUP(C651,purchase!C:C,pcon!E:E,"")</f>
        <v/>
      </c>
      <c r="F651" s="4" t="n"/>
      <c r="G651" s="27" t="n"/>
      <c r="H651" s="28" t="n"/>
      <c r="I651" s="4" t="n"/>
      <c r="J651" s="4" t="n"/>
      <c r="K651" s="4" t="n"/>
      <c r="L651" s="30">
        <f>IF(J651="","",J651-K651)</f>
        <v/>
      </c>
      <c r="M651" s="4" t="n"/>
      <c r="N651" s="30">
        <f>IF(L651="","",L651-M651)</f>
        <v/>
      </c>
      <c r="O651" s="31" t="n"/>
      <c r="P651" s="32">
        <f>IF(O651="","",N651 * O651)</f>
        <v/>
      </c>
      <c r="Q651" s="10">
        <f>_xlfn.XLOOKUP(C651,pcon!C:C,pcon!L:L,"")</f>
        <v/>
      </c>
      <c r="R651" s="98">
        <f>(Q651 / 80) * (O651 * 100)</f>
        <v/>
      </c>
      <c r="S651" s="31" t="n"/>
      <c r="T651" s="31" t="n"/>
      <c r="U651" s="33">
        <f>IF(N651="","",R651 * N651)</f>
        <v/>
      </c>
      <c r="V651" s="4" t="n"/>
      <c r="W651" s="33">
        <f>IF(S651&amp;U651="","",U651 * S651)</f>
        <v/>
      </c>
      <c r="X651" s="33">
        <f>IF(W651="","",U651 + W651)</f>
        <v/>
      </c>
      <c r="Y651" s="33">
        <f>IF(T651="","",U651 * T651)</f>
        <v/>
      </c>
      <c r="Z651" s="34">
        <f>IF(U651="","",X651-V651-Y651)</f>
        <v/>
      </c>
    </row>
    <row r="652">
      <c r="A652" s="25" t="n">
        <v>648</v>
      </c>
      <c r="B652" s="26">
        <f>_xlfn.XLOOKUP(C652,purchase!C:C,pcon!B:B,"")</f>
        <v/>
      </c>
      <c r="C652" s="4" t="n"/>
      <c r="D652" s="29">
        <f>_xlfn.XLOOKUP(C652,purchase!C:C,pcon!D:D,"")</f>
        <v/>
      </c>
      <c r="E652" s="29">
        <f>_xlfn.XLOOKUP(C652,purchase!C:C,pcon!E:E,"")</f>
        <v/>
      </c>
      <c r="F652" s="4" t="n"/>
      <c r="G652" s="27" t="n"/>
      <c r="H652" s="28" t="n"/>
      <c r="I652" s="4" t="n"/>
      <c r="J652" s="4" t="n"/>
      <c r="K652" s="4" t="n"/>
      <c r="L652" s="30">
        <f>IF(J652="","",J652-K652)</f>
        <v/>
      </c>
      <c r="M652" s="4" t="n"/>
      <c r="N652" s="30">
        <f>IF(L652="","",L652-M652)</f>
        <v/>
      </c>
      <c r="O652" s="31" t="n"/>
      <c r="P652" s="32">
        <f>IF(O652="","",N652 * O652)</f>
        <v/>
      </c>
      <c r="Q652" s="10">
        <f>_xlfn.XLOOKUP(C652,pcon!C:C,pcon!L:L,"")</f>
        <v/>
      </c>
      <c r="R652" s="98">
        <f>(Q652 / 80) * (O652 * 100)</f>
        <v/>
      </c>
      <c r="S652" s="31" t="n"/>
      <c r="T652" s="31" t="n"/>
      <c r="U652" s="33">
        <f>IF(N652="","",R652 * N652)</f>
        <v/>
      </c>
      <c r="V652" s="4" t="n"/>
      <c r="W652" s="33">
        <f>IF(S652&amp;U652="","",U652 * S652)</f>
        <v/>
      </c>
      <c r="X652" s="33">
        <f>IF(W652="","",U652 + W652)</f>
        <v/>
      </c>
      <c r="Y652" s="33">
        <f>IF(T652="","",U652 * T652)</f>
        <v/>
      </c>
      <c r="Z652" s="34">
        <f>IF(U652="","",X652-V652-Y652)</f>
        <v/>
      </c>
    </row>
    <row r="653">
      <c r="A653" s="25" t="n">
        <v>649</v>
      </c>
      <c r="B653" s="26">
        <f>_xlfn.XLOOKUP(C653,purchase!C:C,pcon!B:B,"")</f>
        <v/>
      </c>
      <c r="C653" s="4" t="n"/>
      <c r="D653" s="29">
        <f>_xlfn.XLOOKUP(C653,purchase!C:C,pcon!D:D,"")</f>
        <v/>
      </c>
      <c r="E653" s="29">
        <f>_xlfn.XLOOKUP(C653,purchase!C:C,pcon!E:E,"")</f>
        <v/>
      </c>
      <c r="F653" s="4" t="n"/>
      <c r="G653" s="27" t="n"/>
      <c r="H653" s="28" t="n"/>
      <c r="I653" s="4" t="n"/>
      <c r="J653" s="4" t="n"/>
      <c r="K653" s="4" t="n"/>
      <c r="L653" s="30">
        <f>IF(J653="","",J653-K653)</f>
        <v/>
      </c>
      <c r="M653" s="4" t="n"/>
      <c r="N653" s="30">
        <f>IF(L653="","",L653-M653)</f>
        <v/>
      </c>
      <c r="O653" s="31" t="n"/>
      <c r="P653" s="32">
        <f>IF(O653="","",N653 * O653)</f>
        <v/>
      </c>
      <c r="Q653" s="10">
        <f>_xlfn.XLOOKUP(C653,pcon!C:C,pcon!L:L,"")</f>
        <v/>
      </c>
      <c r="R653" s="98">
        <f>(Q653 / 80) * (O653 * 100)</f>
        <v/>
      </c>
      <c r="S653" s="31" t="n"/>
      <c r="T653" s="31" t="n"/>
      <c r="U653" s="33">
        <f>IF(N653="","",R653 * N653)</f>
        <v/>
      </c>
      <c r="V653" s="4" t="n"/>
      <c r="W653" s="33">
        <f>IF(S653&amp;U653="","",U653 * S653)</f>
        <v/>
      </c>
      <c r="X653" s="33">
        <f>IF(W653="","",U653 + W653)</f>
        <v/>
      </c>
      <c r="Y653" s="33">
        <f>IF(T653="","",U653 * T653)</f>
        <v/>
      </c>
      <c r="Z653" s="34">
        <f>IF(U653="","",X653-V653-Y653)</f>
        <v/>
      </c>
    </row>
    <row r="654">
      <c r="A654" s="25" t="n">
        <v>650</v>
      </c>
      <c r="B654" s="26">
        <f>_xlfn.XLOOKUP(C654,purchase!C:C,pcon!B:B,"")</f>
        <v/>
      </c>
      <c r="C654" s="4" t="n"/>
      <c r="D654" s="29">
        <f>_xlfn.XLOOKUP(C654,purchase!C:C,pcon!D:D,"")</f>
        <v/>
      </c>
      <c r="E654" s="29">
        <f>_xlfn.XLOOKUP(C654,purchase!C:C,pcon!E:E,"")</f>
        <v/>
      </c>
      <c r="F654" s="4" t="n"/>
      <c r="G654" s="27" t="n"/>
      <c r="H654" s="28" t="n"/>
      <c r="I654" s="4" t="n"/>
      <c r="J654" s="4" t="n"/>
      <c r="K654" s="4" t="n"/>
      <c r="L654" s="30">
        <f>IF(J654="","",J654-K654)</f>
        <v/>
      </c>
      <c r="M654" s="4" t="n"/>
      <c r="N654" s="30">
        <f>IF(L654="","",L654-M654)</f>
        <v/>
      </c>
      <c r="O654" s="31" t="n"/>
      <c r="P654" s="32">
        <f>IF(O654="","",N654 * O654)</f>
        <v/>
      </c>
      <c r="Q654" s="10">
        <f>_xlfn.XLOOKUP(C654,pcon!C:C,pcon!L:L,"")</f>
        <v/>
      </c>
      <c r="R654" s="98">
        <f>(Q654 / 80) * (O654 * 100)</f>
        <v/>
      </c>
      <c r="S654" s="31" t="n"/>
      <c r="T654" s="31" t="n"/>
      <c r="U654" s="33">
        <f>IF(N654="","",R654 * N654)</f>
        <v/>
      </c>
      <c r="V654" s="4" t="n"/>
      <c r="W654" s="33">
        <f>IF(S654&amp;U654="","",U654 * S654)</f>
        <v/>
      </c>
      <c r="X654" s="33">
        <f>IF(W654="","",U654 + W654)</f>
        <v/>
      </c>
      <c r="Y654" s="33">
        <f>IF(T654="","",U654 * T654)</f>
        <v/>
      </c>
      <c r="Z654" s="34">
        <f>IF(U654="","",X654-V654-Y654)</f>
        <v/>
      </c>
    </row>
    <row r="655">
      <c r="A655" s="25" t="n">
        <v>651</v>
      </c>
      <c r="B655" s="26">
        <f>_xlfn.XLOOKUP(C655,purchase!C:C,pcon!B:B,"")</f>
        <v/>
      </c>
      <c r="C655" s="4" t="n"/>
      <c r="D655" s="29">
        <f>_xlfn.XLOOKUP(C655,purchase!C:C,pcon!D:D,"")</f>
        <v/>
      </c>
      <c r="E655" s="29">
        <f>_xlfn.XLOOKUP(C655,purchase!C:C,pcon!E:E,"")</f>
        <v/>
      </c>
      <c r="F655" s="4" t="n"/>
      <c r="G655" s="27" t="n"/>
      <c r="H655" s="28" t="n"/>
      <c r="I655" s="4" t="n"/>
      <c r="J655" s="4" t="n"/>
      <c r="K655" s="4" t="n"/>
      <c r="L655" s="30">
        <f>IF(J655="","",J655-K655)</f>
        <v/>
      </c>
      <c r="M655" s="4" t="n"/>
      <c r="N655" s="30">
        <f>IF(L655="","",L655-M655)</f>
        <v/>
      </c>
      <c r="O655" s="31" t="n"/>
      <c r="P655" s="32">
        <f>IF(O655="","",N655 * O655)</f>
        <v/>
      </c>
      <c r="Q655" s="10">
        <f>_xlfn.XLOOKUP(C655,pcon!C:C,pcon!L:L,"")</f>
        <v/>
      </c>
      <c r="R655" s="98">
        <f>(Q655 / 80) * (O655 * 100)</f>
        <v/>
      </c>
      <c r="S655" s="31" t="n"/>
      <c r="T655" s="31" t="n"/>
      <c r="U655" s="33">
        <f>IF(N655="","",R655 * N655)</f>
        <v/>
      </c>
      <c r="V655" s="4" t="n"/>
      <c r="W655" s="33">
        <f>IF(S655&amp;U655="","",U655 * S655)</f>
        <v/>
      </c>
      <c r="X655" s="33">
        <f>IF(W655="","",U655 + W655)</f>
        <v/>
      </c>
      <c r="Y655" s="33">
        <f>IF(T655="","",U655 * T655)</f>
        <v/>
      </c>
      <c r="Z655" s="34">
        <f>IF(U655="","",X655-V655-Y655)</f>
        <v/>
      </c>
    </row>
    <row r="656">
      <c r="A656" s="25" t="n">
        <v>652</v>
      </c>
      <c r="B656" s="26">
        <f>_xlfn.XLOOKUP(C656,purchase!C:C,pcon!B:B,"")</f>
        <v/>
      </c>
      <c r="C656" s="4" t="n"/>
      <c r="D656" s="29">
        <f>_xlfn.XLOOKUP(C656,purchase!C:C,pcon!D:D,"")</f>
        <v/>
      </c>
      <c r="E656" s="29">
        <f>_xlfn.XLOOKUP(C656,purchase!C:C,pcon!E:E,"")</f>
        <v/>
      </c>
      <c r="F656" s="4" t="n"/>
      <c r="G656" s="27" t="n"/>
      <c r="H656" s="28" t="n"/>
      <c r="I656" s="4" t="n"/>
      <c r="J656" s="4" t="n"/>
      <c r="K656" s="4" t="n"/>
      <c r="L656" s="30">
        <f>IF(J656="","",J656-K656)</f>
        <v/>
      </c>
      <c r="M656" s="4" t="n"/>
      <c r="N656" s="30">
        <f>IF(L656="","",L656-M656)</f>
        <v/>
      </c>
      <c r="O656" s="31" t="n"/>
      <c r="P656" s="32">
        <f>IF(O656="","",N656 * O656)</f>
        <v/>
      </c>
      <c r="Q656" s="10">
        <f>_xlfn.XLOOKUP(C656,pcon!C:C,pcon!L:L,"")</f>
        <v/>
      </c>
      <c r="R656" s="98">
        <f>(Q656 / 80) * (O656 * 100)</f>
        <v/>
      </c>
      <c r="S656" s="31" t="n"/>
      <c r="T656" s="31" t="n"/>
      <c r="U656" s="33">
        <f>IF(N656="","",R656 * N656)</f>
        <v/>
      </c>
      <c r="V656" s="4" t="n"/>
      <c r="W656" s="33">
        <f>IF(S656&amp;U656="","",U656 * S656)</f>
        <v/>
      </c>
      <c r="X656" s="33">
        <f>IF(W656="","",U656 + W656)</f>
        <v/>
      </c>
      <c r="Y656" s="33">
        <f>IF(T656="","",U656 * T656)</f>
        <v/>
      </c>
      <c r="Z656" s="34">
        <f>IF(U656="","",X656-V656-Y656)</f>
        <v/>
      </c>
    </row>
    <row r="657">
      <c r="A657" s="25" t="n">
        <v>653</v>
      </c>
      <c r="B657" s="26">
        <f>_xlfn.XLOOKUP(C657,purchase!C:C,pcon!B:B,"")</f>
        <v/>
      </c>
      <c r="C657" s="4" t="n"/>
      <c r="D657" s="29">
        <f>_xlfn.XLOOKUP(C657,purchase!C:C,pcon!D:D,"")</f>
        <v/>
      </c>
      <c r="E657" s="29">
        <f>_xlfn.XLOOKUP(C657,purchase!C:C,pcon!E:E,"")</f>
        <v/>
      </c>
      <c r="F657" s="4" t="n"/>
      <c r="G657" s="27" t="n"/>
      <c r="H657" s="28" t="n"/>
      <c r="I657" s="4" t="n"/>
      <c r="J657" s="4" t="n"/>
      <c r="K657" s="4" t="n"/>
      <c r="L657" s="30">
        <f>IF(J657="","",J657-K657)</f>
        <v/>
      </c>
      <c r="M657" s="4" t="n"/>
      <c r="N657" s="30">
        <f>IF(L657="","",L657-M657)</f>
        <v/>
      </c>
      <c r="O657" s="31" t="n"/>
      <c r="P657" s="32">
        <f>IF(O657="","",N657 * O657)</f>
        <v/>
      </c>
      <c r="Q657" s="10">
        <f>_xlfn.XLOOKUP(C657,pcon!C:C,pcon!L:L,"")</f>
        <v/>
      </c>
      <c r="R657" s="98">
        <f>(Q657 / 80) * (O657 * 100)</f>
        <v/>
      </c>
      <c r="S657" s="31" t="n"/>
      <c r="T657" s="31" t="n"/>
      <c r="U657" s="33">
        <f>IF(N657="","",R657 * N657)</f>
        <v/>
      </c>
      <c r="V657" s="4" t="n"/>
      <c r="W657" s="33">
        <f>IF(S657&amp;U657="","",U657 * S657)</f>
        <v/>
      </c>
      <c r="X657" s="33">
        <f>IF(W657="","",U657 + W657)</f>
        <v/>
      </c>
      <c r="Y657" s="33">
        <f>IF(T657="","",U657 * T657)</f>
        <v/>
      </c>
      <c r="Z657" s="34">
        <f>IF(U657="","",X657-V657-Y657)</f>
        <v/>
      </c>
    </row>
    <row r="658">
      <c r="A658" s="25" t="n">
        <v>654</v>
      </c>
      <c r="B658" s="26">
        <f>_xlfn.XLOOKUP(C658,purchase!C:C,pcon!B:B,"")</f>
        <v/>
      </c>
      <c r="C658" s="4" t="n"/>
      <c r="D658" s="29">
        <f>_xlfn.XLOOKUP(C658,purchase!C:C,pcon!D:D,"")</f>
        <v/>
      </c>
      <c r="E658" s="29">
        <f>_xlfn.XLOOKUP(C658,purchase!C:C,pcon!E:E,"")</f>
        <v/>
      </c>
      <c r="F658" s="4" t="n"/>
      <c r="G658" s="27" t="n"/>
      <c r="H658" s="28" t="n"/>
      <c r="I658" s="4" t="n"/>
      <c r="J658" s="4" t="n"/>
      <c r="K658" s="4" t="n"/>
      <c r="L658" s="30">
        <f>IF(J658="","",J658-K658)</f>
        <v/>
      </c>
      <c r="M658" s="4" t="n"/>
      <c r="N658" s="30">
        <f>IF(L658="","",L658-M658)</f>
        <v/>
      </c>
      <c r="O658" s="31" t="n"/>
      <c r="P658" s="32">
        <f>IF(O658="","",N658 * O658)</f>
        <v/>
      </c>
      <c r="Q658" s="10">
        <f>_xlfn.XLOOKUP(C658,pcon!C:C,pcon!L:L,"")</f>
        <v/>
      </c>
      <c r="R658" s="98">
        <f>(Q658 / 80) * (O658 * 100)</f>
        <v/>
      </c>
      <c r="S658" s="31" t="n"/>
      <c r="T658" s="31" t="n"/>
      <c r="U658" s="33">
        <f>IF(N658="","",R658 * N658)</f>
        <v/>
      </c>
      <c r="V658" s="4" t="n"/>
      <c r="W658" s="33">
        <f>IF(S658&amp;U658="","",U658 * S658)</f>
        <v/>
      </c>
      <c r="X658" s="33">
        <f>IF(W658="","",U658 + W658)</f>
        <v/>
      </c>
      <c r="Y658" s="33">
        <f>IF(T658="","",U658 * T658)</f>
        <v/>
      </c>
      <c r="Z658" s="34">
        <f>IF(U658="","",X658-V658-Y658)</f>
        <v/>
      </c>
    </row>
    <row r="659">
      <c r="A659" s="25" t="n">
        <v>655</v>
      </c>
      <c r="B659" s="26">
        <f>_xlfn.XLOOKUP(C659,purchase!C:C,pcon!B:B,"")</f>
        <v/>
      </c>
      <c r="C659" s="4" t="n"/>
      <c r="D659" s="29">
        <f>_xlfn.XLOOKUP(C659,purchase!C:C,pcon!D:D,"")</f>
        <v/>
      </c>
      <c r="E659" s="29">
        <f>_xlfn.XLOOKUP(C659,purchase!C:C,pcon!E:E,"")</f>
        <v/>
      </c>
      <c r="F659" s="4" t="n"/>
      <c r="G659" s="27" t="n"/>
      <c r="H659" s="28" t="n"/>
      <c r="I659" s="4" t="n"/>
      <c r="J659" s="4" t="n"/>
      <c r="K659" s="4" t="n"/>
      <c r="L659" s="30">
        <f>IF(J659="","",J659-K659)</f>
        <v/>
      </c>
      <c r="M659" s="4" t="n"/>
      <c r="N659" s="30">
        <f>IF(L659="","",L659-M659)</f>
        <v/>
      </c>
      <c r="O659" s="31" t="n"/>
      <c r="P659" s="32">
        <f>IF(O659="","",N659 * O659)</f>
        <v/>
      </c>
      <c r="Q659" s="10">
        <f>_xlfn.XLOOKUP(C659,pcon!C:C,pcon!L:L,"")</f>
        <v/>
      </c>
      <c r="R659" s="98">
        <f>(Q659 / 80) * (O659 * 100)</f>
        <v/>
      </c>
      <c r="S659" s="31" t="n"/>
      <c r="T659" s="31" t="n"/>
      <c r="U659" s="33">
        <f>IF(N659="","",R659 * N659)</f>
        <v/>
      </c>
      <c r="V659" s="4" t="n"/>
      <c r="W659" s="33">
        <f>IF(S659&amp;U659="","",U659 * S659)</f>
        <v/>
      </c>
      <c r="X659" s="33">
        <f>IF(W659="","",U659 + W659)</f>
        <v/>
      </c>
      <c r="Y659" s="33">
        <f>IF(T659="","",U659 * T659)</f>
        <v/>
      </c>
      <c r="Z659" s="34">
        <f>IF(U659="","",X659-V659-Y659)</f>
        <v/>
      </c>
    </row>
    <row r="660">
      <c r="A660" s="25" t="n">
        <v>656</v>
      </c>
      <c r="B660" s="26">
        <f>_xlfn.XLOOKUP(C660,purchase!C:C,pcon!B:B,"")</f>
        <v/>
      </c>
      <c r="C660" s="4" t="n"/>
      <c r="D660" s="29">
        <f>_xlfn.XLOOKUP(C660,purchase!C:C,pcon!D:D,"")</f>
        <v/>
      </c>
      <c r="E660" s="29">
        <f>_xlfn.XLOOKUP(C660,purchase!C:C,pcon!E:E,"")</f>
        <v/>
      </c>
      <c r="F660" s="4" t="n"/>
      <c r="G660" s="27" t="n"/>
      <c r="H660" s="28" t="n"/>
      <c r="I660" s="4" t="n"/>
      <c r="J660" s="4" t="n"/>
      <c r="K660" s="4" t="n"/>
      <c r="L660" s="30">
        <f>IF(J660="","",J660-K660)</f>
        <v/>
      </c>
      <c r="M660" s="4" t="n"/>
      <c r="N660" s="30">
        <f>IF(L660="","",L660-M660)</f>
        <v/>
      </c>
      <c r="O660" s="31" t="n"/>
      <c r="P660" s="32">
        <f>IF(O660="","",N660 * O660)</f>
        <v/>
      </c>
      <c r="Q660" s="10">
        <f>_xlfn.XLOOKUP(C660,pcon!C:C,pcon!L:L,"")</f>
        <v/>
      </c>
      <c r="R660" s="98">
        <f>(Q660 / 80) * (O660 * 100)</f>
        <v/>
      </c>
      <c r="S660" s="31" t="n"/>
      <c r="T660" s="31" t="n"/>
      <c r="U660" s="33">
        <f>IF(N660="","",R660 * N660)</f>
        <v/>
      </c>
      <c r="V660" s="4" t="n"/>
      <c r="W660" s="33">
        <f>IF(S660&amp;U660="","",U660 * S660)</f>
        <v/>
      </c>
      <c r="X660" s="33">
        <f>IF(W660="","",U660 + W660)</f>
        <v/>
      </c>
      <c r="Y660" s="33">
        <f>IF(T660="","",U660 * T660)</f>
        <v/>
      </c>
      <c r="Z660" s="34">
        <f>IF(U660="","",X660-V660-Y660)</f>
        <v/>
      </c>
    </row>
    <row r="661">
      <c r="A661" s="25" t="n">
        <v>657</v>
      </c>
      <c r="B661" s="26">
        <f>_xlfn.XLOOKUP(C661,purchase!C:C,pcon!B:B,"")</f>
        <v/>
      </c>
      <c r="C661" s="4" t="n"/>
      <c r="D661" s="29">
        <f>_xlfn.XLOOKUP(C661,purchase!C:C,pcon!D:D,"")</f>
        <v/>
      </c>
      <c r="E661" s="29">
        <f>_xlfn.XLOOKUP(C661,purchase!C:C,pcon!E:E,"")</f>
        <v/>
      </c>
      <c r="F661" s="4" t="n"/>
      <c r="G661" s="27" t="n"/>
      <c r="H661" s="28" t="n"/>
      <c r="I661" s="4" t="n"/>
      <c r="J661" s="4" t="n"/>
      <c r="K661" s="4" t="n"/>
      <c r="L661" s="30">
        <f>IF(J661="","",J661-K661)</f>
        <v/>
      </c>
      <c r="M661" s="4" t="n"/>
      <c r="N661" s="30">
        <f>IF(L661="","",L661-M661)</f>
        <v/>
      </c>
      <c r="O661" s="31" t="n"/>
      <c r="P661" s="32">
        <f>IF(O661="","",N661 * O661)</f>
        <v/>
      </c>
      <c r="Q661" s="10">
        <f>_xlfn.XLOOKUP(C661,pcon!C:C,pcon!L:L,"")</f>
        <v/>
      </c>
      <c r="R661" s="98">
        <f>(Q661 / 80) * (O661 * 100)</f>
        <v/>
      </c>
      <c r="S661" s="31" t="n"/>
      <c r="T661" s="31" t="n"/>
      <c r="U661" s="33">
        <f>IF(N661="","",R661 * N661)</f>
        <v/>
      </c>
      <c r="V661" s="4" t="n"/>
      <c r="W661" s="33">
        <f>IF(S661&amp;U661="","",U661 * S661)</f>
        <v/>
      </c>
      <c r="X661" s="33">
        <f>IF(W661="","",U661 + W661)</f>
        <v/>
      </c>
      <c r="Y661" s="33">
        <f>IF(T661="","",U661 * T661)</f>
        <v/>
      </c>
      <c r="Z661" s="34">
        <f>IF(U661="","",X661-V661-Y661)</f>
        <v/>
      </c>
    </row>
    <row r="662">
      <c r="A662" s="25" t="n">
        <v>658</v>
      </c>
      <c r="B662" s="26">
        <f>_xlfn.XLOOKUP(C662,purchase!C:C,pcon!B:B,"")</f>
        <v/>
      </c>
      <c r="C662" s="4" t="n"/>
      <c r="D662" s="29">
        <f>_xlfn.XLOOKUP(C662,purchase!C:C,pcon!D:D,"")</f>
        <v/>
      </c>
      <c r="E662" s="29">
        <f>_xlfn.XLOOKUP(C662,purchase!C:C,pcon!E:E,"")</f>
        <v/>
      </c>
      <c r="F662" s="4" t="n"/>
      <c r="G662" s="27" t="n"/>
      <c r="H662" s="28" t="n"/>
      <c r="I662" s="4" t="n"/>
      <c r="J662" s="4" t="n"/>
      <c r="K662" s="4" t="n"/>
      <c r="L662" s="30">
        <f>IF(J662="","",J662-K662)</f>
        <v/>
      </c>
      <c r="M662" s="4" t="n"/>
      <c r="N662" s="30">
        <f>IF(L662="","",L662-M662)</f>
        <v/>
      </c>
      <c r="O662" s="31" t="n"/>
      <c r="P662" s="32">
        <f>IF(O662="","",N662 * O662)</f>
        <v/>
      </c>
      <c r="Q662" s="10">
        <f>_xlfn.XLOOKUP(C662,pcon!C:C,pcon!L:L,"")</f>
        <v/>
      </c>
      <c r="R662" s="98">
        <f>(Q662 / 80) * (O662 * 100)</f>
        <v/>
      </c>
      <c r="S662" s="31" t="n"/>
      <c r="T662" s="31" t="n"/>
      <c r="U662" s="33">
        <f>IF(N662="","",R662 * N662)</f>
        <v/>
      </c>
      <c r="V662" s="4" t="n"/>
      <c r="W662" s="33">
        <f>IF(S662&amp;U662="","",U662 * S662)</f>
        <v/>
      </c>
      <c r="X662" s="33">
        <f>IF(W662="","",U662 + W662)</f>
        <v/>
      </c>
      <c r="Y662" s="33">
        <f>IF(T662="","",U662 * T662)</f>
        <v/>
      </c>
      <c r="Z662" s="34">
        <f>IF(U662="","",X662-V662-Y662)</f>
        <v/>
      </c>
    </row>
    <row r="663">
      <c r="A663" s="25" t="n">
        <v>659</v>
      </c>
      <c r="B663" s="26">
        <f>_xlfn.XLOOKUP(C663,purchase!C:C,pcon!B:B,"")</f>
        <v/>
      </c>
      <c r="C663" s="4" t="n"/>
      <c r="D663" s="29">
        <f>_xlfn.XLOOKUP(C663,purchase!C:C,pcon!D:D,"")</f>
        <v/>
      </c>
      <c r="E663" s="29">
        <f>_xlfn.XLOOKUP(C663,purchase!C:C,pcon!E:E,"")</f>
        <v/>
      </c>
      <c r="F663" s="4" t="n"/>
      <c r="G663" s="27" t="n"/>
      <c r="H663" s="28" t="n"/>
      <c r="I663" s="4" t="n"/>
      <c r="J663" s="4" t="n"/>
      <c r="K663" s="4" t="n"/>
      <c r="L663" s="30">
        <f>IF(J663="","",J663-K663)</f>
        <v/>
      </c>
      <c r="M663" s="4" t="n"/>
      <c r="N663" s="30">
        <f>IF(L663="","",L663-M663)</f>
        <v/>
      </c>
      <c r="O663" s="31" t="n"/>
      <c r="P663" s="32">
        <f>IF(O663="","",N663 * O663)</f>
        <v/>
      </c>
      <c r="Q663" s="10">
        <f>_xlfn.XLOOKUP(C663,pcon!C:C,pcon!L:L,"")</f>
        <v/>
      </c>
      <c r="R663" s="98">
        <f>(Q663 / 80) * (O663 * 100)</f>
        <v/>
      </c>
      <c r="S663" s="31" t="n"/>
      <c r="T663" s="31" t="n"/>
      <c r="U663" s="33">
        <f>IF(N663="","",R663 * N663)</f>
        <v/>
      </c>
      <c r="V663" s="4" t="n"/>
      <c r="W663" s="33">
        <f>IF(S663&amp;U663="","",U663 * S663)</f>
        <v/>
      </c>
      <c r="X663" s="33">
        <f>IF(W663="","",U663 + W663)</f>
        <v/>
      </c>
      <c r="Y663" s="33">
        <f>IF(T663="","",U663 * T663)</f>
        <v/>
      </c>
      <c r="Z663" s="34">
        <f>IF(U663="","",X663-V663-Y663)</f>
        <v/>
      </c>
    </row>
    <row r="664">
      <c r="A664" s="25" t="n">
        <v>660</v>
      </c>
      <c r="B664" s="26">
        <f>_xlfn.XLOOKUP(C664,purchase!C:C,pcon!B:B,"")</f>
        <v/>
      </c>
      <c r="C664" s="4" t="n"/>
      <c r="D664" s="29">
        <f>_xlfn.XLOOKUP(C664,purchase!C:C,pcon!D:D,"")</f>
        <v/>
      </c>
      <c r="E664" s="29">
        <f>_xlfn.XLOOKUP(C664,purchase!C:C,pcon!E:E,"")</f>
        <v/>
      </c>
      <c r="F664" s="4" t="n"/>
      <c r="G664" s="27" t="n"/>
      <c r="H664" s="28" t="n"/>
      <c r="I664" s="4" t="n"/>
      <c r="J664" s="4" t="n"/>
      <c r="K664" s="4" t="n"/>
      <c r="L664" s="30">
        <f>IF(J664="","",J664-K664)</f>
        <v/>
      </c>
      <c r="M664" s="4" t="n"/>
      <c r="N664" s="30">
        <f>IF(L664="","",L664-M664)</f>
        <v/>
      </c>
      <c r="O664" s="31" t="n"/>
      <c r="P664" s="32">
        <f>IF(O664="","",N664 * O664)</f>
        <v/>
      </c>
      <c r="Q664" s="10">
        <f>_xlfn.XLOOKUP(C664,pcon!C:C,pcon!L:L,"")</f>
        <v/>
      </c>
      <c r="R664" s="98">
        <f>(Q664 / 80) * (O664 * 100)</f>
        <v/>
      </c>
      <c r="S664" s="31" t="n"/>
      <c r="T664" s="31" t="n"/>
      <c r="U664" s="33">
        <f>IF(N664="","",R664 * N664)</f>
        <v/>
      </c>
      <c r="V664" s="4" t="n"/>
      <c r="W664" s="33">
        <f>IF(S664&amp;U664="","",U664 * S664)</f>
        <v/>
      </c>
      <c r="X664" s="33">
        <f>IF(W664="","",U664 + W664)</f>
        <v/>
      </c>
      <c r="Y664" s="33">
        <f>IF(T664="","",U664 * T664)</f>
        <v/>
      </c>
      <c r="Z664" s="34">
        <f>IF(U664="","",X664-V664-Y664)</f>
        <v/>
      </c>
    </row>
    <row r="665">
      <c r="A665" s="25" t="n">
        <v>661</v>
      </c>
      <c r="B665" s="26">
        <f>_xlfn.XLOOKUP(C665,purchase!C:C,pcon!B:B,"")</f>
        <v/>
      </c>
      <c r="C665" s="4" t="n"/>
      <c r="D665" s="29">
        <f>_xlfn.XLOOKUP(C665,purchase!C:C,pcon!D:D,"")</f>
        <v/>
      </c>
      <c r="E665" s="29">
        <f>_xlfn.XLOOKUP(C665,purchase!C:C,pcon!E:E,"")</f>
        <v/>
      </c>
      <c r="F665" s="4" t="n"/>
      <c r="G665" s="27" t="n"/>
      <c r="H665" s="28" t="n"/>
      <c r="I665" s="4" t="n"/>
      <c r="J665" s="4" t="n"/>
      <c r="K665" s="4" t="n"/>
      <c r="L665" s="30">
        <f>IF(J665="","",J665-K665)</f>
        <v/>
      </c>
      <c r="M665" s="4" t="n"/>
      <c r="N665" s="30">
        <f>IF(L665="","",L665-M665)</f>
        <v/>
      </c>
      <c r="O665" s="31" t="n"/>
      <c r="P665" s="32">
        <f>IF(O665="","",N665 * O665)</f>
        <v/>
      </c>
      <c r="Q665" s="10">
        <f>_xlfn.XLOOKUP(C665,pcon!C:C,pcon!L:L,"")</f>
        <v/>
      </c>
      <c r="R665" s="98">
        <f>(Q665 / 80) * (O665 * 100)</f>
        <v/>
      </c>
      <c r="S665" s="31" t="n"/>
      <c r="T665" s="31" t="n"/>
      <c r="U665" s="33">
        <f>IF(N665="","",R665 * N665)</f>
        <v/>
      </c>
      <c r="V665" s="4" t="n"/>
      <c r="W665" s="33">
        <f>IF(S665&amp;U665="","",U665 * S665)</f>
        <v/>
      </c>
      <c r="X665" s="33">
        <f>IF(W665="","",U665 + W665)</f>
        <v/>
      </c>
      <c r="Y665" s="33">
        <f>IF(T665="","",U665 * T665)</f>
        <v/>
      </c>
      <c r="Z665" s="34">
        <f>IF(U665="","",X665-V665-Y665)</f>
        <v/>
      </c>
    </row>
    <row r="666">
      <c r="A666" s="25" t="n">
        <v>662</v>
      </c>
      <c r="B666" s="26">
        <f>_xlfn.XLOOKUP(C666,purchase!C:C,pcon!B:B,"")</f>
        <v/>
      </c>
      <c r="C666" s="4" t="n"/>
      <c r="D666" s="29">
        <f>_xlfn.XLOOKUP(C666,purchase!C:C,pcon!D:D,"")</f>
        <v/>
      </c>
      <c r="E666" s="29">
        <f>_xlfn.XLOOKUP(C666,purchase!C:C,pcon!E:E,"")</f>
        <v/>
      </c>
      <c r="F666" s="4" t="n"/>
      <c r="G666" s="27" t="n"/>
      <c r="H666" s="28" t="n"/>
      <c r="I666" s="4" t="n"/>
      <c r="J666" s="4" t="n"/>
      <c r="K666" s="4" t="n"/>
      <c r="L666" s="30">
        <f>IF(J666="","",J666-K666)</f>
        <v/>
      </c>
      <c r="M666" s="4" t="n"/>
      <c r="N666" s="30">
        <f>IF(L666="","",L666-M666)</f>
        <v/>
      </c>
      <c r="O666" s="31" t="n"/>
      <c r="P666" s="32">
        <f>IF(O666="","",N666 * O666)</f>
        <v/>
      </c>
      <c r="Q666" s="10">
        <f>_xlfn.XLOOKUP(C666,pcon!C:C,pcon!L:L,"")</f>
        <v/>
      </c>
      <c r="R666" s="98">
        <f>(Q666 / 80) * (O666 * 100)</f>
        <v/>
      </c>
      <c r="S666" s="31" t="n"/>
      <c r="T666" s="31" t="n"/>
      <c r="U666" s="33">
        <f>IF(N666="","",R666 * N666)</f>
        <v/>
      </c>
      <c r="V666" s="4" t="n"/>
      <c r="W666" s="33">
        <f>IF(S666&amp;U666="","",U666 * S666)</f>
        <v/>
      </c>
      <c r="X666" s="33">
        <f>IF(W666="","",U666 + W666)</f>
        <v/>
      </c>
      <c r="Y666" s="33">
        <f>IF(T666="","",U666 * T666)</f>
        <v/>
      </c>
      <c r="Z666" s="34">
        <f>IF(U666="","",X666-V666-Y666)</f>
        <v/>
      </c>
    </row>
    <row r="667">
      <c r="A667" s="25" t="n">
        <v>663</v>
      </c>
      <c r="B667" s="26">
        <f>_xlfn.XLOOKUP(C667,purchase!C:C,pcon!B:B,"")</f>
        <v/>
      </c>
      <c r="C667" s="4" t="n"/>
      <c r="D667" s="29">
        <f>_xlfn.XLOOKUP(C667,purchase!C:C,pcon!D:D,"")</f>
        <v/>
      </c>
      <c r="E667" s="29">
        <f>_xlfn.XLOOKUP(C667,purchase!C:C,pcon!E:E,"")</f>
        <v/>
      </c>
      <c r="F667" s="4" t="n"/>
      <c r="G667" s="27" t="n"/>
      <c r="H667" s="28" t="n"/>
      <c r="I667" s="4" t="n"/>
      <c r="J667" s="4" t="n"/>
      <c r="K667" s="4" t="n"/>
      <c r="L667" s="30">
        <f>IF(J667="","",J667-K667)</f>
        <v/>
      </c>
      <c r="M667" s="4" t="n"/>
      <c r="N667" s="30">
        <f>IF(L667="","",L667-M667)</f>
        <v/>
      </c>
      <c r="O667" s="31" t="n"/>
      <c r="P667" s="32">
        <f>IF(O667="","",N667 * O667)</f>
        <v/>
      </c>
      <c r="Q667" s="10">
        <f>_xlfn.XLOOKUP(C667,pcon!C:C,pcon!L:L,"")</f>
        <v/>
      </c>
      <c r="R667" s="98">
        <f>(Q667 / 80) * (O667 * 100)</f>
        <v/>
      </c>
      <c r="S667" s="31" t="n"/>
      <c r="T667" s="31" t="n"/>
      <c r="U667" s="33">
        <f>IF(N667="","",R667 * N667)</f>
        <v/>
      </c>
      <c r="V667" s="4" t="n"/>
      <c r="W667" s="33">
        <f>IF(S667&amp;U667="","",U667 * S667)</f>
        <v/>
      </c>
      <c r="X667" s="33">
        <f>IF(W667="","",U667 + W667)</f>
        <v/>
      </c>
      <c r="Y667" s="33">
        <f>IF(T667="","",U667 * T667)</f>
        <v/>
      </c>
      <c r="Z667" s="34">
        <f>IF(U667="","",X667-V667-Y667)</f>
        <v/>
      </c>
    </row>
    <row r="668">
      <c r="A668" s="25" t="n">
        <v>664</v>
      </c>
      <c r="B668" s="26">
        <f>_xlfn.XLOOKUP(C668,purchase!C:C,pcon!B:B,"")</f>
        <v/>
      </c>
      <c r="C668" s="4" t="n"/>
      <c r="D668" s="29">
        <f>_xlfn.XLOOKUP(C668,purchase!C:C,pcon!D:D,"")</f>
        <v/>
      </c>
      <c r="E668" s="29">
        <f>_xlfn.XLOOKUP(C668,purchase!C:C,pcon!E:E,"")</f>
        <v/>
      </c>
      <c r="F668" s="4" t="n"/>
      <c r="G668" s="27" t="n"/>
      <c r="H668" s="28" t="n"/>
      <c r="I668" s="4" t="n"/>
      <c r="J668" s="4" t="n"/>
      <c r="K668" s="4" t="n"/>
      <c r="L668" s="30">
        <f>IF(J668="","",J668-K668)</f>
        <v/>
      </c>
      <c r="M668" s="4" t="n"/>
      <c r="N668" s="30">
        <f>IF(L668="","",L668-M668)</f>
        <v/>
      </c>
      <c r="O668" s="31" t="n"/>
      <c r="P668" s="32">
        <f>IF(O668="","",N668 * O668)</f>
        <v/>
      </c>
      <c r="Q668" s="10">
        <f>_xlfn.XLOOKUP(C668,pcon!C:C,pcon!L:L,"")</f>
        <v/>
      </c>
      <c r="R668" s="98">
        <f>(Q668 / 80) * (O668 * 100)</f>
        <v/>
      </c>
      <c r="S668" s="31" t="n"/>
      <c r="T668" s="31" t="n"/>
      <c r="U668" s="33">
        <f>IF(N668="","",R668 * N668)</f>
        <v/>
      </c>
      <c r="V668" s="4" t="n"/>
      <c r="W668" s="33">
        <f>IF(S668&amp;U668="","",U668 * S668)</f>
        <v/>
      </c>
      <c r="X668" s="33">
        <f>IF(W668="","",U668 + W668)</f>
        <v/>
      </c>
      <c r="Y668" s="33">
        <f>IF(T668="","",U668 * T668)</f>
        <v/>
      </c>
      <c r="Z668" s="34">
        <f>IF(U668="","",X668-V668-Y668)</f>
        <v/>
      </c>
    </row>
    <row r="669">
      <c r="A669" s="25" t="n">
        <v>665</v>
      </c>
      <c r="B669" s="26">
        <f>_xlfn.XLOOKUP(C669,purchase!C:C,pcon!B:B,"")</f>
        <v/>
      </c>
      <c r="C669" s="4" t="n"/>
      <c r="D669" s="29">
        <f>_xlfn.XLOOKUP(C669,purchase!C:C,pcon!D:D,"")</f>
        <v/>
      </c>
      <c r="E669" s="29">
        <f>_xlfn.XLOOKUP(C669,purchase!C:C,pcon!E:E,"")</f>
        <v/>
      </c>
      <c r="F669" s="4" t="n"/>
      <c r="G669" s="27" t="n"/>
      <c r="H669" s="28" t="n"/>
      <c r="I669" s="4" t="n"/>
      <c r="J669" s="4" t="n"/>
      <c r="K669" s="4" t="n"/>
      <c r="L669" s="30">
        <f>IF(J669="","",J669-K669)</f>
        <v/>
      </c>
      <c r="M669" s="4" t="n"/>
      <c r="N669" s="30">
        <f>IF(L669="","",L669-M669)</f>
        <v/>
      </c>
      <c r="O669" s="31" t="n"/>
      <c r="P669" s="32">
        <f>IF(O669="","",N669 * O669)</f>
        <v/>
      </c>
      <c r="Q669" s="10">
        <f>_xlfn.XLOOKUP(C669,pcon!C:C,pcon!L:L,"")</f>
        <v/>
      </c>
      <c r="R669" s="98">
        <f>(Q669 / 80) * (O669 * 100)</f>
        <v/>
      </c>
      <c r="S669" s="31" t="n"/>
      <c r="T669" s="31" t="n"/>
      <c r="U669" s="33">
        <f>IF(N669="","",R669 * N669)</f>
        <v/>
      </c>
      <c r="V669" s="4" t="n"/>
      <c r="W669" s="33">
        <f>IF(S669&amp;U669="","",U669 * S669)</f>
        <v/>
      </c>
      <c r="X669" s="33">
        <f>IF(W669="","",U669 + W669)</f>
        <v/>
      </c>
      <c r="Y669" s="33">
        <f>IF(T669="","",U669 * T669)</f>
        <v/>
      </c>
      <c r="Z669" s="34">
        <f>IF(U669="","",X669-V669-Y669)</f>
        <v/>
      </c>
    </row>
    <row r="670">
      <c r="A670" s="25" t="n">
        <v>666</v>
      </c>
      <c r="B670" s="26">
        <f>_xlfn.XLOOKUP(C670,purchase!C:C,pcon!B:B,"")</f>
        <v/>
      </c>
      <c r="C670" s="4" t="n"/>
      <c r="D670" s="29">
        <f>_xlfn.XLOOKUP(C670,purchase!C:C,pcon!D:D,"")</f>
        <v/>
      </c>
      <c r="E670" s="29">
        <f>_xlfn.XLOOKUP(C670,purchase!C:C,pcon!E:E,"")</f>
        <v/>
      </c>
      <c r="F670" s="4" t="n"/>
      <c r="G670" s="27" t="n"/>
      <c r="H670" s="28" t="n"/>
      <c r="I670" s="4" t="n"/>
      <c r="J670" s="4" t="n"/>
      <c r="K670" s="4" t="n"/>
      <c r="L670" s="30">
        <f>IF(J670="","",J670-K670)</f>
        <v/>
      </c>
      <c r="M670" s="4" t="n"/>
      <c r="N670" s="30">
        <f>IF(L670="","",L670-M670)</f>
        <v/>
      </c>
      <c r="O670" s="31" t="n"/>
      <c r="P670" s="32">
        <f>IF(O670="","",N670 * O670)</f>
        <v/>
      </c>
      <c r="Q670" s="10">
        <f>_xlfn.XLOOKUP(C670,pcon!C:C,pcon!L:L,"")</f>
        <v/>
      </c>
      <c r="R670" s="98">
        <f>(Q670 / 80) * (O670 * 100)</f>
        <v/>
      </c>
      <c r="S670" s="31" t="n"/>
      <c r="T670" s="31" t="n"/>
      <c r="U670" s="33">
        <f>IF(N670="","",R670 * N670)</f>
        <v/>
      </c>
      <c r="V670" s="4" t="n"/>
      <c r="W670" s="33">
        <f>IF(S670&amp;U670="","",U670 * S670)</f>
        <v/>
      </c>
      <c r="X670" s="33">
        <f>IF(W670="","",U670 + W670)</f>
        <v/>
      </c>
      <c r="Y670" s="33">
        <f>IF(T670="","",U670 * T670)</f>
        <v/>
      </c>
      <c r="Z670" s="34">
        <f>IF(U670="","",X670-V670-Y670)</f>
        <v/>
      </c>
    </row>
    <row r="671">
      <c r="A671" s="25" t="n">
        <v>667</v>
      </c>
      <c r="B671" s="26">
        <f>_xlfn.XLOOKUP(C671,purchase!C:C,pcon!B:B,"")</f>
        <v/>
      </c>
      <c r="C671" s="4" t="n"/>
      <c r="D671" s="29">
        <f>_xlfn.XLOOKUP(C671,purchase!C:C,pcon!D:D,"")</f>
        <v/>
      </c>
      <c r="E671" s="29">
        <f>_xlfn.XLOOKUP(C671,purchase!C:C,pcon!E:E,"")</f>
        <v/>
      </c>
      <c r="F671" s="4" t="n"/>
      <c r="G671" s="27" t="n"/>
      <c r="H671" s="28" t="n"/>
      <c r="I671" s="4" t="n"/>
      <c r="J671" s="4" t="n"/>
      <c r="K671" s="4" t="n"/>
      <c r="L671" s="30">
        <f>IF(J671="","",J671-K671)</f>
        <v/>
      </c>
      <c r="M671" s="4" t="n"/>
      <c r="N671" s="30">
        <f>IF(L671="","",L671-M671)</f>
        <v/>
      </c>
      <c r="O671" s="31" t="n"/>
      <c r="P671" s="32">
        <f>IF(O671="","",N671 * O671)</f>
        <v/>
      </c>
      <c r="Q671" s="10">
        <f>_xlfn.XLOOKUP(C671,pcon!C:C,pcon!L:L,"")</f>
        <v/>
      </c>
      <c r="R671" s="98">
        <f>(Q671 / 80) * (O671 * 100)</f>
        <v/>
      </c>
      <c r="S671" s="31" t="n"/>
      <c r="T671" s="31" t="n"/>
      <c r="U671" s="33">
        <f>IF(N671="","",R671 * N671)</f>
        <v/>
      </c>
      <c r="V671" s="4" t="n"/>
      <c r="W671" s="33">
        <f>IF(S671&amp;U671="","",U671 * S671)</f>
        <v/>
      </c>
      <c r="X671" s="33">
        <f>IF(W671="","",U671 + W671)</f>
        <v/>
      </c>
      <c r="Y671" s="33">
        <f>IF(T671="","",U671 * T671)</f>
        <v/>
      </c>
      <c r="Z671" s="34">
        <f>IF(U671="","",X671-V671-Y671)</f>
        <v/>
      </c>
    </row>
    <row r="672">
      <c r="A672" s="25" t="n">
        <v>668</v>
      </c>
      <c r="B672" s="26">
        <f>_xlfn.XLOOKUP(C672,purchase!C:C,pcon!B:B,"")</f>
        <v/>
      </c>
      <c r="C672" s="4" t="n"/>
      <c r="D672" s="29">
        <f>_xlfn.XLOOKUP(C672,purchase!C:C,pcon!D:D,"")</f>
        <v/>
      </c>
      <c r="E672" s="29">
        <f>_xlfn.XLOOKUP(C672,purchase!C:C,pcon!E:E,"")</f>
        <v/>
      </c>
      <c r="F672" s="4" t="n"/>
      <c r="G672" s="27" t="n"/>
      <c r="H672" s="28" t="n"/>
      <c r="I672" s="4" t="n"/>
      <c r="J672" s="4" t="n"/>
      <c r="K672" s="4" t="n"/>
      <c r="L672" s="30">
        <f>IF(J672="","",J672-K672)</f>
        <v/>
      </c>
      <c r="M672" s="4" t="n"/>
      <c r="N672" s="30">
        <f>IF(L672="","",L672-M672)</f>
        <v/>
      </c>
      <c r="O672" s="31" t="n"/>
      <c r="P672" s="32">
        <f>IF(O672="","",N672 * O672)</f>
        <v/>
      </c>
      <c r="Q672" s="10">
        <f>_xlfn.XLOOKUP(C672,pcon!C:C,pcon!L:L,"")</f>
        <v/>
      </c>
      <c r="R672" s="98">
        <f>(Q672 / 80) * (O672 * 100)</f>
        <v/>
      </c>
      <c r="S672" s="31" t="n"/>
      <c r="T672" s="31" t="n"/>
      <c r="U672" s="33">
        <f>IF(N672="","",R672 * N672)</f>
        <v/>
      </c>
      <c r="V672" s="4" t="n"/>
      <c r="W672" s="33">
        <f>IF(S672&amp;U672="","",U672 * S672)</f>
        <v/>
      </c>
      <c r="X672" s="33">
        <f>IF(W672="","",U672 + W672)</f>
        <v/>
      </c>
      <c r="Y672" s="33">
        <f>IF(T672="","",U672 * T672)</f>
        <v/>
      </c>
      <c r="Z672" s="34">
        <f>IF(U672="","",X672-V672-Y672)</f>
        <v/>
      </c>
    </row>
    <row r="673">
      <c r="A673" s="25" t="n">
        <v>669</v>
      </c>
      <c r="B673" s="26">
        <f>_xlfn.XLOOKUP(C673,purchase!C:C,pcon!B:B,"")</f>
        <v/>
      </c>
      <c r="C673" s="4" t="n"/>
      <c r="D673" s="29">
        <f>_xlfn.XLOOKUP(C673,purchase!C:C,pcon!D:D,"")</f>
        <v/>
      </c>
      <c r="E673" s="29">
        <f>_xlfn.XLOOKUP(C673,purchase!C:C,pcon!E:E,"")</f>
        <v/>
      </c>
      <c r="F673" s="4" t="n"/>
      <c r="G673" s="27" t="n"/>
      <c r="H673" s="28" t="n"/>
      <c r="I673" s="4" t="n"/>
      <c r="J673" s="4" t="n"/>
      <c r="K673" s="4" t="n"/>
      <c r="L673" s="30">
        <f>IF(J673="","",J673-K673)</f>
        <v/>
      </c>
      <c r="M673" s="4" t="n"/>
      <c r="N673" s="30">
        <f>IF(L673="","",L673-M673)</f>
        <v/>
      </c>
      <c r="O673" s="31" t="n"/>
      <c r="P673" s="32">
        <f>IF(O673="","",N673 * O673)</f>
        <v/>
      </c>
      <c r="Q673" s="10">
        <f>_xlfn.XLOOKUP(C673,pcon!C:C,pcon!L:L,"")</f>
        <v/>
      </c>
      <c r="R673" s="98">
        <f>(Q673 / 80) * (O673 * 100)</f>
        <v/>
      </c>
      <c r="S673" s="31" t="n"/>
      <c r="T673" s="31" t="n"/>
      <c r="U673" s="33">
        <f>IF(N673="","",R673 * N673)</f>
        <v/>
      </c>
      <c r="V673" s="4" t="n"/>
      <c r="W673" s="33">
        <f>IF(S673&amp;U673="","",U673 * S673)</f>
        <v/>
      </c>
      <c r="X673" s="33">
        <f>IF(W673="","",U673 + W673)</f>
        <v/>
      </c>
      <c r="Y673" s="33">
        <f>IF(T673="","",U673 * T673)</f>
        <v/>
      </c>
      <c r="Z673" s="34">
        <f>IF(U673="","",X673-V673-Y673)</f>
        <v/>
      </c>
    </row>
    <row r="674">
      <c r="A674" s="25" t="n">
        <v>670</v>
      </c>
      <c r="B674" s="26">
        <f>_xlfn.XLOOKUP(C674,purchase!C:C,pcon!B:B,"")</f>
        <v/>
      </c>
      <c r="C674" s="4" t="n"/>
      <c r="D674" s="29">
        <f>_xlfn.XLOOKUP(C674,purchase!C:C,pcon!D:D,"")</f>
        <v/>
      </c>
      <c r="E674" s="29">
        <f>_xlfn.XLOOKUP(C674,purchase!C:C,pcon!E:E,"")</f>
        <v/>
      </c>
      <c r="F674" s="4" t="n"/>
      <c r="G674" s="27" t="n"/>
      <c r="H674" s="28" t="n"/>
      <c r="I674" s="4" t="n"/>
      <c r="J674" s="4" t="n"/>
      <c r="K674" s="4" t="n"/>
      <c r="L674" s="30">
        <f>IF(J674="","",J674-K674)</f>
        <v/>
      </c>
      <c r="M674" s="4" t="n"/>
      <c r="N674" s="30">
        <f>IF(L674="","",L674-M674)</f>
        <v/>
      </c>
      <c r="O674" s="31" t="n"/>
      <c r="P674" s="32">
        <f>IF(O674="","",N674 * O674)</f>
        <v/>
      </c>
      <c r="Q674" s="10">
        <f>_xlfn.XLOOKUP(C674,pcon!C:C,pcon!L:L,"")</f>
        <v/>
      </c>
      <c r="R674" s="98">
        <f>(Q674 / 80) * (O674 * 100)</f>
        <v/>
      </c>
      <c r="S674" s="31" t="n"/>
      <c r="T674" s="31" t="n"/>
      <c r="U674" s="33">
        <f>IF(N674="","",R674 * N674)</f>
        <v/>
      </c>
      <c r="V674" s="4" t="n"/>
      <c r="W674" s="33">
        <f>IF(S674&amp;U674="","",U674 * S674)</f>
        <v/>
      </c>
      <c r="X674" s="33">
        <f>IF(W674="","",U674 + W674)</f>
        <v/>
      </c>
      <c r="Y674" s="33">
        <f>IF(T674="","",U674 * T674)</f>
        <v/>
      </c>
      <c r="Z674" s="34">
        <f>IF(U674="","",X674-V674-Y674)</f>
        <v/>
      </c>
    </row>
    <row r="675">
      <c r="A675" s="25" t="n">
        <v>671</v>
      </c>
      <c r="B675" s="26">
        <f>_xlfn.XLOOKUP(C675,purchase!C:C,pcon!B:B,"")</f>
        <v/>
      </c>
      <c r="C675" s="4" t="n"/>
      <c r="D675" s="29">
        <f>_xlfn.XLOOKUP(C675,purchase!C:C,pcon!D:D,"")</f>
        <v/>
      </c>
      <c r="E675" s="29">
        <f>_xlfn.XLOOKUP(C675,purchase!C:C,pcon!E:E,"")</f>
        <v/>
      </c>
      <c r="F675" s="4" t="n"/>
      <c r="G675" s="27" t="n"/>
      <c r="H675" s="28" t="n"/>
      <c r="I675" s="4" t="n"/>
      <c r="J675" s="4" t="n"/>
      <c r="K675" s="4" t="n"/>
      <c r="L675" s="30">
        <f>IF(J675="","",J675-K675)</f>
        <v/>
      </c>
      <c r="M675" s="4" t="n"/>
      <c r="N675" s="30">
        <f>IF(L675="","",L675-M675)</f>
        <v/>
      </c>
      <c r="O675" s="31" t="n"/>
      <c r="P675" s="32">
        <f>IF(O675="","",N675 * O675)</f>
        <v/>
      </c>
      <c r="Q675" s="10">
        <f>_xlfn.XLOOKUP(C675,pcon!C:C,pcon!L:L,"")</f>
        <v/>
      </c>
      <c r="R675" s="98">
        <f>(Q675 / 80) * (O675 * 100)</f>
        <v/>
      </c>
      <c r="S675" s="31" t="n"/>
      <c r="T675" s="31" t="n"/>
      <c r="U675" s="33">
        <f>IF(N675="","",R675 * N675)</f>
        <v/>
      </c>
      <c r="V675" s="4" t="n"/>
      <c r="W675" s="33">
        <f>IF(S675&amp;U675="","",U675 * S675)</f>
        <v/>
      </c>
      <c r="X675" s="33">
        <f>IF(W675="","",U675 + W675)</f>
        <v/>
      </c>
      <c r="Y675" s="33">
        <f>IF(T675="","",U675 * T675)</f>
        <v/>
      </c>
      <c r="Z675" s="34">
        <f>IF(U675="","",X675-V675-Y675)</f>
        <v/>
      </c>
    </row>
    <row r="676">
      <c r="A676" s="25" t="n">
        <v>672</v>
      </c>
      <c r="B676" s="26">
        <f>_xlfn.XLOOKUP(C676,purchase!C:C,pcon!B:B,"")</f>
        <v/>
      </c>
      <c r="C676" s="4" t="n"/>
      <c r="D676" s="29">
        <f>_xlfn.XLOOKUP(C676,purchase!C:C,pcon!D:D,"")</f>
        <v/>
      </c>
      <c r="E676" s="29">
        <f>_xlfn.XLOOKUP(C676,purchase!C:C,pcon!E:E,"")</f>
        <v/>
      </c>
      <c r="F676" s="4" t="n"/>
      <c r="G676" s="27" t="n"/>
      <c r="H676" s="28" t="n"/>
      <c r="I676" s="4" t="n"/>
      <c r="J676" s="4" t="n"/>
      <c r="K676" s="4" t="n"/>
      <c r="L676" s="30">
        <f>IF(J676="","",J676-K676)</f>
        <v/>
      </c>
      <c r="M676" s="4" t="n"/>
      <c r="N676" s="30">
        <f>IF(L676="","",L676-M676)</f>
        <v/>
      </c>
      <c r="O676" s="31" t="n"/>
      <c r="P676" s="32">
        <f>IF(O676="","",N676 * O676)</f>
        <v/>
      </c>
      <c r="Q676" s="10">
        <f>_xlfn.XLOOKUP(C676,pcon!C:C,pcon!L:L,"")</f>
        <v/>
      </c>
      <c r="R676" s="98">
        <f>(Q676 / 80) * (O676 * 100)</f>
        <v/>
      </c>
      <c r="S676" s="31" t="n"/>
      <c r="T676" s="31" t="n"/>
      <c r="U676" s="33">
        <f>IF(N676="","",R676 * N676)</f>
        <v/>
      </c>
      <c r="V676" s="4" t="n"/>
      <c r="W676" s="33">
        <f>IF(S676&amp;U676="","",U676 * S676)</f>
        <v/>
      </c>
      <c r="X676" s="33">
        <f>IF(W676="","",U676 + W676)</f>
        <v/>
      </c>
      <c r="Y676" s="33">
        <f>IF(T676="","",U676 * T676)</f>
        <v/>
      </c>
      <c r="Z676" s="34">
        <f>IF(U676="","",X676-V676-Y676)</f>
        <v/>
      </c>
    </row>
    <row r="677">
      <c r="A677" s="25" t="n">
        <v>673</v>
      </c>
      <c r="B677" s="26">
        <f>_xlfn.XLOOKUP(C677,purchase!C:C,pcon!B:B,"")</f>
        <v/>
      </c>
      <c r="C677" s="4" t="n"/>
      <c r="D677" s="29">
        <f>_xlfn.XLOOKUP(C677,purchase!C:C,pcon!D:D,"")</f>
        <v/>
      </c>
      <c r="E677" s="29">
        <f>_xlfn.XLOOKUP(C677,purchase!C:C,pcon!E:E,"")</f>
        <v/>
      </c>
      <c r="F677" s="4" t="n"/>
      <c r="G677" s="27" t="n"/>
      <c r="H677" s="28" t="n"/>
      <c r="I677" s="4" t="n"/>
      <c r="J677" s="4" t="n"/>
      <c r="K677" s="4" t="n"/>
      <c r="L677" s="30">
        <f>IF(J677="","",J677-K677)</f>
        <v/>
      </c>
      <c r="M677" s="4" t="n"/>
      <c r="N677" s="30">
        <f>IF(L677="","",L677-M677)</f>
        <v/>
      </c>
      <c r="O677" s="31" t="n"/>
      <c r="P677" s="32">
        <f>IF(O677="","",N677 * O677)</f>
        <v/>
      </c>
      <c r="Q677" s="10">
        <f>_xlfn.XLOOKUP(C677,pcon!C:C,pcon!L:L,"")</f>
        <v/>
      </c>
      <c r="R677" s="98">
        <f>(Q677 / 80) * (O677 * 100)</f>
        <v/>
      </c>
      <c r="S677" s="31" t="n"/>
      <c r="T677" s="31" t="n"/>
      <c r="U677" s="33">
        <f>IF(N677="","",R677 * N677)</f>
        <v/>
      </c>
      <c r="V677" s="4" t="n"/>
      <c r="W677" s="33">
        <f>IF(S677&amp;U677="","",U677 * S677)</f>
        <v/>
      </c>
      <c r="X677" s="33">
        <f>IF(W677="","",U677 + W677)</f>
        <v/>
      </c>
      <c r="Y677" s="33">
        <f>IF(T677="","",U677 * T677)</f>
        <v/>
      </c>
      <c r="Z677" s="34">
        <f>IF(U677="","",X677-V677-Y677)</f>
        <v/>
      </c>
    </row>
    <row r="678">
      <c r="A678" s="25" t="n">
        <v>674</v>
      </c>
      <c r="B678" s="26">
        <f>_xlfn.XLOOKUP(C678,purchase!C:C,pcon!B:B,"")</f>
        <v/>
      </c>
      <c r="C678" s="4" t="n"/>
      <c r="D678" s="29">
        <f>_xlfn.XLOOKUP(C678,purchase!C:C,pcon!D:D,"")</f>
        <v/>
      </c>
      <c r="E678" s="29">
        <f>_xlfn.XLOOKUP(C678,purchase!C:C,pcon!E:E,"")</f>
        <v/>
      </c>
      <c r="F678" s="4" t="n"/>
      <c r="G678" s="27" t="n"/>
      <c r="H678" s="28" t="n"/>
      <c r="I678" s="4" t="n"/>
      <c r="J678" s="4" t="n"/>
      <c r="K678" s="4" t="n"/>
      <c r="L678" s="30">
        <f>IF(J678="","",J678-K678)</f>
        <v/>
      </c>
      <c r="M678" s="4" t="n"/>
      <c r="N678" s="30">
        <f>IF(L678="","",L678-M678)</f>
        <v/>
      </c>
      <c r="O678" s="31" t="n"/>
      <c r="P678" s="32">
        <f>IF(O678="","",N678 * O678)</f>
        <v/>
      </c>
      <c r="Q678" s="10">
        <f>_xlfn.XLOOKUP(C678,pcon!C:C,pcon!L:L,"")</f>
        <v/>
      </c>
      <c r="R678" s="98">
        <f>(Q678 / 80) * (O678 * 100)</f>
        <v/>
      </c>
      <c r="S678" s="31" t="n"/>
      <c r="T678" s="31" t="n"/>
      <c r="U678" s="33">
        <f>IF(N678="","",R678 * N678)</f>
        <v/>
      </c>
      <c r="V678" s="4" t="n"/>
      <c r="W678" s="33">
        <f>IF(S678&amp;U678="","",U678 * S678)</f>
        <v/>
      </c>
      <c r="X678" s="33">
        <f>IF(W678="","",U678 + W678)</f>
        <v/>
      </c>
      <c r="Y678" s="33">
        <f>IF(T678="","",U678 * T678)</f>
        <v/>
      </c>
      <c r="Z678" s="34">
        <f>IF(U678="","",X678-V678-Y678)</f>
        <v/>
      </c>
    </row>
    <row r="679">
      <c r="A679" s="25" t="n">
        <v>675</v>
      </c>
      <c r="B679" s="26">
        <f>_xlfn.XLOOKUP(C679,purchase!C:C,pcon!B:B,"")</f>
        <v/>
      </c>
      <c r="C679" s="4" t="n"/>
      <c r="D679" s="29">
        <f>_xlfn.XLOOKUP(C679,purchase!C:C,pcon!D:D,"")</f>
        <v/>
      </c>
      <c r="E679" s="29">
        <f>_xlfn.XLOOKUP(C679,purchase!C:C,pcon!E:E,"")</f>
        <v/>
      </c>
      <c r="F679" s="4" t="n"/>
      <c r="G679" s="27" t="n"/>
      <c r="H679" s="28" t="n"/>
      <c r="I679" s="4" t="n"/>
      <c r="J679" s="4" t="n"/>
      <c r="K679" s="4" t="n"/>
      <c r="L679" s="30">
        <f>IF(J679="","",J679-K679)</f>
        <v/>
      </c>
      <c r="M679" s="4" t="n"/>
      <c r="N679" s="30">
        <f>IF(L679="","",L679-M679)</f>
        <v/>
      </c>
      <c r="O679" s="31" t="n"/>
      <c r="P679" s="32">
        <f>IF(O679="","",N679 * O679)</f>
        <v/>
      </c>
      <c r="Q679" s="10">
        <f>_xlfn.XLOOKUP(C679,pcon!C:C,pcon!L:L,"")</f>
        <v/>
      </c>
      <c r="R679" s="98">
        <f>(Q679 / 80) * (O679 * 100)</f>
        <v/>
      </c>
      <c r="S679" s="31" t="n"/>
      <c r="T679" s="31" t="n"/>
      <c r="U679" s="33">
        <f>IF(N679="","",R679 * N679)</f>
        <v/>
      </c>
      <c r="V679" s="4" t="n"/>
      <c r="W679" s="33">
        <f>IF(S679&amp;U679="","",U679 * S679)</f>
        <v/>
      </c>
      <c r="X679" s="33">
        <f>IF(W679="","",U679 + W679)</f>
        <v/>
      </c>
      <c r="Y679" s="33">
        <f>IF(T679="","",U679 * T679)</f>
        <v/>
      </c>
      <c r="Z679" s="34">
        <f>IF(U679="","",X679-V679-Y679)</f>
        <v/>
      </c>
    </row>
    <row r="680">
      <c r="A680" s="25" t="n">
        <v>676</v>
      </c>
      <c r="B680" s="26">
        <f>_xlfn.XLOOKUP(C680,purchase!C:C,pcon!B:B,"")</f>
        <v/>
      </c>
      <c r="C680" s="4" t="n"/>
      <c r="D680" s="29">
        <f>_xlfn.XLOOKUP(C680,purchase!C:C,pcon!D:D,"")</f>
        <v/>
      </c>
      <c r="E680" s="29">
        <f>_xlfn.XLOOKUP(C680,purchase!C:C,pcon!E:E,"")</f>
        <v/>
      </c>
      <c r="F680" s="4" t="n"/>
      <c r="G680" s="27" t="n"/>
      <c r="H680" s="28" t="n"/>
      <c r="I680" s="4" t="n"/>
      <c r="J680" s="4" t="n"/>
      <c r="K680" s="4" t="n"/>
      <c r="L680" s="30">
        <f>IF(J680="","",J680-K680)</f>
        <v/>
      </c>
      <c r="M680" s="4" t="n"/>
      <c r="N680" s="30">
        <f>IF(L680="","",L680-M680)</f>
        <v/>
      </c>
      <c r="O680" s="31" t="n"/>
      <c r="P680" s="32">
        <f>IF(O680="","",N680 * O680)</f>
        <v/>
      </c>
      <c r="Q680" s="10">
        <f>_xlfn.XLOOKUP(C680,pcon!C:C,pcon!L:L,"")</f>
        <v/>
      </c>
      <c r="R680" s="98">
        <f>(Q680 / 80) * (O680 * 100)</f>
        <v/>
      </c>
      <c r="S680" s="31" t="n"/>
      <c r="T680" s="31" t="n"/>
      <c r="U680" s="33">
        <f>IF(N680="","",R680 * N680)</f>
        <v/>
      </c>
      <c r="V680" s="4" t="n"/>
      <c r="W680" s="33">
        <f>IF(S680&amp;U680="","",U680 * S680)</f>
        <v/>
      </c>
      <c r="X680" s="33">
        <f>IF(W680="","",U680 + W680)</f>
        <v/>
      </c>
      <c r="Y680" s="33">
        <f>IF(T680="","",U680 * T680)</f>
        <v/>
      </c>
      <c r="Z680" s="34">
        <f>IF(U680="","",X680-V680-Y680)</f>
        <v/>
      </c>
    </row>
    <row r="681">
      <c r="A681" s="25" t="n">
        <v>677</v>
      </c>
      <c r="B681" s="26">
        <f>_xlfn.XLOOKUP(C681,purchase!C:C,pcon!B:B,"")</f>
        <v/>
      </c>
      <c r="C681" s="4" t="n"/>
      <c r="D681" s="29">
        <f>_xlfn.XLOOKUP(C681,purchase!C:C,pcon!D:D,"")</f>
        <v/>
      </c>
      <c r="E681" s="29">
        <f>_xlfn.XLOOKUP(C681,purchase!C:C,pcon!E:E,"")</f>
        <v/>
      </c>
      <c r="F681" s="4" t="n"/>
      <c r="G681" s="27" t="n"/>
      <c r="H681" s="28" t="n"/>
      <c r="I681" s="4" t="n"/>
      <c r="J681" s="4" t="n"/>
      <c r="K681" s="4" t="n"/>
      <c r="L681" s="30">
        <f>IF(J681="","",J681-K681)</f>
        <v/>
      </c>
      <c r="M681" s="4" t="n"/>
      <c r="N681" s="30">
        <f>IF(L681="","",L681-M681)</f>
        <v/>
      </c>
      <c r="O681" s="31" t="n"/>
      <c r="P681" s="32">
        <f>IF(O681="","",N681 * O681)</f>
        <v/>
      </c>
      <c r="Q681" s="10">
        <f>_xlfn.XLOOKUP(C681,pcon!C:C,pcon!L:L,"")</f>
        <v/>
      </c>
      <c r="R681" s="98">
        <f>(Q681 / 80) * (O681 * 100)</f>
        <v/>
      </c>
      <c r="S681" s="31" t="n"/>
      <c r="T681" s="31" t="n"/>
      <c r="U681" s="33">
        <f>IF(N681="","",R681 * N681)</f>
        <v/>
      </c>
      <c r="V681" s="4" t="n"/>
      <c r="W681" s="33">
        <f>IF(S681&amp;U681="","",U681 * S681)</f>
        <v/>
      </c>
      <c r="X681" s="33">
        <f>IF(W681="","",U681 + W681)</f>
        <v/>
      </c>
      <c r="Y681" s="33">
        <f>IF(T681="","",U681 * T681)</f>
        <v/>
      </c>
      <c r="Z681" s="34">
        <f>IF(U681="","",X681-V681-Y681)</f>
        <v/>
      </c>
    </row>
    <row r="682">
      <c r="A682" s="25" t="n">
        <v>678</v>
      </c>
      <c r="B682" s="26">
        <f>_xlfn.XLOOKUP(C682,purchase!C:C,pcon!B:B,"")</f>
        <v/>
      </c>
      <c r="C682" s="4" t="n"/>
      <c r="D682" s="29">
        <f>_xlfn.XLOOKUP(C682,purchase!C:C,pcon!D:D,"")</f>
        <v/>
      </c>
      <c r="E682" s="29">
        <f>_xlfn.XLOOKUP(C682,purchase!C:C,pcon!E:E,"")</f>
        <v/>
      </c>
      <c r="F682" s="4" t="n"/>
      <c r="G682" s="27" t="n"/>
      <c r="H682" s="28" t="n"/>
      <c r="I682" s="4" t="n"/>
      <c r="J682" s="4" t="n"/>
      <c r="K682" s="4" t="n"/>
      <c r="L682" s="30">
        <f>IF(J682="","",J682-K682)</f>
        <v/>
      </c>
      <c r="M682" s="4" t="n"/>
      <c r="N682" s="30">
        <f>IF(L682="","",L682-M682)</f>
        <v/>
      </c>
      <c r="O682" s="31" t="n"/>
      <c r="P682" s="32">
        <f>IF(O682="","",N682 * O682)</f>
        <v/>
      </c>
      <c r="Q682" s="10">
        <f>_xlfn.XLOOKUP(C682,pcon!C:C,pcon!L:L,"")</f>
        <v/>
      </c>
      <c r="R682" s="98">
        <f>(Q682 / 80) * (O682 * 100)</f>
        <v/>
      </c>
      <c r="S682" s="31" t="n"/>
      <c r="T682" s="31" t="n"/>
      <c r="U682" s="33">
        <f>IF(N682="","",R682 * N682)</f>
        <v/>
      </c>
      <c r="V682" s="4" t="n"/>
      <c r="W682" s="33">
        <f>IF(S682&amp;U682="","",U682 * S682)</f>
        <v/>
      </c>
      <c r="X682" s="33">
        <f>IF(W682="","",U682 + W682)</f>
        <v/>
      </c>
      <c r="Y682" s="33">
        <f>IF(T682="","",U682 * T682)</f>
        <v/>
      </c>
      <c r="Z682" s="34">
        <f>IF(U682="","",X682-V682-Y682)</f>
        <v/>
      </c>
    </row>
    <row r="683">
      <c r="A683" s="25" t="n">
        <v>679</v>
      </c>
      <c r="B683" s="26">
        <f>_xlfn.XLOOKUP(C683,purchase!C:C,pcon!B:B,"")</f>
        <v/>
      </c>
      <c r="C683" s="4" t="n"/>
      <c r="D683" s="29">
        <f>_xlfn.XLOOKUP(C683,purchase!C:C,pcon!D:D,"")</f>
        <v/>
      </c>
      <c r="E683" s="29">
        <f>_xlfn.XLOOKUP(C683,purchase!C:C,pcon!E:E,"")</f>
        <v/>
      </c>
      <c r="F683" s="4" t="n"/>
      <c r="G683" s="27" t="n"/>
      <c r="H683" s="28" t="n"/>
      <c r="I683" s="4" t="n"/>
      <c r="J683" s="4" t="n"/>
      <c r="K683" s="4" t="n"/>
      <c r="L683" s="30">
        <f>IF(J683="","",J683-K683)</f>
        <v/>
      </c>
      <c r="M683" s="4" t="n"/>
      <c r="N683" s="30">
        <f>IF(L683="","",L683-M683)</f>
        <v/>
      </c>
      <c r="O683" s="31" t="n"/>
      <c r="P683" s="32">
        <f>IF(O683="","",N683 * O683)</f>
        <v/>
      </c>
      <c r="Q683" s="10">
        <f>_xlfn.XLOOKUP(C683,pcon!C:C,pcon!L:L,"")</f>
        <v/>
      </c>
      <c r="R683" s="98">
        <f>(Q683 / 80) * (O683 * 100)</f>
        <v/>
      </c>
      <c r="S683" s="31" t="n"/>
      <c r="T683" s="31" t="n"/>
      <c r="U683" s="33">
        <f>IF(N683="","",R683 * N683)</f>
        <v/>
      </c>
      <c r="V683" s="4" t="n"/>
      <c r="W683" s="33">
        <f>IF(S683&amp;U683="","",U683 * S683)</f>
        <v/>
      </c>
      <c r="X683" s="33">
        <f>IF(W683="","",U683 + W683)</f>
        <v/>
      </c>
      <c r="Y683" s="33">
        <f>IF(T683="","",U683 * T683)</f>
        <v/>
      </c>
      <c r="Z683" s="34">
        <f>IF(U683="","",X683-V683-Y683)</f>
        <v/>
      </c>
    </row>
    <row r="684">
      <c r="A684" s="25" t="n">
        <v>680</v>
      </c>
      <c r="B684" s="26">
        <f>_xlfn.XLOOKUP(C684,purchase!C:C,pcon!B:B,"")</f>
        <v/>
      </c>
      <c r="C684" s="4" t="n"/>
      <c r="D684" s="29">
        <f>_xlfn.XLOOKUP(C684,purchase!C:C,pcon!D:D,"")</f>
        <v/>
      </c>
      <c r="E684" s="29">
        <f>_xlfn.XLOOKUP(C684,purchase!C:C,pcon!E:E,"")</f>
        <v/>
      </c>
      <c r="F684" s="4" t="n"/>
      <c r="G684" s="27" t="n"/>
      <c r="H684" s="28" t="n"/>
      <c r="I684" s="4" t="n"/>
      <c r="J684" s="4" t="n"/>
      <c r="K684" s="4" t="n"/>
      <c r="L684" s="30">
        <f>IF(J684="","",J684-K684)</f>
        <v/>
      </c>
      <c r="M684" s="4" t="n"/>
      <c r="N684" s="30">
        <f>IF(L684="","",L684-M684)</f>
        <v/>
      </c>
      <c r="O684" s="31" t="n"/>
      <c r="P684" s="32">
        <f>IF(O684="","",N684 * O684)</f>
        <v/>
      </c>
      <c r="Q684" s="10">
        <f>_xlfn.XLOOKUP(C684,pcon!C:C,pcon!L:L,"")</f>
        <v/>
      </c>
      <c r="R684" s="98">
        <f>(Q684 / 80) * (O684 * 100)</f>
        <v/>
      </c>
      <c r="S684" s="31" t="n"/>
      <c r="T684" s="31" t="n"/>
      <c r="U684" s="33">
        <f>IF(N684="","",R684 * N684)</f>
        <v/>
      </c>
      <c r="V684" s="4" t="n"/>
      <c r="W684" s="33">
        <f>IF(S684&amp;U684="","",U684 * S684)</f>
        <v/>
      </c>
      <c r="X684" s="33">
        <f>IF(W684="","",U684 + W684)</f>
        <v/>
      </c>
      <c r="Y684" s="33">
        <f>IF(T684="","",U684 * T684)</f>
        <v/>
      </c>
      <c r="Z684" s="34">
        <f>IF(U684="","",X684-V684-Y684)</f>
        <v/>
      </c>
    </row>
    <row r="685">
      <c r="A685" s="25" t="n">
        <v>681</v>
      </c>
      <c r="B685" s="26">
        <f>_xlfn.XLOOKUP(C685,purchase!C:C,pcon!B:B,"")</f>
        <v/>
      </c>
      <c r="C685" s="4" t="n"/>
      <c r="D685" s="29">
        <f>_xlfn.XLOOKUP(C685,purchase!C:C,pcon!D:D,"")</f>
        <v/>
      </c>
      <c r="E685" s="29">
        <f>_xlfn.XLOOKUP(C685,purchase!C:C,pcon!E:E,"")</f>
        <v/>
      </c>
      <c r="F685" s="4" t="n"/>
      <c r="G685" s="27" t="n"/>
      <c r="H685" s="28" t="n"/>
      <c r="I685" s="4" t="n"/>
      <c r="J685" s="4" t="n"/>
      <c r="K685" s="4" t="n"/>
      <c r="L685" s="30">
        <f>IF(J685="","",J685-K685)</f>
        <v/>
      </c>
      <c r="M685" s="4" t="n"/>
      <c r="N685" s="30">
        <f>IF(L685="","",L685-M685)</f>
        <v/>
      </c>
      <c r="O685" s="31" t="n"/>
      <c r="P685" s="32">
        <f>IF(O685="","",N685 * O685)</f>
        <v/>
      </c>
      <c r="Q685" s="10">
        <f>_xlfn.XLOOKUP(C685,pcon!C:C,pcon!L:L,"")</f>
        <v/>
      </c>
      <c r="R685" s="98">
        <f>(Q685 / 80) * (O685 * 100)</f>
        <v/>
      </c>
      <c r="S685" s="31" t="n"/>
      <c r="T685" s="31" t="n"/>
      <c r="U685" s="33">
        <f>IF(N685="","",R685 * N685)</f>
        <v/>
      </c>
      <c r="V685" s="4" t="n"/>
      <c r="W685" s="33">
        <f>IF(S685&amp;U685="","",U685 * S685)</f>
        <v/>
      </c>
      <c r="X685" s="33">
        <f>IF(W685="","",U685 + W685)</f>
        <v/>
      </c>
      <c r="Y685" s="33">
        <f>IF(T685="","",U685 * T685)</f>
        <v/>
      </c>
      <c r="Z685" s="34">
        <f>IF(U685="","",X685-V685-Y685)</f>
        <v/>
      </c>
    </row>
    <row r="686">
      <c r="A686" s="25" t="n">
        <v>682</v>
      </c>
      <c r="B686" s="26">
        <f>_xlfn.XLOOKUP(C686,purchase!C:C,pcon!B:B,"")</f>
        <v/>
      </c>
      <c r="C686" s="4" t="n"/>
      <c r="D686" s="29">
        <f>_xlfn.XLOOKUP(C686,purchase!C:C,pcon!D:D,"")</f>
        <v/>
      </c>
      <c r="E686" s="29">
        <f>_xlfn.XLOOKUP(C686,purchase!C:C,pcon!E:E,"")</f>
        <v/>
      </c>
      <c r="F686" s="4" t="n"/>
      <c r="G686" s="27" t="n"/>
      <c r="H686" s="28" t="n"/>
      <c r="I686" s="4" t="n"/>
      <c r="J686" s="4" t="n"/>
      <c r="K686" s="4" t="n"/>
      <c r="L686" s="30">
        <f>IF(J686="","",J686-K686)</f>
        <v/>
      </c>
      <c r="M686" s="4" t="n"/>
      <c r="N686" s="30">
        <f>IF(L686="","",L686-M686)</f>
        <v/>
      </c>
      <c r="O686" s="31" t="n"/>
      <c r="P686" s="32">
        <f>IF(O686="","",N686 * O686)</f>
        <v/>
      </c>
      <c r="Q686" s="10">
        <f>_xlfn.XLOOKUP(C686,pcon!C:C,pcon!L:L,"")</f>
        <v/>
      </c>
      <c r="R686" s="98">
        <f>(Q686 / 80) * (O686 * 100)</f>
        <v/>
      </c>
      <c r="S686" s="31" t="n"/>
      <c r="T686" s="31" t="n"/>
      <c r="U686" s="33">
        <f>IF(N686="","",R686 * N686)</f>
        <v/>
      </c>
      <c r="V686" s="4" t="n"/>
      <c r="W686" s="33">
        <f>IF(S686&amp;U686="","",U686 * S686)</f>
        <v/>
      </c>
      <c r="X686" s="33">
        <f>IF(W686="","",U686 + W686)</f>
        <v/>
      </c>
      <c r="Y686" s="33">
        <f>IF(T686="","",U686 * T686)</f>
        <v/>
      </c>
      <c r="Z686" s="34">
        <f>IF(U686="","",X686-V686-Y686)</f>
        <v/>
      </c>
    </row>
    <row r="687">
      <c r="A687" s="25" t="n">
        <v>683</v>
      </c>
      <c r="B687" s="26">
        <f>_xlfn.XLOOKUP(C687,purchase!C:C,pcon!B:B,"")</f>
        <v/>
      </c>
      <c r="C687" s="4" t="n"/>
      <c r="D687" s="29">
        <f>_xlfn.XLOOKUP(C687,purchase!C:C,pcon!D:D,"")</f>
        <v/>
      </c>
      <c r="E687" s="29">
        <f>_xlfn.XLOOKUP(C687,purchase!C:C,pcon!E:E,"")</f>
        <v/>
      </c>
      <c r="F687" s="4" t="n"/>
      <c r="G687" s="27" t="n"/>
      <c r="H687" s="28" t="n"/>
      <c r="I687" s="4" t="n"/>
      <c r="J687" s="4" t="n"/>
      <c r="K687" s="4" t="n"/>
      <c r="L687" s="30">
        <f>IF(J687="","",J687-K687)</f>
        <v/>
      </c>
      <c r="M687" s="4" t="n"/>
      <c r="N687" s="30">
        <f>IF(L687="","",L687-M687)</f>
        <v/>
      </c>
      <c r="O687" s="31" t="n"/>
      <c r="P687" s="32">
        <f>IF(O687="","",N687 * O687)</f>
        <v/>
      </c>
      <c r="Q687" s="10">
        <f>_xlfn.XLOOKUP(C687,pcon!C:C,pcon!L:L,"")</f>
        <v/>
      </c>
      <c r="R687" s="98">
        <f>(Q687 / 80) * (O687 * 100)</f>
        <v/>
      </c>
      <c r="S687" s="31" t="n"/>
      <c r="T687" s="31" t="n"/>
      <c r="U687" s="33">
        <f>IF(N687="","",R687 * N687)</f>
        <v/>
      </c>
      <c r="V687" s="4" t="n"/>
      <c r="W687" s="33">
        <f>IF(S687&amp;U687="","",U687 * S687)</f>
        <v/>
      </c>
      <c r="X687" s="33">
        <f>IF(W687="","",U687 + W687)</f>
        <v/>
      </c>
      <c r="Y687" s="33">
        <f>IF(T687="","",U687 * T687)</f>
        <v/>
      </c>
      <c r="Z687" s="34">
        <f>IF(U687="","",X687-V687-Y687)</f>
        <v/>
      </c>
    </row>
    <row r="688">
      <c r="A688" s="25" t="n">
        <v>684</v>
      </c>
      <c r="B688" s="26">
        <f>_xlfn.XLOOKUP(C688,purchase!C:C,pcon!B:B,"")</f>
        <v/>
      </c>
      <c r="C688" s="4" t="n"/>
      <c r="D688" s="29">
        <f>_xlfn.XLOOKUP(C688,purchase!C:C,pcon!D:D,"")</f>
        <v/>
      </c>
      <c r="E688" s="29">
        <f>_xlfn.XLOOKUP(C688,purchase!C:C,pcon!E:E,"")</f>
        <v/>
      </c>
      <c r="F688" s="4" t="n"/>
      <c r="G688" s="27" t="n"/>
      <c r="H688" s="28" t="n"/>
      <c r="I688" s="4" t="n"/>
      <c r="J688" s="4" t="n"/>
      <c r="K688" s="4" t="n"/>
      <c r="L688" s="30">
        <f>IF(J688="","",J688-K688)</f>
        <v/>
      </c>
      <c r="M688" s="4" t="n"/>
      <c r="N688" s="30">
        <f>IF(L688="","",L688-M688)</f>
        <v/>
      </c>
      <c r="O688" s="31" t="n"/>
      <c r="P688" s="32">
        <f>IF(O688="","",N688 * O688)</f>
        <v/>
      </c>
      <c r="Q688" s="10">
        <f>_xlfn.XLOOKUP(C688,pcon!C:C,pcon!L:L,"")</f>
        <v/>
      </c>
      <c r="R688" s="98">
        <f>(Q688 / 80) * (O688 * 100)</f>
        <v/>
      </c>
      <c r="S688" s="31" t="n"/>
      <c r="T688" s="31" t="n"/>
      <c r="U688" s="33">
        <f>IF(N688="","",R688 * N688)</f>
        <v/>
      </c>
      <c r="V688" s="4" t="n"/>
      <c r="W688" s="33">
        <f>IF(S688&amp;U688="","",U688 * S688)</f>
        <v/>
      </c>
      <c r="X688" s="33">
        <f>IF(W688="","",U688 + W688)</f>
        <v/>
      </c>
      <c r="Y688" s="33">
        <f>IF(T688="","",U688 * T688)</f>
        <v/>
      </c>
      <c r="Z688" s="34">
        <f>IF(U688="","",X688-V688-Y688)</f>
        <v/>
      </c>
    </row>
    <row r="689">
      <c r="A689" s="25" t="n">
        <v>685</v>
      </c>
      <c r="B689" s="26">
        <f>_xlfn.XLOOKUP(C689,purchase!C:C,pcon!B:B,"")</f>
        <v/>
      </c>
      <c r="C689" s="4" t="n"/>
      <c r="D689" s="29">
        <f>_xlfn.XLOOKUP(C689,purchase!C:C,pcon!D:D,"")</f>
        <v/>
      </c>
      <c r="E689" s="29">
        <f>_xlfn.XLOOKUP(C689,purchase!C:C,pcon!E:E,"")</f>
        <v/>
      </c>
      <c r="F689" s="4" t="n"/>
      <c r="G689" s="27" t="n"/>
      <c r="H689" s="28" t="n"/>
      <c r="I689" s="4" t="n"/>
      <c r="J689" s="4" t="n"/>
      <c r="K689" s="4" t="n"/>
      <c r="L689" s="30">
        <f>IF(J689="","",J689-K689)</f>
        <v/>
      </c>
      <c r="M689" s="4" t="n"/>
      <c r="N689" s="30">
        <f>IF(L689="","",L689-M689)</f>
        <v/>
      </c>
      <c r="O689" s="31" t="n"/>
      <c r="P689" s="32">
        <f>IF(O689="","",N689 * O689)</f>
        <v/>
      </c>
      <c r="Q689" s="10">
        <f>_xlfn.XLOOKUP(C689,pcon!C:C,pcon!L:L,"")</f>
        <v/>
      </c>
      <c r="R689" s="98">
        <f>(Q689 / 80) * (O689 * 100)</f>
        <v/>
      </c>
      <c r="S689" s="31" t="n"/>
      <c r="T689" s="31" t="n"/>
      <c r="U689" s="33">
        <f>IF(N689="","",R689 * N689)</f>
        <v/>
      </c>
      <c r="V689" s="4" t="n"/>
      <c r="W689" s="33">
        <f>IF(S689&amp;U689="","",U689 * S689)</f>
        <v/>
      </c>
      <c r="X689" s="33">
        <f>IF(W689="","",U689 + W689)</f>
        <v/>
      </c>
      <c r="Y689" s="33">
        <f>IF(T689="","",U689 * T689)</f>
        <v/>
      </c>
      <c r="Z689" s="34">
        <f>IF(U689="","",X689-V689-Y689)</f>
        <v/>
      </c>
    </row>
    <row r="690">
      <c r="A690" s="25" t="n">
        <v>686</v>
      </c>
      <c r="B690" s="26">
        <f>_xlfn.XLOOKUP(C690,purchase!C:C,pcon!B:B,"")</f>
        <v/>
      </c>
      <c r="C690" s="4" t="n"/>
      <c r="D690" s="29">
        <f>_xlfn.XLOOKUP(C690,purchase!C:C,pcon!D:D,"")</f>
        <v/>
      </c>
      <c r="E690" s="29">
        <f>_xlfn.XLOOKUP(C690,purchase!C:C,pcon!E:E,"")</f>
        <v/>
      </c>
      <c r="F690" s="4" t="n"/>
      <c r="G690" s="27" t="n"/>
      <c r="H690" s="28" t="n"/>
      <c r="I690" s="4" t="n"/>
      <c r="J690" s="4" t="n"/>
      <c r="K690" s="4" t="n"/>
      <c r="L690" s="30">
        <f>IF(J690="","",J690-K690)</f>
        <v/>
      </c>
      <c r="M690" s="4" t="n"/>
      <c r="N690" s="30">
        <f>IF(L690="","",L690-M690)</f>
        <v/>
      </c>
      <c r="O690" s="31" t="n"/>
      <c r="P690" s="32">
        <f>IF(O690="","",N690 * O690)</f>
        <v/>
      </c>
      <c r="Q690" s="10">
        <f>_xlfn.XLOOKUP(C690,pcon!C:C,pcon!L:L,"")</f>
        <v/>
      </c>
      <c r="R690" s="98">
        <f>(Q690 / 80) * (O690 * 100)</f>
        <v/>
      </c>
      <c r="S690" s="31" t="n"/>
      <c r="T690" s="31" t="n"/>
      <c r="U690" s="33">
        <f>IF(N690="","",R690 * N690)</f>
        <v/>
      </c>
      <c r="V690" s="4" t="n"/>
      <c r="W690" s="33">
        <f>IF(S690&amp;U690="","",U690 * S690)</f>
        <v/>
      </c>
      <c r="X690" s="33">
        <f>IF(W690="","",U690 + W690)</f>
        <v/>
      </c>
      <c r="Y690" s="33">
        <f>IF(T690="","",U690 * T690)</f>
        <v/>
      </c>
      <c r="Z690" s="34">
        <f>IF(U690="","",X690-V690-Y690)</f>
        <v/>
      </c>
    </row>
    <row r="691">
      <c r="A691" s="25" t="n">
        <v>687</v>
      </c>
      <c r="B691" s="26">
        <f>_xlfn.XLOOKUP(C691,purchase!C:C,pcon!B:B,"")</f>
        <v/>
      </c>
      <c r="C691" s="4" t="n"/>
      <c r="D691" s="29">
        <f>_xlfn.XLOOKUP(C691,purchase!C:C,pcon!D:D,"")</f>
        <v/>
      </c>
      <c r="E691" s="29">
        <f>_xlfn.XLOOKUP(C691,purchase!C:C,pcon!E:E,"")</f>
        <v/>
      </c>
      <c r="F691" s="4" t="n"/>
      <c r="G691" s="27" t="n"/>
      <c r="H691" s="28" t="n"/>
      <c r="I691" s="4" t="n"/>
      <c r="J691" s="4" t="n"/>
      <c r="K691" s="4" t="n"/>
      <c r="L691" s="30">
        <f>IF(J691="","",J691-K691)</f>
        <v/>
      </c>
      <c r="M691" s="4" t="n"/>
      <c r="N691" s="30">
        <f>IF(L691="","",L691-M691)</f>
        <v/>
      </c>
      <c r="O691" s="31" t="n"/>
      <c r="P691" s="32">
        <f>IF(O691="","",N691 * O691)</f>
        <v/>
      </c>
      <c r="Q691" s="10">
        <f>_xlfn.XLOOKUP(C691,pcon!C:C,pcon!L:L,"")</f>
        <v/>
      </c>
      <c r="R691" s="98">
        <f>(Q691 / 80) * (O691 * 100)</f>
        <v/>
      </c>
      <c r="S691" s="31" t="n"/>
      <c r="T691" s="31" t="n"/>
      <c r="U691" s="33">
        <f>IF(N691="","",R691 * N691)</f>
        <v/>
      </c>
      <c r="V691" s="4" t="n"/>
      <c r="W691" s="33">
        <f>IF(S691&amp;U691="","",U691 * S691)</f>
        <v/>
      </c>
      <c r="X691" s="33">
        <f>IF(W691="","",U691 + W691)</f>
        <v/>
      </c>
      <c r="Y691" s="33">
        <f>IF(T691="","",U691 * T691)</f>
        <v/>
      </c>
      <c r="Z691" s="34">
        <f>IF(U691="","",X691-V691-Y691)</f>
        <v/>
      </c>
    </row>
    <row r="692">
      <c r="A692" s="25" t="n">
        <v>688</v>
      </c>
      <c r="B692" s="26">
        <f>_xlfn.XLOOKUP(C692,purchase!C:C,pcon!B:B,"")</f>
        <v/>
      </c>
      <c r="C692" s="4" t="n"/>
      <c r="D692" s="29">
        <f>_xlfn.XLOOKUP(C692,purchase!C:C,pcon!D:D,"")</f>
        <v/>
      </c>
      <c r="E692" s="29">
        <f>_xlfn.XLOOKUP(C692,purchase!C:C,pcon!E:E,"")</f>
        <v/>
      </c>
      <c r="F692" s="4" t="n"/>
      <c r="G692" s="27" t="n"/>
      <c r="H692" s="28" t="n"/>
      <c r="I692" s="4" t="n"/>
      <c r="J692" s="4" t="n"/>
      <c r="K692" s="4" t="n"/>
      <c r="L692" s="30">
        <f>IF(J692="","",J692-K692)</f>
        <v/>
      </c>
      <c r="M692" s="4" t="n"/>
      <c r="N692" s="30">
        <f>IF(L692="","",L692-M692)</f>
        <v/>
      </c>
      <c r="O692" s="31" t="n"/>
      <c r="P692" s="32">
        <f>IF(O692="","",N692 * O692)</f>
        <v/>
      </c>
      <c r="Q692" s="10">
        <f>_xlfn.XLOOKUP(C692,pcon!C:C,pcon!L:L,"")</f>
        <v/>
      </c>
      <c r="R692" s="98">
        <f>(Q692 / 80) * (O692 * 100)</f>
        <v/>
      </c>
      <c r="S692" s="31" t="n"/>
      <c r="T692" s="31" t="n"/>
      <c r="U692" s="33">
        <f>IF(N692="","",R692 * N692)</f>
        <v/>
      </c>
      <c r="V692" s="4" t="n"/>
      <c r="W692" s="33">
        <f>IF(S692&amp;U692="","",U692 * S692)</f>
        <v/>
      </c>
      <c r="X692" s="33">
        <f>IF(W692="","",U692 + W692)</f>
        <v/>
      </c>
      <c r="Y692" s="33">
        <f>IF(T692="","",U692 * T692)</f>
        <v/>
      </c>
      <c r="Z692" s="34">
        <f>IF(U692="","",X692-V692-Y692)</f>
        <v/>
      </c>
    </row>
    <row r="693">
      <c r="A693" s="25" t="n">
        <v>689</v>
      </c>
      <c r="B693" s="26">
        <f>_xlfn.XLOOKUP(C693,purchase!C:C,pcon!B:B,"")</f>
        <v/>
      </c>
      <c r="C693" s="4" t="n"/>
      <c r="D693" s="29">
        <f>_xlfn.XLOOKUP(C693,purchase!C:C,pcon!D:D,"")</f>
        <v/>
      </c>
      <c r="E693" s="29">
        <f>_xlfn.XLOOKUP(C693,purchase!C:C,pcon!E:E,"")</f>
        <v/>
      </c>
      <c r="F693" s="4" t="n"/>
      <c r="G693" s="27" t="n"/>
      <c r="H693" s="28" t="n"/>
      <c r="I693" s="4" t="n"/>
      <c r="J693" s="4" t="n"/>
      <c r="K693" s="4" t="n"/>
      <c r="L693" s="30">
        <f>IF(J693="","",J693-K693)</f>
        <v/>
      </c>
      <c r="M693" s="4" t="n"/>
      <c r="N693" s="30">
        <f>IF(L693="","",L693-M693)</f>
        <v/>
      </c>
      <c r="O693" s="31" t="n"/>
      <c r="P693" s="32">
        <f>IF(O693="","",N693 * O693)</f>
        <v/>
      </c>
      <c r="Q693" s="10">
        <f>_xlfn.XLOOKUP(C693,pcon!C:C,pcon!L:L,"")</f>
        <v/>
      </c>
      <c r="R693" s="98">
        <f>(Q693 / 80) * (O693 * 100)</f>
        <v/>
      </c>
      <c r="S693" s="31" t="n"/>
      <c r="T693" s="31" t="n"/>
      <c r="U693" s="33">
        <f>IF(N693="","",R693 * N693)</f>
        <v/>
      </c>
      <c r="V693" s="4" t="n"/>
      <c r="W693" s="33">
        <f>IF(S693&amp;U693="","",U693 * S693)</f>
        <v/>
      </c>
      <c r="X693" s="33">
        <f>IF(W693="","",U693 + W693)</f>
        <v/>
      </c>
      <c r="Y693" s="33">
        <f>IF(T693="","",U693 * T693)</f>
        <v/>
      </c>
      <c r="Z693" s="34">
        <f>IF(U693="","",X693-V693-Y693)</f>
        <v/>
      </c>
    </row>
    <row r="694">
      <c r="A694" s="25" t="n">
        <v>690</v>
      </c>
      <c r="B694" s="26">
        <f>_xlfn.XLOOKUP(C694,purchase!C:C,pcon!B:B,"")</f>
        <v/>
      </c>
      <c r="C694" s="4" t="n"/>
      <c r="D694" s="29">
        <f>_xlfn.XLOOKUP(C694,purchase!C:C,pcon!D:D,"")</f>
        <v/>
      </c>
      <c r="E694" s="29">
        <f>_xlfn.XLOOKUP(C694,purchase!C:C,pcon!E:E,"")</f>
        <v/>
      </c>
      <c r="F694" s="4" t="n"/>
      <c r="G694" s="27" t="n"/>
      <c r="H694" s="28" t="n"/>
      <c r="I694" s="4" t="n"/>
      <c r="J694" s="4" t="n"/>
      <c r="K694" s="4" t="n"/>
      <c r="L694" s="30">
        <f>IF(J694="","",J694-K694)</f>
        <v/>
      </c>
      <c r="M694" s="4" t="n"/>
      <c r="N694" s="30">
        <f>IF(L694="","",L694-M694)</f>
        <v/>
      </c>
      <c r="O694" s="31" t="n"/>
      <c r="P694" s="32">
        <f>IF(O694="","",N694 * O694)</f>
        <v/>
      </c>
      <c r="Q694" s="10">
        <f>_xlfn.XLOOKUP(C694,pcon!C:C,pcon!L:L,"")</f>
        <v/>
      </c>
      <c r="R694" s="98">
        <f>(Q694 / 80) * (O694 * 100)</f>
        <v/>
      </c>
      <c r="S694" s="31" t="n"/>
      <c r="T694" s="31" t="n"/>
      <c r="U694" s="33">
        <f>IF(N694="","",R694 * N694)</f>
        <v/>
      </c>
      <c r="V694" s="4" t="n"/>
      <c r="W694" s="33">
        <f>IF(S694&amp;U694="","",U694 * S694)</f>
        <v/>
      </c>
      <c r="X694" s="33">
        <f>IF(W694="","",U694 + W694)</f>
        <v/>
      </c>
      <c r="Y694" s="33">
        <f>IF(T694="","",U694 * T694)</f>
        <v/>
      </c>
      <c r="Z694" s="34">
        <f>IF(U694="","",X694-V694-Y694)</f>
        <v/>
      </c>
    </row>
    <row r="695">
      <c r="A695" s="25" t="n">
        <v>691</v>
      </c>
      <c r="B695" s="26">
        <f>_xlfn.XLOOKUP(C695,purchase!C:C,pcon!B:B,"")</f>
        <v/>
      </c>
      <c r="C695" s="4" t="n"/>
      <c r="D695" s="29">
        <f>_xlfn.XLOOKUP(C695,purchase!C:C,pcon!D:D,"")</f>
        <v/>
      </c>
      <c r="E695" s="29">
        <f>_xlfn.XLOOKUP(C695,purchase!C:C,pcon!E:E,"")</f>
        <v/>
      </c>
      <c r="F695" s="4" t="n"/>
      <c r="G695" s="27" t="n"/>
      <c r="H695" s="28" t="n"/>
      <c r="I695" s="4" t="n"/>
      <c r="J695" s="4" t="n"/>
      <c r="K695" s="4" t="n"/>
      <c r="L695" s="30">
        <f>IF(J695="","",J695-K695)</f>
        <v/>
      </c>
      <c r="M695" s="4" t="n"/>
      <c r="N695" s="30">
        <f>IF(L695="","",L695-M695)</f>
        <v/>
      </c>
      <c r="O695" s="31" t="n"/>
      <c r="P695" s="32">
        <f>IF(O695="","",N695 * O695)</f>
        <v/>
      </c>
      <c r="Q695" s="10">
        <f>_xlfn.XLOOKUP(C695,pcon!C:C,pcon!L:L,"")</f>
        <v/>
      </c>
      <c r="R695" s="98">
        <f>(Q695 / 80) * (O695 * 100)</f>
        <v/>
      </c>
      <c r="S695" s="31" t="n"/>
      <c r="T695" s="31" t="n"/>
      <c r="U695" s="33">
        <f>IF(N695="","",R695 * N695)</f>
        <v/>
      </c>
      <c r="V695" s="4" t="n"/>
      <c r="W695" s="33">
        <f>IF(S695&amp;U695="","",U695 * S695)</f>
        <v/>
      </c>
      <c r="X695" s="33">
        <f>IF(W695="","",U695 + W695)</f>
        <v/>
      </c>
      <c r="Y695" s="33">
        <f>IF(T695="","",U695 * T695)</f>
        <v/>
      </c>
      <c r="Z695" s="34">
        <f>IF(U695="","",X695-V695-Y695)</f>
        <v/>
      </c>
    </row>
    <row r="696">
      <c r="A696" s="25" t="n">
        <v>692</v>
      </c>
      <c r="B696" s="26">
        <f>_xlfn.XLOOKUP(C696,purchase!C:C,pcon!B:B,"")</f>
        <v/>
      </c>
      <c r="C696" s="4" t="n"/>
      <c r="D696" s="29">
        <f>_xlfn.XLOOKUP(C696,purchase!C:C,pcon!D:D,"")</f>
        <v/>
      </c>
      <c r="E696" s="29">
        <f>_xlfn.XLOOKUP(C696,purchase!C:C,pcon!E:E,"")</f>
        <v/>
      </c>
      <c r="F696" s="4" t="n"/>
      <c r="G696" s="27" t="n"/>
      <c r="H696" s="28" t="n"/>
      <c r="I696" s="4" t="n"/>
      <c r="J696" s="4" t="n"/>
      <c r="K696" s="4" t="n"/>
      <c r="L696" s="30">
        <f>IF(J696="","",J696-K696)</f>
        <v/>
      </c>
      <c r="M696" s="4" t="n"/>
      <c r="N696" s="30">
        <f>IF(L696="","",L696-M696)</f>
        <v/>
      </c>
      <c r="O696" s="31" t="n"/>
      <c r="P696" s="32">
        <f>IF(O696="","",N696 * O696)</f>
        <v/>
      </c>
      <c r="Q696" s="10">
        <f>_xlfn.XLOOKUP(C696,pcon!C:C,pcon!L:L,"")</f>
        <v/>
      </c>
      <c r="R696" s="98">
        <f>(Q696 / 80) * (O696 * 100)</f>
        <v/>
      </c>
      <c r="S696" s="31" t="n"/>
      <c r="T696" s="31" t="n"/>
      <c r="U696" s="33">
        <f>IF(N696="","",R696 * N696)</f>
        <v/>
      </c>
      <c r="V696" s="4" t="n"/>
      <c r="W696" s="33">
        <f>IF(S696&amp;U696="","",U696 * S696)</f>
        <v/>
      </c>
      <c r="X696" s="33">
        <f>IF(W696="","",U696 + W696)</f>
        <v/>
      </c>
      <c r="Y696" s="33">
        <f>IF(T696="","",U696 * T696)</f>
        <v/>
      </c>
      <c r="Z696" s="34">
        <f>IF(U696="","",X696-V696-Y696)</f>
        <v/>
      </c>
    </row>
    <row r="697">
      <c r="A697" s="25" t="n">
        <v>693</v>
      </c>
      <c r="B697" s="26">
        <f>_xlfn.XLOOKUP(C697,purchase!C:C,pcon!B:B,"")</f>
        <v/>
      </c>
      <c r="C697" s="4" t="n"/>
      <c r="D697" s="29">
        <f>_xlfn.XLOOKUP(C697,purchase!C:C,pcon!D:D,"")</f>
        <v/>
      </c>
      <c r="E697" s="29">
        <f>_xlfn.XLOOKUP(C697,purchase!C:C,pcon!E:E,"")</f>
        <v/>
      </c>
      <c r="F697" s="4" t="n"/>
      <c r="G697" s="27" t="n"/>
      <c r="H697" s="28" t="n"/>
      <c r="I697" s="4" t="n"/>
      <c r="J697" s="4" t="n"/>
      <c r="K697" s="4" t="n"/>
      <c r="L697" s="30">
        <f>IF(J697="","",J697-K697)</f>
        <v/>
      </c>
      <c r="M697" s="4" t="n"/>
      <c r="N697" s="30">
        <f>IF(L697="","",L697-M697)</f>
        <v/>
      </c>
      <c r="O697" s="31" t="n"/>
      <c r="P697" s="32">
        <f>IF(O697="","",N697 * O697)</f>
        <v/>
      </c>
      <c r="Q697" s="10">
        <f>_xlfn.XLOOKUP(C697,pcon!C:C,pcon!L:L,"")</f>
        <v/>
      </c>
      <c r="R697" s="98">
        <f>(Q697 / 80) * (O697 * 100)</f>
        <v/>
      </c>
      <c r="S697" s="31" t="n"/>
      <c r="T697" s="31" t="n"/>
      <c r="U697" s="33">
        <f>IF(N697="","",R697 * N697)</f>
        <v/>
      </c>
      <c r="V697" s="4" t="n"/>
      <c r="W697" s="33">
        <f>IF(S697&amp;U697="","",U697 * S697)</f>
        <v/>
      </c>
      <c r="X697" s="33">
        <f>IF(W697="","",U697 + W697)</f>
        <v/>
      </c>
      <c r="Y697" s="33">
        <f>IF(T697="","",U697 * T697)</f>
        <v/>
      </c>
      <c r="Z697" s="34">
        <f>IF(U697="","",X697-V697-Y697)</f>
        <v/>
      </c>
    </row>
    <row r="698">
      <c r="A698" s="25" t="n">
        <v>694</v>
      </c>
      <c r="B698" s="26">
        <f>_xlfn.XLOOKUP(C698,purchase!C:C,pcon!B:B,"")</f>
        <v/>
      </c>
      <c r="C698" s="4" t="n"/>
      <c r="D698" s="29">
        <f>_xlfn.XLOOKUP(C698,purchase!C:C,pcon!D:D,"")</f>
        <v/>
      </c>
      <c r="E698" s="29">
        <f>_xlfn.XLOOKUP(C698,purchase!C:C,pcon!E:E,"")</f>
        <v/>
      </c>
      <c r="F698" s="4" t="n"/>
      <c r="G698" s="27" t="n"/>
      <c r="H698" s="28" t="n"/>
      <c r="I698" s="4" t="n"/>
      <c r="J698" s="4" t="n"/>
      <c r="K698" s="4" t="n"/>
      <c r="L698" s="30">
        <f>IF(J698="","",J698-K698)</f>
        <v/>
      </c>
      <c r="M698" s="4" t="n"/>
      <c r="N698" s="30">
        <f>IF(L698="","",L698-M698)</f>
        <v/>
      </c>
      <c r="O698" s="31" t="n"/>
      <c r="P698" s="32">
        <f>IF(O698="","",N698 * O698)</f>
        <v/>
      </c>
      <c r="Q698" s="10">
        <f>_xlfn.XLOOKUP(C698,pcon!C:C,pcon!L:L,"")</f>
        <v/>
      </c>
      <c r="R698" s="98">
        <f>(Q698 / 80) * (O698 * 100)</f>
        <v/>
      </c>
      <c r="S698" s="31" t="n"/>
      <c r="T698" s="31" t="n"/>
      <c r="U698" s="33">
        <f>IF(N698="","",R698 * N698)</f>
        <v/>
      </c>
      <c r="V698" s="4" t="n"/>
      <c r="W698" s="33">
        <f>IF(S698&amp;U698="","",U698 * S698)</f>
        <v/>
      </c>
      <c r="X698" s="33">
        <f>IF(W698="","",U698 + W698)</f>
        <v/>
      </c>
      <c r="Y698" s="33">
        <f>IF(T698="","",U698 * T698)</f>
        <v/>
      </c>
      <c r="Z698" s="34">
        <f>IF(U698="","",X698-V698-Y698)</f>
        <v/>
      </c>
    </row>
    <row r="699">
      <c r="A699" s="25" t="n">
        <v>695</v>
      </c>
      <c r="B699" s="26">
        <f>_xlfn.XLOOKUP(C699,purchase!C:C,pcon!B:B,"")</f>
        <v/>
      </c>
      <c r="C699" s="4" t="n"/>
      <c r="D699" s="29">
        <f>_xlfn.XLOOKUP(C699,purchase!C:C,pcon!D:D,"")</f>
        <v/>
      </c>
      <c r="E699" s="29">
        <f>_xlfn.XLOOKUP(C699,purchase!C:C,pcon!E:E,"")</f>
        <v/>
      </c>
      <c r="F699" s="4" t="n"/>
      <c r="G699" s="27" t="n"/>
      <c r="H699" s="28" t="n"/>
      <c r="I699" s="4" t="n"/>
      <c r="J699" s="4" t="n"/>
      <c r="K699" s="4" t="n"/>
      <c r="L699" s="30">
        <f>IF(J699="","",J699-K699)</f>
        <v/>
      </c>
      <c r="M699" s="4" t="n"/>
      <c r="N699" s="30">
        <f>IF(L699="","",L699-M699)</f>
        <v/>
      </c>
      <c r="O699" s="31" t="n"/>
      <c r="P699" s="32">
        <f>IF(O699="","",N699 * O699)</f>
        <v/>
      </c>
      <c r="Q699" s="10">
        <f>_xlfn.XLOOKUP(C699,pcon!C:C,pcon!L:L,"")</f>
        <v/>
      </c>
      <c r="R699" s="98">
        <f>(Q699 / 80) * (O699 * 100)</f>
        <v/>
      </c>
      <c r="S699" s="31" t="n"/>
      <c r="T699" s="31" t="n"/>
      <c r="U699" s="33">
        <f>IF(N699="","",R699 * N699)</f>
        <v/>
      </c>
      <c r="V699" s="4" t="n"/>
      <c r="W699" s="33">
        <f>IF(S699&amp;U699="","",U699 * S699)</f>
        <v/>
      </c>
      <c r="X699" s="33">
        <f>IF(W699="","",U699 + W699)</f>
        <v/>
      </c>
      <c r="Y699" s="33">
        <f>IF(T699="","",U699 * T699)</f>
        <v/>
      </c>
      <c r="Z699" s="34">
        <f>IF(U699="","",X699-V699-Y699)</f>
        <v/>
      </c>
    </row>
    <row r="700">
      <c r="A700" s="25" t="n">
        <v>696</v>
      </c>
      <c r="B700" s="26">
        <f>_xlfn.XLOOKUP(C700,purchase!C:C,pcon!B:B,"")</f>
        <v/>
      </c>
      <c r="C700" s="4" t="n"/>
      <c r="D700" s="29">
        <f>_xlfn.XLOOKUP(C700,purchase!C:C,pcon!D:D,"")</f>
        <v/>
      </c>
      <c r="E700" s="29">
        <f>_xlfn.XLOOKUP(C700,purchase!C:C,pcon!E:E,"")</f>
        <v/>
      </c>
      <c r="F700" s="4" t="n"/>
      <c r="G700" s="27" t="n"/>
      <c r="H700" s="28" t="n"/>
      <c r="I700" s="4" t="n"/>
      <c r="J700" s="4" t="n"/>
      <c r="K700" s="4" t="n"/>
      <c r="L700" s="30">
        <f>IF(J700="","",J700-K700)</f>
        <v/>
      </c>
      <c r="M700" s="4" t="n"/>
      <c r="N700" s="30">
        <f>IF(L700="","",L700-M700)</f>
        <v/>
      </c>
      <c r="O700" s="31" t="n"/>
      <c r="P700" s="32">
        <f>IF(O700="","",N700 * O700)</f>
        <v/>
      </c>
      <c r="Q700" s="10">
        <f>_xlfn.XLOOKUP(C700,pcon!C:C,pcon!L:L,"")</f>
        <v/>
      </c>
      <c r="R700" s="98">
        <f>(Q700 / 80) * (O700 * 100)</f>
        <v/>
      </c>
      <c r="S700" s="31" t="n"/>
      <c r="T700" s="31" t="n"/>
      <c r="U700" s="33">
        <f>IF(N700="","",R700 * N700)</f>
        <v/>
      </c>
      <c r="V700" s="4" t="n"/>
      <c r="W700" s="33">
        <f>IF(S700&amp;U700="","",U700 * S700)</f>
        <v/>
      </c>
      <c r="X700" s="33">
        <f>IF(W700="","",U700 + W700)</f>
        <v/>
      </c>
      <c r="Y700" s="33">
        <f>IF(T700="","",U700 * T700)</f>
        <v/>
      </c>
      <c r="Z700" s="34">
        <f>IF(U700="","",X700-V700-Y700)</f>
        <v/>
      </c>
    </row>
    <row r="701">
      <c r="A701" s="25" t="n">
        <v>697</v>
      </c>
      <c r="B701" s="26">
        <f>_xlfn.XLOOKUP(C701,purchase!C:C,pcon!B:B,"")</f>
        <v/>
      </c>
      <c r="C701" s="4" t="n"/>
      <c r="D701" s="29">
        <f>_xlfn.XLOOKUP(C701,purchase!C:C,pcon!D:D,"")</f>
        <v/>
      </c>
      <c r="E701" s="29">
        <f>_xlfn.XLOOKUP(C701,purchase!C:C,pcon!E:E,"")</f>
        <v/>
      </c>
      <c r="F701" s="4" t="n"/>
      <c r="G701" s="27" t="n"/>
      <c r="H701" s="28" t="n"/>
      <c r="I701" s="4" t="n"/>
      <c r="J701" s="4" t="n"/>
      <c r="K701" s="4" t="n"/>
      <c r="L701" s="30">
        <f>IF(J701="","",J701-K701)</f>
        <v/>
      </c>
      <c r="M701" s="4" t="n"/>
      <c r="N701" s="30">
        <f>IF(L701="","",L701-M701)</f>
        <v/>
      </c>
      <c r="O701" s="31" t="n"/>
      <c r="P701" s="32">
        <f>IF(O701="","",N701 * O701)</f>
        <v/>
      </c>
      <c r="Q701" s="10">
        <f>_xlfn.XLOOKUP(C701,pcon!C:C,pcon!L:L,"")</f>
        <v/>
      </c>
      <c r="R701" s="98">
        <f>(Q701 / 80) * (O701 * 100)</f>
        <v/>
      </c>
      <c r="S701" s="31" t="n"/>
      <c r="T701" s="31" t="n"/>
      <c r="U701" s="33">
        <f>IF(N701="","",R701 * N701)</f>
        <v/>
      </c>
      <c r="V701" s="4" t="n"/>
      <c r="W701" s="33">
        <f>IF(S701&amp;U701="","",U701 * S701)</f>
        <v/>
      </c>
      <c r="X701" s="33">
        <f>IF(W701="","",U701 + W701)</f>
        <v/>
      </c>
      <c r="Y701" s="33">
        <f>IF(T701="","",U701 * T701)</f>
        <v/>
      </c>
      <c r="Z701" s="34">
        <f>IF(U701="","",X701-V701-Y701)</f>
        <v/>
      </c>
    </row>
    <row r="702">
      <c r="A702" s="25" t="n">
        <v>698</v>
      </c>
      <c r="B702" s="26">
        <f>_xlfn.XLOOKUP(C702,purchase!C:C,pcon!B:B,"")</f>
        <v/>
      </c>
      <c r="C702" s="4" t="n"/>
      <c r="D702" s="29">
        <f>_xlfn.XLOOKUP(C702,purchase!C:C,pcon!D:D,"")</f>
        <v/>
      </c>
      <c r="E702" s="29">
        <f>_xlfn.XLOOKUP(C702,purchase!C:C,pcon!E:E,"")</f>
        <v/>
      </c>
      <c r="F702" s="4" t="n"/>
      <c r="G702" s="27" t="n"/>
      <c r="H702" s="28" t="n"/>
      <c r="I702" s="4" t="n"/>
      <c r="J702" s="4" t="n"/>
      <c r="K702" s="4" t="n"/>
      <c r="L702" s="30">
        <f>IF(J702="","",J702-K702)</f>
        <v/>
      </c>
      <c r="M702" s="4" t="n"/>
      <c r="N702" s="30">
        <f>IF(L702="","",L702-M702)</f>
        <v/>
      </c>
      <c r="O702" s="31" t="n"/>
      <c r="P702" s="32">
        <f>IF(O702="","",N702 * O702)</f>
        <v/>
      </c>
      <c r="Q702" s="10">
        <f>_xlfn.XLOOKUP(C702,pcon!C:C,pcon!L:L,"")</f>
        <v/>
      </c>
      <c r="R702" s="98">
        <f>(Q702 / 80) * (O702 * 100)</f>
        <v/>
      </c>
      <c r="S702" s="31" t="n"/>
      <c r="T702" s="31" t="n"/>
      <c r="U702" s="33">
        <f>IF(N702="","",R702 * N702)</f>
        <v/>
      </c>
      <c r="V702" s="4" t="n"/>
      <c r="W702" s="33">
        <f>IF(S702&amp;U702="","",U702 * S702)</f>
        <v/>
      </c>
      <c r="X702" s="33">
        <f>IF(W702="","",U702 + W702)</f>
        <v/>
      </c>
      <c r="Y702" s="33">
        <f>IF(T702="","",U702 * T702)</f>
        <v/>
      </c>
      <c r="Z702" s="34">
        <f>IF(U702="","",X702-V702-Y702)</f>
        <v/>
      </c>
    </row>
    <row r="703">
      <c r="A703" s="25" t="n">
        <v>699</v>
      </c>
      <c r="B703" s="26">
        <f>_xlfn.XLOOKUP(C703,purchase!C:C,pcon!B:B,"")</f>
        <v/>
      </c>
      <c r="C703" s="4" t="n"/>
      <c r="D703" s="29">
        <f>_xlfn.XLOOKUP(C703,purchase!C:C,pcon!D:D,"")</f>
        <v/>
      </c>
      <c r="E703" s="29">
        <f>_xlfn.XLOOKUP(C703,purchase!C:C,pcon!E:E,"")</f>
        <v/>
      </c>
      <c r="F703" s="4" t="n"/>
      <c r="G703" s="27" t="n"/>
      <c r="H703" s="28" t="n"/>
      <c r="I703" s="4" t="n"/>
      <c r="J703" s="4" t="n"/>
      <c r="K703" s="4" t="n"/>
      <c r="L703" s="30">
        <f>IF(J703="","",J703-K703)</f>
        <v/>
      </c>
      <c r="M703" s="4" t="n"/>
      <c r="N703" s="30">
        <f>IF(L703="","",L703-M703)</f>
        <v/>
      </c>
      <c r="O703" s="31" t="n"/>
      <c r="P703" s="32">
        <f>IF(O703="","",N703 * O703)</f>
        <v/>
      </c>
      <c r="Q703" s="10">
        <f>_xlfn.XLOOKUP(C703,pcon!C:C,pcon!L:L,"")</f>
        <v/>
      </c>
      <c r="R703" s="98">
        <f>(Q703 / 80) * (O703 * 100)</f>
        <v/>
      </c>
      <c r="S703" s="31" t="n"/>
      <c r="T703" s="31" t="n"/>
      <c r="U703" s="33">
        <f>IF(N703="","",R703 * N703)</f>
        <v/>
      </c>
      <c r="V703" s="4" t="n"/>
      <c r="W703" s="33">
        <f>IF(S703&amp;U703="","",U703 * S703)</f>
        <v/>
      </c>
      <c r="X703" s="33">
        <f>IF(W703="","",U703 + W703)</f>
        <v/>
      </c>
      <c r="Y703" s="33">
        <f>IF(T703="","",U703 * T703)</f>
        <v/>
      </c>
      <c r="Z703" s="34">
        <f>IF(U703="","",X703-V703-Y703)</f>
        <v/>
      </c>
    </row>
    <row r="704">
      <c r="A704" s="25" t="n">
        <v>700</v>
      </c>
      <c r="B704" s="26">
        <f>_xlfn.XLOOKUP(C704,purchase!C:C,pcon!B:B,"")</f>
        <v/>
      </c>
      <c r="C704" s="4" t="n"/>
      <c r="D704" s="29">
        <f>_xlfn.XLOOKUP(C704,purchase!C:C,pcon!D:D,"")</f>
        <v/>
      </c>
      <c r="E704" s="29">
        <f>_xlfn.XLOOKUP(C704,purchase!C:C,pcon!E:E,"")</f>
        <v/>
      </c>
      <c r="F704" s="4" t="n"/>
      <c r="G704" s="27" t="n"/>
      <c r="H704" s="28" t="n"/>
      <c r="I704" s="4" t="n"/>
      <c r="J704" s="4" t="n"/>
      <c r="K704" s="4" t="n"/>
      <c r="L704" s="30">
        <f>IF(J704="","",J704-K704)</f>
        <v/>
      </c>
      <c r="M704" s="4" t="n"/>
      <c r="N704" s="30">
        <f>IF(L704="","",L704-M704)</f>
        <v/>
      </c>
      <c r="O704" s="31" t="n"/>
      <c r="P704" s="32">
        <f>IF(O704="","",N704 * O704)</f>
        <v/>
      </c>
      <c r="Q704" s="10">
        <f>_xlfn.XLOOKUP(C704,pcon!C:C,pcon!L:L,"")</f>
        <v/>
      </c>
      <c r="R704" s="98">
        <f>(Q704 / 80) * (O704 * 100)</f>
        <v/>
      </c>
      <c r="S704" s="31" t="n"/>
      <c r="T704" s="31" t="n"/>
      <c r="U704" s="33">
        <f>IF(N704="","",R704 * N704)</f>
        <v/>
      </c>
      <c r="V704" s="4" t="n"/>
      <c r="W704" s="33">
        <f>IF(S704&amp;U704="","",U704 * S704)</f>
        <v/>
      </c>
      <c r="X704" s="33">
        <f>IF(W704="","",U704 + W704)</f>
        <v/>
      </c>
      <c r="Y704" s="33">
        <f>IF(T704="","",U704 * T704)</f>
        <v/>
      </c>
      <c r="Z704" s="34">
        <f>IF(U704="","",X704-V704-Y704)</f>
        <v/>
      </c>
    </row>
    <row r="705">
      <c r="A705" s="25" t="n">
        <v>701</v>
      </c>
      <c r="B705" s="26">
        <f>_xlfn.XLOOKUP(C705,purchase!C:C,pcon!B:B,"")</f>
        <v/>
      </c>
      <c r="C705" s="4" t="n"/>
      <c r="D705" s="29">
        <f>_xlfn.XLOOKUP(C705,purchase!C:C,pcon!D:D,"")</f>
        <v/>
      </c>
      <c r="E705" s="29">
        <f>_xlfn.XLOOKUP(C705,purchase!C:C,pcon!E:E,"")</f>
        <v/>
      </c>
      <c r="F705" s="4" t="n"/>
      <c r="G705" s="27" t="n"/>
      <c r="H705" s="28" t="n"/>
      <c r="I705" s="4" t="n"/>
      <c r="J705" s="4" t="n"/>
      <c r="K705" s="4" t="n"/>
      <c r="L705" s="30">
        <f>IF(J705="","",J705-K705)</f>
        <v/>
      </c>
      <c r="M705" s="4" t="n"/>
      <c r="N705" s="30">
        <f>IF(L705="","",L705-M705)</f>
        <v/>
      </c>
      <c r="O705" s="31" t="n"/>
      <c r="P705" s="32">
        <f>IF(O705="","",N705 * O705)</f>
        <v/>
      </c>
      <c r="Q705" s="10">
        <f>_xlfn.XLOOKUP(C705,pcon!C:C,pcon!L:L,"")</f>
        <v/>
      </c>
      <c r="R705" s="98">
        <f>(Q705 / 80) * (O705 * 100)</f>
        <v/>
      </c>
      <c r="S705" s="31" t="n"/>
      <c r="T705" s="31" t="n"/>
      <c r="U705" s="33">
        <f>IF(N705="","",R705 * N705)</f>
        <v/>
      </c>
      <c r="V705" s="4" t="n"/>
      <c r="W705" s="33">
        <f>IF(S705&amp;U705="","",U705 * S705)</f>
        <v/>
      </c>
      <c r="X705" s="33">
        <f>IF(W705="","",U705 + W705)</f>
        <v/>
      </c>
      <c r="Y705" s="33">
        <f>IF(T705="","",U705 * T705)</f>
        <v/>
      </c>
      <c r="Z705" s="34">
        <f>IF(U705="","",X705-V705-Y705)</f>
        <v/>
      </c>
    </row>
    <row r="706">
      <c r="A706" s="25" t="n">
        <v>702</v>
      </c>
      <c r="B706" s="26">
        <f>_xlfn.XLOOKUP(C706,purchase!C:C,pcon!B:B,"")</f>
        <v/>
      </c>
      <c r="C706" s="4" t="n"/>
      <c r="D706" s="29">
        <f>_xlfn.XLOOKUP(C706,purchase!C:C,pcon!D:D,"")</f>
        <v/>
      </c>
      <c r="E706" s="29">
        <f>_xlfn.XLOOKUP(C706,purchase!C:C,pcon!E:E,"")</f>
        <v/>
      </c>
      <c r="F706" s="4" t="n"/>
      <c r="G706" s="27" t="n"/>
      <c r="H706" s="28" t="n"/>
      <c r="I706" s="4" t="n"/>
      <c r="J706" s="4" t="n"/>
      <c r="K706" s="4" t="n"/>
      <c r="L706" s="30">
        <f>IF(J706="","",J706-K706)</f>
        <v/>
      </c>
      <c r="M706" s="4" t="n"/>
      <c r="N706" s="30">
        <f>IF(L706="","",L706-M706)</f>
        <v/>
      </c>
      <c r="O706" s="31" t="n"/>
      <c r="P706" s="32">
        <f>IF(O706="","",N706 * O706)</f>
        <v/>
      </c>
      <c r="Q706" s="10">
        <f>_xlfn.XLOOKUP(C706,pcon!C:C,pcon!L:L,"")</f>
        <v/>
      </c>
      <c r="R706" s="98">
        <f>(Q706 / 80) * (O706 * 100)</f>
        <v/>
      </c>
      <c r="S706" s="31" t="n"/>
      <c r="T706" s="31" t="n"/>
      <c r="U706" s="33">
        <f>IF(N706="","",R706 * N706)</f>
        <v/>
      </c>
      <c r="V706" s="4" t="n"/>
      <c r="W706" s="33">
        <f>IF(S706&amp;U706="","",U706 * S706)</f>
        <v/>
      </c>
      <c r="X706" s="33">
        <f>IF(W706="","",U706 + W706)</f>
        <v/>
      </c>
      <c r="Y706" s="33">
        <f>IF(T706="","",U706 * T706)</f>
        <v/>
      </c>
      <c r="Z706" s="34">
        <f>IF(U706="","",X706-V706-Y706)</f>
        <v/>
      </c>
    </row>
    <row r="707">
      <c r="A707" s="25" t="n">
        <v>703</v>
      </c>
      <c r="B707" s="26">
        <f>_xlfn.XLOOKUP(C707,purchase!C:C,pcon!B:B,"")</f>
        <v/>
      </c>
      <c r="C707" s="4" t="n"/>
      <c r="D707" s="29">
        <f>_xlfn.XLOOKUP(C707,purchase!C:C,pcon!D:D,"")</f>
        <v/>
      </c>
      <c r="E707" s="29">
        <f>_xlfn.XLOOKUP(C707,purchase!C:C,pcon!E:E,"")</f>
        <v/>
      </c>
      <c r="F707" s="4" t="n"/>
      <c r="G707" s="27" t="n"/>
      <c r="H707" s="28" t="n"/>
      <c r="I707" s="4" t="n"/>
      <c r="J707" s="4" t="n"/>
      <c r="K707" s="4" t="n"/>
      <c r="L707" s="30">
        <f>IF(J707="","",J707-K707)</f>
        <v/>
      </c>
      <c r="M707" s="4" t="n"/>
      <c r="N707" s="30">
        <f>IF(L707="","",L707-M707)</f>
        <v/>
      </c>
      <c r="O707" s="31" t="n"/>
      <c r="P707" s="32">
        <f>IF(O707="","",N707 * O707)</f>
        <v/>
      </c>
      <c r="Q707" s="10">
        <f>_xlfn.XLOOKUP(C707,pcon!C:C,pcon!L:L,"")</f>
        <v/>
      </c>
      <c r="R707" s="98">
        <f>(Q707 / 80) * (O707 * 100)</f>
        <v/>
      </c>
      <c r="S707" s="31" t="n"/>
      <c r="T707" s="31" t="n"/>
      <c r="U707" s="33">
        <f>IF(N707="","",R707 * N707)</f>
        <v/>
      </c>
      <c r="V707" s="4" t="n"/>
      <c r="W707" s="33">
        <f>IF(S707&amp;U707="","",U707 * S707)</f>
        <v/>
      </c>
      <c r="X707" s="33">
        <f>IF(W707="","",U707 + W707)</f>
        <v/>
      </c>
      <c r="Y707" s="33">
        <f>IF(T707="","",U707 * T707)</f>
        <v/>
      </c>
      <c r="Z707" s="34">
        <f>IF(U707="","",X707-V707-Y707)</f>
        <v/>
      </c>
    </row>
    <row r="708">
      <c r="A708" s="25" t="n">
        <v>704</v>
      </c>
      <c r="B708" s="26">
        <f>_xlfn.XLOOKUP(C708,purchase!C:C,pcon!B:B,"")</f>
        <v/>
      </c>
      <c r="C708" s="4" t="n"/>
      <c r="D708" s="29">
        <f>_xlfn.XLOOKUP(C708,purchase!C:C,pcon!D:D,"")</f>
        <v/>
      </c>
      <c r="E708" s="29">
        <f>_xlfn.XLOOKUP(C708,purchase!C:C,pcon!E:E,"")</f>
        <v/>
      </c>
      <c r="F708" s="4" t="n"/>
      <c r="G708" s="27" t="n"/>
      <c r="H708" s="28" t="n"/>
      <c r="I708" s="4" t="n"/>
      <c r="J708" s="4" t="n"/>
      <c r="K708" s="4" t="n"/>
      <c r="L708" s="30">
        <f>IF(J708="","",J708-K708)</f>
        <v/>
      </c>
      <c r="M708" s="4" t="n"/>
      <c r="N708" s="30">
        <f>IF(L708="","",L708-M708)</f>
        <v/>
      </c>
      <c r="O708" s="31" t="n"/>
      <c r="P708" s="32">
        <f>IF(O708="","",N708 * O708)</f>
        <v/>
      </c>
      <c r="Q708" s="10">
        <f>_xlfn.XLOOKUP(C708,pcon!C:C,pcon!L:L,"")</f>
        <v/>
      </c>
      <c r="R708" s="98">
        <f>(Q708 / 80) * (O708 * 100)</f>
        <v/>
      </c>
      <c r="S708" s="31" t="n"/>
      <c r="T708" s="31" t="n"/>
      <c r="U708" s="33">
        <f>IF(N708="","",R708 * N708)</f>
        <v/>
      </c>
      <c r="V708" s="4" t="n"/>
      <c r="W708" s="33">
        <f>IF(S708&amp;U708="","",U708 * S708)</f>
        <v/>
      </c>
      <c r="X708" s="33">
        <f>IF(W708="","",U708 + W708)</f>
        <v/>
      </c>
      <c r="Y708" s="33">
        <f>IF(T708="","",U708 * T708)</f>
        <v/>
      </c>
      <c r="Z708" s="34">
        <f>IF(U708="","",X708-V708-Y708)</f>
        <v/>
      </c>
    </row>
    <row r="709">
      <c r="A709" s="25" t="n">
        <v>705</v>
      </c>
      <c r="B709" s="26">
        <f>_xlfn.XLOOKUP(C709,purchase!C:C,pcon!B:B,"")</f>
        <v/>
      </c>
      <c r="C709" s="4" t="n"/>
      <c r="D709" s="29">
        <f>_xlfn.XLOOKUP(C709,purchase!C:C,pcon!D:D,"")</f>
        <v/>
      </c>
      <c r="E709" s="29">
        <f>_xlfn.XLOOKUP(C709,purchase!C:C,pcon!E:E,"")</f>
        <v/>
      </c>
      <c r="F709" s="4" t="n"/>
      <c r="G709" s="27" t="n"/>
      <c r="H709" s="28" t="n"/>
      <c r="I709" s="4" t="n"/>
      <c r="J709" s="4" t="n"/>
      <c r="K709" s="4" t="n"/>
      <c r="L709" s="30">
        <f>IF(J709="","",J709-K709)</f>
        <v/>
      </c>
      <c r="M709" s="4" t="n"/>
      <c r="N709" s="30">
        <f>IF(L709="","",L709-M709)</f>
        <v/>
      </c>
      <c r="O709" s="31" t="n"/>
      <c r="P709" s="32">
        <f>IF(O709="","",N709 * O709)</f>
        <v/>
      </c>
      <c r="Q709" s="10">
        <f>_xlfn.XLOOKUP(C709,pcon!C:C,pcon!L:L,"")</f>
        <v/>
      </c>
      <c r="R709" s="98">
        <f>(Q709 / 80) * (O709 * 100)</f>
        <v/>
      </c>
      <c r="S709" s="31" t="n"/>
      <c r="T709" s="31" t="n"/>
      <c r="U709" s="33">
        <f>IF(N709="","",R709 * N709)</f>
        <v/>
      </c>
      <c r="V709" s="4" t="n"/>
      <c r="W709" s="33">
        <f>IF(S709&amp;U709="","",U709 * S709)</f>
        <v/>
      </c>
      <c r="X709" s="33">
        <f>IF(W709="","",U709 + W709)</f>
        <v/>
      </c>
      <c r="Y709" s="33">
        <f>IF(T709="","",U709 * T709)</f>
        <v/>
      </c>
      <c r="Z709" s="34">
        <f>IF(U709="","",X709-V709-Y709)</f>
        <v/>
      </c>
    </row>
    <row r="710">
      <c r="A710" s="25" t="n">
        <v>706</v>
      </c>
      <c r="B710" s="26">
        <f>_xlfn.XLOOKUP(C710,purchase!C:C,pcon!B:B,"")</f>
        <v/>
      </c>
      <c r="C710" s="4" t="n"/>
      <c r="D710" s="29">
        <f>_xlfn.XLOOKUP(C710,purchase!C:C,pcon!D:D,"")</f>
        <v/>
      </c>
      <c r="E710" s="29">
        <f>_xlfn.XLOOKUP(C710,purchase!C:C,pcon!E:E,"")</f>
        <v/>
      </c>
      <c r="F710" s="4" t="n"/>
      <c r="G710" s="27" t="n"/>
      <c r="H710" s="28" t="n"/>
      <c r="I710" s="4" t="n"/>
      <c r="J710" s="4" t="n"/>
      <c r="K710" s="4" t="n"/>
      <c r="L710" s="30">
        <f>IF(J710="","",J710-K710)</f>
        <v/>
      </c>
      <c r="M710" s="4" t="n"/>
      <c r="N710" s="30">
        <f>IF(L710="","",L710-M710)</f>
        <v/>
      </c>
      <c r="O710" s="31" t="n"/>
      <c r="P710" s="32">
        <f>IF(O710="","",N710 * O710)</f>
        <v/>
      </c>
      <c r="Q710" s="10">
        <f>_xlfn.XLOOKUP(C710,pcon!C:C,pcon!L:L,"")</f>
        <v/>
      </c>
      <c r="R710" s="98">
        <f>(Q710 / 80) * (O710 * 100)</f>
        <v/>
      </c>
      <c r="S710" s="31" t="n"/>
      <c r="T710" s="31" t="n"/>
      <c r="U710" s="33">
        <f>IF(N710="","",R710 * N710)</f>
        <v/>
      </c>
      <c r="V710" s="4" t="n"/>
      <c r="W710" s="33">
        <f>IF(S710&amp;U710="","",U710 * S710)</f>
        <v/>
      </c>
      <c r="X710" s="33">
        <f>IF(W710="","",U710 + W710)</f>
        <v/>
      </c>
      <c r="Y710" s="33">
        <f>IF(T710="","",U710 * T710)</f>
        <v/>
      </c>
      <c r="Z710" s="34">
        <f>IF(U710="","",X710-V710-Y710)</f>
        <v/>
      </c>
    </row>
    <row r="711">
      <c r="A711" s="25" t="n">
        <v>707</v>
      </c>
      <c r="B711" s="26">
        <f>_xlfn.XLOOKUP(C711,purchase!C:C,pcon!B:B,"")</f>
        <v/>
      </c>
      <c r="C711" s="4" t="n"/>
      <c r="D711" s="29">
        <f>_xlfn.XLOOKUP(C711,purchase!C:C,pcon!D:D,"")</f>
        <v/>
      </c>
      <c r="E711" s="29">
        <f>_xlfn.XLOOKUP(C711,purchase!C:C,pcon!E:E,"")</f>
        <v/>
      </c>
      <c r="F711" s="4" t="n"/>
      <c r="G711" s="27" t="n"/>
      <c r="H711" s="28" t="n"/>
      <c r="I711" s="4" t="n"/>
      <c r="J711" s="4" t="n"/>
      <c r="K711" s="4" t="n"/>
      <c r="L711" s="30">
        <f>IF(J711="","",J711-K711)</f>
        <v/>
      </c>
      <c r="M711" s="4" t="n"/>
      <c r="N711" s="30">
        <f>IF(L711="","",L711-M711)</f>
        <v/>
      </c>
      <c r="O711" s="31" t="n"/>
      <c r="P711" s="32">
        <f>IF(O711="","",N711 * O711)</f>
        <v/>
      </c>
      <c r="Q711" s="10">
        <f>_xlfn.XLOOKUP(C711,pcon!C:C,pcon!L:L,"")</f>
        <v/>
      </c>
      <c r="R711" s="98">
        <f>(Q711 / 80) * (O711 * 100)</f>
        <v/>
      </c>
      <c r="S711" s="31" t="n"/>
      <c r="T711" s="31" t="n"/>
      <c r="U711" s="33">
        <f>IF(N711="","",R711 * N711)</f>
        <v/>
      </c>
      <c r="V711" s="4" t="n"/>
      <c r="W711" s="33">
        <f>IF(S711&amp;U711="","",U711 * S711)</f>
        <v/>
      </c>
      <c r="X711" s="33">
        <f>IF(W711="","",U711 + W711)</f>
        <v/>
      </c>
      <c r="Y711" s="33">
        <f>IF(T711="","",U711 * T711)</f>
        <v/>
      </c>
      <c r="Z711" s="34">
        <f>IF(U711="","",X711-V711-Y711)</f>
        <v/>
      </c>
    </row>
    <row r="712">
      <c r="A712" s="25" t="n">
        <v>708</v>
      </c>
      <c r="B712" s="26">
        <f>_xlfn.XLOOKUP(C712,purchase!C:C,pcon!B:B,"")</f>
        <v/>
      </c>
      <c r="C712" s="4" t="n"/>
      <c r="D712" s="29">
        <f>_xlfn.XLOOKUP(C712,purchase!C:C,pcon!D:D,"")</f>
        <v/>
      </c>
      <c r="E712" s="29">
        <f>_xlfn.XLOOKUP(C712,purchase!C:C,pcon!E:E,"")</f>
        <v/>
      </c>
      <c r="F712" s="4" t="n"/>
      <c r="G712" s="27" t="n"/>
      <c r="H712" s="28" t="n"/>
      <c r="I712" s="4" t="n"/>
      <c r="J712" s="4" t="n"/>
      <c r="K712" s="4" t="n"/>
      <c r="L712" s="30">
        <f>IF(J712="","",J712-K712)</f>
        <v/>
      </c>
      <c r="M712" s="4" t="n"/>
      <c r="N712" s="30">
        <f>IF(L712="","",L712-M712)</f>
        <v/>
      </c>
      <c r="O712" s="31" t="n"/>
      <c r="P712" s="32">
        <f>IF(O712="","",N712 * O712)</f>
        <v/>
      </c>
      <c r="Q712" s="10">
        <f>_xlfn.XLOOKUP(C712,pcon!C:C,pcon!L:L,"")</f>
        <v/>
      </c>
      <c r="R712" s="98">
        <f>(Q712 / 80) * (O712 * 100)</f>
        <v/>
      </c>
      <c r="S712" s="31" t="n"/>
      <c r="T712" s="31" t="n"/>
      <c r="U712" s="33">
        <f>IF(N712="","",R712 * N712)</f>
        <v/>
      </c>
      <c r="V712" s="4" t="n"/>
      <c r="W712" s="33">
        <f>IF(S712&amp;U712="","",U712 * S712)</f>
        <v/>
      </c>
      <c r="X712" s="33">
        <f>IF(W712="","",U712 + W712)</f>
        <v/>
      </c>
      <c r="Y712" s="33">
        <f>IF(T712="","",U712 * T712)</f>
        <v/>
      </c>
      <c r="Z712" s="34">
        <f>IF(U712="","",X712-V712-Y712)</f>
        <v/>
      </c>
    </row>
    <row r="713">
      <c r="A713" s="25" t="n">
        <v>709</v>
      </c>
      <c r="B713" s="26">
        <f>_xlfn.XLOOKUP(C713,purchase!C:C,pcon!B:B,"")</f>
        <v/>
      </c>
      <c r="C713" s="4" t="n"/>
      <c r="D713" s="29">
        <f>_xlfn.XLOOKUP(C713,purchase!C:C,pcon!D:D,"")</f>
        <v/>
      </c>
      <c r="E713" s="29">
        <f>_xlfn.XLOOKUP(C713,purchase!C:C,pcon!E:E,"")</f>
        <v/>
      </c>
      <c r="F713" s="4" t="n"/>
      <c r="G713" s="27" t="n"/>
      <c r="H713" s="28" t="n"/>
      <c r="I713" s="4" t="n"/>
      <c r="J713" s="4" t="n"/>
      <c r="K713" s="4" t="n"/>
      <c r="L713" s="30">
        <f>IF(J713="","",J713-K713)</f>
        <v/>
      </c>
      <c r="M713" s="4" t="n"/>
      <c r="N713" s="30">
        <f>IF(L713="","",L713-M713)</f>
        <v/>
      </c>
      <c r="O713" s="31" t="n"/>
      <c r="P713" s="32">
        <f>IF(O713="","",N713 * O713)</f>
        <v/>
      </c>
      <c r="Q713" s="10">
        <f>_xlfn.XLOOKUP(C713,pcon!C:C,pcon!L:L,"")</f>
        <v/>
      </c>
      <c r="R713" s="98">
        <f>(Q713 / 80) * (O713 * 100)</f>
        <v/>
      </c>
      <c r="S713" s="31" t="n"/>
      <c r="T713" s="31" t="n"/>
      <c r="U713" s="33">
        <f>IF(N713="","",R713 * N713)</f>
        <v/>
      </c>
      <c r="V713" s="4" t="n"/>
      <c r="W713" s="33">
        <f>IF(S713&amp;U713="","",U713 * S713)</f>
        <v/>
      </c>
      <c r="X713" s="33">
        <f>IF(W713="","",U713 + W713)</f>
        <v/>
      </c>
      <c r="Y713" s="33">
        <f>IF(T713="","",U713 * T713)</f>
        <v/>
      </c>
      <c r="Z713" s="34">
        <f>IF(U713="","",X713-V713-Y713)</f>
        <v/>
      </c>
    </row>
    <row r="714">
      <c r="A714" s="25" t="n">
        <v>710</v>
      </c>
      <c r="B714" s="26">
        <f>_xlfn.XLOOKUP(C714,purchase!C:C,pcon!B:B,"")</f>
        <v/>
      </c>
      <c r="C714" s="4" t="n"/>
      <c r="D714" s="29">
        <f>_xlfn.XLOOKUP(C714,purchase!C:C,pcon!D:D,"")</f>
        <v/>
      </c>
      <c r="E714" s="29">
        <f>_xlfn.XLOOKUP(C714,purchase!C:C,pcon!E:E,"")</f>
        <v/>
      </c>
      <c r="F714" s="4" t="n"/>
      <c r="G714" s="27" t="n"/>
      <c r="H714" s="28" t="n"/>
      <c r="I714" s="4" t="n"/>
      <c r="J714" s="4" t="n"/>
      <c r="K714" s="4" t="n"/>
      <c r="L714" s="30">
        <f>IF(J714="","",J714-K714)</f>
        <v/>
      </c>
      <c r="M714" s="4" t="n"/>
      <c r="N714" s="30">
        <f>IF(L714="","",L714-M714)</f>
        <v/>
      </c>
      <c r="O714" s="31" t="n"/>
      <c r="P714" s="32">
        <f>IF(O714="","",N714 * O714)</f>
        <v/>
      </c>
      <c r="Q714" s="10">
        <f>_xlfn.XLOOKUP(C714,pcon!C:C,pcon!L:L,"")</f>
        <v/>
      </c>
      <c r="R714" s="98">
        <f>(Q714 / 80) * (O714 * 100)</f>
        <v/>
      </c>
      <c r="S714" s="31" t="n"/>
      <c r="T714" s="31" t="n"/>
      <c r="U714" s="33">
        <f>IF(N714="","",R714 * N714)</f>
        <v/>
      </c>
      <c r="V714" s="4" t="n"/>
      <c r="W714" s="33">
        <f>IF(S714&amp;U714="","",U714 * S714)</f>
        <v/>
      </c>
      <c r="X714" s="33">
        <f>IF(W714="","",U714 + W714)</f>
        <v/>
      </c>
      <c r="Y714" s="33">
        <f>IF(T714="","",U714 * T714)</f>
        <v/>
      </c>
      <c r="Z714" s="34">
        <f>IF(U714="","",X714-V714-Y714)</f>
        <v/>
      </c>
    </row>
    <row r="715">
      <c r="A715" s="25" t="n">
        <v>711</v>
      </c>
      <c r="B715" s="26">
        <f>_xlfn.XLOOKUP(C715,purchase!C:C,pcon!B:B,"")</f>
        <v/>
      </c>
      <c r="C715" s="4" t="n"/>
      <c r="D715" s="29">
        <f>_xlfn.XLOOKUP(C715,purchase!C:C,pcon!D:D,"")</f>
        <v/>
      </c>
      <c r="E715" s="29">
        <f>_xlfn.XLOOKUP(C715,purchase!C:C,pcon!E:E,"")</f>
        <v/>
      </c>
      <c r="F715" s="4" t="n"/>
      <c r="G715" s="27" t="n"/>
      <c r="H715" s="28" t="n"/>
      <c r="I715" s="4" t="n"/>
      <c r="J715" s="4" t="n"/>
      <c r="K715" s="4" t="n"/>
      <c r="L715" s="30">
        <f>IF(J715="","",J715-K715)</f>
        <v/>
      </c>
      <c r="M715" s="4" t="n"/>
      <c r="N715" s="30">
        <f>IF(L715="","",L715-M715)</f>
        <v/>
      </c>
      <c r="O715" s="31" t="n"/>
      <c r="P715" s="32">
        <f>IF(O715="","",N715 * O715)</f>
        <v/>
      </c>
      <c r="Q715" s="10">
        <f>_xlfn.XLOOKUP(C715,pcon!C:C,pcon!L:L,"")</f>
        <v/>
      </c>
      <c r="R715" s="98">
        <f>(Q715 / 80) * (O715 * 100)</f>
        <v/>
      </c>
      <c r="S715" s="31" t="n"/>
      <c r="T715" s="31" t="n"/>
      <c r="U715" s="33">
        <f>IF(N715="","",R715 * N715)</f>
        <v/>
      </c>
      <c r="V715" s="4" t="n"/>
      <c r="W715" s="33">
        <f>IF(S715&amp;U715="","",U715 * S715)</f>
        <v/>
      </c>
      <c r="X715" s="33">
        <f>IF(W715="","",U715 + W715)</f>
        <v/>
      </c>
      <c r="Y715" s="33">
        <f>IF(T715="","",U715 * T715)</f>
        <v/>
      </c>
      <c r="Z715" s="34">
        <f>IF(U715="","",X715-V715-Y715)</f>
        <v/>
      </c>
    </row>
    <row r="716">
      <c r="A716" s="25" t="n">
        <v>712</v>
      </c>
      <c r="B716" s="26">
        <f>_xlfn.XLOOKUP(C716,purchase!C:C,pcon!B:B,"")</f>
        <v/>
      </c>
      <c r="C716" s="4" t="n"/>
      <c r="D716" s="29">
        <f>_xlfn.XLOOKUP(C716,purchase!C:C,pcon!D:D,"")</f>
        <v/>
      </c>
      <c r="E716" s="29">
        <f>_xlfn.XLOOKUP(C716,purchase!C:C,pcon!E:E,"")</f>
        <v/>
      </c>
      <c r="F716" s="4" t="n"/>
      <c r="G716" s="27" t="n"/>
      <c r="H716" s="28" t="n"/>
      <c r="I716" s="4" t="n"/>
      <c r="J716" s="4" t="n"/>
      <c r="K716" s="4" t="n"/>
      <c r="L716" s="30">
        <f>IF(J716="","",J716-K716)</f>
        <v/>
      </c>
      <c r="M716" s="4" t="n"/>
      <c r="N716" s="30">
        <f>IF(L716="","",L716-M716)</f>
        <v/>
      </c>
      <c r="O716" s="31" t="n"/>
      <c r="P716" s="32">
        <f>IF(O716="","",N716 * O716)</f>
        <v/>
      </c>
      <c r="Q716" s="10">
        <f>_xlfn.XLOOKUP(C716,pcon!C:C,pcon!L:L,"")</f>
        <v/>
      </c>
      <c r="R716" s="98">
        <f>(Q716 / 80) * (O716 * 100)</f>
        <v/>
      </c>
      <c r="S716" s="31" t="n"/>
      <c r="T716" s="31" t="n"/>
      <c r="U716" s="33">
        <f>IF(N716="","",R716 * N716)</f>
        <v/>
      </c>
      <c r="V716" s="4" t="n"/>
      <c r="W716" s="33">
        <f>IF(S716&amp;U716="","",U716 * S716)</f>
        <v/>
      </c>
      <c r="X716" s="33">
        <f>IF(W716="","",U716 + W716)</f>
        <v/>
      </c>
      <c r="Y716" s="33">
        <f>IF(T716="","",U716 * T716)</f>
        <v/>
      </c>
      <c r="Z716" s="34">
        <f>IF(U716="","",X716-V716-Y716)</f>
        <v/>
      </c>
    </row>
    <row r="717">
      <c r="A717" s="25" t="n">
        <v>713</v>
      </c>
      <c r="B717" s="26">
        <f>_xlfn.XLOOKUP(C717,purchase!C:C,pcon!B:B,"")</f>
        <v/>
      </c>
      <c r="C717" s="4" t="n"/>
      <c r="D717" s="29">
        <f>_xlfn.XLOOKUP(C717,purchase!C:C,pcon!D:D,"")</f>
        <v/>
      </c>
      <c r="E717" s="29">
        <f>_xlfn.XLOOKUP(C717,purchase!C:C,pcon!E:E,"")</f>
        <v/>
      </c>
      <c r="F717" s="4" t="n"/>
      <c r="G717" s="27" t="n"/>
      <c r="H717" s="28" t="n"/>
      <c r="I717" s="4" t="n"/>
      <c r="J717" s="4" t="n"/>
      <c r="K717" s="4" t="n"/>
      <c r="L717" s="30">
        <f>IF(J717="","",J717-K717)</f>
        <v/>
      </c>
      <c r="M717" s="4" t="n"/>
      <c r="N717" s="30">
        <f>IF(L717="","",L717-M717)</f>
        <v/>
      </c>
      <c r="O717" s="31" t="n"/>
      <c r="P717" s="32">
        <f>IF(O717="","",N717 * O717)</f>
        <v/>
      </c>
      <c r="Q717" s="10">
        <f>_xlfn.XLOOKUP(C717,pcon!C:C,pcon!L:L,"")</f>
        <v/>
      </c>
      <c r="R717" s="98">
        <f>(Q717 / 80) * (O717 * 100)</f>
        <v/>
      </c>
      <c r="S717" s="31" t="n"/>
      <c r="T717" s="31" t="n"/>
      <c r="U717" s="33">
        <f>IF(N717="","",R717 * N717)</f>
        <v/>
      </c>
      <c r="V717" s="4" t="n"/>
      <c r="W717" s="33">
        <f>IF(S717&amp;U717="","",U717 * S717)</f>
        <v/>
      </c>
      <c r="X717" s="33">
        <f>IF(W717="","",U717 + W717)</f>
        <v/>
      </c>
      <c r="Y717" s="33">
        <f>IF(T717="","",U717 * T717)</f>
        <v/>
      </c>
      <c r="Z717" s="34">
        <f>IF(U717="","",X717-V717-Y717)</f>
        <v/>
      </c>
    </row>
    <row r="718">
      <c r="A718" s="25" t="n">
        <v>714</v>
      </c>
      <c r="B718" s="26">
        <f>_xlfn.XLOOKUP(C718,purchase!C:C,pcon!B:B,"")</f>
        <v/>
      </c>
      <c r="C718" s="4" t="n"/>
      <c r="D718" s="29">
        <f>_xlfn.XLOOKUP(C718,purchase!C:C,pcon!D:D,"")</f>
        <v/>
      </c>
      <c r="E718" s="29">
        <f>_xlfn.XLOOKUP(C718,purchase!C:C,pcon!E:E,"")</f>
        <v/>
      </c>
      <c r="F718" s="4" t="n"/>
      <c r="G718" s="27" t="n"/>
      <c r="H718" s="28" t="n"/>
      <c r="I718" s="4" t="n"/>
      <c r="J718" s="4" t="n"/>
      <c r="K718" s="4" t="n"/>
      <c r="L718" s="30">
        <f>IF(J718="","",J718-K718)</f>
        <v/>
      </c>
      <c r="M718" s="4" t="n"/>
      <c r="N718" s="30">
        <f>IF(L718="","",L718-M718)</f>
        <v/>
      </c>
      <c r="O718" s="31" t="n"/>
      <c r="P718" s="32">
        <f>IF(O718="","",N718 * O718)</f>
        <v/>
      </c>
      <c r="Q718" s="10">
        <f>_xlfn.XLOOKUP(C718,pcon!C:C,pcon!L:L,"")</f>
        <v/>
      </c>
      <c r="R718" s="98">
        <f>(Q718 / 80) * (O718 * 100)</f>
        <v/>
      </c>
      <c r="S718" s="31" t="n"/>
      <c r="T718" s="31" t="n"/>
      <c r="U718" s="33">
        <f>IF(N718="","",R718 * N718)</f>
        <v/>
      </c>
      <c r="V718" s="4" t="n"/>
      <c r="W718" s="33">
        <f>IF(S718&amp;U718="","",U718 * S718)</f>
        <v/>
      </c>
      <c r="X718" s="33">
        <f>IF(W718="","",U718 + W718)</f>
        <v/>
      </c>
      <c r="Y718" s="33">
        <f>IF(T718="","",U718 * T718)</f>
        <v/>
      </c>
      <c r="Z718" s="34">
        <f>IF(U718="","",X718-V718-Y718)</f>
        <v/>
      </c>
    </row>
    <row r="719">
      <c r="A719" s="25" t="n">
        <v>715</v>
      </c>
      <c r="B719" s="26">
        <f>_xlfn.XLOOKUP(C719,purchase!C:C,pcon!B:B,"")</f>
        <v/>
      </c>
      <c r="C719" s="4" t="n"/>
      <c r="D719" s="29">
        <f>_xlfn.XLOOKUP(C719,purchase!C:C,pcon!D:D,"")</f>
        <v/>
      </c>
      <c r="E719" s="29">
        <f>_xlfn.XLOOKUP(C719,purchase!C:C,pcon!E:E,"")</f>
        <v/>
      </c>
      <c r="F719" s="4" t="n"/>
      <c r="G719" s="27" t="n"/>
      <c r="H719" s="28" t="n"/>
      <c r="I719" s="4" t="n"/>
      <c r="J719" s="4" t="n"/>
      <c r="K719" s="4" t="n"/>
      <c r="L719" s="30">
        <f>IF(J719="","",J719-K719)</f>
        <v/>
      </c>
      <c r="M719" s="4" t="n"/>
      <c r="N719" s="30">
        <f>IF(L719="","",L719-M719)</f>
        <v/>
      </c>
      <c r="O719" s="31" t="n"/>
      <c r="P719" s="32">
        <f>IF(O719="","",N719 * O719)</f>
        <v/>
      </c>
      <c r="Q719" s="10">
        <f>_xlfn.XLOOKUP(C719,pcon!C:C,pcon!L:L,"")</f>
        <v/>
      </c>
      <c r="R719" s="98">
        <f>(Q719 / 80) * (O719 * 100)</f>
        <v/>
      </c>
      <c r="S719" s="31" t="n"/>
      <c r="T719" s="31" t="n"/>
      <c r="U719" s="33">
        <f>IF(N719="","",R719 * N719)</f>
        <v/>
      </c>
      <c r="V719" s="4" t="n"/>
      <c r="W719" s="33">
        <f>IF(S719&amp;U719="","",U719 * S719)</f>
        <v/>
      </c>
      <c r="X719" s="33">
        <f>IF(W719="","",U719 + W719)</f>
        <v/>
      </c>
      <c r="Y719" s="33">
        <f>IF(T719="","",U719 * T719)</f>
        <v/>
      </c>
      <c r="Z719" s="34">
        <f>IF(U719="","",X719-V719-Y719)</f>
        <v/>
      </c>
    </row>
    <row r="720">
      <c r="A720" s="25" t="n">
        <v>716</v>
      </c>
      <c r="B720" s="26">
        <f>_xlfn.XLOOKUP(C720,purchase!C:C,pcon!B:B,"")</f>
        <v/>
      </c>
      <c r="C720" s="4" t="n"/>
      <c r="D720" s="29">
        <f>_xlfn.XLOOKUP(C720,purchase!C:C,pcon!D:D,"")</f>
        <v/>
      </c>
      <c r="E720" s="29">
        <f>_xlfn.XLOOKUP(C720,purchase!C:C,pcon!E:E,"")</f>
        <v/>
      </c>
      <c r="F720" s="4" t="n"/>
      <c r="G720" s="27" t="n"/>
      <c r="H720" s="28" t="n"/>
      <c r="I720" s="4" t="n"/>
      <c r="J720" s="4" t="n"/>
      <c r="K720" s="4" t="n"/>
      <c r="L720" s="30">
        <f>IF(J720="","",J720-K720)</f>
        <v/>
      </c>
      <c r="M720" s="4" t="n"/>
      <c r="N720" s="30">
        <f>IF(L720="","",L720-M720)</f>
        <v/>
      </c>
      <c r="O720" s="31" t="n"/>
      <c r="P720" s="32">
        <f>IF(O720="","",N720 * O720)</f>
        <v/>
      </c>
      <c r="Q720" s="10">
        <f>_xlfn.XLOOKUP(C720,pcon!C:C,pcon!L:L,"")</f>
        <v/>
      </c>
      <c r="R720" s="98">
        <f>(Q720 / 80) * (O720 * 100)</f>
        <v/>
      </c>
      <c r="S720" s="31" t="n"/>
      <c r="T720" s="31" t="n"/>
      <c r="U720" s="33">
        <f>IF(N720="","",R720 * N720)</f>
        <v/>
      </c>
      <c r="V720" s="4" t="n"/>
      <c r="W720" s="33">
        <f>IF(S720&amp;U720="","",U720 * S720)</f>
        <v/>
      </c>
      <c r="X720" s="33">
        <f>IF(W720="","",U720 + W720)</f>
        <v/>
      </c>
      <c r="Y720" s="33">
        <f>IF(T720="","",U720 * T720)</f>
        <v/>
      </c>
      <c r="Z720" s="34">
        <f>IF(U720="","",X720-V720-Y720)</f>
        <v/>
      </c>
    </row>
    <row r="721">
      <c r="A721" s="25" t="n">
        <v>717</v>
      </c>
      <c r="B721" s="26">
        <f>_xlfn.XLOOKUP(C721,purchase!C:C,pcon!B:B,"")</f>
        <v/>
      </c>
      <c r="C721" s="4" t="n"/>
      <c r="D721" s="29">
        <f>_xlfn.XLOOKUP(C721,purchase!C:C,pcon!D:D,"")</f>
        <v/>
      </c>
      <c r="E721" s="29">
        <f>_xlfn.XLOOKUP(C721,purchase!C:C,pcon!E:E,"")</f>
        <v/>
      </c>
      <c r="F721" s="4" t="n"/>
      <c r="G721" s="27" t="n"/>
      <c r="H721" s="28" t="n"/>
      <c r="I721" s="4" t="n"/>
      <c r="J721" s="4" t="n"/>
      <c r="K721" s="4" t="n"/>
      <c r="L721" s="30">
        <f>IF(J721="","",J721-K721)</f>
        <v/>
      </c>
      <c r="M721" s="4" t="n"/>
      <c r="N721" s="30">
        <f>IF(L721="","",L721-M721)</f>
        <v/>
      </c>
      <c r="O721" s="31" t="n"/>
      <c r="P721" s="32">
        <f>IF(O721="","",N721 * O721)</f>
        <v/>
      </c>
      <c r="Q721" s="10">
        <f>_xlfn.XLOOKUP(C721,pcon!C:C,pcon!L:L,"")</f>
        <v/>
      </c>
      <c r="R721" s="98">
        <f>(Q721 / 80) * (O721 * 100)</f>
        <v/>
      </c>
      <c r="S721" s="31" t="n"/>
      <c r="T721" s="31" t="n"/>
      <c r="U721" s="33">
        <f>IF(N721="","",R721 * N721)</f>
        <v/>
      </c>
      <c r="V721" s="4" t="n"/>
      <c r="W721" s="33">
        <f>IF(S721&amp;U721="","",U721 * S721)</f>
        <v/>
      </c>
      <c r="X721" s="33">
        <f>IF(W721="","",U721 + W721)</f>
        <v/>
      </c>
      <c r="Y721" s="33">
        <f>IF(T721="","",U721 * T721)</f>
        <v/>
      </c>
      <c r="Z721" s="34">
        <f>IF(U721="","",X721-V721-Y721)</f>
        <v/>
      </c>
    </row>
    <row r="722">
      <c r="A722" s="25" t="n">
        <v>718</v>
      </c>
      <c r="B722" s="26">
        <f>_xlfn.XLOOKUP(C722,purchase!C:C,pcon!B:B,"")</f>
        <v/>
      </c>
      <c r="C722" s="4" t="n"/>
      <c r="D722" s="29">
        <f>_xlfn.XLOOKUP(C722,purchase!C:C,pcon!D:D,"")</f>
        <v/>
      </c>
      <c r="E722" s="29">
        <f>_xlfn.XLOOKUP(C722,purchase!C:C,pcon!E:E,"")</f>
        <v/>
      </c>
      <c r="F722" s="4" t="n"/>
      <c r="G722" s="27" t="n"/>
      <c r="H722" s="28" t="n"/>
      <c r="I722" s="4" t="n"/>
      <c r="J722" s="4" t="n"/>
      <c r="K722" s="4" t="n"/>
      <c r="L722" s="30">
        <f>IF(J722="","",J722-K722)</f>
        <v/>
      </c>
      <c r="M722" s="4" t="n"/>
      <c r="N722" s="30">
        <f>IF(L722="","",L722-M722)</f>
        <v/>
      </c>
      <c r="O722" s="31" t="n"/>
      <c r="P722" s="32">
        <f>IF(O722="","",N722 * O722)</f>
        <v/>
      </c>
      <c r="Q722" s="10">
        <f>_xlfn.XLOOKUP(C722,pcon!C:C,pcon!L:L,"")</f>
        <v/>
      </c>
      <c r="R722" s="98">
        <f>(Q722 / 80) * (O722 * 100)</f>
        <v/>
      </c>
      <c r="S722" s="31" t="n"/>
      <c r="T722" s="31" t="n"/>
      <c r="U722" s="33">
        <f>IF(N722="","",R722 * N722)</f>
        <v/>
      </c>
      <c r="V722" s="4" t="n"/>
      <c r="W722" s="33">
        <f>IF(S722&amp;U722="","",U722 * S722)</f>
        <v/>
      </c>
      <c r="X722" s="33">
        <f>IF(W722="","",U722 + W722)</f>
        <v/>
      </c>
      <c r="Y722" s="33">
        <f>IF(T722="","",U722 * T722)</f>
        <v/>
      </c>
      <c r="Z722" s="34">
        <f>IF(U722="","",X722-V722-Y722)</f>
        <v/>
      </c>
    </row>
    <row r="723">
      <c r="A723" s="25" t="n">
        <v>719</v>
      </c>
      <c r="B723" s="26">
        <f>_xlfn.XLOOKUP(C723,purchase!C:C,pcon!B:B,"")</f>
        <v/>
      </c>
      <c r="C723" s="4" t="n"/>
      <c r="D723" s="29">
        <f>_xlfn.XLOOKUP(C723,purchase!C:C,pcon!D:D,"")</f>
        <v/>
      </c>
      <c r="E723" s="29">
        <f>_xlfn.XLOOKUP(C723,purchase!C:C,pcon!E:E,"")</f>
        <v/>
      </c>
      <c r="F723" s="4" t="n"/>
      <c r="G723" s="27" t="n"/>
      <c r="H723" s="28" t="n"/>
      <c r="I723" s="4" t="n"/>
      <c r="J723" s="4" t="n"/>
      <c r="K723" s="4" t="n"/>
      <c r="L723" s="30">
        <f>IF(J723="","",J723-K723)</f>
        <v/>
      </c>
      <c r="M723" s="4" t="n"/>
      <c r="N723" s="30">
        <f>IF(L723="","",L723-M723)</f>
        <v/>
      </c>
      <c r="O723" s="31" t="n"/>
      <c r="P723" s="32">
        <f>IF(O723="","",N723 * O723)</f>
        <v/>
      </c>
      <c r="Q723" s="10">
        <f>_xlfn.XLOOKUP(C723,pcon!C:C,pcon!L:L,"")</f>
        <v/>
      </c>
      <c r="R723" s="98">
        <f>(Q723 / 80) * (O723 * 100)</f>
        <v/>
      </c>
      <c r="S723" s="31" t="n"/>
      <c r="T723" s="31" t="n"/>
      <c r="U723" s="33">
        <f>IF(N723="","",R723 * N723)</f>
        <v/>
      </c>
      <c r="V723" s="4" t="n"/>
      <c r="W723" s="33">
        <f>IF(S723&amp;U723="","",U723 * S723)</f>
        <v/>
      </c>
      <c r="X723" s="33">
        <f>IF(W723="","",U723 + W723)</f>
        <v/>
      </c>
      <c r="Y723" s="33">
        <f>IF(T723="","",U723 * T723)</f>
        <v/>
      </c>
      <c r="Z723" s="34">
        <f>IF(U723="","",X723-V723-Y723)</f>
        <v/>
      </c>
    </row>
    <row r="724">
      <c r="A724" s="25" t="n">
        <v>720</v>
      </c>
      <c r="B724" s="26">
        <f>_xlfn.XLOOKUP(C724,purchase!C:C,pcon!B:B,"")</f>
        <v/>
      </c>
      <c r="C724" s="4" t="n"/>
      <c r="D724" s="29">
        <f>_xlfn.XLOOKUP(C724,purchase!C:C,pcon!D:D,"")</f>
        <v/>
      </c>
      <c r="E724" s="29">
        <f>_xlfn.XLOOKUP(C724,purchase!C:C,pcon!E:E,"")</f>
        <v/>
      </c>
      <c r="F724" s="4" t="n"/>
      <c r="G724" s="27" t="n"/>
      <c r="H724" s="28" t="n"/>
      <c r="I724" s="4" t="n"/>
      <c r="J724" s="4" t="n"/>
      <c r="K724" s="4" t="n"/>
      <c r="L724" s="30">
        <f>IF(J724="","",J724-K724)</f>
        <v/>
      </c>
      <c r="M724" s="4" t="n"/>
      <c r="N724" s="30">
        <f>IF(L724="","",L724-M724)</f>
        <v/>
      </c>
      <c r="O724" s="31" t="n"/>
      <c r="P724" s="32">
        <f>IF(O724="","",N724 * O724)</f>
        <v/>
      </c>
      <c r="Q724" s="10">
        <f>_xlfn.XLOOKUP(C724,pcon!C:C,pcon!L:L,"")</f>
        <v/>
      </c>
      <c r="R724" s="98">
        <f>(Q724 / 80) * (O724 * 100)</f>
        <v/>
      </c>
      <c r="S724" s="31" t="n"/>
      <c r="T724" s="31" t="n"/>
      <c r="U724" s="33">
        <f>IF(N724="","",R724 * N724)</f>
        <v/>
      </c>
      <c r="V724" s="4" t="n"/>
      <c r="W724" s="33">
        <f>IF(S724&amp;U724="","",U724 * S724)</f>
        <v/>
      </c>
      <c r="X724" s="33">
        <f>IF(W724="","",U724 + W724)</f>
        <v/>
      </c>
      <c r="Y724" s="33">
        <f>IF(T724="","",U724 * T724)</f>
        <v/>
      </c>
      <c r="Z724" s="34">
        <f>IF(U724="","",X724-V724-Y724)</f>
        <v/>
      </c>
    </row>
    <row r="725">
      <c r="A725" s="25" t="n">
        <v>721</v>
      </c>
      <c r="B725" s="26">
        <f>_xlfn.XLOOKUP(C725,purchase!C:C,pcon!B:B,"")</f>
        <v/>
      </c>
      <c r="C725" s="4" t="n"/>
      <c r="D725" s="29">
        <f>_xlfn.XLOOKUP(C725,purchase!C:C,pcon!D:D,"")</f>
        <v/>
      </c>
      <c r="E725" s="29">
        <f>_xlfn.XLOOKUP(C725,purchase!C:C,pcon!E:E,"")</f>
        <v/>
      </c>
      <c r="F725" s="4" t="n"/>
      <c r="G725" s="27" t="n"/>
      <c r="H725" s="28" t="n"/>
      <c r="I725" s="4" t="n"/>
      <c r="J725" s="4" t="n"/>
      <c r="K725" s="4" t="n"/>
      <c r="L725" s="30">
        <f>IF(J725="","",J725-K725)</f>
        <v/>
      </c>
      <c r="M725" s="4" t="n"/>
      <c r="N725" s="30">
        <f>IF(L725="","",L725-M725)</f>
        <v/>
      </c>
      <c r="O725" s="31" t="n"/>
      <c r="P725" s="32">
        <f>IF(O725="","",N725 * O725)</f>
        <v/>
      </c>
      <c r="Q725" s="10">
        <f>_xlfn.XLOOKUP(C725,pcon!C:C,pcon!L:L,"")</f>
        <v/>
      </c>
      <c r="R725" s="98">
        <f>(Q725 / 80) * (O725 * 100)</f>
        <v/>
      </c>
      <c r="S725" s="31" t="n"/>
      <c r="T725" s="31" t="n"/>
      <c r="U725" s="33">
        <f>IF(N725="","",R725 * N725)</f>
        <v/>
      </c>
      <c r="V725" s="4" t="n"/>
      <c r="W725" s="33">
        <f>IF(S725&amp;U725="","",U725 * S725)</f>
        <v/>
      </c>
      <c r="X725" s="33">
        <f>IF(W725="","",U725 + W725)</f>
        <v/>
      </c>
      <c r="Y725" s="33">
        <f>IF(T725="","",U725 * T725)</f>
        <v/>
      </c>
      <c r="Z725" s="34">
        <f>IF(U725="","",X725-V725-Y725)</f>
        <v/>
      </c>
    </row>
    <row r="726">
      <c r="A726" s="25" t="n">
        <v>722</v>
      </c>
      <c r="B726" s="26">
        <f>_xlfn.XLOOKUP(C726,purchase!C:C,pcon!B:B,"")</f>
        <v/>
      </c>
      <c r="C726" s="4" t="n"/>
      <c r="D726" s="29">
        <f>_xlfn.XLOOKUP(C726,purchase!C:C,pcon!D:D,"")</f>
        <v/>
      </c>
      <c r="E726" s="29">
        <f>_xlfn.XLOOKUP(C726,purchase!C:C,pcon!E:E,"")</f>
        <v/>
      </c>
      <c r="F726" s="4" t="n"/>
      <c r="G726" s="27" t="n"/>
      <c r="H726" s="28" t="n"/>
      <c r="I726" s="4" t="n"/>
      <c r="J726" s="4" t="n"/>
      <c r="K726" s="4" t="n"/>
      <c r="L726" s="30">
        <f>IF(J726="","",J726-K726)</f>
        <v/>
      </c>
      <c r="M726" s="4" t="n"/>
      <c r="N726" s="30">
        <f>IF(L726="","",L726-M726)</f>
        <v/>
      </c>
      <c r="O726" s="31" t="n"/>
      <c r="P726" s="32">
        <f>IF(O726="","",N726 * O726)</f>
        <v/>
      </c>
      <c r="Q726" s="10">
        <f>_xlfn.XLOOKUP(C726,pcon!C:C,pcon!L:L,"")</f>
        <v/>
      </c>
      <c r="R726" s="98">
        <f>(Q726 / 80) * (O726 * 100)</f>
        <v/>
      </c>
      <c r="S726" s="31" t="n"/>
      <c r="T726" s="31" t="n"/>
      <c r="U726" s="33">
        <f>IF(N726="","",R726 * N726)</f>
        <v/>
      </c>
      <c r="V726" s="4" t="n"/>
      <c r="W726" s="33">
        <f>IF(S726&amp;U726="","",U726 * S726)</f>
        <v/>
      </c>
      <c r="X726" s="33">
        <f>IF(W726="","",U726 + W726)</f>
        <v/>
      </c>
      <c r="Y726" s="33">
        <f>IF(T726="","",U726 * T726)</f>
        <v/>
      </c>
      <c r="Z726" s="34">
        <f>IF(U726="","",X726-V726-Y726)</f>
        <v/>
      </c>
    </row>
    <row r="727">
      <c r="A727" s="25" t="n">
        <v>723</v>
      </c>
      <c r="B727" s="26">
        <f>_xlfn.XLOOKUP(C727,purchase!C:C,pcon!B:B,"")</f>
        <v/>
      </c>
      <c r="C727" s="4" t="n"/>
      <c r="D727" s="29">
        <f>_xlfn.XLOOKUP(C727,purchase!C:C,pcon!D:D,"")</f>
        <v/>
      </c>
      <c r="E727" s="29">
        <f>_xlfn.XLOOKUP(C727,purchase!C:C,pcon!E:E,"")</f>
        <v/>
      </c>
      <c r="F727" s="4" t="n"/>
      <c r="G727" s="27" t="n"/>
      <c r="H727" s="28" t="n"/>
      <c r="I727" s="4" t="n"/>
      <c r="J727" s="4" t="n"/>
      <c r="K727" s="4" t="n"/>
      <c r="L727" s="30">
        <f>IF(J727="","",J727-K727)</f>
        <v/>
      </c>
      <c r="M727" s="4" t="n"/>
      <c r="N727" s="30">
        <f>IF(L727="","",L727-M727)</f>
        <v/>
      </c>
      <c r="O727" s="31" t="n"/>
      <c r="P727" s="32">
        <f>IF(O727="","",N727 * O727)</f>
        <v/>
      </c>
      <c r="Q727" s="10">
        <f>_xlfn.XLOOKUP(C727,pcon!C:C,pcon!L:L,"")</f>
        <v/>
      </c>
      <c r="R727" s="98">
        <f>(Q727 / 80) * (O727 * 100)</f>
        <v/>
      </c>
      <c r="S727" s="31" t="n"/>
      <c r="T727" s="31" t="n"/>
      <c r="U727" s="33">
        <f>IF(N727="","",R727 * N727)</f>
        <v/>
      </c>
      <c r="V727" s="4" t="n"/>
      <c r="W727" s="33">
        <f>IF(S727&amp;U727="","",U727 * S727)</f>
        <v/>
      </c>
      <c r="X727" s="33">
        <f>IF(W727="","",U727 + W727)</f>
        <v/>
      </c>
      <c r="Y727" s="33">
        <f>IF(T727="","",U727 * T727)</f>
        <v/>
      </c>
      <c r="Z727" s="34">
        <f>IF(U727="","",X727-V727-Y727)</f>
        <v/>
      </c>
    </row>
    <row r="728">
      <c r="A728" s="25" t="n">
        <v>724</v>
      </c>
      <c r="B728" s="26">
        <f>_xlfn.XLOOKUP(C728,purchase!C:C,pcon!B:B,"")</f>
        <v/>
      </c>
      <c r="C728" s="4" t="n"/>
      <c r="D728" s="29">
        <f>_xlfn.XLOOKUP(C728,purchase!C:C,pcon!D:D,"")</f>
        <v/>
      </c>
      <c r="E728" s="29">
        <f>_xlfn.XLOOKUP(C728,purchase!C:C,pcon!E:E,"")</f>
        <v/>
      </c>
      <c r="F728" s="4" t="n"/>
      <c r="G728" s="27" t="n"/>
      <c r="H728" s="28" t="n"/>
      <c r="I728" s="4" t="n"/>
      <c r="J728" s="4" t="n"/>
      <c r="K728" s="4" t="n"/>
      <c r="L728" s="30">
        <f>IF(J728="","",J728-K728)</f>
        <v/>
      </c>
      <c r="M728" s="4" t="n"/>
      <c r="N728" s="30">
        <f>IF(L728="","",L728-M728)</f>
        <v/>
      </c>
      <c r="O728" s="31" t="n"/>
      <c r="P728" s="32">
        <f>IF(O728="","",N728 * O728)</f>
        <v/>
      </c>
      <c r="Q728" s="10">
        <f>_xlfn.XLOOKUP(C728,pcon!C:C,pcon!L:L,"")</f>
        <v/>
      </c>
      <c r="R728" s="98">
        <f>(Q728 / 80) * (O728 * 100)</f>
        <v/>
      </c>
      <c r="S728" s="31" t="n"/>
      <c r="T728" s="31" t="n"/>
      <c r="U728" s="33">
        <f>IF(N728="","",R728 * N728)</f>
        <v/>
      </c>
      <c r="V728" s="4" t="n"/>
      <c r="W728" s="33">
        <f>IF(S728&amp;U728="","",U728 * S728)</f>
        <v/>
      </c>
      <c r="X728" s="33">
        <f>IF(W728="","",U728 + W728)</f>
        <v/>
      </c>
      <c r="Y728" s="33">
        <f>IF(T728="","",U728 * T728)</f>
        <v/>
      </c>
      <c r="Z728" s="34">
        <f>IF(U728="","",X728-V728-Y728)</f>
        <v/>
      </c>
    </row>
    <row r="729">
      <c r="A729" s="25" t="n">
        <v>725</v>
      </c>
      <c r="B729" s="26">
        <f>_xlfn.XLOOKUP(C729,purchase!C:C,pcon!B:B,"")</f>
        <v/>
      </c>
      <c r="C729" s="4" t="n"/>
      <c r="D729" s="29">
        <f>_xlfn.XLOOKUP(C729,purchase!C:C,pcon!D:D,"")</f>
        <v/>
      </c>
      <c r="E729" s="29">
        <f>_xlfn.XLOOKUP(C729,purchase!C:C,pcon!E:E,"")</f>
        <v/>
      </c>
      <c r="F729" s="4" t="n"/>
      <c r="G729" s="27" t="n"/>
      <c r="H729" s="28" t="n"/>
      <c r="I729" s="4" t="n"/>
      <c r="J729" s="4" t="n"/>
      <c r="K729" s="4" t="n"/>
      <c r="L729" s="30">
        <f>IF(J729="","",J729-K729)</f>
        <v/>
      </c>
      <c r="M729" s="4" t="n"/>
      <c r="N729" s="30">
        <f>IF(L729="","",L729-M729)</f>
        <v/>
      </c>
      <c r="O729" s="31" t="n"/>
      <c r="P729" s="32">
        <f>IF(O729="","",N729 * O729)</f>
        <v/>
      </c>
      <c r="Q729" s="10">
        <f>_xlfn.XLOOKUP(C729,pcon!C:C,pcon!L:L,"")</f>
        <v/>
      </c>
      <c r="R729" s="98">
        <f>(Q729 / 80) * (O729 * 100)</f>
        <v/>
      </c>
      <c r="S729" s="31" t="n"/>
      <c r="T729" s="31" t="n"/>
      <c r="U729" s="33">
        <f>IF(N729="","",R729 * N729)</f>
        <v/>
      </c>
      <c r="V729" s="4" t="n"/>
      <c r="W729" s="33">
        <f>IF(S729&amp;U729="","",U729 * S729)</f>
        <v/>
      </c>
      <c r="X729" s="33">
        <f>IF(W729="","",U729 + W729)</f>
        <v/>
      </c>
      <c r="Y729" s="33">
        <f>IF(T729="","",U729 * T729)</f>
        <v/>
      </c>
      <c r="Z729" s="34">
        <f>IF(U729="","",X729-V729-Y729)</f>
        <v/>
      </c>
    </row>
    <row r="730">
      <c r="A730" s="25" t="n">
        <v>726</v>
      </c>
      <c r="B730" s="26">
        <f>_xlfn.XLOOKUP(C730,purchase!C:C,pcon!B:B,"")</f>
        <v/>
      </c>
      <c r="C730" s="4" t="n"/>
      <c r="D730" s="29">
        <f>_xlfn.XLOOKUP(C730,purchase!C:C,pcon!D:D,"")</f>
        <v/>
      </c>
      <c r="E730" s="29">
        <f>_xlfn.XLOOKUP(C730,purchase!C:C,pcon!E:E,"")</f>
        <v/>
      </c>
      <c r="F730" s="4" t="n"/>
      <c r="G730" s="27" t="n"/>
      <c r="H730" s="28" t="n"/>
      <c r="I730" s="4" t="n"/>
      <c r="J730" s="4" t="n"/>
      <c r="K730" s="4" t="n"/>
      <c r="L730" s="30">
        <f>IF(J730="","",J730-K730)</f>
        <v/>
      </c>
      <c r="M730" s="4" t="n"/>
      <c r="N730" s="30">
        <f>IF(L730="","",L730-M730)</f>
        <v/>
      </c>
      <c r="O730" s="31" t="n"/>
      <c r="P730" s="32">
        <f>IF(O730="","",N730 * O730)</f>
        <v/>
      </c>
      <c r="Q730" s="10">
        <f>_xlfn.XLOOKUP(C730,pcon!C:C,pcon!L:L,"")</f>
        <v/>
      </c>
      <c r="R730" s="98">
        <f>(Q730 / 80) * (O730 * 100)</f>
        <v/>
      </c>
      <c r="S730" s="31" t="n"/>
      <c r="T730" s="31" t="n"/>
      <c r="U730" s="33">
        <f>IF(N730="","",R730 * N730)</f>
        <v/>
      </c>
      <c r="V730" s="4" t="n"/>
      <c r="W730" s="33">
        <f>IF(S730&amp;U730="","",U730 * S730)</f>
        <v/>
      </c>
      <c r="X730" s="33">
        <f>IF(W730="","",U730 + W730)</f>
        <v/>
      </c>
      <c r="Y730" s="33">
        <f>IF(T730="","",U730 * T730)</f>
        <v/>
      </c>
      <c r="Z730" s="34">
        <f>IF(U730="","",X730-V730-Y730)</f>
        <v/>
      </c>
    </row>
    <row r="731">
      <c r="A731" s="25" t="n">
        <v>727</v>
      </c>
      <c r="B731" s="26">
        <f>_xlfn.XLOOKUP(C731,purchase!C:C,pcon!B:B,"")</f>
        <v/>
      </c>
      <c r="C731" s="4" t="n"/>
      <c r="D731" s="29">
        <f>_xlfn.XLOOKUP(C731,purchase!C:C,pcon!D:D,"")</f>
        <v/>
      </c>
      <c r="E731" s="29">
        <f>_xlfn.XLOOKUP(C731,purchase!C:C,pcon!E:E,"")</f>
        <v/>
      </c>
      <c r="F731" s="4" t="n"/>
      <c r="G731" s="27" t="n"/>
      <c r="H731" s="28" t="n"/>
      <c r="I731" s="4" t="n"/>
      <c r="J731" s="4" t="n"/>
      <c r="K731" s="4" t="n"/>
      <c r="L731" s="30">
        <f>IF(J731="","",J731-K731)</f>
        <v/>
      </c>
      <c r="M731" s="4" t="n"/>
      <c r="N731" s="30">
        <f>IF(L731="","",L731-M731)</f>
        <v/>
      </c>
      <c r="O731" s="31" t="n"/>
      <c r="P731" s="32">
        <f>IF(O731="","",N731 * O731)</f>
        <v/>
      </c>
      <c r="Q731" s="10">
        <f>_xlfn.XLOOKUP(C731,pcon!C:C,pcon!L:L,"")</f>
        <v/>
      </c>
      <c r="R731" s="98">
        <f>(Q731 / 80) * (O731 * 100)</f>
        <v/>
      </c>
      <c r="S731" s="31" t="n"/>
      <c r="T731" s="31" t="n"/>
      <c r="U731" s="33">
        <f>IF(N731="","",R731 * N731)</f>
        <v/>
      </c>
      <c r="V731" s="4" t="n"/>
      <c r="W731" s="33">
        <f>IF(S731&amp;U731="","",U731 * S731)</f>
        <v/>
      </c>
      <c r="X731" s="33">
        <f>IF(W731="","",U731 + W731)</f>
        <v/>
      </c>
      <c r="Y731" s="33">
        <f>IF(T731="","",U731 * T731)</f>
        <v/>
      </c>
      <c r="Z731" s="34">
        <f>IF(U731="","",X731-V731-Y731)</f>
        <v/>
      </c>
    </row>
    <row r="732">
      <c r="A732" s="25" t="n">
        <v>728</v>
      </c>
      <c r="B732" s="26">
        <f>_xlfn.XLOOKUP(C732,purchase!C:C,pcon!B:B,"")</f>
        <v/>
      </c>
      <c r="C732" s="4" t="n"/>
      <c r="D732" s="29">
        <f>_xlfn.XLOOKUP(C732,purchase!C:C,pcon!D:D,"")</f>
        <v/>
      </c>
      <c r="E732" s="29">
        <f>_xlfn.XLOOKUP(C732,purchase!C:C,pcon!E:E,"")</f>
        <v/>
      </c>
      <c r="F732" s="4" t="n"/>
      <c r="G732" s="27" t="n"/>
      <c r="H732" s="28" t="n"/>
      <c r="I732" s="4" t="n"/>
      <c r="J732" s="4" t="n"/>
      <c r="K732" s="4" t="n"/>
      <c r="L732" s="30">
        <f>IF(J732="","",J732-K732)</f>
        <v/>
      </c>
      <c r="M732" s="4" t="n"/>
      <c r="N732" s="30">
        <f>IF(L732="","",L732-M732)</f>
        <v/>
      </c>
      <c r="O732" s="31" t="n"/>
      <c r="P732" s="32">
        <f>IF(O732="","",N732 * O732)</f>
        <v/>
      </c>
      <c r="Q732" s="10">
        <f>_xlfn.XLOOKUP(C732,pcon!C:C,pcon!L:L,"")</f>
        <v/>
      </c>
      <c r="R732" s="98">
        <f>(Q732 / 80) * (O732 * 100)</f>
        <v/>
      </c>
      <c r="S732" s="31" t="n"/>
      <c r="T732" s="31" t="n"/>
      <c r="U732" s="33">
        <f>IF(N732="","",R732 * N732)</f>
        <v/>
      </c>
      <c r="V732" s="4" t="n"/>
      <c r="W732" s="33">
        <f>IF(S732&amp;U732="","",U732 * S732)</f>
        <v/>
      </c>
      <c r="X732" s="33">
        <f>IF(W732="","",U732 + W732)</f>
        <v/>
      </c>
      <c r="Y732" s="33">
        <f>IF(T732="","",U732 * T732)</f>
        <v/>
      </c>
      <c r="Z732" s="34">
        <f>IF(U732="","",X732-V732-Y732)</f>
        <v/>
      </c>
    </row>
    <row r="733">
      <c r="A733" s="25" t="n">
        <v>729</v>
      </c>
      <c r="B733" s="26">
        <f>_xlfn.XLOOKUP(C733,purchase!C:C,pcon!B:B,"")</f>
        <v/>
      </c>
      <c r="C733" s="4" t="n"/>
      <c r="D733" s="29">
        <f>_xlfn.XLOOKUP(C733,purchase!C:C,pcon!D:D,"")</f>
        <v/>
      </c>
      <c r="E733" s="29">
        <f>_xlfn.XLOOKUP(C733,purchase!C:C,pcon!E:E,"")</f>
        <v/>
      </c>
      <c r="F733" s="4" t="n"/>
      <c r="G733" s="27" t="n"/>
      <c r="H733" s="28" t="n"/>
      <c r="I733" s="4" t="n"/>
      <c r="J733" s="4" t="n"/>
      <c r="K733" s="4" t="n"/>
      <c r="L733" s="30">
        <f>IF(J733="","",J733-K733)</f>
        <v/>
      </c>
      <c r="M733" s="4" t="n"/>
      <c r="N733" s="30">
        <f>IF(L733="","",L733-M733)</f>
        <v/>
      </c>
      <c r="O733" s="31" t="n"/>
      <c r="P733" s="32">
        <f>IF(O733="","",N733 * O733)</f>
        <v/>
      </c>
      <c r="Q733" s="10">
        <f>_xlfn.XLOOKUP(C733,pcon!C:C,pcon!L:L,"")</f>
        <v/>
      </c>
      <c r="R733" s="98">
        <f>(Q733 / 80) * (O733 * 100)</f>
        <v/>
      </c>
      <c r="S733" s="31" t="n"/>
      <c r="T733" s="31" t="n"/>
      <c r="U733" s="33">
        <f>IF(N733="","",R733 * N733)</f>
        <v/>
      </c>
      <c r="V733" s="4" t="n"/>
      <c r="W733" s="33">
        <f>IF(S733&amp;U733="","",U733 * S733)</f>
        <v/>
      </c>
      <c r="X733" s="33">
        <f>IF(W733="","",U733 + W733)</f>
        <v/>
      </c>
      <c r="Y733" s="33">
        <f>IF(T733="","",U733 * T733)</f>
        <v/>
      </c>
      <c r="Z733" s="34">
        <f>IF(U733="","",X733-V733-Y733)</f>
        <v/>
      </c>
    </row>
    <row r="734">
      <c r="A734" s="25" t="n">
        <v>730</v>
      </c>
      <c r="B734" s="26">
        <f>_xlfn.XLOOKUP(C734,purchase!C:C,pcon!B:B,"")</f>
        <v/>
      </c>
      <c r="C734" s="4" t="n"/>
      <c r="D734" s="29">
        <f>_xlfn.XLOOKUP(C734,purchase!C:C,pcon!D:D,"")</f>
        <v/>
      </c>
      <c r="E734" s="29">
        <f>_xlfn.XLOOKUP(C734,purchase!C:C,pcon!E:E,"")</f>
        <v/>
      </c>
      <c r="F734" s="4" t="n"/>
      <c r="G734" s="27" t="n"/>
      <c r="H734" s="28" t="n"/>
      <c r="I734" s="4" t="n"/>
      <c r="J734" s="4" t="n"/>
      <c r="K734" s="4" t="n"/>
      <c r="L734" s="30">
        <f>IF(J734="","",J734-K734)</f>
        <v/>
      </c>
      <c r="M734" s="4" t="n"/>
      <c r="N734" s="30">
        <f>IF(L734="","",L734-M734)</f>
        <v/>
      </c>
      <c r="O734" s="31" t="n"/>
      <c r="P734" s="32">
        <f>IF(O734="","",N734 * O734)</f>
        <v/>
      </c>
      <c r="Q734" s="10">
        <f>_xlfn.XLOOKUP(C734,pcon!C:C,pcon!L:L,"")</f>
        <v/>
      </c>
      <c r="R734" s="98">
        <f>(Q734 / 80) * (O734 * 100)</f>
        <v/>
      </c>
      <c r="S734" s="31" t="n"/>
      <c r="T734" s="31" t="n"/>
      <c r="U734" s="33">
        <f>IF(N734="","",R734 * N734)</f>
        <v/>
      </c>
      <c r="V734" s="4" t="n"/>
      <c r="W734" s="33">
        <f>IF(S734&amp;U734="","",U734 * S734)</f>
        <v/>
      </c>
      <c r="X734" s="33">
        <f>IF(W734="","",U734 + W734)</f>
        <v/>
      </c>
      <c r="Y734" s="33">
        <f>IF(T734="","",U734 * T734)</f>
        <v/>
      </c>
      <c r="Z734" s="34">
        <f>IF(U734="","",X734-V734-Y734)</f>
        <v/>
      </c>
    </row>
    <row r="735">
      <c r="A735" s="25" t="n">
        <v>731</v>
      </c>
      <c r="B735" s="26">
        <f>_xlfn.XLOOKUP(C735,purchase!C:C,pcon!B:B,"")</f>
        <v/>
      </c>
      <c r="C735" s="4" t="n"/>
      <c r="D735" s="29">
        <f>_xlfn.XLOOKUP(C735,purchase!C:C,pcon!D:D,"")</f>
        <v/>
      </c>
      <c r="E735" s="29">
        <f>_xlfn.XLOOKUP(C735,purchase!C:C,pcon!E:E,"")</f>
        <v/>
      </c>
      <c r="F735" s="4" t="n"/>
      <c r="G735" s="27" t="n"/>
      <c r="H735" s="28" t="n"/>
      <c r="I735" s="4" t="n"/>
      <c r="J735" s="4" t="n"/>
      <c r="K735" s="4" t="n"/>
      <c r="L735" s="30">
        <f>IF(J735="","",J735-K735)</f>
        <v/>
      </c>
      <c r="M735" s="4" t="n"/>
      <c r="N735" s="30">
        <f>IF(L735="","",L735-M735)</f>
        <v/>
      </c>
      <c r="O735" s="31" t="n"/>
      <c r="P735" s="32">
        <f>IF(O735="","",N735 * O735)</f>
        <v/>
      </c>
      <c r="Q735" s="10">
        <f>_xlfn.XLOOKUP(C735,pcon!C:C,pcon!L:L,"")</f>
        <v/>
      </c>
      <c r="R735" s="98">
        <f>(Q735 / 80) * (O735 * 100)</f>
        <v/>
      </c>
      <c r="S735" s="31" t="n"/>
      <c r="T735" s="31" t="n"/>
      <c r="U735" s="33">
        <f>IF(N735="","",R735 * N735)</f>
        <v/>
      </c>
      <c r="V735" s="4" t="n"/>
      <c r="W735" s="33">
        <f>IF(S735&amp;U735="","",U735 * S735)</f>
        <v/>
      </c>
      <c r="X735" s="33">
        <f>IF(W735="","",U735 + W735)</f>
        <v/>
      </c>
      <c r="Y735" s="33">
        <f>IF(T735="","",U735 * T735)</f>
        <v/>
      </c>
      <c r="Z735" s="34">
        <f>IF(U735="","",X735-V735-Y735)</f>
        <v/>
      </c>
    </row>
    <row r="736">
      <c r="A736" s="25" t="n">
        <v>732</v>
      </c>
      <c r="B736" s="26">
        <f>_xlfn.XLOOKUP(C736,purchase!C:C,pcon!B:B,"")</f>
        <v/>
      </c>
      <c r="C736" s="4" t="n"/>
      <c r="D736" s="29">
        <f>_xlfn.XLOOKUP(C736,purchase!C:C,pcon!D:D,"")</f>
        <v/>
      </c>
      <c r="E736" s="29">
        <f>_xlfn.XLOOKUP(C736,purchase!C:C,pcon!E:E,"")</f>
        <v/>
      </c>
      <c r="F736" s="4" t="n"/>
      <c r="G736" s="27" t="n"/>
      <c r="H736" s="28" t="n"/>
      <c r="I736" s="4" t="n"/>
      <c r="J736" s="4" t="n"/>
      <c r="K736" s="4" t="n"/>
      <c r="L736" s="30">
        <f>IF(J736="","",J736-K736)</f>
        <v/>
      </c>
      <c r="M736" s="4" t="n"/>
      <c r="N736" s="30">
        <f>IF(L736="","",L736-M736)</f>
        <v/>
      </c>
      <c r="O736" s="31" t="n"/>
      <c r="P736" s="32">
        <f>IF(O736="","",N736 * O736)</f>
        <v/>
      </c>
      <c r="Q736" s="10">
        <f>_xlfn.XLOOKUP(C736,pcon!C:C,pcon!L:L,"")</f>
        <v/>
      </c>
      <c r="R736" s="98">
        <f>(Q736 / 80) * (O736 * 100)</f>
        <v/>
      </c>
      <c r="S736" s="31" t="n"/>
      <c r="T736" s="31" t="n"/>
      <c r="U736" s="33">
        <f>IF(N736="","",R736 * N736)</f>
        <v/>
      </c>
      <c r="V736" s="4" t="n"/>
      <c r="W736" s="33">
        <f>IF(S736&amp;U736="","",U736 * S736)</f>
        <v/>
      </c>
      <c r="X736" s="33">
        <f>IF(W736="","",U736 + W736)</f>
        <v/>
      </c>
      <c r="Y736" s="33">
        <f>IF(T736="","",U736 * T736)</f>
        <v/>
      </c>
      <c r="Z736" s="34">
        <f>IF(U736="","",X736-V736-Y736)</f>
        <v/>
      </c>
    </row>
    <row r="737">
      <c r="A737" s="25" t="n">
        <v>733</v>
      </c>
      <c r="B737" s="26">
        <f>_xlfn.XLOOKUP(C737,purchase!C:C,pcon!B:B,"")</f>
        <v/>
      </c>
      <c r="C737" s="4" t="n"/>
      <c r="D737" s="29">
        <f>_xlfn.XLOOKUP(C737,purchase!C:C,pcon!D:D,"")</f>
        <v/>
      </c>
      <c r="E737" s="29">
        <f>_xlfn.XLOOKUP(C737,purchase!C:C,pcon!E:E,"")</f>
        <v/>
      </c>
      <c r="F737" s="4" t="n"/>
      <c r="G737" s="27" t="n"/>
      <c r="H737" s="28" t="n"/>
      <c r="I737" s="4" t="n"/>
      <c r="J737" s="4" t="n"/>
      <c r="K737" s="4" t="n"/>
      <c r="L737" s="30">
        <f>IF(J737="","",J737-K737)</f>
        <v/>
      </c>
      <c r="M737" s="4" t="n"/>
      <c r="N737" s="30">
        <f>IF(L737="","",L737-M737)</f>
        <v/>
      </c>
      <c r="O737" s="31" t="n"/>
      <c r="P737" s="32">
        <f>IF(O737="","",N737 * O737)</f>
        <v/>
      </c>
      <c r="Q737" s="10">
        <f>_xlfn.XLOOKUP(C737,pcon!C:C,pcon!L:L,"")</f>
        <v/>
      </c>
      <c r="R737" s="98">
        <f>(Q737 / 80) * (O737 * 100)</f>
        <v/>
      </c>
      <c r="S737" s="31" t="n"/>
      <c r="T737" s="31" t="n"/>
      <c r="U737" s="33">
        <f>IF(N737="","",R737 * N737)</f>
        <v/>
      </c>
      <c r="V737" s="4" t="n"/>
      <c r="W737" s="33">
        <f>IF(S737&amp;U737="","",U737 * S737)</f>
        <v/>
      </c>
      <c r="X737" s="33">
        <f>IF(W737="","",U737 + W737)</f>
        <v/>
      </c>
      <c r="Y737" s="33">
        <f>IF(T737="","",U737 * T737)</f>
        <v/>
      </c>
      <c r="Z737" s="34">
        <f>IF(U737="","",X737-V737-Y737)</f>
        <v/>
      </c>
    </row>
    <row r="738">
      <c r="A738" s="25" t="n">
        <v>734</v>
      </c>
      <c r="B738" s="26">
        <f>_xlfn.XLOOKUP(C738,purchase!C:C,pcon!B:B,"")</f>
        <v/>
      </c>
      <c r="C738" s="4" t="n"/>
      <c r="D738" s="29">
        <f>_xlfn.XLOOKUP(C738,purchase!C:C,pcon!D:D,"")</f>
        <v/>
      </c>
      <c r="E738" s="29">
        <f>_xlfn.XLOOKUP(C738,purchase!C:C,pcon!E:E,"")</f>
        <v/>
      </c>
      <c r="F738" s="4" t="n"/>
      <c r="G738" s="27" t="n"/>
      <c r="H738" s="28" t="n"/>
      <c r="I738" s="4" t="n"/>
      <c r="J738" s="4" t="n"/>
      <c r="K738" s="4" t="n"/>
      <c r="L738" s="30">
        <f>IF(J738="","",J738-K738)</f>
        <v/>
      </c>
      <c r="M738" s="4" t="n"/>
      <c r="N738" s="30">
        <f>IF(L738="","",L738-M738)</f>
        <v/>
      </c>
      <c r="O738" s="31" t="n"/>
      <c r="P738" s="32">
        <f>IF(O738="","",N738 * O738)</f>
        <v/>
      </c>
      <c r="Q738" s="10">
        <f>_xlfn.XLOOKUP(C738,pcon!C:C,pcon!L:L,"")</f>
        <v/>
      </c>
      <c r="R738" s="98">
        <f>(Q738 / 80) * (O738 * 100)</f>
        <v/>
      </c>
      <c r="S738" s="31" t="n"/>
      <c r="T738" s="31" t="n"/>
      <c r="U738" s="33">
        <f>IF(N738="","",R738 * N738)</f>
        <v/>
      </c>
      <c r="V738" s="4" t="n"/>
      <c r="W738" s="33">
        <f>IF(S738&amp;U738="","",U738 * S738)</f>
        <v/>
      </c>
      <c r="X738" s="33">
        <f>IF(W738="","",U738 + W738)</f>
        <v/>
      </c>
      <c r="Y738" s="33">
        <f>IF(T738="","",U738 * T738)</f>
        <v/>
      </c>
      <c r="Z738" s="34">
        <f>IF(U738="","",X738-V738-Y738)</f>
        <v/>
      </c>
    </row>
    <row r="739">
      <c r="A739" s="25" t="n">
        <v>735</v>
      </c>
      <c r="B739" s="26">
        <f>_xlfn.XLOOKUP(C739,purchase!C:C,pcon!B:B,"")</f>
        <v/>
      </c>
      <c r="C739" s="4" t="n"/>
      <c r="D739" s="29">
        <f>_xlfn.XLOOKUP(C739,purchase!C:C,pcon!D:D,"")</f>
        <v/>
      </c>
      <c r="E739" s="29">
        <f>_xlfn.XLOOKUP(C739,purchase!C:C,pcon!E:E,"")</f>
        <v/>
      </c>
      <c r="F739" s="4" t="n"/>
      <c r="G739" s="27" t="n"/>
      <c r="H739" s="28" t="n"/>
      <c r="I739" s="4" t="n"/>
      <c r="J739" s="4" t="n"/>
      <c r="K739" s="4" t="n"/>
      <c r="L739" s="30">
        <f>IF(J739="","",J739-K739)</f>
        <v/>
      </c>
      <c r="M739" s="4" t="n"/>
      <c r="N739" s="30">
        <f>IF(L739="","",L739-M739)</f>
        <v/>
      </c>
      <c r="O739" s="31" t="n"/>
      <c r="P739" s="32">
        <f>IF(O739="","",N739 * O739)</f>
        <v/>
      </c>
      <c r="Q739" s="10">
        <f>_xlfn.XLOOKUP(C739,pcon!C:C,pcon!L:L,"")</f>
        <v/>
      </c>
      <c r="R739" s="98">
        <f>(Q739 / 80) * (O739 * 100)</f>
        <v/>
      </c>
      <c r="S739" s="31" t="n"/>
      <c r="T739" s="31" t="n"/>
      <c r="U739" s="33">
        <f>IF(N739="","",R739 * N739)</f>
        <v/>
      </c>
      <c r="V739" s="4" t="n"/>
      <c r="W739" s="33">
        <f>IF(S739&amp;U739="","",U739 * S739)</f>
        <v/>
      </c>
      <c r="X739" s="33">
        <f>IF(W739="","",U739 + W739)</f>
        <v/>
      </c>
      <c r="Y739" s="33">
        <f>IF(T739="","",U739 * T739)</f>
        <v/>
      </c>
      <c r="Z739" s="34">
        <f>IF(U739="","",X739-V739-Y739)</f>
        <v/>
      </c>
    </row>
    <row r="740">
      <c r="A740" s="25" t="n">
        <v>736</v>
      </c>
      <c r="B740" s="26">
        <f>_xlfn.XLOOKUP(C740,purchase!C:C,pcon!B:B,"")</f>
        <v/>
      </c>
      <c r="C740" s="4" t="n"/>
      <c r="D740" s="29">
        <f>_xlfn.XLOOKUP(C740,purchase!C:C,pcon!D:D,"")</f>
        <v/>
      </c>
      <c r="E740" s="29">
        <f>_xlfn.XLOOKUP(C740,purchase!C:C,pcon!E:E,"")</f>
        <v/>
      </c>
      <c r="F740" s="4" t="n"/>
      <c r="G740" s="27" t="n"/>
      <c r="H740" s="28" t="n"/>
      <c r="I740" s="4" t="n"/>
      <c r="J740" s="4" t="n"/>
      <c r="K740" s="4" t="n"/>
      <c r="L740" s="30">
        <f>IF(J740="","",J740-K740)</f>
        <v/>
      </c>
      <c r="M740" s="4" t="n"/>
      <c r="N740" s="30">
        <f>IF(L740="","",L740-M740)</f>
        <v/>
      </c>
      <c r="O740" s="31" t="n"/>
      <c r="P740" s="32">
        <f>IF(O740="","",N740 * O740)</f>
        <v/>
      </c>
      <c r="Q740" s="10">
        <f>_xlfn.XLOOKUP(C740,pcon!C:C,pcon!L:L,"")</f>
        <v/>
      </c>
      <c r="R740" s="98">
        <f>(Q740 / 80) * (O740 * 100)</f>
        <v/>
      </c>
      <c r="S740" s="31" t="n"/>
      <c r="T740" s="31" t="n"/>
      <c r="U740" s="33">
        <f>IF(N740="","",R740 * N740)</f>
        <v/>
      </c>
      <c r="V740" s="4" t="n"/>
      <c r="W740" s="33">
        <f>IF(S740&amp;U740="","",U740 * S740)</f>
        <v/>
      </c>
      <c r="X740" s="33">
        <f>IF(W740="","",U740 + W740)</f>
        <v/>
      </c>
      <c r="Y740" s="33">
        <f>IF(T740="","",U740 * T740)</f>
        <v/>
      </c>
      <c r="Z740" s="34">
        <f>IF(U740="","",X740-V740-Y740)</f>
        <v/>
      </c>
    </row>
    <row r="741">
      <c r="A741" s="25" t="n">
        <v>737</v>
      </c>
      <c r="B741" s="26">
        <f>_xlfn.XLOOKUP(C741,purchase!C:C,pcon!B:B,"")</f>
        <v/>
      </c>
      <c r="C741" s="4" t="n"/>
      <c r="D741" s="29">
        <f>_xlfn.XLOOKUP(C741,purchase!C:C,pcon!D:D,"")</f>
        <v/>
      </c>
      <c r="E741" s="29">
        <f>_xlfn.XLOOKUP(C741,purchase!C:C,pcon!E:E,"")</f>
        <v/>
      </c>
      <c r="F741" s="4" t="n"/>
      <c r="G741" s="27" t="n"/>
      <c r="H741" s="28" t="n"/>
      <c r="I741" s="4" t="n"/>
      <c r="J741" s="4" t="n"/>
      <c r="K741" s="4" t="n"/>
      <c r="L741" s="30">
        <f>IF(J741="","",J741-K741)</f>
        <v/>
      </c>
      <c r="M741" s="4" t="n"/>
      <c r="N741" s="30">
        <f>IF(L741="","",L741-M741)</f>
        <v/>
      </c>
      <c r="O741" s="31" t="n"/>
      <c r="P741" s="32">
        <f>IF(O741="","",N741 * O741)</f>
        <v/>
      </c>
      <c r="Q741" s="10">
        <f>_xlfn.XLOOKUP(C741,pcon!C:C,pcon!L:L,"")</f>
        <v/>
      </c>
      <c r="R741" s="98">
        <f>(Q741 / 80) * (O741 * 100)</f>
        <v/>
      </c>
      <c r="S741" s="31" t="n"/>
      <c r="T741" s="31" t="n"/>
      <c r="U741" s="33">
        <f>IF(N741="","",R741 * N741)</f>
        <v/>
      </c>
      <c r="V741" s="4" t="n"/>
      <c r="W741" s="33">
        <f>IF(S741&amp;U741="","",U741 * S741)</f>
        <v/>
      </c>
      <c r="X741" s="33">
        <f>IF(W741="","",U741 + W741)</f>
        <v/>
      </c>
      <c r="Y741" s="33">
        <f>IF(T741="","",U741 * T741)</f>
        <v/>
      </c>
      <c r="Z741" s="34">
        <f>IF(U741="","",X741-V741-Y741)</f>
        <v/>
      </c>
    </row>
    <row r="742">
      <c r="A742" s="25" t="n">
        <v>738</v>
      </c>
      <c r="B742" s="26">
        <f>_xlfn.XLOOKUP(C742,purchase!C:C,pcon!B:B,"")</f>
        <v/>
      </c>
      <c r="C742" s="4" t="n"/>
      <c r="D742" s="29">
        <f>_xlfn.XLOOKUP(C742,purchase!C:C,pcon!D:D,"")</f>
        <v/>
      </c>
      <c r="E742" s="29">
        <f>_xlfn.XLOOKUP(C742,purchase!C:C,pcon!E:E,"")</f>
        <v/>
      </c>
      <c r="F742" s="4" t="n"/>
      <c r="G742" s="27" t="n"/>
      <c r="H742" s="28" t="n"/>
      <c r="I742" s="4" t="n"/>
      <c r="J742" s="4" t="n"/>
      <c r="K742" s="4" t="n"/>
      <c r="L742" s="30">
        <f>IF(J742="","",J742-K742)</f>
        <v/>
      </c>
      <c r="M742" s="4" t="n"/>
      <c r="N742" s="30">
        <f>IF(L742="","",L742-M742)</f>
        <v/>
      </c>
      <c r="O742" s="31" t="n"/>
      <c r="P742" s="32">
        <f>IF(O742="","",N742 * O742)</f>
        <v/>
      </c>
      <c r="Q742" s="10">
        <f>_xlfn.XLOOKUP(C742,pcon!C:C,pcon!L:L,"")</f>
        <v/>
      </c>
      <c r="R742" s="98">
        <f>(Q742 / 80) * (O742 * 100)</f>
        <v/>
      </c>
      <c r="S742" s="31" t="n"/>
      <c r="T742" s="31" t="n"/>
      <c r="U742" s="33">
        <f>IF(N742="","",R742 * N742)</f>
        <v/>
      </c>
      <c r="V742" s="4" t="n"/>
      <c r="W742" s="33">
        <f>IF(S742&amp;U742="","",U742 * S742)</f>
        <v/>
      </c>
      <c r="X742" s="33">
        <f>IF(W742="","",U742 + W742)</f>
        <v/>
      </c>
      <c r="Y742" s="33">
        <f>IF(T742="","",U742 * T742)</f>
        <v/>
      </c>
      <c r="Z742" s="34">
        <f>IF(U742="","",X742-V742-Y742)</f>
        <v/>
      </c>
    </row>
    <row r="743">
      <c r="A743" s="25" t="n">
        <v>739</v>
      </c>
      <c r="B743" s="26">
        <f>_xlfn.XLOOKUP(C743,purchase!C:C,pcon!B:B,"")</f>
        <v/>
      </c>
      <c r="C743" s="4" t="n"/>
      <c r="D743" s="29">
        <f>_xlfn.XLOOKUP(C743,purchase!C:C,pcon!D:D,"")</f>
        <v/>
      </c>
      <c r="E743" s="29">
        <f>_xlfn.XLOOKUP(C743,purchase!C:C,pcon!E:E,"")</f>
        <v/>
      </c>
      <c r="F743" s="4" t="n"/>
      <c r="G743" s="27" t="n"/>
      <c r="H743" s="28" t="n"/>
      <c r="I743" s="4" t="n"/>
      <c r="J743" s="4" t="n"/>
      <c r="K743" s="4" t="n"/>
      <c r="L743" s="30">
        <f>IF(J743="","",J743-K743)</f>
        <v/>
      </c>
      <c r="M743" s="4" t="n"/>
      <c r="N743" s="30">
        <f>IF(L743="","",L743-M743)</f>
        <v/>
      </c>
      <c r="O743" s="31" t="n"/>
      <c r="P743" s="32">
        <f>IF(O743="","",N743 * O743)</f>
        <v/>
      </c>
      <c r="Q743" s="10">
        <f>_xlfn.XLOOKUP(C743,pcon!C:C,pcon!L:L,"")</f>
        <v/>
      </c>
      <c r="R743" s="98">
        <f>(Q743 / 80) * (O743 * 100)</f>
        <v/>
      </c>
      <c r="S743" s="31" t="n"/>
      <c r="T743" s="31" t="n"/>
      <c r="U743" s="33">
        <f>IF(N743="","",R743 * N743)</f>
        <v/>
      </c>
      <c r="V743" s="4" t="n"/>
      <c r="W743" s="33">
        <f>IF(S743&amp;U743="","",U743 * S743)</f>
        <v/>
      </c>
      <c r="X743" s="33">
        <f>IF(W743="","",U743 + W743)</f>
        <v/>
      </c>
      <c r="Y743" s="33">
        <f>IF(T743="","",U743 * T743)</f>
        <v/>
      </c>
      <c r="Z743" s="34">
        <f>IF(U743="","",X743-V743-Y743)</f>
        <v/>
      </c>
    </row>
    <row r="744">
      <c r="A744" s="25" t="n">
        <v>740</v>
      </c>
      <c r="B744" s="26">
        <f>_xlfn.XLOOKUP(C744,purchase!C:C,pcon!B:B,"")</f>
        <v/>
      </c>
      <c r="C744" s="4" t="n"/>
      <c r="D744" s="29">
        <f>_xlfn.XLOOKUP(C744,purchase!C:C,pcon!D:D,"")</f>
        <v/>
      </c>
      <c r="E744" s="29">
        <f>_xlfn.XLOOKUP(C744,purchase!C:C,pcon!E:E,"")</f>
        <v/>
      </c>
      <c r="F744" s="4" t="n"/>
      <c r="G744" s="27" t="n"/>
      <c r="H744" s="28" t="n"/>
      <c r="I744" s="4" t="n"/>
      <c r="J744" s="4" t="n"/>
      <c r="K744" s="4" t="n"/>
      <c r="L744" s="30">
        <f>IF(J744="","",J744-K744)</f>
        <v/>
      </c>
      <c r="M744" s="4" t="n"/>
      <c r="N744" s="30">
        <f>IF(L744="","",L744-M744)</f>
        <v/>
      </c>
      <c r="O744" s="31" t="n"/>
      <c r="P744" s="32">
        <f>IF(O744="","",N744 * O744)</f>
        <v/>
      </c>
      <c r="Q744" s="10">
        <f>_xlfn.XLOOKUP(C744,pcon!C:C,pcon!L:L,"")</f>
        <v/>
      </c>
      <c r="R744" s="98">
        <f>(Q744 / 80) * (O744 * 100)</f>
        <v/>
      </c>
      <c r="S744" s="31" t="n"/>
      <c r="T744" s="31" t="n"/>
      <c r="U744" s="33">
        <f>IF(N744="","",R744 * N744)</f>
        <v/>
      </c>
      <c r="V744" s="4" t="n"/>
      <c r="W744" s="33">
        <f>IF(S744&amp;U744="","",U744 * S744)</f>
        <v/>
      </c>
      <c r="X744" s="33">
        <f>IF(W744="","",U744 + W744)</f>
        <v/>
      </c>
      <c r="Y744" s="33">
        <f>IF(T744="","",U744 * T744)</f>
        <v/>
      </c>
      <c r="Z744" s="34">
        <f>IF(U744="","",X744-V744-Y744)</f>
        <v/>
      </c>
    </row>
    <row r="745">
      <c r="A745" s="25" t="n">
        <v>741</v>
      </c>
      <c r="B745" s="26">
        <f>_xlfn.XLOOKUP(C745,purchase!C:C,pcon!B:B,"")</f>
        <v/>
      </c>
      <c r="C745" s="4" t="n"/>
      <c r="D745" s="29">
        <f>_xlfn.XLOOKUP(C745,purchase!C:C,pcon!D:D,"")</f>
        <v/>
      </c>
      <c r="E745" s="29">
        <f>_xlfn.XLOOKUP(C745,purchase!C:C,pcon!E:E,"")</f>
        <v/>
      </c>
      <c r="F745" s="4" t="n"/>
      <c r="G745" s="27" t="n"/>
      <c r="H745" s="28" t="n"/>
      <c r="I745" s="4" t="n"/>
      <c r="J745" s="4" t="n"/>
      <c r="K745" s="4" t="n"/>
      <c r="L745" s="30">
        <f>IF(J745="","",J745-K745)</f>
        <v/>
      </c>
      <c r="M745" s="4" t="n"/>
      <c r="N745" s="30">
        <f>IF(L745="","",L745-M745)</f>
        <v/>
      </c>
      <c r="O745" s="31" t="n"/>
      <c r="P745" s="32">
        <f>IF(O745="","",N745 * O745)</f>
        <v/>
      </c>
      <c r="Q745" s="10">
        <f>_xlfn.XLOOKUP(C745,pcon!C:C,pcon!L:L,"")</f>
        <v/>
      </c>
      <c r="R745" s="98">
        <f>(Q745 / 80) * (O745 * 100)</f>
        <v/>
      </c>
      <c r="S745" s="31" t="n"/>
      <c r="T745" s="31" t="n"/>
      <c r="U745" s="33">
        <f>IF(N745="","",R745 * N745)</f>
        <v/>
      </c>
      <c r="V745" s="4" t="n"/>
      <c r="W745" s="33">
        <f>IF(S745&amp;U745="","",U745 * S745)</f>
        <v/>
      </c>
      <c r="X745" s="33">
        <f>IF(W745="","",U745 + W745)</f>
        <v/>
      </c>
      <c r="Y745" s="33">
        <f>IF(T745="","",U745 * T745)</f>
        <v/>
      </c>
      <c r="Z745" s="34">
        <f>IF(U745="","",X745-V745-Y745)</f>
        <v/>
      </c>
    </row>
    <row r="746">
      <c r="A746" s="25" t="n">
        <v>742</v>
      </c>
      <c r="B746" s="26">
        <f>_xlfn.XLOOKUP(C746,purchase!C:C,pcon!B:B,"")</f>
        <v/>
      </c>
      <c r="C746" s="4" t="n"/>
      <c r="D746" s="29">
        <f>_xlfn.XLOOKUP(C746,purchase!C:C,pcon!D:D,"")</f>
        <v/>
      </c>
      <c r="E746" s="29">
        <f>_xlfn.XLOOKUP(C746,purchase!C:C,pcon!E:E,"")</f>
        <v/>
      </c>
      <c r="F746" s="4" t="n"/>
      <c r="G746" s="27" t="n"/>
      <c r="H746" s="28" t="n"/>
      <c r="I746" s="4" t="n"/>
      <c r="J746" s="4" t="n"/>
      <c r="K746" s="4" t="n"/>
      <c r="L746" s="30">
        <f>IF(J746="","",J746-K746)</f>
        <v/>
      </c>
      <c r="M746" s="4" t="n"/>
      <c r="N746" s="30">
        <f>IF(L746="","",L746-M746)</f>
        <v/>
      </c>
      <c r="O746" s="31" t="n"/>
      <c r="P746" s="32">
        <f>IF(O746="","",N746 * O746)</f>
        <v/>
      </c>
      <c r="Q746" s="10">
        <f>_xlfn.XLOOKUP(C746,pcon!C:C,pcon!L:L,"")</f>
        <v/>
      </c>
      <c r="R746" s="98">
        <f>(Q746 / 80) * (O746 * 100)</f>
        <v/>
      </c>
      <c r="S746" s="31" t="n"/>
      <c r="T746" s="31" t="n"/>
      <c r="U746" s="33">
        <f>IF(N746="","",R746 * N746)</f>
        <v/>
      </c>
      <c r="V746" s="4" t="n"/>
      <c r="W746" s="33">
        <f>IF(S746&amp;U746="","",U746 * S746)</f>
        <v/>
      </c>
      <c r="X746" s="33">
        <f>IF(W746="","",U746 + W746)</f>
        <v/>
      </c>
      <c r="Y746" s="33">
        <f>IF(T746="","",U746 * T746)</f>
        <v/>
      </c>
      <c r="Z746" s="34">
        <f>IF(U746="","",X746-V746-Y746)</f>
        <v/>
      </c>
    </row>
    <row r="747">
      <c r="A747" s="25" t="n">
        <v>743</v>
      </c>
      <c r="B747" s="26">
        <f>_xlfn.XLOOKUP(C747,purchase!C:C,pcon!B:B,"")</f>
        <v/>
      </c>
      <c r="C747" s="4" t="n"/>
      <c r="D747" s="29">
        <f>_xlfn.XLOOKUP(C747,purchase!C:C,pcon!D:D,"")</f>
        <v/>
      </c>
      <c r="E747" s="29">
        <f>_xlfn.XLOOKUP(C747,purchase!C:C,pcon!E:E,"")</f>
        <v/>
      </c>
      <c r="F747" s="4" t="n"/>
      <c r="G747" s="27" t="n"/>
      <c r="H747" s="28" t="n"/>
      <c r="I747" s="4" t="n"/>
      <c r="J747" s="4" t="n"/>
      <c r="K747" s="4" t="n"/>
      <c r="L747" s="30">
        <f>IF(J747="","",J747-K747)</f>
        <v/>
      </c>
      <c r="M747" s="4" t="n"/>
      <c r="N747" s="30">
        <f>IF(L747="","",L747-M747)</f>
        <v/>
      </c>
      <c r="O747" s="31" t="n"/>
      <c r="P747" s="32">
        <f>IF(O747="","",N747 * O747)</f>
        <v/>
      </c>
      <c r="Q747" s="10">
        <f>_xlfn.XLOOKUP(C747,pcon!C:C,pcon!L:L,"")</f>
        <v/>
      </c>
      <c r="R747" s="98">
        <f>(Q747 / 80) * (O747 * 100)</f>
        <v/>
      </c>
      <c r="S747" s="31" t="n"/>
      <c r="T747" s="31" t="n"/>
      <c r="U747" s="33">
        <f>IF(N747="","",R747 * N747)</f>
        <v/>
      </c>
      <c r="V747" s="4" t="n"/>
      <c r="W747" s="33">
        <f>IF(S747&amp;U747="","",U747 * S747)</f>
        <v/>
      </c>
      <c r="X747" s="33">
        <f>IF(W747="","",U747 + W747)</f>
        <v/>
      </c>
      <c r="Y747" s="33">
        <f>IF(T747="","",U747 * T747)</f>
        <v/>
      </c>
      <c r="Z747" s="34">
        <f>IF(U747="","",X747-V747-Y747)</f>
        <v/>
      </c>
    </row>
    <row r="748">
      <c r="A748" s="25" t="n">
        <v>744</v>
      </c>
      <c r="B748" s="26">
        <f>_xlfn.XLOOKUP(C748,purchase!C:C,pcon!B:B,"")</f>
        <v/>
      </c>
      <c r="C748" s="4" t="n"/>
      <c r="D748" s="29">
        <f>_xlfn.XLOOKUP(C748,purchase!C:C,pcon!D:D,"")</f>
        <v/>
      </c>
      <c r="E748" s="29">
        <f>_xlfn.XLOOKUP(C748,purchase!C:C,pcon!E:E,"")</f>
        <v/>
      </c>
      <c r="F748" s="4" t="n"/>
      <c r="G748" s="27" t="n"/>
      <c r="H748" s="28" t="n"/>
      <c r="I748" s="4" t="n"/>
      <c r="J748" s="4" t="n"/>
      <c r="K748" s="4" t="n"/>
      <c r="L748" s="30">
        <f>IF(J748="","",J748-K748)</f>
        <v/>
      </c>
      <c r="M748" s="4" t="n"/>
      <c r="N748" s="30">
        <f>IF(L748="","",L748-M748)</f>
        <v/>
      </c>
      <c r="O748" s="31" t="n"/>
      <c r="P748" s="32">
        <f>IF(O748="","",N748 * O748)</f>
        <v/>
      </c>
      <c r="Q748" s="10">
        <f>_xlfn.XLOOKUP(C748,pcon!C:C,pcon!L:L,"")</f>
        <v/>
      </c>
      <c r="R748" s="98">
        <f>(Q748 / 80) * (O748 * 100)</f>
        <v/>
      </c>
      <c r="S748" s="31" t="n"/>
      <c r="T748" s="31" t="n"/>
      <c r="U748" s="33">
        <f>IF(N748="","",R748 * N748)</f>
        <v/>
      </c>
      <c r="V748" s="4" t="n"/>
      <c r="W748" s="33">
        <f>IF(S748&amp;U748="","",U748 * S748)</f>
        <v/>
      </c>
      <c r="X748" s="33">
        <f>IF(W748="","",U748 + W748)</f>
        <v/>
      </c>
      <c r="Y748" s="33">
        <f>IF(T748="","",U748 * T748)</f>
        <v/>
      </c>
      <c r="Z748" s="34">
        <f>IF(U748="","",X748-V748-Y748)</f>
        <v/>
      </c>
    </row>
    <row r="749">
      <c r="A749" s="25" t="n">
        <v>745</v>
      </c>
      <c r="B749" s="26">
        <f>_xlfn.XLOOKUP(C749,purchase!C:C,pcon!B:B,"")</f>
        <v/>
      </c>
      <c r="C749" s="4" t="n"/>
      <c r="D749" s="29">
        <f>_xlfn.XLOOKUP(C749,purchase!C:C,pcon!D:D,"")</f>
        <v/>
      </c>
      <c r="E749" s="29">
        <f>_xlfn.XLOOKUP(C749,purchase!C:C,pcon!E:E,"")</f>
        <v/>
      </c>
      <c r="F749" s="4" t="n"/>
      <c r="G749" s="27" t="n"/>
      <c r="H749" s="28" t="n"/>
      <c r="I749" s="4" t="n"/>
      <c r="J749" s="4" t="n"/>
      <c r="K749" s="4" t="n"/>
      <c r="L749" s="30">
        <f>IF(J749="","",J749-K749)</f>
        <v/>
      </c>
      <c r="M749" s="4" t="n"/>
      <c r="N749" s="30">
        <f>IF(L749="","",L749-M749)</f>
        <v/>
      </c>
      <c r="O749" s="31" t="n"/>
      <c r="P749" s="32">
        <f>IF(O749="","",N749 * O749)</f>
        <v/>
      </c>
      <c r="Q749" s="10">
        <f>_xlfn.XLOOKUP(C749,pcon!C:C,pcon!L:L,"")</f>
        <v/>
      </c>
      <c r="R749" s="98">
        <f>(Q749 / 80) * (O749 * 100)</f>
        <v/>
      </c>
      <c r="S749" s="31" t="n"/>
      <c r="T749" s="31" t="n"/>
      <c r="U749" s="33">
        <f>IF(N749="","",R749 * N749)</f>
        <v/>
      </c>
      <c r="V749" s="4" t="n"/>
      <c r="W749" s="33">
        <f>IF(S749&amp;U749="","",U749 * S749)</f>
        <v/>
      </c>
      <c r="X749" s="33">
        <f>IF(W749="","",U749 + W749)</f>
        <v/>
      </c>
      <c r="Y749" s="33">
        <f>IF(T749="","",U749 * T749)</f>
        <v/>
      </c>
      <c r="Z749" s="34">
        <f>IF(U749="","",X749-V749-Y749)</f>
        <v/>
      </c>
    </row>
    <row r="750">
      <c r="A750" s="25" t="n">
        <v>746</v>
      </c>
      <c r="B750" s="26">
        <f>_xlfn.XLOOKUP(C750,purchase!C:C,pcon!B:B,"")</f>
        <v/>
      </c>
      <c r="C750" s="4" t="n"/>
      <c r="D750" s="29">
        <f>_xlfn.XLOOKUP(C750,purchase!C:C,pcon!D:D,"")</f>
        <v/>
      </c>
      <c r="E750" s="29">
        <f>_xlfn.XLOOKUP(C750,purchase!C:C,pcon!E:E,"")</f>
        <v/>
      </c>
      <c r="F750" s="4" t="n"/>
      <c r="G750" s="27" t="n"/>
      <c r="H750" s="28" t="n"/>
      <c r="I750" s="4" t="n"/>
      <c r="J750" s="4" t="n"/>
      <c r="K750" s="4" t="n"/>
      <c r="L750" s="30">
        <f>IF(J750="","",J750-K750)</f>
        <v/>
      </c>
      <c r="M750" s="4" t="n"/>
      <c r="N750" s="30">
        <f>IF(L750="","",L750-M750)</f>
        <v/>
      </c>
      <c r="O750" s="31" t="n"/>
      <c r="P750" s="32">
        <f>IF(O750="","",N750 * O750)</f>
        <v/>
      </c>
      <c r="Q750" s="10">
        <f>_xlfn.XLOOKUP(C750,pcon!C:C,pcon!L:L,"")</f>
        <v/>
      </c>
      <c r="R750" s="98">
        <f>(Q750 / 80) * (O750 * 100)</f>
        <v/>
      </c>
      <c r="S750" s="31" t="n"/>
      <c r="T750" s="31" t="n"/>
      <c r="U750" s="33">
        <f>IF(N750="","",R750 * N750)</f>
        <v/>
      </c>
      <c r="V750" s="4" t="n"/>
      <c r="W750" s="33">
        <f>IF(S750&amp;U750="","",U750 * S750)</f>
        <v/>
      </c>
      <c r="X750" s="33">
        <f>IF(W750="","",U750 + W750)</f>
        <v/>
      </c>
      <c r="Y750" s="33">
        <f>IF(T750="","",U750 * T750)</f>
        <v/>
      </c>
      <c r="Z750" s="34">
        <f>IF(U750="","",X750-V750-Y750)</f>
        <v/>
      </c>
    </row>
    <row r="751">
      <c r="A751" s="25" t="n">
        <v>747</v>
      </c>
      <c r="B751" s="26">
        <f>_xlfn.XLOOKUP(C751,purchase!C:C,pcon!B:B,"")</f>
        <v/>
      </c>
      <c r="C751" s="4" t="n"/>
      <c r="D751" s="29">
        <f>_xlfn.XLOOKUP(C751,purchase!C:C,pcon!D:D,"")</f>
        <v/>
      </c>
      <c r="E751" s="29">
        <f>_xlfn.XLOOKUP(C751,purchase!C:C,pcon!E:E,"")</f>
        <v/>
      </c>
      <c r="F751" s="4" t="n"/>
      <c r="G751" s="27" t="n"/>
      <c r="H751" s="28" t="n"/>
      <c r="I751" s="4" t="n"/>
      <c r="J751" s="4" t="n"/>
      <c r="K751" s="4" t="n"/>
      <c r="L751" s="30">
        <f>IF(J751="","",J751-K751)</f>
        <v/>
      </c>
      <c r="M751" s="4" t="n"/>
      <c r="N751" s="30">
        <f>IF(L751="","",L751-M751)</f>
        <v/>
      </c>
      <c r="O751" s="31" t="n"/>
      <c r="P751" s="32">
        <f>IF(O751="","",N751 * O751)</f>
        <v/>
      </c>
      <c r="Q751" s="10">
        <f>_xlfn.XLOOKUP(C751,pcon!C:C,pcon!L:L,"")</f>
        <v/>
      </c>
      <c r="R751" s="98">
        <f>(Q751 / 80) * (O751 * 100)</f>
        <v/>
      </c>
      <c r="S751" s="31" t="n"/>
      <c r="T751" s="31" t="n"/>
      <c r="U751" s="33">
        <f>IF(N751="","",R751 * N751)</f>
        <v/>
      </c>
      <c r="V751" s="4" t="n"/>
      <c r="W751" s="33">
        <f>IF(S751&amp;U751="","",U751 * S751)</f>
        <v/>
      </c>
      <c r="X751" s="33">
        <f>IF(W751="","",U751 + W751)</f>
        <v/>
      </c>
      <c r="Y751" s="33">
        <f>IF(T751="","",U751 * T751)</f>
        <v/>
      </c>
      <c r="Z751" s="34">
        <f>IF(U751="","",X751-V751-Y751)</f>
        <v/>
      </c>
    </row>
    <row r="752">
      <c r="A752" s="25" t="n">
        <v>748</v>
      </c>
      <c r="B752" s="26">
        <f>_xlfn.XLOOKUP(C752,purchase!C:C,pcon!B:B,"")</f>
        <v/>
      </c>
      <c r="C752" s="4" t="n"/>
      <c r="D752" s="29">
        <f>_xlfn.XLOOKUP(C752,purchase!C:C,pcon!D:D,"")</f>
        <v/>
      </c>
      <c r="E752" s="29">
        <f>_xlfn.XLOOKUP(C752,purchase!C:C,pcon!E:E,"")</f>
        <v/>
      </c>
      <c r="F752" s="4" t="n"/>
      <c r="G752" s="27" t="n"/>
      <c r="H752" s="28" t="n"/>
      <c r="I752" s="4" t="n"/>
      <c r="J752" s="4" t="n"/>
      <c r="K752" s="4" t="n"/>
      <c r="L752" s="30">
        <f>IF(J752="","",J752-K752)</f>
        <v/>
      </c>
      <c r="M752" s="4" t="n"/>
      <c r="N752" s="30">
        <f>IF(L752="","",L752-M752)</f>
        <v/>
      </c>
      <c r="O752" s="31" t="n"/>
      <c r="P752" s="32">
        <f>IF(O752="","",N752 * O752)</f>
        <v/>
      </c>
      <c r="Q752" s="10">
        <f>_xlfn.XLOOKUP(C752,pcon!C:C,pcon!L:L,"")</f>
        <v/>
      </c>
      <c r="R752" s="98">
        <f>(Q752 / 80) * (O752 * 100)</f>
        <v/>
      </c>
      <c r="S752" s="31" t="n"/>
      <c r="T752" s="31" t="n"/>
      <c r="U752" s="33">
        <f>IF(N752="","",R752 * N752)</f>
        <v/>
      </c>
      <c r="V752" s="4" t="n"/>
      <c r="W752" s="33">
        <f>IF(S752&amp;U752="","",U752 * S752)</f>
        <v/>
      </c>
      <c r="X752" s="33">
        <f>IF(W752="","",U752 + W752)</f>
        <v/>
      </c>
      <c r="Y752" s="33">
        <f>IF(T752="","",U752 * T752)</f>
        <v/>
      </c>
      <c r="Z752" s="34">
        <f>IF(U752="","",X752-V752-Y752)</f>
        <v/>
      </c>
    </row>
    <row r="753">
      <c r="A753" s="25" t="n">
        <v>749</v>
      </c>
      <c r="B753" s="26">
        <f>_xlfn.XLOOKUP(C753,purchase!C:C,pcon!B:B,"")</f>
        <v/>
      </c>
      <c r="C753" s="4" t="n"/>
      <c r="D753" s="29">
        <f>_xlfn.XLOOKUP(C753,purchase!C:C,pcon!D:D,"")</f>
        <v/>
      </c>
      <c r="E753" s="29">
        <f>_xlfn.XLOOKUP(C753,purchase!C:C,pcon!E:E,"")</f>
        <v/>
      </c>
      <c r="F753" s="4" t="n"/>
      <c r="G753" s="27" t="n"/>
      <c r="H753" s="28" t="n"/>
      <c r="I753" s="4" t="n"/>
      <c r="J753" s="4" t="n"/>
      <c r="K753" s="4" t="n"/>
      <c r="L753" s="30">
        <f>IF(J753="","",J753-K753)</f>
        <v/>
      </c>
      <c r="M753" s="4" t="n"/>
      <c r="N753" s="30">
        <f>IF(L753="","",L753-M753)</f>
        <v/>
      </c>
      <c r="O753" s="31" t="n"/>
      <c r="P753" s="32">
        <f>IF(O753="","",N753 * O753)</f>
        <v/>
      </c>
      <c r="Q753" s="10">
        <f>_xlfn.XLOOKUP(C753,pcon!C:C,pcon!L:L,"")</f>
        <v/>
      </c>
      <c r="R753" s="98">
        <f>(Q753 / 80) * (O753 * 100)</f>
        <v/>
      </c>
      <c r="S753" s="31" t="n"/>
      <c r="T753" s="31" t="n"/>
      <c r="U753" s="33">
        <f>IF(N753="","",R753 * N753)</f>
        <v/>
      </c>
      <c r="V753" s="4" t="n"/>
      <c r="W753" s="33">
        <f>IF(S753&amp;U753="","",U753 * S753)</f>
        <v/>
      </c>
      <c r="X753" s="33">
        <f>IF(W753="","",U753 + W753)</f>
        <v/>
      </c>
      <c r="Y753" s="33">
        <f>IF(T753="","",U753 * T753)</f>
        <v/>
      </c>
      <c r="Z753" s="34">
        <f>IF(U753="","",X753-V753-Y753)</f>
        <v/>
      </c>
    </row>
    <row r="754">
      <c r="A754" s="25" t="n">
        <v>750</v>
      </c>
      <c r="B754" s="26">
        <f>_xlfn.XLOOKUP(C754,purchase!C:C,pcon!B:B,"")</f>
        <v/>
      </c>
      <c r="C754" s="4" t="n"/>
      <c r="D754" s="29">
        <f>_xlfn.XLOOKUP(C754,purchase!C:C,pcon!D:D,"")</f>
        <v/>
      </c>
      <c r="E754" s="29">
        <f>_xlfn.XLOOKUP(C754,purchase!C:C,pcon!E:E,"")</f>
        <v/>
      </c>
      <c r="F754" s="4" t="n"/>
      <c r="G754" s="27" t="n"/>
      <c r="H754" s="28" t="n"/>
      <c r="I754" s="4" t="n"/>
      <c r="J754" s="4" t="n"/>
      <c r="K754" s="4" t="n"/>
      <c r="L754" s="30">
        <f>IF(J754="","",J754-K754)</f>
        <v/>
      </c>
      <c r="M754" s="4" t="n"/>
      <c r="N754" s="30">
        <f>IF(L754="","",L754-M754)</f>
        <v/>
      </c>
      <c r="O754" s="31" t="n"/>
      <c r="P754" s="32">
        <f>IF(O754="","",N754 * O754)</f>
        <v/>
      </c>
      <c r="Q754" s="10">
        <f>_xlfn.XLOOKUP(C754,pcon!C:C,pcon!L:L,"")</f>
        <v/>
      </c>
      <c r="R754" s="98">
        <f>(Q754 / 80) * (O754 * 100)</f>
        <v/>
      </c>
      <c r="S754" s="31" t="n"/>
      <c r="T754" s="31" t="n"/>
      <c r="U754" s="33">
        <f>IF(N754="","",R754 * N754)</f>
        <v/>
      </c>
      <c r="V754" s="4" t="n"/>
      <c r="W754" s="33">
        <f>IF(S754&amp;U754="","",U754 * S754)</f>
        <v/>
      </c>
      <c r="X754" s="33">
        <f>IF(W754="","",U754 + W754)</f>
        <v/>
      </c>
      <c r="Y754" s="33">
        <f>IF(T754="","",U754 * T754)</f>
        <v/>
      </c>
      <c r="Z754" s="34">
        <f>IF(U754="","",X754-V754-Y754)</f>
        <v/>
      </c>
    </row>
    <row r="755">
      <c r="A755" s="25" t="n">
        <v>751</v>
      </c>
      <c r="B755" s="26">
        <f>_xlfn.XLOOKUP(C755,purchase!C:C,pcon!B:B,"")</f>
        <v/>
      </c>
      <c r="C755" s="4" t="n"/>
      <c r="D755" s="29">
        <f>_xlfn.XLOOKUP(C755,purchase!C:C,pcon!D:D,"")</f>
        <v/>
      </c>
      <c r="E755" s="29">
        <f>_xlfn.XLOOKUP(C755,purchase!C:C,pcon!E:E,"")</f>
        <v/>
      </c>
      <c r="F755" s="4" t="n"/>
      <c r="G755" s="27" t="n"/>
      <c r="H755" s="28" t="n"/>
      <c r="I755" s="4" t="n"/>
      <c r="J755" s="4" t="n"/>
      <c r="K755" s="4" t="n"/>
      <c r="L755" s="30">
        <f>IF(J755="","",J755-K755)</f>
        <v/>
      </c>
      <c r="M755" s="4" t="n"/>
      <c r="N755" s="30">
        <f>IF(L755="","",L755-M755)</f>
        <v/>
      </c>
      <c r="O755" s="31" t="n"/>
      <c r="P755" s="32">
        <f>IF(O755="","",N755 * O755)</f>
        <v/>
      </c>
      <c r="Q755" s="10">
        <f>_xlfn.XLOOKUP(C755,pcon!C:C,pcon!L:L,"")</f>
        <v/>
      </c>
      <c r="R755" s="98">
        <f>(Q755 / 80) * (O755 * 100)</f>
        <v/>
      </c>
      <c r="S755" s="31" t="n"/>
      <c r="T755" s="31" t="n"/>
      <c r="U755" s="33">
        <f>IF(N755="","",R755 * N755)</f>
        <v/>
      </c>
      <c r="V755" s="4" t="n"/>
      <c r="W755" s="33">
        <f>IF(S755&amp;U755="","",U755 * S755)</f>
        <v/>
      </c>
      <c r="X755" s="33">
        <f>IF(W755="","",U755 + W755)</f>
        <v/>
      </c>
      <c r="Y755" s="33">
        <f>IF(T755="","",U755 * T755)</f>
        <v/>
      </c>
      <c r="Z755" s="34">
        <f>IF(U755="","",X755-V755-Y755)</f>
        <v/>
      </c>
    </row>
    <row r="756">
      <c r="A756" s="25" t="n">
        <v>752</v>
      </c>
      <c r="B756" s="26">
        <f>_xlfn.XLOOKUP(C756,purchase!C:C,pcon!B:B,"")</f>
        <v/>
      </c>
      <c r="C756" s="4" t="n"/>
      <c r="D756" s="29">
        <f>_xlfn.XLOOKUP(C756,purchase!C:C,pcon!D:D,"")</f>
        <v/>
      </c>
      <c r="E756" s="29">
        <f>_xlfn.XLOOKUP(C756,purchase!C:C,pcon!E:E,"")</f>
        <v/>
      </c>
      <c r="F756" s="4" t="n"/>
      <c r="G756" s="27" t="n"/>
      <c r="H756" s="28" t="n"/>
      <c r="I756" s="4" t="n"/>
      <c r="J756" s="4" t="n"/>
      <c r="K756" s="4" t="n"/>
      <c r="L756" s="30">
        <f>IF(J756="","",J756-K756)</f>
        <v/>
      </c>
      <c r="M756" s="4" t="n"/>
      <c r="N756" s="30">
        <f>IF(L756="","",L756-M756)</f>
        <v/>
      </c>
      <c r="O756" s="31" t="n"/>
      <c r="P756" s="32">
        <f>IF(O756="","",N756 * O756)</f>
        <v/>
      </c>
      <c r="Q756" s="10">
        <f>_xlfn.XLOOKUP(C756,pcon!C:C,pcon!L:L,"")</f>
        <v/>
      </c>
      <c r="R756" s="98">
        <f>(Q756 / 80) * (O756 * 100)</f>
        <v/>
      </c>
      <c r="S756" s="31" t="n"/>
      <c r="T756" s="31" t="n"/>
      <c r="U756" s="33">
        <f>IF(N756="","",R756 * N756)</f>
        <v/>
      </c>
      <c r="V756" s="4" t="n"/>
      <c r="W756" s="33">
        <f>IF(S756&amp;U756="","",U756 * S756)</f>
        <v/>
      </c>
      <c r="X756" s="33">
        <f>IF(W756="","",U756 + W756)</f>
        <v/>
      </c>
      <c r="Y756" s="33">
        <f>IF(T756="","",U756 * T756)</f>
        <v/>
      </c>
      <c r="Z756" s="34">
        <f>IF(U756="","",X756-V756-Y756)</f>
        <v/>
      </c>
    </row>
    <row r="757">
      <c r="A757" s="25" t="n">
        <v>753</v>
      </c>
      <c r="B757" s="26">
        <f>_xlfn.XLOOKUP(C757,purchase!C:C,pcon!B:B,"")</f>
        <v/>
      </c>
      <c r="C757" s="4" t="n"/>
      <c r="D757" s="29">
        <f>_xlfn.XLOOKUP(C757,purchase!C:C,pcon!D:D,"")</f>
        <v/>
      </c>
      <c r="E757" s="29">
        <f>_xlfn.XLOOKUP(C757,purchase!C:C,pcon!E:E,"")</f>
        <v/>
      </c>
      <c r="F757" s="4" t="n"/>
      <c r="G757" s="27" t="n"/>
      <c r="H757" s="28" t="n"/>
      <c r="I757" s="4" t="n"/>
      <c r="J757" s="4" t="n"/>
      <c r="K757" s="4" t="n"/>
      <c r="L757" s="30">
        <f>IF(J757="","",J757-K757)</f>
        <v/>
      </c>
      <c r="M757" s="4" t="n"/>
      <c r="N757" s="30">
        <f>IF(L757="","",L757-M757)</f>
        <v/>
      </c>
      <c r="O757" s="31" t="n"/>
      <c r="P757" s="32">
        <f>IF(O757="","",N757 * O757)</f>
        <v/>
      </c>
      <c r="Q757" s="10">
        <f>_xlfn.XLOOKUP(C757,pcon!C:C,pcon!L:L,"")</f>
        <v/>
      </c>
      <c r="R757" s="98">
        <f>(Q757 / 80) * (O757 * 100)</f>
        <v/>
      </c>
      <c r="S757" s="31" t="n"/>
      <c r="T757" s="31" t="n"/>
      <c r="U757" s="33">
        <f>IF(N757="","",R757 * N757)</f>
        <v/>
      </c>
      <c r="V757" s="4" t="n"/>
      <c r="W757" s="33">
        <f>IF(S757&amp;U757="","",U757 * S757)</f>
        <v/>
      </c>
      <c r="X757" s="33">
        <f>IF(W757="","",U757 + W757)</f>
        <v/>
      </c>
      <c r="Y757" s="33">
        <f>IF(T757="","",U757 * T757)</f>
        <v/>
      </c>
      <c r="Z757" s="34">
        <f>IF(U757="","",X757-V757-Y757)</f>
        <v/>
      </c>
    </row>
    <row r="758">
      <c r="A758" s="25" t="n">
        <v>754</v>
      </c>
      <c r="B758" s="26">
        <f>_xlfn.XLOOKUP(C758,purchase!C:C,pcon!B:B,"")</f>
        <v/>
      </c>
      <c r="C758" s="4" t="n"/>
      <c r="D758" s="29">
        <f>_xlfn.XLOOKUP(C758,purchase!C:C,pcon!D:D,"")</f>
        <v/>
      </c>
      <c r="E758" s="29">
        <f>_xlfn.XLOOKUP(C758,purchase!C:C,pcon!E:E,"")</f>
        <v/>
      </c>
      <c r="F758" s="4" t="n"/>
      <c r="G758" s="27" t="n"/>
      <c r="H758" s="28" t="n"/>
      <c r="I758" s="4" t="n"/>
      <c r="J758" s="4" t="n"/>
      <c r="K758" s="4" t="n"/>
      <c r="L758" s="30">
        <f>IF(J758="","",J758-K758)</f>
        <v/>
      </c>
      <c r="M758" s="4" t="n"/>
      <c r="N758" s="30">
        <f>IF(L758="","",L758-M758)</f>
        <v/>
      </c>
      <c r="O758" s="31" t="n"/>
      <c r="P758" s="32">
        <f>IF(O758="","",N758 * O758)</f>
        <v/>
      </c>
      <c r="Q758" s="10">
        <f>_xlfn.XLOOKUP(C758,pcon!C:C,pcon!L:L,"")</f>
        <v/>
      </c>
      <c r="R758" s="98">
        <f>(Q758 / 80) * (O758 * 100)</f>
        <v/>
      </c>
      <c r="S758" s="31" t="n"/>
      <c r="T758" s="31" t="n"/>
      <c r="U758" s="33">
        <f>IF(N758="","",R758 * N758)</f>
        <v/>
      </c>
      <c r="V758" s="4" t="n"/>
      <c r="W758" s="33">
        <f>IF(S758&amp;U758="","",U758 * S758)</f>
        <v/>
      </c>
      <c r="X758" s="33">
        <f>IF(W758="","",U758 + W758)</f>
        <v/>
      </c>
      <c r="Y758" s="33">
        <f>IF(T758="","",U758 * T758)</f>
        <v/>
      </c>
      <c r="Z758" s="34">
        <f>IF(U758="","",X758-V758-Y758)</f>
        <v/>
      </c>
    </row>
    <row r="759">
      <c r="A759" s="25" t="n">
        <v>755</v>
      </c>
      <c r="B759" s="26">
        <f>_xlfn.XLOOKUP(C759,purchase!C:C,pcon!B:B,"")</f>
        <v/>
      </c>
      <c r="C759" s="4" t="n"/>
      <c r="D759" s="29">
        <f>_xlfn.XLOOKUP(C759,purchase!C:C,pcon!D:D,"")</f>
        <v/>
      </c>
      <c r="E759" s="29">
        <f>_xlfn.XLOOKUP(C759,purchase!C:C,pcon!E:E,"")</f>
        <v/>
      </c>
      <c r="F759" s="4" t="n"/>
      <c r="G759" s="27" t="n"/>
      <c r="H759" s="28" t="n"/>
      <c r="I759" s="4" t="n"/>
      <c r="J759" s="4" t="n"/>
      <c r="K759" s="4" t="n"/>
      <c r="L759" s="30">
        <f>IF(J759="","",J759-K759)</f>
        <v/>
      </c>
      <c r="M759" s="4" t="n"/>
      <c r="N759" s="30">
        <f>IF(L759="","",L759-M759)</f>
        <v/>
      </c>
      <c r="O759" s="31" t="n"/>
      <c r="P759" s="32">
        <f>IF(O759="","",N759 * O759)</f>
        <v/>
      </c>
      <c r="Q759" s="10">
        <f>_xlfn.XLOOKUP(C759,pcon!C:C,pcon!L:L,"")</f>
        <v/>
      </c>
      <c r="R759" s="98">
        <f>(Q759 / 80) * (O759 * 100)</f>
        <v/>
      </c>
      <c r="S759" s="31" t="n"/>
      <c r="T759" s="31" t="n"/>
      <c r="U759" s="33">
        <f>IF(N759="","",R759 * N759)</f>
        <v/>
      </c>
      <c r="V759" s="4" t="n"/>
      <c r="W759" s="33">
        <f>IF(S759&amp;U759="","",U759 * S759)</f>
        <v/>
      </c>
      <c r="X759" s="33">
        <f>IF(W759="","",U759 + W759)</f>
        <v/>
      </c>
      <c r="Y759" s="33">
        <f>IF(T759="","",U759 * T759)</f>
        <v/>
      </c>
      <c r="Z759" s="34">
        <f>IF(U759="","",X759-V759-Y759)</f>
        <v/>
      </c>
    </row>
    <row r="760">
      <c r="A760" s="25" t="n">
        <v>756</v>
      </c>
      <c r="B760" s="26">
        <f>_xlfn.XLOOKUP(C760,purchase!C:C,pcon!B:B,"")</f>
        <v/>
      </c>
      <c r="C760" s="4" t="n"/>
      <c r="D760" s="29">
        <f>_xlfn.XLOOKUP(C760,purchase!C:C,pcon!D:D,"")</f>
        <v/>
      </c>
      <c r="E760" s="29">
        <f>_xlfn.XLOOKUP(C760,purchase!C:C,pcon!E:E,"")</f>
        <v/>
      </c>
      <c r="F760" s="4" t="n"/>
      <c r="G760" s="27" t="n"/>
      <c r="H760" s="28" t="n"/>
      <c r="I760" s="4" t="n"/>
      <c r="J760" s="4" t="n"/>
      <c r="K760" s="4" t="n"/>
      <c r="L760" s="30">
        <f>IF(J760="","",J760-K760)</f>
        <v/>
      </c>
      <c r="M760" s="4" t="n"/>
      <c r="N760" s="30">
        <f>IF(L760="","",L760-M760)</f>
        <v/>
      </c>
      <c r="O760" s="31" t="n"/>
      <c r="P760" s="32">
        <f>IF(O760="","",N760 * O760)</f>
        <v/>
      </c>
      <c r="Q760" s="10">
        <f>_xlfn.XLOOKUP(C760,pcon!C:C,pcon!L:L,"")</f>
        <v/>
      </c>
      <c r="R760" s="98">
        <f>(Q760 / 80) * (O760 * 100)</f>
        <v/>
      </c>
      <c r="S760" s="31" t="n"/>
      <c r="T760" s="31" t="n"/>
      <c r="U760" s="33">
        <f>IF(N760="","",R760 * N760)</f>
        <v/>
      </c>
      <c r="V760" s="4" t="n"/>
      <c r="W760" s="33">
        <f>IF(S760&amp;U760="","",U760 * S760)</f>
        <v/>
      </c>
      <c r="X760" s="33">
        <f>IF(W760="","",U760 + W760)</f>
        <v/>
      </c>
      <c r="Y760" s="33">
        <f>IF(T760="","",U760 * T760)</f>
        <v/>
      </c>
      <c r="Z760" s="34">
        <f>IF(U760="","",X760-V760-Y760)</f>
        <v/>
      </c>
    </row>
    <row r="761">
      <c r="A761" s="25" t="n">
        <v>757</v>
      </c>
      <c r="B761" s="26">
        <f>_xlfn.XLOOKUP(C761,purchase!C:C,pcon!B:B,"")</f>
        <v/>
      </c>
      <c r="C761" s="4" t="n"/>
      <c r="D761" s="29">
        <f>_xlfn.XLOOKUP(C761,purchase!C:C,pcon!D:D,"")</f>
        <v/>
      </c>
      <c r="E761" s="29">
        <f>_xlfn.XLOOKUP(C761,purchase!C:C,pcon!E:E,"")</f>
        <v/>
      </c>
      <c r="F761" s="4" t="n"/>
      <c r="G761" s="27" t="n"/>
      <c r="H761" s="28" t="n"/>
      <c r="I761" s="4" t="n"/>
      <c r="J761" s="4" t="n"/>
      <c r="K761" s="4" t="n"/>
      <c r="L761" s="30">
        <f>IF(J761="","",J761-K761)</f>
        <v/>
      </c>
      <c r="M761" s="4" t="n"/>
      <c r="N761" s="30">
        <f>IF(L761="","",L761-M761)</f>
        <v/>
      </c>
      <c r="O761" s="31" t="n"/>
      <c r="P761" s="32">
        <f>IF(O761="","",N761 * O761)</f>
        <v/>
      </c>
      <c r="Q761" s="10">
        <f>_xlfn.XLOOKUP(C761,pcon!C:C,pcon!L:L,"")</f>
        <v/>
      </c>
      <c r="R761" s="98">
        <f>(Q761 / 80) * (O761 * 100)</f>
        <v/>
      </c>
      <c r="S761" s="31" t="n"/>
      <c r="T761" s="31" t="n"/>
      <c r="U761" s="33">
        <f>IF(N761="","",R761 * N761)</f>
        <v/>
      </c>
      <c r="V761" s="4" t="n"/>
      <c r="W761" s="33">
        <f>IF(S761&amp;U761="","",U761 * S761)</f>
        <v/>
      </c>
      <c r="X761" s="33">
        <f>IF(W761="","",U761 + W761)</f>
        <v/>
      </c>
      <c r="Y761" s="33">
        <f>IF(T761="","",U761 * T761)</f>
        <v/>
      </c>
      <c r="Z761" s="34">
        <f>IF(U761="","",X761-V761-Y761)</f>
        <v/>
      </c>
    </row>
    <row r="762">
      <c r="A762" s="25" t="n">
        <v>758</v>
      </c>
      <c r="B762" s="26">
        <f>_xlfn.XLOOKUP(C762,purchase!C:C,pcon!B:B,"")</f>
        <v/>
      </c>
      <c r="C762" s="4" t="n"/>
      <c r="D762" s="29">
        <f>_xlfn.XLOOKUP(C762,purchase!C:C,pcon!D:D,"")</f>
        <v/>
      </c>
      <c r="E762" s="29">
        <f>_xlfn.XLOOKUP(C762,purchase!C:C,pcon!E:E,"")</f>
        <v/>
      </c>
      <c r="F762" s="4" t="n"/>
      <c r="G762" s="27" t="n"/>
      <c r="H762" s="28" t="n"/>
      <c r="I762" s="4" t="n"/>
      <c r="J762" s="4" t="n"/>
      <c r="K762" s="4" t="n"/>
      <c r="L762" s="30">
        <f>IF(J762="","",J762-K762)</f>
        <v/>
      </c>
      <c r="M762" s="4" t="n"/>
      <c r="N762" s="30">
        <f>IF(L762="","",L762-M762)</f>
        <v/>
      </c>
      <c r="O762" s="31" t="n"/>
      <c r="P762" s="32">
        <f>IF(O762="","",N762 * O762)</f>
        <v/>
      </c>
      <c r="Q762" s="10">
        <f>_xlfn.XLOOKUP(C762,pcon!C:C,pcon!L:L,"")</f>
        <v/>
      </c>
      <c r="R762" s="98">
        <f>(Q762 / 80) * (O762 * 100)</f>
        <v/>
      </c>
      <c r="S762" s="31" t="n"/>
      <c r="T762" s="31" t="n"/>
      <c r="U762" s="33">
        <f>IF(N762="","",R762 * N762)</f>
        <v/>
      </c>
      <c r="V762" s="4" t="n"/>
      <c r="W762" s="33">
        <f>IF(S762&amp;U762="","",U762 * S762)</f>
        <v/>
      </c>
      <c r="X762" s="33">
        <f>IF(W762="","",U762 + W762)</f>
        <v/>
      </c>
      <c r="Y762" s="33">
        <f>IF(T762="","",U762 * T762)</f>
        <v/>
      </c>
      <c r="Z762" s="34">
        <f>IF(U762="","",X762-V762-Y762)</f>
        <v/>
      </c>
    </row>
    <row r="763">
      <c r="A763" s="25" t="n">
        <v>759</v>
      </c>
      <c r="B763" s="26">
        <f>_xlfn.XLOOKUP(C763,purchase!C:C,pcon!B:B,"")</f>
        <v/>
      </c>
      <c r="C763" s="4" t="n"/>
      <c r="D763" s="29">
        <f>_xlfn.XLOOKUP(C763,purchase!C:C,pcon!D:D,"")</f>
        <v/>
      </c>
      <c r="E763" s="29">
        <f>_xlfn.XLOOKUP(C763,purchase!C:C,pcon!E:E,"")</f>
        <v/>
      </c>
      <c r="F763" s="4" t="n"/>
      <c r="G763" s="27" t="n"/>
      <c r="H763" s="28" t="n"/>
      <c r="I763" s="4" t="n"/>
      <c r="J763" s="4" t="n"/>
      <c r="K763" s="4" t="n"/>
      <c r="L763" s="30">
        <f>IF(J763="","",J763-K763)</f>
        <v/>
      </c>
      <c r="M763" s="4" t="n"/>
      <c r="N763" s="30">
        <f>IF(L763="","",L763-M763)</f>
        <v/>
      </c>
      <c r="O763" s="31" t="n"/>
      <c r="P763" s="32">
        <f>IF(O763="","",N763 * O763)</f>
        <v/>
      </c>
      <c r="Q763" s="10">
        <f>_xlfn.XLOOKUP(C763,pcon!C:C,pcon!L:L,"")</f>
        <v/>
      </c>
      <c r="R763" s="98">
        <f>(Q763 / 80) * (O763 * 100)</f>
        <v/>
      </c>
      <c r="S763" s="31" t="n"/>
      <c r="T763" s="31" t="n"/>
      <c r="U763" s="33">
        <f>IF(N763="","",R763 * N763)</f>
        <v/>
      </c>
      <c r="V763" s="4" t="n"/>
      <c r="W763" s="33">
        <f>IF(S763&amp;U763="","",U763 * S763)</f>
        <v/>
      </c>
      <c r="X763" s="33">
        <f>IF(W763="","",U763 + W763)</f>
        <v/>
      </c>
      <c r="Y763" s="33">
        <f>IF(T763="","",U763 * T763)</f>
        <v/>
      </c>
      <c r="Z763" s="34">
        <f>IF(U763="","",X763-V763-Y763)</f>
        <v/>
      </c>
    </row>
    <row r="764">
      <c r="A764" s="25" t="n">
        <v>760</v>
      </c>
      <c r="B764" s="26">
        <f>_xlfn.XLOOKUP(C764,purchase!C:C,pcon!B:B,"")</f>
        <v/>
      </c>
      <c r="C764" s="4" t="n"/>
      <c r="D764" s="29">
        <f>_xlfn.XLOOKUP(C764,purchase!C:C,pcon!D:D,"")</f>
        <v/>
      </c>
      <c r="E764" s="29">
        <f>_xlfn.XLOOKUP(C764,purchase!C:C,pcon!E:E,"")</f>
        <v/>
      </c>
      <c r="F764" s="4" t="n"/>
      <c r="G764" s="27" t="n"/>
      <c r="H764" s="28" t="n"/>
      <c r="I764" s="4" t="n"/>
      <c r="J764" s="4" t="n"/>
      <c r="K764" s="4" t="n"/>
      <c r="L764" s="30">
        <f>IF(J764="","",J764-K764)</f>
        <v/>
      </c>
      <c r="M764" s="4" t="n"/>
      <c r="N764" s="30">
        <f>IF(L764="","",L764-M764)</f>
        <v/>
      </c>
      <c r="O764" s="31" t="n"/>
      <c r="P764" s="32">
        <f>IF(O764="","",N764 * O764)</f>
        <v/>
      </c>
      <c r="Q764" s="10">
        <f>_xlfn.XLOOKUP(C764,pcon!C:C,pcon!L:L,"")</f>
        <v/>
      </c>
      <c r="R764" s="98">
        <f>(Q764 / 80) * (O764 * 100)</f>
        <v/>
      </c>
      <c r="S764" s="31" t="n"/>
      <c r="T764" s="31" t="n"/>
      <c r="U764" s="33">
        <f>IF(N764="","",R764 * N764)</f>
        <v/>
      </c>
      <c r="V764" s="4" t="n"/>
      <c r="W764" s="33">
        <f>IF(S764&amp;U764="","",U764 * S764)</f>
        <v/>
      </c>
      <c r="X764" s="33">
        <f>IF(W764="","",U764 + W764)</f>
        <v/>
      </c>
      <c r="Y764" s="33">
        <f>IF(T764="","",U764 * T764)</f>
        <v/>
      </c>
      <c r="Z764" s="34">
        <f>IF(U764="","",X764-V764-Y764)</f>
        <v/>
      </c>
    </row>
    <row r="765">
      <c r="A765" s="25" t="n">
        <v>761</v>
      </c>
      <c r="B765" s="26">
        <f>_xlfn.XLOOKUP(C765,purchase!C:C,pcon!B:B,"")</f>
        <v/>
      </c>
      <c r="C765" s="4" t="n"/>
      <c r="D765" s="29">
        <f>_xlfn.XLOOKUP(C765,purchase!C:C,pcon!D:D,"")</f>
        <v/>
      </c>
      <c r="E765" s="29">
        <f>_xlfn.XLOOKUP(C765,purchase!C:C,pcon!E:E,"")</f>
        <v/>
      </c>
      <c r="F765" s="4" t="n"/>
      <c r="G765" s="27" t="n"/>
      <c r="H765" s="28" t="n"/>
      <c r="I765" s="4" t="n"/>
      <c r="J765" s="4" t="n"/>
      <c r="K765" s="4" t="n"/>
      <c r="L765" s="30">
        <f>IF(J765="","",J765-K765)</f>
        <v/>
      </c>
      <c r="M765" s="4" t="n"/>
      <c r="N765" s="30">
        <f>IF(L765="","",L765-M765)</f>
        <v/>
      </c>
      <c r="O765" s="31" t="n"/>
      <c r="P765" s="32">
        <f>IF(O765="","",N765 * O765)</f>
        <v/>
      </c>
      <c r="Q765" s="10">
        <f>_xlfn.XLOOKUP(C765,pcon!C:C,pcon!L:L,"")</f>
        <v/>
      </c>
      <c r="R765" s="98">
        <f>(Q765 / 80) * (O765 * 100)</f>
        <v/>
      </c>
      <c r="S765" s="31" t="n"/>
      <c r="T765" s="31" t="n"/>
      <c r="U765" s="33">
        <f>IF(N765="","",R765 * N765)</f>
        <v/>
      </c>
      <c r="V765" s="4" t="n"/>
      <c r="W765" s="33">
        <f>IF(S765&amp;U765="","",U765 * S765)</f>
        <v/>
      </c>
      <c r="X765" s="33">
        <f>IF(W765="","",U765 + W765)</f>
        <v/>
      </c>
      <c r="Y765" s="33">
        <f>IF(T765="","",U765 * T765)</f>
        <v/>
      </c>
      <c r="Z765" s="34">
        <f>IF(U765="","",X765-V765-Y765)</f>
        <v/>
      </c>
    </row>
    <row r="766">
      <c r="A766" s="25" t="n">
        <v>762</v>
      </c>
      <c r="B766" s="26">
        <f>_xlfn.XLOOKUP(C766,purchase!C:C,pcon!B:B,"")</f>
        <v/>
      </c>
      <c r="C766" s="4" t="n"/>
      <c r="D766" s="29">
        <f>_xlfn.XLOOKUP(C766,purchase!C:C,pcon!D:D,"")</f>
        <v/>
      </c>
      <c r="E766" s="29">
        <f>_xlfn.XLOOKUP(C766,purchase!C:C,pcon!E:E,"")</f>
        <v/>
      </c>
      <c r="F766" s="4" t="n"/>
      <c r="G766" s="27" t="n"/>
      <c r="H766" s="28" t="n"/>
      <c r="I766" s="4" t="n"/>
      <c r="J766" s="4" t="n"/>
      <c r="K766" s="4" t="n"/>
      <c r="L766" s="30">
        <f>IF(J766="","",J766-K766)</f>
        <v/>
      </c>
      <c r="M766" s="4" t="n"/>
      <c r="N766" s="30">
        <f>IF(L766="","",L766-M766)</f>
        <v/>
      </c>
      <c r="O766" s="31" t="n"/>
      <c r="P766" s="32">
        <f>IF(O766="","",N766 * O766)</f>
        <v/>
      </c>
      <c r="Q766" s="10">
        <f>_xlfn.XLOOKUP(C766,pcon!C:C,pcon!L:L,"")</f>
        <v/>
      </c>
      <c r="R766" s="98">
        <f>(Q766 / 80) * (O766 * 100)</f>
        <v/>
      </c>
      <c r="S766" s="31" t="n"/>
      <c r="T766" s="31" t="n"/>
      <c r="U766" s="33">
        <f>IF(N766="","",R766 * N766)</f>
        <v/>
      </c>
      <c r="V766" s="4" t="n"/>
      <c r="W766" s="33">
        <f>IF(S766&amp;U766="","",U766 * S766)</f>
        <v/>
      </c>
      <c r="X766" s="33">
        <f>IF(W766="","",U766 + W766)</f>
        <v/>
      </c>
      <c r="Y766" s="33">
        <f>IF(T766="","",U766 * T766)</f>
        <v/>
      </c>
      <c r="Z766" s="34">
        <f>IF(U766="","",X766-V766-Y766)</f>
        <v/>
      </c>
    </row>
    <row r="767">
      <c r="A767" s="25" t="n">
        <v>763</v>
      </c>
      <c r="B767" s="26">
        <f>_xlfn.XLOOKUP(C767,purchase!C:C,pcon!B:B,"")</f>
        <v/>
      </c>
      <c r="C767" s="4" t="n"/>
      <c r="D767" s="29">
        <f>_xlfn.XLOOKUP(C767,purchase!C:C,pcon!D:D,"")</f>
        <v/>
      </c>
      <c r="E767" s="29">
        <f>_xlfn.XLOOKUP(C767,purchase!C:C,pcon!E:E,"")</f>
        <v/>
      </c>
      <c r="F767" s="4" t="n"/>
      <c r="G767" s="27" t="n"/>
      <c r="H767" s="28" t="n"/>
      <c r="I767" s="4" t="n"/>
      <c r="J767" s="4" t="n"/>
      <c r="K767" s="4" t="n"/>
      <c r="L767" s="30">
        <f>IF(J767="","",J767-K767)</f>
        <v/>
      </c>
      <c r="M767" s="4" t="n"/>
      <c r="N767" s="30">
        <f>IF(L767="","",L767-M767)</f>
        <v/>
      </c>
      <c r="O767" s="31" t="n"/>
      <c r="P767" s="32">
        <f>IF(O767="","",N767 * O767)</f>
        <v/>
      </c>
      <c r="Q767" s="10">
        <f>_xlfn.XLOOKUP(C767,pcon!C:C,pcon!L:L,"")</f>
        <v/>
      </c>
      <c r="R767" s="98">
        <f>(Q767 / 80) * (O767 * 100)</f>
        <v/>
      </c>
      <c r="S767" s="31" t="n"/>
      <c r="T767" s="31" t="n"/>
      <c r="U767" s="33">
        <f>IF(N767="","",R767 * N767)</f>
        <v/>
      </c>
      <c r="V767" s="4" t="n"/>
      <c r="W767" s="33">
        <f>IF(S767&amp;U767="","",U767 * S767)</f>
        <v/>
      </c>
      <c r="X767" s="33">
        <f>IF(W767="","",U767 + W767)</f>
        <v/>
      </c>
      <c r="Y767" s="33">
        <f>IF(T767="","",U767 * T767)</f>
        <v/>
      </c>
      <c r="Z767" s="34">
        <f>IF(U767="","",X767-V767-Y767)</f>
        <v/>
      </c>
    </row>
    <row r="768">
      <c r="A768" s="25" t="n">
        <v>764</v>
      </c>
      <c r="B768" s="26">
        <f>_xlfn.XLOOKUP(C768,purchase!C:C,pcon!B:B,"")</f>
        <v/>
      </c>
      <c r="C768" s="4" t="n"/>
      <c r="D768" s="29">
        <f>_xlfn.XLOOKUP(C768,purchase!C:C,pcon!D:D,"")</f>
        <v/>
      </c>
      <c r="E768" s="29">
        <f>_xlfn.XLOOKUP(C768,purchase!C:C,pcon!E:E,"")</f>
        <v/>
      </c>
      <c r="F768" s="4" t="n"/>
      <c r="G768" s="27" t="n"/>
      <c r="H768" s="28" t="n"/>
      <c r="I768" s="4" t="n"/>
      <c r="J768" s="4" t="n"/>
      <c r="K768" s="4" t="n"/>
      <c r="L768" s="30">
        <f>IF(J768="","",J768-K768)</f>
        <v/>
      </c>
      <c r="M768" s="4" t="n"/>
      <c r="N768" s="30">
        <f>IF(L768="","",L768-M768)</f>
        <v/>
      </c>
      <c r="O768" s="31" t="n"/>
      <c r="P768" s="32">
        <f>IF(O768="","",N768 * O768)</f>
        <v/>
      </c>
      <c r="Q768" s="10">
        <f>_xlfn.XLOOKUP(C768,pcon!C:C,pcon!L:L,"")</f>
        <v/>
      </c>
      <c r="R768" s="98">
        <f>(Q768 / 80) * (O768 * 100)</f>
        <v/>
      </c>
      <c r="S768" s="31" t="n"/>
      <c r="T768" s="31" t="n"/>
      <c r="U768" s="33">
        <f>IF(N768="","",R768 * N768)</f>
        <v/>
      </c>
      <c r="V768" s="4" t="n"/>
      <c r="W768" s="33">
        <f>IF(S768&amp;U768="","",U768 * S768)</f>
        <v/>
      </c>
      <c r="X768" s="33">
        <f>IF(W768="","",U768 + W768)</f>
        <v/>
      </c>
      <c r="Y768" s="33">
        <f>IF(T768="","",U768 * T768)</f>
        <v/>
      </c>
      <c r="Z768" s="34">
        <f>IF(U768="","",X768-V768-Y768)</f>
        <v/>
      </c>
    </row>
    <row r="769">
      <c r="A769" s="25" t="n">
        <v>765</v>
      </c>
      <c r="B769" s="26">
        <f>_xlfn.XLOOKUP(C769,purchase!C:C,pcon!B:B,"")</f>
        <v/>
      </c>
      <c r="C769" s="4" t="n"/>
      <c r="D769" s="29">
        <f>_xlfn.XLOOKUP(C769,purchase!C:C,pcon!D:D,"")</f>
        <v/>
      </c>
      <c r="E769" s="29">
        <f>_xlfn.XLOOKUP(C769,purchase!C:C,pcon!E:E,"")</f>
        <v/>
      </c>
      <c r="F769" s="4" t="n"/>
      <c r="G769" s="27" t="n"/>
      <c r="H769" s="28" t="n"/>
      <c r="I769" s="4" t="n"/>
      <c r="J769" s="4" t="n"/>
      <c r="K769" s="4" t="n"/>
      <c r="L769" s="30">
        <f>IF(J769="","",J769-K769)</f>
        <v/>
      </c>
      <c r="M769" s="4" t="n"/>
      <c r="N769" s="30">
        <f>IF(L769="","",L769-M769)</f>
        <v/>
      </c>
      <c r="O769" s="31" t="n"/>
      <c r="P769" s="32">
        <f>IF(O769="","",N769 * O769)</f>
        <v/>
      </c>
      <c r="Q769" s="10">
        <f>_xlfn.XLOOKUP(C769,pcon!C:C,pcon!L:L,"")</f>
        <v/>
      </c>
      <c r="R769" s="98">
        <f>(Q769 / 80) * (O769 * 100)</f>
        <v/>
      </c>
      <c r="S769" s="31" t="n"/>
      <c r="T769" s="31" t="n"/>
      <c r="U769" s="33">
        <f>IF(N769="","",R769 * N769)</f>
        <v/>
      </c>
      <c r="V769" s="4" t="n"/>
      <c r="W769" s="33">
        <f>IF(S769&amp;U769="","",U769 * S769)</f>
        <v/>
      </c>
      <c r="X769" s="33">
        <f>IF(W769="","",U769 + W769)</f>
        <v/>
      </c>
      <c r="Y769" s="33">
        <f>IF(T769="","",U769 * T769)</f>
        <v/>
      </c>
      <c r="Z769" s="34">
        <f>IF(U769="","",X769-V769-Y769)</f>
        <v/>
      </c>
    </row>
    <row r="770">
      <c r="A770" s="25" t="n">
        <v>766</v>
      </c>
      <c r="B770" s="26">
        <f>_xlfn.XLOOKUP(C770,purchase!C:C,pcon!B:B,"")</f>
        <v/>
      </c>
      <c r="C770" s="4" t="n"/>
      <c r="D770" s="29">
        <f>_xlfn.XLOOKUP(C770,purchase!C:C,pcon!D:D,"")</f>
        <v/>
      </c>
      <c r="E770" s="29">
        <f>_xlfn.XLOOKUP(C770,purchase!C:C,pcon!E:E,"")</f>
        <v/>
      </c>
      <c r="F770" s="4" t="n"/>
      <c r="G770" s="27" t="n"/>
      <c r="H770" s="28" t="n"/>
      <c r="I770" s="4" t="n"/>
      <c r="J770" s="4" t="n"/>
      <c r="K770" s="4" t="n"/>
      <c r="L770" s="30">
        <f>IF(J770="","",J770-K770)</f>
        <v/>
      </c>
      <c r="M770" s="4" t="n"/>
      <c r="N770" s="30">
        <f>IF(L770="","",L770-M770)</f>
        <v/>
      </c>
      <c r="O770" s="31" t="n"/>
      <c r="P770" s="32">
        <f>IF(O770="","",N770 * O770)</f>
        <v/>
      </c>
      <c r="Q770" s="10">
        <f>_xlfn.XLOOKUP(C770,pcon!C:C,pcon!L:L,"")</f>
        <v/>
      </c>
      <c r="R770" s="98">
        <f>(Q770 / 80) * (O770 * 100)</f>
        <v/>
      </c>
      <c r="S770" s="31" t="n"/>
      <c r="T770" s="31" t="n"/>
      <c r="U770" s="33">
        <f>IF(N770="","",R770 * N770)</f>
        <v/>
      </c>
      <c r="V770" s="4" t="n"/>
      <c r="W770" s="33">
        <f>IF(S770&amp;U770="","",U770 * S770)</f>
        <v/>
      </c>
      <c r="X770" s="33">
        <f>IF(W770="","",U770 + W770)</f>
        <v/>
      </c>
      <c r="Y770" s="33">
        <f>IF(T770="","",U770 * T770)</f>
        <v/>
      </c>
      <c r="Z770" s="34">
        <f>IF(U770="","",X770-V770-Y770)</f>
        <v/>
      </c>
    </row>
    <row r="771">
      <c r="A771" s="25" t="n">
        <v>767</v>
      </c>
      <c r="B771" s="26">
        <f>_xlfn.XLOOKUP(C771,purchase!C:C,pcon!B:B,"")</f>
        <v/>
      </c>
      <c r="C771" s="4" t="n"/>
      <c r="D771" s="29">
        <f>_xlfn.XLOOKUP(C771,purchase!C:C,pcon!D:D,"")</f>
        <v/>
      </c>
      <c r="E771" s="29">
        <f>_xlfn.XLOOKUP(C771,purchase!C:C,pcon!E:E,"")</f>
        <v/>
      </c>
      <c r="F771" s="4" t="n"/>
      <c r="G771" s="27" t="n"/>
      <c r="H771" s="28" t="n"/>
      <c r="I771" s="4" t="n"/>
      <c r="J771" s="4" t="n"/>
      <c r="K771" s="4" t="n"/>
      <c r="L771" s="30">
        <f>IF(J771="","",J771-K771)</f>
        <v/>
      </c>
      <c r="M771" s="4" t="n"/>
      <c r="N771" s="30">
        <f>IF(L771="","",L771-M771)</f>
        <v/>
      </c>
      <c r="O771" s="31" t="n"/>
      <c r="P771" s="32">
        <f>IF(O771="","",N771 * O771)</f>
        <v/>
      </c>
      <c r="Q771" s="10">
        <f>_xlfn.XLOOKUP(C771,pcon!C:C,pcon!L:L,"")</f>
        <v/>
      </c>
      <c r="R771" s="98">
        <f>(Q771 / 80) * (O771 * 100)</f>
        <v/>
      </c>
      <c r="S771" s="31" t="n"/>
      <c r="T771" s="31" t="n"/>
      <c r="U771" s="33">
        <f>IF(N771="","",R771 * N771)</f>
        <v/>
      </c>
      <c r="V771" s="4" t="n"/>
      <c r="W771" s="33">
        <f>IF(S771&amp;U771="","",U771 * S771)</f>
        <v/>
      </c>
      <c r="X771" s="33">
        <f>IF(W771="","",U771 + W771)</f>
        <v/>
      </c>
      <c r="Y771" s="33">
        <f>IF(T771="","",U771 * T771)</f>
        <v/>
      </c>
      <c r="Z771" s="34">
        <f>IF(U771="","",X771-V771-Y771)</f>
        <v/>
      </c>
    </row>
    <row r="772">
      <c r="A772" s="25" t="n">
        <v>768</v>
      </c>
      <c r="B772" s="26">
        <f>_xlfn.XLOOKUP(C772,purchase!C:C,pcon!B:B,"")</f>
        <v/>
      </c>
      <c r="C772" s="4" t="n"/>
      <c r="D772" s="29">
        <f>_xlfn.XLOOKUP(C772,purchase!C:C,pcon!D:D,"")</f>
        <v/>
      </c>
      <c r="E772" s="29">
        <f>_xlfn.XLOOKUP(C772,purchase!C:C,pcon!E:E,"")</f>
        <v/>
      </c>
      <c r="F772" s="4" t="n"/>
      <c r="G772" s="27" t="n"/>
      <c r="H772" s="28" t="n"/>
      <c r="I772" s="4" t="n"/>
      <c r="J772" s="4" t="n"/>
      <c r="K772" s="4" t="n"/>
      <c r="L772" s="30">
        <f>IF(J772="","",J772-K772)</f>
        <v/>
      </c>
      <c r="M772" s="4" t="n"/>
      <c r="N772" s="30">
        <f>IF(L772="","",L772-M772)</f>
        <v/>
      </c>
      <c r="O772" s="31" t="n"/>
      <c r="P772" s="32">
        <f>IF(O772="","",N772 * O772)</f>
        <v/>
      </c>
      <c r="Q772" s="10">
        <f>_xlfn.XLOOKUP(C772,pcon!C:C,pcon!L:L,"")</f>
        <v/>
      </c>
      <c r="R772" s="98">
        <f>(Q772 / 80) * (O772 * 100)</f>
        <v/>
      </c>
      <c r="S772" s="31" t="n"/>
      <c r="T772" s="31" t="n"/>
      <c r="U772" s="33">
        <f>IF(N772="","",R772 * N772)</f>
        <v/>
      </c>
      <c r="V772" s="4" t="n"/>
      <c r="W772" s="33">
        <f>IF(S772&amp;U772="","",U772 * S772)</f>
        <v/>
      </c>
      <c r="X772" s="33">
        <f>IF(W772="","",U772 + W772)</f>
        <v/>
      </c>
      <c r="Y772" s="33">
        <f>IF(T772="","",U772 * T772)</f>
        <v/>
      </c>
      <c r="Z772" s="34">
        <f>IF(U772="","",X772-V772-Y772)</f>
        <v/>
      </c>
    </row>
    <row r="773">
      <c r="A773" s="25" t="n">
        <v>769</v>
      </c>
      <c r="B773" s="26">
        <f>_xlfn.XLOOKUP(C773,purchase!C:C,pcon!B:B,"")</f>
        <v/>
      </c>
      <c r="C773" s="4" t="n"/>
      <c r="D773" s="29">
        <f>_xlfn.XLOOKUP(C773,purchase!C:C,pcon!D:D,"")</f>
        <v/>
      </c>
      <c r="E773" s="29">
        <f>_xlfn.XLOOKUP(C773,purchase!C:C,pcon!E:E,"")</f>
        <v/>
      </c>
      <c r="F773" s="4" t="n"/>
      <c r="G773" s="27" t="n"/>
      <c r="H773" s="28" t="n"/>
      <c r="I773" s="4" t="n"/>
      <c r="J773" s="4" t="n"/>
      <c r="K773" s="4" t="n"/>
      <c r="L773" s="30">
        <f>IF(J773="","",J773-K773)</f>
        <v/>
      </c>
      <c r="M773" s="4" t="n"/>
      <c r="N773" s="30">
        <f>IF(L773="","",L773-M773)</f>
        <v/>
      </c>
      <c r="O773" s="31" t="n"/>
      <c r="P773" s="32">
        <f>IF(O773="","",N773 * O773)</f>
        <v/>
      </c>
      <c r="Q773" s="10">
        <f>_xlfn.XLOOKUP(C773,pcon!C:C,pcon!L:L,"")</f>
        <v/>
      </c>
      <c r="R773" s="98">
        <f>(Q773 / 80) * (O773 * 100)</f>
        <v/>
      </c>
      <c r="S773" s="31" t="n"/>
      <c r="T773" s="31" t="n"/>
      <c r="U773" s="33">
        <f>IF(N773="","",R773 * N773)</f>
        <v/>
      </c>
      <c r="V773" s="4" t="n"/>
      <c r="W773" s="33">
        <f>IF(S773&amp;U773="","",U773 * S773)</f>
        <v/>
      </c>
      <c r="X773" s="33">
        <f>IF(W773="","",U773 + W773)</f>
        <v/>
      </c>
      <c r="Y773" s="33">
        <f>IF(T773="","",U773 * T773)</f>
        <v/>
      </c>
      <c r="Z773" s="34">
        <f>IF(U773="","",X773-V773-Y773)</f>
        <v/>
      </c>
    </row>
    <row r="774">
      <c r="A774" s="25" t="n">
        <v>770</v>
      </c>
      <c r="B774" s="26">
        <f>_xlfn.XLOOKUP(C774,purchase!C:C,pcon!B:B,"")</f>
        <v/>
      </c>
      <c r="C774" s="4" t="n"/>
      <c r="D774" s="29">
        <f>_xlfn.XLOOKUP(C774,purchase!C:C,pcon!D:D,"")</f>
        <v/>
      </c>
      <c r="E774" s="29">
        <f>_xlfn.XLOOKUP(C774,purchase!C:C,pcon!E:E,"")</f>
        <v/>
      </c>
      <c r="F774" s="4" t="n"/>
      <c r="G774" s="27" t="n"/>
      <c r="H774" s="28" t="n"/>
      <c r="I774" s="4" t="n"/>
      <c r="J774" s="4" t="n"/>
      <c r="K774" s="4" t="n"/>
      <c r="L774" s="30">
        <f>IF(J774="","",J774-K774)</f>
        <v/>
      </c>
      <c r="M774" s="4" t="n"/>
      <c r="N774" s="30">
        <f>IF(L774="","",L774-M774)</f>
        <v/>
      </c>
      <c r="O774" s="31" t="n"/>
      <c r="P774" s="32">
        <f>IF(O774="","",N774 * O774)</f>
        <v/>
      </c>
      <c r="Q774" s="10">
        <f>_xlfn.XLOOKUP(C774,pcon!C:C,pcon!L:L,"")</f>
        <v/>
      </c>
      <c r="R774" s="98">
        <f>(Q774 / 80) * (O774 * 100)</f>
        <v/>
      </c>
      <c r="S774" s="31" t="n"/>
      <c r="T774" s="31" t="n"/>
      <c r="U774" s="33">
        <f>IF(N774="","",R774 * N774)</f>
        <v/>
      </c>
      <c r="V774" s="4" t="n"/>
      <c r="W774" s="33">
        <f>IF(S774&amp;U774="","",U774 * S774)</f>
        <v/>
      </c>
      <c r="X774" s="33">
        <f>IF(W774="","",U774 + W774)</f>
        <v/>
      </c>
      <c r="Y774" s="33">
        <f>IF(T774="","",U774 * T774)</f>
        <v/>
      </c>
      <c r="Z774" s="34">
        <f>IF(U774="","",X774-V774-Y774)</f>
        <v/>
      </c>
    </row>
    <row r="775">
      <c r="A775" s="25" t="n">
        <v>771</v>
      </c>
      <c r="B775" s="26">
        <f>_xlfn.XLOOKUP(C775,purchase!C:C,pcon!B:B,"")</f>
        <v/>
      </c>
      <c r="C775" s="4" t="n"/>
      <c r="D775" s="29">
        <f>_xlfn.XLOOKUP(C775,purchase!C:C,pcon!D:D,"")</f>
        <v/>
      </c>
      <c r="E775" s="29">
        <f>_xlfn.XLOOKUP(C775,purchase!C:C,pcon!E:E,"")</f>
        <v/>
      </c>
      <c r="F775" s="4" t="n"/>
      <c r="G775" s="27" t="n"/>
      <c r="H775" s="28" t="n"/>
      <c r="I775" s="4" t="n"/>
      <c r="J775" s="4" t="n"/>
      <c r="K775" s="4" t="n"/>
      <c r="L775" s="30">
        <f>IF(J775="","",J775-K775)</f>
        <v/>
      </c>
      <c r="M775" s="4" t="n"/>
      <c r="N775" s="30">
        <f>IF(L775="","",L775-M775)</f>
        <v/>
      </c>
      <c r="O775" s="31" t="n"/>
      <c r="P775" s="32">
        <f>IF(O775="","",N775 * O775)</f>
        <v/>
      </c>
      <c r="Q775" s="10">
        <f>_xlfn.XLOOKUP(C775,pcon!C:C,pcon!L:L,"")</f>
        <v/>
      </c>
      <c r="R775" s="98">
        <f>(Q775 / 80) * (O775 * 100)</f>
        <v/>
      </c>
      <c r="S775" s="31" t="n"/>
      <c r="T775" s="31" t="n"/>
      <c r="U775" s="33">
        <f>IF(N775="","",R775 * N775)</f>
        <v/>
      </c>
      <c r="V775" s="4" t="n"/>
      <c r="W775" s="33">
        <f>IF(S775&amp;U775="","",U775 * S775)</f>
        <v/>
      </c>
      <c r="X775" s="33">
        <f>IF(W775="","",U775 + W775)</f>
        <v/>
      </c>
      <c r="Y775" s="33">
        <f>IF(T775="","",U775 * T775)</f>
        <v/>
      </c>
      <c r="Z775" s="34">
        <f>IF(U775="","",X775-V775-Y775)</f>
        <v/>
      </c>
    </row>
    <row r="776">
      <c r="A776" s="25" t="n">
        <v>772</v>
      </c>
      <c r="B776" s="26">
        <f>_xlfn.XLOOKUP(C776,purchase!C:C,pcon!B:B,"")</f>
        <v/>
      </c>
      <c r="C776" s="4" t="n"/>
      <c r="D776" s="29">
        <f>_xlfn.XLOOKUP(C776,purchase!C:C,pcon!D:D,"")</f>
        <v/>
      </c>
      <c r="E776" s="29">
        <f>_xlfn.XLOOKUP(C776,purchase!C:C,pcon!E:E,"")</f>
        <v/>
      </c>
      <c r="F776" s="4" t="n"/>
      <c r="G776" s="27" t="n"/>
      <c r="H776" s="28" t="n"/>
      <c r="I776" s="4" t="n"/>
      <c r="J776" s="4" t="n"/>
      <c r="K776" s="4" t="n"/>
      <c r="L776" s="30">
        <f>IF(J776="","",J776-K776)</f>
        <v/>
      </c>
      <c r="M776" s="4" t="n"/>
      <c r="N776" s="30">
        <f>IF(L776="","",L776-M776)</f>
        <v/>
      </c>
      <c r="O776" s="31" t="n"/>
      <c r="P776" s="32">
        <f>IF(O776="","",N776 * O776)</f>
        <v/>
      </c>
      <c r="Q776" s="10">
        <f>_xlfn.XLOOKUP(C776,pcon!C:C,pcon!L:L,"")</f>
        <v/>
      </c>
      <c r="R776" s="98">
        <f>(Q776 / 80) * (O776 * 100)</f>
        <v/>
      </c>
      <c r="S776" s="31" t="n"/>
      <c r="T776" s="31" t="n"/>
      <c r="U776" s="33">
        <f>IF(N776="","",R776 * N776)</f>
        <v/>
      </c>
      <c r="V776" s="4" t="n"/>
      <c r="W776" s="33">
        <f>IF(S776&amp;U776="","",U776 * S776)</f>
        <v/>
      </c>
      <c r="X776" s="33">
        <f>IF(W776="","",U776 + W776)</f>
        <v/>
      </c>
      <c r="Y776" s="33">
        <f>IF(T776="","",U776 * T776)</f>
        <v/>
      </c>
      <c r="Z776" s="34">
        <f>IF(U776="","",X776-V776-Y776)</f>
        <v/>
      </c>
    </row>
    <row r="777">
      <c r="A777" s="25" t="n">
        <v>773</v>
      </c>
      <c r="B777" s="26">
        <f>_xlfn.XLOOKUP(C777,purchase!C:C,pcon!B:B,"")</f>
        <v/>
      </c>
      <c r="C777" s="4" t="n"/>
      <c r="D777" s="29">
        <f>_xlfn.XLOOKUP(C777,purchase!C:C,pcon!D:D,"")</f>
        <v/>
      </c>
      <c r="E777" s="29">
        <f>_xlfn.XLOOKUP(C777,purchase!C:C,pcon!E:E,"")</f>
        <v/>
      </c>
      <c r="F777" s="4" t="n"/>
      <c r="G777" s="27" t="n"/>
      <c r="H777" s="28" t="n"/>
      <c r="I777" s="4" t="n"/>
      <c r="J777" s="4" t="n"/>
      <c r="K777" s="4" t="n"/>
      <c r="L777" s="30">
        <f>IF(J777="","",J777-K777)</f>
        <v/>
      </c>
      <c r="M777" s="4" t="n"/>
      <c r="N777" s="30">
        <f>IF(L777="","",L777-M777)</f>
        <v/>
      </c>
      <c r="O777" s="31" t="n"/>
      <c r="P777" s="32">
        <f>IF(O777="","",N777 * O777)</f>
        <v/>
      </c>
      <c r="Q777" s="10">
        <f>_xlfn.XLOOKUP(C777,pcon!C:C,pcon!L:L,"")</f>
        <v/>
      </c>
      <c r="R777" s="98">
        <f>(Q777 / 80) * (O777 * 100)</f>
        <v/>
      </c>
      <c r="S777" s="31" t="n"/>
      <c r="T777" s="31" t="n"/>
      <c r="U777" s="33">
        <f>IF(N777="","",R777 * N777)</f>
        <v/>
      </c>
      <c r="V777" s="4" t="n"/>
      <c r="W777" s="33">
        <f>IF(S777&amp;U777="","",U777 * S777)</f>
        <v/>
      </c>
      <c r="X777" s="33">
        <f>IF(W777="","",U777 + W777)</f>
        <v/>
      </c>
      <c r="Y777" s="33">
        <f>IF(T777="","",U777 * T777)</f>
        <v/>
      </c>
      <c r="Z777" s="34">
        <f>IF(U777="","",X777-V777-Y777)</f>
        <v/>
      </c>
    </row>
    <row r="778">
      <c r="A778" s="25" t="n">
        <v>774</v>
      </c>
      <c r="B778" s="26">
        <f>_xlfn.XLOOKUP(C778,purchase!C:C,pcon!B:B,"")</f>
        <v/>
      </c>
      <c r="C778" s="4" t="n"/>
      <c r="D778" s="29">
        <f>_xlfn.XLOOKUP(C778,purchase!C:C,pcon!D:D,"")</f>
        <v/>
      </c>
      <c r="E778" s="29">
        <f>_xlfn.XLOOKUP(C778,purchase!C:C,pcon!E:E,"")</f>
        <v/>
      </c>
      <c r="F778" s="4" t="n"/>
      <c r="G778" s="27" t="n"/>
      <c r="H778" s="28" t="n"/>
      <c r="I778" s="4" t="n"/>
      <c r="J778" s="4" t="n"/>
      <c r="K778" s="4" t="n"/>
      <c r="L778" s="30">
        <f>IF(J778="","",J778-K778)</f>
        <v/>
      </c>
      <c r="M778" s="4" t="n"/>
      <c r="N778" s="30">
        <f>IF(L778="","",L778-M778)</f>
        <v/>
      </c>
      <c r="O778" s="31" t="n"/>
      <c r="P778" s="32">
        <f>IF(O778="","",N778 * O778)</f>
        <v/>
      </c>
      <c r="Q778" s="10">
        <f>_xlfn.XLOOKUP(C778,pcon!C:C,pcon!L:L,"")</f>
        <v/>
      </c>
      <c r="R778" s="98">
        <f>(Q778 / 80) * (O778 * 100)</f>
        <v/>
      </c>
      <c r="S778" s="31" t="n"/>
      <c r="T778" s="31" t="n"/>
      <c r="U778" s="33">
        <f>IF(N778="","",R778 * N778)</f>
        <v/>
      </c>
      <c r="V778" s="4" t="n"/>
      <c r="W778" s="33">
        <f>IF(S778&amp;U778="","",U778 * S778)</f>
        <v/>
      </c>
      <c r="X778" s="33">
        <f>IF(W778="","",U778 + W778)</f>
        <v/>
      </c>
      <c r="Y778" s="33">
        <f>IF(T778="","",U778 * T778)</f>
        <v/>
      </c>
      <c r="Z778" s="34">
        <f>IF(U778="","",X778-V778-Y778)</f>
        <v/>
      </c>
    </row>
    <row r="779">
      <c r="A779" s="25" t="n">
        <v>775</v>
      </c>
      <c r="B779" s="26">
        <f>_xlfn.XLOOKUP(C779,purchase!C:C,pcon!B:B,"")</f>
        <v/>
      </c>
      <c r="C779" s="4" t="n"/>
      <c r="D779" s="29">
        <f>_xlfn.XLOOKUP(C779,purchase!C:C,pcon!D:D,"")</f>
        <v/>
      </c>
      <c r="E779" s="29">
        <f>_xlfn.XLOOKUP(C779,purchase!C:C,pcon!E:E,"")</f>
        <v/>
      </c>
      <c r="F779" s="4" t="n"/>
      <c r="G779" s="27" t="n"/>
      <c r="H779" s="28" t="n"/>
      <c r="I779" s="4" t="n"/>
      <c r="J779" s="4" t="n"/>
      <c r="K779" s="4" t="n"/>
      <c r="L779" s="30">
        <f>IF(J779="","",J779-K779)</f>
        <v/>
      </c>
      <c r="M779" s="4" t="n"/>
      <c r="N779" s="30">
        <f>IF(L779="","",L779-M779)</f>
        <v/>
      </c>
      <c r="O779" s="31" t="n"/>
      <c r="P779" s="32">
        <f>IF(O779="","",N779 * O779)</f>
        <v/>
      </c>
      <c r="Q779" s="10">
        <f>_xlfn.XLOOKUP(C779,pcon!C:C,pcon!L:L,"")</f>
        <v/>
      </c>
      <c r="R779" s="98">
        <f>(Q779 / 80) * (O779 * 100)</f>
        <v/>
      </c>
      <c r="S779" s="31" t="n"/>
      <c r="T779" s="31" t="n"/>
      <c r="U779" s="33">
        <f>IF(N779="","",R779 * N779)</f>
        <v/>
      </c>
      <c r="V779" s="4" t="n"/>
      <c r="W779" s="33">
        <f>IF(S779&amp;U779="","",U779 * S779)</f>
        <v/>
      </c>
      <c r="X779" s="33">
        <f>IF(W779="","",U779 + W779)</f>
        <v/>
      </c>
      <c r="Y779" s="33">
        <f>IF(T779="","",U779 * T779)</f>
        <v/>
      </c>
      <c r="Z779" s="34">
        <f>IF(U779="","",X779-V779-Y779)</f>
        <v/>
      </c>
    </row>
    <row r="780">
      <c r="A780" s="25" t="n">
        <v>776</v>
      </c>
      <c r="B780" s="26">
        <f>_xlfn.XLOOKUP(C780,purchase!C:C,pcon!B:B,"")</f>
        <v/>
      </c>
      <c r="C780" s="4" t="n"/>
      <c r="D780" s="29">
        <f>_xlfn.XLOOKUP(C780,purchase!C:C,pcon!D:D,"")</f>
        <v/>
      </c>
      <c r="E780" s="29">
        <f>_xlfn.XLOOKUP(C780,purchase!C:C,pcon!E:E,"")</f>
        <v/>
      </c>
      <c r="F780" s="4" t="n"/>
      <c r="G780" s="27" t="n"/>
      <c r="H780" s="28" t="n"/>
      <c r="I780" s="4" t="n"/>
      <c r="J780" s="4" t="n"/>
      <c r="K780" s="4" t="n"/>
      <c r="L780" s="30">
        <f>IF(J780="","",J780-K780)</f>
        <v/>
      </c>
      <c r="M780" s="4" t="n"/>
      <c r="N780" s="30">
        <f>IF(L780="","",L780-M780)</f>
        <v/>
      </c>
      <c r="O780" s="31" t="n"/>
      <c r="P780" s="32">
        <f>IF(O780="","",N780 * O780)</f>
        <v/>
      </c>
      <c r="Q780" s="10">
        <f>_xlfn.XLOOKUP(C780,pcon!C:C,pcon!L:L,"")</f>
        <v/>
      </c>
      <c r="R780" s="98">
        <f>(Q780 / 80) * (O780 * 100)</f>
        <v/>
      </c>
      <c r="S780" s="31" t="n"/>
      <c r="T780" s="31" t="n"/>
      <c r="U780" s="33">
        <f>IF(N780="","",R780 * N780)</f>
        <v/>
      </c>
      <c r="V780" s="4" t="n"/>
      <c r="W780" s="33">
        <f>IF(S780&amp;U780="","",U780 * S780)</f>
        <v/>
      </c>
      <c r="X780" s="33">
        <f>IF(W780="","",U780 + W780)</f>
        <v/>
      </c>
      <c r="Y780" s="33">
        <f>IF(T780="","",U780 * T780)</f>
        <v/>
      </c>
      <c r="Z780" s="34">
        <f>IF(U780="","",X780-V780-Y780)</f>
        <v/>
      </c>
    </row>
    <row r="781">
      <c r="A781" s="25" t="n">
        <v>777</v>
      </c>
      <c r="B781" s="26">
        <f>_xlfn.XLOOKUP(C781,purchase!C:C,pcon!B:B,"")</f>
        <v/>
      </c>
      <c r="C781" s="4" t="n"/>
      <c r="D781" s="29">
        <f>_xlfn.XLOOKUP(C781,purchase!C:C,pcon!D:D,"")</f>
        <v/>
      </c>
      <c r="E781" s="29">
        <f>_xlfn.XLOOKUP(C781,purchase!C:C,pcon!E:E,"")</f>
        <v/>
      </c>
      <c r="F781" s="4" t="n"/>
      <c r="G781" s="27" t="n"/>
      <c r="H781" s="28" t="n"/>
      <c r="I781" s="4" t="n"/>
      <c r="J781" s="4" t="n"/>
      <c r="K781" s="4" t="n"/>
      <c r="L781" s="30">
        <f>IF(J781="","",J781-K781)</f>
        <v/>
      </c>
      <c r="M781" s="4" t="n"/>
      <c r="N781" s="30">
        <f>IF(L781="","",L781-M781)</f>
        <v/>
      </c>
      <c r="O781" s="31" t="n"/>
      <c r="P781" s="32">
        <f>IF(O781="","",N781 * O781)</f>
        <v/>
      </c>
      <c r="Q781" s="10">
        <f>_xlfn.XLOOKUP(C781,pcon!C:C,pcon!L:L,"")</f>
        <v/>
      </c>
      <c r="R781" s="98">
        <f>(Q781 / 80) * (O781 * 100)</f>
        <v/>
      </c>
      <c r="S781" s="31" t="n"/>
      <c r="T781" s="31" t="n"/>
      <c r="U781" s="33">
        <f>IF(N781="","",R781 * N781)</f>
        <v/>
      </c>
      <c r="V781" s="4" t="n"/>
      <c r="W781" s="33">
        <f>IF(S781&amp;U781="","",U781 * S781)</f>
        <v/>
      </c>
      <c r="X781" s="33">
        <f>IF(W781="","",U781 + W781)</f>
        <v/>
      </c>
      <c r="Y781" s="33">
        <f>IF(T781="","",U781 * T781)</f>
        <v/>
      </c>
      <c r="Z781" s="34">
        <f>IF(U781="","",X781-V781-Y781)</f>
        <v/>
      </c>
    </row>
    <row r="782">
      <c r="A782" s="25" t="n">
        <v>778</v>
      </c>
      <c r="B782" s="26">
        <f>_xlfn.XLOOKUP(C782,purchase!C:C,pcon!B:B,"")</f>
        <v/>
      </c>
      <c r="C782" s="4" t="n"/>
      <c r="D782" s="29">
        <f>_xlfn.XLOOKUP(C782,purchase!C:C,pcon!D:D,"")</f>
        <v/>
      </c>
      <c r="E782" s="29">
        <f>_xlfn.XLOOKUP(C782,purchase!C:C,pcon!E:E,"")</f>
        <v/>
      </c>
      <c r="F782" s="4" t="n"/>
      <c r="G782" s="27" t="n"/>
      <c r="H782" s="28" t="n"/>
      <c r="I782" s="4" t="n"/>
      <c r="J782" s="4" t="n"/>
      <c r="K782" s="4" t="n"/>
      <c r="L782" s="30">
        <f>IF(J782="","",J782-K782)</f>
        <v/>
      </c>
      <c r="M782" s="4" t="n"/>
      <c r="N782" s="30">
        <f>IF(L782="","",L782-M782)</f>
        <v/>
      </c>
      <c r="O782" s="31" t="n"/>
      <c r="P782" s="32">
        <f>IF(O782="","",N782 * O782)</f>
        <v/>
      </c>
      <c r="Q782" s="10">
        <f>_xlfn.XLOOKUP(C782,pcon!C:C,pcon!L:L,"")</f>
        <v/>
      </c>
      <c r="R782" s="98">
        <f>(Q782 / 80) * (O782 * 100)</f>
        <v/>
      </c>
      <c r="S782" s="31" t="n"/>
      <c r="T782" s="31" t="n"/>
      <c r="U782" s="33">
        <f>IF(N782="","",R782 * N782)</f>
        <v/>
      </c>
      <c r="V782" s="4" t="n"/>
      <c r="W782" s="33">
        <f>IF(S782&amp;U782="","",U782 * S782)</f>
        <v/>
      </c>
      <c r="X782" s="33">
        <f>IF(W782="","",U782 + W782)</f>
        <v/>
      </c>
      <c r="Y782" s="33">
        <f>IF(T782="","",U782 * T782)</f>
        <v/>
      </c>
      <c r="Z782" s="34">
        <f>IF(U782="","",X782-V782-Y782)</f>
        <v/>
      </c>
    </row>
    <row r="783">
      <c r="A783" s="25" t="n">
        <v>779</v>
      </c>
      <c r="B783" s="26">
        <f>_xlfn.XLOOKUP(C783,purchase!C:C,pcon!B:B,"")</f>
        <v/>
      </c>
      <c r="C783" s="4" t="n"/>
      <c r="D783" s="29">
        <f>_xlfn.XLOOKUP(C783,purchase!C:C,pcon!D:D,"")</f>
        <v/>
      </c>
      <c r="E783" s="29">
        <f>_xlfn.XLOOKUP(C783,purchase!C:C,pcon!E:E,"")</f>
        <v/>
      </c>
      <c r="F783" s="4" t="n"/>
      <c r="G783" s="27" t="n"/>
      <c r="H783" s="28" t="n"/>
      <c r="I783" s="4" t="n"/>
      <c r="J783" s="4" t="n"/>
      <c r="K783" s="4" t="n"/>
      <c r="L783" s="30">
        <f>IF(J783="","",J783-K783)</f>
        <v/>
      </c>
      <c r="M783" s="4" t="n"/>
      <c r="N783" s="30">
        <f>IF(L783="","",L783-M783)</f>
        <v/>
      </c>
      <c r="O783" s="31" t="n"/>
      <c r="P783" s="32">
        <f>IF(O783="","",N783 * O783)</f>
        <v/>
      </c>
      <c r="Q783" s="10">
        <f>_xlfn.XLOOKUP(C783,pcon!C:C,pcon!L:L,"")</f>
        <v/>
      </c>
      <c r="R783" s="98">
        <f>(Q783 / 80) * (O783 * 100)</f>
        <v/>
      </c>
      <c r="S783" s="31" t="n"/>
      <c r="T783" s="31" t="n"/>
      <c r="U783" s="33">
        <f>IF(N783="","",R783 * N783)</f>
        <v/>
      </c>
      <c r="V783" s="4" t="n"/>
      <c r="W783" s="33">
        <f>IF(S783&amp;U783="","",U783 * S783)</f>
        <v/>
      </c>
      <c r="X783" s="33">
        <f>IF(W783="","",U783 + W783)</f>
        <v/>
      </c>
      <c r="Y783" s="33">
        <f>IF(T783="","",U783 * T783)</f>
        <v/>
      </c>
      <c r="Z783" s="34">
        <f>IF(U783="","",X783-V783-Y783)</f>
        <v/>
      </c>
    </row>
    <row r="784">
      <c r="A784" s="25" t="n">
        <v>780</v>
      </c>
      <c r="B784" s="26">
        <f>_xlfn.XLOOKUP(C784,purchase!C:C,pcon!B:B,"")</f>
        <v/>
      </c>
      <c r="C784" s="4" t="n"/>
      <c r="D784" s="29">
        <f>_xlfn.XLOOKUP(C784,purchase!C:C,pcon!D:D,"")</f>
        <v/>
      </c>
      <c r="E784" s="29">
        <f>_xlfn.XLOOKUP(C784,purchase!C:C,pcon!E:E,"")</f>
        <v/>
      </c>
      <c r="F784" s="4" t="n"/>
      <c r="G784" s="27" t="n"/>
      <c r="H784" s="28" t="n"/>
      <c r="I784" s="4" t="n"/>
      <c r="J784" s="4" t="n"/>
      <c r="K784" s="4" t="n"/>
      <c r="L784" s="30">
        <f>IF(J784="","",J784-K784)</f>
        <v/>
      </c>
      <c r="M784" s="4" t="n"/>
      <c r="N784" s="30">
        <f>IF(L784="","",L784-M784)</f>
        <v/>
      </c>
      <c r="O784" s="31" t="n"/>
      <c r="P784" s="32">
        <f>IF(O784="","",N784 * O784)</f>
        <v/>
      </c>
      <c r="Q784" s="10">
        <f>_xlfn.XLOOKUP(C784,pcon!C:C,pcon!L:L,"")</f>
        <v/>
      </c>
      <c r="R784" s="98">
        <f>(Q784 / 80) * (O784 * 100)</f>
        <v/>
      </c>
      <c r="S784" s="31" t="n"/>
      <c r="T784" s="31" t="n"/>
      <c r="U784" s="33">
        <f>IF(N784="","",R784 * N784)</f>
        <v/>
      </c>
      <c r="V784" s="4" t="n"/>
      <c r="W784" s="33">
        <f>IF(S784&amp;U784="","",U784 * S784)</f>
        <v/>
      </c>
      <c r="X784" s="33">
        <f>IF(W784="","",U784 + W784)</f>
        <v/>
      </c>
      <c r="Y784" s="33">
        <f>IF(T784="","",U784 * T784)</f>
        <v/>
      </c>
      <c r="Z784" s="34">
        <f>IF(U784="","",X784-V784-Y784)</f>
        <v/>
      </c>
    </row>
    <row r="785">
      <c r="A785" s="25" t="n">
        <v>781</v>
      </c>
      <c r="B785" s="26">
        <f>_xlfn.XLOOKUP(C785,purchase!C:C,pcon!B:B,"")</f>
        <v/>
      </c>
      <c r="C785" s="4" t="n"/>
      <c r="D785" s="29">
        <f>_xlfn.XLOOKUP(C785,purchase!C:C,pcon!D:D,"")</f>
        <v/>
      </c>
      <c r="E785" s="29">
        <f>_xlfn.XLOOKUP(C785,purchase!C:C,pcon!E:E,"")</f>
        <v/>
      </c>
      <c r="F785" s="4" t="n"/>
      <c r="G785" s="27" t="n"/>
      <c r="H785" s="28" t="n"/>
      <c r="I785" s="4" t="n"/>
      <c r="J785" s="4" t="n"/>
      <c r="K785" s="4" t="n"/>
      <c r="L785" s="30">
        <f>IF(J785="","",J785-K785)</f>
        <v/>
      </c>
      <c r="M785" s="4" t="n"/>
      <c r="N785" s="30">
        <f>IF(L785="","",L785-M785)</f>
        <v/>
      </c>
      <c r="O785" s="31" t="n"/>
      <c r="P785" s="32">
        <f>IF(O785="","",N785 * O785)</f>
        <v/>
      </c>
      <c r="Q785" s="10">
        <f>_xlfn.XLOOKUP(C785,pcon!C:C,pcon!L:L,"")</f>
        <v/>
      </c>
      <c r="R785" s="98">
        <f>(Q785 / 80) * (O785 * 100)</f>
        <v/>
      </c>
      <c r="S785" s="31" t="n"/>
      <c r="T785" s="31" t="n"/>
      <c r="U785" s="33">
        <f>IF(N785="","",R785 * N785)</f>
        <v/>
      </c>
      <c r="V785" s="4" t="n"/>
      <c r="W785" s="33">
        <f>IF(S785&amp;U785="","",U785 * S785)</f>
        <v/>
      </c>
      <c r="X785" s="33">
        <f>IF(W785="","",U785 + W785)</f>
        <v/>
      </c>
      <c r="Y785" s="33">
        <f>IF(T785="","",U785 * T785)</f>
        <v/>
      </c>
      <c r="Z785" s="34">
        <f>IF(U785="","",X785-V785-Y785)</f>
        <v/>
      </c>
    </row>
    <row r="786">
      <c r="A786" s="25" t="n">
        <v>782</v>
      </c>
      <c r="B786" s="26">
        <f>_xlfn.XLOOKUP(C786,purchase!C:C,pcon!B:B,"")</f>
        <v/>
      </c>
      <c r="C786" s="4" t="n"/>
      <c r="D786" s="29">
        <f>_xlfn.XLOOKUP(C786,purchase!C:C,pcon!D:D,"")</f>
        <v/>
      </c>
      <c r="E786" s="29">
        <f>_xlfn.XLOOKUP(C786,purchase!C:C,pcon!E:E,"")</f>
        <v/>
      </c>
      <c r="F786" s="4" t="n"/>
      <c r="G786" s="27" t="n"/>
      <c r="H786" s="28" t="n"/>
      <c r="I786" s="4" t="n"/>
      <c r="J786" s="4" t="n"/>
      <c r="K786" s="4" t="n"/>
      <c r="L786" s="30">
        <f>IF(J786="","",J786-K786)</f>
        <v/>
      </c>
      <c r="M786" s="4" t="n"/>
      <c r="N786" s="30">
        <f>IF(L786="","",L786-M786)</f>
        <v/>
      </c>
      <c r="O786" s="31" t="n"/>
      <c r="P786" s="32">
        <f>IF(O786="","",N786 * O786)</f>
        <v/>
      </c>
      <c r="Q786" s="10">
        <f>_xlfn.XLOOKUP(C786,pcon!C:C,pcon!L:L,"")</f>
        <v/>
      </c>
      <c r="R786" s="98">
        <f>(Q786 / 80) * (O786 * 100)</f>
        <v/>
      </c>
      <c r="S786" s="31" t="n"/>
      <c r="T786" s="31" t="n"/>
      <c r="U786" s="33">
        <f>IF(N786="","",R786 * N786)</f>
        <v/>
      </c>
      <c r="V786" s="4" t="n"/>
      <c r="W786" s="33">
        <f>IF(S786&amp;U786="","",U786 * S786)</f>
        <v/>
      </c>
      <c r="X786" s="33">
        <f>IF(W786="","",U786 + W786)</f>
        <v/>
      </c>
      <c r="Y786" s="33">
        <f>IF(T786="","",U786 * T786)</f>
        <v/>
      </c>
      <c r="Z786" s="34">
        <f>IF(U786="","",X786-V786-Y786)</f>
        <v/>
      </c>
    </row>
    <row r="787">
      <c r="A787" s="25" t="n">
        <v>783</v>
      </c>
      <c r="B787" s="26">
        <f>_xlfn.XLOOKUP(C787,purchase!C:C,pcon!B:B,"")</f>
        <v/>
      </c>
      <c r="C787" s="4" t="n"/>
      <c r="D787" s="29">
        <f>_xlfn.XLOOKUP(C787,purchase!C:C,pcon!D:D,"")</f>
        <v/>
      </c>
      <c r="E787" s="29">
        <f>_xlfn.XLOOKUP(C787,purchase!C:C,pcon!E:E,"")</f>
        <v/>
      </c>
      <c r="F787" s="4" t="n"/>
      <c r="G787" s="27" t="n"/>
      <c r="H787" s="28" t="n"/>
      <c r="I787" s="4" t="n"/>
      <c r="J787" s="4" t="n"/>
      <c r="K787" s="4" t="n"/>
      <c r="L787" s="30">
        <f>IF(J787="","",J787-K787)</f>
        <v/>
      </c>
      <c r="M787" s="4" t="n"/>
      <c r="N787" s="30">
        <f>IF(L787="","",L787-M787)</f>
        <v/>
      </c>
      <c r="O787" s="31" t="n"/>
      <c r="P787" s="32">
        <f>IF(O787="","",N787 * O787)</f>
        <v/>
      </c>
      <c r="Q787" s="10">
        <f>_xlfn.XLOOKUP(C787,pcon!C:C,pcon!L:L,"")</f>
        <v/>
      </c>
      <c r="R787" s="98">
        <f>(Q787 / 80) * (O787 * 100)</f>
        <v/>
      </c>
      <c r="S787" s="31" t="n"/>
      <c r="T787" s="31" t="n"/>
      <c r="U787" s="33">
        <f>IF(N787="","",R787 * N787)</f>
        <v/>
      </c>
      <c r="V787" s="4" t="n"/>
      <c r="W787" s="33">
        <f>IF(S787&amp;U787="","",U787 * S787)</f>
        <v/>
      </c>
      <c r="X787" s="33">
        <f>IF(W787="","",U787 + W787)</f>
        <v/>
      </c>
      <c r="Y787" s="33">
        <f>IF(T787="","",U787 * T787)</f>
        <v/>
      </c>
      <c r="Z787" s="34">
        <f>IF(U787="","",X787-V787-Y787)</f>
        <v/>
      </c>
    </row>
    <row r="788">
      <c r="A788" s="25" t="n">
        <v>784</v>
      </c>
      <c r="B788" s="26">
        <f>_xlfn.XLOOKUP(C788,purchase!C:C,pcon!B:B,"")</f>
        <v/>
      </c>
      <c r="C788" s="4" t="n"/>
      <c r="D788" s="29">
        <f>_xlfn.XLOOKUP(C788,purchase!C:C,pcon!D:D,"")</f>
        <v/>
      </c>
      <c r="E788" s="29">
        <f>_xlfn.XLOOKUP(C788,purchase!C:C,pcon!E:E,"")</f>
        <v/>
      </c>
      <c r="F788" s="4" t="n"/>
      <c r="G788" s="27" t="n"/>
      <c r="H788" s="28" t="n"/>
      <c r="I788" s="4" t="n"/>
      <c r="J788" s="4" t="n"/>
      <c r="K788" s="4" t="n"/>
      <c r="L788" s="30">
        <f>IF(J788="","",J788-K788)</f>
        <v/>
      </c>
      <c r="M788" s="4" t="n"/>
      <c r="N788" s="30">
        <f>IF(L788="","",L788-M788)</f>
        <v/>
      </c>
      <c r="O788" s="31" t="n"/>
      <c r="P788" s="32">
        <f>IF(O788="","",N788 * O788)</f>
        <v/>
      </c>
      <c r="Q788" s="10">
        <f>_xlfn.XLOOKUP(C788,pcon!C:C,pcon!L:L,"")</f>
        <v/>
      </c>
      <c r="R788" s="98">
        <f>(Q788 / 80) * (O788 * 100)</f>
        <v/>
      </c>
      <c r="S788" s="31" t="n"/>
      <c r="T788" s="31" t="n"/>
      <c r="U788" s="33">
        <f>IF(N788="","",R788 * N788)</f>
        <v/>
      </c>
      <c r="V788" s="4" t="n"/>
      <c r="W788" s="33">
        <f>IF(S788&amp;U788="","",U788 * S788)</f>
        <v/>
      </c>
      <c r="X788" s="33">
        <f>IF(W788="","",U788 + W788)</f>
        <v/>
      </c>
      <c r="Y788" s="33">
        <f>IF(T788="","",U788 * T788)</f>
        <v/>
      </c>
      <c r="Z788" s="34">
        <f>IF(U788="","",X788-V788-Y788)</f>
        <v/>
      </c>
    </row>
    <row r="789">
      <c r="A789" s="25" t="n">
        <v>785</v>
      </c>
      <c r="B789" s="26">
        <f>_xlfn.XLOOKUP(C789,purchase!C:C,pcon!B:B,"")</f>
        <v/>
      </c>
      <c r="C789" s="4" t="n"/>
      <c r="D789" s="29">
        <f>_xlfn.XLOOKUP(C789,purchase!C:C,pcon!D:D,"")</f>
        <v/>
      </c>
      <c r="E789" s="29">
        <f>_xlfn.XLOOKUP(C789,purchase!C:C,pcon!E:E,"")</f>
        <v/>
      </c>
      <c r="F789" s="4" t="n"/>
      <c r="G789" s="27" t="n"/>
      <c r="H789" s="28" t="n"/>
      <c r="I789" s="4" t="n"/>
      <c r="J789" s="4" t="n"/>
      <c r="K789" s="4" t="n"/>
      <c r="L789" s="30">
        <f>IF(J789="","",J789-K789)</f>
        <v/>
      </c>
      <c r="M789" s="4" t="n"/>
      <c r="N789" s="30">
        <f>IF(L789="","",L789-M789)</f>
        <v/>
      </c>
      <c r="O789" s="31" t="n"/>
      <c r="P789" s="32">
        <f>IF(O789="","",N789 * O789)</f>
        <v/>
      </c>
      <c r="Q789" s="10">
        <f>_xlfn.XLOOKUP(C789,pcon!C:C,pcon!L:L,"")</f>
        <v/>
      </c>
      <c r="R789" s="98">
        <f>(Q789 / 80) * (O789 * 100)</f>
        <v/>
      </c>
      <c r="S789" s="31" t="n"/>
      <c r="T789" s="31" t="n"/>
      <c r="U789" s="33">
        <f>IF(N789="","",R789 * N789)</f>
        <v/>
      </c>
      <c r="V789" s="4" t="n"/>
      <c r="W789" s="33">
        <f>IF(S789&amp;U789="","",U789 * S789)</f>
        <v/>
      </c>
      <c r="X789" s="33">
        <f>IF(W789="","",U789 + W789)</f>
        <v/>
      </c>
      <c r="Y789" s="33">
        <f>IF(T789="","",U789 * T789)</f>
        <v/>
      </c>
      <c r="Z789" s="34">
        <f>IF(U789="","",X789-V789-Y789)</f>
        <v/>
      </c>
    </row>
    <row r="790">
      <c r="A790" s="25" t="n">
        <v>786</v>
      </c>
      <c r="B790" s="26">
        <f>_xlfn.XLOOKUP(C790,purchase!C:C,pcon!B:B,"")</f>
        <v/>
      </c>
      <c r="C790" s="4" t="n"/>
      <c r="D790" s="29">
        <f>_xlfn.XLOOKUP(C790,purchase!C:C,pcon!D:D,"")</f>
        <v/>
      </c>
      <c r="E790" s="29">
        <f>_xlfn.XLOOKUP(C790,purchase!C:C,pcon!E:E,"")</f>
        <v/>
      </c>
      <c r="F790" s="4" t="n"/>
      <c r="G790" s="27" t="n"/>
      <c r="H790" s="28" t="n"/>
      <c r="I790" s="4" t="n"/>
      <c r="J790" s="4" t="n"/>
      <c r="K790" s="4" t="n"/>
      <c r="L790" s="30">
        <f>IF(J790="","",J790-K790)</f>
        <v/>
      </c>
      <c r="M790" s="4" t="n"/>
      <c r="N790" s="30">
        <f>IF(L790="","",L790-M790)</f>
        <v/>
      </c>
      <c r="O790" s="31" t="n"/>
      <c r="P790" s="32">
        <f>IF(O790="","",N790 * O790)</f>
        <v/>
      </c>
      <c r="Q790" s="10">
        <f>_xlfn.XLOOKUP(C790,pcon!C:C,pcon!L:L,"")</f>
        <v/>
      </c>
      <c r="R790" s="98">
        <f>(Q790 / 80) * (O790 * 100)</f>
        <v/>
      </c>
      <c r="S790" s="31" t="n"/>
      <c r="T790" s="31" t="n"/>
      <c r="U790" s="33">
        <f>IF(N790="","",R790 * N790)</f>
        <v/>
      </c>
      <c r="V790" s="4" t="n"/>
      <c r="W790" s="33">
        <f>IF(S790&amp;U790="","",U790 * S790)</f>
        <v/>
      </c>
      <c r="X790" s="33">
        <f>IF(W790="","",U790 + W790)</f>
        <v/>
      </c>
      <c r="Y790" s="33">
        <f>IF(T790="","",U790 * T790)</f>
        <v/>
      </c>
      <c r="Z790" s="34">
        <f>IF(U790="","",X790-V790-Y790)</f>
        <v/>
      </c>
    </row>
    <row r="791">
      <c r="A791" s="25" t="n">
        <v>787</v>
      </c>
      <c r="B791" s="26">
        <f>_xlfn.XLOOKUP(C791,purchase!C:C,pcon!B:B,"")</f>
        <v/>
      </c>
      <c r="C791" s="4" t="n"/>
      <c r="D791" s="29">
        <f>_xlfn.XLOOKUP(C791,purchase!C:C,pcon!D:D,"")</f>
        <v/>
      </c>
      <c r="E791" s="29">
        <f>_xlfn.XLOOKUP(C791,purchase!C:C,pcon!E:E,"")</f>
        <v/>
      </c>
      <c r="F791" s="4" t="n"/>
      <c r="G791" s="27" t="n"/>
      <c r="H791" s="28" t="n"/>
      <c r="I791" s="4" t="n"/>
      <c r="J791" s="4" t="n"/>
      <c r="K791" s="4" t="n"/>
      <c r="L791" s="30">
        <f>IF(J791="","",J791-K791)</f>
        <v/>
      </c>
      <c r="M791" s="4" t="n"/>
      <c r="N791" s="30">
        <f>IF(L791="","",L791-M791)</f>
        <v/>
      </c>
      <c r="O791" s="31" t="n"/>
      <c r="P791" s="32">
        <f>IF(O791="","",N791 * O791)</f>
        <v/>
      </c>
      <c r="Q791" s="10">
        <f>_xlfn.XLOOKUP(C791,pcon!C:C,pcon!L:L,"")</f>
        <v/>
      </c>
      <c r="R791" s="98">
        <f>(Q791 / 80) * (O791 * 100)</f>
        <v/>
      </c>
      <c r="S791" s="31" t="n"/>
      <c r="T791" s="31" t="n"/>
      <c r="U791" s="33">
        <f>IF(N791="","",R791 * N791)</f>
        <v/>
      </c>
      <c r="V791" s="4" t="n"/>
      <c r="W791" s="33">
        <f>IF(S791&amp;U791="","",U791 * S791)</f>
        <v/>
      </c>
      <c r="X791" s="33">
        <f>IF(W791="","",U791 + W791)</f>
        <v/>
      </c>
      <c r="Y791" s="33">
        <f>IF(T791="","",U791 * T791)</f>
        <v/>
      </c>
      <c r="Z791" s="34">
        <f>IF(U791="","",X791-V791-Y791)</f>
        <v/>
      </c>
    </row>
    <row r="792">
      <c r="A792" s="25" t="n">
        <v>788</v>
      </c>
      <c r="B792" s="26">
        <f>_xlfn.XLOOKUP(C792,purchase!C:C,pcon!B:B,"")</f>
        <v/>
      </c>
      <c r="C792" s="4" t="n"/>
      <c r="D792" s="29">
        <f>_xlfn.XLOOKUP(C792,purchase!C:C,pcon!D:D,"")</f>
        <v/>
      </c>
      <c r="E792" s="29">
        <f>_xlfn.XLOOKUP(C792,purchase!C:C,pcon!E:E,"")</f>
        <v/>
      </c>
      <c r="F792" s="4" t="n"/>
      <c r="G792" s="27" t="n"/>
      <c r="H792" s="28" t="n"/>
      <c r="I792" s="4" t="n"/>
      <c r="J792" s="4" t="n"/>
      <c r="K792" s="4" t="n"/>
      <c r="L792" s="30">
        <f>IF(J792="","",J792-K792)</f>
        <v/>
      </c>
      <c r="M792" s="4" t="n"/>
      <c r="N792" s="30">
        <f>IF(L792="","",L792-M792)</f>
        <v/>
      </c>
      <c r="O792" s="31" t="n"/>
      <c r="P792" s="32">
        <f>IF(O792="","",N792 * O792)</f>
        <v/>
      </c>
      <c r="Q792" s="10">
        <f>_xlfn.XLOOKUP(C792,pcon!C:C,pcon!L:L,"")</f>
        <v/>
      </c>
      <c r="R792" s="98">
        <f>(Q792 / 80) * (O792 * 100)</f>
        <v/>
      </c>
      <c r="S792" s="31" t="n"/>
      <c r="T792" s="31" t="n"/>
      <c r="U792" s="33">
        <f>IF(N792="","",R792 * N792)</f>
        <v/>
      </c>
      <c r="V792" s="4" t="n"/>
      <c r="W792" s="33">
        <f>IF(S792&amp;U792="","",U792 * S792)</f>
        <v/>
      </c>
      <c r="X792" s="33">
        <f>IF(W792="","",U792 + W792)</f>
        <v/>
      </c>
      <c r="Y792" s="33">
        <f>IF(T792="","",U792 * T792)</f>
        <v/>
      </c>
      <c r="Z792" s="34">
        <f>IF(U792="","",X792-V792-Y792)</f>
        <v/>
      </c>
    </row>
    <row r="793">
      <c r="A793" s="25" t="n">
        <v>789</v>
      </c>
      <c r="B793" s="26">
        <f>_xlfn.XLOOKUP(C793,purchase!C:C,pcon!B:B,"")</f>
        <v/>
      </c>
      <c r="C793" s="4" t="n"/>
      <c r="D793" s="29">
        <f>_xlfn.XLOOKUP(C793,purchase!C:C,pcon!D:D,"")</f>
        <v/>
      </c>
      <c r="E793" s="29">
        <f>_xlfn.XLOOKUP(C793,purchase!C:C,pcon!E:E,"")</f>
        <v/>
      </c>
      <c r="F793" s="4" t="n"/>
      <c r="G793" s="27" t="n"/>
      <c r="H793" s="28" t="n"/>
      <c r="I793" s="4" t="n"/>
      <c r="J793" s="4" t="n"/>
      <c r="K793" s="4" t="n"/>
      <c r="L793" s="30">
        <f>IF(J793="","",J793-K793)</f>
        <v/>
      </c>
      <c r="M793" s="4" t="n"/>
      <c r="N793" s="30">
        <f>IF(L793="","",L793-M793)</f>
        <v/>
      </c>
      <c r="O793" s="31" t="n"/>
      <c r="P793" s="32">
        <f>IF(O793="","",N793 * O793)</f>
        <v/>
      </c>
      <c r="Q793" s="10">
        <f>_xlfn.XLOOKUP(C793,pcon!C:C,pcon!L:L,"")</f>
        <v/>
      </c>
      <c r="R793" s="98">
        <f>(Q793 / 80) * (O793 * 100)</f>
        <v/>
      </c>
      <c r="S793" s="31" t="n"/>
      <c r="T793" s="31" t="n"/>
      <c r="U793" s="33">
        <f>IF(N793="","",R793 * N793)</f>
        <v/>
      </c>
      <c r="V793" s="4" t="n"/>
      <c r="W793" s="33">
        <f>IF(S793&amp;U793="","",U793 * S793)</f>
        <v/>
      </c>
      <c r="X793" s="33">
        <f>IF(W793="","",U793 + W793)</f>
        <v/>
      </c>
      <c r="Y793" s="33">
        <f>IF(T793="","",U793 * T793)</f>
        <v/>
      </c>
      <c r="Z793" s="34">
        <f>IF(U793="","",X793-V793-Y793)</f>
        <v/>
      </c>
    </row>
    <row r="794">
      <c r="A794" s="25" t="n">
        <v>790</v>
      </c>
      <c r="B794" s="26">
        <f>_xlfn.XLOOKUP(C794,purchase!C:C,pcon!B:B,"")</f>
        <v/>
      </c>
      <c r="C794" s="4" t="n"/>
      <c r="D794" s="29">
        <f>_xlfn.XLOOKUP(C794,purchase!C:C,pcon!D:D,"")</f>
        <v/>
      </c>
      <c r="E794" s="29">
        <f>_xlfn.XLOOKUP(C794,purchase!C:C,pcon!E:E,"")</f>
        <v/>
      </c>
      <c r="F794" s="4" t="n"/>
      <c r="G794" s="27" t="n"/>
      <c r="H794" s="28" t="n"/>
      <c r="I794" s="4" t="n"/>
      <c r="J794" s="4" t="n"/>
      <c r="K794" s="4" t="n"/>
      <c r="L794" s="30">
        <f>IF(J794="","",J794-K794)</f>
        <v/>
      </c>
      <c r="M794" s="4" t="n"/>
      <c r="N794" s="30">
        <f>IF(L794="","",L794-M794)</f>
        <v/>
      </c>
      <c r="O794" s="31" t="n"/>
      <c r="P794" s="32">
        <f>IF(O794="","",N794 * O794)</f>
        <v/>
      </c>
      <c r="Q794" s="10">
        <f>_xlfn.XLOOKUP(C794,pcon!C:C,pcon!L:L,"")</f>
        <v/>
      </c>
      <c r="R794" s="98">
        <f>(Q794 / 80) * (O794 * 100)</f>
        <v/>
      </c>
      <c r="S794" s="31" t="n"/>
      <c r="T794" s="31" t="n"/>
      <c r="U794" s="33">
        <f>IF(N794="","",R794 * N794)</f>
        <v/>
      </c>
      <c r="V794" s="4" t="n"/>
      <c r="W794" s="33">
        <f>IF(S794&amp;U794="","",U794 * S794)</f>
        <v/>
      </c>
      <c r="X794" s="33">
        <f>IF(W794="","",U794 + W794)</f>
        <v/>
      </c>
      <c r="Y794" s="33">
        <f>IF(T794="","",U794 * T794)</f>
        <v/>
      </c>
      <c r="Z794" s="34">
        <f>IF(U794="","",X794-V794-Y794)</f>
        <v/>
      </c>
    </row>
    <row r="795">
      <c r="A795" s="25" t="n">
        <v>791</v>
      </c>
      <c r="B795" s="26">
        <f>_xlfn.XLOOKUP(C795,purchase!C:C,pcon!B:B,"")</f>
        <v/>
      </c>
      <c r="C795" s="4" t="n"/>
      <c r="D795" s="29">
        <f>_xlfn.XLOOKUP(C795,purchase!C:C,pcon!D:D,"")</f>
        <v/>
      </c>
      <c r="E795" s="29">
        <f>_xlfn.XLOOKUP(C795,purchase!C:C,pcon!E:E,"")</f>
        <v/>
      </c>
      <c r="F795" s="4" t="n"/>
      <c r="G795" s="27" t="n"/>
      <c r="H795" s="28" t="n"/>
      <c r="I795" s="4" t="n"/>
      <c r="J795" s="4" t="n"/>
      <c r="K795" s="4" t="n"/>
      <c r="L795" s="30">
        <f>IF(J795="","",J795-K795)</f>
        <v/>
      </c>
      <c r="M795" s="4" t="n"/>
      <c r="N795" s="30">
        <f>IF(L795="","",L795-M795)</f>
        <v/>
      </c>
      <c r="O795" s="31" t="n"/>
      <c r="P795" s="32">
        <f>IF(O795="","",N795 * O795)</f>
        <v/>
      </c>
      <c r="Q795" s="10">
        <f>_xlfn.XLOOKUP(C795,pcon!C:C,pcon!L:L,"")</f>
        <v/>
      </c>
      <c r="R795" s="98">
        <f>(Q795 / 80) * (O795 * 100)</f>
        <v/>
      </c>
      <c r="S795" s="31" t="n"/>
      <c r="T795" s="31" t="n"/>
      <c r="U795" s="33">
        <f>IF(N795="","",R795 * N795)</f>
        <v/>
      </c>
      <c r="V795" s="4" t="n"/>
      <c r="W795" s="33">
        <f>IF(S795&amp;U795="","",U795 * S795)</f>
        <v/>
      </c>
      <c r="X795" s="33">
        <f>IF(W795="","",U795 + W795)</f>
        <v/>
      </c>
      <c r="Y795" s="33">
        <f>IF(T795="","",U795 * T795)</f>
        <v/>
      </c>
      <c r="Z795" s="34">
        <f>IF(U795="","",X795-V795-Y795)</f>
        <v/>
      </c>
    </row>
    <row r="796">
      <c r="A796" s="25" t="n">
        <v>792</v>
      </c>
      <c r="B796" s="26">
        <f>_xlfn.XLOOKUP(C796,purchase!C:C,pcon!B:B,"")</f>
        <v/>
      </c>
      <c r="C796" s="4" t="n"/>
      <c r="D796" s="29">
        <f>_xlfn.XLOOKUP(C796,purchase!C:C,pcon!D:D,"")</f>
        <v/>
      </c>
      <c r="E796" s="29">
        <f>_xlfn.XLOOKUP(C796,purchase!C:C,pcon!E:E,"")</f>
        <v/>
      </c>
      <c r="F796" s="4" t="n"/>
      <c r="G796" s="27" t="n"/>
      <c r="H796" s="28" t="n"/>
      <c r="I796" s="4" t="n"/>
      <c r="J796" s="4" t="n"/>
      <c r="K796" s="4" t="n"/>
      <c r="L796" s="30">
        <f>IF(J796="","",J796-K796)</f>
        <v/>
      </c>
      <c r="M796" s="4" t="n"/>
      <c r="N796" s="30">
        <f>IF(L796="","",L796-M796)</f>
        <v/>
      </c>
      <c r="O796" s="31" t="n"/>
      <c r="P796" s="32">
        <f>IF(O796="","",N796 * O796)</f>
        <v/>
      </c>
      <c r="Q796" s="10">
        <f>_xlfn.XLOOKUP(C796,pcon!C:C,pcon!L:L,"")</f>
        <v/>
      </c>
      <c r="R796" s="98">
        <f>(Q796 / 80) * (O796 * 100)</f>
        <v/>
      </c>
      <c r="S796" s="31" t="n"/>
      <c r="T796" s="31" t="n"/>
      <c r="U796" s="33">
        <f>IF(N796="","",R796 * N796)</f>
        <v/>
      </c>
      <c r="V796" s="4" t="n"/>
      <c r="W796" s="33">
        <f>IF(S796&amp;U796="","",U796 * S796)</f>
        <v/>
      </c>
      <c r="X796" s="33">
        <f>IF(W796="","",U796 + W796)</f>
        <v/>
      </c>
      <c r="Y796" s="33">
        <f>IF(T796="","",U796 * T796)</f>
        <v/>
      </c>
      <c r="Z796" s="34">
        <f>IF(U796="","",X796-V796-Y796)</f>
        <v/>
      </c>
    </row>
    <row r="797">
      <c r="A797" s="25" t="n">
        <v>793</v>
      </c>
      <c r="B797" s="26">
        <f>_xlfn.XLOOKUP(C797,purchase!C:C,pcon!B:B,"")</f>
        <v/>
      </c>
      <c r="C797" s="4" t="n"/>
      <c r="D797" s="29">
        <f>_xlfn.XLOOKUP(C797,purchase!C:C,pcon!D:D,"")</f>
        <v/>
      </c>
      <c r="E797" s="29">
        <f>_xlfn.XLOOKUP(C797,purchase!C:C,pcon!E:E,"")</f>
        <v/>
      </c>
      <c r="F797" s="4" t="n"/>
      <c r="G797" s="27" t="n"/>
      <c r="H797" s="28" t="n"/>
      <c r="I797" s="4" t="n"/>
      <c r="J797" s="4" t="n"/>
      <c r="K797" s="4" t="n"/>
      <c r="L797" s="30">
        <f>IF(J797="","",J797-K797)</f>
        <v/>
      </c>
      <c r="M797" s="4" t="n"/>
      <c r="N797" s="30">
        <f>IF(L797="","",L797-M797)</f>
        <v/>
      </c>
      <c r="O797" s="31" t="n"/>
      <c r="P797" s="32">
        <f>IF(O797="","",N797 * O797)</f>
        <v/>
      </c>
      <c r="Q797" s="10">
        <f>_xlfn.XLOOKUP(C797,pcon!C:C,pcon!L:L,"")</f>
        <v/>
      </c>
      <c r="R797" s="98">
        <f>(Q797 / 80) * (O797 * 100)</f>
        <v/>
      </c>
      <c r="S797" s="31" t="n"/>
      <c r="T797" s="31" t="n"/>
      <c r="U797" s="33">
        <f>IF(N797="","",R797 * N797)</f>
        <v/>
      </c>
      <c r="V797" s="4" t="n"/>
      <c r="W797" s="33">
        <f>IF(S797&amp;U797="","",U797 * S797)</f>
        <v/>
      </c>
      <c r="X797" s="33">
        <f>IF(W797="","",U797 + W797)</f>
        <v/>
      </c>
      <c r="Y797" s="33">
        <f>IF(T797="","",U797 * T797)</f>
        <v/>
      </c>
      <c r="Z797" s="34">
        <f>IF(U797="","",X797-V797-Y797)</f>
        <v/>
      </c>
    </row>
    <row r="798">
      <c r="A798" s="25" t="n">
        <v>794</v>
      </c>
      <c r="B798" s="26">
        <f>_xlfn.XLOOKUP(C798,purchase!C:C,pcon!B:B,"")</f>
        <v/>
      </c>
      <c r="C798" s="4" t="n"/>
      <c r="D798" s="29">
        <f>_xlfn.XLOOKUP(C798,purchase!C:C,pcon!D:D,"")</f>
        <v/>
      </c>
      <c r="E798" s="29">
        <f>_xlfn.XLOOKUP(C798,purchase!C:C,pcon!E:E,"")</f>
        <v/>
      </c>
      <c r="F798" s="4" t="n"/>
      <c r="G798" s="27" t="n"/>
      <c r="H798" s="28" t="n"/>
      <c r="I798" s="4" t="n"/>
      <c r="J798" s="4" t="n"/>
      <c r="K798" s="4" t="n"/>
      <c r="L798" s="30">
        <f>IF(J798="","",J798-K798)</f>
        <v/>
      </c>
      <c r="M798" s="4" t="n"/>
      <c r="N798" s="30">
        <f>IF(L798="","",L798-M798)</f>
        <v/>
      </c>
      <c r="O798" s="31" t="n"/>
      <c r="P798" s="32">
        <f>IF(O798="","",N798 * O798)</f>
        <v/>
      </c>
      <c r="Q798" s="10">
        <f>_xlfn.XLOOKUP(C798,pcon!C:C,pcon!L:L,"")</f>
        <v/>
      </c>
      <c r="R798" s="98">
        <f>(Q798 / 80) * (O798 * 100)</f>
        <v/>
      </c>
      <c r="S798" s="31" t="n"/>
      <c r="T798" s="31" t="n"/>
      <c r="U798" s="33">
        <f>IF(N798="","",R798 * N798)</f>
        <v/>
      </c>
      <c r="V798" s="4" t="n"/>
      <c r="W798" s="33">
        <f>IF(S798&amp;U798="","",U798 * S798)</f>
        <v/>
      </c>
      <c r="X798" s="33">
        <f>IF(W798="","",U798 + W798)</f>
        <v/>
      </c>
      <c r="Y798" s="33">
        <f>IF(T798="","",U798 * T798)</f>
        <v/>
      </c>
      <c r="Z798" s="34">
        <f>IF(U798="","",X798-V798-Y798)</f>
        <v/>
      </c>
    </row>
    <row r="799">
      <c r="A799" s="25" t="n">
        <v>795</v>
      </c>
      <c r="B799" s="26">
        <f>_xlfn.XLOOKUP(C799,purchase!C:C,pcon!B:B,"")</f>
        <v/>
      </c>
      <c r="C799" s="4" t="n"/>
      <c r="D799" s="29">
        <f>_xlfn.XLOOKUP(C799,purchase!C:C,pcon!D:D,"")</f>
        <v/>
      </c>
      <c r="E799" s="29">
        <f>_xlfn.XLOOKUP(C799,purchase!C:C,pcon!E:E,"")</f>
        <v/>
      </c>
      <c r="F799" s="4" t="n"/>
      <c r="G799" s="27" t="n"/>
      <c r="H799" s="28" t="n"/>
      <c r="I799" s="4" t="n"/>
      <c r="J799" s="4" t="n"/>
      <c r="K799" s="4" t="n"/>
      <c r="L799" s="30">
        <f>IF(J799="","",J799-K799)</f>
        <v/>
      </c>
      <c r="M799" s="4" t="n"/>
      <c r="N799" s="30">
        <f>IF(L799="","",L799-M799)</f>
        <v/>
      </c>
      <c r="O799" s="31" t="n"/>
      <c r="P799" s="32">
        <f>IF(O799="","",N799 * O799)</f>
        <v/>
      </c>
      <c r="Q799" s="10">
        <f>_xlfn.XLOOKUP(C799,pcon!C:C,pcon!L:L,"")</f>
        <v/>
      </c>
      <c r="R799" s="98">
        <f>(Q799 / 80) * (O799 * 100)</f>
        <v/>
      </c>
      <c r="S799" s="31" t="n"/>
      <c r="T799" s="31" t="n"/>
      <c r="U799" s="33">
        <f>IF(N799="","",R799 * N799)</f>
        <v/>
      </c>
      <c r="V799" s="4" t="n"/>
      <c r="W799" s="33">
        <f>IF(S799&amp;U799="","",U799 * S799)</f>
        <v/>
      </c>
      <c r="X799" s="33">
        <f>IF(W799="","",U799 + W799)</f>
        <v/>
      </c>
      <c r="Y799" s="33">
        <f>IF(T799="","",U799 * T799)</f>
        <v/>
      </c>
      <c r="Z799" s="34">
        <f>IF(U799="","",X799-V799-Y799)</f>
        <v/>
      </c>
    </row>
    <row r="800">
      <c r="A800" s="25" t="n">
        <v>796</v>
      </c>
      <c r="B800" s="26">
        <f>_xlfn.XLOOKUP(C800,purchase!C:C,pcon!B:B,"")</f>
        <v/>
      </c>
      <c r="C800" s="4" t="n"/>
      <c r="D800" s="29">
        <f>_xlfn.XLOOKUP(C800,purchase!C:C,pcon!D:D,"")</f>
        <v/>
      </c>
      <c r="E800" s="29">
        <f>_xlfn.XLOOKUP(C800,purchase!C:C,pcon!E:E,"")</f>
        <v/>
      </c>
      <c r="F800" s="4" t="n"/>
      <c r="G800" s="27" t="n"/>
      <c r="H800" s="28" t="n"/>
      <c r="I800" s="4" t="n"/>
      <c r="J800" s="4" t="n"/>
      <c r="K800" s="4" t="n"/>
      <c r="L800" s="30">
        <f>IF(J800="","",J800-K800)</f>
        <v/>
      </c>
      <c r="M800" s="4" t="n"/>
      <c r="N800" s="30">
        <f>IF(L800="","",L800-M800)</f>
        <v/>
      </c>
      <c r="O800" s="31" t="n"/>
      <c r="P800" s="32">
        <f>IF(O800="","",N800 * O800)</f>
        <v/>
      </c>
      <c r="Q800" s="10">
        <f>_xlfn.XLOOKUP(C800,pcon!C:C,pcon!L:L,"")</f>
        <v/>
      </c>
      <c r="R800" s="98">
        <f>(Q800 / 80) * (O800 * 100)</f>
        <v/>
      </c>
      <c r="S800" s="31" t="n"/>
      <c r="T800" s="31" t="n"/>
      <c r="U800" s="33">
        <f>IF(N800="","",R800 * N800)</f>
        <v/>
      </c>
      <c r="V800" s="4" t="n"/>
      <c r="W800" s="33">
        <f>IF(S800&amp;U800="","",U800 * S800)</f>
        <v/>
      </c>
      <c r="X800" s="33">
        <f>IF(W800="","",U800 + W800)</f>
        <v/>
      </c>
      <c r="Y800" s="33">
        <f>IF(T800="","",U800 * T800)</f>
        <v/>
      </c>
      <c r="Z800" s="34">
        <f>IF(U800="","",X800-V800-Y800)</f>
        <v/>
      </c>
    </row>
    <row r="801">
      <c r="A801" s="25" t="n">
        <v>797</v>
      </c>
      <c r="B801" s="26">
        <f>_xlfn.XLOOKUP(C801,purchase!C:C,pcon!B:B,"")</f>
        <v/>
      </c>
      <c r="C801" s="4" t="n"/>
      <c r="D801" s="29">
        <f>_xlfn.XLOOKUP(C801,purchase!C:C,pcon!D:D,"")</f>
        <v/>
      </c>
      <c r="E801" s="29">
        <f>_xlfn.XLOOKUP(C801,purchase!C:C,pcon!E:E,"")</f>
        <v/>
      </c>
      <c r="F801" s="4" t="n"/>
      <c r="G801" s="27" t="n"/>
      <c r="H801" s="28" t="n"/>
      <c r="I801" s="4" t="n"/>
      <c r="J801" s="4" t="n"/>
      <c r="K801" s="4" t="n"/>
      <c r="L801" s="30">
        <f>IF(J801="","",J801-K801)</f>
        <v/>
      </c>
      <c r="M801" s="4" t="n"/>
      <c r="N801" s="30">
        <f>IF(L801="","",L801-M801)</f>
        <v/>
      </c>
      <c r="O801" s="31" t="n"/>
      <c r="P801" s="32">
        <f>IF(O801="","",N801 * O801)</f>
        <v/>
      </c>
      <c r="Q801" s="10">
        <f>_xlfn.XLOOKUP(C801,pcon!C:C,pcon!L:L,"")</f>
        <v/>
      </c>
      <c r="R801" s="98">
        <f>(Q801 / 80) * (O801 * 100)</f>
        <v/>
      </c>
      <c r="S801" s="31" t="n"/>
      <c r="T801" s="31" t="n"/>
      <c r="U801" s="33">
        <f>IF(N801="","",R801 * N801)</f>
        <v/>
      </c>
      <c r="V801" s="4" t="n"/>
      <c r="W801" s="33">
        <f>IF(S801&amp;U801="","",U801 * S801)</f>
        <v/>
      </c>
      <c r="X801" s="33">
        <f>IF(W801="","",U801 + W801)</f>
        <v/>
      </c>
      <c r="Y801" s="33">
        <f>IF(T801="","",U801 * T801)</f>
        <v/>
      </c>
      <c r="Z801" s="34">
        <f>IF(U801="","",X801-V801-Y801)</f>
        <v/>
      </c>
    </row>
    <row r="802">
      <c r="A802" s="25" t="n">
        <v>798</v>
      </c>
      <c r="B802" s="26">
        <f>_xlfn.XLOOKUP(C802,purchase!C:C,pcon!B:B,"")</f>
        <v/>
      </c>
      <c r="C802" s="4" t="n"/>
      <c r="D802" s="29">
        <f>_xlfn.XLOOKUP(C802,purchase!C:C,pcon!D:D,"")</f>
        <v/>
      </c>
      <c r="E802" s="29">
        <f>_xlfn.XLOOKUP(C802,purchase!C:C,pcon!E:E,"")</f>
        <v/>
      </c>
      <c r="F802" s="4" t="n"/>
      <c r="G802" s="27" t="n"/>
      <c r="H802" s="28" t="n"/>
      <c r="I802" s="4" t="n"/>
      <c r="J802" s="4" t="n"/>
      <c r="K802" s="4" t="n"/>
      <c r="L802" s="30">
        <f>IF(J802="","",J802-K802)</f>
        <v/>
      </c>
      <c r="M802" s="4" t="n"/>
      <c r="N802" s="30">
        <f>IF(L802="","",L802-M802)</f>
        <v/>
      </c>
      <c r="O802" s="31" t="n"/>
      <c r="P802" s="32">
        <f>IF(O802="","",N802 * O802)</f>
        <v/>
      </c>
      <c r="Q802" s="10">
        <f>_xlfn.XLOOKUP(C802,pcon!C:C,pcon!L:L,"")</f>
        <v/>
      </c>
      <c r="R802" s="98">
        <f>(Q802 / 80) * (O802 * 100)</f>
        <v/>
      </c>
      <c r="S802" s="31" t="n"/>
      <c r="T802" s="31" t="n"/>
      <c r="U802" s="33">
        <f>IF(N802="","",R802 * N802)</f>
        <v/>
      </c>
      <c r="V802" s="4" t="n"/>
      <c r="W802" s="33">
        <f>IF(S802&amp;U802="","",U802 * S802)</f>
        <v/>
      </c>
      <c r="X802" s="33">
        <f>IF(W802="","",U802 + W802)</f>
        <v/>
      </c>
      <c r="Y802" s="33">
        <f>IF(T802="","",U802 * T802)</f>
        <v/>
      </c>
      <c r="Z802" s="34">
        <f>IF(U802="","",X802-V802-Y802)</f>
        <v/>
      </c>
    </row>
    <row r="803">
      <c r="A803" s="25" t="n">
        <v>799</v>
      </c>
      <c r="B803" s="26">
        <f>_xlfn.XLOOKUP(C803,purchase!C:C,pcon!B:B,"")</f>
        <v/>
      </c>
      <c r="C803" s="4" t="n"/>
      <c r="D803" s="29">
        <f>_xlfn.XLOOKUP(C803,purchase!C:C,pcon!D:D,"")</f>
        <v/>
      </c>
      <c r="E803" s="29">
        <f>_xlfn.XLOOKUP(C803,purchase!C:C,pcon!E:E,"")</f>
        <v/>
      </c>
      <c r="F803" s="4" t="n"/>
      <c r="G803" s="27" t="n"/>
      <c r="H803" s="28" t="n"/>
      <c r="I803" s="4" t="n"/>
      <c r="J803" s="4" t="n"/>
      <c r="K803" s="4" t="n"/>
      <c r="L803" s="30">
        <f>IF(J803="","",J803-K803)</f>
        <v/>
      </c>
      <c r="M803" s="4" t="n"/>
      <c r="N803" s="30">
        <f>IF(L803="","",L803-M803)</f>
        <v/>
      </c>
      <c r="O803" s="31" t="n"/>
      <c r="P803" s="32">
        <f>IF(O803="","",N803 * O803)</f>
        <v/>
      </c>
      <c r="Q803" s="10">
        <f>_xlfn.XLOOKUP(C803,pcon!C:C,pcon!L:L,"")</f>
        <v/>
      </c>
      <c r="R803" s="98">
        <f>(Q803 / 80) * (O803 * 100)</f>
        <v/>
      </c>
      <c r="S803" s="31" t="n"/>
      <c r="T803" s="31" t="n"/>
      <c r="U803" s="33">
        <f>IF(N803="","",R803 * N803)</f>
        <v/>
      </c>
      <c r="V803" s="4" t="n"/>
      <c r="W803" s="33">
        <f>IF(S803&amp;U803="","",U803 * S803)</f>
        <v/>
      </c>
      <c r="X803" s="33">
        <f>IF(W803="","",U803 + W803)</f>
        <v/>
      </c>
      <c r="Y803" s="33">
        <f>IF(T803="","",U803 * T803)</f>
        <v/>
      </c>
      <c r="Z803" s="34">
        <f>IF(U803="","",X803-V803-Y803)</f>
        <v/>
      </c>
    </row>
    <row r="804">
      <c r="A804" s="25" t="n">
        <v>800</v>
      </c>
      <c r="B804" s="26">
        <f>_xlfn.XLOOKUP(C804,purchase!C:C,pcon!B:B,"")</f>
        <v/>
      </c>
      <c r="C804" s="4" t="n"/>
      <c r="D804" s="29">
        <f>_xlfn.XLOOKUP(C804,purchase!C:C,pcon!D:D,"")</f>
        <v/>
      </c>
      <c r="E804" s="29">
        <f>_xlfn.XLOOKUP(C804,purchase!C:C,pcon!E:E,"")</f>
        <v/>
      </c>
      <c r="F804" s="4" t="n"/>
      <c r="G804" s="27" t="n"/>
      <c r="H804" s="28" t="n"/>
      <c r="I804" s="4" t="n"/>
      <c r="J804" s="4" t="n"/>
      <c r="K804" s="4" t="n"/>
      <c r="L804" s="30">
        <f>IF(J804="","",J804-K804)</f>
        <v/>
      </c>
      <c r="M804" s="4" t="n"/>
      <c r="N804" s="30">
        <f>IF(L804="","",L804-M804)</f>
        <v/>
      </c>
      <c r="O804" s="31" t="n"/>
      <c r="P804" s="32">
        <f>IF(O804="","",N804 * O804)</f>
        <v/>
      </c>
      <c r="Q804" s="10">
        <f>_xlfn.XLOOKUP(C804,pcon!C:C,pcon!L:L,"")</f>
        <v/>
      </c>
      <c r="R804" s="98">
        <f>(Q804 / 80) * (O804 * 100)</f>
        <v/>
      </c>
      <c r="S804" s="31" t="n"/>
      <c r="T804" s="31" t="n"/>
      <c r="U804" s="33">
        <f>IF(N804="","",R804 * N804)</f>
        <v/>
      </c>
      <c r="V804" s="4" t="n"/>
      <c r="W804" s="33">
        <f>IF(S804&amp;U804="","",U804 * S804)</f>
        <v/>
      </c>
      <c r="X804" s="33">
        <f>IF(W804="","",U804 + W804)</f>
        <v/>
      </c>
      <c r="Y804" s="33">
        <f>IF(T804="","",U804 * T804)</f>
        <v/>
      </c>
      <c r="Z804" s="34">
        <f>IF(U804="","",X804-V804-Y804)</f>
        <v/>
      </c>
    </row>
    <row r="805">
      <c r="A805" s="25" t="n">
        <v>801</v>
      </c>
      <c r="B805" s="26">
        <f>_xlfn.XLOOKUP(C805,purchase!C:C,pcon!B:B,"")</f>
        <v/>
      </c>
      <c r="C805" s="4" t="n"/>
      <c r="D805" s="29">
        <f>_xlfn.XLOOKUP(C805,purchase!C:C,pcon!D:D,"")</f>
        <v/>
      </c>
      <c r="E805" s="29">
        <f>_xlfn.XLOOKUP(C805,purchase!C:C,pcon!E:E,"")</f>
        <v/>
      </c>
      <c r="F805" s="4" t="n"/>
      <c r="G805" s="27" t="n"/>
      <c r="H805" s="28" t="n"/>
      <c r="I805" s="4" t="n"/>
      <c r="J805" s="4" t="n"/>
      <c r="K805" s="4" t="n"/>
      <c r="L805" s="30">
        <f>IF(J805="","",J805-K805)</f>
        <v/>
      </c>
      <c r="M805" s="4" t="n"/>
      <c r="N805" s="30">
        <f>IF(L805="","",L805-M805)</f>
        <v/>
      </c>
      <c r="O805" s="31" t="n"/>
      <c r="P805" s="32">
        <f>IF(O805="","",N805 * O805)</f>
        <v/>
      </c>
      <c r="Q805" s="10">
        <f>_xlfn.XLOOKUP(C805,pcon!C:C,pcon!L:L,"")</f>
        <v/>
      </c>
      <c r="R805" s="98">
        <f>(Q805 / 80) * (O805 * 100)</f>
        <v/>
      </c>
      <c r="S805" s="31" t="n"/>
      <c r="T805" s="31" t="n"/>
      <c r="U805" s="33">
        <f>IF(N805="","",R805 * N805)</f>
        <v/>
      </c>
      <c r="V805" s="4" t="n"/>
      <c r="W805" s="33">
        <f>IF(S805&amp;U805="","",U805 * S805)</f>
        <v/>
      </c>
      <c r="X805" s="33">
        <f>IF(W805="","",U805 + W805)</f>
        <v/>
      </c>
      <c r="Y805" s="33">
        <f>IF(T805="","",U805 * T805)</f>
        <v/>
      </c>
      <c r="Z805" s="34">
        <f>IF(U805="","",X805-V805-Y805)</f>
        <v/>
      </c>
    </row>
    <row r="806">
      <c r="A806" s="25" t="n">
        <v>802</v>
      </c>
      <c r="B806" s="26">
        <f>_xlfn.XLOOKUP(C806,purchase!C:C,pcon!B:B,"")</f>
        <v/>
      </c>
      <c r="C806" s="4" t="n"/>
      <c r="D806" s="29">
        <f>_xlfn.XLOOKUP(C806,purchase!C:C,pcon!D:D,"")</f>
        <v/>
      </c>
      <c r="E806" s="29">
        <f>_xlfn.XLOOKUP(C806,purchase!C:C,pcon!E:E,"")</f>
        <v/>
      </c>
      <c r="F806" s="4" t="n"/>
      <c r="G806" s="27" t="n"/>
      <c r="H806" s="28" t="n"/>
      <c r="I806" s="4" t="n"/>
      <c r="J806" s="4" t="n"/>
      <c r="K806" s="4" t="n"/>
      <c r="L806" s="30">
        <f>IF(J806="","",J806-K806)</f>
        <v/>
      </c>
      <c r="M806" s="4" t="n"/>
      <c r="N806" s="30">
        <f>IF(L806="","",L806-M806)</f>
        <v/>
      </c>
      <c r="O806" s="31" t="n"/>
      <c r="P806" s="32">
        <f>IF(O806="","",N806 * O806)</f>
        <v/>
      </c>
      <c r="Q806" s="10">
        <f>_xlfn.XLOOKUP(C806,pcon!C:C,pcon!L:L,"")</f>
        <v/>
      </c>
      <c r="R806" s="98">
        <f>(Q806 / 80) * (O806 * 100)</f>
        <v/>
      </c>
      <c r="S806" s="31" t="n"/>
      <c r="T806" s="31" t="n"/>
      <c r="U806" s="33">
        <f>IF(N806="","",R806 * N806)</f>
        <v/>
      </c>
      <c r="V806" s="4" t="n"/>
      <c r="W806" s="33">
        <f>IF(S806&amp;U806="","",U806 * S806)</f>
        <v/>
      </c>
      <c r="X806" s="33">
        <f>IF(W806="","",U806 + W806)</f>
        <v/>
      </c>
      <c r="Y806" s="33">
        <f>IF(T806="","",U806 * T806)</f>
        <v/>
      </c>
      <c r="Z806" s="34">
        <f>IF(U806="","",X806-V806-Y806)</f>
        <v/>
      </c>
    </row>
    <row r="807">
      <c r="A807" s="25" t="n">
        <v>803</v>
      </c>
      <c r="B807" s="26">
        <f>_xlfn.XLOOKUP(C807,purchase!C:C,pcon!B:B,"")</f>
        <v/>
      </c>
      <c r="C807" s="4" t="n"/>
      <c r="D807" s="29">
        <f>_xlfn.XLOOKUP(C807,purchase!C:C,pcon!D:D,"")</f>
        <v/>
      </c>
      <c r="E807" s="29">
        <f>_xlfn.XLOOKUP(C807,purchase!C:C,pcon!E:E,"")</f>
        <v/>
      </c>
      <c r="F807" s="4" t="n"/>
      <c r="G807" s="27" t="n"/>
      <c r="H807" s="28" t="n"/>
      <c r="I807" s="4" t="n"/>
      <c r="J807" s="4" t="n"/>
      <c r="K807" s="4" t="n"/>
      <c r="L807" s="30">
        <f>IF(J807="","",J807-K807)</f>
        <v/>
      </c>
      <c r="M807" s="4" t="n"/>
      <c r="N807" s="30">
        <f>IF(L807="","",L807-M807)</f>
        <v/>
      </c>
      <c r="O807" s="31" t="n"/>
      <c r="P807" s="32">
        <f>IF(O807="","",N807 * O807)</f>
        <v/>
      </c>
      <c r="Q807" s="10">
        <f>_xlfn.XLOOKUP(C807,pcon!C:C,pcon!L:L,"")</f>
        <v/>
      </c>
      <c r="R807" s="98">
        <f>(Q807 / 80) * (O807 * 100)</f>
        <v/>
      </c>
      <c r="S807" s="31" t="n"/>
      <c r="T807" s="31" t="n"/>
      <c r="U807" s="33">
        <f>IF(N807="","",R807 * N807)</f>
        <v/>
      </c>
      <c r="V807" s="4" t="n"/>
      <c r="W807" s="33">
        <f>IF(S807&amp;U807="","",U807 * S807)</f>
        <v/>
      </c>
      <c r="X807" s="33">
        <f>IF(W807="","",U807 + W807)</f>
        <v/>
      </c>
      <c r="Y807" s="33">
        <f>IF(T807="","",U807 * T807)</f>
        <v/>
      </c>
      <c r="Z807" s="34">
        <f>IF(U807="","",X807-V807-Y807)</f>
        <v/>
      </c>
    </row>
    <row r="808">
      <c r="A808" s="25" t="n">
        <v>804</v>
      </c>
      <c r="B808" s="26">
        <f>_xlfn.XLOOKUP(C808,purchase!C:C,pcon!B:B,"")</f>
        <v/>
      </c>
      <c r="C808" s="4" t="n"/>
      <c r="D808" s="29">
        <f>_xlfn.XLOOKUP(C808,purchase!C:C,pcon!D:D,"")</f>
        <v/>
      </c>
      <c r="E808" s="29">
        <f>_xlfn.XLOOKUP(C808,purchase!C:C,pcon!E:E,"")</f>
        <v/>
      </c>
      <c r="F808" s="4" t="n"/>
      <c r="G808" s="27" t="n"/>
      <c r="H808" s="28" t="n"/>
      <c r="I808" s="4" t="n"/>
      <c r="J808" s="4" t="n"/>
      <c r="K808" s="4" t="n"/>
      <c r="L808" s="30">
        <f>IF(J808="","",J808-K808)</f>
        <v/>
      </c>
      <c r="M808" s="4" t="n"/>
      <c r="N808" s="30">
        <f>IF(L808="","",L808-M808)</f>
        <v/>
      </c>
      <c r="O808" s="31" t="n"/>
      <c r="P808" s="32">
        <f>IF(O808="","",N808 * O808)</f>
        <v/>
      </c>
      <c r="Q808" s="10">
        <f>_xlfn.XLOOKUP(C808,pcon!C:C,pcon!L:L,"")</f>
        <v/>
      </c>
      <c r="R808" s="98">
        <f>(Q808 / 80) * (O808 * 100)</f>
        <v/>
      </c>
      <c r="S808" s="31" t="n"/>
      <c r="T808" s="31" t="n"/>
      <c r="U808" s="33">
        <f>IF(N808="","",R808 * N808)</f>
        <v/>
      </c>
      <c r="V808" s="4" t="n"/>
      <c r="W808" s="33">
        <f>IF(S808&amp;U808="","",U808 * S808)</f>
        <v/>
      </c>
      <c r="X808" s="33">
        <f>IF(W808="","",U808 + W808)</f>
        <v/>
      </c>
      <c r="Y808" s="33">
        <f>IF(T808="","",U808 * T808)</f>
        <v/>
      </c>
      <c r="Z808" s="34">
        <f>IF(U808="","",X808-V808-Y808)</f>
        <v/>
      </c>
    </row>
    <row r="809">
      <c r="A809" s="25" t="n">
        <v>805</v>
      </c>
      <c r="B809" s="26">
        <f>_xlfn.XLOOKUP(C809,purchase!C:C,pcon!B:B,"")</f>
        <v/>
      </c>
      <c r="C809" s="4" t="n"/>
      <c r="D809" s="29">
        <f>_xlfn.XLOOKUP(C809,purchase!C:C,pcon!D:D,"")</f>
        <v/>
      </c>
      <c r="E809" s="29">
        <f>_xlfn.XLOOKUP(C809,purchase!C:C,pcon!E:E,"")</f>
        <v/>
      </c>
      <c r="F809" s="4" t="n"/>
      <c r="G809" s="27" t="n"/>
      <c r="H809" s="28" t="n"/>
      <c r="I809" s="4" t="n"/>
      <c r="J809" s="4" t="n"/>
      <c r="K809" s="4" t="n"/>
      <c r="L809" s="30">
        <f>IF(J809="","",J809-K809)</f>
        <v/>
      </c>
      <c r="M809" s="4" t="n"/>
      <c r="N809" s="30">
        <f>IF(L809="","",L809-M809)</f>
        <v/>
      </c>
      <c r="O809" s="31" t="n"/>
      <c r="P809" s="32">
        <f>IF(O809="","",N809 * O809)</f>
        <v/>
      </c>
      <c r="Q809" s="10">
        <f>_xlfn.XLOOKUP(C809,pcon!C:C,pcon!L:L,"")</f>
        <v/>
      </c>
      <c r="R809" s="98">
        <f>(Q809 / 80) * (O809 * 100)</f>
        <v/>
      </c>
      <c r="S809" s="31" t="n"/>
      <c r="T809" s="31" t="n"/>
      <c r="U809" s="33">
        <f>IF(N809="","",R809 * N809)</f>
        <v/>
      </c>
      <c r="V809" s="4" t="n"/>
      <c r="W809" s="33">
        <f>IF(S809&amp;U809="","",U809 * S809)</f>
        <v/>
      </c>
      <c r="X809" s="33">
        <f>IF(W809="","",U809 + W809)</f>
        <v/>
      </c>
      <c r="Y809" s="33">
        <f>IF(T809="","",U809 * T809)</f>
        <v/>
      </c>
      <c r="Z809" s="34">
        <f>IF(U809="","",X809-V809-Y809)</f>
        <v/>
      </c>
    </row>
    <row r="810">
      <c r="A810" s="25" t="n">
        <v>806</v>
      </c>
      <c r="B810" s="26">
        <f>_xlfn.XLOOKUP(C810,purchase!C:C,pcon!B:B,"")</f>
        <v/>
      </c>
      <c r="C810" s="4" t="n"/>
      <c r="D810" s="29">
        <f>_xlfn.XLOOKUP(C810,purchase!C:C,pcon!D:D,"")</f>
        <v/>
      </c>
      <c r="E810" s="29">
        <f>_xlfn.XLOOKUP(C810,purchase!C:C,pcon!E:E,"")</f>
        <v/>
      </c>
      <c r="F810" s="4" t="n"/>
      <c r="G810" s="27" t="n"/>
      <c r="H810" s="28" t="n"/>
      <c r="I810" s="4" t="n"/>
      <c r="J810" s="4" t="n"/>
      <c r="K810" s="4" t="n"/>
      <c r="L810" s="30">
        <f>IF(J810="","",J810-K810)</f>
        <v/>
      </c>
      <c r="M810" s="4" t="n"/>
      <c r="N810" s="30">
        <f>IF(L810="","",L810-M810)</f>
        <v/>
      </c>
      <c r="O810" s="31" t="n"/>
      <c r="P810" s="32">
        <f>IF(O810="","",N810 * O810)</f>
        <v/>
      </c>
      <c r="Q810" s="10">
        <f>_xlfn.XLOOKUP(C810,pcon!C:C,pcon!L:L,"")</f>
        <v/>
      </c>
      <c r="R810" s="98">
        <f>(Q810 / 80) * (O810 * 100)</f>
        <v/>
      </c>
      <c r="S810" s="31" t="n"/>
      <c r="T810" s="31" t="n"/>
      <c r="U810" s="33">
        <f>IF(N810="","",R810 * N810)</f>
        <v/>
      </c>
      <c r="V810" s="4" t="n"/>
      <c r="W810" s="33">
        <f>IF(S810&amp;U810="","",U810 * S810)</f>
        <v/>
      </c>
      <c r="X810" s="33">
        <f>IF(W810="","",U810 + W810)</f>
        <v/>
      </c>
      <c r="Y810" s="33">
        <f>IF(T810="","",U810 * T810)</f>
        <v/>
      </c>
      <c r="Z810" s="34">
        <f>IF(U810="","",X810-V810-Y810)</f>
        <v/>
      </c>
    </row>
    <row r="811">
      <c r="A811" s="25" t="n">
        <v>807</v>
      </c>
      <c r="B811" s="26">
        <f>_xlfn.XLOOKUP(C811,purchase!C:C,pcon!B:B,"")</f>
        <v/>
      </c>
      <c r="C811" s="4" t="n"/>
      <c r="D811" s="29">
        <f>_xlfn.XLOOKUP(C811,purchase!C:C,pcon!D:D,"")</f>
        <v/>
      </c>
      <c r="E811" s="29">
        <f>_xlfn.XLOOKUP(C811,purchase!C:C,pcon!E:E,"")</f>
        <v/>
      </c>
      <c r="F811" s="4" t="n"/>
      <c r="G811" s="27" t="n"/>
      <c r="H811" s="28" t="n"/>
      <c r="I811" s="4" t="n"/>
      <c r="J811" s="4" t="n"/>
      <c r="K811" s="4" t="n"/>
      <c r="L811" s="30">
        <f>IF(J811="","",J811-K811)</f>
        <v/>
      </c>
      <c r="M811" s="4" t="n"/>
      <c r="N811" s="30">
        <f>IF(L811="","",L811-M811)</f>
        <v/>
      </c>
      <c r="O811" s="31" t="n"/>
      <c r="P811" s="32">
        <f>IF(O811="","",N811 * O811)</f>
        <v/>
      </c>
      <c r="Q811" s="10">
        <f>_xlfn.XLOOKUP(C811,pcon!C:C,pcon!L:L,"")</f>
        <v/>
      </c>
      <c r="R811" s="98">
        <f>(Q811 / 80) * (O811 * 100)</f>
        <v/>
      </c>
      <c r="S811" s="31" t="n"/>
      <c r="T811" s="31" t="n"/>
      <c r="U811" s="33">
        <f>IF(N811="","",R811 * N811)</f>
        <v/>
      </c>
      <c r="V811" s="4" t="n"/>
      <c r="W811" s="33">
        <f>IF(S811&amp;U811="","",U811 * S811)</f>
        <v/>
      </c>
      <c r="X811" s="33">
        <f>IF(W811="","",U811 + W811)</f>
        <v/>
      </c>
      <c r="Y811" s="33">
        <f>IF(T811="","",U811 * T811)</f>
        <v/>
      </c>
      <c r="Z811" s="34">
        <f>IF(U811="","",X811-V811-Y811)</f>
        <v/>
      </c>
    </row>
    <row r="812">
      <c r="A812" s="25" t="n">
        <v>808</v>
      </c>
      <c r="B812" s="26">
        <f>_xlfn.XLOOKUP(C812,purchase!C:C,pcon!B:B,"")</f>
        <v/>
      </c>
      <c r="C812" s="4" t="n"/>
      <c r="D812" s="29">
        <f>_xlfn.XLOOKUP(C812,purchase!C:C,pcon!D:D,"")</f>
        <v/>
      </c>
      <c r="E812" s="29">
        <f>_xlfn.XLOOKUP(C812,purchase!C:C,pcon!E:E,"")</f>
        <v/>
      </c>
      <c r="F812" s="4" t="n"/>
      <c r="G812" s="27" t="n"/>
      <c r="H812" s="28" t="n"/>
      <c r="I812" s="4" t="n"/>
      <c r="J812" s="4" t="n"/>
      <c r="K812" s="4" t="n"/>
      <c r="L812" s="30">
        <f>IF(J812="","",J812-K812)</f>
        <v/>
      </c>
      <c r="M812" s="4" t="n"/>
      <c r="N812" s="30">
        <f>IF(L812="","",L812-M812)</f>
        <v/>
      </c>
      <c r="O812" s="31" t="n"/>
      <c r="P812" s="32">
        <f>IF(O812="","",N812 * O812)</f>
        <v/>
      </c>
      <c r="Q812" s="10">
        <f>_xlfn.XLOOKUP(C812,pcon!C:C,pcon!L:L,"")</f>
        <v/>
      </c>
      <c r="R812" s="98">
        <f>(Q812 / 80) * (O812 * 100)</f>
        <v/>
      </c>
      <c r="S812" s="31" t="n"/>
      <c r="T812" s="31" t="n"/>
      <c r="U812" s="33">
        <f>IF(N812="","",R812 * N812)</f>
        <v/>
      </c>
      <c r="V812" s="4" t="n"/>
      <c r="W812" s="33">
        <f>IF(S812&amp;U812="","",U812 * S812)</f>
        <v/>
      </c>
      <c r="X812" s="33">
        <f>IF(W812="","",U812 + W812)</f>
        <v/>
      </c>
      <c r="Y812" s="33">
        <f>IF(T812="","",U812 * T812)</f>
        <v/>
      </c>
      <c r="Z812" s="34">
        <f>IF(U812="","",X812-V812-Y812)</f>
        <v/>
      </c>
    </row>
    <row r="813">
      <c r="A813" s="25" t="n">
        <v>809</v>
      </c>
      <c r="B813" s="26">
        <f>_xlfn.XLOOKUP(C813,purchase!C:C,pcon!B:B,"")</f>
        <v/>
      </c>
      <c r="C813" s="4" t="n"/>
      <c r="D813" s="29">
        <f>_xlfn.XLOOKUP(C813,purchase!C:C,pcon!D:D,"")</f>
        <v/>
      </c>
      <c r="E813" s="29">
        <f>_xlfn.XLOOKUP(C813,purchase!C:C,pcon!E:E,"")</f>
        <v/>
      </c>
      <c r="F813" s="4" t="n"/>
      <c r="G813" s="27" t="n"/>
      <c r="H813" s="28" t="n"/>
      <c r="I813" s="4" t="n"/>
      <c r="J813" s="4" t="n"/>
      <c r="K813" s="4" t="n"/>
      <c r="L813" s="30">
        <f>IF(J813="","",J813-K813)</f>
        <v/>
      </c>
      <c r="M813" s="4" t="n"/>
      <c r="N813" s="30">
        <f>IF(L813="","",L813-M813)</f>
        <v/>
      </c>
      <c r="O813" s="31" t="n"/>
      <c r="P813" s="32">
        <f>IF(O813="","",N813 * O813)</f>
        <v/>
      </c>
      <c r="Q813" s="10">
        <f>_xlfn.XLOOKUP(C813,pcon!C:C,pcon!L:L,"")</f>
        <v/>
      </c>
      <c r="R813" s="98">
        <f>(Q813 / 80) * (O813 * 100)</f>
        <v/>
      </c>
      <c r="S813" s="31" t="n"/>
      <c r="T813" s="31" t="n"/>
      <c r="U813" s="33">
        <f>IF(N813="","",R813 * N813)</f>
        <v/>
      </c>
      <c r="V813" s="4" t="n"/>
      <c r="W813" s="33">
        <f>IF(S813&amp;U813="","",U813 * S813)</f>
        <v/>
      </c>
      <c r="X813" s="33">
        <f>IF(W813="","",U813 + W813)</f>
        <v/>
      </c>
      <c r="Y813" s="33">
        <f>IF(T813="","",U813 * T813)</f>
        <v/>
      </c>
      <c r="Z813" s="34">
        <f>IF(U813="","",X813-V813-Y813)</f>
        <v/>
      </c>
    </row>
    <row r="814">
      <c r="A814" s="25" t="n">
        <v>810</v>
      </c>
      <c r="B814" s="26">
        <f>_xlfn.XLOOKUP(C814,purchase!C:C,pcon!B:B,"")</f>
        <v/>
      </c>
      <c r="C814" s="4" t="n"/>
      <c r="D814" s="29">
        <f>_xlfn.XLOOKUP(C814,purchase!C:C,pcon!D:D,"")</f>
        <v/>
      </c>
      <c r="E814" s="29">
        <f>_xlfn.XLOOKUP(C814,purchase!C:C,pcon!E:E,"")</f>
        <v/>
      </c>
      <c r="F814" s="4" t="n"/>
      <c r="G814" s="27" t="n"/>
      <c r="H814" s="28" t="n"/>
      <c r="I814" s="4" t="n"/>
      <c r="J814" s="4" t="n"/>
      <c r="K814" s="4" t="n"/>
      <c r="L814" s="30">
        <f>IF(J814="","",J814-K814)</f>
        <v/>
      </c>
      <c r="M814" s="4" t="n"/>
      <c r="N814" s="30">
        <f>IF(L814="","",L814-M814)</f>
        <v/>
      </c>
      <c r="O814" s="31" t="n"/>
      <c r="P814" s="32">
        <f>IF(O814="","",N814 * O814)</f>
        <v/>
      </c>
      <c r="Q814" s="10">
        <f>_xlfn.XLOOKUP(C814,pcon!C:C,pcon!L:L,"")</f>
        <v/>
      </c>
      <c r="R814" s="98">
        <f>(Q814 / 80) * (O814 * 100)</f>
        <v/>
      </c>
      <c r="S814" s="31" t="n"/>
      <c r="T814" s="31" t="n"/>
      <c r="U814" s="33">
        <f>IF(N814="","",R814 * N814)</f>
        <v/>
      </c>
      <c r="V814" s="4" t="n"/>
      <c r="W814" s="33">
        <f>IF(S814&amp;U814="","",U814 * S814)</f>
        <v/>
      </c>
      <c r="X814" s="33">
        <f>IF(W814="","",U814 + W814)</f>
        <v/>
      </c>
      <c r="Y814" s="33">
        <f>IF(T814="","",U814 * T814)</f>
        <v/>
      </c>
      <c r="Z814" s="34">
        <f>IF(U814="","",X814-V814-Y814)</f>
        <v/>
      </c>
    </row>
    <row r="815">
      <c r="A815" s="25" t="n">
        <v>811</v>
      </c>
      <c r="B815" s="26">
        <f>_xlfn.XLOOKUP(C815,purchase!C:C,pcon!B:B,"")</f>
        <v/>
      </c>
      <c r="C815" s="4" t="n"/>
      <c r="D815" s="29">
        <f>_xlfn.XLOOKUP(C815,purchase!C:C,pcon!D:D,"")</f>
        <v/>
      </c>
      <c r="E815" s="29">
        <f>_xlfn.XLOOKUP(C815,purchase!C:C,pcon!E:E,"")</f>
        <v/>
      </c>
      <c r="F815" s="4" t="n"/>
      <c r="G815" s="27" t="n"/>
      <c r="H815" s="28" t="n"/>
      <c r="I815" s="4" t="n"/>
      <c r="J815" s="4" t="n"/>
      <c r="K815" s="4" t="n"/>
      <c r="L815" s="30">
        <f>IF(J815="","",J815-K815)</f>
        <v/>
      </c>
      <c r="M815" s="4" t="n"/>
      <c r="N815" s="30">
        <f>IF(L815="","",L815-M815)</f>
        <v/>
      </c>
      <c r="O815" s="31" t="n"/>
      <c r="P815" s="32">
        <f>IF(O815="","",N815 * O815)</f>
        <v/>
      </c>
      <c r="Q815" s="10">
        <f>_xlfn.XLOOKUP(C815,pcon!C:C,pcon!L:L,"")</f>
        <v/>
      </c>
      <c r="R815" s="98">
        <f>(Q815 / 80) * (O815 * 100)</f>
        <v/>
      </c>
      <c r="S815" s="31" t="n"/>
      <c r="T815" s="31" t="n"/>
      <c r="U815" s="33">
        <f>IF(N815="","",R815 * N815)</f>
        <v/>
      </c>
      <c r="V815" s="4" t="n"/>
      <c r="W815" s="33">
        <f>IF(S815&amp;U815="","",U815 * S815)</f>
        <v/>
      </c>
      <c r="X815" s="33">
        <f>IF(W815="","",U815 + W815)</f>
        <v/>
      </c>
      <c r="Y815" s="33">
        <f>IF(T815="","",U815 * T815)</f>
        <v/>
      </c>
      <c r="Z815" s="34">
        <f>IF(U815="","",X815-V815-Y815)</f>
        <v/>
      </c>
    </row>
    <row r="816">
      <c r="A816" s="25" t="n">
        <v>812</v>
      </c>
      <c r="B816" s="26">
        <f>_xlfn.XLOOKUP(C816,purchase!C:C,pcon!B:B,"")</f>
        <v/>
      </c>
      <c r="C816" s="4" t="n"/>
      <c r="D816" s="29">
        <f>_xlfn.XLOOKUP(C816,purchase!C:C,pcon!D:D,"")</f>
        <v/>
      </c>
      <c r="E816" s="29">
        <f>_xlfn.XLOOKUP(C816,purchase!C:C,pcon!E:E,"")</f>
        <v/>
      </c>
      <c r="F816" s="4" t="n"/>
      <c r="G816" s="27" t="n"/>
      <c r="H816" s="28" t="n"/>
      <c r="I816" s="4" t="n"/>
      <c r="J816" s="4" t="n"/>
      <c r="K816" s="4" t="n"/>
      <c r="L816" s="30">
        <f>IF(J816="","",J816-K816)</f>
        <v/>
      </c>
      <c r="M816" s="4" t="n"/>
      <c r="N816" s="30">
        <f>IF(L816="","",L816-M816)</f>
        <v/>
      </c>
      <c r="O816" s="31" t="n"/>
      <c r="P816" s="32">
        <f>IF(O816="","",N816 * O816)</f>
        <v/>
      </c>
      <c r="Q816" s="10">
        <f>_xlfn.XLOOKUP(C816,pcon!C:C,pcon!L:L,"")</f>
        <v/>
      </c>
      <c r="R816" s="98">
        <f>(Q816 / 80) * (O816 * 100)</f>
        <v/>
      </c>
      <c r="S816" s="31" t="n"/>
      <c r="T816" s="31" t="n"/>
      <c r="U816" s="33">
        <f>IF(N816="","",R816 * N816)</f>
        <v/>
      </c>
      <c r="V816" s="4" t="n"/>
      <c r="W816" s="33">
        <f>IF(S816&amp;U816="","",U816 * S816)</f>
        <v/>
      </c>
      <c r="X816" s="33">
        <f>IF(W816="","",U816 + W816)</f>
        <v/>
      </c>
      <c r="Y816" s="33">
        <f>IF(T816="","",U816 * T816)</f>
        <v/>
      </c>
      <c r="Z816" s="34">
        <f>IF(U816="","",X816-V816-Y816)</f>
        <v/>
      </c>
    </row>
    <row r="817">
      <c r="A817" s="25" t="n">
        <v>813</v>
      </c>
      <c r="B817" s="26">
        <f>_xlfn.XLOOKUP(C817,purchase!C:C,pcon!B:B,"")</f>
        <v/>
      </c>
      <c r="C817" s="4" t="n"/>
      <c r="D817" s="29">
        <f>_xlfn.XLOOKUP(C817,purchase!C:C,pcon!D:D,"")</f>
        <v/>
      </c>
      <c r="E817" s="29">
        <f>_xlfn.XLOOKUP(C817,purchase!C:C,pcon!E:E,"")</f>
        <v/>
      </c>
      <c r="F817" s="4" t="n"/>
      <c r="G817" s="27" t="n"/>
      <c r="H817" s="28" t="n"/>
      <c r="I817" s="4" t="n"/>
      <c r="J817" s="4" t="n"/>
      <c r="K817" s="4" t="n"/>
      <c r="L817" s="30">
        <f>IF(J817="","",J817-K817)</f>
        <v/>
      </c>
      <c r="M817" s="4" t="n"/>
      <c r="N817" s="30">
        <f>IF(L817="","",L817-M817)</f>
        <v/>
      </c>
      <c r="O817" s="31" t="n"/>
      <c r="P817" s="32">
        <f>IF(O817="","",N817 * O817)</f>
        <v/>
      </c>
      <c r="Q817" s="10">
        <f>_xlfn.XLOOKUP(C817,pcon!C:C,pcon!L:L,"")</f>
        <v/>
      </c>
      <c r="R817" s="98">
        <f>(Q817 / 80) * (O817 * 100)</f>
        <v/>
      </c>
      <c r="S817" s="31" t="n"/>
      <c r="T817" s="31" t="n"/>
      <c r="U817" s="33">
        <f>IF(N817="","",R817 * N817)</f>
        <v/>
      </c>
      <c r="V817" s="4" t="n"/>
      <c r="W817" s="33">
        <f>IF(S817&amp;U817="","",U817 * S817)</f>
        <v/>
      </c>
      <c r="X817" s="33">
        <f>IF(W817="","",U817 + W817)</f>
        <v/>
      </c>
      <c r="Y817" s="33">
        <f>IF(T817="","",U817 * T817)</f>
        <v/>
      </c>
      <c r="Z817" s="34">
        <f>IF(U817="","",X817-V817-Y817)</f>
        <v/>
      </c>
    </row>
    <row r="818">
      <c r="A818" s="25" t="n">
        <v>814</v>
      </c>
      <c r="B818" s="26">
        <f>_xlfn.XLOOKUP(C818,purchase!C:C,pcon!B:B,"")</f>
        <v/>
      </c>
      <c r="C818" s="4" t="n"/>
      <c r="D818" s="29">
        <f>_xlfn.XLOOKUP(C818,purchase!C:C,pcon!D:D,"")</f>
        <v/>
      </c>
      <c r="E818" s="29">
        <f>_xlfn.XLOOKUP(C818,purchase!C:C,pcon!E:E,"")</f>
        <v/>
      </c>
      <c r="F818" s="4" t="n"/>
      <c r="G818" s="27" t="n"/>
      <c r="H818" s="28" t="n"/>
      <c r="I818" s="4" t="n"/>
      <c r="J818" s="4" t="n"/>
      <c r="K818" s="4" t="n"/>
      <c r="L818" s="30">
        <f>IF(J818="","",J818-K818)</f>
        <v/>
      </c>
      <c r="M818" s="4" t="n"/>
      <c r="N818" s="30">
        <f>IF(L818="","",L818-M818)</f>
        <v/>
      </c>
      <c r="O818" s="31" t="n"/>
      <c r="P818" s="32">
        <f>IF(O818="","",N818 * O818)</f>
        <v/>
      </c>
      <c r="Q818" s="10">
        <f>_xlfn.XLOOKUP(C818,pcon!C:C,pcon!L:L,"")</f>
        <v/>
      </c>
      <c r="R818" s="98">
        <f>(Q818 / 80) * (O818 * 100)</f>
        <v/>
      </c>
      <c r="S818" s="31" t="n"/>
      <c r="T818" s="31" t="n"/>
      <c r="U818" s="33">
        <f>IF(N818="","",R818 * N818)</f>
        <v/>
      </c>
      <c r="V818" s="4" t="n"/>
      <c r="W818" s="33">
        <f>IF(S818&amp;U818="","",U818 * S818)</f>
        <v/>
      </c>
      <c r="X818" s="33">
        <f>IF(W818="","",U818 + W818)</f>
        <v/>
      </c>
      <c r="Y818" s="33">
        <f>IF(T818="","",U818 * T818)</f>
        <v/>
      </c>
      <c r="Z818" s="34">
        <f>IF(U818="","",X818-V818-Y818)</f>
        <v/>
      </c>
    </row>
    <row r="819">
      <c r="A819" s="25" t="n">
        <v>815</v>
      </c>
      <c r="B819" s="26">
        <f>_xlfn.XLOOKUP(C819,purchase!C:C,pcon!B:B,"")</f>
        <v/>
      </c>
      <c r="C819" s="4" t="n"/>
      <c r="D819" s="29">
        <f>_xlfn.XLOOKUP(C819,purchase!C:C,pcon!D:D,"")</f>
        <v/>
      </c>
      <c r="E819" s="29">
        <f>_xlfn.XLOOKUP(C819,purchase!C:C,pcon!E:E,"")</f>
        <v/>
      </c>
      <c r="F819" s="4" t="n"/>
      <c r="G819" s="27" t="n"/>
      <c r="H819" s="28" t="n"/>
      <c r="I819" s="4" t="n"/>
      <c r="J819" s="4" t="n"/>
      <c r="K819" s="4" t="n"/>
      <c r="L819" s="30">
        <f>IF(J819="","",J819-K819)</f>
        <v/>
      </c>
      <c r="M819" s="4" t="n"/>
      <c r="N819" s="30">
        <f>IF(L819="","",L819-M819)</f>
        <v/>
      </c>
      <c r="O819" s="31" t="n"/>
      <c r="P819" s="32">
        <f>IF(O819="","",N819 * O819)</f>
        <v/>
      </c>
      <c r="Q819" s="10">
        <f>_xlfn.XLOOKUP(C819,pcon!C:C,pcon!L:L,"")</f>
        <v/>
      </c>
      <c r="R819" s="98">
        <f>(Q819 / 80) * (O819 * 100)</f>
        <v/>
      </c>
      <c r="S819" s="31" t="n"/>
      <c r="T819" s="31" t="n"/>
      <c r="U819" s="33">
        <f>IF(N819="","",R819 * N819)</f>
        <v/>
      </c>
      <c r="V819" s="4" t="n"/>
      <c r="W819" s="33">
        <f>IF(S819&amp;U819="","",U819 * S819)</f>
        <v/>
      </c>
      <c r="X819" s="33">
        <f>IF(W819="","",U819 + W819)</f>
        <v/>
      </c>
      <c r="Y819" s="33">
        <f>IF(T819="","",U819 * T819)</f>
        <v/>
      </c>
      <c r="Z819" s="34">
        <f>IF(U819="","",X819-V819-Y819)</f>
        <v/>
      </c>
    </row>
    <row r="820">
      <c r="A820" s="25" t="n">
        <v>816</v>
      </c>
      <c r="B820" s="26">
        <f>_xlfn.XLOOKUP(C820,purchase!C:C,pcon!B:B,"")</f>
        <v/>
      </c>
      <c r="C820" s="4" t="n"/>
      <c r="D820" s="29">
        <f>_xlfn.XLOOKUP(C820,purchase!C:C,pcon!D:D,"")</f>
        <v/>
      </c>
      <c r="E820" s="29">
        <f>_xlfn.XLOOKUP(C820,purchase!C:C,pcon!E:E,"")</f>
        <v/>
      </c>
      <c r="F820" s="4" t="n"/>
      <c r="G820" s="27" t="n"/>
      <c r="H820" s="28" t="n"/>
      <c r="I820" s="4" t="n"/>
      <c r="J820" s="4" t="n"/>
      <c r="K820" s="4" t="n"/>
      <c r="L820" s="30">
        <f>IF(J820="","",J820-K820)</f>
        <v/>
      </c>
      <c r="M820" s="4" t="n"/>
      <c r="N820" s="30">
        <f>IF(L820="","",L820-M820)</f>
        <v/>
      </c>
      <c r="O820" s="31" t="n"/>
      <c r="P820" s="32">
        <f>IF(O820="","",N820 * O820)</f>
        <v/>
      </c>
      <c r="Q820" s="10">
        <f>_xlfn.XLOOKUP(C820,pcon!C:C,pcon!L:L,"")</f>
        <v/>
      </c>
      <c r="R820" s="98">
        <f>(Q820 / 80) * (O820 * 100)</f>
        <v/>
      </c>
      <c r="S820" s="31" t="n"/>
      <c r="T820" s="31" t="n"/>
      <c r="U820" s="33">
        <f>IF(N820="","",R820 * N820)</f>
        <v/>
      </c>
      <c r="V820" s="4" t="n"/>
      <c r="W820" s="33">
        <f>IF(S820&amp;U820="","",U820 * S820)</f>
        <v/>
      </c>
      <c r="X820" s="33">
        <f>IF(W820="","",U820 + W820)</f>
        <v/>
      </c>
      <c r="Y820" s="33">
        <f>IF(T820="","",U820 * T820)</f>
        <v/>
      </c>
      <c r="Z820" s="34">
        <f>IF(U820="","",X820-V820-Y820)</f>
        <v/>
      </c>
    </row>
    <row r="821">
      <c r="A821" s="25" t="n">
        <v>817</v>
      </c>
      <c r="B821" s="26">
        <f>_xlfn.XLOOKUP(C821,purchase!C:C,pcon!B:B,"")</f>
        <v/>
      </c>
      <c r="C821" s="4" t="n"/>
      <c r="D821" s="29">
        <f>_xlfn.XLOOKUP(C821,purchase!C:C,pcon!D:D,"")</f>
        <v/>
      </c>
      <c r="E821" s="29">
        <f>_xlfn.XLOOKUP(C821,purchase!C:C,pcon!E:E,"")</f>
        <v/>
      </c>
      <c r="F821" s="4" t="n"/>
      <c r="G821" s="27" t="n"/>
      <c r="H821" s="28" t="n"/>
      <c r="I821" s="4" t="n"/>
      <c r="J821" s="4" t="n"/>
      <c r="K821" s="4" t="n"/>
      <c r="L821" s="30">
        <f>IF(J821="","",J821-K821)</f>
        <v/>
      </c>
      <c r="M821" s="4" t="n"/>
      <c r="N821" s="30">
        <f>IF(L821="","",L821-M821)</f>
        <v/>
      </c>
      <c r="O821" s="31" t="n"/>
      <c r="P821" s="32">
        <f>IF(O821="","",N821 * O821)</f>
        <v/>
      </c>
      <c r="Q821" s="10">
        <f>_xlfn.XLOOKUP(C821,pcon!C:C,pcon!L:L,"")</f>
        <v/>
      </c>
      <c r="R821" s="98">
        <f>(Q821 / 80) * (O821 * 100)</f>
        <v/>
      </c>
      <c r="S821" s="31" t="n"/>
      <c r="T821" s="31" t="n"/>
      <c r="U821" s="33">
        <f>IF(N821="","",R821 * N821)</f>
        <v/>
      </c>
      <c r="V821" s="4" t="n"/>
      <c r="W821" s="33">
        <f>IF(S821&amp;U821="","",U821 * S821)</f>
        <v/>
      </c>
      <c r="X821" s="33">
        <f>IF(W821="","",U821 + W821)</f>
        <v/>
      </c>
      <c r="Y821" s="33">
        <f>IF(T821="","",U821 * T821)</f>
        <v/>
      </c>
      <c r="Z821" s="34">
        <f>IF(U821="","",X821-V821-Y821)</f>
        <v/>
      </c>
    </row>
    <row r="822">
      <c r="A822" s="25" t="n">
        <v>818</v>
      </c>
      <c r="B822" s="26">
        <f>_xlfn.XLOOKUP(C822,purchase!C:C,pcon!B:B,"")</f>
        <v/>
      </c>
      <c r="C822" s="4" t="n"/>
      <c r="D822" s="29">
        <f>_xlfn.XLOOKUP(C822,purchase!C:C,pcon!D:D,"")</f>
        <v/>
      </c>
      <c r="E822" s="29">
        <f>_xlfn.XLOOKUP(C822,purchase!C:C,pcon!E:E,"")</f>
        <v/>
      </c>
      <c r="F822" s="4" t="n"/>
      <c r="G822" s="27" t="n"/>
      <c r="H822" s="28" t="n"/>
      <c r="I822" s="4" t="n"/>
      <c r="J822" s="4" t="n"/>
      <c r="K822" s="4" t="n"/>
      <c r="L822" s="30">
        <f>IF(J822="","",J822-K822)</f>
        <v/>
      </c>
      <c r="M822" s="4" t="n"/>
      <c r="N822" s="30">
        <f>IF(L822="","",L822-M822)</f>
        <v/>
      </c>
      <c r="O822" s="31" t="n"/>
      <c r="P822" s="32">
        <f>IF(O822="","",N822 * O822)</f>
        <v/>
      </c>
      <c r="Q822" s="10">
        <f>_xlfn.XLOOKUP(C822,pcon!C:C,pcon!L:L,"")</f>
        <v/>
      </c>
      <c r="R822" s="98">
        <f>(Q822 / 80) * (O822 * 100)</f>
        <v/>
      </c>
      <c r="S822" s="31" t="n"/>
      <c r="T822" s="31" t="n"/>
      <c r="U822" s="33">
        <f>IF(N822="","",R822 * N822)</f>
        <v/>
      </c>
      <c r="V822" s="4" t="n"/>
      <c r="W822" s="33">
        <f>IF(S822&amp;U822="","",U822 * S822)</f>
        <v/>
      </c>
      <c r="X822" s="33">
        <f>IF(W822="","",U822 + W822)</f>
        <v/>
      </c>
      <c r="Y822" s="33">
        <f>IF(T822="","",U822 * T822)</f>
        <v/>
      </c>
      <c r="Z822" s="34">
        <f>IF(U822="","",X822-V822-Y822)</f>
        <v/>
      </c>
    </row>
    <row r="823">
      <c r="A823" s="25" t="n">
        <v>819</v>
      </c>
      <c r="B823" s="26">
        <f>_xlfn.XLOOKUP(C823,purchase!C:C,pcon!B:B,"")</f>
        <v/>
      </c>
      <c r="C823" s="4" t="n"/>
      <c r="D823" s="29">
        <f>_xlfn.XLOOKUP(C823,purchase!C:C,pcon!D:D,"")</f>
        <v/>
      </c>
      <c r="E823" s="29">
        <f>_xlfn.XLOOKUP(C823,purchase!C:C,pcon!E:E,"")</f>
        <v/>
      </c>
      <c r="F823" s="4" t="n"/>
      <c r="G823" s="27" t="n"/>
      <c r="H823" s="28" t="n"/>
      <c r="I823" s="4" t="n"/>
      <c r="J823" s="4" t="n"/>
      <c r="K823" s="4" t="n"/>
      <c r="L823" s="30">
        <f>IF(J823="","",J823-K823)</f>
        <v/>
      </c>
      <c r="M823" s="4" t="n"/>
      <c r="N823" s="30">
        <f>IF(L823="","",L823-M823)</f>
        <v/>
      </c>
      <c r="O823" s="31" t="n"/>
      <c r="P823" s="32">
        <f>IF(O823="","",N823 * O823)</f>
        <v/>
      </c>
      <c r="Q823" s="10">
        <f>_xlfn.XLOOKUP(C823,pcon!C:C,pcon!L:L,"")</f>
        <v/>
      </c>
      <c r="R823" s="98">
        <f>(Q823 / 80) * (O823 * 100)</f>
        <v/>
      </c>
      <c r="S823" s="31" t="n"/>
      <c r="T823" s="31" t="n"/>
      <c r="U823" s="33">
        <f>IF(N823="","",R823 * N823)</f>
        <v/>
      </c>
      <c r="V823" s="4" t="n"/>
      <c r="W823" s="33">
        <f>IF(S823&amp;U823="","",U823 * S823)</f>
        <v/>
      </c>
      <c r="X823" s="33">
        <f>IF(W823="","",U823 + W823)</f>
        <v/>
      </c>
      <c r="Y823" s="33">
        <f>IF(T823="","",U823 * T823)</f>
        <v/>
      </c>
      <c r="Z823" s="34">
        <f>IF(U823="","",X823-V823-Y823)</f>
        <v/>
      </c>
    </row>
    <row r="824">
      <c r="A824" s="25" t="n">
        <v>820</v>
      </c>
      <c r="B824" s="26">
        <f>_xlfn.XLOOKUP(C824,purchase!C:C,pcon!B:B,"")</f>
        <v/>
      </c>
      <c r="C824" s="4" t="n"/>
      <c r="D824" s="29">
        <f>_xlfn.XLOOKUP(C824,purchase!C:C,pcon!D:D,"")</f>
        <v/>
      </c>
      <c r="E824" s="29">
        <f>_xlfn.XLOOKUP(C824,purchase!C:C,pcon!E:E,"")</f>
        <v/>
      </c>
      <c r="F824" s="4" t="n"/>
      <c r="G824" s="27" t="n"/>
      <c r="H824" s="28" t="n"/>
      <c r="I824" s="4" t="n"/>
      <c r="J824" s="4" t="n"/>
      <c r="K824" s="4" t="n"/>
      <c r="L824" s="30">
        <f>IF(J824="","",J824-K824)</f>
        <v/>
      </c>
      <c r="M824" s="4" t="n"/>
      <c r="N824" s="30">
        <f>IF(L824="","",L824-M824)</f>
        <v/>
      </c>
      <c r="O824" s="31" t="n"/>
      <c r="P824" s="32">
        <f>IF(O824="","",N824 * O824)</f>
        <v/>
      </c>
      <c r="Q824" s="10">
        <f>_xlfn.XLOOKUP(C824,pcon!C:C,pcon!L:L,"")</f>
        <v/>
      </c>
      <c r="R824" s="98">
        <f>(Q824 / 80) * (O824 * 100)</f>
        <v/>
      </c>
      <c r="S824" s="31" t="n"/>
      <c r="T824" s="31" t="n"/>
      <c r="U824" s="33">
        <f>IF(N824="","",R824 * N824)</f>
        <v/>
      </c>
      <c r="V824" s="4" t="n"/>
      <c r="W824" s="33">
        <f>IF(S824&amp;U824="","",U824 * S824)</f>
        <v/>
      </c>
      <c r="X824" s="33">
        <f>IF(W824="","",U824 + W824)</f>
        <v/>
      </c>
      <c r="Y824" s="33">
        <f>IF(T824="","",U824 * T824)</f>
        <v/>
      </c>
      <c r="Z824" s="34">
        <f>IF(U824="","",X824-V824-Y824)</f>
        <v/>
      </c>
    </row>
    <row r="825">
      <c r="A825" s="25" t="n">
        <v>821</v>
      </c>
      <c r="B825" s="26">
        <f>_xlfn.XLOOKUP(C825,purchase!C:C,pcon!B:B,"")</f>
        <v/>
      </c>
      <c r="C825" s="4" t="n"/>
      <c r="D825" s="29">
        <f>_xlfn.XLOOKUP(C825,purchase!C:C,pcon!D:D,"")</f>
        <v/>
      </c>
      <c r="E825" s="29">
        <f>_xlfn.XLOOKUP(C825,purchase!C:C,pcon!E:E,"")</f>
        <v/>
      </c>
      <c r="F825" s="4" t="n"/>
      <c r="G825" s="27" t="n"/>
      <c r="H825" s="28" t="n"/>
      <c r="I825" s="4" t="n"/>
      <c r="J825" s="4" t="n"/>
      <c r="K825" s="4" t="n"/>
      <c r="L825" s="30">
        <f>IF(J825="","",J825-K825)</f>
        <v/>
      </c>
      <c r="M825" s="4" t="n"/>
      <c r="N825" s="30">
        <f>IF(L825="","",L825-M825)</f>
        <v/>
      </c>
      <c r="O825" s="31" t="n"/>
      <c r="P825" s="32">
        <f>IF(O825="","",N825 * O825)</f>
        <v/>
      </c>
      <c r="Q825" s="10">
        <f>_xlfn.XLOOKUP(C825,pcon!C:C,pcon!L:L,"")</f>
        <v/>
      </c>
      <c r="R825" s="98">
        <f>(Q825 / 80) * (O825 * 100)</f>
        <v/>
      </c>
      <c r="S825" s="31" t="n"/>
      <c r="T825" s="31" t="n"/>
      <c r="U825" s="33">
        <f>IF(N825="","",R825 * N825)</f>
        <v/>
      </c>
      <c r="V825" s="4" t="n"/>
      <c r="W825" s="33">
        <f>IF(S825&amp;U825="","",U825 * S825)</f>
        <v/>
      </c>
      <c r="X825" s="33">
        <f>IF(W825="","",U825 + W825)</f>
        <v/>
      </c>
      <c r="Y825" s="33">
        <f>IF(T825="","",U825 * T825)</f>
        <v/>
      </c>
      <c r="Z825" s="34">
        <f>IF(U825="","",X825-V825-Y825)</f>
        <v/>
      </c>
    </row>
    <row r="826">
      <c r="A826" s="25" t="n">
        <v>822</v>
      </c>
      <c r="B826" s="26">
        <f>_xlfn.XLOOKUP(C826,purchase!C:C,pcon!B:B,"")</f>
        <v/>
      </c>
      <c r="C826" s="4" t="n"/>
      <c r="D826" s="29">
        <f>_xlfn.XLOOKUP(C826,purchase!C:C,pcon!D:D,"")</f>
        <v/>
      </c>
      <c r="E826" s="29">
        <f>_xlfn.XLOOKUP(C826,purchase!C:C,pcon!E:E,"")</f>
        <v/>
      </c>
      <c r="F826" s="4" t="n"/>
      <c r="G826" s="27" t="n"/>
      <c r="H826" s="28" t="n"/>
      <c r="I826" s="4" t="n"/>
      <c r="J826" s="4" t="n"/>
      <c r="K826" s="4" t="n"/>
      <c r="L826" s="30">
        <f>IF(J826="","",J826-K826)</f>
        <v/>
      </c>
      <c r="M826" s="4" t="n"/>
      <c r="N826" s="30">
        <f>IF(L826="","",L826-M826)</f>
        <v/>
      </c>
      <c r="O826" s="31" t="n"/>
      <c r="P826" s="32">
        <f>IF(O826="","",N826 * O826)</f>
        <v/>
      </c>
      <c r="Q826" s="10">
        <f>_xlfn.XLOOKUP(C826,pcon!C:C,pcon!L:L,"")</f>
        <v/>
      </c>
      <c r="R826" s="98">
        <f>(Q826 / 80) * (O826 * 100)</f>
        <v/>
      </c>
      <c r="S826" s="31" t="n"/>
      <c r="T826" s="31" t="n"/>
      <c r="U826" s="33">
        <f>IF(N826="","",R826 * N826)</f>
        <v/>
      </c>
      <c r="V826" s="4" t="n"/>
      <c r="W826" s="33">
        <f>IF(S826&amp;U826="","",U826 * S826)</f>
        <v/>
      </c>
      <c r="X826" s="33">
        <f>IF(W826="","",U826 + W826)</f>
        <v/>
      </c>
      <c r="Y826" s="33">
        <f>IF(T826="","",U826 * T826)</f>
        <v/>
      </c>
      <c r="Z826" s="34">
        <f>IF(U826="","",X826-V826-Y826)</f>
        <v/>
      </c>
    </row>
    <row r="827">
      <c r="A827" s="25" t="n">
        <v>823</v>
      </c>
      <c r="B827" s="26">
        <f>_xlfn.XLOOKUP(C827,purchase!C:C,pcon!B:B,"")</f>
        <v/>
      </c>
      <c r="C827" s="4" t="n"/>
      <c r="D827" s="29">
        <f>_xlfn.XLOOKUP(C827,purchase!C:C,pcon!D:D,"")</f>
        <v/>
      </c>
      <c r="E827" s="29">
        <f>_xlfn.XLOOKUP(C827,purchase!C:C,pcon!E:E,"")</f>
        <v/>
      </c>
      <c r="F827" s="4" t="n"/>
      <c r="G827" s="27" t="n"/>
      <c r="H827" s="28" t="n"/>
      <c r="I827" s="4" t="n"/>
      <c r="J827" s="4" t="n"/>
      <c r="K827" s="4" t="n"/>
      <c r="L827" s="30">
        <f>IF(J827="","",J827-K827)</f>
        <v/>
      </c>
      <c r="M827" s="4" t="n"/>
      <c r="N827" s="30">
        <f>IF(L827="","",L827-M827)</f>
        <v/>
      </c>
      <c r="O827" s="31" t="n"/>
      <c r="P827" s="32">
        <f>IF(O827="","",N827 * O827)</f>
        <v/>
      </c>
      <c r="Q827" s="10">
        <f>_xlfn.XLOOKUP(C827,pcon!C:C,pcon!L:L,"")</f>
        <v/>
      </c>
      <c r="R827" s="98">
        <f>(Q827 / 80) * (O827 * 100)</f>
        <v/>
      </c>
      <c r="S827" s="31" t="n"/>
      <c r="T827" s="31" t="n"/>
      <c r="U827" s="33">
        <f>IF(N827="","",R827 * N827)</f>
        <v/>
      </c>
      <c r="V827" s="4" t="n"/>
      <c r="W827" s="33">
        <f>IF(S827&amp;U827="","",U827 * S827)</f>
        <v/>
      </c>
      <c r="X827" s="33">
        <f>IF(W827="","",U827 + W827)</f>
        <v/>
      </c>
      <c r="Y827" s="33">
        <f>IF(T827="","",U827 * T827)</f>
        <v/>
      </c>
      <c r="Z827" s="34">
        <f>IF(U827="","",X827-V827-Y827)</f>
        <v/>
      </c>
    </row>
    <row r="828">
      <c r="A828" s="25" t="n">
        <v>824</v>
      </c>
      <c r="B828" s="26">
        <f>_xlfn.XLOOKUP(C828,purchase!C:C,pcon!B:B,"")</f>
        <v/>
      </c>
      <c r="C828" s="4" t="n"/>
      <c r="D828" s="29">
        <f>_xlfn.XLOOKUP(C828,purchase!C:C,pcon!D:D,"")</f>
        <v/>
      </c>
      <c r="E828" s="29">
        <f>_xlfn.XLOOKUP(C828,purchase!C:C,pcon!E:E,"")</f>
        <v/>
      </c>
      <c r="F828" s="4" t="n"/>
      <c r="G828" s="27" t="n"/>
      <c r="H828" s="28" t="n"/>
      <c r="I828" s="4" t="n"/>
      <c r="J828" s="4" t="n"/>
      <c r="K828" s="4" t="n"/>
      <c r="L828" s="30">
        <f>IF(J828="","",J828-K828)</f>
        <v/>
      </c>
      <c r="M828" s="4" t="n"/>
      <c r="N828" s="30">
        <f>IF(L828="","",L828-M828)</f>
        <v/>
      </c>
      <c r="O828" s="31" t="n"/>
      <c r="P828" s="32">
        <f>IF(O828="","",N828 * O828)</f>
        <v/>
      </c>
      <c r="Q828" s="10">
        <f>_xlfn.XLOOKUP(C828,pcon!C:C,pcon!L:L,"")</f>
        <v/>
      </c>
      <c r="R828" s="98">
        <f>(Q828 / 80) * (O828 * 100)</f>
        <v/>
      </c>
      <c r="S828" s="31" t="n"/>
      <c r="T828" s="31" t="n"/>
      <c r="U828" s="33">
        <f>IF(N828="","",R828 * N828)</f>
        <v/>
      </c>
      <c r="V828" s="4" t="n"/>
      <c r="W828" s="33">
        <f>IF(S828&amp;U828="","",U828 * S828)</f>
        <v/>
      </c>
      <c r="X828" s="33">
        <f>IF(W828="","",U828 + W828)</f>
        <v/>
      </c>
      <c r="Y828" s="33">
        <f>IF(T828="","",U828 * T828)</f>
        <v/>
      </c>
      <c r="Z828" s="34">
        <f>IF(U828="","",X828-V828-Y828)</f>
        <v/>
      </c>
    </row>
    <row r="829">
      <c r="A829" s="25" t="n">
        <v>825</v>
      </c>
      <c r="B829" s="26">
        <f>_xlfn.XLOOKUP(C829,purchase!C:C,pcon!B:B,"")</f>
        <v/>
      </c>
      <c r="C829" s="4" t="n"/>
      <c r="D829" s="29">
        <f>_xlfn.XLOOKUP(C829,purchase!C:C,pcon!D:D,"")</f>
        <v/>
      </c>
      <c r="E829" s="29">
        <f>_xlfn.XLOOKUP(C829,purchase!C:C,pcon!E:E,"")</f>
        <v/>
      </c>
      <c r="F829" s="4" t="n"/>
      <c r="G829" s="27" t="n"/>
      <c r="H829" s="28" t="n"/>
      <c r="I829" s="4" t="n"/>
      <c r="J829" s="4" t="n"/>
      <c r="K829" s="4" t="n"/>
      <c r="L829" s="30">
        <f>IF(J829="","",J829-K829)</f>
        <v/>
      </c>
      <c r="M829" s="4" t="n"/>
      <c r="N829" s="30">
        <f>IF(L829="","",L829-M829)</f>
        <v/>
      </c>
      <c r="O829" s="31" t="n"/>
      <c r="P829" s="32">
        <f>IF(O829="","",N829 * O829)</f>
        <v/>
      </c>
      <c r="Q829" s="10">
        <f>_xlfn.XLOOKUP(C829,pcon!C:C,pcon!L:L,"")</f>
        <v/>
      </c>
      <c r="R829" s="98">
        <f>(Q829 / 80) * (O829 * 100)</f>
        <v/>
      </c>
      <c r="S829" s="31" t="n"/>
      <c r="T829" s="31" t="n"/>
      <c r="U829" s="33">
        <f>IF(N829="","",R829 * N829)</f>
        <v/>
      </c>
      <c r="V829" s="4" t="n"/>
      <c r="W829" s="33">
        <f>IF(S829&amp;U829="","",U829 * S829)</f>
        <v/>
      </c>
      <c r="X829" s="33">
        <f>IF(W829="","",U829 + W829)</f>
        <v/>
      </c>
      <c r="Y829" s="33">
        <f>IF(T829="","",U829 * T829)</f>
        <v/>
      </c>
      <c r="Z829" s="34">
        <f>IF(U829="","",X829-V829-Y829)</f>
        <v/>
      </c>
    </row>
    <row r="830">
      <c r="A830" s="25" t="n">
        <v>826</v>
      </c>
      <c r="B830" s="26">
        <f>_xlfn.XLOOKUP(C830,purchase!C:C,pcon!B:B,"")</f>
        <v/>
      </c>
      <c r="C830" s="4" t="n"/>
      <c r="D830" s="29">
        <f>_xlfn.XLOOKUP(C830,purchase!C:C,pcon!D:D,"")</f>
        <v/>
      </c>
      <c r="E830" s="29">
        <f>_xlfn.XLOOKUP(C830,purchase!C:C,pcon!E:E,"")</f>
        <v/>
      </c>
      <c r="F830" s="4" t="n"/>
      <c r="G830" s="27" t="n"/>
      <c r="H830" s="28" t="n"/>
      <c r="I830" s="4" t="n"/>
      <c r="J830" s="4" t="n"/>
      <c r="K830" s="4" t="n"/>
      <c r="L830" s="30">
        <f>IF(J830="","",J830-K830)</f>
        <v/>
      </c>
      <c r="M830" s="4" t="n"/>
      <c r="N830" s="30">
        <f>IF(L830="","",L830-M830)</f>
        <v/>
      </c>
      <c r="O830" s="31" t="n"/>
      <c r="P830" s="32">
        <f>IF(O830="","",N830 * O830)</f>
        <v/>
      </c>
      <c r="Q830" s="10">
        <f>_xlfn.XLOOKUP(C830,pcon!C:C,pcon!L:L,"")</f>
        <v/>
      </c>
      <c r="R830" s="98">
        <f>(Q830 / 80) * (O830 * 100)</f>
        <v/>
      </c>
      <c r="S830" s="31" t="n"/>
      <c r="T830" s="31" t="n"/>
      <c r="U830" s="33">
        <f>IF(N830="","",R830 * N830)</f>
        <v/>
      </c>
      <c r="V830" s="4" t="n"/>
      <c r="W830" s="33">
        <f>IF(S830&amp;U830="","",U830 * S830)</f>
        <v/>
      </c>
      <c r="X830" s="33">
        <f>IF(W830="","",U830 + W830)</f>
        <v/>
      </c>
      <c r="Y830" s="33">
        <f>IF(T830="","",U830 * T830)</f>
        <v/>
      </c>
      <c r="Z830" s="34">
        <f>IF(U830="","",X830-V830-Y830)</f>
        <v/>
      </c>
    </row>
    <row r="831">
      <c r="A831" s="25" t="n">
        <v>827</v>
      </c>
      <c r="B831" s="26">
        <f>_xlfn.XLOOKUP(C831,purchase!C:C,pcon!B:B,"")</f>
        <v/>
      </c>
      <c r="C831" s="4" t="n"/>
      <c r="D831" s="29">
        <f>_xlfn.XLOOKUP(C831,purchase!C:C,pcon!D:D,"")</f>
        <v/>
      </c>
      <c r="E831" s="29">
        <f>_xlfn.XLOOKUP(C831,purchase!C:C,pcon!E:E,"")</f>
        <v/>
      </c>
      <c r="F831" s="4" t="n"/>
      <c r="G831" s="27" t="n"/>
      <c r="H831" s="28" t="n"/>
      <c r="I831" s="4" t="n"/>
      <c r="J831" s="4" t="n"/>
      <c r="K831" s="4" t="n"/>
      <c r="L831" s="30">
        <f>IF(J831="","",J831-K831)</f>
        <v/>
      </c>
      <c r="M831" s="4" t="n"/>
      <c r="N831" s="30">
        <f>IF(L831="","",L831-M831)</f>
        <v/>
      </c>
      <c r="O831" s="31" t="n"/>
      <c r="P831" s="32">
        <f>IF(O831="","",N831 * O831)</f>
        <v/>
      </c>
      <c r="Q831" s="10">
        <f>_xlfn.XLOOKUP(C831,pcon!C:C,pcon!L:L,"")</f>
        <v/>
      </c>
      <c r="R831" s="98">
        <f>(Q831 / 80) * (O831 * 100)</f>
        <v/>
      </c>
      <c r="S831" s="31" t="n"/>
      <c r="T831" s="31" t="n"/>
      <c r="U831" s="33">
        <f>IF(N831="","",R831 * N831)</f>
        <v/>
      </c>
      <c r="V831" s="4" t="n"/>
      <c r="W831" s="33">
        <f>IF(S831&amp;U831="","",U831 * S831)</f>
        <v/>
      </c>
      <c r="X831" s="33">
        <f>IF(W831="","",U831 + W831)</f>
        <v/>
      </c>
      <c r="Y831" s="33">
        <f>IF(T831="","",U831 * T831)</f>
        <v/>
      </c>
      <c r="Z831" s="34">
        <f>IF(U831="","",X831-V831-Y831)</f>
        <v/>
      </c>
    </row>
    <row r="832">
      <c r="A832" s="25" t="n">
        <v>828</v>
      </c>
      <c r="B832" s="26">
        <f>_xlfn.XLOOKUP(C832,purchase!C:C,pcon!B:B,"")</f>
        <v/>
      </c>
      <c r="C832" s="4" t="n"/>
      <c r="D832" s="29">
        <f>_xlfn.XLOOKUP(C832,purchase!C:C,pcon!D:D,"")</f>
        <v/>
      </c>
      <c r="E832" s="29">
        <f>_xlfn.XLOOKUP(C832,purchase!C:C,pcon!E:E,"")</f>
        <v/>
      </c>
      <c r="F832" s="4" t="n"/>
      <c r="G832" s="27" t="n"/>
      <c r="H832" s="28" t="n"/>
      <c r="I832" s="4" t="n"/>
      <c r="J832" s="4" t="n"/>
      <c r="K832" s="4" t="n"/>
      <c r="L832" s="30">
        <f>IF(J832="","",J832-K832)</f>
        <v/>
      </c>
      <c r="M832" s="4" t="n"/>
      <c r="N832" s="30">
        <f>IF(L832="","",L832-M832)</f>
        <v/>
      </c>
      <c r="O832" s="31" t="n"/>
      <c r="P832" s="32">
        <f>IF(O832="","",N832 * O832)</f>
        <v/>
      </c>
      <c r="Q832" s="10">
        <f>_xlfn.XLOOKUP(C832,pcon!C:C,pcon!L:L,"")</f>
        <v/>
      </c>
      <c r="R832" s="98">
        <f>(Q832 / 80) * (O832 * 100)</f>
        <v/>
      </c>
      <c r="S832" s="31" t="n"/>
      <c r="T832" s="31" t="n"/>
      <c r="U832" s="33">
        <f>IF(N832="","",R832 * N832)</f>
        <v/>
      </c>
      <c r="V832" s="4" t="n"/>
      <c r="W832" s="33">
        <f>IF(S832&amp;U832="","",U832 * S832)</f>
        <v/>
      </c>
      <c r="X832" s="33">
        <f>IF(W832="","",U832 + W832)</f>
        <v/>
      </c>
      <c r="Y832" s="33">
        <f>IF(T832="","",U832 * T832)</f>
        <v/>
      </c>
      <c r="Z832" s="34">
        <f>IF(U832="","",X832-V832-Y832)</f>
        <v/>
      </c>
    </row>
    <row r="833">
      <c r="A833" s="25" t="n">
        <v>829</v>
      </c>
      <c r="B833" s="26">
        <f>_xlfn.XLOOKUP(C833,purchase!C:C,pcon!B:B,"")</f>
        <v/>
      </c>
      <c r="C833" s="4" t="n"/>
      <c r="D833" s="29">
        <f>_xlfn.XLOOKUP(C833,purchase!C:C,pcon!D:D,"")</f>
        <v/>
      </c>
      <c r="E833" s="29">
        <f>_xlfn.XLOOKUP(C833,purchase!C:C,pcon!E:E,"")</f>
        <v/>
      </c>
      <c r="F833" s="4" t="n"/>
      <c r="G833" s="27" t="n"/>
      <c r="H833" s="28" t="n"/>
      <c r="I833" s="4" t="n"/>
      <c r="J833" s="4" t="n"/>
      <c r="K833" s="4" t="n"/>
      <c r="L833" s="30">
        <f>IF(J833="","",J833-K833)</f>
        <v/>
      </c>
      <c r="M833" s="4" t="n"/>
      <c r="N833" s="30">
        <f>IF(L833="","",L833-M833)</f>
        <v/>
      </c>
      <c r="O833" s="31" t="n"/>
      <c r="P833" s="32">
        <f>IF(O833="","",N833 * O833)</f>
        <v/>
      </c>
      <c r="Q833" s="10">
        <f>_xlfn.XLOOKUP(C833,pcon!C:C,pcon!L:L,"")</f>
        <v/>
      </c>
      <c r="R833" s="98">
        <f>(Q833 / 80) * (O833 * 100)</f>
        <v/>
      </c>
      <c r="S833" s="31" t="n"/>
      <c r="T833" s="31" t="n"/>
      <c r="U833" s="33">
        <f>IF(N833="","",R833 * N833)</f>
        <v/>
      </c>
      <c r="V833" s="4" t="n"/>
      <c r="W833" s="33">
        <f>IF(S833&amp;U833="","",U833 * S833)</f>
        <v/>
      </c>
      <c r="X833" s="33">
        <f>IF(W833="","",U833 + W833)</f>
        <v/>
      </c>
      <c r="Y833" s="33">
        <f>IF(T833="","",U833 * T833)</f>
        <v/>
      </c>
      <c r="Z833" s="34">
        <f>IF(U833="","",X833-V833-Y833)</f>
        <v/>
      </c>
    </row>
    <row r="834">
      <c r="A834" s="25" t="n">
        <v>830</v>
      </c>
      <c r="B834" s="26">
        <f>_xlfn.XLOOKUP(C834,purchase!C:C,pcon!B:B,"")</f>
        <v/>
      </c>
      <c r="C834" s="4" t="n"/>
      <c r="D834" s="29">
        <f>_xlfn.XLOOKUP(C834,purchase!C:C,pcon!D:D,"")</f>
        <v/>
      </c>
      <c r="E834" s="29">
        <f>_xlfn.XLOOKUP(C834,purchase!C:C,pcon!E:E,"")</f>
        <v/>
      </c>
      <c r="F834" s="4" t="n"/>
      <c r="G834" s="27" t="n"/>
      <c r="H834" s="28" t="n"/>
      <c r="I834" s="4" t="n"/>
      <c r="J834" s="4" t="n"/>
      <c r="K834" s="4" t="n"/>
      <c r="L834" s="30">
        <f>IF(J834="","",J834-K834)</f>
        <v/>
      </c>
      <c r="M834" s="4" t="n"/>
      <c r="N834" s="30">
        <f>IF(L834="","",L834-M834)</f>
        <v/>
      </c>
      <c r="O834" s="31" t="n"/>
      <c r="P834" s="32">
        <f>IF(O834="","",N834 * O834)</f>
        <v/>
      </c>
      <c r="Q834" s="10">
        <f>_xlfn.XLOOKUP(C834,pcon!C:C,pcon!L:L,"")</f>
        <v/>
      </c>
      <c r="R834" s="98">
        <f>(Q834 / 80) * (O834 * 100)</f>
        <v/>
      </c>
      <c r="S834" s="31" t="n"/>
      <c r="T834" s="31" t="n"/>
      <c r="U834" s="33">
        <f>IF(N834="","",R834 * N834)</f>
        <v/>
      </c>
      <c r="V834" s="4" t="n"/>
      <c r="W834" s="33">
        <f>IF(S834&amp;U834="","",U834 * S834)</f>
        <v/>
      </c>
      <c r="X834" s="33">
        <f>IF(W834="","",U834 + W834)</f>
        <v/>
      </c>
      <c r="Y834" s="33">
        <f>IF(T834="","",U834 * T834)</f>
        <v/>
      </c>
      <c r="Z834" s="34">
        <f>IF(U834="","",X834-V834-Y834)</f>
        <v/>
      </c>
    </row>
    <row r="835">
      <c r="A835" s="25" t="n">
        <v>831</v>
      </c>
      <c r="B835" s="26">
        <f>_xlfn.XLOOKUP(C835,purchase!C:C,pcon!B:B,"")</f>
        <v/>
      </c>
      <c r="C835" s="4" t="n"/>
      <c r="D835" s="29">
        <f>_xlfn.XLOOKUP(C835,purchase!C:C,pcon!D:D,"")</f>
        <v/>
      </c>
      <c r="E835" s="29">
        <f>_xlfn.XLOOKUP(C835,purchase!C:C,pcon!E:E,"")</f>
        <v/>
      </c>
      <c r="F835" s="4" t="n"/>
      <c r="G835" s="27" t="n"/>
      <c r="H835" s="28" t="n"/>
      <c r="I835" s="4" t="n"/>
      <c r="J835" s="4" t="n"/>
      <c r="K835" s="4" t="n"/>
      <c r="L835" s="30">
        <f>IF(J835="","",J835-K835)</f>
        <v/>
      </c>
      <c r="M835" s="4" t="n"/>
      <c r="N835" s="30">
        <f>IF(L835="","",L835-M835)</f>
        <v/>
      </c>
      <c r="O835" s="31" t="n"/>
      <c r="P835" s="32">
        <f>IF(O835="","",N835 * O835)</f>
        <v/>
      </c>
      <c r="Q835" s="10">
        <f>_xlfn.XLOOKUP(C835,pcon!C:C,pcon!L:L,"")</f>
        <v/>
      </c>
      <c r="R835" s="98">
        <f>(Q835 / 80) * (O835 * 100)</f>
        <v/>
      </c>
      <c r="S835" s="31" t="n"/>
      <c r="T835" s="31" t="n"/>
      <c r="U835" s="33">
        <f>IF(N835="","",R835 * N835)</f>
        <v/>
      </c>
      <c r="V835" s="4" t="n"/>
      <c r="W835" s="33">
        <f>IF(S835&amp;U835="","",U835 * S835)</f>
        <v/>
      </c>
      <c r="X835" s="33">
        <f>IF(W835="","",U835 + W835)</f>
        <v/>
      </c>
      <c r="Y835" s="33">
        <f>IF(T835="","",U835 * T835)</f>
        <v/>
      </c>
      <c r="Z835" s="34">
        <f>IF(U835="","",X835-V835-Y835)</f>
        <v/>
      </c>
    </row>
    <row r="836">
      <c r="A836" s="25" t="n">
        <v>832</v>
      </c>
      <c r="B836" s="26">
        <f>_xlfn.XLOOKUP(C836,purchase!C:C,pcon!B:B,"")</f>
        <v/>
      </c>
      <c r="C836" s="4" t="n"/>
      <c r="D836" s="29">
        <f>_xlfn.XLOOKUP(C836,purchase!C:C,pcon!D:D,"")</f>
        <v/>
      </c>
      <c r="E836" s="29">
        <f>_xlfn.XLOOKUP(C836,purchase!C:C,pcon!E:E,"")</f>
        <v/>
      </c>
      <c r="F836" s="4" t="n"/>
      <c r="G836" s="27" t="n"/>
      <c r="H836" s="28" t="n"/>
      <c r="I836" s="4" t="n"/>
      <c r="J836" s="4" t="n"/>
      <c r="K836" s="4" t="n"/>
      <c r="L836" s="30">
        <f>IF(J836="","",J836-K836)</f>
        <v/>
      </c>
      <c r="M836" s="4" t="n"/>
      <c r="N836" s="30">
        <f>IF(L836="","",L836-M836)</f>
        <v/>
      </c>
      <c r="O836" s="31" t="n"/>
      <c r="P836" s="32">
        <f>IF(O836="","",N836 * O836)</f>
        <v/>
      </c>
      <c r="Q836" s="10">
        <f>_xlfn.XLOOKUP(C836,pcon!C:C,pcon!L:L,"")</f>
        <v/>
      </c>
      <c r="R836" s="98">
        <f>(Q836 / 80) * (O836 * 100)</f>
        <v/>
      </c>
      <c r="S836" s="31" t="n"/>
      <c r="T836" s="31" t="n"/>
      <c r="U836" s="33">
        <f>IF(N836="","",R836 * N836)</f>
        <v/>
      </c>
      <c r="V836" s="4" t="n"/>
      <c r="W836" s="33">
        <f>IF(S836&amp;U836="","",U836 * S836)</f>
        <v/>
      </c>
      <c r="X836" s="33">
        <f>IF(W836="","",U836 + W836)</f>
        <v/>
      </c>
      <c r="Y836" s="33">
        <f>IF(T836="","",U836 * T836)</f>
        <v/>
      </c>
      <c r="Z836" s="34">
        <f>IF(U836="","",X836-V836-Y836)</f>
        <v/>
      </c>
    </row>
    <row r="837">
      <c r="A837" s="25" t="n">
        <v>833</v>
      </c>
      <c r="B837" s="26">
        <f>_xlfn.XLOOKUP(C837,purchase!C:C,pcon!B:B,"")</f>
        <v/>
      </c>
      <c r="C837" s="4" t="n"/>
      <c r="D837" s="29">
        <f>_xlfn.XLOOKUP(C837,purchase!C:C,pcon!D:D,"")</f>
        <v/>
      </c>
      <c r="E837" s="29">
        <f>_xlfn.XLOOKUP(C837,purchase!C:C,pcon!E:E,"")</f>
        <v/>
      </c>
      <c r="F837" s="4" t="n"/>
      <c r="G837" s="27" t="n"/>
      <c r="H837" s="28" t="n"/>
      <c r="I837" s="4" t="n"/>
      <c r="J837" s="4" t="n"/>
      <c r="K837" s="4" t="n"/>
      <c r="L837" s="30">
        <f>IF(J837="","",J837-K837)</f>
        <v/>
      </c>
      <c r="M837" s="4" t="n"/>
      <c r="N837" s="30">
        <f>IF(L837="","",L837-M837)</f>
        <v/>
      </c>
      <c r="O837" s="31" t="n"/>
      <c r="P837" s="32">
        <f>IF(O837="","",N837 * O837)</f>
        <v/>
      </c>
      <c r="Q837" s="10">
        <f>_xlfn.XLOOKUP(C837,pcon!C:C,pcon!L:L,"")</f>
        <v/>
      </c>
      <c r="R837" s="98">
        <f>(Q837 / 80) * (O837 * 100)</f>
        <v/>
      </c>
      <c r="S837" s="31" t="n"/>
      <c r="T837" s="31" t="n"/>
      <c r="U837" s="33">
        <f>IF(N837="","",R837 * N837)</f>
        <v/>
      </c>
      <c r="V837" s="4" t="n"/>
      <c r="W837" s="33">
        <f>IF(S837&amp;U837="","",U837 * S837)</f>
        <v/>
      </c>
      <c r="X837" s="33">
        <f>IF(W837="","",U837 + W837)</f>
        <v/>
      </c>
      <c r="Y837" s="33">
        <f>IF(T837="","",U837 * T837)</f>
        <v/>
      </c>
      <c r="Z837" s="34">
        <f>IF(U837="","",X837-V837-Y837)</f>
        <v/>
      </c>
    </row>
    <row r="838">
      <c r="A838" s="25" t="n">
        <v>834</v>
      </c>
      <c r="B838" s="26">
        <f>_xlfn.XLOOKUP(C838,purchase!C:C,pcon!B:B,"")</f>
        <v/>
      </c>
      <c r="C838" s="4" t="n"/>
      <c r="D838" s="29">
        <f>_xlfn.XLOOKUP(C838,purchase!C:C,pcon!D:D,"")</f>
        <v/>
      </c>
      <c r="E838" s="29">
        <f>_xlfn.XLOOKUP(C838,purchase!C:C,pcon!E:E,"")</f>
        <v/>
      </c>
      <c r="F838" s="4" t="n"/>
      <c r="G838" s="27" t="n"/>
      <c r="H838" s="28" t="n"/>
      <c r="I838" s="4" t="n"/>
      <c r="J838" s="4" t="n"/>
      <c r="K838" s="4" t="n"/>
      <c r="L838" s="30">
        <f>IF(J838="","",J838-K838)</f>
        <v/>
      </c>
      <c r="M838" s="4" t="n"/>
      <c r="N838" s="30">
        <f>IF(L838="","",L838-M838)</f>
        <v/>
      </c>
      <c r="O838" s="31" t="n"/>
      <c r="P838" s="32">
        <f>IF(O838="","",N838 * O838)</f>
        <v/>
      </c>
      <c r="Q838" s="10">
        <f>_xlfn.XLOOKUP(C838,pcon!C:C,pcon!L:L,"")</f>
        <v/>
      </c>
      <c r="R838" s="98">
        <f>(Q838 / 80) * (O838 * 100)</f>
        <v/>
      </c>
      <c r="S838" s="31" t="n"/>
      <c r="T838" s="31" t="n"/>
      <c r="U838" s="33">
        <f>IF(N838="","",R838 * N838)</f>
        <v/>
      </c>
      <c r="V838" s="4" t="n"/>
      <c r="W838" s="33">
        <f>IF(S838&amp;U838="","",U838 * S838)</f>
        <v/>
      </c>
      <c r="X838" s="33">
        <f>IF(W838="","",U838 + W838)</f>
        <v/>
      </c>
      <c r="Y838" s="33">
        <f>IF(T838="","",U838 * T838)</f>
        <v/>
      </c>
      <c r="Z838" s="34">
        <f>IF(U838="","",X838-V838-Y838)</f>
        <v/>
      </c>
    </row>
    <row r="839">
      <c r="A839" s="25" t="n">
        <v>835</v>
      </c>
      <c r="B839" s="26">
        <f>_xlfn.XLOOKUP(C839,purchase!C:C,pcon!B:B,"")</f>
        <v/>
      </c>
      <c r="C839" s="4" t="n"/>
      <c r="D839" s="29">
        <f>_xlfn.XLOOKUP(C839,purchase!C:C,pcon!D:D,"")</f>
        <v/>
      </c>
      <c r="E839" s="29">
        <f>_xlfn.XLOOKUP(C839,purchase!C:C,pcon!E:E,"")</f>
        <v/>
      </c>
      <c r="F839" s="4" t="n"/>
      <c r="G839" s="27" t="n"/>
      <c r="H839" s="28" t="n"/>
      <c r="I839" s="4" t="n"/>
      <c r="J839" s="4" t="n"/>
      <c r="K839" s="4" t="n"/>
      <c r="L839" s="30">
        <f>IF(J839="","",J839-K839)</f>
        <v/>
      </c>
      <c r="M839" s="4" t="n"/>
      <c r="N839" s="30">
        <f>IF(L839="","",L839-M839)</f>
        <v/>
      </c>
      <c r="O839" s="31" t="n"/>
      <c r="P839" s="32">
        <f>IF(O839="","",N839 * O839)</f>
        <v/>
      </c>
      <c r="Q839" s="10">
        <f>_xlfn.XLOOKUP(C839,pcon!C:C,pcon!L:L,"")</f>
        <v/>
      </c>
      <c r="R839" s="98">
        <f>(Q839 / 80) * (O839 * 100)</f>
        <v/>
      </c>
      <c r="S839" s="31" t="n"/>
      <c r="T839" s="31" t="n"/>
      <c r="U839" s="33">
        <f>IF(N839="","",R839 * N839)</f>
        <v/>
      </c>
      <c r="V839" s="4" t="n"/>
      <c r="W839" s="33">
        <f>IF(S839&amp;U839="","",U839 * S839)</f>
        <v/>
      </c>
      <c r="X839" s="33">
        <f>IF(W839="","",U839 + W839)</f>
        <v/>
      </c>
      <c r="Y839" s="33">
        <f>IF(T839="","",U839 * T839)</f>
        <v/>
      </c>
      <c r="Z839" s="34">
        <f>IF(U839="","",X839-V839-Y839)</f>
        <v/>
      </c>
    </row>
    <row r="840">
      <c r="A840" s="25" t="n">
        <v>836</v>
      </c>
      <c r="B840" s="26">
        <f>_xlfn.XLOOKUP(C840,purchase!C:C,pcon!B:B,"")</f>
        <v/>
      </c>
      <c r="C840" s="4" t="n"/>
      <c r="D840" s="29">
        <f>_xlfn.XLOOKUP(C840,purchase!C:C,pcon!D:D,"")</f>
        <v/>
      </c>
      <c r="E840" s="29">
        <f>_xlfn.XLOOKUP(C840,purchase!C:C,pcon!E:E,"")</f>
        <v/>
      </c>
      <c r="F840" s="4" t="n"/>
      <c r="G840" s="27" t="n"/>
      <c r="H840" s="28" t="n"/>
      <c r="I840" s="4" t="n"/>
      <c r="J840" s="4" t="n"/>
      <c r="K840" s="4" t="n"/>
      <c r="L840" s="30">
        <f>IF(J840="","",J840-K840)</f>
        <v/>
      </c>
      <c r="M840" s="4" t="n"/>
      <c r="N840" s="30">
        <f>IF(L840="","",L840-M840)</f>
        <v/>
      </c>
      <c r="O840" s="31" t="n"/>
      <c r="P840" s="32">
        <f>IF(O840="","",N840 * O840)</f>
        <v/>
      </c>
      <c r="Q840" s="10">
        <f>_xlfn.XLOOKUP(C840,pcon!C:C,pcon!L:L,"")</f>
        <v/>
      </c>
      <c r="R840" s="98">
        <f>(Q840 / 80) * (O840 * 100)</f>
        <v/>
      </c>
      <c r="S840" s="31" t="n"/>
      <c r="T840" s="31" t="n"/>
      <c r="U840" s="33">
        <f>IF(N840="","",R840 * N840)</f>
        <v/>
      </c>
      <c r="V840" s="4" t="n"/>
      <c r="W840" s="33">
        <f>IF(S840&amp;U840="","",U840 * S840)</f>
        <v/>
      </c>
      <c r="X840" s="33">
        <f>IF(W840="","",U840 + W840)</f>
        <v/>
      </c>
      <c r="Y840" s="33">
        <f>IF(T840="","",U840 * T840)</f>
        <v/>
      </c>
      <c r="Z840" s="34">
        <f>IF(U840="","",X840-V840-Y840)</f>
        <v/>
      </c>
    </row>
    <row r="841">
      <c r="A841" s="25" t="n">
        <v>837</v>
      </c>
      <c r="B841" s="26">
        <f>_xlfn.XLOOKUP(C841,purchase!C:C,pcon!B:B,"")</f>
        <v/>
      </c>
      <c r="C841" s="4" t="n"/>
      <c r="D841" s="29">
        <f>_xlfn.XLOOKUP(C841,purchase!C:C,pcon!D:D,"")</f>
        <v/>
      </c>
      <c r="E841" s="29">
        <f>_xlfn.XLOOKUP(C841,purchase!C:C,pcon!E:E,"")</f>
        <v/>
      </c>
      <c r="F841" s="4" t="n"/>
      <c r="G841" s="27" t="n"/>
      <c r="H841" s="28" t="n"/>
      <c r="I841" s="4" t="n"/>
      <c r="J841" s="4" t="n"/>
      <c r="K841" s="4" t="n"/>
      <c r="L841" s="30">
        <f>IF(J841="","",J841-K841)</f>
        <v/>
      </c>
      <c r="M841" s="4" t="n"/>
      <c r="N841" s="30">
        <f>IF(L841="","",L841-M841)</f>
        <v/>
      </c>
      <c r="O841" s="31" t="n"/>
      <c r="P841" s="32">
        <f>IF(O841="","",N841 * O841)</f>
        <v/>
      </c>
      <c r="Q841" s="10">
        <f>_xlfn.XLOOKUP(C841,pcon!C:C,pcon!L:L,"")</f>
        <v/>
      </c>
      <c r="R841" s="98">
        <f>(Q841 / 80) * (O841 * 100)</f>
        <v/>
      </c>
      <c r="S841" s="31" t="n"/>
      <c r="T841" s="31" t="n"/>
      <c r="U841" s="33">
        <f>IF(N841="","",R841 * N841)</f>
        <v/>
      </c>
      <c r="V841" s="4" t="n"/>
      <c r="W841" s="33">
        <f>IF(S841&amp;U841="","",U841 * S841)</f>
        <v/>
      </c>
      <c r="X841" s="33">
        <f>IF(W841="","",U841 + W841)</f>
        <v/>
      </c>
      <c r="Y841" s="33">
        <f>IF(T841="","",U841 * T841)</f>
        <v/>
      </c>
      <c r="Z841" s="34">
        <f>IF(U841="","",X841-V841-Y841)</f>
        <v/>
      </c>
    </row>
    <row r="842">
      <c r="A842" s="25" t="n">
        <v>838</v>
      </c>
      <c r="B842" s="26">
        <f>_xlfn.XLOOKUP(C842,purchase!C:C,pcon!B:B,"")</f>
        <v/>
      </c>
      <c r="C842" s="4" t="n"/>
      <c r="D842" s="29">
        <f>_xlfn.XLOOKUP(C842,purchase!C:C,pcon!D:D,"")</f>
        <v/>
      </c>
      <c r="E842" s="29">
        <f>_xlfn.XLOOKUP(C842,purchase!C:C,pcon!E:E,"")</f>
        <v/>
      </c>
      <c r="F842" s="4" t="n"/>
      <c r="G842" s="27" t="n"/>
      <c r="H842" s="28" t="n"/>
      <c r="I842" s="4" t="n"/>
      <c r="J842" s="4" t="n"/>
      <c r="K842" s="4" t="n"/>
      <c r="L842" s="30">
        <f>IF(J842="","",J842-K842)</f>
        <v/>
      </c>
      <c r="M842" s="4" t="n"/>
      <c r="N842" s="30">
        <f>IF(L842="","",L842-M842)</f>
        <v/>
      </c>
      <c r="O842" s="31" t="n"/>
      <c r="P842" s="32">
        <f>IF(O842="","",N842 * O842)</f>
        <v/>
      </c>
      <c r="Q842" s="10">
        <f>_xlfn.XLOOKUP(C842,pcon!C:C,pcon!L:L,"")</f>
        <v/>
      </c>
      <c r="R842" s="98">
        <f>(Q842 / 80) * (O842 * 100)</f>
        <v/>
      </c>
      <c r="S842" s="31" t="n"/>
      <c r="T842" s="31" t="n"/>
      <c r="U842" s="33">
        <f>IF(N842="","",R842 * N842)</f>
        <v/>
      </c>
      <c r="V842" s="4" t="n"/>
      <c r="W842" s="33">
        <f>IF(S842&amp;U842="","",U842 * S842)</f>
        <v/>
      </c>
      <c r="X842" s="33">
        <f>IF(W842="","",U842 + W842)</f>
        <v/>
      </c>
      <c r="Y842" s="33">
        <f>IF(T842="","",U842 * T842)</f>
        <v/>
      </c>
      <c r="Z842" s="34">
        <f>IF(U842="","",X842-V842-Y842)</f>
        <v/>
      </c>
    </row>
    <row r="843">
      <c r="A843" s="25" t="n">
        <v>839</v>
      </c>
      <c r="B843" s="26">
        <f>_xlfn.XLOOKUP(C843,purchase!C:C,pcon!B:B,"")</f>
        <v/>
      </c>
      <c r="C843" s="4" t="n"/>
      <c r="D843" s="29">
        <f>_xlfn.XLOOKUP(C843,purchase!C:C,pcon!D:D,"")</f>
        <v/>
      </c>
      <c r="E843" s="29">
        <f>_xlfn.XLOOKUP(C843,purchase!C:C,pcon!E:E,"")</f>
        <v/>
      </c>
      <c r="F843" s="4" t="n"/>
      <c r="G843" s="27" t="n"/>
      <c r="H843" s="28" t="n"/>
      <c r="I843" s="4" t="n"/>
      <c r="J843" s="4" t="n"/>
      <c r="K843" s="4" t="n"/>
      <c r="L843" s="30">
        <f>IF(J843="","",J843-K843)</f>
        <v/>
      </c>
      <c r="M843" s="4" t="n"/>
      <c r="N843" s="30">
        <f>IF(L843="","",L843-M843)</f>
        <v/>
      </c>
      <c r="O843" s="31" t="n"/>
      <c r="P843" s="32">
        <f>IF(O843="","",N843 * O843)</f>
        <v/>
      </c>
      <c r="Q843" s="10">
        <f>_xlfn.XLOOKUP(C843,pcon!C:C,pcon!L:L,"")</f>
        <v/>
      </c>
      <c r="R843" s="98">
        <f>(Q843 / 80) * (O843 * 100)</f>
        <v/>
      </c>
      <c r="S843" s="31" t="n"/>
      <c r="T843" s="31" t="n"/>
      <c r="U843" s="33">
        <f>IF(N843="","",R843 * N843)</f>
        <v/>
      </c>
      <c r="V843" s="4" t="n"/>
      <c r="W843" s="33">
        <f>IF(S843&amp;U843="","",U843 * S843)</f>
        <v/>
      </c>
      <c r="X843" s="33">
        <f>IF(W843="","",U843 + W843)</f>
        <v/>
      </c>
      <c r="Y843" s="33">
        <f>IF(T843="","",U843 * T843)</f>
        <v/>
      </c>
      <c r="Z843" s="34">
        <f>IF(U843="","",X843-V843-Y843)</f>
        <v/>
      </c>
    </row>
    <row r="844">
      <c r="A844" s="25" t="n">
        <v>840</v>
      </c>
      <c r="B844" s="26">
        <f>_xlfn.XLOOKUP(C844,purchase!C:C,pcon!B:B,"")</f>
        <v/>
      </c>
      <c r="C844" s="4" t="n"/>
      <c r="D844" s="29">
        <f>_xlfn.XLOOKUP(C844,purchase!C:C,pcon!D:D,"")</f>
        <v/>
      </c>
      <c r="E844" s="29">
        <f>_xlfn.XLOOKUP(C844,purchase!C:C,pcon!E:E,"")</f>
        <v/>
      </c>
      <c r="F844" s="4" t="n"/>
      <c r="G844" s="27" t="n"/>
      <c r="H844" s="28" t="n"/>
      <c r="I844" s="4" t="n"/>
      <c r="J844" s="4" t="n"/>
      <c r="K844" s="4" t="n"/>
      <c r="L844" s="30">
        <f>IF(J844="","",J844-K844)</f>
        <v/>
      </c>
      <c r="M844" s="4" t="n"/>
      <c r="N844" s="30">
        <f>IF(L844="","",L844-M844)</f>
        <v/>
      </c>
      <c r="O844" s="31" t="n"/>
      <c r="P844" s="32">
        <f>IF(O844="","",N844 * O844)</f>
        <v/>
      </c>
      <c r="Q844" s="10">
        <f>_xlfn.XLOOKUP(C844,pcon!C:C,pcon!L:L,"")</f>
        <v/>
      </c>
      <c r="R844" s="98">
        <f>(Q844 / 80) * (O844 * 100)</f>
        <v/>
      </c>
      <c r="S844" s="31" t="n"/>
      <c r="T844" s="31" t="n"/>
      <c r="U844" s="33">
        <f>IF(N844="","",R844 * N844)</f>
        <v/>
      </c>
      <c r="V844" s="4" t="n"/>
      <c r="W844" s="33">
        <f>IF(S844&amp;U844="","",U844 * S844)</f>
        <v/>
      </c>
      <c r="X844" s="33">
        <f>IF(W844="","",U844 + W844)</f>
        <v/>
      </c>
      <c r="Y844" s="33">
        <f>IF(T844="","",U844 * T844)</f>
        <v/>
      </c>
      <c r="Z844" s="34">
        <f>IF(U844="","",X844-V844-Y844)</f>
        <v/>
      </c>
    </row>
    <row r="845">
      <c r="A845" s="25" t="n">
        <v>841</v>
      </c>
      <c r="B845" s="26">
        <f>_xlfn.XLOOKUP(C845,purchase!C:C,pcon!B:B,"")</f>
        <v/>
      </c>
      <c r="C845" s="4" t="n"/>
      <c r="D845" s="29">
        <f>_xlfn.XLOOKUP(C845,purchase!C:C,pcon!D:D,"")</f>
        <v/>
      </c>
      <c r="E845" s="29">
        <f>_xlfn.XLOOKUP(C845,purchase!C:C,pcon!E:E,"")</f>
        <v/>
      </c>
      <c r="F845" s="4" t="n"/>
      <c r="G845" s="27" t="n"/>
      <c r="H845" s="28" t="n"/>
      <c r="I845" s="4" t="n"/>
      <c r="J845" s="4" t="n"/>
      <c r="K845" s="4" t="n"/>
      <c r="L845" s="30">
        <f>IF(J845="","",J845-K845)</f>
        <v/>
      </c>
      <c r="M845" s="4" t="n"/>
      <c r="N845" s="30">
        <f>IF(L845="","",L845-M845)</f>
        <v/>
      </c>
      <c r="O845" s="31" t="n"/>
      <c r="P845" s="32">
        <f>IF(O845="","",N845 * O845)</f>
        <v/>
      </c>
      <c r="Q845" s="10">
        <f>_xlfn.XLOOKUP(C845,pcon!C:C,pcon!L:L,"")</f>
        <v/>
      </c>
      <c r="R845" s="98">
        <f>(Q845 / 80) * (O845 * 100)</f>
        <v/>
      </c>
      <c r="S845" s="31" t="n"/>
      <c r="T845" s="31" t="n"/>
      <c r="U845" s="33">
        <f>IF(N845="","",R845 * N845)</f>
        <v/>
      </c>
      <c r="V845" s="4" t="n"/>
      <c r="W845" s="33">
        <f>IF(S845&amp;U845="","",U845 * S845)</f>
        <v/>
      </c>
      <c r="X845" s="33">
        <f>IF(W845="","",U845 + W845)</f>
        <v/>
      </c>
      <c r="Y845" s="33">
        <f>IF(T845="","",U845 * T845)</f>
        <v/>
      </c>
      <c r="Z845" s="34">
        <f>IF(U845="","",X845-V845-Y845)</f>
        <v/>
      </c>
    </row>
    <row r="846">
      <c r="A846" s="25" t="n">
        <v>842</v>
      </c>
      <c r="B846" s="26">
        <f>_xlfn.XLOOKUP(C846,purchase!C:C,pcon!B:B,"")</f>
        <v/>
      </c>
      <c r="C846" s="4" t="n"/>
      <c r="D846" s="29">
        <f>_xlfn.XLOOKUP(C846,purchase!C:C,pcon!D:D,"")</f>
        <v/>
      </c>
      <c r="E846" s="29">
        <f>_xlfn.XLOOKUP(C846,purchase!C:C,pcon!E:E,"")</f>
        <v/>
      </c>
      <c r="F846" s="4" t="n"/>
      <c r="G846" s="27" t="n"/>
      <c r="H846" s="28" t="n"/>
      <c r="I846" s="4" t="n"/>
      <c r="J846" s="4" t="n"/>
      <c r="K846" s="4" t="n"/>
      <c r="L846" s="30">
        <f>IF(J846="","",J846-K846)</f>
        <v/>
      </c>
      <c r="M846" s="4" t="n"/>
      <c r="N846" s="30">
        <f>IF(L846="","",L846-M846)</f>
        <v/>
      </c>
      <c r="O846" s="31" t="n"/>
      <c r="P846" s="32">
        <f>IF(O846="","",N846 * O846)</f>
        <v/>
      </c>
      <c r="Q846" s="10">
        <f>_xlfn.XLOOKUP(C846,pcon!C:C,pcon!L:L,"")</f>
        <v/>
      </c>
      <c r="R846" s="98">
        <f>(Q846 / 80) * (O846 * 100)</f>
        <v/>
      </c>
      <c r="S846" s="31" t="n"/>
      <c r="T846" s="31" t="n"/>
      <c r="U846" s="33">
        <f>IF(N846="","",R846 * N846)</f>
        <v/>
      </c>
      <c r="V846" s="4" t="n"/>
      <c r="W846" s="33">
        <f>IF(S846&amp;U846="","",U846 * S846)</f>
        <v/>
      </c>
      <c r="X846" s="33">
        <f>IF(W846="","",U846 + W846)</f>
        <v/>
      </c>
      <c r="Y846" s="33">
        <f>IF(T846="","",U846 * T846)</f>
        <v/>
      </c>
      <c r="Z846" s="34">
        <f>IF(U846="","",X846-V846-Y846)</f>
        <v/>
      </c>
    </row>
    <row r="847">
      <c r="A847" s="25" t="n">
        <v>843</v>
      </c>
      <c r="B847" s="26">
        <f>_xlfn.XLOOKUP(C847,purchase!C:C,pcon!B:B,"")</f>
        <v/>
      </c>
      <c r="C847" s="4" t="n"/>
      <c r="D847" s="29">
        <f>_xlfn.XLOOKUP(C847,purchase!C:C,pcon!D:D,"")</f>
        <v/>
      </c>
      <c r="E847" s="29">
        <f>_xlfn.XLOOKUP(C847,purchase!C:C,pcon!E:E,"")</f>
        <v/>
      </c>
      <c r="F847" s="4" t="n"/>
      <c r="G847" s="27" t="n"/>
      <c r="H847" s="28" t="n"/>
      <c r="I847" s="4" t="n"/>
      <c r="J847" s="4" t="n"/>
      <c r="K847" s="4" t="n"/>
      <c r="L847" s="30">
        <f>IF(J847="","",J847-K847)</f>
        <v/>
      </c>
      <c r="M847" s="4" t="n"/>
      <c r="N847" s="30">
        <f>IF(L847="","",L847-M847)</f>
        <v/>
      </c>
      <c r="O847" s="31" t="n"/>
      <c r="P847" s="32">
        <f>IF(O847="","",N847 * O847)</f>
        <v/>
      </c>
      <c r="Q847" s="10">
        <f>_xlfn.XLOOKUP(C847,pcon!C:C,pcon!L:L,"")</f>
        <v/>
      </c>
      <c r="R847" s="98">
        <f>(Q847 / 80) * (O847 * 100)</f>
        <v/>
      </c>
      <c r="S847" s="31" t="n"/>
      <c r="T847" s="31" t="n"/>
      <c r="U847" s="33">
        <f>IF(N847="","",R847 * N847)</f>
        <v/>
      </c>
      <c r="V847" s="4" t="n"/>
      <c r="W847" s="33">
        <f>IF(S847&amp;U847="","",U847 * S847)</f>
        <v/>
      </c>
      <c r="X847" s="33">
        <f>IF(W847="","",U847 + W847)</f>
        <v/>
      </c>
      <c r="Y847" s="33">
        <f>IF(T847="","",U847 * T847)</f>
        <v/>
      </c>
      <c r="Z847" s="34">
        <f>IF(U847="","",X847-V847-Y847)</f>
        <v/>
      </c>
    </row>
    <row r="848">
      <c r="A848" s="25" t="n">
        <v>844</v>
      </c>
      <c r="B848" s="26">
        <f>_xlfn.XLOOKUP(C848,purchase!C:C,pcon!B:B,"")</f>
        <v/>
      </c>
      <c r="C848" s="4" t="n"/>
      <c r="D848" s="29">
        <f>_xlfn.XLOOKUP(C848,purchase!C:C,pcon!D:D,"")</f>
        <v/>
      </c>
      <c r="E848" s="29">
        <f>_xlfn.XLOOKUP(C848,purchase!C:C,pcon!E:E,"")</f>
        <v/>
      </c>
      <c r="F848" s="4" t="n"/>
      <c r="G848" s="27" t="n"/>
      <c r="H848" s="28" t="n"/>
      <c r="I848" s="4" t="n"/>
      <c r="J848" s="4" t="n"/>
      <c r="K848" s="4" t="n"/>
      <c r="L848" s="30">
        <f>IF(J848="","",J848-K848)</f>
        <v/>
      </c>
      <c r="M848" s="4" t="n"/>
      <c r="N848" s="30">
        <f>IF(L848="","",L848-M848)</f>
        <v/>
      </c>
      <c r="O848" s="31" t="n"/>
      <c r="P848" s="32">
        <f>IF(O848="","",N848 * O848)</f>
        <v/>
      </c>
      <c r="Q848" s="10">
        <f>_xlfn.XLOOKUP(C848,pcon!C:C,pcon!L:L,"")</f>
        <v/>
      </c>
      <c r="R848" s="98">
        <f>(Q848 / 80) * (O848 * 100)</f>
        <v/>
      </c>
      <c r="S848" s="31" t="n"/>
      <c r="T848" s="31" t="n"/>
      <c r="U848" s="33">
        <f>IF(N848="","",R848 * N848)</f>
        <v/>
      </c>
      <c r="V848" s="4" t="n"/>
      <c r="W848" s="33">
        <f>IF(S848&amp;U848="","",U848 * S848)</f>
        <v/>
      </c>
      <c r="X848" s="33">
        <f>IF(W848="","",U848 + W848)</f>
        <v/>
      </c>
      <c r="Y848" s="33">
        <f>IF(T848="","",U848 * T848)</f>
        <v/>
      </c>
      <c r="Z848" s="34">
        <f>IF(U848="","",X848-V848-Y848)</f>
        <v/>
      </c>
    </row>
    <row r="849">
      <c r="A849" s="25" t="n">
        <v>845</v>
      </c>
      <c r="B849" s="26">
        <f>_xlfn.XLOOKUP(C849,purchase!C:C,pcon!B:B,"")</f>
        <v/>
      </c>
      <c r="C849" s="4" t="n"/>
      <c r="D849" s="29">
        <f>_xlfn.XLOOKUP(C849,purchase!C:C,pcon!D:D,"")</f>
        <v/>
      </c>
      <c r="E849" s="29">
        <f>_xlfn.XLOOKUP(C849,purchase!C:C,pcon!E:E,"")</f>
        <v/>
      </c>
      <c r="F849" s="4" t="n"/>
      <c r="G849" s="27" t="n"/>
      <c r="H849" s="28" t="n"/>
      <c r="I849" s="4" t="n"/>
      <c r="J849" s="4" t="n"/>
      <c r="K849" s="4" t="n"/>
      <c r="L849" s="30">
        <f>IF(J849="","",J849-K849)</f>
        <v/>
      </c>
      <c r="M849" s="4" t="n"/>
      <c r="N849" s="30">
        <f>IF(L849="","",L849-M849)</f>
        <v/>
      </c>
      <c r="O849" s="31" t="n"/>
      <c r="P849" s="32">
        <f>IF(O849="","",N849 * O849)</f>
        <v/>
      </c>
      <c r="Q849" s="10">
        <f>_xlfn.XLOOKUP(C849,pcon!C:C,pcon!L:L,"")</f>
        <v/>
      </c>
      <c r="R849" s="98">
        <f>(Q849 / 80) * (O849 * 100)</f>
        <v/>
      </c>
      <c r="S849" s="31" t="n"/>
      <c r="T849" s="31" t="n"/>
      <c r="U849" s="33">
        <f>IF(N849="","",R849 * N849)</f>
        <v/>
      </c>
      <c r="V849" s="4" t="n"/>
      <c r="W849" s="33">
        <f>IF(S849&amp;U849="","",U849 * S849)</f>
        <v/>
      </c>
      <c r="X849" s="33">
        <f>IF(W849="","",U849 + W849)</f>
        <v/>
      </c>
      <c r="Y849" s="33">
        <f>IF(T849="","",U849 * T849)</f>
        <v/>
      </c>
      <c r="Z849" s="34">
        <f>IF(U849="","",X849-V849-Y849)</f>
        <v/>
      </c>
    </row>
    <row r="850">
      <c r="A850" s="25" t="n">
        <v>846</v>
      </c>
      <c r="B850" s="26">
        <f>_xlfn.XLOOKUP(C850,purchase!C:C,pcon!B:B,"")</f>
        <v/>
      </c>
      <c r="C850" s="4" t="n"/>
      <c r="D850" s="29">
        <f>_xlfn.XLOOKUP(C850,purchase!C:C,pcon!D:D,"")</f>
        <v/>
      </c>
      <c r="E850" s="29">
        <f>_xlfn.XLOOKUP(C850,purchase!C:C,pcon!E:E,"")</f>
        <v/>
      </c>
      <c r="F850" s="4" t="n"/>
      <c r="G850" s="27" t="n"/>
      <c r="H850" s="28" t="n"/>
      <c r="I850" s="4" t="n"/>
      <c r="J850" s="4" t="n"/>
      <c r="K850" s="4" t="n"/>
      <c r="L850" s="30">
        <f>IF(J850="","",J850-K850)</f>
        <v/>
      </c>
      <c r="M850" s="4" t="n"/>
      <c r="N850" s="30">
        <f>IF(L850="","",L850-M850)</f>
        <v/>
      </c>
      <c r="O850" s="31" t="n"/>
      <c r="P850" s="32">
        <f>IF(O850="","",N850 * O850)</f>
        <v/>
      </c>
      <c r="Q850" s="10">
        <f>_xlfn.XLOOKUP(C850,pcon!C:C,pcon!L:L,"")</f>
        <v/>
      </c>
      <c r="R850" s="98">
        <f>(Q850 / 80) * (O850 * 100)</f>
        <v/>
      </c>
      <c r="S850" s="31" t="n"/>
      <c r="T850" s="31" t="n"/>
      <c r="U850" s="33">
        <f>IF(N850="","",R850 * N850)</f>
        <v/>
      </c>
      <c r="V850" s="4" t="n"/>
      <c r="W850" s="33">
        <f>IF(S850&amp;U850="","",U850 * S850)</f>
        <v/>
      </c>
      <c r="X850" s="33">
        <f>IF(W850="","",U850 + W850)</f>
        <v/>
      </c>
      <c r="Y850" s="33">
        <f>IF(T850="","",U850 * T850)</f>
        <v/>
      </c>
      <c r="Z850" s="34">
        <f>IF(U850="","",X850-V850-Y850)</f>
        <v/>
      </c>
    </row>
    <row r="851">
      <c r="A851" s="25" t="n">
        <v>847</v>
      </c>
      <c r="B851" s="26">
        <f>_xlfn.XLOOKUP(C851,purchase!C:C,pcon!B:B,"")</f>
        <v/>
      </c>
      <c r="C851" s="4" t="n"/>
      <c r="D851" s="29">
        <f>_xlfn.XLOOKUP(C851,purchase!C:C,pcon!D:D,"")</f>
        <v/>
      </c>
      <c r="E851" s="29">
        <f>_xlfn.XLOOKUP(C851,purchase!C:C,pcon!E:E,"")</f>
        <v/>
      </c>
      <c r="F851" s="4" t="n"/>
      <c r="G851" s="27" t="n"/>
      <c r="H851" s="28" t="n"/>
      <c r="I851" s="4" t="n"/>
      <c r="J851" s="4" t="n"/>
      <c r="K851" s="4" t="n"/>
      <c r="L851" s="30">
        <f>IF(J851="","",J851-K851)</f>
        <v/>
      </c>
      <c r="M851" s="4" t="n"/>
      <c r="N851" s="30">
        <f>IF(L851="","",L851-M851)</f>
        <v/>
      </c>
      <c r="O851" s="31" t="n"/>
      <c r="P851" s="32">
        <f>IF(O851="","",N851 * O851)</f>
        <v/>
      </c>
      <c r="Q851" s="10">
        <f>_xlfn.XLOOKUP(C851,pcon!C:C,pcon!L:L,"")</f>
        <v/>
      </c>
      <c r="R851" s="98">
        <f>(Q851 / 80) * (O851 * 100)</f>
        <v/>
      </c>
      <c r="S851" s="31" t="n"/>
      <c r="T851" s="31" t="n"/>
      <c r="U851" s="33">
        <f>IF(N851="","",R851 * N851)</f>
        <v/>
      </c>
      <c r="V851" s="4" t="n"/>
      <c r="W851" s="33">
        <f>IF(S851&amp;U851="","",U851 * S851)</f>
        <v/>
      </c>
      <c r="X851" s="33">
        <f>IF(W851="","",U851 + W851)</f>
        <v/>
      </c>
      <c r="Y851" s="33">
        <f>IF(T851="","",U851 * T851)</f>
        <v/>
      </c>
      <c r="Z851" s="34">
        <f>IF(U851="","",X851-V851-Y851)</f>
        <v/>
      </c>
    </row>
    <row r="852">
      <c r="A852" s="25" t="n">
        <v>848</v>
      </c>
      <c r="B852" s="26">
        <f>_xlfn.XLOOKUP(C852,purchase!C:C,pcon!B:B,"")</f>
        <v/>
      </c>
      <c r="C852" s="4" t="n"/>
      <c r="D852" s="29">
        <f>_xlfn.XLOOKUP(C852,purchase!C:C,pcon!D:D,"")</f>
        <v/>
      </c>
      <c r="E852" s="29">
        <f>_xlfn.XLOOKUP(C852,purchase!C:C,pcon!E:E,"")</f>
        <v/>
      </c>
      <c r="F852" s="4" t="n"/>
      <c r="G852" s="27" t="n"/>
      <c r="H852" s="28" t="n"/>
      <c r="I852" s="4" t="n"/>
      <c r="J852" s="4" t="n"/>
      <c r="K852" s="4" t="n"/>
      <c r="L852" s="30">
        <f>IF(J852="","",J852-K852)</f>
        <v/>
      </c>
      <c r="M852" s="4" t="n"/>
      <c r="N852" s="30">
        <f>IF(L852="","",L852-M852)</f>
        <v/>
      </c>
      <c r="O852" s="31" t="n"/>
      <c r="P852" s="32">
        <f>IF(O852="","",N852 * O852)</f>
        <v/>
      </c>
      <c r="Q852" s="10">
        <f>_xlfn.XLOOKUP(C852,pcon!C:C,pcon!L:L,"")</f>
        <v/>
      </c>
      <c r="R852" s="98">
        <f>(Q852 / 80) * (O852 * 100)</f>
        <v/>
      </c>
      <c r="S852" s="31" t="n"/>
      <c r="T852" s="31" t="n"/>
      <c r="U852" s="33">
        <f>IF(N852="","",R852 * N852)</f>
        <v/>
      </c>
      <c r="V852" s="4" t="n"/>
      <c r="W852" s="33">
        <f>IF(S852&amp;U852="","",U852 * S852)</f>
        <v/>
      </c>
      <c r="X852" s="33">
        <f>IF(W852="","",U852 + W852)</f>
        <v/>
      </c>
      <c r="Y852" s="33">
        <f>IF(T852="","",U852 * T852)</f>
        <v/>
      </c>
      <c r="Z852" s="34">
        <f>IF(U852="","",X852-V852-Y852)</f>
        <v/>
      </c>
    </row>
    <row r="853">
      <c r="A853" s="25" t="n">
        <v>849</v>
      </c>
      <c r="B853" s="26">
        <f>_xlfn.XLOOKUP(C853,purchase!C:C,pcon!B:B,"")</f>
        <v/>
      </c>
      <c r="C853" s="4" t="n"/>
      <c r="D853" s="29">
        <f>_xlfn.XLOOKUP(C853,purchase!C:C,pcon!D:D,"")</f>
        <v/>
      </c>
      <c r="E853" s="29">
        <f>_xlfn.XLOOKUP(C853,purchase!C:C,pcon!E:E,"")</f>
        <v/>
      </c>
      <c r="F853" s="4" t="n"/>
      <c r="G853" s="27" t="n"/>
      <c r="H853" s="28" t="n"/>
      <c r="I853" s="4" t="n"/>
      <c r="J853" s="4" t="n"/>
      <c r="K853" s="4" t="n"/>
      <c r="L853" s="30">
        <f>IF(J853="","",J853-K853)</f>
        <v/>
      </c>
      <c r="M853" s="4" t="n"/>
      <c r="N853" s="30">
        <f>IF(L853="","",L853-M853)</f>
        <v/>
      </c>
      <c r="O853" s="31" t="n"/>
      <c r="P853" s="32">
        <f>IF(O853="","",N853 * O853)</f>
        <v/>
      </c>
      <c r="Q853" s="10">
        <f>_xlfn.XLOOKUP(C853,pcon!C:C,pcon!L:L,"")</f>
        <v/>
      </c>
      <c r="R853" s="98">
        <f>(Q853 / 80) * (O853 * 100)</f>
        <v/>
      </c>
      <c r="S853" s="31" t="n"/>
      <c r="T853" s="31" t="n"/>
      <c r="U853" s="33">
        <f>IF(N853="","",R853 * N853)</f>
        <v/>
      </c>
      <c r="V853" s="4" t="n"/>
      <c r="W853" s="33">
        <f>IF(S853&amp;U853="","",U853 * S853)</f>
        <v/>
      </c>
      <c r="X853" s="33">
        <f>IF(W853="","",U853 + W853)</f>
        <v/>
      </c>
      <c r="Y853" s="33">
        <f>IF(T853="","",U853 * T853)</f>
        <v/>
      </c>
      <c r="Z853" s="34">
        <f>IF(U853="","",X853-V853-Y853)</f>
        <v/>
      </c>
    </row>
    <row r="854">
      <c r="A854" s="25" t="n">
        <v>850</v>
      </c>
      <c r="B854" s="26">
        <f>_xlfn.XLOOKUP(C854,purchase!C:C,pcon!B:B,"")</f>
        <v/>
      </c>
      <c r="C854" s="4" t="n"/>
      <c r="D854" s="29">
        <f>_xlfn.XLOOKUP(C854,purchase!C:C,pcon!D:D,"")</f>
        <v/>
      </c>
      <c r="E854" s="29">
        <f>_xlfn.XLOOKUP(C854,purchase!C:C,pcon!E:E,"")</f>
        <v/>
      </c>
      <c r="F854" s="4" t="n"/>
      <c r="G854" s="27" t="n"/>
      <c r="H854" s="28" t="n"/>
      <c r="I854" s="4" t="n"/>
      <c r="J854" s="4" t="n"/>
      <c r="K854" s="4" t="n"/>
      <c r="L854" s="30">
        <f>IF(J854="","",J854-K854)</f>
        <v/>
      </c>
      <c r="M854" s="4" t="n"/>
      <c r="N854" s="30">
        <f>IF(L854="","",L854-M854)</f>
        <v/>
      </c>
      <c r="O854" s="31" t="n"/>
      <c r="P854" s="32">
        <f>IF(O854="","",N854 * O854)</f>
        <v/>
      </c>
      <c r="Q854" s="10">
        <f>_xlfn.XLOOKUP(C854,pcon!C:C,pcon!L:L,"")</f>
        <v/>
      </c>
      <c r="R854" s="98">
        <f>(Q854 / 80) * (O854 * 100)</f>
        <v/>
      </c>
      <c r="S854" s="31" t="n"/>
      <c r="T854" s="31" t="n"/>
      <c r="U854" s="33">
        <f>IF(N854="","",R854 * N854)</f>
        <v/>
      </c>
      <c r="V854" s="4" t="n"/>
      <c r="W854" s="33">
        <f>IF(S854&amp;U854="","",U854 * S854)</f>
        <v/>
      </c>
      <c r="X854" s="33">
        <f>IF(W854="","",U854 + W854)</f>
        <v/>
      </c>
      <c r="Y854" s="33">
        <f>IF(T854="","",U854 * T854)</f>
        <v/>
      </c>
      <c r="Z854" s="34">
        <f>IF(U854="","",X854-V854-Y854)</f>
        <v/>
      </c>
    </row>
    <row r="855">
      <c r="A855" s="25" t="n">
        <v>851</v>
      </c>
      <c r="B855" s="26">
        <f>_xlfn.XLOOKUP(C855,purchase!C:C,pcon!B:B,"")</f>
        <v/>
      </c>
      <c r="C855" s="4" t="n"/>
      <c r="D855" s="29">
        <f>_xlfn.XLOOKUP(C855,purchase!C:C,pcon!D:D,"")</f>
        <v/>
      </c>
      <c r="E855" s="29">
        <f>_xlfn.XLOOKUP(C855,purchase!C:C,pcon!E:E,"")</f>
        <v/>
      </c>
      <c r="F855" s="4" t="n"/>
      <c r="G855" s="27" t="n"/>
      <c r="H855" s="28" t="n"/>
      <c r="I855" s="4" t="n"/>
      <c r="J855" s="4" t="n"/>
      <c r="K855" s="4" t="n"/>
      <c r="L855" s="30">
        <f>IF(J855="","",J855-K855)</f>
        <v/>
      </c>
      <c r="M855" s="4" t="n"/>
      <c r="N855" s="30">
        <f>IF(L855="","",L855-M855)</f>
        <v/>
      </c>
      <c r="O855" s="31" t="n"/>
      <c r="P855" s="32">
        <f>IF(O855="","",N855 * O855)</f>
        <v/>
      </c>
      <c r="Q855" s="10">
        <f>_xlfn.XLOOKUP(C855,pcon!C:C,pcon!L:L,"")</f>
        <v/>
      </c>
      <c r="R855" s="98">
        <f>(Q855 / 80) * (O855 * 100)</f>
        <v/>
      </c>
      <c r="S855" s="31" t="n"/>
      <c r="T855" s="31" t="n"/>
      <c r="U855" s="33">
        <f>IF(N855="","",R855 * N855)</f>
        <v/>
      </c>
      <c r="V855" s="4" t="n"/>
      <c r="W855" s="33">
        <f>IF(S855&amp;U855="","",U855 * S855)</f>
        <v/>
      </c>
      <c r="X855" s="33">
        <f>IF(W855="","",U855 + W855)</f>
        <v/>
      </c>
      <c r="Y855" s="33">
        <f>IF(T855="","",U855 * T855)</f>
        <v/>
      </c>
      <c r="Z855" s="34">
        <f>IF(U855="","",X855-V855-Y855)</f>
        <v/>
      </c>
    </row>
    <row r="856">
      <c r="A856" s="25" t="n">
        <v>852</v>
      </c>
      <c r="B856" s="26">
        <f>_xlfn.XLOOKUP(C856,purchase!C:C,pcon!B:B,"")</f>
        <v/>
      </c>
      <c r="C856" s="4" t="n"/>
      <c r="D856" s="29">
        <f>_xlfn.XLOOKUP(C856,purchase!C:C,pcon!D:D,"")</f>
        <v/>
      </c>
      <c r="E856" s="29">
        <f>_xlfn.XLOOKUP(C856,purchase!C:C,pcon!E:E,"")</f>
        <v/>
      </c>
      <c r="F856" s="4" t="n"/>
      <c r="G856" s="27" t="n"/>
      <c r="H856" s="28" t="n"/>
      <c r="I856" s="4" t="n"/>
      <c r="J856" s="4" t="n"/>
      <c r="K856" s="4" t="n"/>
      <c r="L856" s="30">
        <f>IF(J856="","",J856-K856)</f>
        <v/>
      </c>
      <c r="M856" s="4" t="n"/>
      <c r="N856" s="30">
        <f>IF(L856="","",L856-M856)</f>
        <v/>
      </c>
      <c r="O856" s="31" t="n"/>
      <c r="P856" s="32">
        <f>IF(O856="","",N856 * O856)</f>
        <v/>
      </c>
      <c r="Q856" s="10">
        <f>_xlfn.XLOOKUP(C856,pcon!C:C,pcon!L:L,"")</f>
        <v/>
      </c>
      <c r="R856" s="98">
        <f>(Q856 / 80) * (O856 * 100)</f>
        <v/>
      </c>
      <c r="S856" s="31" t="n"/>
      <c r="T856" s="31" t="n"/>
      <c r="U856" s="33">
        <f>IF(N856="","",R856 * N856)</f>
        <v/>
      </c>
      <c r="V856" s="4" t="n"/>
      <c r="W856" s="33">
        <f>IF(S856&amp;U856="","",U856 * S856)</f>
        <v/>
      </c>
      <c r="X856" s="33">
        <f>IF(W856="","",U856 + W856)</f>
        <v/>
      </c>
      <c r="Y856" s="33">
        <f>IF(T856="","",U856 * T856)</f>
        <v/>
      </c>
      <c r="Z856" s="34">
        <f>IF(U856="","",X856-V856-Y856)</f>
        <v/>
      </c>
    </row>
    <row r="857">
      <c r="A857" s="25" t="n">
        <v>853</v>
      </c>
      <c r="B857" s="26">
        <f>_xlfn.XLOOKUP(C857,purchase!C:C,pcon!B:B,"")</f>
        <v/>
      </c>
      <c r="C857" s="4" t="n"/>
      <c r="D857" s="29">
        <f>_xlfn.XLOOKUP(C857,purchase!C:C,pcon!D:D,"")</f>
        <v/>
      </c>
      <c r="E857" s="29">
        <f>_xlfn.XLOOKUP(C857,purchase!C:C,pcon!E:E,"")</f>
        <v/>
      </c>
      <c r="F857" s="4" t="n"/>
      <c r="G857" s="27" t="n"/>
      <c r="H857" s="28" t="n"/>
      <c r="I857" s="4" t="n"/>
      <c r="J857" s="4" t="n"/>
      <c r="K857" s="4" t="n"/>
      <c r="L857" s="30">
        <f>IF(J857="","",J857-K857)</f>
        <v/>
      </c>
      <c r="M857" s="4" t="n"/>
      <c r="N857" s="30">
        <f>IF(L857="","",L857-M857)</f>
        <v/>
      </c>
      <c r="O857" s="31" t="n"/>
      <c r="P857" s="32">
        <f>IF(O857="","",N857 * O857)</f>
        <v/>
      </c>
      <c r="Q857" s="10">
        <f>_xlfn.XLOOKUP(C857,pcon!C:C,pcon!L:L,"")</f>
        <v/>
      </c>
      <c r="R857" s="98">
        <f>(Q857 / 80) * (O857 * 100)</f>
        <v/>
      </c>
      <c r="S857" s="31" t="n"/>
      <c r="T857" s="31" t="n"/>
      <c r="U857" s="33">
        <f>IF(N857="","",R857 * N857)</f>
        <v/>
      </c>
      <c r="V857" s="4" t="n"/>
      <c r="W857" s="33">
        <f>IF(S857&amp;U857="","",U857 * S857)</f>
        <v/>
      </c>
      <c r="X857" s="33">
        <f>IF(W857="","",U857 + W857)</f>
        <v/>
      </c>
      <c r="Y857" s="33">
        <f>IF(T857="","",U857 * T857)</f>
        <v/>
      </c>
      <c r="Z857" s="34">
        <f>IF(U857="","",X857-V857-Y857)</f>
        <v/>
      </c>
    </row>
    <row r="858">
      <c r="A858" s="25" t="n">
        <v>854</v>
      </c>
      <c r="B858" s="26">
        <f>_xlfn.XLOOKUP(C858,purchase!C:C,pcon!B:B,"")</f>
        <v/>
      </c>
      <c r="C858" s="4" t="n"/>
      <c r="D858" s="29">
        <f>_xlfn.XLOOKUP(C858,purchase!C:C,pcon!D:D,"")</f>
        <v/>
      </c>
      <c r="E858" s="29">
        <f>_xlfn.XLOOKUP(C858,purchase!C:C,pcon!E:E,"")</f>
        <v/>
      </c>
      <c r="F858" s="4" t="n"/>
      <c r="G858" s="27" t="n"/>
      <c r="H858" s="28" t="n"/>
      <c r="I858" s="4" t="n"/>
      <c r="J858" s="4" t="n"/>
      <c r="K858" s="4" t="n"/>
      <c r="L858" s="30">
        <f>IF(J858="","",J858-K858)</f>
        <v/>
      </c>
      <c r="M858" s="4" t="n"/>
      <c r="N858" s="30">
        <f>IF(L858="","",L858-M858)</f>
        <v/>
      </c>
      <c r="O858" s="31" t="n"/>
      <c r="P858" s="32">
        <f>IF(O858="","",N858 * O858)</f>
        <v/>
      </c>
      <c r="Q858" s="10">
        <f>_xlfn.XLOOKUP(C858,pcon!C:C,pcon!L:L,"")</f>
        <v/>
      </c>
      <c r="R858" s="98">
        <f>(Q858 / 80) * (O858 * 100)</f>
        <v/>
      </c>
      <c r="S858" s="31" t="n"/>
      <c r="T858" s="31" t="n"/>
      <c r="U858" s="33">
        <f>IF(N858="","",R858 * N858)</f>
        <v/>
      </c>
      <c r="V858" s="4" t="n"/>
      <c r="W858" s="33">
        <f>IF(S858&amp;U858="","",U858 * S858)</f>
        <v/>
      </c>
      <c r="X858" s="33">
        <f>IF(W858="","",U858 + W858)</f>
        <v/>
      </c>
      <c r="Y858" s="33">
        <f>IF(T858="","",U858 * T858)</f>
        <v/>
      </c>
      <c r="Z858" s="34">
        <f>IF(U858="","",X858-V858-Y858)</f>
        <v/>
      </c>
    </row>
    <row r="859">
      <c r="A859" s="25" t="n">
        <v>855</v>
      </c>
      <c r="B859" s="26">
        <f>_xlfn.XLOOKUP(C859,purchase!C:C,pcon!B:B,"")</f>
        <v/>
      </c>
      <c r="C859" s="4" t="n"/>
      <c r="D859" s="29">
        <f>_xlfn.XLOOKUP(C859,purchase!C:C,pcon!D:D,"")</f>
        <v/>
      </c>
      <c r="E859" s="29">
        <f>_xlfn.XLOOKUP(C859,purchase!C:C,pcon!E:E,"")</f>
        <v/>
      </c>
      <c r="F859" s="4" t="n"/>
      <c r="G859" s="27" t="n"/>
      <c r="H859" s="28" t="n"/>
      <c r="I859" s="4" t="n"/>
      <c r="J859" s="4" t="n"/>
      <c r="K859" s="4" t="n"/>
      <c r="L859" s="30">
        <f>IF(J859="","",J859-K859)</f>
        <v/>
      </c>
      <c r="M859" s="4" t="n"/>
      <c r="N859" s="30">
        <f>IF(L859="","",L859-M859)</f>
        <v/>
      </c>
      <c r="O859" s="31" t="n"/>
      <c r="P859" s="32">
        <f>IF(O859="","",N859 * O859)</f>
        <v/>
      </c>
      <c r="Q859" s="10">
        <f>_xlfn.XLOOKUP(C859,pcon!C:C,pcon!L:L,"")</f>
        <v/>
      </c>
      <c r="R859" s="98">
        <f>(Q859 / 80) * (O859 * 100)</f>
        <v/>
      </c>
      <c r="S859" s="31" t="n"/>
      <c r="T859" s="31" t="n"/>
      <c r="U859" s="33">
        <f>IF(N859="","",R859 * N859)</f>
        <v/>
      </c>
      <c r="V859" s="4" t="n"/>
      <c r="W859" s="33">
        <f>IF(S859&amp;U859="","",U859 * S859)</f>
        <v/>
      </c>
      <c r="X859" s="33">
        <f>IF(W859="","",U859 + W859)</f>
        <v/>
      </c>
      <c r="Y859" s="33">
        <f>IF(T859="","",U859 * T859)</f>
        <v/>
      </c>
      <c r="Z859" s="34">
        <f>IF(U859="","",X859-V859-Y859)</f>
        <v/>
      </c>
    </row>
    <row r="860">
      <c r="A860" s="25" t="n">
        <v>856</v>
      </c>
      <c r="B860" s="26">
        <f>_xlfn.XLOOKUP(C860,purchase!C:C,pcon!B:B,"")</f>
        <v/>
      </c>
      <c r="C860" s="4" t="n"/>
      <c r="D860" s="29">
        <f>_xlfn.XLOOKUP(C860,purchase!C:C,pcon!D:D,"")</f>
        <v/>
      </c>
      <c r="E860" s="29">
        <f>_xlfn.XLOOKUP(C860,purchase!C:C,pcon!E:E,"")</f>
        <v/>
      </c>
      <c r="F860" s="4" t="n"/>
      <c r="G860" s="27" t="n"/>
      <c r="H860" s="28" t="n"/>
      <c r="I860" s="4" t="n"/>
      <c r="J860" s="4" t="n"/>
      <c r="K860" s="4" t="n"/>
      <c r="L860" s="30">
        <f>IF(J860="","",J860-K860)</f>
        <v/>
      </c>
      <c r="M860" s="4" t="n"/>
      <c r="N860" s="30">
        <f>IF(L860="","",L860-M860)</f>
        <v/>
      </c>
      <c r="O860" s="31" t="n"/>
      <c r="P860" s="32">
        <f>IF(O860="","",N860 * O860)</f>
        <v/>
      </c>
      <c r="Q860" s="10">
        <f>_xlfn.XLOOKUP(C860,pcon!C:C,pcon!L:L,"")</f>
        <v/>
      </c>
      <c r="R860" s="98">
        <f>(Q860 / 80) * (O860 * 100)</f>
        <v/>
      </c>
      <c r="S860" s="31" t="n"/>
      <c r="T860" s="31" t="n"/>
      <c r="U860" s="33">
        <f>IF(N860="","",R860 * N860)</f>
        <v/>
      </c>
      <c r="V860" s="4" t="n"/>
      <c r="W860" s="33">
        <f>IF(S860&amp;U860="","",U860 * S860)</f>
        <v/>
      </c>
      <c r="X860" s="33">
        <f>IF(W860="","",U860 + W860)</f>
        <v/>
      </c>
      <c r="Y860" s="33">
        <f>IF(T860="","",U860 * T860)</f>
        <v/>
      </c>
      <c r="Z860" s="34">
        <f>IF(U860="","",X860-V860-Y860)</f>
        <v/>
      </c>
    </row>
    <row r="861">
      <c r="A861" s="25" t="n">
        <v>857</v>
      </c>
      <c r="B861" s="26">
        <f>_xlfn.XLOOKUP(C861,purchase!C:C,pcon!B:B,"")</f>
        <v/>
      </c>
      <c r="C861" s="4" t="n"/>
      <c r="D861" s="29">
        <f>_xlfn.XLOOKUP(C861,purchase!C:C,pcon!D:D,"")</f>
        <v/>
      </c>
      <c r="E861" s="29">
        <f>_xlfn.XLOOKUP(C861,purchase!C:C,pcon!E:E,"")</f>
        <v/>
      </c>
      <c r="F861" s="4" t="n"/>
      <c r="G861" s="27" t="n"/>
      <c r="H861" s="28" t="n"/>
      <c r="I861" s="4" t="n"/>
      <c r="J861" s="4" t="n"/>
      <c r="K861" s="4" t="n"/>
      <c r="L861" s="30">
        <f>IF(J861="","",J861-K861)</f>
        <v/>
      </c>
      <c r="M861" s="4" t="n"/>
      <c r="N861" s="30">
        <f>IF(L861="","",L861-M861)</f>
        <v/>
      </c>
      <c r="O861" s="31" t="n"/>
      <c r="P861" s="32">
        <f>IF(O861="","",N861 * O861)</f>
        <v/>
      </c>
      <c r="Q861" s="10">
        <f>_xlfn.XLOOKUP(C861,pcon!C:C,pcon!L:L,"")</f>
        <v/>
      </c>
      <c r="R861" s="98">
        <f>(Q861 / 80) * (O861 * 100)</f>
        <v/>
      </c>
      <c r="S861" s="31" t="n"/>
      <c r="T861" s="31" t="n"/>
      <c r="U861" s="33">
        <f>IF(N861="","",R861 * N861)</f>
        <v/>
      </c>
      <c r="V861" s="4" t="n"/>
      <c r="W861" s="33">
        <f>IF(S861&amp;U861="","",U861 * S861)</f>
        <v/>
      </c>
      <c r="X861" s="33">
        <f>IF(W861="","",U861 + W861)</f>
        <v/>
      </c>
      <c r="Y861" s="33">
        <f>IF(T861="","",U861 * T861)</f>
        <v/>
      </c>
      <c r="Z861" s="34">
        <f>IF(U861="","",X861-V861-Y861)</f>
        <v/>
      </c>
    </row>
    <row r="862">
      <c r="A862" s="25" t="n">
        <v>858</v>
      </c>
      <c r="B862" s="26">
        <f>_xlfn.XLOOKUP(C862,purchase!C:C,pcon!B:B,"")</f>
        <v/>
      </c>
      <c r="C862" s="4" t="n"/>
      <c r="D862" s="29">
        <f>_xlfn.XLOOKUP(C862,purchase!C:C,pcon!D:D,"")</f>
        <v/>
      </c>
      <c r="E862" s="29">
        <f>_xlfn.XLOOKUP(C862,purchase!C:C,pcon!E:E,"")</f>
        <v/>
      </c>
      <c r="F862" s="4" t="n"/>
      <c r="G862" s="27" t="n"/>
      <c r="H862" s="28" t="n"/>
      <c r="I862" s="4" t="n"/>
      <c r="J862" s="4" t="n"/>
      <c r="K862" s="4" t="n"/>
      <c r="L862" s="30">
        <f>IF(J862="","",J862-K862)</f>
        <v/>
      </c>
      <c r="M862" s="4" t="n"/>
      <c r="N862" s="30">
        <f>IF(L862="","",L862-M862)</f>
        <v/>
      </c>
      <c r="O862" s="31" t="n"/>
      <c r="P862" s="32">
        <f>IF(O862="","",N862 * O862)</f>
        <v/>
      </c>
      <c r="Q862" s="10">
        <f>_xlfn.XLOOKUP(C862,pcon!C:C,pcon!L:L,"")</f>
        <v/>
      </c>
      <c r="R862" s="98">
        <f>(Q862 / 80) * (O862 * 100)</f>
        <v/>
      </c>
      <c r="S862" s="31" t="n"/>
      <c r="T862" s="31" t="n"/>
      <c r="U862" s="33">
        <f>IF(N862="","",R862 * N862)</f>
        <v/>
      </c>
      <c r="V862" s="4" t="n"/>
      <c r="W862" s="33">
        <f>IF(S862&amp;U862="","",U862 * S862)</f>
        <v/>
      </c>
      <c r="X862" s="33">
        <f>IF(W862="","",U862 + W862)</f>
        <v/>
      </c>
      <c r="Y862" s="33">
        <f>IF(T862="","",U862 * T862)</f>
        <v/>
      </c>
      <c r="Z862" s="34">
        <f>IF(U862="","",X862-V862-Y862)</f>
        <v/>
      </c>
    </row>
    <row r="863">
      <c r="A863" s="25" t="n">
        <v>859</v>
      </c>
      <c r="B863" s="26">
        <f>_xlfn.XLOOKUP(C863,purchase!C:C,pcon!B:B,"")</f>
        <v/>
      </c>
      <c r="C863" s="4" t="n"/>
      <c r="D863" s="29">
        <f>_xlfn.XLOOKUP(C863,purchase!C:C,pcon!D:D,"")</f>
        <v/>
      </c>
      <c r="E863" s="29">
        <f>_xlfn.XLOOKUP(C863,purchase!C:C,pcon!E:E,"")</f>
        <v/>
      </c>
      <c r="F863" s="4" t="n"/>
      <c r="G863" s="27" t="n"/>
      <c r="H863" s="28" t="n"/>
      <c r="I863" s="4" t="n"/>
      <c r="J863" s="4" t="n"/>
      <c r="K863" s="4" t="n"/>
      <c r="L863" s="30">
        <f>IF(J863="","",J863-K863)</f>
        <v/>
      </c>
      <c r="M863" s="4" t="n"/>
      <c r="N863" s="30">
        <f>IF(L863="","",L863-M863)</f>
        <v/>
      </c>
      <c r="O863" s="31" t="n"/>
      <c r="P863" s="32">
        <f>IF(O863="","",N863 * O863)</f>
        <v/>
      </c>
      <c r="Q863" s="10">
        <f>_xlfn.XLOOKUP(C863,pcon!C:C,pcon!L:L,"")</f>
        <v/>
      </c>
      <c r="R863" s="98">
        <f>(Q863 / 80) * (O863 * 100)</f>
        <v/>
      </c>
      <c r="S863" s="31" t="n"/>
      <c r="T863" s="31" t="n"/>
      <c r="U863" s="33">
        <f>IF(N863="","",R863 * N863)</f>
        <v/>
      </c>
      <c r="V863" s="4" t="n"/>
      <c r="W863" s="33">
        <f>IF(S863&amp;U863="","",U863 * S863)</f>
        <v/>
      </c>
      <c r="X863" s="33">
        <f>IF(W863="","",U863 + W863)</f>
        <v/>
      </c>
      <c r="Y863" s="33">
        <f>IF(T863="","",U863 * T863)</f>
        <v/>
      </c>
      <c r="Z863" s="34">
        <f>IF(U863="","",X863-V863-Y863)</f>
        <v/>
      </c>
    </row>
    <row r="864">
      <c r="A864" s="25" t="n">
        <v>860</v>
      </c>
      <c r="B864" s="26">
        <f>_xlfn.XLOOKUP(C864,purchase!C:C,pcon!B:B,"")</f>
        <v/>
      </c>
      <c r="C864" s="4" t="n"/>
      <c r="D864" s="29">
        <f>_xlfn.XLOOKUP(C864,purchase!C:C,pcon!D:D,"")</f>
        <v/>
      </c>
      <c r="E864" s="29">
        <f>_xlfn.XLOOKUP(C864,purchase!C:C,pcon!E:E,"")</f>
        <v/>
      </c>
      <c r="F864" s="4" t="n"/>
      <c r="G864" s="27" t="n"/>
      <c r="H864" s="28" t="n"/>
      <c r="I864" s="4" t="n"/>
      <c r="J864" s="4" t="n"/>
      <c r="K864" s="4" t="n"/>
      <c r="L864" s="30">
        <f>IF(J864="","",J864-K864)</f>
        <v/>
      </c>
      <c r="M864" s="4" t="n"/>
      <c r="N864" s="30">
        <f>IF(L864="","",L864-M864)</f>
        <v/>
      </c>
      <c r="O864" s="31" t="n"/>
      <c r="P864" s="32">
        <f>IF(O864="","",N864 * O864)</f>
        <v/>
      </c>
      <c r="Q864" s="10">
        <f>_xlfn.XLOOKUP(C864,pcon!C:C,pcon!L:L,"")</f>
        <v/>
      </c>
      <c r="R864" s="98">
        <f>(Q864 / 80) * (O864 * 100)</f>
        <v/>
      </c>
      <c r="S864" s="31" t="n"/>
      <c r="T864" s="31" t="n"/>
      <c r="U864" s="33">
        <f>IF(N864="","",R864 * N864)</f>
        <v/>
      </c>
      <c r="V864" s="4" t="n"/>
      <c r="W864" s="33">
        <f>IF(S864&amp;U864="","",U864 * S864)</f>
        <v/>
      </c>
      <c r="X864" s="33">
        <f>IF(W864="","",U864 + W864)</f>
        <v/>
      </c>
      <c r="Y864" s="33">
        <f>IF(T864="","",U864 * T864)</f>
        <v/>
      </c>
      <c r="Z864" s="34">
        <f>IF(U864="","",X864-V864-Y864)</f>
        <v/>
      </c>
    </row>
    <row r="865">
      <c r="A865" s="25" t="n">
        <v>861</v>
      </c>
      <c r="B865" s="26">
        <f>_xlfn.XLOOKUP(C865,purchase!C:C,pcon!B:B,"")</f>
        <v/>
      </c>
      <c r="C865" s="4" t="n"/>
      <c r="D865" s="29">
        <f>_xlfn.XLOOKUP(C865,purchase!C:C,pcon!D:D,"")</f>
        <v/>
      </c>
      <c r="E865" s="29">
        <f>_xlfn.XLOOKUP(C865,purchase!C:C,pcon!E:E,"")</f>
        <v/>
      </c>
      <c r="F865" s="4" t="n"/>
      <c r="G865" s="27" t="n"/>
      <c r="H865" s="28" t="n"/>
      <c r="I865" s="4" t="n"/>
      <c r="J865" s="4" t="n"/>
      <c r="K865" s="4" t="n"/>
      <c r="L865" s="30">
        <f>IF(J865="","",J865-K865)</f>
        <v/>
      </c>
      <c r="M865" s="4" t="n"/>
      <c r="N865" s="30">
        <f>IF(L865="","",L865-M865)</f>
        <v/>
      </c>
      <c r="O865" s="31" t="n"/>
      <c r="P865" s="32">
        <f>IF(O865="","",N865 * O865)</f>
        <v/>
      </c>
      <c r="Q865" s="10">
        <f>_xlfn.XLOOKUP(C865,pcon!C:C,pcon!L:L,"")</f>
        <v/>
      </c>
      <c r="R865" s="98">
        <f>(Q865 / 80) * (O865 * 100)</f>
        <v/>
      </c>
      <c r="S865" s="31" t="n"/>
      <c r="T865" s="31" t="n"/>
      <c r="U865" s="33">
        <f>IF(N865="","",R865 * N865)</f>
        <v/>
      </c>
      <c r="V865" s="4" t="n"/>
      <c r="W865" s="33">
        <f>IF(S865&amp;U865="","",U865 * S865)</f>
        <v/>
      </c>
      <c r="X865" s="33">
        <f>IF(W865="","",U865 + W865)</f>
        <v/>
      </c>
      <c r="Y865" s="33">
        <f>IF(T865="","",U865 * T865)</f>
        <v/>
      </c>
      <c r="Z865" s="34">
        <f>IF(U865="","",X865-V865-Y865)</f>
        <v/>
      </c>
    </row>
    <row r="866">
      <c r="A866" s="25" t="n">
        <v>862</v>
      </c>
      <c r="B866" s="26">
        <f>_xlfn.XLOOKUP(C866,purchase!C:C,pcon!B:B,"")</f>
        <v/>
      </c>
      <c r="C866" s="4" t="n"/>
      <c r="D866" s="29">
        <f>_xlfn.XLOOKUP(C866,purchase!C:C,pcon!D:D,"")</f>
        <v/>
      </c>
      <c r="E866" s="29">
        <f>_xlfn.XLOOKUP(C866,purchase!C:C,pcon!E:E,"")</f>
        <v/>
      </c>
      <c r="F866" s="4" t="n"/>
      <c r="G866" s="27" t="n"/>
      <c r="H866" s="28" t="n"/>
      <c r="I866" s="4" t="n"/>
      <c r="J866" s="4" t="n"/>
      <c r="K866" s="4" t="n"/>
      <c r="L866" s="30">
        <f>IF(J866="","",J866-K866)</f>
        <v/>
      </c>
      <c r="M866" s="4" t="n"/>
      <c r="N866" s="30">
        <f>IF(L866="","",L866-M866)</f>
        <v/>
      </c>
      <c r="O866" s="31" t="n"/>
      <c r="P866" s="32">
        <f>IF(O866="","",N866 * O866)</f>
        <v/>
      </c>
      <c r="Q866" s="10">
        <f>_xlfn.XLOOKUP(C866,pcon!C:C,pcon!L:L,"")</f>
        <v/>
      </c>
      <c r="R866" s="98">
        <f>(Q866 / 80) * (O866 * 100)</f>
        <v/>
      </c>
      <c r="S866" s="31" t="n"/>
      <c r="T866" s="31" t="n"/>
      <c r="U866" s="33">
        <f>IF(N866="","",R866 * N866)</f>
        <v/>
      </c>
      <c r="V866" s="4" t="n"/>
      <c r="W866" s="33">
        <f>IF(S866&amp;U866="","",U866 * S866)</f>
        <v/>
      </c>
      <c r="X866" s="33">
        <f>IF(W866="","",U866 + W866)</f>
        <v/>
      </c>
      <c r="Y866" s="33">
        <f>IF(T866="","",U866 * T866)</f>
        <v/>
      </c>
      <c r="Z866" s="34">
        <f>IF(U866="","",X866-V866-Y866)</f>
        <v/>
      </c>
    </row>
    <row r="867">
      <c r="A867" s="25" t="n">
        <v>863</v>
      </c>
      <c r="B867" s="26">
        <f>_xlfn.XLOOKUP(C867,purchase!C:C,pcon!B:B,"")</f>
        <v/>
      </c>
      <c r="C867" s="4" t="n"/>
      <c r="D867" s="29">
        <f>_xlfn.XLOOKUP(C867,purchase!C:C,pcon!D:D,"")</f>
        <v/>
      </c>
      <c r="E867" s="29">
        <f>_xlfn.XLOOKUP(C867,purchase!C:C,pcon!E:E,"")</f>
        <v/>
      </c>
      <c r="F867" s="4" t="n"/>
      <c r="G867" s="27" t="n"/>
      <c r="H867" s="28" t="n"/>
      <c r="I867" s="4" t="n"/>
      <c r="J867" s="4" t="n"/>
      <c r="K867" s="4" t="n"/>
      <c r="L867" s="30">
        <f>IF(J867="","",J867-K867)</f>
        <v/>
      </c>
      <c r="M867" s="4" t="n"/>
      <c r="N867" s="30">
        <f>IF(L867="","",L867-M867)</f>
        <v/>
      </c>
      <c r="O867" s="31" t="n"/>
      <c r="P867" s="32">
        <f>IF(O867="","",N867 * O867)</f>
        <v/>
      </c>
      <c r="Q867" s="10">
        <f>_xlfn.XLOOKUP(C867,pcon!C:C,pcon!L:L,"")</f>
        <v/>
      </c>
      <c r="R867" s="98">
        <f>(Q867 / 80) * (O867 * 100)</f>
        <v/>
      </c>
      <c r="S867" s="31" t="n"/>
      <c r="T867" s="31" t="n"/>
      <c r="U867" s="33">
        <f>IF(N867="","",R867 * N867)</f>
        <v/>
      </c>
      <c r="V867" s="4" t="n"/>
      <c r="W867" s="33">
        <f>IF(S867&amp;U867="","",U867 * S867)</f>
        <v/>
      </c>
      <c r="X867" s="33">
        <f>IF(W867="","",U867 + W867)</f>
        <v/>
      </c>
      <c r="Y867" s="33">
        <f>IF(T867="","",U867 * T867)</f>
        <v/>
      </c>
      <c r="Z867" s="34">
        <f>IF(U867="","",X867-V867-Y867)</f>
        <v/>
      </c>
    </row>
    <row r="868">
      <c r="A868" s="25" t="n">
        <v>864</v>
      </c>
      <c r="B868" s="26">
        <f>_xlfn.XLOOKUP(C868,purchase!C:C,pcon!B:B,"")</f>
        <v/>
      </c>
      <c r="C868" s="4" t="n"/>
      <c r="D868" s="29">
        <f>_xlfn.XLOOKUP(C868,purchase!C:C,pcon!D:D,"")</f>
        <v/>
      </c>
      <c r="E868" s="29">
        <f>_xlfn.XLOOKUP(C868,purchase!C:C,pcon!E:E,"")</f>
        <v/>
      </c>
      <c r="F868" s="4" t="n"/>
      <c r="G868" s="27" t="n"/>
      <c r="H868" s="28" t="n"/>
      <c r="I868" s="4" t="n"/>
      <c r="J868" s="4" t="n"/>
      <c r="K868" s="4" t="n"/>
      <c r="L868" s="30">
        <f>IF(J868="","",J868-K868)</f>
        <v/>
      </c>
      <c r="M868" s="4" t="n"/>
      <c r="N868" s="30">
        <f>IF(L868="","",L868-M868)</f>
        <v/>
      </c>
      <c r="O868" s="31" t="n"/>
      <c r="P868" s="32">
        <f>IF(O868="","",N868 * O868)</f>
        <v/>
      </c>
      <c r="Q868" s="10">
        <f>_xlfn.XLOOKUP(C868,pcon!C:C,pcon!L:L,"")</f>
        <v/>
      </c>
      <c r="R868" s="98">
        <f>(Q868 / 80) * (O868 * 100)</f>
        <v/>
      </c>
      <c r="S868" s="31" t="n"/>
      <c r="T868" s="31" t="n"/>
      <c r="U868" s="33">
        <f>IF(N868="","",R868 * N868)</f>
        <v/>
      </c>
      <c r="V868" s="4" t="n"/>
      <c r="W868" s="33">
        <f>IF(S868&amp;U868="","",U868 * S868)</f>
        <v/>
      </c>
      <c r="X868" s="33">
        <f>IF(W868="","",U868 + W868)</f>
        <v/>
      </c>
      <c r="Y868" s="33">
        <f>IF(T868="","",U868 * T868)</f>
        <v/>
      </c>
      <c r="Z868" s="34">
        <f>IF(U868="","",X868-V868-Y868)</f>
        <v/>
      </c>
    </row>
    <row r="869">
      <c r="A869" s="25" t="n">
        <v>865</v>
      </c>
      <c r="B869" s="26">
        <f>_xlfn.XLOOKUP(C869,purchase!C:C,pcon!B:B,"")</f>
        <v/>
      </c>
      <c r="C869" s="4" t="n"/>
      <c r="D869" s="29">
        <f>_xlfn.XLOOKUP(C869,purchase!C:C,pcon!D:D,"")</f>
        <v/>
      </c>
      <c r="E869" s="29">
        <f>_xlfn.XLOOKUP(C869,purchase!C:C,pcon!E:E,"")</f>
        <v/>
      </c>
      <c r="F869" s="4" t="n"/>
      <c r="G869" s="27" t="n"/>
      <c r="H869" s="28" t="n"/>
      <c r="I869" s="4" t="n"/>
      <c r="J869" s="4" t="n"/>
      <c r="K869" s="4" t="n"/>
      <c r="L869" s="30">
        <f>IF(J869="","",J869-K869)</f>
        <v/>
      </c>
      <c r="M869" s="4" t="n"/>
      <c r="N869" s="30">
        <f>IF(L869="","",L869-M869)</f>
        <v/>
      </c>
      <c r="O869" s="31" t="n"/>
      <c r="P869" s="32">
        <f>IF(O869="","",N869 * O869)</f>
        <v/>
      </c>
      <c r="Q869" s="10">
        <f>_xlfn.XLOOKUP(C869,pcon!C:C,pcon!L:L,"")</f>
        <v/>
      </c>
      <c r="R869" s="98">
        <f>(Q869 / 80) * (O869 * 100)</f>
        <v/>
      </c>
      <c r="S869" s="31" t="n"/>
      <c r="T869" s="31" t="n"/>
      <c r="U869" s="33">
        <f>IF(N869="","",R869 * N869)</f>
        <v/>
      </c>
      <c r="V869" s="4" t="n"/>
      <c r="W869" s="33">
        <f>IF(S869&amp;U869="","",U869 * S869)</f>
        <v/>
      </c>
      <c r="X869" s="33">
        <f>IF(W869="","",U869 + W869)</f>
        <v/>
      </c>
      <c r="Y869" s="33">
        <f>IF(T869="","",U869 * T869)</f>
        <v/>
      </c>
      <c r="Z869" s="34">
        <f>IF(U869="","",X869-V869-Y869)</f>
        <v/>
      </c>
    </row>
    <row r="870">
      <c r="A870" s="25" t="n">
        <v>866</v>
      </c>
      <c r="B870" s="26">
        <f>_xlfn.XLOOKUP(C870,purchase!C:C,pcon!B:B,"")</f>
        <v/>
      </c>
      <c r="C870" s="4" t="n"/>
      <c r="D870" s="29">
        <f>_xlfn.XLOOKUP(C870,purchase!C:C,pcon!D:D,"")</f>
        <v/>
      </c>
      <c r="E870" s="29">
        <f>_xlfn.XLOOKUP(C870,purchase!C:C,pcon!E:E,"")</f>
        <v/>
      </c>
      <c r="F870" s="4" t="n"/>
      <c r="G870" s="27" t="n"/>
      <c r="H870" s="28" t="n"/>
      <c r="I870" s="4" t="n"/>
      <c r="J870" s="4" t="n"/>
      <c r="K870" s="4" t="n"/>
      <c r="L870" s="30">
        <f>IF(J870="","",J870-K870)</f>
        <v/>
      </c>
      <c r="M870" s="4" t="n"/>
      <c r="N870" s="30">
        <f>IF(L870="","",L870-M870)</f>
        <v/>
      </c>
      <c r="O870" s="31" t="n"/>
      <c r="P870" s="32">
        <f>IF(O870="","",N870 * O870)</f>
        <v/>
      </c>
      <c r="Q870" s="10">
        <f>_xlfn.XLOOKUP(C870,pcon!C:C,pcon!L:L,"")</f>
        <v/>
      </c>
      <c r="R870" s="98">
        <f>(Q870 / 80) * (O870 * 100)</f>
        <v/>
      </c>
      <c r="S870" s="31" t="n"/>
      <c r="T870" s="31" t="n"/>
      <c r="U870" s="33">
        <f>IF(N870="","",R870 * N870)</f>
        <v/>
      </c>
      <c r="V870" s="4" t="n"/>
      <c r="W870" s="33">
        <f>IF(S870&amp;U870="","",U870 * S870)</f>
        <v/>
      </c>
      <c r="X870" s="33">
        <f>IF(W870="","",U870 + W870)</f>
        <v/>
      </c>
      <c r="Y870" s="33">
        <f>IF(T870="","",U870 * T870)</f>
        <v/>
      </c>
      <c r="Z870" s="34">
        <f>IF(U870="","",X870-V870-Y870)</f>
        <v/>
      </c>
    </row>
    <row r="871">
      <c r="A871" s="25" t="n">
        <v>867</v>
      </c>
      <c r="B871" s="26">
        <f>_xlfn.XLOOKUP(C871,purchase!C:C,pcon!B:B,"")</f>
        <v/>
      </c>
      <c r="C871" s="4" t="n"/>
      <c r="D871" s="29">
        <f>_xlfn.XLOOKUP(C871,purchase!C:C,pcon!D:D,"")</f>
        <v/>
      </c>
      <c r="E871" s="29">
        <f>_xlfn.XLOOKUP(C871,purchase!C:C,pcon!E:E,"")</f>
        <v/>
      </c>
      <c r="F871" s="4" t="n"/>
      <c r="G871" s="27" t="n"/>
      <c r="H871" s="28" t="n"/>
      <c r="I871" s="4" t="n"/>
      <c r="J871" s="4" t="n"/>
      <c r="K871" s="4" t="n"/>
      <c r="L871" s="30">
        <f>IF(J871="","",J871-K871)</f>
        <v/>
      </c>
      <c r="M871" s="4" t="n"/>
      <c r="N871" s="30">
        <f>IF(L871="","",L871-M871)</f>
        <v/>
      </c>
      <c r="O871" s="31" t="n"/>
      <c r="P871" s="32">
        <f>IF(O871="","",N871 * O871)</f>
        <v/>
      </c>
      <c r="Q871" s="10">
        <f>_xlfn.XLOOKUP(C871,pcon!C:C,pcon!L:L,"")</f>
        <v/>
      </c>
      <c r="R871" s="98">
        <f>(Q871 / 80) * (O871 * 100)</f>
        <v/>
      </c>
      <c r="S871" s="31" t="n"/>
      <c r="T871" s="31" t="n"/>
      <c r="U871" s="33">
        <f>IF(N871="","",R871 * N871)</f>
        <v/>
      </c>
      <c r="V871" s="4" t="n"/>
      <c r="W871" s="33">
        <f>IF(S871&amp;U871="","",U871 * S871)</f>
        <v/>
      </c>
      <c r="X871" s="33">
        <f>IF(W871="","",U871 + W871)</f>
        <v/>
      </c>
      <c r="Y871" s="33">
        <f>IF(T871="","",U871 * T871)</f>
        <v/>
      </c>
      <c r="Z871" s="34">
        <f>IF(U871="","",X871-V871-Y871)</f>
        <v/>
      </c>
    </row>
    <row r="872">
      <c r="A872" s="25" t="n">
        <v>868</v>
      </c>
      <c r="B872" s="26">
        <f>_xlfn.XLOOKUP(C872,purchase!C:C,pcon!B:B,"")</f>
        <v/>
      </c>
      <c r="C872" s="4" t="n"/>
      <c r="D872" s="29">
        <f>_xlfn.XLOOKUP(C872,purchase!C:C,pcon!D:D,"")</f>
        <v/>
      </c>
      <c r="E872" s="29">
        <f>_xlfn.XLOOKUP(C872,purchase!C:C,pcon!E:E,"")</f>
        <v/>
      </c>
      <c r="F872" s="4" t="n"/>
      <c r="G872" s="27" t="n"/>
      <c r="H872" s="28" t="n"/>
      <c r="I872" s="4" t="n"/>
      <c r="J872" s="4" t="n"/>
      <c r="K872" s="4" t="n"/>
      <c r="L872" s="30">
        <f>IF(J872="","",J872-K872)</f>
        <v/>
      </c>
      <c r="M872" s="4" t="n"/>
      <c r="N872" s="30">
        <f>IF(L872="","",L872-M872)</f>
        <v/>
      </c>
      <c r="O872" s="31" t="n"/>
      <c r="P872" s="32">
        <f>IF(O872="","",N872 * O872)</f>
        <v/>
      </c>
      <c r="Q872" s="10">
        <f>_xlfn.XLOOKUP(C872,pcon!C:C,pcon!L:L,"")</f>
        <v/>
      </c>
      <c r="R872" s="98">
        <f>(Q872 / 80) * (O872 * 100)</f>
        <v/>
      </c>
      <c r="S872" s="31" t="n"/>
      <c r="T872" s="31" t="n"/>
      <c r="U872" s="33">
        <f>IF(N872="","",R872 * N872)</f>
        <v/>
      </c>
      <c r="V872" s="4" t="n"/>
      <c r="W872" s="33">
        <f>IF(S872&amp;U872="","",U872 * S872)</f>
        <v/>
      </c>
      <c r="X872" s="33">
        <f>IF(W872="","",U872 + W872)</f>
        <v/>
      </c>
      <c r="Y872" s="33">
        <f>IF(T872="","",U872 * T872)</f>
        <v/>
      </c>
      <c r="Z872" s="34">
        <f>IF(U872="","",X872-V872-Y872)</f>
        <v/>
      </c>
    </row>
    <row r="873">
      <c r="A873" s="25" t="n">
        <v>869</v>
      </c>
      <c r="B873" s="26">
        <f>_xlfn.XLOOKUP(C873,purchase!C:C,pcon!B:B,"")</f>
        <v/>
      </c>
      <c r="C873" s="4" t="n"/>
      <c r="D873" s="29">
        <f>_xlfn.XLOOKUP(C873,purchase!C:C,pcon!D:D,"")</f>
        <v/>
      </c>
      <c r="E873" s="29">
        <f>_xlfn.XLOOKUP(C873,purchase!C:C,pcon!E:E,"")</f>
        <v/>
      </c>
      <c r="F873" s="4" t="n"/>
      <c r="G873" s="27" t="n"/>
      <c r="H873" s="28" t="n"/>
      <c r="I873" s="4" t="n"/>
      <c r="J873" s="4" t="n"/>
      <c r="K873" s="4" t="n"/>
      <c r="L873" s="30">
        <f>IF(J873="","",J873-K873)</f>
        <v/>
      </c>
      <c r="M873" s="4" t="n"/>
      <c r="N873" s="30">
        <f>IF(L873="","",L873-M873)</f>
        <v/>
      </c>
      <c r="O873" s="31" t="n"/>
      <c r="P873" s="32">
        <f>IF(O873="","",N873 * O873)</f>
        <v/>
      </c>
      <c r="Q873" s="10">
        <f>_xlfn.XLOOKUP(C873,pcon!C:C,pcon!L:L,"")</f>
        <v/>
      </c>
      <c r="R873" s="98">
        <f>(Q873 / 80) * (O873 * 100)</f>
        <v/>
      </c>
      <c r="S873" s="31" t="n"/>
      <c r="T873" s="31" t="n"/>
      <c r="U873" s="33">
        <f>IF(N873="","",R873 * N873)</f>
        <v/>
      </c>
      <c r="V873" s="4" t="n"/>
      <c r="W873" s="33">
        <f>IF(S873&amp;U873="","",U873 * S873)</f>
        <v/>
      </c>
      <c r="X873" s="33">
        <f>IF(W873="","",U873 + W873)</f>
        <v/>
      </c>
      <c r="Y873" s="33">
        <f>IF(T873="","",U873 * T873)</f>
        <v/>
      </c>
      <c r="Z873" s="34">
        <f>IF(U873="","",X873-V873-Y873)</f>
        <v/>
      </c>
    </row>
    <row r="874">
      <c r="A874" s="25" t="n">
        <v>870</v>
      </c>
      <c r="B874" s="26">
        <f>_xlfn.XLOOKUP(C874,purchase!C:C,pcon!B:B,"")</f>
        <v/>
      </c>
      <c r="C874" s="4" t="n"/>
      <c r="D874" s="29">
        <f>_xlfn.XLOOKUP(C874,purchase!C:C,pcon!D:D,"")</f>
        <v/>
      </c>
      <c r="E874" s="29">
        <f>_xlfn.XLOOKUP(C874,purchase!C:C,pcon!E:E,"")</f>
        <v/>
      </c>
      <c r="F874" s="4" t="n"/>
      <c r="G874" s="27" t="n"/>
      <c r="H874" s="28" t="n"/>
      <c r="I874" s="4" t="n"/>
      <c r="J874" s="4" t="n"/>
      <c r="K874" s="4" t="n"/>
      <c r="L874" s="30">
        <f>IF(J874="","",J874-K874)</f>
        <v/>
      </c>
      <c r="M874" s="4" t="n"/>
      <c r="N874" s="30">
        <f>IF(L874="","",L874-M874)</f>
        <v/>
      </c>
      <c r="O874" s="31" t="n"/>
      <c r="P874" s="32">
        <f>IF(O874="","",N874 * O874)</f>
        <v/>
      </c>
      <c r="Q874" s="10">
        <f>_xlfn.XLOOKUP(C874,pcon!C:C,pcon!L:L,"")</f>
        <v/>
      </c>
      <c r="R874" s="98">
        <f>(Q874 / 80) * (O874 * 100)</f>
        <v/>
      </c>
      <c r="S874" s="31" t="n"/>
      <c r="T874" s="31" t="n"/>
      <c r="U874" s="33">
        <f>IF(N874="","",R874 * N874)</f>
        <v/>
      </c>
      <c r="V874" s="4" t="n"/>
      <c r="W874" s="33">
        <f>IF(S874&amp;U874="","",U874 * S874)</f>
        <v/>
      </c>
      <c r="X874" s="33">
        <f>IF(W874="","",U874 + W874)</f>
        <v/>
      </c>
      <c r="Y874" s="33">
        <f>IF(T874="","",U874 * T874)</f>
        <v/>
      </c>
      <c r="Z874" s="34">
        <f>IF(U874="","",X874-V874-Y874)</f>
        <v/>
      </c>
    </row>
    <row r="875">
      <c r="A875" s="25" t="n">
        <v>871</v>
      </c>
      <c r="B875" s="26">
        <f>_xlfn.XLOOKUP(C875,purchase!C:C,pcon!B:B,"")</f>
        <v/>
      </c>
      <c r="C875" s="4" t="n"/>
      <c r="D875" s="29">
        <f>_xlfn.XLOOKUP(C875,purchase!C:C,pcon!D:D,"")</f>
        <v/>
      </c>
      <c r="E875" s="29">
        <f>_xlfn.XLOOKUP(C875,purchase!C:C,pcon!E:E,"")</f>
        <v/>
      </c>
      <c r="F875" s="4" t="n"/>
      <c r="G875" s="27" t="n"/>
      <c r="H875" s="28" t="n"/>
      <c r="I875" s="4" t="n"/>
      <c r="J875" s="4" t="n"/>
      <c r="K875" s="4" t="n"/>
      <c r="L875" s="30">
        <f>IF(J875="","",J875-K875)</f>
        <v/>
      </c>
      <c r="M875" s="4" t="n"/>
      <c r="N875" s="30">
        <f>IF(L875="","",L875-M875)</f>
        <v/>
      </c>
      <c r="O875" s="31" t="n"/>
      <c r="P875" s="32">
        <f>IF(O875="","",N875 * O875)</f>
        <v/>
      </c>
      <c r="Q875" s="10">
        <f>_xlfn.XLOOKUP(C875,pcon!C:C,pcon!L:L,"")</f>
        <v/>
      </c>
      <c r="R875" s="98">
        <f>(Q875 / 80) * (O875 * 100)</f>
        <v/>
      </c>
      <c r="S875" s="31" t="n"/>
      <c r="T875" s="31" t="n"/>
      <c r="U875" s="33">
        <f>IF(N875="","",R875 * N875)</f>
        <v/>
      </c>
      <c r="V875" s="4" t="n"/>
      <c r="W875" s="33">
        <f>IF(S875&amp;U875="","",U875 * S875)</f>
        <v/>
      </c>
      <c r="X875" s="33">
        <f>IF(W875="","",U875 + W875)</f>
        <v/>
      </c>
      <c r="Y875" s="33">
        <f>IF(T875="","",U875 * T875)</f>
        <v/>
      </c>
      <c r="Z875" s="34">
        <f>IF(U875="","",X875-V875-Y875)</f>
        <v/>
      </c>
    </row>
    <row r="876">
      <c r="A876" s="25" t="n">
        <v>872</v>
      </c>
      <c r="B876" s="26">
        <f>_xlfn.XLOOKUP(C876,purchase!C:C,pcon!B:B,"")</f>
        <v/>
      </c>
      <c r="C876" s="4" t="n"/>
      <c r="D876" s="29">
        <f>_xlfn.XLOOKUP(C876,purchase!C:C,pcon!D:D,"")</f>
        <v/>
      </c>
      <c r="E876" s="29">
        <f>_xlfn.XLOOKUP(C876,purchase!C:C,pcon!E:E,"")</f>
        <v/>
      </c>
      <c r="F876" s="4" t="n"/>
      <c r="G876" s="27" t="n"/>
      <c r="H876" s="28" t="n"/>
      <c r="I876" s="4" t="n"/>
      <c r="J876" s="4" t="n"/>
      <c r="K876" s="4" t="n"/>
      <c r="L876" s="30">
        <f>IF(J876="","",J876-K876)</f>
        <v/>
      </c>
      <c r="M876" s="4" t="n"/>
      <c r="N876" s="30">
        <f>IF(L876="","",L876-M876)</f>
        <v/>
      </c>
      <c r="O876" s="31" t="n"/>
      <c r="P876" s="32">
        <f>IF(O876="","",N876 * O876)</f>
        <v/>
      </c>
      <c r="Q876" s="10">
        <f>_xlfn.XLOOKUP(C876,pcon!C:C,pcon!L:L,"")</f>
        <v/>
      </c>
      <c r="R876" s="98">
        <f>(Q876 / 80) * (O876 * 100)</f>
        <v/>
      </c>
      <c r="S876" s="31" t="n"/>
      <c r="T876" s="31" t="n"/>
      <c r="U876" s="33">
        <f>IF(N876="","",R876 * N876)</f>
        <v/>
      </c>
      <c r="V876" s="4" t="n"/>
      <c r="W876" s="33">
        <f>IF(S876&amp;U876="","",U876 * S876)</f>
        <v/>
      </c>
      <c r="X876" s="33">
        <f>IF(W876="","",U876 + W876)</f>
        <v/>
      </c>
      <c r="Y876" s="33">
        <f>IF(T876="","",U876 * T876)</f>
        <v/>
      </c>
      <c r="Z876" s="34">
        <f>IF(U876="","",X876-V876-Y876)</f>
        <v/>
      </c>
    </row>
    <row r="877">
      <c r="A877" s="25" t="n">
        <v>873</v>
      </c>
      <c r="B877" s="26">
        <f>_xlfn.XLOOKUP(C877,purchase!C:C,pcon!B:B,"")</f>
        <v/>
      </c>
      <c r="C877" s="4" t="n"/>
      <c r="D877" s="29">
        <f>_xlfn.XLOOKUP(C877,purchase!C:C,pcon!D:D,"")</f>
        <v/>
      </c>
      <c r="E877" s="29">
        <f>_xlfn.XLOOKUP(C877,purchase!C:C,pcon!E:E,"")</f>
        <v/>
      </c>
      <c r="F877" s="4" t="n"/>
      <c r="G877" s="27" t="n"/>
      <c r="H877" s="28" t="n"/>
      <c r="I877" s="4" t="n"/>
      <c r="J877" s="4" t="n"/>
      <c r="K877" s="4" t="n"/>
      <c r="L877" s="30">
        <f>IF(J877="","",J877-K877)</f>
        <v/>
      </c>
      <c r="M877" s="4" t="n"/>
      <c r="N877" s="30">
        <f>IF(L877="","",L877-M877)</f>
        <v/>
      </c>
      <c r="O877" s="31" t="n"/>
      <c r="P877" s="32">
        <f>IF(O877="","",N877 * O877)</f>
        <v/>
      </c>
      <c r="Q877" s="10">
        <f>_xlfn.XLOOKUP(C877,pcon!C:C,pcon!L:L,"")</f>
        <v/>
      </c>
      <c r="R877" s="98">
        <f>(Q877 / 80) * (O877 * 100)</f>
        <v/>
      </c>
      <c r="S877" s="31" t="n"/>
      <c r="T877" s="31" t="n"/>
      <c r="U877" s="33">
        <f>IF(N877="","",R877 * N877)</f>
        <v/>
      </c>
      <c r="V877" s="4" t="n"/>
      <c r="W877" s="33">
        <f>IF(S877&amp;U877="","",U877 * S877)</f>
        <v/>
      </c>
      <c r="X877" s="33">
        <f>IF(W877="","",U877 + W877)</f>
        <v/>
      </c>
      <c r="Y877" s="33">
        <f>IF(T877="","",U877 * T877)</f>
        <v/>
      </c>
      <c r="Z877" s="34">
        <f>IF(U877="","",X877-V877-Y877)</f>
        <v/>
      </c>
    </row>
    <row r="878">
      <c r="A878" s="25" t="n">
        <v>874</v>
      </c>
      <c r="B878" s="26">
        <f>_xlfn.XLOOKUP(C878,purchase!C:C,pcon!B:B,"")</f>
        <v/>
      </c>
      <c r="C878" s="4" t="n"/>
      <c r="D878" s="29">
        <f>_xlfn.XLOOKUP(C878,purchase!C:C,pcon!D:D,"")</f>
        <v/>
      </c>
      <c r="E878" s="29">
        <f>_xlfn.XLOOKUP(C878,purchase!C:C,pcon!E:E,"")</f>
        <v/>
      </c>
      <c r="F878" s="4" t="n"/>
      <c r="G878" s="27" t="n"/>
      <c r="H878" s="28" t="n"/>
      <c r="I878" s="4" t="n"/>
      <c r="J878" s="4" t="n"/>
      <c r="K878" s="4" t="n"/>
      <c r="L878" s="30">
        <f>IF(J878="","",J878-K878)</f>
        <v/>
      </c>
      <c r="M878" s="4" t="n"/>
      <c r="N878" s="30">
        <f>IF(L878="","",L878-M878)</f>
        <v/>
      </c>
      <c r="O878" s="31" t="n"/>
      <c r="P878" s="32">
        <f>IF(O878="","",N878 * O878)</f>
        <v/>
      </c>
      <c r="Q878" s="10">
        <f>_xlfn.XLOOKUP(C878,pcon!C:C,pcon!L:L,"")</f>
        <v/>
      </c>
      <c r="R878" s="98">
        <f>(Q878 / 80) * (O878 * 100)</f>
        <v/>
      </c>
      <c r="S878" s="31" t="n"/>
      <c r="T878" s="31" t="n"/>
      <c r="U878" s="33">
        <f>IF(N878="","",R878 * N878)</f>
        <v/>
      </c>
      <c r="V878" s="4" t="n"/>
      <c r="W878" s="33">
        <f>IF(S878&amp;U878="","",U878 * S878)</f>
        <v/>
      </c>
      <c r="X878" s="33">
        <f>IF(W878="","",U878 + W878)</f>
        <v/>
      </c>
      <c r="Y878" s="33">
        <f>IF(T878="","",U878 * T878)</f>
        <v/>
      </c>
      <c r="Z878" s="34">
        <f>IF(U878="","",X878-V878-Y878)</f>
        <v/>
      </c>
    </row>
    <row r="879">
      <c r="A879" s="25" t="n">
        <v>875</v>
      </c>
      <c r="B879" s="26">
        <f>_xlfn.XLOOKUP(C879,purchase!C:C,pcon!B:B,"")</f>
        <v/>
      </c>
      <c r="C879" s="4" t="n"/>
      <c r="D879" s="29">
        <f>_xlfn.XLOOKUP(C879,purchase!C:C,pcon!D:D,"")</f>
        <v/>
      </c>
      <c r="E879" s="29">
        <f>_xlfn.XLOOKUP(C879,purchase!C:C,pcon!E:E,"")</f>
        <v/>
      </c>
      <c r="F879" s="4" t="n"/>
      <c r="G879" s="27" t="n"/>
      <c r="H879" s="28" t="n"/>
      <c r="I879" s="4" t="n"/>
      <c r="J879" s="4" t="n"/>
      <c r="K879" s="4" t="n"/>
      <c r="L879" s="30">
        <f>IF(J879="","",J879-K879)</f>
        <v/>
      </c>
      <c r="M879" s="4" t="n"/>
      <c r="N879" s="30">
        <f>IF(L879="","",L879-M879)</f>
        <v/>
      </c>
      <c r="O879" s="31" t="n"/>
      <c r="P879" s="32">
        <f>IF(O879="","",N879 * O879)</f>
        <v/>
      </c>
      <c r="Q879" s="10">
        <f>_xlfn.XLOOKUP(C879,pcon!C:C,pcon!L:L,"")</f>
        <v/>
      </c>
      <c r="R879" s="98">
        <f>(Q879 / 80) * (O879 * 100)</f>
        <v/>
      </c>
      <c r="S879" s="31" t="n"/>
      <c r="T879" s="31" t="n"/>
      <c r="U879" s="33">
        <f>IF(N879="","",R879 * N879)</f>
        <v/>
      </c>
      <c r="V879" s="4" t="n"/>
      <c r="W879" s="33">
        <f>IF(S879&amp;U879="","",U879 * S879)</f>
        <v/>
      </c>
      <c r="X879" s="33">
        <f>IF(W879="","",U879 + W879)</f>
        <v/>
      </c>
      <c r="Y879" s="33">
        <f>IF(T879="","",U879 * T879)</f>
        <v/>
      </c>
      <c r="Z879" s="34">
        <f>IF(U879="","",X879-V879-Y879)</f>
        <v/>
      </c>
    </row>
    <row r="880">
      <c r="A880" s="25" t="n">
        <v>876</v>
      </c>
      <c r="B880" s="26">
        <f>_xlfn.XLOOKUP(C880,purchase!C:C,pcon!B:B,"")</f>
        <v/>
      </c>
      <c r="C880" s="4" t="n"/>
      <c r="D880" s="29">
        <f>_xlfn.XLOOKUP(C880,purchase!C:C,pcon!D:D,"")</f>
        <v/>
      </c>
      <c r="E880" s="29">
        <f>_xlfn.XLOOKUP(C880,purchase!C:C,pcon!E:E,"")</f>
        <v/>
      </c>
      <c r="F880" s="4" t="n"/>
      <c r="G880" s="27" t="n"/>
      <c r="H880" s="28" t="n"/>
      <c r="I880" s="4" t="n"/>
      <c r="J880" s="4" t="n"/>
      <c r="K880" s="4" t="n"/>
      <c r="L880" s="30">
        <f>IF(J880="","",J880-K880)</f>
        <v/>
      </c>
      <c r="M880" s="4" t="n"/>
      <c r="N880" s="30">
        <f>IF(L880="","",L880-M880)</f>
        <v/>
      </c>
      <c r="O880" s="31" t="n"/>
      <c r="P880" s="32">
        <f>IF(O880="","",N880 * O880)</f>
        <v/>
      </c>
      <c r="Q880" s="10">
        <f>_xlfn.XLOOKUP(C880,pcon!C:C,pcon!L:L,"")</f>
        <v/>
      </c>
      <c r="R880" s="98">
        <f>(Q880 / 80) * (O880 * 100)</f>
        <v/>
      </c>
      <c r="S880" s="31" t="n"/>
      <c r="T880" s="31" t="n"/>
      <c r="U880" s="33">
        <f>IF(N880="","",R880 * N880)</f>
        <v/>
      </c>
      <c r="V880" s="4" t="n"/>
      <c r="W880" s="33">
        <f>IF(S880&amp;U880="","",U880 * S880)</f>
        <v/>
      </c>
      <c r="X880" s="33">
        <f>IF(W880="","",U880 + W880)</f>
        <v/>
      </c>
      <c r="Y880" s="33">
        <f>IF(T880="","",U880 * T880)</f>
        <v/>
      </c>
      <c r="Z880" s="34">
        <f>IF(U880="","",X880-V880-Y880)</f>
        <v/>
      </c>
    </row>
    <row r="881">
      <c r="A881" s="25" t="n">
        <v>877</v>
      </c>
      <c r="B881" s="26">
        <f>_xlfn.XLOOKUP(C881,purchase!C:C,pcon!B:B,"")</f>
        <v/>
      </c>
      <c r="C881" s="4" t="n"/>
      <c r="D881" s="29">
        <f>_xlfn.XLOOKUP(C881,purchase!C:C,pcon!D:D,"")</f>
        <v/>
      </c>
      <c r="E881" s="29">
        <f>_xlfn.XLOOKUP(C881,purchase!C:C,pcon!E:E,"")</f>
        <v/>
      </c>
      <c r="F881" s="4" t="n"/>
      <c r="G881" s="27" t="n"/>
      <c r="H881" s="28" t="n"/>
      <c r="I881" s="4" t="n"/>
      <c r="J881" s="4" t="n"/>
      <c r="K881" s="4" t="n"/>
      <c r="L881" s="30">
        <f>IF(J881="","",J881-K881)</f>
        <v/>
      </c>
      <c r="M881" s="4" t="n"/>
      <c r="N881" s="30">
        <f>IF(L881="","",L881-M881)</f>
        <v/>
      </c>
      <c r="O881" s="31" t="n"/>
      <c r="P881" s="32">
        <f>IF(O881="","",N881 * O881)</f>
        <v/>
      </c>
      <c r="Q881" s="10">
        <f>_xlfn.XLOOKUP(C881,pcon!C:C,pcon!L:L,"")</f>
        <v/>
      </c>
      <c r="R881" s="98">
        <f>(Q881 / 80) * (O881 * 100)</f>
        <v/>
      </c>
      <c r="S881" s="31" t="n"/>
      <c r="T881" s="31" t="n"/>
      <c r="U881" s="33">
        <f>IF(N881="","",R881 * N881)</f>
        <v/>
      </c>
      <c r="V881" s="4" t="n"/>
      <c r="W881" s="33">
        <f>IF(S881&amp;U881="","",U881 * S881)</f>
        <v/>
      </c>
      <c r="X881" s="33">
        <f>IF(W881="","",U881 + W881)</f>
        <v/>
      </c>
      <c r="Y881" s="33">
        <f>IF(T881="","",U881 * T881)</f>
        <v/>
      </c>
      <c r="Z881" s="34">
        <f>IF(U881="","",X881-V881-Y881)</f>
        <v/>
      </c>
    </row>
    <row r="882">
      <c r="A882" s="25" t="n">
        <v>878</v>
      </c>
      <c r="B882" s="26">
        <f>_xlfn.XLOOKUP(C882,purchase!C:C,pcon!B:B,"")</f>
        <v/>
      </c>
      <c r="C882" s="4" t="n"/>
      <c r="D882" s="29">
        <f>_xlfn.XLOOKUP(C882,purchase!C:C,pcon!D:D,"")</f>
        <v/>
      </c>
      <c r="E882" s="29">
        <f>_xlfn.XLOOKUP(C882,purchase!C:C,pcon!E:E,"")</f>
        <v/>
      </c>
      <c r="F882" s="4" t="n"/>
      <c r="G882" s="27" t="n"/>
      <c r="H882" s="28" t="n"/>
      <c r="I882" s="4" t="n"/>
      <c r="J882" s="4" t="n"/>
      <c r="K882" s="4" t="n"/>
      <c r="L882" s="30">
        <f>IF(J882="","",J882-K882)</f>
        <v/>
      </c>
      <c r="M882" s="4" t="n"/>
      <c r="N882" s="30">
        <f>IF(L882="","",L882-M882)</f>
        <v/>
      </c>
      <c r="O882" s="31" t="n"/>
      <c r="P882" s="32">
        <f>IF(O882="","",N882 * O882)</f>
        <v/>
      </c>
      <c r="Q882" s="10">
        <f>_xlfn.XLOOKUP(C882,pcon!C:C,pcon!L:L,"")</f>
        <v/>
      </c>
      <c r="R882" s="98">
        <f>(Q882 / 80) * (O882 * 100)</f>
        <v/>
      </c>
      <c r="S882" s="31" t="n"/>
      <c r="T882" s="31" t="n"/>
      <c r="U882" s="33">
        <f>IF(N882="","",R882 * N882)</f>
        <v/>
      </c>
      <c r="V882" s="4" t="n"/>
      <c r="W882" s="33">
        <f>IF(S882&amp;U882="","",U882 * S882)</f>
        <v/>
      </c>
      <c r="X882" s="33">
        <f>IF(W882="","",U882 + W882)</f>
        <v/>
      </c>
      <c r="Y882" s="33">
        <f>IF(T882="","",U882 * T882)</f>
        <v/>
      </c>
      <c r="Z882" s="34">
        <f>IF(U882="","",X882-V882-Y882)</f>
        <v/>
      </c>
    </row>
    <row r="883">
      <c r="A883" s="25" t="n">
        <v>879</v>
      </c>
      <c r="B883" s="26">
        <f>_xlfn.XLOOKUP(C883,purchase!C:C,pcon!B:B,"")</f>
        <v/>
      </c>
      <c r="C883" s="4" t="n"/>
      <c r="D883" s="29">
        <f>_xlfn.XLOOKUP(C883,purchase!C:C,pcon!D:D,"")</f>
        <v/>
      </c>
      <c r="E883" s="29">
        <f>_xlfn.XLOOKUP(C883,purchase!C:C,pcon!E:E,"")</f>
        <v/>
      </c>
      <c r="F883" s="4" t="n"/>
      <c r="G883" s="27" t="n"/>
      <c r="H883" s="28" t="n"/>
      <c r="I883" s="4" t="n"/>
      <c r="J883" s="4" t="n"/>
      <c r="K883" s="4" t="n"/>
      <c r="L883" s="30">
        <f>IF(J883="","",J883-K883)</f>
        <v/>
      </c>
      <c r="M883" s="4" t="n"/>
      <c r="N883" s="30">
        <f>IF(L883="","",L883-M883)</f>
        <v/>
      </c>
      <c r="O883" s="31" t="n"/>
      <c r="P883" s="32">
        <f>IF(O883="","",N883 * O883)</f>
        <v/>
      </c>
      <c r="Q883" s="10">
        <f>_xlfn.XLOOKUP(C883,pcon!C:C,pcon!L:L,"")</f>
        <v/>
      </c>
      <c r="R883" s="98">
        <f>(Q883 / 80) * (O883 * 100)</f>
        <v/>
      </c>
      <c r="S883" s="31" t="n"/>
      <c r="T883" s="31" t="n"/>
      <c r="U883" s="33">
        <f>IF(N883="","",R883 * N883)</f>
        <v/>
      </c>
      <c r="V883" s="4" t="n"/>
      <c r="W883" s="33">
        <f>IF(S883&amp;U883="","",U883 * S883)</f>
        <v/>
      </c>
      <c r="X883" s="33">
        <f>IF(W883="","",U883 + W883)</f>
        <v/>
      </c>
      <c r="Y883" s="33">
        <f>IF(T883="","",U883 * T883)</f>
        <v/>
      </c>
      <c r="Z883" s="34">
        <f>IF(U883="","",X883-V883-Y883)</f>
        <v/>
      </c>
    </row>
    <row r="884">
      <c r="A884" s="25" t="n">
        <v>880</v>
      </c>
      <c r="B884" s="26">
        <f>_xlfn.XLOOKUP(C884,purchase!C:C,pcon!B:B,"")</f>
        <v/>
      </c>
      <c r="C884" s="4" t="n"/>
      <c r="D884" s="29">
        <f>_xlfn.XLOOKUP(C884,purchase!C:C,pcon!D:D,"")</f>
        <v/>
      </c>
      <c r="E884" s="29">
        <f>_xlfn.XLOOKUP(C884,purchase!C:C,pcon!E:E,"")</f>
        <v/>
      </c>
      <c r="F884" s="4" t="n"/>
      <c r="G884" s="27" t="n"/>
      <c r="H884" s="28" t="n"/>
      <c r="I884" s="4" t="n"/>
      <c r="J884" s="4" t="n"/>
      <c r="K884" s="4" t="n"/>
      <c r="L884" s="30">
        <f>IF(J884="","",J884-K884)</f>
        <v/>
      </c>
      <c r="M884" s="4" t="n"/>
      <c r="N884" s="30">
        <f>IF(L884="","",L884-M884)</f>
        <v/>
      </c>
      <c r="O884" s="31" t="n"/>
      <c r="P884" s="32">
        <f>IF(O884="","",N884 * O884)</f>
        <v/>
      </c>
      <c r="Q884" s="10">
        <f>_xlfn.XLOOKUP(C884,pcon!C:C,pcon!L:L,"")</f>
        <v/>
      </c>
      <c r="R884" s="98">
        <f>(Q884 / 80) * (O884 * 100)</f>
        <v/>
      </c>
      <c r="S884" s="31" t="n"/>
      <c r="T884" s="31" t="n"/>
      <c r="U884" s="33">
        <f>IF(N884="","",R884 * N884)</f>
        <v/>
      </c>
      <c r="V884" s="4" t="n"/>
      <c r="W884" s="33">
        <f>IF(S884&amp;U884="","",U884 * S884)</f>
        <v/>
      </c>
      <c r="X884" s="33">
        <f>IF(W884="","",U884 + W884)</f>
        <v/>
      </c>
      <c r="Y884" s="33">
        <f>IF(T884="","",U884 * T884)</f>
        <v/>
      </c>
      <c r="Z884" s="34">
        <f>IF(U884="","",X884-V884-Y884)</f>
        <v/>
      </c>
    </row>
    <row r="885">
      <c r="A885" s="25" t="n">
        <v>881</v>
      </c>
      <c r="B885" s="26">
        <f>_xlfn.XLOOKUP(C885,purchase!C:C,pcon!B:B,"")</f>
        <v/>
      </c>
      <c r="C885" s="4" t="n"/>
      <c r="D885" s="29">
        <f>_xlfn.XLOOKUP(C885,purchase!C:C,pcon!D:D,"")</f>
        <v/>
      </c>
      <c r="E885" s="29">
        <f>_xlfn.XLOOKUP(C885,purchase!C:C,pcon!E:E,"")</f>
        <v/>
      </c>
      <c r="F885" s="4" t="n"/>
      <c r="G885" s="27" t="n"/>
      <c r="H885" s="28" t="n"/>
      <c r="I885" s="4" t="n"/>
      <c r="J885" s="4" t="n"/>
      <c r="K885" s="4" t="n"/>
      <c r="L885" s="30">
        <f>IF(J885="","",J885-K885)</f>
        <v/>
      </c>
      <c r="M885" s="4" t="n"/>
      <c r="N885" s="30">
        <f>IF(L885="","",L885-M885)</f>
        <v/>
      </c>
      <c r="O885" s="31" t="n"/>
      <c r="P885" s="32">
        <f>IF(O885="","",N885 * O885)</f>
        <v/>
      </c>
      <c r="Q885" s="10">
        <f>_xlfn.XLOOKUP(C885,pcon!C:C,pcon!L:L,"")</f>
        <v/>
      </c>
      <c r="R885" s="98">
        <f>(Q885 / 80) * (O885 * 100)</f>
        <v/>
      </c>
      <c r="S885" s="31" t="n"/>
      <c r="T885" s="31" t="n"/>
      <c r="U885" s="33">
        <f>IF(N885="","",R885 * N885)</f>
        <v/>
      </c>
      <c r="V885" s="4" t="n"/>
      <c r="W885" s="33">
        <f>IF(S885&amp;U885="","",U885 * S885)</f>
        <v/>
      </c>
      <c r="X885" s="33">
        <f>IF(W885="","",U885 + W885)</f>
        <v/>
      </c>
      <c r="Y885" s="33">
        <f>IF(T885="","",U885 * T885)</f>
        <v/>
      </c>
      <c r="Z885" s="34">
        <f>IF(U885="","",X885-V885-Y885)</f>
        <v/>
      </c>
    </row>
    <row r="886">
      <c r="A886" s="25" t="n">
        <v>882</v>
      </c>
      <c r="B886" s="26">
        <f>_xlfn.XLOOKUP(C886,purchase!C:C,pcon!B:B,"")</f>
        <v/>
      </c>
      <c r="C886" s="4" t="n"/>
      <c r="D886" s="29">
        <f>_xlfn.XLOOKUP(C886,purchase!C:C,pcon!D:D,"")</f>
        <v/>
      </c>
      <c r="E886" s="29">
        <f>_xlfn.XLOOKUP(C886,purchase!C:C,pcon!E:E,"")</f>
        <v/>
      </c>
      <c r="F886" s="4" t="n"/>
      <c r="G886" s="27" t="n"/>
      <c r="H886" s="28" t="n"/>
      <c r="I886" s="4" t="n"/>
      <c r="J886" s="4" t="n"/>
      <c r="K886" s="4" t="n"/>
      <c r="L886" s="30">
        <f>IF(J886="","",J886-K886)</f>
        <v/>
      </c>
      <c r="M886" s="4" t="n"/>
      <c r="N886" s="30">
        <f>IF(L886="","",L886-M886)</f>
        <v/>
      </c>
      <c r="O886" s="31" t="n"/>
      <c r="P886" s="32">
        <f>IF(O886="","",N886 * O886)</f>
        <v/>
      </c>
      <c r="Q886" s="10">
        <f>_xlfn.XLOOKUP(C886,pcon!C:C,pcon!L:L,"")</f>
        <v/>
      </c>
      <c r="R886" s="98">
        <f>(Q886 / 80) * (O886 * 100)</f>
        <v/>
      </c>
      <c r="S886" s="31" t="n"/>
      <c r="T886" s="31" t="n"/>
      <c r="U886" s="33">
        <f>IF(N886="","",R886 * N886)</f>
        <v/>
      </c>
      <c r="V886" s="4" t="n"/>
      <c r="W886" s="33">
        <f>IF(S886&amp;U886="","",U886 * S886)</f>
        <v/>
      </c>
      <c r="X886" s="33">
        <f>IF(W886="","",U886 + W886)</f>
        <v/>
      </c>
      <c r="Y886" s="33">
        <f>IF(T886="","",U886 * T886)</f>
        <v/>
      </c>
      <c r="Z886" s="34">
        <f>IF(U886="","",X886-V886-Y886)</f>
        <v/>
      </c>
    </row>
    <row r="887">
      <c r="A887" s="25" t="n">
        <v>883</v>
      </c>
      <c r="B887" s="26">
        <f>_xlfn.XLOOKUP(C887,purchase!C:C,pcon!B:B,"")</f>
        <v/>
      </c>
      <c r="C887" s="4" t="n"/>
      <c r="D887" s="29">
        <f>_xlfn.XLOOKUP(C887,purchase!C:C,pcon!D:D,"")</f>
        <v/>
      </c>
      <c r="E887" s="29">
        <f>_xlfn.XLOOKUP(C887,purchase!C:C,pcon!E:E,"")</f>
        <v/>
      </c>
      <c r="F887" s="4" t="n"/>
      <c r="G887" s="27" t="n"/>
      <c r="H887" s="28" t="n"/>
      <c r="I887" s="4" t="n"/>
      <c r="J887" s="4" t="n"/>
      <c r="K887" s="4" t="n"/>
      <c r="L887" s="30">
        <f>IF(J887="","",J887-K887)</f>
        <v/>
      </c>
      <c r="M887" s="4" t="n"/>
      <c r="N887" s="30">
        <f>IF(L887="","",L887-M887)</f>
        <v/>
      </c>
      <c r="O887" s="31" t="n"/>
      <c r="P887" s="32">
        <f>IF(O887="","",N887 * O887)</f>
        <v/>
      </c>
      <c r="Q887" s="10">
        <f>_xlfn.XLOOKUP(C887,pcon!C:C,pcon!L:L,"")</f>
        <v/>
      </c>
      <c r="R887" s="98">
        <f>(Q887 / 80) * (O887 * 100)</f>
        <v/>
      </c>
      <c r="S887" s="31" t="n"/>
      <c r="T887" s="31" t="n"/>
      <c r="U887" s="33">
        <f>IF(N887="","",R887 * N887)</f>
        <v/>
      </c>
      <c r="V887" s="4" t="n"/>
      <c r="W887" s="33">
        <f>IF(S887&amp;U887="","",U887 * S887)</f>
        <v/>
      </c>
      <c r="X887" s="33">
        <f>IF(W887="","",U887 + W887)</f>
        <v/>
      </c>
      <c r="Y887" s="33">
        <f>IF(T887="","",U887 * T887)</f>
        <v/>
      </c>
      <c r="Z887" s="34">
        <f>IF(U887="","",X887-V887-Y887)</f>
        <v/>
      </c>
    </row>
    <row r="888">
      <c r="A888" s="25" t="n">
        <v>884</v>
      </c>
      <c r="B888" s="26">
        <f>_xlfn.XLOOKUP(C888,purchase!C:C,pcon!B:B,"")</f>
        <v/>
      </c>
      <c r="C888" s="4" t="n"/>
      <c r="D888" s="29">
        <f>_xlfn.XLOOKUP(C888,purchase!C:C,pcon!D:D,"")</f>
        <v/>
      </c>
      <c r="E888" s="29">
        <f>_xlfn.XLOOKUP(C888,purchase!C:C,pcon!E:E,"")</f>
        <v/>
      </c>
      <c r="F888" s="4" t="n"/>
      <c r="G888" s="27" t="n"/>
      <c r="H888" s="28" t="n"/>
      <c r="I888" s="4" t="n"/>
      <c r="J888" s="4" t="n"/>
      <c r="K888" s="4" t="n"/>
      <c r="L888" s="30">
        <f>IF(J888="","",J888-K888)</f>
        <v/>
      </c>
      <c r="M888" s="4" t="n"/>
      <c r="N888" s="30">
        <f>IF(L888="","",L888-M888)</f>
        <v/>
      </c>
      <c r="O888" s="31" t="n"/>
      <c r="P888" s="32">
        <f>IF(O888="","",N888 * O888)</f>
        <v/>
      </c>
      <c r="Q888" s="10">
        <f>_xlfn.XLOOKUP(C888,pcon!C:C,pcon!L:L,"")</f>
        <v/>
      </c>
      <c r="R888" s="98">
        <f>(Q888 / 80) * (O888 * 100)</f>
        <v/>
      </c>
      <c r="S888" s="31" t="n"/>
      <c r="T888" s="31" t="n"/>
      <c r="U888" s="33">
        <f>IF(N888="","",R888 * N888)</f>
        <v/>
      </c>
      <c r="V888" s="4" t="n"/>
      <c r="W888" s="33">
        <f>IF(S888&amp;U888="","",U888 * S888)</f>
        <v/>
      </c>
      <c r="X888" s="33">
        <f>IF(W888="","",U888 + W888)</f>
        <v/>
      </c>
      <c r="Y888" s="33">
        <f>IF(T888="","",U888 * T888)</f>
        <v/>
      </c>
      <c r="Z888" s="34">
        <f>IF(U888="","",X888-V888-Y888)</f>
        <v/>
      </c>
    </row>
    <row r="889">
      <c r="A889" s="25" t="n">
        <v>885</v>
      </c>
      <c r="B889" s="26">
        <f>_xlfn.XLOOKUP(C889,purchase!C:C,pcon!B:B,"")</f>
        <v/>
      </c>
      <c r="C889" s="4" t="n"/>
      <c r="D889" s="29">
        <f>_xlfn.XLOOKUP(C889,purchase!C:C,pcon!D:D,"")</f>
        <v/>
      </c>
      <c r="E889" s="29">
        <f>_xlfn.XLOOKUP(C889,purchase!C:C,pcon!E:E,"")</f>
        <v/>
      </c>
      <c r="F889" s="4" t="n"/>
      <c r="G889" s="27" t="n"/>
      <c r="H889" s="28" t="n"/>
      <c r="I889" s="4" t="n"/>
      <c r="J889" s="4" t="n"/>
      <c r="K889" s="4" t="n"/>
      <c r="L889" s="30">
        <f>IF(J889="","",J889-K889)</f>
        <v/>
      </c>
      <c r="M889" s="4" t="n"/>
      <c r="N889" s="30">
        <f>IF(L889="","",L889-M889)</f>
        <v/>
      </c>
      <c r="O889" s="31" t="n"/>
      <c r="P889" s="32">
        <f>IF(O889="","",N889 * O889)</f>
        <v/>
      </c>
      <c r="Q889" s="10">
        <f>_xlfn.XLOOKUP(C889,pcon!C:C,pcon!L:L,"")</f>
        <v/>
      </c>
      <c r="R889" s="98">
        <f>(Q889 / 80) * (O889 * 100)</f>
        <v/>
      </c>
      <c r="S889" s="31" t="n"/>
      <c r="T889" s="31" t="n"/>
      <c r="U889" s="33">
        <f>IF(N889="","",R889 * N889)</f>
        <v/>
      </c>
      <c r="V889" s="4" t="n"/>
      <c r="W889" s="33">
        <f>IF(S889&amp;U889="","",U889 * S889)</f>
        <v/>
      </c>
      <c r="X889" s="33">
        <f>IF(W889="","",U889 + W889)</f>
        <v/>
      </c>
      <c r="Y889" s="33">
        <f>IF(T889="","",U889 * T889)</f>
        <v/>
      </c>
      <c r="Z889" s="34">
        <f>IF(U889="","",X889-V889-Y889)</f>
        <v/>
      </c>
    </row>
    <row r="890">
      <c r="A890" s="25" t="n">
        <v>886</v>
      </c>
      <c r="B890" s="26">
        <f>_xlfn.XLOOKUP(C890,purchase!C:C,pcon!B:B,"")</f>
        <v/>
      </c>
      <c r="C890" s="4" t="n"/>
      <c r="D890" s="29">
        <f>_xlfn.XLOOKUP(C890,purchase!C:C,pcon!D:D,"")</f>
        <v/>
      </c>
      <c r="E890" s="29">
        <f>_xlfn.XLOOKUP(C890,purchase!C:C,pcon!E:E,"")</f>
        <v/>
      </c>
      <c r="F890" s="4" t="n"/>
      <c r="G890" s="27" t="n"/>
      <c r="H890" s="28" t="n"/>
      <c r="I890" s="4" t="n"/>
      <c r="J890" s="4" t="n"/>
      <c r="K890" s="4" t="n"/>
      <c r="L890" s="30">
        <f>IF(J890="","",J890-K890)</f>
        <v/>
      </c>
      <c r="M890" s="4" t="n"/>
      <c r="N890" s="30">
        <f>IF(L890="","",L890-M890)</f>
        <v/>
      </c>
      <c r="O890" s="31" t="n"/>
      <c r="P890" s="32">
        <f>IF(O890="","",N890 * O890)</f>
        <v/>
      </c>
      <c r="Q890" s="10">
        <f>_xlfn.XLOOKUP(C890,pcon!C:C,pcon!L:L,"")</f>
        <v/>
      </c>
      <c r="R890" s="98">
        <f>(Q890 / 80) * (O890 * 100)</f>
        <v/>
      </c>
      <c r="S890" s="31" t="n"/>
      <c r="T890" s="31" t="n"/>
      <c r="U890" s="33">
        <f>IF(N890="","",R890 * N890)</f>
        <v/>
      </c>
      <c r="V890" s="4" t="n"/>
      <c r="W890" s="33">
        <f>IF(S890&amp;U890="","",U890 * S890)</f>
        <v/>
      </c>
      <c r="X890" s="33">
        <f>IF(W890="","",U890 + W890)</f>
        <v/>
      </c>
      <c r="Y890" s="33">
        <f>IF(T890="","",U890 * T890)</f>
        <v/>
      </c>
      <c r="Z890" s="34">
        <f>IF(U890="","",X890-V890-Y890)</f>
        <v/>
      </c>
    </row>
    <row r="891">
      <c r="A891" s="25" t="n">
        <v>887</v>
      </c>
      <c r="B891" s="26">
        <f>_xlfn.XLOOKUP(C891,purchase!C:C,pcon!B:B,"")</f>
        <v/>
      </c>
      <c r="C891" s="4" t="n"/>
      <c r="D891" s="29">
        <f>_xlfn.XLOOKUP(C891,purchase!C:C,pcon!D:D,"")</f>
        <v/>
      </c>
      <c r="E891" s="29">
        <f>_xlfn.XLOOKUP(C891,purchase!C:C,pcon!E:E,"")</f>
        <v/>
      </c>
      <c r="F891" s="4" t="n"/>
      <c r="G891" s="27" t="n"/>
      <c r="H891" s="28" t="n"/>
      <c r="I891" s="4" t="n"/>
      <c r="J891" s="4" t="n"/>
      <c r="K891" s="4" t="n"/>
      <c r="L891" s="30">
        <f>IF(J891="","",J891-K891)</f>
        <v/>
      </c>
      <c r="M891" s="4" t="n"/>
      <c r="N891" s="30">
        <f>IF(L891="","",L891-M891)</f>
        <v/>
      </c>
      <c r="O891" s="31" t="n"/>
      <c r="P891" s="32">
        <f>IF(O891="","",N891 * O891)</f>
        <v/>
      </c>
      <c r="Q891" s="10">
        <f>_xlfn.XLOOKUP(C891,pcon!C:C,pcon!L:L,"")</f>
        <v/>
      </c>
      <c r="R891" s="98">
        <f>(Q891 / 80) * (O891 * 100)</f>
        <v/>
      </c>
      <c r="S891" s="31" t="n"/>
      <c r="T891" s="31" t="n"/>
      <c r="U891" s="33">
        <f>IF(N891="","",R891 * N891)</f>
        <v/>
      </c>
      <c r="V891" s="4" t="n"/>
      <c r="W891" s="33">
        <f>IF(S891&amp;U891="","",U891 * S891)</f>
        <v/>
      </c>
      <c r="X891" s="33">
        <f>IF(W891="","",U891 + W891)</f>
        <v/>
      </c>
      <c r="Y891" s="33">
        <f>IF(T891="","",U891 * T891)</f>
        <v/>
      </c>
      <c r="Z891" s="34">
        <f>IF(U891="","",X891-V891-Y891)</f>
        <v/>
      </c>
    </row>
    <row r="892">
      <c r="A892" s="25" t="n">
        <v>888</v>
      </c>
      <c r="B892" s="26">
        <f>_xlfn.XLOOKUP(C892,purchase!C:C,pcon!B:B,"")</f>
        <v/>
      </c>
      <c r="C892" s="4" t="n"/>
      <c r="D892" s="29">
        <f>_xlfn.XLOOKUP(C892,purchase!C:C,pcon!D:D,"")</f>
        <v/>
      </c>
      <c r="E892" s="29">
        <f>_xlfn.XLOOKUP(C892,purchase!C:C,pcon!E:E,"")</f>
        <v/>
      </c>
      <c r="F892" s="4" t="n"/>
      <c r="G892" s="27" t="n"/>
      <c r="H892" s="28" t="n"/>
      <c r="I892" s="4" t="n"/>
      <c r="J892" s="4" t="n"/>
      <c r="K892" s="4" t="n"/>
      <c r="L892" s="30">
        <f>IF(J892="","",J892-K892)</f>
        <v/>
      </c>
      <c r="M892" s="4" t="n"/>
      <c r="N892" s="30">
        <f>IF(L892="","",L892-M892)</f>
        <v/>
      </c>
      <c r="O892" s="31" t="n"/>
      <c r="P892" s="32">
        <f>IF(O892="","",N892 * O892)</f>
        <v/>
      </c>
      <c r="Q892" s="10">
        <f>_xlfn.XLOOKUP(C892,pcon!C:C,pcon!L:L,"")</f>
        <v/>
      </c>
      <c r="R892" s="98">
        <f>(Q892 / 80) * (O892 * 100)</f>
        <v/>
      </c>
      <c r="S892" s="31" t="n"/>
      <c r="T892" s="31" t="n"/>
      <c r="U892" s="33">
        <f>IF(N892="","",R892 * N892)</f>
        <v/>
      </c>
      <c r="V892" s="4" t="n"/>
      <c r="W892" s="33">
        <f>IF(S892&amp;U892="","",U892 * S892)</f>
        <v/>
      </c>
      <c r="X892" s="33">
        <f>IF(W892="","",U892 + W892)</f>
        <v/>
      </c>
      <c r="Y892" s="33">
        <f>IF(T892="","",U892 * T892)</f>
        <v/>
      </c>
      <c r="Z892" s="34">
        <f>IF(U892="","",X892-V892-Y892)</f>
        <v/>
      </c>
    </row>
    <row r="893">
      <c r="A893" s="25" t="n">
        <v>889</v>
      </c>
      <c r="B893" s="26">
        <f>_xlfn.XLOOKUP(C893,purchase!C:C,pcon!B:B,"")</f>
        <v/>
      </c>
      <c r="C893" s="4" t="n"/>
      <c r="D893" s="29">
        <f>_xlfn.XLOOKUP(C893,purchase!C:C,pcon!D:D,"")</f>
        <v/>
      </c>
      <c r="E893" s="29">
        <f>_xlfn.XLOOKUP(C893,purchase!C:C,pcon!E:E,"")</f>
        <v/>
      </c>
      <c r="F893" s="4" t="n"/>
      <c r="G893" s="27" t="n"/>
      <c r="H893" s="28" t="n"/>
      <c r="I893" s="4" t="n"/>
      <c r="J893" s="4" t="n"/>
      <c r="K893" s="4" t="n"/>
      <c r="L893" s="30">
        <f>IF(J893="","",J893-K893)</f>
        <v/>
      </c>
      <c r="M893" s="4" t="n"/>
      <c r="N893" s="30">
        <f>IF(L893="","",L893-M893)</f>
        <v/>
      </c>
      <c r="O893" s="31" t="n"/>
      <c r="P893" s="32">
        <f>IF(O893="","",N893 * O893)</f>
        <v/>
      </c>
      <c r="Q893" s="10">
        <f>_xlfn.XLOOKUP(C893,pcon!C:C,pcon!L:L,"")</f>
        <v/>
      </c>
      <c r="R893" s="98">
        <f>(Q893 / 80) * (O893 * 100)</f>
        <v/>
      </c>
      <c r="S893" s="31" t="n"/>
      <c r="T893" s="31" t="n"/>
      <c r="U893" s="33">
        <f>IF(N893="","",R893 * N893)</f>
        <v/>
      </c>
      <c r="V893" s="4" t="n"/>
      <c r="W893" s="33">
        <f>IF(S893&amp;U893="","",U893 * S893)</f>
        <v/>
      </c>
      <c r="X893" s="33">
        <f>IF(W893="","",U893 + W893)</f>
        <v/>
      </c>
      <c r="Y893" s="33">
        <f>IF(T893="","",U893 * T893)</f>
        <v/>
      </c>
      <c r="Z893" s="34">
        <f>IF(U893="","",X893-V893-Y893)</f>
        <v/>
      </c>
    </row>
    <row r="894">
      <c r="A894" s="25" t="n">
        <v>890</v>
      </c>
      <c r="B894" s="26">
        <f>_xlfn.XLOOKUP(C894,purchase!C:C,pcon!B:B,"")</f>
        <v/>
      </c>
      <c r="C894" s="4" t="n"/>
      <c r="D894" s="29">
        <f>_xlfn.XLOOKUP(C894,purchase!C:C,pcon!D:D,"")</f>
        <v/>
      </c>
      <c r="E894" s="29">
        <f>_xlfn.XLOOKUP(C894,purchase!C:C,pcon!E:E,"")</f>
        <v/>
      </c>
      <c r="F894" s="4" t="n"/>
      <c r="G894" s="27" t="n"/>
      <c r="H894" s="28" t="n"/>
      <c r="I894" s="4" t="n"/>
      <c r="J894" s="4" t="n"/>
      <c r="K894" s="4" t="n"/>
      <c r="L894" s="30">
        <f>IF(J894="","",J894-K894)</f>
        <v/>
      </c>
      <c r="M894" s="4" t="n"/>
      <c r="N894" s="30">
        <f>IF(L894="","",L894-M894)</f>
        <v/>
      </c>
      <c r="O894" s="31" t="n"/>
      <c r="P894" s="32">
        <f>IF(O894="","",N894 * O894)</f>
        <v/>
      </c>
      <c r="Q894" s="10">
        <f>_xlfn.XLOOKUP(C894,pcon!C:C,pcon!L:L,"")</f>
        <v/>
      </c>
      <c r="R894" s="98">
        <f>(Q894 / 80) * (O894 * 100)</f>
        <v/>
      </c>
      <c r="S894" s="31" t="n"/>
      <c r="T894" s="31" t="n"/>
      <c r="U894" s="33">
        <f>IF(N894="","",R894 * N894)</f>
        <v/>
      </c>
      <c r="V894" s="4" t="n"/>
      <c r="W894" s="33">
        <f>IF(S894&amp;U894="","",U894 * S894)</f>
        <v/>
      </c>
      <c r="X894" s="33">
        <f>IF(W894="","",U894 + W894)</f>
        <v/>
      </c>
      <c r="Y894" s="33">
        <f>IF(T894="","",U894 * T894)</f>
        <v/>
      </c>
      <c r="Z894" s="34">
        <f>IF(U894="","",X894-V894-Y894)</f>
        <v/>
      </c>
    </row>
    <row r="895">
      <c r="A895" s="25" t="n">
        <v>891</v>
      </c>
      <c r="B895" s="26">
        <f>_xlfn.XLOOKUP(C895,purchase!C:C,pcon!B:B,"")</f>
        <v/>
      </c>
      <c r="C895" s="4" t="n"/>
      <c r="D895" s="29">
        <f>_xlfn.XLOOKUP(C895,purchase!C:C,pcon!D:D,"")</f>
        <v/>
      </c>
      <c r="E895" s="29">
        <f>_xlfn.XLOOKUP(C895,purchase!C:C,pcon!E:E,"")</f>
        <v/>
      </c>
      <c r="F895" s="4" t="n"/>
      <c r="G895" s="27" t="n"/>
      <c r="H895" s="28" t="n"/>
      <c r="I895" s="4" t="n"/>
      <c r="J895" s="4" t="n"/>
      <c r="K895" s="4" t="n"/>
      <c r="L895" s="30">
        <f>IF(J895="","",J895-K895)</f>
        <v/>
      </c>
      <c r="M895" s="4" t="n"/>
      <c r="N895" s="30">
        <f>IF(L895="","",L895-M895)</f>
        <v/>
      </c>
      <c r="O895" s="31" t="n"/>
      <c r="P895" s="32">
        <f>IF(O895="","",N895 * O895)</f>
        <v/>
      </c>
      <c r="Q895" s="10">
        <f>_xlfn.XLOOKUP(C895,pcon!C:C,pcon!L:L,"")</f>
        <v/>
      </c>
      <c r="R895" s="98">
        <f>(Q895 / 80) * (O895 * 100)</f>
        <v/>
      </c>
      <c r="S895" s="31" t="n"/>
      <c r="T895" s="31" t="n"/>
      <c r="U895" s="33">
        <f>IF(N895="","",R895 * N895)</f>
        <v/>
      </c>
      <c r="V895" s="4" t="n"/>
      <c r="W895" s="33">
        <f>IF(S895&amp;U895="","",U895 * S895)</f>
        <v/>
      </c>
      <c r="X895" s="33">
        <f>IF(W895="","",U895 + W895)</f>
        <v/>
      </c>
      <c r="Y895" s="33">
        <f>IF(T895="","",U895 * T895)</f>
        <v/>
      </c>
      <c r="Z895" s="34">
        <f>IF(U895="","",X895-V895-Y895)</f>
        <v/>
      </c>
    </row>
    <row r="896">
      <c r="A896" s="25" t="n">
        <v>892</v>
      </c>
      <c r="B896" s="26">
        <f>_xlfn.XLOOKUP(C896,purchase!C:C,pcon!B:B,"")</f>
        <v/>
      </c>
      <c r="C896" s="4" t="n"/>
      <c r="D896" s="29">
        <f>_xlfn.XLOOKUP(C896,purchase!C:C,pcon!D:D,"")</f>
        <v/>
      </c>
      <c r="E896" s="29">
        <f>_xlfn.XLOOKUP(C896,purchase!C:C,pcon!E:E,"")</f>
        <v/>
      </c>
      <c r="F896" s="4" t="n"/>
      <c r="G896" s="27" t="n"/>
      <c r="H896" s="28" t="n"/>
      <c r="I896" s="4" t="n"/>
      <c r="J896" s="4" t="n"/>
      <c r="K896" s="4" t="n"/>
      <c r="L896" s="30">
        <f>IF(J896="","",J896-K896)</f>
        <v/>
      </c>
      <c r="M896" s="4" t="n"/>
      <c r="N896" s="30">
        <f>IF(L896="","",L896-M896)</f>
        <v/>
      </c>
      <c r="O896" s="31" t="n"/>
      <c r="P896" s="32">
        <f>IF(O896="","",N896 * O896)</f>
        <v/>
      </c>
      <c r="Q896" s="10">
        <f>_xlfn.XLOOKUP(C896,pcon!C:C,pcon!L:L,"")</f>
        <v/>
      </c>
      <c r="R896" s="98">
        <f>(Q896 / 80) * (O896 * 100)</f>
        <v/>
      </c>
      <c r="S896" s="31" t="n"/>
      <c r="T896" s="31" t="n"/>
      <c r="U896" s="33">
        <f>IF(N896="","",R896 * N896)</f>
        <v/>
      </c>
      <c r="V896" s="4" t="n"/>
      <c r="W896" s="33">
        <f>IF(S896&amp;U896="","",U896 * S896)</f>
        <v/>
      </c>
      <c r="X896" s="33">
        <f>IF(W896="","",U896 + W896)</f>
        <v/>
      </c>
      <c r="Y896" s="33">
        <f>IF(T896="","",U896 * T896)</f>
        <v/>
      </c>
      <c r="Z896" s="34">
        <f>IF(U896="","",X896-V896-Y896)</f>
        <v/>
      </c>
    </row>
    <row r="897">
      <c r="A897" s="25" t="n">
        <v>893</v>
      </c>
      <c r="B897" s="26">
        <f>_xlfn.XLOOKUP(C897,purchase!C:C,pcon!B:B,"")</f>
        <v/>
      </c>
      <c r="C897" s="4" t="n"/>
      <c r="D897" s="29">
        <f>_xlfn.XLOOKUP(C897,purchase!C:C,pcon!D:D,"")</f>
        <v/>
      </c>
      <c r="E897" s="29">
        <f>_xlfn.XLOOKUP(C897,purchase!C:C,pcon!E:E,"")</f>
        <v/>
      </c>
      <c r="F897" s="4" t="n"/>
      <c r="G897" s="27" t="n"/>
      <c r="H897" s="28" t="n"/>
      <c r="I897" s="4" t="n"/>
      <c r="J897" s="4" t="n"/>
      <c r="K897" s="4" t="n"/>
      <c r="L897" s="30">
        <f>IF(J897="","",J897-K897)</f>
        <v/>
      </c>
      <c r="M897" s="4" t="n"/>
      <c r="N897" s="30">
        <f>IF(L897="","",L897-M897)</f>
        <v/>
      </c>
      <c r="O897" s="31" t="n"/>
      <c r="P897" s="32">
        <f>IF(O897="","",N897 * O897)</f>
        <v/>
      </c>
      <c r="Q897" s="10">
        <f>_xlfn.XLOOKUP(C897,pcon!C:C,pcon!L:L,"")</f>
        <v/>
      </c>
      <c r="R897" s="98">
        <f>(Q897 / 80) * (O897 * 100)</f>
        <v/>
      </c>
      <c r="S897" s="31" t="n"/>
      <c r="T897" s="31" t="n"/>
      <c r="U897" s="33">
        <f>IF(N897="","",R897 * N897)</f>
        <v/>
      </c>
      <c r="V897" s="4" t="n"/>
      <c r="W897" s="33">
        <f>IF(S897&amp;U897="","",U897 * S897)</f>
        <v/>
      </c>
      <c r="X897" s="33">
        <f>IF(W897="","",U897 + W897)</f>
        <v/>
      </c>
      <c r="Y897" s="33">
        <f>IF(T897="","",U897 * T897)</f>
        <v/>
      </c>
      <c r="Z897" s="34">
        <f>IF(U897="","",X897-V897-Y897)</f>
        <v/>
      </c>
    </row>
    <row r="898">
      <c r="A898" s="25" t="n">
        <v>894</v>
      </c>
      <c r="B898" s="26">
        <f>_xlfn.XLOOKUP(C898,purchase!C:C,pcon!B:B,"")</f>
        <v/>
      </c>
      <c r="C898" s="4" t="n"/>
      <c r="D898" s="29">
        <f>_xlfn.XLOOKUP(C898,purchase!C:C,pcon!D:D,"")</f>
        <v/>
      </c>
      <c r="E898" s="29">
        <f>_xlfn.XLOOKUP(C898,purchase!C:C,pcon!E:E,"")</f>
        <v/>
      </c>
      <c r="F898" s="4" t="n"/>
      <c r="G898" s="27" t="n"/>
      <c r="H898" s="28" t="n"/>
      <c r="I898" s="4" t="n"/>
      <c r="J898" s="4" t="n"/>
      <c r="K898" s="4" t="n"/>
      <c r="L898" s="30">
        <f>IF(J898="","",J898-K898)</f>
        <v/>
      </c>
      <c r="M898" s="4" t="n"/>
      <c r="N898" s="30">
        <f>IF(L898="","",L898-M898)</f>
        <v/>
      </c>
      <c r="O898" s="31" t="n"/>
      <c r="P898" s="32">
        <f>IF(O898="","",N898 * O898)</f>
        <v/>
      </c>
      <c r="Q898" s="10">
        <f>_xlfn.XLOOKUP(C898,pcon!C:C,pcon!L:L,"")</f>
        <v/>
      </c>
      <c r="R898" s="98">
        <f>(Q898 / 80) * (O898 * 100)</f>
        <v/>
      </c>
      <c r="S898" s="31" t="n"/>
      <c r="T898" s="31" t="n"/>
      <c r="U898" s="33">
        <f>IF(N898="","",R898 * N898)</f>
        <v/>
      </c>
      <c r="V898" s="4" t="n"/>
      <c r="W898" s="33">
        <f>IF(S898&amp;U898="","",U898 * S898)</f>
        <v/>
      </c>
      <c r="X898" s="33">
        <f>IF(W898="","",U898 + W898)</f>
        <v/>
      </c>
      <c r="Y898" s="33">
        <f>IF(T898="","",U898 * T898)</f>
        <v/>
      </c>
      <c r="Z898" s="34">
        <f>IF(U898="","",X898-V898-Y898)</f>
        <v/>
      </c>
    </row>
    <row r="899">
      <c r="A899" s="25" t="n">
        <v>895</v>
      </c>
      <c r="B899" s="26">
        <f>_xlfn.XLOOKUP(C899,purchase!C:C,pcon!B:B,"")</f>
        <v/>
      </c>
      <c r="C899" s="4" t="n"/>
      <c r="D899" s="29">
        <f>_xlfn.XLOOKUP(C899,purchase!C:C,pcon!D:D,"")</f>
        <v/>
      </c>
      <c r="E899" s="29">
        <f>_xlfn.XLOOKUP(C899,purchase!C:C,pcon!E:E,"")</f>
        <v/>
      </c>
      <c r="F899" s="4" t="n"/>
      <c r="G899" s="27" t="n"/>
      <c r="H899" s="28" t="n"/>
      <c r="I899" s="4" t="n"/>
      <c r="J899" s="4" t="n"/>
      <c r="K899" s="4" t="n"/>
      <c r="L899" s="30">
        <f>IF(J899="","",J899-K899)</f>
        <v/>
      </c>
      <c r="M899" s="4" t="n"/>
      <c r="N899" s="30">
        <f>IF(L899="","",L899-M899)</f>
        <v/>
      </c>
      <c r="O899" s="31" t="n"/>
      <c r="P899" s="32">
        <f>IF(O899="","",N899 * O899)</f>
        <v/>
      </c>
      <c r="Q899" s="10">
        <f>_xlfn.XLOOKUP(C899,pcon!C:C,pcon!L:L,"")</f>
        <v/>
      </c>
      <c r="R899" s="98">
        <f>(Q899 / 80) * (O899 * 100)</f>
        <v/>
      </c>
      <c r="S899" s="31" t="n"/>
      <c r="T899" s="31" t="n"/>
      <c r="U899" s="33">
        <f>IF(N899="","",R899 * N899)</f>
        <v/>
      </c>
      <c r="V899" s="4" t="n"/>
      <c r="W899" s="33">
        <f>IF(S899&amp;U899="","",U899 * S899)</f>
        <v/>
      </c>
      <c r="X899" s="33">
        <f>IF(W899="","",U899 + W899)</f>
        <v/>
      </c>
      <c r="Y899" s="33">
        <f>IF(T899="","",U899 * T899)</f>
        <v/>
      </c>
      <c r="Z899" s="34">
        <f>IF(U899="","",X899-V899-Y899)</f>
        <v/>
      </c>
    </row>
    <row r="900">
      <c r="A900" s="25" t="n">
        <v>896</v>
      </c>
      <c r="B900" s="26">
        <f>_xlfn.XLOOKUP(C900,purchase!C:C,pcon!B:B,"")</f>
        <v/>
      </c>
      <c r="C900" s="4" t="n"/>
      <c r="D900" s="29">
        <f>_xlfn.XLOOKUP(C900,purchase!C:C,pcon!D:D,"")</f>
        <v/>
      </c>
      <c r="E900" s="29">
        <f>_xlfn.XLOOKUP(C900,purchase!C:C,pcon!E:E,"")</f>
        <v/>
      </c>
      <c r="F900" s="4" t="n"/>
      <c r="G900" s="27" t="n"/>
      <c r="H900" s="28" t="n"/>
      <c r="I900" s="4" t="n"/>
      <c r="J900" s="4" t="n"/>
      <c r="K900" s="4" t="n"/>
      <c r="L900" s="30">
        <f>IF(J900="","",J900-K900)</f>
        <v/>
      </c>
      <c r="M900" s="4" t="n"/>
      <c r="N900" s="30">
        <f>IF(L900="","",L900-M900)</f>
        <v/>
      </c>
      <c r="O900" s="31" t="n"/>
      <c r="P900" s="32">
        <f>IF(O900="","",N900 * O900)</f>
        <v/>
      </c>
      <c r="Q900" s="10">
        <f>_xlfn.XLOOKUP(C900,pcon!C:C,pcon!L:L,"")</f>
        <v/>
      </c>
      <c r="R900" s="98">
        <f>(Q900 / 80) * (O900 * 100)</f>
        <v/>
      </c>
      <c r="S900" s="31" t="n"/>
      <c r="T900" s="31" t="n"/>
      <c r="U900" s="33">
        <f>IF(N900="","",R900 * N900)</f>
        <v/>
      </c>
      <c r="V900" s="4" t="n"/>
      <c r="W900" s="33">
        <f>IF(S900&amp;U900="","",U900 * S900)</f>
        <v/>
      </c>
      <c r="X900" s="33">
        <f>IF(W900="","",U900 + W900)</f>
        <v/>
      </c>
      <c r="Y900" s="33">
        <f>IF(T900="","",U900 * T900)</f>
        <v/>
      </c>
      <c r="Z900" s="34">
        <f>IF(U900="","",X900-V900-Y900)</f>
        <v/>
      </c>
    </row>
    <row r="901">
      <c r="A901" s="25" t="n">
        <v>897</v>
      </c>
      <c r="B901" s="26">
        <f>_xlfn.XLOOKUP(C901,purchase!C:C,pcon!B:B,"")</f>
        <v/>
      </c>
      <c r="C901" s="4" t="n"/>
      <c r="D901" s="29">
        <f>_xlfn.XLOOKUP(C901,purchase!C:C,pcon!D:D,"")</f>
        <v/>
      </c>
      <c r="E901" s="29">
        <f>_xlfn.XLOOKUP(C901,purchase!C:C,pcon!E:E,"")</f>
        <v/>
      </c>
      <c r="F901" s="4" t="n"/>
      <c r="G901" s="27" t="n"/>
      <c r="H901" s="28" t="n"/>
      <c r="I901" s="4" t="n"/>
      <c r="J901" s="4" t="n"/>
      <c r="K901" s="4" t="n"/>
      <c r="L901" s="30">
        <f>IF(J901="","",J901-K901)</f>
        <v/>
      </c>
      <c r="M901" s="4" t="n"/>
      <c r="N901" s="30">
        <f>IF(L901="","",L901-M901)</f>
        <v/>
      </c>
      <c r="O901" s="31" t="n"/>
      <c r="P901" s="32">
        <f>IF(O901="","",N901 * O901)</f>
        <v/>
      </c>
      <c r="Q901" s="10">
        <f>_xlfn.XLOOKUP(C901,pcon!C:C,pcon!L:L,"")</f>
        <v/>
      </c>
      <c r="R901" s="98">
        <f>(Q901 / 80) * (O901 * 100)</f>
        <v/>
      </c>
      <c r="S901" s="31" t="n"/>
      <c r="T901" s="31" t="n"/>
      <c r="U901" s="33">
        <f>IF(N901="","",R901 * N901)</f>
        <v/>
      </c>
      <c r="V901" s="4" t="n"/>
      <c r="W901" s="33">
        <f>IF(S901&amp;U901="","",U901 * S901)</f>
        <v/>
      </c>
      <c r="X901" s="33">
        <f>IF(W901="","",U901 + W901)</f>
        <v/>
      </c>
      <c r="Y901" s="33">
        <f>IF(T901="","",U901 * T901)</f>
        <v/>
      </c>
      <c r="Z901" s="34">
        <f>IF(U901="","",X901-V901-Y901)</f>
        <v/>
      </c>
    </row>
    <row r="902">
      <c r="A902" s="25" t="n">
        <v>898</v>
      </c>
      <c r="B902" s="26">
        <f>_xlfn.XLOOKUP(C902,purchase!C:C,pcon!B:B,"")</f>
        <v/>
      </c>
      <c r="C902" s="4" t="n"/>
      <c r="D902" s="29">
        <f>_xlfn.XLOOKUP(C902,purchase!C:C,pcon!D:D,"")</f>
        <v/>
      </c>
      <c r="E902" s="29">
        <f>_xlfn.XLOOKUP(C902,purchase!C:C,pcon!E:E,"")</f>
        <v/>
      </c>
      <c r="F902" s="4" t="n"/>
      <c r="G902" s="27" t="n"/>
      <c r="H902" s="28" t="n"/>
      <c r="I902" s="4" t="n"/>
      <c r="J902" s="4" t="n"/>
      <c r="K902" s="4" t="n"/>
      <c r="L902" s="30">
        <f>IF(J902="","",J902-K902)</f>
        <v/>
      </c>
      <c r="M902" s="4" t="n"/>
      <c r="N902" s="30">
        <f>IF(L902="","",L902-M902)</f>
        <v/>
      </c>
      <c r="O902" s="31" t="n"/>
      <c r="P902" s="32">
        <f>IF(O902="","",N902 * O902)</f>
        <v/>
      </c>
      <c r="Q902" s="10">
        <f>_xlfn.XLOOKUP(C902,pcon!C:C,pcon!L:L,"")</f>
        <v/>
      </c>
      <c r="R902" s="98">
        <f>(Q902 / 80) * (O902 * 100)</f>
        <v/>
      </c>
      <c r="S902" s="31" t="n"/>
      <c r="T902" s="31" t="n"/>
      <c r="U902" s="33">
        <f>IF(N902="","",R902 * N902)</f>
        <v/>
      </c>
      <c r="V902" s="4" t="n"/>
      <c r="W902" s="33">
        <f>IF(S902&amp;U902="","",U902 * S902)</f>
        <v/>
      </c>
      <c r="X902" s="33">
        <f>IF(W902="","",U902 + W902)</f>
        <v/>
      </c>
      <c r="Y902" s="33">
        <f>IF(T902="","",U902 * T902)</f>
        <v/>
      </c>
      <c r="Z902" s="34">
        <f>IF(U902="","",X902-V902-Y902)</f>
        <v/>
      </c>
    </row>
    <row r="903">
      <c r="A903" s="25" t="n">
        <v>899</v>
      </c>
      <c r="B903" s="26">
        <f>_xlfn.XLOOKUP(C903,purchase!C:C,pcon!B:B,"")</f>
        <v/>
      </c>
      <c r="C903" s="4" t="n"/>
      <c r="D903" s="29">
        <f>_xlfn.XLOOKUP(C903,purchase!C:C,pcon!D:D,"")</f>
        <v/>
      </c>
      <c r="E903" s="29">
        <f>_xlfn.XLOOKUP(C903,purchase!C:C,pcon!E:E,"")</f>
        <v/>
      </c>
      <c r="F903" s="4" t="n"/>
      <c r="G903" s="27" t="n"/>
      <c r="H903" s="28" t="n"/>
      <c r="I903" s="4" t="n"/>
      <c r="J903" s="4" t="n"/>
      <c r="K903" s="4" t="n"/>
      <c r="L903" s="30">
        <f>IF(J903="","",J903-K903)</f>
        <v/>
      </c>
      <c r="M903" s="4" t="n"/>
      <c r="N903" s="30">
        <f>IF(L903="","",L903-M903)</f>
        <v/>
      </c>
      <c r="O903" s="31" t="n"/>
      <c r="P903" s="32">
        <f>IF(O903="","",N903 * O903)</f>
        <v/>
      </c>
      <c r="Q903" s="10">
        <f>_xlfn.XLOOKUP(C903,pcon!C:C,pcon!L:L,"")</f>
        <v/>
      </c>
      <c r="R903" s="98">
        <f>(Q903 / 80) * (O903 * 100)</f>
        <v/>
      </c>
      <c r="S903" s="31" t="n"/>
      <c r="T903" s="31" t="n"/>
      <c r="U903" s="33">
        <f>IF(N903="","",R903 * N903)</f>
        <v/>
      </c>
      <c r="V903" s="4" t="n"/>
      <c r="W903" s="33">
        <f>IF(S903&amp;U903="","",U903 * S903)</f>
        <v/>
      </c>
      <c r="X903" s="33">
        <f>IF(W903="","",U903 + W903)</f>
        <v/>
      </c>
      <c r="Y903" s="33">
        <f>IF(T903="","",U903 * T903)</f>
        <v/>
      </c>
      <c r="Z903" s="34">
        <f>IF(U903="","",X903-V903-Y903)</f>
        <v/>
      </c>
    </row>
    <row r="904">
      <c r="A904" s="25" t="n">
        <v>900</v>
      </c>
      <c r="B904" s="26">
        <f>_xlfn.XLOOKUP(C904,purchase!C:C,pcon!B:B,"")</f>
        <v/>
      </c>
      <c r="C904" s="4" t="n"/>
      <c r="D904" s="29">
        <f>_xlfn.XLOOKUP(C904,purchase!C:C,pcon!D:D,"")</f>
        <v/>
      </c>
      <c r="E904" s="29">
        <f>_xlfn.XLOOKUP(C904,purchase!C:C,pcon!E:E,"")</f>
        <v/>
      </c>
      <c r="F904" s="4" t="n"/>
      <c r="G904" s="27" t="n"/>
      <c r="H904" s="28" t="n"/>
      <c r="I904" s="4" t="n"/>
      <c r="J904" s="4" t="n"/>
      <c r="K904" s="4" t="n"/>
      <c r="L904" s="30">
        <f>IF(J904="","",J904-K904)</f>
        <v/>
      </c>
      <c r="M904" s="4" t="n"/>
      <c r="N904" s="30">
        <f>IF(L904="","",L904-M904)</f>
        <v/>
      </c>
      <c r="O904" s="31" t="n"/>
      <c r="P904" s="32">
        <f>IF(O904="","",N904 * O904)</f>
        <v/>
      </c>
      <c r="Q904" s="10">
        <f>_xlfn.XLOOKUP(C904,pcon!C:C,pcon!L:L,"")</f>
        <v/>
      </c>
      <c r="R904" s="98">
        <f>(Q904 / 80) * (O904 * 100)</f>
        <v/>
      </c>
      <c r="S904" s="31" t="n"/>
      <c r="T904" s="31" t="n"/>
      <c r="U904" s="33">
        <f>IF(N904="","",R904 * N904)</f>
        <v/>
      </c>
      <c r="V904" s="4" t="n"/>
      <c r="W904" s="33">
        <f>IF(S904&amp;U904="","",U904 * S904)</f>
        <v/>
      </c>
      <c r="X904" s="33">
        <f>IF(W904="","",U904 + W904)</f>
        <v/>
      </c>
      <c r="Y904" s="33">
        <f>IF(T904="","",U904 * T904)</f>
        <v/>
      </c>
      <c r="Z904" s="34">
        <f>IF(U904="","",X904-V904-Y904)</f>
        <v/>
      </c>
    </row>
    <row r="905">
      <c r="A905" s="25" t="n">
        <v>901</v>
      </c>
      <c r="B905" s="26">
        <f>_xlfn.XLOOKUP(C905,purchase!C:C,pcon!B:B,"")</f>
        <v/>
      </c>
      <c r="C905" s="4" t="n"/>
      <c r="D905" s="29">
        <f>_xlfn.XLOOKUP(C905,purchase!C:C,pcon!D:D,"")</f>
        <v/>
      </c>
      <c r="E905" s="29">
        <f>_xlfn.XLOOKUP(C905,purchase!C:C,pcon!E:E,"")</f>
        <v/>
      </c>
      <c r="F905" s="4" t="n"/>
      <c r="G905" s="27" t="n"/>
      <c r="H905" s="28" t="n"/>
      <c r="I905" s="4" t="n"/>
      <c r="J905" s="4" t="n"/>
      <c r="K905" s="4" t="n"/>
      <c r="L905" s="30">
        <f>IF(J905="","",J905-K905)</f>
        <v/>
      </c>
      <c r="M905" s="4" t="n"/>
      <c r="N905" s="30">
        <f>IF(L905="","",L905-M905)</f>
        <v/>
      </c>
      <c r="O905" s="31" t="n"/>
      <c r="P905" s="32">
        <f>IF(O905="","",N905 * O905)</f>
        <v/>
      </c>
      <c r="Q905" s="10">
        <f>_xlfn.XLOOKUP(C905,pcon!C:C,pcon!L:L,"")</f>
        <v/>
      </c>
      <c r="R905" s="98">
        <f>(Q905 / 80) * (O905 * 100)</f>
        <v/>
      </c>
      <c r="S905" s="31" t="n"/>
      <c r="T905" s="31" t="n"/>
      <c r="U905" s="33">
        <f>IF(N905="","",R905 * N905)</f>
        <v/>
      </c>
      <c r="V905" s="4" t="n"/>
      <c r="W905" s="33">
        <f>IF(S905&amp;U905="","",U905 * S905)</f>
        <v/>
      </c>
      <c r="X905" s="33">
        <f>IF(W905="","",U905 + W905)</f>
        <v/>
      </c>
      <c r="Y905" s="33">
        <f>IF(T905="","",U905 * T905)</f>
        <v/>
      </c>
      <c r="Z905" s="34">
        <f>IF(U905="","",X905-V905-Y905)</f>
        <v/>
      </c>
    </row>
    <row r="906">
      <c r="A906" s="25" t="n">
        <v>902</v>
      </c>
      <c r="B906" s="26">
        <f>_xlfn.XLOOKUP(C906,purchase!C:C,pcon!B:B,"")</f>
        <v/>
      </c>
      <c r="C906" s="4" t="n"/>
      <c r="D906" s="29">
        <f>_xlfn.XLOOKUP(C906,purchase!C:C,pcon!D:D,"")</f>
        <v/>
      </c>
      <c r="E906" s="29">
        <f>_xlfn.XLOOKUP(C906,purchase!C:C,pcon!E:E,"")</f>
        <v/>
      </c>
      <c r="F906" s="4" t="n"/>
      <c r="G906" s="27" t="n"/>
      <c r="H906" s="28" t="n"/>
      <c r="I906" s="4" t="n"/>
      <c r="J906" s="4" t="n"/>
      <c r="K906" s="4" t="n"/>
      <c r="L906" s="30">
        <f>IF(J906="","",J906-K906)</f>
        <v/>
      </c>
      <c r="M906" s="4" t="n"/>
      <c r="N906" s="30">
        <f>IF(L906="","",L906-M906)</f>
        <v/>
      </c>
      <c r="O906" s="31" t="n"/>
      <c r="P906" s="32">
        <f>IF(O906="","",N906 * O906)</f>
        <v/>
      </c>
      <c r="Q906" s="10">
        <f>_xlfn.XLOOKUP(C906,pcon!C:C,pcon!L:L,"")</f>
        <v/>
      </c>
      <c r="R906" s="98">
        <f>(Q906 / 80) * (O906 * 100)</f>
        <v/>
      </c>
      <c r="S906" s="31" t="n"/>
      <c r="T906" s="31" t="n"/>
      <c r="U906" s="33">
        <f>IF(N906="","",R906 * N906)</f>
        <v/>
      </c>
      <c r="V906" s="4" t="n"/>
      <c r="W906" s="33">
        <f>IF(S906&amp;U906="","",U906 * S906)</f>
        <v/>
      </c>
      <c r="X906" s="33">
        <f>IF(W906="","",U906 + W906)</f>
        <v/>
      </c>
      <c r="Y906" s="33">
        <f>IF(T906="","",U906 * T906)</f>
        <v/>
      </c>
      <c r="Z906" s="34">
        <f>IF(U906="","",X906-V906-Y906)</f>
        <v/>
      </c>
    </row>
    <row r="907">
      <c r="A907" s="25" t="n">
        <v>903</v>
      </c>
      <c r="B907" s="26">
        <f>_xlfn.XLOOKUP(C907,purchase!C:C,pcon!B:B,"")</f>
        <v/>
      </c>
      <c r="C907" s="4" t="n"/>
      <c r="D907" s="29">
        <f>_xlfn.XLOOKUP(C907,purchase!C:C,pcon!D:D,"")</f>
        <v/>
      </c>
      <c r="E907" s="29">
        <f>_xlfn.XLOOKUP(C907,purchase!C:C,pcon!E:E,"")</f>
        <v/>
      </c>
      <c r="F907" s="4" t="n"/>
      <c r="G907" s="27" t="n"/>
      <c r="H907" s="28" t="n"/>
      <c r="I907" s="4" t="n"/>
      <c r="J907" s="4" t="n"/>
      <c r="K907" s="4" t="n"/>
      <c r="L907" s="30">
        <f>IF(J907="","",J907-K907)</f>
        <v/>
      </c>
      <c r="M907" s="4" t="n"/>
      <c r="N907" s="30">
        <f>IF(L907="","",L907-M907)</f>
        <v/>
      </c>
      <c r="O907" s="31" t="n"/>
      <c r="P907" s="32">
        <f>IF(O907="","",N907 * O907)</f>
        <v/>
      </c>
      <c r="Q907" s="10">
        <f>_xlfn.XLOOKUP(C907,pcon!C:C,pcon!L:L,"")</f>
        <v/>
      </c>
      <c r="R907" s="98">
        <f>(Q907 / 80) * (O907 * 100)</f>
        <v/>
      </c>
      <c r="S907" s="31" t="n"/>
      <c r="T907" s="31" t="n"/>
      <c r="U907" s="33">
        <f>IF(N907="","",R907 * N907)</f>
        <v/>
      </c>
      <c r="V907" s="4" t="n"/>
      <c r="W907" s="33">
        <f>IF(S907&amp;U907="","",U907 * S907)</f>
        <v/>
      </c>
      <c r="X907" s="33">
        <f>IF(W907="","",U907 + W907)</f>
        <v/>
      </c>
      <c r="Y907" s="33">
        <f>IF(T907="","",U907 * T907)</f>
        <v/>
      </c>
      <c r="Z907" s="34">
        <f>IF(U907="","",X907-V907-Y907)</f>
        <v/>
      </c>
    </row>
    <row r="908">
      <c r="A908" s="25" t="n">
        <v>904</v>
      </c>
      <c r="B908" s="26">
        <f>_xlfn.XLOOKUP(C908,purchase!C:C,pcon!B:B,"")</f>
        <v/>
      </c>
      <c r="C908" s="4" t="n"/>
      <c r="D908" s="29">
        <f>_xlfn.XLOOKUP(C908,purchase!C:C,pcon!D:D,"")</f>
        <v/>
      </c>
      <c r="E908" s="29">
        <f>_xlfn.XLOOKUP(C908,purchase!C:C,pcon!E:E,"")</f>
        <v/>
      </c>
      <c r="F908" s="4" t="n"/>
      <c r="G908" s="27" t="n"/>
      <c r="H908" s="28" t="n"/>
      <c r="I908" s="4" t="n"/>
      <c r="J908" s="4" t="n"/>
      <c r="K908" s="4" t="n"/>
      <c r="L908" s="30">
        <f>IF(J908="","",J908-K908)</f>
        <v/>
      </c>
      <c r="M908" s="4" t="n"/>
      <c r="N908" s="30">
        <f>IF(L908="","",L908-M908)</f>
        <v/>
      </c>
      <c r="O908" s="31" t="n"/>
      <c r="P908" s="32">
        <f>IF(O908="","",N908 * O908)</f>
        <v/>
      </c>
      <c r="Q908" s="10">
        <f>_xlfn.XLOOKUP(C908,pcon!C:C,pcon!L:L,"")</f>
        <v/>
      </c>
      <c r="R908" s="98">
        <f>(Q908 / 80) * (O908 * 100)</f>
        <v/>
      </c>
      <c r="S908" s="31" t="n"/>
      <c r="T908" s="31" t="n"/>
      <c r="U908" s="33">
        <f>IF(N908="","",R908 * N908)</f>
        <v/>
      </c>
      <c r="V908" s="4" t="n"/>
      <c r="W908" s="33">
        <f>IF(S908&amp;U908="","",U908 * S908)</f>
        <v/>
      </c>
      <c r="X908" s="33">
        <f>IF(W908="","",U908 + W908)</f>
        <v/>
      </c>
      <c r="Y908" s="33">
        <f>IF(T908="","",U908 * T908)</f>
        <v/>
      </c>
      <c r="Z908" s="34">
        <f>IF(U908="","",X908-V908-Y908)</f>
        <v/>
      </c>
    </row>
    <row r="909">
      <c r="A909" s="25" t="n">
        <v>905</v>
      </c>
      <c r="B909" s="26">
        <f>_xlfn.XLOOKUP(C909,purchase!C:C,pcon!B:B,"")</f>
        <v/>
      </c>
      <c r="C909" s="4" t="n"/>
      <c r="D909" s="29">
        <f>_xlfn.XLOOKUP(C909,purchase!C:C,pcon!D:D,"")</f>
        <v/>
      </c>
      <c r="E909" s="29">
        <f>_xlfn.XLOOKUP(C909,purchase!C:C,pcon!E:E,"")</f>
        <v/>
      </c>
      <c r="F909" s="4" t="n"/>
      <c r="G909" s="27" t="n"/>
      <c r="H909" s="28" t="n"/>
      <c r="I909" s="4" t="n"/>
      <c r="J909" s="4" t="n"/>
      <c r="K909" s="4" t="n"/>
      <c r="L909" s="30">
        <f>IF(J909="","",J909-K909)</f>
        <v/>
      </c>
      <c r="M909" s="4" t="n"/>
      <c r="N909" s="30">
        <f>IF(L909="","",L909-M909)</f>
        <v/>
      </c>
      <c r="O909" s="31" t="n"/>
      <c r="P909" s="32">
        <f>IF(O909="","",N909 * O909)</f>
        <v/>
      </c>
      <c r="Q909" s="10">
        <f>_xlfn.XLOOKUP(C909,pcon!C:C,pcon!L:L,"")</f>
        <v/>
      </c>
      <c r="R909" s="98">
        <f>(Q909 / 80) * (O909 * 100)</f>
        <v/>
      </c>
      <c r="S909" s="31" t="n"/>
      <c r="T909" s="31" t="n"/>
      <c r="U909" s="33">
        <f>IF(N909="","",R909 * N909)</f>
        <v/>
      </c>
      <c r="V909" s="4" t="n"/>
      <c r="W909" s="33">
        <f>IF(S909&amp;U909="","",U909 * S909)</f>
        <v/>
      </c>
      <c r="X909" s="33">
        <f>IF(W909="","",U909 + W909)</f>
        <v/>
      </c>
      <c r="Y909" s="33">
        <f>IF(T909="","",U909 * T909)</f>
        <v/>
      </c>
      <c r="Z909" s="34">
        <f>IF(U909="","",X909-V909-Y909)</f>
        <v/>
      </c>
    </row>
    <row r="910">
      <c r="A910" s="25" t="n">
        <v>906</v>
      </c>
      <c r="B910" s="26">
        <f>_xlfn.XLOOKUP(C910,purchase!C:C,pcon!B:B,"")</f>
        <v/>
      </c>
      <c r="C910" s="4" t="n"/>
      <c r="D910" s="29">
        <f>_xlfn.XLOOKUP(C910,purchase!C:C,pcon!D:D,"")</f>
        <v/>
      </c>
      <c r="E910" s="29">
        <f>_xlfn.XLOOKUP(C910,purchase!C:C,pcon!E:E,"")</f>
        <v/>
      </c>
      <c r="F910" s="4" t="n"/>
      <c r="G910" s="27" t="n"/>
      <c r="H910" s="28" t="n"/>
      <c r="I910" s="4" t="n"/>
      <c r="J910" s="4" t="n"/>
      <c r="K910" s="4" t="n"/>
      <c r="L910" s="30">
        <f>IF(J910="","",J910-K910)</f>
        <v/>
      </c>
      <c r="M910" s="4" t="n"/>
      <c r="N910" s="30">
        <f>IF(L910="","",L910-M910)</f>
        <v/>
      </c>
      <c r="O910" s="31" t="n"/>
      <c r="P910" s="32">
        <f>IF(O910="","",N910 * O910)</f>
        <v/>
      </c>
      <c r="Q910" s="10">
        <f>_xlfn.XLOOKUP(C910,pcon!C:C,pcon!L:L,"")</f>
        <v/>
      </c>
      <c r="R910" s="98">
        <f>(Q910 / 80) * (O910 * 100)</f>
        <v/>
      </c>
      <c r="S910" s="31" t="n"/>
      <c r="T910" s="31" t="n"/>
      <c r="U910" s="33">
        <f>IF(N910="","",R910 * N910)</f>
        <v/>
      </c>
      <c r="V910" s="4" t="n"/>
      <c r="W910" s="33">
        <f>IF(S910&amp;U910="","",U910 * S910)</f>
        <v/>
      </c>
      <c r="X910" s="33">
        <f>IF(W910="","",U910 + W910)</f>
        <v/>
      </c>
      <c r="Y910" s="33">
        <f>IF(T910="","",U910 * T910)</f>
        <v/>
      </c>
      <c r="Z910" s="34">
        <f>IF(U910="","",X910-V910-Y910)</f>
        <v/>
      </c>
    </row>
    <row r="911">
      <c r="A911" s="25" t="n">
        <v>907</v>
      </c>
      <c r="B911" s="26">
        <f>_xlfn.XLOOKUP(C911,purchase!C:C,pcon!B:B,"")</f>
        <v/>
      </c>
      <c r="C911" s="4" t="n"/>
      <c r="D911" s="29">
        <f>_xlfn.XLOOKUP(C911,purchase!C:C,pcon!D:D,"")</f>
        <v/>
      </c>
      <c r="E911" s="29">
        <f>_xlfn.XLOOKUP(C911,purchase!C:C,pcon!E:E,"")</f>
        <v/>
      </c>
      <c r="F911" s="4" t="n"/>
      <c r="G911" s="27" t="n"/>
      <c r="H911" s="28" t="n"/>
      <c r="I911" s="4" t="n"/>
      <c r="J911" s="4" t="n"/>
      <c r="K911" s="4" t="n"/>
      <c r="L911" s="30">
        <f>IF(J911="","",J911-K911)</f>
        <v/>
      </c>
      <c r="M911" s="4" t="n"/>
      <c r="N911" s="30">
        <f>IF(L911="","",L911-M911)</f>
        <v/>
      </c>
      <c r="O911" s="31" t="n"/>
      <c r="P911" s="32">
        <f>IF(O911="","",N911 * O911)</f>
        <v/>
      </c>
      <c r="Q911" s="10">
        <f>_xlfn.XLOOKUP(C911,pcon!C:C,pcon!L:L,"")</f>
        <v/>
      </c>
      <c r="R911" s="98">
        <f>(Q911 / 80) * (O911 * 100)</f>
        <v/>
      </c>
      <c r="S911" s="31" t="n"/>
      <c r="T911" s="31" t="n"/>
      <c r="U911" s="33">
        <f>IF(N911="","",R911 * N911)</f>
        <v/>
      </c>
      <c r="V911" s="4" t="n"/>
      <c r="W911" s="33">
        <f>IF(S911&amp;U911="","",U911 * S911)</f>
        <v/>
      </c>
      <c r="X911" s="33">
        <f>IF(W911="","",U911 + W911)</f>
        <v/>
      </c>
      <c r="Y911" s="33">
        <f>IF(T911="","",U911 * T911)</f>
        <v/>
      </c>
      <c r="Z911" s="34">
        <f>IF(U911="","",X911-V911-Y911)</f>
        <v/>
      </c>
    </row>
    <row r="912">
      <c r="A912" s="25" t="n">
        <v>908</v>
      </c>
      <c r="B912" s="26">
        <f>_xlfn.XLOOKUP(C912,purchase!C:C,pcon!B:B,"")</f>
        <v/>
      </c>
      <c r="C912" s="4" t="n"/>
      <c r="D912" s="29">
        <f>_xlfn.XLOOKUP(C912,purchase!C:C,pcon!D:D,"")</f>
        <v/>
      </c>
      <c r="E912" s="29">
        <f>_xlfn.XLOOKUP(C912,purchase!C:C,pcon!E:E,"")</f>
        <v/>
      </c>
      <c r="F912" s="4" t="n"/>
      <c r="G912" s="27" t="n"/>
      <c r="H912" s="28" t="n"/>
      <c r="I912" s="4" t="n"/>
      <c r="J912" s="4" t="n"/>
      <c r="K912" s="4" t="n"/>
      <c r="L912" s="30">
        <f>IF(J912="","",J912-K912)</f>
        <v/>
      </c>
      <c r="M912" s="4" t="n"/>
      <c r="N912" s="30">
        <f>IF(L912="","",L912-M912)</f>
        <v/>
      </c>
      <c r="O912" s="31" t="n"/>
      <c r="P912" s="32">
        <f>IF(O912="","",N912 * O912)</f>
        <v/>
      </c>
      <c r="Q912" s="10">
        <f>_xlfn.XLOOKUP(C912,pcon!C:C,pcon!L:L,"")</f>
        <v/>
      </c>
      <c r="R912" s="98">
        <f>(Q912 / 80) * (O912 * 100)</f>
        <v/>
      </c>
      <c r="S912" s="31" t="n"/>
      <c r="T912" s="31" t="n"/>
      <c r="U912" s="33">
        <f>IF(N912="","",R912 * N912)</f>
        <v/>
      </c>
      <c r="V912" s="4" t="n"/>
      <c r="W912" s="33">
        <f>IF(S912&amp;U912="","",U912 * S912)</f>
        <v/>
      </c>
      <c r="X912" s="33">
        <f>IF(W912="","",U912 + W912)</f>
        <v/>
      </c>
      <c r="Y912" s="33">
        <f>IF(T912="","",U912 * T912)</f>
        <v/>
      </c>
      <c r="Z912" s="34">
        <f>IF(U912="","",X912-V912-Y912)</f>
        <v/>
      </c>
    </row>
    <row r="913">
      <c r="A913" s="25" t="n">
        <v>909</v>
      </c>
      <c r="B913" s="26">
        <f>_xlfn.XLOOKUP(C913,purchase!C:C,pcon!B:B,"")</f>
        <v/>
      </c>
      <c r="C913" s="4" t="n"/>
      <c r="D913" s="29">
        <f>_xlfn.XLOOKUP(C913,purchase!C:C,pcon!D:D,"")</f>
        <v/>
      </c>
      <c r="E913" s="29">
        <f>_xlfn.XLOOKUP(C913,purchase!C:C,pcon!E:E,"")</f>
        <v/>
      </c>
      <c r="F913" s="4" t="n"/>
      <c r="G913" s="27" t="n"/>
      <c r="H913" s="28" t="n"/>
      <c r="I913" s="4" t="n"/>
      <c r="J913" s="4" t="n"/>
      <c r="K913" s="4" t="n"/>
      <c r="L913" s="30">
        <f>IF(J913="","",J913-K913)</f>
        <v/>
      </c>
      <c r="M913" s="4" t="n"/>
      <c r="N913" s="30">
        <f>IF(L913="","",L913-M913)</f>
        <v/>
      </c>
      <c r="O913" s="31" t="n"/>
      <c r="P913" s="32">
        <f>IF(O913="","",N913 * O913)</f>
        <v/>
      </c>
      <c r="Q913" s="10">
        <f>_xlfn.XLOOKUP(C913,pcon!C:C,pcon!L:L,"")</f>
        <v/>
      </c>
      <c r="R913" s="98">
        <f>(Q913 / 80) * (O913 * 100)</f>
        <v/>
      </c>
      <c r="S913" s="31" t="n"/>
      <c r="T913" s="31" t="n"/>
      <c r="U913" s="33">
        <f>IF(N913="","",R913 * N913)</f>
        <v/>
      </c>
      <c r="V913" s="4" t="n"/>
      <c r="W913" s="33">
        <f>IF(S913&amp;U913="","",U913 * S913)</f>
        <v/>
      </c>
      <c r="X913" s="33">
        <f>IF(W913="","",U913 + W913)</f>
        <v/>
      </c>
      <c r="Y913" s="33">
        <f>IF(T913="","",U913 * T913)</f>
        <v/>
      </c>
      <c r="Z913" s="34">
        <f>IF(U913="","",X913-V913-Y913)</f>
        <v/>
      </c>
    </row>
    <row r="914">
      <c r="A914" s="25" t="n">
        <v>910</v>
      </c>
      <c r="B914" s="26">
        <f>_xlfn.XLOOKUP(C914,purchase!C:C,pcon!B:B,"")</f>
        <v/>
      </c>
      <c r="C914" s="4" t="n"/>
      <c r="D914" s="29">
        <f>_xlfn.XLOOKUP(C914,purchase!C:C,pcon!D:D,"")</f>
        <v/>
      </c>
      <c r="E914" s="29">
        <f>_xlfn.XLOOKUP(C914,purchase!C:C,pcon!E:E,"")</f>
        <v/>
      </c>
      <c r="F914" s="4" t="n"/>
      <c r="G914" s="27" t="n"/>
      <c r="H914" s="28" t="n"/>
      <c r="I914" s="4" t="n"/>
      <c r="J914" s="4" t="n"/>
      <c r="K914" s="4" t="n"/>
      <c r="L914" s="30">
        <f>IF(J914="","",J914-K914)</f>
        <v/>
      </c>
      <c r="M914" s="4" t="n"/>
      <c r="N914" s="30">
        <f>IF(L914="","",L914-M914)</f>
        <v/>
      </c>
      <c r="O914" s="31" t="n"/>
      <c r="P914" s="32">
        <f>IF(O914="","",N914 * O914)</f>
        <v/>
      </c>
      <c r="Q914" s="10">
        <f>_xlfn.XLOOKUP(C914,pcon!C:C,pcon!L:L,"")</f>
        <v/>
      </c>
      <c r="R914" s="98">
        <f>(Q914 / 80) * (O914 * 100)</f>
        <v/>
      </c>
      <c r="S914" s="31" t="n"/>
      <c r="T914" s="31" t="n"/>
      <c r="U914" s="33">
        <f>IF(N914="","",R914 * N914)</f>
        <v/>
      </c>
      <c r="V914" s="4" t="n"/>
      <c r="W914" s="33">
        <f>IF(S914&amp;U914="","",U914 * S914)</f>
        <v/>
      </c>
      <c r="X914" s="33">
        <f>IF(W914="","",U914 + W914)</f>
        <v/>
      </c>
      <c r="Y914" s="33">
        <f>IF(T914="","",U914 * T914)</f>
        <v/>
      </c>
      <c r="Z914" s="34">
        <f>IF(U914="","",X914-V914-Y914)</f>
        <v/>
      </c>
    </row>
    <row r="915">
      <c r="A915" s="25" t="n">
        <v>911</v>
      </c>
      <c r="B915" s="26">
        <f>_xlfn.XLOOKUP(C915,purchase!C:C,pcon!B:B,"")</f>
        <v/>
      </c>
      <c r="C915" s="4" t="n"/>
      <c r="D915" s="29">
        <f>_xlfn.XLOOKUP(C915,purchase!C:C,pcon!D:D,"")</f>
        <v/>
      </c>
      <c r="E915" s="29">
        <f>_xlfn.XLOOKUP(C915,purchase!C:C,pcon!E:E,"")</f>
        <v/>
      </c>
      <c r="F915" s="4" t="n"/>
      <c r="G915" s="27" t="n"/>
      <c r="H915" s="28" t="n"/>
      <c r="I915" s="4" t="n"/>
      <c r="J915" s="4" t="n"/>
      <c r="K915" s="4" t="n"/>
      <c r="L915" s="30">
        <f>IF(J915="","",J915-K915)</f>
        <v/>
      </c>
      <c r="M915" s="4" t="n"/>
      <c r="N915" s="30">
        <f>IF(L915="","",L915-M915)</f>
        <v/>
      </c>
      <c r="O915" s="31" t="n"/>
      <c r="P915" s="32">
        <f>IF(O915="","",N915 * O915)</f>
        <v/>
      </c>
      <c r="Q915" s="10">
        <f>_xlfn.XLOOKUP(C915,pcon!C:C,pcon!L:L,"")</f>
        <v/>
      </c>
      <c r="R915" s="98">
        <f>(Q915 / 80) * (O915 * 100)</f>
        <v/>
      </c>
      <c r="S915" s="31" t="n"/>
      <c r="T915" s="31" t="n"/>
      <c r="U915" s="33">
        <f>IF(N915="","",R915 * N915)</f>
        <v/>
      </c>
      <c r="V915" s="4" t="n"/>
      <c r="W915" s="33">
        <f>IF(S915&amp;U915="","",U915 * S915)</f>
        <v/>
      </c>
      <c r="X915" s="33">
        <f>IF(W915="","",U915 + W915)</f>
        <v/>
      </c>
      <c r="Y915" s="33">
        <f>IF(T915="","",U915 * T915)</f>
        <v/>
      </c>
      <c r="Z915" s="34">
        <f>IF(U915="","",X915-V915-Y915)</f>
        <v/>
      </c>
    </row>
    <row r="916">
      <c r="A916" s="25" t="n">
        <v>912</v>
      </c>
      <c r="B916" s="26">
        <f>_xlfn.XLOOKUP(C916,purchase!C:C,pcon!B:B,"")</f>
        <v/>
      </c>
      <c r="C916" s="4" t="n"/>
      <c r="D916" s="29">
        <f>_xlfn.XLOOKUP(C916,purchase!C:C,pcon!D:D,"")</f>
        <v/>
      </c>
      <c r="E916" s="29">
        <f>_xlfn.XLOOKUP(C916,purchase!C:C,pcon!E:E,"")</f>
        <v/>
      </c>
      <c r="F916" s="4" t="n"/>
      <c r="G916" s="27" t="n"/>
      <c r="H916" s="28" t="n"/>
      <c r="I916" s="4" t="n"/>
      <c r="J916" s="4" t="n"/>
      <c r="K916" s="4" t="n"/>
      <c r="L916" s="30">
        <f>IF(J916="","",J916-K916)</f>
        <v/>
      </c>
      <c r="M916" s="4" t="n"/>
      <c r="N916" s="30">
        <f>IF(L916="","",L916-M916)</f>
        <v/>
      </c>
      <c r="O916" s="31" t="n"/>
      <c r="P916" s="32">
        <f>IF(O916="","",N916 * O916)</f>
        <v/>
      </c>
      <c r="Q916" s="10">
        <f>_xlfn.XLOOKUP(C916,pcon!C:C,pcon!L:L,"")</f>
        <v/>
      </c>
      <c r="R916" s="98">
        <f>(Q916 / 80) * (O916 * 100)</f>
        <v/>
      </c>
      <c r="S916" s="31" t="n"/>
      <c r="T916" s="31" t="n"/>
      <c r="U916" s="33">
        <f>IF(N916="","",R916 * N916)</f>
        <v/>
      </c>
      <c r="V916" s="4" t="n"/>
      <c r="W916" s="33">
        <f>IF(S916&amp;U916="","",U916 * S916)</f>
        <v/>
      </c>
      <c r="X916" s="33">
        <f>IF(W916="","",U916 + W916)</f>
        <v/>
      </c>
      <c r="Y916" s="33">
        <f>IF(T916="","",U916 * T916)</f>
        <v/>
      </c>
      <c r="Z916" s="34">
        <f>IF(U916="","",X916-V916-Y916)</f>
        <v/>
      </c>
    </row>
    <row r="917">
      <c r="A917" s="25" t="n">
        <v>913</v>
      </c>
      <c r="B917" s="26">
        <f>_xlfn.XLOOKUP(C917,purchase!C:C,pcon!B:B,"")</f>
        <v/>
      </c>
      <c r="C917" s="4" t="n"/>
      <c r="D917" s="29">
        <f>_xlfn.XLOOKUP(C917,purchase!C:C,pcon!D:D,"")</f>
        <v/>
      </c>
      <c r="E917" s="29">
        <f>_xlfn.XLOOKUP(C917,purchase!C:C,pcon!E:E,"")</f>
        <v/>
      </c>
      <c r="F917" s="4" t="n"/>
      <c r="G917" s="27" t="n"/>
      <c r="H917" s="28" t="n"/>
      <c r="I917" s="4" t="n"/>
      <c r="J917" s="4" t="n"/>
      <c r="K917" s="4" t="n"/>
      <c r="L917" s="30">
        <f>IF(J917="","",J917-K917)</f>
        <v/>
      </c>
      <c r="M917" s="4" t="n"/>
      <c r="N917" s="30">
        <f>IF(L917="","",L917-M917)</f>
        <v/>
      </c>
      <c r="O917" s="31" t="n"/>
      <c r="P917" s="32">
        <f>IF(O917="","",N917 * O917)</f>
        <v/>
      </c>
      <c r="Q917" s="10">
        <f>_xlfn.XLOOKUP(C917,pcon!C:C,pcon!L:L,"")</f>
        <v/>
      </c>
      <c r="R917" s="98">
        <f>(Q917 / 80) * (O917 * 100)</f>
        <v/>
      </c>
      <c r="S917" s="31" t="n"/>
      <c r="T917" s="31" t="n"/>
      <c r="U917" s="33">
        <f>IF(N917="","",R917 * N917)</f>
        <v/>
      </c>
      <c r="V917" s="4" t="n"/>
      <c r="W917" s="33">
        <f>IF(S917&amp;U917="","",U917 * S917)</f>
        <v/>
      </c>
      <c r="X917" s="33">
        <f>IF(W917="","",U917 + W917)</f>
        <v/>
      </c>
      <c r="Y917" s="33">
        <f>IF(T917="","",U917 * T917)</f>
        <v/>
      </c>
      <c r="Z917" s="34">
        <f>IF(U917="","",X917-V917-Y917)</f>
        <v/>
      </c>
    </row>
    <row r="918">
      <c r="A918" s="25" t="n">
        <v>914</v>
      </c>
      <c r="B918" s="26">
        <f>_xlfn.XLOOKUP(C918,purchase!C:C,pcon!B:B,"")</f>
        <v/>
      </c>
      <c r="C918" s="4" t="n"/>
      <c r="D918" s="29">
        <f>_xlfn.XLOOKUP(C918,purchase!C:C,pcon!D:D,"")</f>
        <v/>
      </c>
      <c r="E918" s="29">
        <f>_xlfn.XLOOKUP(C918,purchase!C:C,pcon!E:E,"")</f>
        <v/>
      </c>
      <c r="F918" s="4" t="n"/>
      <c r="G918" s="27" t="n"/>
      <c r="H918" s="28" t="n"/>
      <c r="I918" s="4" t="n"/>
      <c r="J918" s="4" t="n"/>
      <c r="K918" s="4" t="n"/>
      <c r="L918" s="30">
        <f>IF(J918="","",J918-K918)</f>
        <v/>
      </c>
      <c r="M918" s="4" t="n"/>
      <c r="N918" s="30">
        <f>IF(L918="","",L918-M918)</f>
        <v/>
      </c>
      <c r="O918" s="31" t="n"/>
      <c r="P918" s="32">
        <f>IF(O918="","",N918 * O918)</f>
        <v/>
      </c>
      <c r="Q918" s="10">
        <f>_xlfn.XLOOKUP(C918,pcon!C:C,pcon!L:L,"")</f>
        <v/>
      </c>
      <c r="R918" s="98">
        <f>(Q918 / 80) * (O918 * 100)</f>
        <v/>
      </c>
      <c r="S918" s="31" t="n"/>
      <c r="T918" s="31" t="n"/>
      <c r="U918" s="33">
        <f>IF(N918="","",R918 * N918)</f>
        <v/>
      </c>
      <c r="V918" s="4" t="n"/>
      <c r="W918" s="33">
        <f>IF(S918&amp;U918="","",U918 * S918)</f>
        <v/>
      </c>
      <c r="X918" s="33">
        <f>IF(W918="","",U918 + W918)</f>
        <v/>
      </c>
      <c r="Y918" s="33">
        <f>IF(T918="","",U918 * T918)</f>
        <v/>
      </c>
      <c r="Z918" s="34">
        <f>IF(U918="","",X918-V918-Y918)</f>
        <v/>
      </c>
    </row>
    <row r="919">
      <c r="A919" s="25" t="n">
        <v>915</v>
      </c>
      <c r="B919" s="26">
        <f>_xlfn.XLOOKUP(C919,purchase!C:C,pcon!B:B,"")</f>
        <v/>
      </c>
      <c r="C919" s="4" t="n"/>
      <c r="D919" s="29">
        <f>_xlfn.XLOOKUP(C919,purchase!C:C,pcon!D:D,"")</f>
        <v/>
      </c>
      <c r="E919" s="29">
        <f>_xlfn.XLOOKUP(C919,purchase!C:C,pcon!E:E,"")</f>
        <v/>
      </c>
      <c r="F919" s="4" t="n"/>
      <c r="G919" s="27" t="n"/>
      <c r="H919" s="28" t="n"/>
      <c r="I919" s="4" t="n"/>
      <c r="J919" s="4" t="n"/>
      <c r="K919" s="4" t="n"/>
      <c r="L919" s="30">
        <f>IF(J919="","",J919-K919)</f>
        <v/>
      </c>
      <c r="M919" s="4" t="n"/>
      <c r="N919" s="30">
        <f>IF(L919="","",L919-M919)</f>
        <v/>
      </c>
      <c r="O919" s="31" t="n"/>
      <c r="P919" s="32">
        <f>IF(O919="","",N919 * O919)</f>
        <v/>
      </c>
      <c r="Q919" s="10">
        <f>_xlfn.XLOOKUP(C919,pcon!C:C,pcon!L:L,"")</f>
        <v/>
      </c>
      <c r="R919" s="98">
        <f>(Q919 / 80) * (O919 * 100)</f>
        <v/>
      </c>
      <c r="S919" s="31" t="n"/>
      <c r="T919" s="31" t="n"/>
      <c r="U919" s="33">
        <f>IF(N919="","",R919 * N919)</f>
        <v/>
      </c>
      <c r="V919" s="4" t="n"/>
      <c r="W919" s="33">
        <f>IF(S919&amp;U919="","",U919 * S919)</f>
        <v/>
      </c>
      <c r="X919" s="33">
        <f>IF(W919="","",U919 + W919)</f>
        <v/>
      </c>
      <c r="Y919" s="33">
        <f>IF(T919="","",U919 * T919)</f>
        <v/>
      </c>
      <c r="Z919" s="34">
        <f>IF(U919="","",X919-V919-Y919)</f>
        <v/>
      </c>
    </row>
    <row r="920">
      <c r="A920" s="25" t="n">
        <v>916</v>
      </c>
      <c r="B920" s="26">
        <f>_xlfn.XLOOKUP(C920,purchase!C:C,pcon!B:B,"")</f>
        <v/>
      </c>
      <c r="C920" s="4" t="n"/>
      <c r="D920" s="29">
        <f>_xlfn.XLOOKUP(C920,purchase!C:C,pcon!D:D,"")</f>
        <v/>
      </c>
      <c r="E920" s="29">
        <f>_xlfn.XLOOKUP(C920,purchase!C:C,pcon!E:E,"")</f>
        <v/>
      </c>
      <c r="F920" s="4" t="n"/>
      <c r="G920" s="27" t="n"/>
      <c r="H920" s="28" t="n"/>
      <c r="I920" s="4" t="n"/>
      <c r="J920" s="4" t="n"/>
      <c r="K920" s="4" t="n"/>
      <c r="L920" s="30">
        <f>IF(J920="","",J920-K920)</f>
        <v/>
      </c>
      <c r="M920" s="4" t="n"/>
      <c r="N920" s="30">
        <f>IF(L920="","",L920-M920)</f>
        <v/>
      </c>
      <c r="O920" s="31" t="n"/>
      <c r="P920" s="32">
        <f>IF(O920="","",N920 * O920)</f>
        <v/>
      </c>
      <c r="Q920" s="10">
        <f>_xlfn.XLOOKUP(C920,pcon!C:C,pcon!L:L,"")</f>
        <v/>
      </c>
      <c r="R920" s="98">
        <f>(Q920 / 80) * (O920 * 100)</f>
        <v/>
      </c>
      <c r="S920" s="31" t="n"/>
      <c r="T920" s="31" t="n"/>
      <c r="U920" s="33">
        <f>IF(N920="","",R920 * N920)</f>
        <v/>
      </c>
      <c r="V920" s="4" t="n"/>
      <c r="W920" s="33">
        <f>IF(S920&amp;U920="","",U920 * S920)</f>
        <v/>
      </c>
      <c r="X920" s="33">
        <f>IF(W920="","",U920 + W920)</f>
        <v/>
      </c>
      <c r="Y920" s="33">
        <f>IF(T920="","",U920 * T920)</f>
        <v/>
      </c>
      <c r="Z920" s="34">
        <f>IF(U920="","",X920-V920-Y920)</f>
        <v/>
      </c>
    </row>
    <row r="921">
      <c r="A921" s="25" t="n">
        <v>917</v>
      </c>
      <c r="B921" s="26">
        <f>_xlfn.XLOOKUP(C921,purchase!C:C,pcon!B:B,"")</f>
        <v/>
      </c>
      <c r="C921" s="4" t="n"/>
      <c r="D921" s="29">
        <f>_xlfn.XLOOKUP(C921,purchase!C:C,pcon!D:D,"")</f>
        <v/>
      </c>
      <c r="E921" s="29">
        <f>_xlfn.XLOOKUP(C921,purchase!C:C,pcon!E:E,"")</f>
        <v/>
      </c>
      <c r="F921" s="4" t="n"/>
      <c r="G921" s="27" t="n"/>
      <c r="H921" s="28" t="n"/>
      <c r="I921" s="4" t="n"/>
      <c r="J921" s="4" t="n"/>
      <c r="K921" s="4" t="n"/>
      <c r="L921" s="30">
        <f>IF(J921="","",J921-K921)</f>
        <v/>
      </c>
      <c r="M921" s="4" t="n"/>
      <c r="N921" s="30">
        <f>IF(L921="","",L921-M921)</f>
        <v/>
      </c>
      <c r="O921" s="31" t="n"/>
      <c r="P921" s="32">
        <f>IF(O921="","",N921 * O921)</f>
        <v/>
      </c>
      <c r="Q921" s="10">
        <f>_xlfn.XLOOKUP(C921,pcon!C:C,pcon!L:L,"")</f>
        <v/>
      </c>
      <c r="R921" s="98">
        <f>(Q921 / 80) * (O921 * 100)</f>
        <v/>
      </c>
      <c r="S921" s="31" t="n"/>
      <c r="T921" s="31" t="n"/>
      <c r="U921" s="33">
        <f>IF(N921="","",R921 * N921)</f>
        <v/>
      </c>
      <c r="V921" s="4" t="n"/>
      <c r="W921" s="33">
        <f>IF(S921&amp;U921="","",U921 * S921)</f>
        <v/>
      </c>
      <c r="X921" s="33">
        <f>IF(W921="","",U921 + W921)</f>
        <v/>
      </c>
      <c r="Y921" s="33">
        <f>IF(T921="","",U921 * T921)</f>
        <v/>
      </c>
      <c r="Z921" s="34">
        <f>IF(U921="","",X921-V921-Y921)</f>
        <v/>
      </c>
    </row>
    <row r="922">
      <c r="A922" s="25" t="n">
        <v>918</v>
      </c>
      <c r="B922" s="26">
        <f>_xlfn.XLOOKUP(C922,purchase!C:C,pcon!B:B,"")</f>
        <v/>
      </c>
      <c r="C922" s="4" t="n"/>
      <c r="D922" s="29">
        <f>_xlfn.XLOOKUP(C922,purchase!C:C,pcon!D:D,"")</f>
        <v/>
      </c>
      <c r="E922" s="29">
        <f>_xlfn.XLOOKUP(C922,purchase!C:C,pcon!E:E,"")</f>
        <v/>
      </c>
      <c r="F922" s="4" t="n"/>
      <c r="G922" s="27" t="n"/>
      <c r="H922" s="28" t="n"/>
      <c r="I922" s="4" t="n"/>
      <c r="J922" s="4" t="n"/>
      <c r="K922" s="4" t="n"/>
      <c r="L922" s="30">
        <f>IF(J922="","",J922-K922)</f>
        <v/>
      </c>
      <c r="M922" s="4" t="n"/>
      <c r="N922" s="30">
        <f>IF(L922="","",L922-M922)</f>
        <v/>
      </c>
      <c r="O922" s="31" t="n"/>
      <c r="P922" s="32">
        <f>IF(O922="","",N922 * O922)</f>
        <v/>
      </c>
      <c r="Q922" s="10">
        <f>_xlfn.XLOOKUP(C922,pcon!C:C,pcon!L:L,"")</f>
        <v/>
      </c>
      <c r="R922" s="98">
        <f>(Q922 / 80) * (O922 * 100)</f>
        <v/>
      </c>
      <c r="S922" s="31" t="n"/>
      <c r="T922" s="31" t="n"/>
      <c r="U922" s="33">
        <f>IF(N922="","",R922 * N922)</f>
        <v/>
      </c>
      <c r="V922" s="4" t="n"/>
      <c r="W922" s="33">
        <f>IF(S922&amp;U922="","",U922 * S922)</f>
        <v/>
      </c>
      <c r="X922" s="33">
        <f>IF(W922="","",U922 + W922)</f>
        <v/>
      </c>
      <c r="Y922" s="33">
        <f>IF(T922="","",U922 * T922)</f>
        <v/>
      </c>
      <c r="Z922" s="34">
        <f>IF(U922="","",X922-V922-Y922)</f>
        <v/>
      </c>
    </row>
    <row r="923">
      <c r="A923" s="25" t="n">
        <v>919</v>
      </c>
      <c r="B923" s="26">
        <f>_xlfn.XLOOKUP(C923,purchase!C:C,pcon!B:B,"")</f>
        <v/>
      </c>
      <c r="C923" s="4" t="n"/>
      <c r="D923" s="29">
        <f>_xlfn.XLOOKUP(C923,purchase!C:C,pcon!D:D,"")</f>
        <v/>
      </c>
      <c r="E923" s="29">
        <f>_xlfn.XLOOKUP(C923,purchase!C:C,pcon!E:E,"")</f>
        <v/>
      </c>
      <c r="F923" s="4" t="n"/>
      <c r="G923" s="27" t="n"/>
      <c r="H923" s="28" t="n"/>
      <c r="I923" s="4" t="n"/>
      <c r="J923" s="4" t="n"/>
      <c r="K923" s="4" t="n"/>
      <c r="L923" s="30">
        <f>IF(J923="","",J923-K923)</f>
        <v/>
      </c>
      <c r="M923" s="4" t="n"/>
      <c r="N923" s="30">
        <f>IF(L923="","",L923-M923)</f>
        <v/>
      </c>
      <c r="O923" s="31" t="n"/>
      <c r="P923" s="32">
        <f>IF(O923="","",N923 * O923)</f>
        <v/>
      </c>
      <c r="Q923" s="10">
        <f>_xlfn.XLOOKUP(C923,pcon!C:C,pcon!L:L,"")</f>
        <v/>
      </c>
      <c r="R923" s="98">
        <f>(Q923 / 80) * (O923 * 100)</f>
        <v/>
      </c>
      <c r="S923" s="31" t="n"/>
      <c r="T923" s="31" t="n"/>
      <c r="U923" s="33">
        <f>IF(N923="","",R923 * N923)</f>
        <v/>
      </c>
      <c r="V923" s="4" t="n"/>
      <c r="W923" s="33">
        <f>IF(S923&amp;U923="","",U923 * S923)</f>
        <v/>
      </c>
      <c r="X923" s="33">
        <f>IF(W923="","",U923 + W923)</f>
        <v/>
      </c>
      <c r="Y923" s="33">
        <f>IF(T923="","",U923 * T923)</f>
        <v/>
      </c>
      <c r="Z923" s="34">
        <f>IF(U923="","",X923-V923-Y923)</f>
        <v/>
      </c>
    </row>
    <row r="924">
      <c r="A924" s="25" t="n">
        <v>920</v>
      </c>
      <c r="B924" s="26">
        <f>_xlfn.XLOOKUP(C924,purchase!C:C,pcon!B:B,"")</f>
        <v/>
      </c>
      <c r="C924" s="4" t="n"/>
      <c r="D924" s="29">
        <f>_xlfn.XLOOKUP(C924,purchase!C:C,pcon!D:D,"")</f>
        <v/>
      </c>
      <c r="E924" s="29">
        <f>_xlfn.XLOOKUP(C924,purchase!C:C,pcon!E:E,"")</f>
        <v/>
      </c>
      <c r="F924" s="4" t="n"/>
      <c r="G924" s="27" t="n"/>
      <c r="H924" s="28" t="n"/>
      <c r="I924" s="4" t="n"/>
      <c r="J924" s="4" t="n"/>
      <c r="K924" s="4" t="n"/>
      <c r="L924" s="30">
        <f>IF(J924="","",J924-K924)</f>
        <v/>
      </c>
      <c r="M924" s="4" t="n"/>
      <c r="N924" s="30">
        <f>IF(L924="","",L924-M924)</f>
        <v/>
      </c>
      <c r="O924" s="31" t="n"/>
      <c r="P924" s="32">
        <f>IF(O924="","",N924 * O924)</f>
        <v/>
      </c>
      <c r="Q924" s="10">
        <f>_xlfn.XLOOKUP(C924,pcon!C:C,pcon!L:L,"")</f>
        <v/>
      </c>
      <c r="R924" s="98">
        <f>(Q924 / 80) * (O924 * 100)</f>
        <v/>
      </c>
      <c r="S924" s="31" t="n"/>
      <c r="T924" s="31" t="n"/>
      <c r="U924" s="33">
        <f>IF(N924="","",R924 * N924)</f>
        <v/>
      </c>
      <c r="V924" s="4" t="n"/>
      <c r="W924" s="33">
        <f>IF(S924&amp;U924="","",U924 * S924)</f>
        <v/>
      </c>
      <c r="X924" s="33">
        <f>IF(W924="","",U924 + W924)</f>
        <v/>
      </c>
      <c r="Y924" s="33">
        <f>IF(T924="","",U924 * T924)</f>
        <v/>
      </c>
      <c r="Z924" s="34">
        <f>IF(U924="","",X924-V924-Y924)</f>
        <v/>
      </c>
    </row>
    <row r="925">
      <c r="A925" s="25" t="n">
        <v>921</v>
      </c>
      <c r="B925" s="26">
        <f>_xlfn.XLOOKUP(C925,purchase!C:C,pcon!B:B,"")</f>
        <v/>
      </c>
      <c r="C925" s="4" t="n"/>
      <c r="D925" s="29">
        <f>_xlfn.XLOOKUP(C925,purchase!C:C,pcon!D:D,"")</f>
        <v/>
      </c>
      <c r="E925" s="29">
        <f>_xlfn.XLOOKUP(C925,purchase!C:C,pcon!E:E,"")</f>
        <v/>
      </c>
      <c r="F925" s="4" t="n"/>
      <c r="G925" s="27" t="n"/>
      <c r="H925" s="28" t="n"/>
      <c r="I925" s="4" t="n"/>
      <c r="J925" s="4" t="n"/>
      <c r="K925" s="4" t="n"/>
      <c r="L925" s="30">
        <f>IF(J925="","",J925-K925)</f>
        <v/>
      </c>
      <c r="M925" s="4" t="n"/>
      <c r="N925" s="30">
        <f>IF(L925="","",L925-M925)</f>
        <v/>
      </c>
      <c r="O925" s="31" t="n"/>
      <c r="P925" s="32">
        <f>IF(O925="","",N925 * O925)</f>
        <v/>
      </c>
      <c r="Q925" s="10">
        <f>_xlfn.XLOOKUP(C925,pcon!C:C,pcon!L:L,"")</f>
        <v/>
      </c>
      <c r="R925" s="98">
        <f>(Q925 / 80) * (O925 * 100)</f>
        <v/>
      </c>
      <c r="S925" s="31" t="n"/>
      <c r="T925" s="31" t="n"/>
      <c r="U925" s="33">
        <f>IF(N925="","",R925 * N925)</f>
        <v/>
      </c>
      <c r="V925" s="4" t="n"/>
      <c r="W925" s="33">
        <f>IF(S925&amp;U925="","",U925 * S925)</f>
        <v/>
      </c>
      <c r="X925" s="33">
        <f>IF(W925="","",U925 + W925)</f>
        <v/>
      </c>
      <c r="Y925" s="33">
        <f>IF(T925="","",U925 * T925)</f>
        <v/>
      </c>
      <c r="Z925" s="34">
        <f>IF(U925="","",X925-V925-Y925)</f>
        <v/>
      </c>
    </row>
    <row r="926">
      <c r="A926" s="25" t="n">
        <v>922</v>
      </c>
      <c r="B926" s="26">
        <f>_xlfn.XLOOKUP(C926,purchase!C:C,pcon!B:B,"")</f>
        <v/>
      </c>
      <c r="C926" s="4" t="n"/>
      <c r="D926" s="29">
        <f>_xlfn.XLOOKUP(C926,purchase!C:C,pcon!D:D,"")</f>
        <v/>
      </c>
      <c r="E926" s="29">
        <f>_xlfn.XLOOKUP(C926,purchase!C:C,pcon!E:E,"")</f>
        <v/>
      </c>
      <c r="F926" s="4" t="n"/>
      <c r="G926" s="27" t="n"/>
      <c r="H926" s="28" t="n"/>
      <c r="I926" s="4" t="n"/>
      <c r="J926" s="4" t="n"/>
      <c r="K926" s="4" t="n"/>
      <c r="L926" s="30">
        <f>IF(J926="","",J926-K926)</f>
        <v/>
      </c>
      <c r="M926" s="4" t="n"/>
      <c r="N926" s="30">
        <f>IF(L926="","",L926-M926)</f>
        <v/>
      </c>
      <c r="O926" s="31" t="n"/>
      <c r="P926" s="32">
        <f>IF(O926="","",N926 * O926)</f>
        <v/>
      </c>
      <c r="Q926" s="10">
        <f>_xlfn.XLOOKUP(C926,pcon!C:C,pcon!L:L,"")</f>
        <v/>
      </c>
      <c r="R926" s="98">
        <f>(Q926 / 80) * (O926 * 100)</f>
        <v/>
      </c>
      <c r="S926" s="31" t="n"/>
      <c r="T926" s="31" t="n"/>
      <c r="U926" s="33">
        <f>IF(N926="","",R926 * N926)</f>
        <v/>
      </c>
      <c r="V926" s="4" t="n"/>
      <c r="W926" s="33">
        <f>IF(S926&amp;U926="","",U926 * S926)</f>
        <v/>
      </c>
      <c r="X926" s="33">
        <f>IF(W926="","",U926 + W926)</f>
        <v/>
      </c>
      <c r="Y926" s="33">
        <f>IF(T926="","",U926 * T926)</f>
        <v/>
      </c>
      <c r="Z926" s="34">
        <f>IF(U926="","",X926-V926-Y926)</f>
        <v/>
      </c>
    </row>
    <row r="927">
      <c r="A927" s="25" t="n">
        <v>923</v>
      </c>
      <c r="B927" s="26">
        <f>_xlfn.XLOOKUP(C927,purchase!C:C,pcon!B:B,"")</f>
        <v/>
      </c>
      <c r="C927" s="4" t="n"/>
      <c r="D927" s="29">
        <f>_xlfn.XLOOKUP(C927,purchase!C:C,pcon!D:D,"")</f>
        <v/>
      </c>
      <c r="E927" s="29">
        <f>_xlfn.XLOOKUP(C927,purchase!C:C,pcon!E:E,"")</f>
        <v/>
      </c>
      <c r="F927" s="4" t="n"/>
      <c r="G927" s="27" t="n"/>
      <c r="H927" s="28" t="n"/>
      <c r="I927" s="4" t="n"/>
      <c r="J927" s="4" t="n"/>
      <c r="K927" s="4" t="n"/>
      <c r="L927" s="30">
        <f>IF(J927="","",J927-K927)</f>
        <v/>
      </c>
      <c r="M927" s="4" t="n"/>
      <c r="N927" s="30">
        <f>IF(L927="","",L927-M927)</f>
        <v/>
      </c>
      <c r="O927" s="31" t="n"/>
      <c r="P927" s="32">
        <f>IF(O927="","",N927 * O927)</f>
        <v/>
      </c>
      <c r="Q927" s="10">
        <f>_xlfn.XLOOKUP(C927,pcon!C:C,pcon!L:L,"")</f>
        <v/>
      </c>
      <c r="R927" s="98">
        <f>(Q927 / 80) * (O927 * 100)</f>
        <v/>
      </c>
      <c r="S927" s="31" t="n"/>
      <c r="T927" s="31" t="n"/>
      <c r="U927" s="33">
        <f>IF(N927="","",R927 * N927)</f>
        <v/>
      </c>
      <c r="V927" s="4" t="n"/>
      <c r="W927" s="33">
        <f>IF(S927&amp;U927="","",U927 * S927)</f>
        <v/>
      </c>
      <c r="X927" s="33">
        <f>IF(W927="","",U927 + W927)</f>
        <v/>
      </c>
      <c r="Y927" s="33">
        <f>IF(T927="","",U927 * T927)</f>
        <v/>
      </c>
      <c r="Z927" s="34">
        <f>IF(U927="","",X927-V927-Y927)</f>
        <v/>
      </c>
    </row>
    <row r="928">
      <c r="A928" s="25" t="n">
        <v>924</v>
      </c>
      <c r="B928" s="26">
        <f>_xlfn.XLOOKUP(C928,purchase!C:C,pcon!B:B,"")</f>
        <v/>
      </c>
      <c r="C928" s="4" t="n"/>
      <c r="D928" s="29">
        <f>_xlfn.XLOOKUP(C928,purchase!C:C,pcon!D:D,"")</f>
        <v/>
      </c>
      <c r="E928" s="29">
        <f>_xlfn.XLOOKUP(C928,purchase!C:C,pcon!E:E,"")</f>
        <v/>
      </c>
      <c r="F928" s="4" t="n"/>
      <c r="G928" s="27" t="n"/>
      <c r="H928" s="28" t="n"/>
      <c r="I928" s="4" t="n"/>
      <c r="J928" s="4" t="n"/>
      <c r="K928" s="4" t="n"/>
      <c r="L928" s="30">
        <f>IF(J928="","",J928-K928)</f>
        <v/>
      </c>
      <c r="M928" s="4" t="n"/>
      <c r="N928" s="30">
        <f>IF(L928="","",L928-M928)</f>
        <v/>
      </c>
      <c r="O928" s="31" t="n"/>
      <c r="P928" s="32">
        <f>IF(O928="","",N928 * O928)</f>
        <v/>
      </c>
      <c r="Q928" s="10">
        <f>_xlfn.XLOOKUP(C928,pcon!C:C,pcon!L:L,"")</f>
        <v/>
      </c>
      <c r="R928" s="98">
        <f>(Q928 / 80) * (O928 * 100)</f>
        <v/>
      </c>
      <c r="S928" s="31" t="n"/>
      <c r="T928" s="31" t="n"/>
      <c r="U928" s="33">
        <f>IF(N928="","",R928 * N928)</f>
        <v/>
      </c>
      <c r="V928" s="4" t="n"/>
      <c r="W928" s="33">
        <f>IF(S928&amp;U928="","",U928 * S928)</f>
        <v/>
      </c>
      <c r="X928" s="33">
        <f>IF(W928="","",U928 + W928)</f>
        <v/>
      </c>
      <c r="Y928" s="33">
        <f>IF(T928="","",U928 * T928)</f>
        <v/>
      </c>
      <c r="Z928" s="34">
        <f>IF(U928="","",X928-V928-Y928)</f>
        <v/>
      </c>
    </row>
    <row r="929">
      <c r="A929" s="25" t="n">
        <v>925</v>
      </c>
      <c r="B929" s="26">
        <f>_xlfn.XLOOKUP(C929,purchase!C:C,pcon!B:B,"")</f>
        <v/>
      </c>
      <c r="C929" s="4" t="n"/>
      <c r="D929" s="29">
        <f>_xlfn.XLOOKUP(C929,purchase!C:C,pcon!D:D,"")</f>
        <v/>
      </c>
      <c r="E929" s="29">
        <f>_xlfn.XLOOKUP(C929,purchase!C:C,pcon!E:E,"")</f>
        <v/>
      </c>
      <c r="F929" s="4" t="n"/>
      <c r="G929" s="27" t="n"/>
      <c r="H929" s="28" t="n"/>
      <c r="I929" s="4" t="n"/>
      <c r="J929" s="4" t="n"/>
      <c r="K929" s="4" t="n"/>
      <c r="L929" s="30">
        <f>IF(J929="","",J929-K929)</f>
        <v/>
      </c>
      <c r="M929" s="4" t="n"/>
      <c r="N929" s="30">
        <f>IF(L929="","",L929-M929)</f>
        <v/>
      </c>
      <c r="O929" s="31" t="n"/>
      <c r="P929" s="32">
        <f>IF(O929="","",N929 * O929)</f>
        <v/>
      </c>
      <c r="Q929" s="10">
        <f>_xlfn.XLOOKUP(C929,pcon!C:C,pcon!L:L,"")</f>
        <v/>
      </c>
      <c r="R929" s="98">
        <f>(Q929 / 80) * (O929 * 100)</f>
        <v/>
      </c>
      <c r="S929" s="31" t="n"/>
      <c r="T929" s="31" t="n"/>
      <c r="U929" s="33">
        <f>IF(N929="","",R929 * N929)</f>
        <v/>
      </c>
      <c r="V929" s="4" t="n"/>
      <c r="W929" s="33">
        <f>IF(S929&amp;U929="","",U929 * S929)</f>
        <v/>
      </c>
      <c r="X929" s="33">
        <f>IF(W929="","",U929 + W929)</f>
        <v/>
      </c>
      <c r="Y929" s="33">
        <f>IF(T929="","",U929 * T929)</f>
        <v/>
      </c>
      <c r="Z929" s="34">
        <f>IF(U929="","",X929-V929-Y929)</f>
        <v/>
      </c>
    </row>
    <row r="930">
      <c r="A930" s="25" t="n">
        <v>926</v>
      </c>
      <c r="B930" s="26">
        <f>_xlfn.XLOOKUP(C930,purchase!C:C,pcon!B:B,"")</f>
        <v/>
      </c>
      <c r="C930" s="4" t="n"/>
      <c r="D930" s="29">
        <f>_xlfn.XLOOKUP(C930,purchase!C:C,pcon!D:D,"")</f>
        <v/>
      </c>
      <c r="E930" s="29">
        <f>_xlfn.XLOOKUP(C930,purchase!C:C,pcon!E:E,"")</f>
        <v/>
      </c>
      <c r="F930" s="4" t="n"/>
      <c r="G930" s="27" t="n"/>
      <c r="H930" s="28" t="n"/>
      <c r="I930" s="4" t="n"/>
      <c r="J930" s="4" t="n"/>
      <c r="K930" s="4" t="n"/>
      <c r="L930" s="30">
        <f>IF(J930="","",J930-K930)</f>
        <v/>
      </c>
      <c r="M930" s="4" t="n"/>
      <c r="N930" s="30">
        <f>IF(L930="","",L930-M930)</f>
        <v/>
      </c>
      <c r="O930" s="31" t="n"/>
      <c r="P930" s="32">
        <f>IF(O930="","",N930 * O930)</f>
        <v/>
      </c>
      <c r="Q930" s="10">
        <f>_xlfn.XLOOKUP(C930,pcon!C:C,pcon!L:L,"")</f>
        <v/>
      </c>
      <c r="R930" s="98">
        <f>(Q930 / 80) * (O930 * 100)</f>
        <v/>
      </c>
      <c r="S930" s="31" t="n"/>
      <c r="T930" s="31" t="n"/>
      <c r="U930" s="33">
        <f>IF(N930="","",R930 * N930)</f>
        <v/>
      </c>
      <c r="V930" s="4" t="n"/>
      <c r="W930" s="33">
        <f>IF(S930&amp;U930="","",U930 * S930)</f>
        <v/>
      </c>
      <c r="X930" s="33">
        <f>IF(W930="","",U930 + W930)</f>
        <v/>
      </c>
      <c r="Y930" s="33">
        <f>IF(T930="","",U930 * T930)</f>
        <v/>
      </c>
      <c r="Z930" s="34">
        <f>IF(U930="","",X930-V930-Y930)</f>
        <v/>
      </c>
    </row>
    <row r="931">
      <c r="A931" s="25" t="n">
        <v>927</v>
      </c>
      <c r="B931" s="26">
        <f>_xlfn.XLOOKUP(C931,purchase!C:C,pcon!B:B,"")</f>
        <v/>
      </c>
      <c r="C931" s="4" t="n"/>
      <c r="D931" s="29">
        <f>_xlfn.XLOOKUP(C931,purchase!C:C,pcon!D:D,"")</f>
        <v/>
      </c>
      <c r="E931" s="29">
        <f>_xlfn.XLOOKUP(C931,purchase!C:C,pcon!E:E,"")</f>
        <v/>
      </c>
      <c r="F931" s="4" t="n"/>
      <c r="G931" s="27" t="n"/>
      <c r="H931" s="28" t="n"/>
      <c r="I931" s="4" t="n"/>
      <c r="J931" s="4" t="n"/>
      <c r="K931" s="4" t="n"/>
      <c r="L931" s="30">
        <f>IF(J931="","",J931-K931)</f>
        <v/>
      </c>
      <c r="M931" s="4" t="n"/>
      <c r="N931" s="30">
        <f>IF(L931="","",L931-M931)</f>
        <v/>
      </c>
      <c r="O931" s="31" t="n"/>
      <c r="P931" s="32">
        <f>IF(O931="","",N931 * O931)</f>
        <v/>
      </c>
      <c r="Q931" s="10">
        <f>_xlfn.XLOOKUP(C931,pcon!C:C,pcon!L:L,"")</f>
        <v/>
      </c>
      <c r="R931" s="98">
        <f>(Q931 / 80) * (O931 * 100)</f>
        <v/>
      </c>
      <c r="S931" s="31" t="n"/>
      <c r="T931" s="31" t="n"/>
      <c r="U931" s="33">
        <f>IF(N931="","",R931 * N931)</f>
        <v/>
      </c>
      <c r="V931" s="4" t="n"/>
      <c r="W931" s="33">
        <f>IF(S931&amp;U931="","",U931 * S931)</f>
        <v/>
      </c>
      <c r="X931" s="33">
        <f>IF(W931="","",U931 + W931)</f>
        <v/>
      </c>
      <c r="Y931" s="33">
        <f>IF(T931="","",U931 * T931)</f>
        <v/>
      </c>
      <c r="Z931" s="34">
        <f>IF(U931="","",X931-V931-Y931)</f>
        <v/>
      </c>
    </row>
    <row r="932">
      <c r="A932" s="25" t="n">
        <v>928</v>
      </c>
      <c r="B932" s="26">
        <f>_xlfn.XLOOKUP(C932,purchase!C:C,pcon!B:B,"")</f>
        <v/>
      </c>
      <c r="C932" s="4" t="n"/>
      <c r="D932" s="29">
        <f>_xlfn.XLOOKUP(C932,purchase!C:C,pcon!D:D,"")</f>
        <v/>
      </c>
      <c r="E932" s="29">
        <f>_xlfn.XLOOKUP(C932,purchase!C:C,pcon!E:E,"")</f>
        <v/>
      </c>
      <c r="F932" s="4" t="n"/>
      <c r="G932" s="27" t="n"/>
      <c r="H932" s="28" t="n"/>
      <c r="I932" s="4" t="n"/>
      <c r="J932" s="4" t="n"/>
      <c r="K932" s="4" t="n"/>
      <c r="L932" s="30">
        <f>IF(J932="","",J932-K932)</f>
        <v/>
      </c>
      <c r="M932" s="4" t="n"/>
      <c r="N932" s="30">
        <f>IF(L932="","",L932-M932)</f>
        <v/>
      </c>
      <c r="O932" s="31" t="n"/>
      <c r="P932" s="32">
        <f>IF(O932="","",N932 * O932)</f>
        <v/>
      </c>
      <c r="Q932" s="10">
        <f>_xlfn.XLOOKUP(C932,pcon!C:C,pcon!L:L,"")</f>
        <v/>
      </c>
      <c r="R932" s="98">
        <f>(Q932 / 80) * (O932 * 100)</f>
        <v/>
      </c>
      <c r="S932" s="31" t="n"/>
      <c r="T932" s="31" t="n"/>
      <c r="U932" s="33">
        <f>IF(N932="","",R932 * N932)</f>
        <v/>
      </c>
      <c r="V932" s="4" t="n"/>
      <c r="W932" s="33">
        <f>IF(S932&amp;U932="","",U932 * S932)</f>
        <v/>
      </c>
      <c r="X932" s="33">
        <f>IF(W932="","",U932 + W932)</f>
        <v/>
      </c>
      <c r="Y932" s="33">
        <f>IF(T932="","",U932 * T932)</f>
        <v/>
      </c>
      <c r="Z932" s="34">
        <f>IF(U932="","",X932-V932-Y932)</f>
        <v/>
      </c>
    </row>
    <row r="933">
      <c r="A933" s="25" t="n">
        <v>929</v>
      </c>
      <c r="B933" s="26">
        <f>_xlfn.XLOOKUP(C933,purchase!C:C,pcon!B:B,"")</f>
        <v/>
      </c>
      <c r="C933" s="4" t="n"/>
      <c r="D933" s="29">
        <f>_xlfn.XLOOKUP(C933,purchase!C:C,pcon!D:D,"")</f>
        <v/>
      </c>
      <c r="E933" s="29">
        <f>_xlfn.XLOOKUP(C933,purchase!C:C,pcon!E:E,"")</f>
        <v/>
      </c>
      <c r="F933" s="4" t="n"/>
      <c r="G933" s="27" t="n"/>
      <c r="H933" s="28" t="n"/>
      <c r="I933" s="4" t="n"/>
      <c r="J933" s="4" t="n"/>
      <c r="K933" s="4" t="n"/>
      <c r="L933" s="30">
        <f>IF(J933="","",J933-K933)</f>
        <v/>
      </c>
      <c r="M933" s="4" t="n"/>
      <c r="N933" s="30">
        <f>IF(L933="","",L933-M933)</f>
        <v/>
      </c>
      <c r="O933" s="31" t="n"/>
      <c r="P933" s="32">
        <f>IF(O933="","",N933 * O933)</f>
        <v/>
      </c>
      <c r="Q933" s="10">
        <f>_xlfn.XLOOKUP(C933,pcon!C:C,pcon!L:L,"")</f>
        <v/>
      </c>
      <c r="R933" s="98">
        <f>(Q933 / 80) * (O933 * 100)</f>
        <v/>
      </c>
      <c r="S933" s="31" t="n"/>
      <c r="T933" s="31" t="n"/>
      <c r="U933" s="33">
        <f>IF(N933="","",R933 * N933)</f>
        <v/>
      </c>
      <c r="V933" s="4" t="n"/>
      <c r="W933" s="33">
        <f>IF(S933&amp;U933="","",U933 * S933)</f>
        <v/>
      </c>
      <c r="X933" s="33">
        <f>IF(W933="","",U933 + W933)</f>
        <v/>
      </c>
      <c r="Y933" s="33">
        <f>IF(T933="","",U933 * T933)</f>
        <v/>
      </c>
      <c r="Z933" s="34">
        <f>IF(U933="","",X933-V933-Y933)</f>
        <v/>
      </c>
    </row>
    <row r="934">
      <c r="A934" s="25" t="n">
        <v>930</v>
      </c>
      <c r="B934" s="26">
        <f>_xlfn.XLOOKUP(C934,purchase!C:C,pcon!B:B,"")</f>
        <v/>
      </c>
      <c r="C934" s="4" t="n"/>
      <c r="D934" s="29">
        <f>_xlfn.XLOOKUP(C934,purchase!C:C,pcon!D:D,"")</f>
        <v/>
      </c>
      <c r="E934" s="29">
        <f>_xlfn.XLOOKUP(C934,purchase!C:C,pcon!E:E,"")</f>
        <v/>
      </c>
      <c r="F934" s="4" t="n"/>
      <c r="G934" s="27" t="n"/>
      <c r="H934" s="28" t="n"/>
      <c r="I934" s="4" t="n"/>
      <c r="J934" s="4" t="n"/>
      <c r="K934" s="4" t="n"/>
      <c r="L934" s="30">
        <f>IF(J934="","",J934-K934)</f>
        <v/>
      </c>
      <c r="M934" s="4" t="n"/>
      <c r="N934" s="30">
        <f>IF(L934="","",L934-M934)</f>
        <v/>
      </c>
      <c r="O934" s="31" t="n"/>
      <c r="P934" s="32">
        <f>IF(O934="","",N934 * O934)</f>
        <v/>
      </c>
      <c r="Q934" s="10">
        <f>_xlfn.XLOOKUP(C934,pcon!C:C,pcon!L:L,"")</f>
        <v/>
      </c>
      <c r="R934" s="98">
        <f>(Q934 / 80) * (O934 * 100)</f>
        <v/>
      </c>
      <c r="S934" s="31" t="n"/>
      <c r="T934" s="31" t="n"/>
      <c r="U934" s="33">
        <f>IF(N934="","",R934 * N934)</f>
        <v/>
      </c>
      <c r="V934" s="4" t="n"/>
      <c r="W934" s="33">
        <f>IF(S934&amp;U934="","",U934 * S934)</f>
        <v/>
      </c>
      <c r="X934" s="33">
        <f>IF(W934="","",U934 + W934)</f>
        <v/>
      </c>
      <c r="Y934" s="33">
        <f>IF(T934="","",U934 * T934)</f>
        <v/>
      </c>
      <c r="Z934" s="34">
        <f>IF(U934="","",X934-V934-Y934)</f>
        <v/>
      </c>
    </row>
    <row r="935">
      <c r="A935" s="25" t="n">
        <v>931</v>
      </c>
      <c r="B935" s="26">
        <f>_xlfn.XLOOKUP(C935,purchase!C:C,pcon!B:B,"")</f>
        <v/>
      </c>
      <c r="C935" s="4" t="n"/>
      <c r="D935" s="29">
        <f>_xlfn.XLOOKUP(C935,purchase!C:C,pcon!D:D,"")</f>
        <v/>
      </c>
      <c r="E935" s="29">
        <f>_xlfn.XLOOKUP(C935,purchase!C:C,pcon!E:E,"")</f>
        <v/>
      </c>
      <c r="F935" s="4" t="n"/>
      <c r="G935" s="27" t="n"/>
      <c r="H935" s="28" t="n"/>
      <c r="I935" s="4" t="n"/>
      <c r="J935" s="4" t="n"/>
      <c r="K935" s="4" t="n"/>
      <c r="L935" s="30">
        <f>IF(J935="","",J935-K935)</f>
        <v/>
      </c>
      <c r="M935" s="4" t="n"/>
      <c r="N935" s="30">
        <f>IF(L935="","",L935-M935)</f>
        <v/>
      </c>
      <c r="O935" s="31" t="n"/>
      <c r="P935" s="32">
        <f>IF(O935="","",N935 * O935)</f>
        <v/>
      </c>
      <c r="Q935" s="10">
        <f>_xlfn.XLOOKUP(C935,pcon!C:C,pcon!L:L,"")</f>
        <v/>
      </c>
      <c r="R935" s="98">
        <f>(Q935 / 80) * (O935 * 100)</f>
        <v/>
      </c>
      <c r="S935" s="31" t="n"/>
      <c r="T935" s="31" t="n"/>
      <c r="U935" s="33">
        <f>IF(N935="","",R935 * N935)</f>
        <v/>
      </c>
      <c r="V935" s="4" t="n"/>
      <c r="W935" s="33">
        <f>IF(S935&amp;U935="","",U935 * S935)</f>
        <v/>
      </c>
      <c r="X935" s="33">
        <f>IF(W935="","",U935 + W935)</f>
        <v/>
      </c>
      <c r="Y935" s="33">
        <f>IF(T935="","",U935 * T935)</f>
        <v/>
      </c>
      <c r="Z935" s="34">
        <f>IF(U935="","",X935-V935-Y935)</f>
        <v/>
      </c>
    </row>
    <row r="936">
      <c r="A936" s="25" t="n">
        <v>932</v>
      </c>
      <c r="B936" s="26">
        <f>_xlfn.XLOOKUP(C936,purchase!C:C,pcon!B:B,"")</f>
        <v/>
      </c>
      <c r="C936" s="4" t="n"/>
      <c r="D936" s="29">
        <f>_xlfn.XLOOKUP(C936,purchase!C:C,pcon!D:D,"")</f>
        <v/>
      </c>
      <c r="E936" s="29">
        <f>_xlfn.XLOOKUP(C936,purchase!C:C,pcon!E:E,"")</f>
        <v/>
      </c>
      <c r="F936" s="4" t="n"/>
      <c r="G936" s="27" t="n"/>
      <c r="H936" s="28" t="n"/>
      <c r="I936" s="4" t="n"/>
      <c r="J936" s="4" t="n"/>
      <c r="K936" s="4" t="n"/>
      <c r="L936" s="30">
        <f>IF(J936="","",J936-K936)</f>
        <v/>
      </c>
      <c r="M936" s="4" t="n"/>
      <c r="N936" s="30">
        <f>IF(L936="","",L936-M936)</f>
        <v/>
      </c>
      <c r="O936" s="31" t="n"/>
      <c r="P936" s="32">
        <f>IF(O936="","",N936 * O936)</f>
        <v/>
      </c>
      <c r="Q936" s="10">
        <f>_xlfn.XLOOKUP(C936,pcon!C:C,pcon!L:L,"")</f>
        <v/>
      </c>
      <c r="R936" s="98">
        <f>(Q936 / 80) * (O936 * 100)</f>
        <v/>
      </c>
      <c r="S936" s="31" t="n"/>
      <c r="T936" s="31" t="n"/>
      <c r="U936" s="33">
        <f>IF(N936="","",R936 * N936)</f>
        <v/>
      </c>
      <c r="V936" s="4" t="n"/>
      <c r="W936" s="33">
        <f>IF(S936&amp;U936="","",U936 * S936)</f>
        <v/>
      </c>
      <c r="X936" s="33">
        <f>IF(W936="","",U936 + W936)</f>
        <v/>
      </c>
      <c r="Y936" s="33">
        <f>IF(T936="","",U936 * T936)</f>
        <v/>
      </c>
      <c r="Z936" s="34">
        <f>IF(U936="","",X936-V936-Y936)</f>
        <v/>
      </c>
    </row>
    <row r="937">
      <c r="A937" s="25" t="n">
        <v>933</v>
      </c>
      <c r="B937" s="26">
        <f>_xlfn.XLOOKUP(C937,purchase!C:C,pcon!B:B,"")</f>
        <v/>
      </c>
      <c r="C937" s="4" t="n"/>
      <c r="D937" s="29">
        <f>_xlfn.XLOOKUP(C937,purchase!C:C,pcon!D:D,"")</f>
        <v/>
      </c>
      <c r="E937" s="29">
        <f>_xlfn.XLOOKUP(C937,purchase!C:C,pcon!E:E,"")</f>
        <v/>
      </c>
      <c r="F937" s="4" t="n"/>
      <c r="G937" s="27" t="n"/>
      <c r="H937" s="28" t="n"/>
      <c r="I937" s="4" t="n"/>
      <c r="J937" s="4" t="n"/>
      <c r="K937" s="4" t="n"/>
      <c r="L937" s="30">
        <f>IF(J937="","",J937-K937)</f>
        <v/>
      </c>
      <c r="M937" s="4" t="n"/>
      <c r="N937" s="30">
        <f>IF(L937="","",L937-M937)</f>
        <v/>
      </c>
      <c r="O937" s="31" t="n"/>
      <c r="P937" s="32">
        <f>IF(O937="","",N937 * O937)</f>
        <v/>
      </c>
      <c r="Q937" s="10">
        <f>_xlfn.XLOOKUP(C937,pcon!C:C,pcon!L:L,"")</f>
        <v/>
      </c>
      <c r="R937" s="98">
        <f>(Q937 / 80) * (O937 * 100)</f>
        <v/>
      </c>
      <c r="S937" s="31" t="n"/>
      <c r="T937" s="31" t="n"/>
      <c r="U937" s="33">
        <f>IF(N937="","",R937 * N937)</f>
        <v/>
      </c>
      <c r="V937" s="4" t="n"/>
      <c r="W937" s="33">
        <f>IF(S937&amp;U937="","",U937 * S937)</f>
        <v/>
      </c>
      <c r="X937" s="33">
        <f>IF(W937="","",U937 + W937)</f>
        <v/>
      </c>
      <c r="Y937" s="33">
        <f>IF(T937="","",U937 * T937)</f>
        <v/>
      </c>
      <c r="Z937" s="34">
        <f>IF(U937="","",X937-V937-Y937)</f>
        <v/>
      </c>
    </row>
    <row r="938">
      <c r="A938" s="25" t="n">
        <v>934</v>
      </c>
      <c r="B938" s="26">
        <f>_xlfn.XLOOKUP(C938,purchase!C:C,pcon!B:B,"")</f>
        <v/>
      </c>
      <c r="C938" s="4" t="n"/>
      <c r="D938" s="29">
        <f>_xlfn.XLOOKUP(C938,purchase!C:C,pcon!D:D,"")</f>
        <v/>
      </c>
      <c r="E938" s="29">
        <f>_xlfn.XLOOKUP(C938,purchase!C:C,pcon!E:E,"")</f>
        <v/>
      </c>
      <c r="F938" s="4" t="n"/>
      <c r="G938" s="27" t="n"/>
      <c r="H938" s="28" t="n"/>
      <c r="I938" s="4" t="n"/>
      <c r="J938" s="4" t="n"/>
      <c r="K938" s="4" t="n"/>
      <c r="L938" s="30">
        <f>IF(J938="","",J938-K938)</f>
        <v/>
      </c>
      <c r="M938" s="4" t="n"/>
      <c r="N938" s="30">
        <f>IF(L938="","",L938-M938)</f>
        <v/>
      </c>
      <c r="O938" s="31" t="n"/>
      <c r="P938" s="32">
        <f>IF(O938="","",N938 * O938)</f>
        <v/>
      </c>
      <c r="Q938" s="10">
        <f>_xlfn.XLOOKUP(C938,pcon!C:C,pcon!L:L,"")</f>
        <v/>
      </c>
      <c r="R938" s="98">
        <f>(Q938 / 80) * (O938 * 100)</f>
        <v/>
      </c>
      <c r="S938" s="31" t="n"/>
      <c r="T938" s="31" t="n"/>
      <c r="U938" s="33">
        <f>IF(N938="","",R938 * N938)</f>
        <v/>
      </c>
      <c r="V938" s="4" t="n"/>
      <c r="W938" s="33">
        <f>IF(S938&amp;U938="","",U938 * S938)</f>
        <v/>
      </c>
      <c r="X938" s="33">
        <f>IF(W938="","",U938 + W938)</f>
        <v/>
      </c>
      <c r="Y938" s="33">
        <f>IF(T938="","",U938 * T938)</f>
        <v/>
      </c>
      <c r="Z938" s="34">
        <f>IF(U938="","",X938-V938-Y938)</f>
        <v/>
      </c>
    </row>
    <row r="939">
      <c r="A939" s="25" t="n">
        <v>935</v>
      </c>
      <c r="B939" s="26">
        <f>_xlfn.XLOOKUP(C939,purchase!C:C,pcon!B:B,"")</f>
        <v/>
      </c>
      <c r="C939" s="4" t="n"/>
      <c r="D939" s="29">
        <f>_xlfn.XLOOKUP(C939,purchase!C:C,pcon!D:D,"")</f>
        <v/>
      </c>
      <c r="E939" s="29">
        <f>_xlfn.XLOOKUP(C939,purchase!C:C,pcon!E:E,"")</f>
        <v/>
      </c>
      <c r="F939" s="4" t="n"/>
      <c r="G939" s="27" t="n"/>
      <c r="H939" s="28" t="n"/>
      <c r="I939" s="4" t="n"/>
      <c r="J939" s="4" t="n"/>
      <c r="K939" s="4" t="n"/>
      <c r="L939" s="30">
        <f>IF(J939="","",J939-K939)</f>
        <v/>
      </c>
      <c r="M939" s="4" t="n"/>
      <c r="N939" s="30">
        <f>IF(L939="","",L939-M939)</f>
        <v/>
      </c>
      <c r="O939" s="31" t="n"/>
      <c r="P939" s="32">
        <f>IF(O939="","",N939 * O939)</f>
        <v/>
      </c>
      <c r="Q939" s="10">
        <f>_xlfn.XLOOKUP(C939,pcon!C:C,pcon!L:L,"")</f>
        <v/>
      </c>
      <c r="R939" s="98">
        <f>(Q939 / 80) * (O939 * 100)</f>
        <v/>
      </c>
      <c r="S939" s="31" t="n"/>
      <c r="T939" s="31" t="n"/>
      <c r="U939" s="33">
        <f>IF(N939="","",R939 * N939)</f>
        <v/>
      </c>
      <c r="V939" s="4" t="n"/>
      <c r="W939" s="33">
        <f>IF(S939&amp;U939="","",U939 * S939)</f>
        <v/>
      </c>
      <c r="X939" s="33">
        <f>IF(W939="","",U939 + W939)</f>
        <v/>
      </c>
      <c r="Y939" s="33">
        <f>IF(T939="","",U939 * T939)</f>
        <v/>
      </c>
      <c r="Z939" s="34">
        <f>IF(U939="","",X939-V939-Y939)</f>
        <v/>
      </c>
    </row>
    <row r="940">
      <c r="A940" s="25" t="n">
        <v>936</v>
      </c>
      <c r="B940" s="26">
        <f>_xlfn.XLOOKUP(C940,purchase!C:C,pcon!B:B,"")</f>
        <v/>
      </c>
      <c r="C940" s="4" t="n"/>
      <c r="D940" s="29">
        <f>_xlfn.XLOOKUP(C940,purchase!C:C,pcon!D:D,"")</f>
        <v/>
      </c>
      <c r="E940" s="29">
        <f>_xlfn.XLOOKUP(C940,purchase!C:C,pcon!E:E,"")</f>
        <v/>
      </c>
      <c r="F940" s="4" t="n"/>
      <c r="G940" s="27" t="n"/>
      <c r="H940" s="28" t="n"/>
      <c r="I940" s="4" t="n"/>
      <c r="J940" s="4" t="n"/>
      <c r="K940" s="4" t="n"/>
      <c r="L940" s="30">
        <f>IF(J940="","",J940-K940)</f>
        <v/>
      </c>
      <c r="M940" s="4" t="n"/>
      <c r="N940" s="30">
        <f>IF(L940="","",L940-M940)</f>
        <v/>
      </c>
      <c r="O940" s="31" t="n"/>
      <c r="P940" s="32">
        <f>IF(O940="","",N940 * O940)</f>
        <v/>
      </c>
      <c r="Q940" s="10">
        <f>_xlfn.XLOOKUP(C940,pcon!C:C,pcon!L:L,"")</f>
        <v/>
      </c>
      <c r="R940" s="98">
        <f>(Q940 / 80) * (O940 * 100)</f>
        <v/>
      </c>
      <c r="S940" s="31" t="n"/>
      <c r="T940" s="31" t="n"/>
      <c r="U940" s="33">
        <f>IF(N940="","",R940 * N940)</f>
        <v/>
      </c>
      <c r="V940" s="4" t="n"/>
      <c r="W940" s="33">
        <f>IF(S940&amp;U940="","",U940 * S940)</f>
        <v/>
      </c>
      <c r="X940" s="33">
        <f>IF(W940="","",U940 + W940)</f>
        <v/>
      </c>
      <c r="Y940" s="33">
        <f>IF(T940="","",U940 * T940)</f>
        <v/>
      </c>
      <c r="Z940" s="34">
        <f>IF(U940="","",X940-V940-Y940)</f>
        <v/>
      </c>
    </row>
    <row r="941">
      <c r="A941" s="25" t="n">
        <v>937</v>
      </c>
      <c r="B941" s="26">
        <f>_xlfn.XLOOKUP(C941,purchase!C:C,pcon!B:B,"")</f>
        <v/>
      </c>
      <c r="C941" s="4" t="n"/>
      <c r="D941" s="29">
        <f>_xlfn.XLOOKUP(C941,purchase!C:C,pcon!D:D,"")</f>
        <v/>
      </c>
      <c r="E941" s="29">
        <f>_xlfn.XLOOKUP(C941,purchase!C:C,pcon!E:E,"")</f>
        <v/>
      </c>
      <c r="F941" s="4" t="n"/>
      <c r="G941" s="27" t="n"/>
      <c r="H941" s="28" t="n"/>
      <c r="I941" s="4" t="n"/>
      <c r="J941" s="4" t="n"/>
      <c r="K941" s="4" t="n"/>
      <c r="L941" s="30">
        <f>IF(J941="","",J941-K941)</f>
        <v/>
      </c>
      <c r="M941" s="4" t="n"/>
      <c r="N941" s="30">
        <f>IF(L941="","",L941-M941)</f>
        <v/>
      </c>
      <c r="O941" s="31" t="n"/>
      <c r="P941" s="32">
        <f>IF(O941="","",N941 * O941)</f>
        <v/>
      </c>
      <c r="Q941" s="10">
        <f>_xlfn.XLOOKUP(C941,pcon!C:C,pcon!L:L,"")</f>
        <v/>
      </c>
      <c r="R941" s="98">
        <f>(Q941 / 80) * (O941 * 100)</f>
        <v/>
      </c>
      <c r="S941" s="31" t="n"/>
      <c r="T941" s="31" t="n"/>
      <c r="U941" s="33">
        <f>IF(N941="","",R941 * N941)</f>
        <v/>
      </c>
      <c r="V941" s="4" t="n"/>
      <c r="W941" s="33">
        <f>IF(S941&amp;U941="","",U941 * S941)</f>
        <v/>
      </c>
      <c r="X941" s="33">
        <f>IF(W941="","",U941 + W941)</f>
        <v/>
      </c>
      <c r="Y941" s="33">
        <f>IF(T941="","",U941 * T941)</f>
        <v/>
      </c>
      <c r="Z941" s="34">
        <f>IF(U941="","",X941-V941-Y941)</f>
        <v/>
      </c>
    </row>
    <row r="942">
      <c r="A942" s="25" t="n">
        <v>938</v>
      </c>
      <c r="B942" s="26">
        <f>_xlfn.XLOOKUP(C942,purchase!C:C,pcon!B:B,"")</f>
        <v/>
      </c>
      <c r="C942" s="4" t="n"/>
      <c r="D942" s="29">
        <f>_xlfn.XLOOKUP(C942,purchase!C:C,pcon!D:D,"")</f>
        <v/>
      </c>
      <c r="E942" s="29">
        <f>_xlfn.XLOOKUP(C942,purchase!C:C,pcon!E:E,"")</f>
        <v/>
      </c>
      <c r="F942" s="4" t="n"/>
      <c r="G942" s="27" t="n"/>
      <c r="H942" s="28" t="n"/>
      <c r="I942" s="4" t="n"/>
      <c r="J942" s="4" t="n"/>
      <c r="K942" s="4" t="n"/>
      <c r="L942" s="30">
        <f>IF(J942="","",J942-K942)</f>
        <v/>
      </c>
      <c r="M942" s="4" t="n"/>
      <c r="N942" s="30">
        <f>IF(L942="","",L942-M942)</f>
        <v/>
      </c>
      <c r="O942" s="31" t="n"/>
      <c r="P942" s="32">
        <f>IF(O942="","",N942 * O942)</f>
        <v/>
      </c>
      <c r="Q942" s="10">
        <f>_xlfn.XLOOKUP(C942,pcon!C:C,pcon!L:L,"")</f>
        <v/>
      </c>
      <c r="R942" s="98">
        <f>(Q942 / 80) * (O942 * 100)</f>
        <v/>
      </c>
      <c r="S942" s="31" t="n"/>
      <c r="T942" s="31" t="n"/>
      <c r="U942" s="33">
        <f>IF(N942="","",R942 * N942)</f>
        <v/>
      </c>
      <c r="V942" s="4" t="n"/>
      <c r="W942" s="33">
        <f>IF(S942&amp;U942="","",U942 * S942)</f>
        <v/>
      </c>
      <c r="X942" s="33">
        <f>IF(W942="","",U942 + W942)</f>
        <v/>
      </c>
      <c r="Y942" s="33">
        <f>IF(T942="","",U942 * T942)</f>
        <v/>
      </c>
      <c r="Z942" s="34">
        <f>IF(U942="","",X942-V942-Y942)</f>
        <v/>
      </c>
    </row>
    <row r="943">
      <c r="A943" s="25" t="n">
        <v>939</v>
      </c>
      <c r="B943" s="26">
        <f>_xlfn.XLOOKUP(C943,purchase!C:C,pcon!B:B,"")</f>
        <v/>
      </c>
      <c r="C943" s="4" t="n"/>
      <c r="D943" s="29">
        <f>_xlfn.XLOOKUP(C943,purchase!C:C,pcon!D:D,"")</f>
        <v/>
      </c>
      <c r="E943" s="29">
        <f>_xlfn.XLOOKUP(C943,purchase!C:C,pcon!E:E,"")</f>
        <v/>
      </c>
      <c r="F943" s="4" t="n"/>
      <c r="G943" s="27" t="n"/>
      <c r="H943" s="28" t="n"/>
      <c r="I943" s="4" t="n"/>
      <c r="J943" s="4" t="n"/>
      <c r="K943" s="4" t="n"/>
      <c r="L943" s="30">
        <f>IF(J943="","",J943-K943)</f>
        <v/>
      </c>
      <c r="M943" s="4" t="n"/>
      <c r="N943" s="30">
        <f>IF(L943="","",L943-M943)</f>
        <v/>
      </c>
      <c r="O943" s="31" t="n"/>
      <c r="P943" s="32">
        <f>IF(O943="","",N943 * O943)</f>
        <v/>
      </c>
      <c r="Q943" s="10">
        <f>_xlfn.XLOOKUP(C943,pcon!C:C,pcon!L:L,"")</f>
        <v/>
      </c>
      <c r="R943" s="98">
        <f>(Q943 / 80) * (O943 * 100)</f>
        <v/>
      </c>
      <c r="S943" s="31" t="n"/>
      <c r="T943" s="31" t="n"/>
      <c r="U943" s="33">
        <f>IF(N943="","",R943 * N943)</f>
        <v/>
      </c>
      <c r="V943" s="4" t="n"/>
      <c r="W943" s="33">
        <f>IF(S943&amp;U943="","",U943 * S943)</f>
        <v/>
      </c>
      <c r="X943" s="33">
        <f>IF(W943="","",U943 + W943)</f>
        <v/>
      </c>
      <c r="Y943" s="33">
        <f>IF(T943="","",U943 * T943)</f>
        <v/>
      </c>
      <c r="Z943" s="34">
        <f>IF(U943="","",X943-V943-Y943)</f>
        <v/>
      </c>
    </row>
    <row r="944">
      <c r="A944" s="25" t="n">
        <v>940</v>
      </c>
      <c r="B944" s="26">
        <f>_xlfn.XLOOKUP(C944,purchase!C:C,pcon!B:B,"")</f>
        <v/>
      </c>
      <c r="C944" s="4" t="n"/>
      <c r="D944" s="29">
        <f>_xlfn.XLOOKUP(C944,purchase!C:C,pcon!D:D,"")</f>
        <v/>
      </c>
      <c r="E944" s="29">
        <f>_xlfn.XLOOKUP(C944,purchase!C:C,pcon!E:E,"")</f>
        <v/>
      </c>
      <c r="F944" s="4" t="n"/>
      <c r="G944" s="27" t="n"/>
      <c r="H944" s="28" t="n"/>
      <c r="I944" s="4" t="n"/>
      <c r="J944" s="4" t="n"/>
      <c r="K944" s="4" t="n"/>
      <c r="L944" s="30">
        <f>IF(J944="","",J944-K944)</f>
        <v/>
      </c>
      <c r="M944" s="4" t="n"/>
      <c r="N944" s="30">
        <f>IF(L944="","",L944-M944)</f>
        <v/>
      </c>
      <c r="O944" s="31" t="n"/>
      <c r="P944" s="32">
        <f>IF(O944="","",N944 * O944)</f>
        <v/>
      </c>
      <c r="Q944" s="10">
        <f>_xlfn.XLOOKUP(C944,pcon!C:C,pcon!L:L,"")</f>
        <v/>
      </c>
      <c r="R944" s="98">
        <f>(Q944 / 80) * (O944 * 100)</f>
        <v/>
      </c>
      <c r="S944" s="31" t="n"/>
      <c r="T944" s="31" t="n"/>
      <c r="U944" s="33">
        <f>IF(N944="","",R944 * N944)</f>
        <v/>
      </c>
      <c r="V944" s="4" t="n"/>
      <c r="W944" s="33">
        <f>IF(S944&amp;U944="","",U944 * S944)</f>
        <v/>
      </c>
      <c r="X944" s="33">
        <f>IF(W944="","",U944 + W944)</f>
        <v/>
      </c>
      <c r="Y944" s="33">
        <f>IF(T944="","",U944 * T944)</f>
        <v/>
      </c>
      <c r="Z944" s="34">
        <f>IF(U944="","",X944-V944-Y944)</f>
        <v/>
      </c>
    </row>
    <row r="945">
      <c r="A945" s="25" t="n">
        <v>941</v>
      </c>
      <c r="B945" s="26">
        <f>_xlfn.XLOOKUP(C945,purchase!C:C,pcon!B:B,"")</f>
        <v/>
      </c>
      <c r="C945" s="4" t="n"/>
      <c r="D945" s="29">
        <f>_xlfn.XLOOKUP(C945,purchase!C:C,pcon!D:D,"")</f>
        <v/>
      </c>
      <c r="E945" s="29">
        <f>_xlfn.XLOOKUP(C945,purchase!C:C,pcon!E:E,"")</f>
        <v/>
      </c>
      <c r="F945" s="4" t="n"/>
      <c r="G945" s="27" t="n"/>
      <c r="H945" s="28" t="n"/>
      <c r="I945" s="4" t="n"/>
      <c r="J945" s="4" t="n"/>
      <c r="K945" s="4" t="n"/>
      <c r="L945" s="30">
        <f>IF(J945="","",J945-K945)</f>
        <v/>
      </c>
      <c r="M945" s="4" t="n"/>
      <c r="N945" s="30">
        <f>IF(L945="","",L945-M945)</f>
        <v/>
      </c>
      <c r="O945" s="31" t="n"/>
      <c r="P945" s="32">
        <f>IF(O945="","",N945 * O945)</f>
        <v/>
      </c>
      <c r="Q945" s="10">
        <f>_xlfn.XLOOKUP(C945,pcon!C:C,pcon!L:L,"")</f>
        <v/>
      </c>
      <c r="R945" s="98">
        <f>(Q945 / 80) * (O945 * 100)</f>
        <v/>
      </c>
      <c r="S945" s="31" t="n"/>
      <c r="T945" s="31" t="n"/>
      <c r="U945" s="33">
        <f>IF(N945="","",R945 * N945)</f>
        <v/>
      </c>
      <c r="V945" s="4" t="n"/>
      <c r="W945" s="33">
        <f>IF(S945&amp;U945="","",U945 * S945)</f>
        <v/>
      </c>
      <c r="X945" s="33">
        <f>IF(W945="","",U945 + W945)</f>
        <v/>
      </c>
      <c r="Y945" s="33">
        <f>IF(T945="","",U945 * T945)</f>
        <v/>
      </c>
      <c r="Z945" s="34">
        <f>IF(U945="","",X945-V945-Y945)</f>
        <v/>
      </c>
    </row>
    <row r="946">
      <c r="A946" s="25" t="n">
        <v>942</v>
      </c>
      <c r="B946" s="26">
        <f>_xlfn.XLOOKUP(C946,purchase!C:C,pcon!B:B,"")</f>
        <v/>
      </c>
      <c r="C946" s="4" t="n"/>
      <c r="D946" s="29">
        <f>_xlfn.XLOOKUP(C946,purchase!C:C,pcon!D:D,"")</f>
        <v/>
      </c>
      <c r="E946" s="29">
        <f>_xlfn.XLOOKUP(C946,purchase!C:C,pcon!E:E,"")</f>
        <v/>
      </c>
      <c r="F946" s="4" t="n"/>
      <c r="G946" s="27" t="n"/>
      <c r="H946" s="28" t="n"/>
      <c r="I946" s="4" t="n"/>
      <c r="J946" s="4" t="n"/>
      <c r="K946" s="4" t="n"/>
      <c r="L946" s="30">
        <f>IF(J946="","",J946-K946)</f>
        <v/>
      </c>
      <c r="M946" s="4" t="n"/>
      <c r="N946" s="30">
        <f>IF(L946="","",L946-M946)</f>
        <v/>
      </c>
      <c r="O946" s="31" t="n"/>
      <c r="P946" s="32">
        <f>IF(O946="","",N946 * O946)</f>
        <v/>
      </c>
      <c r="Q946" s="10">
        <f>_xlfn.XLOOKUP(C946,pcon!C:C,pcon!L:L,"")</f>
        <v/>
      </c>
      <c r="R946" s="98">
        <f>(Q946 / 80) * (O946 * 100)</f>
        <v/>
      </c>
      <c r="S946" s="31" t="n"/>
      <c r="T946" s="31" t="n"/>
      <c r="U946" s="33">
        <f>IF(N946="","",R946 * N946)</f>
        <v/>
      </c>
      <c r="V946" s="4" t="n"/>
      <c r="W946" s="33">
        <f>IF(S946&amp;U946="","",U946 * S946)</f>
        <v/>
      </c>
      <c r="X946" s="33">
        <f>IF(W946="","",U946 + W946)</f>
        <v/>
      </c>
      <c r="Y946" s="33">
        <f>IF(T946="","",U946 * T946)</f>
        <v/>
      </c>
      <c r="Z946" s="34">
        <f>IF(U946="","",X946-V946-Y946)</f>
        <v/>
      </c>
    </row>
    <row r="947">
      <c r="A947" s="25" t="n">
        <v>943</v>
      </c>
      <c r="B947" s="26">
        <f>_xlfn.XLOOKUP(C947,purchase!C:C,pcon!B:B,"")</f>
        <v/>
      </c>
      <c r="C947" s="4" t="n"/>
      <c r="D947" s="29">
        <f>_xlfn.XLOOKUP(C947,purchase!C:C,pcon!D:D,"")</f>
        <v/>
      </c>
      <c r="E947" s="29">
        <f>_xlfn.XLOOKUP(C947,purchase!C:C,pcon!E:E,"")</f>
        <v/>
      </c>
      <c r="F947" s="4" t="n"/>
      <c r="G947" s="27" t="n"/>
      <c r="H947" s="28" t="n"/>
      <c r="I947" s="4" t="n"/>
      <c r="J947" s="4" t="n"/>
      <c r="K947" s="4" t="n"/>
      <c r="L947" s="30">
        <f>IF(J947="","",J947-K947)</f>
        <v/>
      </c>
      <c r="M947" s="4" t="n"/>
      <c r="N947" s="30">
        <f>IF(L947="","",L947-M947)</f>
        <v/>
      </c>
      <c r="O947" s="31" t="n"/>
      <c r="P947" s="32">
        <f>IF(O947="","",N947 * O947)</f>
        <v/>
      </c>
      <c r="Q947" s="10">
        <f>_xlfn.XLOOKUP(C947,pcon!C:C,pcon!L:L,"")</f>
        <v/>
      </c>
      <c r="R947" s="98">
        <f>(Q947 / 80) * (O947 * 100)</f>
        <v/>
      </c>
      <c r="S947" s="31" t="n"/>
      <c r="T947" s="31" t="n"/>
      <c r="U947" s="33">
        <f>IF(N947="","",R947 * N947)</f>
        <v/>
      </c>
      <c r="V947" s="4" t="n"/>
      <c r="W947" s="33">
        <f>IF(S947&amp;U947="","",U947 * S947)</f>
        <v/>
      </c>
      <c r="X947" s="33">
        <f>IF(W947="","",U947 + W947)</f>
        <v/>
      </c>
      <c r="Y947" s="33">
        <f>IF(T947="","",U947 * T947)</f>
        <v/>
      </c>
      <c r="Z947" s="34">
        <f>IF(U947="","",X947-V947-Y947)</f>
        <v/>
      </c>
    </row>
    <row r="948">
      <c r="A948" s="25" t="n">
        <v>944</v>
      </c>
      <c r="B948" s="26">
        <f>_xlfn.XLOOKUP(C948,purchase!C:C,pcon!B:B,"")</f>
        <v/>
      </c>
      <c r="C948" s="4" t="n"/>
      <c r="D948" s="29">
        <f>_xlfn.XLOOKUP(C948,purchase!C:C,pcon!D:D,"")</f>
        <v/>
      </c>
      <c r="E948" s="29">
        <f>_xlfn.XLOOKUP(C948,purchase!C:C,pcon!E:E,"")</f>
        <v/>
      </c>
      <c r="F948" s="4" t="n"/>
      <c r="G948" s="27" t="n"/>
      <c r="H948" s="28" t="n"/>
      <c r="I948" s="4" t="n"/>
      <c r="J948" s="4" t="n"/>
      <c r="K948" s="4" t="n"/>
      <c r="L948" s="30">
        <f>IF(J948="","",J948-K948)</f>
        <v/>
      </c>
      <c r="M948" s="4" t="n"/>
      <c r="N948" s="30">
        <f>IF(L948="","",L948-M948)</f>
        <v/>
      </c>
      <c r="O948" s="31" t="n"/>
      <c r="P948" s="32">
        <f>IF(O948="","",N948 * O948)</f>
        <v/>
      </c>
      <c r="Q948" s="10">
        <f>_xlfn.XLOOKUP(C948,pcon!C:C,pcon!L:L,"")</f>
        <v/>
      </c>
      <c r="R948" s="98">
        <f>(Q948 / 80) * (O948 * 100)</f>
        <v/>
      </c>
      <c r="S948" s="31" t="n"/>
      <c r="T948" s="31" t="n"/>
      <c r="U948" s="33">
        <f>IF(N948="","",R948 * N948)</f>
        <v/>
      </c>
      <c r="V948" s="4" t="n"/>
      <c r="W948" s="33">
        <f>IF(S948&amp;U948="","",U948 * S948)</f>
        <v/>
      </c>
      <c r="X948" s="33">
        <f>IF(W948="","",U948 + W948)</f>
        <v/>
      </c>
      <c r="Y948" s="33">
        <f>IF(T948="","",U948 * T948)</f>
        <v/>
      </c>
      <c r="Z948" s="34">
        <f>IF(U948="","",X948-V948-Y948)</f>
        <v/>
      </c>
    </row>
    <row r="949">
      <c r="A949" s="25" t="n">
        <v>945</v>
      </c>
      <c r="B949" s="26">
        <f>_xlfn.XLOOKUP(C949,purchase!C:C,pcon!B:B,"")</f>
        <v/>
      </c>
      <c r="C949" s="4" t="n"/>
      <c r="D949" s="29">
        <f>_xlfn.XLOOKUP(C949,purchase!C:C,pcon!D:D,"")</f>
        <v/>
      </c>
      <c r="E949" s="29">
        <f>_xlfn.XLOOKUP(C949,purchase!C:C,pcon!E:E,"")</f>
        <v/>
      </c>
      <c r="F949" s="4" t="n"/>
      <c r="G949" s="27" t="n"/>
      <c r="H949" s="28" t="n"/>
      <c r="I949" s="4" t="n"/>
      <c r="J949" s="4" t="n"/>
      <c r="K949" s="4" t="n"/>
      <c r="L949" s="30">
        <f>IF(J949="","",J949-K949)</f>
        <v/>
      </c>
      <c r="M949" s="4" t="n"/>
      <c r="N949" s="30">
        <f>IF(L949="","",L949-M949)</f>
        <v/>
      </c>
      <c r="O949" s="31" t="n"/>
      <c r="P949" s="32">
        <f>IF(O949="","",N949 * O949)</f>
        <v/>
      </c>
      <c r="Q949" s="10">
        <f>_xlfn.XLOOKUP(C949,pcon!C:C,pcon!L:L,"")</f>
        <v/>
      </c>
      <c r="R949" s="98">
        <f>(Q949 / 80) * (O949 * 100)</f>
        <v/>
      </c>
      <c r="S949" s="31" t="n"/>
      <c r="T949" s="31" t="n"/>
      <c r="U949" s="33">
        <f>IF(N949="","",R949 * N949)</f>
        <v/>
      </c>
      <c r="V949" s="4" t="n"/>
      <c r="W949" s="33">
        <f>IF(S949&amp;U949="","",U949 * S949)</f>
        <v/>
      </c>
      <c r="X949" s="33">
        <f>IF(W949="","",U949 + W949)</f>
        <v/>
      </c>
      <c r="Y949" s="33">
        <f>IF(T949="","",U949 * T949)</f>
        <v/>
      </c>
      <c r="Z949" s="34">
        <f>IF(U949="","",X949-V949-Y949)</f>
        <v/>
      </c>
    </row>
    <row r="950">
      <c r="A950" s="25" t="n">
        <v>946</v>
      </c>
      <c r="B950" s="26">
        <f>_xlfn.XLOOKUP(C950,purchase!C:C,pcon!B:B,"")</f>
        <v/>
      </c>
      <c r="C950" s="4" t="n"/>
      <c r="D950" s="29">
        <f>_xlfn.XLOOKUP(C950,purchase!C:C,pcon!D:D,"")</f>
        <v/>
      </c>
      <c r="E950" s="29">
        <f>_xlfn.XLOOKUP(C950,purchase!C:C,pcon!E:E,"")</f>
        <v/>
      </c>
      <c r="F950" s="4" t="n"/>
      <c r="G950" s="27" t="n"/>
      <c r="H950" s="28" t="n"/>
      <c r="I950" s="4" t="n"/>
      <c r="J950" s="4" t="n"/>
      <c r="K950" s="4" t="n"/>
      <c r="L950" s="30">
        <f>IF(J950="","",J950-K950)</f>
        <v/>
      </c>
      <c r="M950" s="4" t="n"/>
      <c r="N950" s="30">
        <f>IF(L950="","",L950-M950)</f>
        <v/>
      </c>
      <c r="O950" s="31" t="n"/>
      <c r="P950" s="32">
        <f>IF(O950="","",N950 * O950)</f>
        <v/>
      </c>
      <c r="Q950" s="10">
        <f>_xlfn.XLOOKUP(C950,pcon!C:C,pcon!L:L,"")</f>
        <v/>
      </c>
      <c r="R950" s="98">
        <f>(Q950 / 80) * (O950 * 100)</f>
        <v/>
      </c>
      <c r="S950" s="31" t="n"/>
      <c r="T950" s="31" t="n"/>
      <c r="U950" s="33">
        <f>IF(N950="","",R950 * N950)</f>
        <v/>
      </c>
      <c r="V950" s="4" t="n"/>
      <c r="W950" s="33">
        <f>IF(S950&amp;U950="","",U950 * S950)</f>
        <v/>
      </c>
      <c r="X950" s="33">
        <f>IF(W950="","",U950 + W950)</f>
        <v/>
      </c>
      <c r="Y950" s="33">
        <f>IF(T950="","",U950 * T950)</f>
        <v/>
      </c>
      <c r="Z950" s="34">
        <f>IF(U950="","",X950-V950-Y950)</f>
        <v/>
      </c>
    </row>
    <row r="951">
      <c r="A951" s="25" t="n">
        <v>947</v>
      </c>
      <c r="B951" s="26">
        <f>_xlfn.XLOOKUP(C951,purchase!C:C,pcon!B:B,"")</f>
        <v/>
      </c>
      <c r="C951" s="4" t="n"/>
      <c r="D951" s="29">
        <f>_xlfn.XLOOKUP(C951,purchase!C:C,pcon!D:D,"")</f>
        <v/>
      </c>
      <c r="E951" s="29">
        <f>_xlfn.XLOOKUP(C951,purchase!C:C,pcon!E:E,"")</f>
        <v/>
      </c>
      <c r="F951" s="4" t="n"/>
      <c r="G951" s="27" t="n"/>
      <c r="H951" s="28" t="n"/>
      <c r="I951" s="4" t="n"/>
      <c r="J951" s="4" t="n"/>
      <c r="K951" s="4" t="n"/>
      <c r="L951" s="30">
        <f>IF(J951="","",J951-K951)</f>
        <v/>
      </c>
      <c r="M951" s="4" t="n"/>
      <c r="N951" s="30">
        <f>IF(L951="","",L951-M951)</f>
        <v/>
      </c>
      <c r="O951" s="31" t="n"/>
      <c r="P951" s="32">
        <f>IF(O951="","",N951 * O951)</f>
        <v/>
      </c>
      <c r="Q951" s="10">
        <f>_xlfn.XLOOKUP(C951,pcon!C:C,pcon!L:L,"")</f>
        <v/>
      </c>
      <c r="R951" s="98">
        <f>(Q951 / 80) * (O951 * 100)</f>
        <v/>
      </c>
      <c r="S951" s="31" t="n"/>
      <c r="T951" s="31" t="n"/>
      <c r="U951" s="33">
        <f>IF(N951="","",R951 * N951)</f>
        <v/>
      </c>
      <c r="V951" s="4" t="n"/>
      <c r="W951" s="33">
        <f>IF(S951&amp;U951="","",U951 * S951)</f>
        <v/>
      </c>
      <c r="X951" s="33">
        <f>IF(W951="","",U951 + W951)</f>
        <v/>
      </c>
      <c r="Y951" s="33">
        <f>IF(T951="","",U951 * T951)</f>
        <v/>
      </c>
      <c r="Z951" s="34">
        <f>IF(U951="","",X951-V951-Y951)</f>
        <v/>
      </c>
    </row>
    <row r="952">
      <c r="A952" s="25" t="n">
        <v>948</v>
      </c>
      <c r="B952" s="26">
        <f>_xlfn.XLOOKUP(C952,purchase!C:C,pcon!B:B,"")</f>
        <v/>
      </c>
      <c r="C952" s="4" t="n"/>
      <c r="D952" s="29">
        <f>_xlfn.XLOOKUP(C952,purchase!C:C,pcon!D:D,"")</f>
        <v/>
      </c>
      <c r="E952" s="29">
        <f>_xlfn.XLOOKUP(C952,purchase!C:C,pcon!E:E,"")</f>
        <v/>
      </c>
      <c r="F952" s="4" t="n"/>
      <c r="G952" s="27" t="n"/>
      <c r="H952" s="28" t="n"/>
      <c r="I952" s="4" t="n"/>
      <c r="J952" s="4" t="n"/>
      <c r="K952" s="4" t="n"/>
      <c r="L952" s="30">
        <f>IF(J952="","",J952-K952)</f>
        <v/>
      </c>
      <c r="M952" s="4" t="n"/>
      <c r="N952" s="30">
        <f>IF(L952="","",L952-M952)</f>
        <v/>
      </c>
      <c r="O952" s="31" t="n"/>
      <c r="P952" s="32">
        <f>IF(O952="","",N952 * O952)</f>
        <v/>
      </c>
      <c r="Q952" s="10">
        <f>_xlfn.XLOOKUP(C952,pcon!C:C,pcon!L:L,"")</f>
        <v/>
      </c>
      <c r="R952" s="98">
        <f>(Q952 / 80) * (O952 * 100)</f>
        <v/>
      </c>
      <c r="S952" s="31" t="n"/>
      <c r="T952" s="31" t="n"/>
      <c r="U952" s="33">
        <f>IF(N952="","",R952 * N952)</f>
        <v/>
      </c>
      <c r="V952" s="4" t="n"/>
      <c r="W952" s="33">
        <f>IF(S952&amp;U952="","",U952 * S952)</f>
        <v/>
      </c>
      <c r="X952" s="33">
        <f>IF(W952="","",U952 + W952)</f>
        <v/>
      </c>
      <c r="Y952" s="33">
        <f>IF(T952="","",U952 * T952)</f>
        <v/>
      </c>
      <c r="Z952" s="34">
        <f>IF(U952="","",X952-V952-Y952)</f>
        <v/>
      </c>
    </row>
    <row r="953">
      <c r="A953" s="25" t="n">
        <v>949</v>
      </c>
      <c r="B953" s="26">
        <f>_xlfn.XLOOKUP(C953,purchase!C:C,pcon!B:B,"")</f>
        <v/>
      </c>
      <c r="C953" s="4" t="n"/>
      <c r="D953" s="29">
        <f>_xlfn.XLOOKUP(C953,purchase!C:C,pcon!D:D,"")</f>
        <v/>
      </c>
      <c r="E953" s="29">
        <f>_xlfn.XLOOKUP(C953,purchase!C:C,pcon!E:E,"")</f>
        <v/>
      </c>
      <c r="F953" s="4" t="n"/>
      <c r="G953" s="27" t="n"/>
      <c r="H953" s="28" t="n"/>
      <c r="I953" s="4" t="n"/>
      <c r="J953" s="4" t="n"/>
      <c r="K953" s="4" t="n"/>
      <c r="L953" s="30">
        <f>IF(J953="","",J953-K953)</f>
        <v/>
      </c>
      <c r="M953" s="4" t="n"/>
      <c r="N953" s="30">
        <f>IF(L953="","",L953-M953)</f>
        <v/>
      </c>
      <c r="O953" s="31" t="n"/>
      <c r="P953" s="32">
        <f>IF(O953="","",N953 * O953)</f>
        <v/>
      </c>
      <c r="Q953" s="10">
        <f>_xlfn.XLOOKUP(C953,pcon!C:C,pcon!L:L,"")</f>
        <v/>
      </c>
      <c r="R953" s="98">
        <f>(Q953 / 80) * (O953 * 100)</f>
        <v/>
      </c>
      <c r="S953" s="31" t="n"/>
      <c r="T953" s="31" t="n"/>
      <c r="U953" s="33">
        <f>IF(N953="","",R953 * N953)</f>
        <v/>
      </c>
      <c r="V953" s="4" t="n"/>
      <c r="W953" s="33">
        <f>IF(S953&amp;U953="","",U953 * S953)</f>
        <v/>
      </c>
      <c r="X953" s="33">
        <f>IF(W953="","",U953 + W953)</f>
        <v/>
      </c>
      <c r="Y953" s="33">
        <f>IF(T953="","",U953 * T953)</f>
        <v/>
      </c>
      <c r="Z953" s="34">
        <f>IF(U953="","",X953-V953-Y953)</f>
        <v/>
      </c>
    </row>
    <row r="954">
      <c r="A954" s="25" t="n">
        <v>950</v>
      </c>
      <c r="B954" s="26">
        <f>_xlfn.XLOOKUP(C954,purchase!C:C,pcon!B:B,"")</f>
        <v/>
      </c>
      <c r="C954" s="4" t="n"/>
      <c r="D954" s="29">
        <f>_xlfn.XLOOKUP(C954,purchase!C:C,pcon!D:D,"")</f>
        <v/>
      </c>
      <c r="E954" s="29">
        <f>_xlfn.XLOOKUP(C954,purchase!C:C,pcon!E:E,"")</f>
        <v/>
      </c>
      <c r="F954" s="4" t="n"/>
      <c r="G954" s="27" t="n"/>
      <c r="H954" s="28" t="n"/>
      <c r="I954" s="4" t="n"/>
      <c r="J954" s="4" t="n"/>
      <c r="K954" s="4" t="n"/>
      <c r="L954" s="30">
        <f>IF(J954="","",J954-K954)</f>
        <v/>
      </c>
      <c r="M954" s="4" t="n"/>
      <c r="N954" s="30">
        <f>IF(L954="","",L954-M954)</f>
        <v/>
      </c>
      <c r="O954" s="31" t="n"/>
      <c r="P954" s="32">
        <f>IF(O954="","",N954 * O954)</f>
        <v/>
      </c>
      <c r="Q954" s="10">
        <f>_xlfn.XLOOKUP(C954,pcon!C:C,pcon!L:L,"")</f>
        <v/>
      </c>
      <c r="R954" s="98">
        <f>(Q954 / 80) * (O954 * 100)</f>
        <v/>
      </c>
      <c r="S954" s="31" t="n"/>
      <c r="T954" s="31" t="n"/>
      <c r="U954" s="33">
        <f>IF(N954="","",R954 * N954)</f>
        <v/>
      </c>
      <c r="V954" s="4" t="n"/>
      <c r="W954" s="33">
        <f>IF(S954&amp;U954="","",U954 * S954)</f>
        <v/>
      </c>
      <c r="X954" s="33">
        <f>IF(W954="","",U954 + W954)</f>
        <v/>
      </c>
      <c r="Y954" s="33">
        <f>IF(T954="","",U954 * T954)</f>
        <v/>
      </c>
      <c r="Z954" s="34">
        <f>IF(U954="","",X954-V954-Y954)</f>
        <v/>
      </c>
    </row>
    <row r="955">
      <c r="A955" s="25" t="n">
        <v>951</v>
      </c>
      <c r="B955" s="26">
        <f>_xlfn.XLOOKUP(C955,purchase!C:C,pcon!B:B,"")</f>
        <v/>
      </c>
      <c r="C955" s="4" t="n"/>
      <c r="D955" s="29">
        <f>_xlfn.XLOOKUP(C955,purchase!C:C,pcon!D:D,"")</f>
        <v/>
      </c>
      <c r="E955" s="29">
        <f>_xlfn.XLOOKUP(C955,purchase!C:C,pcon!E:E,"")</f>
        <v/>
      </c>
      <c r="F955" s="4" t="n"/>
      <c r="G955" s="27" t="n"/>
      <c r="H955" s="28" t="n"/>
      <c r="I955" s="4" t="n"/>
      <c r="J955" s="4" t="n"/>
      <c r="K955" s="4" t="n"/>
      <c r="L955" s="30">
        <f>IF(J955="","",J955-K955)</f>
        <v/>
      </c>
      <c r="M955" s="4" t="n"/>
      <c r="N955" s="30">
        <f>IF(L955="","",L955-M955)</f>
        <v/>
      </c>
      <c r="O955" s="31" t="n"/>
      <c r="P955" s="32">
        <f>IF(O955="","",N955 * O955)</f>
        <v/>
      </c>
      <c r="Q955" s="10">
        <f>_xlfn.XLOOKUP(C955,pcon!C:C,pcon!L:L,"")</f>
        <v/>
      </c>
      <c r="R955" s="98">
        <f>(Q955 / 80) * (O955 * 100)</f>
        <v/>
      </c>
      <c r="S955" s="31" t="n"/>
      <c r="T955" s="31" t="n"/>
      <c r="U955" s="33">
        <f>IF(N955="","",R955 * N955)</f>
        <v/>
      </c>
      <c r="V955" s="4" t="n"/>
      <c r="W955" s="33">
        <f>IF(S955&amp;U955="","",U955 * S955)</f>
        <v/>
      </c>
      <c r="X955" s="33">
        <f>IF(W955="","",U955 + W955)</f>
        <v/>
      </c>
      <c r="Y955" s="33">
        <f>IF(T955="","",U955 * T955)</f>
        <v/>
      </c>
      <c r="Z955" s="34">
        <f>IF(U955="","",X955-V955-Y955)</f>
        <v/>
      </c>
    </row>
    <row r="956">
      <c r="A956" s="25" t="n">
        <v>952</v>
      </c>
      <c r="B956" s="26">
        <f>_xlfn.XLOOKUP(C956,purchase!C:C,pcon!B:B,"")</f>
        <v/>
      </c>
      <c r="C956" s="4" t="n"/>
      <c r="D956" s="29">
        <f>_xlfn.XLOOKUP(C956,purchase!C:C,pcon!D:D,"")</f>
        <v/>
      </c>
      <c r="E956" s="29">
        <f>_xlfn.XLOOKUP(C956,purchase!C:C,pcon!E:E,"")</f>
        <v/>
      </c>
      <c r="F956" s="4" t="n"/>
      <c r="G956" s="27" t="n"/>
      <c r="H956" s="28" t="n"/>
      <c r="I956" s="4" t="n"/>
      <c r="J956" s="4" t="n"/>
      <c r="K956" s="4" t="n"/>
      <c r="L956" s="30">
        <f>IF(J956="","",J956-K956)</f>
        <v/>
      </c>
      <c r="M956" s="4" t="n"/>
      <c r="N956" s="30">
        <f>IF(L956="","",L956-M956)</f>
        <v/>
      </c>
      <c r="O956" s="31" t="n"/>
      <c r="P956" s="32">
        <f>IF(O956="","",N956 * O956)</f>
        <v/>
      </c>
      <c r="Q956" s="10">
        <f>_xlfn.XLOOKUP(C956,pcon!C:C,pcon!L:L,"")</f>
        <v/>
      </c>
      <c r="R956" s="98">
        <f>(Q956 / 80) * (O956 * 100)</f>
        <v/>
      </c>
      <c r="S956" s="31" t="n"/>
      <c r="T956" s="31" t="n"/>
      <c r="U956" s="33">
        <f>IF(N956="","",R956 * N956)</f>
        <v/>
      </c>
      <c r="V956" s="4" t="n"/>
      <c r="W956" s="33">
        <f>IF(S956&amp;U956="","",U956 * S956)</f>
        <v/>
      </c>
      <c r="X956" s="33">
        <f>IF(W956="","",U956 + W956)</f>
        <v/>
      </c>
      <c r="Y956" s="33">
        <f>IF(T956="","",U956 * T956)</f>
        <v/>
      </c>
      <c r="Z956" s="34">
        <f>IF(U956="","",X956-V956-Y956)</f>
        <v/>
      </c>
    </row>
    <row r="957">
      <c r="A957" s="25" t="n">
        <v>953</v>
      </c>
      <c r="B957" s="26">
        <f>_xlfn.XLOOKUP(C957,purchase!C:C,pcon!B:B,"")</f>
        <v/>
      </c>
      <c r="C957" s="4" t="n"/>
      <c r="D957" s="29">
        <f>_xlfn.XLOOKUP(C957,purchase!C:C,pcon!D:D,"")</f>
        <v/>
      </c>
      <c r="E957" s="29">
        <f>_xlfn.XLOOKUP(C957,purchase!C:C,pcon!E:E,"")</f>
        <v/>
      </c>
      <c r="F957" s="4" t="n"/>
      <c r="G957" s="27" t="n"/>
      <c r="H957" s="28" t="n"/>
      <c r="I957" s="4" t="n"/>
      <c r="J957" s="4" t="n"/>
      <c r="K957" s="4" t="n"/>
      <c r="L957" s="30">
        <f>IF(J957="","",J957-K957)</f>
        <v/>
      </c>
      <c r="M957" s="4" t="n"/>
      <c r="N957" s="30">
        <f>IF(L957="","",L957-M957)</f>
        <v/>
      </c>
      <c r="O957" s="31" t="n"/>
      <c r="P957" s="32">
        <f>IF(O957="","",N957 * O957)</f>
        <v/>
      </c>
      <c r="Q957" s="10">
        <f>_xlfn.XLOOKUP(C957,pcon!C:C,pcon!L:L,"")</f>
        <v/>
      </c>
      <c r="R957" s="98">
        <f>(Q957 / 80) * (O957 * 100)</f>
        <v/>
      </c>
      <c r="S957" s="31" t="n"/>
      <c r="T957" s="31" t="n"/>
      <c r="U957" s="33">
        <f>IF(N957="","",R957 * N957)</f>
        <v/>
      </c>
      <c r="V957" s="4" t="n"/>
      <c r="W957" s="33">
        <f>IF(S957&amp;U957="","",U957 * S957)</f>
        <v/>
      </c>
      <c r="X957" s="33">
        <f>IF(W957="","",U957 + W957)</f>
        <v/>
      </c>
      <c r="Y957" s="33">
        <f>IF(T957="","",U957 * T957)</f>
        <v/>
      </c>
      <c r="Z957" s="34">
        <f>IF(U957="","",X957-V957-Y957)</f>
        <v/>
      </c>
    </row>
    <row r="958">
      <c r="A958" s="25" t="n">
        <v>954</v>
      </c>
      <c r="B958" s="26">
        <f>_xlfn.XLOOKUP(C958,purchase!C:C,pcon!B:B,"")</f>
        <v/>
      </c>
      <c r="C958" s="4" t="n"/>
      <c r="D958" s="29">
        <f>_xlfn.XLOOKUP(C958,purchase!C:C,pcon!D:D,"")</f>
        <v/>
      </c>
      <c r="E958" s="29">
        <f>_xlfn.XLOOKUP(C958,purchase!C:C,pcon!E:E,"")</f>
        <v/>
      </c>
      <c r="F958" s="4" t="n"/>
      <c r="G958" s="27" t="n"/>
      <c r="H958" s="28" t="n"/>
      <c r="I958" s="4" t="n"/>
      <c r="J958" s="4" t="n"/>
      <c r="K958" s="4" t="n"/>
      <c r="L958" s="30">
        <f>IF(J958="","",J958-K958)</f>
        <v/>
      </c>
      <c r="M958" s="4" t="n"/>
      <c r="N958" s="30">
        <f>IF(L958="","",L958-M958)</f>
        <v/>
      </c>
      <c r="O958" s="31" t="n"/>
      <c r="P958" s="32">
        <f>IF(O958="","",N958 * O958)</f>
        <v/>
      </c>
      <c r="Q958" s="10">
        <f>_xlfn.XLOOKUP(C958,pcon!C:C,pcon!L:L,"")</f>
        <v/>
      </c>
      <c r="R958" s="98">
        <f>(Q958 / 80) * (O958 * 100)</f>
        <v/>
      </c>
      <c r="S958" s="31" t="n"/>
      <c r="T958" s="31" t="n"/>
      <c r="U958" s="33">
        <f>IF(N958="","",R958 * N958)</f>
        <v/>
      </c>
      <c r="V958" s="4" t="n"/>
      <c r="W958" s="33">
        <f>IF(S958&amp;U958="","",U958 * S958)</f>
        <v/>
      </c>
      <c r="X958" s="33">
        <f>IF(W958="","",U958 + W958)</f>
        <v/>
      </c>
      <c r="Y958" s="33">
        <f>IF(T958="","",U958 * T958)</f>
        <v/>
      </c>
      <c r="Z958" s="34">
        <f>IF(U958="","",X958-V958-Y958)</f>
        <v/>
      </c>
    </row>
    <row r="959">
      <c r="A959" s="25" t="n">
        <v>955</v>
      </c>
      <c r="B959" s="26">
        <f>_xlfn.XLOOKUP(C959,purchase!C:C,pcon!B:B,"")</f>
        <v/>
      </c>
      <c r="C959" s="4" t="n"/>
      <c r="D959" s="29">
        <f>_xlfn.XLOOKUP(C959,purchase!C:C,pcon!D:D,"")</f>
        <v/>
      </c>
      <c r="E959" s="29">
        <f>_xlfn.XLOOKUP(C959,purchase!C:C,pcon!E:E,"")</f>
        <v/>
      </c>
      <c r="F959" s="4" t="n"/>
      <c r="G959" s="27" t="n"/>
      <c r="H959" s="28" t="n"/>
      <c r="I959" s="4" t="n"/>
      <c r="J959" s="4" t="n"/>
      <c r="K959" s="4" t="n"/>
      <c r="L959" s="30">
        <f>IF(J959="","",J959-K959)</f>
        <v/>
      </c>
      <c r="M959" s="4" t="n"/>
      <c r="N959" s="30">
        <f>IF(L959="","",L959-M959)</f>
        <v/>
      </c>
      <c r="O959" s="31" t="n"/>
      <c r="P959" s="32">
        <f>IF(O959="","",N959 * O959)</f>
        <v/>
      </c>
      <c r="Q959" s="10">
        <f>_xlfn.XLOOKUP(C959,pcon!C:C,pcon!L:L,"")</f>
        <v/>
      </c>
      <c r="R959" s="98">
        <f>(Q959 / 80) * (O959 * 100)</f>
        <v/>
      </c>
      <c r="S959" s="31" t="n"/>
      <c r="T959" s="31" t="n"/>
      <c r="U959" s="33">
        <f>IF(N959="","",R959 * N959)</f>
        <v/>
      </c>
      <c r="V959" s="4" t="n"/>
      <c r="W959" s="33">
        <f>IF(S959&amp;U959="","",U959 * S959)</f>
        <v/>
      </c>
      <c r="X959" s="33">
        <f>IF(W959="","",U959 + W959)</f>
        <v/>
      </c>
      <c r="Y959" s="33">
        <f>IF(T959="","",U959 * T959)</f>
        <v/>
      </c>
      <c r="Z959" s="34">
        <f>IF(U959="","",X959-V959-Y959)</f>
        <v/>
      </c>
    </row>
    <row r="960">
      <c r="A960" s="25" t="n">
        <v>956</v>
      </c>
      <c r="B960" s="26">
        <f>_xlfn.XLOOKUP(C960,purchase!C:C,pcon!B:B,"")</f>
        <v/>
      </c>
      <c r="C960" s="4" t="n"/>
      <c r="D960" s="29">
        <f>_xlfn.XLOOKUP(C960,purchase!C:C,pcon!D:D,"")</f>
        <v/>
      </c>
      <c r="E960" s="29">
        <f>_xlfn.XLOOKUP(C960,purchase!C:C,pcon!E:E,"")</f>
        <v/>
      </c>
      <c r="F960" s="4" t="n"/>
      <c r="G960" s="27" t="n"/>
      <c r="H960" s="28" t="n"/>
      <c r="I960" s="4" t="n"/>
      <c r="J960" s="4" t="n"/>
      <c r="K960" s="4" t="n"/>
      <c r="L960" s="30">
        <f>IF(J960="","",J960-K960)</f>
        <v/>
      </c>
      <c r="M960" s="4" t="n"/>
      <c r="N960" s="30">
        <f>IF(L960="","",L960-M960)</f>
        <v/>
      </c>
      <c r="O960" s="31" t="n"/>
      <c r="P960" s="32">
        <f>IF(O960="","",N960 * O960)</f>
        <v/>
      </c>
      <c r="Q960" s="10">
        <f>_xlfn.XLOOKUP(C960,pcon!C:C,pcon!L:L,"")</f>
        <v/>
      </c>
      <c r="R960" s="98">
        <f>(Q960 / 80) * (O960 * 100)</f>
        <v/>
      </c>
      <c r="S960" s="31" t="n"/>
      <c r="T960" s="31" t="n"/>
      <c r="U960" s="33">
        <f>IF(N960="","",R960 * N960)</f>
        <v/>
      </c>
      <c r="V960" s="4" t="n"/>
      <c r="W960" s="33">
        <f>IF(S960&amp;U960="","",U960 * S960)</f>
        <v/>
      </c>
      <c r="X960" s="33">
        <f>IF(W960="","",U960 + W960)</f>
        <v/>
      </c>
      <c r="Y960" s="33">
        <f>IF(T960="","",U960 * T960)</f>
        <v/>
      </c>
      <c r="Z960" s="34">
        <f>IF(U960="","",X960-V960-Y960)</f>
        <v/>
      </c>
    </row>
    <row r="961">
      <c r="A961" s="25" t="n">
        <v>957</v>
      </c>
      <c r="B961" s="26">
        <f>_xlfn.XLOOKUP(C961,purchase!C:C,pcon!B:B,"")</f>
        <v/>
      </c>
      <c r="C961" s="4" t="n"/>
      <c r="D961" s="29">
        <f>_xlfn.XLOOKUP(C961,purchase!C:C,pcon!D:D,"")</f>
        <v/>
      </c>
      <c r="E961" s="29">
        <f>_xlfn.XLOOKUP(C961,purchase!C:C,pcon!E:E,"")</f>
        <v/>
      </c>
      <c r="F961" s="4" t="n"/>
      <c r="G961" s="27" t="n"/>
      <c r="H961" s="28" t="n"/>
      <c r="I961" s="4" t="n"/>
      <c r="J961" s="4" t="n"/>
      <c r="K961" s="4" t="n"/>
      <c r="L961" s="30">
        <f>IF(J961="","",J961-K961)</f>
        <v/>
      </c>
      <c r="M961" s="4" t="n"/>
      <c r="N961" s="30">
        <f>IF(L961="","",L961-M961)</f>
        <v/>
      </c>
      <c r="O961" s="31" t="n"/>
      <c r="P961" s="32">
        <f>IF(O961="","",N961 * O961)</f>
        <v/>
      </c>
      <c r="Q961" s="10">
        <f>_xlfn.XLOOKUP(C961,pcon!C:C,pcon!L:L,"")</f>
        <v/>
      </c>
      <c r="R961" s="98">
        <f>(Q961 / 80) * (O961 * 100)</f>
        <v/>
      </c>
      <c r="S961" s="31" t="n"/>
      <c r="T961" s="31" t="n"/>
      <c r="U961" s="33">
        <f>IF(N961="","",R961 * N961)</f>
        <v/>
      </c>
      <c r="V961" s="4" t="n"/>
      <c r="W961" s="33">
        <f>IF(S961&amp;U961="","",U961 * S961)</f>
        <v/>
      </c>
      <c r="X961" s="33">
        <f>IF(W961="","",U961 + W961)</f>
        <v/>
      </c>
      <c r="Y961" s="33">
        <f>IF(T961="","",U961 * T961)</f>
        <v/>
      </c>
      <c r="Z961" s="34">
        <f>IF(U961="","",X961-V961-Y961)</f>
        <v/>
      </c>
    </row>
    <row r="962">
      <c r="A962" s="25" t="n">
        <v>958</v>
      </c>
      <c r="B962" s="26">
        <f>_xlfn.XLOOKUP(C962,purchase!C:C,pcon!B:B,"")</f>
        <v/>
      </c>
      <c r="C962" s="4" t="n"/>
      <c r="D962" s="29">
        <f>_xlfn.XLOOKUP(C962,purchase!C:C,pcon!D:D,"")</f>
        <v/>
      </c>
      <c r="E962" s="29">
        <f>_xlfn.XLOOKUP(C962,purchase!C:C,pcon!E:E,"")</f>
        <v/>
      </c>
      <c r="F962" s="4" t="n"/>
      <c r="G962" s="27" t="n"/>
      <c r="H962" s="28" t="n"/>
      <c r="I962" s="4" t="n"/>
      <c r="J962" s="4" t="n"/>
      <c r="K962" s="4" t="n"/>
      <c r="L962" s="30">
        <f>IF(J962="","",J962-K962)</f>
        <v/>
      </c>
      <c r="M962" s="4" t="n"/>
      <c r="N962" s="30">
        <f>IF(L962="","",L962-M962)</f>
        <v/>
      </c>
      <c r="O962" s="31" t="n"/>
      <c r="P962" s="32">
        <f>IF(O962="","",N962 * O962)</f>
        <v/>
      </c>
      <c r="Q962" s="10">
        <f>_xlfn.XLOOKUP(C962,pcon!C:C,pcon!L:L,"")</f>
        <v/>
      </c>
      <c r="R962" s="98">
        <f>(Q962 / 80) * (O962 * 100)</f>
        <v/>
      </c>
      <c r="S962" s="31" t="n"/>
      <c r="T962" s="31" t="n"/>
      <c r="U962" s="33">
        <f>IF(N962="","",R962 * N962)</f>
        <v/>
      </c>
      <c r="V962" s="4" t="n"/>
      <c r="W962" s="33">
        <f>IF(S962&amp;U962="","",U962 * S962)</f>
        <v/>
      </c>
      <c r="X962" s="33">
        <f>IF(W962="","",U962 + W962)</f>
        <v/>
      </c>
      <c r="Y962" s="33">
        <f>IF(T962="","",U962 * T962)</f>
        <v/>
      </c>
      <c r="Z962" s="34">
        <f>IF(U962="","",X962-V962-Y962)</f>
        <v/>
      </c>
    </row>
    <row r="963">
      <c r="A963" s="25" t="n">
        <v>959</v>
      </c>
      <c r="B963" s="26">
        <f>_xlfn.XLOOKUP(C963,purchase!C:C,pcon!B:B,"")</f>
        <v/>
      </c>
      <c r="C963" s="4" t="n"/>
      <c r="D963" s="29">
        <f>_xlfn.XLOOKUP(C963,purchase!C:C,pcon!D:D,"")</f>
        <v/>
      </c>
      <c r="E963" s="29">
        <f>_xlfn.XLOOKUP(C963,purchase!C:C,pcon!E:E,"")</f>
        <v/>
      </c>
      <c r="F963" s="4" t="n"/>
      <c r="G963" s="27" t="n"/>
      <c r="H963" s="28" t="n"/>
      <c r="I963" s="4" t="n"/>
      <c r="J963" s="4" t="n"/>
      <c r="K963" s="4" t="n"/>
      <c r="L963" s="30">
        <f>IF(J963="","",J963-K963)</f>
        <v/>
      </c>
      <c r="M963" s="4" t="n"/>
      <c r="N963" s="30">
        <f>IF(L963="","",L963-M963)</f>
        <v/>
      </c>
      <c r="O963" s="31" t="n"/>
      <c r="P963" s="32">
        <f>IF(O963="","",N963 * O963)</f>
        <v/>
      </c>
      <c r="Q963" s="10">
        <f>_xlfn.XLOOKUP(C963,pcon!C:C,pcon!L:L,"")</f>
        <v/>
      </c>
      <c r="R963" s="98">
        <f>(Q963 / 80) * (O963 * 100)</f>
        <v/>
      </c>
      <c r="S963" s="31" t="n"/>
      <c r="T963" s="31" t="n"/>
      <c r="U963" s="33">
        <f>IF(N963="","",R963 * N963)</f>
        <v/>
      </c>
      <c r="V963" s="4" t="n"/>
      <c r="W963" s="33">
        <f>IF(S963&amp;U963="","",U963 * S963)</f>
        <v/>
      </c>
      <c r="X963" s="33">
        <f>IF(W963="","",U963 + W963)</f>
        <v/>
      </c>
      <c r="Y963" s="33">
        <f>IF(T963="","",U963 * T963)</f>
        <v/>
      </c>
      <c r="Z963" s="34">
        <f>IF(U963="","",X963-V963-Y963)</f>
        <v/>
      </c>
    </row>
    <row r="964">
      <c r="A964" s="25" t="n">
        <v>960</v>
      </c>
      <c r="B964" s="26">
        <f>_xlfn.XLOOKUP(C964,purchase!C:C,pcon!B:B,"")</f>
        <v/>
      </c>
      <c r="C964" s="4" t="n"/>
      <c r="D964" s="29">
        <f>_xlfn.XLOOKUP(C964,purchase!C:C,pcon!D:D,"")</f>
        <v/>
      </c>
      <c r="E964" s="29">
        <f>_xlfn.XLOOKUP(C964,purchase!C:C,pcon!E:E,"")</f>
        <v/>
      </c>
      <c r="F964" s="4" t="n"/>
      <c r="G964" s="27" t="n"/>
      <c r="H964" s="28" t="n"/>
      <c r="I964" s="4" t="n"/>
      <c r="J964" s="4" t="n"/>
      <c r="K964" s="4" t="n"/>
      <c r="L964" s="30">
        <f>IF(J964="","",J964-K964)</f>
        <v/>
      </c>
      <c r="M964" s="4" t="n"/>
      <c r="N964" s="30">
        <f>IF(L964="","",L964-M964)</f>
        <v/>
      </c>
      <c r="O964" s="31" t="n"/>
      <c r="P964" s="32">
        <f>IF(O964="","",N964 * O964)</f>
        <v/>
      </c>
      <c r="Q964" s="10">
        <f>_xlfn.XLOOKUP(C964,pcon!C:C,pcon!L:L,"")</f>
        <v/>
      </c>
      <c r="R964" s="98">
        <f>(Q964 / 80) * (O964 * 100)</f>
        <v/>
      </c>
      <c r="S964" s="31" t="n"/>
      <c r="T964" s="31" t="n"/>
      <c r="U964" s="33">
        <f>IF(N964="","",R964 * N964)</f>
        <v/>
      </c>
      <c r="V964" s="4" t="n"/>
      <c r="W964" s="33">
        <f>IF(S964&amp;U964="","",U964 * S964)</f>
        <v/>
      </c>
      <c r="X964" s="33">
        <f>IF(W964="","",U964 + W964)</f>
        <v/>
      </c>
      <c r="Y964" s="33">
        <f>IF(T964="","",U964 * T964)</f>
        <v/>
      </c>
      <c r="Z964" s="34">
        <f>IF(U964="","",X964-V964-Y964)</f>
        <v/>
      </c>
    </row>
    <row r="965">
      <c r="A965" s="25" t="n">
        <v>961</v>
      </c>
      <c r="B965" s="26">
        <f>_xlfn.XLOOKUP(C965,purchase!C:C,pcon!B:B,"")</f>
        <v/>
      </c>
      <c r="C965" s="4" t="n"/>
      <c r="D965" s="29">
        <f>_xlfn.XLOOKUP(C965,purchase!C:C,pcon!D:D,"")</f>
        <v/>
      </c>
      <c r="E965" s="29">
        <f>_xlfn.XLOOKUP(C965,purchase!C:C,pcon!E:E,"")</f>
        <v/>
      </c>
      <c r="F965" s="4" t="n"/>
      <c r="G965" s="27" t="n"/>
      <c r="H965" s="28" t="n"/>
      <c r="I965" s="4" t="n"/>
      <c r="J965" s="4" t="n"/>
      <c r="K965" s="4" t="n"/>
      <c r="L965" s="30">
        <f>IF(J965="","",J965-K965)</f>
        <v/>
      </c>
      <c r="M965" s="4" t="n"/>
      <c r="N965" s="30">
        <f>IF(L965="","",L965-M965)</f>
        <v/>
      </c>
      <c r="O965" s="31" t="n"/>
      <c r="P965" s="32">
        <f>IF(O965="","",N965 * O965)</f>
        <v/>
      </c>
      <c r="Q965" s="10">
        <f>_xlfn.XLOOKUP(C965,pcon!C:C,pcon!L:L,"")</f>
        <v/>
      </c>
      <c r="R965" s="98">
        <f>(Q965 / 80) * (O965 * 100)</f>
        <v/>
      </c>
      <c r="S965" s="31" t="n"/>
      <c r="T965" s="31" t="n"/>
      <c r="U965" s="33">
        <f>IF(N965="","",R965 * N965)</f>
        <v/>
      </c>
      <c r="V965" s="4" t="n"/>
      <c r="W965" s="33">
        <f>IF(S965&amp;U965="","",U965 * S965)</f>
        <v/>
      </c>
      <c r="X965" s="33">
        <f>IF(W965="","",U965 + W965)</f>
        <v/>
      </c>
      <c r="Y965" s="33">
        <f>IF(T965="","",U965 * T965)</f>
        <v/>
      </c>
      <c r="Z965" s="34">
        <f>IF(U965="","",X965-V965-Y965)</f>
        <v/>
      </c>
    </row>
    <row r="966">
      <c r="A966" s="25" t="n">
        <v>962</v>
      </c>
      <c r="B966" s="26">
        <f>_xlfn.XLOOKUP(C966,purchase!C:C,pcon!B:B,"")</f>
        <v/>
      </c>
      <c r="C966" s="4" t="n"/>
      <c r="D966" s="29">
        <f>_xlfn.XLOOKUP(C966,purchase!C:C,pcon!D:D,"")</f>
        <v/>
      </c>
      <c r="E966" s="29">
        <f>_xlfn.XLOOKUP(C966,purchase!C:C,pcon!E:E,"")</f>
        <v/>
      </c>
      <c r="F966" s="4" t="n"/>
      <c r="G966" s="27" t="n"/>
      <c r="H966" s="28" t="n"/>
      <c r="I966" s="4" t="n"/>
      <c r="J966" s="4" t="n"/>
      <c r="K966" s="4" t="n"/>
      <c r="L966" s="30">
        <f>IF(J966="","",J966-K966)</f>
        <v/>
      </c>
      <c r="M966" s="4" t="n"/>
      <c r="N966" s="30">
        <f>IF(L966="","",L966-M966)</f>
        <v/>
      </c>
      <c r="O966" s="31" t="n"/>
      <c r="P966" s="32">
        <f>IF(O966="","",N966 * O966)</f>
        <v/>
      </c>
      <c r="Q966" s="10">
        <f>_xlfn.XLOOKUP(C966,pcon!C:C,pcon!L:L,"")</f>
        <v/>
      </c>
      <c r="R966" s="98">
        <f>(Q966 / 80) * (O966 * 100)</f>
        <v/>
      </c>
      <c r="S966" s="31" t="n"/>
      <c r="T966" s="31" t="n"/>
      <c r="U966" s="33">
        <f>IF(N966="","",R966 * N966)</f>
        <v/>
      </c>
      <c r="V966" s="4" t="n"/>
      <c r="W966" s="33">
        <f>IF(S966&amp;U966="","",U966 * S966)</f>
        <v/>
      </c>
      <c r="X966" s="33">
        <f>IF(W966="","",U966 + W966)</f>
        <v/>
      </c>
      <c r="Y966" s="33">
        <f>IF(T966="","",U966 * T966)</f>
        <v/>
      </c>
      <c r="Z966" s="34">
        <f>IF(U966="","",X966-V966-Y966)</f>
        <v/>
      </c>
    </row>
    <row r="967">
      <c r="A967" s="25" t="n">
        <v>963</v>
      </c>
      <c r="B967" s="26">
        <f>_xlfn.XLOOKUP(C967,purchase!C:C,pcon!B:B,"")</f>
        <v/>
      </c>
      <c r="C967" s="4" t="n"/>
      <c r="D967" s="29">
        <f>_xlfn.XLOOKUP(C967,purchase!C:C,pcon!D:D,"")</f>
        <v/>
      </c>
      <c r="E967" s="29">
        <f>_xlfn.XLOOKUP(C967,purchase!C:C,pcon!E:E,"")</f>
        <v/>
      </c>
      <c r="F967" s="4" t="n"/>
      <c r="G967" s="27" t="n"/>
      <c r="H967" s="28" t="n"/>
      <c r="I967" s="4" t="n"/>
      <c r="J967" s="4" t="n"/>
      <c r="K967" s="4" t="n"/>
      <c r="L967" s="30">
        <f>IF(J967="","",J967-K967)</f>
        <v/>
      </c>
      <c r="M967" s="4" t="n"/>
      <c r="N967" s="30">
        <f>IF(L967="","",L967-M967)</f>
        <v/>
      </c>
      <c r="O967" s="31" t="n"/>
      <c r="P967" s="32">
        <f>IF(O967="","",N967 * O967)</f>
        <v/>
      </c>
      <c r="Q967" s="10">
        <f>_xlfn.XLOOKUP(C967,pcon!C:C,pcon!L:L,"")</f>
        <v/>
      </c>
      <c r="R967" s="98">
        <f>(Q967 / 80) * (O967 * 100)</f>
        <v/>
      </c>
      <c r="S967" s="31" t="n"/>
      <c r="T967" s="31" t="n"/>
      <c r="U967" s="33">
        <f>IF(N967="","",R967 * N967)</f>
        <v/>
      </c>
      <c r="V967" s="4" t="n"/>
      <c r="W967" s="33">
        <f>IF(S967&amp;U967="","",U967 * S967)</f>
        <v/>
      </c>
      <c r="X967" s="33">
        <f>IF(W967="","",U967 + W967)</f>
        <v/>
      </c>
      <c r="Y967" s="33">
        <f>IF(T967="","",U967 * T967)</f>
        <v/>
      </c>
      <c r="Z967" s="34">
        <f>IF(U967="","",X967-V967-Y967)</f>
        <v/>
      </c>
    </row>
    <row r="968">
      <c r="A968" s="25" t="n">
        <v>964</v>
      </c>
      <c r="B968" s="26">
        <f>_xlfn.XLOOKUP(C968,purchase!C:C,pcon!B:B,"")</f>
        <v/>
      </c>
      <c r="C968" s="4" t="n"/>
      <c r="D968" s="29">
        <f>_xlfn.XLOOKUP(C968,purchase!C:C,pcon!D:D,"")</f>
        <v/>
      </c>
      <c r="E968" s="29">
        <f>_xlfn.XLOOKUP(C968,purchase!C:C,pcon!E:E,"")</f>
        <v/>
      </c>
      <c r="F968" s="4" t="n"/>
      <c r="G968" s="27" t="n"/>
      <c r="H968" s="28" t="n"/>
      <c r="I968" s="4" t="n"/>
      <c r="J968" s="4" t="n"/>
      <c r="K968" s="4" t="n"/>
      <c r="L968" s="30">
        <f>IF(J968="","",J968-K968)</f>
        <v/>
      </c>
      <c r="M968" s="4" t="n"/>
      <c r="N968" s="30">
        <f>IF(L968="","",L968-M968)</f>
        <v/>
      </c>
      <c r="O968" s="31" t="n"/>
      <c r="P968" s="32">
        <f>IF(O968="","",N968 * O968)</f>
        <v/>
      </c>
      <c r="Q968" s="10">
        <f>_xlfn.XLOOKUP(C968,pcon!C:C,pcon!L:L,"")</f>
        <v/>
      </c>
      <c r="R968" s="98">
        <f>(Q968 / 80) * (O968 * 100)</f>
        <v/>
      </c>
      <c r="S968" s="31" t="n"/>
      <c r="T968" s="31" t="n"/>
      <c r="U968" s="33">
        <f>IF(N968="","",R968 * N968)</f>
        <v/>
      </c>
      <c r="V968" s="4" t="n"/>
      <c r="W968" s="33">
        <f>IF(S968&amp;U968="","",U968 * S968)</f>
        <v/>
      </c>
      <c r="X968" s="33">
        <f>IF(W968="","",U968 + W968)</f>
        <v/>
      </c>
      <c r="Y968" s="33">
        <f>IF(T968="","",U968 * T968)</f>
        <v/>
      </c>
      <c r="Z968" s="34">
        <f>IF(U968="","",X968-V968-Y968)</f>
        <v/>
      </c>
    </row>
    <row r="969">
      <c r="A969" s="25" t="n">
        <v>965</v>
      </c>
      <c r="B969" s="26">
        <f>_xlfn.XLOOKUP(C969,purchase!C:C,pcon!B:B,"")</f>
        <v/>
      </c>
      <c r="C969" s="4" t="n"/>
      <c r="D969" s="29">
        <f>_xlfn.XLOOKUP(C969,purchase!C:C,pcon!D:D,"")</f>
        <v/>
      </c>
      <c r="E969" s="29">
        <f>_xlfn.XLOOKUP(C969,purchase!C:C,pcon!E:E,"")</f>
        <v/>
      </c>
      <c r="F969" s="4" t="n"/>
      <c r="G969" s="27" t="n"/>
      <c r="H969" s="28" t="n"/>
      <c r="I969" s="4" t="n"/>
      <c r="J969" s="4" t="n"/>
      <c r="K969" s="4" t="n"/>
      <c r="L969" s="30">
        <f>IF(J969="","",J969-K969)</f>
        <v/>
      </c>
      <c r="M969" s="4" t="n"/>
      <c r="N969" s="30">
        <f>IF(L969="","",L969-M969)</f>
        <v/>
      </c>
      <c r="O969" s="31" t="n"/>
      <c r="P969" s="32">
        <f>IF(O969="","",N969 * O969)</f>
        <v/>
      </c>
      <c r="Q969" s="10">
        <f>_xlfn.XLOOKUP(C969,pcon!C:C,pcon!L:L,"")</f>
        <v/>
      </c>
      <c r="R969" s="98">
        <f>(Q969 / 80) * (O969 * 100)</f>
        <v/>
      </c>
      <c r="S969" s="31" t="n"/>
      <c r="T969" s="31" t="n"/>
      <c r="U969" s="33">
        <f>IF(N969="","",R969 * N969)</f>
        <v/>
      </c>
      <c r="V969" s="4" t="n"/>
      <c r="W969" s="33">
        <f>IF(S969&amp;U969="","",U969 * S969)</f>
        <v/>
      </c>
      <c r="X969" s="33">
        <f>IF(W969="","",U969 + W969)</f>
        <v/>
      </c>
      <c r="Y969" s="33">
        <f>IF(T969="","",U969 * T969)</f>
        <v/>
      </c>
      <c r="Z969" s="34">
        <f>IF(U969="","",X969-V969-Y969)</f>
        <v/>
      </c>
    </row>
    <row r="970">
      <c r="A970" s="25" t="n">
        <v>966</v>
      </c>
      <c r="B970" s="26">
        <f>_xlfn.XLOOKUP(C970,purchase!C:C,pcon!B:B,"")</f>
        <v/>
      </c>
      <c r="C970" s="4" t="n"/>
      <c r="D970" s="29">
        <f>_xlfn.XLOOKUP(C970,purchase!C:C,pcon!D:D,"")</f>
        <v/>
      </c>
      <c r="E970" s="29">
        <f>_xlfn.XLOOKUP(C970,purchase!C:C,pcon!E:E,"")</f>
        <v/>
      </c>
      <c r="F970" s="4" t="n"/>
      <c r="G970" s="27" t="n"/>
      <c r="H970" s="28" t="n"/>
      <c r="I970" s="4" t="n"/>
      <c r="J970" s="4" t="n"/>
      <c r="K970" s="4" t="n"/>
      <c r="L970" s="30">
        <f>IF(J970="","",J970-K970)</f>
        <v/>
      </c>
      <c r="M970" s="4" t="n"/>
      <c r="N970" s="30">
        <f>IF(L970="","",L970-M970)</f>
        <v/>
      </c>
      <c r="O970" s="31" t="n"/>
      <c r="P970" s="32">
        <f>IF(O970="","",N970 * O970)</f>
        <v/>
      </c>
      <c r="Q970" s="10">
        <f>_xlfn.XLOOKUP(C970,pcon!C:C,pcon!L:L,"")</f>
        <v/>
      </c>
      <c r="R970" s="98">
        <f>(Q970 / 80) * (O970 * 100)</f>
        <v/>
      </c>
      <c r="S970" s="31" t="n"/>
      <c r="T970" s="31" t="n"/>
      <c r="U970" s="33">
        <f>IF(N970="","",R970 * N970)</f>
        <v/>
      </c>
      <c r="V970" s="4" t="n"/>
      <c r="W970" s="33">
        <f>IF(S970&amp;U970="","",U970 * S970)</f>
        <v/>
      </c>
      <c r="X970" s="33">
        <f>IF(W970="","",U970 + W970)</f>
        <v/>
      </c>
      <c r="Y970" s="33">
        <f>IF(T970="","",U970 * T970)</f>
        <v/>
      </c>
      <c r="Z970" s="34">
        <f>IF(U970="","",X970-V970-Y970)</f>
        <v/>
      </c>
    </row>
    <row r="971">
      <c r="A971" s="25" t="n">
        <v>967</v>
      </c>
      <c r="B971" s="26">
        <f>_xlfn.XLOOKUP(C971,purchase!C:C,pcon!B:B,"")</f>
        <v/>
      </c>
      <c r="C971" s="4" t="n"/>
      <c r="D971" s="29">
        <f>_xlfn.XLOOKUP(C971,purchase!C:C,pcon!D:D,"")</f>
        <v/>
      </c>
      <c r="E971" s="29">
        <f>_xlfn.XLOOKUP(C971,purchase!C:C,pcon!E:E,"")</f>
        <v/>
      </c>
      <c r="F971" s="4" t="n"/>
      <c r="G971" s="27" t="n"/>
      <c r="H971" s="28" t="n"/>
      <c r="I971" s="4" t="n"/>
      <c r="J971" s="4" t="n"/>
      <c r="K971" s="4" t="n"/>
      <c r="L971" s="30">
        <f>IF(J971="","",J971-K971)</f>
        <v/>
      </c>
      <c r="M971" s="4" t="n"/>
      <c r="N971" s="30">
        <f>IF(L971="","",L971-M971)</f>
        <v/>
      </c>
      <c r="O971" s="31" t="n"/>
      <c r="P971" s="32">
        <f>IF(O971="","",N971 * O971)</f>
        <v/>
      </c>
      <c r="Q971" s="10">
        <f>_xlfn.XLOOKUP(C971,pcon!C:C,pcon!L:L,"")</f>
        <v/>
      </c>
      <c r="R971" s="98">
        <f>(Q971 / 80) * (O971 * 100)</f>
        <v/>
      </c>
      <c r="S971" s="31" t="n"/>
      <c r="T971" s="31" t="n"/>
      <c r="U971" s="33">
        <f>IF(N971="","",R971 * N971)</f>
        <v/>
      </c>
      <c r="V971" s="4" t="n"/>
      <c r="W971" s="33">
        <f>IF(S971&amp;U971="","",U971 * S971)</f>
        <v/>
      </c>
      <c r="X971" s="33">
        <f>IF(W971="","",U971 + W971)</f>
        <v/>
      </c>
      <c r="Y971" s="33">
        <f>IF(T971="","",U971 * T971)</f>
        <v/>
      </c>
      <c r="Z971" s="34">
        <f>IF(U971="","",X971-V971-Y971)</f>
        <v/>
      </c>
    </row>
    <row r="972">
      <c r="A972" s="25" t="n">
        <v>968</v>
      </c>
      <c r="B972" s="26">
        <f>_xlfn.XLOOKUP(C972,purchase!C:C,pcon!B:B,"")</f>
        <v/>
      </c>
      <c r="C972" s="4" t="n"/>
      <c r="D972" s="29">
        <f>_xlfn.XLOOKUP(C972,purchase!C:C,pcon!D:D,"")</f>
        <v/>
      </c>
      <c r="E972" s="29">
        <f>_xlfn.XLOOKUP(C972,purchase!C:C,pcon!E:E,"")</f>
        <v/>
      </c>
      <c r="F972" s="4" t="n"/>
      <c r="G972" s="27" t="n"/>
      <c r="H972" s="28" t="n"/>
      <c r="I972" s="4" t="n"/>
      <c r="J972" s="4" t="n"/>
      <c r="K972" s="4" t="n"/>
      <c r="L972" s="30">
        <f>IF(J972="","",J972-K972)</f>
        <v/>
      </c>
      <c r="M972" s="4" t="n"/>
      <c r="N972" s="30">
        <f>IF(L972="","",L972-M972)</f>
        <v/>
      </c>
      <c r="O972" s="31" t="n"/>
      <c r="P972" s="32">
        <f>IF(O972="","",N972 * O972)</f>
        <v/>
      </c>
      <c r="Q972" s="10">
        <f>_xlfn.XLOOKUP(C972,pcon!C:C,pcon!L:L,"")</f>
        <v/>
      </c>
      <c r="R972" s="98">
        <f>(Q972 / 80) * (O972 * 100)</f>
        <v/>
      </c>
      <c r="S972" s="31" t="n"/>
      <c r="T972" s="31" t="n"/>
      <c r="U972" s="33">
        <f>IF(N972="","",R972 * N972)</f>
        <v/>
      </c>
      <c r="V972" s="4" t="n"/>
      <c r="W972" s="33">
        <f>IF(S972&amp;U972="","",U972 * S972)</f>
        <v/>
      </c>
      <c r="X972" s="33">
        <f>IF(W972="","",U972 + W972)</f>
        <v/>
      </c>
      <c r="Y972" s="33">
        <f>IF(T972="","",U972 * T972)</f>
        <v/>
      </c>
      <c r="Z972" s="34">
        <f>IF(U972="","",X972-V972-Y972)</f>
        <v/>
      </c>
    </row>
    <row r="973">
      <c r="A973" s="25" t="n">
        <v>969</v>
      </c>
      <c r="B973" s="26">
        <f>_xlfn.XLOOKUP(C973,purchase!C:C,pcon!B:B,"")</f>
        <v/>
      </c>
      <c r="C973" s="4" t="n"/>
      <c r="D973" s="29">
        <f>_xlfn.XLOOKUP(C973,purchase!C:C,pcon!D:D,"")</f>
        <v/>
      </c>
      <c r="E973" s="29">
        <f>_xlfn.XLOOKUP(C973,purchase!C:C,pcon!E:E,"")</f>
        <v/>
      </c>
      <c r="F973" s="4" t="n"/>
      <c r="G973" s="27" t="n"/>
      <c r="H973" s="28" t="n"/>
      <c r="I973" s="4" t="n"/>
      <c r="J973" s="4" t="n"/>
      <c r="K973" s="4" t="n"/>
      <c r="L973" s="30">
        <f>IF(J973="","",J973-K973)</f>
        <v/>
      </c>
      <c r="M973" s="4" t="n"/>
      <c r="N973" s="30">
        <f>IF(L973="","",L973-M973)</f>
        <v/>
      </c>
      <c r="O973" s="31" t="n"/>
      <c r="P973" s="32">
        <f>IF(O973="","",N973 * O973)</f>
        <v/>
      </c>
      <c r="Q973" s="10">
        <f>_xlfn.XLOOKUP(C973,pcon!C:C,pcon!L:L,"")</f>
        <v/>
      </c>
      <c r="R973" s="98">
        <f>(Q973 / 80) * (O973 * 100)</f>
        <v/>
      </c>
      <c r="S973" s="31" t="n"/>
      <c r="T973" s="31" t="n"/>
      <c r="U973" s="33">
        <f>IF(N973="","",R973 * N973)</f>
        <v/>
      </c>
      <c r="V973" s="4" t="n"/>
      <c r="W973" s="33">
        <f>IF(S973&amp;U973="","",U973 * S973)</f>
        <v/>
      </c>
      <c r="X973" s="33">
        <f>IF(W973="","",U973 + W973)</f>
        <v/>
      </c>
      <c r="Y973" s="33">
        <f>IF(T973="","",U973 * T973)</f>
        <v/>
      </c>
      <c r="Z973" s="34">
        <f>IF(U973="","",X973-V973-Y973)</f>
        <v/>
      </c>
    </row>
    <row r="974">
      <c r="A974" s="25" t="n">
        <v>970</v>
      </c>
      <c r="B974" s="26">
        <f>_xlfn.XLOOKUP(C974,purchase!C:C,pcon!B:B,"")</f>
        <v/>
      </c>
      <c r="C974" s="4" t="n"/>
      <c r="D974" s="29">
        <f>_xlfn.XLOOKUP(C974,purchase!C:C,pcon!D:D,"")</f>
        <v/>
      </c>
      <c r="E974" s="29">
        <f>_xlfn.XLOOKUP(C974,purchase!C:C,pcon!E:E,"")</f>
        <v/>
      </c>
      <c r="F974" s="4" t="n"/>
      <c r="G974" s="27" t="n"/>
      <c r="H974" s="28" t="n"/>
      <c r="I974" s="4" t="n"/>
      <c r="J974" s="4" t="n"/>
      <c r="K974" s="4" t="n"/>
      <c r="L974" s="30">
        <f>IF(J974="","",J974-K974)</f>
        <v/>
      </c>
      <c r="M974" s="4" t="n"/>
      <c r="N974" s="30">
        <f>IF(L974="","",L974-M974)</f>
        <v/>
      </c>
      <c r="O974" s="31" t="n"/>
      <c r="P974" s="32">
        <f>IF(O974="","",N974 * O974)</f>
        <v/>
      </c>
      <c r="Q974" s="10">
        <f>_xlfn.XLOOKUP(C974,pcon!C:C,pcon!L:L,"")</f>
        <v/>
      </c>
      <c r="R974" s="98">
        <f>(Q974 / 80) * (O974 * 100)</f>
        <v/>
      </c>
      <c r="S974" s="31" t="n"/>
      <c r="T974" s="31" t="n"/>
      <c r="U974" s="33">
        <f>IF(N974="","",R974 * N974)</f>
        <v/>
      </c>
      <c r="V974" s="4" t="n"/>
      <c r="W974" s="33">
        <f>IF(S974&amp;U974="","",U974 * S974)</f>
        <v/>
      </c>
      <c r="X974" s="33">
        <f>IF(W974="","",U974 + W974)</f>
        <v/>
      </c>
      <c r="Y974" s="33">
        <f>IF(T974="","",U974 * T974)</f>
        <v/>
      </c>
      <c r="Z974" s="34">
        <f>IF(U974="","",X974-V974-Y974)</f>
        <v/>
      </c>
    </row>
    <row r="975">
      <c r="A975" s="25" t="n">
        <v>971</v>
      </c>
      <c r="B975" s="26">
        <f>_xlfn.XLOOKUP(C975,purchase!C:C,pcon!B:B,"")</f>
        <v/>
      </c>
      <c r="C975" s="4" t="n"/>
      <c r="D975" s="29">
        <f>_xlfn.XLOOKUP(C975,purchase!C:C,pcon!D:D,"")</f>
        <v/>
      </c>
      <c r="E975" s="29">
        <f>_xlfn.XLOOKUP(C975,purchase!C:C,pcon!E:E,"")</f>
        <v/>
      </c>
      <c r="F975" s="4" t="n"/>
      <c r="G975" s="27" t="n"/>
      <c r="H975" s="28" t="n"/>
      <c r="I975" s="4" t="n"/>
      <c r="J975" s="4" t="n"/>
      <c r="K975" s="4" t="n"/>
      <c r="L975" s="30">
        <f>IF(J975="","",J975-K975)</f>
        <v/>
      </c>
      <c r="M975" s="4" t="n"/>
      <c r="N975" s="30">
        <f>IF(L975="","",L975-M975)</f>
        <v/>
      </c>
      <c r="O975" s="31" t="n"/>
      <c r="P975" s="32">
        <f>IF(O975="","",N975 * O975)</f>
        <v/>
      </c>
      <c r="Q975" s="10">
        <f>_xlfn.XLOOKUP(C975,pcon!C:C,pcon!L:L,"")</f>
        <v/>
      </c>
      <c r="R975" s="98">
        <f>(Q975 / 80) * (O975 * 100)</f>
        <v/>
      </c>
      <c r="S975" s="31" t="n"/>
      <c r="T975" s="31" t="n"/>
      <c r="U975" s="33">
        <f>IF(N975="","",R975 * N975)</f>
        <v/>
      </c>
      <c r="V975" s="4" t="n"/>
      <c r="W975" s="33">
        <f>IF(S975&amp;U975="","",U975 * S975)</f>
        <v/>
      </c>
      <c r="X975" s="33">
        <f>IF(W975="","",U975 + W975)</f>
        <v/>
      </c>
      <c r="Y975" s="33">
        <f>IF(T975="","",U975 * T975)</f>
        <v/>
      </c>
      <c r="Z975" s="34">
        <f>IF(U975="","",X975-V975-Y975)</f>
        <v/>
      </c>
    </row>
    <row r="976">
      <c r="A976" s="25" t="n">
        <v>972</v>
      </c>
      <c r="B976" s="26">
        <f>_xlfn.XLOOKUP(C976,purchase!C:C,pcon!B:B,"")</f>
        <v/>
      </c>
      <c r="C976" s="4" t="n"/>
      <c r="D976" s="29">
        <f>_xlfn.XLOOKUP(C976,purchase!C:C,pcon!D:D,"")</f>
        <v/>
      </c>
      <c r="E976" s="29">
        <f>_xlfn.XLOOKUP(C976,purchase!C:C,pcon!E:E,"")</f>
        <v/>
      </c>
      <c r="F976" s="4" t="n"/>
      <c r="G976" s="27" t="n"/>
      <c r="H976" s="28" t="n"/>
      <c r="I976" s="4" t="n"/>
      <c r="J976" s="4" t="n"/>
      <c r="K976" s="4" t="n"/>
      <c r="L976" s="30">
        <f>IF(J976="","",J976-K976)</f>
        <v/>
      </c>
      <c r="M976" s="4" t="n"/>
      <c r="N976" s="30">
        <f>IF(L976="","",L976-M976)</f>
        <v/>
      </c>
      <c r="O976" s="31" t="n"/>
      <c r="P976" s="32">
        <f>IF(O976="","",N976 * O976)</f>
        <v/>
      </c>
      <c r="Q976" s="10">
        <f>_xlfn.XLOOKUP(C976,pcon!C:C,pcon!L:L,"")</f>
        <v/>
      </c>
      <c r="R976" s="98">
        <f>(Q976 / 80) * (O976 * 100)</f>
        <v/>
      </c>
      <c r="S976" s="31" t="n"/>
      <c r="T976" s="31" t="n"/>
      <c r="U976" s="33">
        <f>IF(N976="","",R976 * N976)</f>
        <v/>
      </c>
      <c r="V976" s="4" t="n"/>
      <c r="W976" s="33">
        <f>IF(S976&amp;U976="","",U976 * S976)</f>
        <v/>
      </c>
      <c r="X976" s="33">
        <f>IF(W976="","",U976 + W976)</f>
        <v/>
      </c>
      <c r="Y976" s="33">
        <f>IF(T976="","",U976 * T976)</f>
        <v/>
      </c>
      <c r="Z976" s="34">
        <f>IF(U976="","",X976-V976-Y976)</f>
        <v/>
      </c>
    </row>
    <row r="977">
      <c r="A977" s="25" t="n">
        <v>973</v>
      </c>
      <c r="B977" s="26">
        <f>_xlfn.XLOOKUP(C977,purchase!C:C,pcon!B:B,"")</f>
        <v/>
      </c>
      <c r="C977" s="4" t="n"/>
      <c r="D977" s="29">
        <f>_xlfn.XLOOKUP(C977,purchase!C:C,pcon!D:D,"")</f>
        <v/>
      </c>
      <c r="E977" s="29">
        <f>_xlfn.XLOOKUP(C977,purchase!C:C,pcon!E:E,"")</f>
        <v/>
      </c>
      <c r="F977" s="4" t="n"/>
      <c r="G977" s="27" t="n"/>
      <c r="H977" s="28" t="n"/>
      <c r="I977" s="4" t="n"/>
      <c r="J977" s="4" t="n"/>
      <c r="K977" s="4" t="n"/>
      <c r="L977" s="30">
        <f>IF(J977="","",J977-K977)</f>
        <v/>
      </c>
      <c r="M977" s="4" t="n"/>
      <c r="N977" s="30">
        <f>IF(L977="","",L977-M977)</f>
        <v/>
      </c>
      <c r="O977" s="31" t="n"/>
      <c r="P977" s="32">
        <f>IF(O977="","",N977 * O977)</f>
        <v/>
      </c>
      <c r="Q977" s="10">
        <f>_xlfn.XLOOKUP(C977,pcon!C:C,pcon!L:L,"")</f>
        <v/>
      </c>
      <c r="R977" s="98">
        <f>(Q977 / 80) * (O977 * 100)</f>
        <v/>
      </c>
      <c r="S977" s="31" t="n"/>
      <c r="T977" s="31" t="n"/>
      <c r="U977" s="33">
        <f>IF(N977="","",R977 * N977)</f>
        <v/>
      </c>
      <c r="V977" s="4" t="n"/>
      <c r="W977" s="33">
        <f>IF(S977&amp;U977="","",U977 * S977)</f>
        <v/>
      </c>
      <c r="X977" s="33">
        <f>IF(W977="","",U977 + W977)</f>
        <v/>
      </c>
      <c r="Y977" s="33">
        <f>IF(T977="","",U977 * T977)</f>
        <v/>
      </c>
      <c r="Z977" s="34">
        <f>IF(U977="","",X977-V977-Y977)</f>
        <v/>
      </c>
    </row>
    <row r="978">
      <c r="A978" s="25" t="n">
        <v>974</v>
      </c>
      <c r="B978" s="26">
        <f>_xlfn.XLOOKUP(C978,purchase!C:C,pcon!B:B,"")</f>
        <v/>
      </c>
      <c r="C978" s="4" t="n"/>
      <c r="D978" s="29">
        <f>_xlfn.XLOOKUP(C978,purchase!C:C,pcon!D:D,"")</f>
        <v/>
      </c>
      <c r="E978" s="29">
        <f>_xlfn.XLOOKUP(C978,purchase!C:C,pcon!E:E,"")</f>
        <v/>
      </c>
      <c r="F978" s="4" t="n"/>
      <c r="G978" s="27" t="n"/>
      <c r="H978" s="28" t="n"/>
      <c r="I978" s="4" t="n"/>
      <c r="J978" s="4" t="n"/>
      <c r="K978" s="4" t="n"/>
      <c r="L978" s="30">
        <f>IF(J978="","",J978-K978)</f>
        <v/>
      </c>
      <c r="M978" s="4" t="n"/>
      <c r="N978" s="30">
        <f>IF(L978="","",L978-M978)</f>
        <v/>
      </c>
      <c r="O978" s="31" t="n"/>
      <c r="P978" s="32">
        <f>IF(O978="","",N978 * O978)</f>
        <v/>
      </c>
      <c r="Q978" s="10">
        <f>_xlfn.XLOOKUP(C978,pcon!C:C,pcon!L:L,"")</f>
        <v/>
      </c>
      <c r="R978" s="98">
        <f>(Q978 / 80) * (O978 * 100)</f>
        <v/>
      </c>
      <c r="S978" s="31" t="n"/>
      <c r="T978" s="31" t="n"/>
      <c r="U978" s="33">
        <f>IF(N978="","",R978 * N978)</f>
        <v/>
      </c>
      <c r="V978" s="4" t="n"/>
      <c r="W978" s="33">
        <f>IF(S978&amp;U978="","",U978 * S978)</f>
        <v/>
      </c>
      <c r="X978" s="33">
        <f>IF(W978="","",U978 + W978)</f>
        <v/>
      </c>
      <c r="Y978" s="33">
        <f>IF(T978="","",U978 * T978)</f>
        <v/>
      </c>
      <c r="Z978" s="34">
        <f>IF(U978="","",X978-V978-Y978)</f>
        <v/>
      </c>
    </row>
    <row r="979">
      <c r="A979" s="25" t="n">
        <v>975</v>
      </c>
      <c r="B979" s="26">
        <f>_xlfn.XLOOKUP(C979,purchase!C:C,pcon!B:B,"")</f>
        <v/>
      </c>
      <c r="C979" s="4" t="n"/>
      <c r="D979" s="29">
        <f>_xlfn.XLOOKUP(C979,purchase!C:C,pcon!D:D,"")</f>
        <v/>
      </c>
      <c r="E979" s="29">
        <f>_xlfn.XLOOKUP(C979,purchase!C:C,pcon!E:E,"")</f>
        <v/>
      </c>
      <c r="F979" s="4" t="n"/>
      <c r="G979" s="27" t="n"/>
      <c r="H979" s="28" t="n"/>
      <c r="I979" s="4" t="n"/>
      <c r="J979" s="4" t="n"/>
      <c r="K979" s="4" t="n"/>
      <c r="L979" s="30">
        <f>IF(J979="","",J979-K979)</f>
        <v/>
      </c>
      <c r="M979" s="4" t="n"/>
      <c r="N979" s="30">
        <f>IF(L979="","",L979-M979)</f>
        <v/>
      </c>
      <c r="O979" s="31" t="n"/>
      <c r="P979" s="32">
        <f>IF(O979="","",N979 * O979)</f>
        <v/>
      </c>
      <c r="Q979" s="10">
        <f>_xlfn.XLOOKUP(C979,pcon!C:C,pcon!L:L,"")</f>
        <v/>
      </c>
      <c r="R979" s="98">
        <f>(Q979 / 80) * (O979 * 100)</f>
        <v/>
      </c>
      <c r="S979" s="31" t="n"/>
      <c r="T979" s="31" t="n"/>
      <c r="U979" s="33">
        <f>IF(N979="","",R979 * N979)</f>
        <v/>
      </c>
      <c r="V979" s="4" t="n"/>
      <c r="W979" s="33">
        <f>IF(S979&amp;U979="","",U979 * S979)</f>
        <v/>
      </c>
      <c r="X979" s="33">
        <f>IF(W979="","",U979 + W979)</f>
        <v/>
      </c>
      <c r="Y979" s="33">
        <f>IF(T979="","",U979 * T979)</f>
        <v/>
      </c>
      <c r="Z979" s="34">
        <f>IF(U979="","",X979-V979-Y979)</f>
        <v/>
      </c>
    </row>
    <row r="980">
      <c r="A980" s="25" t="n">
        <v>976</v>
      </c>
      <c r="B980" s="26">
        <f>_xlfn.XLOOKUP(C980,purchase!C:C,pcon!B:B,"")</f>
        <v/>
      </c>
      <c r="C980" s="4" t="n"/>
      <c r="D980" s="29">
        <f>_xlfn.XLOOKUP(C980,purchase!C:C,pcon!D:D,"")</f>
        <v/>
      </c>
      <c r="E980" s="29">
        <f>_xlfn.XLOOKUP(C980,purchase!C:C,pcon!E:E,"")</f>
        <v/>
      </c>
      <c r="F980" s="4" t="n"/>
      <c r="G980" s="27" t="n"/>
      <c r="H980" s="28" t="n"/>
      <c r="I980" s="4" t="n"/>
      <c r="J980" s="4" t="n"/>
      <c r="K980" s="4" t="n"/>
      <c r="L980" s="30">
        <f>IF(J980="","",J980-K980)</f>
        <v/>
      </c>
      <c r="M980" s="4" t="n"/>
      <c r="N980" s="30">
        <f>IF(L980="","",L980-M980)</f>
        <v/>
      </c>
      <c r="O980" s="31" t="n"/>
      <c r="P980" s="32">
        <f>IF(O980="","",N980 * O980)</f>
        <v/>
      </c>
      <c r="Q980" s="10">
        <f>_xlfn.XLOOKUP(C980,pcon!C:C,pcon!L:L,"")</f>
        <v/>
      </c>
      <c r="R980" s="98">
        <f>(Q980 / 80) * (O980 * 100)</f>
        <v/>
      </c>
      <c r="S980" s="31" t="n"/>
      <c r="T980" s="31" t="n"/>
      <c r="U980" s="33">
        <f>IF(N980="","",R980 * N980)</f>
        <v/>
      </c>
      <c r="V980" s="4" t="n"/>
      <c r="W980" s="33">
        <f>IF(S980&amp;U980="","",U980 * S980)</f>
        <v/>
      </c>
      <c r="X980" s="33">
        <f>IF(W980="","",U980 + W980)</f>
        <v/>
      </c>
      <c r="Y980" s="33">
        <f>IF(T980="","",U980 * T980)</f>
        <v/>
      </c>
      <c r="Z980" s="34">
        <f>IF(U980="","",X980-V980-Y980)</f>
        <v/>
      </c>
    </row>
    <row r="981">
      <c r="A981" s="25" t="n">
        <v>977</v>
      </c>
      <c r="B981" s="26">
        <f>_xlfn.XLOOKUP(C981,purchase!C:C,pcon!B:B,"")</f>
        <v/>
      </c>
      <c r="C981" s="4" t="n"/>
      <c r="D981" s="29">
        <f>_xlfn.XLOOKUP(C981,purchase!C:C,pcon!D:D,"")</f>
        <v/>
      </c>
      <c r="E981" s="29">
        <f>_xlfn.XLOOKUP(C981,purchase!C:C,pcon!E:E,"")</f>
        <v/>
      </c>
      <c r="F981" s="4" t="n"/>
      <c r="G981" s="27" t="n"/>
      <c r="H981" s="28" t="n"/>
      <c r="I981" s="4" t="n"/>
      <c r="J981" s="4" t="n"/>
      <c r="K981" s="4" t="n"/>
      <c r="L981" s="30">
        <f>IF(J981="","",J981-K981)</f>
        <v/>
      </c>
      <c r="M981" s="4" t="n"/>
      <c r="N981" s="30">
        <f>IF(L981="","",L981-M981)</f>
        <v/>
      </c>
      <c r="O981" s="31" t="n"/>
      <c r="P981" s="32">
        <f>IF(O981="","",N981 * O981)</f>
        <v/>
      </c>
      <c r="Q981" s="10">
        <f>_xlfn.XLOOKUP(C981,pcon!C:C,pcon!L:L,"")</f>
        <v/>
      </c>
      <c r="R981" s="98">
        <f>(Q981 / 80) * (O981 * 100)</f>
        <v/>
      </c>
      <c r="S981" s="31" t="n"/>
      <c r="T981" s="31" t="n"/>
      <c r="U981" s="33">
        <f>IF(N981="","",R981 * N981)</f>
        <v/>
      </c>
      <c r="V981" s="4" t="n"/>
      <c r="W981" s="33">
        <f>IF(S981&amp;U981="","",U981 * S981)</f>
        <v/>
      </c>
      <c r="X981" s="33">
        <f>IF(W981="","",U981 + W981)</f>
        <v/>
      </c>
      <c r="Y981" s="33">
        <f>IF(T981="","",U981 * T981)</f>
        <v/>
      </c>
      <c r="Z981" s="34">
        <f>IF(U981="","",X981-V981-Y981)</f>
        <v/>
      </c>
    </row>
    <row r="982">
      <c r="A982" s="25" t="n">
        <v>978</v>
      </c>
      <c r="B982" s="26">
        <f>_xlfn.XLOOKUP(C982,purchase!C:C,pcon!B:B,"")</f>
        <v/>
      </c>
      <c r="C982" s="4" t="n"/>
      <c r="D982" s="29">
        <f>_xlfn.XLOOKUP(C982,purchase!C:C,pcon!D:D,"")</f>
        <v/>
      </c>
      <c r="E982" s="29">
        <f>_xlfn.XLOOKUP(C982,purchase!C:C,pcon!E:E,"")</f>
        <v/>
      </c>
      <c r="F982" s="4" t="n"/>
      <c r="G982" s="27" t="n"/>
      <c r="H982" s="28" t="n"/>
      <c r="I982" s="4" t="n"/>
      <c r="J982" s="4" t="n"/>
      <c r="K982" s="4" t="n"/>
      <c r="L982" s="30">
        <f>IF(J982="","",J982-K982)</f>
        <v/>
      </c>
      <c r="M982" s="4" t="n"/>
      <c r="N982" s="30">
        <f>IF(L982="","",L982-M982)</f>
        <v/>
      </c>
      <c r="O982" s="31" t="n"/>
      <c r="P982" s="32">
        <f>IF(O982="","",N982 * O982)</f>
        <v/>
      </c>
      <c r="Q982" s="10">
        <f>_xlfn.XLOOKUP(C982,pcon!C:C,pcon!L:L,"")</f>
        <v/>
      </c>
      <c r="R982" s="98">
        <f>(Q982 / 80) * (O982 * 100)</f>
        <v/>
      </c>
      <c r="S982" s="31" t="n"/>
      <c r="T982" s="31" t="n"/>
      <c r="U982" s="33">
        <f>IF(N982="","",R982 * N982)</f>
        <v/>
      </c>
      <c r="V982" s="4" t="n"/>
      <c r="W982" s="33">
        <f>IF(S982&amp;U982="","",U982 * S982)</f>
        <v/>
      </c>
      <c r="X982" s="33">
        <f>IF(W982="","",U982 + W982)</f>
        <v/>
      </c>
      <c r="Y982" s="33">
        <f>IF(T982="","",U982 * T982)</f>
        <v/>
      </c>
      <c r="Z982" s="34">
        <f>IF(U982="","",X982-V982-Y982)</f>
        <v/>
      </c>
    </row>
    <row r="983">
      <c r="A983" s="25" t="n">
        <v>979</v>
      </c>
      <c r="B983" s="26">
        <f>_xlfn.XLOOKUP(C983,purchase!C:C,pcon!B:B,"")</f>
        <v/>
      </c>
      <c r="C983" s="4" t="n"/>
      <c r="D983" s="29">
        <f>_xlfn.XLOOKUP(C983,purchase!C:C,pcon!D:D,"")</f>
        <v/>
      </c>
      <c r="E983" s="29">
        <f>_xlfn.XLOOKUP(C983,purchase!C:C,pcon!E:E,"")</f>
        <v/>
      </c>
      <c r="F983" s="4" t="n"/>
      <c r="G983" s="27" t="n"/>
      <c r="H983" s="28" t="n"/>
      <c r="I983" s="4" t="n"/>
      <c r="J983" s="4" t="n"/>
      <c r="K983" s="4" t="n"/>
      <c r="L983" s="30">
        <f>IF(J983="","",J983-K983)</f>
        <v/>
      </c>
      <c r="M983" s="4" t="n"/>
      <c r="N983" s="30">
        <f>IF(L983="","",L983-M983)</f>
        <v/>
      </c>
      <c r="O983" s="31" t="n"/>
      <c r="P983" s="32">
        <f>IF(O983="","",N983 * O983)</f>
        <v/>
      </c>
      <c r="Q983" s="10">
        <f>_xlfn.XLOOKUP(C983,pcon!C:C,pcon!L:L,"")</f>
        <v/>
      </c>
      <c r="R983" s="98">
        <f>(Q983 / 80) * (O983 * 100)</f>
        <v/>
      </c>
      <c r="S983" s="31" t="n"/>
      <c r="T983" s="31" t="n"/>
      <c r="U983" s="33">
        <f>IF(N983="","",R983 * N983)</f>
        <v/>
      </c>
      <c r="V983" s="4" t="n"/>
      <c r="W983" s="33">
        <f>IF(S983&amp;U983="","",U983 * S983)</f>
        <v/>
      </c>
      <c r="X983" s="33">
        <f>IF(W983="","",U983 + W983)</f>
        <v/>
      </c>
      <c r="Y983" s="33">
        <f>IF(T983="","",U983 * T983)</f>
        <v/>
      </c>
      <c r="Z983" s="34">
        <f>IF(U983="","",X983-V983-Y983)</f>
        <v/>
      </c>
    </row>
    <row r="984">
      <c r="A984" s="25" t="n">
        <v>980</v>
      </c>
      <c r="B984" s="26">
        <f>_xlfn.XLOOKUP(C984,purchase!C:C,pcon!B:B,"")</f>
        <v/>
      </c>
      <c r="C984" s="4" t="n"/>
      <c r="D984" s="29">
        <f>_xlfn.XLOOKUP(C984,purchase!C:C,pcon!D:D,"")</f>
        <v/>
      </c>
      <c r="E984" s="29">
        <f>_xlfn.XLOOKUP(C984,purchase!C:C,pcon!E:E,"")</f>
        <v/>
      </c>
      <c r="F984" s="4" t="n"/>
      <c r="G984" s="27" t="n"/>
      <c r="H984" s="28" t="n"/>
      <c r="I984" s="4" t="n"/>
      <c r="J984" s="4" t="n"/>
      <c r="K984" s="4" t="n"/>
      <c r="L984" s="30">
        <f>IF(J984="","",J984-K984)</f>
        <v/>
      </c>
      <c r="M984" s="4" t="n"/>
      <c r="N984" s="30">
        <f>IF(L984="","",L984-M984)</f>
        <v/>
      </c>
      <c r="O984" s="31" t="n"/>
      <c r="P984" s="32">
        <f>IF(O984="","",N984 * O984)</f>
        <v/>
      </c>
      <c r="Q984" s="10">
        <f>_xlfn.XLOOKUP(C984,pcon!C:C,pcon!L:L,"")</f>
        <v/>
      </c>
      <c r="R984" s="98">
        <f>(Q984 / 80) * (O984 * 100)</f>
        <v/>
      </c>
      <c r="S984" s="31" t="n"/>
      <c r="T984" s="31" t="n"/>
      <c r="U984" s="33">
        <f>IF(N984="","",R984 * N984)</f>
        <v/>
      </c>
      <c r="V984" s="4" t="n"/>
      <c r="W984" s="33">
        <f>IF(S984&amp;U984="","",U984 * S984)</f>
        <v/>
      </c>
      <c r="X984" s="33">
        <f>IF(W984="","",U984 + W984)</f>
        <v/>
      </c>
      <c r="Y984" s="33">
        <f>IF(T984="","",U984 * T984)</f>
        <v/>
      </c>
      <c r="Z984" s="34">
        <f>IF(U984="","",X984-V984-Y984)</f>
        <v/>
      </c>
    </row>
    <row r="985">
      <c r="A985" s="25" t="n">
        <v>981</v>
      </c>
      <c r="B985" s="26">
        <f>_xlfn.XLOOKUP(C985,purchase!C:C,pcon!B:B,"")</f>
        <v/>
      </c>
      <c r="C985" s="4" t="n"/>
      <c r="D985" s="29">
        <f>_xlfn.XLOOKUP(C985,purchase!C:C,pcon!D:D,"")</f>
        <v/>
      </c>
      <c r="E985" s="29">
        <f>_xlfn.XLOOKUP(C985,purchase!C:C,pcon!E:E,"")</f>
        <v/>
      </c>
      <c r="F985" s="4" t="n"/>
      <c r="G985" s="27" t="n"/>
      <c r="H985" s="28" t="n"/>
      <c r="I985" s="4" t="n"/>
      <c r="J985" s="4" t="n"/>
      <c r="K985" s="4" t="n"/>
      <c r="L985" s="30">
        <f>IF(J985="","",J985-K985)</f>
        <v/>
      </c>
      <c r="M985" s="4" t="n"/>
      <c r="N985" s="30">
        <f>IF(L985="","",L985-M985)</f>
        <v/>
      </c>
      <c r="O985" s="31" t="n"/>
      <c r="P985" s="32">
        <f>IF(O985="","",N985 * O985)</f>
        <v/>
      </c>
      <c r="Q985" s="10">
        <f>_xlfn.XLOOKUP(C985,pcon!C:C,pcon!L:L,"")</f>
        <v/>
      </c>
      <c r="R985" s="98">
        <f>(Q985 / 80) * (O985 * 100)</f>
        <v/>
      </c>
      <c r="S985" s="31" t="n"/>
      <c r="T985" s="31" t="n"/>
      <c r="U985" s="33">
        <f>IF(N985="","",R985 * N985)</f>
        <v/>
      </c>
      <c r="V985" s="4" t="n"/>
      <c r="W985" s="33">
        <f>IF(S985&amp;U985="","",U985 * S985)</f>
        <v/>
      </c>
      <c r="X985" s="33">
        <f>IF(W985="","",U985 + W985)</f>
        <v/>
      </c>
      <c r="Y985" s="33">
        <f>IF(T985="","",U985 * T985)</f>
        <v/>
      </c>
      <c r="Z985" s="34">
        <f>IF(U985="","",X985-V985-Y985)</f>
        <v/>
      </c>
    </row>
    <row r="986">
      <c r="A986" s="25" t="n">
        <v>982</v>
      </c>
      <c r="B986" s="26">
        <f>_xlfn.XLOOKUP(C986,purchase!C:C,pcon!B:B,"")</f>
        <v/>
      </c>
      <c r="C986" s="4" t="n"/>
      <c r="D986" s="29">
        <f>_xlfn.XLOOKUP(C986,purchase!C:C,pcon!D:D,"")</f>
        <v/>
      </c>
      <c r="E986" s="29">
        <f>_xlfn.XLOOKUP(C986,purchase!C:C,pcon!E:E,"")</f>
        <v/>
      </c>
      <c r="F986" s="4" t="n"/>
      <c r="G986" s="27" t="n"/>
      <c r="H986" s="28" t="n"/>
      <c r="I986" s="4" t="n"/>
      <c r="J986" s="4" t="n"/>
      <c r="K986" s="4" t="n"/>
      <c r="L986" s="30">
        <f>IF(J986="","",J986-K986)</f>
        <v/>
      </c>
      <c r="M986" s="4" t="n"/>
      <c r="N986" s="30">
        <f>IF(L986="","",L986-M986)</f>
        <v/>
      </c>
      <c r="O986" s="31" t="n"/>
      <c r="P986" s="32">
        <f>IF(O986="","",N986 * O986)</f>
        <v/>
      </c>
      <c r="Q986" s="10">
        <f>_xlfn.XLOOKUP(C986,pcon!C:C,pcon!L:L,"")</f>
        <v/>
      </c>
      <c r="R986" s="98">
        <f>(Q986 / 80) * (O986 * 100)</f>
        <v/>
      </c>
      <c r="S986" s="31" t="n"/>
      <c r="T986" s="31" t="n"/>
      <c r="U986" s="33">
        <f>IF(N986="","",R986 * N986)</f>
        <v/>
      </c>
      <c r="V986" s="4" t="n"/>
      <c r="W986" s="33">
        <f>IF(S986&amp;U986="","",U986 * S986)</f>
        <v/>
      </c>
      <c r="X986" s="33">
        <f>IF(W986="","",U986 + W986)</f>
        <v/>
      </c>
      <c r="Y986" s="33">
        <f>IF(T986="","",U986 * T986)</f>
        <v/>
      </c>
      <c r="Z986" s="34">
        <f>IF(U986="","",X986-V986-Y986)</f>
        <v/>
      </c>
    </row>
    <row r="987">
      <c r="A987" s="25" t="n">
        <v>983</v>
      </c>
      <c r="B987" s="26">
        <f>_xlfn.XLOOKUP(C987,purchase!C:C,pcon!B:B,"")</f>
        <v/>
      </c>
      <c r="C987" s="4" t="n"/>
      <c r="D987" s="29">
        <f>_xlfn.XLOOKUP(C987,purchase!C:C,pcon!D:D,"")</f>
        <v/>
      </c>
      <c r="E987" s="29">
        <f>_xlfn.XLOOKUP(C987,purchase!C:C,pcon!E:E,"")</f>
        <v/>
      </c>
      <c r="F987" s="4" t="n"/>
      <c r="G987" s="27" t="n"/>
      <c r="H987" s="28" t="n"/>
      <c r="I987" s="4" t="n"/>
      <c r="J987" s="4" t="n"/>
      <c r="K987" s="4" t="n"/>
      <c r="L987" s="30">
        <f>IF(J987="","",J987-K987)</f>
        <v/>
      </c>
      <c r="M987" s="4" t="n"/>
      <c r="N987" s="30">
        <f>IF(L987="","",L987-M987)</f>
        <v/>
      </c>
      <c r="O987" s="31" t="n"/>
      <c r="P987" s="32">
        <f>IF(O987="","",N987 * O987)</f>
        <v/>
      </c>
      <c r="Q987" s="10">
        <f>_xlfn.XLOOKUP(C987,pcon!C:C,pcon!L:L,"")</f>
        <v/>
      </c>
      <c r="R987" s="98">
        <f>(Q987 / 80) * (O987 * 100)</f>
        <v/>
      </c>
      <c r="S987" s="31" t="n"/>
      <c r="T987" s="31" t="n"/>
      <c r="U987" s="33">
        <f>IF(N987="","",R987 * N987)</f>
        <v/>
      </c>
      <c r="V987" s="4" t="n"/>
      <c r="W987" s="33">
        <f>IF(S987&amp;U987="","",U987 * S987)</f>
        <v/>
      </c>
      <c r="X987" s="33">
        <f>IF(W987="","",U987 + W987)</f>
        <v/>
      </c>
      <c r="Y987" s="33">
        <f>IF(T987="","",U987 * T987)</f>
        <v/>
      </c>
      <c r="Z987" s="34">
        <f>IF(U987="","",X987-V987-Y987)</f>
        <v/>
      </c>
    </row>
    <row r="988">
      <c r="A988" s="25" t="n">
        <v>984</v>
      </c>
      <c r="B988" s="26">
        <f>_xlfn.XLOOKUP(C988,purchase!C:C,pcon!B:B,"")</f>
        <v/>
      </c>
      <c r="C988" s="4" t="n"/>
      <c r="D988" s="29">
        <f>_xlfn.XLOOKUP(C988,purchase!C:C,pcon!D:D,"")</f>
        <v/>
      </c>
      <c r="E988" s="29">
        <f>_xlfn.XLOOKUP(C988,purchase!C:C,pcon!E:E,"")</f>
        <v/>
      </c>
      <c r="F988" s="4" t="n"/>
      <c r="G988" s="27" t="n"/>
      <c r="H988" s="28" t="n"/>
      <c r="I988" s="4" t="n"/>
      <c r="J988" s="4" t="n"/>
      <c r="K988" s="4" t="n"/>
      <c r="L988" s="30">
        <f>IF(J988="","",J988-K988)</f>
        <v/>
      </c>
      <c r="M988" s="4" t="n"/>
      <c r="N988" s="30">
        <f>IF(L988="","",L988-M988)</f>
        <v/>
      </c>
      <c r="O988" s="31" t="n"/>
      <c r="P988" s="32">
        <f>IF(O988="","",N988 * O988)</f>
        <v/>
      </c>
      <c r="Q988" s="10">
        <f>_xlfn.XLOOKUP(C988,pcon!C:C,pcon!L:L,"")</f>
        <v/>
      </c>
      <c r="R988" s="98">
        <f>(Q988 / 80) * (O988 * 100)</f>
        <v/>
      </c>
      <c r="S988" s="31" t="n"/>
      <c r="T988" s="31" t="n"/>
      <c r="U988" s="33">
        <f>IF(N988="","",R988 * N988)</f>
        <v/>
      </c>
      <c r="V988" s="4" t="n"/>
      <c r="W988" s="33">
        <f>IF(S988&amp;U988="","",U988 * S988)</f>
        <v/>
      </c>
      <c r="X988" s="33">
        <f>IF(W988="","",U988 + W988)</f>
        <v/>
      </c>
      <c r="Y988" s="33">
        <f>IF(T988="","",U988 * T988)</f>
        <v/>
      </c>
      <c r="Z988" s="34">
        <f>IF(U988="","",X988-V988-Y988)</f>
        <v/>
      </c>
    </row>
    <row r="989">
      <c r="A989" s="25" t="n">
        <v>985</v>
      </c>
      <c r="B989" s="26">
        <f>_xlfn.XLOOKUP(C989,purchase!C:C,pcon!B:B,"")</f>
        <v/>
      </c>
      <c r="C989" s="4" t="n"/>
      <c r="D989" s="29">
        <f>_xlfn.XLOOKUP(C989,purchase!C:C,pcon!D:D,"")</f>
        <v/>
      </c>
      <c r="E989" s="29">
        <f>_xlfn.XLOOKUP(C989,purchase!C:C,pcon!E:E,"")</f>
        <v/>
      </c>
      <c r="F989" s="4" t="n"/>
      <c r="G989" s="27" t="n"/>
      <c r="H989" s="28" t="n"/>
      <c r="I989" s="4" t="n"/>
      <c r="J989" s="4" t="n"/>
      <c r="K989" s="4" t="n"/>
      <c r="L989" s="30">
        <f>IF(J989="","",J989-K989)</f>
        <v/>
      </c>
      <c r="M989" s="4" t="n"/>
      <c r="N989" s="30">
        <f>IF(L989="","",L989-M989)</f>
        <v/>
      </c>
      <c r="O989" s="31" t="n"/>
      <c r="P989" s="32">
        <f>IF(O989="","",N989 * O989)</f>
        <v/>
      </c>
      <c r="Q989" s="10">
        <f>_xlfn.XLOOKUP(C989,pcon!C:C,pcon!L:L,"")</f>
        <v/>
      </c>
      <c r="R989" s="98">
        <f>(Q989 / 80) * (O989 * 100)</f>
        <v/>
      </c>
      <c r="S989" s="31" t="n"/>
      <c r="T989" s="31" t="n"/>
      <c r="U989" s="33">
        <f>IF(N989="","",R989 * N989)</f>
        <v/>
      </c>
      <c r="V989" s="4" t="n"/>
      <c r="W989" s="33">
        <f>IF(S989&amp;U989="","",U989 * S989)</f>
        <v/>
      </c>
      <c r="X989" s="33">
        <f>IF(W989="","",U989 + W989)</f>
        <v/>
      </c>
      <c r="Y989" s="33">
        <f>IF(T989="","",U989 * T989)</f>
        <v/>
      </c>
      <c r="Z989" s="34">
        <f>IF(U989="","",X989-V989-Y989)</f>
        <v/>
      </c>
    </row>
    <row r="990">
      <c r="A990" s="25" t="n">
        <v>986</v>
      </c>
      <c r="B990" s="26">
        <f>_xlfn.XLOOKUP(C990,purchase!C:C,pcon!B:B,"")</f>
        <v/>
      </c>
      <c r="C990" s="4" t="n"/>
      <c r="D990" s="29">
        <f>_xlfn.XLOOKUP(C990,purchase!C:C,pcon!D:D,"")</f>
        <v/>
      </c>
      <c r="E990" s="29">
        <f>_xlfn.XLOOKUP(C990,purchase!C:C,pcon!E:E,"")</f>
        <v/>
      </c>
      <c r="F990" s="4" t="n"/>
      <c r="G990" s="27" t="n"/>
      <c r="H990" s="28" t="n"/>
      <c r="I990" s="4" t="n"/>
      <c r="J990" s="4" t="n"/>
      <c r="K990" s="4" t="n"/>
      <c r="L990" s="30">
        <f>IF(J990="","",J990-K990)</f>
        <v/>
      </c>
      <c r="M990" s="4" t="n"/>
      <c r="N990" s="30">
        <f>IF(L990="","",L990-M990)</f>
        <v/>
      </c>
      <c r="O990" s="31" t="n"/>
      <c r="P990" s="32">
        <f>IF(O990="","",N990 * O990)</f>
        <v/>
      </c>
      <c r="Q990" s="10">
        <f>_xlfn.XLOOKUP(C990,pcon!C:C,pcon!L:L,"")</f>
        <v/>
      </c>
      <c r="R990" s="98">
        <f>(Q990 / 80) * (O990 * 100)</f>
        <v/>
      </c>
      <c r="S990" s="31" t="n"/>
      <c r="T990" s="31" t="n"/>
      <c r="U990" s="33">
        <f>IF(N990="","",R990 * N990)</f>
        <v/>
      </c>
      <c r="V990" s="4" t="n"/>
      <c r="W990" s="33">
        <f>IF(S990&amp;U990="","",U990 * S990)</f>
        <v/>
      </c>
      <c r="X990" s="33">
        <f>IF(W990="","",U990 + W990)</f>
        <v/>
      </c>
      <c r="Y990" s="33">
        <f>IF(T990="","",U990 * T990)</f>
        <v/>
      </c>
      <c r="Z990" s="34">
        <f>IF(U990="","",X990-V990-Y990)</f>
        <v/>
      </c>
    </row>
    <row r="991">
      <c r="A991" s="25" t="n">
        <v>987</v>
      </c>
      <c r="B991" s="26">
        <f>_xlfn.XLOOKUP(C991,purchase!C:C,pcon!B:B,"")</f>
        <v/>
      </c>
      <c r="C991" s="4" t="n"/>
      <c r="D991" s="29">
        <f>_xlfn.XLOOKUP(C991,purchase!C:C,pcon!D:D,"")</f>
        <v/>
      </c>
      <c r="E991" s="29">
        <f>_xlfn.XLOOKUP(C991,purchase!C:C,pcon!E:E,"")</f>
        <v/>
      </c>
      <c r="F991" s="4" t="n"/>
      <c r="G991" s="27" t="n"/>
      <c r="H991" s="28" t="n"/>
      <c r="I991" s="4" t="n"/>
      <c r="J991" s="4" t="n"/>
      <c r="K991" s="4" t="n"/>
      <c r="L991" s="30">
        <f>IF(J991="","",J991-K991)</f>
        <v/>
      </c>
      <c r="M991" s="4" t="n"/>
      <c r="N991" s="30">
        <f>IF(L991="","",L991-M991)</f>
        <v/>
      </c>
      <c r="O991" s="31" t="n"/>
      <c r="P991" s="32">
        <f>IF(O991="","",N991 * O991)</f>
        <v/>
      </c>
      <c r="Q991" s="10">
        <f>_xlfn.XLOOKUP(C991,pcon!C:C,pcon!L:L,"")</f>
        <v/>
      </c>
      <c r="R991" s="98">
        <f>(Q991 / 80) * (O991 * 100)</f>
        <v/>
      </c>
      <c r="S991" s="31" t="n"/>
      <c r="T991" s="31" t="n"/>
      <c r="U991" s="33">
        <f>IF(N991="","",R991 * N991)</f>
        <v/>
      </c>
      <c r="V991" s="4" t="n"/>
      <c r="W991" s="33">
        <f>IF(S991&amp;U991="","",U991 * S991)</f>
        <v/>
      </c>
      <c r="X991" s="33">
        <f>IF(W991="","",U991 + W991)</f>
        <v/>
      </c>
      <c r="Y991" s="33">
        <f>IF(T991="","",U991 * T991)</f>
        <v/>
      </c>
      <c r="Z991" s="34">
        <f>IF(U991="","",X991-V991-Y991)</f>
        <v/>
      </c>
    </row>
    <row r="992">
      <c r="A992" s="25" t="n">
        <v>988</v>
      </c>
      <c r="B992" s="26">
        <f>_xlfn.XLOOKUP(C992,purchase!C:C,pcon!B:B,"")</f>
        <v/>
      </c>
      <c r="C992" s="4" t="n"/>
      <c r="D992" s="29">
        <f>_xlfn.XLOOKUP(C992,purchase!C:C,pcon!D:D,"")</f>
        <v/>
      </c>
      <c r="E992" s="29">
        <f>_xlfn.XLOOKUP(C992,purchase!C:C,pcon!E:E,"")</f>
        <v/>
      </c>
      <c r="F992" s="4" t="n"/>
      <c r="G992" s="27" t="n"/>
      <c r="H992" s="28" t="n"/>
      <c r="I992" s="4" t="n"/>
      <c r="J992" s="4" t="n"/>
      <c r="K992" s="4" t="n"/>
      <c r="L992" s="30">
        <f>IF(J992="","",J992-K992)</f>
        <v/>
      </c>
      <c r="M992" s="4" t="n"/>
      <c r="N992" s="30">
        <f>IF(L992="","",L992-M992)</f>
        <v/>
      </c>
      <c r="O992" s="31" t="n"/>
      <c r="P992" s="32">
        <f>IF(O992="","",N992 * O992)</f>
        <v/>
      </c>
      <c r="Q992" s="10">
        <f>_xlfn.XLOOKUP(C992,pcon!C:C,pcon!L:L,"")</f>
        <v/>
      </c>
      <c r="R992" s="98">
        <f>(Q992 / 80) * (O992 * 100)</f>
        <v/>
      </c>
      <c r="S992" s="31" t="n"/>
      <c r="T992" s="31" t="n"/>
      <c r="U992" s="33">
        <f>IF(N992="","",R992 * N992)</f>
        <v/>
      </c>
      <c r="V992" s="4" t="n"/>
      <c r="W992" s="33">
        <f>IF(S992&amp;U992="","",U992 * S992)</f>
        <v/>
      </c>
      <c r="X992" s="33">
        <f>IF(W992="","",U992 + W992)</f>
        <v/>
      </c>
      <c r="Y992" s="33">
        <f>IF(T992="","",U992 * T992)</f>
        <v/>
      </c>
      <c r="Z992" s="34">
        <f>IF(U992="","",X992-V992-Y992)</f>
        <v/>
      </c>
    </row>
    <row r="993">
      <c r="A993" s="25" t="n">
        <v>989</v>
      </c>
      <c r="B993" s="26">
        <f>_xlfn.XLOOKUP(C993,purchase!C:C,pcon!B:B,"")</f>
        <v/>
      </c>
      <c r="C993" s="4" t="n"/>
      <c r="D993" s="29">
        <f>_xlfn.XLOOKUP(C993,purchase!C:C,pcon!D:D,"")</f>
        <v/>
      </c>
      <c r="E993" s="29">
        <f>_xlfn.XLOOKUP(C993,purchase!C:C,pcon!E:E,"")</f>
        <v/>
      </c>
      <c r="F993" s="4" t="n"/>
      <c r="G993" s="27" t="n"/>
      <c r="H993" s="28" t="n"/>
      <c r="I993" s="4" t="n"/>
      <c r="J993" s="4" t="n"/>
      <c r="K993" s="4" t="n"/>
      <c r="L993" s="30">
        <f>IF(J993="","",J993-K993)</f>
        <v/>
      </c>
      <c r="M993" s="4" t="n"/>
      <c r="N993" s="30">
        <f>IF(L993="","",L993-M993)</f>
        <v/>
      </c>
      <c r="O993" s="31" t="n"/>
      <c r="P993" s="32">
        <f>IF(O993="","",N993 * O993)</f>
        <v/>
      </c>
      <c r="Q993" s="10">
        <f>_xlfn.XLOOKUP(C993,pcon!C:C,pcon!L:L,"")</f>
        <v/>
      </c>
      <c r="R993" s="98">
        <f>(Q993 / 80) * (O993 * 100)</f>
        <v/>
      </c>
      <c r="S993" s="31" t="n"/>
      <c r="T993" s="31" t="n"/>
      <c r="U993" s="33">
        <f>IF(N993="","",R993 * N993)</f>
        <v/>
      </c>
      <c r="V993" s="4" t="n"/>
      <c r="W993" s="33">
        <f>IF(S993&amp;U993="","",U993 * S993)</f>
        <v/>
      </c>
      <c r="X993" s="33">
        <f>IF(W993="","",U993 + W993)</f>
        <v/>
      </c>
      <c r="Y993" s="33">
        <f>IF(T993="","",U993 * T993)</f>
        <v/>
      </c>
      <c r="Z993" s="34">
        <f>IF(U993="","",X993-V993-Y993)</f>
        <v/>
      </c>
    </row>
    <row r="994">
      <c r="A994" s="25" t="n">
        <v>990</v>
      </c>
      <c r="B994" s="26">
        <f>_xlfn.XLOOKUP(C994,purchase!C:C,pcon!B:B,"")</f>
        <v/>
      </c>
      <c r="C994" s="4" t="n"/>
      <c r="D994" s="29">
        <f>_xlfn.XLOOKUP(C994,purchase!C:C,pcon!D:D,"")</f>
        <v/>
      </c>
      <c r="E994" s="29">
        <f>_xlfn.XLOOKUP(C994,purchase!C:C,pcon!E:E,"")</f>
        <v/>
      </c>
      <c r="F994" s="4" t="n"/>
      <c r="G994" s="27" t="n"/>
      <c r="H994" s="28" t="n"/>
      <c r="I994" s="4" t="n"/>
      <c r="J994" s="4" t="n"/>
      <c r="K994" s="4" t="n"/>
      <c r="L994" s="30">
        <f>IF(J994="","",J994-K994)</f>
        <v/>
      </c>
      <c r="M994" s="4" t="n"/>
      <c r="N994" s="30">
        <f>IF(L994="","",L994-M994)</f>
        <v/>
      </c>
      <c r="O994" s="31" t="n"/>
      <c r="P994" s="32">
        <f>IF(O994="","",N994 * O994)</f>
        <v/>
      </c>
      <c r="Q994" s="10">
        <f>_xlfn.XLOOKUP(C994,pcon!C:C,pcon!L:L,"")</f>
        <v/>
      </c>
      <c r="R994" s="98">
        <f>(Q994 / 80) * (O994 * 100)</f>
        <v/>
      </c>
      <c r="S994" s="31" t="n"/>
      <c r="T994" s="31" t="n"/>
      <c r="U994" s="33">
        <f>IF(N994="","",R994 * N994)</f>
        <v/>
      </c>
      <c r="V994" s="4" t="n"/>
      <c r="W994" s="33">
        <f>IF(S994&amp;U994="","",U994 * S994)</f>
        <v/>
      </c>
      <c r="X994" s="33">
        <f>IF(W994="","",U994 + W994)</f>
        <v/>
      </c>
      <c r="Y994" s="33">
        <f>IF(T994="","",U994 * T994)</f>
        <v/>
      </c>
      <c r="Z994" s="34">
        <f>IF(U994="","",X994-V994-Y994)</f>
        <v/>
      </c>
    </row>
    <row r="995">
      <c r="A995" s="25" t="n">
        <v>991</v>
      </c>
      <c r="B995" s="26">
        <f>_xlfn.XLOOKUP(C995,purchase!C:C,pcon!B:B,"")</f>
        <v/>
      </c>
      <c r="C995" s="4" t="n"/>
      <c r="D995" s="29">
        <f>_xlfn.XLOOKUP(C995,purchase!C:C,pcon!D:D,"")</f>
        <v/>
      </c>
      <c r="E995" s="29">
        <f>_xlfn.XLOOKUP(C995,purchase!C:C,pcon!E:E,"")</f>
        <v/>
      </c>
      <c r="F995" s="4" t="n"/>
      <c r="G995" s="27" t="n"/>
      <c r="H995" s="28" t="n"/>
      <c r="I995" s="4" t="n"/>
      <c r="J995" s="4" t="n"/>
      <c r="K995" s="4" t="n"/>
      <c r="L995" s="30">
        <f>IF(J995="","",J995-K995)</f>
        <v/>
      </c>
      <c r="M995" s="4" t="n"/>
      <c r="N995" s="30">
        <f>IF(L995="","",L995-M995)</f>
        <v/>
      </c>
      <c r="O995" s="31" t="n"/>
      <c r="P995" s="32">
        <f>IF(O995="","",N995 * O995)</f>
        <v/>
      </c>
      <c r="Q995" s="10">
        <f>_xlfn.XLOOKUP(C995,pcon!C:C,pcon!L:L,"")</f>
        <v/>
      </c>
      <c r="R995" s="98">
        <f>(Q995 / 80) * (O995 * 100)</f>
        <v/>
      </c>
      <c r="S995" s="31" t="n"/>
      <c r="T995" s="31" t="n"/>
      <c r="U995" s="33">
        <f>IF(N995="","",R995 * N995)</f>
        <v/>
      </c>
      <c r="V995" s="4" t="n"/>
      <c r="W995" s="33">
        <f>IF(S995&amp;U995="","",U995 * S995)</f>
        <v/>
      </c>
      <c r="X995" s="33">
        <f>IF(W995="","",U995 + W995)</f>
        <v/>
      </c>
      <c r="Y995" s="33">
        <f>IF(T995="","",U995 * T995)</f>
        <v/>
      </c>
      <c r="Z995" s="34">
        <f>IF(U995="","",X995-V995-Y995)</f>
        <v/>
      </c>
    </row>
    <row r="996">
      <c r="A996" s="25" t="n">
        <v>992</v>
      </c>
      <c r="B996" s="26">
        <f>_xlfn.XLOOKUP(C996,purchase!C:C,pcon!B:B,"")</f>
        <v/>
      </c>
      <c r="C996" s="4" t="n"/>
      <c r="D996" s="29">
        <f>_xlfn.XLOOKUP(C996,purchase!C:C,pcon!D:D,"")</f>
        <v/>
      </c>
      <c r="E996" s="29">
        <f>_xlfn.XLOOKUP(C996,purchase!C:C,pcon!E:E,"")</f>
        <v/>
      </c>
      <c r="F996" s="4" t="n"/>
      <c r="G996" s="27" t="n"/>
      <c r="H996" s="28" t="n"/>
      <c r="I996" s="4" t="n"/>
      <c r="J996" s="4" t="n"/>
      <c r="K996" s="4" t="n"/>
      <c r="L996" s="30">
        <f>IF(J996="","",J996-K996)</f>
        <v/>
      </c>
      <c r="M996" s="4" t="n"/>
      <c r="N996" s="30">
        <f>IF(L996="","",L996-M996)</f>
        <v/>
      </c>
      <c r="O996" s="31" t="n"/>
      <c r="P996" s="32">
        <f>IF(O996="","",N996 * O996)</f>
        <v/>
      </c>
      <c r="Q996" s="10">
        <f>_xlfn.XLOOKUP(C996,pcon!C:C,pcon!L:L,"")</f>
        <v/>
      </c>
      <c r="R996" s="98">
        <f>(Q996 / 80) * (O996 * 100)</f>
        <v/>
      </c>
      <c r="S996" s="31" t="n"/>
      <c r="T996" s="31" t="n"/>
      <c r="U996" s="33">
        <f>IF(N996="","",R996 * N996)</f>
        <v/>
      </c>
      <c r="V996" s="4" t="n"/>
      <c r="W996" s="33">
        <f>IF(S996&amp;U996="","",U996 * S996)</f>
        <v/>
      </c>
      <c r="X996" s="33">
        <f>IF(W996="","",U996 + W996)</f>
        <v/>
      </c>
      <c r="Y996" s="33">
        <f>IF(T996="","",U996 * T996)</f>
        <v/>
      </c>
      <c r="Z996" s="34">
        <f>IF(U996="","",X996-V996-Y996)</f>
        <v/>
      </c>
    </row>
    <row r="997">
      <c r="A997" s="25" t="n">
        <v>993</v>
      </c>
      <c r="B997" s="26">
        <f>_xlfn.XLOOKUP(C997,purchase!C:C,pcon!B:B,"")</f>
        <v/>
      </c>
      <c r="C997" s="4" t="n"/>
      <c r="D997" s="29">
        <f>_xlfn.XLOOKUP(C997,purchase!C:C,pcon!D:D,"")</f>
        <v/>
      </c>
      <c r="E997" s="29">
        <f>_xlfn.XLOOKUP(C997,purchase!C:C,pcon!E:E,"")</f>
        <v/>
      </c>
      <c r="F997" s="4" t="n"/>
      <c r="G997" s="27" t="n"/>
      <c r="H997" s="28" t="n"/>
      <c r="I997" s="4" t="n"/>
      <c r="J997" s="4" t="n"/>
      <c r="K997" s="4" t="n"/>
      <c r="L997" s="30">
        <f>IF(J997="","",J997-K997)</f>
        <v/>
      </c>
      <c r="M997" s="4" t="n"/>
      <c r="N997" s="30">
        <f>IF(L997="","",L997-M997)</f>
        <v/>
      </c>
      <c r="O997" s="31" t="n"/>
      <c r="P997" s="32">
        <f>IF(O997="","",N997 * O997)</f>
        <v/>
      </c>
      <c r="Q997" s="10">
        <f>_xlfn.XLOOKUP(C997,pcon!C:C,pcon!L:L,"")</f>
        <v/>
      </c>
      <c r="R997" s="98">
        <f>(Q997 / 80) * (O997 * 100)</f>
        <v/>
      </c>
      <c r="S997" s="31" t="n"/>
      <c r="T997" s="31" t="n"/>
      <c r="U997" s="33">
        <f>IF(N997="","",R997 * N997)</f>
        <v/>
      </c>
      <c r="V997" s="4" t="n"/>
      <c r="W997" s="33">
        <f>IF(S997&amp;U997="","",U997 * S997)</f>
        <v/>
      </c>
      <c r="X997" s="33">
        <f>IF(W997="","",U997 + W997)</f>
        <v/>
      </c>
      <c r="Y997" s="33">
        <f>IF(T997="","",U997 * T997)</f>
        <v/>
      </c>
      <c r="Z997" s="34">
        <f>IF(U997="","",X997-V997-Y997)</f>
        <v/>
      </c>
    </row>
    <row r="998">
      <c r="A998" s="25" t="n">
        <v>994</v>
      </c>
      <c r="B998" s="26">
        <f>_xlfn.XLOOKUP(C998,purchase!C:C,pcon!B:B,"")</f>
        <v/>
      </c>
      <c r="C998" s="4" t="n"/>
      <c r="D998" s="29">
        <f>_xlfn.XLOOKUP(C998,purchase!C:C,pcon!D:D,"")</f>
        <v/>
      </c>
      <c r="E998" s="29">
        <f>_xlfn.XLOOKUP(C998,purchase!C:C,pcon!E:E,"")</f>
        <v/>
      </c>
      <c r="F998" s="4" t="n"/>
      <c r="G998" s="27" t="n"/>
      <c r="H998" s="28" t="n"/>
      <c r="I998" s="4" t="n"/>
      <c r="J998" s="4" t="n"/>
      <c r="K998" s="4" t="n"/>
      <c r="L998" s="30">
        <f>IF(J998="","",J998-K998)</f>
        <v/>
      </c>
      <c r="M998" s="4" t="n"/>
      <c r="N998" s="30">
        <f>IF(L998="","",L998-M998)</f>
        <v/>
      </c>
      <c r="O998" s="31" t="n"/>
      <c r="P998" s="32">
        <f>IF(O998="","",N998 * O998)</f>
        <v/>
      </c>
      <c r="Q998" s="10">
        <f>_xlfn.XLOOKUP(C998,pcon!C:C,pcon!L:L,"")</f>
        <v/>
      </c>
      <c r="R998" s="98">
        <f>(Q998 / 80) * (O998 * 100)</f>
        <v/>
      </c>
      <c r="S998" s="31" t="n"/>
      <c r="T998" s="31" t="n"/>
      <c r="U998" s="33">
        <f>IF(N998="","",R998 * N998)</f>
        <v/>
      </c>
      <c r="V998" s="4" t="n"/>
      <c r="W998" s="33">
        <f>IF(S998&amp;U998="","",U998 * S998)</f>
        <v/>
      </c>
      <c r="X998" s="33">
        <f>IF(W998="","",U998 + W998)</f>
        <v/>
      </c>
      <c r="Y998" s="33">
        <f>IF(T998="","",U998 * T998)</f>
        <v/>
      </c>
      <c r="Z998" s="34">
        <f>IF(U998="","",X998-V998-Y998)</f>
        <v/>
      </c>
    </row>
    <row r="999">
      <c r="A999" s="25" t="n">
        <v>995</v>
      </c>
      <c r="B999" s="26">
        <f>_xlfn.XLOOKUP(C999,purchase!C:C,pcon!B:B,"")</f>
        <v/>
      </c>
      <c r="C999" s="4" t="n"/>
      <c r="D999" s="29">
        <f>_xlfn.XLOOKUP(C999,purchase!C:C,pcon!D:D,"")</f>
        <v/>
      </c>
      <c r="E999" s="29">
        <f>_xlfn.XLOOKUP(C999,purchase!C:C,pcon!E:E,"")</f>
        <v/>
      </c>
      <c r="F999" s="4" t="n"/>
      <c r="G999" s="27" t="n"/>
      <c r="H999" s="28" t="n"/>
      <c r="I999" s="4" t="n"/>
      <c r="J999" s="4" t="n"/>
      <c r="K999" s="4" t="n"/>
      <c r="L999" s="30">
        <f>IF(J999="","",J999-K999)</f>
        <v/>
      </c>
      <c r="M999" s="4" t="n"/>
      <c r="N999" s="30">
        <f>IF(L999="","",L999-M999)</f>
        <v/>
      </c>
      <c r="O999" s="31" t="n"/>
      <c r="P999" s="32">
        <f>IF(O999="","",N999 * O999)</f>
        <v/>
      </c>
      <c r="Q999" s="10">
        <f>_xlfn.XLOOKUP(C999,pcon!C:C,pcon!L:L,"")</f>
        <v/>
      </c>
      <c r="R999" s="98">
        <f>(Q999 / 80) * (O999 * 100)</f>
        <v/>
      </c>
      <c r="S999" s="31" t="n"/>
      <c r="T999" s="31" t="n"/>
      <c r="U999" s="33">
        <f>IF(N999="","",R999 * N999)</f>
        <v/>
      </c>
      <c r="V999" s="4" t="n"/>
      <c r="W999" s="33">
        <f>IF(S999&amp;U999="","",U999 * S999)</f>
        <v/>
      </c>
      <c r="X999" s="33">
        <f>IF(W999="","",U999 + W999)</f>
        <v/>
      </c>
      <c r="Y999" s="33">
        <f>IF(T999="","",U999 * T999)</f>
        <v/>
      </c>
      <c r="Z999" s="34">
        <f>IF(U999="","",X999-V999-Y999)</f>
        <v/>
      </c>
    </row>
    <row r="1000">
      <c r="A1000" s="25" t="n">
        <v>996</v>
      </c>
      <c r="B1000" s="26">
        <f>_xlfn.XLOOKUP(C1000,purchase!C:C,pcon!B:B,"")</f>
        <v/>
      </c>
      <c r="C1000" s="4" t="n"/>
      <c r="D1000" s="29">
        <f>_xlfn.XLOOKUP(C1000,purchase!C:C,pcon!D:D,"")</f>
        <v/>
      </c>
      <c r="E1000" s="29">
        <f>_xlfn.XLOOKUP(C1000,purchase!C:C,pcon!E:E,"")</f>
        <v/>
      </c>
      <c r="F1000" s="4" t="n"/>
      <c r="G1000" s="27" t="n"/>
      <c r="H1000" s="28" t="n"/>
      <c r="I1000" s="4" t="n"/>
      <c r="J1000" s="4" t="n"/>
      <c r="K1000" s="4" t="n"/>
      <c r="L1000" s="30">
        <f>IF(J1000="","",J1000-K1000)</f>
        <v/>
      </c>
      <c r="M1000" s="4" t="n"/>
      <c r="N1000" s="30">
        <f>IF(L1000="","",L1000-M1000)</f>
        <v/>
      </c>
      <c r="O1000" s="31" t="n"/>
      <c r="P1000" s="32">
        <f>IF(O1000="","",N1000 * O1000)</f>
        <v/>
      </c>
      <c r="Q1000" s="10">
        <f>_xlfn.XLOOKUP(C1000,pcon!C:C,pcon!L:L,"")</f>
        <v/>
      </c>
      <c r="R1000" s="98">
        <f>(Q1000 / 80) * (O1000 * 100)</f>
        <v/>
      </c>
      <c r="S1000" s="31" t="n"/>
      <c r="T1000" s="31" t="n"/>
      <c r="U1000" s="33">
        <f>IF(N1000="","",R1000 * N1000)</f>
        <v/>
      </c>
      <c r="V1000" s="4" t="n"/>
      <c r="W1000" s="33">
        <f>IF(S1000&amp;U1000="","",U1000 * S1000)</f>
        <v/>
      </c>
      <c r="X1000" s="33">
        <f>IF(W1000="","",U1000 + W1000)</f>
        <v/>
      </c>
      <c r="Y1000" s="33">
        <f>IF(T1000="","",U1000 * T1000)</f>
        <v/>
      </c>
      <c r="Z1000" s="34">
        <f>IF(U1000="","",X1000-V1000-Y1000)</f>
        <v/>
      </c>
    </row>
    <row r="1001">
      <c r="A1001" s="25" t="n">
        <v>997</v>
      </c>
      <c r="B1001" s="26">
        <f>_xlfn.XLOOKUP(C1001,purchase!C:C,pcon!B:B,"")</f>
        <v/>
      </c>
      <c r="C1001" s="4" t="n"/>
      <c r="D1001" s="29">
        <f>_xlfn.XLOOKUP(C1001,purchase!C:C,pcon!D:D,"")</f>
        <v/>
      </c>
      <c r="E1001" s="29">
        <f>_xlfn.XLOOKUP(C1001,purchase!C:C,pcon!E:E,"")</f>
        <v/>
      </c>
      <c r="F1001" s="4" t="n"/>
      <c r="G1001" s="27" t="n"/>
      <c r="H1001" s="28" t="n"/>
      <c r="I1001" s="4" t="n"/>
      <c r="J1001" s="4" t="n"/>
      <c r="K1001" s="4" t="n"/>
      <c r="L1001" s="30">
        <f>IF(J1001="","",J1001-K1001)</f>
        <v/>
      </c>
      <c r="M1001" s="4" t="n"/>
      <c r="N1001" s="30">
        <f>IF(L1001="","",L1001-M1001)</f>
        <v/>
      </c>
      <c r="O1001" s="31" t="n"/>
      <c r="P1001" s="32">
        <f>IF(O1001="","",N1001 * O1001)</f>
        <v/>
      </c>
      <c r="Q1001" s="10">
        <f>_xlfn.XLOOKUP(C1001,pcon!C:C,pcon!L:L,"")</f>
        <v/>
      </c>
      <c r="R1001" s="98">
        <f>(Q1001 / 80) * (O1001 * 100)</f>
        <v/>
      </c>
      <c r="S1001" s="31" t="n"/>
      <c r="T1001" s="31" t="n"/>
      <c r="U1001" s="33">
        <f>IF(N1001="","",R1001 * N1001)</f>
        <v/>
      </c>
      <c r="V1001" s="4" t="n"/>
      <c r="W1001" s="33">
        <f>IF(S1001&amp;U1001="","",U1001 * S1001)</f>
        <v/>
      </c>
      <c r="X1001" s="33">
        <f>IF(W1001="","",U1001 + W1001)</f>
        <v/>
      </c>
      <c r="Y1001" s="33">
        <f>IF(T1001="","",U1001 * T1001)</f>
        <v/>
      </c>
      <c r="Z1001" s="34">
        <f>IF(U1001="","",X1001-V1001-Y1001)</f>
        <v/>
      </c>
    </row>
    <row r="1002">
      <c r="A1002" s="25" t="n">
        <v>998</v>
      </c>
      <c r="B1002" s="26">
        <f>_xlfn.XLOOKUP(C1002,purchase!C:C,pcon!B:B,"")</f>
        <v/>
      </c>
      <c r="C1002" s="4" t="n"/>
      <c r="D1002" s="29">
        <f>_xlfn.XLOOKUP(C1002,purchase!C:C,pcon!D:D,"")</f>
        <v/>
      </c>
      <c r="E1002" s="29">
        <f>_xlfn.XLOOKUP(C1002,purchase!C:C,pcon!E:E,"")</f>
        <v/>
      </c>
      <c r="F1002" s="4" t="n"/>
      <c r="G1002" s="27" t="n"/>
      <c r="H1002" s="28" t="n"/>
      <c r="I1002" s="4" t="n"/>
      <c r="J1002" s="4" t="n"/>
      <c r="K1002" s="4" t="n"/>
      <c r="L1002" s="30">
        <f>IF(J1002="","",J1002-K1002)</f>
        <v/>
      </c>
      <c r="M1002" s="4" t="n"/>
      <c r="N1002" s="30">
        <f>IF(L1002="","",L1002-M1002)</f>
        <v/>
      </c>
      <c r="O1002" s="31" t="n"/>
      <c r="P1002" s="32">
        <f>IF(O1002="","",N1002 * O1002)</f>
        <v/>
      </c>
      <c r="Q1002" s="10">
        <f>_xlfn.XLOOKUP(C1002,pcon!C:C,pcon!L:L,"")</f>
        <v/>
      </c>
      <c r="R1002" s="98">
        <f>(Q1002 / 80) * (O1002 * 100)</f>
        <v/>
      </c>
      <c r="S1002" s="31" t="n"/>
      <c r="T1002" s="31" t="n"/>
      <c r="U1002" s="33">
        <f>IF(N1002="","",R1002 * N1002)</f>
        <v/>
      </c>
      <c r="V1002" s="4" t="n"/>
      <c r="W1002" s="33">
        <f>IF(S1002&amp;U1002="","",U1002 * S1002)</f>
        <v/>
      </c>
      <c r="X1002" s="33">
        <f>IF(W1002="","",U1002 + W1002)</f>
        <v/>
      </c>
      <c r="Y1002" s="33">
        <f>IF(T1002="","",U1002 * T1002)</f>
        <v/>
      </c>
      <c r="Z1002" s="34">
        <f>IF(U1002="","",X1002-V1002-Y1002)</f>
        <v/>
      </c>
    </row>
    <row r="1003">
      <c r="A1003" s="25" t="n">
        <v>999</v>
      </c>
      <c r="B1003" s="26">
        <f>_xlfn.XLOOKUP(C1003,purchase!C:C,pcon!B:B,"")</f>
        <v/>
      </c>
      <c r="C1003" s="4" t="n"/>
      <c r="D1003" s="29">
        <f>_xlfn.XLOOKUP(C1003,purchase!C:C,pcon!D:D,"")</f>
        <v/>
      </c>
      <c r="E1003" s="29">
        <f>_xlfn.XLOOKUP(C1003,purchase!C:C,pcon!E:E,"")</f>
        <v/>
      </c>
      <c r="F1003" s="4" t="n"/>
      <c r="G1003" s="27" t="n"/>
      <c r="H1003" s="28" t="n"/>
      <c r="I1003" s="4" t="n"/>
      <c r="J1003" s="4" t="n"/>
      <c r="K1003" s="4" t="n"/>
      <c r="L1003" s="30">
        <f>IF(J1003="","",J1003-K1003)</f>
        <v/>
      </c>
      <c r="M1003" s="4" t="n"/>
      <c r="N1003" s="30">
        <f>IF(L1003="","",L1003-M1003)</f>
        <v/>
      </c>
      <c r="O1003" s="31" t="n"/>
      <c r="P1003" s="32">
        <f>IF(O1003="","",N1003 * O1003)</f>
        <v/>
      </c>
      <c r="Q1003" s="10">
        <f>_xlfn.XLOOKUP(C1003,pcon!C:C,pcon!L:L,"")</f>
        <v/>
      </c>
      <c r="R1003" s="98">
        <f>(Q1003 / 80) * (O1003 * 100)</f>
        <v/>
      </c>
      <c r="S1003" s="31" t="n"/>
      <c r="T1003" s="31" t="n"/>
      <c r="U1003" s="33">
        <f>IF(N1003="","",R1003 * N1003)</f>
        <v/>
      </c>
      <c r="V1003" s="4" t="n"/>
      <c r="W1003" s="33">
        <f>IF(S1003&amp;U1003="","",U1003 * S1003)</f>
        <v/>
      </c>
      <c r="X1003" s="33">
        <f>IF(W1003="","",U1003 + W1003)</f>
        <v/>
      </c>
      <c r="Y1003" s="33">
        <f>IF(T1003="","",U1003 * T1003)</f>
        <v/>
      </c>
      <c r="Z1003" s="34">
        <f>IF(U1003="","",X1003-V1003-Y1003)</f>
        <v/>
      </c>
    </row>
    <row r="1004">
      <c r="A1004" s="25" t="n">
        <v>1000</v>
      </c>
      <c r="B1004" s="26">
        <f>_xlfn.XLOOKUP(C1004,purchase!C:C,pcon!B:B,"")</f>
        <v/>
      </c>
      <c r="C1004" s="4" t="n"/>
      <c r="D1004" s="29">
        <f>_xlfn.XLOOKUP(C1004,purchase!C:C,pcon!D:D,"")</f>
        <v/>
      </c>
      <c r="E1004" s="29">
        <f>_xlfn.XLOOKUP(C1004,purchase!C:C,pcon!E:E,"")</f>
        <v/>
      </c>
      <c r="F1004" s="4" t="n"/>
      <c r="G1004" s="27" t="n"/>
      <c r="H1004" s="28" t="n"/>
      <c r="I1004" s="4" t="n"/>
      <c r="J1004" s="4" t="n"/>
      <c r="K1004" s="4" t="n"/>
      <c r="L1004" s="30">
        <f>IF(J1004="","",J1004-K1004)</f>
        <v/>
      </c>
      <c r="M1004" s="4" t="n"/>
      <c r="N1004" s="30">
        <f>IF(L1004="","",L1004-M1004)</f>
        <v/>
      </c>
      <c r="O1004" s="31" t="n"/>
      <c r="P1004" s="32">
        <f>IF(O1004="","",N1004 * O1004)</f>
        <v/>
      </c>
      <c r="Q1004" s="10">
        <f>_xlfn.XLOOKUP(C1004,pcon!C:C,pcon!L:L,"")</f>
        <v/>
      </c>
      <c r="R1004" s="98">
        <f>(Q1004 / 80) * (O1004 * 100)</f>
        <v/>
      </c>
      <c r="S1004" s="31" t="n"/>
      <c r="T1004" s="31" t="n"/>
      <c r="U1004" s="33">
        <f>IF(N1004="","",R1004 * N1004)</f>
        <v/>
      </c>
      <c r="V1004" s="4" t="n"/>
      <c r="W1004" s="33">
        <f>IF(S1004&amp;U1004="","",U1004 * S1004)</f>
        <v/>
      </c>
      <c r="X1004" s="33">
        <f>IF(W1004="","",U1004 + W1004)</f>
        <v/>
      </c>
      <c r="Y1004" s="33">
        <f>IF(T1004="","",U1004 * T1004)</f>
        <v/>
      </c>
      <c r="Z1004" s="34">
        <f>IF(U1004="","",X1004-V1004-Y1004)</f>
        <v/>
      </c>
    </row>
    <row r="1005">
      <c r="A1005" s="25" t="n">
        <v>1001</v>
      </c>
      <c r="B1005" s="26">
        <f>_xlfn.XLOOKUP(C1005,purchase!C:C,pcon!B:B,"")</f>
        <v/>
      </c>
      <c r="C1005" s="4" t="n"/>
      <c r="D1005" s="29">
        <f>_xlfn.XLOOKUP(C1005,purchase!C:C,pcon!D:D,"")</f>
        <v/>
      </c>
      <c r="E1005" s="29">
        <f>_xlfn.XLOOKUP(C1005,purchase!C:C,pcon!E:E,"")</f>
        <v/>
      </c>
      <c r="F1005" s="4" t="n"/>
      <c r="G1005" s="27" t="n"/>
      <c r="H1005" s="28" t="n"/>
      <c r="I1005" s="4" t="n"/>
      <c r="J1005" s="4" t="n"/>
      <c r="K1005" s="4" t="n"/>
      <c r="L1005" s="30">
        <f>IF(J1005="","",J1005-K1005)</f>
        <v/>
      </c>
      <c r="M1005" s="4" t="n"/>
      <c r="N1005" s="30">
        <f>IF(L1005="","",L1005-M1005)</f>
        <v/>
      </c>
      <c r="O1005" s="31" t="n"/>
      <c r="P1005" s="32">
        <f>IF(O1005="","",N1005 * O1005)</f>
        <v/>
      </c>
      <c r="Q1005" s="10">
        <f>_xlfn.XLOOKUP(C1005,pcon!C:C,pcon!L:L,"")</f>
        <v/>
      </c>
      <c r="R1005" s="98">
        <f>(Q1005 / 80) * (O1005 * 100)</f>
        <v/>
      </c>
      <c r="S1005" s="31" t="n"/>
      <c r="T1005" s="31" t="n"/>
      <c r="U1005" s="33">
        <f>IF(N1005="","",R1005 * N1005)</f>
        <v/>
      </c>
      <c r="V1005" s="4" t="n"/>
      <c r="W1005" s="33">
        <f>IF(S1005&amp;U1005="","",U1005 * S1005)</f>
        <v/>
      </c>
      <c r="X1005" s="33">
        <f>IF(W1005="","",U1005 + W1005)</f>
        <v/>
      </c>
      <c r="Y1005" s="33">
        <f>IF(T1005="","",U1005 * T1005)</f>
        <v/>
      </c>
      <c r="Z1005" s="34">
        <f>IF(U1005="","",X1005-V1005-Y1005)</f>
        <v/>
      </c>
    </row>
    <row r="1006">
      <c r="A1006" s="25" t="n">
        <v>1002</v>
      </c>
      <c r="B1006" s="26">
        <f>_xlfn.XLOOKUP(C1006,purchase!C:C,pcon!B:B,"")</f>
        <v/>
      </c>
      <c r="C1006" s="4" t="n"/>
      <c r="D1006" s="29">
        <f>_xlfn.XLOOKUP(C1006,purchase!C:C,pcon!D:D,"")</f>
        <v/>
      </c>
      <c r="E1006" s="29">
        <f>_xlfn.XLOOKUP(C1006,purchase!C:C,pcon!E:E,"")</f>
        <v/>
      </c>
      <c r="F1006" s="4" t="n"/>
      <c r="G1006" s="27" t="n"/>
      <c r="H1006" s="28" t="n"/>
      <c r="I1006" s="4" t="n"/>
      <c r="J1006" s="4" t="n"/>
      <c r="K1006" s="4" t="n"/>
      <c r="L1006" s="30">
        <f>IF(J1006="","",J1006-K1006)</f>
        <v/>
      </c>
      <c r="M1006" s="4" t="n"/>
      <c r="N1006" s="30">
        <f>IF(L1006="","",L1006-M1006)</f>
        <v/>
      </c>
      <c r="O1006" s="31" t="n"/>
      <c r="P1006" s="32">
        <f>IF(O1006="","",N1006 * O1006)</f>
        <v/>
      </c>
      <c r="Q1006" s="10">
        <f>_xlfn.XLOOKUP(C1006,pcon!C:C,pcon!L:L,"")</f>
        <v/>
      </c>
      <c r="R1006" s="98">
        <f>(Q1006 / 80) * (O1006 * 100)</f>
        <v/>
      </c>
      <c r="S1006" s="31" t="n"/>
      <c r="T1006" s="31" t="n"/>
      <c r="U1006" s="33">
        <f>IF(N1006="","",R1006 * N1006)</f>
        <v/>
      </c>
      <c r="V1006" s="4" t="n"/>
      <c r="W1006" s="33">
        <f>IF(S1006&amp;U1006="","",U1006 * S1006)</f>
        <v/>
      </c>
      <c r="X1006" s="33">
        <f>IF(W1006="","",U1006 + W1006)</f>
        <v/>
      </c>
      <c r="Y1006" s="33">
        <f>IF(T1006="","",U1006 * T1006)</f>
        <v/>
      </c>
      <c r="Z1006" s="34">
        <f>IF(U1006="","",X1006-V1006-Y1006)</f>
        <v/>
      </c>
    </row>
    <row r="1007">
      <c r="A1007" s="25" t="n">
        <v>1003</v>
      </c>
      <c r="B1007" s="26">
        <f>_xlfn.XLOOKUP(C1007,purchase!C:C,pcon!B:B,"")</f>
        <v/>
      </c>
      <c r="C1007" s="4" t="n"/>
      <c r="D1007" s="29">
        <f>_xlfn.XLOOKUP(C1007,purchase!C:C,pcon!D:D,"")</f>
        <v/>
      </c>
      <c r="E1007" s="29">
        <f>_xlfn.XLOOKUP(C1007,purchase!C:C,pcon!E:E,"")</f>
        <v/>
      </c>
      <c r="F1007" s="4" t="n"/>
      <c r="G1007" s="27" t="n"/>
      <c r="H1007" s="28" t="n"/>
      <c r="I1007" s="4" t="n"/>
      <c r="J1007" s="4" t="n"/>
      <c r="K1007" s="4" t="n"/>
      <c r="L1007" s="30">
        <f>IF(J1007="","",J1007-K1007)</f>
        <v/>
      </c>
      <c r="M1007" s="4" t="n"/>
      <c r="N1007" s="30">
        <f>IF(L1007="","",L1007-M1007)</f>
        <v/>
      </c>
      <c r="O1007" s="31" t="n"/>
      <c r="P1007" s="32">
        <f>IF(O1007="","",N1007 * O1007)</f>
        <v/>
      </c>
      <c r="Q1007" s="10">
        <f>_xlfn.XLOOKUP(C1007,pcon!C:C,pcon!L:L,"")</f>
        <v/>
      </c>
      <c r="R1007" s="98">
        <f>(Q1007 / 80) * (O1007 * 100)</f>
        <v/>
      </c>
      <c r="S1007" s="31" t="n"/>
      <c r="T1007" s="31" t="n"/>
      <c r="U1007" s="33">
        <f>IF(N1007="","",R1007 * N1007)</f>
        <v/>
      </c>
      <c r="V1007" s="4" t="n"/>
      <c r="W1007" s="33">
        <f>IF(S1007&amp;U1007="","",U1007 * S1007)</f>
        <v/>
      </c>
      <c r="X1007" s="33">
        <f>IF(W1007="","",U1007 + W1007)</f>
        <v/>
      </c>
      <c r="Y1007" s="33">
        <f>IF(T1007="","",U1007 * T1007)</f>
        <v/>
      </c>
      <c r="Z1007" s="34">
        <f>IF(U1007="","",X1007-V1007-Y1007)</f>
        <v/>
      </c>
    </row>
    <row r="1008">
      <c r="A1008" s="25" t="n">
        <v>1004</v>
      </c>
      <c r="B1008" s="26">
        <f>_xlfn.XLOOKUP(C1008,purchase!C:C,pcon!B:B,"")</f>
        <v/>
      </c>
      <c r="C1008" s="4" t="n"/>
      <c r="D1008" s="29">
        <f>_xlfn.XLOOKUP(C1008,purchase!C:C,pcon!D:D,"")</f>
        <v/>
      </c>
      <c r="E1008" s="29">
        <f>_xlfn.XLOOKUP(C1008,purchase!C:C,pcon!E:E,"")</f>
        <v/>
      </c>
      <c r="F1008" s="4" t="n"/>
      <c r="G1008" s="27" t="n"/>
      <c r="H1008" s="28" t="n"/>
      <c r="I1008" s="4" t="n"/>
      <c r="J1008" s="4" t="n"/>
      <c r="K1008" s="4" t="n"/>
      <c r="L1008" s="30">
        <f>IF(J1008="","",J1008-K1008)</f>
        <v/>
      </c>
      <c r="M1008" s="4" t="n"/>
      <c r="N1008" s="30">
        <f>IF(L1008="","",L1008-M1008)</f>
        <v/>
      </c>
      <c r="O1008" s="31" t="n"/>
      <c r="P1008" s="32">
        <f>IF(O1008="","",N1008 * O1008)</f>
        <v/>
      </c>
      <c r="Q1008" s="10">
        <f>_xlfn.XLOOKUP(C1008,pcon!C:C,pcon!L:L,"")</f>
        <v/>
      </c>
      <c r="R1008" s="98">
        <f>(Q1008 / 80) * (O1008 * 100)</f>
        <v/>
      </c>
      <c r="S1008" s="31" t="n"/>
      <c r="T1008" s="31" t="n"/>
      <c r="U1008" s="33">
        <f>IF(N1008="","",R1008 * N1008)</f>
        <v/>
      </c>
      <c r="V1008" s="4" t="n"/>
      <c r="W1008" s="33">
        <f>IF(S1008&amp;U1008="","",U1008 * S1008)</f>
        <v/>
      </c>
      <c r="X1008" s="33">
        <f>IF(W1008="","",U1008 + W1008)</f>
        <v/>
      </c>
      <c r="Y1008" s="33">
        <f>IF(T1008="","",U1008 * T1008)</f>
        <v/>
      </c>
      <c r="Z1008" s="34">
        <f>IF(U1008="","",X1008-V1008-Y1008)</f>
        <v/>
      </c>
    </row>
    <row r="1009">
      <c r="A1009" s="25" t="n">
        <v>1005</v>
      </c>
      <c r="B1009" s="26">
        <f>_xlfn.XLOOKUP(C1009,purchase!C:C,pcon!B:B,"")</f>
        <v/>
      </c>
      <c r="C1009" s="4" t="n"/>
      <c r="D1009" s="29">
        <f>_xlfn.XLOOKUP(C1009,purchase!C:C,pcon!D:D,"")</f>
        <v/>
      </c>
      <c r="E1009" s="29">
        <f>_xlfn.XLOOKUP(C1009,purchase!C:C,pcon!E:E,"")</f>
        <v/>
      </c>
      <c r="F1009" s="4" t="n"/>
      <c r="G1009" s="27" t="n"/>
      <c r="H1009" s="28" t="n"/>
      <c r="I1009" s="4" t="n"/>
      <c r="J1009" s="4" t="n"/>
      <c r="K1009" s="4" t="n"/>
      <c r="L1009" s="30">
        <f>IF(J1009="","",J1009-K1009)</f>
        <v/>
      </c>
      <c r="M1009" s="4" t="n"/>
      <c r="N1009" s="30">
        <f>IF(L1009="","",L1009-M1009)</f>
        <v/>
      </c>
      <c r="O1009" s="31" t="n"/>
      <c r="P1009" s="32">
        <f>IF(O1009="","",N1009 * O1009)</f>
        <v/>
      </c>
      <c r="Q1009" s="10">
        <f>_xlfn.XLOOKUP(C1009,pcon!C:C,pcon!L:L,"")</f>
        <v/>
      </c>
      <c r="R1009" s="98">
        <f>(Q1009 / 80) * (O1009 * 100)</f>
        <v/>
      </c>
      <c r="S1009" s="31" t="n"/>
      <c r="T1009" s="31" t="n"/>
      <c r="U1009" s="33">
        <f>IF(N1009="","",R1009 * N1009)</f>
        <v/>
      </c>
      <c r="V1009" s="4" t="n"/>
      <c r="W1009" s="33">
        <f>IF(S1009&amp;U1009="","",U1009 * S1009)</f>
        <v/>
      </c>
      <c r="X1009" s="33">
        <f>IF(W1009="","",U1009 + W1009)</f>
        <v/>
      </c>
      <c r="Y1009" s="33">
        <f>IF(T1009="","",U1009 * T1009)</f>
        <v/>
      </c>
      <c r="Z1009" s="34">
        <f>IF(U1009="","",X1009-V1009-Y1009)</f>
        <v/>
      </c>
    </row>
    <row r="1010">
      <c r="A1010" s="25" t="n">
        <v>1006</v>
      </c>
      <c r="B1010" s="26">
        <f>_xlfn.XLOOKUP(C1010,purchase!C:C,pcon!B:B,"")</f>
        <v/>
      </c>
      <c r="C1010" s="4" t="n"/>
      <c r="D1010" s="29">
        <f>_xlfn.XLOOKUP(C1010,purchase!C:C,pcon!D:D,"")</f>
        <v/>
      </c>
      <c r="E1010" s="29">
        <f>_xlfn.XLOOKUP(C1010,purchase!C:C,pcon!E:E,"")</f>
        <v/>
      </c>
      <c r="F1010" s="4" t="n"/>
      <c r="G1010" s="27" t="n"/>
      <c r="H1010" s="28" t="n"/>
      <c r="I1010" s="4" t="n"/>
      <c r="J1010" s="4" t="n"/>
      <c r="K1010" s="4" t="n"/>
      <c r="L1010" s="30">
        <f>IF(J1010="","",J1010-K1010)</f>
        <v/>
      </c>
      <c r="M1010" s="4" t="n"/>
      <c r="N1010" s="30">
        <f>IF(L1010="","",L1010-M1010)</f>
        <v/>
      </c>
      <c r="O1010" s="31" t="n"/>
      <c r="P1010" s="32">
        <f>IF(O1010="","",N1010 * O1010)</f>
        <v/>
      </c>
      <c r="Q1010" s="10">
        <f>_xlfn.XLOOKUP(C1010,pcon!C:C,pcon!L:L,"")</f>
        <v/>
      </c>
      <c r="R1010" s="98">
        <f>(Q1010 / 80) * (O1010 * 100)</f>
        <v/>
      </c>
      <c r="S1010" s="31" t="n"/>
      <c r="T1010" s="31" t="n"/>
      <c r="U1010" s="33">
        <f>IF(N1010="","",R1010 * N1010)</f>
        <v/>
      </c>
      <c r="V1010" s="4" t="n"/>
      <c r="W1010" s="33">
        <f>IF(S1010&amp;U1010="","",U1010 * S1010)</f>
        <v/>
      </c>
      <c r="X1010" s="33">
        <f>IF(W1010="","",U1010 + W1010)</f>
        <v/>
      </c>
      <c r="Y1010" s="33">
        <f>IF(T1010="","",U1010 * T1010)</f>
        <v/>
      </c>
      <c r="Z1010" s="34">
        <f>IF(U1010="","",X1010-V1010-Y1010)</f>
        <v/>
      </c>
    </row>
    <row r="1011">
      <c r="A1011" s="25" t="n">
        <v>1007</v>
      </c>
      <c r="B1011" s="26">
        <f>_xlfn.XLOOKUP(C1011,purchase!C:C,pcon!B:B,"")</f>
        <v/>
      </c>
      <c r="C1011" s="4" t="n"/>
      <c r="D1011" s="29">
        <f>_xlfn.XLOOKUP(C1011,purchase!C:C,pcon!D:D,"")</f>
        <v/>
      </c>
      <c r="E1011" s="29">
        <f>_xlfn.XLOOKUP(C1011,purchase!C:C,pcon!E:E,"")</f>
        <v/>
      </c>
      <c r="F1011" s="4" t="n"/>
      <c r="G1011" s="27" t="n"/>
      <c r="H1011" s="28" t="n"/>
      <c r="I1011" s="4" t="n"/>
      <c r="J1011" s="4" t="n"/>
      <c r="K1011" s="4" t="n"/>
      <c r="L1011" s="30">
        <f>IF(J1011="","",J1011-K1011)</f>
        <v/>
      </c>
      <c r="M1011" s="4" t="n"/>
      <c r="N1011" s="30">
        <f>IF(L1011="","",L1011-M1011)</f>
        <v/>
      </c>
      <c r="O1011" s="31" t="n"/>
      <c r="P1011" s="32">
        <f>IF(O1011="","",N1011 * O1011)</f>
        <v/>
      </c>
      <c r="Q1011" s="10">
        <f>_xlfn.XLOOKUP(C1011,pcon!C:C,pcon!L:L,"")</f>
        <v/>
      </c>
      <c r="R1011" s="98">
        <f>(Q1011 / 80) * (O1011 * 100)</f>
        <v/>
      </c>
      <c r="S1011" s="31" t="n"/>
      <c r="T1011" s="31" t="n"/>
      <c r="U1011" s="33">
        <f>IF(N1011="","",R1011 * N1011)</f>
        <v/>
      </c>
      <c r="V1011" s="4" t="n"/>
      <c r="W1011" s="33">
        <f>IF(S1011&amp;U1011="","",U1011 * S1011)</f>
        <v/>
      </c>
      <c r="X1011" s="33">
        <f>IF(W1011="","",U1011 + W1011)</f>
        <v/>
      </c>
      <c r="Y1011" s="33">
        <f>IF(T1011="","",U1011 * T1011)</f>
        <v/>
      </c>
      <c r="Z1011" s="34">
        <f>IF(U1011="","",X1011-V1011-Y1011)</f>
        <v/>
      </c>
    </row>
    <row r="1012">
      <c r="A1012" s="25" t="n">
        <v>1008</v>
      </c>
      <c r="B1012" s="26">
        <f>_xlfn.XLOOKUP(C1012,purchase!C:C,pcon!B:B,"")</f>
        <v/>
      </c>
      <c r="C1012" s="4" t="n"/>
      <c r="D1012" s="29">
        <f>_xlfn.XLOOKUP(C1012,purchase!C:C,pcon!D:D,"")</f>
        <v/>
      </c>
      <c r="E1012" s="29">
        <f>_xlfn.XLOOKUP(C1012,purchase!C:C,pcon!E:E,"")</f>
        <v/>
      </c>
      <c r="F1012" s="4" t="n"/>
      <c r="G1012" s="27" t="n"/>
      <c r="H1012" s="28" t="n"/>
      <c r="I1012" s="4" t="n"/>
      <c r="J1012" s="4" t="n"/>
      <c r="K1012" s="4" t="n"/>
      <c r="L1012" s="30">
        <f>IF(J1012="","",J1012-K1012)</f>
        <v/>
      </c>
      <c r="M1012" s="4" t="n"/>
      <c r="N1012" s="30">
        <f>IF(L1012="","",L1012-M1012)</f>
        <v/>
      </c>
      <c r="O1012" s="31" t="n"/>
      <c r="P1012" s="32">
        <f>IF(O1012="","",N1012 * O1012)</f>
        <v/>
      </c>
      <c r="Q1012" s="10">
        <f>_xlfn.XLOOKUP(C1012,pcon!C:C,pcon!L:L,"")</f>
        <v/>
      </c>
      <c r="R1012" s="98">
        <f>(Q1012 / 80) * (O1012 * 100)</f>
        <v/>
      </c>
      <c r="S1012" s="31" t="n"/>
      <c r="T1012" s="31" t="n"/>
      <c r="U1012" s="33">
        <f>IF(N1012="","",R1012 * N1012)</f>
        <v/>
      </c>
      <c r="V1012" s="4" t="n"/>
      <c r="W1012" s="33">
        <f>IF(S1012&amp;U1012="","",U1012 * S1012)</f>
        <v/>
      </c>
      <c r="X1012" s="33">
        <f>IF(W1012="","",U1012 + W1012)</f>
        <v/>
      </c>
      <c r="Y1012" s="33">
        <f>IF(T1012="","",U1012 * T1012)</f>
        <v/>
      </c>
      <c r="Z1012" s="34">
        <f>IF(U1012="","",X1012-V1012-Y1012)</f>
        <v/>
      </c>
    </row>
    <row r="1013">
      <c r="A1013" s="25" t="n">
        <v>1009</v>
      </c>
      <c r="B1013" s="26">
        <f>_xlfn.XLOOKUP(C1013,purchase!C:C,pcon!B:B,"")</f>
        <v/>
      </c>
      <c r="C1013" s="4" t="n"/>
      <c r="D1013" s="29">
        <f>_xlfn.XLOOKUP(C1013,purchase!C:C,pcon!D:D,"")</f>
        <v/>
      </c>
      <c r="E1013" s="29">
        <f>_xlfn.XLOOKUP(C1013,purchase!C:C,pcon!E:E,"")</f>
        <v/>
      </c>
      <c r="F1013" s="4" t="n"/>
      <c r="G1013" s="27" t="n"/>
      <c r="H1013" s="28" t="n"/>
      <c r="I1013" s="4" t="n"/>
      <c r="J1013" s="4" t="n"/>
      <c r="K1013" s="4" t="n"/>
      <c r="L1013" s="30">
        <f>IF(J1013="","",J1013-K1013)</f>
        <v/>
      </c>
      <c r="M1013" s="4" t="n"/>
      <c r="N1013" s="30">
        <f>IF(L1013="","",L1013-M1013)</f>
        <v/>
      </c>
      <c r="O1013" s="31" t="n"/>
      <c r="P1013" s="32">
        <f>IF(O1013="","",N1013 * O1013)</f>
        <v/>
      </c>
      <c r="Q1013" s="10">
        <f>_xlfn.XLOOKUP(C1013,pcon!C:C,pcon!L:L,"")</f>
        <v/>
      </c>
      <c r="R1013" s="98">
        <f>(Q1013 / 80) * (O1013 * 100)</f>
        <v/>
      </c>
      <c r="S1013" s="31" t="n"/>
      <c r="T1013" s="31" t="n"/>
      <c r="U1013" s="33">
        <f>IF(N1013="","",R1013 * N1013)</f>
        <v/>
      </c>
      <c r="V1013" s="4" t="n"/>
      <c r="W1013" s="33">
        <f>IF(S1013&amp;U1013="","",U1013 * S1013)</f>
        <v/>
      </c>
      <c r="X1013" s="33">
        <f>IF(W1013="","",U1013 + W1013)</f>
        <v/>
      </c>
      <c r="Y1013" s="33">
        <f>IF(T1013="","",U1013 * T1013)</f>
        <v/>
      </c>
      <c r="Z1013" s="34">
        <f>IF(U1013="","",X1013-V1013-Y1013)</f>
        <v/>
      </c>
    </row>
    <row r="1014">
      <c r="A1014" s="25" t="n">
        <v>1010</v>
      </c>
      <c r="B1014" s="26">
        <f>_xlfn.XLOOKUP(C1014,purchase!C:C,pcon!B:B,"")</f>
        <v/>
      </c>
      <c r="C1014" s="4" t="n"/>
      <c r="D1014" s="29">
        <f>_xlfn.XLOOKUP(C1014,purchase!C:C,pcon!D:D,"")</f>
        <v/>
      </c>
      <c r="E1014" s="29">
        <f>_xlfn.XLOOKUP(C1014,purchase!C:C,pcon!E:E,"")</f>
        <v/>
      </c>
      <c r="F1014" s="4" t="n"/>
      <c r="G1014" s="27" t="n"/>
      <c r="H1014" s="28" t="n"/>
      <c r="I1014" s="4" t="n"/>
      <c r="J1014" s="4" t="n"/>
      <c r="K1014" s="4" t="n"/>
      <c r="L1014" s="30">
        <f>IF(J1014="","",J1014-K1014)</f>
        <v/>
      </c>
      <c r="M1014" s="4" t="n"/>
      <c r="N1014" s="30">
        <f>IF(L1014="","",L1014-M1014)</f>
        <v/>
      </c>
      <c r="O1014" s="31" t="n"/>
      <c r="P1014" s="32">
        <f>IF(O1014="","",N1014 * O1014)</f>
        <v/>
      </c>
      <c r="Q1014" s="10">
        <f>_xlfn.XLOOKUP(C1014,pcon!C:C,pcon!L:L,"")</f>
        <v/>
      </c>
      <c r="R1014" s="98">
        <f>(Q1014 / 80) * (O1014 * 100)</f>
        <v/>
      </c>
      <c r="S1014" s="31" t="n"/>
      <c r="T1014" s="31" t="n"/>
      <c r="U1014" s="33">
        <f>IF(N1014="","",R1014 * N1014)</f>
        <v/>
      </c>
      <c r="V1014" s="4" t="n"/>
      <c r="W1014" s="33">
        <f>IF(S1014&amp;U1014="","",U1014 * S1014)</f>
        <v/>
      </c>
      <c r="X1014" s="33">
        <f>IF(W1014="","",U1014 + W1014)</f>
        <v/>
      </c>
      <c r="Y1014" s="33">
        <f>IF(T1014="","",U1014 * T1014)</f>
        <v/>
      </c>
      <c r="Z1014" s="34">
        <f>IF(U1014="","",X1014-V1014-Y1014)</f>
        <v/>
      </c>
    </row>
    <row r="1015">
      <c r="A1015" s="25" t="n">
        <v>1011</v>
      </c>
      <c r="B1015" s="26">
        <f>_xlfn.XLOOKUP(C1015,purchase!C:C,pcon!B:B,"")</f>
        <v/>
      </c>
      <c r="C1015" s="4" t="n"/>
      <c r="D1015" s="29">
        <f>_xlfn.XLOOKUP(C1015,purchase!C:C,pcon!D:D,"")</f>
        <v/>
      </c>
      <c r="E1015" s="29">
        <f>_xlfn.XLOOKUP(C1015,purchase!C:C,pcon!E:E,"")</f>
        <v/>
      </c>
      <c r="F1015" s="4" t="n"/>
      <c r="G1015" s="27" t="n"/>
      <c r="H1015" s="28" t="n"/>
      <c r="I1015" s="4" t="n"/>
      <c r="J1015" s="4" t="n"/>
      <c r="K1015" s="4" t="n"/>
      <c r="L1015" s="30">
        <f>IF(J1015="","",J1015-K1015)</f>
        <v/>
      </c>
      <c r="M1015" s="4" t="n"/>
      <c r="N1015" s="30">
        <f>IF(L1015="","",L1015-M1015)</f>
        <v/>
      </c>
      <c r="O1015" s="31" t="n"/>
      <c r="P1015" s="32">
        <f>IF(O1015="","",N1015 * O1015)</f>
        <v/>
      </c>
      <c r="Q1015" s="10">
        <f>_xlfn.XLOOKUP(C1015,pcon!C:C,pcon!L:L,"")</f>
        <v/>
      </c>
      <c r="R1015" s="98">
        <f>(Q1015 / 80) * (O1015 * 100)</f>
        <v/>
      </c>
      <c r="S1015" s="31" t="n"/>
      <c r="T1015" s="31" t="n"/>
      <c r="U1015" s="33">
        <f>IF(N1015="","",R1015 * N1015)</f>
        <v/>
      </c>
      <c r="V1015" s="4" t="n"/>
      <c r="W1015" s="33">
        <f>IF(S1015&amp;U1015="","",U1015 * S1015)</f>
        <v/>
      </c>
      <c r="X1015" s="33">
        <f>IF(W1015="","",U1015 + W1015)</f>
        <v/>
      </c>
      <c r="Y1015" s="33">
        <f>IF(T1015="","",U1015 * T1015)</f>
        <v/>
      </c>
      <c r="Z1015" s="34">
        <f>IF(U1015="","",X1015-V1015-Y1015)</f>
        <v/>
      </c>
    </row>
    <row r="1016">
      <c r="A1016" s="25" t="n">
        <v>1012</v>
      </c>
      <c r="B1016" s="26">
        <f>_xlfn.XLOOKUP(C1016,purchase!C:C,pcon!B:B,"")</f>
        <v/>
      </c>
      <c r="C1016" s="4" t="n"/>
      <c r="D1016" s="29">
        <f>_xlfn.XLOOKUP(C1016,purchase!C:C,pcon!D:D,"")</f>
        <v/>
      </c>
      <c r="E1016" s="29">
        <f>_xlfn.XLOOKUP(C1016,purchase!C:C,pcon!E:E,"")</f>
        <v/>
      </c>
      <c r="F1016" s="4" t="n"/>
      <c r="G1016" s="27" t="n"/>
      <c r="H1016" s="28" t="n"/>
      <c r="I1016" s="4" t="n"/>
      <c r="J1016" s="4" t="n"/>
      <c r="K1016" s="4" t="n"/>
      <c r="L1016" s="30">
        <f>IF(J1016="","",J1016-K1016)</f>
        <v/>
      </c>
      <c r="M1016" s="4" t="n"/>
      <c r="N1016" s="30">
        <f>IF(L1016="","",L1016-M1016)</f>
        <v/>
      </c>
      <c r="O1016" s="31" t="n"/>
      <c r="P1016" s="32">
        <f>IF(O1016="","",N1016 * O1016)</f>
        <v/>
      </c>
      <c r="Q1016" s="10">
        <f>_xlfn.XLOOKUP(C1016,pcon!C:C,pcon!L:L,"")</f>
        <v/>
      </c>
      <c r="R1016" s="98">
        <f>(Q1016 / 80) * (O1016 * 100)</f>
        <v/>
      </c>
      <c r="S1016" s="31" t="n"/>
      <c r="T1016" s="31" t="n"/>
      <c r="U1016" s="33">
        <f>IF(N1016="","",R1016 * N1016)</f>
        <v/>
      </c>
      <c r="V1016" s="4" t="n"/>
      <c r="W1016" s="33">
        <f>IF(S1016&amp;U1016="","",U1016 * S1016)</f>
        <v/>
      </c>
      <c r="X1016" s="33">
        <f>IF(W1016="","",U1016 + W1016)</f>
        <v/>
      </c>
      <c r="Y1016" s="33">
        <f>IF(T1016="","",U1016 * T1016)</f>
        <v/>
      </c>
      <c r="Z1016" s="34">
        <f>IF(U1016="","",X1016-V1016-Y1016)</f>
        <v/>
      </c>
    </row>
    <row r="1017">
      <c r="A1017" s="25" t="n">
        <v>1013</v>
      </c>
      <c r="B1017" s="26">
        <f>_xlfn.XLOOKUP(C1017,purchase!C:C,pcon!B:B,"")</f>
        <v/>
      </c>
      <c r="C1017" s="4" t="n"/>
      <c r="D1017" s="29">
        <f>_xlfn.XLOOKUP(C1017,purchase!C:C,pcon!D:D,"")</f>
        <v/>
      </c>
      <c r="E1017" s="29">
        <f>_xlfn.XLOOKUP(C1017,purchase!C:C,pcon!E:E,"")</f>
        <v/>
      </c>
      <c r="F1017" s="4" t="n"/>
      <c r="G1017" s="27" t="n"/>
      <c r="H1017" s="28" t="n"/>
      <c r="I1017" s="4" t="n"/>
      <c r="J1017" s="4" t="n"/>
      <c r="K1017" s="4" t="n"/>
      <c r="L1017" s="30">
        <f>IF(J1017="","",J1017-K1017)</f>
        <v/>
      </c>
      <c r="M1017" s="4" t="n"/>
      <c r="N1017" s="30">
        <f>IF(L1017="","",L1017-M1017)</f>
        <v/>
      </c>
      <c r="O1017" s="31" t="n"/>
      <c r="P1017" s="32">
        <f>IF(O1017="","",N1017 * O1017)</f>
        <v/>
      </c>
      <c r="Q1017" s="10">
        <f>_xlfn.XLOOKUP(C1017,pcon!C:C,pcon!L:L,"")</f>
        <v/>
      </c>
      <c r="R1017" s="98">
        <f>(Q1017 / 80) * (O1017 * 100)</f>
        <v/>
      </c>
      <c r="S1017" s="31" t="n"/>
      <c r="T1017" s="31" t="n"/>
      <c r="U1017" s="33">
        <f>IF(N1017="","",R1017 * N1017)</f>
        <v/>
      </c>
      <c r="V1017" s="4" t="n"/>
      <c r="W1017" s="33">
        <f>IF(S1017&amp;U1017="","",U1017 * S1017)</f>
        <v/>
      </c>
      <c r="X1017" s="33">
        <f>IF(W1017="","",U1017 + W1017)</f>
        <v/>
      </c>
      <c r="Y1017" s="33">
        <f>IF(T1017="","",U1017 * T1017)</f>
        <v/>
      </c>
      <c r="Z1017" s="34">
        <f>IF(U1017="","",X1017-V1017-Y1017)</f>
        <v/>
      </c>
    </row>
    <row r="1018">
      <c r="A1018" s="25" t="n">
        <v>1014</v>
      </c>
      <c r="B1018" s="26">
        <f>_xlfn.XLOOKUP(C1018,purchase!C:C,pcon!B:B,"")</f>
        <v/>
      </c>
      <c r="C1018" s="4" t="n"/>
      <c r="D1018" s="29">
        <f>_xlfn.XLOOKUP(C1018,purchase!C:C,pcon!D:D,"")</f>
        <v/>
      </c>
      <c r="E1018" s="29">
        <f>_xlfn.XLOOKUP(C1018,purchase!C:C,pcon!E:E,"")</f>
        <v/>
      </c>
      <c r="F1018" s="4" t="n"/>
      <c r="G1018" s="27" t="n"/>
      <c r="H1018" s="28" t="n"/>
      <c r="I1018" s="4" t="n"/>
      <c r="J1018" s="4" t="n"/>
      <c r="K1018" s="4" t="n"/>
      <c r="L1018" s="30">
        <f>IF(J1018="","",J1018-K1018)</f>
        <v/>
      </c>
      <c r="M1018" s="4" t="n"/>
      <c r="N1018" s="30">
        <f>IF(L1018="","",L1018-M1018)</f>
        <v/>
      </c>
      <c r="O1018" s="31" t="n"/>
      <c r="P1018" s="32">
        <f>IF(O1018="","",N1018 * O1018)</f>
        <v/>
      </c>
      <c r="Q1018" s="10">
        <f>_xlfn.XLOOKUP(C1018,pcon!C:C,pcon!L:L,"")</f>
        <v/>
      </c>
      <c r="R1018" s="98">
        <f>(Q1018 / 80) * (O1018 * 100)</f>
        <v/>
      </c>
      <c r="S1018" s="31" t="n"/>
      <c r="T1018" s="31" t="n"/>
      <c r="U1018" s="33">
        <f>IF(N1018="","",R1018 * N1018)</f>
        <v/>
      </c>
      <c r="V1018" s="4" t="n"/>
      <c r="W1018" s="33">
        <f>IF(S1018&amp;U1018="","",U1018 * S1018)</f>
        <v/>
      </c>
      <c r="X1018" s="33">
        <f>IF(W1018="","",U1018 + W1018)</f>
        <v/>
      </c>
      <c r="Y1018" s="33">
        <f>IF(T1018="","",U1018 * T1018)</f>
        <v/>
      </c>
      <c r="Z1018" s="34">
        <f>IF(U1018="","",X1018-V1018-Y1018)</f>
        <v/>
      </c>
    </row>
    <row r="1019">
      <c r="A1019" s="25" t="n">
        <v>1015</v>
      </c>
      <c r="B1019" s="26">
        <f>_xlfn.XLOOKUP(C1019,purchase!C:C,pcon!B:B,"")</f>
        <v/>
      </c>
      <c r="C1019" s="4" t="n"/>
      <c r="D1019" s="29">
        <f>_xlfn.XLOOKUP(C1019,purchase!C:C,pcon!D:D,"")</f>
        <v/>
      </c>
      <c r="E1019" s="29">
        <f>_xlfn.XLOOKUP(C1019,purchase!C:C,pcon!E:E,"")</f>
        <v/>
      </c>
      <c r="F1019" s="4" t="n"/>
      <c r="G1019" s="27" t="n"/>
      <c r="H1019" s="28" t="n"/>
      <c r="I1019" s="4" t="n"/>
      <c r="J1019" s="4" t="n"/>
      <c r="K1019" s="4" t="n"/>
      <c r="L1019" s="30">
        <f>IF(J1019="","",J1019-K1019)</f>
        <v/>
      </c>
      <c r="M1019" s="4" t="n"/>
      <c r="N1019" s="30">
        <f>IF(L1019="","",L1019-M1019)</f>
        <v/>
      </c>
      <c r="O1019" s="31" t="n"/>
      <c r="P1019" s="32">
        <f>IF(O1019="","",N1019 * O1019)</f>
        <v/>
      </c>
      <c r="Q1019" s="10">
        <f>_xlfn.XLOOKUP(C1019,pcon!C:C,pcon!L:L,"")</f>
        <v/>
      </c>
      <c r="R1019" s="98">
        <f>(Q1019 / 80) * (O1019 * 100)</f>
        <v/>
      </c>
      <c r="S1019" s="31" t="n"/>
      <c r="T1019" s="31" t="n"/>
      <c r="U1019" s="33">
        <f>IF(N1019="","",R1019 * N1019)</f>
        <v/>
      </c>
      <c r="V1019" s="4" t="n"/>
      <c r="W1019" s="33">
        <f>IF(S1019&amp;U1019="","",U1019 * S1019)</f>
        <v/>
      </c>
      <c r="X1019" s="33">
        <f>IF(W1019="","",U1019 + W1019)</f>
        <v/>
      </c>
      <c r="Y1019" s="33">
        <f>IF(T1019="","",U1019 * T1019)</f>
        <v/>
      </c>
      <c r="Z1019" s="34">
        <f>IF(U1019="","",X1019-V1019-Y1019)</f>
        <v/>
      </c>
    </row>
    <row r="1020">
      <c r="A1020" s="25" t="n">
        <v>1016</v>
      </c>
      <c r="B1020" s="26">
        <f>_xlfn.XLOOKUP(C1020,purchase!C:C,pcon!B:B,"")</f>
        <v/>
      </c>
      <c r="C1020" s="4" t="n"/>
      <c r="D1020" s="29">
        <f>_xlfn.XLOOKUP(C1020,purchase!C:C,pcon!D:D,"")</f>
        <v/>
      </c>
      <c r="E1020" s="29">
        <f>_xlfn.XLOOKUP(C1020,purchase!C:C,pcon!E:E,"")</f>
        <v/>
      </c>
      <c r="F1020" s="4" t="n"/>
      <c r="G1020" s="27" t="n"/>
      <c r="H1020" s="28" t="n"/>
      <c r="I1020" s="4" t="n"/>
      <c r="J1020" s="4" t="n"/>
      <c r="K1020" s="4" t="n"/>
      <c r="L1020" s="30">
        <f>IF(J1020="","",J1020-K1020)</f>
        <v/>
      </c>
      <c r="M1020" s="4" t="n"/>
      <c r="N1020" s="30">
        <f>IF(L1020="","",L1020-M1020)</f>
        <v/>
      </c>
      <c r="O1020" s="31" t="n"/>
      <c r="P1020" s="32">
        <f>IF(O1020="","",N1020 * O1020)</f>
        <v/>
      </c>
      <c r="Q1020" s="10">
        <f>_xlfn.XLOOKUP(C1020,pcon!C:C,pcon!L:L,"")</f>
        <v/>
      </c>
      <c r="R1020" s="98">
        <f>(Q1020 / 80) * (O1020 * 100)</f>
        <v/>
      </c>
      <c r="S1020" s="31" t="n"/>
      <c r="T1020" s="31" t="n"/>
      <c r="U1020" s="33">
        <f>IF(N1020="","",R1020 * N1020)</f>
        <v/>
      </c>
      <c r="V1020" s="4" t="n"/>
      <c r="W1020" s="33">
        <f>IF(S1020&amp;U1020="","",U1020 * S1020)</f>
        <v/>
      </c>
      <c r="X1020" s="33">
        <f>IF(W1020="","",U1020 + W1020)</f>
        <v/>
      </c>
      <c r="Y1020" s="33">
        <f>IF(T1020="","",U1020 * T1020)</f>
        <v/>
      </c>
      <c r="Z1020" s="34">
        <f>IF(U1020="","",X1020-V1020-Y1020)</f>
        <v/>
      </c>
    </row>
    <row r="1021">
      <c r="A1021" s="25" t="n">
        <v>1017</v>
      </c>
      <c r="B1021" s="26">
        <f>_xlfn.XLOOKUP(C1021,purchase!C:C,pcon!B:B,"")</f>
        <v/>
      </c>
      <c r="C1021" s="4" t="n"/>
      <c r="D1021" s="29">
        <f>_xlfn.XLOOKUP(C1021,purchase!C:C,pcon!D:D,"")</f>
        <v/>
      </c>
      <c r="E1021" s="29">
        <f>_xlfn.XLOOKUP(C1021,purchase!C:C,pcon!E:E,"")</f>
        <v/>
      </c>
      <c r="F1021" s="4" t="n"/>
      <c r="G1021" s="27" t="n"/>
      <c r="H1021" s="28" t="n"/>
      <c r="I1021" s="4" t="n"/>
      <c r="J1021" s="4" t="n"/>
      <c r="K1021" s="4" t="n"/>
      <c r="L1021" s="30">
        <f>IF(J1021="","",J1021-K1021)</f>
        <v/>
      </c>
      <c r="M1021" s="4" t="n"/>
      <c r="N1021" s="30">
        <f>IF(L1021="","",L1021-M1021)</f>
        <v/>
      </c>
      <c r="O1021" s="31" t="n"/>
      <c r="P1021" s="32">
        <f>IF(O1021="","",N1021 * O1021)</f>
        <v/>
      </c>
      <c r="Q1021" s="10">
        <f>_xlfn.XLOOKUP(C1021,pcon!C:C,pcon!L:L,"")</f>
        <v/>
      </c>
      <c r="R1021" s="98">
        <f>(Q1021 / 80) * (O1021 * 100)</f>
        <v/>
      </c>
      <c r="S1021" s="31" t="n"/>
      <c r="T1021" s="31" t="n"/>
      <c r="U1021" s="33">
        <f>IF(N1021="","",R1021 * N1021)</f>
        <v/>
      </c>
      <c r="V1021" s="4" t="n"/>
      <c r="W1021" s="33">
        <f>IF(S1021&amp;U1021="","",U1021 * S1021)</f>
        <v/>
      </c>
      <c r="X1021" s="33">
        <f>IF(W1021="","",U1021 + W1021)</f>
        <v/>
      </c>
      <c r="Y1021" s="33">
        <f>IF(T1021="","",U1021 * T1021)</f>
        <v/>
      </c>
      <c r="Z1021" s="34">
        <f>IF(U1021="","",X1021-V1021-Y1021)</f>
        <v/>
      </c>
    </row>
    <row r="1022">
      <c r="A1022" s="25" t="n">
        <v>1018</v>
      </c>
      <c r="B1022" s="26">
        <f>_xlfn.XLOOKUP(C1022,purchase!C:C,pcon!B:B,"")</f>
        <v/>
      </c>
      <c r="C1022" s="4" t="n"/>
      <c r="D1022" s="29">
        <f>_xlfn.XLOOKUP(C1022,purchase!C:C,pcon!D:D,"")</f>
        <v/>
      </c>
      <c r="E1022" s="29">
        <f>_xlfn.XLOOKUP(C1022,purchase!C:C,pcon!E:E,"")</f>
        <v/>
      </c>
      <c r="F1022" s="4" t="n"/>
      <c r="G1022" s="27" t="n"/>
      <c r="H1022" s="28" t="n"/>
      <c r="I1022" s="4" t="n"/>
      <c r="J1022" s="4" t="n"/>
      <c r="K1022" s="4" t="n"/>
      <c r="L1022" s="30">
        <f>IF(J1022="","",J1022-K1022)</f>
        <v/>
      </c>
      <c r="M1022" s="4" t="n"/>
      <c r="N1022" s="30">
        <f>IF(L1022="","",L1022-M1022)</f>
        <v/>
      </c>
      <c r="O1022" s="31" t="n"/>
      <c r="P1022" s="32">
        <f>IF(O1022="","",N1022 * O1022)</f>
        <v/>
      </c>
      <c r="Q1022" s="10">
        <f>_xlfn.XLOOKUP(C1022,pcon!C:C,pcon!L:L,"")</f>
        <v/>
      </c>
      <c r="R1022" s="98">
        <f>(Q1022 / 80) * (O1022 * 100)</f>
        <v/>
      </c>
      <c r="S1022" s="31" t="n"/>
      <c r="T1022" s="31" t="n"/>
      <c r="U1022" s="33">
        <f>IF(N1022="","",R1022 * N1022)</f>
        <v/>
      </c>
      <c r="V1022" s="4" t="n"/>
      <c r="W1022" s="33">
        <f>IF(S1022&amp;U1022="","",U1022 * S1022)</f>
        <v/>
      </c>
      <c r="X1022" s="33">
        <f>IF(W1022="","",U1022 + W1022)</f>
        <v/>
      </c>
      <c r="Y1022" s="33">
        <f>IF(T1022="","",U1022 * T1022)</f>
        <v/>
      </c>
      <c r="Z1022" s="34">
        <f>IF(U1022="","",X1022-V1022-Y1022)</f>
        <v/>
      </c>
    </row>
    <row r="1023">
      <c r="A1023" s="25" t="n">
        <v>1019</v>
      </c>
      <c r="B1023" s="26">
        <f>_xlfn.XLOOKUP(C1023,purchase!C:C,pcon!B:B,"")</f>
        <v/>
      </c>
      <c r="C1023" s="4" t="n"/>
      <c r="D1023" s="29">
        <f>_xlfn.XLOOKUP(C1023,purchase!C:C,pcon!D:D,"")</f>
        <v/>
      </c>
      <c r="E1023" s="29">
        <f>_xlfn.XLOOKUP(C1023,purchase!C:C,pcon!E:E,"")</f>
        <v/>
      </c>
      <c r="F1023" s="4" t="n"/>
      <c r="G1023" s="27" t="n"/>
      <c r="H1023" s="28" t="n"/>
      <c r="I1023" s="4" t="n"/>
      <c r="J1023" s="4" t="n"/>
      <c r="K1023" s="4" t="n"/>
      <c r="L1023" s="30">
        <f>IF(J1023="","",J1023-K1023)</f>
        <v/>
      </c>
      <c r="M1023" s="4" t="n"/>
      <c r="N1023" s="30">
        <f>IF(L1023="","",L1023-M1023)</f>
        <v/>
      </c>
      <c r="O1023" s="31" t="n"/>
      <c r="P1023" s="32">
        <f>IF(O1023="","",N1023 * O1023)</f>
        <v/>
      </c>
      <c r="Q1023" s="10">
        <f>_xlfn.XLOOKUP(C1023,pcon!C:C,pcon!L:L,"")</f>
        <v/>
      </c>
      <c r="R1023" s="98">
        <f>(Q1023 / 80) * (O1023 * 100)</f>
        <v/>
      </c>
      <c r="S1023" s="31" t="n"/>
      <c r="T1023" s="31" t="n"/>
      <c r="U1023" s="33">
        <f>IF(N1023="","",R1023 * N1023)</f>
        <v/>
      </c>
      <c r="V1023" s="4" t="n"/>
      <c r="W1023" s="33">
        <f>IF(S1023&amp;U1023="","",U1023 * S1023)</f>
        <v/>
      </c>
      <c r="X1023" s="33">
        <f>IF(W1023="","",U1023 + W1023)</f>
        <v/>
      </c>
      <c r="Y1023" s="33">
        <f>IF(T1023="","",U1023 * T1023)</f>
        <v/>
      </c>
      <c r="Z1023" s="34">
        <f>IF(U1023="","",X1023-V1023-Y1023)</f>
        <v/>
      </c>
    </row>
    <row r="1024">
      <c r="A1024" s="25" t="n">
        <v>1020</v>
      </c>
      <c r="B1024" s="26">
        <f>_xlfn.XLOOKUP(C1024,purchase!C:C,pcon!B:B,"")</f>
        <v/>
      </c>
      <c r="C1024" s="4" t="n"/>
      <c r="D1024" s="29">
        <f>_xlfn.XLOOKUP(C1024,purchase!C:C,pcon!D:D,"")</f>
        <v/>
      </c>
      <c r="E1024" s="29">
        <f>_xlfn.XLOOKUP(C1024,purchase!C:C,pcon!E:E,"")</f>
        <v/>
      </c>
      <c r="F1024" s="4" t="n"/>
      <c r="G1024" s="27" t="n"/>
      <c r="H1024" s="28" t="n"/>
      <c r="I1024" s="4" t="n"/>
      <c r="J1024" s="4" t="n"/>
      <c r="K1024" s="4" t="n"/>
      <c r="L1024" s="30">
        <f>IF(J1024="","",J1024-K1024)</f>
        <v/>
      </c>
      <c r="M1024" s="4" t="n"/>
      <c r="N1024" s="30">
        <f>IF(L1024="","",L1024-M1024)</f>
        <v/>
      </c>
      <c r="O1024" s="31" t="n"/>
      <c r="P1024" s="32">
        <f>IF(O1024="","",N1024 * O1024)</f>
        <v/>
      </c>
      <c r="Q1024" s="10">
        <f>_xlfn.XLOOKUP(C1024,pcon!C:C,pcon!L:L,"")</f>
        <v/>
      </c>
      <c r="R1024" s="98">
        <f>(Q1024 / 80) * (O1024 * 100)</f>
        <v/>
      </c>
      <c r="S1024" s="31" t="n"/>
      <c r="T1024" s="31" t="n"/>
      <c r="U1024" s="33">
        <f>IF(N1024="","",R1024 * N1024)</f>
        <v/>
      </c>
      <c r="V1024" s="4" t="n"/>
      <c r="W1024" s="33">
        <f>IF(S1024&amp;U1024="","",U1024 * S1024)</f>
        <v/>
      </c>
      <c r="X1024" s="33">
        <f>IF(W1024="","",U1024 + W1024)</f>
        <v/>
      </c>
      <c r="Y1024" s="33">
        <f>IF(T1024="","",U1024 * T1024)</f>
        <v/>
      </c>
      <c r="Z1024" s="34">
        <f>IF(U1024="","",X1024-V1024-Y1024)</f>
        <v/>
      </c>
    </row>
    <row r="1025">
      <c r="A1025" s="25" t="n">
        <v>1021</v>
      </c>
      <c r="B1025" s="26">
        <f>_xlfn.XLOOKUP(C1025,purchase!C:C,pcon!B:B,"")</f>
        <v/>
      </c>
      <c r="C1025" s="4" t="n"/>
      <c r="D1025" s="29">
        <f>_xlfn.XLOOKUP(C1025,purchase!C:C,pcon!D:D,"")</f>
        <v/>
      </c>
      <c r="E1025" s="29">
        <f>_xlfn.XLOOKUP(C1025,purchase!C:C,pcon!E:E,"")</f>
        <v/>
      </c>
      <c r="F1025" s="4" t="n"/>
      <c r="G1025" s="27" t="n"/>
      <c r="H1025" s="28" t="n"/>
      <c r="I1025" s="4" t="n"/>
      <c r="J1025" s="4" t="n"/>
      <c r="K1025" s="4" t="n"/>
      <c r="L1025" s="30">
        <f>IF(J1025="","",J1025-K1025)</f>
        <v/>
      </c>
      <c r="M1025" s="4" t="n"/>
      <c r="N1025" s="30">
        <f>IF(L1025="","",L1025-M1025)</f>
        <v/>
      </c>
      <c r="O1025" s="31" t="n"/>
      <c r="P1025" s="32">
        <f>IF(O1025="","",N1025 * O1025)</f>
        <v/>
      </c>
      <c r="Q1025" s="10">
        <f>_xlfn.XLOOKUP(C1025,pcon!C:C,pcon!L:L,"")</f>
        <v/>
      </c>
      <c r="R1025" s="98">
        <f>(Q1025 / 80) * (O1025 * 100)</f>
        <v/>
      </c>
      <c r="S1025" s="31" t="n"/>
      <c r="T1025" s="31" t="n"/>
      <c r="U1025" s="33">
        <f>IF(N1025="","",R1025 * N1025)</f>
        <v/>
      </c>
      <c r="V1025" s="4" t="n"/>
      <c r="W1025" s="33">
        <f>IF(S1025&amp;U1025="","",U1025 * S1025)</f>
        <v/>
      </c>
      <c r="X1025" s="33">
        <f>IF(W1025="","",U1025 + W1025)</f>
        <v/>
      </c>
      <c r="Y1025" s="33">
        <f>IF(T1025="","",U1025 * T1025)</f>
        <v/>
      </c>
      <c r="Z1025" s="34">
        <f>IF(U1025="","",X1025-V1025-Y1025)</f>
        <v/>
      </c>
    </row>
    <row r="1026">
      <c r="A1026" s="25" t="n">
        <v>1022</v>
      </c>
      <c r="B1026" s="26">
        <f>_xlfn.XLOOKUP(C1026,purchase!C:C,pcon!B:B,"")</f>
        <v/>
      </c>
      <c r="C1026" s="4" t="n"/>
      <c r="D1026" s="29">
        <f>_xlfn.XLOOKUP(C1026,purchase!C:C,pcon!D:D,"")</f>
        <v/>
      </c>
      <c r="E1026" s="29">
        <f>_xlfn.XLOOKUP(C1026,purchase!C:C,pcon!E:E,"")</f>
        <v/>
      </c>
      <c r="F1026" s="4" t="n"/>
      <c r="G1026" s="27" t="n"/>
      <c r="H1026" s="28" t="n"/>
      <c r="I1026" s="4" t="n"/>
      <c r="J1026" s="4" t="n"/>
      <c r="K1026" s="4" t="n"/>
      <c r="L1026" s="30">
        <f>IF(J1026="","",J1026-K1026)</f>
        <v/>
      </c>
      <c r="M1026" s="4" t="n"/>
      <c r="N1026" s="30">
        <f>IF(L1026="","",L1026-M1026)</f>
        <v/>
      </c>
      <c r="O1026" s="31" t="n"/>
      <c r="P1026" s="32">
        <f>IF(O1026="","",N1026 * O1026)</f>
        <v/>
      </c>
      <c r="Q1026" s="10">
        <f>_xlfn.XLOOKUP(C1026,pcon!C:C,pcon!L:L,"")</f>
        <v/>
      </c>
      <c r="R1026" s="98">
        <f>(Q1026 / 80) * (O1026 * 100)</f>
        <v/>
      </c>
      <c r="S1026" s="31" t="n"/>
      <c r="T1026" s="31" t="n"/>
      <c r="U1026" s="33">
        <f>IF(N1026="","",R1026 * N1026)</f>
        <v/>
      </c>
      <c r="V1026" s="4" t="n"/>
      <c r="W1026" s="33">
        <f>IF(S1026&amp;U1026="","",U1026 * S1026)</f>
        <v/>
      </c>
      <c r="X1026" s="33">
        <f>IF(W1026="","",U1026 + W1026)</f>
        <v/>
      </c>
      <c r="Y1026" s="33">
        <f>IF(T1026="","",U1026 * T1026)</f>
        <v/>
      </c>
      <c r="Z1026" s="34">
        <f>IF(U1026="","",X1026-V1026-Y1026)</f>
        <v/>
      </c>
    </row>
    <row r="1027">
      <c r="A1027" s="25" t="n">
        <v>1023</v>
      </c>
      <c r="B1027" s="26">
        <f>_xlfn.XLOOKUP(C1027,purchase!C:C,pcon!B:B,"")</f>
        <v/>
      </c>
      <c r="C1027" s="4" t="n"/>
      <c r="D1027" s="29">
        <f>_xlfn.XLOOKUP(C1027,purchase!C:C,pcon!D:D,"")</f>
        <v/>
      </c>
      <c r="E1027" s="29">
        <f>_xlfn.XLOOKUP(C1027,purchase!C:C,pcon!E:E,"")</f>
        <v/>
      </c>
      <c r="F1027" s="4" t="n"/>
      <c r="G1027" s="27" t="n"/>
      <c r="H1027" s="28" t="n"/>
      <c r="I1027" s="4" t="n"/>
      <c r="J1027" s="4" t="n"/>
      <c r="K1027" s="4" t="n"/>
      <c r="L1027" s="30">
        <f>IF(J1027="","",J1027-K1027)</f>
        <v/>
      </c>
      <c r="M1027" s="4" t="n"/>
      <c r="N1027" s="30">
        <f>IF(L1027="","",L1027-M1027)</f>
        <v/>
      </c>
      <c r="O1027" s="31" t="n"/>
      <c r="P1027" s="32">
        <f>IF(O1027="","",N1027 * O1027)</f>
        <v/>
      </c>
      <c r="Q1027" s="10">
        <f>_xlfn.XLOOKUP(C1027,pcon!C:C,pcon!L:L,"")</f>
        <v/>
      </c>
      <c r="R1027" s="98">
        <f>(Q1027 / 80) * (O1027 * 100)</f>
        <v/>
      </c>
      <c r="S1027" s="31" t="n"/>
      <c r="T1027" s="31" t="n"/>
      <c r="U1027" s="33">
        <f>IF(N1027="","",R1027 * N1027)</f>
        <v/>
      </c>
      <c r="V1027" s="4" t="n"/>
      <c r="W1027" s="33">
        <f>IF(S1027&amp;U1027="","",U1027 * S1027)</f>
        <v/>
      </c>
      <c r="X1027" s="33">
        <f>IF(W1027="","",U1027 + W1027)</f>
        <v/>
      </c>
      <c r="Y1027" s="33">
        <f>IF(T1027="","",U1027 * T1027)</f>
        <v/>
      </c>
      <c r="Z1027" s="34">
        <f>IF(U1027="","",X1027-V1027-Y1027)</f>
        <v/>
      </c>
    </row>
    <row r="1028">
      <c r="A1028" s="25" t="n">
        <v>1024</v>
      </c>
      <c r="B1028" s="26">
        <f>_xlfn.XLOOKUP(C1028,purchase!C:C,pcon!B:B,"")</f>
        <v/>
      </c>
      <c r="C1028" s="4" t="n"/>
      <c r="D1028" s="29">
        <f>_xlfn.XLOOKUP(C1028,purchase!C:C,pcon!D:D,"")</f>
        <v/>
      </c>
      <c r="E1028" s="29">
        <f>_xlfn.XLOOKUP(C1028,purchase!C:C,pcon!E:E,"")</f>
        <v/>
      </c>
      <c r="F1028" s="4" t="n"/>
      <c r="G1028" s="27" t="n"/>
      <c r="H1028" s="28" t="n"/>
      <c r="I1028" s="4" t="n"/>
      <c r="J1028" s="4" t="n"/>
      <c r="K1028" s="4" t="n"/>
      <c r="L1028" s="30">
        <f>IF(J1028="","",J1028-K1028)</f>
        <v/>
      </c>
      <c r="M1028" s="4" t="n"/>
      <c r="N1028" s="30">
        <f>IF(L1028="","",L1028-M1028)</f>
        <v/>
      </c>
      <c r="O1028" s="31" t="n"/>
      <c r="P1028" s="32">
        <f>IF(O1028="","",N1028 * O1028)</f>
        <v/>
      </c>
      <c r="Q1028" s="10">
        <f>_xlfn.XLOOKUP(C1028,pcon!C:C,pcon!L:L,"")</f>
        <v/>
      </c>
      <c r="R1028" s="98">
        <f>(Q1028 / 80) * (O1028 * 100)</f>
        <v/>
      </c>
      <c r="S1028" s="31" t="n"/>
      <c r="T1028" s="31" t="n"/>
      <c r="U1028" s="33">
        <f>IF(N1028="","",R1028 * N1028)</f>
        <v/>
      </c>
      <c r="V1028" s="4" t="n"/>
      <c r="W1028" s="33">
        <f>IF(S1028&amp;U1028="","",U1028 * S1028)</f>
        <v/>
      </c>
      <c r="X1028" s="33">
        <f>IF(W1028="","",U1028 + W1028)</f>
        <v/>
      </c>
      <c r="Y1028" s="33">
        <f>IF(T1028="","",U1028 * T1028)</f>
        <v/>
      </c>
      <c r="Z1028" s="34">
        <f>IF(U1028="","",X1028-V1028-Y1028)</f>
        <v/>
      </c>
    </row>
    <row r="1029">
      <c r="A1029" s="25" t="n">
        <v>1025</v>
      </c>
      <c r="B1029" s="26">
        <f>_xlfn.XLOOKUP(C1029,purchase!C:C,pcon!B:B,"")</f>
        <v/>
      </c>
      <c r="C1029" s="4" t="n"/>
      <c r="D1029" s="29">
        <f>_xlfn.XLOOKUP(C1029,purchase!C:C,pcon!D:D,"")</f>
        <v/>
      </c>
      <c r="E1029" s="29">
        <f>_xlfn.XLOOKUP(C1029,purchase!C:C,pcon!E:E,"")</f>
        <v/>
      </c>
      <c r="F1029" s="4" t="n"/>
      <c r="G1029" s="27" t="n"/>
      <c r="H1029" s="28" t="n"/>
      <c r="I1029" s="4" t="n"/>
      <c r="J1029" s="4" t="n"/>
      <c r="K1029" s="4" t="n"/>
      <c r="L1029" s="30">
        <f>IF(J1029="","",J1029-K1029)</f>
        <v/>
      </c>
      <c r="M1029" s="4" t="n"/>
      <c r="N1029" s="30">
        <f>IF(L1029="","",L1029-M1029)</f>
        <v/>
      </c>
      <c r="O1029" s="31" t="n"/>
      <c r="P1029" s="32">
        <f>IF(O1029="","",N1029 * O1029)</f>
        <v/>
      </c>
      <c r="Q1029" s="10">
        <f>_xlfn.XLOOKUP(C1029,pcon!C:C,pcon!L:L,"")</f>
        <v/>
      </c>
      <c r="R1029" s="98">
        <f>(Q1029 / 80) * (O1029 * 100)</f>
        <v/>
      </c>
      <c r="S1029" s="31" t="n"/>
      <c r="T1029" s="31" t="n"/>
      <c r="U1029" s="33">
        <f>IF(N1029="","",R1029 * N1029)</f>
        <v/>
      </c>
      <c r="V1029" s="4" t="n"/>
      <c r="W1029" s="33">
        <f>IF(S1029&amp;U1029="","",U1029 * S1029)</f>
        <v/>
      </c>
      <c r="X1029" s="33">
        <f>IF(W1029="","",U1029 + W1029)</f>
        <v/>
      </c>
      <c r="Y1029" s="33">
        <f>IF(T1029="","",U1029 * T1029)</f>
        <v/>
      </c>
      <c r="Z1029" s="34">
        <f>IF(U1029="","",X1029-V1029-Y1029)</f>
        <v/>
      </c>
    </row>
    <row r="1030">
      <c r="A1030" s="25" t="n">
        <v>1026</v>
      </c>
      <c r="B1030" s="26">
        <f>_xlfn.XLOOKUP(C1030,purchase!C:C,pcon!B:B,"")</f>
        <v/>
      </c>
      <c r="C1030" s="4" t="n"/>
      <c r="D1030" s="29">
        <f>_xlfn.XLOOKUP(C1030,purchase!C:C,pcon!D:D,"")</f>
        <v/>
      </c>
      <c r="E1030" s="29">
        <f>_xlfn.XLOOKUP(C1030,purchase!C:C,pcon!E:E,"")</f>
        <v/>
      </c>
      <c r="F1030" s="4" t="n"/>
      <c r="G1030" s="27" t="n"/>
      <c r="H1030" s="28" t="n"/>
      <c r="I1030" s="4" t="n"/>
      <c r="J1030" s="4" t="n"/>
      <c r="K1030" s="4" t="n"/>
      <c r="L1030" s="30">
        <f>IF(J1030="","",J1030-K1030)</f>
        <v/>
      </c>
      <c r="M1030" s="4" t="n"/>
      <c r="N1030" s="30">
        <f>IF(L1030="","",L1030-M1030)</f>
        <v/>
      </c>
      <c r="O1030" s="31" t="n"/>
      <c r="P1030" s="32">
        <f>IF(O1030="","",N1030 * O1030)</f>
        <v/>
      </c>
      <c r="Q1030" s="10">
        <f>_xlfn.XLOOKUP(C1030,pcon!C:C,pcon!L:L,"")</f>
        <v/>
      </c>
      <c r="R1030" s="98">
        <f>(Q1030 / 80) * (O1030 * 100)</f>
        <v/>
      </c>
      <c r="S1030" s="31" t="n"/>
      <c r="T1030" s="31" t="n"/>
      <c r="U1030" s="33">
        <f>IF(N1030="","",R1030 * N1030)</f>
        <v/>
      </c>
      <c r="V1030" s="4" t="n"/>
      <c r="W1030" s="33">
        <f>IF(S1030&amp;U1030="","",U1030 * S1030)</f>
        <v/>
      </c>
      <c r="X1030" s="33">
        <f>IF(W1030="","",U1030 + W1030)</f>
        <v/>
      </c>
      <c r="Y1030" s="33">
        <f>IF(T1030="","",U1030 * T1030)</f>
        <v/>
      </c>
      <c r="Z1030" s="34">
        <f>IF(U1030="","",X1030-V1030-Y1030)</f>
        <v/>
      </c>
    </row>
    <row r="1031">
      <c r="A1031" s="25" t="n">
        <v>1027</v>
      </c>
      <c r="B1031" s="26">
        <f>_xlfn.XLOOKUP(C1031,purchase!C:C,pcon!B:B,"")</f>
        <v/>
      </c>
      <c r="C1031" s="4" t="n"/>
      <c r="D1031" s="29">
        <f>_xlfn.XLOOKUP(C1031,purchase!C:C,pcon!D:D,"")</f>
        <v/>
      </c>
      <c r="E1031" s="29">
        <f>_xlfn.XLOOKUP(C1031,purchase!C:C,pcon!E:E,"")</f>
        <v/>
      </c>
      <c r="F1031" s="4" t="n"/>
      <c r="G1031" s="27" t="n"/>
      <c r="H1031" s="28" t="n"/>
      <c r="I1031" s="4" t="n"/>
      <c r="J1031" s="4" t="n"/>
      <c r="K1031" s="4" t="n"/>
      <c r="L1031" s="30">
        <f>IF(J1031="","",J1031-K1031)</f>
        <v/>
      </c>
      <c r="M1031" s="4" t="n"/>
      <c r="N1031" s="30">
        <f>IF(L1031="","",L1031-M1031)</f>
        <v/>
      </c>
      <c r="O1031" s="31" t="n"/>
      <c r="P1031" s="32">
        <f>IF(O1031="","",N1031 * O1031)</f>
        <v/>
      </c>
      <c r="Q1031" s="10">
        <f>_xlfn.XLOOKUP(C1031,pcon!C:C,pcon!L:L,"")</f>
        <v/>
      </c>
      <c r="R1031" s="98">
        <f>(Q1031 / 80) * (O1031 * 100)</f>
        <v/>
      </c>
      <c r="S1031" s="31" t="n"/>
      <c r="T1031" s="31" t="n"/>
      <c r="U1031" s="33">
        <f>IF(N1031="","",R1031 * N1031)</f>
        <v/>
      </c>
      <c r="V1031" s="4" t="n"/>
      <c r="W1031" s="33">
        <f>IF(S1031&amp;U1031="","",U1031 * S1031)</f>
        <v/>
      </c>
      <c r="X1031" s="33">
        <f>IF(W1031="","",U1031 + W1031)</f>
        <v/>
      </c>
      <c r="Y1031" s="33">
        <f>IF(T1031="","",U1031 * T1031)</f>
        <v/>
      </c>
      <c r="Z1031" s="34">
        <f>IF(U1031="","",X1031-V1031-Y1031)</f>
        <v/>
      </c>
    </row>
    <row r="1032">
      <c r="A1032" s="25" t="n">
        <v>1028</v>
      </c>
      <c r="B1032" s="26">
        <f>_xlfn.XLOOKUP(C1032,purchase!C:C,pcon!B:B,"")</f>
        <v/>
      </c>
      <c r="C1032" s="4" t="n"/>
      <c r="D1032" s="29">
        <f>_xlfn.XLOOKUP(C1032,purchase!C:C,pcon!D:D,"")</f>
        <v/>
      </c>
      <c r="E1032" s="29">
        <f>_xlfn.XLOOKUP(C1032,purchase!C:C,pcon!E:E,"")</f>
        <v/>
      </c>
      <c r="F1032" s="4" t="n"/>
      <c r="G1032" s="27" t="n"/>
      <c r="H1032" s="28" t="n"/>
      <c r="I1032" s="4" t="n"/>
      <c r="J1032" s="4" t="n"/>
      <c r="K1032" s="4" t="n"/>
      <c r="L1032" s="30">
        <f>IF(J1032="","",J1032-K1032)</f>
        <v/>
      </c>
      <c r="M1032" s="4" t="n"/>
      <c r="N1032" s="30">
        <f>IF(L1032="","",L1032-M1032)</f>
        <v/>
      </c>
      <c r="O1032" s="31" t="n"/>
      <c r="P1032" s="32">
        <f>IF(O1032="","",N1032 * O1032)</f>
        <v/>
      </c>
      <c r="Q1032" s="10">
        <f>_xlfn.XLOOKUP(C1032,pcon!C:C,pcon!L:L,"")</f>
        <v/>
      </c>
      <c r="R1032" s="98">
        <f>(Q1032 / 80) * (O1032 * 100)</f>
        <v/>
      </c>
      <c r="S1032" s="31" t="n"/>
      <c r="T1032" s="31" t="n"/>
      <c r="U1032" s="33">
        <f>IF(N1032="","",R1032 * N1032)</f>
        <v/>
      </c>
      <c r="V1032" s="4" t="n"/>
      <c r="W1032" s="33">
        <f>IF(S1032&amp;U1032="","",U1032 * S1032)</f>
        <v/>
      </c>
      <c r="X1032" s="33">
        <f>IF(W1032="","",U1032 + W1032)</f>
        <v/>
      </c>
      <c r="Y1032" s="33">
        <f>IF(T1032="","",U1032 * T1032)</f>
        <v/>
      </c>
      <c r="Z1032" s="34">
        <f>IF(U1032="","",X1032-V1032-Y1032)</f>
        <v/>
      </c>
    </row>
    <row r="1033">
      <c r="A1033" s="25" t="n">
        <v>1029</v>
      </c>
      <c r="B1033" s="26">
        <f>_xlfn.XLOOKUP(C1033,purchase!C:C,pcon!B:B,"")</f>
        <v/>
      </c>
      <c r="C1033" s="4" t="n"/>
      <c r="D1033" s="29">
        <f>_xlfn.XLOOKUP(C1033,purchase!C:C,pcon!D:D,"")</f>
        <v/>
      </c>
      <c r="E1033" s="29">
        <f>_xlfn.XLOOKUP(C1033,purchase!C:C,pcon!E:E,"")</f>
        <v/>
      </c>
      <c r="F1033" s="4" t="n"/>
      <c r="G1033" s="27" t="n"/>
      <c r="H1033" s="28" t="n"/>
      <c r="I1033" s="4" t="n"/>
      <c r="J1033" s="4" t="n"/>
      <c r="K1033" s="4" t="n"/>
      <c r="L1033" s="30">
        <f>IF(J1033="","",J1033-K1033)</f>
        <v/>
      </c>
      <c r="M1033" s="4" t="n"/>
      <c r="N1033" s="30">
        <f>IF(L1033="","",L1033-M1033)</f>
        <v/>
      </c>
      <c r="O1033" s="31" t="n"/>
      <c r="P1033" s="32">
        <f>IF(O1033="","",N1033 * O1033)</f>
        <v/>
      </c>
      <c r="Q1033" s="10">
        <f>_xlfn.XLOOKUP(C1033,pcon!C:C,pcon!L:L,"")</f>
        <v/>
      </c>
      <c r="R1033" s="98">
        <f>(Q1033 / 80) * (O1033 * 100)</f>
        <v/>
      </c>
      <c r="S1033" s="31" t="n"/>
      <c r="T1033" s="31" t="n"/>
      <c r="U1033" s="33">
        <f>IF(N1033="","",R1033 * N1033)</f>
        <v/>
      </c>
      <c r="V1033" s="4" t="n"/>
      <c r="W1033" s="33">
        <f>IF(S1033&amp;U1033="","",U1033 * S1033)</f>
        <v/>
      </c>
      <c r="X1033" s="33">
        <f>IF(W1033="","",U1033 + W1033)</f>
        <v/>
      </c>
      <c r="Y1033" s="33">
        <f>IF(T1033="","",U1033 * T1033)</f>
        <v/>
      </c>
      <c r="Z1033" s="34">
        <f>IF(U1033="","",X1033-V1033-Y1033)</f>
        <v/>
      </c>
    </row>
    <row r="1034">
      <c r="A1034" s="25" t="n">
        <v>1030</v>
      </c>
      <c r="B1034" s="26">
        <f>_xlfn.XLOOKUP(C1034,purchase!C:C,pcon!B:B,"")</f>
        <v/>
      </c>
      <c r="C1034" s="4" t="n"/>
      <c r="D1034" s="29">
        <f>_xlfn.XLOOKUP(C1034,purchase!C:C,pcon!D:D,"")</f>
        <v/>
      </c>
      <c r="E1034" s="29">
        <f>_xlfn.XLOOKUP(C1034,purchase!C:C,pcon!E:E,"")</f>
        <v/>
      </c>
      <c r="F1034" s="4" t="n"/>
      <c r="G1034" s="27" t="n"/>
      <c r="H1034" s="28" t="n"/>
      <c r="I1034" s="4" t="n"/>
      <c r="J1034" s="4" t="n"/>
      <c r="K1034" s="4" t="n"/>
      <c r="L1034" s="30">
        <f>IF(J1034="","",J1034-K1034)</f>
        <v/>
      </c>
      <c r="M1034" s="4" t="n"/>
      <c r="N1034" s="30">
        <f>IF(L1034="","",L1034-M1034)</f>
        <v/>
      </c>
      <c r="O1034" s="31" t="n"/>
      <c r="P1034" s="32">
        <f>IF(O1034="","",N1034 * O1034)</f>
        <v/>
      </c>
      <c r="Q1034" s="10">
        <f>_xlfn.XLOOKUP(C1034,pcon!C:C,pcon!L:L,"")</f>
        <v/>
      </c>
      <c r="R1034" s="98">
        <f>(Q1034 / 80) * (O1034 * 100)</f>
        <v/>
      </c>
      <c r="S1034" s="31" t="n"/>
      <c r="T1034" s="31" t="n"/>
      <c r="U1034" s="33">
        <f>IF(N1034="","",R1034 * N1034)</f>
        <v/>
      </c>
      <c r="V1034" s="4" t="n"/>
      <c r="W1034" s="33">
        <f>IF(S1034&amp;U1034="","",U1034 * S1034)</f>
        <v/>
      </c>
      <c r="X1034" s="33">
        <f>IF(W1034="","",U1034 + W1034)</f>
        <v/>
      </c>
      <c r="Y1034" s="33">
        <f>IF(T1034="","",U1034 * T1034)</f>
        <v/>
      </c>
      <c r="Z1034" s="34">
        <f>IF(U1034="","",X1034-V1034-Y1034)</f>
        <v/>
      </c>
    </row>
    <row r="1035">
      <c r="A1035" s="25" t="n">
        <v>1031</v>
      </c>
      <c r="B1035" s="26">
        <f>_xlfn.XLOOKUP(C1035,purchase!C:C,pcon!B:B,"")</f>
        <v/>
      </c>
      <c r="C1035" s="4" t="n"/>
      <c r="D1035" s="29">
        <f>_xlfn.XLOOKUP(C1035,purchase!C:C,pcon!D:D,"")</f>
        <v/>
      </c>
      <c r="E1035" s="29">
        <f>_xlfn.XLOOKUP(C1035,purchase!C:C,pcon!E:E,"")</f>
        <v/>
      </c>
      <c r="F1035" s="4" t="n"/>
      <c r="G1035" s="27" t="n"/>
      <c r="H1035" s="28" t="n"/>
      <c r="I1035" s="4" t="n"/>
      <c r="J1035" s="4" t="n"/>
      <c r="K1035" s="4" t="n"/>
      <c r="L1035" s="30">
        <f>IF(J1035="","",J1035-K1035)</f>
        <v/>
      </c>
      <c r="M1035" s="4" t="n"/>
      <c r="N1035" s="30">
        <f>IF(L1035="","",L1035-M1035)</f>
        <v/>
      </c>
      <c r="O1035" s="31" t="n"/>
      <c r="P1035" s="32">
        <f>IF(O1035="","",N1035 * O1035)</f>
        <v/>
      </c>
      <c r="Q1035" s="10">
        <f>_xlfn.XLOOKUP(C1035,pcon!C:C,pcon!L:L,"")</f>
        <v/>
      </c>
      <c r="R1035" s="98">
        <f>(Q1035 / 80) * (O1035 * 100)</f>
        <v/>
      </c>
      <c r="S1035" s="31" t="n"/>
      <c r="T1035" s="31" t="n"/>
      <c r="U1035" s="33">
        <f>IF(N1035="","",R1035 * N1035)</f>
        <v/>
      </c>
      <c r="V1035" s="4" t="n"/>
      <c r="W1035" s="33">
        <f>IF(S1035&amp;U1035="","",U1035 * S1035)</f>
        <v/>
      </c>
      <c r="X1035" s="33">
        <f>IF(W1035="","",U1035 + W1035)</f>
        <v/>
      </c>
      <c r="Y1035" s="33">
        <f>IF(T1035="","",U1035 * T1035)</f>
        <v/>
      </c>
      <c r="Z1035" s="34">
        <f>IF(U1035="","",X1035-V1035-Y1035)</f>
        <v/>
      </c>
    </row>
    <row r="1036">
      <c r="A1036" s="25" t="n">
        <v>1032</v>
      </c>
      <c r="B1036" s="26">
        <f>_xlfn.XLOOKUP(C1036,purchase!C:C,pcon!B:B,"")</f>
        <v/>
      </c>
      <c r="C1036" s="4" t="n"/>
      <c r="D1036" s="29">
        <f>_xlfn.XLOOKUP(C1036,purchase!C:C,pcon!D:D,"")</f>
        <v/>
      </c>
      <c r="E1036" s="29">
        <f>_xlfn.XLOOKUP(C1036,purchase!C:C,pcon!E:E,"")</f>
        <v/>
      </c>
      <c r="F1036" s="4" t="n"/>
      <c r="G1036" s="27" t="n"/>
      <c r="H1036" s="28" t="n"/>
      <c r="I1036" s="4" t="n"/>
      <c r="J1036" s="4" t="n"/>
      <c r="K1036" s="4" t="n"/>
      <c r="L1036" s="30">
        <f>IF(J1036="","",J1036-K1036)</f>
        <v/>
      </c>
      <c r="M1036" s="4" t="n"/>
      <c r="N1036" s="30">
        <f>IF(L1036="","",L1036-M1036)</f>
        <v/>
      </c>
      <c r="O1036" s="31" t="n"/>
      <c r="P1036" s="32">
        <f>IF(O1036="","",N1036 * O1036)</f>
        <v/>
      </c>
      <c r="Q1036" s="10">
        <f>_xlfn.XLOOKUP(C1036,pcon!C:C,pcon!L:L,"")</f>
        <v/>
      </c>
      <c r="R1036" s="98">
        <f>(Q1036 / 80) * (O1036 * 100)</f>
        <v/>
      </c>
      <c r="S1036" s="31" t="n"/>
      <c r="T1036" s="31" t="n"/>
      <c r="U1036" s="33">
        <f>IF(N1036="","",R1036 * N1036)</f>
        <v/>
      </c>
      <c r="V1036" s="4" t="n"/>
      <c r="W1036" s="33">
        <f>IF(S1036&amp;U1036="","",U1036 * S1036)</f>
        <v/>
      </c>
      <c r="X1036" s="33">
        <f>IF(W1036="","",U1036 + W1036)</f>
        <v/>
      </c>
      <c r="Y1036" s="33">
        <f>IF(T1036="","",U1036 * T1036)</f>
        <v/>
      </c>
      <c r="Z1036" s="34">
        <f>IF(U1036="","",X1036-V1036-Y1036)</f>
        <v/>
      </c>
    </row>
    <row r="1037">
      <c r="A1037" s="25" t="n">
        <v>1033</v>
      </c>
      <c r="B1037" s="26">
        <f>_xlfn.XLOOKUP(C1037,purchase!C:C,pcon!B:B,"")</f>
        <v/>
      </c>
      <c r="C1037" s="4" t="n"/>
      <c r="D1037" s="29">
        <f>_xlfn.XLOOKUP(C1037,purchase!C:C,pcon!D:D,"")</f>
        <v/>
      </c>
      <c r="E1037" s="29">
        <f>_xlfn.XLOOKUP(C1037,purchase!C:C,pcon!E:E,"")</f>
        <v/>
      </c>
      <c r="F1037" s="4" t="n"/>
      <c r="G1037" s="27" t="n"/>
      <c r="H1037" s="28" t="n"/>
      <c r="I1037" s="4" t="n"/>
      <c r="J1037" s="4" t="n"/>
      <c r="K1037" s="4" t="n"/>
      <c r="L1037" s="30">
        <f>IF(J1037="","",J1037-K1037)</f>
        <v/>
      </c>
      <c r="M1037" s="4" t="n"/>
      <c r="N1037" s="30">
        <f>IF(L1037="","",L1037-M1037)</f>
        <v/>
      </c>
      <c r="O1037" s="31" t="n"/>
      <c r="P1037" s="32">
        <f>IF(O1037="","",N1037 * O1037)</f>
        <v/>
      </c>
      <c r="Q1037" s="10">
        <f>_xlfn.XLOOKUP(C1037,pcon!C:C,pcon!L:L,"")</f>
        <v/>
      </c>
      <c r="R1037" s="98">
        <f>(Q1037 / 80) * (O1037 * 100)</f>
        <v/>
      </c>
      <c r="S1037" s="31" t="n"/>
      <c r="T1037" s="31" t="n"/>
      <c r="U1037" s="33">
        <f>IF(N1037="","",R1037 * N1037)</f>
        <v/>
      </c>
      <c r="V1037" s="4" t="n"/>
      <c r="W1037" s="33">
        <f>IF(S1037&amp;U1037="","",U1037 * S1037)</f>
        <v/>
      </c>
      <c r="X1037" s="33">
        <f>IF(W1037="","",U1037 + W1037)</f>
        <v/>
      </c>
      <c r="Y1037" s="33">
        <f>IF(T1037="","",U1037 * T1037)</f>
        <v/>
      </c>
      <c r="Z1037" s="34">
        <f>IF(U1037="","",X1037-V1037-Y1037)</f>
        <v/>
      </c>
    </row>
    <row r="1038">
      <c r="A1038" s="25" t="n">
        <v>1034</v>
      </c>
      <c r="B1038" s="26">
        <f>_xlfn.XLOOKUP(C1038,purchase!C:C,pcon!B:B,"")</f>
        <v/>
      </c>
      <c r="C1038" s="4" t="n"/>
      <c r="D1038" s="29">
        <f>_xlfn.XLOOKUP(C1038,purchase!C:C,pcon!D:D,"")</f>
        <v/>
      </c>
      <c r="E1038" s="29">
        <f>_xlfn.XLOOKUP(C1038,purchase!C:C,pcon!E:E,"")</f>
        <v/>
      </c>
      <c r="F1038" s="4" t="n"/>
      <c r="G1038" s="27" t="n"/>
      <c r="H1038" s="28" t="n"/>
      <c r="I1038" s="4" t="n"/>
      <c r="J1038" s="4" t="n"/>
      <c r="K1038" s="4" t="n"/>
      <c r="L1038" s="30">
        <f>IF(J1038="","",J1038-K1038)</f>
        <v/>
      </c>
      <c r="M1038" s="4" t="n"/>
      <c r="N1038" s="30">
        <f>IF(L1038="","",L1038-M1038)</f>
        <v/>
      </c>
      <c r="O1038" s="31" t="n"/>
      <c r="P1038" s="32">
        <f>IF(O1038="","",N1038 * O1038)</f>
        <v/>
      </c>
      <c r="Q1038" s="10">
        <f>_xlfn.XLOOKUP(C1038,pcon!C:C,pcon!L:L,"")</f>
        <v/>
      </c>
      <c r="R1038" s="98">
        <f>(Q1038 / 80) * (O1038 * 100)</f>
        <v/>
      </c>
      <c r="S1038" s="31" t="n"/>
      <c r="T1038" s="31" t="n"/>
      <c r="U1038" s="33">
        <f>IF(N1038="","",R1038 * N1038)</f>
        <v/>
      </c>
      <c r="V1038" s="4" t="n"/>
      <c r="W1038" s="33">
        <f>IF(S1038&amp;U1038="","",U1038 * S1038)</f>
        <v/>
      </c>
      <c r="X1038" s="33">
        <f>IF(W1038="","",U1038 + W1038)</f>
        <v/>
      </c>
      <c r="Y1038" s="33">
        <f>IF(T1038="","",U1038 * T1038)</f>
        <v/>
      </c>
      <c r="Z1038" s="34">
        <f>IF(U1038="","",X1038-V1038-Y1038)</f>
        <v/>
      </c>
    </row>
    <row r="1039">
      <c r="A1039" s="25" t="n">
        <v>1035</v>
      </c>
      <c r="B1039" s="26">
        <f>_xlfn.XLOOKUP(C1039,purchase!C:C,pcon!B:B,"")</f>
        <v/>
      </c>
      <c r="C1039" s="4" t="n"/>
      <c r="D1039" s="29">
        <f>_xlfn.XLOOKUP(C1039,purchase!C:C,pcon!D:D,"")</f>
        <v/>
      </c>
      <c r="E1039" s="29">
        <f>_xlfn.XLOOKUP(C1039,purchase!C:C,pcon!E:E,"")</f>
        <v/>
      </c>
      <c r="F1039" s="4" t="n"/>
      <c r="G1039" s="27" t="n"/>
      <c r="H1039" s="28" t="n"/>
      <c r="I1039" s="4" t="n"/>
      <c r="J1039" s="4" t="n"/>
      <c r="K1039" s="4" t="n"/>
      <c r="L1039" s="30">
        <f>IF(J1039="","",J1039-K1039)</f>
        <v/>
      </c>
      <c r="M1039" s="4" t="n"/>
      <c r="N1039" s="30">
        <f>IF(L1039="","",L1039-M1039)</f>
        <v/>
      </c>
      <c r="O1039" s="31" t="n"/>
      <c r="P1039" s="32">
        <f>IF(O1039="","",N1039 * O1039)</f>
        <v/>
      </c>
      <c r="Q1039" s="10">
        <f>_xlfn.XLOOKUP(C1039,pcon!C:C,pcon!L:L,"")</f>
        <v/>
      </c>
      <c r="R1039" s="98">
        <f>(Q1039 / 80) * (O1039 * 100)</f>
        <v/>
      </c>
      <c r="S1039" s="31" t="n"/>
      <c r="T1039" s="31" t="n"/>
      <c r="U1039" s="33">
        <f>IF(N1039="","",R1039 * N1039)</f>
        <v/>
      </c>
      <c r="V1039" s="4" t="n"/>
      <c r="W1039" s="33">
        <f>IF(S1039&amp;U1039="","",U1039 * S1039)</f>
        <v/>
      </c>
      <c r="X1039" s="33">
        <f>IF(W1039="","",U1039 + W1039)</f>
        <v/>
      </c>
      <c r="Y1039" s="33">
        <f>IF(T1039="","",U1039 * T1039)</f>
        <v/>
      </c>
      <c r="Z1039" s="34">
        <f>IF(U1039="","",X1039-V1039-Y1039)</f>
        <v/>
      </c>
    </row>
    <row r="1040">
      <c r="A1040" s="25" t="n">
        <v>1036</v>
      </c>
      <c r="B1040" s="26">
        <f>_xlfn.XLOOKUP(C1040,purchase!C:C,pcon!B:B,"")</f>
        <v/>
      </c>
      <c r="C1040" s="4" t="n"/>
      <c r="D1040" s="29">
        <f>_xlfn.XLOOKUP(C1040,purchase!C:C,pcon!D:D,"")</f>
        <v/>
      </c>
      <c r="E1040" s="29">
        <f>_xlfn.XLOOKUP(C1040,purchase!C:C,pcon!E:E,"")</f>
        <v/>
      </c>
      <c r="F1040" s="4" t="n"/>
      <c r="G1040" s="27" t="n"/>
      <c r="H1040" s="28" t="n"/>
      <c r="I1040" s="4" t="n"/>
      <c r="J1040" s="4" t="n"/>
      <c r="K1040" s="4" t="n"/>
      <c r="L1040" s="30">
        <f>IF(J1040="","",J1040-K1040)</f>
        <v/>
      </c>
      <c r="M1040" s="4" t="n"/>
      <c r="N1040" s="30">
        <f>IF(L1040="","",L1040-M1040)</f>
        <v/>
      </c>
      <c r="O1040" s="31" t="n"/>
      <c r="P1040" s="32">
        <f>IF(O1040="","",N1040 * O1040)</f>
        <v/>
      </c>
      <c r="Q1040" s="10">
        <f>_xlfn.XLOOKUP(C1040,pcon!C:C,pcon!L:L,"")</f>
        <v/>
      </c>
      <c r="R1040" s="98">
        <f>(Q1040 / 80) * (O1040 * 100)</f>
        <v/>
      </c>
      <c r="S1040" s="31" t="n"/>
      <c r="T1040" s="31" t="n"/>
      <c r="U1040" s="33">
        <f>IF(N1040="","",R1040 * N1040)</f>
        <v/>
      </c>
      <c r="V1040" s="4" t="n"/>
      <c r="W1040" s="33">
        <f>IF(S1040&amp;U1040="","",U1040 * S1040)</f>
        <v/>
      </c>
      <c r="X1040" s="33">
        <f>IF(W1040="","",U1040 + W1040)</f>
        <v/>
      </c>
      <c r="Y1040" s="33">
        <f>IF(T1040="","",U1040 * T1040)</f>
        <v/>
      </c>
      <c r="Z1040" s="34">
        <f>IF(U1040="","",X1040-V1040-Y1040)</f>
        <v/>
      </c>
    </row>
    <row r="1041">
      <c r="A1041" s="25" t="n">
        <v>1037</v>
      </c>
      <c r="B1041" s="26">
        <f>_xlfn.XLOOKUP(C1041,purchase!C:C,pcon!B:B,"")</f>
        <v/>
      </c>
      <c r="C1041" s="4" t="n"/>
      <c r="D1041" s="29">
        <f>_xlfn.XLOOKUP(C1041,purchase!C:C,pcon!D:D,"")</f>
        <v/>
      </c>
      <c r="E1041" s="29">
        <f>_xlfn.XLOOKUP(C1041,purchase!C:C,pcon!E:E,"")</f>
        <v/>
      </c>
      <c r="F1041" s="4" t="n"/>
      <c r="G1041" s="27" t="n"/>
      <c r="H1041" s="28" t="n"/>
      <c r="I1041" s="4" t="n"/>
      <c r="J1041" s="4" t="n"/>
      <c r="K1041" s="4" t="n"/>
      <c r="L1041" s="30">
        <f>IF(J1041="","",J1041-K1041)</f>
        <v/>
      </c>
      <c r="M1041" s="4" t="n"/>
      <c r="N1041" s="30">
        <f>IF(L1041="","",L1041-M1041)</f>
        <v/>
      </c>
      <c r="O1041" s="31" t="n"/>
      <c r="P1041" s="32">
        <f>IF(O1041="","",N1041 * O1041)</f>
        <v/>
      </c>
      <c r="Q1041" s="10">
        <f>_xlfn.XLOOKUP(C1041,pcon!C:C,pcon!L:L,"")</f>
        <v/>
      </c>
      <c r="R1041" s="98">
        <f>(Q1041 / 80) * (O1041 * 100)</f>
        <v/>
      </c>
      <c r="S1041" s="31" t="n"/>
      <c r="T1041" s="31" t="n"/>
      <c r="U1041" s="33">
        <f>IF(N1041="","",R1041 * N1041)</f>
        <v/>
      </c>
      <c r="V1041" s="4" t="n"/>
      <c r="W1041" s="33">
        <f>IF(S1041&amp;U1041="","",U1041 * S1041)</f>
        <v/>
      </c>
      <c r="X1041" s="33">
        <f>IF(W1041="","",U1041 + W1041)</f>
        <v/>
      </c>
      <c r="Y1041" s="33">
        <f>IF(T1041="","",U1041 * T1041)</f>
        <v/>
      </c>
      <c r="Z1041" s="34">
        <f>IF(U1041="","",X1041-V1041-Y1041)</f>
        <v/>
      </c>
    </row>
    <row r="1042">
      <c r="A1042" s="25" t="n">
        <v>1038</v>
      </c>
      <c r="B1042" s="26">
        <f>_xlfn.XLOOKUP(C1042,purchase!C:C,pcon!B:B,"")</f>
        <v/>
      </c>
      <c r="C1042" s="4" t="n"/>
      <c r="D1042" s="29">
        <f>_xlfn.XLOOKUP(C1042,purchase!C:C,pcon!D:D,"")</f>
        <v/>
      </c>
      <c r="E1042" s="29">
        <f>_xlfn.XLOOKUP(C1042,purchase!C:C,pcon!E:E,"")</f>
        <v/>
      </c>
      <c r="F1042" s="4" t="n"/>
      <c r="G1042" s="27" t="n"/>
      <c r="H1042" s="28" t="n"/>
      <c r="I1042" s="4" t="n"/>
      <c r="J1042" s="4" t="n"/>
      <c r="K1042" s="4" t="n"/>
      <c r="L1042" s="30">
        <f>IF(J1042="","",J1042-K1042)</f>
        <v/>
      </c>
      <c r="M1042" s="4" t="n"/>
      <c r="N1042" s="30">
        <f>IF(L1042="","",L1042-M1042)</f>
        <v/>
      </c>
      <c r="O1042" s="31" t="n"/>
      <c r="P1042" s="32">
        <f>IF(O1042="","",N1042 * O1042)</f>
        <v/>
      </c>
      <c r="Q1042" s="10">
        <f>_xlfn.XLOOKUP(C1042,pcon!C:C,pcon!L:L,"")</f>
        <v/>
      </c>
      <c r="R1042" s="98">
        <f>(Q1042 / 80) * (O1042 * 100)</f>
        <v/>
      </c>
      <c r="S1042" s="31" t="n"/>
      <c r="T1042" s="31" t="n"/>
      <c r="U1042" s="33">
        <f>IF(N1042="","",R1042 * N1042)</f>
        <v/>
      </c>
      <c r="V1042" s="4" t="n"/>
      <c r="W1042" s="33">
        <f>IF(S1042&amp;U1042="","",U1042 * S1042)</f>
        <v/>
      </c>
      <c r="X1042" s="33">
        <f>IF(W1042="","",U1042 + W1042)</f>
        <v/>
      </c>
      <c r="Y1042" s="33">
        <f>IF(T1042="","",U1042 * T1042)</f>
        <v/>
      </c>
      <c r="Z1042" s="34">
        <f>IF(U1042="","",X1042-V1042-Y1042)</f>
        <v/>
      </c>
    </row>
    <row r="1043">
      <c r="A1043" s="25" t="n">
        <v>1039</v>
      </c>
      <c r="B1043" s="26">
        <f>_xlfn.XLOOKUP(C1043,purchase!C:C,pcon!B:B,"")</f>
        <v/>
      </c>
      <c r="C1043" s="4" t="n"/>
      <c r="D1043" s="29">
        <f>_xlfn.XLOOKUP(C1043,purchase!C:C,pcon!D:D,"")</f>
        <v/>
      </c>
      <c r="E1043" s="29">
        <f>_xlfn.XLOOKUP(C1043,purchase!C:C,pcon!E:E,"")</f>
        <v/>
      </c>
      <c r="F1043" s="4" t="n"/>
      <c r="G1043" s="27" t="n"/>
      <c r="H1043" s="28" t="n"/>
      <c r="I1043" s="4" t="n"/>
      <c r="J1043" s="4" t="n"/>
      <c r="K1043" s="4" t="n"/>
      <c r="L1043" s="30">
        <f>IF(J1043="","",J1043-K1043)</f>
        <v/>
      </c>
      <c r="M1043" s="4" t="n"/>
      <c r="N1043" s="30">
        <f>IF(L1043="","",L1043-M1043)</f>
        <v/>
      </c>
      <c r="O1043" s="31" t="n"/>
      <c r="P1043" s="32">
        <f>IF(O1043="","",N1043 * O1043)</f>
        <v/>
      </c>
      <c r="Q1043" s="10">
        <f>_xlfn.XLOOKUP(C1043,pcon!C:C,pcon!L:L,"")</f>
        <v/>
      </c>
      <c r="R1043" s="98">
        <f>(Q1043 / 80) * (O1043 * 100)</f>
        <v/>
      </c>
      <c r="S1043" s="31" t="n"/>
      <c r="T1043" s="31" t="n"/>
      <c r="U1043" s="33">
        <f>IF(N1043="","",R1043 * N1043)</f>
        <v/>
      </c>
      <c r="V1043" s="4" t="n"/>
      <c r="W1043" s="33">
        <f>IF(S1043&amp;U1043="","",U1043 * S1043)</f>
        <v/>
      </c>
      <c r="X1043" s="33">
        <f>IF(W1043="","",U1043 + W1043)</f>
        <v/>
      </c>
      <c r="Y1043" s="33">
        <f>IF(T1043="","",U1043 * T1043)</f>
        <v/>
      </c>
      <c r="Z1043" s="34">
        <f>IF(U1043="","",X1043-V1043-Y1043)</f>
        <v/>
      </c>
    </row>
    <row r="1044">
      <c r="A1044" s="25" t="n">
        <v>1040</v>
      </c>
      <c r="B1044" s="26">
        <f>_xlfn.XLOOKUP(C1044,purchase!C:C,pcon!B:B,"")</f>
        <v/>
      </c>
      <c r="C1044" s="4" t="n"/>
      <c r="D1044" s="29">
        <f>_xlfn.XLOOKUP(C1044,purchase!C:C,pcon!D:D,"")</f>
        <v/>
      </c>
      <c r="E1044" s="29">
        <f>_xlfn.XLOOKUP(C1044,purchase!C:C,pcon!E:E,"")</f>
        <v/>
      </c>
      <c r="F1044" s="4" t="n"/>
      <c r="G1044" s="27" t="n"/>
      <c r="H1044" s="28" t="n"/>
      <c r="I1044" s="4" t="n"/>
      <c r="J1044" s="4" t="n"/>
      <c r="K1044" s="4" t="n"/>
      <c r="L1044" s="30">
        <f>IF(J1044="","",J1044-K1044)</f>
        <v/>
      </c>
      <c r="M1044" s="4" t="n"/>
      <c r="N1044" s="30">
        <f>IF(L1044="","",L1044-M1044)</f>
        <v/>
      </c>
      <c r="O1044" s="31" t="n"/>
      <c r="P1044" s="32">
        <f>IF(O1044="","",N1044 * O1044)</f>
        <v/>
      </c>
      <c r="Q1044" s="10">
        <f>_xlfn.XLOOKUP(C1044,pcon!C:C,pcon!L:L,"")</f>
        <v/>
      </c>
      <c r="R1044" s="98">
        <f>(Q1044 / 80) * (O1044 * 100)</f>
        <v/>
      </c>
      <c r="S1044" s="31" t="n"/>
      <c r="T1044" s="31" t="n"/>
      <c r="U1044" s="33">
        <f>IF(N1044="","",R1044 * N1044)</f>
        <v/>
      </c>
      <c r="V1044" s="4" t="n"/>
      <c r="W1044" s="33">
        <f>IF(S1044&amp;U1044="","",U1044 * S1044)</f>
        <v/>
      </c>
      <c r="X1044" s="33">
        <f>IF(W1044="","",U1044 + W1044)</f>
        <v/>
      </c>
      <c r="Y1044" s="33">
        <f>IF(T1044="","",U1044 * T1044)</f>
        <v/>
      </c>
      <c r="Z1044" s="34">
        <f>IF(U1044="","",X1044-V1044-Y1044)</f>
        <v/>
      </c>
    </row>
    <row r="1045">
      <c r="A1045" s="25" t="n">
        <v>1041</v>
      </c>
      <c r="B1045" s="26">
        <f>_xlfn.XLOOKUP(C1045,purchase!C:C,pcon!B:B,"")</f>
        <v/>
      </c>
      <c r="C1045" s="4" t="n"/>
      <c r="D1045" s="29">
        <f>_xlfn.XLOOKUP(C1045,purchase!C:C,pcon!D:D,"")</f>
        <v/>
      </c>
      <c r="E1045" s="29">
        <f>_xlfn.XLOOKUP(C1045,purchase!C:C,pcon!E:E,"")</f>
        <v/>
      </c>
      <c r="F1045" s="4" t="n"/>
      <c r="G1045" s="27" t="n"/>
      <c r="H1045" s="28" t="n"/>
      <c r="I1045" s="4" t="n"/>
      <c r="J1045" s="4" t="n"/>
      <c r="K1045" s="4" t="n"/>
      <c r="L1045" s="30">
        <f>IF(J1045="","",J1045-K1045)</f>
        <v/>
      </c>
      <c r="M1045" s="4" t="n"/>
      <c r="N1045" s="30">
        <f>IF(L1045="","",L1045-M1045)</f>
        <v/>
      </c>
      <c r="O1045" s="31" t="n"/>
      <c r="P1045" s="32">
        <f>IF(O1045="","",N1045 * O1045)</f>
        <v/>
      </c>
      <c r="Q1045" s="10">
        <f>_xlfn.XLOOKUP(C1045,pcon!C:C,pcon!L:L,"")</f>
        <v/>
      </c>
      <c r="R1045" s="98">
        <f>(Q1045 / 80) * (O1045 * 100)</f>
        <v/>
      </c>
      <c r="S1045" s="31" t="n"/>
      <c r="T1045" s="31" t="n"/>
      <c r="U1045" s="33">
        <f>IF(N1045="","",R1045 * N1045)</f>
        <v/>
      </c>
      <c r="V1045" s="4" t="n"/>
      <c r="W1045" s="33">
        <f>IF(S1045&amp;U1045="","",U1045 * S1045)</f>
        <v/>
      </c>
      <c r="X1045" s="33">
        <f>IF(W1045="","",U1045 + W1045)</f>
        <v/>
      </c>
      <c r="Y1045" s="33">
        <f>IF(T1045="","",U1045 * T1045)</f>
        <v/>
      </c>
      <c r="Z1045" s="34">
        <f>IF(U1045="","",X1045-V1045-Y1045)</f>
        <v/>
      </c>
    </row>
    <row r="1046">
      <c r="A1046" s="25" t="n">
        <v>1042</v>
      </c>
      <c r="B1046" s="26">
        <f>_xlfn.XLOOKUP(C1046,purchase!C:C,pcon!B:B,"")</f>
        <v/>
      </c>
      <c r="C1046" s="4" t="n"/>
      <c r="D1046" s="29">
        <f>_xlfn.XLOOKUP(C1046,purchase!C:C,pcon!D:D,"")</f>
        <v/>
      </c>
      <c r="E1046" s="29">
        <f>_xlfn.XLOOKUP(C1046,purchase!C:C,pcon!E:E,"")</f>
        <v/>
      </c>
      <c r="F1046" s="4" t="n"/>
      <c r="G1046" s="27" t="n"/>
      <c r="H1046" s="28" t="n"/>
      <c r="I1046" s="4" t="n"/>
      <c r="J1046" s="4" t="n"/>
      <c r="K1046" s="4" t="n"/>
      <c r="L1046" s="30">
        <f>IF(J1046="","",J1046-K1046)</f>
        <v/>
      </c>
      <c r="M1046" s="4" t="n"/>
      <c r="N1046" s="30">
        <f>IF(L1046="","",L1046-M1046)</f>
        <v/>
      </c>
      <c r="O1046" s="31" t="n"/>
      <c r="P1046" s="32">
        <f>IF(O1046="","",N1046 * O1046)</f>
        <v/>
      </c>
      <c r="Q1046" s="10">
        <f>_xlfn.XLOOKUP(C1046,pcon!C:C,pcon!L:L,"")</f>
        <v/>
      </c>
      <c r="R1046" s="98">
        <f>(Q1046 / 80) * (O1046 * 100)</f>
        <v/>
      </c>
      <c r="S1046" s="31" t="n"/>
      <c r="T1046" s="31" t="n"/>
      <c r="U1046" s="33">
        <f>IF(N1046="","",R1046 * N1046)</f>
        <v/>
      </c>
      <c r="V1046" s="4" t="n"/>
      <c r="W1046" s="33">
        <f>IF(S1046&amp;U1046="","",U1046 * S1046)</f>
        <v/>
      </c>
      <c r="X1046" s="33">
        <f>IF(W1046="","",U1046 + W1046)</f>
        <v/>
      </c>
      <c r="Y1046" s="33">
        <f>IF(T1046="","",U1046 * T1046)</f>
        <v/>
      </c>
      <c r="Z1046" s="34">
        <f>IF(U1046="","",X1046-V1046-Y1046)</f>
        <v/>
      </c>
    </row>
    <row r="1047">
      <c r="A1047" s="25" t="n">
        <v>1043</v>
      </c>
      <c r="B1047" s="26">
        <f>_xlfn.XLOOKUP(C1047,purchase!C:C,pcon!B:B,"")</f>
        <v/>
      </c>
      <c r="C1047" s="4" t="n"/>
      <c r="D1047" s="29">
        <f>_xlfn.XLOOKUP(C1047,purchase!C:C,pcon!D:D,"")</f>
        <v/>
      </c>
      <c r="E1047" s="29">
        <f>_xlfn.XLOOKUP(C1047,purchase!C:C,pcon!E:E,"")</f>
        <v/>
      </c>
      <c r="F1047" s="4" t="n"/>
      <c r="G1047" s="27" t="n"/>
      <c r="H1047" s="28" t="n"/>
      <c r="I1047" s="4" t="n"/>
      <c r="J1047" s="4" t="n"/>
      <c r="K1047" s="4" t="n"/>
      <c r="L1047" s="30">
        <f>IF(J1047="","",J1047-K1047)</f>
        <v/>
      </c>
      <c r="M1047" s="4" t="n"/>
      <c r="N1047" s="30">
        <f>IF(L1047="","",L1047-M1047)</f>
        <v/>
      </c>
      <c r="O1047" s="31" t="n"/>
      <c r="P1047" s="32">
        <f>IF(O1047="","",N1047 * O1047)</f>
        <v/>
      </c>
      <c r="Q1047" s="10">
        <f>_xlfn.XLOOKUP(C1047,pcon!C:C,pcon!L:L,"")</f>
        <v/>
      </c>
      <c r="R1047" s="98">
        <f>(Q1047 / 80) * (O1047 * 100)</f>
        <v/>
      </c>
      <c r="S1047" s="31" t="n"/>
      <c r="T1047" s="31" t="n"/>
      <c r="U1047" s="33">
        <f>IF(N1047="","",R1047 * N1047)</f>
        <v/>
      </c>
      <c r="V1047" s="4" t="n"/>
      <c r="W1047" s="33">
        <f>IF(S1047&amp;U1047="","",U1047 * S1047)</f>
        <v/>
      </c>
      <c r="X1047" s="33">
        <f>IF(W1047="","",U1047 + W1047)</f>
        <v/>
      </c>
      <c r="Y1047" s="33">
        <f>IF(T1047="","",U1047 * T1047)</f>
        <v/>
      </c>
      <c r="Z1047" s="34">
        <f>IF(U1047="","",X1047-V1047-Y1047)</f>
        <v/>
      </c>
    </row>
    <row r="1048">
      <c r="A1048" s="25" t="n">
        <v>1044</v>
      </c>
      <c r="B1048" s="26">
        <f>_xlfn.XLOOKUP(C1048,purchase!C:C,pcon!B:B,"")</f>
        <v/>
      </c>
      <c r="C1048" s="4" t="n"/>
      <c r="D1048" s="29">
        <f>_xlfn.XLOOKUP(C1048,purchase!C:C,pcon!D:D,"")</f>
        <v/>
      </c>
      <c r="E1048" s="29">
        <f>_xlfn.XLOOKUP(C1048,purchase!C:C,pcon!E:E,"")</f>
        <v/>
      </c>
      <c r="F1048" s="4" t="n"/>
      <c r="G1048" s="27" t="n"/>
      <c r="H1048" s="28" t="n"/>
      <c r="I1048" s="4" t="n"/>
      <c r="J1048" s="4" t="n"/>
      <c r="K1048" s="4" t="n"/>
      <c r="L1048" s="30">
        <f>IF(J1048="","",J1048-K1048)</f>
        <v/>
      </c>
      <c r="M1048" s="4" t="n"/>
      <c r="N1048" s="30">
        <f>IF(L1048="","",L1048-M1048)</f>
        <v/>
      </c>
      <c r="O1048" s="31" t="n"/>
      <c r="P1048" s="32">
        <f>IF(O1048="","",N1048 * O1048)</f>
        <v/>
      </c>
      <c r="Q1048" s="10">
        <f>_xlfn.XLOOKUP(C1048,pcon!C:C,pcon!L:L,"")</f>
        <v/>
      </c>
      <c r="R1048" s="98">
        <f>(Q1048 / 80) * (O1048 * 100)</f>
        <v/>
      </c>
      <c r="S1048" s="31" t="n"/>
      <c r="T1048" s="31" t="n"/>
      <c r="U1048" s="33">
        <f>IF(N1048="","",R1048 * N1048)</f>
        <v/>
      </c>
      <c r="V1048" s="4" t="n"/>
      <c r="W1048" s="33">
        <f>IF(S1048&amp;U1048="","",U1048 * S1048)</f>
        <v/>
      </c>
      <c r="X1048" s="33">
        <f>IF(W1048="","",U1048 + W1048)</f>
        <v/>
      </c>
      <c r="Y1048" s="33">
        <f>IF(T1048="","",U1048 * T1048)</f>
        <v/>
      </c>
      <c r="Z1048" s="34">
        <f>IF(U1048="","",X1048-V1048-Y1048)</f>
        <v/>
      </c>
    </row>
    <row r="1049">
      <c r="A1049" s="25" t="n">
        <v>1045</v>
      </c>
      <c r="B1049" s="26">
        <f>_xlfn.XLOOKUP(C1049,purchase!C:C,pcon!B:B,"")</f>
        <v/>
      </c>
      <c r="C1049" s="4" t="n"/>
      <c r="D1049" s="29">
        <f>_xlfn.XLOOKUP(C1049,purchase!C:C,pcon!D:D,"")</f>
        <v/>
      </c>
      <c r="E1049" s="29">
        <f>_xlfn.XLOOKUP(C1049,purchase!C:C,pcon!E:E,"")</f>
        <v/>
      </c>
      <c r="F1049" s="4" t="n"/>
      <c r="G1049" s="27" t="n"/>
      <c r="H1049" s="28" t="n"/>
      <c r="I1049" s="4" t="n"/>
      <c r="J1049" s="4" t="n"/>
      <c r="K1049" s="4" t="n"/>
      <c r="L1049" s="30">
        <f>IF(J1049="","",J1049-K1049)</f>
        <v/>
      </c>
      <c r="M1049" s="4" t="n"/>
      <c r="N1049" s="30">
        <f>IF(L1049="","",L1049-M1049)</f>
        <v/>
      </c>
      <c r="O1049" s="31" t="n"/>
      <c r="P1049" s="32">
        <f>IF(O1049="","",N1049 * O1049)</f>
        <v/>
      </c>
      <c r="Q1049" s="10">
        <f>_xlfn.XLOOKUP(C1049,pcon!C:C,pcon!L:L,"")</f>
        <v/>
      </c>
      <c r="R1049" s="98">
        <f>(Q1049 / 80) * (O1049 * 100)</f>
        <v/>
      </c>
      <c r="S1049" s="31" t="n"/>
      <c r="T1049" s="31" t="n"/>
      <c r="U1049" s="33">
        <f>IF(N1049="","",R1049 * N1049)</f>
        <v/>
      </c>
      <c r="V1049" s="4" t="n"/>
      <c r="W1049" s="33">
        <f>IF(S1049&amp;U1049="","",U1049 * S1049)</f>
        <v/>
      </c>
      <c r="X1049" s="33">
        <f>IF(W1049="","",U1049 + W1049)</f>
        <v/>
      </c>
      <c r="Y1049" s="33">
        <f>IF(T1049="","",U1049 * T1049)</f>
        <v/>
      </c>
      <c r="Z1049" s="34">
        <f>IF(U1049="","",X1049-V1049-Y1049)</f>
        <v/>
      </c>
    </row>
    <row r="1050">
      <c r="A1050" s="25" t="n">
        <v>1046</v>
      </c>
      <c r="B1050" s="26">
        <f>_xlfn.XLOOKUP(C1050,purchase!C:C,pcon!B:B,"")</f>
        <v/>
      </c>
      <c r="C1050" s="4" t="n"/>
      <c r="D1050" s="29">
        <f>_xlfn.XLOOKUP(C1050,purchase!C:C,pcon!D:D,"")</f>
        <v/>
      </c>
      <c r="E1050" s="29">
        <f>_xlfn.XLOOKUP(C1050,purchase!C:C,pcon!E:E,"")</f>
        <v/>
      </c>
      <c r="F1050" s="4" t="n"/>
      <c r="G1050" s="27" t="n"/>
      <c r="H1050" s="28" t="n"/>
      <c r="I1050" s="4" t="n"/>
      <c r="J1050" s="4" t="n"/>
      <c r="K1050" s="4" t="n"/>
      <c r="L1050" s="30">
        <f>IF(J1050="","",J1050-K1050)</f>
        <v/>
      </c>
      <c r="M1050" s="4" t="n"/>
      <c r="N1050" s="30">
        <f>IF(L1050="","",L1050-M1050)</f>
        <v/>
      </c>
      <c r="O1050" s="31" t="n"/>
      <c r="P1050" s="32">
        <f>IF(O1050="","",N1050 * O1050)</f>
        <v/>
      </c>
      <c r="Q1050" s="10">
        <f>_xlfn.XLOOKUP(C1050,pcon!C:C,pcon!L:L,"")</f>
        <v/>
      </c>
      <c r="R1050" s="98">
        <f>(Q1050 / 80) * (O1050 * 100)</f>
        <v/>
      </c>
      <c r="S1050" s="31" t="n"/>
      <c r="T1050" s="31" t="n"/>
      <c r="U1050" s="33">
        <f>IF(N1050="","",R1050 * N1050)</f>
        <v/>
      </c>
      <c r="V1050" s="4" t="n"/>
      <c r="W1050" s="33">
        <f>IF(S1050&amp;U1050="","",U1050 * S1050)</f>
        <v/>
      </c>
      <c r="X1050" s="33">
        <f>IF(W1050="","",U1050 + W1050)</f>
        <v/>
      </c>
      <c r="Y1050" s="33">
        <f>IF(T1050="","",U1050 * T1050)</f>
        <v/>
      </c>
      <c r="Z1050" s="34">
        <f>IF(U1050="","",X1050-V1050-Y1050)</f>
        <v/>
      </c>
    </row>
    <row r="1051">
      <c r="A1051" s="25" t="n">
        <v>1047</v>
      </c>
      <c r="B1051" s="26">
        <f>_xlfn.XLOOKUP(C1051,purchase!C:C,pcon!B:B,"")</f>
        <v/>
      </c>
      <c r="C1051" s="4" t="n"/>
      <c r="D1051" s="29">
        <f>_xlfn.XLOOKUP(C1051,purchase!C:C,pcon!D:D,"")</f>
        <v/>
      </c>
      <c r="E1051" s="29">
        <f>_xlfn.XLOOKUP(C1051,purchase!C:C,pcon!E:E,"")</f>
        <v/>
      </c>
      <c r="F1051" s="4" t="n"/>
      <c r="G1051" s="27" t="n"/>
      <c r="H1051" s="28" t="n"/>
      <c r="I1051" s="4" t="n"/>
      <c r="J1051" s="4" t="n"/>
      <c r="K1051" s="4" t="n"/>
      <c r="L1051" s="30">
        <f>IF(J1051="","",J1051-K1051)</f>
        <v/>
      </c>
      <c r="M1051" s="4" t="n"/>
      <c r="N1051" s="30">
        <f>IF(L1051="","",L1051-M1051)</f>
        <v/>
      </c>
      <c r="O1051" s="31" t="n"/>
      <c r="P1051" s="32">
        <f>IF(O1051="","",N1051 * O1051)</f>
        <v/>
      </c>
      <c r="Q1051" s="10">
        <f>_xlfn.XLOOKUP(C1051,pcon!C:C,pcon!L:L,"")</f>
        <v/>
      </c>
      <c r="R1051" s="98">
        <f>(Q1051 / 80) * (O1051 * 100)</f>
        <v/>
      </c>
      <c r="S1051" s="31" t="n"/>
      <c r="T1051" s="31" t="n"/>
      <c r="U1051" s="33">
        <f>IF(N1051="","",R1051 * N1051)</f>
        <v/>
      </c>
      <c r="V1051" s="4" t="n"/>
      <c r="W1051" s="33">
        <f>IF(S1051&amp;U1051="","",U1051 * S1051)</f>
        <v/>
      </c>
      <c r="X1051" s="33">
        <f>IF(W1051="","",U1051 + W1051)</f>
        <v/>
      </c>
      <c r="Y1051" s="33">
        <f>IF(T1051="","",U1051 * T1051)</f>
        <v/>
      </c>
      <c r="Z1051" s="34">
        <f>IF(U1051="","",X1051-V1051-Y1051)</f>
        <v/>
      </c>
    </row>
    <row r="1052">
      <c r="A1052" s="25" t="n">
        <v>1048</v>
      </c>
      <c r="B1052" s="26">
        <f>_xlfn.XLOOKUP(C1052,purchase!C:C,pcon!B:B,"")</f>
        <v/>
      </c>
      <c r="C1052" s="4" t="n"/>
      <c r="D1052" s="29">
        <f>_xlfn.XLOOKUP(C1052,purchase!C:C,pcon!D:D,"")</f>
        <v/>
      </c>
      <c r="E1052" s="29">
        <f>_xlfn.XLOOKUP(C1052,purchase!C:C,pcon!E:E,"")</f>
        <v/>
      </c>
      <c r="F1052" s="4" t="n"/>
      <c r="G1052" s="27" t="n"/>
      <c r="H1052" s="28" t="n"/>
      <c r="I1052" s="4" t="n"/>
      <c r="J1052" s="4" t="n"/>
      <c r="K1052" s="4" t="n"/>
      <c r="L1052" s="30">
        <f>IF(J1052="","",J1052-K1052)</f>
        <v/>
      </c>
      <c r="M1052" s="4" t="n"/>
      <c r="N1052" s="30">
        <f>IF(L1052="","",L1052-M1052)</f>
        <v/>
      </c>
      <c r="O1052" s="31" t="n"/>
      <c r="P1052" s="32">
        <f>IF(O1052="","",N1052 * O1052)</f>
        <v/>
      </c>
      <c r="Q1052" s="10">
        <f>_xlfn.XLOOKUP(C1052,pcon!C:C,pcon!L:L,"")</f>
        <v/>
      </c>
      <c r="R1052" s="98">
        <f>(Q1052 / 80) * (O1052 * 100)</f>
        <v/>
      </c>
      <c r="S1052" s="31" t="n"/>
      <c r="T1052" s="31" t="n"/>
      <c r="U1052" s="33">
        <f>IF(N1052="","",R1052 * N1052)</f>
        <v/>
      </c>
      <c r="V1052" s="4" t="n"/>
      <c r="W1052" s="33">
        <f>IF(S1052&amp;U1052="","",U1052 * S1052)</f>
        <v/>
      </c>
      <c r="X1052" s="33">
        <f>IF(W1052="","",U1052 + W1052)</f>
        <v/>
      </c>
      <c r="Y1052" s="33">
        <f>IF(T1052="","",U1052 * T1052)</f>
        <v/>
      </c>
      <c r="Z1052" s="34">
        <f>IF(U1052="","",X1052-V1052-Y1052)</f>
        <v/>
      </c>
    </row>
    <row r="1053">
      <c r="A1053" s="25" t="n">
        <v>1049</v>
      </c>
      <c r="B1053" s="26">
        <f>_xlfn.XLOOKUP(C1053,purchase!C:C,pcon!B:B,"")</f>
        <v/>
      </c>
      <c r="C1053" s="4" t="n"/>
      <c r="D1053" s="29">
        <f>_xlfn.XLOOKUP(C1053,purchase!C:C,pcon!D:D,"")</f>
        <v/>
      </c>
      <c r="E1053" s="29">
        <f>_xlfn.XLOOKUP(C1053,purchase!C:C,pcon!E:E,"")</f>
        <v/>
      </c>
      <c r="F1053" s="4" t="n"/>
      <c r="G1053" s="27" t="n"/>
      <c r="H1053" s="28" t="n"/>
      <c r="I1053" s="4" t="n"/>
      <c r="J1053" s="4" t="n"/>
      <c r="K1053" s="4" t="n"/>
      <c r="L1053" s="30">
        <f>IF(J1053="","",J1053-K1053)</f>
        <v/>
      </c>
      <c r="M1053" s="4" t="n"/>
      <c r="N1053" s="30">
        <f>IF(L1053="","",L1053-M1053)</f>
        <v/>
      </c>
      <c r="O1053" s="31" t="n"/>
      <c r="P1053" s="32">
        <f>IF(O1053="","",N1053 * O1053)</f>
        <v/>
      </c>
      <c r="Q1053" s="10">
        <f>_xlfn.XLOOKUP(C1053,pcon!C:C,pcon!L:L,"")</f>
        <v/>
      </c>
      <c r="R1053" s="98">
        <f>(Q1053 / 80) * (O1053 * 100)</f>
        <v/>
      </c>
      <c r="S1053" s="31" t="n"/>
      <c r="T1053" s="31" t="n"/>
      <c r="U1053" s="33">
        <f>IF(N1053="","",R1053 * N1053)</f>
        <v/>
      </c>
      <c r="V1053" s="4" t="n"/>
      <c r="W1053" s="33">
        <f>IF(S1053&amp;U1053="","",U1053 * S1053)</f>
        <v/>
      </c>
      <c r="X1053" s="33">
        <f>IF(W1053="","",U1053 + W1053)</f>
        <v/>
      </c>
      <c r="Y1053" s="33">
        <f>IF(T1053="","",U1053 * T1053)</f>
        <v/>
      </c>
      <c r="Z1053" s="34">
        <f>IF(U1053="","",X1053-V1053-Y1053)</f>
        <v/>
      </c>
    </row>
    <row r="1054">
      <c r="A1054" s="25" t="n">
        <v>1050</v>
      </c>
      <c r="B1054" s="26">
        <f>_xlfn.XLOOKUP(C1054,purchase!C:C,pcon!B:B,"")</f>
        <v/>
      </c>
      <c r="C1054" s="4" t="n"/>
      <c r="D1054" s="29">
        <f>_xlfn.XLOOKUP(C1054,purchase!C:C,pcon!D:D,"")</f>
        <v/>
      </c>
      <c r="E1054" s="29">
        <f>_xlfn.XLOOKUP(C1054,purchase!C:C,pcon!E:E,"")</f>
        <v/>
      </c>
      <c r="F1054" s="4" t="n"/>
      <c r="G1054" s="27" t="n"/>
      <c r="H1054" s="28" t="n"/>
      <c r="I1054" s="4" t="n"/>
      <c r="J1054" s="4" t="n"/>
      <c r="K1054" s="4" t="n"/>
      <c r="L1054" s="30">
        <f>IF(J1054="","",J1054-K1054)</f>
        <v/>
      </c>
      <c r="M1054" s="4" t="n"/>
      <c r="N1054" s="30">
        <f>IF(L1054="","",L1054-M1054)</f>
        <v/>
      </c>
      <c r="O1054" s="31" t="n"/>
      <c r="P1054" s="32">
        <f>IF(O1054="","",N1054 * O1054)</f>
        <v/>
      </c>
      <c r="Q1054" s="10">
        <f>_xlfn.XLOOKUP(C1054,pcon!C:C,pcon!L:L,"")</f>
        <v/>
      </c>
      <c r="R1054" s="98">
        <f>(Q1054 / 80) * (O1054 * 100)</f>
        <v/>
      </c>
      <c r="S1054" s="31" t="n"/>
      <c r="T1054" s="31" t="n"/>
      <c r="U1054" s="33">
        <f>IF(N1054="","",R1054 * N1054)</f>
        <v/>
      </c>
      <c r="V1054" s="4" t="n"/>
      <c r="W1054" s="33">
        <f>IF(S1054&amp;U1054="","",U1054 * S1054)</f>
        <v/>
      </c>
      <c r="X1054" s="33">
        <f>IF(W1054="","",U1054 + W1054)</f>
        <v/>
      </c>
      <c r="Y1054" s="33">
        <f>IF(T1054="","",U1054 * T1054)</f>
        <v/>
      </c>
      <c r="Z1054" s="34">
        <f>IF(U1054="","",X1054-V1054-Y1054)</f>
        <v/>
      </c>
    </row>
    <row r="1055">
      <c r="A1055" s="25" t="n">
        <v>1051</v>
      </c>
      <c r="B1055" s="26">
        <f>_xlfn.XLOOKUP(C1055,purchase!C:C,pcon!B:B,"")</f>
        <v/>
      </c>
      <c r="C1055" s="4" t="n"/>
      <c r="D1055" s="29">
        <f>_xlfn.XLOOKUP(C1055,purchase!C:C,pcon!D:D,"")</f>
        <v/>
      </c>
      <c r="E1055" s="29">
        <f>_xlfn.XLOOKUP(C1055,purchase!C:C,pcon!E:E,"")</f>
        <v/>
      </c>
      <c r="F1055" s="4" t="n"/>
      <c r="G1055" s="27" t="n"/>
      <c r="H1055" s="28" t="n"/>
      <c r="I1055" s="4" t="n"/>
      <c r="J1055" s="4" t="n"/>
      <c r="K1055" s="4" t="n"/>
      <c r="L1055" s="30">
        <f>IF(J1055="","",J1055-K1055)</f>
        <v/>
      </c>
      <c r="M1055" s="4" t="n"/>
      <c r="N1055" s="30">
        <f>IF(L1055="","",L1055-M1055)</f>
        <v/>
      </c>
      <c r="O1055" s="31" t="n"/>
      <c r="P1055" s="32">
        <f>IF(O1055="","",N1055 * O1055)</f>
        <v/>
      </c>
      <c r="Q1055" s="10">
        <f>_xlfn.XLOOKUP(C1055,pcon!C:C,pcon!L:L,"")</f>
        <v/>
      </c>
      <c r="R1055" s="98">
        <f>(Q1055 / 80) * (O1055 * 100)</f>
        <v/>
      </c>
      <c r="S1055" s="31" t="n"/>
      <c r="T1055" s="31" t="n"/>
      <c r="U1055" s="33">
        <f>IF(N1055="","",R1055 * N1055)</f>
        <v/>
      </c>
      <c r="V1055" s="4" t="n"/>
      <c r="W1055" s="33">
        <f>IF(S1055&amp;U1055="","",U1055 * S1055)</f>
        <v/>
      </c>
      <c r="X1055" s="33">
        <f>IF(W1055="","",U1055 + W1055)</f>
        <v/>
      </c>
      <c r="Y1055" s="33">
        <f>IF(T1055="","",U1055 * T1055)</f>
        <v/>
      </c>
      <c r="Z1055" s="34">
        <f>IF(U1055="","",X1055-V1055-Y1055)</f>
        <v/>
      </c>
    </row>
    <row r="1056">
      <c r="A1056" s="25" t="n">
        <v>1052</v>
      </c>
      <c r="B1056" s="26">
        <f>_xlfn.XLOOKUP(C1056,purchase!C:C,pcon!B:B,"")</f>
        <v/>
      </c>
      <c r="C1056" s="4" t="n"/>
      <c r="D1056" s="29">
        <f>_xlfn.XLOOKUP(C1056,purchase!C:C,pcon!D:D,"")</f>
        <v/>
      </c>
      <c r="E1056" s="29">
        <f>_xlfn.XLOOKUP(C1056,purchase!C:C,pcon!E:E,"")</f>
        <v/>
      </c>
      <c r="F1056" s="4" t="n"/>
      <c r="G1056" s="27" t="n"/>
      <c r="H1056" s="28" t="n"/>
      <c r="I1056" s="4" t="n"/>
      <c r="J1056" s="4" t="n"/>
      <c r="K1056" s="4" t="n"/>
      <c r="L1056" s="30">
        <f>IF(J1056="","",J1056-K1056)</f>
        <v/>
      </c>
      <c r="M1056" s="4" t="n"/>
      <c r="N1056" s="30">
        <f>IF(L1056="","",L1056-M1056)</f>
        <v/>
      </c>
      <c r="O1056" s="31" t="n"/>
      <c r="P1056" s="32">
        <f>IF(O1056="","",N1056 * O1056)</f>
        <v/>
      </c>
      <c r="Q1056" s="10">
        <f>_xlfn.XLOOKUP(C1056,pcon!C:C,pcon!L:L,"")</f>
        <v/>
      </c>
      <c r="R1056" s="98">
        <f>(Q1056 / 80) * (O1056 * 100)</f>
        <v/>
      </c>
      <c r="S1056" s="31" t="n"/>
      <c r="T1056" s="31" t="n"/>
      <c r="U1056" s="33">
        <f>IF(N1056="","",R1056 * N1056)</f>
        <v/>
      </c>
      <c r="V1056" s="4" t="n"/>
      <c r="W1056" s="33">
        <f>IF(S1056&amp;U1056="","",U1056 * S1056)</f>
        <v/>
      </c>
      <c r="X1056" s="33">
        <f>IF(W1056="","",U1056 + W1056)</f>
        <v/>
      </c>
      <c r="Y1056" s="33">
        <f>IF(T1056="","",U1056 * T1056)</f>
        <v/>
      </c>
      <c r="Z1056" s="34">
        <f>IF(U1056="","",X1056-V1056-Y1056)</f>
        <v/>
      </c>
    </row>
    <row r="1057">
      <c r="A1057" s="25" t="n">
        <v>1053</v>
      </c>
      <c r="B1057" s="26">
        <f>_xlfn.XLOOKUP(C1057,purchase!C:C,pcon!B:B,"")</f>
        <v/>
      </c>
      <c r="C1057" s="4" t="n"/>
      <c r="D1057" s="29">
        <f>_xlfn.XLOOKUP(C1057,purchase!C:C,pcon!D:D,"")</f>
        <v/>
      </c>
      <c r="E1057" s="29">
        <f>_xlfn.XLOOKUP(C1057,purchase!C:C,pcon!E:E,"")</f>
        <v/>
      </c>
      <c r="F1057" s="4" t="n"/>
      <c r="G1057" s="27" t="n"/>
      <c r="H1057" s="28" t="n"/>
      <c r="I1057" s="4" t="n"/>
      <c r="J1057" s="4" t="n"/>
      <c r="K1057" s="4" t="n"/>
      <c r="L1057" s="30">
        <f>IF(J1057="","",J1057-K1057)</f>
        <v/>
      </c>
      <c r="M1057" s="4" t="n"/>
      <c r="N1057" s="30">
        <f>IF(L1057="","",L1057-M1057)</f>
        <v/>
      </c>
      <c r="O1057" s="31" t="n"/>
      <c r="P1057" s="32">
        <f>IF(O1057="","",N1057 * O1057)</f>
        <v/>
      </c>
      <c r="Q1057" s="10">
        <f>_xlfn.XLOOKUP(C1057,pcon!C:C,pcon!L:L,"")</f>
        <v/>
      </c>
      <c r="R1057" s="98">
        <f>(Q1057 / 80) * (O1057 * 100)</f>
        <v/>
      </c>
      <c r="S1057" s="31" t="n"/>
      <c r="T1057" s="31" t="n"/>
      <c r="U1057" s="33">
        <f>IF(N1057="","",R1057 * N1057)</f>
        <v/>
      </c>
      <c r="V1057" s="4" t="n"/>
      <c r="W1057" s="33">
        <f>IF(S1057&amp;U1057="","",U1057 * S1057)</f>
        <v/>
      </c>
      <c r="X1057" s="33">
        <f>IF(W1057="","",U1057 + W1057)</f>
        <v/>
      </c>
      <c r="Y1057" s="33">
        <f>IF(T1057="","",U1057 * T1057)</f>
        <v/>
      </c>
      <c r="Z1057" s="34">
        <f>IF(U1057="","",X1057-V1057-Y1057)</f>
        <v/>
      </c>
    </row>
    <row r="1058">
      <c r="A1058" s="25" t="n">
        <v>1054</v>
      </c>
      <c r="B1058" s="26">
        <f>_xlfn.XLOOKUP(C1058,purchase!C:C,pcon!B:B,"")</f>
        <v/>
      </c>
      <c r="C1058" s="4" t="n"/>
      <c r="D1058" s="29">
        <f>_xlfn.XLOOKUP(C1058,purchase!C:C,pcon!D:D,"")</f>
        <v/>
      </c>
      <c r="E1058" s="29">
        <f>_xlfn.XLOOKUP(C1058,purchase!C:C,pcon!E:E,"")</f>
        <v/>
      </c>
      <c r="F1058" s="4" t="n"/>
      <c r="G1058" s="27" t="n"/>
      <c r="H1058" s="28" t="n"/>
      <c r="I1058" s="4" t="n"/>
      <c r="J1058" s="4" t="n"/>
      <c r="K1058" s="4" t="n"/>
      <c r="L1058" s="30">
        <f>IF(J1058="","",J1058-K1058)</f>
        <v/>
      </c>
      <c r="M1058" s="4" t="n"/>
      <c r="N1058" s="30">
        <f>IF(L1058="","",L1058-M1058)</f>
        <v/>
      </c>
      <c r="O1058" s="31" t="n"/>
      <c r="P1058" s="32">
        <f>IF(O1058="","",N1058 * O1058)</f>
        <v/>
      </c>
      <c r="Q1058" s="10">
        <f>_xlfn.XLOOKUP(C1058,pcon!C:C,pcon!L:L,"")</f>
        <v/>
      </c>
      <c r="R1058" s="98">
        <f>(Q1058 / 80) * (O1058 * 100)</f>
        <v/>
      </c>
      <c r="S1058" s="31" t="n"/>
      <c r="T1058" s="31" t="n"/>
      <c r="U1058" s="33">
        <f>IF(N1058="","",R1058 * N1058)</f>
        <v/>
      </c>
      <c r="V1058" s="4" t="n"/>
      <c r="W1058" s="33">
        <f>IF(S1058&amp;U1058="","",U1058 * S1058)</f>
        <v/>
      </c>
      <c r="X1058" s="33">
        <f>IF(W1058="","",U1058 + W1058)</f>
        <v/>
      </c>
      <c r="Y1058" s="33">
        <f>IF(T1058="","",U1058 * T1058)</f>
        <v/>
      </c>
      <c r="Z1058" s="34">
        <f>IF(U1058="","",X1058-V1058-Y1058)</f>
        <v/>
      </c>
    </row>
    <row r="1059">
      <c r="A1059" s="25" t="n">
        <v>1055</v>
      </c>
      <c r="B1059" s="26">
        <f>_xlfn.XLOOKUP(C1059,purchase!C:C,pcon!B:B,"")</f>
        <v/>
      </c>
      <c r="C1059" s="4" t="n"/>
      <c r="D1059" s="29">
        <f>_xlfn.XLOOKUP(C1059,purchase!C:C,pcon!D:D,"")</f>
        <v/>
      </c>
      <c r="E1059" s="29">
        <f>_xlfn.XLOOKUP(C1059,purchase!C:C,pcon!E:E,"")</f>
        <v/>
      </c>
      <c r="F1059" s="4" t="n"/>
      <c r="G1059" s="27" t="n"/>
      <c r="H1059" s="28" t="n"/>
      <c r="I1059" s="4" t="n"/>
      <c r="J1059" s="4" t="n"/>
      <c r="K1059" s="4" t="n"/>
      <c r="L1059" s="30">
        <f>IF(J1059="","",J1059-K1059)</f>
        <v/>
      </c>
      <c r="M1059" s="4" t="n"/>
      <c r="N1059" s="30">
        <f>IF(L1059="","",L1059-M1059)</f>
        <v/>
      </c>
      <c r="O1059" s="31" t="n"/>
      <c r="P1059" s="32">
        <f>IF(O1059="","",N1059 * O1059)</f>
        <v/>
      </c>
      <c r="Q1059" s="10">
        <f>_xlfn.XLOOKUP(C1059,pcon!C:C,pcon!L:L,"")</f>
        <v/>
      </c>
      <c r="R1059" s="98">
        <f>(Q1059 / 80) * (O1059 * 100)</f>
        <v/>
      </c>
      <c r="S1059" s="31" t="n"/>
      <c r="T1059" s="31" t="n"/>
      <c r="U1059" s="33">
        <f>IF(N1059="","",R1059 * N1059)</f>
        <v/>
      </c>
      <c r="V1059" s="4" t="n"/>
      <c r="W1059" s="33">
        <f>IF(S1059&amp;U1059="","",U1059 * S1059)</f>
        <v/>
      </c>
      <c r="X1059" s="33">
        <f>IF(W1059="","",U1059 + W1059)</f>
        <v/>
      </c>
      <c r="Y1059" s="33">
        <f>IF(T1059="","",U1059 * T1059)</f>
        <v/>
      </c>
      <c r="Z1059" s="34">
        <f>IF(U1059="","",X1059-V1059-Y1059)</f>
        <v/>
      </c>
    </row>
    <row r="1060">
      <c r="A1060" s="25" t="n">
        <v>1056</v>
      </c>
      <c r="B1060" s="26">
        <f>_xlfn.XLOOKUP(C1060,purchase!C:C,pcon!B:B,"")</f>
        <v/>
      </c>
      <c r="C1060" s="4" t="n"/>
      <c r="D1060" s="29">
        <f>_xlfn.XLOOKUP(C1060,purchase!C:C,pcon!D:D,"")</f>
        <v/>
      </c>
      <c r="E1060" s="29">
        <f>_xlfn.XLOOKUP(C1060,purchase!C:C,pcon!E:E,"")</f>
        <v/>
      </c>
      <c r="F1060" s="4" t="n"/>
      <c r="G1060" s="27" t="n"/>
      <c r="H1060" s="28" t="n"/>
      <c r="I1060" s="4" t="n"/>
      <c r="J1060" s="4" t="n"/>
      <c r="K1060" s="4" t="n"/>
      <c r="L1060" s="30">
        <f>IF(J1060="","",J1060-K1060)</f>
        <v/>
      </c>
      <c r="M1060" s="4" t="n"/>
      <c r="N1060" s="30">
        <f>IF(L1060="","",L1060-M1060)</f>
        <v/>
      </c>
      <c r="O1060" s="31" t="n"/>
      <c r="P1060" s="32">
        <f>IF(O1060="","",N1060 * O1060)</f>
        <v/>
      </c>
      <c r="Q1060" s="10">
        <f>_xlfn.XLOOKUP(C1060,pcon!C:C,pcon!L:L,"")</f>
        <v/>
      </c>
      <c r="R1060" s="98">
        <f>(Q1060 / 80) * (O1060 * 100)</f>
        <v/>
      </c>
      <c r="S1060" s="31" t="n"/>
      <c r="T1060" s="31" t="n"/>
      <c r="U1060" s="33">
        <f>IF(N1060="","",R1060 * N1060)</f>
        <v/>
      </c>
      <c r="V1060" s="4" t="n"/>
      <c r="W1060" s="33">
        <f>IF(S1060&amp;U1060="","",U1060 * S1060)</f>
        <v/>
      </c>
      <c r="X1060" s="33">
        <f>IF(W1060="","",U1060 + W1060)</f>
        <v/>
      </c>
      <c r="Y1060" s="33">
        <f>IF(T1060="","",U1060 * T1060)</f>
        <v/>
      </c>
      <c r="Z1060" s="34">
        <f>IF(U1060="","",X1060-V1060-Y1060)</f>
        <v/>
      </c>
    </row>
    <row r="1061">
      <c r="A1061" s="25" t="n">
        <v>1057</v>
      </c>
      <c r="B1061" s="26">
        <f>_xlfn.XLOOKUP(C1061,purchase!C:C,pcon!B:B,"")</f>
        <v/>
      </c>
      <c r="C1061" s="4" t="n"/>
      <c r="D1061" s="29">
        <f>_xlfn.XLOOKUP(C1061,purchase!C:C,pcon!D:D,"")</f>
        <v/>
      </c>
      <c r="E1061" s="29">
        <f>_xlfn.XLOOKUP(C1061,purchase!C:C,pcon!E:E,"")</f>
        <v/>
      </c>
      <c r="F1061" s="4" t="n"/>
      <c r="G1061" s="27" t="n"/>
      <c r="H1061" s="28" t="n"/>
      <c r="I1061" s="4" t="n"/>
      <c r="J1061" s="4" t="n"/>
      <c r="K1061" s="4" t="n"/>
      <c r="L1061" s="30">
        <f>IF(J1061="","",J1061-K1061)</f>
        <v/>
      </c>
      <c r="M1061" s="4" t="n"/>
      <c r="N1061" s="30">
        <f>IF(L1061="","",L1061-M1061)</f>
        <v/>
      </c>
      <c r="O1061" s="31" t="n"/>
      <c r="P1061" s="32">
        <f>IF(O1061="","",N1061 * O1061)</f>
        <v/>
      </c>
      <c r="Q1061" s="10">
        <f>_xlfn.XLOOKUP(C1061,pcon!C:C,pcon!L:L,"")</f>
        <v/>
      </c>
      <c r="R1061" s="98">
        <f>(Q1061 / 80) * (O1061 * 100)</f>
        <v/>
      </c>
      <c r="S1061" s="31" t="n"/>
      <c r="T1061" s="31" t="n"/>
      <c r="U1061" s="33">
        <f>IF(N1061="","",R1061 * N1061)</f>
        <v/>
      </c>
      <c r="V1061" s="4" t="n"/>
      <c r="W1061" s="33">
        <f>IF(S1061&amp;U1061="","",U1061 * S1061)</f>
        <v/>
      </c>
      <c r="X1061" s="33">
        <f>IF(W1061="","",U1061 + W1061)</f>
        <v/>
      </c>
      <c r="Y1061" s="33">
        <f>IF(T1061="","",U1061 * T1061)</f>
        <v/>
      </c>
      <c r="Z1061" s="34">
        <f>IF(U1061="","",X1061-V1061-Y1061)</f>
        <v/>
      </c>
    </row>
    <row r="1062">
      <c r="A1062" s="25" t="n">
        <v>1058</v>
      </c>
      <c r="B1062" s="26">
        <f>_xlfn.XLOOKUP(C1062,purchase!C:C,pcon!B:B,"")</f>
        <v/>
      </c>
      <c r="C1062" s="4" t="n"/>
      <c r="D1062" s="29">
        <f>_xlfn.XLOOKUP(C1062,purchase!C:C,pcon!D:D,"")</f>
        <v/>
      </c>
      <c r="E1062" s="29">
        <f>_xlfn.XLOOKUP(C1062,purchase!C:C,pcon!E:E,"")</f>
        <v/>
      </c>
      <c r="F1062" s="4" t="n"/>
      <c r="G1062" s="27" t="n"/>
      <c r="H1062" s="28" t="n"/>
      <c r="I1062" s="4" t="n"/>
      <c r="J1062" s="4" t="n"/>
      <c r="K1062" s="4" t="n"/>
      <c r="L1062" s="30">
        <f>IF(J1062="","",J1062-K1062)</f>
        <v/>
      </c>
      <c r="M1062" s="4" t="n"/>
      <c r="N1062" s="30">
        <f>IF(L1062="","",L1062-M1062)</f>
        <v/>
      </c>
      <c r="O1062" s="31" t="n"/>
      <c r="P1062" s="32">
        <f>IF(O1062="","",N1062 * O1062)</f>
        <v/>
      </c>
      <c r="Q1062" s="10">
        <f>_xlfn.XLOOKUP(C1062,pcon!C:C,pcon!L:L,"")</f>
        <v/>
      </c>
      <c r="R1062" s="98">
        <f>(Q1062 / 80) * (O1062 * 100)</f>
        <v/>
      </c>
      <c r="S1062" s="31" t="n"/>
      <c r="T1062" s="31" t="n"/>
      <c r="U1062" s="33">
        <f>IF(N1062="","",R1062 * N1062)</f>
        <v/>
      </c>
      <c r="V1062" s="4" t="n"/>
      <c r="W1062" s="33">
        <f>IF(S1062&amp;U1062="","",U1062 * S1062)</f>
        <v/>
      </c>
      <c r="X1062" s="33">
        <f>IF(W1062="","",U1062 + W1062)</f>
        <v/>
      </c>
      <c r="Y1062" s="33">
        <f>IF(T1062="","",U1062 * T1062)</f>
        <v/>
      </c>
      <c r="Z1062" s="34">
        <f>IF(U1062="","",X1062-V1062-Y1062)</f>
        <v/>
      </c>
    </row>
    <row r="1063">
      <c r="A1063" s="25" t="n">
        <v>1059</v>
      </c>
      <c r="B1063" s="26">
        <f>_xlfn.XLOOKUP(C1063,purchase!C:C,pcon!B:B,"")</f>
        <v/>
      </c>
      <c r="C1063" s="4" t="n"/>
      <c r="D1063" s="29">
        <f>_xlfn.XLOOKUP(C1063,purchase!C:C,pcon!D:D,"")</f>
        <v/>
      </c>
      <c r="E1063" s="29">
        <f>_xlfn.XLOOKUP(C1063,purchase!C:C,pcon!E:E,"")</f>
        <v/>
      </c>
      <c r="F1063" s="4" t="n"/>
      <c r="G1063" s="27" t="n"/>
      <c r="H1063" s="28" t="n"/>
      <c r="I1063" s="4" t="n"/>
      <c r="J1063" s="4" t="n"/>
      <c r="K1063" s="4" t="n"/>
      <c r="L1063" s="30">
        <f>IF(J1063="","",J1063-K1063)</f>
        <v/>
      </c>
      <c r="M1063" s="4" t="n"/>
      <c r="N1063" s="30">
        <f>IF(L1063="","",L1063-M1063)</f>
        <v/>
      </c>
      <c r="O1063" s="31" t="n"/>
      <c r="P1063" s="32">
        <f>IF(O1063="","",N1063 * O1063)</f>
        <v/>
      </c>
      <c r="Q1063" s="10">
        <f>_xlfn.XLOOKUP(C1063,pcon!C:C,pcon!L:L,"")</f>
        <v/>
      </c>
      <c r="R1063" s="98">
        <f>(Q1063 / 80) * (O1063 * 100)</f>
        <v/>
      </c>
      <c r="S1063" s="31" t="n"/>
      <c r="T1063" s="31" t="n"/>
      <c r="U1063" s="33">
        <f>IF(N1063="","",R1063 * N1063)</f>
        <v/>
      </c>
      <c r="V1063" s="4" t="n"/>
      <c r="W1063" s="33">
        <f>IF(S1063&amp;U1063="","",U1063 * S1063)</f>
        <v/>
      </c>
      <c r="X1063" s="33">
        <f>IF(W1063="","",U1063 + W1063)</f>
        <v/>
      </c>
      <c r="Y1063" s="33">
        <f>IF(T1063="","",U1063 * T1063)</f>
        <v/>
      </c>
      <c r="Z1063" s="34">
        <f>IF(U1063="","",X1063-V1063-Y1063)</f>
        <v/>
      </c>
    </row>
    <row r="1064">
      <c r="A1064" s="25" t="n">
        <v>1060</v>
      </c>
      <c r="B1064" s="26">
        <f>_xlfn.XLOOKUP(C1064,purchase!C:C,pcon!B:B,"")</f>
        <v/>
      </c>
      <c r="C1064" s="4" t="n"/>
      <c r="D1064" s="29">
        <f>_xlfn.XLOOKUP(C1064,purchase!C:C,pcon!D:D,"")</f>
        <v/>
      </c>
      <c r="E1064" s="29">
        <f>_xlfn.XLOOKUP(C1064,purchase!C:C,pcon!E:E,"")</f>
        <v/>
      </c>
      <c r="F1064" s="4" t="n"/>
      <c r="G1064" s="27" t="n"/>
      <c r="H1064" s="28" t="n"/>
      <c r="I1064" s="4" t="n"/>
      <c r="J1064" s="4" t="n"/>
      <c r="K1064" s="4" t="n"/>
      <c r="L1064" s="30">
        <f>IF(J1064="","",J1064-K1064)</f>
        <v/>
      </c>
      <c r="M1064" s="4" t="n"/>
      <c r="N1064" s="30">
        <f>IF(L1064="","",L1064-M1064)</f>
        <v/>
      </c>
      <c r="O1064" s="31" t="n"/>
      <c r="P1064" s="32">
        <f>IF(O1064="","",N1064 * O1064)</f>
        <v/>
      </c>
      <c r="Q1064" s="10">
        <f>_xlfn.XLOOKUP(C1064,pcon!C:C,pcon!L:L,"")</f>
        <v/>
      </c>
      <c r="R1064" s="98">
        <f>(Q1064 / 80) * (O1064 * 100)</f>
        <v/>
      </c>
      <c r="S1064" s="31" t="n"/>
      <c r="T1064" s="31" t="n"/>
      <c r="U1064" s="33">
        <f>IF(N1064="","",R1064 * N1064)</f>
        <v/>
      </c>
      <c r="V1064" s="4" t="n"/>
      <c r="W1064" s="33">
        <f>IF(S1064&amp;U1064="","",U1064 * S1064)</f>
        <v/>
      </c>
      <c r="X1064" s="33">
        <f>IF(W1064="","",U1064 + W1064)</f>
        <v/>
      </c>
      <c r="Y1064" s="33">
        <f>IF(T1064="","",U1064 * T1064)</f>
        <v/>
      </c>
      <c r="Z1064" s="34">
        <f>IF(U1064="","",X1064-V1064-Y1064)</f>
        <v/>
      </c>
    </row>
    <row r="1065">
      <c r="A1065" s="25" t="n">
        <v>1061</v>
      </c>
      <c r="B1065" s="26">
        <f>_xlfn.XLOOKUP(C1065,purchase!C:C,pcon!B:B,"")</f>
        <v/>
      </c>
      <c r="C1065" s="4" t="n"/>
      <c r="D1065" s="29">
        <f>_xlfn.XLOOKUP(C1065,purchase!C:C,pcon!D:D,"")</f>
        <v/>
      </c>
      <c r="E1065" s="29">
        <f>_xlfn.XLOOKUP(C1065,purchase!C:C,pcon!E:E,"")</f>
        <v/>
      </c>
      <c r="F1065" s="4" t="n"/>
      <c r="G1065" s="27" t="n"/>
      <c r="H1065" s="28" t="n"/>
      <c r="I1065" s="4" t="n"/>
      <c r="J1065" s="4" t="n"/>
      <c r="K1065" s="4" t="n"/>
      <c r="L1065" s="30">
        <f>IF(J1065="","",J1065-K1065)</f>
        <v/>
      </c>
      <c r="M1065" s="4" t="n"/>
      <c r="N1065" s="30">
        <f>IF(L1065="","",L1065-M1065)</f>
        <v/>
      </c>
      <c r="O1065" s="31" t="n"/>
      <c r="P1065" s="32">
        <f>IF(O1065="","",N1065 * O1065)</f>
        <v/>
      </c>
      <c r="Q1065" s="10">
        <f>_xlfn.XLOOKUP(C1065,pcon!C:C,pcon!L:L,"")</f>
        <v/>
      </c>
      <c r="R1065" s="98">
        <f>(Q1065 / 80) * (O1065 * 100)</f>
        <v/>
      </c>
      <c r="S1065" s="31" t="n"/>
      <c r="T1065" s="31" t="n"/>
      <c r="U1065" s="33">
        <f>IF(N1065="","",R1065 * N1065)</f>
        <v/>
      </c>
      <c r="V1065" s="4" t="n"/>
      <c r="W1065" s="33">
        <f>IF(S1065&amp;U1065="","",U1065 * S1065)</f>
        <v/>
      </c>
      <c r="X1065" s="33">
        <f>IF(W1065="","",U1065 + W1065)</f>
        <v/>
      </c>
      <c r="Y1065" s="33">
        <f>IF(T1065="","",U1065 * T1065)</f>
        <v/>
      </c>
      <c r="Z1065" s="34">
        <f>IF(U1065="","",X1065-V1065-Y1065)</f>
        <v/>
      </c>
    </row>
    <row r="1066">
      <c r="A1066" s="25" t="n">
        <v>1062</v>
      </c>
      <c r="B1066" s="26">
        <f>_xlfn.XLOOKUP(C1066,purchase!C:C,pcon!B:B,"")</f>
        <v/>
      </c>
      <c r="C1066" s="4" t="n"/>
      <c r="D1066" s="29">
        <f>_xlfn.XLOOKUP(C1066,purchase!C:C,pcon!D:D,"")</f>
        <v/>
      </c>
      <c r="E1066" s="29">
        <f>_xlfn.XLOOKUP(C1066,purchase!C:C,pcon!E:E,"")</f>
        <v/>
      </c>
      <c r="F1066" s="4" t="n"/>
      <c r="G1066" s="27" t="n"/>
      <c r="H1066" s="28" t="n"/>
      <c r="I1066" s="4" t="n"/>
      <c r="J1066" s="4" t="n"/>
      <c r="K1066" s="4" t="n"/>
      <c r="L1066" s="30">
        <f>IF(J1066="","",J1066-K1066)</f>
        <v/>
      </c>
      <c r="M1066" s="4" t="n"/>
      <c r="N1066" s="30">
        <f>IF(L1066="","",L1066-M1066)</f>
        <v/>
      </c>
      <c r="O1066" s="31" t="n"/>
      <c r="P1066" s="32">
        <f>IF(O1066="","",N1066 * O1066)</f>
        <v/>
      </c>
      <c r="Q1066" s="10">
        <f>_xlfn.XLOOKUP(C1066,pcon!C:C,pcon!L:L,"")</f>
        <v/>
      </c>
      <c r="R1066" s="98">
        <f>(Q1066 / 80) * (O1066 * 100)</f>
        <v/>
      </c>
      <c r="S1066" s="31" t="n"/>
      <c r="T1066" s="31" t="n"/>
      <c r="U1066" s="33">
        <f>IF(N1066="","",R1066 * N1066)</f>
        <v/>
      </c>
      <c r="V1066" s="4" t="n"/>
      <c r="W1066" s="33">
        <f>IF(S1066&amp;U1066="","",U1066 * S1066)</f>
        <v/>
      </c>
      <c r="X1066" s="33">
        <f>IF(W1066="","",U1066 + W1066)</f>
        <v/>
      </c>
      <c r="Y1066" s="33">
        <f>IF(T1066="","",U1066 * T1066)</f>
        <v/>
      </c>
      <c r="Z1066" s="34">
        <f>IF(U1066="","",X1066-V1066-Y1066)</f>
        <v/>
      </c>
    </row>
    <row r="1067">
      <c r="A1067" s="25" t="n">
        <v>1063</v>
      </c>
      <c r="B1067" s="26">
        <f>_xlfn.XLOOKUP(C1067,purchase!C:C,pcon!B:B,"")</f>
        <v/>
      </c>
      <c r="C1067" s="4" t="n"/>
      <c r="D1067" s="29">
        <f>_xlfn.XLOOKUP(C1067,purchase!C:C,pcon!D:D,"")</f>
        <v/>
      </c>
      <c r="E1067" s="29">
        <f>_xlfn.XLOOKUP(C1067,purchase!C:C,pcon!E:E,"")</f>
        <v/>
      </c>
      <c r="F1067" s="4" t="n"/>
      <c r="G1067" s="27" t="n"/>
      <c r="H1067" s="28" t="n"/>
      <c r="I1067" s="4" t="n"/>
      <c r="J1067" s="4" t="n"/>
      <c r="K1067" s="4" t="n"/>
      <c r="L1067" s="30">
        <f>IF(J1067="","",J1067-K1067)</f>
        <v/>
      </c>
      <c r="M1067" s="4" t="n"/>
      <c r="N1067" s="30">
        <f>IF(L1067="","",L1067-M1067)</f>
        <v/>
      </c>
      <c r="O1067" s="31" t="n"/>
      <c r="P1067" s="32">
        <f>IF(O1067="","",N1067 * O1067)</f>
        <v/>
      </c>
      <c r="Q1067" s="10">
        <f>_xlfn.XLOOKUP(C1067,pcon!C:C,pcon!L:L,"")</f>
        <v/>
      </c>
      <c r="R1067" s="98">
        <f>(Q1067 / 80) * (O1067 * 100)</f>
        <v/>
      </c>
      <c r="S1067" s="31" t="n"/>
      <c r="T1067" s="31" t="n"/>
      <c r="U1067" s="33">
        <f>IF(N1067="","",R1067 * N1067)</f>
        <v/>
      </c>
      <c r="V1067" s="4" t="n"/>
      <c r="W1067" s="33">
        <f>IF(S1067&amp;U1067="","",U1067 * S1067)</f>
        <v/>
      </c>
      <c r="X1067" s="33">
        <f>IF(W1067="","",U1067 + W1067)</f>
        <v/>
      </c>
      <c r="Y1067" s="33">
        <f>IF(T1067="","",U1067 * T1067)</f>
        <v/>
      </c>
      <c r="Z1067" s="34">
        <f>IF(U1067="","",X1067-V1067-Y1067)</f>
        <v/>
      </c>
    </row>
    <row r="1068">
      <c r="A1068" s="25" t="n">
        <v>1064</v>
      </c>
      <c r="B1068" s="26">
        <f>_xlfn.XLOOKUP(C1068,purchase!C:C,pcon!B:B,"")</f>
        <v/>
      </c>
      <c r="C1068" s="4" t="n"/>
      <c r="D1068" s="29">
        <f>_xlfn.XLOOKUP(C1068,purchase!C:C,pcon!D:D,"")</f>
        <v/>
      </c>
      <c r="E1068" s="29">
        <f>_xlfn.XLOOKUP(C1068,purchase!C:C,pcon!E:E,"")</f>
        <v/>
      </c>
      <c r="F1068" s="4" t="n"/>
      <c r="G1068" s="27" t="n"/>
      <c r="H1068" s="28" t="n"/>
      <c r="I1068" s="4" t="n"/>
      <c r="J1068" s="4" t="n"/>
      <c r="K1068" s="4" t="n"/>
      <c r="L1068" s="30">
        <f>IF(J1068="","",J1068-K1068)</f>
        <v/>
      </c>
      <c r="M1068" s="4" t="n"/>
      <c r="N1068" s="30">
        <f>IF(L1068="","",L1068-M1068)</f>
        <v/>
      </c>
      <c r="O1068" s="31" t="n"/>
      <c r="P1068" s="32">
        <f>IF(O1068="","",N1068 * O1068)</f>
        <v/>
      </c>
      <c r="Q1068" s="10">
        <f>_xlfn.XLOOKUP(C1068,pcon!C:C,pcon!L:L,"")</f>
        <v/>
      </c>
      <c r="R1068" s="98">
        <f>(Q1068 / 80) * (O1068 * 100)</f>
        <v/>
      </c>
      <c r="S1068" s="31" t="n"/>
      <c r="T1068" s="31" t="n"/>
      <c r="U1068" s="33">
        <f>IF(N1068="","",R1068 * N1068)</f>
        <v/>
      </c>
      <c r="V1068" s="4" t="n"/>
      <c r="W1068" s="33">
        <f>IF(S1068&amp;U1068="","",U1068 * S1068)</f>
        <v/>
      </c>
      <c r="X1068" s="33">
        <f>IF(W1068="","",U1068 + W1068)</f>
        <v/>
      </c>
      <c r="Y1068" s="33">
        <f>IF(T1068="","",U1068 * T1068)</f>
        <v/>
      </c>
      <c r="Z1068" s="34">
        <f>IF(U1068="","",X1068-V1068-Y1068)</f>
        <v/>
      </c>
    </row>
    <row r="1069">
      <c r="A1069" s="25" t="n">
        <v>1065</v>
      </c>
      <c r="B1069" s="26">
        <f>_xlfn.XLOOKUP(C1069,purchase!C:C,pcon!B:B,"")</f>
        <v/>
      </c>
      <c r="C1069" s="4" t="n"/>
      <c r="D1069" s="29">
        <f>_xlfn.XLOOKUP(C1069,purchase!C:C,pcon!D:D,"")</f>
        <v/>
      </c>
      <c r="E1069" s="29">
        <f>_xlfn.XLOOKUP(C1069,purchase!C:C,pcon!E:E,"")</f>
        <v/>
      </c>
      <c r="F1069" s="4" t="n"/>
      <c r="G1069" s="27" t="n"/>
      <c r="H1069" s="28" t="n"/>
      <c r="I1069" s="4" t="n"/>
      <c r="J1069" s="4" t="n"/>
      <c r="K1069" s="4" t="n"/>
      <c r="L1069" s="30">
        <f>IF(J1069="","",J1069-K1069)</f>
        <v/>
      </c>
      <c r="M1069" s="4" t="n"/>
      <c r="N1069" s="30">
        <f>IF(L1069="","",L1069-M1069)</f>
        <v/>
      </c>
      <c r="O1069" s="31" t="n"/>
      <c r="P1069" s="32">
        <f>IF(O1069="","",N1069 * O1069)</f>
        <v/>
      </c>
      <c r="Q1069" s="10">
        <f>_xlfn.XLOOKUP(C1069,pcon!C:C,pcon!L:L,"")</f>
        <v/>
      </c>
      <c r="R1069" s="98">
        <f>(Q1069 / 80) * (O1069 * 100)</f>
        <v/>
      </c>
      <c r="S1069" s="31" t="n"/>
      <c r="T1069" s="31" t="n"/>
      <c r="U1069" s="33">
        <f>IF(N1069="","",R1069 * N1069)</f>
        <v/>
      </c>
      <c r="V1069" s="4" t="n"/>
      <c r="W1069" s="33">
        <f>IF(S1069&amp;U1069="","",U1069 * S1069)</f>
        <v/>
      </c>
      <c r="X1069" s="33">
        <f>IF(W1069="","",U1069 + W1069)</f>
        <v/>
      </c>
      <c r="Y1069" s="33">
        <f>IF(T1069="","",U1069 * T1069)</f>
        <v/>
      </c>
      <c r="Z1069" s="34">
        <f>IF(U1069="","",X1069-V1069-Y1069)</f>
        <v/>
      </c>
    </row>
    <row r="1070">
      <c r="A1070" s="25" t="n">
        <v>1066</v>
      </c>
      <c r="B1070" s="26">
        <f>_xlfn.XLOOKUP(C1070,purchase!C:C,pcon!B:B,"")</f>
        <v/>
      </c>
      <c r="C1070" s="4" t="n"/>
      <c r="D1070" s="29">
        <f>_xlfn.XLOOKUP(C1070,purchase!C:C,pcon!D:D,"")</f>
        <v/>
      </c>
      <c r="E1070" s="29">
        <f>_xlfn.XLOOKUP(C1070,purchase!C:C,pcon!E:E,"")</f>
        <v/>
      </c>
      <c r="F1070" s="4" t="n"/>
      <c r="G1070" s="27" t="n"/>
      <c r="H1070" s="28" t="n"/>
      <c r="I1070" s="4" t="n"/>
      <c r="J1070" s="4" t="n"/>
      <c r="K1070" s="4" t="n"/>
      <c r="L1070" s="30">
        <f>IF(J1070="","",J1070-K1070)</f>
        <v/>
      </c>
      <c r="M1070" s="4" t="n"/>
      <c r="N1070" s="30">
        <f>IF(L1070="","",L1070-M1070)</f>
        <v/>
      </c>
      <c r="O1070" s="31" t="n"/>
      <c r="P1070" s="32">
        <f>IF(O1070="","",N1070 * O1070)</f>
        <v/>
      </c>
      <c r="Q1070" s="10">
        <f>_xlfn.XLOOKUP(C1070,pcon!C:C,pcon!L:L,"")</f>
        <v/>
      </c>
      <c r="R1070" s="98">
        <f>(Q1070 / 80) * (O1070 * 100)</f>
        <v/>
      </c>
      <c r="S1070" s="31" t="n"/>
      <c r="T1070" s="31" t="n"/>
      <c r="U1070" s="33">
        <f>IF(N1070="","",R1070 * N1070)</f>
        <v/>
      </c>
      <c r="V1070" s="4" t="n"/>
      <c r="W1070" s="33">
        <f>IF(S1070&amp;U1070="","",U1070 * S1070)</f>
        <v/>
      </c>
      <c r="X1070" s="33">
        <f>IF(W1070="","",U1070 + W1070)</f>
        <v/>
      </c>
      <c r="Y1070" s="33">
        <f>IF(T1070="","",U1070 * T1070)</f>
        <v/>
      </c>
      <c r="Z1070" s="34">
        <f>IF(U1070="","",X1070-V1070-Y1070)</f>
        <v/>
      </c>
    </row>
    <row r="1071">
      <c r="A1071" s="25" t="n">
        <v>1067</v>
      </c>
      <c r="B1071" s="26">
        <f>_xlfn.XLOOKUP(C1071,purchase!C:C,pcon!B:B,"")</f>
        <v/>
      </c>
      <c r="C1071" s="4" t="n"/>
      <c r="D1071" s="29">
        <f>_xlfn.XLOOKUP(C1071,purchase!C:C,pcon!D:D,"")</f>
        <v/>
      </c>
      <c r="E1071" s="29">
        <f>_xlfn.XLOOKUP(C1071,purchase!C:C,pcon!E:E,"")</f>
        <v/>
      </c>
      <c r="F1071" s="4" t="n"/>
      <c r="G1071" s="27" t="n"/>
      <c r="H1071" s="28" t="n"/>
      <c r="I1071" s="4" t="n"/>
      <c r="J1071" s="4" t="n"/>
      <c r="K1071" s="4" t="n"/>
      <c r="L1071" s="30">
        <f>IF(J1071="","",J1071-K1071)</f>
        <v/>
      </c>
      <c r="M1071" s="4" t="n"/>
      <c r="N1071" s="30">
        <f>IF(L1071="","",L1071-M1071)</f>
        <v/>
      </c>
      <c r="O1071" s="31" t="n"/>
      <c r="P1071" s="32">
        <f>IF(O1071="","",N1071 * O1071)</f>
        <v/>
      </c>
      <c r="Q1071" s="10">
        <f>_xlfn.XLOOKUP(C1071,pcon!C:C,pcon!L:L,"")</f>
        <v/>
      </c>
      <c r="R1071" s="98">
        <f>(Q1071 / 80) * (O1071 * 100)</f>
        <v/>
      </c>
      <c r="S1071" s="31" t="n"/>
      <c r="T1071" s="31" t="n"/>
      <c r="U1071" s="33">
        <f>IF(N1071="","",R1071 * N1071)</f>
        <v/>
      </c>
      <c r="V1071" s="4" t="n"/>
      <c r="W1071" s="33">
        <f>IF(S1071&amp;U1071="","",U1071 * S1071)</f>
        <v/>
      </c>
      <c r="X1071" s="33">
        <f>IF(W1071="","",U1071 + W1071)</f>
        <v/>
      </c>
      <c r="Y1071" s="33">
        <f>IF(T1071="","",U1071 * T1071)</f>
        <v/>
      </c>
      <c r="Z1071" s="34">
        <f>IF(U1071="","",X1071-V1071-Y1071)</f>
        <v/>
      </c>
    </row>
    <row r="1072">
      <c r="A1072" s="25" t="n">
        <v>1068</v>
      </c>
      <c r="B1072" s="26">
        <f>_xlfn.XLOOKUP(C1072,purchase!C:C,pcon!B:B,"")</f>
        <v/>
      </c>
      <c r="C1072" s="4" t="n"/>
      <c r="D1072" s="29">
        <f>_xlfn.XLOOKUP(C1072,purchase!C:C,pcon!D:D,"")</f>
        <v/>
      </c>
      <c r="E1072" s="29">
        <f>_xlfn.XLOOKUP(C1072,purchase!C:C,pcon!E:E,"")</f>
        <v/>
      </c>
      <c r="F1072" s="4" t="n"/>
      <c r="G1072" s="27" t="n"/>
      <c r="H1072" s="28" t="n"/>
      <c r="I1072" s="4" t="n"/>
      <c r="J1072" s="4" t="n"/>
      <c r="K1072" s="4" t="n"/>
      <c r="L1072" s="30">
        <f>IF(J1072="","",J1072-K1072)</f>
        <v/>
      </c>
      <c r="M1072" s="4" t="n"/>
      <c r="N1072" s="30">
        <f>IF(L1072="","",L1072-M1072)</f>
        <v/>
      </c>
      <c r="O1072" s="31" t="n"/>
      <c r="P1072" s="32">
        <f>IF(O1072="","",N1072 * O1072)</f>
        <v/>
      </c>
      <c r="Q1072" s="10">
        <f>_xlfn.XLOOKUP(C1072,pcon!C:C,pcon!L:L,"")</f>
        <v/>
      </c>
      <c r="R1072" s="98">
        <f>(Q1072 / 80) * (O1072 * 100)</f>
        <v/>
      </c>
      <c r="S1072" s="31" t="n"/>
      <c r="T1072" s="31" t="n"/>
      <c r="U1072" s="33">
        <f>IF(N1072="","",R1072 * N1072)</f>
        <v/>
      </c>
      <c r="V1072" s="4" t="n"/>
      <c r="W1072" s="33">
        <f>IF(S1072&amp;U1072="","",U1072 * S1072)</f>
        <v/>
      </c>
      <c r="X1072" s="33">
        <f>IF(W1072="","",U1072 + W1072)</f>
        <v/>
      </c>
      <c r="Y1072" s="33">
        <f>IF(T1072="","",U1072 * T1072)</f>
        <v/>
      </c>
      <c r="Z1072" s="34">
        <f>IF(U1072="","",X1072-V1072-Y1072)</f>
        <v/>
      </c>
    </row>
    <row r="1073">
      <c r="A1073" s="25" t="n">
        <v>1069</v>
      </c>
      <c r="B1073" s="26">
        <f>_xlfn.XLOOKUP(C1073,purchase!C:C,pcon!B:B,"")</f>
        <v/>
      </c>
      <c r="C1073" s="4" t="n"/>
      <c r="D1073" s="29">
        <f>_xlfn.XLOOKUP(C1073,purchase!C:C,pcon!D:D,"")</f>
        <v/>
      </c>
      <c r="E1073" s="29">
        <f>_xlfn.XLOOKUP(C1073,purchase!C:C,pcon!E:E,"")</f>
        <v/>
      </c>
      <c r="F1073" s="4" t="n"/>
      <c r="G1073" s="27" t="n"/>
      <c r="H1073" s="28" t="n"/>
      <c r="I1073" s="4" t="n"/>
      <c r="J1073" s="4" t="n"/>
      <c r="K1073" s="4" t="n"/>
      <c r="L1073" s="30">
        <f>IF(J1073="","",J1073-K1073)</f>
        <v/>
      </c>
      <c r="M1073" s="4" t="n"/>
      <c r="N1073" s="30">
        <f>IF(L1073="","",L1073-M1073)</f>
        <v/>
      </c>
      <c r="O1073" s="31" t="n"/>
      <c r="P1073" s="32">
        <f>IF(O1073="","",N1073 * O1073)</f>
        <v/>
      </c>
      <c r="Q1073" s="10">
        <f>_xlfn.XLOOKUP(C1073,pcon!C:C,pcon!L:L,"")</f>
        <v/>
      </c>
      <c r="R1073" s="98">
        <f>(Q1073 / 80) * (O1073 * 100)</f>
        <v/>
      </c>
      <c r="S1073" s="31" t="n"/>
      <c r="T1073" s="31" t="n"/>
      <c r="U1073" s="33">
        <f>IF(N1073="","",R1073 * N1073)</f>
        <v/>
      </c>
      <c r="V1073" s="4" t="n"/>
      <c r="W1073" s="33">
        <f>IF(S1073&amp;U1073="","",U1073 * S1073)</f>
        <v/>
      </c>
      <c r="X1073" s="33">
        <f>IF(W1073="","",U1073 + W1073)</f>
        <v/>
      </c>
      <c r="Y1073" s="33">
        <f>IF(T1073="","",U1073 * T1073)</f>
        <v/>
      </c>
      <c r="Z1073" s="34">
        <f>IF(U1073="","",X1073-V1073-Y1073)</f>
        <v/>
      </c>
    </row>
    <row r="1074">
      <c r="A1074" s="25" t="n">
        <v>1070</v>
      </c>
      <c r="B1074" s="26">
        <f>_xlfn.XLOOKUP(C1074,purchase!C:C,pcon!B:B,"")</f>
        <v/>
      </c>
      <c r="C1074" s="4" t="n"/>
      <c r="D1074" s="29">
        <f>_xlfn.XLOOKUP(C1074,purchase!C:C,pcon!D:D,"")</f>
        <v/>
      </c>
      <c r="E1074" s="29">
        <f>_xlfn.XLOOKUP(C1074,purchase!C:C,pcon!E:E,"")</f>
        <v/>
      </c>
      <c r="F1074" s="4" t="n"/>
      <c r="G1074" s="27" t="n"/>
      <c r="H1074" s="28" t="n"/>
      <c r="I1074" s="4" t="n"/>
      <c r="J1074" s="4" t="n"/>
      <c r="K1074" s="4" t="n"/>
      <c r="L1074" s="30">
        <f>IF(J1074="","",J1074-K1074)</f>
        <v/>
      </c>
      <c r="M1074" s="4" t="n"/>
      <c r="N1074" s="30">
        <f>IF(L1074="","",L1074-M1074)</f>
        <v/>
      </c>
      <c r="O1074" s="31" t="n"/>
      <c r="P1074" s="32">
        <f>IF(O1074="","",N1074 * O1074)</f>
        <v/>
      </c>
      <c r="Q1074" s="10">
        <f>_xlfn.XLOOKUP(C1074,pcon!C:C,pcon!L:L,"")</f>
        <v/>
      </c>
      <c r="R1074" s="98">
        <f>(Q1074 / 80) * (O1074 * 100)</f>
        <v/>
      </c>
      <c r="S1074" s="31" t="n"/>
      <c r="T1074" s="31" t="n"/>
      <c r="U1074" s="33">
        <f>IF(N1074="","",R1074 * N1074)</f>
        <v/>
      </c>
      <c r="V1074" s="4" t="n"/>
      <c r="W1074" s="33">
        <f>IF(S1074&amp;U1074="","",U1074 * S1074)</f>
        <v/>
      </c>
      <c r="X1074" s="33">
        <f>IF(W1074="","",U1074 + W1074)</f>
        <v/>
      </c>
      <c r="Y1074" s="33">
        <f>IF(T1074="","",U1074 * T1074)</f>
        <v/>
      </c>
      <c r="Z1074" s="34">
        <f>IF(U1074="","",X1074-V1074-Y1074)</f>
        <v/>
      </c>
    </row>
    <row r="1075">
      <c r="A1075" s="25" t="n">
        <v>1071</v>
      </c>
      <c r="B1075" s="26">
        <f>_xlfn.XLOOKUP(C1075,purchase!C:C,pcon!B:B,"")</f>
        <v/>
      </c>
      <c r="C1075" s="4" t="n"/>
      <c r="D1075" s="29">
        <f>_xlfn.XLOOKUP(C1075,purchase!C:C,pcon!D:D,"")</f>
        <v/>
      </c>
      <c r="E1075" s="29">
        <f>_xlfn.XLOOKUP(C1075,purchase!C:C,pcon!E:E,"")</f>
        <v/>
      </c>
      <c r="F1075" s="4" t="n"/>
      <c r="G1075" s="27" t="n"/>
      <c r="H1075" s="28" t="n"/>
      <c r="I1075" s="4" t="n"/>
      <c r="J1075" s="4" t="n"/>
      <c r="K1075" s="4" t="n"/>
      <c r="L1075" s="30">
        <f>IF(J1075="","",J1075-K1075)</f>
        <v/>
      </c>
      <c r="M1075" s="4" t="n"/>
      <c r="N1075" s="30">
        <f>IF(L1075="","",L1075-M1075)</f>
        <v/>
      </c>
      <c r="O1075" s="31" t="n"/>
      <c r="P1075" s="32">
        <f>IF(O1075="","",N1075 * O1075)</f>
        <v/>
      </c>
      <c r="Q1075" s="10">
        <f>_xlfn.XLOOKUP(C1075,pcon!C:C,pcon!L:L,"")</f>
        <v/>
      </c>
      <c r="R1075" s="98">
        <f>(Q1075 / 80) * (O1075 * 100)</f>
        <v/>
      </c>
      <c r="S1075" s="31" t="n"/>
      <c r="T1075" s="31" t="n"/>
      <c r="U1075" s="33">
        <f>IF(N1075="","",R1075 * N1075)</f>
        <v/>
      </c>
      <c r="V1075" s="4" t="n"/>
      <c r="W1075" s="33">
        <f>IF(S1075&amp;U1075="","",U1075 * S1075)</f>
        <v/>
      </c>
      <c r="X1075" s="33">
        <f>IF(W1075="","",U1075 + W1075)</f>
        <v/>
      </c>
      <c r="Y1075" s="33">
        <f>IF(T1075="","",U1075 * T1075)</f>
        <v/>
      </c>
      <c r="Z1075" s="34">
        <f>IF(U1075="","",X1075-V1075-Y1075)</f>
        <v/>
      </c>
    </row>
    <row r="1076">
      <c r="A1076" s="25" t="n">
        <v>1072</v>
      </c>
      <c r="B1076" s="26">
        <f>_xlfn.XLOOKUP(C1076,purchase!C:C,pcon!B:B,"")</f>
        <v/>
      </c>
      <c r="C1076" s="4" t="n"/>
      <c r="D1076" s="29">
        <f>_xlfn.XLOOKUP(C1076,purchase!C:C,pcon!D:D,"")</f>
        <v/>
      </c>
      <c r="E1076" s="29">
        <f>_xlfn.XLOOKUP(C1076,purchase!C:C,pcon!E:E,"")</f>
        <v/>
      </c>
      <c r="F1076" s="4" t="n"/>
      <c r="G1076" s="27" t="n"/>
      <c r="H1076" s="28" t="n"/>
      <c r="I1076" s="4" t="n"/>
      <c r="J1076" s="4" t="n"/>
      <c r="K1076" s="4" t="n"/>
      <c r="L1076" s="30">
        <f>IF(J1076="","",J1076-K1076)</f>
        <v/>
      </c>
      <c r="M1076" s="4" t="n"/>
      <c r="N1076" s="30">
        <f>IF(L1076="","",L1076-M1076)</f>
        <v/>
      </c>
      <c r="O1076" s="31" t="n"/>
      <c r="P1076" s="32">
        <f>IF(O1076="","",N1076 * O1076)</f>
        <v/>
      </c>
      <c r="Q1076" s="10">
        <f>_xlfn.XLOOKUP(C1076,pcon!C:C,pcon!L:L,"")</f>
        <v/>
      </c>
      <c r="R1076" s="98">
        <f>(Q1076 / 80) * (O1076 * 100)</f>
        <v/>
      </c>
      <c r="S1076" s="31" t="n"/>
      <c r="T1076" s="31" t="n"/>
      <c r="U1076" s="33">
        <f>IF(N1076="","",R1076 * N1076)</f>
        <v/>
      </c>
      <c r="V1076" s="4" t="n"/>
      <c r="W1076" s="33">
        <f>IF(S1076&amp;U1076="","",U1076 * S1076)</f>
        <v/>
      </c>
      <c r="X1076" s="33">
        <f>IF(W1076="","",U1076 + W1076)</f>
        <v/>
      </c>
      <c r="Y1076" s="33">
        <f>IF(T1076="","",U1076 * T1076)</f>
        <v/>
      </c>
      <c r="Z1076" s="34">
        <f>IF(U1076="","",X1076-V1076-Y1076)</f>
        <v/>
      </c>
    </row>
    <row r="1077">
      <c r="A1077" s="25" t="n">
        <v>1073</v>
      </c>
      <c r="B1077" s="26">
        <f>_xlfn.XLOOKUP(C1077,purchase!C:C,pcon!B:B,"")</f>
        <v/>
      </c>
      <c r="C1077" s="4" t="n"/>
      <c r="D1077" s="29">
        <f>_xlfn.XLOOKUP(C1077,purchase!C:C,pcon!D:D,"")</f>
        <v/>
      </c>
      <c r="E1077" s="29">
        <f>_xlfn.XLOOKUP(C1077,purchase!C:C,pcon!E:E,"")</f>
        <v/>
      </c>
      <c r="F1077" s="4" t="n"/>
      <c r="G1077" s="27" t="n"/>
      <c r="H1077" s="28" t="n"/>
      <c r="I1077" s="4" t="n"/>
      <c r="J1077" s="4" t="n"/>
      <c r="K1077" s="4" t="n"/>
      <c r="L1077" s="30">
        <f>IF(J1077="","",J1077-K1077)</f>
        <v/>
      </c>
      <c r="M1077" s="4" t="n"/>
      <c r="N1077" s="30">
        <f>IF(L1077="","",L1077-M1077)</f>
        <v/>
      </c>
      <c r="O1077" s="31" t="n"/>
      <c r="P1077" s="32">
        <f>IF(O1077="","",N1077 * O1077)</f>
        <v/>
      </c>
      <c r="Q1077" s="10">
        <f>_xlfn.XLOOKUP(C1077,pcon!C:C,pcon!L:L,"")</f>
        <v/>
      </c>
      <c r="R1077" s="98">
        <f>(Q1077 / 80) * (O1077 * 100)</f>
        <v/>
      </c>
      <c r="S1077" s="31" t="n"/>
      <c r="T1077" s="31" t="n"/>
      <c r="U1077" s="33">
        <f>IF(N1077="","",R1077 * N1077)</f>
        <v/>
      </c>
      <c r="V1077" s="4" t="n"/>
      <c r="W1077" s="33">
        <f>IF(S1077&amp;U1077="","",U1077 * S1077)</f>
        <v/>
      </c>
      <c r="X1077" s="33">
        <f>IF(W1077="","",U1077 + W1077)</f>
        <v/>
      </c>
      <c r="Y1077" s="33">
        <f>IF(T1077="","",U1077 * T1077)</f>
        <v/>
      </c>
      <c r="Z1077" s="34">
        <f>IF(U1077="","",X1077-V1077-Y1077)</f>
        <v/>
      </c>
    </row>
    <row r="1078">
      <c r="A1078" s="25" t="n">
        <v>1074</v>
      </c>
      <c r="B1078" s="26">
        <f>_xlfn.XLOOKUP(C1078,purchase!C:C,pcon!B:B,"")</f>
        <v/>
      </c>
      <c r="C1078" s="4" t="n"/>
      <c r="D1078" s="29">
        <f>_xlfn.XLOOKUP(C1078,purchase!C:C,pcon!D:D,"")</f>
        <v/>
      </c>
      <c r="E1078" s="29">
        <f>_xlfn.XLOOKUP(C1078,purchase!C:C,pcon!E:E,"")</f>
        <v/>
      </c>
      <c r="F1078" s="4" t="n"/>
      <c r="G1078" s="27" t="n"/>
      <c r="H1078" s="28" t="n"/>
      <c r="I1078" s="4" t="n"/>
      <c r="J1078" s="4" t="n"/>
      <c r="K1078" s="4" t="n"/>
      <c r="L1078" s="30">
        <f>IF(J1078="","",J1078-K1078)</f>
        <v/>
      </c>
      <c r="M1078" s="4" t="n"/>
      <c r="N1078" s="30">
        <f>IF(L1078="","",L1078-M1078)</f>
        <v/>
      </c>
      <c r="O1078" s="31" t="n"/>
      <c r="P1078" s="32">
        <f>IF(O1078="","",N1078 * O1078)</f>
        <v/>
      </c>
      <c r="Q1078" s="10">
        <f>_xlfn.XLOOKUP(C1078,pcon!C:C,pcon!L:L,"")</f>
        <v/>
      </c>
      <c r="R1078" s="98">
        <f>(Q1078 / 80) * (O1078 * 100)</f>
        <v/>
      </c>
      <c r="S1078" s="31" t="n"/>
      <c r="T1078" s="31" t="n"/>
      <c r="U1078" s="33">
        <f>IF(N1078="","",R1078 * N1078)</f>
        <v/>
      </c>
      <c r="V1078" s="4" t="n"/>
      <c r="W1078" s="33">
        <f>IF(S1078&amp;U1078="","",U1078 * S1078)</f>
        <v/>
      </c>
      <c r="X1078" s="33">
        <f>IF(W1078="","",U1078 + W1078)</f>
        <v/>
      </c>
      <c r="Y1078" s="33">
        <f>IF(T1078="","",U1078 * T1078)</f>
        <v/>
      </c>
      <c r="Z1078" s="34">
        <f>IF(U1078="","",X1078-V1078-Y1078)</f>
        <v/>
      </c>
    </row>
    <row r="1079">
      <c r="A1079" s="25" t="n">
        <v>1075</v>
      </c>
      <c r="B1079" s="26">
        <f>_xlfn.XLOOKUP(C1079,purchase!C:C,pcon!B:B,"")</f>
        <v/>
      </c>
      <c r="C1079" s="4" t="n"/>
      <c r="D1079" s="29">
        <f>_xlfn.XLOOKUP(C1079,purchase!C:C,pcon!D:D,"")</f>
        <v/>
      </c>
      <c r="E1079" s="29">
        <f>_xlfn.XLOOKUP(C1079,purchase!C:C,pcon!E:E,"")</f>
        <v/>
      </c>
      <c r="F1079" s="4" t="n"/>
      <c r="G1079" s="27" t="n"/>
      <c r="H1079" s="28" t="n"/>
      <c r="I1079" s="4" t="n"/>
      <c r="J1079" s="4" t="n"/>
      <c r="K1079" s="4" t="n"/>
      <c r="L1079" s="30">
        <f>IF(J1079="","",J1079-K1079)</f>
        <v/>
      </c>
      <c r="M1079" s="4" t="n"/>
      <c r="N1079" s="30">
        <f>IF(L1079="","",L1079-M1079)</f>
        <v/>
      </c>
      <c r="O1079" s="31" t="n"/>
      <c r="P1079" s="32">
        <f>IF(O1079="","",N1079 * O1079)</f>
        <v/>
      </c>
      <c r="Q1079" s="10">
        <f>_xlfn.XLOOKUP(C1079,pcon!C:C,pcon!L:L,"")</f>
        <v/>
      </c>
      <c r="R1079" s="98">
        <f>(Q1079 / 80) * (O1079 * 100)</f>
        <v/>
      </c>
      <c r="S1079" s="31" t="n"/>
      <c r="T1079" s="31" t="n"/>
      <c r="U1079" s="33">
        <f>IF(N1079="","",R1079 * N1079)</f>
        <v/>
      </c>
      <c r="V1079" s="4" t="n"/>
      <c r="W1079" s="33">
        <f>IF(S1079&amp;U1079="","",U1079 * S1079)</f>
        <v/>
      </c>
      <c r="X1079" s="33">
        <f>IF(W1079="","",U1079 + W1079)</f>
        <v/>
      </c>
      <c r="Y1079" s="33">
        <f>IF(T1079="","",U1079 * T1079)</f>
        <v/>
      </c>
      <c r="Z1079" s="34">
        <f>IF(U1079="","",X1079-V1079-Y1079)</f>
        <v/>
      </c>
    </row>
    <row r="1080">
      <c r="A1080" s="25" t="n">
        <v>1076</v>
      </c>
      <c r="B1080" s="26">
        <f>_xlfn.XLOOKUP(C1080,purchase!C:C,pcon!B:B,"")</f>
        <v/>
      </c>
      <c r="C1080" s="4" t="n"/>
      <c r="D1080" s="29">
        <f>_xlfn.XLOOKUP(C1080,purchase!C:C,pcon!D:D,"")</f>
        <v/>
      </c>
      <c r="E1080" s="29">
        <f>_xlfn.XLOOKUP(C1080,purchase!C:C,pcon!E:E,"")</f>
        <v/>
      </c>
      <c r="F1080" s="4" t="n"/>
      <c r="G1080" s="27" t="n"/>
      <c r="H1080" s="28" t="n"/>
      <c r="I1080" s="4" t="n"/>
      <c r="J1080" s="4" t="n"/>
      <c r="K1080" s="4" t="n"/>
      <c r="L1080" s="30">
        <f>IF(J1080="","",J1080-K1080)</f>
        <v/>
      </c>
      <c r="M1080" s="4" t="n"/>
      <c r="N1080" s="30">
        <f>IF(L1080="","",L1080-M1080)</f>
        <v/>
      </c>
      <c r="O1080" s="31" t="n"/>
      <c r="P1080" s="32">
        <f>IF(O1080="","",N1080 * O1080)</f>
        <v/>
      </c>
      <c r="Q1080" s="10">
        <f>_xlfn.XLOOKUP(C1080,pcon!C:C,pcon!L:L,"")</f>
        <v/>
      </c>
      <c r="R1080" s="98">
        <f>(Q1080 / 80) * (O1080 * 100)</f>
        <v/>
      </c>
      <c r="S1080" s="31" t="n"/>
      <c r="T1080" s="31" t="n"/>
      <c r="U1080" s="33">
        <f>IF(N1080="","",R1080 * N1080)</f>
        <v/>
      </c>
      <c r="V1080" s="4" t="n"/>
      <c r="W1080" s="33">
        <f>IF(S1080&amp;U1080="","",U1080 * S1080)</f>
        <v/>
      </c>
      <c r="X1080" s="33">
        <f>IF(W1080="","",U1080 + W1080)</f>
        <v/>
      </c>
      <c r="Y1080" s="33">
        <f>IF(T1080="","",U1080 * T1080)</f>
        <v/>
      </c>
      <c r="Z1080" s="34">
        <f>IF(U1080="","",X1080-V1080-Y1080)</f>
        <v/>
      </c>
    </row>
    <row r="1081">
      <c r="A1081" s="25" t="n">
        <v>1077</v>
      </c>
      <c r="B1081" s="26">
        <f>_xlfn.XLOOKUP(C1081,purchase!C:C,pcon!B:B,"")</f>
        <v/>
      </c>
      <c r="C1081" s="4" t="n"/>
      <c r="D1081" s="29">
        <f>_xlfn.XLOOKUP(C1081,purchase!C:C,pcon!D:D,"")</f>
        <v/>
      </c>
      <c r="E1081" s="29">
        <f>_xlfn.XLOOKUP(C1081,purchase!C:C,pcon!E:E,"")</f>
        <v/>
      </c>
      <c r="F1081" s="4" t="n"/>
      <c r="G1081" s="27" t="n"/>
      <c r="H1081" s="28" t="n"/>
      <c r="I1081" s="4" t="n"/>
      <c r="J1081" s="4" t="n"/>
      <c r="K1081" s="4" t="n"/>
      <c r="L1081" s="30">
        <f>IF(J1081="","",J1081-K1081)</f>
        <v/>
      </c>
      <c r="M1081" s="4" t="n"/>
      <c r="N1081" s="30">
        <f>IF(L1081="","",L1081-M1081)</f>
        <v/>
      </c>
      <c r="O1081" s="31" t="n"/>
      <c r="P1081" s="32">
        <f>IF(O1081="","",N1081 * O1081)</f>
        <v/>
      </c>
      <c r="Q1081" s="10">
        <f>_xlfn.XLOOKUP(C1081,pcon!C:C,pcon!L:L,"")</f>
        <v/>
      </c>
      <c r="R1081" s="98">
        <f>(Q1081 / 80) * (O1081 * 100)</f>
        <v/>
      </c>
      <c r="S1081" s="31" t="n"/>
      <c r="T1081" s="31" t="n"/>
      <c r="U1081" s="33">
        <f>IF(N1081="","",R1081 * N1081)</f>
        <v/>
      </c>
      <c r="V1081" s="4" t="n"/>
      <c r="W1081" s="33">
        <f>IF(S1081&amp;U1081="","",U1081 * S1081)</f>
        <v/>
      </c>
      <c r="X1081" s="33">
        <f>IF(W1081="","",U1081 + W1081)</f>
        <v/>
      </c>
      <c r="Y1081" s="33">
        <f>IF(T1081="","",U1081 * T1081)</f>
        <v/>
      </c>
      <c r="Z1081" s="34">
        <f>IF(U1081="","",X1081-V1081-Y1081)</f>
        <v/>
      </c>
    </row>
    <row r="1082">
      <c r="A1082" s="25" t="n">
        <v>1078</v>
      </c>
      <c r="B1082" s="26">
        <f>_xlfn.XLOOKUP(C1082,purchase!C:C,pcon!B:B,"")</f>
        <v/>
      </c>
      <c r="C1082" s="4" t="n"/>
      <c r="D1082" s="29">
        <f>_xlfn.XLOOKUP(C1082,purchase!C:C,pcon!D:D,"")</f>
        <v/>
      </c>
      <c r="E1082" s="29">
        <f>_xlfn.XLOOKUP(C1082,purchase!C:C,pcon!E:E,"")</f>
        <v/>
      </c>
      <c r="F1082" s="4" t="n"/>
      <c r="G1082" s="27" t="n"/>
      <c r="H1082" s="28" t="n"/>
      <c r="I1082" s="4" t="n"/>
      <c r="J1082" s="4" t="n"/>
      <c r="K1082" s="4" t="n"/>
      <c r="L1082" s="30">
        <f>IF(J1082="","",J1082-K1082)</f>
        <v/>
      </c>
      <c r="M1082" s="4" t="n"/>
      <c r="N1082" s="30">
        <f>IF(L1082="","",L1082-M1082)</f>
        <v/>
      </c>
      <c r="O1082" s="31" t="n"/>
      <c r="P1082" s="32">
        <f>IF(O1082="","",N1082 * O1082)</f>
        <v/>
      </c>
      <c r="Q1082" s="10">
        <f>_xlfn.XLOOKUP(C1082,pcon!C:C,pcon!L:L,"")</f>
        <v/>
      </c>
      <c r="R1082" s="98">
        <f>(Q1082 / 80) * (O1082 * 100)</f>
        <v/>
      </c>
      <c r="S1082" s="31" t="n"/>
      <c r="T1082" s="31" t="n"/>
      <c r="U1082" s="33">
        <f>IF(N1082="","",R1082 * N1082)</f>
        <v/>
      </c>
      <c r="V1082" s="4" t="n"/>
      <c r="W1082" s="33">
        <f>IF(S1082&amp;U1082="","",U1082 * S1082)</f>
        <v/>
      </c>
      <c r="X1082" s="33">
        <f>IF(W1082="","",U1082 + W1082)</f>
        <v/>
      </c>
      <c r="Y1082" s="33">
        <f>IF(T1082="","",U1082 * T1082)</f>
        <v/>
      </c>
      <c r="Z1082" s="34">
        <f>IF(U1082="","",X1082-V1082-Y1082)</f>
        <v/>
      </c>
    </row>
    <row r="1083">
      <c r="A1083" s="25" t="n">
        <v>1079</v>
      </c>
      <c r="B1083" s="26">
        <f>_xlfn.XLOOKUP(C1083,purchase!C:C,pcon!B:B,"")</f>
        <v/>
      </c>
      <c r="C1083" s="4" t="n"/>
      <c r="D1083" s="29">
        <f>_xlfn.XLOOKUP(C1083,purchase!C:C,pcon!D:D,"")</f>
        <v/>
      </c>
      <c r="E1083" s="29">
        <f>_xlfn.XLOOKUP(C1083,purchase!C:C,pcon!E:E,"")</f>
        <v/>
      </c>
      <c r="F1083" s="4" t="n"/>
      <c r="G1083" s="27" t="n"/>
      <c r="H1083" s="28" t="n"/>
      <c r="I1083" s="4" t="n"/>
      <c r="J1083" s="4" t="n"/>
      <c r="K1083" s="4" t="n"/>
      <c r="L1083" s="30">
        <f>IF(J1083="","",J1083-K1083)</f>
        <v/>
      </c>
      <c r="M1083" s="4" t="n"/>
      <c r="N1083" s="30">
        <f>IF(L1083="","",L1083-M1083)</f>
        <v/>
      </c>
      <c r="O1083" s="31" t="n"/>
      <c r="P1083" s="32">
        <f>IF(O1083="","",N1083 * O1083)</f>
        <v/>
      </c>
      <c r="Q1083" s="10">
        <f>_xlfn.XLOOKUP(C1083,pcon!C:C,pcon!L:L,"")</f>
        <v/>
      </c>
      <c r="R1083" s="98">
        <f>(Q1083 / 80) * (O1083 * 100)</f>
        <v/>
      </c>
      <c r="S1083" s="31" t="n"/>
      <c r="T1083" s="31" t="n"/>
      <c r="U1083" s="33">
        <f>IF(N1083="","",R1083 * N1083)</f>
        <v/>
      </c>
      <c r="V1083" s="4" t="n"/>
      <c r="W1083" s="33">
        <f>IF(S1083&amp;U1083="","",U1083 * S1083)</f>
        <v/>
      </c>
      <c r="X1083" s="33">
        <f>IF(W1083="","",U1083 + W1083)</f>
        <v/>
      </c>
      <c r="Y1083" s="33">
        <f>IF(T1083="","",U1083 * T1083)</f>
        <v/>
      </c>
      <c r="Z1083" s="34">
        <f>IF(U1083="","",X1083-V1083-Y1083)</f>
        <v/>
      </c>
    </row>
    <row r="1084">
      <c r="A1084" s="25" t="n">
        <v>1080</v>
      </c>
      <c r="B1084" s="26">
        <f>_xlfn.XLOOKUP(C1084,purchase!C:C,pcon!B:B,"")</f>
        <v/>
      </c>
      <c r="C1084" s="4" t="n"/>
      <c r="D1084" s="29">
        <f>_xlfn.XLOOKUP(C1084,purchase!C:C,pcon!D:D,"")</f>
        <v/>
      </c>
      <c r="E1084" s="29">
        <f>_xlfn.XLOOKUP(C1084,purchase!C:C,pcon!E:E,"")</f>
        <v/>
      </c>
      <c r="F1084" s="4" t="n"/>
      <c r="G1084" s="27" t="n"/>
      <c r="H1084" s="28" t="n"/>
      <c r="I1084" s="4" t="n"/>
      <c r="J1084" s="4" t="n"/>
      <c r="K1084" s="4" t="n"/>
      <c r="L1084" s="30">
        <f>IF(J1084="","",J1084-K1084)</f>
        <v/>
      </c>
      <c r="M1084" s="4" t="n"/>
      <c r="N1084" s="30">
        <f>IF(L1084="","",L1084-M1084)</f>
        <v/>
      </c>
      <c r="O1084" s="31" t="n"/>
      <c r="P1084" s="32">
        <f>IF(O1084="","",N1084 * O1084)</f>
        <v/>
      </c>
      <c r="Q1084" s="10">
        <f>_xlfn.XLOOKUP(C1084,pcon!C:C,pcon!L:L,"")</f>
        <v/>
      </c>
      <c r="R1084" s="98">
        <f>(Q1084 / 80) * (O1084 * 100)</f>
        <v/>
      </c>
      <c r="S1084" s="31" t="n"/>
      <c r="T1084" s="31" t="n"/>
      <c r="U1084" s="33">
        <f>IF(N1084="","",R1084 * N1084)</f>
        <v/>
      </c>
      <c r="V1084" s="4" t="n"/>
      <c r="W1084" s="33">
        <f>IF(S1084&amp;U1084="","",U1084 * S1084)</f>
        <v/>
      </c>
      <c r="X1084" s="33">
        <f>IF(W1084="","",U1084 + W1084)</f>
        <v/>
      </c>
      <c r="Y1084" s="33">
        <f>IF(T1084="","",U1084 * T1084)</f>
        <v/>
      </c>
      <c r="Z1084" s="34">
        <f>IF(U1084="","",X1084-V1084-Y1084)</f>
        <v/>
      </c>
    </row>
    <row r="1085">
      <c r="A1085" s="25" t="n">
        <v>1081</v>
      </c>
      <c r="B1085" s="26">
        <f>_xlfn.XLOOKUP(C1085,purchase!C:C,pcon!B:B,"")</f>
        <v/>
      </c>
      <c r="C1085" s="4" t="n"/>
      <c r="D1085" s="29">
        <f>_xlfn.XLOOKUP(C1085,purchase!C:C,pcon!D:D,"")</f>
        <v/>
      </c>
      <c r="E1085" s="29">
        <f>_xlfn.XLOOKUP(C1085,purchase!C:C,pcon!E:E,"")</f>
        <v/>
      </c>
      <c r="F1085" s="4" t="n"/>
      <c r="G1085" s="27" t="n"/>
      <c r="H1085" s="28" t="n"/>
      <c r="I1085" s="4" t="n"/>
      <c r="J1085" s="4" t="n"/>
      <c r="K1085" s="4" t="n"/>
      <c r="L1085" s="30">
        <f>IF(J1085="","",J1085-K1085)</f>
        <v/>
      </c>
      <c r="M1085" s="4" t="n"/>
      <c r="N1085" s="30">
        <f>IF(L1085="","",L1085-M1085)</f>
        <v/>
      </c>
      <c r="O1085" s="31" t="n"/>
      <c r="P1085" s="32">
        <f>IF(O1085="","",N1085 * O1085)</f>
        <v/>
      </c>
      <c r="Q1085" s="10">
        <f>_xlfn.XLOOKUP(C1085,pcon!C:C,pcon!L:L,"")</f>
        <v/>
      </c>
      <c r="R1085" s="98">
        <f>(Q1085 / 80) * (O1085 * 100)</f>
        <v/>
      </c>
      <c r="S1085" s="31" t="n"/>
      <c r="T1085" s="31" t="n"/>
      <c r="U1085" s="33">
        <f>IF(N1085="","",R1085 * N1085)</f>
        <v/>
      </c>
      <c r="V1085" s="4" t="n"/>
      <c r="W1085" s="33">
        <f>IF(S1085&amp;U1085="","",U1085 * S1085)</f>
        <v/>
      </c>
      <c r="X1085" s="33">
        <f>IF(W1085="","",U1085 + W1085)</f>
        <v/>
      </c>
      <c r="Y1085" s="33">
        <f>IF(T1085="","",U1085 * T1085)</f>
        <v/>
      </c>
      <c r="Z1085" s="34">
        <f>IF(U1085="","",X1085-V1085-Y1085)</f>
        <v/>
      </c>
    </row>
    <row r="1086">
      <c r="A1086" s="25" t="n">
        <v>1082</v>
      </c>
      <c r="B1086" s="26">
        <f>_xlfn.XLOOKUP(C1086,purchase!C:C,pcon!B:B,"")</f>
        <v/>
      </c>
      <c r="C1086" s="4" t="n"/>
      <c r="D1086" s="29">
        <f>_xlfn.XLOOKUP(C1086,purchase!C:C,pcon!D:D,"")</f>
        <v/>
      </c>
      <c r="E1086" s="29">
        <f>_xlfn.XLOOKUP(C1086,purchase!C:C,pcon!E:E,"")</f>
        <v/>
      </c>
      <c r="F1086" s="4" t="n"/>
      <c r="G1086" s="27" t="n"/>
      <c r="H1086" s="28" t="n"/>
      <c r="I1086" s="4" t="n"/>
      <c r="J1086" s="4" t="n"/>
      <c r="K1086" s="4" t="n"/>
      <c r="L1086" s="30">
        <f>IF(J1086="","",J1086-K1086)</f>
        <v/>
      </c>
      <c r="M1086" s="4" t="n"/>
      <c r="N1086" s="30">
        <f>IF(L1086="","",L1086-M1086)</f>
        <v/>
      </c>
      <c r="O1086" s="31" t="n"/>
      <c r="P1086" s="32">
        <f>IF(O1086="","",N1086 * O1086)</f>
        <v/>
      </c>
      <c r="Q1086" s="10">
        <f>_xlfn.XLOOKUP(C1086,pcon!C:C,pcon!L:L,"")</f>
        <v/>
      </c>
      <c r="R1086" s="98">
        <f>(Q1086 / 80) * (O1086 * 100)</f>
        <v/>
      </c>
      <c r="S1086" s="31" t="n"/>
      <c r="T1086" s="31" t="n"/>
      <c r="U1086" s="33">
        <f>IF(N1086="","",R1086 * N1086)</f>
        <v/>
      </c>
      <c r="V1086" s="4" t="n"/>
      <c r="W1086" s="33">
        <f>IF(S1086&amp;U1086="","",U1086 * S1086)</f>
        <v/>
      </c>
      <c r="X1086" s="33">
        <f>IF(W1086="","",U1086 + W1086)</f>
        <v/>
      </c>
      <c r="Y1086" s="33">
        <f>IF(T1086="","",U1086 * T1086)</f>
        <v/>
      </c>
      <c r="Z1086" s="34">
        <f>IF(U1086="","",X1086-V1086-Y1086)</f>
        <v/>
      </c>
    </row>
    <row r="1087">
      <c r="A1087" s="25" t="n">
        <v>1083</v>
      </c>
      <c r="B1087" s="26">
        <f>_xlfn.XLOOKUP(C1087,purchase!C:C,pcon!B:B,"")</f>
        <v/>
      </c>
      <c r="C1087" s="4" t="n"/>
      <c r="D1087" s="29">
        <f>_xlfn.XLOOKUP(C1087,purchase!C:C,pcon!D:D,"")</f>
        <v/>
      </c>
      <c r="E1087" s="29">
        <f>_xlfn.XLOOKUP(C1087,purchase!C:C,pcon!E:E,"")</f>
        <v/>
      </c>
      <c r="F1087" s="4" t="n"/>
      <c r="G1087" s="27" t="n"/>
      <c r="H1087" s="28" t="n"/>
      <c r="I1087" s="4" t="n"/>
      <c r="J1087" s="4" t="n"/>
      <c r="K1087" s="4" t="n"/>
      <c r="L1087" s="30">
        <f>IF(J1087="","",J1087-K1087)</f>
        <v/>
      </c>
      <c r="M1087" s="4" t="n"/>
      <c r="N1087" s="30">
        <f>IF(L1087="","",L1087-M1087)</f>
        <v/>
      </c>
      <c r="O1087" s="31" t="n"/>
      <c r="P1087" s="32">
        <f>IF(O1087="","",N1087 * O1087)</f>
        <v/>
      </c>
      <c r="Q1087" s="10">
        <f>_xlfn.XLOOKUP(C1087,pcon!C:C,pcon!L:L,"")</f>
        <v/>
      </c>
      <c r="R1087" s="98">
        <f>(Q1087 / 80) * (O1087 * 100)</f>
        <v/>
      </c>
      <c r="S1087" s="31" t="n"/>
      <c r="T1087" s="31" t="n"/>
      <c r="U1087" s="33">
        <f>IF(N1087="","",R1087 * N1087)</f>
        <v/>
      </c>
      <c r="V1087" s="4" t="n"/>
      <c r="W1087" s="33">
        <f>IF(S1087&amp;U1087="","",U1087 * S1087)</f>
        <v/>
      </c>
      <c r="X1087" s="33">
        <f>IF(W1087="","",U1087 + W1087)</f>
        <v/>
      </c>
      <c r="Y1087" s="33">
        <f>IF(T1087="","",U1087 * T1087)</f>
        <v/>
      </c>
      <c r="Z1087" s="34">
        <f>IF(U1087="","",X1087-V1087-Y1087)</f>
        <v/>
      </c>
    </row>
    <row r="1088">
      <c r="A1088" s="25" t="n">
        <v>1084</v>
      </c>
      <c r="B1088" s="26">
        <f>_xlfn.XLOOKUP(C1088,purchase!C:C,pcon!B:B,"")</f>
        <v/>
      </c>
      <c r="C1088" s="4" t="n"/>
      <c r="D1088" s="29">
        <f>_xlfn.XLOOKUP(C1088,purchase!C:C,pcon!D:D,"")</f>
        <v/>
      </c>
      <c r="E1088" s="29">
        <f>_xlfn.XLOOKUP(C1088,purchase!C:C,pcon!E:E,"")</f>
        <v/>
      </c>
      <c r="F1088" s="4" t="n"/>
      <c r="G1088" s="27" t="n"/>
      <c r="H1088" s="28" t="n"/>
      <c r="I1088" s="4" t="n"/>
      <c r="J1088" s="4" t="n"/>
      <c r="K1088" s="4" t="n"/>
      <c r="L1088" s="30">
        <f>IF(J1088="","",J1088-K1088)</f>
        <v/>
      </c>
      <c r="M1088" s="4" t="n"/>
      <c r="N1088" s="30">
        <f>IF(L1088="","",L1088-M1088)</f>
        <v/>
      </c>
      <c r="O1088" s="31" t="n"/>
      <c r="P1088" s="32">
        <f>IF(O1088="","",N1088 * O1088)</f>
        <v/>
      </c>
      <c r="Q1088" s="10">
        <f>_xlfn.XLOOKUP(C1088,pcon!C:C,pcon!L:L,"")</f>
        <v/>
      </c>
      <c r="R1088" s="98">
        <f>(Q1088 / 80) * (O1088 * 100)</f>
        <v/>
      </c>
      <c r="S1088" s="31" t="n"/>
      <c r="T1088" s="31" t="n"/>
      <c r="U1088" s="33">
        <f>IF(N1088="","",R1088 * N1088)</f>
        <v/>
      </c>
      <c r="V1088" s="4" t="n"/>
      <c r="W1088" s="33">
        <f>IF(S1088&amp;U1088="","",U1088 * S1088)</f>
        <v/>
      </c>
      <c r="X1088" s="33">
        <f>IF(W1088="","",U1088 + W1088)</f>
        <v/>
      </c>
      <c r="Y1088" s="33">
        <f>IF(T1088="","",U1088 * T1088)</f>
        <v/>
      </c>
      <c r="Z1088" s="34">
        <f>IF(U1088="","",X1088-V1088-Y1088)</f>
        <v/>
      </c>
    </row>
    <row r="1089">
      <c r="A1089" s="25" t="n">
        <v>1085</v>
      </c>
      <c r="B1089" s="26">
        <f>_xlfn.XLOOKUP(C1089,purchase!C:C,pcon!B:B,"")</f>
        <v/>
      </c>
      <c r="C1089" s="4" t="n"/>
      <c r="D1089" s="29">
        <f>_xlfn.XLOOKUP(C1089,purchase!C:C,pcon!D:D,"")</f>
        <v/>
      </c>
      <c r="E1089" s="29">
        <f>_xlfn.XLOOKUP(C1089,purchase!C:C,pcon!E:E,"")</f>
        <v/>
      </c>
      <c r="F1089" s="4" t="n"/>
      <c r="G1089" s="27" t="n"/>
      <c r="H1089" s="28" t="n"/>
      <c r="I1089" s="4" t="n"/>
      <c r="J1089" s="4" t="n"/>
      <c r="K1089" s="4" t="n"/>
      <c r="L1089" s="30">
        <f>IF(J1089="","",J1089-K1089)</f>
        <v/>
      </c>
      <c r="M1089" s="4" t="n"/>
      <c r="N1089" s="30">
        <f>IF(L1089="","",L1089-M1089)</f>
        <v/>
      </c>
      <c r="O1089" s="31" t="n"/>
      <c r="P1089" s="32">
        <f>IF(O1089="","",N1089 * O1089)</f>
        <v/>
      </c>
      <c r="Q1089" s="10">
        <f>_xlfn.XLOOKUP(C1089,pcon!C:C,pcon!L:L,"")</f>
        <v/>
      </c>
      <c r="R1089" s="98">
        <f>(Q1089 / 80) * (O1089 * 100)</f>
        <v/>
      </c>
      <c r="S1089" s="31" t="n"/>
      <c r="T1089" s="31" t="n"/>
      <c r="U1089" s="33">
        <f>IF(N1089="","",R1089 * N1089)</f>
        <v/>
      </c>
      <c r="V1089" s="4" t="n"/>
      <c r="W1089" s="33">
        <f>IF(S1089&amp;U1089="","",U1089 * S1089)</f>
        <v/>
      </c>
      <c r="X1089" s="33">
        <f>IF(W1089="","",U1089 + W1089)</f>
        <v/>
      </c>
      <c r="Y1089" s="33">
        <f>IF(T1089="","",U1089 * T1089)</f>
        <v/>
      </c>
      <c r="Z1089" s="34">
        <f>IF(U1089="","",X1089-V1089-Y1089)</f>
        <v/>
      </c>
    </row>
    <row r="1090">
      <c r="A1090" s="25" t="n">
        <v>1086</v>
      </c>
      <c r="B1090" s="26">
        <f>_xlfn.XLOOKUP(C1090,purchase!C:C,pcon!B:B,"")</f>
        <v/>
      </c>
      <c r="C1090" s="4" t="n"/>
      <c r="D1090" s="29">
        <f>_xlfn.XLOOKUP(C1090,purchase!C:C,pcon!D:D,"")</f>
        <v/>
      </c>
      <c r="E1090" s="29">
        <f>_xlfn.XLOOKUP(C1090,purchase!C:C,pcon!E:E,"")</f>
        <v/>
      </c>
      <c r="F1090" s="4" t="n"/>
      <c r="G1090" s="27" t="n"/>
      <c r="H1090" s="28" t="n"/>
      <c r="I1090" s="4" t="n"/>
      <c r="J1090" s="4" t="n"/>
      <c r="K1090" s="4" t="n"/>
      <c r="L1090" s="30">
        <f>IF(J1090="","",J1090-K1090)</f>
        <v/>
      </c>
      <c r="M1090" s="4" t="n"/>
      <c r="N1090" s="30">
        <f>IF(L1090="","",L1090-M1090)</f>
        <v/>
      </c>
      <c r="O1090" s="31" t="n"/>
      <c r="P1090" s="32">
        <f>IF(O1090="","",N1090 * O1090)</f>
        <v/>
      </c>
      <c r="Q1090" s="10">
        <f>_xlfn.XLOOKUP(C1090,pcon!C:C,pcon!L:L,"")</f>
        <v/>
      </c>
      <c r="R1090" s="98">
        <f>(Q1090 / 80) * (O1090 * 100)</f>
        <v/>
      </c>
      <c r="S1090" s="31" t="n"/>
      <c r="T1090" s="31" t="n"/>
      <c r="U1090" s="33">
        <f>IF(N1090="","",R1090 * N1090)</f>
        <v/>
      </c>
      <c r="V1090" s="4" t="n"/>
      <c r="W1090" s="33">
        <f>IF(S1090&amp;U1090="","",U1090 * S1090)</f>
        <v/>
      </c>
      <c r="X1090" s="33">
        <f>IF(W1090="","",U1090 + W1090)</f>
        <v/>
      </c>
      <c r="Y1090" s="33">
        <f>IF(T1090="","",U1090 * T1090)</f>
        <v/>
      </c>
      <c r="Z1090" s="34">
        <f>IF(U1090="","",X1090-V1090-Y1090)</f>
        <v/>
      </c>
    </row>
    <row r="1091">
      <c r="A1091" s="25" t="n">
        <v>1087</v>
      </c>
      <c r="B1091" s="26">
        <f>_xlfn.XLOOKUP(C1091,purchase!C:C,pcon!B:B,"")</f>
        <v/>
      </c>
      <c r="C1091" s="4" t="n"/>
      <c r="D1091" s="29">
        <f>_xlfn.XLOOKUP(C1091,purchase!C:C,pcon!D:D,"")</f>
        <v/>
      </c>
      <c r="E1091" s="29">
        <f>_xlfn.XLOOKUP(C1091,purchase!C:C,pcon!E:E,"")</f>
        <v/>
      </c>
      <c r="F1091" s="4" t="n"/>
      <c r="G1091" s="27" t="n"/>
      <c r="H1091" s="28" t="n"/>
      <c r="I1091" s="4" t="n"/>
      <c r="J1091" s="4" t="n"/>
      <c r="K1091" s="4" t="n"/>
      <c r="L1091" s="30">
        <f>IF(J1091="","",J1091-K1091)</f>
        <v/>
      </c>
      <c r="M1091" s="4" t="n"/>
      <c r="N1091" s="30">
        <f>IF(L1091="","",L1091-M1091)</f>
        <v/>
      </c>
      <c r="O1091" s="31" t="n"/>
      <c r="P1091" s="32">
        <f>IF(O1091="","",N1091 * O1091)</f>
        <v/>
      </c>
      <c r="Q1091" s="10">
        <f>_xlfn.XLOOKUP(C1091,pcon!C:C,pcon!L:L,"")</f>
        <v/>
      </c>
      <c r="R1091" s="98">
        <f>(Q1091 / 80) * (O1091 * 100)</f>
        <v/>
      </c>
      <c r="S1091" s="31" t="n"/>
      <c r="T1091" s="31" t="n"/>
      <c r="U1091" s="33">
        <f>IF(N1091="","",R1091 * N1091)</f>
        <v/>
      </c>
      <c r="V1091" s="4" t="n"/>
      <c r="W1091" s="33">
        <f>IF(S1091&amp;U1091="","",U1091 * S1091)</f>
        <v/>
      </c>
      <c r="X1091" s="33">
        <f>IF(W1091="","",U1091 + W1091)</f>
        <v/>
      </c>
      <c r="Y1091" s="33">
        <f>IF(T1091="","",U1091 * T1091)</f>
        <v/>
      </c>
      <c r="Z1091" s="34">
        <f>IF(U1091="","",X1091-V1091-Y1091)</f>
        <v/>
      </c>
    </row>
    <row r="1092">
      <c r="A1092" s="25" t="n">
        <v>1088</v>
      </c>
      <c r="B1092" s="26">
        <f>_xlfn.XLOOKUP(C1092,purchase!C:C,pcon!B:B,"")</f>
        <v/>
      </c>
      <c r="C1092" s="4" t="n"/>
      <c r="D1092" s="29">
        <f>_xlfn.XLOOKUP(C1092,purchase!C:C,pcon!D:D,"")</f>
        <v/>
      </c>
      <c r="E1092" s="29">
        <f>_xlfn.XLOOKUP(C1092,purchase!C:C,pcon!E:E,"")</f>
        <v/>
      </c>
      <c r="F1092" s="4" t="n"/>
      <c r="G1092" s="27" t="n"/>
      <c r="H1092" s="28" t="n"/>
      <c r="I1092" s="4" t="n"/>
      <c r="J1092" s="4" t="n"/>
      <c r="K1092" s="4" t="n"/>
      <c r="L1092" s="30">
        <f>IF(J1092="","",J1092-K1092)</f>
        <v/>
      </c>
      <c r="M1092" s="4" t="n"/>
      <c r="N1092" s="30">
        <f>IF(L1092="","",L1092-M1092)</f>
        <v/>
      </c>
      <c r="O1092" s="31" t="n"/>
      <c r="P1092" s="32">
        <f>IF(O1092="","",N1092 * O1092)</f>
        <v/>
      </c>
      <c r="Q1092" s="10">
        <f>_xlfn.XLOOKUP(C1092,pcon!C:C,pcon!L:L,"")</f>
        <v/>
      </c>
      <c r="R1092" s="98">
        <f>(Q1092 / 80) * (O1092 * 100)</f>
        <v/>
      </c>
      <c r="S1092" s="31" t="n"/>
      <c r="T1092" s="31" t="n"/>
      <c r="U1092" s="33">
        <f>IF(N1092="","",R1092 * N1092)</f>
        <v/>
      </c>
      <c r="V1092" s="4" t="n"/>
      <c r="W1092" s="33">
        <f>IF(S1092&amp;U1092="","",U1092 * S1092)</f>
        <v/>
      </c>
      <c r="X1092" s="33">
        <f>IF(W1092="","",U1092 + W1092)</f>
        <v/>
      </c>
      <c r="Y1092" s="33">
        <f>IF(T1092="","",U1092 * T1092)</f>
        <v/>
      </c>
      <c r="Z1092" s="34">
        <f>IF(U1092="","",X1092-V1092-Y1092)</f>
        <v/>
      </c>
    </row>
    <row r="1093">
      <c r="A1093" s="25" t="n">
        <v>1089</v>
      </c>
      <c r="B1093" s="26">
        <f>_xlfn.XLOOKUP(C1093,purchase!C:C,pcon!B:B,"")</f>
        <v/>
      </c>
      <c r="C1093" s="4" t="n"/>
      <c r="D1093" s="29">
        <f>_xlfn.XLOOKUP(C1093,purchase!C:C,pcon!D:D,"")</f>
        <v/>
      </c>
      <c r="E1093" s="29">
        <f>_xlfn.XLOOKUP(C1093,purchase!C:C,pcon!E:E,"")</f>
        <v/>
      </c>
      <c r="F1093" s="4" t="n"/>
      <c r="G1093" s="27" t="n"/>
      <c r="H1093" s="28" t="n"/>
      <c r="I1093" s="4" t="n"/>
      <c r="J1093" s="4" t="n"/>
      <c r="K1093" s="4" t="n"/>
      <c r="L1093" s="30">
        <f>IF(J1093="","",J1093-K1093)</f>
        <v/>
      </c>
      <c r="M1093" s="4" t="n"/>
      <c r="N1093" s="30">
        <f>IF(L1093="","",L1093-M1093)</f>
        <v/>
      </c>
      <c r="O1093" s="31" t="n"/>
      <c r="P1093" s="32">
        <f>IF(O1093="","",N1093 * O1093)</f>
        <v/>
      </c>
      <c r="Q1093" s="10">
        <f>_xlfn.XLOOKUP(C1093,pcon!C:C,pcon!L:L,"")</f>
        <v/>
      </c>
      <c r="R1093" s="98">
        <f>(Q1093 / 80) * (O1093 * 100)</f>
        <v/>
      </c>
      <c r="S1093" s="31" t="n"/>
      <c r="T1093" s="31" t="n"/>
      <c r="U1093" s="33">
        <f>IF(N1093="","",R1093 * N1093)</f>
        <v/>
      </c>
      <c r="V1093" s="4" t="n"/>
      <c r="W1093" s="33">
        <f>IF(S1093&amp;U1093="","",U1093 * S1093)</f>
        <v/>
      </c>
      <c r="X1093" s="33">
        <f>IF(W1093="","",U1093 + W1093)</f>
        <v/>
      </c>
      <c r="Y1093" s="33">
        <f>IF(T1093="","",U1093 * T1093)</f>
        <v/>
      </c>
      <c r="Z1093" s="34">
        <f>IF(U1093="","",X1093-V1093-Y1093)</f>
        <v/>
      </c>
    </row>
    <row r="1094">
      <c r="A1094" s="25" t="n">
        <v>1090</v>
      </c>
      <c r="B1094" s="26">
        <f>_xlfn.XLOOKUP(C1094,purchase!C:C,pcon!B:B,"")</f>
        <v/>
      </c>
      <c r="C1094" s="4" t="n"/>
      <c r="D1094" s="29">
        <f>_xlfn.XLOOKUP(C1094,purchase!C:C,pcon!D:D,"")</f>
        <v/>
      </c>
      <c r="E1094" s="29">
        <f>_xlfn.XLOOKUP(C1094,purchase!C:C,pcon!E:E,"")</f>
        <v/>
      </c>
      <c r="F1094" s="4" t="n"/>
      <c r="G1094" s="27" t="n"/>
      <c r="H1094" s="28" t="n"/>
      <c r="I1094" s="4" t="n"/>
      <c r="J1094" s="4" t="n"/>
      <c r="K1094" s="4" t="n"/>
      <c r="L1094" s="30">
        <f>IF(J1094="","",J1094-K1094)</f>
        <v/>
      </c>
      <c r="M1094" s="4" t="n"/>
      <c r="N1094" s="30">
        <f>IF(L1094="","",L1094-M1094)</f>
        <v/>
      </c>
      <c r="O1094" s="31" t="n"/>
      <c r="P1094" s="32">
        <f>IF(O1094="","",N1094 * O1094)</f>
        <v/>
      </c>
      <c r="Q1094" s="10">
        <f>_xlfn.XLOOKUP(C1094,pcon!C:C,pcon!L:L,"")</f>
        <v/>
      </c>
      <c r="R1094" s="98">
        <f>(Q1094 / 80) * (O1094 * 100)</f>
        <v/>
      </c>
      <c r="S1094" s="31" t="n"/>
      <c r="T1094" s="31" t="n"/>
      <c r="U1094" s="33">
        <f>IF(N1094="","",R1094 * N1094)</f>
        <v/>
      </c>
      <c r="V1094" s="4" t="n"/>
      <c r="W1094" s="33">
        <f>IF(S1094&amp;U1094="","",U1094 * S1094)</f>
        <v/>
      </c>
      <c r="X1094" s="33">
        <f>IF(W1094="","",U1094 + W1094)</f>
        <v/>
      </c>
      <c r="Y1094" s="33">
        <f>IF(T1094="","",U1094 * T1094)</f>
        <v/>
      </c>
      <c r="Z1094" s="34">
        <f>IF(U1094="","",X1094-V1094-Y1094)</f>
        <v/>
      </c>
    </row>
    <row r="1095">
      <c r="A1095" s="25" t="n">
        <v>1091</v>
      </c>
      <c r="B1095" s="26">
        <f>_xlfn.XLOOKUP(C1095,purchase!C:C,pcon!B:B,"")</f>
        <v/>
      </c>
      <c r="C1095" s="4" t="n"/>
      <c r="D1095" s="29">
        <f>_xlfn.XLOOKUP(C1095,purchase!C:C,pcon!D:D,"")</f>
        <v/>
      </c>
      <c r="E1095" s="29">
        <f>_xlfn.XLOOKUP(C1095,purchase!C:C,pcon!E:E,"")</f>
        <v/>
      </c>
      <c r="F1095" s="4" t="n"/>
      <c r="G1095" s="27" t="n"/>
      <c r="H1095" s="28" t="n"/>
      <c r="I1095" s="4" t="n"/>
      <c r="J1095" s="4" t="n"/>
      <c r="K1095" s="4" t="n"/>
      <c r="L1095" s="30">
        <f>IF(J1095="","",J1095-K1095)</f>
        <v/>
      </c>
      <c r="M1095" s="4" t="n"/>
      <c r="N1095" s="30">
        <f>IF(L1095="","",L1095-M1095)</f>
        <v/>
      </c>
      <c r="O1095" s="31" t="n"/>
      <c r="P1095" s="32">
        <f>IF(O1095="","",N1095 * O1095)</f>
        <v/>
      </c>
      <c r="Q1095" s="10">
        <f>_xlfn.XLOOKUP(C1095,pcon!C:C,pcon!L:L,"")</f>
        <v/>
      </c>
      <c r="R1095" s="98">
        <f>(Q1095 / 80) * (O1095 * 100)</f>
        <v/>
      </c>
      <c r="S1095" s="31" t="n"/>
      <c r="T1095" s="31" t="n"/>
      <c r="U1095" s="33">
        <f>IF(N1095="","",R1095 * N1095)</f>
        <v/>
      </c>
      <c r="V1095" s="4" t="n"/>
      <c r="W1095" s="33">
        <f>IF(S1095&amp;U1095="","",U1095 * S1095)</f>
        <v/>
      </c>
      <c r="X1095" s="33">
        <f>IF(W1095="","",U1095 + W1095)</f>
        <v/>
      </c>
      <c r="Y1095" s="33">
        <f>IF(T1095="","",U1095 * T1095)</f>
        <v/>
      </c>
      <c r="Z1095" s="34">
        <f>IF(U1095="","",X1095-V1095-Y1095)</f>
        <v/>
      </c>
    </row>
    <row r="1096">
      <c r="A1096" s="25" t="n">
        <v>1092</v>
      </c>
      <c r="B1096" s="26">
        <f>_xlfn.XLOOKUP(C1096,purchase!C:C,pcon!B:B,"")</f>
        <v/>
      </c>
      <c r="C1096" s="4" t="n"/>
      <c r="D1096" s="29">
        <f>_xlfn.XLOOKUP(C1096,purchase!C:C,pcon!D:D,"")</f>
        <v/>
      </c>
      <c r="E1096" s="29">
        <f>_xlfn.XLOOKUP(C1096,purchase!C:C,pcon!E:E,"")</f>
        <v/>
      </c>
      <c r="F1096" s="4" t="n"/>
      <c r="G1096" s="27" t="n"/>
      <c r="H1096" s="28" t="n"/>
      <c r="I1096" s="4" t="n"/>
      <c r="J1096" s="4" t="n"/>
      <c r="K1096" s="4" t="n"/>
      <c r="L1096" s="30">
        <f>IF(J1096="","",J1096-K1096)</f>
        <v/>
      </c>
      <c r="M1096" s="4" t="n"/>
      <c r="N1096" s="30">
        <f>IF(L1096="","",L1096-M1096)</f>
        <v/>
      </c>
      <c r="O1096" s="31" t="n"/>
      <c r="P1096" s="32">
        <f>IF(O1096="","",N1096 * O1096)</f>
        <v/>
      </c>
      <c r="Q1096" s="10">
        <f>_xlfn.XLOOKUP(C1096,pcon!C:C,pcon!L:L,"")</f>
        <v/>
      </c>
      <c r="R1096" s="98">
        <f>(Q1096 / 80) * (O1096 * 100)</f>
        <v/>
      </c>
      <c r="S1096" s="31" t="n"/>
      <c r="T1096" s="31" t="n"/>
      <c r="U1096" s="33">
        <f>IF(N1096="","",R1096 * N1096)</f>
        <v/>
      </c>
      <c r="V1096" s="4" t="n"/>
      <c r="W1096" s="33">
        <f>IF(S1096&amp;U1096="","",U1096 * S1096)</f>
        <v/>
      </c>
      <c r="X1096" s="33">
        <f>IF(W1096="","",U1096 + W1096)</f>
        <v/>
      </c>
      <c r="Y1096" s="33">
        <f>IF(T1096="","",U1096 * T1096)</f>
        <v/>
      </c>
      <c r="Z1096" s="34">
        <f>IF(U1096="","",X1096-V1096-Y1096)</f>
        <v/>
      </c>
    </row>
    <row r="1097">
      <c r="A1097" s="25" t="n">
        <v>1093</v>
      </c>
      <c r="B1097" s="26">
        <f>_xlfn.XLOOKUP(C1097,purchase!C:C,pcon!B:B,"")</f>
        <v/>
      </c>
      <c r="C1097" s="4" t="n"/>
      <c r="D1097" s="29">
        <f>_xlfn.XLOOKUP(C1097,purchase!C:C,pcon!D:D,"")</f>
        <v/>
      </c>
      <c r="E1097" s="29">
        <f>_xlfn.XLOOKUP(C1097,purchase!C:C,pcon!E:E,"")</f>
        <v/>
      </c>
      <c r="F1097" s="4" t="n"/>
      <c r="G1097" s="27" t="n"/>
      <c r="H1097" s="28" t="n"/>
      <c r="I1097" s="4" t="n"/>
      <c r="J1097" s="4" t="n"/>
      <c r="K1097" s="4" t="n"/>
      <c r="L1097" s="30">
        <f>IF(J1097="","",J1097-K1097)</f>
        <v/>
      </c>
      <c r="M1097" s="4" t="n"/>
      <c r="N1097" s="30">
        <f>IF(L1097="","",L1097-M1097)</f>
        <v/>
      </c>
      <c r="O1097" s="31" t="n"/>
      <c r="P1097" s="32">
        <f>IF(O1097="","",N1097 * O1097)</f>
        <v/>
      </c>
      <c r="Q1097" s="10">
        <f>_xlfn.XLOOKUP(C1097,pcon!C:C,pcon!L:L,"")</f>
        <v/>
      </c>
      <c r="R1097" s="98">
        <f>(Q1097 / 80) * (O1097 * 100)</f>
        <v/>
      </c>
      <c r="S1097" s="31" t="n"/>
      <c r="T1097" s="31" t="n"/>
      <c r="U1097" s="33">
        <f>IF(N1097="","",R1097 * N1097)</f>
        <v/>
      </c>
      <c r="V1097" s="4" t="n"/>
      <c r="W1097" s="33">
        <f>IF(S1097&amp;U1097="","",U1097 * S1097)</f>
        <v/>
      </c>
      <c r="X1097" s="33">
        <f>IF(W1097="","",U1097 + W1097)</f>
        <v/>
      </c>
      <c r="Y1097" s="33">
        <f>IF(T1097="","",U1097 * T1097)</f>
        <v/>
      </c>
      <c r="Z1097" s="34">
        <f>IF(U1097="","",X1097-V1097-Y1097)</f>
        <v/>
      </c>
    </row>
    <row r="1098">
      <c r="A1098" s="25" t="n">
        <v>1094</v>
      </c>
      <c r="B1098" s="26">
        <f>_xlfn.XLOOKUP(C1098,purchase!C:C,pcon!B:B,"")</f>
        <v/>
      </c>
      <c r="C1098" s="4" t="n"/>
      <c r="D1098" s="29">
        <f>_xlfn.XLOOKUP(C1098,purchase!C:C,pcon!D:D,"")</f>
        <v/>
      </c>
      <c r="E1098" s="29">
        <f>_xlfn.XLOOKUP(C1098,purchase!C:C,pcon!E:E,"")</f>
        <v/>
      </c>
      <c r="F1098" s="4" t="n"/>
      <c r="G1098" s="27" t="n"/>
      <c r="H1098" s="28" t="n"/>
      <c r="I1098" s="4" t="n"/>
      <c r="J1098" s="4" t="n"/>
      <c r="K1098" s="4" t="n"/>
      <c r="L1098" s="30">
        <f>IF(J1098="","",J1098-K1098)</f>
        <v/>
      </c>
      <c r="M1098" s="4" t="n"/>
      <c r="N1098" s="30">
        <f>IF(L1098="","",L1098-M1098)</f>
        <v/>
      </c>
      <c r="O1098" s="31" t="n"/>
      <c r="P1098" s="32">
        <f>IF(O1098="","",N1098 * O1098)</f>
        <v/>
      </c>
      <c r="Q1098" s="10">
        <f>_xlfn.XLOOKUP(C1098,pcon!C:C,pcon!L:L,"")</f>
        <v/>
      </c>
      <c r="R1098" s="98">
        <f>(Q1098 / 80) * (O1098 * 100)</f>
        <v/>
      </c>
      <c r="S1098" s="31" t="n"/>
      <c r="T1098" s="31" t="n"/>
      <c r="U1098" s="33">
        <f>IF(N1098="","",R1098 * N1098)</f>
        <v/>
      </c>
      <c r="V1098" s="4" t="n"/>
      <c r="W1098" s="33">
        <f>IF(S1098&amp;U1098="","",U1098 * S1098)</f>
        <v/>
      </c>
      <c r="X1098" s="33">
        <f>IF(W1098="","",U1098 + W1098)</f>
        <v/>
      </c>
      <c r="Y1098" s="33">
        <f>IF(T1098="","",U1098 * T1098)</f>
        <v/>
      </c>
      <c r="Z1098" s="34">
        <f>IF(U1098="","",X1098-V1098-Y1098)</f>
        <v/>
      </c>
    </row>
    <row r="1099">
      <c r="A1099" s="25" t="n">
        <v>1095</v>
      </c>
      <c r="B1099" s="26">
        <f>_xlfn.XLOOKUP(C1099,purchase!C:C,pcon!B:B,"")</f>
        <v/>
      </c>
      <c r="C1099" s="4" t="n"/>
      <c r="D1099" s="29">
        <f>_xlfn.XLOOKUP(C1099,purchase!C:C,pcon!D:D,"")</f>
        <v/>
      </c>
      <c r="E1099" s="29">
        <f>_xlfn.XLOOKUP(C1099,purchase!C:C,pcon!E:E,"")</f>
        <v/>
      </c>
      <c r="F1099" s="4" t="n"/>
      <c r="G1099" s="27" t="n"/>
      <c r="H1099" s="28" t="n"/>
      <c r="I1099" s="4" t="n"/>
      <c r="J1099" s="4" t="n"/>
      <c r="K1099" s="4" t="n"/>
      <c r="L1099" s="30">
        <f>IF(J1099="","",J1099-K1099)</f>
        <v/>
      </c>
      <c r="M1099" s="4" t="n"/>
      <c r="N1099" s="30">
        <f>IF(L1099="","",L1099-M1099)</f>
        <v/>
      </c>
      <c r="O1099" s="31" t="n"/>
      <c r="P1099" s="32">
        <f>IF(O1099="","",N1099 * O1099)</f>
        <v/>
      </c>
      <c r="Q1099" s="10">
        <f>_xlfn.XLOOKUP(C1099,pcon!C:C,pcon!L:L,"")</f>
        <v/>
      </c>
      <c r="R1099" s="98">
        <f>(Q1099 / 80) * (O1099 * 100)</f>
        <v/>
      </c>
      <c r="S1099" s="31" t="n"/>
      <c r="T1099" s="31" t="n"/>
      <c r="U1099" s="33">
        <f>IF(N1099="","",R1099 * N1099)</f>
        <v/>
      </c>
      <c r="V1099" s="4" t="n"/>
      <c r="W1099" s="33">
        <f>IF(S1099&amp;U1099="","",U1099 * S1099)</f>
        <v/>
      </c>
      <c r="X1099" s="33">
        <f>IF(W1099="","",U1099 + W1099)</f>
        <v/>
      </c>
      <c r="Y1099" s="33">
        <f>IF(T1099="","",U1099 * T1099)</f>
        <v/>
      </c>
      <c r="Z1099" s="34">
        <f>IF(U1099="","",X1099-V1099-Y1099)</f>
        <v/>
      </c>
    </row>
    <row r="1100">
      <c r="A1100" s="25" t="n">
        <v>1096</v>
      </c>
      <c r="B1100" s="26">
        <f>_xlfn.XLOOKUP(C1100,purchase!C:C,pcon!B:B,"")</f>
        <v/>
      </c>
      <c r="C1100" s="4" t="n"/>
      <c r="D1100" s="29">
        <f>_xlfn.XLOOKUP(C1100,purchase!C:C,pcon!D:D,"")</f>
        <v/>
      </c>
      <c r="E1100" s="29">
        <f>_xlfn.XLOOKUP(C1100,purchase!C:C,pcon!E:E,"")</f>
        <v/>
      </c>
      <c r="F1100" s="4" t="n"/>
      <c r="G1100" s="27" t="n"/>
      <c r="H1100" s="28" t="n"/>
      <c r="I1100" s="4" t="n"/>
      <c r="J1100" s="4" t="n"/>
      <c r="K1100" s="4" t="n"/>
      <c r="L1100" s="30">
        <f>IF(J1100="","",J1100-K1100)</f>
        <v/>
      </c>
      <c r="M1100" s="4" t="n"/>
      <c r="N1100" s="30">
        <f>IF(L1100="","",L1100-M1100)</f>
        <v/>
      </c>
      <c r="O1100" s="31" t="n"/>
      <c r="P1100" s="32">
        <f>IF(O1100="","",N1100 * O1100)</f>
        <v/>
      </c>
      <c r="Q1100" s="10">
        <f>_xlfn.XLOOKUP(C1100,pcon!C:C,pcon!L:L,"")</f>
        <v/>
      </c>
      <c r="R1100" s="98">
        <f>(Q1100 / 80) * (O1100 * 100)</f>
        <v/>
      </c>
      <c r="S1100" s="31" t="n"/>
      <c r="T1100" s="31" t="n"/>
      <c r="U1100" s="33">
        <f>IF(N1100="","",R1100 * N1100)</f>
        <v/>
      </c>
      <c r="V1100" s="4" t="n"/>
      <c r="W1100" s="33">
        <f>IF(S1100&amp;U1100="","",U1100 * S1100)</f>
        <v/>
      </c>
      <c r="X1100" s="33">
        <f>IF(W1100="","",U1100 + W1100)</f>
        <v/>
      </c>
      <c r="Y1100" s="33">
        <f>IF(T1100="","",U1100 * T1100)</f>
        <v/>
      </c>
      <c r="Z1100" s="34">
        <f>IF(U1100="","",X1100-V1100-Y1100)</f>
        <v/>
      </c>
    </row>
    <row r="1101">
      <c r="A1101" s="25" t="n">
        <v>1097</v>
      </c>
      <c r="B1101" s="26">
        <f>_xlfn.XLOOKUP(C1101,purchase!C:C,pcon!B:B,"")</f>
        <v/>
      </c>
      <c r="C1101" s="4" t="n"/>
      <c r="D1101" s="29">
        <f>_xlfn.XLOOKUP(C1101,purchase!C:C,pcon!D:D,"")</f>
        <v/>
      </c>
      <c r="E1101" s="29">
        <f>_xlfn.XLOOKUP(C1101,purchase!C:C,pcon!E:E,"")</f>
        <v/>
      </c>
      <c r="F1101" s="4" t="n"/>
      <c r="G1101" s="27" t="n"/>
      <c r="H1101" s="28" t="n"/>
      <c r="I1101" s="4" t="n"/>
      <c r="J1101" s="4" t="n"/>
      <c r="K1101" s="4" t="n"/>
      <c r="L1101" s="30">
        <f>IF(J1101="","",J1101-K1101)</f>
        <v/>
      </c>
      <c r="M1101" s="4" t="n"/>
      <c r="N1101" s="30">
        <f>IF(L1101="","",L1101-M1101)</f>
        <v/>
      </c>
      <c r="O1101" s="31" t="n"/>
      <c r="P1101" s="32">
        <f>IF(O1101="","",N1101 * O1101)</f>
        <v/>
      </c>
      <c r="Q1101" s="10">
        <f>_xlfn.XLOOKUP(C1101,pcon!C:C,pcon!L:L,"")</f>
        <v/>
      </c>
      <c r="R1101" s="98">
        <f>(Q1101 / 80) * (O1101 * 100)</f>
        <v/>
      </c>
      <c r="S1101" s="31" t="n"/>
      <c r="T1101" s="31" t="n"/>
      <c r="U1101" s="33">
        <f>IF(N1101="","",R1101 * N1101)</f>
        <v/>
      </c>
      <c r="V1101" s="4" t="n"/>
      <c r="W1101" s="33">
        <f>IF(S1101&amp;U1101="","",U1101 * S1101)</f>
        <v/>
      </c>
      <c r="X1101" s="33">
        <f>IF(W1101="","",U1101 + W1101)</f>
        <v/>
      </c>
      <c r="Y1101" s="33">
        <f>IF(T1101="","",U1101 * T1101)</f>
        <v/>
      </c>
      <c r="Z1101" s="34">
        <f>IF(U1101="","",X1101-V1101-Y1101)</f>
        <v/>
      </c>
    </row>
    <row r="1102">
      <c r="A1102" s="25" t="n">
        <v>1098</v>
      </c>
      <c r="B1102" s="26">
        <f>_xlfn.XLOOKUP(C1102,purchase!C:C,pcon!B:B,"")</f>
        <v/>
      </c>
      <c r="C1102" s="4" t="n"/>
      <c r="D1102" s="29">
        <f>_xlfn.XLOOKUP(C1102,purchase!C:C,pcon!D:D,"")</f>
        <v/>
      </c>
      <c r="E1102" s="29">
        <f>_xlfn.XLOOKUP(C1102,purchase!C:C,pcon!E:E,"")</f>
        <v/>
      </c>
      <c r="F1102" s="4" t="n"/>
      <c r="G1102" s="27" t="n"/>
      <c r="H1102" s="28" t="n"/>
      <c r="I1102" s="4" t="n"/>
      <c r="J1102" s="4" t="n"/>
      <c r="K1102" s="4" t="n"/>
      <c r="L1102" s="30">
        <f>IF(J1102="","",J1102-K1102)</f>
        <v/>
      </c>
      <c r="M1102" s="4" t="n"/>
      <c r="N1102" s="30">
        <f>IF(L1102="","",L1102-M1102)</f>
        <v/>
      </c>
      <c r="O1102" s="31" t="n"/>
      <c r="P1102" s="32">
        <f>IF(O1102="","",N1102 * O1102)</f>
        <v/>
      </c>
      <c r="Q1102" s="10">
        <f>_xlfn.XLOOKUP(C1102,pcon!C:C,pcon!L:L,"")</f>
        <v/>
      </c>
      <c r="R1102" s="98">
        <f>(Q1102 / 80) * (O1102 * 100)</f>
        <v/>
      </c>
      <c r="S1102" s="31" t="n"/>
      <c r="T1102" s="31" t="n"/>
      <c r="U1102" s="33">
        <f>IF(N1102="","",R1102 * N1102)</f>
        <v/>
      </c>
      <c r="V1102" s="4" t="n"/>
      <c r="W1102" s="33">
        <f>IF(S1102&amp;U1102="","",U1102 * S1102)</f>
        <v/>
      </c>
      <c r="X1102" s="33">
        <f>IF(W1102="","",U1102 + W1102)</f>
        <v/>
      </c>
      <c r="Y1102" s="33">
        <f>IF(T1102="","",U1102 * T1102)</f>
        <v/>
      </c>
      <c r="Z1102" s="34">
        <f>IF(U1102="","",X1102-V1102-Y1102)</f>
        <v/>
      </c>
    </row>
    <row r="1103">
      <c r="A1103" s="25" t="n">
        <v>1099</v>
      </c>
      <c r="B1103" s="26">
        <f>_xlfn.XLOOKUP(C1103,purchase!C:C,pcon!B:B,"")</f>
        <v/>
      </c>
      <c r="C1103" s="4" t="n"/>
      <c r="D1103" s="29">
        <f>_xlfn.XLOOKUP(C1103,purchase!C:C,pcon!D:D,"")</f>
        <v/>
      </c>
      <c r="E1103" s="29">
        <f>_xlfn.XLOOKUP(C1103,purchase!C:C,pcon!E:E,"")</f>
        <v/>
      </c>
      <c r="F1103" s="4" t="n"/>
      <c r="G1103" s="27" t="n"/>
      <c r="H1103" s="28" t="n"/>
      <c r="I1103" s="4" t="n"/>
      <c r="J1103" s="4" t="n"/>
      <c r="K1103" s="4" t="n"/>
      <c r="L1103" s="30">
        <f>IF(J1103="","",J1103-K1103)</f>
        <v/>
      </c>
      <c r="M1103" s="4" t="n"/>
      <c r="N1103" s="30">
        <f>IF(L1103="","",L1103-M1103)</f>
        <v/>
      </c>
      <c r="O1103" s="31" t="n"/>
      <c r="P1103" s="32">
        <f>IF(O1103="","",N1103 * O1103)</f>
        <v/>
      </c>
      <c r="Q1103" s="10">
        <f>_xlfn.XLOOKUP(C1103,pcon!C:C,pcon!L:L,"")</f>
        <v/>
      </c>
      <c r="R1103" s="98">
        <f>(Q1103 / 80) * (O1103 * 100)</f>
        <v/>
      </c>
      <c r="S1103" s="31" t="n"/>
      <c r="T1103" s="31" t="n"/>
      <c r="U1103" s="33">
        <f>IF(N1103="","",R1103 * N1103)</f>
        <v/>
      </c>
      <c r="V1103" s="4" t="n"/>
      <c r="W1103" s="33">
        <f>IF(S1103&amp;U1103="","",U1103 * S1103)</f>
        <v/>
      </c>
      <c r="X1103" s="33">
        <f>IF(W1103="","",U1103 + W1103)</f>
        <v/>
      </c>
      <c r="Y1103" s="33">
        <f>IF(T1103="","",U1103 * T1103)</f>
        <v/>
      </c>
      <c r="Z1103" s="34">
        <f>IF(U1103="","",X1103-V1103-Y1103)</f>
        <v/>
      </c>
    </row>
    <row r="1104">
      <c r="A1104" s="25" t="n">
        <v>1100</v>
      </c>
      <c r="B1104" s="26">
        <f>_xlfn.XLOOKUP(C1104,purchase!C:C,pcon!B:B,"")</f>
        <v/>
      </c>
      <c r="C1104" s="4" t="n"/>
      <c r="D1104" s="29">
        <f>_xlfn.XLOOKUP(C1104,purchase!C:C,pcon!D:D,"")</f>
        <v/>
      </c>
      <c r="E1104" s="29">
        <f>_xlfn.XLOOKUP(C1104,purchase!C:C,pcon!E:E,"")</f>
        <v/>
      </c>
      <c r="F1104" s="4" t="n"/>
      <c r="G1104" s="27" t="n"/>
      <c r="H1104" s="28" t="n"/>
      <c r="I1104" s="4" t="n"/>
      <c r="J1104" s="4" t="n"/>
      <c r="K1104" s="4" t="n"/>
      <c r="L1104" s="30">
        <f>IF(J1104="","",J1104-K1104)</f>
        <v/>
      </c>
      <c r="M1104" s="4" t="n"/>
      <c r="N1104" s="30">
        <f>IF(L1104="","",L1104-M1104)</f>
        <v/>
      </c>
      <c r="O1104" s="31" t="n"/>
      <c r="P1104" s="32">
        <f>IF(O1104="","",N1104 * O1104)</f>
        <v/>
      </c>
      <c r="Q1104" s="10">
        <f>_xlfn.XLOOKUP(C1104,pcon!C:C,pcon!L:L,"")</f>
        <v/>
      </c>
      <c r="R1104" s="98">
        <f>(Q1104 / 80) * (O1104 * 100)</f>
        <v/>
      </c>
      <c r="S1104" s="31" t="n"/>
      <c r="T1104" s="31" t="n"/>
      <c r="U1104" s="33">
        <f>IF(N1104="","",R1104 * N1104)</f>
        <v/>
      </c>
      <c r="V1104" s="4" t="n"/>
      <c r="W1104" s="33">
        <f>IF(S1104&amp;U1104="","",U1104 * S1104)</f>
        <v/>
      </c>
      <c r="X1104" s="33">
        <f>IF(W1104="","",U1104 + W1104)</f>
        <v/>
      </c>
      <c r="Y1104" s="33">
        <f>IF(T1104="","",U1104 * T1104)</f>
        <v/>
      </c>
      <c r="Z1104" s="34">
        <f>IF(U1104="","",X1104-V1104-Y1104)</f>
        <v/>
      </c>
    </row>
    <row r="1105">
      <c r="A1105" s="25" t="n">
        <v>1101</v>
      </c>
      <c r="B1105" s="26">
        <f>_xlfn.XLOOKUP(C1105,purchase!C:C,pcon!B:B,"")</f>
        <v/>
      </c>
      <c r="C1105" s="4" t="n"/>
      <c r="D1105" s="29">
        <f>_xlfn.XLOOKUP(C1105,purchase!C:C,pcon!D:D,"")</f>
        <v/>
      </c>
      <c r="E1105" s="29">
        <f>_xlfn.XLOOKUP(C1105,purchase!C:C,pcon!E:E,"")</f>
        <v/>
      </c>
      <c r="F1105" s="4" t="n"/>
      <c r="G1105" s="27" t="n"/>
      <c r="H1105" s="28" t="n"/>
      <c r="I1105" s="4" t="n"/>
      <c r="J1105" s="4" t="n"/>
      <c r="K1105" s="4" t="n"/>
      <c r="L1105" s="30">
        <f>IF(J1105="","",J1105-K1105)</f>
        <v/>
      </c>
      <c r="M1105" s="4" t="n"/>
      <c r="N1105" s="30">
        <f>IF(L1105="","",L1105-M1105)</f>
        <v/>
      </c>
      <c r="O1105" s="31" t="n"/>
      <c r="P1105" s="32">
        <f>IF(O1105="","",N1105 * O1105)</f>
        <v/>
      </c>
      <c r="Q1105" s="10">
        <f>_xlfn.XLOOKUP(C1105,pcon!C:C,pcon!L:L,"")</f>
        <v/>
      </c>
      <c r="R1105" s="98">
        <f>(Q1105 / 80) * (O1105 * 100)</f>
        <v/>
      </c>
      <c r="S1105" s="31" t="n"/>
      <c r="T1105" s="31" t="n"/>
      <c r="U1105" s="33">
        <f>IF(N1105="","",R1105 * N1105)</f>
        <v/>
      </c>
      <c r="V1105" s="4" t="n"/>
      <c r="W1105" s="33">
        <f>IF(S1105&amp;U1105="","",U1105 * S1105)</f>
        <v/>
      </c>
      <c r="X1105" s="33">
        <f>IF(W1105="","",U1105 + W1105)</f>
        <v/>
      </c>
      <c r="Y1105" s="33">
        <f>IF(T1105="","",U1105 * T1105)</f>
        <v/>
      </c>
      <c r="Z1105" s="34">
        <f>IF(U1105="","",X1105-V1105-Y1105)</f>
        <v/>
      </c>
    </row>
    <row r="1106">
      <c r="A1106" s="25" t="n">
        <v>1102</v>
      </c>
      <c r="B1106" s="26">
        <f>_xlfn.XLOOKUP(C1106,purchase!C:C,pcon!B:B,"")</f>
        <v/>
      </c>
      <c r="C1106" s="4" t="n"/>
      <c r="D1106" s="29">
        <f>_xlfn.XLOOKUP(C1106,purchase!C:C,pcon!D:D,"")</f>
        <v/>
      </c>
      <c r="E1106" s="29">
        <f>_xlfn.XLOOKUP(C1106,purchase!C:C,pcon!E:E,"")</f>
        <v/>
      </c>
      <c r="F1106" s="4" t="n"/>
      <c r="G1106" s="27" t="n"/>
      <c r="H1106" s="28" t="n"/>
      <c r="I1106" s="4" t="n"/>
      <c r="J1106" s="4" t="n"/>
      <c r="K1106" s="4" t="n"/>
      <c r="L1106" s="30">
        <f>IF(J1106="","",J1106-K1106)</f>
        <v/>
      </c>
      <c r="M1106" s="4" t="n"/>
      <c r="N1106" s="30">
        <f>IF(L1106="","",L1106-M1106)</f>
        <v/>
      </c>
      <c r="O1106" s="31" t="n"/>
      <c r="P1106" s="32">
        <f>IF(O1106="","",N1106 * O1106)</f>
        <v/>
      </c>
      <c r="Q1106" s="10">
        <f>_xlfn.XLOOKUP(C1106,pcon!C:C,pcon!L:L,"")</f>
        <v/>
      </c>
      <c r="R1106" s="98">
        <f>(Q1106 / 80) * (O1106 * 100)</f>
        <v/>
      </c>
      <c r="S1106" s="31" t="n"/>
      <c r="T1106" s="31" t="n"/>
      <c r="U1106" s="33">
        <f>IF(N1106="","",R1106 * N1106)</f>
        <v/>
      </c>
      <c r="V1106" s="4" t="n"/>
      <c r="W1106" s="33">
        <f>IF(S1106&amp;U1106="","",U1106 * S1106)</f>
        <v/>
      </c>
      <c r="X1106" s="33">
        <f>IF(W1106="","",U1106 + W1106)</f>
        <v/>
      </c>
      <c r="Y1106" s="33">
        <f>IF(T1106="","",U1106 * T1106)</f>
        <v/>
      </c>
      <c r="Z1106" s="34">
        <f>IF(U1106="","",X1106-V1106-Y1106)</f>
        <v/>
      </c>
    </row>
    <row r="1107">
      <c r="A1107" s="25" t="n">
        <v>1103</v>
      </c>
      <c r="B1107" s="26">
        <f>_xlfn.XLOOKUP(C1107,purchase!C:C,pcon!B:B,"")</f>
        <v/>
      </c>
      <c r="C1107" s="4" t="n"/>
      <c r="D1107" s="29">
        <f>_xlfn.XLOOKUP(C1107,purchase!C:C,pcon!D:D,"")</f>
        <v/>
      </c>
      <c r="E1107" s="29">
        <f>_xlfn.XLOOKUP(C1107,purchase!C:C,pcon!E:E,"")</f>
        <v/>
      </c>
      <c r="F1107" s="4" t="n"/>
      <c r="G1107" s="27" t="n"/>
      <c r="H1107" s="28" t="n"/>
      <c r="I1107" s="4" t="n"/>
      <c r="J1107" s="4" t="n"/>
      <c r="K1107" s="4" t="n"/>
      <c r="L1107" s="30">
        <f>IF(J1107="","",J1107-K1107)</f>
        <v/>
      </c>
      <c r="M1107" s="4" t="n"/>
      <c r="N1107" s="30">
        <f>IF(L1107="","",L1107-M1107)</f>
        <v/>
      </c>
      <c r="O1107" s="31" t="n"/>
      <c r="P1107" s="32">
        <f>IF(O1107="","",N1107 * O1107)</f>
        <v/>
      </c>
      <c r="Q1107" s="10">
        <f>_xlfn.XLOOKUP(C1107,pcon!C:C,pcon!L:L,"")</f>
        <v/>
      </c>
      <c r="R1107" s="98">
        <f>(Q1107 / 80) * (O1107 * 100)</f>
        <v/>
      </c>
      <c r="S1107" s="31" t="n"/>
      <c r="T1107" s="31" t="n"/>
      <c r="U1107" s="33">
        <f>IF(N1107="","",R1107 * N1107)</f>
        <v/>
      </c>
      <c r="V1107" s="4" t="n"/>
      <c r="W1107" s="33">
        <f>IF(S1107&amp;U1107="","",U1107 * S1107)</f>
        <v/>
      </c>
      <c r="X1107" s="33">
        <f>IF(W1107="","",U1107 + W1107)</f>
        <v/>
      </c>
      <c r="Y1107" s="33">
        <f>IF(T1107="","",U1107 * T1107)</f>
        <v/>
      </c>
      <c r="Z1107" s="34">
        <f>IF(U1107="","",X1107-V1107-Y1107)</f>
        <v/>
      </c>
    </row>
    <row r="1108">
      <c r="A1108" s="25" t="n">
        <v>1104</v>
      </c>
      <c r="B1108" s="26">
        <f>_xlfn.XLOOKUP(C1108,purchase!C:C,pcon!B:B,"")</f>
        <v/>
      </c>
      <c r="C1108" s="4" t="n"/>
      <c r="D1108" s="29">
        <f>_xlfn.XLOOKUP(C1108,purchase!C:C,pcon!D:D,"")</f>
        <v/>
      </c>
      <c r="E1108" s="29">
        <f>_xlfn.XLOOKUP(C1108,purchase!C:C,pcon!E:E,"")</f>
        <v/>
      </c>
      <c r="F1108" s="4" t="n"/>
      <c r="G1108" s="27" t="n"/>
      <c r="H1108" s="28" t="n"/>
      <c r="I1108" s="4" t="n"/>
      <c r="J1108" s="4" t="n"/>
      <c r="K1108" s="4" t="n"/>
      <c r="L1108" s="30">
        <f>IF(J1108="","",J1108-K1108)</f>
        <v/>
      </c>
      <c r="M1108" s="4" t="n"/>
      <c r="N1108" s="30">
        <f>IF(L1108="","",L1108-M1108)</f>
        <v/>
      </c>
      <c r="O1108" s="31" t="n"/>
      <c r="P1108" s="32">
        <f>IF(O1108="","",N1108 * O1108)</f>
        <v/>
      </c>
      <c r="Q1108" s="10">
        <f>_xlfn.XLOOKUP(C1108,pcon!C:C,pcon!L:L,"")</f>
        <v/>
      </c>
      <c r="R1108" s="98">
        <f>(Q1108 / 80) * (O1108 * 100)</f>
        <v/>
      </c>
      <c r="S1108" s="31" t="n"/>
      <c r="T1108" s="31" t="n"/>
      <c r="U1108" s="33">
        <f>IF(N1108="","",R1108 * N1108)</f>
        <v/>
      </c>
      <c r="V1108" s="4" t="n"/>
      <c r="W1108" s="33">
        <f>IF(S1108&amp;U1108="","",U1108 * S1108)</f>
        <v/>
      </c>
      <c r="X1108" s="33">
        <f>IF(W1108="","",U1108 + W1108)</f>
        <v/>
      </c>
      <c r="Y1108" s="33">
        <f>IF(T1108="","",U1108 * T1108)</f>
        <v/>
      </c>
      <c r="Z1108" s="34">
        <f>IF(U1108="","",X1108-V1108-Y1108)</f>
        <v/>
      </c>
    </row>
    <row r="1109">
      <c r="A1109" s="25" t="n">
        <v>1105</v>
      </c>
      <c r="B1109" s="26">
        <f>_xlfn.XLOOKUP(C1109,purchase!C:C,pcon!B:B,"")</f>
        <v/>
      </c>
      <c r="C1109" s="4" t="n"/>
      <c r="D1109" s="29">
        <f>_xlfn.XLOOKUP(C1109,purchase!C:C,pcon!D:D,"")</f>
        <v/>
      </c>
      <c r="E1109" s="29">
        <f>_xlfn.XLOOKUP(C1109,purchase!C:C,pcon!E:E,"")</f>
        <v/>
      </c>
      <c r="F1109" s="4" t="n"/>
      <c r="G1109" s="27" t="n"/>
      <c r="H1109" s="28" t="n"/>
      <c r="I1109" s="4" t="n"/>
      <c r="J1109" s="4" t="n"/>
      <c r="K1109" s="4" t="n"/>
      <c r="L1109" s="30">
        <f>IF(J1109="","",J1109-K1109)</f>
        <v/>
      </c>
      <c r="M1109" s="4" t="n"/>
      <c r="N1109" s="30">
        <f>IF(L1109="","",L1109-M1109)</f>
        <v/>
      </c>
      <c r="O1109" s="31" t="n"/>
      <c r="P1109" s="32">
        <f>IF(O1109="","",N1109 * O1109)</f>
        <v/>
      </c>
      <c r="Q1109" s="10">
        <f>_xlfn.XLOOKUP(C1109,pcon!C:C,pcon!L:L,"")</f>
        <v/>
      </c>
      <c r="R1109" s="98">
        <f>(Q1109 / 80) * (O1109 * 100)</f>
        <v/>
      </c>
      <c r="S1109" s="31" t="n"/>
      <c r="T1109" s="31" t="n"/>
      <c r="U1109" s="33">
        <f>IF(N1109="","",R1109 * N1109)</f>
        <v/>
      </c>
      <c r="V1109" s="4" t="n"/>
      <c r="W1109" s="33">
        <f>IF(S1109&amp;U1109="","",U1109 * S1109)</f>
        <v/>
      </c>
      <c r="X1109" s="33">
        <f>IF(W1109="","",U1109 + W1109)</f>
        <v/>
      </c>
      <c r="Y1109" s="33">
        <f>IF(T1109="","",U1109 * T1109)</f>
        <v/>
      </c>
      <c r="Z1109" s="34">
        <f>IF(U1109="","",X1109-V1109-Y1109)</f>
        <v/>
      </c>
    </row>
    <row r="1110">
      <c r="A1110" s="25" t="n">
        <v>1106</v>
      </c>
      <c r="B1110" s="26">
        <f>_xlfn.XLOOKUP(C1110,purchase!C:C,pcon!B:B,"")</f>
        <v/>
      </c>
      <c r="C1110" s="4" t="n"/>
      <c r="D1110" s="29">
        <f>_xlfn.XLOOKUP(C1110,purchase!C:C,pcon!D:D,"")</f>
        <v/>
      </c>
      <c r="E1110" s="29">
        <f>_xlfn.XLOOKUP(C1110,purchase!C:C,pcon!E:E,"")</f>
        <v/>
      </c>
      <c r="F1110" s="4" t="n"/>
      <c r="G1110" s="27" t="n"/>
      <c r="H1110" s="28" t="n"/>
      <c r="I1110" s="4" t="n"/>
      <c r="J1110" s="4" t="n"/>
      <c r="K1110" s="4" t="n"/>
      <c r="L1110" s="30">
        <f>IF(J1110="","",J1110-K1110)</f>
        <v/>
      </c>
      <c r="M1110" s="4" t="n"/>
      <c r="N1110" s="30">
        <f>IF(L1110="","",L1110-M1110)</f>
        <v/>
      </c>
      <c r="O1110" s="31" t="n"/>
      <c r="P1110" s="32">
        <f>IF(O1110="","",N1110 * O1110)</f>
        <v/>
      </c>
      <c r="Q1110" s="10">
        <f>_xlfn.XLOOKUP(C1110,pcon!C:C,pcon!L:L,"")</f>
        <v/>
      </c>
      <c r="R1110" s="98">
        <f>(Q1110 / 80) * (O1110 * 100)</f>
        <v/>
      </c>
      <c r="S1110" s="31" t="n"/>
      <c r="T1110" s="31" t="n"/>
      <c r="U1110" s="33">
        <f>IF(N1110="","",R1110 * N1110)</f>
        <v/>
      </c>
      <c r="V1110" s="4" t="n"/>
      <c r="W1110" s="33">
        <f>IF(S1110&amp;U1110="","",U1110 * S1110)</f>
        <v/>
      </c>
      <c r="X1110" s="33">
        <f>IF(W1110="","",U1110 + W1110)</f>
        <v/>
      </c>
      <c r="Y1110" s="33">
        <f>IF(T1110="","",U1110 * T1110)</f>
        <v/>
      </c>
      <c r="Z1110" s="34">
        <f>IF(U1110="","",X1110-V1110-Y1110)</f>
        <v/>
      </c>
    </row>
    <row r="1111">
      <c r="A1111" s="25" t="n">
        <v>1107</v>
      </c>
      <c r="B1111" s="26">
        <f>_xlfn.XLOOKUP(C1111,purchase!C:C,pcon!B:B,"")</f>
        <v/>
      </c>
      <c r="C1111" s="4" t="n"/>
      <c r="D1111" s="29">
        <f>_xlfn.XLOOKUP(C1111,purchase!C:C,pcon!D:D,"")</f>
        <v/>
      </c>
      <c r="E1111" s="29">
        <f>_xlfn.XLOOKUP(C1111,purchase!C:C,pcon!E:E,"")</f>
        <v/>
      </c>
      <c r="F1111" s="4" t="n"/>
      <c r="G1111" s="27" t="n"/>
      <c r="H1111" s="28" t="n"/>
      <c r="I1111" s="4" t="n"/>
      <c r="J1111" s="4" t="n"/>
      <c r="K1111" s="4" t="n"/>
      <c r="L1111" s="30">
        <f>IF(J1111="","",J1111-K1111)</f>
        <v/>
      </c>
      <c r="M1111" s="4" t="n"/>
      <c r="N1111" s="30">
        <f>IF(L1111="","",L1111-M1111)</f>
        <v/>
      </c>
      <c r="O1111" s="31" t="n"/>
      <c r="P1111" s="32">
        <f>IF(O1111="","",N1111 * O1111)</f>
        <v/>
      </c>
      <c r="Q1111" s="10">
        <f>_xlfn.XLOOKUP(C1111,pcon!C:C,pcon!L:L,"")</f>
        <v/>
      </c>
      <c r="R1111" s="98">
        <f>(Q1111 / 80) * (O1111 * 100)</f>
        <v/>
      </c>
      <c r="S1111" s="31" t="n"/>
      <c r="T1111" s="31" t="n"/>
      <c r="U1111" s="33">
        <f>IF(N1111="","",R1111 * N1111)</f>
        <v/>
      </c>
      <c r="V1111" s="4" t="n"/>
      <c r="W1111" s="33">
        <f>IF(S1111&amp;U1111="","",U1111 * S1111)</f>
        <v/>
      </c>
      <c r="X1111" s="33">
        <f>IF(W1111="","",U1111 + W1111)</f>
        <v/>
      </c>
      <c r="Y1111" s="33">
        <f>IF(T1111="","",U1111 * T1111)</f>
        <v/>
      </c>
      <c r="Z1111" s="34">
        <f>IF(U1111="","",X1111-V1111-Y1111)</f>
        <v/>
      </c>
    </row>
    <row r="1112">
      <c r="A1112" s="25" t="n">
        <v>1108</v>
      </c>
      <c r="B1112" s="26">
        <f>_xlfn.XLOOKUP(C1112,purchase!C:C,pcon!B:B,"")</f>
        <v/>
      </c>
      <c r="C1112" s="4" t="n"/>
      <c r="D1112" s="29">
        <f>_xlfn.XLOOKUP(C1112,purchase!C:C,pcon!D:D,"")</f>
        <v/>
      </c>
      <c r="E1112" s="29">
        <f>_xlfn.XLOOKUP(C1112,purchase!C:C,pcon!E:E,"")</f>
        <v/>
      </c>
      <c r="F1112" s="4" t="n"/>
      <c r="G1112" s="27" t="n"/>
      <c r="H1112" s="28" t="n"/>
      <c r="I1112" s="4" t="n"/>
      <c r="J1112" s="4" t="n"/>
      <c r="K1112" s="4" t="n"/>
      <c r="L1112" s="30">
        <f>IF(J1112="","",J1112-K1112)</f>
        <v/>
      </c>
      <c r="M1112" s="4" t="n"/>
      <c r="N1112" s="30">
        <f>IF(L1112="","",L1112-M1112)</f>
        <v/>
      </c>
      <c r="O1112" s="31" t="n"/>
      <c r="P1112" s="32">
        <f>IF(O1112="","",N1112 * O1112)</f>
        <v/>
      </c>
      <c r="Q1112" s="10">
        <f>_xlfn.XLOOKUP(C1112,pcon!C:C,pcon!L:L,"")</f>
        <v/>
      </c>
      <c r="R1112" s="98">
        <f>(Q1112 / 80) * (O1112 * 100)</f>
        <v/>
      </c>
      <c r="S1112" s="31" t="n"/>
      <c r="T1112" s="31" t="n"/>
      <c r="U1112" s="33">
        <f>IF(N1112="","",R1112 * N1112)</f>
        <v/>
      </c>
      <c r="V1112" s="4" t="n"/>
      <c r="W1112" s="33">
        <f>IF(S1112&amp;U1112="","",U1112 * S1112)</f>
        <v/>
      </c>
      <c r="X1112" s="33">
        <f>IF(W1112="","",U1112 + W1112)</f>
        <v/>
      </c>
      <c r="Y1112" s="33">
        <f>IF(T1112="","",U1112 * T1112)</f>
        <v/>
      </c>
      <c r="Z1112" s="34">
        <f>IF(U1112="","",X1112-V1112-Y1112)</f>
        <v/>
      </c>
    </row>
    <row r="1113">
      <c r="A1113" s="25" t="n">
        <v>1109</v>
      </c>
      <c r="B1113" s="26">
        <f>_xlfn.XLOOKUP(C1113,purchase!C:C,pcon!B:B,"")</f>
        <v/>
      </c>
      <c r="C1113" s="4" t="n"/>
      <c r="D1113" s="29">
        <f>_xlfn.XLOOKUP(C1113,purchase!C:C,pcon!D:D,"")</f>
        <v/>
      </c>
      <c r="E1113" s="29">
        <f>_xlfn.XLOOKUP(C1113,purchase!C:C,pcon!E:E,"")</f>
        <v/>
      </c>
      <c r="F1113" s="4" t="n"/>
      <c r="G1113" s="27" t="n"/>
      <c r="H1113" s="28" t="n"/>
      <c r="I1113" s="4" t="n"/>
      <c r="J1113" s="4" t="n"/>
      <c r="K1113" s="4" t="n"/>
      <c r="L1113" s="30">
        <f>IF(J1113="","",J1113-K1113)</f>
        <v/>
      </c>
      <c r="M1113" s="4" t="n"/>
      <c r="N1113" s="30">
        <f>IF(L1113="","",L1113-M1113)</f>
        <v/>
      </c>
      <c r="O1113" s="31" t="n"/>
      <c r="P1113" s="32">
        <f>IF(O1113="","",N1113 * O1113)</f>
        <v/>
      </c>
      <c r="Q1113" s="10">
        <f>_xlfn.XLOOKUP(C1113,pcon!C:C,pcon!L:L,"")</f>
        <v/>
      </c>
      <c r="R1113" s="98">
        <f>(Q1113 / 80) * (O1113 * 100)</f>
        <v/>
      </c>
      <c r="S1113" s="31" t="n"/>
      <c r="T1113" s="31" t="n"/>
      <c r="U1113" s="33">
        <f>IF(N1113="","",R1113 * N1113)</f>
        <v/>
      </c>
      <c r="V1113" s="4" t="n"/>
      <c r="W1113" s="33">
        <f>IF(S1113&amp;U1113="","",U1113 * S1113)</f>
        <v/>
      </c>
      <c r="X1113" s="33">
        <f>IF(W1113="","",U1113 + W1113)</f>
        <v/>
      </c>
      <c r="Y1113" s="33">
        <f>IF(T1113="","",U1113 * T1113)</f>
        <v/>
      </c>
      <c r="Z1113" s="34">
        <f>IF(U1113="","",X1113-V1113-Y1113)</f>
        <v/>
      </c>
    </row>
    <row r="1114">
      <c r="A1114" s="25" t="n">
        <v>1110</v>
      </c>
      <c r="B1114" s="26">
        <f>_xlfn.XLOOKUP(C1114,purchase!C:C,pcon!B:B,"")</f>
        <v/>
      </c>
      <c r="C1114" s="4" t="n"/>
      <c r="D1114" s="29">
        <f>_xlfn.XLOOKUP(C1114,purchase!C:C,pcon!D:D,"")</f>
        <v/>
      </c>
      <c r="E1114" s="29">
        <f>_xlfn.XLOOKUP(C1114,purchase!C:C,pcon!E:E,"")</f>
        <v/>
      </c>
      <c r="F1114" s="4" t="n"/>
      <c r="G1114" s="27" t="n"/>
      <c r="H1114" s="28" t="n"/>
      <c r="I1114" s="4" t="n"/>
      <c r="J1114" s="4" t="n"/>
      <c r="K1114" s="4" t="n"/>
      <c r="L1114" s="30">
        <f>IF(J1114="","",J1114-K1114)</f>
        <v/>
      </c>
      <c r="M1114" s="4" t="n"/>
      <c r="N1114" s="30">
        <f>IF(L1114="","",L1114-M1114)</f>
        <v/>
      </c>
      <c r="O1114" s="31" t="n"/>
      <c r="P1114" s="32">
        <f>IF(O1114="","",N1114 * O1114)</f>
        <v/>
      </c>
      <c r="Q1114" s="10">
        <f>_xlfn.XLOOKUP(C1114,pcon!C:C,pcon!L:L,"")</f>
        <v/>
      </c>
      <c r="R1114" s="98">
        <f>(Q1114 / 80) * (O1114 * 100)</f>
        <v/>
      </c>
      <c r="S1114" s="31" t="n"/>
      <c r="T1114" s="31" t="n"/>
      <c r="U1114" s="33">
        <f>IF(N1114="","",R1114 * N1114)</f>
        <v/>
      </c>
      <c r="V1114" s="4" t="n"/>
      <c r="W1114" s="33">
        <f>IF(S1114&amp;U1114="","",U1114 * S1114)</f>
        <v/>
      </c>
      <c r="X1114" s="33">
        <f>IF(W1114="","",U1114 + W1114)</f>
        <v/>
      </c>
      <c r="Y1114" s="33">
        <f>IF(T1114="","",U1114 * T1114)</f>
        <v/>
      </c>
      <c r="Z1114" s="34">
        <f>IF(U1114="","",X1114-V1114-Y1114)</f>
        <v/>
      </c>
    </row>
    <row r="1115">
      <c r="A1115" s="25" t="n">
        <v>1111</v>
      </c>
      <c r="B1115" s="26">
        <f>_xlfn.XLOOKUP(C1115,purchase!C:C,pcon!B:B,"")</f>
        <v/>
      </c>
      <c r="C1115" s="4" t="n"/>
      <c r="D1115" s="29">
        <f>_xlfn.XLOOKUP(C1115,purchase!C:C,pcon!D:D,"")</f>
        <v/>
      </c>
      <c r="E1115" s="29">
        <f>_xlfn.XLOOKUP(C1115,purchase!C:C,pcon!E:E,"")</f>
        <v/>
      </c>
      <c r="F1115" s="4" t="n"/>
      <c r="G1115" s="27" t="n"/>
      <c r="H1115" s="28" t="n"/>
      <c r="I1115" s="4" t="n"/>
      <c r="J1115" s="4" t="n"/>
      <c r="K1115" s="4" t="n"/>
      <c r="L1115" s="30">
        <f>IF(J1115="","",J1115-K1115)</f>
        <v/>
      </c>
      <c r="M1115" s="4" t="n"/>
      <c r="N1115" s="30">
        <f>IF(L1115="","",L1115-M1115)</f>
        <v/>
      </c>
      <c r="O1115" s="31" t="n"/>
      <c r="P1115" s="32">
        <f>IF(O1115="","",N1115 * O1115)</f>
        <v/>
      </c>
      <c r="Q1115" s="10">
        <f>_xlfn.XLOOKUP(C1115,pcon!C:C,pcon!L:L,"")</f>
        <v/>
      </c>
      <c r="R1115" s="98">
        <f>(Q1115 / 80) * (O1115 * 100)</f>
        <v/>
      </c>
      <c r="S1115" s="31" t="n"/>
      <c r="T1115" s="31" t="n"/>
      <c r="U1115" s="33">
        <f>IF(N1115="","",R1115 * N1115)</f>
        <v/>
      </c>
      <c r="V1115" s="4" t="n"/>
      <c r="W1115" s="33">
        <f>IF(S1115&amp;U1115="","",U1115 * S1115)</f>
        <v/>
      </c>
      <c r="X1115" s="33">
        <f>IF(W1115="","",U1115 + W1115)</f>
        <v/>
      </c>
      <c r="Y1115" s="33">
        <f>IF(T1115="","",U1115 * T1115)</f>
        <v/>
      </c>
      <c r="Z1115" s="34">
        <f>IF(U1115="","",X1115-V1115-Y1115)</f>
        <v/>
      </c>
    </row>
    <row r="1116">
      <c r="A1116" s="25" t="n">
        <v>1112</v>
      </c>
      <c r="B1116" s="26">
        <f>_xlfn.XLOOKUP(C1116,purchase!C:C,pcon!B:B,"")</f>
        <v/>
      </c>
      <c r="C1116" s="4" t="n"/>
      <c r="D1116" s="29">
        <f>_xlfn.XLOOKUP(C1116,purchase!C:C,pcon!D:D,"")</f>
        <v/>
      </c>
      <c r="E1116" s="29">
        <f>_xlfn.XLOOKUP(C1116,purchase!C:C,pcon!E:E,"")</f>
        <v/>
      </c>
      <c r="F1116" s="4" t="n"/>
      <c r="G1116" s="27" t="n"/>
      <c r="H1116" s="28" t="n"/>
      <c r="I1116" s="4" t="n"/>
      <c r="J1116" s="4" t="n"/>
      <c r="K1116" s="4" t="n"/>
      <c r="L1116" s="30">
        <f>IF(J1116="","",J1116-K1116)</f>
        <v/>
      </c>
      <c r="M1116" s="4" t="n"/>
      <c r="N1116" s="30">
        <f>IF(L1116="","",L1116-M1116)</f>
        <v/>
      </c>
      <c r="O1116" s="31" t="n"/>
      <c r="P1116" s="32">
        <f>IF(O1116="","",N1116 * O1116)</f>
        <v/>
      </c>
      <c r="Q1116" s="10">
        <f>_xlfn.XLOOKUP(C1116,pcon!C:C,pcon!L:L,"")</f>
        <v/>
      </c>
      <c r="R1116" s="98">
        <f>(Q1116 / 80) * (O1116 * 100)</f>
        <v/>
      </c>
      <c r="S1116" s="31" t="n"/>
      <c r="T1116" s="31" t="n"/>
      <c r="U1116" s="33">
        <f>IF(N1116="","",R1116 * N1116)</f>
        <v/>
      </c>
      <c r="V1116" s="4" t="n"/>
      <c r="W1116" s="33">
        <f>IF(S1116&amp;U1116="","",U1116 * S1116)</f>
        <v/>
      </c>
      <c r="X1116" s="33">
        <f>IF(W1116="","",U1116 + W1116)</f>
        <v/>
      </c>
      <c r="Y1116" s="33">
        <f>IF(T1116="","",U1116 * T1116)</f>
        <v/>
      </c>
      <c r="Z1116" s="34">
        <f>IF(U1116="","",X1116-V1116-Y1116)</f>
        <v/>
      </c>
    </row>
    <row r="1117">
      <c r="A1117" s="25" t="n">
        <v>1113</v>
      </c>
      <c r="B1117" s="26">
        <f>_xlfn.XLOOKUP(C1117,purchase!C:C,pcon!B:B,"")</f>
        <v/>
      </c>
      <c r="C1117" s="4" t="n"/>
      <c r="D1117" s="29">
        <f>_xlfn.XLOOKUP(C1117,purchase!C:C,pcon!D:D,"")</f>
        <v/>
      </c>
      <c r="E1117" s="29">
        <f>_xlfn.XLOOKUP(C1117,purchase!C:C,pcon!E:E,"")</f>
        <v/>
      </c>
      <c r="F1117" s="4" t="n"/>
      <c r="G1117" s="27" t="n"/>
      <c r="H1117" s="28" t="n"/>
      <c r="I1117" s="4" t="n"/>
      <c r="J1117" s="4" t="n"/>
      <c r="K1117" s="4" t="n"/>
      <c r="L1117" s="30">
        <f>IF(J1117="","",J1117-K1117)</f>
        <v/>
      </c>
      <c r="M1117" s="4" t="n"/>
      <c r="N1117" s="30">
        <f>IF(L1117="","",L1117-M1117)</f>
        <v/>
      </c>
      <c r="O1117" s="31" t="n"/>
      <c r="P1117" s="32">
        <f>IF(O1117="","",N1117 * O1117)</f>
        <v/>
      </c>
      <c r="Q1117" s="10">
        <f>_xlfn.XLOOKUP(C1117,pcon!C:C,pcon!L:L,"")</f>
        <v/>
      </c>
      <c r="R1117" s="98">
        <f>(Q1117 / 80) * (O1117 * 100)</f>
        <v/>
      </c>
      <c r="S1117" s="31" t="n"/>
      <c r="T1117" s="31" t="n"/>
      <c r="U1117" s="33">
        <f>IF(N1117="","",R1117 * N1117)</f>
        <v/>
      </c>
      <c r="V1117" s="4" t="n"/>
      <c r="W1117" s="33">
        <f>IF(S1117&amp;U1117="","",U1117 * S1117)</f>
        <v/>
      </c>
      <c r="X1117" s="33">
        <f>IF(W1117="","",U1117 + W1117)</f>
        <v/>
      </c>
      <c r="Y1117" s="33">
        <f>IF(T1117="","",U1117 * T1117)</f>
        <v/>
      </c>
      <c r="Z1117" s="34">
        <f>IF(U1117="","",X1117-V1117-Y1117)</f>
        <v/>
      </c>
    </row>
    <row r="1118">
      <c r="A1118" s="25" t="n">
        <v>1114</v>
      </c>
      <c r="B1118" s="26">
        <f>_xlfn.XLOOKUP(C1118,purchase!C:C,pcon!B:B,"")</f>
        <v/>
      </c>
      <c r="C1118" s="4" t="n"/>
      <c r="D1118" s="29">
        <f>_xlfn.XLOOKUP(C1118,purchase!C:C,pcon!D:D,"")</f>
        <v/>
      </c>
      <c r="E1118" s="29">
        <f>_xlfn.XLOOKUP(C1118,purchase!C:C,pcon!E:E,"")</f>
        <v/>
      </c>
      <c r="F1118" s="4" t="n"/>
      <c r="G1118" s="27" t="n"/>
      <c r="H1118" s="28" t="n"/>
      <c r="I1118" s="4" t="n"/>
      <c r="J1118" s="4" t="n"/>
      <c r="K1118" s="4" t="n"/>
      <c r="L1118" s="30">
        <f>IF(J1118="","",J1118-K1118)</f>
        <v/>
      </c>
      <c r="M1118" s="4" t="n"/>
      <c r="N1118" s="30">
        <f>IF(L1118="","",L1118-M1118)</f>
        <v/>
      </c>
      <c r="O1118" s="31" t="n"/>
      <c r="P1118" s="32">
        <f>IF(O1118="","",N1118 * O1118)</f>
        <v/>
      </c>
      <c r="Q1118" s="10">
        <f>_xlfn.XLOOKUP(C1118,pcon!C:C,pcon!L:L,"")</f>
        <v/>
      </c>
      <c r="R1118" s="98">
        <f>(Q1118 / 80) * (O1118 * 100)</f>
        <v/>
      </c>
      <c r="S1118" s="31" t="n"/>
      <c r="T1118" s="31" t="n"/>
      <c r="U1118" s="33">
        <f>IF(N1118="","",R1118 * N1118)</f>
        <v/>
      </c>
      <c r="V1118" s="4" t="n"/>
      <c r="W1118" s="33">
        <f>IF(S1118&amp;U1118="","",U1118 * S1118)</f>
        <v/>
      </c>
      <c r="X1118" s="33">
        <f>IF(W1118="","",U1118 + W1118)</f>
        <v/>
      </c>
      <c r="Y1118" s="33">
        <f>IF(T1118="","",U1118 * T1118)</f>
        <v/>
      </c>
      <c r="Z1118" s="34">
        <f>IF(U1118="","",X1118-V1118-Y1118)</f>
        <v/>
      </c>
    </row>
    <row r="1119">
      <c r="A1119" s="25" t="n">
        <v>1115</v>
      </c>
      <c r="B1119" s="26">
        <f>_xlfn.XLOOKUP(C1119,purchase!C:C,pcon!B:B,"")</f>
        <v/>
      </c>
      <c r="C1119" s="4" t="n"/>
      <c r="D1119" s="29">
        <f>_xlfn.XLOOKUP(C1119,purchase!C:C,pcon!D:D,"")</f>
        <v/>
      </c>
      <c r="E1119" s="29">
        <f>_xlfn.XLOOKUP(C1119,purchase!C:C,pcon!E:E,"")</f>
        <v/>
      </c>
      <c r="F1119" s="4" t="n"/>
      <c r="G1119" s="27" t="n"/>
      <c r="H1119" s="28" t="n"/>
      <c r="I1119" s="4" t="n"/>
      <c r="J1119" s="4" t="n"/>
      <c r="K1119" s="4" t="n"/>
      <c r="L1119" s="30">
        <f>IF(J1119="","",J1119-K1119)</f>
        <v/>
      </c>
      <c r="M1119" s="4" t="n"/>
      <c r="N1119" s="30">
        <f>IF(L1119="","",L1119-M1119)</f>
        <v/>
      </c>
      <c r="O1119" s="31" t="n"/>
      <c r="P1119" s="32">
        <f>IF(O1119="","",N1119 * O1119)</f>
        <v/>
      </c>
      <c r="Q1119" s="10">
        <f>_xlfn.XLOOKUP(C1119,pcon!C:C,pcon!L:L,"")</f>
        <v/>
      </c>
      <c r="R1119" s="98">
        <f>(Q1119 / 80) * (O1119 * 100)</f>
        <v/>
      </c>
      <c r="S1119" s="31" t="n"/>
      <c r="T1119" s="31" t="n"/>
      <c r="U1119" s="33">
        <f>IF(N1119="","",R1119 * N1119)</f>
        <v/>
      </c>
      <c r="V1119" s="4" t="n"/>
      <c r="W1119" s="33">
        <f>IF(S1119&amp;U1119="","",U1119 * S1119)</f>
        <v/>
      </c>
      <c r="X1119" s="33">
        <f>IF(W1119="","",U1119 + W1119)</f>
        <v/>
      </c>
      <c r="Y1119" s="33">
        <f>IF(T1119="","",U1119 * T1119)</f>
        <v/>
      </c>
      <c r="Z1119" s="34">
        <f>IF(U1119="","",X1119-V1119-Y1119)</f>
        <v/>
      </c>
    </row>
    <row r="1120">
      <c r="A1120" s="25" t="n">
        <v>1116</v>
      </c>
      <c r="B1120" s="26">
        <f>_xlfn.XLOOKUP(C1120,purchase!C:C,pcon!B:B,"")</f>
        <v/>
      </c>
      <c r="C1120" s="4" t="n"/>
      <c r="D1120" s="29">
        <f>_xlfn.XLOOKUP(C1120,purchase!C:C,pcon!D:D,"")</f>
        <v/>
      </c>
      <c r="E1120" s="29">
        <f>_xlfn.XLOOKUP(C1120,purchase!C:C,pcon!E:E,"")</f>
        <v/>
      </c>
      <c r="F1120" s="4" t="n"/>
      <c r="G1120" s="27" t="n"/>
      <c r="H1120" s="28" t="n"/>
      <c r="I1120" s="4" t="n"/>
      <c r="J1120" s="4" t="n"/>
      <c r="K1120" s="4" t="n"/>
      <c r="L1120" s="30">
        <f>IF(J1120="","",J1120-K1120)</f>
        <v/>
      </c>
      <c r="M1120" s="4" t="n"/>
      <c r="N1120" s="30">
        <f>IF(L1120="","",L1120-M1120)</f>
        <v/>
      </c>
      <c r="O1120" s="31" t="n"/>
      <c r="P1120" s="32">
        <f>IF(O1120="","",N1120 * O1120)</f>
        <v/>
      </c>
      <c r="Q1120" s="10">
        <f>_xlfn.XLOOKUP(C1120,pcon!C:C,pcon!L:L,"")</f>
        <v/>
      </c>
      <c r="R1120" s="98">
        <f>(Q1120 / 80) * (O1120 * 100)</f>
        <v/>
      </c>
      <c r="S1120" s="31" t="n"/>
      <c r="T1120" s="31" t="n"/>
      <c r="U1120" s="33">
        <f>IF(N1120="","",R1120 * N1120)</f>
        <v/>
      </c>
      <c r="V1120" s="4" t="n"/>
      <c r="W1120" s="33">
        <f>IF(S1120&amp;U1120="","",U1120 * S1120)</f>
        <v/>
      </c>
      <c r="X1120" s="33">
        <f>IF(W1120="","",U1120 + W1120)</f>
        <v/>
      </c>
      <c r="Y1120" s="33">
        <f>IF(T1120="","",U1120 * T1120)</f>
        <v/>
      </c>
      <c r="Z1120" s="34">
        <f>IF(U1120="","",X1120-V1120-Y1120)</f>
        <v/>
      </c>
    </row>
    <row r="1121">
      <c r="A1121" s="25" t="n">
        <v>1117</v>
      </c>
      <c r="B1121" s="26">
        <f>_xlfn.XLOOKUP(C1121,purchase!C:C,pcon!B:B,"")</f>
        <v/>
      </c>
      <c r="C1121" s="4" t="n"/>
      <c r="D1121" s="29">
        <f>_xlfn.XLOOKUP(C1121,purchase!C:C,pcon!D:D,"")</f>
        <v/>
      </c>
      <c r="E1121" s="29">
        <f>_xlfn.XLOOKUP(C1121,purchase!C:C,pcon!E:E,"")</f>
        <v/>
      </c>
      <c r="F1121" s="4" t="n"/>
      <c r="G1121" s="27" t="n"/>
      <c r="H1121" s="28" t="n"/>
      <c r="I1121" s="4" t="n"/>
      <c r="J1121" s="4" t="n"/>
      <c r="K1121" s="4" t="n"/>
      <c r="L1121" s="30">
        <f>IF(J1121="","",J1121-K1121)</f>
        <v/>
      </c>
      <c r="M1121" s="4" t="n"/>
      <c r="N1121" s="30">
        <f>IF(L1121="","",L1121-M1121)</f>
        <v/>
      </c>
      <c r="O1121" s="31" t="n"/>
      <c r="P1121" s="32">
        <f>IF(O1121="","",N1121 * O1121)</f>
        <v/>
      </c>
      <c r="Q1121" s="10">
        <f>_xlfn.XLOOKUP(C1121,pcon!C:C,pcon!L:L,"")</f>
        <v/>
      </c>
      <c r="R1121" s="98">
        <f>(Q1121 / 80) * (O1121 * 100)</f>
        <v/>
      </c>
      <c r="S1121" s="31" t="n"/>
      <c r="T1121" s="31" t="n"/>
      <c r="U1121" s="33">
        <f>IF(N1121="","",R1121 * N1121)</f>
        <v/>
      </c>
      <c r="V1121" s="4" t="n"/>
      <c r="W1121" s="33">
        <f>IF(S1121&amp;U1121="","",U1121 * S1121)</f>
        <v/>
      </c>
      <c r="X1121" s="33">
        <f>IF(W1121="","",U1121 + W1121)</f>
        <v/>
      </c>
      <c r="Y1121" s="33">
        <f>IF(T1121="","",U1121 * T1121)</f>
        <v/>
      </c>
      <c r="Z1121" s="34">
        <f>IF(U1121="","",X1121-V1121-Y1121)</f>
        <v/>
      </c>
    </row>
    <row r="1122">
      <c r="A1122" s="25" t="n">
        <v>1118</v>
      </c>
      <c r="B1122" s="26">
        <f>_xlfn.XLOOKUP(C1122,purchase!C:C,pcon!B:B,"")</f>
        <v/>
      </c>
      <c r="C1122" s="4" t="n"/>
      <c r="D1122" s="29">
        <f>_xlfn.XLOOKUP(C1122,purchase!C:C,pcon!D:D,"")</f>
        <v/>
      </c>
      <c r="E1122" s="29">
        <f>_xlfn.XLOOKUP(C1122,purchase!C:C,pcon!E:E,"")</f>
        <v/>
      </c>
      <c r="F1122" s="4" t="n"/>
      <c r="G1122" s="27" t="n"/>
      <c r="H1122" s="28" t="n"/>
      <c r="I1122" s="4" t="n"/>
      <c r="J1122" s="4" t="n"/>
      <c r="K1122" s="4" t="n"/>
      <c r="L1122" s="30">
        <f>IF(J1122="","",J1122-K1122)</f>
        <v/>
      </c>
      <c r="M1122" s="4" t="n"/>
      <c r="N1122" s="30">
        <f>IF(L1122="","",L1122-M1122)</f>
        <v/>
      </c>
      <c r="O1122" s="31" t="n"/>
      <c r="P1122" s="32">
        <f>IF(O1122="","",N1122 * O1122)</f>
        <v/>
      </c>
      <c r="Q1122" s="10">
        <f>_xlfn.XLOOKUP(C1122,pcon!C:C,pcon!L:L,"")</f>
        <v/>
      </c>
      <c r="R1122" s="98">
        <f>(Q1122 / 80) * (O1122 * 100)</f>
        <v/>
      </c>
      <c r="S1122" s="31" t="n"/>
      <c r="T1122" s="31" t="n"/>
      <c r="U1122" s="33">
        <f>IF(N1122="","",R1122 * N1122)</f>
        <v/>
      </c>
      <c r="V1122" s="4" t="n"/>
      <c r="W1122" s="33">
        <f>IF(S1122&amp;U1122="","",U1122 * S1122)</f>
        <v/>
      </c>
      <c r="X1122" s="33">
        <f>IF(W1122="","",U1122 + W1122)</f>
        <v/>
      </c>
      <c r="Y1122" s="33">
        <f>IF(T1122="","",U1122 * T1122)</f>
        <v/>
      </c>
      <c r="Z1122" s="34">
        <f>IF(U1122="","",X1122-V1122-Y1122)</f>
        <v/>
      </c>
    </row>
    <row r="1123">
      <c r="A1123" s="25" t="n">
        <v>1119</v>
      </c>
      <c r="B1123" s="26">
        <f>_xlfn.XLOOKUP(C1123,purchase!C:C,pcon!B:B,"")</f>
        <v/>
      </c>
      <c r="C1123" s="4" t="n"/>
      <c r="D1123" s="29">
        <f>_xlfn.XLOOKUP(C1123,purchase!C:C,pcon!D:D,"")</f>
        <v/>
      </c>
      <c r="E1123" s="29">
        <f>_xlfn.XLOOKUP(C1123,purchase!C:C,pcon!E:E,"")</f>
        <v/>
      </c>
      <c r="F1123" s="4" t="n"/>
      <c r="G1123" s="27" t="n"/>
      <c r="H1123" s="28" t="n"/>
      <c r="I1123" s="4" t="n"/>
      <c r="J1123" s="4" t="n"/>
      <c r="K1123" s="4" t="n"/>
      <c r="L1123" s="30">
        <f>IF(J1123="","",J1123-K1123)</f>
        <v/>
      </c>
      <c r="M1123" s="4" t="n"/>
      <c r="N1123" s="30">
        <f>IF(L1123="","",L1123-M1123)</f>
        <v/>
      </c>
      <c r="O1123" s="31" t="n"/>
      <c r="P1123" s="32">
        <f>IF(O1123="","",N1123 * O1123)</f>
        <v/>
      </c>
      <c r="Q1123" s="10">
        <f>_xlfn.XLOOKUP(C1123,pcon!C:C,pcon!L:L,"")</f>
        <v/>
      </c>
      <c r="R1123" s="98">
        <f>(Q1123 / 80) * (O1123 * 100)</f>
        <v/>
      </c>
      <c r="S1123" s="31" t="n"/>
      <c r="T1123" s="31" t="n"/>
      <c r="U1123" s="33">
        <f>IF(N1123="","",R1123 * N1123)</f>
        <v/>
      </c>
      <c r="V1123" s="4" t="n"/>
      <c r="W1123" s="33">
        <f>IF(S1123&amp;U1123="","",U1123 * S1123)</f>
        <v/>
      </c>
      <c r="X1123" s="33">
        <f>IF(W1123="","",U1123 + W1123)</f>
        <v/>
      </c>
      <c r="Y1123" s="33">
        <f>IF(T1123="","",U1123 * T1123)</f>
        <v/>
      </c>
      <c r="Z1123" s="34">
        <f>IF(U1123="","",X1123-V1123-Y1123)</f>
        <v/>
      </c>
    </row>
    <row r="1124">
      <c r="A1124" s="25" t="n">
        <v>1120</v>
      </c>
      <c r="B1124" s="26">
        <f>_xlfn.XLOOKUP(C1124,purchase!C:C,pcon!B:B,"")</f>
        <v/>
      </c>
      <c r="C1124" s="4" t="n"/>
      <c r="D1124" s="29">
        <f>_xlfn.XLOOKUP(C1124,purchase!C:C,pcon!D:D,"")</f>
        <v/>
      </c>
      <c r="E1124" s="29">
        <f>_xlfn.XLOOKUP(C1124,purchase!C:C,pcon!E:E,"")</f>
        <v/>
      </c>
      <c r="F1124" s="4" t="n"/>
      <c r="G1124" s="27" t="n"/>
      <c r="H1124" s="28" t="n"/>
      <c r="I1124" s="4" t="n"/>
      <c r="J1124" s="4" t="n"/>
      <c r="K1124" s="4" t="n"/>
      <c r="L1124" s="30">
        <f>IF(J1124="","",J1124-K1124)</f>
        <v/>
      </c>
      <c r="M1124" s="4" t="n"/>
      <c r="N1124" s="30">
        <f>IF(L1124="","",L1124-M1124)</f>
        <v/>
      </c>
      <c r="O1124" s="31" t="n"/>
      <c r="P1124" s="32">
        <f>IF(O1124="","",N1124 * O1124)</f>
        <v/>
      </c>
      <c r="Q1124" s="10">
        <f>_xlfn.XLOOKUP(C1124,pcon!C:C,pcon!L:L,"")</f>
        <v/>
      </c>
      <c r="R1124" s="98">
        <f>(Q1124 / 80) * (O1124 * 100)</f>
        <v/>
      </c>
      <c r="S1124" s="31" t="n"/>
      <c r="T1124" s="31" t="n"/>
      <c r="U1124" s="33">
        <f>IF(N1124="","",R1124 * N1124)</f>
        <v/>
      </c>
      <c r="V1124" s="4" t="n"/>
      <c r="W1124" s="33">
        <f>IF(S1124&amp;U1124="","",U1124 * S1124)</f>
        <v/>
      </c>
      <c r="X1124" s="33">
        <f>IF(W1124="","",U1124 + W1124)</f>
        <v/>
      </c>
      <c r="Y1124" s="33">
        <f>IF(T1124="","",U1124 * T1124)</f>
        <v/>
      </c>
      <c r="Z1124" s="34">
        <f>IF(U1124="","",X1124-V1124-Y1124)</f>
        <v/>
      </c>
    </row>
    <row r="1125">
      <c r="A1125" s="25" t="n">
        <v>1121</v>
      </c>
      <c r="B1125" s="26">
        <f>_xlfn.XLOOKUP(C1125,purchase!C:C,pcon!B:B,"")</f>
        <v/>
      </c>
      <c r="C1125" s="4" t="n"/>
      <c r="D1125" s="29">
        <f>_xlfn.XLOOKUP(C1125,purchase!C:C,pcon!D:D,"")</f>
        <v/>
      </c>
      <c r="E1125" s="29">
        <f>_xlfn.XLOOKUP(C1125,purchase!C:C,pcon!E:E,"")</f>
        <v/>
      </c>
      <c r="F1125" s="4" t="n"/>
      <c r="G1125" s="27" t="n"/>
      <c r="H1125" s="28" t="n"/>
      <c r="I1125" s="4" t="n"/>
      <c r="J1125" s="4" t="n"/>
      <c r="K1125" s="4" t="n"/>
      <c r="L1125" s="30">
        <f>IF(J1125="","",J1125-K1125)</f>
        <v/>
      </c>
      <c r="M1125" s="4" t="n"/>
      <c r="N1125" s="30">
        <f>IF(L1125="","",L1125-M1125)</f>
        <v/>
      </c>
      <c r="O1125" s="31" t="n"/>
      <c r="P1125" s="32">
        <f>IF(O1125="","",N1125 * O1125)</f>
        <v/>
      </c>
      <c r="Q1125" s="10">
        <f>_xlfn.XLOOKUP(C1125,pcon!C:C,pcon!L:L,"")</f>
        <v/>
      </c>
      <c r="R1125" s="98">
        <f>(Q1125 / 80) * (O1125 * 100)</f>
        <v/>
      </c>
      <c r="S1125" s="31" t="n"/>
      <c r="T1125" s="31" t="n"/>
      <c r="U1125" s="33">
        <f>IF(N1125="","",R1125 * N1125)</f>
        <v/>
      </c>
      <c r="V1125" s="4" t="n"/>
      <c r="W1125" s="33">
        <f>IF(S1125&amp;U1125="","",U1125 * S1125)</f>
        <v/>
      </c>
      <c r="X1125" s="33">
        <f>IF(W1125="","",U1125 + W1125)</f>
        <v/>
      </c>
      <c r="Y1125" s="33">
        <f>IF(T1125="","",U1125 * T1125)</f>
        <v/>
      </c>
      <c r="Z1125" s="34">
        <f>IF(U1125="","",X1125-V1125-Y1125)</f>
        <v/>
      </c>
    </row>
    <row r="1126">
      <c r="A1126" s="25" t="n">
        <v>1122</v>
      </c>
      <c r="B1126" s="26">
        <f>_xlfn.XLOOKUP(C1126,purchase!C:C,pcon!B:B,"")</f>
        <v/>
      </c>
      <c r="C1126" s="4" t="n"/>
      <c r="D1126" s="29">
        <f>_xlfn.XLOOKUP(C1126,purchase!C:C,pcon!D:D,"")</f>
        <v/>
      </c>
      <c r="E1126" s="29">
        <f>_xlfn.XLOOKUP(C1126,purchase!C:C,pcon!E:E,"")</f>
        <v/>
      </c>
      <c r="F1126" s="4" t="n"/>
      <c r="G1126" s="27" t="n"/>
      <c r="H1126" s="28" t="n"/>
      <c r="I1126" s="4" t="n"/>
      <c r="J1126" s="4" t="n"/>
      <c r="K1126" s="4" t="n"/>
      <c r="L1126" s="30">
        <f>IF(J1126="","",J1126-K1126)</f>
        <v/>
      </c>
      <c r="M1126" s="4" t="n"/>
      <c r="N1126" s="30">
        <f>IF(L1126="","",L1126-M1126)</f>
        <v/>
      </c>
      <c r="O1126" s="31" t="n"/>
      <c r="P1126" s="32">
        <f>IF(O1126="","",N1126 * O1126)</f>
        <v/>
      </c>
      <c r="Q1126" s="10">
        <f>_xlfn.XLOOKUP(C1126,pcon!C:C,pcon!L:L,"")</f>
        <v/>
      </c>
      <c r="R1126" s="98">
        <f>(Q1126 / 80) * (O1126 * 100)</f>
        <v/>
      </c>
      <c r="S1126" s="31" t="n"/>
      <c r="T1126" s="31" t="n"/>
      <c r="U1126" s="33">
        <f>IF(N1126="","",R1126 * N1126)</f>
        <v/>
      </c>
      <c r="V1126" s="4" t="n"/>
      <c r="W1126" s="33">
        <f>IF(S1126&amp;U1126="","",U1126 * S1126)</f>
        <v/>
      </c>
      <c r="X1126" s="33">
        <f>IF(W1126="","",U1126 + W1126)</f>
        <v/>
      </c>
      <c r="Y1126" s="33">
        <f>IF(T1126="","",U1126 * T1126)</f>
        <v/>
      </c>
      <c r="Z1126" s="34">
        <f>IF(U1126="","",X1126-V1126-Y1126)</f>
        <v/>
      </c>
    </row>
    <row r="1127">
      <c r="A1127" s="25" t="n">
        <v>1123</v>
      </c>
      <c r="B1127" s="26">
        <f>_xlfn.XLOOKUP(C1127,purchase!C:C,pcon!B:B,"")</f>
        <v/>
      </c>
      <c r="C1127" s="4" t="n"/>
      <c r="D1127" s="29">
        <f>_xlfn.XLOOKUP(C1127,purchase!C:C,pcon!D:D,"")</f>
        <v/>
      </c>
      <c r="E1127" s="29">
        <f>_xlfn.XLOOKUP(C1127,purchase!C:C,pcon!E:E,"")</f>
        <v/>
      </c>
      <c r="F1127" s="4" t="n"/>
      <c r="G1127" s="27" t="n"/>
      <c r="H1127" s="28" t="n"/>
      <c r="I1127" s="4" t="n"/>
      <c r="J1127" s="4" t="n"/>
      <c r="K1127" s="4" t="n"/>
      <c r="L1127" s="30">
        <f>IF(J1127="","",J1127-K1127)</f>
        <v/>
      </c>
      <c r="M1127" s="4" t="n"/>
      <c r="N1127" s="30">
        <f>IF(L1127="","",L1127-M1127)</f>
        <v/>
      </c>
      <c r="O1127" s="31" t="n"/>
      <c r="P1127" s="32">
        <f>IF(O1127="","",N1127 * O1127)</f>
        <v/>
      </c>
      <c r="Q1127" s="10">
        <f>_xlfn.XLOOKUP(C1127,pcon!C:C,pcon!L:L,"")</f>
        <v/>
      </c>
      <c r="R1127" s="98">
        <f>(Q1127 / 80) * (O1127 * 100)</f>
        <v/>
      </c>
      <c r="S1127" s="31" t="n"/>
      <c r="T1127" s="31" t="n"/>
      <c r="U1127" s="33">
        <f>IF(N1127="","",R1127 * N1127)</f>
        <v/>
      </c>
      <c r="V1127" s="4" t="n"/>
      <c r="W1127" s="33">
        <f>IF(S1127&amp;U1127="","",U1127 * S1127)</f>
        <v/>
      </c>
      <c r="X1127" s="33">
        <f>IF(W1127="","",U1127 + W1127)</f>
        <v/>
      </c>
      <c r="Y1127" s="33">
        <f>IF(T1127="","",U1127 * T1127)</f>
        <v/>
      </c>
      <c r="Z1127" s="34">
        <f>IF(U1127="","",X1127-V1127-Y1127)</f>
        <v/>
      </c>
    </row>
    <row r="1128">
      <c r="A1128" s="25" t="n">
        <v>1124</v>
      </c>
      <c r="B1128" s="26">
        <f>_xlfn.XLOOKUP(C1128,purchase!C:C,pcon!B:B,"")</f>
        <v/>
      </c>
      <c r="C1128" s="4" t="n"/>
      <c r="D1128" s="29">
        <f>_xlfn.XLOOKUP(C1128,purchase!C:C,pcon!D:D,"")</f>
        <v/>
      </c>
      <c r="E1128" s="29">
        <f>_xlfn.XLOOKUP(C1128,purchase!C:C,pcon!E:E,"")</f>
        <v/>
      </c>
      <c r="F1128" s="4" t="n"/>
      <c r="G1128" s="27" t="n"/>
      <c r="H1128" s="28" t="n"/>
      <c r="I1128" s="4" t="n"/>
      <c r="J1128" s="4" t="n"/>
      <c r="K1128" s="4" t="n"/>
      <c r="L1128" s="30">
        <f>IF(J1128="","",J1128-K1128)</f>
        <v/>
      </c>
      <c r="M1128" s="4" t="n"/>
      <c r="N1128" s="30">
        <f>IF(L1128="","",L1128-M1128)</f>
        <v/>
      </c>
      <c r="O1128" s="31" t="n"/>
      <c r="P1128" s="32">
        <f>IF(O1128="","",N1128 * O1128)</f>
        <v/>
      </c>
      <c r="Q1128" s="10">
        <f>_xlfn.XLOOKUP(C1128,pcon!C:C,pcon!L:L,"")</f>
        <v/>
      </c>
      <c r="R1128" s="98">
        <f>(Q1128 / 80) * (O1128 * 100)</f>
        <v/>
      </c>
      <c r="S1128" s="31" t="n"/>
      <c r="T1128" s="31" t="n"/>
      <c r="U1128" s="33">
        <f>IF(N1128="","",R1128 * N1128)</f>
        <v/>
      </c>
      <c r="V1128" s="4" t="n"/>
      <c r="W1128" s="33">
        <f>IF(S1128&amp;U1128="","",U1128 * S1128)</f>
        <v/>
      </c>
      <c r="X1128" s="33">
        <f>IF(W1128="","",U1128 + W1128)</f>
        <v/>
      </c>
      <c r="Y1128" s="33">
        <f>IF(T1128="","",U1128 * T1128)</f>
        <v/>
      </c>
      <c r="Z1128" s="34">
        <f>IF(U1128="","",X1128-V1128-Y1128)</f>
        <v/>
      </c>
    </row>
    <row r="1129">
      <c r="A1129" s="25" t="n">
        <v>1125</v>
      </c>
      <c r="B1129" s="26">
        <f>_xlfn.XLOOKUP(C1129,purchase!C:C,pcon!B:B,"")</f>
        <v/>
      </c>
      <c r="C1129" s="4" t="n"/>
      <c r="D1129" s="29">
        <f>_xlfn.XLOOKUP(C1129,purchase!C:C,pcon!D:D,"")</f>
        <v/>
      </c>
      <c r="E1129" s="29">
        <f>_xlfn.XLOOKUP(C1129,purchase!C:C,pcon!E:E,"")</f>
        <v/>
      </c>
      <c r="F1129" s="4" t="n"/>
      <c r="G1129" s="27" t="n"/>
      <c r="H1129" s="28" t="n"/>
      <c r="I1129" s="4" t="n"/>
      <c r="J1129" s="4" t="n"/>
      <c r="K1129" s="4" t="n"/>
      <c r="L1129" s="30">
        <f>IF(J1129="","",J1129-K1129)</f>
        <v/>
      </c>
      <c r="M1129" s="4" t="n"/>
      <c r="N1129" s="30">
        <f>IF(L1129="","",L1129-M1129)</f>
        <v/>
      </c>
      <c r="O1129" s="31" t="n"/>
      <c r="P1129" s="32">
        <f>IF(O1129="","",N1129 * O1129)</f>
        <v/>
      </c>
      <c r="Q1129" s="10">
        <f>_xlfn.XLOOKUP(C1129,pcon!C:C,pcon!L:L,"")</f>
        <v/>
      </c>
      <c r="R1129" s="98">
        <f>(Q1129 / 80) * (O1129 * 100)</f>
        <v/>
      </c>
      <c r="S1129" s="31" t="n"/>
      <c r="T1129" s="31" t="n"/>
      <c r="U1129" s="33">
        <f>IF(N1129="","",R1129 * N1129)</f>
        <v/>
      </c>
      <c r="V1129" s="4" t="n"/>
      <c r="W1129" s="33">
        <f>IF(S1129&amp;U1129="","",U1129 * S1129)</f>
        <v/>
      </c>
      <c r="X1129" s="33">
        <f>IF(W1129="","",U1129 + W1129)</f>
        <v/>
      </c>
      <c r="Y1129" s="33">
        <f>IF(T1129="","",U1129 * T1129)</f>
        <v/>
      </c>
      <c r="Z1129" s="34">
        <f>IF(U1129="","",X1129-V1129-Y1129)</f>
        <v/>
      </c>
    </row>
    <row r="1130">
      <c r="A1130" s="25" t="n">
        <v>1126</v>
      </c>
      <c r="B1130" s="26">
        <f>_xlfn.XLOOKUP(C1130,purchase!C:C,pcon!B:B,"")</f>
        <v/>
      </c>
      <c r="C1130" s="4" t="n"/>
      <c r="D1130" s="29">
        <f>_xlfn.XLOOKUP(C1130,purchase!C:C,pcon!D:D,"")</f>
        <v/>
      </c>
      <c r="E1130" s="29">
        <f>_xlfn.XLOOKUP(C1130,purchase!C:C,pcon!E:E,"")</f>
        <v/>
      </c>
      <c r="F1130" s="4" t="n"/>
      <c r="G1130" s="27" t="n"/>
      <c r="H1130" s="28" t="n"/>
      <c r="I1130" s="4" t="n"/>
      <c r="J1130" s="4" t="n"/>
      <c r="K1130" s="4" t="n"/>
      <c r="L1130" s="30">
        <f>IF(J1130="","",J1130-K1130)</f>
        <v/>
      </c>
      <c r="M1130" s="4" t="n"/>
      <c r="N1130" s="30">
        <f>IF(L1130="","",L1130-M1130)</f>
        <v/>
      </c>
      <c r="O1130" s="31" t="n"/>
      <c r="P1130" s="32">
        <f>IF(O1130="","",N1130 * O1130)</f>
        <v/>
      </c>
      <c r="Q1130" s="10">
        <f>_xlfn.XLOOKUP(C1130,pcon!C:C,pcon!L:L,"")</f>
        <v/>
      </c>
      <c r="R1130" s="98">
        <f>(Q1130 / 80) * (O1130 * 100)</f>
        <v/>
      </c>
      <c r="S1130" s="31" t="n"/>
      <c r="T1130" s="31" t="n"/>
      <c r="U1130" s="33">
        <f>IF(N1130="","",R1130 * N1130)</f>
        <v/>
      </c>
      <c r="V1130" s="4" t="n"/>
      <c r="W1130" s="33">
        <f>IF(S1130&amp;U1130="","",U1130 * S1130)</f>
        <v/>
      </c>
      <c r="X1130" s="33">
        <f>IF(W1130="","",U1130 + W1130)</f>
        <v/>
      </c>
      <c r="Y1130" s="33">
        <f>IF(T1130="","",U1130 * T1130)</f>
        <v/>
      </c>
      <c r="Z1130" s="34">
        <f>IF(U1130="","",X1130-V1130-Y1130)</f>
        <v/>
      </c>
    </row>
    <row r="1131">
      <c r="A1131" s="25" t="n">
        <v>1127</v>
      </c>
      <c r="B1131" s="26">
        <f>_xlfn.XLOOKUP(C1131,purchase!C:C,pcon!B:B,"")</f>
        <v/>
      </c>
      <c r="C1131" s="4" t="n"/>
      <c r="D1131" s="29">
        <f>_xlfn.XLOOKUP(C1131,purchase!C:C,pcon!D:D,"")</f>
        <v/>
      </c>
      <c r="E1131" s="29">
        <f>_xlfn.XLOOKUP(C1131,purchase!C:C,pcon!E:E,"")</f>
        <v/>
      </c>
      <c r="F1131" s="4" t="n"/>
      <c r="G1131" s="27" t="n"/>
      <c r="H1131" s="28" t="n"/>
      <c r="I1131" s="4" t="n"/>
      <c r="J1131" s="4" t="n"/>
      <c r="K1131" s="4" t="n"/>
      <c r="L1131" s="30">
        <f>IF(J1131="","",J1131-K1131)</f>
        <v/>
      </c>
      <c r="M1131" s="4" t="n"/>
      <c r="N1131" s="30">
        <f>IF(L1131="","",L1131-M1131)</f>
        <v/>
      </c>
      <c r="O1131" s="31" t="n"/>
      <c r="P1131" s="32">
        <f>IF(O1131="","",N1131 * O1131)</f>
        <v/>
      </c>
      <c r="Q1131" s="10">
        <f>_xlfn.XLOOKUP(C1131,pcon!C:C,pcon!L:L,"")</f>
        <v/>
      </c>
      <c r="R1131" s="98">
        <f>(Q1131 / 80) * (O1131 * 100)</f>
        <v/>
      </c>
      <c r="S1131" s="31" t="n"/>
      <c r="T1131" s="31" t="n"/>
      <c r="U1131" s="33">
        <f>IF(N1131="","",R1131 * N1131)</f>
        <v/>
      </c>
      <c r="V1131" s="4" t="n"/>
      <c r="W1131" s="33">
        <f>IF(S1131&amp;U1131="","",U1131 * S1131)</f>
        <v/>
      </c>
      <c r="X1131" s="33">
        <f>IF(W1131="","",U1131 + W1131)</f>
        <v/>
      </c>
      <c r="Y1131" s="33">
        <f>IF(T1131="","",U1131 * T1131)</f>
        <v/>
      </c>
      <c r="Z1131" s="34">
        <f>IF(U1131="","",X1131-V1131-Y1131)</f>
        <v/>
      </c>
    </row>
    <row r="1132">
      <c r="A1132" s="25" t="n">
        <v>1128</v>
      </c>
      <c r="B1132" s="26">
        <f>_xlfn.XLOOKUP(C1132,purchase!C:C,pcon!B:B,"")</f>
        <v/>
      </c>
      <c r="C1132" s="4" t="n"/>
      <c r="D1132" s="29">
        <f>_xlfn.XLOOKUP(C1132,purchase!C:C,pcon!D:D,"")</f>
        <v/>
      </c>
      <c r="E1132" s="29">
        <f>_xlfn.XLOOKUP(C1132,purchase!C:C,pcon!E:E,"")</f>
        <v/>
      </c>
      <c r="F1132" s="4" t="n"/>
      <c r="G1132" s="27" t="n"/>
      <c r="H1132" s="28" t="n"/>
      <c r="I1132" s="4" t="n"/>
      <c r="J1132" s="4" t="n"/>
      <c r="K1132" s="4" t="n"/>
      <c r="L1132" s="30">
        <f>IF(J1132="","",J1132-K1132)</f>
        <v/>
      </c>
      <c r="M1132" s="4" t="n"/>
      <c r="N1132" s="30">
        <f>IF(L1132="","",L1132-M1132)</f>
        <v/>
      </c>
      <c r="O1132" s="31" t="n"/>
      <c r="P1132" s="32">
        <f>IF(O1132="","",N1132 * O1132)</f>
        <v/>
      </c>
      <c r="Q1132" s="10">
        <f>_xlfn.XLOOKUP(C1132,pcon!C:C,pcon!L:L,"")</f>
        <v/>
      </c>
      <c r="R1132" s="98">
        <f>(Q1132 / 80) * (O1132 * 100)</f>
        <v/>
      </c>
      <c r="S1132" s="31" t="n"/>
      <c r="T1132" s="31" t="n"/>
      <c r="U1132" s="33">
        <f>IF(N1132="","",R1132 * N1132)</f>
        <v/>
      </c>
      <c r="V1132" s="4" t="n"/>
      <c r="W1132" s="33">
        <f>IF(S1132&amp;U1132="","",U1132 * S1132)</f>
        <v/>
      </c>
      <c r="X1132" s="33">
        <f>IF(W1132="","",U1132 + W1132)</f>
        <v/>
      </c>
      <c r="Y1132" s="33">
        <f>IF(T1132="","",U1132 * T1132)</f>
        <v/>
      </c>
      <c r="Z1132" s="34">
        <f>IF(U1132="","",X1132-V1132-Y1132)</f>
        <v/>
      </c>
    </row>
    <row r="1133">
      <c r="A1133" s="25" t="n">
        <v>1129</v>
      </c>
      <c r="B1133" s="26">
        <f>_xlfn.XLOOKUP(C1133,purchase!C:C,pcon!B:B,"")</f>
        <v/>
      </c>
      <c r="C1133" s="4" t="n"/>
      <c r="D1133" s="29">
        <f>_xlfn.XLOOKUP(C1133,purchase!C:C,pcon!D:D,"")</f>
        <v/>
      </c>
      <c r="E1133" s="29">
        <f>_xlfn.XLOOKUP(C1133,purchase!C:C,pcon!E:E,"")</f>
        <v/>
      </c>
      <c r="F1133" s="4" t="n"/>
      <c r="G1133" s="27" t="n"/>
      <c r="H1133" s="28" t="n"/>
      <c r="I1133" s="4" t="n"/>
      <c r="J1133" s="4" t="n"/>
      <c r="K1133" s="4" t="n"/>
      <c r="L1133" s="30">
        <f>IF(J1133="","",J1133-K1133)</f>
        <v/>
      </c>
      <c r="M1133" s="4" t="n"/>
      <c r="N1133" s="30">
        <f>IF(L1133="","",L1133-M1133)</f>
        <v/>
      </c>
      <c r="O1133" s="31" t="n"/>
      <c r="P1133" s="32">
        <f>IF(O1133="","",N1133 * O1133)</f>
        <v/>
      </c>
      <c r="Q1133" s="10">
        <f>_xlfn.XLOOKUP(C1133,pcon!C:C,pcon!L:L,"")</f>
        <v/>
      </c>
      <c r="R1133" s="98">
        <f>(Q1133 / 80) * (O1133 * 100)</f>
        <v/>
      </c>
      <c r="S1133" s="31" t="n"/>
      <c r="T1133" s="31" t="n"/>
      <c r="U1133" s="33">
        <f>IF(N1133="","",R1133 * N1133)</f>
        <v/>
      </c>
      <c r="V1133" s="4" t="n"/>
      <c r="W1133" s="33">
        <f>IF(S1133&amp;U1133="","",U1133 * S1133)</f>
        <v/>
      </c>
      <c r="X1133" s="33">
        <f>IF(W1133="","",U1133 + W1133)</f>
        <v/>
      </c>
      <c r="Y1133" s="33">
        <f>IF(T1133="","",U1133 * T1133)</f>
        <v/>
      </c>
      <c r="Z1133" s="34">
        <f>IF(U1133="","",X1133-V1133-Y1133)</f>
        <v/>
      </c>
    </row>
    <row r="1134">
      <c r="A1134" s="25" t="n">
        <v>1130</v>
      </c>
      <c r="B1134" s="26">
        <f>_xlfn.XLOOKUP(C1134,purchase!C:C,pcon!B:B,"")</f>
        <v/>
      </c>
      <c r="C1134" s="4" t="n"/>
      <c r="D1134" s="29">
        <f>_xlfn.XLOOKUP(C1134,purchase!C:C,pcon!D:D,"")</f>
        <v/>
      </c>
      <c r="E1134" s="29">
        <f>_xlfn.XLOOKUP(C1134,purchase!C:C,pcon!E:E,"")</f>
        <v/>
      </c>
      <c r="F1134" s="4" t="n"/>
      <c r="G1134" s="27" t="n"/>
      <c r="H1134" s="28" t="n"/>
      <c r="I1134" s="4" t="n"/>
      <c r="J1134" s="4" t="n"/>
      <c r="K1134" s="4" t="n"/>
      <c r="L1134" s="30">
        <f>IF(J1134="","",J1134-K1134)</f>
        <v/>
      </c>
      <c r="M1134" s="4" t="n"/>
      <c r="N1134" s="30">
        <f>IF(L1134="","",L1134-M1134)</f>
        <v/>
      </c>
      <c r="O1134" s="31" t="n"/>
      <c r="P1134" s="32">
        <f>IF(O1134="","",N1134 * O1134)</f>
        <v/>
      </c>
      <c r="Q1134" s="10">
        <f>_xlfn.XLOOKUP(C1134,pcon!C:C,pcon!L:L,"")</f>
        <v/>
      </c>
      <c r="R1134" s="98">
        <f>(Q1134 / 80) * (O1134 * 100)</f>
        <v/>
      </c>
      <c r="S1134" s="31" t="n"/>
      <c r="T1134" s="31" t="n"/>
      <c r="U1134" s="33">
        <f>IF(N1134="","",R1134 * N1134)</f>
        <v/>
      </c>
      <c r="V1134" s="4" t="n"/>
      <c r="W1134" s="33">
        <f>IF(S1134&amp;U1134="","",U1134 * S1134)</f>
        <v/>
      </c>
      <c r="X1134" s="33">
        <f>IF(W1134="","",U1134 + W1134)</f>
        <v/>
      </c>
      <c r="Y1134" s="33">
        <f>IF(T1134="","",U1134 * T1134)</f>
        <v/>
      </c>
      <c r="Z1134" s="34">
        <f>IF(U1134="","",X1134-V1134-Y1134)</f>
        <v/>
      </c>
    </row>
    <row r="1135">
      <c r="A1135" s="25" t="n">
        <v>1131</v>
      </c>
      <c r="B1135" s="26">
        <f>_xlfn.XLOOKUP(C1135,purchase!C:C,pcon!B:B,"")</f>
        <v/>
      </c>
      <c r="C1135" s="4" t="n"/>
      <c r="D1135" s="29">
        <f>_xlfn.XLOOKUP(C1135,purchase!C:C,pcon!D:D,"")</f>
        <v/>
      </c>
      <c r="E1135" s="29">
        <f>_xlfn.XLOOKUP(C1135,purchase!C:C,pcon!E:E,"")</f>
        <v/>
      </c>
      <c r="F1135" s="4" t="n"/>
      <c r="G1135" s="27" t="n"/>
      <c r="H1135" s="28" t="n"/>
      <c r="I1135" s="4" t="n"/>
      <c r="J1135" s="4" t="n"/>
      <c r="K1135" s="4" t="n"/>
      <c r="L1135" s="30">
        <f>IF(J1135="","",J1135-K1135)</f>
        <v/>
      </c>
      <c r="M1135" s="4" t="n"/>
      <c r="N1135" s="30">
        <f>IF(L1135="","",L1135-M1135)</f>
        <v/>
      </c>
      <c r="O1135" s="31" t="n"/>
      <c r="P1135" s="32">
        <f>IF(O1135="","",N1135 * O1135)</f>
        <v/>
      </c>
      <c r="Q1135" s="10">
        <f>_xlfn.XLOOKUP(C1135,pcon!C:C,pcon!L:L,"")</f>
        <v/>
      </c>
      <c r="R1135" s="98">
        <f>(Q1135 / 80) * (O1135 * 100)</f>
        <v/>
      </c>
      <c r="S1135" s="31" t="n"/>
      <c r="T1135" s="31" t="n"/>
      <c r="U1135" s="33">
        <f>IF(N1135="","",R1135 * N1135)</f>
        <v/>
      </c>
      <c r="V1135" s="4" t="n"/>
      <c r="W1135" s="33">
        <f>IF(S1135&amp;U1135="","",U1135 * S1135)</f>
        <v/>
      </c>
      <c r="X1135" s="33">
        <f>IF(W1135="","",U1135 + W1135)</f>
        <v/>
      </c>
      <c r="Y1135" s="33">
        <f>IF(T1135="","",U1135 * T1135)</f>
        <v/>
      </c>
      <c r="Z1135" s="34">
        <f>IF(U1135="","",X1135-V1135-Y1135)</f>
        <v/>
      </c>
    </row>
    <row r="1136">
      <c r="A1136" s="25" t="n">
        <v>1132</v>
      </c>
      <c r="B1136" s="26">
        <f>_xlfn.XLOOKUP(C1136,purchase!C:C,pcon!B:B,"")</f>
        <v/>
      </c>
      <c r="C1136" s="4" t="n"/>
      <c r="D1136" s="29">
        <f>_xlfn.XLOOKUP(C1136,purchase!C:C,pcon!D:D,"")</f>
        <v/>
      </c>
      <c r="E1136" s="29">
        <f>_xlfn.XLOOKUP(C1136,purchase!C:C,pcon!E:E,"")</f>
        <v/>
      </c>
      <c r="F1136" s="4" t="n"/>
      <c r="G1136" s="27" t="n"/>
      <c r="H1136" s="28" t="n"/>
      <c r="I1136" s="4" t="n"/>
      <c r="J1136" s="4" t="n"/>
      <c r="K1136" s="4" t="n"/>
      <c r="L1136" s="30">
        <f>IF(J1136="","",J1136-K1136)</f>
        <v/>
      </c>
      <c r="M1136" s="4" t="n"/>
      <c r="N1136" s="30">
        <f>IF(L1136="","",L1136-M1136)</f>
        <v/>
      </c>
      <c r="O1136" s="31" t="n"/>
      <c r="P1136" s="32">
        <f>IF(O1136="","",N1136 * O1136)</f>
        <v/>
      </c>
      <c r="Q1136" s="10">
        <f>_xlfn.XLOOKUP(C1136,pcon!C:C,pcon!L:L,"")</f>
        <v/>
      </c>
      <c r="R1136" s="98">
        <f>(Q1136 / 80) * (O1136 * 100)</f>
        <v/>
      </c>
      <c r="S1136" s="31" t="n"/>
      <c r="T1136" s="31" t="n"/>
      <c r="U1136" s="33">
        <f>IF(N1136="","",R1136 * N1136)</f>
        <v/>
      </c>
      <c r="V1136" s="4" t="n"/>
      <c r="W1136" s="33">
        <f>IF(S1136&amp;U1136="","",U1136 * S1136)</f>
        <v/>
      </c>
      <c r="X1136" s="33">
        <f>IF(W1136="","",U1136 + W1136)</f>
        <v/>
      </c>
      <c r="Y1136" s="33">
        <f>IF(T1136="","",U1136 * T1136)</f>
        <v/>
      </c>
      <c r="Z1136" s="34">
        <f>IF(U1136="","",X1136-V1136-Y1136)</f>
        <v/>
      </c>
    </row>
    <row r="1137">
      <c r="A1137" s="25" t="n">
        <v>1133</v>
      </c>
      <c r="B1137" s="26">
        <f>_xlfn.XLOOKUP(C1137,purchase!C:C,pcon!B:B,"")</f>
        <v/>
      </c>
      <c r="C1137" s="4" t="n"/>
      <c r="D1137" s="29">
        <f>_xlfn.XLOOKUP(C1137,purchase!C:C,pcon!D:D,"")</f>
        <v/>
      </c>
      <c r="E1137" s="29">
        <f>_xlfn.XLOOKUP(C1137,purchase!C:C,pcon!E:E,"")</f>
        <v/>
      </c>
      <c r="F1137" s="4" t="n"/>
      <c r="G1137" s="27" t="n"/>
      <c r="H1137" s="28" t="n"/>
      <c r="I1137" s="4" t="n"/>
      <c r="J1137" s="4" t="n"/>
      <c r="K1137" s="4" t="n"/>
      <c r="L1137" s="30">
        <f>IF(J1137="","",J1137-K1137)</f>
        <v/>
      </c>
      <c r="M1137" s="4" t="n"/>
      <c r="N1137" s="30">
        <f>IF(L1137="","",L1137-M1137)</f>
        <v/>
      </c>
      <c r="O1137" s="31" t="n"/>
      <c r="P1137" s="32">
        <f>IF(O1137="","",N1137 * O1137)</f>
        <v/>
      </c>
      <c r="Q1137" s="10">
        <f>_xlfn.XLOOKUP(C1137,pcon!C:C,pcon!L:L,"")</f>
        <v/>
      </c>
      <c r="R1137" s="98">
        <f>(Q1137 / 80) * (O1137 * 100)</f>
        <v/>
      </c>
      <c r="S1137" s="31" t="n"/>
      <c r="T1137" s="31" t="n"/>
      <c r="U1137" s="33">
        <f>IF(N1137="","",R1137 * N1137)</f>
        <v/>
      </c>
      <c r="V1137" s="4" t="n"/>
      <c r="W1137" s="33">
        <f>IF(S1137&amp;U1137="","",U1137 * S1137)</f>
        <v/>
      </c>
      <c r="X1137" s="33">
        <f>IF(W1137="","",U1137 + W1137)</f>
        <v/>
      </c>
      <c r="Y1137" s="33">
        <f>IF(T1137="","",U1137 * T1137)</f>
        <v/>
      </c>
      <c r="Z1137" s="34">
        <f>IF(U1137="","",X1137-V1137-Y1137)</f>
        <v/>
      </c>
    </row>
    <row r="1138">
      <c r="A1138" s="25" t="n">
        <v>1134</v>
      </c>
      <c r="B1138" s="26">
        <f>_xlfn.XLOOKUP(C1138,purchase!C:C,pcon!B:B,"")</f>
        <v/>
      </c>
      <c r="C1138" s="4" t="n"/>
      <c r="D1138" s="29">
        <f>_xlfn.XLOOKUP(C1138,purchase!C:C,pcon!D:D,"")</f>
        <v/>
      </c>
      <c r="E1138" s="29">
        <f>_xlfn.XLOOKUP(C1138,purchase!C:C,pcon!E:E,"")</f>
        <v/>
      </c>
      <c r="F1138" s="4" t="n"/>
      <c r="G1138" s="27" t="n"/>
      <c r="H1138" s="28" t="n"/>
      <c r="I1138" s="4" t="n"/>
      <c r="J1138" s="4" t="n"/>
      <c r="K1138" s="4" t="n"/>
      <c r="L1138" s="30">
        <f>IF(J1138="","",J1138-K1138)</f>
        <v/>
      </c>
      <c r="M1138" s="4" t="n"/>
      <c r="N1138" s="30">
        <f>IF(L1138="","",L1138-M1138)</f>
        <v/>
      </c>
      <c r="O1138" s="31" t="n"/>
      <c r="P1138" s="32">
        <f>IF(O1138="","",N1138 * O1138)</f>
        <v/>
      </c>
      <c r="Q1138" s="10">
        <f>_xlfn.XLOOKUP(C1138,pcon!C:C,pcon!L:L,"")</f>
        <v/>
      </c>
      <c r="R1138" s="98">
        <f>(Q1138 / 80) * (O1138 * 100)</f>
        <v/>
      </c>
      <c r="S1138" s="31" t="n"/>
      <c r="T1138" s="31" t="n"/>
      <c r="U1138" s="33">
        <f>IF(N1138="","",R1138 * N1138)</f>
        <v/>
      </c>
      <c r="V1138" s="4" t="n"/>
      <c r="W1138" s="33">
        <f>IF(S1138&amp;U1138="","",U1138 * S1138)</f>
        <v/>
      </c>
      <c r="X1138" s="33">
        <f>IF(W1138="","",U1138 + W1138)</f>
        <v/>
      </c>
      <c r="Y1138" s="33">
        <f>IF(T1138="","",U1138 * T1138)</f>
        <v/>
      </c>
      <c r="Z1138" s="34">
        <f>IF(U1138="","",X1138-V1138-Y1138)</f>
        <v/>
      </c>
    </row>
    <row r="1139">
      <c r="A1139" s="25" t="n">
        <v>1135</v>
      </c>
      <c r="B1139" s="26">
        <f>_xlfn.XLOOKUP(C1139,purchase!C:C,pcon!B:B,"")</f>
        <v/>
      </c>
      <c r="C1139" s="4" t="n"/>
      <c r="D1139" s="29">
        <f>_xlfn.XLOOKUP(C1139,purchase!C:C,pcon!D:D,"")</f>
        <v/>
      </c>
      <c r="E1139" s="29">
        <f>_xlfn.XLOOKUP(C1139,purchase!C:C,pcon!E:E,"")</f>
        <v/>
      </c>
      <c r="F1139" s="4" t="n"/>
      <c r="G1139" s="27" t="n"/>
      <c r="H1139" s="28" t="n"/>
      <c r="I1139" s="4" t="n"/>
      <c r="J1139" s="4" t="n"/>
      <c r="K1139" s="4" t="n"/>
      <c r="L1139" s="30">
        <f>IF(J1139="","",J1139-K1139)</f>
        <v/>
      </c>
      <c r="M1139" s="4" t="n"/>
      <c r="N1139" s="30">
        <f>IF(L1139="","",L1139-M1139)</f>
        <v/>
      </c>
      <c r="O1139" s="31" t="n"/>
      <c r="P1139" s="32">
        <f>IF(O1139="","",N1139 * O1139)</f>
        <v/>
      </c>
      <c r="Q1139" s="10">
        <f>_xlfn.XLOOKUP(C1139,pcon!C:C,pcon!L:L,"")</f>
        <v/>
      </c>
      <c r="R1139" s="98">
        <f>(Q1139 / 80) * (O1139 * 100)</f>
        <v/>
      </c>
      <c r="S1139" s="31" t="n"/>
      <c r="T1139" s="31" t="n"/>
      <c r="U1139" s="33">
        <f>IF(N1139="","",R1139 * N1139)</f>
        <v/>
      </c>
      <c r="V1139" s="4" t="n"/>
      <c r="W1139" s="33">
        <f>IF(S1139&amp;U1139="","",U1139 * S1139)</f>
        <v/>
      </c>
      <c r="X1139" s="33">
        <f>IF(W1139="","",U1139 + W1139)</f>
        <v/>
      </c>
      <c r="Y1139" s="33">
        <f>IF(T1139="","",U1139 * T1139)</f>
        <v/>
      </c>
      <c r="Z1139" s="34">
        <f>IF(U1139="","",X1139-V1139-Y1139)</f>
        <v/>
      </c>
    </row>
    <row r="1140">
      <c r="A1140" s="25" t="n">
        <v>1136</v>
      </c>
      <c r="B1140" s="26">
        <f>_xlfn.XLOOKUP(C1140,purchase!C:C,pcon!B:B,"")</f>
        <v/>
      </c>
      <c r="C1140" s="4" t="n"/>
      <c r="D1140" s="29">
        <f>_xlfn.XLOOKUP(C1140,purchase!C:C,pcon!D:D,"")</f>
        <v/>
      </c>
      <c r="E1140" s="29">
        <f>_xlfn.XLOOKUP(C1140,purchase!C:C,pcon!E:E,"")</f>
        <v/>
      </c>
      <c r="F1140" s="4" t="n"/>
      <c r="G1140" s="27" t="n"/>
      <c r="H1140" s="28" t="n"/>
      <c r="I1140" s="4" t="n"/>
      <c r="J1140" s="4" t="n"/>
      <c r="K1140" s="4" t="n"/>
      <c r="L1140" s="30">
        <f>IF(J1140="","",J1140-K1140)</f>
        <v/>
      </c>
      <c r="M1140" s="4" t="n"/>
      <c r="N1140" s="30">
        <f>IF(L1140="","",L1140-M1140)</f>
        <v/>
      </c>
      <c r="O1140" s="31" t="n"/>
      <c r="P1140" s="32">
        <f>IF(O1140="","",N1140 * O1140)</f>
        <v/>
      </c>
      <c r="Q1140" s="10">
        <f>_xlfn.XLOOKUP(C1140,pcon!C:C,pcon!L:L,"")</f>
        <v/>
      </c>
      <c r="R1140" s="98">
        <f>(Q1140 / 80) * (O1140 * 100)</f>
        <v/>
      </c>
      <c r="S1140" s="31" t="n"/>
      <c r="T1140" s="31" t="n"/>
      <c r="U1140" s="33">
        <f>IF(N1140="","",R1140 * N1140)</f>
        <v/>
      </c>
      <c r="V1140" s="4" t="n"/>
      <c r="W1140" s="33">
        <f>IF(S1140&amp;U1140="","",U1140 * S1140)</f>
        <v/>
      </c>
      <c r="X1140" s="33">
        <f>IF(W1140="","",U1140 + W1140)</f>
        <v/>
      </c>
      <c r="Y1140" s="33">
        <f>IF(T1140="","",U1140 * T1140)</f>
        <v/>
      </c>
      <c r="Z1140" s="34">
        <f>IF(U1140="","",X1140-V1140-Y1140)</f>
        <v/>
      </c>
    </row>
    <row r="1141">
      <c r="A1141" s="25" t="n">
        <v>1137</v>
      </c>
      <c r="B1141" s="26">
        <f>_xlfn.XLOOKUP(C1141,purchase!C:C,pcon!B:B,"")</f>
        <v/>
      </c>
      <c r="C1141" s="4" t="n"/>
      <c r="D1141" s="29">
        <f>_xlfn.XLOOKUP(C1141,purchase!C:C,pcon!D:D,"")</f>
        <v/>
      </c>
      <c r="E1141" s="29">
        <f>_xlfn.XLOOKUP(C1141,purchase!C:C,pcon!E:E,"")</f>
        <v/>
      </c>
      <c r="F1141" s="4" t="n"/>
      <c r="G1141" s="27" t="n"/>
      <c r="H1141" s="28" t="n"/>
      <c r="I1141" s="4" t="n"/>
      <c r="J1141" s="4" t="n"/>
      <c r="K1141" s="4" t="n"/>
      <c r="L1141" s="30">
        <f>IF(J1141="","",J1141-K1141)</f>
        <v/>
      </c>
      <c r="M1141" s="4" t="n"/>
      <c r="N1141" s="30">
        <f>IF(L1141="","",L1141-M1141)</f>
        <v/>
      </c>
      <c r="O1141" s="31" t="n"/>
      <c r="P1141" s="32">
        <f>IF(O1141="","",N1141 * O1141)</f>
        <v/>
      </c>
      <c r="Q1141" s="10">
        <f>_xlfn.XLOOKUP(C1141,pcon!C:C,pcon!L:L,"")</f>
        <v/>
      </c>
      <c r="R1141" s="98">
        <f>(Q1141 / 80) * (O1141 * 100)</f>
        <v/>
      </c>
      <c r="S1141" s="31" t="n"/>
      <c r="T1141" s="31" t="n"/>
      <c r="U1141" s="33">
        <f>IF(N1141="","",R1141 * N1141)</f>
        <v/>
      </c>
      <c r="V1141" s="4" t="n"/>
      <c r="W1141" s="33">
        <f>IF(S1141&amp;U1141="","",U1141 * S1141)</f>
        <v/>
      </c>
      <c r="X1141" s="33">
        <f>IF(W1141="","",U1141 + W1141)</f>
        <v/>
      </c>
      <c r="Y1141" s="33">
        <f>IF(T1141="","",U1141 * T1141)</f>
        <v/>
      </c>
      <c r="Z1141" s="34">
        <f>IF(U1141="","",X1141-V1141-Y1141)</f>
        <v/>
      </c>
    </row>
    <row r="1142">
      <c r="A1142" s="25" t="n">
        <v>1138</v>
      </c>
      <c r="B1142" s="26">
        <f>_xlfn.XLOOKUP(C1142,purchase!C:C,pcon!B:B,"")</f>
        <v/>
      </c>
      <c r="C1142" s="4" t="n"/>
      <c r="D1142" s="29">
        <f>_xlfn.XLOOKUP(C1142,purchase!C:C,pcon!D:D,"")</f>
        <v/>
      </c>
      <c r="E1142" s="29">
        <f>_xlfn.XLOOKUP(C1142,purchase!C:C,pcon!E:E,"")</f>
        <v/>
      </c>
      <c r="F1142" s="4" t="n"/>
      <c r="G1142" s="27" t="n"/>
      <c r="H1142" s="28" t="n"/>
      <c r="I1142" s="4" t="n"/>
      <c r="J1142" s="4" t="n"/>
      <c r="K1142" s="4" t="n"/>
      <c r="L1142" s="30">
        <f>IF(J1142="","",J1142-K1142)</f>
        <v/>
      </c>
      <c r="M1142" s="4" t="n"/>
      <c r="N1142" s="30">
        <f>IF(L1142="","",L1142-M1142)</f>
        <v/>
      </c>
      <c r="O1142" s="31" t="n"/>
      <c r="P1142" s="32">
        <f>IF(O1142="","",N1142 * O1142)</f>
        <v/>
      </c>
      <c r="Q1142" s="10">
        <f>_xlfn.XLOOKUP(C1142,pcon!C:C,pcon!L:L,"")</f>
        <v/>
      </c>
      <c r="R1142" s="98">
        <f>(Q1142 / 80) * (O1142 * 100)</f>
        <v/>
      </c>
      <c r="S1142" s="31" t="n"/>
      <c r="T1142" s="31" t="n"/>
      <c r="U1142" s="33">
        <f>IF(N1142="","",R1142 * N1142)</f>
        <v/>
      </c>
      <c r="V1142" s="4" t="n"/>
      <c r="W1142" s="33">
        <f>IF(S1142&amp;U1142="","",U1142 * S1142)</f>
        <v/>
      </c>
      <c r="X1142" s="33">
        <f>IF(W1142="","",U1142 + W1142)</f>
        <v/>
      </c>
      <c r="Y1142" s="33">
        <f>IF(T1142="","",U1142 * T1142)</f>
        <v/>
      </c>
      <c r="Z1142" s="34">
        <f>IF(U1142="","",X1142-V1142-Y1142)</f>
        <v/>
      </c>
    </row>
    <row r="1143">
      <c r="A1143" s="25" t="n">
        <v>1139</v>
      </c>
      <c r="B1143" s="26">
        <f>_xlfn.XLOOKUP(C1143,purchase!C:C,pcon!B:B,"")</f>
        <v/>
      </c>
      <c r="C1143" s="4" t="n"/>
      <c r="D1143" s="29">
        <f>_xlfn.XLOOKUP(C1143,purchase!C:C,pcon!D:D,"")</f>
        <v/>
      </c>
      <c r="E1143" s="29">
        <f>_xlfn.XLOOKUP(C1143,purchase!C:C,pcon!E:E,"")</f>
        <v/>
      </c>
      <c r="F1143" s="4" t="n"/>
      <c r="G1143" s="27" t="n"/>
      <c r="H1143" s="28" t="n"/>
      <c r="I1143" s="4" t="n"/>
      <c r="J1143" s="4" t="n"/>
      <c r="K1143" s="4" t="n"/>
      <c r="L1143" s="30">
        <f>IF(J1143="","",J1143-K1143)</f>
        <v/>
      </c>
      <c r="M1143" s="4" t="n"/>
      <c r="N1143" s="30">
        <f>IF(L1143="","",L1143-M1143)</f>
        <v/>
      </c>
      <c r="O1143" s="31" t="n"/>
      <c r="P1143" s="32">
        <f>IF(O1143="","",N1143 * O1143)</f>
        <v/>
      </c>
      <c r="Q1143" s="10">
        <f>_xlfn.XLOOKUP(C1143,pcon!C:C,pcon!L:L,"")</f>
        <v/>
      </c>
      <c r="R1143" s="98">
        <f>(Q1143 / 80) * (O1143 * 100)</f>
        <v/>
      </c>
      <c r="S1143" s="31" t="n"/>
      <c r="T1143" s="31" t="n"/>
      <c r="U1143" s="33">
        <f>IF(N1143="","",R1143 * N1143)</f>
        <v/>
      </c>
      <c r="V1143" s="4" t="n"/>
      <c r="W1143" s="33">
        <f>IF(S1143&amp;U1143="","",U1143 * S1143)</f>
        <v/>
      </c>
      <c r="X1143" s="33">
        <f>IF(W1143="","",U1143 + W1143)</f>
        <v/>
      </c>
      <c r="Y1143" s="33">
        <f>IF(T1143="","",U1143 * T1143)</f>
        <v/>
      </c>
      <c r="Z1143" s="34">
        <f>IF(U1143="","",X1143-V1143-Y1143)</f>
        <v/>
      </c>
    </row>
    <row r="1144">
      <c r="A1144" s="25" t="n">
        <v>1140</v>
      </c>
      <c r="B1144" s="26">
        <f>_xlfn.XLOOKUP(C1144,purchase!C:C,pcon!B:B,"")</f>
        <v/>
      </c>
      <c r="C1144" s="4" t="n"/>
      <c r="D1144" s="29">
        <f>_xlfn.XLOOKUP(C1144,purchase!C:C,pcon!D:D,"")</f>
        <v/>
      </c>
      <c r="E1144" s="29">
        <f>_xlfn.XLOOKUP(C1144,purchase!C:C,pcon!E:E,"")</f>
        <v/>
      </c>
      <c r="F1144" s="4" t="n"/>
      <c r="G1144" s="27" t="n"/>
      <c r="H1144" s="28" t="n"/>
      <c r="I1144" s="4" t="n"/>
      <c r="J1144" s="4" t="n"/>
      <c r="K1144" s="4" t="n"/>
      <c r="L1144" s="30">
        <f>IF(J1144="","",J1144-K1144)</f>
        <v/>
      </c>
      <c r="M1144" s="4" t="n"/>
      <c r="N1144" s="30">
        <f>IF(L1144="","",L1144-M1144)</f>
        <v/>
      </c>
      <c r="O1144" s="31" t="n"/>
      <c r="P1144" s="32">
        <f>IF(O1144="","",N1144 * O1144)</f>
        <v/>
      </c>
      <c r="Q1144" s="10">
        <f>_xlfn.XLOOKUP(C1144,pcon!C:C,pcon!L:L,"")</f>
        <v/>
      </c>
      <c r="R1144" s="98">
        <f>(Q1144 / 80) * (O1144 * 100)</f>
        <v/>
      </c>
      <c r="S1144" s="31" t="n"/>
      <c r="T1144" s="31" t="n"/>
      <c r="U1144" s="33">
        <f>IF(N1144="","",R1144 * N1144)</f>
        <v/>
      </c>
      <c r="V1144" s="4" t="n"/>
      <c r="W1144" s="33">
        <f>IF(S1144&amp;U1144="","",U1144 * S1144)</f>
        <v/>
      </c>
      <c r="X1144" s="33">
        <f>IF(W1144="","",U1144 + W1144)</f>
        <v/>
      </c>
      <c r="Y1144" s="33">
        <f>IF(T1144="","",U1144 * T1144)</f>
        <v/>
      </c>
      <c r="Z1144" s="34">
        <f>IF(U1144="","",X1144-V1144-Y1144)</f>
        <v/>
      </c>
    </row>
    <row r="1145">
      <c r="A1145" s="25" t="n">
        <v>1141</v>
      </c>
      <c r="B1145" s="26">
        <f>_xlfn.XLOOKUP(C1145,purchase!C:C,pcon!B:B,"")</f>
        <v/>
      </c>
      <c r="C1145" s="4" t="n"/>
      <c r="D1145" s="29">
        <f>_xlfn.XLOOKUP(C1145,purchase!C:C,pcon!D:D,"")</f>
        <v/>
      </c>
      <c r="E1145" s="29">
        <f>_xlfn.XLOOKUP(C1145,purchase!C:C,pcon!E:E,"")</f>
        <v/>
      </c>
      <c r="F1145" s="4" t="n"/>
      <c r="G1145" s="27" t="n"/>
      <c r="H1145" s="28" t="n"/>
      <c r="I1145" s="4" t="n"/>
      <c r="J1145" s="4" t="n"/>
      <c r="K1145" s="4" t="n"/>
      <c r="L1145" s="30">
        <f>IF(J1145="","",J1145-K1145)</f>
        <v/>
      </c>
      <c r="M1145" s="4" t="n"/>
      <c r="N1145" s="30">
        <f>IF(L1145="","",L1145-M1145)</f>
        <v/>
      </c>
      <c r="O1145" s="31" t="n"/>
      <c r="P1145" s="32">
        <f>IF(O1145="","",N1145 * O1145)</f>
        <v/>
      </c>
      <c r="Q1145" s="10">
        <f>_xlfn.XLOOKUP(C1145,pcon!C:C,pcon!L:L,"")</f>
        <v/>
      </c>
      <c r="R1145" s="98">
        <f>(Q1145 / 80) * (O1145 * 100)</f>
        <v/>
      </c>
      <c r="S1145" s="31" t="n"/>
      <c r="T1145" s="31" t="n"/>
      <c r="U1145" s="33">
        <f>IF(N1145="","",R1145 * N1145)</f>
        <v/>
      </c>
      <c r="V1145" s="4" t="n"/>
      <c r="W1145" s="33">
        <f>IF(S1145&amp;U1145="","",U1145 * S1145)</f>
        <v/>
      </c>
      <c r="X1145" s="33">
        <f>IF(W1145="","",U1145 + W1145)</f>
        <v/>
      </c>
      <c r="Y1145" s="33">
        <f>IF(T1145="","",U1145 * T1145)</f>
        <v/>
      </c>
      <c r="Z1145" s="34">
        <f>IF(U1145="","",X1145-V1145-Y1145)</f>
        <v/>
      </c>
    </row>
    <row r="1146">
      <c r="A1146" s="25" t="n">
        <v>1142</v>
      </c>
      <c r="B1146" s="26">
        <f>_xlfn.XLOOKUP(C1146,purchase!C:C,pcon!B:B,"")</f>
        <v/>
      </c>
      <c r="C1146" s="4" t="n"/>
      <c r="D1146" s="29">
        <f>_xlfn.XLOOKUP(C1146,purchase!C:C,pcon!D:D,"")</f>
        <v/>
      </c>
      <c r="E1146" s="29">
        <f>_xlfn.XLOOKUP(C1146,purchase!C:C,pcon!E:E,"")</f>
        <v/>
      </c>
      <c r="F1146" s="4" t="n"/>
      <c r="G1146" s="27" t="n"/>
      <c r="H1146" s="28" t="n"/>
      <c r="I1146" s="4" t="n"/>
      <c r="J1146" s="4" t="n"/>
      <c r="K1146" s="4" t="n"/>
      <c r="L1146" s="30">
        <f>IF(J1146="","",J1146-K1146)</f>
        <v/>
      </c>
      <c r="M1146" s="4" t="n"/>
      <c r="N1146" s="30">
        <f>IF(L1146="","",L1146-M1146)</f>
        <v/>
      </c>
      <c r="O1146" s="31" t="n"/>
      <c r="P1146" s="32">
        <f>IF(O1146="","",N1146 * O1146)</f>
        <v/>
      </c>
      <c r="Q1146" s="10">
        <f>_xlfn.XLOOKUP(C1146,pcon!C:C,pcon!L:L,"")</f>
        <v/>
      </c>
      <c r="R1146" s="98">
        <f>(Q1146 / 80) * (O1146 * 100)</f>
        <v/>
      </c>
      <c r="S1146" s="31" t="n"/>
      <c r="T1146" s="31" t="n"/>
      <c r="U1146" s="33">
        <f>IF(N1146="","",R1146 * N1146)</f>
        <v/>
      </c>
      <c r="V1146" s="4" t="n"/>
      <c r="W1146" s="33">
        <f>IF(S1146&amp;U1146="","",U1146 * S1146)</f>
        <v/>
      </c>
      <c r="X1146" s="33">
        <f>IF(W1146="","",U1146 + W1146)</f>
        <v/>
      </c>
      <c r="Y1146" s="33">
        <f>IF(T1146="","",U1146 * T1146)</f>
        <v/>
      </c>
      <c r="Z1146" s="34">
        <f>IF(U1146="","",X1146-V1146-Y1146)</f>
        <v/>
      </c>
    </row>
    <row r="1147">
      <c r="A1147" s="25" t="n">
        <v>1143</v>
      </c>
      <c r="B1147" s="26">
        <f>_xlfn.XLOOKUP(C1147,purchase!C:C,pcon!B:B,"")</f>
        <v/>
      </c>
      <c r="C1147" s="4" t="n"/>
      <c r="D1147" s="29">
        <f>_xlfn.XLOOKUP(C1147,purchase!C:C,pcon!D:D,"")</f>
        <v/>
      </c>
      <c r="E1147" s="29">
        <f>_xlfn.XLOOKUP(C1147,purchase!C:C,pcon!E:E,"")</f>
        <v/>
      </c>
      <c r="F1147" s="4" t="n"/>
      <c r="G1147" s="27" t="n"/>
      <c r="H1147" s="28" t="n"/>
      <c r="I1147" s="4" t="n"/>
      <c r="J1147" s="4" t="n"/>
      <c r="K1147" s="4" t="n"/>
      <c r="L1147" s="30">
        <f>IF(J1147="","",J1147-K1147)</f>
        <v/>
      </c>
      <c r="M1147" s="4" t="n"/>
      <c r="N1147" s="30">
        <f>IF(L1147="","",L1147-M1147)</f>
        <v/>
      </c>
      <c r="O1147" s="31" t="n"/>
      <c r="P1147" s="32">
        <f>IF(O1147="","",N1147 * O1147)</f>
        <v/>
      </c>
      <c r="Q1147" s="10">
        <f>_xlfn.XLOOKUP(C1147,pcon!C:C,pcon!L:L,"")</f>
        <v/>
      </c>
      <c r="R1147" s="98">
        <f>(Q1147 / 80) * (O1147 * 100)</f>
        <v/>
      </c>
      <c r="S1147" s="31" t="n"/>
      <c r="T1147" s="31" t="n"/>
      <c r="U1147" s="33">
        <f>IF(N1147="","",R1147 * N1147)</f>
        <v/>
      </c>
      <c r="V1147" s="4" t="n"/>
      <c r="W1147" s="33">
        <f>IF(S1147&amp;U1147="","",U1147 * S1147)</f>
        <v/>
      </c>
      <c r="X1147" s="33">
        <f>IF(W1147="","",U1147 + W1147)</f>
        <v/>
      </c>
      <c r="Y1147" s="33">
        <f>IF(T1147="","",U1147 * T1147)</f>
        <v/>
      </c>
      <c r="Z1147" s="34">
        <f>IF(U1147="","",X1147-V1147-Y1147)</f>
        <v/>
      </c>
    </row>
    <row r="1148">
      <c r="A1148" s="25" t="n">
        <v>1144</v>
      </c>
      <c r="B1148" s="26">
        <f>_xlfn.XLOOKUP(C1148,purchase!C:C,pcon!B:B,"")</f>
        <v/>
      </c>
      <c r="C1148" s="4" t="n"/>
      <c r="D1148" s="29">
        <f>_xlfn.XLOOKUP(C1148,purchase!C:C,pcon!D:D,"")</f>
        <v/>
      </c>
      <c r="E1148" s="29">
        <f>_xlfn.XLOOKUP(C1148,purchase!C:C,pcon!E:E,"")</f>
        <v/>
      </c>
      <c r="F1148" s="4" t="n"/>
      <c r="G1148" s="27" t="n"/>
      <c r="H1148" s="28" t="n"/>
      <c r="I1148" s="4" t="n"/>
      <c r="J1148" s="4" t="n"/>
      <c r="K1148" s="4" t="n"/>
      <c r="L1148" s="30">
        <f>IF(J1148="","",J1148-K1148)</f>
        <v/>
      </c>
      <c r="M1148" s="4" t="n"/>
      <c r="N1148" s="30">
        <f>IF(L1148="","",L1148-M1148)</f>
        <v/>
      </c>
      <c r="O1148" s="31" t="n"/>
      <c r="P1148" s="32">
        <f>IF(O1148="","",N1148 * O1148)</f>
        <v/>
      </c>
      <c r="Q1148" s="10">
        <f>_xlfn.XLOOKUP(C1148,pcon!C:C,pcon!L:L,"")</f>
        <v/>
      </c>
      <c r="R1148" s="98">
        <f>(Q1148 / 80) * (O1148 * 100)</f>
        <v/>
      </c>
      <c r="S1148" s="31" t="n"/>
      <c r="T1148" s="31" t="n"/>
      <c r="U1148" s="33">
        <f>IF(N1148="","",R1148 * N1148)</f>
        <v/>
      </c>
      <c r="V1148" s="4" t="n"/>
      <c r="W1148" s="33">
        <f>IF(S1148&amp;U1148="","",U1148 * S1148)</f>
        <v/>
      </c>
      <c r="X1148" s="33">
        <f>IF(W1148="","",U1148 + W1148)</f>
        <v/>
      </c>
      <c r="Y1148" s="33">
        <f>IF(T1148="","",U1148 * T1148)</f>
        <v/>
      </c>
      <c r="Z1148" s="34">
        <f>IF(U1148="","",X1148-V1148-Y1148)</f>
        <v/>
      </c>
    </row>
    <row r="1149">
      <c r="A1149" s="25" t="n">
        <v>1145</v>
      </c>
      <c r="B1149" s="26">
        <f>_xlfn.XLOOKUP(C1149,purchase!C:C,pcon!B:B,"")</f>
        <v/>
      </c>
      <c r="C1149" s="4" t="n"/>
      <c r="D1149" s="29">
        <f>_xlfn.XLOOKUP(C1149,purchase!C:C,pcon!D:D,"")</f>
        <v/>
      </c>
      <c r="E1149" s="29">
        <f>_xlfn.XLOOKUP(C1149,purchase!C:C,pcon!E:E,"")</f>
        <v/>
      </c>
      <c r="F1149" s="4" t="n"/>
      <c r="G1149" s="27" t="n"/>
      <c r="H1149" s="28" t="n"/>
      <c r="I1149" s="4" t="n"/>
      <c r="J1149" s="4" t="n"/>
      <c r="K1149" s="4" t="n"/>
      <c r="L1149" s="30">
        <f>IF(J1149="","",J1149-K1149)</f>
        <v/>
      </c>
      <c r="M1149" s="4" t="n"/>
      <c r="N1149" s="30">
        <f>IF(L1149="","",L1149-M1149)</f>
        <v/>
      </c>
      <c r="O1149" s="31" t="n"/>
      <c r="P1149" s="32">
        <f>IF(O1149="","",N1149 * O1149)</f>
        <v/>
      </c>
      <c r="Q1149" s="10">
        <f>_xlfn.XLOOKUP(C1149,pcon!C:C,pcon!L:L,"")</f>
        <v/>
      </c>
      <c r="R1149" s="98">
        <f>(Q1149 / 80) * (O1149 * 100)</f>
        <v/>
      </c>
      <c r="S1149" s="31" t="n"/>
      <c r="T1149" s="31" t="n"/>
      <c r="U1149" s="33">
        <f>IF(N1149="","",R1149 * N1149)</f>
        <v/>
      </c>
      <c r="V1149" s="4" t="n"/>
      <c r="W1149" s="33">
        <f>IF(S1149&amp;U1149="","",U1149 * S1149)</f>
        <v/>
      </c>
      <c r="X1149" s="33">
        <f>IF(W1149="","",U1149 + W1149)</f>
        <v/>
      </c>
      <c r="Y1149" s="33">
        <f>IF(T1149="","",U1149 * T1149)</f>
        <v/>
      </c>
      <c r="Z1149" s="34">
        <f>IF(U1149="","",X1149-V1149-Y1149)</f>
        <v/>
      </c>
    </row>
    <row r="1150">
      <c r="A1150" s="25" t="n">
        <v>1146</v>
      </c>
      <c r="B1150" s="26">
        <f>_xlfn.XLOOKUP(C1150,purchase!C:C,pcon!B:B,"")</f>
        <v/>
      </c>
      <c r="C1150" s="4" t="n"/>
      <c r="D1150" s="29">
        <f>_xlfn.XLOOKUP(C1150,purchase!C:C,pcon!D:D,"")</f>
        <v/>
      </c>
      <c r="E1150" s="29">
        <f>_xlfn.XLOOKUP(C1150,purchase!C:C,pcon!E:E,"")</f>
        <v/>
      </c>
      <c r="F1150" s="4" t="n"/>
      <c r="G1150" s="27" t="n"/>
      <c r="H1150" s="28" t="n"/>
      <c r="I1150" s="4" t="n"/>
      <c r="J1150" s="4" t="n"/>
      <c r="K1150" s="4" t="n"/>
      <c r="L1150" s="30">
        <f>IF(J1150="","",J1150-K1150)</f>
        <v/>
      </c>
      <c r="M1150" s="4" t="n"/>
      <c r="N1150" s="30">
        <f>IF(L1150="","",L1150-M1150)</f>
        <v/>
      </c>
      <c r="O1150" s="31" t="n"/>
      <c r="P1150" s="32">
        <f>IF(O1150="","",N1150 * O1150)</f>
        <v/>
      </c>
      <c r="Q1150" s="10">
        <f>_xlfn.XLOOKUP(C1150,pcon!C:C,pcon!L:L,"")</f>
        <v/>
      </c>
      <c r="R1150" s="98">
        <f>(Q1150 / 80) * (O1150 * 100)</f>
        <v/>
      </c>
      <c r="S1150" s="31" t="n"/>
      <c r="T1150" s="31" t="n"/>
      <c r="U1150" s="33">
        <f>IF(N1150="","",R1150 * N1150)</f>
        <v/>
      </c>
      <c r="V1150" s="4" t="n"/>
      <c r="W1150" s="33">
        <f>IF(S1150&amp;U1150="","",U1150 * S1150)</f>
        <v/>
      </c>
      <c r="X1150" s="33">
        <f>IF(W1150="","",U1150 + W1150)</f>
        <v/>
      </c>
      <c r="Y1150" s="33">
        <f>IF(T1150="","",U1150 * T1150)</f>
        <v/>
      </c>
      <c r="Z1150" s="34">
        <f>IF(U1150="","",X1150-V1150-Y1150)</f>
        <v/>
      </c>
    </row>
    <row r="1151">
      <c r="A1151" s="25" t="n">
        <v>1147</v>
      </c>
      <c r="B1151" s="26">
        <f>_xlfn.XLOOKUP(C1151,purchase!C:C,pcon!B:B,"")</f>
        <v/>
      </c>
      <c r="C1151" s="4" t="n"/>
      <c r="D1151" s="29">
        <f>_xlfn.XLOOKUP(C1151,purchase!C:C,pcon!D:D,"")</f>
        <v/>
      </c>
      <c r="E1151" s="29">
        <f>_xlfn.XLOOKUP(C1151,purchase!C:C,pcon!E:E,"")</f>
        <v/>
      </c>
      <c r="F1151" s="4" t="n"/>
      <c r="G1151" s="27" t="n"/>
      <c r="H1151" s="28" t="n"/>
      <c r="I1151" s="4" t="n"/>
      <c r="J1151" s="4" t="n"/>
      <c r="K1151" s="4" t="n"/>
      <c r="L1151" s="30">
        <f>IF(J1151="","",J1151-K1151)</f>
        <v/>
      </c>
      <c r="M1151" s="4" t="n"/>
      <c r="N1151" s="30">
        <f>IF(L1151="","",L1151-M1151)</f>
        <v/>
      </c>
      <c r="O1151" s="31" t="n"/>
      <c r="P1151" s="32">
        <f>IF(O1151="","",N1151 * O1151)</f>
        <v/>
      </c>
      <c r="Q1151" s="10">
        <f>_xlfn.XLOOKUP(C1151,pcon!C:C,pcon!L:L,"")</f>
        <v/>
      </c>
      <c r="R1151" s="98">
        <f>(Q1151 / 80) * (O1151 * 100)</f>
        <v/>
      </c>
      <c r="S1151" s="31" t="n"/>
      <c r="T1151" s="31" t="n"/>
      <c r="U1151" s="33">
        <f>IF(N1151="","",R1151 * N1151)</f>
        <v/>
      </c>
      <c r="V1151" s="4" t="n"/>
      <c r="W1151" s="33">
        <f>IF(S1151&amp;U1151="","",U1151 * S1151)</f>
        <v/>
      </c>
      <c r="X1151" s="33">
        <f>IF(W1151="","",U1151 + W1151)</f>
        <v/>
      </c>
      <c r="Y1151" s="33">
        <f>IF(T1151="","",U1151 * T1151)</f>
        <v/>
      </c>
      <c r="Z1151" s="34">
        <f>IF(U1151="","",X1151-V1151-Y1151)</f>
        <v/>
      </c>
    </row>
    <row r="1152">
      <c r="A1152" s="25" t="n">
        <v>1148</v>
      </c>
      <c r="B1152" s="26">
        <f>_xlfn.XLOOKUP(C1152,purchase!C:C,pcon!B:B,"")</f>
        <v/>
      </c>
      <c r="C1152" s="4" t="n"/>
      <c r="D1152" s="29">
        <f>_xlfn.XLOOKUP(C1152,purchase!C:C,pcon!D:D,"")</f>
        <v/>
      </c>
      <c r="E1152" s="29">
        <f>_xlfn.XLOOKUP(C1152,purchase!C:C,pcon!E:E,"")</f>
        <v/>
      </c>
      <c r="F1152" s="4" t="n"/>
      <c r="G1152" s="27" t="n"/>
      <c r="H1152" s="28" t="n"/>
      <c r="I1152" s="4" t="n"/>
      <c r="J1152" s="4" t="n"/>
      <c r="K1152" s="4" t="n"/>
      <c r="L1152" s="30">
        <f>IF(J1152="","",J1152-K1152)</f>
        <v/>
      </c>
      <c r="M1152" s="4" t="n"/>
      <c r="N1152" s="30">
        <f>IF(L1152="","",L1152-M1152)</f>
        <v/>
      </c>
      <c r="O1152" s="31" t="n"/>
      <c r="P1152" s="32">
        <f>IF(O1152="","",N1152 * O1152)</f>
        <v/>
      </c>
      <c r="Q1152" s="10">
        <f>_xlfn.XLOOKUP(C1152,pcon!C:C,pcon!L:L,"")</f>
        <v/>
      </c>
      <c r="R1152" s="98">
        <f>(Q1152 / 80) * (O1152 * 100)</f>
        <v/>
      </c>
      <c r="S1152" s="31" t="n"/>
      <c r="T1152" s="31" t="n"/>
      <c r="U1152" s="33">
        <f>IF(N1152="","",R1152 * N1152)</f>
        <v/>
      </c>
      <c r="V1152" s="4" t="n"/>
      <c r="W1152" s="33">
        <f>IF(S1152&amp;U1152="","",U1152 * S1152)</f>
        <v/>
      </c>
      <c r="X1152" s="33">
        <f>IF(W1152="","",U1152 + W1152)</f>
        <v/>
      </c>
      <c r="Y1152" s="33">
        <f>IF(T1152="","",U1152 * T1152)</f>
        <v/>
      </c>
      <c r="Z1152" s="34">
        <f>IF(U1152="","",X1152-V1152-Y1152)</f>
        <v/>
      </c>
    </row>
    <row r="1153">
      <c r="A1153" s="25" t="n">
        <v>1149</v>
      </c>
      <c r="B1153" s="26">
        <f>_xlfn.XLOOKUP(C1153,purchase!C:C,pcon!B:B,"")</f>
        <v/>
      </c>
      <c r="C1153" s="4" t="n"/>
      <c r="D1153" s="29">
        <f>_xlfn.XLOOKUP(C1153,purchase!C:C,pcon!D:D,"")</f>
        <v/>
      </c>
      <c r="E1153" s="29">
        <f>_xlfn.XLOOKUP(C1153,purchase!C:C,pcon!E:E,"")</f>
        <v/>
      </c>
      <c r="F1153" s="4" t="n"/>
      <c r="G1153" s="27" t="n"/>
      <c r="H1153" s="28" t="n"/>
      <c r="I1153" s="4" t="n"/>
      <c r="J1153" s="4" t="n"/>
      <c r="K1153" s="4" t="n"/>
      <c r="L1153" s="30">
        <f>IF(J1153="","",J1153-K1153)</f>
        <v/>
      </c>
      <c r="M1153" s="4" t="n"/>
      <c r="N1153" s="30">
        <f>IF(L1153="","",L1153-M1153)</f>
        <v/>
      </c>
      <c r="O1153" s="31" t="n"/>
      <c r="P1153" s="32">
        <f>IF(O1153="","",N1153 * O1153)</f>
        <v/>
      </c>
      <c r="Q1153" s="10">
        <f>_xlfn.XLOOKUP(C1153,pcon!C:C,pcon!L:L,"")</f>
        <v/>
      </c>
      <c r="R1153" s="98">
        <f>(Q1153 / 80) * (O1153 * 100)</f>
        <v/>
      </c>
      <c r="S1153" s="31" t="n"/>
      <c r="T1153" s="31" t="n"/>
      <c r="U1153" s="33">
        <f>IF(N1153="","",R1153 * N1153)</f>
        <v/>
      </c>
      <c r="V1153" s="4" t="n"/>
      <c r="W1153" s="33">
        <f>IF(S1153&amp;U1153="","",U1153 * S1153)</f>
        <v/>
      </c>
      <c r="X1153" s="33">
        <f>IF(W1153="","",U1153 + W1153)</f>
        <v/>
      </c>
      <c r="Y1153" s="33">
        <f>IF(T1153="","",U1153 * T1153)</f>
        <v/>
      </c>
      <c r="Z1153" s="34">
        <f>IF(U1153="","",X1153-V1153-Y1153)</f>
        <v/>
      </c>
    </row>
    <row r="1154">
      <c r="A1154" s="25" t="n">
        <v>1150</v>
      </c>
      <c r="B1154" s="26">
        <f>_xlfn.XLOOKUP(C1154,purchase!C:C,pcon!B:B,"")</f>
        <v/>
      </c>
      <c r="C1154" s="4" t="n"/>
      <c r="D1154" s="29">
        <f>_xlfn.XLOOKUP(C1154,purchase!C:C,pcon!D:D,"")</f>
        <v/>
      </c>
      <c r="E1154" s="29">
        <f>_xlfn.XLOOKUP(C1154,purchase!C:C,pcon!E:E,"")</f>
        <v/>
      </c>
      <c r="F1154" s="4" t="n"/>
      <c r="G1154" s="27" t="n"/>
      <c r="H1154" s="28" t="n"/>
      <c r="I1154" s="4" t="n"/>
      <c r="J1154" s="4" t="n"/>
      <c r="K1154" s="4" t="n"/>
      <c r="L1154" s="30">
        <f>IF(J1154="","",J1154-K1154)</f>
        <v/>
      </c>
      <c r="M1154" s="4" t="n"/>
      <c r="N1154" s="30">
        <f>IF(L1154="","",L1154-M1154)</f>
        <v/>
      </c>
      <c r="O1154" s="31" t="n"/>
      <c r="P1154" s="32">
        <f>IF(O1154="","",N1154 * O1154)</f>
        <v/>
      </c>
      <c r="Q1154" s="10">
        <f>_xlfn.XLOOKUP(C1154,pcon!C:C,pcon!L:L,"")</f>
        <v/>
      </c>
      <c r="R1154" s="98">
        <f>(Q1154 / 80) * (O1154 * 100)</f>
        <v/>
      </c>
      <c r="S1154" s="31" t="n"/>
      <c r="T1154" s="31" t="n"/>
      <c r="U1154" s="33">
        <f>IF(N1154="","",R1154 * N1154)</f>
        <v/>
      </c>
      <c r="V1154" s="4" t="n"/>
      <c r="W1154" s="33">
        <f>IF(S1154&amp;U1154="","",U1154 * S1154)</f>
        <v/>
      </c>
      <c r="X1154" s="33">
        <f>IF(W1154="","",U1154 + W1154)</f>
        <v/>
      </c>
      <c r="Y1154" s="33">
        <f>IF(T1154="","",U1154 * T1154)</f>
        <v/>
      </c>
      <c r="Z1154" s="34">
        <f>IF(U1154="","",X1154-V1154-Y1154)</f>
        <v/>
      </c>
    </row>
    <row r="1155">
      <c r="A1155" s="25" t="n">
        <v>1151</v>
      </c>
      <c r="B1155" s="26">
        <f>_xlfn.XLOOKUP(C1155,purchase!C:C,pcon!B:B,"")</f>
        <v/>
      </c>
      <c r="C1155" s="4" t="n"/>
      <c r="D1155" s="29">
        <f>_xlfn.XLOOKUP(C1155,purchase!C:C,pcon!D:D,"")</f>
        <v/>
      </c>
      <c r="E1155" s="29">
        <f>_xlfn.XLOOKUP(C1155,purchase!C:C,pcon!E:E,"")</f>
        <v/>
      </c>
      <c r="F1155" s="4" t="n"/>
      <c r="G1155" s="27" t="n"/>
      <c r="H1155" s="28" t="n"/>
      <c r="I1155" s="4" t="n"/>
      <c r="J1155" s="4" t="n"/>
      <c r="K1155" s="4" t="n"/>
      <c r="L1155" s="30">
        <f>IF(J1155="","",J1155-K1155)</f>
        <v/>
      </c>
      <c r="M1155" s="4" t="n"/>
      <c r="N1155" s="30">
        <f>IF(L1155="","",L1155-M1155)</f>
        <v/>
      </c>
      <c r="O1155" s="31" t="n"/>
      <c r="P1155" s="32">
        <f>IF(O1155="","",N1155 * O1155)</f>
        <v/>
      </c>
      <c r="Q1155" s="10">
        <f>_xlfn.XLOOKUP(C1155,pcon!C:C,pcon!L:L,"")</f>
        <v/>
      </c>
      <c r="R1155" s="98">
        <f>(Q1155 / 80) * (O1155 * 100)</f>
        <v/>
      </c>
      <c r="S1155" s="31" t="n"/>
      <c r="T1155" s="31" t="n"/>
      <c r="U1155" s="33">
        <f>IF(N1155="","",R1155 * N1155)</f>
        <v/>
      </c>
      <c r="V1155" s="4" t="n"/>
      <c r="W1155" s="33">
        <f>IF(S1155&amp;U1155="","",U1155 * S1155)</f>
        <v/>
      </c>
      <c r="X1155" s="33">
        <f>IF(W1155="","",U1155 + W1155)</f>
        <v/>
      </c>
      <c r="Y1155" s="33">
        <f>IF(T1155="","",U1155 * T1155)</f>
        <v/>
      </c>
      <c r="Z1155" s="34">
        <f>IF(U1155="","",X1155-V1155-Y1155)</f>
        <v/>
      </c>
    </row>
    <row r="1156">
      <c r="A1156" s="25" t="n">
        <v>1152</v>
      </c>
      <c r="B1156" s="26">
        <f>_xlfn.XLOOKUP(C1156,purchase!C:C,pcon!B:B,"")</f>
        <v/>
      </c>
      <c r="C1156" s="4" t="n"/>
      <c r="D1156" s="29">
        <f>_xlfn.XLOOKUP(C1156,purchase!C:C,pcon!D:D,"")</f>
        <v/>
      </c>
      <c r="E1156" s="29">
        <f>_xlfn.XLOOKUP(C1156,purchase!C:C,pcon!E:E,"")</f>
        <v/>
      </c>
      <c r="F1156" s="4" t="n"/>
      <c r="G1156" s="27" t="n"/>
      <c r="H1156" s="28" t="n"/>
      <c r="I1156" s="4" t="n"/>
      <c r="J1156" s="4" t="n"/>
      <c r="K1156" s="4" t="n"/>
      <c r="L1156" s="30">
        <f>IF(J1156="","",J1156-K1156)</f>
        <v/>
      </c>
      <c r="M1156" s="4" t="n"/>
      <c r="N1156" s="30">
        <f>IF(L1156="","",L1156-M1156)</f>
        <v/>
      </c>
      <c r="O1156" s="31" t="n"/>
      <c r="P1156" s="32">
        <f>IF(O1156="","",N1156 * O1156)</f>
        <v/>
      </c>
      <c r="Q1156" s="10">
        <f>_xlfn.XLOOKUP(C1156,pcon!C:C,pcon!L:L,"")</f>
        <v/>
      </c>
      <c r="R1156" s="98">
        <f>(Q1156 / 80) * (O1156 * 100)</f>
        <v/>
      </c>
      <c r="S1156" s="31" t="n"/>
      <c r="T1156" s="31" t="n"/>
      <c r="U1156" s="33">
        <f>IF(N1156="","",R1156 * N1156)</f>
        <v/>
      </c>
      <c r="V1156" s="4" t="n"/>
      <c r="W1156" s="33">
        <f>IF(S1156&amp;U1156="","",U1156 * S1156)</f>
        <v/>
      </c>
      <c r="X1156" s="33">
        <f>IF(W1156="","",U1156 + W1156)</f>
        <v/>
      </c>
      <c r="Y1156" s="33">
        <f>IF(T1156="","",U1156 * T1156)</f>
        <v/>
      </c>
      <c r="Z1156" s="34">
        <f>IF(U1156="","",X1156-V1156-Y1156)</f>
        <v/>
      </c>
    </row>
    <row r="1157">
      <c r="A1157" s="25" t="n">
        <v>1153</v>
      </c>
      <c r="B1157" s="26">
        <f>_xlfn.XLOOKUP(C1157,purchase!C:C,pcon!B:B,"")</f>
        <v/>
      </c>
      <c r="C1157" s="4" t="n"/>
      <c r="D1157" s="29">
        <f>_xlfn.XLOOKUP(C1157,purchase!C:C,pcon!D:D,"")</f>
        <v/>
      </c>
      <c r="E1157" s="29">
        <f>_xlfn.XLOOKUP(C1157,purchase!C:C,pcon!E:E,"")</f>
        <v/>
      </c>
      <c r="F1157" s="4" t="n"/>
      <c r="G1157" s="27" t="n"/>
      <c r="H1157" s="28" t="n"/>
      <c r="I1157" s="4" t="n"/>
      <c r="J1157" s="4" t="n"/>
      <c r="K1157" s="4" t="n"/>
      <c r="L1157" s="30">
        <f>IF(J1157="","",J1157-K1157)</f>
        <v/>
      </c>
      <c r="M1157" s="4" t="n"/>
      <c r="N1157" s="30">
        <f>IF(L1157="","",L1157-M1157)</f>
        <v/>
      </c>
      <c r="O1157" s="31" t="n"/>
      <c r="P1157" s="32">
        <f>IF(O1157="","",N1157 * O1157)</f>
        <v/>
      </c>
      <c r="Q1157" s="10">
        <f>_xlfn.XLOOKUP(C1157,pcon!C:C,pcon!L:L,"")</f>
        <v/>
      </c>
      <c r="R1157" s="98">
        <f>(Q1157 / 80) * (O1157 * 100)</f>
        <v/>
      </c>
      <c r="S1157" s="31" t="n"/>
      <c r="T1157" s="31" t="n"/>
      <c r="U1157" s="33">
        <f>IF(N1157="","",R1157 * N1157)</f>
        <v/>
      </c>
      <c r="V1157" s="4" t="n"/>
      <c r="W1157" s="33">
        <f>IF(S1157&amp;U1157="","",U1157 * S1157)</f>
        <v/>
      </c>
      <c r="X1157" s="33">
        <f>IF(W1157="","",U1157 + W1157)</f>
        <v/>
      </c>
      <c r="Y1157" s="33">
        <f>IF(T1157="","",U1157 * T1157)</f>
        <v/>
      </c>
      <c r="Z1157" s="34">
        <f>IF(U1157="","",X1157-V1157-Y1157)</f>
        <v/>
      </c>
    </row>
    <row r="1158">
      <c r="A1158" s="25" t="n">
        <v>1154</v>
      </c>
      <c r="B1158" s="26">
        <f>_xlfn.XLOOKUP(C1158,purchase!C:C,pcon!B:B,"")</f>
        <v/>
      </c>
      <c r="C1158" s="4" t="n"/>
      <c r="D1158" s="29">
        <f>_xlfn.XLOOKUP(C1158,purchase!C:C,pcon!D:D,"")</f>
        <v/>
      </c>
      <c r="E1158" s="29">
        <f>_xlfn.XLOOKUP(C1158,purchase!C:C,pcon!E:E,"")</f>
        <v/>
      </c>
      <c r="F1158" s="4" t="n"/>
      <c r="G1158" s="27" t="n"/>
      <c r="H1158" s="28" t="n"/>
      <c r="I1158" s="4" t="n"/>
      <c r="J1158" s="4" t="n"/>
      <c r="K1158" s="4" t="n"/>
      <c r="L1158" s="30">
        <f>IF(J1158="","",J1158-K1158)</f>
        <v/>
      </c>
      <c r="M1158" s="4" t="n"/>
      <c r="N1158" s="30">
        <f>IF(L1158="","",L1158-M1158)</f>
        <v/>
      </c>
      <c r="O1158" s="31" t="n"/>
      <c r="P1158" s="32">
        <f>IF(O1158="","",N1158 * O1158)</f>
        <v/>
      </c>
      <c r="Q1158" s="10">
        <f>_xlfn.XLOOKUP(C1158,pcon!C:C,pcon!L:L,"")</f>
        <v/>
      </c>
      <c r="R1158" s="98">
        <f>(Q1158 / 80) * (O1158 * 100)</f>
        <v/>
      </c>
      <c r="S1158" s="31" t="n"/>
      <c r="T1158" s="31" t="n"/>
      <c r="U1158" s="33">
        <f>IF(N1158="","",R1158 * N1158)</f>
        <v/>
      </c>
      <c r="V1158" s="4" t="n"/>
      <c r="W1158" s="33">
        <f>IF(S1158&amp;U1158="","",U1158 * S1158)</f>
        <v/>
      </c>
      <c r="X1158" s="33">
        <f>IF(W1158="","",U1158 + W1158)</f>
        <v/>
      </c>
      <c r="Y1158" s="33">
        <f>IF(T1158="","",U1158 * T1158)</f>
        <v/>
      </c>
      <c r="Z1158" s="34">
        <f>IF(U1158="","",X1158-V1158-Y1158)</f>
        <v/>
      </c>
    </row>
    <row r="1159">
      <c r="A1159" s="25" t="n">
        <v>1155</v>
      </c>
      <c r="B1159" s="26">
        <f>_xlfn.XLOOKUP(C1159,purchase!C:C,pcon!B:B,"")</f>
        <v/>
      </c>
      <c r="C1159" s="4" t="n"/>
      <c r="D1159" s="29">
        <f>_xlfn.XLOOKUP(C1159,purchase!C:C,pcon!D:D,"")</f>
        <v/>
      </c>
      <c r="E1159" s="29">
        <f>_xlfn.XLOOKUP(C1159,purchase!C:C,pcon!E:E,"")</f>
        <v/>
      </c>
      <c r="F1159" s="4" t="n"/>
      <c r="G1159" s="27" t="n"/>
      <c r="H1159" s="28" t="n"/>
      <c r="I1159" s="4" t="n"/>
      <c r="J1159" s="4" t="n"/>
      <c r="K1159" s="4" t="n"/>
      <c r="L1159" s="30">
        <f>IF(J1159="","",J1159-K1159)</f>
        <v/>
      </c>
      <c r="M1159" s="4" t="n"/>
      <c r="N1159" s="30">
        <f>IF(L1159="","",L1159-M1159)</f>
        <v/>
      </c>
      <c r="O1159" s="31" t="n"/>
      <c r="P1159" s="32">
        <f>IF(O1159="","",N1159 * O1159)</f>
        <v/>
      </c>
      <c r="Q1159" s="10">
        <f>_xlfn.XLOOKUP(C1159,pcon!C:C,pcon!L:L,"")</f>
        <v/>
      </c>
      <c r="R1159" s="98">
        <f>(Q1159 / 80) * (O1159 * 100)</f>
        <v/>
      </c>
      <c r="S1159" s="31" t="n"/>
      <c r="T1159" s="31" t="n"/>
      <c r="U1159" s="33">
        <f>IF(N1159="","",R1159 * N1159)</f>
        <v/>
      </c>
      <c r="V1159" s="4" t="n"/>
      <c r="W1159" s="33">
        <f>IF(S1159&amp;U1159="","",U1159 * S1159)</f>
        <v/>
      </c>
      <c r="X1159" s="33">
        <f>IF(W1159="","",U1159 + W1159)</f>
        <v/>
      </c>
      <c r="Y1159" s="33">
        <f>IF(T1159="","",U1159 * T1159)</f>
        <v/>
      </c>
      <c r="Z1159" s="34">
        <f>IF(U1159="","",X1159-V1159-Y1159)</f>
        <v/>
      </c>
    </row>
    <row r="1160">
      <c r="A1160" s="25" t="n">
        <v>1156</v>
      </c>
      <c r="B1160" s="26">
        <f>_xlfn.XLOOKUP(C1160,purchase!C:C,pcon!B:B,"")</f>
        <v/>
      </c>
      <c r="C1160" s="4" t="n"/>
      <c r="D1160" s="29">
        <f>_xlfn.XLOOKUP(C1160,purchase!C:C,pcon!D:D,"")</f>
        <v/>
      </c>
      <c r="E1160" s="29">
        <f>_xlfn.XLOOKUP(C1160,purchase!C:C,pcon!E:E,"")</f>
        <v/>
      </c>
      <c r="F1160" s="4" t="n"/>
      <c r="G1160" s="27" t="n"/>
      <c r="H1160" s="28" t="n"/>
      <c r="I1160" s="4" t="n"/>
      <c r="J1160" s="4" t="n"/>
      <c r="K1160" s="4" t="n"/>
      <c r="L1160" s="30">
        <f>IF(J1160="","",J1160-K1160)</f>
        <v/>
      </c>
      <c r="M1160" s="4" t="n"/>
      <c r="N1160" s="30">
        <f>IF(L1160="","",L1160-M1160)</f>
        <v/>
      </c>
      <c r="O1160" s="31" t="n"/>
      <c r="P1160" s="32">
        <f>IF(O1160="","",N1160 * O1160)</f>
        <v/>
      </c>
      <c r="Q1160" s="10">
        <f>_xlfn.XLOOKUP(C1160,pcon!C:C,pcon!L:L,"")</f>
        <v/>
      </c>
      <c r="R1160" s="98">
        <f>(Q1160 / 80) * (O1160 * 100)</f>
        <v/>
      </c>
      <c r="S1160" s="31" t="n"/>
      <c r="T1160" s="31" t="n"/>
      <c r="U1160" s="33">
        <f>IF(N1160="","",R1160 * N1160)</f>
        <v/>
      </c>
      <c r="V1160" s="4" t="n"/>
      <c r="W1160" s="33">
        <f>IF(S1160&amp;U1160="","",U1160 * S1160)</f>
        <v/>
      </c>
      <c r="X1160" s="33">
        <f>IF(W1160="","",U1160 + W1160)</f>
        <v/>
      </c>
      <c r="Y1160" s="33">
        <f>IF(T1160="","",U1160 * T1160)</f>
        <v/>
      </c>
      <c r="Z1160" s="34">
        <f>IF(U1160="","",X1160-V1160-Y1160)</f>
        <v/>
      </c>
    </row>
    <row r="1161">
      <c r="A1161" s="25" t="n">
        <v>1157</v>
      </c>
      <c r="B1161" s="26">
        <f>_xlfn.XLOOKUP(C1161,purchase!C:C,pcon!B:B,"")</f>
        <v/>
      </c>
      <c r="C1161" s="4" t="n"/>
      <c r="D1161" s="29">
        <f>_xlfn.XLOOKUP(C1161,purchase!C:C,pcon!D:D,"")</f>
        <v/>
      </c>
      <c r="E1161" s="29">
        <f>_xlfn.XLOOKUP(C1161,purchase!C:C,pcon!E:E,"")</f>
        <v/>
      </c>
      <c r="F1161" s="4" t="n"/>
      <c r="G1161" s="27" t="n"/>
      <c r="H1161" s="28" t="n"/>
      <c r="I1161" s="4" t="n"/>
      <c r="J1161" s="4" t="n"/>
      <c r="K1161" s="4" t="n"/>
      <c r="L1161" s="30">
        <f>IF(J1161="","",J1161-K1161)</f>
        <v/>
      </c>
      <c r="M1161" s="4" t="n"/>
      <c r="N1161" s="30">
        <f>IF(L1161="","",L1161-M1161)</f>
        <v/>
      </c>
      <c r="O1161" s="31" t="n"/>
      <c r="P1161" s="32">
        <f>IF(O1161="","",N1161 * O1161)</f>
        <v/>
      </c>
      <c r="Q1161" s="10">
        <f>_xlfn.XLOOKUP(C1161,pcon!C:C,pcon!L:L,"")</f>
        <v/>
      </c>
      <c r="R1161" s="98">
        <f>(Q1161 / 80) * (O1161 * 100)</f>
        <v/>
      </c>
      <c r="S1161" s="31" t="n"/>
      <c r="T1161" s="31" t="n"/>
      <c r="U1161" s="33">
        <f>IF(N1161="","",R1161 * N1161)</f>
        <v/>
      </c>
      <c r="V1161" s="4" t="n"/>
      <c r="W1161" s="33">
        <f>IF(S1161&amp;U1161="","",U1161 * S1161)</f>
        <v/>
      </c>
      <c r="X1161" s="33">
        <f>IF(W1161="","",U1161 + W1161)</f>
        <v/>
      </c>
      <c r="Y1161" s="33">
        <f>IF(T1161="","",U1161 * T1161)</f>
        <v/>
      </c>
      <c r="Z1161" s="34">
        <f>IF(U1161="","",X1161-V1161-Y1161)</f>
        <v/>
      </c>
    </row>
    <row r="1162">
      <c r="A1162" s="25" t="n">
        <v>1158</v>
      </c>
      <c r="B1162" s="26">
        <f>_xlfn.XLOOKUP(C1162,purchase!C:C,pcon!B:B,"")</f>
        <v/>
      </c>
      <c r="C1162" s="4" t="n"/>
      <c r="D1162" s="29">
        <f>_xlfn.XLOOKUP(C1162,purchase!C:C,pcon!D:D,"")</f>
        <v/>
      </c>
      <c r="E1162" s="29">
        <f>_xlfn.XLOOKUP(C1162,purchase!C:C,pcon!E:E,"")</f>
        <v/>
      </c>
      <c r="F1162" s="4" t="n"/>
      <c r="G1162" s="27" t="n"/>
      <c r="H1162" s="28" t="n"/>
      <c r="I1162" s="4" t="n"/>
      <c r="J1162" s="4" t="n"/>
      <c r="K1162" s="4" t="n"/>
      <c r="L1162" s="30">
        <f>IF(J1162="","",J1162-K1162)</f>
        <v/>
      </c>
      <c r="M1162" s="4" t="n"/>
      <c r="N1162" s="30">
        <f>IF(L1162="","",L1162-M1162)</f>
        <v/>
      </c>
      <c r="O1162" s="31" t="n"/>
      <c r="P1162" s="32">
        <f>IF(O1162="","",N1162 * O1162)</f>
        <v/>
      </c>
      <c r="Q1162" s="10">
        <f>_xlfn.XLOOKUP(C1162,pcon!C:C,pcon!L:L,"")</f>
        <v/>
      </c>
      <c r="R1162" s="98">
        <f>(Q1162 / 80) * (O1162 * 100)</f>
        <v/>
      </c>
      <c r="S1162" s="31" t="n"/>
      <c r="T1162" s="31" t="n"/>
      <c r="U1162" s="33">
        <f>IF(N1162="","",R1162 * N1162)</f>
        <v/>
      </c>
      <c r="V1162" s="4" t="n"/>
      <c r="W1162" s="33">
        <f>IF(S1162&amp;U1162="","",U1162 * S1162)</f>
        <v/>
      </c>
      <c r="X1162" s="33">
        <f>IF(W1162="","",U1162 + W1162)</f>
        <v/>
      </c>
      <c r="Y1162" s="33">
        <f>IF(T1162="","",U1162 * T1162)</f>
        <v/>
      </c>
      <c r="Z1162" s="34">
        <f>IF(U1162="","",X1162-V1162-Y1162)</f>
        <v/>
      </c>
    </row>
    <row r="1163">
      <c r="A1163" s="25" t="n">
        <v>1159</v>
      </c>
      <c r="B1163" s="26">
        <f>_xlfn.XLOOKUP(C1163,purchase!C:C,pcon!B:B,"")</f>
        <v/>
      </c>
      <c r="C1163" s="4" t="n"/>
      <c r="D1163" s="29">
        <f>_xlfn.XLOOKUP(C1163,purchase!C:C,pcon!D:D,"")</f>
        <v/>
      </c>
      <c r="E1163" s="29">
        <f>_xlfn.XLOOKUP(C1163,purchase!C:C,pcon!E:E,"")</f>
        <v/>
      </c>
      <c r="F1163" s="4" t="n"/>
      <c r="G1163" s="27" t="n"/>
      <c r="H1163" s="28" t="n"/>
      <c r="I1163" s="4" t="n"/>
      <c r="J1163" s="4" t="n"/>
      <c r="K1163" s="4" t="n"/>
      <c r="L1163" s="30">
        <f>IF(J1163="","",J1163-K1163)</f>
        <v/>
      </c>
      <c r="M1163" s="4" t="n"/>
      <c r="N1163" s="30">
        <f>IF(L1163="","",L1163-M1163)</f>
        <v/>
      </c>
      <c r="O1163" s="31" t="n"/>
      <c r="P1163" s="32">
        <f>IF(O1163="","",N1163 * O1163)</f>
        <v/>
      </c>
      <c r="Q1163" s="10">
        <f>_xlfn.XLOOKUP(C1163,pcon!C:C,pcon!L:L,"")</f>
        <v/>
      </c>
      <c r="R1163" s="98">
        <f>(Q1163 / 80) * (O1163 * 100)</f>
        <v/>
      </c>
      <c r="S1163" s="31" t="n"/>
      <c r="T1163" s="31" t="n"/>
      <c r="U1163" s="33">
        <f>IF(N1163="","",R1163 * N1163)</f>
        <v/>
      </c>
      <c r="V1163" s="4" t="n"/>
      <c r="W1163" s="33">
        <f>IF(S1163&amp;U1163="","",U1163 * S1163)</f>
        <v/>
      </c>
      <c r="X1163" s="33">
        <f>IF(W1163="","",U1163 + W1163)</f>
        <v/>
      </c>
      <c r="Y1163" s="33">
        <f>IF(T1163="","",U1163 * T1163)</f>
        <v/>
      </c>
      <c r="Z1163" s="34">
        <f>IF(U1163="","",X1163-V1163-Y1163)</f>
        <v/>
      </c>
    </row>
    <row r="1164">
      <c r="A1164" s="25" t="n">
        <v>1160</v>
      </c>
      <c r="B1164" s="26">
        <f>_xlfn.XLOOKUP(C1164,purchase!C:C,pcon!B:B,"")</f>
        <v/>
      </c>
      <c r="C1164" s="4" t="n"/>
      <c r="D1164" s="29">
        <f>_xlfn.XLOOKUP(C1164,purchase!C:C,pcon!D:D,"")</f>
        <v/>
      </c>
      <c r="E1164" s="29">
        <f>_xlfn.XLOOKUP(C1164,purchase!C:C,pcon!E:E,"")</f>
        <v/>
      </c>
      <c r="F1164" s="4" t="n"/>
      <c r="G1164" s="27" t="n"/>
      <c r="H1164" s="28" t="n"/>
      <c r="I1164" s="4" t="n"/>
      <c r="J1164" s="4" t="n"/>
      <c r="K1164" s="4" t="n"/>
      <c r="L1164" s="30">
        <f>IF(J1164="","",J1164-K1164)</f>
        <v/>
      </c>
      <c r="M1164" s="4" t="n"/>
      <c r="N1164" s="30">
        <f>IF(L1164="","",L1164-M1164)</f>
        <v/>
      </c>
      <c r="O1164" s="31" t="n"/>
      <c r="P1164" s="32">
        <f>IF(O1164="","",N1164 * O1164)</f>
        <v/>
      </c>
      <c r="Q1164" s="10">
        <f>_xlfn.XLOOKUP(C1164,pcon!C:C,pcon!L:L,"")</f>
        <v/>
      </c>
      <c r="R1164" s="98">
        <f>(Q1164 / 80) * (O1164 * 100)</f>
        <v/>
      </c>
      <c r="S1164" s="31" t="n"/>
      <c r="T1164" s="31" t="n"/>
      <c r="U1164" s="33">
        <f>IF(N1164="","",R1164 * N1164)</f>
        <v/>
      </c>
      <c r="V1164" s="4" t="n"/>
      <c r="W1164" s="33">
        <f>IF(S1164&amp;U1164="","",U1164 * S1164)</f>
        <v/>
      </c>
      <c r="X1164" s="33">
        <f>IF(W1164="","",U1164 + W1164)</f>
        <v/>
      </c>
      <c r="Y1164" s="33">
        <f>IF(T1164="","",U1164 * T1164)</f>
        <v/>
      </c>
      <c r="Z1164" s="34">
        <f>IF(U1164="","",X1164-V1164-Y1164)</f>
        <v/>
      </c>
    </row>
    <row r="1165">
      <c r="A1165" s="25" t="n">
        <v>1161</v>
      </c>
      <c r="B1165" s="26">
        <f>_xlfn.XLOOKUP(C1165,purchase!C:C,pcon!B:B,"")</f>
        <v/>
      </c>
      <c r="C1165" s="4" t="n"/>
      <c r="D1165" s="29">
        <f>_xlfn.XLOOKUP(C1165,purchase!C:C,pcon!D:D,"")</f>
        <v/>
      </c>
      <c r="E1165" s="29">
        <f>_xlfn.XLOOKUP(C1165,purchase!C:C,pcon!E:E,"")</f>
        <v/>
      </c>
      <c r="F1165" s="4" t="n"/>
      <c r="G1165" s="27" t="n"/>
      <c r="H1165" s="28" t="n"/>
      <c r="I1165" s="4" t="n"/>
      <c r="J1165" s="4" t="n"/>
      <c r="K1165" s="4" t="n"/>
      <c r="L1165" s="30">
        <f>IF(J1165="","",J1165-K1165)</f>
        <v/>
      </c>
      <c r="M1165" s="4" t="n"/>
      <c r="N1165" s="30">
        <f>IF(L1165="","",L1165-M1165)</f>
        <v/>
      </c>
      <c r="O1165" s="31" t="n"/>
      <c r="P1165" s="32">
        <f>IF(O1165="","",N1165 * O1165)</f>
        <v/>
      </c>
      <c r="Q1165" s="10">
        <f>_xlfn.XLOOKUP(C1165,pcon!C:C,pcon!L:L,"")</f>
        <v/>
      </c>
      <c r="R1165" s="98">
        <f>(Q1165 / 80) * (O1165 * 100)</f>
        <v/>
      </c>
      <c r="S1165" s="31" t="n"/>
      <c r="T1165" s="31" t="n"/>
      <c r="U1165" s="33">
        <f>IF(N1165="","",R1165 * N1165)</f>
        <v/>
      </c>
      <c r="V1165" s="4" t="n"/>
      <c r="W1165" s="33">
        <f>IF(S1165&amp;U1165="","",U1165 * S1165)</f>
        <v/>
      </c>
      <c r="X1165" s="33">
        <f>IF(W1165="","",U1165 + W1165)</f>
        <v/>
      </c>
      <c r="Y1165" s="33">
        <f>IF(T1165="","",U1165 * T1165)</f>
        <v/>
      </c>
      <c r="Z1165" s="34">
        <f>IF(U1165="","",X1165-V1165-Y1165)</f>
        <v/>
      </c>
    </row>
    <row r="1166">
      <c r="A1166" s="25" t="n">
        <v>1162</v>
      </c>
      <c r="B1166" s="26">
        <f>_xlfn.XLOOKUP(C1166,purchase!C:C,pcon!B:B,"")</f>
        <v/>
      </c>
      <c r="C1166" s="4" t="n"/>
      <c r="D1166" s="29">
        <f>_xlfn.XLOOKUP(C1166,purchase!C:C,pcon!D:D,"")</f>
        <v/>
      </c>
      <c r="E1166" s="29">
        <f>_xlfn.XLOOKUP(C1166,purchase!C:C,pcon!E:E,"")</f>
        <v/>
      </c>
      <c r="F1166" s="4" t="n"/>
      <c r="G1166" s="27" t="n"/>
      <c r="H1166" s="28" t="n"/>
      <c r="I1166" s="4" t="n"/>
      <c r="J1166" s="4" t="n"/>
      <c r="K1166" s="4" t="n"/>
      <c r="L1166" s="30">
        <f>IF(J1166="","",J1166-K1166)</f>
        <v/>
      </c>
      <c r="M1166" s="4" t="n"/>
      <c r="N1166" s="30">
        <f>IF(L1166="","",L1166-M1166)</f>
        <v/>
      </c>
      <c r="O1166" s="31" t="n"/>
      <c r="P1166" s="32">
        <f>IF(O1166="","",N1166 * O1166)</f>
        <v/>
      </c>
      <c r="Q1166" s="10">
        <f>_xlfn.XLOOKUP(C1166,pcon!C:C,pcon!L:L,"")</f>
        <v/>
      </c>
      <c r="R1166" s="98">
        <f>(Q1166 / 80) * (O1166 * 100)</f>
        <v/>
      </c>
      <c r="S1166" s="31" t="n"/>
      <c r="T1166" s="31" t="n"/>
      <c r="U1166" s="33">
        <f>IF(N1166="","",R1166 * N1166)</f>
        <v/>
      </c>
      <c r="V1166" s="4" t="n"/>
      <c r="W1166" s="33">
        <f>IF(S1166&amp;U1166="","",U1166 * S1166)</f>
        <v/>
      </c>
      <c r="X1166" s="33">
        <f>IF(W1166="","",U1166 + W1166)</f>
        <v/>
      </c>
      <c r="Y1166" s="33">
        <f>IF(T1166="","",U1166 * T1166)</f>
        <v/>
      </c>
      <c r="Z1166" s="34">
        <f>IF(U1166="","",X1166-V1166-Y1166)</f>
        <v/>
      </c>
    </row>
    <row r="1167">
      <c r="A1167" s="25" t="n">
        <v>1163</v>
      </c>
      <c r="B1167" s="26">
        <f>_xlfn.XLOOKUP(C1167,purchase!C:C,pcon!B:B,"")</f>
        <v/>
      </c>
      <c r="C1167" s="4" t="n"/>
      <c r="D1167" s="29">
        <f>_xlfn.XLOOKUP(C1167,purchase!C:C,pcon!D:D,"")</f>
        <v/>
      </c>
      <c r="E1167" s="29">
        <f>_xlfn.XLOOKUP(C1167,purchase!C:C,pcon!E:E,"")</f>
        <v/>
      </c>
      <c r="F1167" s="4" t="n"/>
      <c r="G1167" s="27" t="n"/>
      <c r="H1167" s="28" t="n"/>
      <c r="I1167" s="4" t="n"/>
      <c r="J1167" s="4" t="n"/>
      <c r="K1167" s="4" t="n"/>
      <c r="L1167" s="30">
        <f>IF(J1167="","",J1167-K1167)</f>
        <v/>
      </c>
      <c r="M1167" s="4" t="n"/>
      <c r="N1167" s="30">
        <f>IF(L1167="","",L1167-M1167)</f>
        <v/>
      </c>
      <c r="O1167" s="31" t="n"/>
      <c r="P1167" s="32">
        <f>IF(O1167="","",N1167 * O1167)</f>
        <v/>
      </c>
      <c r="Q1167" s="10">
        <f>_xlfn.XLOOKUP(C1167,pcon!C:C,pcon!L:L,"")</f>
        <v/>
      </c>
      <c r="R1167" s="98">
        <f>(Q1167 / 80) * (O1167 * 100)</f>
        <v/>
      </c>
      <c r="S1167" s="31" t="n"/>
      <c r="T1167" s="31" t="n"/>
      <c r="U1167" s="33">
        <f>IF(N1167="","",R1167 * N1167)</f>
        <v/>
      </c>
      <c r="V1167" s="4" t="n"/>
      <c r="W1167" s="33">
        <f>IF(S1167&amp;U1167="","",U1167 * S1167)</f>
        <v/>
      </c>
      <c r="X1167" s="33">
        <f>IF(W1167="","",U1167 + W1167)</f>
        <v/>
      </c>
      <c r="Y1167" s="33">
        <f>IF(T1167="","",U1167 * T1167)</f>
        <v/>
      </c>
      <c r="Z1167" s="34">
        <f>IF(U1167="","",X1167-V1167-Y1167)</f>
        <v/>
      </c>
    </row>
    <row r="1168">
      <c r="A1168" s="25" t="n">
        <v>1164</v>
      </c>
      <c r="B1168" s="26">
        <f>_xlfn.XLOOKUP(C1168,purchase!C:C,pcon!B:B,"")</f>
        <v/>
      </c>
      <c r="C1168" s="4" t="n"/>
      <c r="D1168" s="29">
        <f>_xlfn.XLOOKUP(C1168,purchase!C:C,pcon!D:D,"")</f>
        <v/>
      </c>
      <c r="E1168" s="29">
        <f>_xlfn.XLOOKUP(C1168,purchase!C:C,pcon!E:E,"")</f>
        <v/>
      </c>
      <c r="F1168" s="4" t="n"/>
      <c r="G1168" s="27" t="n"/>
      <c r="H1168" s="28" t="n"/>
      <c r="I1168" s="4" t="n"/>
      <c r="J1168" s="4" t="n"/>
      <c r="K1168" s="4" t="n"/>
      <c r="L1168" s="30">
        <f>IF(J1168="","",J1168-K1168)</f>
        <v/>
      </c>
      <c r="M1168" s="4" t="n"/>
      <c r="N1168" s="30">
        <f>IF(L1168="","",L1168-M1168)</f>
        <v/>
      </c>
      <c r="O1168" s="31" t="n"/>
      <c r="P1168" s="32">
        <f>IF(O1168="","",N1168 * O1168)</f>
        <v/>
      </c>
      <c r="Q1168" s="10">
        <f>_xlfn.XLOOKUP(C1168,pcon!C:C,pcon!L:L,"")</f>
        <v/>
      </c>
      <c r="R1168" s="98">
        <f>(Q1168 / 80) * (O1168 * 100)</f>
        <v/>
      </c>
      <c r="S1168" s="31" t="n"/>
      <c r="T1168" s="31" t="n"/>
      <c r="U1168" s="33">
        <f>IF(N1168="","",R1168 * N1168)</f>
        <v/>
      </c>
      <c r="V1168" s="4" t="n"/>
      <c r="W1168" s="33">
        <f>IF(S1168&amp;U1168="","",U1168 * S1168)</f>
        <v/>
      </c>
      <c r="X1168" s="33">
        <f>IF(W1168="","",U1168 + W1168)</f>
        <v/>
      </c>
      <c r="Y1168" s="33">
        <f>IF(T1168="","",U1168 * T1168)</f>
        <v/>
      </c>
      <c r="Z1168" s="34">
        <f>IF(U1168="","",X1168-V1168-Y1168)</f>
        <v/>
      </c>
    </row>
    <row r="1169">
      <c r="A1169" s="25" t="n">
        <v>1165</v>
      </c>
      <c r="B1169" s="26">
        <f>_xlfn.XLOOKUP(C1169,purchase!C:C,pcon!B:B,"")</f>
        <v/>
      </c>
      <c r="C1169" s="4" t="n"/>
      <c r="D1169" s="29">
        <f>_xlfn.XLOOKUP(C1169,purchase!C:C,pcon!D:D,"")</f>
        <v/>
      </c>
      <c r="E1169" s="29">
        <f>_xlfn.XLOOKUP(C1169,purchase!C:C,pcon!E:E,"")</f>
        <v/>
      </c>
      <c r="F1169" s="4" t="n"/>
      <c r="G1169" s="27" t="n"/>
      <c r="H1169" s="28" t="n"/>
      <c r="I1169" s="4" t="n"/>
      <c r="J1169" s="4" t="n"/>
      <c r="K1169" s="4" t="n"/>
      <c r="L1169" s="30">
        <f>IF(J1169="","",J1169-K1169)</f>
        <v/>
      </c>
      <c r="M1169" s="4" t="n"/>
      <c r="N1169" s="30">
        <f>IF(L1169="","",L1169-M1169)</f>
        <v/>
      </c>
      <c r="O1169" s="31" t="n"/>
      <c r="P1169" s="32">
        <f>IF(O1169="","",N1169 * O1169)</f>
        <v/>
      </c>
      <c r="Q1169" s="10">
        <f>_xlfn.XLOOKUP(C1169,pcon!C:C,pcon!L:L,"")</f>
        <v/>
      </c>
      <c r="R1169" s="98">
        <f>(Q1169 / 80) * (O1169 * 100)</f>
        <v/>
      </c>
      <c r="S1169" s="31" t="n"/>
      <c r="T1169" s="31" t="n"/>
      <c r="U1169" s="33">
        <f>IF(N1169="","",R1169 * N1169)</f>
        <v/>
      </c>
      <c r="V1169" s="4" t="n"/>
      <c r="W1169" s="33">
        <f>IF(S1169&amp;U1169="","",U1169 * S1169)</f>
        <v/>
      </c>
      <c r="X1169" s="33">
        <f>IF(W1169="","",U1169 + W1169)</f>
        <v/>
      </c>
      <c r="Y1169" s="33">
        <f>IF(T1169="","",U1169 * T1169)</f>
        <v/>
      </c>
      <c r="Z1169" s="34">
        <f>IF(U1169="","",X1169-V1169-Y1169)</f>
        <v/>
      </c>
    </row>
    <row r="1170">
      <c r="A1170" s="25" t="n">
        <v>1166</v>
      </c>
      <c r="B1170" s="26">
        <f>_xlfn.XLOOKUP(C1170,purchase!C:C,pcon!B:B,"")</f>
        <v/>
      </c>
      <c r="C1170" s="4" t="n"/>
      <c r="D1170" s="29">
        <f>_xlfn.XLOOKUP(C1170,purchase!C:C,pcon!D:D,"")</f>
        <v/>
      </c>
      <c r="E1170" s="29">
        <f>_xlfn.XLOOKUP(C1170,purchase!C:C,pcon!E:E,"")</f>
        <v/>
      </c>
      <c r="F1170" s="4" t="n"/>
      <c r="G1170" s="27" t="n"/>
      <c r="H1170" s="28" t="n"/>
      <c r="I1170" s="4" t="n"/>
      <c r="J1170" s="4" t="n"/>
      <c r="K1170" s="4" t="n"/>
      <c r="L1170" s="30">
        <f>IF(J1170="","",J1170-K1170)</f>
        <v/>
      </c>
      <c r="M1170" s="4" t="n"/>
      <c r="N1170" s="30">
        <f>IF(L1170="","",L1170-M1170)</f>
        <v/>
      </c>
      <c r="O1170" s="31" t="n"/>
      <c r="P1170" s="32">
        <f>IF(O1170="","",N1170 * O1170)</f>
        <v/>
      </c>
      <c r="Q1170" s="10">
        <f>_xlfn.XLOOKUP(C1170,pcon!C:C,pcon!L:L,"")</f>
        <v/>
      </c>
      <c r="R1170" s="98">
        <f>(Q1170 / 80) * (O1170 * 100)</f>
        <v/>
      </c>
      <c r="S1170" s="31" t="n"/>
      <c r="T1170" s="31" t="n"/>
      <c r="U1170" s="33">
        <f>IF(N1170="","",R1170 * N1170)</f>
        <v/>
      </c>
      <c r="V1170" s="4" t="n"/>
      <c r="W1170" s="33">
        <f>IF(S1170&amp;U1170="","",U1170 * S1170)</f>
        <v/>
      </c>
      <c r="X1170" s="33">
        <f>IF(W1170="","",U1170 + W1170)</f>
        <v/>
      </c>
      <c r="Y1170" s="33">
        <f>IF(T1170="","",U1170 * T1170)</f>
        <v/>
      </c>
      <c r="Z1170" s="34">
        <f>IF(U1170="","",X1170-V1170-Y1170)</f>
        <v/>
      </c>
    </row>
    <row r="1171">
      <c r="A1171" s="25" t="n">
        <v>1167</v>
      </c>
      <c r="B1171" s="26">
        <f>_xlfn.XLOOKUP(C1171,purchase!C:C,pcon!B:B,"")</f>
        <v/>
      </c>
      <c r="C1171" s="4" t="n"/>
      <c r="D1171" s="29">
        <f>_xlfn.XLOOKUP(C1171,purchase!C:C,pcon!D:D,"")</f>
        <v/>
      </c>
      <c r="E1171" s="29">
        <f>_xlfn.XLOOKUP(C1171,purchase!C:C,pcon!E:E,"")</f>
        <v/>
      </c>
      <c r="F1171" s="4" t="n"/>
      <c r="G1171" s="27" t="n"/>
      <c r="H1171" s="28" t="n"/>
      <c r="I1171" s="4" t="n"/>
      <c r="J1171" s="4" t="n"/>
      <c r="K1171" s="4" t="n"/>
      <c r="L1171" s="30">
        <f>IF(J1171="","",J1171-K1171)</f>
        <v/>
      </c>
      <c r="M1171" s="4" t="n"/>
      <c r="N1171" s="30">
        <f>IF(L1171="","",L1171-M1171)</f>
        <v/>
      </c>
      <c r="O1171" s="31" t="n"/>
      <c r="P1171" s="32">
        <f>IF(O1171="","",N1171 * O1171)</f>
        <v/>
      </c>
      <c r="Q1171" s="10">
        <f>_xlfn.XLOOKUP(C1171,pcon!C:C,pcon!L:L,"")</f>
        <v/>
      </c>
      <c r="R1171" s="98">
        <f>(Q1171 / 80) * (O1171 * 100)</f>
        <v/>
      </c>
      <c r="S1171" s="31" t="n"/>
      <c r="T1171" s="31" t="n"/>
      <c r="U1171" s="33">
        <f>IF(N1171="","",R1171 * N1171)</f>
        <v/>
      </c>
      <c r="V1171" s="4" t="n"/>
      <c r="W1171" s="33">
        <f>IF(S1171&amp;U1171="","",U1171 * S1171)</f>
        <v/>
      </c>
      <c r="X1171" s="33">
        <f>IF(W1171="","",U1171 + W1171)</f>
        <v/>
      </c>
      <c r="Y1171" s="33">
        <f>IF(T1171="","",U1171 * T1171)</f>
        <v/>
      </c>
      <c r="Z1171" s="34">
        <f>IF(U1171="","",X1171-V1171-Y1171)</f>
        <v/>
      </c>
    </row>
    <row r="1172">
      <c r="A1172" s="25" t="n">
        <v>1168</v>
      </c>
      <c r="B1172" s="26">
        <f>_xlfn.XLOOKUP(C1172,purchase!C:C,pcon!B:B,"")</f>
        <v/>
      </c>
      <c r="C1172" s="4" t="n"/>
      <c r="D1172" s="29">
        <f>_xlfn.XLOOKUP(C1172,purchase!C:C,pcon!D:D,"")</f>
        <v/>
      </c>
      <c r="E1172" s="29">
        <f>_xlfn.XLOOKUP(C1172,purchase!C:C,pcon!E:E,"")</f>
        <v/>
      </c>
      <c r="F1172" s="4" t="n"/>
      <c r="G1172" s="27" t="n"/>
      <c r="H1172" s="28" t="n"/>
      <c r="I1172" s="4" t="n"/>
      <c r="J1172" s="4" t="n"/>
      <c r="K1172" s="4" t="n"/>
      <c r="L1172" s="30">
        <f>IF(J1172="","",J1172-K1172)</f>
        <v/>
      </c>
      <c r="M1172" s="4" t="n"/>
      <c r="N1172" s="30">
        <f>IF(L1172="","",L1172-M1172)</f>
        <v/>
      </c>
      <c r="O1172" s="31" t="n"/>
      <c r="P1172" s="32">
        <f>IF(O1172="","",N1172 * O1172)</f>
        <v/>
      </c>
      <c r="Q1172" s="10">
        <f>_xlfn.XLOOKUP(C1172,pcon!C:C,pcon!L:L,"")</f>
        <v/>
      </c>
      <c r="R1172" s="98">
        <f>(Q1172 / 80) * (O1172 * 100)</f>
        <v/>
      </c>
      <c r="S1172" s="31" t="n"/>
      <c r="T1172" s="31" t="n"/>
      <c r="U1172" s="33">
        <f>IF(N1172="","",R1172 * N1172)</f>
        <v/>
      </c>
      <c r="V1172" s="4" t="n"/>
      <c r="W1172" s="33">
        <f>IF(S1172&amp;U1172="","",U1172 * S1172)</f>
        <v/>
      </c>
      <c r="X1172" s="33">
        <f>IF(W1172="","",U1172 + W1172)</f>
        <v/>
      </c>
      <c r="Y1172" s="33">
        <f>IF(T1172="","",U1172 * T1172)</f>
        <v/>
      </c>
      <c r="Z1172" s="34">
        <f>IF(U1172="","",X1172-V1172-Y1172)</f>
        <v/>
      </c>
    </row>
    <row r="1173">
      <c r="A1173" s="25" t="n">
        <v>1169</v>
      </c>
      <c r="B1173" s="26">
        <f>_xlfn.XLOOKUP(C1173,purchase!C:C,pcon!B:B,"")</f>
        <v/>
      </c>
      <c r="C1173" s="4" t="n"/>
      <c r="D1173" s="29">
        <f>_xlfn.XLOOKUP(C1173,purchase!C:C,pcon!D:D,"")</f>
        <v/>
      </c>
      <c r="E1173" s="29">
        <f>_xlfn.XLOOKUP(C1173,purchase!C:C,pcon!E:E,"")</f>
        <v/>
      </c>
      <c r="F1173" s="4" t="n"/>
      <c r="G1173" s="27" t="n"/>
      <c r="H1173" s="28" t="n"/>
      <c r="I1173" s="4" t="n"/>
      <c r="J1173" s="4" t="n"/>
      <c r="K1173" s="4" t="n"/>
      <c r="L1173" s="30">
        <f>IF(J1173="","",J1173-K1173)</f>
        <v/>
      </c>
      <c r="M1173" s="4" t="n"/>
      <c r="N1173" s="30">
        <f>IF(L1173="","",L1173-M1173)</f>
        <v/>
      </c>
      <c r="O1173" s="31" t="n"/>
      <c r="P1173" s="32">
        <f>IF(O1173="","",N1173 * O1173)</f>
        <v/>
      </c>
      <c r="Q1173" s="10">
        <f>_xlfn.XLOOKUP(C1173,pcon!C:C,pcon!L:L,"")</f>
        <v/>
      </c>
      <c r="R1173" s="98">
        <f>(Q1173 / 80) * (O1173 * 100)</f>
        <v/>
      </c>
      <c r="S1173" s="31" t="n"/>
      <c r="T1173" s="31" t="n"/>
      <c r="U1173" s="33">
        <f>IF(N1173="","",R1173 * N1173)</f>
        <v/>
      </c>
      <c r="V1173" s="4" t="n"/>
      <c r="W1173" s="33">
        <f>IF(S1173&amp;U1173="","",U1173 * S1173)</f>
        <v/>
      </c>
      <c r="X1173" s="33">
        <f>IF(W1173="","",U1173 + W1173)</f>
        <v/>
      </c>
      <c r="Y1173" s="33">
        <f>IF(T1173="","",U1173 * T1173)</f>
        <v/>
      </c>
      <c r="Z1173" s="34">
        <f>IF(U1173="","",X1173-V1173-Y1173)</f>
        <v/>
      </c>
    </row>
    <row r="1174">
      <c r="A1174" s="25" t="n">
        <v>1170</v>
      </c>
      <c r="B1174" s="26">
        <f>_xlfn.XLOOKUP(C1174,purchase!C:C,pcon!B:B,"")</f>
        <v/>
      </c>
      <c r="C1174" s="4" t="n"/>
      <c r="D1174" s="29">
        <f>_xlfn.XLOOKUP(C1174,purchase!C:C,pcon!D:D,"")</f>
        <v/>
      </c>
      <c r="E1174" s="29">
        <f>_xlfn.XLOOKUP(C1174,purchase!C:C,pcon!E:E,"")</f>
        <v/>
      </c>
      <c r="F1174" s="4" t="n"/>
      <c r="G1174" s="27" t="n"/>
      <c r="H1174" s="28" t="n"/>
      <c r="I1174" s="4" t="n"/>
      <c r="J1174" s="4" t="n"/>
      <c r="K1174" s="4" t="n"/>
      <c r="L1174" s="30">
        <f>IF(J1174="","",J1174-K1174)</f>
        <v/>
      </c>
      <c r="M1174" s="4" t="n"/>
      <c r="N1174" s="30">
        <f>IF(L1174="","",L1174-M1174)</f>
        <v/>
      </c>
      <c r="O1174" s="31" t="n"/>
      <c r="P1174" s="32">
        <f>IF(O1174="","",N1174 * O1174)</f>
        <v/>
      </c>
      <c r="Q1174" s="10">
        <f>_xlfn.XLOOKUP(C1174,pcon!C:C,pcon!L:L,"")</f>
        <v/>
      </c>
      <c r="R1174" s="98">
        <f>(Q1174 / 80) * (O1174 * 100)</f>
        <v/>
      </c>
      <c r="S1174" s="31" t="n"/>
      <c r="T1174" s="31" t="n"/>
      <c r="U1174" s="33">
        <f>IF(N1174="","",R1174 * N1174)</f>
        <v/>
      </c>
      <c r="V1174" s="4" t="n"/>
      <c r="W1174" s="33">
        <f>IF(S1174&amp;U1174="","",U1174 * S1174)</f>
        <v/>
      </c>
      <c r="X1174" s="33">
        <f>IF(W1174="","",U1174 + W1174)</f>
        <v/>
      </c>
      <c r="Y1174" s="33">
        <f>IF(T1174="","",U1174 * T1174)</f>
        <v/>
      </c>
      <c r="Z1174" s="34">
        <f>IF(U1174="","",X1174-V1174-Y1174)</f>
        <v/>
      </c>
    </row>
    <row r="1175">
      <c r="A1175" s="25" t="n">
        <v>1171</v>
      </c>
      <c r="B1175" s="26">
        <f>_xlfn.XLOOKUP(C1175,purchase!C:C,pcon!B:B,"")</f>
        <v/>
      </c>
      <c r="C1175" s="4" t="n"/>
      <c r="D1175" s="29">
        <f>_xlfn.XLOOKUP(C1175,purchase!C:C,pcon!D:D,"")</f>
        <v/>
      </c>
      <c r="E1175" s="29">
        <f>_xlfn.XLOOKUP(C1175,purchase!C:C,pcon!E:E,"")</f>
        <v/>
      </c>
      <c r="F1175" s="4" t="n"/>
      <c r="G1175" s="27" t="n"/>
      <c r="H1175" s="28" t="n"/>
      <c r="I1175" s="4" t="n"/>
      <c r="J1175" s="4" t="n"/>
      <c r="K1175" s="4" t="n"/>
      <c r="L1175" s="30">
        <f>IF(J1175="","",J1175-K1175)</f>
        <v/>
      </c>
      <c r="M1175" s="4" t="n"/>
      <c r="N1175" s="30">
        <f>IF(L1175="","",L1175-M1175)</f>
        <v/>
      </c>
      <c r="O1175" s="31" t="n"/>
      <c r="P1175" s="32">
        <f>IF(O1175="","",N1175 * O1175)</f>
        <v/>
      </c>
      <c r="Q1175" s="10">
        <f>_xlfn.XLOOKUP(C1175,pcon!C:C,pcon!L:L,"")</f>
        <v/>
      </c>
      <c r="R1175" s="98">
        <f>(Q1175 / 80) * (O1175 * 100)</f>
        <v/>
      </c>
      <c r="S1175" s="31" t="n"/>
      <c r="T1175" s="31" t="n"/>
      <c r="U1175" s="33">
        <f>IF(N1175="","",R1175 * N1175)</f>
        <v/>
      </c>
      <c r="V1175" s="4" t="n"/>
      <c r="W1175" s="33">
        <f>IF(S1175&amp;U1175="","",U1175 * S1175)</f>
        <v/>
      </c>
      <c r="X1175" s="33">
        <f>IF(W1175="","",U1175 + W1175)</f>
        <v/>
      </c>
      <c r="Y1175" s="33">
        <f>IF(T1175="","",U1175 * T1175)</f>
        <v/>
      </c>
      <c r="Z1175" s="34">
        <f>IF(U1175="","",X1175-V1175-Y1175)</f>
        <v/>
      </c>
    </row>
    <row r="1176">
      <c r="A1176" s="25" t="n">
        <v>1172</v>
      </c>
      <c r="B1176" s="26">
        <f>_xlfn.XLOOKUP(C1176,purchase!C:C,pcon!B:B,"")</f>
        <v/>
      </c>
      <c r="C1176" s="4" t="n"/>
      <c r="D1176" s="29">
        <f>_xlfn.XLOOKUP(C1176,purchase!C:C,pcon!D:D,"")</f>
        <v/>
      </c>
      <c r="E1176" s="29">
        <f>_xlfn.XLOOKUP(C1176,purchase!C:C,pcon!E:E,"")</f>
        <v/>
      </c>
      <c r="F1176" s="4" t="n"/>
      <c r="G1176" s="27" t="n"/>
      <c r="H1176" s="28" t="n"/>
      <c r="I1176" s="4" t="n"/>
      <c r="J1176" s="4" t="n"/>
      <c r="K1176" s="4" t="n"/>
      <c r="L1176" s="30">
        <f>IF(J1176="","",J1176-K1176)</f>
        <v/>
      </c>
      <c r="M1176" s="4" t="n"/>
      <c r="N1176" s="30">
        <f>IF(L1176="","",L1176-M1176)</f>
        <v/>
      </c>
      <c r="O1176" s="31" t="n"/>
      <c r="P1176" s="32">
        <f>IF(O1176="","",N1176 * O1176)</f>
        <v/>
      </c>
      <c r="Q1176" s="10">
        <f>_xlfn.XLOOKUP(C1176,pcon!C:C,pcon!L:L,"")</f>
        <v/>
      </c>
      <c r="R1176" s="98">
        <f>(Q1176 / 80) * (O1176 * 100)</f>
        <v/>
      </c>
      <c r="S1176" s="31" t="n"/>
      <c r="T1176" s="31" t="n"/>
      <c r="U1176" s="33">
        <f>IF(N1176="","",R1176 * N1176)</f>
        <v/>
      </c>
      <c r="V1176" s="4" t="n"/>
      <c r="W1176" s="33">
        <f>IF(S1176&amp;U1176="","",U1176 * S1176)</f>
        <v/>
      </c>
      <c r="X1176" s="33">
        <f>IF(W1176="","",U1176 + W1176)</f>
        <v/>
      </c>
      <c r="Y1176" s="33">
        <f>IF(T1176="","",U1176 * T1176)</f>
        <v/>
      </c>
      <c r="Z1176" s="34">
        <f>IF(U1176="","",X1176-V1176-Y1176)</f>
        <v/>
      </c>
    </row>
    <row r="1177">
      <c r="A1177" s="25" t="n">
        <v>1173</v>
      </c>
      <c r="B1177" s="26">
        <f>_xlfn.XLOOKUP(C1177,purchase!C:C,pcon!B:B,"")</f>
        <v/>
      </c>
      <c r="C1177" s="4" t="n"/>
      <c r="D1177" s="29">
        <f>_xlfn.XLOOKUP(C1177,purchase!C:C,pcon!D:D,"")</f>
        <v/>
      </c>
      <c r="E1177" s="29">
        <f>_xlfn.XLOOKUP(C1177,purchase!C:C,pcon!E:E,"")</f>
        <v/>
      </c>
      <c r="F1177" s="4" t="n"/>
      <c r="G1177" s="27" t="n"/>
      <c r="H1177" s="28" t="n"/>
      <c r="I1177" s="4" t="n"/>
      <c r="J1177" s="4" t="n"/>
      <c r="K1177" s="4" t="n"/>
      <c r="L1177" s="30">
        <f>IF(J1177="","",J1177-K1177)</f>
        <v/>
      </c>
      <c r="M1177" s="4" t="n"/>
      <c r="N1177" s="30">
        <f>IF(L1177="","",L1177-M1177)</f>
        <v/>
      </c>
      <c r="O1177" s="31" t="n"/>
      <c r="P1177" s="32">
        <f>IF(O1177="","",N1177 * O1177)</f>
        <v/>
      </c>
      <c r="Q1177" s="10">
        <f>_xlfn.XLOOKUP(C1177,pcon!C:C,pcon!L:L,"")</f>
        <v/>
      </c>
      <c r="R1177" s="98">
        <f>(Q1177 / 80) * (O1177 * 100)</f>
        <v/>
      </c>
      <c r="S1177" s="31" t="n"/>
      <c r="T1177" s="31" t="n"/>
      <c r="U1177" s="33">
        <f>IF(N1177="","",R1177 * N1177)</f>
        <v/>
      </c>
      <c r="V1177" s="4" t="n"/>
      <c r="W1177" s="33">
        <f>IF(S1177&amp;U1177="","",U1177 * S1177)</f>
        <v/>
      </c>
      <c r="X1177" s="33">
        <f>IF(W1177="","",U1177 + W1177)</f>
        <v/>
      </c>
      <c r="Y1177" s="33">
        <f>IF(T1177="","",U1177 * T1177)</f>
        <v/>
      </c>
      <c r="Z1177" s="34">
        <f>IF(U1177="","",X1177-V1177-Y1177)</f>
        <v/>
      </c>
    </row>
    <row r="1178">
      <c r="A1178" s="25" t="n">
        <v>1174</v>
      </c>
      <c r="B1178" s="26">
        <f>_xlfn.XLOOKUP(C1178,purchase!C:C,pcon!B:B,"")</f>
        <v/>
      </c>
      <c r="C1178" s="4" t="n"/>
      <c r="D1178" s="29">
        <f>_xlfn.XLOOKUP(C1178,purchase!C:C,pcon!D:D,"")</f>
        <v/>
      </c>
      <c r="E1178" s="29">
        <f>_xlfn.XLOOKUP(C1178,purchase!C:C,pcon!E:E,"")</f>
        <v/>
      </c>
      <c r="F1178" s="4" t="n"/>
      <c r="G1178" s="27" t="n"/>
      <c r="H1178" s="28" t="n"/>
      <c r="I1178" s="4" t="n"/>
      <c r="J1178" s="4" t="n"/>
      <c r="K1178" s="4" t="n"/>
      <c r="L1178" s="30">
        <f>IF(J1178="","",J1178-K1178)</f>
        <v/>
      </c>
      <c r="M1178" s="4" t="n"/>
      <c r="N1178" s="30">
        <f>IF(L1178="","",L1178-M1178)</f>
        <v/>
      </c>
      <c r="O1178" s="31" t="n"/>
      <c r="P1178" s="32">
        <f>IF(O1178="","",N1178 * O1178)</f>
        <v/>
      </c>
      <c r="Q1178" s="10">
        <f>_xlfn.XLOOKUP(C1178,pcon!C:C,pcon!L:L,"")</f>
        <v/>
      </c>
      <c r="R1178" s="98">
        <f>(Q1178 / 80) * (O1178 * 100)</f>
        <v/>
      </c>
      <c r="S1178" s="31" t="n"/>
      <c r="T1178" s="31" t="n"/>
      <c r="U1178" s="33">
        <f>IF(N1178="","",R1178 * N1178)</f>
        <v/>
      </c>
      <c r="V1178" s="4" t="n"/>
      <c r="W1178" s="33">
        <f>IF(S1178&amp;U1178="","",U1178 * S1178)</f>
        <v/>
      </c>
      <c r="X1178" s="33">
        <f>IF(W1178="","",U1178 + W1178)</f>
        <v/>
      </c>
      <c r="Y1178" s="33">
        <f>IF(T1178="","",U1178 * T1178)</f>
        <v/>
      </c>
      <c r="Z1178" s="34">
        <f>IF(U1178="","",X1178-V1178-Y1178)</f>
        <v/>
      </c>
    </row>
    <row r="1179">
      <c r="A1179" s="25" t="n">
        <v>1175</v>
      </c>
      <c r="B1179" s="26">
        <f>_xlfn.XLOOKUP(C1179,purchase!C:C,pcon!B:B,"")</f>
        <v/>
      </c>
      <c r="C1179" s="4" t="n"/>
      <c r="D1179" s="29">
        <f>_xlfn.XLOOKUP(C1179,purchase!C:C,pcon!D:D,"")</f>
        <v/>
      </c>
      <c r="E1179" s="29">
        <f>_xlfn.XLOOKUP(C1179,purchase!C:C,pcon!E:E,"")</f>
        <v/>
      </c>
      <c r="F1179" s="4" t="n"/>
      <c r="G1179" s="27" t="n"/>
      <c r="H1179" s="28" t="n"/>
      <c r="I1179" s="4" t="n"/>
      <c r="J1179" s="4" t="n"/>
      <c r="K1179" s="4" t="n"/>
      <c r="L1179" s="30">
        <f>IF(J1179="","",J1179-K1179)</f>
        <v/>
      </c>
      <c r="M1179" s="4" t="n"/>
      <c r="N1179" s="30">
        <f>IF(L1179="","",L1179-M1179)</f>
        <v/>
      </c>
      <c r="O1179" s="31" t="n"/>
      <c r="P1179" s="32">
        <f>IF(O1179="","",N1179 * O1179)</f>
        <v/>
      </c>
      <c r="Q1179" s="10">
        <f>_xlfn.XLOOKUP(C1179,pcon!C:C,pcon!L:L,"")</f>
        <v/>
      </c>
      <c r="R1179" s="98">
        <f>(Q1179 / 80) * (O1179 * 100)</f>
        <v/>
      </c>
      <c r="S1179" s="31" t="n"/>
      <c r="T1179" s="31" t="n"/>
      <c r="U1179" s="33">
        <f>IF(N1179="","",R1179 * N1179)</f>
        <v/>
      </c>
      <c r="V1179" s="4" t="n"/>
      <c r="W1179" s="33">
        <f>IF(S1179&amp;U1179="","",U1179 * S1179)</f>
        <v/>
      </c>
      <c r="X1179" s="33">
        <f>IF(W1179="","",U1179 + W1179)</f>
        <v/>
      </c>
      <c r="Y1179" s="33">
        <f>IF(T1179="","",U1179 * T1179)</f>
        <v/>
      </c>
      <c r="Z1179" s="34">
        <f>IF(U1179="","",X1179-V1179-Y1179)</f>
        <v/>
      </c>
    </row>
    <row r="1180">
      <c r="A1180" s="25" t="n">
        <v>1176</v>
      </c>
      <c r="B1180" s="26">
        <f>_xlfn.XLOOKUP(C1180,purchase!C:C,pcon!B:B,"")</f>
        <v/>
      </c>
      <c r="C1180" s="4" t="n"/>
      <c r="D1180" s="29">
        <f>_xlfn.XLOOKUP(C1180,purchase!C:C,pcon!D:D,"")</f>
        <v/>
      </c>
      <c r="E1180" s="29">
        <f>_xlfn.XLOOKUP(C1180,purchase!C:C,pcon!E:E,"")</f>
        <v/>
      </c>
      <c r="F1180" s="4" t="n"/>
      <c r="G1180" s="27" t="n"/>
      <c r="H1180" s="28" t="n"/>
      <c r="I1180" s="4" t="n"/>
      <c r="J1180" s="4" t="n"/>
      <c r="K1180" s="4" t="n"/>
      <c r="L1180" s="30">
        <f>IF(J1180="","",J1180-K1180)</f>
        <v/>
      </c>
      <c r="M1180" s="4" t="n"/>
      <c r="N1180" s="30">
        <f>IF(L1180="","",L1180-M1180)</f>
        <v/>
      </c>
      <c r="O1180" s="31" t="n"/>
      <c r="P1180" s="32">
        <f>IF(O1180="","",N1180 * O1180)</f>
        <v/>
      </c>
      <c r="Q1180" s="10">
        <f>_xlfn.XLOOKUP(C1180,pcon!C:C,pcon!L:L,"")</f>
        <v/>
      </c>
      <c r="R1180" s="98">
        <f>(Q1180 / 80) * (O1180 * 100)</f>
        <v/>
      </c>
      <c r="S1180" s="31" t="n"/>
      <c r="T1180" s="31" t="n"/>
      <c r="U1180" s="33">
        <f>IF(N1180="","",R1180 * N1180)</f>
        <v/>
      </c>
      <c r="V1180" s="4" t="n"/>
      <c r="W1180" s="33">
        <f>IF(S1180&amp;U1180="","",U1180 * S1180)</f>
        <v/>
      </c>
      <c r="X1180" s="33">
        <f>IF(W1180="","",U1180 + W1180)</f>
        <v/>
      </c>
      <c r="Y1180" s="33">
        <f>IF(T1180="","",U1180 * T1180)</f>
        <v/>
      </c>
      <c r="Z1180" s="34">
        <f>IF(U1180="","",X1180-V1180-Y1180)</f>
        <v/>
      </c>
    </row>
    <row r="1181">
      <c r="A1181" s="25" t="n">
        <v>1177</v>
      </c>
      <c r="B1181" s="26">
        <f>_xlfn.XLOOKUP(C1181,purchase!C:C,pcon!B:B,"")</f>
        <v/>
      </c>
      <c r="C1181" s="4" t="n"/>
      <c r="D1181" s="29">
        <f>_xlfn.XLOOKUP(C1181,purchase!C:C,pcon!D:D,"")</f>
        <v/>
      </c>
      <c r="E1181" s="29">
        <f>_xlfn.XLOOKUP(C1181,purchase!C:C,pcon!E:E,"")</f>
        <v/>
      </c>
      <c r="F1181" s="4" t="n"/>
      <c r="G1181" s="27" t="n"/>
      <c r="H1181" s="28" t="n"/>
      <c r="I1181" s="4" t="n"/>
      <c r="J1181" s="4" t="n"/>
      <c r="K1181" s="4" t="n"/>
      <c r="L1181" s="30">
        <f>IF(J1181="","",J1181-K1181)</f>
        <v/>
      </c>
      <c r="M1181" s="4" t="n"/>
      <c r="N1181" s="30">
        <f>IF(L1181="","",L1181-M1181)</f>
        <v/>
      </c>
      <c r="O1181" s="31" t="n"/>
      <c r="P1181" s="32">
        <f>IF(O1181="","",N1181 * O1181)</f>
        <v/>
      </c>
      <c r="Q1181" s="10">
        <f>_xlfn.XLOOKUP(C1181,pcon!C:C,pcon!L:L,"")</f>
        <v/>
      </c>
      <c r="R1181" s="98">
        <f>(Q1181 / 80) * (O1181 * 100)</f>
        <v/>
      </c>
      <c r="S1181" s="31" t="n"/>
      <c r="T1181" s="31" t="n"/>
      <c r="U1181" s="33">
        <f>IF(N1181="","",R1181 * N1181)</f>
        <v/>
      </c>
      <c r="V1181" s="4" t="n"/>
      <c r="W1181" s="33">
        <f>IF(S1181&amp;U1181="","",U1181 * S1181)</f>
        <v/>
      </c>
      <c r="X1181" s="33">
        <f>IF(W1181="","",U1181 + W1181)</f>
        <v/>
      </c>
      <c r="Y1181" s="33">
        <f>IF(T1181="","",U1181 * T1181)</f>
        <v/>
      </c>
      <c r="Z1181" s="34">
        <f>IF(U1181="","",X1181-V1181-Y1181)</f>
        <v/>
      </c>
    </row>
    <row r="1182">
      <c r="A1182" s="25" t="n">
        <v>1178</v>
      </c>
      <c r="B1182" s="26">
        <f>_xlfn.XLOOKUP(C1182,purchase!C:C,pcon!B:B,"")</f>
        <v/>
      </c>
      <c r="C1182" s="4" t="n"/>
      <c r="D1182" s="29">
        <f>_xlfn.XLOOKUP(C1182,purchase!C:C,pcon!D:D,"")</f>
        <v/>
      </c>
      <c r="E1182" s="29">
        <f>_xlfn.XLOOKUP(C1182,purchase!C:C,pcon!E:E,"")</f>
        <v/>
      </c>
      <c r="F1182" s="4" t="n"/>
      <c r="G1182" s="27" t="n"/>
      <c r="H1182" s="28" t="n"/>
      <c r="I1182" s="4" t="n"/>
      <c r="J1182" s="4" t="n"/>
      <c r="K1182" s="4" t="n"/>
      <c r="L1182" s="30">
        <f>IF(J1182="","",J1182-K1182)</f>
        <v/>
      </c>
      <c r="M1182" s="4" t="n"/>
      <c r="N1182" s="30">
        <f>IF(L1182="","",L1182-M1182)</f>
        <v/>
      </c>
      <c r="O1182" s="31" t="n"/>
      <c r="P1182" s="32">
        <f>IF(O1182="","",N1182 * O1182)</f>
        <v/>
      </c>
      <c r="Q1182" s="10">
        <f>_xlfn.XLOOKUP(C1182,pcon!C:C,pcon!L:L,"")</f>
        <v/>
      </c>
      <c r="R1182" s="98">
        <f>(Q1182 / 80) * (O1182 * 100)</f>
        <v/>
      </c>
      <c r="S1182" s="31" t="n"/>
      <c r="T1182" s="31" t="n"/>
      <c r="U1182" s="33">
        <f>IF(N1182="","",R1182 * N1182)</f>
        <v/>
      </c>
      <c r="V1182" s="4" t="n"/>
      <c r="W1182" s="33">
        <f>IF(S1182&amp;U1182="","",U1182 * S1182)</f>
        <v/>
      </c>
      <c r="X1182" s="33">
        <f>IF(W1182="","",U1182 + W1182)</f>
        <v/>
      </c>
      <c r="Y1182" s="33">
        <f>IF(T1182="","",U1182 * T1182)</f>
        <v/>
      </c>
      <c r="Z1182" s="34">
        <f>IF(U1182="","",X1182-V1182-Y1182)</f>
        <v/>
      </c>
    </row>
    <row r="1183">
      <c r="A1183" s="25" t="n">
        <v>1179</v>
      </c>
      <c r="B1183" s="26">
        <f>_xlfn.XLOOKUP(C1183,purchase!C:C,pcon!B:B,"")</f>
        <v/>
      </c>
      <c r="C1183" s="4" t="n"/>
      <c r="D1183" s="29">
        <f>_xlfn.XLOOKUP(C1183,purchase!C:C,pcon!D:D,"")</f>
        <v/>
      </c>
      <c r="E1183" s="29">
        <f>_xlfn.XLOOKUP(C1183,purchase!C:C,pcon!E:E,"")</f>
        <v/>
      </c>
      <c r="F1183" s="4" t="n"/>
      <c r="G1183" s="27" t="n"/>
      <c r="H1183" s="28" t="n"/>
      <c r="I1183" s="4" t="n"/>
      <c r="J1183" s="4" t="n"/>
      <c r="K1183" s="4" t="n"/>
      <c r="L1183" s="30">
        <f>IF(J1183="","",J1183-K1183)</f>
        <v/>
      </c>
      <c r="M1183" s="4" t="n"/>
      <c r="N1183" s="30">
        <f>IF(L1183="","",L1183-M1183)</f>
        <v/>
      </c>
      <c r="O1183" s="31" t="n"/>
      <c r="P1183" s="32">
        <f>IF(O1183="","",N1183 * O1183)</f>
        <v/>
      </c>
      <c r="Q1183" s="10">
        <f>_xlfn.XLOOKUP(C1183,pcon!C:C,pcon!L:L,"")</f>
        <v/>
      </c>
      <c r="R1183" s="98">
        <f>(Q1183 / 80) * (O1183 * 100)</f>
        <v/>
      </c>
      <c r="S1183" s="31" t="n"/>
      <c r="T1183" s="31" t="n"/>
      <c r="U1183" s="33">
        <f>IF(N1183="","",R1183 * N1183)</f>
        <v/>
      </c>
      <c r="V1183" s="4" t="n"/>
      <c r="W1183" s="33">
        <f>IF(S1183&amp;U1183="","",U1183 * S1183)</f>
        <v/>
      </c>
      <c r="X1183" s="33">
        <f>IF(W1183="","",U1183 + W1183)</f>
        <v/>
      </c>
      <c r="Y1183" s="33">
        <f>IF(T1183="","",U1183 * T1183)</f>
        <v/>
      </c>
      <c r="Z1183" s="34">
        <f>IF(U1183="","",X1183-V1183-Y1183)</f>
        <v/>
      </c>
    </row>
    <row r="1184">
      <c r="A1184" s="25" t="n">
        <v>1180</v>
      </c>
      <c r="B1184" s="26">
        <f>_xlfn.XLOOKUP(C1184,purchase!C:C,pcon!B:B,"")</f>
        <v/>
      </c>
      <c r="C1184" s="4" t="n"/>
      <c r="D1184" s="29">
        <f>_xlfn.XLOOKUP(C1184,purchase!C:C,pcon!D:D,"")</f>
        <v/>
      </c>
      <c r="E1184" s="29">
        <f>_xlfn.XLOOKUP(C1184,purchase!C:C,pcon!E:E,"")</f>
        <v/>
      </c>
      <c r="F1184" s="4" t="n"/>
      <c r="G1184" s="27" t="n"/>
      <c r="H1184" s="28" t="n"/>
      <c r="I1184" s="4" t="n"/>
      <c r="J1184" s="4" t="n"/>
      <c r="K1184" s="4" t="n"/>
      <c r="L1184" s="30">
        <f>IF(J1184="","",J1184-K1184)</f>
        <v/>
      </c>
      <c r="M1184" s="4" t="n"/>
      <c r="N1184" s="30">
        <f>IF(L1184="","",L1184-M1184)</f>
        <v/>
      </c>
      <c r="O1184" s="31" t="n"/>
      <c r="P1184" s="32">
        <f>IF(O1184="","",N1184 * O1184)</f>
        <v/>
      </c>
      <c r="Q1184" s="10">
        <f>_xlfn.XLOOKUP(C1184,pcon!C:C,pcon!L:L,"")</f>
        <v/>
      </c>
      <c r="R1184" s="98">
        <f>(Q1184 / 80) * (O1184 * 100)</f>
        <v/>
      </c>
      <c r="S1184" s="31" t="n"/>
      <c r="T1184" s="31" t="n"/>
      <c r="U1184" s="33">
        <f>IF(N1184="","",R1184 * N1184)</f>
        <v/>
      </c>
      <c r="V1184" s="4" t="n"/>
      <c r="W1184" s="33">
        <f>IF(S1184&amp;U1184="","",U1184 * S1184)</f>
        <v/>
      </c>
      <c r="X1184" s="33">
        <f>IF(W1184="","",U1184 + W1184)</f>
        <v/>
      </c>
      <c r="Y1184" s="33">
        <f>IF(T1184="","",U1184 * T1184)</f>
        <v/>
      </c>
      <c r="Z1184" s="34">
        <f>IF(U1184="","",X1184-V1184-Y1184)</f>
        <v/>
      </c>
    </row>
    <row r="1185">
      <c r="A1185" s="25" t="n">
        <v>1181</v>
      </c>
      <c r="B1185" s="26">
        <f>_xlfn.XLOOKUP(C1185,purchase!C:C,pcon!B:B,"")</f>
        <v/>
      </c>
      <c r="C1185" s="4" t="n"/>
      <c r="D1185" s="29">
        <f>_xlfn.XLOOKUP(C1185,purchase!C:C,pcon!D:D,"")</f>
        <v/>
      </c>
      <c r="E1185" s="29">
        <f>_xlfn.XLOOKUP(C1185,purchase!C:C,pcon!E:E,"")</f>
        <v/>
      </c>
      <c r="F1185" s="4" t="n"/>
      <c r="G1185" s="27" t="n"/>
      <c r="H1185" s="28" t="n"/>
      <c r="I1185" s="4" t="n"/>
      <c r="J1185" s="4" t="n"/>
      <c r="K1185" s="4" t="n"/>
      <c r="L1185" s="30">
        <f>IF(J1185="","",J1185-K1185)</f>
        <v/>
      </c>
      <c r="M1185" s="4" t="n"/>
      <c r="N1185" s="30">
        <f>IF(L1185="","",L1185-M1185)</f>
        <v/>
      </c>
      <c r="O1185" s="31" t="n"/>
      <c r="P1185" s="32">
        <f>IF(O1185="","",N1185 * O1185)</f>
        <v/>
      </c>
      <c r="Q1185" s="10">
        <f>_xlfn.XLOOKUP(C1185,pcon!C:C,pcon!L:L,"")</f>
        <v/>
      </c>
      <c r="R1185" s="98">
        <f>(Q1185 / 80) * (O1185 * 100)</f>
        <v/>
      </c>
      <c r="S1185" s="31" t="n"/>
      <c r="T1185" s="31" t="n"/>
      <c r="U1185" s="33">
        <f>IF(N1185="","",R1185 * N1185)</f>
        <v/>
      </c>
      <c r="V1185" s="4" t="n"/>
      <c r="W1185" s="33">
        <f>IF(S1185&amp;U1185="","",U1185 * S1185)</f>
        <v/>
      </c>
      <c r="X1185" s="33">
        <f>IF(W1185="","",U1185 + W1185)</f>
        <v/>
      </c>
      <c r="Y1185" s="33">
        <f>IF(T1185="","",U1185 * T1185)</f>
        <v/>
      </c>
      <c r="Z1185" s="34">
        <f>IF(U1185="","",X1185-V1185-Y1185)</f>
        <v/>
      </c>
    </row>
    <row r="1186">
      <c r="A1186" s="25" t="n">
        <v>1182</v>
      </c>
      <c r="B1186" s="26">
        <f>_xlfn.XLOOKUP(C1186,purchase!C:C,pcon!B:B,"")</f>
        <v/>
      </c>
      <c r="C1186" s="4" t="n"/>
      <c r="D1186" s="29">
        <f>_xlfn.XLOOKUP(C1186,purchase!C:C,pcon!D:D,"")</f>
        <v/>
      </c>
      <c r="E1186" s="29">
        <f>_xlfn.XLOOKUP(C1186,purchase!C:C,pcon!E:E,"")</f>
        <v/>
      </c>
      <c r="F1186" s="4" t="n"/>
      <c r="G1186" s="27" t="n"/>
      <c r="H1186" s="28" t="n"/>
      <c r="I1186" s="4" t="n"/>
      <c r="J1186" s="4" t="n"/>
      <c r="K1186" s="4" t="n"/>
      <c r="L1186" s="30">
        <f>IF(J1186="","",J1186-K1186)</f>
        <v/>
      </c>
      <c r="M1186" s="4" t="n"/>
      <c r="N1186" s="30">
        <f>IF(L1186="","",L1186-M1186)</f>
        <v/>
      </c>
      <c r="O1186" s="31" t="n"/>
      <c r="P1186" s="32">
        <f>IF(O1186="","",N1186 * O1186)</f>
        <v/>
      </c>
      <c r="Q1186" s="10">
        <f>_xlfn.XLOOKUP(C1186,pcon!C:C,pcon!L:L,"")</f>
        <v/>
      </c>
      <c r="R1186" s="98">
        <f>(Q1186 / 80) * (O1186 * 100)</f>
        <v/>
      </c>
      <c r="S1186" s="31" t="n"/>
      <c r="T1186" s="31" t="n"/>
      <c r="U1186" s="33">
        <f>IF(N1186="","",R1186 * N1186)</f>
        <v/>
      </c>
      <c r="V1186" s="4" t="n"/>
      <c r="W1186" s="33">
        <f>IF(S1186&amp;U1186="","",U1186 * S1186)</f>
        <v/>
      </c>
      <c r="X1186" s="33">
        <f>IF(W1186="","",U1186 + W1186)</f>
        <v/>
      </c>
      <c r="Y1186" s="33">
        <f>IF(T1186="","",U1186 * T1186)</f>
        <v/>
      </c>
      <c r="Z1186" s="34">
        <f>IF(U1186="","",X1186-V1186-Y1186)</f>
        <v/>
      </c>
    </row>
    <row r="1187">
      <c r="A1187" s="25" t="n">
        <v>1183</v>
      </c>
      <c r="B1187" s="26">
        <f>_xlfn.XLOOKUP(C1187,purchase!C:C,pcon!B:B,"")</f>
        <v/>
      </c>
      <c r="C1187" s="4" t="n"/>
      <c r="D1187" s="29">
        <f>_xlfn.XLOOKUP(C1187,purchase!C:C,pcon!D:D,"")</f>
        <v/>
      </c>
      <c r="E1187" s="29">
        <f>_xlfn.XLOOKUP(C1187,purchase!C:C,pcon!E:E,"")</f>
        <v/>
      </c>
      <c r="F1187" s="4" t="n"/>
      <c r="G1187" s="27" t="n"/>
      <c r="H1187" s="28" t="n"/>
      <c r="I1187" s="4" t="n"/>
      <c r="J1187" s="4" t="n"/>
      <c r="K1187" s="4" t="n"/>
      <c r="L1187" s="30">
        <f>IF(J1187="","",J1187-K1187)</f>
        <v/>
      </c>
      <c r="M1187" s="4" t="n"/>
      <c r="N1187" s="30">
        <f>IF(L1187="","",L1187-M1187)</f>
        <v/>
      </c>
      <c r="O1187" s="31" t="n"/>
      <c r="P1187" s="32">
        <f>IF(O1187="","",N1187 * O1187)</f>
        <v/>
      </c>
      <c r="Q1187" s="10">
        <f>_xlfn.XLOOKUP(C1187,pcon!C:C,pcon!L:L,"")</f>
        <v/>
      </c>
      <c r="R1187" s="98">
        <f>(Q1187 / 80) * (O1187 * 100)</f>
        <v/>
      </c>
      <c r="S1187" s="31" t="n"/>
      <c r="T1187" s="31" t="n"/>
      <c r="U1187" s="33">
        <f>IF(N1187="","",R1187 * N1187)</f>
        <v/>
      </c>
      <c r="V1187" s="4" t="n"/>
      <c r="W1187" s="33">
        <f>IF(S1187&amp;U1187="","",U1187 * S1187)</f>
        <v/>
      </c>
      <c r="X1187" s="33">
        <f>IF(W1187="","",U1187 + W1187)</f>
        <v/>
      </c>
      <c r="Y1187" s="33">
        <f>IF(T1187="","",U1187 * T1187)</f>
        <v/>
      </c>
      <c r="Z1187" s="34">
        <f>IF(U1187="","",X1187-V1187-Y1187)</f>
        <v/>
      </c>
    </row>
    <row r="1188">
      <c r="A1188" s="25" t="n">
        <v>1184</v>
      </c>
      <c r="B1188" s="26">
        <f>_xlfn.XLOOKUP(C1188,purchase!C:C,pcon!B:B,"")</f>
        <v/>
      </c>
      <c r="C1188" s="4" t="n"/>
      <c r="D1188" s="29">
        <f>_xlfn.XLOOKUP(C1188,purchase!C:C,pcon!D:D,"")</f>
        <v/>
      </c>
      <c r="E1188" s="29">
        <f>_xlfn.XLOOKUP(C1188,purchase!C:C,pcon!E:E,"")</f>
        <v/>
      </c>
      <c r="F1188" s="4" t="n"/>
      <c r="G1188" s="27" t="n"/>
      <c r="H1188" s="28" t="n"/>
      <c r="I1188" s="4" t="n"/>
      <c r="J1188" s="4" t="n"/>
      <c r="K1188" s="4" t="n"/>
      <c r="L1188" s="30">
        <f>IF(J1188="","",J1188-K1188)</f>
        <v/>
      </c>
      <c r="M1188" s="4" t="n"/>
      <c r="N1188" s="30">
        <f>IF(L1188="","",L1188-M1188)</f>
        <v/>
      </c>
      <c r="O1188" s="31" t="n"/>
      <c r="P1188" s="32">
        <f>IF(O1188="","",N1188 * O1188)</f>
        <v/>
      </c>
      <c r="Q1188" s="10">
        <f>_xlfn.XLOOKUP(C1188,pcon!C:C,pcon!L:L,"")</f>
        <v/>
      </c>
      <c r="R1188" s="98">
        <f>(Q1188 / 80) * (O1188 * 100)</f>
        <v/>
      </c>
      <c r="S1188" s="31" t="n"/>
      <c r="T1188" s="31" t="n"/>
      <c r="U1188" s="33">
        <f>IF(N1188="","",R1188 * N1188)</f>
        <v/>
      </c>
      <c r="V1188" s="4" t="n"/>
      <c r="W1188" s="33">
        <f>IF(S1188&amp;U1188="","",U1188 * S1188)</f>
        <v/>
      </c>
      <c r="X1188" s="33">
        <f>IF(W1188="","",U1188 + W1188)</f>
        <v/>
      </c>
      <c r="Y1188" s="33">
        <f>IF(T1188="","",U1188 * T1188)</f>
        <v/>
      </c>
      <c r="Z1188" s="34">
        <f>IF(U1188="","",X1188-V1188-Y1188)</f>
        <v/>
      </c>
    </row>
    <row r="1189">
      <c r="A1189" s="25" t="n">
        <v>1185</v>
      </c>
      <c r="B1189" s="26">
        <f>_xlfn.XLOOKUP(C1189,purchase!C:C,pcon!B:B,"")</f>
        <v/>
      </c>
      <c r="C1189" s="4" t="n"/>
      <c r="D1189" s="29">
        <f>_xlfn.XLOOKUP(C1189,purchase!C:C,pcon!D:D,"")</f>
        <v/>
      </c>
      <c r="E1189" s="29">
        <f>_xlfn.XLOOKUP(C1189,purchase!C:C,pcon!E:E,"")</f>
        <v/>
      </c>
      <c r="F1189" s="4" t="n"/>
      <c r="G1189" s="27" t="n"/>
      <c r="H1189" s="28" t="n"/>
      <c r="I1189" s="4" t="n"/>
      <c r="J1189" s="4" t="n"/>
      <c r="K1189" s="4" t="n"/>
      <c r="L1189" s="30">
        <f>IF(J1189="","",J1189-K1189)</f>
        <v/>
      </c>
      <c r="M1189" s="4" t="n"/>
      <c r="N1189" s="30">
        <f>IF(L1189="","",L1189-M1189)</f>
        <v/>
      </c>
      <c r="O1189" s="31" t="n"/>
      <c r="P1189" s="32">
        <f>IF(O1189="","",N1189 * O1189)</f>
        <v/>
      </c>
      <c r="Q1189" s="10">
        <f>_xlfn.XLOOKUP(C1189,pcon!C:C,pcon!L:L,"")</f>
        <v/>
      </c>
      <c r="R1189" s="98">
        <f>(Q1189 / 80) * (O1189 * 100)</f>
        <v/>
      </c>
      <c r="S1189" s="31" t="n"/>
      <c r="T1189" s="31" t="n"/>
      <c r="U1189" s="33">
        <f>IF(N1189="","",R1189 * N1189)</f>
        <v/>
      </c>
      <c r="V1189" s="4" t="n"/>
      <c r="W1189" s="33">
        <f>IF(S1189&amp;U1189="","",U1189 * S1189)</f>
        <v/>
      </c>
      <c r="X1189" s="33">
        <f>IF(W1189="","",U1189 + W1189)</f>
        <v/>
      </c>
      <c r="Y1189" s="33">
        <f>IF(T1189="","",U1189 * T1189)</f>
        <v/>
      </c>
      <c r="Z1189" s="34">
        <f>IF(U1189="","",X1189-V1189-Y1189)</f>
        <v/>
      </c>
    </row>
    <row r="1190">
      <c r="A1190" s="25" t="n">
        <v>1186</v>
      </c>
      <c r="B1190" s="26">
        <f>_xlfn.XLOOKUP(C1190,purchase!C:C,pcon!B:B,"")</f>
        <v/>
      </c>
      <c r="C1190" s="4" t="n"/>
      <c r="D1190" s="29">
        <f>_xlfn.XLOOKUP(C1190,purchase!C:C,pcon!D:D,"")</f>
        <v/>
      </c>
      <c r="E1190" s="29">
        <f>_xlfn.XLOOKUP(C1190,purchase!C:C,pcon!E:E,"")</f>
        <v/>
      </c>
      <c r="F1190" s="4" t="n"/>
      <c r="G1190" s="27" t="n"/>
      <c r="H1190" s="28" t="n"/>
      <c r="I1190" s="4" t="n"/>
      <c r="J1190" s="4" t="n"/>
      <c r="K1190" s="4" t="n"/>
      <c r="L1190" s="30">
        <f>IF(J1190="","",J1190-K1190)</f>
        <v/>
      </c>
      <c r="M1190" s="4" t="n"/>
      <c r="N1190" s="30">
        <f>IF(L1190="","",L1190-M1190)</f>
        <v/>
      </c>
      <c r="O1190" s="31" t="n"/>
      <c r="P1190" s="32">
        <f>IF(O1190="","",N1190 * O1190)</f>
        <v/>
      </c>
      <c r="Q1190" s="10">
        <f>_xlfn.XLOOKUP(C1190,pcon!C:C,pcon!L:L,"")</f>
        <v/>
      </c>
      <c r="R1190" s="98">
        <f>(Q1190 / 80) * (O1190 * 100)</f>
        <v/>
      </c>
      <c r="S1190" s="31" t="n"/>
      <c r="T1190" s="31" t="n"/>
      <c r="U1190" s="33">
        <f>IF(N1190="","",R1190 * N1190)</f>
        <v/>
      </c>
      <c r="V1190" s="4" t="n"/>
      <c r="W1190" s="33">
        <f>IF(S1190&amp;U1190="","",U1190 * S1190)</f>
        <v/>
      </c>
      <c r="X1190" s="33">
        <f>IF(W1190="","",U1190 + W1190)</f>
        <v/>
      </c>
      <c r="Y1190" s="33">
        <f>IF(T1190="","",U1190 * T1190)</f>
        <v/>
      </c>
      <c r="Z1190" s="34">
        <f>IF(U1190="","",X1190-V1190-Y1190)</f>
        <v/>
      </c>
    </row>
    <row r="1191">
      <c r="A1191" s="25" t="n">
        <v>1187</v>
      </c>
      <c r="B1191" s="26">
        <f>_xlfn.XLOOKUP(C1191,purchase!C:C,pcon!B:B,"")</f>
        <v/>
      </c>
      <c r="C1191" s="4" t="n"/>
      <c r="D1191" s="29">
        <f>_xlfn.XLOOKUP(C1191,purchase!C:C,pcon!D:D,"")</f>
        <v/>
      </c>
      <c r="E1191" s="29">
        <f>_xlfn.XLOOKUP(C1191,purchase!C:C,pcon!E:E,"")</f>
        <v/>
      </c>
      <c r="F1191" s="4" t="n"/>
      <c r="G1191" s="27" t="n"/>
      <c r="H1191" s="28" t="n"/>
      <c r="I1191" s="4" t="n"/>
      <c r="J1191" s="4" t="n"/>
      <c r="K1191" s="4" t="n"/>
      <c r="L1191" s="30">
        <f>IF(J1191="","",J1191-K1191)</f>
        <v/>
      </c>
      <c r="M1191" s="4" t="n"/>
      <c r="N1191" s="30">
        <f>IF(L1191="","",L1191-M1191)</f>
        <v/>
      </c>
      <c r="O1191" s="31" t="n"/>
      <c r="P1191" s="32">
        <f>IF(O1191="","",N1191 * O1191)</f>
        <v/>
      </c>
      <c r="Q1191" s="10">
        <f>_xlfn.XLOOKUP(C1191,pcon!C:C,pcon!L:L,"")</f>
        <v/>
      </c>
      <c r="R1191" s="98">
        <f>(Q1191 / 80) * (O1191 * 100)</f>
        <v/>
      </c>
      <c r="S1191" s="31" t="n"/>
      <c r="T1191" s="31" t="n"/>
      <c r="U1191" s="33">
        <f>IF(N1191="","",R1191 * N1191)</f>
        <v/>
      </c>
      <c r="V1191" s="4" t="n"/>
      <c r="W1191" s="33">
        <f>IF(S1191&amp;U1191="","",U1191 * S1191)</f>
        <v/>
      </c>
      <c r="X1191" s="33">
        <f>IF(W1191="","",U1191 + W1191)</f>
        <v/>
      </c>
      <c r="Y1191" s="33">
        <f>IF(T1191="","",U1191 * T1191)</f>
        <v/>
      </c>
      <c r="Z1191" s="34">
        <f>IF(U1191="","",X1191-V1191-Y1191)</f>
        <v/>
      </c>
    </row>
    <row r="1192">
      <c r="A1192" s="25" t="n">
        <v>1188</v>
      </c>
      <c r="B1192" s="26">
        <f>_xlfn.XLOOKUP(C1192,purchase!C:C,pcon!B:B,"")</f>
        <v/>
      </c>
      <c r="C1192" s="4" t="n"/>
      <c r="D1192" s="29">
        <f>_xlfn.XLOOKUP(C1192,purchase!C:C,pcon!D:D,"")</f>
        <v/>
      </c>
      <c r="E1192" s="29">
        <f>_xlfn.XLOOKUP(C1192,purchase!C:C,pcon!E:E,"")</f>
        <v/>
      </c>
      <c r="F1192" s="4" t="n"/>
      <c r="G1192" s="27" t="n"/>
      <c r="H1192" s="28" t="n"/>
      <c r="I1192" s="4" t="n"/>
      <c r="J1192" s="4" t="n"/>
      <c r="K1192" s="4" t="n"/>
      <c r="L1192" s="30">
        <f>IF(J1192="","",J1192-K1192)</f>
        <v/>
      </c>
      <c r="M1192" s="4" t="n"/>
      <c r="N1192" s="30">
        <f>IF(L1192="","",L1192-M1192)</f>
        <v/>
      </c>
      <c r="O1192" s="31" t="n"/>
      <c r="P1192" s="32">
        <f>IF(O1192="","",N1192 * O1192)</f>
        <v/>
      </c>
      <c r="Q1192" s="10">
        <f>_xlfn.XLOOKUP(C1192,pcon!C:C,pcon!L:L,"")</f>
        <v/>
      </c>
      <c r="R1192" s="98">
        <f>(Q1192 / 80) * (O1192 * 100)</f>
        <v/>
      </c>
      <c r="S1192" s="31" t="n"/>
      <c r="T1192" s="31" t="n"/>
      <c r="U1192" s="33">
        <f>IF(N1192="","",R1192 * N1192)</f>
        <v/>
      </c>
      <c r="V1192" s="4" t="n"/>
      <c r="W1192" s="33">
        <f>IF(S1192&amp;U1192="","",U1192 * S1192)</f>
        <v/>
      </c>
      <c r="X1192" s="33">
        <f>IF(W1192="","",U1192 + W1192)</f>
        <v/>
      </c>
      <c r="Y1192" s="33">
        <f>IF(T1192="","",U1192 * T1192)</f>
        <v/>
      </c>
      <c r="Z1192" s="34">
        <f>IF(U1192="","",X1192-V1192-Y1192)</f>
        <v/>
      </c>
    </row>
    <row r="1193">
      <c r="A1193" s="25" t="n">
        <v>1189</v>
      </c>
      <c r="B1193" s="26">
        <f>_xlfn.XLOOKUP(C1193,purchase!C:C,pcon!B:B,"")</f>
        <v/>
      </c>
      <c r="C1193" s="4" t="n"/>
      <c r="D1193" s="29">
        <f>_xlfn.XLOOKUP(C1193,purchase!C:C,pcon!D:D,"")</f>
        <v/>
      </c>
      <c r="E1193" s="29">
        <f>_xlfn.XLOOKUP(C1193,purchase!C:C,pcon!E:E,"")</f>
        <v/>
      </c>
      <c r="F1193" s="4" t="n"/>
      <c r="G1193" s="27" t="n"/>
      <c r="H1193" s="28" t="n"/>
      <c r="I1193" s="4" t="n"/>
      <c r="J1193" s="4" t="n"/>
      <c r="K1193" s="4" t="n"/>
      <c r="L1193" s="30">
        <f>IF(J1193="","",J1193-K1193)</f>
        <v/>
      </c>
      <c r="M1193" s="4" t="n"/>
      <c r="N1193" s="30">
        <f>IF(L1193="","",L1193-M1193)</f>
        <v/>
      </c>
      <c r="O1193" s="31" t="n"/>
      <c r="P1193" s="32">
        <f>IF(O1193="","",N1193 * O1193)</f>
        <v/>
      </c>
      <c r="Q1193" s="10">
        <f>_xlfn.XLOOKUP(C1193,pcon!C:C,pcon!L:L,"")</f>
        <v/>
      </c>
      <c r="R1193" s="98">
        <f>(Q1193 / 80) * (O1193 * 100)</f>
        <v/>
      </c>
      <c r="S1193" s="31" t="n"/>
      <c r="T1193" s="31" t="n"/>
      <c r="U1193" s="33">
        <f>IF(N1193="","",R1193 * N1193)</f>
        <v/>
      </c>
      <c r="V1193" s="4" t="n"/>
      <c r="W1193" s="33">
        <f>IF(S1193&amp;U1193="","",U1193 * S1193)</f>
        <v/>
      </c>
      <c r="X1193" s="33">
        <f>IF(W1193="","",U1193 + W1193)</f>
        <v/>
      </c>
      <c r="Y1193" s="33">
        <f>IF(T1193="","",U1193 * T1193)</f>
        <v/>
      </c>
      <c r="Z1193" s="34">
        <f>IF(U1193="","",X1193-V1193-Y1193)</f>
        <v/>
      </c>
    </row>
    <row r="1194">
      <c r="A1194" s="25" t="n">
        <v>1190</v>
      </c>
      <c r="B1194" s="26">
        <f>_xlfn.XLOOKUP(C1194,purchase!C:C,pcon!B:B,"")</f>
        <v/>
      </c>
      <c r="C1194" s="4" t="n"/>
      <c r="D1194" s="29">
        <f>_xlfn.XLOOKUP(C1194,purchase!C:C,pcon!D:D,"")</f>
        <v/>
      </c>
      <c r="E1194" s="29">
        <f>_xlfn.XLOOKUP(C1194,purchase!C:C,pcon!E:E,"")</f>
        <v/>
      </c>
      <c r="F1194" s="4" t="n"/>
      <c r="G1194" s="27" t="n"/>
      <c r="H1194" s="28" t="n"/>
      <c r="I1194" s="4" t="n"/>
      <c r="J1194" s="4" t="n"/>
      <c r="K1194" s="4" t="n"/>
      <c r="L1194" s="30">
        <f>IF(J1194="","",J1194-K1194)</f>
        <v/>
      </c>
      <c r="M1194" s="4" t="n"/>
      <c r="N1194" s="30">
        <f>IF(L1194="","",L1194-M1194)</f>
        <v/>
      </c>
      <c r="O1194" s="31" t="n"/>
      <c r="P1194" s="32">
        <f>IF(O1194="","",N1194 * O1194)</f>
        <v/>
      </c>
      <c r="Q1194" s="10">
        <f>_xlfn.XLOOKUP(C1194,pcon!C:C,pcon!L:L,"")</f>
        <v/>
      </c>
      <c r="R1194" s="98">
        <f>(Q1194 / 80) * (O1194 * 100)</f>
        <v/>
      </c>
      <c r="S1194" s="31" t="n"/>
      <c r="T1194" s="31" t="n"/>
      <c r="U1194" s="33">
        <f>IF(N1194="","",R1194 * N1194)</f>
        <v/>
      </c>
      <c r="V1194" s="4" t="n"/>
      <c r="W1194" s="33">
        <f>IF(S1194&amp;U1194="","",U1194 * S1194)</f>
        <v/>
      </c>
      <c r="X1194" s="33">
        <f>IF(W1194="","",U1194 + W1194)</f>
        <v/>
      </c>
      <c r="Y1194" s="33">
        <f>IF(T1194="","",U1194 * T1194)</f>
        <v/>
      </c>
      <c r="Z1194" s="34">
        <f>IF(U1194="","",X1194-V1194-Y1194)</f>
        <v/>
      </c>
    </row>
    <row r="1195">
      <c r="A1195" s="25" t="n">
        <v>1191</v>
      </c>
      <c r="B1195" s="26">
        <f>_xlfn.XLOOKUP(C1195,purchase!C:C,pcon!B:B,"")</f>
        <v/>
      </c>
      <c r="C1195" s="4" t="n"/>
      <c r="D1195" s="29">
        <f>_xlfn.XLOOKUP(C1195,purchase!C:C,pcon!D:D,"")</f>
        <v/>
      </c>
      <c r="E1195" s="29">
        <f>_xlfn.XLOOKUP(C1195,purchase!C:C,pcon!E:E,"")</f>
        <v/>
      </c>
      <c r="F1195" s="4" t="n"/>
      <c r="G1195" s="27" t="n"/>
      <c r="H1195" s="28" t="n"/>
      <c r="I1195" s="4" t="n"/>
      <c r="J1195" s="4" t="n"/>
      <c r="K1195" s="4" t="n"/>
      <c r="L1195" s="30">
        <f>IF(J1195="","",J1195-K1195)</f>
        <v/>
      </c>
      <c r="M1195" s="4" t="n"/>
      <c r="N1195" s="30">
        <f>IF(L1195="","",L1195-M1195)</f>
        <v/>
      </c>
      <c r="O1195" s="31" t="n"/>
      <c r="P1195" s="32">
        <f>IF(O1195="","",N1195 * O1195)</f>
        <v/>
      </c>
      <c r="Q1195" s="10">
        <f>_xlfn.XLOOKUP(C1195,pcon!C:C,pcon!L:L,"")</f>
        <v/>
      </c>
      <c r="R1195" s="98">
        <f>(Q1195 / 80) * (O1195 * 100)</f>
        <v/>
      </c>
      <c r="S1195" s="31" t="n"/>
      <c r="T1195" s="31" t="n"/>
      <c r="U1195" s="33">
        <f>IF(N1195="","",R1195 * N1195)</f>
        <v/>
      </c>
      <c r="V1195" s="4" t="n"/>
      <c r="W1195" s="33">
        <f>IF(S1195&amp;U1195="","",U1195 * S1195)</f>
        <v/>
      </c>
      <c r="X1195" s="33">
        <f>IF(W1195="","",U1195 + W1195)</f>
        <v/>
      </c>
      <c r="Y1195" s="33">
        <f>IF(T1195="","",U1195 * T1195)</f>
        <v/>
      </c>
      <c r="Z1195" s="34">
        <f>IF(U1195="","",X1195-V1195-Y1195)</f>
        <v/>
      </c>
    </row>
    <row r="1196">
      <c r="A1196" s="25" t="n">
        <v>1192</v>
      </c>
      <c r="B1196" s="26">
        <f>_xlfn.XLOOKUP(C1196,purchase!C:C,pcon!B:B,"")</f>
        <v/>
      </c>
      <c r="C1196" s="4" t="n"/>
      <c r="D1196" s="29">
        <f>_xlfn.XLOOKUP(C1196,purchase!C:C,pcon!D:D,"")</f>
        <v/>
      </c>
      <c r="E1196" s="29">
        <f>_xlfn.XLOOKUP(C1196,purchase!C:C,pcon!E:E,"")</f>
        <v/>
      </c>
      <c r="F1196" s="4" t="n"/>
      <c r="G1196" s="27" t="n"/>
      <c r="H1196" s="28" t="n"/>
      <c r="I1196" s="4" t="n"/>
      <c r="J1196" s="4" t="n"/>
      <c r="K1196" s="4" t="n"/>
      <c r="L1196" s="30">
        <f>IF(J1196="","",J1196-K1196)</f>
        <v/>
      </c>
      <c r="M1196" s="4" t="n"/>
      <c r="N1196" s="30">
        <f>IF(L1196="","",L1196-M1196)</f>
        <v/>
      </c>
      <c r="O1196" s="31" t="n"/>
      <c r="P1196" s="32">
        <f>IF(O1196="","",N1196 * O1196)</f>
        <v/>
      </c>
      <c r="Q1196" s="10">
        <f>_xlfn.XLOOKUP(C1196,pcon!C:C,pcon!L:L,"")</f>
        <v/>
      </c>
      <c r="R1196" s="98">
        <f>(Q1196 / 80) * (O1196 * 100)</f>
        <v/>
      </c>
      <c r="S1196" s="31" t="n"/>
      <c r="T1196" s="31" t="n"/>
      <c r="U1196" s="33">
        <f>IF(N1196="","",R1196 * N1196)</f>
        <v/>
      </c>
      <c r="V1196" s="4" t="n"/>
      <c r="W1196" s="33">
        <f>IF(S1196&amp;U1196="","",U1196 * S1196)</f>
        <v/>
      </c>
      <c r="X1196" s="33">
        <f>IF(W1196="","",U1196 + W1196)</f>
        <v/>
      </c>
      <c r="Y1196" s="33">
        <f>IF(T1196="","",U1196 * T1196)</f>
        <v/>
      </c>
      <c r="Z1196" s="34">
        <f>IF(U1196="","",X1196-V1196-Y1196)</f>
        <v/>
      </c>
    </row>
    <row r="1197">
      <c r="A1197" s="25" t="n">
        <v>1193</v>
      </c>
      <c r="B1197" s="26">
        <f>_xlfn.XLOOKUP(C1197,purchase!C:C,pcon!B:B,"")</f>
        <v/>
      </c>
      <c r="C1197" s="4" t="n"/>
      <c r="D1197" s="29">
        <f>_xlfn.XLOOKUP(C1197,purchase!C:C,pcon!D:D,"")</f>
        <v/>
      </c>
      <c r="E1197" s="29">
        <f>_xlfn.XLOOKUP(C1197,purchase!C:C,pcon!E:E,"")</f>
        <v/>
      </c>
      <c r="F1197" s="4" t="n"/>
      <c r="G1197" s="27" t="n"/>
      <c r="H1197" s="28" t="n"/>
      <c r="I1197" s="4" t="n"/>
      <c r="J1197" s="4" t="n"/>
      <c r="K1197" s="4" t="n"/>
      <c r="L1197" s="30">
        <f>IF(J1197="","",J1197-K1197)</f>
        <v/>
      </c>
      <c r="M1197" s="4" t="n"/>
      <c r="N1197" s="30">
        <f>IF(L1197="","",L1197-M1197)</f>
        <v/>
      </c>
      <c r="O1197" s="31" t="n"/>
      <c r="P1197" s="32">
        <f>IF(O1197="","",N1197 * O1197)</f>
        <v/>
      </c>
      <c r="Q1197" s="10">
        <f>_xlfn.XLOOKUP(C1197,pcon!C:C,pcon!L:L,"")</f>
        <v/>
      </c>
      <c r="R1197" s="98">
        <f>(Q1197 / 80) * (O1197 * 100)</f>
        <v/>
      </c>
      <c r="S1197" s="31" t="n"/>
      <c r="T1197" s="31" t="n"/>
      <c r="U1197" s="33">
        <f>IF(N1197="","",R1197 * N1197)</f>
        <v/>
      </c>
      <c r="V1197" s="4" t="n"/>
      <c r="W1197" s="33">
        <f>IF(S1197&amp;U1197="","",U1197 * S1197)</f>
        <v/>
      </c>
      <c r="X1197" s="33">
        <f>IF(W1197="","",U1197 + W1197)</f>
        <v/>
      </c>
      <c r="Y1197" s="33">
        <f>IF(T1197="","",U1197 * T1197)</f>
        <v/>
      </c>
      <c r="Z1197" s="34">
        <f>IF(U1197="","",X1197-V1197-Y1197)</f>
        <v/>
      </c>
    </row>
    <row r="1198">
      <c r="A1198" s="25" t="n">
        <v>1194</v>
      </c>
      <c r="B1198" s="26">
        <f>_xlfn.XLOOKUP(C1198,purchase!C:C,pcon!B:B,"")</f>
        <v/>
      </c>
      <c r="C1198" s="4" t="n"/>
      <c r="D1198" s="29">
        <f>_xlfn.XLOOKUP(C1198,purchase!C:C,pcon!D:D,"")</f>
        <v/>
      </c>
      <c r="E1198" s="29">
        <f>_xlfn.XLOOKUP(C1198,purchase!C:C,pcon!E:E,"")</f>
        <v/>
      </c>
      <c r="F1198" s="4" t="n"/>
      <c r="G1198" s="27" t="n"/>
      <c r="H1198" s="28" t="n"/>
      <c r="I1198" s="4" t="n"/>
      <c r="J1198" s="4" t="n"/>
      <c r="K1198" s="4" t="n"/>
      <c r="L1198" s="30">
        <f>IF(J1198="","",J1198-K1198)</f>
        <v/>
      </c>
      <c r="M1198" s="4" t="n"/>
      <c r="N1198" s="30">
        <f>IF(L1198="","",L1198-M1198)</f>
        <v/>
      </c>
      <c r="O1198" s="31" t="n"/>
      <c r="P1198" s="32">
        <f>IF(O1198="","",N1198 * O1198)</f>
        <v/>
      </c>
      <c r="Q1198" s="10">
        <f>_xlfn.XLOOKUP(C1198,pcon!C:C,pcon!L:L,"")</f>
        <v/>
      </c>
      <c r="R1198" s="98">
        <f>(Q1198 / 80) * (O1198 * 100)</f>
        <v/>
      </c>
      <c r="S1198" s="31" t="n"/>
      <c r="T1198" s="31" t="n"/>
      <c r="U1198" s="33">
        <f>IF(N1198="","",R1198 * N1198)</f>
        <v/>
      </c>
      <c r="V1198" s="4" t="n"/>
      <c r="W1198" s="33">
        <f>IF(S1198&amp;U1198="","",U1198 * S1198)</f>
        <v/>
      </c>
      <c r="X1198" s="33">
        <f>IF(W1198="","",U1198 + W1198)</f>
        <v/>
      </c>
      <c r="Y1198" s="33">
        <f>IF(T1198="","",U1198 * T1198)</f>
        <v/>
      </c>
      <c r="Z1198" s="34">
        <f>IF(U1198="","",X1198-V1198-Y1198)</f>
        <v/>
      </c>
    </row>
    <row r="1199">
      <c r="A1199" s="25" t="n">
        <v>1195</v>
      </c>
      <c r="B1199" s="26">
        <f>_xlfn.XLOOKUP(C1199,purchase!C:C,pcon!B:B,"")</f>
        <v/>
      </c>
      <c r="C1199" s="4" t="n"/>
      <c r="D1199" s="29">
        <f>_xlfn.XLOOKUP(C1199,purchase!C:C,pcon!D:D,"")</f>
        <v/>
      </c>
      <c r="E1199" s="29">
        <f>_xlfn.XLOOKUP(C1199,purchase!C:C,pcon!E:E,"")</f>
        <v/>
      </c>
      <c r="F1199" s="4" t="n"/>
      <c r="G1199" s="27" t="n"/>
      <c r="H1199" s="28" t="n"/>
      <c r="I1199" s="4" t="n"/>
      <c r="J1199" s="4" t="n"/>
      <c r="K1199" s="4" t="n"/>
      <c r="L1199" s="30">
        <f>IF(J1199="","",J1199-K1199)</f>
        <v/>
      </c>
      <c r="M1199" s="4" t="n"/>
      <c r="N1199" s="30">
        <f>IF(L1199="","",L1199-M1199)</f>
        <v/>
      </c>
      <c r="O1199" s="31" t="n"/>
      <c r="P1199" s="32">
        <f>IF(O1199="","",N1199 * O1199)</f>
        <v/>
      </c>
      <c r="Q1199" s="10">
        <f>_xlfn.XLOOKUP(C1199,pcon!C:C,pcon!L:L,"")</f>
        <v/>
      </c>
      <c r="R1199" s="98">
        <f>(Q1199 / 80) * (O1199 * 100)</f>
        <v/>
      </c>
      <c r="S1199" s="31" t="n"/>
      <c r="T1199" s="31" t="n"/>
      <c r="U1199" s="33">
        <f>IF(N1199="","",R1199 * N1199)</f>
        <v/>
      </c>
      <c r="V1199" s="4" t="n"/>
      <c r="W1199" s="33">
        <f>IF(S1199&amp;U1199="","",U1199 * S1199)</f>
        <v/>
      </c>
      <c r="X1199" s="33">
        <f>IF(W1199="","",U1199 + W1199)</f>
        <v/>
      </c>
      <c r="Y1199" s="33">
        <f>IF(T1199="","",U1199 * T1199)</f>
        <v/>
      </c>
      <c r="Z1199" s="34">
        <f>IF(U1199="","",X1199-V1199-Y1199)</f>
        <v/>
      </c>
    </row>
    <row r="1200">
      <c r="A1200" s="25" t="n">
        <v>1196</v>
      </c>
      <c r="B1200" s="26">
        <f>_xlfn.XLOOKUP(C1200,purchase!C:C,pcon!B:B,"")</f>
        <v/>
      </c>
      <c r="C1200" s="4" t="n"/>
      <c r="D1200" s="29">
        <f>_xlfn.XLOOKUP(C1200,purchase!C:C,pcon!D:D,"")</f>
        <v/>
      </c>
      <c r="E1200" s="29">
        <f>_xlfn.XLOOKUP(C1200,purchase!C:C,pcon!E:E,"")</f>
        <v/>
      </c>
      <c r="F1200" s="4" t="n"/>
      <c r="G1200" s="27" t="n"/>
      <c r="H1200" s="28" t="n"/>
      <c r="I1200" s="4" t="n"/>
      <c r="J1200" s="4" t="n"/>
      <c r="K1200" s="4" t="n"/>
      <c r="L1200" s="30">
        <f>IF(J1200="","",J1200-K1200)</f>
        <v/>
      </c>
      <c r="M1200" s="4" t="n"/>
      <c r="N1200" s="30">
        <f>IF(L1200="","",L1200-M1200)</f>
        <v/>
      </c>
      <c r="O1200" s="31" t="n"/>
      <c r="P1200" s="32">
        <f>IF(O1200="","",N1200 * O1200)</f>
        <v/>
      </c>
      <c r="Q1200" s="10">
        <f>_xlfn.XLOOKUP(C1200,pcon!C:C,pcon!L:L,"")</f>
        <v/>
      </c>
      <c r="R1200" s="98">
        <f>(Q1200 / 80) * (O1200 * 100)</f>
        <v/>
      </c>
      <c r="S1200" s="31" t="n"/>
      <c r="T1200" s="31" t="n"/>
      <c r="U1200" s="33">
        <f>IF(N1200="","",R1200 * N1200)</f>
        <v/>
      </c>
      <c r="V1200" s="4" t="n"/>
      <c r="W1200" s="33">
        <f>IF(S1200&amp;U1200="","",U1200 * S1200)</f>
        <v/>
      </c>
      <c r="X1200" s="33">
        <f>IF(W1200="","",U1200 + W1200)</f>
        <v/>
      </c>
      <c r="Y1200" s="33">
        <f>IF(T1200="","",U1200 * T1200)</f>
        <v/>
      </c>
      <c r="Z1200" s="34">
        <f>IF(U1200="","",X1200-V1200-Y1200)</f>
        <v/>
      </c>
    </row>
    <row r="1201">
      <c r="A1201" s="25" t="n">
        <v>1197</v>
      </c>
      <c r="B1201" s="26">
        <f>_xlfn.XLOOKUP(C1201,purchase!C:C,pcon!B:B,"")</f>
        <v/>
      </c>
      <c r="C1201" s="4" t="n"/>
      <c r="D1201" s="29">
        <f>_xlfn.XLOOKUP(C1201,purchase!C:C,pcon!D:D,"")</f>
        <v/>
      </c>
      <c r="E1201" s="29">
        <f>_xlfn.XLOOKUP(C1201,purchase!C:C,pcon!E:E,"")</f>
        <v/>
      </c>
      <c r="F1201" s="4" t="n"/>
      <c r="G1201" s="27" t="n"/>
      <c r="H1201" s="28" t="n"/>
      <c r="I1201" s="4" t="n"/>
      <c r="J1201" s="4" t="n"/>
      <c r="K1201" s="4" t="n"/>
      <c r="L1201" s="30">
        <f>IF(J1201="","",J1201-K1201)</f>
        <v/>
      </c>
      <c r="M1201" s="4" t="n"/>
      <c r="N1201" s="30">
        <f>IF(L1201="","",L1201-M1201)</f>
        <v/>
      </c>
      <c r="O1201" s="31" t="n"/>
      <c r="P1201" s="32">
        <f>IF(O1201="","",N1201 * O1201)</f>
        <v/>
      </c>
      <c r="Q1201" s="10">
        <f>_xlfn.XLOOKUP(C1201,pcon!C:C,pcon!L:L,"")</f>
        <v/>
      </c>
      <c r="R1201" s="98">
        <f>(Q1201 / 80) * (O1201 * 100)</f>
        <v/>
      </c>
      <c r="S1201" s="31" t="n"/>
      <c r="T1201" s="31" t="n"/>
      <c r="U1201" s="33">
        <f>IF(N1201="","",R1201 * N1201)</f>
        <v/>
      </c>
      <c r="V1201" s="4" t="n"/>
      <c r="W1201" s="33">
        <f>IF(S1201&amp;U1201="","",U1201 * S1201)</f>
        <v/>
      </c>
      <c r="X1201" s="33">
        <f>IF(W1201="","",U1201 + W1201)</f>
        <v/>
      </c>
      <c r="Y1201" s="33">
        <f>IF(T1201="","",U1201 * T1201)</f>
        <v/>
      </c>
      <c r="Z1201" s="34">
        <f>IF(U1201="","",X1201-V1201-Y1201)</f>
        <v/>
      </c>
    </row>
    <row r="1202">
      <c r="A1202" s="25" t="n">
        <v>1198</v>
      </c>
      <c r="B1202" s="26">
        <f>_xlfn.XLOOKUP(C1202,purchase!C:C,pcon!B:B,"")</f>
        <v/>
      </c>
      <c r="C1202" s="4" t="n"/>
      <c r="D1202" s="29">
        <f>_xlfn.XLOOKUP(C1202,purchase!C:C,pcon!D:D,"")</f>
        <v/>
      </c>
      <c r="E1202" s="29">
        <f>_xlfn.XLOOKUP(C1202,purchase!C:C,pcon!E:E,"")</f>
        <v/>
      </c>
      <c r="F1202" s="4" t="n"/>
      <c r="G1202" s="27" t="n"/>
      <c r="H1202" s="28" t="n"/>
      <c r="I1202" s="4" t="n"/>
      <c r="J1202" s="4" t="n"/>
      <c r="K1202" s="4" t="n"/>
      <c r="L1202" s="30">
        <f>IF(J1202="","",J1202-K1202)</f>
        <v/>
      </c>
      <c r="M1202" s="4" t="n"/>
      <c r="N1202" s="30">
        <f>IF(L1202="","",L1202-M1202)</f>
        <v/>
      </c>
      <c r="O1202" s="31" t="n"/>
      <c r="P1202" s="32">
        <f>IF(O1202="","",N1202 * O1202)</f>
        <v/>
      </c>
      <c r="Q1202" s="10">
        <f>_xlfn.XLOOKUP(C1202,pcon!C:C,pcon!L:L,"")</f>
        <v/>
      </c>
      <c r="R1202" s="98">
        <f>(Q1202 / 80) * (O1202 * 100)</f>
        <v/>
      </c>
      <c r="S1202" s="31" t="n"/>
      <c r="T1202" s="31" t="n"/>
      <c r="U1202" s="33">
        <f>IF(N1202="","",R1202 * N1202)</f>
        <v/>
      </c>
      <c r="V1202" s="4" t="n"/>
      <c r="W1202" s="33">
        <f>IF(S1202&amp;U1202="","",U1202 * S1202)</f>
        <v/>
      </c>
      <c r="X1202" s="33">
        <f>IF(W1202="","",U1202 + W1202)</f>
        <v/>
      </c>
      <c r="Y1202" s="33">
        <f>IF(T1202="","",U1202 * T1202)</f>
        <v/>
      </c>
      <c r="Z1202" s="34">
        <f>IF(U1202="","",X1202-V1202-Y1202)</f>
        <v/>
      </c>
    </row>
    <row r="1203">
      <c r="A1203" s="25" t="n">
        <v>1199</v>
      </c>
      <c r="B1203" s="26">
        <f>_xlfn.XLOOKUP(C1203,purchase!C:C,pcon!B:B,"")</f>
        <v/>
      </c>
      <c r="C1203" s="4" t="n"/>
      <c r="D1203" s="29">
        <f>_xlfn.XLOOKUP(C1203,purchase!C:C,pcon!D:D,"")</f>
        <v/>
      </c>
      <c r="E1203" s="29">
        <f>_xlfn.XLOOKUP(C1203,purchase!C:C,pcon!E:E,"")</f>
        <v/>
      </c>
      <c r="F1203" s="4" t="n"/>
      <c r="G1203" s="27" t="n"/>
      <c r="H1203" s="28" t="n"/>
      <c r="I1203" s="4" t="n"/>
      <c r="J1203" s="4" t="n"/>
      <c r="K1203" s="4" t="n"/>
      <c r="L1203" s="30">
        <f>IF(J1203="","",J1203-K1203)</f>
        <v/>
      </c>
      <c r="M1203" s="4" t="n"/>
      <c r="N1203" s="30">
        <f>IF(L1203="","",L1203-M1203)</f>
        <v/>
      </c>
      <c r="O1203" s="31" t="n"/>
      <c r="P1203" s="32">
        <f>IF(O1203="","",N1203 * O1203)</f>
        <v/>
      </c>
      <c r="Q1203" s="10">
        <f>_xlfn.XLOOKUP(C1203,pcon!C:C,pcon!L:L,"")</f>
        <v/>
      </c>
      <c r="R1203" s="98">
        <f>(Q1203 / 80) * (O1203 * 100)</f>
        <v/>
      </c>
      <c r="S1203" s="31" t="n"/>
      <c r="T1203" s="31" t="n"/>
      <c r="U1203" s="33">
        <f>IF(N1203="","",R1203 * N1203)</f>
        <v/>
      </c>
      <c r="V1203" s="4" t="n"/>
      <c r="W1203" s="33">
        <f>IF(S1203&amp;U1203="","",U1203 * S1203)</f>
        <v/>
      </c>
      <c r="X1203" s="33">
        <f>IF(W1203="","",U1203 + W1203)</f>
        <v/>
      </c>
      <c r="Y1203" s="33">
        <f>IF(T1203="","",U1203 * T1203)</f>
        <v/>
      </c>
      <c r="Z1203" s="34">
        <f>IF(U1203="","",X1203-V1203-Y1203)</f>
        <v/>
      </c>
    </row>
    <row r="1204">
      <c r="A1204" s="25" t="n">
        <v>1200</v>
      </c>
      <c r="B1204" s="26">
        <f>_xlfn.XLOOKUP(C1204,purchase!C:C,pcon!B:B,"")</f>
        <v/>
      </c>
      <c r="C1204" s="4" t="n"/>
      <c r="D1204" s="29">
        <f>_xlfn.XLOOKUP(C1204,purchase!C:C,pcon!D:D,"")</f>
        <v/>
      </c>
      <c r="E1204" s="29">
        <f>_xlfn.XLOOKUP(C1204,purchase!C:C,pcon!E:E,"")</f>
        <v/>
      </c>
      <c r="F1204" s="4" t="n"/>
      <c r="G1204" s="27" t="n"/>
      <c r="H1204" s="28" t="n"/>
      <c r="I1204" s="4" t="n"/>
      <c r="J1204" s="4" t="n"/>
      <c r="K1204" s="4" t="n"/>
      <c r="L1204" s="30">
        <f>IF(J1204="","",J1204-K1204)</f>
        <v/>
      </c>
      <c r="M1204" s="4" t="n"/>
      <c r="N1204" s="30">
        <f>IF(L1204="","",L1204-M1204)</f>
        <v/>
      </c>
      <c r="O1204" s="31" t="n"/>
      <c r="P1204" s="32">
        <f>IF(O1204="","",N1204 * O1204)</f>
        <v/>
      </c>
      <c r="Q1204" s="10">
        <f>_xlfn.XLOOKUP(C1204,pcon!C:C,pcon!L:L,"")</f>
        <v/>
      </c>
      <c r="R1204" s="98">
        <f>(Q1204 / 80) * (O1204 * 100)</f>
        <v/>
      </c>
      <c r="S1204" s="31" t="n"/>
      <c r="T1204" s="31" t="n"/>
      <c r="U1204" s="33">
        <f>IF(N1204="","",R1204 * N1204)</f>
        <v/>
      </c>
      <c r="V1204" s="4" t="n"/>
      <c r="W1204" s="33">
        <f>IF(S1204&amp;U1204="","",U1204 * S1204)</f>
        <v/>
      </c>
      <c r="X1204" s="33">
        <f>IF(W1204="","",U1204 + W1204)</f>
        <v/>
      </c>
      <c r="Y1204" s="33">
        <f>IF(T1204="","",U1204 * T1204)</f>
        <v/>
      </c>
      <c r="Z1204" s="34">
        <f>IF(U1204="","",X1204-V1204-Y1204)</f>
        <v/>
      </c>
    </row>
    <row r="1205">
      <c r="A1205" s="25" t="n">
        <v>1201</v>
      </c>
      <c r="B1205" s="26">
        <f>_xlfn.XLOOKUP(C1205,purchase!C:C,pcon!B:B,"")</f>
        <v/>
      </c>
      <c r="C1205" s="4" t="n"/>
      <c r="D1205" s="29">
        <f>_xlfn.XLOOKUP(C1205,purchase!C:C,pcon!D:D,"")</f>
        <v/>
      </c>
      <c r="E1205" s="29">
        <f>_xlfn.XLOOKUP(C1205,purchase!C:C,pcon!E:E,"")</f>
        <v/>
      </c>
      <c r="F1205" s="4" t="n"/>
      <c r="G1205" s="27" t="n"/>
      <c r="H1205" s="28" t="n"/>
      <c r="I1205" s="4" t="n"/>
      <c r="J1205" s="4" t="n"/>
      <c r="K1205" s="4" t="n"/>
      <c r="L1205" s="30">
        <f>IF(J1205="","",J1205-K1205)</f>
        <v/>
      </c>
      <c r="M1205" s="4" t="n"/>
      <c r="N1205" s="30">
        <f>IF(L1205="","",L1205-M1205)</f>
        <v/>
      </c>
      <c r="O1205" s="31" t="n"/>
      <c r="P1205" s="32">
        <f>IF(O1205="","",N1205 * O1205)</f>
        <v/>
      </c>
      <c r="Q1205" s="10">
        <f>_xlfn.XLOOKUP(C1205,pcon!C:C,pcon!L:L,"")</f>
        <v/>
      </c>
      <c r="R1205" s="98">
        <f>(Q1205 / 80) * (O1205 * 100)</f>
        <v/>
      </c>
      <c r="S1205" s="31" t="n"/>
      <c r="T1205" s="31" t="n"/>
      <c r="U1205" s="33">
        <f>IF(N1205="","",R1205 * N1205)</f>
        <v/>
      </c>
      <c r="V1205" s="4" t="n"/>
      <c r="W1205" s="33">
        <f>IF(S1205&amp;U1205="","",U1205 * S1205)</f>
        <v/>
      </c>
      <c r="X1205" s="33">
        <f>IF(W1205="","",U1205 + W1205)</f>
        <v/>
      </c>
      <c r="Y1205" s="33">
        <f>IF(T1205="","",U1205 * T1205)</f>
        <v/>
      </c>
      <c r="Z1205" s="34">
        <f>IF(U1205="","",X1205-V1205-Y1205)</f>
        <v/>
      </c>
    </row>
    <row r="1206">
      <c r="A1206" s="25" t="n">
        <v>1202</v>
      </c>
      <c r="B1206" s="26">
        <f>_xlfn.XLOOKUP(C1206,purchase!C:C,pcon!B:B,"")</f>
        <v/>
      </c>
      <c r="C1206" s="4" t="n"/>
      <c r="D1206" s="29">
        <f>_xlfn.XLOOKUP(C1206,purchase!C:C,pcon!D:D,"")</f>
        <v/>
      </c>
      <c r="E1206" s="29">
        <f>_xlfn.XLOOKUP(C1206,purchase!C:C,pcon!E:E,"")</f>
        <v/>
      </c>
      <c r="F1206" s="4" t="n"/>
      <c r="G1206" s="27" t="n"/>
      <c r="H1206" s="28" t="n"/>
      <c r="I1206" s="4" t="n"/>
      <c r="J1206" s="4" t="n"/>
      <c r="K1206" s="4" t="n"/>
      <c r="L1206" s="30">
        <f>IF(J1206="","",J1206-K1206)</f>
        <v/>
      </c>
      <c r="M1206" s="4" t="n"/>
      <c r="N1206" s="30">
        <f>IF(L1206="","",L1206-M1206)</f>
        <v/>
      </c>
      <c r="O1206" s="31" t="n"/>
      <c r="P1206" s="32">
        <f>IF(O1206="","",N1206 * O1206)</f>
        <v/>
      </c>
      <c r="Q1206" s="10">
        <f>_xlfn.XLOOKUP(C1206,pcon!C:C,pcon!L:L,"")</f>
        <v/>
      </c>
      <c r="R1206" s="98">
        <f>(Q1206 / 80) * (O1206 * 100)</f>
        <v/>
      </c>
      <c r="S1206" s="31" t="n"/>
      <c r="T1206" s="31" t="n"/>
      <c r="U1206" s="33">
        <f>IF(N1206="","",R1206 * N1206)</f>
        <v/>
      </c>
      <c r="V1206" s="4" t="n"/>
      <c r="W1206" s="33">
        <f>IF(S1206&amp;U1206="","",U1206 * S1206)</f>
        <v/>
      </c>
      <c r="X1206" s="33">
        <f>IF(W1206="","",U1206 + W1206)</f>
        <v/>
      </c>
      <c r="Y1206" s="33">
        <f>IF(T1206="","",U1206 * T1206)</f>
        <v/>
      </c>
      <c r="Z1206" s="34">
        <f>IF(U1206="","",X1206-V1206-Y1206)</f>
        <v/>
      </c>
    </row>
    <row r="1207">
      <c r="A1207" s="25" t="n">
        <v>1203</v>
      </c>
      <c r="B1207" s="26">
        <f>_xlfn.XLOOKUP(C1207,purchase!C:C,pcon!B:B,"")</f>
        <v/>
      </c>
      <c r="C1207" s="4" t="n"/>
      <c r="D1207" s="29">
        <f>_xlfn.XLOOKUP(C1207,purchase!C:C,pcon!D:D,"")</f>
        <v/>
      </c>
      <c r="E1207" s="29">
        <f>_xlfn.XLOOKUP(C1207,purchase!C:C,pcon!E:E,"")</f>
        <v/>
      </c>
      <c r="F1207" s="4" t="n"/>
      <c r="G1207" s="27" t="n"/>
      <c r="H1207" s="28" t="n"/>
      <c r="I1207" s="4" t="n"/>
      <c r="J1207" s="4" t="n"/>
      <c r="K1207" s="4" t="n"/>
      <c r="L1207" s="30">
        <f>IF(J1207="","",J1207-K1207)</f>
        <v/>
      </c>
      <c r="M1207" s="4" t="n"/>
      <c r="N1207" s="30">
        <f>IF(L1207="","",L1207-M1207)</f>
        <v/>
      </c>
      <c r="O1207" s="31" t="n"/>
      <c r="P1207" s="32">
        <f>IF(O1207="","",N1207 * O1207)</f>
        <v/>
      </c>
      <c r="Q1207" s="10">
        <f>_xlfn.XLOOKUP(C1207,pcon!C:C,pcon!L:L,"")</f>
        <v/>
      </c>
      <c r="R1207" s="98">
        <f>(Q1207 / 80) * (O1207 * 100)</f>
        <v/>
      </c>
      <c r="S1207" s="31" t="n"/>
      <c r="T1207" s="31" t="n"/>
      <c r="U1207" s="33">
        <f>IF(N1207="","",R1207 * N1207)</f>
        <v/>
      </c>
      <c r="V1207" s="4" t="n"/>
      <c r="W1207" s="33">
        <f>IF(S1207&amp;U1207="","",U1207 * S1207)</f>
        <v/>
      </c>
      <c r="X1207" s="33">
        <f>IF(W1207="","",U1207 + W1207)</f>
        <v/>
      </c>
      <c r="Y1207" s="33">
        <f>IF(T1207="","",U1207 * T1207)</f>
        <v/>
      </c>
      <c r="Z1207" s="34">
        <f>IF(U1207="","",X1207-V1207-Y1207)</f>
        <v/>
      </c>
    </row>
    <row r="1208">
      <c r="A1208" s="25" t="n">
        <v>1204</v>
      </c>
      <c r="B1208" s="26">
        <f>_xlfn.XLOOKUP(C1208,purchase!C:C,pcon!B:B,"")</f>
        <v/>
      </c>
      <c r="C1208" s="4" t="n"/>
      <c r="D1208" s="29">
        <f>_xlfn.XLOOKUP(C1208,purchase!C:C,pcon!D:D,"")</f>
        <v/>
      </c>
      <c r="E1208" s="29">
        <f>_xlfn.XLOOKUP(C1208,purchase!C:C,pcon!E:E,"")</f>
        <v/>
      </c>
      <c r="F1208" s="4" t="n"/>
      <c r="G1208" s="27" t="n"/>
      <c r="H1208" s="28" t="n"/>
      <c r="I1208" s="4" t="n"/>
      <c r="J1208" s="4" t="n"/>
      <c r="K1208" s="4" t="n"/>
      <c r="L1208" s="30">
        <f>IF(J1208="","",J1208-K1208)</f>
        <v/>
      </c>
      <c r="M1208" s="4" t="n"/>
      <c r="N1208" s="30">
        <f>IF(L1208="","",L1208-M1208)</f>
        <v/>
      </c>
      <c r="O1208" s="31" t="n"/>
      <c r="P1208" s="32">
        <f>IF(O1208="","",N1208 * O1208)</f>
        <v/>
      </c>
      <c r="Q1208" s="10">
        <f>_xlfn.XLOOKUP(C1208,pcon!C:C,pcon!L:L,"")</f>
        <v/>
      </c>
      <c r="R1208" s="98">
        <f>(Q1208 / 80) * (O1208 * 100)</f>
        <v/>
      </c>
      <c r="S1208" s="31" t="n"/>
      <c r="T1208" s="31" t="n"/>
      <c r="U1208" s="33">
        <f>IF(N1208="","",R1208 * N1208)</f>
        <v/>
      </c>
      <c r="V1208" s="4" t="n"/>
      <c r="W1208" s="33">
        <f>IF(S1208&amp;U1208="","",U1208 * S1208)</f>
        <v/>
      </c>
      <c r="X1208" s="33">
        <f>IF(W1208="","",U1208 + W1208)</f>
        <v/>
      </c>
      <c r="Y1208" s="33">
        <f>IF(T1208="","",U1208 * T1208)</f>
        <v/>
      </c>
      <c r="Z1208" s="34">
        <f>IF(U1208="","",X1208-V1208-Y1208)</f>
        <v/>
      </c>
    </row>
    <row r="1209">
      <c r="A1209" s="25" t="n">
        <v>1205</v>
      </c>
      <c r="B1209" s="26">
        <f>_xlfn.XLOOKUP(C1209,purchase!C:C,pcon!B:B,"")</f>
        <v/>
      </c>
      <c r="C1209" s="4" t="n"/>
      <c r="D1209" s="29">
        <f>_xlfn.XLOOKUP(C1209,purchase!C:C,pcon!D:D,"")</f>
        <v/>
      </c>
      <c r="E1209" s="29">
        <f>_xlfn.XLOOKUP(C1209,purchase!C:C,pcon!E:E,"")</f>
        <v/>
      </c>
      <c r="F1209" s="4" t="n"/>
      <c r="G1209" s="27" t="n"/>
      <c r="H1209" s="28" t="n"/>
      <c r="I1209" s="4" t="n"/>
      <c r="J1209" s="4" t="n"/>
      <c r="K1209" s="4" t="n"/>
      <c r="L1209" s="30">
        <f>IF(J1209="","",J1209-K1209)</f>
        <v/>
      </c>
      <c r="M1209" s="4" t="n"/>
      <c r="N1209" s="30">
        <f>IF(L1209="","",L1209-M1209)</f>
        <v/>
      </c>
      <c r="O1209" s="31" t="n"/>
      <c r="P1209" s="32">
        <f>IF(O1209="","",N1209 * O1209)</f>
        <v/>
      </c>
      <c r="Q1209" s="10">
        <f>_xlfn.XLOOKUP(C1209,pcon!C:C,pcon!L:L,"")</f>
        <v/>
      </c>
      <c r="R1209" s="98">
        <f>(Q1209 / 80) * (O1209 * 100)</f>
        <v/>
      </c>
      <c r="S1209" s="31" t="n"/>
      <c r="T1209" s="31" t="n"/>
      <c r="U1209" s="33">
        <f>IF(N1209="","",R1209 * N1209)</f>
        <v/>
      </c>
      <c r="V1209" s="4" t="n"/>
      <c r="W1209" s="33">
        <f>IF(S1209&amp;U1209="","",U1209 * S1209)</f>
        <v/>
      </c>
      <c r="X1209" s="33">
        <f>IF(W1209="","",U1209 + W1209)</f>
        <v/>
      </c>
      <c r="Y1209" s="33">
        <f>IF(T1209="","",U1209 * T1209)</f>
        <v/>
      </c>
      <c r="Z1209" s="34">
        <f>IF(U1209="","",X1209-V1209-Y1209)</f>
        <v/>
      </c>
    </row>
    <row r="1210">
      <c r="A1210" s="25" t="n">
        <v>1206</v>
      </c>
      <c r="B1210" s="26">
        <f>_xlfn.XLOOKUP(C1210,purchase!C:C,pcon!B:B,"")</f>
        <v/>
      </c>
      <c r="C1210" s="4" t="n"/>
      <c r="D1210" s="29">
        <f>_xlfn.XLOOKUP(C1210,purchase!C:C,pcon!D:D,"")</f>
        <v/>
      </c>
      <c r="E1210" s="29">
        <f>_xlfn.XLOOKUP(C1210,purchase!C:C,pcon!E:E,"")</f>
        <v/>
      </c>
      <c r="F1210" s="4" t="n"/>
      <c r="G1210" s="27" t="n"/>
      <c r="H1210" s="28" t="n"/>
      <c r="I1210" s="4" t="n"/>
      <c r="J1210" s="4" t="n"/>
      <c r="K1210" s="4" t="n"/>
      <c r="L1210" s="30">
        <f>IF(J1210="","",J1210-K1210)</f>
        <v/>
      </c>
      <c r="M1210" s="4" t="n"/>
      <c r="N1210" s="30">
        <f>IF(L1210="","",L1210-M1210)</f>
        <v/>
      </c>
      <c r="O1210" s="31" t="n"/>
      <c r="P1210" s="32">
        <f>IF(O1210="","",N1210 * O1210)</f>
        <v/>
      </c>
      <c r="Q1210" s="10">
        <f>_xlfn.XLOOKUP(C1210,pcon!C:C,pcon!L:L,"")</f>
        <v/>
      </c>
      <c r="R1210" s="98">
        <f>(Q1210 / 80) * (O1210 * 100)</f>
        <v/>
      </c>
      <c r="S1210" s="31" t="n"/>
      <c r="T1210" s="31" t="n"/>
      <c r="U1210" s="33">
        <f>IF(N1210="","",R1210 * N1210)</f>
        <v/>
      </c>
      <c r="V1210" s="4" t="n"/>
      <c r="W1210" s="33">
        <f>IF(S1210&amp;U1210="","",U1210 * S1210)</f>
        <v/>
      </c>
      <c r="X1210" s="33">
        <f>IF(W1210="","",U1210 + W1210)</f>
        <v/>
      </c>
      <c r="Y1210" s="33">
        <f>IF(T1210="","",U1210 * T1210)</f>
        <v/>
      </c>
      <c r="Z1210" s="34">
        <f>IF(U1210="","",X1210-V1210-Y1210)</f>
        <v/>
      </c>
    </row>
    <row r="1211">
      <c r="A1211" s="25" t="n">
        <v>1207</v>
      </c>
      <c r="B1211" s="26">
        <f>_xlfn.XLOOKUP(C1211,purchase!C:C,pcon!B:B,"")</f>
        <v/>
      </c>
      <c r="C1211" s="4" t="n"/>
      <c r="D1211" s="29">
        <f>_xlfn.XLOOKUP(C1211,purchase!C:C,pcon!D:D,"")</f>
        <v/>
      </c>
      <c r="E1211" s="29">
        <f>_xlfn.XLOOKUP(C1211,purchase!C:C,pcon!E:E,"")</f>
        <v/>
      </c>
      <c r="F1211" s="4" t="n"/>
      <c r="G1211" s="27" t="n"/>
      <c r="H1211" s="28" t="n"/>
      <c r="I1211" s="4" t="n"/>
      <c r="J1211" s="4" t="n"/>
      <c r="K1211" s="4" t="n"/>
      <c r="L1211" s="30">
        <f>IF(J1211="","",J1211-K1211)</f>
        <v/>
      </c>
      <c r="M1211" s="4" t="n"/>
      <c r="N1211" s="30">
        <f>IF(L1211="","",L1211-M1211)</f>
        <v/>
      </c>
      <c r="O1211" s="31" t="n"/>
      <c r="P1211" s="32">
        <f>IF(O1211="","",N1211 * O1211)</f>
        <v/>
      </c>
      <c r="Q1211" s="10">
        <f>_xlfn.XLOOKUP(C1211,pcon!C:C,pcon!L:L,"")</f>
        <v/>
      </c>
      <c r="R1211" s="98">
        <f>(Q1211 / 80) * (O1211 * 100)</f>
        <v/>
      </c>
      <c r="S1211" s="31" t="n"/>
      <c r="T1211" s="31" t="n"/>
      <c r="U1211" s="33">
        <f>IF(N1211="","",R1211 * N1211)</f>
        <v/>
      </c>
      <c r="V1211" s="4" t="n"/>
      <c r="W1211" s="33">
        <f>IF(S1211&amp;U1211="","",U1211 * S1211)</f>
        <v/>
      </c>
      <c r="X1211" s="33">
        <f>IF(W1211="","",U1211 + W1211)</f>
        <v/>
      </c>
      <c r="Y1211" s="33">
        <f>IF(T1211="","",U1211 * T1211)</f>
        <v/>
      </c>
      <c r="Z1211" s="34">
        <f>IF(U1211="","",X1211-V1211-Y1211)</f>
        <v/>
      </c>
    </row>
    <row r="1212">
      <c r="A1212" s="25" t="n">
        <v>1208</v>
      </c>
      <c r="B1212" s="26">
        <f>_xlfn.XLOOKUP(C1212,purchase!C:C,pcon!B:B,"")</f>
        <v/>
      </c>
      <c r="C1212" s="4" t="n"/>
      <c r="D1212" s="29">
        <f>_xlfn.XLOOKUP(C1212,purchase!C:C,pcon!D:D,"")</f>
        <v/>
      </c>
      <c r="E1212" s="29">
        <f>_xlfn.XLOOKUP(C1212,purchase!C:C,pcon!E:E,"")</f>
        <v/>
      </c>
      <c r="F1212" s="4" t="n"/>
      <c r="G1212" s="27" t="n"/>
      <c r="H1212" s="28" t="n"/>
      <c r="I1212" s="4" t="n"/>
      <c r="J1212" s="4" t="n"/>
      <c r="K1212" s="4" t="n"/>
      <c r="L1212" s="30">
        <f>IF(J1212="","",J1212-K1212)</f>
        <v/>
      </c>
      <c r="M1212" s="4" t="n"/>
      <c r="N1212" s="30">
        <f>IF(L1212="","",L1212-M1212)</f>
        <v/>
      </c>
      <c r="O1212" s="31" t="n"/>
      <c r="P1212" s="32">
        <f>IF(O1212="","",N1212 * O1212)</f>
        <v/>
      </c>
      <c r="Q1212" s="10">
        <f>_xlfn.XLOOKUP(C1212,pcon!C:C,pcon!L:L,"")</f>
        <v/>
      </c>
      <c r="R1212" s="98">
        <f>(Q1212 / 80) * (O1212 * 100)</f>
        <v/>
      </c>
      <c r="S1212" s="31" t="n"/>
      <c r="T1212" s="31" t="n"/>
      <c r="U1212" s="33">
        <f>IF(N1212="","",R1212 * N1212)</f>
        <v/>
      </c>
      <c r="V1212" s="4" t="n"/>
      <c r="W1212" s="33">
        <f>IF(S1212&amp;U1212="","",U1212 * S1212)</f>
        <v/>
      </c>
      <c r="X1212" s="33">
        <f>IF(W1212="","",U1212 + W1212)</f>
        <v/>
      </c>
      <c r="Y1212" s="33">
        <f>IF(T1212="","",U1212 * T1212)</f>
        <v/>
      </c>
      <c r="Z1212" s="34">
        <f>IF(U1212="","",X1212-V1212-Y1212)</f>
        <v/>
      </c>
    </row>
    <row r="1213">
      <c r="A1213" s="25" t="n">
        <v>1209</v>
      </c>
      <c r="B1213" s="26">
        <f>_xlfn.XLOOKUP(C1213,purchase!C:C,pcon!B:B,"")</f>
        <v/>
      </c>
      <c r="C1213" s="4" t="n"/>
      <c r="D1213" s="29">
        <f>_xlfn.XLOOKUP(C1213,purchase!C:C,pcon!D:D,"")</f>
        <v/>
      </c>
      <c r="E1213" s="29">
        <f>_xlfn.XLOOKUP(C1213,purchase!C:C,pcon!E:E,"")</f>
        <v/>
      </c>
      <c r="F1213" s="4" t="n"/>
      <c r="G1213" s="27" t="n"/>
      <c r="H1213" s="28" t="n"/>
      <c r="I1213" s="4" t="n"/>
      <c r="J1213" s="4" t="n"/>
      <c r="K1213" s="4" t="n"/>
      <c r="L1213" s="30">
        <f>IF(J1213="","",J1213-K1213)</f>
        <v/>
      </c>
      <c r="M1213" s="4" t="n"/>
      <c r="N1213" s="30">
        <f>IF(L1213="","",L1213-M1213)</f>
        <v/>
      </c>
      <c r="O1213" s="31" t="n"/>
      <c r="P1213" s="32">
        <f>IF(O1213="","",N1213 * O1213)</f>
        <v/>
      </c>
      <c r="Q1213" s="10">
        <f>_xlfn.XLOOKUP(C1213,pcon!C:C,pcon!L:L,"")</f>
        <v/>
      </c>
      <c r="R1213" s="98">
        <f>(Q1213 / 80) * (O1213 * 100)</f>
        <v/>
      </c>
      <c r="S1213" s="31" t="n"/>
      <c r="T1213" s="31" t="n"/>
      <c r="U1213" s="33">
        <f>IF(N1213="","",R1213 * N1213)</f>
        <v/>
      </c>
      <c r="V1213" s="4" t="n"/>
      <c r="W1213" s="33">
        <f>IF(S1213&amp;U1213="","",U1213 * S1213)</f>
        <v/>
      </c>
      <c r="X1213" s="33">
        <f>IF(W1213="","",U1213 + W1213)</f>
        <v/>
      </c>
      <c r="Y1213" s="33">
        <f>IF(T1213="","",U1213 * T1213)</f>
        <v/>
      </c>
      <c r="Z1213" s="34">
        <f>IF(U1213="","",X1213-V1213-Y1213)</f>
        <v/>
      </c>
    </row>
    <row r="1214">
      <c r="A1214" s="25" t="n">
        <v>1210</v>
      </c>
      <c r="B1214" s="26">
        <f>_xlfn.XLOOKUP(C1214,purchase!C:C,pcon!B:B,"")</f>
        <v/>
      </c>
      <c r="C1214" s="4" t="n"/>
      <c r="D1214" s="29">
        <f>_xlfn.XLOOKUP(C1214,purchase!C:C,pcon!D:D,"")</f>
        <v/>
      </c>
      <c r="E1214" s="29">
        <f>_xlfn.XLOOKUP(C1214,purchase!C:C,pcon!E:E,"")</f>
        <v/>
      </c>
      <c r="F1214" s="4" t="n"/>
      <c r="G1214" s="27" t="n"/>
      <c r="H1214" s="28" t="n"/>
      <c r="I1214" s="4" t="n"/>
      <c r="J1214" s="4" t="n"/>
      <c r="K1214" s="4" t="n"/>
      <c r="L1214" s="30">
        <f>IF(J1214="","",J1214-K1214)</f>
        <v/>
      </c>
      <c r="M1214" s="4" t="n"/>
      <c r="N1214" s="30">
        <f>IF(L1214="","",L1214-M1214)</f>
        <v/>
      </c>
      <c r="O1214" s="31" t="n"/>
      <c r="P1214" s="32">
        <f>IF(O1214="","",N1214 * O1214)</f>
        <v/>
      </c>
      <c r="Q1214" s="10">
        <f>_xlfn.XLOOKUP(C1214,pcon!C:C,pcon!L:L,"")</f>
        <v/>
      </c>
      <c r="R1214" s="98">
        <f>(Q1214 / 80) * (O1214 * 100)</f>
        <v/>
      </c>
      <c r="S1214" s="31" t="n"/>
      <c r="T1214" s="31" t="n"/>
      <c r="U1214" s="33">
        <f>IF(N1214="","",R1214 * N1214)</f>
        <v/>
      </c>
      <c r="V1214" s="4" t="n"/>
      <c r="W1214" s="33">
        <f>IF(S1214&amp;U1214="","",U1214 * S1214)</f>
        <v/>
      </c>
      <c r="X1214" s="33">
        <f>IF(W1214="","",U1214 + W1214)</f>
        <v/>
      </c>
      <c r="Y1214" s="33">
        <f>IF(T1214="","",U1214 * T1214)</f>
        <v/>
      </c>
      <c r="Z1214" s="34">
        <f>IF(U1214="","",X1214-V1214-Y1214)</f>
        <v/>
      </c>
    </row>
    <row r="1215">
      <c r="A1215" s="25" t="n">
        <v>1211</v>
      </c>
      <c r="B1215" s="26">
        <f>_xlfn.XLOOKUP(C1215,purchase!C:C,pcon!B:B,"")</f>
        <v/>
      </c>
      <c r="C1215" s="4" t="n"/>
      <c r="D1215" s="29">
        <f>_xlfn.XLOOKUP(C1215,purchase!C:C,pcon!D:D,"")</f>
        <v/>
      </c>
      <c r="E1215" s="29">
        <f>_xlfn.XLOOKUP(C1215,purchase!C:C,pcon!E:E,"")</f>
        <v/>
      </c>
      <c r="F1215" s="4" t="n"/>
      <c r="G1215" s="27" t="n"/>
      <c r="H1215" s="28" t="n"/>
      <c r="I1215" s="4" t="n"/>
      <c r="J1215" s="4" t="n"/>
      <c r="K1215" s="4" t="n"/>
      <c r="L1215" s="30">
        <f>IF(J1215="","",J1215-K1215)</f>
        <v/>
      </c>
      <c r="M1215" s="4" t="n"/>
      <c r="N1215" s="30">
        <f>IF(L1215="","",L1215-M1215)</f>
        <v/>
      </c>
      <c r="O1215" s="31" t="n"/>
      <c r="P1215" s="32">
        <f>IF(O1215="","",N1215 * O1215)</f>
        <v/>
      </c>
      <c r="Q1215" s="10">
        <f>_xlfn.XLOOKUP(C1215,pcon!C:C,pcon!L:L,"")</f>
        <v/>
      </c>
      <c r="R1215" s="98">
        <f>(Q1215 / 80) * (O1215 * 100)</f>
        <v/>
      </c>
      <c r="S1215" s="31" t="n"/>
      <c r="T1215" s="31" t="n"/>
      <c r="U1215" s="33">
        <f>IF(N1215="","",R1215 * N1215)</f>
        <v/>
      </c>
      <c r="V1215" s="4" t="n"/>
      <c r="W1215" s="33">
        <f>IF(S1215&amp;U1215="","",U1215 * S1215)</f>
        <v/>
      </c>
      <c r="X1215" s="33">
        <f>IF(W1215="","",U1215 + W1215)</f>
        <v/>
      </c>
      <c r="Y1215" s="33">
        <f>IF(T1215="","",U1215 * T1215)</f>
        <v/>
      </c>
      <c r="Z1215" s="34">
        <f>IF(U1215="","",X1215-V1215-Y1215)</f>
        <v/>
      </c>
    </row>
    <row r="1216">
      <c r="A1216" s="25" t="n">
        <v>1212</v>
      </c>
      <c r="B1216" s="26">
        <f>_xlfn.XLOOKUP(C1216,purchase!C:C,pcon!B:B,"")</f>
        <v/>
      </c>
      <c r="C1216" s="4" t="n"/>
      <c r="D1216" s="29">
        <f>_xlfn.XLOOKUP(C1216,purchase!C:C,pcon!D:D,"")</f>
        <v/>
      </c>
      <c r="E1216" s="29">
        <f>_xlfn.XLOOKUP(C1216,purchase!C:C,pcon!E:E,"")</f>
        <v/>
      </c>
      <c r="F1216" s="4" t="n"/>
      <c r="G1216" s="27" t="n"/>
      <c r="H1216" s="28" t="n"/>
      <c r="I1216" s="4" t="n"/>
      <c r="J1216" s="4" t="n"/>
      <c r="K1216" s="4" t="n"/>
      <c r="L1216" s="30">
        <f>IF(J1216="","",J1216-K1216)</f>
        <v/>
      </c>
      <c r="M1216" s="4" t="n"/>
      <c r="N1216" s="30">
        <f>IF(L1216="","",L1216-M1216)</f>
        <v/>
      </c>
      <c r="O1216" s="31" t="n"/>
      <c r="P1216" s="32">
        <f>IF(O1216="","",N1216 * O1216)</f>
        <v/>
      </c>
      <c r="Q1216" s="10">
        <f>_xlfn.XLOOKUP(C1216,pcon!C:C,pcon!L:L,"")</f>
        <v/>
      </c>
      <c r="R1216" s="98">
        <f>(Q1216 / 80) * (O1216 * 100)</f>
        <v/>
      </c>
      <c r="S1216" s="31" t="n"/>
      <c r="T1216" s="31" t="n"/>
      <c r="U1216" s="33">
        <f>IF(N1216="","",R1216 * N1216)</f>
        <v/>
      </c>
      <c r="V1216" s="4" t="n"/>
      <c r="W1216" s="33">
        <f>IF(S1216&amp;U1216="","",U1216 * S1216)</f>
        <v/>
      </c>
      <c r="X1216" s="33">
        <f>IF(W1216="","",U1216 + W1216)</f>
        <v/>
      </c>
      <c r="Y1216" s="33">
        <f>IF(T1216="","",U1216 * T1216)</f>
        <v/>
      </c>
      <c r="Z1216" s="34">
        <f>IF(U1216="","",X1216-V1216-Y1216)</f>
        <v/>
      </c>
    </row>
    <row r="1217">
      <c r="A1217" s="25" t="n">
        <v>1213</v>
      </c>
      <c r="B1217" s="26">
        <f>_xlfn.XLOOKUP(C1217,purchase!C:C,pcon!B:B,"")</f>
        <v/>
      </c>
      <c r="C1217" s="4" t="n"/>
      <c r="D1217" s="29">
        <f>_xlfn.XLOOKUP(C1217,purchase!C:C,pcon!D:D,"")</f>
        <v/>
      </c>
      <c r="E1217" s="29">
        <f>_xlfn.XLOOKUP(C1217,purchase!C:C,pcon!E:E,"")</f>
        <v/>
      </c>
      <c r="F1217" s="4" t="n"/>
      <c r="G1217" s="27" t="n"/>
      <c r="H1217" s="28" t="n"/>
      <c r="I1217" s="4" t="n"/>
      <c r="J1217" s="4" t="n"/>
      <c r="K1217" s="4" t="n"/>
      <c r="L1217" s="30">
        <f>IF(J1217="","",J1217-K1217)</f>
        <v/>
      </c>
      <c r="M1217" s="4" t="n"/>
      <c r="N1217" s="30">
        <f>IF(L1217="","",L1217-M1217)</f>
        <v/>
      </c>
      <c r="O1217" s="31" t="n"/>
      <c r="P1217" s="32">
        <f>IF(O1217="","",N1217 * O1217)</f>
        <v/>
      </c>
      <c r="Q1217" s="10">
        <f>_xlfn.XLOOKUP(C1217,pcon!C:C,pcon!L:L,"")</f>
        <v/>
      </c>
      <c r="R1217" s="98">
        <f>(Q1217 / 80) * (O1217 * 100)</f>
        <v/>
      </c>
      <c r="S1217" s="31" t="n"/>
      <c r="T1217" s="31" t="n"/>
      <c r="U1217" s="33">
        <f>IF(N1217="","",R1217 * N1217)</f>
        <v/>
      </c>
      <c r="V1217" s="4" t="n"/>
      <c r="W1217" s="33">
        <f>IF(S1217&amp;U1217="","",U1217 * S1217)</f>
        <v/>
      </c>
      <c r="X1217" s="33">
        <f>IF(W1217="","",U1217 + W1217)</f>
        <v/>
      </c>
      <c r="Y1217" s="33">
        <f>IF(T1217="","",U1217 * T1217)</f>
        <v/>
      </c>
      <c r="Z1217" s="34">
        <f>IF(U1217="","",X1217-V1217-Y1217)</f>
        <v/>
      </c>
    </row>
    <row r="1218">
      <c r="A1218" s="25" t="n">
        <v>1214</v>
      </c>
      <c r="B1218" s="26">
        <f>_xlfn.XLOOKUP(C1218,purchase!C:C,pcon!B:B,"")</f>
        <v/>
      </c>
      <c r="C1218" s="4" t="n"/>
      <c r="D1218" s="29">
        <f>_xlfn.XLOOKUP(C1218,purchase!C:C,pcon!D:D,"")</f>
        <v/>
      </c>
      <c r="E1218" s="29">
        <f>_xlfn.XLOOKUP(C1218,purchase!C:C,pcon!E:E,"")</f>
        <v/>
      </c>
      <c r="F1218" s="4" t="n"/>
      <c r="G1218" s="27" t="n"/>
      <c r="H1218" s="28" t="n"/>
      <c r="I1218" s="4" t="n"/>
      <c r="J1218" s="4" t="n"/>
      <c r="K1218" s="4" t="n"/>
      <c r="L1218" s="30">
        <f>IF(J1218="","",J1218-K1218)</f>
        <v/>
      </c>
      <c r="M1218" s="4" t="n"/>
      <c r="N1218" s="30">
        <f>IF(L1218="","",L1218-M1218)</f>
        <v/>
      </c>
      <c r="O1218" s="31" t="n"/>
      <c r="P1218" s="32">
        <f>IF(O1218="","",N1218 * O1218)</f>
        <v/>
      </c>
      <c r="Q1218" s="10">
        <f>_xlfn.XLOOKUP(C1218,pcon!C:C,pcon!L:L,"")</f>
        <v/>
      </c>
      <c r="R1218" s="98">
        <f>(Q1218 / 80) * (O1218 * 100)</f>
        <v/>
      </c>
      <c r="S1218" s="31" t="n"/>
      <c r="T1218" s="31" t="n"/>
      <c r="U1218" s="33">
        <f>IF(N1218="","",R1218 * N1218)</f>
        <v/>
      </c>
      <c r="V1218" s="4" t="n"/>
      <c r="W1218" s="33">
        <f>IF(S1218&amp;U1218="","",U1218 * S1218)</f>
        <v/>
      </c>
      <c r="X1218" s="33">
        <f>IF(W1218="","",U1218 + W1218)</f>
        <v/>
      </c>
      <c r="Y1218" s="33">
        <f>IF(T1218="","",U1218 * T1218)</f>
        <v/>
      </c>
      <c r="Z1218" s="34">
        <f>IF(U1218="","",X1218-V1218-Y1218)</f>
        <v/>
      </c>
    </row>
    <row r="1219">
      <c r="A1219" s="25" t="n">
        <v>1215</v>
      </c>
      <c r="B1219" s="26">
        <f>_xlfn.XLOOKUP(C1219,purchase!C:C,pcon!B:B,"")</f>
        <v/>
      </c>
      <c r="C1219" s="4" t="n"/>
      <c r="D1219" s="29">
        <f>_xlfn.XLOOKUP(C1219,purchase!C:C,pcon!D:D,"")</f>
        <v/>
      </c>
      <c r="E1219" s="29">
        <f>_xlfn.XLOOKUP(C1219,purchase!C:C,pcon!E:E,"")</f>
        <v/>
      </c>
      <c r="F1219" s="4" t="n"/>
      <c r="G1219" s="27" t="n"/>
      <c r="H1219" s="28" t="n"/>
      <c r="I1219" s="4" t="n"/>
      <c r="J1219" s="4" t="n"/>
      <c r="K1219" s="4" t="n"/>
      <c r="L1219" s="30">
        <f>IF(J1219="","",J1219-K1219)</f>
        <v/>
      </c>
      <c r="M1219" s="4" t="n"/>
      <c r="N1219" s="30">
        <f>IF(L1219="","",L1219-M1219)</f>
        <v/>
      </c>
      <c r="O1219" s="31" t="n"/>
      <c r="P1219" s="32">
        <f>IF(O1219="","",N1219 * O1219)</f>
        <v/>
      </c>
      <c r="Q1219" s="10">
        <f>_xlfn.XLOOKUP(C1219,pcon!C:C,pcon!L:L,"")</f>
        <v/>
      </c>
      <c r="R1219" s="98">
        <f>(Q1219 / 80) * (O1219 * 100)</f>
        <v/>
      </c>
      <c r="S1219" s="31" t="n"/>
      <c r="T1219" s="31" t="n"/>
      <c r="U1219" s="33">
        <f>IF(N1219="","",R1219 * N1219)</f>
        <v/>
      </c>
      <c r="V1219" s="4" t="n"/>
      <c r="W1219" s="33">
        <f>IF(S1219&amp;U1219="","",U1219 * S1219)</f>
        <v/>
      </c>
      <c r="X1219" s="33">
        <f>IF(W1219="","",U1219 + W1219)</f>
        <v/>
      </c>
      <c r="Y1219" s="33">
        <f>IF(T1219="","",U1219 * T1219)</f>
        <v/>
      </c>
      <c r="Z1219" s="34">
        <f>IF(U1219="","",X1219-V1219-Y1219)</f>
        <v/>
      </c>
    </row>
    <row r="1220">
      <c r="A1220" s="25" t="n">
        <v>1216</v>
      </c>
      <c r="B1220" s="26">
        <f>_xlfn.XLOOKUP(C1220,purchase!C:C,pcon!B:B,"")</f>
        <v/>
      </c>
      <c r="C1220" s="4" t="n"/>
      <c r="D1220" s="29">
        <f>_xlfn.XLOOKUP(C1220,purchase!C:C,pcon!D:D,"")</f>
        <v/>
      </c>
      <c r="E1220" s="29">
        <f>_xlfn.XLOOKUP(C1220,purchase!C:C,pcon!E:E,"")</f>
        <v/>
      </c>
      <c r="F1220" s="4" t="n"/>
      <c r="G1220" s="27" t="n"/>
      <c r="H1220" s="28" t="n"/>
      <c r="I1220" s="4" t="n"/>
      <c r="J1220" s="4" t="n"/>
      <c r="K1220" s="4" t="n"/>
      <c r="L1220" s="30">
        <f>IF(J1220="","",J1220-K1220)</f>
        <v/>
      </c>
      <c r="M1220" s="4" t="n"/>
      <c r="N1220" s="30">
        <f>IF(L1220="","",L1220-M1220)</f>
        <v/>
      </c>
      <c r="O1220" s="31" t="n"/>
      <c r="P1220" s="32">
        <f>IF(O1220="","",N1220 * O1220)</f>
        <v/>
      </c>
      <c r="Q1220" s="10">
        <f>_xlfn.XLOOKUP(C1220,pcon!C:C,pcon!L:L,"")</f>
        <v/>
      </c>
      <c r="R1220" s="98">
        <f>(Q1220 / 80) * (O1220 * 100)</f>
        <v/>
      </c>
      <c r="S1220" s="31" t="n"/>
      <c r="T1220" s="31" t="n"/>
      <c r="U1220" s="33">
        <f>IF(N1220="","",R1220 * N1220)</f>
        <v/>
      </c>
      <c r="V1220" s="4" t="n"/>
      <c r="W1220" s="33">
        <f>IF(S1220&amp;U1220="","",U1220 * S1220)</f>
        <v/>
      </c>
      <c r="X1220" s="33">
        <f>IF(W1220="","",U1220 + W1220)</f>
        <v/>
      </c>
      <c r="Y1220" s="33">
        <f>IF(T1220="","",U1220 * T1220)</f>
        <v/>
      </c>
      <c r="Z1220" s="34">
        <f>IF(U1220="","",X1220-V1220-Y1220)</f>
        <v/>
      </c>
    </row>
    <row r="1221">
      <c r="A1221" s="25" t="n">
        <v>1217</v>
      </c>
      <c r="B1221" s="26">
        <f>_xlfn.XLOOKUP(C1221,purchase!C:C,pcon!B:B,"")</f>
        <v/>
      </c>
      <c r="C1221" s="4" t="n"/>
      <c r="D1221" s="29">
        <f>_xlfn.XLOOKUP(C1221,purchase!C:C,pcon!D:D,"")</f>
        <v/>
      </c>
      <c r="E1221" s="29">
        <f>_xlfn.XLOOKUP(C1221,purchase!C:C,pcon!E:E,"")</f>
        <v/>
      </c>
      <c r="F1221" s="4" t="n"/>
      <c r="G1221" s="27" t="n"/>
      <c r="H1221" s="28" t="n"/>
      <c r="I1221" s="4" t="n"/>
      <c r="J1221" s="4" t="n"/>
      <c r="K1221" s="4" t="n"/>
      <c r="L1221" s="30">
        <f>IF(J1221="","",J1221-K1221)</f>
        <v/>
      </c>
      <c r="M1221" s="4" t="n"/>
      <c r="N1221" s="30">
        <f>IF(L1221="","",L1221-M1221)</f>
        <v/>
      </c>
      <c r="O1221" s="31" t="n"/>
      <c r="P1221" s="32">
        <f>IF(O1221="","",N1221 * O1221)</f>
        <v/>
      </c>
      <c r="Q1221" s="10">
        <f>_xlfn.XLOOKUP(C1221,pcon!C:C,pcon!L:L,"")</f>
        <v/>
      </c>
      <c r="R1221" s="98">
        <f>(Q1221 / 80) * (O1221 * 100)</f>
        <v/>
      </c>
      <c r="S1221" s="31" t="n"/>
      <c r="T1221" s="31" t="n"/>
      <c r="U1221" s="33">
        <f>IF(N1221="","",R1221 * N1221)</f>
        <v/>
      </c>
      <c r="V1221" s="4" t="n"/>
      <c r="W1221" s="33">
        <f>IF(S1221&amp;U1221="","",U1221 * S1221)</f>
        <v/>
      </c>
      <c r="X1221" s="33">
        <f>IF(W1221="","",U1221 + W1221)</f>
        <v/>
      </c>
      <c r="Y1221" s="33">
        <f>IF(T1221="","",U1221 * T1221)</f>
        <v/>
      </c>
      <c r="Z1221" s="34">
        <f>IF(U1221="","",X1221-V1221-Y1221)</f>
        <v/>
      </c>
    </row>
    <row r="1222">
      <c r="A1222" s="25" t="n">
        <v>1218</v>
      </c>
      <c r="B1222" s="26">
        <f>_xlfn.XLOOKUP(C1222,purchase!C:C,pcon!B:B,"")</f>
        <v/>
      </c>
      <c r="C1222" s="4" t="n"/>
      <c r="D1222" s="29">
        <f>_xlfn.XLOOKUP(C1222,purchase!C:C,pcon!D:D,"")</f>
        <v/>
      </c>
      <c r="E1222" s="29">
        <f>_xlfn.XLOOKUP(C1222,purchase!C:C,pcon!E:E,"")</f>
        <v/>
      </c>
      <c r="F1222" s="4" t="n"/>
      <c r="G1222" s="27" t="n"/>
      <c r="H1222" s="28" t="n"/>
      <c r="I1222" s="4" t="n"/>
      <c r="J1222" s="4" t="n"/>
      <c r="K1222" s="4" t="n"/>
      <c r="L1222" s="30">
        <f>IF(J1222="","",J1222-K1222)</f>
        <v/>
      </c>
      <c r="M1222" s="4" t="n"/>
      <c r="N1222" s="30">
        <f>IF(L1222="","",L1222-M1222)</f>
        <v/>
      </c>
      <c r="O1222" s="31" t="n"/>
      <c r="P1222" s="32">
        <f>IF(O1222="","",N1222 * O1222)</f>
        <v/>
      </c>
      <c r="Q1222" s="10">
        <f>_xlfn.XLOOKUP(C1222,pcon!C:C,pcon!L:L,"")</f>
        <v/>
      </c>
      <c r="R1222" s="98">
        <f>(Q1222 / 80) * (O1222 * 100)</f>
        <v/>
      </c>
      <c r="S1222" s="31" t="n"/>
      <c r="T1222" s="31" t="n"/>
      <c r="U1222" s="33">
        <f>IF(N1222="","",R1222 * N1222)</f>
        <v/>
      </c>
      <c r="V1222" s="4" t="n"/>
      <c r="W1222" s="33">
        <f>IF(S1222&amp;U1222="","",U1222 * S1222)</f>
        <v/>
      </c>
      <c r="X1222" s="33">
        <f>IF(W1222="","",U1222 + W1222)</f>
        <v/>
      </c>
      <c r="Y1222" s="33">
        <f>IF(T1222="","",U1222 * T1222)</f>
        <v/>
      </c>
      <c r="Z1222" s="34">
        <f>IF(U1222="","",X1222-V1222-Y1222)</f>
        <v/>
      </c>
    </row>
    <row r="1223">
      <c r="A1223" s="25" t="n">
        <v>1219</v>
      </c>
      <c r="B1223" s="26">
        <f>_xlfn.XLOOKUP(C1223,purchase!C:C,pcon!B:B,"")</f>
        <v/>
      </c>
      <c r="C1223" s="4" t="n"/>
      <c r="D1223" s="29">
        <f>_xlfn.XLOOKUP(C1223,purchase!C:C,pcon!D:D,"")</f>
        <v/>
      </c>
      <c r="E1223" s="29">
        <f>_xlfn.XLOOKUP(C1223,purchase!C:C,pcon!E:E,"")</f>
        <v/>
      </c>
      <c r="F1223" s="4" t="n"/>
      <c r="G1223" s="27" t="n"/>
      <c r="H1223" s="28" t="n"/>
      <c r="I1223" s="4" t="n"/>
      <c r="J1223" s="4" t="n"/>
      <c r="K1223" s="4" t="n"/>
      <c r="L1223" s="30">
        <f>IF(J1223="","",J1223-K1223)</f>
        <v/>
      </c>
      <c r="M1223" s="4" t="n"/>
      <c r="N1223" s="30">
        <f>IF(L1223="","",L1223-M1223)</f>
        <v/>
      </c>
      <c r="O1223" s="31" t="n"/>
      <c r="P1223" s="32">
        <f>IF(O1223="","",N1223 * O1223)</f>
        <v/>
      </c>
      <c r="Q1223" s="10">
        <f>_xlfn.XLOOKUP(C1223,pcon!C:C,pcon!L:L,"")</f>
        <v/>
      </c>
      <c r="R1223" s="98">
        <f>(Q1223 / 80) * (O1223 * 100)</f>
        <v/>
      </c>
      <c r="S1223" s="31" t="n"/>
      <c r="T1223" s="31" t="n"/>
      <c r="U1223" s="33">
        <f>IF(N1223="","",R1223 * N1223)</f>
        <v/>
      </c>
      <c r="V1223" s="4" t="n"/>
      <c r="W1223" s="33">
        <f>IF(S1223&amp;U1223="","",U1223 * S1223)</f>
        <v/>
      </c>
      <c r="X1223" s="33">
        <f>IF(W1223="","",U1223 + W1223)</f>
        <v/>
      </c>
      <c r="Y1223" s="33">
        <f>IF(T1223="","",U1223 * T1223)</f>
        <v/>
      </c>
      <c r="Z1223" s="34">
        <f>IF(U1223="","",X1223-V1223-Y1223)</f>
        <v/>
      </c>
    </row>
    <row r="1224">
      <c r="A1224" s="25" t="n">
        <v>1220</v>
      </c>
      <c r="B1224" s="26">
        <f>_xlfn.XLOOKUP(C1224,purchase!C:C,pcon!B:B,"")</f>
        <v/>
      </c>
      <c r="C1224" s="4" t="n"/>
      <c r="D1224" s="29">
        <f>_xlfn.XLOOKUP(C1224,purchase!C:C,pcon!D:D,"")</f>
        <v/>
      </c>
      <c r="E1224" s="29">
        <f>_xlfn.XLOOKUP(C1224,purchase!C:C,pcon!E:E,"")</f>
        <v/>
      </c>
      <c r="F1224" s="4" t="n"/>
      <c r="G1224" s="27" t="n"/>
      <c r="H1224" s="28" t="n"/>
      <c r="I1224" s="4" t="n"/>
      <c r="J1224" s="4" t="n"/>
      <c r="K1224" s="4" t="n"/>
      <c r="L1224" s="30">
        <f>IF(J1224="","",J1224-K1224)</f>
        <v/>
      </c>
      <c r="M1224" s="4" t="n"/>
      <c r="N1224" s="30">
        <f>IF(L1224="","",L1224-M1224)</f>
        <v/>
      </c>
      <c r="O1224" s="31" t="n"/>
      <c r="P1224" s="32">
        <f>IF(O1224="","",N1224 * O1224)</f>
        <v/>
      </c>
      <c r="Q1224" s="10">
        <f>_xlfn.XLOOKUP(C1224,pcon!C:C,pcon!L:L,"")</f>
        <v/>
      </c>
      <c r="R1224" s="98">
        <f>(Q1224 / 80) * (O1224 * 100)</f>
        <v/>
      </c>
      <c r="S1224" s="31" t="n"/>
      <c r="T1224" s="31" t="n"/>
      <c r="U1224" s="33">
        <f>IF(N1224="","",R1224 * N1224)</f>
        <v/>
      </c>
      <c r="V1224" s="4" t="n"/>
      <c r="W1224" s="33">
        <f>IF(S1224&amp;U1224="","",U1224 * S1224)</f>
        <v/>
      </c>
      <c r="X1224" s="33">
        <f>IF(W1224="","",U1224 + W1224)</f>
        <v/>
      </c>
      <c r="Y1224" s="33">
        <f>IF(T1224="","",U1224 * T1224)</f>
        <v/>
      </c>
      <c r="Z1224" s="34">
        <f>IF(U1224="","",X1224-V1224-Y1224)</f>
        <v/>
      </c>
    </row>
    <row r="1225">
      <c r="A1225" s="25" t="n">
        <v>1221</v>
      </c>
      <c r="B1225" s="26">
        <f>_xlfn.XLOOKUP(C1225,purchase!C:C,pcon!B:B,"")</f>
        <v/>
      </c>
      <c r="C1225" s="4" t="n"/>
      <c r="D1225" s="29">
        <f>_xlfn.XLOOKUP(C1225,purchase!C:C,pcon!D:D,"")</f>
        <v/>
      </c>
      <c r="E1225" s="29">
        <f>_xlfn.XLOOKUP(C1225,purchase!C:C,pcon!E:E,"")</f>
        <v/>
      </c>
      <c r="F1225" s="4" t="n"/>
      <c r="G1225" s="27" t="n"/>
      <c r="H1225" s="28" t="n"/>
      <c r="I1225" s="4" t="n"/>
      <c r="J1225" s="4" t="n"/>
      <c r="K1225" s="4" t="n"/>
      <c r="L1225" s="30">
        <f>IF(J1225="","",J1225-K1225)</f>
        <v/>
      </c>
      <c r="M1225" s="4" t="n"/>
      <c r="N1225" s="30">
        <f>IF(L1225="","",L1225-M1225)</f>
        <v/>
      </c>
      <c r="O1225" s="31" t="n"/>
      <c r="P1225" s="32">
        <f>IF(O1225="","",N1225 * O1225)</f>
        <v/>
      </c>
      <c r="Q1225" s="10">
        <f>_xlfn.XLOOKUP(C1225,pcon!C:C,pcon!L:L,"")</f>
        <v/>
      </c>
      <c r="R1225" s="98">
        <f>(Q1225 / 80) * (O1225 * 100)</f>
        <v/>
      </c>
      <c r="S1225" s="31" t="n"/>
      <c r="T1225" s="31" t="n"/>
      <c r="U1225" s="33">
        <f>IF(N1225="","",R1225 * N1225)</f>
        <v/>
      </c>
      <c r="V1225" s="4" t="n"/>
      <c r="W1225" s="33">
        <f>IF(S1225&amp;U1225="","",U1225 * S1225)</f>
        <v/>
      </c>
      <c r="X1225" s="33">
        <f>IF(W1225="","",U1225 + W1225)</f>
        <v/>
      </c>
      <c r="Y1225" s="33">
        <f>IF(T1225="","",U1225 * T1225)</f>
        <v/>
      </c>
      <c r="Z1225" s="34">
        <f>IF(U1225="","",X1225-V1225-Y1225)</f>
        <v/>
      </c>
    </row>
    <row r="1226">
      <c r="A1226" s="25" t="n">
        <v>1222</v>
      </c>
      <c r="B1226" s="26">
        <f>_xlfn.XLOOKUP(C1226,purchase!C:C,pcon!B:B,"")</f>
        <v/>
      </c>
      <c r="C1226" s="4" t="n"/>
      <c r="D1226" s="29">
        <f>_xlfn.XLOOKUP(C1226,purchase!C:C,pcon!D:D,"")</f>
        <v/>
      </c>
      <c r="E1226" s="29">
        <f>_xlfn.XLOOKUP(C1226,purchase!C:C,pcon!E:E,"")</f>
        <v/>
      </c>
      <c r="F1226" s="4" t="n"/>
      <c r="G1226" s="27" t="n"/>
      <c r="H1226" s="28" t="n"/>
      <c r="I1226" s="4" t="n"/>
      <c r="J1226" s="4" t="n"/>
      <c r="K1226" s="4" t="n"/>
      <c r="L1226" s="30">
        <f>IF(J1226="","",J1226-K1226)</f>
        <v/>
      </c>
      <c r="M1226" s="4" t="n"/>
      <c r="N1226" s="30">
        <f>IF(L1226="","",L1226-M1226)</f>
        <v/>
      </c>
      <c r="O1226" s="31" t="n"/>
      <c r="P1226" s="32">
        <f>IF(O1226="","",N1226 * O1226)</f>
        <v/>
      </c>
      <c r="Q1226" s="10">
        <f>_xlfn.XLOOKUP(C1226,pcon!C:C,pcon!L:L,"")</f>
        <v/>
      </c>
      <c r="R1226" s="98">
        <f>(Q1226 / 80) * (O1226 * 100)</f>
        <v/>
      </c>
      <c r="S1226" s="31" t="n"/>
      <c r="T1226" s="31" t="n"/>
      <c r="U1226" s="33">
        <f>IF(N1226="","",R1226 * N1226)</f>
        <v/>
      </c>
      <c r="V1226" s="4" t="n"/>
      <c r="W1226" s="33">
        <f>IF(S1226&amp;U1226="","",U1226 * S1226)</f>
        <v/>
      </c>
      <c r="X1226" s="33">
        <f>IF(W1226="","",U1226 + W1226)</f>
        <v/>
      </c>
      <c r="Y1226" s="33">
        <f>IF(T1226="","",U1226 * T1226)</f>
        <v/>
      </c>
      <c r="Z1226" s="34">
        <f>IF(U1226="","",X1226-V1226-Y1226)</f>
        <v/>
      </c>
    </row>
    <row r="1227">
      <c r="A1227" s="25" t="n">
        <v>1223</v>
      </c>
      <c r="B1227" s="26">
        <f>_xlfn.XLOOKUP(C1227,purchase!C:C,pcon!B:B,"")</f>
        <v/>
      </c>
      <c r="C1227" s="4" t="n"/>
      <c r="D1227" s="29">
        <f>_xlfn.XLOOKUP(C1227,purchase!C:C,pcon!D:D,"")</f>
        <v/>
      </c>
      <c r="E1227" s="29">
        <f>_xlfn.XLOOKUP(C1227,purchase!C:C,pcon!E:E,"")</f>
        <v/>
      </c>
      <c r="F1227" s="4" t="n"/>
      <c r="G1227" s="27" t="n"/>
      <c r="H1227" s="28" t="n"/>
      <c r="I1227" s="4" t="n"/>
      <c r="J1227" s="4" t="n"/>
      <c r="K1227" s="4" t="n"/>
      <c r="L1227" s="30">
        <f>IF(J1227="","",J1227-K1227)</f>
        <v/>
      </c>
      <c r="M1227" s="4" t="n"/>
      <c r="N1227" s="30">
        <f>IF(L1227="","",L1227-M1227)</f>
        <v/>
      </c>
      <c r="O1227" s="31" t="n"/>
      <c r="P1227" s="32">
        <f>IF(O1227="","",N1227 * O1227)</f>
        <v/>
      </c>
      <c r="Q1227" s="10">
        <f>_xlfn.XLOOKUP(C1227,pcon!C:C,pcon!L:L,"")</f>
        <v/>
      </c>
      <c r="R1227" s="98">
        <f>(Q1227 / 80) * (O1227 * 100)</f>
        <v/>
      </c>
      <c r="S1227" s="31" t="n"/>
      <c r="T1227" s="31" t="n"/>
      <c r="U1227" s="33">
        <f>IF(N1227="","",R1227 * N1227)</f>
        <v/>
      </c>
      <c r="V1227" s="4" t="n"/>
      <c r="W1227" s="33">
        <f>IF(S1227&amp;U1227="","",U1227 * S1227)</f>
        <v/>
      </c>
      <c r="X1227" s="33">
        <f>IF(W1227="","",U1227 + W1227)</f>
        <v/>
      </c>
      <c r="Y1227" s="33">
        <f>IF(T1227="","",U1227 * T1227)</f>
        <v/>
      </c>
      <c r="Z1227" s="34">
        <f>IF(U1227="","",X1227-V1227-Y1227)</f>
        <v/>
      </c>
    </row>
    <row r="1228">
      <c r="A1228" s="25" t="n">
        <v>1224</v>
      </c>
      <c r="B1228" s="26">
        <f>_xlfn.XLOOKUP(C1228,purchase!C:C,pcon!B:B,"")</f>
        <v/>
      </c>
      <c r="C1228" s="4" t="n"/>
      <c r="D1228" s="29">
        <f>_xlfn.XLOOKUP(C1228,purchase!C:C,pcon!D:D,"")</f>
        <v/>
      </c>
      <c r="E1228" s="29">
        <f>_xlfn.XLOOKUP(C1228,purchase!C:C,pcon!E:E,"")</f>
        <v/>
      </c>
      <c r="F1228" s="4" t="n"/>
      <c r="G1228" s="27" t="n"/>
      <c r="H1228" s="28" t="n"/>
      <c r="I1228" s="4" t="n"/>
      <c r="J1228" s="4" t="n"/>
      <c r="K1228" s="4" t="n"/>
      <c r="L1228" s="30">
        <f>IF(J1228="","",J1228-K1228)</f>
        <v/>
      </c>
      <c r="M1228" s="4" t="n"/>
      <c r="N1228" s="30">
        <f>IF(L1228="","",L1228-M1228)</f>
        <v/>
      </c>
      <c r="O1228" s="31" t="n"/>
      <c r="P1228" s="32">
        <f>IF(O1228="","",N1228 * O1228)</f>
        <v/>
      </c>
      <c r="Q1228" s="10">
        <f>_xlfn.XLOOKUP(C1228,pcon!C:C,pcon!L:L,"")</f>
        <v/>
      </c>
      <c r="R1228" s="98">
        <f>(Q1228 / 80) * (O1228 * 100)</f>
        <v/>
      </c>
      <c r="S1228" s="31" t="n"/>
      <c r="T1228" s="31" t="n"/>
      <c r="U1228" s="33">
        <f>IF(N1228="","",R1228 * N1228)</f>
        <v/>
      </c>
      <c r="V1228" s="4" t="n"/>
      <c r="W1228" s="33">
        <f>IF(S1228&amp;U1228="","",U1228 * S1228)</f>
        <v/>
      </c>
      <c r="X1228" s="33">
        <f>IF(W1228="","",U1228 + W1228)</f>
        <v/>
      </c>
      <c r="Y1228" s="33">
        <f>IF(T1228="","",U1228 * T1228)</f>
        <v/>
      </c>
      <c r="Z1228" s="34">
        <f>IF(U1228="","",X1228-V1228-Y1228)</f>
        <v/>
      </c>
    </row>
    <row r="1229">
      <c r="A1229" s="25" t="n">
        <v>1225</v>
      </c>
      <c r="B1229" s="26">
        <f>_xlfn.XLOOKUP(C1229,purchase!C:C,pcon!B:B,"")</f>
        <v/>
      </c>
      <c r="C1229" s="4" t="n"/>
      <c r="D1229" s="29">
        <f>_xlfn.XLOOKUP(C1229,purchase!C:C,pcon!D:D,"")</f>
        <v/>
      </c>
      <c r="E1229" s="29">
        <f>_xlfn.XLOOKUP(C1229,purchase!C:C,pcon!E:E,"")</f>
        <v/>
      </c>
      <c r="F1229" s="4" t="n"/>
      <c r="G1229" s="27" t="n"/>
      <c r="H1229" s="28" t="n"/>
      <c r="I1229" s="4" t="n"/>
      <c r="J1229" s="4" t="n"/>
      <c r="K1229" s="4" t="n"/>
      <c r="L1229" s="30">
        <f>IF(J1229="","",J1229-K1229)</f>
        <v/>
      </c>
      <c r="M1229" s="4" t="n"/>
      <c r="N1229" s="30">
        <f>IF(L1229="","",L1229-M1229)</f>
        <v/>
      </c>
      <c r="O1229" s="31" t="n"/>
      <c r="P1229" s="32">
        <f>IF(O1229="","",N1229 * O1229)</f>
        <v/>
      </c>
      <c r="Q1229" s="10">
        <f>_xlfn.XLOOKUP(C1229,pcon!C:C,pcon!L:L,"")</f>
        <v/>
      </c>
      <c r="R1229" s="98">
        <f>(Q1229 / 80) * (O1229 * 100)</f>
        <v/>
      </c>
      <c r="S1229" s="31" t="n"/>
      <c r="T1229" s="31" t="n"/>
      <c r="U1229" s="33">
        <f>IF(N1229="","",R1229 * N1229)</f>
        <v/>
      </c>
      <c r="V1229" s="4" t="n"/>
      <c r="W1229" s="33">
        <f>IF(S1229&amp;U1229="","",U1229 * S1229)</f>
        <v/>
      </c>
      <c r="X1229" s="33">
        <f>IF(W1229="","",U1229 + W1229)</f>
        <v/>
      </c>
      <c r="Y1229" s="33">
        <f>IF(T1229="","",U1229 * T1229)</f>
        <v/>
      </c>
      <c r="Z1229" s="34">
        <f>IF(U1229="","",X1229-V1229-Y1229)</f>
        <v/>
      </c>
    </row>
    <row r="1230">
      <c r="A1230" s="25" t="n">
        <v>1226</v>
      </c>
      <c r="B1230" s="26">
        <f>_xlfn.XLOOKUP(C1230,purchase!C:C,pcon!B:B,"")</f>
        <v/>
      </c>
      <c r="C1230" s="4" t="n"/>
      <c r="D1230" s="29">
        <f>_xlfn.XLOOKUP(C1230,purchase!C:C,pcon!D:D,"")</f>
        <v/>
      </c>
      <c r="E1230" s="29">
        <f>_xlfn.XLOOKUP(C1230,purchase!C:C,pcon!E:E,"")</f>
        <v/>
      </c>
      <c r="F1230" s="4" t="n"/>
      <c r="G1230" s="27" t="n"/>
      <c r="H1230" s="28" t="n"/>
      <c r="I1230" s="4" t="n"/>
      <c r="J1230" s="4" t="n"/>
      <c r="K1230" s="4" t="n"/>
      <c r="L1230" s="30">
        <f>IF(J1230="","",J1230-K1230)</f>
        <v/>
      </c>
      <c r="M1230" s="4" t="n"/>
      <c r="N1230" s="30">
        <f>IF(L1230="","",L1230-M1230)</f>
        <v/>
      </c>
      <c r="O1230" s="31" t="n"/>
      <c r="P1230" s="32">
        <f>IF(O1230="","",N1230 * O1230)</f>
        <v/>
      </c>
      <c r="Q1230" s="10">
        <f>_xlfn.XLOOKUP(C1230,pcon!C:C,pcon!L:L,"")</f>
        <v/>
      </c>
      <c r="R1230" s="98">
        <f>(Q1230 / 80) * (O1230 * 100)</f>
        <v/>
      </c>
      <c r="S1230" s="31" t="n"/>
      <c r="T1230" s="31" t="n"/>
      <c r="U1230" s="33">
        <f>IF(N1230="","",R1230 * N1230)</f>
        <v/>
      </c>
      <c r="V1230" s="4" t="n"/>
      <c r="W1230" s="33">
        <f>IF(S1230&amp;U1230="","",U1230 * S1230)</f>
        <v/>
      </c>
      <c r="X1230" s="33">
        <f>IF(W1230="","",U1230 + W1230)</f>
        <v/>
      </c>
      <c r="Y1230" s="33">
        <f>IF(T1230="","",U1230 * T1230)</f>
        <v/>
      </c>
      <c r="Z1230" s="34">
        <f>IF(U1230="","",X1230-V1230-Y1230)</f>
        <v/>
      </c>
    </row>
    <row r="1231">
      <c r="A1231" s="25" t="n">
        <v>1227</v>
      </c>
      <c r="B1231" s="26">
        <f>_xlfn.XLOOKUP(C1231,purchase!C:C,pcon!B:B,"")</f>
        <v/>
      </c>
      <c r="C1231" s="4" t="n"/>
      <c r="D1231" s="29">
        <f>_xlfn.XLOOKUP(C1231,purchase!C:C,pcon!D:D,"")</f>
        <v/>
      </c>
      <c r="E1231" s="29">
        <f>_xlfn.XLOOKUP(C1231,purchase!C:C,pcon!E:E,"")</f>
        <v/>
      </c>
      <c r="F1231" s="4" t="n"/>
      <c r="G1231" s="27" t="n"/>
      <c r="H1231" s="28" t="n"/>
      <c r="I1231" s="4" t="n"/>
      <c r="J1231" s="4" t="n"/>
      <c r="K1231" s="4" t="n"/>
      <c r="L1231" s="30">
        <f>IF(J1231="","",J1231-K1231)</f>
        <v/>
      </c>
      <c r="M1231" s="4" t="n"/>
      <c r="N1231" s="30">
        <f>IF(L1231="","",L1231-M1231)</f>
        <v/>
      </c>
      <c r="O1231" s="31" t="n"/>
      <c r="P1231" s="32">
        <f>IF(O1231="","",N1231 * O1231)</f>
        <v/>
      </c>
      <c r="Q1231" s="10">
        <f>_xlfn.XLOOKUP(C1231,pcon!C:C,pcon!L:L,"")</f>
        <v/>
      </c>
      <c r="R1231" s="98">
        <f>(Q1231 / 80) * (O1231 * 100)</f>
        <v/>
      </c>
      <c r="S1231" s="31" t="n"/>
      <c r="T1231" s="31" t="n"/>
      <c r="U1231" s="33">
        <f>IF(N1231="","",R1231 * N1231)</f>
        <v/>
      </c>
      <c r="V1231" s="4" t="n"/>
      <c r="W1231" s="33">
        <f>IF(S1231&amp;U1231="","",U1231 * S1231)</f>
        <v/>
      </c>
      <c r="X1231" s="33">
        <f>IF(W1231="","",U1231 + W1231)</f>
        <v/>
      </c>
      <c r="Y1231" s="33">
        <f>IF(T1231="","",U1231 * T1231)</f>
        <v/>
      </c>
      <c r="Z1231" s="34">
        <f>IF(U1231="","",X1231-V1231-Y1231)</f>
        <v/>
      </c>
    </row>
    <row r="1232">
      <c r="A1232" s="25" t="n">
        <v>1228</v>
      </c>
      <c r="B1232" s="26">
        <f>_xlfn.XLOOKUP(C1232,purchase!C:C,pcon!B:B,"")</f>
        <v/>
      </c>
      <c r="C1232" s="4" t="n"/>
      <c r="D1232" s="29">
        <f>_xlfn.XLOOKUP(C1232,purchase!C:C,pcon!D:D,"")</f>
        <v/>
      </c>
      <c r="E1232" s="29">
        <f>_xlfn.XLOOKUP(C1232,purchase!C:C,pcon!E:E,"")</f>
        <v/>
      </c>
      <c r="F1232" s="4" t="n"/>
      <c r="G1232" s="27" t="n"/>
      <c r="H1232" s="28" t="n"/>
      <c r="I1232" s="4" t="n"/>
      <c r="J1232" s="4" t="n"/>
      <c r="K1232" s="4" t="n"/>
      <c r="L1232" s="30">
        <f>IF(J1232="","",J1232-K1232)</f>
        <v/>
      </c>
      <c r="M1232" s="4" t="n"/>
      <c r="N1232" s="30">
        <f>IF(L1232="","",L1232-M1232)</f>
        <v/>
      </c>
      <c r="O1232" s="31" t="n"/>
      <c r="P1232" s="32">
        <f>IF(O1232="","",N1232 * O1232)</f>
        <v/>
      </c>
      <c r="Q1232" s="10">
        <f>_xlfn.XLOOKUP(C1232,pcon!C:C,pcon!L:L,"")</f>
        <v/>
      </c>
      <c r="R1232" s="98">
        <f>(Q1232 / 80) * (O1232 * 100)</f>
        <v/>
      </c>
      <c r="S1232" s="31" t="n"/>
      <c r="T1232" s="31" t="n"/>
      <c r="U1232" s="33">
        <f>IF(N1232="","",R1232 * N1232)</f>
        <v/>
      </c>
      <c r="V1232" s="4" t="n"/>
      <c r="W1232" s="33">
        <f>IF(S1232&amp;U1232="","",U1232 * S1232)</f>
        <v/>
      </c>
      <c r="X1232" s="33">
        <f>IF(W1232="","",U1232 + W1232)</f>
        <v/>
      </c>
      <c r="Y1232" s="33">
        <f>IF(T1232="","",U1232 * T1232)</f>
        <v/>
      </c>
      <c r="Z1232" s="34">
        <f>IF(U1232="","",X1232-V1232-Y1232)</f>
        <v/>
      </c>
    </row>
    <row r="1233">
      <c r="A1233" s="25" t="n">
        <v>1229</v>
      </c>
      <c r="B1233" s="26">
        <f>_xlfn.XLOOKUP(C1233,purchase!C:C,pcon!B:B,"")</f>
        <v/>
      </c>
      <c r="C1233" s="4" t="n"/>
      <c r="D1233" s="29">
        <f>_xlfn.XLOOKUP(C1233,purchase!C:C,pcon!D:D,"")</f>
        <v/>
      </c>
      <c r="E1233" s="29">
        <f>_xlfn.XLOOKUP(C1233,purchase!C:C,pcon!E:E,"")</f>
        <v/>
      </c>
      <c r="F1233" s="4" t="n"/>
      <c r="G1233" s="27" t="n"/>
      <c r="H1233" s="28" t="n"/>
      <c r="I1233" s="4" t="n"/>
      <c r="J1233" s="4" t="n"/>
      <c r="K1233" s="4" t="n"/>
      <c r="L1233" s="30">
        <f>IF(J1233="","",J1233-K1233)</f>
        <v/>
      </c>
      <c r="M1233" s="4" t="n"/>
      <c r="N1233" s="30">
        <f>IF(L1233="","",L1233-M1233)</f>
        <v/>
      </c>
      <c r="O1233" s="31" t="n"/>
      <c r="P1233" s="32">
        <f>IF(O1233="","",N1233 * O1233)</f>
        <v/>
      </c>
      <c r="Q1233" s="10">
        <f>_xlfn.XLOOKUP(C1233,pcon!C:C,pcon!L:L,"")</f>
        <v/>
      </c>
      <c r="R1233" s="98">
        <f>(Q1233 / 80) * (O1233 * 100)</f>
        <v/>
      </c>
      <c r="S1233" s="31" t="n"/>
      <c r="T1233" s="31" t="n"/>
      <c r="U1233" s="33">
        <f>IF(N1233="","",R1233 * N1233)</f>
        <v/>
      </c>
      <c r="V1233" s="4" t="n"/>
      <c r="W1233" s="33">
        <f>IF(S1233&amp;U1233="","",U1233 * S1233)</f>
        <v/>
      </c>
      <c r="X1233" s="33">
        <f>IF(W1233="","",U1233 + W1233)</f>
        <v/>
      </c>
      <c r="Y1233" s="33">
        <f>IF(T1233="","",U1233 * T1233)</f>
        <v/>
      </c>
      <c r="Z1233" s="34">
        <f>IF(U1233="","",X1233-V1233-Y1233)</f>
        <v/>
      </c>
    </row>
    <row r="1234">
      <c r="A1234" s="25" t="n">
        <v>1230</v>
      </c>
      <c r="B1234" s="26">
        <f>_xlfn.XLOOKUP(C1234,purchase!C:C,pcon!B:B,"")</f>
        <v/>
      </c>
      <c r="C1234" s="4" t="n"/>
      <c r="D1234" s="29">
        <f>_xlfn.XLOOKUP(C1234,purchase!C:C,pcon!D:D,"")</f>
        <v/>
      </c>
      <c r="E1234" s="29">
        <f>_xlfn.XLOOKUP(C1234,purchase!C:C,pcon!E:E,"")</f>
        <v/>
      </c>
      <c r="F1234" s="4" t="n"/>
      <c r="G1234" s="27" t="n"/>
      <c r="H1234" s="28" t="n"/>
      <c r="I1234" s="4" t="n"/>
      <c r="J1234" s="4" t="n"/>
      <c r="K1234" s="4" t="n"/>
      <c r="L1234" s="30">
        <f>IF(J1234="","",J1234-K1234)</f>
        <v/>
      </c>
      <c r="M1234" s="4" t="n"/>
      <c r="N1234" s="30">
        <f>IF(L1234="","",L1234-M1234)</f>
        <v/>
      </c>
      <c r="O1234" s="31" t="n"/>
      <c r="P1234" s="32">
        <f>IF(O1234="","",N1234 * O1234)</f>
        <v/>
      </c>
      <c r="Q1234" s="10">
        <f>_xlfn.XLOOKUP(C1234,pcon!C:C,pcon!L:L,"")</f>
        <v/>
      </c>
      <c r="R1234" s="98">
        <f>(Q1234 / 80) * (O1234 * 100)</f>
        <v/>
      </c>
      <c r="S1234" s="31" t="n"/>
      <c r="T1234" s="31" t="n"/>
      <c r="U1234" s="33">
        <f>IF(N1234="","",R1234 * N1234)</f>
        <v/>
      </c>
      <c r="V1234" s="4" t="n"/>
      <c r="W1234" s="33">
        <f>IF(S1234&amp;U1234="","",U1234 * S1234)</f>
        <v/>
      </c>
      <c r="X1234" s="33">
        <f>IF(W1234="","",U1234 + W1234)</f>
        <v/>
      </c>
      <c r="Y1234" s="33">
        <f>IF(T1234="","",U1234 * T1234)</f>
        <v/>
      </c>
      <c r="Z1234" s="34">
        <f>IF(U1234="","",X1234-V1234-Y1234)</f>
        <v/>
      </c>
    </row>
    <row r="1235">
      <c r="A1235" s="25" t="n">
        <v>1231</v>
      </c>
      <c r="B1235" s="26">
        <f>_xlfn.XLOOKUP(C1235,purchase!C:C,pcon!B:B,"")</f>
        <v/>
      </c>
      <c r="C1235" s="4" t="n"/>
      <c r="D1235" s="29">
        <f>_xlfn.XLOOKUP(C1235,purchase!C:C,pcon!D:D,"")</f>
        <v/>
      </c>
      <c r="E1235" s="29">
        <f>_xlfn.XLOOKUP(C1235,purchase!C:C,pcon!E:E,"")</f>
        <v/>
      </c>
      <c r="F1235" s="4" t="n"/>
      <c r="G1235" s="27" t="n"/>
      <c r="H1235" s="28" t="n"/>
      <c r="I1235" s="4" t="n"/>
      <c r="J1235" s="4" t="n"/>
      <c r="K1235" s="4" t="n"/>
      <c r="L1235" s="30">
        <f>IF(J1235="","",J1235-K1235)</f>
        <v/>
      </c>
      <c r="M1235" s="4" t="n"/>
      <c r="N1235" s="30">
        <f>IF(L1235="","",L1235-M1235)</f>
        <v/>
      </c>
      <c r="O1235" s="31" t="n"/>
      <c r="P1235" s="32">
        <f>IF(O1235="","",N1235 * O1235)</f>
        <v/>
      </c>
      <c r="Q1235" s="10">
        <f>_xlfn.XLOOKUP(C1235,pcon!C:C,pcon!L:L,"")</f>
        <v/>
      </c>
      <c r="R1235" s="98">
        <f>(Q1235 / 80) * (O1235 * 100)</f>
        <v/>
      </c>
      <c r="S1235" s="31" t="n"/>
      <c r="T1235" s="31" t="n"/>
      <c r="U1235" s="33">
        <f>IF(N1235="","",R1235 * N1235)</f>
        <v/>
      </c>
      <c r="V1235" s="4" t="n"/>
      <c r="W1235" s="33">
        <f>IF(S1235&amp;U1235="","",U1235 * S1235)</f>
        <v/>
      </c>
      <c r="X1235" s="33">
        <f>IF(W1235="","",U1235 + W1235)</f>
        <v/>
      </c>
      <c r="Y1235" s="33">
        <f>IF(T1235="","",U1235 * T1235)</f>
        <v/>
      </c>
      <c r="Z1235" s="34">
        <f>IF(U1235="","",X1235-V1235-Y1235)</f>
        <v/>
      </c>
    </row>
    <row r="1236">
      <c r="A1236" s="25" t="n">
        <v>1232</v>
      </c>
      <c r="B1236" s="26">
        <f>_xlfn.XLOOKUP(C1236,purchase!C:C,pcon!B:B,"")</f>
        <v/>
      </c>
      <c r="C1236" s="4" t="n"/>
      <c r="D1236" s="29">
        <f>_xlfn.XLOOKUP(C1236,purchase!C:C,pcon!D:D,"")</f>
        <v/>
      </c>
      <c r="E1236" s="29">
        <f>_xlfn.XLOOKUP(C1236,purchase!C:C,pcon!E:E,"")</f>
        <v/>
      </c>
      <c r="F1236" s="4" t="n"/>
      <c r="G1236" s="27" t="n"/>
      <c r="H1236" s="28" t="n"/>
      <c r="I1236" s="4" t="n"/>
      <c r="J1236" s="4" t="n"/>
      <c r="K1236" s="4" t="n"/>
      <c r="L1236" s="30">
        <f>IF(J1236="","",J1236-K1236)</f>
        <v/>
      </c>
      <c r="M1236" s="4" t="n"/>
      <c r="N1236" s="30">
        <f>IF(L1236="","",L1236-M1236)</f>
        <v/>
      </c>
      <c r="O1236" s="31" t="n"/>
      <c r="P1236" s="32">
        <f>IF(O1236="","",N1236 * O1236)</f>
        <v/>
      </c>
      <c r="Q1236" s="10">
        <f>_xlfn.XLOOKUP(C1236,pcon!C:C,pcon!L:L,"")</f>
        <v/>
      </c>
      <c r="R1236" s="98">
        <f>(Q1236 / 80) * (O1236 * 100)</f>
        <v/>
      </c>
      <c r="S1236" s="31" t="n"/>
      <c r="T1236" s="31" t="n"/>
      <c r="U1236" s="33">
        <f>IF(N1236="","",R1236 * N1236)</f>
        <v/>
      </c>
      <c r="V1236" s="4" t="n"/>
      <c r="W1236" s="33">
        <f>IF(S1236&amp;U1236="","",U1236 * S1236)</f>
        <v/>
      </c>
      <c r="X1236" s="33">
        <f>IF(W1236="","",U1236 + W1236)</f>
        <v/>
      </c>
      <c r="Y1236" s="33">
        <f>IF(T1236="","",U1236 * T1236)</f>
        <v/>
      </c>
      <c r="Z1236" s="34">
        <f>IF(U1236="","",X1236-V1236-Y1236)</f>
        <v/>
      </c>
    </row>
    <row r="1237">
      <c r="A1237" s="25" t="n">
        <v>1233</v>
      </c>
      <c r="B1237" s="26">
        <f>_xlfn.XLOOKUP(C1237,purchase!C:C,pcon!B:B,"")</f>
        <v/>
      </c>
      <c r="C1237" s="4" t="n"/>
      <c r="D1237" s="29">
        <f>_xlfn.XLOOKUP(C1237,purchase!C:C,pcon!D:D,"")</f>
        <v/>
      </c>
      <c r="E1237" s="29">
        <f>_xlfn.XLOOKUP(C1237,purchase!C:C,pcon!E:E,"")</f>
        <v/>
      </c>
      <c r="F1237" s="4" t="n"/>
      <c r="G1237" s="27" t="n"/>
      <c r="H1237" s="28" t="n"/>
      <c r="I1237" s="4" t="n"/>
      <c r="J1237" s="4" t="n"/>
      <c r="K1237" s="4" t="n"/>
      <c r="L1237" s="30">
        <f>IF(J1237="","",J1237-K1237)</f>
        <v/>
      </c>
      <c r="M1237" s="4" t="n"/>
      <c r="N1237" s="30">
        <f>IF(L1237="","",L1237-M1237)</f>
        <v/>
      </c>
      <c r="O1237" s="31" t="n"/>
      <c r="P1237" s="32">
        <f>IF(O1237="","",N1237 * O1237)</f>
        <v/>
      </c>
      <c r="Q1237" s="10">
        <f>_xlfn.XLOOKUP(C1237,pcon!C:C,pcon!L:L,"")</f>
        <v/>
      </c>
      <c r="R1237" s="98">
        <f>(Q1237 / 80) * (O1237 * 100)</f>
        <v/>
      </c>
      <c r="S1237" s="31" t="n"/>
      <c r="T1237" s="31" t="n"/>
      <c r="U1237" s="33">
        <f>IF(N1237="","",R1237 * N1237)</f>
        <v/>
      </c>
      <c r="V1237" s="4" t="n"/>
      <c r="W1237" s="33">
        <f>IF(S1237&amp;U1237="","",U1237 * S1237)</f>
        <v/>
      </c>
      <c r="X1237" s="33">
        <f>IF(W1237="","",U1237 + W1237)</f>
        <v/>
      </c>
      <c r="Y1237" s="33">
        <f>IF(T1237="","",U1237 * T1237)</f>
        <v/>
      </c>
      <c r="Z1237" s="34">
        <f>IF(U1237="","",X1237-V1237-Y1237)</f>
        <v/>
      </c>
    </row>
    <row r="1238">
      <c r="A1238" s="25" t="n">
        <v>1234</v>
      </c>
      <c r="B1238" s="26">
        <f>_xlfn.XLOOKUP(C1238,purchase!C:C,pcon!B:B,"")</f>
        <v/>
      </c>
      <c r="C1238" s="4" t="n"/>
      <c r="D1238" s="29">
        <f>_xlfn.XLOOKUP(C1238,purchase!C:C,pcon!D:D,"")</f>
        <v/>
      </c>
      <c r="E1238" s="29">
        <f>_xlfn.XLOOKUP(C1238,purchase!C:C,pcon!E:E,"")</f>
        <v/>
      </c>
      <c r="F1238" s="4" t="n"/>
      <c r="G1238" s="27" t="n"/>
      <c r="H1238" s="28" t="n"/>
      <c r="I1238" s="4" t="n"/>
      <c r="J1238" s="4" t="n"/>
      <c r="K1238" s="4" t="n"/>
      <c r="L1238" s="30">
        <f>IF(J1238="","",J1238-K1238)</f>
        <v/>
      </c>
      <c r="M1238" s="4" t="n"/>
      <c r="N1238" s="30">
        <f>IF(L1238="","",L1238-M1238)</f>
        <v/>
      </c>
      <c r="O1238" s="31" t="n"/>
      <c r="P1238" s="32">
        <f>IF(O1238="","",N1238 * O1238)</f>
        <v/>
      </c>
      <c r="Q1238" s="10">
        <f>_xlfn.XLOOKUP(C1238,pcon!C:C,pcon!L:L,"")</f>
        <v/>
      </c>
      <c r="R1238" s="98">
        <f>(Q1238 / 80) * (O1238 * 100)</f>
        <v/>
      </c>
      <c r="S1238" s="31" t="n"/>
      <c r="T1238" s="31" t="n"/>
      <c r="U1238" s="33">
        <f>IF(N1238="","",R1238 * N1238)</f>
        <v/>
      </c>
      <c r="V1238" s="4" t="n"/>
      <c r="W1238" s="33">
        <f>IF(S1238&amp;U1238="","",U1238 * S1238)</f>
        <v/>
      </c>
      <c r="X1238" s="33">
        <f>IF(W1238="","",U1238 + W1238)</f>
        <v/>
      </c>
      <c r="Y1238" s="33">
        <f>IF(T1238="","",U1238 * T1238)</f>
        <v/>
      </c>
      <c r="Z1238" s="34">
        <f>IF(U1238="","",X1238-V1238-Y1238)</f>
        <v/>
      </c>
    </row>
    <row r="1239">
      <c r="A1239" s="25" t="n">
        <v>1235</v>
      </c>
      <c r="B1239" s="26">
        <f>_xlfn.XLOOKUP(C1239,purchase!C:C,pcon!B:B,"")</f>
        <v/>
      </c>
      <c r="C1239" s="4" t="n"/>
      <c r="D1239" s="29">
        <f>_xlfn.XLOOKUP(C1239,purchase!C:C,pcon!D:D,"")</f>
        <v/>
      </c>
      <c r="E1239" s="29">
        <f>_xlfn.XLOOKUP(C1239,purchase!C:C,pcon!E:E,"")</f>
        <v/>
      </c>
      <c r="F1239" s="4" t="n"/>
      <c r="G1239" s="27" t="n"/>
      <c r="H1239" s="28" t="n"/>
      <c r="I1239" s="4" t="n"/>
      <c r="J1239" s="4" t="n"/>
      <c r="K1239" s="4" t="n"/>
      <c r="L1239" s="30">
        <f>IF(J1239="","",J1239-K1239)</f>
        <v/>
      </c>
      <c r="M1239" s="4" t="n"/>
      <c r="N1239" s="30">
        <f>IF(L1239="","",L1239-M1239)</f>
        <v/>
      </c>
      <c r="O1239" s="31" t="n"/>
      <c r="P1239" s="32">
        <f>IF(O1239="","",N1239 * O1239)</f>
        <v/>
      </c>
      <c r="Q1239" s="10">
        <f>_xlfn.XLOOKUP(C1239,pcon!C:C,pcon!L:L,"")</f>
        <v/>
      </c>
      <c r="R1239" s="98">
        <f>(Q1239 / 80) * (O1239 * 100)</f>
        <v/>
      </c>
      <c r="S1239" s="31" t="n"/>
      <c r="T1239" s="31" t="n"/>
      <c r="U1239" s="33">
        <f>IF(N1239="","",R1239 * N1239)</f>
        <v/>
      </c>
      <c r="V1239" s="4" t="n"/>
      <c r="W1239" s="33">
        <f>IF(S1239&amp;U1239="","",U1239 * S1239)</f>
        <v/>
      </c>
      <c r="X1239" s="33">
        <f>IF(W1239="","",U1239 + W1239)</f>
        <v/>
      </c>
      <c r="Y1239" s="33">
        <f>IF(T1239="","",U1239 * T1239)</f>
        <v/>
      </c>
      <c r="Z1239" s="34">
        <f>IF(U1239="","",X1239-V1239-Y1239)</f>
        <v/>
      </c>
    </row>
    <row r="1240">
      <c r="A1240" s="25" t="n">
        <v>1236</v>
      </c>
      <c r="B1240" s="26">
        <f>_xlfn.XLOOKUP(C1240,purchase!C:C,pcon!B:B,"")</f>
        <v/>
      </c>
      <c r="C1240" s="4" t="n"/>
      <c r="D1240" s="29">
        <f>_xlfn.XLOOKUP(C1240,purchase!C:C,pcon!D:D,"")</f>
        <v/>
      </c>
      <c r="E1240" s="29">
        <f>_xlfn.XLOOKUP(C1240,purchase!C:C,pcon!E:E,"")</f>
        <v/>
      </c>
      <c r="F1240" s="4" t="n"/>
      <c r="G1240" s="27" t="n"/>
      <c r="H1240" s="28" t="n"/>
      <c r="I1240" s="4" t="n"/>
      <c r="J1240" s="4" t="n"/>
      <c r="K1240" s="4" t="n"/>
      <c r="L1240" s="30">
        <f>IF(J1240="","",J1240-K1240)</f>
        <v/>
      </c>
      <c r="M1240" s="4" t="n"/>
      <c r="N1240" s="30">
        <f>IF(L1240="","",L1240-M1240)</f>
        <v/>
      </c>
      <c r="O1240" s="31" t="n"/>
      <c r="P1240" s="32">
        <f>IF(O1240="","",N1240 * O1240)</f>
        <v/>
      </c>
      <c r="Q1240" s="10">
        <f>_xlfn.XLOOKUP(C1240,pcon!C:C,pcon!L:L,"")</f>
        <v/>
      </c>
      <c r="R1240" s="98">
        <f>(Q1240 / 80) * (O1240 * 100)</f>
        <v/>
      </c>
      <c r="S1240" s="31" t="n"/>
      <c r="T1240" s="31" t="n"/>
      <c r="U1240" s="33">
        <f>IF(N1240="","",R1240 * N1240)</f>
        <v/>
      </c>
      <c r="V1240" s="4" t="n"/>
      <c r="W1240" s="33">
        <f>IF(S1240&amp;U1240="","",U1240 * S1240)</f>
        <v/>
      </c>
      <c r="X1240" s="33">
        <f>IF(W1240="","",U1240 + W1240)</f>
        <v/>
      </c>
      <c r="Y1240" s="33">
        <f>IF(T1240="","",U1240 * T1240)</f>
        <v/>
      </c>
      <c r="Z1240" s="34">
        <f>IF(U1240="","",X1240-V1240-Y1240)</f>
        <v/>
      </c>
    </row>
    <row r="1241">
      <c r="A1241" s="25" t="n">
        <v>1237</v>
      </c>
      <c r="B1241" s="26">
        <f>_xlfn.XLOOKUP(C1241,purchase!C:C,pcon!B:B,"")</f>
        <v/>
      </c>
      <c r="C1241" s="4" t="n"/>
      <c r="D1241" s="29">
        <f>_xlfn.XLOOKUP(C1241,purchase!C:C,pcon!D:D,"")</f>
        <v/>
      </c>
      <c r="E1241" s="29">
        <f>_xlfn.XLOOKUP(C1241,purchase!C:C,pcon!E:E,"")</f>
        <v/>
      </c>
      <c r="F1241" s="4" t="n"/>
      <c r="G1241" s="27" t="n"/>
      <c r="H1241" s="28" t="n"/>
      <c r="I1241" s="4" t="n"/>
      <c r="J1241" s="4" t="n"/>
      <c r="K1241" s="4" t="n"/>
      <c r="L1241" s="30">
        <f>IF(J1241="","",J1241-K1241)</f>
        <v/>
      </c>
      <c r="M1241" s="4" t="n"/>
      <c r="N1241" s="30">
        <f>IF(L1241="","",L1241-M1241)</f>
        <v/>
      </c>
      <c r="O1241" s="31" t="n"/>
      <c r="P1241" s="32">
        <f>IF(O1241="","",N1241 * O1241)</f>
        <v/>
      </c>
      <c r="Q1241" s="10">
        <f>_xlfn.XLOOKUP(C1241,pcon!C:C,pcon!L:L,"")</f>
        <v/>
      </c>
      <c r="R1241" s="98">
        <f>(Q1241 / 80) * (O1241 * 100)</f>
        <v/>
      </c>
      <c r="S1241" s="31" t="n"/>
      <c r="T1241" s="31" t="n"/>
      <c r="U1241" s="33">
        <f>IF(N1241="","",R1241 * N1241)</f>
        <v/>
      </c>
      <c r="V1241" s="4" t="n"/>
      <c r="W1241" s="33">
        <f>IF(S1241&amp;U1241="","",U1241 * S1241)</f>
        <v/>
      </c>
      <c r="X1241" s="33">
        <f>IF(W1241="","",U1241 + W1241)</f>
        <v/>
      </c>
      <c r="Y1241" s="33">
        <f>IF(T1241="","",U1241 * T1241)</f>
        <v/>
      </c>
      <c r="Z1241" s="34">
        <f>IF(U1241="","",X1241-V1241-Y1241)</f>
        <v/>
      </c>
    </row>
    <row r="1242">
      <c r="A1242" s="25" t="n">
        <v>1238</v>
      </c>
      <c r="B1242" s="26">
        <f>_xlfn.XLOOKUP(C1242,purchase!C:C,pcon!B:B,"")</f>
        <v/>
      </c>
      <c r="C1242" s="4" t="n"/>
      <c r="D1242" s="29">
        <f>_xlfn.XLOOKUP(C1242,purchase!C:C,pcon!D:D,"")</f>
        <v/>
      </c>
      <c r="E1242" s="29">
        <f>_xlfn.XLOOKUP(C1242,purchase!C:C,pcon!E:E,"")</f>
        <v/>
      </c>
      <c r="F1242" s="4" t="n"/>
      <c r="G1242" s="27" t="n"/>
      <c r="H1242" s="28" t="n"/>
      <c r="I1242" s="4" t="n"/>
      <c r="J1242" s="4" t="n"/>
      <c r="K1242" s="4" t="n"/>
      <c r="L1242" s="30">
        <f>IF(J1242="","",J1242-K1242)</f>
        <v/>
      </c>
      <c r="M1242" s="4" t="n"/>
      <c r="N1242" s="30">
        <f>IF(L1242="","",L1242-M1242)</f>
        <v/>
      </c>
      <c r="O1242" s="31" t="n"/>
      <c r="P1242" s="32">
        <f>IF(O1242="","",N1242 * O1242)</f>
        <v/>
      </c>
      <c r="Q1242" s="10">
        <f>_xlfn.XLOOKUP(C1242,pcon!C:C,pcon!L:L,"")</f>
        <v/>
      </c>
      <c r="R1242" s="98">
        <f>(Q1242 / 80) * (O1242 * 100)</f>
        <v/>
      </c>
      <c r="S1242" s="31" t="n"/>
      <c r="T1242" s="31" t="n"/>
      <c r="U1242" s="33">
        <f>IF(N1242="","",R1242 * N1242)</f>
        <v/>
      </c>
      <c r="V1242" s="4" t="n"/>
      <c r="W1242" s="33">
        <f>IF(S1242&amp;U1242="","",U1242 * S1242)</f>
        <v/>
      </c>
      <c r="X1242" s="33">
        <f>IF(W1242="","",U1242 + W1242)</f>
        <v/>
      </c>
      <c r="Y1242" s="33">
        <f>IF(T1242="","",U1242 * T1242)</f>
        <v/>
      </c>
      <c r="Z1242" s="34">
        <f>IF(U1242="","",X1242-V1242-Y1242)</f>
        <v/>
      </c>
    </row>
    <row r="1243">
      <c r="A1243" s="25" t="n">
        <v>1239</v>
      </c>
      <c r="B1243" s="26">
        <f>_xlfn.XLOOKUP(C1243,purchase!C:C,pcon!B:B,"")</f>
        <v/>
      </c>
      <c r="C1243" s="4" t="n"/>
      <c r="D1243" s="29">
        <f>_xlfn.XLOOKUP(C1243,purchase!C:C,pcon!D:D,"")</f>
        <v/>
      </c>
      <c r="E1243" s="29">
        <f>_xlfn.XLOOKUP(C1243,purchase!C:C,pcon!E:E,"")</f>
        <v/>
      </c>
      <c r="F1243" s="4" t="n"/>
      <c r="G1243" s="27" t="n"/>
      <c r="H1243" s="28" t="n"/>
      <c r="I1243" s="4" t="n"/>
      <c r="J1243" s="4" t="n"/>
      <c r="K1243" s="4" t="n"/>
      <c r="L1243" s="30">
        <f>IF(J1243="","",J1243-K1243)</f>
        <v/>
      </c>
      <c r="M1243" s="4" t="n"/>
      <c r="N1243" s="30">
        <f>IF(L1243="","",L1243-M1243)</f>
        <v/>
      </c>
      <c r="O1243" s="31" t="n"/>
      <c r="P1243" s="32">
        <f>IF(O1243="","",N1243 * O1243)</f>
        <v/>
      </c>
      <c r="Q1243" s="10">
        <f>_xlfn.XLOOKUP(C1243,pcon!C:C,pcon!L:L,"")</f>
        <v/>
      </c>
      <c r="R1243" s="98">
        <f>(Q1243 / 80) * (O1243 * 100)</f>
        <v/>
      </c>
      <c r="S1243" s="31" t="n"/>
      <c r="T1243" s="31" t="n"/>
      <c r="U1243" s="33">
        <f>IF(N1243="","",R1243 * N1243)</f>
        <v/>
      </c>
      <c r="V1243" s="4" t="n"/>
      <c r="W1243" s="33">
        <f>IF(S1243&amp;U1243="","",U1243 * S1243)</f>
        <v/>
      </c>
      <c r="X1243" s="33">
        <f>IF(W1243="","",U1243 + W1243)</f>
        <v/>
      </c>
      <c r="Y1243" s="33">
        <f>IF(T1243="","",U1243 * T1243)</f>
        <v/>
      </c>
      <c r="Z1243" s="34">
        <f>IF(U1243="","",X1243-V1243-Y1243)</f>
        <v/>
      </c>
    </row>
    <row r="1244">
      <c r="A1244" s="25" t="n">
        <v>1240</v>
      </c>
      <c r="B1244" s="26">
        <f>_xlfn.XLOOKUP(C1244,purchase!C:C,pcon!B:B,"")</f>
        <v/>
      </c>
      <c r="C1244" s="4" t="n"/>
      <c r="D1244" s="29">
        <f>_xlfn.XLOOKUP(C1244,purchase!C:C,pcon!D:D,"")</f>
        <v/>
      </c>
      <c r="E1244" s="29">
        <f>_xlfn.XLOOKUP(C1244,purchase!C:C,pcon!E:E,"")</f>
        <v/>
      </c>
      <c r="F1244" s="4" t="n"/>
      <c r="G1244" s="27" t="n"/>
      <c r="H1244" s="28" t="n"/>
      <c r="I1244" s="4" t="n"/>
      <c r="J1244" s="4" t="n"/>
      <c r="K1244" s="4" t="n"/>
      <c r="L1244" s="30">
        <f>IF(J1244="","",J1244-K1244)</f>
        <v/>
      </c>
      <c r="M1244" s="4" t="n"/>
      <c r="N1244" s="30">
        <f>IF(L1244="","",L1244-M1244)</f>
        <v/>
      </c>
      <c r="O1244" s="31" t="n"/>
      <c r="P1244" s="32">
        <f>IF(O1244="","",N1244 * O1244)</f>
        <v/>
      </c>
      <c r="Q1244" s="10">
        <f>_xlfn.XLOOKUP(C1244,pcon!C:C,pcon!L:L,"")</f>
        <v/>
      </c>
      <c r="R1244" s="98">
        <f>(Q1244 / 80) * (O1244 * 100)</f>
        <v/>
      </c>
      <c r="S1244" s="31" t="n"/>
      <c r="T1244" s="31" t="n"/>
      <c r="U1244" s="33">
        <f>IF(N1244="","",R1244 * N1244)</f>
        <v/>
      </c>
      <c r="V1244" s="4" t="n"/>
      <c r="W1244" s="33">
        <f>IF(S1244&amp;U1244="","",U1244 * S1244)</f>
        <v/>
      </c>
      <c r="X1244" s="33">
        <f>IF(W1244="","",U1244 + W1244)</f>
        <v/>
      </c>
      <c r="Y1244" s="33">
        <f>IF(T1244="","",U1244 * T1244)</f>
        <v/>
      </c>
      <c r="Z1244" s="34">
        <f>IF(U1244="","",X1244-V1244-Y1244)</f>
        <v/>
      </c>
    </row>
    <row r="1245">
      <c r="A1245" s="25" t="n">
        <v>1241</v>
      </c>
      <c r="B1245" s="26">
        <f>_xlfn.XLOOKUP(C1245,purchase!C:C,pcon!B:B,"")</f>
        <v/>
      </c>
      <c r="C1245" s="4" t="n"/>
      <c r="D1245" s="29">
        <f>_xlfn.XLOOKUP(C1245,purchase!C:C,pcon!D:D,"")</f>
        <v/>
      </c>
      <c r="E1245" s="29">
        <f>_xlfn.XLOOKUP(C1245,purchase!C:C,pcon!E:E,"")</f>
        <v/>
      </c>
      <c r="F1245" s="4" t="n"/>
      <c r="G1245" s="27" t="n"/>
      <c r="H1245" s="28" t="n"/>
      <c r="I1245" s="4" t="n"/>
      <c r="J1245" s="4" t="n"/>
      <c r="K1245" s="4" t="n"/>
      <c r="L1245" s="30">
        <f>IF(J1245="","",J1245-K1245)</f>
        <v/>
      </c>
      <c r="M1245" s="4" t="n"/>
      <c r="N1245" s="30">
        <f>IF(L1245="","",L1245-M1245)</f>
        <v/>
      </c>
      <c r="O1245" s="31" t="n"/>
      <c r="P1245" s="32">
        <f>IF(O1245="","",N1245 * O1245)</f>
        <v/>
      </c>
      <c r="Q1245" s="10">
        <f>_xlfn.XLOOKUP(C1245,pcon!C:C,pcon!L:L,"")</f>
        <v/>
      </c>
      <c r="R1245" s="98">
        <f>(Q1245 / 80) * (O1245 * 100)</f>
        <v/>
      </c>
      <c r="S1245" s="31" t="n"/>
      <c r="T1245" s="31" t="n"/>
      <c r="U1245" s="33">
        <f>IF(N1245="","",R1245 * N1245)</f>
        <v/>
      </c>
      <c r="V1245" s="4" t="n"/>
      <c r="W1245" s="33">
        <f>IF(S1245&amp;U1245="","",U1245 * S1245)</f>
        <v/>
      </c>
      <c r="X1245" s="33">
        <f>IF(W1245="","",U1245 + W1245)</f>
        <v/>
      </c>
      <c r="Y1245" s="33">
        <f>IF(T1245="","",U1245 * T1245)</f>
        <v/>
      </c>
      <c r="Z1245" s="34">
        <f>IF(U1245="","",X1245-V1245-Y1245)</f>
        <v/>
      </c>
    </row>
    <row r="1246">
      <c r="A1246" s="25" t="n">
        <v>1242</v>
      </c>
      <c r="B1246" s="26">
        <f>_xlfn.XLOOKUP(C1246,purchase!C:C,pcon!B:B,"")</f>
        <v/>
      </c>
      <c r="C1246" s="4" t="n"/>
      <c r="D1246" s="29">
        <f>_xlfn.XLOOKUP(C1246,purchase!C:C,pcon!D:D,"")</f>
        <v/>
      </c>
      <c r="E1246" s="29">
        <f>_xlfn.XLOOKUP(C1246,purchase!C:C,pcon!E:E,"")</f>
        <v/>
      </c>
      <c r="F1246" s="4" t="n"/>
      <c r="G1246" s="27" t="n"/>
      <c r="H1246" s="28" t="n"/>
      <c r="I1246" s="4" t="n"/>
      <c r="J1246" s="4" t="n"/>
      <c r="K1246" s="4" t="n"/>
      <c r="L1246" s="30">
        <f>IF(J1246="","",J1246-K1246)</f>
        <v/>
      </c>
      <c r="M1246" s="4" t="n"/>
      <c r="N1246" s="30">
        <f>IF(L1246="","",L1246-M1246)</f>
        <v/>
      </c>
      <c r="O1246" s="31" t="n"/>
      <c r="P1246" s="32">
        <f>IF(O1246="","",N1246 * O1246)</f>
        <v/>
      </c>
      <c r="Q1246" s="10">
        <f>_xlfn.XLOOKUP(C1246,pcon!C:C,pcon!L:L,"")</f>
        <v/>
      </c>
      <c r="R1246" s="98">
        <f>(Q1246 / 80) * (O1246 * 100)</f>
        <v/>
      </c>
      <c r="S1246" s="31" t="n"/>
      <c r="T1246" s="31" t="n"/>
      <c r="U1246" s="33">
        <f>IF(N1246="","",R1246 * N1246)</f>
        <v/>
      </c>
      <c r="V1246" s="4" t="n"/>
      <c r="W1246" s="33">
        <f>IF(S1246&amp;U1246="","",U1246 * S1246)</f>
        <v/>
      </c>
      <c r="X1246" s="33">
        <f>IF(W1246="","",U1246 + W1246)</f>
        <v/>
      </c>
      <c r="Y1246" s="33">
        <f>IF(T1246="","",U1246 * T1246)</f>
        <v/>
      </c>
      <c r="Z1246" s="34">
        <f>IF(U1246="","",X1246-V1246-Y1246)</f>
        <v/>
      </c>
    </row>
    <row r="1247">
      <c r="A1247" s="25" t="n">
        <v>1243</v>
      </c>
      <c r="B1247" s="26">
        <f>_xlfn.XLOOKUP(C1247,purchase!C:C,pcon!B:B,"")</f>
        <v/>
      </c>
      <c r="C1247" s="4" t="n"/>
      <c r="D1247" s="29">
        <f>_xlfn.XLOOKUP(C1247,purchase!C:C,pcon!D:D,"")</f>
        <v/>
      </c>
      <c r="E1247" s="29">
        <f>_xlfn.XLOOKUP(C1247,purchase!C:C,pcon!E:E,"")</f>
        <v/>
      </c>
      <c r="F1247" s="4" t="n"/>
      <c r="G1247" s="27" t="n"/>
      <c r="H1247" s="28" t="n"/>
      <c r="I1247" s="4" t="n"/>
      <c r="J1247" s="4" t="n"/>
      <c r="K1247" s="4" t="n"/>
      <c r="L1247" s="30">
        <f>IF(J1247="","",J1247-K1247)</f>
        <v/>
      </c>
      <c r="M1247" s="4" t="n"/>
      <c r="N1247" s="30">
        <f>IF(L1247="","",L1247-M1247)</f>
        <v/>
      </c>
      <c r="O1247" s="31" t="n"/>
      <c r="P1247" s="32">
        <f>IF(O1247="","",N1247 * O1247)</f>
        <v/>
      </c>
      <c r="Q1247" s="10">
        <f>_xlfn.XLOOKUP(C1247,pcon!C:C,pcon!L:L,"")</f>
        <v/>
      </c>
      <c r="R1247" s="98">
        <f>(Q1247 / 80) * (O1247 * 100)</f>
        <v/>
      </c>
      <c r="S1247" s="31" t="n"/>
      <c r="T1247" s="31" t="n"/>
      <c r="U1247" s="33">
        <f>IF(N1247="","",R1247 * N1247)</f>
        <v/>
      </c>
      <c r="V1247" s="4" t="n"/>
      <c r="W1247" s="33">
        <f>IF(S1247&amp;U1247="","",U1247 * S1247)</f>
        <v/>
      </c>
      <c r="X1247" s="33">
        <f>IF(W1247="","",U1247 + W1247)</f>
        <v/>
      </c>
      <c r="Y1247" s="33">
        <f>IF(T1247="","",U1247 * T1247)</f>
        <v/>
      </c>
      <c r="Z1247" s="34">
        <f>IF(U1247="","",X1247-V1247-Y1247)</f>
        <v/>
      </c>
    </row>
    <row r="1248">
      <c r="A1248" s="25" t="n">
        <v>1244</v>
      </c>
      <c r="B1248" s="26">
        <f>_xlfn.XLOOKUP(C1248,purchase!C:C,pcon!B:B,"")</f>
        <v/>
      </c>
      <c r="C1248" s="4" t="n"/>
      <c r="D1248" s="29">
        <f>_xlfn.XLOOKUP(C1248,purchase!C:C,pcon!D:D,"")</f>
        <v/>
      </c>
      <c r="E1248" s="29">
        <f>_xlfn.XLOOKUP(C1248,purchase!C:C,pcon!E:E,"")</f>
        <v/>
      </c>
      <c r="F1248" s="4" t="n"/>
      <c r="G1248" s="27" t="n"/>
      <c r="H1248" s="28" t="n"/>
      <c r="I1248" s="4" t="n"/>
      <c r="J1248" s="4" t="n"/>
      <c r="K1248" s="4" t="n"/>
      <c r="L1248" s="30">
        <f>IF(J1248="","",J1248-K1248)</f>
        <v/>
      </c>
      <c r="M1248" s="4" t="n"/>
      <c r="N1248" s="30">
        <f>IF(L1248="","",L1248-M1248)</f>
        <v/>
      </c>
      <c r="O1248" s="31" t="n"/>
      <c r="P1248" s="32">
        <f>IF(O1248="","",N1248 * O1248)</f>
        <v/>
      </c>
      <c r="Q1248" s="10">
        <f>_xlfn.XLOOKUP(C1248,pcon!C:C,pcon!L:L,"")</f>
        <v/>
      </c>
      <c r="R1248" s="98">
        <f>(Q1248 / 80) * (O1248 * 100)</f>
        <v/>
      </c>
      <c r="S1248" s="31" t="n"/>
      <c r="T1248" s="31" t="n"/>
      <c r="U1248" s="33">
        <f>IF(N1248="","",R1248 * N1248)</f>
        <v/>
      </c>
      <c r="V1248" s="4" t="n"/>
      <c r="W1248" s="33">
        <f>IF(S1248&amp;U1248="","",U1248 * S1248)</f>
        <v/>
      </c>
      <c r="X1248" s="33">
        <f>IF(W1248="","",U1248 + W1248)</f>
        <v/>
      </c>
      <c r="Y1248" s="33">
        <f>IF(T1248="","",U1248 * T1248)</f>
        <v/>
      </c>
      <c r="Z1248" s="34">
        <f>IF(U1248="","",X1248-V1248-Y1248)</f>
        <v/>
      </c>
    </row>
    <row r="1249">
      <c r="A1249" s="25" t="n">
        <v>1245</v>
      </c>
      <c r="B1249" s="26">
        <f>_xlfn.XLOOKUP(C1249,purchase!C:C,pcon!B:B,"")</f>
        <v/>
      </c>
      <c r="C1249" s="4" t="n"/>
      <c r="D1249" s="29">
        <f>_xlfn.XLOOKUP(C1249,purchase!C:C,pcon!D:D,"")</f>
        <v/>
      </c>
      <c r="E1249" s="29">
        <f>_xlfn.XLOOKUP(C1249,purchase!C:C,pcon!E:E,"")</f>
        <v/>
      </c>
      <c r="F1249" s="4" t="n"/>
      <c r="G1249" s="27" t="n"/>
      <c r="H1249" s="28" t="n"/>
      <c r="I1249" s="4" t="n"/>
      <c r="J1249" s="4" t="n"/>
      <c r="K1249" s="4" t="n"/>
      <c r="L1249" s="30">
        <f>IF(J1249="","",J1249-K1249)</f>
        <v/>
      </c>
      <c r="M1249" s="4" t="n"/>
      <c r="N1249" s="30">
        <f>IF(L1249="","",L1249-M1249)</f>
        <v/>
      </c>
      <c r="O1249" s="31" t="n"/>
      <c r="P1249" s="32">
        <f>IF(O1249="","",N1249 * O1249)</f>
        <v/>
      </c>
      <c r="Q1249" s="10">
        <f>_xlfn.XLOOKUP(C1249,pcon!C:C,pcon!L:L,"")</f>
        <v/>
      </c>
      <c r="R1249" s="98">
        <f>(Q1249 / 80) * (O1249 * 100)</f>
        <v/>
      </c>
      <c r="S1249" s="31" t="n"/>
      <c r="T1249" s="31" t="n"/>
      <c r="U1249" s="33">
        <f>IF(N1249="","",R1249 * N1249)</f>
        <v/>
      </c>
      <c r="V1249" s="4" t="n"/>
      <c r="W1249" s="33">
        <f>IF(S1249&amp;U1249="","",U1249 * S1249)</f>
        <v/>
      </c>
      <c r="X1249" s="33">
        <f>IF(W1249="","",U1249 + W1249)</f>
        <v/>
      </c>
      <c r="Y1249" s="33">
        <f>IF(T1249="","",U1249 * T1249)</f>
        <v/>
      </c>
      <c r="Z1249" s="34">
        <f>IF(U1249="","",X1249-V1249-Y1249)</f>
        <v/>
      </c>
    </row>
    <row r="1250">
      <c r="A1250" s="25" t="n">
        <v>1246</v>
      </c>
      <c r="B1250" s="26">
        <f>_xlfn.XLOOKUP(C1250,purchase!C:C,pcon!B:B,"")</f>
        <v/>
      </c>
      <c r="C1250" s="4" t="n"/>
      <c r="D1250" s="29">
        <f>_xlfn.XLOOKUP(C1250,purchase!C:C,pcon!D:D,"")</f>
        <v/>
      </c>
      <c r="E1250" s="29">
        <f>_xlfn.XLOOKUP(C1250,purchase!C:C,pcon!E:E,"")</f>
        <v/>
      </c>
      <c r="F1250" s="4" t="n"/>
      <c r="G1250" s="27" t="n"/>
      <c r="H1250" s="28" t="n"/>
      <c r="I1250" s="4" t="n"/>
      <c r="J1250" s="4" t="n"/>
      <c r="K1250" s="4" t="n"/>
      <c r="L1250" s="30">
        <f>IF(J1250="","",J1250-K1250)</f>
        <v/>
      </c>
      <c r="M1250" s="4" t="n"/>
      <c r="N1250" s="30">
        <f>IF(L1250="","",L1250-M1250)</f>
        <v/>
      </c>
      <c r="O1250" s="31" t="n"/>
      <c r="P1250" s="32">
        <f>IF(O1250="","",N1250 * O1250)</f>
        <v/>
      </c>
      <c r="Q1250" s="10">
        <f>_xlfn.XLOOKUP(C1250,pcon!C:C,pcon!L:L,"")</f>
        <v/>
      </c>
      <c r="R1250" s="98">
        <f>(Q1250 / 80) * (O1250 * 100)</f>
        <v/>
      </c>
      <c r="S1250" s="31" t="n"/>
      <c r="T1250" s="31" t="n"/>
      <c r="U1250" s="33">
        <f>IF(N1250="","",R1250 * N1250)</f>
        <v/>
      </c>
      <c r="V1250" s="4" t="n"/>
      <c r="W1250" s="33">
        <f>IF(S1250&amp;U1250="","",U1250 * S1250)</f>
        <v/>
      </c>
      <c r="X1250" s="33">
        <f>IF(W1250="","",U1250 + W1250)</f>
        <v/>
      </c>
      <c r="Y1250" s="33">
        <f>IF(T1250="","",U1250 * T1250)</f>
        <v/>
      </c>
      <c r="Z1250" s="34">
        <f>IF(U1250="","",X1250-V1250-Y1250)</f>
        <v/>
      </c>
    </row>
    <row r="1251">
      <c r="A1251" s="25" t="n">
        <v>1247</v>
      </c>
      <c r="B1251" s="26">
        <f>_xlfn.XLOOKUP(C1251,purchase!C:C,pcon!B:B,"")</f>
        <v/>
      </c>
      <c r="C1251" s="4" t="n"/>
      <c r="D1251" s="29">
        <f>_xlfn.XLOOKUP(C1251,purchase!C:C,pcon!D:D,"")</f>
        <v/>
      </c>
      <c r="E1251" s="29">
        <f>_xlfn.XLOOKUP(C1251,purchase!C:C,pcon!E:E,"")</f>
        <v/>
      </c>
      <c r="F1251" s="4" t="n"/>
      <c r="G1251" s="27" t="n"/>
      <c r="H1251" s="28" t="n"/>
      <c r="I1251" s="4" t="n"/>
      <c r="J1251" s="4" t="n"/>
      <c r="K1251" s="4" t="n"/>
      <c r="L1251" s="30">
        <f>IF(J1251="","",J1251-K1251)</f>
        <v/>
      </c>
      <c r="M1251" s="4" t="n"/>
      <c r="N1251" s="30">
        <f>IF(L1251="","",L1251-M1251)</f>
        <v/>
      </c>
      <c r="O1251" s="31" t="n"/>
      <c r="P1251" s="32">
        <f>IF(O1251="","",N1251 * O1251)</f>
        <v/>
      </c>
      <c r="Q1251" s="10">
        <f>_xlfn.XLOOKUP(C1251,pcon!C:C,pcon!L:L,"")</f>
        <v/>
      </c>
      <c r="R1251" s="98">
        <f>(Q1251 / 80) * (O1251 * 100)</f>
        <v/>
      </c>
      <c r="S1251" s="31" t="n"/>
      <c r="T1251" s="31" t="n"/>
      <c r="U1251" s="33">
        <f>IF(N1251="","",R1251 * N1251)</f>
        <v/>
      </c>
      <c r="V1251" s="4" t="n"/>
      <c r="W1251" s="33">
        <f>IF(S1251&amp;U1251="","",U1251 * S1251)</f>
        <v/>
      </c>
      <c r="X1251" s="33">
        <f>IF(W1251="","",U1251 + W1251)</f>
        <v/>
      </c>
      <c r="Y1251" s="33">
        <f>IF(T1251="","",U1251 * T1251)</f>
        <v/>
      </c>
      <c r="Z1251" s="34">
        <f>IF(U1251="","",X1251-V1251-Y1251)</f>
        <v/>
      </c>
    </row>
    <row r="1252">
      <c r="A1252" s="25" t="n">
        <v>1248</v>
      </c>
      <c r="B1252" s="26">
        <f>_xlfn.XLOOKUP(C1252,purchase!C:C,pcon!B:B,"")</f>
        <v/>
      </c>
      <c r="C1252" s="4" t="n"/>
      <c r="D1252" s="29">
        <f>_xlfn.XLOOKUP(C1252,purchase!C:C,pcon!D:D,"")</f>
        <v/>
      </c>
      <c r="E1252" s="29">
        <f>_xlfn.XLOOKUP(C1252,purchase!C:C,pcon!E:E,"")</f>
        <v/>
      </c>
      <c r="F1252" s="4" t="n"/>
      <c r="G1252" s="27" t="n"/>
      <c r="H1252" s="28" t="n"/>
      <c r="I1252" s="4" t="n"/>
      <c r="J1252" s="4" t="n"/>
      <c r="K1252" s="4" t="n"/>
      <c r="L1252" s="30">
        <f>IF(J1252="","",J1252-K1252)</f>
        <v/>
      </c>
      <c r="M1252" s="4" t="n"/>
      <c r="N1252" s="30">
        <f>IF(L1252="","",L1252-M1252)</f>
        <v/>
      </c>
      <c r="O1252" s="31" t="n"/>
      <c r="P1252" s="32">
        <f>IF(O1252="","",N1252 * O1252)</f>
        <v/>
      </c>
      <c r="Q1252" s="10">
        <f>_xlfn.XLOOKUP(C1252,pcon!C:C,pcon!L:L,"")</f>
        <v/>
      </c>
      <c r="R1252" s="98">
        <f>(Q1252 / 80) * (O1252 * 100)</f>
        <v/>
      </c>
      <c r="S1252" s="31" t="n"/>
      <c r="T1252" s="31" t="n"/>
      <c r="U1252" s="33">
        <f>IF(N1252="","",R1252 * N1252)</f>
        <v/>
      </c>
      <c r="V1252" s="4" t="n"/>
      <c r="W1252" s="33">
        <f>IF(S1252&amp;U1252="","",U1252 * S1252)</f>
        <v/>
      </c>
      <c r="X1252" s="33">
        <f>IF(W1252="","",U1252 + W1252)</f>
        <v/>
      </c>
      <c r="Y1252" s="33">
        <f>IF(T1252="","",U1252 * T1252)</f>
        <v/>
      </c>
      <c r="Z1252" s="34">
        <f>IF(U1252="","",X1252-V1252-Y1252)</f>
        <v/>
      </c>
    </row>
    <row r="1253">
      <c r="A1253" s="25" t="n">
        <v>1249</v>
      </c>
      <c r="B1253" s="26">
        <f>_xlfn.XLOOKUP(C1253,purchase!C:C,pcon!B:B,"")</f>
        <v/>
      </c>
      <c r="C1253" s="4" t="n"/>
      <c r="D1253" s="29">
        <f>_xlfn.XLOOKUP(C1253,purchase!C:C,pcon!D:D,"")</f>
        <v/>
      </c>
      <c r="E1253" s="29">
        <f>_xlfn.XLOOKUP(C1253,purchase!C:C,pcon!E:E,"")</f>
        <v/>
      </c>
      <c r="F1253" s="4" t="n"/>
      <c r="G1253" s="27" t="n"/>
      <c r="H1253" s="28" t="n"/>
      <c r="I1253" s="4" t="n"/>
      <c r="J1253" s="4" t="n"/>
      <c r="K1253" s="4" t="n"/>
      <c r="L1253" s="30">
        <f>IF(J1253="","",J1253-K1253)</f>
        <v/>
      </c>
      <c r="M1253" s="4" t="n"/>
      <c r="N1253" s="30">
        <f>IF(L1253="","",L1253-M1253)</f>
        <v/>
      </c>
      <c r="O1253" s="31" t="n"/>
      <c r="P1253" s="32">
        <f>IF(O1253="","",N1253 * O1253)</f>
        <v/>
      </c>
      <c r="Q1253" s="10">
        <f>_xlfn.XLOOKUP(C1253,pcon!C:C,pcon!L:L,"")</f>
        <v/>
      </c>
      <c r="R1253" s="98">
        <f>(Q1253 / 80) * (O1253 * 100)</f>
        <v/>
      </c>
      <c r="S1253" s="31" t="n"/>
      <c r="T1253" s="31" t="n"/>
      <c r="U1253" s="33">
        <f>IF(N1253="","",R1253 * N1253)</f>
        <v/>
      </c>
      <c r="V1253" s="4" t="n"/>
      <c r="W1253" s="33">
        <f>IF(S1253&amp;U1253="","",U1253 * S1253)</f>
        <v/>
      </c>
      <c r="X1253" s="33">
        <f>IF(W1253="","",U1253 + W1253)</f>
        <v/>
      </c>
      <c r="Y1253" s="33">
        <f>IF(T1253="","",U1253 * T1253)</f>
        <v/>
      </c>
      <c r="Z1253" s="34">
        <f>IF(U1253="","",X1253-V1253-Y1253)</f>
        <v/>
      </c>
    </row>
    <row r="1254">
      <c r="A1254" s="25" t="n">
        <v>1250</v>
      </c>
      <c r="B1254" s="26">
        <f>_xlfn.XLOOKUP(C1254,purchase!C:C,pcon!B:B,"")</f>
        <v/>
      </c>
      <c r="C1254" s="4" t="n"/>
      <c r="D1254" s="29">
        <f>_xlfn.XLOOKUP(C1254,purchase!C:C,pcon!D:D,"")</f>
        <v/>
      </c>
      <c r="E1254" s="29">
        <f>_xlfn.XLOOKUP(C1254,purchase!C:C,pcon!E:E,"")</f>
        <v/>
      </c>
      <c r="F1254" s="4" t="n"/>
      <c r="G1254" s="27" t="n"/>
      <c r="H1254" s="28" t="n"/>
      <c r="I1254" s="4" t="n"/>
      <c r="J1254" s="4" t="n"/>
      <c r="K1254" s="4" t="n"/>
      <c r="L1254" s="30">
        <f>IF(J1254="","",J1254-K1254)</f>
        <v/>
      </c>
      <c r="M1254" s="4" t="n"/>
      <c r="N1254" s="30">
        <f>IF(L1254="","",L1254-M1254)</f>
        <v/>
      </c>
      <c r="O1254" s="31" t="n"/>
      <c r="P1254" s="32">
        <f>IF(O1254="","",N1254 * O1254)</f>
        <v/>
      </c>
      <c r="Q1254" s="10">
        <f>_xlfn.XLOOKUP(C1254,pcon!C:C,pcon!L:L,"")</f>
        <v/>
      </c>
      <c r="R1254" s="98">
        <f>(Q1254 / 80) * (O1254 * 100)</f>
        <v/>
      </c>
      <c r="S1254" s="31" t="n"/>
      <c r="T1254" s="31" t="n"/>
      <c r="U1254" s="33">
        <f>IF(N1254="","",R1254 * N1254)</f>
        <v/>
      </c>
      <c r="V1254" s="4" t="n"/>
      <c r="W1254" s="33">
        <f>IF(S1254&amp;U1254="","",U1254 * S1254)</f>
        <v/>
      </c>
      <c r="X1254" s="33">
        <f>IF(W1254="","",U1254 + W1254)</f>
        <v/>
      </c>
      <c r="Y1254" s="33">
        <f>IF(T1254="","",U1254 * T1254)</f>
        <v/>
      </c>
      <c r="Z1254" s="34">
        <f>IF(U1254="","",X1254-V1254-Y1254)</f>
        <v/>
      </c>
    </row>
    <row r="1255">
      <c r="A1255" s="25" t="n">
        <v>1251</v>
      </c>
      <c r="B1255" s="26">
        <f>_xlfn.XLOOKUP(C1255,purchase!C:C,pcon!B:B,"")</f>
        <v/>
      </c>
      <c r="C1255" s="4" t="n"/>
      <c r="D1255" s="29">
        <f>_xlfn.XLOOKUP(C1255,purchase!C:C,pcon!D:D,"")</f>
        <v/>
      </c>
      <c r="E1255" s="29">
        <f>_xlfn.XLOOKUP(C1255,purchase!C:C,pcon!E:E,"")</f>
        <v/>
      </c>
      <c r="F1255" s="4" t="n"/>
      <c r="G1255" s="27" t="n"/>
      <c r="H1255" s="28" t="n"/>
      <c r="I1255" s="4" t="n"/>
      <c r="J1255" s="4" t="n"/>
      <c r="K1255" s="4" t="n"/>
      <c r="L1255" s="30">
        <f>IF(J1255="","",J1255-K1255)</f>
        <v/>
      </c>
      <c r="M1255" s="4" t="n"/>
      <c r="N1255" s="30">
        <f>IF(L1255="","",L1255-M1255)</f>
        <v/>
      </c>
      <c r="O1255" s="31" t="n"/>
      <c r="P1255" s="32">
        <f>IF(O1255="","",N1255 * O1255)</f>
        <v/>
      </c>
      <c r="Q1255" s="10">
        <f>_xlfn.XLOOKUP(C1255,pcon!C:C,pcon!L:L,"")</f>
        <v/>
      </c>
      <c r="R1255" s="98">
        <f>(Q1255 / 80) * (O1255 * 100)</f>
        <v/>
      </c>
      <c r="S1255" s="31" t="n"/>
      <c r="T1255" s="31" t="n"/>
      <c r="U1255" s="33">
        <f>IF(N1255="","",R1255 * N1255)</f>
        <v/>
      </c>
      <c r="V1255" s="4" t="n"/>
      <c r="W1255" s="33">
        <f>IF(S1255&amp;U1255="","",U1255 * S1255)</f>
        <v/>
      </c>
      <c r="X1255" s="33">
        <f>IF(W1255="","",U1255 + W1255)</f>
        <v/>
      </c>
      <c r="Y1255" s="33">
        <f>IF(T1255="","",U1255 * T1255)</f>
        <v/>
      </c>
      <c r="Z1255" s="34">
        <f>IF(U1255="","",X1255-V1255-Y1255)</f>
        <v/>
      </c>
    </row>
    <row r="1256">
      <c r="A1256" s="25" t="n">
        <v>1252</v>
      </c>
      <c r="B1256" s="26">
        <f>_xlfn.XLOOKUP(C1256,purchase!C:C,pcon!B:B,"")</f>
        <v/>
      </c>
      <c r="C1256" s="4" t="n"/>
      <c r="D1256" s="29">
        <f>_xlfn.XLOOKUP(C1256,purchase!C:C,pcon!D:D,"")</f>
        <v/>
      </c>
      <c r="E1256" s="29">
        <f>_xlfn.XLOOKUP(C1256,purchase!C:C,pcon!E:E,"")</f>
        <v/>
      </c>
      <c r="F1256" s="4" t="n"/>
      <c r="G1256" s="27" t="n"/>
      <c r="H1256" s="28" t="n"/>
      <c r="I1256" s="4" t="n"/>
      <c r="J1256" s="4" t="n"/>
      <c r="K1256" s="4" t="n"/>
      <c r="L1256" s="30">
        <f>IF(J1256="","",J1256-K1256)</f>
        <v/>
      </c>
      <c r="M1256" s="4" t="n"/>
      <c r="N1256" s="30">
        <f>IF(L1256="","",L1256-M1256)</f>
        <v/>
      </c>
      <c r="O1256" s="31" t="n"/>
      <c r="P1256" s="32">
        <f>IF(O1256="","",N1256 * O1256)</f>
        <v/>
      </c>
      <c r="Q1256" s="10">
        <f>_xlfn.XLOOKUP(C1256,pcon!C:C,pcon!L:L,"")</f>
        <v/>
      </c>
      <c r="R1256" s="98">
        <f>(Q1256 / 80) * (O1256 * 100)</f>
        <v/>
      </c>
      <c r="S1256" s="31" t="n"/>
      <c r="T1256" s="31" t="n"/>
      <c r="U1256" s="33">
        <f>IF(N1256="","",R1256 * N1256)</f>
        <v/>
      </c>
      <c r="V1256" s="4" t="n"/>
      <c r="W1256" s="33">
        <f>IF(S1256&amp;U1256="","",U1256 * S1256)</f>
        <v/>
      </c>
      <c r="X1256" s="33">
        <f>IF(W1256="","",U1256 + W1256)</f>
        <v/>
      </c>
      <c r="Y1256" s="33">
        <f>IF(T1256="","",U1256 * T1256)</f>
        <v/>
      </c>
      <c r="Z1256" s="34">
        <f>IF(U1256="","",X1256-V1256-Y1256)</f>
        <v/>
      </c>
    </row>
    <row r="1257">
      <c r="A1257" s="25" t="n">
        <v>1253</v>
      </c>
      <c r="B1257" s="26">
        <f>_xlfn.XLOOKUP(C1257,purchase!C:C,pcon!B:B,"")</f>
        <v/>
      </c>
      <c r="C1257" s="4" t="n"/>
      <c r="D1257" s="29">
        <f>_xlfn.XLOOKUP(C1257,purchase!C:C,pcon!D:D,"")</f>
        <v/>
      </c>
      <c r="E1257" s="29">
        <f>_xlfn.XLOOKUP(C1257,purchase!C:C,pcon!E:E,"")</f>
        <v/>
      </c>
      <c r="F1257" s="4" t="n"/>
      <c r="G1257" s="27" t="n"/>
      <c r="H1257" s="28" t="n"/>
      <c r="I1257" s="4" t="n"/>
      <c r="J1257" s="4" t="n"/>
      <c r="K1257" s="4" t="n"/>
      <c r="L1257" s="30">
        <f>IF(J1257="","",J1257-K1257)</f>
        <v/>
      </c>
      <c r="M1257" s="4" t="n"/>
      <c r="N1257" s="30">
        <f>IF(L1257="","",L1257-M1257)</f>
        <v/>
      </c>
      <c r="O1257" s="31" t="n"/>
      <c r="P1257" s="32">
        <f>IF(O1257="","",N1257 * O1257)</f>
        <v/>
      </c>
      <c r="Q1257" s="10">
        <f>_xlfn.XLOOKUP(C1257,pcon!C:C,pcon!L:L,"")</f>
        <v/>
      </c>
      <c r="R1257" s="98">
        <f>(Q1257 / 80) * (O1257 * 100)</f>
        <v/>
      </c>
      <c r="S1257" s="31" t="n"/>
      <c r="T1257" s="31" t="n"/>
      <c r="U1257" s="33">
        <f>IF(N1257="","",R1257 * N1257)</f>
        <v/>
      </c>
      <c r="V1257" s="4" t="n"/>
      <c r="W1257" s="33">
        <f>IF(S1257&amp;U1257="","",U1257 * S1257)</f>
        <v/>
      </c>
      <c r="X1257" s="33">
        <f>IF(W1257="","",U1257 + W1257)</f>
        <v/>
      </c>
      <c r="Y1257" s="33">
        <f>IF(T1257="","",U1257 * T1257)</f>
        <v/>
      </c>
      <c r="Z1257" s="34">
        <f>IF(U1257="","",X1257-V1257-Y1257)</f>
        <v/>
      </c>
    </row>
    <row r="1258">
      <c r="A1258" s="25" t="n">
        <v>1254</v>
      </c>
      <c r="B1258" s="26">
        <f>_xlfn.XLOOKUP(C1258,purchase!C:C,pcon!B:B,"")</f>
        <v/>
      </c>
      <c r="C1258" s="4" t="n"/>
      <c r="D1258" s="29">
        <f>_xlfn.XLOOKUP(C1258,purchase!C:C,pcon!D:D,"")</f>
        <v/>
      </c>
      <c r="E1258" s="29">
        <f>_xlfn.XLOOKUP(C1258,purchase!C:C,pcon!E:E,"")</f>
        <v/>
      </c>
      <c r="F1258" s="4" t="n"/>
      <c r="G1258" s="27" t="n"/>
      <c r="H1258" s="28" t="n"/>
      <c r="I1258" s="4" t="n"/>
      <c r="J1258" s="4" t="n"/>
      <c r="K1258" s="4" t="n"/>
      <c r="L1258" s="30">
        <f>IF(J1258="","",J1258-K1258)</f>
        <v/>
      </c>
      <c r="M1258" s="4" t="n"/>
      <c r="N1258" s="30">
        <f>IF(L1258="","",L1258-M1258)</f>
        <v/>
      </c>
      <c r="O1258" s="31" t="n"/>
      <c r="P1258" s="32">
        <f>IF(O1258="","",N1258 * O1258)</f>
        <v/>
      </c>
      <c r="Q1258" s="10">
        <f>_xlfn.XLOOKUP(C1258,pcon!C:C,pcon!L:L,"")</f>
        <v/>
      </c>
      <c r="R1258" s="98">
        <f>(Q1258 / 80) * (O1258 * 100)</f>
        <v/>
      </c>
      <c r="S1258" s="31" t="n"/>
      <c r="T1258" s="31" t="n"/>
      <c r="U1258" s="33">
        <f>IF(N1258="","",R1258 * N1258)</f>
        <v/>
      </c>
      <c r="V1258" s="4" t="n"/>
      <c r="W1258" s="33">
        <f>IF(S1258&amp;U1258="","",U1258 * S1258)</f>
        <v/>
      </c>
      <c r="X1258" s="33">
        <f>IF(W1258="","",U1258 + W1258)</f>
        <v/>
      </c>
      <c r="Y1258" s="33">
        <f>IF(T1258="","",U1258 * T1258)</f>
        <v/>
      </c>
      <c r="Z1258" s="34">
        <f>IF(U1258="","",X1258-V1258-Y1258)</f>
        <v/>
      </c>
    </row>
    <row r="1259">
      <c r="A1259" s="25" t="n">
        <v>1255</v>
      </c>
      <c r="B1259" s="26">
        <f>_xlfn.XLOOKUP(C1259,purchase!C:C,pcon!B:B,"")</f>
        <v/>
      </c>
      <c r="C1259" s="4" t="n"/>
      <c r="D1259" s="29">
        <f>_xlfn.XLOOKUP(C1259,purchase!C:C,pcon!D:D,"")</f>
        <v/>
      </c>
      <c r="E1259" s="29">
        <f>_xlfn.XLOOKUP(C1259,purchase!C:C,pcon!E:E,"")</f>
        <v/>
      </c>
      <c r="F1259" s="4" t="n"/>
      <c r="G1259" s="27" t="n"/>
      <c r="H1259" s="28" t="n"/>
      <c r="I1259" s="4" t="n"/>
      <c r="J1259" s="4" t="n"/>
      <c r="K1259" s="4" t="n"/>
      <c r="L1259" s="30">
        <f>IF(J1259="","",J1259-K1259)</f>
        <v/>
      </c>
      <c r="M1259" s="4" t="n"/>
      <c r="N1259" s="30">
        <f>IF(L1259="","",L1259-M1259)</f>
        <v/>
      </c>
      <c r="O1259" s="31" t="n"/>
      <c r="P1259" s="32">
        <f>IF(O1259="","",N1259 * O1259)</f>
        <v/>
      </c>
      <c r="Q1259" s="10">
        <f>_xlfn.XLOOKUP(C1259,pcon!C:C,pcon!L:L,"")</f>
        <v/>
      </c>
      <c r="R1259" s="98">
        <f>(Q1259 / 80) * (O1259 * 100)</f>
        <v/>
      </c>
      <c r="S1259" s="31" t="n"/>
      <c r="T1259" s="31" t="n"/>
      <c r="U1259" s="33">
        <f>IF(N1259="","",R1259 * N1259)</f>
        <v/>
      </c>
      <c r="V1259" s="4" t="n"/>
      <c r="W1259" s="33">
        <f>IF(S1259&amp;U1259="","",U1259 * S1259)</f>
        <v/>
      </c>
      <c r="X1259" s="33">
        <f>IF(W1259="","",U1259 + W1259)</f>
        <v/>
      </c>
      <c r="Y1259" s="33">
        <f>IF(T1259="","",U1259 * T1259)</f>
        <v/>
      </c>
      <c r="Z1259" s="34">
        <f>IF(U1259="","",X1259-V1259-Y1259)</f>
        <v/>
      </c>
    </row>
    <row r="1260">
      <c r="A1260" s="25" t="n">
        <v>1256</v>
      </c>
      <c r="B1260" s="26">
        <f>_xlfn.XLOOKUP(C1260,purchase!C:C,pcon!B:B,"")</f>
        <v/>
      </c>
      <c r="C1260" s="4" t="n"/>
      <c r="D1260" s="29">
        <f>_xlfn.XLOOKUP(C1260,purchase!C:C,pcon!D:D,"")</f>
        <v/>
      </c>
      <c r="E1260" s="29">
        <f>_xlfn.XLOOKUP(C1260,purchase!C:C,pcon!E:E,"")</f>
        <v/>
      </c>
      <c r="F1260" s="4" t="n"/>
      <c r="G1260" s="27" t="n"/>
      <c r="H1260" s="28" t="n"/>
      <c r="I1260" s="4" t="n"/>
      <c r="J1260" s="4" t="n"/>
      <c r="K1260" s="4" t="n"/>
      <c r="L1260" s="30">
        <f>IF(J1260="","",J1260-K1260)</f>
        <v/>
      </c>
      <c r="M1260" s="4" t="n"/>
      <c r="N1260" s="30">
        <f>IF(L1260="","",L1260-M1260)</f>
        <v/>
      </c>
      <c r="O1260" s="31" t="n"/>
      <c r="P1260" s="32">
        <f>IF(O1260="","",N1260 * O1260)</f>
        <v/>
      </c>
      <c r="Q1260" s="10">
        <f>_xlfn.XLOOKUP(C1260,pcon!C:C,pcon!L:L,"")</f>
        <v/>
      </c>
      <c r="R1260" s="98">
        <f>(Q1260 / 80) * (O1260 * 100)</f>
        <v/>
      </c>
      <c r="S1260" s="31" t="n"/>
      <c r="T1260" s="31" t="n"/>
      <c r="U1260" s="33">
        <f>IF(N1260="","",R1260 * N1260)</f>
        <v/>
      </c>
      <c r="V1260" s="4" t="n"/>
      <c r="W1260" s="33">
        <f>IF(S1260&amp;U1260="","",U1260 * S1260)</f>
        <v/>
      </c>
      <c r="X1260" s="33">
        <f>IF(W1260="","",U1260 + W1260)</f>
        <v/>
      </c>
      <c r="Y1260" s="33">
        <f>IF(T1260="","",U1260 * T1260)</f>
        <v/>
      </c>
      <c r="Z1260" s="34">
        <f>IF(U1260="","",X1260-V1260-Y1260)</f>
        <v/>
      </c>
    </row>
    <row r="1261">
      <c r="A1261" s="25" t="n">
        <v>1257</v>
      </c>
      <c r="B1261" s="26">
        <f>_xlfn.XLOOKUP(C1261,purchase!C:C,pcon!B:B,"")</f>
        <v/>
      </c>
      <c r="C1261" s="4" t="n"/>
      <c r="D1261" s="29">
        <f>_xlfn.XLOOKUP(C1261,purchase!C:C,pcon!D:D,"")</f>
        <v/>
      </c>
      <c r="E1261" s="29">
        <f>_xlfn.XLOOKUP(C1261,purchase!C:C,pcon!E:E,"")</f>
        <v/>
      </c>
      <c r="F1261" s="4" t="n"/>
      <c r="G1261" s="27" t="n"/>
      <c r="H1261" s="28" t="n"/>
      <c r="I1261" s="4" t="n"/>
      <c r="J1261" s="4" t="n"/>
      <c r="K1261" s="4" t="n"/>
      <c r="L1261" s="30">
        <f>IF(J1261="","",J1261-K1261)</f>
        <v/>
      </c>
      <c r="M1261" s="4" t="n"/>
      <c r="N1261" s="30">
        <f>IF(L1261="","",L1261-M1261)</f>
        <v/>
      </c>
      <c r="O1261" s="31" t="n"/>
      <c r="P1261" s="32">
        <f>IF(O1261="","",N1261 * O1261)</f>
        <v/>
      </c>
      <c r="Q1261" s="10">
        <f>_xlfn.XLOOKUP(C1261,pcon!C:C,pcon!L:L,"")</f>
        <v/>
      </c>
      <c r="R1261" s="98">
        <f>(Q1261 / 80) * (O1261 * 100)</f>
        <v/>
      </c>
      <c r="S1261" s="31" t="n"/>
      <c r="T1261" s="31" t="n"/>
      <c r="U1261" s="33">
        <f>IF(N1261="","",R1261 * N1261)</f>
        <v/>
      </c>
      <c r="V1261" s="4" t="n"/>
      <c r="W1261" s="33">
        <f>IF(S1261&amp;U1261="","",U1261 * S1261)</f>
        <v/>
      </c>
      <c r="X1261" s="33">
        <f>IF(W1261="","",U1261 + W1261)</f>
        <v/>
      </c>
      <c r="Y1261" s="33">
        <f>IF(T1261="","",U1261 * T1261)</f>
        <v/>
      </c>
      <c r="Z1261" s="34">
        <f>IF(U1261="","",X1261-V1261-Y1261)</f>
        <v/>
      </c>
    </row>
    <row r="1262">
      <c r="A1262" s="25" t="n">
        <v>1258</v>
      </c>
      <c r="B1262" s="26">
        <f>_xlfn.XLOOKUP(C1262,purchase!C:C,pcon!B:B,"")</f>
        <v/>
      </c>
      <c r="C1262" s="4" t="n"/>
      <c r="D1262" s="29">
        <f>_xlfn.XLOOKUP(C1262,purchase!C:C,pcon!D:D,"")</f>
        <v/>
      </c>
      <c r="E1262" s="29">
        <f>_xlfn.XLOOKUP(C1262,purchase!C:C,pcon!E:E,"")</f>
        <v/>
      </c>
      <c r="F1262" s="4" t="n"/>
      <c r="G1262" s="27" t="n"/>
      <c r="H1262" s="28" t="n"/>
      <c r="I1262" s="4" t="n"/>
      <c r="J1262" s="4" t="n"/>
      <c r="K1262" s="4" t="n"/>
      <c r="L1262" s="30">
        <f>IF(J1262="","",J1262-K1262)</f>
        <v/>
      </c>
      <c r="M1262" s="4" t="n"/>
      <c r="N1262" s="30">
        <f>IF(L1262="","",L1262-M1262)</f>
        <v/>
      </c>
      <c r="O1262" s="31" t="n"/>
      <c r="P1262" s="32">
        <f>IF(O1262="","",N1262 * O1262)</f>
        <v/>
      </c>
      <c r="Q1262" s="10">
        <f>_xlfn.XLOOKUP(C1262,pcon!C:C,pcon!L:L,"")</f>
        <v/>
      </c>
      <c r="R1262" s="98">
        <f>(Q1262 / 80) * (O1262 * 100)</f>
        <v/>
      </c>
      <c r="S1262" s="31" t="n"/>
      <c r="T1262" s="31" t="n"/>
      <c r="U1262" s="33">
        <f>IF(N1262="","",R1262 * N1262)</f>
        <v/>
      </c>
      <c r="V1262" s="4" t="n"/>
      <c r="W1262" s="33">
        <f>IF(S1262&amp;U1262="","",U1262 * S1262)</f>
        <v/>
      </c>
      <c r="X1262" s="33">
        <f>IF(W1262="","",U1262 + W1262)</f>
        <v/>
      </c>
      <c r="Y1262" s="33">
        <f>IF(T1262="","",U1262 * T1262)</f>
        <v/>
      </c>
      <c r="Z1262" s="34">
        <f>IF(U1262="","",X1262-V1262-Y1262)</f>
        <v/>
      </c>
    </row>
    <row r="1263">
      <c r="A1263" s="25" t="n">
        <v>1259</v>
      </c>
      <c r="B1263" s="26">
        <f>_xlfn.XLOOKUP(C1263,purchase!C:C,pcon!B:B,"")</f>
        <v/>
      </c>
      <c r="C1263" s="4" t="n"/>
      <c r="D1263" s="29">
        <f>_xlfn.XLOOKUP(C1263,purchase!C:C,pcon!D:D,"")</f>
        <v/>
      </c>
      <c r="E1263" s="29">
        <f>_xlfn.XLOOKUP(C1263,purchase!C:C,pcon!E:E,"")</f>
        <v/>
      </c>
      <c r="F1263" s="4" t="n"/>
      <c r="G1263" s="27" t="n"/>
      <c r="H1263" s="28" t="n"/>
      <c r="I1263" s="4" t="n"/>
      <c r="J1263" s="4" t="n"/>
      <c r="K1263" s="4" t="n"/>
      <c r="L1263" s="30">
        <f>IF(J1263="","",J1263-K1263)</f>
        <v/>
      </c>
      <c r="M1263" s="4" t="n"/>
      <c r="N1263" s="30">
        <f>IF(L1263="","",L1263-M1263)</f>
        <v/>
      </c>
      <c r="O1263" s="31" t="n"/>
      <c r="P1263" s="32">
        <f>IF(O1263="","",N1263 * O1263)</f>
        <v/>
      </c>
      <c r="Q1263" s="10">
        <f>_xlfn.XLOOKUP(C1263,pcon!C:C,pcon!L:L,"")</f>
        <v/>
      </c>
      <c r="R1263" s="98">
        <f>(Q1263 / 80) * (O1263 * 100)</f>
        <v/>
      </c>
      <c r="S1263" s="31" t="n"/>
      <c r="T1263" s="31" t="n"/>
      <c r="U1263" s="33">
        <f>IF(N1263="","",R1263 * N1263)</f>
        <v/>
      </c>
      <c r="V1263" s="4" t="n"/>
      <c r="W1263" s="33">
        <f>IF(S1263&amp;U1263="","",U1263 * S1263)</f>
        <v/>
      </c>
      <c r="X1263" s="33">
        <f>IF(W1263="","",U1263 + W1263)</f>
        <v/>
      </c>
      <c r="Y1263" s="33">
        <f>IF(T1263="","",U1263 * T1263)</f>
        <v/>
      </c>
      <c r="Z1263" s="34">
        <f>IF(U1263="","",X1263-V1263-Y1263)</f>
        <v/>
      </c>
    </row>
    <row r="1264">
      <c r="A1264" s="25" t="n">
        <v>1260</v>
      </c>
      <c r="B1264" s="26">
        <f>_xlfn.XLOOKUP(C1264,purchase!C:C,pcon!B:B,"")</f>
        <v/>
      </c>
      <c r="C1264" s="4" t="n"/>
      <c r="D1264" s="29">
        <f>_xlfn.XLOOKUP(C1264,purchase!C:C,pcon!D:D,"")</f>
        <v/>
      </c>
      <c r="E1264" s="29">
        <f>_xlfn.XLOOKUP(C1264,purchase!C:C,pcon!E:E,"")</f>
        <v/>
      </c>
      <c r="F1264" s="4" t="n"/>
      <c r="G1264" s="27" t="n"/>
      <c r="H1264" s="28" t="n"/>
      <c r="I1264" s="4" t="n"/>
      <c r="J1264" s="4" t="n"/>
      <c r="K1264" s="4" t="n"/>
      <c r="L1264" s="30">
        <f>IF(J1264="","",J1264-K1264)</f>
        <v/>
      </c>
      <c r="M1264" s="4" t="n"/>
      <c r="N1264" s="30">
        <f>IF(L1264="","",L1264-M1264)</f>
        <v/>
      </c>
      <c r="O1264" s="31" t="n"/>
      <c r="P1264" s="32">
        <f>IF(O1264="","",N1264 * O1264)</f>
        <v/>
      </c>
      <c r="Q1264" s="10">
        <f>_xlfn.XLOOKUP(C1264,pcon!C:C,pcon!L:L,"")</f>
        <v/>
      </c>
      <c r="R1264" s="98">
        <f>(Q1264 / 80) * (O1264 * 100)</f>
        <v/>
      </c>
      <c r="S1264" s="31" t="n"/>
      <c r="T1264" s="31" t="n"/>
      <c r="U1264" s="33">
        <f>IF(N1264="","",R1264 * N1264)</f>
        <v/>
      </c>
      <c r="V1264" s="4" t="n"/>
      <c r="W1264" s="33">
        <f>IF(S1264&amp;U1264="","",U1264 * S1264)</f>
        <v/>
      </c>
      <c r="X1264" s="33">
        <f>IF(W1264="","",U1264 + W1264)</f>
        <v/>
      </c>
      <c r="Y1264" s="33">
        <f>IF(T1264="","",U1264 * T1264)</f>
        <v/>
      </c>
      <c r="Z1264" s="34">
        <f>IF(U1264="","",X1264-V1264-Y1264)</f>
        <v/>
      </c>
    </row>
    <row r="1265">
      <c r="A1265" s="25" t="n">
        <v>1261</v>
      </c>
      <c r="B1265" s="26">
        <f>_xlfn.XLOOKUP(C1265,purchase!C:C,pcon!B:B,"")</f>
        <v/>
      </c>
      <c r="C1265" s="4" t="n"/>
      <c r="D1265" s="29">
        <f>_xlfn.XLOOKUP(C1265,purchase!C:C,pcon!D:D,"")</f>
        <v/>
      </c>
      <c r="E1265" s="29">
        <f>_xlfn.XLOOKUP(C1265,purchase!C:C,pcon!E:E,"")</f>
        <v/>
      </c>
      <c r="F1265" s="4" t="n"/>
      <c r="G1265" s="27" t="n"/>
      <c r="H1265" s="28" t="n"/>
      <c r="I1265" s="4" t="n"/>
      <c r="J1265" s="4" t="n"/>
      <c r="K1265" s="4" t="n"/>
      <c r="L1265" s="30">
        <f>IF(J1265="","",J1265-K1265)</f>
        <v/>
      </c>
      <c r="M1265" s="4" t="n"/>
      <c r="N1265" s="30">
        <f>IF(L1265="","",L1265-M1265)</f>
        <v/>
      </c>
      <c r="O1265" s="31" t="n"/>
      <c r="P1265" s="32">
        <f>IF(O1265="","",N1265 * O1265)</f>
        <v/>
      </c>
      <c r="Q1265" s="10">
        <f>_xlfn.XLOOKUP(C1265,pcon!C:C,pcon!L:L,"")</f>
        <v/>
      </c>
      <c r="R1265" s="98">
        <f>(Q1265 / 80) * (O1265 * 100)</f>
        <v/>
      </c>
      <c r="S1265" s="31" t="n"/>
      <c r="T1265" s="31" t="n"/>
      <c r="U1265" s="33">
        <f>IF(N1265="","",R1265 * N1265)</f>
        <v/>
      </c>
      <c r="V1265" s="4" t="n"/>
      <c r="W1265" s="33">
        <f>IF(S1265&amp;U1265="","",U1265 * S1265)</f>
        <v/>
      </c>
      <c r="X1265" s="33">
        <f>IF(W1265="","",U1265 + W1265)</f>
        <v/>
      </c>
      <c r="Y1265" s="33">
        <f>IF(T1265="","",U1265 * T1265)</f>
        <v/>
      </c>
      <c r="Z1265" s="34">
        <f>IF(U1265="","",X1265-V1265-Y1265)</f>
        <v/>
      </c>
    </row>
    <row r="1266">
      <c r="A1266" s="25" t="n">
        <v>1262</v>
      </c>
      <c r="B1266" s="26">
        <f>_xlfn.XLOOKUP(C1266,purchase!C:C,pcon!B:B,"")</f>
        <v/>
      </c>
      <c r="C1266" s="4" t="n"/>
      <c r="D1266" s="29">
        <f>_xlfn.XLOOKUP(C1266,purchase!C:C,pcon!D:D,"")</f>
        <v/>
      </c>
      <c r="E1266" s="29">
        <f>_xlfn.XLOOKUP(C1266,purchase!C:C,pcon!E:E,"")</f>
        <v/>
      </c>
      <c r="F1266" s="4" t="n"/>
      <c r="G1266" s="27" t="n"/>
      <c r="H1266" s="28" t="n"/>
      <c r="I1266" s="4" t="n"/>
      <c r="J1266" s="4" t="n"/>
      <c r="K1266" s="4" t="n"/>
      <c r="L1266" s="30">
        <f>IF(J1266="","",J1266-K1266)</f>
        <v/>
      </c>
      <c r="M1266" s="4" t="n"/>
      <c r="N1266" s="30">
        <f>IF(L1266="","",L1266-M1266)</f>
        <v/>
      </c>
      <c r="O1266" s="31" t="n"/>
      <c r="P1266" s="32">
        <f>IF(O1266="","",N1266 * O1266)</f>
        <v/>
      </c>
      <c r="Q1266" s="10">
        <f>_xlfn.XLOOKUP(C1266,pcon!C:C,pcon!L:L,"")</f>
        <v/>
      </c>
      <c r="R1266" s="98">
        <f>(Q1266 / 80) * (O1266 * 100)</f>
        <v/>
      </c>
      <c r="S1266" s="31" t="n"/>
      <c r="T1266" s="31" t="n"/>
      <c r="U1266" s="33">
        <f>IF(N1266="","",R1266 * N1266)</f>
        <v/>
      </c>
      <c r="V1266" s="4" t="n"/>
      <c r="W1266" s="33">
        <f>IF(S1266&amp;U1266="","",U1266 * S1266)</f>
        <v/>
      </c>
      <c r="X1266" s="33">
        <f>IF(W1266="","",U1266 + W1266)</f>
        <v/>
      </c>
      <c r="Y1266" s="33">
        <f>IF(T1266="","",U1266 * T1266)</f>
        <v/>
      </c>
      <c r="Z1266" s="34">
        <f>IF(U1266="","",X1266-V1266-Y1266)</f>
        <v/>
      </c>
    </row>
    <row r="1267">
      <c r="A1267" s="25" t="n">
        <v>1263</v>
      </c>
      <c r="B1267" s="26">
        <f>_xlfn.XLOOKUP(C1267,purchase!C:C,pcon!B:B,"")</f>
        <v/>
      </c>
      <c r="C1267" s="4" t="n"/>
      <c r="D1267" s="29">
        <f>_xlfn.XLOOKUP(C1267,purchase!C:C,pcon!D:D,"")</f>
        <v/>
      </c>
      <c r="E1267" s="29">
        <f>_xlfn.XLOOKUP(C1267,purchase!C:C,pcon!E:E,"")</f>
        <v/>
      </c>
      <c r="F1267" s="4" t="n"/>
      <c r="G1267" s="27" t="n"/>
      <c r="H1267" s="28" t="n"/>
      <c r="I1267" s="4" t="n"/>
      <c r="J1267" s="4" t="n"/>
      <c r="K1267" s="4" t="n"/>
      <c r="L1267" s="30">
        <f>IF(J1267="","",J1267-K1267)</f>
        <v/>
      </c>
      <c r="M1267" s="4" t="n"/>
      <c r="N1267" s="30">
        <f>IF(L1267="","",L1267-M1267)</f>
        <v/>
      </c>
      <c r="O1267" s="31" t="n"/>
      <c r="P1267" s="32">
        <f>IF(O1267="","",N1267 * O1267)</f>
        <v/>
      </c>
      <c r="Q1267" s="10">
        <f>_xlfn.XLOOKUP(C1267,pcon!C:C,pcon!L:L,"")</f>
        <v/>
      </c>
      <c r="R1267" s="98">
        <f>(Q1267 / 80) * (O1267 * 100)</f>
        <v/>
      </c>
      <c r="S1267" s="31" t="n"/>
      <c r="T1267" s="31" t="n"/>
      <c r="U1267" s="33">
        <f>IF(N1267="","",R1267 * N1267)</f>
        <v/>
      </c>
      <c r="V1267" s="4" t="n"/>
      <c r="W1267" s="33">
        <f>IF(S1267&amp;U1267="","",U1267 * S1267)</f>
        <v/>
      </c>
      <c r="X1267" s="33">
        <f>IF(W1267="","",U1267 + W1267)</f>
        <v/>
      </c>
      <c r="Y1267" s="33">
        <f>IF(T1267="","",U1267 * T1267)</f>
        <v/>
      </c>
      <c r="Z1267" s="34">
        <f>IF(U1267="","",X1267-V1267-Y1267)</f>
        <v/>
      </c>
    </row>
    <row r="1268">
      <c r="A1268" s="25" t="n">
        <v>1264</v>
      </c>
      <c r="B1268" s="26">
        <f>_xlfn.XLOOKUP(C1268,purchase!C:C,pcon!B:B,"")</f>
        <v/>
      </c>
      <c r="C1268" s="4" t="n"/>
      <c r="D1268" s="29">
        <f>_xlfn.XLOOKUP(C1268,purchase!C:C,pcon!D:D,"")</f>
        <v/>
      </c>
      <c r="E1268" s="29">
        <f>_xlfn.XLOOKUP(C1268,purchase!C:C,pcon!E:E,"")</f>
        <v/>
      </c>
      <c r="F1268" s="4" t="n"/>
      <c r="G1268" s="27" t="n"/>
      <c r="H1268" s="28" t="n"/>
      <c r="I1268" s="4" t="n"/>
      <c r="J1268" s="4" t="n"/>
      <c r="K1268" s="4" t="n"/>
      <c r="L1268" s="30">
        <f>IF(J1268="","",J1268-K1268)</f>
        <v/>
      </c>
      <c r="M1268" s="4" t="n"/>
      <c r="N1268" s="30">
        <f>IF(L1268="","",L1268-M1268)</f>
        <v/>
      </c>
      <c r="O1268" s="31" t="n"/>
      <c r="P1268" s="32">
        <f>IF(O1268="","",N1268 * O1268)</f>
        <v/>
      </c>
      <c r="Q1268" s="10">
        <f>_xlfn.XLOOKUP(C1268,pcon!C:C,pcon!L:L,"")</f>
        <v/>
      </c>
      <c r="R1268" s="98">
        <f>(Q1268 / 80) * (O1268 * 100)</f>
        <v/>
      </c>
      <c r="S1268" s="31" t="n"/>
      <c r="T1268" s="31" t="n"/>
      <c r="U1268" s="33">
        <f>IF(N1268="","",R1268 * N1268)</f>
        <v/>
      </c>
      <c r="V1268" s="4" t="n"/>
      <c r="W1268" s="33">
        <f>IF(S1268&amp;U1268="","",U1268 * S1268)</f>
        <v/>
      </c>
      <c r="X1268" s="33">
        <f>IF(W1268="","",U1268 + W1268)</f>
        <v/>
      </c>
      <c r="Y1268" s="33">
        <f>IF(T1268="","",U1268 * T1268)</f>
        <v/>
      </c>
      <c r="Z1268" s="34">
        <f>IF(U1268="","",X1268-V1268-Y1268)</f>
        <v/>
      </c>
    </row>
    <row r="1269">
      <c r="A1269" s="25" t="n">
        <v>1265</v>
      </c>
      <c r="B1269" s="26">
        <f>_xlfn.XLOOKUP(C1269,purchase!C:C,pcon!B:B,"")</f>
        <v/>
      </c>
      <c r="C1269" s="4" t="n"/>
      <c r="D1269" s="29">
        <f>_xlfn.XLOOKUP(C1269,purchase!C:C,pcon!D:D,"")</f>
        <v/>
      </c>
      <c r="E1269" s="29">
        <f>_xlfn.XLOOKUP(C1269,purchase!C:C,pcon!E:E,"")</f>
        <v/>
      </c>
      <c r="F1269" s="4" t="n"/>
      <c r="G1269" s="27" t="n"/>
      <c r="H1269" s="28" t="n"/>
      <c r="I1269" s="4" t="n"/>
      <c r="J1269" s="4" t="n"/>
      <c r="K1269" s="4" t="n"/>
      <c r="L1269" s="30">
        <f>IF(J1269="","",J1269-K1269)</f>
        <v/>
      </c>
      <c r="M1269" s="4" t="n"/>
      <c r="N1269" s="30">
        <f>IF(L1269="","",L1269-M1269)</f>
        <v/>
      </c>
      <c r="O1269" s="31" t="n"/>
      <c r="P1269" s="32">
        <f>IF(O1269="","",N1269 * O1269)</f>
        <v/>
      </c>
      <c r="Q1269" s="10">
        <f>_xlfn.XLOOKUP(C1269,pcon!C:C,pcon!L:L,"")</f>
        <v/>
      </c>
      <c r="R1269" s="98">
        <f>(Q1269 / 80) * (O1269 * 100)</f>
        <v/>
      </c>
      <c r="S1269" s="31" t="n"/>
      <c r="T1269" s="31" t="n"/>
      <c r="U1269" s="33">
        <f>IF(N1269="","",R1269 * N1269)</f>
        <v/>
      </c>
      <c r="V1269" s="4" t="n"/>
      <c r="W1269" s="33">
        <f>IF(S1269&amp;U1269="","",U1269 * S1269)</f>
        <v/>
      </c>
      <c r="X1269" s="33">
        <f>IF(W1269="","",U1269 + W1269)</f>
        <v/>
      </c>
      <c r="Y1269" s="33">
        <f>IF(T1269="","",U1269 * T1269)</f>
        <v/>
      </c>
      <c r="Z1269" s="34">
        <f>IF(U1269="","",X1269-V1269-Y1269)</f>
        <v/>
      </c>
    </row>
    <row r="1270">
      <c r="A1270" s="25" t="n">
        <v>1266</v>
      </c>
      <c r="B1270" s="26">
        <f>_xlfn.XLOOKUP(C1270,purchase!C:C,pcon!B:B,"")</f>
        <v/>
      </c>
      <c r="C1270" s="4" t="n"/>
      <c r="D1270" s="29">
        <f>_xlfn.XLOOKUP(C1270,purchase!C:C,pcon!D:D,"")</f>
        <v/>
      </c>
      <c r="E1270" s="29">
        <f>_xlfn.XLOOKUP(C1270,purchase!C:C,pcon!E:E,"")</f>
        <v/>
      </c>
      <c r="F1270" s="4" t="n"/>
      <c r="G1270" s="27" t="n"/>
      <c r="H1270" s="28" t="n"/>
      <c r="I1270" s="4" t="n"/>
      <c r="J1270" s="4" t="n"/>
      <c r="K1270" s="4" t="n"/>
      <c r="L1270" s="30">
        <f>IF(J1270="","",J1270-K1270)</f>
        <v/>
      </c>
      <c r="M1270" s="4" t="n"/>
      <c r="N1270" s="30">
        <f>IF(L1270="","",L1270-M1270)</f>
        <v/>
      </c>
      <c r="O1270" s="31" t="n"/>
      <c r="P1270" s="32">
        <f>IF(O1270="","",N1270 * O1270)</f>
        <v/>
      </c>
      <c r="Q1270" s="10">
        <f>_xlfn.XLOOKUP(C1270,pcon!C:C,pcon!L:L,"")</f>
        <v/>
      </c>
      <c r="R1270" s="98">
        <f>(Q1270 / 80) * (O1270 * 100)</f>
        <v/>
      </c>
      <c r="S1270" s="31" t="n"/>
      <c r="T1270" s="31" t="n"/>
      <c r="U1270" s="33">
        <f>IF(N1270="","",R1270 * N1270)</f>
        <v/>
      </c>
      <c r="V1270" s="4" t="n"/>
      <c r="W1270" s="33">
        <f>IF(S1270&amp;U1270="","",U1270 * S1270)</f>
        <v/>
      </c>
      <c r="X1270" s="33">
        <f>IF(W1270="","",U1270 + W1270)</f>
        <v/>
      </c>
      <c r="Y1270" s="33">
        <f>IF(T1270="","",U1270 * T1270)</f>
        <v/>
      </c>
      <c r="Z1270" s="34">
        <f>IF(U1270="","",X1270-V1270-Y1270)</f>
        <v/>
      </c>
    </row>
    <row r="1271">
      <c r="A1271" s="25" t="n">
        <v>1267</v>
      </c>
      <c r="B1271" s="26">
        <f>_xlfn.XLOOKUP(C1271,purchase!C:C,pcon!B:B,"")</f>
        <v/>
      </c>
      <c r="C1271" s="4" t="n"/>
      <c r="D1271" s="29">
        <f>_xlfn.XLOOKUP(C1271,purchase!C:C,pcon!D:D,"")</f>
        <v/>
      </c>
      <c r="E1271" s="29">
        <f>_xlfn.XLOOKUP(C1271,purchase!C:C,pcon!E:E,"")</f>
        <v/>
      </c>
      <c r="F1271" s="4" t="n"/>
      <c r="G1271" s="27" t="n"/>
      <c r="H1271" s="28" t="n"/>
      <c r="I1271" s="4" t="n"/>
      <c r="J1271" s="4" t="n"/>
      <c r="K1271" s="4" t="n"/>
      <c r="L1271" s="30">
        <f>IF(J1271="","",J1271-K1271)</f>
        <v/>
      </c>
      <c r="M1271" s="4" t="n"/>
      <c r="N1271" s="30">
        <f>IF(L1271="","",L1271-M1271)</f>
        <v/>
      </c>
      <c r="O1271" s="31" t="n"/>
      <c r="P1271" s="32">
        <f>IF(O1271="","",N1271 * O1271)</f>
        <v/>
      </c>
      <c r="Q1271" s="10">
        <f>_xlfn.XLOOKUP(C1271,pcon!C:C,pcon!L:L,"")</f>
        <v/>
      </c>
      <c r="R1271" s="98">
        <f>(Q1271 / 80) * (O1271 * 100)</f>
        <v/>
      </c>
      <c r="S1271" s="31" t="n"/>
      <c r="T1271" s="31" t="n"/>
      <c r="U1271" s="33">
        <f>IF(N1271="","",R1271 * N1271)</f>
        <v/>
      </c>
      <c r="V1271" s="4" t="n"/>
      <c r="W1271" s="33">
        <f>IF(S1271&amp;U1271="","",U1271 * S1271)</f>
        <v/>
      </c>
      <c r="X1271" s="33">
        <f>IF(W1271="","",U1271 + W1271)</f>
        <v/>
      </c>
      <c r="Y1271" s="33">
        <f>IF(T1271="","",U1271 * T1271)</f>
        <v/>
      </c>
      <c r="Z1271" s="34">
        <f>IF(U1271="","",X1271-V1271-Y1271)</f>
        <v/>
      </c>
    </row>
    <row r="1272">
      <c r="A1272" s="25" t="n">
        <v>1268</v>
      </c>
      <c r="B1272" s="26">
        <f>_xlfn.XLOOKUP(C1272,purchase!C:C,pcon!B:B,"")</f>
        <v/>
      </c>
      <c r="C1272" s="4" t="n"/>
      <c r="D1272" s="29">
        <f>_xlfn.XLOOKUP(C1272,purchase!C:C,pcon!D:D,"")</f>
        <v/>
      </c>
      <c r="E1272" s="29">
        <f>_xlfn.XLOOKUP(C1272,purchase!C:C,pcon!E:E,"")</f>
        <v/>
      </c>
      <c r="F1272" s="4" t="n"/>
      <c r="G1272" s="27" t="n"/>
      <c r="H1272" s="28" t="n"/>
      <c r="I1272" s="4" t="n"/>
      <c r="J1272" s="4" t="n"/>
      <c r="K1272" s="4" t="n"/>
      <c r="L1272" s="30">
        <f>IF(J1272="","",J1272-K1272)</f>
        <v/>
      </c>
      <c r="M1272" s="4" t="n"/>
      <c r="N1272" s="30">
        <f>IF(L1272="","",L1272-M1272)</f>
        <v/>
      </c>
      <c r="O1272" s="31" t="n"/>
      <c r="P1272" s="32">
        <f>IF(O1272="","",N1272 * O1272)</f>
        <v/>
      </c>
      <c r="Q1272" s="10">
        <f>_xlfn.XLOOKUP(C1272,pcon!C:C,pcon!L:L,"")</f>
        <v/>
      </c>
      <c r="R1272" s="98">
        <f>(Q1272 / 80) * (O1272 * 100)</f>
        <v/>
      </c>
      <c r="S1272" s="31" t="n"/>
      <c r="T1272" s="31" t="n"/>
      <c r="U1272" s="33">
        <f>IF(N1272="","",R1272 * N1272)</f>
        <v/>
      </c>
      <c r="V1272" s="4" t="n"/>
      <c r="W1272" s="33">
        <f>IF(S1272&amp;U1272="","",U1272 * S1272)</f>
        <v/>
      </c>
      <c r="X1272" s="33">
        <f>IF(W1272="","",U1272 + W1272)</f>
        <v/>
      </c>
      <c r="Y1272" s="33">
        <f>IF(T1272="","",U1272 * T1272)</f>
        <v/>
      </c>
      <c r="Z1272" s="34">
        <f>IF(U1272="","",X1272-V1272-Y1272)</f>
        <v/>
      </c>
    </row>
    <row r="1273">
      <c r="A1273" s="25" t="n">
        <v>1269</v>
      </c>
      <c r="B1273" s="26">
        <f>_xlfn.XLOOKUP(C1273,purchase!C:C,pcon!B:B,"")</f>
        <v/>
      </c>
      <c r="C1273" s="4" t="n"/>
      <c r="D1273" s="29">
        <f>_xlfn.XLOOKUP(C1273,purchase!C:C,pcon!D:D,"")</f>
        <v/>
      </c>
      <c r="E1273" s="29">
        <f>_xlfn.XLOOKUP(C1273,purchase!C:C,pcon!E:E,"")</f>
        <v/>
      </c>
      <c r="F1273" s="4" t="n"/>
      <c r="G1273" s="27" t="n"/>
      <c r="H1273" s="28" t="n"/>
      <c r="I1273" s="4" t="n"/>
      <c r="J1273" s="4" t="n"/>
      <c r="K1273" s="4" t="n"/>
      <c r="L1273" s="30">
        <f>IF(J1273="","",J1273-K1273)</f>
        <v/>
      </c>
      <c r="M1273" s="4" t="n"/>
      <c r="N1273" s="30">
        <f>IF(L1273="","",L1273-M1273)</f>
        <v/>
      </c>
      <c r="O1273" s="31" t="n"/>
      <c r="P1273" s="32">
        <f>IF(O1273="","",N1273 * O1273)</f>
        <v/>
      </c>
      <c r="Q1273" s="10">
        <f>_xlfn.XLOOKUP(C1273,pcon!C:C,pcon!L:L,"")</f>
        <v/>
      </c>
      <c r="R1273" s="98">
        <f>(Q1273 / 80) * (O1273 * 100)</f>
        <v/>
      </c>
      <c r="S1273" s="31" t="n"/>
      <c r="T1273" s="31" t="n"/>
      <c r="U1273" s="33">
        <f>IF(N1273="","",R1273 * N1273)</f>
        <v/>
      </c>
      <c r="V1273" s="4" t="n"/>
      <c r="W1273" s="33">
        <f>IF(S1273&amp;U1273="","",U1273 * S1273)</f>
        <v/>
      </c>
      <c r="X1273" s="33">
        <f>IF(W1273="","",U1273 + W1273)</f>
        <v/>
      </c>
      <c r="Y1273" s="33">
        <f>IF(T1273="","",U1273 * T1273)</f>
        <v/>
      </c>
      <c r="Z1273" s="34">
        <f>IF(U1273="","",X1273-V1273-Y1273)</f>
        <v/>
      </c>
    </row>
    <row r="1274">
      <c r="A1274" s="25" t="n">
        <v>1270</v>
      </c>
      <c r="B1274" s="26">
        <f>_xlfn.XLOOKUP(C1274,purchase!C:C,pcon!B:B,"")</f>
        <v/>
      </c>
      <c r="C1274" s="4" t="n"/>
      <c r="D1274" s="29">
        <f>_xlfn.XLOOKUP(C1274,purchase!C:C,pcon!D:D,"")</f>
        <v/>
      </c>
      <c r="E1274" s="29">
        <f>_xlfn.XLOOKUP(C1274,purchase!C:C,pcon!E:E,"")</f>
        <v/>
      </c>
      <c r="F1274" s="4" t="n"/>
      <c r="G1274" s="27" t="n"/>
      <c r="H1274" s="28" t="n"/>
      <c r="I1274" s="4" t="n"/>
      <c r="J1274" s="4" t="n"/>
      <c r="K1274" s="4" t="n"/>
      <c r="L1274" s="30">
        <f>IF(J1274="","",J1274-K1274)</f>
        <v/>
      </c>
      <c r="M1274" s="4" t="n"/>
      <c r="N1274" s="30">
        <f>IF(L1274="","",L1274-M1274)</f>
        <v/>
      </c>
      <c r="O1274" s="31" t="n"/>
      <c r="P1274" s="32">
        <f>IF(O1274="","",N1274 * O1274)</f>
        <v/>
      </c>
      <c r="Q1274" s="10">
        <f>_xlfn.XLOOKUP(C1274,pcon!C:C,pcon!L:L,"")</f>
        <v/>
      </c>
      <c r="R1274" s="98">
        <f>(Q1274 / 80) * (O1274 * 100)</f>
        <v/>
      </c>
      <c r="S1274" s="31" t="n"/>
      <c r="T1274" s="31" t="n"/>
      <c r="U1274" s="33">
        <f>IF(N1274="","",R1274 * N1274)</f>
        <v/>
      </c>
      <c r="V1274" s="4" t="n"/>
      <c r="W1274" s="33">
        <f>IF(S1274&amp;U1274="","",U1274 * S1274)</f>
        <v/>
      </c>
      <c r="X1274" s="33">
        <f>IF(W1274="","",U1274 + W1274)</f>
        <v/>
      </c>
      <c r="Y1274" s="33">
        <f>IF(T1274="","",U1274 * T1274)</f>
        <v/>
      </c>
      <c r="Z1274" s="34">
        <f>IF(U1274="","",X1274-V1274-Y1274)</f>
        <v/>
      </c>
    </row>
    <row r="1275">
      <c r="A1275" s="25" t="n">
        <v>1271</v>
      </c>
      <c r="B1275" s="26">
        <f>_xlfn.XLOOKUP(C1275,purchase!C:C,pcon!B:B,"")</f>
        <v/>
      </c>
      <c r="C1275" s="4" t="n"/>
      <c r="D1275" s="29">
        <f>_xlfn.XLOOKUP(C1275,purchase!C:C,pcon!D:D,"")</f>
        <v/>
      </c>
      <c r="E1275" s="29">
        <f>_xlfn.XLOOKUP(C1275,purchase!C:C,pcon!E:E,"")</f>
        <v/>
      </c>
      <c r="F1275" s="4" t="n"/>
      <c r="G1275" s="27" t="n"/>
      <c r="H1275" s="28" t="n"/>
      <c r="I1275" s="4" t="n"/>
      <c r="J1275" s="4" t="n"/>
      <c r="K1275" s="4" t="n"/>
      <c r="L1275" s="30">
        <f>IF(J1275="","",J1275-K1275)</f>
        <v/>
      </c>
      <c r="M1275" s="4" t="n"/>
      <c r="N1275" s="30">
        <f>IF(L1275="","",L1275-M1275)</f>
        <v/>
      </c>
      <c r="O1275" s="31" t="n"/>
      <c r="P1275" s="32">
        <f>IF(O1275="","",N1275 * O1275)</f>
        <v/>
      </c>
      <c r="Q1275" s="10">
        <f>_xlfn.XLOOKUP(C1275,pcon!C:C,pcon!L:L,"")</f>
        <v/>
      </c>
      <c r="R1275" s="98">
        <f>(Q1275 / 80) * (O1275 * 100)</f>
        <v/>
      </c>
      <c r="S1275" s="31" t="n"/>
      <c r="T1275" s="31" t="n"/>
      <c r="U1275" s="33">
        <f>IF(N1275="","",R1275 * N1275)</f>
        <v/>
      </c>
      <c r="V1275" s="4" t="n"/>
      <c r="W1275" s="33">
        <f>IF(S1275&amp;U1275="","",U1275 * S1275)</f>
        <v/>
      </c>
      <c r="X1275" s="33">
        <f>IF(W1275="","",U1275 + W1275)</f>
        <v/>
      </c>
      <c r="Y1275" s="33">
        <f>IF(T1275="","",U1275 * T1275)</f>
        <v/>
      </c>
      <c r="Z1275" s="34">
        <f>IF(U1275="","",X1275-V1275-Y1275)</f>
        <v/>
      </c>
    </row>
    <row r="1276">
      <c r="A1276" s="25" t="n">
        <v>1272</v>
      </c>
      <c r="B1276" s="26">
        <f>_xlfn.XLOOKUP(C1276,purchase!C:C,pcon!B:B,"")</f>
        <v/>
      </c>
      <c r="C1276" s="4" t="n"/>
      <c r="D1276" s="29">
        <f>_xlfn.XLOOKUP(C1276,purchase!C:C,pcon!D:D,"")</f>
        <v/>
      </c>
      <c r="E1276" s="29">
        <f>_xlfn.XLOOKUP(C1276,purchase!C:C,pcon!E:E,"")</f>
        <v/>
      </c>
      <c r="F1276" s="4" t="n"/>
      <c r="G1276" s="27" t="n"/>
      <c r="H1276" s="28" t="n"/>
      <c r="I1276" s="4" t="n"/>
      <c r="J1276" s="4" t="n"/>
      <c r="K1276" s="4" t="n"/>
      <c r="L1276" s="30">
        <f>IF(J1276="","",J1276-K1276)</f>
        <v/>
      </c>
      <c r="M1276" s="4" t="n"/>
      <c r="N1276" s="30">
        <f>IF(L1276="","",L1276-M1276)</f>
        <v/>
      </c>
      <c r="O1276" s="31" t="n"/>
      <c r="P1276" s="32">
        <f>IF(O1276="","",N1276 * O1276)</f>
        <v/>
      </c>
      <c r="Q1276" s="10">
        <f>_xlfn.XLOOKUP(C1276,pcon!C:C,pcon!L:L,"")</f>
        <v/>
      </c>
      <c r="R1276" s="98">
        <f>(Q1276 / 80) * (O1276 * 100)</f>
        <v/>
      </c>
      <c r="S1276" s="31" t="n"/>
      <c r="T1276" s="31" t="n"/>
      <c r="U1276" s="33">
        <f>IF(N1276="","",R1276 * N1276)</f>
        <v/>
      </c>
      <c r="V1276" s="4" t="n"/>
      <c r="W1276" s="33">
        <f>IF(S1276&amp;U1276="","",U1276 * S1276)</f>
        <v/>
      </c>
      <c r="X1276" s="33">
        <f>IF(W1276="","",U1276 + W1276)</f>
        <v/>
      </c>
      <c r="Y1276" s="33">
        <f>IF(T1276="","",U1276 * T1276)</f>
        <v/>
      </c>
      <c r="Z1276" s="34">
        <f>IF(U1276="","",X1276-V1276-Y1276)</f>
        <v/>
      </c>
    </row>
    <row r="1277">
      <c r="A1277" s="25" t="n">
        <v>1273</v>
      </c>
      <c r="B1277" s="26">
        <f>_xlfn.XLOOKUP(C1277,purchase!C:C,pcon!B:B,"")</f>
        <v/>
      </c>
      <c r="C1277" s="4" t="n"/>
      <c r="D1277" s="29">
        <f>_xlfn.XLOOKUP(C1277,purchase!C:C,pcon!D:D,"")</f>
        <v/>
      </c>
      <c r="E1277" s="29">
        <f>_xlfn.XLOOKUP(C1277,purchase!C:C,pcon!E:E,"")</f>
        <v/>
      </c>
      <c r="F1277" s="4" t="n"/>
      <c r="G1277" s="27" t="n"/>
      <c r="H1277" s="28" t="n"/>
      <c r="I1277" s="4" t="n"/>
      <c r="J1277" s="4" t="n"/>
      <c r="K1277" s="4" t="n"/>
      <c r="L1277" s="30">
        <f>IF(J1277="","",J1277-K1277)</f>
        <v/>
      </c>
      <c r="M1277" s="4" t="n"/>
      <c r="N1277" s="30">
        <f>IF(L1277="","",L1277-M1277)</f>
        <v/>
      </c>
      <c r="O1277" s="31" t="n"/>
      <c r="P1277" s="32">
        <f>IF(O1277="","",N1277 * O1277)</f>
        <v/>
      </c>
      <c r="Q1277" s="10">
        <f>_xlfn.XLOOKUP(C1277,pcon!C:C,pcon!L:L,"")</f>
        <v/>
      </c>
      <c r="R1277" s="98">
        <f>(Q1277 / 80) * (O1277 * 100)</f>
        <v/>
      </c>
      <c r="S1277" s="31" t="n"/>
      <c r="T1277" s="31" t="n"/>
      <c r="U1277" s="33">
        <f>IF(N1277="","",R1277 * N1277)</f>
        <v/>
      </c>
      <c r="V1277" s="4" t="n"/>
      <c r="W1277" s="33">
        <f>IF(S1277&amp;U1277="","",U1277 * S1277)</f>
        <v/>
      </c>
      <c r="X1277" s="33">
        <f>IF(W1277="","",U1277 + W1277)</f>
        <v/>
      </c>
      <c r="Y1277" s="33">
        <f>IF(T1277="","",U1277 * T1277)</f>
        <v/>
      </c>
      <c r="Z1277" s="34">
        <f>IF(U1277="","",X1277-V1277-Y1277)</f>
        <v/>
      </c>
    </row>
    <row r="1278">
      <c r="A1278" s="25" t="n">
        <v>1274</v>
      </c>
      <c r="B1278" s="26">
        <f>_xlfn.XLOOKUP(C1278,purchase!C:C,pcon!B:B,"")</f>
        <v/>
      </c>
      <c r="C1278" s="4" t="n"/>
      <c r="D1278" s="29">
        <f>_xlfn.XLOOKUP(C1278,purchase!C:C,pcon!D:D,"")</f>
        <v/>
      </c>
      <c r="E1278" s="29">
        <f>_xlfn.XLOOKUP(C1278,purchase!C:C,pcon!E:E,"")</f>
        <v/>
      </c>
      <c r="F1278" s="4" t="n"/>
      <c r="G1278" s="27" t="n"/>
      <c r="H1278" s="28" t="n"/>
      <c r="I1278" s="4" t="n"/>
      <c r="J1278" s="4" t="n"/>
      <c r="K1278" s="4" t="n"/>
      <c r="L1278" s="30">
        <f>IF(J1278="","",J1278-K1278)</f>
        <v/>
      </c>
      <c r="M1278" s="4" t="n"/>
      <c r="N1278" s="30">
        <f>IF(L1278="","",L1278-M1278)</f>
        <v/>
      </c>
      <c r="O1278" s="31" t="n"/>
      <c r="P1278" s="32">
        <f>IF(O1278="","",N1278 * O1278)</f>
        <v/>
      </c>
      <c r="Q1278" s="10">
        <f>_xlfn.XLOOKUP(C1278,pcon!C:C,pcon!L:L,"")</f>
        <v/>
      </c>
      <c r="R1278" s="98">
        <f>(Q1278 / 80) * (O1278 * 100)</f>
        <v/>
      </c>
      <c r="S1278" s="31" t="n"/>
      <c r="T1278" s="31" t="n"/>
      <c r="U1278" s="33">
        <f>IF(N1278="","",R1278 * N1278)</f>
        <v/>
      </c>
      <c r="V1278" s="4" t="n"/>
      <c r="W1278" s="33">
        <f>IF(S1278&amp;U1278="","",U1278 * S1278)</f>
        <v/>
      </c>
      <c r="X1278" s="33">
        <f>IF(W1278="","",U1278 + W1278)</f>
        <v/>
      </c>
      <c r="Y1278" s="33">
        <f>IF(T1278="","",U1278 * T1278)</f>
        <v/>
      </c>
      <c r="Z1278" s="34">
        <f>IF(U1278="","",X1278-V1278-Y1278)</f>
        <v/>
      </c>
    </row>
    <row r="1279">
      <c r="A1279" s="25" t="n">
        <v>1275</v>
      </c>
      <c r="B1279" s="26">
        <f>_xlfn.XLOOKUP(C1279,purchase!C:C,pcon!B:B,"")</f>
        <v/>
      </c>
      <c r="C1279" s="4" t="n"/>
      <c r="D1279" s="29">
        <f>_xlfn.XLOOKUP(C1279,purchase!C:C,pcon!D:D,"")</f>
        <v/>
      </c>
      <c r="E1279" s="29">
        <f>_xlfn.XLOOKUP(C1279,purchase!C:C,pcon!E:E,"")</f>
        <v/>
      </c>
      <c r="F1279" s="4" t="n"/>
      <c r="G1279" s="27" t="n"/>
      <c r="H1279" s="28" t="n"/>
      <c r="I1279" s="4" t="n"/>
      <c r="J1279" s="4" t="n"/>
      <c r="K1279" s="4" t="n"/>
      <c r="L1279" s="30">
        <f>IF(J1279="","",J1279-K1279)</f>
        <v/>
      </c>
      <c r="M1279" s="4" t="n"/>
      <c r="N1279" s="30">
        <f>IF(L1279="","",L1279-M1279)</f>
        <v/>
      </c>
      <c r="O1279" s="31" t="n"/>
      <c r="P1279" s="32">
        <f>IF(O1279="","",N1279 * O1279)</f>
        <v/>
      </c>
      <c r="Q1279" s="10">
        <f>_xlfn.XLOOKUP(C1279,pcon!C:C,pcon!L:L,"")</f>
        <v/>
      </c>
      <c r="R1279" s="98">
        <f>(Q1279 / 80) * (O1279 * 100)</f>
        <v/>
      </c>
      <c r="S1279" s="31" t="n"/>
      <c r="T1279" s="31" t="n"/>
      <c r="U1279" s="33">
        <f>IF(N1279="","",R1279 * N1279)</f>
        <v/>
      </c>
      <c r="V1279" s="4" t="n"/>
      <c r="W1279" s="33">
        <f>IF(S1279&amp;U1279="","",U1279 * S1279)</f>
        <v/>
      </c>
      <c r="X1279" s="33">
        <f>IF(W1279="","",U1279 + W1279)</f>
        <v/>
      </c>
      <c r="Y1279" s="33">
        <f>IF(T1279="","",U1279 * T1279)</f>
        <v/>
      </c>
      <c r="Z1279" s="34">
        <f>IF(U1279="","",X1279-V1279-Y1279)</f>
        <v/>
      </c>
    </row>
    <row r="1280">
      <c r="A1280" s="25" t="n">
        <v>1276</v>
      </c>
      <c r="B1280" s="26">
        <f>_xlfn.XLOOKUP(C1280,purchase!C:C,pcon!B:B,"")</f>
        <v/>
      </c>
      <c r="C1280" s="4" t="n"/>
      <c r="D1280" s="29">
        <f>_xlfn.XLOOKUP(C1280,purchase!C:C,pcon!D:D,"")</f>
        <v/>
      </c>
      <c r="E1280" s="29">
        <f>_xlfn.XLOOKUP(C1280,purchase!C:C,pcon!E:E,"")</f>
        <v/>
      </c>
      <c r="F1280" s="4" t="n"/>
      <c r="G1280" s="27" t="n"/>
      <c r="H1280" s="28" t="n"/>
      <c r="I1280" s="4" t="n"/>
      <c r="J1280" s="4" t="n"/>
      <c r="K1280" s="4" t="n"/>
      <c r="L1280" s="30">
        <f>IF(J1280="","",J1280-K1280)</f>
        <v/>
      </c>
      <c r="M1280" s="4" t="n"/>
      <c r="N1280" s="30">
        <f>IF(L1280="","",L1280-M1280)</f>
        <v/>
      </c>
      <c r="O1280" s="31" t="n"/>
      <c r="P1280" s="32">
        <f>IF(O1280="","",N1280 * O1280)</f>
        <v/>
      </c>
      <c r="Q1280" s="10">
        <f>_xlfn.XLOOKUP(C1280,pcon!C:C,pcon!L:L,"")</f>
        <v/>
      </c>
      <c r="R1280" s="98">
        <f>(Q1280 / 80) * (O1280 * 100)</f>
        <v/>
      </c>
      <c r="S1280" s="31" t="n"/>
      <c r="T1280" s="31" t="n"/>
      <c r="U1280" s="33">
        <f>IF(N1280="","",R1280 * N1280)</f>
        <v/>
      </c>
      <c r="V1280" s="4" t="n"/>
      <c r="W1280" s="33">
        <f>IF(S1280&amp;U1280="","",U1280 * S1280)</f>
        <v/>
      </c>
      <c r="X1280" s="33">
        <f>IF(W1280="","",U1280 + W1280)</f>
        <v/>
      </c>
      <c r="Y1280" s="33">
        <f>IF(T1280="","",U1280 * T1280)</f>
        <v/>
      </c>
      <c r="Z1280" s="34">
        <f>IF(U1280="","",X1280-V1280-Y1280)</f>
        <v/>
      </c>
    </row>
    <row r="1281">
      <c r="A1281" s="25" t="n">
        <v>1277</v>
      </c>
      <c r="B1281" s="26">
        <f>_xlfn.XLOOKUP(C1281,purchase!C:C,pcon!B:B,"")</f>
        <v/>
      </c>
      <c r="C1281" s="4" t="n"/>
      <c r="D1281" s="29">
        <f>_xlfn.XLOOKUP(C1281,purchase!C:C,pcon!D:D,"")</f>
        <v/>
      </c>
      <c r="E1281" s="29">
        <f>_xlfn.XLOOKUP(C1281,purchase!C:C,pcon!E:E,"")</f>
        <v/>
      </c>
      <c r="F1281" s="4" t="n"/>
      <c r="G1281" s="27" t="n"/>
      <c r="H1281" s="28" t="n"/>
      <c r="I1281" s="4" t="n"/>
      <c r="J1281" s="4" t="n"/>
      <c r="K1281" s="4" t="n"/>
      <c r="L1281" s="30">
        <f>IF(J1281="","",J1281-K1281)</f>
        <v/>
      </c>
      <c r="M1281" s="4" t="n"/>
      <c r="N1281" s="30">
        <f>IF(L1281="","",L1281-M1281)</f>
        <v/>
      </c>
      <c r="O1281" s="31" t="n"/>
      <c r="P1281" s="32">
        <f>IF(O1281="","",N1281 * O1281)</f>
        <v/>
      </c>
      <c r="Q1281" s="10">
        <f>_xlfn.XLOOKUP(C1281,pcon!C:C,pcon!L:L,"")</f>
        <v/>
      </c>
      <c r="R1281" s="98">
        <f>(Q1281 / 80) * (O1281 * 100)</f>
        <v/>
      </c>
      <c r="S1281" s="31" t="n"/>
      <c r="T1281" s="31" t="n"/>
      <c r="U1281" s="33">
        <f>IF(N1281="","",R1281 * N1281)</f>
        <v/>
      </c>
      <c r="V1281" s="4" t="n"/>
      <c r="W1281" s="33">
        <f>IF(S1281&amp;U1281="","",U1281 * S1281)</f>
        <v/>
      </c>
      <c r="X1281" s="33">
        <f>IF(W1281="","",U1281 + W1281)</f>
        <v/>
      </c>
      <c r="Y1281" s="33">
        <f>IF(T1281="","",U1281 * T1281)</f>
        <v/>
      </c>
      <c r="Z1281" s="34">
        <f>IF(U1281="","",X1281-V1281-Y1281)</f>
        <v/>
      </c>
    </row>
    <row r="1282">
      <c r="A1282" s="25" t="n">
        <v>1278</v>
      </c>
      <c r="B1282" s="26">
        <f>_xlfn.XLOOKUP(C1282,purchase!C:C,pcon!B:B,"")</f>
        <v/>
      </c>
      <c r="C1282" s="4" t="n"/>
      <c r="D1282" s="29">
        <f>_xlfn.XLOOKUP(C1282,purchase!C:C,pcon!D:D,"")</f>
        <v/>
      </c>
      <c r="E1282" s="29">
        <f>_xlfn.XLOOKUP(C1282,purchase!C:C,pcon!E:E,"")</f>
        <v/>
      </c>
      <c r="F1282" s="4" t="n"/>
      <c r="G1282" s="27" t="n"/>
      <c r="H1282" s="28" t="n"/>
      <c r="I1282" s="4" t="n"/>
      <c r="J1282" s="4" t="n"/>
      <c r="K1282" s="4" t="n"/>
      <c r="L1282" s="30">
        <f>IF(J1282="","",J1282-K1282)</f>
        <v/>
      </c>
      <c r="M1282" s="4" t="n"/>
      <c r="N1282" s="30">
        <f>IF(L1282="","",L1282-M1282)</f>
        <v/>
      </c>
      <c r="O1282" s="31" t="n"/>
      <c r="P1282" s="32">
        <f>IF(O1282="","",N1282 * O1282)</f>
        <v/>
      </c>
      <c r="Q1282" s="10">
        <f>_xlfn.XLOOKUP(C1282,pcon!C:C,pcon!L:L,"")</f>
        <v/>
      </c>
      <c r="R1282" s="98">
        <f>(Q1282 / 80) * (O1282 * 100)</f>
        <v/>
      </c>
      <c r="S1282" s="31" t="n"/>
      <c r="T1282" s="31" t="n"/>
      <c r="U1282" s="33">
        <f>IF(N1282="","",R1282 * N1282)</f>
        <v/>
      </c>
      <c r="V1282" s="4" t="n"/>
      <c r="W1282" s="33">
        <f>IF(S1282&amp;U1282="","",U1282 * S1282)</f>
        <v/>
      </c>
      <c r="X1282" s="33">
        <f>IF(W1282="","",U1282 + W1282)</f>
        <v/>
      </c>
      <c r="Y1282" s="33">
        <f>IF(T1282="","",U1282 * T1282)</f>
        <v/>
      </c>
      <c r="Z1282" s="34">
        <f>IF(U1282="","",X1282-V1282-Y1282)</f>
        <v/>
      </c>
    </row>
    <row r="1283">
      <c r="A1283" s="25" t="n">
        <v>1279</v>
      </c>
      <c r="B1283" s="26">
        <f>_xlfn.XLOOKUP(C1283,purchase!C:C,pcon!B:B,"")</f>
        <v/>
      </c>
      <c r="C1283" s="4" t="n"/>
      <c r="D1283" s="29">
        <f>_xlfn.XLOOKUP(C1283,purchase!C:C,pcon!D:D,"")</f>
        <v/>
      </c>
      <c r="E1283" s="29">
        <f>_xlfn.XLOOKUP(C1283,purchase!C:C,pcon!E:E,"")</f>
        <v/>
      </c>
      <c r="F1283" s="4" t="n"/>
      <c r="G1283" s="27" t="n"/>
      <c r="H1283" s="28" t="n"/>
      <c r="I1283" s="4" t="n"/>
      <c r="J1283" s="4" t="n"/>
      <c r="K1283" s="4" t="n"/>
      <c r="L1283" s="30">
        <f>IF(J1283="","",J1283-K1283)</f>
        <v/>
      </c>
      <c r="M1283" s="4" t="n"/>
      <c r="N1283" s="30">
        <f>IF(L1283="","",L1283-M1283)</f>
        <v/>
      </c>
      <c r="O1283" s="31" t="n"/>
      <c r="P1283" s="32">
        <f>IF(O1283="","",N1283 * O1283)</f>
        <v/>
      </c>
      <c r="Q1283" s="10">
        <f>_xlfn.XLOOKUP(C1283,pcon!C:C,pcon!L:L,"")</f>
        <v/>
      </c>
      <c r="R1283" s="98">
        <f>(Q1283 / 80) * (O1283 * 100)</f>
        <v/>
      </c>
      <c r="S1283" s="31" t="n"/>
      <c r="T1283" s="31" t="n"/>
      <c r="U1283" s="33">
        <f>IF(N1283="","",R1283 * N1283)</f>
        <v/>
      </c>
      <c r="V1283" s="4" t="n"/>
      <c r="W1283" s="33">
        <f>IF(S1283&amp;U1283="","",U1283 * S1283)</f>
        <v/>
      </c>
      <c r="X1283" s="33">
        <f>IF(W1283="","",U1283 + W1283)</f>
        <v/>
      </c>
      <c r="Y1283" s="33">
        <f>IF(T1283="","",U1283 * T1283)</f>
        <v/>
      </c>
      <c r="Z1283" s="34">
        <f>IF(U1283="","",X1283-V1283-Y1283)</f>
        <v/>
      </c>
    </row>
    <row r="1284">
      <c r="A1284" s="25" t="n">
        <v>1280</v>
      </c>
      <c r="B1284" s="26">
        <f>_xlfn.XLOOKUP(C1284,purchase!C:C,pcon!B:B,"")</f>
        <v/>
      </c>
      <c r="C1284" s="4" t="n"/>
      <c r="D1284" s="29">
        <f>_xlfn.XLOOKUP(C1284,purchase!C:C,pcon!D:D,"")</f>
        <v/>
      </c>
      <c r="E1284" s="29">
        <f>_xlfn.XLOOKUP(C1284,purchase!C:C,pcon!E:E,"")</f>
        <v/>
      </c>
      <c r="F1284" s="4" t="n"/>
      <c r="G1284" s="27" t="n"/>
      <c r="H1284" s="28" t="n"/>
      <c r="I1284" s="4" t="n"/>
      <c r="J1284" s="4" t="n"/>
      <c r="K1284" s="4" t="n"/>
      <c r="L1284" s="30">
        <f>IF(J1284="","",J1284-K1284)</f>
        <v/>
      </c>
      <c r="M1284" s="4" t="n"/>
      <c r="N1284" s="30">
        <f>IF(L1284="","",L1284-M1284)</f>
        <v/>
      </c>
      <c r="O1284" s="31" t="n"/>
      <c r="P1284" s="32">
        <f>IF(O1284="","",N1284 * O1284)</f>
        <v/>
      </c>
      <c r="Q1284" s="10">
        <f>_xlfn.XLOOKUP(C1284,pcon!C:C,pcon!L:L,"")</f>
        <v/>
      </c>
      <c r="R1284" s="98">
        <f>(Q1284 / 80) * (O1284 * 100)</f>
        <v/>
      </c>
      <c r="S1284" s="31" t="n"/>
      <c r="T1284" s="31" t="n"/>
      <c r="U1284" s="33">
        <f>IF(N1284="","",R1284 * N1284)</f>
        <v/>
      </c>
      <c r="V1284" s="4" t="n"/>
      <c r="W1284" s="33">
        <f>IF(S1284&amp;U1284="","",U1284 * S1284)</f>
        <v/>
      </c>
      <c r="X1284" s="33">
        <f>IF(W1284="","",U1284 + W1284)</f>
        <v/>
      </c>
      <c r="Y1284" s="33">
        <f>IF(T1284="","",U1284 * T1284)</f>
        <v/>
      </c>
      <c r="Z1284" s="34">
        <f>IF(U1284="","",X1284-V1284-Y1284)</f>
        <v/>
      </c>
    </row>
    <row r="1285">
      <c r="A1285" s="25" t="n">
        <v>1281</v>
      </c>
      <c r="B1285" s="26">
        <f>_xlfn.XLOOKUP(C1285,purchase!C:C,pcon!B:B,"")</f>
        <v/>
      </c>
      <c r="C1285" s="4" t="n"/>
      <c r="D1285" s="29">
        <f>_xlfn.XLOOKUP(C1285,purchase!C:C,pcon!D:D,"")</f>
        <v/>
      </c>
      <c r="E1285" s="29">
        <f>_xlfn.XLOOKUP(C1285,purchase!C:C,pcon!E:E,"")</f>
        <v/>
      </c>
      <c r="F1285" s="4" t="n"/>
      <c r="G1285" s="27" t="n"/>
      <c r="H1285" s="28" t="n"/>
      <c r="I1285" s="4" t="n"/>
      <c r="J1285" s="4" t="n"/>
      <c r="K1285" s="4" t="n"/>
      <c r="L1285" s="30">
        <f>IF(J1285="","",J1285-K1285)</f>
        <v/>
      </c>
      <c r="M1285" s="4" t="n"/>
      <c r="N1285" s="30">
        <f>IF(L1285="","",L1285-M1285)</f>
        <v/>
      </c>
      <c r="O1285" s="31" t="n"/>
      <c r="P1285" s="32">
        <f>IF(O1285="","",N1285 * O1285)</f>
        <v/>
      </c>
      <c r="Q1285" s="10">
        <f>_xlfn.XLOOKUP(C1285,pcon!C:C,pcon!L:L,"")</f>
        <v/>
      </c>
      <c r="R1285" s="98">
        <f>(Q1285 / 80) * (O1285 * 100)</f>
        <v/>
      </c>
      <c r="S1285" s="31" t="n"/>
      <c r="T1285" s="31" t="n"/>
      <c r="U1285" s="33">
        <f>IF(N1285="","",R1285 * N1285)</f>
        <v/>
      </c>
      <c r="V1285" s="4" t="n"/>
      <c r="W1285" s="33">
        <f>IF(S1285&amp;U1285="","",U1285 * S1285)</f>
        <v/>
      </c>
      <c r="X1285" s="33">
        <f>IF(W1285="","",U1285 + W1285)</f>
        <v/>
      </c>
      <c r="Y1285" s="33">
        <f>IF(T1285="","",U1285 * T1285)</f>
        <v/>
      </c>
      <c r="Z1285" s="34">
        <f>IF(U1285="","",X1285-V1285-Y1285)</f>
        <v/>
      </c>
    </row>
    <row r="1286">
      <c r="A1286" s="25" t="n">
        <v>1282</v>
      </c>
      <c r="B1286" s="26">
        <f>_xlfn.XLOOKUP(C1286,purchase!C:C,pcon!B:B,"")</f>
        <v/>
      </c>
      <c r="C1286" s="4" t="n"/>
      <c r="D1286" s="29">
        <f>_xlfn.XLOOKUP(C1286,purchase!C:C,pcon!D:D,"")</f>
        <v/>
      </c>
      <c r="E1286" s="29">
        <f>_xlfn.XLOOKUP(C1286,purchase!C:C,pcon!E:E,"")</f>
        <v/>
      </c>
      <c r="F1286" s="4" t="n"/>
      <c r="G1286" s="27" t="n"/>
      <c r="H1286" s="28" t="n"/>
      <c r="I1286" s="4" t="n"/>
      <c r="J1286" s="4" t="n"/>
      <c r="K1286" s="4" t="n"/>
      <c r="L1286" s="30">
        <f>IF(J1286="","",J1286-K1286)</f>
        <v/>
      </c>
      <c r="M1286" s="4" t="n"/>
      <c r="N1286" s="30">
        <f>IF(L1286="","",L1286-M1286)</f>
        <v/>
      </c>
      <c r="O1286" s="31" t="n"/>
      <c r="P1286" s="32">
        <f>IF(O1286="","",N1286 * O1286)</f>
        <v/>
      </c>
      <c r="Q1286" s="10">
        <f>_xlfn.XLOOKUP(C1286,pcon!C:C,pcon!L:L,"")</f>
        <v/>
      </c>
      <c r="R1286" s="98">
        <f>(Q1286 / 80) * (O1286 * 100)</f>
        <v/>
      </c>
      <c r="S1286" s="31" t="n"/>
      <c r="T1286" s="31" t="n"/>
      <c r="U1286" s="33">
        <f>IF(N1286="","",R1286 * N1286)</f>
        <v/>
      </c>
      <c r="V1286" s="4" t="n"/>
      <c r="W1286" s="33">
        <f>IF(S1286&amp;U1286="","",U1286 * S1286)</f>
        <v/>
      </c>
      <c r="X1286" s="33">
        <f>IF(W1286="","",U1286 + W1286)</f>
        <v/>
      </c>
      <c r="Y1286" s="33">
        <f>IF(T1286="","",U1286 * T1286)</f>
        <v/>
      </c>
      <c r="Z1286" s="34">
        <f>IF(U1286="","",X1286-V1286-Y1286)</f>
        <v/>
      </c>
    </row>
    <row r="1287">
      <c r="A1287" s="25" t="n">
        <v>1283</v>
      </c>
      <c r="B1287" s="26">
        <f>_xlfn.XLOOKUP(C1287,purchase!C:C,pcon!B:B,"")</f>
        <v/>
      </c>
      <c r="C1287" s="4" t="n"/>
      <c r="D1287" s="29">
        <f>_xlfn.XLOOKUP(C1287,purchase!C:C,pcon!D:D,"")</f>
        <v/>
      </c>
      <c r="E1287" s="29">
        <f>_xlfn.XLOOKUP(C1287,purchase!C:C,pcon!E:E,"")</f>
        <v/>
      </c>
      <c r="F1287" s="4" t="n"/>
      <c r="G1287" s="27" t="n"/>
      <c r="H1287" s="28" t="n"/>
      <c r="I1287" s="4" t="n"/>
      <c r="J1287" s="4" t="n"/>
      <c r="K1287" s="4" t="n"/>
      <c r="L1287" s="30">
        <f>IF(J1287="","",J1287-K1287)</f>
        <v/>
      </c>
      <c r="M1287" s="4" t="n"/>
      <c r="N1287" s="30">
        <f>IF(L1287="","",L1287-M1287)</f>
        <v/>
      </c>
      <c r="O1287" s="31" t="n"/>
      <c r="P1287" s="32">
        <f>IF(O1287="","",N1287 * O1287)</f>
        <v/>
      </c>
      <c r="Q1287" s="10">
        <f>_xlfn.XLOOKUP(C1287,pcon!C:C,pcon!L:L,"")</f>
        <v/>
      </c>
      <c r="R1287" s="98">
        <f>(Q1287 / 80) * (O1287 * 100)</f>
        <v/>
      </c>
      <c r="S1287" s="31" t="n"/>
      <c r="T1287" s="31" t="n"/>
      <c r="U1287" s="33">
        <f>IF(N1287="","",R1287 * N1287)</f>
        <v/>
      </c>
      <c r="V1287" s="4" t="n"/>
      <c r="W1287" s="33">
        <f>IF(S1287&amp;U1287="","",U1287 * S1287)</f>
        <v/>
      </c>
      <c r="X1287" s="33">
        <f>IF(W1287="","",U1287 + W1287)</f>
        <v/>
      </c>
      <c r="Y1287" s="33">
        <f>IF(T1287="","",U1287 * T1287)</f>
        <v/>
      </c>
      <c r="Z1287" s="34">
        <f>IF(U1287="","",X1287-V1287-Y1287)</f>
        <v/>
      </c>
    </row>
    <row r="1288">
      <c r="A1288" s="25" t="n">
        <v>1284</v>
      </c>
      <c r="B1288" s="26">
        <f>_xlfn.XLOOKUP(C1288,purchase!C:C,pcon!B:B,"")</f>
        <v/>
      </c>
      <c r="C1288" s="4" t="n"/>
      <c r="D1288" s="29">
        <f>_xlfn.XLOOKUP(C1288,purchase!C:C,pcon!D:D,"")</f>
        <v/>
      </c>
      <c r="E1288" s="29">
        <f>_xlfn.XLOOKUP(C1288,purchase!C:C,pcon!E:E,"")</f>
        <v/>
      </c>
      <c r="F1288" s="4" t="n"/>
      <c r="G1288" s="27" t="n"/>
      <c r="H1288" s="28" t="n"/>
      <c r="I1288" s="4" t="n"/>
      <c r="J1288" s="4" t="n"/>
      <c r="K1288" s="4" t="n"/>
      <c r="L1288" s="30">
        <f>IF(J1288="","",J1288-K1288)</f>
        <v/>
      </c>
      <c r="M1288" s="4" t="n"/>
      <c r="N1288" s="30">
        <f>IF(L1288="","",L1288-M1288)</f>
        <v/>
      </c>
      <c r="O1288" s="31" t="n"/>
      <c r="P1288" s="32">
        <f>IF(O1288="","",N1288 * O1288)</f>
        <v/>
      </c>
      <c r="Q1288" s="10">
        <f>_xlfn.XLOOKUP(C1288,pcon!C:C,pcon!L:L,"")</f>
        <v/>
      </c>
      <c r="R1288" s="98">
        <f>(Q1288 / 80) * (O1288 * 100)</f>
        <v/>
      </c>
      <c r="S1288" s="31" t="n"/>
      <c r="T1288" s="31" t="n"/>
      <c r="U1288" s="33">
        <f>IF(N1288="","",R1288 * N1288)</f>
        <v/>
      </c>
      <c r="V1288" s="4" t="n"/>
      <c r="W1288" s="33">
        <f>IF(S1288&amp;U1288="","",U1288 * S1288)</f>
        <v/>
      </c>
      <c r="X1288" s="33">
        <f>IF(W1288="","",U1288 + W1288)</f>
        <v/>
      </c>
      <c r="Y1288" s="33">
        <f>IF(T1288="","",U1288 * T1288)</f>
        <v/>
      </c>
      <c r="Z1288" s="34">
        <f>IF(U1288="","",X1288-V1288-Y1288)</f>
        <v/>
      </c>
    </row>
    <row r="1289">
      <c r="A1289" s="25" t="n">
        <v>1285</v>
      </c>
      <c r="B1289" s="26">
        <f>_xlfn.XLOOKUP(C1289,purchase!C:C,pcon!B:B,"")</f>
        <v/>
      </c>
      <c r="C1289" s="4" t="n"/>
      <c r="D1289" s="29">
        <f>_xlfn.XLOOKUP(C1289,purchase!C:C,pcon!D:D,"")</f>
        <v/>
      </c>
      <c r="E1289" s="29">
        <f>_xlfn.XLOOKUP(C1289,purchase!C:C,pcon!E:E,"")</f>
        <v/>
      </c>
      <c r="F1289" s="4" t="n"/>
      <c r="G1289" s="27" t="n"/>
      <c r="H1289" s="28" t="n"/>
      <c r="I1289" s="4" t="n"/>
      <c r="J1289" s="4" t="n"/>
      <c r="K1289" s="4" t="n"/>
      <c r="L1289" s="30">
        <f>IF(J1289="","",J1289-K1289)</f>
        <v/>
      </c>
      <c r="M1289" s="4" t="n"/>
      <c r="N1289" s="30">
        <f>IF(L1289="","",L1289-M1289)</f>
        <v/>
      </c>
      <c r="O1289" s="31" t="n"/>
      <c r="P1289" s="32">
        <f>IF(O1289="","",N1289 * O1289)</f>
        <v/>
      </c>
      <c r="Q1289" s="10">
        <f>_xlfn.XLOOKUP(C1289,pcon!C:C,pcon!L:L,"")</f>
        <v/>
      </c>
      <c r="R1289" s="98">
        <f>(Q1289 / 80) * (O1289 * 100)</f>
        <v/>
      </c>
      <c r="S1289" s="31" t="n"/>
      <c r="T1289" s="31" t="n"/>
      <c r="U1289" s="33">
        <f>IF(N1289="","",R1289 * N1289)</f>
        <v/>
      </c>
      <c r="V1289" s="4" t="n"/>
      <c r="W1289" s="33">
        <f>IF(S1289&amp;U1289="","",U1289 * S1289)</f>
        <v/>
      </c>
      <c r="X1289" s="33">
        <f>IF(W1289="","",U1289 + W1289)</f>
        <v/>
      </c>
      <c r="Y1289" s="33">
        <f>IF(T1289="","",U1289 * T1289)</f>
        <v/>
      </c>
      <c r="Z1289" s="34">
        <f>IF(U1289="","",X1289-V1289-Y1289)</f>
        <v/>
      </c>
    </row>
    <row r="1290">
      <c r="A1290" s="25" t="n">
        <v>1286</v>
      </c>
      <c r="B1290" s="26">
        <f>_xlfn.XLOOKUP(C1290,purchase!C:C,pcon!B:B,"")</f>
        <v/>
      </c>
      <c r="C1290" s="4" t="n"/>
      <c r="D1290" s="29">
        <f>_xlfn.XLOOKUP(C1290,purchase!C:C,pcon!D:D,"")</f>
        <v/>
      </c>
      <c r="E1290" s="29">
        <f>_xlfn.XLOOKUP(C1290,purchase!C:C,pcon!E:E,"")</f>
        <v/>
      </c>
      <c r="F1290" s="4" t="n"/>
      <c r="G1290" s="27" t="n"/>
      <c r="H1290" s="28" t="n"/>
      <c r="I1290" s="4" t="n"/>
      <c r="J1290" s="4" t="n"/>
      <c r="K1290" s="4" t="n"/>
      <c r="L1290" s="30">
        <f>IF(J1290="","",J1290-K1290)</f>
        <v/>
      </c>
      <c r="M1290" s="4" t="n"/>
      <c r="N1290" s="30">
        <f>IF(L1290="","",L1290-M1290)</f>
        <v/>
      </c>
      <c r="O1290" s="31" t="n"/>
      <c r="P1290" s="32">
        <f>IF(O1290="","",N1290 * O1290)</f>
        <v/>
      </c>
      <c r="Q1290" s="10">
        <f>_xlfn.XLOOKUP(C1290,pcon!C:C,pcon!L:L,"")</f>
        <v/>
      </c>
      <c r="R1290" s="98">
        <f>(Q1290 / 80) * (O1290 * 100)</f>
        <v/>
      </c>
      <c r="S1290" s="31" t="n"/>
      <c r="T1290" s="31" t="n"/>
      <c r="U1290" s="33">
        <f>IF(N1290="","",R1290 * N1290)</f>
        <v/>
      </c>
      <c r="V1290" s="4" t="n"/>
      <c r="W1290" s="33">
        <f>IF(S1290&amp;U1290="","",U1290 * S1290)</f>
        <v/>
      </c>
      <c r="X1290" s="33">
        <f>IF(W1290="","",U1290 + W1290)</f>
        <v/>
      </c>
      <c r="Y1290" s="33">
        <f>IF(T1290="","",U1290 * T1290)</f>
        <v/>
      </c>
      <c r="Z1290" s="34">
        <f>IF(U1290="","",X1290-V1290-Y1290)</f>
        <v/>
      </c>
    </row>
    <row r="1291">
      <c r="A1291" s="25" t="n">
        <v>1287</v>
      </c>
      <c r="B1291" s="26">
        <f>_xlfn.XLOOKUP(C1291,purchase!C:C,pcon!B:B,"")</f>
        <v/>
      </c>
      <c r="C1291" s="4" t="n"/>
      <c r="D1291" s="29">
        <f>_xlfn.XLOOKUP(C1291,purchase!C:C,pcon!D:D,"")</f>
        <v/>
      </c>
      <c r="E1291" s="29">
        <f>_xlfn.XLOOKUP(C1291,purchase!C:C,pcon!E:E,"")</f>
        <v/>
      </c>
      <c r="F1291" s="4" t="n"/>
      <c r="G1291" s="27" t="n"/>
      <c r="H1291" s="28" t="n"/>
      <c r="I1291" s="4" t="n"/>
      <c r="J1291" s="4" t="n"/>
      <c r="K1291" s="4" t="n"/>
      <c r="L1291" s="30">
        <f>IF(J1291="","",J1291-K1291)</f>
        <v/>
      </c>
      <c r="M1291" s="4" t="n"/>
      <c r="N1291" s="30">
        <f>IF(L1291="","",L1291-M1291)</f>
        <v/>
      </c>
      <c r="O1291" s="31" t="n"/>
      <c r="P1291" s="32">
        <f>IF(O1291="","",N1291 * O1291)</f>
        <v/>
      </c>
      <c r="Q1291" s="10">
        <f>_xlfn.XLOOKUP(C1291,pcon!C:C,pcon!L:L,"")</f>
        <v/>
      </c>
      <c r="R1291" s="98">
        <f>(Q1291 / 80) * (O1291 * 100)</f>
        <v/>
      </c>
      <c r="S1291" s="31" t="n"/>
      <c r="T1291" s="31" t="n"/>
      <c r="U1291" s="33">
        <f>IF(N1291="","",R1291 * N1291)</f>
        <v/>
      </c>
      <c r="V1291" s="4" t="n"/>
      <c r="W1291" s="33">
        <f>IF(S1291&amp;U1291="","",U1291 * S1291)</f>
        <v/>
      </c>
      <c r="X1291" s="33">
        <f>IF(W1291="","",U1291 + W1291)</f>
        <v/>
      </c>
      <c r="Y1291" s="33">
        <f>IF(T1291="","",U1291 * T1291)</f>
        <v/>
      </c>
      <c r="Z1291" s="34">
        <f>IF(U1291="","",X1291-V1291-Y1291)</f>
        <v/>
      </c>
    </row>
    <row r="1292">
      <c r="A1292" s="25" t="n">
        <v>1288</v>
      </c>
      <c r="B1292" s="26">
        <f>_xlfn.XLOOKUP(C1292,purchase!C:C,pcon!B:B,"")</f>
        <v/>
      </c>
      <c r="C1292" s="4" t="n"/>
      <c r="D1292" s="29">
        <f>_xlfn.XLOOKUP(C1292,purchase!C:C,pcon!D:D,"")</f>
        <v/>
      </c>
      <c r="E1292" s="29">
        <f>_xlfn.XLOOKUP(C1292,purchase!C:C,pcon!E:E,"")</f>
        <v/>
      </c>
      <c r="F1292" s="4" t="n"/>
      <c r="G1292" s="27" t="n"/>
      <c r="H1292" s="28" t="n"/>
      <c r="I1292" s="4" t="n"/>
      <c r="J1292" s="4" t="n"/>
      <c r="K1292" s="4" t="n"/>
      <c r="L1292" s="30">
        <f>IF(J1292="","",J1292-K1292)</f>
        <v/>
      </c>
      <c r="M1292" s="4" t="n"/>
      <c r="N1292" s="30">
        <f>IF(L1292="","",L1292-M1292)</f>
        <v/>
      </c>
      <c r="O1292" s="31" t="n"/>
      <c r="P1292" s="32">
        <f>IF(O1292="","",N1292 * O1292)</f>
        <v/>
      </c>
      <c r="Q1292" s="10">
        <f>_xlfn.XLOOKUP(C1292,pcon!C:C,pcon!L:L,"")</f>
        <v/>
      </c>
      <c r="R1292" s="98">
        <f>(Q1292 / 80) * (O1292 * 100)</f>
        <v/>
      </c>
      <c r="S1292" s="31" t="n"/>
      <c r="T1292" s="31" t="n"/>
      <c r="U1292" s="33">
        <f>IF(N1292="","",R1292 * N1292)</f>
        <v/>
      </c>
      <c r="V1292" s="4" t="n"/>
      <c r="W1292" s="33">
        <f>IF(S1292&amp;U1292="","",U1292 * S1292)</f>
        <v/>
      </c>
      <c r="X1292" s="33">
        <f>IF(W1292="","",U1292 + W1292)</f>
        <v/>
      </c>
      <c r="Y1292" s="33">
        <f>IF(T1292="","",U1292 * T1292)</f>
        <v/>
      </c>
      <c r="Z1292" s="34">
        <f>IF(U1292="","",X1292-V1292-Y1292)</f>
        <v/>
      </c>
    </row>
    <row r="1293">
      <c r="A1293" s="25" t="n">
        <v>1289</v>
      </c>
      <c r="B1293" s="26">
        <f>_xlfn.XLOOKUP(C1293,purchase!C:C,pcon!B:B,"")</f>
        <v/>
      </c>
      <c r="C1293" s="4" t="n"/>
      <c r="D1293" s="29">
        <f>_xlfn.XLOOKUP(C1293,purchase!C:C,pcon!D:D,"")</f>
        <v/>
      </c>
      <c r="E1293" s="29">
        <f>_xlfn.XLOOKUP(C1293,purchase!C:C,pcon!E:E,"")</f>
        <v/>
      </c>
      <c r="F1293" s="4" t="n"/>
      <c r="G1293" s="27" t="n"/>
      <c r="H1293" s="28" t="n"/>
      <c r="I1293" s="4" t="n"/>
      <c r="J1293" s="4" t="n"/>
      <c r="K1293" s="4" t="n"/>
      <c r="L1293" s="30">
        <f>IF(J1293="","",J1293-K1293)</f>
        <v/>
      </c>
      <c r="M1293" s="4" t="n"/>
      <c r="N1293" s="30">
        <f>IF(L1293="","",L1293-M1293)</f>
        <v/>
      </c>
      <c r="O1293" s="31" t="n"/>
      <c r="P1293" s="32">
        <f>IF(O1293="","",N1293 * O1293)</f>
        <v/>
      </c>
      <c r="Q1293" s="10">
        <f>_xlfn.XLOOKUP(C1293,pcon!C:C,pcon!L:L,"")</f>
        <v/>
      </c>
      <c r="R1293" s="98">
        <f>(Q1293 / 80) * (O1293 * 100)</f>
        <v/>
      </c>
      <c r="S1293" s="31" t="n"/>
      <c r="T1293" s="31" t="n"/>
      <c r="U1293" s="33">
        <f>IF(N1293="","",R1293 * N1293)</f>
        <v/>
      </c>
      <c r="V1293" s="4" t="n"/>
      <c r="W1293" s="33">
        <f>IF(S1293&amp;U1293="","",U1293 * S1293)</f>
        <v/>
      </c>
      <c r="X1293" s="33">
        <f>IF(W1293="","",U1293 + W1293)</f>
        <v/>
      </c>
      <c r="Y1293" s="33">
        <f>IF(T1293="","",U1293 * T1293)</f>
        <v/>
      </c>
      <c r="Z1293" s="34">
        <f>IF(U1293="","",X1293-V1293-Y1293)</f>
        <v/>
      </c>
    </row>
    <row r="1294">
      <c r="A1294" s="25" t="n">
        <v>1290</v>
      </c>
      <c r="B1294" s="26">
        <f>_xlfn.XLOOKUP(C1294,purchase!C:C,pcon!B:B,"")</f>
        <v/>
      </c>
      <c r="C1294" s="4" t="n"/>
      <c r="D1294" s="29">
        <f>_xlfn.XLOOKUP(C1294,purchase!C:C,pcon!D:D,"")</f>
        <v/>
      </c>
      <c r="E1294" s="29">
        <f>_xlfn.XLOOKUP(C1294,purchase!C:C,pcon!E:E,"")</f>
        <v/>
      </c>
      <c r="F1294" s="4" t="n"/>
      <c r="G1294" s="27" t="n"/>
      <c r="H1294" s="28" t="n"/>
      <c r="I1294" s="4" t="n"/>
      <c r="J1294" s="4" t="n"/>
      <c r="K1294" s="4" t="n"/>
      <c r="L1294" s="30">
        <f>IF(J1294="","",J1294-K1294)</f>
        <v/>
      </c>
      <c r="M1294" s="4" t="n"/>
      <c r="N1294" s="30">
        <f>IF(L1294="","",L1294-M1294)</f>
        <v/>
      </c>
      <c r="O1294" s="31" t="n"/>
      <c r="P1294" s="32">
        <f>IF(O1294="","",N1294 * O1294)</f>
        <v/>
      </c>
      <c r="Q1294" s="10">
        <f>_xlfn.XLOOKUP(C1294,pcon!C:C,pcon!L:L,"")</f>
        <v/>
      </c>
      <c r="R1294" s="98">
        <f>(Q1294 / 80) * (O1294 * 100)</f>
        <v/>
      </c>
      <c r="S1294" s="31" t="n"/>
      <c r="T1294" s="31" t="n"/>
      <c r="U1294" s="33">
        <f>IF(N1294="","",R1294 * N1294)</f>
        <v/>
      </c>
      <c r="V1294" s="4" t="n"/>
      <c r="W1294" s="33">
        <f>IF(S1294&amp;U1294="","",U1294 * S1294)</f>
        <v/>
      </c>
      <c r="X1294" s="33">
        <f>IF(W1294="","",U1294 + W1294)</f>
        <v/>
      </c>
      <c r="Y1294" s="33">
        <f>IF(T1294="","",U1294 * T1294)</f>
        <v/>
      </c>
      <c r="Z1294" s="34">
        <f>IF(U1294="","",X1294-V1294-Y1294)</f>
        <v/>
      </c>
    </row>
    <row r="1295">
      <c r="A1295" s="25" t="n">
        <v>1291</v>
      </c>
      <c r="B1295" s="26">
        <f>_xlfn.XLOOKUP(C1295,purchase!C:C,pcon!B:B,"")</f>
        <v/>
      </c>
      <c r="C1295" s="4" t="n"/>
      <c r="D1295" s="29">
        <f>_xlfn.XLOOKUP(C1295,purchase!C:C,pcon!D:D,"")</f>
        <v/>
      </c>
      <c r="E1295" s="29">
        <f>_xlfn.XLOOKUP(C1295,purchase!C:C,pcon!E:E,"")</f>
        <v/>
      </c>
      <c r="F1295" s="4" t="n"/>
      <c r="G1295" s="27" t="n"/>
      <c r="H1295" s="28" t="n"/>
      <c r="I1295" s="4" t="n"/>
      <c r="J1295" s="4" t="n"/>
      <c r="K1295" s="4" t="n"/>
      <c r="L1295" s="30">
        <f>IF(J1295="","",J1295-K1295)</f>
        <v/>
      </c>
      <c r="M1295" s="4" t="n"/>
      <c r="N1295" s="30">
        <f>IF(L1295="","",L1295-M1295)</f>
        <v/>
      </c>
      <c r="O1295" s="31" t="n"/>
      <c r="P1295" s="32">
        <f>IF(O1295="","",N1295 * O1295)</f>
        <v/>
      </c>
      <c r="Q1295" s="10">
        <f>_xlfn.XLOOKUP(C1295,pcon!C:C,pcon!L:L,"")</f>
        <v/>
      </c>
      <c r="R1295" s="98">
        <f>(Q1295 / 80) * (O1295 * 100)</f>
        <v/>
      </c>
      <c r="S1295" s="31" t="n"/>
      <c r="T1295" s="31" t="n"/>
      <c r="U1295" s="33">
        <f>IF(N1295="","",R1295 * N1295)</f>
        <v/>
      </c>
      <c r="V1295" s="4" t="n"/>
      <c r="W1295" s="33">
        <f>IF(S1295&amp;U1295="","",U1295 * S1295)</f>
        <v/>
      </c>
      <c r="X1295" s="33">
        <f>IF(W1295="","",U1295 + W1295)</f>
        <v/>
      </c>
      <c r="Y1295" s="33">
        <f>IF(T1295="","",U1295 * T1295)</f>
        <v/>
      </c>
      <c r="Z1295" s="34">
        <f>IF(U1295="","",X1295-V1295-Y1295)</f>
        <v/>
      </c>
    </row>
    <row r="1296">
      <c r="A1296" s="25" t="n">
        <v>1292</v>
      </c>
      <c r="B1296" s="26">
        <f>_xlfn.XLOOKUP(C1296,purchase!C:C,pcon!B:B,"")</f>
        <v/>
      </c>
      <c r="C1296" s="4" t="n"/>
      <c r="D1296" s="29">
        <f>_xlfn.XLOOKUP(C1296,purchase!C:C,pcon!D:D,"")</f>
        <v/>
      </c>
      <c r="E1296" s="29">
        <f>_xlfn.XLOOKUP(C1296,purchase!C:C,pcon!E:E,"")</f>
        <v/>
      </c>
      <c r="F1296" s="4" t="n"/>
      <c r="G1296" s="27" t="n"/>
      <c r="H1296" s="28" t="n"/>
      <c r="I1296" s="4" t="n"/>
      <c r="J1296" s="4" t="n"/>
      <c r="K1296" s="4" t="n"/>
      <c r="L1296" s="30">
        <f>IF(J1296="","",J1296-K1296)</f>
        <v/>
      </c>
      <c r="M1296" s="4" t="n"/>
      <c r="N1296" s="30">
        <f>IF(L1296="","",L1296-M1296)</f>
        <v/>
      </c>
      <c r="O1296" s="31" t="n"/>
      <c r="P1296" s="32">
        <f>IF(O1296="","",N1296 * O1296)</f>
        <v/>
      </c>
      <c r="Q1296" s="10">
        <f>_xlfn.XLOOKUP(C1296,pcon!C:C,pcon!L:L,"")</f>
        <v/>
      </c>
      <c r="R1296" s="98">
        <f>(Q1296 / 80) * (O1296 * 100)</f>
        <v/>
      </c>
      <c r="S1296" s="31" t="n"/>
      <c r="T1296" s="31" t="n"/>
      <c r="U1296" s="33">
        <f>IF(N1296="","",R1296 * N1296)</f>
        <v/>
      </c>
      <c r="V1296" s="4" t="n"/>
      <c r="W1296" s="33">
        <f>IF(S1296&amp;U1296="","",U1296 * S1296)</f>
        <v/>
      </c>
      <c r="X1296" s="33">
        <f>IF(W1296="","",U1296 + W1296)</f>
        <v/>
      </c>
      <c r="Y1296" s="33">
        <f>IF(T1296="","",U1296 * T1296)</f>
        <v/>
      </c>
      <c r="Z1296" s="34">
        <f>IF(U1296="","",X1296-V1296-Y1296)</f>
        <v/>
      </c>
    </row>
    <row r="1297">
      <c r="A1297" s="25" t="n">
        <v>1293</v>
      </c>
      <c r="B1297" s="26">
        <f>_xlfn.XLOOKUP(C1297,purchase!C:C,pcon!B:B,"")</f>
        <v/>
      </c>
      <c r="C1297" s="4" t="n"/>
      <c r="D1297" s="29">
        <f>_xlfn.XLOOKUP(C1297,purchase!C:C,pcon!D:D,"")</f>
        <v/>
      </c>
      <c r="E1297" s="29">
        <f>_xlfn.XLOOKUP(C1297,purchase!C:C,pcon!E:E,"")</f>
        <v/>
      </c>
      <c r="F1297" s="4" t="n"/>
      <c r="G1297" s="27" t="n"/>
      <c r="H1297" s="28" t="n"/>
      <c r="I1297" s="4" t="n"/>
      <c r="J1297" s="4" t="n"/>
      <c r="K1297" s="4" t="n"/>
      <c r="L1297" s="30">
        <f>IF(J1297="","",J1297-K1297)</f>
        <v/>
      </c>
      <c r="M1297" s="4" t="n"/>
      <c r="N1297" s="30">
        <f>IF(L1297="","",L1297-M1297)</f>
        <v/>
      </c>
      <c r="O1297" s="31" t="n"/>
      <c r="P1297" s="32">
        <f>IF(O1297="","",N1297 * O1297)</f>
        <v/>
      </c>
      <c r="Q1297" s="10">
        <f>_xlfn.XLOOKUP(C1297,pcon!C:C,pcon!L:L,"")</f>
        <v/>
      </c>
      <c r="R1297" s="98">
        <f>(Q1297 / 80) * (O1297 * 100)</f>
        <v/>
      </c>
      <c r="S1297" s="31" t="n"/>
      <c r="T1297" s="31" t="n"/>
      <c r="U1297" s="33">
        <f>IF(N1297="","",R1297 * N1297)</f>
        <v/>
      </c>
      <c r="V1297" s="4" t="n"/>
      <c r="W1297" s="33">
        <f>IF(S1297&amp;U1297="","",U1297 * S1297)</f>
        <v/>
      </c>
      <c r="X1297" s="33">
        <f>IF(W1297="","",U1297 + W1297)</f>
        <v/>
      </c>
      <c r="Y1297" s="33">
        <f>IF(T1297="","",U1297 * T1297)</f>
        <v/>
      </c>
      <c r="Z1297" s="34">
        <f>IF(U1297="","",X1297-V1297-Y1297)</f>
        <v/>
      </c>
    </row>
    <row r="1298">
      <c r="A1298" s="25" t="n">
        <v>1294</v>
      </c>
      <c r="B1298" s="26">
        <f>_xlfn.XLOOKUP(C1298,purchase!C:C,pcon!B:B,"")</f>
        <v/>
      </c>
      <c r="C1298" s="4" t="n"/>
      <c r="D1298" s="29">
        <f>_xlfn.XLOOKUP(C1298,purchase!C:C,pcon!D:D,"")</f>
        <v/>
      </c>
      <c r="E1298" s="29">
        <f>_xlfn.XLOOKUP(C1298,purchase!C:C,pcon!E:E,"")</f>
        <v/>
      </c>
      <c r="F1298" s="4" t="n"/>
      <c r="G1298" s="27" t="n"/>
      <c r="H1298" s="28" t="n"/>
      <c r="I1298" s="4" t="n"/>
      <c r="J1298" s="4" t="n"/>
      <c r="K1298" s="4" t="n"/>
      <c r="L1298" s="30">
        <f>IF(J1298="","",J1298-K1298)</f>
        <v/>
      </c>
      <c r="M1298" s="4" t="n"/>
      <c r="N1298" s="30">
        <f>IF(L1298="","",L1298-M1298)</f>
        <v/>
      </c>
      <c r="O1298" s="31" t="n"/>
      <c r="P1298" s="32">
        <f>IF(O1298="","",N1298 * O1298)</f>
        <v/>
      </c>
      <c r="Q1298" s="10">
        <f>_xlfn.XLOOKUP(C1298,pcon!C:C,pcon!L:L,"")</f>
        <v/>
      </c>
      <c r="R1298" s="98">
        <f>(Q1298 / 80) * (O1298 * 100)</f>
        <v/>
      </c>
      <c r="S1298" s="31" t="n"/>
      <c r="T1298" s="31" t="n"/>
      <c r="U1298" s="33">
        <f>IF(N1298="","",R1298 * N1298)</f>
        <v/>
      </c>
      <c r="V1298" s="4" t="n"/>
      <c r="W1298" s="33">
        <f>IF(S1298&amp;U1298="","",U1298 * S1298)</f>
        <v/>
      </c>
      <c r="X1298" s="33">
        <f>IF(W1298="","",U1298 + W1298)</f>
        <v/>
      </c>
      <c r="Y1298" s="33">
        <f>IF(T1298="","",U1298 * T1298)</f>
        <v/>
      </c>
      <c r="Z1298" s="34">
        <f>IF(U1298="","",X1298-V1298-Y1298)</f>
        <v/>
      </c>
    </row>
    <row r="1299">
      <c r="A1299" s="25" t="n">
        <v>1295</v>
      </c>
      <c r="B1299" s="26">
        <f>_xlfn.XLOOKUP(C1299,purchase!C:C,pcon!B:B,"")</f>
        <v/>
      </c>
      <c r="C1299" s="4" t="n"/>
      <c r="D1299" s="29">
        <f>_xlfn.XLOOKUP(C1299,purchase!C:C,pcon!D:D,"")</f>
        <v/>
      </c>
      <c r="E1299" s="29">
        <f>_xlfn.XLOOKUP(C1299,purchase!C:C,pcon!E:E,"")</f>
        <v/>
      </c>
      <c r="F1299" s="4" t="n"/>
      <c r="G1299" s="27" t="n"/>
      <c r="H1299" s="28" t="n"/>
      <c r="I1299" s="4" t="n"/>
      <c r="J1299" s="4" t="n"/>
      <c r="K1299" s="4" t="n"/>
      <c r="L1299" s="30">
        <f>IF(J1299="","",J1299-K1299)</f>
        <v/>
      </c>
      <c r="M1299" s="4" t="n"/>
      <c r="N1299" s="30">
        <f>IF(L1299="","",L1299-M1299)</f>
        <v/>
      </c>
      <c r="O1299" s="31" t="n"/>
      <c r="P1299" s="32">
        <f>IF(O1299="","",N1299 * O1299)</f>
        <v/>
      </c>
      <c r="Q1299" s="10">
        <f>_xlfn.XLOOKUP(C1299,pcon!C:C,pcon!L:L,"")</f>
        <v/>
      </c>
      <c r="R1299" s="98">
        <f>(Q1299 / 80) * (O1299 * 100)</f>
        <v/>
      </c>
      <c r="S1299" s="31" t="n"/>
      <c r="T1299" s="31" t="n"/>
      <c r="U1299" s="33">
        <f>IF(N1299="","",R1299 * N1299)</f>
        <v/>
      </c>
      <c r="V1299" s="4" t="n"/>
      <c r="W1299" s="33">
        <f>IF(S1299&amp;U1299="","",U1299 * S1299)</f>
        <v/>
      </c>
      <c r="X1299" s="33">
        <f>IF(W1299="","",U1299 + W1299)</f>
        <v/>
      </c>
      <c r="Y1299" s="33">
        <f>IF(T1299="","",U1299 * T1299)</f>
        <v/>
      </c>
      <c r="Z1299" s="34">
        <f>IF(U1299="","",X1299-V1299-Y1299)</f>
        <v/>
      </c>
    </row>
    <row r="1300">
      <c r="A1300" s="25" t="n">
        <v>1296</v>
      </c>
      <c r="B1300" s="26">
        <f>_xlfn.XLOOKUP(C1300,purchase!C:C,pcon!B:B,"")</f>
        <v/>
      </c>
      <c r="C1300" s="4" t="n"/>
      <c r="D1300" s="29">
        <f>_xlfn.XLOOKUP(C1300,purchase!C:C,pcon!D:D,"")</f>
        <v/>
      </c>
      <c r="E1300" s="29">
        <f>_xlfn.XLOOKUP(C1300,purchase!C:C,pcon!E:E,"")</f>
        <v/>
      </c>
      <c r="F1300" s="4" t="n"/>
      <c r="G1300" s="27" t="n"/>
      <c r="H1300" s="28" t="n"/>
      <c r="I1300" s="4" t="n"/>
      <c r="J1300" s="4" t="n"/>
      <c r="K1300" s="4" t="n"/>
      <c r="L1300" s="30">
        <f>IF(J1300="","",J1300-K1300)</f>
        <v/>
      </c>
      <c r="M1300" s="4" t="n"/>
      <c r="N1300" s="30">
        <f>IF(L1300="","",L1300-M1300)</f>
        <v/>
      </c>
      <c r="O1300" s="31" t="n"/>
      <c r="P1300" s="32">
        <f>IF(O1300="","",N1300 * O1300)</f>
        <v/>
      </c>
      <c r="Q1300" s="10">
        <f>_xlfn.XLOOKUP(C1300,pcon!C:C,pcon!L:L,"")</f>
        <v/>
      </c>
      <c r="R1300" s="98">
        <f>(Q1300 / 80) * (O1300 * 100)</f>
        <v/>
      </c>
      <c r="S1300" s="31" t="n"/>
      <c r="T1300" s="31" t="n"/>
      <c r="U1300" s="33">
        <f>IF(N1300="","",R1300 * N1300)</f>
        <v/>
      </c>
      <c r="V1300" s="4" t="n"/>
      <c r="W1300" s="33">
        <f>IF(S1300&amp;U1300="","",U1300 * S1300)</f>
        <v/>
      </c>
      <c r="X1300" s="33">
        <f>IF(W1300="","",U1300 + W1300)</f>
        <v/>
      </c>
      <c r="Y1300" s="33">
        <f>IF(T1300="","",U1300 * T1300)</f>
        <v/>
      </c>
      <c r="Z1300" s="34">
        <f>IF(U1300="","",X1300-V1300-Y1300)</f>
        <v/>
      </c>
    </row>
    <row r="1301">
      <c r="A1301" s="25" t="n">
        <v>1297</v>
      </c>
      <c r="B1301" s="26">
        <f>_xlfn.XLOOKUP(C1301,purchase!C:C,pcon!B:B,"")</f>
        <v/>
      </c>
      <c r="C1301" s="4" t="n"/>
      <c r="D1301" s="29">
        <f>_xlfn.XLOOKUP(C1301,purchase!C:C,pcon!D:D,"")</f>
        <v/>
      </c>
      <c r="E1301" s="29">
        <f>_xlfn.XLOOKUP(C1301,purchase!C:C,pcon!E:E,"")</f>
        <v/>
      </c>
      <c r="F1301" s="4" t="n"/>
      <c r="G1301" s="27" t="n"/>
      <c r="H1301" s="28" t="n"/>
      <c r="I1301" s="4" t="n"/>
      <c r="J1301" s="4" t="n"/>
      <c r="K1301" s="4" t="n"/>
      <c r="L1301" s="30">
        <f>IF(J1301="","",J1301-K1301)</f>
        <v/>
      </c>
      <c r="M1301" s="4" t="n"/>
      <c r="N1301" s="30">
        <f>IF(L1301="","",L1301-M1301)</f>
        <v/>
      </c>
      <c r="O1301" s="31" t="n"/>
      <c r="P1301" s="32">
        <f>IF(O1301="","",N1301 * O1301)</f>
        <v/>
      </c>
      <c r="Q1301" s="10">
        <f>_xlfn.XLOOKUP(C1301,pcon!C:C,pcon!L:L,"")</f>
        <v/>
      </c>
      <c r="R1301" s="98">
        <f>(Q1301 / 80) * (O1301 * 100)</f>
        <v/>
      </c>
      <c r="S1301" s="31" t="n"/>
      <c r="T1301" s="31" t="n"/>
      <c r="U1301" s="33">
        <f>IF(N1301="","",R1301 * N1301)</f>
        <v/>
      </c>
      <c r="V1301" s="4" t="n"/>
      <c r="W1301" s="33">
        <f>IF(S1301&amp;U1301="","",U1301 * S1301)</f>
        <v/>
      </c>
      <c r="X1301" s="33">
        <f>IF(W1301="","",U1301 + W1301)</f>
        <v/>
      </c>
      <c r="Y1301" s="33">
        <f>IF(T1301="","",U1301 * T1301)</f>
        <v/>
      </c>
      <c r="Z1301" s="34">
        <f>IF(U1301="","",X1301-V1301-Y1301)</f>
        <v/>
      </c>
    </row>
    <row r="1302">
      <c r="A1302" s="25" t="n">
        <v>1298</v>
      </c>
      <c r="B1302" s="26">
        <f>_xlfn.XLOOKUP(C1302,purchase!C:C,pcon!B:B,"")</f>
        <v/>
      </c>
      <c r="C1302" s="4" t="n"/>
      <c r="D1302" s="29">
        <f>_xlfn.XLOOKUP(C1302,purchase!C:C,pcon!D:D,"")</f>
        <v/>
      </c>
      <c r="E1302" s="29">
        <f>_xlfn.XLOOKUP(C1302,purchase!C:C,pcon!E:E,"")</f>
        <v/>
      </c>
      <c r="F1302" s="4" t="n"/>
      <c r="G1302" s="27" t="n"/>
      <c r="H1302" s="28" t="n"/>
      <c r="I1302" s="4" t="n"/>
      <c r="J1302" s="4" t="n"/>
      <c r="K1302" s="4" t="n"/>
      <c r="L1302" s="30">
        <f>IF(J1302="","",J1302-K1302)</f>
        <v/>
      </c>
      <c r="M1302" s="4" t="n"/>
      <c r="N1302" s="30">
        <f>IF(L1302="","",L1302-M1302)</f>
        <v/>
      </c>
      <c r="O1302" s="31" t="n"/>
      <c r="P1302" s="32">
        <f>IF(O1302="","",N1302 * O1302)</f>
        <v/>
      </c>
      <c r="Q1302" s="10">
        <f>_xlfn.XLOOKUP(C1302,pcon!C:C,pcon!L:L,"")</f>
        <v/>
      </c>
      <c r="R1302" s="98">
        <f>(Q1302 / 80) * (O1302 * 100)</f>
        <v/>
      </c>
      <c r="S1302" s="31" t="n"/>
      <c r="T1302" s="31" t="n"/>
      <c r="U1302" s="33">
        <f>IF(N1302="","",R1302 * N1302)</f>
        <v/>
      </c>
      <c r="V1302" s="4" t="n"/>
      <c r="W1302" s="33">
        <f>IF(S1302&amp;U1302="","",U1302 * S1302)</f>
        <v/>
      </c>
      <c r="X1302" s="33">
        <f>IF(W1302="","",U1302 + W1302)</f>
        <v/>
      </c>
      <c r="Y1302" s="33">
        <f>IF(T1302="","",U1302 * T1302)</f>
        <v/>
      </c>
      <c r="Z1302" s="34">
        <f>IF(U1302="","",X1302-V1302-Y1302)</f>
        <v/>
      </c>
    </row>
    <row r="1303">
      <c r="A1303" s="25" t="n">
        <v>1299</v>
      </c>
      <c r="B1303" s="26">
        <f>_xlfn.XLOOKUP(C1303,purchase!C:C,pcon!B:B,"")</f>
        <v/>
      </c>
      <c r="C1303" s="4" t="n"/>
      <c r="D1303" s="29">
        <f>_xlfn.XLOOKUP(C1303,purchase!C:C,pcon!D:D,"")</f>
        <v/>
      </c>
      <c r="E1303" s="29">
        <f>_xlfn.XLOOKUP(C1303,purchase!C:C,pcon!E:E,"")</f>
        <v/>
      </c>
      <c r="F1303" s="4" t="n"/>
      <c r="G1303" s="27" t="n"/>
      <c r="H1303" s="28" t="n"/>
      <c r="I1303" s="4" t="n"/>
      <c r="J1303" s="4" t="n"/>
      <c r="K1303" s="4" t="n"/>
      <c r="L1303" s="30">
        <f>IF(J1303="","",J1303-K1303)</f>
        <v/>
      </c>
      <c r="M1303" s="4" t="n"/>
      <c r="N1303" s="30">
        <f>IF(L1303="","",L1303-M1303)</f>
        <v/>
      </c>
      <c r="O1303" s="31" t="n"/>
      <c r="P1303" s="32">
        <f>IF(O1303="","",N1303 * O1303)</f>
        <v/>
      </c>
      <c r="Q1303" s="10">
        <f>_xlfn.XLOOKUP(C1303,pcon!C:C,pcon!L:L,"")</f>
        <v/>
      </c>
      <c r="R1303" s="98">
        <f>(Q1303 / 80) * (O1303 * 100)</f>
        <v/>
      </c>
      <c r="S1303" s="31" t="n"/>
      <c r="T1303" s="31" t="n"/>
      <c r="U1303" s="33">
        <f>IF(N1303="","",R1303 * N1303)</f>
        <v/>
      </c>
      <c r="V1303" s="4" t="n"/>
      <c r="W1303" s="33">
        <f>IF(S1303&amp;U1303="","",U1303 * S1303)</f>
        <v/>
      </c>
      <c r="X1303" s="33">
        <f>IF(W1303="","",U1303 + W1303)</f>
        <v/>
      </c>
      <c r="Y1303" s="33">
        <f>IF(T1303="","",U1303 * T1303)</f>
        <v/>
      </c>
      <c r="Z1303" s="34">
        <f>IF(U1303="","",X1303-V1303-Y1303)</f>
        <v/>
      </c>
    </row>
    <row r="1304">
      <c r="A1304" s="25" t="n">
        <v>1300</v>
      </c>
      <c r="B1304" s="26">
        <f>_xlfn.XLOOKUP(C1304,purchase!C:C,pcon!B:B,"")</f>
        <v/>
      </c>
      <c r="C1304" s="4" t="n"/>
      <c r="D1304" s="29">
        <f>_xlfn.XLOOKUP(C1304,purchase!C:C,pcon!D:D,"")</f>
        <v/>
      </c>
      <c r="E1304" s="29">
        <f>_xlfn.XLOOKUP(C1304,purchase!C:C,pcon!E:E,"")</f>
        <v/>
      </c>
      <c r="F1304" s="4" t="n"/>
      <c r="G1304" s="27" t="n"/>
      <c r="H1304" s="28" t="n"/>
      <c r="I1304" s="4" t="n"/>
      <c r="J1304" s="4" t="n"/>
      <c r="K1304" s="4" t="n"/>
      <c r="L1304" s="30">
        <f>IF(J1304="","",J1304-K1304)</f>
        <v/>
      </c>
      <c r="M1304" s="4" t="n"/>
      <c r="N1304" s="30">
        <f>IF(L1304="","",L1304-M1304)</f>
        <v/>
      </c>
      <c r="O1304" s="31" t="n"/>
      <c r="P1304" s="32">
        <f>IF(O1304="","",N1304 * O1304)</f>
        <v/>
      </c>
      <c r="Q1304" s="10">
        <f>_xlfn.XLOOKUP(C1304,pcon!C:C,pcon!L:L,"")</f>
        <v/>
      </c>
      <c r="R1304" s="98">
        <f>(Q1304 / 80) * (O1304 * 100)</f>
        <v/>
      </c>
      <c r="S1304" s="31" t="n"/>
      <c r="T1304" s="31" t="n"/>
      <c r="U1304" s="33">
        <f>IF(N1304="","",R1304 * N1304)</f>
        <v/>
      </c>
      <c r="V1304" s="4" t="n"/>
      <c r="W1304" s="33">
        <f>IF(S1304&amp;U1304="","",U1304 * S1304)</f>
        <v/>
      </c>
      <c r="X1304" s="33">
        <f>IF(W1304="","",U1304 + W1304)</f>
        <v/>
      </c>
      <c r="Y1304" s="33">
        <f>IF(T1304="","",U1304 * T1304)</f>
        <v/>
      </c>
      <c r="Z1304" s="34">
        <f>IF(U1304="","",X1304-V1304-Y1304)</f>
        <v/>
      </c>
    </row>
    <row r="1305">
      <c r="A1305" s="25" t="n">
        <v>1301</v>
      </c>
      <c r="B1305" s="26">
        <f>_xlfn.XLOOKUP(C1305,purchase!C:C,pcon!B:B,"")</f>
        <v/>
      </c>
      <c r="C1305" s="4" t="n"/>
      <c r="D1305" s="29">
        <f>_xlfn.XLOOKUP(C1305,purchase!C:C,pcon!D:D,"")</f>
        <v/>
      </c>
      <c r="E1305" s="29">
        <f>_xlfn.XLOOKUP(C1305,purchase!C:C,pcon!E:E,"")</f>
        <v/>
      </c>
      <c r="F1305" s="4" t="n"/>
      <c r="G1305" s="27" t="n"/>
      <c r="H1305" s="28" t="n"/>
      <c r="I1305" s="4" t="n"/>
      <c r="J1305" s="4" t="n"/>
      <c r="K1305" s="4" t="n"/>
      <c r="L1305" s="30">
        <f>IF(J1305="","",J1305-K1305)</f>
        <v/>
      </c>
      <c r="M1305" s="4" t="n"/>
      <c r="N1305" s="30">
        <f>IF(L1305="","",L1305-M1305)</f>
        <v/>
      </c>
      <c r="O1305" s="31" t="n"/>
      <c r="P1305" s="32">
        <f>IF(O1305="","",N1305 * O1305)</f>
        <v/>
      </c>
      <c r="Q1305" s="10">
        <f>_xlfn.XLOOKUP(C1305,pcon!C:C,pcon!L:L,"")</f>
        <v/>
      </c>
      <c r="R1305" s="98">
        <f>(Q1305 / 80) * (O1305 * 100)</f>
        <v/>
      </c>
      <c r="S1305" s="31" t="n"/>
      <c r="T1305" s="31" t="n"/>
      <c r="U1305" s="33">
        <f>IF(N1305="","",R1305 * N1305)</f>
        <v/>
      </c>
      <c r="V1305" s="4" t="n"/>
      <c r="W1305" s="33">
        <f>IF(S1305&amp;U1305="","",U1305 * S1305)</f>
        <v/>
      </c>
      <c r="X1305" s="33">
        <f>IF(W1305="","",U1305 + W1305)</f>
        <v/>
      </c>
      <c r="Y1305" s="33">
        <f>IF(T1305="","",U1305 * T1305)</f>
        <v/>
      </c>
      <c r="Z1305" s="34">
        <f>IF(U1305="","",X1305-V1305-Y1305)</f>
        <v/>
      </c>
    </row>
    <row r="1306">
      <c r="A1306" s="25" t="n">
        <v>1302</v>
      </c>
      <c r="B1306" s="26">
        <f>_xlfn.XLOOKUP(C1306,purchase!C:C,pcon!B:B,"")</f>
        <v/>
      </c>
      <c r="C1306" s="4" t="n"/>
      <c r="D1306" s="29">
        <f>_xlfn.XLOOKUP(C1306,purchase!C:C,pcon!D:D,"")</f>
        <v/>
      </c>
      <c r="E1306" s="29">
        <f>_xlfn.XLOOKUP(C1306,purchase!C:C,pcon!E:E,"")</f>
        <v/>
      </c>
      <c r="F1306" s="4" t="n"/>
      <c r="G1306" s="27" t="n"/>
      <c r="H1306" s="28" t="n"/>
      <c r="I1306" s="4" t="n"/>
      <c r="J1306" s="4" t="n"/>
      <c r="K1306" s="4" t="n"/>
      <c r="L1306" s="30">
        <f>IF(J1306="","",J1306-K1306)</f>
        <v/>
      </c>
      <c r="M1306" s="4" t="n"/>
      <c r="N1306" s="30">
        <f>IF(L1306="","",L1306-M1306)</f>
        <v/>
      </c>
      <c r="O1306" s="31" t="n"/>
      <c r="P1306" s="32">
        <f>IF(O1306="","",N1306 * O1306)</f>
        <v/>
      </c>
      <c r="Q1306" s="10">
        <f>_xlfn.XLOOKUP(C1306,pcon!C:C,pcon!L:L,"")</f>
        <v/>
      </c>
      <c r="R1306" s="98">
        <f>(Q1306 / 80) * (O1306 * 100)</f>
        <v/>
      </c>
      <c r="S1306" s="31" t="n"/>
      <c r="T1306" s="31" t="n"/>
      <c r="U1306" s="33">
        <f>IF(N1306="","",R1306 * N1306)</f>
        <v/>
      </c>
      <c r="V1306" s="4" t="n"/>
      <c r="W1306" s="33">
        <f>IF(S1306&amp;U1306="","",U1306 * S1306)</f>
        <v/>
      </c>
      <c r="X1306" s="33">
        <f>IF(W1306="","",U1306 + W1306)</f>
        <v/>
      </c>
      <c r="Y1306" s="33">
        <f>IF(T1306="","",U1306 * T1306)</f>
        <v/>
      </c>
      <c r="Z1306" s="34">
        <f>IF(U1306="","",X1306-V1306-Y1306)</f>
        <v/>
      </c>
    </row>
    <row r="1307">
      <c r="A1307" s="25" t="n">
        <v>1303</v>
      </c>
      <c r="B1307" s="26">
        <f>_xlfn.XLOOKUP(C1307,purchase!C:C,pcon!B:B,"")</f>
        <v/>
      </c>
      <c r="C1307" s="4" t="n"/>
      <c r="D1307" s="29">
        <f>_xlfn.XLOOKUP(C1307,purchase!C:C,pcon!D:D,"")</f>
        <v/>
      </c>
      <c r="E1307" s="29">
        <f>_xlfn.XLOOKUP(C1307,purchase!C:C,pcon!E:E,"")</f>
        <v/>
      </c>
      <c r="F1307" s="4" t="n"/>
      <c r="G1307" s="27" t="n"/>
      <c r="H1307" s="28" t="n"/>
      <c r="I1307" s="4" t="n"/>
      <c r="J1307" s="4" t="n"/>
      <c r="K1307" s="4" t="n"/>
      <c r="L1307" s="30">
        <f>IF(J1307="","",J1307-K1307)</f>
        <v/>
      </c>
      <c r="M1307" s="4" t="n"/>
      <c r="N1307" s="30">
        <f>IF(L1307="","",L1307-M1307)</f>
        <v/>
      </c>
      <c r="O1307" s="31" t="n"/>
      <c r="P1307" s="32">
        <f>IF(O1307="","",N1307 * O1307)</f>
        <v/>
      </c>
      <c r="Q1307" s="10">
        <f>_xlfn.XLOOKUP(C1307,pcon!C:C,pcon!L:L,"")</f>
        <v/>
      </c>
      <c r="R1307" s="98">
        <f>(Q1307 / 80) * (O1307 * 100)</f>
        <v/>
      </c>
      <c r="S1307" s="31" t="n"/>
      <c r="T1307" s="31" t="n"/>
      <c r="U1307" s="33">
        <f>IF(N1307="","",R1307 * N1307)</f>
        <v/>
      </c>
      <c r="V1307" s="4" t="n"/>
      <c r="W1307" s="33">
        <f>IF(S1307&amp;U1307="","",U1307 * S1307)</f>
        <v/>
      </c>
      <c r="X1307" s="33">
        <f>IF(W1307="","",U1307 + W1307)</f>
        <v/>
      </c>
      <c r="Y1307" s="33">
        <f>IF(T1307="","",U1307 * T1307)</f>
        <v/>
      </c>
      <c r="Z1307" s="34">
        <f>IF(U1307="","",X1307-V1307-Y1307)</f>
        <v/>
      </c>
    </row>
    <row r="1308">
      <c r="A1308" s="25" t="n">
        <v>1304</v>
      </c>
      <c r="B1308" s="26">
        <f>_xlfn.XLOOKUP(C1308,purchase!C:C,pcon!B:B,"")</f>
        <v/>
      </c>
      <c r="C1308" s="4" t="n"/>
      <c r="D1308" s="29">
        <f>_xlfn.XLOOKUP(C1308,purchase!C:C,pcon!D:D,"")</f>
        <v/>
      </c>
      <c r="E1308" s="29">
        <f>_xlfn.XLOOKUP(C1308,purchase!C:C,pcon!E:E,"")</f>
        <v/>
      </c>
      <c r="F1308" s="4" t="n"/>
      <c r="G1308" s="27" t="n"/>
      <c r="H1308" s="28" t="n"/>
      <c r="I1308" s="4" t="n"/>
      <c r="J1308" s="4" t="n"/>
      <c r="K1308" s="4" t="n"/>
      <c r="L1308" s="30">
        <f>IF(J1308="","",J1308-K1308)</f>
        <v/>
      </c>
      <c r="M1308" s="4" t="n"/>
      <c r="N1308" s="30">
        <f>IF(L1308="","",L1308-M1308)</f>
        <v/>
      </c>
      <c r="O1308" s="31" t="n"/>
      <c r="P1308" s="32">
        <f>IF(O1308="","",N1308 * O1308)</f>
        <v/>
      </c>
      <c r="Q1308" s="10">
        <f>_xlfn.XLOOKUP(C1308,pcon!C:C,pcon!L:L,"")</f>
        <v/>
      </c>
      <c r="R1308" s="98">
        <f>(Q1308 / 80) * (O1308 * 100)</f>
        <v/>
      </c>
      <c r="S1308" s="31" t="n"/>
      <c r="T1308" s="31" t="n"/>
      <c r="U1308" s="33">
        <f>IF(N1308="","",R1308 * N1308)</f>
        <v/>
      </c>
      <c r="V1308" s="4" t="n"/>
      <c r="W1308" s="33">
        <f>IF(S1308&amp;U1308="","",U1308 * S1308)</f>
        <v/>
      </c>
      <c r="X1308" s="33">
        <f>IF(W1308="","",U1308 + W1308)</f>
        <v/>
      </c>
      <c r="Y1308" s="33">
        <f>IF(T1308="","",U1308 * T1308)</f>
        <v/>
      </c>
      <c r="Z1308" s="34">
        <f>IF(U1308="","",X1308-V1308-Y1308)</f>
        <v/>
      </c>
    </row>
    <row r="1309">
      <c r="A1309" s="25" t="n">
        <v>1305</v>
      </c>
      <c r="B1309" s="26">
        <f>_xlfn.XLOOKUP(C1309,purchase!C:C,pcon!B:B,"")</f>
        <v/>
      </c>
      <c r="C1309" s="4" t="n"/>
      <c r="D1309" s="29">
        <f>_xlfn.XLOOKUP(C1309,purchase!C:C,pcon!D:D,"")</f>
        <v/>
      </c>
      <c r="E1309" s="29">
        <f>_xlfn.XLOOKUP(C1309,purchase!C:C,pcon!E:E,"")</f>
        <v/>
      </c>
      <c r="F1309" s="4" t="n"/>
      <c r="G1309" s="27" t="n"/>
      <c r="H1309" s="28" t="n"/>
      <c r="I1309" s="4" t="n"/>
      <c r="J1309" s="4" t="n"/>
      <c r="K1309" s="4" t="n"/>
      <c r="L1309" s="30">
        <f>IF(J1309="","",J1309-K1309)</f>
        <v/>
      </c>
      <c r="M1309" s="4" t="n"/>
      <c r="N1309" s="30">
        <f>IF(L1309="","",L1309-M1309)</f>
        <v/>
      </c>
      <c r="O1309" s="31" t="n"/>
      <c r="P1309" s="32">
        <f>IF(O1309="","",N1309 * O1309)</f>
        <v/>
      </c>
      <c r="Q1309" s="10">
        <f>_xlfn.XLOOKUP(C1309,pcon!C:C,pcon!L:L,"")</f>
        <v/>
      </c>
      <c r="R1309" s="98">
        <f>(Q1309 / 80) * (O1309 * 100)</f>
        <v/>
      </c>
      <c r="S1309" s="31" t="n"/>
      <c r="T1309" s="31" t="n"/>
      <c r="U1309" s="33">
        <f>IF(N1309="","",R1309 * N1309)</f>
        <v/>
      </c>
      <c r="V1309" s="4" t="n"/>
      <c r="W1309" s="33">
        <f>IF(S1309&amp;U1309="","",U1309 * S1309)</f>
        <v/>
      </c>
      <c r="X1309" s="33">
        <f>IF(W1309="","",U1309 + W1309)</f>
        <v/>
      </c>
      <c r="Y1309" s="33">
        <f>IF(T1309="","",U1309 * T1309)</f>
        <v/>
      </c>
      <c r="Z1309" s="34">
        <f>IF(U1309="","",X1309-V1309-Y1309)</f>
        <v/>
      </c>
    </row>
    <row r="1310">
      <c r="A1310" s="25" t="n">
        <v>1306</v>
      </c>
      <c r="B1310" s="26">
        <f>_xlfn.XLOOKUP(C1310,purchase!C:C,pcon!B:B,"")</f>
        <v/>
      </c>
      <c r="C1310" s="4" t="n"/>
      <c r="D1310" s="29">
        <f>_xlfn.XLOOKUP(C1310,purchase!C:C,pcon!D:D,"")</f>
        <v/>
      </c>
      <c r="E1310" s="29">
        <f>_xlfn.XLOOKUP(C1310,purchase!C:C,pcon!E:E,"")</f>
        <v/>
      </c>
      <c r="F1310" s="4" t="n"/>
      <c r="G1310" s="27" t="n"/>
      <c r="H1310" s="28" t="n"/>
      <c r="I1310" s="4" t="n"/>
      <c r="J1310" s="4" t="n"/>
      <c r="K1310" s="4" t="n"/>
      <c r="L1310" s="30">
        <f>IF(J1310="","",J1310-K1310)</f>
        <v/>
      </c>
      <c r="M1310" s="4" t="n"/>
      <c r="N1310" s="30">
        <f>IF(L1310="","",L1310-M1310)</f>
        <v/>
      </c>
      <c r="O1310" s="31" t="n"/>
      <c r="P1310" s="32">
        <f>IF(O1310="","",N1310 * O1310)</f>
        <v/>
      </c>
      <c r="Q1310" s="10">
        <f>_xlfn.XLOOKUP(C1310,pcon!C:C,pcon!L:L,"")</f>
        <v/>
      </c>
      <c r="R1310" s="98">
        <f>(Q1310 / 80) * (O1310 * 100)</f>
        <v/>
      </c>
      <c r="S1310" s="31" t="n"/>
      <c r="T1310" s="31" t="n"/>
      <c r="U1310" s="33">
        <f>IF(N1310="","",R1310 * N1310)</f>
        <v/>
      </c>
      <c r="V1310" s="4" t="n"/>
      <c r="W1310" s="33">
        <f>IF(S1310&amp;U1310="","",U1310 * S1310)</f>
        <v/>
      </c>
      <c r="X1310" s="33">
        <f>IF(W1310="","",U1310 + W1310)</f>
        <v/>
      </c>
      <c r="Y1310" s="33">
        <f>IF(T1310="","",U1310 * T1310)</f>
        <v/>
      </c>
      <c r="Z1310" s="34">
        <f>IF(U1310="","",X1310-V1310-Y1310)</f>
        <v/>
      </c>
    </row>
    <row r="1311">
      <c r="A1311" s="25" t="n">
        <v>1307</v>
      </c>
      <c r="B1311" s="26">
        <f>_xlfn.XLOOKUP(C1311,purchase!C:C,pcon!B:B,"")</f>
        <v/>
      </c>
      <c r="C1311" s="4" t="n"/>
      <c r="D1311" s="29">
        <f>_xlfn.XLOOKUP(C1311,purchase!C:C,pcon!D:D,"")</f>
        <v/>
      </c>
      <c r="E1311" s="29">
        <f>_xlfn.XLOOKUP(C1311,purchase!C:C,pcon!E:E,"")</f>
        <v/>
      </c>
      <c r="F1311" s="4" t="n"/>
      <c r="G1311" s="27" t="n"/>
      <c r="H1311" s="28" t="n"/>
      <c r="I1311" s="4" t="n"/>
      <c r="J1311" s="4" t="n"/>
      <c r="K1311" s="4" t="n"/>
      <c r="L1311" s="30">
        <f>IF(J1311="","",J1311-K1311)</f>
        <v/>
      </c>
      <c r="M1311" s="4" t="n"/>
      <c r="N1311" s="30">
        <f>IF(L1311="","",L1311-M1311)</f>
        <v/>
      </c>
      <c r="O1311" s="31" t="n"/>
      <c r="P1311" s="32">
        <f>IF(O1311="","",N1311 * O1311)</f>
        <v/>
      </c>
      <c r="Q1311" s="10">
        <f>_xlfn.XLOOKUP(C1311,pcon!C:C,pcon!L:L,"")</f>
        <v/>
      </c>
      <c r="R1311" s="98">
        <f>(Q1311 / 80) * (O1311 * 100)</f>
        <v/>
      </c>
      <c r="S1311" s="31" t="n"/>
      <c r="T1311" s="31" t="n"/>
      <c r="U1311" s="33">
        <f>IF(N1311="","",R1311 * N1311)</f>
        <v/>
      </c>
      <c r="V1311" s="4" t="n"/>
      <c r="W1311" s="33">
        <f>IF(S1311&amp;U1311="","",U1311 * S1311)</f>
        <v/>
      </c>
      <c r="X1311" s="33">
        <f>IF(W1311="","",U1311 + W1311)</f>
        <v/>
      </c>
      <c r="Y1311" s="33">
        <f>IF(T1311="","",U1311 * T1311)</f>
        <v/>
      </c>
      <c r="Z1311" s="34">
        <f>IF(U1311="","",X1311-V1311-Y1311)</f>
        <v/>
      </c>
    </row>
    <row r="1312">
      <c r="A1312" s="25" t="n">
        <v>1308</v>
      </c>
      <c r="B1312" s="26">
        <f>_xlfn.XLOOKUP(C1312,purchase!C:C,pcon!B:B,"")</f>
        <v/>
      </c>
      <c r="C1312" s="4" t="n"/>
      <c r="D1312" s="29">
        <f>_xlfn.XLOOKUP(C1312,purchase!C:C,pcon!D:D,"")</f>
        <v/>
      </c>
      <c r="E1312" s="29">
        <f>_xlfn.XLOOKUP(C1312,purchase!C:C,pcon!E:E,"")</f>
        <v/>
      </c>
      <c r="F1312" s="4" t="n"/>
      <c r="G1312" s="27" t="n"/>
      <c r="H1312" s="28" t="n"/>
      <c r="I1312" s="4" t="n"/>
      <c r="J1312" s="4" t="n"/>
      <c r="K1312" s="4" t="n"/>
      <c r="L1312" s="30">
        <f>IF(J1312="","",J1312-K1312)</f>
        <v/>
      </c>
      <c r="M1312" s="4" t="n"/>
      <c r="N1312" s="30">
        <f>IF(L1312="","",L1312-M1312)</f>
        <v/>
      </c>
      <c r="O1312" s="31" t="n"/>
      <c r="P1312" s="32">
        <f>IF(O1312="","",N1312 * O1312)</f>
        <v/>
      </c>
      <c r="Q1312" s="10">
        <f>_xlfn.XLOOKUP(C1312,pcon!C:C,pcon!L:L,"")</f>
        <v/>
      </c>
      <c r="R1312" s="98">
        <f>(Q1312 / 80) * (O1312 * 100)</f>
        <v/>
      </c>
      <c r="S1312" s="31" t="n"/>
      <c r="T1312" s="31" t="n"/>
      <c r="U1312" s="33">
        <f>IF(N1312="","",R1312 * N1312)</f>
        <v/>
      </c>
      <c r="V1312" s="4" t="n"/>
      <c r="W1312" s="33">
        <f>IF(S1312&amp;U1312="","",U1312 * S1312)</f>
        <v/>
      </c>
      <c r="X1312" s="33">
        <f>IF(W1312="","",U1312 + W1312)</f>
        <v/>
      </c>
      <c r="Y1312" s="33">
        <f>IF(T1312="","",U1312 * T1312)</f>
        <v/>
      </c>
      <c r="Z1312" s="34">
        <f>IF(U1312="","",X1312-V1312-Y1312)</f>
        <v/>
      </c>
    </row>
    <row r="1313">
      <c r="A1313" s="25" t="n">
        <v>1309</v>
      </c>
      <c r="B1313" s="26">
        <f>_xlfn.XLOOKUP(C1313,purchase!C:C,pcon!B:B,"")</f>
        <v/>
      </c>
      <c r="C1313" s="4" t="n"/>
      <c r="D1313" s="29">
        <f>_xlfn.XLOOKUP(C1313,purchase!C:C,pcon!D:D,"")</f>
        <v/>
      </c>
      <c r="E1313" s="29">
        <f>_xlfn.XLOOKUP(C1313,purchase!C:C,pcon!E:E,"")</f>
        <v/>
      </c>
      <c r="F1313" s="4" t="n"/>
      <c r="G1313" s="27" t="n"/>
      <c r="H1313" s="28" t="n"/>
      <c r="I1313" s="4" t="n"/>
      <c r="J1313" s="4" t="n"/>
      <c r="K1313" s="4" t="n"/>
      <c r="L1313" s="30">
        <f>IF(J1313="","",J1313-K1313)</f>
        <v/>
      </c>
      <c r="M1313" s="4" t="n"/>
      <c r="N1313" s="30">
        <f>IF(L1313="","",L1313-M1313)</f>
        <v/>
      </c>
      <c r="O1313" s="31" t="n"/>
      <c r="P1313" s="32">
        <f>IF(O1313="","",N1313 * O1313)</f>
        <v/>
      </c>
      <c r="Q1313" s="10">
        <f>_xlfn.XLOOKUP(C1313,pcon!C:C,pcon!L:L,"")</f>
        <v/>
      </c>
      <c r="R1313" s="98">
        <f>(Q1313 / 80) * (O1313 * 100)</f>
        <v/>
      </c>
      <c r="S1313" s="31" t="n"/>
      <c r="T1313" s="31" t="n"/>
      <c r="U1313" s="33">
        <f>IF(N1313="","",R1313 * N1313)</f>
        <v/>
      </c>
      <c r="V1313" s="4" t="n"/>
      <c r="W1313" s="33">
        <f>IF(S1313&amp;U1313="","",U1313 * S1313)</f>
        <v/>
      </c>
      <c r="X1313" s="33">
        <f>IF(W1313="","",U1313 + W1313)</f>
        <v/>
      </c>
      <c r="Y1313" s="33">
        <f>IF(T1313="","",U1313 * T1313)</f>
        <v/>
      </c>
      <c r="Z1313" s="34">
        <f>IF(U1313="","",X1313-V1313-Y1313)</f>
        <v/>
      </c>
    </row>
    <row r="1314">
      <c r="A1314" s="25" t="n">
        <v>1310</v>
      </c>
      <c r="B1314" s="26">
        <f>_xlfn.XLOOKUP(C1314,purchase!C:C,pcon!B:B,"")</f>
        <v/>
      </c>
      <c r="C1314" s="4" t="n"/>
      <c r="D1314" s="29">
        <f>_xlfn.XLOOKUP(C1314,purchase!C:C,pcon!D:D,"")</f>
        <v/>
      </c>
      <c r="E1314" s="29">
        <f>_xlfn.XLOOKUP(C1314,purchase!C:C,pcon!E:E,"")</f>
        <v/>
      </c>
      <c r="F1314" s="4" t="n"/>
      <c r="G1314" s="27" t="n"/>
      <c r="H1314" s="28" t="n"/>
      <c r="I1314" s="4" t="n"/>
      <c r="J1314" s="4" t="n"/>
      <c r="K1314" s="4" t="n"/>
      <c r="L1314" s="30">
        <f>IF(J1314="","",J1314-K1314)</f>
        <v/>
      </c>
      <c r="M1314" s="4" t="n"/>
      <c r="N1314" s="30">
        <f>IF(L1314="","",L1314-M1314)</f>
        <v/>
      </c>
      <c r="O1314" s="31" t="n"/>
      <c r="P1314" s="32">
        <f>IF(O1314="","",N1314 * O1314)</f>
        <v/>
      </c>
      <c r="Q1314" s="10">
        <f>_xlfn.XLOOKUP(C1314,pcon!C:C,pcon!L:L,"")</f>
        <v/>
      </c>
      <c r="R1314" s="98">
        <f>(Q1314 / 80) * (O1314 * 100)</f>
        <v/>
      </c>
      <c r="S1314" s="31" t="n"/>
      <c r="T1314" s="31" t="n"/>
      <c r="U1314" s="33">
        <f>IF(N1314="","",R1314 * N1314)</f>
        <v/>
      </c>
      <c r="V1314" s="4" t="n"/>
      <c r="W1314" s="33">
        <f>IF(S1314&amp;U1314="","",U1314 * S1314)</f>
        <v/>
      </c>
      <c r="X1314" s="33">
        <f>IF(W1314="","",U1314 + W1314)</f>
        <v/>
      </c>
      <c r="Y1314" s="33">
        <f>IF(T1314="","",U1314 * T1314)</f>
        <v/>
      </c>
      <c r="Z1314" s="34">
        <f>IF(U1314="","",X1314-V1314-Y1314)</f>
        <v/>
      </c>
    </row>
    <row r="1315">
      <c r="A1315" s="25" t="n">
        <v>1311</v>
      </c>
      <c r="B1315" s="26">
        <f>_xlfn.XLOOKUP(C1315,purchase!C:C,pcon!B:B,"")</f>
        <v/>
      </c>
      <c r="C1315" s="4" t="n"/>
      <c r="D1315" s="29">
        <f>_xlfn.XLOOKUP(C1315,purchase!C:C,pcon!D:D,"")</f>
        <v/>
      </c>
      <c r="E1315" s="29">
        <f>_xlfn.XLOOKUP(C1315,purchase!C:C,pcon!E:E,"")</f>
        <v/>
      </c>
      <c r="F1315" s="4" t="n"/>
      <c r="G1315" s="27" t="n"/>
      <c r="H1315" s="28" t="n"/>
      <c r="I1315" s="4" t="n"/>
      <c r="J1315" s="4" t="n"/>
      <c r="K1315" s="4" t="n"/>
      <c r="L1315" s="30">
        <f>IF(J1315="","",J1315-K1315)</f>
        <v/>
      </c>
      <c r="M1315" s="4" t="n"/>
      <c r="N1315" s="30">
        <f>IF(L1315="","",L1315-M1315)</f>
        <v/>
      </c>
      <c r="O1315" s="31" t="n"/>
      <c r="P1315" s="32">
        <f>IF(O1315="","",N1315 * O1315)</f>
        <v/>
      </c>
      <c r="Q1315" s="10">
        <f>_xlfn.XLOOKUP(C1315,pcon!C:C,pcon!L:L,"")</f>
        <v/>
      </c>
      <c r="R1315" s="98">
        <f>(Q1315 / 80) * (O1315 * 100)</f>
        <v/>
      </c>
      <c r="S1315" s="31" t="n"/>
      <c r="T1315" s="31" t="n"/>
      <c r="U1315" s="33">
        <f>IF(N1315="","",R1315 * N1315)</f>
        <v/>
      </c>
      <c r="V1315" s="4" t="n"/>
      <c r="W1315" s="33">
        <f>IF(S1315&amp;U1315="","",U1315 * S1315)</f>
        <v/>
      </c>
      <c r="X1315" s="33">
        <f>IF(W1315="","",U1315 + W1315)</f>
        <v/>
      </c>
      <c r="Y1315" s="33">
        <f>IF(T1315="","",U1315 * T1315)</f>
        <v/>
      </c>
      <c r="Z1315" s="34">
        <f>IF(U1315="","",X1315-V1315-Y1315)</f>
        <v/>
      </c>
    </row>
    <row r="1316">
      <c r="A1316" s="25" t="n">
        <v>1312</v>
      </c>
      <c r="B1316" s="26">
        <f>_xlfn.XLOOKUP(C1316,purchase!C:C,pcon!B:B,"")</f>
        <v/>
      </c>
      <c r="C1316" s="4" t="n"/>
      <c r="D1316" s="29">
        <f>_xlfn.XLOOKUP(C1316,purchase!C:C,pcon!D:D,"")</f>
        <v/>
      </c>
      <c r="E1316" s="29">
        <f>_xlfn.XLOOKUP(C1316,purchase!C:C,pcon!E:E,"")</f>
        <v/>
      </c>
      <c r="F1316" s="4" t="n"/>
      <c r="G1316" s="27" t="n"/>
      <c r="H1316" s="28" t="n"/>
      <c r="I1316" s="4" t="n"/>
      <c r="J1316" s="4" t="n"/>
      <c r="K1316" s="4" t="n"/>
      <c r="L1316" s="30">
        <f>IF(J1316="","",J1316-K1316)</f>
        <v/>
      </c>
      <c r="M1316" s="4" t="n"/>
      <c r="N1316" s="30">
        <f>IF(L1316="","",L1316-M1316)</f>
        <v/>
      </c>
      <c r="O1316" s="31" t="n"/>
      <c r="P1316" s="32">
        <f>IF(O1316="","",N1316 * O1316)</f>
        <v/>
      </c>
      <c r="Q1316" s="10">
        <f>_xlfn.XLOOKUP(C1316,pcon!C:C,pcon!L:L,"")</f>
        <v/>
      </c>
      <c r="R1316" s="98">
        <f>(Q1316 / 80) * (O1316 * 100)</f>
        <v/>
      </c>
      <c r="S1316" s="31" t="n"/>
      <c r="T1316" s="31" t="n"/>
      <c r="U1316" s="33">
        <f>IF(N1316="","",R1316 * N1316)</f>
        <v/>
      </c>
      <c r="V1316" s="4" t="n"/>
      <c r="W1316" s="33">
        <f>IF(S1316&amp;U1316="","",U1316 * S1316)</f>
        <v/>
      </c>
      <c r="X1316" s="33">
        <f>IF(W1316="","",U1316 + W1316)</f>
        <v/>
      </c>
      <c r="Y1316" s="33">
        <f>IF(T1316="","",U1316 * T1316)</f>
        <v/>
      </c>
      <c r="Z1316" s="34">
        <f>IF(U1316="","",X1316-V1316-Y1316)</f>
        <v/>
      </c>
    </row>
    <row r="1317">
      <c r="A1317" s="25" t="n">
        <v>1313</v>
      </c>
      <c r="B1317" s="26">
        <f>_xlfn.XLOOKUP(C1317,purchase!C:C,pcon!B:B,"")</f>
        <v/>
      </c>
      <c r="C1317" s="4" t="n"/>
      <c r="D1317" s="29">
        <f>_xlfn.XLOOKUP(C1317,purchase!C:C,pcon!D:D,"")</f>
        <v/>
      </c>
      <c r="E1317" s="29">
        <f>_xlfn.XLOOKUP(C1317,purchase!C:C,pcon!E:E,"")</f>
        <v/>
      </c>
      <c r="F1317" s="4" t="n"/>
      <c r="G1317" s="27" t="n"/>
      <c r="H1317" s="28" t="n"/>
      <c r="I1317" s="4" t="n"/>
      <c r="J1317" s="4" t="n"/>
      <c r="K1317" s="4" t="n"/>
      <c r="L1317" s="30">
        <f>IF(J1317="","",J1317-K1317)</f>
        <v/>
      </c>
      <c r="M1317" s="4" t="n"/>
      <c r="N1317" s="30">
        <f>IF(L1317="","",L1317-M1317)</f>
        <v/>
      </c>
      <c r="O1317" s="31" t="n"/>
      <c r="P1317" s="32">
        <f>IF(O1317="","",N1317 * O1317)</f>
        <v/>
      </c>
      <c r="Q1317" s="10">
        <f>_xlfn.XLOOKUP(C1317,pcon!C:C,pcon!L:L,"")</f>
        <v/>
      </c>
      <c r="R1317" s="98">
        <f>(Q1317 / 80) * (O1317 * 100)</f>
        <v/>
      </c>
      <c r="S1317" s="31" t="n"/>
      <c r="T1317" s="31" t="n"/>
      <c r="U1317" s="33">
        <f>IF(N1317="","",R1317 * N1317)</f>
        <v/>
      </c>
      <c r="V1317" s="4" t="n"/>
      <c r="W1317" s="33">
        <f>IF(S1317&amp;U1317="","",U1317 * S1317)</f>
        <v/>
      </c>
      <c r="X1317" s="33">
        <f>IF(W1317="","",U1317 + W1317)</f>
        <v/>
      </c>
      <c r="Y1317" s="33">
        <f>IF(T1317="","",U1317 * T1317)</f>
        <v/>
      </c>
      <c r="Z1317" s="34">
        <f>IF(U1317="","",X1317-V1317-Y1317)</f>
        <v/>
      </c>
    </row>
    <row r="1318">
      <c r="A1318" s="25" t="n">
        <v>1314</v>
      </c>
      <c r="B1318" s="26">
        <f>_xlfn.XLOOKUP(C1318,purchase!C:C,pcon!B:B,"")</f>
        <v/>
      </c>
      <c r="C1318" s="4" t="n"/>
      <c r="D1318" s="29">
        <f>_xlfn.XLOOKUP(C1318,purchase!C:C,pcon!D:D,"")</f>
        <v/>
      </c>
      <c r="E1318" s="29">
        <f>_xlfn.XLOOKUP(C1318,purchase!C:C,pcon!E:E,"")</f>
        <v/>
      </c>
      <c r="F1318" s="4" t="n"/>
      <c r="G1318" s="27" t="n"/>
      <c r="H1318" s="28" t="n"/>
      <c r="I1318" s="4" t="n"/>
      <c r="J1318" s="4" t="n"/>
      <c r="K1318" s="4" t="n"/>
      <c r="L1318" s="30">
        <f>IF(J1318="","",J1318-K1318)</f>
        <v/>
      </c>
      <c r="M1318" s="4" t="n"/>
      <c r="N1318" s="30">
        <f>IF(L1318="","",L1318-M1318)</f>
        <v/>
      </c>
      <c r="O1318" s="31" t="n"/>
      <c r="P1318" s="32">
        <f>IF(O1318="","",N1318 * O1318)</f>
        <v/>
      </c>
      <c r="Q1318" s="10">
        <f>_xlfn.XLOOKUP(C1318,pcon!C:C,pcon!L:L,"")</f>
        <v/>
      </c>
      <c r="R1318" s="98">
        <f>(Q1318 / 80) * (O1318 * 100)</f>
        <v/>
      </c>
      <c r="S1318" s="31" t="n"/>
      <c r="T1318" s="31" t="n"/>
      <c r="U1318" s="33">
        <f>IF(N1318="","",R1318 * N1318)</f>
        <v/>
      </c>
      <c r="V1318" s="4" t="n"/>
      <c r="W1318" s="33">
        <f>IF(S1318&amp;U1318="","",U1318 * S1318)</f>
        <v/>
      </c>
      <c r="X1318" s="33">
        <f>IF(W1318="","",U1318 + W1318)</f>
        <v/>
      </c>
      <c r="Y1318" s="33">
        <f>IF(T1318="","",U1318 * T1318)</f>
        <v/>
      </c>
      <c r="Z1318" s="34">
        <f>IF(U1318="","",X1318-V1318-Y1318)</f>
        <v/>
      </c>
    </row>
    <row r="1319">
      <c r="A1319" s="25" t="n">
        <v>1315</v>
      </c>
      <c r="B1319" s="26">
        <f>_xlfn.XLOOKUP(C1319,purchase!C:C,pcon!B:B,"")</f>
        <v/>
      </c>
      <c r="C1319" s="4" t="n"/>
      <c r="D1319" s="29">
        <f>_xlfn.XLOOKUP(C1319,purchase!C:C,pcon!D:D,"")</f>
        <v/>
      </c>
      <c r="E1319" s="29">
        <f>_xlfn.XLOOKUP(C1319,purchase!C:C,pcon!E:E,"")</f>
        <v/>
      </c>
      <c r="F1319" s="4" t="n"/>
      <c r="G1319" s="27" t="n"/>
      <c r="H1319" s="28" t="n"/>
      <c r="I1319" s="4" t="n"/>
      <c r="J1319" s="4" t="n"/>
      <c r="K1319" s="4" t="n"/>
      <c r="L1319" s="30">
        <f>IF(J1319="","",J1319-K1319)</f>
        <v/>
      </c>
      <c r="M1319" s="4" t="n"/>
      <c r="N1319" s="30">
        <f>IF(L1319="","",L1319-M1319)</f>
        <v/>
      </c>
      <c r="O1319" s="31" t="n"/>
      <c r="P1319" s="32">
        <f>IF(O1319="","",N1319 * O1319)</f>
        <v/>
      </c>
      <c r="Q1319" s="10">
        <f>_xlfn.XLOOKUP(C1319,pcon!C:C,pcon!L:L,"")</f>
        <v/>
      </c>
      <c r="R1319" s="98">
        <f>(Q1319 / 80) * (O1319 * 100)</f>
        <v/>
      </c>
      <c r="S1319" s="31" t="n"/>
      <c r="T1319" s="31" t="n"/>
      <c r="U1319" s="33">
        <f>IF(N1319="","",R1319 * N1319)</f>
        <v/>
      </c>
      <c r="V1319" s="4" t="n"/>
      <c r="W1319" s="33">
        <f>IF(S1319&amp;U1319="","",U1319 * S1319)</f>
        <v/>
      </c>
      <c r="X1319" s="33">
        <f>IF(W1319="","",U1319 + W1319)</f>
        <v/>
      </c>
      <c r="Y1319" s="33">
        <f>IF(T1319="","",U1319 * T1319)</f>
        <v/>
      </c>
      <c r="Z1319" s="34">
        <f>IF(U1319="","",X1319-V1319-Y1319)</f>
        <v/>
      </c>
    </row>
    <row r="1320">
      <c r="A1320" s="25" t="n">
        <v>1316</v>
      </c>
      <c r="B1320" s="26">
        <f>_xlfn.XLOOKUP(C1320,purchase!C:C,pcon!B:B,"")</f>
        <v/>
      </c>
      <c r="C1320" s="4" t="n"/>
      <c r="D1320" s="29">
        <f>_xlfn.XLOOKUP(C1320,purchase!C:C,pcon!D:D,"")</f>
        <v/>
      </c>
      <c r="E1320" s="29">
        <f>_xlfn.XLOOKUP(C1320,purchase!C:C,pcon!E:E,"")</f>
        <v/>
      </c>
      <c r="F1320" s="4" t="n"/>
      <c r="G1320" s="27" t="n"/>
      <c r="H1320" s="28" t="n"/>
      <c r="I1320" s="4" t="n"/>
      <c r="J1320" s="4" t="n"/>
      <c r="K1320" s="4" t="n"/>
      <c r="L1320" s="30">
        <f>IF(J1320="","",J1320-K1320)</f>
        <v/>
      </c>
      <c r="M1320" s="4" t="n"/>
      <c r="N1320" s="30">
        <f>IF(L1320="","",L1320-M1320)</f>
        <v/>
      </c>
      <c r="O1320" s="31" t="n"/>
      <c r="P1320" s="32">
        <f>IF(O1320="","",N1320 * O1320)</f>
        <v/>
      </c>
      <c r="Q1320" s="10">
        <f>_xlfn.XLOOKUP(C1320,pcon!C:C,pcon!L:L,"")</f>
        <v/>
      </c>
      <c r="R1320" s="98">
        <f>(Q1320 / 80) * (O1320 * 100)</f>
        <v/>
      </c>
      <c r="S1320" s="31" t="n"/>
      <c r="T1320" s="31" t="n"/>
      <c r="U1320" s="33">
        <f>IF(N1320="","",R1320 * N1320)</f>
        <v/>
      </c>
      <c r="V1320" s="4" t="n"/>
      <c r="W1320" s="33">
        <f>IF(S1320&amp;U1320="","",U1320 * S1320)</f>
        <v/>
      </c>
      <c r="X1320" s="33">
        <f>IF(W1320="","",U1320 + W1320)</f>
        <v/>
      </c>
      <c r="Y1320" s="33">
        <f>IF(T1320="","",U1320 * T1320)</f>
        <v/>
      </c>
      <c r="Z1320" s="34">
        <f>IF(U1320="","",X1320-V1320-Y1320)</f>
        <v/>
      </c>
    </row>
    <row r="1321">
      <c r="A1321" s="25" t="n">
        <v>1317</v>
      </c>
      <c r="B1321" s="26">
        <f>_xlfn.XLOOKUP(C1321,purchase!C:C,pcon!B:B,"")</f>
        <v/>
      </c>
      <c r="C1321" s="4" t="n"/>
      <c r="D1321" s="29">
        <f>_xlfn.XLOOKUP(C1321,purchase!C:C,pcon!D:D,"")</f>
        <v/>
      </c>
      <c r="E1321" s="29">
        <f>_xlfn.XLOOKUP(C1321,purchase!C:C,pcon!E:E,"")</f>
        <v/>
      </c>
      <c r="F1321" s="4" t="n"/>
      <c r="G1321" s="27" t="n"/>
      <c r="H1321" s="28" t="n"/>
      <c r="I1321" s="4" t="n"/>
      <c r="J1321" s="4" t="n"/>
      <c r="K1321" s="4" t="n"/>
      <c r="L1321" s="30">
        <f>IF(J1321="","",J1321-K1321)</f>
        <v/>
      </c>
      <c r="M1321" s="4" t="n"/>
      <c r="N1321" s="30">
        <f>IF(L1321="","",L1321-M1321)</f>
        <v/>
      </c>
      <c r="O1321" s="31" t="n"/>
      <c r="P1321" s="32">
        <f>IF(O1321="","",N1321 * O1321)</f>
        <v/>
      </c>
      <c r="Q1321" s="10">
        <f>_xlfn.XLOOKUP(C1321,pcon!C:C,pcon!L:L,"")</f>
        <v/>
      </c>
      <c r="R1321" s="98">
        <f>(Q1321 / 80) * (O1321 * 100)</f>
        <v/>
      </c>
      <c r="S1321" s="31" t="n"/>
      <c r="T1321" s="31" t="n"/>
      <c r="U1321" s="33">
        <f>IF(N1321="","",R1321 * N1321)</f>
        <v/>
      </c>
      <c r="V1321" s="4" t="n"/>
      <c r="W1321" s="33">
        <f>IF(S1321&amp;U1321="","",U1321 * S1321)</f>
        <v/>
      </c>
      <c r="X1321" s="33">
        <f>IF(W1321="","",U1321 + W1321)</f>
        <v/>
      </c>
      <c r="Y1321" s="33">
        <f>IF(T1321="","",U1321 * T1321)</f>
        <v/>
      </c>
      <c r="Z1321" s="34">
        <f>IF(U1321="","",X1321-V1321-Y1321)</f>
        <v/>
      </c>
    </row>
    <row r="1322">
      <c r="A1322" s="25" t="n">
        <v>1318</v>
      </c>
      <c r="B1322" s="26">
        <f>_xlfn.XLOOKUP(C1322,purchase!C:C,pcon!B:B,"")</f>
        <v/>
      </c>
      <c r="C1322" s="4" t="n"/>
      <c r="D1322" s="29">
        <f>_xlfn.XLOOKUP(C1322,purchase!C:C,pcon!D:D,"")</f>
        <v/>
      </c>
      <c r="E1322" s="29">
        <f>_xlfn.XLOOKUP(C1322,purchase!C:C,pcon!E:E,"")</f>
        <v/>
      </c>
      <c r="F1322" s="4" t="n"/>
      <c r="G1322" s="27" t="n"/>
      <c r="H1322" s="28" t="n"/>
      <c r="I1322" s="4" t="n"/>
      <c r="J1322" s="4" t="n"/>
      <c r="K1322" s="4" t="n"/>
      <c r="L1322" s="30">
        <f>IF(J1322="","",J1322-K1322)</f>
        <v/>
      </c>
      <c r="M1322" s="4" t="n"/>
      <c r="N1322" s="30">
        <f>IF(L1322="","",L1322-M1322)</f>
        <v/>
      </c>
      <c r="O1322" s="31" t="n"/>
      <c r="P1322" s="32">
        <f>IF(O1322="","",N1322 * O1322)</f>
        <v/>
      </c>
      <c r="Q1322" s="10">
        <f>_xlfn.XLOOKUP(C1322,pcon!C:C,pcon!L:L,"")</f>
        <v/>
      </c>
      <c r="R1322" s="98">
        <f>(Q1322 / 80) * (O1322 * 100)</f>
        <v/>
      </c>
      <c r="S1322" s="31" t="n"/>
      <c r="T1322" s="31" t="n"/>
      <c r="U1322" s="33">
        <f>IF(N1322="","",R1322 * N1322)</f>
        <v/>
      </c>
      <c r="V1322" s="4" t="n"/>
      <c r="W1322" s="33">
        <f>IF(S1322&amp;U1322="","",U1322 * S1322)</f>
        <v/>
      </c>
      <c r="X1322" s="33">
        <f>IF(W1322="","",U1322 + W1322)</f>
        <v/>
      </c>
      <c r="Y1322" s="33">
        <f>IF(T1322="","",U1322 * T1322)</f>
        <v/>
      </c>
      <c r="Z1322" s="34">
        <f>IF(U1322="","",X1322-V1322-Y1322)</f>
        <v/>
      </c>
    </row>
    <row r="1323">
      <c r="A1323" s="25" t="n">
        <v>1319</v>
      </c>
      <c r="B1323" s="26">
        <f>_xlfn.XLOOKUP(C1323,purchase!C:C,pcon!B:B,"")</f>
        <v/>
      </c>
      <c r="C1323" s="4" t="n"/>
      <c r="D1323" s="29">
        <f>_xlfn.XLOOKUP(C1323,purchase!C:C,pcon!D:D,"")</f>
        <v/>
      </c>
      <c r="E1323" s="29">
        <f>_xlfn.XLOOKUP(C1323,purchase!C:C,pcon!E:E,"")</f>
        <v/>
      </c>
      <c r="F1323" s="4" t="n"/>
      <c r="G1323" s="27" t="n"/>
      <c r="H1323" s="28" t="n"/>
      <c r="I1323" s="4" t="n"/>
      <c r="J1323" s="4" t="n"/>
      <c r="K1323" s="4" t="n"/>
      <c r="L1323" s="30">
        <f>IF(J1323="","",J1323-K1323)</f>
        <v/>
      </c>
      <c r="M1323" s="4" t="n"/>
      <c r="N1323" s="30">
        <f>IF(L1323="","",L1323-M1323)</f>
        <v/>
      </c>
      <c r="O1323" s="31" t="n"/>
      <c r="P1323" s="32">
        <f>IF(O1323="","",N1323 * O1323)</f>
        <v/>
      </c>
      <c r="Q1323" s="10">
        <f>_xlfn.XLOOKUP(C1323,pcon!C:C,pcon!L:L,"")</f>
        <v/>
      </c>
      <c r="R1323" s="98">
        <f>(Q1323 / 80) * (O1323 * 100)</f>
        <v/>
      </c>
      <c r="S1323" s="31" t="n"/>
      <c r="T1323" s="31" t="n"/>
      <c r="U1323" s="33">
        <f>IF(N1323="","",R1323 * N1323)</f>
        <v/>
      </c>
      <c r="V1323" s="4" t="n"/>
      <c r="W1323" s="33">
        <f>IF(S1323&amp;U1323="","",U1323 * S1323)</f>
        <v/>
      </c>
      <c r="X1323" s="33">
        <f>IF(W1323="","",U1323 + W1323)</f>
        <v/>
      </c>
      <c r="Y1323" s="33">
        <f>IF(T1323="","",U1323 * T1323)</f>
        <v/>
      </c>
      <c r="Z1323" s="34">
        <f>IF(U1323="","",X1323-V1323-Y1323)</f>
        <v/>
      </c>
    </row>
    <row r="1324">
      <c r="A1324" s="25" t="n">
        <v>1320</v>
      </c>
      <c r="B1324" s="26">
        <f>_xlfn.XLOOKUP(C1324,purchase!C:C,pcon!B:B,"")</f>
        <v/>
      </c>
      <c r="C1324" s="4" t="n"/>
      <c r="D1324" s="29">
        <f>_xlfn.XLOOKUP(C1324,purchase!C:C,pcon!D:D,"")</f>
        <v/>
      </c>
      <c r="E1324" s="29">
        <f>_xlfn.XLOOKUP(C1324,purchase!C:C,pcon!E:E,"")</f>
        <v/>
      </c>
      <c r="F1324" s="4" t="n"/>
      <c r="G1324" s="27" t="n"/>
      <c r="H1324" s="28" t="n"/>
      <c r="I1324" s="4" t="n"/>
      <c r="J1324" s="4" t="n"/>
      <c r="K1324" s="4" t="n"/>
      <c r="L1324" s="30">
        <f>IF(J1324="","",J1324-K1324)</f>
        <v/>
      </c>
      <c r="M1324" s="4" t="n"/>
      <c r="N1324" s="30">
        <f>IF(L1324="","",L1324-M1324)</f>
        <v/>
      </c>
      <c r="O1324" s="31" t="n"/>
      <c r="P1324" s="32">
        <f>IF(O1324="","",N1324 * O1324)</f>
        <v/>
      </c>
      <c r="Q1324" s="10">
        <f>_xlfn.XLOOKUP(C1324,pcon!C:C,pcon!L:L,"")</f>
        <v/>
      </c>
      <c r="R1324" s="98">
        <f>(Q1324 / 80) * (O1324 * 100)</f>
        <v/>
      </c>
      <c r="S1324" s="31" t="n"/>
      <c r="T1324" s="31" t="n"/>
      <c r="U1324" s="33">
        <f>IF(N1324="","",R1324 * N1324)</f>
        <v/>
      </c>
      <c r="V1324" s="4" t="n"/>
      <c r="W1324" s="33">
        <f>IF(S1324&amp;U1324="","",U1324 * S1324)</f>
        <v/>
      </c>
      <c r="X1324" s="33">
        <f>IF(W1324="","",U1324 + W1324)</f>
        <v/>
      </c>
      <c r="Y1324" s="33">
        <f>IF(T1324="","",U1324 * T1324)</f>
        <v/>
      </c>
      <c r="Z1324" s="34">
        <f>IF(U1324="","",X1324-V1324-Y1324)</f>
        <v/>
      </c>
    </row>
    <row r="1325">
      <c r="A1325" s="25" t="n">
        <v>1321</v>
      </c>
      <c r="B1325" s="26">
        <f>_xlfn.XLOOKUP(C1325,purchase!C:C,pcon!B:B,"")</f>
        <v/>
      </c>
      <c r="C1325" s="4" t="n"/>
      <c r="D1325" s="29">
        <f>_xlfn.XLOOKUP(C1325,purchase!C:C,pcon!D:D,"")</f>
        <v/>
      </c>
      <c r="E1325" s="29">
        <f>_xlfn.XLOOKUP(C1325,purchase!C:C,pcon!E:E,"")</f>
        <v/>
      </c>
      <c r="F1325" s="4" t="n"/>
      <c r="G1325" s="27" t="n"/>
      <c r="H1325" s="28" t="n"/>
      <c r="I1325" s="4" t="n"/>
      <c r="J1325" s="4" t="n"/>
      <c r="K1325" s="4" t="n"/>
      <c r="L1325" s="30">
        <f>IF(J1325="","",J1325-K1325)</f>
        <v/>
      </c>
      <c r="M1325" s="4" t="n"/>
      <c r="N1325" s="30">
        <f>IF(L1325="","",L1325-M1325)</f>
        <v/>
      </c>
      <c r="O1325" s="31" t="n"/>
      <c r="P1325" s="32">
        <f>IF(O1325="","",N1325 * O1325)</f>
        <v/>
      </c>
      <c r="Q1325" s="10">
        <f>_xlfn.XLOOKUP(C1325,pcon!C:C,pcon!L:L,"")</f>
        <v/>
      </c>
      <c r="R1325" s="98">
        <f>(Q1325 / 80) * (O1325 * 100)</f>
        <v/>
      </c>
      <c r="S1325" s="31" t="n"/>
      <c r="T1325" s="31" t="n"/>
      <c r="U1325" s="33">
        <f>IF(N1325="","",R1325 * N1325)</f>
        <v/>
      </c>
      <c r="V1325" s="4" t="n"/>
      <c r="W1325" s="33">
        <f>IF(S1325&amp;U1325="","",U1325 * S1325)</f>
        <v/>
      </c>
      <c r="X1325" s="33">
        <f>IF(W1325="","",U1325 + W1325)</f>
        <v/>
      </c>
      <c r="Y1325" s="33">
        <f>IF(T1325="","",U1325 * T1325)</f>
        <v/>
      </c>
      <c r="Z1325" s="34">
        <f>IF(U1325="","",X1325-V1325-Y1325)</f>
        <v/>
      </c>
    </row>
    <row r="1326">
      <c r="A1326" s="25" t="n">
        <v>1322</v>
      </c>
      <c r="B1326" s="26">
        <f>_xlfn.XLOOKUP(C1326,purchase!C:C,pcon!B:B,"")</f>
        <v/>
      </c>
      <c r="C1326" s="4" t="n"/>
      <c r="D1326" s="29">
        <f>_xlfn.XLOOKUP(C1326,purchase!C:C,pcon!D:D,"")</f>
        <v/>
      </c>
      <c r="E1326" s="29">
        <f>_xlfn.XLOOKUP(C1326,purchase!C:C,pcon!E:E,"")</f>
        <v/>
      </c>
      <c r="F1326" s="4" t="n"/>
      <c r="G1326" s="27" t="n"/>
      <c r="H1326" s="28" t="n"/>
      <c r="I1326" s="4" t="n"/>
      <c r="J1326" s="4" t="n"/>
      <c r="K1326" s="4" t="n"/>
      <c r="L1326" s="30">
        <f>IF(J1326="","",J1326-K1326)</f>
        <v/>
      </c>
      <c r="M1326" s="4" t="n"/>
      <c r="N1326" s="30">
        <f>IF(L1326="","",L1326-M1326)</f>
        <v/>
      </c>
      <c r="O1326" s="31" t="n"/>
      <c r="P1326" s="32">
        <f>IF(O1326="","",N1326 * O1326)</f>
        <v/>
      </c>
      <c r="Q1326" s="10">
        <f>_xlfn.XLOOKUP(C1326,pcon!C:C,pcon!L:L,"")</f>
        <v/>
      </c>
      <c r="R1326" s="98">
        <f>(Q1326 / 80) * (O1326 * 100)</f>
        <v/>
      </c>
      <c r="S1326" s="31" t="n"/>
      <c r="T1326" s="31" t="n"/>
      <c r="U1326" s="33">
        <f>IF(N1326="","",R1326 * N1326)</f>
        <v/>
      </c>
      <c r="V1326" s="4" t="n"/>
      <c r="W1326" s="33">
        <f>IF(S1326&amp;U1326="","",U1326 * S1326)</f>
        <v/>
      </c>
      <c r="X1326" s="33">
        <f>IF(W1326="","",U1326 + W1326)</f>
        <v/>
      </c>
      <c r="Y1326" s="33">
        <f>IF(T1326="","",U1326 * T1326)</f>
        <v/>
      </c>
      <c r="Z1326" s="34">
        <f>IF(U1326="","",X1326-V1326-Y1326)</f>
        <v/>
      </c>
    </row>
    <row r="1327">
      <c r="A1327" s="25" t="n">
        <v>1323</v>
      </c>
      <c r="B1327" s="26">
        <f>_xlfn.XLOOKUP(C1327,purchase!C:C,pcon!B:B,"")</f>
        <v/>
      </c>
      <c r="C1327" s="4" t="n"/>
      <c r="D1327" s="29">
        <f>_xlfn.XLOOKUP(C1327,purchase!C:C,pcon!D:D,"")</f>
        <v/>
      </c>
      <c r="E1327" s="29">
        <f>_xlfn.XLOOKUP(C1327,purchase!C:C,pcon!E:E,"")</f>
        <v/>
      </c>
      <c r="F1327" s="4" t="n"/>
      <c r="G1327" s="27" t="n"/>
      <c r="H1327" s="28" t="n"/>
      <c r="I1327" s="4" t="n"/>
      <c r="J1327" s="4" t="n"/>
      <c r="K1327" s="4" t="n"/>
      <c r="L1327" s="30">
        <f>IF(J1327="","",J1327-K1327)</f>
        <v/>
      </c>
      <c r="M1327" s="4" t="n"/>
      <c r="N1327" s="30">
        <f>IF(L1327="","",L1327-M1327)</f>
        <v/>
      </c>
      <c r="O1327" s="31" t="n"/>
      <c r="P1327" s="32">
        <f>IF(O1327="","",N1327 * O1327)</f>
        <v/>
      </c>
      <c r="Q1327" s="10">
        <f>_xlfn.XLOOKUP(C1327,pcon!C:C,pcon!L:L,"")</f>
        <v/>
      </c>
      <c r="R1327" s="98">
        <f>(Q1327 / 80) * (O1327 * 100)</f>
        <v/>
      </c>
      <c r="S1327" s="31" t="n"/>
      <c r="T1327" s="31" t="n"/>
      <c r="U1327" s="33">
        <f>IF(N1327="","",R1327 * N1327)</f>
        <v/>
      </c>
      <c r="V1327" s="4" t="n"/>
      <c r="W1327" s="33">
        <f>IF(S1327&amp;U1327="","",U1327 * S1327)</f>
        <v/>
      </c>
      <c r="X1327" s="33">
        <f>IF(W1327="","",U1327 + W1327)</f>
        <v/>
      </c>
      <c r="Y1327" s="33">
        <f>IF(T1327="","",U1327 * T1327)</f>
        <v/>
      </c>
      <c r="Z1327" s="34">
        <f>IF(U1327="","",X1327-V1327-Y1327)</f>
        <v/>
      </c>
    </row>
    <row r="1328">
      <c r="A1328" s="25" t="n">
        <v>1324</v>
      </c>
      <c r="B1328" s="26">
        <f>_xlfn.XLOOKUP(C1328,purchase!C:C,pcon!B:B,"")</f>
        <v/>
      </c>
      <c r="C1328" s="4" t="n"/>
      <c r="D1328" s="29">
        <f>_xlfn.XLOOKUP(C1328,purchase!C:C,pcon!D:D,"")</f>
        <v/>
      </c>
      <c r="E1328" s="29">
        <f>_xlfn.XLOOKUP(C1328,purchase!C:C,pcon!E:E,"")</f>
        <v/>
      </c>
      <c r="F1328" s="4" t="n"/>
      <c r="G1328" s="27" t="n"/>
      <c r="H1328" s="28" t="n"/>
      <c r="I1328" s="4" t="n"/>
      <c r="J1328" s="4" t="n"/>
      <c r="K1328" s="4" t="n"/>
      <c r="L1328" s="30">
        <f>IF(J1328="","",J1328-K1328)</f>
        <v/>
      </c>
      <c r="M1328" s="4" t="n"/>
      <c r="N1328" s="30">
        <f>IF(L1328="","",L1328-M1328)</f>
        <v/>
      </c>
      <c r="O1328" s="31" t="n"/>
      <c r="P1328" s="32">
        <f>IF(O1328="","",N1328 * O1328)</f>
        <v/>
      </c>
      <c r="Q1328" s="10">
        <f>_xlfn.XLOOKUP(C1328,pcon!C:C,pcon!L:L,"")</f>
        <v/>
      </c>
      <c r="R1328" s="98">
        <f>(Q1328 / 80) * (O1328 * 100)</f>
        <v/>
      </c>
      <c r="S1328" s="31" t="n"/>
      <c r="T1328" s="31" t="n"/>
      <c r="U1328" s="33">
        <f>IF(N1328="","",R1328 * N1328)</f>
        <v/>
      </c>
      <c r="V1328" s="4" t="n"/>
      <c r="W1328" s="33">
        <f>IF(S1328&amp;U1328="","",U1328 * S1328)</f>
        <v/>
      </c>
      <c r="X1328" s="33">
        <f>IF(W1328="","",U1328 + W1328)</f>
        <v/>
      </c>
      <c r="Y1328" s="33">
        <f>IF(T1328="","",U1328 * T1328)</f>
        <v/>
      </c>
      <c r="Z1328" s="34">
        <f>IF(U1328="","",X1328-V1328-Y1328)</f>
        <v/>
      </c>
    </row>
    <row r="1329">
      <c r="A1329" s="25" t="n">
        <v>1325</v>
      </c>
      <c r="B1329" s="26">
        <f>_xlfn.XLOOKUP(C1329,purchase!C:C,pcon!B:B,"")</f>
        <v/>
      </c>
      <c r="C1329" s="4" t="n"/>
      <c r="D1329" s="29">
        <f>_xlfn.XLOOKUP(C1329,purchase!C:C,pcon!D:D,"")</f>
        <v/>
      </c>
      <c r="E1329" s="29">
        <f>_xlfn.XLOOKUP(C1329,purchase!C:C,pcon!E:E,"")</f>
        <v/>
      </c>
      <c r="F1329" s="4" t="n"/>
      <c r="G1329" s="27" t="n"/>
      <c r="H1329" s="28" t="n"/>
      <c r="I1329" s="4" t="n"/>
      <c r="J1329" s="4" t="n"/>
      <c r="K1329" s="4" t="n"/>
      <c r="L1329" s="30">
        <f>IF(J1329="","",J1329-K1329)</f>
        <v/>
      </c>
      <c r="M1329" s="4" t="n"/>
      <c r="N1329" s="30">
        <f>IF(L1329="","",L1329-M1329)</f>
        <v/>
      </c>
      <c r="O1329" s="31" t="n"/>
      <c r="P1329" s="32">
        <f>IF(O1329="","",N1329 * O1329)</f>
        <v/>
      </c>
      <c r="Q1329" s="10">
        <f>_xlfn.XLOOKUP(C1329,pcon!C:C,pcon!L:L,"")</f>
        <v/>
      </c>
      <c r="R1329" s="98">
        <f>(Q1329 / 80) * (O1329 * 100)</f>
        <v/>
      </c>
      <c r="S1329" s="31" t="n"/>
      <c r="T1329" s="31" t="n"/>
      <c r="U1329" s="33">
        <f>IF(N1329="","",R1329 * N1329)</f>
        <v/>
      </c>
      <c r="V1329" s="4" t="n"/>
      <c r="W1329" s="33">
        <f>IF(S1329&amp;U1329="","",U1329 * S1329)</f>
        <v/>
      </c>
      <c r="X1329" s="33">
        <f>IF(W1329="","",U1329 + W1329)</f>
        <v/>
      </c>
      <c r="Y1329" s="33">
        <f>IF(T1329="","",U1329 * T1329)</f>
        <v/>
      </c>
      <c r="Z1329" s="34">
        <f>IF(U1329="","",X1329-V1329-Y1329)</f>
        <v/>
      </c>
    </row>
    <row r="1330">
      <c r="A1330" s="25" t="n">
        <v>1326</v>
      </c>
      <c r="B1330" s="26">
        <f>_xlfn.XLOOKUP(C1330,purchase!C:C,pcon!B:B,"")</f>
        <v/>
      </c>
      <c r="C1330" s="4" t="n"/>
      <c r="D1330" s="29">
        <f>_xlfn.XLOOKUP(C1330,purchase!C:C,pcon!D:D,"")</f>
        <v/>
      </c>
      <c r="E1330" s="29">
        <f>_xlfn.XLOOKUP(C1330,purchase!C:C,pcon!E:E,"")</f>
        <v/>
      </c>
      <c r="F1330" s="4" t="n"/>
      <c r="G1330" s="27" t="n"/>
      <c r="H1330" s="28" t="n"/>
      <c r="I1330" s="4" t="n"/>
      <c r="J1330" s="4" t="n"/>
      <c r="K1330" s="4" t="n"/>
      <c r="L1330" s="30">
        <f>IF(J1330="","",J1330-K1330)</f>
        <v/>
      </c>
      <c r="M1330" s="4" t="n"/>
      <c r="N1330" s="30">
        <f>IF(L1330="","",L1330-M1330)</f>
        <v/>
      </c>
      <c r="O1330" s="31" t="n"/>
      <c r="P1330" s="32">
        <f>IF(O1330="","",N1330 * O1330)</f>
        <v/>
      </c>
      <c r="Q1330" s="10">
        <f>_xlfn.XLOOKUP(C1330,pcon!C:C,pcon!L:L,"")</f>
        <v/>
      </c>
      <c r="R1330" s="98">
        <f>(Q1330 / 80) * (O1330 * 100)</f>
        <v/>
      </c>
      <c r="S1330" s="31" t="n"/>
      <c r="T1330" s="31" t="n"/>
      <c r="U1330" s="33">
        <f>IF(N1330="","",R1330 * N1330)</f>
        <v/>
      </c>
      <c r="V1330" s="4" t="n"/>
      <c r="W1330" s="33">
        <f>IF(S1330&amp;U1330="","",U1330 * S1330)</f>
        <v/>
      </c>
      <c r="X1330" s="33">
        <f>IF(W1330="","",U1330 + W1330)</f>
        <v/>
      </c>
      <c r="Y1330" s="33">
        <f>IF(T1330="","",U1330 * T1330)</f>
        <v/>
      </c>
      <c r="Z1330" s="34">
        <f>IF(U1330="","",X1330-V1330-Y1330)</f>
        <v/>
      </c>
    </row>
    <row r="1331">
      <c r="A1331" s="25" t="n">
        <v>1327</v>
      </c>
      <c r="B1331" s="26">
        <f>_xlfn.XLOOKUP(C1331,purchase!C:C,pcon!B:B,"")</f>
        <v/>
      </c>
      <c r="C1331" s="4" t="n"/>
      <c r="D1331" s="29">
        <f>_xlfn.XLOOKUP(C1331,purchase!C:C,pcon!D:D,"")</f>
        <v/>
      </c>
      <c r="E1331" s="29">
        <f>_xlfn.XLOOKUP(C1331,purchase!C:C,pcon!E:E,"")</f>
        <v/>
      </c>
      <c r="F1331" s="4" t="n"/>
      <c r="G1331" s="27" t="n"/>
      <c r="H1331" s="28" t="n"/>
      <c r="I1331" s="4" t="n"/>
      <c r="J1331" s="4" t="n"/>
      <c r="K1331" s="4" t="n"/>
      <c r="L1331" s="30">
        <f>IF(J1331="","",J1331-K1331)</f>
        <v/>
      </c>
      <c r="M1331" s="4" t="n"/>
      <c r="N1331" s="30">
        <f>IF(L1331="","",L1331-M1331)</f>
        <v/>
      </c>
      <c r="O1331" s="31" t="n"/>
      <c r="P1331" s="32">
        <f>IF(O1331="","",N1331 * O1331)</f>
        <v/>
      </c>
      <c r="Q1331" s="10">
        <f>_xlfn.XLOOKUP(C1331,pcon!C:C,pcon!L:L,"")</f>
        <v/>
      </c>
      <c r="R1331" s="98">
        <f>(Q1331 / 80) * (O1331 * 100)</f>
        <v/>
      </c>
      <c r="S1331" s="31" t="n"/>
      <c r="T1331" s="31" t="n"/>
      <c r="U1331" s="33">
        <f>IF(N1331="","",R1331 * N1331)</f>
        <v/>
      </c>
      <c r="V1331" s="4" t="n"/>
      <c r="W1331" s="33">
        <f>IF(S1331&amp;U1331="","",U1331 * S1331)</f>
        <v/>
      </c>
      <c r="X1331" s="33">
        <f>IF(W1331="","",U1331 + W1331)</f>
        <v/>
      </c>
      <c r="Y1331" s="33">
        <f>IF(T1331="","",U1331 * T1331)</f>
        <v/>
      </c>
      <c r="Z1331" s="34">
        <f>IF(U1331="","",X1331-V1331-Y1331)</f>
        <v/>
      </c>
    </row>
    <row r="1332">
      <c r="A1332" s="25" t="n">
        <v>1328</v>
      </c>
      <c r="B1332" s="26">
        <f>_xlfn.XLOOKUP(C1332,purchase!C:C,pcon!B:B,"")</f>
        <v/>
      </c>
      <c r="C1332" s="4" t="n"/>
      <c r="D1332" s="29">
        <f>_xlfn.XLOOKUP(C1332,purchase!C:C,pcon!D:D,"")</f>
        <v/>
      </c>
      <c r="E1332" s="29">
        <f>_xlfn.XLOOKUP(C1332,purchase!C:C,pcon!E:E,"")</f>
        <v/>
      </c>
      <c r="F1332" s="4" t="n"/>
      <c r="G1332" s="27" t="n"/>
      <c r="H1332" s="28" t="n"/>
      <c r="I1332" s="4" t="n"/>
      <c r="J1332" s="4" t="n"/>
      <c r="K1332" s="4" t="n"/>
      <c r="L1332" s="30">
        <f>IF(J1332="","",J1332-K1332)</f>
        <v/>
      </c>
      <c r="M1332" s="4" t="n"/>
      <c r="N1332" s="30">
        <f>IF(L1332="","",L1332-M1332)</f>
        <v/>
      </c>
      <c r="O1332" s="31" t="n"/>
      <c r="P1332" s="32">
        <f>IF(O1332="","",N1332 * O1332)</f>
        <v/>
      </c>
      <c r="Q1332" s="10">
        <f>_xlfn.XLOOKUP(C1332,pcon!C:C,pcon!L:L,"")</f>
        <v/>
      </c>
      <c r="R1332" s="98">
        <f>(Q1332 / 80) * (O1332 * 100)</f>
        <v/>
      </c>
      <c r="S1332" s="31" t="n"/>
      <c r="T1332" s="31" t="n"/>
      <c r="U1332" s="33">
        <f>IF(N1332="","",R1332 * N1332)</f>
        <v/>
      </c>
      <c r="V1332" s="4" t="n"/>
      <c r="W1332" s="33">
        <f>IF(S1332&amp;U1332="","",U1332 * S1332)</f>
        <v/>
      </c>
      <c r="X1332" s="33">
        <f>IF(W1332="","",U1332 + W1332)</f>
        <v/>
      </c>
      <c r="Y1332" s="33">
        <f>IF(T1332="","",U1332 * T1332)</f>
        <v/>
      </c>
      <c r="Z1332" s="34">
        <f>IF(U1332="","",X1332-V1332-Y1332)</f>
        <v/>
      </c>
    </row>
    <row r="1333">
      <c r="A1333" s="25" t="n">
        <v>1329</v>
      </c>
      <c r="B1333" s="26">
        <f>_xlfn.XLOOKUP(C1333,purchase!C:C,pcon!B:B,"")</f>
        <v/>
      </c>
      <c r="C1333" s="4" t="n"/>
      <c r="D1333" s="29">
        <f>_xlfn.XLOOKUP(C1333,purchase!C:C,pcon!D:D,"")</f>
        <v/>
      </c>
      <c r="E1333" s="29">
        <f>_xlfn.XLOOKUP(C1333,purchase!C:C,pcon!E:E,"")</f>
        <v/>
      </c>
      <c r="F1333" s="4" t="n"/>
      <c r="G1333" s="27" t="n"/>
      <c r="H1333" s="28" t="n"/>
      <c r="I1333" s="4" t="n"/>
      <c r="J1333" s="4" t="n"/>
      <c r="K1333" s="4" t="n"/>
      <c r="L1333" s="30">
        <f>IF(J1333="","",J1333-K1333)</f>
        <v/>
      </c>
      <c r="M1333" s="4" t="n"/>
      <c r="N1333" s="30">
        <f>IF(L1333="","",L1333-M1333)</f>
        <v/>
      </c>
      <c r="O1333" s="31" t="n"/>
      <c r="P1333" s="32">
        <f>IF(O1333="","",N1333 * O1333)</f>
        <v/>
      </c>
      <c r="Q1333" s="10">
        <f>_xlfn.XLOOKUP(C1333,pcon!C:C,pcon!L:L,"")</f>
        <v/>
      </c>
      <c r="R1333" s="98">
        <f>(Q1333 / 80) * (O1333 * 100)</f>
        <v/>
      </c>
      <c r="S1333" s="31" t="n"/>
      <c r="T1333" s="31" t="n"/>
      <c r="U1333" s="33">
        <f>IF(N1333="","",R1333 * N1333)</f>
        <v/>
      </c>
      <c r="V1333" s="4" t="n"/>
      <c r="W1333" s="33">
        <f>IF(S1333&amp;U1333="","",U1333 * S1333)</f>
        <v/>
      </c>
      <c r="X1333" s="33">
        <f>IF(W1333="","",U1333 + W1333)</f>
        <v/>
      </c>
      <c r="Y1333" s="33">
        <f>IF(T1333="","",U1333 * T1333)</f>
        <v/>
      </c>
      <c r="Z1333" s="34">
        <f>IF(U1333="","",X1333-V1333-Y1333)</f>
        <v/>
      </c>
    </row>
    <row r="1334">
      <c r="A1334" s="25" t="n">
        <v>1330</v>
      </c>
      <c r="B1334" s="26">
        <f>_xlfn.XLOOKUP(C1334,purchase!C:C,pcon!B:B,"")</f>
        <v/>
      </c>
      <c r="C1334" s="4" t="n"/>
      <c r="D1334" s="29">
        <f>_xlfn.XLOOKUP(C1334,purchase!C:C,pcon!D:D,"")</f>
        <v/>
      </c>
      <c r="E1334" s="29">
        <f>_xlfn.XLOOKUP(C1334,purchase!C:C,pcon!E:E,"")</f>
        <v/>
      </c>
      <c r="F1334" s="4" t="n"/>
      <c r="G1334" s="27" t="n"/>
      <c r="H1334" s="28" t="n"/>
      <c r="I1334" s="4" t="n"/>
      <c r="J1334" s="4" t="n"/>
      <c r="K1334" s="4" t="n"/>
      <c r="L1334" s="30">
        <f>IF(J1334="","",J1334-K1334)</f>
        <v/>
      </c>
      <c r="M1334" s="4" t="n"/>
      <c r="N1334" s="30">
        <f>IF(L1334="","",L1334-M1334)</f>
        <v/>
      </c>
      <c r="O1334" s="31" t="n"/>
      <c r="P1334" s="32">
        <f>IF(O1334="","",N1334 * O1334)</f>
        <v/>
      </c>
      <c r="Q1334" s="10">
        <f>_xlfn.XLOOKUP(C1334,pcon!C:C,pcon!L:L,"")</f>
        <v/>
      </c>
      <c r="R1334" s="98">
        <f>(Q1334 / 80) * (O1334 * 100)</f>
        <v/>
      </c>
      <c r="S1334" s="31" t="n"/>
      <c r="T1334" s="31" t="n"/>
      <c r="U1334" s="33">
        <f>IF(N1334="","",R1334 * N1334)</f>
        <v/>
      </c>
      <c r="V1334" s="4" t="n"/>
      <c r="W1334" s="33">
        <f>IF(S1334&amp;U1334="","",U1334 * S1334)</f>
        <v/>
      </c>
      <c r="X1334" s="33">
        <f>IF(W1334="","",U1334 + W1334)</f>
        <v/>
      </c>
      <c r="Y1334" s="33">
        <f>IF(T1334="","",U1334 * T1334)</f>
        <v/>
      </c>
      <c r="Z1334" s="34">
        <f>IF(U1334="","",X1334-V1334-Y1334)</f>
        <v/>
      </c>
    </row>
    <row r="1335">
      <c r="A1335" s="25" t="n">
        <v>1331</v>
      </c>
      <c r="B1335" s="26">
        <f>_xlfn.XLOOKUP(C1335,purchase!C:C,pcon!B:B,"")</f>
        <v/>
      </c>
      <c r="C1335" s="4" t="n"/>
      <c r="D1335" s="29">
        <f>_xlfn.XLOOKUP(C1335,purchase!C:C,pcon!D:D,"")</f>
        <v/>
      </c>
      <c r="E1335" s="29">
        <f>_xlfn.XLOOKUP(C1335,purchase!C:C,pcon!E:E,"")</f>
        <v/>
      </c>
      <c r="F1335" s="4" t="n"/>
      <c r="G1335" s="27" t="n"/>
      <c r="H1335" s="28" t="n"/>
      <c r="I1335" s="4" t="n"/>
      <c r="J1335" s="4" t="n"/>
      <c r="K1335" s="4" t="n"/>
      <c r="L1335" s="30">
        <f>IF(J1335="","",J1335-K1335)</f>
        <v/>
      </c>
      <c r="M1335" s="4" t="n"/>
      <c r="N1335" s="30">
        <f>IF(L1335="","",L1335-M1335)</f>
        <v/>
      </c>
      <c r="O1335" s="31" t="n"/>
      <c r="P1335" s="32">
        <f>IF(O1335="","",N1335 * O1335)</f>
        <v/>
      </c>
      <c r="Q1335" s="10">
        <f>_xlfn.XLOOKUP(C1335,pcon!C:C,pcon!L:L,"")</f>
        <v/>
      </c>
      <c r="R1335" s="98">
        <f>(Q1335 / 80) * (O1335 * 100)</f>
        <v/>
      </c>
      <c r="S1335" s="31" t="n"/>
      <c r="T1335" s="31" t="n"/>
      <c r="U1335" s="33">
        <f>IF(N1335="","",R1335 * N1335)</f>
        <v/>
      </c>
      <c r="V1335" s="4" t="n"/>
      <c r="W1335" s="33">
        <f>IF(S1335&amp;U1335="","",U1335 * S1335)</f>
        <v/>
      </c>
      <c r="X1335" s="33">
        <f>IF(W1335="","",U1335 + W1335)</f>
        <v/>
      </c>
      <c r="Y1335" s="33">
        <f>IF(T1335="","",U1335 * T1335)</f>
        <v/>
      </c>
      <c r="Z1335" s="34">
        <f>IF(U1335="","",X1335-V1335-Y1335)</f>
        <v/>
      </c>
    </row>
    <row r="1336">
      <c r="A1336" s="25" t="n">
        <v>1332</v>
      </c>
      <c r="B1336" s="26">
        <f>_xlfn.XLOOKUP(C1336,purchase!C:C,pcon!B:B,"")</f>
        <v/>
      </c>
      <c r="C1336" s="4" t="n"/>
      <c r="D1336" s="29">
        <f>_xlfn.XLOOKUP(C1336,purchase!C:C,pcon!D:D,"")</f>
        <v/>
      </c>
      <c r="E1336" s="29">
        <f>_xlfn.XLOOKUP(C1336,purchase!C:C,pcon!E:E,"")</f>
        <v/>
      </c>
      <c r="F1336" s="4" t="n"/>
      <c r="G1336" s="27" t="n"/>
      <c r="H1336" s="28" t="n"/>
      <c r="I1336" s="4" t="n"/>
      <c r="J1336" s="4" t="n"/>
      <c r="K1336" s="4" t="n"/>
      <c r="L1336" s="30">
        <f>IF(J1336="","",J1336-K1336)</f>
        <v/>
      </c>
      <c r="M1336" s="4" t="n"/>
      <c r="N1336" s="30">
        <f>IF(L1336="","",L1336-M1336)</f>
        <v/>
      </c>
      <c r="O1336" s="31" t="n"/>
      <c r="P1336" s="32">
        <f>IF(O1336="","",N1336 * O1336)</f>
        <v/>
      </c>
      <c r="Q1336" s="10">
        <f>_xlfn.XLOOKUP(C1336,pcon!C:C,pcon!L:L,"")</f>
        <v/>
      </c>
      <c r="R1336" s="98">
        <f>(Q1336 / 80) * (O1336 * 100)</f>
        <v/>
      </c>
      <c r="S1336" s="31" t="n"/>
      <c r="T1336" s="31" t="n"/>
      <c r="U1336" s="33">
        <f>IF(N1336="","",R1336 * N1336)</f>
        <v/>
      </c>
      <c r="V1336" s="4" t="n"/>
      <c r="W1336" s="33">
        <f>IF(S1336&amp;U1336="","",U1336 * S1336)</f>
        <v/>
      </c>
      <c r="X1336" s="33">
        <f>IF(W1336="","",U1336 + W1336)</f>
        <v/>
      </c>
      <c r="Y1336" s="33">
        <f>IF(T1336="","",U1336 * T1336)</f>
        <v/>
      </c>
      <c r="Z1336" s="34">
        <f>IF(U1336="","",X1336-V1336-Y1336)</f>
        <v/>
      </c>
    </row>
    <row r="1337">
      <c r="A1337" s="25" t="n">
        <v>1333</v>
      </c>
      <c r="B1337" s="26">
        <f>_xlfn.XLOOKUP(C1337,purchase!C:C,pcon!B:B,"")</f>
        <v/>
      </c>
      <c r="C1337" s="4" t="n"/>
      <c r="D1337" s="29">
        <f>_xlfn.XLOOKUP(C1337,purchase!C:C,pcon!D:D,"")</f>
        <v/>
      </c>
      <c r="E1337" s="29">
        <f>_xlfn.XLOOKUP(C1337,purchase!C:C,pcon!E:E,"")</f>
        <v/>
      </c>
      <c r="F1337" s="4" t="n"/>
      <c r="G1337" s="27" t="n"/>
      <c r="H1337" s="28" t="n"/>
      <c r="I1337" s="4" t="n"/>
      <c r="J1337" s="4" t="n"/>
      <c r="K1337" s="4" t="n"/>
      <c r="L1337" s="30">
        <f>IF(J1337="","",J1337-K1337)</f>
        <v/>
      </c>
      <c r="M1337" s="4" t="n"/>
      <c r="N1337" s="30">
        <f>IF(L1337="","",L1337-M1337)</f>
        <v/>
      </c>
      <c r="O1337" s="31" t="n"/>
      <c r="P1337" s="32">
        <f>IF(O1337="","",N1337 * O1337)</f>
        <v/>
      </c>
      <c r="Q1337" s="10">
        <f>_xlfn.XLOOKUP(C1337,pcon!C:C,pcon!L:L,"")</f>
        <v/>
      </c>
      <c r="R1337" s="98">
        <f>(Q1337 / 80) * (O1337 * 100)</f>
        <v/>
      </c>
      <c r="S1337" s="31" t="n"/>
      <c r="T1337" s="31" t="n"/>
      <c r="U1337" s="33">
        <f>IF(N1337="","",R1337 * N1337)</f>
        <v/>
      </c>
      <c r="V1337" s="4" t="n"/>
      <c r="W1337" s="33">
        <f>IF(S1337&amp;U1337="","",U1337 * S1337)</f>
        <v/>
      </c>
      <c r="X1337" s="33">
        <f>IF(W1337="","",U1337 + W1337)</f>
        <v/>
      </c>
      <c r="Y1337" s="33">
        <f>IF(T1337="","",U1337 * T1337)</f>
        <v/>
      </c>
      <c r="Z1337" s="34">
        <f>IF(U1337="","",X1337-V1337-Y1337)</f>
        <v/>
      </c>
    </row>
    <row r="1338">
      <c r="A1338" s="25" t="n">
        <v>1334</v>
      </c>
      <c r="B1338" s="26">
        <f>_xlfn.XLOOKUP(C1338,purchase!C:C,pcon!B:B,"")</f>
        <v/>
      </c>
      <c r="C1338" s="4" t="n"/>
      <c r="D1338" s="29">
        <f>_xlfn.XLOOKUP(C1338,purchase!C:C,pcon!D:D,"")</f>
        <v/>
      </c>
      <c r="E1338" s="29">
        <f>_xlfn.XLOOKUP(C1338,purchase!C:C,pcon!E:E,"")</f>
        <v/>
      </c>
      <c r="F1338" s="4" t="n"/>
      <c r="G1338" s="27" t="n"/>
      <c r="H1338" s="28" t="n"/>
      <c r="I1338" s="4" t="n"/>
      <c r="J1338" s="4" t="n"/>
      <c r="K1338" s="4" t="n"/>
      <c r="L1338" s="30">
        <f>IF(J1338="","",J1338-K1338)</f>
        <v/>
      </c>
      <c r="M1338" s="4" t="n"/>
      <c r="N1338" s="30">
        <f>IF(L1338="","",L1338-M1338)</f>
        <v/>
      </c>
      <c r="O1338" s="31" t="n"/>
      <c r="P1338" s="32">
        <f>IF(O1338="","",N1338 * O1338)</f>
        <v/>
      </c>
      <c r="Q1338" s="10">
        <f>_xlfn.XLOOKUP(C1338,pcon!C:C,pcon!L:L,"")</f>
        <v/>
      </c>
      <c r="R1338" s="98">
        <f>(Q1338 / 80) * (O1338 * 100)</f>
        <v/>
      </c>
      <c r="S1338" s="31" t="n"/>
      <c r="T1338" s="31" t="n"/>
      <c r="U1338" s="33">
        <f>IF(N1338="","",R1338 * N1338)</f>
        <v/>
      </c>
      <c r="V1338" s="4" t="n"/>
      <c r="W1338" s="33">
        <f>IF(S1338&amp;U1338="","",U1338 * S1338)</f>
        <v/>
      </c>
      <c r="X1338" s="33">
        <f>IF(W1338="","",U1338 + W1338)</f>
        <v/>
      </c>
      <c r="Y1338" s="33">
        <f>IF(T1338="","",U1338 * T1338)</f>
        <v/>
      </c>
      <c r="Z1338" s="34">
        <f>IF(U1338="","",X1338-V1338-Y1338)</f>
        <v/>
      </c>
    </row>
    <row r="1339">
      <c r="A1339" s="25" t="n">
        <v>1335</v>
      </c>
      <c r="B1339" s="26">
        <f>_xlfn.XLOOKUP(C1339,purchase!C:C,pcon!B:B,"")</f>
        <v/>
      </c>
      <c r="C1339" s="4" t="n"/>
      <c r="D1339" s="29">
        <f>_xlfn.XLOOKUP(C1339,purchase!C:C,pcon!D:D,"")</f>
        <v/>
      </c>
      <c r="E1339" s="29">
        <f>_xlfn.XLOOKUP(C1339,purchase!C:C,pcon!E:E,"")</f>
        <v/>
      </c>
      <c r="F1339" s="4" t="n"/>
      <c r="G1339" s="27" t="n"/>
      <c r="H1339" s="28" t="n"/>
      <c r="I1339" s="4" t="n"/>
      <c r="J1339" s="4" t="n"/>
      <c r="K1339" s="4" t="n"/>
      <c r="L1339" s="30">
        <f>IF(J1339="","",J1339-K1339)</f>
        <v/>
      </c>
      <c r="M1339" s="4" t="n"/>
      <c r="N1339" s="30">
        <f>IF(L1339="","",L1339-M1339)</f>
        <v/>
      </c>
      <c r="O1339" s="31" t="n"/>
      <c r="P1339" s="32">
        <f>IF(O1339="","",N1339 * O1339)</f>
        <v/>
      </c>
      <c r="Q1339" s="10">
        <f>_xlfn.XLOOKUP(C1339,pcon!C:C,pcon!L:L,"")</f>
        <v/>
      </c>
      <c r="R1339" s="98">
        <f>(Q1339 / 80) * (O1339 * 100)</f>
        <v/>
      </c>
      <c r="S1339" s="31" t="n"/>
      <c r="T1339" s="31" t="n"/>
      <c r="U1339" s="33">
        <f>IF(N1339="","",R1339 * N1339)</f>
        <v/>
      </c>
      <c r="V1339" s="4" t="n"/>
      <c r="W1339" s="33">
        <f>IF(S1339&amp;U1339="","",U1339 * S1339)</f>
        <v/>
      </c>
      <c r="X1339" s="33">
        <f>IF(W1339="","",U1339 + W1339)</f>
        <v/>
      </c>
      <c r="Y1339" s="33">
        <f>IF(T1339="","",U1339 * T1339)</f>
        <v/>
      </c>
      <c r="Z1339" s="34">
        <f>IF(U1339="","",X1339-V1339-Y1339)</f>
        <v/>
      </c>
    </row>
    <row r="1340">
      <c r="A1340" s="25" t="n">
        <v>1336</v>
      </c>
      <c r="B1340" s="26">
        <f>_xlfn.XLOOKUP(C1340,purchase!C:C,pcon!B:B,"")</f>
        <v/>
      </c>
      <c r="C1340" s="4" t="n"/>
      <c r="D1340" s="29">
        <f>_xlfn.XLOOKUP(C1340,purchase!C:C,pcon!D:D,"")</f>
        <v/>
      </c>
      <c r="E1340" s="29">
        <f>_xlfn.XLOOKUP(C1340,purchase!C:C,pcon!E:E,"")</f>
        <v/>
      </c>
      <c r="F1340" s="4" t="n"/>
      <c r="G1340" s="27" t="n"/>
      <c r="H1340" s="28" t="n"/>
      <c r="I1340" s="4" t="n"/>
      <c r="J1340" s="4" t="n"/>
      <c r="K1340" s="4" t="n"/>
      <c r="L1340" s="30">
        <f>IF(J1340="","",J1340-K1340)</f>
        <v/>
      </c>
      <c r="M1340" s="4" t="n"/>
      <c r="N1340" s="30">
        <f>IF(L1340="","",L1340-M1340)</f>
        <v/>
      </c>
      <c r="O1340" s="31" t="n"/>
      <c r="P1340" s="32">
        <f>IF(O1340="","",N1340 * O1340)</f>
        <v/>
      </c>
      <c r="Q1340" s="10">
        <f>_xlfn.XLOOKUP(C1340,pcon!C:C,pcon!L:L,"")</f>
        <v/>
      </c>
      <c r="R1340" s="98">
        <f>(Q1340 / 80) * (O1340 * 100)</f>
        <v/>
      </c>
      <c r="S1340" s="31" t="n"/>
      <c r="T1340" s="31" t="n"/>
      <c r="U1340" s="33">
        <f>IF(N1340="","",R1340 * N1340)</f>
        <v/>
      </c>
      <c r="V1340" s="4" t="n"/>
      <c r="W1340" s="33">
        <f>IF(S1340&amp;U1340="","",U1340 * S1340)</f>
        <v/>
      </c>
      <c r="X1340" s="33">
        <f>IF(W1340="","",U1340 + W1340)</f>
        <v/>
      </c>
      <c r="Y1340" s="33">
        <f>IF(T1340="","",U1340 * T1340)</f>
        <v/>
      </c>
      <c r="Z1340" s="34">
        <f>IF(U1340="","",X1340-V1340-Y1340)</f>
        <v/>
      </c>
    </row>
    <row r="1341">
      <c r="A1341" s="25" t="n">
        <v>1337</v>
      </c>
      <c r="B1341" s="26">
        <f>_xlfn.XLOOKUP(C1341,purchase!C:C,pcon!B:B,"")</f>
        <v/>
      </c>
      <c r="C1341" s="4" t="n"/>
      <c r="D1341" s="29">
        <f>_xlfn.XLOOKUP(C1341,purchase!C:C,pcon!D:D,"")</f>
        <v/>
      </c>
      <c r="E1341" s="29">
        <f>_xlfn.XLOOKUP(C1341,purchase!C:C,pcon!E:E,"")</f>
        <v/>
      </c>
      <c r="F1341" s="4" t="n"/>
      <c r="G1341" s="27" t="n"/>
      <c r="H1341" s="28" t="n"/>
      <c r="I1341" s="4" t="n"/>
      <c r="J1341" s="4" t="n"/>
      <c r="K1341" s="4" t="n"/>
      <c r="L1341" s="30">
        <f>IF(J1341="","",J1341-K1341)</f>
        <v/>
      </c>
      <c r="M1341" s="4" t="n"/>
      <c r="N1341" s="30">
        <f>IF(L1341="","",L1341-M1341)</f>
        <v/>
      </c>
      <c r="O1341" s="31" t="n"/>
      <c r="P1341" s="32">
        <f>IF(O1341="","",N1341 * O1341)</f>
        <v/>
      </c>
      <c r="Q1341" s="10">
        <f>_xlfn.XLOOKUP(C1341,pcon!C:C,pcon!L:L,"")</f>
        <v/>
      </c>
      <c r="R1341" s="98">
        <f>(Q1341 / 80) * (O1341 * 100)</f>
        <v/>
      </c>
      <c r="S1341" s="31" t="n"/>
      <c r="T1341" s="31" t="n"/>
      <c r="U1341" s="33">
        <f>IF(N1341="","",R1341 * N1341)</f>
        <v/>
      </c>
      <c r="V1341" s="4" t="n"/>
      <c r="W1341" s="33">
        <f>IF(S1341&amp;U1341="","",U1341 * S1341)</f>
        <v/>
      </c>
      <c r="X1341" s="33">
        <f>IF(W1341="","",U1341 + W1341)</f>
        <v/>
      </c>
      <c r="Y1341" s="33">
        <f>IF(T1341="","",U1341 * T1341)</f>
        <v/>
      </c>
      <c r="Z1341" s="34">
        <f>IF(U1341="","",X1341-V1341-Y1341)</f>
        <v/>
      </c>
    </row>
    <row r="1342">
      <c r="A1342" s="25" t="n">
        <v>1338</v>
      </c>
      <c r="B1342" s="26">
        <f>_xlfn.XLOOKUP(C1342,purchase!C:C,pcon!B:B,"")</f>
        <v/>
      </c>
      <c r="C1342" s="4" t="n"/>
      <c r="D1342" s="29">
        <f>_xlfn.XLOOKUP(C1342,purchase!C:C,pcon!D:D,"")</f>
        <v/>
      </c>
      <c r="E1342" s="29">
        <f>_xlfn.XLOOKUP(C1342,purchase!C:C,pcon!E:E,"")</f>
        <v/>
      </c>
      <c r="F1342" s="4" t="n"/>
      <c r="G1342" s="27" t="n"/>
      <c r="H1342" s="28" t="n"/>
      <c r="I1342" s="4" t="n"/>
      <c r="J1342" s="4" t="n"/>
      <c r="K1342" s="4" t="n"/>
      <c r="L1342" s="30">
        <f>IF(J1342="","",J1342-K1342)</f>
        <v/>
      </c>
      <c r="M1342" s="4" t="n"/>
      <c r="N1342" s="30">
        <f>IF(L1342="","",L1342-M1342)</f>
        <v/>
      </c>
      <c r="O1342" s="31" t="n"/>
      <c r="P1342" s="32">
        <f>IF(O1342="","",N1342 * O1342)</f>
        <v/>
      </c>
      <c r="Q1342" s="10">
        <f>_xlfn.XLOOKUP(C1342,pcon!C:C,pcon!L:L,"")</f>
        <v/>
      </c>
      <c r="R1342" s="98">
        <f>(Q1342 / 80) * (O1342 * 100)</f>
        <v/>
      </c>
      <c r="S1342" s="31" t="n"/>
      <c r="T1342" s="31" t="n"/>
      <c r="U1342" s="33">
        <f>IF(N1342="","",R1342 * N1342)</f>
        <v/>
      </c>
      <c r="V1342" s="4" t="n"/>
      <c r="W1342" s="33">
        <f>IF(S1342&amp;U1342="","",U1342 * S1342)</f>
        <v/>
      </c>
      <c r="X1342" s="33">
        <f>IF(W1342="","",U1342 + W1342)</f>
        <v/>
      </c>
      <c r="Y1342" s="33">
        <f>IF(T1342="","",U1342 * T1342)</f>
        <v/>
      </c>
      <c r="Z1342" s="34">
        <f>IF(U1342="","",X1342-V1342-Y1342)</f>
        <v/>
      </c>
    </row>
    <row r="1343">
      <c r="A1343" s="25" t="n">
        <v>1339</v>
      </c>
      <c r="B1343" s="26">
        <f>_xlfn.XLOOKUP(C1343,purchase!C:C,pcon!B:B,"")</f>
        <v/>
      </c>
      <c r="C1343" s="4" t="n"/>
      <c r="D1343" s="29">
        <f>_xlfn.XLOOKUP(C1343,purchase!C:C,pcon!D:D,"")</f>
        <v/>
      </c>
      <c r="E1343" s="29">
        <f>_xlfn.XLOOKUP(C1343,purchase!C:C,pcon!E:E,"")</f>
        <v/>
      </c>
      <c r="F1343" s="4" t="n"/>
      <c r="G1343" s="27" t="n"/>
      <c r="H1343" s="28" t="n"/>
      <c r="I1343" s="4" t="n"/>
      <c r="J1343" s="4" t="n"/>
      <c r="K1343" s="4" t="n"/>
      <c r="L1343" s="30">
        <f>IF(J1343="","",J1343-K1343)</f>
        <v/>
      </c>
      <c r="M1343" s="4" t="n"/>
      <c r="N1343" s="30">
        <f>IF(L1343="","",L1343-M1343)</f>
        <v/>
      </c>
      <c r="O1343" s="31" t="n"/>
      <c r="P1343" s="32">
        <f>IF(O1343="","",N1343 * O1343)</f>
        <v/>
      </c>
      <c r="Q1343" s="10">
        <f>_xlfn.XLOOKUP(C1343,pcon!C:C,pcon!L:L,"")</f>
        <v/>
      </c>
      <c r="R1343" s="98">
        <f>(Q1343 / 80) * (O1343 * 100)</f>
        <v/>
      </c>
      <c r="S1343" s="31" t="n"/>
      <c r="T1343" s="31" t="n"/>
      <c r="U1343" s="33">
        <f>IF(N1343="","",R1343 * N1343)</f>
        <v/>
      </c>
      <c r="V1343" s="4" t="n"/>
      <c r="W1343" s="33">
        <f>IF(S1343&amp;U1343="","",U1343 * S1343)</f>
        <v/>
      </c>
      <c r="X1343" s="33">
        <f>IF(W1343="","",U1343 + W1343)</f>
        <v/>
      </c>
      <c r="Y1343" s="33">
        <f>IF(T1343="","",U1343 * T1343)</f>
        <v/>
      </c>
      <c r="Z1343" s="34">
        <f>IF(U1343="","",X1343-V1343-Y1343)</f>
        <v/>
      </c>
    </row>
    <row r="1344">
      <c r="A1344" s="25" t="n">
        <v>1340</v>
      </c>
      <c r="B1344" s="26">
        <f>_xlfn.XLOOKUP(C1344,purchase!C:C,pcon!B:B,"")</f>
        <v/>
      </c>
      <c r="C1344" s="4" t="n"/>
      <c r="D1344" s="29">
        <f>_xlfn.XLOOKUP(C1344,purchase!C:C,pcon!D:D,"")</f>
        <v/>
      </c>
      <c r="E1344" s="29">
        <f>_xlfn.XLOOKUP(C1344,purchase!C:C,pcon!E:E,"")</f>
        <v/>
      </c>
      <c r="F1344" s="4" t="n"/>
      <c r="G1344" s="27" t="n"/>
      <c r="H1344" s="28" t="n"/>
      <c r="I1344" s="4" t="n"/>
      <c r="J1344" s="4" t="n"/>
      <c r="K1344" s="4" t="n"/>
      <c r="L1344" s="30">
        <f>IF(J1344="","",J1344-K1344)</f>
        <v/>
      </c>
      <c r="M1344" s="4" t="n"/>
      <c r="N1344" s="30">
        <f>IF(L1344="","",L1344-M1344)</f>
        <v/>
      </c>
      <c r="O1344" s="31" t="n"/>
      <c r="P1344" s="32">
        <f>IF(O1344="","",N1344 * O1344)</f>
        <v/>
      </c>
      <c r="Q1344" s="10">
        <f>_xlfn.XLOOKUP(C1344,pcon!C:C,pcon!L:L,"")</f>
        <v/>
      </c>
      <c r="R1344" s="98">
        <f>(Q1344 / 80) * (O1344 * 100)</f>
        <v/>
      </c>
      <c r="S1344" s="31" t="n"/>
      <c r="T1344" s="31" t="n"/>
      <c r="U1344" s="33">
        <f>IF(N1344="","",R1344 * N1344)</f>
        <v/>
      </c>
      <c r="V1344" s="4" t="n"/>
      <c r="W1344" s="33">
        <f>IF(S1344&amp;U1344="","",U1344 * S1344)</f>
        <v/>
      </c>
      <c r="X1344" s="33">
        <f>IF(W1344="","",U1344 + W1344)</f>
        <v/>
      </c>
      <c r="Y1344" s="33">
        <f>IF(T1344="","",U1344 * T1344)</f>
        <v/>
      </c>
      <c r="Z1344" s="34">
        <f>IF(U1344="","",X1344-V1344-Y1344)</f>
        <v/>
      </c>
    </row>
    <row r="1345">
      <c r="A1345" s="25" t="n">
        <v>1341</v>
      </c>
      <c r="B1345" s="26">
        <f>_xlfn.XLOOKUP(C1345,purchase!C:C,pcon!B:B,"")</f>
        <v/>
      </c>
      <c r="C1345" s="4" t="n"/>
      <c r="D1345" s="29">
        <f>_xlfn.XLOOKUP(C1345,purchase!C:C,pcon!D:D,"")</f>
        <v/>
      </c>
      <c r="E1345" s="29">
        <f>_xlfn.XLOOKUP(C1345,purchase!C:C,pcon!E:E,"")</f>
        <v/>
      </c>
      <c r="F1345" s="4" t="n"/>
      <c r="G1345" s="27" t="n"/>
      <c r="H1345" s="28" t="n"/>
      <c r="I1345" s="4" t="n"/>
      <c r="J1345" s="4" t="n"/>
      <c r="K1345" s="4" t="n"/>
      <c r="L1345" s="30">
        <f>IF(J1345="","",J1345-K1345)</f>
        <v/>
      </c>
      <c r="M1345" s="4" t="n"/>
      <c r="N1345" s="30">
        <f>IF(L1345="","",L1345-M1345)</f>
        <v/>
      </c>
      <c r="O1345" s="31" t="n"/>
      <c r="P1345" s="32">
        <f>IF(O1345="","",N1345 * O1345)</f>
        <v/>
      </c>
      <c r="Q1345" s="10">
        <f>_xlfn.XLOOKUP(C1345,pcon!C:C,pcon!L:L,"")</f>
        <v/>
      </c>
      <c r="R1345" s="98">
        <f>(Q1345 / 80) * (O1345 * 100)</f>
        <v/>
      </c>
      <c r="S1345" s="31" t="n"/>
      <c r="T1345" s="31" t="n"/>
      <c r="U1345" s="33">
        <f>IF(N1345="","",R1345 * N1345)</f>
        <v/>
      </c>
      <c r="V1345" s="4" t="n"/>
      <c r="W1345" s="33">
        <f>IF(S1345&amp;U1345="","",U1345 * S1345)</f>
        <v/>
      </c>
      <c r="X1345" s="33">
        <f>IF(W1345="","",U1345 + W1345)</f>
        <v/>
      </c>
      <c r="Y1345" s="33">
        <f>IF(T1345="","",U1345 * T1345)</f>
        <v/>
      </c>
      <c r="Z1345" s="34">
        <f>IF(U1345="","",X1345-V1345-Y1345)</f>
        <v/>
      </c>
    </row>
    <row r="1346">
      <c r="A1346" s="25" t="n">
        <v>1342</v>
      </c>
      <c r="B1346" s="26">
        <f>_xlfn.XLOOKUP(C1346,purchase!C:C,pcon!B:B,"")</f>
        <v/>
      </c>
      <c r="C1346" s="4" t="n"/>
      <c r="D1346" s="29">
        <f>_xlfn.XLOOKUP(C1346,purchase!C:C,pcon!D:D,"")</f>
        <v/>
      </c>
      <c r="E1346" s="29">
        <f>_xlfn.XLOOKUP(C1346,purchase!C:C,pcon!E:E,"")</f>
        <v/>
      </c>
      <c r="F1346" s="4" t="n"/>
      <c r="G1346" s="27" t="n"/>
      <c r="H1346" s="28" t="n"/>
      <c r="I1346" s="4" t="n"/>
      <c r="J1346" s="4" t="n"/>
      <c r="K1346" s="4" t="n"/>
      <c r="L1346" s="30">
        <f>IF(J1346="","",J1346-K1346)</f>
        <v/>
      </c>
      <c r="M1346" s="4" t="n"/>
      <c r="N1346" s="30">
        <f>IF(L1346="","",L1346-M1346)</f>
        <v/>
      </c>
      <c r="O1346" s="31" t="n"/>
      <c r="P1346" s="32">
        <f>IF(O1346="","",N1346 * O1346)</f>
        <v/>
      </c>
      <c r="Q1346" s="10">
        <f>_xlfn.XLOOKUP(C1346,pcon!C:C,pcon!L:L,"")</f>
        <v/>
      </c>
      <c r="R1346" s="98">
        <f>(Q1346 / 80) * (O1346 * 100)</f>
        <v/>
      </c>
      <c r="S1346" s="31" t="n"/>
      <c r="T1346" s="31" t="n"/>
      <c r="U1346" s="33">
        <f>IF(N1346="","",R1346 * N1346)</f>
        <v/>
      </c>
      <c r="V1346" s="4" t="n"/>
      <c r="W1346" s="33">
        <f>IF(S1346&amp;U1346="","",U1346 * S1346)</f>
        <v/>
      </c>
      <c r="X1346" s="33">
        <f>IF(W1346="","",U1346 + W1346)</f>
        <v/>
      </c>
      <c r="Y1346" s="33">
        <f>IF(T1346="","",U1346 * T1346)</f>
        <v/>
      </c>
      <c r="Z1346" s="34">
        <f>IF(U1346="","",X1346-V1346-Y1346)</f>
        <v/>
      </c>
    </row>
    <row r="1347">
      <c r="A1347" s="25" t="n">
        <v>1343</v>
      </c>
      <c r="B1347" s="26">
        <f>_xlfn.XLOOKUP(C1347,purchase!C:C,pcon!B:B,"")</f>
        <v/>
      </c>
      <c r="C1347" s="4" t="n"/>
      <c r="D1347" s="29">
        <f>_xlfn.XLOOKUP(C1347,purchase!C:C,pcon!D:D,"")</f>
        <v/>
      </c>
      <c r="E1347" s="29">
        <f>_xlfn.XLOOKUP(C1347,purchase!C:C,pcon!E:E,"")</f>
        <v/>
      </c>
      <c r="F1347" s="4" t="n"/>
      <c r="G1347" s="27" t="n"/>
      <c r="H1347" s="28" t="n"/>
      <c r="I1347" s="4" t="n"/>
      <c r="J1347" s="4" t="n"/>
      <c r="K1347" s="4" t="n"/>
      <c r="L1347" s="30">
        <f>IF(J1347="","",J1347-K1347)</f>
        <v/>
      </c>
      <c r="M1347" s="4" t="n"/>
      <c r="N1347" s="30">
        <f>IF(L1347="","",L1347-M1347)</f>
        <v/>
      </c>
      <c r="O1347" s="31" t="n"/>
      <c r="P1347" s="32">
        <f>IF(O1347="","",N1347 * O1347)</f>
        <v/>
      </c>
      <c r="Q1347" s="10">
        <f>_xlfn.XLOOKUP(C1347,pcon!C:C,pcon!L:L,"")</f>
        <v/>
      </c>
      <c r="R1347" s="98">
        <f>(Q1347 / 80) * (O1347 * 100)</f>
        <v/>
      </c>
      <c r="S1347" s="31" t="n"/>
      <c r="T1347" s="31" t="n"/>
      <c r="U1347" s="33">
        <f>IF(N1347="","",R1347 * N1347)</f>
        <v/>
      </c>
      <c r="V1347" s="4" t="n"/>
      <c r="W1347" s="33">
        <f>IF(S1347&amp;U1347="","",U1347 * S1347)</f>
        <v/>
      </c>
      <c r="X1347" s="33">
        <f>IF(W1347="","",U1347 + W1347)</f>
        <v/>
      </c>
      <c r="Y1347" s="33">
        <f>IF(T1347="","",U1347 * T1347)</f>
        <v/>
      </c>
      <c r="Z1347" s="34">
        <f>IF(U1347="","",X1347-V1347-Y1347)</f>
        <v/>
      </c>
    </row>
    <row r="1348">
      <c r="A1348" s="25" t="n">
        <v>1344</v>
      </c>
      <c r="B1348" s="26">
        <f>_xlfn.XLOOKUP(C1348,purchase!C:C,pcon!B:B,"")</f>
        <v/>
      </c>
      <c r="C1348" s="4" t="n"/>
      <c r="D1348" s="29">
        <f>_xlfn.XLOOKUP(C1348,purchase!C:C,pcon!D:D,"")</f>
        <v/>
      </c>
      <c r="E1348" s="29">
        <f>_xlfn.XLOOKUP(C1348,purchase!C:C,pcon!E:E,"")</f>
        <v/>
      </c>
      <c r="F1348" s="4" t="n"/>
      <c r="G1348" s="27" t="n"/>
      <c r="H1348" s="28" t="n"/>
      <c r="I1348" s="4" t="n"/>
      <c r="J1348" s="4" t="n"/>
      <c r="K1348" s="4" t="n"/>
      <c r="L1348" s="30">
        <f>IF(J1348="","",J1348-K1348)</f>
        <v/>
      </c>
      <c r="M1348" s="4" t="n"/>
      <c r="N1348" s="30">
        <f>IF(L1348="","",L1348-M1348)</f>
        <v/>
      </c>
      <c r="O1348" s="31" t="n"/>
      <c r="P1348" s="32">
        <f>IF(O1348="","",N1348 * O1348)</f>
        <v/>
      </c>
      <c r="Q1348" s="10">
        <f>_xlfn.XLOOKUP(C1348,pcon!C:C,pcon!L:L,"")</f>
        <v/>
      </c>
      <c r="R1348" s="98">
        <f>(Q1348 / 80) * (O1348 * 100)</f>
        <v/>
      </c>
      <c r="S1348" s="31" t="n"/>
      <c r="T1348" s="31" t="n"/>
      <c r="U1348" s="33">
        <f>IF(N1348="","",R1348 * N1348)</f>
        <v/>
      </c>
      <c r="V1348" s="4" t="n"/>
      <c r="W1348" s="33">
        <f>IF(S1348&amp;U1348="","",U1348 * S1348)</f>
        <v/>
      </c>
      <c r="X1348" s="33">
        <f>IF(W1348="","",U1348 + W1348)</f>
        <v/>
      </c>
      <c r="Y1348" s="33">
        <f>IF(T1348="","",U1348 * T1348)</f>
        <v/>
      </c>
      <c r="Z1348" s="34">
        <f>IF(U1348="","",X1348-V1348-Y1348)</f>
        <v/>
      </c>
    </row>
    <row r="1349">
      <c r="A1349" s="25" t="n">
        <v>1345</v>
      </c>
      <c r="B1349" s="26">
        <f>_xlfn.XLOOKUP(C1349,purchase!C:C,pcon!B:B,"")</f>
        <v/>
      </c>
      <c r="C1349" s="4" t="n"/>
      <c r="D1349" s="29">
        <f>_xlfn.XLOOKUP(C1349,purchase!C:C,pcon!D:D,"")</f>
        <v/>
      </c>
      <c r="E1349" s="29">
        <f>_xlfn.XLOOKUP(C1349,purchase!C:C,pcon!E:E,"")</f>
        <v/>
      </c>
      <c r="F1349" s="4" t="n"/>
      <c r="G1349" s="27" t="n"/>
      <c r="H1349" s="28" t="n"/>
      <c r="I1349" s="4" t="n"/>
      <c r="J1349" s="4" t="n"/>
      <c r="K1349" s="4" t="n"/>
      <c r="L1349" s="30">
        <f>IF(J1349="","",J1349-K1349)</f>
        <v/>
      </c>
      <c r="M1349" s="4" t="n"/>
      <c r="N1349" s="30">
        <f>IF(L1349="","",L1349-M1349)</f>
        <v/>
      </c>
      <c r="O1349" s="31" t="n"/>
      <c r="P1349" s="32">
        <f>IF(O1349="","",N1349 * O1349)</f>
        <v/>
      </c>
      <c r="Q1349" s="10">
        <f>_xlfn.XLOOKUP(C1349,pcon!C:C,pcon!L:L,"")</f>
        <v/>
      </c>
      <c r="R1349" s="98">
        <f>(Q1349 / 80) * (O1349 * 100)</f>
        <v/>
      </c>
      <c r="S1349" s="31" t="n"/>
      <c r="T1349" s="31" t="n"/>
      <c r="U1349" s="33">
        <f>IF(N1349="","",R1349 * N1349)</f>
        <v/>
      </c>
      <c r="V1349" s="4" t="n"/>
      <c r="W1349" s="33">
        <f>IF(S1349&amp;U1349="","",U1349 * S1349)</f>
        <v/>
      </c>
      <c r="X1349" s="33">
        <f>IF(W1349="","",U1349 + W1349)</f>
        <v/>
      </c>
      <c r="Y1349" s="33">
        <f>IF(T1349="","",U1349 * T1349)</f>
        <v/>
      </c>
      <c r="Z1349" s="34">
        <f>IF(U1349="","",X1349-V1349-Y1349)</f>
        <v/>
      </c>
    </row>
    <row r="1350">
      <c r="A1350" s="25" t="n">
        <v>1346</v>
      </c>
      <c r="B1350" s="26">
        <f>_xlfn.XLOOKUP(C1350,purchase!C:C,pcon!B:B,"")</f>
        <v/>
      </c>
      <c r="C1350" s="4" t="n"/>
      <c r="D1350" s="29">
        <f>_xlfn.XLOOKUP(C1350,purchase!C:C,pcon!D:D,"")</f>
        <v/>
      </c>
      <c r="E1350" s="29">
        <f>_xlfn.XLOOKUP(C1350,purchase!C:C,pcon!E:E,"")</f>
        <v/>
      </c>
      <c r="F1350" s="4" t="n"/>
      <c r="G1350" s="27" t="n"/>
      <c r="H1350" s="28" t="n"/>
      <c r="I1350" s="4" t="n"/>
      <c r="J1350" s="4" t="n"/>
      <c r="K1350" s="4" t="n"/>
      <c r="L1350" s="30">
        <f>IF(J1350="","",J1350-K1350)</f>
        <v/>
      </c>
      <c r="M1350" s="4" t="n"/>
      <c r="N1350" s="30">
        <f>IF(L1350="","",L1350-M1350)</f>
        <v/>
      </c>
      <c r="O1350" s="31" t="n"/>
      <c r="P1350" s="32">
        <f>IF(O1350="","",N1350 * O1350)</f>
        <v/>
      </c>
      <c r="Q1350" s="10">
        <f>_xlfn.XLOOKUP(C1350,pcon!C:C,pcon!L:L,"")</f>
        <v/>
      </c>
      <c r="R1350" s="98">
        <f>(Q1350 / 80) * (O1350 * 100)</f>
        <v/>
      </c>
      <c r="S1350" s="31" t="n"/>
      <c r="T1350" s="31" t="n"/>
      <c r="U1350" s="33">
        <f>IF(N1350="","",R1350 * N1350)</f>
        <v/>
      </c>
      <c r="V1350" s="4" t="n"/>
      <c r="W1350" s="33">
        <f>IF(S1350&amp;U1350="","",U1350 * S1350)</f>
        <v/>
      </c>
      <c r="X1350" s="33">
        <f>IF(W1350="","",U1350 + W1350)</f>
        <v/>
      </c>
      <c r="Y1350" s="33">
        <f>IF(T1350="","",U1350 * T1350)</f>
        <v/>
      </c>
      <c r="Z1350" s="34">
        <f>IF(U1350="","",X1350-V1350-Y1350)</f>
        <v/>
      </c>
    </row>
    <row r="1351">
      <c r="A1351" s="25" t="n">
        <v>1347</v>
      </c>
      <c r="B1351" s="26">
        <f>_xlfn.XLOOKUP(C1351,purchase!C:C,pcon!B:B,"")</f>
        <v/>
      </c>
      <c r="C1351" s="4" t="n"/>
      <c r="D1351" s="29">
        <f>_xlfn.XLOOKUP(C1351,purchase!C:C,pcon!D:D,"")</f>
        <v/>
      </c>
      <c r="E1351" s="29">
        <f>_xlfn.XLOOKUP(C1351,purchase!C:C,pcon!E:E,"")</f>
        <v/>
      </c>
      <c r="F1351" s="4" t="n"/>
      <c r="G1351" s="27" t="n"/>
      <c r="H1351" s="28" t="n"/>
      <c r="I1351" s="4" t="n"/>
      <c r="J1351" s="4" t="n"/>
      <c r="K1351" s="4" t="n"/>
      <c r="L1351" s="30">
        <f>IF(J1351="","",J1351-K1351)</f>
        <v/>
      </c>
      <c r="M1351" s="4" t="n"/>
      <c r="N1351" s="30">
        <f>IF(L1351="","",L1351-M1351)</f>
        <v/>
      </c>
      <c r="O1351" s="31" t="n"/>
      <c r="P1351" s="32">
        <f>IF(O1351="","",N1351 * O1351)</f>
        <v/>
      </c>
      <c r="Q1351" s="10">
        <f>_xlfn.XLOOKUP(C1351,pcon!C:C,pcon!L:L,"")</f>
        <v/>
      </c>
      <c r="R1351" s="98">
        <f>(Q1351 / 80) * (O1351 * 100)</f>
        <v/>
      </c>
      <c r="S1351" s="31" t="n"/>
      <c r="T1351" s="31" t="n"/>
      <c r="U1351" s="33">
        <f>IF(N1351="","",R1351 * N1351)</f>
        <v/>
      </c>
      <c r="V1351" s="4" t="n"/>
      <c r="W1351" s="33">
        <f>IF(S1351&amp;U1351="","",U1351 * S1351)</f>
        <v/>
      </c>
      <c r="X1351" s="33">
        <f>IF(W1351="","",U1351 + W1351)</f>
        <v/>
      </c>
      <c r="Y1351" s="33">
        <f>IF(T1351="","",U1351 * T1351)</f>
        <v/>
      </c>
      <c r="Z1351" s="34">
        <f>IF(U1351="","",X1351-V1351-Y1351)</f>
        <v/>
      </c>
    </row>
    <row r="1352">
      <c r="A1352" s="25" t="n">
        <v>1348</v>
      </c>
      <c r="B1352" s="26">
        <f>_xlfn.XLOOKUP(C1352,purchase!C:C,pcon!B:B,"")</f>
        <v/>
      </c>
      <c r="C1352" s="4" t="n"/>
      <c r="D1352" s="29">
        <f>_xlfn.XLOOKUP(C1352,purchase!C:C,pcon!D:D,"")</f>
        <v/>
      </c>
      <c r="E1352" s="29">
        <f>_xlfn.XLOOKUP(C1352,purchase!C:C,pcon!E:E,"")</f>
        <v/>
      </c>
      <c r="F1352" s="4" t="n"/>
      <c r="G1352" s="27" t="n"/>
      <c r="H1352" s="28" t="n"/>
      <c r="I1352" s="4" t="n"/>
      <c r="J1352" s="4" t="n"/>
      <c r="K1352" s="4" t="n"/>
      <c r="L1352" s="30">
        <f>IF(J1352="","",J1352-K1352)</f>
        <v/>
      </c>
      <c r="M1352" s="4" t="n"/>
      <c r="N1352" s="30">
        <f>IF(L1352="","",L1352-M1352)</f>
        <v/>
      </c>
      <c r="O1352" s="31" t="n"/>
      <c r="P1352" s="32">
        <f>IF(O1352="","",N1352 * O1352)</f>
        <v/>
      </c>
      <c r="Q1352" s="10">
        <f>_xlfn.XLOOKUP(C1352,pcon!C:C,pcon!L:L,"")</f>
        <v/>
      </c>
      <c r="R1352" s="98">
        <f>(Q1352 / 80) * (O1352 * 100)</f>
        <v/>
      </c>
      <c r="S1352" s="31" t="n"/>
      <c r="T1352" s="31" t="n"/>
      <c r="U1352" s="33">
        <f>IF(N1352="","",R1352 * N1352)</f>
        <v/>
      </c>
      <c r="V1352" s="4" t="n"/>
      <c r="W1352" s="33">
        <f>IF(S1352&amp;U1352="","",U1352 * S1352)</f>
        <v/>
      </c>
      <c r="X1352" s="33">
        <f>IF(W1352="","",U1352 + W1352)</f>
        <v/>
      </c>
      <c r="Y1352" s="33">
        <f>IF(T1352="","",U1352 * T1352)</f>
        <v/>
      </c>
      <c r="Z1352" s="34">
        <f>IF(U1352="","",X1352-V1352-Y1352)</f>
        <v/>
      </c>
    </row>
    <row r="1353">
      <c r="A1353" s="25" t="n">
        <v>1349</v>
      </c>
      <c r="B1353" s="26">
        <f>_xlfn.XLOOKUP(C1353,purchase!C:C,pcon!B:B,"")</f>
        <v/>
      </c>
      <c r="C1353" s="4" t="n"/>
      <c r="D1353" s="29">
        <f>_xlfn.XLOOKUP(C1353,purchase!C:C,pcon!D:D,"")</f>
        <v/>
      </c>
      <c r="E1353" s="29">
        <f>_xlfn.XLOOKUP(C1353,purchase!C:C,pcon!E:E,"")</f>
        <v/>
      </c>
      <c r="F1353" s="4" t="n"/>
      <c r="G1353" s="27" t="n"/>
      <c r="H1353" s="28" t="n"/>
      <c r="I1353" s="4" t="n"/>
      <c r="J1353" s="4" t="n"/>
      <c r="K1353" s="4" t="n"/>
      <c r="L1353" s="30">
        <f>IF(J1353="","",J1353-K1353)</f>
        <v/>
      </c>
      <c r="M1353" s="4" t="n"/>
      <c r="N1353" s="30">
        <f>IF(L1353="","",L1353-M1353)</f>
        <v/>
      </c>
      <c r="O1353" s="31" t="n"/>
      <c r="P1353" s="32">
        <f>IF(O1353="","",N1353 * O1353)</f>
        <v/>
      </c>
      <c r="Q1353" s="10">
        <f>_xlfn.XLOOKUP(C1353,pcon!C:C,pcon!L:L,"")</f>
        <v/>
      </c>
      <c r="R1353" s="98">
        <f>(Q1353 / 80) * (O1353 * 100)</f>
        <v/>
      </c>
      <c r="S1353" s="31" t="n"/>
      <c r="T1353" s="31" t="n"/>
      <c r="U1353" s="33">
        <f>IF(N1353="","",R1353 * N1353)</f>
        <v/>
      </c>
      <c r="V1353" s="4" t="n"/>
      <c r="W1353" s="33">
        <f>IF(S1353&amp;U1353="","",U1353 * S1353)</f>
        <v/>
      </c>
      <c r="X1353" s="33">
        <f>IF(W1353="","",U1353 + W1353)</f>
        <v/>
      </c>
      <c r="Y1353" s="33">
        <f>IF(T1353="","",U1353 * T1353)</f>
        <v/>
      </c>
      <c r="Z1353" s="34">
        <f>IF(U1353="","",X1353-V1353-Y1353)</f>
        <v/>
      </c>
    </row>
    <row r="1354">
      <c r="A1354" s="25" t="n">
        <v>1350</v>
      </c>
      <c r="B1354" s="26">
        <f>_xlfn.XLOOKUP(C1354,purchase!C:C,pcon!B:B,"")</f>
        <v/>
      </c>
      <c r="C1354" s="4" t="n"/>
      <c r="D1354" s="29">
        <f>_xlfn.XLOOKUP(C1354,purchase!C:C,pcon!D:D,"")</f>
        <v/>
      </c>
      <c r="E1354" s="29">
        <f>_xlfn.XLOOKUP(C1354,purchase!C:C,pcon!E:E,"")</f>
        <v/>
      </c>
      <c r="F1354" s="4" t="n"/>
      <c r="G1354" s="27" t="n"/>
      <c r="H1354" s="28" t="n"/>
      <c r="I1354" s="4" t="n"/>
      <c r="J1354" s="4" t="n"/>
      <c r="K1354" s="4" t="n"/>
      <c r="L1354" s="30">
        <f>IF(J1354="","",J1354-K1354)</f>
        <v/>
      </c>
      <c r="M1354" s="4" t="n"/>
      <c r="N1354" s="30">
        <f>IF(L1354="","",L1354-M1354)</f>
        <v/>
      </c>
      <c r="O1354" s="31" t="n"/>
      <c r="P1354" s="32">
        <f>IF(O1354="","",N1354 * O1354)</f>
        <v/>
      </c>
      <c r="Q1354" s="10">
        <f>_xlfn.XLOOKUP(C1354,pcon!C:C,pcon!L:L,"")</f>
        <v/>
      </c>
      <c r="R1354" s="98">
        <f>(Q1354 / 80) * (O1354 * 100)</f>
        <v/>
      </c>
      <c r="S1354" s="31" t="n"/>
      <c r="T1354" s="31" t="n"/>
      <c r="U1354" s="33">
        <f>IF(N1354="","",R1354 * N1354)</f>
        <v/>
      </c>
      <c r="V1354" s="4" t="n"/>
      <c r="W1354" s="33">
        <f>IF(S1354&amp;U1354="","",U1354 * S1354)</f>
        <v/>
      </c>
      <c r="X1354" s="33">
        <f>IF(W1354="","",U1354 + W1354)</f>
        <v/>
      </c>
      <c r="Y1354" s="33">
        <f>IF(T1354="","",U1354 * T1354)</f>
        <v/>
      </c>
      <c r="Z1354" s="34">
        <f>IF(U1354="","",X1354-V1354-Y1354)</f>
        <v/>
      </c>
    </row>
    <row r="1355">
      <c r="A1355" s="25" t="n">
        <v>1351</v>
      </c>
      <c r="B1355" s="26">
        <f>_xlfn.XLOOKUP(C1355,purchase!C:C,pcon!B:B,"")</f>
        <v/>
      </c>
      <c r="C1355" s="4" t="n"/>
      <c r="D1355" s="29">
        <f>_xlfn.XLOOKUP(C1355,purchase!C:C,pcon!D:D,"")</f>
        <v/>
      </c>
      <c r="E1355" s="29">
        <f>_xlfn.XLOOKUP(C1355,purchase!C:C,pcon!E:E,"")</f>
        <v/>
      </c>
      <c r="F1355" s="4" t="n"/>
      <c r="G1355" s="27" t="n"/>
      <c r="H1355" s="28" t="n"/>
      <c r="I1355" s="4" t="n"/>
      <c r="J1355" s="4" t="n"/>
      <c r="K1355" s="4" t="n"/>
      <c r="L1355" s="30">
        <f>IF(J1355="","",J1355-K1355)</f>
        <v/>
      </c>
      <c r="M1355" s="4" t="n"/>
      <c r="N1355" s="30">
        <f>IF(L1355="","",L1355-M1355)</f>
        <v/>
      </c>
      <c r="O1355" s="31" t="n"/>
      <c r="P1355" s="32">
        <f>IF(O1355="","",N1355 * O1355)</f>
        <v/>
      </c>
      <c r="Q1355" s="10">
        <f>_xlfn.XLOOKUP(C1355,pcon!C:C,pcon!L:L,"")</f>
        <v/>
      </c>
      <c r="R1355" s="98">
        <f>(Q1355 / 80) * (O1355 * 100)</f>
        <v/>
      </c>
      <c r="S1355" s="31" t="n"/>
      <c r="T1355" s="31" t="n"/>
      <c r="U1355" s="33">
        <f>IF(N1355="","",R1355 * N1355)</f>
        <v/>
      </c>
      <c r="V1355" s="4" t="n"/>
      <c r="W1355" s="33">
        <f>IF(S1355&amp;U1355="","",U1355 * S1355)</f>
        <v/>
      </c>
      <c r="X1355" s="33">
        <f>IF(W1355="","",U1355 + W1355)</f>
        <v/>
      </c>
      <c r="Y1355" s="33">
        <f>IF(T1355="","",U1355 * T1355)</f>
        <v/>
      </c>
      <c r="Z1355" s="34">
        <f>IF(U1355="","",X1355-V1355-Y1355)</f>
        <v/>
      </c>
    </row>
    <row r="1356">
      <c r="A1356" s="25" t="n">
        <v>1352</v>
      </c>
      <c r="B1356" s="26">
        <f>_xlfn.XLOOKUP(C1356,purchase!C:C,pcon!B:B,"")</f>
        <v/>
      </c>
      <c r="C1356" s="4" t="n"/>
      <c r="D1356" s="29">
        <f>_xlfn.XLOOKUP(C1356,purchase!C:C,pcon!D:D,"")</f>
        <v/>
      </c>
      <c r="E1356" s="29">
        <f>_xlfn.XLOOKUP(C1356,purchase!C:C,pcon!E:E,"")</f>
        <v/>
      </c>
      <c r="F1356" s="4" t="n"/>
      <c r="G1356" s="27" t="n"/>
      <c r="H1356" s="28" t="n"/>
      <c r="I1356" s="4" t="n"/>
      <c r="J1356" s="4" t="n"/>
      <c r="K1356" s="4" t="n"/>
      <c r="L1356" s="30">
        <f>IF(J1356="","",J1356-K1356)</f>
        <v/>
      </c>
      <c r="M1356" s="4" t="n"/>
      <c r="N1356" s="30">
        <f>IF(L1356="","",L1356-M1356)</f>
        <v/>
      </c>
      <c r="O1356" s="31" t="n"/>
      <c r="P1356" s="32">
        <f>IF(O1356="","",N1356 * O1356)</f>
        <v/>
      </c>
      <c r="Q1356" s="10">
        <f>_xlfn.XLOOKUP(C1356,pcon!C:C,pcon!L:L,"")</f>
        <v/>
      </c>
      <c r="R1356" s="98">
        <f>(Q1356 / 80) * (O1356 * 100)</f>
        <v/>
      </c>
      <c r="S1356" s="31" t="n"/>
      <c r="T1356" s="31" t="n"/>
      <c r="U1356" s="33">
        <f>IF(N1356="","",R1356 * N1356)</f>
        <v/>
      </c>
      <c r="V1356" s="4" t="n"/>
      <c r="W1356" s="33">
        <f>IF(S1356&amp;U1356="","",U1356 * S1356)</f>
        <v/>
      </c>
      <c r="X1356" s="33">
        <f>IF(W1356="","",U1356 + W1356)</f>
        <v/>
      </c>
      <c r="Y1356" s="33">
        <f>IF(T1356="","",U1356 * T1356)</f>
        <v/>
      </c>
      <c r="Z1356" s="34">
        <f>IF(U1356="","",X1356-V1356-Y1356)</f>
        <v/>
      </c>
    </row>
    <row r="1357">
      <c r="A1357" s="25" t="n">
        <v>1353</v>
      </c>
      <c r="B1357" s="26">
        <f>_xlfn.XLOOKUP(C1357,purchase!C:C,pcon!B:B,"")</f>
        <v/>
      </c>
      <c r="C1357" s="4" t="n"/>
      <c r="D1357" s="29">
        <f>_xlfn.XLOOKUP(C1357,purchase!C:C,pcon!D:D,"")</f>
        <v/>
      </c>
      <c r="E1357" s="29">
        <f>_xlfn.XLOOKUP(C1357,purchase!C:C,pcon!E:E,"")</f>
        <v/>
      </c>
      <c r="F1357" s="4" t="n"/>
      <c r="G1357" s="27" t="n"/>
      <c r="H1357" s="28" t="n"/>
      <c r="I1357" s="4" t="n"/>
      <c r="J1357" s="4" t="n"/>
      <c r="K1357" s="4" t="n"/>
      <c r="L1357" s="30">
        <f>IF(J1357="","",J1357-K1357)</f>
        <v/>
      </c>
      <c r="M1357" s="4" t="n"/>
      <c r="N1357" s="30">
        <f>IF(L1357="","",L1357-M1357)</f>
        <v/>
      </c>
      <c r="O1357" s="31" t="n"/>
      <c r="P1357" s="32">
        <f>IF(O1357="","",N1357 * O1357)</f>
        <v/>
      </c>
      <c r="Q1357" s="10">
        <f>_xlfn.XLOOKUP(C1357,pcon!C:C,pcon!L:L,"")</f>
        <v/>
      </c>
      <c r="R1357" s="98">
        <f>(Q1357 / 80) * (O1357 * 100)</f>
        <v/>
      </c>
      <c r="S1357" s="31" t="n"/>
      <c r="T1357" s="31" t="n"/>
      <c r="U1357" s="33">
        <f>IF(N1357="","",R1357 * N1357)</f>
        <v/>
      </c>
      <c r="V1357" s="4" t="n"/>
      <c r="W1357" s="33">
        <f>IF(S1357&amp;U1357="","",U1357 * S1357)</f>
        <v/>
      </c>
      <c r="X1357" s="33">
        <f>IF(W1357="","",U1357 + W1357)</f>
        <v/>
      </c>
      <c r="Y1357" s="33">
        <f>IF(T1357="","",U1357 * T1357)</f>
        <v/>
      </c>
      <c r="Z1357" s="34">
        <f>IF(U1357="","",X1357-V1357-Y1357)</f>
        <v/>
      </c>
    </row>
    <row r="1358">
      <c r="A1358" s="25" t="n">
        <v>1354</v>
      </c>
      <c r="B1358" s="26">
        <f>_xlfn.XLOOKUP(C1358,purchase!C:C,pcon!B:B,"")</f>
        <v/>
      </c>
      <c r="C1358" s="4" t="n"/>
      <c r="D1358" s="29">
        <f>_xlfn.XLOOKUP(C1358,purchase!C:C,pcon!D:D,"")</f>
        <v/>
      </c>
      <c r="E1358" s="29">
        <f>_xlfn.XLOOKUP(C1358,purchase!C:C,pcon!E:E,"")</f>
        <v/>
      </c>
      <c r="F1358" s="4" t="n"/>
      <c r="G1358" s="27" t="n"/>
      <c r="H1358" s="28" t="n"/>
      <c r="I1358" s="4" t="n"/>
      <c r="J1358" s="4" t="n"/>
      <c r="K1358" s="4" t="n"/>
      <c r="L1358" s="30">
        <f>IF(J1358="","",J1358-K1358)</f>
        <v/>
      </c>
      <c r="M1358" s="4" t="n"/>
      <c r="N1358" s="30">
        <f>IF(L1358="","",L1358-M1358)</f>
        <v/>
      </c>
      <c r="O1358" s="31" t="n"/>
      <c r="P1358" s="32">
        <f>IF(O1358="","",N1358 * O1358)</f>
        <v/>
      </c>
      <c r="Q1358" s="10">
        <f>_xlfn.XLOOKUP(C1358,pcon!C:C,pcon!L:L,"")</f>
        <v/>
      </c>
      <c r="R1358" s="98">
        <f>(Q1358 / 80) * (O1358 * 100)</f>
        <v/>
      </c>
      <c r="S1358" s="31" t="n"/>
      <c r="T1358" s="31" t="n"/>
      <c r="U1358" s="33">
        <f>IF(N1358="","",R1358 * N1358)</f>
        <v/>
      </c>
      <c r="V1358" s="4" t="n"/>
      <c r="W1358" s="33">
        <f>IF(S1358&amp;U1358="","",U1358 * S1358)</f>
        <v/>
      </c>
      <c r="X1358" s="33">
        <f>IF(W1358="","",U1358 + W1358)</f>
        <v/>
      </c>
      <c r="Y1358" s="33">
        <f>IF(T1358="","",U1358 * T1358)</f>
        <v/>
      </c>
      <c r="Z1358" s="34">
        <f>IF(U1358="","",X1358-V1358-Y1358)</f>
        <v/>
      </c>
    </row>
    <row r="1359">
      <c r="A1359" s="25" t="n">
        <v>1355</v>
      </c>
      <c r="B1359" s="26">
        <f>_xlfn.XLOOKUP(C1359,purchase!C:C,pcon!B:B,"")</f>
        <v/>
      </c>
      <c r="C1359" s="4" t="n"/>
      <c r="D1359" s="29">
        <f>_xlfn.XLOOKUP(C1359,purchase!C:C,pcon!D:D,"")</f>
        <v/>
      </c>
      <c r="E1359" s="29">
        <f>_xlfn.XLOOKUP(C1359,purchase!C:C,pcon!E:E,"")</f>
        <v/>
      </c>
      <c r="F1359" s="4" t="n"/>
      <c r="G1359" s="27" t="n"/>
      <c r="H1359" s="28" t="n"/>
      <c r="I1359" s="4" t="n"/>
      <c r="J1359" s="4" t="n"/>
      <c r="K1359" s="4" t="n"/>
      <c r="L1359" s="30">
        <f>IF(J1359="","",J1359-K1359)</f>
        <v/>
      </c>
      <c r="M1359" s="4" t="n"/>
      <c r="N1359" s="30">
        <f>IF(L1359="","",L1359-M1359)</f>
        <v/>
      </c>
      <c r="O1359" s="31" t="n"/>
      <c r="P1359" s="32">
        <f>IF(O1359="","",N1359 * O1359)</f>
        <v/>
      </c>
      <c r="Q1359" s="10">
        <f>_xlfn.XLOOKUP(C1359,pcon!C:C,pcon!L:L,"")</f>
        <v/>
      </c>
      <c r="R1359" s="98">
        <f>(Q1359 / 80) * (O1359 * 100)</f>
        <v/>
      </c>
      <c r="S1359" s="31" t="n"/>
      <c r="T1359" s="31" t="n"/>
      <c r="U1359" s="33">
        <f>IF(N1359="","",R1359 * N1359)</f>
        <v/>
      </c>
      <c r="V1359" s="4" t="n"/>
      <c r="W1359" s="33">
        <f>IF(S1359&amp;U1359="","",U1359 * S1359)</f>
        <v/>
      </c>
      <c r="X1359" s="33">
        <f>IF(W1359="","",U1359 + W1359)</f>
        <v/>
      </c>
      <c r="Y1359" s="33">
        <f>IF(T1359="","",U1359 * T1359)</f>
        <v/>
      </c>
      <c r="Z1359" s="34">
        <f>IF(U1359="","",X1359-V1359-Y1359)</f>
        <v/>
      </c>
    </row>
    <row r="1360">
      <c r="A1360" s="25" t="n">
        <v>1356</v>
      </c>
      <c r="B1360" s="26">
        <f>_xlfn.XLOOKUP(C1360,purchase!C:C,pcon!B:B,"")</f>
        <v/>
      </c>
      <c r="C1360" s="4" t="n"/>
      <c r="D1360" s="29">
        <f>_xlfn.XLOOKUP(C1360,purchase!C:C,pcon!D:D,"")</f>
        <v/>
      </c>
      <c r="E1360" s="29">
        <f>_xlfn.XLOOKUP(C1360,purchase!C:C,pcon!E:E,"")</f>
        <v/>
      </c>
      <c r="F1360" s="4" t="n"/>
      <c r="G1360" s="27" t="n"/>
      <c r="H1360" s="28" t="n"/>
      <c r="I1360" s="4" t="n"/>
      <c r="J1360" s="4" t="n"/>
      <c r="K1360" s="4" t="n"/>
      <c r="L1360" s="30">
        <f>IF(J1360="","",J1360-K1360)</f>
        <v/>
      </c>
      <c r="M1360" s="4" t="n"/>
      <c r="N1360" s="30">
        <f>IF(L1360="","",L1360-M1360)</f>
        <v/>
      </c>
      <c r="O1360" s="31" t="n"/>
      <c r="P1360" s="32">
        <f>IF(O1360="","",N1360 * O1360)</f>
        <v/>
      </c>
      <c r="Q1360" s="10">
        <f>_xlfn.XLOOKUP(C1360,pcon!C:C,pcon!L:L,"")</f>
        <v/>
      </c>
      <c r="R1360" s="98">
        <f>(Q1360 / 80) * (O1360 * 100)</f>
        <v/>
      </c>
      <c r="S1360" s="31" t="n"/>
      <c r="T1360" s="31" t="n"/>
      <c r="U1360" s="33">
        <f>IF(N1360="","",R1360 * N1360)</f>
        <v/>
      </c>
      <c r="V1360" s="4" t="n"/>
      <c r="W1360" s="33">
        <f>IF(S1360&amp;U1360="","",U1360 * S1360)</f>
        <v/>
      </c>
      <c r="X1360" s="33">
        <f>IF(W1360="","",U1360 + W1360)</f>
        <v/>
      </c>
      <c r="Y1360" s="33">
        <f>IF(T1360="","",U1360 * T1360)</f>
        <v/>
      </c>
      <c r="Z1360" s="34">
        <f>IF(U1360="","",X1360-V1360-Y1360)</f>
        <v/>
      </c>
    </row>
    <row r="1361">
      <c r="A1361" s="25" t="n">
        <v>1357</v>
      </c>
      <c r="B1361" s="26">
        <f>_xlfn.XLOOKUP(C1361,purchase!C:C,pcon!B:B,"")</f>
        <v/>
      </c>
      <c r="C1361" s="4" t="n"/>
      <c r="D1361" s="29">
        <f>_xlfn.XLOOKUP(C1361,purchase!C:C,pcon!D:D,"")</f>
        <v/>
      </c>
      <c r="E1361" s="29">
        <f>_xlfn.XLOOKUP(C1361,purchase!C:C,pcon!E:E,"")</f>
        <v/>
      </c>
      <c r="F1361" s="4" t="n"/>
      <c r="G1361" s="27" t="n"/>
      <c r="H1361" s="28" t="n"/>
      <c r="I1361" s="4" t="n"/>
      <c r="J1361" s="4" t="n"/>
      <c r="K1361" s="4" t="n"/>
      <c r="L1361" s="30">
        <f>IF(J1361="","",J1361-K1361)</f>
        <v/>
      </c>
      <c r="M1361" s="4" t="n"/>
      <c r="N1361" s="30">
        <f>IF(L1361="","",L1361-M1361)</f>
        <v/>
      </c>
      <c r="O1361" s="31" t="n"/>
      <c r="P1361" s="32">
        <f>IF(O1361="","",N1361 * O1361)</f>
        <v/>
      </c>
      <c r="Q1361" s="10">
        <f>_xlfn.XLOOKUP(C1361,pcon!C:C,pcon!L:L,"")</f>
        <v/>
      </c>
      <c r="R1361" s="98">
        <f>(Q1361 / 80) * (O1361 * 100)</f>
        <v/>
      </c>
      <c r="S1361" s="31" t="n"/>
      <c r="T1361" s="31" t="n"/>
      <c r="U1361" s="33">
        <f>IF(N1361="","",R1361 * N1361)</f>
        <v/>
      </c>
      <c r="V1361" s="4" t="n"/>
      <c r="W1361" s="33">
        <f>IF(S1361&amp;U1361="","",U1361 * S1361)</f>
        <v/>
      </c>
      <c r="X1361" s="33">
        <f>IF(W1361="","",U1361 + W1361)</f>
        <v/>
      </c>
      <c r="Y1361" s="33">
        <f>IF(T1361="","",U1361 * T1361)</f>
        <v/>
      </c>
      <c r="Z1361" s="34">
        <f>IF(U1361="","",X1361-V1361-Y1361)</f>
        <v/>
      </c>
    </row>
    <row r="1362">
      <c r="A1362" s="25" t="n">
        <v>1358</v>
      </c>
      <c r="B1362" s="26">
        <f>_xlfn.XLOOKUP(C1362,purchase!C:C,pcon!B:B,"")</f>
        <v/>
      </c>
      <c r="C1362" s="4" t="n"/>
      <c r="D1362" s="29">
        <f>_xlfn.XLOOKUP(C1362,purchase!C:C,pcon!D:D,"")</f>
        <v/>
      </c>
      <c r="E1362" s="29">
        <f>_xlfn.XLOOKUP(C1362,purchase!C:C,pcon!E:E,"")</f>
        <v/>
      </c>
      <c r="F1362" s="4" t="n"/>
      <c r="G1362" s="27" t="n"/>
      <c r="H1362" s="28" t="n"/>
      <c r="I1362" s="4" t="n"/>
      <c r="J1362" s="4" t="n"/>
      <c r="K1362" s="4" t="n"/>
      <c r="L1362" s="30">
        <f>IF(J1362="","",J1362-K1362)</f>
        <v/>
      </c>
      <c r="M1362" s="4" t="n"/>
      <c r="N1362" s="30">
        <f>IF(L1362="","",L1362-M1362)</f>
        <v/>
      </c>
      <c r="O1362" s="31" t="n"/>
      <c r="P1362" s="32">
        <f>IF(O1362="","",N1362 * O1362)</f>
        <v/>
      </c>
      <c r="Q1362" s="10">
        <f>_xlfn.XLOOKUP(C1362,pcon!C:C,pcon!L:L,"")</f>
        <v/>
      </c>
      <c r="R1362" s="98">
        <f>(Q1362 / 80) * (O1362 * 100)</f>
        <v/>
      </c>
      <c r="S1362" s="31" t="n"/>
      <c r="T1362" s="31" t="n"/>
      <c r="U1362" s="33">
        <f>IF(N1362="","",R1362 * N1362)</f>
        <v/>
      </c>
      <c r="V1362" s="4" t="n"/>
      <c r="W1362" s="33">
        <f>IF(S1362&amp;U1362="","",U1362 * S1362)</f>
        <v/>
      </c>
      <c r="X1362" s="33">
        <f>IF(W1362="","",U1362 + W1362)</f>
        <v/>
      </c>
      <c r="Y1362" s="33">
        <f>IF(T1362="","",U1362 * T1362)</f>
        <v/>
      </c>
      <c r="Z1362" s="34">
        <f>IF(U1362="","",X1362-V1362-Y1362)</f>
        <v/>
      </c>
    </row>
    <row r="1363">
      <c r="A1363" s="25" t="n">
        <v>1359</v>
      </c>
      <c r="B1363" s="26">
        <f>_xlfn.XLOOKUP(C1363,purchase!C:C,pcon!B:B,"")</f>
        <v/>
      </c>
      <c r="C1363" s="4" t="n"/>
      <c r="D1363" s="29">
        <f>_xlfn.XLOOKUP(C1363,purchase!C:C,pcon!D:D,"")</f>
        <v/>
      </c>
      <c r="E1363" s="29">
        <f>_xlfn.XLOOKUP(C1363,purchase!C:C,pcon!E:E,"")</f>
        <v/>
      </c>
      <c r="F1363" s="4" t="n"/>
      <c r="G1363" s="27" t="n"/>
      <c r="H1363" s="28" t="n"/>
      <c r="I1363" s="4" t="n"/>
      <c r="J1363" s="4" t="n"/>
      <c r="K1363" s="4" t="n"/>
      <c r="L1363" s="30">
        <f>IF(J1363="","",J1363-K1363)</f>
        <v/>
      </c>
      <c r="M1363" s="4" t="n"/>
      <c r="N1363" s="30">
        <f>IF(L1363="","",L1363-M1363)</f>
        <v/>
      </c>
      <c r="O1363" s="31" t="n"/>
      <c r="P1363" s="32">
        <f>IF(O1363="","",N1363 * O1363)</f>
        <v/>
      </c>
      <c r="Q1363" s="10">
        <f>_xlfn.XLOOKUP(C1363,pcon!C:C,pcon!L:L,"")</f>
        <v/>
      </c>
      <c r="R1363" s="98">
        <f>(Q1363 / 80) * (O1363 * 100)</f>
        <v/>
      </c>
      <c r="S1363" s="31" t="n"/>
      <c r="T1363" s="31" t="n"/>
      <c r="U1363" s="33">
        <f>IF(N1363="","",R1363 * N1363)</f>
        <v/>
      </c>
      <c r="V1363" s="4" t="n"/>
      <c r="W1363" s="33">
        <f>IF(S1363&amp;U1363="","",U1363 * S1363)</f>
        <v/>
      </c>
      <c r="X1363" s="33">
        <f>IF(W1363="","",U1363 + W1363)</f>
        <v/>
      </c>
      <c r="Y1363" s="33">
        <f>IF(T1363="","",U1363 * T1363)</f>
        <v/>
      </c>
      <c r="Z1363" s="34">
        <f>IF(U1363="","",X1363-V1363-Y1363)</f>
        <v/>
      </c>
    </row>
    <row r="1364">
      <c r="A1364" s="25" t="n">
        <v>1360</v>
      </c>
      <c r="B1364" s="26">
        <f>_xlfn.XLOOKUP(C1364,purchase!C:C,pcon!B:B,"")</f>
        <v/>
      </c>
      <c r="C1364" s="4" t="n"/>
      <c r="D1364" s="29">
        <f>_xlfn.XLOOKUP(C1364,purchase!C:C,pcon!D:D,"")</f>
        <v/>
      </c>
      <c r="E1364" s="29">
        <f>_xlfn.XLOOKUP(C1364,purchase!C:C,pcon!E:E,"")</f>
        <v/>
      </c>
      <c r="F1364" s="4" t="n"/>
      <c r="G1364" s="27" t="n"/>
      <c r="H1364" s="28" t="n"/>
      <c r="I1364" s="4" t="n"/>
      <c r="J1364" s="4" t="n"/>
      <c r="K1364" s="4" t="n"/>
      <c r="L1364" s="30">
        <f>IF(J1364="","",J1364-K1364)</f>
        <v/>
      </c>
      <c r="M1364" s="4" t="n"/>
      <c r="N1364" s="30">
        <f>IF(L1364="","",L1364-M1364)</f>
        <v/>
      </c>
      <c r="O1364" s="31" t="n"/>
      <c r="P1364" s="32">
        <f>IF(O1364="","",N1364 * O1364)</f>
        <v/>
      </c>
      <c r="Q1364" s="10">
        <f>_xlfn.XLOOKUP(C1364,pcon!C:C,pcon!L:L,"")</f>
        <v/>
      </c>
      <c r="R1364" s="98">
        <f>(Q1364 / 80) * (O1364 * 100)</f>
        <v/>
      </c>
      <c r="S1364" s="31" t="n"/>
      <c r="T1364" s="31" t="n"/>
      <c r="U1364" s="33">
        <f>IF(N1364="","",R1364 * N1364)</f>
        <v/>
      </c>
      <c r="V1364" s="4" t="n"/>
      <c r="W1364" s="33">
        <f>IF(S1364&amp;U1364="","",U1364 * S1364)</f>
        <v/>
      </c>
      <c r="X1364" s="33">
        <f>IF(W1364="","",U1364 + W1364)</f>
        <v/>
      </c>
      <c r="Y1364" s="33">
        <f>IF(T1364="","",U1364 * T1364)</f>
        <v/>
      </c>
      <c r="Z1364" s="34">
        <f>IF(U1364="","",X1364-V1364-Y1364)</f>
        <v/>
      </c>
    </row>
    <row r="1365">
      <c r="A1365" s="25" t="n">
        <v>1361</v>
      </c>
      <c r="B1365" s="26">
        <f>_xlfn.XLOOKUP(C1365,purchase!C:C,pcon!B:B,"")</f>
        <v/>
      </c>
      <c r="C1365" s="4" t="n"/>
      <c r="D1365" s="29">
        <f>_xlfn.XLOOKUP(C1365,purchase!C:C,pcon!D:D,"")</f>
        <v/>
      </c>
      <c r="E1365" s="29">
        <f>_xlfn.XLOOKUP(C1365,purchase!C:C,pcon!E:E,"")</f>
        <v/>
      </c>
      <c r="F1365" s="4" t="n"/>
      <c r="G1365" s="27" t="n"/>
      <c r="H1365" s="28" t="n"/>
      <c r="I1365" s="4" t="n"/>
      <c r="J1365" s="4" t="n"/>
      <c r="K1365" s="4" t="n"/>
      <c r="L1365" s="30">
        <f>IF(J1365="","",J1365-K1365)</f>
        <v/>
      </c>
      <c r="M1365" s="4" t="n"/>
      <c r="N1365" s="30">
        <f>IF(L1365="","",L1365-M1365)</f>
        <v/>
      </c>
      <c r="O1365" s="31" t="n"/>
      <c r="P1365" s="32">
        <f>IF(O1365="","",N1365 * O1365)</f>
        <v/>
      </c>
      <c r="Q1365" s="10">
        <f>_xlfn.XLOOKUP(C1365,pcon!C:C,pcon!L:L,"")</f>
        <v/>
      </c>
      <c r="R1365" s="98">
        <f>(Q1365 / 80) * (O1365 * 100)</f>
        <v/>
      </c>
      <c r="S1365" s="31" t="n"/>
      <c r="T1365" s="31" t="n"/>
      <c r="U1365" s="33">
        <f>IF(N1365="","",R1365 * N1365)</f>
        <v/>
      </c>
      <c r="V1365" s="4" t="n"/>
      <c r="W1365" s="33">
        <f>IF(S1365&amp;U1365="","",U1365 * S1365)</f>
        <v/>
      </c>
      <c r="X1365" s="33">
        <f>IF(W1365="","",U1365 + W1365)</f>
        <v/>
      </c>
      <c r="Y1365" s="33">
        <f>IF(T1365="","",U1365 * T1365)</f>
        <v/>
      </c>
      <c r="Z1365" s="34">
        <f>IF(U1365="","",X1365-V1365-Y1365)</f>
        <v/>
      </c>
    </row>
    <row r="1366">
      <c r="A1366" s="25" t="n">
        <v>1362</v>
      </c>
      <c r="B1366" s="26">
        <f>_xlfn.XLOOKUP(C1366,purchase!C:C,pcon!B:B,"")</f>
        <v/>
      </c>
      <c r="C1366" s="4" t="n"/>
      <c r="D1366" s="29">
        <f>_xlfn.XLOOKUP(C1366,purchase!C:C,pcon!D:D,"")</f>
        <v/>
      </c>
      <c r="E1366" s="29">
        <f>_xlfn.XLOOKUP(C1366,purchase!C:C,pcon!E:E,"")</f>
        <v/>
      </c>
      <c r="F1366" s="4" t="n"/>
      <c r="G1366" s="27" t="n"/>
      <c r="H1366" s="28" t="n"/>
      <c r="I1366" s="4" t="n"/>
      <c r="J1366" s="4" t="n"/>
      <c r="K1366" s="4" t="n"/>
      <c r="L1366" s="30">
        <f>IF(J1366="","",J1366-K1366)</f>
        <v/>
      </c>
      <c r="M1366" s="4" t="n"/>
      <c r="N1366" s="30">
        <f>IF(L1366="","",L1366-M1366)</f>
        <v/>
      </c>
      <c r="O1366" s="31" t="n"/>
      <c r="P1366" s="32">
        <f>IF(O1366="","",N1366 * O1366)</f>
        <v/>
      </c>
      <c r="Q1366" s="10">
        <f>_xlfn.XLOOKUP(C1366,pcon!C:C,pcon!L:L,"")</f>
        <v/>
      </c>
      <c r="R1366" s="98">
        <f>(Q1366 / 80) * (O1366 * 100)</f>
        <v/>
      </c>
      <c r="S1366" s="31" t="n"/>
      <c r="T1366" s="31" t="n"/>
      <c r="U1366" s="33">
        <f>IF(N1366="","",R1366 * N1366)</f>
        <v/>
      </c>
      <c r="V1366" s="4" t="n"/>
      <c r="W1366" s="33">
        <f>IF(S1366&amp;U1366="","",U1366 * S1366)</f>
        <v/>
      </c>
      <c r="X1366" s="33">
        <f>IF(W1366="","",U1366 + W1366)</f>
        <v/>
      </c>
      <c r="Y1366" s="33">
        <f>IF(T1366="","",U1366 * T1366)</f>
        <v/>
      </c>
      <c r="Z1366" s="34">
        <f>IF(U1366="","",X1366-V1366-Y1366)</f>
        <v/>
      </c>
    </row>
    <row r="1367">
      <c r="A1367" s="25" t="n">
        <v>1363</v>
      </c>
      <c r="B1367" s="26">
        <f>_xlfn.XLOOKUP(C1367,purchase!C:C,pcon!B:B,"")</f>
        <v/>
      </c>
      <c r="C1367" s="4" t="n"/>
      <c r="D1367" s="29">
        <f>_xlfn.XLOOKUP(C1367,purchase!C:C,pcon!D:D,"")</f>
        <v/>
      </c>
      <c r="E1367" s="29">
        <f>_xlfn.XLOOKUP(C1367,purchase!C:C,pcon!E:E,"")</f>
        <v/>
      </c>
      <c r="F1367" s="4" t="n"/>
      <c r="G1367" s="27" t="n"/>
      <c r="H1367" s="28" t="n"/>
      <c r="I1367" s="4" t="n"/>
      <c r="J1367" s="4" t="n"/>
      <c r="K1367" s="4" t="n"/>
      <c r="L1367" s="30">
        <f>IF(J1367="","",J1367-K1367)</f>
        <v/>
      </c>
      <c r="M1367" s="4" t="n"/>
      <c r="N1367" s="30">
        <f>IF(L1367="","",L1367-M1367)</f>
        <v/>
      </c>
      <c r="O1367" s="31" t="n"/>
      <c r="P1367" s="32">
        <f>IF(O1367="","",N1367 * O1367)</f>
        <v/>
      </c>
      <c r="Q1367" s="10">
        <f>_xlfn.XLOOKUP(C1367,pcon!C:C,pcon!L:L,"")</f>
        <v/>
      </c>
      <c r="R1367" s="98">
        <f>(Q1367 / 80) * (O1367 * 100)</f>
        <v/>
      </c>
      <c r="S1367" s="31" t="n"/>
      <c r="T1367" s="31" t="n"/>
      <c r="U1367" s="33">
        <f>IF(N1367="","",R1367 * N1367)</f>
        <v/>
      </c>
      <c r="V1367" s="4" t="n"/>
      <c r="W1367" s="33">
        <f>IF(S1367&amp;U1367="","",U1367 * S1367)</f>
        <v/>
      </c>
      <c r="X1367" s="33">
        <f>IF(W1367="","",U1367 + W1367)</f>
        <v/>
      </c>
      <c r="Y1367" s="33">
        <f>IF(T1367="","",U1367 * T1367)</f>
        <v/>
      </c>
      <c r="Z1367" s="34">
        <f>IF(U1367="","",X1367-V1367-Y1367)</f>
        <v/>
      </c>
    </row>
    <row r="1368">
      <c r="A1368" s="25" t="n">
        <v>1364</v>
      </c>
      <c r="B1368" s="26">
        <f>_xlfn.XLOOKUP(C1368,purchase!C:C,pcon!B:B,"")</f>
        <v/>
      </c>
      <c r="C1368" s="4" t="n"/>
      <c r="D1368" s="29">
        <f>_xlfn.XLOOKUP(C1368,purchase!C:C,pcon!D:D,"")</f>
        <v/>
      </c>
      <c r="E1368" s="29">
        <f>_xlfn.XLOOKUP(C1368,purchase!C:C,pcon!E:E,"")</f>
        <v/>
      </c>
      <c r="F1368" s="4" t="n"/>
      <c r="G1368" s="27" t="n"/>
      <c r="H1368" s="28" t="n"/>
      <c r="I1368" s="4" t="n"/>
      <c r="J1368" s="4" t="n"/>
      <c r="K1368" s="4" t="n"/>
      <c r="L1368" s="30">
        <f>IF(J1368="","",J1368-K1368)</f>
        <v/>
      </c>
      <c r="M1368" s="4" t="n"/>
      <c r="N1368" s="30">
        <f>IF(L1368="","",L1368-M1368)</f>
        <v/>
      </c>
      <c r="O1368" s="31" t="n"/>
      <c r="P1368" s="32">
        <f>IF(O1368="","",N1368 * O1368)</f>
        <v/>
      </c>
      <c r="Q1368" s="10">
        <f>_xlfn.XLOOKUP(C1368,pcon!C:C,pcon!L:L,"")</f>
        <v/>
      </c>
      <c r="R1368" s="98">
        <f>(Q1368 / 80) * (O1368 * 100)</f>
        <v/>
      </c>
      <c r="S1368" s="31" t="n"/>
      <c r="T1368" s="31" t="n"/>
      <c r="U1368" s="33">
        <f>IF(N1368="","",R1368 * N1368)</f>
        <v/>
      </c>
      <c r="V1368" s="4" t="n"/>
      <c r="W1368" s="33">
        <f>IF(S1368&amp;U1368="","",U1368 * S1368)</f>
        <v/>
      </c>
      <c r="X1368" s="33">
        <f>IF(W1368="","",U1368 + W1368)</f>
        <v/>
      </c>
      <c r="Y1368" s="33">
        <f>IF(T1368="","",U1368 * T1368)</f>
        <v/>
      </c>
      <c r="Z1368" s="34">
        <f>IF(U1368="","",X1368-V1368-Y1368)</f>
        <v/>
      </c>
    </row>
    <row r="1369">
      <c r="A1369" s="25" t="n">
        <v>1365</v>
      </c>
      <c r="B1369" s="26">
        <f>_xlfn.XLOOKUP(C1369,purchase!C:C,pcon!B:B,"")</f>
        <v/>
      </c>
      <c r="C1369" s="4" t="n"/>
      <c r="D1369" s="29">
        <f>_xlfn.XLOOKUP(C1369,purchase!C:C,pcon!D:D,"")</f>
        <v/>
      </c>
      <c r="E1369" s="29">
        <f>_xlfn.XLOOKUP(C1369,purchase!C:C,pcon!E:E,"")</f>
        <v/>
      </c>
      <c r="F1369" s="4" t="n"/>
      <c r="G1369" s="27" t="n"/>
      <c r="H1369" s="28" t="n"/>
      <c r="I1369" s="4" t="n"/>
      <c r="J1369" s="4" t="n"/>
      <c r="K1369" s="4" t="n"/>
      <c r="L1369" s="30">
        <f>IF(J1369="","",J1369-K1369)</f>
        <v/>
      </c>
      <c r="M1369" s="4" t="n"/>
      <c r="N1369" s="30">
        <f>IF(L1369="","",L1369-M1369)</f>
        <v/>
      </c>
      <c r="O1369" s="31" t="n"/>
      <c r="P1369" s="32">
        <f>IF(O1369="","",N1369 * O1369)</f>
        <v/>
      </c>
      <c r="Q1369" s="10">
        <f>_xlfn.XLOOKUP(C1369,pcon!C:C,pcon!L:L,"")</f>
        <v/>
      </c>
      <c r="R1369" s="98">
        <f>(Q1369 / 80) * (O1369 * 100)</f>
        <v/>
      </c>
      <c r="S1369" s="31" t="n"/>
      <c r="T1369" s="31" t="n"/>
      <c r="U1369" s="33">
        <f>IF(N1369="","",R1369 * N1369)</f>
        <v/>
      </c>
      <c r="V1369" s="4" t="n"/>
      <c r="W1369" s="33">
        <f>IF(S1369&amp;U1369="","",U1369 * S1369)</f>
        <v/>
      </c>
      <c r="X1369" s="33">
        <f>IF(W1369="","",U1369 + W1369)</f>
        <v/>
      </c>
      <c r="Y1369" s="33">
        <f>IF(T1369="","",U1369 * T1369)</f>
        <v/>
      </c>
      <c r="Z1369" s="34">
        <f>IF(U1369="","",X1369-V1369-Y1369)</f>
        <v/>
      </c>
    </row>
    <row r="1370">
      <c r="A1370" s="25" t="n">
        <v>1366</v>
      </c>
      <c r="B1370" s="26">
        <f>_xlfn.XLOOKUP(C1370,purchase!C:C,pcon!B:B,"")</f>
        <v/>
      </c>
      <c r="C1370" s="4" t="n"/>
      <c r="D1370" s="29">
        <f>_xlfn.XLOOKUP(C1370,purchase!C:C,pcon!D:D,"")</f>
        <v/>
      </c>
      <c r="E1370" s="29">
        <f>_xlfn.XLOOKUP(C1370,purchase!C:C,pcon!E:E,"")</f>
        <v/>
      </c>
      <c r="F1370" s="4" t="n"/>
      <c r="G1370" s="27" t="n"/>
      <c r="H1370" s="28" t="n"/>
      <c r="I1370" s="4" t="n"/>
      <c r="J1370" s="4" t="n"/>
      <c r="K1370" s="4" t="n"/>
      <c r="L1370" s="30">
        <f>IF(J1370="","",J1370-K1370)</f>
        <v/>
      </c>
      <c r="M1370" s="4" t="n"/>
      <c r="N1370" s="30">
        <f>IF(L1370="","",L1370-M1370)</f>
        <v/>
      </c>
      <c r="O1370" s="31" t="n"/>
      <c r="P1370" s="32">
        <f>IF(O1370="","",N1370 * O1370)</f>
        <v/>
      </c>
      <c r="Q1370" s="10">
        <f>_xlfn.XLOOKUP(C1370,pcon!C:C,pcon!L:L,"")</f>
        <v/>
      </c>
      <c r="R1370" s="98">
        <f>(Q1370 / 80) * (O1370 * 100)</f>
        <v/>
      </c>
      <c r="S1370" s="31" t="n"/>
      <c r="T1370" s="31" t="n"/>
      <c r="U1370" s="33">
        <f>IF(N1370="","",R1370 * N1370)</f>
        <v/>
      </c>
      <c r="V1370" s="4" t="n"/>
      <c r="W1370" s="33">
        <f>IF(S1370&amp;U1370="","",U1370 * S1370)</f>
        <v/>
      </c>
      <c r="X1370" s="33">
        <f>IF(W1370="","",U1370 + W1370)</f>
        <v/>
      </c>
      <c r="Y1370" s="33">
        <f>IF(T1370="","",U1370 * T1370)</f>
        <v/>
      </c>
      <c r="Z1370" s="34">
        <f>IF(U1370="","",X1370-V1370-Y1370)</f>
        <v/>
      </c>
    </row>
    <row r="1371">
      <c r="A1371" s="25" t="n">
        <v>1367</v>
      </c>
      <c r="B1371" s="26">
        <f>_xlfn.XLOOKUP(C1371,purchase!C:C,pcon!B:B,"")</f>
        <v/>
      </c>
      <c r="C1371" s="4" t="n"/>
      <c r="D1371" s="29">
        <f>_xlfn.XLOOKUP(C1371,purchase!C:C,pcon!D:D,"")</f>
        <v/>
      </c>
      <c r="E1371" s="29">
        <f>_xlfn.XLOOKUP(C1371,purchase!C:C,pcon!E:E,"")</f>
        <v/>
      </c>
      <c r="F1371" s="4" t="n"/>
      <c r="G1371" s="27" t="n"/>
      <c r="H1371" s="28" t="n"/>
      <c r="I1371" s="4" t="n"/>
      <c r="J1371" s="4" t="n"/>
      <c r="K1371" s="4" t="n"/>
      <c r="L1371" s="30">
        <f>IF(J1371="","",J1371-K1371)</f>
        <v/>
      </c>
      <c r="M1371" s="4" t="n"/>
      <c r="N1371" s="30">
        <f>IF(L1371="","",L1371-M1371)</f>
        <v/>
      </c>
      <c r="O1371" s="31" t="n"/>
      <c r="P1371" s="32">
        <f>IF(O1371="","",N1371 * O1371)</f>
        <v/>
      </c>
      <c r="Q1371" s="10">
        <f>_xlfn.XLOOKUP(C1371,pcon!C:C,pcon!L:L,"")</f>
        <v/>
      </c>
      <c r="R1371" s="98">
        <f>(Q1371 / 80) * (O1371 * 100)</f>
        <v/>
      </c>
      <c r="S1371" s="31" t="n"/>
      <c r="T1371" s="31" t="n"/>
      <c r="U1371" s="33">
        <f>IF(N1371="","",R1371 * N1371)</f>
        <v/>
      </c>
      <c r="V1371" s="4" t="n"/>
      <c r="W1371" s="33">
        <f>IF(S1371&amp;U1371="","",U1371 * S1371)</f>
        <v/>
      </c>
      <c r="X1371" s="33">
        <f>IF(W1371="","",U1371 + W1371)</f>
        <v/>
      </c>
      <c r="Y1371" s="33">
        <f>IF(T1371="","",U1371 * T1371)</f>
        <v/>
      </c>
      <c r="Z1371" s="34">
        <f>IF(U1371="","",X1371-V1371-Y1371)</f>
        <v/>
      </c>
    </row>
    <row r="1372">
      <c r="A1372" s="25" t="n">
        <v>1368</v>
      </c>
      <c r="B1372" s="26">
        <f>_xlfn.XLOOKUP(C1372,purchase!C:C,pcon!B:B,"")</f>
        <v/>
      </c>
      <c r="C1372" s="4" t="n"/>
      <c r="D1372" s="29">
        <f>_xlfn.XLOOKUP(C1372,purchase!C:C,pcon!D:D,"")</f>
        <v/>
      </c>
      <c r="E1372" s="29">
        <f>_xlfn.XLOOKUP(C1372,purchase!C:C,pcon!E:E,"")</f>
        <v/>
      </c>
      <c r="F1372" s="4" t="n"/>
      <c r="G1372" s="27" t="n"/>
      <c r="H1372" s="28" t="n"/>
      <c r="I1372" s="4" t="n"/>
      <c r="J1372" s="4" t="n"/>
      <c r="K1372" s="4" t="n"/>
      <c r="L1372" s="30">
        <f>IF(J1372="","",J1372-K1372)</f>
        <v/>
      </c>
      <c r="M1372" s="4" t="n"/>
      <c r="N1372" s="30">
        <f>IF(L1372="","",L1372-M1372)</f>
        <v/>
      </c>
      <c r="O1372" s="31" t="n"/>
      <c r="P1372" s="32">
        <f>IF(O1372="","",N1372 * O1372)</f>
        <v/>
      </c>
      <c r="Q1372" s="10">
        <f>_xlfn.XLOOKUP(C1372,pcon!C:C,pcon!L:L,"")</f>
        <v/>
      </c>
      <c r="R1372" s="98">
        <f>(Q1372 / 80) * (O1372 * 100)</f>
        <v/>
      </c>
      <c r="S1372" s="31" t="n"/>
      <c r="T1372" s="31" t="n"/>
      <c r="U1372" s="33">
        <f>IF(N1372="","",R1372 * N1372)</f>
        <v/>
      </c>
      <c r="V1372" s="4" t="n"/>
      <c r="W1372" s="33">
        <f>IF(S1372&amp;U1372="","",U1372 * S1372)</f>
        <v/>
      </c>
      <c r="X1372" s="33">
        <f>IF(W1372="","",U1372 + W1372)</f>
        <v/>
      </c>
      <c r="Y1372" s="33">
        <f>IF(T1372="","",U1372 * T1372)</f>
        <v/>
      </c>
      <c r="Z1372" s="34">
        <f>IF(U1372="","",X1372-V1372-Y1372)</f>
        <v/>
      </c>
    </row>
    <row r="1373">
      <c r="A1373" s="25" t="n">
        <v>1369</v>
      </c>
      <c r="B1373" s="26">
        <f>_xlfn.XLOOKUP(C1373,purchase!C:C,pcon!B:B,"")</f>
        <v/>
      </c>
      <c r="C1373" s="4" t="n"/>
      <c r="D1373" s="29">
        <f>_xlfn.XLOOKUP(C1373,purchase!C:C,pcon!D:D,"")</f>
        <v/>
      </c>
      <c r="E1373" s="29">
        <f>_xlfn.XLOOKUP(C1373,purchase!C:C,pcon!E:E,"")</f>
        <v/>
      </c>
      <c r="F1373" s="4" t="n"/>
      <c r="G1373" s="27" t="n"/>
      <c r="H1373" s="28" t="n"/>
      <c r="I1373" s="4" t="n"/>
      <c r="J1373" s="4" t="n"/>
      <c r="K1373" s="4" t="n"/>
      <c r="L1373" s="30">
        <f>IF(J1373="","",J1373-K1373)</f>
        <v/>
      </c>
      <c r="M1373" s="4" t="n"/>
      <c r="N1373" s="30">
        <f>IF(L1373="","",L1373-M1373)</f>
        <v/>
      </c>
      <c r="O1373" s="31" t="n"/>
      <c r="P1373" s="32">
        <f>IF(O1373="","",N1373 * O1373)</f>
        <v/>
      </c>
      <c r="Q1373" s="10">
        <f>_xlfn.XLOOKUP(C1373,pcon!C:C,pcon!L:L,"")</f>
        <v/>
      </c>
      <c r="R1373" s="98">
        <f>(Q1373 / 80) * (O1373 * 100)</f>
        <v/>
      </c>
      <c r="S1373" s="31" t="n"/>
      <c r="T1373" s="31" t="n"/>
      <c r="U1373" s="33">
        <f>IF(N1373="","",R1373 * N1373)</f>
        <v/>
      </c>
      <c r="V1373" s="4" t="n"/>
      <c r="W1373" s="33">
        <f>IF(S1373&amp;U1373="","",U1373 * S1373)</f>
        <v/>
      </c>
      <c r="X1373" s="33">
        <f>IF(W1373="","",U1373 + W1373)</f>
        <v/>
      </c>
      <c r="Y1373" s="33">
        <f>IF(T1373="","",U1373 * T1373)</f>
        <v/>
      </c>
      <c r="Z1373" s="34">
        <f>IF(U1373="","",X1373-V1373-Y1373)</f>
        <v/>
      </c>
    </row>
    <row r="1374">
      <c r="A1374" s="25" t="n">
        <v>1370</v>
      </c>
      <c r="B1374" s="26">
        <f>_xlfn.XLOOKUP(C1374,purchase!C:C,pcon!B:B,"")</f>
        <v/>
      </c>
      <c r="C1374" s="4" t="n"/>
      <c r="D1374" s="29">
        <f>_xlfn.XLOOKUP(C1374,purchase!C:C,pcon!D:D,"")</f>
        <v/>
      </c>
      <c r="E1374" s="29">
        <f>_xlfn.XLOOKUP(C1374,purchase!C:C,pcon!E:E,"")</f>
        <v/>
      </c>
      <c r="F1374" s="4" t="n"/>
      <c r="G1374" s="27" t="n"/>
      <c r="H1374" s="28" t="n"/>
      <c r="I1374" s="4" t="n"/>
      <c r="J1374" s="4" t="n"/>
      <c r="K1374" s="4" t="n"/>
      <c r="L1374" s="30">
        <f>IF(J1374="","",J1374-K1374)</f>
        <v/>
      </c>
      <c r="M1374" s="4" t="n"/>
      <c r="N1374" s="30">
        <f>IF(L1374="","",L1374-M1374)</f>
        <v/>
      </c>
      <c r="O1374" s="31" t="n"/>
      <c r="P1374" s="32">
        <f>IF(O1374="","",N1374 * O1374)</f>
        <v/>
      </c>
      <c r="Q1374" s="10">
        <f>_xlfn.XLOOKUP(C1374,pcon!C:C,pcon!L:L,"")</f>
        <v/>
      </c>
      <c r="R1374" s="98">
        <f>(Q1374 / 80) * (O1374 * 100)</f>
        <v/>
      </c>
      <c r="S1374" s="31" t="n"/>
      <c r="T1374" s="31" t="n"/>
      <c r="U1374" s="33">
        <f>IF(N1374="","",R1374 * N1374)</f>
        <v/>
      </c>
      <c r="V1374" s="4" t="n"/>
      <c r="W1374" s="33">
        <f>IF(S1374&amp;U1374="","",U1374 * S1374)</f>
        <v/>
      </c>
      <c r="X1374" s="33">
        <f>IF(W1374="","",U1374 + W1374)</f>
        <v/>
      </c>
      <c r="Y1374" s="33">
        <f>IF(T1374="","",U1374 * T1374)</f>
        <v/>
      </c>
      <c r="Z1374" s="34">
        <f>IF(U1374="","",X1374-V1374-Y1374)</f>
        <v/>
      </c>
    </row>
    <row r="1375">
      <c r="A1375" s="25" t="n">
        <v>1371</v>
      </c>
      <c r="B1375" s="26">
        <f>_xlfn.XLOOKUP(C1375,purchase!C:C,pcon!B:B,"")</f>
        <v/>
      </c>
      <c r="C1375" s="4" t="n"/>
      <c r="D1375" s="29">
        <f>_xlfn.XLOOKUP(C1375,purchase!C:C,pcon!D:D,"")</f>
        <v/>
      </c>
      <c r="E1375" s="29">
        <f>_xlfn.XLOOKUP(C1375,purchase!C:C,pcon!E:E,"")</f>
        <v/>
      </c>
      <c r="F1375" s="4" t="n"/>
      <c r="G1375" s="27" t="n"/>
      <c r="H1375" s="28" t="n"/>
      <c r="I1375" s="4" t="n"/>
      <c r="J1375" s="4" t="n"/>
      <c r="K1375" s="4" t="n"/>
      <c r="L1375" s="30">
        <f>IF(J1375="","",J1375-K1375)</f>
        <v/>
      </c>
      <c r="M1375" s="4" t="n"/>
      <c r="N1375" s="30">
        <f>IF(L1375="","",L1375-M1375)</f>
        <v/>
      </c>
      <c r="O1375" s="31" t="n"/>
      <c r="P1375" s="32">
        <f>IF(O1375="","",N1375 * O1375)</f>
        <v/>
      </c>
      <c r="Q1375" s="10">
        <f>_xlfn.XLOOKUP(C1375,pcon!C:C,pcon!L:L,"")</f>
        <v/>
      </c>
      <c r="R1375" s="98">
        <f>(Q1375 / 80) * (O1375 * 100)</f>
        <v/>
      </c>
      <c r="S1375" s="31" t="n"/>
      <c r="T1375" s="31" t="n"/>
      <c r="U1375" s="33">
        <f>IF(N1375="","",R1375 * N1375)</f>
        <v/>
      </c>
      <c r="V1375" s="4" t="n"/>
      <c r="W1375" s="33">
        <f>IF(S1375&amp;U1375="","",U1375 * S1375)</f>
        <v/>
      </c>
      <c r="X1375" s="33">
        <f>IF(W1375="","",U1375 + W1375)</f>
        <v/>
      </c>
      <c r="Y1375" s="33">
        <f>IF(T1375="","",U1375 * T1375)</f>
        <v/>
      </c>
      <c r="Z1375" s="34">
        <f>IF(U1375="","",X1375-V1375-Y1375)</f>
        <v/>
      </c>
    </row>
    <row r="1376">
      <c r="A1376" s="25" t="n">
        <v>1372</v>
      </c>
      <c r="B1376" s="26">
        <f>_xlfn.XLOOKUP(C1376,purchase!C:C,pcon!B:B,"")</f>
        <v/>
      </c>
      <c r="C1376" s="4" t="n"/>
      <c r="D1376" s="29">
        <f>_xlfn.XLOOKUP(C1376,purchase!C:C,pcon!D:D,"")</f>
        <v/>
      </c>
      <c r="E1376" s="29">
        <f>_xlfn.XLOOKUP(C1376,purchase!C:C,pcon!E:E,"")</f>
        <v/>
      </c>
      <c r="F1376" s="4" t="n"/>
      <c r="G1376" s="27" t="n"/>
      <c r="H1376" s="28" t="n"/>
      <c r="I1376" s="4" t="n"/>
      <c r="J1376" s="4" t="n"/>
      <c r="K1376" s="4" t="n"/>
      <c r="L1376" s="30">
        <f>IF(J1376="","",J1376-K1376)</f>
        <v/>
      </c>
      <c r="M1376" s="4" t="n"/>
      <c r="N1376" s="30">
        <f>IF(L1376="","",L1376-M1376)</f>
        <v/>
      </c>
      <c r="O1376" s="31" t="n"/>
      <c r="P1376" s="32">
        <f>IF(O1376="","",N1376 * O1376)</f>
        <v/>
      </c>
      <c r="Q1376" s="10">
        <f>_xlfn.XLOOKUP(C1376,pcon!C:C,pcon!L:L,"")</f>
        <v/>
      </c>
      <c r="R1376" s="98">
        <f>(Q1376 / 80) * (O1376 * 100)</f>
        <v/>
      </c>
      <c r="S1376" s="31" t="n"/>
      <c r="T1376" s="31" t="n"/>
      <c r="U1376" s="33">
        <f>IF(N1376="","",R1376 * N1376)</f>
        <v/>
      </c>
      <c r="V1376" s="4" t="n"/>
      <c r="W1376" s="33">
        <f>IF(S1376&amp;U1376="","",U1376 * S1376)</f>
        <v/>
      </c>
      <c r="X1376" s="33">
        <f>IF(W1376="","",U1376 + W1376)</f>
        <v/>
      </c>
      <c r="Y1376" s="33">
        <f>IF(T1376="","",U1376 * T1376)</f>
        <v/>
      </c>
      <c r="Z1376" s="34">
        <f>IF(U1376="","",X1376-V1376-Y1376)</f>
        <v/>
      </c>
    </row>
    <row r="1377">
      <c r="A1377" s="25" t="n">
        <v>1373</v>
      </c>
      <c r="B1377" s="26">
        <f>_xlfn.XLOOKUP(C1377,purchase!C:C,pcon!B:B,"")</f>
        <v/>
      </c>
      <c r="C1377" s="4" t="n"/>
      <c r="D1377" s="29">
        <f>_xlfn.XLOOKUP(C1377,purchase!C:C,pcon!D:D,"")</f>
        <v/>
      </c>
      <c r="E1377" s="29">
        <f>_xlfn.XLOOKUP(C1377,purchase!C:C,pcon!E:E,"")</f>
        <v/>
      </c>
      <c r="F1377" s="4" t="n"/>
      <c r="G1377" s="27" t="n"/>
      <c r="H1377" s="28" t="n"/>
      <c r="I1377" s="4" t="n"/>
      <c r="J1377" s="4" t="n"/>
      <c r="K1377" s="4" t="n"/>
      <c r="L1377" s="30">
        <f>IF(J1377="","",J1377-K1377)</f>
        <v/>
      </c>
      <c r="M1377" s="4" t="n"/>
      <c r="N1377" s="30">
        <f>IF(L1377="","",L1377-M1377)</f>
        <v/>
      </c>
      <c r="O1377" s="31" t="n"/>
      <c r="P1377" s="32">
        <f>IF(O1377="","",N1377 * O1377)</f>
        <v/>
      </c>
      <c r="Q1377" s="10">
        <f>_xlfn.XLOOKUP(C1377,pcon!C:C,pcon!L:L,"")</f>
        <v/>
      </c>
      <c r="R1377" s="98">
        <f>(Q1377 / 80) * (O1377 * 100)</f>
        <v/>
      </c>
      <c r="S1377" s="31" t="n"/>
      <c r="T1377" s="31" t="n"/>
      <c r="U1377" s="33">
        <f>IF(N1377="","",R1377 * N1377)</f>
        <v/>
      </c>
      <c r="V1377" s="4" t="n"/>
      <c r="W1377" s="33">
        <f>IF(S1377&amp;U1377="","",U1377 * S1377)</f>
        <v/>
      </c>
      <c r="X1377" s="33">
        <f>IF(W1377="","",U1377 + W1377)</f>
        <v/>
      </c>
      <c r="Y1377" s="33">
        <f>IF(T1377="","",U1377 * T1377)</f>
        <v/>
      </c>
      <c r="Z1377" s="34">
        <f>IF(U1377="","",X1377-V1377-Y1377)</f>
        <v/>
      </c>
    </row>
    <row r="1378">
      <c r="A1378" s="25" t="n">
        <v>1374</v>
      </c>
      <c r="B1378" s="26">
        <f>_xlfn.XLOOKUP(C1378,purchase!C:C,pcon!B:B,"")</f>
        <v/>
      </c>
      <c r="C1378" s="4" t="n"/>
      <c r="D1378" s="29">
        <f>_xlfn.XLOOKUP(C1378,purchase!C:C,pcon!D:D,"")</f>
        <v/>
      </c>
      <c r="E1378" s="29">
        <f>_xlfn.XLOOKUP(C1378,purchase!C:C,pcon!E:E,"")</f>
        <v/>
      </c>
      <c r="F1378" s="4" t="n"/>
      <c r="G1378" s="27" t="n"/>
      <c r="H1378" s="28" t="n"/>
      <c r="I1378" s="4" t="n"/>
      <c r="J1378" s="4" t="n"/>
      <c r="K1378" s="4" t="n"/>
      <c r="L1378" s="30">
        <f>IF(J1378="","",J1378-K1378)</f>
        <v/>
      </c>
      <c r="M1378" s="4" t="n"/>
      <c r="N1378" s="30">
        <f>IF(L1378="","",L1378-M1378)</f>
        <v/>
      </c>
      <c r="O1378" s="31" t="n"/>
      <c r="P1378" s="32">
        <f>IF(O1378="","",N1378 * O1378)</f>
        <v/>
      </c>
      <c r="Q1378" s="10">
        <f>_xlfn.XLOOKUP(C1378,pcon!C:C,pcon!L:L,"")</f>
        <v/>
      </c>
      <c r="R1378" s="98">
        <f>(Q1378 / 80) * (O1378 * 100)</f>
        <v/>
      </c>
      <c r="S1378" s="31" t="n"/>
      <c r="T1378" s="31" t="n"/>
      <c r="U1378" s="33">
        <f>IF(N1378="","",R1378 * N1378)</f>
        <v/>
      </c>
      <c r="V1378" s="4" t="n"/>
      <c r="W1378" s="33">
        <f>IF(S1378&amp;U1378="","",U1378 * S1378)</f>
        <v/>
      </c>
      <c r="X1378" s="33">
        <f>IF(W1378="","",U1378 + W1378)</f>
        <v/>
      </c>
      <c r="Y1378" s="33">
        <f>IF(T1378="","",U1378 * T1378)</f>
        <v/>
      </c>
      <c r="Z1378" s="34">
        <f>IF(U1378="","",X1378-V1378-Y1378)</f>
        <v/>
      </c>
    </row>
    <row r="1379">
      <c r="A1379" s="25" t="n">
        <v>1375</v>
      </c>
      <c r="B1379" s="26">
        <f>_xlfn.XLOOKUP(C1379,purchase!C:C,pcon!B:B,"")</f>
        <v/>
      </c>
      <c r="C1379" s="4" t="n"/>
      <c r="D1379" s="29">
        <f>_xlfn.XLOOKUP(C1379,purchase!C:C,pcon!D:D,"")</f>
        <v/>
      </c>
      <c r="E1379" s="29">
        <f>_xlfn.XLOOKUP(C1379,purchase!C:C,pcon!E:E,"")</f>
        <v/>
      </c>
      <c r="F1379" s="4" t="n"/>
      <c r="G1379" s="27" t="n"/>
      <c r="H1379" s="28" t="n"/>
      <c r="I1379" s="4" t="n"/>
      <c r="J1379" s="4" t="n"/>
      <c r="K1379" s="4" t="n"/>
      <c r="L1379" s="30">
        <f>IF(J1379="","",J1379-K1379)</f>
        <v/>
      </c>
      <c r="M1379" s="4" t="n"/>
      <c r="N1379" s="30">
        <f>IF(L1379="","",L1379-M1379)</f>
        <v/>
      </c>
      <c r="O1379" s="31" t="n"/>
      <c r="P1379" s="32">
        <f>IF(O1379="","",N1379 * O1379)</f>
        <v/>
      </c>
      <c r="Q1379" s="10">
        <f>_xlfn.XLOOKUP(C1379,pcon!C:C,pcon!L:L,"")</f>
        <v/>
      </c>
      <c r="R1379" s="98">
        <f>(Q1379 / 80) * (O1379 * 100)</f>
        <v/>
      </c>
      <c r="S1379" s="31" t="n"/>
      <c r="T1379" s="31" t="n"/>
      <c r="U1379" s="33">
        <f>IF(N1379="","",R1379 * N1379)</f>
        <v/>
      </c>
      <c r="V1379" s="4" t="n"/>
      <c r="W1379" s="33">
        <f>IF(S1379&amp;U1379="","",U1379 * S1379)</f>
        <v/>
      </c>
      <c r="X1379" s="33">
        <f>IF(W1379="","",U1379 + W1379)</f>
        <v/>
      </c>
      <c r="Y1379" s="33">
        <f>IF(T1379="","",U1379 * T1379)</f>
        <v/>
      </c>
      <c r="Z1379" s="34">
        <f>IF(U1379="","",X1379-V1379-Y1379)</f>
        <v/>
      </c>
    </row>
    <row r="1380">
      <c r="A1380" s="25" t="n">
        <v>1376</v>
      </c>
      <c r="B1380" s="26">
        <f>_xlfn.XLOOKUP(C1380,purchase!C:C,pcon!B:B,"")</f>
        <v/>
      </c>
      <c r="C1380" s="4" t="n"/>
      <c r="D1380" s="29">
        <f>_xlfn.XLOOKUP(C1380,purchase!C:C,pcon!D:D,"")</f>
        <v/>
      </c>
      <c r="E1380" s="29">
        <f>_xlfn.XLOOKUP(C1380,purchase!C:C,pcon!E:E,"")</f>
        <v/>
      </c>
      <c r="F1380" s="4" t="n"/>
      <c r="G1380" s="27" t="n"/>
      <c r="H1380" s="28" t="n"/>
      <c r="I1380" s="4" t="n"/>
      <c r="J1380" s="4" t="n"/>
      <c r="K1380" s="4" t="n"/>
      <c r="L1380" s="30">
        <f>IF(J1380="","",J1380-K1380)</f>
        <v/>
      </c>
      <c r="M1380" s="4" t="n"/>
      <c r="N1380" s="30">
        <f>IF(L1380="","",L1380-M1380)</f>
        <v/>
      </c>
      <c r="O1380" s="31" t="n"/>
      <c r="P1380" s="32">
        <f>IF(O1380="","",N1380 * O1380)</f>
        <v/>
      </c>
      <c r="Q1380" s="10">
        <f>_xlfn.XLOOKUP(C1380,pcon!C:C,pcon!L:L,"")</f>
        <v/>
      </c>
      <c r="R1380" s="98">
        <f>(Q1380 / 80) * (O1380 * 100)</f>
        <v/>
      </c>
      <c r="S1380" s="31" t="n"/>
      <c r="T1380" s="31" t="n"/>
      <c r="U1380" s="33">
        <f>IF(N1380="","",R1380 * N1380)</f>
        <v/>
      </c>
      <c r="V1380" s="4" t="n"/>
      <c r="W1380" s="33">
        <f>IF(S1380&amp;U1380="","",U1380 * S1380)</f>
        <v/>
      </c>
      <c r="X1380" s="33">
        <f>IF(W1380="","",U1380 + W1380)</f>
        <v/>
      </c>
      <c r="Y1380" s="33">
        <f>IF(T1380="","",U1380 * T1380)</f>
        <v/>
      </c>
      <c r="Z1380" s="34">
        <f>IF(U1380="","",X1380-V1380-Y1380)</f>
        <v/>
      </c>
    </row>
    <row r="1381">
      <c r="A1381" s="25" t="n">
        <v>1377</v>
      </c>
      <c r="B1381" s="26">
        <f>_xlfn.XLOOKUP(C1381,purchase!C:C,pcon!B:B,"")</f>
        <v/>
      </c>
      <c r="C1381" s="4" t="n"/>
      <c r="D1381" s="29">
        <f>_xlfn.XLOOKUP(C1381,purchase!C:C,pcon!D:D,"")</f>
        <v/>
      </c>
      <c r="E1381" s="29">
        <f>_xlfn.XLOOKUP(C1381,purchase!C:C,pcon!E:E,"")</f>
        <v/>
      </c>
      <c r="F1381" s="4" t="n"/>
      <c r="G1381" s="27" t="n"/>
      <c r="H1381" s="28" t="n"/>
      <c r="I1381" s="4" t="n"/>
      <c r="J1381" s="4" t="n"/>
      <c r="K1381" s="4" t="n"/>
      <c r="L1381" s="30">
        <f>IF(J1381="","",J1381-K1381)</f>
        <v/>
      </c>
      <c r="M1381" s="4" t="n"/>
      <c r="N1381" s="30">
        <f>IF(L1381="","",L1381-M1381)</f>
        <v/>
      </c>
      <c r="O1381" s="31" t="n"/>
      <c r="P1381" s="32">
        <f>IF(O1381="","",N1381 * O1381)</f>
        <v/>
      </c>
      <c r="Q1381" s="10">
        <f>_xlfn.XLOOKUP(C1381,pcon!C:C,pcon!L:L,"")</f>
        <v/>
      </c>
      <c r="R1381" s="98">
        <f>(Q1381 / 80) * (O1381 * 100)</f>
        <v/>
      </c>
      <c r="S1381" s="31" t="n"/>
      <c r="T1381" s="31" t="n"/>
      <c r="U1381" s="33">
        <f>IF(N1381="","",R1381 * N1381)</f>
        <v/>
      </c>
      <c r="V1381" s="4" t="n"/>
      <c r="W1381" s="33">
        <f>IF(S1381&amp;U1381="","",U1381 * S1381)</f>
        <v/>
      </c>
      <c r="X1381" s="33">
        <f>IF(W1381="","",U1381 + W1381)</f>
        <v/>
      </c>
      <c r="Y1381" s="33">
        <f>IF(T1381="","",U1381 * T1381)</f>
        <v/>
      </c>
      <c r="Z1381" s="34">
        <f>IF(U1381="","",X1381-V1381-Y1381)</f>
        <v/>
      </c>
    </row>
    <row r="1382">
      <c r="A1382" s="25" t="n">
        <v>1378</v>
      </c>
      <c r="B1382" s="26">
        <f>_xlfn.XLOOKUP(C1382,purchase!C:C,pcon!B:B,"")</f>
        <v/>
      </c>
      <c r="C1382" s="4" t="n"/>
      <c r="D1382" s="29">
        <f>_xlfn.XLOOKUP(C1382,purchase!C:C,pcon!D:D,"")</f>
        <v/>
      </c>
      <c r="E1382" s="29">
        <f>_xlfn.XLOOKUP(C1382,purchase!C:C,pcon!E:E,"")</f>
        <v/>
      </c>
      <c r="F1382" s="4" t="n"/>
      <c r="G1382" s="27" t="n"/>
      <c r="H1382" s="28" t="n"/>
      <c r="I1382" s="4" t="n"/>
      <c r="J1382" s="4" t="n"/>
      <c r="K1382" s="4" t="n"/>
      <c r="L1382" s="30">
        <f>IF(J1382="","",J1382-K1382)</f>
        <v/>
      </c>
      <c r="M1382" s="4" t="n"/>
      <c r="N1382" s="30">
        <f>IF(L1382="","",L1382-M1382)</f>
        <v/>
      </c>
      <c r="O1382" s="31" t="n"/>
      <c r="P1382" s="32">
        <f>IF(O1382="","",N1382 * O1382)</f>
        <v/>
      </c>
      <c r="Q1382" s="10">
        <f>_xlfn.XLOOKUP(C1382,pcon!C:C,pcon!L:L,"")</f>
        <v/>
      </c>
      <c r="R1382" s="98">
        <f>(Q1382 / 80) * (O1382 * 100)</f>
        <v/>
      </c>
      <c r="S1382" s="31" t="n"/>
      <c r="T1382" s="31" t="n"/>
      <c r="U1382" s="33">
        <f>IF(N1382="","",R1382 * N1382)</f>
        <v/>
      </c>
      <c r="V1382" s="4" t="n"/>
      <c r="W1382" s="33">
        <f>IF(S1382&amp;U1382="","",U1382 * S1382)</f>
        <v/>
      </c>
      <c r="X1382" s="33">
        <f>IF(W1382="","",U1382 + W1382)</f>
        <v/>
      </c>
      <c r="Y1382" s="33">
        <f>IF(T1382="","",U1382 * T1382)</f>
        <v/>
      </c>
      <c r="Z1382" s="34">
        <f>IF(U1382="","",X1382-V1382-Y1382)</f>
        <v/>
      </c>
    </row>
    <row r="1383">
      <c r="A1383" s="25" t="n">
        <v>1379</v>
      </c>
      <c r="B1383" s="26">
        <f>_xlfn.XLOOKUP(C1383,purchase!C:C,pcon!B:B,"")</f>
        <v/>
      </c>
      <c r="C1383" s="4" t="n"/>
      <c r="D1383" s="29">
        <f>_xlfn.XLOOKUP(C1383,purchase!C:C,pcon!D:D,"")</f>
        <v/>
      </c>
      <c r="E1383" s="29">
        <f>_xlfn.XLOOKUP(C1383,purchase!C:C,pcon!E:E,"")</f>
        <v/>
      </c>
      <c r="F1383" s="4" t="n"/>
      <c r="G1383" s="27" t="n"/>
      <c r="H1383" s="28" t="n"/>
      <c r="I1383" s="4" t="n"/>
      <c r="J1383" s="4" t="n"/>
      <c r="K1383" s="4" t="n"/>
      <c r="L1383" s="30">
        <f>IF(J1383="","",J1383-K1383)</f>
        <v/>
      </c>
      <c r="M1383" s="4" t="n"/>
      <c r="N1383" s="30">
        <f>IF(L1383="","",L1383-M1383)</f>
        <v/>
      </c>
      <c r="O1383" s="31" t="n"/>
      <c r="P1383" s="32">
        <f>IF(O1383="","",N1383 * O1383)</f>
        <v/>
      </c>
      <c r="Q1383" s="10">
        <f>_xlfn.XLOOKUP(C1383,pcon!C:C,pcon!L:L,"")</f>
        <v/>
      </c>
      <c r="R1383" s="98">
        <f>(Q1383 / 80) * (O1383 * 100)</f>
        <v/>
      </c>
      <c r="S1383" s="31" t="n"/>
      <c r="T1383" s="31" t="n"/>
      <c r="U1383" s="33">
        <f>IF(N1383="","",R1383 * N1383)</f>
        <v/>
      </c>
      <c r="V1383" s="4" t="n"/>
      <c r="W1383" s="33">
        <f>IF(S1383&amp;U1383="","",U1383 * S1383)</f>
        <v/>
      </c>
      <c r="X1383" s="33">
        <f>IF(W1383="","",U1383 + W1383)</f>
        <v/>
      </c>
      <c r="Y1383" s="33">
        <f>IF(T1383="","",U1383 * T1383)</f>
        <v/>
      </c>
      <c r="Z1383" s="34">
        <f>IF(U1383="","",X1383-V1383-Y1383)</f>
        <v/>
      </c>
    </row>
    <row r="1384">
      <c r="A1384" s="25" t="n">
        <v>1380</v>
      </c>
      <c r="B1384" s="26">
        <f>_xlfn.XLOOKUP(C1384,purchase!C:C,pcon!B:B,"")</f>
        <v/>
      </c>
      <c r="C1384" s="4" t="n"/>
      <c r="D1384" s="29">
        <f>_xlfn.XLOOKUP(C1384,purchase!C:C,pcon!D:D,"")</f>
        <v/>
      </c>
      <c r="E1384" s="29">
        <f>_xlfn.XLOOKUP(C1384,purchase!C:C,pcon!E:E,"")</f>
        <v/>
      </c>
      <c r="F1384" s="4" t="n"/>
      <c r="G1384" s="27" t="n"/>
      <c r="H1384" s="28" t="n"/>
      <c r="I1384" s="4" t="n"/>
      <c r="J1384" s="4" t="n"/>
      <c r="K1384" s="4" t="n"/>
      <c r="L1384" s="30">
        <f>IF(J1384="","",J1384-K1384)</f>
        <v/>
      </c>
      <c r="M1384" s="4" t="n"/>
      <c r="N1384" s="30">
        <f>IF(L1384="","",L1384-M1384)</f>
        <v/>
      </c>
      <c r="O1384" s="31" t="n"/>
      <c r="P1384" s="32">
        <f>IF(O1384="","",N1384 * O1384)</f>
        <v/>
      </c>
      <c r="Q1384" s="10">
        <f>_xlfn.XLOOKUP(C1384,pcon!C:C,pcon!L:L,"")</f>
        <v/>
      </c>
      <c r="R1384" s="98">
        <f>(Q1384 / 80) * (O1384 * 100)</f>
        <v/>
      </c>
      <c r="S1384" s="31" t="n"/>
      <c r="T1384" s="31" t="n"/>
      <c r="U1384" s="33">
        <f>IF(N1384="","",R1384 * N1384)</f>
        <v/>
      </c>
      <c r="V1384" s="4" t="n"/>
      <c r="W1384" s="33">
        <f>IF(S1384&amp;U1384="","",U1384 * S1384)</f>
        <v/>
      </c>
      <c r="X1384" s="33">
        <f>IF(W1384="","",U1384 + W1384)</f>
        <v/>
      </c>
      <c r="Y1384" s="33">
        <f>IF(T1384="","",U1384 * T1384)</f>
        <v/>
      </c>
      <c r="Z1384" s="34">
        <f>IF(U1384="","",X1384-V1384-Y1384)</f>
        <v/>
      </c>
    </row>
    <row r="1385">
      <c r="A1385" s="25" t="n">
        <v>1381</v>
      </c>
      <c r="B1385" s="26">
        <f>_xlfn.XLOOKUP(C1385,purchase!C:C,pcon!B:B,"")</f>
        <v/>
      </c>
      <c r="C1385" s="4" t="n"/>
      <c r="D1385" s="29">
        <f>_xlfn.XLOOKUP(C1385,purchase!C:C,pcon!D:D,"")</f>
        <v/>
      </c>
      <c r="E1385" s="29">
        <f>_xlfn.XLOOKUP(C1385,purchase!C:C,pcon!E:E,"")</f>
        <v/>
      </c>
      <c r="F1385" s="4" t="n"/>
      <c r="G1385" s="27" t="n"/>
      <c r="H1385" s="28" t="n"/>
      <c r="I1385" s="4" t="n"/>
      <c r="J1385" s="4" t="n"/>
      <c r="K1385" s="4" t="n"/>
      <c r="L1385" s="30">
        <f>IF(J1385="","",J1385-K1385)</f>
        <v/>
      </c>
      <c r="M1385" s="4" t="n"/>
      <c r="N1385" s="30">
        <f>IF(L1385="","",L1385-M1385)</f>
        <v/>
      </c>
      <c r="O1385" s="31" t="n"/>
      <c r="P1385" s="32">
        <f>IF(O1385="","",N1385 * O1385)</f>
        <v/>
      </c>
      <c r="Q1385" s="10">
        <f>_xlfn.XLOOKUP(C1385,pcon!C:C,pcon!L:L,"")</f>
        <v/>
      </c>
      <c r="R1385" s="98">
        <f>(Q1385 / 80) * (O1385 * 100)</f>
        <v/>
      </c>
      <c r="S1385" s="31" t="n"/>
      <c r="T1385" s="31" t="n"/>
      <c r="U1385" s="33">
        <f>IF(N1385="","",R1385 * N1385)</f>
        <v/>
      </c>
      <c r="V1385" s="4" t="n"/>
      <c r="W1385" s="33">
        <f>IF(S1385&amp;U1385="","",U1385 * S1385)</f>
        <v/>
      </c>
      <c r="X1385" s="33">
        <f>IF(W1385="","",U1385 + W1385)</f>
        <v/>
      </c>
      <c r="Y1385" s="33">
        <f>IF(T1385="","",U1385 * T1385)</f>
        <v/>
      </c>
      <c r="Z1385" s="34">
        <f>IF(U1385="","",X1385-V1385-Y1385)</f>
        <v/>
      </c>
    </row>
    <row r="1386">
      <c r="A1386" s="25" t="n">
        <v>1382</v>
      </c>
      <c r="B1386" s="26">
        <f>_xlfn.XLOOKUP(C1386,purchase!C:C,pcon!B:B,"")</f>
        <v/>
      </c>
      <c r="C1386" s="4" t="n"/>
      <c r="D1386" s="29">
        <f>_xlfn.XLOOKUP(C1386,purchase!C:C,pcon!D:D,"")</f>
        <v/>
      </c>
      <c r="E1386" s="29">
        <f>_xlfn.XLOOKUP(C1386,purchase!C:C,pcon!E:E,"")</f>
        <v/>
      </c>
      <c r="F1386" s="4" t="n"/>
      <c r="G1386" s="27" t="n"/>
      <c r="H1386" s="28" t="n"/>
      <c r="I1386" s="4" t="n"/>
      <c r="J1386" s="4" t="n"/>
      <c r="K1386" s="4" t="n"/>
      <c r="L1386" s="30">
        <f>IF(J1386="","",J1386-K1386)</f>
        <v/>
      </c>
      <c r="M1386" s="4" t="n"/>
      <c r="N1386" s="30">
        <f>IF(L1386="","",L1386-M1386)</f>
        <v/>
      </c>
      <c r="O1386" s="31" t="n"/>
      <c r="P1386" s="32">
        <f>IF(O1386="","",N1386 * O1386)</f>
        <v/>
      </c>
      <c r="Q1386" s="10">
        <f>_xlfn.XLOOKUP(C1386,pcon!C:C,pcon!L:L,"")</f>
        <v/>
      </c>
      <c r="R1386" s="98">
        <f>(Q1386 / 80) * (O1386 * 100)</f>
        <v/>
      </c>
      <c r="S1386" s="31" t="n"/>
      <c r="T1386" s="31" t="n"/>
      <c r="U1386" s="33">
        <f>IF(N1386="","",R1386 * N1386)</f>
        <v/>
      </c>
      <c r="V1386" s="4" t="n"/>
      <c r="W1386" s="33">
        <f>IF(S1386&amp;U1386="","",U1386 * S1386)</f>
        <v/>
      </c>
      <c r="X1386" s="33">
        <f>IF(W1386="","",U1386 + W1386)</f>
        <v/>
      </c>
      <c r="Y1386" s="33">
        <f>IF(T1386="","",U1386 * T1386)</f>
        <v/>
      </c>
      <c r="Z1386" s="34">
        <f>IF(U1386="","",X1386-V1386-Y1386)</f>
        <v/>
      </c>
    </row>
    <row r="1387">
      <c r="A1387" s="25" t="n">
        <v>1383</v>
      </c>
      <c r="B1387" s="26">
        <f>_xlfn.XLOOKUP(C1387,purchase!C:C,pcon!B:B,"")</f>
        <v/>
      </c>
      <c r="C1387" s="4" t="n"/>
      <c r="D1387" s="29">
        <f>_xlfn.XLOOKUP(C1387,purchase!C:C,pcon!D:D,"")</f>
        <v/>
      </c>
      <c r="E1387" s="29">
        <f>_xlfn.XLOOKUP(C1387,purchase!C:C,pcon!E:E,"")</f>
        <v/>
      </c>
      <c r="F1387" s="4" t="n"/>
      <c r="G1387" s="27" t="n"/>
      <c r="H1387" s="28" t="n"/>
      <c r="I1387" s="4" t="n"/>
      <c r="J1387" s="4" t="n"/>
      <c r="K1387" s="4" t="n"/>
      <c r="L1387" s="30">
        <f>IF(J1387="","",J1387-K1387)</f>
        <v/>
      </c>
      <c r="M1387" s="4" t="n"/>
      <c r="N1387" s="30">
        <f>IF(L1387="","",L1387-M1387)</f>
        <v/>
      </c>
      <c r="O1387" s="31" t="n"/>
      <c r="P1387" s="32">
        <f>IF(O1387="","",N1387 * O1387)</f>
        <v/>
      </c>
      <c r="Q1387" s="10">
        <f>_xlfn.XLOOKUP(C1387,pcon!C:C,pcon!L:L,"")</f>
        <v/>
      </c>
      <c r="R1387" s="98">
        <f>(Q1387 / 80) * (O1387 * 100)</f>
        <v/>
      </c>
      <c r="S1387" s="31" t="n"/>
      <c r="T1387" s="31" t="n"/>
      <c r="U1387" s="33">
        <f>IF(N1387="","",R1387 * N1387)</f>
        <v/>
      </c>
      <c r="V1387" s="4" t="n"/>
      <c r="W1387" s="33">
        <f>IF(S1387&amp;U1387="","",U1387 * S1387)</f>
        <v/>
      </c>
      <c r="X1387" s="33">
        <f>IF(W1387="","",U1387 + W1387)</f>
        <v/>
      </c>
      <c r="Y1387" s="33">
        <f>IF(T1387="","",U1387 * T1387)</f>
        <v/>
      </c>
      <c r="Z1387" s="34">
        <f>IF(U1387="","",X1387-V1387-Y1387)</f>
        <v/>
      </c>
    </row>
    <row r="1388">
      <c r="A1388" s="25" t="n">
        <v>1384</v>
      </c>
      <c r="B1388" s="26">
        <f>_xlfn.XLOOKUP(C1388,purchase!C:C,pcon!B:B,"")</f>
        <v/>
      </c>
      <c r="C1388" s="4" t="n"/>
      <c r="D1388" s="29">
        <f>_xlfn.XLOOKUP(C1388,purchase!C:C,pcon!D:D,"")</f>
        <v/>
      </c>
      <c r="E1388" s="29">
        <f>_xlfn.XLOOKUP(C1388,purchase!C:C,pcon!E:E,"")</f>
        <v/>
      </c>
      <c r="F1388" s="4" t="n"/>
      <c r="G1388" s="27" t="n"/>
      <c r="H1388" s="28" t="n"/>
      <c r="I1388" s="4" t="n"/>
      <c r="J1388" s="4" t="n"/>
      <c r="K1388" s="4" t="n"/>
      <c r="L1388" s="30">
        <f>IF(J1388="","",J1388-K1388)</f>
        <v/>
      </c>
      <c r="M1388" s="4" t="n"/>
      <c r="N1388" s="30">
        <f>IF(L1388="","",L1388-M1388)</f>
        <v/>
      </c>
      <c r="O1388" s="31" t="n"/>
      <c r="P1388" s="32">
        <f>IF(O1388="","",N1388 * O1388)</f>
        <v/>
      </c>
      <c r="Q1388" s="10">
        <f>_xlfn.XLOOKUP(C1388,pcon!C:C,pcon!L:L,"")</f>
        <v/>
      </c>
      <c r="R1388" s="98">
        <f>(Q1388 / 80) * (O1388 * 100)</f>
        <v/>
      </c>
      <c r="S1388" s="31" t="n"/>
      <c r="T1388" s="31" t="n"/>
      <c r="U1388" s="33">
        <f>IF(N1388="","",R1388 * N1388)</f>
        <v/>
      </c>
      <c r="V1388" s="4" t="n"/>
      <c r="W1388" s="33">
        <f>IF(S1388&amp;U1388="","",U1388 * S1388)</f>
        <v/>
      </c>
      <c r="X1388" s="33">
        <f>IF(W1388="","",U1388 + W1388)</f>
        <v/>
      </c>
      <c r="Y1388" s="33">
        <f>IF(T1388="","",U1388 * T1388)</f>
        <v/>
      </c>
      <c r="Z1388" s="34">
        <f>IF(U1388="","",X1388-V1388-Y1388)</f>
        <v/>
      </c>
    </row>
    <row r="1389">
      <c r="A1389" s="25" t="n">
        <v>1385</v>
      </c>
      <c r="B1389" s="26">
        <f>_xlfn.XLOOKUP(C1389,purchase!C:C,pcon!B:B,"")</f>
        <v/>
      </c>
      <c r="C1389" s="4" t="n"/>
      <c r="D1389" s="29">
        <f>_xlfn.XLOOKUP(C1389,purchase!C:C,pcon!D:D,"")</f>
        <v/>
      </c>
      <c r="E1389" s="29">
        <f>_xlfn.XLOOKUP(C1389,purchase!C:C,pcon!E:E,"")</f>
        <v/>
      </c>
      <c r="F1389" s="4" t="n"/>
      <c r="G1389" s="27" t="n"/>
      <c r="H1389" s="28" t="n"/>
      <c r="I1389" s="4" t="n"/>
      <c r="J1389" s="4" t="n"/>
      <c r="K1389" s="4" t="n"/>
      <c r="L1389" s="30">
        <f>IF(J1389="","",J1389-K1389)</f>
        <v/>
      </c>
      <c r="M1389" s="4" t="n"/>
      <c r="N1389" s="30">
        <f>IF(L1389="","",L1389-M1389)</f>
        <v/>
      </c>
      <c r="O1389" s="31" t="n"/>
      <c r="P1389" s="32">
        <f>IF(O1389="","",N1389 * O1389)</f>
        <v/>
      </c>
      <c r="Q1389" s="10">
        <f>_xlfn.XLOOKUP(C1389,pcon!C:C,pcon!L:L,"")</f>
        <v/>
      </c>
      <c r="R1389" s="98">
        <f>(Q1389 / 80) * (O1389 * 100)</f>
        <v/>
      </c>
      <c r="S1389" s="31" t="n"/>
      <c r="T1389" s="31" t="n"/>
      <c r="U1389" s="33">
        <f>IF(N1389="","",R1389 * N1389)</f>
        <v/>
      </c>
      <c r="V1389" s="4" t="n"/>
      <c r="W1389" s="33">
        <f>IF(S1389&amp;U1389="","",U1389 * S1389)</f>
        <v/>
      </c>
      <c r="X1389" s="33">
        <f>IF(W1389="","",U1389 + W1389)</f>
        <v/>
      </c>
      <c r="Y1389" s="33">
        <f>IF(T1389="","",U1389 * T1389)</f>
        <v/>
      </c>
      <c r="Z1389" s="34">
        <f>IF(U1389="","",X1389-V1389-Y1389)</f>
        <v/>
      </c>
    </row>
    <row r="1390">
      <c r="A1390" s="25" t="n">
        <v>1386</v>
      </c>
      <c r="B1390" s="26">
        <f>_xlfn.XLOOKUP(C1390,purchase!C:C,pcon!B:B,"")</f>
        <v/>
      </c>
      <c r="C1390" s="4" t="n"/>
      <c r="D1390" s="29">
        <f>_xlfn.XLOOKUP(C1390,purchase!C:C,pcon!D:D,"")</f>
        <v/>
      </c>
      <c r="E1390" s="29">
        <f>_xlfn.XLOOKUP(C1390,purchase!C:C,pcon!E:E,"")</f>
        <v/>
      </c>
      <c r="F1390" s="4" t="n"/>
      <c r="G1390" s="27" t="n"/>
      <c r="H1390" s="28" t="n"/>
      <c r="I1390" s="4" t="n"/>
      <c r="J1390" s="4" t="n"/>
      <c r="K1390" s="4" t="n"/>
      <c r="L1390" s="30">
        <f>IF(J1390="","",J1390-K1390)</f>
        <v/>
      </c>
      <c r="M1390" s="4" t="n"/>
      <c r="N1390" s="30">
        <f>IF(L1390="","",L1390-M1390)</f>
        <v/>
      </c>
      <c r="O1390" s="31" t="n"/>
      <c r="P1390" s="32">
        <f>IF(O1390="","",N1390 * O1390)</f>
        <v/>
      </c>
      <c r="Q1390" s="10">
        <f>_xlfn.XLOOKUP(C1390,pcon!C:C,pcon!L:L,"")</f>
        <v/>
      </c>
      <c r="R1390" s="98">
        <f>(Q1390 / 80) * (O1390 * 100)</f>
        <v/>
      </c>
      <c r="S1390" s="31" t="n"/>
      <c r="T1390" s="31" t="n"/>
      <c r="U1390" s="33">
        <f>IF(N1390="","",R1390 * N1390)</f>
        <v/>
      </c>
      <c r="V1390" s="4" t="n"/>
      <c r="W1390" s="33">
        <f>IF(S1390&amp;U1390="","",U1390 * S1390)</f>
        <v/>
      </c>
      <c r="X1390" s="33">
        <f>IF(W1390="","",U1390 + W1390)</f>
        <v/>
      </c>
      <c r="Y1390" s="33">
        <f>IF(T1390="","",U1390 * T1390)</f>
        <v/>
      </c>
      <c r="Z1390" s="34">
        <f>IF(U1390="","",X1390-V1390-Y1390)</f>
        <v/>
      </c>
    </row>
    <row r="1391">
      <c r="A1391" s="25" t="n">
        <v>1387</v>
      </c>
      <c r="B1391" s="26">
        <f>_xlfn.XLOOKUP(C1391,purchase!C:C,pcon!B:B,"")</f>
        <v/>
      </c>
      <c r="C1391" s="4" t="n"/>
      <c r="D1391" s="29">
        <f>_xlfn.XLOOKUP(C1391,purchase!C:C,pcon!D:D,"")</f>
        <v/>
      </c>
      <c r="E1391" s="29">
        <f>_xlfn.XLOOKUP(C1391,purchase!C:C,pcon!E:E,"")</f>
        <v/>
      </c>
      <c r="F1391" s="4" t="n"/>
      <c r="G1391" s="27" t="n"/>
      <c r="H1391" s="28" t="n"/>
      <c r="I1391" s="4" t="n"/>
      <c r="J1391" s="4" t="n"/>
      <c r="K1391" s="4" t="n"/>
      <c r="L1391" s="30">
        <f>IF(J1391="","",J1391-K1391)</f>
        <v/>
      </c>
      <c r="M1391" s="4" t="n"/>
      <c r="N1391" s="30">
        <f>IF(L1391="","",L1391-M1391)</f>
        <v/>
      </c>
      <c r="O1391" s="31" t="n"/>
      <c r="P1391" s="32">
        <f>IF(O1391="","",N1391 * O1391)</f>
        <v/>
      </c>
      <c r="Q1391" s="10">
        <f>_xlfn.XLOOKUP(C1391,pcon!C:C,pcon!L:L,"")</f>
        <v/>
      </c>
      <c r="R1391" s="98">
        <f>(Q1391 / 80) * (O1391 * 100)</f>
        <v/>
      </c>
      <c r="S1391" s="31" t="n"/>
      <c r="T1391" s="31" t="n"/>
      <c r="U1391" s="33">
        <f>IF(N1391="","",R1391 * N1391)</f>
        <v/>
      </c>
      <c r="V1391" s="4" t="n"/>
      <c r="W1391" s="33">
        <f>IF(S1391&amp;U1391="","",U1391 * S1391)</f>
        <v/>
      </c>
      <c r="X1391" s="33">
        <f>IF(W1391="","",U1391 + W1391)</f>
        <v/>
      </c>
      <c r="Y1391" s="33">
        <f>IF(T1391="","",U1391 * T1391)</f>
        <v/>
      </c>
      <c r="Z1391" s="34">
        <f>IF(U1391="","",X1391-V1391-Y1391)</f>
        <v/>
      </c>
    </row>
    <row r="1392">
      <c r="A1392" s="25" t="n">
        <v>1388</v>
      </c>
      <c r="B1392" s="26">
        <f>_xlfn.XLOOKUP(C1392,purchase!C:C,pcon!B:B,"")</f>
        <v/>
      </c>
      <c r="C1392" s="4" t="n"/>
      <c r="D1392" s="29">
        <f>_xlfn.XLOOKUP(C1392,purchase!C:C,pcon!D:D,"")</f>
        <v/>
      </c>
      <c r="E1392" s="29">
        <f>_xlfn.XLOOKUP(C1392,purchase!C:C,pcon!E:E,"")</f>
        <v/>
      </c>
      <c r="F1392" s="4" t="n"/>
      <c r="G1392" s="27" t="n"/>
      <c r="H1392" s="28" t="n"/>
      <c r="I1392" s="4" t="n"/>
      <c r="J1392" s="4" t="n"/>
      <c r="K1392" s="4" t="n"/>
      <c r="L1392" s="30">
        <f>IF(J1392="","",J1392-K1392)</f>
        <v/>
      </c>
      <c r="M1392" s="4" t="n"/>
      <c r="N1392" s="30">
        <f>IF(L1392="","",L1392-M1392)</f>
        <v/>
      </c>
      <c r="O1392" s="31" t="n"/>
      <c r="P1392" s="32">
        <f>IF(O1392="","",N1392 * O1392)</f>
        <v/>
      </c>
      <c r="Q1392" s="10">
        <f>_xlfn.XLOOKUP(C1392,pcon!C:C,pcon!L:L,"")</f>
        <v/>
      </c>
      <c r="R1392" s="98">
        <f>(Q1392 / 80) * (O1392 * 100)</f>
        <v/>
      </c>
      <c r="S1392" s="31" t="n"/>
      <c r="T1392" s="31" t="n"/>
      <c r="U1392" s="33">
        <f>IF(N1392="","",R1392 * N1392)</f>
        <v/>
      </c>
      <c r="V1392" s="4" t="n"/>
      <c r="W1392" s="33">
        <f>IF(S1392&amp;U1392="","",U1392 * S1392)</f>
        <v/>
      </c>
      <c r="X1392" s="33">
        <f>IF(W1392="","",U1392 + W1392)</f>
        <v/>
      </c>
      <c r="Y1392" s="33">
        <f>IF(T1392="","",U1392 * T1392)</f>
        <v/>
      </c>
      <c r="Z1392" s="34">
        <f>IF(U1392="","",X1392-V1392-Y1392)</f>
        <v/>
      </c>
    </row>
    <row r="1393">
      <c r="A1393" s="25" t="n">
        <v>1389</v>
      </c>
      <c r="B1393" s="26">
        <f>_xlfn.XLOOKUP(C1393,purchase!C:C,pcon!B:B,"")</f>
        <v/>
      </c>
      <c r="C1393" s="4" t="n"/>
      <c r="D1393" s="29">
        <f>_xlfn.XLOOKUP(C1393,purchase!C:C,pcon!D:D,"")</f>
        <v/>
      </c>
      <c r="E1393" s="29">
        <f>_xlfn.XLOOKUP(C1393,purchase!C:C,pcon!E:E,"")</f>
        <v/>
      </c>
      <c r="F1393" s="4" t="n"/>
      <c r="G1393" s="27" t="n"/>
      <c r="H1393" s="28" t="n"/>
      <c r="I1393" s="4" t="n"/>
      <c r="J1393" s="4" t="n"/>
      <c r="K1393" s="4" t="n"/>
      <c r="L1393" s="30">
        <f>IF(J1393="","",J1393-K1393)</f>
        <v/>
      </c>
      <c r="M1393" s="4" t="n"/>
      <c r="N1393" s="30">
        <f>IF(L1393="","",L1393-M1393)</f>
        <v/>
      </c>
      <c r="O1393" s="31" t="n"/>
      <c r="P1393" s="32">
        <f>IF(O1393="","",N1393 * O1393)</f>
        <v/>
      </c>
      <c r="Q1393" s="10">
        <f>_xlfn.XLOOKUP(C1393,pcon!C:C,pcon!L:L,"")</f>
        <v/>
      </c>
      <c r="R1393" s="98">
        <f>(Q1393 / 80) * (O1393 * 100)</f>
        <v/>
      </c>
      <c r="S1393" s="31" t="n"/>
      <c r="T1393" s="31" t="n"/>
      <c r="U1393" s="33">
        <f>IF(N1393="","",R1393 * N1393)</f>
        <v/>
      </c>
      <c r="V1393" s="4" t="n"/>
      <c r="W1393" s="33">
        <f>IF(S1393&amp;U1393="","",U1393 * S1393)</f>
        <v/>
      </c>
      <c r="X1393" s="33">
        <f>IF(W1393="","",U1393 + W1393)</f>
        <v/>
      </c>
      <c r="Y1393" s="33">
        <f>IF(T1393="","",U1393 * T1393)</f>
        <v/>
      </c>
      <c r="Z1393" s="34">
        <f>IF(U1393="","",X1393-V1393-Y1393)</f>
        <v/>
      </c>
    </row>
    <row r="1394">
      <c r="A1394" s="25" t="n">
        <v>1390</v>
      </c>
      <c r="B1394" s="26">
        <f>_xlfn.XLOOKUP(C1394,purchase!C:C,pcon!B:B,"")</f>
        <v/>
      </c>
      <c r="C1394" s="4" t="n"/>
      <c r="D1394" s="29">
        <f>_xlfn.XLOOKUP(C1394,purchase!C:C,pcon!D:D,"")</f>
        <v/>
      </c>
      <c r="E1394" s="29">
        <f>_xlfn.XLOOKUP(C1394,purchase!C:C,pcon!E:E,"")</f>
        <v/>
      </c>
      <c r="F1394" s="4" t="n"/>
      <c r="G1394" s="27" t="n"/>
      <c r="H1394" s="28" t="n"/>
      <c r="I1394" s="4" t="n"/>
      <c r="J1394" s="4" t="n"/>
      <c r="K1394" s="4" t="n"/>
      <c r="L1394" s="30">
        <f>IF(J1394="","",J1394-K1394)</f>
        <v/>
      </c>
      <c r="M1394" s="4" t="n"/>
      <c r="N1394" s="30">
        <f>IF(L1394="","",L1394-M1394)</f>
        <v/>
      </c>
      <c r="O1394" s="31" t="n"/>
      <c r="P1394" s="32">
        <f>IF(O1394="","",N1394 * O1394)</f>
        <v/>
      </c>
      <c r="Q1394" s="10">
        <f>_xlfn.XLOOKUP(C1394,pcon!C:C,pcon!L:L,"")</f>
        <v/>
      </c>
      <c r="R1394" s="98">
        <f>(Q1394 / 80) * (O1394 * 100)</f>
        <v/>
      </c>
      <c r="S1394" s="31" t="n"/>
      <c r="T1394" s="31" t="n"/>
      <c r="U1394" s="33">
        <f>IF(N1394="","",R1394 * N1394)</f>
        <v/>
      </c>
      <c r="V1394" s="4" t="n"/>
      <c r="W1394" s="33">
        <f>IF(S1394&amp;U1394="","",U1394 * S1394)</f>
        <v/>
      </c>
      <c r="X1394" s="33">
        <f>IF(W1394="","",U1394 + W1394)</f>
        <v/>
      </c>
      <c r="Y1394" s="33">
        <f>IF(T1394="","",U1394 * T1394)</f>
        <v/>
      </c>
      <c r="Z1394" s="34">
        <f>IF(U1394="","",X1394-V1394-Y1394)</f>
        <v/>
      </c>
    </row>
    <row r="1395">
      <c r="A1395" s="25" t="n">
        <v>1391</v>
      </c>
      <c r="B1395" s="26">
        <f>_xlfn.XLOOKUP(C1395,purchase!C:C,pcon!B:B,"")</f>
        <v/>
      </c>
      <c r="C1395" s="4" t="n"/>
      <c r="D1395" s="29">
        <f>_xlfn.XLOOKUP(C1395,purchase!C:C,pcon!D:D,"")</f>
        <v/>
      </c>
      <c r="E1395" s="29">
        <f>_xlfn.XLOOKUP(C1395,purchase!C:C,pcon!E:E,"")</f>
        <v/>
      </c>
      <c r="F1395" s="4" t="n"/>
      <c r="G1395" s="27" t="n"/>
      <c r="H1395" s="28" t="n"/>
      <c r="I1395" s="4" t="n"/>
      <c r="J1395" s="4" t="n"/>
      <c r="K1395" s="4" t="n"/>
      <c r="L1395" s="30">
        <f>IF(J1395="","",J1395-K1395)</f>
        <v/>
      </c>
      <c r="M1395" s="4" t="n"/>
      <c r="N1395" s="30">
        <f>IF(L1395="","",L1395-M1395)</f>
        <v/>
      </c>
      <c r="O1395" s="31" t="n"/>
      <c r="P1395" s="32">
        <f>IF(O1395="","",N1395 * O1395)</f>
        <v/>
      </c>
      <c r="Q1395" s="10">
        <f>_xlfn.XLOOKUP(C1395,pcon!C:C,pcon!L:L,"")</f>
        <v/>
      </c>
      <c r="R1395" s="98">
        <f>(Q1395 / 80) * (O1395 * 100)</f>
        <v/>
      </c>
      <c r="S1395" s="31" t="n"/>
      <c r="T1395" s="31" t="n"/>
      <c r="U1395" s="33">
        <f>IF(N1395="","",R1395 * N1395)</f>
        <v/>
      </c>
      <c r="V1395" s="4" t="n"/>
      <c r="W1395" s="33">
        <f>IF(S1395&amp;U1395="","",U1395 * S1395)</f>
        <v/>
      </c>
      <c r="X1395" s="33">
        <f>IF(W1395="","",U1395 + W1395)</f>
        <v/>
      </c>
      <c r="Y1395" s="33">
        <f>IF(T1395="","",U1395 * T1395)</f>
        <v/>
      </c>
      <c r="Z1395" s="34">
        <f>IF(U1395="","",X1395-V1395-Y1395)</f>
        <v/>
      </c>
    </row>
    <row r="1396">
      <c r="A1396" s="25" t="n">
        <v>1392</v>
      </c>
      <c r="B1396" s="26">
        <f>_xlfn.XLOOKUP(C1396,purchase!C:C,pcon!B:B,"")</f>
        <v/>
      </c>
      <c r="C1396" s="4" t="n"/>
      <c r="D1396" s="29">
        <f>_xlfn.XLOOKUP(C1396,purchase!C:C,pcon!D:D,"")</f>
        <v/>
      </c>
      <c r="E1396" s="29">
        <f>_xlfn.XLOOKUP(C1396,purchase!C:C,pcon!E:E,"")</f>
        <v/>
      </c>
      <c r="F1396" s="4" t="n"/>
      <c r="G1396" s="27" t="n"/>
      <c r="H1396" s="28" t="n"/>
      <c r="I1396" s="4" t="n"/>
      <c r="J1396" s="4" t="n"/>
      <c r="K1396" s="4" t="n"/>
      <c r="L1396" s="30">
        <f>IF(J1396="","",J1396-K1396)</f>
        <v/>
      </c>
      <c r="M1396" s="4" t="n"/>
      <c r="N1396" s="30">
        <f>IF(L1396="","",L1396-M1396)</f>
        <v/>
      </c>
      <c r="O1396" s="31" t="n"/>
      <c r="P1396" s="32">
        <f>IF(O1396="","",N1396 * O1396)</f>
        <v/>
      </c>
      <c r="Q1396" s="10">
        <f>_xlfn.XLOOKUP(C1396,pcon!C:C,pcon!L:L,"")</f>
        <v/>
      </c>
      <c r="R1396" s="98">
        <f>(Q1396 / 80) * (O1396 * 100)</f>
        <v/>
      </c>
      <c r="S1396" s="31" t="n"/>
      <c r="T1396" s="31" t="n"/>
      <c r="U1396" s="33">
        <f>IF(N1396="","",R1396 * N1396)</f>
        <v/>
      </c>
      <c r="V1396" s="4" t="n"/>
      <c r="W1396" s="33">
        <f>IF(S1396&amp;U1396="","",U1396 * S1396)</f>
        <v/>
      </c>
      <c r="X1396" s="33">
        <f>IF(W1396="","",U1396 + W1396)</f>
        <v/>
      </c>
      <c r="Y1396" s="33">
        <f>IF(T1396="","",U1396 * T1396)</f>
        <v/>
      </c>
      <c r="Z1396" s="34">
        <f>IF(U1396="","",X1396-V1396-Y1396)</f>
        <v/>
      </c>
    </row>
    <row r="1397">
      <c r="A1397" s="25" t="n">
        <v>1393</v>
      </c>
      <c r="B1397" s="26">
        <f>_xlfn.XLOOKUP(C1397,purchase!C:C,pcon!B:B,"")</f>
        <v/>
      </c>
      <c r="C1397" s="4" t="n"/>
      <c r="D1397" s="29">
        <f>_xlfn.XLOOKUP(C1397,purchase!C:C,pcon!D:D,"")</f>
        <v/>
      </c>
      <c r="E1397" s="29">
        <f>_xlfn.XLOOKUP(C1397,purchase!C:C,pcon!E:E,"")</f>
        <v/>
      </c>
      <c r="F1397" s="4" t="n"/>
      <c r="G1397" s="27" t="n"/>
      <c r="H1397" s="28" t="n"/>
      <c r="I1397" s="4" t="n"/>
      <c r="J1397" s="4" t="n"/>
      <c r="K1397" s="4" t="n"/>
      <c r="L1397" s="30">
        <f>IF(J1397="","",J1397-K1397)</f>
        <v/>
      </c>
      <c r="M1397" s="4" t="n"/>
      <c r="N1397" s="30">
        <f>IF(L1397="","",L1397-M1397)</f>
        <v/>
      </c>
      <c r="O1397" s="31" t="n"/>
      <c r="P1397" s="32">
        <f>IF(O1397="","",N1397 * O1397)</f>
        <v/>
      </c>
      <c r="Q1397" s="10">
        <f>_xlfn.XLOOKUP(C1397,pcon!C:C,pcon!L:L,"")</f>
        <v/>
      </c>
      <c r="R1397" s="98">
        <f>(Q1397 / 80) * (O1397 * 100)</f>
        <v/>
      </c>
      <c r="S1397" s="31" t="n"/>
      <c r="T1397" s="31" t="n"/>
      <c r="U1397" s="33">
        <f>IF(N1397="","",R1397 * N1397)</f>
        <v/>
      </c>
      <c r="V1397" s="4" t="n"/>
      <c r="W1397" s="33">
        <f>IF(S1397&amp;U1397="","",U1397 * S1397)</f>
        <v/>
      </c>
      <c r="X1397" s="33">
        <f>IF(W1397="","",U1397 + W1397)</f>
        <v/>
      </c>
      <c r="Y1397" s="33">
        <f>IF(T1397="","",U1397 * T1397)</f>
        <v/>
      </c>
      <c r="Z1397" s="34">
        <f>IF(U1397="","",X1397-V1397-Y1397)</f>
        <v/>
      </c>
    </row>
    <row r="1398">
      <c r="A1398" s="25" t="n">
        <v>1394</v>
      </c>
      <c r="B1398" s="26">
        <f>_xlfn.XLOOKUP(C1398,purchase!C:C,pcon!B:B,"")</f>
        <v/>
      </c>
      <c r="C1398" s="4" t="n"/>
      <c r="D1398" s="29">
        <f>_xlfn.XLOOKUP(C1398,purchase!C:C,pcon!D:D,"")</f>
        <v/>
      </c>
      <c r="E1398" s="29">
        <f>_xlfn.XLOOKUP(C1398,purchase!C:C,pcon!E:E,"")</f>
        <v/>
      </c>
      <c r="F1398" s="4" t="n"/>
      <c r="G1398" s="27" t="n"/>
      <c r="H1398" s="28" t="n"/>
      <c r="I1398" s="4" t="n"/>
      <c r="J1398" s="4" t="n"/>
      <c r="K1398" s="4" t="n"/>
      <c r="L1398" s="30">
        <f>IF(J1398="","",J1398-K1398)</f>
        <v/>
      </c>
      <c r="M1398" s="4" t="n"/>
      <c r="N1398" s="30">
        <f>IF(L1398="","",L1398-M1398)</f>
        <v/>
      </c>
      <c r="O1398" s="31" t="n"/>
      <c r="P1398" s="32">
        <f>IF(O1398="","",N1398 * O1398)</f>
        <v/>
      </c>
      <c r="Q1398" s="10">
        <f>_xlfn.XLOOKUP(C1398,pcon!C:C,pcon!L:L,"")</f>
        <v/>
      </c>
      <c r="R1398" s="98">
        <f>(Q1398 / 80) * (O1398 * 100)</f>
        <v/>
      </c>
      <c r="S1398" s="31" t="n"/>
      <c r="T1398" s="31" t="n"/>
      <c r="U1398" s="33">
        <f>IF(N1398="","",R1398 * N1398)</f>
        <v/>
      </c>
      <c r="V1398" s="4" t="n"/>
      <c r="W1398" s="33">
        <f>IF(S1398&amp;U1398="","",U1398 * S1398)</f>
        <v/>
      </c>
      <c r="X1398" s="33">
        <f>IF(W1398="","",U1398 + W1398)</f>
        <v/>
      </c>
      <c r="Y1398" s="33">
        <f>IF(T1398="","",U1398 * T1398)</f>
        <v/>
      </c>
      <c r="Z1398" s="34">
        <f>IF(U1398="","",X1398-V1398-Y1398)</f>
        <v/>
      </c>
    </row>
    <row r="1399">
      <c r="A1399" s="25" t="n">
        <v>1395</v>
      </c>
      <c r="B1399" s="26">
        <f>_xlfn.XLOOKUP(C1399,purchase!C:C,pcon!B:B,"")</f>
        <v/>
      </c>
      <c r="C1399" s="4" t="n"/>
      <c r="D1399" s="29">
        <f>_xlfn.XLOOKUP(C1399,purchase!C:C,pcon!D:D,"")</f>
        <v/>
      </c>
      <c r="E1399" s="29">
        <f>_xlfn.XLOOKUP(C1399,purchase!C:C,pcon!E:E,"")</f>
        <v/>
      </c>
      <c r="F1399" s="4" t="n"/>
      <c r="G1399" s="27" t="n"/>
      <c r="H1399" s="28" t="n"/>
      <c r="I1399" s="4" t="n"/>
      <c r="J1399" s="4" t="n"/>
      <c r="K1399" s="4" t="n"/>
      <c r="L1399" s="30">
        <f>IF(J1399="","",J1399-K1399)</f>
        <v/>
      </c>
      <c r="M1399" s="4" t="n"/>
      <c r="N1399" s="30">
        <f>IF(L1399="","",L1399-M1399)</f>
        <v/>
      </c>
      <c r="O1399" s="31" t="n"/>
      <c r="P1399" s="32">
        <f>IF(O1399="","",N1399 * O1399)</f>
        <v/>
      </c>
      <c r="Q1399" s="10">
        <f>_xlfn.XLOOKUP(C1399,pcon!C:C,pcon!L:L,"")</f>
        <v/>
      </c>
      <c r="R1399" s="98">
        <f>(Q1399 / 80) * (O1399 * 100)</f>
        <v/>
      </c>
      <c r="S1399" s="31" t="n"/>
      <c r="T1399" s="31" t="n"/>
      <c r="U1399" s="33">
        <f>IF(N1399="","",R1399 * N1399)</f>
        <v/>
      </c>
      <c r="V1399" s="4" t="n"/>
      <c r="W1399" s="33">
        <f>IF(S1399&amp;U1399="","",U1399 * S1399)</f>
        <v/>
      </c>
      <c r="X1399" s="33">
        <f>IF(W1399="","",U1399 + W1399)</f>
        <v/>
      </c>
      <c r="Y1399" s="33">
        <f>IF(T1399="","",U1399 * T1399)</f>
        <v/>
      </c>
      <c r="Z1399" s="34">
        <f>IF(U1399="","",X1399-V1399-Y1399)</f>
        <v/>
      </c>
    </row>
    <row r="1400">
      <c r="A1400" s="25" t="n">
        <v>1396</v>
      </c>
      <c r="B1400" s="26">
        <f>_xlfn.XLOOKUP(C1400,purchase!C:C,pcon!B:B,"")</f>
        <v/>
      </c>
      <c r="C1400" s="4" t="n"/>
      <c r="D1400" s="29">
        <f>_xlfn.XLOOKUP(C1400,purchase!C:C,pcon!D:D,"")</f>
        <v/>
      </c>
      <c r="E1400" s="29">
        <f>_xlfn.XLOOKUP(C1400,purchase!C:C,pcon!E:E,"")</f>
        <v/>
      </c>
      <c r="F1400" s="4" t="n"/>
      <c r="G1400" s="27" t="n"/>
      <c r="H1400" s="28" t="n"/>
      <c r="I1400" s="4" t="n"/>
      <c r="J1400" s="4" t="n"/>
      <c r="K1400" s="4" t="n"/>
      <c r="L1400" s="30">
        <f>IF(J1400="","",J1400-K1400)</f>
        <v/>
      </c>
      <c r="M1400" s="4" t="n"/>
      <c r="N1400" s="30">
        <f>IF(L1400="","",L1400-M1400)</f>
        <v/>
      </c>
      <c r="O1400" s="31" t="n"/>
      <c r="P1400" s="32">
        <f>IF(O1400="","",N1400 * O1400)</f>
        <v/>
      </c>
      <c r="Q1400" s="10">
        <f>_xlfn.XLOOKUP(C1400,pcon!C:C,pcon!L:L,"")</f>
        <v/>
      </c>
      <c r="R1400" s="98">
        <f>(Q1400 / 80) * (O1400 * 100)</f>
        <v/>
      </c>
      <c r="S1400" s="31" t="n"/>
      <c r="T1400" s="31" t="n"/>
      <c r="U1400" s="33">
        <f>IF(N1400="","",R1400 * N1400)</f>
        <v/>
      </c>
      <c r="V1400" s="4" t="n"/>
      <c r="W1400" s="33">
        <f>IF(S1400&amp;U1400="","",U1400 * S1400)</f>
        <v/>
      </c>
      <c r="X1400" s="33">
        <f>IF(W1400="","",U1400 + W1400)</f>
        <v/>
      </c>
      <c r="Y1400" s="33">
        <f>IF(T1400="","",U1400 * T1400)</f>
        <v/>
      </c>
      <c r="Z1400" s="34">
        <f>IF(U1400="","",X1400-V1400-Y1400)</f>
        <v/>
      </c>
    </row>
    <row r="1401">
      <c r="A1401" s="25" t="n">
        <v>1397</v>
      </c>
      <c r="B1401" s="26">
        <f>_xlfn.XLOOKUP(C1401,purchase!C:C,pcon!B:B,"")</f>
        <v/>
      </c>
      <c r="C1401" s="4" t="n"/>
      <c r="D1401" s="29">
        <f>_xlfn.XLOOKUP(C1401,purchase!C:C,pcon!D:D,"")</f>
        <v/>
      </c>
      <c r="E1401" s="29">
        <f>_xlfn.XLOOKUP(C1401,purchase!C:C,pcon!E:E,"")</f>
        <v/>
      </c>
      <c r="F1401" s="4" t="n"/>
      <c r="G1401" s="27" t="n"/>
      <c r="H1401" s="28" t="n"/>
      <c r="I1401" s="4" t="n"/>
      <c r="J1401" s="4" t="n"/>
      <c r="K1401" s="4" t="n"/>
      <c r="L1401" s="30">
        <f>IF(J1401="","",J1401-K1401)</f>
        <v/>
      </c>
      <c r="M1401" s="4" t="n"/>
      <c r="N1401" s="30">
        <f>IF(L1401="","",L1401-M1401)</f>
        <v/>
      </c>
      <c r="O1401" s="31" t="n"/>
      <c r="P1401" s="32">
        <f>IF(O1401="","",N1401 * O1401)</f>
        <v/>
      </c>
      <c r="Q1401" s="10">
        <f>_xlfn.XLOOKUP(C1401,pcon!C:C,pcon!L:L,"")</f>
        <v/>
      </c>
      <c r="R1401" s="98">
        <f>(Q1401 / 80) * (O1401 * 100)</f>
        <v/>
      </c>
      <c r="S1401" s="31" t="n"/>
      <c r="T1401" s="31" t="n"/>
      <c r="U1401" s="33">
        <f>IF(N1401="","",R1401 * N1401)</f>
        <v/>
      </c>
      <c r="V1401" s="4" t="n"/>
      <c r="W1401" s="33">
        <f>IF(S1401&amp;U1401="","",U1401 * S1401)</f>
        <v/>
      </c>
      <c r="X1401" s="33">
        <f>IF(W1401="","",U1401 + W1401)</f>
        <v/>
      </c>
      <c r="Y1401" s="33">
        <f>IF(T1401="","",U1401 * T1401)</f>
        <v/>
      </c>
      <c r="Z1401" s="34">
        <f>IF(U1401="","",X1401-V1401-Y1401)</f>
        <v/>
      </c>
    </row>
    <row r="1402">
      <c r="A1402" s="25" t="n">
        <v>1398</v>
      </c>
      <c r="B1402" s="26">
        <f>_xlfn.XLOOKUP(C1402,purchase!C:C,pcon!B:B,"")</f>
        <v/>
      </c>
      <c r="C1402" s="4" t="n"/>
      <c r="D1402" s="29">
        <f>_xlfn.XLOOKUP(C1402,purchase!C:C,pcon!D:D,"")</f>
        <v/>
      </c>
      <c r="E1402" s="29">
        <f>_xlfn.XLOOKUP(C1402,purchase!C:C,pcon!E:E,"")</f>
        <v/>
      </c>
      <c r="F1402" s="4" t="n"/>
      <c r="G1402" s="27" t="n"/>
      <c r="H1402" s="28" t="n"/>
      <c r="I1402" s="4" t="n"/>
      <c r="J1402" s="4" t="n"/>
      <c r="K1402" s="4" t="n"/>
      <c r="L1402" s="30">
        <f>IF(J1402="","",J1402-K1402)</f>
        <v/>
      </c>
      <c r="M1402" s="4" t="n"/>
      <c r="N1402" s="30">
        <f>IF(L1402="","",L1402-M1402)</f>
        <v/>
      </c>
      <c r="O1402" s="31" t="n"/>
      <c r="P1402" s="32">
        <f>IF(O1402="","",N1402 * O1402)</f>
        <v/>
      </c>
      <c r="Q1402" s="10">
        <f>_xlfn.XLOOKUP(C1402,pcon!C:C,pcon!L:L,"")</f>
        <v/>
      </c>
      <c r="R1402" s="98">
        <f>(Q1402 / 80) * (O1402 * 100)</f>
        <v/>
      </c>
      <c r="S1402" s="31" t="n"/>
      <c r="T1402" s="31" t="n"/>
      <c r="U1402" s="33">
        <f>IF(N1402="","",R1402 * N1402)</f>
        <v/>
      </c>
      <c r="V1402" s="4" t="n"/>
      <c r="W1402" s="33">
        <f>IF(S1402&amp;U1402="","",U1402 * S1402)</f>
        <v/>
      </c>
      <c r="X1402" s="33">
        <f>IF(W1402="","",U1402 + W1402)</f>
        <v/>
      </c>
      <c r="Y1402" s="33">
        <f>IF(T1402="","",U1402 * T1402)</f>
        <v/>
      </c>
      <c r="Z1402" s="34">
        <f>IF(U1402="","",X1402-V1402-Y1402)</f>
        <v/>
      </c>
    </row>
    <row r="1403">
      <c r="A1403" s="25" t="n">
        <v>1399</v>
      </c>
      <c r="B1403" s="26">
        <f>_xlfn.XLOOKUP(C1403,purchase!C:C,pcon!B:B,"")</f>
        <v/>
      </c>
      <c r="C1403" s="4" t="n"/>
      <c r="D1403" s="29">
        <f>_xlfn.XLOOKUP(C1403,purchase!C:C,pcon!D:D,"")</f>
        <v/>
      </c>
      <c r="E1403" s="29">
        <f>_xlfn.XLOOKUP(C1403,purchase!C:C,pcon!E:E,"")</f>
        <v/>
      </c>
      <c r="F1403" s="4" t="n"/>
      <c r="G1403" s="27" t="n"/>
      <c r="H1403" s="28" t="n"/>
      <c r="I1403" s="4" t="n"/>
      <c r="J1403" s="4" t="n"/>
      <c r="K1403" s="4" t="n"/>
      <c r="L1403" s="30">
        <f>IF(J1403="","",J1403-K1403)</f>
        <v/>
      </c>
      <c r="M1403" s="4" t="n"/>
      <c r="N1403" s="30">
        <f>IF(L1403="","",L1403-M1403)</f>
        <v/>
      </c>
      <c r="O1403" s="31" t="n"/>
      <c r="P1403" s="32">
        <f>IF(O1403="","",N1403 * O1403)</f>
        <v/>
      </c>
      <c r="Q1403" s="10">
        <f>_xlfn.XLOOKUP(C1403,pcon!C:C,pcon!L:L,"")</f>
        <v/>
      </c>
      <c r="R1403" s="98">
        <f>(Q1403 / 80) * (O1403 * 100)</f>
        <v/>
      </c>
      <c r="S1403" s="31" t="n"/>
      <c r="T1403" s="31" t="n"/>
      <c r="U1403" s="33">
        <f>IF(N1403="","",R1403 * N1403)</f>
        <v/>
      </c>
      <c r="V1403" s="4" t="n"/>
      <c r="W1403" s="33">
        <f>IF(S1403&amp;U1403="","",U1403 * S1403)</f>
        <v/>
      </c>
      <c r="X1403" s="33">
        <f>IF(W1403="","",U1403 + W1403)</f>
        <v/>
      </c>
      <c r="Y1403" s="33">
        <f>IF(T1403="","",U1403 * T1403)</f>
        <v/>
      </c>
      <c r="Z1403" s="34">
        <f>IF(U1403="","",X1403-V1403-Y1403)</f>
        <v/>
      </c>
    </row>
    <row r="1404">
      <c r="A1404" s="25" t="n">
        <v>1400</v>
      </c>
      <c r="B1404" s="26">
        <f>_xlfn.XLOOKUP(C1404,purchase!C:C,pcon!B:B,"")</f>
        <v/>
      </c>
      <c r="C1404" s="4" t="n"/>
      <c r="D1404" s="29">
        <f>_xlfn.XLOOKUP(C1404,purchase!C:C,pcon!D:D,"")</f>
        <v/>
      </c>
      <c r="E1404" s="29">
        <f>_xlfn.XLOOKUP(C1404,purchase!C:C,pcon!E:E,"")</f>
        <v/>
      </c>
      <c r="F1404" s="4" t="n"/>
      <c r="G1404" s="27" t="n"/>
      <c r="H1404" s="28" t="n"/>
      <c r="I1404" s="4" t="n"/>
      <c r="J1404" s="4" t="n"/>
      <c r="K1404" s="4" t="n"/>
      <c r="L1404" s="30">
        <f>IF(J1404="","",J1404-K1404)</f>
        <v/>
      </c>
      <c r="M1404" s="4" t="n"/>
      <c r="N1404" s="30">
        <f>IF(L1404="","",L1404-M1404)</f>
        <v/>
      </c>
      <c r="O1404" s="31" t="n"/>
      <c r="P1404" s="32">
        <f>IF(O1404="","",N1404 * O1404)</f>
        <v/>
      </c>
      <c r="Q1404" s="10">
        <f>_xlfn.XLOOKUP(C1404,pcon!C:C,pcon!L:L,"")</f>
        <v/>
      </c>
      <c r="R1404" s="98">
        <f>(Q1404 / 80) * (O1404 * 100)</f>
        <v/>
      </c>
      <c r="S1404" s="31" t="n"/>
      <c r="T1404" s="31" t="n"/>
      <c r="U1404" s="33">
        <f>IF(N1404="","",R1404 * N1404)</f>
        <v/>
      </c>
      <c r="V1404" s="4" t="n"/>
      <c r="W1404" s="33">
        <f>IF(S1404&amp;U1404="","",U1404 * S1404)</f>
        <v/>
      </c>
      <c r="X1404" s="33">
        <f>IF(W1404="","",U1404 + W1404)</f>
        <v/>
      </c>
      <c r="Y1404" s="33">
        <f>IF(T1404="","",U1404 * T1404)</f>
        <v/>
      </c>
      <c r="Z1404" s="34">
        <f>IF(U1404="","",X1404-V1404-Y1404)</f>
        <v/>
      </c>
    </row>
    <row r="1405">
      <c r="A1405" s="25" t="n">
        <v>1401</v>
      </c>
      <c r="B1405" s="26">
        <f>_xlfn.XLOOKUP(C1405,purchase!C:C,pcon!B:B,"")</f>
        <v/>
      </c>
      <c r="C1405" s="4" t="n"/>
      <c r="D1405" s="29">
        <f>_xlfn.XLOOKUP(C1405,purchase!C:C,pcon!D:D,"")</f>
        <v/>
      </c>
      <c r="E1405" s="29">
        <f>_xlfn.XLOOKUP(C1405,purchase!C:C,pcon!E:E,"")</f>
        <v/>
      </c>
      <c r="F1405" s="4" t="n"/>
      <c r="G1405" s="27" t="n"/>
      <c r="H1405" s="28" t="n"/>
      <c r="I1405" s="4" t="n"/>
      <c r="J1405" s="4" t="n"/>
      <c r="K1405" s="4" t="n"/>
      <c r="L1405" s="30">
        <f>IF(J1405="","",J1405-K1405)</f>
        <v/>
      </c>
      <c r="M1405" s="4" t="n"/>
      <c r="N1405" s="30">
        <f>IF(L1405="","",L1405-M1405)</f>
        <v/>
      </c>
      <c r="O1405" s="31" t="n"/>
      <c r="P1405" s="32">
        <f>IF(O1405="","",N1405 * O1405)</f>
        <v/>
      </c>
      <c r="Q1405" s="10">
        <f>_xlfn.XLOOKUP(C1405,pcon!C:C,pcon!L:L,"")</f>
        <v/>
      </c>
      <c r="R1405" s="98">
        <f>(Q1405 / 80) * (O1405 * 100)</f>
        <v/>
      </c>
      <c r="S1405" s="31" t="n"/>
      <c r="T1405" s="31" t="n"/>
      <c r="U1405" s="33">
        <f>IF(N1405="","",R1405 * N1405)</f>
        <v/>
      </c>
      <c r="V1405" s="4" t="n"/>
      <c r="W1405" s="33">
        <f>IF(S1405&amp;U1405="","",U1405 * S1405)</f>
        <v/>
      </c>
      <c r="X1405" s="33">
        <f>IF(W1405="","",U1405 + W1405)</f>
        <v/>
      </c>
      <c r="Y1405" s="33">
        <f>IF(T1405="","",U1405 * T1405)</f>
        <v/>
      </c>
      <c r="Z1405" s="34">
        <f>IF(U1405="","",X1405-V1405-Y1405)</f>
        <v/>
      </c>
    </row>
    <row r="1406">
      <c r="A1406" s="25" t="n">
        <v>1402</v>
      </c>
      <c r="B1406" s="26">
        <f>_xlfn.XLOOKUP(C1406,purchase!C:C,pcon!B:B,"")</f>
        <v/>
      </c>
      <c r="C1406" s="4" t="n"/>
      <c r="D1406" s="29">
        <f>_xlfn.XLOOKUP(C1406,purchase!C:C,pcon!D:D,"")</f>
        <v/>
      </c>
      <c r="E1406" s="29">
        <f>_xlfn.XLOOKUP(C1406,purchase!C:C,pcon!E:E,"")</f>
        <v/>
      </c>
      <c r="F1406" s="4" t="n"/>
      <c r="G1406" s="27" t="n"/>
      <c r="H1406" s="28" t="n"/>
      <c r="I1406" s="4" t="n"/>
      <c r="J1406" s="4" t="n"/>
      <c r="K1406" s="4" t="n"/>
      <c r="L1406" s="30">
        <f>IF(J1406="","",J1406-K1406)</f>
        <v/>
      </c>
      <c r="M1406" s="4" t="n"/>
      <c r="N1406" s="30">
        <f>IF(L1406="","",L1406-M1406)</f>
        <v/>
      </c>
      <c r="O1406" s="31" t="n"/>
      <c r="P1406" s="32">
        <f>IF(O1406="","",N1406 * O1406)</f>
        <v/>
      </c>
      <c r="Q1406" s="10">
        <f>_xlfn.XLOOKUP(C1406,pcon!C:C,pcon!L:L,"")</f>
        <v/>
      </c>
      <c r="R1406" s="98">
        <f>(Q1406 / 80) * (O1406 * 100)</f>
        <v/>
      </c>
      <c r="S1406" s="31" t="n"/>
      <c r="T1406" s="31" t="n"/>
      <c r="U1406" s="33">
        <f>IF(N1406="","",R1406 * N1406)</f>
        <v/>
      </c>
      <c r="V1406" s="4" t="n"/>
      <c r="W1406" s="33">
        <f>IF(S1406&amp;U1406="","",U1406 * S1406)</f>
        <v/>
      </c>
      <c r="X1406" s="33">
        <f>IF(W1406="","",U1406 + W1406)</f>
        <v/>
      </c>
      <c r="Y1406" s="33">
        <f>IF(T1406="","",U1406 * T1406)</f>
        <v/>
      </c>
      <c r="Z1406" s="34">
        <f>IF(U1406="","",X1406-V1406-Y1406)</f>
        <v/>
      </c>
    </row>
    <row r="1407">
      <c r="A1407" s="25" t="n">
        <v>1403</v>
      </c>
      <c r="B1407" s="26">
        <f>_xlfn.XLOOKUP(C1407,purchase!C:C,pcon!B:B,"")</f>
        <v/>
      </c>
      <c r="C1407" s="4" t="n"/>
      <c r="D1407" s="29">
        <f>_xlfn.XLOOKUP(C1407,purchase!C:C,pcon!D:D,"")</f>
        <v/>
      </c>
      <c r="E1407" s="29">
        <f>_xlfn.XLOOKUP(C1407,purchase!C:C,pcon!E:E,"")</f>
        <v/>
      </c>
      <c r="F1407" s="4" t="n"/>
      <c r="G1407" s="27" t="n"/>
      <c r="H1407" s="28" t="n"/>
      <c r="I1407" s="4" t="n"/>
      <c r="J1407" s="4" t="n"/>
      <c r="K1407" s="4" t="n"/>
      <c r="L1407" s="30">
        <f>IF(J1407="","",J1407-K1407)</f>
        <v/>
      </c>
      <c r="M1407" s="4" t="n"/>
      <c r="N1407" s="30">
        <f>IF(L1407="","",L1407-M1407)</f>
        <v/>
      </c>
      <c r="O1407" s="31" t="n"/>
      <c r="P1407" s="32">
        <f>IF(O1407="","",N1407 * O1407)</f>
        <v/>
      </c>
      <c r="Q1407" s="10">
        <f>_xlfn.XLOOKUP(C1407,pcon!C:C,pcon!L:L,"")</f>
        <v/>
      </c>
      <c r="R1407" s="98">
        <f>(Q1407 / 80) * (O1407 * 100)</f>
        <v/>
      </c>
      <c r="S1407" s="31" t="n"/>
      <c r="T1407" s="31" t="n"/>
      <c r="U1407" s="33">
        <f>IF(N1407="","",R1407 * N1407)</f>
        <v/>
      </c>
      <c r="V1407" s="4" t="n"/>
      <c r="W1407" s="33">
        <f>IF(S1407&amp;U1407="","",U1407 * S1407)</f>
        <v/>
      </c>
      <c r="X1407" s="33">
        <f>IF(W1407="","",U1407 + W1407)</f>
        <v/>
      </c>
      <c r="Y1407" s="33">
        <f>IF(T1407="","",U1407 * T1407)</f>
        <v/>
      </c>
      <c r="Z1407" s="34">
        <f>IF(U1407="","",X1407-V1407-Y1407)</f>
        <v/>
      </c>
    </row>
    <row r="1408">
      <c r="A1408" s="25" t="n">
        <v>1404</v>
      </c>
      <c r="B1408" s="26">
        <f>_xlfn.XLOOKUP(C1408,purchase!C:C,pcon!B:B,"")</f>
        <v/>
      </c>
      <c r="C1408" s="4" t="n"/>
      <c r="D1408" s="29">
        <f>_xlfn.XLOOKUP(C1408,purchase!C:C,pcon!D:D,"")</f>
        <v/>
      </c>
      <c r="E1408" s="29">
        <f>_xlfn.XLOOKUP(C1408,purchase!C:C,pcon!E:E,"")</f>
        <v/>
      </c>
      <c r="F1408" s="4" t="n"/>
      <c r="G1408" s="27" t="n"/>
      <c r="H1408" s="28" t="n"/>
      <c r="I1408" s="4" t="n"/>
      <c r="J1408" s="4" t="n"/>
      <c r="K1408" s="4" t="n"/>
      <c r="L1408" s="30">
        <f>IF(J1408="","",J1408-K1408)</f>
        <v/>
      </c>
      <c r="M1408" s="4" t="n"/>
      <c r="N1408" s="30">
        <f>IF(L1408="","",L1408-M1408)</f>
        <v/>
      </c>
      <c r="O1408" s="31" t="n"/>
      <c r="P1408" s="32">
        <f>IF(O1408="","",N1408 * O1408)</f>
        <v/>
      </c>
      <c r="Q1408" s="10">
        <f>_xlfn.XLOOKUP(C1408,pcon!C:C,pcon!L:L,"")</f>
        <v/>
      </c>
      <c r="R1408" s="98">
        <f>(Q1408 / 80) * (O1408 * 100)</f>
        <v/>
      </c>
      <c r="S1408" s="31" t="n"/>
      <c r="T1408" s="31" t="n"/>
      <c r="U1408" s="33">
        <f>IF(N1408="","",R1408 * N1408)</f>
        <v/>
      </c>
      <c r="V1408" s="4" t="n"/>
      <c r="W1408" s="33">
        <f>IF(S1408&amp;U1408="","",U1408 * S1408)</f>
        <v/>
      </c>
      <c r="X1408" s="33">
        <f>IF(W1408="","",U1408 + W1408)</f>
        <v/>
      </c>
      <c r="Y1408" s="33">
        <f>IF(T1408="","",U1408 * T1408)</f>
        <v/>
      </c>
      <c r="Z1408" s="34">
        <f>IF(U1408="","",X1408-V1408-Y1408)</f>
        <v/>
      </c>
    </row>
    <row r="1409">
      <c r="A1409" s="25" t="n">
        <v>1405</v>
      </c>
      <c r="B1409" s="26">
        <f>_xlfn.XLOOKUP(C1409,purchase!C:C,pcon!B:B,"")</f>
        <v/>
      </c>
      <c r="C1409" s="4" t="n"/>
      <c r="D1409" s="29">
        <f>_xlfn.XLOOKUP(C1409,purchase!C:C,pcon!D:D,"")</f>
        <v/>
      </c>
      <c r="E1409" s="29">
        <f>_xlfn.XLOOKUP(C1409,purchase!C:C,pcon!E:E,"")</f>
        <v/>
      </c>
      <c r="F1409" s="4" t="n"/>
      <c r="G1409" s="27" t="n"/>
      <c r="H1409" s="28" t="n"/>
      <c r="I1409" s="4" t="n"/>
      <c r="J1409" s="4" t="n"/>
      <c r="K1409" s="4" t="n"/>
      <c r="L1409" s="30">
        <f>IF(J1409="","",J1409-K1409)</f>
        <v/>
      </c>
      <c r="M1409" s="4" t="n"/>
      <c r="N1409" s="30">
        <f>IF(L1409="","",L1409-M1409)</f>
        <v/>
      </c>
      <c r="O1409" s="31" t="n"/>
      <c r="P1409" s="32">
        <f>IF(O1409="","",N1409 * O1409)</f>
        <v/>
      </c>
      <c r="Q1409" s="10">
        <f>_xlfn.XLOOKUP(C1409,pcon!C:C,pcon!L:L,"")</f>
        <v/>
      </c>
      <c r="R1409" s="98">
        <f>(Q1409 / 80) * (O1409 * 100)</f>
        <v/>
      </c>
      <c r="S1409" s="31" t="n"/>
      <c r="T1409" s="31" t="n"/>
      <c r="U1409" s="33">
        <f>IF(N1409="","",R1409 * N1409)</f>
        <v/>
      </c>
      <c r="V1409" s="4" t="n"/>
      <c r="W1409" s="33">
        <f>IF(S1409&amp;U1409="","",U1409 * S1409)</f>
        <v/>
      </c>
      <c r="X1409" s="33">
        <f>IF(W1409="","",U1409 + W1409)</f>
        <v/>
      </c>
      <c r="Y1409" s="33">
        <f>IF(T1409="","",U1409 * T1409)</f>
        <v/>
      </c>
      <c r="Z1409" s="34">
        <f>IF(U1409="","",X1409-V1409-Y1409)</f>
        <v/>
      </c>
    </row>
    <row r="1410">
      <c r="A1410" s="25" t="n">
        <v>1406</v>
      </c>
      <c r="B1410" s="26">
        <f>_xlfn.XLOOKUP(C1410,purchase!C:C,pcon!B:B,"")</f>
        <v/>
      </c>
      <c r="C1410" s="4" t="n"/>
      <c r="D1410" s="29">
        <f>_xlfn.XLOOKUP(C1410,purchase!C:C,pcon!D:D,"")</f>
        <v/>
      </c>
      <c r="E1410" s="29">
        <f>_xlfn.XLOOKUP(C1410,purchase!C:C,pcon!E:E,"")</f>
        <v/>
      </c>
      <c r="F1410" s="4" t="n"/>
      <c r="G1410" s="27" t="n"/>
      <c r="H1410" s="28" t="n"/>
      <c r="I1410" s="4" t="n"/>
      <c r="J1410" s="4" t="n"/>
      <c r="K1410" s="4" t="n"/>
      <c r="L1410" s="30">
        <f>IF(J1410="","",J1410-K1410)</f>
        <v/>
      </c>
      <c r="M1410" s="4" t="n"/>
      <c r="N1410" s="30">
        <f>IF(L1410="","",L1410-M1410)</f>
        <v/>
      </c>
      <c r="O1410" s="31" t="n"/>
      <c r="P1410" s="32">
        <f>IF(O1410="","",N1410 * O1410)</f>
        <v/>
      </c>
      <c r="Q1410" s="10">
        <f>_xlfn.XLOOKUP(C1410,pcon!C:C,pcon!L:L,"")</f>
        <v/>
      </c>
      <c r="R1410" s="98">
        <f>(Q1410 / 80) * (O1410 * 100)</f>
        <v/>
      </c>
      <c r="S1410" s="31" t="n"/>
      <c r="T1410" s="31" t="n"/>
      <c r="U1410" s="33">
        <f>IF(N1410="","",R1410 * N1410)</f>
        <v/>
      </c>
      <c r="V1410" s="4" t="n"/>
      <c r="W1410" s="33">
        <f>IF(S1410&amp;U1410="","",U1410 * S1410)</f>
        <v/>
      </c>
      <c r="X1410" s="33">
        <f>IF(W1410="","",U1410 + W1410)</f>
        <v/>
      </c>
      <c r="Y1410" s="33">
        <f>IF(T1410="","",U1410 * T1410)</f>
        <v/>
      </c>
      <c r="Z1410" s="34">
        <f>IF(U1410="","",X1410-V1410-Y1410)</f>
        <v/>
      </c>
    </row>
    <row r="1411">
      <c r="A1411" s="25" t="n">
        <v>1407</v>
      </c>
      <c r="B1411" s="26">
        <f>_xlfn.XLOOKUP(C1411,purchase!C:C,pcon!B:B,"")</f>
        <v/>
      </c>
      <c r="C1411" s="4" t="n"/>
      <c r="D1411" s="29">
        <f>_xlfn.XLOOKUP(C1411,purchase!C:C,pcon!D:D,"")</f>
        <v/>
      </c>
      <c r="E1411" s="29">
        <f>_xlfn.XLOOKUP(C1411,purchase!C:C,pcon!E:E,"")</f>
        <v/>
      </c>
      <c r="F1411" s="4" t="n"/>
      <c r="G1411" s="27" t="n"/>
      <c r="H1411" s="28" t="n"/>
      <c r="I1411" s="4" t="n"/>
      <c r="J1411" s="4" t="n"/>
      <c r="K1411" s="4" t="n"/>
      <c r="L1411" s="30">
        <f>IF(J1411="","",J1411-K1411)</f>
        <v/>
      </c>
      <c r="M1411" s="4" t="n"/>
      <c r="N1411" s="30">
        <f>IF(L1411="","",L1411-M1411)</f>
        <v/>
      </c>
      <c r="O1411" s="31" t="n"/>
      <c r="P1411" s="32">
        <f>IF(O1411="","",N1411 * O1411)</f>
        <v/>
      </c>
      <c r="Q1411" s="10">
        <f>_xlfn.XLOOKUP(C1411,pcon!C:C,pcon!L:L,"")</f>
        <v/>
      </c>
      <c r="R1411" s="98">
        <f>(Q1411 / 80) * (O1411 * 100)</f>
        <v/>
      </c>
      <c r="S1411" s="31" t="n"/>
      <c r="T1411" s="31" t="n"/>
      <c r="U1411" s="33">
        <f>IF(N1411="","",R1411 * N1411)</f>
        <v/>
      </c>
      <c r="V1411" s="4" t="n"/>
      <c r="W1411" s="33">
        <f>IF(S1411&amp;U1411="","",U1411 * S1411)</f>
        <v/>
      </c>
      <c r="X1411" s="33">
        <f>IF(W1411="","",U1411 + W1411)</f>
        <v/>
      </c>
      <c r="Y1411" s="33">
        <f>IF(T1411="","",U1411 * T1411)</f>
        <v/>
      </c>
      <c r="Z1411" s="34">
        <f>IF(U1411="","",X1411-V1411-Y1411)</f>
        <v/>
      </c>
    </row>
    <row r="1412">
      <c r="A1412" s="25" t="n">
        <v>1408</v>
      </c>
      <c r="B1412" s="26">
        <f>_xlfn.XLOOKUP(C1412,purchase!C:C,pcon!B:B,"")</f>
        <v/>
      </c>
      <c r="C1412" s="4" t="n"/>
      <c r="D1412" s="29">
        <f>_xlfn.XLOOKUP(C1412,purchase!C:C,pcon!D:D,"")</f>
        <v/>
      </c>
      <c r="E1412" s="29">
        <f>_xlfn.XLOOKUP(C1412,purchase!C:C,pcon!E:E,"")</f>
        <v/>
      </c>
      <c r="F1412" s="4" t="n"/>
      <c r="G1412" s="27" t="n"/>
      <c r="H1412" s="28" t="n"/>
      <c r="I1412" s="4" t="n"/>
      <c r="J1412" s="4" t="n"/>
      <c r="K1412" s="4" t="n"/>
      <c r="L1412" s="30">
        <f>IF(J1412="","",J1412-K1412)</f>
        <v/>
      </c>
      <c r="M1412" s="4" t="n"/>
      <c r="N1412" s="30">
        <f>IF(L1412="","",L1412-M1412)</f>
        <v/>
      </c>
      <c r="O1412" s="31" t="n"/>
      <c r="P1412" s="32">
        <f>IF(O1412="","",N1412 * O1412)</f>
        <v/>
      </c>
      <c r="Q1412" s="10">
        <f>_xlfn.XLOOKUP(C1412,pcon!C:C,pcon!L:L,"")</f>
        <v/>
      </c>
      <c r="R1412" s="98">
        <f>(Q1412 / 80) * (O1412 * 100)</f>
        <v/>
      </c>
      <c r="S1412" s="31" t="n"/>
      <c r="T1412" s="31" t="n"/>
      <c r="U1412" s="33">
        <f>IF(N1412="","",R1412 * N1412)</f>
        <v/>
      </c>
      <c r="V1412" s="4" t="n"/>
      <c r="W1412" s="33">
        <f>IF(S1412&amp;U1412="","",U1412 * S1412)</f>
        <v/>
      </c>
      <c r="X1412" s="33">
        <f>IF(W1412="","",U1412 + W1412)</f>
        <v/>
      </c>
      <c r="Y1412" s="33">
        <f>IF(T1412="","",U1412 * T1412)</f>
        <v/>
      </c>
      <c r="Z1412" s="34">
        <f>IF(U1412="","",X1412-V1412-Y1412)</f>
        <v/>
      </c>
    </row>
    <row r="1413">
      <c r="A1413" s="25" t="n">
        <v>1409</v>
      </c>
      <c r="B1413" s="26">
        <f>_xlfn.XLOOKUP(C1413,purchase!C:C,pcon!B:B,"")</f>
        <v/>
      </c>
      <c r="C1413" s="4" t="n"/>
      <c r="D1413" s="29">
        <f>_xlfn.XLOOKUP(C1413,purchase!C:C,pcon!D:D,"")</f>
        <v/>
      </c>
      <c r="E1413" s="29">
        <f>_xlfn.XLOOKUP(C1413,purchase!C:C,pcon!E:E,"")</f>
        <v/>
      </c>
      <c r="F1413" s="4" t="n"/>
      <c r="G1413" s="27" t="n"/>
      <c r="H1413" s="28" t="n"/>
      <c r="I1413" s="4" t="n"/>
      <c r="J1413" s="4" t="n"/>
      <c r="K1413" s="4" t="n"/>
      <c r="L1413" s="30">
        <f>IF(J1413="","",J1413-K1413)</f>
        <v/>
      </c>
      <c r="M1413" s="4" t="n"/>
      <c r="N1413" s="30">
        <f>IF(L1413="","",L1413-M1413)</f>
        <v/>
      </c>
      <c r="O1413" s="31" t="n"/>
      <c r="P1413" s="32">
        <f>IF(O1413="","",N1413 * O1413)</f>
        <v/>
      </c>
      <c r="Q1413" s="10">
        <f>_xlfn.XLOOKUP(C1413,pcon!C:C,pcon!L:L,"")</f>
        <v/>
      </c>
      <c r="R1413" s="98">
        <f>(Q1413 / 80) * (O1413 * 100)</f>
        <v/>
      </c>
      <c r="S1413" s="31" t="n"/>
      <c r="T1413" s="31" t="n"/>
      <c r="U1413" s="33">
        <f>IF(N1413="","",R1413 * N1413)</f>
        <v/>
      </c>
      <c r="V1413" s="4" t="n"/>
      <c r="W1413" s="33">
        <f>IF(S1413&amp;U1413="","",U1413 * S1413)</f>
        <v/>
      </c>
      <c r="X1413" s="33">
        <f>IF(W1413="","",U1413 + W1413)</f>
        <v/>
      </c>
      <c r="Y1413" s="33">
        <f>IF(T1413="","",U1413 * T1413)</f>
        <v/>
      </c>
      <c r="Z1413" s="34">
        <f>IF(U1413="","",X1413-V1413-Y1413)</f>
        <v/>
      </c>
    </row>
    <row r="1414">
      <c r="A1414" s="25" t="n">
        <v>1410</v>
      </c>
      <c r="B1414" s="26">
        <f>_xlfn.XLOOKUP(C1414,purchase!C:C,pcon!B:B,"")</f>
        <v/>
      </c>
      <c r="C1414" s="4" t="n"/>
      <c r="D1414" s="29">
        <f>_xlfn.XLOOKUP(C1414,purchase!C:C,pcon!D:D,"")</f>
        <v/>
      </c>
      <c r="E1414" s="29">
        <f>_xlfn.XLOOKUP(C1414,purchase!C:C,pcon!E:E,"")</f>
        <v/>
      </c>
      <c r="F1414" s="4" t="n"/>
      <c r="G1414" s="27" t="n"/>
      <c r="H1414" s="28" t="n"/>
      <c r="I1414" s="4" t="n"/>
      <c r="J1414" s="4" t="n"/>
      <c r="K1414" s="4" t="n"/>
      <c r="L1414" s="30">
        <f>IF(J1414="","",J1414-K1414)</f>
        <v/>
      </c>
      <c r="M1414" s="4" t="n"/>
      <c r="N1414" s="30">
        <f>IF(L1414="","",L1414-M1414)</f>
        <v/>
      </c>
      <c r="O1414" s="31" t="n"/>
      <c r="P1414" s="32">
        <f>IF(O1414="","",N1414 * O1414)</f>
        <v/>
      </c>
      <c r="Q1414" s="10">
        <f>_xlfn.XLOOKUP(C1414,pcon!C:C,pcon!L:L,"")</f>
        <v/>
      </c>
      <c r="R1414" s="98">
        <f>(Q1414 / 80) * (O1414 * 100)</f>
        <v/>
      </c>
      <c r="S1414" s="31" t="n"/>
      <c r="T1414" s="31" t="n"/>
      <c r="U1414" s="33">
        <f>IF(N1414="","",R1414 * N1414)</f>
        <v/>
      </c>
      <c r="V1414" s="4" t="n"/>
      <c r="W1414" s="33">
        <f>IF(S1414&amp;U1414="","",U1414 * S1414)</f>
        <v/>
      </c>
      <c r="X1414" s="33">
        <f>IF(W1414="","",U1414 + W1414)</f>
        <v/>
      </c>
      <c r="Y1414" s="33">
        <f>IF(T1414="","",U1414 * T1414)</f>
        <v/>
      </c>
      <c r="Z1414" s="34">
        <f>IF(U1414="","",X1414-V1414-Y1414)</f>
        <v/>
      </c>
    </row>
    <row r="1415">
      <c r="A1415" s="25" t="n">
        <v>1411</v>
      </c>
      <c r="B1415" s="26">
        <f>_xlfn.XLOOKUP(C1415,purchase!C:C,pcon!B:B,"")</f>
        <v/>
      </c>
      <c r="C1415" s="4" t="n"/>
      <c r="D1415" s="29">
        <f>_xlfn.XLOOKUP(C1415,purchase!C:C,pcon!D:D,"")</f>
        <v/>
      </c>
      <c r="E1415" s="29">
        <f>_xlfn.XLOOKUP(C1415,purchase!C:C,pcon!E:E,"")</f>
        <v/>
      </c>
      <c r="F1415" s="4" t="n"/>
      <c r="G1415" s="27" t="n"/>
      <c r="H1415" s="28" t="n"/>
      <c r="I1415" s="4" t="n"/>
      <c r="J1415" s="4" t="n"/>
      <c r="K1415" s="4" t="n"/>
      <c r="L1415" s="30">
        <f>IF(J1415="","",J1415-K1415)</f>
        <v/>
      </c>
      <c r="M1415" s="4" t="n"/>
      <c r="N1415" s="30">
        <f>IF(L1415="","",L1415-M1415)</f>
        <v/>
      </c>
      <c r="O1415" s="31" t="n"/>
      <c r="P1415" s="32">
        <f>IF(O1415="","",N1415 * O1415)</f>
        <v/>
      </c>
      <c r="Q1415" s="10">
        <f>_xlfn.XLOOKUP(C1415,pcon!C:C,pcon!L:L,"")</f>
        <v/>
      </c>
      <c r="R1415" s="98">
        <f>(Q1415 / 80) * (O1415 * 100)</f>
        <v/>
      </c>
      <c r="S1415" s="31" t="n"/>
      <c r="T1415" s="31" t="n"/>
      <c r="U1415" s="33">
        <f>IF(N1415="","",R1415 * N1415)</f>
        <v/>
      </c>
      <c r="V1415" s="4" t="n"/>
      <c r="W1415" s="33">
        <f>IF(S1415&amp;U1415="","",U1415 * S1415)</f>
        <v/>
      </c>
      <c r="X1415" s="33">
        <f>IF(W1415="","",U1415 + W1415)</f>
        <v/>
      </c>
      <c r="Y1415" s="33">
        <f>IF(T1415="","",U1415 * T1415)</f>
        <v/>
      </c>
      <c r="Z1415" s="34">
        <f>IF(U1415="","",X1415-V1415-Y1415)</f>
        <v/>
      </c>
    </row>
    <row r="1416">
      <c r="A1416" s="25" t="n">
        <v>1412</v>
      </c>
      <c r="B1416" s="26">
        <f>_xlfn.XLOOKUP(C1416,purchase!C:C,pcon!B:B,"")</f>
        <v/>
      </c>
      <c r="C1416" s="4" t="n"/>
      <c r="D1416" s="29">
        <f>_xlfn.XLOOKUP(C1416,purchase!C:C,pcon!D:D,"")</f>
        <v/>
      </c>
      <c r="E1416" s="29">
        <f>_xlfn.XLOOKUP(C1416,purchase!C:C,pcon!E:E,"")</f>
        <v/>
      </c>
      <c r="F1416" s="4" t="n"/>
      <c r="G1416" s="27" t="n"/>
      <c r="H1416" s="28" t="n"/>
      <c r="I1416" s="4" t="n"/>
      <c r="J1416" s="4" t="n"/>
      <c r="K1416" s="4" t="n"/>
      <c r="L1416" s="30">
        <f>IF(J1416="","",J1416-K1416)</f>
        <v/>
      </c>
      <c r="M1416" s="4" t="n"/>
      <c r="N1416" s="30">
        <f>IF(L1416="","",L1416-M1416)</f>
        <v/>
      </c>
      <c r="O1416" s="31" t="n"/>
      <c r="P1416" s="32">
        <f>IF(O1416="","",N1416 * O1416)</f>
        <v/>
      </c>
      <c r="Q1416" s="10">
        <f>_xlfn.XLOOKUP(C1416,pcon!C:C,pcon!L:L,"")</f>
        <v/>
      </c>
      <c r="R1416" s="98">
        <f>(Q1416 / 80) * (O1416 * 100)</f>
        <v/>
      </c>
      <c r="S1416" s="31" t="n"/>
      <c r="T1416" s="31" t="n"/>
      <c r="U1416" s="33">
        <f>IF(N1416="","",R1416 * N1416)</f>
        <v/>
      </c>
      <c r="V1416" s="4" t="n"/>
      <c r="W1416" s="33">
        <f>IF(S1416&amp;U1416="","",U1416 * S1416)</f>
        <v/>
      </c>
      <c r="X1416" s="33">
        <f>IF(W1416="","",U1416 + W1416)</f>
        <v/>
      </c>
      <c r="Y1416" s="33">
        <f>IF(T1416="","",U1416 * T1416)</f>
        <v/>
      </c>
      <c r="Z1416" s="34">
        <f>IF(U1416="","",X1416-V1416-Y1416)</f>
        <v/>
      </c>
    </row>
    <row r="1417">
      <c r="A1417" s="25" t="n">
        <v>1413</v>
      </c>
      <c r="B1417" s="26">
        <f>_xlfn.XLOOKUP(C1417,purchase!C:C,pcon!B:B,"")</f>
        <v/>
      </c>
      <c r="C1417" s="4" t="n"/>
      <c r="D1417" s="29">
        <f>_xlfn.XLOOKUP(C1417,purchase!C:C,pcon!D:D,"")</f>
        <v/>
      </c>
      <c r="E1417" s="29">
        <f>_xlfn.XLOOKUP(C1417,purchase!C:C,pcon!E:E,"")</f>
        <v/>
      </c>
      <c r="F1417" s="4" t="n"/>
      <c r="G1417" s="27" t="n"/>
      <c r="H1417" s="28" t="n"/>
      <c r="I1417" s="4" t="n"/>
      <c r="J1417" s="4" t="n"/>
      <c r="K1417" s="4" t="n"/>
      <c r="L1417" s="30">
        <f>IF(J1417="","",J1417-K1417)</f>
        <v/>
      </c>
      <c r="M1417" s="4" t="n"/>
      <c r="N1417" s="30">
        <f>IF(L1417="","",L1417-M1417)</f>
        <v/>
      </c>
      <c r="O1417" s="31" t="n"/>
      <c r="P1417" s="32">
        <f>IF(O1417="","",N1417 * O1417)</f>
        <v/>
      </c>
      <c r="Q1417" s="10">
        <f>_xlfn.XLOOKUP(C1417,pcon!C:C,pcon!L:L,"")</f>
        <v/>
      </c>
      <c r="R1417" s="98">
        <f>(Q1417 / 80) * (O1417 * 100)</f>
        <v/>
      </c>
      <c r="S1417" s="31" t="n"/>
      <c r="T1417" s="31" t="n"/>
      <c r="U1417" s="33">
        <f>IF(N1417="","",R1417 * N1417)</f>
        <v/>
      </c>
      <c r="V1417" s="4" t="n"/>
      <c r="W1417" s="33">
        <f>IF(S1417&amp;U1417="","",U1417 * S1417)</f>
        <v/>
      </c>
      <c r="X1417" s="33">
        <f>IF(W1417="","",U1417 + W1417)</f>
        <v/>
      </c>
      <c r="Y1417" s="33">
        <f>IF(T1417="","",U1417 * T1417)</f>
        <v/>
      </c>
      <c r="Z1417" s="34">
        <f>IF(U1417="","",X1417-V1417-Y1417)</f>
        <v/>
      </c>
    </row>
    <row r="1418">
      <c r="A1418" s="25" t="n">
        <v>1414</v>
      </c>
      <c r="B1418" s="26">
        <f>_xlfn.XLOOKUP(C1418,purchase!C:C,pcon!B:B,"")</f>
        <v/>
      </c>
      <c r="C1418" s="4" t="n"/>
      <c r="D1418" s="29">
        <f>_xlfn.XLOOKUP(C1418,purchase!C:C,pcon!D:D,"")</f>
        <v/>
      </c>
      <c r="E1418" s="29">
        <f>_xlfn.XLOOKUP(C1418,purchase!C:C,pcon!E:E,"")</f>
        <v/>
      </c>
      <c r="F1418" s="4" t="n"/>
      <c r="G1418" s="27" t="n"/>
      <c r="H1418" s="28" t="n"/>
      <c r="I1418" s="4" t="n"/>
      <c r="J1418" s="4" t="n"/>
      <c r="K1418" s="4" t="n"/>
      <c r="L1418" s="30">
        <f>IF(J1418="","",J1418-K1418)</f>
        <v/>
      </c>
      <c r="M1418" s="4" t="n"/>
      <c r="N1418" s="30">
        <f>IF(L1418="","",L1418-M1418)</f>
        <v/>
      </c>
      <c r="O1418" s="31" t="n"/>
      <c r="P1418" s="32">
        <f>IF(O1418="","",N1418 * O1418)</f>
        <v/>
      </c>
      <c r="Q1418" s="10">
        <f>_xlfn.XLOOKUP(C1418,pcon!C:C,pcon!L:L,"")</f>
        <v/>
      </c>
      <c r="R1418" s="98">
        <f>(Q1418 / 80) * (O1418 * 100)</f>
        <v/>
      </c>
      <c r="S1418" s="31" t="n"/>
      <c r="T1418" s="31" t="n"/>
      <c r="U1418" s="33">
        <f>IF(N1418="","",R1418 * N1418)</f>
        <v/>
      </c>
      <c r="V1418" s="4" t="n"/>
      <c r="W1418" s="33">
        <f>IF(S1418&amp;U1418="","",U1418 * S1418)</f>
        <v/>
      </c>
      <c r="X1418" s="33">
        <f>IF(W1418="","",U1418 + W1418)</f>
        <v/>
      </c>
      <c r="Y1418" s="33">
        <f>IF(T1418="","",U1418 * T1418)</f>
        <v/>
      </c>
      <c r="Z1418" s="34">
        <f>IF(U1418="","",X1418-V1418-Y1418)</f>
        <v/>
      </c>
    </row>
    <row r="1419">
      <c r="A1419" s="25" t="n">
        <v>1415</v>
      </c>
      <c r="B1419" s="26">
        <f>_xlfn.XLOOKUP(C1419,purchase!C:C,pcon!B:B,"")</f>
        <v/>
      </c>
      <c r="C1419" s="4" t="n"/>
      <c r="D1419" s="29">
        <f>_xlfn.XLOOKUP(C1419,purchase!C:C,pcon!D:D,"")</f>
        <v/>
      </c>
      <c r="E1419" s="29">
        <f>_xlfn.XLOOKUP(C1419,purchase!C:C,pcon!E:E,"")</f>
        <v/>
      </c>
      <c r="F1419" s="4" t="n"/>
      <c r="G1419" s="27" t="n"/>
      <c r="H1419" s="28" t="n"/>
      <c r="I1419" s="4" t="n"/>
      <c r="J1419" s="4" t="n"/>
      <c r="K1419" s="4" t="n"/>
      <c r="L1419" s="30">
        <f>IF(J1419="","",J1419-K1419)</f>
        <v/>
      </c>
      <c r="M1419" s="4" t="n"/>
      <c r="N1419" s="30">
        <f>IF(L1419="","",L1419-M1419)</f>
        <v/>
      </c>
      <c r="O1419" s="31" t="n"/>
      <c r="P1419" s="32">
        <f>IF(O1419="","",N1419 * O1419)</f>
        <v/>
      </c>
      <c r="Q1419" s="10">
        <f>_xlfn.XLOOKUP(C1419,pcon!C:C,pcon!L:L,"")</f>
        <v/>
      </c>
      <c r="R1419" s="98">
        <f>(Q1419 / 80) * (O1419 * 100)</f>
        <v/>
      </c>
      <c r="S1419" s="31" t="n"/>
      <c r="T1419" s="31" t="n"/>
      <c r="U1419" s="33">
        <f>IF(N1419="","",R1419 * N1419)</f>
        <v/>
      </c>
      <c r="V1419" s="4" t="n"/>
      <c r="W1419" s="33">
        <f>IF(S1419&amp;U1419="","",U1419 * S1419)</f>
        <v/>
      </c>
      <c r="X1419" s="33">
        <f>IF(W1419="","",U1419 + W1419)</f>
        <v/>
      </c>
      <c r="Y1419" s="33">
        <f>IF(T1419="","",U1419 * T1419)</f>
        <v/>
      </c>
      <c r="Z1419" s="34">
        <f>IF(U1419="","",X1419-V1419-Y1419)</f>
        <v/>
      </c>
    </row>
    <row r="1420">
      <c r="A1420" s="25" t="n">
        <v>1416</v>
      </c>
      <c r="B1420" s="26">
        <f>_xlfn.XLOOKUP(C1420,purchase!C:C,pcon!B:B,"")</f>
        <v/>
      </c>
      <c r="C1420" s="4" t="n"/>
      <c r="D1420" s="29">
        <f>_xlfn.XLOOKUP(C1420,purchase!C:C,pcon!D:D,"")</f>
        <v/>
      </c>
      <c r="E1420" s="29">
        <f>_xlfn.XLOOKUP(C1420,purchase!C:C,pcon!E:E,"")</f>
        <v/>
      </c>
      <c r="F1420" s="4" t="n"/>
      <c r="G1420" s="27" t="n"/>
      <c r="H1420" s="28" t="n"/>
      <c r="I1420" s="4" t="n"/>
      <c r="J1420" s="4" t="n"/>
      <c r="K1420" s="4" t="n"/>
      <c r="L1420" s="30">
        <f>IF(J1420="","",J1420-K1420)</f>
        <v/>
      </c>
      <c r="M1420" s="4" t="n"/>
      <c r="N1420" s="30">
        <f>IF(L1420="","",L1420-M1420)</f>
        <v/>
      </c>
      <c r="O1420" s="31" t="n"/>
      <c r="P1420" s="32">
        <f>IF(O1420="","",N1420 * O1420)</f>
        <v/>
      </c>
      <c r="Q1420" s="10">
        <f>_xlfn.XLOOKUP(C1420,pcon!C:C,pcon!L:L,"")</f>
        <v/>
      </c>
      <c r="R1420" s="98">
        <f>(Q1420 / 80) * (O1420 * 100)</f>
        <v/>
      </c>
      <c r="S1420" s="31" t="n"/>
      <c r="T1420" s="31" t="n"/>
      <c r="U1420" s="33">
        <f>IF(N1420="","",R1420 * N1420)</f>
        <v/>
      </c>
      <c r="V1420" s="4" t="n"/>
      <c r="W1420" s="33">
        <f>IF(S1420&amp;U1420="","",U1420 * S1420)</f>
        <v/>
      </c>
      <c r="X1420" s="33">
        <f>IF(W1420="","",U1420 + W1420)</f>
        <v/>
      </c>
      <c r="Y1420" s="33">
        <f>IF(T1420="","",U1420 * T1420)</f>
        <v/>
      </c>
      <c r="Z1420" s="34">
        <f>IF(U1420="","",X1420-V1420-Y1420)</f>
        <v/>
      </c>
    </row>
    <row r="1421">
      <c r="A1421" s="25" t="n">
        <v>1417</v>
      </c>
      <c r="B1421" s="26">
        <f>_xlfn.XLOOKUP(C1421,purchase!C:C,pcon!B:B,"")</f>
        <v/>
      </c>
      <c r="C1421" s="4" t="n"/>
      <c r="D1421" s="29">
        <f>_xlfn.XLOOKUP(C1421,purchase!C:C,pcon!D:D,"")</f>
        <v/>
      </c>
      <c r="E1421" s="29">
        <f>_xlfn.XLOOKUP(C1421,purchase!C:C,pcon!E:E,"")</f>
        <v/>
      </c>
      <c r="F1421" s="4" t="n"/>
      <c r="G1421" s="27" t="n"/>
      <c r="H1421" s="28" t="n"/>
      <c r="I1421" s="4" t="n"/>
      <c r="J1421" s="4" t="n"/>
      <c r="K1421" s="4" t="n"/>
      <c r="L1421" s="30">
        <f>IF(J1421="","",J1421-K1421)</f>
        <v/>
      </c>
      <c r="M1421" s="4" t="n"/>
      <c r="N1421" s="30">
        <f>IF(L1421="","",L1421-M1421)</f>
        <v/>
      </c>
      <c r="O1421" s="31" t="n"/>
      <c r="P1421" s="32">
        <f>IF(O1421="","",N1421 * O1421)</f>
        <v/>
      </c>
      <c r="Q1421" s="10">
        <f>_xlfn.XLOOKUP(C1421,pcon!C:C,pcon!L:L,"")</f>
        <v/>
      </c>
      <c r="R1421" s="98">
        <f>(Q1421 / 80) * (O1421 * 100)</f>
        <v/>
      </c>
      <c r="S1421" s="31" t="n"/>
      <c r="T1421" s="31" t="n"/>
      <c r="U1421" s="33">
        <f>IF(N1421="","",R1421 * N1421)</f>
        <v/>
      </c>
      <c r="V1421" s="4" t="n"/>
      <c r="W1421" s="33">
        <f>IF(S1421&amp;U1421="","",U1421 * S1421)</f>
        <v/>
      </c>
      <c r="X1421" s="33">
        <f>IF(W1421="","",U1421 + W1421)</f>
        <v/>
      </c>
      <c r="Y1421" s="33">
        <f>IF(T1421="","",U1421 * T1421)</f>
        <v/>
      </c>
      <c r="Z1421" s="34">
        <f>IF(U1421="","",X1421-V1421-Y1421)</f>
        <v/>
      </c>
    </row>
    <row r="1422">
      <c r="A1422" s="25" t="n">
        <v>1418</v>
      </c>
      <c r="B1422" s="26">
        <f>_xlfn.XLOOKUP(C1422,purchase!C:C,pcon!B:B,"")</f>
        <v/>
      </c>
      <c r="C1422" s="4" t="n"/>
      <c r="D1422" s="29">
        <f>_xlfn.XLOOKUP(C1422,purchase!C:C,pcon!D:D,"")</f>
        <v/>
      </c>
      <c r="E1422" s="29">
        <f>_xlfn.XLOOKUP(C1422,purchase!C:C,pcon!E:E,"")</f>
        <v/>
      </c>
      <c r="F1422" s="4" t="n"/>
      <c r="G1422" s="27" t="n"/>
      <c r="H1422" s="28" t="n"/>
      <c r="I1422" s="4" t="n"/>
      <c r="J1422" s="4" t="n"/>
      <c r="K1422" s="4" t="n"/>
      <c r="L1422" s="30">
        <f>IF(J1422="","",J1422-K1422)</f>
        <v/>
      </c>
      <c r="M1422" s="4" t="n"/>
      <c r="N1422" s="30">
        <f>IF(L1422="","",L1422-M1422)</f>
        <v/>
      </c>
      <c r="O1422" s="31" t="n"/>
      <c r="P1422" s="32">
        <f>IF(O1422="","",N1422 * O1422)</f>
        <v/>
      </c>
      <c r="Q1422" s="10">
        <f>_xlfn.XLOOKUP(C1422,pcon!C:C,pcon!L:L,"")</f>
        <v/>
      </c>
      <c r="R1422" s="98">
        <f>(Q1422 / 80) * (O1422 * 100)</f>
        <v/>
      </c>
      <c r="S1422" s="31" t="n"/>
      <c r="T1422" s="31" t="n"/>
      <c r="U1422" s="33">
        <f>IF(N1422="","",R1422 * N1422)</f>
        <v/>
      </c>
      <c r="V1422" s="4" t="n"/>
      <c r="W1422" s="33">
        <f>IF(S1422&amp;U1422="","",U1422 * S1422)</f>
        <v/>
      </c>
      <c r="X1422" s="33">
        <f>IF(W1422="","",U1422 + W1422)</f>
        <v/>
      </c>
      <c r="Y1422" s="33">
        <f>IF(T1422="","",U1422 * T1422)</f>
        <v/>
      </c>
      <c r="Z1422" s="34">
        <f>IF(U1422="","",X1422-V1422-Y1422)</f>
        <v/>
      </c>
    </row>
    <row r="1423">
      <c r="A1423" s="25" t="n">
        <v>1419</v>
      </c>
      <c r="B1423" s="26">
        <f>_xlfn.XLOOKUP(C1423,purchase!C:C,pcon!B:B,"")</f>
        <v/>
      </c>
      <c r="C1423" s="4" t="n"/>
      <c r="D1423" s="29">
        <f>_xlfn.XLOOKUP(C1423,purchase!C:C,pcon!D:D,"")</f>
        <v/>
      </c>
      <c r="E1423" s="29">
        <f>_xlfn.XLOOKUP(C1423,purchase!C:C,pcon!E:E,"")</f>
        <v/>
      </c>
      <c r="F1423" s="4" t="n"/>
      <c r="G1423" s="27" t="n"/>
      <c r="H1423" s="28" t="n"/>
      <c r="I1423" s="4" t="n"/>
      <c r="J1423" s="4" t="n"/>
      <c r="K1423" s="4" t="n"/>
      <c r="L1423" s="30">
        <f>IF(J1423="","",J1423-K1423)</f>
        <v/>
      </c>
      <c r="M1423" s="4" t="n"/>
      <c r="N1423" s="30">
        <f>IF(L1423="","",L1423-M1423)</f>
        <v/>
      </c>
      <c r="O1423" s="31" t="n"/>
      <c r="P1423" s="32">
        <f>IF(O1423="","",N1423 * O1423)</f>
        <v/>
      </c>
      <c r="Q1423" s="10">
        <f>_xlfn.XLOOKUP(C1423,pcon!C:C,pcon!L:L,"")</f>
        <v/>
      </c>
      <c r="R1423" s="98">
        <f>(Q1423 / 80) * (O1423 * 100)</f>
        <v/>
      </c>
      <c r="S1423" s="31" t="n"/>
      <c r="T1423" s="31" t="n"/>
      <c r="U1423" s="33">
        <f>IF(N1423="","",R1423 * N1423)</f>
        <v/>
      </c>
      <c r="V1423" s="4" t="n"/>
      <c r="W1423" s="33">
        <f>IF(S1423&amp;U1423="","",U1423 * S1423)</f>
        <v/>
      </c>
      <c r="X1423" s="33">
        <f>IF(W1423="","",U1423 + W1423)</f>
        <v/>
      </c>
      <c r="Y1423" s="33">
        <f>IF(T1423="","",U1423 * T1423)</f>
        <v/>
      </c>
      <c r="Z1423" s="34">
        <f>IF(U1423="","",X1423-V1423-Y1423)</f>
        <v/>
      </c>
    </row>
    <row r="1424">
      <c r="A1424" s="25" t="n">
        <v>1420</v>
      </c>
      <c r="B1424" s="26">
        <f>_xlfn.XLOOKUP(C1424,purchase!C:C,pcon!B:B,"")</f>
        <v/>
      </c>
      <c r="C1424" s="4" t="n"/>
      <c r="D1424" s="29">
        <f>_xlfn.XLOOKUP(C1424,purchase!C:C,pcon!D:D,"")</f>
        <v/>
      </c>
      <c r="E1424" s="29">
        <f>_xlfn.XLOOKUP(C1424,purchase!C:C,pcon!E:E,"")</f>
        <v/>
      </c>
      <c r="F1424" s="4" t="n"/>
      <c r="G1424" s="27" t="n"/>
      <c r="H1424" s="28" t="n"/>
      <c r="I1424" s="4" t="n"/>
      <c r="J1424" s="4" t="n"/>
      <c r="K1424" s="4" t="n"/>
      <c r="L1424" s="30">
        <f>IF(J1424="","",J1424-K1424)</f>
        <v/>
      </c>
      <c r="M1424" s="4" t="n"/>
      <c r="N1424" s="30">
        <f>IF(L1424="","",L1424-M1424)</f>
        <v/>
      </c>
      <c r="O1424" s="31" t="n"/>
      <c r="P1424" s="32">
        <f>IF(O1424="","",N1424 * O1424)</f>
        <v/>
      </c>
      <c r="Q1424" s="10">
        <f>_xlfn.XLOOKUP(C1424,pcon!C:C,pcon!L:L,"")</f>
        <v/>
      </c>
      <c r="R1424" s="98">
        <f>(Q1424 / 80) * (O1424 * 100)</f>
        <v/>
      </c>
      <c r="S1424" s="31" t="n"/>
      <c r="T1424" s="31" t="n"/>
      <c r="U1424" s="33">
        <f>IF(N1424="","",R1424 * N1424)</f>
        <v/>
      </c>
      <c r="V1424" s="4" t="n"/>
      <c r="W1424" s="33">
        <f>IF(S1424&amp;U1424="","",U1424 * S1424)</f>
        <v/>
      </c>
      <c r="X1424" s="33">
        <f>IF(W1424="","",U1424 + W1424)</f>
        <v/>
      </c>
      <c r="Y1424" s="33">
        <f>IF(T1424="","",U1424 * T1424)</f>
        <v/>
      </c>
      <c r="Z1424" s="34">
        <f>IF(U1424="","",X1424-V1424-Y1424)</f>
        <v/>
      </c>
    </row>
    <row r="1425">
      <c r="A1425" s="25" t="n">
        <v>1421</v>
      </c>
      <c r="B1425" s="26">
        <f>_xlfn.XLOOKUP(C1425,purchase!C:C,pcon!B:B,"")</f>
        <v/>
      </c>
      <c r="C1425" s="4" t="n"/>
      <c r="D1425" s="29">
        <f>_xlfn.XLOOKUP(C1425,purchase!C:C,pcon!D:D,"")</f>
        <v/>
      </c>
      <c r="E1425" s="29">
        <f>_xlfn.XLOOKUP(C1425,purchase!C:C,pcon!E:E,"")</f>
        <v/>
      </c>
      <c r="F1425" s="4" t="n"/>
      <c r="G1425" s="27" t="n"/>
      <c r="H1425" s="28" t="n"/>
      <c r="I1425" s="4" t="n"/>
      <c r="J1425" s="4" t="n"/>
      <c r="K1425" s="4" t="n"/>
      <c r="L1425" s="30">
        <f>IF(J1425="","",J1425-K1425)</f>
        <v/>
      </c>
      <c r="M1425" s="4" t="n"/>
      <c r="N1425" s="30">
        <f>IF(L1425="","",L1425-M1425)</f>
        <v/>
      </c>
      <c r="O1425" s="31" t="n"/>
      <c r="P1425" s="32">
        <f>IF(O1425="","",N1425 * O1425)</f>
        <v/>
      </c>
      <c r="Q1425" s="10">
        <f>_xlfn.XLOOKUP(C1425,pcon!C:C,pcon!L:L,"")</f>
        <v/>
      </c>
      <c r="R1425" s="98">
        <f>(Q1425 / 80) * (O1425 * 100)</f>
        <v/>
      </c>
      <c r="S1425" s="31" t="n"/>
      <c r="T1425" s="31" t="n"/>
      <c r="U1425" s="33">
        <f>IF(N1425="","",R1425 * N1425)</f>
        <v/>
      </c>
      <c r="V1425" s="4" t="n"/>
      <c r="W1425" s="33">
        <f>IF(S1425&amp;U1425="","",U1425 * S1425)</f>
        <v/>
      </c>
      <c r="X1425" s="33">
        <f>IF(W1425="","",U1425 + W1425)</f>
        <v/>
      </c>
      <c r="Y1425" s="33">
        <f>IF(T1425="","",U1425 * T1425)</f>
        <v/>
      </c>
      <c r="Z1425" s="34">
        <f>IF(U1425="","",X1425-V1425-Y1425)</f>
        <v/>
      </c>
    </row>
    <row r="1426">
      <c r="A1426" s="25" t="n">
        <v>1422</v>
      </c>
      <c r="B1426" s="26">
        <f>_xlfn.XLOOKUP(C1426,purchase!C:C,pcon!B:B,"")</f>
        <v/>
      </c>
      <c r="C1426" s="4" t="n"/>
      <c r="D1426" s="29">
        <f>_xlfn.XLOOKUP(C1426,purchase!C:C,pcon!D:D,"")</f>
        <v/>
      </c>
      <c r="E1426" s="29">
        <f>_xlfn.XLOOKUP(C1426,purchase!C:C,pcon!E:E,"")</f>
        <v/>
      </c>
      <c r="F1426" s="4" t="n"/>
      <c r="G1426" s="27" t="n"/>
      <c r="H1426" s="28" t="n"/>
      <c r="I1426" s="4" t="n"/>
      <c r="J1426" s="4" t="n"/>
      <c r="K1426" s="4" t="n"/>
      <c r="L1426" s="30">
        <f>IF(J1426="","",J1426-K1426)</f>
        <v/>
      </c>
      <c r="M1426" s="4" t="n"/>
      <c r="N1426" s="30">
        <f>IF(L1426="","",L1426-M1426)</f>
        <v/>
      </c>
      <c r="O1426" s="31" t="n"/>
      <c r="P1426" s="32">
        <f>IF(O1426="","",N1426 * O1426)</f>
        <v/>
      </c>
      <c r="Q1426" s="10">
        <f>_xlfn.XLOOKUP(C1426,pcon!C:C,pcon!L:L,"")</f>
        <v/>
      </c>
      <c r="R1426" s="98">
        <f>(Q1426 / 80) * (O1426 * 100)</f>
        <v/>
      </c>
      <c r="S1426" s="31" t="n"/>
      <c r="T1426" s="31" t="n"/>
      <c r="U1426" s="33">
        <f>IF(N1426="","",R1426 * N1426)</f>
        <v/>
      </c>
      <c r="V1426" s="4" t="n"/>
      <c r="W1426" s="33">
        <f>IF(S1426&amp;U1426="","",U1426 * S1426)</f>
        <v/>
      </c>
      <c r="X1426" s="33">
        <f>IF(W1426="","",U1426 + W1426)</f>
        <v/>
      </c>
      <c r="Y1426" s="33">
        <f>IF(T1426="","",U1426 * T1426)</f>
        <v/>
      </c>
      <c r="Z1426" s="34">
        <f>IF(U1426="","",X1426-V1426-Y1426)</f>
        <v/>
      </c>
    </row>
    <row r="1427">
      <c r="A1427" s="25" t="n">
        <v>1423</v>
      </c>
      <c r="B1427" s="26">
        <f>_xlfn.XLOOKUP(C1427,purchase!C:C,pcon!B:B,"")</f>
        <v/>
      </c>
      <c r="C1427" s="4" t="n"/>
      <c r="D1427" s="29">
        <f>_xlfn.XLOOKUP(C1427,purchase!C:C,pcon!D:D,"")</f>
        <v/>
      </c>
      <c r="E1427" s="29">
        <f>_xlfn.XLOOKUP(C1427,purchase!C:C,pcon!E:E,"")</f>
        <v/>
      </c>
      <c r="F1427" s="4" t="n"/>
      <c r="G1427" s="27" t="n"/>
      <c r="H1427" s="28" t="n"/>
      <c r="I1427" s="4" t="n"/>
      <c r="J1427" s="4" t="n"/>
      <c r="K1427" s="4" t="n"/>
      <c r="L1427" s="30">
        <f>IF(J1427="","",J1427-K1427)</f>
        <v/>
      </c>
      <c r="M1427" s="4" t="n"/>
      <c r="N1427" s="30">
        <f>IF(L1427="","",L1427-M1427)</f>
        <v/>
      </c>
      <c r="O1427" s="31" t="n"/>
      <c r="P1427" s="32">
        <f>IF(O1427="","",N1427 * O1427)</f>
        <v/>
      </c>
      <c r="Q1427" s="10">
        <f>_xlfn.XLOOKUP(C1427,pcon!C:C,pcon!L:L,"")</f>
        <v/>
      </c>
      <c r="R1427" s="98">
        <f>(Q1427 / 80) * (O1427 * 100)</f>
        <v/>
      </c>
      <c r="S1427" s="31" t="n"/>
      <c r="T1427" s="31" t="n"/>
      <c r="U1427" s="33">
        <f>IF(N1427="","",R1427 * N1427)</f>
        <v/>
      </c>
      <c r="V1427" s="4" t="n"/>
      <c r="W1427" s="33">
        <f>IF(S1427&amp;U1427="","",U1427 * S1427)</f>
        <v/>
      </c>
      <c r="X1427" s="33">
        <f>IF(W1427="","",U1427 + W1427)</f>
        <v/>
      </c>
      <c r="Y1427" s="33">
        <f>IF(T1427="","",U1427 * T1427)</f>
        <v/>
      </c>
      <c r="Z1427" s="34">
        <f>IF(U1427="","",X1427-V1427-Y1427)</f>
        <v/>
      </c>
    </row>
    <row r="1428">
      <c r="A1428" s="25" t="n">
        <v>1424</v>
      </c>
      <c r="B1428" s="26">
        <f>_xlfn.XLOOKUP(C1428,purchase!C:C,pcon!B:B,"")</f>
        <v/>
      </c>
      <c r="C1428" s="4" t="n"/>
      <c r="D1428" s="29">
        <f>_xlfn.XLOOKUP(C1428,purchase!C:C,pcon!D:D,"")</f>
        <v/>
      </c>
      <c r="E1428" s="29">
        <f>_xlfn.XLOOKUP(C1428,purchase!C:C,pcon!E:E,"")</f>
        <v/>
      </c>
      <c r="F1428" s="4" t="n"/>
      <c r="G1428" s="27" t="n"/>
      <c r="H1428" s="28" t="n"/>
      <c r="I1428" s="4" t="n"/>
      <c r="J1428" s="4" t="n"/>
      <c r="K1428" s="4" t="n"/>
      <c r="L1428" s="30">
        <f>IF(J1428="","",J1428-K1428)</f>
        <v/>
      </c>
      <c r="M1428" s="4" t="n"/>
      <c r="N1428" s="30">
        <f>IF(L1428="","",L1428-M1428)</f>
        <v/>
      </c>
      <c r="O1428" s="31" t="n"/>
      <c r="P1428" s="32">
        <f>IF(O1428="","",N1428 * O1428)</f>
        <v/>
      </c>
      <c r="Q1428" s="10">
        <f>_xlfn.XLOOKUP(C1428,pcon!C:C,pcon!L:L,"")</f>
        <v/>
      </c>
      <c r="R1428" s="98">
        <f>(Q1428 / 80) * (O1428 * 100)</f>
        <v/>
      </c>
      <c r="S1428" s="31" t="n"/>
      <c r="T1428" s="31" t="n"/>
      <c r="U1428" s="33">
        <f>IF(N1428="","",R1428 * N1428)</f>
        <v/>
      </c>
      <c r="V1428" s="4" t="n"/>
      <c r="W1428" s="33">
        <f>IF(S1428&amp;U1428="","",U1428 * S1428)</f>
        <v/>
      </c>
      <c r="X1428" s="33">
        <f>IF(W1428="","",U1428 + W1428)</f>
        <v/>
      </c>
      <c r="Y1428" s="33">
        <f>IF(T1428="","",U1428 * T1428)</f>
        <v/>
      </c>
      <c r="Z1428" s="34">
        <f>IF(U1428="","",X1428-V1428-Y1428)</f>
        <v/>
      </c>
    </row>
    <row r="1429">
      <c r="A1429" s="25" t="n">
        <v>1425</v>
      </c>
      <c r="B1429" s="26">
        <f>_xlfn.XLOOKUP(C1429,purchase!C:C,pcon!B:B,"")</f>
        <v/>
      </c>
      <c r="C1429" s="4" t="n"/>
      <c r="D1429" s="29">
        <f>_xlfn.XLOOKUP(C1429,purchase!C:C,pcon!D:D,"")</f>
        <v/>
      </c>
      <c r="E1429" s="29">
        <f>_xlfn.XLOOKUP(C1429,purchase!C:C,pcon!E:E,"")</f>
        <v/>
      </c>
      <c r="F1429" s="4" t="n"/>
      <c r="G1429" s="27" t="n"/>
      <c r="H1429" s="28" t="n"/>
      <c r="I1429" s="4" t="n"/>
      <c r="J1429" s="4" t="n"/>
      <c r="K1429" s="4" t="n"/>
      <c r="L1429" s="30">
        <f>IF(J1429="","",J1429-K1429)</f>
        <v/>
      </c>
      <c r="M1429" s="4" t="n"/>
      <c r="N1429" s="30">
        <f>IF(L1429="","",L1429-M1429)</f>
        <v/>
      </c>
      <c r="O1429" s="31" t="n"/>
      <c r="P1429" s="32">
        <f>IF(O1429="","",N1429 * O1429)</f>
        <v/>
      </c>
      <c r="Q1429" s="10">
        <f>_xlfn.XLOOKUP(C1429,pcon!C:C,pcon!L:L,"")</f>
        <v/>
      </c>
      <c r="R1429" s="98">
        <f>(Q1429 / 80) * (O1429 * 100)</f>
        <v/>
      </c>
      <c r="S1429" s="31" t="n"/>
      <c r="T1429" s="31" t="n"/>
      <c r="U1429" s="33">
        <f>IF(N1429="","",R1429 * N1429)</f>
        <v/>
      </c>
      <c r="V1429" s="4" t="n"/>
      <c r="W1429" s="33">
        <f>IF(S1429&amp;U1429="","",U1429 * S1429)</f>
        <v/>
      </c>
      <c r="X1429" s="33">
        <f>IF(W1429="","",U1429 + W1429)</f>
        <v/>
      </c>
      <c r="Y1429" s="33">
        <f>IF(T1429="","",U1429 * T1429)</f>
        <v/>
      </c>
      <c r="Z1429" s="34">
        <f>IF(U1429="","",X1429-V1429-Y1429)</f>
        <v/>
      </c>
    </row>
    <row r="1430">
      <c r="A1430" s="25" t="n">
        <v>1426</v>
      </c>
      <c r="B1430" s="26">
        <f>_xlfn.XLOOKUP(C1430,purchase!C:C,pcon!B:B,"")</f>
        <v/>
      </c>
      <c r="C1430" s="4" t="n"/>
      <c r="D1430" s="29">
        <f>_xlfn.XLOOKUP(C1430,purchase!C:C,pcon!D:D,"")</f>
        <v/>
      </c>
      <c r="E1430" s="29">
        <f>_xlfn.XLOOKUP(C1430,purchase!C:C,pcon!E:E,"")</f>
        <v/>
      </c>
      <c r="F1430" s="4" t="n"/>
      <c r="G1430" s="27" t="n"/>
      <c r="H1430" s="28" t="n"/>
      <c r="I1430" s="4" t="n"/>
      <c r="J1430" s="4" t="n"/>
      <c r="K1430" s="4" t="n"/>
      <c r="L1430" s="30">
        <f>IF(J1430="","",J1430-K1430)</f>
        <v/>
      </c>
      <c r="M1430" s="4" t="n"/>
      <c r="N1430" s="30">
        <f>IF(L1430="","",L1430-M1430)</f>
        <v/>
      </c>
      <c r="O1430" s="31" t="n"/>
      <c r="P1430" s="32">
        <f>IF(O1430="","",N1430 * O1430)</f>
        <v/>
      </c>
      <c r="Q1430" s="10">
        <f>_xlfn.XLOOKUP(C1430,pcon!C:C,pcon!L:L,"")</f>
        <v/>
      </c>
      <c r="R1430" s="98">
        <f>(Q1430 / 80) * (O1430 * 100)</f>
        <v/>
      </c>
      <c r="S1430" s="31" t="n"/>
      <c r="T1430" s="31" t="n"/>
      <c r="U1430" s="33">
        <f>IF(N1430="","",R1430 * N1430)</f>
        <v/>
      </c>
      <c r="V1430" s="4" t="n"/>
      <c r="W1430" s="33">
        <f>IF(S1430&amp;U1430="","",U1430 * S1430)</f>
        <v/>
      </c>
      <c r="X1430" s="33">
        <f>IF(W1430="","",U1430 + W1430)</f>
        <v/>
      </c>
      <c r="Y1430" s="33">
        <f>IF(T1430="","",U1430 * T1430)</f>
        <v/>
      </c>
      <c r="Z1430" s="34">
        <f>IF(U1430="","",X1430-V1430-Y1430)</f>
        <v/>
      </c>
    </row>
    <row r="1431">
      <c r="A1431" s="25" t="n">
        <v>1427</v>
      </c>
      <c r="B1431" s="26">
        <f>_xlfn.XLOOKUP(C1431,purchase!C:C,pcon!B:B,"")</f>
        <v/>
      </c>
      <c r="C1431" s="4" t="n"/>
      <c r="D1431" s="29">
        <f>_xlfn.XLOOKUP(C1431,purchase!C:C,pcon!D:D,"")</f>
        <v/>
      </c>
      <c r="E1431" s="29">
        <f>_xlfn.XLOOKUP(C1431,purchase!C:C,pcon!E:E,"")</f>
        <v/>
      </c>
      <c r="F1431" s="4" t="n"/>
      <c r="G1431" s="27" t="n"/>
      <c r="H1431" s="28" t="n"/>
      <c r="I1431" s="4" t="n"/>
      <c r="J1431" s="4" t="n"/>
      <c r="K1431" s="4" t="n"/>
      <c r="L1431" s="30">
        <f>IF(J1431="","",J1431-K1431)</f>
        <v/>
      </c>
      <c r="M1431" s="4" t="n"/>
      <c r="N1431" s="30">
        <f>IF(L1431="","",L1431-M1431)</f>
        <v/>
      </c>
      <c r="O1431" s="31" t="n"/>
      <c r="P1431" s="32">
        <f>IF(O1431="","",N1431 * O1431)</f>
        <v/>
      </c>
      <c r="Q1431" s="10">
        <f>_xlfn.XLOOKUP(C1431,pcon!C:C,pcon!L:L,"")</f>
        <v/>
      </c>
      <c r="R1431" s="98">
        <f>(Q1431 / 80) * (O1431 * 100)</f>
        <v/>
      </c>
      <c r="S1431" s="31" t="n"/>
      <c r="T1431" s="31" t="n"/>
      <c r="U1431" s="33">
        <f>IF(N1431="","",R1431 * N1431)</f>
        <v/>
      </c>
      <c r="V1431" s="4" t="n"/>
      <c r="W1431" s="33">
        <f>IF(S1431&amp;U1431="","",U1431 * S1431)</f>
        <v/>
      </c>
      <c r="X1431" s="33">
        <f>IF(W1431="","",U1431 + W1431)</f>
        <v/>
      </c>
      <c r="Y1431" s="33">
        <f>IF(T1431="","",U1431 * T1431)</f>
        <v/>
      </c>
      <c r="Z1431" s="34">
        <f>IF(U1431="","",X1431-V1431-Y1431)</f>
        <v/>
      </c>
    </row>
    <row r="1432">
      <c r="A1432" s="25" t="n">
        <v>1428</v>
      </c>
      <c r="B1432" s="26">
        <f>_xlfn.XLOOKUP(C1432,purchase!C:C,pcon!B:B,"")</f>
        <v/>
      </c>
      <c r="C1432" s="4" t="n"/>
      <c r="D1432" s="29">
        <f>_xlfn.XLOOKUP(C1432,purchase!C:C,pcon!D:D,"")</f>
        <v/>
      </c>
      <c r="E1432" s="29">
        <f>_xlfn.XLOOKUP(C1432,purchase!C:C,pcon!E:E,"")</f>
        <v/>
      </c>
      <c r="F1432" s="4" t="n"/>
      <c r="G1432" s="27" t="n"/>
      <c r="H1432" s="28" t="n"/>
      <c r="I1432" s="4" t="n"/>
      <c r="J1432" s="4" t="n"/>
      <c r="K1432" s="4" t="n"/>
      <c r="L1432" s="30">
        <f>IF(J1432="","",J1432-K1432)</f>
        <v/>
      </c>
      <c r="M1432" s="4" t="n"/>
      <c r="N1432" s="30">
        <f>IF(L1432="","",L1432-M1432)</f>
        <v/>
      </c>
      <c r="O1432" s="31" t="n"/>
      <c r="P1432" s="32">
        <f>IF(O1432="","",N1432 * O1432)</f>
        <v/>
      </c>
      <c r="Q1432" s="10">
        <f>_xlfn.XLOOKUP(C1432,pcon!C:C,pcon!L:L,"")</f>
        <v/>
      </c>
      <c r="R1432" s="98">
        <f>(Q1432 / 80) * (O1432 * 100)</f>
        <v/>
      </c>
      <c r="S1432" s="31" t="n"/>
      <c r="T1432" s="31" t="n"/>
      <c r="U1432" s="33">
        <f>IF(N1432="","",R1432 * N1432)</f>
        <v/>
      </c>
      <c r="V1432" s="4" t="n"/>
      <c r="W1432" s="33">
        <f>IF(S1432&amp;U1432="","",U1432 * S1432)</f>
        <v/>
      </c>
      <c r="X1432" s="33">
        <f>IF(W1432="","",U1432 + W1432)</f>
        <v/>
      </c>
      <c r="Y1432" s="33">
        <f>IF(T1432="","",U1432 * T1432)</f>
        <v/>
      </c>
      <c r="Z1432" s="34">
        <f>IF(U1432="","",X1432-V1432-Y1432)</f>
        <v/>
      </c>
    </row>
    <row r="1433">
      <c r="A1433" s="25" t="n">
        <v>1429</v>
      </c>
      <c r="B1433" s="26">
        <f>_xlfn.XLOOKUP(C1433,purchase!C:C,pcon!B:B,"")</f>
        <v/>
      </c>
      <c r="C1433" s="4" t="n"/>
      <c r="D1433" s="29">
        <f>_xlfn.XLOOKUP(C1433,purchase!C:C,pcon!D:D,"")</f>
        <v/>
      </c>
      <c r="E1433" s="29">
        <f>_xlfn.XLOOKUP(C1433,purchase!C:C,pcon!E:E,"")</f>
        <v/>
      </c>
      <c r="F1433" s="4" t="n"/>
      <c r="G1433" s="27" t="n"/>
      <c r="H1433" s="28" t="n"/>
      <c r="I1433" s="4" t="n"/>
      <c r="J1433" s="4" t="n"/>
      <c r="K1433" s="4" t="n"/>
      <c r="L1433" s="30">
        <f>IF(J1433="","",J1433-K1433)</f>
        <v/>
      </c>
      <c r="M1433" s="4" t="n"/>
      <c r="N1433" s="30">
        <f>IF(L1433="","",L1433-M1433)</f>
        <v/>
      </c>
      <c r="O1433" s="31" t="n"/>
      <c r="P1433" s="32">
        <f>IF(O1433="","",N1433 * O1433)</f>
        <v/>
      </c>
      <c r="Q1433" s="10">
        <f>_xlfn.XLOOKUP(C1433,pcon!C:C,pcon!L:L,"")</f>
        <v/>
      </c>
      <c r="R1433" s="98">
        <f>(Q1433 / 80) * (O1433 * 100)</f>
        <v/>
      </c>
      <c r="S1433" s="31" t="n"/>
      <c r="T1433" s="31" t="n"/>
      <c r="U1433" s="33">
        <f>IF(N1433="","",R1433 * N1433)</f>
        <v/>
      </c>
      <c r="V1433" s="4" t="n"/>
      <c r="W1433" s="33">
        <f>IF(S1433&amp;U1433="","",U1433 * S1433)</f>
        <v/>
      </c>
      <c r="X1433" s="33">
        <f>IF(W1433="","",U1433 + W1433)</f>
        <v/>
      </c>
      <c r="Y1433" s="33">
        <f>IF(T1433="","",U1433 * T1433)</f>
        <v/>
      </c>
      <c r="Z1433" s="34">
        <f>IF(U1433="","",X1433-V1433-Y1433)</f>
        <v/>
      </c>
    </row>
    <row r="1434">
      <c r="A1434" s="25" t="n">
        <v>1430</v>
      </c>
      <c r="B1434" s="26">
        <f>_xlfn.XLOOKUP(C1434,purchase!C:C,pcon!B:B,"")</f>
        <v/>
      </c>
      <c r="C1434" s="4" t="n"/>
      <c r="D1434" s="29">
        <f>_xlfn.XLOOKUP(C1434,purchase!C:C,pcon!D:D,"")</f>
        <v/>
      </c>
      <c r="E1434" s="29">
        <f>_xlfn.XLOOKUP(C1434,purchase!C:C,pcon!E:E,"")</f>
        <v/>
      </c>
      <c r="F1434" s="4" t="n"/>
      <c r="G1434" s="27" t="n"/>
      <c r="H1434" s="28" t="n"/>
      <c r="I1434" s="4" t="n"/>
      <c r="J1434" s="4" t="n"/>
      <c r="K1434" s="4" t="n"/>
      <c r="L1434" s="30">
        <f>IF(J1434="","",J1434-K1434)</f>
        <v/>
      </c>
      <c r="M1434" s="4" t="n"/>
      <c r="N1434" s="30">
        <f>IF(L1434="","",L1434-M1434)</f>
        <v/>
      </c>
      <c r="O1434" s="31" t="n"/>
      <c r="P1434" s="32">
        <f>IF(O1434="","",N1434 * O1434)</f>
        <v/>
      </c>
      <c r="Q1434" s="10">
        <f>_xlfn.XLOOKUP(C1434,pcon!C:C,pcon!L:L,"")</f>
        <v/>
      </c>
      <c r="R1434" s="98">
        <f>(Q1434 / 80) * (O1434 * 100)</f>
        <v/>
      </c>
      <c r="S1434" s="31" t="n"/>
      <c r="T1434" s="31" t="n"/>
      <c r="U1434" s="33">
        <f>IF(N1434="","",R1434 * N1434)</f>
        <v/>
      </c>
      <c r="V1434" s="4" t="n"/>
      <c r="W1434" s="33">
        <f>IF(S1434&amp;U1434="","",U1434 * S1434)</f>
        <v/>
      </c>
      <c r="X1434" s="33">
        <f>IF(W1434="","",U1434 + W1434)</f>
        <v/>
      </c>
      <c r="Y1434" s="33">
        <f>IF(T1434="","",U1434 * T1434)</f>
        <v/>
      </c>
      <c r="Z1434" s="34">
        <f>IF(U1434="","",X1434-V1434-Y1434)</f>
        <v/>
      </c>
    </row>
    <row r="1435">
      <c r="A1435" s="25" t="n">
        <v>1431</v>
      </c>
      <c r="B1435" s="26">
        <f>_xlfn.XLOOKUP(C1435,purchase!C:C,pcon!B:B,"")</f>
        <v/>
      </c>
      <c r="C1435" s="4" t="n"/>
      <c r="D1435" s="29">
        <f>_xlfn.XLOOKUP(C1435,purchase!C:C,pcon!D:D,"")</f>
        <v/>
      </c>
      <c r="E1435" s="29">
        <f>_xlfn.XLOOKUP(C1435,purchase!C:C,pcon!E:E,"")</f>
        <v/>
      </c>
      <c r="F1435" s="4" t="n"/>
      <c r="G1435" s="27" t="n"/>
      <c r="H1435" s="28" t="n"/>
      <c r="I1435" s="4" t="n"/>
      <c r="J1435" s="4" t="n"/>
      <c r="K1435" s="4" t="n"/>
      <c r="L1435" s="30">
        <f>IF(J1435="","",J1435-K1435)</f>
        <v/>
      </c>
      <c r="M1435" s="4" t="n"/>
      <c r="N1435" s="30">
        <f>IF(L1435="","",L1435-M1435)</f>
        <v/>
      </c>
      <c r="O1435" s="31" t="n"/>
      <c r="P1435" s="32">
        <f>IF(O1435="","",N1435 * O1435)</f>
        <v/>
      </c>
      <c r="Q1435" s="10">
        <f>_xlfn.XLOOKUP(C1435,pcon!C:C,pcon!L:L,"")</f>
        <v/>
      </c>
      <c r="R1435" s="98">
        <f>(Q1435 / 80) * (O1435 * 100)</f>
        <v/>
      </c>
      <c r="S1435" s="31" t="n"/>
      <c r="T1435" s="31" t="n"/>
      <c r="U1435" s="33">
        <f>IF(N1435="","",R1435 * N1435)</f>
        <v/>
      </c>
      <c r="V1435" s="4" t="n"/>
      <c r="W1435" s="33">
        <f>IF(S1435&amp;U1435="","",U1435 * S1435)</f>
        <v/>
      </c>
      <c r="X1435" s="33">
        <f>IF(W1435="","",U1435 + W1435)</f>
        <v/>
      </c>
      <c r="Y1435" s="33">
        <f>IF(T1435="","",U1435 * T1435)</f>
        <v/>
      </c>
      <c r="Z1435" s="34">
        <f>IF(U1435="","",X1435-V1435-Y1435)</f>
        <v/>
      </c>
    </row>
    <row r="1436">
      <c r="A1436" s="25" t="n">
        <v>1432</v>
      </c>
      <c r="B1436" s="26">
        <f>_xlfn.XLOOKUP(C1436,purchase!C:C,pcon!B:B,"")</f>
        <v/>
      </c>
      <c r="C1436" s="4" t="n"/>
      <c r="D1436" s="29">
        <f>_xlfn.XLOOKUP(C1436,purchase!C:C,pcon!D:D,"")</f>
        <v/>
      </c>
      <c r="E1436" s="29">
        <f>_xlfn.XLOOKUP(C1436,purchase!C:C,pcon!E:E,"")</f>
        <v/>
      </c>
      <c r="F1436" s="4" t="n"/>
      <c r="G1436" s="27" t="n"/>
      <c r="H1436" s="28" t="n"/>
      <c r="I1436" s="4" t="n"/>
      <c r="J1436" s="4" t="n"/>
      <c r="K1436" s="4" t="n"/>
      <c r="L1436" s="30">
        <f>IF(J1436="","",J1436-K1436)</f>
        <v/>
      </c>
      <c r="M1436" s="4" t="n"/>
      <c r="N1436" s="30">
        <f>IF(L1436="","",L1436-M1436)</f>
        <v/>
      </c>
      <c r="O1436" s="31" t="n"/>
      <c r="P1436" s="32">
        <f>IF(O1436="","",N1436 * O1436)</f>
        <v/>
      </c>
      <c r="Q1436" s="10">
        <f>_xlfn.XLOOKUP(C1436,pcon!C:C,pcon!L:L,"")</f>
        <v/>
      </c>
      <c r="R1436" s="98">
        <f>(Q1436 / 80) * (O1436 * 100)</f>
        <v/>
      </c>
      <c r="S1436" s="31" t="n"/>
      <c r="T1436" s="31" t="n"/>
      <c r="U1436" s="33">
        <f>IF(N1436="","",R1436 * N1436)</f>
        <v/>
      </c>
      <c r="V1436" s="4" t="n"/>
      <c r="W1436" s="33">
        <f>IF(S1436&amp;U1436="","",U1436 * S1436)</f>
        <v/>
      </c>
      <c r="X1436" s="33">
        <f>IF(W1436="","",U1436 + W1436)</f>
        <v/>
      </c>
      <c r="Y1436" s="33">
        <f>IF(T1436="","",U1436 * T1436)</f>
        <v/>
      </c>
      <c r="Z1436" s="34">
        <f>IF(U1436="","",X1436-V1436-Y1436)</f>
        <v/>
      </c>
    </row>
    <row r="1437">
      <c r="A1437" s="25" t="n">
        <v>1433</v>
      </c>
      <c r="B1437" s="26">
        <f>_xlfn.XLOOKUP(C1437,purchase!C:C,pcon!B:B,"")</f>
        <v/>
      </c>
      <c r="C1437" s="4" t="n"/>
      <c r="D1437" s="29">
        <f>_xlfn.XLOOKUP(C1437,purchase!C:C,pcon!D:D,"")</f>
        <v/>
      </c>
      <c r="E1437" s="29">
        <f>_xlfn.XLOOKUP(C1437,purchase!C:C,pcon!E:E,"")</f>
        <v/>
      </c>
      <c r="F1437" s="4" t="n"/>
      <c r="G1437" s="27" t="n"/>
      <c r="H1437" s="28" t="n"/>
      <c r="I1437" s="4" t="n"/>
      <c r="J1437" s="4" t="n"/>
      <c r="K1437" s="4" t="n"/>
      <c r="L1437" s="30">
        <f>IF(J1437="","",J1437-K1437)</f>
        <v/>
      </c>
      <c r="M1437" s="4" t="n"/>
      <c r="N1437" s="30">
        <f>IF(L1437="","",L1437-M1437)</f>
        <v/>
      </c>
      <c r="O1437" s="31" t="n"/>
      <c r="P1437" s="32">
        <f>IF(O1437="","",N1437 * O1437)</f>
        <v/>
      </c>
      <c r="Q1437" s="10">
        <f>_xlfn.XLOOKUP(C1437,pcon!C:C,pcon!L:L,"")</f>
        <v/>
      </c>
      <c r="R1437" s="98">
        <f>(Q1437 / 80) * (O1437 * 100)</f>
        <v/>
      </c>
      <c r="S1437" s="31" t="n"/>
      <c r="T1437" s="31" t="n"/>
      <c r="U1437" s="33">
        <f>IF(N1437="","",R1437 * N1437)</f>
        <v/>
      </c>
      <c r="V1437" s="4" t="n"/>
      <c r="W1437" s="33">
        <f>IF(S1437&amp;U1437="","",U1437 * S1437)</f>
        <v/>
      </c>
      <c r="X1437" s="33">
        <f>IF(W1437="","",U1437 + W1437)</f>
        <v/>
      </c>
      <c r="Y1437" s="33">
        <f>IF(T1437="","",U1437 * T1437)</f>
        <v/>
      </c>
      <c r="Z1437" s="34">
        <f>IF(U1437="","",X1437-V1437-Y1437)</f>
        <v/>
      </c>
    </row>
    <row r="1438">
      <c r="A1438" s="25" t="n">
        <v>1434</v>
      </c>
      <c r="B1438" s="26">
        <f>_xlfn.XLOOKUP(C1438,purchase!C:C,pcon!B:B,"")</f>
        <v/>
      </c>
      <c r="C1438" s="4" t="n"/>
      <c r="D1438" s="29">
        <f>_xlfn.XLOOKUP(C1438,purchase!C:C,pcon!D:D,"")</f>
        <v/>
      </c>
      <c r="E1438" s="29">
        <f>_xlfn.XLOOKUP(C1438,purchase!C:C,pcon!E:E,"")</f>
        <v/>
      </c>
      <c r="F1438" s="4" t="n"/>
      <c r="G1438" s="27" t="n"/>
      <c r="H1438" s="28" t="n"/>
      <c r="I1438" s="4" t="n"/>
      <c r="J1438" s="4" t="n"/>
      <c r="K1438" s="4" t="n"/>
      <c r="L1438" s="30">
        <f>IF(J1438="","",J1438-K1438)</f>
        <v/>
      </c>
      <c r="M1438" s="4" t="n"/>
      <c r="N1438" s="30">
        <f>IF(L1438="","",L1438-M1438)</f>
        <v/>
      </c>
      <c r="O1438" s="31" t="n"/>
      <c r="P1438" s="32">
        <f>IF(O1438="","",N1438 * O1438)</f>
        <v/>
      </c>
      <c r="Q1438" s="10">
        <f>_xlfn.XLOOKUP(C1438,pcon!C:C,pcon!L:L,"")</f>
        <v/>
      </c>
      <c r="R1438" s="98">
        <f>(Q1438 / 80) * (O1438 * 100)</f>
        <v/>
      </c>
      <c r="S1438" s="31" t="n"/>
      <c r="T1438" s="31" t="n"/>
      <c r="U1438" s="33">
        <f>IF(N1438="","",R1438 * N1438)</f>
        <v/>
      </c>
      <c r="V1438" s="4" t="n"/>
      <c r="W1438" s="33">
        <f>IF(S1438&amp;U1438="","",U1438 * S1438)</f>
        <v/>
      </c>
      <c r="X1438" s="33">
        <f>IF(W1438="","",U1438 + W1438)</f>
        <v/>
      </c>
      <c r="Y1438" s="33">
        <f>IF(T1438="","",U1438 * T1438)</f>
        <v/>
      </c>
      <c r="Z1438" s="34">
        <f>IF(U1438="","",X1438-V1438-Y1438)</f>
        <v/>
      </c>
    </row>
    <row r="1439">
      <c r="A1439" s="25" t="n">
        <v>1435</v>
      </c>
      <c r="B1439" s="26">
        <f>_xlfn.XLOOKUP(C1439,purchase!C:C,pcon!B:B,"")</f>
        <v/>
      </c>
      <c r="C1439" s="4" t="n"/>
      <c r="D1439" s="29">
        <f>_xlfn.XLOOKUP(C1439,purchase!C:C,pcon!D:D,"")</f>
        <v/>
      </c>
      <c r="E1439" s="29">
        <f>_xlfn.XLOOKUP(C1439,purchase!C:C,pcon!E:E,"")</f>
        <v/>
      </c>
      <c r="F1439" s="4" t="n"/>
      <c r="G1439" s="27" t="n"/>
      <c r="H1439" s="28" t="n"/>
      <c r="I1439" s="4" t="n"/>
      <c r="J1439" s="4" t="n"/>
      <c r="K1439" s="4" t="n"/>
      <c r="L1439" s="30">
        <f>IF(J1439="","",J1439-K1439)</f>
        <v/>
      </c>
      <c r="M1439" s="4" t="n"/>
      <c r="N1439" s="30">
        <f>IF(L1439="","",L1439-M1439)</f>
        <v/>
      </c>
      <c r="O1439" s="31" t="n"/>
      <c r="P1439" s="32">
        <f>IF(O1439="","",N1439 * O1439)</f>
        <v/>
      </c>
      <c r="Q1439" s="10">
        <f>_xlfn.XLOOKUP(C1439,pcon!C:C,pcon!L:L,"")</f>
        <v/>
      </c>
      <c r="R1439" s="98">
        <f>(Q1439 / 80) * (O1439 * 100)</f>
        <v/>
      </c>
      <c r="S1439" s="31" t="n"/>
      <c r="T1439" s="31" t="n"/>
      <c r="U1439" s="33">
        <f>IF(N1439="","",R1439 * N1439)</f>
        <v/>
      </c>
      <c r="V1439" s="4" t="n"/>
      <c r="W1439" s="33">
        <f>IF(S1439&amp;U1439="","",U1439 * S1439)</f>
        <v/>
      </c>
      <c r="X1439" s="33">
        <f>IF(W1439="","",U1439 + W1439)</f>
        <v/>
      </c>
      <c r="Y1439" s="33">
        <f>IF(T1439="","",U1439 * T1439)</f>
        <v/>
      </c>
      <c r="Z1439" s="34">
        <f>IF(U1439="","",X1439-V1439-Y1439)</f>
        <v/>
      </c>
    </row>
    <row r="1440">
      <c r="A1440" s="25" t="n">
        <v>1436</v>
      </c>
      <c r="B1440" s="26">
        <f>_xlfn.XLOOKUP(C1440,purchase!C:C,pcon!B:B,"")</f>
        <v/>
      </c>
      <c r="C1440" s="4" t="n"/>
      <c r="D1440" s="29">
        <f>_xlfn.XLOOKUP(C1440,purchase!C:C,pcon!D:D,"")</f>
        <v/>
      </c>
      <c r="E1440" s="29">
        <f>_xlfn.XLOOKUP(C1440,purchase!C:C,pcon!E:E,"")</f>
        <v/>
      </c>
      <c r="F1440" s="4" t="n"/>
      <c r="G1440" s="27" t="n"/>
      <c r="H1440" s="28" t="n"/>
      <c r="I1440" s="4" t="n"/>
      <c r="J1440" s="4" t="n"/>
      <c r="K1440" s="4" t="n"/>
      <c r="L1440" s="30">
        <f>IF(J1440="","",J1440-K1440)</f>
        <v/>
      </c>
      <c r="M1440" s="4" t="n"/>
      <c r="N1440" s="30">
        <f>IF(L1440="","",L1440-M1440)</f>
        <v/>
      </c>
      <c r="O1440" s="31" t="n"/>
      <c r="P1440" s="32">
        <f>IF(O1440="","",N1440 * O1440)</f>
        <v/>
      </c>
      <c r="Q1440" s="10">
        <f>_xlfn.XLOOKUP(C1440,pcon!C:C,pcon!L:L,"")</f>
        <v/>
      </c>
      <c r="R1440" s="98">
        <f>(Q1440 / 80) * (O1440 * 100)</f>
        <v/>
      </c>
      <c r="S1440" s="31" t="n"/>
      <c r="T1440" s="31" t="n"/>
      <c r="U1440" s="33">
        <f>IF(N1440="","",R1440 * N1440)</f>
        <v/>
      </c>
      <c r="V1440" s="4" t="n"/>
      <c r="W1440" s="33">
        <f>IF(S1440&amp;U1440="","",U1440 * S1440)</f>
        <v/>
      </c>
      <c r="X1440" s="33">
        <f>IF(W1440="","",U1440 + W1440)</f>
        <v/>
      </c>
      <c r="Y1440" s="33">
        <f>IF(T1440="","",U1440 * T1440)</f>
        <v/>
      </c>
      <c r="Z1440" s="34">
        <f>IF(U1440="","",X1440-V1440-Y1440)</f>
        <v/>
      </c>
    </row>
    <row r="1441">
      <c r="A1441" s="25" t="n">
        <v>1437</v>
      </c>
      <c r="B1441" s="26">
        <f>_xlfn.XLOOKUP(C1441,purchase!C:C,pcon!B:B,"")</f>
        <v/>
      </c>
      <c r="C1441" s="4" t="n"/>
      <c r="D1441" s="29">
        <f>_xlfn.XLOOKUP(C1441,purchase!C:C,pcon!D:D,"")</f>
        <v/>
      </c>
      <c r="E1441" s="29">
        <f>_xlfn.XLOOKUP(C1441,purchase!C:C,pcon!E:E,"")</f>
        <v/>
      </c>
      <c r="F1441" s="4" t="n"/>
      <c r="G1441" s="27" t="n"/>
      <c r="H1441" s="28" t="n"/>
      <c r="I1441" s="4" t="n"/>
      <c r="J1441" s="4" t="n"/>
      <c r="K1441" s="4" t="n"/>
      <c r="L1441" s="30">
        <f>IF(J1441="","",J1441-K1441)</f>
        <v/>
      </c>
      <c r="M1441" s="4" t="n"/>
      <c r="N1441" s="30">
        <f>IF(L1441="","",L1441-M1441)</f>
        <v/>
      </c>
      <c r="O1441" s="31" t="n"/>
      <c r="P1441" s="32">
        <f>IF(O1441="","",N1441 * O1441)</f>
        <v/>
      </c>
      <c r="Q1441" s="10">
        <f>_xlfn.XLOOKUP(C1441,pcon!C:C,pcon!L:L,"")</f>
        <v/>
      </c>
      <c r="R1441" s="98">
        <f>(Q1441 / 80) * (O1441 * 100)</f>
        <v/>
      </c>
      <c r="S1441" s="31" t="n"/>
      <c r="T1441" s="31" t="n"/>
      <c r="U1441" s="33">
        <f>IF(N1441="","",R1441 * N1441)</f>
        <v/>
      </c>
      <c r="V1441" s="4" t="n"/>
      <c r="W1441" s="33">
        <f>IF(S1441&amp;U1441="","",U1441 * S1441)</f>
        <v/>
      </c>
      <c r="X1441" s="33">
        <f>IF(W1441="","",U1441 + W1441)</f>
        <v/>
      </c>
      <c r="Y1441" s="33">
        <f>IF(T1441="","",U1441 * T1441)</f>
        <v/>
      </c>
      <c r="Z1441" s="34">
        <f>IF(U1441="","",X1441-V1441-Y1441)</f>
        <v/>
      </c>
    </row>
    <row r="1442">
      <c r="A1442" s="25" t="n">
        <v>1438</v>
      </c>
      <c r="B1442" s="26">
        <f>_xlfn.XLOOKUP(C1442,purchase!C:C,pcon!B:B,"")</f>
        <v/>
      </c>
      <c r="C1442" s="4" t="n"/>
      <c r="D1442" s="29">
        <f>_xlfn.XLOOKUP(C1442,purchase!C:C,pcon!D:D,"")</f>
        <v/>
      </c>
      <c r="E1442" s="29">
        <f>_xlfn.XLOOKUP(C1442,purchase!C:C,pcon!E:E,"")</f>
        <v/>
      </c>
      <c r="F1442" s="4" t="n"/>
      <c r="G1442" s="27" t="n"/>
      <c r="H1442" s="28" t="n"/>
      <c r="I1442" s="4" t="n"/>
      <c r="J1442" s="4" t="n"/>
      <c r="K1442" s="4" t="n"/>
      <c r="L1442" s="30">
        <f>IF(J1442="","",J1442-K1442)</f>
        <v/>
      </c>
      <c r="M1442" s="4" t="n"/>
      <c r="N1442" s="30">
        <f>IF(L1442="","",L1442-M1442)</f>
        <v/>
      </c>
      <c r="O1442" s="31" t="n"/>
      <c r="P1442" s="32">
        <f>IF(O1442="","",N1442 * O1442)</f>
        <v/>
      </c>
      <c r="Q1442" s="10">
        <f>_xlfn.XLOOKUP(C1442,pcon!C:C,pcon!L:L,"")</f>
        <v/>
      </c>
      <c r="R1442" s="98">
        <f>(Q1442 / 80) * (O1442 * 100)</f>
        <v/>
      </c>
      <c r="S1442" s="31" t="n"/>
      <c r="T1442" s="31" t="n"/>
      <c r="U1442" s="33">
        <f>IF(N1442="","",R1442 * N1442)</f>
        <v/>
      </c>
      <c r="V1442" s="4" t="n"/>
      <c r="W1442" s="33">
        <f>IF(S1442&amp;U1442="","",U1442 * S1442)</f>
        <v/>
      </c>
      <c r="X1442" s="33">
        <f>IF(W1442="","",U1442 + W1442)</f>
        <v/>
      </c>
      <c r="Y1442" s="33">
        <f>IF(T1442="","",U1442 * T1442)</f>
        <v/>
      </c>
      <c r="Z1442" s="34">
        <f>IF(U1442="","",X1442-V1442-Y1442)</f>
        <v/>
      </c>
    </row>
    <row r="1443">
      <c r="A1443" s="25" t="n">
        <v>1439</v>
      </c>
      <c r="B1443" s="26">
        <f>_xlfn.XLOOKUP(C1443,purchase!C:C,pcon!B:B,"")</f>
        <v/>
      </c>
      <c r="C1443" s="4" t="n"/>
      <c r="D1443" s="29">
        <f>_xlfn.XLOOKUP(C1443,purchase!C:C,pcon!D:D,"")</f>
        <v/>
      </c>
      <c r="E1443" s="29">
        <f>_xlfn.XLOOKUP(C1443,purchase!C:C,pcon!E:E,"")</f>
        <v/>
      </c>
      <c r="F1443" s="4" t="n"/>
      <c r="G1443" s="27" t="n"/>
      <c r="H1443" s="28" t="n"/>
      <c r="I1443" s="4" t="n"/>
      <c r="J1443" s="4" t="n"/>
      <c r="K1443" s="4" t="n"/>
      <c r="L1443" s="30">
        <f>IF(J1443="","",J1443-K1443)</f>
        <v/>
      </c>
      <c r="M1443" s="4" t="n"/>
      <c r="N1443" s="30">
        <f>IF(L1443="","",L1443-M1443)</f>
        <v/>
      </c>
      <c r="O1443" s="31" t="n"/>
      <c r="P1443" s="32">
        <f>IF(O1443="","",N1443 * O1443)</f>
        <v/>
      </c>
      <c r="Q1443" s="10">
        <f>_xlfn.XLOOKUP(C1443,pcon!C:C,pcon!L:L,"")</f>
        <v/>
      </c>
      <c r="R1443" s="98">
        <f>(Q1443 / 80) * (O1443 * 100)</f>
        <v/>
      </c>
      <c r="S1443" s="31" t="n"/>
      <c r="T1443" s="31" t="n"/>
      <c r="U1443" s="33">
        <f>IF(N1443="","",R1443 * N1443)</f>
        <v/>
      </c>
      <c r="V1443" s="4" t="n"/>
      <c r="W1443" s="33">
        <f>IF(S1443&amp;U1443="","",U1443 * S1443)</f>
        <v/>
      </c>
      <c r="X1443" s="33">
        <f>IF(W1443="","",U1443 + W1443)</f>
        <v/>
      </c>
      <c r="Y1443" s="33">
        <f>IF(T1443="","",U1443 * T1443)</f>
        <v/>
      </c>
      <c r="Z1443" s="34">
        <f>IF(U1443="","",X1443-V1443-Y1443)</f>
        <v/>
      </c>
    </row>
    <row r="1444">
      <c r="A1444" s="25" t="n">
        <v>1440</v>
      </c>
      <c r="B1444" s="26">
        <f>_xlfn.XLOOKUP(C1444,purchase!C:C,pcon!B:B,"")</f>
        <v/>
      </c>
      <c r="C1444" s="4" t="n"/>
      <c r="D1444" s="29">
        <f>_xlfn.XLOOKUP(C1444,purchase!C:C,pcon!D:D,"")</f>
        <v/>
      </c>
      <c r="E1444" s="29">
        <f>_xlfn.XLOOKUP(C1444,purchase!C:C,pcon!E:E,"")</f>
        <v/>
      </c>
      <c r="F1444" s="4" t="n"/>
      <c r="G1444" s="27" t="n"/>
      <c r="H1444" s="28" t="n"/>
      <c r="I1444" s="4" t="n"/>
      <c r="J1444" s="4" t="n"/>
      <c r="K1444" s="4" t="n"/>
      <c r="L1444" s="30">
        <f>IF(J1444="","",J1444-K1444)</f>
        <v/>
      </c>
      <c r="M1444" s="4" t="n"/>
      <c r="N1444" s="30">
        <f>IF(L1444="","",L1444-M1444)</f>
        <v/>
      </c>
      <c r="O1444" s="31" t="n"/>
      <c r="P1444" s="32">
        <f>IF(O1444="","",N1444 * O1444)</f>
        <v/>
      </c>
      <c r="Q1444" s="10">
        <f>_xlfn.XLOOKUP(C1444,pcon!C:C,pcon!L:L,"")</f>
        <v/>
      </c>
      <c r="R1444" s="98">
        <f>(Q1444 / 80) * (O1444 * 100)</f>
        <v/>
      </c>
      <c r="S1444" s="31" t="n"/>
      <c r="T1444" s="31" t="n"/>
      <c r="U1444" s="33">
        <f>IF(N1444="","",R1444 * N1444)</f>
        <v/>
      </c>
      <c r="V1444" s="4" t="n"/>
      <c r="W1444" s="33">
        <f>IF(S1444&amp;U1444="","",U1444 * S1444)</f>
        <v/>
      </c>
      <c r="X1444" s="33">
        <f>IF(W1444="","",U1444 + W1444)</f>
        <v/>
      </c>
      <c r="Y1444" s="33">
        <f>IF(T1444="","",U1444 * T1444)</f>
        <v/>
      </c>
      <c r="Z1444" s="34">
        <f>IF(U1444="","",X1444-V1444-Y1444)</f>
        <v/>
      </c>
    </row>
    <row r="1445">
      <c r="A1445" s="25" t="n">
        <v>1441</v>
      </c>
      <c r="B1445" s="26">
        <f>_xlfn.XLOOKUP(C1445,purchase!C:C,pcon!B:B,"")</f>
        <v/>
      </c>
      <c r="C1445" s="4" t="n"/>
      <c r="D1445" s="29">
        <f>_xlfn.XLOOKUP(C1445,purchase!C:C,pcon!D:D,"")</f>
        <v/>
      </c>
      <c r="E1445" s="29">
        <f>_xlfn.XLOOKUP(C1445,purchase!C:C,pcon!E:E,"")</f>
        <v/>
      </c>
      <c r="F1445" s="4" t="n"/>
      <c r="G1445" s="27" t="n"/>
      <c r="H1445" s="28" t="n"/>
      <c r="I1445" s="4" t="n"/>
      <c r="J1445" s="4" t="n"/>
      <c r="K1445" s="4" t="n"/>
      <c r="L1445" s="30">
        <f>IF(J1445="","",J1445-K1445)</f>
        <v/>
      </c>
      <c r="M1445" s="4" t="n"/>
      <c r="N1445" s="30">
        <f>IF(L1445="","",L1445-M1445)</f>
        <v/>
      </c>
      <c r="O1445" s="31" t="n"/>
      <c r="P1445" s="32">
        <f>IF(O1445="","",N1445 * O1445)</f>
        <v/>
      </c>
      <c r="Q1445" s="10">
        <f>_xlfn.XLOOKUP(C1445,pcon!C:C,pcon!L:L,"")</f>
        <v/>
      </c>
      <c r="R1445" s="98">
        <f>(Q1445 / 80) * (O1445 * 100)</f>
        <v/>
      </c>
      <c r="S1445" s="31" t="n"/>
      <c r="T1445" s="31" t="n"/>
      <c r="U1445" s="33">
        <f>IF(N1445="","",R1445 * N1445)</f>
        <v/>
      </c>
      <c r="V1445" s="4" t="n"/>
      <c r="W1445" s="33">
        <f>IF(S1445&amp;U1445="","",U1445 * S1445)</f>
        <v/>
      </c>
      <c r="X1445" s="33">
        <f>IF(W1445="","",U1445 + W1445)</f>
        <v/>
      </c>
      <c r="Y1445" s="33">
        <f>IF(T1445="","",U1445 * T1445)</f>
        <v/>
      </c>
      <c r="Z1445" s="34">
        <f>IF(U1445="","",X1445-V1445-Y1445)</f>
        <v/>
      </c>
    </row>
    <row r="1446">
      <c r="A1446" s="25" t="n">
        <v>1442</v>
      </c>
      <c r="B1446" s="26">
        <f>_xlfn.XLOOKUP(C1446,purchase!C:C,pcon!B:B,"")</f>
        <v/>
      </c>
      <c r="C1446" s="4" t="n"/>
      <c r="D1446" s="29">
        <f>_xlfn.XLOOKUP(C1446,purchase!C:C,pcon!D:D,"")</f>
        <v/>
      </c>
      <c r="E1446" s="29">
        <f>_xlfn.XLOOKUP(C1446,purchase!C:C,pcon!E:E,"")</f>
        <v/>
      </c>
      <c r="F1446" s="4" t="n"/>
      <c r="G1446" s="27" t="n"/>
      <c r="H1446" s="28" t="n"/>
      <c r="I1446" s="4" t="n"/>
      <c r="J1446" s="4" t="n"/>
      <c r="K1446" s="4" t="n"/>
      <c r="L1446" s="30">
        <f>IF(J1446="","",J1446-K1446)</f>
        <v/>
      </c>
      <c r="M1446" s="4" t="n"/>
      <c r="N1446" s="30">
        <f>IF(L1446="","",L1446-M1446)</f>
        <v/>
      </c>
      <c r="O1446" s="31" t="n"/>
      <c r="P1446" s="32">
        <f>IF(O1446="","",N1446 * O1446)</f>
        <v/>
      </c>
      <c r="Q1446" s="10">
        <f>_xlfn.XLOOKUP(C1446,pcon!C:C,pcon!L:L,"")</f>
        <v/>
      </c>
      <c r="R1446" s="98">
        <f>(Q1446 / 80) * (O1446 * 100)</f>
        <v/>
      </c>
      <c r="S1446" s="31" t="n"/>
      <c r="T1446" s="31" t="n"/>
      <c r="U1446" s="33">
        <f>IF(N1446="","",R1446 * N1446)</f>
        <v/>
      </c>
      <c r="V1446" s="4" t="n"/>
      <c r="W1446" s="33">
        <f>IF(S1446&amp;U1446="","",U1446 * S1446)</f>
        <v/>
      </c>
      <c r="X1446" s="33">
        <f>IF(W1446="","",U1446 + W1446)</f>
        <v/>
      </c>
      <c r="Y1446" s="33">
        <f>IF(T1446="","",U1446 * T1446)</f>
        <v/>
      </c>
      <c r="Z1446" s="34">
        <f>IF(U1446="","",X1446-V1446-Y1446)</f>
        <v/>
      </c>
    </row>
    <row r="1447">
      <c r="A1447" s="25" t="n">
        <v>1443</v>
      </c>
      <c r="B1447" s="26">
        <f>_xlfn.XLOOKUP(C1447,purchase!C:C,pcon!B:B,"")</f>
        <v/>
      </c>
      <c r="C1447" s="4" t="n"/>
      <c r="D1447" s="29">
        <f>_xlfn.XLOOKUP(C1447,purchase!C:C,pcon!D:D,"")</f>
        <v/>
      </c>
      <c r="E1447" s="29">
        <f>_xlfn.XLOOKUP(C1447,purchase!C:C,pcon!E:E,"")</f>
        <v/>
      </c>
      <c r="F1447" s="4" t="n"/>
      <c r="G1447" s="27" t="n"/>
      <c r="H1447" s="28" t="n"/>
      <c r="I1447" s="4" t="n"/>
      <c r="J1447" s="4" t="n"/>
      <c r="K1447" s="4" t="n"/>
      <c r="L1447" s="30">
        <f>IF(J1447="","",J1447-K1447)</f>
        <v/>
      </c>
      <c r="M1447" s="4" t="n"/>
      <c r="N1447" s="30">
        <f>IF(L1447="","",L1447-M1447)</f>
        <v/>
      </c>
      <c r="O1447" s="31" t="n"/>
      <c r="P1447" s="32">
        <f>IF(O1447="","",N1447 * O1447)</f>
        <v/>
      </c>
      <c r="Q1447" s="10">
        <f>_xlfn.XLOOKUP(C1447,pcon!C:C,pcon!L:L,"")</f>
        <v/>
      </c>
      <c r="R1447" s="98">
        <f>(Q1447 / 80) * (O1447 * 100)</f>
        <v/>
      </c>
      <c r="S1447" s="31" t="n"/>
      <c r="T1447" s="31" t="n"/>
      <c r="U1447" s="33">
        <f>IF(N1447="","",R1447 * N1447)</f>
        <v/>
      </c>
      <c r="V1447" s="4" t="n"/>
      <c r="W1447" s="33">
        <f>IF(S1447&amp;U1447="","",U1447 * S1447)</f>
        <v/>
      </c>
      <c r="X1447" s="33">
        <f>IF(W1447="","",U1447 + W1447)</f>
        <v/>
      </c>
      <c r="Y1447" s="33">
        <f>IF(T1447="","",U1447 * T1447)</f>
        <v/>
      </c>
      <c r="Z1447" s="34">
        <f>IF(U1447="","",X1447-V1447-Y1447)</f>
        <v/>
      </c>
    </row>
    <row r="1448">
      <c r="A1448" s="25" t="n">
        <v>1444</v>
      </c>
      <c r="B1448" s="26">
        <f>_xlfn.XLOOKUP(C1448,purchase!C:C,pcon!B:B,"")</f>
        <v/>
      </c>
      <c r="C1448" s="4" t="n"/>
      <c r="D1448" s="29">
        <f>_xlfn.XLOOKUP(C1448,purchase!C:C,pcon!D:D,"")</f>
        <v/>
      </c>
      <c r="E1448" s="29">
        <f>_xlfn.XLOOKUP(C1448,purchase!C:C,pcon!E:E,"")</f>
        <v/>
      </c>
      <c r="F1448" s="4" t="n"/>
      <c r="G1448" s="27" t="n"/>
      <c r="H1448" s="28" t="n"/>
      <c r="I1448" s="4" t="n"/>
      <c r="J1448" s="4" t="n"/>
      <c r="K1448" s="4" t="n"/>
      <c r="L1448" s="30">
        <f>IF(J1448="","",J1448-K1448)</f>
        <v/>
      </c>
      <c r="M1448" s="4" t="n"/>
      <c r="N1448" s="30">
        <f>IF(L1448="","",L1448-M1448)</f>
        <v/>
      </c>
      <c r="O1448" s="31" t="n"/>
      <c r="P1448" s="32">
        <f>IF(O1448="","",N1448 * O1448)</f>
        <v/>
      </c>
      <c r="Q1448" s="10">
        <f>_xlfn.XLOOKUP(C1448,pcon!C:C,pcon!L:L,"")</f>
        <v/>
      </c>
      <c r="R1448" s="98">
        <f>(Q1448 / 80) * (O1448 * 100)</f>
        <v/>
      </c>
      <c r="S1448" s="31" t="n"/>
      <c r="T1448" s="31" t="n"/>
      <c r="U1448" s="33">
        <f>IF(N1448="","",R1448 * N1448)</f>
        <v/>
      </c>
      <c r="V1448" s="4" t="n"/>
      <c r="W1448" s="33">
        <f>IF(S1448&amp;U1448="","",U1448 * S1448)</f>
        <v/>
      </c>
      <c r="X1448" s="33">
        <f>IF(W1448="","",U1448 + W1448)</f>
        <v/>
      </c>
      <c r="Y1448" s="33">
        <f>IF(T1448="","",U1448 * T1448)</f>
        <v/>
      </c>
      <c r="Z1448" s="34">
        <f>IF(U1448="","",X1448-V1448-Y1448)</f>
        <v/>
      </c>
    </row>
    <row r="1449">
      <c r="A1449" s="25" t="n">
        <v>1445</v>
      </c>
      <c r="B1449" s="26">
        <f>_xlfn.XLOOKUP(C1449,purchase!C:C,pcon!B:B,"")</f>
        <v/>
      </c>
      <c r="C1449" s="4" t="n"/>
      <c r="D1449" s="29">
        <f>_xlfn.XLOOKUP(C1449,purchase!C:C,pcon!D:D,"")</f>
        <v/>
      </c>
      <c r="E1449" s="29">
        <f>_xlfn.XLOOKUP(C1449,purchase!C:C,pcon!E:E,"")</f>
        <v/>
      </c>
      <c r="F1449" s="4" t="n"/>
      <c r="G1449" s="27" t="n"/>
      <c r="H1449" s="28" t="n"/>
      <c r="I1449" s="4" t="n"/>
      <c r="J1449" s="4" t="n"/>
      <c r="K1449" s="4" t="n"/>
      <c r="L1449" s="30">
        <f>IF(J1449="","",J1449-K1449)</f>
        <v/>
      </c>
      <c r="M1449" s="4" t="n"/>
      <c r="N1449" s="30">
        <f>IF(L1449="","",L1449-M1449)</f>
        <v/>
      </c>
      <c r="O1449" s="31" t="n"/>
      <c r="P1449" s="32">
        <f>IF(O1449="","",N1449 * O1449)</f>
        <v/>
      </c>
      <c r="Q1449" s="10">
        <f>_xlfn.XLOOKUP(C1449,pcon!C:C,pcon!L:L,"")</f>
        <v/>
      </c>
      <c r="R1449" s="98">
        <f>(Q1449 / 80) * (O1449 * 100)</f>
        <v/>
      </c>
      <c r="S1449" s="31" t="n"/>
      <c r="T1449" s="31" t="n"/>
      <c r="U1449" s="33">
        <f>IF(N1449="","",R1449 * N1449)</f>
        <v/>
      </c>
      <c r="V1449" s="4" t="n"/>
      <c r="W1449" s="33">
        <f>IF(S1449&amp;U1449="","",U1449 * S1449)</f>
        <v/>
      </c>
      <c r="X1449" s="33">
        <f>IF(W1449="","",U1449 + W1449)</f>
        <v/>
      </c>
      <c r="Y1449" s="33">
        <f>IF(T1449="","",U1449 * T1449)</f>
        <v/>
      </c>
      <c r="Z1449" s="34">
        <f>IF(U1449="","",X1449-V1449-Y1449)</f>
        <v/>
      </c>
    </row>
    <row r="1450">
      <c r="A1450" s="25" t="n">
        <v>1446</v>
      </c>
      <c r="B1450" s="26">
        <f>_xlfn.XLOOKUP(C1450,purchase!C:C,pcon!B:B,"")</f>
        <v/>
      </c>
      <c r="C1450" s="4" t="n"/>
      <c r="D1450" s="29">
        <f>_xlfn.XLOOKUP(C1450,purchase!C:C,pcon!D:D,"")</f>
        <v/>
      </c>
      <c r="E1450" s="29">
        <f>_xlfn.XLOOKUP(C1450,purchase!C:C,pcon!E:E,"")</f>
        <v/>
      </c>
      <c r="F1450" s="4" t="n"/>
      <c r="G1450" s="27" t="n"/>
      <c r="H1450" s="28" t="n"/>
      <c r="I1450" s="4" t="n"/>
      <c r="J1450" s="4" t="n"/>
      <c r="K1450" s="4" t="n"/>
      <c r="L1450" s="30">
        <f>IF(J1450="","",J1450-K1450)</f>
        <v/>
      </c>
      <c r="M1450" s="4" t="n"/>
      <c r="N1450" s="30">
        <f>IF(L1450="","",L1450-M1450)</f>
        <v/>
      </c>
      <c r="O1450" s="31" t="n"/>
      <c r="P1450" s="32">
        <f>IF(O1450="","",N1450 * O1450)</f>
        <v/>
      </c>
      <c r="Q1450" s="10">
        <f>_xlfn.XLOOKUP(C1450,pcon!C:C,pcon!L:L,"")</f>
        <v/>
      </c>
      <c r="R1450" s="98">
        <f>(Q1450 / 80) * (O1450 * 100)</f>
        <v/>
      </c>
      <c r="S1450" s="31" t="n"/>
      <c r="T1450" s="31" t="n"/>
      <c r="U1450" s="33">
        <f>IF(N1450="","",R1450 * N1450)</f>
        <v/>
      </c>
      <c r="V1450" s="4" t="n"/>
      <c r="W1450" s="33">
        <f>IF(S1450&amp;U1450="","",U1450 * S1450)</f>
        <v/>
      </c>
      <c r="X1450" s="33">
        <f>IF(W1450="","",U1450 + W1450)</f>
        <v/>
      </c>
      <c r="Y1450" s="33">
        <f>IF(T1450="","",U1450 * T1450)</f>
        <v/>
      </c>
      <c r="Z1450" s="34">
        <f>IF(U1450="","",X1450-V1450-Y1450)</f>
        <v/>
      </c>
    </row>
    <row r="1451">
      <c r="A1451" s="25" t="n">
        <v>1447</v>
      </c>
      <c r="B1451" s="26">
        <f>_xlfn.XLOOKUP(C1451,purchase!C:C,pcon!B:B,"")</f>
        <v/>
      </c>
      <c r="C1451" s="4" t="n"/>
      <c r="D1451" s="29">
        <f>_xlfn.XLOOKUP(C1451,purchase!C:C,pcon!D:D,"")</f>
        <v/>
      </c>
      <c r="E1451" s="29">
        <f>_xlfn.XLOOKUP(C1451,purchase!C:C,pcon!E:E,"")</f>
        <v/>
      </c>
      <c r="F1451" s="4" t="n"/>
      <c r="G1451" s="27" t="n"/>
      <c r="H1451" s="28" t="n"/>
      <c r="I1451" s="4" t="n"/>
      <c r="J1451" s="4" t="n"/>
      <c r="K1451" s="4" t="n"/>
      <c r="L1451" s="30">
        <f>IF(J1451="","",J1451-K1451)</f>
        <v/>
      </c>
      <c r="M1451" s="4" t="n"/>
      <c r="N1451" s="30">
        <f>IF(L1451="","",L1451-M1451)</f>
        <v/>
      </c>
      <c r="O1451" s="31" t="n"/>
      <c r="P1451" s="32">
        <f>IF(O1451="","",N1451 * O1451)</f>
        <v/>
      </c>
      <c r="Q1451" s="10">
        <f>_xlfn.XLOOKUP(C1451,pcon!C:C,pcon!L:L,"")</f>
        <v/>
      </c>
      <c r="R1451" s="98">
        <f>(Q1451 / 80) * (O1451 * 100)</f>
        <v/>
      </c>
      <c r="S1451" s="31" t="n"/>
      <c r="T1451" s="31" t="n"/>
      <c r="U1451" s="33">
        <f>IF(N1451="","",R1451 * N1451)</f>
        <v/>
      </c>
      <c r="V1451" s="4" t="n"/>
      <c r="W1451" s="33">
        <f>IF(S1451&amp;U1451="","",U1451 * S1451)</f>
        <v/>
      </c>
      <c r="X1451" s="33">
        <f>IF(W1451="","",U1451 + W1451)</f>
        <v/>
      </c>
      <c r="Y1451" s="33">
        <f>IF(T1451="","",U1451 * T1451)</f>
        <v/>
      </c>
      <c r="Z1451" s="34">
        <f>IF(U1451="","",X1451-V1451-Y1451)</f>
        <v/>
      </c>
    </row>
    <row r="1452">
      <c r="A1452" s="25" t="n">
        <v>1448</v>
      </c>
      <c r="B1452" s="26">
        <f>_xlfn.XLOOKUP(C1452,purchase!C:C,pcon!B:B,"")</f>
        <v/>
      </c>
      <c r="C1452" s="4" t="n"/>
      <c r="D1452" s="29">
        <f>_xlfn.XLOOKUP(C1452,purchase!C:C,pcon!D:D,"")</f>
        <v/>
      </c>
      <c r="E1452" s="29">
        <f>_xlfn.XLOOKUP(C1452,purchase!C:C,pcon!E:E,"")</f>
        <v/>
      </c>
      <c r="F1452" s="4" t="n"/>
      <c r="G1452" s="27" t="n"/>
      <c r="H1452" s="28" t="n"/>
      <c r="I1452" s="4" t="n"/>
      <c r="J1452" s="4" t="n"/>
      <c r="K1452" s="4" t="n"/>
      <c r="L1452" s="30">
        <f>IF(J1452="","",J1452-K1452)</f>
        <v/>
      </c>
      <c r="M1452" s="4" t="n"/>
      <c r="N1452" s="30">
        <f>IF(L1452="","",L1452-M1452)</f>
        <v/>
      </c>
      <c r="O1452" s="31" t="n"/>
      <c r="P1452" s="32">
        <f>IF(O1452="","",N1452 * O1452)</f>
        <v/>
      </c>
      <c r="Q1452" s="10">
        <f>_xlfn.XLOOKUP(C1452,pcon!C:C,pcon!L:L,"")</f>
        <v/>
      </c>
      <c r="R1452" s="98">
        <f>(Q1452 / 80) * (O1452 * 100)</f>
        <v/>
      </c>
      <c r="S1452" s="31" t="n"/>
      <c r="T1452" s="31" t="n"/>
      <c r="U1452" s="33">
        <f>IF(N1452="","",R1452 * N1452)</f>
        <v/>
      </c>
      <c r="V1452" s="4" t="n"/>
      <c r="W1452" s="33">
        <f>IF(S1452&amp;U1452="","",U1452 * S1452)</f>
        <v/>
      </c>
      <c r="X1452" s="33">
        <f>IF(W1452="","",U1452 + W1452)</f>
        <v/>
      </c>
      <c r="Y1452" s="33">
        <f>IF(T1452="","",U1452 * T1452)</f>
        <v/>
      </c>
      <c r="Z1452" s="34">
        <f>IF(U1452="","",X1452-V1452-Y1452)</f>
        <v/>
      </c>
    </row>
    <row r="1453">
      <c r="A1453" s="25" t="n">
        <v>1449</v>
      </c>
      <c r="B1453" s="26">
        <f>_xlfn.XLOOKUP(C1453,purchase!C:C,pcon!B:B,"")</f>
        <v/>
      </c>
      <c r="C1453" s="4" t="n"/>
      <c r="D1453" s="29">
        <f>_xlfn.XLOOKUP(C1453,purchase!C:C,pcon!D:D,"")</f>
        <v/>
      </c>
      <c r="E1453" s="29">
        <f>_xlfn.XLOOKUP(C1453,purchase!C:C,pcon!E:E,"")</f>
        <v/>
      </c>
      <c r="F1453" s="4" t="n"/>
      <c r="G1453" s="27" t="n"/>
      <c r="H1453" s="28" t="n"/>
      <c r="I1453" s="4" t="n"/>
      <c r="J1453" s="4" t="n"/>
      <c r="K1453" s="4" t="n"/>
      <c r="L1453" s="30">
        <f>IF(J1453="","",J1453-K1453)</f>
        <v/>
      </c>
      <c r="M1453" s="4" t="n"/>
      <c r="N1453" s="30">
        <f>IF(L1453="","",L1453-M1453)</f>
        <v/>
      </c>
      <c r="O1453" s="31" t="n"/>
      <c r="P1453" s="32">
        <f>IF(O1453="","",N1453 * O1453)</f>
        <v/>
      </c>
      <c r="Q1453" s="10">
        <f>_xlfn.XLOOKUP(C1453,pcon!C:C,pcon!L:L,"")</f>
        <v/>
      </c>
      <c r="R1453" s="98">
        <f>(Q1453 / 80) * (O1453 * 100)</f>
        <v/>
      </c>
      <c r="S1453" s="31" t="n"/>
      <c r="T1453" s="31" t="n"/>
      <c r="U1453" s="33">
        <f>IF(N1453="","",R1453 * N1453)</f>
        <v/>
      </c>
      <c r="V1453" s="4" t="n"/>
      <c r="W1453" s="33">
        <f>IF(S1453&amp;U1453="","",U1453 * S1453)</f>
        <v/>
      </c>
      <c r="X1453" s="33">
        <f>IF(W1453="","",U1453 + W1453)</f>
        <v/>
      </c>
      <c r="Y1453" s="33">
        <f>IF(T1453="","",U1453 * T1453)</f>
        <v/>
      </c>
      <c r="Z1453" s="34">
        <f>IF(U1453="","",X1453-V1453-Y1453)</f>
        <v/>
      </c>
    </row>
    <row r="1454">
      <c r="A1454" s="25" t="n">
        <v>1450</v>
      </c>
      <c r="B1454" s="26">
        <f>_xlfn.XLOOKUP(C1454,purchase!C:C,pcon!B:B,"")</f>
        <v/>
      </c>
      <c r="C1454" s="4" t="n"/>
      <c r="D1454" s="29">
        <f>_xlfn.XLOOKUP(C1454,purchase!C:C,pcon!D:D,"")</f>
        <v/>
      </c>
      <c r="E1454" s="29">
        <f>_xlfn.XLOOKUP(C1454,purchase!C:C,pcon!E:E,"")</f>
        <v/>
      </c>
      <c r="F1454" s="4" t="n"/>
      <c r="G1454" s="27" t="n"/>
      <c r="H1454" s="28" t="n"/>
      <c r="I1454" s="4" t="n"/>
      <c r="J1454" s="4" t="n"/>
      <c r="K1454" s="4" t="n"/>
      <c r="L1454" s="30">
        <f>IF(J1454="","",J1454-K1454)</f>
        <v/>
      </c>
      <c r="M1454" s="4" t="n"/>
      <c r="N1454" s="30">
        <f>IF(L1454="","",L1454-M1454)</f>
        <v/>
      </c>
      <c r="O1454" s="31" t="n"/>
      <c r="P1454" s="32">
        <f>IF(O1454="","",N1454 * O1454)</f>
        <v/>
      </c>
      <c r="Q1454" s="10">
        <f>_xlfn.XLOOKUP(C1454,pcon!C:C,pcon!L:L,"")</f>
        <v/>
      </c>
      <c r="R1454" s="98">
        <f>(Q1454 / 80) * (O1454 * 100)</f>
        <v/>
      </c>
      <c r="S1454" s="31" t="n"/>
      <c r="T1454" s="31" t="n"/>
      <c r="U1454" s="33">
        <f>IF(N1454="","",R1454 * N1454)</f>
        <v/>
      </c>
      <c r="V1454" s="4" t="n"/>
      <c r="W1454" s="33">
        <f>IF(S1454&amp;U1454="","",U1454 * S1454)</f>
        <v/>
      </c>
      <c r="X1454" s="33">
        <f>IF(W1454="","",U1454 + W1454)</f>
        <v/>
      </c>
      <c r="Y1454" s="33">
        <f>IF(T1454="","",U1454 * T1454)</f>
        <v/>
      </c>
      <c r="Z1454" s="34">
        <f>IF(U1454="","",X1454-V1454-Y1454)</f>
        <v/>
      </c>
    </row>
    <row r="1455">
      <c r="A1455" s="25" t="n">
        <v>1451</v>
      </c>
      <c r="B1455" s="26">
        <f>_xlfn.XLOOKUP(C1455,purchase!C:C,pcon!B:B,"")</f>
        <v/>
      </c>
      <c r="C1455" s="4" t="n"/>
      <c r="D1455" s="29">
        <f>_xlfn.XLOOKUP(C1455,purchase!C:C,pcon!D:D,"")</f>
        <v/>
      </c>
      <c r="E1455" s="29">
        <f>_xlfn.XLOOKUP(C1455,purchase!C:C,pcon!E:E,"")</f>
        <v/>
      </c>
      <c r="F1455" s="4" t="n"/>
      <c r="G1455" s="27" t="n"/>
      <c r="H1455" s="28" t="n"/>
      <c r="I1455" s="4" t="n"/>
      <c r="J1455" s="4" t="n"/>
      <c r="K1455" s="4" t="n"/>
      <c r="L1455" s="30">
        <f>IF(J1455="","",J1455-K1455)</f>
        <v/>
      </c>
      <c r="M1455" s="4" t="n"/>
      <c r="N1455" s="30">
        <f>IF(L1455="","",L1455-M1455)</f>
        <v/>
      </c>
      <c r="O1455" s="31" t="n"/>
      <c r="P1455" s="32">
        <f>IF(O1455="","",N1455 * O1455)</f>
        <v/>
      </c>
      <c r="Q1455" s="10">
        <f>_xlfn.XLOOKUP(C1455,pcon!C:C,pcon!L:L,"")</f>
        <v/>
      </c>
      <c r="R1455" s="98">
        <f>(Q1455 / 80) * (O1455 * 100)</f>
        <v/>
      </c>
      <c r="S1455" s="31" t="n"/>
      <c r="T1455" s="31" t="n"/>
      <c r="U1455" s="33">
        <f>IF(N1455="","",R1455 * N1455)</f>
        <v/>
      </c>
      <c r="V1455" s="4" t="n"/>
      <c r="W1455" s="33">
        <f>IF(S1455&amp;U1455="","",U1455 * S1455)</f>
        <v/>
      </c>
      <c r="X1455" s="33">
        <f>IF(W1455="","",U1455 + W1455)</f>
        <v/>
      </c>
      <c r="Y1455" s="33">
        <f>IF(T1455="","",U1455 * T1455)</f>
        <v/>
      </c>
      <c r="Z1455" s="34">
        <f>IF(U1455="","",X1455-V1455-Y1455)</f>
        <v/>
      </c>
    </row>
    <row r="1456">
      <c r="A1456" s="25" t="n">
        <v>1452</v>
      </c>
      <c r="B1456" s="26">
        <f>_xlfn.XLOOKUP(C1456,purchase!C:C,pcon!B:B,"")</f>
        <v/>
      </c>
      <c r="C1456" s="4" t="n"/>
      <c r="D1456" s="29">
        <f>_xlfn.XLOOKUP(C1456,purchase!C:C,pcon!D:D,"")</f>
        <v/>
      </c>
      <c r="E1456" s="29">
        <f>_xlfn.XLOOKUP(C1456,purchase!C:C,pcon!E:E,"")</f>
        <v/>
      </c>
      <c r="F1456" s="4" t="n"/>
      <c r="G1456" s="27" t="n"/>
      <c r="H1456" s="28" t="n"/>
      <c r="I1456" s="4" t="n"/>
      <c r="J1456" s="4" t="n"/>
      <c r="K1456" s="4" t="n"/>
      <c r="L1456" s="30">
        <f>IF(J1456="","",J1456-K1456)</f>
        <v/>
      </c>
      <c r="M1456" s="4" t="n"/>
      <c r="N1456" s="30">
        <f>IF(L1456="","",L1456-M1456)</f>
        <v/>
      </c>
      <c r="O1456" s="31" t="n"/>
      <c r="P1456" s="32">
        <f>IF(O1456="","",N1456 * O1456)</f>
        <v/>
      </c>
      <c r="Q1456" s="10">
        <f>_xlfn.XLOOKUP(C1456,pcon!C:C,pcon!L:L,"")</f>
        <v/>
      </c>
      <c r="R1456" s="98">
        <f>(Q1456 / 80) * (O1456 * 100)</f>
        <v/>
      </c>
      <c r="S1456" s="31" t="n"/>
      <c r="T1456" s="31" t="n"/>
      <c r="U1456" s="33">
        <f>IF(N1456="","",R1456 * N1456)</f>
        <v/>
      </c>
      <c r="V1456" s="4" t="n"/>
      <c r="W1456" s="33">
        <f>IF(S1456&amp;U1456="","",U1456 * S1456)</f>
        <v/>
      </c>
      <c r="X1456" s="33">
        <f>IF(W1456="","",U1456 + W1456)</f>
        <v/>
      </c>
      <c r="Y1456" s="33">
        <f>IF(T1456="","",U1456 * T1456)</f>
        <v/>
      </c>
      <c r="Z1456" s="34">
        <f>IF(U1456="","",X1456-V1456-Y1456)</f>
        <v/>
      </c>
    </row>
    <row r="1457">
      <c r="A1457" s="25" t="n">
        <v>1453</v>
      </c>
      <c r="B1457" s="26">
        <f>_xlfn.XLOOKUP(C1457,purchase!C:C,pcon!B:B,"")</f>
        <v/>
      </c>
      <c r="C1457" s="4" t="n"/>
      <c r="D1457" s="29">
        <f>_xlfn.XLOOKUP(C1457,purchase!C:C,pcon!D:D,"")</f>
        <v/>
      </c>
      <c r="E1457" s="29">
        <f>_xlfn.XLOOKUP(C1457,purchase!C:C,pcon!E:E,"")</f>
        <v/>
      </c>
      <c r="F1457" s="4" t="n"/>
      <c r="G1457" s="27" t="n"/>
      <c r="H1457" s="28" t="n"/>
      <c r="I1457" s="4" t="n"/>
      <c r="J1457" s="4" t="n"/>
      <c r="K1457" s="4" t="n"/>
      <c r="L1457" s="30">
        <f>IF(J1457="","",J1457-K1457)</f>
        <v/>
      </c>
      <c r="M1457" s="4" t="n"/>
      <c r="N1457" s="30">
        <f>IF(L1457="","",L1457-M1457)</f>
        <v/>
      </c>
      <c r="O1457" s="31" t="n"/>
      <c r="P1457" s="32">
        <f>IF(O1457="","",N1457 * O1457)</f>
        <v/>
      </c>
      <c r="Q1457" s="10">
        <f>_xlfn.XLOOKUP(C1457,pcon!C:C,pcon!L:L,"")</f>
        <v/>
      </c>
      <c r="R1457" s="98">
        <f>(Q1457 / 80) * (O1457 * 100)</f>
        <v/>
      </c>
      <c r="S1457" s="31" t="n"/>
      <c r="T1457" s="31" t="n"/>
      <c r="U1457" s="33">
        <f>IF(N1457="","",R1457 * N1457)</f>
        <v/>
      </c>
      <c r="V1457" s="4" t="n"/>
      <c r="W1457" s="33">
        <f>IF(S1457&amp;U1457="","",U1457 * S1457)</f>
        <v/>
      </c>
      <c r="X1457" s="33">
        <f>IF(W1457="","",U1457 + W1457)</f>
        <v/>
      </c>
      <c r="Y1457" s="33">
        <f>IF(T1457="","",U1457 * T1457)</f>
        <v/>
      </c>
      <c r="Z1457" s="34">
        <f>IF(U1457="","",X1457-V1457-Y1457)</f>
        <v/>
      </c>
    </row>
    <row r="1458">
      <c r="A1458" s="25" t="n">
        <v>1454</v>
      </c>
      <c r="B1458" s="26">
        <f>_xlfn.XLOOKUP(C1458,purchase!C:C,pcon!B:B,"")</f>
        <v/>
      </c>
      <c r="C1458" s="4" t="n"/>
      <c r="D1458" s="29">
        <f>_xlfn.XLOOKUP(C1458,purchase!C:C,pcon!D:D,"")</f>
        <v/>
      </c>
      <c r="E1458" s="29">
        <f>_xlfn.XLOOKUP(C1458,purchase!C:C,pcon!E:E,"")</f>
        <v/>
      </c>
      <c r="F1458" s="4" t="n"/>
      <c r="G1458" s="27" t="n"/>
      <c r="H1458" s="28" t="n"/>
      <c r="I1458" s="4" t="n"/>
      <c r="J1458" s="4" t="n"/>
      <c r="K1458" s="4" t="n"/>
      <c r="L1458" s="30">
        <f>IF(J1458="","",J1458-K1458)</f>
        <v/>
      </c>
      <c r="M1458" s="4" t="n"/>
      <c r="N1458" s="30">
        <f>IF(L1458="","",L1458-M1458)</f>
        <v/>
      </c>
      <c r="O1458" s="31" t="n"/>
      <c r="P1458" s="32">
        <f>IF(O1458="","",N1458 * O1458)</f>
        <v/>
      </c>
      <c r="Q1458" s="10">
        <f>_xlfn.XLOOKUP(C1458,pcon!C:C,pcon!L:L,"")</f>
        <v/>
      </c>
      <c r="R1458" s="98">
        <f>(Q1458 / 80) * (O1458 * 100)</f>
        <v/>
      </c>
      <c r="S1458" s="31" t="n"/>
      <c r="T1458" s="31" t="n"/>
      <c r="U1458" s="33">
        <f>IF(N1458="","",R1458 * N1458)</f>
        <v/>
      </c>
      <c r="V1458" s="4" t="n"/>
      <c r="W1458" s="33">
        <f>IF(S1458&amp;U1458="","",U1458 * S1458)</f>
        <v/>
      </c>
      <c r="X1458" s="33">
        <f>IF(W1458="","",U1458 + W1458)</f>
        <v/>
      </c>
      <c r="Y1458" s="33">
        <f>IF(T1458="","",U1458 * T1458)</f>
        <v/>
      </c>
      <c r="Z1458" s="34">
        <f>IF(U1458="","",X1458-V1458-Y1458)</f>
        <v/>
      </c>
    </row>
    <row r="1459">
      <c r="A1459" s="25" t="n">
        <v>1455</v>
      </c>
      <c r="B1459" s="26">
        <f>_xlfn.XLOOKUP(C1459,purchase!C:C,pcon!B:B,"")</f>
        <v/>
      </c>
      <c r="C1459" s="4" t="n"/>
      <c r="D1459" s="29">
        <f>_xlfn.XLOOKUP(C1459,purchase!C:C,pcon!D:D,"")</f>
        <v/>
      </c>
      <c r="E1459" s="29">
        <f>_xlfn.XLOOKUP(C1459,purchase!C:C,pcon!E:E,"")</f>
        <v/>
      </c>
      <c r="F1459" s="4" t="n"/>
      <c r="G1459" s="27" t="n"/>
      <c r="H1459" s="28" t="n"/>
      <c r="I1459" s="4" t="n"/>
      <c r="J1459" s="4" t="n"/>
      <c r="K1459" s="4" t="n"/>
      <c r="L1459" s="30">
        <f>IF(J1459="","",J1459-K1459)</f>
        <v/>
      </c>
      <c r="M1459" s="4" t="n"/>
      <c r="N1459" s="30">
        <f>IF(L1459="","",L1459-M1459)</f>
        <v/>
      </c>
      <c r="O1459" s="31" t="n"/>
      <c r="P1459" s="32">
        <f>IF(O1459="","",N1459 * O1459)</f>
        <v/>
      </c>
      <c r="Q1459" s="10">
        <f>_xlfn.XLOOKUP(C1459,pcon!C:C,pcon!L:L,"")</f>
        <v/>
      </c>
      <c r="R1459" s="98">
        <f>(Q1459 / 80) * (O1459 * 100)</f>
        <v/>
      </c>
      <c r="S1459" s="31" t="n"/>
      <c r="T1459" s="31" t="n"/>
      <c r="U1459" s="33">
        <f>IF(N1459="","",R1459 * N1459)</f>
        <v/>
      </c>
      <c r="V1459" s="4" t="n"/>
      <c r="W1459" s="33">
        <f>IF(S1459&amp;U1459="","",U1459 * S1459)</f>
        <v/>
      </c>
      <c r="X1459" s="33">
        <f>IF(W1459="","",U1459 + W1459)</f>
        <v/>
      </c>
      <c r="Y1459" s="33">
        <f>IF(T1459="","",U1459 * T1459)</f>
        <v/>
      </c>
      <c r="Z1459" s="34">
        <f>IF(U1459="","",X1459-V1459-Y1459)</f>
        <v/>
      </c>
    </row>
    <row r="1460">
      <c r="A1460" s="25" t="n">
        <v>1456</v>
      </c>
      <c r="B1460" s="26">
        <f>_xlfn.XLOOKUP(C1460,purchase!C:C,pcon!B:B,"")</f>
        <v/>
      </c>
      <c r="C1460" s="4" t="n"/>
      <c r="D1460" s="29">
        <f>_xlfn.XLOOKUP(C1460,purchase!C:C,pcon!D:D,"")</f>
        <v/>
      </c>
      <c r="E1460" s="29">
        <f>_xlfn.XLOOKUP(C1460,purchase!C:C,pcon!E:E,"")</f>
        <v/>
      </c>
      <c r="F1460" s="4" t="n"/>
      <c r="G1460" s="27" t="n"/>
      <c r="H1460" s="28" t="n"/>
      <c r="I1460" s="4" t="n"/>
      <c r="J1460" s="4" t="n"/>
      <c r="K1460" s="4" t="n"/>
      <c r="L1460" s="30">
        <f>IF(J1460="","",J1460-K1460)</f>
        <v/>
      </c>
      <c r="M1460" s="4" t="n"/>
      <c r="N1460" s="30">
        <f>IF(L1460="","",L1460-M1460)</f>
        <v/>
      </c>
      <c r="O1460" s="31" t="n"/>
      <c r="P1460" s="32">
        <f>IF(O1460="","",N1460 * O1460)</f>
        <v/>
      </c>
      <c r="Q1460" s="10">
        <f>_xlfn.XLOOKUP(C1460,pcon!C:C,pcon!L:L,"")</f>
        <v/>
      </c>
      <c r="R1460" s="98">
        <f>(Q1460 / 80) * (O1460 * 100)</f>
        <v/>
      </c>
      <c r="S1460" s="31" t="n"/>
      <c r="T1460" s="31" t="n"/>
      <c r="U1460" s="33">
        <f>IF(N1460="","",R1460 * N1460)</f>
        <v/>
      </c>
      <c r="V1460" s="4" t="n"/>
      <c r="W1460" s="33">
        <f>IF(S1460&amp;U1460="","",U1460 * S1460)</f>
        <v/>
      </c>
      <c r="X1460" s="33">
        <f>IF(W1460="","",U1460 + W1460)</f>
        <v/>
      </c>
      <c r="Y1460" s="33">
        <f>IF(T1460="","",U1460 * T1460)</f>
        <v/>
      </c>
      <c r="Z1460" s="34">
        <f>IF(U1460="","",X1460-V1460-Y1460)</f>
        <v/>
      </c>
    </row>
    <row r="1461">
      <c r="A1461" s="25" t="n">
        <v>1457</v>
      </c>
      <c r="B1461" s="26">
        <f>_xlfn.XLOOKUP(C1461,purchase!C:C,pcon!B:B,"")</f>
        <v/>
      </c>
      <c r="C1461" s="4" t="n"/>
      <c r="D1461" s="29">
        <f>_xlfn.XLOOKUP(C1461,purchase!C:C,pcon!D:D,"")</f>
        <v/>
      </c>
      <c r="E1461" s="29">
        <f>_xlfn.XLOOKUP(C1461,purchase!C:C,pcon!E:E,"")</f>
        <v/>
      </c>
      <c r="F1461" s="4" t="n"/>
      <c r="G1461" s="27" t="n"/>
      <c r="H1461" s="28" t="n"/>
      <c r="I1461" s="4" t="n"/>
      <c r="J1461" s="4" t="n"/>
      <c r="K1461" s="4" t="n"/>
      <c r="L1461" s="30">
        <f>IF(J1461="","",J1461-K1461)</f>
        <v/>
      </c>
      <c r="M1461" s="4" t="n"/>
      <c r="N1461" s="30">
        <f>IF(L1461="","",L1461-M1461)</f>
        <v/>
      </c>
      <c r="O1461" s="31" t="n"/>
      <c r="P1461" s="32">
        <f>IF(O1461="","",N1461 * O1461)</f>
        <v/>
      </c>
      <c r="Q1461" s="10">
        <f>_xlfn.XLOOKUP(C1461,pcon!C:C,pcon!L:L,"")</f>
        <v/>
      </c>
      <c r="R1461" s="98">
        <f>(Q1461 / 80) * (O1461 * 100)</f>
        <v/>
      </c>
      <c r="S1461" s="31" t="n"/>
      <c r="T1461" s="31" t="n"/>
      <c r="U1461" s="33">
        <f>IF(N1461="","",R1461 * N1461)</f>
        <v/>
      </c>
      <c r="V1461" s="4" t="n"/>
      <c r="W1461" s="33">
        <f>IF(S1461&amp;U1461="","",U1461 * S1461)</f>
        <v/>
      </c>
      <c r="X1461" s="33">
        <f>IF(W1461="","",U1461 + W1461)</f>
        <v/>
      </c>
      <c r="Y1461" s="33">
        <f>IF(T1461="","",U1461 * T1461)</f>
        <v/>
      </c>
      <c r="Z1461" s="34">
        <f>IF(U1461="","",X1461-V1461-Y1461)</f>
        <v/>
      </c>
    </row>
    <row r="1462">
      <c r="A1462" s="25" t="n">
        <v>1458</v>
      </c>
      <c r="B1462" s="26">
        <f>_xlfn.XLOOKUP(C1462,purchase!C:C,pcon!B:B,"")</f>
        <v/>
      </c>
      <c r="C1462" s="4" t="n"/>
      <c r="D1462" s="29">
        <f>_xlfn.XLOOKUP(C1462,purchase!C:C,pcon!D:D,"")</f>
        <v/>
      </c>
      <c r="E1462" s="29">
        <f>_xlfn.XLOOKUP(C1462,purchase!C:C,pcon!E:E,"")</f>
        <v/>
      </c>
      <c r="F1462" s="4" t="n"/>
      <c r="G1462" s="27" t="n"/>
      <c r="H1462" s="28" t="n"/>
      <c r="I1462" s="4" t="n"/>
      <c r="J1462" s="4" t="n"/>
      <c r="K1462" s="4" t="n"/>
      <c r="L1462" s="30">
        <f>IF(J1462="","",J1462-K1462)</f>
        <v/>
      </c>
      <c r="M1462" s="4" t="n"/>
      <c r="N1462" s="30">
        <f>IF(L1462="","",L1462-M1462)</f>
        <v/>
      </c>
      <c r="O1462" s="31" t="n"/>
      <c r="P1462" s="32">
        <f>IF(O1462="","",N1462 * O1462)</f>
        <v/>
      </c>
      <c r="Q1462" s="10">
        <f>_xlfn.XLOOKUP(C1462,pcon!C:C,pcon!L:L,"")</f>
        <v/>
      </c>
      <c r="R1462" s="98">
        <f>(Q1462 / 80) * (O1462 * 100)</f>
        <v/>
      </c>
      <c r="S1462" s="31" t="n"/>
      <c r="T1462" s="31" t="n"/>
      <c r="U1462" s="33">
        <f>IF(N1462="","",R1462 * N1462)</f>
        <v/>
      </c>
      <c r="V1462" s="4" t="n"/>
      <c r="W1462" s="33">
        <f>IF(S1462&amp;U1462="","",U1462 * S1462)</f>
        <v/>
      </c>
      <c r="X1462" s="33">
        <f>IF(W1462="","",U1462 + W1462)</f>
        <v/>
      </c>
      <c r="Y1462" s="33">
        <f>IF(T1462="","",U1462 * T1462)</f>
        <v/>
      </c>
      <c r="Z1462" s="34">
        <f>IF(U1462="","",X1462-V1462-Y1462)</f>
        <v/>
      </c>
    </row>
    <row r="1463">
      <c r="A1463" s="25" t="n">
        <v>1459</v>
      </c>
      <c r="B1463" s="26">
        <f>_xlfn.XLOOKUP(C1463,purchase!C:C,pcon!B:B,"")</f>
        <v/>
      </c>
      <c r="C1463" s="4" t="n"/>
      <c r="D1463" s="29">
        <f>_xlfn.XLOOKUP(C1463,purchase!C:C,pcon!D:D,"")</f>
        <v/>
      </c>
      <c r="E1463" s="29">
        <f>_xlfn.XLOOKUP(C1463,purchase!C:C,pcon!E:E,"")</f>
        <v/>
      </c>
      <c r="F1463" s="4" t="n"/>
      <c r="G1463" s="27" t="n"/>
      <c r="H1463" s="28" t="n"/>
      <c r="I1463" s="4" t="n"/>
      <c r="J1463" s="4" t="n"/>
      <c r="K1463" s="4" t="n"/>
      <c r="L1463" s="30">
        <f>IF(J1463="","",J1463-K1463)</f>
        <v/>
      </c>
      <c r="M1463" s="4" t="n"/>
      <c r="N1463" s="30">
        <f>IF(L1463="","",L1463-M1463)</f>
        <v/>
      </c>
      <c r="O1463" s="31" t="n"/>
      <c r="P1463" s="32">
        <f>IF(O1463="","",N1463 * O1463)</f>
        <v/>
      </c>
      <c r="Q1463" s="10">
        <f>_xlfn.XLOOKUP(C1463,pcon!C:C,pcon!L:L,"")</f>
        <v/>
      </c>
      <c r="R1463" s="98">
        <f>(Q1463 / 80) * (O1463 * 100)</f>
        <v/>
      </c>
      <c r="S1463" s="31" t="n"/>
      <c r="T1463" s="31" t="n"/>
      <c r="U1463" s="33">
        <f>IF(N1463="","",R1463 * N1463)</f>
        <v/>
      </c>
      <c r="V1463" s="4" t="n"/>
      <c r="W1463" s="33">
        <f>IF(S1463&amp;U1463="","",U1463 * S1463)</f>
        <v/>
      </c>
      <c r="X1463" s="33">
        <f>IF(W1463="","",U1463 + W1463)</f>
        <v/>
      </c>
      <c r="Y1463" s="33">
        <f>IF(T1463="","",U1463 * T1463)</f>
        <v/>
      </c>
      <c r="Z1463" s="34">
        <f>IF(U1463="","",X1463-V1463-Y1463)</f>
        <v/>
      </c>
    </row>
    <row r="1464">
      <c r="A1464" s="25" t="n">
        <v>1460</v>
      </c>
      <c r="B1464" s="26">
        <f>_xlfn.XLOOKUP(C1464,purchase!C:C,pcon!B:B,"")</f>
        <v/>
      </c>
      <c r="C1464" s="4" t="n"/>
      <c r="D1464" s="29">
        <f>_xlfn.XLOOKUP(C1464,purchase!C:C,pcon!D:D,"")</f>
        <v/>
      </c>
      <c r="E1464" s="29">
        <f>_xlfn.XLOOKUP(C1464,purchase!C:C,pcon!E:E,"")</f>
        <v/>
      </c>
      <c r="F1464" s="4" t="n"/>
      <c r="G1464" s="27" t="n"/>
      <c r="H1464" s="28" t="n"/>
      <c r="I1464" s="4" t="n"/>
      <c r="J1464" s="4" t="n"/>
      <c r="K1464" s="4" t="n"/>
      <c r="L1464" s="30">
        <f>IF(J1464="","",J1464-K1464)</f>
        <v/>
      </c>
      <c r="M1464" s="4" t="n"/>
      <c r="N1464" s="30">
        <f>IF(L1464="","",L1464-M1464)</f>
        <v/>
      </c>
      <c r="O1464" s="31" t="n"/>
      <c r="P1464" s="32">
        <f>IF(O1464="","",N1464 * O1464)</f>
        <v/>
      </c>
      <c r="Q1464" s="10">
        <f>_xlfn.XLOOKUP(C1464,pcon!C:C,pcon!L:L,"")</f>
        <v/>
      </c>
      <c r="R1464" s="98">
        <f>(Q1464 / 80) * (O1464 * 100)</f>
        <v/>
      </c>
      <c r="S1464" s="31" t="n"/>
      <c r="T1464" s="31" t="n"/>
      <c r="U1464" s="33">
        <f>IF(N1464="","",R1464 * N1464)</f>
        <v/>
      </c>
      <c r="V1464" s="4" t="n"/>
      <c r="W1464" s="33">
        <f>IF(S1464&amp;U1464="","",U1464 * S1464)</f>
        <v/>
      </c>
      <c r="X1464" s="33">
        <f>IF(W1464="","",U1464 + W1464)</f>
        <v/>
      </c>
      <c r="Y1464" s="33">
        <f>IF(T1464="","",U1464 * T1464)</f>
        <v/>
      </c>
      <c r="Z1464" s="34">
        <f>IF(U1464="","",X1464-V1464-Y1464)</f>
        <v/>
      </c>
    </row>
    <row r="1465">
      <c r="A1465" s="25" t="n">
        <v>1461</v>
      </c>
      <c r="B1465" s="26">
        <f>_xlfn.XLOOKUP(C1465,purchase!C:C,pcon!B:B,"")</f>
        <v/>
      </c>
      <c r="C1465" s="4" t="n"/>
      <c r="D1465" s="29">
        <f>_xlfn.XLOOKUP(C1465,purchase!C:C,pcon!D:D,"")</f>
        <v/>
      </c>
      <c r="E1465" s="29">
        <f>_xlfn.XLOOKUP(C1465,purchase!C:C,pcon!E:E,"")</f>
        <v/>
      </c>
      <c r="F1465" s="4" t="n"/>
      <c r="G1465" s="27" t="n"/>
      <c r="H1465" s="28" t="n"/>
      <c r="I1465" s="4" t="n"/>
      <c r="J1465" s="4" t="n"/>
      <c r="K1465" s="4" t="n"/>
      <c r="L1465" s="30">
        <f>IF(J1465="","",J1465-K1465)</f>
        <v/>
      </c>
      <c r="M1465" s="4" t="n"/>
      <c r="N1465" s="30">
        <f>IF(L1465="","",L1465-M1465)</f>
        <v/>
      </c>
      <c r="O1465" s="31" t="n"/>
      <c r="P1465" s="32">
        <f>IF(O1465="","",N1465 * O1465)</f>
        <v/>
      </c>
      <c r="Q1465" s="10">
        <f>_xlfn.XLOOKUP(C1465,pcon!C:C,pcon!L:L,"")</f>
        <v/>
      </c>
      <c r="R1465" s="98">
        <f>(Q1465 / 80) * (O1465 * 100)</f>
        <v/>
      </c>
      <c r="S1465" s="31" t="n"/>
      <c r="T1465" s="31" t="n"/>
      <c r="U1465" s="33">
        <f>IF(N1465="","",R1465 * N1465)</f>
        <v/>
      </c>
      <c r="V1465" s="4" t="n"/>
      <c r="W1465" s="33">
        <f>IF(S1465&amp;U1465="","",U1465 * S1465)</f>
        <v/>
      </c>
      <c r="X1465" s="33">
        <f>IF(W1465="","",U1465 + W1465)</f>
        <v/>
      </c>
      <c r="Y1465" s="33">
        <f>IF(T1465="","",U1465 * T1465)</f>
        <v/>
      </c>
      <c r="Z1465" s="34">
        <f>IF(U1465="","",X1465-V1465-Y1465)</f>
        <v/>
      </c>
    </row>
    <row r="1466">
      <c r="A1466" s="25" t="n">
        <v>1462</v>
      </c>
      <c r="B1466" s="26">
        <f>_xlfn.XLOOKUP(C1466,purchase!C:C,pcon!B:B,"")</f>
        <v/>
      </c>
      <c r="C1466" s="4" t="n"/>
      <c r="D1466" s="29">
        <f>_xlfn.XLOOKUP(C1466,purchase!C:C,pcon!D:D,"")</f>
        <v/>
      </c>
      <c r="E1466" s="29">
        <f>_xlfn.XLOOKUP(C1466,purchase!C:C,pcon!E:E,"")</f>
        <v/>
      </c>
      <c r="F1466" s="4" t="n"/>
      <c r="G1466" s="27" t="n"/>
      <c r="H1466" s="28" t="n"/>
      <c r="I1466" s="4" t="n"/>
      <c r="J1466" s="4" t="n"/>
      <c r="K1466" s="4" t="n"/>
      <c r="L1466" s="30">
        <f>IF(J1466="","",J1466-K1466)</f>
        <v/>
      </c>
      <c r="M1466" s="4" t="n"/>
      <c r="N1466" s="30">
        <f>IF(L1466="","",L1466-M1466)</f>
        <v/>
      </c>
      <c r="O1466" s="31" t="n"/>
      <c r="P1466" s="32">
        <f>IF(O1466="","",N1466 * O1466)</f>
        <v/>
      </c>
      <c r="Q1466" s="10">
        <f>_xlfn.XLOOKUP(C1466,pcon!C:C,pcon!L:L,"")</f>
        <v/>
      </c>
      <c r="R1466" s="98">
        <f>(Q1466 / 80) * (O1466 * 100)</f>
        <v/>
      </c>
      <c r="S1466" s="31" t="n"/>
      <c r="T1466" s="31" t="n"/>
      <c r="U1466" s="33">
        <f>IF(N1466="","",R1466 * N1466)</f>
        <v/>
      </c>
      <c r="V1466" s="4" t="n"/>
      <c r="W1466" s="33">
        <f>IF(S1466&amp;U1466="","",U1466 * S1466)</f>
        <v/>
      </c>
      <c r="X1466" s="33">
        <f>IF(W1466="","",U1466 + W1466)</f>
        <v/>
      </c>
      <c r="Y1466" s="33">
        <f>IF(T1466="","",U1466 * T1466)</f>
        <v/>
      </c>
      <c r="Z1466" s="34">
        <f>IF(U1466="","",X1466-V1466-Y1466)</f>
        <v/>
      </c>
    </row>
    <row r="1467">
      <c r="A1467" s="25" t="n">
        <v>1463</v>
      </c>
      <c r="B1467" s="26">
        <f>_xlfn.XLOOKUP(C1467,purchase!C:C,pcon!B:B,"")</f>
        <v/>
      </c>
      <c r="C1467" s="4" t="n"/>
      <c r="D1467" s="29">
        <f>_xlfn.XLOOKUP(C1467,purchase!C:C,pcon!D:D,"")</f>
        <v/>
      </c>
      <c r="E1467" s="29">
        <f>_xlfn.XLOOKUP(C1467,purchase!C:C,pcon!E:E,"")</f>
        <v/>
      </c>
      <c r="F1467" s="4" t="n"/>
      <c r="G1467" s="27" t="n"/>
      <c r="H1467" s="28" t="n"/>
      <c r="I1467" s="4" t="n"/>
      <c r="J1467" s="4" t="n"/>
      <c r="K1467" s="4" t="n"/>
      <c r="L1467" s="30">
        <f>IF(J1467="","",J1467-K1467)</f>
        <v/>
      </c>
      <c r="M1467" s="4" t="n"/>
      <c r="N1467" s="30">
        <f>IF(L1467="","",L1467-M1467)</f>
        <v/>
      </c>
      <c r="O1467" s="31" t="n"/>
      <c r="P1467" s="32">
        <f>IF(O1467="","",N1467 * O1467)</f>
        <v/>
      </c>
      <c r="Q1467" s="10">
        <f>_xlfn.XLOOKUP(C1467,pcon!C:C,pcon!L:L,"")</f>
        <v/>
      </c>
      <c r="R1467" s="98">
        <f>(Q1467 / 80) * (O1467 * 100)</f>
        <v/>
      </c>
      <c r="S1467" s="31" t="n"/>
      <c r="T1467" s="31" t="n"/>
      <c r="U1467" s="33">
        <f>IF(N1467="","",R1467 * N1467)</f>
        <v/>
      </c>
      <c r="V1467" s="4" t="n"/>
      <c r="W1467" s="33">
        <f>IF(S1467&amp;U1467="","",U1467 * S1467)</f>
        <v/>
      </c>
      <c r="X1467" s="33">
        <f>IF(W1467="","",U1467 + W1467)</f>
        <v/>
      </c>
      <c r="Y1467" s="33">
        <f>IF(T1467="","",U1467 * T1467)</f>
        <v/>
      </c>
      <c r="Z1467" s="34">
        <f>IF(U1467="","",X1467-V1467-Y1467)</f>
        <v/>
      </c>
    </row>
    <row r="1468">
      <c r="A1468" s="25" t="n">
        <v>1464</v>
      </c>
      <c r="B1468" s="26">
        <f>_xlfn.XLOOKUP(C1468,purchase!C:C,pcon!B:B,"")</f>
        <v/>
      </c>
      <c r="C1468" s="4" t="n"/>
      <c r="D1468" s="29">
        <f>_xlfn.XLOOKUP(C1468,purchase!C:C,pcon!D:D,"")</f>
        <v/>
      </c>
      <c r="E1468" s="29">
        <f>_xlfn.XLOOKUP(C1468,purchase!C:C,pcon!E:E,"")</f>
        <v/>
      </c>
      <c r="F1468" s="4" t="n"/>
      <c r="G1468" s="27" t="n"/>
      <c r="H1468" s="28" t="n"/>
      <c r="I1468" s="4" t="n"/>
      <c r="J1468" s="4" t="n"/>
      <c r="K1468" s="4" t="n"/>
      <c r="L1468" s="30">
        <f>IF(J1468="","",J1468-K1468)</f>
        <v/>
      </c>
      <c r="M1468" s="4" t="n"/>
      <c r="N1468" s="30">
        <f>IF(L1468="","",L1468-M1468)</f>
        <v/>
      </c>
      <c r="O1468" s="31" t="n"/>
      <c r="P1468" s="32">
        <f>IF(O1468="","",N1468 * O1468)</f>
        <v/>
      </c>
      <c r="Q1468" s="10">
        <f>_xlfn.XLOOKUP(C1468,pcon!C:C,pcon!L:L,"")</f>
        <v/>
      </c>
      <c r="R1468" s="98">
        <f>(Q1468 / 80) * (O1468 * 100)</f>
        <v/>
      </c>
      <c r="S1468" s="31" t="n"/>
      <c r="T1468" s="31" t="n"/>
      <c r="U1468" s="33">
        <f>IF(N1468="","",R1468 * N1468)</f>
        <v/>
      </c>
      <c r="V1468" s="4" t="n"/>
      <c r="W1468" s="33">
        <f>IF(S1468&amp;U1468="","",U1468 * S1468)</f>
        <v/>
      </c>
      <c r="X1468" s="33">
        <f>IF(W1468="","",U1468 + W1468)</f>
        <v/>
      </c>
      <c r="Y1468" s="33">
        <f>IF(T1468="","",U1468 * T1468)</f>
        <v/>
      </c>
      <c r="Z1468" s="34">
        <f>IF(U1468="","",X1468-V1468-Y1468)</f>
        <v/>
      </c>
    </row>
    <row r="1469">
      <c r="A1469" s="25" t="n">
        <v>1465</v>
      </c>
      <c r="B1469" s="26">
        <f>_xlfn.XLOOKUP(C1469,purchase!C:C,pcon!B:B,"")</f>
        <v/>
      </c>
      <c r="C1469" s="4" t="n"/>
      <c r="D1469" s="29">
        <f>_xlfn.XLOOKUP(C1469,purchase!C:C,pcon!D:D,"")</f>
        <v/>
      </c>
      <c r="E1469" s="29">
        <f>_xlfn.XLOOKUP(C1469,purchase!C:C,pcon!E:E,"")</f>
        <v/>
      </c>
      <c r="F1469" s="4" t="n"/>
      <c r="G1469" s="27" t="n"/>
      <c r="H1469" s="28" t="n"/>
      <c r="I1469" s="4" t="n"/>
      <c r="J1469" s="4" t="n"/>
      <c r="K1469" s="4" t="n"/>
      <c r="L1469" s="30">
        <f>IF(J1469="","",J1469-K1469)</f>
        <v/>
      </c>
      <c r="M1469" s="4" t="n"/>
      <c r="N1469" s="30">
        <f>IF(L1469="","",L1469-M1469)</f>
        <v/>
      </c>
      <c r="O1469" s="31" t="n"/>
      <c r="P1469" s="32">
        <f>IF(O1469="","",N1469 * O1469)</f>
        <v/>
      </c>
      <c r="Q1469" s="10">
        <f>_xlfn.XLOOKUP(C1469,pcon!C:C,pcon!L:L,"")</f>
        <v/>
      </c>
      <c r="R1469" s="98">
        <f>(Q1469 / 80) * (O1469 * 100)</f>
        <v/>
      </c>
      <c r="S1469" s="31" t="n"/>
      <c r="T1469" s="31" t="n"/>
      <c r="U1469" s="33">
        <f>IF(N1469="","",R1469 * N1469)</f>
        <v/>
      </c>
      <c r="V1469" s="4" t="n"/>
      <c r="W1469" s="33">
        <f>IF(S1469&amp;U1469="","",U1469 * S1469)</f>
        <v/>
      </c>
      <c r="X1469" s="33">
        <f>IF(W1469="","",U1469 + W1469)</f>
        <v/>
      </c>
      <c r="Y1469" s="33">
        <f>IF(T1469="","",U1469 * T1469)</f>
        <v/>
      </c>
      <c r="Z1469" s="34">
        <f>IF(U1469="","",X1469-V1469-Y1469)</f>
        <v/>
      </c>
    </row>
    <row r="1470">
      <c r="A1470" s="25" t="n">
        <v>1466</v>
      </c>
      <c r="B1470" s="26">
        <f>_xlfn.XLOOKUP(C1470,purchase!C:C,pcon!B:B,"")</f>
        <v/>
      </c>
      <c r="C1470" s="4" t="n"/>
      <c r="D1470" s="29">
        <f>_xlfn.XLOOKUP(C1470,purchase!C:C,pcon!D:D,"")</f>
        <v/>
      </c>
      <c r="E1470" s="29">
        <f>_xlfn.XLOOKUP(C1470,purchase!C:C,pcon!E:E,"")</f>
        <v/>
      </c>
      <c r="F1470" s="4" t="n"/>
      <c r="G1470" s="27" t="n"/>
      <c r="H1470" s="28" t="n"/>
      <c r="I1470" s="4" t="n"/>
      <c r="J1470" s="4" t="n"/>
      <c r="K1470" s="4" t="n"/>
      <c r="L1470" s="30">
        <f>IF(J1470="","",J1470-K1470)</f>
        <v/>
      </c>
      <c r="M1470" s="4" t="n"/>
      <c r="N1470" s="30">
        <f>IF(L1470="","",L1470-M1470)</f>
        <v/>
      </c>
      <c r="O1470" s="31" t="n"/>
      <c r="P1470" s="32">
        <f>IF(O1470="","",N1470 * O1470)</f>
        <v/>
      </c>
      <c r="Q1470" s="10">
        <f>_xlfn.XLOOKUP(C1470,pcon!C:C,pcon!L:L,"")</f>
        <v/>
      </c>
      <c r="R1470" s="98">
        <f>(Q1470 / 80) * (O1470 * 100)</f>
        <v/>
      </c>
      <c r="S1470" s="31" t="n"/>
      <c r="T1470" s="31" t="n"/>
      <c r="U1470" s="33">
        <f>IF(N1470="","",R1470 * N1470)</f>
        <v/>
      </c>
      <c r="V1470" s="4" t="n"/>
      <c r="W1470" s="33">
        <f>IF(S1470&amp;U1470="","",U1470 * S1470)</f>
        <v/>
      </c>
      <c r="X1470" s="33">
        <f>IF(W1470="","",U1470 + W1470)</f>
        <v/>
      </c>
      <c r="Y1470" s="33">
        <f>IF(T1470="","",U1470 * T1470)</f>
        <v/>
      </c>
      <c r="Z1470" s="34">
        <f>IF(U1470="","",X1470-V1470-Y1470)</f>
        <v/>
      </c>
    </row>
    <row r="1471">
      <c r="A1471" s="25" t="n">
        <v>1467</v>
      </c>
      <c r="B1471" s="26">
        <f>_xlfn.XLOOKUP(C1471,purchase!C:C,pcon!B:B,"")</f>
        <v/>
      </c>
      <c r="C1471" s="4" t="n"/>
      <c r="D1471" s="29">
        <f>_xlfn.XLOOKUP(C1471,purchase!C:C,pcon!D:D,"")</f>
        <v/>
      </c>
      <c r="E1471" s="29">
        <f>_xlfn.XLOOKUP(C1471,purchase!C:C,pcon!E:E,"")</f>
        <v/>
      </c>
      <c r="F1471" s="4" t="n"/>
      <c r="G1471" s="27" t="n"/>
      <c r="H1471" s="28" t="n"/>
      <c r="I1471" s="4" t="n"/>
      <c r="J1471" s="4" t="n"/>
      <c r="K1471" s="4" t="n"/>
      <c r="L1471" s="30">
        <f>IF(J1471="","",J1471-K1471)</f>
        <v/>
      </c>
      <c r="M1471" s="4" t="n"/>
      <c r="N1471" s="30">
        <f>IF(L1471="","",L1471-M1471)</f>
        <v/>
      </c>
      <c r="O1471" s="31" t="n"/>
      <c r="P1471" s="32">
        <f>IF(O1471="","",N1471 * O1471)</f>
        <v/>
      </c>
      <c r="Q1471" s="10">
        <f>_xlfn.XLOOKUP(C1471,pcon!C:C,pcon!L:L,"")</f>
        <v/>
      </c>
      <c r="R1471" s="98">
        <f>(Q1471 / 80) * (O1471 * 100)</f>
        <v/>
      </c>
      <c r="S1471" s="31" t="n"/>
      <c r="T1471" s="31" t="n"/>
      <c r="U1471" s="33">
        <f>IF(N1471="","",R1471 * N1471)</f>
        <v/>
      </c>
      <c r="V1471" s="4" t="n"/>
      <c r="W1471" s="33">
        <f>IF(S1471&amp;U1471="","",U1471 * S1471)</f>
        <v/>
      </c>
      <c r="X1471" s="33">
        <f>IF(W1471="","",U1471 + W1471)</f>
        <v/>
      </c>
      <c r="Y1471" s="33">
        <f>IF(T1471="","",U1471 * T1471)</f>
        <v/>
      </c>
      <c r="Z1471" s="34">
        <f>IF(U1471="","",X1471-V1471-Y1471)</f>
        <v/>
      </c>
    </row>
    <row r="1472">
      <c r="A1472" s="25" t="n">
        <v>1468</v>
      </c>
      <c r="B1472" s="26">
        <f>_xlfn.XLOOKUP(C1472,purchase!C:C,pcon!B:B,"")</f>
        <v/>
      </c>
      <c r="C1472" s="4" t="n"/>
      <c r="D1472" s="29">
        <f>_xlfn.XLOOKUP(C1472,purchase!C:C,pcon!D:D,"")</f>
        <v/>
      </c>
      <c r="E1472" s="29">
        <f>_xlfn.XLOOKUP(C1472,purchase!C:C,pcon!E:E,"")</f>
        <v/>
      </c>
      <c r="F1472" s="4" t="n"/>
      <c r="G1472" s="27" t="n"/>
      <c r="H1472" s="28" t="n"/>
      <c r="I1472" s="4" t="n"/>
      <c r="J1472" s="4" t="n"/>
      <c r="K1472" s="4" t="n"/>
      <c r="L1472" s="30">
        <f>IF(J1472="","",J1472-K1472)</f>
        <v/>
      </c>
      <c r="M1472" s="4" t="n"/>
      <c r="N1472" s="30">
        <f>IF(L1472="","",L1472-M1472)</f>
        <v/>
      </c>
      <c r="O1472" s="31" t="n"/>
      <c r="P1472" s="32">
        <f>IF(O1472="","",N1472 * O1472)</f>
        <v/>
      </c>
      <c r="Q1472" s="10">
        <f>_xlfn.XLOOKUP(C1472,pcon!C:C,pcon!L:L,"")</f>
        <v/>
      </c>
      <c r="R1472" s="98">
        <f>(Q1472 / 80) * (O1472 * 100)</f>
        <v/>
      </c>
      <c r="S1472" s="31" t="n"/>
      <c r="T1472" s="31" t="n"/>
      <c r="U1472" s="33">
        <f>IF(N1472="","",R1472 * N1472)</f>
        <v/>
      </c>
      <c r="V1472" s="4" t="n"/>
      <c r="W1472" s="33">
        <f>IF(S1472&amp;U1472="","",U1472 * S1472)</f>
        <v/>
      </c>
      <c r="X1472" s="33">
        <f>IF(W1472="","",U1472 + W1472)</f>
        <v/>
      </c>
      <c r="Y1472" s="33">
        <f>IF(T1472="","",U1472 * T1472)</f>
        <v/>
      </c>
      <c r="Z1472" s="34">
        <f>IF(U1472="","",X1472-V1472-Y1472)</f>
        <v/>
      </c>
    </row>
    <row r="1473">
      <c r="A1473" s="25" t="n">
        <v>1469</v>
      </c>
      <c r="B1473" s="26">
        <f>_xlfn.XLOOKUP(C1473,purchase!C:C,pcon!B:B,"")</f>
        <v/>
      </c>
      <c r="C1473" s="4" t="n"/>
      <c r="D1473" s="29">
        <f>_xlfn.XLOOKUP(C1473,purchase!C:C,pcon!D:D,"")</f>
        <v/>
      </c>
      <c r="E1473" s="29">
        <f>_xlfn.XLOOKUP(C1473,purchase!C:C,pcon!E:E,"")</f>
        <v/>
      </c>
      <c r="F1473" s="4" t="n"/>
      <c r="G1473" s="27" t="n"/>
      <c r="H1473" s="28" t="n"/>
      <c r="I1473" s="4" t="n"/>
      <c r="J1473" s="4" t="n"/>
      <c r="K1473" s="4" t="n"/>
      <c r="L1473" s="30">
        <f>IF(J1473="","",J1473-K1473)</f>
        <v/>
      </c>
      <c r="M1473" s="4" t="n"/>
      <c r="N1473" s="30">
        <f>IF(L1473="","",L1473-M1473)</f>
        <v/>
      </c>
      <c r="O1473" s="31" t="n"/>
      <c r="P1473" s="32">
        <f>IF(O1473="","",N1473 * O1473)</f>
        <v/>
      </c>
      <c r="Q1473" s="10">
        <f>_xlfn.XLOOKUP(C1473,pcon!C:C,pcon!L:L,"")</f>
        <v/>
      </c>
      <c r="R1473" s="98">
        <f>(Q1473 / 80) * (O1473 * 100)</f>
        <v/>
      </c>
      <c r="S1473" s="31" t="n"/>
      <c r="T1473" s="31" t="n"/>
      <c r="U1473" s="33">
        <f>IF(N1473="","",R1473 * N1473)</f>
        <v/>
      </c>
      <c r="V1473" s="4" t="n"/>
      <c r="W1473" s="33">
        <f>IF(S1473&amp;U1473="","",U1473 * S1473)</f>
        <v/>
      </c>
      <c r="X1473" s="33">
        <f>IF(W1473="","",U1473 + W1473)</f>
        <v/>
      </c>
      <c r="Y1473" s="33">
        <f>IF(T1473="","",U1473 * T1473)</f>
        <v/>
      </c>
      <c r="Z1473" s="34">
        <f>IF(U1473="","",X1473-V1473-Y1473)</f>
        <v/>
      </c>
    </row>
    <row r="1474">
      <c r="A1474" s="25" t="n">
        <v>1470</v>
      </c>
      <c r="B1474" s="26">
        <f>_xlfn.XLOOKUP(C1474,purchase!C:C,pcon!B:B,"")</f>
        <v/>
      </c>
      <c r="C1474" s="4" t="n"/>
      <c r="D1474" s="29">
        <f>_xlfn.XLOOKUP(C1474,purchase!C:C,pcon!D:D,"")</f>
        <v/>
      </c>
      <c r="E1474" s="29">
        <f>_xlfn.XLOOKUP(C1474,purchase!C:C,pcon!E:E,"")</f>
        <v/>
      </c>
      <c r="F1474" s="4" t="n"/>
      <c r="G1474" s="27" t="n"/>
      <c r="H1474" s="28" t="n"/>
      <c r="I1474" s="4" t="n"/>
      <c r="J1474" s="4" t="n"/>
      <c r="K1474" s="4" t="n"/>
      <c r="L1474" s="30">
        <f>IF(J1474="","",J1474-K1474)</f>
        <v/>
      </c>
      <c r="M1474" s="4" t="n"/>
      <c r="N1474" s="30">
        <f>IF(L1474="","",L1474-M1474)</f>
        <v/>
      </c>
      <c r="O1474" s="31" t="n"/>
      <c r="P1474" s="32">
        <f>IF(O1474="","",N1474 * O1474)</f>
        <v/>
      </c>
      <c r="Q1474" s="10">
        <f>_xlfn.XLOOKUP(C1474,pcon!C:C,pcon!L:L,"")</f>
        <v/>
      </c>
      <c r="R1474" s="98">
        <f>(Q1474 / 80) * (O1474 * 100)</f>
        <v/>
      </c>
      <c r="S1474" s="31" t="n"/>
      <c r="T1474" s="31" t="n"/>
      <c r="U1474" s="33">
        <f>IF(N1474="","",R1474 * N1474)</f>
        <v/>
      </c>
      <c r="V1474" s="4" t="n"/>
      <c r="W1474" s="33">
        <f>IF(S1474&amp;U1474="","",U1474 * S1474)</f>
        <v/>
      </c>
      <c r="X1474" s="33">
        <f>IF(W1474="","",U1474 + W1474)</f>
        <v/>
      </c>
      <c r="Y1474" s="33">
        <f>IF(T1474="","",U1474 * T1474)</f>
        <v/>
      </c>
      <c r="Z1474" s="34">
        <f>IF(U1474="","",X1474-V1474-Y1474)</f>
        <v/>
      </c>
    </row>
    <row r="1475">
      <c r="A1475" s="25" t="n">
        <v>1471</v>
      </c>
      <c r="B1475" s="26">
        <f>_xlfn.XLOOKUP(C1475,purchase!C:C,pcon!B:B,"")</f>
        <v/>
      </c>
      <c r="C1475" s="4" t="n"/>
      <c r="D1475" s="29">
        <f>_xlfn.XLOOKUP(C1475,purchase!C:C,pcon!D:D,"")</f>
        <v/>
      </c>
      <c r="E1475" s="29">
        <f>_xlfn.XLOOKUP(C1475,purchase!C:C,pcon!E:E,"")</f>
        <v/>
      </c>
      <c r="F1475" s="4" t="n"/>
      <c r="G1475" s="27" t="n"/>
      <c r="H1475" s="28" t="n"/>
      <c r="I1475" s="4" t="n"/>
      <c r="J1475" s="4" t="n"/>
      <c r="K1475" s="4" t="n"/>
      <c r="L1475" s="30">
        <f>IF(J1475="","",J1475-K1475)</f>
        <v/>
      </c>
      <c r="M1475" s="4" t="n"/>
      <c r="N1475" s="30">
        <f>IF(L1475="","",L1475-M1475)</f>
        <v/>
      </c>
      <c r="O1475" s="31" t="n"/>
      <c r="P1475" s="32">
        <f>IF(O1475="","",N1475 * O1475)</f>
        <v/>
      </c>
      <c r="Q1475" s="10">
        <f>_xlfn.XLOOKUP(C1475,pcon!C:C,pcon!L:L,"")</f>
        <v/>
      </c>
      <c r="R1475" s="98">
        <f>(Q1475 / 80) * (O1475 * 100)</f>
        <v/>
      </c>
      <c r="S1475" s="31" t="n"/>
      <c r="T1475" s="31" t="n"/>
      <c r="U1475" s="33">
        <f>IF(N1475="","",R1475 * N1475)</f>
        <v/>
      </c>
      <c r="V1475" s="4" t="n"/>
      <c r="W1475" s="33">
        <f>IF(S1475&amp;U1475="","",U1475 * S1475)</f>
        <v/>
      </c>
      <c r="X1475" s="33">
        <f>IF(W1475="","",U1475 + W1475)</f>
        <v/>
      </c>
      <c r="Y1475" s="33">
        <f>IF(T1475="","",U1475 * T1475)</f>
        <v/>
      </c>
      <c r="Z1475" s="34">
        <f>IF(U1475="","",X1475-V1475-Y1475)</f>
        <v/>
      </c>
    </row>
    <row r="1476">
      <c r="A1476" s="25" t="n">
        <v>1472</v>
      </c>
      <c r="B1476" s="26">
        <f>_xlfn.XLOOKUP(C1476,purchase!C:C,pcon!B:B,"")</f>
        <v/>
      </c>
      <c r="C1476" s="4" t="n"/>
      <c r="D1476" s="29">
        <f>_xlfn.XLOOKUP(C1476,purchase!C:C,pcon!D:D,"")</f>
        <v/>
      </c>
      <c r="E1476" s="29">
        <f>_xlfn.XLOOKUP(C1476,purchase!C:C,pcon!E:E,"")</f>
        <v/>
      </c>
      <c r="F1476" s="4" t="n"/>
      <c r="G1476" s="27" t="n"/>
      <c r="H1476" s="28" t="n"/>
      <c r="I1476" s="4" t="n"/>
      <c r="J1476" s="4" t="n"/>
      <c r="K1476" s="4" t="n"/>
      <c r="L1476" s="30">
        <f>IF(J1476="","",J1476-K1476)</f>
        <v/>
      </c>
      <c r="M1476" s="4" t="n"/>
      <c r="N1476" s="30">
        <f>IF(L1476="","",L1476-M1476)</f>
        <v/>
      </c>
      <c r="O1476" s="31" t="n"/>
      <c r="P1476" s="32">
        <f>IF(O1476="","",N1476 * O1476)</f>
        <v/>
      </c>
      <c r="Q1476" s="10">
        <f>_xlfn.XLOOKUP(C1476,pcon!C:C,pcon!L:L,"")</f>
        <v/>
      </c>
      <c r="R1476" s="98">
        <f>(Q1476 / 80) * (O1476 * 100)</f>
        <v/>
      </c>
      <c r="S1476" s="31" t="n"/>
      <c r="T1476" s="31" t="n"/>
      <c r="U1476" s="33">
        <f>IF(N1476="","",R1476 * N1476)</f>
        <v/>
      </c>
      <c r="V1476" s="4" t="n"/>
      <c r="W1476" s="33">
        <f>IF(S1476&amp;U1476="","",U1476 * S1476)</f>
        <v/>
      </c>
      <c r="X1476" s="33">
        <f>IF(W1476="","",U1476 + W1476)</f>
        <v/>
      </c>
      <c r="Y1476" s="33">
        <f>IF(T1476="","",U1476 * T1476)</f>
        <v/>
      </c>
      <c r="Z1476" s="34">
        <f>IF(U1476="","",X1476-V1476-Y1476)</f>
        <v/>
      </c>
    </row>
    <row r="1477">
      <c r="A1477" s="25" t="n">
        <v>1473</v>
      </c>
      <c r="B1477" s="26">
        <f>_xlfn.XLOOKUP(C1477,purchase!C:C,pcon!B:B,"")</f>
        <v/>
      </c>
      <c r="C1477" s="4" t="n"/>
      <c r="D1477" s="29">
        <f>_xlfn.XLOOKUP(C1477,purchase!C:C,pcon!D:D,"")</f>
        <v/>
      </c>
      <c r="E1477" s="29">
        <f>_xlfn.XLOOKUP(C1477,purchase!C:C,pcon!E:E,"")</f>
        <v/>
      </c>
      <c r="F1477" s="4" t="n"/>
      <c r="G1477" s="27" t="n"/>
      <c r="H1477" s="28" t="n"/>
      <c r="I1477" s="4" t="n"/>
      <c r="J1477" s="4" t="n"/>
      <c r="K1477" s="4" t="n"/>
      <c r="L1477" s="30">
        <f>IF(J1477="","",J1477-K1477)</f>
        <v/>
      </c>
      <c r="M1477" s="4" t="n"/>
      <c r="N1477" s="30">
        <f>IF(L1477="","",L1477-M1477)</f>
        <v/>
      </c>
      <c r="O1477" s="31" t="n"/>
      <c r="P1477" s="32">
        <f>IF(O1477="","",N1477 * O1477)</f>
        <v/>
      </c>
      <c r="Q1477" s="10">
        <f>_xlfn.XLOOKUP(C1477,pcon!C:C,pcon!L:L,"")</f>
        <v/>
      </c>
      <c r="R1477" s="98">
        <f>(Q1477 / 80) * (O1477 * 100)</f>
        <v/>
      </c>
      <c r="S1477" s="31" t="n"/>
      <c r="T1477" s="31" t="n"/>
      <c r="U1477" s="33">
        <f>IF(N1477="","",R1477 * N1477)</f>
        <v/>
      </c>
      <c r="V1477" s="4" t="n"/>
      <c r="W1477" s="33">
        <f>IF(S1477&amp;U1477="","",U1477 * S1477)</f>
        <v/>
      </c>
      <c r="X1477" s="33">
        <f>IF(W1477="","",U1477 + W1477)</f>
        <v/>
      </c>
      <c r="Y1477" s="33">
        <f>IF(T1477="","",U1477 * T1477)</f>
        <v/>
      </c>
      <c r="Z1477" s="34">
        <f>IF(U1477="","",X1477-V1477-Y1477)</f>
        <v/>
      </c>
    </row>
    <row r="1478">
      <c r="A1478" s="25" t="n">
        <v>1474</v>
      </c>
      <c r="B1478" s="26">
        <f>_xlfn.XLOOKUP(C1478,purchase!C:C,pcon!B:B,"")</f>
        <v/>
      </c>
      <c r="C1478" s="4" t="n"/>
      <c r="D1478" s="29">
        <f>_xlfn.XLOOKUP(C1478,purchase!C:C,pcon!D:D,"")</f>
        <v/>
      </c>
      <c r="E1478" s="29">
        <f>_xlfn.XLOOKUP(C1478,purchase!C:C,pcon!E:E,"")</f>
        <v/>
      </c>
      <c r="F1478" s="4" t="n"/>
      <c r="G1478" s="27" t="n"/>
      <c r="H1478" s="28" t="n"/>
      <c r="I1478" s="4" t="n"/>
      <c r="J1478" s="4" t="n"/>
      <c r="K1478" s="4" t="n"/>
      <c r="L1478" s="30">
        <f>IF(J1478="","",J1478-K1478)</f>
        <v/>
      </c>
      <c r="M1478" s="4" t="n"/>
      <c r="N1478" s="30">
        <f>IF(L1478="","",L1478-M1478)</f>
        <v/>
      </c>
      <c r="O1478" s="31" t="n"/>
      <c r="P1478" s="32">
        <f>IF(O1478="","",N1478 * O1478)</f>
        <v/>
      </c>
      <c r="Q1478" s="10">
        <f>_xlfn.XLOOKUP(C1478,pcon!C:C,pcon!L:L,"")</f>
        <v/>
      </c>
      <c r="R1478" s="98">
        <f>(Q1478 / 80) * (O1478 * 100)</f>
        <v/>
      </c>
      <c r="S1478" s="31" t="n"/>
      <c r="T1478" s="31" t="n"/>
      <c r="U1478" s="33">
        <f>IF(N1478="","",R1478 * N1478)</f>
        <v/>
      </c>
      <c r="V1478" s="4" t="n"/>
      <c r="W1478" s="33">
        <f>IF(S1478&amp;U1478="","",U1478 * S1478)</f>
        <v/>
      </c>
      <c r="X1478" s="33">
        <f>IF(W1478="","",U1478 + W1478)</f>
        <v/>
      </c>
      <c r="Y1478" s="33">
        <f>IF(T1478="","",U1478 * T1478)</f>
        <v/>
      </c>
      <c r="Z1478" s="34">
        <f>IF(U1478="","",X1478-V1478-Y1478)</f>
        <v/>
      </c>
    </row>
    <row r="1479">
      <c r="A1479" s="25" t="n">
        <v>1475</v>
      </c>
      <c r="B1479" s="26">
        <f>_xlfn.XLOOKUP(C1479,purchase!C:C,pcon!B:B,"")</f>
        <v/>
      </c>
      <c r="C1479" s="4" t="n"/>
      <c r="D1479" s="29">
        <f>_xlfn.XLOOKUP(C1479,purchase!C:C,pcon!D:D,"")</f>
        <v/>
      </c>
      <c r="E1479" s="29">
        <f>_xlfn.XLOOKUP(C1479,purchase!C:C,pcon!E:E,"")</f>
        <v/>
      </c>
      <c r="F1479" s="4" t="n"/>
      <c r="G1479" s="27" t="n"/>
      <c r="H1479" s="28" t="n"/>
      <c r="I1479" s="4" t="n"/>
      <c r="J1479" s="4" t="n"/>
      <c r="K1479" s="4" t="n"/>
      <c r="L1479" s="30">
        <f>IF(J1479="","",J1479-K1479)</f>
        <v/>
      </c>
      <c r="M1479" s="4" t="n"/>
      <c r="N1479" s="30">
        <f>IF(L1479="","",L1479-M1479)</f>
        <v/>
      </c>
      <c r="O1479" s="31" t="n"/>
      <c r="P1479" s="32">
        <f>IF(O1479="","",N1479 * O1479)</f>
        <v/>
      </c>
      <c r="Q1479" s="10">
        <f>_xlfn.XLOOKUP(C1479,pcon!C:C,pcon!L:L,"")</f>
        <v/>
      </c>
      <c r="R1479" s="98">
        <f>(Q1479 / 80) * (O1479 * 100)</f>
        <v/>
      </c>
      <c r="S1479" s="31" t="n"/>
      <c r="T1479" s="31" t="n"/>
      <c r="U1479" s="33">
        <f>IF(N1479="","",R1479 * N1479)</f>
        <v/>
      </c>
      <c r="V1479" s="4" t="n"/>
      <c r="W1479" s="33">
        <f>IF(S1479&amp;U1479="","",U1479 * S1479)</f>
        <v/>
      </c>
      <c r="X1479" s="33">
        <f>IF(W1479="","",U1479 + W1479)</f>
        <v/>
      </c>
      <c r="Y1479" s="33">
        <f>IF(T1479="","",U1479 * T1479)</f>
        <v/>
      </c>
      <c r="Z1479" s="34">
        <f>IF(U1479="","",X1479-V1479-Y1479)</f>
        <v/>
      </c>
    </row>
    <row r="1480">
      <c r="A1480" s="25" t="n">
        <v>1476</v>
      </c>
      <c r="B1480" s="26">
        <f>_xlfn.XLOOKUP(C1480,purchase!C:C,pcon!B:B,"")</f>
        <v/>
      </c>
      <c r="C1480" s="4" t="n"/>
      <c r="D1480" s="29">
        <f>_xlfn.XLOOKUP(C1480,purchase!C:C,pcon!D:D,"")</f>
        <v/>
      </c>
      <c r="E1480" s="29">
        <f>_xlfn.XLOOKUP(C1480,purchase!C:C,pcon!E:E,"")</f>
        <v/>
      </c>
      <c r="F1480" s="4" t="n"/>
      <c r="G1480" s="27" t="n"/>
      <c r="H1480" s="28" t="n"/>
      <c r="I1480" s="4" t="n"/>
      <c r="J1480" s="4" t="n"/>
      <c r="K1480" s="4" t="n"/>
      <c r="L1480" s="30">
        <f>IF(J1480="","",J1480-K1480)</f>
        <v/>
      </c>
      <c r="M1480" s="4" t="n"/>
      <c r="N1480" s="30">
        <f>IF(L1480="","",L1480-M1480)</f>
        <v/>
      </c>
      <c r="O1480" s="31" t="n"/>
      <c r="P1480" s="32">
        <f>IF(O1480="","",N1480 * O1480)</f>
        <v/>
      </c>
      <c r="Q1480" s="10">
        <f>_xlfn.XLOOKUP(C1480,pcon!C:C,pcon!L:L,"")</f>
        <v/>
      </c>
      <c r="R1480" s="98">
        <f>(Q1480 / 80) * (O1480 * 100)</f>
        <v/>
      </c>
      <c r="S1480" s="31" t="n"/>
      <c r="T1480" s="31" t="n"/>
      <c r="U1480" s="33">
        <f>IF(N1480="","",R1480 * N1480)</f>
        <v/>
      </c>
      <c r="V1480" s="4" t="n"/>
      <c r="W1480" s="33">
        <f>IF(S1480&amp;U1480="","",U1480 * S1480)</f>
        <v/>
      </c>
      <c r="X1480" s="33">
        <f>IF(W1480="","",U1480 + W1480)</f>
        <v/>
      </c>
      <c r="Y1480" s="33">
        <f>IF(T1480="","",U1480 * T1480)</f>
        <v/>
      </c>
      <c r="Z1480" s="34">
        <f>IF(U1480="","",X1480-V1480-Y1480)</f>
        <v/>
      </c>
    </row>
    <row r="1481">
      <c r="A1481" s="25" t="n">
        <v>1477</v>
      </c>
      <c r="B1481" s="26">
        <f>_xlfn.XLOOKUP(C1481,purchase!C:C,pcon!B:B,"")</f>
        <v/>
      </c>
      <c r="C1481" s="4" t="n"/>
      <c r="D1481" s="29">
        <f>_xlfn.XLOOKUP(C1481,purchase!C:C,pcon!D:D,"")</f>
        <v/>
      </c>
      <c r="E1481" s="29">
        <f>_xlfn.XLOOKUP(C1481,purchase!C:C,pcon!E:E,"")</f>
        <v/>
      </c>
      <c r="F1481" s="4" t="n"/>
      <c r="G1481" s="27" t="n"/>
      <c r="H1481" s="28" t="n"/>
      <c r="I1481" s="4" t="n"/>
      <c r="J1481" s="4" t="n"/>
      <c r="K1481" s="4" t="n"/>
      <c r="L1481" s="30">
        <f>IF(J1481="","",J1481-K1481)</f>
        <v/>
      </c>
      <c r="M1481" s="4" t="n"/>
      <c r="N1481" s="30">
        <f>IF(L1481="","",L1481-M1481)</f>
        <v/>
      </c>
      <c r="O1481" s="31" t="n"/>
      <c r="P1481" s="32">
        <f>IF(O1481="","",N1481 * O1481)</f>
        <v/>
      </c>
      <c r="Q1481" s="10">
        <f>_xlfn.XLOOKUP(C1481,pcon!C:C,pcon!L:L,"")</f>
        <v/>
      </c>
      <c r="R1481" s="98">
        <f>(Q1481 / 80) * (O1481 * 100)</f>
        <v/>
      </c>
      <c r="S1481" s="31" t="n"/>
      <c r="T1481" s="31" t="n"/>
      <c r="U1481" s="33">
        <f>IF(N1481="","",R1481 * N1481)</f>
        <v/>
      </c>
      <c r="V1481" s="4" t="n"/>
      <c r="W1481" s="33">
        <f>IF(S1481&amp;U1481="","",U1481 * S1481)</f>
        <v/>
      </c>
      <c r="X1481" s="33">
        <f>IF(W1481="","",U1481 + W1481)</f>
        <v/>
      </c>
      <c r="Y1481" s="33">
        <f>IF(T1481="","",U1481 * T1481)</f>
        <v/>
      </c>
      <c r="Z1481" s="34">
        <f>IF(U1481="","",X1481-V1481-Y1481)</f>
        <v/>
      </c>
    </row>
    <row r="1482">
      <c r="A1482" s="25" t="n">
        <v>1478</v>
      </c>
      <c r="B1482" s="26">
        <f>_xlfn.XLOOKUP(C1482,purchase!C:C,pcon!B:B,"")</f>
        <v/>
      </c>
      <c r="C1482" s="4" t="n"/>
      <c r="D1482" s="29">
        <f>_xlfn.XLOOKUP(C1482,purchase!C:C,pcon!D:D,"")</f>
        <v/>
      </c>
      <c r="E1482" s="29">
        <f>_xlfn.XLOOKUP(C1482,purchase!C:C,pcon!E:E,"")</f>
        <v/>
      </c>
      <c r="F1482" s="4" t="n"/>
      <c r="G1482" s="27" t="n"/>
      <c r="H1482" s="28" t="n"/>
      <c r="I1482" s="4" t="n"/>
      <c r="J1482" s="4" t="n"/>
      <c r="K1482" s="4" t="n"/>
      <c r="L1482" s="30">
        <f>IF(J1482="","",J1482-K1482)</f>
        <v/>
      </c>
      <c r="M1482" s="4" t="n"/>
      <c r="N1482" s="30">
        <f>IF(L1482="","",L1482-M1482)</f>
        <v/>
      </c>
      <c r="O1482" s="31" t="n"/>
      <c r="P1482" s="32">
        <f>IF(O1482="","",N1482 * O1482)</f>
        <v/>
      </c>
      <c r="Q1482" s="10">
        <f>_xlfn.XLOOKUP(C1482,pcon!C:C,pcon!L:L,"")</f>
        <v/>
      </c>
      <c r="R1482" s="98">
        <f>(Q1482 / 80) * (O1482 * 100)</f>
        <v/>
      </c>
      <c r="S1482" s="31" t="n"/>
      <c r="T1482" s="31" t="n"/>
      <c r="U1482" s="33">
        <f>IF(N1482="","",R1482 * N1482)</f>
        <v/>
      </c>
      <c r="V1482" s="4" t="n"/>
      <c r="W1482" s="33">
        <f>IF(S1482&amp;U1482="","",U1482 * S1482)</f>
        <v/>
      </c>
      <c r="X1482" s="33">
        <f>IF(W1482="","",U1482 + W1482)</f>
        <v/>
      </c>
      <c r="Y1482" s="33">
        <f>IF(T1482="","",U1482 * T1482)</f>
        <v/>
      </c>
      <c r="Z1482" s="34">
        <f>IF(U1482="","",X1482-V1482-Y1482)</f>
        <v/>
      </c>
    </row>
    <row r="1483">
      <c r="A1483" s="25" t="n">
        <v>1479</v>
      </c>
      <c r="B1483" s="26">
        <f>_xlfn.XLOOKUP(C1483,purchase!C:C,pcon!B:B,"")</f>
        <v/>
      </c>
      <c r="C1483" s="4" t="n"/>
      <c r="D1483" s="29">
        <f>_xlfn.XLOOKUP(C1483,purchase!C:C,pcon!D:D,"")</f>
        <v/>
      </c>
      <c r="E1483" s="29">
        <f>_xlfn.XLOOKUP(C1483,purchase!C:C,pcon!E:E,"")</f>
        <v/>
      </c>
      <c r="F1483" s="4" t="n"/>
      <c r="G1483" s="27" t="n"/>
      <c r="H1483" s="28" t="n"/>
      <c r="I1483" s="4" t="n"/>
      <c r="J1483" s="4" t="n"/>
      <c r="K1483" s="4" t="n"/>
      <c r="L1483" s="30">
        <f>IF(J1483="","",J1483-K1483)</f>
        <v/>
      </c>
      <c r="M1483" s="4" t="n"/>
      <c r="N1483" s="30">
        <f>IF(L1483="","",L1483-M1483)</f>
        <v/>
      </c>
      <c r="O1483" s="31" t="n"/>
      <c r="P1483" s="32">
        <f>IF(O1483="","",N1483 * O1483)</f>
        <v/>
      </c>
      <c r="Q1483" s="10">
        <f>_xlfn.XLOOKUP(C1483,pcon!C:C,pcon!L:L,"")</f>
        <v/>
      </c>
      <c r="R1483" s="98">
        <f>(Q1483 / 80) * (O1483 * 100)</f>
        <v/>
      </c>
      <c r="S1483" s="31" t="n"/>
      <c r="T1483" s="31" t="n"/>
      <c r="U1483" s="33">
        <f>IF(N1483="","",R1483 * N1483)</f>
        <v/>
      </c>
      <c r="V1483" s="4" t="n"/>
      <c r="W1483" s="33">
        <f>IF(S1483&amp;U1483="","",U1483 * S1483)</f>
        <v/>
      </c>
      <c r="X1483" s="33">
        <f>IF(W1483="","",U1483 + W1483)</f>
        <v/>
      </c>
      <c r="Y1483" s="33">
        <f>IF(T1483="","",U1483 * T1483)</f>
        <v/>
      </c>
      <c r="Z1483" s="34">
        <f>IF(U1483="","",X1483-V1483-Y1483)</f>
        <v/>
      </c>
    </row>
    <row r="1484">
      <c r="A1484" s="25" t="n">
        <v>1480</v>
      </c>
      <c r="B1484" s="26">
        <f>_xlfn.XLOOKUP(C1484,purchase!C:C,pcon!B:B,"")</f>
        <v/>
      </c>
      <c r="C1484" s="4" t="n"/>
      <c r="D1484" s="29">
        <f>_xlfn.XLOOKUP(C1484,purchase!C:C,pcon!D:D,"")</f>
        <v/>
      </c>
      <c r="E1484" s="29">
        <f>_xlfn.XLOOKUP(C1484,purchase!C:C,pcon!E:E,"")</f>
        <v/>
      </c>
      <c r="F1484" s="4" t="n"/>
      <c r="G1484" s="27" t="n"/>
      <c r="H1484" s="28" t="n"/>
      <c r="I1484" s="4" t="n"/>
      <c r="J1484" s="4" t="n"/>
      <c r="K1484" s="4" t="n"/>
      <c r="L1484" s="30">
        <f>IF(J1484="","",J1484-K1484)</f>
        <v/>
      </c>
      <c r="M1484" s="4" t="n"/>
      <c r="N1484" s="30">
        <f>IF(L1484="","",L1484-M1484)</f>
        <v/>
      </c>
      <c r="O1484" s="31" t="n"/>
      <c r="P1484" s="32">
        <f>IF(O1484="","",N1484 * O1484)</f>
        <v/>
      </c>
      <c r="Q1484" s="10">
        <f>_xlfn.XLOOKUP(C1484,pcon!C:C,pcon!L:L,"")</f>
        <v/>
      </c>
      <c r="R1484" s="98">
        <f>(Q1484 / 80) * (O1484 * 100)</f>
        <v/>
      </c>
      <c r="S1484" s="31" t="n"/>
      <c r="T1484" s="31" t="n"/>
      <c r="U1484" s="33">
        <f>IF(N1484="","",R1484 * N1484)</f>
        <v/>
      </c>
      <c r="V1484" s="4" t="n"/>
      <c r="W1484" s="33">
        <f>IF(S1484&amp;U1484="","",U1484 * S1484)</f>
        <v/>
      </c>
      <c r="X1484" s="33">
        <f>IF(W1484="","",U1484 + W1484)</f>
        <v/>
      </c>
      <c r="Y1484" s="33">
        <f>IF(T1484="","",U1484 * T1484)</f>
        <v/>
      </c>
      <c r="Z1484" s="34">
        <f>IF(U1484="","",X1484-V1484-Y1484)</f>
        <v/>
      </c>
    </row>
    <row r="1485">
      <c r="A1485" s="25" t="n">
        <v>1481</v>
      </c>
      <c r="B1485" s="26">
        <f>_xlfn.XLOOKUP(C1485,purchase!C:C,pcon!B:B,"")</f>
        <v/>
      </c>
      <c r="C1485" s="4" t="n"/>
      <c r="D1485" s="29">
        <f>_xlfn.XLOOKUP(C1485,purchase!C:C,pcon!D:D,"")</f>
        <v/>
      </c>
      <c r="E1485" s="29">
        <f>_xlfn.XLOOKUP(C1485,purchase!C:C,pcon!E:E,"")</f>
        <v/>
      </c>
      <c r="F1485" s="4" t="n"/>
      <c r="G1485" s="27" t="n"/>
      <c r="H1485" s="28" t="n"/>
      <c r="I1485" s="4" t="n"/>
      <c r="J1485" s="4" t="n"/>
      <c r="K1485" s="4" t="n"/>
      <c r="L1485" s="30">
        <f>IF(J1485="","",J1485-K1485)</f>
        <v/>
      </c>
      <c r="M1485" s="4" t="n"/>
      <c r="N1485" s="30">
        <f>IF(L1485="","",L1485-M1485)</f>
        <v/>
      </c>
      <c r="O1485" s="31" t="n"/>
      <c r="P1485" s="32">
        <f>IF(O1485="","",N1485 * O1485)</f>
        <v/>
      </c>
      <c r="Q1485" s="10">
        <f>_xlfn.XLOOKUP(C1485,pcon!C:C,pcon!L:L,"")</f>
        <v/>
      </c>
      <c r="R1485" s="98">
        <f>(Q1485 / 80) * (O1485 * 100)</f>
        <v/>
      </c>
      <c r="S1485" s="31" t="n"/>
      <c r="T1485" s="31" t="n"/>
      <c r="U1485" s="33">
        <f>IF(N1485="","",R1485 * N1485)</f>
        <v/>
      </c>
      <c r="V1485" s="4" t="n"/>
      <c r="W1485" s="33">
        <f>IF(S1485&amp;U1485="","",U1485 * S1485)</f>
        <v/>
      </c>
      <c r="X1485" s="33">
        <f>IF(W1485="","",U1485 + W1485)</f>
        <v/>
      </c>
      <c r="Y1485" s="33">
        <f>IF(T1485="","",U1485 * T1485)</f>
        <v/>
      </c>
      <c r="Z1485" s="34">
        <f>IF(U1485="","",X1485-V1485-Y1485)</f>
        <v/>
      </c>
    </row>
    <row r="1486">
      <c r="A1486" s="25" t="n">
        <v>1482</v>
      </c>
      <c r="B1486" s="26">
        <f>_xlfn.XLOOKUP(C1486,purchase!C:C,pcon!B:B,"")</f>
        <v/>
      </c>
      <c r="C1486" s="4" t="n"/>
      <c r="D1486" s="29">
        <f>_xlfn.XLOOKUP(C1486,purchase!C:C,pcon!D:D,"")</f>
        <v/>
      </c>
      <c r="E1486" s="29">
        <f>_xlfn.XLOOKUP(C1486,purchase!C:C,pcon!E:E,"")</f>
        <v/>
      </c>
      <c r="F1486" s="4" t="n"/>
      <c r="G1486" s="27" t="n"/>
      <c r="H1486" s="28" t="n"/>
      <c r="I1486" s="4" t="n"/>
      <c r="J1486" s="4" t="n"/>
      <c r="K1486" s="4" t="n"/>
      <c r="L1486" s="30">
        <f>IF(J1486="","",J1486-K1486)</f>
        <v/>
      </c>
      <c r="M1486" s="4" t="n"/>
      <c r="N1486" s="30">
        <f>IF(L1486="","",L1486-M1486)</f>
        <v/>
      </c>
      <c r="O1486" s="31" t="n"/>
      <c r="P1486" s="32">
        <f>IF(O1486="","",N1486 * O1486)</f>
        <v/>
      </c>
      <c r="Q1486" s="10">
        <f>_xlfn.XLOOKUP(C1486,pcon!C:C,pcon!L:L,"")</f>
        <v/>
      </c>
      <c r="R1486" s="98">
        <f>(Q1486 / 80) * (O1486 * 100)</f>
        <v/>
      </c>
      <c r="S1486" s="31" t="n"/>
      <c r="T1486" s="31" t="n"/>
      <c r="U1486" s="33">
        <f>IF(N1486="","",R1486 * N1486)</f>
        <v/>
      </c>
      <c r="V1486" s="4" t="n"/>
      <c r="W1486" s="33">
        <f>IF(S1486&amp;U1486="","",U1486 * S1486)</f>
        <v/>
      </c>
      <c r="X1486" s="33">
        <f>IF(W1486="","",U1486 + W1486)</f>
        <v/>
      </c>
      <c r="Y1486" s="33">
        <f>IF(T1486="","",U1486 * T1486)</f>
        <v/>
      </c>
      <c r="Z1486" s="34">
        <f>IF(U1486="","",X1486-V1486-Y1486)</f>
        <v/>
      </c>
    </row>
    <row r="1487">
      <c r="A1487" s="25" t="n">
        <v>1483</v>
      </c>
      <c r="B1487" s="26">
        <f>_xlfn.XLOOKUP(C1487,purchase!C:C,pcon!B:B,"")</f>
        <v/>
      </c>
      <c r="C1487" s="4" t="n"/>
      <c r="D1487" s="29">
        <f>_xlfn.XLOOKUP(C1487,purchase!C:C,pcon!D:D,"")</f>
        <v/>
      </c>
      <c r="E1487" s="29">
        <f>_xlfn.XLOOKUP(C1487,purchase!C:C,pcon!E:E,"")</f>
        <v/>
      </c>
      <c r="F1487" s="4" t="n"/>
      <c r="G1487" s="27" t="n"/>
      <c r="H1487" s="28" t="n"/>
      <c r="I1487" s="4" t="n"/>
      <c r="J1487" s="4" t="n"/>
      <c r="K1487" s="4" t="n"/>
      <c r="L1487" s="30">
        <f>IF(J1487="","",J1487-K1487)</f>
        <v/>
      </c>
      <c r="M1487" s="4" t="n"/>
      <c r="N1487" s="30">
        <f>IF(L1487="","",L1487-M1487)</f>
        <v/>
      </c>
      <c r="O1487" s="31" t="n"/>
      <c r="P1487" s="32">
        <f>IF(O1487="","",N1487 * O1487)</f>
        <v/>
      </c>
      <c r="Q1487" s="10">
        <f>_xlfn.XLOOKUP(C1487,pcon!C:C,pcon!L:L,"")</f>
        <v/>
      </c>
      <c r="R1487" s="98">
        <f>(Q1487 / 80) * (O1487 * 100)</f>
        <v/>
      </c>
      <c r="S1487" s="31" t="n"/>
      <c r="T1487" s="31" t="n"/>
      <c r="U1487" s="33">
        <f>IF(N1487="","",R1487 * N1487)</f>
        <v/>
      </c>
      <c r="V1487" s="4" t="n"/>
      <c r="W1487" s="33">
        <f>IF(S1487&amp;U1487="","",U1487 * S1487)</f>
        <v/>
      </c>
      <c r="X1487" s="33">
        <f>IF(W1487="","",U1487 + W1487)</f>
        <v/>
      </c>
      <c r="Y1487" s="33">
        <f>IF(T1487="","",U1487 * T1487)</f>
        <v/>
      </c>
      <c r="Z1487" s="34">
        <f>IF(U1487="","",X1487-V1487-Y1487)</f>
        <v/>
      </c>
    </row>
    <row r="1488">
      <c r="A1488" s="25" t="n">
        <v>1484</v>
      </c>
      <c r="B1488" s="26">
        <f>_xlfn.XLOOKUP(C1488,purchase!C:C,pcon!B:B,"")</f>
        <v/>
      </c>
      <c r="C1488" s="4" t="n"/>
      <c r="D1488" s="29">
        <f>_xlfn.XLOOKUP(C1488,purchase!C:C,pcon!D:D,"")</f>
        <v/>
      </c>
      <c r="E1488" s="29">
        <f>_xlfn.XLOOKUP(C1488,purchase!C:C,pcon!E:E,"")</f>
        <v/>
      </c>
      <c r="F1488" s="4" t="n"/>
      <c r="G1488" s="27" t="n"/>
      <c r="H1488" s="28" t="n"/>
      <c r="I1488" s="4" t="n"/>
      <c r="J1488" s="4" t="n"/>
      <c r="K1488" s="4" t="n"/>
      <c r="L1488" s="30">
        <f>IF(J1488="","",J1488-K1488)</f>
        <v/>
      </c>
      <c r="M1488" s="4" t="n"/>
      <c r="N1488" s="30">
        <f>IF(L1488="","",L1488-M1488)</f>
        <v/>
      </c>
      <c r="O1488" s="31" t="n"/>
      <c r="P1488" s="32">
        <f>IF(O1488="","",N1488 * O1488)</f>
        <v/>
      </c>
      <c r="Q1488" s="10">
        <f>_xlfn.XLOOKUP(C1488,pcon!C:C,pcon!L:L,"")</f>
        <v/>
      </c>
      <c r="R1488" s="98">
        <f>(Q1488 / 80) * (O1488 * 100)</f>
        <v/>
      </c>
      <c r="S1488" s="31" t="n"/>
      <c r="T1488" s="31" t="n"/>
      <c r="U1488" s="33">
        <f>IF(N1488="","",R1488 * N1488)</f>
        <v/>
      </c>
      <c r="V1488" s="4" t="n"/>
      <c r="W1488" s="33">
        <f>IF(S1488&amp;U1488="","",U1488 * S1488)</f>
        <v/>
      </c>
      <c r="X1488" s="33">
        <f>IF(W1488="","",U1488 + W1488)</f>
        <v/>
      </c>
      <c r="Y1488" s="33">
        <f>IF(T1488="","",U1488 * T1488)</f>
        <v/>
      </c>
      <c r="Z1488" s="34">
        <f>IF(U1488="","",X1488-V1488-Y1488)</f>
        <v/>
      </c>
    </row>
    <row r="1489">
      <c r="A1489" s="25" t="n">
        <v>1485</v>
      </c>
      <c r="B1489" s="26">
        <f>_xlfn.XLOOKUP(C1489,purchase!C:C,pcon!B:B,"")</f>
        <v/>
      </c>
      <c r="C1489" s="4" t="n"/>
      <c r="D1489" s="29">
        <f>_xlfn.XLOOKUP(C1489,purchase!C:C,pcon!D:D,"")</f>
        <v/>
      </c>
      <c r="E1489" s="29">
        <f>_xlfn.XLOOKUP(C1489,purchase!C:C,pcon!E:E,"")</f>
        <v/>
      </c>
      <c r="F1489" s="4" t="n"/>
      <c r="G1489" s="27" t="n"/>
      <c r="H1489" s="28" t="n"/>
      <c r="I1489" s="4" t="n"/>
      <c r="J1489" s="4" t="n"/>
      <c r="K1489" s="4" t="n"/>
      <c r="L1489" s="30">
        <f>IF(J1489="","",J1489-K1489)</f>
        <v/>
      </c>
      <c r="M1489" s="4" t="n"/>
      <c r="N1489" s="30">
        <f>IF(L1489="","",L1489-M1489)</f>
        <v/>
      </c>
      <c r="O1489" s="31" t="n"/>
      <c r="P1489" s="32">
        <f>IF(O1489="","",N1489 * O1489)</f>
        <v/>
      </c>
      <c r="Q1489" s="10">
        <f>_xlfn.XLOOKUP(C1489,pcon!C:C,pcon!L:L,"")</f>
        <v/>
      </c>
      <c r="R1489" s="98">
        <f>(Q1489 / 80) * (O1489 * 100)</f>
        <v/>
      </c>
      <c r="S1489" s="31" t="n"/>
      <c r="T1489" s="31" t="n"/>
      <c r="U1489" s="33">
        <f>IF(N1489="","",R1489 * N1489)</f>
        <v/>
      </c>
      <c r="V1489" s="4" t="n"/>
      <c r="W1489" s="33">
        <f>IF(S1489&amp;U1489="","",U1489 * S1489)</f>
        <v/>
      </c>
      <c r="X1489" s="33">
        <f>IF(W1489="","",U1489 + W1489)</f>
        <v/>
      </c>
      <c r="Y1489" s="33">
        <f>IF(T1489="","",U1489 * T1489)</f>
        <v/>
      </c>
      <c r="Z1489" s="34">
        <f>IF(U1489="","",X1489-V1489-Y1489)</f>
        <v/>
      </c>
    </row>
    <row r="1490">
      <c r="A1490" s="25" t="n">
        <v>1486</v>
      </c>
      <c r="B1490" s="26">
        <f>_xlfn.XLOOKUP(C1490,purchase!C:C,pcon!B:B,"")</f>
        <v/>
      </c>
      <c r="C1490" s="4" t="n"/>
      <c r="D1490" s="29">
        <f>_xlfn.XLOOKUP(C1490,purchase!C:C,pcon!D:D,"")</f>
        <v/>
      </c>
      <c r="E1490" s="29">
        <f>_xlfn.XLOOKUP(C1490,purchase!C:C,pcon!E:E,"")</f>
        <v/>
      </c>
      <c r="F1490" s="4" t="n"/>
      <c r="G1490" s="27" t="n"/>
      <c r="H1490" s="28" t="n"/>
      <c r="I1490" s="4" t="n"/>
      <c r="J1490" s="4" t="n"/>
      <c r="K1490" s="4" t="n"/>
      <c r="L1490" s="30">
        <f>IF(J1490="","",J1490-K1490)</f>
        <v/>
      </c>
      <c r="M1490" s="4" t="n"/>
      <c r="N1490" s="30">
        <f>IF(L1490="","",L1490-M1490)</f>
        <v/>
      </c>
      <c r="O1490" s="31" t="n"/>
      <c r="P1490" s="32">
        <f>IF(O1490="","",N1490 * O1490)</f>
        <v/>
      </c>
      <c r="Q1490" s="10">
        <f>_xlfn.XLOOKUP(C1490,pcon!C:C,pcon!L:L,"")</f>
        <v/>
      </c>
      <c r="R1490" s="98">
        <f>(Q1490 / 80) * (O1490 * 100)</f>
        <v/>
      </c>
      <c r="S1490" s="31" t="n"/>
      <c r="T1490" s="31" t="n"/>
      <c r="U1490" s="33">
        <f>IF(N1490="","",R1490 * N1490)</f>
        <v/>
      </c>
      <c r="V1490" s="4" t="n"/>
      <c r="W1490" s="33">
        <f>IF(S1490&amp;U1490="","",U1490 * S1490)</f>
        <v/>
      </c>
      <c r="X1490" s="33">
        <f>IF(W1490="","",U1490 + W1490)</f>
        <v/>
      </c>
      <c r="Y1490" s="33">
        <f>IF(T1490="","",U1490 * T1490)</f>
        <v/>
      </c>
      <c r="Z1490" s="34">
        <f>IF(U1490="","",X1490-V1490-Y1490)</f>
        <v/>
      </c>
    </row>
    <row r="1491">
      <c r="A1491" s="25" t="n">
        <v>1487</v>
      </c>
      <c r="B1491" s="26">
        <f>_xlfn.XLOOKUP(C1491,purchase!C:C,pcon!B:B,"")</f>
        <v/>
      </c>
      <c r="C1491" s="4" t="n"/>
      <c r="D1491" s="29">
        <f>_xlfn.XLOOKUP(C1491,purchase!C:C,pcon!D:D,"")</f>
        <v/>
      </c>
      <c r="E1491" s="29">
        <f>_xlfn.XLOOKUP(C1491,purchase!C:C,pcon!E:E,"")</f>
        <v/>
      </c>
      <c r="F1491" s="4" t="n"/>
      <c r="G1491" s="27" t="n"/>
      <c r="H1491" s="28" t="n"/>
      <c r="I1491" s="4" t="n"/>
      <c r="J1491" s="4" t="n"/>
      <c r="K1491" s="4" t="n"/>
      <c r="L1491" s="30">
        <f>IF(J1491="","",J1491-K1491)</f>
        <v/>
      </c>
      <c r="M1491" s="4" t="n"/>
      <c r="N1491" s="30">
        <f>IF(L1491="","",L1491-M1491)</f>
        <v/>
      </c>
      <c r="O1491" s="31" t="n"/>
      <c r="P1491" s="32">
        <f>IF(O1491="","",N1491 * O1491)</f>
        <v/>
      </c>
      <c r="Q1491" s="10">
        <f>_xlfn.XLOOKUP(C1491,pcon!C:C,pcon!L:L,"")</f>
        <v/>
      </c>
      <c r="R1491" s="98">
        <f>(Q1491 / 80) * (O1491 * 100)</f>
        <v/>
      </c>
      <c r="S1491" s="31" t="n"/>
      <c r="T1491" s="31" t="n"/>
      <c r="U1491" s="33">
        <f>IF(N1491="","",R1491 * N1491)</f>
        <v/>
      </c>
      <c r="V1491" s="4" t="n"/>
      <c r="W1491" s="33">
        <f>IF(S1491&amp;U1491="","",U1491 * S1491)</f>
        <v/>
      </c>
      <c r="X1491" s="33">
        <f>IF(W1491="","",U1491 + W1491)</f>
        <v/>
      </c>
      <c r="Y1491" s="33">
        <f>IF(T1491="","",U1491 * T1491)</f>
        <v/>
      </c>
      <c r="Z1491" s="34">
        <f>IF(U1491="","",X1491-V1491-Y1491)</f>
        <v/>
      </c>
    </row>
    <row r="1492">
      <c r="A1492" s="25" t="n">
        <v>1488</v>
      </c>
      <c r="B1492" s="26">
        <f>_xlfn.XLOOKUP(C1492,purchase!C:C,pcon!B:B,"")</f>
        <v/>
      </c>
      <c r="C1492" s="4" t="n"/>
      <c r="D1492" s="29">
        <f>_xlfn.XLOOKUP(C1492,purchase!C:C,pcon!D:D,"")</f>
        <v/>
      </c>
      <c r="E1492" s="29">
        <f>_xlfn.XLOOKUP(C1492,purchase!C:C,pcon!E:E,"")</f>
        <v/>
      </c>
      <c r="F1492" s="4" t="n"/>
      <c r="G1492" s="27" t="n"/>
      <c r="H1492" s="28" t="n"/>
      <c r="I1492" s="4" t="n"/>
      <c r="J1492" s="4" t="n"/>
      <c r="K1492" s="4" t="n"/>
      <c r="L1492" s="30">
        <f>IF(J1492="","",J1492-K1492)</f>
        <v/>
      </c>
      <c r="M1492" s="4" t="n"/>
      <c r="N1492" s="30">
        <f>IF(L1492="","",L1492-M1492)</f>
        <v/>
      </c>
      <c r="O1492" s="31" t="n"/>
      <c r="P1492" s="32">
        <f>IF(O1492="","",N1492 * O1492)</f>
        <v/>
      </c>
      <c r="Q1492" s="10">
        <f>_xlfn.XLOOKUP(C1492,pcon!C:C,pcon!L:L,"")</f>
        <v/>
      </c>
      <c r="R1492" s="98">
        <f>(Q1492 / 80) * (O1492 * 100)</f>
        <v/>
      </c>
      <c r="S1492" s="31" t="n"/>
      <c r="T1492" s="31" t="n"/>
      <c r="U1492" s="33">
        <f>IF(N1492="","",R1492 * N1492)</f>
        <v/>
      </c>
      <c r="V1492" s="4" t="n"/>
      <c r="W1492" s="33">
        <f>IF(S1492&amp;U1492="","",U1492 * S1492)</f>
        <v/>
      </c>
      <c r="X1492" s="33">
        <f>IF(W1492="","",U1492 + W1492)</f>
        <v/>
      </c>
      <c r="Y1492" s="33">
        <f>IF(T1492="","",U1492 * T1492)</f>
        <v/>
      </c>
      <c r="Z1492" s="34">
        <f>IF(U1492="","",X1492-V1492-Y1492)</f>
        <v/>
      </c>
    </row>
    <row r="1493">
      <c r="A1493" s="25" t="n">
        <v>1489</v>
      </c>
      <c r="B1493" s="26">
        <f>_xlfn.XLOOKUP(C1493,purchase!C:C,pcon!B:B,"")</f>
        <v/>
      </c>
      <c r="C1493" s="4" t="n"/>
      <c r="D1493" s="29">
        <f>_xlfn.XLOOKUP(C1493,purchase!C:C,pcon!D:D,"")</f>
        <v/>
      </c>
      <c r="E1493" s="29">
        <f>_xlfn.XLOOKUP(C1493,purchase!C:C,pcon!E:E,"")</f>
        <v/>
      </c>
      <c r="F1493" s="4" t="n"/>
      <c r="G1493" s="27" t="n"/>
      <c r="H1493" s="28" t="n"/>
      <c r="I1493" s="4" t="n"/>
      <c r="J1493" s="4" t="n"/>
      <c r="K1493" s="4" t="n"/>
      <c r="L1493" s="30">
        <f>IF(J1493="","",J1493-K1493)</f>
        <v/>
      </c>
      <c r="M1493" s="4" t="n"/>
      <c r="N1493" s="30">
        <f>IF(L1493="","",L1493-M1493)</f>
        <v/>
      </c>
      <c r="O1493" s="31" t="n"/>
      <c r="P1493" s="32">
        <f>IF(O1493="","",N1493 * O1493)</f>
        <v/>
      </c>
      <c r="Q1493" s="10">
        <f>_xlfn.XLOOKUP(C1493,pcon!C:C,pcon!L:L,"")</f>
        <v/>
      </c>
      <c r="R1493" s="98">
        <f>(Q1493 / 80) * (O1493 * 100)</f>
        <v/>
      </c>
      <c r="S1493" s="31" t="n"/>
      <c r="T1493" s="31" t="n"/>
      <c r="U1493" s="33">
        <f>IF(N1493="","",R1493 * N1493)</f>
        <v/>
      </c>
      <c r="V1493" s="4" t="n"/>
      <c r="W1493" s="33">
        <f>IF(S1493&amp;U1493="","",U1493 * S1493)</f>
        <v/>
      </c>
      <c r="X1493" s="33">
        <f>IF(W1493="","",U1493 + W1493)</f>
        <v/>
      </c>
      <c r="Y1493" s="33">
        <f>IF(T1493="","",U1493 * T1493)</f>
        <v/>
      </c>
      <c r="Z1493" s="34">
        <f>IF(U1493="","",X1493-V1493-Y1493)</f>
        <v/>
      </c>
    </row>
    <row r="1494">
      <c r="A1494" s="25" t="n">
        <v>1490</v>
      </c>
      <c r="B1494" s="26">
        <f>_xlfn.XLOOKUP(C1494,purchase!C:C,pcon!B:B,"")</f>
        <v/>
      </c>
      <c r="C1494" s="4" t="n"/>
      <c r="D1494" s="29">
        <f>_xlfn.XLOOKUP(C1494,purchase!C:C,pcon!D:D,"")</f>
        <v/>
      </c>
      <c r="E1494" s="29">
        <f>_xlfn.XLOOKUP(C1494,purchase!C:C,pcon!E:E,"")</f>
        <v/>
      </c>
      <c r="F1494" s="4" t="n"/>
      <c r="G1494" s="27" t="n"/>
      <c r="H1494" s="28" t="n"/>
      <c r="I1494" s="4" t="n"/>
      <c r="J1494" s="4" t="n"/>
      <c r="K1494" s="4" t="n"/>
      <c r="L1494" s="30">
        <f>IF(J1494="","",J1494-K1494)</f>
        <v/>
      </c>
      <c r="M1494" s="4" t="n"/>
      <c r="N1494" s="30">
        <f>IF(L1494="","",L1494-M1494)</f>
        <v/>
      </c>
      <c r="O1494" s="31" t="n"/>
      <c r="P1494" s="32">
        <f>IF(O1494="","",N1494 * O1494)</f>
        <v/>
      </c>
      <c r="Q1494" s="10">
        <f>_xlfn.XLOOKUP(C1494,pcon!C:C,pcon!L:L,"")</f>
        <v/>
      </c>
      <c r="R1494" s="98">
        <f>(Q1494 / 80) * (O1494 * 100)</f>
        <v/>
      </c>
      <c r="S1494" s="31" t="n"/>
      <c r="T1494" s="31" t="n"/>
      <c r="U1494" s="33">
        <f>IF(N1494="","",R1494 * N1494)</f>
        <v/>
      </c>
      <c r="V1494" s="4" t="n"/>
      <c r="W1494" s="33">
        <f>IF(S1494&amp;U1494="","",U1494 * S1494)</f>
        <v/>
      </c>
      <c r="X1494" s="33">
        <f>IF(W1494="","",U1494 + W1494)</f>
        <v/>
      </c>
      <c r="Y1494" s="33">
        <f>IF(T1494="","",U1494 * T1494)</f>
        <v/>
      </c>
      <c r="Z1494" s="34">
        <f>IF(U1494="","",X1494-V1494-Y1494)</f>
        <v/>
      </c>
    </row>
    <row r="1495">
      <c r="A1495" s="25" t="n">
        <v>1491</v>
      </c>
      <c r="B1495" s="26">
        <f>_xlfn.XLOOKUP(C1495,purchase!C:C,pcon!B:B,"")</f>
        <v/>
      </c>
      <c r="C1495" s="4" t="n"/>
      <c r="D1495" s="29">
        <f>_xlfn.XLOOKUP(C1495,purchase!C:C,pcon!D:D,"")</f>
        <v/>
      </c>
      <c r="E1495" s="29">
        <f>_xlfn.XLOOKUP(C1495,purchase!C:C,pcon!E:E,"")</f>
        <v/>
      </c>
      <c r="F1495" s="4" t="n"/>
      <c r="G1495" s="27" t="n"/>
      <c r="H1495" s="28" t="n"/>
      <c r="I1495" s="4" t="n"/>
      <c r="J1495" s="4" t="n"/>
      <c r="K1495" s="4" t="n"/>
      <c r="L1495" s="30">
        <f>IF(J1495="","",J1495-K1495)</f>
        <v/>
      </c>
      <c r="M1495" s="4" t="n"/>
      <c r="N1495" s="30">
        <f>IF(L1495="","",L1495-M1495)</f>
        <v/>
      </c>
      <c r="O1495" s="31" t="n"/>
      <c r="P1495" s="32">
        <f>IF(O1495="","",N1495 * O1495)</f>
        <v/>
      </c>
      <c r="Q1495" s="10">
        <f>_xlfn.XLOOKUP(C1495,pcon!C:C,pcon!L:L,"")</f>
        <v/>
      </c>
      <c r="R1495" s="98">
        <f>(Q1495 / 80) * (O1495 * 100)</f>
        <v/>
      </c>
      <c r="S1495" s="31" t="n"/>
      <c r="T1495" s="31" t="n"/>
      <c r="U1495" s="33">
        <f>IF(N1495="","",R1495 * N1495)</f>
        <v/>
      </c>
      <c r="V1495" s="4" t="n"/>
      <c r="W1495" s="33">
        <f>IF(S1495&amp;U1495="","",U1495 * S1495)</f>
        <v/>
      </c>
      <c r="X1495" s="33">
        <f>IF(W1495="","",U1495 + W1495)</f>
        <v/>
      </c>
      <c r="Y1495" s="33">
        <f>IF(T1495="","",U1495 * T1495)</f>
        <v/>
      </c>
      <c r="Z1495" s="34">
        <f>IF(U1495="","",X1495-V1495-Y1495)</f>
        <v/>
      </c>
    </row>
    <row r="1496">
      <c r="A1496" s="25" t="n">
        <v>1492</v>
      </c>
      <c r="B1496" s="26">
        <f>_xlfn.XLOOKUP(C1496,purchase!C:C,pcon!B:B,"")</f>
        <v/>
      </c>
      <c r="C1496" s="4" t="n"/>
      <c r="D1496" s="29">
        <f>_xlfn.XLOOKUP(C1496,purchase!C:C,pcon!D:D,"")</f>
        <v/>
      </c>
      <c r="E1496" s="29">
        <f>_xlfn.XLOOKUP(C1496,purchase!C:C,pcon!E:E,"")</f>
        <v/>
      </c>
      <c r="F1496" s="4" t="n"/>
      <c r="G1496" s="27" t="n"/>
      <c r="H1496" s="28" t="n"/>
      <c r="I1496" s="4" t="n"/>
      <c r="J1496" s="4" t="n"/>
      <c r="K1496" s="4" t="n"/>
      <c r="L1496" s="30">
        <f>IF(J1496="","",J1496-K1496)</f>
        <v/>
      </c>
      <c r="M1496" s="4" t="n"/>
      <c r="N1496" s="30">
        <f>IF(L1496="","",L1496-M1496)</f>
        <v/>
      </c>
      <c r="O1496" s="31" t="n"/>
      <c r="P1496" s="32">
        <f>IF(O1496="","",N1496 * O1496)</f>
        <v/>
      </c>
      <c r="Q1496" s="10">
        <f>_xlfn.XLOOKUP(C1496,pcon!C:C,pcon!L:L,"")</f>
        <v/>
      </c>
      <c r="R1496" s="98">
        <f>(Q1496 / 80) * (O1496 * 100)</f>
        <v/>
      </c>
      <c r="S1496" s="31" t="n"/>
      <c r="T1496" s="31" t="n"/>
      <c r="U1496" s="33">
        <f>IF(N1496="","",R1496 * N1496)</f>
        <v/>
      </c>
      <c r="V1496" s="4" t="n"/>
      <c r="W1496" s="33">
        <f>IF(S1496&amp;U1496="","",U1496 * S1496)</f>
        <v/>
      </c>
      <c r="X1496" s="33">
        <f>IF(W1496="","",U1496 + W1496)</f>
        <v/>
      </c>
      <c r="Y1496" s="33">
        <f>IF(T1496="","",U1496 * T1496)</f>
        <v/>
      </c>
      <c r="Z1496" s="34">
        <f>IF(U1496="","",X1496-V1496-Y1496)</f>
        <v/>
      </c>
    </row>
    <row r="1497">
      <c r="A1497" s="25" t="n">
        <v>1493</v>
      </c>
      <c r="B1497" s="26">
        <f>_xlfn.XLOOKUP(C1497,purchase!C:C,pcon!B:B,"")</f>
        <v/>
      </c>
      <c r="C1497" s="4" t="n"/>
      <c r="D1497" s="29">
        <f>_xlfn.XLOOKUP(C1497,purchase!C:C,pcon!D:D,"")</f>
        <v/>
      </c>
      <c r="E1497" s="29">
        <f>_xlfn.XLOOKUP(C1497,purchase!C:C,pcon!E:E,"")</f>
        <v/>
      </c>
      <c r="F1497" s="4" t="n"/>
      <c r="G1497" s="27" t="n"/>
      <c r="H1497" s="28" t="n"/>
      <c r="I1497" s="4" t="n"/>
      <c r="J1497" s="4" t="n"/>
      <c r="K1497" s="4" t="n"/>
      <c r="L1497" s="30">
        <f>IF(J1497="","",J1497-K1497)</f>
        <v/>
      </c>
      <c r="M1497" s="4" t="n"/>
      <c r="N1497" s="30">
        <f>IF(L1497="","",L1497-M1497)</f>
        <v/>
      </c>
      <c r="O1497" s="31" t="n"/>
      <c r="P1497" s="32">
        <f>IF(O1497="","",N1497 * O1497)</f>
        <v/>
      </c>
      <c r="Q1497" s="10">
        <f>_xlfn.XLOOKUP(C1497,pcon!C:C,pcon!L:L,"")</f>
        <v/>
      </c>
      <c r="R1497" s="98">
        <f>(Q1497 / 80) * (O1497 * 100)</f>
        <v/>
      </c>
      <c r="S1497" s="31" t="n"/>
      <c r="T1497" s="31" t="n"/>
      <c r="U1497" s="33">
        <f>IF(N1497="","",R1497 * N1497)</f>
        <v/>
      </c>
      <c r="V1497" s="4" t="n"/>
      <c r="W1497" s="33">
        <f>IF(S1497&amp;U1497="","",U1497 * S1497)</f>
        <v/>
      </c>
      <c r="X1497" s="33">
        <f>IF(W1497="","",U1497 + W1497)</f>
        <v/>
      </c>
      <c r="Y1497" s="33">
        <f>IF(T1497="","",U1497 * T1497)</f>
        <v/>
      </c>
      <c r="Z1497" s="34">
        <f>IF(U1497="","",X1497-V1497-Y1497)</f>
        <v/>
      </c>
    </row>
    <row r="1498">
      <c r="A1498" s="25" t="n">
        <v>1494</v>
      </c>
      <c r="B1498" s="26">
        <f>_xlfn.XLOOKUP(C1498,purchase!C:C,pcon!B:B,"")</f>
        <v/>
      </c>
      <c r="C1498" s="4" t="n"/>
      <c r="D1498" s="29">
        <f>_xlfn.XLOOKUP(C1498,purchase!C:C,pcon!D:D,"")</f>
        <v/>
      </c>
      <c r="E1498" s="29">
        <f>_xlfn.XLOOKUP(C1498,purchase!C:C,pcon!E:E,"")</f>
        <v/>
      </c>
      <c r="F1498" s="4" t="n"/>
      <c r="G1498" s="27" t="n"/>
      <c r="H1498" s="28" t="n"/>
      <c r="I1498" s="4" t="n"/>
      <c r="J1498" s="4" t="n"/>
      <c r="K1498" s="4" t="n"/>
      <c r="L1498" s="30">
        <f>IF(J1498="","",J1498-K1498)</f>
        <v/>
      </c>
      <c r="M1498" s="4" t="n"/>
      <c r="N1498" s="30">
        <f>IF(L1498="","",L1498-M1498)</f>
        <v/>
      </c>
      <c r="O1498" s="31" t="n"/>
      <c r="P1498" s="32">
        <f>IF(O1498="","",N1498 * O1498)</f>
        <v/>
      </c>
      <c r="Q1498" s="10">
        <f>_xlfn.XLOOKUP(C1498,pcon!C:C,pcon!L:L,"")</f>
        <v/>
      </c>
      <c r="R1498" s="98">
        <f>(Q1498 / 80) * (O1498 * 100)</f>
        <v/>
      </c>
      <c r="S1498" s="31" t="n"/>
      <c r="T1498" s="31" t="n"/>
      <c r="U1498" s="33">
        <f>IF(N1498="","",R1498 * N1498)</f>
        <v/>
      </c>
      <c r="V1498" s="4" t="n"/>
      <c r="W1498" s="33">
        <f>IF(S1498&amp;U1498="","",U1498 * S1498)</f>
        <v/>
      </c>
      <c r="X1498" s="33">
        <f>IF(W1498="","",U1498 + W1498)</f>
        <v/>
      </c>
      <c r="Y1498" s="33">
        <f>IF(T1498="","",U1498 * T1498)</f>
        <v/>
      </c>
      <c r="Z1498" s="34">
        <f>IF(U1498="","",X1498-V1498-Y1498)</f>
        <v/>
      </c>
    </row>
    <row r="1499">
      <c r="A1499" s="25" t="n">
        <v>1495</v>
      </c>
      <c r="B1499" s="26">
        <f>_xlfn.XLOOKUP(C1499,purchase!C:C,pcon!B:B,"")</f>
        <v/>
      </c>
      <c r="C1499" s="4" t="n"/>
      <c r="D1499" s="29">
        <f>_xlfn.XLOOKUP(C1499,purchase!C:C,pcon!D:D,"")</f>
        <v/>
      </c>
      <c r="E1499" s="29">
        <f>_xlfn.XLOOKUP(C1499,purchase!C:C,pcon!E:E,"")</f>
        <v/>
      </c>
      <c r="F1499" s="4" t="n"/>
      <c r="G1499" s="27" t="n"/>
      <c r="H1499" s="28" t="n"/>
      <c r="I1499" s="4" t="n"/>
      <c r="J1499" s="4" t="n"/>
      <c r="K1499" s="4" t="n"/>
      <c r="L1499" s="30">
        <f>IF(J1499="","",J1499-K1499)</f>
        <v/>
      </c>
      <c r="M1499" s="4" t="n"/>
      <c r="N1499" s="30">
        <f>IF(L1499="","",L1499-M1499)</f>
        <v/>
      </c>
      <c r="O1499" s="31" t="n"/>
      <c r="P1499" s="32">
        <f>IF(O1499="","",N1499 * O1499)</f>
        <v/>
      </c>
      <c r="Q1499" s="10">
        <f>_xlfn.XLOOKUP(C1499,pcon!C:C,pcon!L:L,"")</f>
        <v/>
      </c>
      <c r="R1499" s="98">
        <f>(Q1499 / 80) * (O1499 * 100)</f>
        <v/>
      </c>
      <c r="S1499" s="31" t="n"/>
      <c r="T1499" s="31" t="n"/>
      <c r="U1499" s="33">
        <f>IF(N1499="","",R1499 * N1499)</f>
        <v/>
      </c>
      <c r="V1499" s="4" t="n"/>
      <c r="W1499" s="33">
        <f>IF(S1499&amp;U1499="","",U1499 * S1499)</f>
        <v/>
      </c>
      <c r="X1499" s="33">
        <f>IF(W1499="","",U1499 + W1499)</f>
        <v/>
      </c>
      <c r="Y1499" s="33">
        <f>IF(T1499="","",U1499 * T1499)</f>
        <v/>
      </c>
      <c r="Z1499" s="34">
        <f>IF(U1499="","",X1499-V1499-Y1499)</f>
        <v/>
      </c>
    </row>
    <row r="1500">
      <c r="A1500" s="25" t="n">
        <v>1496</v>
      </c>
      <c r="B1500" s="26">
        <f>_xlfn.XLOOKUP(C1500,purchase!C:C,pcon!B:B,"")</f>
        <v/>
      </c>
      <c r="C1500" s="4" t="n"/>
      <c r="D1500" s="29">
        <f>_xlfn.XLOOKUP(C1500,purchase!C:C,pcon!D:D,"")</f>
        <v/>
      </c>
      <c r="E1500" s="29">
        <f>_xlfn.XLOOKUP(C1500,purchase!C:C,pcon!E:E,"")</f>
        <v/>
      </c>
      <c r="F1500" s="4" t="n"/>
      <c r="G1500" s="27" t="n"/>
      <c r="H1500" s="28" t="n"/>
      <c r="I1500" s="4" t="n"/>
      <c r="J1500" s="4" t="n"/>
      <c r="K1500" s="4" t="n"/>
      <c r="L1500" s="30">
        <f>IF(J1500="","",J1500-K1500)</f>
        <v/>
      </c>
      <c r="M1500" s="4" t="n"/>
      <c r="N1500" s="30">
        <f>IF(L1500="","",L1500-M1500)</f>
        <v/>
      </c>
      <c r="O1500" s="31" t="n"/>
      <c r="P1500" s="32">
        <f>IF(O1500="","",N1500 * O1500)</f>
        <v/>
      </c>
      <c r="Q1500" s="10">
        <f>_xlfn.XLOOKUP(C1500,pcon!C:C,pcon!L:L,"")</f>
        <v/>
      </c>
      <c r="R1500" s="98">
        <f>(Q1500 / 80) * (O1500 * 100)</f>
        <v/>
      </c>
      <c r="S1500" s="31" t="n"/>
      <c r="T1500" s="31" t="n"/>
      <c r="U1500" s="33">
        <f>IF(N1500="","",R1500 * N1500)</f>
        <v/>
      </c>
      <c r="V1500" s="4" t="n"/>
      <c r="W1500" s="33">
        <f>IF(S1500&amp;U1500="","",U1500 * S1500)</f>
        <v/>
      </c>
      <c r="X1500" s="33">
        <f>IF(W1500="","",U1500 + W1500)</f>
        <v/>
      </c>
      <c r="Y1500" s="33">
        <f>IF(T1500="","",U1500 * T1500)</f>
        <v/>
      </c>
      <c r="Z1500" s="34">
        <f>IF(U1500="","",X1500-V1500-Y1500)</f>
        <v/>
      </c>
    </row>
    <row r="1501">
      <c r="A1501" s="25" t="n">
        <v>1497</v>
      </c>
      <c r="B1501" s="26">
        <f>_xlfn.XLOOKUP(C1501,purchase!C:C,pcon!B:B,"")</f>
        <v/>
      </c>
      <c r="C1501" s="4" t="n"/>
      <c r="D1501" s="29">
        <f>_xlfn.XLOOKUP(C1501,purchase!C:C,pcon!D:D,"")</f>
        <v/>
      </c>
      <c r="E1501" s="29">
        <f>_xlfn.XLOOKUP(C1501,purchase!C:C,pcon!E:E,"")</f>
        <v/>
      </c>
      <c r="F1501" s="4" t="n"/>
      <c r="G1501" s="27" t="n"/>
      <c r="H1501" s="28" t="n"/>
      <c r="I1501" s="4" t="n"/>
      <c r="J1501" s="4" t="n"/>
      <c r="K1501" s="4" t="n"/>
      <c r="L1501" s="30">
        <f>IF(J1501="","",J1501-K1501)</f>
        <v/>
      </c>
      <c r="M1501" s="4" t="n"/>
      <c r="N1501" s="30">
        <f>IF(L1501="","",L1501-M1501)</f>
        <v/>
      </c>
      <c r="O1501" s="31" t="n"/>
      <c r="P1501" s="32">
        <f>IF(O1501="","",N1501 * O1501)</f>
        <v/>
      </c>
      <c r="Q1501" s="10">
        <f>_xlfn.XLOOKUP(C1501,pcon!C:C,pcon!L:L,"")</f>
        <v/>
      </c>
      <c r="R1501" s="98">
        <f>(Q1501 / 80) * (O1501 * 100)</f>
        <v/>
      </c>
      <c r="S1501" s="31" t="n"/>
      <c r="T1501" s="31" t="n"/>
      <c r="U1501" s="33">
        <f>IF(N1501="","",R1501 * N1501)</f>
        <v/>
      </c>
      <c r="V1501" s="4" t="n"/>
      <c r="W1501" s="33">
        <f>IF(S1501&amp;U1501="","",U1501 * S1501)</f>
        <v/>
      </c>
      <c r="X1501" s="33">
        <f>IF(W1501="","",U1501 + W1501)</f>
        <v/>
      </c>
      <c r="Y1501" s="33">
        <f>IF(T1501="","",U1501 * T1501)</f>
        <v/>
      </c>
      <c r="Z1501" s="34">
        <f>IF(U1501="","",X1501-V1501-Y1501)</f>
        <v/>
      </c>
    </row>
    <row r="1502">
      <c r="A1502" s="25" t="n">
        <v>1498</v>
      </c>
      <c r="B1502" s="26">
        <f>_xlfn.XLOOKUP(C1502,purchase!C:C,pcon!B:B,"")</f>
        <v/>
      </c>
      <c r="C1502" s="4" t="n"/>
      <c r="D1502" s="29">
        <f>_xlfn.XLOOKUP(C1502,purchase!C:C,pcon!D:D,"")</f>
        <v/>
      </c>
      <c r="E1502" s="29">
        <f>_xlfn.XLOOKUP(C1502,purchase!C:C,pcon!E:E,"")</f>
        <v/>
      </c>
      <c r="F1502" s="4" t="n"/>
      <c r="G1502" s="27" t="n"/>
      <c r="H1502" s="28" t="n"/>
      <c r="I1502" s="4" t="n"/>
      <c r="J1502" s="4" t="n"/>
      <c r="K1502" s="4" t="n"/>
      <c r="L1502" s="30">
        <f>IF(J1502="","",J1502-K1502)</f>
        <v/>
      </c>
      <c r="M1502" s="4" t="n"/>
      <c r="N1502" s="30">
        <f>IF(L1502="","",L1502-M1502)</f>
        <v/>
      </c>
      <c r="O1502" s="31" t="n"/>
      <c r="P1502" s="32">
        <f>IF(O1502="","",N1502 * O1502)</f>
        <v/>
      </c>
      <c r="Q1502" s="10">
        <f>_xlfn.XLOOKUP(C1502,pcon!C:C,pcon!L:L,"")</f>
        <v/>
      </c>
      <c r="R1502" s="98">
        <f>(Q1502 / 80) * (O1502 * 100)</f>
        <v/>
      </c>
      <c r="S1502" s="31" t="n"/>
      <c r="T1502" s="31" t="n"/>
      <c r="U1502" s="33">
        <f>IF(N1502="","",R1502 * N1502)</f>
        <v/>
      </c>
      <c r="V1502" s="4" t="n"/>
      <c r="W1502" s="33">
        <f>IF(S1502&amp;U1502="","",U1502 * S1502)</f>
        <v/>
      </c>
      <c r="X1502" s="33">
        <f>IF(W1502="","",U1502 + W1502)</f>
        <v/>
      </c>
      <c r="Y1502" s="33">
        <f>IF(T1502="","",U1502 * T1502)</f>
        <v/>
      </c>
      <c r="Z1502" s="34">
        <f>IF(U1502="","",X1502-V1502-Y1502)</f>
        <v/>
      </c>
    </row>
    <row r="1503">
      <c r="A1503" s="25" t="n">
        <v>1499</v>
      </c>
      <c r="B1503" s="26">
        <f>_xlfn.XLOOKUP(C1503,purchase!C:C,pcon!B:B,"")</f>
        <v/>
      </c>
      <c r="C1503" s="4" t="n"/>
      <c r="D1503" s="29">
        <f>_xlfn.XLOOKUP(C1503,purchase!C:C,pcon!D:D,"")</f>
        <v/>
      </c>
      <c r="E1503" s="29">
        <f>_xlfn.XLOOKUP(C1503,purchase!C:C,pcon!E:E,"")</f>
        <v/>
      </c>
      <c r="F1503" s="4" t="n"/>
      <c r="G1503" s="27" t="n"/>
      <c r="H1503" s="28" t="n"/>
      <c r="I1503" s="4" t="n"/>
      <c r="J1503" s="4" t="n"/>
      <c r="K1503" s="4" t="n"/>
      <c r="L1503" s="30">
        <f>IF(J1503="","",J1503-K1503)</f>
        <v/>
      </c>
      <c r="M1503" s="4" t="n"/>
      <c r="N1503" s="30">
        <f>IF(L1503="","",L1503-M1503)</f>
        <v/>
      </c>
      <c r="O1503" s="31" t="n"/>
      <c r="P1503" s="32">
        <f>IF(O1503="","",N1503 * O1503)</f>
        <v/>
      </c>
      <c r="Q1503" s="10">
        <f>_xlfn.XLOOKUP(C1503,pcon!C:C,pcon!L:L,"")</f>
        <v/>
      </c>
      <c r="R1503" s="98">
        <f>(Q1503 / 80) * (O1503 * 100)</f>
        <v/>
      </c>
      <c r="S1503" s="31" t="n"/>
      <c r="T1503" s="31" t="n"/>
      <c r="U1503" s="33">
        <f>IF(N1503="","",R1503 * N1503)</f>
        <v/>
      </c>
      <c r="V1503" s="4" t="n"/>
      <c r="W1503" s="33">
        <f>IF(S1503&amp;U1503="","",U1503 * S1503)</f>
        <v/>
      </c>
      <c r="X1503" s="33">
        <f>IF(W1503="","",U1503 + W1503)</f>
        <v/>
      </c>
      <c r="Y1503" s="33">
        <f>IF(T1503="","",U1503 * T1503)</f>
        <v/>
      </c>
      <c r="Z1503" s="34">
        <f>IF(U1503="","",X1503-V1503-Y1503)</f>
        <v/>
      </c>
    </row>
    <row r="1504">
      <c r="A1504" s="25" t="n">
        <v>1500</v>
      </c>
      <c r="B1504" s="26">
        <f>_xlfn.XLOOKUP(C1504,purchase!C:C,pcon!B:B,"")</f>
        <v/>
      </c>
      <c r="C1504" s="4" t="n"/>
      <c r="D1504" s="29">
        <f>_xlfn.XLOOKUP(C1504,purchase!C:C,pcon!D:D,"")</f>
        <v/>
      </c>
      <c r="E1504" s="29">
        <f>_xlfn.XLOOKUP(C1504,purchase!C:C,pcon!E:E,"")</f>
        <v/>
      </c>
      <c r="F1504" s="4" t="n"/>
      <c r="G1504" s="27" t="n"/>
      <c r="H1504" s="28" t="n"/>
      <c r="I1504" s="4" t="n"/>
      <c r="J1504" s="4" t="n"/>
      <c r="K1504" s="4" t="n"/>
      <c r="L1504" s="30">
        <f>IF(J1504="","",J1504-K1504)</f>
        <v/>
      </c>
      <c r="M1504" s="4" t="n"/>
      <c r="N1504" s="30">
        <f>IF(L1504="","",L1504-M1504)</f>
        <v/>
      </c>
      <c r="O1504" s="31" t="n"/>
      <c r="P1504" s="32">
        <f>IF(O1504="","",N1504 * O1504)</f>
        <v/>
      </c>
      <c r="Q1504" s="10">
        <f>_xlfn.XLOOKUP(C1504,pcon!C:C,pcon!L:L,"")</f>
        <v/>
      </c>
      <c r="R1504" s="98">
        <f>(Q1504 / 80) * (O1504 * 100)</f>
        <v/>
      </c>
      <c r="S1504" s="31" t="n"/>
      <c r="T1504" s="31" t="n"/>
      <c r="U1504" s="33">
        <f>IF(N1504="","",R1504 * N1504)</f>
        <v/>
      </c>
      <c r="V1504" s="4" t="n"/>
      <c r="W1504" s="33">
        <f>IF(S1504&amp;U1504="","",U1504 * S1504)</f>
        <v/>
      </c>
      <c r="X1504" s="33">
        <f>IF(W1504="","",U1504 + W1504)</f>
        <v/>
      </c>
      <c r="Y1504" s="33">
        <f>IF(T1504="","",U1504 * T1504)</f>
        <v/>
      </c>
      <c r="Z1504" s="34">
        <f>IF(U1504="","",X1504-V1504-Y1504)</f>
        <v/>
      </c>
    </row>
    <row r="1505">
      <c r="A1505" s="25" t="n">
        <v>1501</v>
      </c>
      <c r="B1505" s="26">
        <f>_xlfn.XLOOKUP(C1505,purchase!C:C,pcon!B:B,"")</f>
        <v/>
      </c>
      <c r="C1505" s="4" t="n"/>
      <c r="D1505" s="29">
        <f>_xlfn.XLOOKUP(C1505,purchase!C:C,pcon!D:D,"")</f>
        <v/>
      </c>
      <c r="E1505" s="29">
        <f>_xlfn.XLOOKUP(C1505,purchase!C:C,pcon!E:E,"")</f>
        <v/>
      </c>
      <c r="F1505" s="4" t="n"/>
      <c r="G1505" s="27" t="n"/>
      <c r="H1505" s="28" t="n"/>
      <c r="I1505" s="4" t="n"/>
      <c r="J1505" s="4" t="n"/>
      <c r="K1505" s="4" t="n"/>
      <c r="L1505" s="30">
        <f>IF(J1505="","",J1505-K1505)</f>
        <v/>
      </c>
      <c r="M1505" s="4" t="n"/>
      <c r="N1505" s="30">
        <f>IF(L1505="","",L1505-M1505)</f>
        <v/>
      </c>
      <c r="O1505" s="31" t="n"/>
      <c r="P1505" s="32">
        <f>IF(O1505="","",N1505 * O1505)</f>
        <v/>
      </c>
      <c r="Q1505" s="10">
        <f>_xlfn.XLOOKUP(C1505,pcon!C:C,pcon!L:L,"")</f>
        <v/>
      </c>
      <c r="R1505" s="98">
        <f>(Q1505 / 80) * (O1505 * 100)</f>
        <v/>
      </c>
      <c r="S1505" s="31" t="n"/>
      <c r="T1505" s="31" t="n"/>
      <c r="U1505" s="33">
        <f>IF(N1505="","",R1505 * N1505)</f>
        <v/>
      </c>
      <c r="V1505" s="4" t="n"/>
      <c r="W1505" s="33">
        <f>IF(S1505&amp;U1505="","",U1505 * S1505)</f>
        <v/>
      </c>
      <c r="X1505" s="33">
        <f>IF(W1505="","",U1505 + W1505)</f>
        <v/>
      </c>
      <c r="Y1505" s="33">
        <f>IF(T1505="","",U1505 * T1505)</f>
        <v/>
      </c>
      <c r="Z1505" s="34">
        <f>IF(U1505="","",X1505-V1505-Y1505)</f>
        <v/>
      </c>
    </row>
    <row r="1506">
      <c r="A1506" s="25" t="n">
        <v>1502</v>
      </c>
      <c r="B1506" s="26">
        <f>_xlfn.XLOOKUP(C1506,purchase!C:C,pcon!B:B,"")</f>
        <v/>
      </c>
      <c r="C1506" s="4" t="n"/>
      <c r="D1506" s="29">
        <f>_xlfn.XLOOKUP(C1506,purchase!C:C,pcon!D:D,"")</f>
        <v/>
      </c>
      <c r="E1506" s="29">
        <f>_xlfn.XLOOKUP(C1506,purchase!C:C,pcon!E:E,"")</f>
        <v/>
      </c>
      <c r="F1506" s="4" t="n"/>
      <c r="G1506" s="27" t="n"/>
      <c r="H1506" s="28" t="n"/>
      <c r="I1506" s="4" t="n"/>
      <c r="J1506" s="4" t="n"/>
      <c r="K1506" s="4" t="n"/>
      <c r="L1506" s="30">
        <f>IF(J1506="","",J1506-K1506)</f>
        <v/>
      </c>
      <c r="M1506" s="4" t="n"/>
      <c r="N1506" s="30">
        <f>IF(L1506="","",L1506-M1506)</f>
        <v/>
      </c>
      <c r="O1506" s="31" t="n"/>
      <c r="P1506" s="32">
        <f>IF(O1506="","",N1506 * O1506)</f>
        <v/>
      </c>
      <c r="Q1506" s="10">
        <f>_xlfn.XLOOKUP(C1506,pcon!C:C,pcon!L:L,"")</f>
        <v/>
      </c>
      <c r="R1506" s="98">
        <f>(Q1506 / 80) * (O1506 * 100)</f>
        <v/>
      </c>
      <c r="S1506" s="31" t="n"/>
      <c r="T1506" s="31" t="n"/>
      <c r="U1506" s="33">
        <f>IF(N1506="","",R1506 * N1506)</f>
        <v/>
      </c>
      <c r="V1506" s="4" t="n"/>
      <c r="W1506" s="33">
        <f>IF(S1506&amp;U1506="","",U1506 * S1506)</f>
        <v/>
      </c>
      <c r="X1506" s="33">
        <f>IF(W1506="","",U1506 + W1506)</f>
        <v/>
      </c>
      <c r="Y1506" s="33">
        <f>IF(T1506="","",U1506 * T1506)</f>
        <v/>
      </c>
      <c r="Z1506" s="34">
        <f>IF(U1506="","",X1506-V1506-Y1506)</f>
        <v/>
      </c>
    </row>
    <row r="1507">
      <c r="A1507" s="25" t="n">
        <v>1503</v>
      </c>
      <c r="B1507" s="26">
        <f>_xlfn.XLOOKUP(C1507,purchase!C:C,pcon!B:B,"")</f>
        <v/>
      </c>
      <c r="C1507" s="4" t="n"/>
      <c r="D1507" s="29">
        <f>_xlfn.XLOOKUP(C1507,purchase!C:C,pcon!D:D,"")</f>
        <v/>
      </c>
      <c r="E1507" s="29">
        <f>_xlfn.XLOOKUP(C1507,purchase!C:C,pcon!E:E,"")</f>
        <v/>
      </c>
      <c r="F1507" s="4" t="n"/>
      <c r="G1507" s="27" t="n"/>
      <c r="H1507" s="28" t="n"/>
      <c r="I1507" s="4" t="n"/>
      <c r="J1507" s="4" t="n"/>
      <c r="K1507" s="4" t="n"/>
      <c r="L1507" s="30">
        <f>IF(J1507="","",J1507-K1507)</f>
        <v/>
      </c>
      <c r="M1507" s="4" t="n"/>
      <c r="N1507" s="30">
        <f>IF(L1507="","",L1507-M1507)</f>
        <v/>
      </c>
      <c r="O1507" s="31" t="n"/>
      <c r="P1507" s="32">
        <f>IF(O1507="","",N1507 * O1507)</f>
        <v/>
      </c>
      <c r="Q1507" s="10">
        <f>_xlfn.XLOOKUP(C1507,pcon!C:C,pcon!L:L,"")</f>
        <v/>
      </c>
      <c r="R1507" s="98">
        <f>(Q1507 / 80) * (O1507 * 100)</f>
        <v/>
      </c>
      <c r="S1507" s="31" t="n"/>
      <c r="T1507" s="31" t="n"/>
      <c r="U1507" s="33">
        <f>IF(N1507="","",R1507 * N1507)</f>
        <v/>
      </c>
      <c r="V1507" s="4" t="n"/>
      <c r="W1507" s="33">
        <f>IF(S1507&amp;U1507="","",U1507 * S1507)</f>
        <v/>
      </c>
      <c r="X1507" s="33">
        <f>IF(W1507="","",U1507 + W1507)</f>
        <v/>
      </c>
      <c r="Y1507" s="33">
        <f>IF(T1507="","",U1507 * T1507)</f>
        <v/>
      </c>
      <c r="Z1507" s="34">
        <f>IF(U1507="","",X1507-V1507-Y1507)</f>
        <v/>
      </c>
    </row>
    <row r="1508">
      <c r="A1508" s="25" t="n">
        <v>1504</v>
      </c>
      <c r="B1508" s="26">
        <f>_xlfn.XLOOKUP(C1508,purchase!C:C,pcon!B:B,"")</f>
        <v/>
      </c>
      <c r="C1508" s="4" t="n"/>
      <c r="D1508" s="29">
        <f>_xlfn.XLOOKUP(C1508,purchase!C:C,pcon!D:D,"")</f>
        <v/>
      </c>
      <c r="E1508" s="29">
        <f>_xlfn.XLOOKUP(C1508,purchase!C:C,pcon!E:E,"")</f>
        <v/>
      </c>
      <c r="F1508" s="4" t="n"/>
      <c r="G1508" s="27" t="n"/>
      <c r="H1508" s="28" t="n"/>
      <c r="I1508" s="4" t="n"/>
      <c r="J1508" s="4" t="n"/>
      <c r="K1508" s="4" t="n"/>
      <c r="L1508" s="30">
        <f>IF(J1508="","",J1508-K1508)</f>
        <v/>
      </c>
      <c r="M1508" s="4" t="n"/>
      <c r="N1508" s="30">
        <f>IF(L1508="","",L1508-M1508)</f>
        <v/>
      </c>
      <c r="O1508" s="31" t="n"/>
      <c r="P1508" s="32">
        <f>IF(O1508="","",N1508 * O1508)</f>
        <v/>
      </c>
      <c r="Q1508" s="10">
        <f>_xlfn.XLOOKUP(C1508,pcon!C:C,pcon!L:L,"")</f>
        <v/>
      </c>
      <c r="R1508" s="98">
        <f>(Q1508 / 80) * (O1508 * 100)</f>
        <v/>
      </c>
      <c r="S1508" s="31" t="n"/>
      <c r="T1508" s="31" t="n"/>
      <c r="U1508" s="33">
        <f>IF(N1508="","",R1508 * N1508)</f>
        <v/>
      </c>
      <c r="V1508" s="4" t="n"/>
      <c r="W1508" s="33">
        <f>IF(S1508&amp;U1508="","",U1508 * S1508)</f>
        <v/>
      </c>
      <c r="X1508" s="33">
        <f>IF(W1508="","",U1508 + W1508)</f>
        <v/>
      </c>
      <c r="Y1508" s="33">
        <f>IF(T1508="","",U1508 * T1508)</f>
        <v/>
      </c>
      <c r="Z1508" s="34">
        <f>IF(U1508="","",X1508-V1508-Y1508)</f>
        <v/>
      </c>
    </row>
    <row r="1509">
      <c r="A1509" s="25" t="n">
        <v>1505</v>
      </c>
      <c r="B1509" s="26">
        <f>_xlfn.XLOOKUP(C1509,purchase!C:C,pcon!B:B,"")</f>
        <v/>
      </c>
      <c r="C1509" s="4" t="n"/>
      <c r="D1509" s="29">
        <f>_xlfn.XLOOKUP(C1509,purchase!C:C,pcon!D:D,"")</f>
        <v/>
      </c>
      <c r="E1509" s="29">
        <f>_xlfn.XLOOKUP(C1509,purchase!C:C,pcon!E:E,"")</f>
        <v/>
      </c>
      <c r="F1509" s="4" t="n"/>
      <c r="G1509" s="27" t="n"/>
      <c r="H1509" s="28" t="n"/>
      <c r="I1509" s="4" t="n"/>
      <c r="J1509" s="4" t="n"/>
      <c r="K1509" s="4" t="n"/>
      <c r="L1509" s="30">
        <f>IF(J1509="","",J1509-K1509)</f>
        <v/>
      </c>
      <c r="M1509" s="4" t="n"/>
      <c r="N1509" s="30">
        <f>IF(L1509="","",L1509-M1509)</f>
        <v/>
      </c>
      <c r="O1509" s="31" t="n"/>
      <c r="P1509" s="32">
        <f>IF(O1509="","",N1509 * O1509)</f>
        <v/>
      </c>
      <c r="Q1509" s="10">
        <f>_xlfn.XLOOKUP(C1509,pcon!C:C,pcon!L:L,"")</f>
        <v/>
      </c>
      <c r="R1509" s="98">
        <f>(Q1509 / 80) * (O1509 * 100)</f>
        <v/>
      </c>
      <c r="S1509" s="31" t="n"/>
      <c r="T1509" s="31" t="n"/>
      <c r="U1509" s="33">
        <f>IF(N1509="","",R1509 * N1509)</f>
        <v/>
      </c>
      <c r="V1509" s="4" t="n"/>
      <c r="W1509" s="33">
        <f>IF(S1509&amp;U1509="","",U1509 * S1509)</f>
        <v/>
      </c>
      <c r="X1509" s="33">
        <f>IF(W1509="","",U1509 + W1509)</f>
        <v/>
      </c>
      <c r="Y1509" s="33">
        <f>IF(T1509="","",U1509 * T1509)</f>
        <v/>
      </c>
      <c r="Z1509" s="34">
        <f>IF(U1509="","",X1509-V1509-Y1509)</f>
        <v/>
      </c>
    </row>
    <row r="1510">
      <c r="A1510" s="25" t="n">
        <v>1506</v>
      </c>
      <c r="B1510" s="26">
        <f>_xlfn.XLOOKUP(C1510,purchase!C:C,pcon!B:B,"")</f>
        <v/>
      </c>
      <c r="C1510" s="4" t="n"/>
      <c r="D1510" s="29">
        <f>_xlfn.XLOOKUP(C1510,purchase!C:C,pcon!D:D,"")</f>
        <v/>
      </c>
      <c r="E1510" s="29">
        <f>_xlfn.XLOOKUP(C1510,purchase!C:C,pcon!E:E,"")</f>
        <v/>
      </c>
      <c r="F1510" s="4" t="n"/>
      <c r="G1510" s="27" t="n"/>
      <c r="H1510" s="28" t="n"/>
      <c r="I1510" s="4" t="n"/>
      <c r="J1510" s="4" t="n"/>
      <c r="K1510" s="4" t="n"/>
      <c r="L1510" s="30">
        <f>IF(J1510="","",J1510-K1510)</f>
        <v/>
      </c>
      <c r="M1510" s="4" t="n"/>
      <c r="N1510" s="30">
        <f>IF(L1510="","",L1510-M1510)</f>
        <v/>
      </c>
      <c r="O1510" s="31" t="n"/>
      <c r="P1510" s="32">
        <f>IF(O1510="","",N1510 * O1510)</f>
        <v/>
      </c>
      <c r="Q1510" s="10">
        <f>_xlfn.XLOOKUP(C1510,pcon!C:C,pcon!L:L,"")</f>
        <v/>
      </c>
      <c r="R1510" s="98">
        <f>(Q1510 / 80) * (O1510 * 100)</f>
        <v/>
      </c>
      <c r="S1510" s="31" t="n"/>
      <c r="T1510" s="31" t="n"/>
      <c r="U1510" s="33">
        <f>IF(N1510="","",R1510 * N1510)</f>
        <v/>
      </c>
      <c r="V1510" s="4" t="n"/>
      <c r="W1510" s="33">
        <f>IF(S1510&amp;U1510="","",U1510 * S1510)</f>
        <v/>
      </c>
      <c r="X1510" s="33">
        <f>IF(W1510="","",U1510 + W1510)</f>
        <v/>
      </c>
      <c r="Y1510" s="33">
        <f>IF(T1510="","",U1510 * T1510)</f>
        <v/>
      </c>
      <c r="Z1510" s="34">
        <f>IF(U1510="","",X1510-V1510-Y1510)</f>
        <v/>
      </c>
    </row>
    <row r="1511">
      <c r="A1511" s="25" t="n">
        <v>1507</v>
      </c>
      <c r="B1511" s="26">
        <f>_xlfn.XLOOKUP(C1511,purchase!C:C,pcon!B:B,"")</f>
        <v/>
      </c>
      <c r="C1511" s="4" t="n"/>
      <c r="D1511" s="29">
        <f>_xlfn.XLOOKUP(C1511,purchase!C:C,pcon!D:D,"")</f>
        <v/>
      </c>
      <c r="E1511" s="29">
        <f>_xlfn.XLOOKUP(C1511,purchase!C:C,pcon!E:E,"")</f>
        <v/>
      </c>
      <c r="F1511" s="4" t="n"/>
      <c r="G1511" s="27" t="n"/>
      <c r="H1511" s="28" t="n"/>
      <c r="I1511" s="4" t="n"/>
      <c r="J1511" s="4" t="n"/>
      <c r="K1511" s="4" t="n"/>
      <c r="L1511" s="30">
        <f>IF(J1511="","",J1511-K1511)</f>
        <v/>
      </c>
      <c r="M1511" s="4" t="n"/>
      <c r="N1511" s="30">
        <f>IF(L1511="","",L1511-M1511)</f>
        <v/>
      </c>
      <c r="O1511" s="31" t="n"/>
      <c r="P1511" s="32">
        <f>IF(O1511="","",N1511 * O1511)</f>
        <v/>
      </c>
      <c r="Q1511" s="10">
        <f>_xlfn.XLOOKUP(C1511,pcon!C:C,pcon!L:L,"")</f>
        <v/>
      </c>
      <c r="R1511" s="98">
        <f>(Q1511 / 80) * (O1511 * 100)</f>
        <v/>
      </c>
      <c r="S1511" s="31" t="n"/>
      <c r="T1511" s="31" t="n"/>
      <c r="U1511" s="33">
        <f>IF(N1511="","",R1511 * N1511)</f>
        <v/>
      </c>
      <c r="V1511" s="4" t="n"/>
      <c r="W1511" s="33">
        <f>IF(S1511&amp;U1511="","",U1511 * S1511)</f>
        <v/>
      </c>
      <c r="X1511" s="33">
        <f>IF(W1511="","",U1511 + W1511)</f>
        <v/>
      </c>
      <c r="Y1511" s="33">
        <f>IF(T1511="","",U1511 * T1511)</f>
        <v/>
      </c>
      <c r="Z1511" s="34">
        <f>IF(U1511="","",X1511-V1511-Y1511)</f>
        <v/>
      </c>
    </row>
    <row r="1512">
      <c r="A1512" s="25" t="n">
        <v>1508</v>
      </c>
      <c r="B1512" s="26">
        <f>_xlfn.XLOOKUP(C1512,purchase!C:C,pcon!B:B,"")</f>
        <v/>
      </c>
      <c r="C1512" s="4" t="n"/>
      <c r="D1512" s="29">
        <f>_xlfn.XLOOKUP(C1512,purchase!C:C,pcon!D:D,"")</f>
        <v/>
      </c>
      <c r="E1512" s="29">
        <f>_xlfn.XLOOKUP(C1512,purchase!C:C,pcon!E:E,"")</f>
        <v/>
      </c>
      <c r="F1512" s="4" t="n"/>
      <c r="G1512" s="27" t="n"/>
      <c r="H1512" s="28" t="n"/>
      <c r="I1512" s="4" t="n"/>
      <c r="J1512" s="4" t="n"/>
      <c r="K1512" s="4" t="n"/>
      <c r="L1512" s="30">
        <f>IF(J1512="","",J1512-K1512)</f>
        <v/>
      </c>
      <c r="M1512" s="4" t="n"/>
      <c r="N1512" s="30">
        <f>IF(L1512="","",L1512-M1512)</f>
        <v/>
      </c>
      <c r="O1512" s="31" t="n"/>
      <c r="P1512" s="32">
        <f>IF(O1512="","",N1512 * O1512)</f>
        <v/>
      </c>
      <c r="Q1512" s="10">
        <f>_xlfn.XLOOKUP(C1512,pcon!C:C,pcon!L:L,"")</f>
        <v/>
      </c>
      <c r="R1512" s="98">
        <f>(Q1512 / 80) * (O1512 * 100)</f>
        <v/>
      </c>
      <c r="S1512" s="31" t="n"/>
      <c r="T1512" s="31" t="n"/>
      <c r="U1512" s="33">
        <f>IF(N1512="","",R1512 * N1512)</f>
        <v/>
      </c>
      <c r="V1512" s="4" t="n"/>
      <c r="W1512" s="33">
        <f>IF(S1512&amp;U1512="","",U1512 * S1512)</f>
        <v/>
      </c>
      <c r="X1512" s="33">
        <f>IF(W1512="","",U1512 + W1512)</f>
        <v/>
      </c>
      <c r="Y1512" s="33">
        <f>IF(T1512="","",U1512 * T1512)</f>
        <v/>
      </c>
      <c r="Z1512" s="34">
        <f>IF(U1512="","",X1512-V1512-Y1512)</f>
        <v/>
      </c>
    </row>
    <row r="1513">
      <c r="A1513" s="25" t="n">
        <v>1509</v>
      </c>
      <c r="B1513" s="26">
        <f>_xlfn.XLOOKUP(C1513,purchase!C:C,pcon!B:B,"")</f>
        <v/>
      </c>
      <c r="C1513" s="4" t="n"/>
      <c r="D1513" s="29">
        <f>_xlfn.XLOOKUP(C1513,purchase!C:C,pcon!D:D,"")</f>
        <v/>
      </c>
      <c r="E1513" s="29">
        <f>_xlfn.XLOOKUP(C1513,purchase!C:C,pcon!E:E,"")</f>
        <v/>
      </c>
      <c r="F1513" s="4" t="n"/>
      <c r="G1513" s="27" t="n"/>
      <c r="H1513" s="28" t="n"/>
      <c r="I1513" s="4" t="n"/>
      <c r="J1513" s="4" t="n"/>
      <c r="K1513" s="4" t="n"/>
      <c r="L1513" s="30">
        <f>IF(J1513="","",J1513-K1513)</f>
        <v/>
      </c>
      <c r="M1513" s="4" t="n"/>
      <c r="N1513" s="30">
        <f>IF(L1513="","",L1513-M1513)</f>
        <v/>
      </c>
      <c r="O1513" s="31" t="n"/>
      <c r="P1513" s="32">
        <f>IF(O1513="","",N1513 * O1513)</f>
        <v/>
      </c>
      <c r="Q1513" s="10">
        <f>_xlfn.XLOOKUP(C1513,pcon!C:C,pcon!L:L,"")</f>
        <v/>
      </c>
      <c r="R1513" s="98">
        <f>(Q1513 / 80) * (O1513 * 100)</f>
        <v/>
      </c>
      <c r="S1513" s="31" t="n"/>
      <c r="T1513" s="31" t="n"/>
      <c r="U1513" s="33">
        <f>IF(N1513="","",R1513 * N1513)</f>
        <v/>
      </c>
      <c r="V1513" s="4" t="n"/>
      <c r="W1513" s="33">
        <f>IF(S1513&amp;U1513="","",U1513 * S1513)</f>
        <v/>
      </c>
      <c r="X1513" s="33">
        <f>IF(W1513="","",U1513 + W1513)</f>
        <v/>
      </c>
      <c r="Y1513" s="33">
        <f>IF(T1513="","",U1513 * T1513)</f>
        <v/>
      </c>
      <c r="Z1513" s="34">
        <f>IF(U1513="","",X1513-V1513-Y1513)</f>
        <v/>
      </c>
    </row>
    <row r="1514">
      <c r="A1514" s="25" t="n">
        <v>1510</v>
      </c>
      <c r="B1514" s="26">
        <f>_xlfn.XLOOKUP(C1514,purchase!C:C,pcon!B:B,"")</f>
        <v/>
      </c>
      <c r="C1514" s="4" t="n"/>
      <c r="D1514" s="29">
        <f>_xlfn.XLOOKUP(C1514,purchase!C:C,pcon!D:D,"")</f>
        <v/>
      </c>
      <c r="E1514" s="29">
        <f>_xlfn.XLOOKUP(C1514,purchase!C:C,pcon!E:E,"")</f>
        <v/>
      </c>
      <c r="F1514" s="4" t="n"/>
      <c r="G1514" s="27" t="n"/>
      <c r="H1514" s="28" t="n"/>
      <c r="I1514" s="4" t="n"/>
      <c r="J1514" s="4" t="n"/>
      <c r="K1514" s="4" t="n"/>
      <c r="L1514" s="30">
        <f>IF(J1514="","",J1514-K1514)</f>
        <v/>
      </c>
      <c r="M1514" s="4" t="n"/>
      <c r="N1514" s="30">
        <f>IF(L1514="","",L1514-M1514)</f>
        <v/>
      </c>
      <c r="O1514" s="31" t="n"/>
      <c r="P1514" s="32">
        <f>IF(O1514="","",N1514 * O1514)</f>
        <v/>
      </c>
      <c r="Q1514" s="10">
        <f>_xlfn.XLOOKUP(C1514,pcon!C:C,pcon!L:L,"")</f>
        <v/>
      </c>
      <c r="R1514" s="98">
        <f>(Q1514 / 80) * (O1514 * 100)</f>
        <v/>
      </c>
      <c r="S1514" s="31" t="n"/>
      <c r="T1514" s="31" t="n"/>
      <c r="U1514" s="33">
        <f>IF(N1514="","",R1514 * N1514)</f>
        <v/>
      </c>
      <c r="V1514" s="4" t="n"/>
      <c r="W1514" s="33">
        <f>IF(S1514&amp;U1514="","",U1514 * S1514)</f>
        <v/>
      </c>
      <c r="X1514" s="33">
        <f>IF(W1514="","",U1514 + W1514)</f>
        <v/>
      </c>
      <c r="Y1514" s="33">
        <f>IF(T1514="","",U1514 * T1514)</f>
        <v/>
      </c>
      <c r="Z1514" s="34">
        <f>IF(U1514="","",X1514-V1514-Y1514)</f>
        <v/>
      </c>
    </row>
    <row r="1515">
      <c r="A1515" s="25" t="n">
        <v>1511</v>
      </c>
      <c r="B1515" s="26">
        <f>_xlfn.XLOOKUP(C1515,purchase!C:C,pcon!B:B,"")</f>
        <v/>
      </c>
      <c r="C1515" s="4" t="n"/>
      <c r="D1515" s="29">
        <f>_xlfn.XLOOKUP(C1515,purchase!C:C,pcon!D:D,"")</f>
        <v/>
      </c>
      <c r="E1515" s="29">
        <f>_xlfn.XLOOKUP(C1515,purchase!C:C,pcon!E:E,"")</f>
        <v/>
      </c>
      <c r="F1515" s="4" t="n"/>
      <c r="G1515" s="27" t="n"/>
      <c r="H1515" s="28" t="n"/>
      <c r="I1515" s="4" t="n"/>
      <c r="J1515" s="4" t="n"/>
      <c r="K1515" s="4" t="n"/>
      <c r="L1515" s="30">
        <f>IF(J1515="","",J1515-K1515)</f>
        <v/>
      </c>
      <c r="M1515" s="4" t="n"/>
      <c r="N1515" s="30">
        <f>IF(L1515="","",L1515-M1515)</f>
        <v/>
      </c>
      <c r="O1515" s="31" t="n"/>
      <c r="P1515" s="32">
        <f>IF(O1515="","",N1515 * O1515)</f>
        <v/>
      </c>
      <c r="Q1515" s="10">
        <f>_xlfn.XLOOKUP(C1515,pcon!C:C,pcon!L:L,"")</f>
        <v/>
      </c>
      <c r="R1515" s="98">
        <f>(Q1515 / 80) * (O1515 * 100)</f>
        <v/>
      </c>
      <c r="S1515" s="31" t="n"/>
      <c r="T1515" s="31" t="n"/>
      <c r="U1515" s="33">
        <f>IF(N1515="","",R1515 * N1515)</f>
        <v/>
      </c>
      <c r="V1515" s="4" t="n"/>
      <c r="W1515" s="33">
        <f>IF(S1515&amp;U1515="","",U1515 * S1515)</f>
        <v/>
      </c>
      <c r="X1515" s="33">
        <f>IF(W1515="","",U1515 + W1515)</f>
        <v/>
      </c>
      <c r="Y1515" s="33">
        <f>IF(T1515="","",U1515 * T1515)</f>
        <v/>
      </c>
      <c r="Z1515" s="34">
        <f>IF(U1515="","",X1515-V1515-Y1515)</f>
        <v/>
      </c>
    </row>
    <row r="1516">
      <c r="A1516" s="25" t="n">
        <v>1512</v>
      </c>
      <c r="B1516" s="26">
        <f>_xlfn.XLOOKUP(C1516,purchase!C:C,pcon!B:B,"")</f>
        <v/>
      </c>
      <c r="C1516" s="4" t="n"/>
      <c r="D1516" s="29">
        <f>_xlfn.XLOOKUP(C1516,purchase!C:C,pcon!D:D,"")</f>
        <v/>
      </c>
      <c r="E1516" s="29">
        <f>_xlfn.XLOOKUP(C1516,purchase!C:C,pcon!E:E,"")</f>
        <v/>
      </c>
      <c r="F1516" s="4" t="n"/>
      <c r="G1516" s="27" t="n"/>
      <c r="H1516" s="28" t="n"/>
      <c r="I1516" s="4" t="n"/>
      <c r="J1516" s="4" t="n"/>
      <c r="K1516" s="4" t="n"/>
      <c r="L1516" s="30">
        <f>IF(J1516="","",J1516-K1516)</f>
        <v/>
      </c>
      <c r="M1516" s="4" t="n"/>
      <c r="N1516" s="30">
        <f>IF(L1516="","",L1516-M1516)</f>
        <v/>
      </c>
      <c r="O1516" s="31" t="n"/>
      <c r="P1516" s="32">
        <f>IF(O1516="","",N1516 * O1516)</f>
        <v/>
      </c>
      <c r="Q1516" s="10">
        <f>_xlfn.XLOOKUP(C1516,pcon!C:C,pcon!L:L,"")</f>
        <v/>
      </c>
      <c r="R1516" s="98">
        <f>(Q1516 / 80) * (O1516 * 100)</f>
        <v/>
      </c>
      <c r="S1516" s="31" t="n"/>
      <c r="T1516" s="31" t="n"/>
      <c r="U1516" s="33">
        <f>IF(N1516="","",R1516 * N1516)</f>
        <v/>
      </c>
      <c r="V1516" s="4" t="n"/>
      <c r="W1516" s="33">
        <f>IF(S1516&amp;U1516="","",U1516 * S1516)</f>
        <v/>
      </c>
      <c r="X1516" s="33">
        <f>IF(W1516="","",U1516 + W1516)</f>
        <v/>
      </c>
      <c r="Y1516" s="33">
        <f>IF(T1516="","",U1516 * T1516)</f>
        <v/>
      </c>
      <c r="Z1516" s="34">
        <f>IF(U1516="","",X1516-V1516-Y1516)</f>
        <v/>
      </c>
    </row>
    <row r="1517">
      <c r="A1517" s="25" t="n">
        <v>1513</v>
      </c>
      <c r="B1517" s="26">
        <f>_xlfn.XLOOKUP(C1517,purchase!C:C,pcon!B:B,"")</f>
        <v/>
      </c>
      <c r="C1517" s="4" t="n"/>
      <c r="D1517" s="29">
        <f>_xlfn.XLOOKUP(C1517,purchase!C:C,pcon!D:D,"")</f>
        <v/>
      </c>
      <c r="E1517" s="29">
        <f>_xlfn.XLOOKUP(C1517,purchase!C:C,pcon!E:E,"")</f>
        <v/>
      </c>
      <c r="F1517" s="4" t="n"/>
      <c r="G1517" s="27" t="n"/>
      <c r="H1517" s="28" t="n"/>
      <c r="I1517" s="4" t="n"/>
      <c r="J1517" s="4" t="n"/>
      <c r="K1517" s="4" t="n"/>
      <c r="L1517" s="30">
        <f>IF(J1517="","",J1517-K1517)</f>
        <v/>
      </c>
      <c r="M1517" s="4" t="n"/>
      <c r="N1517" s="30">
        <f>IF(L1517="","",L1517-M1517)</f>
        <v/>
      </c>
      <c r="O1517" s="31" t="n"/>
      <c r="P1517" s="32">
        <f>IF(O1517="","",N1517 * O1517)</f>
        <v/>
      </c>
      <c r="Q1517" s="10">
        <f>_xlfn.XLOOKUP(C1517,pcon!C:C,pcon!L:L,"")</f>
        <v/>
      </c>
      <c r="R1517" s="98">
        <f>(Q1517 / 80) * (O1517 * 100)</f>
        <v/>
      </c>
      <c r="S1517" s="31" t="n"/>
      <c r="T1517" s="31" t="n"/>
      <c r="U1517" s="33">
        <f>IF(N1517="","",R1517 * N1517)</f>
        <v/>
      </c>
      <c r="V1517" s="4" t="n"/>
      <c r="W1517" s="33">
        <f>IF(S1517&amp;U1517="","",U1517 * S1517)</f>
        <v/>
      </c>
      <c r="X1517" s="33">
        <f>IF(W1517="","",U1517 + W1517)</f>
        <v/>
      </c>
      <c r="Y1517" s="33">
        <f>IF(T1517="","",U1517 * T1517)</f>
        <v/>
      </c>
      <c r="Z1517" s="34">
        <f>IF(U1517="","",X1517-V1517-Y1517)</f>
        <v/>
      </c>
    </row>
    <row r="1518">
      <c r="A1518" s="25" t="n">
        <v>1514</v>
      </c>
      <c r="B1518" s="26">
        <f>_xlfn.XLOOKUP(C1518,purchase!C:C,pcon!B:B,"")</f>
        <v/>
      </c>
      <c r="C1518" s="4" t="n"/>
      <c r="D1518" s="29">
        <f>_xlfn.XLOOKUP(C1518,purchase!C:C,pcon!D:D,"")</f>
        <v/>
      </c>
      <c r="E1518" s="29">
        <f>_xlfn.XLOOKUP(C1518,purchase!C:C,pcon!E:E,"")</f>
        <v/>
      </c>
      <c r="F1518" s="4" t="n"/>
      <c r="G1518" s="27" t="n"/>
      <c r="H1518" s="28" t="n"/>
      <c r="I1518" s="4" t="n"/>
      <c r="J1518" s="4" t="n"/>
      <c r="K1518" s="4" t="n"/>
      <c r="L1518" s="30">
        <f>IF(J1518="","",J1518-K1518)</f>
        <v/>
      </c>
      <c r="M1518" s="4" t="n"/>
      <c r="N1518" s="30">
        <f>IF(L1518="","",L1518-M1518)</f>
        <v/>
      </c>
      <c r="O1518" s="31" t="n"/>
      <c r="P1518" s="32">
        <f>IF(O1518="","",N1518 * O1518)</f>
        <v/>
      </c>
      <c r="Q1518" s="10">
        <f>_xlfn.XLOOKUP(C1518,pcon!C:C,pcon!L:L,"")</f>
        <v/>
      </c>
      <c r="R1518" s="98">
        <f>(Q1518 / 80) * (O1518 * 100)</f>
        <v/>
      </c>
      <c r="S1518" s="31" t="n"/>
      <c r="T1518" s="31" t="n"/>
      <c r="U1518" s="33">
        <f>IF(N1518="","",R1518 * N1518)</f>
        <v/>
      </c>
      <c r="V1518" s="4" t="n"/>
      <c r="W1518" s="33">
        <f>IF(S1518&amp;U1518="","",U1518 * S1518)</f>
        <v/>
      </c>
      <c r="X1518" s="33">
        <f>IF(W1518="","",U1518 + W1518)</f>
        <v/>
      </c>
      <c r="Y1518" s="33">
        <f>IF(T1518="","",U1518 * T1518)</f>
        <v/>
      </c>
      <c r="Z1518" s="34">
        <f>IF(U1518="","",X1518-V1518-Y1518)</f>
        <v/>
      </c>
    </row>
    <row r="1519">
      <c r="A1519" s="25" t="n">
        <v>1515</v>
      </c>
      <c r="B1519" s="26">
        <f>_xlfn.XLOOKUP(C1519,purchase!C:C,pcon!B:B,"")</f>
        <v/>
      </c>
      <c r="C1519" s="4" t="n"/>
      <c r="D1519" s="29">
        <f>_xlfn.XLOOKUP(C1519,purchase!C:C,pcon!D:D,"")</f>
        <v/>
      </c>
      <c r="E1519" s="29">
        <f>_xlfn.XLOOKUP(C1519,purchase!C:C,pcon!E:E,"")</f>
        <v/>
      </c>
      <c r="F1519" s="4" t="n"/>
      <c r="G1519" s="27" t="n"/>
      <c r="H1519" s="28" t="n"/>
      <c r="I1519" s="4" t="n"/>
      <c r="J1519" s="4" t="n"/>
      <c r="K1519" s="4" t="n"/>
      <c r="L1519" s="30">
        <f>IF(J1519="","",J1519-K1519)</f>
        <v/>
      </c>
      <c r="M1519" s="4" t="n"/>
      <c r="N1519" s="30">
        <f>IF(L1519="","",L1519-M1519)</f>
        <v/>
      </c>
      <c r="O1519" s="31" t="n"/>
      <c r="P1519" s="32">
        <f>IF(O1519="","",N1519 * O1519)</f>
        <v/>
      </c>
      <c r="Q1519" s="10">
        <f>_xlfn.XLOOKUP(C1519,pcon!C:C,pcon!L:L,"")</f>
        <v/>
      </c>
      <c r="R1519" s="98">
        <f>(Q1519 / 80) * (O1519 * 100)</f>
        <v/>
      </c>
      <c r="S1519" s="31" t="n"/>
      <c r="T1519" s="31" t="n"/>
      <c r="U1519" s="33">
        <f>IF(N1519="","",R1519 * N1519)</f>
        <v/>
      </c>
      <c r="V1519" s="4" t="n"/>
      <c r="W1519" s="33">
        <f>IF(S1519&amp;U1519="","",U1519 * S1519)</f>
        <v/>
      </c>
      <c r="X1519" s="33">
        <f>IF(W1519="","",U1519 + W1519)</f>
        <v/>
      </c>
      <c r="Y1519" s="33">
        <f>IF(T1519="","",U1519 * T1519)</f>
        <v/>
      </c>
      <c r="Z1519" s="34">
        <f>IF(U1519="","",X1519-V1519-Y1519)</f>
        <v/>
      </c>
    </row>
    <row r="1520">
      <c r="A1520" s="25" t="n">
        <v>1516</v>
      </c>
      <c r="B1520" s="26">
        <f>_xlfn.XLOOKUP(C1520,purchase!C:C,pcon!B:B,"")</f>
        <v/>
      </c>
      <c r="C1520" s="4" t="n"/>
      <c r="D1520" s="29">
        <f>_xlfn.XLOOKUP(C1520,purchase!C:C,pcon!D:D,"")</f>
        <v/>
      </c>
      <c r="E1520" s="29">
        <f>_xlfn.XLOOKUP(C1520,purchase!C:C,pcon!E:E,"")</f>
        <v/>
      </c>
      <c r="F1520" s="4" t="n"/>
      <c r="G1520" s="27" t="n"/>
      <c r="H1520" s="28" t="n"/>
      <c r="I1520" s="4" t="n"/>
      <c r="J1520" s="4" t="n"/>
      <c r="K1520" s="4" t="n"/>
      <c r="L1520" s="30">
        <f>IF(J1520="","",J1520-K1520)</f>
        <v/>
      </c>
      <c r="M1520" s="4" t="n"/>
      <c r="N1520" s="30">
        <f>IF(L1520="","",L1520-M1520)</f>
        <v/>
      </c>
      <c r="O1520" s="31" t="n"/>
      <c r="P1520" s="32">
        <f>IF(O1520="","",N1520 * O1520)</f>
        <v/>
      </c>
      <c r="Q1520" s="10">
        <f>_xlfn.XLOOKUP(C1520,pcon!C:C,pcon!L:L,"")</f>
        <v/>
      </c>
      <c r="R1520" s="98">
        <f>(Q1520 / 80) * (O1520 * 100)</f>
        <v/>
      </c>
      <c r="S1520" s="31" t="n"/>
      <c r="T1520" s="31" t="n"/>
      <c r="U1520" s="33">
        <f>IF(N1520="","",R1520 * N1520)</f>
        <v/>
      </c>
      <c r="V1520" s="4" t="n"/>
      <c r="W1520" s="33">
        <f>IF(S1520&amp;U1520="","",U1520 * S1520)</f>
        <v/>
      </c>
      <c r="X1520" s="33">
        <f>IF(W1520="","",U1520 + W1520)</f>
        <v/>
      </c>
      <c r="Y1520" s="33">
        <f>IF(T1520="","",U1520 * T1520)</f>
        <v/>
      </c>
      <c r="Z1520" s="34">
        <f>IF(U1520="","",X1520-V1520-Y1520)</f>
        <v/>
      </c>
    </row>
    <row r="1521">
      <c r="A1521" s="25" t="n">
        <v>1517</v>
      </c>
      <c r="B1521" s="26">
        <f>_xlfn.XLOOKUP(C1521,purchase!C:C,pcon!B:B,"")</f>
        <v/>
      </c>
      <c r="C1521" s="4" t="n"/>
      <c r="D1521" s="29">
        <f>_xlfn.XLOOKUP(C1521,purchase!C:C,pcon!D:D,"")</f>
        <v/>
      </c>
      <c r="E1521" s="29">
        <f>_xlfn.XLOOKUP(C1521,purchase!C:C,pcon!E:E,"")</f>
        <v/>
      </c>
      <c r="F1521" s="4" t="n"/>
      <c r="G1521" s="27" t="n"/>
      <c r="H1521" s="28" t="n"/>
      <c r="I1521" s="4" t="n"/>
      <c r="J1521" s="4" t="n"/>
      <c r="K1521" s="4" t="n"/>
      <c r="L1521" s="30">
        <f>IF(J1521="","",J1521-K1521)</f>
        <v/>
      </c>
      <c r="M1521" s="4" t="n"/>
      <c r="N1521" s="30">
        <f>IF(L1521="","",L1521-M1521)</f>
        <v/>
      </c>
      <c r="O1521" s="31" t="n"/>
      <c r="P1521" s="32">
        <f>IF(O1521="","",N1521 * O1521)</f>
        <v/>
      </c>
      <c r="Q1521" s="10">
        <f>_xlfn.XLOOKUP(C1521,pcon!C:C,pcon!L:L,"")</f>
        <v/>
      </c>
      <c r="R1521" s="98">
        <f>(Q1521 / 80) * (O1521 * 100)</f>
        <v/>
      </c>
      <c r="S1521" s="31" t="n"/>
      <c r="T1521" s="31" t="n"/>
      <c r="U1521" s="33">
        <f>IF(N1521="","",R1521 * N1521)</f>
        <v/>
      </c>
      <c r="V1521" s="4" t="n"/>
      <c r="W1521" s="33">
        <f>IF(S1521&amp;U1521="","",U1521 * S1521)</f>
        <v/>
      </c>
      <c r="X1521" s="33">
        <f>IF(W1521="","",U1521 + W1521)</f>
        <v/>
      </c>
      <c r="Y1521" s="33">
        <f>IF(T1521="","",U1521 * T1521)</f>
        <v/>
      </c>
      <c r="Z1521" s="34">
        <f>IF(U1521="","",X1521-V1521-Y1521)</f>
        <v/>
      </c>
    </row>
    <row r="1522">
      <c r="A1522" s="25" t="n">
        <v>1518</v>
      </c>
      <c r="B1522" s="26">
        <f>_xlfn.XLOOKUP(C1522,purchase!C:C,pcon!B:B,"")</f>
        <v/>
      </c>
      <c r="C1522" s="4" t="n"/>
      <c r="D1522" s="29">
        <f>_xlfn.XLOOKUP(C1522,purchase!C:C,pcon!D:D,"")</f>
        <v/>
      </c>
      <c r="E1522" s="29">
        <f>_xlfn.XLOOKUP(C1522,purchase!C:C,pcon!E:E,"")</f>
        <v/>
      </c>
      <c r="F1522" s="4" t="n"/>
      <c r="G1522" s="27" t="n"/>
      <c r="H1522" s="28" t="n"/>
      <c r="I1522" s="4" t="n"/>
      <c r="J1522" s="4" t="n"/>
      <c r="K1522" s="4" t="n"/>
      <c r="L1522" s="30">
        <f>IF(J1522="","",J1522-K1522)</f>
        <v/>
      </c>
      <c r="M1522" s="4" t="n"/>
      <c r="N1522" s="30">
        <f>IF(L1522="","",L1522-M1522)</f>
        <v/>
      </c>
      <c r="O1522" s="31" t="n"/>
      <c r="P1522" s="32">
        <f>IF(O1522="","",N1522 * O1522)</f>
        <v/>
      </c>
      <c r="Q1522" s="10">
        <f>_xlfn.XLOOKUP(C1522,pcon!C:C,pcon!L:L,"")</f>
        <v/>
      </c>
      <c r="R1522" s="98">
        <f>(Q1522 / 80) * (O1522 * 100)</f>
        <v/>
      </c>
      <c r="S1522" s="31" t="n"/>
      <c r="T1522" s="31" t="n"/>
      <c r="U1522" s="33">
        <f>IF(N1522="","",R1522 * N1522)</f>
        <v/>
      </c>
      <c r="V1522" s="4" t="n"/>
      <c r="W1522" s="33">
        <f>IF(S1522&amp;U1522="","",U1522 * S1522)</f>
        <v/>
      </c>
      <c r="X1522" s="33">
        <f>IF(W1522="","",U1522 + W1522)</f>
        <v/>
      </c>
      <c r="Y1522" s="33">
        <f>IF(T1522="","",U1522 * T1522)</f>
        <v/>
      </c>
      <c r="Z1522" s="34">
        <f>IF(U1522="","",X1522-V1522-Y1522)</f>
        <v/>
      </c>
    </row>
    <row r="1523">
      <c r="A1523" s="25" t="n">
        <v>1519</v>
      </c>
      <c r="B1523" s="26">
        <f>_xlfn.XLOOKUP(C1523,purchase!C:C,pcon!B:B,"")</f>
        <v/>
      </c>
      <c r="C1523" s="4" t="n"/>
      <c r="D1523" s="29">
        <f>_xlfn.XLOOKUP(C1523,purchase!C:C,pcon!D:D,"")</f>
        <v/>
      </c>
      <c r="E1523" s="29">
        <f>_xlfn.XLOOKUP(C1523,purchase!C:C,pcon!E:E,"")</f>
        <v/>
      </c>
      <c r="F1523" s="4" t="n"/>
      <c r="G1523" s="27" t="n"/>
      <c r="H1523" s="28" t="n"/>
      <c r="I1523" s="4" t="n"/>
      <c r="J1523" s="4" t="n"/>
      <c r="K1523" s="4" t="n"/>
      <c r="L1523" s="30">
        <f>IF(J1523="","",J1523-K1523)</f>
        <v/>
      </c>
      <c r="M1523" s="4" t="n"/>
      <c r="N1523" s="30">
        <f>IF(L1523="","",L1523-M1523)</f>
        <v/>
      </c>
      <c r="O1523" s="31" t="n"/>
      <c r="P1523" s="32">
        <f>IF(O1523="","",N1523 * O1523)</f>
        <v/>
      </c>
      <c r="Q1523" s="10">
        <f>_xlfn.XLOOKUP(C1523,pcon!C:C,pcon!L:L,"")</f>
        <v/>
      </c>
      <c r="R1523" s="98">
        <f>(Q1523 / 80) * (O1523 * 100)</f>
        <v/>
      </c>
      <c r="S1523" s="31" t="n"/>
      <c r="T1523" s="31" t="n"/>
      <c r="U1523" s="33">
        <f>IF(N1523="","",R1523 * N1523)</f>
        <v/>
      </c>
      <c r="V1523" s="4" t="n"/>
      <c r="W1523" s="33">
        <f>IF(S1523&amp;U1523="","",U1523 * S1523)</f>
        <v/>
      </c>
      <c r="X1523" s="33">
        <f>IF(W1523="","",U1523 + W1523)</f>
        <v/>
      </c>
      <c r="Y1523" s="33">
        <f>IF(T1523="","",U1523 * T1523)</f>
        <v/>
      </c>
      <c r="Z1523" s="34">
        <f>IF(U1523="","",X1523-V1523-Y1523)</f>
        <v/>
      </c>
    </row>
    <row r="1524">
      <c r="A1524" s="25" t="n">
        <v>1520</v>
      </c>
      <c r="B1524" s="26">
        <f>_xlfn.XLOOKUP(C1524,purchase!C:C,pcon!B:B,"")</f>
        <v/>
      </c>
      <c r="C1524" s="4" t="n"/>
      <c r="D1524" s="29">
        <f>_xlfn.XLOOKUP(C1524,purchase!C:C,pcon!D:D,"")</f>
        <v/>
      </c>
      <c r="E1524" s="29">
        <f>_xlfn.XLOOKUP(C1524,purchase!C:C,pcon!E:E,"")</f>
        <v/>
      </c>
      <c r="F1524" s="4" t="n"/>
      <c r="G1524" s="27" t="n"/>
      <c r="H1524" s="28" t="n"/>
      <c r="I1524" s="4" t="n"/>
      <c r="J1524" s="4" t="n"/>
      <c r="K1524" s="4" t="n"/>
      <c r="L1524" s="30">
        <f>IF(J1524="","",J1524-K1524)</f>
        <v/>
      </c>
      <c r="M1524" s="4" t="n"/>
      <c r="N1524" s="30">
        <f>IF(L1524="","",L1524-M1524)</f>
        <v/>
      </c>
      <c r="O1524" s="31" t="n"/>
      <c r="P1524" s="32">
        <f>IF(O1524="","",N1524 * O1524)</f>
        <v/>
      </c>
      <c r="Q1524" s="10">
        <f>_xlfn.XLOOKUP(C1524,pcon!C:C,pcon!L:L,"")</f>
        <v/>
      </c>
      <c r="R1524" s="98">
        <f>(Q1524 / 80) * (O1524 * 100)</f>
        <v/>
      </c>
      <c r="S1524" s="31" t="n"/>
      <c r="T1524" s="31" t="n"/>
      <c r="U1524" s="33">
        <f>IF(N1524="","",R1524 * N1524)</f>
        <v/>
      </c>
      <c r="V1524" s="4" t="n"/>
      <c r="W1524" s="33">
        <f>IF(S1524&amp;U1524="","",U1524 * S1524)</f>
        <v/>
      </c>
      <c r="X1524" s="33">
        <f>IF(W1524="","",U1524 + W1524)</f>
        <v/>
      </c>
      <c r="Y1524" s="33">
        <f>IF(T1524="","",U1524 * T1524)</f>
        <v/>
      </c>
      <c r="Z1524" s="34">
        <f>IF(U1524="","",X1524-V1524-Y1524)</f>
        <v/>
      </c>
    </row>
    <row r="1525">
      <c r="A1525" s="25" t="n">
        <v>1521</v>
      </c>
      <c r="B1525" s="26">
        <f>_xlfn.XLOOKUP(C1525,purchase!C:C,pcon!B:B,"")</f>
        <v/>
      </c>
      <c r="C1525" s="4" t="n"/>
      <c r="D1525" s="29">
        <f>_xlfn.XLOOKUP(C1525,purchase!C:C,pcon!D:D,"")</f>
        <v/>
      </c>
      <c r="E1525" s="29">
        <f>_xlfn.XLOOKUP(C1525,purchase!C:C,pcon!E:E,"")</f>
        <v/>
      </c>
      <c r="F1525" s="4" t="n"/>
      <c r="G1525" s="27" t="n"/>
      <c r="H1525" s="28" t="n"/>
      <c r="I1525" s="4" t="n"/>
      <c r="J1525" s="4" t="n"/>
      <c r="K1525" s="4" t="n"/>
      <c r="L1525" s="30">
        <f>IF(J1525="","",J1525-K1525)</f>
        <v/>
      </c>
      <c r="M1525" s="4" t="n"/>
      <c r="N1525" s="30">
        <f>IF(L1525="","",L1525-M1525)</f>
        <v/>
      </c>
      <c r="O1525" s="31" t="n"/>
      <c r="P1525" s="32">
        <f>IF(O1525="","",N1525 * O1525)</f>
        <v/>
      </c>
      <c r="Q1525" s="10">
        <f>_xlfn.XLOOKUP(C1525,pcon!C:C,pcon!L:L,"")</f>
        <v/>
      </c>
      <c r="R1525" s="98">
        <f>(Q1525 / 80) * (O1525 * 100)</f>
        <v/>
      </c>
      <c r="S1525" s="31" t="n"/>
      <c r="T1525" s="31" t="n"/>
      <c r="U1525" s="33">
        <f>IF(N1525="","",R1525 * N1525)</f>
        <v/>
      </c>
      <c r="V1525" s="4" t="n"/>
      <c r="W1525" s="33">
        <f>IF(S1525&amp;U1525="","",U1525 * S1525)</f>
        <v/>
      </c>
      <c r="X1525" s="33">
        <f>IF(W1525="","",U1525 + W1525)</f>
        <v/>
      </c>
      <c r="Y1525" s="33">
        <f>IF(T1525="","",U1525 * T1525)</f>
        <v/>
      </c>
      <c r="Z1525" s="34">
        <f>IF(U1525="","",X1525-V1525-Y1525)</f>
        <v/>
      </c>
    </row>
    <row r="1526">
      <c r="A1526" s="25" t="n">
        <v>1522</v>
      </c>
      <c r="B1526" s="26">
        <f>_xlfn.XLOOKUP(C1526,purchase!C:C,pcon!B:B,"")</f>
        <v/>
      </c>
      <c r="C1526" s="4" t="n"/>
      <c r="D1526" s="29">
        <f>_xlfn.XLOOKUP(C1526,purchase!C:C,pcon!D:D,"")</f>
        <v/>
      </c>
      <c r="E1526" s="29">
        <f>_xlfn.XLOOKUP(C1526,purchase!C:C,pcon!E:E,"")</f>
        <v/>
      </c>
      <c r="F1526" s="4" t="n"/>
      <c r="G1526" s="27" t="n"/>
      <c r="H1526" s="28" t="n"/>
      <c r="I1526" s="4" t="n"/>
      <c r="J1526" s="4" t="n"/>
      <c r="K1526" s="4" t="n"/>
      <c r="L1526" s="30">
        <f>IF(J1526="","",J1526-K1526)</f>
        <v/>
      </c>
      <c r="M1526" s="4" t="n"/>
      <c r="N1526" s="30">
        <f>IF(L1526="","",L1526-M1526)</f>
        <v/>
      </c>
      <c r="O1526" s="31" t="n"/>
      <c r="P1526" s="32">
        <f>IF(O1526="","",N1526 * O1526)</f>
        <v/>
      </c>
      <c r="Q1526" s="10">
        <f>_xlfn.XLOOKUP(C1526,pcon!C:C,pcon!L:L,"")</f>
        <v/>
      </c>
      <c r="R1526" s="98">
        <f>(Q1526 / 80) * (O1526 * 100)</f>
        <v/>
      </c>
      <c r="S1526" s="31" t="n"/>
      <c r="T1526" s="31" t="n"/>
      <c r="U1526" s="33">
        <f>IF(N1526="","",R1526 * N1526)</f>
        <v/>
      </c>
      <c r="V1526" s="4" t="n"/>
      <c r="W1526" s="33">
        <f>IF(S1526&amp;U1526="","",U1526 * S1526)</f>
        <v/>
      </c>
      <c r="X1526" s="33">
        <f>IF(W1526="","",U1526 + W1526)</f>
        <v/>
      </c>
      <c r="Y1526" s="33">
        <f>IF(T1526="","",U1526 * T1526)</f>
        <v/>
      </c>
      <c r="Z1526" s="34">
        <f>IF(U1526="","",X1526-V1526-Y1526)</f>
        <v/>
      </c>
    </row>
    <row r="1527">
      <c r="A1527" s="25" t="n">
        <v>1523</v>
      </c>
      <c r="B1527" s="26">
        <f>_xlfn.XLOOKUP(C1527,purchase!C:C,pcon!B:B,"")</f>
        <v/>
      </c>
      <c r="C1527" s="4" t="n"/>
      <c r="D1527" s="29">
        <f>_xlfn.XLOOKUP(C1527,purchase!C:C,pcon!D:D,"")</f>
        <v/>
      </c>
      <c r="E1527" s="29">
        <f>_xlfn.XLOOKUP(C1527,purchase!C:C,pcon!E:E,"")</f>
        <v/>
      </c>
      <c r="F1527" s="4" t="n"/>
      <c r="G1527" s="27" t="n"/>
      <c r="H1527" s="28" t="n"/>
      <c r="I1527" s="4" t="n"/>
      <c r="J1527" s="4" t="n"/>
      <c r="K1527" s="4" t="n"/>
      <c r="L1527" s="30">
        <f>IF(J1527="","",J1527-K1527)</f>
        <v/>
      </c>
      <c r="M1527" s="4" t="n"/>
      <c r="N1527" s="30">
        <f>IF(L1527="","",L1527-M1527)</f>
        <v/>
      </c>
      <c r="O1527" s="31" t="n"/>
      <c r="P1527" s="32">
        <f>IF(O1527="","",N1527 * O1527)</f>
        <v/>
      </c>
      <c r="Q1527" s="10">
        <f>_xlfn.XLOOKUP(C1527,pcon!C:C,pcon!L:L,"")</f>
        <v/>
      </c>
      <c r="R1527" s="98">
        <f>(Q1527 / 80) * (O1527 * 100)</f>
        <v/>
      </c>
      <c r="S1527" s="31" t="n"/>
      <c r="T1527" s="31" t="n"/>
      <c r="U1527" s="33">
        <f>IF(N1527="","",R1527 * N1527)</f>
        <v/>
      </c>
      <c r="V1527" s="4" t="n"/>
      <c r="W1527" s="33">
        <f>IF(S1527&amp;U1527="","",U1527 * S1527)</f>
        <v/>
      </c>
      <c r="X1527" s="33">
        <f>IF(W1527="","",U1527 + W1527)</f>
        <v/>
      </c>
      <c r="Y1527" s="33">
        <f>IF(T1527="","",U1527 * T1527)</f>
        <v/>
      </c>
      <c r="Z1527" s="34">
        <f>IF(U1527="","",X1527-V1527-Y1527)</f>
        <v/>
      </c>
    </row>
    <row r="1528">
      <c r="A1528" s="25" t="n">
        <v>1524</v>
      </c>
      <c r="B1528" s="26">
        <f>_xlfn.XLOOKUP(C1528,purchase!C:C,pcon!B:B,"")</f>
        <v/>
      </c>
      <c r="C1528" s="4" t="n"/>
      <c r="D1528" s="29">
        <f>_xlfn.XLOOKUP(C1528,purchase!C:C,pcon!D:D,"")</f>
        <v/>
      </c>
      <c r="E1528" s="29">
        <f>_xlfn.XLOOKUP(C1528,purchase!C:C,pcon!E:E,"")</f>
        <v/>
      </c>
      <c r="F1528" s="4" t="n"/>
      <c r="G1528" s="27" t="n"/>
      <c r="H1528" s="28" t="n"/>
      <c r="I1528" s="4" t="n"/>
      <c r="J1528" s="4" t="n"/>
      <c r="K1528" s="4" t="n"/>
      <c r="L1528" s="30">
        <f>IF(J1528="","",J1528-K1528)</f>
        <v/>
      </c>
      <c r="M1528" s="4" t="n"/>
      <c r="N1528" s="30">
        <f>IF(L1528="","",L1528-M1528)</f>
        <v/>
      </c>
      <c r="O1528" s="31" t="n"/>
      <c r="P1528" s="32">
        <f>IF(O1528="","",N1528 * O1528)</f>
        <v/>
      </c>
      <c r="Q1528" s="10">
        <f>_xlfn.XLOOKUP(C1528,pcon!C:C,pcon!L:L,"")</f>
        <v/>
      </c>
      <c r="R1528" s="98">
        <f>(Q1528 / 80) * (O1528 * 100)</f>
        <v/>
      </c>
      <c r="S1528" s="31" t="n"/>
      <c r="T1528" s="31" t="n"/>
      <c r="U1528" s="33">
        <f>IF(N1528="","",R1528 * N1528)</f>
        <v/>
      </c>
      <c r="V1528" s="4" t="n"/>
      <c r="W1528" s="33">
        <f>IF(S1528&amp;U1528="","",U1528 * S1528)</f>
        <v/>
      </c>
      <c r="X1528" s="33">
        <f>IF(W1528="","",U1528 + W1528)</f>
        <v/>
      </c>
      <c r="Y1528" s="33">
        <f>IF(T1528="","",U1528 * T1528)</f>
        <v/>
      </c>
      <c r="Z1528" s="34">
        <f>IF(U1528="","",X1528-V1528-Y1528)</f>
        <v/>
      </c>
    </row>
    <row r="1529">
      <c r="A1529" s="25" t="n">
        <v>1525</v>
      </c>
      <c r="B1529" s="26">
        <f>_xlfn.XLOOKUP(C1529,purchase!C:C,pcon!B:B,"")</f>
        <v/>
      </c>
      <c r="C1529" s="4" t="n"/>
      <c r="D1529" s="29">
        <f>_xlfn.XLOOKUP(C1529,purchase!C:C,pcon!D:D,"")</f>
        <v/>
      </c>
      <c r="E1529" s="29">
        <f>_xlfn.XLOOKUP(C1529,purchase!C:C,pcon!E:E,"")</f>
        <v/>
      </c>
      <c r="F1529" s="4" t="n"/>
      <c r="G1529" s="27" t="n"/>
      <c r="H1529" s="28" t="n"/>
      <c r="I1529" s="4" t="n"/>
      <c r="J1529" s="4" t="n"/>
      <c r="K1529" s="4" t="n"/>
      <c r="L1529" s="30">
        <f>IF(J1529="","",J1529-K1529)</f>
        <v/>
      </c>
      <c r="M1529" s="4" t="n"/>
      <c r="N1529" s="30">
        <f>IF(L1529="","",L1529-M1529)</f>
        <v/>
      </c>
      <c r="O1529" s="31" t="n"/>
      <c r="P1529" s="32">
        <f>IF(O1529="","",N1529 * O1529)</f>
        <v/>
      </c>
      <c r="Q1529" s="10">
        <f>_xlfn.XLOOKUP(C1529,pcon!C:C,pcon!L:L,"")</f>
        <v/>
      </c>
      <c r="R1529" s="98">
        <f>(Q1529 / 80) * (O1529 * 100)</f>
        <v/>
      </c>
      <c r="S1529" s="31" t="n"/>
      <c r="T1529" s="31" t="n"/>
      <c r="U1529" s="33">
        <f>IF(N1529="","",R1529 * N1529)</f>
        <v/>
      </c>
      <c r="V1529" s="4" t="n"/>
      <c r="W1529" s="33">
        <f>IF(S1529&amp;U1529="","",U1529 * S1529)</f>
        <v/>
      </c>
      <c r="X1529" s="33">
        <f>IF(W1529="","",U1529 + W1529)</f>
        <v/>
      </c>
      <c r="Y1529" s="33">
        <f>IF(T1529="","",U1529 * T1529)</f>
        <v/>
      </c>
      <c r="Z1529" s="34">
        <f>IF(U1529="","",X1529-V1529-Y1529)</f>
        <v/>
      </c>
    </row>
    <row r="1530">
      <c r="A1530" s="25" t="n">
        <v>1526</v>
      </c>
      <c r="B1530" s="26">
        <f>_xlfn.XLOOKUP(C1530,purchase!C:C,pcon!B:B,"")</f>
        <v/>
      </c>
      <c r="C1530" s="4" t="n"/>
      <c r="D1530" s="29">
        <f>_xlfn.XLOOKUP(C1530,purchase!C:C,pcon!D:D,"")</f>
        <v/>
      </c>
      <c r="E1530" s="29">
        <f>_xlfn.XLOOKUP(C1530,purchase!C:C,pcon!E:E,"")</f>
        <v/>
      </c>
      <c r="F1530" s="4" t="n"/>
      <c r="G1530" s="27" t="n"/>
      <c r="H1530" s="28" t="n"/>
      <c r="I1530" s="4" t="n"/>
      <c r="J1530" s="4" t="n"/>
      <c r="K1530" s="4" t="n"/>
      <c r="L1530" s="30">
        <f>IF(J1530="","",J1530-K1530)</f>
        <v/>
      </c>
      <c r="M1530" s="4" t="n"/>
      <c r="N1530" s="30">
        <f>IF(L1530="","",L1530-M1530)</f>
        <v/>
      </c>
      <c r="O1530" s="31" t="n"/>
      <c r="P1530" s="32">
        <f>IF(O1530="","",N1530 * O1530)</f>
        <v/>
      </c>
      <c r="Q1530" s="10">
        <f>_xlfn.XLOOKUP(C1530,pcon!C:C,pcon!L:L,"")</f>
        <v/>
      </c>
      <c r="R1530" s="98">
        <f>(Q1530 / 80) * (O1530 * 100)</f>
        <v/>
      </c>
      <c r="S1530" s="31" t="n"/>
      <c r="T1530" s="31" t="n"/>
      <c r="U1530" s="33">
        <f>IF(N1530="","",R1530 * N1530)</f>
        <v/>
      </c>
      <c r="V1530" s="4" t="n"/>
      <c r="W1530" s="33">
        <f>IF(S1530&amp;U1530="","",U1530 * S1530)</f>
        <v/>
      </c>
      <c r="X1530" s="33">
        <f>IF(W1530="","",U1530 + W1530)</f>
        <v/>
      </c>
      <c r="Y1530" s="33">
        <f>IF(T1530="","",U1530 * T1530)</f>
        <v/>
      </c>
      <c r="Z1530" s="34">
        <f>IF(U1530="","",X1530-V1530-Y1530)</f>
        <v/>
      </c>
    </row>
    <row r="1531">
      <c r="A1531" s="25" t="n">
        <v>1527</v>
      </c>
      <c r="B1531" s="26">
        <f>_xlfn.XLOOKUP(C1531,purchase!C:C,pcon!B:B,"")</f>
        <v/>
      </c>
      <c r="C1531" s="4" t="n"/>
      <c r="D1531" s="29">
        <f>_xlfn.XLOOKUP(C1531,purchase!C:C,pcon!D:D,"")</f>
        <v/>
      </c>
      <c r="E1531" s="29">
        <f>_xlfn.XLOOKUP(C1531,purchase!C:C,pcon!E:E,"")</f>
        <v/>
      </c>
      <c r="F1531" s="4" t="n"/>
      <c r="G1531" s="27" t="n"/>
      <c r="H1531" s="28" t="n"/>
      <c r="I1531" s="4" t="n"/>
      <c r="J1531" s="4" t="n"/>
      <c r="K1531" s="4" t="n"/>
      <c r="L1531" s="30">
        <f>IF(J1531="","",J1531-K1531)</f>
        <v/>
      </c>
      <c r="M1531" s="4" t="n"/>
      <c r="N1531" s="30">
        <f>IF(L1531="","",L1531-M1531)</f>
        <v/>
      </c>
      <c r="O1531" s="31" t="n"/>
      <c r="P1531" s="32">
        <f>IF(O1531="","",N1531 * O1531)</f>
        <v/>
      </c>
      <c r="Q1531" s="10">
        <f>_xlfn.XLOOKUP(C1531,pcon!C:C,pcon!L:L,"")</f>
        <v/>
      </c>
      <c r="R1531" s="98">
        <f>(Q1531 / 80) * (O1531 * 100)</f>
        <v/>
      </c>
      <c r="S1531" s="31" t="n"/>
      <c r="T1531" s="31" t="n"/>
      <c r="U1531" s="33">
        <f>IF(N1531="","",R1531 * N1531)</f>
        <v/>
      </c>
      <c r="V1531" s="4" t="n"/>
      <c r="W1531" s="33">
        <f>IF(S1531&amp;U1531="","",U1531 * S1531)</f>
        <v/>
      </c>
      <c r="X1531" s="33">
        <f>IF(W1531="","",U1531 + W1531)</f>
        <v/>
      </c>
      <c r="Y1531" s="33">
        <f>IF(T1531="","",U1531 * T1531)</f>
        <v/>
      </c>
      <c r="Z1531" s="34">
        <f>IF(U1531="","",X1531-V1531-Y1531)</f>
        <v/>
      </c>
    </row>
    <row r="1532">
      <c r="A1532" s="25" t="n">
        <v>1528</v>
      </c>
      <c r="B1532" s="26">
        <f>_xlfn.XLOOKUP(C1532,purchase!C:C,pcon!B:B,"")</f>
        <v/>
      </c>
      <c r="C1532" s="4" t="n"/>
      <c r="D1532" s="29">
        <f>_xlfn.XLOOKUP(C1532,purchase!C:C,pcon!D:D,"")</f>
        <v/>
      </c>
      <c r="E1532" s="29">
        <f>_xlfn.XLOOKUP(C1532,purchase!C:C,pcon!E:E,"")</f>
        <v/>
      </c>
      <c r="F1532" s="4" t="n"/>
      <c r="G1532" s="27" t="n"/>
      <c r="H1532" s="28" t="n"/>
      <c r="I1532" s="4" t="n"/>
      <c r="J1532" s="4" t="n"/>
      <c r="K1532" s="4" t="n"/>
      <c r="L1532" s="30">
        <f>IF(J1532="","",J1532-K1532)</f>
        <v/>
      </c>
      <c r="M1532" s="4" t="n"/>
      <c r="N1532" s="30">
        <f>IF(L1532="","",L1532-M1532)</f>
        <v/>
      </c>
      <c r="O1532" s="31" t="n"/>
      <c r="P1532" s="32">
        <f>IF(O1532="","",N1532 * O1532)</f>
        <v/>
      </c>
      <c r="Q1532" s="10">
        <f>_xlfn.XLOOKUP(C1532,pcon!C:C,pcon!L:L,"")</f>
        <v/>
      </c>
      <c r="R1532" s="98">
        <f>(Q1532 / 80) * (O1532 * 100)</f>
        <v/>
      </c>
      <c r="S1532" s="31" t="n"/>
      <c r="T1532" s="31" t="n"/>
      <c r="U1532" s="33">
        <f>IF(N1532="","",R1532 * N1532)</f>
        <v/>
      </c>
      <c r="V1532" s="4" t="n"/>
      <c r="W1532" s="33">
        <f>IF(S1532&amp;U1532="","",U1532 * S1532)</f>
        <v/>
      </c>
      <c r="X1532" s="33">
        <f>IF(W1532="","",U1532 + W1532)</f>
        <v/>
      </c>
      <c r="Y1532" s="33">
        <f>IF(T1532="","",U1532 * T1532)</f>
        <v/>
      </c>
      <c r="Z1532" s="34">
        <f>IF(U1532="","",X1532-V1532-Y1532)</f>
        <v/>
      </c>
    </row>
    <row r="1533">
      <c r="A1533" s="25" t="n">
        <v>1529</v>
      </c>
      <c r="B1533" s="26">
        <f>_xlfn.XLOOKUP(C1533,purchase!C:C,pcon!B:B,"")</f>
        <v/>
      </c>
      <c r="C1533" s="4" t="n"/>
      <c r="D1533" s="29">
        <f>_xlfn.XLOOKUP(C1533,purchase!C:C,pcon!D:D,"")</f>
        <v/>
      </c>
      <c r="E1533" s="29">
        <f>_xlfn.XLOOKUP(C1533,purchase!C:C,pcon!E:E,"")</f>
        <v/>
      </c>
      <c r="F1533" s="4" t="n"/>
      <c r="G1533" s="27" t="n"/>
      <c r="H1533" s="28" t="n"/>
      <c r="I1533" s="4" t="n"/>
      <c r="J1533" s="4" t="n"/>
      <c r="K1533" s="4" t="n"/>
      <c r="L1533" s="30">
        <f>IF(J1533="","",J1533-K1533)</f>
        <v/>
      </c>
      <c r="M1533" s="4" t="n"/>
      <c r="N1533" s="30">
        <f>IF(L1533="","",L1533-M1533)</f>
        <v/>
      </c>
      <c r="O1533" s="31" t="n"/>
      <c r="P1533" s="32">
        <f>IF(O1533="","",N1533 * O1533)</f>
        <v/>
      </c>
      <c r="Q1533" s="10">
        <f>_xlfn.XLOOKUP(C1533,pcon!C:C,pcon!L:L,"")</f>
        <v/>
      </c>
      <c r="R1533" s="98">
        <f>(Q1533 / 80) * (O1533 * 100)</f>
        <v/>
      </c>
      <c r="S1533" s="31" t="n"/>
      <c r="T1533" s="31" t="n"/>
      <c r="U1533" s="33">
        <f>IF(N1533="","",R1533 * N1533)</f>
        <v/>
      </c>
      <c r="V1533" s="4" t="n"/>
      <c r="W1533" s="33">
        <f>IF(S1533&amp;U1533="","",U1533 * S1533)</f>
        <v/>
      </c>
      <c r="X1533" s="33">
        <f>IF(W1533="","",U1533 + W1533)</f>
        <v/>
      </c>
      <c r="Y1533" s="33">
        <f>IF(T1533="","",U1533 * T1533)</f>
        <v/>
      </c>
      <c r="Z1533" s="34">
        <f>IF(U1533="","",X1533-V1533-Y1533)</f>
        <v/>
      </c>
    </row>
    <row r="1534">
      <c r="A1534" s="25" t="n">
        <v>1530</v>
      </c>
      <c r="B1534" s="26">
        <f>_xlfn.XLOOKUP(C1534,purchase!C:C,pcon!B:B,"")</f>
        <v/>
      </c>
      <c r="C1534" s="4" t="n"/>
      <c r="D1534" s="29">
        <f>_xlfn.XLOOKUP(C1534,purchase!C:C,pcon!D:D,"")</f>
        <v/>
      </c>
      <c r="E1534" s="29">
        <f>_xlfn.XLOOKUP(C1534,purchase!C:C,pcon!E:E,"")</f>
        <v/>
      </c>
      <c r="F1534" s="4" t="n"/>
      <c r="G1534" s="27" t="n"/>
      <c r="H1534" s="28" t="n"/>
      <c r="I1534" s="4" t="n"/>
      <c r="J1534" s="4" t="n"/>
      <c r="K1534" s="4" t="n"/>
      <c r="L1534" s="30">
        <f>IF(J1534="","",J1534-K1534)</f>
        <v/>
      </c>
      <c r="M1534" s="4" t="n"/>
      <c r="N1534" s="30">
        <f>IF(L1534="","",L1534-M1534)</f>
        <v/>
      </c>
      <c r="O1534" s="31" t="n"/>
      <c r="P1534" s="32">
        <f>IF(O1534="","",N1534 * O1534)</f>
        <v/>
      </c>
      <c r="Q1534" s="10">
        <f>_xlfn.XLOOKUP(C1534,pcon!C:C,pcon!L:L,"")</f>
        <v/>
      </c>
      <c r="R1534" s="98">
        <f>(Q1534 / 80) * (O1534 * 100)</f>
        <v/>
      </c>
      <c r="S1534" s="31" t="n"/>
      <c r="T1534" s="31" t="n"/>
      <c r="U1534" s="33">
        <f>IF(N1534="","",R1534 * N1534)</f>
        <v/>
      </c>
      <c r="V1534" s="4" t="n"/>
      <c r="W1534" s="33">
        <f>IF(S1534&amp;U1534="","",U1534 * S1534)</f>
        <v/>
      </c>
      <c r="X1534" s="33">
        <f>IF(W1534="","",U1534 + W1534)</f>
        <v/>
      </c>
      <c r="Y1534" s="33">
        <f>IF(T1534="","",U1534 * T1534)</f>
        <v/>
      </c>
      <c r="Z1534" s="34">
        <f>IF(U1534="","",X1534-V1534-Y1534)</f>
        <v/>
      </c>
    </row>
    <row r="1535">
      <c r="A1535" s="25" t="n">
        <v>1531</v>
      </c>
      <c r="B1535" s="26">
        <f>_xlfn.XLOOKUP(C1535,purchase!C:C,pcon!B:B,"")</f>
        <v/>
      </c>
      <c r="C1535" s="4" t="n"/>
      <c r="D1535" s="29">
        <f>_xlfn.XLOOKUP(C1535,purchase!C:C,pcon!D:D,"")</f>
        <v/>
      </c>
      <c r="E1535" s="29">
        <f>_xlfn.XLOOKUP(C1535,purchase!C:C,pcon!E:E,"")</f>
        <v/>
      </c>
      <c r="F1535" s="4" t="n"/>
      <c r="G1535" s="27" t="n"/>
      <c r="H1535" s="28" t="n"/>
      <c r="I1535" s="4" t="n"/>
      <c r="J1535" s="4" t="n"/>
      <c r="K1535" s="4" t="n"/>
      <c r="L1535" s="30">
        <f>IF(J1535="","",J1535-K1535)</f>
        <v/>
      </c>
      <c r="M1535" s="4" t="n"/>
      <c r="N1535" s="30">
        <f>IF(L1535="","",L1535-M1535)</f>
        <v/>
      </c>
      <c r="O1535" s="31" t="n"/>
      <c r="P1535" s="32">
        <f>IF(O1535="","",N1535 * O1535)</f>
        <v/>
      </c>
      <c r="Q1535" s="10">
        <f>_xlfn.XLOOKUP(C1535,pcon!C:C,pcon!L:L,"")</f>
        <v/>
      </c>
      <c r="R1535" s="98">
        <f>(Q1535 / 80) * (O1535 * 100)</f>
        <v/>
      </c>
      <c r="S1535" s="31" t="n"/>
      <c r="T1535" s="31" t="n"/>
      <c r="U1535" s="33">
        <f>IF(N1535="","",R1535 * N1535)</f>
        <v/>
      </c>
      <c r="V1535" s="4" t="n"/>
      <c r="W1535" s="33">
        <f>IF(S1535&amp;U1535="","",U1535 * S1535)</f>
        <v/>
      </c>
      <c r="X1535" s="33">
        <f>IF(W1535="","",U1535 + W1535)</f>
        <v/>
      </c>
      <c r="Y1535" s="33">
        <f>IF(T1535="","",U1535 * T1535)</f>
        <v/>
      </c>
      <c r="Z1535" s="34">
        <f>IF(U1535="","",X1535-V1535-Y1535)</f>
        <v/>
      </c>
    </row>
    <row r="1536">
      <c r="A1536" s="25" t="n">
        <v>1532</v>
      </c>
      <c r="B1536" s="26">
        <f>_xlfn.XLOOKUP(C1536,purchase!C:C,pcon!B:B,"")</f>
        <v/>
      </c>
      <c r="C1536" s="4" t="n"/>
      <c r="D1536" s="29">
        <f>_xlfn.XLOOKUP(C1536,purchase!C:C,pcon!D:D,"")</f>
        <v/>
      </c>
      <c r="E1536" s="29">
        <f>_xlfn.XLOOKUP(C1536,purchase!C:C,pcon!E:E,"")</f>
        <v/>
      </c>
      <c r="F1536" s="4" t="n"/>
      <c r="G1536" s="27" t="n"/>
      <c r="H1536" s="28" t="n"/>
      <c r="I1536" s="4" t="n"/>
      <c r="J1536" s="4" t="n"/>
      <c r="K1536" s="4" t="n"/>
      <c r="L1536" s="30">
        <f>IF(J1536="","",J1536-K1536)</f>
        <v/>
      </c>
      <c r="M1536" s="4" t="n"/>
      <c r="N1536" s="30">
        <f>IF(L1536="","",L1536-M1536)</f>
        <v/>
      </c>
      <c r="O1536" s="31" t="n"/>
      <c r="P1536" s="32">
        <f>IF(O1536="","",N1536 * O1536)</f>
        <v/>
      </c>
      <c r="Q1536" s="10">
        <f>_xlfn.XLOOKUP(C1536,pcon!C:C,pcon!L:L,"")</f>
        <v/>
      </c>
      <c r="R1536" s="98">
        <f>(Q1536 / 80) * (O1536 * 100)</f>
        <v/>
      </c>
      <c r="S1536" s="31" t="n"/>
      <c r="T1536" s="31" t="n"/>
      <c r="U1536" s="33">
        <f>IF(N1536="","",R1536 * N1536)</f>
        <v/>
      </c>
      <c r="V1536" s="4" t="n"/>
      <c r="W1536" s="33">
        <f>IF(S1536&amp;U1536="","",U1536 * S1536)</f>
        <v/>
      </c>
      <c r="X1536" s="33">
        <f>IF(W1536="","",U1536 + W1536)</f>
        <v/>
      </c>
      <c r="Y1536" s="33">
        <f>IF(T1536="","",U1536 * T1536)</f>
        <v/>
      </c>
      <c r="Z1536" s="34">
        <f>IF(U1536="","",X1536-V1536-Y1536)</f>
        <v/>
      </c>
    </row>
    <row r="1537">
      <c r="A1537" s="25" t="n">
        <v>1533</v>
      </c>
      <c r="B1537" s="26">
        <f>_xlfn.XLOOKUP(C1537,purchase!C:C,pcon!B:B,"")</f>
        <v/>
      </c>
      <c r="C1537" s="4" t="n"/>
      <c r="D1537" s="29">
        <f>_xlfn.XLOOKUP(C1537,purchase!C:C,pcon!D:D,"")</f>
        <v/>
      </c>
      <c r="E1537" s="29">
        <f>_xlfn.XLOOKUP(C1537,purchase!C:C,pcon!E:E,"")</f>
        <v/>
      </c>
      <c r="F1537" s="4" t="n"/>
      <c r="G1537" s="27" t="n"/>
      <c r="H1537" s="28" t="n"/>
      <c r="I1537" s="4" t="n"/>
      <c r="J1537" s="4" t="n"/>
      <c r="K1537" s="4" t="n"/>
      <c r="L1537" s="30">
        <f>IF(J1537="","",J1537-K1537)</f>
        <v/>
      </c>
      <c r="M1537" s="4" t="n"/>
      <c r="N1537" s="30">
        <f>IF(L1537="","",L1537-M1537)</f>
        <v/>
      </c>
      <c r="O1537" s="31" t="n"/>
      <c r="P1537" s="32">
        <f>IF(O1537="","",N1537 * O1537)</f>
        <v/>
      </c>
      <c r="Q1537" s="10">
        <f>_xlfn.XLOOKUP(C1537,pcon!C:C,pcon!L:L,"")</f>
        <v/>
      </c>
      <c r="R1537" s="98">
        <f>(Q1537 / 80) * (O1537 * 100)</f>
        <v/>
      </c>
      <c r="S1537" s="31" t="n"/>
      <c r="T1537" s="31" t="n"/>
      <c r="U1537" s="33">
        <f>IF(N1537="","",R1537 * N1537)</f>
        <v/>
      </c>
      <c r="V1537" s="4" t="n"/>
      <c r="W1537" s="33">
        <f>IF(S1537&amp;U1537="","",U1537 * S1537)</f>
        <v/>
      </c>
      <c r="X1537" s="33">
        <f>IF(W1537="","",U1537 + W1537)</f>
        <v/>
      </c>
      <c r="Y1537" s="33">
        <f>IF(T1537="","",U1537 * T1537)</f>
        <v/>
      </c>
      <c r="Z1537" s="34">
        <f>IF(U1537="","",X1537-V1537-Y1537)</f>
        <v/>
      </c>
    </row>
    <row r="1538">
      <c r="A1538" s="25" t="n">
        <v>1534</v>
      </c>
      <c r="B1538" s="26">
        <f>_xlfn.XLOOKUP(C1538,purchase!C:C,pcon!B:B,"")</f>
        <v/>
      </c>
      <c r="C1538" s="4" t="n"/>
      <c r="D1538" s="29">
        <f>_xlfn.XLOOKUP(C1538,purchase!C:C,pcon!D:D,"")</f>
        <v/>
      </c>
      <c r="E1538" s="29">
        <f>_xlfn.XLOOKUP(C1538,purchase!C:C,pcon!E:E,"")</f>
        <v/>
      </c>
      <c r="F1538" s="4" t="n"/>
      <c r="G1538" s="27" t="n"/>
      <c r="H1538" s="28" t="n"/>
      <c r="I1538" s="4" t="n"/>
      <c r="J1538" s="4" t="n"/>
      <c r="K1538" s="4" t="n"/>
      <c r="L1538" s="30">
        <f>IF(J1538="","",J1538-K1538)</f>
        <v/>
      </c>
      <c r="M1538" s="4" t="n"/>
      <c r="N1538" s="30">
        <f>IF(L1538="","",L1538-M1538)</f>
        <v/>
      </c>
      <c r="O1538" s="31" t="n"/>
      <c r="P1538" s="32">
        <f>IF(O1538="","",N1538 * O1538)</f>
        <v/>
      </c>
      <c r="Q1538" s="10">
        <f>_xlfn.XLOOKUP(C1538,pcon!C:C,pcon!L:L,"")</f>
        <v/>
      </c>
      <c r="R1538" s="98">
        <f>(Q1538 / 80) * (O1538 * 100)</f>
        <v/>
      </c>
      <c r="S1538" s="31" t="n"/>
      <c r="T1538" s="31" t="n"/>
      <c r="U1538" s="33">
        <f>IF(N1538="","",R1538 * N1538)</f>
        <v/>
      </c>
      <c r="V1538" s="4" t="n"/>
      <c r="W1538" s="33">
        <f>IF(S1538&amp;U1538="","",U1538 * S1538)</f>
        <v/>
      </c>
      <c r="X1538" s="33">
        <f>IF(W1538="","",U1538 + W1538)</f>
        <v/>
      </c>
      <c r="Y1538" s="33">
        <f>IF(T1538="","",U1538 * T1538)</f>
        <v/>
      </c>
      <c r="Z1538" s="34">
        <f>IF(U1538="","",X1538-V1538-Y1538)</f>
        <v/>
      </c>
    </row>
    <row r="1539">
      <c r="A1539" s="25" t="n">
        <v>1535</v>
      </c>
      <c r="B1539" s="26">
        <f>_xlfn.XLOOKUP(C1539,purchase!C:C,pcon!B:B,"")</f>
        <v/>
      </c>
      <c r="C1539" s="4" t="n"/>
      <c r="D1539" s="29">
        <f>_xlfn.XLOOKUP(C1539,purchase!C:C,pcon!D:D,"")</f>
        <v/>
      </c>
      <c r="E1539" s="29">
        <f>_xlfn.XLOOKUP(C1539,purchase!C:C,pcon!E:E,"")</f>
        <v/>
      </c>
      <c r="F1539" s="4" t="n"/>
      <c r="G1539" s="27" t="n"/>
      <c r="H1539" s="28" t="n"/>
      <c r="I1539" s="4" t="n"/>
      <c r="J1539" s="4" t="n"/>
      <c r="K1539" s="4" t="n"/>
      <c r="L1539" s="30">
        <f>IF(J1539="","",J1539-K1539)</f>
        <v/>
      </c>
      <c r="M1539" s="4" t="n"/>
      <c r="N1539" s="30">
        <f>IF(L1539="","",L1539-M1539)</f>
        <v/>
      </c>
      <c r="O1539" s="31" t="n"/>
      <c r="P1539" s="32">
        <f>IF(O1539="","",N1539 * O1539)</f>
        <v/>
      </c>
      <c r="Q1539" s="10">
        <f>_xlfn.XLOOKUP(C1539,pcon!C:C,pcon!L:L,"")</f>
        <v/>
      </c>
      <c r="R1539" s="98">
        <f>(Q1539 / 80) * (O1539 * 100)</f>
        <v/>
      </c>
      <c r="S1539" s="31" t="n"/>
      <c r="T1539" s="31" t="n"/>
      <c r="U1539" s="33">
        <f>IF(N1539="","",R1539 * N1539)</f>
        <v/>
      </c>
      <c r="V1539" s="4" t="n"/>
      <c r="W1539" s="33">
        <f>IF(S1539&amp;U1539="","",U1539 * S1539)</f>
        <v/>
      </c>
      <c r="X1539" s="33">
        <f>IF(W1539="","",U1539 + W1539)</f>
        <v/>
      </c>
      <c r="Y1539" s="33">
        <f>IF(T1539="","",U1539 * T1539)</f>
        <v/>
      </c>
      <c r="Z1539" s="34">
        <f>IF(U1539="","",X1539-V1539-Y1539)</f>
        <v/>
      </c>
    </row>
    <row r="1540">
      <c r="A1540" s="25" t="n">
        <v>1536</v>
      </c>
      <c r="B1540" s="26">
        <f>_xlfn.XLOOKUP(C1540,purchase!C:C,pcon!B:B,"")</f>
        <v/>
      </c>
      <c r="C1540" s="4" t="n"/>
      <c r="D1540" s="29">
        <f>_xlfn.XLOOKUP(C1540,purchase!C:C,pcon!D:D,"")</f>
        <v/>
      </c>
      <c r="E1540" s="29">
        <f>_xlfn.XLOOKUP(C1540,purchase!C:C,pcon!E:E,"")</f>
        <v/>
      </c>
      <c r="F1540" s="4" t="n"/>
      <c r="G1540" s="27" t="n"/>
      <c r="H1540" s="28" t="n"/>
      <c r="I1540" s="4" t="n"/>
      <c r="J1540" s="4" t="n"/>
      <c r="K1540" s="4" t="n"/>
      <c r="L1540" s="30">
        <f>IF(J1540="","",J1540-K1540)</f>
        <v/>
      </c>
      <c r="M1540" s="4" t="n"/>
      <c r="N1540" s="30">
        <f>IF(L1540="","",L1540-M1540)</f>
        <v/>
      </c>
      <c r="O1540" s="31" t="n"/>
      <c r="P1540" s="32">
        <f>IF(O1540="","",N1540 * O1540)</f>
        <v/>
      </c>
      <c r="Q1540" s="10">
        <f>_xlfn.XLOOKUP(C1540,pcon!C:C,pcon!L:L,"")</f>
        <v/>
      </c>
      <c r="R1540" s="98">
        <f>(Q1540 / 80) * (O1540 * 100)</f>
        <v/>
      </c>
      <c r="S1540" s="31" t="n"/>
      <c r="T1540" s="31" t="n"/>
      <c r="U1540" s="33">
        <f>IF(N1540="","",R1540 * N1540)</f>
        <v/>
      </c>
      <c r="V1540" s="4" t="n"/>
      <c r="W1540" s="33">
        <f>IF(S1540&amp;U1540="","",U1540 * S1540)</f>
        <v/>
      </c>
      <c r="X1540" s="33">
        <f>IF(W1540="","",U1540 + W1540)</f>
        <v/>
      </c>
      <c r="Y1540" s="33">
        <f>IF(T1540="","",U1540 * T1540)</f>
        <v/>
      </c>
      <c r="Z1540" s="34">
        <f>IF(U1540="","",X1540-V1540-Y1540)</f>
        <v/>
      </c>
    </row>
    <row r="1541">
      <c r="A1541" s="25" t="n">
        <v>1537</v>
      </c>
      <c r="B1541" s="26">
        <f>_xlfn.XLOOKUP(C1541,purchase!C:C,pcon!B:B,"")</f>
        <v/>
      </c>
      <c r="C1541" s="4" t="n"/>
      <c r="D1541" s="29">
        <f>_xlfn.XLOOKUP(C1541,purchase!C:C,pcon!D:D,"")</f>
        <v/>
      </c>
      <c r="E1541" s="29">
        <f>_xlfn.XLOOKUP(C1541,purchase!C:C,pcon!E:E,"")</f>
        <v/>
      </c>
      <c r="F1541" s="4" t="n"/>
      <c r="G1541" s="27" t="n"/>
      <c r="H1541" s="28" t="n"/>
      <c r="I1541" s="4" t="n"/>
      <c r="J1541" s="4" t="n"/>
      <c r="K1541" s="4" t="n"/>
      <c r="L1541" s="30">
        <f>IF(J1541="","",J1541-K1541)</f>
        <v/>
      </c>
      <c r="M1541" s="4" t="n"/>
      <c r="N1541" s="30">
        <f>IF(L1541="","",L1541-M1541)</f>
        <v/>
      </c>
      <c r="O1541" s="31" t="n"/>
      <c r="P1541" s="32">
        <f>IF(O1541="","",N1541 * O1541)</f>
        <v/>
      </c>
      <c r="Q1541" s="10">
        <f>_xlfn.XLOOKUP(C1541,pcon!C:C,pcon!L:L,"")</f>
        <v/>
      </c>
      <c r="R1541" s="98">
        <f>(Q1541 / 80) * (O1541 * 100)</f>
        <v/>
      </c>
      <c r="S1541" s="31" t="n"/>
      <c r="T1541" s="31" t="n"/>
      <c r="U1541" s="33">
        <f>IF(N1541="","",R1541 * N1541)</f>
        <v/>
      </c>
      <c r="V1541" s="4" t="n"/>
      <c r="W1541" s="33">
        <f>IF(S1541&amp;U1541="","",U1541 * S1541)</f>
        <v/>
      </c>
      <c r="X1541" s="33">
        <f>IF(W1541="","",U1541 + W1541)</f>
        <v/>
      </c>
      <c r="Y1541" s="33">
        <f>IF(T1541="","",U1541 * T1541)</f>
        <v/>
      </c>
      <c r="Z1541" s="34">
        <f>IF(U1541="","",X1541-V1541-Y1541)</f>
        <v/>
      </c>
    </row>
    <row r="1542">
      <c r="A1542" s="25" t="n">
        <v>1538</v>
      </c>
      <c r="B1542" s="26">
        <f>_xlfn.XLOOKUP(C1542,purchase!C:C,pcon!B:B,"")</f>
        <v/>
      </c>
      <c r="C1542" s="4" t="n"/>
      <c r="D1542" s="29">
        <f>_xlfn.XLOOKUP(C1542,purchase!C:C,pcon!D:D,"")</f>
        <v/>
      </c>
      <c r="E1542" s="29">
        <f>_xlfn.XLOOKUP(C1542,purchase!C:C,pcon!E:E,"")</f>
        <v/>
      </c>
      <c r="F1542" s="4" t="n"/>
      <c r="G1542" s="27" t="n"/>
      <c r="H1542" s="28" t="n"/>
      <c r="I1542" s="4" t="n"/>
      <c r="J1542" s="4" t="n"/>
      <c r="K1542" s="4" t="n"/>
      <c r="L1542" s="30">
        <f>IF(J1542="","",J1542-K1542)</f>
        <v/>
      </c>
      <c r="M1542" s="4" t="n"/>
      <c r="N1542" s="30">
        <f>IF(L1542="","",L1542-M1542)</f>
        <v/>
      </c>
      <c r="O1542" s="31" t="n"/>
      <c r="P1542" s="32">
        <f>IF(O1542="","",N1542 * O1542)</f>
        <v/>
      </c>
      <c r="Q1542" s="10">
        <f>_xlfn.XLOOKUP(C1542,pcon!C:C,pcon!L:L,"")</f>
        <v/>
      </c>
      <c r="R1542" s="98">
        <f>(Q1542 / 80) * (O1542 * 100)</f>
        <v/>
      </c>
      <c r="S1542" s="31" t="n"/>
      <c r="T1542" s="31" t="n"/>
      <c r="U1542" s="33">
        <f>IF(N1542="","",R1542 * N1542)</f>
        <v/>
      </c>
      <c r="V1542" s="4" t="n"/>
      <c r="W1542" s="33">
        <f>IF(S1542&amp;U1542="","",U1542 * S1542)</f>
        <v/>
      </c>
      <c r="X1542" s="33">
        <f>IF(W1542="","",U1542 + W1542)</f>
        <v/>
      </c>
      <c r="Y1542" s="33">
        <f>IF(T1542="","",U1542 * T1542)</f>
        <v/>
      </c>
      <c r="Z1542" s="34">
        <f>IF(U1542="","",X1542-V1542-Y1542)</f>
        <v/>
      </c>
    </row>
    <row r="1543">
      <c r="A1543" s="25" t="n">
        <v>1539</v>
      </c>
      <c r="B1543" s="26">
        <f>_xlfn.XLOOKUP(C1543,purchase!C:C,pcon!B:B,"")</f>
        <v/>
      </c>
      <c r="C1543" s="4" t="n"/>
      <c r="D1543" s="29">
        <f>_xlfn.XLOOKUP(C1543,purchase!C:C,pcon!D:D,"")</f>
        <v/>
      </c>
      <c r="E1543" s="29">
        <f>_xlfn.XLOOKUP(C1543,purchase!C:C,pcon!E:E,"")</f>
        <v/>
      </c>
      <c r="F1543" s="4" t="n"/>
      <c r="G1543" s="27" t="n"/>
      <c r="H1543" s="28" t="n"/>
      <c r="I1543" s="4" t="n"/>
      <c r="J1543" s="4" t="n"/>
      <c r="K1543" s="4" t="n"/>
      <c r="L1543" s="30">
        <f>IF(J1543="","",J1543-K1543)</f>
        <v/>
      </c>
      <c r="M1543" s="4" t="n"/>
      <c r="N1543" s="30">
        <f>IF(L1543="","",L1543-M1543)</f>
        <v/>
      </c>
      <c r="O1543" s="31" t="n"/>
      <c r="P1543" s="32">
        <f>IF(O1543="","",N1543 * O1543)</f>
        <v/>
      </c>
      <c r="Q1543" s="10">
        <f>_xlfn.XLOOKUP(C1543,pcon!C:C,pcon!L:L,"")</f>
        <v/>
      </c>
      <c r="R1543" s="98">
        <f>(Q1543 / 80) * (O1543 * 100)</f>
        <v/>
      </c>
      <c r="S1543" s="31" t="n"/>
      <c r="T1543" s="31" t="n"/>
      <c r="U1543" s="33">
        <f>IF(N1543="","",R1543 * N1543)</f>
        <v/>
      </c>
      <c r="V1543" s="4" t="n"/>
      <c r="W1543" s="33">
        <f>IF(S1543&amp;U1543="","",U1543 * S1543)</f>
        <v/>
      </c>
      <c r="X1543" s="33">
        <f>IF(W1543="","",U1543 + W1543)</f>
        <v/>
      </c>
      <c r="Y1543" s="33">
        <f>IF(T1543="","",U1543 * T1543)</f>
        <v/>
      </c>
      <c r="Z1543" s="34">
        <f>IF(U1543="","",X1543-V1543-Y1543)</f>
        <v/>
      </c>
    </row>
    <row r="1544">
      <c r="A1544" s="25" t="n">
        <v>1540</v>
      </c>
      <c r="B1544" s="26">
        <f>_xlfn.XLOOKUP(C1544,purchase!C:C,pcon!B:B,"")</f>
        <v/>
      </c>
      <c r="C1544" s="4" t="n"/>
      <c r="D1544" s="29">
        <f>_xlfn.XLOOKUP(C1544,purchase!C:C,pcon!D:D,"")</f>
        <v/>
      </c>
      <c r="E1544" s="29">
        <f>_xlfn.XLOOKUP(C1544,purchase!C:C,pcon!E:E,"")</f>
        <v/>
      </c>
      <c r="F1544" s="4" t="n"/>
      <c r="G1544" s="27" t="n"/>
      <c r="H1544" s="28" t="n"/>
      <c r="I1544" s="4" t="n"/>
      <c r="J1544" s="4" t="n"/>
      <c r="K1544" s="4" t="n"/>
      <c r="L1544" s="30">
        <f>IF(J1544="","",J1544-K1544)</f>
        <v/>
      </c>
      <c r="M1544" s="4" t="n"/>
      <c r="N1544" s="30">
        <f>IF(L1544="","",L1544-M1544)</f>
        <v/>
      </c>
      <c r="O1544" s="31" t="n"/>
      <c r="P1544" s="32">
        <f>IF(O1544="","",N1544 * O1544)</f>
        <v/>
      </c>
      <c r="Q1544" s="10">
        <f>_xlfn.XLOOKUP(C1544,pcon!C:C,pcon!L:L,"")</f>
        <v/>
      </c>
      <c r="R1544" s="98">
        <f>(Q1544 / 80) * (O1544 * 100)</f>
        <v/>
      </c>
      <c r="S1544" s="31" t="n"/>
      <c r="T1544" s="31" t="n"/>
      <c r="U1544" s="33">
        <f>IF(N1544="","",R1544 * N1544)</f>
        <v/>
      </c>
      <c r="V1544" s="4" t="n"/>
      <c r="W1544" s="33">
        <f>IF(S1544&amp;U1544="","",U1544 * S1544)</f>
        <v/>
      </c>
      <c r="X1544" s="33">
        <f>IF(W1544="","",U1544 + W1544)</f>
        <v/>
      </c>
      <c r="Y1544" s="33">
        <f>IF(T1544="","",U1544 * T1544)</f>
        <v/>
      </c>
      <c r="Z1544" s="34">
        <f>IF(U1544="","",X1544-V1544-Y1544)</f>
        <v/>
      </c>
    </row>
    <row r="1545">
      <c r="A1545" s="25" t="n">
        <v>1541</v>
      </c>
      <c r="B1545" s="26">
        <f>_xlfn.XLOOKUP(C1545,purchase!C:C,pcon!B:B,"")</f>
        <v/>
      </c>
      <c r="C1545" s="4" t="n"/>
      <c r="D1545" s="29">
        <f>_xlfn.XLOOKUP(C1545,purchase!C:C,pcon!D:D,"")</f>
        <v/>
      </c>
      <c r="E1545" s="29">
        <f>_xlfn.XLOOKUP(C1545,purchase!C:C,pcon!E:E,"")</f>
        <v/>
      </c>
      <c r="F1545" s="4" t="n"/>
      <c r="G1545" s="27" t="n"/>
      <c r="H1545" s="28" t="n"/>
      <c r="I1545" s="4" t="n"/>
      <c r="J1545" s="4" t="n"/>
      <c r="K1545" s="4" t="n"/>
      <c r="L1545" s="30">
        <f>IF(J1545="","",J1545-K1545)</f>
        <v/>
      </c>
      <c r="M1545" s="4" t="n"/>
      <c r="N1545" s="30">
        <f>IF(L1545="","",L1545-M1545)</f>
        <v/>
      </c>
      <c r="O1545" s="31" t="n"/>
      <c r="P1545" s="32">
        <f>IF(O1545="","",N1545 * O1545)</f>
        <v/>
      </c>
      <c r="Q1545" s="10">
        <f>_xlfn.XLOOKUP(C1545,pcon!C:C,pcon!L:L,"")</f>
        <v/>
      </c>
      <c r="R1545" s="98">
        <f>(Q1545 / 80) * (O1545 * 100)</f>
        <v/>
      </c>
      <c r="S1545" s="31" t="n"/>
      <c r="T1545" s="31" t="n"/>
      <c r="U1545" s="33">
        <f>IF(N1545="","",R1545 * N1545)</f>
        <v/>
      </c>
      <c r="V1545" s="4" t="n"/>
      <c r="W1545" s="33">
        <f>IF(S1545&amp;U1545="","",U1545 * S1545)</f>
        <v/>
      </c>
      <c r="X1545" s="33">
        <f>IF(W1545="","",U1545 + W1545)</f>
        <v/>
      </c>
      <c r="Y1545" s="33">
        <f>IF(T1545="","",U1545 * T1545)</f>
        <v/>
      </c>
      <c r="Z1545" s="34">
        <f>IF(U1545="","",X1545-V1545-Y1545)</f>
        <v/>
      </c>
    </row>
    <row r="1546">
      <c r="A1546" s="25" t="n">
        <v>1542</v>
      </c>
      <c r="B1546" s="26">
        <f>_xlfn.XLOOKUP(C1546,purchase!C:C,pcon!B:B,"")</f>
        <v/>
      </c>
      <c r="C1546" s="4" t="n"/>
      <c r="D1546" s="29">
        <f>_xlfn.XLOOKUP(C1546,purchase!C:C,pcon!D:D,"")</f>
        <v/>
      </c>
      <c r="E1546" s="29">
        <f>_xlfn.XLOOKUP(C1546,purchase!C:C,pcon!E:E,"")</f>
        <v/>
      </c>
      <c r="F1546" s="4" t="n"/>
      <c r="G1546" s="27" t="n"/>
      <c r="H1546" s="28" t="n"/>
      <c r="I1546" s="4" t="n"/>
      <c r="J1546" s="4" t="n"/>
      <c r="K1546" s="4" t="n"/>
      <c r="L1546" s="30">
        <f>IF(J1546="","",J1546-K1546)</f>
        <v/>
      </c>
      <c r="M1546" s="4" t="n"/>
      <c r="N1546" s="30">
        <f>IF(L1546="","",L1546-M1546)</f>
        <v/>
      </c>
      <c r="O1546" s="31" t="n"/>
      <c r="P1546" s="32">
        <f>IF(O1546="","",N1546 * O1546)</f>
        <v/>
      </c>
      <c r="Q1546" s="10">
        <f>_xlfn.XLOOKUP(C1546,pcon!C:C,pcon!L:L,"")</f>
        <v/>
      </c>
      <c r="R1546" s="98">
        <f>(Q1546 / 80) * (O1546 * 100)</f>
        <v/>
      </c>
      <c r="S1546" s="31" t="n"/>
      <c r="T1546" s="31" t="n"/>
      <c r="U1546" s="33">
        <f>IF(N1546="","",R1546 * N1546)</f>
        <v/>
      </c>
      <c r="V1546" s="4" t="n"/>
      <c r="W1546" s="33">
        <f>IF(S1546&amp;U1546="","",U1546 * S1546)</f>
        <v/>
      </c>
      <c r="X1546" s="33">
        <f>IF(W1546="","",U1546 + W1546)</f>
        <v/>
      </c>
      <c r="Y1546" s="33">
        <f>IF(T1546="","",U1546 * T1546)</f>
        <v/>
      </c>
      <c r="Z1546" s="34">
        <f>IF(U1546="","",X1546-V1546-Y1546)</f>
        <v/>
      </c>
    </row>
    <row r="1547">
      <c r="A1547" s="25" t="n">
        <v>1543</v>
      </c>
      <c r="B1547" s="26">
        <f>_xlfn.XLOOKUP(C1547,purchase!C:C,pcon!B:B,"")</f>
        <v/>
      </c>
      <c r="C1547" s="4" t="n"/>
      <c r="D1547" s="29">
        <f>_xlfn.XLOOKUP(C1547,purchase!C:C,pcon!D:D,"")</f>
        <v/>
      </c>
      <c r="E1547" s="29">
        <f>_xlfn.XLOOKUP(C1547,purchase!C:C,pcon!E:E,"")</f>
        <v/>
      </c>
      <c r="F1547" s="4" t="n"/>
      <c r="G1547" s="27" t="n"/>
      <c r="H1547" s="28" t="n"/>
      <c r="I1547" s="4" t="n"/>
      <c r="J1547" s="4" t="n"/>
      <c r="K1547" s="4" t="n"/>
      <c r="L1547" s="30">
        <f>IF(J1547="","",J1547-K1547)</f>
        <v/>
      </c>
      <c r="M1547" s="4" t="n"/>
      <c r="N1547" s="30">
        <f>IF(L1547="","",L1547-M1547)</f>
        <v/>
      </c>
      <c r="O1547" s="31" t="n"/>
      <c r="P1547" s="32">
        <f>IF(O1547="","",N1547 * O1547)</f>
        <v/>
      </c>
      <c r="Q1547" s="10">
        <f>_xlfn.XLOOKUP(C1547,pcon!C:C,pcon!L:L,"")</f>
        <v/>
      </c>
      <c r="R1547" s="98">
        <f>(Q1547 / 80) * (O1547 * 100)</f>
        <v/>
      </c>
      <c r="S1547" s="31" t="n"/>
      <c r="T1547" s="31" t="n"/>
      <c r="U1547" s="33">
        <f>IF(N1547="","",R1547 * N1547)</f>
        <v/>
      </c>
      <c r="V1547" s="4" t="n"/>
      <c r="W1547" s="33">
        <f>IF(S1547&amp;U1547="","",U1547 * S1547)</f>
        <v/>
      </c>
      <c r="X1547" s="33">
        <f>IF(W1547="","",U1547 + W1547)</f>
        <v/>
      </c>
      <c r="Y1547" s="33">
        <f>IF(T1547="","",U1547 * T1547)</f>
        <v/>
      </c>
      <c r="Z1547" s="34">
        <f>IF(U1547="","",X1547-V1547-Y1547)</f>
        <v/>
      </c>
    </row>
    <row r="1548">
      <c r="A1548" s="25" t="n">
        <v>1544</v>
      </c>
      <c r="B1548" s="26">
        <f>_xlfn.XLOOKUP(C1548,purchase!C:C,pcon!B:B,"")</f>
        <v/>
      </c>
      <c r="C1548" s="4" t="n"/>
      <c r="D1548" s="29">
        <f>_xlfn.XLOOKUP(C1548,purchase!C:C,pcon!D:D,"")</f>
        <v/>
      </c>
      <c r="E1548" s="29">
        <f>_xlfn.XLOOKUP(C1548,purchase!C:C,pcon!E:E,"")</f>
        <v/>
      </c>
      <c r="F1548" s="4" t="n"/>
      <c r="G1548" s="27" t="n"/>
      <c r="H1548" s="28" t="n"/>
      <c r="I1548" s="4" t="n"/>
      <c r="J1548" s="4" t="n"/>
      <c r="K1548" s="4" t="n"/>
      <c r="L1548" s="30">
        <f>IF(J1548="","",J1548-K1548)</f>
        <v/>
      </c>
      <c r="M1548" s="4" t="n"/>
      <c r="N1548" s="30">
        <f>IF(L1548="","",L1548-M1548)</f>
        <v/>
      </c>
      <c r="O1548" s="31" t="n"/>
      <c r="P1548" s="32">
        <f>IF(O1548="","",N1548 * O1548)</f>
        <v/>
      </c>
      <c r="Q1548" s="10">
        <f>_xlfn.XLOOKUP(C1548,pcon!C:C,pcon!L:L,"")</f>
        <v/>
      </c>
      <c r="R1548" s="98">
        <f>(Q1548 / 80) * (O1548 * 100)</f>
        <v/>
      </c>
      <c r="S1548" s="31" t="n"/>
      <c r="T1548" s="31" t="n"/>
      <c r="U1548" s="33">
        <f>IF(N1548="","",R1548 * N1548)</f>
        <v/>
      </c>
      <c r="V1548" s="4" t="n"/>
      <c r="W1548" s="33">
        <f>IF(S1548&amp;U1548="","",U1548 * S1548)</f>
        <v/>
      </c>
      <c r="X1548" s="33">
        <f>IF(W1548="","",U1548 + W1548)</f>
        <v/>
      </c>
      <c r="Y1548" s="33">
        <f>IF(T1548="","",U1548 * T1548)</f>
        <v/>
      </c>
      <c r="Z1548" s="34">
        <f>IF(U1548="","",X1548-V1548-Y1548)</f>
        <v/>
      </c>
    </row>
    <row r="1549">
      <c r="A1549" s="25" t="n">
        <v>1545</v>
      </c>
      <c r="B1549" s="26">
        <f>_xlfn.XLOOKUP(C1549,purchase!C:C,pcon!B:B,"")</f>
        <v/>
      </c>
      <c r="C1549" s="4" t="n"/>
      <c r="D1549" s="29">
        <f>_xlfn.XLOOKUP(C1549,purchase!C:C,pcon!D:D,"")</f>
        <v/>
      </c>
      <c r="E1549" s="29">
        <f>_xlfn.XLOOKUP(C1549,purchase!C:C,pcon!E:E,"")</f>
        <v/>
      </c>
      <c r="F1549" s="4" t="n"/>
      <c r="G1549" s="27" t="n"/>
      <c r="H1549" s="28" t="n"/>
      <c r="I1549" s="4" t="n"/>
      <c r="J1549" s="4" t="n"/>
      <c r="K1549" s="4" t="n"/>
      <c r="L1549" s="30">
        <f>IF(J1549="","",J1549-K1549)</f>
        <v/>
      </c>
      <c r="M1549" s="4" t="n"/>
      <c r="N1549" s="30">
        <f>IF(L1549="","",L1549-M1549)</f>
        <v/>
      </c>
      <c r="O1549" s="31" t="n"/>
      <c r="P1549" s="32">
        <f>IF(O1549="","",N1549 * O1549)</f>
        <v/>
      </c>
      <c r="Q1549" s="10">
        <f>_xlfn.XLOOKUP(C1549,pcon!C:C,pcon!L:L,"")</f>
        <v/>
      </c>
      <c r="R1549" s="98">
        <f>(Q1549 / 80) * (O1549 * 100)</f>
        <v/>
      </c>
      <c r="S1549" s="31" t="n"/>
      <c r="T1549" s="31" t="n"/>
      <c r="U1549" s="33">
        <f>IF(N1549="","",R1549 * N1549)</f>
        <v/>
      </c>
      <c r="V1549" s="4" t="n"/>
      <c r="W1549" s="33">
        <f>IF(S1549&amp;U1549="","",U1549 * S1549)</f>
        <v/>
      </c>
      <c r="X1549" s="33">
        <f>IF(W1549="","",U1549 + W1549)</f>
        <v/>
      </c>
      <c r="Y1549" s="33">
        <f>IF(T1549="","",U1549 * T1549)</f>
        <v/>
      </c>
      <c r="Z1549" s="34">
        <f>IF(U1549="","",X1549-V1549-Y1549)</f>
        <v/>
      </c>
    </row>
    <row r="1550">
      <c r="A1550" s="25" t="n">
        <v>1546</v>
      </c>
      <c r="B1550" s="26">
        <f>_xlfn.XLOOKUP(C1550,purchase!C:C,pcon!B:B,"")</f>
        <v/>
      </c>
      <c r="C1550" s="4" t="n"/>
      <c r="D1550" s="29">
        <f>_xlfn.XLOOKUP(C1550,purchase!C:C,pcon!D:D,"")</f>
        <v/>
      </c>
      <c r="E1550" s="29">
        <f>_xlfn.XLOOKUP(C1550,purchase!C:C,pcon!E:E,"")</f>
        <v/>
      </c>
      <c r="F1550" s="4" t="n"/>
      <c r="G1550" s="27" t="n"/>
      <c r="H1550" s="28" t="n"/>
      <c r="I1550" s="4" t="n"/>
      <c r="J1550" s="4" t="n"/>
      <c r="K1550" s="4" t="n"/>
      <c r="L1550" s="30">
        <f>IF(J1550="","",J1550-K1550)</f>
        <v/>
      </c>
      <c r="M1550" s="4" t="n"/>
      <c r="N1550" s="30">
        <f>IF(L1550="","",L1550-M1550)</f>
        <v/>
      </c>
      <c r="O1550" s="31" t="n"/>
      <c r="P1550" s="32">
        <f>IF(O1550="","",N1550 * O1550)</f>
        <v/>
      </c>
      <c r="Q1550" s="10">
        <f>_xlfn.XLOOKUP(C1550,pcon!C:C,pcon!L:L,"")</f>
        <v/>
      </c>
      <c r="R1550" s="98">
        <f>(Q1550 / 80) * (O1550 * 100)</f>
        <v/>
      </c>
      <c r="S1550" s="31" t="n"/>
      <c r="T1550" s="31" t="n"/>
      <c r="U1550" s="33">
        <f>IF(N1550="","",R1550 * N1550)</f>
        <v/>
      </c>
      <c r="V1550" s="4" t="n"/>
      <c r="W1550" s="33">
        <f>IF(S1550&amp;U1550="","",U1550 * S1550)</f>
        <v/>
      </c>
      <c r="X1550" s="33">
        <f>IF(W1550="","",U1550 + W1550)</f>
        <v/>
      </c>
      <c r="Y1550" s="33">
        <f>IF(T1550="","",U1550 * T1550)</f>
        <v/>
      </c>
      <c r="Z1550" s="34">
        <f>IF(U1550="","",X1550-V1550-Y1550)</f>
        <v/>
      </c>
    </row>
    <row r="1551">
      <c r="A1551" s="25" t="n">
        <v>1547</v>
      </c>
      <c r="B1551" s="26">
        <f>_xlfn.XLOOKUP(C1551,purchase!C:C,pcon!B:B,"")</f>
        <v/>
      </c>
      <c r="C1551" s="4" t="n"/>
      <c r="D1551" s="29">
        <f>_xlfn.XLOOKUP(C1551,purchase!C:C,pcon!D:D,"")</f>
        <v/>
      </c>
      <c r="E1551" s="29">
        <f>_xlfn.XLOOKUP(C1551,purchase!C:C,pcon!E:E,"")</f>
        <v/>
      </c>
      <c r="F1551" s="4" t="n"/>
      <c r="G1551" s="27" t="n"/>
      <c r="H1551" s="28" t="n"/>
      <c r="I1551" s="4" t="n"/>
      <c r="J1551" s="4" t="n"/>
      <c r="K1551" s="4" t="n"/>
      <c r="L1551" s="30">
        <f>IF(J1551="","",J1551-K1551)</f>
        <v/>
      </c>
      <c r="M1551" s="4" t="n"/>
      <c r="N1551" s="30">
        <f>IF(L1551="","",L1551-M1551)</f>
        <v/>
      </c>
      <c r="O1551" s="31" t="n"/>
      <c r="P1551" s="32">
        <f>IF(O1551="","",N1551 * O1551)</f>
        <v/>
      </c>
      <c r="Q1551" s="10">
        <f>_xlfn.XLOOKUP(C1551,pcon!C:C,pcon!L:L,"")</f>
        <v/>
      </c>
      <c r="R1551" s="98">
        <f>(Q1551 / 80) * (O1551 * 100)</f>
        <v/>
      </c>
      <c r="S1551" s="31" t="n"/>
      <c r="T1551" s="31" t="n"/>
      <c r="U1551" s="33">
        <f>IF(N1551="","",R1551 * N1551)</f>
        <v/>
      </c>
      <c r="V1551" s="4" t="n"/>
      <c r="W1551" s="33">
        <f>IF(S1551&amp;U1551="","",U1551 * S1551)</f>
        <v/>
      </c>
      <c r="X1551" s="33">
        <f>IF(W1551="","",U1551 + W1551)</f>
        <v/>
      </c>
      <c r="Y1551" s="33">
        <f>IF(T1551="","",U1551 * T1551)</f>
        <v/>
      </c>
      <c r="Z1551" s="34">
        <f>IF(U1551="","",X1551-V1551-Y1551)</f>
        <v/>
      </c>
    </row>
    <row r="1552">
      <c r="A1552" s="25" t="n">
        <v>1548</v>
      </c>
      <c r="B1552" s="26">
        <f>_xlfn.XLOOKUP(C1552,purchase!C:C,pcon!B:B,"")</f>
        <v/>
      </c>
      <c r="C1552" s="4" t="n"/>
      <c r="D1552" s="29">
        <f>_xlfn.XLOOKUP(C1552,purchase!C:C,pcon!D:D,"")</f>
        <v/>
      </c>
      <c r="E1552" s="29">
        <f>_xlfn.XLOOKUP(C1552,purchase!C:C,pcon!E:E,"")</f>
        <v/>
      </c>
      <c r="F1552" s="4" t="n"/>
      <c r="G1552" s="27" t="n"/>
      <c r="H1552" s="28" t="n"/>
      <c r="I1552" s="4" t="n"/>
      <c r="J1552" s="4" t="n"/>
      <c r="K1552" s="4" t="n"/>
      <c r="L1552" s="30">
        <f>IF(J1552="","",J1552-K1552)</f>
        <v/>
      </c>
      <c r="M1552" s="4" t="n"/>
      <c r="N1552" s="30">
        <f>IF(L1552="","",L1552-M1552)</f>
        <v/>
      </c>
      <c r="O1552" s="31" t="n"/>
      <c r="P1552" s="32">
        <f>IF(O1552="","",N1552 * O1552)</f>
        <v/>
      </c>
      <c r="Q1552" s="10">
        <f>_xlfn.XLOOKUP(C1552,pcon!C:C,pcon!L:L,"")</f>
        <v/>
      </c>
      <c r="R1552" s="98">
        <f>(Q1552 / 80) * (O1552 * 100)</f>
        <v/>
      </c>
      <c r="S1552" s="31" t="n"/>
      <c r="T1552" s="31" t="n"/>
      <c r="U1552" s="33">
        <f>IF(N1552="","",R1552 * N1552)</f>
        <v/>
      </c>
      <c r="V1552" s="4" t="n"/>
      <c r="W1552" s="33">
        <f>IF(S1552&amp;U1552="","",U1552 * S1552)</f>
        <v/>
      </c>
      <c r="X1552" s="33">
        <f>IF(W1552="","",U1552 + W1552)</f>
        <v/>
      </c>
      <c r="Y1552" s="33">
        <f>IF(T1552="","",U1552 * T1552)</f>
        <v/>
      </c>
      <c r="Z1552" s="34">
        <f>IF(U1552="","",X1552-V1552-Y1552)</f>
        <v/>
      </c>
    </row>
    <row r="1553">
      <c r="A1553" s="25" t="n">
        <v>1549</v>
      </c>
      <c r="B1553" s="26">
        <f>_xlfn.XLOOKUP(C1553,purchase!C:C,pcon!B:B,"")</f>
        <v/>
      </c>
      <c r="C1553" s="4" t="n"/>
      <c r="D1553" s="29">
        <f>_xlfn.XLOOKUP(C1553,purchase!C:C,pcon!D:D,"")</f>
        <v/>
      </c>
      <c r="E1553" s="29">
        <f>_xlfn.XLOOKUP(C1553,purchase!C:C,pcon!E:E,"")</f>
        <v/>
      </c>
      <c r="F1553" s="4" t="n"/>
      <c r="G1553" s="27" t="n"/>
      <c r="H1553" s="28" t="n"/>
      <c r="I1553" s="4" t="n"/>
      <c r="J1553" s="4" t="n"/>
      <c r="K1553" s="4" t="n"/>
      <c r="L1553" s="30">
        <f>IF(J1553="","",J1553-K1553)</f>
        <v/>
      </c>
      <c r="M1553" s="4" t="n"/>
      <c r="N1553" s="30">
        <f>IF(L1553="","",L1553-M1553)</f>
        <v/>
      </c>
      <c r="O1553" s="31" t="n"/>
      <c r="P1553" s="32">
        <f>IF(O1553="","",N1553 * O1553)</f>
        <v/>
      </c>
      <c r="Q1553" s="10">
        <f>_xlfn.XLOOKUP(C1553,pcon!C:C,pcon!L:L,"")</f>
        <v/>
      </c>
      <c r="R1553" s="98">
        <f>(Q1553 / 80) * (O1553 * 100)</f>
        <v/>
      </c>
      <c r="S1553" s="31" t="n"/>
      <c r="T1553" s="31" t="n"/>
      <c r="U1553" s="33">
        <f>IF(N1553="","",R1553 * N1553)</f>
        <v/>
      </c>
      <c r="V1553" s="4" t="n"/>
      <c r="W1553" s="33">
        <f>IF(S1553&amp;U1553="","",U1553 * S1553)</f>
        <v/>
      </c>
      <c r="X1553" s="33">
        <f>IF(W1553="","",U1553 + W1553)</f>
        <v/>
      </c>
      <c r="Y1553" s="33">
        <f>IF(T1553="","",U1553 * T1553)</f>
        <v/>
      </c>
      <c r="Z1553" s="34">
        <f>IF(U1553="","",X1553-V1553-Y1553)</f>
        <v/>
      </c>
    </row>
    <row r="1554">
      <c r="A1554" s="25" t="n">
        <v>1550</v>
      </c>
      <c r="B1554" s="26">
        <f>_xlfn.XLOOKUP(C1554,purchase!C:C,pcon!B:B,"")</f>
        <v/>
      </c>
      <c r="C1554" s="4" t="n"/>
      <c r="D1554" s="29">
        <f>_xlfn.XLOOKUP(C1554,purchase!C:C,pcon!D:D,"")</f>
        <v/>
      </c>
      <c r="E1554" s="29">
        <f>_xlfn.XLOOKUP(C1554,purchase!C:C,pcon!E:E,"")</f>
        <v/>
      </c>
      <c r="F1554" s="4" t="n"/>
      <c r="G1554" s="27" t="n"/>
      <c r="H1554" s="28" t="n"/>
      <c r="I1554" s="4" t="n"/>
      <c r="J1554" s="4" t="n"/>
      <c r="K1554" s="4" t="n"/>
      <c r="L1554" s="30">
        <f>IF(J1554="","",J1554-K1554)</f>
        <v/>
      </c>
      <c r="M1554" s="4" t="n"/>
      <c r="N1554" s="30">
        <f>IF(L1554="","",L1554-M1554)</f>
        <v/>
      </c>
      <c r="O1554" s="31" t="n"/>
      <c r="P1554" s="32">
        <f>IF(O1554="","",N1554 * O1554)</f>
        <v/>
      </c>
      <c r="Q1554" s="10">
        <f>_xlfn.XLOOKUP(C1554,pcon!C:C,pcon!L:L,"")</f>
        <v/>
      </c>
      <c r="R1554" s="98">
        <f>(Q1554 / 80) * (O1554 * 100)</f>
        <v/>
      </c>
      <c r="S1554" s="31" t="n"/>
      <c r="T1554" s="31" t="n"/>
      <c r="U1554" s="33">
        <f>IF(N1554="","",R1554 * N1554)</f>
        <v/>
      </c>
      <c r="V1554" s="4" t="n"/>
      <c r="W1554" s="33">
        <f>IF(S1554&amp;U1554="","",U1554 * S1554)</f>
        <v/>
      </c>
      <c r="X1554" s="33">
        <f>IF(W1554="","",U1554 + W1554)</f>
        <v/>
      </c>
      <c r="Y1554" s="33">
        <f>IF(T1554="","",U1554 * T1554)</f>
        <v/>
      </c>
      <c r="Z1554" s="34">
        <f>IF(U1554="","",X1554-V1554-Y1554)</f>
        <v/>
      </c>
    </row>
    <row r="1555">
      <c r="A1555" s="25" t="n">
        <v>1551</v>
      </c>
      <c r="B1555" s="26">
        <f>_xlfn.XLOOKUP(C1555,purchase!C:C,pcon!B:B,"")</f>
        <v/>
      </c>
      <c r="C1555" s="4" t="n"/>
      <c r="D1555" s="29">
        <f>_xlfn.XLOOKUP(C1555,purchase!C:C,pcon!D:D,"")</f>
        <v/>
      </c>
      <c r="E1555" s="29">
        <f>_xlfn.XLOOKUP(C1555,purchase!C:C,pcon!E:E,"")</f>
        <v/>
      </c>
      <c r="F1555" s="4" t="n"/>
      <c r="G1555" s="27" t="n"/>
      <c r="H1555" s="28" t="n"/>
      <c r="I1555" s="4" t="n"/>
      <c r="J1555" s="4" t="n"/>
      <c r="K1555" s="4" t="n"/>
      <c r="L1555" s="30">
        <f>IF(J1555="","",J1555-K1555)</f>
        <v/>
      </c>
      <c r="M1555" s="4" t="n"/>
      <c r="N1555" s="30">
        <f>IF(L1555="","",L1555-M1555)</f>
        <v/>
      </c>
      <c r="O1555" s="31" t="n"/>
      <c r="P1555" s="32">
        <f>IF(O1555="","",N1555 * O1555)</f>
        <v/>
      </c>
      <c r="Q1555" s="10">
        <f>_xlfn.XLOOKUP(C1555,pcon!C:C,pcon!L:L,"")</f>
        <v/>
      </c>
      <c r="R1555" s="98">
        <f>(Q1555 / 80) * (O1555 * 100)</f>
        <v/>
      </c>
      <c r="S1555" s="31" t="n"/>
      <c r="T1555" s="31" t="n"/>
      <c r="U1555" s="33">
        <f>IF(N1555="","",R1555 * N1555)</f>
        <v/>
      </c>
      <c r="V1555" s="4" t="n"/>
      <c r="W1555" s="33">
        <f>IF(S1555&amp;U1555="","",U1555 * S1555)</f>
        <v/>
      </c>
      <c r="X1555" s="33">
        <f>IF(W1555="","",U1555 + W1555)</f>
        <v/>
      </c>
      <c r="Y1555" s="33">
        <f>IF(T1555="","",U1555 * T1555)</f>
        <v/>
      </c>
      <c r="Z1555" s="34">
        <f>IF(U1555="","",X1555-V1555-Y1555)</f>
        <v/>
      </c>
    </row>
    <row r="1556">
      <c r="A1556" s="25" t="n">
        <v>1552</v>
      </c>
      <c r="B1556" s="26">
        <f>_xlfn.XLOOKUP(C1556,purchase!C:C,pcon!B:B,"")</f>
        <v/>
      </c>
      <c r="C1556" s="4" t="n"/>
      <c r="D1556" s="29">
        <f>_xlfn.XLOOKUP(C1556,purchase!C:C,pcon!D:D,"")</f>
        <v/>
      </c>
      <c r="E1556" s="29">
        <f>_xlfn.XLOOKUP(C1556,purchase!C:C,pcon!E:E,"")</f>
        <v/>
      </c>
      <c r="F1556" s="4" t="n"/>
      <c r="G1556" s="27" t="n"/>
      <c r="H1556" s="28" t="n"/>
      <c r="I1556" s="4" t="n"/>
      <c r="J1556" s="4" t="n"/>
      <c r="K1556" s="4" t="n"/>
      <c r="L1556" s="30">
        <f>IF(J1556="","",J1556-K1556)</f>
        <v/>
      </c>
      <c r="M1556" s="4" t="n"/>
      <c r="N1556" s="30">
        <f>IF(L1556="","",L1556-M1556)</f>
        <v/>
      </c>
      <c r="O1556" s="31" t="n"/>
      <c r="P1556" s="32">
        <f>IF(O1556="","",N1556 * O1556)</f>
        <v/>
      </c>
      <c r="Q1556" s="10">
        <f>_xlfn.XLOOKUP(C1556,pcon!C:C,pcon!L:L,"")</f>
        <v/>
      </c>
      <c r="R1556" s="98">
        <f>(Q1556 / 80) * (O1556 * 100)</f>
        <v/>
      </c>
      <c r="S1556" s="31" t="n"/>
      <c r="T1556" s="31" t="n"/>
      <c r="U1556" s="33">
        <f>IF(N1556="","",R1556 * N1556)</f>
        <v/>
      </c>
      <c r="V1556" s="4" t="n"/>
      <c r="W1556" s="33">
        <f>IF(S1556&amp;U1556="","",U1556 * S1556)</f>
        <v/>
      </c>
      <c r="X1556" s="33">
        <f>IF(W1556="","",U1556 + W1556)</f>
        <v/>
      </c>
      <c r="Y1556" s="33">
        <f>IF(T1556="","",U1556 * T1556)</f>
        <v/>
      </c>
      <c r="Z1556" s="34">
        <f>IF(U1556="","",X1556-V1556-Y1556)</f>
        <v/>
      </c>
    </row>
    <row r="1557">
      <c r="A1557" s="25" t="n">
        <v>1553</v>
      </c>
      <c r="B1557" s="26">
        <f>_xlfn.XLOOKUP(C1557,purchase!C:C,pcon!B:B,"")</f>
        <v/>
      </c>
      <c r="C1557" s="4" t="n"/>
      <c r="D1557" s="29">
        <f>_xlfn.XLOOKUP(C1557,purchase!C:C,pcon!D:D,"")</f>
        <v/>
      </c>
      <c r="E1557" s="29">
        <f>_xlfn.XLOOKUP(C1557,purchase!C:C,pcon!E:E,"")</f>
        <v/>
      </c>
      <c r="F1557" s="4" t="n"/>
      <c r="G1557" s="27" t="n"/>
      <c r="H1557" s="28" t="n"/>
      <c r="I1557" s="4" t="n"/>
      <c r="J1557" s="4" t="n"/>
      <c r="K1557" s="4" t="n"/>
      <c r="L1557" s="30">
        <f>IF(J1557="","",J1557-K1557)</f>
        <v/>
      </c>
      <c r="M1557" s="4" t="n"/>
      <c r="N1557" s="30">
        <f>IF(L1557="","",L1557-M1557)</f>
        <v/>
      </c>
      <c r="O1557" s="31" t="n"/>
      <c r="P1557" s="32">
        <f>IF(O1557="","",N1557 * O1557)</f>
        <v/>
      </c>
      <c r="Q1557" s="10">
        <f>_xlfn.XLOOKUP(C1557,pcon!C:C,pcon!L:L,"")</f>
        <v/>
      </c>
      <c r="R1557" s="98">
        <f>(Q1557 / 80) * (O1557 * 100)</f>
        <v/>
      </c>
      <c r="S1557" s="31" t="n"/>
      <c r="T1557" s="31" t="n"/>
      <c r="U1557" s="33">
        <f>IF(N1557="","",R1557 * N1557)</f>
        <v/>
      </c>
      <c r="V1557" s="4" t="n"/>
      <c r="W1557" s="33">
        <f>IF(S1557&amp;U1557="","",U1557 * S1557)</f>
        <v/>
      </c>
      <c r="X1557" s="33">
        <f>IF(W1557="","",U1557 + W1557)</f>
        <v/>
      </c>
      <c r="Y1557" s="33">
        <f>IF(T1557="","",U1557 * T1557)</f>
        <v/>
      </c>
      <c r="Z1557" s="34">
        <f>IF(U1557="","",X1557-V1557-Y1557)</f>
        <v/>
      </c>
    </row>
    <row r="1558">
      <c r="A1558" s="25" t="n">
        <v>1554</v>
      </c>
      <c r="B1558" s="26">
        <f>_xlfn.XLOOKUP(C1558,purchase!C:C,pcon!B:B,"")</f>
        <v/>
      </c>
      <c r="C1558" s="4" t="n"/>
      <c r="D1558" s="29">
        <f>_xlfn.XLOOKUP(C1558,purchase!C:C,pcon!D:D,"")</f>
        <v/>
      </c>
      <c r="E1558" s="29">
        <f>_xlfn.XLOOKUP(C1558,purchase!C:C,pcon!E:E,"")</f>
        <v/>
      </c>
      <c r="F1558" s="4" t="n"/>
      <c r="G1558" s="27" t="n"/>
      <c r="H1558" s="28" t="n"/>
      <c r="I1558" s="4" t="n"/>
      <c r="J1558" s="4" t="n"/>
      <c r="K1558" s="4" t="n"/>
      <c r="L1558" s="30">
        <f>IF(J1558="","",J1558-K1558)</f>
        <v/>
      </c>
      <c r="M1558" s="4" t="n"/>
      <c r="N1558" s="30">
        <f>IF(L1558="","",L1558-M1558)</f>
        <v/>
      </c>
      <c r="O1558" s="31" t="n"/>
      <c r="P1558" s="32">
        <f>IF(O1558="","",N1558 * O1558)</f>
        <v/>
      </c>
      <c r="Q1558" s="10">
        <f>_xlfn.XLOOKUP(C1558,pcon!C:C,pcon!L:L,"")</f>
        <v/>
      </c>
      <c r="R1558" s="98">
        <f>(Q1558 / 80) * (O1558 * 100)</f>
        <v/>
      </c>
      <c r="S1558" s="31" t="n"/>
      <c r="T1558" s="31" t="n"/>
      <c r="U1558" s="33">
        <f>IF(N1558="","",R1558 * N1558)</f>
        <v/>
      </c>
      <c r="V1558" s="4" t="n"/>
      <c r="W1558" s="33">
        <f>IF(S1558&amp;U1558="","",U1558 * S1558)</f>
        <v/>
      </c>
      <c r="X1558" s="33">
        <f>IF(W1558="","",U1558 + W1558)</f>
        <v/>
      </c>
      <c r="Y1558" s="33">
        <f>IF(T1558="","",U1558 * T1558)</f>
        <v/>
      </c>
      <c r="Z1558" s="34">
        <f>IF(U1558="","",X1558-V1558-Y1558)</f>
        <v/>
      </c>
    </row>
    <row r="1559">
      <c r="A1559" s="25" t="n">
        <v>1555</v>
      </c>
      <c r="B1559" s="26">
        <f>_xlfn.XLOOKUP(C1559,purchase!C:C,pcon!B:B,"")</f>
        <v/>
      </c>
      <c r="C1559" s="4" t="n"/>
      <c r="D1559" s="29">
        <f>_xlfn.XLOOKUP(C1559,purchase!C:C,pcon!D:D,"")</f>
        <v/>
      </c>
      <c r="E1559" s="29">
        <f>_xlfn.XLOOKUP(C1559,purchase!C:C,pcon!E:E,"")</f>
        <v/>
      </c>
      <c r="F1559" s="4" t="n"/>
      <c r="G1559" s="27" t="n"/>
      <c r="H1559" s="28" t="n"/>
      <c r="I1559" s="4" t="n"/>
      <c r="J1559" s="4" t="n"/>
      <c r="K1559" s="4" t="n"/>
      <c r="L1559" s="30">
        <f>IF(J1559="","",J1559-K1559)</f>
        <v/>
      </c>
      <c r="M1559" s="4" t="n"/>
      <c r="N1559" s="30">
        <f>IF(L1559="","",L1559-M1559)</f>
        <v/>
      </c>
      <c r="O1559" s="31" t="n"/>
      <c r="P1559" s="32">
        <f>IF(O1559="","",N1559 * O1559)</f>
        <v/>
      </c>
      <c r="Q1559" s="10">
        <f>_xlfn.XLOOKUP(C1559,pcon!C:C,pcon!L:L,"")</f>
        <v/>
      </c>
      <c r="R1559" s="98">
        <f>(Q1559 / 80) * (O1559 * 100)</f>
        <v/>
      </c>
      <c r="S1559" s="31" t="n"/>
      <c r="T1559" s="31" t="n"/>
      <c r="U1559" s="33">
        <f>IF(N1559="","",R1559 * N1559)</f>
        <v/>
      </c>
      <c r="V1559" s="4" t="n"/>
      <c r="W1559" s="33">
        <f>IF(S1559&amp;U1559="","",U1559 * S1559)</f>
        <v/>
      </c>
      <c r="X1559" s="33">
        <f>IF(W1559="","",U1559 + W1559)</f>
        <v/>
      </c>
      <c r="Y1559" s="33">
        <f>IF(T1559="","",U1559 * T1559)</f>
        <v/>
      </c>
      <c r="Z1559" s="34">
        <f>IF(U1559="","",X1559-V1559-Y1559)</f>
        <v/>
      </c>
    </row>
    <row r="1560">
      <c r="A1560" s="25" t="n">
        <v>1556</v>
      </c>
      <c r="B1560" s="26">
        <f>_xlfn.XLOOKUP(C1560,purchase!C:C,pcon!B:B,"")</f>
        <v/>
      </c>
      <c r="C1560" s="4" t="n"/>
      <c r="D1560" s="29">
        <f>_xlfn.XLOOKUP(C1560,purchase!C:C,pcon!D:D,"")</f>
        <v/>
      </c>
      <c r="E1560" s="29">
        <f>_xlfn.XLOOKUP(C1560,purchase!C:C,pcon!E:E,"")</f>
        <v/>
      </c>
      <c r="F1560" s="4" t="n"/>
      <c r="G1560" s="27" t="n"/>
      <c r="H1560" s="28" t="n"/>
      <c r="I1560" s="4" t="n"/>
      <c r="J1560" s="4" t="n"/>
      <c r="K1560" s="4" t="n"/>
      <c r="L1560" s="30">
        <f>IF(J1560="","",J1560-K1560)</f>
        <v/>
      </c>
      <c r="M1560" s="4" t="n"/>
      <c r="N1560" s="30">
        <f>IF(L1560="","",L1560-M1560)</f>
        <v/>
      </c>
      <c r="O1560" s="31" t="n"/>
      <c r="P1560" s="32">
        <f>IF(O1560="","",N1560 * O1560)</f>
        <v/>
      </c>
      <c r="Q1560" s="10">
        <f>_xlfn.XLOOKUP(C1560,pcon!C:C,pcon!L:L,"")</f>
        <v/>
      </c>
      <c r="R1560" s="98">
        <f>(Q1560 / 80) * (O1560 * 100)</f>
        <v/>
      </c>
      <c r="S1560" s="31" t="n"/>
      <c r="T1560" s="31" t="n"/>
      <c r="U1560" s="33">
        <f>IF(N1560="","",R1560 * N1560)</f>
        <v/>
      </c>
      <c r="V1560" s="4" t="n"/>
      <c r="W1560" s="33">
        <f>IF(S1560&amp;U1560="","",U1560 * S1560)</f>
        <v/>
      </c>
      <c r="X1560" s="33">
        <f>IF(W1560="","",U1560 + W1560)</f>
        <v/>
      </c>
      <c r="Y1560" s="33">
        <f>IF(T1560="","",U1560 * T1560)</f>
        <v/>
      </c>
      <c r="Z1560" s="34">
        <f>IF(U1560="","",X1560-V1560-Y1560)</f>
        <v/>
      </c>
    </row>
    <row r="1561">
      <c r="A1561" s="25" t="n">
        <v>1557</v>
      </c>
      <c r="B1561" s="26">
        <f>_xlfn.XLOOKUP(C1561,purchase!C:C,pcon!B:B,"")</f>
        <v/>
      </c>
      <c r="C1561" s="4" t="n"/>
      <c r="D1561" s="29">
        <f>_xlfn.XLOOKUP(C1561,purchase!C:C,pcon!D:D,"")</f>
        <v/>
      </c>
      <c r="E1561" s="29">
        <f>_xlfn.XLOOKUP(C1561,purchase!C:C,pcon!E:E,"")</f>
        <v/>
      </c>
      <c r="F1561" s="4" t="n"/>
      <c r="G1561" s="27" t="n"/>
      <c r="H1561" s="28" t="n"/>
      <c r="I1561" s="4" t="n"/>
      <c r="J1561" s="4" t="n"/>
      <c r="K1561" s="4" t="n"/>
      <c r="L1561" s="30">
        <f>IF(J1561="","",J1561-K1561)</f>
        <v/>
      </c>
      <c r="M1561" s="4" t="n"/>
      <c r="N1561" s="30">
        <f>IF(L1561="","",L1561-M1561)</f>
        <v/>
      </c>
      <c r="O1561" s="31" t="n"/>
      <c r="P1561" s="32">
        <f>IF(O1561="","",N1561 * O1561)</f>
        <v/>
      </c>
      <c r="Q1561" s="10">
        <f>_xlfn.XLOOKUP(C1561,pcon!C:C,pcon!L:L,"")</f>
        <v/>
      </c>
      <c r="R1561" s="98">
        <f>(Q1561 / 80) * (O1561 * 100)</f>
        <v/>
      </c>
      <c r="S1561" s="31" t="n"/>
      <c r="T1561" s="31" t="n"/>
      <c r="U1561" s="33">
        <f>IF(N1561="","",R1561 * N1561)</f>
        <v/>
      </c>
      <c r="V1561" s="4" t="n"/>
      <c r="W1561" s="33">
        <f>IF(S1561&amp;U1561="","",U1561 * S1561)</f>
        <v/>
      </c>
      <c r="X1561" s="33">
        <f>IF(W1561="","",U1561 + W1561)</f>
        <v/>
      </c>
      <c r="Y1561" s="33">
        <f>IF(T1561="","",U1561 * T1561)</f>
        <v/>
      </c>
      <c r="Z1561" s="34">
        <f>IF(U1561="","",X1561-V1561-Y1561)</f>
        <v/>
      </c>
    </row>
    <row r="1562">
      <c r="A1562" s="25" t="n">
        <v>1558</v>
      </c>
      <c r="B1562" s="26">
        <f>_xlfn.XLOOKUP(C1562,purchase!C:C,pcon!B:B,"")</f>
        <v/>
      </c>
      <c r="C1562" s="4" t="n"/>
      <c r="D1562" s="29">
        <f>_xlfn.XLOOKUP(C1562,purchase!C:C,pcon!D:D,"")</f>
        <v/>
      </c>
      <c r="E1562" s="29">
        <f>_xlfn.XLOOKUP(C1562,purchase!C:C,pcon!E:E,"")</f>
        <v/>
      </c>
      <c r="F1562" s="4" t="n"/>
      <c r="G1562" s="27" t="n"/>
      <c r="H1562" s="28" t="n"/>
      <c r="I1562" s="4" t="n"/>
      <c r="J1562" s="4" t="n"/>
      <c r="K1562" s="4" t="n"/>
      <c r="L1562" s="30">
        <f>IF(J1562="","",J1562-K1562)</f>
        <v/>
      </c>
      <c r="M1562" s="4" t="n"/>
      <c r="N1562" s="30">
        <f>IF(L1562="","",L1562-M1562)</f>
        <v/>
      </c>
      <c r="O1562" s="31" t="n"/>
      <c r="P1562" s="32">
        <f>IF(O1562="","",N1562 * O1562)</f>
        <v/>
      </c>
      <c r="Q1562" s="10">
        <f>_xlfn.XLOOKUP(C1562,pcon!C:C,pcon!L:L,"")</f>
        <v/>
      </c>
      <c r="R1562" s="98">
        <f>(Q1562 / 80) * (O1562 * 100)</f>
        <v/>
      </c>
      <c r="S1562" s="31" t="n"/>
      <c r="T1562" s="31" t="n"/>
      <c r="U1562" s="33">
        <f>IF(N1562="","",R1562 * N1562)</f>
        <v/>
      </c>
      <c r="V1562" s="4" t="n"/>
      <c r="W1562" s="33">
        <f>IF(S1562&amp;U1562="","",U1562 * S1562)</f>
        <v/>
      </c>
      <c r="X1562" s="33">
        <f>IF(W1562="","",U1562 + W1562)</f>
        <v/>
      </c>
      <c r="Y1562" s="33">
        <f>IF(T1562="","",U1562 * T1562)</f>
        <v/>
      </c>
      <c r="Z1562" s="34">
        <f>IF(U1562="","",X1562-V1562-Y1562)</f>
        <v/>
      </c>
    </row>
    <row r="1563">
      <c r="A1563" s="25" t="n">
        <v>1559</v>
      </c>
      <c r="B1563" s="26">
        <f>_xlfn.XLOOKUP(C1563,purchase!C:C,pcon!B:B,"")</f>
        <v/>
      </c>
      <c r="C1563" s="4" t="n"/>
      <c r="D1563" s="29">
        <f>_xlfn.XLOOKUP(C1563,purchase!C:C,pcon!D:D,"")</f>
        <v/>
      </c>
      <c r="E1563" s="29">
        <f>_xlfn.XLOOKUP(C1563,purchase!C:C,pcon!E:E,"")</f>
        <v/>
      </c>
      <c r="F1563" s="4" t="n"/>
      <c r="G1563" s="27" t="n"/>
      <c r="H1563" s="28" t="n"/>
      <c r="I1563" s="4" t="n"/>
      <c r="J1563" s="4" t="n"/>
      <c r="K1563" s="4" t="n"/>
      <c r="L1563" s="30">
        <f>IF(J1563="","",J1563-K1563)</f>
        <v/>
      </c>
      <c r="M1563" s="4" t="n"/>
      <c r="N1563" s="30">
        <f>IF(L1563="","",L1563-M1563)</f>
        <v/>
      </c>
      <c r="O1563" s="31" t="n"/>
      <c r="P1563" s="32">
        <f>IF(O1563="","",N1563 * O1563)</f>
        <v/>
      </c>
      <c r="Q1563" s="10">
        <f>_xlfn.XLOOKUP(C1563,pcon!C:C,pcon!L:L,"")</f>
        <v/>
      </c>
      <c r="R1563" s="98">
        <f>(Q1563 / 80) * (O1563 * 100)</f>
        <v/>
      </c>
      <c r="S1563" s="31" t="n"/>
      <c r="T1563" s="31" t="n"/>
      <c r="U1563" s="33">
        <f>IF(N1563="","",R1563 * N1563)</f>
        <v/>
      </c>
      <c r="V1563" s="4" t="n"/>
      <c r="W1563" s="33">
        <f>IF(S1563&amp;U1563="","",U1563 * S1563)</f>
        <v/>
      </c>
      <c r="X1563" s="33">
        <f>IF(W1563="","",U1563 + W1563)</f>
        <v/>
      </c>
      <c r="Y1563" s="33">
        <f>IF(T1563="","",U1563 * T1563)</f>
        <v/>
      </c>
      <c r="Z1563" s="34">
        <f>IF(U1563="","",X1563-V1563-Y1563)</f>
        <v/>
      </c>
    </row>
    <row r="1564">
      <c r="A1564" s="25" t="n">
        <v>1560</v>
      </c>
      <c r="B1564" s="26">
        <f>_xlfn.XLOOKUP(C1564,purchase!C:C,pcon!B:B,"")</f>
        <v/>
      </c>
      <c r="C1564" s="4" t="n"/>
      <c r="D1564" s="29">
        <f>_xlfn.XLOOKUP(C1564,purchase!C:C,pcon!D:D,"")</f>
        <v/>
      </c>
      <c r="E1564" s="29">
        <f>_xlfn.XLOOKUP(C1564,purchase!C:C,pcon!E:E,"")</f>
        <v/>
      </c>
      <c r="F1564" s="4" t="n"/>
      <c r="G1564" s="27" t="n"/>
      <c r="H1564" s="28" t="n"/>
      <c r="I1564" s="4" t="n"/>
      <c r="J1564" s="4" t="n"/>
      <c r="K1564" s="4" t="n"/>
      <c r="L1564" s="30">
        <f>IF(J1564="","",J1564-K1564)</f>
        <v/>
      </c>
      <c r="M1564" s="4" t="n"/>
      <c r="N1564" s="30">
        <f>IF(L1564="","",L1564-M1564)</f>
        <v/>
      </c>
      <c r="O1564" s="31" t="n"/>
      <c r="P1564" s="32">
        <f>IF(O1564="","",N1564 * O1564)</f>
        <v/>
      </c>
      <c r="Q1564" s="10">
        <f>_xlfn.XLOOKUP(C1564,pcon!C:C,pcon!L:L,"")</f>
        <v/>
      </c>
      <c r="R1564" s="98">
        <f>(Q1564 / 80) * (O1564 * 100)</f>
        <v/>
      </c>
      <c r="S1564" s="31" t="n"/>
      <c r="T1564" s="31" t="n"/>
      <c r="U1564" s="33">
        <f>IF(N1564="","",R1564 * N1564)</f>
        <v/>
      </c>
      <c r="V1564" s="4" t="n"/>
      <c r="W1564" s="33">
        <f>IF(S1564&amp;U1564="","",U1564 * S1564)</f>
        <v/>
      </c>
      <c r="X1564" s="33">
        <f>IF(W1564="","",U1564 + W1564)</f>
        <v/>
      </c>
      <c r="Y1564" s="33">
        <f>IF(T1564="","",U1564 * T1564)</f>
        <v/>
      </c>
      <c r="Z1564" s="34">
        <f>IF(U1564="","",X1564-V1564-Y1564)</f>
        <v/>
      </c>
    </row>
    <row r="1565">
      <c r="A1565" s="25" t="n">
        <v>1561</v>
      </c>
      <c r="B1565" s="26">
        <f>_xlfn.XLOOKUP(C1565,purchase!C:C,pcon!B:B,"")</f>
        <v/>
      </c>
      <c r="C1565" s="4" t="n"/>
      <c r="D1565" s="29">
        <f>_xlfn.XLOOKUP(C1565,purchase!C:C,pcon!D:D,"")</f>
        <v/>
      </c>
      <c r="E1565" s="29">
        <f>_xlfn.XLOOKUP(C1565,purchase!C:C,pcon!E:E,"")</f>
        <v/>
      </c>
      <c r="F1565" s="4" t="n"/>
      <c r="G1565" s="27" t="n"/>
      <c r="H1565" s="28" t="n"/>
      <c r="I1565" s="4" t="n"/>
      <c r="J1565" s="4" t="n"/>
      <c r="K1565" s="4" t="n"/>
      <c r="L1565" s="30">
        <f>IF(J1565="","",J1565-K1565)</f>
        <v/>
      </c>
      <c r="M1565" s="4" t="n"/>
      <c r="N1565" s="30">
        <f>IF(L1565="","",L1565-M1565)</f>
        <v/>
      </c>
      <c r="O1565" s="31" t="n"/>
      <c r="P1565" s="32">
        <f>IF(O1565="","",N1565 * O1565)</f>
        <v/>
      </c>
      <c r="Q1565" s="10">
        <f>_xlfn.XLOOKUP(C1565,pcon!C:C,pcon!L:L,"")</f>
        <v/>
      </c>
      <c r="R1565" s="98">
        <f>(Q1565 / 80) * (O1565 * 100)</f>
        <v/>
      </c>
      <c r="S1565" s="31" t="n"/>
      <c r="T1565" s="31" t="n"/>
      <c r="U1565" s="33">
        <f>IF(N1565="","",R1565 * N1565)</f>
        <v/>
      </c>
      <c r="V1565" s="4" t="n"/>
      <c r="W1565" s="33">
        <f>IF(S1565&amp;U1565="","",U1565 * S1565)</f>
        <v/>
      </c>
      <c r="X1565" s="33">
        <f>IF(W1565="","",U1565 + W1565)</f>
        <v/>
      </c>
      <c r="Y1565" s="33">
        <f>IF(T1565="","",U1565 * T1565)</f>
        <v/>
      </c>
      <c r="Z1565" s="34">
        <f>IF(U1565="","",X1565-V1565-Y1565)</f>
        <v/>
      </c>
    </row>
    <row r="1566">
      <c r="A1566" s="25" t="n">
        <v>1562</v>
      </c>
      <c r="B1566" s="26">
        <f>_xlfn.XLOOKUP(C1566,purchase!C:C,pcon!B:B,"")</f>
        <v/>
      </c>
      <c r="C1566" s="4" t="n"/>
      <c r="D1566" s="29">
        <f>_xlfn.XLOOKUP(C1566,purchase!C:C,pcon!D:D,"")</f>
        <v/>
      </c>
      <c r="E1566" s="29">
        <f>_xlfn.XLOOKUP(C1566,purchase!C:C,pcon!E:E,"")</f>
        <v/>
      </c>
      <c r="F1566" s="4" t="n"/>
      <c r="G1566" s="27" t="n"/>
      <c r="H1566" s="28" t="n"/>
      <c r="I1566" s="4" t="n"/>
      <c r="J1566" s="4" t="n"/>
      <c r="K1566" s="4" t="n"/>
      <c r="L1566" s="30">
        <f>IF(J1566="","",J1566-K1566)</f>
        <v/>
      </c>
      <c r="M1566" s="4" t="n"/>
      <c r="N1566" s="30">
        <f>IF(L1566="","",L1566-M1566)</f>
        <v/>
      </c>
      <c r="O1566" s="31" t="n"/>
      <c r="P1566" s="32">
        <f>IF(O1566="","",N1566 * O1566)</f>
        <v/>
      </c>
      <c r="Q1566" s="10">
        <f>_xlfn.XLOOKUP(C1566,pcon!C:C,pcon!L:L,"")</f>
        <v/>
      </c>
      <c r="R1566" s="98">
        <f>(Q1566 / 80) * (O1566 * 100)</f>
        <v/>
      </c>
      <c r="S1566" s="31" t="n"/>
      <c r="T1566" s="31" t="n"/>
      <c r="U1566" s="33">
        <f>IF(N1566="","",R1566 * N1566)</f>
        <v/>
      </c>
      <c r="V1566" s="4" t="n"/>
      <c r="W1566" s="33">
        <f>IF(S1566&amp;U1566="","",U1566 * S1566)</f>
        <v/>
      </c>
      <c r="X1566" s="33">
        <f>IF(W1566="","",U1566 + W1566)</f>
        <v/>
      </c>
      <c r="Y1566" s="33">
        <f>IF(T1566="","",U1566 * T1566)</f>
        <v/>
      </c>
      <c r="Z1566" s="34">
        <f>IF(U1566="","",X1566-V1566-Y1566)</f>
        <v/>
      </c>
    </row>
    <row r="1567">
      <c r="A1567" s="25" t="n">
        <v>1563</v>
      </c>
      <c r="B1567" s="26">
        <f>_xlfn.XLOOKUP(C1567,purchase!C:C,pcon!B:B,"")</f>
        <v/>
      </c>
      <c r="C1567" s="4" t="n"/>
      <c r="D1567" s="29">
        <f>_xlfn.XLOOKUP(C1567,purchase!C:C,pcon!D:D,"")</f>
        <v/>
      </c>
      <c r="E1567" s="29">
        <f>_xlfn.XLOOKUP(C1567,purchase!C:C,pcon!E:E,"")</f>
        <v/>
      </c>
      <c r="F1567" s="4" t="n"/>
      <c r="G1567" s="27" t="n"/>
      <c r="H1567" s="28" t="n"/>
      <c r="I1567" s="4" t="n"/>
      <c r="J1567" s="4" t="n"/>
      <c r="K1567" s="4" t="n"/>
      <c r="L1567" s="30">
        <f>IF(J1567="","",J1567-K1567)</f>
        <v/>
      </c>
      <c r="M1567" s="4" t="n"/>
      <c r="N1567" s="30">
        <f>IF(L1567="","",L1567-M1567)</f>
        <v/>
      </c>
      <c r="O1567" s="31" t="n"/>
      <c r="P1567" s="32">
        <f>IF(O1567="","",N1567 * O1567)</f>
        <v/>
      </c>
      <c r="Q1567" s="10">
        <f>_xlfn.XLOOKUP(C1567,pcon!C:C,pcon!L:L,"")</f>
        <v/>
      </c>
      <c r="R1567" s="98">
        <f>(Q1567 / 80) * (O1567 * 100)</f>
        <v/>
      </c>
      <c r="S1567" s="31" t="n"/>
      <c r="T1567" s="31" t="n"/>
      <c r="U1567" s="33">
        <f>IF(N1567="","",R1567 * N1567)</f>
        <v/>
      </c>
      <c r="V1567" s="4" t="n"/>
      <c r="W1567" s="33">
        <f>IF(S1567&amp;U1567="","",U1567 * S1567)</f>
        <v/>
      </c>
      <c r="X1567" s="33">
        <f>IF(W1567="","",U1567 + W1567)</f>
        <v/>
      </c>
      <c r="Y1567" s="33">
        <f>IF(T1567="","",U1567 * T1567)</f>
        <v/>
      </c>
      <c r="Z1567" s="34">
        <f>IF(U1567="","",X1567-V1567-Y1567)</f>
        <v/>
      </c>
    </row>
    <row r="1568">
      <c r="A1568" s="25" t="n">
        <v>1564</v>
      </c>
      <c r="B1568" s="26">
        <f>_xlfn.XLOOKUP(C1568,purchase!C:C,pcon!B:B,"")</f>
        <v/>
      </c>
      <c r="C1568" s="4" t="n"/>
      <c r="D1568" s="29">
        <f>_xlfn.XLOOKUP(C1568,purchase!C:C,pcon!D:D,"")</f>
        <v/>
      </c>
      <c r="E1568" s="29">
        <f>_xlfn.XLOOKUP(C1568,purchase!C:C,pcon!E:E,"")</f>
        <v/>
      </c>
      <c r="F1568" s="4" t="n"/>
      <c r="G1568" s="27" t="n"/>
      <c r="H1568" s="28" t="n"/>
      <c r="I1568" s="4" t="n"/>
      <c r="J1568" s="4" t="n"/>
      <c r="K1568" s="4" t="n"/>
      <c r="L1568" s="30">
        <f>IF(J1568="","",J1568-K1568)</f>
        <v/>
      </c>
      <c r="M1568" s="4" t="n"/>
      <c r="N1568" s="30">
        <f>IF(L1568="","",L1568-M1568)</f>
        <v/>
      </c>
      <c r="O1568" s="31" t="n"/>
      <c r="P1568" s="32">
        <f>IF(O1568="","",N1568 * O1568)</f>
        <v/>
      </c>
      <c r="Q1568" s="10">
        <f>_xlfn.XLOOKUP(C1568,pcon!C:C,pcon!L:L,"")</f>
        <v/>
      </c>
      <c r="R1568" s="98">
        <f>(Q1568 / 80) * (O1568 * 100)</f>
        <v/>
      </c>
      <c r="S1568" s="31" t="n"/>
      <c r="T1568" s="31" t="n"/>
      <c r="U1568" s="33">
        <f>IF(N1568="","",R1568 * N1568)</f>
        <v/>
      </c>
      <c r="V1568" s="4" t="n"/>
      <c r="W1568" s="33">
        <f>IF(S1568&amp;U1568="","",U1568 * S1568)</f>
        <v/>
      </c>
      <c r="X1568" s="33">
        <f>IF(W1568="","",U1568 + W1568)</f>
        <v/>
      </c>
      <c r="Y1568" s="33">
        <f>IF(T1568="","",U1568 * T1568)</f>
        <v/>
      </c>
      <c r="Z1568" s="34">
        <f>IF(U1568="","",X1568-V1568-Y1568)</f>
        <v/>
      </c>
    </row>
    <row r="1569">
      <c r="A1569" s="25" t="n">
        <v>1565</v>
      </c>
      <c r="B1569" s="26">
        <f>_xlfn.XLOOKUP(C1569,purchase!C:C,pcon!B:B,"")</f>
        <v/>
      </c>
      <c r="C1569" s="4" t="n"/>
      <c r="D1569" s="29">
        <f>_xlfn.XLOOKUP(C1569,purchase!C:C,pcon!D:D,"")</f>
        <v/>
      </c>
      <c r="E1569" s="29">
        <f>_xlfn.XLOOKUP(C1569,purchase!C:C,pcon!E:E,"")</f>
        <v/>
      </c>
      <c r="F1569" s="4" t="n"/>
      <c r="G1569" s="27" t="n"/>
      <c r="H1569" s="28" t="n"/>
      <c r="I1569" s="4" t="n"/>
      <c r="J1569" s="4" t="n"/>
      <c r="K1569" s="4" t="n"/>
      <c r="L1569" s="30">
        <f>IF(J1569="","",J1569-K1569)</f>
        <v/>
      </c>
      <c r="M1569" s="4" t="n"/>
      <c r="N1569" s="30">
        <f>IF(L1569="","",L1569-M1569)</f>
        <v/>
      </c>
      <c r="O1569" s="31" t="n"/>
      <c r="P1569" s="32">
        <f>IF(O1569="","",N1569 * O1569)</f>
        <v/>
      </c>
      <c r="Q1569" s="10">
        <f>_xlfn.XLOOKUP(C1569,pcon!C:C,pcon!L:L,"")</f>
        <v/>
      </c>
      <c r="R1569" s="98">
        <f>(Q1569 / 80) * (O1569 * 100)</f>
        <v/>
      </c>
      <c r="S1569" s="31" t="n"/>
      <c r="T1569" s="31" t="n"/>
      <c r="U1569" s="33">
        <f>IF(N1569="","",R1569 * N1569)</f>
        <v/>
      </c>
      <c r="V1569" s="4" t="n"/>
      <c r="W1569" s="33">
        <f>IF(S1569&amp;U1569="","",U1569 * S1569)</f>
        <v/>
      </c>
      <c r="X1569" s="33">
        <f>IF(W1569="","",U1569 + W1569)</f>
        <v/>
      </c>
      <c r="Y1569" s="33">
        <f>IF(T1569="","",U1569 * T1569)</f>
        <v/>
      </c>
      <c r="Z1569" s="34">
        <f>IF(U1569="","",X1569-V1569-Y1569)</f>
        <v/>
      </c>
    </row>
    <row r="1570">
      <c r="A1570" s="25" t="n">
        <v>1566</v>
      </c>
      <c r="B1570" s="26">
        <f>_xlfn.XLOOKUP(C1570,purchase!C:C,pcon!B:B,"")</f>
        <v/>
      </c>
      <c r="C1570" s="4" t="n"/>
      <c r="D1570" s="29">
        <f>_xlfn.XLOOKUP(C1570,purchase!C:C,pcon!D:D,"")</f>
        <v/>
      </c>
      <c r="E1570" s="29">
        <f>_xlfn.XLOOKUP(C1570,purchase!C:C,pcon!E:E,"")</f>
        <v/>
      </c>
      <c r="F1570" s="4" t="n"/>
      <c r="G1570" s="27" t="n"/>
      <c r="H1570" s="28" t="n"/>
      <c r="I1570" s="4" t="n"/>
      <c r="J1570" s="4" t="n"/>
      <c r="K1570" s="4" t="n"/>
      <c r="L1570" s="30">
        <f>IF(J1570="","",J1570-K1570)</f>
        <v/>
      </c>
      <c r="M1570" s="4" t="n"/>
      <c r="N1570" s="30">
        <f>IF(L1570="","",L1570-M1570)</f>
        <v/>
      </c>
      <c r="O1570" s="31" t="n"/>
      <c r="P1570" s="32">
        <f>IF(O1570="","",N1570 * O1570)</f>
        <v/>
      </c>
      <c r="Q1570" s="10">
        <f>_xlfn.XLOOKUP(C1570,pcon!C:C,pcon!L:L,"")</f>
        <v/>
      </c>
      <c r="R1570" s="98">
        <f>(Q1570 / 80) * (O1570 * 100)</f>
        <v/>
      </c>
      <c r="S1570" s="31" t="n"/>
      <c r="T1570" s="31" t="n"/>
      <c r="U1570" s="33">
        <f>IF(N1570="","",R1570 * N1570)</f>
        <v/>
      </c>
      <c r="V1570" s="4" t="n"/>
      <c r="W1570" s="33">
        <f>IF(S1570&amp;U1570="","",U1570 * S1570)</f>
        <v/>
      </c>
      <c r="X1570" s="33">
        <f>IF(W1570="","",U1570 + W1570)</f>
        <v/>
      </c>
      <c r="Y1570" s="33">
        <f>IF(T1570="","",U1570 * T1570)</f>
        <v/>
      </c>
      <c r="Z1570" s="34">
        <f>IF(U1570="","",X1570-V1570-Y1570)</f>
        <v/>
      </c>
    </row>
    <row r="1571">
      <c r="A1571" s="25" t="n">
        <v>1567</v>
      </c>
      <c r="B1571" s="26">
        <f>_xlfn.XLOOKUP(C1571,purchase!C:C,pcon!B:B,"")</f>
        <v/>
      </c>
      <c r="C1571" s="4" t="n"/>
      <c r="D1571" s="29">
        <f>_xlfn.XLOOKUP(C1571,purchase!C:C,pcon!D:D,"")</f>
        <v/>
      </c>
      <c r="E1571" s="29">
        <f>_xlfn.XLOOKUP(C1571,purchase!C:C,pcon!E:E,"")</f>
        <v/>
      </c>
      <c r="F1571" s="4" t="n"/>
      <c r="G1571" s="27" t="n"/>
      <c r="H1571" s="28" t="n"/>
      <c r="I1571" s="4" t="n"/>
      <c r="J1571" s="4" t="n"/>
      <c r="K1571" s="4" t="n"/>
      <c r="L1571" s="30">
        <f>IF(J1571="","",J1571-K1571)</f>
        <v/>
      </c>
      <c r="M1571" s="4" t="n"/>
      <c r="N1571" s="30">
        <f>IF(L1571="","",L1571-M1571)</f>
        <v/>
      </c>
      <c r="O1571" s="31" t="n"/>
      <c r="P1571" s="32">
        <f>IF(O1571="","",N1571 * O1571)</f>
        <v/>
      </c>
      <c r="Q1571" s="10">
        <f>_xlfn.XLOOKUP(C1571,pcon!C:C,pcon!L:L,"")</f>
        <v/>
      </c>
      <c r="R1571" s="98">
        <f>(Q1571 / 80) * (O1571 * 100)</f>
        <v/>
      </c>
      <c r="S1571" s="31" t="n"/>
      <c r="T1571" s="31" t="n"/>
      <c r="U1571" s="33">
        <f>IF(N1571="","",R1571 * N1571)</f>
        <v/>
      </c>
      <c r="V1571" s="4" t="n"/>
      <c r="W1571" s="33">
        <f>IF(S1571&amp;U1571="","",U1571 * S1571)</f>
        <v/>
      </c>
      <c r="X1571" s="33">
        <f>IF(W1571="","",U1571 + W1571)</f>
        <v/>
      </c>
      <c r="Y1571" s="33">
        <f>IF(T1571="","",U1571 * T1571)</f>
        <v/>
      </c>
      <c r="Z1571" s="34">
        <f>IF(U1571="","",X1571-V1571-Y1571)</f>
        <v/>
      </c>
    </row>
    <row r="1572">
      <c r="A1572" s="25" t="n">
        <v>1568</v>
      </c>
      <c r="B1572" s="26">
        <f>_xlfn.XLOOKUP(C1572,purchase!C:C,pcon!B:B,"")</f>
        <v/>
      </c>
      <c r="C1572" s="4" t="n"/>
      <c r="D1572" s="29">
        <f>_xlfn.XLOOKUP(C1572,purchase!C:C,pcon!D:D,"")</f>
        <v/>
      </c>
      <c r="E1572" s="29">
        <f>_xlfn.XLOOKUP(C1572,purchase!C:C,pcon!E:E,"")</f>
        <v/>
      </c>
      <c r="F1572" s="4" t="n"/>
      <c r="G1572" s="27" t="n"/>
      <c r="H1572" s="28" t="n"/>
      <c r="I1572" s="4" t="n"/>
      <c r="J1572" s="4" t="n"/>
      <c r="K1572" s="4" t="n"/>
      <c r="L1572" s="30">
        <f>IF(J1572="","",J1572-K1572)</f>
        <v/>
      </c>
      <c r="M1572" s="4" t="n"/>
      <c r="N1572" s="30">
        <f>IF(L1572="","",L1572-M1572)</f>
        <v/>
      </c>
      <c r="O1572" s="31" t="n"/>
      <c r="P1572" s="32">
        <f>IF(O1572="","",N1572 * O1572)</f>
        <v/>
      </c>
      <c r="Q1572" s="10">
        <f>_xlfn.XLOOKUP(C1572,pcon!C:C,pcon!L:L,"")</f>
        <v/>
      </c>
      <c r="R1572" s="98">
        <f>(Q1572 / 80) * (O1572 * 100)</f>
        <v/>
      </c>
      <c r="S1572" s="31" t="n"/>
      <c r="T1572" s="31" t="n"/>
      <c r="U1572" s="33">
        <f>IF(N1572="","",R1572 * N1572)</f>
        <v/>
      </c>
      <c r="V1572" s="4" t="n"/>
      <c r="W1572" s="33">
        <f>IF(S1572&amp;U1572="","",U1572 * S1572)</f>
        <v/>
      </c>
      <c r="X1572" s="33">
        <f>IF(W1572="","",U1572 + W1572)</f>
        <v/>
      </c>
      <c r="Y1572" s="33">
        <f>IF(T1572="","",U1572 * T1572)</f>
        <v/>
      </c>
      <c r="Z1572" s="34">
        <f>IF(U1572="","",X1572-V1572-Y1572)</f>
        <v/>
      </c>
    </row>
    <row r="1573">
      <c r="A1573" s="25" t="n">
        <v>1569</v>
      </c>
      <c r="B1573" s="26">
        <f>_xlfn.XLOOKUP(C1573,purchase!C:C,pcon!B:B,"")</f>
        <v/>
      </c>
      <c r="C1573" s="4" t="n"/>
      <c r="D1573" s="29">
        <f>_xlfn.XLOOKUP(C1573,purchase!C:C,pcon!D:D,"")</f>
        <v/>
      </c>
      <c r="E1573" s="29">
        <f>_xlfn.XLOOKUP(C1573,purchase!C:C,pcon!E:E,"")</f>
        <v/>
      </c>
      <c r="F1573" s="4" t="n"/>
      <c r="G1573" s="27" t="n"/>
      <c r="H1573" s="28" t="n"/>
      <c r="I1573" s="4" t="n"/>
      <c r="J1573" s="4" t="n"/>
      <c r="K1573" s="4" t="n"/>
      <c r="L1573" s="30">
        <f>IF(J1573="","",J1573-K1573)</f>
        <v/>
      </c>
      <c r="M1573" s="4" t="n"/>
      <c r="N1573" s="30">
        <f>IF(L1573="","",L1573-M1573)</f>
        <v/>
      </c>
      <c r="O1573" s="31" t="n"/>
      <c r="P1573" s="32">
        <f>IF(O1573="","",N1573 * O1573)</f>
        <v/>
      </c>
      <c r="Q1573" s="10">
        <f>_xlfn.XLOOKUP(C1573,pcon!C:C,pcon!L:L,"")</f>
        <v/>
      </c>
      <c r="R1573" s="98">
        <f>(Q1573 / 80) * (O1573 * 100)</f>
        <v/>
      </c>
      <c r="S1573" s="31" t="n"/>
      <c r="T1573" s="31" t="n"/>
      <c r="U1573" s="33">
        <f>IF(N1573="","",R1573 * N1573)</f>
        <v/>
      </c>
      <c r="V1573" s="4" t="n"/>
      <c r="W1573" s="33">
        <f>IF(S1573&amp;U1573="","",U1573 * S1573)</f>
        <v/>
      </c>
      <c r="X1573" s="33">
        <f>IF(W1573="","",U1573 + W1573)</f>
        <v/>
      </c>
      <c r="Y1573" s="33">
        <f>IF(T1573="","",U1573 * T1573)</f>
        <v/>
      </c>
      <c r="Z1573" s="34">
        <f>IF(U1573="","",X1573-V1573-Y1573)</f>
        <v/>
      </c>
    </row>
    <row r="1574">
      <c r="A1574" s="25" t="n">
        <v>1570</v>
      </c>
      <c r="B1574" s="26">
        <f>_xlfn.XLOOKUP(C1574,purchase!C:C,pcon!B:B,"")</f>
        <v/>
      </c>
      <c r="C1574" s="4" t="n"/>
      <c r="D1574" s="29">
        <f>_xlfn.XLOOKUP(C1574,purchase!C:C,pcon!D:D,"")</f>
        <v/>
      </c>
      <c r="E1574" s="29">
        <f>_xlfn.XLOOKUP(C1574,purchase!C:C,pcon!E:E,"")</f>
        <v/>
      </c>
      <c r="F1574" s="4" t="n"/>
      <c r="G1574" s="27" t="n"/>
      <c r="H1574" s="28" t="n"/>
      <c r="I1574" s="4" t="n"/>
      <c r="J1574" s="4" t="n"/>
      <c r="K1574" s="4" t="n"/>
      <c r="L1574" s="30">
        <f>IF(J1574="","",J1574-K1574)</f>
        <v/>
      </c>
      <c r="M1574" s="4" t="n"/>
      <c r="N1574" s="30">
        <f>IF(L1574="","",L1574-M1574)</f>
        <v/>
      </c>
      <c r="O1574" s="31" t="n"/>
      <c r="P1574" s="32">
        <f>IF(O1574="","",N1574 * O1574)</f>
        <v/>
      </c>
      <c r="Q1574" s="10">
        <f>_xlfn.XLOOKUP(C1574,pcon!C:C,pcon!L:L,"")</f>
        <v/>
      </c>
      <c r="R1574" s="98">
        <f>(Q1574 / 80) * (O1574 * 100)</f>
        <v/>
      </c>
      <c r="S1574" s="31" t="n"/>
      <c r="T1574" s="31" t="n"/>
      <c r="U1574" s="33">
        <f>IF(N1574="","",R1574 * N1574)</f>
        <v/>
      </c>
      <c r="V1574" s="4" t="n"/>
      <c r="W1574" s="33">
        <f>IF(S1574&amp;U1574="","",U1574 * S1574)</f>
        <v/>
      </c>
      <c r="X1574" s="33">
        <f>IF(W1574="","",U1574 + W1574)</f>
        <v/>
      </c>
      <c r="Y1574" s="33">
        <f>IF(T1574="","",U1574 * T1574)</f>
        <v/>
      </c>
      <c r="Z1574" s="34">
        <f>IF(U1574="","",X1574-V1574-Y1574)</f>
        <v/>
      </c>
    </row>
    <row r="1575">
      <c r="A1575" s="25" t="n">
        <v>1571</v>
      </c>
      <c r="B1575" s="26">
        <f>_xlfn.XLOOKUP(C1575,purchase!C:C,pcon!B:B,"")</f>
        <v/>
      </c>
      <c r="C1575" s="4" t="n"/>
      <c r="D1575" s="29">
        <f>_xlfn.XLOOKUP(C1575,purchase!C:C,pcon!D:D,"")</f>
        <v/>
      </c>
      <c r="E1575" s="29">
        <f>_xlfn.XLOOKUP(C1575,purchase!C:C,pcon!E:E,"")</f>
        <v/>
      </c>
      <c r="F1575" s="4" t="n"/>
      <c r="G1575" s="27" t="n"/>
      <c r="H1575" s="28" t="n"/>
      <c r="I1575" s="4" t="n"/>
      <c r="J1575" s="4" t="n"/>
      <c r="K1575" s="4" t="n"/>
      <c r="L1575" s="30">
        <f>IF(J1575="","",J1575-K1575)</f>
        <v/>
      </c>
      <c r="M1575" s="4" t="n"/>
      <c r="N1575" s="30">
        <f>IF(L1575="","",L1575-M1575)</f>
        <v/>
      </c>
      <c r="O1575" s="31" t="n"/>
      <c r="P1575" s="32">
        <f>IF(O1575="","",N1575 * O1575)</f>
        <v/>
      </c>
      <c r="Q1575" s="10">
        <f>_xlfn.XLOOKUP(C1575,pcon!C:C,pcon!L:L,"")</f>
        <v/>
      </c>
      <c r="R1575" s="98">
        <f>(Q1575 / 80) * (O1575 * 100)</f>
        <v/>
      </c>
      <c r="S1575" s="31" t="n"/>
      <c r="T1575" s="31" t="n"/>
      <c r="U1575" s="33">
        <f>IF(N1575="","",R1575 * N1575)</f>
        <v/>
      </c>
      <c r="V1575" s="4" t="n"/>
      <c r="W1575" s="33">
        <f>IF(S1575&amp;U1575="","",U1575 * S1575)</f>
        <v/>
      </c>
      <c r="X1575" s="33">
        <f>IF(W1575="","",U1575 + W1575)</f>
        <v/>
      </c>
      <c r="Y1575" s="33">
        <f>IF(T1575="","",U1575 * T1575)</f>
        <v/>
      </c>
      <c r="Z1575" s="34">
        <f>IF(U1575="","",X1575-V1575-Y1575)</f>
        <v/>
      </c>
    </row>
    <row r="1576">
      <c r="A1576" s="25" t="n">
        <v>1572</v>
      </c>
      <c r="B1576" s="26">
        <f>_xlfn.XLOOKUP(C1576,purchase!C:C,pcon!B:B,"")</f>
        <v/>
      </c>
      <c r="C1576" s="4" t="n"/>
      <c r="D1576" s="29">
        <f>_xlfn.XLOOKUP(C1576,purchase!C:C,pcon!D:D,"")</f>
        <v/>
      </c>
      <c r="E1576" s="29">
        <f>_xlfn.XLOOKUP(C1576,purchase!C:C,pcon!E:E,"")</f>
        <v/>
      </c>
      <c r="F1576" s="4" t="n"/>
      <c r="G1576" s="27" t="n"/>
      <c r="H1576" s="28" t="n"/>
      <c r="I1576" s="4" t="n"/>
      <c r="J1576" s="4" t="n"/>
      <c r="K1576" s="4" t="n"/>
      <c r="L1576" s="30">
        <f>IF(J1576="","",J1576-K1576)</f>
        <v/>
      </c>
      <c r="M1576" s="4" t="n"/>
      <c r="N1576" s="30">
        <f>IF(L1576="","",L1576-M1576)</f>
        <v/>
      </c>
      <c r="O1576" s="31" t="n"/>
      <c r="P1576" s="32">
        <f>IF(O1576="","",N1576 * O1576)</f>
        <v/>
      </c>
      <c r="Q1576" s="10">
        <f>_xlfn.XLOOKUP(C1576,pcon!C:C,pcon!L:L,"")</f>
        <v/>
      </c>
      <c r="R1576" s="98">
        <f>(Q1576 / 80) * (O1576 * 100)</f>
        <v/>
      </c>
      <c r="S1576" s="31" t="n"/>
      <c r="T1576" s="31" t="n"/>
      <c r="U1576" s="33">
        <f>IF(N1576="","",R1576 * N1576)</f>
        <v/>
      </c>
      <c r="V1576" s="4" t="n"/>
      <c r="W1576" s="33">
        <f>IF(S1576&amp;U1576="","",U1576 * S1576)</f>
        <v/>
      </c>
      <c r="X1576" s="33">
        <f>IF(W1576="","",U1576 + W1576)</f>
        <v/>
      </c>
      <c r="Y1576" s="33">
        <f>IF(T1576="","",U1576 * T1576)</f>
        <v/>
      </c>
      <c r="Z1576" s="34">
        <f>IF(U1576="","",X1576-V1576-Y1576)</f>
        <v/>
      </c>
    </row>
    <row r="1577">
      <c r="A1577" s="25" t="n">
        <v>1573</v>
      </c>
      <c r="B1577" s="26">
        <f>_xlfn.XLOOKUP(C1577,purchase!C:C,pcon!B:B,"")</f>
        <v/>
      </c>
      <c r="C1577" s="4" t="n"/>
      <c r="D1577" s="29">
        <f>_xlfn.XLOOKUP(C1577,purchase!C:C,pcon!D:D,"")</f>
        <v/>
      </c>
      <c r="E1577" s="29">
        <f>_xlfn.XLOOKUP(C1577,purchase!C:C,pcon!E:E,"")</f>
        <v/>
      </c>
      <c r="F1577" s="4" t="n"/>
      <c r="G1577" s="27" t="n"/>
      <c r="H1577" s="28" t="n"/>
      <c r="I1577" s="4" t="n"/>
      <c r="J1577" s="4" t="n"/>
      <c r="K1577" s="4" t="n"/>
      <c r="L1577" s="30">
        <f>IF(J1577="","",J1577-K1577)</f>
        <v/>
      </c>
      <c r="M1577" s="4" t="n"/>
      <c r="N1577" s="30">
        <f>IF(L1577="","",L1577-M1577)</f>
        <v/>
      </c>
      <c r="O1577" s="31" t="n"/>
      <c r="P1577" s="32">
        <f>IF(O1577="","",N1577 * O1577)</f>
        <v/>
      </c>
      <c r="Q1577" s="10">
        <f>_xlfn.XLOOKUP(C1577,pcon!C:C,pcon!L:L,"")</f>
        <v/>
      </c>
      <c r="R1577" s="98">
        <f>(Q1577 / 80) * (O1577 * 100)</f>
        <v/>
      </c>
      <c r="S1577" s="31" t="n"/>
      <c r="T1577" s="31" t="n"/>
      <c r="U1577" s="33">
        <f>IF(N1577="","",R1577 * N1577)</f>
        <v/>
      </c>
      <c r="V1577" s="4" t="n"/>
      <c r="W1577" s="33">
        <f>IF(S1577&amp;U1577="","",U1577 * S1577)</f>
        <v/>
      </c>
      <c r="X1577" s="33">
        <f>IF(W1577="","",U1577 + W1577)</f>
        <v/>
      </c>
      <c r="Y1577" s="33">
        <f>IF(T1577="","",U1577 * T1577)</f>
        <v/>
      </c>
      <c r="Z1577" s="34">
        <f>IF(U1577="","",X1577-V1577-Y1577)</f>
        <v/>
      </c>
    </row>
    <row r="1578">
      <c r="A1578" s="25" t="n">
        <v>1574</v>
      </c>
      <c r="B1578" s="26">
        <f>_xlfn.XLOOKUP(C1578,purchase!C:C,pcon!B:B,"")</f>
        <v/>
      </c>
      <c r="C1578" s="4" t="n"/>
      <c r="D1578" s="29">
        <f>_xlfn.XLOOKUP(C1578,purchase!C:C,pcon!D:D,"")</f>
        <v/>
      </c>
      <c r="E1578" s="29">
        <f>_xlfn.XLOOKUP(C1578,purchase!C:C,pcon!E:E,"")</f>
        <v/>
      </c>
      <c r="F1578" s="4" t="n"/>
      <c r="G1578" s="27" t="n"/>
      <c r="H1578" s="28" t="n"/>
      <c r="I1578" s="4" t="n"/>
      <c r="J1578" s="4" t="n"/>
      <c r="K1578" s="4" t="n"/>
      <c r="L1578" s="30">
        <f>IF(J1578="","",J1578-K1578)</f>
        <v/>
      </c>
      <c r="M1578" s="4" t="n"/>
      <c r="N1578" s="30">
        <f>IF(L1578="","",L1578-M1578)</f>
        <v/>
      </c>
      <c r="O1578" s="31" t="n"/>
      <c r="P1578" s="32">
        <f>IF(O1578="","",N1578 * O1578)</f>
        <v/>
      </c>
      <c r="Q1578" s="10">
        <f>_xlfn.XLOOKUP(C1578,pcon!C:C,pcon!L:L,"")</f>
        <v/>
      </c>
      <c r="R1578" s="98">
        <f>(Q1578 / 80) * (O1578 * 100)</f>
        <v/>
      </c>
      <c r="S1578" s="31" t="n"/>
      <c r="T1578" s="31" t="n"/>
      <c r="U1578" s="33">
        <f>IF(N1578="","",R1578 * N1578)</f>
        <v/>
      </c>
      <c r="V1578" s="4" t="n"/>
      <c r="W1578" s="33">
        <f>IF(S1578&amp;U1578="","",U1578 * S1578)</f>
        <v/>
      </c>
      <c r="X1578" s="33">
        <f>IF(W1578="","",U1578 + W1578)</f>
        <v/>
      </c>
      <c r="Y1578" s="33">
        <f>IF(T1578="","",U1578 * T1578)</f>
        <v/>
      </c>
      <c r="Z1578" s="34">
        <f>IF(U1578="","",X1578-V1578-Y1578)</f>
        <v/>
      </c>
    </row>
    <row r="1579">
      <c r="A1579" s="25" t="n">
        <v>1575</v>
      </c>
      <c r="B1579" s="26">
        <f>_xlfn.XLOOKUP(C1579,purchase!C:C,pcon!B:B,"")</f>
        <v/>
      </c>
      <c r="C1579" s="4" t="n"/>
      <c r="D1579" s="29">
        <f>_xlfn.XLOOKUP(C1579,purchase!C:C,pcon!D:D,"")</f>
        <v/>
      </c>
      <c r="E1579" s="29">
        <f>_xlfn.XLOOKUP(C1579,purchase!C:C,pcon!E:E,"")</f>
        <v/>
      </c>
      <c r="F1579" s="4" t="n"/>
      <c r="G1579" s="27" t="n"/>
      <c r="H1579" s="28" t="n"/>
      <c r="I1579" s="4" t="n"/>
      <c r="J1579" s="4" t="n"/>
      <c r="K1579" s="4" t="n"/>
      <c r="L1579" s="30">
        <f>IF(J1579="","",J1579-K1579)</f>
        <v/>
      </c>
      <c r="M1579" s="4" t="n"/>
      <c r="N1579" s="30">
        <f>IF(L1579="","",L1579-M1579)</f>
        <v/>
      </c>
      <c r="O1579" s="31" t="n"/>
      <c r="P1579" s="32">
        <f>IF(O1579="","",N1579 * O1579)</f>
        <v/>
      </c>
      <c r="Q1579" s="10">
        <f>_xlfn.XLOOKUP(C1579,pcon!C:C,pcon!L:L,"")</f>
        <v/>
      </c>
      <c r="R1579" s="98">
        <f>(Q1579 / 80) * (O1579 * 100)</f>
        <v/>
      </c>
      <c r="S1579" s="31" t="n"/>
      <c r="T1579" s="31" t="n"/>
      <c r="U1579" s="33">
        <f>IF(N1579="","",R1579 * N1579)</f>
        <v/>
      </c>
      <c r="V1579" s="4" t="n"/>
      <c r="W1579" s="33">
        <f>IF(S1579&amp;U1579="","",U1579 * S1579)</f>
        <v/>
      </c>
      <c r="X1579" s="33">
        <f>IF(W1579="","",U1579 + W1579)</f>
        <v/>
      </c>
      <c r="Y1579" s="33">
        <f>IF(T1579="","",U1579 * T1579)</f>
        <v/>
      </c>
      <c r="Z1579" s="34">
        <f>IF(U1579="","",X1579-V1579-Y1579)</f>
        <v/>
      </c>
    </row>
    <row r="1580">
      <c r="A1580" s="25" t="n">
        <v>1576</v>
      </c>
      <c r="B1580" s="26">
        <f>_xlfn.XLOOKUP(C1580,purchase!C:C,pcon!B:B,"")</f>
        <v/>
      </c>
      <c r="C1580" s="4" t="n"/>
      <c r="D1580" s="29">
        <f>_xlfn.XLOOKUP(C1580,purchase!C:C,pcon!D:D,"")</f>
        <v/>
      </c>
      <c r="E1580" s="29">
        <f>_xlfn.XLOOKUP(C1580,purchase!C:C,pcon!E:E,"")</f>
        <v/>
      </c>
      <c r="F1580" s="4" t="n"/>
      <c r="G1580" s="27" t="n"/>
      <c r="H1580" s="28" t="n"/>
      <c r="I1580" s="4" t="n"/>
      <c r="J1580" s="4" t="n"/>
      <c r="K1580" s="4" t="n"/>
      <c r="L1580" s="30">
        <f>IF(J1580="","",J1580-K1580)</f>
        <v/>
      </c>
      <c r="M1580" s="4" t="n"/>
      <c r="N1580" s="30">
        <f>IF(L1580="","",L1580-M1580)</f>
        <v/>
      </c>
      <c r="O1580" s="31" t="n"/>
      <c r="P1580" s="32">
        <f>IF(O1580="","",N1580 * O1580)</f>
        <v/>
      </c>
      <c r="Q1580" s="10">
        <f>_xlfn.XLOOKUP(C1580,pcon!C:C,pcon!L:L,"")</f>
        <v/>
      </c>
      <c r="R1580" s="98">
        <f>(Q1580 / 80) * (O1580 * 100)</f>
        <v/>
      </c>
      <c r="S1580" s="31" t="n"/>
      <c r="T1580" s="31" t="n"/>
      <c r="U1580" s="33">
        <f>IF(N1580="","",R1580 * N1580)</f>
        <v/>
      </c>
      <c r="V1580" s="4" t="n"/>
      <c r="W1580" s="33">
        <f>IF(S1580&amp;U1580="","",U1580 * S1580)</f>
        <v/>
      </c>
      <c r="X1580" s="33">
        <f>IF(W1580="","",U1580 + W1580)</f>
        <v/>
      </c>
      <c r="Y1580" s="33">
        <f>IF(T1580="","",U1580 * T1580)</f>
        <v/>
      </c>
      <c r="Z1580" s="34">
        <f>IF(U1580="","",X1580-V1580-Y1580)</f>
        <v/>
      </c>
    </row>
    <row r="1581">
      <c r="A1581" s="25" t="n">
        <v>1577</v>
      </c>
      <c r="B1581" s="26">
        <f>_xlfn.XLOOKUP(C1581,purchase!C:C,pcon!B:B,"")</f>
        <v/>
      </c>
      <c r="C1581" s="4" t="n"/>
      <c r="D1581" s="29">
        <f>_xlfn.XLOOKUP(C1581,purchase!C:C,pcon!D:D,"")</f>
        <v/>
      </c>
      <c r="E1581" s="29">
        <f>_xlfn.XLOOKUP(C1581,purchase!C:C,pcon!E:E,"")</f>
        <v/>
      </c>
      <c r="F1581" s="4" t="n"/>
      <c r="G1581" s="27" t="n"/>
      <c r="H1581" s="28" t="n"/>
      <c r="I1581" s="4" t="n"/>
      <c r="J1581" s="4" t="n"/>
      <c r="K1581" s="4" t="n"/>
      <c r="L1581" s="30">
        <f>IF(J1581="","",J1581-K1581)</f>
        <v/>
      </c>
      <c r="M1581" s="4" t="n"/>
      <c r="N1581" s="30">
        <f>IF(L1581="","",L1581-M1581)</f>
        <v/>
      </c>
      <c r="O1581" s="31" t="n"/>
      <c r="P1581" s="32">
        <f>IF(O1581="","",N1581 * O1581)</f>
        <v/>
      </c>
      <c r="Q1581" s="10">
        <f>_xlfn.XLOOKUP(C1581,pcon!C:C,pcon!L:L,"")</f>
        <v/>
      </c>
      <c r="R1581" s="98">
        <f>(Q1581 / 80) * (O1581 * 100)</f>
        <v/>
      </c>
      <c r="S1581" s="31" t="n"/>
      <c r="T1581" s="31" t="n"/>
      <c r="U1581" s="33">
        <f>IF(N1581="","",R1581 * N1581)</f>
        <v/>
      </c>
      <c r="V1581" s="4" t="n"/>
      <c r="W1581" s="33">
        <f>IF(S1581&amp;U1581="","",U1581 * S1581)</f>
        <v/>
      </c>
      <c r="X1581" s="33">
        <f>IF(W1581="","",U1581 + W1581)</f>
        <v/>
      </c>
      <c r="Y1581" s="33">
        <f>IF(T1581="","",U1581 * T1581)</f>
        <v/>
      </c>
      <c r="Z1581" s="34">
        <f>IF(U1581="","",X1581-V1581-Y1581)</f>
        <v/>
      </c>
    </row>
    <row r="1582">
      <c r="A1582" s="25" t="n">
        <v>1578</v>
      </c>
      <c r="B1582" s="26">
        <f>_xlfn.XLOOKUP(C1582,purchase!C:C,pcon!B:B,"")</f>
        <v/>
      </c>
      <c r="C1582" s="4" t="n"/>
      <c r="D1582" s="29">
        <f>_xlfn.XLOOKUP(C1582,purchase!C:C,pcon!D:D,"")</f>
        <v/>
      </c>
      <c r="E1582" s="29">
        <f>_xlfn.XLOOKUP(C1582,purchase!C:C,pcon!E:E,"")</f>
        <v/>
      </c>
      <c r="F1582" s="4" t="n"/>
      <c r="G1582" s="27" t="n"/>
      <c r="H1582" s="28" t="n"/>
      <c r="I1582" s="4" t="n"/>
      <c r="J1582" s="4" t="n"/>
      <c r="K1582" s="4" t="n"/>
      <c r="L1582" s="30">
        <f>IF(J1582="","",J1582-K1582)</f>
        <v/>
      </c>
      <c r="M1582" s="4" t="n"/>
      <c r="N1582" s="30">
        <f>IF(L1582="","",L1582-M1582)</f>
        <v/>
      </c>
      <c r="O1582" s="31" t="n"/>
      <c r="P1582" s="32">
        <f>IF(O1582="","",N1582 * O1582)</f>
        <v/>
      </c>
      <c r="Q1582" s="10">
        <f>_xlfn.XLOOKUP(C1582,pcon!C:C,pcon!L:L,"")</f>
        <v/>
      </c>
      <c r="R1582" s="98">
        <f>(Q1582 / 80) * (O1582 * 100)</f>
        <v/>
      </c>
      <c r="S1582" s="31" t="n"/>
      <c r="T1582" s="31" t="n"/>
      <c r="U1582" s="33">
        <f>IF(N1582="","",R1582 * N1582)</f>
        <v/>
      </c>
      <c r="V1582" s="4" t="n"/>
      <c r="W1582" s="33">
        <f>IF(S1582&amp;U1582="","",U1582 * S1582)</f>
        <v/>
      </c>
      <c r="X1582" s="33">
        <f>IF(W1582="","",U1582 + W1582)</f>
        <v/>
      </c>
      <c r="Y1582" s="33">
        <f>IF(T1582="","",U1582 * T1582)</f>
        <v/>
      </c>
      <c r="Z1582" s="34">
        <f>IF(U1582="","",X1582-V1582-Y1582)</f>
        <v/>
      </c>
    </row>
    <row r="1583">
      <c r="A1583" s="25" t="n">
        <v>1579</v>
      </c>
      <c r="B1583" s="26">
        <f>_xlfn.XLOOKUP(C1583,purchase!C:C,pcon!B:B,"")</f>
        <v/>
      </c>
      <c r="C1583" s="4" t="n"/>
      <c r="D1583" s="29">
        <f>_xlfn.XLOOKUP(C1583,purchase!C:C,pcon!D:D,"")</f>
        <v/>
      </c>
      <c r="E1583" s="29">
        <f>_xlfn.XLOOKUP(C1583,purchase!C:C,pcon!E:E,"")</f>
        <v/>
      </c>
      <c r="F1583" s="4" t="n"/>
      <c r="G1583" s="27" t="n"/>
      <c r="H1583" s="28" t="n"/>
      <c r="I1583" s="4" t="n"/>
      <c r="J1583" s="4" t="n"/>
      <c r="K1583" s="4" t="n"/>
      <c r="L1583" s="30">
        <f>IF(J1583="","",J1583-K1583)</f>
        <v/>
      </c>
      <c r="M1583" s="4" t="n"/>
      <c r="N1583" s="30">
        <f>IF(L1583="","",L1583-M1583)</f>
        <v/>
      </c>
      <c r="O1583" s="31" t="n"/>
      <c r="P1583" s="32">
        <f>IF(O1583="","",N1583 * O1583)</f>
        <v/>
      </c>
      <c r="Q1583" s="10">
        <f>_xlfn.XLOOKUP(C1583,pcon!C:C,pcon!L:L,"")</f>
        <v/>
      </c>
      <c r="R1583" s="98">
        <f>(Q1583 / 80) * (O1583 * 100)</f>
        <v/>
      </c>
      <c r="S1583" s="31" t="n"/>
      <c r="T1583" s="31" t="n"/>
      <c r="U1583" s="33">
        <f>IF(N1583="","",R1583 * N1583)</f>
        <v/>
      </c>
      <c r="V1583" s="4" t="n"/>
      <c r="W1583" s="33">
        <f>IF(S1583&amp;U1583="","",U1583 * S1583)</f>
        <v/>
      </c>
      <c r="X1583" s="33">
        <f>IF(W1583="","",U1583 + W1583)</f>
        <v/>
      </c>
      <c r="Y1583" s="33">
        <f>IF(T1583="","",U1583 * T1583)</f>
        <v/>
      </c>
      <c r="Z1583" s="34">
        <f>IF(U1583="","",X1583-V1583-Y1583)</f>
        <v/>
      </c>
    </row>
    <row r="1584">
      <c r="A1584" s="25" t="n">
        <v>1580</v>
      </c>
      <c r="B1584" s="26">
        <f>_xlfn.XLOOKUP(C1584,purchase!C:C,pcon!B:B,"")</f>
        <v/>
      </c>
      <c r="C1584" s="4" t="n"/>
      <c r="D1584" s="29">
        <f>_xlfn.XLOOKUP(C1584,purchase!C:C,pcon!D:D,"")</f>
        <v/>
      </c>
      <c r="E1584" s="29">
        <f>_xlfn.XLOOKUP(C1584,purchase!C:C,pcon!E:E,"")</f>
        <v/>
      </c>
      <c r="F1584" s="4" t="n"/>
      <c r="G1584" s="27" t="n"/>
      <c r="H1584" s="28" t="n"/>
      <c r="I1584" s="4" t="n"/>
      <c r="J1584" s="4" t="n"/>
      <c r="K1584" s="4" t="n"/>
      <c r="L1584" s="30">
        <f>IF(J1584="","",J1584-K1584)</f>
        <v/>
      </c>
      <c r="M1584" s="4" t="n"/>
      <c r="N1584" s="30">
        <f>IF(L1584="","",L1584-M1584)</f>
        <v/>
      </c>
      <c r="O1584" s="31" t="n"/>
      <c r="P1584" s="32">
        <f>IF(O1584="","",N1584 * O1584)</f>
        <v/>
      </c>
      <c r="Q1584" s="10">
        <f>_xlfn.XLOOKUP(C1584,pcon!C:C,pcon!L:L,"")</f>
        <v/>
      </c>
      <c r="R1584" s="98">
        <f>(Q1584 / 80) * (O1584 * 100)</f>
        <v/>
      </c>
      <c r="S1584" s="31" t="n"/>
      <c r="T1584" s="31" t="n"/>
      <c r="U1584" s="33">
        <f>IF(N1584="","",R1584 * N1584)</f>
        <v/>
      </c>
      <c r="V1584" s="4" t="n"/>
      <c r="W1584" s="33">
        <f>IF(S1584&amp;U1584="","",U1584 * S1584)</f>
        <v/>
      </c>
      <c r="X1584" s="33">
        <f>IF(W1584="","",U1584 + W1584)</f>
        <v/>
      </c>
      <c r="Y1584" s="33">
        <f>IF(T1584="","",U1584 * T1584)</f>
        <v/>
      </c>
      <c r="Z1584" s="34">
        <f>IF(U1584="","",X1584-V1584-Y1584)</f>
        <v/>
      </c>
    </row>
    <row r="1585">
      <c r="A1585" s="25" t="n">
        <v>1581</v>
      </c>
      <c r="B1585" s="26">
        <f>_xlfn.XLOOKUP(C1585,purchase!C:C,pcon!B:B,"")</f>
        <v/>
      </c>
      <c r="C1585" s="4" t="n"/>
      <c r="D1585" s="29">
        <f>_xlfn.XLOOKUP(C1585,purchase!C:C,pcon!D:D,"")</f>
        <v/>
      </c>
      <c r="E1585" s="29">
        <f>_xlfn.XLOOKUP(C1585,purchase!C:C,pcon!E:E,"")</f>
        <v/>
      </c>
      <c r="F1585" s="4" t="n"/>
      <c r="G1585" s="27" t="n"/>
      <c r="H1585" s="28" t="n"/>
      <c r="I1585" s="4" t="n"/>
      <c r="J1585" s="4" t="n"/>
      <c r="K1585" s="4" t="n"/>
      <c r="L1585" s="30">
        <f>IF(J1585="","",J1585-K1585)</f>
        <v/>
      </c>
      <c r="M1585" s="4" t="n"/>
      <c r="N1585" s="30">
        <f>IF(L1585="","",L1585-M1585)</f>
        <v/>
      </c>
      <c r="O1585" s="31" t="n"/>
      <c r="P1585" s="32">
        <f>IF(O1585="","",N1585 * O1585)</f>
        <v/>
      </c>
      <c r="Q1585" s="10">
        <f>_xlfn.XLOOKUP(C1585,pcon!C:C,pcon!L:L,"")</f>
        <v/>
      </c>
      <c r="R1585" s="98">
        <f>(Q1585 / 80) * (O1585 * 100)</f>
        <v/>
      </c>
      <c r="S1585" s="31" t="n"/>
      <c r="T1585" s="31" t="n"/>
      <c r="U1585" s="33">
        <f>IF(N1585="","",R1585 * N1585)</f>
        <v/>
      </c>
      <c r="V1585" s="4" t="n"/>
      <c r="W1585" s="33">
        <f>IF(S1585&amp;U1585="","",U1585 * S1585)</f>
        <v/>
      </c>
      <c r="X1585" s="33">
        <f>IF(W1585="","",U1585 + W1585)</f>
        <v/>
      </c>
      <c r="Y1585" s="33">
        <f>IF(T1585="","",U1585 * T1585)</f>
        <v/>
      </c>
      <c r="Z1585" s="34">
        <f>IF(U1585="","",X1585-V1585-Y1585)</f>
        <v/>
      </c>
    </row>
    <row r="1586">
      <c r="A1586" s="25" t="n">
        <v>1582</v>
      </c>
      <c r="B1586" s="26">
        <f>_xlfn.XLOOKUP(C1586,purchase!C:C,pcon!B:B,"")</f>
        <v/>
      </c>
      <c r="C1586" s="4" t="n"/>
      <c r="D1586" s="29">
        <f>_xlfn.XLOOKUP(C1586,purchase!C:C,pcon!D:D,"")</f>
        <v/>
      </c>
      <c r="E1586" s="29">
        <f>_xlfn.XLOOKUP(C1586,purchase!C:C,pcon!E:E,"")</f>
        <v/>
      </c>
      <c r="F1586" s="4" t="n"/>
      <c r="G1586" s="27" t="n"/>
      <c r="H1586" s="28" t="n"/>
      <c r="I1586" s="4" t="n"/>
      <c r="J1586" s="4" t="n"/>
      <c r="K1586" s="4" t="n"/>
      <c r="L1586" s="30">
        <f>IF(J1586="","",J1586-K1586)</f>
        <v/>
      </c>
      <c r="M1586" s="4" t="n"/>
      <c r="N1586" s="30">
        <f>IF(L1586="","",L1586-M1586)</f>
        <v/>
      </c>
      <c r="O1586" s="31" t="n"/>
      <c r="P1586" s="32">
        <f>IF(O1586="","",N1586 * O1586)</f>
        <v/>
      </c>
      <c r="Q1586" s="10">
        <f>_xlfn.XLOOKUP(C1586,pcon!C:C,pcon!L:L,"")</f>
        <v/>
      </c>
      <c r="R1586" s="98">
        <f>(Q1586 / 80) * (O1586 * 100)</f>
        <v/>
      </c>
      <c r="S1586" s="31" t="n"/>
      <c r="T1586" s="31" t="n"/>
      <c r="U1586" s="33">
        <f>IF(N1586="","",R1586 * N1586)</f>
        <v/>
      </c>
      <c r="V1586" s="4" t="n"/>
      <c r="W1586" s="33">
        <f>IF(S1586&amp;U1586="","",U1586 * S1586)</f>
        <v/>
      </c>
      <c r="X1586" s="33">
        <f>IF(W1586="","",U1586 + W1586)</f>
        <v/>
      </c>
      <c r="Y1586" s="33">
        <f>IF(T1586="","",U1586 * T1586)</f>
        <v/>
      </c>
      <c r="Z1586" s="34">
        <f>IF(U1586="","",X1586-V1586-Y1586)</f>
        <v/>
      </c>
    </row>
    <row r="1587">
      <c r="A1587" s="25" t="n">
        <v>1583</v>
      </c>
      <c r="B1587" s="26">
        <f>_xlfn.XLOOKUP(C1587,purchase!C:C,pcon!B:B,"")</f>
        <v/>
      </c>
      <c r="C1587" s="4" t="n"/>
      <c r="D1587" s="29">
        <f>_xlfn.XLOOKUP(C1587,purchase!C:C,pcon!D:D,"")</f>
        <v/>
      </c>
      <c r="E1587" s="29">
        <f>_xlfn.XLOOKUP(C1587,purchase!C:C,pcon!E:E,"")</f>
        <v/>
      </c>
      <c r="F1587" s="4" t="n"/>
      <c r="G1587" s="27" t="n"/>
      <c r="H1587" s="28" t="n"/>
      <c r="I1587" s="4" t="n"/>
      <c r="J1587" s="4" t="n"/>
      <c r="K1587" s="4" t="n"/>
      <c r="L1587" s="30">
        <f>IF(J1587="","",J1587-K1587)</f>
        <v/>
      </c>
      <c r="M1587" s="4" t="n"/>
      <c r="N1587" s="30">
        <f>IF(L1587="","",L1587-M1587)</f>
        <v/>
      </c>
      <c r="O1587" s="31" t="n"/>
      <c r="P1587" s="32">
        <f>IF(O1587="","",N1587 * O1587)</f>
        <v/>
      </c>
      <c r="Q1587" s="10">
        <f>_xlfn.XLOOKUP(C1587,pcon!C:C,pcon!L:L,"")</f>
        <v/>
      </c>
      <c r="R1587" s="98">
        <f>(Q1587 / 80) * (O1587 * 100)</f>
        <v/>
      </c>
      <c r="S1587" s="31" t="n"/>
      <c r="T1587" s="31" t="n"/>
      <c r="U1587" s="33">
        <f>IF(N1587="","",R1587 * N1587)</f>
        <v/>
      </c>
      <c r="V1587" s="4" t="n"/>
      <c r="W1587" s="33">
        <f>IF(S1587&amp;U1587="","",U1587 * S1587)</f>
        <v/>
      </c>
      <c r="X1587" s="33">
        <f>IF(W1587="","",U1587 + W1587)</f>
        <v/>
      </c>
      <c r="Y1587" s="33">
        <f>IF(T1587="","",U1587 * T1587)</f>
        <v/>
      </c>
      <c r="Z1587" s="34">
        <f>IF(U1587="","",X1587-V1587-Y1587)</f>
        <v/>
      </c>
    </row>
    <row r="1588">
      <c r="A1588" s="25" t="n">
        <v>1584</v>
      </c>
      <c r="B1588" s="26">
        <f>_xlfn.XLOOKUP(C1588,purchase!C:C,pcon!B:B,"")</f>
        <v/>
      </c>
      <c r="C1588" s="4" t="n"/>
      <c r="D1588" s="29">
        <f>_xlfn.XLOOKUP(C1588,purchase!C:C,pcon!D:D,"")</f>
        <v/>
      </c>
      <c r="E1588" s="29">
        <f>_xlfn.XLOOKUP(C1588,purchase!C:C,pcon!E:E,"")</f>
        <v/>
      </c>
      <c r="F1588" s="4" t="n"/>
      <c r="G1588" s="27" t="n"/>
      <c r="H1588" s="28" t="n"/>
      <c r="I1588" s="4" t="n"/>
      <c r="J1588" s="4" t="n"/>
      <c r="K1588" s="4" t="n"/>
      <c r="L1588" s="30">
        <f>IF(J1588="","",J1588-K1588)</f>
        <v/>
      </c>
      <c r="M1588" s="4" t="n"/>
      <c r="N1588" s="30">
        <f>IF(L1588="","",L1588-M1588)</f>
        <v/>
      </c>
      <c r="O1588" s="31" t="n"/>
      <c r="P1588" s="32">
        <f>IF(O1588="","",N1588 * O1588)</f>
        <v/>
      </c>
      <c r="Q1588" s="10">
        <f>_xlfn.XLOOKUP(C1588,pcon!C:C,pcon!L:L,"")</f>
        <v/>
      </c>
      <c r="R1588" s="98">
        <f>(Q1588 / 80) * (O1588 * 100)</f>
        <v/>
      </c>
      <c r="S1588" s="31" t="n"/>
      <c r="T1588" s="31" t="n"/>
      <c r="U1588" s="33">
        <f>IF(N1588="","",R1588 * N1588)</f>
        <v/>
      </c>
      <c r="V1588" s="4" t="n"/>
      <c r="W1588" s="33">
        <f>IF(S1588&amp;U1588="","",U1588 * S1588)</f>
        <v/>
      </c>
      <c r="X1588" s="33">
        <f>IF(W1588="","",U1588 + W1588)</f>
        <v/>
      </c>
      <c r="Y1588" s="33">
        <f>IF(T1588="","",U1588 * T1588)</f>
        <v/>
      </c>
      <c r="Z1588" s="34">
        <f>IF(U1588="","",X1588-V1588-Y1588)</f>
        <v/>
      </c>
    </row>
    <row r="1589">
      <c r="A1589" s="25" t="n">
        <v>1585</v>
      </c>
      <c r="B1589" s="26">
        <f>_xlfn.XLOOKUP(C1589,purchase!C:C,pcon!B:B,"")</f>
        <v/>
      </c>
      <c r="C1589" s="4" t="n"/>
      <c r="D1589" s="29">
        <f>_xlfn.XLOOKUP(C1589,purchase!C:C,pcon!D:D,"")</f>
        <v/>
      </c>
      <c r="E1589" s="29">
        <f>_xlfn.XLOOKUP(C1589,purchase!C:C,pcon!E:E,"")</f>
        <v/>
      </c>
      <c r="F1589" s="4" t="n"/>
      <c r="G1589" s="27" t="n"/>
      <c r="H1589" s="28" t="n"/>
      <c r="I1589" s="4" t="n"/>
      <c r="J1589" s="4" t="n"/>
      <c r="K1589" s="4" t="n"/>
      <c r="L1589" s="30">
        <f>IF(J1589="","",J1589-K1589)</f>
        <v/>
      </c>
      <c r="M1589" s="4" t="n"/>
      <c r="N1589" s="30">
        <f>IF(L1589="","",L1589-M1589)</f>
        <v/>
      </c>
      <c r="O1589" s="31" t="n"/>
      <c r="P1589" s="32">
        <f>IF(O1589="","",N1589 * O1589)</f>
        <v/>
      </c>
      <c r="Q1589" s="10">
        <f>_xlfn.XLOOKUP(C1589,pcon!C:C,pcon!L:L,"")</f>
        <v/>
      </c>
      <c r="R1589" s="98">
        <f>(Q1589 / 80) * (O1589 * 100)</f>
        <v/>
      </c>
      <c r="S1589" s="31" t="n"/>
      <c r="T1589" s="31" t="n"/>
      <c r="U1589" s="33">
        <f>IF(N1589="","",R1589 * N1589)</f>
        <v/>
      </c>
      <c r="V1589" s="4" t="n"/>
      <c r="W1589" s="33">
        <f>IF(S1589&amp;U1589="","",U1589 * S1589)</f>
        <v/>
      </c>
      <c r="X1589" s="33">
        <f>IF(W1589="","",U1589 + W1589)</f>
        <v/>
      </c>
      <c r="Y1589" s="33">
        <f>IF(T1589="","",U1589 * T1589)</f>
        <v/>
      </c>
      <c r="Z1589" s="34">
        <f>IF(U1589="","",X1589-V1589-Y1589)</f>
        <v/>
      </c>
    </row>
    <row r="1590">
      <c r="A1590" s="25" t="n">
        <v>1586</v>
      </c>
      <c r="B1590" s="26">
        <f>_xlfn.XLOOKUP(C1590,purchase!C:C,pcon!B:B,"")</f>
        <v/>
      </c>
      <c r="C1590" s="4" t="n"/>
      <c r="D1590" s="29">
        <f>_xlfn.XLOOKUP(C1590,purchase!C:C,pcon!D:D,"")</f>
        <v/>
      </c>
      <c r="E1590" s="29">
        <f>_xlfn.XLOOKUP(C1590,purchase!C:C,pcon!E:E,"")</f>
        <v/>
      </c>
      <c r="F1590" s="4" t="n"/>
      <c r="G1590" s="27" t="n"/>
      <c r="H1590" s="28" t="n"/>
      <c r="I1590" s="4" t="n"/>
      <c r="J1590" s="4" t="n"/>
      <c r="K1590" s="4" t="n"/>
      <c r="L1590" s="30">
        <f>IF(J1590="","",J1590-K1590)</f>
        <v/>
      </c>
      <c r="M1590" s="4" t="n"/>
      <c r="N1590" s="30">
        <f>IF(L1590="","",L1590-M1590)</f>
        <v/>
      </c>
      <c r="O1590" s="31" t="n"/>
      <c r="P1590" s="32">
        <f>IF(O1590="","",N1590 * O1590)</f>
        <v/>
      </c>
      <c r="Q1590" s="10">
        <f>_xlfn.XLOOKUP(C1590,pcon!C:C,pcon!L:L,"")</f>
        <v/>
      </c>
      <c r="R1590" s="98">
        <f>(Q1590 / 80) * (O1590 * 100)</f>
        <v/>
      </c>
      <c r="S1590" s="31" t="n"/>
      <c r="T1590" s="31" t="n"/>
      <c r="U1590" s="33">
        <f>IF(N1590="","",R1590 * N1590)</f>
        <v/>
      </c>
      <c r="V1590" s="4" t="n"/>
      <c r="W1590" s="33">
        <f>IF(S1590&amp;U1590="","",U1590 * S1590)</f>
        <v/>
      </c>
      <c r="X1590" s="33">
        <f>IF(W1590="","",U1590 + W1590)</f>
        <v/>
      </c>
      <c r="Y1590" s="33">
        <f>IF(T1590="","",U1590 * T1590)</f>
        <v/>
      </c>
      <c r="Z1590" s="34">
        <f>IF(U1590="","",X1590-V1590-Y1590)</f>
        <v/>
      </c>
    </row>
    <row r="1591">
      <c r="A1591" s="25" t="n">
        <v>1587</v>
      </c>
      <c r="B1591" s="26">
        <f>_xlfn.XLOOKUP(C1591,purchase!C:C,pcon!B:B,"")</f>
        <v/>
      </c>
      <c r="C1591" s="4" t="n"/>
      <c r="D1591" s="29">
        <f>_xlfn.XLOOKUP(C1591,purchase!C:C,pcon!D:D,"")</f>
        <v/>
      </c>
      <c r="E1591" s="29">
        <f>_xlfn.XLOOKUP(C1591,purchase!C:C,pcon!E:E,"")</f>
        <v/>
      </c>
      <c r="F1591" s="4" t="n"/>
      <c r="G1591" s="27" t="n"/>
      <c r="H1591" s="28" t="n"/>
      <c r="I1591" s="4" t="n"/>
      <c r="J1591" s="4" t="n"/>
      <c r="K1591" s="4" t="n"/>
      <c r="L1591" s="30">
        <f>IF(J1591="","",J1591-K1591)</f>
        <v/>
      </c>
      <c r="M1591" s="4" t="n"/>
      <c r="N1591" s="30">
        <f>IF(L1591="","",L1591-M1591)</f>
        <v/>
      </c>
      <c r="O1591" s="31" t="n"/>
      <c r="P1591" s="32">
        <f>IF(O1591="","",N1591 * O1591)</f>
        <v/>
      </c>
      <c r="Q1591" s="10">
        <f>_xlfn.XLOOKUP(C1591,pcon!C:C,pcon!L:L,"")</f>
        <v/>
      </c>
      <c r="R1591" s="98">
        <f>(Q1591 / 80) * (O1591 * 100)</f>
        <v/>
      </c>
      <c r="S1591" s="31" t="n"/>
      <c r="T1591" s="31" t="n"/>
      <c r="U1591" s="33">
        <f>IF(N1591="","",R1591 * N1591)</f>
        <v/>
      </c>
      <c r="V1591" s="4" t="n"/>
      <c r="W1591" s="33">
        <f>IF(S1591&amp;U1591="","",U1591 * S1591)</f>
        <v/>
      </c>
      <c r="X1591" s="33">
        <f>IF(W1591="","",U1591 + W1591)</f>
        <v/>
      </c>
      <c r="Y1591" s="33">
        <f>IF(T1591="","",U1591 * T1591)</f>
        <v/>
      </c>
      <c r="Z1591" s="34">
        <f>IF(U1591="","",X1591-V1591-Y1591)</f>
        <v/>
      </c>
    </row>
    <row r="1592">
      <c r="A1592" s="25" t="n">
        <v>1588</v>
      </c>
      <c r="B1592" s="26">
        <f>_xlfn.XLOOKUP(C1592,purchase!C:C,pcon!B:B,"")</f>
        <v/>
      </c>
      <c r="C1592" s="4" t="n"/>
      <c r="D1592" s="29">
        <f>_xlfn.XLOOKUP(C1592,purchase!C:C,pcon!D:D,"")</f>
        <v/>
      </c>
      <c r="E1592" s="29">
        <f>_xlfn.XLOOKUP(C1592,purchase!C:C,pcon!E:E,"")</f>
        <v/>
      </c>
      <c r="F1592" s="4" t="n"/>
      <c r="G1592" s="27" t="n"/>
      <c r="H1592" s="28" t="n"/>
      <c r="I1592" s="4" t="n"/>
      <c r="J1592" s="4" t="n"/>
      <c r="K1592" s="4" t="n"/>
      <c r="L1592" s="30">
        <f>IF(J1592="","",J1592-K1592)</f>
        <v/>
      </c>
      <c r="M1592" s="4" t="n"/>
      <c r="N1592" s="30">
        <f>IF(L1592="","",L1592-M1592)</f>
        <v/>
      </c>
      <c r="O1592" s="31" t="n"/>
      <c r="P1592" s="32">
        <f>IF(O1592="","",N1592 * O1592)</f>
        <v/>
      </c>
      <c r="Q1592" s="10">
        <f>_xlfn.XLOOKUP(C1592,pcon!C:C,pcon!L:L,"")</f>
        <v/>
      </c>
      <c r="R1592" s="98">
        <f>(Q1592 / 80) * (O1592 * 100)</f>
        <v/>
      </c>
      <c r="S1592" s="31" t="n"/>
      <c r="T1592" s="31" t="n"/>
      <c r="U1592" s="33">
        <f>IF(N1592="","",R1592 * N1592)</f>
        <v/>
      </c>
      <c r="V1592" s="4" t="n"/>
      <c r="W1592" s="33">
        <f>IF(S1592&amp;U1592="","",U1592 * S1592)</f>
        <v/>
      </c>
      <c r="X1592" s="33">
        <f>IF(W1592="","",U1592 + W1592)</f>
        <v/>
      </c>
      <c r="Y1592" s="33">
        <f>IF(T1592="","",U1592 * T1592)</f>
        <v/>
      </c>
      <c r="Z1592" s="34">
        <f>IF(U1592="","",X1592-V1592-Y1592)</f>
        <v/>
      </c>
    </row>
    <row r="1593">
      <c r="A1593" s="25" t="n">
        <v>1589</v>
      </c>
      <c r="B1593" s="26">
        <f>_xlfn.XLOOKUP(C1593,purchase!C:C,pcon!B:B,"")</f>
        <v/>
      </c>
      <c r="C1593" s="4" t="n"/>
      <c r="D1593" s="29">
        <f>_xlfn.XLOOKUP(C1593,purchase!C:C,pcon!D:D,"")</f>
        <v/>
      </c>
      <c r="E1593" s="29">
        <f>_xlfn.XLOOKUP(C1593,purchase!C:C,pcon!E:E,"")</f>
        <v/>
      </c>
      <c r="F1593" s="4" t="n"/>
      <c r="G1593" s="27" t="n"/>
      <c r="H1593" s="28" t="n"/>
      <c r="I1593" s="4" t="n"/>
      <c r="J1593" s="4" t="n"/>
      <c r="K1593" s="4" t="n"/>
      <c r="L1593" s="30">
        <f>IF(J1593="","",J1593-K1593)</f>
        <v/>
      </c>
      <c r="M1593" s="4" t="n"/>
      <c r="N1593" s="30">
        <f>IF(L1593="","",L1593-M1593)</f>
        <v/>
      </c>
      <c r="O1593" s="31" t="n"/>
      <c r="P1593" s="32">
        <f>IF(O1593="","",N1593 * O1593)</f>
        <v/>
      </c>
      <c r="Q1593" s="10">
        <f>_xlfn.XLOOKUP(C1593,pcon!C:C,pcon!L:L,"")</f>
        <v/>
      </c>
      <c r="R1593" s="98">
        <f>(Q1593 / 80) * (O1593 * 100)</f>
        <v/>
      </c>
      <c r="S1593" s="31" t="n"/>
      <c r="T1593" s="31" t="n"/>
      <c r="U1593" s="33">
        <f>IF(N1593="","",R1593 * N1593)</f>
        <v/>
      </c>
      <c r="V1593" s="4" t="n"/>
      <c r="W1593" s="33">
        <f>IF(S1593&amp;U1593="","",U1593 * S1593)</f>
        <v/>
      </c>
      <c r="X1593" s="33">
        <f>IF(W1593="","",U1593 + W1593)</f>
        <v/>
      </c>
      <c r="Y1593" s="33">
        <f>IF(T1593="","",U1593 * T1593)</f>
        <v/>
      </c>
      <c r="Z1593" s="34">
        <f>IF(U1593="","",X1593-V1593-Y1593)</f>
        <v/>
      </c>
    </row>
    <row r="1594">
      <c r="A1594" s="25" t="n">
        <v>1590</v>
      </c>
      <c r="B1594" s="26">
        <f>_xlfn.XLOOKUP(C1594,purchase!C:C,pcon!B:B,"")</f>
        <v/>
      </c>
      <c r="C1594" s="4" t="n"/>
      <c r="D1594" s="29">
        <f>_xlfn.XLOOKUP(C1594,purchase!C:C,pcon!D:D,"")</f>
        <v/>
      </c>
      <c r="E1594" s="29">
        <f>_xlfn.XLOOKUP(C1594,purchase!C:C,pcon!E:E,"")</f>
        <v/>
      </c>
      <c r="F1594" s="4" t="n"/>
      <c r="G1594" s="27" t="n"/>
      <c r="H1594" s="28" t="n"/>
      <c r="I1594" s="4" t="n"/>
      <c r="J1594" s="4" t="n"/>
      <c r="K1594" s="4" t="n"/>
      <c r="L1594" s="30">
        <f>IF(J1594="","",J1594-K1594)</f>
        <v/>
      </c>
      <c r="M1594" s="4" t="n"/>
      <c r="N1594" s="30">
        <f>IF(L1594="","",L1594-M1594)</f>
        <v/>
      </c>
      <c r="O1594" s="31" t="n"/>
      <c r="P1594" s="32">
        <f>IF(O1594="","",N1594 * O1594)</f>
        <v/>
      </c>
      <c r="Q1594" s="10">
        <f>_xlfn.XLOOKUP(C1594,pcon!C:C,pcon!L:L,"")</f>
        <v/>
      </c>
      <c r="R1594" s="98">
        <f>(Q1594 / 80) * (O1594 * 100)</f>
        <v/>
      </c>
      <c r="S1594" s="31" t="n"/>
      <c r="T1594" s="31" t="n"/>
      <c r="U1594" s="33">
        <f>IF(N1594="","",R1594 * N1594)</f>
        <v/>
      </c>
      <c r="V1594" s="4" t="n"/>
      <c r="W1594" s="33">
        <f>IF(S1594&amp;U1594="","",U1594 * S1594)</f>
        <v/>
      </c>
      <c r="X1594" s="33">
        <f>IF(W1594="","",U1594 + W1594)</f>
        <v/>
      </c>
      <c r="Y1594" s="33">
        <f>IF(T1594="","",U1594 * T1594)</f>
        <v/>
      </c>
      <c r="Z1594" s="34">
        <f>IF(U1594="","",X1594-V1594-Y1594)</f>
        <v/>
      </c>
    </row>
    <row r="1595">
      <c r="A1595" s="25" t="n">
        <v>1591</v>
      </c>
      <c r="B1595" s="26">
        <f>_xlfn.XLOOKUP(C1595,purchase!C:C,pcon!B:B,"")</f>
        <v/>
      </c>
      <c r="C1595" s="4" t="n"/>
      <c r="D1595" s="29">
        <f>_xlfn.XLOOKUP(C1595,purchase!C:C,pcon!D:D,"")</f>
        <v/>
      </c>
      <c r="E1595" s="29">
        <f>_xlfn.XLOOKUP(C1595,purchase!C:C,pcon!E:E,"")</f>
        <v/>
      </c>
      <c r="F1595" s="4" t="n"/>
      <c r="G1595" s="27" t="n"/>
      <c r="H1595" s="28" t="n"/>
      <c r="I1595" s="4" t="n"/>
      <c r="J1595" s="4" t="n"/>
      <c r="K1595" s="4" t="n"/>
      <c r="L1595" s="30">
        <f>IF(J1595="","",J1595-K1595)</f>
        <v/>
      </c>
      <c r="M1595" s="4" t="n"/>
      <c r="N1595" s="30">
        <f>IF(L1595="","",L1595-M1595)</f>
        <v/>
      </c>
      <c r="O1595" s="31" t="n"/>
      <c r="P1595" s="32">
        <f>IF(O1595="","",N1595 * O1595)</f>
        <v/>
      </c>
      <c r="Q1595" s="10">
        <f>_xlfn.XLOOKUP(C1595,pcon!C:C,pcon!L:L,"")</f>
        <v/>
      </c>
      <c r="R1595" s="98">
        <f>(Q1595 / 80) * (O1595 * 100)</f>
        <v/>
      </c>
      <c r="S1595" s="31" t="n"/>
      <c r="T1595" s="31" t="n"/>
      <c r="U1595" s="33">
        <f>IF(N1595="","",R1595 * N1595)</f>
        <v/>
      </c>
      <c r="V1595" s="4" t="n"/>
      <c r="W1595" s="33">
        <f>IF(S1595&amp;U1595="","",U1595 * S1595)</f>
        <v/>
      </c>
      <c r="X1595" s="33">
        <f>IF(W1595="","",U1595 + W1595)</f>
        <v/>
      </c>
      <c r="Y1595" s="33">
        <f>IF(T1595="","",U1595 * T1595)</f>
        <v/>
      </c>
      <c r="Z1595" s="34">
        <f>IF(U1595="","",X1595-V1595-Y1595)</f>
        <v/>
      </c>
    </row>
    <row r="1596">
      <c r="A1596" s="25" t="n">
        <v>1592</v>
      </c>
      <c r="B1596" s="26">
        <f>_xlfn.XLOOKUP(C1596,purchase!C:C,pcon!B:B,"")</f>
        <v/>
      </c>
      <c r="C1596" s="4" t="n"/>
      <c r="D1596" s="29">
        <f>_xlfn.XLOOKUP(C1596,purchase!C:C,pcon!D:D,"")</f>
        <v/>
      </c>
      <c r="E1596" s="29">
        <f>_xlfn.XLOOKUP(C1596,purchase!C:C,pcon!E:E,"")</f>
        <v/>
      </c>
      <c r="F1596" s="4" t="n"/>
      <c r="G1596" s="27" t="n"/>
      <c r="H1596" s="28" t="n"/>
      <c r="I1596" s="4" t="n"/>
      <c r="J1596" s="4" t="n"/>
      <c r="K1596" s="4" t="n"/>
      <c r="L1596" s="30">
        <f>IF(J1596="","",J1596-K1596)</f>
        <v/>
      </c>
      <c r="M1596" s="4" t="n"/>
      <c r="N1596" s="30">
        <f>IF(L1596="","",L1596-M1596)</f>
        <v/>
      </c>
      <c r="O1596" s="31" t="n"/>
      <c r="P1596" s="32">
        <f>IF(O1596="","",N1596 * O1596)</f>
        <v/>
      </c>
      <c r="Q1596" s="10">
        <f>_xlfn.XLOOKUP(C1596,pcon!C:C,pcon!L:L,"")</f>
        <v/>
      </c>
      <c r="R1596" s="98">
        <f>(Q1596 / 80) * (O1596 * 100)</f>
        <v/>
      </c>
      <c r="S1596" s="31" t="n"/>
      <c r="T1596" s="31" t="n"/>
      <c r="U1596" s="33">
        <f>IF(N1596="","",R1596 * N1596)</f>
        <v/>
      </c>
      <c r="V1596" s="4" t="n"/>
      <c r="W1596" s="33">
        <f>IF(S1596&amp;U1596="","",U1596 * S1596)</f>
        <v/>
      </c>
      <c r="X1596" s="33">
        <f>IF(W1596="","",U1596 + W1596)</f>
        <v/>
      </c>
      <c r="Y1596" s="33">
        <f>IF(T1596="","",U1596 * T1596)</f>
        <v/>
      </c>
      <c r="Z1596" s="34">
        <f>IF(U1596="","",X1596-V1596-Y1596)</f>
        <v/>
      </c>
    </row>
    <row r="1597">
      <c r="A1597" s="25" t="n">
        <v>1593</v>
      </c>
      <c r="B1597" s="26">
        <f>_xlfn.XLOOKUP(C1597,purchase!C:C,pcon!B:B,"")</f>
        <v/>
      </c>
      <c r="C1597" s="4" t="n"/>
      <c r="D1597" s="29">
        <f>_xlfn.XLOOKUP(C1597,purchase!C:C,pcon!D:D,"")</f>
        <v/>
      </c>
      <c r="E1597" s="29">
        <f>_xlfn.XLOOKUP(C1597,purchase!C:C,pcon!E:E,"")</f>
        <v/>
      </c>
      <c r="F1597" s="4" t="n"/>
      <c r="G1597" s="27" t="n"/>
      <c r="H1597" s="28" t="n"/>
      <c r="I1597" s="4" t="n"/>
      <c r="J1597" s="4" t="n"/>
      <c r="K1597" s="4" t="n"/>
      <c r="L1597" s="30">
        <f>IF(J1597="","",J1597-K1597)</f>
        <v/>
      </c>
      <c r="M1597" s="4" t="n"/>
      <c r="N1597" s="30">
        <f>IF(L1597="","",L1597-M1597)</f>
        <v/>
      </c>
      <c r="O1597" s="31" t="n"/>
      <c r="P1597" s="32">
        <f>IF(O1597="","",N1597 * O1597)</f>
        <v/>
      </c>
      <c r="Q1597" s="10">
        <f>_xlfn.XLOOKUP(C1597,pcon!C:C,pcon!L:L,"")</f>
        <v/>
      </c>
      <c r="R1597" s="98">
        <f>(Q1597 / 80) * (O1597 * 100)</f>
        <v/>
      </c>
      <c r="S1597" s="31" t="n"/>
      <c r="T1597" s="31" t="n"/>
      <c r="U1597" s="33">
        <f>IF(N1597="","",R1597 * N1597)</f>
        <v/>
      </c>
      <c r="V1597" s="4" t="n"/>
      <c r="W1597" s="33">
        <f>IF(S1597&amp;U1597="","",U1597 * S1597)</f>
        <v/>
      </c>
      <c r="X1597" s="33">
        <f>IF(W1597="","",U1597 + W1597)</f>
        <v/>
      </c>
      <c r="Y1597" s="33">
        <f>IF(T1597="","",U1597 * T1597)</f>
        <v/>
      </c>
      <c r="Z1597" s="34">
        <f>IF(U1597="","",X1597-V1597-Y1597)</f>
        <v/>
      </c>
    </row>
    <row r="1598">
      <c r="A1598" s="25" t="n">
        <v>1594</v>
      </c>
      <c r="B1598" s="26">
        <f>_xlfn.XLOOKUP(C1598,purchase!C:C,pcon!B:B,"")</f>
        <v/>
      </c>
      <c r="C1598" s="4" t="n"/>
      <c r="D1598" s="29">
        <f>_xlfn.XLOOKUP(C1598,purchase!C:C,pcon!D:D,"")</f>
        <v/>
      </c>
      <c r="E1598" s="29">
        <f>_xlfn.XLOOKUP(C1598,purchase!C:C,pcon!E:E,"")</f>
        <v/>
      </c>
      <c r="F1598" s="4" t="n"/>
      <c r="G1598" s="27" t="n"/>
      <c r="H1598" s="28" t="n"/>
      <c r="I1598" s="4" t="n"/>
      <c r="J1598" s="4" t="n"/>
      <c r="K1598" s="4" t="n"/>
      <c r="L1598" s="30">
        <f>IF(J1598="","",J1598-K1598)</f>
        <v/>
      </c>
      <c r="M1598" s="4" t="n"/>
      <c r="N1598" s="30">
        <f>IF(L1598="","",L1598-M1598)</f>
        <v/>
      </c>
      <c r="O1598" s="31" t="n"/>
      <c r="P1598" s="32">
        <f>IF(O1598="","",N1598 * O1598)</f>
        <v/>
      </c>
      <c r="Q1598" s="10">
        <f>_xlfn.XLOOKUP(C1598,pcon!C:C,pcon!L:L,"")</f>
        <v/>
      </c>
      <c r="R1598" s="98">
        <f>(Q1598 / 80) * (O1598 * 100)</f>
        <v/>
      </c>
      <c r="S1598" s="31" t="n"/>
      <c r="T1598" s="31" t="n"/>
      <c r="U1598" s="33">
        <f>IF(N1598="","",R1598 * N1598)</f>
        <v/>
      </c>
      <c r="V1598" s="4" t="n"/>
      <c r="W1598" s="33">
        <f>IF(S1598&amp;U1598="","",U1598 * S1598)</f>
        <v/>
      </c>
      <c r="X1598" s="33">
        <f>IF(W1598="","",U1598 + W1598)</f>
        <v/>
      </c>
      <c r="Y1598" s="33">
        <f>IF(T1598="","",U1598 * T1598)</f>
        <v/>
      </c>
      <c r="Z1598" s="34">
        <f>IF(U1598="","",X1598-V1598-Y1598)</f>
        <v/>
      </c>
    </row>
    <row r="1599">
      <c r="A1599" s="25" t="n">
        <v>1595</v>
      </c>
      <c r="B1599" s="26">
        <f>_xlfn.XLOOKUP(C1599,purchase!C:C,pcon!B:B,"")</f>
        <v/>
      </c>
      <c r="C1599" s="4" t="n"/>
      <c r="D1599" s="29">
        <f>_xlfn.XLOOKUP(C1599,purchase!C:C,pcon!D:D,"")</f>
        <v/>
      </c>
      <c r="E1599" s="29">
        <f>_xlfn.XLOOKUP(C1599,purchase!C:C,pcon!E:E,"")</f>
        <v/>
      </c>
      <c r="F1599" s="4" t="n"/>
      <c r="G1599" s="27" t="n"/>
      <c r="H1599" s="28" t="n"/>
      <c r="I1599" s="4" t="n"/>
      <c r="J1599" s="4" t="n"/>
      <c r="K1599" s="4" t="n"/>
      <c r="L1599" s="30">
        <f>IF(J1599="","",J1599-K1599)</f>
        <v/>
      </c>
      <c r="M1599" s="4" t="n"/>
      <c r="N1599" s="30">
        <f>IF(L1599="","",L1599-M1599)</f>
        <v/>
      </c>
      <c r="O1599" s="31" t="n"/>
      <c r="P1599" s="32">
        <f>IF(O1599="","",N1599 * O1599)</f>
        <v/>
      </c>
      <c r="Q1599" s="10">
        <f>_xlfn.XLOOKUP(C1599,pcon!C:C,pcon!L:L,"")</f>
        <v/>
      </c>
      <c r="R1599" s="98">
        <f>(Q1599 / 80) * (O1599 * 100)</f>
        <v/>
      </c>
      <c r="S1599" s="31" t="n"/>
      <c r="T1599" s="31" t="n"/>
      <c r="U1599" s="33">
        <f>IF(N1599="","",R1599 * N1599)</f>
        <v/>
      </c>
      <c r="V1599" s="4" t="n"/>
      <c r="W1599" s="33">
        <f>IF(S1599&amp;U1599="","",U1599 * S1599)</f>
        <v/>
      </c>
      <c r="X1599" s="33">
        <f>IF(W1599="","",U1599 + W1599)</f>
        <v/>
      </c>
      <c r="Y1599" s="33">
        <f>IF(T1599="","",U1599 * T1599)</f>
        <v/>
      </c>
      <c r="Z1599" s="34">
        <f>IF(U1599="","",X1599-V1599-Y1599)</f>
        <v/>
      </c>
    </row>
    <row r="1600">
      <c r="A1600" s="25" t="n">
        <v>1596</v>
      </c>
      <c r="B1600" s="26">
        <f>_xlfn.XLOOKUP(C1600,purchase!C:C,pcon!B:B,"")</f>
        <v/>
      </c>
      <c r="C1600" s="4" t="n"/>
      <c r="D1600" s="29">
        <f>_xlfn.XLOOKUP(C1600,purchase!C:C,pcon!D:D,"")</f>
        <v/>
      </c>
      <c r="E1600" s="29">
        <f>_xlfn.XLOOKUP(C1600,purchase!C:C,pcon!E:E,"")</f>
        <v/>
      </c>
      <c r="F1600" s="4" t="n"/>
      <c r="G1600" s="27" t="n"/>
      <c r="H1600" s="28" t="n"/>
      <c r="I1600" s="4" t="n"/>
      <c r="J1600" s="4" t="n"/>
      <c r="K1600" s="4" t="n"/>
      <c r="L1600" s="30">
        <f>IF(J1600="","",J1600-K1600)</f>
        <v/>
      </c>
      <c r="M1600" s="4" t="n"/>
      <c r="N1600" s="30">
        <f>IF(L1600="","",L1600-M1600)</f>
        <v/>
      </c>
      <c r="O1600" s="31" t="n"/>
      <c r="P1600" s="32">
        <f>IF(O1600="","",N1600 * O1600)</f>
        <v/>
      </c>
      <c r="Q1600" s="10">
        <f>_xlfn.XLOOKUP(C1600,pcon!C:C,pcon!L:L,"")</f>
        <v/>
      </c>
      <c r="R1600" s="98">
        <f>(Q1600 / 80) * (O1600 * 100)</f>
        <v/>
      </c>
      <c r="S1600" s="31" t="n"/>
      <c r="T1600" s="31" t="n"/>
      <c r="U1600" s="33">
        <f>IF(N1600="","",R1600 * N1600)</f>
        <v/>
      </c>
      <c r="V1600" s="4" t="n"/>
      <c r="W1600" s="33">
        <f>IF(S1600&amp;U1600="","",U1600 * S1600)</f>
        <v/>
      </c>
      <c r="X1600" s="33">
        <f>IF(W1600="","",U1600 + W1600)</f>
        <v/>
      </c>
      <c r="Y1600" s="33">
        <f>IF(T1600="","",U1600 * T1600)</f>
        <v/>
      </c>
      <c r="Z1600" s="34">
        <f>IF(U1600="","",X1600-V1600-Y1600)</f>
        <v/>
      </c>
    </row>
    <row r="1601">
      <c r="A1601" s="25" t="n">
        <v>1597</v>
      </c>
      <c r="B1601" s="26">
        <f>_xlfn.XLOOKUP(C1601,purchase!C:C,pcon!B:B,"")</f>
        <v/>
      </c>
      <c r="C1601" s="4" t="n"/>
      <c r="D1601" s="29">
        <f>_xlfn.XLOOKUP(C1601,purchase!C:C,pcon!D:D,"")</f>
        <v/>
      </c>
      <c r="E1601" s="29">
        <f>_xlfn.XLOOKUP(C1601,purchase!C:C,pcon!E:E,"")</f>
        <v/>
      </c>
      <c r="F1601" s="4" t="n"/>
      <c r="G1601" s="27" t="n"/>
      <c r="H1601" s="28" t="n"/>
      <c r="I1601" s="4" t="n"/>
      <c r="J1601" s="4" t="n"/>
      <c r="K1601" s="4" t="n"/>
      <c r="L1601" s="30">
        <f>IF(J1601="","",J1601-K1601)</f>
        <v/>
      </c>
      <c r="M1601" s="4" t="n"/>
      <c r="N1601" s="30">
        <f>IF(L1601="","",L1601-M1601)</f>
        <v/>
      </c>
      <c r="O1601" s="31" t="n"/>
      <c r="P1601" s="32">
        <f>IF(O1601="","",N1601 * O1601)</f>
        <v/>
      </c>
      <c r="Q1601" s="10">
        <f>_xlfn.XLOOKUP(C1601,pcon!C:C,pcon!L:L,"")</f>
        <v/>
      </c>
      <c r="R1601" s="98">
        <f>(Q1601 / 80) * (O1601 * 100)</f>
        <v/>
      </c>
      <c r="S1601" s="31" t="n"/>
      <c r="T1601" s="31" t="n"/>
      <c r="U1601" s="33">
        <f>IF(N1601="","",R1601 * N1601)</f>
        <v/>
      </c>
      <c r="V1601" s="4" t="n"/>
      <c r="W1601" s="33">
        <f>IF(S1601&amp;U1601="","",U1601 * S1601)</f>
        <v/>
      </c>
      <c r="X1601" s="33">
        <f>IF(W1601="","",U1601 + W1601)</f>
        <v/>
      </c>
      <c r="Y1601" s="33">
        <f>IF(T1601="","",U1601 * T1601)</f>
        <v/>
      </c>
      <c r="Z1601" s="34">
        <f>IF(U1601="","",X1601-V1601-Y1601)</f>
        <v/>
      </c>
    </row>
    <row r="1602">
      <c r="A1602" s="25" t="n">
        <v>1598</v>
      </c>
      <c r="B1602" s="26">
        <f>_xlfn.XLOOKUP(C1602,purchase!C:C,pcon!B:B,"")</f>
        <v/>
      </c>
      <c r="C1602" s="4" t="n"/>
      <c r="D1602" s="29">
        <f>_xlfn.XLOOKUP(C1602,purchase!C:C,pcon!D:D,"")</f>
        <v/>
      </c>
      <c r="E1602" s="29">
        <f>_xlfn.XLOOKUP(C1602,purchase!C:C,pcon!E:E,"")</f>
        <v/>
      </c>
      <c r="F1602" s="4" t="n"/>
      <c r="G1602" s="27" t="n"/>
      <c r="H1602" s="28" t="n"/>
      <c r="I1602" s="4" t="n"/>
      <c r="J1602" s="4" t="n"/>
      <c r="K1602" s="4" t="n"/>
      <c r="L1602" s="30">
        <f>IF(J1602="","",J1602-K1602)</f>
        <v/>
      </c>
      <c r="M1602" s="4" t="n"/>
      <c r="N1602" s="30">
        <f>IF(L1602="","",L1602-M1602)</f>
        <v/>
      </c>
      <c r="O1602" s="31" t="n"/>
      <c r="P1602" s="32">
        <f>IF(O1602="","",N1602 * O1602)</f>
        <v/>
      </c>
      <c r="Q1602" s="10">
        <f>_xlfn.XLOOKUP(C1602,pcon!C:C,pcon!L:L,"")</f>
        <v/>
      </c>
      <c r="R1602" s="98">
        <f>(Q1602 / 80) * (O1602 * 100)</f>
        <v/>
      </c>
      <c r="S1602" s="31" t="n"/>
      <c r="T1602" s="31" t="n"/>
      <c r="U1602" s="33">
        <f>IF(N1602="","",R1602 * N1602)</f>
        <v/>
      </c>
      <c r="V1602" s="4" t="n"/>
      <c r="W1602" s="33">
        <f>IF(S1602&amp;U1602="","",U1602 * S1602)</f>
        <v/>
      </c>
      <c r="X1602" s="33">
        <f>IF(W1602="","",U1602 + W1602)</f>
        <v/>
      </c>
      <c r="Y1602" s="33">
        <f>IF(T1602="","",U1602 * T1602)</f>
        <v/>
      </c>
      <c r="Z1602" s="34">
        <f>IF(U1602="","",X1602-V1602-Y1602)</f>
        <v/>
      </c>
    </row>
    <row r="1603">
      <c r="A1603" s="25" t="n">
        <v>1599</v>
      </c>
      <c r="B1603" s="26">
        <f>_xlfn.XLOOKUP(C1603,purchase!C:C,pcon!B:B,"")</f>
        <v/>
      </c>
      <c r="C1603" s="4" t="n"/>
      <c r="D1603" s="29">
        <f>_xlfn.XLOOKUP(C1603,purchase!C:C,pcon!D:D,"")</f>
        <v/>
      </c>
      <c r="E1603" s="29">
        <f>_xlfn.XLOOKUP(C1603,purchase!C:C,pcon!E:E,"")</f>
        <v/>
      </c>
      <c r="F1603" s="4" t="n"/>
      <c r="G1603" s="27" t="n"/>
      <c r="H1603" s="28" t="n"/>
      <c r="I1603" s="4" t="n"/>
      <c r="J1603" s="4" t="n"/>
      <c r="K1603" s="4" t="n"/>
      <c r="L1603" s="30">
        <f>IF(J1603="","",J1603-K1603)</f>
        <v/>
      </c>
      <c r="M1603" s="4" t="n"/>
      <c r="N1603" s="30">
        <f>IF(L1603="","",L1603-M1603)</f>
        <v/>
      </c>
      <c r="O1603" s="31" t="n"/>
      <c r="P1603" s="32">
        <f>IF(O1603="","",N1603 * O1603)</f>
        <v/>
      </c>
      <c r="Q1603" s="10">
        <f>_xlfn.XLOOKUP(C1603,pcon!C:C,pcon!L:L,"")</f>
        <v/>
      </c>
      <c r="R1603" s="98">
        <f>(Q1603 / 80) * (O1603 * 100)</f>
        <v/>
      </c>
      <c r="S1603" s="31" t="n"/>
      <c r="T1603" s="31" t="n"/>
      <c r="U1603" s="33">
        <f>IF(N1603="","",R1603 * N1603)</f>
        <v/>
      </c>
      <c r="V1603" s="4" t="n"/>
      <c r="W1603" s="33">
        <f>IF(S1603&amp;U1603="","",U1603 * S1603)</f>
        <v/>
      </c>
      <c r="X1603" s="33">
        <f>IF(W1603="","",U1603 + W1603)</f>
        <v/>
      </c>
      <c r="Y1603" s="33">
        <f>IF(T1603="","",U1603 * T1603)</f>
        <v/>
      </c>
      <c r="Z1603" s="34">
        <f>IF(U1603="","",X1603-V1603-Y1603)</f>
        <v/>
      </c>
    </row>
    <row r="1604">
      <c r="A1604" s="25" t="n">
        <v>1600</v>
      </c>
      <c r="B1604" s="26">
        <f>_xlfn.XLOOKUP(C1604,purchase!C:C,pcon!B:B,"")</f>
        <v/>
      </c>
      <c r="C1604" s="4" t="n"/>
      <c r="D1604" s="29">
        <f>_xlfn.XLOOKUP(C1604,purchase!C:C,pcon!D:D,"")</f>
        <v/>
      </c>
      <c r="E1604" s="29">
        <f>_xlfn.XLOOKUP(C1604,purchase!C:C,pcon!E:E,"")</f>
        <v/>
      </c>
      <c r="F1604" s="4" t="n"/>
      <c r="G1604" s="27" t="n"/>
      <c r="H1604" s="28" t="n"/>
      <c r="I1604" s="4" t="n"/>
      <c r="J1604" s="4" t="n"/>
      <c r="K1604" s="4" t="n"/>
      <c r="L1604" s="30">
        <f>IF(J1604="","",J1604-K1604)</f>
        <v/>
      </c>
      <c r="M1604" s="4" t="n"/>
      <c r="N1604" s="30">
        <f>IF(L1604="","",L1604-M1604)</f>
        <v/>
      </c>
      <c r="O1604" s="31" t="n"/>
      <c r="P1604" s="32">
        <f>IF(O1604="","",N1604 * O1604)</f>
        <v/>
      </c>
      <c r="Q1604" s="10">
        <f>_xlfn.XLOOKUP(C1604,pcon!C:C,pcon!L:L,"")</f>
        <v/>
      </c>
      <c r="R1604" s="98">
        <f>(Q1604 / 80) * (O1604 * 100)</f>
        <v/>
      </c>
      <c r="S1604" s="31" t="n"/>
      <c r="T1604" s="31" t="n"/>
      <c r="U1604" s="33">
        <f>IF(N1604="","",R1604 * N1604)</f>
        <v/>
      </c>
      <c r="V1604" s="4" t="n"/>
      <c r="W1604" s="33">
        <f>IF(S1604&amp;U1604="","",U1604 * S1604)</f>
        <v/>
      </c>
      <c r="X1604" s="33">
        <f>IF(W1604="","",U1604 + W1604)</f>
        <v/>
      </c>
      <c r="Y1604" s="33">
        <f>IF(T1604="","",U1604 * T1604)</f>
        <v/>
      </c>
      <c r="Z1604" s="34">
        <f>IF(U1604="","",X1604-V1604-Y1604)</f>
        <v/>
      </c>
    </row>
    <row r="1605">
      <c r="A1605" s="25" t="n">
        <v>1601</v>
      </c>
      <c r="B1605" s="26">
        <f>_xlfn.XLOOKUP(C1605,purchase!C:C,pcon!B:B,"")</f>
        <v/>
      </c>
      <c r="C1605" s="4" t="n"/>
      <c r="D1605" s="29">
        <f>_xlfn.XLOOKUP(C1605,purchase!C:C,pcon!D:D,"")</f>
        <v/>
      </c>
      <c r="E1605" s="29">
        <f>_xlfn.XLOOKUP(C1605,purchase!C:C,pcon!E:E,"")</f>
        <v/>
      </c>
      <c r="F1605" s="4" t="n"/>
      <c r="G1605" s="27" t="n"/>
      <c r="H1605" s="28" t="n"/>
      <c r="I1605" s="4" t="n"/>
      <c r="J1605" s="4" t="n"/>
      <c r="K1605" s="4" t="n"/>
      <c r="L1605" s="30">
        <f>IF(J1605="","",J1605-K1605)</f>
        <v/>
      </c>
      <c r="M1605" s="4" t="n"/>
      <c r="N1605" s="30">
        <f>IF(L1605="","",L1605-M1605)</f>
        <v/>
      </c>
      <c r="O1605" s="31" t="n"/>
      <c r="P1605" s="32">
        <f>IF(O1605="","",N1605 * O1605)</f>
        <v/>
      </c>
      <c r="Q1605" s="10">
        <f>_xlfn.XLOOKUP(C1605,pcon!C:C,pcon!L:L,"")</f>
        <v/>
      </c>
      <c r="R1605" s="98">
        <f>(Q1605 / 80) * (O1605 * 100)</f>
        <v/>
      </c>
      <c r="S1605" s="31" t="n"/>
      <c r="T1605" s="31" t="n"/>
      <c r="U1605" s="33">
        <f>IF(N1605="","",R1605 * N1605)</f>
        <v/>
      </c>
      <c r="V1605" s="4" t="n"/>
      <c r="W1605" s="33">
        <f>IF(S1605&amp;U1605="","",U1605 * S1605)</f>
        <v/>
      </c>
      <c r="X1605" s="33">
        <f>IF(W1605="","",U1605 + W1605)</f>
        <v/>
      </c>
      <c r="Y1605" s="33">
        <f>IF(T1605="","",U1605 * T1605)</f>
        <v/>
      </c>
      <c r="Z1605" s="34">
        <f>IF(U1605="","",X1605-V1605-Y1605)</f>
        <v/>
      </c>
    </row>
    <row r="1606">
      <c r="A1606" s="25" t="n">
        <v>1602</v>
      </c>
      <c r="B1606" s="26">
        <f>_xlfn.XLOOKUP(C1606,purchase!C:C,pcon!B:B,"")</f>
        <v/>
      </c>
      <c r="C1606" s="4" t="n"/>
      <c r="D1606" s="29">
        <f>_xlfn.XLOOKUP(C1606,purchase!C:C,pcon!D:D,"")</f>
        <v/>
      </c>
      <c r="E1606" s="29">
        <f>_xlfn.XLOOKUP(C1606,purchase!C:C,pcon!E:E,"")</f>
        <v/>
      </c>
      <c r="F1606" s="4" t="n"/>
      <c r="G1606" s="27" t="n"/>
      <c r="H1606" s="28" t="n"/>
      <c r="I1606" s="4" t="n"/>
      <c r="J1606" s="4" t="n"/>
      <c r="K1606" s="4" t="n"/>
      <c r="L1606" s="30">
        <f>IF(J1606="","",J1606-K1606)</f>
        <v/>
      </c>
      <c r="M1606" s="4" t="n"/>
      <c r="N1606" s="30">
        <f>IF(L1606="","",L1606-M1606)</f>
        <v/>
      </c>
      <c r="O1606" s="31" t="n"/>
      <c r="P1606" s="32">
        <f>IF(O1606="","",N1606 * O1606)</f>
        <v/>
      </c>
      <c r="Q1606" s="10">
        <f>_xlfn.XLOOKUP(C1606,pcon!C:C,pcon!L:L,"")</f>
        <v/>
      </c>
      <c r="R1606" s="98">
        <f>(Q1606 / 80) * (O1606 * 100)</f>
        <v/>
      </c>
      <c r="S1606" s="31" t="n"/>
      <c r="T1606" s="31" t="n"/>
      <c r="U1606" s="33">
        <f>IF(N1606="","",R1606 * N1606)</f>
        <v/>
      </c>
      <c r="V1606" s="4" t="n"/>
      <c r="W1606" s="33">
        <f>IF(S1606&amp;U1606="","",U1606 * S1606)</f>
        <v/>
      </c>
      <c r="X1606" s="33">
        <f>IF(W1606="","",U1606 + W1606)</f>
        <v/>
      </c>
      <c r="Y1606" s="33">
        <f>IF(T1606="","",U1606 * T1606)</f>
        <v/>
      </c>
      <c r="Z1606" s="34">
        <f>IF(U1606="","",X1606-V1606-Y1606)</f>
        <v/>
      </c>
    </row>
    <row r="1607">
      <c r="A1607" s="25" t="n">
        <v>1603</v>
      </c>
      <c r="B1607" s="26">
        <f>_xlfn.XLOOKUP(C1607,purchase!C:C,pcon!B:B,"")</f>
        <v/>
      </c>
      <c r="C1607" s="4" t="n"/>
      <c r="D1607" s="29">
        <f>_xlfn.XLOOKUP(C1607,purchase!C:C,pcon!D:D,"")</f>
        <v/>
      </c>
      <c r="E1607" s="29">
        <f>_xlfn.XLOOKUP(C1607,purchase!C:C,pcon!E:E,"")</f>
        <v/>
      </c>
      <c r="F1607" s="4" t="n"/>
      <c r="G1607" s="27" t="n"/>
      <c r="H1607" s="28" t="n"/>
      <c r="I1607" s="4" t="n"/>
      <c r="J1607" s="4" t="n"/>
      <c r="K1607" s="4" t="n"/>
      <c r="L1607" s="30">
        <f>IF(J1607="","",J1607-K1607)</f>
        <v/>
      </c>
      <c r="M1607" s="4" t="n"/>
      <c r="N1607" s="30">
        <f>IF(L1607="","",L1607-M1607)</f>
        <v/>
      </c>
      <c r="O1607" s="31" t="n"/>
      <c r="P1607" s="32">
        <f>IF(O1607="","",N1607 * O1607)</f>
        <v/>
      </c>
      <c r="Q1607" s="10">
        <f>_xlfn.XLOOKUP(C1607,pcon!C:C,pcon!L:L,"")</f>
        <v/>
      </c>
      <c r="R1607" s="98">
        <f>(Q1607 / 80) * (O1607 * 100)</f>
        <v/>
      </c>
      <c r="S1607" s="31" t="n"/>
      <c r="T1607" s="31" t="n"/>
      <c r="U1607" s="33">
        <f>IF(N1607="","",R1607 * N1607)</f>
        <v/>
      </c>
      <c r="V1607" s="4" t="n"/>
      <c r="W1607" s="33">
        <f>IF(S1607&amp;U1607="","",U1607 * S1607)</f>
        <v/>
      </c>
      <c r="X1607" s="33">
        <f>IF(W1607="","",U1607 + W1607)</f>
        <v/>
      </c>
      <c r="Y1607" s="33">
        <f>IF(T1607="","",U1607 * T1607)</f>
        <v/>
      </c>
      <c r="Z1607" s="34">
        <f>IF(U1607="","",X1607-V1607-Y1607)</f>
        <v/>
      </c>
    </row>
    <row r="1608">
      <c r="A1608" s="25" t="n">
        <v>1604</v>
      </c>
      <c r="B1608" s="26">
        <f>_xlfn.XLOOKUP(C1608,purchase!C:C,pcon!B:B,"")</f>
        <v/>
      </c>
      <c r="C1608" s="4" t="n"/>
      <c r="D1608" s="29">
        <f>_xlfn.XLOOKUP(C1608,purchase!C:C,pcon!D:D,"")</f>
        <v/>
      </c>
      <c r="E1608" s="29">
        <f>_xlfn.XLOOKUP(C1608,purchase!C:C,pcon!E:E,"")</f>
        <v/>
      </c>
      <c r="F1608" s="4" t="n"/>
      <c r="G1608" s="27" t="n"/>
      <c r="H1608" s="28" t="n"/>
      <c r="I1608" s="4" t="n"/>
      <c r="J1608" s="4" t="n"/>
      <c r="K1608" s="4" t="n"/>
      <c r="L1608" s="30">
        <f>IF(J1608="","",J1608-K1608)</f>
        <v/>
      </c>
      <c r="M1608" s="4" t="n"/>
      <c r="N1608" s="30">
        <f>IF(L1608="","",L1608-M1608)</f>
        <v/>
      </c>
      <c r="O1608" s="31" t="n"/>
      <c r="P1608" s="32">
        <f>IF(O1608="","",N1608 * O1608)</f>
        <v/>
      </c>
      <c r="Q1608" s="10">
        <f>_xlfn.XLOOKUP(C1608,pcon!C:C,pcon!L:L,"")</f>
        <v/>
      </c>
      <c r="R1608" s="98">
        <f>(Q1608 / 80) * (O1608 * 100)</f>
        <v/>
      </c>
      <c r="S1608" s="31" t="n"/>
      <c r="T1608" s="31" t="n"/>
      <c r="U1608" s="33">
        <f>IF(N1608="","",R1608 * N1608)</f>
        <v/>
      </c>
      <c r="V1608" s="4" t="n"/>
      <c r="W1608" s="33">
        <f>IF(S1608&amp;U1608="","",U1608 * S1608)</f>
        <v/>
      </c>
      <c r="X1608" s="33">
        <f>IF(W1608="","",U1608 + W1608)</f>
        <v/>
      </c>
      <c r="Y1608" s="33">
        <f>IF(T1608="","",U1608 * T1608)</f>
        <v/>
      </c>
      <c r="Z1608" s="34">
        <f>IF(U1608="","",X1608-V1608-Y1608)</f>
        <v/>
      </c>
    </row>
    <row r="1609">
      <c r="A1609" s="25" t="n">
        <v>1605</v>
      </c>
      <c r="B1609" s="26">
        <f>_xlfn.XLOOKUP(C1609,purchase!C:C,pcon!B:B,"")</f>
        <v/>
      </c>
      <c r="C1609" s="4" t="n"/>
      <c r="D1609" s="29">
        <f>_xlfn.XLOOKUP(C1609,purchase!C:C,pcon!D:D,"")</f>
        <v/>
      </c>
      <c r="E1609" s="29">
        <f>_xlfn.XLOOKUP(C1609,purchase!C:C,pcon!E:E,"")</f>
        <v/>
      </c>
      <c r="F1609" s="4" t="n"/>
      <c r="G1609" s="27" t="n"/>
      <c r="H1609" s="28" t="n"/>
      <c r="I1609" s="4" t="n"/>
      <c r="J1609" s="4" t="n"/>
      <c r="K1609" s="4" t="n"/>
      <c r="L1609" s="30">
        <f>IF(J1609="","",J1609-K1609)</f>
        <v/>
      </c>
      <c r="M1609" s="4" t="n"/>
      <c r="N1609" s="30">
        <f>IF(L1609="","",L1609-M1609)</f>
        <v/>
      </c>
      <c r="O1609" s="31" t="n"/>
      <c r="P1609" s="32">
        <f>IF(O1609="","",N1609 * O1609)</f>
        <v/>
      </c>
      <c r="Q1609" s="10">
        <f>_xlfn.XLOOKUP(C1609,pcon!C:C,pcon!L:L,"")</f>
        <v/>
      </c>
      <c r="R1609" s="98">
        <f>(Q1609 / 80) * (O1609 * 100)</f>
        <v/>
      </c>
      <c r="S1609" s="31" t="n"/>
      <c r="T1609" s="31" t="n"/>
      <c r="U1609" s="33">
        <f>IF(N1609="","",R1609 * N1609)</f>
        <v/>
      </c>
      <c r="V1609" s="4" t="n"/>
      <c r="W1609" s="33">
        <f>IF(S1609&amp;U1609="","",U1609 * S1609)</f>
        <v/>
      </c>
      <c r="X1609" s="33">
        <f>IF(W1609="","",U1609 + W1609)</f>
        <v/>
      </c>
      <c r="Y1609" s="33">
        <f>IF(T1609="","",U1609 * T1609)</f>
        <v/>
      </c>
      <c r="Z1609" s="34">
        <f>IF(U1609="","",X1609-V1609-Y1609)</f>
        <v/>
      </c>
    </row>
    <row r="1610">
      <c r="A1610" s="25" t="n">
        <v>1606</v>
      </c>
      <c r="B1610" s="26">
        <f>_xlfn.XLOOKUP(C1610,purchase!C:C,pcon!B:B,"")</f>
        <v/>
      </c>
      <c r="C1610" s="4" t="n"/>
      <c r="D1610" s="29">
        <f>_xlfn.XLOOKUP(C1610,purchase!C:C,pcon!D:D,"")</f>
        <v/>
      </c>
      <c r="E1610" s="29">
        <f>_xlfn.XLOOKUP(C1610,purchase!C:C,pcon!E:E,"")</f>
        <v/>
      </c>
      <c r="F1610" s="4" t="n"/>
      <c r="G1610" s="27" t="n"/>
      <c r="H1610" s="28" t="n"/>
      <c r="I1610" s="4" t="n"/>
      <c r="J1610" s="4" t="n"/>
      <c r="K1610" s="4" t="n"/>
      <c r="L1610" s="30">
        <f>IF(J1610="","",J1610-K1610)</f>
        <v/>
      </c>
      <c r="M1610" s="4" t="n"/>
      <c r="N1610" s="30">
        <f>IF(L1610="","",L1610-M1610)</f>
        <v/>
      </c>
      <c r="O1610" s="31" t="n"/>
      <c r="P1610" s="32">
        <f>IF(O1610="","",N1610 * O1610)</f>
        <v/>
      </c>
      <c r="Q1610" s="10">
        <f>_xlfn.XLOOKUP(C1610,pcon!C:C,pcon!L:L,"")</f>
        <v/>
      </c>
      <c r="R1610" s="98">
        <f>(Q1610 / 80) * (O1610 * 100)</f>
        <v/>
      </c>
      <c r="S1610" s="31" t="n"/>
      <c r="T1610" s="31" t="n"/>
      <c r="U1610" s="33">
        <f>IF(N1610="","",R1610 * N1610)</f>
        <v/>
      </c>
      <c r="V1610" s="4" t="n"/>
      <c r="W1610" s="33">
        <f>IF(S1610&amp;U1610="","",U1610 * S1610)</f>
        <v/>
      </c>
      <c r="X1610" s="33">
        <f>IF(W1610="","",U1610 + W1610)</f>
        <v/>
      </c>
      <c r="Y1610" s="33">
        <f>IF(T1610="","",U1610 * T1610)</f>
        <v/>
      </c>
      <c r="Z1610" s="34">
        <f>IF(U1610="","",X1610-V1610-Y1610)</f>
        <v/>
      </c>
    </row>
    <row r="1611">
      <c r="A1611" s="25" t="n">
        <v>1607</v>
      </c>
      <c r="B1611" s="26">
        <f>_xlfn.XLOOKUP(C1611,purchase!C:C,pcon!B:B,"")</f>
        <v/>
      </c>
      <c r="C1611" s="4" t="n"/>
      <c r="D1611" s="29">
        <f>_xlfn.XLOOKUP(C1611,purchase!C:C,pcon!D:D,"")</f>
        <v/>
      </c>
      <c r="E1611" s="29">
        <f>_xlfn.XLOOKUP(C1611,purchase!C:C,pcon!E:E,"")</f>
        <v/>
      </c>
      <c r="F1611" s="4" t="n"/>
      <c r="G1611" s="27" t="n"/>
      <c r="H1611" s="28" t="n"/>
      <c r="I1611" s="4" t="n"/>
      <c r="J1611" s="4" t="n"/>
      <c r="K1611" s="4" t="n"/>
      <c r="L1611" s="30">
        <f>IF(J1611="","",J1611-K1611)</f>
        <v/>
      </c>
      <c r="M1611" s="4" t="n"/>
      <c r="N1611" s="30">
        <f>IF(L1611="","",L1611-M1611)</f>
        <v/>
      </c>
      <c r="O1611" s="31" t="n"/>
      <c r="P1611" s="32">
        <f>IF(O1611="","",N1611 * O1611)</f>
        <v/>
      </c>
      <c r="Q1611" s="10">
        <f>_xlfn.XLOOKUP(C1611,pcon!C:C,pcon!L:L,"")</f>
        <v/>
      </c>
      <c r="R1611" s="98">
        <f>(Q1611 / 80) * (O1611 * 100)</f>
        <v/>
      </c>
      <c r="S1611" s="31" t="n"/>
      <c r="T1611" s="31" t="n"/>
      <c r="U1611" s="33">
        <f>IF(N1611="","",R1611 * N1611)</f>
        <v/>
      </c>
      <c r="V1611" s="4" t="n"/>
      <c r="W1611" s="33">
        <f>IF(S1611&amp;U1611="","",U1611 * S1611)</f>
        <v/>
      </c>
      <c r="X1611" s="33">
        <f>IF(W1611="","",U1611 + W1611)</f>
        <v/>
      </c>
      <c r="Y1611" s="33">
        <f>IF(T1611="","",U1611 * T1611)</f>
        <v/>
      </c>
      <c r="Z1611" s="34">
        <f>IF(U1611="","",X1611-V1611-Y1611)</f>
        <v/>
      </c>
    </row>
    <row r="1612">
      <c r="A1612" s="25" t="n">
        <v>1608</v>
      </c>
      <c r="B1612" s="26">
        <f>_xlfn.XLOOKUP(C1612,purchase!C:C,pcon!B:B,"")</f>
        <v/>
      </c>
      <c r="C1612" s="4" t="n"/>
      <c r="D1612" s="29">
        <f>_xlfn.XLOOKUP(C1612,purchase!C:C,pcon!D:D,"")</f>
        <v/>
      </c>
      <c r="E1612" s="29">
        <f>_xlfn.XLOOKUP(C1612,purchase!C:C,pcon!E:E,"")</f>
        <v/>
      </c>
      <c r="F1612" s="4" t="n"/>
      <c r="G1612" s="27" t="n"/>
      <c r="H1612" s="28" t="n"/>
      <c r="I1612" s="4" t="n"/>
      <c r="J1612" s="4" t="n"/>
      <c r="K1612" s="4" t="n"/>
      <c r="L1612" s="30">
        <f>IF(J1612="","",J1612-K1612)</f>
        <v/>
      </c>
      <c r="M1612" s="4" t="n"/>
      <c r="N1612" s="30">
        <f>IF(L1612="","",L1612-M1612)</f>
        <v/>
      </c>
      <c r="O1612" s="31" t="n"/>
      <c r="P1612" s="32">
        <f>IF(O1612="","",N1612 * O1612)</f>
        <v/>
      </c>
      <c r="Q1612" s="10">
        <f>_xlfn.XLOOKUP(C1612,pcon!C:C,pcon!L:L,"")</f>
        <v/>
      </c>
      <c r="R1612" s="98">
        <f>(Q1612 / 80) * (O1612 * 100)</f>
        <v/>
      </c>
      <c r="S1612" s="31" t="n"/>
      <c r="T1612" s="31" t="n"/>
      <c r="U1612" s="33">
        <f>IF(N1612="","",R1612 * N1612)</f>
        <v/>
      </c>
      <c r="V1612" s="4" t="n"/>
      <c r="W1612" s="33">
        <f>IF(S1612&amp;U1612="","",U1612 * S1612)</f>
        <v/>
      </c>
      <c r="X1612" s="33">
        <f>IF(W1612="","",U1612 + W1612)</f>
        <v/>
      </c>
      <c r="Y1612" s="33">
        <f>IF(T1612="","",U1612 * T1612)</f>
        <v/>
      </c>
      <c r="Z1612" s="34">
        <f>IF(U1612="","",X1612-V1612-Y1612)</f>
        <v/>
      </c>
    </row>
    <row r="1613">
      <c r="A1613" s="25" t="n">
        <v>1609</v>
      </c>
      <c r="B1613" s="26">
        <f>_xlfn.XLOOKUP(C1613,purchase!C:C,pcon!B:B,"")</f>
        <v/>
      </c>
      <c r="C1613" s="4" t="n"/>
      <c r="D1613" s="29">
        <f>_xlfn.XLOOKUP(C1613,purchase!C:C,pcon!D:D,"")</f>
        <v/>
      </c>
      <c r="E1613" s="29">
        <f>_xlfn.XLOOKUP(C1613,purchase!C:C,pcon!E:E,"")</f>
        <v/>
      </c>
      <c r="F1613" s="4" t="n"/>
      <c r="G1613" s="27" t="n"/>
      <c r="H1613" s="28" t="n"/>
      <c r="I1613" s="4" t="n"/>
      <c r="J1613" s="4" t="n"/>
      <c r="K1613" s="4" t="n"/>
      <c r="L1613" s="30">
        <f>IF(J1613="","",J1613-K1613)</f>
        <v/>
      </c>
      <c r="M1613" s="4" t="n"/>
      <c r="N1613" s="30">
        <f>IF(L1613="","",L1613-M1613)</f>
        <v/>
      </c>
      <c r="O1613" s="31" t="n"/>
      <c r="P1613" s="32">
        <f>IF(O1613="","",N1613 * O1613)</f>
        <v/>
      </c>
      <c r="Q1613" s="10">
        <f>_xlfn.XLOOKUP(C1613,pcon!C:C,pcon!L:L,"")</f>
        <v/>
      </c>
      <c r="R1613" s="98">
        <f>(Q1613 / 80) * (O1613 * 100)</f>
        <v/>
      </c>
      <c r="S1613" s="31" t="n"/>
      <c r="T1613" s="31" t="n"/>
      <c r="U1613" s="33">
        <f>IF(N1613="","",R1613 * N1613)</f>
        <v/>
      </c>
      <c r="V1613" s="4" t="n"/>
      <c r="W1613" s="33">
        <f>IF(S1613&amp;U1613="","",U1613 * S1613)</f>
        <v/>
      </c>
      <c r="X1613" s="33">
        <f>IF(W1613="","",U1613 + W1613)</f>
        <v/>
      </c>
      <c r="Y1613" s="33">
        <f>IF(T1613="","",U1613 * T1613)</f>
        <v/>
      </c>
      <c r="Z1613" s="34">
        <f>IF(U1613="","",X1613-V1613-Y1613)</f>
        <v/>
      </c>
    </row>
    <row r="1614">
      <c r="A1614" s="25" t="n">
        <v>1610</v>
      </c>
      <c r="B1614" s="26">
        <f>_xlfn.XLOOKUP(C1614,purchase!C:C,pcon!B:B,"")</f>
        <v/>
      </c>
      <c r="C1614" s="4" t="n"/>
      <c r="D1614" s="29">
        <f>_xlfn.XLOOKUP(C1614,purchase!C:C,pcon!D:D,"")</f>
        <v/>
      </c>
      <c r="E1614" s="29">
        <f>_xlfn.XLOOKUP(C1614,purchase!C:C,pcon!E:E,"")</f>
        <v/>
      </c>
      <c r="F1614" s="4" t="n"/>
      <c r="G1614" s="27" t="n"/>
      <c r="H1614" s="28" t="n"/>
      <c r="I1614" s="4" t="n"/>
      <c r="J1614" s="4" t="n"/>
      <c r="K1614" s="4" t="n"/>
      <c r="L1614" s="30">
        <f>IF(J1614="","",J1614-K1614)</f>
        <v/>
      </c>
      <c r="M1614" s="4" t="n"/>
      <c r="N1614" s="30">
        <f>IF(L1614="","",L1614-M1614)</f>
        <v/>
      </c>
      <c r="O1614" s="31" t="n"/>
      <c r="P1614" s="32">
        <f>IF(O1614="","",N1614 * O1614)</f>
        <v/>
      </c>
      <c r="Q1614" s="10">
        <f>_xlfn.XLOOKUP(C1614,pcon!C:C,pcon!L:L,"")</f>
        <v/>
      </c>
      <c r="R1614" s="98">
        <f>(Q1614 / 80) * (O1614 * 100)</f>
        <v/>
      </c>
      <c r="S1614" s="31" t="n"/>
      <c r="T1614" s="31" t="n"/>
      <c r="U1614" s="33">
        <f>IF(N1614="","",R1614 * N1614)</f>
        <v/>
      </c>
      <c r="V1614" s="4" t="n"/>
      <c r="W1614" s="33">
        <f>IF(S1614&amp;U1614="","",U1614 * S1614)</f>
        <v/>
      </c>
      <c r="X1614" s="33">
        <f>IF(W1614="","",U1614 + W1614)</f>
        <v/>
      </c>
      <c r="Y1614" s="33">
        <f>IF(T1614="","",U1614 * T1614)</f>
        <v/>
      </c>
      <c r="Z1614" s="34">
        <f>IF(U1614="","",X1614-V1614-Y1614)</f>
        <v/>
      </c>
    </row>
    <row r="1615">
      <c r="A1615" s="25" t="n">
        <v>1611</v>
      </c>
      <c r="B1615" s="26">
        <f>_xlfn.XLOOKUP(C1615,purchase!C:C,pcon!B:B,"")</f>
        <v/>
      </c>
      <c r="C1615" s="4" t="n"/>
      <c r="D1615" s="29">
        <f>_xlfn.XLOOKUP(C1615,purchase!C:C,pcon!D:D,"")</f>
        <v/>
      </c>
      <c r="E1615" s="29">
        <f>_xlfn.XLOOKUP(C1615,purchase!C:C,pcon!E:E,"")</f>
        <v/>
      </c>
      <c r="F1615" s="4" t="n"/>
      <c r="G1615" s="27" t="n"/>
      <c r="H1615" s="28" t="n"/>
      <c r="I1615" s="4" t="n"/>
      <c r="J1615" s="4" t="n"/>
      <c r="K1615" s="4" t="n"/>
      <c r="L1615" s="30">
        <f>IF(J1615="","",J1615-K1615)</f>
        <v/>
      </c>
      <c r="M1615" s="4" t="n"/>
      <c r="N1615" s="30">
        <f>IF(L1615="","",L1615-M1615)</f>
        <v/>
      </c>
      <c r="O1615" s="31" t="n"/>
      <c r="P1615" s="32">
        <f>IF(O1615="","",N1615 * O1615)</f>
        <v/>
      </c>
      <c r="Q1615" s="10">
        <f>_xlfn.XLOOKUP(C1615,pcon!C:C,pcon!L:L,"")</f>
        <v/>
      </c>
      <c r="R1615" s="98">
        <f>(Q1615 / 80) * (O1615 * 100)</f>
        <v/>
      </c>
      <c r="S1615" s="31" t="n"/>
      <c r="T1615" s="31" t="n"/>
      <c r="U1615" s="33">
        <f>IF(N1615="","",R1615 * N1615)</f>
        <v/>
      </c>
      <c r="V1615" s="4" t="n"/>
      <c r="W1615" s="33">
        <f>IF(S1615&amp;U1615="","",U1615 * S1615)</f>
        <v/>
      </c>
      <c r="X1615" s="33">
        <f>IF(W1615="","",U1615 + W1615)</f>
        <v/>
      </c>
      <c r="Y1615" s="33">
        <f>IF(T1615="","",U1615 * T1615)</f>
        <v/>
      </c>
      <c r="Z1615" s="34">
        <f>IF(U1615="","",X1615-V1615-Y1615)</f>
        <v/>
      </c>
    </row>
    <row r="1616">
      <c r="A1616" s="25" t="n">
        <v>1612</v>
      </c>
      <c r="B1616" s="26">
        <f>_xlfn.XLOOKUP(C1616,purchase!C:C,pcon!B:B,"")</f>
        <v/>
      </c>
      <c r="C1616" s="4" t="n"/>
      <c r="D1616" s="29">
        <f>_xlfn.XLOOKUP(C1616,purchase!C:C,pcon!D:D,"")</f>
        <v/>
      </c>
      <c r="E1616" s="29">
        <f>_xlfn.XLOOKUP(C1616,purchase!C:C,pcon!E:E,"")</f>
        <v/>
      </c>
      <c r="F1616" s="4" t="n"/>
      <c r="G1616" s="27" t="n"/>
      <c r="H1616" s="28" t="n"/>
      <c r="I1616" s="4" t="n"/>
      <c r="J1616" s="4" t="n"/>
      <c r="K1616" s="4" t="n"/>
      <c r="L1616" s="30">
        <f>IF(J1616="","",J1616-K1616)</f>
        <v/>
      </c>
      <c r="M1616" s="4" t="n"/>
      <c r="N1616" s="30">
        <f>IF(L1616="","",L1616-M1616)</f>
        <v/>
      </c>
      <c r="O1616" s="31" t="n"/>
      <c r="P1616" s="32">
        <f>IF(O1616="","",N1616 * O1616)</f>
        <v/>
      </c>
      <c r="Q1616" s="10">
        <f>_xlfn.XLOOKUP(C1616,pcon!C:C,pcon!L:L,"")</f>
        <v/>
      </c>
      <c r="R1616" s="98">
        <f>(Q1616 / 80) * (O1616 * 100)</f>
        <v/>
      </c>
      <c r="S1616" s="31" t="n"/>
      <c r="T1616" s="31" t="n"/>
      <c r="U1616" s="33">
        <f>IF(N1616="","",R1616 * N1616)</f>
        <v/>
      </c>
      <c r="V1616" s="4" t="n"/>
      <c r="W1616" s="33">
        <f>IF(S1616&amp;U1616="","",U1616 * S1616)</f>
        <v/>
      </c>
      <c r="X1616" s="33">
        <f>IF(W1616="","",U1616 + W1616)</f>
        <v/>
      </c>
      <c r="Y1616" s="33">
        <f>IF(T1616="","",U1616 * T1616)</f>
        <v/>
      </c>
      <c r="Z1616" s="34">
        <f>IF(U1616="","",X1616-V1616-Y1616)</f>
        <v/>
      </c>
    </row>
    <row r="1617">
      <c r="A1617" s="25" t="n">
        <v>1613</v>
      </c>
      <c r="B1617" s="26">
        <f>_xlfn.XLOOKUP(C1617,purchase!C:C,pcon!B:B,"")</f>
        <v/>
      </c>
      <c r="C1617" s="4" t="n"/>
      <c r="D1617" s="29">
        <f>_xlfn.XLOOKUP(C1617,purchase!C:C,pcon!D:D,"")</f>
        <v/>
      </c>
      <c r="E1617" s="29">
        <f>_xlfn.XLOOKUP(C1617,purchase!C:C,pcon!E:E,"")</f>
        <v/>
      </c>
      <c r="F1617" s="4" t="n"/>
      <c r="G1617" s="27" t="n"/>
      <c r="H1617" s="28" t="n"/>
      <c r="I1617" s="4" t="n"/>
      <c r="J1617" s="4" t="n"/>
      <c r="K1617" s="4" t="n"/>
      <c r="L1617" s="30">
        <f>IF(J1617="","",J1617-K1617)</f>
        <v/>
      </c>
      <c r="M1617" s="4" t="n"/>
      <c r="N1617" s="30">
        <f>IF(L1617="","",L1617-M1617)</f>
        <v/>
      </c>
      <c r="O1617" s="31" t="n"/>
      <c r="P1617" s="32">
        <f>IF(O1617="","",N1617 * O1617)</f>
        <v/>
      </c>
      <c r="Q1617" s="10">
        <f>_xlfn.XLOOKUP(C1617,pcon!C:C,pcon!L:L,"")</f>
        <v/>
      </c>
      <c r="R1617" s="98">
        <f>(Q1617 / 80) * (O1617 * 100)</f>
        <v/>
      </c>
      <c r="S1617" s="31" t="n"/>
      <c r="T1617" s="31" t="n"/>
      <c r="U1617" s="33">
        <f>IF(N1617="","",R1617 * N1617)</f>
        <v/>
      </c>
      <c r="V1617" s="4" t="n"/>
      <c r="W1617" s="33">
        <f>IF(S1617&amp;U1617="","",U1617 * S1617)</f>
        <v/>
      </c>
      <c r="X1617" s="33">
        <f>IF(W1617="","",U1617 + W1617)</f>
        <v/>
      </c>
      <c r="Y1617" s="33">
        <f>IF(T1617="","",U1617 * T1617)</f>
        <v/>
      </c>
      <c r="Z1617" s="34">
        <f>IF(U1617="","",X1617-V1617-Y1617)</f>
        <v/>
      </c>
    </row>
    <row r="1618">
      <c r="A1618" s="25" t="n">
        <v>1614</v>
      </c>
      <c r="B1618" s="26">
        <f>_xlfn.XLOOKUP(C1618,purchase!C:C,pcon!B:B,"")</f>
        <v/>
      </c>
      <c r="C1618" s="4" t="n"/>
      <c r="D1618" s="29">
        <f>_xlfn.XLOOKUP(C1618,purchase!C:C,pcon!D:D,"")</f>
        <v/>
      </c>
      <c r="E1618" s="29">
        <f>_xlfn.XLOOKUP(C1618,purchase!C:C,pcon!E:E,"")</f>
        <v/>
      </c>
      <c r="F1618" s="4" t="n"/>
      <c r="G1618" s="27" t="n"/>
      <c r="H1618" s="28" t="n"/>
      <c r="I1618" s="4" t="n"/>
      <c r="J1618" s="4" t="n"/>
      <c r="K1618" s="4" t="n"/>
      <c r="L1618" s="30">
        <f>IF(J1618="","",J1618-K1618)</f>
        <v/>
      </c>
      <c r="M1618" s="4" t="n"/>
      <c r="N1618" s="30">
        <f>IF(L1618="","",L1618-M1618)</f>
        <v/>
      </c>
      <c r="O1618" s="31" t="n"/>
      <c r="P1618" s="32">
        <f>IF(O1618="","",N1618 * O1618)</f>
        <v/>
      </c>
      <c r="Q1618" s="10">
        <f>_xlfn.XLOOKUP(C1618,pcon!C:C,pcon!L:L,"")</f>
        <v/>
      </c>
      <c r="R1618" s="98">
        <f>(Q1618 / 80) * (O1618 * 100)</f>
        <v/>
      </c>
      <c r="S1618" s="31" t="n"/>
      <c r="T1618" s="31" t="n"/>
      <c r="U1618" s="33">
        <f>IF(N1618="","",R1618 * N1618)</f>
        <v/>
      </c>
      <c r="V1618" s="4" t="n"/>
      <c r="W1618" s="33">
        <f>IF(S1618&amp;U1618="","",U1618 * S1618)</f>
        <v/>
      </c>
      <c r="X1618" s="33">
        <f>IF(W1618="","",U1618 + W1618)</f>
        <v/>
      </c>
      <c r="Y1618" s="33">
        <f>IF(T1618="","",U1618 * T1618)</f>
        <v/>
      </c>
      <c r="Z1618" s="34">
        <f>IF(U1618="","",X1618-V1618-Y1618)</f>
        <v/>
      </c>
    </row>
    <row r="1619">
      <c r="A1619" s="25" t="n">
        <v>1615</v>
      </c>
      <c r="B1619" s="26">
        <f>_xlfn.XLOOKUP(C1619,purchase!C:C,pcon!B:B,"")</f>
        <v/>
      </c>
      <c r="C1619" s="4" t="n"/>
      <c r="D1619" s="29">
        <f>_xlfn.XLOOKUP(C1619,purchase!C:C,pcon!D:D,"")</f>
        <v/>
      </c>
      <c r="E1619" s="29">
        <f>_xlfn.XLOOKUP(C1619,purchase!C:C,pcon!E:E,"")</f>
        <v/>
      </c>
      <c r="F1619" s="4" t="n"/>
      <c r="G1619" s="27" t="n"/>
      <c r="H1619" s="28" t="n"/>
      <c r="I1619" s="4" t="n"/>
      <c r="J1619" s="4" t="n"/>
      <c r="K1619" s="4" t="n"/>
      <c r="L1619" s="30">
        <f>IF(J1619="","",J1619-K1619)</f>
        <v/>
      </c>
      <c r="M1619" s="4" t="n"/>
      <c r="N1619" s="30">
        <f>IF(L1619="","",L1619-M1619)</f>
        <v/>
      </c>
      <c r="O1619" s="31" t="n"/>
      <c r="P1619" s="32">
        <f>IF(O1619="","",N1619 * O1619)</f>
        <v/>
      </c>
      <c r="Q1619" s="10">
        <f>_xlfn.XLOOKUP(C1619,pcon!C:C,pcon!L:L,"")</f>
        <v/>
      </c>
      <c r="R1619" s="98">
        <f>(Q1619 / 80) * (O1619 * 100)</f>
        <v/>
      </c>
      <c r="S1619" s="31" t="n"/>
      <c r="T1619" s="31" t="n"/>
      <c r="U1619" s="33">
        <f>IF(N1619="","",R1619 * N1619)</f>
        <v/>
      </c>
      <c r="V1619" s="4" t="n"/>
      <c r="W1619" s="33">
        <f>IF(S1619&amp;U1619="","",U1619 * S1619)</f>
        <v/>
      </c>
      <c r="X1619" s="33">
        <f>IF(W1619="","",U1619 + W1619)</f>
        <v/>
      </c>
      <c r="Y1619" s="33">
        <f>IF(T1619="","",U1619 * T1619)</f>
        <v/>
      </c>
      <c r="Z1619" s="34">
        <f>IF(U1619="","",X1619-V1619-Y1619)</f>
        <v/>
      </c>
    </row>
    <row r="1620">
      <c r="A1620" s="25" t="n">
        <v>1616</v>
      </c>
      <c r="B1620" s="26">
        <f>_xlfn.XLOOKUP(C1620,purchase!C:C,pcon!B:B,"")</f>
        <v/>
      </c>
      <c r="C1620" s="4" t="n"/>
      <c r="D1620" s="29">
        <f>_xlfn.XLOOKUP(C1620,purchase!C:C,pcon!D:D,"")</f>
        <v/>
      </c>
      <c r="E1620" s="29">
        <f>_xlfn.XLOOKUP(C1620,purchase!C:C,pcon!E:E,"")</f>
        <v/>
      </c>
      <c r="F1620" s="4" t="n"/>
      <c r="G1620" s="27" t="n"/>
      <c r="H1620" s="28" t="n"/>
      <c r="I1620" s="4" t="n"/>
      <c r="J1620" s="4" t="n"/>
      <c r="K1620" s="4" t="n"/>
      <c r="L1620" s="30">
        <f>IF(J1620="","",J1620-K1620)</f>
        <v/>
      </c>
      <c r="M1620" s="4" t="n"/>
      <c r="N1620" s="30">
        <f>IF(L1620="","",L1620-M1620)</f>
        <v/>
      </c>
      <c r="O1620" s="31" t="n"/>
      <c r="P1620" s="32">
        <f>IF(O1620="","",N1620 * O1620)</f>
        <v/>
      </c>
      <c r="Q1620" s="10">
        <f>_xlfn.XLOOKUP(C1620,pcon!C:C,pcon!L:L,"")</f>
        <v/>
      </c>
      <c r="R1620" s="98">
        <f>(Q1620 / 80) * (O1620 * 100)</f>
        <v/>
      </c>
      <c r="S1620" s="31" t="n"/>
      <c r="T1620" s="31" t="n"/>
      <c r="U1620" s="33">
        <f>IF(N1620="","",R1620 * N1620)</f>
        <v/>
      </c>
      <c r="V1620" s="4" t="n"/>
      <c r="W1620" s="33">
        <f>IF(S1620&amp;U1620="","",U1620 * S1620)</f>
        <v/>
      </c>
      <c r="X1620" s="33">
        <f>IF(W1620="","",U1620 + W1620)</f>
        <v/>
      </c>
      <c r="Y1620" s="33">
        <f>IF(T1620="","",U1620 * T1620)</f>
        <v/>
      </c>
      <c r="Z1620" s="34">
        <f>IF(U1620="","",X1620-V1620-Y1620)</f>
        <v/>
      </c>
    </row>
    <row r="1621">
      <c r="A1621" s="25" t="n">
        <v>1617</v>
      </c>
      <c r="B1621" s="26">
        <f>_xlfn.XLOOKUP(C1621,purchase!C:C,pcon!B:B,"")</f>
        <v/>
      </c>
      <c r="C1621" s="4" t="n"/>
      <c r="D1621" s="29">
        <f>_xlfn.XLOOKUP(C1621,purchase!C:C,pcon!D:D,"")</f>
        <v/>
      </c>
      <c r="E1621" s="29">
        <f>_xlfn.XLOOKUP(C1621,purchase!C:C,pcon!E:E,"")</f>
        <v/>
      </c>
      <c r="F1621" s="4" t="n"/>
      <c r="G1621" s="27" t="n"/>
      <c r="H1621" s="28" t="n"/>
      <c r="I1621" s="4" t="n"/>
      <c r="J1621" s="4" t="n"/>
      <c r="K1621" s="4" t="n"/>
      <c r="L1621" s="30">
        <f>IF(J1621="","",J1621-K1621)</f>
        <v/>
      </c>
      <c r="M1621" s="4" t="n"/>
      <c r="N1621" s="30">
        <f>IF(L1621="","",L1621-M1621)</f>
        <v/>
      </c>
      <c r="O1621" s="31" t="n"/>
      <c r="P1621" s="32">
        <f>IF(O1621="","",N1621 * O1621)</f>
        <v/>
      </c>
      <c r="Q1621" s="10">
        <f>_xlfn.XLOOKUP(C1621,pcon!C:C,pcon!L:L,"")</f>
        <v/>
      </c>
      <c r="R1621" s="98">
        <f>(Q1621 / 80) * (O1621 * 100)</f>
        <v/>
      </c>
      <c r="S1621" s="31" t="n"/>
      <c r="T1621" s="31" t="n"/>
      <c r="U1621" s="33">
        <f>IF(N1621="","",R1621 * N1621)</f>
        <v/>
      </c>
      <c r="V1621" s="4" t="n"/>
      <c r="W1621" s="33">
        <f>IF(S1621&amp;U1621="","",U1621 * S1621)</f>
        <v/>
      </c>
      <c r="X1621" s="33">
        <f>IF(W1621="","",U1621 + W1621)</f>
        <v/>
      </c>
      <c r="Y1621" s="33">
        <f>IF(T1621="","",U1621 * T1621)</f>
        <v/>
      </c>
      <c r="Z1621" s="34">
        <f>IF(U1621="","",X1621-V1621-Y1621)</f>
        <v/>
      </c>
    </row>
    <row r="1622">
      <c r="A1622" s="25" t="n">
        <v>1618</v>
      </c>
      <c r="B1622" s="26">
        <f>_xlfn.XLOOKUP(C1622,purchase!C:C,pcon!B:B,"")</f>
        <v/>
      </c>
      <c r="C1622" s="4" t="n"/>
      <c r="D1622" s="29">
        <f>_xlfn.XLOOKUP(C1622,purchase!C:C,pcon!D:D,"")</f>
        <v/>
      </c>
      <c r="E1622" s="29">
        <f>_xlfn.XLOOKUP(C1622,purchase!C:C,pcon!E:E,"")</f>
        <v/>
      </c>
      <c r="F1622" s="4" t="n"/>
      <c r="G1622" s="27" t="n"/>
      <c r="H1622" s="28" t="n"/>
      <c r="I1622" s="4" t="n"/>
      <c r="J1622" s="4" t="n"/>
      <c r="K1622" s="4" t="n"/>
      <c r="L1622" s="30">
        <f>IF(J1622="","",J1622-K1622)</f>
        <v/>
      </c>
      <c r="M1622" s="4" t="n"/>
      <c r="N1622" s="30">
        <f>IF(L1622="","",L1622-M1622)</f>
        <v/>
      </c>
      <c r="O1622" s="31" t="n"/>
      <c r="P1622" s="32">
        <f>IF(O1622="","",N1622 * O1622)</f>
        <v/>
      </c>
      <c r="Q1622" s="10">
        <f>_xlfn.XLOOKUP(C1622,pcon!C:C,pcon!L:L,"")</f>
        <v/>
      </c>
      <c r="R1622" s="98">
        <f>(Q1622 / 80) * (O1622 * 100)</f>
        <v/>
      </c>
      <c r="S1622" s="31" t="n"/>
      <c r="T1622" s="31" t="n"/>
      <c r="U1622" s="33">
        <f>IF(N1622="","",R1622 * N1622)</f>
        <v/>
      </c>
      <c r="V1622" s="4" t="n"/>
      <c r="W1622" s="33">
        <f>IF(S1622&amp;U1622="","",U1622 * S1622)</f>
        <v/>
      </c>
      <c r="X1622" s="33">
        <f>IF(W1622="","",U1622 + W1622)</f>
        <v/>
      </c>
      <c r="Y1622" s="33">
        <f>IF(T1622="","",U1622 * T1622)</f>
        <v/>
      </c>
      <c r="Z1622" s="34">
        <f>IF(U1622="","",X1622-V1622-Y1622)</f>
        <v/>
      </c>
    </row>
    <row r="1623">
      <c r="A1623" s="25" t="n">
        <v>1619</v>
      </c>
      <c r="B1623" s="26">
        <f>_xlfn.XLOOKUP(C1623,purchase!C:C,pcon!B:B,"")</f>
        <v/>
      </c>
      <c r="C1623" s="4" t="n"/>
      <c r="D1623" s="29">
        <f>_xlfn.XLOOKUP(C1623,purchase!C:C,pcon!D:D,"")</f>
        <v/>
      </c>
      <c r="E1623" s="29">
        <f>_xlfn.XLOOKUP(C1623,purchase!C:C,pcon!E:E,"")</f>
        <v/>
      </c>
      <c r="F1623" s="4" t="n"/>
      <c r="G1623" s="27" t="n"/>
      <c r="H1623" s="28" t="n"/>
      <c r="I1623" s="4" t="n"/>
      <c r="J1623" s="4" t="n"/>
      <c r="K1623" s="4" t="n"/>
      <c r="L1623" s="30">
        <f>IF(J1623="","",J1623-K1623)</f>
        <v/>
      </c>
      <c r="M1623" s="4" t="n"/>
      <c r="N1623" s="30">
        <f>IF(L1623="","",L1623-M1623)</f>
        <v/>
      </c>
      <c r="O1623" s="31" t="n"/>
      <c r="P1623" s="32">
        <f>IF(O1623="","",N1623 * O1623)</f>
        <v/>
      </c>
      <c r="Q1623" s="10">
        <f>_xlfn.XLOOKUP(C1623,pcon!C:C,pcon!L:L,"")</f>
        <v/>
      </c>
      <c r="R1623" s="98">
        <f>(Q1623 / 80) * (O1623 * 100)</f>
        <v/>
      </c>
      <c r="S1623" s="31" t="n"/>
      <c r="T1623" s="31" t="n"/>
      <c r="U1623" s="33">
        <f>IF(N1623="","",R1623 * N1623)</f>
        <v/>
      </c>
      <c r="V1623" s="4" t="n"/>
      <c r="W1623" s="33">
        <f>IF(S1623&amp;U1623="","",U1623 * S1623)</f>
        <v/>
      </c>
      <c r="X1623" s="33">
        <f>IF(W1623="","",U1623 + W1623)</f>
        <v/>
      </c>
      <c r="Y1623" s="33">
        <f>IF(T1623="","",U1623 * T1623)</f>
        <v/>
      </c>
      <c r="Z1623" s="34">
        <f>IF(U1623="","",X1623-V1623-Y1623)</f>
        <v/>
      </c>
    </row>
    <row r="1624">
      <c r="A1624" s="25" t="n">
        <v>1620</v>
      </c>
      <c r="B1624" s="26">
        <f>_xlfn.XLOOKUP(C1624,purchase!C:C,pcon!B:B,"")</f>
        <v/>
      </c>
      <c r="C1624" s="4" t="n"/>
      <c r="D1624" s="29">
        <f>_xlfn.XLOOKUP(C1624,purchase!C:C,pcon!D:D,"")</f>
        <v/>
      </c>
      <c r="E1624" s="29">
        <f>_xlfn.XLOOKUP(C1624,purchase!C:C,pcon!E:E,"")</f>
        <v/>
      </c>
      <c r="F1624" s="4" t="n"/>
      <c r="G1624" s="27" t="n"/>
      <c r="H1624" s="28" t="n"/>
      <c r="I1624" s="4" t="n"/>
      <c r="J1624" s="4" t="n"/>
      <c r="K1624" s="4" t="n"/>
      <c r="L1624" s="30">
        <f>IF(J1624="","",J1624-K1624)</f>
        <v/>
      </c>
      <c r="M1624" s="4" t="n"/>
      <c r="N1624" s="30">
        <f>IF(L1624="","",L1624-M1624)</f>
        <v/>
      </c>
      <c r="O1624" s="31" t="n"/>
      <c r="P1624" s="32">
        <f>IF(O1624="","",N1624 * O1624)</f>
        <v/>
      </c>
      <c r="Q1624" s="10">
        <f>_xlfn.XLOOKUP(C1624,pcon!C:C,pcon!L:L,"")</f>
        <v/>
      </c>
      <c r="R1624" s="98">
        <f>(Q1624 / 80) * (O1624 * 100)</f>
        <v/>
      </c>
      <c r="S1624" s="31" t="n"/>
      <c r="T1624" s="31" t="n"/>
      <c r="U1624" s="33">
        <f>IF(N1624="","",R1624 * N1624)</f>
        <v/>
      </c>
      <c r="V1624" s="4" t="n"/>
      <c r="W1624" s="33">
        <f>IF(S1624&amp;U1624="","",U1624 * S1624)</f>
        <v/>
      </c>
      <c r="X1624" s="33">
        <f>IF(W1624="","",U1624 + W1624)</f>
        <v/>
      </c>
      <c r="Y1624" s="33">
        <f>IF(T1624="","",U1624 * T1624)</f>
        <v/>
      </c>
      <c r="Z1624" s="34">
        <f>IF(U1624="","",X1624-V1624-Y1624)</f>
        <v/>
      </c>
    </row>
    <row r="1625">
      <c r="A1625" s="25" t="n">
        <v>1621</v>
      </c>
      <c r="B1625" s="26">
        <f>_xlfn.XLOOKUP(C1625,purchase!C:C,pcon!B:B,"")</f>
        <v/>
      </c>
      <c r="C1625" s="4" t="n"/>
      <c r="D1625" s="29">
        <f>_xlfn.XLOOKUP(C1625,purchase!C:C,pcon!D:D,"")</f>
        <v/>
      </c>
      <c r="E1625" s="29">
        <f>_xlfn.XLOOKUP(C1625,purchase!C:C,pcon!E:E,"")</f>
        <v/>
      </c>
      <c r="F1625" s="4" t="n"/>
      <c r="G1625" s="27" t="n"/>
      <c r="H1625" s="28" t="n"/>
      <c r="I1625" s="4" t="n"/>
      <c r="J1625" s="4" t="n"/>
      <c r="K1625" s="4" t="n"/>
      <c r="L1625" s="30">
        <f>IF(J1625="","",J1625-K1625)</f>
        <v/>
      </c>
      <c r="M1625" s="4" t="n"/>
      <c r="N1625" s="30">
        <f>IF(L1625="","",L1625-M1625)</f>
        <v/>
      </c>
      <c r="O1625" s="31" t="n"/>
      <c r="P1625" s="32">
        <f>IF(O1625="","",N1625 * O1625)</f>
        <v/>
      </c>
      <c r="Q1625" s="10">
        <f>_xlfn.XLOOKUP(C1625,pcon!C:C,pcon!L:L,"")</f>
        <v/>
      </c>
      <c r="R1625" s="98">
        <f>(Q1625 / 80) * (O1625 * 100)</f>
        <v/>
      </c>
      <c r="S1625" s="31" t="n"/>
      <c r="T1625" s="31" t="n"/>
      <c r="U1625" s="33">
        <f>IF(N1625="","",R1625 * N1625)</f>
        <v/>
      </c>
      <c r="V1625" s="4" t="n"/>
      <c r="W1625" s="33">
        <f>IF(S1625&amp;U1625="","",U1625 * S1625)</f>
        <v/>
      </c>
      <c r="X1625" s="33">
        <f>IF(W1625="","",U1625 + W1625)</f>
        <v/>
      </c>
      <c r="Y1625" s="33">
        <f>IF(T1625="","",U1625 * T1625)</f>
        <v/>
      </c>
      <c r="Z1625" s="34">
        <f>IF(U1625="","",X1625-V1625-Y1625)</f>
        <v/>
      </c>
    </row>
    <row r="1626">
      <c r="A1626" s="25" t="n">
        <v>1622</v>
      </c>
      <c r="B1626" s="26">
        <f>_xlfn.XLOOKUP(C1626,purchase!C:C,pcon!B:B,"")</f>
        <v/>
      </c>
      <c r="C1626" s="4" t="n"/>
      <c r="D1626" s="29">
        <f>_xlfn.XLOOKUP(C1626,purchase!C:C,pcon!D:D,"")</f>
        <v/>
      </c>
      <c r="E1626" s="29">
        <f>_xlfn.XLOOKUP(C1626,purchase!C:C,pcon!E:E,"")</f>
        <v/>
      </c>
      <c r="F1626" s="4" t="n"/>
      <c r="G1626" s="27" t="n"/>
      <c r="H1626" s="28" t="n"/>
      <c r="I1626" s="4" t="n"/>
      <c r="J1626" s="4" t="n"/>
      <c r="K1626" s="4" t="n"/>
      <c r="L1626" s="30">
        <f>IF(J1626="","",J1626-K1626)</f>
        <v/>
      </c>
      <c r="M1626" s="4" t="n"/>
      <c r="N1626" s="30">
        <f>IF(L1626="","",L1626-M1626)</f>
        <v/>
      </c>
      <c r="O1626" s="31" t="n"/>
      <c r="P1626" s="32">
        <f>IF(O1626="","",N1626 * O1626)</f>
        <v/>
      </c>
      <c r="Q1626" s="10">
        <f>_xlfn.XLOOKUP(C1626,pcon!C:C,pcon!L:L,"")</f>
        <v/>
      </c>
      <c r="R1626" s="98">
        <f>(Q1626 / 80) * (O1626 * 100)</f>
        <v/>
      </c>
      <c r="S1626" s="31" t="n"/>
      <c r="T1626" s="31" t="n"/>
      <c r="U1626" s="33">
        <f>IF(N1626="","",R1626 * N1626)</f>
        <v/>
      </c>
      <c r="V1626" s="4" t="n"/>
      <c r="W1626" s="33">
        <f>IF(S1626&amp;U1626="","",U1626 * S1626)</f>
        <v/>
      </c>
      <c r="X1626" s="33">
        <f>IF(W1626="","",U1626 + W1626)</f>
        <v/>
      </c>
      <c r="Y1626" s="33">
        <f>IF(T1626="","",U1626 * T1626)</f>
        <v/>
      </c>
      <c r="Z1626" s="34">
        <f>IF(U1626="","",X1626-V1626-Y1626)</f>
        <v/>
      </c>
    </row>
    <row r="1627">
      <c r="A1627" s="25" t="n">
        <v>1623</v>
      </c>
      <c r="B1627" s="26">
        <f>_xlfn.XLOOKUP(C1627,purchase!C:C,pcon!B:B,"")</f>
        <v/>
      </c>
      <c r="C1627" s="4" t="n"/>
      <c r="D1627" s="29">
        <f>_xlfn.XLOOKUP(C1627,purchase!C:C,pcon!D:D,"")</f>
        <v/>
      </c>
      <c r="E1627" s="29">
        <f>_xlfn.XLOOKUP(C1627,purchase!C:C,pcon!E:E,"")</f>
        <v/>
      </c>
      <c r="F1627" s="4" t="n"/>
      <c r="G1627" s="27" t="n"/>
      <c r="H1627" s="28" t="n"/>
      <c r="I1627" s="4" t="n"/>
      <c r="J1627" s="4" t="n"/>
      <c r="K1627" s="4" t="n"/>
      <c r="L1627" s="30">
        <f>IF(J1627="","",J1627-K1627)</f>
        <v/>
      </c>
      <c r="M1627" s="4" t="n"/>
      <c r="N1627" s="30">
        <f>IF(L1627="","",L1627-M1627)</f>
        <v/>
      </c>
      <c r="O1627" s="31" t="n"/>
      <c r="P1627" s="32">
        <f>IF(O1627="","",N1627 * O1627)</f>
        <v/>
      </c>
      <c r="Q1627" s="10">
        <f>_xlfn.XLOOKUP(C1627,pcon!C:C,pcon!L:L,"")</f>
        <v/>
      </c>
      <c r="R1627" s="98">
        <f>(Q1627 / 80) * (O1627 * 100)</f>
        <v/>
      </c>
      <c r="S1627" s="31" t="n"/>
      <c r="T1627" s="31" t="n"/>
      <c r="U1627" s="33">
        <f>IF(N1627="","",R1627 * N1627)</f>
        <v/>
      </c>
      <c r="V1627" s="4" t="n"/>
      <c r="W1627" s="33">
        <f>IF(S1627&amp;U1627="","",U1627 * S1627)</f>
        <v/>
      </c>
      <c r="X1627" s="33">
        <f>IF(W1627="","",U1627 + W1627)</f>
        <v/>
      </c>
      <c r="Y1627" s="33">
        <f>IF(T1627="","",U1627 * T1627)</f>
        <v/>
      </c>
      <c r="Z1627" s="34">
        <f>IF(U1627="","",X1627-V1627-Y1627)</f>
        <v/>
      </c>
    </row>
    <row r="1628">
      <c r="A1628" s="25" t="n">
        <v>1624</v>
      </c>
      <c r="B1628" s="26">
        <f>_xlfn.XLOOKUP(C1628,purchase!C:C,pcon!B:B,"")</f>
        <v/>
      </c>
      <c r="C1628" s="4" t="n"/>
      <c r="D1628" s="29">
        <f>_xlfn.XLOOKUP(C1628,purchase!C:C,pcon!D:D,"")</f>
        <v/>
      </c>
      <c r="E1628" s="29">
        <f>_xlfn.XLOOKUP(C1628,purchase!C:C,pcon!E:E,"")</f>
        <v/>
      </c>
      <c r="F1628" s="4" t="n"/>
      <c r="G1628" s="27" t="n"/>
      <c r="H1628" s="28" t="n"/>
      <c r="I1628" s="4" t="n"/>
      <c r="J1628" s="4" t="n"/>
      <c r="K1628" s="4" t="n"/>
      <c r="L1628" s="30">
        <f>IF(J1628="","",J1628-K1628)</f>
        <v/>
      </c>
      <c r="M1628" s="4" t="n"/>
      <c r="N1628" s="30">
        <f>IF(L1628="","",L1628-M1628)</f>
        <v/>
      </c>
      <c r="O1628" s="31" t="n"/>
      <c r="P1628" s="32">
        <f>IF(O1628="","",N1628 * O1628)</f>
        <v/>
      </c>
      <c r="Q1628" s="10">
        <f>_xlfn.XLOOKUP(C1628,pcon!C:C,pcon!L:L,"")</f>
        <v/>
      </c>
      <c r="R1628" s="98">
        <f>(Q1628 / 80) * (O1628 * 100)</f>
        <v/>
      </c>
      <c r="S1628" s="31" t="n"/>
      <c r="T1628" s="31" t="n"/>
      <c r="U1628" s="33">
        <f>IF(N1628="","",R1628 * N1628)</f>
        <v/>
      </c>
      <c r="V1628" s="4" t="n"/>
      <c r="W1628" s="33">
        <f>IF(S1628&amp;U1628="","",U1628 * S1628)</f>
        <v/>
      </c>
      <c r="X1628" s="33">
        <f>IF(W1628="","",U1628 + W1628)</f>
        <v/>
      </c>
      <c r="Y1628" s="33">
        <f>IF(T1628="","",U1628 * T1628)</f>
        <v/>
      </c>
      <c r="Z1628" s="34">
        <f>IF(U1628="","",X1628-V1628-Y1628)</f>
        <v/>
      </c>
    </row>
    <row r="1629">
      <c r="A1629" s="25" t="n">
        <v>1625</v>
      </c>
      <c r="B1629" s="26">
        <f>_xlfn.XLOOKUP(C1629,purchase!C:C,pcon!B:B,"")</f>
        <v/>
      </c>
      <c r="C1629" s="4" t="n"/>
      <c r="D1629" s="29">
        <f>_xlfn.XLOOKUP(C1629,purchase!C:C,pcon!D:D,"")</f>
        <v/>
      </c>
      <c r="E1629" s="29">
        <f>_xlfn.XLOOKUP(C1629,purchase!C:C,pcon!E:E,"")</f>
        <v/>
      </c>
      <c r="F1629" s="4" t="n"/>
      <c r="G1629" s="27" t="n"/>
      <c r="H1629" s="28" t="n"/>
      <c r="I1629" s="4" t="n"/>
      <c r="J1629" s="4" t="n"/>
      <c r="K1629" s="4" t="n"/>
      <c r="L1629" s="30">
        <f>IF(J1629="","",J1629-K1629)</f>
        <v/>
      </c>
      <c r="M1629" s="4" t="n"/>
      <c r="N1629" s="30">
        <f>IF(L1629="","",L1629-M1629)</f>
        <v/>
      </c>
      <c r="O1629" s="31" t="n"/>
      <c r="P1629" s="32">
        <f>IF(O1629="","",N1629 * O1629)</f>
        <v/>
      </c>
      <c r="Q1629" s="10">
        <f>_xlfn.XLOOKUP(C1629,pcon!C:C,pcon!L:L,"")</f>
        <v/>
      </c>
      <c r="R1629" s="98">
        <f>(Q1629 / 80) * (O1629 * 100)</f>
        <v/>
      </c>
      <c r="S1629" s="31" t="n"/>
      <c r="T1629" s="31" t="n"/>
      <c r="U1629" s="33">
        <f>IF(N1629="","",R1629 * N1629)</f>
        <v/>
      </c>
      <c r="V1629" s="4" t="n"/>
      <c r="W1629" s="33">
        <f>IF(S1629&amp;U1629="","",U1629 * S1629)</f>
        <v/>
      </c>
      <c r="X1629" s="33">
        <f>IF(W1629="","",U1629 + W1629)</f>
        <v/>
      </c>
      <c r="Y1629" s="33">
        <f>IF(T1629="","",U1629 * T1629)</f>
        <v/>
      </c>
      <c r="Z1629" s="34">
        <f>IF(U1629="","",X1629-V1629-Y1629)</f>
        <v/>
      </c>
    </row>
    <row r="1630">
      <c r="A1630" s="25" t="n">
        <v>1626</v>
      </c>
      <c r="B1630" s="26">
        <f>_xlfn.XLOOKUP(C1630,purchase!C:C,pcon!B:B,"")</f>
        <v/>
      </c>
      <c r="C1630" s="4" t="n"/>
      <c r="D1630" s="29">
        <f>_xlfn.XLOOKUP(C1630,purchase!C:C,pcon!D:D,"")</f>
        <v/>
      </c>
      <c r="E1630" s="29">
        <f>_xlfn.XLOOKUP(C1630,purchase!C:C,pcon!E:E,"")</f>
        <v/>
      </c>
      <c r="F1630" s="4" t="n"/>
      <c r="G1630" s="27" t="n"/>
      <c r="H1630" s="28" t="n"/>
      <c r="I1630" s="4" t="n"/>
      <c r="J1630" s="4" t="n"/>
      <c r="K1630" s="4" t="n"/>
      <c r="L1630" s="30">
        <f>IF(J1630="","",J1630-K1630)</f>
        <v/>
      </c>
      <c r="M1630" s="4" t="n"/>
      <c r="N1630" s="30">
        <f>IF(L1630="","",L1630-M1630)</f>
        <v/>
      </c>
      <c r="O1630" s="31" t="n"/>
      <c r="P1630" s="32">
        <f>IF(O1630="","",N1630 * O1630)</f>
        <v/>
      </c>
      <c r="Q1630" s="10">
        <f>_xlfn.XLOOKUP(C1630,pcon!C:C,pcon!L:L,"")</f>
        <v/>
      </c>
      <c r="R1630" s="98">
        <f>(Q1630 / 80) * (O1630 * 100)</f>
        <v/>
      </c>
      <c r="S1630" s="31" t="n"/>
      <c r="T1630" s="31" t="n"/>
      <c r="U1630" s="33">
        <f>IF(N1630="","",R1630 * N1630)</f>
        <v/>
      </c>
      <c r="V1630" s="4" t="n"/>
      <c r="W1630" s="33">
        <f>IF(S1630&amp;U1630="","",U1630 * S1630)</f>
        <v/>
      </c>
      <c r="X1630" s="33">
        <f>IF(W1630="","",U1630 + W1630)</f>
        <v/>
      </c>
      <c r="Y1630" s="33">
        <f>IF(T1630="","",U1630 * T1630)</f>
        <v/>
      </c>
      <c r="Z1630" s="34">
        <f>IF(U1630="","",X1630-V1630-Y1630)</f>
        <v/>
      </c>
    </row>
    <row r="1631">
      <c r="A1631" s="25" t="n">
        <v>1627</v>
      </c>
      <c r="B1631" s="26">
        <f>_xlfn.XLOOKUP(C1631,purchase!C:C,pcon!B:B,"")</f>
        <v/>
      </c>
      <c r="C1631" s="4" t="n"/>
      <c r="D1631" s="29">
        <f>_xlfn.XLOOKUP(C1631,purchase!C:C,pcon!D:D,"")</f>
        <v/>
      </c>
      <c r="E1631" s="29">
        <f>_xlfn.XLOOKUP(C1631,purchase!C:C,pcon!E:E,"")</f>
        <v/>
      </c>
      <c r="F1631" s="4" t="n"/>
      <c r="G1631" s="27" t="n"/>
      <c r="H1631" s="28" t="n"/>
      <c r="I1631" s="4" t="n"/>
      <c r="J1631" s="4" t="n"/>
      <c r="K1631" s="4" t="n"/>
      <c r="L1631" s="30">
        <f>IF(J1631="","",J1631-K1631)</f>
        <v/>
      </c>
      <c r="M1631" s="4" t="n"/>
      <c r="N1631" s="30">
        <f>IF(L1631="","",L1631-M1631)</f>
        <v/>
      </c>
      <c r="O1631" s="31" t="n"/>
      <c r="P1631" s="32">
        <f>IF(O1631="","",N1631 * O1631)</f>
        <v/>
      </c>
      <c r="Q1631" s="10">
        <f>_xlfn.XLOOKUP(C1631,pcon!C:C,pcon!L:L,"")</f>
        <v/>
      </c>
      <c r="R1631" s="98">
        <f>(Q1631 / 80) * (O1631 * 100)</f>
        <v/>
      </c>
      <c r="S1631" s="31" t="n"/>
      <c r="T1631" s="31" t="n"/>
      <c r="U1631" s="33">
        <f>IF(N1631="","",R1631 * N1631)</f>
        <v/>
      </c>
      <c r="V1631" s="4" t="n"/>
      <c r="W1631" s="33">
        <f>IF(S1631&amp;U1631="","",U1631 * S1631)</f>
        <v/>
      </c>
      <c r="X1631" s="33">
        <f>IF(W1631="","",U1631 + W1631)</f>
        <v/>
      </c>
      <c r="Y1631" s="33">
        <f>IF(T1631="","",U1631 * T1631)</f>
        <v/>
      </c>
      <c r="Z1631" s="34">
        <f>IF(U1631="","",X1631-V1631-Y1631)</f>
        <v/>
      </c>
    </row>
    <row r="1632">
      <c r="A1632" s="25" t="n">
        <v>1628</v>
      </c>
      <c r="B1632" s="26">
        <f>_xlfn.XLOOKUP(C1632,purchase!C:C,pcon!B:B,"")</f>
        <v/>
      </c>
      <c r="C1632" s="4" t="n"/>
      <c r="D1632" s="29">
        <f>_xlfn.XLOOKUP(C1632,purchase!C:C,pcon!D:D,"")</f>
        <v/>
      </c>
      <c r="E1632" s="29">
        <f>_xlfn.XLOOKUP(C1632,purchase!C:C,pcon!E:E,"")</f>
        <v/>
      </c>
      <c r="F1632" s="4" t="n"/>
      <c r="G1632" s="27" t="n"/>
      <c r="H1632" s="28" t="n"/>
      <c r="I1632" s="4" t="n"/>
      <c r="J1632" s="4" t="n"/>
      <c r="K1632" s="4" t="n"/>
      <c r="L1632" s="30">
        <f>IF(J1632="","",J1632-K1632)</f>
        <v/>
      </c>
      <c r="M1632" s="4" t="n"/>
      <c r="N1632" s="30">
        <f>IF(L1632="","",L1632-M1632)</f>
        <v/>
      </c>
      <c r="O1632" s="31" t="n"/>
      <c r="P1632" s="32">
        <f>IF(O1632="","",N1632 * O1632)</f>
        <v/>
      </c>
      <c r="Q1632" s="10">
        <f>_xlfn.XLOOKUP(C1632,pcon!C:C,pcon!L:L,"")</f>
        <v/>
      </c>
      <c r="R1632" s="98">
        <f>(Q1632 / 80) * (O1632 * 100)</f>
        <v/>
      </c>
      <c r="S1632" s="31" t="n"/>
      <c r="T1632" s="31" t="n"/>
      <c r="U1632" s="33">
        <f>IF(N1632="","",R1632 * N1632)</f>
        <v/>
      </c>
      <c r="V1632" s="4" t="n"/>
      <c r="W1632" s="33">
        <f>IF(S1632&amp;U1632="","",U1632 * S1632)</f>
        <v/>
      </c>
      <c r="X1632" s="33">
        <f>IF(W1632="","",U1632 + W1632)</f>
        <v/>
      </c>
      <c r="Y1632" s="33">
        <f>IF(T1632="","",U1632 * T1632)</f>
        <v/>
      </c>
      <c r="Z1632" s="34">
        <f>IF(U1632="","",X1632-V1632-Y1632)</f>
        <v/>
      </c>
    </row>
    <row r="1633">
      <c r="A1633" s="25" t="n">
        <v>1629</v>
      </c>
      <c r="B1633" s="26">
        <f>_xlfn.XLOOKUP(C1633,purchase!C:C,pcon!B:B,"")</f>
        <v/>
      </c>
      <c r="C1633" s="4" t="n"/>
      <c r="D1633" s="29">
        <f>_xlfn.XLOOKUP(C1633,purchase!C:C,pcon!D:D,"")</f>
        <v/>
      </c>
      <c r="E1633" s="29">
        <f>_xlfn.XLOOKUP(C1633,purchase!C:C,pcon!E:E,"")</f>
        <v/>
      </c>
      <c r="F1633" s="4" t="n"/>
      <c r="G1633" s="27" t="n"/>
      <c r="H1633" s="28" t="n"/>
      <c r="I1633" s="4" t="n"/>
      <c r="J1633" s="4" t="n"/>
      <c r="K1633" s="4" t="n"/>
      <c r="L1633" s="30">
        <f>IF(J1633="","",J1633-K1633)</f>
        <v/>
      </c>
      <c r="M1633" s="4" t="n"/>
      <c r="N1633" s="30">
        <f>IF(L1633="","",L1633-M1633)</f>
        <v/>
      </c>
      <c r="O1633" s="31" t="n"/>
      <c r="P1633" s="32">
        <f>IF(O1633="","",N1633 * O1633)</f>
        <v/>
      </c>
      <c r="Q1633" s="10">
        <f>_xlfn.XLOOKUP(C1633,pcon!C:C,pcon!L:L,"")</f>
        <v/>
      </c>
      <c r="R1633" s="98">
        <f>(Q1633 / 80) * (O1633 * 100)</f>
        <v/>
      </c>
      <c r="S1633" s="31" t="n"/>
      <c r="T1633" s="31" t="n"/>
      <c r="U1633" s="33">
        <f>IF(N1633="","",R1633 * N1633)</f>
        <v/>
      </c>
      <c r="V1633" s="4" t="n"/>
      <c r="W1633" s="33">
        <f>IF(S1633&amp;U1633="","",U1633 * S1633)</f>
        <v/>
      </c>
      <c r="X1633" s="33">
        <f>IF(W1633="","",U1633 + W1633)</f>
        <v/>
      </c>
      <c r="Y1633" s="33">
        <f>IF(T1633="","",U1633 * T1633)</f>
        <v/>
      </c>
      <c r="Z1633" s="34">
        <f>IF(U1633="","",X1633-V1633-Y1633)</f>
        <v/>
      </c>
    </row>
    <row r="1634">
      <c r="A1634" s="25" t="n">
        <v>1630</v>
      </c>
      <c r="B1634" s="26">
        <f>_xlfn.XLOOKUP(C1634,purchase!C:C,pcon!B:B,"")</f>
        <v/>
      </c>
      <c r="C1634" s="4" t="n"/>
      <c r="D1634" s="29">
        <f>_xlfn.XLOOKUP(C1634,purchase!C:C,pcon!D:D,"")</f>
        <v/>
      </c>
      <c r="E1634" s="29">
        <f>_xlfn.XLOOKUP(C1634,purchase!C:C,pcon!E:E,"")</f>
        <v/>
      </c>
      <c r="F1634" s="4" t="n"/>
      <c r="G1634" s="27" t="n"/>
      <c r="H1634" s="28" t="n"/>
      <c r="I1634" s="4" t="n"/>
      <c r="J1634" s="4" t="n"/>
      <c r="K1634" s="4" t="n"/>
      <c r="L1634" s="30">
        <f>IF(J1634="","",J1634-K1634)</f>
        <v/>
      </c>
      <c r="M1634" s="4" t="n"/>
      <c r="N1634" s="30">
        <f>IF(L1634="","",L1634-M1634)</f>
        <v/>
      </c>
      <c r="O1634" s="31" t="n"/>
      <c r="P1634" s="32">
        <f>IF(O1634="","",N1634 * O1634)</f>
        <v/>
      </c>
      <c r="Q1634" s="10">
        <f>_xlfn.XLOOKUP(C1634,pcon!C:C,pcon!L:L,"")</f>
        <v/>
      </c>
      <c r="R1634" s="98">
        <f>(Q1634 / 80) * (O1634 * 100)</f>
        <v/>
      </c>
      <c r="S1634" s="31" t="n"/>
      <c r="T1634" s="31" t="n"/>
      <c r="U1634" s="33">
        <f>IF(N1634="","",R1634 * N1634)</f>
        <v/>
      </c>
      <c r="V1634" s="4" t="n"/>
      <c r="W1634" s="33">
        <f>IF(S1634&amp;U1634="","",U1634 * S1634)</f>
        <v/>
      </c>
      <c r="X1634" s="33">
        <f>IF(W1634="","",U1634 + W1634)</f>
        <v/>
      </c>
      <c r="Y1634" s="33">
        <f>IF(T1634="","",U1634 * T1634)</f>
        <v/>
      </c>
      <c r="Z1634" s="34">
        <f>IF(U1634="","",X1634-V1634-Y1634)</f>
        <v/>
      </c>
    </row>
    <row r="1635">
      <c r="A1635" s="25" t="n">
        <v>1631</v>
      </c>
      <c r="B1635" s="26">
        <f>_xlfn.XLOOKUP(C1635,purchase!C:C,pcon!B:B,"")</f>
        <v/>
      </c>
      <c r="C1635" s="4" t="n"/>
      <c r="D1635" s="29">
        <f>_xlfn.XLOOKUP(C1635,purchase!C:C,pcon!D:D,"")</f>
        <v/>
      </c>
      <c r="E1635" s="29">
        <f>_xlfn.XLOOKUP(C1635,purchase!C:C,pcon!E:E,"")</f>
        <v/>
      </c>
      <c r="F1635" s="4" t="n"/>
      <c r="G1635" s="27" t="n"/>
      <c r="H1635" s="28" t="n"/>
      <c r="I1635" s="4" t="n"/>
      <c r="J1635" s="4" t="n"/>
      <c r="K1635" s="4" t="n"/>
      <c r="L1635" s="30">
        <f>IF(J1635="","",J1635-K1635)</f>
        <v/>
      </c>
      <c r="M1635" s="4" t="n"/>
      <c r="N1635" s="30">
        <f>IF(L1635="","",L1635-M1635)</f>
        <v/>
      </c>
      <c r="O1635" s="31" t="n"/>
      <c r="P1635" s="32">
        <f>IF(O1635="","",N1635 * O1635)</f>
        <v/>
      </c>
      <c r="Q1635" s="10">
        <f>_xlfn.XLOOKUP(C1635,pcon!C:C,pcon!L:L,"")</f>
        <v/>
      </c>
      <c r="R1635" s="98">
        <f>(Q1635 / 80) * (O1635 * 100)</f>
        <v/>
      </c>
      <c r="S1635" s="31" t="n"/>
      <c r="T1635" s="31" t="n"/>
      <c r="U1635" s="33">
        <f>IF(N1635="","",R1635 * N1635)</f>
        <v/>
      </c>
      <c r="V1635" s="4" t="n"/>
      <c r="W1635" s="33">
        <f>IF(S1635&amp;U1635="","",U1635 * S1635)</f>
        <v/>
      </c>
      <c r="X1635" s="33">
        <f>IF(W1635="","",U1635 + W1635)</f>
        <v/>
      </c>
      <c r="Y1635" s="33">
        <f>IF(T1635="","",U1635 * T1635)</f>
        <v/>
      </c>
      <c r="Z1635" s="34">
        <f>IF(U1635="","",X1635-V1635-Y1635)</f>
        <v/>
      </c>
    </row>
    <row r="1636">
      <c r="A1636" s="25" t="n">
        <v>1632</v>
      </c>
      <c r="B1636" s="26">
        <f>_xlfn.XLOOKUP(C1636,purchase!C:C,pcon!B:B,"")</f>
        <v/>
      </c>
      <c r="C1636" s="4" t="n"/>
      <c r="D1636" s="29">
        <f>_xlfn.XLOOKUP(C1636,purchase!C:C,pcon!D:D,"")</f>
        <v/>
      </c>
      <c r="E1636" s="29">
        <f>_xlfn.XLOOKUP(C1636,purchase!C:C,pcon!E:E,"")</f>
        <v/>
      </c>
      <c r="F1636" s="4" t="n"/>
      <c r="G1636" s="27" t="n"/>
      <c r="H1636" s="28" t="n"/>
      <c r="I1636" s="4" t="n"/>
      <c r="J1636" s="4" t="n"/>
      <c r="K1636" s="4" t="n"/>
      <c r="L1636" s="30">
        <f>IF(J1636="","",J1636-K1636)</f>
        <v/>
      </c>
      <c r="M1636" s="4" t="n"/>
      <c r="N1636" s="30">
        <f>IF(L1636="","",L1636-M1636)</f>
        <v/>
      </c>
      <c r="O1636" s="31" t="n"/>
      <c r="P1636" s="32">
        <f>IF(O1636="","",N1636 * O1636)</f>
        <v/>
      </c>
      <c r="Q1636" s="10">
        <f>_xlfn.XLOOKUP(C1636,pcon!C:C,pcon!L:L,"")</f>
        <v/>
      </c>
      <c r="R1636" s="98">
        <f>(Q1636 / 80) * (O1636 * 100)</f>
        <v/>
      </c>
      <c r="S1636" s="31" t="n"/>
      <c r="T1636" s="31" t="n"/>
      <c r="U1636" s="33">
        <f>IF(N1636="","",R1636 * N1636)</f>
        <v/>
      </c>
      <c r="V1636" s="4" t="n"/>
      <c r="W1636" s="33">
        <f>IF(S1636&amp;U1636="","",U1636 * S1636)</f>
        <v/>
      </c>
      <c r="X1636" s="33">
        <f>IF(W1636="","",U1636 + W1636)</f>
        <v/>
      </c>
      <c r="Y1636" s="33">
        <f>IF(T1636="","",U1636 * T1636)</f>
        <v/>
      </c>
      <c r="Z1636" s="34">
        <f>IF(U1636="","",X1636-V1636-Y1636)</f>
        <v/>
      </c>
    </row>
    <row r="1637">
      <c r="A1637" s="25" t="n">
        <v>1633</v>
      </c>
      <c r="B1637" s="26">
        <f>_xlfn.XLOOKUP(C1637,purchase!C:C,pcon!B:B,"")</f>
        <v/>
      </c>
      <c r="C1637" s="4" t="n"/>
      <c r="D1637" s="29">
        <f>_xlfn.XLOOKUP(C1637,purchase!C:C,pcon!D:D,"")</f>
        <v/>
      </c>
      <c r="E1637" s="29">
        <f>_xlfn.XLOOKUP(C1637,purchase!C:C,pcon!E:E,"")</f>
        <v/>
      </c>
      <c r="F1637" s="4" t="n"/>
      <c r="G1637" s="27" t="n"/>
      <c r="H1637" s="28" t="n"/>
      <c r="I1637" s="4" t="n"/>
      <c r="J1637" s="4" t="n"/>
      <c r="K1637" s="4" t="n"/>
      <c r="L1637" s="30">
        <f>IF(J1637="","",J1637-K1637)</f>
        <v/>
      </c>
      <c r="M1637" s="4" t="n"/>
      <c r="N1637" s="30">
        <f>IF(L1637="","",L1637-M1637)</f>
        <v/>
      </c>
      <c r="O1637" s="31" t="n"/>
      <c r="P1637" s="32">
        <f>IF(O1637="","",N1637 * O1637)</f>
        <v/>
      </c>
      <c r="Q1637" s="10">
        <f>_xlfn.XLOOKUP(C1637,pcon!C:C,pcon!L:L,"")</f>
        <v/>
      </c>
      <c r="R1637" s="98">
        <f>(Q1637 / 80) * (O1637 * 100)</f>
        <v/>
      </c>
      <c r="S1637" s="31" t="n"/>
      <c r="T1637" s="31" t="n"/>
      <c r="U1637" s="33">
        <f>IF(N1637="","",R1637 * N1637)</f>
        <v/>
      </c>
      <c r="V1637" s="4" t="n"/>
      <c r="W1637" s="33">
        <f>IF(S1637&amp;U1637="","",U1637 * S1637)</f>
        <v/>
      </c>
      <c r="X1637" s="33">
        <f>IF(W1637="","",U1637 + W1637)</f>
        <v/>
      </c>
      <c r="Y1637" s="33">
        <f>IF(T1637="","",U1637 * T1637)</f>
        <v/>
      </c>
      <c r="Z1637" s="34">
        <f>IF(U1637="","",X1637-V1637-Y1637)</f>
        <v/>
      </c>
    </row>
    <row r="1638">
      <c r="A1638" s="25" t="n">
        <v>1634</v>
      </c>
      <c r="B1638" s="26">
        <f>_xlfn.XLOOKUP(C1638,purchase!C:C,pcon!B:B,"")</f>
        <v/>
      </c>
      <c r="C1638" s="4" t="n"/>
      <c r="D1638" s="29">
        <f>_xlfn.XLOOKUP(C1638,purchase!C:C,pcon!D:D,"")</f>
        <v/>
      </c>
      <c r="E1638" s="29">
        <f>_xlfn.XLOOKUP(C1638,purchase!C:C,pcon!E:E,"")</f>
        <v/>
      </c>
      <c r="F1638" s="4" t="n"/>
      <c r="G1638" s="27" t="n"/>
      <c r="H1638" s="28" t="n"/>
      <c r="I1638" s="4" t="n"/>
      <c r="J1638" s="4" t="n"/>
      <c r="K1638" s="4" t="n"/>
      <c r="L1638" s="30">
        <f>IF(J1638="","",J1638-K1638)</f>
        <v/>
      </c>
      <c r="M1638" s="4" t="n"/>
      <c r="N1638" s="30">
        <f>IF(L1638="","",L1638-M1638)</f>
        <v/>
      </c>
      <c r="O1638" s="31" t="n"/>
      <c r="P1638" s="32">
        <f>IF(O1638="","",N1638 * O1638)</f>
        <v/>
      </c>
      <c r="Q1638" s="10">
        <f>_xlfn.XLOOKUP(C1638,pcon!C:C,pcon!L:L,"")</f>
        <v/>
      </c>
      <c r="R1638" s="98">
        <f>(Q1638 / 80) * (O1638 * 100)</f>
        <v/>
      </c>
      <c r="S1638" s="31" t="n"/>
      <c r="T1638" s="31" t="n"/>
      <c r="U1638" s="33">
        <f>IF(N1638="","",R1638 * N1638)</f>
        <v/>
      </c>
      <c r="V1638" s="4" t="n"/>
      <c r="W1638" s="33">
        <f>IF(S1638&amp;U1638="","",U1638 * S1638)</f>
        <v/>
      </c>
      <c r="X1638" s="33">
        <f>IF(W1638="","",U1638 + W1638)</f>
        <v/>
      </c>
      <c r="Y1638" s="33">
        <f>IF(T1638="","",U1638 * T1638)</f>
        <v/>
      </c>
      <c r="Z1638" s="34">
        <f>IF(U1638="","",X1638-V1638-Y1638)</f>
        <v/>
      </c>
    </row>
    <row r="1639">
      <c r="A1639" s="25" t="n">
        <v>1635</v>
      </c>
      <c r="B1639" s="26">
        <f>_xlfn.XLOOKUP(C1639,purchase!C:C,pcon!B:B,"")</f>
        <v/>
      </c>
      <c r="C1639" s="4" t="n"/>
      <c r="D1639" s="29">
        <f>_xlfn.XLOOKUP(C1639,purchase!C:C,pcon!D:D,"")</f>
        <v/>
      </c>
      <c r="E1639" s="29">
        <f>_xlfn.XLOOKUP(C1639,purchase!C:C,pcon!E:E,"")</f>
        <v/>
      </c>
      <c r="F1639" s="4" t="n"/>
      <c r="G1639" s="27" t="n"/>
      <c r="H1639" s="28" t="n"/>
      <c r="I1639" s="4" t="n"/>
      <c r="J1639" s="4" t="n"/>
      <c r="K1639" s="4" t="n"/>
      <c r="L1639" s="30">
        <f>IF(J1639="","",J1639-K1639)</f>
        <v/>
      </c>
      <c r="M1639" s="4" t="n"/>
      <c r="N1639" s="30">
        <f>IF(L1639="","",L1639-M1639)</f>
        <v/>
      </c>
      <c r="O1639" s="31" t="n"/>
      <c r="P1639" s="32">
        <f>IF(O1639="","",N1639 * O1639)</f>
        <v/>
      </c>
      <c r="Q1639" s="10">
        <f>_xlfn.XLOOKUP(C1639,pcon!C:C,pcon!L:L,"")</f>
        <v/>
      </c>
      <c r="R1639" s="98">
        <f>(Q1639 / 80) * (O1639 * 100)</f>
        <v/>
      </c>
      <c r="S1639" s="31" t="n"/>
      <c r="T1639" s="31" t="n"/>
      <c r="U1639" s="33">
        <f>IF(N1639="","",R1639 * N1639)</f>
        <v/>
      </c>
      <c r="V1639" s="4" t="n"/>
      <c r="W1639" s="33">
        <f>IF(S1639&amp;U1639="","",U1639 * S1639)</f>
        <v/>
      </c>
      <c r="X1639" s="33">
        <f>IF(W1639="","",U1639 + W1639)</f>
        <v/>
      </c>
      <c r="Y1639" s="33">
        <f>IF(T1639="","",U1639 * T1639)</f>
        <v/>
      </c>
      <c r="Z1639" s="34">
        <f>IF(U1639="","",X1639-V1639-Y1639)</f>
        <v/>
      </c>
    </row>
    <row r="1640">
      <c r="A1640" s="25" t="n">
        <v>1636</v>
      </c>
      <c r="B1640" s="26">
        <f>_xlfn.XLOOKUP(C1640,purchase!C:C,pcon!B:B,"")</f>
        <v/>
      </c>
      <c r="C1640" s="4" t="n"/>
      <c r="D1640" s="29">
        <f>_xlfn.XLOOKUP(C1640,purchase!C:C,pcon!D:D,"")</f>
        <v/>
      </c>
      <c r="E1640" s="29">
        <f>_xlfn.XLOOKUP(C1640,purchase!C:C,pcon!E:E,"")</f>
        <v/>
      </c>
      <c r="F1640" s="4" t="n"/>
      <c r="G1640" s="27" t="n"/>
      <c r="H1640" s="28" t="n"/>
      <c r="I1640" s="4" t="n"/>
      <c r="J1640" s="4" t="n"/>
      <c r="K1640" s="4" t="n"/>
      <c r="L1640" s="30">
        <f>IF(J1640="","",J1640-K1640)</f>
        <v/>
      </c>
      <c r="M1640" s="4" t="n"/>
      <c r="N1640" s="30">
        <f>IF(L1640="","",L1640-M1640)</f>
        <v/>
      </c>
      <c r="O1640" s="31" t="n"/>
      <c r="P1640" s="32">
        <f>IF(O1640="","",N1640 * O1640)</f>
        <v/>
      </c>
      <c r="Q1640" s="10">
        <f>_xlfn.XLOOKUP(C1640,pcon!C:C,pcon!L:L,"")</f>
        <v/>
      </c>
      <c r="R1640" s="98">
        <f>(Q1640 / 80) * (O1640 * 100)</f>
        <v/>
      </c>
      <c r="S1640" s="31" t="n"/>
      <c r="T1640" s="31" t="n"/>
      <c r="U1640" s="33">
        <f>IF(N1640="","",R1640 * N1640)</f>
        <v/>
      </c>
      <c r="V1640" s="4" t="n"/>
      <c r="W1640" s="33">
        <f>IF(S1640&amp;U1640="","",U1640 * S1640)</f>
        <v/>
      </c>
      <c r="X1640" s="33">
        <f>IF(W1640="","",U1640 + W1640)</f>
        <v/>
      </c>
      <c r="Y1640" s="33">
        <f>IF(T1640="","",U1640 * T1640)</f>
        <v/>
      </c>
      <c r="Z1640" s="34">
        <f>IF(U1640="","",X1640-V1640-Y1640)</f>
        <v/>
      </c>
    </row>
    <row r="1641">
      <c r="A1641" s="25" t="n">
        <v>1637</v>
      </c>
      <c r="B1641" s="26">
        <f>_xlfn.XLOOKUP(C1641,purchase!C:C,pcon!B:B,"")</f>
        <v/>
      </c>
      <c r="C1641" s="4" t="n"/>
      <c r="D1641" s="29">
        <f>_xlfn.XLOOKUP(C1641,purchase!C:C,pcon!D:D,"")</f>
        <v/>
      </c>
      <c r="E1641" s="29">
        <f>_xlfn.XLOOKUP(C1641,purchase!C:C,pcon!E:E,"")</f>
        <v/>
      </c>
      <c r="F1641" s="4" t="n"/>
      <c r="G1641" s="27" t="n"/>
      <c r="H1641" s="28" t="n"/>
      <c r="I1641" s="4" t="n"/>
      <c r="J1641" s="4" t="n"/>
      <c r="K1641" s="4" t="n"/>
      <c r="L1641" s="30">
        <f>IF(J1641="","",J1641-K1641)</f>
        <v/>
      </c>
      <c r="M1641" s="4" t="n"/>
      <c r="N1641" s="30">
        <f>IF(L1641="","",L1641-M1641)</f>
        <v/>
      </c>
      <c r="O1641" s="31" t="n"/>
      <c r="P1641" s="32">
        <f>IF(O1641="","",N1641 * O1641)</f>
        <v/>
      </c>
      <c r="Q1641" s="10">
        <f>_xlfn.XLOOKUP(C1641,pcon!C:C,pcon!L:L,"")</f>
        <v/>
      </c>
      <c r="R1641" s="98">
        <f>(Q1641 / 80) * (O1641 * 100)</f>
        <v/>
      </c>
      <c r="S1641" s="31" t="n"/>
      <c r="T1641" s="31" t="n"/>
      <c r="U1641" s="33">
        <f>IF(N1641="","",R1641 * N1641)</f>
        <v/>
      </c>
      <c r="V1641" s="4" t="n"/>
      <c r="W1641" s="33">
        <f>IF(S1641&amp;U1641="","",U1641 * S1641)</f>
        <v/>
      </c>
      <c r="X1641" s="33">
        <f>IF(W1641="","",U1641 + W1641)</f>
        <v/>
      </c>
      <c r="Y1641" s="33">
        <f>IF(T1641="","",U1641 * T1641)</f>
        <v/>
      </c>
      <c r="Z1641" s="34">
        <f>IF(U1641="","",X1641-V1641-Y1641)</f>
        <v/>
      </c>
    </row>
    <row r="1642">
      <c r="A1642" s="25" t="n">
        <v>1638</v>
      </c>
      <c r="B1642" s="26">
        <f>_xlfn.XLOOKUP(C1642,purchase!C:C,pcon!B:B,"")</f>
        <v/>
      </c>
      <c r="C1642" s="4" t="n"/>
      <c r="D1642" s="29">
        <f>_xlfn.XLOOKUP(C1642,purchase!C:C,pcon!D:D,"")</f>
        <v/>
      </c>
      <c r="E1642" s="29">
        <f>_xlfn.XLOOKUP(C1642,purchase!C:C,pcon!E:E,"")</f>
        <v/>
      </c>
      <c r="F1642" s="4" t="n"/>
      <c r="G1642" s="27" t="n"/>
      <c r="H1642" s="28" t="n"/>
      <c r="I1642" s="4" t="n"/>
      <c r="J1642" s="4" t="n"/>
      <c r="K1642" s="4" t="n"/>
      <c r="L1642" s="30">
        <f>IF(J1642="","",J1642-K1642)</f>
        <v/>
      </c>
      <c r="M1642" s="4" t="n"/>
      <c r="N1642" s="30">
        <f>IF(L1642="","",L1642-M1642)</f>
        <v/>
      </c>
      <c r="O1642" s="31" t="n"/>
      <c r="P1642" s="32">
        <f>IF(O1642="","",N1642 * O1642)</f>
        <v/>
      </c>
      <c r="Q1642" s="10">
        <f>_xlfn.XLOOKUP(C1642,pcon!C:C,pcon!L:L,"")</f>
        <v/>
      </c>
      <c r="R1642" s="98">
        <f>(Q1642 / 80) * (O1642 * 100)</f>
        <v/>
      </c>
      <c r="S1642" s="31" t="n"/>
      <c r="T1642" s="31" t="n"/>
      <c r="U1642" s="33">
        <f>IF(N1642="","",R1642 * N1642)</f>
        <v/>
      </c>
      <c r="V1642" s="4" t="n"/>
      <c r="W1642" s="33">
        <f>IF(S1642&amp;U1642="","",U1642 * S1642)</f>
        <v/>
      </c>
      <c r="X1642" s="33">
        <f>IF(W1642="","",U1642 + W1642)</f>
        <v/>
      </c>
      <c r="Y1642" s="33">
        <f>IF(T1642="","",U1642 * T1642)</f>
        <v/>
      </c>
      <c r="Z1642" s="34">
        <f>IF(U1642="","",X1642-V1642-Y1642)</f>
        <v/>
      </c>
    </row>
    <row r="1643">
      <c r="A1643" s="25" t="n">
        <v>1639</v>
      </c>
      <c r="B1643" s="26">
        <f>_xlfn.XLOOKUP(C1643,purchase!C:C,pcon!B:B,"")</f>
        <v/>
      </c>
      <c r="C1643" s="4" t="n"/>
      <c r="D1643" s="29">
        <f>_xlfn.XLOOKUP(C1643,purchase!C:C,pcon!D:D,"")</f>
        <v/>
      </c>
      <c r="E1643" s="29">
        <f>_xlfn.XLOOKUP(C1643,purchase!C:C,pcon!E:E,"")</f>
        <v/>
      </c>
      <c r="F1643" s="4" t="n"/>
      <c r="G1643" s="27" t="n"/>
      <c r="H1643" s="28" t="n"/>
      <c r="I1643" s="4" t="n"/>
      <c r="J1643" s="4" t="n"/>
      <c r="K1643" s="4" t="n"/>
      <c r="L1643" s="30">
        <f>IF(J1643="","",J1643-K1643)</f>
        <v/>
      </c>
      <c r="M1643" s="4" t="n"/>
      <c r="N1643" s="30">
        <f>IF(L1643="","",L1643-M1643)</f>
        <v/>
      </c>
      <c r="O1643" s="31" t="n"/>
      <c r="P1643" s="32">
        <f>IF(O1643="","",N1643 * O1643)</f>
        <v/>
      </c>
      <c r="Q1643" s="10">
        <f>_xlfn.XLOOKUP(C1643,pcon!C:C,pcon!L:L,"")</f>
        <v/>
      </c>
      <c r="R1643" s="98">
        <f>(Q1643 / 80) * (O1643 * 100)</f>
        <v/>
      </c>
      <c r="S1643" s="31" t="n"/>
      <c r="T1643" s="31" t="n"/>
      <c r="U1643" s="33">
        <f>IF(N1643="","",R1643 * N1643)</f>
        <v/>
      </c>
      <c r="V1643" s="4" t="n"/>
      <c r="W1643" s="33">
        <f>IF(S1643&amp;U1643="","",U1643 * S1643)</f>
        <v/>
      </c>
      <c r="X1643" s="33">
        <f>IF(W1643="","",U1643 + W1643)</f>
        <v/>
      </c>
      <c r="Y1643" s="33">
        <f>IF(T1643="","",U1643 * T1643)</f>
        <v/>
      </c>
      <c r="Z1643" s="34">
        <f>IF(U1643="","",X1643-V1643-Y1643)</f>
        <v/>
      </c>
    </row>
    <row r="1644">
      <c r="A1644" s="25" t="n">
        <v>1640</v>
      </c>
      <c r="B1644" s="26">
        <f>_xlfn.XLOOKUP(C1644,purchase!C:C,pcon!B:B,"")</f>
        <v/>
      </c>
      <c r="C1644" s="4" t="n"/>
      <c r="D1644" s="29">
        <f>_xlfn.XLOOKUP(C1644,purchase!C:C,pcon!D:D,"")</f>
        <v/>
      </c>
      <c r="E1644" s="29">
        <f>_xlfn.XLOOKUP(C1644,purchase!C:C,pcon!E:E,"")</f>
        <v/>
      </c>
      <c r="F1644" s="4" t="n"/>
      <c r="G1644" s="27" t="n"/>
      <c r="H1644" s="28" t="n"/>
      <c r="I1644" s="4" t="n"/>
      <c r="J1644" s="4" t="n"/>
      <c r="K1644" s="4" t="n"/>
      <c r="L1644" s="30">
        <f>IF(J1644="","",J1644-K1644)</f>
        <v/>
      </c>
      <c r="M1644" s="4" t="n"/>
      <c r="N1644" s="30">
        <f>IF(L1644="","",L1644-M1644)</f>
        <v/>
      </c>
      <c r="O1644" s="31" t="n"/>
      <c r="P1644" s="32">
        <f>IF(O1644="","",N1644 * O1644)</f>
        <v/>
      </c>
      <c r="Q1644" s="10">
        <f>_xlfn.XLOOKUP(C1644,pcon!C:C,pcon!L:L,"")</f>
        <v/>
      </c>
      <c r="R1644" s="98">
        <f>(Q1644 / 80) * (O1644 * 100)</f>
        <v/>
      </c>
      <c r="S1644" s="31" t="n"/>
      <c r="T1644" s="31" t="n"/>
      <c r="U1644" s="33">
        <f>IF(N1644="","",R1644 * N1644)</f>
        <v/>
      </c>
      <c r="V1644" s="4" t="n"/>
      <c r="W1644" s="33">
        <f>IF(S1644&amp;U1644="","",U1644 * S1644)</f>
        <v/>
      </c>
      <c r="X1644" s="33">
        <f>IF(W1644="","",U1644 + W1644)</f>
        <v/>
      </c>
      <c r="Y1644" s="33">
        <f>IF(T1644="","",U1644 * T1644)</f>
        <v/>
      </c>
      <c r="Z1644" s="34">
        <f>IF(U1644="","",X1644-V1644-Y1644)</f>
        <v/>
      </c>
    </row>
    <row r="1645">
      <c r="A1645" s="25" t="n">
        <v>1641</v>
      </c>
      <c r="B1645" s="26">
        <f>_xlfn.XLOOKUP(C1645,purchase!C:C,pcon!B:B,"")</f>
        <v/>
      </c>
      <c r="C1645" s="4" t="n"/>
      <c r="D1645" s="29">
        <f>_xlfn.XLOOKUP(C1645,purchase!C:C,pcon!D:D,"")</f>
        <v/>
      </c>
      <c r="E1645" s="29">
        <f>_xlfn.XLOOKUP(C1645,purchase!C:C,pcon!E:E,"")</f>
        <v/>
      </c>
      <c r="F1645" s="4" t="n"/>
      <c r="G1645" s="27" t="n"/>
      <c r="H1645" s="28" t="n"/>
      <c r="I1645" s="4" t="n"/>
      <c r="J1645" s="4" t="n"/>
      <c r="K1645" s="4" t="n"/>
      <c r="L1645" s="30">
        <f>IF(J1645="","",J1645-K1645)</f>
        <v/>
      </c>
      <c r="M1645" s="4" t="n"/>
      <c r="N1645" s="30">
        <f>IF(L1645="","",L1645-M1645)</f>
        <v/>
      </c>
      <c r="O1645" s="31" t="n"/>
      <c r="P1645" s="32">
        <f>IF(O1645="","",N1645 * O1645)</f>
        <v/>
      </c>
      <c r="Q1645" s="10">
        <f>_xlfn.XLOOKUP(C1645,pcon!C:C,pcon!L:L,"")</f>
        <v/>
      </c>
      <c r="R1645" s="98">
        <f>(Q1645 / 80) * (O1645 * 100)</f>
        <v/>
      </c>
      <c r="S1645" s="31" t="n"/>
      <c r="T1645" s="31" t="n"/>
      <c r="U1645" s="33">
        <f>IF(N1645="","",R1645 * N1645)</f>
        <v/>
      </c>
      <c r="V1645" s="4" t="n"/>
      <c r="W1645" s="33">
        <f>IF(S1645&amp;U1645="","",U1645 * S1645)</f>
        <v/>
      </c>
      <c r="X1645" s="33">
        <f>IF(W1645="","",U1645 + W1645)</f>
        <v/>
      </c>
      <c r="Y1645" s="33">
        <f>IF(T1645="","",U1645 * T1645)</f>
        <v/>
      </c>
      <c r="Z1645" s="34">
        <f>IF(U1645="","",X1645-V1645-Y1645)</f>
        <v/>
      </c>
    </row>
    <row r="1646">
      <c r="A1646" s="25" t="n">
        <v>1642</v>
      </c>
      <c r="B1646" s="26">
        <f>_xlfn.XLOOKUP(C1646,purchase!C:C,pcon!B:B,"")</f>
        <v/>
      </c>
      <c r="C1646" s="4" t="n"/>
      <c r="D1646" s="29">
        <f>_xlfn.XLOOKUP(C1646,purchase!C:C,pcon!D:D,"")</f>
        <v/>
      </c>
      <c r="E1646" s="29">
        <f>_xlfn.XLOOKUP(C1646,purchase!C:C,pcon!E:E,"")</f>
        <v/>
      </c>
      <c r="F1646" s="4" t="n"/>
      <c r="G1646" s="27" t="n"/>
      <c r="H1646" s="28" t="n"/>
      <c r="I1646" s="4" t="n"/>
      <c r="J1646" s="4" t="n"/>
      <c r="K1646" s="4" t="n"/>
      <c r="L1646" s="30">
        <f>IF(J1646="","",J1646-K1646)</f>
        <v/>
      </c>
      <c r="M1646" s="4" t="n"/>
      <c r="N1646" s="30">
        <f>IF(L1646="","",L1646-M1646)</f>
        <v/>
      </c>
      <c r="O1646" s="31" t="n"/>
      <c r="P1646" s="32">
        <f>IF(O1646="","",N1646 * O1646)</f>
        <v/>
      </c>
      <c r="Q1646" s="10">
        <f>_xlfn.XLOOKUP(C1646,pcon!C:C,pcon!L:L,"")</f>
        <v/>
      </c>
      <c r="R1646" s="98">
        <f>(Q1646 / 80) * (O1646 * 100)</f>
        <v/>
      </c>
      <c r="S1646" s="31" t="n"/>
      <c r="T1646" s="31" t="n"/>
      <c r="U1646" s="33">
        <f>IF(N1646="","",R1646 * N1646)</f>
        <v/>
      </c>
      <c r="V1646" s="4" t="n"/>
      <c r="W1646" s="33">
        <f>IF(S1646&amp;U1646="","",U1646 * S1646)</f>
        <v/>
      </c>
      <c r="X1646" s="33">
        <f>IF(W1646="","",U1646 + W1646)</f>
        <v/>
      </c>
      <c r="Y1646" s="33">
        <f>IF(T1646="","",U1646 * T1646)</f>
        <v/>
      </c>
      <c r="Z1646" s="34">
        <f>IF(U1646="","",X1646-V1646-Y1646)</f>
        <v/>
      </c>
    </row>
    <row r="1647">
      <c r="A1647" s="25" t="n">
        <v>1643</v>
      </c>
      <c r="B1647" s="26">
        <f>_xlfn.XLOOKUP(C1647,purchase!C:C,pcon!B:B,"")</f>
        <v/>
      </c>
      <c r="C1647" s="4" t="n"/>
      <c r="D1647" s="29">
        <f>_xlfn.XLOOKUP(C1647,purchase!C:C,pcon!D:D,"")</f>
        <v/>
      </c>
      <c r="E1647" s="29">
        <f>_xlfn.XLOOKUP(C1647,purchase!C:C,pcon!E:E,"")</f>
        <v/>
      </c>
      <c r="F1647" s="4" t="n"/>
      <c r="G1647" s="27" t="n"/>
      <c r="H1647" s="28" t="n"/>
      <c r="I1647" s="4" t="n"/>
      <c r="J1647" s="4" t="n"/>
      <c r="K1647" s="4" t="n"/>
      <c r="L1647" s="30">
        <f>IF(J1647="","",J1647-K1647)</f>
        <v/>
      </c>
      <c r="M1647" s="4" t="n"/>
      <c r="N1647" s="30">
        <f>IF(L1647="","",L1647-M1647)</f>
        <v/>
      </c>
      <c r="O1647" s="31" t="n"/>
      <c r="P1647" s="32">
        <f>IF(O1647="","",N1647 * O1647)</f>
        <v/>
      </c>
      <c r="Q1647" s="10">
        <f>_xlfn.XLOOKUP(C1647,pcon!C:C,pcon!L:L,"")</f>
        <v/>
      </c>
      <c r="R1647" s="98">
        <f>(Q1647 / 80) * (O1647 * 100)</f>
        <v/>
      </c>
      <c r="S1647" s="31" t="n"/>
      <c r="T1647" s="31" t="n"/>
      <c r="U1647" s="33">
        <f>IF(N1647="","",R1647 * N1647)</f>
        <v/>
      </c>
      <c r="V1647" s="4" t="n"/>
      <c r="W1647" s="33">
        <f>IF(S1647&amp;U1647="","",U1647 * S1647)</f>
        <v/>
      </c>
      <c r="X1647" s="33">
        <f>IF(W1647="","",U1647 + W1647)</f>
        <v/>
      </c>
      <c r="Y1647" s="33">
        <f>IF(T1647="","",U1647 * T1647)</f>
        <v/>
      </c>
      <c r="Z1647" s="34">
        <f>IF(U1647="","",X1647-V1647-Y1647)</f>
        <v/>
      </c>
    </row>
    <row r="1648">
      <c r="A1648" s="25" t="n">
        <v>1644</v>
      </c>
      <c r="B1648" s="26">
        <f>_xlfn.XLOOKUP(C1648,purchase!C:C,pcon!B:B,"")</f>
        <v/>
      </c>
      <c r="C1648" s="4" t="n"/>
      <c r="D1648" s="29">
        <f>_xlfn.XLOOKUP(C1648,purchase!C:C,pcon!D:D,"")</f>
        <v/>
      </c>
      <c r="E1648" s="29">
        <f>_xlfn.XLOOKUP(C1648,purchase!C:C,pcon!E:E,"")</f>
        <v/>
      </c>
      <c r="F1648" s="4" t="n"/>
      <c r="G1648" s="27" t="n"/>
      <c r="H1648" s="28" t="n"/>
      <c r="I1648" s="4" t="n"/>
      <c r="J1648" s="4" t="n"/>
      <c r="K1648" s="4" t="n"/>
      <c r="L1648" s="30">
        <f>IF(J1648="","",J1648-K1648)</f>
        <v/>
      </c>
      <c r="M1648" s="4" t="n"/>
      <c r="N1648" s="30">
        <f>IF(L1648="","",L1648-M1648)</f>
        <v/>
      </c>
      <c r="O1648" s="31" t="n"/>
      <c r="P1648" s="32">
        <f>IF(O1648="","",N1648 * O1648)</f>
        <v/>
      </c>
      <c r="Q1648" s="10">
        <f>_xlfn.XLOOKUP(C1648,pcon!C:C,pcon!L:L,"")</f>
        <v/>
      </c>
      <c r="R1648" s="98">
        <f>(Q1648 / 80) * (O1648 * 100)</f>
        <v/>
      </c>
      <c r="S1648" s="31" t="n"/>
      <c r="T1648" s="31" t="n"/>
      <c r="U1648" s="33">
        <f>IF(N1648="","",R1648 * N1648)</f>
        <v/>
      </c>
      <c r="V1648" s="4" t="n"/>
      <c r="W1648" s="33">
        <f>IF(S1648&amp;U1648="","",U1648 * S1648)</f>
        <v/>
      </c>
      <c r="X1648" s="33">
        <f>IF(W1648="","",U1648 + W1648)</f>
        <v/>
      </c>
      <c r="Y1648" s="33">
        <f>IF(T1648="","",U1648 * T1648)</f>
        <v/>
      </c>
      <c r="Z1648" s="34">
        <f>IF(U1648="","",X1648-V1648-Y1648)</f>
        <v/>
      </c>
    </row>
    <row r="1649">
      <c r="A1649" s="25" t="n">
        <v>1645</v>
      </c>
      <c r="B1649" s="26">
        <f>_xlfn.XLOOKUP(C1649,purchase!C:C,pcon!B:B,"")</f>
        <v/>
      </c>
      <c r="C1649" s="4" t="n"/>
      <c r="D1649" s="29">
        <f>_xlfn.XLOOKUP(C1649,purchase!C:C,pcon!D:D,"")</f>
        <v/>
      </c>
      <c r="E1649" s="29">
        <f>_xlfn.XLOOKUP(C1649,purchase!C:C,pcon!E:E,"")</f>
        <v/>
      </c>
      <c r="F1649" s="4" t="n"/>
      <c r="G1649" s="27" t="n"/>
      <c r="H1649" s="28" t="n"/>
      <c r="I1649" s="4" t="n"/>
      <c r="J1649" s="4" t="n"/>
      <c r="K1649" s="4" t="n"/>
      <c r="L1649" s="30">
        <f>IF(J1649="","",J1649-K1649)</f>
        <v/>
      </c>
      <c r="M1649" s="4" t="n"/>
      <c r="N1649" s="30">
        <f>IF(L1649="","",L1649-M1649)</f>
        <v/>
      </c>
      <c r="O1649" s="31" t="n"/>
      <c r="P1649" s="32">
        <f>IF(O1649="","",N1649 * O1649)</f>
        <v/>
      </c>
      <c r="Q1649" s="10">
        <f>_xlfn.XLOOKUP(C1649,pcon!C:C,pcon!L:L,"")</f>
        <v/>
      </c>
      <c r="R1649" s="98">
        <f>(Q1649 / 80) * (O1649 * 100)</f>
        <v/>
      </c>
      <c r="S1649" s="31" t="n"/>
      <c r="T1649" s="31" t="n"/>
      <c r="U1649" s="33">
        <f>IF(N1649="","",R1649 * N1649)</f>
        <v/>
      </c>
      <c r="V1649" s="4" t="n"/>
      <c r="W1649" s="33">
        <f>IF(S1649&amp;U1649="","",U1649 * S1649)</f>
        <v/>
      </c>
      <c r="X1649" s="33">
        <f>IF(W1649="","",U1649 + W1649)</f>
        <v/>
      </c>
      <c r="Y1649" s="33">
        <f>IF(T1649="","",U1649 * T1649)</f>
        <v/>
      </c>
      <c r="Z1649" s="34">
        <f>IF(U1649="","",X1649-V1649-Y1649)</f>
        <v/>
      </c>
    </row>
    <row r="1650">
      <c r="A1650" s="25" t="n">
        <v>1646</v>
      </c>
      <c r="B1650" s="26">
        <f>_xlfn.XLOOKUP(C1650,purchase!C:C,pcon!B:B,"")</f>
        <v/>
      </c>
      <c r="C1650" s="4" t="n"/>
      <c r="D1650" s="29">
        <f>_xlfn.XLOOKUP(C1650,purchase!C:C,pcon!D:D,"")</f>
        <v/>
      </c>
      <c r="E1650" s="29">
        <f>_xlfn.XLOOKUP(C1650,purchase!C:C,pcon!E:E,"")</f>
        <v/>
      </c>
      <c r="F1650" s="4" t="n"/>
      <c r="G1650" s="27" t="n"/>
      <c r="H1650" s="28" t="n"/>
      <c r="I1650" s="4" t="n"/>
      <c r="J1650" s="4" t="n"/>
      <c r="K1650" s="4" t="n"/>
      <c r="L1650" s="30">
        <f>IF(J1650="","",J1650-K1650)</f>
        <v/>
      </c>
      <c r="M1650" s="4" t="n"/>
      <c r="N1650" s="30">
        <f>IF(L1650="","",L1650-M1650)</f>
        <v/>
      </c>
      <c r="O1650" s="31" t="n"/>
      <c r="P1650" s="32">
        <f>IF(O1650="","",N1650 * O1650)</f>
        <v/>
      </c>
      <c r="Q1650" s="10">
        <f>_xlfn.XLOOKUP(C1650,pcon!C:C,pcon!L:L,"")</f>
        <v/>
      </c>
      <c r="R1650" s="98">
        <f>(Q1650 / 80) * (O1650 * 100)</f>
        <v/>
      </c>
      <c r="S1650" s="31" t="n"/>
      <c r="T1650" s="31" t="n"/>
      <c r="U1650" s="33">
        <f>IF(N1650="","",R1650 * N1650)</f>
        <v/>
      </c>
      <c r="V1650" s="4" t="n"/>
      <c r="W1650" s="33">
        <f>IF(S1650&amp;U1650="","",U1650 * S1650)</f>
        <v/>
      </c>
      <c r="X1650" s="33">
        <f>IF(W1650="","",U1650 + W1650)</f>
        <v/>
      </c>
      <c r="Y1650" s="33">
        <f>IF(T1650="","",U1650 * T1650)</f>
        <v/>
      </c>
      <c r="Z1650" s="34">
        <f>IF(U1650="","",X1650-V1650-Y1650)</f>
        <v/>
      </c>
    </row>
    <row r="1651">
      <c r="A1651" s="25" t="n">
        <v>1647</v>
      </c>
      <c r="B1651" s="26">
        <f>_xlfn.XLOOKUP(C1651,purchase!C:C,pcon!B:B,"")</f>
        <v/>
      </c>
      <c r="C1651" s="4" t="n"/>
      <c r="D1651" s="29">
        <f>_xlfn.XLOOKUP(C1651,purchase!C:C,pcon!D:D,"")</f>
        <v/>
      </c>
      <c r="E1651" s="29">
        <f>_xlfn.XLOOKUP(C1651,purchase!C:C,pcon!E:E,"")</f>
        <v/>
      </c>
      <c r="F1651" s="4" t="n"/>
      <c r="G1651" s="27" t="n"/>
      <c r="H1651" s="28" t="n"/>
      <c r="I1651" s="4" t="n"/>
      <c r="J1651" s="4" t="n"/>
      <c r="K1651" s="4" t="n"/>
      <c r="L1651" s="30">
        <f>IF(J1651="","",J1651-K1651)</f>
        <v/>
      </c>
      <c r="M1651" s="4" t="n"/>
      <c r="N1651" s="30">
        <f>IF(L1651="","",L1651-M1651)</f>
        <v/>
      </c>
      <c r="O1651" s="31" t="n"/>
      <c r="P1651" s="32">
        <f>IF(O1651="","",N1651 * O1651)</f>
        <v/>
      </c>
      <c r="Q1651" s="10">
        <f>_xlfn.XLOOKUP(C1651,pcon!C:C,pcon!L:L,"")</f>
        <v/>
      </c>
      <c r="R1651" s="98">
        <f>(Q1651 / 80) * (O1651 * 100)</f>
        <v/>
      </c>
      <c r="S1651" s="31" t="n"/>
      <c r="T1651" s="31" t="n"/>
      <c r="U1651" s="33">
        <f>IF(N1651="","",R1651 * N1651)</f>
        <v/>
      </c>
      <c r="V1651" s="4" t="n"/>
      <c r="W1651" s="33">
        <f>IF(S1651&amp;U1651="","",U1651 * S1651)</f>
        <v/>
      </c>
      <c r="X1651" s="33">
        <f>IF(W1651="","",U1651 + W1651)</f>
        <v/>
      </c>
      <c r="Y1651" s="33">
        <f>IF(T1651="","",U1651 * T1651)</f>
        <v/>
      </c>
      <c r="Z1651" s="34">
        <f>IF(U1651="","",X1651-V1651-Y1651)</f>
        <v/>
      </c>
    </row>
    <row r="1652">
      <c r="A1652" s="25" t="n">
        <v>1648</v>
      </c>
      <c r="B1652" s="26">
        <f>_xlfn.XLOOKUP(C1652,purchase!C:C,pcon!B:B,"")</f>
        <v/>
      </c>
      <c r="C1652" s="4" t="n"/>
      <c r="D1652" s="29">
        <f>_xlfn.XLOOKUP(C1652,purchase!C:C,pcon!D:D,"")</f>
        <v/>
      </c>
      <c r="E1652" s="29">
        <f>_xlfn.XLOOKUP(C1652,purchase!C:C,pcon!E:E,"")</f>
        <v/>
      </c>
      <c r="F1652" s="4" t="n"/>
      <c r="G1652" s="27" t="n"/>
      <c r="H1652" s="28" t="n"/>
      <c r="I1652" s="4" t="n"/>
      <c r="J1652" s="4" t="n"/>
      <c r="K1652" s="4" t="n"/>
      <c r="L1652" s="30">
        <f>IF(J1652="","",J1652-K1652)</f>
        <v/>
      </c>
      <c r="M1652" s="4" t="n"/>
      <c r="N1652" s="30">
        <f>IF(L1652="","",L1652-M1652)</f>
        <v/>
      </c>
      <c r="O1652" s="31" t="n"/>
      <c r="P1652" s="32">
        <f>IF(O1652="","",N1652 * O1652)</f>
        <v/>
      </c>
      <c r="Q1652" s="10">
        <f>_xlfn.XLOOKUP(C1652,pcon!C:C,pcon!L:L,"")</f>
        <v/>
      </c>
      <c r="R1652" s="98">
        <f>(Q1652 / 80) * (O1652 * 100)</f>
        <v/>
      </c>
      <c r="S1652" s="31" t="n"/>
      <c r="T1652" s="31" t="n"/>
      <c r="U1652" s="33">
        <f>IF(N1652="","",R1652 * N1652)</f>
        <v/>
      </c>
      <c r="V1652" s="4" t="n"/>
      <c r="W1652" s="33">
        <f>IF(S1652&amp;U1652="","",U1652 * S1652)</f>
        <v/>
      </c>
      <c r="X1652" s="33">
        <f>IF(W1652="","",U1652 + W1652)</f>
        <v/>
      </c>
      <c r="Y1652" s="33">
        <f>IF(T1652="","",U1652 * T1652)</f>
        <v/>
      </c>
      <c r="Z1652" s="34">
        <f>IF(U1652="","",X1652-V1652-Y1652)</f>
        <v/>
      </c>
    </row>
    <row r="1653">
      <c r="A1653" s="25" t="n">
        <v>1649</v>
      </c>
      <c r="B1653" s="26">
        <f>_xlfn.XLOOKUP(C1653,purchase!C:C,pcon!B:B,"")</f>
        <v/>
      </c>
      <c r="C1653" s="4" t="n"/>
      <c r="D1653" s="29">
        <f>_xlfn.XLOOKUP(C1653,purchase!C:C,pcon!D:D,"")</f>
        <v/>
      </c>
      <c r="E1653" s="29">
        <f>_xlfn.XLOOKUP(C1653,purchase!C:C,pcon!E:E,"")</f>
        <v/>
      </c>
      <c r="F1653" s="4" t="n"/>
      <c r="G1653" s="27" t="n"/>
      <c r="H1653" s="28" t="n"/>
      <c r="I1653" s="4" t="n"/>
      <c r="J1653" s="4" t="n"/>
      <c r="K1653" s="4" t="n"/>
      <c r="L1653" s="30">
        <f>IF(J1653="","",J1653-K1653)</f>
        <v/>
      </c>
      <c r="M1653" s="4" t="n"/>
      <c r="N1653" s="30">
        <f>IF(L1653="","",L1653-M1653)</f>
        <v/>
      </c>
      <c r="O1653" s="31" t="n"/>
      <c r="P1653" s="32">
        <f>IF(O1653="","",N1653 * O1653)</f>
        <v/>
      </c>
      <c r="Q1653" s="10">
        <f>_xlfn.XLOOKUP(C1653,pcon!C:C,pcon!L:L,"")</f>
        <v/>
      </c>
      <c r="R1653" s="98">
        <f>(Q1653 / 80) * (O1653 * 100)</f>
        <v/>
      </c>
      <c r="S1653" s="31" t="n"/>
      <c r="T1653" s="31" t="n"/>
      <c r="U1653" s="33">
        <f>IF(N1653="","",R1653 * N1653)</f>
        <v/>
      </c>
      <c r="V1653" s="4" t="n"/>
      <c r="W1653" s="33">
        <f>IF(S1653&amp;U1653="","",U1653 * S1653)</f>
        <v/>
      </c>
      <c r="X1653" s="33">
        <f>IF(W1653="","",U1653 + W1653)</f>
        <v/>
      </c>
      <c r="Y1653" s="33">
        <f>IF(T1653="","",U1653 * T1653)</f>
        <v/>
      </c>
      <c r="Z1653" s="34">
        <f>IF(U1653="","",X1653-V1653-Y1653)</f>
        <v/>
      </c>
    </row>
    <row r="1654">
      <c r="A1654" s="25" t="n">
        <v>1650</v>
      </c>
      <c r="B1654" s="26">
        <f>_xlfn.XLOOKUP(C1654,purchase!C:C,pcon!B:B,"")</f>
        <v/>
      </c>
      <c r="C1654" s="4" t="n"/>
      <c r="D1654" s="29">
        <f>_xlfn.XLOOKUP(C1654,purchase!C:C,pcon!D:D,"")</f>
        <v/>
      </c>
      <c r="E1654" s="29">
        <f>_xlfn.XLOOKUP(C1654,purchase!C:C,pcon!E:E,"")</f>
        <v/>
      </c>
      <c r="F1654" s="4" t="n"/>
      <c r="G1654" s="27" t="n"/>
      <c r="H1654" s="28" t="n"/>
      <c r="I1654" s="4" t="n"/>
      <c r="J1654" s="4" t="n"/>
      <c r="K1654" s="4" t="n"/>
      <c r="L1654" s="30">
        <f>IF(J1654="","",J1654-K1654)</f>
        <v/>
      </c>
      <c r="M1654" s="4" t="n"/>
      <c r="N1654" s="30">
        <f>IF(L1654="","",L1654-M1654)</f>
        <v/>
      </c>
      <c r="O1654" s="31" t="n"/>
      <c r="P1654" s="32">
        <f>IF(O1654="","",N1654 * O1654)</f>
        <v/>
      </c>
      <c r="Q1654" s="10">
        <f>_xlfn.XLOOKUP(C1654,pcon!C:C,pcon!L:L,"")</f>
        <v/>
      </c>
      <c r="R1654" s="98">
        <f>(Q1654 / 80) * (O1654 * 100)</f>
        <v/>
      </c>
      <c r="S1654" s="31" t="n"/>
      <c r="T1654" s="31" t="n"/>
      <c r="U1654" s="33">
        <f>IF(N1654="","",R1654 * N1654)</f>
        <v/>
      </c>
      <c r="V1654" s="4" t="n"/>
      <c r="W1654" s="33">
        <f>IF(S1654&amp;U1654="","",U1654 * S1654)</f>
        <v/>
      </c>
      <c r="X1654" s="33">
        <f>IF(W1654="","",U1654 + W1654)</f>
        <v/>
      </c>
      <c r="Y1654" s="33">
        <f>IF(T1654="","",U1654 * T1654)</f>
        <v/>
      </c>
      <c r="Z1654" s="34">
        <f>IF(U1654="","",X1654-V1654-Y1654)</f>
        <v/>
      </c>
    </row>
    <row r="1655">
      <c r="A1655" s="25" t="n">
        <v>1651</v>
      </c>
      <c r="B1655" s="26">
        <f>_xlfn.XLOOKUP(C1655,purchase!C:C,pcon!B:B,"")</f>
        <v/>
      </c>
      <c r="C1655" s="4" t="n"/>
      <c r="D1655" s="29">
        <f>_xlfn.XLOOKUP(C1655,purchase!C:C,pcon!D:D,"")</f>
        <v/>
      </c>
      <c r="E1655" s="29">
        <f>_xlfn.XLOOKUP(C1655,purchase!C:C,pcon!E:E,"")</f>
        <v/>
      </c>
      <c r="F1655" s="4" t="n"/>
      <c r="G1655" s="27" t="n"/>
      <c r="H1655" s="28" t="n"/>
      <c r="I1655" s="4" t="n"/>
      <c r="J1655" s="4" t="n"/>
      <c r="K1655" s="4" t="n"/>
      <c r="L1655" s="30">
        <f>IF(J1655="","",J1655-K1655)</f>
        <v/>
      </c>
      <c r="M1655" s="4" t="n"/>
      <c r="N1655" s="30">
        <f>IF(L1655="","",L1655-M1655)</f>
        <v/>
      </c>
      <c r="O1655" s="31" t="n"/>
      <c r="P1655" s="32">
        <f>IF(O1655="","",N1655 * O1655)</f>
        <v/>
      </c>
      <c r="Q1655" s="10">
        <f>_xlfn.XLOOKUP(C1655,pcon!C:C,pcon!L:L,"")</f>
        <v/>
      </c>
      <c r="R1655" s="98">
        <f>(Q1655 / 80) * (O1655 * 100)</f>
        <v/>
      </c>
      <c r="S1655" s="31" t="n"/>
      <c r="T1655" s="31" t="n"/>
      <c r="U1655" s="33">
        <f>IF(N1655="","",R1655 * N1655)</f>
        <v/>
      </c>
      <c r="V1655" s="4" t="n"/>
      <c r="W1655" s="33">
        <f>IF(S1655&amp;U1655="","",U1655 * S1655)</f>
        <v/>
      </c>
      <c r="X1655" s="33">
        <f>IF(W1655="","",U1655 + W1655)</f>
        <v/>
      </c>
      <c r="Y1655" s="33">
        <f>IF(T1655="","",U1655 * T1655)</f>
        <v/>
      </c>
      <c r="Z1655" s="34">
        <f>IF(U1655="","",X1655-V1655-Y1655)</f>
        <v/>
      </c>
    </row>
    <row r="1656">
      <c r="A1656" s="25" t="n">
        <v>1652</v>
      </c>
      <c r="B1656" s="26">
        <f>_xlfn.XLOOKUP(C1656,purchase!C:C,pcon!B:B,"")</f>
        <v/>
      </c>
      <c r="C1656" s="4" t="n"/>
      <c r="D1656" s="29">
        <f>_xlfn.XLOOKUP(C1656,purchase!C:C,pcon!D:D,"")</f>
        <v/>
      </c>
      <c r="E1656" s="29">
        <f>_xlfn.XLOOKUP(C1656,purchase!C:C,pcon!E:E,"")</f>
        <v/>
      </c>
      <c r="F1656" s="4" t="n"/>
      <c r="G1656" s="27" t="n"/>
      <c r="H1656" s="28" t="n"/>
      <c r="I1656" s="4" t="n"/>
      <c r="J1656" s="4" t="n"/>
      <c r="K1656" s="4" t="n"/>
      <c r="L1656" s="30">
        <f>IF(J1656="","",J1656-K1656)</f>
        <v/>
      </c>
      <c r="M1656" s="4" t="n"/>
      <c r="N1656" s="30">
        <f>IF(L1656="","",L1656-M1656)</f>
        <v/>
      </c>
      <c r="O1656" s="31" t="n"/>
      <c r="P1656" s="32">
        <f>IF(O1656="","",N1656 * O1656)</f>
        <v/>
      </c>
      <c r="Q1656" s="10">
        <f>_xlfn.XLOOKUP(C1656,pcon!C:C,pcon!L:L,"")</f>
        <v/>
      </c>
      <c r="R1656" s="98">
        <f>(Q1656 / 80) * (O1656 * 100)</f>
        <v/>
      </c>
      <c r="S1656" s="31" t="n"/>
      <c r="T1656" s="31" t="n"/>
      <c r="U1656" s="33">
        <f>IF(N1656="","",R1656 * N1656)</f>
        <v/>
      </c>
      <c r="V1656" s="4" t="n"/>
      <c r="W1656" s="33">
        <f>IF(S1656&amp;U1656="","",U1656 * S1656)</f>
        <v/>
      </c>
      <c r="X1656" s="33">
        <f>IF(W1656="","",U1656 + W1656)</f>
        <v/>
      </c>
      <c r="Y1656" s="33">
        <f>IF(T1656="","",U1656 * T1656)</f>
        <v/>
      </c>
      <c r="Z1656" s="34">
        <f>IF(U1656="","",X1656-V1656-Y1656)</f>
        <v/>
      </c>
    </row>
    <row r="1657">
      <c r="A1657" s="25" t="n">
        <v>1653</v>
      </c>
      <c r="B1657" s="26">
        <f>_xlfn.XLOOKUP(C1657,purchase!C:C,pcon!B:B,"")</f>
        <v/>
      </c>
      <c r="C1657" s="4" t="n"/>
      <c r="D1657" s="29">
        <f>_xlfn.XLOOKUP(C1657,purchase!C:C,pcon!D:D,"")</f>
        <v/>
      </c>
      <c r="E1657" s="29">
        <f>_xlfn.XLOOKUP(C1657,purchase!C:C,pcon!E:E,"")</f>
        <v/>
      </c>
      <c r="F1657" s="4" t="n"/>
      <c r="G1657" s="27" t="n"/>
      <c r="H1657" s="28" t="n"/>
      <c r="I1657" s="4" t="n"/>
      <c r="J1657" s="4" t="n"/>
      <c r="K1657" s="4" t="n"/>
      <c r="L1657" s="30">
        <f>IF(J1657="","",J1657-K1657)</f>
        <v/>
      </c>
      <c r="M1657" s="4" t="n"/>
      <c r="N1657" s="30">
        <f>IF(L1657="","",L1657-M1657)</f>
        <v/>
      </c>
      <c r="O1657" s="31" t="n"/>
      <c r="P1657" s="32">
        <f>IF(O1657="","",N1657 * O1657)</f>
        <v/>
      </c>
      <c r="Q1657" s="10">
        <f>_xlfn.XLOOKUP(C1657,pcon!C:C,pcon!L:L,"")</f>
        <v/>
      </c>
      <c r="R1657" s="98">
        <f>(Q1657 / 80) * (O1657 * 100)</f>
        <v/>
      </c>
      <c r="S1657" s="31" t="n"/>
      <c r="T1657" s="31" t="n"/>
      <c r="U1657" s="33">
        <f>IF(N1657="","",R1657 * N1657)</f>
        <v/>
      </c>
      <c r="V1657" s="4" t="n"/>
      <c r="W1657" s="33">
        <f>IF(S1657&amp;U1657="","",U1657 * S1657)</f>
        <v/>
      </c>
      <c r="X1657" s="33">
        <f>IF(W1657="","",U1657 + W1657)</f>
        <v/>
      </c>
      <c r="Y1657" s="33">
        <f>IF(T1657="","",U1657 * T1657)</f>
        <v/>
      </c>
      <c r="Z1657" s="34">
        <f>IF(U1657="","",X1657-V1657-Y1657)</f>
        <v/>
      </c>
    </row>
    <row r="1658">
      <c r="A1658" s="25" t="n">
        <v>1654</v>
      </c>
      <c r="B1658" s="26">
        <f>_xlfn.XLOOKUP(C1658,purchase!C:C,pcon!B:B,"")</f>
        <v/>
      </c>
      <c r="C1658" s="4" t="n"/>
      <c r="D1658" s="29">
        <f>_xlfn.XLOOKUP(C1658,purchase!C:C,pcon!D:D,"")</f>
        <v/>
      </c>
      <c r="E1658" s="29">
        <f>_xlfn.XLOOKUP(C1658,purchase!C:C,pcon!E:E,"")</f>
        <v/>
      </c>
      <c r="F1658" s="4" t="n"/>
      <c r="G1658" s="27" t="n"/>
      <c r="H1658" s="28" t="n"/>
      <c r="I1658" s="4" t="n"/>
      <c r="J1658" s="4" t="n"/>
      <c r="K1658" s="4" t="n"/>
      <c r="L1658" s="30">
        <f>IF(J1658="","",J1658-K1658)</f>
        <v/>
      </c>
      <c r="M1658" s="4" t="n"/>
      <c r="N1658" s="30">
        <f>IF(L1658="","",L1658-M1658)</f>
        <v/>
      </c>
      <c r="O1658" s="31" t="n"/>
      <c r="P1658" s="32">
        <f>IF(O1658="","",N1658 * O1658)</f>
        <v/>
      </c>
      <c r="Q1658" s="10">
        <f>_xlfn.XLOOKUP(C1658,pcon!C:C,pcon!L:L,"")</f>
        <v/>
      </c>
      <c r="R1658" s="98">
        <f>(Q1658 / 80) * (O1658 * 100)</f>
        <v/>
      </c>
      <c r="S1658" s="31" t="n"/>
      <c r="T1658" s="31" t="n"/>
      <c r="U1658" s="33">
        <f>IF(N1658="","",R1658 * N1658)</f>
        <v/>
      </c>
      <c r="V1658" s="4" t="n"/>
      <c r="W1658" s="33">
        <f>IF(S1658&amp;U1658="","",U1658 * S1658)</f>
        <v/>
      </c>
      <c r="X1658" s="33">
        <f>IF(W1658="","",U1658 + W1658)</f>
        <v/>
      </c>
      <c r="Y1658" s="33">
        <f>IF(T1658="","",U1658 * T1658)</f>
        <v/>
      </c>
      <c r="Z1658" s="34">
        <f>IF(U1658="","",X1658-V1658-Y1658)</f>
        <v/>
      </c>
    </row>
    <row r="1659">
      <c r="A1659" s="25" t="n">
        <v>1655</v>
      </c>
      <c r="B1659" s="26">
        <f>_xlfn.XLOOKUP(C1659,purchase!C:C,pcon!B:B,"")</f>
        <v/>
      </c>
      <c r="C1659" s="4" t="n"/>
      <c r="D1659" s="29">
        <f>_xlfn.XLOOKUP(C1659,purchase!C:C,pcon!D:D,"")</f>
        <v/>
      </c>
      <c r="E1659" s="29">
        <f>_xlfn.XLOOKUP(C1659,purchase!C:C,pcon!E:E,"")</f>
        <v/>
      </c>
      <c r="F1659" s="4" t="n"/>
      <c r="G1659" s="27" t="n"/>
      <c r="H1659" s="28" t="n"/>
      <c r="I1659" s="4" t="n"/>
      <c r="J1659" s="4" t="n"/>
      <c r="K1659" s="4" t="n"/>
      <c r="L1659" s="30">
        <f>IF(J1659="","",J1659-K1659)</f>
        <v/>
      </c>
      <c r="M1659" s="4" t="n"/>
      <c r="N1659" s="30">
        <f>IF(L1659="","",L1659-M1659)</f>
        <v/>
      </c>
      <c r="O1659" s="31" t="n"/>
      <c r="P1659" s="32">
        <f>IF(O1659="","",N1659 * O1659)</f>
        <v/>
      </c>
      <c r="Q1659" s="10">
        <f>_xlfn.XLOOKUP(C1659,pcon!C:C,pcon!L:L,"")</f>
        <v/>
      </c>
      <c r="R1659" s="98">
        <f>(Q1659 / 80) * (O1659 * 100)</f>
        <v/>
      </c>
      <c r="S1659" s="31" t="n"/>
      <c r="T1659" s="31" t="n"/>
      <c r="U1659" s="33">
        <f>IF(N1659="","",R1659 * N1659)</f>
        <v/>
      </c>
      <c r="V1659" s="4" t="n"/>
      <c r="W1659" s="33">
        <f>IF(S1659&amp;U1659="","",U1659 * S1659)</f>
        <v/>
      </c>
      <c r="X1659" s="33">
        <f>IF(W1659="","",U1659 + W1659)</f>
        <v/>
      </c>
      <c r="Y1659" s="33">
        <f>IF(T1659="","",U1659 * T1659)</f>
        <v/>
      </c>
      <c r="Z1659" s="34">
        <f>IF(U1659="","",X1659-V1659-Y1659)</f>
        <v/>
      </c>
    </row>
    <row r="1660">
      <c r="A1660" s="25" t="n">
        <v>1656</v>
      </c>
      <c r="B1660" s="26">
        <f>_xlfn.XLOOKUP(C1660,purchase!C:C,pcon!B:B,"")</f>
        <v/>
      </c>
      <c r="C1660" s="4" t="n"/>
      <c r="D1660" s="29">
        <f>_xlfn.XLOOKUP(C1660,purchase!C:C,pcon!D:D,"")</f>
        <v/>
      </c>
      <c r="E1660" s="29">
        <f>_xlfn.XLOOKUP(C1660,purchase!C:C,pcon!E:E,"")</f>
        <v/>
      </c>
      <c r="F1660" s="4" t="n"/>
      <c r="G1660" s="27" t="n"/>
      <c r="H1660" s="28" t="n"/>
      <c r="I1660" s="4" t="n"/>
      <c r="J1660" s="4" t="n"/>
      <c r="K1660" s="4" t="n"/>
      <c r="L1660" s="30">
        <f>IF(J1660="","",J1660-K1660)</f>
        <v/>
      </c>
      <c r="M1660" s="4" t="n"/>
      <c r="N1660" s="30">
        <f>IF(L1660="","",L1660-M1660)</f>
        <v/>
      </c>
      <c r="O1660" s="31" t="n"/>
      <c r="P1660" s="32">
        <f>IF(O1660="","",N1660 * O1660)</f>
        <v/>
      </c>
      <c r="Q1660" s="10">
        <f>_xlfn.XLOOKUP(C1660,pcon!C:C,pcon!L:L,"")</f>
        <v/>
      </c>
      <c r="R1660" s="98">
        <f>(Q1660 / 80) * (O1660 * 100)</f>
        <v/>
      </c>
      <c r="S1660" s="31" t="n"/>
      <c r="T1660" s="31" t="n"/>
      <c r="U1660" s="33">
        <f>IF(N1660="","",R1660 * N1660)</f>
        <v/>
      </c>
      <c r="V1660" s="4" t="n"/>
      <c r="W1660" s="33">
        <f>IF(S1660&amp;U1660="","",U1660 * S1660)</f>
        <v/>
      </c>
      <c r="X1660" s="33">
        <f>IF(W1660="","",U1660 + W1660)</f>
        <v/>
      </c>
      <c r="Y1660" s="33">
        <f>IF(T1660="","",U1660 * T1660)</f>
        <v/>
      </c>
      <c r="Z1660" s="34">
        <f>IF(U1660="","",X1660-V1660-Y1660)</f>
        <v/>
      </c>
    </row>
    <row r="1661">
      <c r="A1661" s="25" t="n">
        <v>1657</v>
      </c>
      <c r="B1661" s="26">
        <f>_xlfn.XLOOKUP(C1661,purchase!C:C,pcon!B:B,"")</f>
        <v/>
      </c>
      <c r="C1661" s="4" t="n"/>
      <c r="D1661" s="29">
        <f>_xlfn.XLOOKUP(C1661,purchase!C:C,pcon!D:D,"")</f>
        <v/>
      </c>
      <c r="E1661" s="29">
        <f>_xlfn.XLOOKUP(C1661,purchase!C:C,pcon!E:E,"")</f>
        <v/>
      </c>
      <c r="F1661" s="4" t="n"/>
      <c r="G1661" s="27" t="n"/>
      <c r="H1661" s="28" t="n"/>
      <c r="I1661" s="4" t="n"/>
      <c r="J1661" s="4" t="n"/>
      <c r="K1661" s="4" t="n"/>
      <c r="L1661" s="30">
        <f>IF(J1661="","",J1661-K1661)</f>
        <v/>
      </c>
      <c r="M1661" s="4" t="n"/>
      <c r="N1661" s="30">
        <f>IF(L1661="","",L1661-M1661)</f>
        <v/>
      </c>
      <c r="O1661" s="31" t="n"/>
      <c r="P1661" s="32">
        <f>IF(O1661="","",N1661 * O1661)</f>
        <v/>
      </c>
      <c r="Q1661" s="10">
        <f>_xlfn.XLOOKUP(C1661,pcon!C:C,pcon!L:L,"")</f>
        <v/>
      </c>
      <c r="R1661" s="98">
        <f>(Q1661 / 80) * (O1661 * 100)</f>
        <v/>
      </c>
      <c r="S1661" s="31" t="n"/>
      <c r="T1661" s="31" t="n"/>
      <c r="U1661" s="33">
        <f>IF(N1661="","",R1661 * N1661)</f>
        <v/>
      </c>
      <c r="V1661" s="4" t="n"/>
      <c r="W1661" s="33">
        <f>IF(S1661&amp;U1661="","",U1661 * S1661)</f>
        <v/>
      </c>
      <c r="X1661" s="33">
        <f>IF(W1661="","",U1661 + W1661)</f>
        <v/>
      </c>
      <c r="Y1661" s="33">
        <f>IF(T1661="","",U1661 * T1661)</f>
        <v/>
      </c>
      <c r="Z1661" s="34">
        <f>IF(U1661="","",X1661-V1661-Y1661)</f>
        <v/>
      </c>
    </row>
    <row r="1662">
      <c r="A1662" s="25" t="n">
        <v>1658</v>
      </c>
      <c r="B1662" s="26">
        <f>_xlfn.XLOOKUP(C1662,purchase!C:C,pcon!B:B,"")</f>
        <v/>
      </c>
      <c r="C1662" s="4" t="n"/>
      <c r="D1662" s="29">
        <f>_xlfn.XLOOKUP(C1662,purchase!C:C,pcon!D:D,"")</f>
        <v/>
      </c>
      <c r="E1662" s="29">
        <f>_xlfn.XLOOKUP(C1662,purchase!C:C,pcon!E:E,"")</f>
        <v/>
      </c>
      <c r="F1662" s="4" t="n"/>
      <c r="G1662" s="27" t="n"/>
      <c r="H1662" s="28" t="n"/>
      <c r="I1662" s="4" t="n"/>
      <c r="J1662" s="4" t="n"/>
      <c r="K1662" s="4" t="n"/>
      <c r="L1662" s="30">
        <f>IF(J1662="","",J1662-K1662)</f>
        <v/>
      </c>
      <c r="M1662" s="4" t="n"/>
      <c r="N1662" s="30">
        <f>IF(L1662="","",L1662-M1662)</f>
        <v/>
      </c>
      <c r="O1662" s="31" t="n"/>
      <c r="P1662" s="32">
        <f>IF(O1662="","",N1662 * O1662)</f>
        <v/>
      </c>
      <c r="Q1662" s="10">
        <f>_xlfn.XLOOKUP(C1662,pcon!C:C,pcon!L:L,"")</f>
        <v/>
      </c>
      <c r="R1662" s="98">
        <f>(Q1662 / 80) * (O1662 * 100)</f>
        <v/>
      </c>
      <c r="S1662" s="31" t="n"/>
      <c r="T1662" s="31" t="n"/>
      <c r="U1662" s="33">
        <f>IF(N1662="","",R1662 * N1662)</f>
        <v/>
      </c>
      <c r="V1662" s="4" t="n"/>
      <c r="W1662" s="33">
        <f>IF(S1662&amp;U1662="","",U1662 * S1662)</f>
        <v/>
      </c>
      <c r="X1662" s="33">
        <f>IF(W1662="","",U1662 + W1662)</f>
        <v/>
      </c>
      <c r="Y1662" s="33">
        <f>IF(T1662="","",U1662 * T1662)</f>
        <v/>
      </c>
      <c r="Z1662" s="34">
        <f>IF(U1662="","",X1662-V1662-Y1662)</f>
        <v/>
      </c>
    </row>
    <row r="1663">
      <c r="A1663" s="25" t="n">
        <v>1659</v>
      </c>
      <c r="B1663" s="26">
        <f>_xlfn.XLOOKUP(C1663,purchase!C:C,pcon!B:B,"")</f>
        <v/>
      </c>
      <c r="C1663" s="4" t="n"/>
      <c r="D1663" s="29">
        <f>_xlfn.XLOOKUP(C1663,purchase!C:C,pcon!D:D,"")</f>
        <v/>
      </c>
      <c r="E1663" s="29">
        <f>_xlfn.XLOOKUP(C1663,purchase!C:C,pcon!E:E,"")</f>
        <v/>
      </c>
      <c r="F1663" s="4" t="n"/>
      <c r="G1663" s="27" t="n"/>
      <c r="H1663" s="28" t="n"/>
      <c r="I1663" s="4" t="n"/>
      <c r="J1663" s="4" t="n"/>
      <c r="K1663" s="4" t="n"/>
      <c r="L1663" s="30">
        <f>IF(J1663="","",J1663-K1663)</f>
        <v/>
      </c>
      <c r="M1663" s="4" t="n"/>
      <c r="N1663" s="30">
        <f>IF(L1663="","",L1663-M1663)</f>
        <v/>
      </c>
      <c r="O1663" s="31" t="n"/>
      <c r="P1663" s="32">
        <f>IF(O1663="","",N1663 * O1663)</f>
        <v/>
      </c>
      <c r="Q1663" s="10">
        <f>_xlfn.XLOOKUP(C1663,pcon!C:C,pcon!L:L,"")</f>
        <v/>
      </c>
      <c r="R1663" s="98">
        <f>(Q1663 / 80) * (O1663 * 100)</f>
        <v/>
      </c>
      <c r="S1663" s="31" t="n"/>
      <c r="T1663" s="31" t="n"/>
      <c r="U1663" s="33">
        <f>IF(N1663="","",R1663 * N1663)</f>
        <v/>
      </c>
      <c r="V1663" s="4" t="n"/>
      <c r="W1663" s="33">
        <f>IF(S1663&amp;U1663="","",U1663 * S1663)</f>
        <v/>
      </c>
      <c r="X1663" s="33">
        <f>IF(W1663="","",U1663 + W1663)</f>
        <v/>
      </c>
      <c r="Y1663" s="33">
        <f>IF(T1663="","",U1663 * T1663)</f>
        <v/>
      </c>
      <c r="Z1663" s="34">
        <f>IF(U1663="","",X1663-V1663-Y1663)</f>
        <v/>
      </c>
    </row>
    <row r="1664">
      <c r="A1664" s="25" t="n">
        <v>1660</v>
      </c>
      <c r="B1664" s="26">
        <f>_xlfn.XLOOKUP(C1664,purchase!C:C,pcon!B:B,"")</f>
        <v/>
      </c>
      <c r="C1664" s="4" t="n"/>
      <c r="D1664" s="29">
        <f>_xlfn.XLOOKUP(C1664,purchase!C:C,pcon!D:D,"")</f>
        <v/>
      </c>
      <c r="E1664" s="29">
        <f>_xlfn.XLOOKUP(C1664,purchase!C:C,pcon!E:E,"")</f>
        <v/>
      </c>
      <c r="F1664" s="4" t="n"/>
      <c r="G1664" s="27" t="n"/>
      <c r="H1664" s="28" t="n"/>
      <c r="I1664" s="4" t="n"/>
      <c r="J1664" s="4" t="n"/>
      <c r="K1664" s="4" t="n"/>
      <c r="L1664" s="30">
        <f>IF(J1664="","",J1664-K1664)</f>
        <v/>
      </c>
      <c r="M1664" s="4" t="n"/>
      <c r="N1664" s="30">
        <f>IF(L1664="","",L1664-M1664)</f>
        <v/>
      </c>
      <c r="O1664" s="31" t="n"/>
      <c r="P1664" s="32">
        <f>IF(O1664="","",N1664 * O1664)</f>
        <v/>
      </c>
      <c r="Q1664" s="10">
        <f>_xlfn.XLOOKUP(C1664,pcon!C:C,pcon!L:L,"")</f>
        <v/>
      </c>
      <c r="R1664" s="98">
        <f>(Q1664 / 80) * (O1664 * 100)</f>
        <v/>
      </c>
      <c r="S1664" s="31" t="n"/>
      <c r="T1664" s="31" t="n"/>
      <c r="U1664" s="33">
        <f>IF(N1664="","",R1664 * N1664)</f>
        <v/>
      </c>
      <c r="V1664" s="4" t="n"/>
      <c r="W1664" s="33">
        <f>IF(S1664&amp;U1664="","",U1664 * S1664)</f>
        <v/>
      </c>
      <c r="X1664" s="33">
        <f>IF(W1664="","",U1664 + W1664)</f>
        <v/>
      </c>
      <c r="Y1664" s="33">
        <f>IF(T1664="","",U1664 * T1664)</f>
        <v/>
      </c>
      <c r="Z1664" s="34">
        <f>IF(U1664="","",X1664-V1664-Y1664)</f>
        <v/>
      </c>
    </row>
    <row r="1665">
      <c r="A1665" s="25" t="n">
        <v>1661</v>
      </c>
      <c r="B1665" s="26">
        <f>_xlfn.XLOOKUP(C1665,purchase!C:C,pcon!B:B,"")</f>
        <v/>
      </c>
      <c r="C1665" s="4" t="n"/>
      <c r="D1665" s="29">
        <f>_xlfn.XLOOKUP(C1665,purchase!C:C,pcon!D:D,"")</f>
        <v/>
      </c>
      <c r="E1665" s="29">
        <f>_xlfn.XLOOKUP(C1665,purchase!C:C,pcon!E:E,"")</f>
        <v/>
      </c>
      <c r="F1665" s="4" t="n"/>
      <c r="G1665" s="27" t="n"/>
      <c r="H1665" s="28" t="n"/>
      <c r="I1665" s="4" t="n"/>
      <c r="J1665" s="4" t="n"/>
      <c r="K1665" s="4" t="n"/>
      <c r="L1665" s="30">
        <f>IF(J1665="","",J1665-K1665)</f>
        <v/>
      </c>
      <c r="M1665" s="4" t="n"/>
      <c r="N1665" s="30">
        <f>IF(L1665="","",L1665-M1665)</f>
        <v/>
      </c>
      <c r="O1665" s="31" t="n"/>
      <c r="P1665" s="32">
        <f>IF(O1665="","",N1665 * O1665)</f>
        <v/>
      </c>
      <c r="Q1665" s="10">
        <f>_xlfn.XLOOKUP(C1665,pcon!C:C,pcon!L:L,"")</f>
        <v/>
      </c>
      <c r="R1665" s="98">
        <f>(Q1665 / 80) * (O1665 * 100)</f>
        <v/>
      </c>
      <c r="S1665" s="31" t="n"/>
      <c r="T1665" s="31" t="n"/>
      <c r="U1665" s="33">
        <f>IF(N1665="","",R1665 * N1665)</f>
        <v/>
      </c>
      <c r="V1665" s="4" t="n"/>
      <c r="W1665" s="33">
        <f>IF(S1665&amp;U1665="","",U1665 * S1665)</f>
        <v/>
      </c>
      <c r="X1665" s="33">
        <f>IF(W1665="","",U1665 + W1665)</f>
        <v/>
      </c>
      <c r="Y1665" s="33">
        <f>IF(T1665="","",U1665 * T1665)</f>
        <v/>
      </c>
      <c r="Z1665" s="34">
        <f>IF(U1665="","",X1665-V1665-Y1665)</f>
        <v/>
      </c>
    </row>
    <row r="1666">
      <c r="A1666" s="25" t="n">
        <v>1662</v>
      </c>
      <c r="B1666" s="26">
        <f>_xlfn.XLOOKUP(C1666,purchase!C:C,pcon!B:B,"")</f>
        <v/>
      </c>
      <c r="C1666" s="4" t="n"/>
      <c r="D1666" s="29">
        <f>_xlfn.XLOOKUP(C1666,purchase!C:C,pcon!D:D,"")</f>
        <v/>
      </c>
      <c r="E1666" s="29">
        <f>_xlfn.XLOOKUP(C1666,purchase!C:C,pcon!E:E,"")</f>
        <v/>
      </c>
      <c r="F1666" s="4" t="n"/>
      <c r="G1666" s="27" t="n"/>
      <c r="H1666" s="28" t="n"/>
      <c r="I1666" s="4" t="n"/>
      <c r="J1666" s="4" t="n"/>
      <c r="K1666" s="4" t="n"/>
      <c r="L1666" s="30">
        <f>IF(J1666="","",J1666-K1666)</f>
        <v/>
      </c>
      <c r="M1666" s="4" t="n"/>
      <c r="N1666" s="30">
        <f>IF(L1666="","",L1666-M1666)</f>
        <v/>
      </c>
      <c r="O1666" s="31" t="n"/>
      <c r="P1666" s="32">
        <f>IF(O1666="","",N1666 * O1666)</f>
        <v/>
      </c>
      <c r="Q1666" s="10">
        <f>_xlfn.XLOOKUP(C1666,pcon!C:C,pcon!L:L,"")</f>
        <v/>
      </c>
      <c r="R1666" s="98">
        <f>(Q1666 / 80) * (O1666 * 100)</f>
        <v/>
      </c>
      <c r="S1666" s="31" t="n"/>
      <c r="T1666" s="31" t="n"/>
      <c r="U1666" s="33">
        <f>IF(N1666="","",R1666 * N1666)</f>
        <v/>
      </c>
      <c r="V1666" s="4" t="n"/>
      <c r="W1666" s="33">
        <f>IF(S1666&amp;U1666="","",U1666 * S1666)</f>
        <v/>
      </c>
      <c r="X1666" s="33">
        <f>IF(W1666="","",U1666 + W1666)</f>
        <v/>
      </c>
      <c r="Y1666" s="33">
        <f>IF(T1666="","",U1666 * T1666)</f>
        <v/>
      </c>
      <c r="Z1666" s="34">
        <f>IF(U1666="","",X1666-V1666-Y1666)</f>
        <v/>
      </c>
    </row>
    <row r="1667">
      <c r="A1667" s="25" t="n">
        <v>1663</v>
      </c>
      <c r="B1667" s="26">
        <f>_xlfn.XLOOKUP(C1667,purchase!C:C,pcon!B:B,"")</f>
        <v/>
      </c>
      <c r="C1667" s="4" t="n"/>
      <c r="D1667" s="29">
        <f>_xlfn.XLOOKUP(C1667,purchase!C:C,pcon!D:D,"")</f>
        <v/>
      </c>
      <c r="E1667" s="29">
        <f>_xlfn.XLOOKUP(C1667,purchase!C:C,pcon!E:E,"")</f>
        <v/>
      </c>
      <c r="F1667" s="4" t="n"/>
      <c r="G1667" s="27" t="n"/>
      <c r="H1667" s="28" t="n"/>
      <c r="I1667" s="4" t="n"/>
      <c r="J1667" s="4" t="n"/>
      <c r="K1667" s="4" t="n"/>
      <c r="L1667" s="30">
        <f>IF(J1667="","",J1667-K1667)</f>
        <v/>
      </c>
      <c r="M1667" s="4" t="n"/>
      <c r="N1667" s="30">
        <f>IF(L1667="","",L1667-M1667)</f>
        <v/>
      </c>
      <c r="O1667" s="31" t="n"/>
      <c r="P1667" s="32">
        <f>IF(O1667="","",N1667 * O1667)</f>
        <v/>
      </c>
      <c r="Q1667" s="10">
        <f>_xlfn.XLOOKUP(C1667,pcon!C:C,pcon!L:L,"")</f>
        <v/>
      </c>
      <c r="R1667" s="98">
        <f>(Q1667 / 80) * (O1667 * 100)</f>
        <v/>
      </c>
      <c r="S1667" s="31" t="n"/>
      <c r="T1667" s="31" t="n"/>
      <c r="U1667" s="33">
        <f>IF(N1667="","",R1667 * N1667)</f>
        <v/>
      </c>
      <c r="V1667" s="4" t="n"/>
      <c r="W1667" s="33">
        <f>IF(S1667&amp;U1667="","",U1667 * S1667)</f>
        <v/>
      </c>
      <c r="X1667" s="33">
        <f>IF(W1667="","",U1667 + W1667)</f>
        <v/>
      </c>
      <c r="Y1667" s="33">
        <f>IF(T1667="","",U1667 * T1667)</f>
        <v/>
      </c>
      <c r="Z1667" s="34">
        <f>IF(U1667="","",X1667-V1667-Y1667)</f>
        <v/>
      </c>
    </row>
    <row r="1668">
      <c r="A1668" s="25" t="n">
        <v>1664</v>
      </c>
      <c r="B1668" s="26">
        <f>_xlfn.XLOOKUP(C1668,purchase!C:C,pcon!B:B,"")</f>
        <v/>
      </c>
      <c r="C1668" s="4" t="n"/>
      <c r="D1668" s="29">
        <f>_xlfn.XLOOKUP(C1668,purchase!C:C,pcon!D:D,"")</f>
        <v/>
      </c>
      <c r="E1668" s="29">
        <f>_xlfn.XLOOKUP(C1668,purchase!C:C,pcon!E:E,"")</f>
        <v/>
      </c>
      <c r="F1668" s="4" t="n"/>
      <c r="G1668" s="27" t="n"/>
      <c r="H1668" s="28" t="n"/>
      <c r="I1668" s="4" t="n"/>
      <c r="J1668" s="4" t="n"/>
      <c r="K1668" s="4" t="n"/>
      <c r="L1668" s="30">
        <f>IF(J1668="","",J1668-K1668)</f>
        <v/>
      </c>
      <c r="M1668" s="4" t="n"/>
      <c r="N1668" s="30">
        <f>IF(L1668="","",L1668-M1668)</f>
        <v/>
      </c>
      <c r="O1668" s="31" t="n"/>
      <c r="P1668" s="32">
        <f>IF(O1668="","",N1668 * O1668)</f>
        <v/>
      </c>
      <c r="Q1668" s="10">
        <f>_xlfn.XLOOKUP(C1668,pcon!C:C,pcon!L:L,"")</f>
        <v/>
      </c>
      <c r="R1668" s="98">
        <f>(Q1668 / 80) * (O1668 * 100)</f>
        <v/>
      </c>
      <c r="S1668" s="31" t="n"/>
      <c r="T1668" s="31" t="n"/>
      <c r="U1668" s="33">
        <f>IF(N1668="","",R1668 * N1668)</f>
        <v/>
      </c>
      <c r="V1668" s="4" t="n"/>
      <c r="W1668" s="33">
        <f>IF(S1668&amp;U1668="","",U1668 * S1668)</f>
        <v/>
      </c>
      <c r="X1668" s="33">
        <f>IF(W1668="","",U1668 + W1668)</f>
        <v/>
      </c>
      <c r="Y1668" s="33">
        <f>IF(T1668="","",U1668 * T1668)</f>
        <v/>
      </c>
      <c r="Z1668" s="34">
        <f>IF(U1668="","",X1668-V1668-Y1668)</f>
        <v/>
      </c>
    </row>
    <row r="1669">
      <c r="A1669" s="25" t="n">
        <v>1665</v>
      </c>
      <c r="B1669" s="26">
        <f>_xlfn.XLOOKUP(C1669,purchase!C:C,pcon!B:B,"")</f>
        <v/>
      </c>
      <c r="C1669" s="4" t="n"/>
      <c r="D1669" s="29">
        <f>_xlfn.XLOOKUP(C1669,purchase!C:C,pcon!D:D,"")</f>
        <v/>
      </c>
      <c r="E1669" s="29">
        <f>_xlfn.XLOOKUP(C1669,purchase!C:C,pcon!E:E,"")</f>
        <v/>
      </c>
      <c r="F1669" s="4" t="n"/>
      <c r="G1669" s="27" t="n"/>
      <c r="H1669" s="28" t="n"/>
      <c r="I1669" s="4" t="n"/>
      <c r="J1669" s="4" t="n"/>
      <c r="K1669" s="4" t="n"/>
      <c r="L1669" s="30">
        <f>IF(J1669="","",J1669-K1669)</f>
        <v/>
      </c>
      <c r="M1669" s="4" t="n"/>
      <c r="N1669" s="30">
        <f>IF(L1669="","",L1669-M1669)</f>
        <v/>
      </c>
      <c r="O1669" s="31" t="n"/>
      <c r="P1669" s="32">
        <f>IF(O1669="","",N1669 * O1669)</f>
        <v/>
      </c>
      <c r="Q1669" s="10">
        <f>_xlfn.XLOOKUP(C1669,pcon!C:C,pcon!L:L,"")</f>
        <v/>
      </c>
      <c r="R1669" s="98">
        <f>(Q1669 / 80) * (O1669 * 100)</f>
        <v/>
      </c>
      <c r="S1669" s="31" t="n"/>
      <c r="T1669" s="31" t="n"/>
      <c r="U1669" s="33">
        <f>IF(N1669="","",R1669 * N1669)</f>
        <v/>
      </c>
      <c r="V1669" s="4" t="n"/>
      <c r="W1669" s="33">
        <f>IF(S1669&amp;U1669="","",U1669 * S1669)</f>
        <v/>
      </c>
      <c r="X1669" s="33">
        <f>IF(W1669="","",U1669 + W1669)</f>
        <v/>
      </c>
      <c r="Y1669" s="33">
        <f>IF(T1669="","",U1669 * T1669)</f>
        <v/>
      </c>
      <c r="Z1669" s="34">
        <f>IF(U1669="","",X1669-V1669-Y1669)</f>
        <v/>
      </c>
    </row>
    <row r="1670">
      <c r="A1670" s="25" t="n">
        <v>1666</v>
      </c>
      <c r="B1670" s="26">
        <f>_xlfn.XLOOKUP(C1670,purchase!C:C,pcon!B:B,"")</f>
        <v/>
      </c>
      <c r="C1670" s="4" t="n"/>
      <c r="D1670" s="29">
        <f>_xlfn.XLOOKUP(C1670,purchase!C:C,pcon!D:D,"")</f>
        <v/>
      </c>
      <c r="E1670" s="29">
        <f>_xlfn.XLOOKUP(C1670,purchase!C:C,pcon!E:E,"")</f>
        <v/>
      </c>
      <c r="F1670" s="4" t="n"/>
      <c r="G1670" s="27" t="n"/>
      <c r="H1670" s="28" t="n"/>
      <c r="I1670" s="4" t="n"/>
      <c r="J1670" s="4" t="n"/>
      <c r="K1670" s="4" t="n"/>
      <c r="L1670" s="30">
        <f>IF(J1670="","",J1670-K1670)</f>
        <v/>
      </c>
      <c r="M1670" s="4" t="n"/>
      <c r="N1670" s="30">
        <f>IF(L1670="","",L1670-M1670)</f>
        <v/>
      </c>
      <c r="O1670" s="31" t="n"/>
      <c r="P1670" s="32">
        <f>IF(O1670="","",N1670 * O1670)</f>
        <v/>
      </c>
      <c r="Q1670" s="10">
        <f>_xlfn.XLOOKUP(C1670,pcon!C:C,pcon!L:L,"")</f>
        <v/>
      </c>
      <c r="R1670" s="98">
        <f>(Q1670 / 80) * (O1670 * 100)</f>
        <v/>
      </c>
      <c r="S1670" s="31" t="n"/>
      <c r="T1670" s="31" t="n"/>
      <c r="U1670" s="33">
        <f>IF(N1670="","",R1670 * N1670)</f>
        <v/>
      </c>
      <c r="V1670" s="4" t="n"/>
      <c r="W1670" s="33">
        <f>IF(S1670&amp;U1670="","",U1670 * S1670)</f>
        <v/>
      </c>
      <c r="X1670" s="33">
        <f>IF(W1670="","",U1670 + W1670)</f>
        <v/>
      </c>
      <c r="Y1670" s="33">
        <f>IF(T1670="","",U1670 * T1670)</f>
        <v/>
      </c>
      <c r="Z1670" s="34">
        <f>IF(U1670="","",X1670-V1670-Y1670)</f>
        <v/>
      </c>
    </row>
    <row r="1671">
      <c r="A1671" s="25" t="n">
        <v>1667</v>
      </c>
      <c r="B1671" s="26">
        <f>_xlfn.XLOOKUP(C1671,purchase!C:C,pcon!B:B,"")</f>
        <v/>
      </c>
      <c r="C1671" s="4" t="n"/>
      <c r="D1671" s="29">
        <f>_xlfn.XLOOKUP(C1671,purchase!C:C,pcon!D:D,"")</f>
        <v/>
      </c>
      <c r="E1671" s="29">
        <f>_xlfn.XLOOKUP(C1671,purchase!C:C,pcon!E:E,"")</f>
        <v/>
      </c>
      <c r="F1671" s="4" t="n"/>
      <c r="G1671" s="27" t="n"/>
      <c r="H1671" s="28" t="n"/>
      <c r="I1671" s="4" t="n"/>
      <c r="J1671" s="4" t="n"/>
      <c r="K1671" s="4" t="n"/>
      <c r="L1671" s="30">
        <f>IF(J1671="","",J1671-K1671)</f>
        <v/>
      </c>
      <c r="M1671" s="4" t="n"/>
      <c r="N1671" s="30">
        <f>IF(L1671="","",L1671-M1671)</f>
        <v/>
      </c>
      <c r="O1671" s="31" t="n"/>
      <c r="P1671" s="32">
        <f>IF(O1671="","",N1671 * O1671)</f>
        <v/>
      </c>
      <c r="Q1671" s="10">
        <f>_xlfn.XLOOKUP(C1671,pcon!C:C,pcon!L:L,"")</f>
        <v/>
      </c>
      <c r="R1671" s="98">
        <f>(Q1671 / 80) * (O1671 * 100)</f>
        <v/>
      </c>
      <c r="S1671" s="31" t="n"/>
      <c r="T1671" s="31" t="n"/>
      <c r="U1671" s="33">
        <f>IF(N1671="","",R1671 * N1671)</f>
        <v/>
      </c>
      <c r="V1671" s="4" t="n"/>
      <c r="W1671" s="33">
        <f>IF(S1671&amp;U1671="","",U1671 * S1671)</f>
        <v/>
      </c>
      <c r="X1671" s="33">
        <f>IF(W1671="","",U1671 + W1671)</f>
        <v/>
      </c>
      <c r="Y1671" s="33">
        <f>IF(T1671="","",U1671 * T1671)</f>
        <v/>
      </c>
      <c r="Z1671" s="34">
        <f>IF(U1671="","",X1671-V1671-Y1671)</f>
        <v/>
      </c>
    </row>
    <row r="1672">
      <c r="A1672" s="25" t="n">
        <v>1668</v>
      </c>
      <c r="B1672" s="26">
        <f>_xlfn.XLOOKUP(C1672,purchase!C:C,pcon!B:B,"")</f>
        <v/>
      </c>
      <c r="C1672" s="4" t="n"/>
      <c r="D1672" s="29">
        <f>_xlfn.XLOOKUP(C1672,purchase!C:C,pcon!D:D,"")</f>
        <v/>
      </c>
      <c r="E1672" s="29">
        <f>_xlfn.XLOOKUP(C1672,purchase!C:C,pcon!E:E,"")</f>
        <v/>
      </c>
      <c r="F1672" s="4" t="n"/>
      <c r="G1672" s="27" t="n"/>
      <c r="H1672" s="28" t="n"/>
      <c r="I1672" s="4" t="n"/>
      <c r="J1672" s="4" t="n"/>
      <c r="K1672" s="4" t="n"/>
      <c r="L1672" s="30">
        <f>IF(J1672="","",J1672-K1672)</f>
        <v/>
      </c>
      <c r="M1672" s="4" t="n"/>
      <c r="N1672" s="30">
        <f>IF(L1672="","",L1672-M1672)</f>
        <v/>
      </c>
      <c r="O1672" s="31" t="n"/>
      <c r="P1672" s="32">
        <f>IF(O1672="","",N1672 * O1672)</f>
        <v/>
      </c>
      <c r="Q1672" s="10">
        <f>_xlfn.XLOOKUP(C1672,pcon!C:C,pcon!L:L,"")</f>
        <v/>
      </c>
      <c r="R1672" s="98">
        <f>(Q1672 / 80) * (O1672 * 100)</f>
        <v/>
      </c>
      <c r="S1672" s="31" t="n"/>
      <c r="T1672" s="31" t="n"/>
      <c r="U1672" s="33">
        <f>IF(N1672="","",R1672 * N1672)</f>
        <v/>
      </c>
      <c r="V1672" s="4" t="n"/>
      <c r="W1672" s="33">
        <f>IF(S1672&amp;U1672="","",U1672 * S1672)</f>
        <v/>
      </c>
      <c r="X1672" s="33">
        <f>IF(W1672="","",U1672 + W1672)</f>
        <v/>
      </c>
      <c r="Y1672" s="33">
        <f>IF(T1672="","",U1672 * T1672)</f>
        <v/>
      </c>
      <c r="Z1672" s="34">
        <f>IF(U1672="","",X1672-V1672-Y1672)</f>
        <v/>
      </c>
    </row>
    <row r="1673">
      <c r="A1673" s="25" t="n">
        <v>1669</v>
      </c>
      <c r="B1673" s="26">
        <f>_xlfn.XLOOKUP(C1673,purchase!C:C,pcon!B:B,"")</f>
        <v/>
      </c>
      <c r="C1673" s="4" t="n"/>
      <c r="D1673" s="29">
        <f>_xlfn.XLOOKUP(C1673,purchase!C:C,pcon!D:D,"")</f>
        <v/>
      </c>
      <c r="E1673" s="29">
        <f>_xlfn.XLOOKUP(C1673,purchase!C:C,pcon!E:E,"")</f>
        <v/>
      </c>
      <c r="F1673" s="4" t="n"/>
      <c r="G1673" s="27" t="n"/>
      <c r="H1673" s="28" t="n"/>
      <c r="I1673" s="4" t="n"/>
      <c r="J1673" s="4" t="n"/>
      <c r="K1673" s="4" t="n"/>
      <c r="L1673" s="30">
        <f>IF(J1673="","",J1673-K1673)</f>
        <v/>
      </c>
      <c r="M1673" s="4" t="n"/>
      <c r="N1673" s="30">
        <f>IF(L1673="","",L1673-M1673)</f>
        <v/>
      </c>
      <c r="O1673" s="31" t="n"/>
      <c r="P1673" s="32">
        <f>IF(O1673="","",N1673 * O1673)</f>
        <v/>
      </c>
      <c r="Q1673" s="10">
        <f>_xlfn.XLOOKUP(C1673,pcon!C:C,pcon!L:L,"")</f>
        <v/>
      </c>
      <c r="R1673" s="98">
        <f>(Q1673 / 80) * (O1673 * 100)</f>
        <v/>
      </c>
      <c r="S1673" s="31" t="n"/>
      <c r="T1673" s="31" t="n"/>
      <c r="U1673" s="33">
        <f>IF(N1673="","",R1673 * N1673)</f>
        <v/>
      </c>
      <c r="V1673" s="4" t="n"/>
      <c r="W1673" s="33">
        <f>IF(S1673&amp;U1673="","",U1673 * S1673)</f>
        <v/>
      </c>
      <c r="X1673" s="33">
        <f>IF(W1673="","",U1673 + W1673)</f>
        <v/>
      </c>
      <c r="Y1673" s="33">
        <f>IF(T1673="","",U1673 * T1673)</f>
        <v/>
      </c>
      <c r="Z1673" s="34">
        <f>IF(U1673="","",X1673-V1673-Y1673)</f>
        <v/>
      </c>
    </row>
    <row r="1674">
      <c r="A1674" s="25" t="n">
        <v>1670</v>
      </c>
      <c r="B1674" s="26">
        <f>_xlfn.XLOOKUP(C1674,purchase!C:C,pcon!B:B,"")</f>
        <v/>
      </c>
      <c r="C1674" s="4" t="n"/>
      <c r="D1674" s="29">
        <f>_xlfn.XLOOKUP(C1674,purchase!C:C,pcon!D:D,"")</f>
        <v/>
      </c>
      <c r="E1674" s="29">
        <f>_xlfn.XLOOKUP(C1674,purchase!C:C,pcon!E:E,"")</f>
        <v/>
      </c>
      <c r="F1674" s="4" t="n"/>
      <c r="G1674" s="27" t="n"/>
      <c r="H1674" s="28" t="n"/>
      <c r="I1674" s="4" t="n"/>
      <c r="J1674" s="4" t="n"/>
      <c r="K1674" s="4" t="n"/>
      <c r="L1674" s="30">
        <f>IF(J1674="","",J1674-K1674)</f>
        <v/>
      </c>
      <c r="M1674" s="4" t="n"/>
      <c r="N1674" s="30">
        <f>IF(L1674="","",L1674-M1674)</f>
        <v/>
      </c>
      <c r="O1674" s="31" t="n"/>
      <c r="P1674" s="32">
        <f>IF(O1674="","",N1674 * O1674)</f>
        <v/>
      </c>
      <c r="Q1674" s="10">
        <f>_xlfn.XLOOKUP(C1674,pcon!C:C,pcon!L:L,"")</f>
        <v/>
      </c>
      <c r="R1674" s="98">
        <f>(Q1674 / 80) * (O1674 * 100)</f>
        <v/>
      </c>
      <c r="S1674" s="31" t="n"/>
      <c r="T1674" s="31" t="n"/>
      <c r="U1674" s="33">
        <f>IF(N1674="","",R1674 * N1674)</f>
        <v/>
      </c>
      <c r="V1674" s="4" t="n"/>
      <c r="W1674" s="33">
        <f>IF(S1674&amp;U1674="","",U1674 * S1674)</f>
        <v/>
      </c>
      <c r="X1674" s="33">
        <f>IF(W1674="","",U1674 + W1674)</f>
        <v/>
      </c>
      <c r="Y1674" s="33">
        <f>IF(T1674="","",U1674 * T1674)</f>
        <v/>
      </c>
      <c r="Z1674" s="34">
        <f>IF(U1674="","",X1674-V1674-Y1674)</f>
        <v/>
      </c>
    </row>
    <row r="1675">
      <c r="A1675" s="25" t="n">
        <v>1671</v>
      </c>
      <c r="B1675" s="26">
        <f>_xlfn.XLOOKUP(C1675,purchase!C:C,pcon!B:B,"")</f>
        <v/>
      </c>
      <c r="C1675" s="4" t="n"/>
      <c r="D1675" s="29">
        <f>_xlfn.XLOOKUP(C1675,purchase!C:C,pcon!D:D,"")</f>
        <v/>
      </c>
      <c r="E1675" s="29">
        <f>_xlfn.XLOOKUP(C1675,purchase!C:C,pcon!E:E,"")</f>
        <v/>
      </c>
      <c r="F1675" s="4" t="n"/>
      <c r="G1675" s="27" t="n"/>
      <c r="H1675" s="28" t="n"/>
      <c r="I1675" s="4" t="n"/>
      <c r="J1675" s="4" t="n"/>
      <c r="K1675" s="4" t="n"/>
      <c r="L1675" s="30">
        <f>IF(J1675="","",J1675-K1675)</f>
        <v/>
      </c>
      <c r="M1675" s="4" t="n"/>
      <c r="N1675" s="30">
        <f>IF(L1675="","",L1675-M1675)</f>
        <v/>
      </c>
      <c r="O1675" s="31" t="n"/>
      <c r="P1675" s="32">
        <f>IF(O1675="","",N1675 * O1675)</f>
        <v/>
      </c>
      <c r="Q1675" s="10">
        <f>_xlfn.XLOOKUP(C1675,pcon!C:C,pcon!L:L,"")</f>
        <v/>
      </c>
      <c r="R1675" s="98">
        <f>(Q1675 / 80) * (O1675 * 100)</f>
        <v/>
      </c>
      <c r="S1675" s="31" t="n"/>
      <c r="T1675" s="31" t="n"/>
      <c r="U1675" s="33">
        <f>IF(N1675="","",R1675 * N1675)</f>
        <v/>
      </c>
      <c r="V1675" s="4" t="n"/>
      <c r="W1675" s="33">
        <f>IF(S1675&amp;U1675="","",U1675 * S1675)</f>
        <v/>
      </c>
      <c r="X1675" s="33">
        <f>IF(W1675="","",U1675 + W1675)</f>
        <v/>
      </c>
      <c r="Y1675" s="33">
        <f>IF(T1675="","",U1675 * T1675)</f>
        <v/>
      </c>
      <c r="Z1675" s="34">
        <f>IF(U1675="","",X1675-V1675-Y1675)</f>
        <v/>
      </c>
    </row>
    <row r="1676">
      <c r="A1676" s="25" t="n">
        <v>1672</v>
      </c>
      <c r="B1676" s="26">
        <f>_xlfn.XLOOKUP(C1676,purchase!C:C,pcon!B:B,"")</f>
        <v/>
      </c>
      <c r="C1676" s="4" t="n"/>
      <c r="D1676" s="29">
        <f>_xlfn.XLOOKUP(C1676,purchase!C:C,pcon!D:D,"")</f>
        <v/>
      </c>
      <c r="E1676" s="29">
        <f>_xlfn.XLOOKUP(C1676,purchase!C:C,pcon!E:E,"")</f>
        <v/>
      </c>
      <c r="F1676" s="4" t="n"/>
      <c r="G1676" s="27" t="n"/>
      <c r="H1676" s="28" t="n"/>
      <c r="I1676" s="4" t="n"/>
      <c r="J1676" s="4" t="n"/>
      <c r="K1676" s="4" t="n"/>
      <c r="L1676" s="30">
        <f>IF(J1676="","",J1676-K1676)</f>
        <v/>
      </c>
      <c r="M1676" s="4" t="n"/>
      <c r="N1676" s="30">
        <f>IF(L1676="","",L1676-M1676)</f>
        <v/>
      </c>
      <c r="O1676" s="31" t="n"/>
      <c r="P1676" s="32">
        <f>IF(O1676="","",N1676 * O1676)</f>
        <v/>
      </c>
      <c r="Q1676" s="10">
        <f>_xlfn.XLOOKUP(C1676,pcon!C:C,pcon!L:L,"")</f>
        <v/>
      </c>
      <c r="R1676" s="98">
        <f>(Q1676 / 80) * (O1676 * 100)</f>
        <v/>
      </c>
      <c r="S1676" s="31" t="n"/>
      <c r="T1676" s="31" t="n"/>
      <c r="U1676" s="33">
        <f>IF(N1676="","",R1676 * N1676)</f>
        <v/>
      </c>
      <c r="V1676" s="4" t="n"/>
      <c r="W1676" s="33">
        <f>IF(S1676&amp;U1676="","",U1676 * S1676)</f>
        <v/>
      </c>
      <c r="X1676" s="33">
        <f>IF(W1676="","",U1676 + W1676)</f>
        <v/>
      </c>
      <c r="Y1676" s="33">
        <f>IF(T1676="","",U1676 * T1676)</f>
        <v/>
      </c>
      <c r="Z1676" s="34">
        <f>IF(U1676="","",X1676-V1676-Y1676)</f>
        <v/>
      </c>
    </row>
    <row r="1677">
      <c r="A1677" s="25" t="n">
        <v>1673</v>
      </c>
      <c r="B1677" s="26">
        <f>_xlfn.XLOOKUP(C1677,purchase!C:C,pcon!B:B,"")</f>
        <v/>
      </c>
      <c r="C1677" s="4" t="n"/>
      <c r="D1677" s="29">
        <f>_xlfn.XLOOKUP(C1677,purchase!C:C,pcon!D:D,"")</f>
        <v/>
      </c>
      <c r="E1677" s="29">
        <f>_xlfn.XLOOKUP(C1677,purchase!C:C,pcon!E:E,"")</f>
        <v/>
      </c>
      <c r="F1677" s="4" t="n"/>
      <c r="G1677" s="27" t="n"/>
      <c r="H1677" s="28" t="n"/>
      <c r="I1677" s="4" t="n"/>
      <c r="J1677" s="4" t="n"/>
      <c r="K1677" s="4" t="n"/>
      <c r="L1677" s="30">
        <f>IF(J1677="","",J1677-K1677)</f>
        <v/>
      </c>
      <c r="M1677" s="4" t="n"/>
      <c r="N1677" s="30">
        <f>IF(L1677="","",L1677-M1677)</f>
        <v/>
      </c>
      <c r="O1677" s="31" t="n"/>
      <c r="P1677" s="32">
        <f>IF(O1677="","",N1677 * O1677)</f>
        <v/>
      </c>
      <c r="Q1677" s="10">
        <f>_xlfn.XLOOKUP(C1677,pcon!C:C,pcon!L:L,"")</f>
        <v/>
      </c>
      <c r="R1677" s="98">
        <f>(Q1677 / 80) * (O1677 * 100)</f>
        <v/>
      </c>
      <c r="S1677" s="31" t="n"/>
      <c r="T1677" s="31" t="n"/>
      <c r="U1677" s="33">
        <f>IF(N1677="","",R1677 * N1677)</f>
        <v/>
      </c>
      <c r="V1677" s="4" t="n"/>
      <c r="W1677" s="33">
        <f>IF(S1677&amp;U1677="","",U1677 * S1677)</f>
        <v/>
      </c>
      <c r="X1677" s="33">
        <f>IF(W1677="","",U1677 + W1677)</f>
        <v/>
      </c>
      <c r="Y1677" s="33">
        <f>IF(T1677="","",U1677 * T1677)</f>
        <v/>
      </c>
      <c r="Z1677" s="34">
        <f>IF(U1677="","",X1677-V1677-Y1677)</f>
        <v/>
      </c>
    </row>
    <row r="1678">
      <c r="A1678" s="25" t="n">
        <v>1674</v>
      </c>
      <c r="B1678" s="26">
        <f>_xlfn.XLOOKUP(C1678,purchase!C:C,pcon!B:B,"")</f>
        <v/>
      </c>
      <c r="C1678" s="4" t="n"/>
      <c r="D1678" s="29">
        <f>_xlfn.XLOOKUP(C1678,purchase!C:C,pcon!D:D,"")</f>
        <v/>
      </c>
      <c r="E1678" s="29">
        <f>_xlfn.XLOOKUP(C1678,purchase!C:C,pcon!E:E,"")</f>
        <v/>
      </c>
      <c r="F1678" s="4" t="n"/>
      <c r="G1678" s="27" t="n"/>
      <c r="H1678" s="28" t="n"/>
      <c r="I1678" s="4" t="n"/>
      <c r="J1678" s="4" t="n"/>
      <c r="K1678" s="4" t="n"/>
      <c r="L1678" s="30">
        <f>IF(J1678="","",J1678-K1678)</f>
        <v/>
      </c>
      <c r="M1678" s="4" t="n"/>
      <c r="N1678" s="30">
        <f>IF(L1678="","",L1678-M1678)</f>
        <v/>
      </c>
      <c r="O1678" s="31" t="n"/>
      <c r="P1678" s="32">
        <f>IF(O1678="","",N1678 * O1678)</f>
        <v/>
      </c>
      <c r="Q1678" s="10">
        <f>_xlfn.XLOOKUP(C1678,pcon!C:C,pcon!L:L,"")</f>
        <v/>
      </c>
      <c r="R1678" s="98">
        <f>(Q1678 / 80) * (O1678 * 100)</f>
        <v/>
      </c>
      <c r="S1678" s="31" t="n"/>
      <c r="T1678" s="31" t="n"/>
      <c r="U1678" s="33">
        <f>IF(N1678="","",R1678 * N1678)</f>
        <v/>
      </c>
      <c r="V1678" s="4" t="n"/>
      <c r="W1678" s="33">
        <f>IF(S1678&amp;U1678="","",U1678 * S1678)</f>
        <v/>
      </c>
      <c r="X1678" s="33">
        <f>IF(W1678="","",U1678 + W1678)</f>
        <v/>
      </c>
      <c r="Y1678" s="33">
        <f>IF(T1678="","",U1678 * T1678)</f>
        <v/>
      </c>
      <c r="Z1678" s="34">
        <f>IF(U1678="","",X1678-V1678-Y1678)</f>
        <v/>
      </c>
    </row>
    <row r="1679">
      <c r="A1679" s="25" t="n">
        <v>1675</v>
      </c>
      <c r="B1679" s="26">
        <f>_xlfn.XLOOKUP(C1679,purchase!C:C,pcon!B:B,"")</f>
        <v/>
      </c>
      <c r="C1679" s="4" t="n"/>
      <c r="D1679" s="29">
        <f>_xlfn.XLOOKUP(C1679,purchase!C:C,pcon!D:D,"")</f>
        <v/>
      </c>
      <c r="E1679" s="29">
        <f>_xlfn.XLOOKUP(C1679,purchase!C:C,pcon!E:E,"")</f>
        <v/>
      </c>
      <c r="F1679" s="4" t="n"/>
      <c r="G1679" s="27" t="n"/>
      <c r="H1679" s="28" t="n"/>
      <c r="I1679" s="4" t="n"/>
      <c r="J1679" s="4" t="n"/>
      <c r="K1679" s="4" t="n"/>
      <c r="L1679" s="30">
        <f>IF(J1679="","",J1679-K1679)</f>
        <v/>
      </c>
      <c r="M1679" s="4" t="n"/>
      <c r="N1679" s="30">
        <f>IF(L1679="","",L1679-M1679)</f>
        <v/>
      </c>
      <c r="O1679" s="31" t="n"/>
      <c r="P1679" s="32">
        <f>IF(O1679="","",N1679 * O1679)</f>
        <v/>
      </c>
      <c r="Q1679" s="10">
        <f>_xlfn.XLOOKUP(C1679,pcon!C:C,pcon!L:L,"")</f>
        <v/>
      </c>
      <c r="R1679" s="98">
        <f>(Q1679 / 80) * (O1679 * 100)</f>
        <v/>
      </c>
      <c r="S1679" s="31" t="n"/>
      <c r="T1679" s="31" t="n"/>
      <c r="U1679" s="33">
        <f>IF(N1679="","",R1679 * N1679)</f>
        <v/>
      </c>
      <c r="V1679" s="4" t="n"/>
      <c r="W1679" s="33">
        <f>IF(S1679&amp;U1679="","",U1679 * S1679)</f>
        <v/>
      </c>
      <c r="X1679" s="33">
        <f>IF(W1679="","",U1679 + W1679)</f>
        <v/>
      </c>
      <c r="Y1679" s="33">
        <f>IF(T1679="","",U1679 * T1679)</f>
        <v/>
      </c>
      <c r="Z1679" s="34">
        <f>IF(U1679="","",X1679-V1679-Y1679)</f>
        <v/>
      </c>
    </row>
    <row r="1680">
      <c r="A1680" s="25" t="n">
        <v>1676</v>
      </c>
      <c r="B1680" s="26">
        <f>_xlfn.XLOOKUP(C1680,purchase!C:C,pcon!B:B,"")</f>
        <v/>
      </c>
      <c r="C1680" s="4" t="n"/>
      <c r="D1680" s="29">
        <f>_xlfn.XLOOKUP(C1680,purchase!C:C,pcon!D:D,"")</f>
        <v/>
      </c>
      <c r="E1680" s="29">
        <f>_xlfn.XLOOKUP(C1680,purchase!C:C,pcon!E:E,"")</f>
        <v/>
      </c>
      <c r="F1680" s="4" t="n"/>
      <c r="G1680" s="27" t="n"/>
      <c r="H1680" s="28" t="n"/>
      <c r="I1680" s="4" t="n"/>
      <c r="J1680" s="4" t="n"/>
      <c r="K1680" s="4" t="n"/>
      <c r="L1680" s="30">
        <f>IF(J1680="","",J1680-K1680)</f>
        <v/>
      </c>
      <c r="M1680" s="4" t="n"/>
      <c r="N1680" s="30">
        <f>IF(L1680="","",L1680-M1680)</f>
        <v/>
      </c>
      <c r="O1680" s="31" t="n"/>
      <c r="P1680" s="32">
        <f>IF(O1680="","",N1680 * O1680)</f>
        <v/>
      </c>
      <c r="Q1680" s="10">
        <f>_xlfn.XLOOKUP(C1680,pcon!C:C,pcon!L:L,"")</f>
        <v/>
      </c>
      <c r="R1680" s="98">
        <f>(Q1680 / 80) * (O1680 * 100)</f>
        <v/>
      </c>
      <c r="S1680" s="31" t="n"/>
      <c r="T1680" s="31" t="n"/>
      <c r="U1680" s="33">
        <f>IF(N1680="","",R1680 * N1680)</f>
        <v/>
      </c>
      <c r="V1680" s="4" t="n"/>
      <c r="W1680" s="33">
        <f>IF(S1680&amp;U1680="","",U1680 * S1680)</f>
        <v/>
      </c>
      <c r="X1680" s="33">
        <f>IF(W1680="","",U1680 + W1680)</f>
        <v/>
      </c>
      <c r="Y1680" s="33">
        <f>IF(T1680="","",U1680 * T1680)</f>
        <v/>
      </c>
      <c r="Z1680" s="34">
        <f>IF(U1680="","",X1680-V1680-Y1680)</f>
        <v/>
      </c>
    </row>
    <row r="1681">
      <c r="A1681" s="25" t="n">
        <v>1677</v>
      </c>
      <c r="B1681" s="26">
        <f>_xlfn.XLOOKUP(C1681,purchase!C:C,pcon!B:B,"")</f>
        <v/>
      </c>
      <c r="C1681" s="4" t="n"/>
      <c r="D1681" s="29">
        <f>_xlfn.XLOOKUP(C1681,purchase!C:C,pcon!D:D,"")</f>
        <v/>
      </c>
      <c r="E1681" s="29">
        <f>_xlfn.XLOOKUP(C1681,purchase!C:C,pcon!E:E,"")</f>
        <v/>
      </c>
      <c r="F1681" s="4" t="n"/>
      <c r="G1681" s="27" t="n"/>
      <c r="H1681" s="28" t="n"/>
      <c r="I1681" s="4" t="n"/>
      <c r="J1681" s="4" t="n"/>
      <c r="K1681" s="4" t="n"/>
      <c r="L1681" s="30">
        <f>IF(J1681="","",J1681-K1681)</f>
        <v/>
      </c>
      <c r="M1681" s="4" t="n"/>
      <c r="N1681" s="30">
        <f>IF(L1681="","",L1681-M1681)</f>
        <v/>
      </c>
      <c r="O1681" s="31" t="n"/>
      <c r="P1681" s="32">
        <f>IF(O1681="","",N1681 * O1681)</f>
        <v/>
      </c>
      <c r="Q1681" s="10">
        <f>_xlfn.XLOOKUP(C1681,pcon!C:C,pcon!L:L,"")</f>
        <v/>
      </c>
      <c r="R1681" s="98">
        <f>(Q1681 / 80) * (O1681 * 100)</f>
        <v/>
      </c>
      <c r="S1681" s="31" t="n"/>
      <c r="T1681" s="31" t="n"/>
      <c r="U1681" s="33">
        <f>IF(N1681="","",R1681 * N1681)</f>
        <v/>
      </c>
      <c r="V1681" s="4" t="n"/>
      <c r="W1681" s="33">
        <f>IF(S1681&amp;U1681="","",U1681 * S1681)</f>
        <v/>
      </c>
      <c r="X1681" s="33">
        <f>IF(W1681="","",U1681 + W1681)</f>
        <v/>
      </c>
      <c r="Y1681" s="33">
        <f>IF(T1681="","",U1681 * T1681)</f>
        <v/>
      </c>
      <c r="Z1681" s="34">
        <f>IF(U1681="","",X1681-V1681-Y1681)</f>
        <v/>
      </c>
    </row>
    <row r="1682">
      <c r="A1682" s="25" t="n">
        <v>1678</v>
      </c>
      <c r="B1682" s="26">
        <f>_xlfn.XLOOKUP(C1682,purchase!C:C,pcon!B:B,"")</f>
        <v/>
      </c>
      <c r="C1682" s="4" t="n"/>
      <c r="D1682" s="29">
        <f>_xlfn.XLOOKUP(C1682,purchase!C:C,pcon!D:D,"")</f>
        <v/>
      </c>
      <c r="E1682" s="29">
        <f>_xlfn.XLOOKUP(C1682,purchase!C:C,pcon!E:E,"")</f>
        <v/>
      </c>
      <c r="F1682" s="4" t="n"/>
      <c r="G1682" s="27" t="n"/>
      <c r="H1682" s="28" t="n"/>
      <c r="I1682" s="4" t="n"/>
      <c r="J1682" s="4" t="n"/>
      <c r="K1682" s="4" t="n"/>
      <c r="L1682" s="30">
        <f>IF(J1682="","",J1682-K1682)</f>
        <v/>
      </c>
      <c r="M1682" s="4" t="n"/>
      <c r="N1682" s="30">
        <f>IF(L1682="","",L1682-M1682)</f>
        <v/>
      </c>
      <c r="O1682" s="31" t="n"/>
      <c r="P1682" s="32">
        <f>IF(O1682="","",N1682 * O1682)</f>
        <v/>
      </c>
      <c r="Q1682" s="10">
        <f>_xlfn.XLOOKUP(C1682,pcon!C:C,pcon!L:L,"")</f>
        <v/>
      </c>
      <c r="R1682" s="98">
        <f>(Q1682 / 80) * (O1682 * 100)</f>
        <v/>
      </c>
      <c r="S1682" s="31" t="n"/>
      <c r="T1682" s="31" t="n"/>
      <c r="U1682" s="33">
        <f>IF(N1682="","",R1682 * N1682)</f>
        <v/>
      </c>
      <c r="V1682" s="4" t="n"/>
      <c r="W1682" s="33">
        <f>IF(S1682&amp;U1682="","",U1682 * S1682)</f>
        <v/>
      </c>
      <c r="X1682" s="33">
        <f>IF(W1682="","",U1682 + W1682)</f>
        <v/>
      </c>
      <c r="Y1682" s="33">
        <f>IF(T1682="","",U1682 * T1682)</f>
        <v/>
      </c>
      <c r="Z1682" s="34">
        <f>IF(U1682="","",X1682-V1682-Y1682)</f>
        <v/>
      </c>
    </row>
    <row r="1683">
      <c r="A1683" s="25" t="n">
        <v>1679</v>
      </c>
      <c r="B1683" s="26">
        <f>_xlfn.XLOOKUP(C1683,purchase!C:C,pcon!B:B,"")</f>
        <v/>
      </c>
      <c r="C1683" s="4" t="n"/>
      <c r="D1683" s="29">
        <f>_xlfn.XLOOKUP(C1683,purchase!C:C,pcon!D:D,"")</f>
        <v/>
      </c>
      <c r="E1683" s="29">
        <f>_xlfn.XLOOKUP(C1683,purchase!C:C,pcon!E:E,"")</f>
        <v/>
      </c>
      <c r="F1683" s="4" t="n"/>
      <c r="G1683" s="27" t="n"/>
      <c r="H1683" s="28" t="n"/>
      <c r="I1683" s="4" t="n"/>
      <c r="J1683" s="4" t="n"/>
      <c r="K1683" s="4" t="n"/>
      <c r="L1683" s="30">
        <f>IF(J1683="","",J1683-K1683)</f>
        <v/>
      </c>
      <c r="M1683" s="4" t="n"/>
      <c r="N1683" s="30">
        <f>IF(L1683="","",L1683-M1683)</f>
        <v/>
      </c>
      <c r="O1683" s="31" t="n"/>
      <c r="P1683" s="32">
        <f>IF(O1683="","",N1683 * O1683)</f>
        <v/>
      </c>
      <c r="Q1683" s="10">
        <f>_xlfn.XLOOKUP(C1683,pcon!C:C,pcon!L:L,"")</f>
        <v/>
      </c>
      <c r="R1683" s="98">
        <f>(Q1683 / 80) * (O1683 * 100)</f>
        <v/>
      </c>
      <c r="S1683" s="31" t="n"/>
      <c r="T1683" s="31" t="n"/>
      <c r="U1683" s="33">
        <f>IF(N1683="","",R1683 * N1683)</f>
        <v/>
      </c>
      <c r="V1683" s="4" t="n"/>
      <c r="W1683" s="33">
        <f>IF(S1683&amp;U1683="","",U1683 * S1683)</f>
        <v/>
      </c>
      <c r="X1683" s="33">
        <f>IF(W1683="","",U1683 + W1683)</f>
        <v/>
      </c>
      <c r="Y1683" s="33">
        <f>IF(T1683="","",U1683 * T1683)</f>
        <v/>
      </c>
      <c r="Z1683" s="34">
        <f>IF(U1683="","",X1683-V1683-Y1683)</f>
        <v/>
      </c>
    </row>
    <row r="1684">
      <c r="A1684" s="25" t="n">
        <v>1680</v>
      </c>
      <c r="B1684" s="26">
        <f>_xlfn.XLOOKUP(C1684,purchase!C:C,pcon!B:B,"")</f>
        <v/>
      </c>
      <c r="C1684" s="4" t="n"/>
      <c r="D1684" s="29">
        <f>_xlfn.XLOOKUP(C1684,purchase!C:C,pcon!D:D,"")</f>
        <v/>
      </c>
      <c r="E1684" s="29">
        <f>_xlfn.XLOOKUP(C1684,purchase!C:C,pcon!E:E,"")</f>
        <v/>
      </c>
      <c r="F1684" s="4" t="n"/>
      <c r="G1684" s="27" t="n"/>
      <c r="H1684" s="28" t="n"/>
      <c r="I1684" s="4" t="n"/>
      <c r="J1684" s="4" t="n"/>
      <c r="K1684" s="4" t="n"/>
      <c r="L1684" s="30">
        <f>IF(J1684="","",J1684-K1684)</f>
        <v/>
      </c>
      <c r="M1684" s="4" t="n"/>
      <c r="N1684" s="30">
        <f>IF(L1684="","",L1684-M1684)</f>
        <v/>
      </c>
      <c r="O1684" s="31" t="n"/>
      <c r="P1684" s="32">
        <f>IF(O1684="","",N1684 * O1684)</f>
        <v/>
      </c>
      <c r="Q1684" s="10">
        <f>_xlfn.XLOOKUP(C1684,pcon!C:C,pcon!L:L,"")</f>
        <v/>
      </c>
      <c r="R1684" s="98">
        <f>(Q1684 / 80) * (O1684 * 100)</f>
        <v/>
      </c>
      <c r="S1684" s="31" t="n"/>
      <c r="T1684" s="31" t="n"/>
      <c r="U1684" s="33">
        <f>IF(N1684="","",R1684 * N1684)</f>
        <v/>
      </c>
      <c r="V1684" s="4" t="n"/>
      <c r="W1684" s="33">
        <f>IF(S1684&amp;U1684="","",U1684 * S1684)</f>
        <v/>
      </c>
      <c r="X1684" s="33">
        <f>IF(W1684="","",U1684 + W1684)</f>
        <v/>
      </c>
      <c r="Y1684" s="33">
        <f>IF(T1684="","",U1684 * T1684)</f>
        <v/>
      </c>
      <c r="Z1684" s="34">
        <f>IF(U1684="","",X1684-V1684-Y1684)</f>
        <v/>
      </c>
    </row>
    <row r="1685">
      <c r="A1685" s="25" t="n">
        <v>1681</v>
      </c>
      <c r="B1685" s="26">
        <f>_xlfn.XLOOKUP(C1685,purchase!C:C,pcon!B:B,"")</f>
        <v/>
      </c>
      <c r="C1685" s="4" t="n"/>
      <c r="D1685" s="29">
        <f>_xlfn.XLOOKUP(C1685,purchase!C:C,pcon!D:D,"")</f>
        <v/>
      </c>
      <c r="E1685" s="29">
        <f>_xlfn.XLOOKUP(C1685,purchase!C:C,pcon!E:E,"")</f>
        <v/>
      </c>
      <c r="F1685" s="4" t="n"/>
      <c r="G1685" s="27" t="n"/>
      <c r="H1685" s="28" t="n"/>
      <c r="I1685" s="4" t="n"/>
      <c r="J1685" s="4" t="n"/>
      <c r="K1685" s="4" t="n"/>
      <c r="L1685" s="30">
        <f>IF(J1685="","",J1685-K1685)</f>
        <v/>
      </c>
      <c r="M1685" s="4" t="n"/>
      <c r="N1685" s="30">
        <f>IF(L1685="","",L1685-M1685)</f>
        <v/>
      </c>
      <c r="O1685" s="31" t="n"/>
      <c r="P1685" s="32">
        <f>IF(O1685="","",N1685 * O1685)</f>
        <v/>
      </c>
      <c r="Q1685" s="10">
        <f>_xlfn.XLOOKUP(C1685,pcon!C:C,pcon!L:L,"")</f>
        <v/>
      </c>
      <c r="R1685" s="98">
        <f>(Q1685 / 80) * (O1685 * 100)</f>
        <v/>
      </c>
      <c r="S1685" s="31" t="n"/>
      <c r="T1685" s="31" t="n"/>
      <c r="U1685" s="33">
        <f>IF(N1685="","",R1685 * N1685)</f>
        <v/>
      </c>
      <c r="V1685" s="4" t="n"/>
      <c r="W1685" s="33">
        <f>IF(S1685&amp;U1685="","",U1685 * S1685)</f>
        <v/>
      </c>
      <c r="X1685" s="33">
        <f>IF(W1685="","",U1685 + W1685)</f>
        <v/>
      </c>
      <c r="Y1685" s="33">
        <f>IF(T1685="","",U1685 * T1685)</f>
        <v/>
      </c>
      <c r="Z1685" s="34">
        <f>IF(U1685="","",X1685-V1685-Y1685)</f>
        <v/>
      </c>
    </row>
    <row r="1686">
      <c r="A1686" s="25" t="n">
        <v>1682</v>
      </c>
      <c r="B1686" s="26">
        <f>_xlfn.XLOOKUP(C1686,purchase!C:C,pcon!B:B,"")</f>
        <v/>
      </c>
      <c r="C1686" s="4" t="n"/>
      <c r="D1686" s="29">
        <f>_xlfn.XLOOKUP(C1686,purchase!C:C,pcon!D:D,"")</f>
        <v/>
      </c>
      <c r="E1686" s="29">
        <f>_xlfn.XLOOKUP(C1686,purchase!C:C,pcon!E:E,"")</f>
        <v/>
      </c>
      <c r="F1686" s="4" t="n"/>
      <c r="G1686" s="27" t="n"/>
      <c r="H1686" s="28" t="n"/>
      <c r="I1686" s="4" t="n"/>
      <c r="J1686" s="4" t="n"/>
      <c r="K1686" s="4" t="n"/>
      <c r="L1686" s="30">
        <f>IF(J1686="","",J1686-K1686)</f>
        <v/>
      </c>
      <c r="M1686" s="4" t="n"/>
      <c r="N1686" s="30">
        <f>IF(L1686="","",L1686-M1686)</f>
        <v/>
      </c>
      <c r="O1686" s="31" t="n"/>
      <c r="P1686" s="32">
        <f>IF(O1686="","",N1686 * O1686)</f>
        <v/>
      </c>
      <c r="Q1686" s="10">
        <f>_xlfn.XLOOKUP(C1686,pcon!C:C,pcon!L:L,"")</f>
        <v/>
      </c>
      <c r="R1686" s="98">
        <f>(Q1686 / 80) * (O1686 * 100)</f>
        <v/>
      </c>
      <c r="S1686" s="31" t="n"/>
      <c r="T1686" s="31" t="n"/>
      <c r="U1686" s="33">
        <f>IF(N1686="","",R1686 * N1686)</f>
        <v/>
      </c>
      <c r="V1686" s="4" t="n"/>
      <c r="W1686" s="33">
        <f>IF(S1686&amp;U1686="","",U1686 * S1686)</f>
        <v/>
      </c>
      <c r="X1686" s="33">
        <f>IF(W1686="","",U1686 + W1686)</f>
        <v/>
      </c>
      <c r="Y1686" s="33">
        <f>IF(T1686="","",U1686 * T1686)</f>
        <v/>
      </c>
      <c r="Z1686" s="34">
        <f>IF(U1686="","",X1686-V1686-Y1686)</f>
        <v/>
      </c>
    </row>
    <row r="1687">
      <c r="A1687" s="25" t="n">
        <v>1683</v>
      </c>
      <c r="B1687" s="26">
        <f>_xlfn.XLOOKUP(C1687,purchase!C:C,pcon!B:B,"")</f>
        <v/>
      </c>
      <c r="C1687" s="4" t="n"/>
      <c r="D1687" s="29">
        <f>_xlfn.XLOOKUP(C1687,purchase!C:C,pcon!D:D,"")</f>
        <v/>
      </c>
      <c r="E1687" s="29">
        <f>_xlfn.XLOOKUP(C1687,purchase!C:C,pcon!E:E,"")</f>
        <v/>
      </c>
      <c r="F1687" s="4" t="n"/>
      <c r="G1687" s="27" t="n"/>
      <c r="H1687" s="28" t="n"/>
      <c r="I1687" s="4" t="n"/>
      <c r="J1687" s="4" t="n"/>
      <c r="K1687" s="4" t="n"/>
      <c r="L1687" s="30">
        <f>IF(J1687="","",J1687-K1687)</f>
        <v/>
      </c>
      <c r="M1687" s="4" t="n"/>
      <c r="N1687" s="30">
        <f>IF(L1687="","",L1687-M1687)</f>
        <v/>
      </c>
      <c r="O1687" s="31" t="n"/>
      <c r="P1687" s="32">
        <f>IF(O1687="","",N1687 * O1687)</f>
        <v/>
      </c>
      <c r="Q1687" s="10">
        <f>_xlfn.XLOOKUP(C1687,pcon!C:C,pcon!L:L,"")</f>
        <v/>
      </c>
      <c r="R1687" s="98">
        <f>(Q1687 / 80) * (O1687 * 100)</f>
        <v/>
      </c>
      <c r="S1687" s="31" t="n"/>
      <c r="T1687" s="31" t="n"/>
      <c r="U1687" s="33">
        <f>IF(N1687="","",R1687 * N1687)</f>
        <v/>
      </c>
      <c r="V1687" s="4" t="n"/>
      <c r="W1687" s="33">
        <f>IF(S1687&amp;U1687="","",U1687 * S1687)</f>
        <v/>
      </c>
      <c r="X1687" s="33">
        <f>IF(W1687="","",U1687 + W1687)</f>
        <v/>
      </c>
      <c r="Y1687" s="33">
        <f>IF(T1687="","",U1687 * T1687)</f>
        <v/>
      </c>
      <c r="Z1687" s="34">
        <f>IF(U1687="","",X1687-V1687-Y1687)</f>
        <v/>
      </c>
    </row>
    <row r="1688">
      <c r="A1688" s="25" t="n">
        <v>1684</v>
      </c>
      <c r="B1688" s="26">
        <f>_xlfn.XLOOKUP(C1688,purchase!C:C,pcon!B:B,"")</f>
        <v/>
      </c>
      <c r="C1688" s="4" t="n"/>
      <c r="D1688" s="29">
        <f>_xlfn.XLOOKUP(C1688,purchase!C:C,pcon!D:D,"")</f>
        <v/>
      </c>
      <c r="E1688" s="29">
        <f>_xlfn.XLOOKUP(C1688,purchase!C:C,pcon!E:E,"")</f>
        <v/>
      </c>
      <c r="F1688" s="4" t="n"/>
      <c r="G1688" s="27" t="n"/>
      <c r="H1688" s="28" t="n"/>
      <c r="I1688" s="4" t="n"/>
      <c r="J1688" s="4" t="n"/>
      <c r="K1688" s="4" t="n"/>
      <c r="L1688" s="30">
        <f>IF(J1688="","",J1688-K1688)</f>
        <v/>
      </c>
      <c r="M1688" s="4" t="n"/>
      <c r="N1688" s="30">
        <f>IF(L1688="","",L1688-M1688)</f>
        <v/>
      </c>
      <c r="O1688" s="31" t="n"/>
      <c r="P1688" s="32">
        <f>IF(O1688="","",N1688 * O1688)</f>
        <v/>
      </c>
      <c r="Q1688" s="10">
        <f>_xlfn.XLOOKUP(C1688,pcon!C:C,pcon!L:L,"")</f>
        <v/>
      </c>
      <c r="R1688" s="98">
        <f>(Q1688 / 80) * (O1688 * 100)</f>
        <v/>
      </c>
      <c r="S1688" s="31" t="n"/>
      <c r="T1688" s="31" t="n"/>
      <c r="U1688" s="33">
        <f>IF(N1688="","",R1688 * N1688)</f>
        <v/>
      </c>
      <c r="V1688" s="4" t="n"/>
      <c r="W1688" s="33">
        <f>IF(S1688&amp;U1688="","",U1688 * S1688)</f>
        <v/>
      </c>
      <c r="X1688" s="33">
        <f>IF(W1688="","",U1688 + W1688)</f>
        <v/>
      </c>
      <c r="Y1688" s="33">
        <f>IF(T1688="","",U1688 * T1688)</f>
        <v/>
      </c>
      <c r="Z1688" s="34">
        <f>IF(U1688="","",X1688-V1688-Y1688)</f>
        <v/>
      </c>
    </row>
    <row r="1689">
      <c r="A1689" s="25" t="n">
        <v>1685</v>
      </c>
      <c r="B1689" s="26">
        <f>_xlfn.XLOOKUP(C1689,purchase!C:C,pcon!B:B,"")</f>
        <v/>
      </c>
      <c r="C1689" s="4" t="n"/>
      <c r="D1689" s="29">
        <f>_xlfn.XLOOKUP(C1689,purchase!C:C,pcon!D:D,"")</f>
        <v/>
      </c>
      <c r="E1689" s="29">
        <f>_xlfn.XLOOKUP(C1689,purchase!C:C,pcon!E:E,"")</f>
        <v/>
      </c>
      <c r="F1689" s="4" t="n"/>
      <c r="G1689" s="27" t="n"/>
      <c r="H1689" s="28" t="n"/>
      <c r="I1689" s="4" t="n"/>
      <c r="J1689" s="4" t="n"/>
      <c r="K1689" s="4" t="n"/>
      <c r="L1689" s="30">
        <f>IF(J1689="","",J1689-K1689)</f>
        <v/>
      </c>
      <c r="M1689" s="4" t="n"/>
      <c r="N1689" s="30">
        <f>IF(L1689="","",L1689-M1689)</f>
        <v/>
      </c>
      <c r="O1689" s="31" t="n"/>
      <c r="P1689" s="32">
        <f>IF(O1689="","",N1689 * O1689)</f>
        <v/>
      </c>
      <c r="Q1689" s="10">
        <f>_xlfn.XLOOKUP(C1689,pcon!C:C,pcon!L:L,"")</f>
        <v/>
      </c>
      <c r="R1689" s="98">
        <f>(Q1689 / 80) * (O1689 * 100)</f>
        <v/>
      </c>
      <c r="S1689" s="31" t="n"/>
      <c r="T1689" s="31" t="n"/>
      <c r="U1689" s="33">
        <f>IF(N1689="","",R1689 * N1689)</f>
        <v/>
      </c>
      <c r="V1689" s="4" t="n"/>
      <c r="W1689" s="33">
        <f>IF(S1689&amp;U1689="","",U1689 * S1689)</f>
        <v/>
      </c>
      <c r="X1689" s="33">
        <f>IF(W1689="","",U1689 + W1689)</f>
        <v/>
      </c>
      <c r="Y1689" s="33">
        <f>IF(T1689="","",U1689 * T1689)</f>
        <v/>
      </c>
      <c r="Z1689" s="34">
        <f>IF(U1689="","",X1689-V1689-Y1689)</f>
        <v/>
      </c>
    </row>
    <row r="1690">
      <c r="A1690" s="25" t="n">
        <v>1686</v>
      </c>
      <c r="B1690" s="26">
        <f>_xlfn.XLOOKUP(C1690,purchase!C:C,pcon!B:B,"")</f>
        <v/>
      </c>
      <c r="C1690" s="4" t="n"/>
      <c r="D1690" s="29">
        <f>_xlfn.XLOOKUP(C1690,purchase!C:C,pcon!D:D,"")</f>
        <v/>
      </c>
      <c r="E1690" s="29">
        <f>_xlfn.XLOOKUP(C1690,purchase!C:C,pcon!E:E,"")</f>
        <v/>
      </c>
      <c r="F1690" s="4" t="n"/>
      <c r="G1690" s="27" t="n"/>
      <c r="H1690" s="28" t="n"/>
      <c r="I1690" s="4" t="n"/>
      <c r="J1690" s="4" t="n"/>
      <c r="K1690" s="4" t="n"/>
      <c r="L1690" s="30">
        <f>IF(J1690="","",J1690-K1690)</f>
        <v/>
      </c>
      <c r="M1690" s="4" t="n"/>
      <c r="N1690" s="30">
        <f>IF(L1690="","",L1690-M1690)</f>
        <v/>
      </c>
      <c r="O1690" s="31" t="n"/>
      <c r="P1690" s="32">
        <f>IF(O1690="","",N1690 * O1690)</f>
        <v/>
      </c>
      <c r="Q1690" s="10">
        <f>_xlfn.XLOOKUP(C1690,pcon!C:C,pcon!L:L,"")</f>
        <v/>
      </c>
      <c r="R1690" s="98">
        <f>(Q1690 / 80) * (O1690 * 100)</f>
        <v/>
      </c>
      <c r="S1690" s="31" t="n"/>
      <c r="T1690" s="31" t="n"/>
      <c r="U1690" s="33">
        <f>IF(N1690="","",R1690 * N1690)</f>
        <v/>
      </c>
      <c r="V1690" s="4" t="n"/>
      <c r="W1690" s="33">
        <f>IF(S1690&amp;U1690="","",U1690 * S1690)</f>
        <v/>
      </c>
      <c r="X1690" s="33">
        <f>IF(W1690="","",U1690 + W1690)</f>
        <v/>
      </c>
      <c r="Y1690" s="33">
        <f>IF(T1690="","",U1690 * T1690)</f>
        <v/>
      </c>
      <c r="Z1690" s="34">
        <f>IF(U1690="","",X1690-V1690-Y1690)</f>
        <v/>
      </c>
    </row>
    <row r="1691">
      <c r="A1691" s="25" t="n">
        <v>1687</v>
      </c>
      <c r="B1691" s="26">
        <f>_xlfn.XLOOKUP(C1691,purchase!C:C,pcon!B:B,"")</f>
        <v/>
      </c>
      <c r="C1691" s="4" t="n"/>
      <c r="D1691" s="29">
        <f>_xlfn.XLOOKUP(C1691,purchase!C:C,pcon!D:D,"")</f>
        <v/>
      </c>
      <c r="E1691" s="29">
        <f>_xlfn.XLOOKUP(C1691,purchase!C:C,pcon!E:E,"")</f>
        <v/>
      </c>
      <c r="F1691" s="4" t="n"/>
      <c r="G1691" s="27" t="n"/>
      <c r="H1691" s="28" t="n"/>
      <c r="I1691" s="4" t="n"/>
      <c r="J1691" s="4" t="n"/>
      <c r="K1691" s="4" t="n"/>
      <c r="L1691" s="30">
        <f>IF(J1691="","",J1691-K1691)</f>
        <v/>
      </c>
      <c r="M1691" s="4" t="n"/>
      <c r="N1691" s="30">
        <f>IF(L1691="","",L1691-M1691)</f>
        <v/>
      </c>
      <c r="O1691" s="31" t="n"/>
      <c r="P1691" s="32">
        <f>IF(O1691="","",N1691 * O1691)</f>
        <v/>
      </c>
      <c r="Q1691" s="10">
        <f>_xlfn.XLOOKUP(C1691,pcon!C:C,pcon!L:L,"")</f>
        <v/>
      </c>
      <c r="R1691" s="98">
        <f>(Q1691 / 80) * (O1691 * 100)</f>
        <v/>
      </c>
      <c r="S1691" s="31" t="n"/>
      <c r="T1691" s="31" t="n"/>
      <c r="U1691" s="33">
        <f>IF(N1691="","",R1691 * N1691)</f>
        <v/>
      </c>
      <c r="V1691" s="4" t="n"/>
      <c r="W1691" s="33">
        <f>IF(S1691&amp;U1691="","",U1691 * S1691)</f>
        <v/>
      </c>
      <c r="X1691" s="33">
        <f>IF(W1691="","",U1691 + W1691)</f>
        <v/>
      </c>
      <c r="Y1691" s="33">
        <f>IF(T1691="","",U1691 * T1691)</f>
        <v/>
      </c>
      <c r="Z1691" s="34">
        <f>IF(U1691="","",X1691-V1691-Y1691)</f>
        <v/>
      </c>
    </row>
    <row r="1692">
      <c r="A1692" s="25" t="n">
        <v>1688</v>
      </c>
      <c r="B1692" s="26">
        <f>_xlfn.XLOOKUP(C1692,purchase!C:C,pcon!B:B,"")</f>
        <v/>
      </c>
      <c r="C1692" s="4" t="n"/>
      <c r="D1692" s="29">
        <f>_xlfn.XLOOKUP(C1692,purchase!C:C,pcon!D:D,"")</f>
        <v/>
      </c>
      <c r="E1692" s="29">
        <f>_xlfn.XLOOKUP(C1692,purchase!C:C,pcon!E:E,"")</f>
        <v/>
      </c>
      <c r="F1692" s="4" t="n"/>
      <c r="G1692" s="27" t="n"/>
      <c r="H1692" s="28" t="n"/>
      <c r="I1692" s="4" t="n"/>
      <c r="J1692" s="4" t="n"/>
      <c r="K1692" s="4" t="n"/>
      <c r="L1692" s="30">
        <f>IF(J1692="","",J1692-K1692)</f>
        <v/>
      </c>
      <c r="M1692" s="4" t="n"/>
      <c r="N1692" s="30">
        <f>IF(L1692="","",L1692-M1692)</f>
        <v/>
      </c>
      <c r="O1692" s="31" t="n"/>
      <c r="P1692" s="32">
        <f>IF(O1692="","",N1692 * O1692)</f>
        <v/>
      </c>
      <c r="Q1692" s="10">
        <f>_xlfn.XLOOKUP(C1692,pcon!C:C,pcon!L:L,"")</f>
        <v/>
      </c>
      <c r="R1692" s="98">
        <f>(Q1692 / 80) * (O1692 * 100)</f>
        <v/>
      </c>
      <c r="S1692" s="31" t="n"/>
      <c r="T1692" s="31" t="n"/>
      <c r="U1692" s="33">
        <f>IF(N1692="","",R1692 * N1692)</f>
        <v/>
      </c>
      <c r="V1692" s="4" t="n"/>
      <c r="W1692" s="33">
        <f>IF(S1692&amp;U1692="","",U1692 * S1692)</f>
        <v/>
      </c>
      <c r="X1692" s="33">
        <f>IF(W1692="","",U1692 + W1692)</f>
        <v/>
      </c>
      <c r="Y1692" s="33">
        <f>IF(T1692="","",U1692 * T1692)</f>
        <v/>
      </c>
      <c r="Z1692" s="34">
        <f>IF(U1692="","",X1692-V1692-Y1692)</f>
        <v/>
      </c>
    </row>
    <row r="1693">
      <c r="A1693" s="25" t="n">
        <v>1689</v>
      </c>
      <c r="B1693" s="26">
        <f>_xlfn.XLOOKUP(C1693,purchase!C:C,pcon!B:B,"")</f>
        <v/>
      </c>
      <c r="C1693" s="4" t="n"/>
      <c r="D1693" s="29">
        <f>_xlfn.XLOOKUP(C1693,purchase!C:C,pcon!D:D,"")</f>
        <v/>
      </c>
      <c r="E1693" s="29">
        <f>_xlfn.XLOOKUP(C1693,purchase!C:C,pcon!E:E,"")</f>
        <v/>
      </c>
      <c r="F1693" s="4" t="n"/>
      <c r="G1693" s="27" t="n"/>
      <c r="H1693" s="28" t="n"/>
      <c r="I1693" s="4" t="n"/>
      <c r="J1693" s="4" t="n"/>
      <c r="K1693" s="4" t="n"/>
      <c r="L1693" s="30">
        <f>IF(J1693="","",J1693-K1693)</f>
        <v/>
      </c>
      <c r="M1693" s="4" t="n"/>
      <c r="N1693" s="30">
        <f>IF(L1693="","",L1693-M1693)</f>
        <v/>
      </c>
      <c r="O1693" s="31" t="n"/>
      <c r="P1693" s="32">
        <f>IF(O1693="","",N1693 * O1693)</f>
        <v/>
      </c>
      <c r="Q1693" s="10">
        <f>_xlfn.XLOOKUP(C1693,pcon!C:C,pcon!L:L,"")</f>
        <v/>
      </c>
      <c r="R1693" s="98">
        <f>(Q1693 / 80) * (O1693 * 100)</f>
        <v/>
      </c>
      <c r="S1693" s="31" t="n"/>
      <c r="T1693" s="31" t="n"/>
      <c r="U1693" s="33">
        <f>IF(N1693="","",R1693 * N1693)</f>
        <v/>
      </c>
      <c r="V1693" s="4" t="n"/>
      <c r="W1693" s="33">
        <f>IF(S1693&amp;U1693="","",U1693 * S1693)</f>
        <v/>
      </c>
      <c r="X1693" s="33">
        <f>IF(W1693="","",U1693 + W1693)</f>
        <v/>
      </c>
      <c r="Y1693" s="33">
        <f>IF(T1693="","",U1693 * T1693)</f>
        <v/>
      </c>
      <c r="Z1693" s="34">
        <f>IF(U1693="","",X1693-V1693-Y1693)</f>
        <v/>
      </c>
    </row>
    <row r="1694">
      <c r="A1694" s="25" t="n">
        <v>1690</v>
      </c>
      <c r="B1694" s="26">
        <f>_xlfn.XLOOKUP(C1694,purchase!C:C,pcon!B:B,"")</f>
        <v/>
      </c>
      <c r="C1694" s="4" t="n"/>
      <c r="D1694" s="29">
        <f>_xlfn.XLOOKUP(C1694,purchase!C:C,pcon!D:D,"")</f>
        <v/>
      </c>
      <c r="E1694" s="29">
        <f>_xlfn.XLOOKUP(C1694,purchase!C:C,pcon!E:E,"")</f>
        <v/>
      </c>
      <c r="F1694" s="4" t="n"/>
      <c r="G1694" s="27" t="n"/>
      <c r="H1694" s="28" t="n"/>
      <c r="I1694" s="4" t="n"/>
      <c r="J1694" s="4" t="n"/>
      <c r="K1694" s="4" t="n"/>
      <c r="L1694" s="30">
        <f>IF(J1694="","",J1694-K1694)</f>
        <v/>
      </c>
      <c r="M1694" s="4" t="n"/>
      <c r="N1694" s="30">
        <f>IF(L1694="","",L1694-M1694)</f>
        <v/>
      </c>
      <c r="O1694" s="31" t="n"/>
      <c r="P1694" s="32">
        <f>IF(O1694="","",N1694 * O1694)</f>
        <v/>
      </c>
      <c r="Q1694" s="10">
        <f>_xlfn.XLOOKUP(C1694,pcon!C:C,pcon!L:L,"")</f>
        <v/>
      </c>
      <c r="R1694" s="98">
        <f>(Q1694 / 80) * (O1694 * 100)</f>
        <v/>
      </c>
      <c r="S1694" s="31" t="n"/>
      <c r="T1694" s="31" t="n"/>
      <c r="U1694" s="33">
        <f>IF(N1694="","",R1694 * N1694)</f>
        <v/>
      </c>
      <c r="V1694" s="4" t="n"/>
      <c r="W1694" s="33">
        <f>IF(S1694&amp;U1694="","",U1694 * S1694)</f>
        <v/>
      </c>
      <c r="X1694" s="33">
        <f>IF(W1694="","",U1694 + W1694)</f>
        <v/>
      </c>
      <c r="Y1694" s="33">
        <f>IF(T1694="","",U1694 * T1694)</f>
        <v/>
      </c>
      <c r="Z1694" s="34">
        <f>IF(U1694="","",X1694-V1694-Y1694)</f>
        <v/>
      </c>
    </row>
    <row r="1695">
      <c r="A1695" s="25" t="n">
        <v>1691</v>
      </c>
      <c r="B1695" s="26">
        <f>_xlfn.XLOOKUP(C1695,purchase!C:C,pcon!B:B,"")</f>
        <v/>
      </c>
      <c r="C1695" s="4" t="n"/>
      <c r="D1695" s="29">
        <f>_xlfn.XLOOKUP(C1695,purchase!C:C,pcon!D:D,"")</f>
        <v/>
      </c>
      <c r="E1695" s="29">
        <f>_xlfn.XLOOKUP(C1695,purchase!C:C,pcon!E:E,"")</f>
        <v/>
      </c>
      <c r="F1695" s="4" t="n"/>
      <c r="G1695" s="27" t="n"/>
      <c r="H1695" s="28" t="n"/>
      <c r="I1695" s="4" t="n"/>
      <c r="J1695" s="4" t="n"/>
      <c r="K1695" s="4" t="n"/>
      <c r="L1695" s="30">
        <f>IF(J1695="","",J1695-K1695)</f>
        <v/>
      </c>
      <c r="M1695" s="4" t="n"/>
      <c r="N1695" s="30">
        <f>IF(L1695="","",L1695-M1695)</f>
        <v/>
      </c>
      <c r="O1695" s="31" t="n"/>
      <c r="P1695" s="32">
        <f>IF(O1695="","",N1695 * O1695)</f>
        <v/>
      </c>
      <c r="Q1695" s="10">
        <f>_xlfn.XLOOKUP(C1695,pcon!C:C,pcon!L:L,"")</f>
        <v/>
      </c>
      <c r="R1695" s="98">
        <f>(Q1695 / 80) * (O1695 * 100)</f>
        <v/>
      </c>
      <c r="S1695" s="31" t="n"/>
      <c r="T1695" s="31" t="n"/>
      <c r="U1695" s="33">
        <f>IF(N1695="","",R1695 * N1695)</f>
        <v/>
      </c>
      <c r="V1695" s="4" t="n"/>
      <c r="W1695" s="33">
        <f>IF(S1695&amp;U1695="","",U1695 * S1695)</f>
        <v/>
      </c>
      <c r="X1695" s="33">
        <f>IF(W1695="","",U1695 + W1695)</f>
        <v/>
      </c>
      <c r="Y1695" s="33">
        <f>IF(T1695="","",U1695 * T1695)</f>
        <v/>
      </c>
      <c r="Z1695" s="34">
        <f>IF(U1695="","",X1695-V1695-Y1695)</f>
        <v/>
      </c>
    </row>
    <row r="1696">
      <c r="A1696" s="25" t="n">
        <v>1692</v>
      </c>
      <c r="B1696" s="26">
        <f>_xlfn.XLOOKUP(C1696,purchase!C:C,pcon!B:B,"")</f>
        <v/>
      </c>
      <c r="C1696" s="4" t="n"/>
      <c r="D1696" s="29">
        <f>_xlfn.XLOOKUP(C1696,purchase!C:C,pcon!D:D,"")</f>
        <v/>
      </c>
      <c r="E1696" s="29">
        <f>_xlfn.XLOOKUP(C1696,purchase!C:C,pcon!E:E,"")</f>
        <v/>
      </c>
      <c r="F1696" s="4" t="n"/>
      <c r="G1696" s="27" t="n"/>
      <c r="H1696" s="28" t="n"/>
      <c r="I1696" s="4" t="n"/>
      <c r="J1696" s="4" t="n"/>
      <c r="K1696" s="4" t="n"/>
      <c r="L1696" s="30">
        <f>IF(J1696="","",J1696-K1696)</f>
        <v/>
      </c>
      <c r="M1696" s="4" t="n"/>
      <c r="N1696" s="30">
        <f>IF(L1696="","",L1696-M1696)</f>
        <v/>
      </c>
      <c r="O1696" s="31" t="n"/>
      <c r="P1696" s="32">
        <f>IF(O1696="","",N1696 * O1696)</f>
        <v/>
      </c>
      <c r="Q1696" s="10">
        <f>_xlfn.XLOOKUP(C1696,pcon!C:C,pcon!L:L,"")</f>
        <v/>
      </c>
      <c r="R1696" s="98">
        <f>(Q1696 / 80) * (O1696 * 100)</f>
        <v/>
      </c>
      <c r="S1696" s="31" t="n"/>
      <c r="T1696" s="31" t="n"/>
      <c r="U1696" s="33">
        <f>IF(N1696="","",R1696 * N1696)</f>
        <v/>
      </c>
      <c r="V1696" s="4" t="n"/>
      <c r="W1696" s="33">
        <f>IF(S1696&amp;U1696="","",U1696 * S1696)</f>
        <v/>
      </c>
      <c r="X1696" s="33">
        <f>IF(W1696="","",U1696 + W1696)</f>
        <v/>
      </c>
      <c r="Y1696" s="33">
        <f>IF(T1696="","",U1696 * T1696)</f>
        <v/>
      </c>
      <c r="Z1696" s="34">
        <f>IF(U1696="","",X1696-V1696-Y1696)</f>
        <v/>
      </c>
    </row>
    <row r="1697">
      <c r="A1697" s="25" t="n">
        <v>1693</v>
      </c>
      <c r="B1697" s="26">
        <f>_xlfn.XLOOKUP(C1697,purchase!C:C,pcon!B:B,"")</f>
        <v/>
      </c>
      <c r="C1697" s="4" t="n"/>
      <c r="D1697" s="29">
        <f>_xlfn.XLOOKUP(C1697,purchase!C:C,pcon!D:D,"")</f>
        <v/>
      </c>
      <c r="E1697" s="29">
        <f>_xlfn.XLOOKUP(C1697,purchase!C:C,pcon!E:E,"")</f>
        <v/>
      </c>
      <c r="F1697" s="4" t="n"/>
      <c r="G1697" s="27" t="n"/>
      <c r="H1697" s="28" t="n"/>
      <c r="I1697" s="4" t="n"/>
      <c r="J1697" s="4" t="n"/>
      <c r="K1697" s="4" t="n"/>
      <c r="L1697" s="30">
        <f>IF(J1697="","",J1697-K1697)</f>
        <v/>
      </c>
      <c r="M1697" s="4" t="n"/>
      <c r="N1697" s="30">
        <f>IF(L1697="","",L1697-M1697)</f>
        <v/>
      </c>
      <c r="O1697" s="31" t="n"/>
      <c r="P1697" s="32">
        <f>IF(O1697="","",N1697 * O1697)</f>
        <v/>
      </c>
      <c r="Q1697" s="10">
        <f>_xlfn.XLOOKUP(C1697,pcon!C:C,pcon!L:L,"")</f>
        <v/>
      </c>
      <c r="R1697" s="98">
        <f>(Q1697 / 80) * (O1697 * 100)</f>
        <v/>
      </c>
      <c r="S1697" s="31" t="n"/>
      <c r="T1697" s="31" t="n"/>
      <c r="U1697" s="33">
        <f>IF(N1697="","",R1697 * N1697)</f>
        <v/>
      </c>
      <c r="V1697" s="4" t="n"/>
      <c r="W1697" s="33">
        <f>IF(S1697&amp;U1697="","",U1697 * S1697)</f>
        <v/>
      </c>
      <c r="X1697" s="33">
        <f>IF(W1697="","",U1697 + W1697)</f>
        <v/>
      </c>
      <c r="Y1697" s="33">
        <f>IF(T1697="","",U1697 * T1697)</f>
        <v/>
      </c>
      <c r="Z1697" s="34">
        <f>IF(U1697="","",X1697-V1697-Y1697)</f>
        <v/>
      </c>
    </row>
    <row r="1698">
      <c r="A1698" s="25" t="n">
        <v>1694</v>
      </c>
      <c r="B1698" s="26">
        <f>_xlfn.XLOOKUP(C1698,purchase!C:C,pcon!B:B,"")</f>
        <v/>
      </c>
      <c r="C1698" s="4" t="n"/>
      <c r="D1698" s="29">
        <f>_xlfn.XLOOKUP(C1698,purchase!C:C,pcon!D:D,"")</f>
        <v/>
      </c>
      <c r="E1698" s="29">
        <f>_xlfn.XLOOKUP(C1698,purchase!C:C,pcon!E:E,"")</f>
        <v/>
      </c>
      <c r="F1698" s="4" t="n"/>
      <c r="G1698" s="27" t="n"/>
      <c r="H1698" s="28" t="n"/>
      <c r="I1698" s="4" t="n"/>
      <c r="J1698" s="4" t="n"/>
      <c r="K1698" s="4" t="n"/>
      <c r="L1698" s="30">
        <f>IF(J1698="","",J1698-K1698)</f>
        <v/>
      </c>
      <c r="M1698" s="4" t="n"/>
      <c r="N1698" s="30">
        <f>IF(L1698="","",L1698-M1698)</f>
        <v/>
      </c>
      <c r="O1698" s="31" t="n"/>
      <c r="P1698" s="32">
        <f>IF(O1698="","",N1698 * O1698)</f>
        <v/>
      </c>
      <c r="Q1698" s="10">
        <f>_xlfn.XLOOKUP(C1698,pcon!C:C,pcon!L:L,"")</f>
        <v/>
      </c>
      <c r="R1698" s="98">
        <f>(Q1698 / 80) * (O1698 * 100)</f>
        <v/>
      </c>
      <c r="S1698" s="31" t="n"/>
      <c r="T1698" s="31" t="n"/>
      <c r="U1698" s="33">
        <f>IF(N1698="","",R1698 * N1698)</f>
        <v/>
      </c>
      <c r="V1698" s="4" t="n"/>
      <c r="W1698" s="33">
        <f>IF(S1698&amp;U1698="","",U1698 * S1698)</f>
        <v/>
      </c>
      <c r="X1698" s="33">
        <f>IF(W1698="","",U1698 + W1698)</f>
        <v/>
      </c>
      <c r="Y1698" s="33">
        <f>IF(T1698="","",U1698 * T1698)</f>
        <v/>
      </c>
      <c r="Z1698" s="34">
        <f>IF(U1698="","",X1698-V1698-Y1698)</f>
        <v/>
      </c>
    </row>
    <row r="1699">
      <c r="A1699" s="25" t="n">
        <v>1695</v>
      </c>
      <c r="B1699" s="26">
        <f>_xlfn.XLOOKUP(C1699,purchase!C:C,pcon!B:B,"")</f>
        <v/>
      </c>
      <c r="C1699" s="4" t="n"/>
      <c r="D1699" s="29">
        <f>_xlfn.XLOOKUP(C1699,purchase!C:C,pcon!D:D,"")</f>
        <v/>
      </c>
      <c r="E1699" s="29">
        <f>_xlfn.XLOOKUP(C1699,purchase!C:C,pcon!E:E,"")</f>
        <v/>
      </c>
      <c r="F1699" s="4" t="n"/>
      <c r="G1699" s="27" t="n"/>
      <c r="H1699" s="28" t="n"/>
      <c r="I1699" s="4" t="n"/>
      <c r="J1699" s="4" t="n"/>
      <c r="K1699" s="4" t="n"/>
      <c r="L1699" s="30">
        <f>IF(J1699="","",J1699-K1699)</f>
        <v/>
      </c>
      <c r="M1699" s="4" t="n"/>
      <c r="N1699" s="30">
        <f>IF(L1699="","",L1699-M1699)</f>
        <v/>
      </c>
      <c r="O1699" s="31" t="n"/>
      <c r="P1699" s="32">
        <f>IF(O1699="","",N1699 * O1699)</f>
        <v/>
      </c>
      <c r="Q1699" s="10">
        <f>_xlfn.XLOOKUP(C1699,pcon!C:C,pcon!L:L,"")</f>
        <v/>
      </c>
      <c r="R1699" s="98">
        <f>(Q1699 / 80) * (O1699 * 100)</f>
        <v/>
      </c>
      <c r="S1699" s="31" t="n"/>
      <c r="T1699" s="31" t="n"/>
      <c r="U1699" s="33">
        <f>IF(N1699="","",R1699 * N1699)</f>
        <v/>
      </c>
      <c r="V1699" s="4" t="n"/>
      <c r="W1699" s="33">
        <f>IF(S1699&amp;U1699="","",U1699 * S1699)</f>
        <v/>
      </c>
      <c r="X1699" s="33">
        <f>IF(W1699="","",U1699 + W1699)</f>
        <v/>
      </c>
      <c r="Y1699" s="33">
        <f>IF(T1699="","",U1699 * T1699)</f>
        <v/>
      </c>
      <c r="Z1699" s="34">
        <f>IF(U1699="","",X1699-V1699-Y1699)</f>
        <v/>
      </c>
    </row>
    <row r="1700">
      <c r="A1700" s="25" t="n">
        <v>1696</v>
      </c>
      <c r="B1700" s="26">
        <f>_xlfn.XLOOKUP(C1700,purchase!C:C,pcon!B:B,"")</f>
        <v/>
      </c>
      <c r="C1700" s="4" t="n"/>
      <c r="D1700" s="29">
        <f>_xlfn.XLOOKUP(C1700,purchase!C:C,pcon!D:D,"")</f>
        <v/>
      </c>
      <c r="E1700" s="29">
        <f>_xlfn.XLOOKUP(C1700,purchase!C:C,pcon!E:E,"")</f>
        <v/>
      </c>
      <c r="F1700" s="4" t="n"/>
      <c r="G1700" s="27" t="n"/>
      <c r="H1700" s="28" t="n"/>
      <c r="I1700" s="4" t="n"/>
      <c r="J1700" s="4" t="n"/>
      <c r="K1700" s="4" t="n"/>
      <c r="L1700" s="30">
        <f>IF(J1700="","",J1700-K1700)</f>
        <v/>
      </c>
      <c r="M1700" s="4" t="n"/>
      <c r="N1700" s="30">
        <f>IF(L1700="","",L1700-M1700)</f>
        <v/>
      </c>
      <c r="O1700" s="31" t="n"/>
      <c r="P1700" s="32">
        <f>IF(O1700="","",N1700 * O1700)</f>
        <v/>
      </c>
      <c r="Q1700" s="10">
        <f>_xlfn.XLOOKUP(C1700,pcon!C:C,pcon!L:L,"")</f>
        <v/>
      </c>
      <c r="R1700" s="98">
        <f>(Q1700 / 80) * (O1700 * 100)</f>
        <v/>
      </c>
      <c r="S1700" s="31" t="n"/>
      <c r="T1700" s="31" t="n"/>
      <c r="U1700" s="33">
        <f>IF(N1700="","",R1700 * N1700)</f>
        <v/>
      </c>
      <c r="V1700" s="4" t="n"/>
      <c r="W1700" s="33">
        <f>IF(S1700&amp;U1700="","",U1700 * S1700)</f>
        <v/>
      </c>
      <c r="X1700" s="33">
        <f>IF(W1700="","",U1700 + W1700)</f>
        <v/>
      </c>
      <c r="Y1700" s="33">
        <f>IF(T1700="","",U1700 * T1700)</f>
        <v/>
      </c>
      <c r="Z1700" s="34">
        <f>IF(U1700="","",X1700-V1700-Y1700)</f>
        <v/>
      </c>
    </row>
    <row r="1701">
      <c r="A1701" s="25" t="n">
        <v>1697</v>
      </c>
      <c r="B1701" s="26">
        <f>_xlfn.XLOOKUP(C1701,purchase!C:C,pcon!B:B,"")</f>
        <v/>
      </c>
      <c r="C1701" s="4" t="n"/>
      <c r="D1701" s="29">
        <f>_xlfn.XLOOKUP(C1701,purchase!C:C,pcon!D:D,"")</f>
        <v/>
      </c>
      <c r="E1701" s="29">
        <f>_xlfn.XLOOKUP(C1701,purchase!C:C,pcon!E:E,"")</f>
        <v/>
      </c>
      <c r="F1701" s="4" t="n"/>
      <c r="G1701" s="27" t="n"/>
      <c r="H1701" s="28" t="n"/>
      <c r="I1701" s="4" t="n"/>
      <c r="J1701" s="4" t="n"/>
      <c r="K1701" s="4" t="n"/>
      <c r="L1701" s="30">
        <f>IF(J1701="","",J1701-K1701)</f>
        <v/>
      </c>
      <c r="M1701" s="4" t="n"/>
      <c r="N1701" s="30">
        <f>IF(L1701="","",L1701-M1701)</f>
        <v/>
      </c>
      <c r="O1701" s="31" t="n"/>
      <c r="P1701" s="32">
        <f>IF(O1701="","",N1701 * O1701)</f>
        <v/>
      </c>
      <c r="Q1701" s="10">
        <f>_xlfn.XLOOKUP(C1701,pcon!C:C,pcon!L:L,"")</f>
        <v/>
      </c>
      <c r="R1701" s="98">
        <f>(Q1701 / 80) * (O1701 * 100)</f>
        <v/>
      </c>
      <c r="S1701" s="31" t="n"/>
      <c r="T1701" s="31" t="n"/>
      <c r="U1701" s="33">
        <f>IF(N1701="","",R1701 * N1701)</f>
        <v/>
      </c>
      <c r="V1701" s="4" t="n"/>
      <c r="W1701" s="33">
        <f>IF(S1701&amp;U1701="","",U1701 * S1701)</f>
        <v/>
      </c>
      <c r="X1701" s="33">
        <f>IF(W1701="","",U1701 + W1701)</f>
        <v/>
      </c>
      <c r="Y1701" s="33">
        <f>IF(T1701="","",U1701 * T1701)</f>
        <v/>
      </c>
      <c r="Z1701" s="34">
        <f>IF(U1701="","",X1701-V1701-Y1701)</f>
        <v/>
      </c>
    </row>
    <row r="1702">
      <c r="A1702" s="25" t="n">
        <v>1698</v>
      </c>
      <c r="B1702" s="26">
        <f>_xlfn.XLOOKUP(C1702,purchase!C:C,pcon!B:B,"")</f>
        <v/>
      </c>
      <c r="C1702" s="4" t="n"/>
      <c r="D1702" s="29">
        <f>_xlfn.XLOOKUP(C1702,purchase!C:C,pcon!D:D,"")</f>
        <v/>
      </c>
      <c r="E1702" s="29">
        <f>_xlfn.XLOOKUP(C1702,purchase!C:C,pcon!E:E,"")</f>
        <v/>
      </c>
      <c r="F1702" s="4" t="n"/>
      <c r="G1702" s="27" t="n"/>
      <c r="H1702" s="28" t="n"/>
      <c r="I1702" s="4" t="n"/>
      <c r="J1702" s="4" t="n"/>
      <c r="K1702" s="4" t="n"/>
      <c r="L1702" s="30">
        <f>IF(J1702="","",J1702-K1702)</f>
        <v/>
      </c>
      <c r="M1702" s="4" t="n"/>
      <c r="N1702" s="30">
        <f>IF(L1702="","",L1702-M1702)</f>
        <v/>
      </c>
      <c r="O1702" s="31" t="n"/>
      <c r="P1702" s="32">
        <f>IF(O1702="","",N1702 * O1702)</f>
        <v/>
      </c>
      <c r="Q1702" s="10">
        <f>_xlfn.XLOOKUP(C1702,pcon!C:C,pcon!L:L,"")</f>
        <v/>
      </c>
      <c r="R1702" s="98">
        <f>(Q1702 / 80) * (O1702 * 100)</f>
        <v/>
      </c>
      <c r="S1702" s="31" t="n"/>
      <c r="T1702" s="31" t="n"/>
      <c r="U1702" s="33">
        <f>IF(N1702="","",R1702 * N1702)</f>
        <v/>
      </c>
      <c r="V1702" s="4" t="n"/>
      <c r="W1702" s="33">
        <f>IF(S1702&amp;U1702="","",U1702 * S1702)</f>
        <v/>
      </c>
      <c r="X1702" s="33">
        <f>IF(W1702="","",U1702 + W1702)</f>
        <v/>
      </c>
      <c r="Y1702" s="33">
        <f>IF(T1702="","",U1702 * T1702)</f>
        <v/>
      </c>
      <c r="Z1702" s="34">
        <f>IF(U1702="","",X1702-V1702-Y1702)</f>
        <v/>
      </c>
    </row>
    <row r="1703">
      <c r="A1703" s="25" t="n">
        <v>1699</v>
      </c>
      <c r="B1703" s="26">
        <f>_xlfn.XLOOKUP(C1703,purchase!C:C,pcon!B:B,"")</f>
        <v/>
      </c>
      <c r="C1703" s="4" t="n"/>
      <c r="D1703" s="29">
        <f>_xlfn.XLOOKUP(C1703,purchase!C:C,pcon!D:D,"")</f>
        <v/>
      </c>
      <c r="E1703" s="29">
        <f>_xlfn.XLOOKUP(C1703,purchase!C:C,pcon!E:E,"")</f>
        <v/>
      </c>
      <c r="F1703" s="4" t="n"/>
      <c r="G1703" s="27" t="n"/>
      <c r="H1703" s="28" t="n"/>
      <c r="I1703" s="4" t="n"/>
      <c r="J1703" s="4" t="n"/>
      <c r="K1703" s="4" t="n"/>
      <c r="L1703" s="30">
        <f>IF(J1703="","",J1703-K1703)</f>
        <v/>
      </c>
      <c r="M1703" s="4" t="n"/>
      <c r="N1703" s="30">
        <f>IF(L1703="","",L1703-M1703)</f>
        <v/>
      </c>
      <c r="O1703" s="31" t="n"/>
      <c r="P1703" s="32">
        <f>IF(O1703="","",N1703 * O1703)</f>
        <v/>
      </c>
      <c r="Q1703" s="10">
        <f>_xlfn.XLOOKUP(C1703,pcon!C:C,pcon!L:L,"")</f>
        <v/>
      </c>
      <c r="R1703" s="98">
        <f>(Q1703 / 80) * (O1703 * 100)</f>
        <v/>
      </c>
      <c r="S1703" s="31" t="n"/>
      <c r="T1703" s="31" t="n"/>
      <c r="U1703" s="33">
        <f>IF(N1703="","",R1703 * N1703)</f>
        <v/>
      </c>
      <c r="V1703" s="4" t="n"/>
      <c r="W1703" s="33">
        <f>IF(S1703&amp;U1703="","",U1703 * S1703)</f>
        <v/>
      </c>
      <c r="X1703" s="33">
        <f>IF(W1703="","",U1703 + W1703)</f>
        <v/>
      </c>
      <c r="Y1703" s="33">
        <f>IF(T1703="","",U1703 * T1703)</f>
        <v/>
      </c>
      <c r="Z1703" s="34">
        <f>IF(U1703="","",X1703-V1703-Y1703)</f>
        <v/>
      </c>
    </row>
    <row r="1704">
      <c r="A1704" s="25" t="n">
        <v>1700</v>
      </c>
      <c r="B1704" s="26">
        <f>_xlfn.XLOOKUP(C1704,purchase!C:C,pcon!B:B,"")</f>
        <v/>
      </c>
      <c r="C1704" s="4" t="n"/>
      <c r="D1704" s="29">
        <f>_xlfn.XLOOKUP(C1704,purchase!C:C,pcon!D:D,"")</f>
        <v/>
      </c>
      <c r="E1704" s="29">
        <f>_xlfn.XLOOKUP(C1704,purchase!C:C,pcon!E:E,"")</f>
        <v/>
      </c>
      <c r="F1704" s="4" t="n"/>
      <c r="G1704" s="27" t="n"/>
      <c r="H1704" s="28" t="n"/>
      <c r="I1704" s="4" t="n"/>
      <c r="J1704" s="4" t="n"/>
      <c r="K1704" s="4" t="n"/>
      <c r="L1704" s="30">
        <f>IF(J1704="","",J1704-K1704)</f>
        <v/>
      </c>
      <c r="M1704" s="4" t="n"/>
      <c r="N1704" s="30">
        <f>IF(L1704="","",L1704-M1704)</f>
        <v/>
      </c>
      <c r="O1704" s="31" t="n"/>
      <c r="P1704" s="32">
        <f>IF(O1704="","",N1704 * O1704)</f>
        <v/>
      </c>
      <c r="Q1704" s="10">
        <f>_xlfn.XLOOKUP(C1704,pcon!C:C,pcon!L:L,"")</f>
        <v/>
      </c>
      <c r="R1704" s="98">
        <f>(Q1704 / 80) * (O1704 * 100)</f>
        <v/>
      </c>
      <c r="S1704" s="31" t="n"/>
      <c r="T1704" s="31" t="n"/>
      <c r="U1704" s="33">
        <f>IF(N1704="","",R1704 * N1704)</f>
        <v/>
      </c>
      <c r="V1704" s="4" t="n"/>
      <c r="W1704" s="33">
        <f>IF(S1704&amp;U1704="","",U1704 * S1704)</f>
        <v/>
      </c>
      <c r="X1704" s="33">
        <f>IF(W1704="","",U1704 + W1704)</f>
        <v/>
      </c>
      <c r="Y1704" s="33">
        <f>IF(T1704="","",U1704 * T1704)</f>
        <v/>
      </c>
      <c r="Z1704" s="34">
        <f>IF(U1704="","",X1704-V1704-Y1704)</f>
        <v/>
      </c>
    </row>
    <row r="1705">
      <c r="A1705" s="25" t="n">
        <v>1701</v>
      </c>
      <c r="B1705" s="26">
        <f>_xlfn.XLOOKUP(C1705,purchase!C:C,pcon!B:B,"")</f>
        <v/>
      </c>
      <c r="C1705" s="4" t="n"/>
      <c r="D1705" s="29">
        <f>_xlfn.XLOOKUP(C1705,purchase!C:C,pcon!D:D,"")</f>
        <v/>
      </c>
      <c r="E1705" s="29">
        <f>_xlfn.XLOOKUP(C1705,purchase!C:C,pcon!E:E,"")</f>
        <v/>
      </c>
      <c r="F1705" s="4" t="n"/>
      <c r="G1705" s="27" t="n"/>
      <c r="H1705" s="28" t="n"/>
      <c r="I1705" s="4" t="n"/>
      <c r="J1705" s="4" t="n"/>
      <c r="K1705" s="4" t="n"/>
      <c r="L1705" s="30">
        <f>IF(J1705="","",J1705-K1705)</f>
        <v/>
      </c>
      <c r="M1705" s="4" t="n"/>
      <c r="N1705" s="30">
        <f>IF(L1705="","",L1705-M1705)</f>
        <v/>
      </c>
      <c r="O1705" s="31" t="n"/>
      <c r="P1705" s="32">
        <f>IF(O1705="","",N1705 * O1705)</f>
        <v/>
      </c>
      <c r="Q1705" s="10">
        <f>_xlfn.XLOOKUP(C1705,pcon!C:C,pcon!L:L,"")</f>
        <v/>
      </c>
      <c r="R1705" s="98">
        <f>(Q1705 / 80) * (O1705 * 100)</f>
        <v/>
      </c>
      <c r="S1705" s="31" t="n"/>
      <c r="T1705" s="31" t="n"/>
      <c r="U1705" s="33">
        <f>IF(N1705="","",R1705 * N1705)</f>
        <v/>
      </c>
      <c r="V1705" s="4" t="n"/>
      <c r="W1705" s="33">
        <f>IF(S1705&amp;U1705="","",U1705 * S1705)</f>
        <v/>
      </c>
      <c r="X1705" s="33">
        <f>IF(W1705="","",U1705 + W1705)</f>
        <v/>
      </c>
      <c r="Y1705" s="33">
        <f>IF(T1705="","",U1705 * T1705)</f>
        <v/>
      </c>
      <c r="Z1705" s="34">
        <f>IF(U1705="","",X1705-V1705-Y1705)</f>
        <v/>
      </c>
    </row>
    <row r="1706">
      <c r="A1706" s="25" t="n">
        <v>1702</v>
      </c>
      <c r="B1706" s="26">
        <f>_xlfn.XLOOKUP(C1706,purchase!C:C,pcon!B:B,"")</f>
        <v/>
      </c>
      <c r="C1706" s="4" t="n"/>
      <c r="D1706" s="29">
        <f>_xlfn.XLOOKUP(C1706,purchase!C:C,pcon!D:D,"")</f>
        <v/>
      </c>
      <c r="E1706" s="29">
        <f>_xlfn.XLOOKUP(C1706,purchase!C:C,pcon!E:E,"")</f>
        <v/>
      </c>
      <c r="F1706" s="4" t="n"/>
      <c r="G1706" s="27" t="n"/>
      <c r="H1706" s="28" t="n"/>
      <c r="I1706" s="4" t="n"/>
      <c r="J1706" s="4" t="n"/>
      <c r="K1706" s="4" t="n"/>
      <c r="L1706" s="30">
        <f>IF(J1706="","",J1706-K1706)</f>
        <v/>
      </c>
      <c r="M1706" s="4" t="n"/>
      <c r="N1706" s="30">
        <f>IF(L1706="","",L1706-M1706)</f>
        <v/>
      </c>
      <c r="O1706" s="31" t="n"/>
      <c r="P1706" s="32">
        <f>IF(O1706="","",N1706 * O1706)</f>
        <v/>
      </c>
      <c r="Q1706" s="10">
        <f>_xlfn.XLOOKUP(C1706,pcon!C:C,pcon!L:L,"")</f>
        <v/>
      </c>
      <c r="R1706" s="98">
        <f>(Q1706 / 80) * (O1706 * 100)</f>
        <v/>
      </c>
      <c r="S1706" s="31" t="n"/>
      <c r="T1706" s="31" t="n"/>
      <c r="U1706" s="33">
        <f>IF(N1706="","",R1706 * N1706)</f>
        <v/>
      </c>
      <c r="V1706" s="4" t="n"/>
      <c r="W1706" s="33">
        <f>IF(S1706&amp;U1706="","",U1706 * S1706)</f>
        <v/>
      </c>
      <c r="X1706" s="33">
        <f>IF(W1706="","",U1706 + W1706)</f>
        <v/>
      </c>
      <c r="Y1706" s="33">
        <f>IF(T1706="","",U1706 * T1706)</f>
        <v/>
      </c>
      <c r="Z1706" s="34">
        <f>IF(U1706="","",X1706-V1706-Y1706)</f>
        <v/>
      </c>
    </row>
    <row r="1707">
      <c r="A1707" s="25" t="n">
        <v>1703</v>
      </c>
      <c r="B1707" s="26">
        <f>_xlfn.XLOOKUP(C1707,purchase!C:C,pcon!B:B,"")</f>
        <v/>
      </c>
      <c r="C1707" s="4" t="n"/>
      <c r="D1707" s="29">
        <f>_xlfn.XLOOKUP(C1707,purchase!C:C,pcon!D:D,"")</f>
        <v/>
      </c>
      <c r="E1707" s="29">
        <f>_xlfn.XLOOKUP(C1707,purchase!C:C,pcon!E:E,"")</f>
        <v/>
      </c>
      <c r="F1707" s="4" t="n"/>
      <c r="G1707" s="27" t="n"/>
      <c r="H1707" s="28" t="n"/>
      <c r="I1707" s="4" t="n"/>
      <c r="J1707" s="4" t="n"/>
      <c r="K1707" s="4" t="n"/>
      <c r="L1707" s="30">
        <f>IF(J1707="","",J1707-K1707)</f>
        <v/>
      </c>
      <c r="M1707" s="4" t="n"/>
      <c r="N1707" s="30">
        <f>IF(L1707="","",L1707-M1707)</f>
        <v/>
      </c>
      <c r="O1707" s="31" t="n"/>
      <c r="P1707" s="32">
        <f>IF(O1707="","",N1707 * O1707)</f>
        <v/>
      </c>
      <c r="Q1707" s="10">
        <f>_xlfn.XLOOKUP(C1707,pcon!C:C,pcon!L:L,"")</f>
        <v/>
      </c>
      <c r="R1707" s="98">
        <f>(Q1707 / 80) * (O1707 * 100)</f>
        <v/>
      </c>
      <c r="S1707" s="31" t="n"/>
      <c r="T1707" s="31" t="n"/>
      <c r="U1707" s="33">
        <f>IF(N1707="","",R1707 * N1707)</f>
        <v/>
      </c>
      <c r="V1707" s="4" t="n"/>
      <c r="W1707" s="33">
        <f>IF(S1707&amp;U1707="","",U1707 * S1707)</f>
        <v/>
      </c>
      <c r="X1707" s="33">
        <f>IF(W1707="","",U1707 + W1707)</f>
        <v/>
      </c>
      <c r="Y1707" s="33">
        <f>IF(T1707="","",U1707 * T1707)</f>
        <v/>
      </c>
      <c r="Z1707" s="34">
        <f>IF(U1707="","",X1707-V1707-Y1707)</f>
        <v/>
      </c>
    </row>
    <row r="1708">
      <c r="A1708" s="25" t="n">
        <v>1704</v>
      </c>
      <c r="B1708" s="26">
        <f>_xlfn.XLOOKUP(C1708,purchase!C:C,pcon!B:B,"")</f>
        <v/>
      </c>
      <c r="C1708" s="4" t="n"/>
      <c r="D1708" s="29">
        <f>_xlfn.XLOOKUP(C1708,purchase!C:C,pcon!D:D,"")</f>
        <v/>
      </c>
      <c r="E1708" s="29">
        <f>_xlfn.XLOOKUP(C1708,purchase!C:C,pcon!E:E,"")</f>
        <v/>
      </c>
      <c r="F1708" s="4" t="n"/>
      <c r="G1708" s="27" t="n"/>
      <c r="H1708" s="28" t="n"/>
      <c r="I1708" s="4" t="n"/>
      <c r="J1708" s="4" t="n"/>
      <c r="K1708" s="4" t="n"/>
      <c r="L1708" s="30">
        <f>IF(J1708="","",J1708-K1708)</f>
        <v/>
      </c>
      <c r="M1708" s="4" t="n"/>
      <c r="N1708" s="30">
        <f>IF(L1708="","",L1708-M1708)</f>
        <v/>
      </c>
      <c r="O1708" s="31" t="n"/>
      <c r="P1708" s="32">
        <f>IF(O1708="","",N1708 * O1708)</f>
        <v/>
      </c>
      <c r="Q1708" s="10">
        <f>_xlfn.XLOOKUP(C1708,pcon!C:C,pcon!L:L,"")</f>
        <v/>
      </c>
      <c r="R1708" s="98">
        <f>(Q1708 / 80) * (O1708 * 100)</f>
        <v/>
      </c>
      <c r="S1708" s="31" t="n"/>
      <c r="T1708" s="31" t="n"/>
      <c r="U1708" s="33">
        <f>IF(N1708="","",R1708 * N1708)</f>
        <v/>
      </c>
      <c r="V1708" s="4" t="n"/>
      <c r="W1708" s="33">
        <f>IF(S1708&amp;U1708="","",U1708 * S1708)</f>
        <v/>
      </c>
      <c r="X1708" s="33">
        <f>IF(W1708="","",U1708 + W1708)</f>
        <v/>
      </c>
      <c r="Y1708" s="33">
        <f>IF(T1708="","",U1708 * T1708)</f>
        <v/>
      </c>
      <c r="Z1708" s="34">
        <f>IF(U1708="","",X1708-V1708-Y1708)</f>
        <v/>
      </c>
    </row>
    <row r="1709">
      <c r="A1709" s="25" t="n">
        <v>1705</v>
      </c>
      <c r="B1709" s="26">
        <f>_xlfn.XLOOKUP(C1709,purchase!C:C,pcon!B:B,"")</f>
        <v/>
      </c>
      <c r="C1709" s="4" t="n"/>
      <c r="D1709" s="29">
        <f>_xlfn.XLOOKUP(C1709,purchase!C:C,pcon!D:D,"")</f>
        <v/>
      </c>
      <c r="E1709" s="29">
        <f>_xlfn.XLOOKUP(C1709,purchase!C:C,pcon!E:E,"")</f>
        <v/>
      </c>
      <c r="F1709" s="4" t="n"/>
      <c r="G1709" s="27" t="n"/>
      <c r="H1709" s="28" t="n"/>
      <c r="I1709" s="4" t="n"/>
      <c r="J1709" s="4" t="n"/>
      <c r="K1709" s="4" t="n"/>
      <c r="L1709" s="30">
        <f>IF(J1709="","",J1709-K1709)</f>
        <v/>
      </c>
      <c r="M1709" s="4" t="n"/>
      <c r="N1709" s="30">
        <f>IF(L1709="","",L1709-M1709)</f>
        <v/>
      </c>
      <c r="O1709" s="31" t="n"/>
      <c r="P1709" s="32">
        <f>IF(O1709="","",N1709 * O1709)</f>
        <v/>
      </c>
      <c r="Q1709" s="10">
        <f>_xlfn.XLOOKUP(C1709,pcon!C:C,pcon!L:L,"")</f>
        <v/>
      </c>
      <c r="R1709" s="98">
        <f>(Q1709 / 80) * (O1709 * 100)</f>
        <v/>
      </c>
      <c r="S1709" s="31" t="n"/>
      <c r="T1709" s="31" t="n"/>
      <c r="U1709" s="33">
        <f>IF(N1709="","",R1709 * N1709)</f>
        <v/>
      </c>
      <c r="V1709" s="4" t="n"/>
      <c r="W1709" s="33">
        <f>IF(S1709&amp;U1709="","",U1709 * S1709)</f>
        <v/>
      </c>
      <c r="X1709" s="33">
        <f>IF(W1709="","",U1709 + W1709)</f>
        <v/>
      </c>
      <c r="Y1709" s="33">
        <f>IF(T1709="","",U1709 * T1709)</f>
        <v/>
      </c>
      <c r="Z1709" s="34">
        <f>IF(U1709="","",X1709-V1709-Y1709)</f>
        <v/>
      </c>
    </row>
    <row r="1710">
      <c r="A1710" s="25" t="n">
        <v>1706</v>
      </c>
      <c r="B1710" s="26">
        <f>_xlfn.XLOOKUP(C1710,purchase!C:C,pcon!B:B,"")</f>
        <v/>
      </c>
      <c r="C1710" s="4" t="n"/>
      <c r="D1710" s="29">
        <f>_xlfn.XLOOKUP(C1710,purchase!C:C,pcon!D:D,"")</f>
        <v/>
      </c>
      <c r="E1710" s="29">
        <f>_xlfn.XLOOKUP(C1710,purchase!C:C,pcon!E:E,"")</f>
        <v/>
      </c>
      <c r="F1710" s="4" t="n"/>
      <c r="G1710" s="27" t="n"/>
      <c r="H1710" s="28" t="n"/>
      <c r="I1710" s="4" t="n"/>
      <c r="J1710" s="4" t="n"/>
      <c r="K1710" s="4" t="n"/>
      <c r="L1710" s="30">
        <f>IF(J1710="","",J1710-K1710)</f>
        <v/>
      </c>
      <c r="M1710" s="4" t="n"/>
      <c r="N1710" s="30">
        <f>IF(L1710="","",L1710-M1710)</f>
        <v/>
      </c>
      <c r="O1710" s="31" t="n"/>
      <c r="P1710" s="32">
        <f>IF(O1710="","",N1710 * O1710)</f>
        <v/>
      </c>
      <c r="Q1710" s="10">
        <f>_xlfn.XLOOKUP(C1710,pcon!C:C,pcon!L:L,"")</f>
        <v/>
      </c>
      <c r="R1710" s="98">
        <f>(Q1710 / 80) * (O1710 * 100)</f>
        <v/>
      </c>
      <c r="S1710" s="31" t="n"/>
      <c r="T1710" s="31" t="n"/>
      <c r="U1710" s="33">
        <f>IF(N1710="","",R1710 * N1710)</f>
        <v/>
      </c>
      <c r="V1710" s="4" t="n"/>
      <c r="W1710" s="33">
        <f>IF(S1710&amp;U1710="","",U1710 * S1710)</f>
        <v/>
      </c>
      <c r="X1710" s="33">
        <f>IF(W1710="","",U1710 + W1710)</f>
        <v/>
      </c>
      <c r="Y1710" s="33">
        <f>IF(T1710="","",U1710 * T1710)</f>
        <v/>
      </c>
      <c r="Z1710" s="34">
        <f>IF(U1710="","",X1710-V1710-Y1710)</f>
        <v/>
      </c>
    </row>
    <row r="1711">
      <c r="A1711" s="25" t="n">
        <v>1707</v>
      </c>
      <c r="B1711" s="26">
        <f>_xlfn.XLOOKUP(C1711,purchase!C:C,pcon!B:B,"")</f>
        <v/>
      </c>
      <c r="C1711" s="4" t="n"/>
      <c r="D1711" s="29">
        <f>_xlfn.XLOOKUP(C1711,purchase!C:C,pcon!D:D,"")</f>
        <v/>
      </c>
      <c r="E1711" s="29">
        <f>_xlfn.XLOOKUP(C1711,purchase!C:C,pcon!E:E,"")</f>
        <v/>
      </c>
      <c r="F1711" s="4" t="n"/>
      <c r="G1711" s="27" t="n"/>
      <c r="H1711" s="28" t="n"/>
      <c r="I1711" s="4" t="n"/>
      <c r="J1711" s="4" t="n"/>
      <c r="K1711" s="4" t="n"/>
      <c r="L1711" s="30">
        <f>IF(J1711="","",J1711-K1711)</f>
        <v/>
      </c>
      <c r="M1711" s="4" t="n"/>
      <c r="N1711" s="30">
        <f>IF(L1711="","",L1711-M1711)</f>
        <v/>
      </c>
      <c r="O1711" s="31" t="n"/>
      <c r="P1711" s="32">
        <f>IF(O1711="","",N1711 * O1711)</f>
        <v/>
      </c>
      <c r="Q1711" s="10">
        <f>_xlfn.XLOOKUP(C1711,pcon!C:C,pcon!L:L,"")</f>
        <v/>
      </c>
      <c r="R1711" s="98">
        <f>(Q1711 / 80) * (O1711 * 100)</f>
        <v/>
      </c>
      <c r="S1711" s="31" t="n"/>
      <c r="T1711" s="31" t="n"/>
      <c r="U1711" s="33">
        <f>IF(N1711="","",R1711 * N1711)</f>
        <v/>
      </c>
      <c r="V1711" s="4" t="n"/>
      <c r="W1711" s="33">
        <f>IF(S1711&amp;U1711="","",U1711 * S1711)</f>
        <v/>
      </c>
      <c r="X1711" s="33">
        <f>IF(W1711="","",U1711 + W1711)</f>
        <v/>
      </c>
      <c r="Y1711" s="33">
        <f>IF(T1711="","",U1711 * T1711)</f>
        <v/>
      </c>
      <c r="Z1711" s="34">
        <f>IF(U1711="","",X1711-V1711-Y1711)</f>
        <v/>
      </c>
    </row>
    <row r="1712">
      <c r="A1712" s="25" t="n">
        <v>1708</v>
      </c>
      <c r="B1712" s="26">
        <f>_xlfn.XLOOKUP(C1712,purchase!C:C,pcon!B:B,"")</f>
        <v/>
      </c>
      <c r="C1712" s="4" t="n"/>
      <c r="D1712" s="29">
        <f>_xlfn.XLOOKUP(C1712,purchase!C:C,pcon!D:D,"")</f>
        <v/>
      </c>
      <c r="E1712" s="29">
        <f>_xlfn.XLOOKUP(C1712,purchase!C:C,pcon!E:E,"")</f>
        <v/>
      </c>
      <c r="F1712" s="4" t="n"/>
      <c r="G1712" s="27" t="n"/>
      <c r="H1712" s="28" t="n"/>
      <c r="I1712" s="4" t="n"/>
      <c r="J1712" s="4" t="n"/>
      <c r="K1712" s="4" t="n"/>
      <c r="L1712" s="30">
        <f>IF(J1712="","",J1712-K1712)</f>
        <v/>
      </c>
      <c r="M1712" s="4" t="n"/>
      <c r="N1712" s="30">
        <f>IF(L1712="","",L1712-M1712)</f>
        <v/>
      </c>
      <c r="O1712" s="31" t="n"/>
      <c r="P1712" s="32">
        <f>IF(O1712="","",N1712 * O1712)</f>
        <v/>
      </c>
      <c r="Q1712" s="10">
        <f>_xlfn.XLOOKUP(C1712,pcon!C:C,pcon!L:L,"")</f>
        <v/>
      </c>
      <c r="R1712" s="98">
        <f>(Q1712 / 80) * (O1712 * 100)</f>
        <v/>
      </c>
      <c r="S1712" s="31" t="n"/>
      <c r="T1712" s="31" t="n"/>
      <c r="U1712" s="33">
        <f>IF(N1712="","",R1712 * N1712)</f>
        <v/>
      </c>
      <c r="V1712" s="4" t="n"/>
      <c r="W1712" s="33">
        <f>IF(S1712&amp;U1712="","",U1712 * S1712)</f>
        <v/>
      </c>
      <c r="X1712" s="33">
        <f>IF(W1712="","",U1712 + W1712)</f>
        <v/>
      </c>
      <c r="Y1712" s="33">
        <f>IF(T1712="","",U1712 * T1712)</f>
        <v/>
      </c>
      <c r="Z1712" s="34">
        <f>IF(U1712="","",X1712-V1712-Y1712)</f>
        <v/>
      </c>
    </row>
    <row r="1713">
      <c r="A1713" s="25" t="n">
        <v>1709</v>
      </c>
      <c r="B1713" s="26">
        <f>_xlfn.XLOOKUP(C1713,purchase!C:C,pcon!B:B,"")</f>
        <v/>
      </c>
      <c r="C1713" s="4" t="n"/>
      <c r="D1713" s="29">
        <f>_xlfn.XLOOKUP(C1713,purchase!C:C,pcon!D:D,"")</f>
        <v/>
      </c>
      <c r="E1713" s="29">
        <f>_xlfn.XLOOKUP(C1713,purchase!C:C,pcon!E:E,"")</f>
        <v/>
      </c>
      <c r="F1713" s="4" t="n"/>
      <c r="G1713" s="27" t="n"/>
      <c r="H1713" s="28" t="n"/>
      <c r="I1713" s="4" t="n"/>
      <c r="J1713" s="4" t="n"/>
      <c r="K1713" s="4" t="n"/>
      <c r="L1713" s="30">
        <f>IF(J1713="","",J1713-K1713)</f>
        <v/>
      </c>
      <c r="M1713" s="4" t="n"/>
      <c r="N1713" s="30">
        <f>IF(L1713="","",L1713-M1713)</f>
        <v/>
      </c>
      <c r="O1713" s="31" t="n"/>
      <c r="P1713" s="32">
        <f>IF(O1713="","",N1713 * O1713)</f>
        <v/>
      </c>
      <c r="Q1713" s="10">
        <f>_xlfn.XLOOKUP(C1713,pcon!C:C,pcon!L:L,"")</f>
        <v/>
      </c>
      <c r="R1713" s="98">
        <f>(Q1713 / 80) * (O1713 * 100)</f>
        <v/>
      </c>
      <c r="S1713" s="31" t="n"/>
      <c r="T1713" s="31" t="n"/>
      <c r="U1713" s="33">
        <f>IF(N1713="","",R1713 * N1713)</f>
        <v/>
      </c>
      <c r="V1713" s="4" t="n"/>
      <c r="W1713" s="33">
        <f>IF(S1713&amp;U1713="","",U1713 * S1713)</f>
        <v/>
      </c>
      <c r="X1713" s="33">
        <f>IF(W1713="","",U1713 + W1713)</f>
        <v/>
      </c>
      <c r="Y1713" s="33">
        <f>IF(T1713="","",U1713 * T1713)</f>
        <v/>
      </c>
      <c r="Z1713" s="34">
        <f>IF(U1713="","",X1713-V1713-Y1713)</f>
        <v/>
      </c>
    </row>
    <row r="1714">
      <c r="A1714" s="25" t="n">
        <v>1710</v>
      </c>
      <c r="B1714" s="26">
        <f>_xlfn.XLOOKUP(C1714,purchase!C:C,pcon!B:B,"")</f>
        <v/>
      </c>
      <c r="C1714" s="4" t="n"/>
      <c r="D1714" s="29">
        <f>_xlfn.XLOOKUP(C1714,purchase!C:C,pcon!D:D,"")</f>
        <v/>
      </c>
      <c r="E1714" s="29">
        <f>_xlfn.XLOOKUP(C1714,purchase!C:C,pcon!E:E,"")</f>
        <v/>
      </c>
      <c r="F1714" s="4" t="n"/>
      <c r="G1714" s="27" t="n"/>
      <c r="H1714" s="28" t="n"/>
      <c r="I1714" s="4" t="n"/>
      <c r="J1714" s="4" t="n"/>
      <c r="K1714" s="4" t="n"/>
      <c r="L1714" s="30">
        <f>IF(J1714="","",J1714-K1714)</f>
        <v/>
      </c>
      <c r="M1714" s="4" t="n"/>
      <c r="N1714" s="30">
        <f>IF(L1714="","",L1714-M1714)</f>
        <v/>
      </c>
      <c r="O1714" s="31" t="n"/>
      <c r="P1714" s="32">
        <f>IF(O1714="","",N1714 * O1714)</f>
        <v/>
      </c>
      <c r="Q1714" s="10">
        <f>_xlfn.XLOOKUP(C1714,pcon!C:C,pcon!L:L,"")</f>
        <v/>
      </c>
      <c r="R1714" s="98">
        <f>(Q1714 / 80) * (O1714 * 100)</f>
        <v/>
      </c>
      <c r="S1714" s="31" t="n"/>
      <c r="T1714" s="31" t="n"/>
      <c r="U1714" s="33">
        <f>IF(N1714="","",R1714 * N1714)</f>
        <v/>
      </c>
      <c r="V1714" s="4" t="n"/>
      <c r="W1714" s="33">
        <f>IF(S1714&amp;U1714="","",U1714 * S1714)</f>
        <v/>
      </c>
      <c r="X1714" s="33">
        <f>IF(W1714="","",U1714 + W1714)</f>
        <v/>
      </c>
      <c r="Y1714" s="33">
        <f>IF(T1714="","",U1714 * T1714)</f>
        <v/>
      </c>
      <c r="Z1714" s="34">
        <f>IF(U1714="","",X1714-V1714-Y1714)</f>
        <v/>
      </c>
    </row>
    <row r="1715">
      <c r="A1715" s="25" t="n">
        <v>1711</v>
      </c>
      <c r="B1715" s="26">
        <f>_xlfn.XLOOKUP(C1715,purchase!C:C,pcon!B:B,"")</f>
        <v/>
      </c>
      <c r="C1715" s="4" t="n"/>
      <c r="D1715" s="29">
        <f>_xlfn.XLOOKUP(C1715,purchase!C:C,pcon!D:D,"")</f>
        <v/>
      </c>
      <c r="E1715" s="29">
        <f>_xlfn.XLOOKUP(C1715,purchase!C:C,pcon!E:E,"")</f>
        <v/>
      </c>
      <c r="F1715" s="4" t="n"/>
      <c r="G1715" s="27" t="n"/>
      <c r="H1715" s="28" t="n"/>
      <c r="I1715" s="4" t="n"/>
      <c r="J1715" s="4" t="n"/>
      <c r="K1715" s="4" t="n"/>
      <c r="L1715" s="30">
        <f>IF(J1715="","",J1715-K1715)</f>
        <v/>
      </c>
      <c r="M1715" s="4" t="n"/>
      <c r="N1715" s="30">
        <f>IF(L1715="","",L1715-M1715)</f>
        <v/>
      </c>
      <c r="O1715" s="31" t="n"/>
      <c r="P1715" s="32">
        <f>IF(O1715="","",N1715 * O1715)</f>
        <v/>
      </c>
      <c r="Q1715" s="10">
        <f>_xlfn.XLOOKUP(C1715,pcon!C:C,pcon!L:L,"")</f>
        <v/>
      </c>
      <c r="R1715" s="98">
        <f>(Q1715 / 80) * (O1715 * 100)</f>
        <v/>
      </c>
      <c r="S1715" s="31" t="n"/>
      <c r="T1715" s="31" t="n"/>
      <c r="U1715" s="33">
        <f>IF(N1715="","",R1715 * N1715)</f>
        <v/>
      </c>
      <c r="V1715" s="4" t="n"/>
      <c r="W1715" s="33">
        <f>IF(S1715&amp;U1715="","",U1715 * S1715)</f>
        <v/>
      </c>
      <c r="X1715" s="33">
        <f>IF(W1715="","",U1715 + W1715)</f>
        <v/>
      </c>
      <c r="Y1715" s="33">
        <f>IF(T1715="","",U1715 * T1715)</f>
        <v/>
      </c>
      <c r="Z1715" s="34">
        <f>IF(U1715="","",X1715-V1715-Y1715)</f>
        <v/>
      </c>
    </row>
    <row r="1716">
      <c r="A1716" s="25" t="n">
        <v>1712</v>
      </c>
      <c r="B1716" s="26">
        <f>_xlfn.XLOOKUP(C1716,purchase!C:C,pcon!B:B,"")</f>
        <v/>
      </c>
      <c r="C1716" s="4" t="n"/>
      <c r="D1716" s="29">
        <f>_xlfn.XLOOKUP(C1716,purchase!C:C,pcon!D:D,"")</f>
        <v/>
      </c>
      <c r="E1716" s="29">
        <f>_xlfn.XLOOKUP(C1716,purchase!C:C,pcon!E:E,"")</f>
        <v/>
      </c>
      <c r="F1716" s="4" t="n"/>
      <c r="G1716" s="27" t="n"/>
      <c r="H1716" s="28" t="n"/>
      <c r="I1716" s="4" t="n"/>
      <c r="J1716" s="4" t="n"/>
      <c r="K1716" s="4" t="n"/>
      <c r="L1716" s="30">
        <f>IF(J1716="","",J1716-K1716)</f>
        <v/>
      </c>
      <c r="M1716" s="4" t="n"/>
      <c r="N1716" s="30">
        <f>IF(L1716="","",L1716-M1716)</f>
        <v/>
      </c>
      <c r="O1716" s="31" t="n"/>
      <c r="P1716" s="32">
        <f>IF(O1716="","",N1716 * O1716)</f>
        <v/>
      </c>
      <c r="Q1716" s="10">
        <f>_xlfn.XLOOKUP(C1716,pcon!C:C,pcon!L:L,"")</f>
        <v/>
      </c>
      <c r="R1716" s="98">
        <f>(Q1716 / 80) * (O1716 * 100)</f>
        <v/>
      </c>
      <c r="S1716" s="31" t="n"/>
      <c r="T1716" s="31" t="n"/>
      <c r="U1716" s="33">
        <f>IF(N1716="","",R1716 * N1716)</f>
        <v/>
      </c>
      <c r="V1716" s="4" t="n"/>
      <c r="W1716" s="33">
        <f>IF(S1716&amp;U1716="","",U1716 * S1716)</f>
        <v/>
      </c>
      <c r="X1716" s="33">
        <f>IF(W1716="","",U1716 + W1716)</f>
        <v/>
      </c>
      <c r="Y1716" s="33">
        <f>IF(T1716="","",U1716 * T1716)</f>
        <v/>
      </c>
      <c r="Z1716" s="34">
        <f>IF(U1716="","",X1716-V1716-Y1716)</f>
        <v/>
      </c>
    </row>
    <row r="1717">
      <c r="A1717" s="25" t="n">
        <v>1713</v>
      </c>
      <c r="B1717" s="26">
        <f>_xlfn.XLOOKUP(C1717,purchase!C:C,pcon!B:B,"")</f>
        <v/>
      </c>
      <c r="C1717" s="4" t="n"/>
      <c r="D1717" s="29">
        <f>_xlfn.XLOOKUP(C1717,purchase!C:C,pcon!D:D,"")</f>
        <v/>
      </c>
      <c r="E1717" s="29">
        <f>_xlfn.XLOOKUP(C1717,purchase!C:C,pcon!E:E,"")</f>
        <v/>
      </c>
      <c r="F1717" s="4" t="n"/>
      <c r="G1717" s="27" t="n"/>
      <c r="H1717" s="28" t="n"/>
      <c r="I1717" s="4" t="n"/>
      <c r="J1717" s="4" t="n"/>
      <c r="K1717" s="4" t="n"/>
      <c r="L1717" s="30">
        <f>IF(J1717="","",J1717-K1717)</f>
        <v/>
      </c>
      <c r="M1717" s="4" t="n"/>
      <c r="N1717" s="30">
        <f>IF(L1717="","",L1717-M1717)</f>
        <v/>
      </c>
      <c r="O1717" s="31" t="n"/>
      <c r="P1717" s="32">
        <f>IF(O1717="","",N1717 * O1717)</f>
        <v/>
      </c>
      <c r="Q1717" s="10">
        <f>_xlfn.XLOOKUP(C1717,pcon!C:C,pcon!L:L,"")</f>
        <v/>
      </c>
      <c r="R1717" s="98">
        <f>(Q1717 / 80) * (O1717 * 100)</f>
        <v/>
      </c>
      <c r="S1717" s="31" t="n"/>
      <c r="T1717" s="31" t="n"/>
      <c r="U1717" s="33">
        <f>IF(N1717="","",R1717 * N1717)</f>
        <v/>
      </c>
      <c r="V1717" s="4" t="n"/>
      <c r="W1717" s="33">
        <f>IF(S1717&amp;U1717="","",U1717 * S1717)</f>
        <v/>
      </c>
      <c r="X1717" s="33">
        <f>IF(W1717="","",U1717 + W1717)</f>
        <v/>
      </c>
      <c r="Y1717" s="33">
        <f>IF(T1717="","",U1717 * T1717)</f>
        <v/>
      </c>
      <c r="Z1717" s="34">
        <f>IF(U1717="","",X1717-V1717-Y1717)</f>
        <v/>
      </c>
    </row>
    <row r="1718">
      <c r="A1718" s="25" t="n">
        <v>1714</v>
      </c>
      <c r="B1718" s="26">
        <f>_xlfn.XLOOKUP(C1718,purchase!C:C,pcon!B:B,"")</f>
        <v/>
      </c>
      <c r="C1718" s="4" t="n"/>
      <c r="D1718" s="29">
        <f>_xlfn.XLOOKUP(C1718,purchase!C:C,pcon!D:D,"")</f>
        <v/>
      </c>
      <c r="E1718" s="29">
        <f>_xlfn.XLOOKUP(C1718,purchase!C:C,pcon!E:E,"")</f>
        <v/>
      </c>
      <c r="F1718" s="4" t="n"/>
      <c r="G1718" s="27" t="n"/>
      <c r="H1718" s="28" t="n"/>
      <c r="I1718" s="4" t="n"/>
      <c r="J1718" s="4" t="n"/>
      <c r="K1718" s="4" t="n"/>
      <c r="L1718" s="30">
        <f>IF(J1718="","",J1718-K1718)</f>
        <v/>
      </c>
      <c r="M1718" s="4" t="n"/>
      <c r="N1718" s="30">
        <f>IF(L1718="","",L1718-M1718)</f>
        <v/>
      </c>
      <c r="O1718" s="31" t="n"/>
      <c r="P1718" s="32">
        <f>IF(O1718="","",N1718 * O1718)</f>
        <v/>
      </c>
      <c r="Q1718" s="10">
        <f>_xlfn.XLOOKUP(C1718,pcon!C:C,pcon!L:L,"")</f>
        <v/>
      </c>
      <c r="R1718" s="98">
        <f>(Q1718 / 80) * (O1718 * 100)</f>
        <v/>
      </c>
      <c r="S1718" s="31" t="n"/>
      <c r="T1718" s="31" t="n"/>
      <c r="U1718" s="33">
        <f>IF(N1718="","",R1718 * N1718)</f>
        <v/>
      </c>
      <c r="V1718" s="4" t="n"/>
      <c r="W1718" s="33">
        <f>IF(S1718&amp;U1718="","",U1718 * S1718)</f>
        <v/>
      </c>
      <c r="X1718" s="33">
        <f>IF(W1718="","",U1718 + W1718)</f>
        <v/>
      </c>
      <c r="Y1718" s="33">
        <f>IF(T1718="","",U1718 * T1718)</f>
        <v/>
      </c>
      <c r="Z1718" s="34">
        <f>IF(U1718="","",X1718-V1718-Y1718)</f>
        <v/>
      </c>
    </row>
    <row r="1719">
      <c r="A1719" s="25" t="n">
        <v>1715</v>
      </c>
      <c r="B1719" s="26">
        <f>_xlfn.XLOOKUP(C1719,purchase!C:C,pcon!B:B,"")</f>
        <v/>
      </c>
      <c r="C1719" s="4" t="n"/>
      <c r="D1719" s="29">
        <f>_xlfn.XLOOKUP(C1719,purchase!C:C,pcon!D:D,"")</f>
        <v/>
      </c>
      <c r="E1719" s="29">
        <f>_xlfn.XLOOKUP(C1719,purchase!C:C,pcon!E:E,"")</f>
        <v/>
      </c>
      <c r="F1719" s="4" t="n"/>
      <c r="G1719" s="27" t="n"/>
      <c r="H1719" s="28" t="n"/>
      <c r="I1719" s="4" t="n"/>
      <c r="J1719" s="4" t="n"/>
      <c r="K1719" s="4" t="n"/>
      <c r="L1719" s="30">
        <f>IF(J1719="","",J1719-K1719)</f>
        <v/>
      </c>
      <c r="M1719" s="4" t="n"/>
      <c r="N1719" s="30">
        <f>IF(L1719="","",L1719-M1719)</f>
        <v/>
      </c>
      <c r="O1719" s="31" t="n"/>
      <c r="P1719" s="32">
        <f>IF(O1719="","",N1719 * O1719)</f>
        <v/>
      </c>
      <c r="Q1719" s="10">
        <f>_xlfn.XLOOKUP(C1719,pcon!C:C,pcon!L:L,"")</f>
        <v/>
      </c>
      <c r="R1719" s="98">
        <f>(Q1719 / 80) * (O1719 * 100)</f>
        <v/>
      </c>
      <c r="S1719" s="31" t="n"/>
      <c r="T1719" s="31" t="n"/>
      <c r="U1719" s="33">
        <f>IF(N1719="","",R1719 * N1719)</f>
        <v/>
      </c>
      <c r="V1719" s="4" t="n"/>
      <c r="W1719" s="33">
        <f>IF(S1719&amp;U1719="","",U1719 * S1719)</f>
        <v/>
      </c>
      <c r="X1719" s="33">
        <f>IF(W1719="","",U1719 + W1719)</f>
        <v/>
      </c>
      <c r="Y1719" s="33">
        <f>IF(T1719="","",U1719 * T1719)</f>
        <v/>
      </c>
      <c r="Z1719" s="34">
        <f>IF(U1719="","",X1719-V1719-Y1719)</f>
        <v/>
      </c>
    </row>
    <row r="1720">
      <c r="A1720" s="25" t="n">
        <v>1716</v>
      </c>
      <c r="B1720" s="26">
        <f>_xlfn.XLOOKUP(C1720,purchase!C:C,pcon!B:B,"")</f>
        <v/>
      </c>
      <c r="C1720" s="4" t="n"/>
      <c r="D1720" s="29">
        <f>_xlfn.XLOOKUP(C1720,purchase!C:C,pcon!D:D,"")</f>
        <v/>
      </c>
      <c r="E1720" s="29">
        <f>_xlfn.XLOOKUP(C1720,purchase!C:C,pcon!E:E,"")</f>
        <v/>
      </c>
      <c r="F1720" s="4" t="n"/>
      <c r="G1720" s="27" t="n"/>
      <c r="H1720" s="28" t="n"/>
      <c r="I1720" s="4" t="n"/>
      <c r="J1720" s="4" t="n"/>
      <c r="K1720" s="4" t="n"/>
      <c r="L1720" s="30">
        <f>IF(J1720="","",J1720-K1720)</f>
        <v/>
      </c>
      <c r="M1720" s="4" t="n"/>
      <c r="N1720" s="30">
        <f>IF(L1720="","",L1720-M1720)</f>
        <v/>
      </c>
      <c r="O1720" s="31" t="n"/>
      <c r="P1720" s="32">
        <f>IF(O1720="","",N1720 * O1720)</f>
        <v/>
      </c>
      <c r="Q1720" s="10">
        <f>_xlfn.XLOOKUP(C1720,pcon!C:C,pcon!L:L,"")</f>
        <v/>
      </c>
      <c r="R1720" s="98">
        <f>(Q1720 / 80) * (O1720 * 100)</f>
        <v/>
      </c>
      <c r="S1720" s="31" t="n"/>
      <c r="T1720" s="31" t="n"/>
      <c r="U1720" s="33">
        <f>IF(N1720="","",R1720 * N1720)</f>
        <v/>
      </c>
      <c r="V1720" s="4" t="n"/>
      <c r="W1720" s="33">
        <f>IF(S1720&amp;U1720="","",U1720 * S1720)</f>
        <v/>
      </c>
      <c r="X1720" s="33">
        <f>IF(W1720="","",U1720 + W1720)</f>
        <v/>
      </c>
      <c r="Y1720" s="33">
        <f>IF(T1720="","",U1720 * T1720)</f>
        <v/>
      </c>
      <c r="Z1720" s="34">
        <f>IF(U1720="","",X1720-V1720-Y1720)</f>
        <v/>
      </c>
    </row>
    <row r="1721">
      <c r="A1721" s="25" t="n">
        <v>1717</v>
      </c>
      <c r="B1721" s="26">
        <f>_xlfn.XLOOKUP(C1721,purchase!C:C,pcon!B:B,"")</f>
        <v/>
      </c>
      <c r="C1721" s="4" t="n"/>
      <c r="D1721" s="29">
        <f>_xlfn.XLOOKUP(C1721,purchase!C:C,pcon!D:D,"")</f>
        <v/>
      </c>
      <c r="E1721" s="29">
        <f>_xlfn.XLOOKUP(C1721,purchase!C:C,pcon!E:E,"")</f>
        <v/>
      </c>
      <c r="F1721" s="4" t="n"/>
      <c r="G1721" s="27" t="n"/>
      <c r="H1721" s="28" t="n"/>
      <c r="I1721" s="4" t="n"/>
      <c r="J1721" s="4" t="n"/>
      <c r="K1721" s="4" t="n"/>
      <c r="L1721" s="30">
        <f>IF(J1721="","",J1721-K1721)</f>
        <v/>
      </c>
      <c r="M1721" s="4" t="n"/>
      <c r="N1721" s="30">
        <f>IF(L1721="","",L1721-M1721)</f>
        <v/>
      </c>
      <c r="O1721" s="31" t="n"/>
      <c r="P1721" s="32">
        <f>IF(O1721="","",N1721 * O1721)</f>
        <v/>
      </c>
      <c r="Q1721" s="10">
        <f>_xlfn.XLOOKUP(C1721,pcon!C:C,pcon!L:L,"")</f>
        <v/>
      </c>
      <c r="R1721" s="98">
        <f>(Q1721 / 80) * (O1721 * 100)</f>
        <v/>
      </c>
      <c r="S1721" s="31" t="n"/>
      <c r="T1721" s="31" t="n"/>
      <c r="U1721" s="33">
        <f>IF(N1721="","",R1721 * N1721)</f>
        <v/>
      </c>
      <c r="V1721" s="4" t="n"/>
      <c r="W1721" s="33">
        <f>IF(S1721&amp;U1721="","",U1721 * S1721)</f>
        <v/>
      </c>
      <c r="X1721" s="33">
        <f>IF(W1721="","",U1721 + W1721)</f>
        <v/>
      </c>
      <c r="Y1721" s="33">
        <f>IF(T1721="","",U1721 * T1721)</f>
        <v/>
      </c>
      <c r="Z1721" s="34">
        <f>IF(U1721="","",X1721-V1721-Y1721)</f>
        <v/>
      </c>
    </row>
    <row r="1722">
      <c r="A1722" s="25" t="n">
        <v>1718</v>
      </c>
      <c r="B1722" s="26">
        <f>_xlfn.XLOOKUP(C1722,purchase!C:C,pcon!B:B,"")</f>
        <v/>
      </c>
      <c r="C1722" s="4" t="n"/>
      <c r="D1722" s="29">
        <f>_xlfn.XLOOKUP(C1722,purchase!C:C,pcon!D:D,"")</f>
        <v/>
      </c>
      <c r="E1722" s="29">
        <f>_xlfn.XLOOKUP(C1722,purchase!C:C,pcon!E:E,"")</f>
        <v/>
      </c>
      <c r="F1722" s="4" t="n"/>
      <c r="G1722" s="27" t="n"/>
      <c r="H1722" s="28" t="n"/>
      <c r="I1722" s="4" t="n"/>
      <c r="J1722" s="4" t="n"/>
      <c r="K1722" s="4" t="n"/>
      <c r="L1722" s="30">
        <f>IF(J1722="","",J1722-K1722)</f>
        <v/>
      </c>
      <c r="M1722" s="4" t="n"/>
      <c r="N1722" s="30">
        <f>IF(L1722="","",L1722-M1722)</f>
        <v/>
      </c>
      <c r="O1722" s="31" t="n"/>
      <c r="P1722" s="32">
        <f>IF(O1722="","",N1722 * O1722)</f>
        <v/>
      </c>
      <c r="Q1722" s="10">
        <f>_xlfn.XLOOKUP(C1722,pcon!C:C,pcon!L:L,"")</f>
        <v/>
      </c>
      <c r="R1722" s="98">
        <f>(Q1722 / 80) * (O1722 * 100)</f>
        <v/>
      </c>
      <c r="S1722" s="31" t="n"/>
      <c r="T1722" s="31" t="n"/>
      <c r="U1722" s="33">
        <f>IF(N1722="","",R1722 * N1722)</f>
        <v/>
      </c>
      <c r="V1722" s="4" t="n"/>
      <c r="W1722" s="33">
        <f>IF(S1722&amp;U1722="","",U1722 * S1722)</f>
        <v/>
      </c>
      <c r="X1722" s="33">
        <f>IF(W1722="","",U1722 + W1722)</f>
        <v/>
      </c>
      <c r="Y1722" s="33">
        <f>IF(T1722="","",U1722 * T1722)</f>
        <v/>
      </c>
      <c r="Z1722" s="34">
        <f>IF(U1722="","",X1722-V1722-Y1722)</f>
        <v/>
      </c>
    </row>
    <row r="1723">
      <c r="A1723" s="25" t="n">
        <v>1719</v>
      </c>
      <c r="B1723" s="26">
        <f>_xlfn.XLOOKUP(C1723,purchase!C:C,pcon!B:B,"")</f>
        <v/>
      </c>
      <c r="C1723" s="4" t="n"/>
      <c r="D1723" s="29">
        <f>_xlfn.XLOOKUP(C1723,purchase!C:C,pcon!D:D,"")</f>
        <v/>
      </c>
      <c r="E1723" s="29">
        <f>_xlfn.XLOOKUP(C1723,purchase!C:C,pcon!E:E,"")</f>
        <v/>
      </c>
      <c r="F1723" s="4" t="n"/>
      <c r="G1723" s="27" t="n"/>
      <c r="H1723" s="28" t="n"/>
      <c r="I1723" s="4" t="n"/>
      <c r="J1723" s="4" t="n"/>
      <c r="K1723" s="4" t="n"/>
      <c r="L1723" s="30">
        <f>IF(J1723="","",J1723-K1723)</f>
        <v/>
      </c>
      <c r="M1723" s="4" t="n"/>
      <c r="N1723" s="30">
        <f>IF(L1723="","",L1723-M1723)</f>
        <v/>
      </c>
      <c r="O1723" s="31" t="n"/>
      <c r="P1723" s="32">
        <f>IF(O1723="","",N1723 * O1723)</f>
        <v/>
      </c>
      <c r="Q1723" s="10">
        <f>_xlfn.XLOOKUP(C1723,pcon!C:C,pcon!L:L,"")</f>
        <v/>
      </c>
      <c r="R1723" s="98">
        <f>(Q1723 / 80) * (O1723 * 100)</f>
        <v/>
      </c>
      <c r="S1723" s="31" t="n"/>
      <c r="T1723" s="31" t="n"/>
      <c r="U1723" s="33">
        <f>IF(N1723="","",R1723 * N1723)</f>
        <v/>
      </c>
      <c r="V1723" s="4" t="n"/>
      <c r="W1723" s="33">
        <f>IF(S1723&amp;U1723="","",U1723 * S1723)</f>
        <v/>
      </c>
      <c r="X1723" s="33">
        <f>IF(W1723="","",U1723 + W1723)</f>
        <v/>
      </c>
      <c r="Y1723" s="33">
        <f>IF(T1723="","",U1723 * T1723)</f>
        <v/>
      </c>
      <c r="Z1723" s="34">
        <f>IF(U1723="","",X1723-V1723-Y1723)</f>
        <v/>
      </c>
    </row>
    <row r="1724">
      <c r="A1724" s="25" t="n">
        <v>1720</v>
      </c>
      <c r="B1724" s="26">
        <f>_xlfn.XLOOKUP(C1724,purchase!C:C,pcon!B:B,"")</f>
        <v/>
      </c>
      <c r="C1724" s="4" t="n"/>
      <c r="D1724" s="29">
        <f>_xlfn.XLOOKUP(C1724,purchase!C:C,pcon!D:D,"")</f>
        <v/>
      </c>
      <c r="E1724" s="29">
        <f>_xlfn.XLOOKUP(C1724,purchase!C:C,pcon!E:E,"")</f>
        <v/>
      </c>
      <c r="F1724" s="4" t="n"/>
      <c r="G1724" s="27" t="n"/>
      <c r="H1724" s="28" t="n"/>
      <c r="I1724" s="4" t="n"/>
      <c r="J1724" s="4" t="n"/>
      <c r="K1724" s="4" t="n"/>
      <c r="L1724" s="30">
        <f>IF(J1724="","",J1724-K1724)</f>
        <v/>
      </c>
      <c r="M1724" s="4" t="n"/>
      <c r="N1724" s="30">
        <f>IF(L1724="","",L1724-M1724)</f>
        <v/>
      </c>
      <c r="O1724" s="31" t="n"/>
      <c r="P1724" s="32">
        <f>IF(O1724="","",N1724 * O1724)</f>
        <v/>
      </c>
      <c r="Q1724" s="10">
        <f>_xlfn.XLOOKUP(C1724,pcon!C:C,pcon!L:L,"")</f>
        <v/>
      </c>
      <c r="R1724" s="98">
        <f>(Q1724 / 80) * (O1724 * 100)</f>
        <v/>
      </c>
      <c r="S1724" s="31" t="n"/>
      <c r="T1724" s="31" t="n"/>
      <c r="U1724" s="33">
        <f>IF(N1724="","",R1724 * N1724)</f>
        <v/>
      </c>
      <c r="V1724" s="4" t="n"/>
      <c r="W1724" s="33">
        <f>IF(S1724&amp;U1724="","",U1724 * S1724)</f>
        <v/>
      </c>
      <c r="X1724" s="33">
        <f>IF(W1724="","",U1724 + W1724)</f>
        <v/>
      </c>
      <c r="Y1724" s="33">
        <f>IF(T1724="","",U1724 * T1724)</f>
        <v/>
      </c>
      <c r="Z1724" s="34">
        <f>IF(U1724="","",X1724-V1724-Y1724)</f>
        <v/>
      </c>
    </row>
    <row r="1725">
      <c r="A1725" s="25" t="n">
        <v>1721</v>
      </c>
      <c r="B1725" s="26">
        <f>_xlfn.XLOOKUP(C1725,purchase!C:C,pcon!B:B,"")</f>
        <v/>
      </c>
      <c r="C1725" s="4" t="n"/>
      <c r="D1725" s="29">
        <f>_xlfn.XLOOKUP(C1725,purchase!C:C,pcon!D:D,"")</f>
        <v/>
      </c>
      <c r="E1725" s="29">
        <f>_xlfn.XLOOKUP(C1725,purchase!C:C,pcon!E:E,"")</f>
        <v/>
      </c>
      <c r="F1725" s="4" t="n"/>
      <c r="G1725" s="27" t="n"/>
      <c r="H1725" s="28" t="n"/>
      <c r="I1725" s="4" t="n"/>
      <c r="J1725" s="4" t="n"/>
      <c r="K1725" s="4" t="n"/>
      <c r="L1725" s="30">
        <f>IF(J1725="","",J1725-K1725)</f>
        <v/>
      </c>
      <c r="M1725" s="4" t="n"/>
      <c r="N1725" s="30">
        <f>IF(L1725="","",L1725-M1725)</f>
        <v/>
      </c>
      <c r="O1725" s="31" t="n"/>
      <c r="P1725" s="32">
        <f>IF(O1725="","",N1725 * O1725)</f>
        <v/>
      </c>
      <c r="Q1725" s="10">
        <f>_xlfn.XLOOKUP(C1725,pcon!C:C,pcon!L:L,"")</f>
        <v/>
      </c>
      <c r="R1725" s="98">
        <f>(Q1725 / 80) * (O1725 * 100)</f>
        <v/>
      </c>
      <c r="S1725" s="31" t="n"/>
      <c r="T1725" s="31" t="n"/>
      <c r="U1725" s="33">
        <f>IF(N1725="","",R1725 * N1725)</f>
        <v/>
      </c>
      <c r="V1725" s="4" t="n"/>
      <c r="W1725" s="33">
        <f>IF(S1725&amp;U1725="","",U1725 * S1725)</f>
        <v/>
      </c>
      <c r="X1725" s="33">
        <f>IF(W1725="","",U1725 + W1725)</f>
        <v/>
      </c>
      <c r="Y1725" s="33">
        <f>IF(T1725="","",U1725 * T1725)</f>
        <v/>
      </c>
      <c r="Z1725" s="34">
        <f>IF(U1725="","",X1725-V1725-Y1725)</f>
        <v/>
      </c>
    </row>
    <row r="1726">
      <c r="A1726" s="25" t="n">
        <v>1722</v>
      </c>
      <c r="B1726" s="26">
        <f>_xlfn.XLOOKUP(C1726,purchase!C:C,pcon!B:B,"")</f>
        <v/>
      </c>
      <c r="C1726" s="4" t="n"/>
      <c r="D1726" s="29">
        <f>_xlfn.XLOOKUP(C1726,purchase!C:C,pcon!D:D,"")</f>
        <v/>
      </c>
      <c r="E1726" s="29">
        <f>_xlfn.XLOOKUP(C1726,purchase!C:C,pcon!E:E,"")</f>
        <v/>
      </c>
      <c r="F1726" s="4" t="n"/>
      <c r="G1726" s="27" t="n"/>
      <c r="H1726" s="28" t="n"/>
      <c r="I1726" s="4" t="n"/>
      <c r="J1726" s="4" t="n"/>
      <c r="K1726" s="4" t="n"/>
      <c r="L1726" s="30">
        <f>IF(J1726="","",J1726-K1726)</f>
        <v/>
      </c>
      <c r="M1726" s="4" t="n"/>
      <c r="N1726" s="30">
        <f>IF(L1726="","",L1726-M1726)</f>
        <v/>
      </c>
      <c r="O1726" s="31" t="n"/>
      <c r="P1726" s="32">
        <f>IF(O1726="","",N1726 * O1726)</f>
        <v/>
      </c>
      <c r="Q1726" s="10">
        <f>_xlfn.XLOOKUP(C1726,pcon!C:C,pcon!L:L,"")</f>
        <v/>
      </c>
      <c r="R1726" s="98">
        <f>(Q1726 / 80) * (O1726 * 100)</f>
        <v/>
      </c>
      <c r="S1726" s="31" t="n"/>
      <c r="T1726" s="31" t="n"/>
      <c r="U1726" s="33">
        <f>IF(N1726="","",R1726 * N1726)</f>
        <v/>
      </c>
      <c r="V1726" s="4" t="n"/>
      <c r="W1726" s="33">
        <f>IF(S1726&amp;U1726="","",U1726 * S1726)</f>
        <v/>
      </c>
      <c r="X1726" s="33">
        <f>IF(W1726="","",U1726 + W1726)</f>
        <v/>
      </c>
      <c r="Y1726" s="33">
        <f>IF(T1726="","",U1726 * T1726)</f>
        <v/>
      </c>
      <c r="Z1726" s="34">
        <f>IF(U1726="","",X1726-V1726-Y1726)</f>
        <v/>
      </c>
    </row>
    <row r="1727">
      <c r="A1727" s="25" t="n">
        <v>1723</v>
      </c>
      <c r="B1727" s="26">
        <f>_xlfn.XLOOKUP(C1727,purchase!C:C,pcon!B:B,"")</f>
        <v/>
      </c>
      <c r="C1727" s="4" t="n"/>
      <c r="D1727" s="29">
        <f>_xlfn.XLOOKUP(C1727,purchase!C:C,pcon!D:D,"")</f>
        <v/>
      </c>
      <c r="E1727" s="29">
        <f>_xlfn.XLOOKUP(C1727,purchase!C:C,pcon!E:E,"")</f>
        <v/>
      </c>
      <c r="F1727" s="4" t="n"/>
      <c r="G1727" s="27" t="n"/>
      <c r="H1727" s="28" t="n"/>
      <c r="I1727" s="4" t="n"/>
      <c r="J1727" s="4" t="n"/>
      <c r="K1727" s="4" t="n"/>
      <c r="L1727" s="30">
        <f>IF(J1727="","",J1727-K1727)</f>
        <v/>
      </c>
      <c r="M1727" s="4" t="n"/>
      <c r="N1727" s="30">
        <f>IF(L1727="","",L1727-M1727)</f>
        <v/>
      </c>
      <c r="O1727" s="31" t="n"/>
      <c r="P1727" s="32">
        <f>IF(O1727="","",N1727 * O1727)</f>
        <v/>
      </c>
      <c r="Q1727" s="10">
        <f>_xlfn.XLOOKUP(C1727,pcon!C:C,pcon!L:L,"")</f>
        <v/>
      </c>
      <c r="R1727" s="98">
        <f>(Q1727 / 80) * (O1727 * 100)</f>
        <v/>
      </c>
      <c r="S1727" s="31" t="n"/>
      <c r="T1727" s="31" t="n"/>
      <c r="U1727" s="33">
        <f>IF(N1727="","",R1727 * N1727)</f>
        <v/>
      </c>
      <c r="V1727" s="4" t="n"/>
      <c r="W1727" s="33">
        <f>IF(S1727&amp;U1727="","",U1727 * S1727)</f>
        <v/>
      </c>
      <c r="X1727" s="33">
        <f>IF(W1727="","",U1727 + W1727)</f>
        <v/>
      </c>
      <c r="Y1727" s="33">
        <f>IF(T1727="","",U1727 * T1727)</f>
        <v/>
      </c>
      <c r="Z1727" s="34">
        <f>IF(U1727="","",X1727-V1727-Y1727)</f>
        <v/>
      </c>
    </row>
    <row r="1728">
      <c r="A1728" s="25" t="n">
        <v>1724</v>
      </c>
      <c r="B1728" s="26">
        <f>_xlfn.XLOOKUP(C1728,purchase!C:C,pcon!B:B,"")</f>
        <v/>
      </c>
      <c r="C1728" s="4" t="n"/>
      <c r="D1728" s="29">
        <f>_xlfn.XLOOKUP(C1728,purchase!C:C,pcon!D:D,"")</f>
        <v/>
      </c>
      <c r="E1728" s="29">
        <f>_xlfn.XLOOKUP(C1728,purchase!C:C,pcon!E:E,"")</f>
        <v/>
      </c>
      <c r="F1728" s="4" t="n"/>
      <c r="G1728" s="27" t="n"/>
      <c r="H1728" s="28" t="n"/>
      <c r="I1728" s="4" t="n"/>
      <c r="J1728" s="4" t="n"/>
      <c r="K1728" s="4" t="n"/>
      <c r="L1728" s="30">
        <f>IF(J1728="","",J1728-K1728)</f>
        <v/>
      </c>
      <c r="M1728" s="4" t="n"/>
      <c r="N1728" s="30">
        <f>IF(L1728="","",L1728-M1728)</f>
        <v/>
      </c>
      <c r="O1728" s="31" t="n"/>
      <c r="P1728" s="32">
        <f>IF(O1728="","",N1728 * O1728)</f>
        <v/>
      </c>
      <c r="Q1728" s="10">
        <f>_xlfn.XLOOKUP(C1728,pcon!C:C,pcon!L:L,"")</f>
        <v/>
      </c>
      <c r="R1728" s="98">
        <f>(Q1728 / 80) * (O1728 * 100)</f>
        <v/>
      </c>
      <c r="S1728" s="31" t="n"/>
      <c r="T1728" s="31" t="n"/>
      <c r="U1728" s="33">
        <f>IF(N1728="","",R1728 * N1728)</f>
        <v/>
      </c>
      <c r="V1728" s="4" t="n"/>
      <c r="W1728" s="33">
        <f>IF(S1728&amp;U1728="","",U1728 * S1728)</f>
        <v/>
      </c>
      <c r="X1728" s="33">
        <f>IF(W1728="","",U1728 + W1728)</f>
        <v/>
      </c>
      <c r="Y1728" s="33">
        <f>IF(T1728="","",U1728 * T1728)</f>
        <v/>
      </c>
      <c r="Z1728" s="34">
        <f>IF(U1728="","",X1728-V1728-Y1728)</f>
        <v/>
      </c>
    </row>
    <row r="1729">
      <c r="A1729" s="25" t="n">
        <v>1725</v>
      </c>
      <c r="B1729" s="26">
        <f>_xlfn.XLOOKUP(C1729,purchase!C:C,pcon!B:B,"")</f>
        <v/>
      </c>
      <c r="C1729" s="4" t="n"/>
      <c r="D1729" s="29">
        <f>_xlfn.XLOOKUP(C1729,purchase!C:C,pcon!D:D,"")</f>
        <v/>
      </c>
      <c r="E1729" s="29">
        <f>_xlfn.XLOOKUP(C1729,purchase!C:C,pcon!E:E,"")</f>
        <v/>
      </c>
      <c r="F1729" s="4" t="n"/>
      <c r="G1729" s="27" t="n"/>
      <c r="H1729" s="28" t="n"/>
      <c r="I1729" s="4" t="n"/>
      <c r="J1729" s="4" t="n"/>
      <c r="K1729" s="4" t="n"/>
      <c r="L1729" s="30">
        <f>IF(J1729="","",J1729-K1729)</f>
        <v/>
      </c>
      <c r="M1729" s="4" t="n"/>
      <c r="N1729" s="30">
        <f>IF(L1729="","",L1729-M1729)</f>
        <v/>
      </c>
      <c r="O1729" s="31" t="n"/>
      <c r="P1729" s="32">
        <f>IF(O1729="","",N1729 * O1729)</f>
        <v/>
      </c>
      <c r="Q1729" s="10">
        <f>_xlfn.XLOOKUP(C1729,pcon!C:C,pcon!L:L,"")</f>
        <v/>
      </c>
      <c r="R1729" s="98">
        <f>(Q1729 / 80) * (O1729 * 100)</f>
        <v/>
      </c>
      <c r="S1729" s="31" t="n"/>
      <c r="T1729" s="31" t="n"/>
      <c r="U1729" s="33">
        <f>IF(N1729="","",R1729 * N1729)</f>
        <v/>
      </c>
      <c r="V1729" s="4" t="n"/>
      <c r="W1729" s="33">
        <f>IF(S1729&amp;U1729="","",U1729 * S1729)</f>
        <v/>
      </c>
      <c r="X1729" s="33">
        <f>IF(W1729="","",U1729 + W1729)</f>
        <v/>
      </c>
      <c r="Y1729" s="33">
        <f>IF(T1729="","",U1729 * T1729)</f>
        <v/>
      </c>
      <c r="Z1729" s="34">
        <f>IF(U1729="","",X1729-V1729-Y1729)</f>
        <v/>
      </c>
    </row>
    <row r="1730">
      <c r="A1730" s="25" t="n">
        <v>1726</v>
      </c>
      <c r="B1730" s="26">
        <f>_xlfn.XLOOKUP(C1730,purchase!C:C,pcon!B:B,"")</f>
        <v/>
      </c>
      <c r="C1730" s="4" t="n"/>
      <c r="D1730" s="29">
        <f>_xlfn.XLOOKUP(C1730,purchase!C:C,pcon!D:D,"")</f>
        <v/>
      </c>
      <c r="E1730" s="29">
        <f>_xlfn.XLOOKUP(C1730,purchase!C:C,pcon!E:E,"")</f>
        <v/>
      </c>
      <c r="F1730" s="4" t="n"/>
      <c r="G1730" s="27" t="n"/>
      <c r="H1730" s="28" t="n"/>
      <c r="I1730" s="4" t="n"/>
      <c r="J1730" s="4" t="n"/>
      <c r="K1730" s="4" t="n"/>
      <c r="L1730" s="30">
        <f>IF(J1730="","",J1730-K1730)</f>
        <v/>
      </c>
      <c r="M1730" s="4" t="n"/>
      <c r="N1730" s="30">
        <f>IF(L1730="","",L1730-M1730)</f>
        <v/>
      </c>
      <c r="O1730" s="31" t="n"/>
      <c r="P1730" s="32">
        <f>IF(O1730="","",N1730 * O1730)</f>
        <v/>
      </c>
      <c r="Q1730" s="10">
        <f>_xlfn.XLOOKUP(C1730,pcon!C:C,pcon!L:L,"")</f>
        <v/>
      </c>
      <c r="R1730" s="98">
        <f>(Q1730 / 80) * (O1730 * 100)</f>
        <v/>
      </c>
      <c r="S1730" s="31" t="n"/>
      <c r="T1730" s="31" t="n"/>
      <c r="U1730" s="33">
        <f>IF(N1730="","",R1730 * N1730)</f>
        <v/>
      </c>
      <c r="V1730" s="4" t="n"/>
      <c r="W1730" s="33">
        <f>IF(S1730&amp;U1730="","",U1730 * S1730)</f>
        <v/>
      </c>
      <c r="X1730" s="33">
        <f>IF(W1730="","",U1730 + W1730)</f>
        <v/>
      </c>
      <c r="Y1730" s="33">
        <f>IF(T1730="","",U1730 * T1730)</f>
        <v/>
      </c>
      <c r="Z1730" s="34">
        <f>IF(U1730="","",X1730-V1730-Y1730)</f>
        <v/>
      </c>
    </row>
    <row r="1731">
      <c r="A1731" s="25" t="n">
        <v>1727</v>
      </c>
      <c r="B1731" s="26">
        <f>_xlfn.XLOOKUP(C1731,purchase!C:C,pcon!B:B,"")</f>
        <v/>
      </c>
      <c r="C1731" s="4" t="n"/>
      <c r="D1731" s="29">
        <f>_xlfn.XLOOKUP(C1731,purchase!C:C,pcon!D:D,"")</f>
        <v/>
      </c>
      <c r="E1731" s="29">
        <f>_xlfn.XLOOKUP(C1731,purchase!C:C,pcon!E:E,"")</f>
        <v/>
      </c>
      <c r="F1731" s="4" t="n"/>
      <c r="G1731" s="27" t="n"/>
      <c r="H1731" s="28" t="n"/>
      <c r="I1731" s="4" t="n"/>
      <c r="J1731" s="4" t="n"/>
      <c r="K1731" s="4" t="n"/>
      <c r="L1731" s="30">
        <f>IF(J1731="","",J1731-K1731)</f>
        <v/>
      </c>
      <c r="M1731" s="4" t="n"/>
      <c r="N1731" s="30">
        <f>IF(L1731="","",L1731-M1731)</f>
        <v/>
      </c>
      <c r="O1731" s="31" t="n"/>
      <c r="P1731" s="32">
        <f>IF(O1731="","",N1731 * O1731)</f>
        <v/>
      </c>
      <c r="Q1731" s="10">
        <f>_xlfn.XLOOKUP(C1731,pcon!C:C,pcon!L:L,"")</f>
        <v/>
      </c>
      <c r="R1731" s="98">
        <f>(Q1731 / 80) * (O1731 * 100)</f>
        <v/>
      </c>
      <c r="S1731" s="31" t="n"/>
      <c r="T1731" s="31" t="n"/>
      <c r="U1731" s="33">
        <f>IF(N1731="","",R1731 * N1731)</f>
        <v/>
      </c>
      <c r="V1731" s="4" t="n"/>
      <c r="W1731" s="33">
        <f>IF(S1731&amp;U1731="","",U1731 * S1731)</f>
        <v/>
      </c>
      <c r="X1731" s="33">
        <f>IF(W1731="","",U1731 + W1731)</f>
        <v/>
      </c>
      <c r="Y1731" s="33">
        <f>IF(T1731="","",U1731 * T1731)</f>
        <v/>
      </c>
      <c r="Z1731" s="34">
        <f>IF(U1731="","",X1731-V1731-Y1731)</f>
        <v/>
      </c>
    </row>
    <row r="1732">
      <c r="A1732" s="25" t="n">
        <v>1728</v>
      </c>
      <c r="B1732" s="26">
        <f>_xlfn.XLOOKUP(C1732,purchase!C:C,pcon!B:B,"")</f>
        <v/>
      </c>
      <c r="C1732" s="4" t="n"/>
      <c r="D1732" s="29">
        <f>_xlfn.XLOOKUP(C1732,purchase!C:C,pcon!D:D,"")</f>
        <v/>
      </c>
      <c r="E1732" s="29">
        <f>_xlfn.XLOOKUP(C1732,purchase!C:C,pcon!E:E,"")</f>
        <v/>
      </c>
      <c r="F1732" s="4" t="n"/>
      <c r="G1732" s="27" t="n"/>
      <c r="H1732" s="28" t="n"/>
      <c r="I1732" s="4" t="n"/>
      <c r="J1732" s="4" t="n"/>
      <c r="K1732" s="4" t="n"/>
      <c r="L1732" s="30">
        <f>IF(J1732="","",J1732-K1732)</f>
        <v/>
      </c>
      <c r="M1732" s="4" t="n"/>
      <c r="N1732" s="30">
        <f>IF(L1732="","",L1732-M1732)</f>
        <v/>
      </c>
      <c r="O1732" s="31" t="n"/>
      <c r="P1732" s="32">
        <f>IF(O1732="","",N1732 * O1732)</f>
        <v/>
      </c>
      <c r="Q1732" s="10">
        <f>_xlfn.XLOOKUP(C1732,pcon!C:C,pcon!L:L,"")</f>
        <v/>
      </c>
      <c r="R1732" s="98">
        <f>(Q1732 / 80) * (O1732 * 100)</f>
        <v/>
      </c>
      <c r="S1732" s="31" t="n"/>
      <c r="T1732" s="31" t="n"/>
      <c r="U1732" s="33">
        <f>IF(N1732="","",R1732 * N1732)</f>
        <v/>
      </c>
      <c r="V1732" s="4" t="n"/>
      <c r="W1732" s="33">
        <f>IF(S1732&amp;U1732="","",U1732 * S1732)</f>
        <v/>
      </c>
      <c r="X1732" s="33">
        <f>IF(W1732="","",U1732 + W1732)</f>
        <v/>
      </c>
      <c r="Y1732" s="33">
        <f>IF(T1732="","",U1732 * T1732)</f>
        <v/>
      </c>
      <c r="Z1732" s="34">
        <f>IF(U1732="","",X1732-V1732-Y1732)</f>
        <v/>
      </c>
    </row>
    <row r="1733">
      <c r="A1733" s="25" t="n">
        <v>1729</v>
      </c>
      <c r="B1733" s="26">
        <f>_xlfn.XLOOKUP(C1733,purchase!C:C,pcon!B:B,"")</f>
        <v/>
      </c>
      <c r="C1733" s="4" t="n"/>
      <c r="D1733" s="29">
        <f>_xlfn.XLOOKUP(C1733,purchase!C:C,pcon!D:D,"")</f>
        <v/>
      </c>
      <c r="E1733" s="29">
        <f>_xlfn.XLOOKUP(C1733,purchase!C:C,pcon!E:E,"")</f>
        <v/>
      </c>
      <c r="F1733" s="4" t="n"/>
      <c r="G1733" s="27" t="n"/>
      <c r="H1733" s="28" t="n"/>
      <c r="I1733" s="4" t="n"/>
      <c r="J1733" s="4" t="n"/>
      <c r="K1733" s="4" t="n"/>
      <c r="L1733" s="30">
        <f>IF(J1733="","",J1733-K1733)</f>
        <v/>
      </c>
      <c r="M1733" s="4" t="n"/>
      <c r="N1733" s="30">
        <f>IF(L1733="","",L1733-M1733)</f>
        <v/>
      </c>
      <c r="O1733" s="31" t="n"/>
      <c r="P1733" s="32">
        <f>IF(O1733="","",N1733 * O1733)</f>
        <v/>
      </c>
      <c r="Q1733" s="10">
        <f>_xlfn.XLOOKUP(C1733,pcon!C:C,pcon!L:L,"")</f>
        <v/>
      </c>
      <c r="R1733" s="98">
        <f>(Q1733 / 80) * (O1733 * 100)</f>
        <v/>
      </c>
      <c r="S1733" s="31" t="n"/>
      <c r="T1733" s="31" t="n"/>
      <c r="U1733" s="33">
        <f>IF(N1733="","",R1733 * N1733)</f>
        <v/>
      </c>
      <c r="V1733" s="4" t="n"/>
      <c r="W1733" s="33">
        <f>IF(S1733&amp;U1733="","",U1733 * S1733)</f>
        <v/>
      </c>
      <c r="X1733" s="33">
        <f>IF(W1733="","",U1733 + W1733)</f>
        <v/>
      </c>
      <c r="Y1733" s="33">
        <f>IF(T1733="","",U1733 * T1733)</f>
        <v/>
      </c>
      <c r="Z1733" s="34">
        <f>IF(U1733="","",X1733-V1733-Y1733)</f>
        <v/>
      </c>
    </row>
    <row r="1734">
      <c r="A1734" s="25" t="n">
        <v>1730</v>
      </c>
      <c r="B1734" s="26">
        <f>_xlfn.XLOOKUP(C1734,purchase!C:C,pcon!B:B,"")</f>
        <v/>
      </c>
      <c r="C1734" s="4" t="n"/>
      <c r="D1734" s="29">
        <f>_xlfn.XLOOKUP(C1734,purchase!C:C,pcon!D:D,"")</f>
        <v/>
      </c>
      <c r="E1734" s="29">
        <f>_xlfn.XLOOKUP(C1734,purchase!C:C,pcon!E:E,"")</f>
        <v/>
      </c>
      <c r="F1734" s="4" t="n"/>
      <c r="G1734" s="27" t="n"/>
      <c r="H1734" s="28" t="n"/>
      <c r="I1734" s="4" t="n"/>
      <c r="J1734" s="4" t="n"/>
      <c r="K1734" s="4" t="n"/>
      <c r="L1734" s="30">
        <f>IF(J1734="","",J1734-K1734)</f>
        <v/>
      </c>
      <c r="M1734" s="4" t="n"/>
      <c r="N1734" s="30">
        <f>IF(L1734="","",L1734-M1734)</f>
        <v/>
      </c>
      <c r="O1734" s="31" t="n"/>
      <c r="P1734" s="32">
        <f>IF(O1734="","",N1734 * O1734)</f>
        <v/>
      </c>
      <c r="Q1734" s="10">
        <f>_xlfn.XLOOKUP(C1734,pcon!C:C,pcon!L:L,"")</f>
        <v/>
      </c>
      <c r="R1734" s="98">
        <f>(Q1734 / 80) * (O1734 * 100)</f>
        <v/>
      </c>
      <c r="S1734" s="31" t="n"/>
      <c r="T1734" s="31" t="n"/>
      <c r="U1734" s="33">
        <f>IF(N1734="","",R1734 * N1734)</f>
        <v/>
      </c>
      <c r="V1734" s="4" t="n"/>
      <c r="W1734" s="33">
        <f>IF(S1734&amp;U1734="","",U1734 * S1734)</f>
        <v/>
      </c>
      <c r="X1734" s="33">
        <f>IF(W1734="","",U1734 + W1734)</f>
        <v/>
      </c>
      <c r="Y1734" s="33">
        <f>IF(T1734="","",U1734 * T1734)</f>
        <v/>
      </c>
      <c r="Z1734" s="34">
        <f>IF(U1734="","",X1734-V1734-Y1734)</f>
        <v/>
      </c>
    </row>
    <row r="1735">
      <c r="A1735" s="25" t="n">
        <v>1731</v>
      </c>
      <c r="B1735" s="26">
        <f>_xlfn.XLOOKUP(C1735,purchase!C:C,pcon!B:B,"")</f>
        <v/>
      </c>
      <c r="C1735" s="4" t="n"/>
      <c r="D1735" s="29">
        <f>_xlfn.XLOOKUP(C1735,purchase!C:C,pcon!D:D,"")</f>
        <v/>
      </c>
      <c r="E1735" s="29">
        <f>_xlfn.XLOOKUP(C1735,purchase!C:C,pcon!E:E,"")</f>
        <v/>
      </c>
      <c r="F1735" s="4" t="n"/>
      <c r="G1735" s="27" t="n"/>
      <c r="H1735" s="28" t="n"/>
      <c r="I1735" s="4" t="n"/>
      <c r="J1735" s="4" t="n"/>
      <c r="K1735" s="4" t="n"/>
      <c r="L1735" s="30">
        <f>IF(J1735="","",J1735-K1735)</f>
        <v/>
      </c>
      <c r="M1735" s="4" t="n"/>
      <c r="N1735" s="30">
        <f>IF(L1735="","",L1735-M1735)</f>
        <v/>
      </c>
      <c r="O1735" s="31" t="n"/>
      <c r="P1735" s="32">
        <f>IF(O1735="","",N1735 * O1735)</f>
        <v/>
      </c>
      <c r="Q1735" s="10">
        <f>_xlfn.XLOOKUP(C1735,pcon!C:C,pcon!L:L,"")</f>
        <v/>
      </c>
      <c r="R1735" s="98">
        <f>(Q1735 / 80) * (O1735 * 100)</f>
        <v/>
      </c>
      <c r="S1735" s="31" t="n"/>
      <c r="T1735" s="31" t="n"/>
      <c r="U1735" s="33">
        <f>IF(N1735="","",R1735 * N1735)</f>
        <v/>
      </c>
      <c r="V1735" s="4" t="n"/>
      <c r="W1735" s="33">
        <f>IF(S1735&amp;U1735="","",U1735 * S1735)</f>
        <v/>
      </c>
      <c r="X1735" s="33">
        <f>IF(W1735="","",U1735 + W1735)</f>
        <v/>
      </c>
      <c r="Y1735" s="33">
        <f>IF(T1735="","",U1735 * T1735)</f>
        <v/>
      </c>
      <c r="Z1735" s="34">
        <f>IF(U1735="","",X1735-V1735-Y1735)</f>
        <v/>
      </c>
    </row>
    <row r="1736">
      <c r="A1736" s="25" t="n">
        <v>1732</v>
      </c>
      <c r="B1736" s="26">
        <f>_xlfn.XLOOKUP(C1736,purchase!C:C,pcon!B:B,"")</f>
        <v/>
      </c>
      <c r="C1736" s="4" t="n"/>
      <c r="D1736" s="29">
        <f>_xlfn.XLOOKUP(C1736,purchase!C:C,pcon!D:D,"")</f>
        <v/>
      </c>
      <c r="E1736" s="29">
        <f>_xlfn.XLOOKUP(C1736,purchase!C:C,pcon!E:E,"")</f>
        <v/>
      </c>
      <c r="F1736" s="4" t="n"/>
      <c r="G1736" s="27" t="n"/>
      <c r="H1736" s="28" t="n"/>
      <c r="I1736" s="4" t="n"/>
      <c r="J1736" s="4" t="n"/>
      <c r="K1736" s="4" t="n"/>
      <c r="L1736" s="30">
        <f>IF(J1736="","",J1736-K1736)</f>
        <v/>
      </c>
      <c r="M1736" s="4" t="n"/>
      <c r="N1736" s="30">
        <f>IF(L1736="","",L1736-M1736)</f>
        <v/>
      </c>
      <c r="O1736" s="31" t="n"/>
      <c r="P1736" s="32">
        <f>IF(O1736="","",N1736 * O1736)</f>
        <v/>
      </c>
      <c r="Q1736" s="10">
        <f>_xlfn.XLOOKUP(C1736,pcon!C:C,pcon!L:L,"")</f>
        <v/>
      </c>
      <c r="R1736" s="98">
        <f>(Q1736 / 80) * (O1736 * 100)</f>
        <v/>
      </c>
      <c r="S1736" s="31" t="n"/>
      <c r="T1736" s="31" t="n"/>
      <c r="U1736" s="33">
        <f>IF(N1736="","",R1736 * N1736)</f>
        <v/>
      </c>
      <c r="V1736" s="4" t="n"/>
      <c r="W1736" s="33">
        <f>IF(S1736&amp;U1736="","",U1736 * S1736)</f>
        <v/>
      </c>
      <c r="X1736" s="33">
        <f>IF(W1736="","",U1736 + W1736)</f>
        <v/>
      </c>
      <c r="Y1736" s="33">
        <f>IF(T1736="","",U1736 * T1736)</f>
        <v/>
      </c>
      <c r="Z1736" s="34">
        <f>IF(U1736="","",X1736-V1736-Y1736)</f>
        <v/>
      </c>
    </row>
    <row r="1737">
      <c r="A1737" s="25" t="n">
        <v>1733</v>
      </c>
      <c r="B1737" s="26">
        <f>_xlfn.XLOOKUP(C1737,purchase!C:C,pcon!B:B,"")</f>
        <v/>
      </c>
      <c r="C1737" s="4" t="n"/>
      <c r="D1737" s="29">
        <f>_xlfn.XLOOKUP(C1737,purchase!C:C,pcon!D:D,"")</f>
        <v/>
      </c>
      <c r="E1737" s="29">
        <f>_xlfn.XLOOKUP(C1737,purchase!C:C,pcon!E:E,"")</f>
        <v/>
      </c>
      <c r="F1737" s="4" t="n"/>
      <c r="G1737" s="27" t="n"/>
      <c r="H1737" s="28" t="n"/>
      <c r="I1737" s="4" t="n"/>
      <c r="J1737" s="4" t="n"/>
      <c r="K1737" s="4" t="n"/>
      <c r="L1737" s="30">
        <f>IF(J1737="","",J1737-K1737)</f>
        <v/>
      </c>
      <c r="M1737" s="4" t="n"/>
      <c r="N1737" s="30">
        <f>IF(L1737="","",L1737-M1737)</f>
        <v/>
      </c>
      <c r="O1737" s="31" t="n"/>
      <c r="P1737" s="32">
        <f>IF(O1737="","",N1737 * O1737)</f>
        <v/>
      </c>
      <c r="Q1737" s="10">
        <f>_xlfn.XLOOKUP(C1737,pcon!C:C,pcon!L:L,"")</f>
        <v/>
      </c>
      <c r="R1737" s="98">
        <f>(Q1737 / 80) * (O1737 * 100)</f>
        <v/>
      </c>
      <c r="S1737" s="31" t="n"/>
      <c r="T1737" s="31" t="n"/>
      <c r="U1737" s="33">
        <f>IF(N1737="","",R1737 * N1737)</f>
        <v/>
      </c>
      <c r="V1737" s="4" t="n"/>
      <c r="W1737" s="33">
        <f>IF(S1737&amp;U1737="","",U1737 * S1737)</f>
        <v/>
      </c>
      <c r="X1737" s="33">
        <f>IF(W1737="","",U1737 + W1737)</f>
        <v/>
      </c>
      <c r="Y1737" s="33">
        <f>IF(T1737="","",U1737 * T1737)</f>
        <v/>
      </c>
      <c r="Z1737" s="34">
        <f>IF(U1737="","",X1737-V1737-Y1737)</f>
        <v/>
      </c>
    </row>
    <row r="1738">
      <c r="A1738" s="25" t="n">
        <v>1734</v>
      </c>
      <c r="B1738" s="26">
        <f>_xlfn.XLOOKUP(C1738,purchase!C:C,pcon!B:B,"")</f>
        <v/>
      </c>
      <c r="C1738" s="4" t="n"/>
      <c r="D1738" s="29">
        <f>_xlfn.XLOOKUP(C1738,purchase!C:C,pcon!D:D,"")</f>
        <v/>
      </c>
      <c r="E1738" s="29">
        <f>_xlfn.XLOOKUP(C1738,purchase!C:C,pcon!E:E,"")</f>
        <v/>
      </c>
      <c r="F1738" s="4" t="n"/>
      <c r="G1738" s="27" t="n"/>
      <c r="H1738" s="28" t="n"/>
      <c r="I1738" s="4" t="n"/>
      <c r="J1738" s="4" t="n"/>
      <c r="K1738" s="4" t="n"/>
      <c r="L1738" s="30">
        <f>IF(J1738="","",J1738-K1738)</f>
        <v/>
      </c>
      <c r="M1738" s="4" t="n"/>
      <c r="N1738" s="30">
        <f>IF(L1738="","",L1738-M1738)</f>
        <v/>
      </c>
      <c r="O1738" s="31" t="n"/>
      <c r="P1738" s="32">
        <f>IF(O1738="","",N1738 * O1738)</f>
        <v/>
      </c>
      <c r="Q1738" s="10">
        <f>_xlfn.XLOOKUP(C1738,pcon!C:C,pcon!L:L,"")</f>
        <v/>
      </c>
      <c r="R1738" s="98">
        <f>(Q1738 / 80) * (O1738 * 100)</f>
        <v/>
      </c>
      <c r="S1738" s="31" t="n"/>
      <c r="T1738" s="31" t="n"/>
      <c r="U1738" s="33">
        <f>IF(N1738="","",R1738 * N1738)</f>
        <v/>
      </c>
      <c r="V1738" s="4" t="n"/>
      <c r="W1738" s="33">
        <f>IF(S1738&amp;U1738="","",U1738 * S1738)</f>
        <v/>
      </c>
      <c r="X1738" s="33">
        <f>IF(W1738="","",U1738 + W1738)</f>
        <v/>
      </c>
      <c r="Y1738" s="33">
        <f>IF(T1738="","",U1738 * T1738)</f>
        <v/>
      </c>
      <c r="Z1738" s="34">
        <f>IF(U1738="","",X1738-V1738-Y1738)</f>
        <v/>
      </c>
    </row>
    <row r="1739">
      <c r="A1739" s="25" t="n">
        <v>1735</v>
      </c>
      <c r="B1739" s="26">
        <f>_xlfn.XLOOKUP(C1739,purchase!C:C,pcon!B:B,"")</f>
        <v/>
      </c>
      <c r="C1739" s="4" t="n"/>
      <c r="D1739" s="29">
        <f>_xlfn.XLOOKUP(C1739,purchase!C:C,pcon!D:D,"")</f>
        <v/>
      </c>
      <c r="E1739" s="29">
        <f>_xlfn.XLOOKUP(C1739,purchase!C:C,pcon!E:E,"")</f>
        <v/>
      </c>
      <c r="F1739" s="4" t="n"/>
      <c r="G1739" s="27" t="n"/>
      <c r="H1739" s="28" t="n"/>
      <c r="I1739" s="4" t="n"/>
      <c r="J1739" s="4" t="n"/>
      <c r="K1739" s="4" t="n"/>
      <c r="L1739" s="30">
        <f>IF(J1739="","",J1739-K1739)</f>
        <v/>
      </c>
      <c r="M1739" s="4" t="n"/>
      <c r="N1739" s="30">
        <f>IF(L1739="","",L1739-M1739)</f>
        <v/>
      </c>
      <c r="O1739" s="31" t="n"/>
      <c r="P1739" s="32">
        <f>IF(O1739="","",N1739 * O1739)</f>
        <v/>
      </c>
      <c r="Q1739" s="10">
        <f>_xlfn.XLOOKUP(C1739,pcon!C:C,pcon!L:L,"")</f>
        <v/>
      </c>
      <c r="R1739" s="98">
        <f>(Q1739 / 80) * (O1739 * 100)</f>
        <v/>
      </c>
      <c r="S1739" s="31" t="n"/>
      <c r="T1739" s="31" t="n"/>
      <c r="U1739" s="33">
        <f>IF(N1739="","",R1739 * N1739)</f>
        <v/>
      </c>
      <c r="V1739" s="4" t="n"/>
      <c r="W1739" s="33">
        <f>IF(S1739&amp;U1739="","",U1739 * S1739)</f>
        <v/>
      </c>
      <c r="X1739" s="33">
        <f>IF(W1739="","",U1739 + W1739)</f>
        <v/>
      </c>
      <c r="Y1739" s="33">
        <f>IF(T1739="","",U1739 * T1739)</f>
        <v/>
      </c>
      <c r="Z1739" s="34">
        <f>IF(U1739="","",X1739-V1739-Y1739)</f>
        <v/>
      </c>
    </row>
    <row r="1740">
      <c r="A1740" s="25" t="n">
        <v>1736</v>
      </c>
      <c r="B1740" s="26">
        <f>_xlfn.XLOOKUP(C1740,purchase!C:C,pcon!B:B,"")</f>
        <v/>
      </c>
      <c r="C1740" s="4" t="n"/>
      <c r="D1740" s="29">
        <f>_xlfn.XLOOKUP(C1740,purchase!C:C,pcon!D:D,"")</f>
        <v/>
      </c>
      <c r="E1740" s="29">
        <f>_xlfn.XLOOKUP(C1740,purchase!C:C,pcon!E:E,"")</f>
        <v/>
      </c>
      <c r="F1740" s="4" t="n"/>
      <c r="G1740" s="27" t="n"/>
      <c r="H1740" s="28" t="n"/>
      <c r="I1740" s="4" t="n"/>
      <c r="J1740" s="4" t="n"/>
      <c r="K1740" s="4" t="n"/>
      <c r="L1740" s="30">
        <f>IF(J1740="","",J1740-K1740)</f>
        <v/>
      </c>
      <c r="M1740" s="4" t="n"/>
      <c r="N1740" s="30">
        <f>IF(L1740="","",L1740-M1740)</f>
        <v/>
      </c>
      <c r="O1740" s="31" t="n"/>
      <c r="P1740" s="32">
        <f>IF(O1740="","",N1740 * O1740)</f>
        <v/>
      </c>
      <c r="Q1740" s="10">
        <f>_xlfn.XLOOKUP(C1740,pcon!C:C,pcon!L:L,"")</f>
        <v/>
      </c>
      <c r="R1740" s="98">
        <f>(Q1740 / 80) * (O1740 * 100)</f>
        <v/>
      </c>
      <c r="S1740" s="31" t="n"/>
      <c r="T1740" s="31" t="n"/>
      <c r="U1740" s="33">
        <f>IF(N1740="","",R1740 * N1740)</f>
        <v/>
      </c>
      <c r="V1740" s="4" t="n"/>
      <c r="W1740" s="33">
        <f>IF(S1740&amp;U1740="","",U1740 * S1740)</f>
        <v/>
      </c>
      <c r="X1740" s="33">
        <f>IF(W1740="","",U1740 + W1740)</f>
        <v/>
      </c>
      <c r="Y1740" s="33">
        <f>IF(T1740="","",U1740 * T1740)</f>
        <v/>
      </c>
      <c r="Z1740" s="34">
        <f>IF(U1740="","",X1740-V1740-Y1740)</f>
        <v/>
      </c>
    </row>
    <row r="1741">
      <c r="A1741" s="25" t="n">
        <v>1737</v>
      </c>
      <c r="B1741" s="26">
        <f>_xlfn.XLOOKUP(C1741,purchase!C:C,pcon!B:B,"")</f>
        <v/>
      </c>
      <c r="C1741" s="4" t="n"/>
      <c r="D1741" s="29">
        <f>_xlfn.XLOOKUP(C1741,purchase!C:C,pcon!D:D,"")</f>
        <v/>
      </c>
      <c r="E1741" s="29">
        <f>_xlfn.XLOOKUP(C1741,purchase!C:C,pcon!E:E,"")</f>
        <v/>
      </c>
      <c r="F1741" s="4" t="n"/>
      <c r="G1741" s="27" t="n"/>
      <c r="H1741" s="28" t="n"/>
      <c r="I1741" s="4" t="n"/>
      <c r="J1741" s="4" t="n"/>
      <c r="K1741" s="4" t="n"/>
      <c r="L1741" s="30">
        <f>IF(J1741="","",J1741-K1741)</f>
        <v/>
      </c>
      <c r="M1741" s="4" t="n"/>
      <c r="N1741" s="30">
        <f>IF(L1741="","",L1741-M1741)</f>
        <v/>
      </c>
      <c r="O1741" s="31" t="n"/>
      <c r="P1741" s="32">
        <f>IF(O1741="","",N1741 * O1741)</f>
        <v/>
      </c>
      <c r="Q1741" s="10">
        <f>_xlfn.XLOOKUP(C1741,pcon!C:C,pcon!L:L,"")</f>
        <v/>
      </c>
      <c r="R1741" s="98">
        <f>(Q1741 / 80) * (O1741 * 100)</f>
        <v/>
      </c>
      <c r="S1741" s="31" t="n"/>
      <c r="T1741" s="31" t="n"/>
      <c r="U1741" s="33">
        <f>IF(N1741="","",R1741 * N1741)</f>
        <v/>
      </c>
      <c r="V1741" s="4" t="n"/>
      <c r="W1741" s="33">
        <f>IF(S1741&amp;U1741="","",U1741 * S1741)</f>
        <v/>
      </c>
      <c r="X1741" s="33">
        <f>IF(W1741="","",U1741 + W1741)</f>
        <v/>
      </c>
      <c r="Y1741" s="33">
        <f>IF(T1741="","",U1741 * T1741)</f>
        <v/>
      </c>
      <c r="Z1741" s="34">
        <f>IF(U1741="","",X1741-V1741-Y1741)</f>
        <v/>
      </c>
    </row>
    <row r="1742">
      <c r="A1742" s="25" t="n">
        <v>1738</v>
      </c>
      <c r="B1742" s="26">
        <f>_xlfn.XLOOKUP(C1742,purchase!C:C,pcon!B:B,"")</f>
        <v/>
      </c>
      <c r="C1742" s="4" t="n"/>
      <c r="D1742" s="29">
        <f>_xlfn.XLOOKUP(C1742,purchase!C:C,pcon!D:D,"")</f>
        <v/>
      </c>
      <c r="E1742" s="29">
        <f>_xlfn.XLOOKUP(C1742,purchase!C:C,pcon!E:E,"")</f>
        <v/>
      </c>
      <c r="F1742" s="4" t="n"/>
      <c r="G1742" s="27" t="n"/>
      <c r="H1742" s="28" t="n"/>
      <c r="I1742" s="4" t="n"/>
      <c r="J1742" s="4" t="n"/>
      <c r="K1742" s="4" t="n"/>
      <c r="L1742" s="30">
        <f>IF(J1742="","",J1742-K1742)</f>
        <v/>
      </c>
      <c r="M1742" s="4" t="n"/>
      <c r="N1742" s="30">
        <f>IF(L1742="","",L1742-M1742)</f>
        <v/>
      </c>
      <c r="O1742" s="31" t="n"/>
      <c r="P1742" s="32">
        <f>IF(O1742="","",N1742 * O1742)</f>
        <v/>
      </c>
      <c r="Q1742" s="10">
        <f>_xlfn.XLOOKUP(C1742,pcon!C:C,pcon!L:L,"")</f>
        <v/>
      </c>
      <c r="R1742" s="98">
        <f>(Q1742 / 80) * (O1742 * 100)</f>
        <v/>
      </c>
      <c r="S1742" s="31" t="n"/>
      <c r="T1742" s="31" t="n"/>
      <c r="U1742" s="33">
        <f>IF(N1742="","",R1742 * N1742)</f>
        <v/>
      </c>
      <c r="V1742" s="4" t="n"/>
      <c r="W1742" s="33">
        <f>IF(S1742&amp;U1742="","",U1742 * S1742)</f>
        <v/>
      </c>
      <c r="X1742" s="33">
        <f>IF(W1742="","",U1742 + W1742)</f>
        <v/>
      </c>
      <c r="Y1742" s="33">
        <f>IF(T1742="","",U1742 * T1742)</f>
        <v/>
      </c>
      <c r="Z1742" s="34">
        <f>IF(U1742="","",X1742-V1742-Y1742)</f>
        <v/>
      </c>
    </row>
    <row r="1743">
      <c r="A1743" s="25" t="n">
        <v>1739</v>
      </c>
      <c r="B1743" s="26">
        <f>_xlfn.XLOOKUP(C1743,purchase!C:C,pcon!B:B,"")</f>
        <v/>
      </c>
      <c r="C1743" s="4" t="n"/>
      <c r="D1743" s="29">
        <f>_xlfn.XLOOKUP(C1743,purchase!C:C,pcon!D:D,"")</f>
        <v/>
      </c>
      <c r="E1743" s="29">
        <f>_xlfn.XLOOKUP(C1743,purchase!C:C,pcon!E:E,"")</f>
        <v/>
      </c>
      <c r="F1743" s="4" t="n"/>
      <c r="G1743" s="27" t="n"/>
      <c r="H1743" s="28" t="n"/>
      <c r="I1743" s="4" t="n"/>
      <c r="J1743" s="4" t="n"/>
      <c r="K1743" s="4" t="n"/>
      <c r="L1743" s="30">
        <f>IF(J1743="","",J1743-K1743)</f>
        <v/>
      </c>
      <c r="M1743" s="4" t="n"/>
      <c r="N1743" s="30">
        <f>IF(L1743="","",L1743-M1743)</f>
        <v/>
      </c>
      <c r="O1743" s="31" t="n"/>
      <c r="P1743" s="32">
        <f>IF(O1743="","",N1743 * O1743)</f>
        <v/>
      </c>
      <c r="Q1743" s="10">
        <f>_xlfn.XLOOKUP(C1743,pcon!C:C,pcon!L:L,"")</f>
        <v/>
      </c>
      <c r="R1743" s="98">
        <f>(Q1743 / 80) * (O1743 * 100)</f>
        <v/>
      </c>
      <c r="S1743" s="31" t="n"/>
      <c r="T1743" s="31" t="n"/>
      <c r="U1743" s="33">
        <f>IF(N1743="","",R1743 * N1743)</f>
        <v/>
      </c>
      <c r="V1743" s="4" t="n"/>
      <c r="W1743" s="33">
        <f>IF(S1743&amp;U1743="","",U1743 * S1743)</f>
        <v/>
      </c>
      <c r="X1743" s="33">
        <f>IF(W1743="","",U1743 + W1743)</f>
        <v/>
      </c>
      <c r="Y1743" s="33">
        <f>IF(T1743="","",U1743 * T1743)</f>
        <v/>
      </c>
      <c r="Z1743" s="34">
        <f>IF(U1743="","",X1743-V1743-Y1743)</f>
        <v/>
      </c>
    </row>
    <row r="1744">
      <c r="A1744" s="25" t="n">
        <v>1740</v>
      </c>
      <c r="B1744" s="26">
        <f>_xlfn.XLOOKUP(C1744,purchase!C:C,pcon!B:B,"")</f>
        <v/>
      </c>
      <c r="C1744" s="4" t="n"/>
      <c r="D1744" s="29">
        <f>_xlfn.XLOOKUP(C1744,purchase!C:C,pcon!D:D,"")</f>
        <v/>
      </c>
      <c r="E1744" s="29">
        <f>_xlfn.XLOOKUP(C1744,purchase!C:C,pcon!E:E,"")</f>
        <v/>
      </c>
      <c r="F1744" s="4" t="n"/>
      <c r="G1744" s="27" t="n"/>
      <c r="H1744" s="28" t="n"/>
      <c r="I1744" s="4" t="n"/>
      <c r="J1744" s="4" t="n"/>
      <c r="K1744" s="4" t="n"/>
      <c r="L1744" s="30">
        <f>IF(J1744="","",J1744-K1744)</f>
        <v/>
      </c>
      <c r="M1744" s="4" t="n"/>
      <c r="N1744" s="30">
        <f>IF(L1744="","",L1744-M1744)</f>
        <v/>
      </c>
      <c r="O1744" s="31" t="n"/>
      <c r="P1744" s="32">
        <f>IF(O1744="","",N1744 * O1744)</f>
        <v/>
      </c>
      <c r="Q1744" s="10">
        <f>_xlfn.XLOOKUP(C1744,pcon!C:C,pcon!L:L,"")</f>
        <v/>
      </c>
      <c r="R1744" s="98">
        <f>(Q1744 / 80) * (O1744 * 100)</f>
        <v/>
      </c>
      <c r="S1744" s="31" t="n"/>
      <c r="T1744" s="31" t="n"/>
      <c r="U1744" s="33">
        <f>IF(N1744="","",R1744 * N1744)</f>
        <v/>
      </c>
      <c r="V1744" s="4" t="n"/>
      <c r="W1744" s="33">
        <f>IF(S1744&amp;U1744="","",U1744 * S1744)</f>
        <v/>
      </c>
      <c r="X1744" s="33">
        <f>IF(W1744="","",U1744 + W1744)</f>
        <v/>
      </c>
      <c r="Y1744" s="33">
        <f>IF(T1744="","",U1744 * T1744)</f>
        <v/>
      </c>
      <c r="Z1744" s="34">
        <f>IF(U1744="","",X1744-V1744-Y1744)</f>
        <v/>
      </c>
    </row>
    <row r="1745">
      <c r="A1745" s="25" t="n">
        <v>1741</v>
      </c>
      <c r="B1745" s="26">
        <f>_xlfn.XLOOKUP(C1745,purchase!C:C,pcon!B:B,"")</f>
        <v/>
      </c>
      <c r="C1745" s="4" t="n"/>
      <c r="D1745" s="29">
        <f>_xlfn.XLOOKUP(C1745,purchase!C:C,pcon!D:D,"")</f>
        <v/>
      </c>
      <c r="E1745" s="29">
        <f>_xlfn.XLOOKUP(C1745,purchase!C:C,pcon!E:E,"")</f>
        <v/>
      </c>
      <c r="F1745" s="4" t="n"/>
      <c r="G1745" s="27" t="n"/>
      <c r="H1745" s="28" t="n"/>
      <c r="I1745" s="4" t="n"/>
      <c r="J1745" s="4" t="n"/>
      <c r="K1745" s="4" t="n"/>
      <c r="L1745" s="30">
        <f>IF(J1745="","",J1745-K1745)</f>
        <v/>
      </c>
      <c r="M1745" s="4" t="n"/>
      <c r="N1745" s="30">
        <f>IF(L1745="","",L1745-M1745)</f>
        <v/>
      </c>
      <c r="O1745" s="31" t="n"/>
      <c r="P1745" s="32">
        <f>IF(O1745="","",N1745 * O1745)</f>
        <v/>
      </c>
      <c r="Q1745" s="10">
        <f>_xlfn.XLOOKUP(C1745,pcon!C:C,pcon!L:L,"")</f>
        <v/>
      </c>
      <c r="R1745" s="98">
        <f>(Q1745 / 80) * (O1745 * 100)</f>
        <v/>
      </c>
      <c r="S1745" s="31" t="n"/>
      <c r="T1745" s="31" t="n"/>
      <c r="U1745" s="33">
        <f>IF(N1745="","",R1745 * N1745)</f>
        <v/>
      </c>
      <c r="V1745" s="4" t="n"/>
      <c r="W1745" s="33">
        <f>IF(S1745&amp;U1745="","",U1745 * S1745)</f>
        <v/>
      </c>
      <c r="X1745" s="33">
        <f>IF(W1745="","",U1745 + W1745)</f>
        <v/>
      </c>
      <c r="Y1745" s="33">
        <f>IF(T1745="","",U1745 * T1745)</f>
        <v/>
      </c>
      <c r="Z1745" s="34">
        <f>IF(U1745="","",X1745-V1745-Y1745)</f>
        <v/>
      </c>
    </row>
    <row r="1746">
      <c r="A1746" s="25" t="n">
        <v>1742</v>
      </c>
      <c r="B1746" s="26">
        <f>_xlfn.XLOOKUP(C1746,purchase!C:C,pcon!B:B,"")</f>
        <v/>
      </c>
      <c r="C1746" s="4" t="n"/>
      <c r="D1746" s="29">
        <f>_xlfn.XLOOKUP(C1746,purchase!C:C,pcon!D:D,"")</f>
        <v/>
      </c>
      <c r="E1746" s="29">
        <f>_xlfn.XLOOKUP(C1746,purchase!C:C,pcon!E:E,"")</f>
        <v/>
      </c>
      <c r="F1746" s="4" t="n"/>
      <c r="G1746" s="27" t="n"/>
      <c r="H1746" s="28" t="n"/>
      <c r="I1746" s="4" t="n"/>
      <c r="J1746" s="4" t="n"/>
      <c r="K1746" s="4" t="n"/>
      <c r="L1746" s="30">
        <f>IF(J1746="","",J1746-K1746)</f>
        <v/>
      </c>
      <c r="M1746" s="4" t="n"/>
      <c r="N1746" s="30">
        <f>IF(L1746="","",L1746-M1746)</f>
        <v/>
      </c>
      <c r="O1746" s="31" t="n"/>
      <c r="P1746" s="32">
        <f>IF(O1746="","",N1746 * O1746)</f>
        <v/>
      </c>
      <c r="Q1746" s="10">
        <f>_xlfn.XLOOKUP(C1746,pcon!C:C,pcon!L:L,"")</f>
        <v/>
      </c>
      <c r="R1746" s="98">
        <f>(Q1746 / 80) * (O1746 * 100)</f>
        <v/>
      </c>
      <c r="S1746" s="31" t="n"/>
      <c r="T1746" s="31" t="n"/>
      <c r="U1746" s="33">
        <f>IF(N1746="","",R1746 * N1746)</f>
        <v/>
      </c>
      <c r="V1746" s="4" t="n"/>
      <c r="W1746" s="33">
        <f>IF(S1746&amp;U1746="","",U1746 * S1746)</f>
        <v/>
      </c>
      <c r="X1746" s="33">
        <f>IF(W1746="","",U1746 + W1746)</f>
        <v/>
      </c>
      <c r="Y1746" s="33">
        <f>IF(T1746="","",U1746 * T1746)</f>
        <v/>
      </c>
      <c r="Z1746" s="34">
        <f>IF(U1746="","",X1746-V1746-Y1746)</f>
        <v/>
      </c>
    </row>
    <row r="1747">
      <c r="A1747" s="25" t="n">
        <v>1743</v>
      </c>
      <c r="B1747" s="26">
        <f>_xlfn.XLOOKUP(C1747,purchase!C:C,pcon!B:B,"")</f>
        <v/>
      </c>
      <c r="C1747" s="4" t="n"/>
      <c r="D1747" s="29">
        <f>_xlfn.XLOOKUP(C1747,purchase!C:C,pcon!D:D,"")</f>
        <v/>
      </c>
      <c r="E1747" s="29">
        <f>_xlfn.XLOOKUP(C1747,purchase!C:C,pcon!E:E,"")</f>
        <v/>
      </c>
      <c r="F1747" s="4" t="n"/>
      <c r="G1747" s="27" t="n"/>
      <c r="H1747" s="28" t="n"/>
      <c r="I1747" s="4" t="n"/>
      <c r="J1747" s="4" t="n"/>
      <c r="K1747" s="4" t="n"/>
      <c r="L1747" s="30">
        <f>IF(J1747="","",J1747-K1747)</f>
        <v/>
      </c>
      <c r="M1747" s="4" t="n"/>
      <c r="N1747" s="30">
        <f>IF(L1747="","",L1747-M1747)</f>
        <v/>
      </c>
      <c r="O1747" s="31" t="n"/>
      <c r="P1747" s="32">
        <f>IF(O1747="","",N1747 * O1747)</f>
        <v/>
      </c>
      <c r="Q1747" s="10">
        <f>_xlfn.XLOOKUP(C1747,pcon!C:C,pcon!L:L,"")</f>
        <v/>
      </c>
      <c r="R1747" s="98">
        <f>(Q1747 / 80) * (O1747 * 100)</f>
        <v/>
      </c>
      <c r="S1747" s="31" t="n"/>
      <c r="T1747" s="31" t="n"/>
      <c r="U1747" s="33">
        <f>IF(N1747="","",R1747 * N1747)</f>
        <v/>
      </c>
      <c r="V1747" s="4" t="n"/>
      <c r="W1747" s="33">
        <f>IF(S1747&amp;U1747="","",U1747 * S1747)</f>
        <v/>
      </c>
      <c r="X1747" s="33">
        <f>IF(W1747="","",U1747 + W1747)</f>
        <v/>
      </c>
      <c r="Y1747" s="33">
        <f>IF(T1747="","",U1747 * T1747)</f>
        <v/>
      </c>
      <c r="Z1747" s="34">
        <f>IF(U1747="","",X1747-V1747-Y1747)</f>
        <v/>
      </c>
    </row>
    <row r="1748">
      <c r="A1748" s="25" t="n">
        <v>1744</v>
      </c>
      <c r="B1748" s="26">
        <f>_xlfn.XLOOKUP(C1748,purchase!C:C,pcon!B:B,"")</f>
        <v/>
      </c>
      <c r="C1748" s="4" t="n"/>
      <c r="D1748" s="29">
        <f>_xlfn.XLOOKUP(C1748,purchase!C:C,pcon!D:D,"")</f>
        <v/>
      </c>
      <c r="E1748" s="29">
        <f>_xlfn.XLOOKUP(C1748,purchase!C:C,pcon!E:E,"")</f>
        <v/>
      </c>
      <c r="F1748" s="4" t="n"/>
      <c r="G1748" s="27" t="n"/>
      <c r="H1748" s="28" t="n"/>
      <c r="I1748" s="4" t="n"/>
      <c r="J1748" s="4" t="n"/>
      <c r="K1748" s="4" t="n"/>
      <c r="L1748" s="30">
        <f>IF(J1748="","",J1748-K1748)</f>
        <v/>
      </c>
      <c r="M1748" s="4" t="n"/>
      <c r="N1748" s="30">
        <f>IF(L1748="","",L1748-M1748)</f>
        <v/>
      </c>
      <c r="O1748" s="31" t="n"/>
      <c r="P1748" s="32">
        <f>IF(O1748="","",N1748 * O1748)</f>
        <v/>
      </c>
      <c r="Q1748" s="10">
        <f>_xlfn.XLOOKUP(C1748,pcon!C:C,pcon!L:L,"")</f>
        <v/>
      </c>
      <c r="R1748" s="98">
        <f>(Q1748 / 80) * (O1748 * 100)</f>
        <v/>
      </c>
      <c r="S1748" s="31" t="n"/>
      <c r="T1748" s="31" t="n"/>
      <c r="U1748" s="33">
        <f>IF(N1748="","",R1748 * N1748)</f>
        <v/>
      </c>
      <c r="V1748" s="4" t="n"/>
      <c r="W1748" s="33">
        <f>IF(S1748&amp;U1748="","",U1748 * S1748)</f>
        <v/>
      </c>
      <c r="X1748" s="33">
        <f>IF(W1748="","",U1748 + W1748)</f>
        <v/>
      </c>
      <c r="Y1748" s="33">
        <f>IF(T1748="","",U1748 * T1748)</f>
        <v/>
      </c>
      <c r="Z1748" s="34">
        <f>IF(U1748="","",X1748-V1748-Y1748)</f>
        <v/>
      </c>
    </row>
    <row r="1749">
      <c r="A1749" s="25" t="n">
        <v>1745</v>
      </c>
      <c r="B1749" s="26">
        <f>_xlfn.XLOOKUP(C1749,purchase!C:C,pcon!B:B,"")</f>
        <v/>
      </c>
      <c r="C1749" s="4" t="n"/>
      <c r="D1749" s="29">
        <f>_xlfn.XLOOKUP(C1749,purchase!C:C,pcon!D:D,"")</f>
        <v/>
      </c>
      <c r="E1749" s="29">
        <f>_xlfn.XLOOKUP(C1749,purchase!C:C,pcon!E:E,"")</f>
        <v/>
      </c>
      <c r="F1749" s="4" t="n"/>
      <c r="G1749" s="27" t="n"/>
      <c r="H1749" s="28" t="n"/>
      <c r="I1749" s="4" t="n"/>
      <c r="J1749" s="4" t="n"/>
      <c r="K1749" s="4" t="n"/>
      <c r="L1749" s="30">
        <f>IF(J1749="","",J1749-K1749)</f>
        <v/>
      </c>
      <c r="M1749" s="4" t="n"/>
      <c r="N1749" s="30">
        <f>IF(L1749="","",L1749-M1749)</f>
        <v/>
      </c>
      <c r="O1749" s="31" t="n"/>
      <c r="P1749" s="32">
        <f>IF(O1749="","",N1749 * O1749)</f>
        <v/>
      </c>
      <c r="Q1749" s="10">
        <f>_xlfn.XLOOKUP(C1749,pcon!C:C,pcon!L:L,"")</f>
        <v/>
      </c>
      <c r="R1749" s="98">
        <f>(Q1749 / 80) * (O1749 * 100)</f>
        <v/>
      </c>
      <c r="S1749" s="31" t="n"/>
      <c r="T1749" s="31" t="n"/>
      <c r="U1749" s="33">
        <f>IF(N1749="","",R1749 * N1749)</f>
        <v/>
      </c>
      <c r="V1749" s="4" t="n"/>
      <c r="W1749" s="33">
        <f>IF(S1749&amp;U1749="","",U1749 * S1749)</f>
        <v/>
      </c>
      <c r="X1749" s="33">
        <f>IF(W1749="","",U1749 + W1749)</f>
        <v/>
      </c>
      <c r="Y1749" s="33">
        <f>IF(T1749="","",U1749 * T1749)</f>
        <v/>
      </c>
      <c r="Z1749" s="34">
        <f>IF(U1749="","",X1749-V1749-Y1749)</f>
        <v/>
      </c>
    </row>
    <row r="1750">
      <c r="A1750" s="25" t="n">
        <v>1746</v>
      </c>
      <c r="B1750" s="26">
        <f>_xlfn.XLOOKUP(C1750,purchase!C:C,pcon!B:B,"")</f>
        <v/>
      </c>
      <c r="C1750" s="4" t="n"/>
      <c r="D1750" s="29">
        <f>_xlfn.XLOOKUP(C1750,purchase!C:C,pcon!D:D,"")</f>
        <v/>
      </c>
      <c r="E1750" s="29">
        <f>_xlfn.XLOOKUP(C1750,purchase!C:C,pcon!E:E,"")</f>
        <v/>
      </c>
      <c r="F1750" s="4" t="n"/>
      <c r="G1750" s="27" t="n"/>
      <c r="H1750" s="28" t="n"/>
      <c r="I1750" s="4" t="n"/>
      <c r="J1750" s="4" t="n"/>
      <c r="K1750" s="4" t="n"/>
      <c r="L1750" s="30">
        <f>IF(J1750="","",J1750-K1750)</f>
        <v/>
      </c>
      <c r="M1750" s="4" t="n"/>
      <c r="N1750" s="30">
        <f>IF(L1750="","",L1750-M1750)</f>
        <v/>
      </c>
      <c r="O1750" s="31" t="n"/>
      <c r="P1750" s="32">
        <f>IF(O1750="","",N1750 * O1750)</f>
        <v/>
      </c>
      <c r="Q1750" s="10">
        <f>_xlfn.XLOOKUP(C1750,pcon!C:C,pcon!L:L,"")</f>
        <v/>
      </c>
      <c r="R1750" s="98">
        <f>(Q1750 / 80) * (O1750 * 100)</f>
        <v/>
      </c>
      <c r="S1750" s="31" t="n"/>
      <c r="T1750" s="31" t="n"/>
      <c r="U1750" s="33">
        <f>IF(N1750="","",R1750 * N1750)</f>
        <v/>
      </c>
      <c r="V1750" s="4" t="n"/>
      <c r="W1750" s="33">
        <f>IF(S1750&amp;U1750="","",U1750 * S1750)</f>
        <v/>
      </c>
      <c r="X1750" s="33">
        <f>IF(W1750="","",U1750 + W1750)</f>
        <v/>
      </c>
      <c r="Y1750" s="33">
        <f>IF(T1750="","",U1750 * T1750)</f>
        <v/>
      </c>
      <c r="Z1750" s="34">
        <f>IF(U1750="","",X1750-V1750-Y1750)</f>
        <v/>
      </c>
    </row>
    <row r="1751">
      <c r="A1751" s="25" t="n">
        <v>1747</v>
      </c>
      <c r="B1751" s="26">
        <f>_xlfn.XLOOKUP(C1751,purchase!C:C,pcon!B:B,"")</f>
        <v/>
      </c>
      <c r="C1751" s="4" t="n"/>
      <c r="D1751" s="29">
        <f>_xlfn.XLOOKUP(C1751,purchase!C:C,pcon!D:D,"")</f>
        <v/>
      </c>
      <c r="E1751" s="29">
        <f>_xlfn.XLOOKUP(C1751,purchase!C:C,pcon!E:E,"")</f>
        <v/>
      </c>
      <c r="F1751" s="4" t="n"/>
      <c r="G1751" s="27" t="n"/>
      <c r="H1751" s="28" t="n"/>
      <c r="I1751" s="4" t="n"/>
      <c r="J1751" s="4" t="n"/>
      <c r="K1751" s="4" t="n"/>
      <c r="L1751" s="30">
        <f>IF(J1751="","",J1751-K1751)</f>
        <v/>
      </c>
      <c r="M1751" s="4" t="n"/>
      <c r="N1751" s="30">
        <f>IF(L1751="","",L1751-M1751)</f>
        <v/>
      </c>
      <c r="O1751" s="31" t="n"/>
      <c r="P1751" s="32">
        <f>IF(O1751="","",N1751 * O1751)</f>
        <v/>
      </c>
      <c r="Q1751" s="10">
        <f>_xlfn.XLOOKUP(C1751,pcon!C:C,pcon!L:L,"")</f>
        <v/>
      </c>
      <c r="R1751" s="98">
        <f>(Q1751 / 80) * (O1751 * 100)</f>
        <v/>
      </c>
      <c r="S1751" s="31" t="n"/>
      <c r="T1751" s="31" t="n"/>
      <c r="U1751" s="33">
        <f>IF(N1751="","",R1751 * N1751)</f>
        <v/>
      </c>
      <c r="V1751" s="4" t="n"/>
      <c r="W1751" s="33">
        <f>IF(S1751&amp;U1751="","",U1751 * S1751)</f>
        <v/>
      </c>
      <c r="X1751" s="33">
        <f>IF(W1751="","",U1751 + W1751)</f>
        <v/>
      </c>
      <c r="Y1751" s="33">
        <f>IF(T1751="","",U1751 * T1751)</f>
        <v/>
      </c>
      <c r="Z1751" s="34">
        <f>IF(U1751="","",X1751-V1751-Y1751)</f>
        <v/>
      </c>
    </row>
    <row r="1752">
      <c r="A1752" s="25" t="n">
        <v>1748</v>
      </c>
      <c r="B1752" s="26">
        <f>_xlfn.XLOOKUP(C1752,purchase!C:C,pcon!B:B,"")</f>
        <v/>
      </c>
      <c r="C1752" s="4" t="n"/>
      <c r="D1752" s="29">
        <f>_xlfn.XLOOKUP(C1752,purchase!C:C,pcon!D:D,"")</f>
        <v/>
      </c>
      <c r="E1752" s="29">
        <f>_xlfn.XLOOKUP(C1752,purchase!C:C,pcon!E:E,"")</f>
        <v/>
      </c>
      <c r="F1752" s="4" t="n"/>
      <c r="G1752" s="27" t="n"/>
      <c r="H1752" s="28" t="n"/>
      <c r="I1752" s="4" t="n"/>
      <c r="J1752" s="4" t="n"/>
      <c r="K1752" s="4" t="n"/>
      <c r="L1752" s="30">
        <f>IF(J1752="","",J1752-K1752)</f>
        <v/>
      </c>
      <c r="M1752" s="4" t="n"/>
      <c r="N1752" s="30">
        <f>IF(L1752="","",L1752-M1752)</f>
        <v/>
      </c>
      <c r="O1752" s="31" t="n"/>
      <c r="P1752" s="32">
        <f>IF(O1752="","",N1752 * O1752)</f>
        <v/>
      </c>
      <c r="Q1752" s="10">
        <f>_xlfn.XLOOKUP(C1752,pcon!C:C,pcon!L:L,"")</f>
        <v/>
      </c>
      <c r="R1752" s="98">
        <f>(Q1752 / 80) * (O1752 * 100)</f>
        <v/>
      </c>
      <c r="S1752" s="31" t="n"/>
      <c r="T1752" s="31" t="n"/>
      <c r="U1752" s="33">
        <f>IF(N1752="","",R1752 * N1752)</f>
        <v/>
      </c>
      <c r="V1752" s="4" t="n"/>
      <c r="W1752" s="33">
        <f>IF(S1752&amp;U1752="","",U1752 * S1752)</f>
        <v/>
      </c>
      <c r="X1752" s="33">
        <f>IF(W1752="","",U1752 + W1752)</f>
        <v/>
      </c>
      <c r="Y1752" s="33">
        <f>IF(T1752="","",U1752 * T1752)</f>
        <v/>
      </c>
      <c r="Z1752" s="34">
        <f>IF(U1752="","",X1752-V1752-Y1752)</f>
        <v/>
      </c>
    </row>
    <row r="1753">
      <c r="A1753" s="25" t="n">
        <v>1749</v>
      </c>
      <c r="B1753" s="26">
        <f>_xlfn.XLOOKUP(C1753,purchase!C:C,pcon!B:B,"")</f>
        <v/>
      </c>
      <c r="C1753" s="4" t="n"/>
      <c r="D1753" s="29">
        <f>_xlfn.XLOOKUP(C1753,purchase!C:C,pcon!D:D,"")</f>
        <v/>
      </c>
      <c r="E1753" s="29">
        <f>_xlfn.XLOOKUP(C1753,purchase!C:C,pcon!E:E,"")</f>
        <v/>
      </c>
      <c r="F1753" s="4" t="n"/>
      <c r="G1753" s="27" t="n"/>
      <c r="H1753" s="28" t="n"/>
      <c r="I1753" s="4" t="n"/>
      <c r="J1753" s="4" t="n"/>
      <c r="K1753" s="4" t="n"/>
      <c r="L1753" s="30">
        <f>IF(J1753="","",J1753-K1753)</f>
        <v/>
      </c>
      <c r="M1753" s="4" t="n"/>
      <c r="N1753" s="30">
        <f>IF(L1753="","",L1753-M1753)</f>
        <v/>
      </c>
      <c r="O1753" s="31" t="n"/>
      <c r="P1753" s="32">
        <f>IF(O1753="","",N1753 * O1753)</f>
        <v/>
      </c>
      <c r="Q1753" s="10">
        <f>_xlfn.XLOOKUP(C1753,pcon!C:C,pcon!L:L,"")</f>
        <v/>
      </c>
      <c r="R1753" s="98">
        <f>(Q1753 / 80) * (O1753 * 100)</f>
        <v/>
      </c>
      <c r="S1753" s="31" t="n"/>
      <c r="T1753" s="31" t="n"/>
      <c r="U1753" s="33">
        <f>IF(N1753="","",R1753 * N1753)</f>
        <v/>
      </c>
      <c r="V1753" s="4" t="n"/>
      <c r="W1753" s="33">
        <f>IF(S1753&amp;U1753="","",U1753 * S1753)</f>
        <v/>
      </c>
      <c r="X1753" s="33">
        <f>IF(W1753="","",U1753 + W1753)</f>
        <v/>
      </c>
      <c r="Y1753" s="33">
        <f>IF(T1753="","",U1753 * T1753)</f>
        <v/>
      </c>
      <c r="Z1753" s="34">
        <f>IF(U1753="","",X1753-V1753-Y1753)</f>
        <v/>
      </c>
    </row>
    <row r="1754">
      <c r="A1754" s="25" t="n">
        <v>1750</v>
      </c>
      <c r="B1754" s="26">
        <f>_xlfn.XLOOKUP(C1754,purchase!C:C,pcon!B:B,"")</f>
        <v/>
      </c>
      <c r="C1754" s="4" t="n"/>
      <c r="D1754" s="29">
        <f>_xlfn.XLOOKUP(C1754,purchase!C:C,pcon!D:D,"")</f>
        <v/>
      </c>
      <c r="E1754" s="29">
        <f>_xlfn.XLOOKUP(C1754,purchase!C:C,pcon!E:E,"")</f>
        <v/>
      </c>
      <c r="F1754" s="4" t="n"/>
      <c r="G1754" s="27" t="n"/>
      <c r="H1754" s="28" t="n"/>
      <c r="I1754" s="4" t="n"/>
      <c r="J1754" s="4" t="n"/>
      <c r="K1754" s="4" t="n"/>
      <c r="L1754" s="30">
        <f>IF(J1754="","",J1754-K1754)</f>
        <v/>
      </c>
      <c r="M1754" s="4" t="n"/>
      <c r="N1754" s="30">
        <f>IF(L1754="","",L1754-M1754)</f>
        <v/>
      </c>
      <c r="O1754" s="31" t="n"/>
      <c r="P1754" s="32">
        <f>IF(O1754="","",N1754 * O1754)</f>
        <v/>
      </c>
      <c r="Q1754" s="10">
        <f>_xlfn.XLOOKUP(C1754,pcon!C:C,pcon!L:L,"")</f>
        <v/>
      </c>
      <c r="R1754" s="98">
        <f>(Q1754 / 80) * (O1754 * 100)</f>
        <v/>
      </c>
      <c r="S1754" s="31" t="n"/>
      <c r="T1754" s="31" t="n"/>
      <c r="U1754" s="33">
        <f>IF(N1754="","",R1754 * N1754)</f>
        <v/>
      </c>
      <c r="V1754" s="4" t="n"/>
      <c r="W1754" s="33">
        <f>IF(S1754&amp;U1754="","",U1754 * S1754)</f>
        <v/>
      </c>
      <c r="X1754" s="33">
        <f>IF(W1754="","",U1754 + W1754)</f>
        <v/>
      </c>
      <c r="Y1754" s="33">
        <f>IF(T1754="","",U1754 * T1754)</f>
        <v/>
      </c>
      <c r="Z1754" s="34">
        <f>IF(U1754="","",X1754-V1754-Y1754)</f>
        <v/>
      </c>
    </row>
    <row r="1755">
      <c r="A1755" s="25" t="n">
        <v>1751</v>
      </c>
      <c r="B1755" s="26">
        <f>_xlfn.XLOOKUP(C1755,purchase!C:C,pcon!B:B,"")</f>
        <v/>
      </c>
      <c r="C1755" s="4" t="n"/>
      <c r="D1755" s="29">
        <f>_xlfn.XLOOKUP(C1755,purchase!C:C,pcon!D:D,"")</f>
        <v/>
      </c>
      <c r="E1755" s="29">
        <f>_xlfn.XLOOKUP(C1755,purchase!C:C,pcon!E:E,"")</f>
        <v/>
      </c>
      <c r="F1755" s="4" t="n"/>
      <c r="G1755" s="27" t="n"/>
      <c r="H1755" s="28" t="n"/>
      <c r="I1755" s="4" t="n"/>
      <c r="J1755" s="4" t="n"/>
      <c r="K1755" s="4" t="n"/>
      <c r="L1755" s="30">
        <f>IF(J1755="","",J1755-K1755)</f>
        <v/>
      </c>
      <c r="M1755" s="4" t="n"/>
      <c r="N1755" s="30">
        <f>IF(L1755="","",L1755-M1755)</f>
        <v/>
      </c>
      <c r="O1755" s="31" t="n"/>
      <c r="P1755" s="32">
        <f>IF(O1755="","",N1755 * O1755)</f>
        <v/>
      </c>
      <c r="Q1755" s="10">
        <f>_xlfn.XLOOKUP(C1755,pcon!C:C,pcon!L:L,"")</f>
        <v/>
      </c>
      <c r="R1755" s="98">
        <f>(Q1755 / 80) * (O1755 * 100)</f>
        <v/>
      </c>
      <c r="S1755" s="31" t="n"/>
      <c r="T1755" s="31" t="n"/>
      <c r="U1755" s="33">
        <f>IF(N1755="","",R1755 * N1755)</f>
        <v/>
      </c>
      <c r="V1755" s="4" t="n"/>
      <c r="W1755" s="33">
        <f>IF(S1755&amp;U1755="","",U1755 * S1755)</f>
        <v/>
      </c>
      <c r="X1755" s="33">
        <f>IF(W1755="","",U1755 + W1755)</f>
        <v/>
      </c>
      <c r="Y1755" s="33">
        <f>IF(T1755="","",U1755 * T1755)</f>
        <v/>
      </c>
      <c r="Z1755" s="34">
        <f>IF(U1755="","",X1755-V1755-Y1755)</f>
        <v/>
      </c>
    </row>
    <row r="1756">
      <c r="A1756" s="25" t="n">
        <v>1752</v>
      </c>
      <c r="B1756" s="26">
        <f>_xlfn.XLOOKUP(C1756,purchase!C:C,pcon!B:B,"")</f>
        <v/>
      </c>
      <c r="C1756" s="4" t="n"/>
      <c r="D1756" s="29">
        <f>_xlfn.XLOOKUP(C1756,purchase!C:C,pcon!D:D,"")</f>
        <v/>
      </c>
      <c r="E1756" s="29">
        <f>_xlfn.XLOOKUP(C1756,purchase!C:C,pcon!E:E,"")</f>
        <v/>
      </c>
      <c r="F1756" s="4" t="n"/>
      <c r="G1756" s="27" t="n"/>
      <c r="H1756" s="28" t="n"/>
      <c r="I1756" s="4" t="n"/>
      <c r="J1756" s="4" t="n"/>
      <c r="K1756" s="4" t="n"/>
      <c r="L1756" s="30">
        <f>IF(J1756="","",J1756-K1756)</f>
        <v/>
      </c>
      <c r="M1756" s="4" t="n"/>
      <c r="N1756" s="30">
        <f>IF(L1756="","",L1756-M1756)</f>
        <v/>
      </c>
      <c r="O1756" s="31" t="n"/>
      <c r="P1756" s="32">
        <f>IF(O1756="","",N1756 * O1756)</f>
        <v/>
      </c>
      <c r="Q1756" s="10">
        <f>_xlfn.XLOOKUP(C1756,pcon!C:C,pcon!L:L,"")</f>
        <v/>
      </c>
      <c r="R1756" s="98">
        <f>(Q1756 / 80) * (O1756 * 100)</f>
        <v/>
      </c>
      <c r="S1756" s="31" t="n"/>
      <c r="T1756" s="31" t="n"/>
      <c r="U1756" s="33">
        <f>IF(N1756="","",R1756 * N1756)</f>
        <v/>
      </c>
      <c r="V1756" s="4" t="n"/>
      <c r="W1756" s="33">
        <f>IF(S1756&amp;U1756="","",U1756 * S1756)</f>
        <v/>
      </c>
      <c r="X1756" s="33">
        <f>IF(W1756="","",U1756 + W1756)</f>
        <v/>
      </c>
      <c r="Y1756" s="33">
        <f>IF(T1756="","",U1756 * T1756)</f>
        <v/>
      </c>
      <c r="Z1756" s="34">
        <f>IF(U1756="","",X1756-V1756-Y1756)</f>
        <v/>
      </c>
    </row>
    <row r="1757">
      <c r="A1757" s="25" t="n">
        <v>1753</v>
      </c>
      <c r="B1757" s="26">
        <f>_xlfn.XLOOKUP(C1757,purchase!C:C,pcon!B:B,"")</f>
        <v/>
      </c>
      <c r="C1757" s="4" t="n"/>
      <c r="D1757" s="29">
        <f>_xlfn.XLOOKUP(C1757,purchase!C:C,pcon!D:D,"")</f>
        <v/>
      </c>
      <c r="E1757" s="29">
        <f>_xlfn.XLOOKUP(C1757,purchase!C:C,pcon!E:E,"")</f>
        <v/>
      </c>
      <c r="F1757" s="4" t="n"/>
      <c r="G1757" s="27" t="n"/>
      <c r="H1757" s="28" t="n"/>
      <c r="I1757" s="4" t="n"/>
      <c r="J1757" s="4" t="n"/>
      <c r="K1757" s="4" t="n"/>
      <c r="L1757" s="30">
        <f>IF(J1757="","",J1757-K1757)</f>
        <v/>
      </c>
      <c r="M1757" s="4" t="n"/>
      <c r="N1757" s="30">
        <f>IF(L1757="","",L1757-M1757)</f>
        <v/>
      </c>
      <c r="O1757" s="31" t="n"/>
      <c r="P1757" s="32">
        <f>IF(O1757="","",N1757 * O1757)</f>
        <v/>
      </c>
      <c r="Q1757" s="10">
        <f>_xlfn.XLOOKUP(C1757,pcon!C:C,pcon!L:L,"")</f>
        <v/>
      </c>
      <c r="R1757" s="98">
        <f>(Q1757 / 80) * (O1757 * 100)</f>
        <v/>
      </c>
      <c r="S1757" s="31" t="n"/>
      <c r="T1757" s="31" t="n"/>
      <c r="U1757" s="33">
        <f>IF(N1757="","",R1757 * N1757)</f>
        <v/>
      </c>
      <c r="V1757" s="4" t="n"/>
      <c r="W1757" s="33">
        <f>IF(S1757&amp;U1757="","",U1757 * S1757)</f>
        <v/>
      </c>
      <c r="X1757" s="33">
        <f>IF(W1757="","",U1757 + W1757)</f>
        <v/>
      </c>
      <c r="Y1757" s="33">
        <f>IF(T1757="","",U1757 * T1757)</f>
        <v/>
      </c>
      <c r="Z1757" s="34">
        <f>IF(U1757="","",X1757-V1757-Y1757)</f>
        <v/>
      </c>
    </row>
    <row r="1758">
      <c r="A1758" s="25" t="n">
        <v>1754</v>
      </c>
      <c r="B1758" s="26">
        <f>_xlfn.XLOOKUP(C1758,purchase!C:C,pcon!B:B,"")</f>
        <v/>
      </c>
      <c r="C1758" s="4" t="n"/>
      <c r="D1758" s="29">
        <f>_xlfn.XLOOKUP(C1758,purchase!C:C,pcon!D:D,"")</f>
        <v/>
      </c>
      <c r="E1758" s="29">
        <f>_xlfn.XLOOKUP(C1758,purchase!C:C,pcon!E:E,"")</f>
        <v/>
      </c>
      <c r="F1758" s="4" t="n"/>
      <c r="G1758" s="27" t="n"/>
      <c r="H1758" s="28" t="n"/>
      <c r="I1758" s="4" t="n"/>
      <c r="J1758" s="4" t="n"/>
      <c r="K1758" s="4" t="n"/>
      <c r="L1758" s="30">
        <f>IF(J1758="","",J1758-K1758)</f>
        <v/>
      </c>
      <c r="M1758" s="4" t="n"/>
      <c r="N1758" s="30">
        <f>IF(L1758="","",L1758-M1758)</f>
        <v/>
      </c>
      <c r="O1758" s="31" t="n"/>
      <c r="P1758" s="32">
        <f>IF(O1758="","",N1758 * O1758)</f>
        <v/>
      </c>
      <c r="Q1758" s="10">
        <f>_xlfn.XLOOKUP(C1758,pcon!C:C,pcon!L:L,"")</f>
        <v/>
      </c>
      <c r="R1758" s="98">
        <f>(Q1758 / 80) * (O1758 * 100)</f>
        <v/>
      </c>
      <c r="S1758" s="31" t="n"/>
      <c r="T1758" s="31" t="n"/>
      <c r="U1758" s="33">
        <f>IF(N1758="","",R1758 * N1758)</f>
        <v/>
      </c>
      <c r="V1758" s="4" t="n"/>
      <c r="W1758" s="33">
        <f>IF(S1758&amp;U1758="","",U1758 * S1758)</f>
        <v/>
      </c>
      <c r="X1758" s="33">
        <f>IF(W1758="","",U1758 + W1758)</f>
        <v/>
      </c>
      <c r="Y1758" s="33">
        <f>IF(T1758="","",U1758 * T1758)</f>
        <v/>
      </c>
      <c r="Z1758" s="34">
        <f>IF(U1758="","",X1758-V1758-Y1758)</f>
        <v/>
      </c>
    </row>
    <row r="1759">
      <c r="A1759" s="25" t="n">
        <v>1755</v>
      </c>
      <c r="B1759" s="26">
        <f>_xlfn.XLOOKUP(C1759,purchase!C:C,pcon!B:B,"")</f>
        <v/>
      </c>
      <c r="C1759" s="4" t="n"/>
      <c r="D1759" s="29">
        <f>_xlfn.XLOOKUP(C1759,purchase!C:C,pcon!D:D,"")</f>
        <v/>
      </c>
      <c r="E1759" s="29">
        <f>_xlfn.XLOOKUP(C1759,purchase!C:C,pcon!E:E,"")</f>
        <v/>
      </c>
      <c r="F1759" s="4" t="n"/>
      <c r="G1759" s="27" t="n"/>
      <c r="H1759" s="28" t="n"/>
      <c r="I1759" s="4" t="n"/>
      <c r="J1759" s="4" t="n"/>
      <c r="K1759" s="4" t="n"/>
      <c r="L1759" s="30">
        <f>IF(J1759="","",J1759-K1759)</f>
        <v/>
      </c>
      <c r="M1759" s="4" t="n"/>
      <c r="N1759" s="30">
        <f>IF(L1759="","",L1759-M1759)</f>
        <v/>
      </c>
      <c r="O1759" s="31" t="n"/>
      <c r="P1759" s="32">
        <f>IF(O1759="","",N1759 * O1759)</f>
        <v/>
      </c>
      <c r="Q1759" s="10">
        <f>_xlfn.XLOOKUP(C1759,pcon!C:C,pcon!L:L,"")</f>
        <v/>
      </c>
      <c r="R1759" s="98">
        <f>(Q1759 / 80) * (O1759 * 100)</f>
        <v/>
      </c>
      <c r="S1759" s="31" t="n"/>
      <c r="T1759" s="31" t="n"/>
      <c r="U1759" s="33">
        <f>IF(N1759="","",R1759 * N1759)</f>
        <v/>
      </c>
      <c r="V1759" s="4" t="n"/>
      <c r="W1759" s="33">
        <f>IF(S1759&amp;U1759="","",U1759 * S1759)</f>
        <v/>
      </c>
      <c r="X1759" s="33">
        <f>IF(W1759="","",U1759 + W1759)</f>
        <v/>
      </c>
      <c r="Y1759" s="33">
        <f>IF(T1759="","",U1759 * T1759)</f>
        <v/>
      </c>
      <c r="Z1759" s="34">
        <f>IF(U1759="","",X1759-V1759-Y1759)</f>
        <v/>
      </c>
    </row>
    <row r="1760">
      <c r="A1760" s="25" t="n">
        <v>1756</v>
      </c>
      <c r="B1760" s="26">
        <f>_xlfn.XLOOKUP(C1760,purchase!C:C,pcon!B:B,"")</f>
        <v/>
      </c>
      <c r="C1760" s="4" t="n"/>
      <c r="D1760" s="29">
        <f>_xlfn.XLOOKUP(C1760,purchase!C:C,pcon!D:D,"")</f>
        <v/>
      </c>
      <c r="E1760" s="29">
        <f>_xlfn.XLOOKUP(C1760,purchase!C:C,pcon!E:E,"")</f>
        <v/>
      </c>
      <c r="F1760" s="4" t="n"/>
      <c r="G1760" s="27" t="n"/>
      <c r="H1760" s="28" t="n"/>
      <c r="I1760" s="4" t="n"/>
      <c r="J1760" s="4" t="n"/>
      <c r="K1760" s="4" t="n"/>
      <c r="L1760" s="30">
        <f>IF(J1760="","",J1760-K1760)</f>
        <v/>
      </c>
      <c r="M1760" s="4" t="n"/>
      <c r="N1760" s="30">
        <f>IF(L1760="","",L1760-M1760)</f>
        <v/>
      </c>
      <c r="O1760" s="31" t="n"/>
      <c r="P1760" s="32">
        <f>IF(O1760="","",N1760 * O1760)</f>
        <v/>
      </c>
      <c r="Q1760" s="10">
        <f>_xlfn.XLOOKUP(C1760,pcon!C:C,pcon!L:L,"")</f>
        <v/>
      </c>
      <c r="R1760" s="98">
        <f>(Q1760 / 80) * (O1760 * 100)</f>
        <v/>
      </c>
      <c r="S1760" s="31" t="n"/>
      <c r="T1760" s="31" t="n"/>
      <c r="U1760" s="33">
        <f>IF(N1760="","",R1760 * N1760)</f>
        <v/>
      </c>
      <c r="V1760" s="4" t="n"/>
      <c r="W1760" s="33">
        <f>IF(S1760&amp;U1760="","",U1760 * S1760)</f>
        <v/>
      </c>
      <c r="X1760" s="33">
        <f>IF(W1760="","",U1760 + W1760)</f>
        <v/>
      </c>
      <c r="Y1760" s="33">
        <f>IF(T1760="","",U1760 * T1760)</f>
        <v/>
      </c>
      <c r="Z1760" s="34">
        <f>IF(U1760="","",X1760-V1760-Y1760)</f>
        <v/>
      </c>
    </row>
    <row r="1761">
      <c r="A1761" s="25" t="n">
        <v>1757</v>
      </c>
      <c r="B1761" s="26">
        <f>_xlfn.XLOOKUP(C1761,purchase!C:C,pcon!B:B,"")</f>
        <v/>
      </c>
      <c r="C1761" s="4" t="n"/>
      <c r="D1761" s="29">
        <f>_xlfn.XLOOKUP(C1761,purchase!C:C,pcon!D:D,"")</f>
        <v/>
      </c>
      <c r="E1761" s="29">
        <f>_xlfn.XLOOKUP(C1761,purchase!C:C,pcon!E:E,"")</f>
        <v/>
      </c>
      <c r="F1761" s="4" t="n"/>
      <c r="G1761" s="27" t="n"/>
      <c r="H1761" s="28" t="n"/>
      <c r="I1761" s="4" t="n"/>
      <c r="J1761" s="4" t="n"/>
      <c r="K1761" s="4" t="n"/>
      <c r="L1761" s="30">
        <f>IF(J1761="","",J1761-K1761)</f>
        <v/>
      </c>
      <c r="M1761" s="4" t="n"/>
      <c r="N1761" s="30">
        <f>IF(L1761="","",L1761-M1761)</f>
        <v/>
      </c>
      <c r="O1761" s="31" t="n"/>
      <c r="P1761" s="32">
        <f>IF(O1761="","",N1761 * O1761)</f>
        <v/>
      </c>
      <c r="Q1761" s="10">
        <f>_xlfn.XLOOKUP(C1761,pcon!C:C,pcon!L:L,"")</f>
        <v/>
      </c>
      <c r="R1761" s="98">
        <f>(Q1761 / 80) * (O1761 * 100)</f>
        <v/>
      </c>
      <c r="S1761" s="31" t="n"/>
      <c r="T1761" s="31" t="n"/>
      <c r="U1761" s="33">
        <f>IF(N1761="","",R1761 * N1761)</f>
        <v/>
      </c>
      <c r="V1761" s="4" t="n"/>
      <c r="W1761" s="33">
        <f>IF(S1761&amp;U1761="","",U1761 * S1761)</f>
        <v/>
      </c>
      <c r="X1761" s="33">
        <f>IF(W1761="","",U1761 + W1761)</f>
        <v/>
      </c>
      <c r="Y1761" s="33">
        <f>IF(T1761="","",U1761 * T1761)</f>
        <v/>
      </c>
      <c r="Z1761" s="34">
        <f>IF(U1761="","",X1761-V1761-Y1761)</f>
        <v/>
      </c>
    </row>
    <row r="1762">
      <c r="A1762" s="25" t="n">
        <v>1758</v>
      </c>
      <c r="B1762" s="26">
        <f>_xlfn.XLOOKUP(C1762,purchase!C:C,pcon!B:B,"")</f>
        <v/>
      </c>
      <c r="C1762" s="4" t="n"/>
      <c r="D1762" s="29">
        <f>_xlfn.XLOOKUP(C1762,purchase!C:C,pcon!D:D,"")</f>
        <v/>
      </c>
      <c r="E1762" s="29">
        <f>_xlfn.XLOOKUP(C1762,purchase!C:C,pcon!E:E,"")</f>
        <v/>
      </c>
      <c r="F1762" s="4" t="n"/>
      <c r="G1762" s="27" t="n"/>
      <c r="H1762" s="28" t="n"/>
      <c r="I1762" s="4" t="n"/>
      <c r="J1762" s="4" t="n"/>
      <c r="K1762" s="4" t="n"/>
      <c r="L1762" s="30">
        <f>IF(J1762="","",J1762-K1762)</f>
        <v/>
      </c>
      <c r="M1762" s="4" t="n"/>
      <c r="N1762" s="30">
        <f>IF(L1762="","",L1762-M1762)</f>
        <v/>
      </c>
      <c r="O1762" s="31" t="n"/>
      <c r="P1762" s="32">
        <f>IF(O1762="","",N1762 * O1762)</f>
        <v/>
      </c>
      <c r="Q1762" s="10">
        <f>_xlfn.XLOOKUP(C1762,pcon!C:C,pcon!L:L,"")</f>
        <v/>
      </c>
      <c r="R1762" s="98">
        <f>(Q1762 / 80) * (O1762 * 100)</f>
        <v/>
      </c>
      <c r="S1762" s="31" t="n"/>
      <c r="T1762" s="31" t="n"/>
      <c r="U1762" s="33">
        <f>IF(N1762="","",R1762 * N1762)</f>
        <v/>
      </c>
      <c r="V1762" s="4" t="n"/>
      <c r="W1762" s="33">
        <f>IF(S1762&amp;U1762="","",U1762 * S1762)</f>
        <v/>
      </c>
      <c r="X1762" s="33">
        <f>IF(W1762="","",U1762 + W1762)</f>
        <v/>
      </c>
      <c r="Y1762" s="33">
        <f>IF(T1762="","",U1762 * T1762)</f>
        <v/>
      </c>
      <c r="Z1762" s="34">
        <f>IF(U1762="","",X1762-V1762-Y1762)</f>
        <v/>
      </c>
    </row>
    <row r="1763">
      <c r="A1763" s="25" t="n">
        <v>1759</v>
      </c>
      <c r="B1763" s="26">
        <f>_xlfn.XLOOKUP(C1763,purchase!C:C,pcon!B:B,"")</f>
        <v/>
      </c>
      <c r="C1763" s="4" t="n"/>
      <c r="D1763" s="29">
        <f>_xlfn.XLOOKUP(C1763,purchase!C:C,pcon!D:D,"")</f>
        <v/>
      </c>
      <c r="E1763" s="29">
        <f>_xlfn.XLOOKUP(C1763,purchase!C:C,pcon!E:E,"")</f>
        <v/>
      </c>
      <c r="F1763" s="4" t="n"/>
      <c r="G1763" s="27" t="n"/>
      <c r="H1763" s="28" t="n"/>
      <c r="I1763" s="4" t="n"/>
      <c r="J1763" s="4" t="n"/>
      <c r="K1763" s="4" t="n"/>
      <c r="L1763" s="30">
        <f>IF(J1763="","",J1763-K1763)</f>
        <v/>
      </c>
      <c r="M1763" s="4" t="n"/>
      <c r="N1763" s="30">
        <f>IF(L1763="","",L1763-M1763)</f>
        <v/>
      </c>
      <c r="O1763" s="31" t="n"/>
      <c r="P1763" s="32">
        <f>IF(O1763="","",N1763 * O1763)</f>
        <v/>
      </c>
      <c r="Q1763" s="10">
        <f>_xlfn.XLOOKUP(C1763,pcon!C:C,pcon!L:L,"")</f>
        <v/>
      </c>
      <c r="R1763" s="98">
        <f>(Q1763 / 80) * (O1763 * 100)</f>
        <v/>
      </c>
      <c r="S1763" s="31" t="n"/>
      <c r="T1763" s="31" t="n"/>
      <c r="U1763" s="33">
        <f>IF(N1763="","",R1763 * N1763)</f>
        <v/>
      </c>
      <c r="V1763" s="4" t="n"/>
      <c r="W1763" s="33">
        <f>IF(S1763&amp;U1763="","",U1763 * S1763)</f>
        <v/>
      </c>
      <c r="X1763" s="33">
        <f>IF(W1763="","",U1763 + W1763)</f>
        <v/>
      </c>
      <c r="Y1763" s="33">
        <f>IF(T1763="","",U1763 * T1763)</f>
        <v/>
      </c>
      <c r="Z1763" s="34">
        <f>IF(U1763="","",X1763-V1763-Y1763)</f>
        <v/>
      </c>
    </row>
    <row r="1764">
      <c r="A1764" s="25" t="n">
        <v>1760</v>
      </c>
      <c r="B1764" s="26">
        <f>_xlfn.XLOOKUP(C1764,purchase!C:C,pcon!B:B,"")</f>
        <v/>
      </c>
      <c r="C1764" s="4" t="n"/>
      <c r="D1764" s="29">
        <f>_xlfn.XLOOKUP(C1764,purchase!C:C,pcon!D:D,"")</f>
        <v/>
      </c>
      <c r="E1764" s="29">
        <f>_xlfn.XLOOKUP(C1764,purchase!C:C,pcon!E:E,"")</f>
        <v/>
      </c>
      <c r="F1764" s="4" t="n"/>
      <c r="G1764" s="27" t="n"/>
      <c r="H1764" s="28" t="n"/>
      <c r="I1764" s="4" t="n"/>
      <c r="J1764" s="4" t="n"/>
      <c r="K1764" s="4" t="n"/>
      <c r="L1764" s="30">
        <f>IF(J1764="","",J1764-K1764)</f>
        <v/>
      </c>
      <c r="M1764" s="4" t="n"/>
      <c r="N1764" s="30">
        <f>IF(L1764="","",L1764-M1764)</f>
        <v/>
      </c>
      <c r="O1764" s="31" t="n"/>
      <c r="P1764" s="32">
        <f>IF(O1764="","",N1764 * O1764)</f>
        <v/>
      </c>
      <c r="Q1764" s="10">
        <f>_xlfn.XLOOKUP(C1764,pcon!C:C,pcon!L:L,"")</f>
        <v/>
      </c>
      <c r="R1764" s="98">
        <f>(Q1764 / 80) * (O1764 * 100)</f>
        <v/>
      </c>
      <c r="S1764" s="31" t="n"/>
      <c r="T1764" s="31" t="n"/>
      <c r="U1764" s="33">
        <f>IF(N1764="","",R1764 * N1764)</f>
        <v/>
      </c>
      <c r="V1764" s="4" t="n"/>
      <c r="W1764" s="33">
        <f>IF(S1764&amp;U1764="","",U1764 * S1764)</f>
        <v/>
      </c>
      <c r="X1764" s="33">
        <f>IF(W1764="","",U1764 + W1764)</f>
        <v/>
      </c>
      <c r="Y1764" s="33">
        <f>IF(T1764="","",U1764 * T1764)</f>
        <v/>
      </c>
      <c r="Z1764" s="34">
        <f>IF(U1764="","",X1764-V1764-Y1764)</f>
        <v/>
      </c>
    </row>
    <row r="1765">
      <c r="A1765" s="25" t="n">
        <v>1761</v>
      </c>
      <c r="B1765" s="26">
        <f>_xlfn.XLOOKUP(C1765,purchase!C:C,pcon!B:B,"")</f>
        <v/>
      </c>
      <c r="C1765" s="4" t="n"/>
      <c r="D1765" s="29">
        <f>_xlfn.XLOOKUP(C1765,purchase!C:C,pcon!D:D,"")</f>
        <v/>
      </c>
      <c r="E1765" s="29">
        <f>_xlfn.XLOOKUP(C1765,purchase!C:C,pcon!E:E,"")</f>
        <v/>
      </c>
      <c r="F1765" s="4" t="n"/>
      <c r="G1765" s="27" t="n"/>
      <c r="H1765" s="28" t="n"/>
      <c r="I1765" s="4" t="n"/>
      <c r="J1765" s="4" t="n"/>
      <c r="K1765" s="4" t="n"/>
      <c r="L1765" s="30">
        <f>IF(J1765="","",J1765-K1765)</f>
        <v/>
      </c>
      <c r="M1765" s="4" t="n"/>
      <c r="N1765" s="30">
        <f>IF(L1765="","",L1765-M1765)</f>
        <v/>
      </c>
      <c r="O1765" s="31" t="n"/>
      <c r="P1765" s="32">
        <f>IF(O1765="","",N1765 * O1765)</f>
        <v/>
      </c>
      <c r="Q1765" s="10">
        <f>_xlfn.XLOOKUP(C1765,pcon!C:C,pcon!L:L,"")</f>
        <v/>
      </c>
      <c r="R1765" s="98">
        <f>(Q1765 / 80) * (O1765 * 100)</f>
        <v/>
      </c>
      <c r="S1765" s="31" t="n"/>
      <c r="T1765" s="31" t="n"/>
      <c r="U1765" s="33">
        <f>IF(N1765="","",R1765 * N1765)</f>
        <v/>
      </c>
      <c r="V1765" s="4" t="n"/>
      <c r="W1765" s="33">
        <f>IF(S1765&amp;U1765="","",U1765 * S1765)</f>
        <v/>
      </c>
      <c r="X1765" s="33">
        <f>IF(W1765="","",U1765 + W1765)</f>
        <v/>
      </c>
      <c r="Y1765" s="33">
        <f>IF(T1765="","",U1765 * T1765)</f>
        <v/>
      </c>
      <c r="Z1765" s="34">
        <f>IF(U1765="","",X1765-V1765-Y1765)</f>
        <v/>
      </c>
    </row>
    <row r="1766">
      <c r="A1766" s="25" t="n">
        <v>1762</v>
      </c>
      <c r="B1766" s="26">
        <f>_xlfn.XLOOKUP(C1766,purchase!C:C,pcon!B:B,"")</f>
        <v/>
      </c>
      <c r="C1766" s="4" t="n"/>
      <c r="D1766" s="29">
        <f>_xlfn.XLOOKUP(C1766,purchase!C:C,pcon!D:D,"")</f>
        <v/>
      </c>
      <c r="E1766" s="29">
        <f>_xlfn.XLOOKUP(C1766,purchase!C:C,pcon!E:E,"")</f>
        <v/>
      </c>
      <c r="F1766" s="4" t="n"/>
      <c r="G1766" s="27" t="n"/>
      <c r="H1766" s="28" t="n"/>
      <c r="I1766" s="4" t="n"/>
      <c r="J1766" s="4" t="n"/>
      <c r="K1766" s="4" t="n"/>
      <c r="L1766" s="30">
        <f>IF(J1766="","",J1766-K1766)</f>
        <v/>
      </c>
      <c r="M1766" s="4" t="n"/>
      <c r="N1766" s="30">
        <f>IF(L1766="","",L1766-M1766)</f>
        <v/>
      </c>
      <c r="O1766" s="31" t="n"/>
      <c r="P1766" s="32">
        <f>IF(O1766="","",N1766 * O1766)</f>
        <v/>
      </c>
      <c r="Q1766" s="10">
        <f>_xlfn.XLOOKUP(C1766,pcon!C:C,pcon!L:L,"")</f>
        <v/>
      </c>
      <c r="R1766" s="98">
        <f>(Q1766 / 80) * (O1766 * 100)</f>
        <v/>
      </c>
      <c r="S1766" s="31" t="n"/>
      <c r="T1766" s="31" t="n"/>
      <c r="U1766" s="33">
        <f>IF(N1766="","",R1766 * N1766)</f>
        <v/>
      </c>
      <c r="V1766" s="4" t="n"/>
      <c r="W1766" s="33">
        <f>IF(S1766&amp;U1766="","",U1766 * S1766)</f>
        <v/>
      </c>
      <c r="X1766" s="33">
        <f>IF(W1766="","",U1766 + W1766)</f>
        <v/>
      </c>
      <c r="Y1766" s="33">
        <f>IF(T1766="","",U1766 * T1766)</f>
        <v/>
      </c>
      <c r="Z1766" s="34">
        <f>IF(U1766="","",X1766-V1766-Y1766)</f>
        <v/>
      </c>
    </row>
    <row r="1767">
      <c r="A1767" s="25" t="n">
        <v>1763</v>
      </c>
      <c r="B1767" s="26">
        <f>_xlfn.XLOOKUP(C1767,purchase!C:C,pcon!B:B,"")</f>
        <v/>
      </c>
      <c r="C1767" s="4" t="n"/>
      <c r="D1767" s="29">
        <f>_xlfn.XLOOKUP(C1767,purchase!C:C,pcon!D:D,"")</f>
        <v/>
      </c>
      <c r="E1767" s="29">
        <f>_xlfn.XLOOKUP(C1767,purchase!C:C,pcon!E:E,"")</f>
        <v/>
      </c>
      <c r="F1767" s="4" t="n"/>
      <c r="G1767" s="27" t="n"/>
      <c r="H1767" s="28" t="n"/>
      <c r="I1767" s="4" t="n"/>
      <c r="J1767" s="4" t="n"/>
      <c r="K1767" s="4" t="n"/>
      <c r="L1767" s="30">
        <f>IF(J1767="","",J1767-K1767)</f>
        <v/>
      </c>
      <c r="M1767" s="4" t="n"/>
      <c r="N1767" s="30">
        <f>IF(L1767="","",L1767-M1767)</f>
        <v/>
      </c>
      <c r="O1767" s="31" t="n"/>
      <c r="P1767" s="32">
        <f>IF(O1767="","",N1767 * O1767)</f>
        <v/>
      </c>
      <c r="Q1767" s="10">
        <f>_xlfn.XLOOKUP(C1767,pcon!C:C,pcon!L:L,"")</f>
        <v/>
      </c>
      <c r="R1767" s="98">
        <f>(Q1767 / 80) * (O1767 * 100)</f>
        <v/>
      </c>
      <c r="S1767" s="31" t="n"/>
      <c r="T1767" s="31" t="n"/>
      <c r="U1767" s="33">
        <f>IF(N1767="","",R1767 * N1767)</f>
        <v/>
      </c>
      <c r="V1767" s="4" t="n"/>
      <c r="W1767" s="33">
        <f>IF(S1767&amp;U1767="","",U1767 * S1767)</f>
        <v/>
      </c>
      <c r="X1767" s="33">
        <f>IF(W1767="","",U1767 + W1767)</f>
        <v/>
      </c>
      <c r="Y1767" s="33">
        <f>IF(T1767="","",U1767 * T1767)</f>
        <v/>
      </c>
      <c r="Z1767" s="34">
        <f>IF(U1767="","",X1767-V1767-Y1767)</f>
        <v/>
      </c>
    </row>
    <row r="1768">
      <c r="A1768" s="25" t="n">
        <v>1764</v>
      </c>
      <c r="B1768" s="26">
        <f>_xlfn.XLOOKUP(C1768,purchase!C:C,pcon!B:B,"")</f>
        <v/>
      </c>
      <c r="C1768" s="4" t="n"/>
      <c r="D1768" s="29">
        <f>_xlfn.XLOOKUP(C1768,purchase!C:C,pcon!D:D,"")</f>
        <v/>
      </c>
      <c r="E1768" s="29">
        <f>_xlfn.XLOOKUP(C1768,purchase!C:C,pcon!E:E,"")</f>
        <v/>
      </c>
      <c r="F1768" s="4" t="n"/>
      <c r="G1768" s="27" t="n"/>
      <c r="H1768" s="28" t="n"/>
      <c r="I1768" s="4" t="n"/>
      <c r="J1768" s="4" t="n"/>
      <c r="K1768" s="4" t="n"/>
      <c r="L1768" s="30">
        <f>IF(J1768="","",J1768-K1768)</f>
        <v/>
      </c>
      <c r="M1768" s="4" t="n"/>
      <c r="N1768" s="30">
        <f>IF(L1768="","",L1768-M1768)</f>
        <v/>
      </c>
      <c r="O1768" s="31" t="n"/>
      <c r="P1768" s="32">
        <f>IF(O1768="","",N1768 * O1768)</f>
        <v/>
      </c>
      <c r="Q1768" s="10">
        <f>_xlfn.XLOOKUP(C1768,pcon!C:C,pcon!L:L,"")</f>
        <v/>
      </c>
      <c r="R1768" s="98">
        <f>(Q1768 / 80) * (O1768 * 100)</f>
        <v/>
      </c>
      <c r="S1768" s="31" t="n"/>
      <c r="T1768" s="31" t="n"/>
      <c r="U1768" s="33">
        <f>IF(N1768="","",R1768 * N1768)</f>
        <v/>
      </c>
      <c r="V1768" s="4" t="n"/>
      <c r="W1768" s="33">
        <f>IF(S1768&amp;U1768="","",U1768 * S1768)</f>
        <v/>
      </c>
      <c r="X1768" s="33">
        <f>IF(W1768="","",U1768 + W1768)</f>
        <v/>
      </c>
      <c r="Y1768" s="33">
        <f>IF(T1768="","",U1768 * T1768)</f>
        <v/>
      </c>
      <c r="Z1768" s="34">
        <f>IF(U1768="","",X1768-V1768-Y1768)</f>
        <v/>
      </c>
    </row>
    <row r="1769">
      <c r="A1769" s="25" t="n">
        <v>1765</v>
      </c>
      <c r="B1769" s="26">
        <f>_xlfn.XLOOKUP(C1769,purchase!C:C,pcon!B:B,"")</f>
        <v/>
      </c>
      <c r="C1769" s="4" t="n"/>
      <c r="D1769" s="29">
        <f>_xlfn.XLOOKUP(C1769,purchase!C:C,pcon!D:D,"")</f>
        <v/>
      </c>
      <c r="E1769" s="29">
        <f>_xlfn.XLOOKUP(C1769,purchase!C:C,pcon!E:E,"")</f>
        <v/>
      </c>
      <c r="F1769" s="4" t="n"/>
      <c r="G1769" s="27" t="n"/>
      <c r="H1769" s="28" t="n"/>
      <c r="I1769" s="4" t="n"/>
      <c r="J1769" s="4" t="n"/>
      <c r="K1769" s="4" t="n"/>
      <c r="L1769" s="30">
        <f>IF(J1769="","",J1769-K1769)</f>
        <v/>
      </c>
      <c r="M1769" s="4" t="n"/>
      <c r="N1769" s="30">
        <f>IF(L1769="","",L1769-M1769)</f>
        <v/>
      </c>
      <c r="O1769" s="31" t="n"/>
      <c r="P1769" s="32">
        <f>IF(O1769="","",N1769 * O1769)</f>
        <v/>
      </c>
      <c r="Q1769" s="10">
        <f>_xlfn.XLOOKUP(C1769,pcon!C:C,pcon!L:L,"")</f>
        <v/>
      </c>
      <c r="R1769" s="98">
        <f>(Q1769 / 80) * (O1769 * 100)</f>
        <v/>
      </c>
      <c r="S1769" s="31" t="n"/>
      <c r="T1769" s="31" t="n"/>
      <c r="U1769" s="33">
        <f>IF(N1769="","",R1769 * N1769)</f>
        <v/>
      </c>
      <c r="V1769" s="4" t="n"/>
      <c r="W1769" s="33">
        <f>IF(S1769&amp;U1769="","",U1769 * S1769)</f>
        <v/>
      </c>
      <c r="X1769" s="33">
        <f>IF(W1769="","",U1769 + W1769)</f>
        <v/>
      </c>
      <c r="Y1769" s="33">
        <f>IF(T1769="","",U1769 * T1769)</f>
        <v/>
      </c>
      <c r="Z1769" s="34">
        <f>IF(U1769="","",X1769-V1769-Y1769)</f>
        <v/>
      </c>
    </row>
    <row r="1770">
      <c r="A1770" s="25" t="n">
        <v>1766</v>
      </c>
      <c r="B1770" s="26">
        <f>_xlfn.XLOOKUP(C1770,purchase!C:C,pcon!B:B,"")</f>
        <v/>
      </c>
      <c r="C1770" s="4" t="n"/>
      <c r="D1770" s="29">
        <f>_xlfn.XLOOKUP(C1770,purchase!C:C,pcon!D:D,"")</f>
        <v/>
      </c>
      <c r="E1770" s="29">
        <f>_xlfn.XLOOKUP(C1770,purchase!C:C,pcon!E:E,"")</f>
        <v/>
      </c>
      <c r="F1770" s="4" t="n"/>
      <c r="G1770" s="27" t="n"/>
      <c r="H1770" s="28" t="n"/>
      <c r="I1770" s="4" t="n"/>
      <c r="J1770" s="4" t="n"/>
      <c r="K1770" s="4" t="n"/>
      <c r="L1770" s="30">
        <f>IF(J1770="","",J1770-K1770)</f>
        <v/>
      </c>
      <c r="M1770" s="4" t="n"/>
      <c r="N1770" s="30">
        <f>IF(L1770="","",L1770-M1770)</f>
        <v/>
      </c>
      <c r="O1770" s="31" t="n"/>
      <c r="P1770" s="32">
        <f>IF(O1770="","",N1770 * O1770)</f>
        <v/>
      </c>
      <c r="Q1770" s="10">
        <f>_xlfn.XLOOKUP(C1770,pcon!C:C,pcon!L:L,"")</f>
        <v/>
      </c>
      <c r="R1770" s="98">
        <f>(Q1770 / 80) * (O1770 * 100)</f>
        <v/>
      </c>
      <c r="S1770" s="31" t="n"/>
      <c r="T1770" s="31" t="n"/>
      <c r="U1770" s="33">
        <f>IF(N1770="","",R1770 * N1770)</f>
        <v/>
      </c>
      <c r="V1770" s="4" t="n"/>
      <c r="W1770" s="33">
        <f>IF(S1770&amp;U1770="","",U1770 * S1770)</f>
        <v/>
      </c>
      <c r="X1770" s="33">
        <f>IF(W1770="","",U1770 + W1770)</f>
        <v/>
      </c>
      <c r="Y1770" s="33">
        <f>IF(T1770="","",U1770 * T1770)</f>
        <v/>
      </c>
      <c r="Z1770" s="34">
        <f>IF(U1770="","",X1770-V1770-Y1770)</f>
        <v/>
      </c>
    </row>
    <row r="1771">
      <c r="A1771" s="25" t="n">
        <v>1767</v>
      </c>
      <c r="B1771" s="26">
        <f>_xlfn.XLOOKUP(C1771,purchase!C:C,pcon!B:B,"")</f>
        <v/>
      </c>
      <c r="C1771" s="4" t="n"/>
      <c r="D1771" s="29">
        <f>_xlfn.XLOOKUP(C1771,purchase!C:C,pcon!D:D,"")</f>
        <v/>
      </c>
      <c r="E1771" s="29">
        <f>_xlfn.XLOOKUP(C1771,purchase!C:C,pcon!E:E,"")</f>
        <v/>
      </c>
      <c r="F1771" s="4" t="n"/>
      <c r="G1771" s="27" t="n"/>
      <c r="H1771" s="28" t="n"/>
      <c r="I1771" s="4" t="n"/>
      <c r="J1771" s="4" t="n"/>
      <c r="K1771" s="4" t="n"/>
      <c r="L1771" s="30">
        <f>IF(J1771="","",J1771-K1771)</f>
        <v/>
      </c>
      <c r="M1771" s="4" t="n"/>
      <c r="N1771" s="30">
        <f>IF(L1771="","",L1771-M1771)</f>
        <v/>
      </c>
      <c r="O1771" s="31" t="n"/>
      <c r="P1771" s="32">
        <f>IF(O1771="","",N1771 * O1771)</f>
        <v/>
      </c>
      <c r="Q1771" s="10">
        <f>_xlfn.XLOOKUP(C1771,pcon!C:C,pcon!L:L,"")</f>
        <v/>
      </c>
      <c r="R1771" s="98">
        <f>(Q1771 / 80) * (O1771 * 100)</f>
        <v/>
      </c>
      <c r="S1771" s="31" t="n"/>
      <c r="T1771" s="31" t="n"/>
      <c r="U1771" s="33">
        <f>IF(N1771="","",R1771 * N1771)</f>
        <v/>
      </c>
      <c r="V1771" s="4" t="n"/>
      <c r="W1771" s="33">
        <f>IF(S1771&amp;U1771="","",U1771 * S1771)</f>
        <v/>
      </c>
      <c r="X1771" s="33">
        <f>IF(W1771="","",U1771 + W1771)</f>
        <v/>
      </c>
      <c r="Y1771" s="33">
        <f>IF(T1771="","",U1771 * T1771)</f>
        <v/>
      </c>
      <c r="Z1771" s="34">
        <f>IF(U1771="","",X1771-V1771-Y1771)</f>
        <v/>
      </c>
    </row>
    <row r="1772">
      <c r="A1772" s="25" t="n">
        <v>1768</v>
      </c>
      <c r="B1772" s="26">
        <f>_xlfn.XLOOKUP(C1772,purchase!C:C,pcon!B:B,"")</f>
        <v/>
      </c>
      <c r="C1772" s="4" t="n"/>
      <c r="D1772" s="29">
        <f>_xlfn.XLOOKUP(C1772,purchase!C:C,pcon!D:D,"")</f>
        <v/>
      </c>
      <c r="E1772" s="29">
        <f>_xlfn.XLOOKUP(C1772,purchase!C:C,pcon!E:E,"")</f>
        <v/>
      </c>
      <c r="F1772" s="4" t="n"/>
      <c r="G1772" s="27" t="n"/>
      <c r="H1772" s="28" t="n"/>
      <c r="I1772" s="4" t="n"/>
      <c r="J1772" s="4" t="n"/>
      <c r="K1772" s="4" t="n"/>
      <c r="L1772" s="30">
        <f>IF(J1772="","",J1772-K1772)</f>
        <v/>
      </c>
      <c r="M1772" s="4" t="n"/>
      <c r="N1772" s="30">
        <f>IF(L1772="","",L1772-M1772)</f>
        <v/>
      </c>
      <c r="O1772" s="31" t="n"/>
      <c r="P1772" s="32">
        <f>IF(O1772="","",N1772 * O1772)</f>
        <v/>
      </c>
      <c r="Q1772" s="10">
        <f>_xlfn.XLOOKUP(C1772,pcon!C:C,pcon!L:L,"")</f>
        <v/>
      </c>
      <c r="R1772" s="98">
        <f>(Q1772 / 80) * (O1772 * 100)</f>
        <v/>
      </c>
      <c r="S1772" s="31" t="n"/>
      <c r="T1772" s="31" t="n"/>
      <c r="U1772" s="33">
        <f>IF(N1772="","",R1772 * N1772)</f>
        <v/>
      </c>
      <c r="V1772" s="4" t="n"/>
      <c r="W1772" s="33">
        <f>IF(S1772&amp;U1772="","",U1772 * S1772)</f>
        <v/>
      </c>
      <c r="X1772" s="33">
        <f>IF(W1772="","",U1772 + W1772)</f>
        <v/>
      </c>
      <c r="Y1772" s="33">
        <f>IF(T1772="","",U1772 * T1772)</f>
        <v/>
      </c>
      <c r="Z1772" s="34">
        <f>IF(U1772="","",X1772-V1772-Y1772)</f>
        <v/>
      </c>
    </row>
    <row r="1773">
      <c r="A1773" s="25" t="n">
        <v>1769</v>
      </c>
      <c r="B1773" s="26">
        <f>_xlfn.XLOOKUP(C1773,purchase!C:C,pcon!B:B,"")</f>
        <v/>
      </c>
      <c r="C1773" s="4" t="n"/>
      <c r="D1773" s="29">
        <f>_xlfn.XLOOKUP(C1773,purchase!C:C,pcon!D:D,"")</f>
        <v/>
      </c>
      <c r="E1773" s="29">
        <f>_xlfn.XLOOKUP(C1773,purchase!C:C,pcon!E:E,"")</f>
        <v/>
      </c>
      <c r="F1773" s="4" t="n"/>
      <c r="G1773" s="27" t="n"/>
      <c r="H1773" s="28" t="n"/>
      <c r="I1773" s="4" t="n"/>
      <c r="J1773" s="4" t="n"/>
      <c r="K1773" s="4" t="n"/>
      <c r="L1773" s="30">
        <f>IF(J1773="","",J1773-K1773)</f>
        <v/>
      </c>
      <c r="M1773" s="4" t="n"/>
      <c r="N1773" s="30">
        <f>IF(L1773="","",L1773-M1773)</f>
        <v/>
      </c>
      <c r="O1773" s="31" t="n"/>
      <c r="P1773" s="32">
        <f>IF(O1773="","",N1773 * O1773)</f>
        <v/>
      </c>
      <c r="Q1773" s="10">
        <f>_xlfn.XLOOKUP(C1773,pcon!C:C,pcon!L:L,"")</f>
        <v/>
      </c>
      <c r="R1773" s="98">
        <f>(Q1773 / 80) * (O1773 * 100)</f>
        <v/>
      </c>
      <c r="S1773" s="31" t="n"/>
      <c r="T1773" s="31" t="n"/>
      <c r="U1773" s="33">
        <f>IF(N1773="","",R1773 * N1773)</f>
        <v/>
      </c>
      <c r="V1773" s="4" t="n"/>
      <c r="W1773" s="33">
        <f>IF(S1773&amp;U1773="","",U1773 * S1773)</f>
        <v/>
      </c>
      <c r="X1773" s="33">
        <f>IF(W1773="","",U1773 + W1773)</f>
        <v/>
      </c>
      <c r="Y1773" s="33">
        <f>IF(T1773="","",U1773 * T1773)</f>
        <v/>
      </c>
      <c r="Z1773" s="34">
        <f>IF(U1773="","",X1773-V1773-Y1773)</f>
        <v/>
      </c>
    </row>
    <row r="1774">
      <c r="A1774" s="25" t="n">
        <v>1770</v>
      </c>
      <c r="B1774" s="26">
        <f>_xlfn.XLOOKUP(C1774,purchase!C:C,pcon!B:B,"")</f>
        <v/>
      </c>
      <c r="C1774" s="4" t="n"/>
      <c r="D1774" s="29">
        <f>_xlfn.XLOOKUP(C1774,purchase!C:C,pcon!D:D,"")</f>
        <v/>
      </c>
      <c r="E1774" s="29">
        <f>_xlfn.XLOOKUP(C1774,purchase!C:C,pcon!E:E,"")</f>
        <v/>
      </c>
      <c r="F1774" s="4" t="n"/>
      <c r="G1774" s="27" t="n"/>
      <c r="H1774" s="28" t="n"/>
      <c r="I1774" s="4" t="n"/>
      <c r="J1774" s="4" t="n"/>
      <c r="K1774" s="4" t="n"/>
      <c r="L1774" s="30">
        <f>IF(J1774="","",J1774-K1774)</f>
        <v/>
      </c>
      <c r="M1774" s="4" t="n"/>
      <c r="N1774" s="30">
        <f>IF(L1774="","",L1774-M1774)</f>
        <v/>
      </c>
      <c r="O1774" s="31" t="n"/>
      <c r="P1774" s="32">
        <f>IF(O1774="","",N1774 * O1774)</f>
        <v/>
      </c>
      <c r="Q1774" s="10">
        <f>_xlfn.XLOOKUP(C1774,pcon!C:C,pcon!L:L,"")</f>
        <v/>
      </c>
      <c r="R1774" s="98">
        <f>(Q1774 / 80) * (O1774 * 100)</f>
        <v/>
      </c>
      <c r="S1774" s="31" t="n"/>
      <c r="T1774" s="31" t="n"/>
      <c r="U1774" s="33">
        <f>IF(N1774="","",R1774 * N1774)</f>
        <v/>
      </c>
      <c r="V1774" s="4" t="n"/>
      <c r="W1774" s="33">
        <f>IF(S1774&amp;U1774="","",U1774 * S1774)</f>
        <v/>
      </c>
      <c r="X1774" s="33">
        <f>IF(W1774="","",U1774 + W1774)</f>
        <v/>
      </c>
      <c r="Y1774" s="33">
        <f>IF(T1774="","",U1774 * T1774)</f>
        <v/>
      </c>
      <c r="Z1774" s="34">
        <f>IF(U1774="","",X1774-V1774-Y1774)</f>
        <v/>
      </c>
    </row>
    <row r="1775">
      <c r="A1775" s="25" t="n">
        <v>1771</v>
      </c>
      <c r="B1775" s="26">
        <f>_xlfn.XLOOKUP(C1775,purchase!C:C,pcon!B:B,"")</f>
        <v/>
      </c>
      <c r="C1775" s="4" t="n"/>
      <c r="D1775" s="29">
        <f>_xlfn.XLOOKUP(C1775,purchase!C:C,pcon!D:D,"")</f>
        <v/>
      </c>
      <c r="E1775" s="29">
        <f>_xlfn.XLOOKUP(C1775,purchase!C:C,pcon!E:E,"")</f>
        <v/>
      </c>
      <c r="F1775" s="4" t="n"/>
      <c r="G1775" s="27" t="n"/>
      <c r="H1775" s="28" t="n"/>
      <c r="I1775" s="4" t="n"/>
      <c r="J1775" s="4" t="n"/>
      <c r="K1775" s="4" t="n"/>
      <c r="L1775" s="30">
        <f>IF(J1775="","",J1775-K1775)</f>
        <v/>
      </c>
      <c r="M1775" s="4" t="n"/>
      <c r="N1775" s="30">
        <f>IF(L1775="","",L1775-M1775)</f>
        <v/>
      </c>
      <c r="O1775" s="31" t="n"/>
      <c r="P1775" s="32">
        <f>IF(O1775="","",N1775 * O1775)</f>
        <v/>
      </c>
      <c r="Q1775" s="10">
        <f>_xlfn.XLOOKUP(C1775,pcon!C:C,pcon!L:L,"")</f>
        <v/>
      </c>
      <c r="R1775" s="98">
        <f>(Q1775 / 80) * (O1775 * 100)</f>
        <v/>
      </c>
      <c r="S1775" s="31" t="n"/>
      <c r="T1775" s="31" t="n"/>
      <c r="U1775" s="33">
        <f>IF(N1775="","",R1775 * N1775)</f>
        <v/>
      </c>
      <c r="V1775" s="4" t="n"/>
      <c r="W1775" s="33">
        <f>IF(S1775&amp;U1775="","",U1775 * S1775)</f>
        <v/>
      </c>
      <c r="X1775" s="33">
        <f>IF(W1775="","",U1775 + W1775)</f>
        <v/>
      </c>
      <c r="Y1775" s="33">
        <f>IF(T1775="","",U1775 * T1775)</f>
        <v/>
      </c>
      <c r="Z1775" s="34">
        <f>IF(U1775="","",X1775-V1775-Y1775)</f>
        <v/>
      </c>
    </row>
    <row r="1776">
      <c r="A1776" s="25" t="n">
        <v>1772</v>
      </c>
      <c r="B1776" s="26">
        <f>_xlfn.XLOOKUP(C1776,purchase!C:C,pcon!B:B,"")</f>
        <v/>
      </c>
      <c r="C1776" s="4" t="n"/>
      <c r="D1776" s="29">
        <f>_xlfn.XLOOKUP(C1776,purchase!C:C,pcon!D:D,"")</f>
        <v/>
      </c>
      <c r="E1776" s="29">
        <f>_xlfn.XLOOKUP(C1776,purchase!C:C,pcon!E:E,"")</f>
        <v/>
      </c>
      <c r="F1776" s="4" t="n"/>
      <c r="G1776" s="27" t="n"/>
      <c r="H1776" s="28" t="n"/>
      <c r="I1776" s="4" t="n"/>
      <c r="J1776" s="4" t="n"/>
      <c r="K1776" s="4" t="n"/>
      <c r="L1776" s="30">
        <f>IF(J1776="","",J1776-K1776)</f>
        <v/>
      </c>
      <c r="M1776" s="4" t="n"/>
      <c r="N1776" s="30">
        <f>IF(L1776="","",L1776-M1776)</f>
        <v/>
      </c>
      <c r="O1776" s="31" t="n"/>
      <c r="P1776" s="32">
        <f>IF(O1776="","",N1776 * O1776)</f>
        <v/>
      </c>
      <c r="Q1776" s="10">
        <f>_xlfn.XLOOKUP(C1776,pcon!C:C,pcon!L:L,"")</f>
        <v/>
      </c>
      <c r="R1776" s="98">
        <f>(Q1776 / 80) * (O1776 * 100)</f>
        <v/>
      </c>
      <c r="S1776" s="31" t="n"/>
      <c r="T1776" s="31" t="n"/>
      <c r="U1776" s="33">
        <f>IF(N1776="","",R1776 * N1776)</f>
        <v/>
      </c>
      <c r="V1776" s="4" t="n"/>
      <c r="W1776" s="33">
        <f>IF(S1776&amp;U1776="","",U1776 * S1776)</f>
        <v/>
      </c>
      <c r="X1776" s="33">
        <f>IF(W1776="","",U1776 + W1776)</f>
        <v/>
      </c>
      <c r="Y1776" s="33">
        <f>IF(T1776="","",U1776 * T1776)</f>
        <v/>
      </c>
      <c r="Z1776" s="34">
        <f>IF(U1776="","",X1776-V1776-Y1776)</f>
        <v/>
      </c>
    </row>
    <row r="1777">
      <c r="A1777" s="25" t="n">
        <v>1773</v>
      </c>
      <c r="B1777" s="26">
        <f>_xlfn.XLOOKUP(C1777,purchase!C:C,pcon!B:B,"")</f>
        <v/>
      </c>
      <c r="C1777" s="4" t="n"/>
      <c r="D1777" s="29">
        <f>_xlfn.XLOOKUP(C1777,purchase!C:C,pcon!D:D,"")</f>
        <v/>
      </c>
      <c r="E1777" s="29">
        <f>_xlfn.XLOOKUP(C1777,purchase!C:C,pcon!E:E,"")</f>
        <v/>
      </c>
      <c r="F1777" s="4" t="n"/>
      <c r="G1777" s="27" t="n"/>
      <c r="H1777" s="28" t="n"/>
      <c r="I1777" s="4" t="n"/>
      <c r="J1777" s="4" t="n"/>
      <c r="K1777" s="4" t="n"/>
      <c r="L1777" s="30">
        <f>IF(J1777="","",J1777-K1777)</f>
        <v/>
      </c>
      <c r="M1777" s="4" t="n"/>
      <c r="N1777" s="30">
        <f>IF(L1777="","",L1777-M1777)</f>
        <v/>
      </c>
      <c r="O1777" s="31" t="n"/>
      <c r="P1777" s="32">
        <f>IF(O1777="","",N1777 * O1777)</f>
        <v/>
      </c>
      <c r="Q1777" s="10">
        <f>_xlfn.XLOOKUP(C1777,pcon!C:C,pcon!L:L,"")</f>
        <v/>
      </c>
      <c r="R1777" s="98">
        <f>(Q1777 / 80) * (O1777 * 100)</f>
        <v/>
      </c>
      <c r="S1777" s="31" t="n"/>
      <c r="T1777" s="31" t="n"/>
      <c r="U1777" s="33">
        <f>IF(N1777="","",R1777 * N1777)</f>
        <v/>
      </c>
      <c r="V1777" s="4" t="n"/>
      <c r="W1777" s="33">
        <f>IF(S1777&amp;U1777="","",U1777 * S1777)</f>
        <v/>
      </c>
      <c r="X1777" s="33">
        <f>IF(W1777="","",U1777 + W1777)</f>
        <v/>
      </c>
      <c r="Y1777" s="33">
        <f>IF(T1777="","",U1777 * T1777)</f>
        <v/>
      </c>
      <c r="Z1777" s="34">
        <f>IF(U1777="","",X1777-V1777-Y1777)</f>
        <v/>
      </c>
    </row>
    <row r="1778">
      <c r="A1778" s="25" t="n">
        <v>1774</v>
      </c>
      <c r="B1778" s="26">
        <f>_xlfn.XLOOKUP(C1778,purchase!C:C,pcon!B:B,"")</f>
        <v/>
      </c>
      <c r="C1778" s="4" t="n"/>
      <c r="D1778" s="29">
        <f>_xlfn.XLOOKUP(C1778,purchase!C:C,pcon!D:D,"")</f>
        <v/>
      </c>
      <c r="E1778" s="29">
        <f>_xlfn.XLOOKUP(C1778,purchase!C:C,pcon!E:E,"")</f>
        <v/>
      </c>
      <c r="F1778" s="4" t="n"/>
      <c r="G1778" s="27" t="n"/>
      <c r="H1778" s="28" t="n"/>
      <c r="I1778" s="4" t="n"/>
      <c r="J1778" s="4" t="n"/>
      <c r="K1778" s="4" t="n"/>
      <c r="L1778" s="30">
        <f>IF(J1778="","",J1778-K1778)</f>
        <v/>
      </c>
      <c r="M1778" s="4" t="n"/>
      <c r="N1778" s="30">
        <f>IF(L1778="","",L1778-M1778)</f>
        <v/>
      </c>
      <c r="O1778" s="31" t="n"/>
      <c r="P1778" s="32">
        <f>IF(O1778="","",N1778 * O1778)</f>
        <v/>
      </c>
      <c r="Q1778" s="10">
        <f>_xlfn.XLOOKUP(C1778,pcon!C:C,pcon!L:L,"")</f>
        <v/>
      </c>
      <c r="R1778" s="98">
        <f>(Q1778 / 80) * (O1778 * 100)</f>
        <v/>
      </c>
      <c r="S1778" s="31" t="n"/>
      <c r="T1778" s="31" t="n"/>
      <c r="U1778" s="33">
        <f>IF(N1778="","",R1778 * N1778)</f>
        <v/>
      </c>
      <c r="V1778" s="4" t="n"/>
      <c r="W1778" s="33">
        <f>IF(S1778&amp;U1778="","",U1778 * S1778)</f>
        <v/>
      </c>
      <c r="X1778" s="33">
        <f>IF(W1778="","",U1778 + W1778)</f>
        <v/>
      </c>
      <c r="Y1778" s="33">
        <f>IF(T1778="","",U1778 * T1778)</f>
        <v/>
      </c>
      <c r="Z1778" s="34">
        <f>IF(U1778="","",X1778-V1778-Y1778)</f>
        <v/>
      </c>
    </row>
    <row r="1779">
      <c r="A1779" s="25" t="n">
        <v>1775</v>
      </c>
      <c r="B1779" s="26">
        <f>_xlfn.XLOOKUP(C1779,purchase!C:C,pcon!B:B,"")</f>
        <v/>
      </c>
      <c r="C1779" s="4" t="n"/>
      <c r="D1779" s="29">
        <f>_xlfn.XLOOKUP(C1779,purchase!C:C,pcon!D:D,"")</f>
        <v/>
      </c>
      <c r="E1779" s="29">
        <f>_xlfn.XLOOKUP(C1779,purchase!C:C,pcon!E:E,"")</f>
        <v/>
      </c>
      <c r="F1779" s="4" t="n"/>
      <c r="G1779" s="27" t="n"/>
      <c r="H1779" s="28" t="n"/>
      <c r="I1779" s="4" t="n"/>
      <c r="J1779" s="4" t="n"/>
      <c r="K1779" s="4" t="n"/>
      <c r="L1779" s="30">
        <f>IF(J1779="","",J1779-K1779)</f>
        <v/>
      </c>
      <c r="M1779" s="4" t="n"/>
      <c r="N1779" s="30">
        <f>IF(L1779="","",L1779-M1779)</f>
        <v/>
      </c>
      <c r="O1779" s="31" t="n"/>
      <c r="P1779" s="32">
        <f>IF(O1779="","",N1779 * O1779)</f>
        <v/>
      </c>
      <c r="Q1779" s="10">
        <f>_xlfn.XLOOKUP(C1779,pcon!C:C,pcon!L:L,"")</f>
        <v/>
      </c>
      <c r="R1779" s="98">
        <f>(Q1779 / 80) * (O1779 * 100)</f>
        <v/>
      </c>
      <c r="S1779" s="31" t="n"/>
      <c r="T1779" s="31" t="n"/>
      <c r="U1779" s="33">
        <f>IF(N1779="","",R1779 * N1779)</f>
        <v/>
      </c>
      <c r="V1779" s="4" t="n"/>
      <c r="W1779" s="33">
        <f>IF(S1779&amp;U1779="","",U1779 * S1779)</f>
        <v/>
      </c>
      <c r="X1779" s="33">
        <f>IF(W1779="","",U1779 + W1779)</f>
        <v/>
      </c>
      <c r="Y1779" s="33">
        <f>IF(T1779="","",U1779 * T1779)</f>
        <v/>
      </c>
      <c r="Z1779" s="34">
        <f>IF(U1779="","",X1779-V1779-Y1779)</f>
        <v/>
      </c>
    </row>
    <row r="1780">
      <c r="A1780" s="25" t="n">
        <v>1776</v>
      </c>
      <c r="B1780" s="26">
        <f>_xlfn.XLOOKUP(C1780,purchase!C:C,pcon!B:B,"")</f>
        <v/>
      </c>
      <c r="C1780" s="4" t="n"/>
      <c r="D1780" s="29">
        <f>_xlfn.XLOOKUP(C1780,purchase!C:C,pcon!D:D,"")</f>
        <v/>
      </c>
      <c r="E1780" s="29">
        <f>_xlfn.XLOOKUP(C1780,purchase!C:C,pcon!E:E,"")</f>
        <v/>
      </c>
      <c r="F1780" s="4" t="n"/>
      <c r="G1780" s="27" t="n"/>
      <c r="H1780" s="28" t="n"/>
      <c r="I1780" s="4" t="n"/>
      <c r="J1780" s="4" t="n"/>
      <c r="K1780" s="4" t="n"/>
      <c r="L1780" s="30">
        <f>IF(J1780="","",J1780-K1780)</f>
        <v/>
      </c>
      <c r="M1780" s="4" t="n"/>
      <c r="N1780" s="30">
        <f>IF(L1780="","",L1780-M1780)</f>
        <v/>
      </c>
      <c r="O1780" s="31" t="n"/>
      <c r="P1780" s="32">
        <f>IF(O1780="","",N1780 * O1780)</f>
        <v/>
      </c>
      <c r="Q1780" s="10">
        <f>_xlfn.XLOOKUP(C1780,pcon!C:C,pcon!L:L,"")</f>
        <v/>
      </c>
      <c r="R1780" s="98">
        <f>(Q1780 / 80) * (O1780 * 100)</f>
        <v/>
      </c>
      <c r="S1780" s="31" t="n"/>
      <c r="T1780" s="31" t="n"/>
      <c r="U1780" s="33">
        <f>IF(N1780="","",R1780 * N1780)</f>
        <v/>
      </c>
      <c r="V1780" s="4" t="n"/>
      <c r="W1780" s="33">
        <f>IF(S1780&amp;U1780="","",U1780 * S1780)</f>
        <v/>
      </c>
      <c r="X1780" s="33">
        <f>IF(W1780="","",U1780 + W1780)</f>
        <v/>
      </c>
      <c r="Y1780" s="33">
        <f>IF(T1780="","",U1780 * T1780)</f>
        <v/>
      </c>
      <c r="Z1780" s="34">
        <f>IF(U1780="","",X1780-V1780-Y1780)</f>
        <v/>
      </c>
    </row>
    <row r="1781">
      <c r="A1781" s="25" t="n">
        <v>1777</v>
      </c>
      <c r="B1781" s="26">
        <f>_xlfn.XLOOKUP(C1781,purchase!C:C,pcon!B:B,"")</f>
        <v/>
      </c>
      <c r="C1781" s="4" t="n"/>
      <c r="D1781" s="29">
        <f>_xlfn.XLOOKUP(C1781,purchase!C:C,pcon!D:D,"")</f>
        <v/>
      </c>
      <c r="E1781" s="29">
        <f>_xlfn.XLOOKUP(C1781,purchase!C:C,pcon!E:E,"")</f>
        <v/>
      </c>
      <c r="F1781" s="4" t="n"/>
      <c r="G1781" s="27" t="n"/>
      <c r="H1781" s="28" t="n"/>
      <c r="I1781" s="4" t="n"/>
      <c r="J1781" s="4" t="n"/>
      <c r="K1781" s="4" t="n"/>
      <c r="L1781" s="30">
        <f>IF(J1781="","",J1781-K1781)</f>
        <v/>
      </c>
      <c r="M1781" s="4" t="n"/>
      <c r="N1781" s="30">
        <f>IF(L1781="","",L1781-M1781)</f>
        <v/>
      </c>
      <c r="O1781" s="31" t="n"/>
      <c r="P1781" s="32">
        <f>IF(O1781="","",N1781 * O1781)</f>
        <v/>
      </c>
      <c r="Q1781" s="10">
        <f>_xlfn.XLOOKUP(C1781,pcon!C:C,pcon!L:L,"")</f>
        <v/>
      </c>
      <c r="R1781" s="98">
        <f>(Q1781 / 80) * (O1781 * 100)</f>
        <v/>
      </c>
      <c r="S1781" s="31" t="n"/>
      <c r="T1781" s="31" t="n"/>
      <c r="U1781" s="33">
        <f>IF(N1781="","",R1781 * N1781)</f>
        <v/>
      </c>
      <c r="V1781" s="4" t="n"/>
      <c r="W1781" s="33">
        <f>IF(S1781&amp;U1781="","",U1781 * S1781)</f>
        <v/>
      </c>
      <c r="X1781" s="33">
        <f>IF(W1781="","",U1781 + W1781)</f>
        <v/>
      </c>
      <c r="Y1781" s="33">
        <f>IF(T1781="","",U1781 * T1781)</f>
        <v/>
      </c>
      <c r="Z1781" s="34">
        <f>IF(U1781="","",X1781-V1781-Y1781)</f>
        <v/>
      </c>
    </row>
    <row r="1782">
      <c r="A1782" s="25" t="n">
        <v>1778</v>
      </c>
      <c r="B1782" s="26">
        <f>_xlfn.XLOOKUP(C1782,purchase!C:C,pcon!B:B,"")</f>
        <v/>
      </c>
      <c r="C1782" s="4" t="n"/>
      <c r="D1782" s="29">
        <f>_xlfn.XLOOKUP(C1782,purchase!C:C,pcon!D:D,"")</f>
        <v/>
      </c>
      <c r="E1782" s="29">
        <f>_xlfn.XLOOKUP(C1782,purchase!C:C,pcon!E:E,"")</f>
        <v/>
      </c>
      <c r="F1782" s="4" t="n"/>
      <c r="G1782" s="27" t="n"/>
      <c r="H1782" s="28" t="n"/>
      <c r="I1782" s="4" t="n"/>
      <c r="J1782" s="4" t="n"/>
      <c r="K1782" s="4" t="n"/>
      <c r="L1782" s="30">
        <f>IF(J1782="","",J1782-K1782)</f>
        <v/>
      </c>
      <c r="M1782" s="4" t="n"/>
      <c r="N1782" s="30">
        <f>IF(L1782="","",L1782-M1782)</f>
        <v/>
      </c>
      <c r="O1782" s="31" t="n"/>
      <c r="P1782" s="32">
        <f>IF(O1782="","",N1782 * O1782)</f>
        <v/>
      </c>
      <c r="Q1782" s="10">
        <f>_xlfn.XLOOKUP(C1782,pcon!C:C,pcon!L:L,"")</f>
        <v/>
      </c>
      <c r="R1782" s="98">
        <f>(Q1782 / 80) * (O1782 * 100)</f>
        <v/>
      </c>
      <c r="S1782" s="31" t="n"/>
      <c r="T1782" s="31" t="n"/>
      <c r="U1782" s="33">
        <f>IF(N1782="","",R1782 * N1782)</f>
        <v/>
      </c>
      <c r="V1782" s="4" t="n"/>
      <c r="W1782" s="33">
        <f>IF(S1782&amp;U1782="","",U1782 * S1782)</f>
        <v/>
      </c>
      <c r="X1782" s="33">
        <f>IF(W1782="","",U1782 + W1782)</f>
        <v/>
      </c>
      <c r="Y1782" s="33">
        <f>IF(T1782="","",U1782 * T1782)</f>
        <v/>
      </c>
      <c r="Z1782" s="34">
        <f>IF(U1782="","",X1782-V1782-Y1782)</f>
        <v/>
      </c>
    </row>
    <row r="1783">
      <c r="A1783" s="25" t="n">
        <v>1779</v>
      </c>
      <c r="B1783" s="26">
        <f>_xlfn.XLOOKUP(C1783,purchase!C:C,pcon!B:B,"")</f>
        <v/>
      </c>
      <c r="C1783" s="4" t="n"/>
      <c r="D1783" s="29">
        <f>_xlfn.XLOOKUP(C1783,purchase!C:C,pcon!D:D,"")</f>
        <v/>
      </c>
      <c r="E1783" s="29">
        <f>_xlfn.XLOOKUP(C1783,purchase!C:C,pcon!E:E,"")</f>
        <v/>
      </c>
      <c r="F1783" s="4" t="n"/>
      <c r="G1783" s="27" t="n"/>
      <c r="H1783" s="28" t="n"/>
      <c r="I1783" s="4" t="n"/>
      <c r="J1783" s="4" t="n"/>
      <c r="K1783" s="4" t="n"/>
      <c r="L1783" s="30">
        <f>IF(J1783="","",J1783-K1783)</f>
        <v/>
      </c>
      <c r="M1783" s="4" t="n"/>
      <c r="N1783" s="30">
        <f>IF(L1783="","",L1783-M1783)</f>
        <v/>
      </c>
      <c r="O1783" s="31" t="n"/>
      <c r="P1783" s="32">
        <f>IF(O1783="","",N1783 * O1783)</f>
        <v/>
      </c>
      <c r="Q1783" s="10">
        <f>_xlfn.XLOOKUP(C1783,pcon!C:C,pcon!L:L,"")</f>
        <v/>
      </c>
      <c r="R1783" s="98">
        <f>(Q1783 / 80) * (O1783 * 100)</f>
        <v/>
      </c>
      <c r="S1783" s="31" t="n"/>
      <c r="T1783" s="31" t="n"/>
      <c r="U1783" s="33">
        <f>IF(N1783="","",R1783 * N1783)</f>
        <v/>
      </c>
      <c r="V1783" s="4" t="n"/>
      <c r="W1783" s="33">
        <f>IF(S1783&amp;U1783="","",U1783 * S1783)</f>
        <v/>
      </c>
      <c r="X1783" s="33">
        <f>IF(W1783="","",U1783 + W1783)</f>
        <v/>
      </c>
      <c r="Y1783" s="33">
        <f>IF(T1783="","",U1783 * T1783)</f>
        <v/>
      </c>
      <c r="Z1783" s="34">
        <f>IF(U1783="","",X1783-V1783-Y1783)</f>
        <v/>
      </c>
    </row>
    <row r="1784">
      <c r="A1784" s="25" t="n">
        <v>1780</v>
      </c>
      <c r="B1784" s="26">
        <f>_xlfn.XLOOKUP(C1784,purchase!C:C,pcon!B:B,"")</f>
        <v/>
      </c>
      <c r="C1784" s="4" t="n"/>
      <c r="D1784" s="29">
        <f>_xlfn.XLOOKUP(C1784,purchase!C:C,pcon!D:D,"")</f>
        <v/>
      </c>
      <c r="E1784" s="29">
        <f>_xlfn.XLOOKUP(C1784,purchase!C:C,pcon!E:E,"")</f>
        <v/>
      </c>
      <c r="F1784" s="4" t="n"/>
      <c r="G1784" s="27" t="n"/>
      <c r="H1784" s="28" t="n"/>
      <c r="I1784" s="4" t="n"/>
      <c r="J1784" s="4" t="n"/>
      <c r="K1784" s="4" t="n"/>
      <c r="L1784" s="30">
        <f>IF(J1784="","",J1784-K1784)</f>
        <v/>
      </c>
      <c r="M1784" s="4" t="n"/>
      <c r="N1784" s="30">
        <f>IF(L1784="","",L1784-M1784)</f>
        <v/>
      </c>
      <c r="O1784" s="31" t="n"/>
      <c r="P1784" s="32">
        <f>IF(O1784="","",N1784 * O1784)</f>
        <v/>
      </c>
      <c r="Q1784" s="10">
        <f>_xlfn.XLOOKUP(C1784,pcon!C:C,pcon!L:L,"")</f>
        <v/>
      </c>
      <c r="R1784" s="98">
        <f>(Q1784 / 80) * (O1784 * 100)</f>
        <v/>
      </c>
      <c r="S1784" s="31" t="n"/>
      <c r="T1784" s="31" t="n"/>
      <c r="U1784" s="33">
        <f>IF(N1784="","",R1784 * N1784)</f>
        <v/>
      </c>
      <c r="V1784" s="4" t="n"/>
      <c r="W1784" s="33">
        <f>IF(S1784&amp;U1784="","",U1784 * S1784)</f>
        <v/>
      </c>
      <c r="X1784" s="33">
        <f>IF(W1784="","",U1784 + W1784)</f>
        <v/>
      </c>
      <c r="Y1784" s="33">
        <f>IF(T1784="","",U1784 * T1784)</f>
        <v/>
      </c>
      <c r="Z1784" s="34">
        <f>IF(U1784="","",X1784-V1784-Y1784)</f>
        <v/>
      </c>
    </row>
    <row r="1785">
      <c r="A1785" s="25" t="n">
        <v>1781</v>
      </c>
      <c r="B1785" s="26">
        <f>_xlfn.XLOOKUP(C1785,purchase!C:C,pcon!B:B,"")</f>
        <v/>
      </c>
      <c r="C1785" s="4" t="n"/>
      <c r="D1785" s="29">
        <f>_xlfn.XLOOKUP(C1785,purchase!C:C,pcon!D:D,"")</f>
        <v/>
      </c>
      <c r="E1785" s="29">
        <f>_xlfn.XLOOKUP(C1785,purchase!C:C,pcon!E:E,"")</f>
        <v/>
      </c>
      <c r="F1785" s="4" t="n"/>
      <c r="G1785" s="27" t="n"/>
      <c r="H1785" s="28" t="n"/>
      <c r="I1785" s="4" t="n"/>
      <c r="J1785" s="4" t="n"/>
      <c r="K1785" s="4" t="n"/>
      <c r="L1785" s="30">
        <f>IF(J1785="","",J1785-K1785)</f>
        <v/>
      </c>
      <c r="M1785" s="4" t="n"/>
      <c r="N1785" s="30">
        <f>IF(L1785="","",L1785-M1785)</f>
        <v/>
      </c>
      <c r="O1785" s="31" t="n"/>
      <c r="P1785" s="32">
        <f>IF(O1785="","",N1785 * O1785)</f>
        <v/>
      </c>
      <c r="Q1785" s="10">
        <f>_xlfn.XLOOKUP(C1785,pcon!C:C,pcon!L:L,"")</f>
        <v/>
      </c>
      <c r="R1785" s="98">
        <f>(Q1785 / 80) * (O1785 * 100)</f>
        <v/>
      </c>
      <c r="S1785" s="31" t="n"/>
      <c r="T1785" s="31" t="n"/>
      <c r="U1785" s="33">
        <f>IF(N1785="","",R1785 * N1785)</f>
        <v/>
      </c>
      <c r="V1785" s="4" t="n"/>
      <c r="W1785" s="33">
        <f>IF(S1785&amp;U1785="","",U1785 * S1785)</f>
        <v/>
      </c>
      <c r="X1785" s="33">
        <f>IF(W1785="","",U1785 + W1785)</f>
        <v/>
      </c>
      <c r="Y1785" s="33">
        <f>IF(T1785="","",U1785 * T1785)</f>
        <v/>
      </c>
      <c r="Z1785" s="34">
        <f>IF(U1785="","",X1785-V1785-Y1785)</f>
        <v/>
      </c>
    </row>
    <row r="1786">
      <c r="A1786" s="25" t="n">
        <v>1782</v>
      </c>
      <c r="B1786" s="26">
        <f>_xlfn.XLOOKUP(C1786,purchase!C:C,pcon!B:B,"")</f>
        <v/>
      </c>
      <c r="C1786" s="4" t="n"/>
      <c r="D1786" s="29">
        <f>_xlfn.XLOOKUP(C1786,purchase!C:C,pcon!D:D,"")</f>
        <v/>
      </c>
      <c r="E1786" s="29">
        <f>_xlfn.XLOOKUP(C1786,purchase!C:C,pcon!E:E,"")</f>
        <v/>
      </c>
      <c r="F1786" s="4" t="n"/>
      <c r="G1786" s="27" t="n"/>
      <c r="H1786" s="28" t="n"/>
      <c r="I1786" s="4" t="n"/>
      <c r="J1786" s="4" t="n"/>
      <c r="K1786" s="4" t="n"/>
      <c r="L1786" s="30">
        <f>IF(J1786="","",J1786-K1786)</f>
        <v/>
      </c>
      <c r="M1786" s="4" t="n"/>
      <c r="N1786" s="30">
        <f>IF(L1786="","",L1786-M1786)</f>
        <v/>
      </c>
      <c r="O1786" s="31" t="n"/>
      <c r="P1786" s="32">
        <f>IF(O1786="","",N1786 * O1786)</f>
        <v/>
      </c>
      <c r="Q1786" s="10">
        <f>_xlfn.XLOOKUP(C1786,pcon!C:C,pcon!L:L,"")</f>
        <v/>
      </c>
      <c r="R1786" s="98">
        <f>(Q1786 / 80) * (O1786 * 100)</f>
        <v/>
      </c>
      <c r="S1786" s="31" t="n"/>
      <c r="T1786" s="31" t="n"/>
      <c r="U1786" s="33">
        <f>IF(N1786="","",R1786 * N1786)</f>
        <v/>
      </c>
      <c r="V1786" s="4" t="n"/>
      <c r="W1786" s="33">
        <f>IF(S1786&amp;U1786="","",U1786 * S1786)</f>
        <v/>
      </c>
      <c r="X1786" s="33">
        <f>IF(W1786="","",U1786 + W1786)</f>
        <v/>
      </c>
      <c r="Y1786" s="33">
        <f>IF(T1786="","",U1786 * T1786)</f>
        <v/>
      </c>
      <c r="Z1786" s="34">
        <f>IF(U1786="","",X1786-V1786-Y1786)</f>
        <v/>
      </c>
    </row>
    <row r="1787">
      <c r="A1787" s="25" t="n">
        <v>1783</v>
      </c>
      <c r="B1787" s="26">
        <f>_xlfn.XLOOKUP(C1787,purchase!C:C,pcon!B:B,"")</f>
        <v/>
      </c>
      <c r="C1787" s="4" t="n"/>
      <c r="D1787" s="29">
        <f>_xlfn.XLOOKUP(C1787,purchase!C:C,pcon!D:D,"")</f>
        <v/>
      </c>
      <c r="E1787" s="29">
        <f>_xlfn.XLOOKUP(C1787,purchase!C:C,pcon!E:E,"")</f>
        <v/>
      </c>
      <c r="F1787" s="4" t="n"/>
      <c r="G1787" s="27" t="n"/>
      <c r="H1787" s="28" t="n"/>
      <c r="I1787" s="4" t="n"/>
      <c r="J1787" s="4" t="n"/>
      <c r="K1787" s="4" t="n"/>
      <c r="L1787" s="30">
        <f>IF(J1787="","",J1787-K1787)</f>
        <v/>
      </c>
      <c r="M1787" s="4" t="n"/>
      <c r="N1787" s="30">
        <f>IF(L1787="","",L1787-M1787)</f>
        <v/>
      </c>
      <c r="O1787" s="31" t="n"/>
      <c r="P1787" s="32">
        <f>IF(O1787="","",N1787 * O1787)</f>
        <v/>
      </c>
      <c r="Q1787" s="10">
        <f>_xlfn.XLOOKUP(C1787,pcon!C:C,pcon!L:L,"")</f>
        <v/>
      </c>
      <c r="R1787" s="98">
        <f>(Q1787 / 80) * (O1787 * 100)</f>
        <v/>
      </c>
      <c r="S1787" s="31" t="n"/>
      <c r="T1787" s="31" t="n"/>
      <c r="U1787" s="33">
        <f>IF(N1787="","",R1787 * N1787)</f>
        <v/>
      </c>
      <c r="V1787" s="4" t="n"/>
      <c r="W1787" s="33">
        <f>IF(S1787&amp;U1787="","",U1787 * S1787)</f>
        <v/>
      </c>
      <c r="X1787" s="33">
        <f>IF(W1787="","",U1787 + W1787)</f>
        <v/>
      </c>
      <c r="Y1787" s="33">
        <f>IF(T1787="","",U1787 * T1787)</f>
        <v/>
      </c>
      <c r="Z1787" s="34">
        <f>IF(U1787="","",X1787-V1787-Y1787)</f>
        <v/>
      </c>
    </row>
    <row r="1788">
      <c r="A1788" s="25" t="n">
        <v>1784</v>
      </c>
      <c r="B1788" s="26">
        <f>_xlfn.XLOOKUP(C1788,purchase!C:C,pcon!B:B,"")</f>
        <v/>
      </c>
      <c r="C1788" s="4" t="n"/>
      <c r="D1788" s="29">
        <f>_xlfn.XLOOKUP(C1788,purchase!C:C,pcon!D:D,"")</f>
        <v/>
      </c>
      <c r="E1788" s="29">
        <f>_xlfn.XLOOKUP(C1788,purchase!C:C,pcon!E:E,"")</f>
        <v/>
      </c>
      <c r="F1788" s="4" t="n"/>
      <c r="G1788" s="27" t="n"/>
      <c r="H1788" s="28" t="n"/>
      <c r="I1788" s="4" t="n"/>
      <c r="J1788" s="4" t="n"/>
      <c r="K1788" s="4" t="n"/>
      <c r="L1788" s="30">
        <f>IF(J1788="","",J1788-K1788)</f>
        <v/>
      </c>
      <c r="M1788" s="4" t="n"/>
      <c r="N1788" s="30">
        <f>IF(L1788="","",L1788-M1788)</f>
        <v/>
      </c>
      <c r="O1788" s="31" t="n"/>
      <c r="P1788" s="32">
        <f>IF(O1788="","",N1788 * O1788)</f>
        <v/>
      </c>
      <c r="Q1788" s="10">
        <f>_xlfn.XLOOKUP(C1788,pcon!C:C,pcon!L:L,"")</f>
        <v/>
      </c>
      <c r="R1788" s="98">
        <f>(Q1788 / 80) * (O1788 * 100)</f>
        <v/>
      </c>
      <c r="S1788" s="31" t="n"/>
      <c r="T1788" s="31" t="n"/>
      <c r="U1788" s="33">
        <f>IF(N1788="","",R1788 * N1788)</f>
        <v/>
      </c>
      <c r="V1788" s="4" t="n"/>
      <c r="W1788" s="33">
        <f>IF(S1788&amp;U1788="","",U1788 * S1788)</f>
        <v/>
      </c>
      <c r="X1788" s="33">
        <f>IF(W1788="","",U1788 + W1788)</f>
        <v/>
      </c>
      <c r="Y1788" s="33">
        <f>IF(T1788="","",U1788 * T1788)</f>
        <v/>
      </c>
      <c r="Z1788" s="34">
        <f>IF(U1788="","",X1788-V1788-Y1788)</f>
        <v/>
      </c>
    </row>
    <row r="1789">
      <c r="A1789" s="25" t="n">
        <v>1785</v>
      </c>
      <c r="B1789" s="26">
        <f>_xlfn.XLOOKUP(C1789,purchase!C:C,pcon!B:B,"")</f>
        <v/>
      </c>
      <c r="C1789" s="4" t="n"/>
      <c r="D1789" s="29">
        <f>_xlfn.XLOOKUP(C1789,purchase!C:C,pcon!D:D,"")</f>
        <v/>
      </c>
      <c r="E1789" s="29">
        <f>_xlfn.XLOOKUP(C1789,purchase!C:C,pcon!E:E,"")</f>
        <v/>
      </c>
      <c r="F1789" s="4" t="n"/>
      <c r="G1789" s="27" t="n"/>
      <c r="H1789" s="28" t="n"/>
      <c r="I1789" s="4" t="n"/>
      <c r="J1789" s="4" t="n"/>
      <c r="K1789" s="4" t="n"/>
      <c r="L1789" s="30">
        <f>IF(J1789="","",J1789-K1789)</f>
        <v/>
      </c>
      <c r="M1789" s="4" t="n"/>
      <c r="N1789" s="30">
        <f>IF(L1789="","",L1789-M1789)</f>
        <v/>
      </c>
      <c r="O1789" s="31" t="n"/>
      <c r="P1789" s="32">
        <f>IF(O1789="","",N1789 * O1789)</f>
        <v/>
      </c>
      <c r="Q1789" s="10">
        <f>_xlfn.XLOOKUP(C1789,pcon!C:C,pcon!L:L,"")</f>
        <v/>
      </c>
      <c r="R1789" s="98">
        <f>(Q1789 / 80) * (O1789 * 100)</f>
        <v/>
      </c>
      <c r="S1789" s="31" t="n"/>
      <c r="T1789" s="31" t="n"/>
      <c r="U1789" s="33">
        <f>IF(N1789="","",R1789 * N1789)</f>
        <v/>
      </c>
      <c r="V1789" s="4" t="n"/>
      <c r="W1789" s="33">
        <f>IF(S1789&amp;U1789="","",U1789 * S1789)</f>
        <v/>
      </c>
      <c r="X1789" s="33">
        <f>IF(W1789="","",U1789 + W1789)</f>
        <v/>
      </c>
      <c r="Y1789" s="33">
        <f>IF(T1789="","",U1789 * T1789)</f>
        <v/>
      </c>
      <c r="Z1789" s="34">
        <f>IF(U1789="","",X1789-V1789-Y1789)</f>
        <v/>
      </c>
    </row>
    <row r="1790">
      <c r="A1790" s="25" t="n">
        <v>1786</v>
      </c>
      <c r="B1790" s="26">
        <f>_xlfn.XLOOKUP(C1790,purchase!C:C,pcon!B:B,"")</f>
        <v/>
      </c>
      <c r="C1790" s="4" t="n"/>
      <c r="D1790" s="29">
        <f>_xlfn.XLOOKUP(C1790,purchase!C:C,pcon!D:D,"")</f>
        <v/>
      </c>
      <c r="E1790" s="29">
        <f>_xlfn.XLOOKUP(C1790,purchase!C:C,pcon!E:E,"")</f>
        <v/>
      </c>
      <c r="F1790" s="4" t="n"/>
      <c r="G1790" s="27" t="n"/>
      <c r="H1790" s="28" t="n"/>
      <c r="I1790" s="4" t="n"/>
      <c r="J1790" s="4" t="n"/>
      <c r="K1790" s="4" t="n"/>
      <c r="L1790" s="30">
        <f>IF(J1790="","",J1790-K1790)</f>
        <v/>
      </c>
      <c r="M1790" s="4" t="n"/>
      <c r="N1790" s="30">
        <f>IF(L1790="","",L1790-M1790)</f>
        <v/>
      </c>
      <c r="O1790" s="31" t="n"/>
      <c r="P1790" s="32">
        <f>IF(O1790="","",N1790 * O1790)</f>
        <v/>
      </c>
      <c r="Q1790" s="10">
        <f>_xlfn.XLOOKUP(C1790,pcon!C:C,pcon!L:L,"")</f>
        <v/>
      </c>
      <c r="R1790" s="98">
        <f>(Q1790 / 80) * (O1790 * 100)</f>
        <v/>
      </c>
      <c r="S1790" s="31" t="n"/>
      <c r="T1790" s="31" t="n"/>
      <c r="U1790" s="33">
        <f>IF(N1790="","",R1790 * N1790)</f>
        <v/>
      </c>
      <c r="V1790" s="4" t="n"/>
      <c r="W1790" s="33">
        <f>IF(S1790&amp;U1790="","",U1790 * S1790)</f>
        <v/>
      </c>
      <c r="X1790" s="33">
        <f>IF(W1790="","",U1790 + W1790)</f>
        <v/>
      </c>
      <c r="Y1790" s="33">
        <f>IF(T1790="","",U1790 * T1790)</f>
        <v/>
      </c>
      <c r="Z1790" s="34">
        <f>IF(U1790="","",X1790-V1790-Y1790)</f>
        <v/>
      </c>
    </row>
    <row r="1791">
      <c r="A1791" s="25" t="n">
        <v>1787</v>
      </c>
      <c r="B1791" s="26">
        <f>_xlfn.XLOOKUP(C1791,purchase!C:C,pcon!B:B,"")</f>
        <v/>
      </c>
      <c r="C1791" s="4" t="n"/>
      <c r="D1791" s="29">
        <f>_xlfn.XLOOKUP(C1791,purchase!C:C,pcon!D:D,"")</f>
        <v/>
      </c>
      <c r="E1791" s="29">
        <f>_xlfn.XLOOKUP(C1791,purchase!C:C,pcon!E:E,"")</f>
        <v/>
      </c>
      <c r="F1791" s="4" t="n"/>
      <c r="G1791" s="27" t="n"/>
      <c r="H1791" s="28" t="n"/>
      <c r="I1791" s="4" t="n"/>
      <c r="J1791" s="4" t="n"/>
      <c r="K1791" s="4" t="n"/>
      <c r="L1791" s="30">
        <f>IF(J1791="","",J1791-K1791)</f>
        <v/>
      </c>
      <c r="M1791" s="4" t="n"/>
      <c r="N1791" s="30">
        <f>IF(L1791="","",L1791-M1791)</f>
        <v/>
      </c>
      <c r="O1791" s="31" t="n"/>
      <c r="P1791" s="32">
        <f>IF(O1791="","",N1791 * O1791)</f>
        <v/>
      </c>
      <c r="Q1791" s="10">
        <f>_xlfn.XLOOKUP(C1791,pcon!C:C,pcon!L:L,"")</f>
        <v/>
      </c>
      <c r="R1791" s="98">
        <f>(Q1791 / 80) * (O1791 * 100)</f>
        <v/>
      </c>
      <c r="S1791" s="31" t="n"/>
      <c r="T1791" s="31" t="n"/>
      <c r="U1791" s="33">
        <f>IF(N1791="","",R1791 * N1791)</f>
        <v/>
      </c>
      <c r="V1791" s="4" t="n"/>
      <c r="W1791" s="33">
        <f>IF(S1791&amp;U1791="","",U1791 * S1791)</f>
        <v/>
      </c>
      <c r="X1791" s="33">
        <f>IF(W1791="","",U1791 + W1791)</f>
        <v/>
      </c>
      <c r="Y1791" s="33">
        <f>IF(T1791="","",U1791 * T1791)</f>
        <v/>
      </c>
      <c r="Z1791" s="34">
        <f>IF(U1791="","",X1791-V1791-Y1791)</f>
        <v/>
      </c>
    </row>
    <row r="1792">
      <c r="A1792" s="25" t="n">
        <v>1788</v>
      </c>
      <c r="B1792" s="26">
        <f>_xlfn.XLOOKUP(C1792,purchase!C:C,pcon!B:B,"")</f>
        <v/>
      </c>
      <c r="C1792" s="4" t="n"/>
      <c r="D1792" s="29">
        <f>_xlfn.XLOOKUP(C1792,purchase!C:C,pcon!D:D,"")</f>
        <v/>
      </c>
      <c r="E1792" s="29">
        <f>_xlfn.XLOOKUP(C1792,purchase!C:C,pcon!E:E,"")</f>
        <v/>
      </c>
      <c r="F1792" s="4" t="n"/>
      <c r="G1792" s="27" t="n"/>
      <c r="H1792" s="28" t="n"/>
      <c r="I1792" s="4" t="n"/>
      <c r="J1792" s="4" t="n"/>
      <c r="K1792" s="4" t="n"/>
      <c r="L1792" s="30">
        <f>IF(J1792="","",J1792-K1792)</f>
        <v/>
      </c>
      <c r="M1792" s="4" t="n"/>
      <c r="N1792" s="30">
        <f>IF(L1792="","",L1792-M1792)</f>
        <v/>
      </c>
      <c r="O1792" s="31" t="n"/>
      <c r="P1792" s="32">
        <f>IF(O1792="","",N1792 * O1792)</f>
        <v/>
      </c>
      <c r="Q1792" s="10">
        <f>_xlfn.XLOOKUP(C1792,pcon!C:C,pcon!L:L,"")</f>
        <v/>
      </c>
      <c r="R1792" s="98">
        <f>(Q1792 / 80) * (O1792 * 100)</f>
        <v/>
      </c>
      <c r="S1792" s="31" t="n"/>
      <c r="T1792" s="31" t="n"/>
      <c r="U1792" s="33">
        <f>IF(N1792="","",R1792 * N1792)</f>
        <v/>
      </c>
      <c r="V1792" s="4" t="n"/>
      <c r="W1792" s="33">
        <f>IF(S1792&amp;U1792="","",U1792 * S1792)</f>
        <v/>
      </c>
      <c r="X1792" s="33">
        <f>IF(W1792="","",U1792 + W1792)</f>
        <v/>
      </c>
      <c r="Y1792" s="33">
        <f>IF(T1792="","",U1792 * T1792)</f>
        <v/>
      </c>
      <c r="Z1792" s="34">
        <f>IF(U1792="","",X1792-V1792-Y1792)</f>
        <v/>
      </c>
    </row>
    <row r="1793">
      <c r="A1793" s="25" t="n">
        <v>1789</v>
      </c>
      <c r="B1793" s="26">
        <f>_xlfn.XLOOKUP(C1793,purchase!C:C,pcon!B:B,"")</f>
        <v/>
      </c>
      <c r="C1793" s="4" t="n"/>
      <c r="D1793" s="29">
        <f>_xlfn.XLOOKUP(C1793,purchase!C:C,pcon!D:D,"")</f>
        <v/>
      </c>
      <c r="E1793" s="29">
        <f>_xlfn.XLOOKUP(C1793,purchase!C:C,pcon!E:E,"")</f>
        <v/>
      </c>
      <c r="F1793" s="4" t="n"/>
      <c r="G1793" s="27" t="n"/>
      <c r="H1793" s="28" t="n"/>
      <c r="I1793" s="4" t="n"/>
      <c r="J1793" s="4" t="n"/>
      <c r="K1793" s="4" t="n"/>
      <c r="L1793" s="30">
        <f>IF(J1793="","",J1793-K1793)</f>
        <v/>
      </c>
      <c r="M1793" s="4" t="n"/>
      <c r="N1793" s="30">
        <f>IF(L1793="","",L1793-M1793)</f>
        <v/>
      </c>
      <c r="O1793" s="31" t="n"/>
      <c r="P1793" s="32">
        <f>IF(O1793="","",N1793 * O1793)</f>
        <v/>
      </c>
      <c r="Q1793" s="10">
        <f>_xlfn.XLOOKUP(C1793,pcon!C:C,pcon!L:L,"")</f>
        <v/>
      </c>
      <c r="R1793" s="98">
        <f>(Q1793 / 80) * (O1793 * 100)</f>
        <v/>
      </c>
      <c r="S1793" s="31" t="n"/>
      <c r="T1793" s="31" t="n"/>
      <c r="U1793" s="33">
        <f>IF(N1793="","",R1793 * N1793)</f>
        <v/>
      </c>
      <c r="V1793" s="4" t="n"/>
      <c r="W1793" s="33">
        <f>IF(S1793&amp;U1793="","",U1793 * S1793)</f>
        <v/>
      </c>
      <c r="X1793" s="33">
        <f>IF(W1793="","",U1793 + W1793)</f>
        <v/>
      </c>
      <c r="Y1793" s="33">
        <f>IF(T1793="","",U1793 * T1793)</f>
        <v/>
      </c>
      <c r="Z1793" s="34">
        <f>IF(U1793="","",X1793-V1793-Y1793)</f>
        <v/>
      </c>
    </row>
    <row r="1794">
      <c r="A1794" s="25" t="n">
        <v>1790</v>
      </c>
      <c r="B1794" s="26">
        <f>_xlfn.XLOOKUP(C1794,purchase!C:C,pcon!B:B,"")</f>
        <v/>
      </c>
      <c r="C1794" s="4" t="n"/>
      <c r="D1794" s="29">
        <f>_xlfn.XLOOKUP(C1794,purchase!C:C,pcon!D:D,"")</f>
        <v/>
      </c>
      <c r="E1794" s="29">
        <f>_xlfn.XLOOKUP(C1794,purchase!C:C,pcon!E:E,"")</f>
        <v/>
      </c>
      <c r="F1794" s="4" t="n"/>
      <c r="G1794" s="27" t="n"/>
      <c r="H1794" s="28" t="n"/>
      <c r="I1794" s="4" t="n"/>
      <c r="J1794" s="4" t="n"/>
      <c r="K1794" s="4" t="n"/>
      <c r="L1794" s="30">
        <f>IF(J1794="","",J1794-K1794)</f>
        <v/>
      </c>
      <c r="M1794" s="4" t="n"/>
      <c r="N1794" s="30">
        <f>IF(L1794="","",L1794-M1794)</f>
        <v/>
      </c>
      <c r="O1794" s="31" t="n"/>
      <c r="P1794" s="32">
        <f>IF(O1794="","",N1794 * O1794)</f>
        <v/>
      </c>
      <c r="Q1794" s="10">
        <f>_xlfn.XLOOKUP(C1794,pcon!C:C,pcon!L:L,"")</f>
        <v/>
      </c>
      <c r="R1794" s="98">
        <f>(Q1794 / 80) * (O1794 * 100)</f>
        <v/>
      </c>
      <c r="S1794" s="31" t="n"/>
      <c r="T1794" s="31" t="n"/>
      <c r="U1794" s="33">
        <f>IF(N1794="","",R1794 * N1794)</f>
        <v/>
      </c>
      <c r="V1794" s="4" t="n"/>
      <c r="W1794" s="33">
        <f>IF(S1794&amp;U1794="","",U1794 * S1794)</f>
        <v/>
      </c>
      <c r="X1794" s="33">
        <f>IF(W1794="","",U1794 + W1794)</f>
        <v/>
      </c>
      <c r="Y1794" s="33">
        <f>IF(T1794="","",U1794 * T1794)</f>
        <v/>
      </c>
      <c r="Z1794" s="34">
        <f>IF(U1794="","",X1794-V1794-Y1794)</f>
        <v/>
      </c>
    </row>
    <row r="1795">
      <c r="A1795" s="25" t="n">
        <v>1791</v>
      </c>
      <c r="B1795" s="26">
        <f>_xlfn.XLOOKUP(C1795,purchase!C:C,pcon!B:B,"")</f>
        <v/>
      </c>
      <c r="C1795" s="4" t="n"/>
      <c r="D1795" s="29">
        <f>_xlfn.XLOOKUP(C1795,purchase!C:C,pcon!D:D,"")</f>
        <v/>
      </c>
      <c r="E1795" s="29">
        <f>_xlfn.XLOOKUP(C1795,purchase!C:C,pcon!E:E,"")</f>
        <v/>
      </c>
      <c r="F1795" s="4" t="n"/>
      <c r="G1795" s="27" t="n"/>
      <c r="H1795" s="28" t="n"/>
      <c r="I1795" s="4" t="n"/>
      <c r="J1795" s="4" t="n"/>
      <c r="K1795" s="4" t="n"/>
      <c r="L1795" s="30">
        <f>IF(J1795="","",J1795-K1795)</f>
        <v/>
      </c>
      <c r="M1795" s="4" t="n"/>
      <c r="N1795" s="30">
        <f>IF(L1795="","",L1795-M1795)</f>
        <v/>
      </c>
      <c r="O1795" s="31" t="n"/>
      <c r="P1795" s="32">
        <f>IF(O1795="","",N1795 * O1795)</f>
        <v/>
      </c>
      <c r="Q1795" s="10">
        <f>_xlfn.XLOOKUP(C1795,pcon!C:C,pcon!L:L,"")</f>
        <v/>
      </c>
      <c r="R1795" s="98">
        <f>(Q1795 / 80) * (O1795 * 100)</f>
        <v/>
      </c>
      <c r="S1795" s="31" t="n"/>
      <c r="T1795" s="31" t="n"/>
      <c r="U1795" s="33">
        <f>IF(N1795="","",R1795 * N1795)</f>
        <v/>
      </c>
      <c r="V1795" s="4" t="n"/>
      <c r="W1795" s="33">
        <f>IF(S1795&amp;U1795="","",U1795 * S1795)</f>
        <v/>
      </c>
      <c r="X1795" s="33">
        <f>IF(W1795="","",U1795 + W1795)</f>
        <v/>
      </c>
      <c r="Y1795" s="33">
        <f>IF(T1795="","",U1795 * T1795)</f>
        <v/>
      </c>
      <c r="Z1795" s="34">
        <f>IF(U1795="","",X1795-V1795-Y1795)</f>
        <v/>
      </c>
    </row>
    <row r="1796">
      <c r="A1796" s="25" t="n">
        <v>1792</v>
      </c>
      <c r="B1796" s="26">
        <f>_xlfn.XLOOKUP(C1796,purchase!C:C,pcon!B:B,"")</f>
        <v/>
      </c>
      <c r="C1796" s="4" t="n"/>
      <c r="D1796" s="29">
        <f>_xlfn.XLOOKUP(C1796,purchase!C:C,pcon!D:D,"")</f>
        <v/>
      </c>
      <c r="E1796" s="29">
        <f>_xlfn.XLOOKUP(C1796,purchase!C:C,pcon!E:E,"")</f>
        <v/>
      </c>
      <c r="F1796" s="4" t="n"/>
      <c r="G1796" s="27" t="n"/>
      <c r="H1796" s="28" t="n"/>
      <c r="I1796" s="4" t="n"/>
      <c r="J1796" s="4" t="n"/>
      <c r="K1796" s="4" t="n"/>
      <c r="L1796" s="30">
        <f>IF(J1796="","",J1796-K1796)</f>
        <v/>
      </c>
      <c r="M1796" s="4" t="n"/>
      <c r="N1796" s="30">
        <f>IF(L1796="","",L1796-M1796)</f>
        <v/>
      </c>
      <c r="O1796" s="31" t="n"/>
      <c r="P1796" s="32">
        <f>IF(O1796="","",N1796 * O1796)</f>
        <v/>
      </c>
      <c r="Q1796" s="10">
        <f>_xlfn.XLOOKUP(C1796,pcon!C:C,pcon!L:L,"")</f>
        <v/>
      </c>
      <c r="R1796" s="98">
        <f>(Q1796 / 80) * (O1796 * 100)</f>
        <v/>
      </c>
      <c r="S1796" s="31" t="n"/>
      <c r="T1796" s="31" t="n"/>
      <c r="U1796" s="33">
        <f>IF(N1796="","",R1796 * N1796)</f>
        <v/>
      </c>
      <c r="V1796" s="4" t="n"/>
      <c r="W1796" s="33">
        <f>IF(S1796&amp;U1796="","",U1796 * S1796)</f>
        <v/>
      </c>
      <c r="X1796" s="33">
        <f>IF(W1796="","",U1796 + W1796)</f>
        <v/>
      </c>
      <c r="Y1796" s="33">
        <f>IF(T1796="","",U1796 * T1796)</f>
        <v/>
      </c>
      <c r="Z1796" s="34">
        <f>IF(U1796="","",X1796-V1796-Y1796)</f>
        <v/>
      </c>
    </row>
    <row r="1797">
      <c r="A1797" s="25" t="n">
        <v>1793</v>
      </c>
      <c r="B1797" s="26">
        <f>_xlfn.XLOOKUP(C1797,purchase!C:C,pcon!B:B,"")</f>
        <v/>
      </c>
      <c r="C1797" s="4" t="n"/>
      <c r="D1797" s="29">
        <f>_xlfn.XLOOKUP(C1797,purchase!C:C,pcon!D:D,"")</f>
        <v/>
      </c>
      <c r="E1797" s="29">
        <f>_xlfn.XLOOKUP(C1797,purchase!C:C,pcon!E:E,"")</f>
        <v/>
      </c>
      <c r="F1797" s="4" t="n"/>
      <c r="G1797" s="27" t="n"/>
      <c r="H1797" s="28" t="n"/>
      <c r="I1797" s="4" t="n"/>
      <c r="J1797" s="4" t="n"/>
      <c r="K1797" s="4" t="n"/>
      <c r="L1797" s="30">
        <f>IF(J1797="","",J1797-K1797)</f>
        <v/>
      </c>
      <c r="M1797" s="4" t="n"/>
      <c r="N1797" s="30">
        <f>IF(L1797="","",L1797-M1797)</f>
        <v/>
      </c>
      <c r="O1797" s="31" t="n"/>
      <c r="P1797" s="32">
        <f>IF(O1797="","",N1797 * O1797)</f>
        <v/>
      </c>
      <c r="Q1797" s="10">
        <f>_xlfn.XLOOKUP(C1797,pcon!C:C,pcon!L:L,"")</f>
        <v/>
      </c>
      <c r="R1797" s="98">
        <f>(Q1797 / 80) * (O1797 * 100)</f>
        <v/>
      </c>
      <c r="S1797" s="31" t="n"/>
      <c r="T1797" s="31" t="n"/>
      <c r="U1797" s="33">
        <f>IF(N1797="","",R1797 * N1797)</f>
        <v/>
      </c>
      <c r="V1797" s="4" t="n"/>
      <c r="W1797" s="33">
        <f>IF(S1797&amp;U1797="","",U1797 * S1797)</f>
        <v/>
      </c>
      <c r="X1797" s="33">
        <f>IF(W1797="","",U1797 + W1797)</f>
        <v/>
      </c>
      <c r="Y1797" s="33">
        <f>IF(T1797="","",U1797 * T1797)</f>
        <v/>
      </c>
      <c r="Z1797" s="34">
        <f>IF(U1797="","",X1797-V1797-Y1797)</f>
        <v/>
      </c>
    </row>
    <row r="1798">
      <c r="A1798" s="25" t="n">
        <v>1794</v>
      </c>
      <c r="B1798" s="26">
        <f>_xlfn.XLOOKUP(C1798,purchase!C:C,pcon!B:B,"")</f>
        <v/>
      </c>
      <c r="C1798" s="4" t="n"/>
      <c r="D1798" s="29">
        <f>_xlfn.XLOOKUP(C1798,purchase!C:C,pcon!D:D,"")</f>
        <v/>
      </c>
      <c r="E1798" s="29">
        <f>_xlfn.XLOOKUP(C1798,purchase!C:C,pcon!E:E,"")</f>
        <v/>
      </c>
      <c r="F1798" s="4" t="n"/>
      <c r="G1798" s="27" t="n"/>
      <c r="H1798" s="28" t="n"/>
      <c r="I1798" s="4" t="n"/>
      <c r="J1798" s="4" t="n"/>
      <c r="K1798" s="4" t="n"/>
      <c r="L1798" s="30">
        <f>IF(J1798="","",J1798-K1798)</f>
        <v/>
      </c>
      <c r="M1798" s="4" t="n"/>
      <c r="N1798" s="30">
        <f>IF(L1798="","",L1798-M1798)</f>
        <v/>
      </c>
      <c r="O1798" s="31" t="n"/>
      <c r="P1798" s="32">
        <f>IF(O1798="","",N1798 * O1798)</f>
        <v/>
      </c>
      <c r="Q1798" s="10">
        <f>_xlfn.XLOOKUP(C1798,pcon!C:C,pcon!L:L,"")</f>
        <v/>
      </c>
      <c r="R1798" s="98">
        <f>(Q1798 / 80) * (O1798 * 100)</f>
        <v/>
      </c>
      <c r="S1798" s="31" t="n"/>
      <c r="T1798" s="31" t="n"/>
      <c r="U1798" s="33">
        <f>IF(N1798="","",R1798 * N1798)</f>
        <v/>
      </c>
      <c r="V1798" s="4" t="n"/>
      <c r="W1798" s="33">
        <f>IF(S1798&amp;U1798="","",U1798 * S1798)</f>
        <v/>
      </c>
      <c r="X1798" s="33">
        <f>IF(W1798="","",U1798 + W1798)</f>
        <v/>
      </c>
      <c r="Y1798" s="33">
        <f>IF(T1798="","",U1798 * T1798)</f>
        <v/>
      </c>
      <c r="Z1798" s="34">
        <f>IF(U1798="","",X1798-V1798-Y1798)</f>
        <v/>
      </c>
    </row>
    <row r="1799">
      <c r="A1799" s="25" t="n">
        <v>1795</v>
      </c>
      <c r="B1799" s="26">
        <f>_xlfn.XLOOKUP(C1799,purchase!C:C,pcon!B:B,"")</f>
        <v/>
      </c>
      <c r="C1799" s="4" t="n"/>
      <c r="D1799" s="29">
        <f>_xlfn.XLOOKUP(C1799,purchase!C:C,pcon!D:D,"")</f>
        <v/>
      </c>
      <c r="E1799" s="29">
        <f>_xlfn.XLOOKUP(C1799,purchase!C:C,pcon!E:E,"")</f>
        <v/>
      </c>
      <c r="F1799" s="4" t="n"/>
      <c r="G1799" s="27" t="n"/>
      <c r="H1799" s="28" t="n"/>
      <c r="I1799" s="4" t="n"/>
      <c r="J1799" s="4" t="n"/>
      <c r="K1799" s="4" t="n"/>
      <c r="L1799" s="30">
        <f>IF(J1799="","",J1799-K1799)</f>
        <v/>
      </c>
      <c r="M1799" s="4" t="n"/>
      <c r="N1799" s="30">
        <f>IF(L1799="","",L1799-M1799)</f>
        <v/>
      </c>
      <c r="O1799" s="31" t="n"/>
      <c r="P1799" s="32">
        <f>IF(O1799="","",N1799 * O1799)</f>
        <v/>
      </c>
      <c r="Q1799" s="10">
        <f>_xlfn.XLOOKUP(C1799,pcon!C:C,pcon!L:L,"")</f>
        <v/>
      </c>
      <c r="R1799" s="98">
        <f>(Q1799 / 80) * (O1799 * 100)</f>
        <v/>
      </c>
      <c r="S1799" s="31" t="n"/>
      <c r="T1799" s="31" t="n"/>
      <c r="U1799" s="33">
        <f>IF(N1799="","",R1799 * N1799)</f>
        <v/>
      </c>
      <c r="V1799" s="4" t="n"/>
      <c r="W1799" s="33">
        <f>IF(S1799&amp;U1799="","",U1799 * S1799)</f>
        <v/>
      </c>
      <c r="X1799" s="33">
        <f>IF(W1799="","",U1799 + W1799)</f>
        <v/>
      </c>
      <c r="Y1799" s="33">
        <f>IF(T1799="","",U1799 * T1799)</f>
        <v/>
      </c>
      <c r="Z1799" s="34">
        <f>IF(U1799="","",X1799-V1799-Y1799)</f>
        <v/>
      </c>
    </row>
    <row r="1800">
      <c r="A1800" s="25" t="n">
        <v>1796</v>
      </c>
      <c r="B1800" s="26">
        <f>_xlfn.XLOOKUP(C1800,purchase!C:C,pcon!B:B,"")</f>
        <v/>
      </c>
      <c r="C1800" s="4" t="n"/>
      <c r="D1800" s="29">
        <f>_xlfn.XLOOKUP(C1800,purchase!C:C,pcon!D:D,"")</f>
        <v/>
      </c>
      <c r="E1800" s="29">
        <f>_xlfn.XLOOKUP(C1800,purchase!C:C,pcon!E:E,"")</f>
        <v/>
      </c>
      <c r="F1800" s="4" t="n"/>
      <c r="G1800" s="27" t="n"/>
      <c r="H1800" s="28" t="n"/>
      <c r="I1800" s="4" t="n"/>
      <c r="J1800" s="4" t="n"/>
      <c r="K1800" s="4" t="n"/>
      <c r="L1800" s="30">
        <f>IF(J1800="","",J1800-K1800)</f>
        <v/>
      </c>
      <c r="M1800" s="4" t="n"/>
      <c r="N1800" s="30">
        <f>IF(L1800="","",L1800-M1800)</f>
        <v/>
      </c>
      <c r="O1800" s="31" t="n"/>
      <c r="P1800" s="32">
        <f>IF(O1800="","",N1800 * O1800)</f>
        <v/>
      </c>
      <c r="Q1800" s="10">
        <f>_xlfn.XLOOKUP(C1800,pcon!C:C,pcon!L:L,"")</f>
        <v/>
      </c>
      <c r="R1800" s="98">
        <f>(Q1800 / 80) * (O1800 * 100)</f>
        <v/>
      </c>
      <c r="S1800" s="31" t="n"/>
      <c r="T1800" s="31" t="n"/>
      <c r="U1800" s="33">
        <f>IF(N1800="","",R1800 * N1800)</f>
        <v/>
      </c>
      <c r="V1800" s="4" t="n"/>
      <c r="W1800" s="33">
        <f>IF(S1800&amp;U1800="","",U1800 * S1800)</f>
        <v/>
      </c>
      <c r="X1800" s="33">
        <f>IF(W1800="","",U1800 + W1800)</f>
        <v/>
      </c>
      <c r="Y1800" s="33">
        <f>IF(T1800="","",U1800 * T1800)</f>
        <v/>
      </c>
      <c r="Z1800" s="34">
        <f>IF(U1800="","",X1800-V1800-Y1800)</f>
        <v/>
      </c>
    </row>
    <row r="1801">
      <c r="A1801" s="25" t="n">
        <v>1797</v>
      </c>
      <c r="B1801" s="26">
        <f>_xlfn.XLOOKUP(C1801,purchase!C:C,pcon!B:B,"")</f>
        <v/>
      </c>
      <c r="C1801" s="4" t="n"/>
      <c r="D1801" s="29">
        <f>_xlfn.XLOOKUP(C1801,purchase!C:C,pcon!D:D,"")</f>
        <v/>
      </c>
      <c r="E1801" s="29">
        <f>_xlfn.XLOOKUP(C1801,purchase!C:C,pcon!E:E,"")</f>
        <v/>
      </c>
      <c r="F1801" s="4" t="n"/>
      <c r="G1801" s="27" t="n"/>
      <c r="H1801" s="28" t="n"/>
      <c r="I1801" s="4" t="n"/>
      <c r="J1801" s="4" t="n"/>
      <c r="K1801" s="4" t="n"/>
      <c r="L1801" s="30">
        <f>IF(J1801="","",J1801-K1801)</f>
        <v/>
      </c>
      <c r="M1801" s="4" t="n"/>
      <c r="N1801" s="30">
        <f>IF(L1801="","",L1801-M1801)</f>
        <v/>
      </c>
      <c r="O1801" s="31" t="n"/>
      <c r="P1801" s="32">
        <f>IF(O1801="","",N1801 * O1801)</f>
        <v/>
      </c>
      <c r="Q1801" s="10">
        <f>_xlfn.XLOOKUP(C1801,pcon!C:C,pcon!L:L,"")</f>
        <v/>
      </c>
      <c r="R1801" s="98">
        <f>(Q1801 / 80) * (O1801 * 100)</f>
        <v/>
      </c>
      <c r="S1801" s="31" t="n"/>
      <c r="T1801" s="31" t="n"/>
      <c r="U1801" s="33">
        <f>IF(N1801="","",R1801 * N1801)</f>
        <v/>
      </c>
      <c r="V1801" s="4" t="n"/>
      <c r="W1801" s="33">
        <f>IF(S1801&amp;U1801="","",U1801 * S1801)</f>
        <v/>
      </c>
      <c r="X1801" s="33">
        <f>IF(W1801="","",U1801 + W1801)</f>
        <v/>
      </c>
      <c r="Y1801" s="33">
        <f>IF(T1801="","",U1801 * T1801)</f>
        <v/>
      </c>
      <c r="Z1801" s="34">
        <f>IF(U1801="","",X1801-V1801-Y1801)</f>
        <v/>
      </c>
    </row>
    <row r="1802">
      <c r="A1802" s="25" t="n">
        <v>1798</v>
      </c>
      <c r="B1802" s="26">
        <f>_xlfn.XLOOKUP(C1802,purchase!C:C,pcon!B:B,"")</f>
        <v/>
      </c>
      <c r="C1802" s="4" t="n"/>
      <c r="D1802" s="29">
        <f>_xlfn.XLOOKUP(C1802,purchase!C:C,pcon!D:D,"")</f>
        <v/>
      </c>
      <c r="E1802" s="29">
        <f>_xlfn.XLOOKUP(C1802,purchase!C:C,pcon!E:E,"")</f>
        <v/>
      </c>
      <c r="F1802" s="4" t="n"/>
      <c r="G1802" s="27" t="n"/>
      <c r="H1802" s="28" t="n"/>
      <c r="I1802" s="4" t="n"/>
      <c r="J1802" s="4" t="n"/>
      <c r="K1802" s="4" t="n"/>
      <c r="L1802" s="30">
        <f>IF(J1802="","",J1802-K1802)</f>
        <v/>
      </c>
      <c r="M1802" s="4" t="n"/>
      <c r="N1802" s="30">
        <f>IF(L1802="","",L1802-M1802)</f>
        <v/>
      </c>
      <c r="O1802" s="31" t="n"/>
      <c r="P1802" s="32">
        <f>IF(O1802="","",N1802 * O1802)</f>
        <v/>
      </c>
      <c r="Q1802" s="10">
        <f>_xlfn.XLOOKUP(C1802,pcon!C:C,pcon!L:L,"")</f>
        <v/>
      </c>
      <c r="R1802" s="98">
        <f>(Q1802 / 80) * (O1802 * 100)</f>
        <v/>
      </c>
      <c r="S1802" s="31" t="n"/>
      <c r="T1802" s="31" t="n"/>
      <c r="U1802" s="33">
        <f>IF(N1802="","",R1802 * N1802)</f>
        <v/>
      </c>
      <c r="V1802" s="4" t="n"/>
      <c r="W1802" s="33">
        <f>IF(S1802&amp;U1802="","",U1802 * S1802)</f>
        <v/>
      </c>
      <c r="X1802" s="33">
        <f>IF(W1802="","",U1802 + W1802)</f>
        <v/>
      </c>
      <c r="Y1802" s="33">
        <f>IF(T1802="","",U1802 * T1802)</f>
        <v/>
      </c>
      <c r="Z1802" s="34">
        <f>IF(U1802="","",X1802-V1802-Y1802)</f>
        <v/>
      </c>
    </row>
    <row r="1803">
      <c r="A1803" s="25" t="n">
        <v>1799</v>
      </c>
      <c r="B1803" s="26">
        <f>_xlfn.XLOOKUP(C1803,purchase!C:C,pcon!B:B,"")</f>
        <v/>
      </c>
      <c r="C1803" s="4" t="n"/>
      <c r="D1803" s="29">
        <f>_xlfn.XLOOKUP(C1803,purchase!C:C,pcon!D:D,"")</f>
        <v/>
      </c>
      <c r="E1803" s="29">
        <f>_xlfn.XLOOKUP(C1803,purchase!C:C,pcon!E:E,"")</f>
        <v/>
      </c>
      <c r="F1803" s="4" t="n"/>
      <c r="G1803" s="27" t="n"/>
      <c r="H1803" s="28" t="n"/>
      <c r="I1803" s="4" t="n"/>
      <c r="J1803" s="4" t="n"/>
      <c r="K1803" s="4" t="n"/>
      <c r="L1803" s="30">
        <f>IF(J1803="","",J1803-K1803)</f>
        <v/>
      </c>
      <c r="M1803" s="4" t="n"/>
      <c r="N1803" s="30">
        <f>IF(L1803="","",L1803-M1803)</f>
        <v/>
      </c>
      <c r="O1803" s="31" t="n"/>
      <c r="P1803" s="32">
        <f>IF(O1803="","",N1803 * O1803)</f>
        <v/>
      </c>
      <c r="Q1803" s="10">
        <f>_xlfn.XLOOKUP(C1803,pcon!C:C,pcon!L:L,"")</f>
        <v/>
      </c>
      <c r="R1803" s="98">
        <f>(Q1803 / 80) * (O1803 * 100)</f>
        <v/>
      </c>
      <c r="S1803" s="31" t="n"/>
      <c r="T1803" s="31" t="n"/>
      <c r="U1803" s="33">
        <f>IF(N1803="","",R1803 * N1803)</f>
        <v/>
      </c>
      <c r="V1803" s="4" t="n"/>
      <c r="W1803" s="33">
        <f>IF(S1803&amp;U1803="","",U1803 * S1803)</f>
        <v/>
      </c>
      <c r="X1803" s="33">
        <f>IF(W1803="","",U1803 + W1803)</f>
        <v/>
      </c>
      <c r="Y1803" s="33">
        <f>IF(T1803="","",U1803 * T1803)</f>
        <v/>
      </c>
      <c r="Z1803" s="34">
        <f>IF(U1803="","",X1803-V1803-Y1803)</f>
        <v/>
      </c>
    </row>
    <row r="1804">
      <c r="A1804" s="25" t="n">
        <v>1800</v>
      </c>
      <c r="B1804" s="26">
        <f>_xlfn.XLOOKUP(C1804,purchase!C:C,pcon!B:B,"")</f>
        <v/>
      </c>
      <c r="C1804" s="4" t="n"/>
      <c r="D1804" s="29">
        <f>_xlfn.XLOOKUP(C1804,purchase!C:C,pcon!D:D,"")</f>
        <v/>
      </c>
      <c r="E1804" s="29">
        <f>_xlfn.XLOOKUP(C1804,purchase!C:C,pcon!E:E,"")</f>
        <v/>
      </c>
      <c r="F1804" s="4" t="n"/>
      <c r="G1804" s="27" t="n"/>
      <c r="H1804" s="28" t="n"/>
      <c r="I1804" s="4" t="n"/>
      <c r="J1804" s="4" t="n"/>
      <c r="K1804" s="4" t="n"/>
      <c r="L1804" s="30">
        <f>IF(J1804="","",J1804-K1804)</f>
        <v/>
      </c>
      <c r="M1804" s="4" t="n"/>
      <c r="N1804" s="30">
        <f>IF(L1804="","",L1804-M1804)</f>
        <v/>
      </c>
      <c r="O1804" s="31" t="n"/>
      <c r="P1804" s="32">
        <f>IF(O1804="","",N1804 * O1804)</f>
        <v/>
      </c>
      <c r="Q1804" s="10">
        <f>_xlfn.XLOOKUP(C1804,pcon!C:C,pcon!L:L,"")</f>
        <v/>
      </c>
      <c r="R1804" s="98">
        <f>(Q1804 / 80) * (O1804 * 100)</f>
        <v/>
      </c>
      <c r="S1804" s="31" t="n"/>
      <c r="T1804" s="31" t="n"/>
      <c r="U1804" s="33">
        <f>IF(N1804="","",R1804 * N1804)</f>
        <v/>
      </c>
      <c r="V1804" s="4" t="n"/>
      <c r="W1804" s="33">
        <f>IF(S1804&amp;U1804="","",U1804 * S1804)</f>
        <v/>
      </c>
      <c r="X1804" s="33">
        <f>IF(W1804="","",U1804 + W1804)</f>
        <v/>
      </c>
      <c r="Y1804" s="33">
        <f>IF(T1804="","",U1804 * T1804)</f>
        <v/>
      </c>
      <c r="Z1804" s="34">
        <f>IF(U1804="","",X1804-V1804-Y1804)</f>
        <v/>
      </c>
    </row>
    <row r="1805">
      <c r="A1805" s="25" t="n">
        <v>1801</v>
      </c>
      <c r="B1805" s="26">
        <f>_xlfn.XLOOKUP(C1805,purchase!C:C,pcon!B:B,"")</f>
        <v/>
      </c>
      <c r="C1805" s="4" t="n"/>
      <c r="D1805" s="29">
        <f>_xlfn.XLOOKUP(C1805,purchase!C:C,pcon!D:D,"")</f>
        <v/>
      </c>
      <c r="E1805" s="29">
        <f>_xlfn.XLOOKUP(C1805,purchase!C:C,pcon!E:E,"")</f>
        <v/>
      </c>
      <c r="F1805" s="4" t="n"/>
      <c r="G1805" s="27" t="n"/>
      <c r="H1805" s="28" t="n"/>
      <c r="I1805" s="4" t="n"/>
      <c r="J1805" s="4" t="n"/>
      <c r="K1805" s="4" t="n"/>
      <c r="L1805" s="30">
        <f>IF(J1805="","",J1805-K1805)</f>
        <v/>
      </c>
      <c r="M1805" s="4" t="n"/>
      <c r="N1805" s="30">
        <f>IF(L1805="","",L1805-M1805)</f>
        <v/>
      </c>
      <c r="O1805" s="31" t="n"/>
      <c r="P1805" s="32">
        <f>IF(O1805="","",N1805 * O1805)</f>
        <v/>
      </c>
      <c r="Q1805" s="10">
        <f>_xlfn.XLOOKUP(C1805,pcon!C:C,pcon!L:L,"")</f>
        <v/>
      </c>
      <c r="R1805" s="98">
        <f>(Q1805 / 80) * (O1805 * 100)</f>
        <v/>
      </c>
      <c r="S1805" s="31" t="n"/>
      <c r="T1805" s="31" t="n"/>
      <c r="U1805" s="33">
        <f>IF(N1805="","",R1805 * N1805)</f>
        <v/>
      </c>
      <c r="V1805" s="4" t="n"/>
      <c r="W1805" s="33">
        <f>IF(S1805&amp;U1805="","",U1805 * S1805)</f>
        <v/>
      </c>
      <c r="X1805" s="33">
        <f>IF(W1805="","",U1805 + W1805)</f>
        <v/>
      </c>
      <c r="Y1805" s="33">
        <f>IF(T1805="","",U1805 * T1805)</f>
        <v/>
      </c>
      <c r="Z1805" s="34">
        <f>IF(U1805="","",X1805-V1805-Y1805)</f>
        <v/>
      </c>
    </row>
    <row r="1806">
      <c r="A1806" s="25" t="n">
        <v>1802</v>
      </c>
      <c r="B1806" s="26">
        <f>_xlfn.XLOOKUP(C1806,purchase!C:C,pcon!B:B,"")</f>
        <v/>
      </c>
      <c r="C1806" s="4" t="n"/>
      <c r="D1806" s="29">
        <f>_xlfn.XLOOKUP(C1806,purchase!C:C,pcon!D:D,"")</f>
        <v/>
      </c>
      <c r="E1806" s="29">
        <f>_xlfn.XLOOKUP(C1806,purchase!C:C,pcon!E:E,"")</f>
        <v/>
      </c>
      <c r="F1806" s="4" t="n"/>
      <c r="G1806" s="27" t="n"/>
      <c r="H1806" s="28" t="n"/>
      <c r="I1806" s="4" t="n"/>
      <c r="J1806" s="4" t="n"/>
      <c r="K1806" s="4" t="n"/>
      <c r="L1806" s="30">
        <f>IF(J1806="","",J1806-K1806)</f>
        <v/>
      </c>
      <c r="M1806" s="4" t="n"/>
      <c r="N1806" s="30">
        <f>IF(L1806="","",L1806-M1806)</f>
        <v/>
      </c>
      <c r="O1806" s="31" t="n"/>
      <c r="P1806" s="32">
        <f>IF(O1806="","",N1806 * O1806)</f>
        <v/>
      </c>
      <c r="Q1806" s="10">
        <f>_xlfn.XLOOKUP(C1806,pcon!C:C,pcon!L:L,"")</f>
        <v/>
      </c>
      <c r="R1806" s="98">
        <f>(Q1806 / 80) * (O1806 * 100)</f>
        <v/>
      </c>
      <c r="S1806" s="31" t="n"/>
      <c r="T1806" s="31" t="n"/>
      <c r="U1806" s="33">
        <f>IF(N1806="","",R1806 * N1806)</f>
        <v/>
      </c>
      <c r="V1806" s="4" t="n"/>
      <c r="W1806" s="33">
        <f>IF(S1806&amp;U1806="","",U1806 * S1806)</f>
        <v/>
      </c>
      <c r="X1806" s="33">
        <f>IF(W1806="","",U1806 + W1806)</f>
        <v/>
      </c>
      <c r="Y1806" s="33">
        <f>IF(T1806="","",U1806 * T1806)</f>
        <v/>
      </c>
      <c r="Z1806" s="34">
        <f>IF(U1806="","",X1806-V1806-Y1806)</f>
        <v/>
      </c>
    </row>
    <row r="1807">
      <c r="A1807" s="25" t="n">
        <v>1803</v>
      </c>
      <c r="B1807" s="26">
        <f>_xlfn.XLOOKUP(C1807,purchase!C:C,pcon!B:B,"")</f>
        <v/>
      </c>
      <c r="C1807" s="4" t="n"/>
      <c r="D1807" s="29">
        <f>_xlfn.XLOOKUP(C1807,purchase!C:C,pcon!D:D,"")</f>
        <v/>
      </c>
      <c r="E1807" s="29">
        <f>_xlfn.XLOOKUP(C1807,purchase!C:C,pcon!E:E,"")</f>
        <v/>
      </c>
      <c r="F1807" s="4" t="n"/>
      <c r="G1807" s="27" t="n"/>
      <c r="H1807" s="28" t="n"/>
      <c r="I1807" s="4" t="n"/>
      <c r="J1807" s="4" t="n"/>
      <c r="K1807" s="4" t="n"/>
      <c r="L1807" s="30">
        <f>IF(J1807="","",J1807-K1807)</f>
        <v/>
      </c>
      <c r="M1807" s="4" t="n"/>
      <c r="N1807" s="30">
        <f>IF(L1807="","",L1807-M1807)</f>
        <v/>
      </c>
      <c r="O1807" s="31" t="n"/>
      <c r="P1807" s="32">
        <f>IF(O1807="","",N1807 * O1807)</f>
        <v/>
      </c>
      <c r="Q1807" s="10">
        <f>_xlfn.XLOOKUP(C1807,pcon!C:C,pcon!L:L,"")</f>
        <v/>
      </c>
      <c r="R1807" s="98">
        <f>(Q1807 / 80) * (O1807 * 100)</f>
        <v/>
      </c>
      <c r="S1807" s="31" t="n"/>
      <c r="T1807" s="31" t="n"/>
      <c r="U1807" s="33">
        <f>IF(N1807="","",R1807 * N1807)</f>
        <v/>
      </c>
      <c r="V1807" s="4" t="n"/>
      <c r="W1807" s="33">
        <f>IF(S1807&amp;U1807="","",U1807 * S1807)</f>
        <v/>
      </c>
      <c r="X1807" s="33">
        <f>IF(W1807="","",U1807 + W1807)</f>
        <v/>
      </c>
      <c r="Y1807" s="33">
        <f>IF(T1807="","",U1807 * T1807)</f>
        <v/>
      </c>
      <c r="Z1807" s="34">
        <f>IF(U1807="","",X1807-V1807-Y1807)</f>
        <v/>
      </c>
    </row>
    <row r="1808">
      <c r="A1808" s="25" t="n">
        <v>1804</v>
      </c>
      <c r="B1808" s="26">
        <f>_xlfn.XLOOKUP(C1808,purchase!C:C,pcon!B:B,"")</f>
        <v/>
      </c>
      <c r="C1808" s="4" t="n"/>
      <c r="D1808" s="29">
        <f>_xlfn.XLOOKUP(C1808,purchase!C:C,pcon!D:D,"")</f>
        <v/>
      </c>
      <c r="E1808" s="29">
        <f>_xlfn.XLOOKUP(C1808,purchase!C:C,pcon!E:E,"")</f>
        <v/>
      </c>
      <c r="F1808" s="4" t="n"/>
      <c r="G1808" s="27" t="n"/>
      <c r="H1808" s="28" t="n"/>
      <c r="I1808" s="4" t="n"/>
      <c r="J1808" s="4" t="n"/>
      <c r="K1808" s="4" t="n"/>
      <c r="L1808" s="30">
        <f>IF(J1808="","",J1808-K1808)</f>
        <v/>
      </c>
      <c r="M1808" s="4" t="n"/>
      <c r="N1808" s="30">
        <f>IF(L1808="","",L1808-M1808)</f>
        <v/>
      </c>
      <c r="O1808" s="31" t="n"/>
      <c r="P1808" s="32">
        <f>IF(O1808="","",N1808 * O1808)</f>
        <v/>
      </c>
      <c r="Q1808" s="10">
        <f>_xlfn.XLOOKUP(C1808,pcon!C:C,pcon!L:L,"")</f>
        <v/>
      </c>
      <c r="R1808" s="98">
        <f>(Q1808 / 80) * (O1808 * 100)</f>
        <v/>
      </c>
      <c r="S1808" s="31" t="n"/>
      <c r="T1808" s="31" t="n"/>
      <c r="U1808" s="33">
        <f>IF(N1808="","",R1808 * N1808)</f>
        <v/>
      </c>
      <c r="V1808" s="4" t="n"/>
      <c r="W1808" s="33">
        <f>IF(S1808&amp;U1808="","",U1808 * S1808)</f>
        <v/>
      </c>
      <c r="X1808" s="33">
        <f>IF(W1808="","",U1808 + W1808)</f>
        <v/>
      </c>
      <c r="Y1808" s="33">
        <f>IF(T1808="","",U1808 * T1808)</f>
        <v/>
      </c>
      <c r="Z1808" s="34">
        <f>IF(U1808="","",X1808-V1808-Y1808)</f>
        <v/>
      </c>
    </row>
    <row r="1809">
      <c r="A1809" s="25" t="n">
        <v>1805</v>
      </c>
      <c r="B1809" s="26">
        <f>_xlfn.XLOOKUP(C1809,purchase!C:C,pcon!B:B,"")</f>
        <v/>
      </c>
      <c r="C1809" s="4" t="n"/>
      <c r="D1809" s="29">
        <f>_xlfn.XLOOKUP(C1809,purchase!C:C,pcon!D:D,"")</f>
        <v/>
      </c>
      <c r="E1809" s="29">
        <f>_xlfn.XLOOKUP(C1809,purchase!C:C,pcon!E:E,"")</f>
        <v/>
      </c>
      <c r="F1809" s="4" t="n"/>
      <c r="G1809" s="27" t="n"/>
      <c r="H1809" s="28" t="n"/>
      <c r="I1809" s="4" t="n"/>
      <c r="J1809" s="4" t="n"/>
      <c r="K1809" s="4" t="n"/>
      <c r="L1809" s="30">
        <f>IF(J1809="","",J1809-K1809)</f>
        <v/>
      </c>
      <c r="M1809" s="4" t="n"/>
      <c r="N1809" s="30">
        <f>IF(L1809="","",L1809-M1809)</f>
        <v/>
      </c>
      <c r="O1809" s="31" t="n"/>
      <c r="P1809" s="32">
        <f>IF(O1809="","",N1809 * O1809)</f>
        <v/>
      </c>
      <c r="Q1809" s="10">
        <f>_xlfn.XLOOKUP(C1809,pcon!C:C,pcon!L:L,"")</f>
        <v/>
      </c>
      <c r="R1809" s="98">
        <f>(Q1809 / 80) * (O1809 * 100)</f>
        <v/>
      </c>
      <c r="S1809" s="31" t="n"/>
      <c r="T1809" s="31" t="n"/>
      <c r="U1809" s="33">
        <f>IF(N1809="","",R1809 * N1809)</f>
        <v/>
      </c>
      <c r="V1809" s="4" t="n"/>
      <c r="W1809" s="33">
        <f>IF(S1809&amp;U1809="","",U1809 * S1809)</f>
        <v/>
      </c>
      <c r="X1809" s="33">
        <f>IF(W1809="","",U1809 + W1809)</f>
        <v/>
      </c>
      <c r="Y1809" s="33">
        <f>IF(T1809="","",U1809 * T1809)</f>
        <v/>
      </c>
      <c r="Z1809" s="34">
        <f>IF(U1809="","",X1809-V1809-Y1809)</f>
        <v/>
      </c>
    </row>
    <row r="1810">
      <c r="A1810" s="25" t="n">
        <v>1806</v>
      </c>
      <c r="B1810" s="26">
        <f>_xlfn.XLOOKUP(C1810,purchase!C:C,pcon!B:B,"")</f>
        <v/>
      </c>
      <c r="C1810" s="4" t="n"/>
      <c r="D1810" s="29">
        <f>_xlfn.XLOOKUP(C1810,purchase!C:C,pcon!D:D,"")</f>
        <v/>
      </c>
      <c r="E1810" s="29">
        <f>_xlfn.XLOOKUP(C1810,purchase!C:C,pcon!E:E,"")</f>
        <v/>
      </c>
      <c r="F1810" s="4" t="n"/>
      <c r="G1810" s="27" t="n"/>
      <c r="H1810" s="28" t="n"/>
      <c r="I1810" s="4" t="n"/>
      <c r="J1810" s="4" t="n"/>
      <c r="K1810" s="4" t="n"/>
      <c r="L1810" s="30">
        <f>IF(J1810="","",J1810-K1810)</f>
        <v/>
      </c>
      <c r="M1810" s="4" t="n"/>
      <c r="N1810" s="30">
        <f>IF(L1810="","",L1810-M1810)</f>
        <v/>
      </c>
      <c r="O1810" s="31" t="n"/>
      <c r="P1810" s="32">
        <f>IF(O1810="","",N1810 * O1810)</f>
        <v/>
      </c>
      <c r="Q1810" s="10">
        <f>_xlfn.XLOOKUP(C1810,pcon!C:C,pcon!L:L,"")</f>
        <v/>
      </c>
      <c r="R1810" s="98">
        <f>(Q1810 / 80) * (O1810 * 100)</f>
        <v/>
      </c>
      <c r="S1810" s="31" t="n"/>
      <c r="T1810" s="31" t="n"/>
      <c r="U1810" s="33">
        <f>IF(N1810="","",R1810 * N1810)</f>
        <v/>
      </c>
      <c r="V1810" s="4" t="n"/>
      <c r="W1810" s="33">
        <f>IF(S1810&amp;U1810="","",U1810 * S1810)</f>
        <v/>
      </c>
      <c r="X1810" s="33">
        <f>IF(W1810="","",U1810 + W1810)</f>
        <v/>
      </c>
      <c r="Y1810" s="33">
        <f>IF(T1810="","",U1810 * T1810)</f>
        <v/>
      </c>
      <c r="Z1810" s="34">
        <f>IF(U1810="","",X1810-V1810-Y1810)</f>
        <v/>
      </c>
    </row>
    <row r="1811">
      <c r="A1811" s="25" t="n">
        <v>1807</v>
      </c>
      <c r="B1811" s="26">
        <f>_xlfn.XLOOKUP(C1811,purchase!C:C,pcon!B:B,"")</f>
        <v/>
      </c>
      <c r="C1811" s="4" t="n"/>
      <c r="D1811" s="29">
        <f>_xlfn.XLOOKUP(C1811,purchase!C:C,pcon!D:D,"")</f>
        <v/>
      </c>
      <c r="E1811" s="29">
        <f>_xlfn.XLOOKUP(C1811,purchase!C:C,pcon!E:E,"")</f>
        <v/>
      </c>
      <c r="F1811" s="4" t="n"/>
      <c r="G1811" s="27" t="n"/>
      <c r="H1811" s="28" t="n"/>
      <c r="I1811" s="4" t="n"/>
      <c r="J1811" s="4" t="n"/>
      <c r="K1811" s="4" t="n"/>
      <c r="L1811" s="30">
        <f>IF(J1811="","",J1811-K1811)</f>
        <v/>
      </c>
      <c r="M1811" s="4" t="n"/>
      <c r="N1811" s="30">
        <f>IF(L1811="","",L1811-M1811)</f>
        <v/>
      </c>
      <c r="O1811" s="31" t="n"/>
      <c r="P1811" s="32">
        <f>IF(O1811="","",N1811 * O1811)</f>
        <v/>
      </c>
      <c r="Q1811" s="10">
        <f>_xlfn.XLOOKUP(C1811,pcon!C:C,pcon!L:L,"")</f>
        <v/>
      </c>
      <c r="R1811" s="98">
        <f>(Q1811 / 80) * (O1811 * 100)</f>
        <v/>
      </c>
      <c r="S1811" s="31" t="n"/>
      <c r="T1811" s="31" t="n"/>
      <c r="U1811" s="33">
        <f>IF(N1811="","",R1811 * N1811)</f>
        <v/>
      </c>
      <c r="V1811" s="4" t="n"/>
      <c r="W1811" s="33">
        <f>IF(S1811&amp;U1811="","",U1811 * S1811)</f>
        <v/>
      </c>
      <c r="X1811" s="33">
        <f>IF(W1811="","",U1811 + W1811)</f>
        <v/>
      </c>
      <c r="Y1811" s="33">
        <f>IF(T1811="","",U1811 * T1811)</f>
        <v/>
      </c>
      <c r="Z1811" s="34">
        <f>IF(U1811="","",X1811-V1811-Y1811)</f>
        <v/>
      </c>
    </row>
    <row r="1812">
      <c r="A1812" s="25" t="n">
        <v>1808</v>
      </c>
      <c r="B1812" s="26">
        <f>_xlfn.XLOOKUP(C1812,purchase!C:C,pcon!B:B,"")</f>
        <v/>
      </c>
      <c r="C1812" s="4" t="n"/>
      <c r="D1812" s="29">
        <f>_xlfn.XLOOKUP(C1812,purchase!C:C,pcon!D:D,"")</f>
        <v/>
      </c>
      <c r="E1812" s="29">
        <f>_xlfn.XLOOKUP(C1812,purchase!C:C,pcon!E:E,"")</f>
        <v/>
      </c>
      <c r="F1812" s="4" t="n"/>
      <c r="G1812" s="27" t="n"/>
      <c r="H1812" s="28" t="n"/>
      <c r="I1812" s="4" t="n"/>
      <c r="J1812" s="4" t="n"/>
      <c r="K1812" s="4" t="n"/>
      <c r="L1812" s="30">
        <f>IF(J1812="","",J1812-K1812)</f>
        <v/>
      </c>
      <c r="M1812" s="4" t="n"/>
      <c r="N1812" s="30">
        <f>IF(L1812="","",L1812-M1812)</f>
        <v/>
      </c>
      <c r="O1812" s="31" t="n"/>
      <c r="P1812" s="32">
        <f>IF(O1812="","",N1812 * O1812)</f>
        <v/>
      </c>
      <c r="Q1812" s="10">
        <f>_xlfn.XLOOKUP(C1812,pcon!C:C,pcon!L:L,"")</f>
        <v/>
      </c>
      <c r="R1812" s="98">
        <f>(Q1812 / 80) * (O1812 * 100)</f>
        <v/>
      </c>
      <c r="S1812" s="31" t="n"/>
      <c r="T1812" s="31" t="n"/>
      <c r="U1812" s="33">
        <f>IF(N1812="","",R1812 * N1812)</f>
        <v/>
      </c>
      <c r="V1812" s="4" t="n"/>
      <c r="W1812" s="33">
        <f>IF(S1812&amp;U1812="","",U1812 * S1812)</f>
        <v/>
      </c>
      <c r="X1812" s="33">
        <f>IF(W1812="","",U1812 + W1812)</f>
        <v/>
      </c>
      <c r="Y1812" s="33">
        <f>IF(T1812="","",U1812 * T1812)</f>
        <v/>
      </c>
      <c r="Z1812" s="34">
        <f>IF(U1812="","",X1812-V1812-Y1812)</f>
        <v/>
      </c>
    </row>
    <row r="1813">
      <c r="A1813" s="25" t="n">
        <v>1809</v>
      </c>
      <c r="B1813" s="26">
        <f>_xlfn.XLOOKUP(C1813,purchase!C:C,pcon!B:B,"")</f>
        <v/>
      </c>
      <c r="C1813" s="4" t="n"/>
      <c r="D1813" s="29">
        <f>_xlfn.XLOOKUP(C1813,purchase!C:C,pcon!D:D,"")</f>
        <v/>
      </c>
      <c r="E1813" s="29">
        <f>_xlfn.XLOOKUP(C1813,purchase!C:C,pcon!E:E,"")</f>
        <v/>
      </c>
      <c r="F1813" s="4" t="n"/>
      <c r="G1813" s="27" t="n"/>
      <c r="H1813" s="28" t="n"/>
      <c r="I1813" s="4" t="n"/>
      <c r="J1813" s="4" t="n"/>
      <c r="K1813" s="4" t="n"/>
      <c r="L1813" s="30">
        <f>IF(J1813="","",J1813-K1813)</f>
        <v/>
      </c>
      <c r="M1813" s="4" t="n"/>
      <c r="N1813" s="30">
        <f>IF(L1813="","",L1813-M1813)</f>
        <v/>
      </c>
      <c r="O1813" s="31" t="n"/>
      <c r="P1813" s="32">
        <f>IF(O1813="","",N1813 * O1813)</f>
        <v/>
      </c>
      <c r="Q1813" s="10">
        <f>_xlfn.XLOOKUP(C1813,pcon!C:C,pcon!L:L,"")</f>
        <v/>
      </c>
      <c r="R1813" s="98">
        <f>(Q1813 / 80) * (O1813 * 100)</f>
        <v/>
      </c>
      <c r="S1813" s="31" t="n"/>
      <c r="T1813" s="31" t="n"/>
      <c r="U1813" s="33">
        <f>IF(N1813="","",R1813 * N1813)</f>
        <v/>
      </c>
      <c r="V1813" s="4" t="n"/>
      <c r="W1813" s="33">
        <f>IF(S1813&amp;U1813="","",U1813 * S1813)</f>
        <v/>
      </c>
      <c r="X1813" s="33">
        <f>IF(W1813="","",U1813 + W1813)</f>
        <v/>
      </c>
      <c r="Y1813" s="33">
        <f>IF(T1813="","",U1813 * T1813)</f>
        <v/>
      </c>
      <c r="Z1813" s="34">
        <f>IF(U1813="","",X1813-V1813-Y1813)</f>
        <v/>
      </c>
    </row>
    <row r="1814">
      <c r="A1814" s="25" t="n">
        <v>1810</v>
      </c>
      <c r="B1814" s="26">
        <f>_xlfn.XLOOKUP(C1814,purchase!C:C,pcon!B:B,"")</f>
        <v/>
      </c>
      <c r="C1814" s="4" t="n"/>
      <c r="D1814" s="29">
        <f>_xlfn.XLOOKUP(C1814,purchase!C:C,pcon!D:D,"")</f>
        <v/>
      </c>
      <c r="E1814" s="29">
        <f>_xlfn.XLOOKUP(C1814,purchase!C:C,pcon!E:E,"")</f>
        <v/>
      </c>
      <c r="F1814" s="4" t="n"/>
      <c r="G1814" s="27" t="n"/>
      <c r="H1814" s="28" t="n"/>
      <c r="I1814" s="4" t="n"/>
      <c r="J1814" s="4" t="n"/>
      <c r="K1814" s="4" t="n"/>
      <c r="L1814" s="30">
        <f>IF(J1814="","",J1814-K1814)</f>
        <v/>
      </c>
      <c r="M1814" s="4" t="n"/>
      <c r="N1814" s="30">
        <f>IF(L1814="","",L1814-M1814)</f>
        <v/>
      </c>
      <c r="O1814" s="31" t="n"/>
      <c r="P1814" s="32">
        <f>IF(O1814="","",N1814 * O1814)</f>
        <v/>
      </c>
      <c r="Q1814" s="10">
        <f>_xlfn.XLOOKUP(C1814,pcon!C:C,pcon!L:L,"")</f>
        <v/>
      </c>
      <c r="R1814" s="98">
        <f>(Q1814 / 80) * (O1814 * 100)</f>
        <v/>
      </c>
      <c r="S1814" s="31" t="n"/>
      <c r="T1814" s="31" t="n"/>
      <c r="U1814" s="33">
        <f>IF(N1814="","",R1814 * N1814)</f>
        <v/>
      </c>
      <c r="V1814" s="4" t="n"/>
      <c r="W1814" s="33">
        <f>IF(S1814&amp;U1814="","",U1814 * S1814)</f>
        <v/>
      </c>
      <c r="X1814" s="33">
        <f>IF(W1814="","",U1814 + W1814)</f>
        <v/>
      </c>
      <c r="Y1814" s="33">
        <f>IF(T1814="","",U1814 * T1814)</f>
        <v/>
      </c>
      <c r="Z1814" s="34">
        <f>IF(U1814="","",X1814-V1814-Y1814)</f>
        <v/>
      </c>
    </row>
    <row r="1815">
      <c r="A1815" s="25" t="n">
        <v>1811</v>
      </c>
      <c r="B1815" s="26">
        <f>_xlfn.XLOOKUP(C1815,purchase!C:C,pcon!B:B,"")</f>
        <v/>
      </c>
      <c r="C1815" s="4" t="n"/>
      <c r="D1815" s="29">
        <f>_xlfn.XLOOKUP(C1815,purchase!C:C,pcon!D:D,"")</f>
        <v/>
      </c>
      <c r="E1815" s="29">
        <f>_xlfn.XLOOKUP(C1815,purchase!C:C,pcon!E:E,"")</f>
        <v/>
      </c>
      <c r="F1815" s="4" t="n"/>
      <c r="G1815" s="27" t="n"/>
      <c r="H1815" s="28" t="n"/>
      <c r="I1815" s="4" t="n"/>
      <c r="J1815" s="4" t="n"/>
      <c r="K1815" s="4" t="n"/>
      <c r="L1815" s="30">
        <f>IF(J1815="","",J1815-K1815)</f>
        <v/>
      </c>
      <c r="M1815" s="4" t="n"/>
      <c r="N1815" s="30">
        <f>IF(L1815="","",L1815-M1815)</f>
        <v/>
      </c>
      <c r="O1815" s="31" t="n"/>
      <c r="P1815" s="32">
        <f>IF(O1815="","",N1815 * O1815)</f>
        <v/>
      </c>
      <c r="Q1815" s="10">
        <f>_xlfn.XLOOKUP(C1815,pcon!C:C,pcon!L:L,"")</f>
        <v/>
      </c>
      <c r="R1815" s="98">
        <f>(Q1815 / 80) * (O1815 * 100)</f>
        <v/>
      </c>
      <c r="S1815" s="31" t="n"/>
      <c r="T1815" s="31" t="n"/>
      <c r="U1815" s="33">
        <f>IF(N1815="","",R1815 * N1815)</f>
        <v/>
      </c>
      <c r="V1815" s="4" t="n"/>
      <c r="W1815" s="33">
        <f>IF(S1815&amp;U1815="","",U1815 * S1815)</f>
        <v/>
      </c>
      <c r="X1815" s="33">
        <f>IF(W1815="","",U1815 + W1815)</f>
        <v/>
      </c>
      <c r="Y1815" s="33">
        <f>IF(T1815="","",U1815 * T1815)</f>
        <v/>
      </c>
      <c r="Z1815" s="34">
        <f>IF(U1815="","",X1815-V1815-Y1815)</f>
        <v/>
      </c>
    </row>
    <row r="1816">
      <c r="A1816" s="25" t="n">
        <v>1812</v>
      </c>
      <c r="B1816" s="26">
        <f>_xlfn.XLOOKUP(C1816,purchase!C:C,pcon!B:B,"")</f>
        <v/>
      </c>
      <c r="C1816" s="4" t="n"/>
      <c r="D1816" s="29">
        <f>_xlfn.XLOOKUP(C1816,purchase!C:C,pcon!D:D,"")</f>
        <v/>
      </c>
      <c r="E1816" s="29">
        <f>_xlfn.XLOOKUP(C1816,purchase!C:C,pcon!E:E,"")</f>
        <v/>
      </c>
      <c r="F1816" s="4" t="n"/>
      <c r="G1816" s="27" t="n"/>
      <c r="H1816" s="28" t="n"/>
      <c r="I1816" s="4" t="n"/>
      <c r="J1816" s="4" t="n"/>
      <c r="K1816" s="4" t="n"/>
      <c r="L1816" s="30">
        <f>IF(J1816="","",J1816-K1816)</f>
        <v/>
      </c>
      <c r="M1816" s="4" t="n"/>
      <c r="N1816" s="30">
        <f>IF(L1816="","",L1816-M1816)</f>
        <v/>
      </c>
      <c r="O1816" s="31" t="n"/>
      <c r="P1816" s="32">
        <f>IF(O1816="","",N1816 * O1816)</f>
        <v/>
      </c>
      <c r="Q1816" s="10">
        <f>_xlfn.XLOOKUP(C1816,pcon!C:C,pcon!L:L,"")</f>
        <v/>
      </c>
      <c r="R1816" s="98">
        <f>(Q1816 / 80) * (O1816 * 100)</f>
        <v/>
      </c>
      <c r="S1816" s="31" t="n"/>
      <c r="T1816" s="31" t="n"/>
      <c r="U1816" s="33">
        <f>IF(N1816="","",R1816 * N1816)</f>
        <v/>
      </c>
      <c r="V1816" s="4" t="n"/>
      <c r="W1816" s="33">
        <f>IF(S1816&amp;U1816="","",U1816 * S1816)</f>
        <v/>
      </c>
      <c r="X1816" s="33">
        <f>IF(W1816="","",U1816 + W1816)</f>
        <v/>
      </c>
      <c r="Y1816" s="33">
        <f>IF(T1816="","",U1816 * T1816)</f>
        <v/>
      </c>
      <c r="Z1816" s="34">
        <f>IF(U1816="","",X1816-V1816-Y1816)</f>
        <v/>
      </c>
    </row>
    <row r="1817">
      <c r="A1817" s="25" t="n">
        <v>1813</v>
      </c>
      <c r="B1817" s="26">
        <f>_xlfn.XLOOKUP(C1817,purchase!C:C,pcon!B:B,"")</f>
        <v/>
      </c>
      <c r="C1817" s="4" t="n"/>
      <c r="D1817" s="29">
        <f>_xlfn.XLOOKUP(C1817,purchase!C:C,pcon!D:D,"")</f>
        <v/>
      </c>
      <c r="E1817" s="29">
        <f>_xlfn.XLOOKUP(C1817,purchase!C:C,pcon!E:E,"")</f>
        <v/>
      </c>
      <c r="F1817" s="4" t="n"/>
      <c r="G1817" s="27" t="n"/>
      <c r="H1817" s="28" t="n"/>
      <c r="I1817" s="4" t="n"/>
      <c r="J1817" s="4" t="n"/>
      <c r="K1817" s="4" t="n"/>
      <c r="L1817" s="30">
        <f>IF(J1817="","",J1817-K1817)</f>
        <v/>
      </c>
      <c r="M1817" s="4" t="n"/>
      <c r="N1817" s="30">
        <f>IF(L1817="","",L1817-M1817)</f>
        <v/>
      </c>
      <c r="O1817" s="31" t="n"/>
      <c r="P1817" s="32">
        <f>IF(O1817="","",N1817 * O1817)</f>
        <v/>
      </c>
      <c r="Q1817" s="10">
        <f>_xlfn.XLOOKUP(C1817,pcon!C:C,pcon!L:L,"")</f>
        <v/>
      </c>
      <c r="R1817" s="98">
        <f>(Q1817 / 80) * (O1817 * 100)</f>
        <v/>
      </c>
      <c r="S1817" s="31" t="n"/>
      <c r="T1817" s="31" t="n"/>
      <c r="U1817" s="33">
        <f>IF(N1817="","",R1817 * N1817)</f>
        <v/>
      </c>
      <c r="V1817" s="4" t="n"/>
      <c r="W1817" s="33">
        <f>IF(S1817&amp;U1817="","",U1817 * S1817)</f>
        <v/>
      </c>
      <c r="X1817" s="33">
        <f>IF(W1817="","",U1817 + W1817)</f>
        <v/>
      </c>
      <c r="Y1817" s="33">
        <f>IF(T1817="","",U1817 * T1817)</f>
        <v/>
      </c>
      <c r="Z1817" s="34">
        <f>IF(U1817="","",X1817-V1817-Y1817)</f>
        <v/>
      </c>
    </row>
    <row r="1818">
      <c r="A1818" s="25" t="n">
        <v>1814</v>
      </c>
      <c r="B1818" s="26">
        <f>_xlfn.XLOOKUP(C1818,purchase!C:C,pcon!B:B,"")</f>
        <v/>
      </c>
      <c r="C1818" s="4" t="n"/>
      <c r="D1818" s="29">
        <f>_xlfn.XLOOKUP(C1818,purchase!C:C,pcon!D:D,"")</f>
        <v/>
      </c>
      <c r="E1818" s="29">
        <f>_xlfn.XLOOKUP(C1818,purchase!C:C,pcon!E:E,"")</f>
        <v/>
      </c>
      <c r="F1818" s="4" t="n"/>
      <c r="G1818" s="27" t="n"/>
      <c r="H1818" s="28" t="n"/>
      <c r="I1818" s="4" t="n"/>
      <c r="J1818" s="4" t="n"/>
      <c r="K1818" s="4" t="n"/>
      <c r="L1818" s="30">
        <f>IF(J1818="","",J1818-K1818)</f>
        <v/>
      </c>
      <c r="M1818" s="4" t="n"/>
      <c r="N1818" s="30">
        <f>IF(L1818="","",L1818-M1818)</f>
        <v/>
      </c>
      <c r="O1818" s="31" t="n"/>
      <c r="P1818" s="32">
        <f>IF(O1818="","",N1818 * O1818)</f>
        <v/>
      </c>
      <c r="Q1818" s="10">
        <f>_xlfn.XLOOKUP(C1818,pcon!C:C,pcon!L:L,"")</f>
        <v/>
      </c>
      <c r="R1818" s="98">
        <f>(Q1818 / 80) * (O1818 * 100)</f>
        <v/>
      </c>
      <c r="S1818" s="31" t="n"/>
      <c r="T1818" s="31" t="n"/>
      <c r="U1818" s="33">
        <f>IF(N1818="","",R1818 * N1818)</f>
        <v/>
      </c>
      <c r="V1818" s="4" t="n"/>
      <c r="W1818" s="33">
        <f>IF(S1818&amp;U1818="","",U1818 * S1818)</f>
        <v/>
      </c>
      <c r="X1818" s="33">
        <f>IF(W1818="","",U1818 + W1818)</f>
        <v/>
      </c>
      <c r="Y1818" s="33">
        <f>IF(T1818="","",U1818 * T1818)</f>
        <v/>
      </c>
      <c r="Z1818" s="34">
        <f>IF(U1818="","",X1818-V1818-Y1818)</f>
        <v/>
      </c>
    </row>
    <row r="1819">
      <c r="A1819" s="25" t="n">
        <v>1815</v>
      </c>
      <c r="B1819" s="26">
        <f>_xlfn.XLOOKUP(C1819,purchase!C:C,pcon!B:B,"")</f>
        <v/>
      </c>
      <c r="C1819" s="4" t="n"/>
      <c r="D1819" s="29">
        <f>_xlfn.XLOOKUP(C1819,purchase!C:C,pcon!D:D,"")</f>
        <v/>
      </c>
      <c r="E1819" s="29">
        <f>_xlfn.XLOOKUP(C1819,purchase!C:C,pcon!E:E,"")</f>
        <v/>
      </c>
      <c r="F1819" s="4" t="n"/>
      <c r="G1819" s="27" t="n"/>
      <c r="H1819" s="28" t="n"/>
      <c r="I1819" s="4" t="n"/>
      <c r="J1819" s="4" t="n"/>
      <c r="K1819" s="4" t="n"/>
      <c r="L1819" s="30">
        <f>IF(J1819="","",J1819-K1819)</f>
        <v/>
      </c>
      <c r="M1819" s="4" t="n"/>
      <c r="N1819" s="30">
        <f>IF(L1819="","",L1819-M1819)</f>
        <v/>
      </c>
      <c r="O1819" s="31" t="n"/>
      <c r="P1819" s="32">
        <f>IF(O1819="","",N1819 * O1819)</f>
        <v/>
      </c>
      <c r="Q1819" s="10">
        <f>_xlfn.XLOOKUP(C1819,pcon!C:C,pcon!L:L,"")</f>
        <v/>
      </c>
      <c r="R1819" s="98">
        <f>(Q1819 / 80) * (O1819 * 100)</f>
        <v/>
      </c>
      <c r="S1819" s="31" t="n"/>
      <c r="T1819" s="31" t="n"/>
      <c r="U1819" s="33">
        <f>IF(N1819="","",R1819 * N1819)</f>
        <v/>
      </c>
      <c r="V1819" s="4" t="n"/>
      <c r="W1819" s="33">
        <f>IF(S1819&amp;U1819="","",U1819 * S1819)</f>
        <v/>
      </c>
      <c r="X1819" s="33">
        <f>IF(W1819="","",U1819 + W1819)</f>
        <v/>
      </c>
      <c r="Y1819" s="33">
        <f>IF(T1819="","",U1819 * T1819)</f>
        <v/>
      </c>
      <c r="Z1819" s="34">
        <f>IF(U1819="","",X1819-V1819-Y1819)</f>
        <v/>
      </c>
    </row>
    <row r="1820">
      <c r="A1820" s="25" t="n">
        <v>1816</v>
      </c>
      <c r="B1820" s="26">
        <f>_xlfn.XLOOKUP(C1820,purchase!C:C,pcon!B:B,"")</f>
        <v/>
      </c>
      <c r="C1820" s="4" t="n"/>
      <c r="D1820" s="29">
        <f>_xlfn.XLOOKUP(C1820,purchase!C:C,pcon!D:D,"")</f>
        <v/>
      </c>
      <c r="E1820" s="29">
        <f>_xlfn.XLOOKUP(C1820,purchase!C:C,pcon!E:E,"")</f>
        <v/>
      </c>
      <c r="F1820" s="4" t="n"/>
      <c r="G1820" s="27" t="n"/>
      <c r="H1820" s="28" t="n"/>
      <c r="I1820" s="4" t="n"/>
      <c r="J1820" s="4" t="n"/>
      <c r="K1820" s="4" t="n"/>
      <c r="L1820" s="30">
        <f>IF(J1820="","",J1820-K1820)</f>
        <v/>
      </c>
      <c r="M1820" s="4" t="n"/>
      <c r="N1820" s="30">
        <f>IF(L1820="","",L1820-M1820)</f>
        <v/>
      </c>
      <c r="O1820" s="31" t="n"/>
      <c r="P1820" s="32">
        <f>IF(O1820="","",N1820 * O1820)</f>
        <v/>
      </c>
      <c r="Q1820" s="10">
        <f>_xlfn.XLOOKUP(C1820,pcon!C:C,pcon!L:L,"")</f>
        <v/>
      </c>
      <c r="R1820" s="98">
        <f>(Q1820 / 80) * (O1820 * 100)</f>
        <v/>
      </c>
      <c r="S1820" s="31" t="n"/>
      <c r="T1820" s="31" t="n"/>
      <c r="U1820" s="33">
        <f>IF(N1820="","",R1820 * N1820)</f>
        <v/>
      </c>
      <c r="V1820" s="4" t="n"/>
      <c r="W1820" s="33">
        <f>IF(S1820&amp;U1820="","",U1820 * S1820)</f>
        <v/>
      </c>
      <c r="X1820" s="33">
        <f>IF(W1820="","",U1820 + W1820)</f>
        <v/>
      </c>
      <c r="Y1820" s="33">
        <f>IF(T1820="","",U1820 * T1820)</f>
        <v/>
      </c>
      <c r="Z1820" s="34">
        <f>IF(U1820="","",X1820-V1820-Y1820)</f>
        <v/>
      </c>
    </row>
    <row r="1821">
      <c r="A1821" s="25" t="n">
        <v>1817</v>
      </c>
      <c r="B1821" s="26">
        <f>_xlfn.XLOOKUP(C1821,purchase!C:C,pcon!B:B,"")</f>
        <v/>
      </c>
      <c r="C1821" s="4" t="n"/>
      <c r="D1821" s="29">
        <f>_xlfn.XLOOKUP(C1821,purchase!C:C,pcon!D:D,"")</f>
        <v/>
      </c>
      <c r="E1821" s="29">
        <f>_xlfn.XLOOKUP(C1821,purchase!C:C,pcon!E:E,"")</f>
        <v/>
      </c>
      <c r="F1821" s="4" t="n"/>
      <c r="G1821" s="27" t="n"/>
      <c r="H1821" s="28" t="n"/>
      <c r="I1821" s="4" t="n"/>
      <c r="J1821" s="4" t="n"/>
      <c r="K1821" s="4" t="n"/>
      <c r="L1821" s="30">
        <f>IF(J1821="","",J1821-K1821)</f>
        <v/>
      </c>
      <c r="M1821" s="4" t="n"/>
      <c r="N1821" s="30">
        <f>IF(L1821="","",L1821-M1821)</f>
        <v/>
      </c>
      <c r="O1821" s="31" t="n"/>
      <c r="P1821" s="32">
        <f>IF(O1821="","",N1821 * O1821)</f>
        <v/>
      </c>
      <c r="Q1821" s="10">
        <f>_xlfn.XLOOKUP(C1821,pcon!C:C,pcon!L:L,"")</f>
        <v/>
      </c>
      <c r="R1821" s="98">
        <f>(Q1821 / 80) * (O1821 * 100)</f>
        <v/>
      </c>
      <c r="S1821" s="31" t="n"/>
      <c r="T1821" s="31" t="n"/>
      <c r="U1821" s="33">
        <f>IF(N1821="","",R1821 * N1821)</f>
        <v/>
      </c>
      <c r="V1821" s="4" t="n"/>
      <c r="W1821" s="33">
        <f>IF(S1821&amp;U1821="","",U1821 * S1821)</f>
        <v/>
      </c>
      <c r="X1821" s="33">
        <f>IF(W1821="","",U1821 + W1821)</f>
        <v/>
      </c>
      <c r="Y1821" s="33">
        <f>IF(T1821="","",U1821 * T1821)</f>
        <v/>
      </c>
      <c r="Z1821" s="34">
        <f>IF(U1821="","",X1821-V1821-Y1821)</f>
        <v/>
      </c>
    </row>
    <row r="1822">
      <c r="A1822" s="25" t="n">
        <v>1818</v>
      </c>
      <c r="B1822" s="26">
        <f>_xlfn.XLOOKUP(C1822,purchase!C:C,pcon!B:B,"")</f>
        <v/>
      </c>
      <c r="C1822" s="4" t="n"/>
      <c r="D1822" s="29">
        <f>_xlfn.XLOOKUP(C1822,purchase!C:C,pcon!D:D,"")</f>
        <v/>
      </c>
      <c r="E1822" s="29">
        <f>_xlfn.XLOOKUP(C1822,purchase!C:C,pcon!E:E,"")</f>
        <v/>
      </c>
      <c r="F1822" s="4" t="n"/>
      <c r="G1822" s="27" t="n"/>
      <c r="H1822" s="28" t="n"/>
      <c r="I1822" s="4" t="n"/>
      <c r="J1822" s="4" t="n"/>
      <c r="K1822" s="4" t="n"/>
      <c r="L1822" s="30">
        <f>IF(J1822="","",J1822-K1822)</f>
        <v/>
      </c>
      <c r="M1822" s="4" t="n"/>
      <c r="N1822" s="30">
        <f>IF(L1822="","",L1822-M1822)</f>
        <v/>
      </c>
      <c r="O1822" s="31" t="n"/>
      <c r="P1822" s="32">
        <f>IF(O1822="","",N1822 * O1822)</f>
        <v/>
      </c>
      <c r="Q1822" s="10">
        <f>_xlfn.XLOOKUP(C1822,pcon!C:C,pcon!L:L,"")</f>
        <v/>
      </c>
      <c r="R1822" s="98">
        <f>(Q1822 / 80) * (O1822 * 100)</f>
        <v/>
      </c>
      <c r="S1822" s="31" t="n"/>
      <c r="T1822" s="31" t="n"/>
      <c r="U1822" s="33">
        <f>IF(N1822="","",R1822 * N1822)</f>
        <v/>
      </c>
      <c r="V1822" s="4" t="n"/>
      <c r="W1822" s="33">
        <f>IF(S1822&amp;U1822="","",U1822 * S1822)</f>
        <v/>
      </c>
      <c r="X1822" s="33">
        <f>IF(W1822="","",U1822 + W1822)</f>
        <v/>
      </c>
      <c r="Y1822" s="33">
        <f>IF(T1822="","",U1822 * T1822)</f>
        <v/>
      </c>
      <c r="Z1822" s="34">
        <f>IF(U1822="","",X1822-V1822-Y1822)</f>
        <v/>
      </c>
    </row>
    <row r="1823">
      <c r="A1823" s="25" t="n">
        <v>1819</v>
      </c>
      <c r="B1823" s="26">
        <f>_xlfn.XLOOKUP(C1823,purchase!C:C,pcon!B:B,"")</f>
        <v/>
      </c>
      <c r="C1823" s="4" t="n"/>
      <c r="D1823" s="29">
        <f>_xlfn.XLOOKUP(C1823,purchase!C:C,pcon!D:D,"")</f>
        <v/>
      </c>
      <c r="E1823" s="29">
        <f>_xlfn.XLOOKUP(C1823,purchase!C:C,pcon!E:E,"")</f>
        <v/>
      </c>
      <c r="F1823" s="4" t="n"/>
      <c r="G1823" s="27" t="n"/>
      <c r="H1823" s="28" t="n"/>
      <c r="I1823" s="4" t="n"/>
      <c r="J1823" s="4" t="n"/>
      <c r="K1823" s="4" t="n"/>
      <c r="L1823" s="30">
        <f>IF(J1823="","",J1823-K1823)</f>
        <v/>
      </c>
      <c r="M1823" s="4" t="n"/>
      <c r="N1823" s="30">
        <f>IF(L1823="","",L1823-M1823)</f>
        <v/>
      </c>
      <c r="O1823" s="31" t="n"/>
      <c r="P1823" s="32">
        <f>IF(O1823="","",N1823 * O1823)</f>
        <v/>
      </c>
      <c r="Q1823" s="10">
        <f>_xlfn.XLOOKUP(C1823,pcon!C:C,pcon!L:L,"")</f>
        <v/>
      </c>
      <c r="R1823" s="98">
        <f>(Q1823 / 80) * (O1823 * 100)</f>
        <v/>
      </c>
      <c r="S1823" s="31" t="n"/>
      <c r="T1823" s="31" t="n"/>
      <c r="U1823" s="33">
        <f>IF(N1823="","",R1823 * N1823)</f>
        <v/>
      </c>
      <c r="V1823" s="4" t="n"/>
      <c r="W1823" s="33">
        <f>IF(S1823&amp;U1823="","",U1823 * S1823)</f>
        <v/>
      </c>
      <c r="X1823" s="33">
        <f>IF(W1823="","",U1823 + W1823)</f>
        <v/>
      </c>
      <c r="Y1823" s="33">
        <f>IF(T1823="","",U1823 * T1823)</f>
        <v/>
      </c>
      <c r="Z1823" s="34">
        <f>IF(U1823="","",X1823-V1823-Y1823)</f>
        <v/>
      </c>
    </row>
    <row r="1824">
      <c r="A1824" s="25" t="n">
        <v>1820</v>
      </c>
      <c r="B1824" s="26">
        <f>_xlfn.XLOOKUP(C1824,purchase!C:C,pcon!B:B,"")</f>
        <v/>
      </c>
      <c r="C1824" s="4" t="n"/>
      <c r="D1824" s="29">
        <f>_xlfn.XLOOKUP(C1824,purchase!C:C,pcon!D:D,"")</f>
        <v/>
      </c>
      <c r="E1824" s="29">
        <f>_xlfn.XLOOKUP(C1824,purchase!C:C,pcon!E:E,"")</f>
        <v/>
      </c>
      <c r="F1824" s="4" t="n"/>
      <c r="G1824" s="27" t="n"/>
      <c r="H1824" s="28" t="n"/>
      <c r="I1824" s="4" t="n"/>
      <c r="J1824" s="4" t="n"/>
      <c r="K1824" s="4" t="n"/>
      <c r="L1824" s="30">
        <f>IF(J1824="","",J1824-K1824)</f>
        <v/>
      </c>
      <c r="M1824" s="4" t="n"/>
      <c r="N1824" s="30">
        <f>IF(L1824="","",L1824-M1824)</f>
        <v/>
      </c>
      <c r="O1824" s="31" t="n"/>
      <c r="P1824" s="32">
        <f>IF(O1824="","",N1824 * O1824)</f>
        <v/>
      </c>
      <c r="Q1824" s="10">
        <f>_xlfn.XLOOKUP(C1824,pcon!C:C,pcon!L:L,"")</f>
        <v/>
      </c>
      <c r="R1824" s="98">
        <f>(Q1824 / 80) * (O1824 * 100)</f>
        <v/>
      </c>
      <c r="S1824" s="31" t="n"/>
      <c r="T1824" s="31" t="n"/>
      <c r="U1824" s="33">
        <f>IF(N1824="","",R1824 * N1824)</f>
        <v/>
      </c>
      <c r="V1824" s="4" t="n"/>
      <c r="W1824" s="33">
        <f>IF(S1824&amp;U1824="","",U1824 * S1824)</f>
        <v/>
      </c>
      <c r="X1824" s="33">
        <f>IF(W1824="","",U1824 + W1824)</f>
        <v/>
      </c>
      <c r="Y1824" s="33">
        <f>IF(T1824="","",U1824 * T1824)</f>
        <v/>
      </c>
      <c r="Z1824" s="34">
        <f>IF(U1824="","",X1824-V1824-Y1824)</f>
        <v/>
      </c>
    </row>
    <row r="1825">
      <c r="A1825" s="25" t="n">
        <v>1821</v>
      </c>
      <c r="B1825" s="26">
        <f>_xlfn.XLOOKUP(C1825,purchase!C:C,pcon!B:B,"")</f>
        <v/>
      </c>
      <c r="C1825" s="4" t="n"/>
      <c r="D1825" s="29">
        <f>_xlfn.XLOOKUP(C1825,purchase!C:C,pcon!D:D,"")</f>
        <v/>
      </c>
      <c r="E1825" s="29">
        <f>_xlfn.XLOOKUP(C1825,purchase!C:C,pcon!E:E,"")</f>
        <v/>
      </c>
      <c r="F1825" s="4" t="n"/>
      <c r="G1825" s="27" t="n"/>
      <c r="H1825" s="28" t="n"/>
      <c r="I1825" s="4" t="n"/>
      <c r="J1825" s="4" t="n"/>
      <c r="K1825" s="4" t="n"/>
      <c r="L1825" s="30">
        <f>IF(J1825="","",J1825-K1825)</f>
        <v/>
      </c>
      <c r="M1825" s="4" t="n"/>
      <c r="N1825" s="30">
        <f>IF(L1825="","",L1825-M1825)</f>
        <v/>
      </c>
      <c r="O1825" s="31" t="n"/>
      <c r="P1825" s="32">
        <f>IF(O1825="","",N1825 * O1825)</f>
        <v/>
      </c>
      <c r="Q1825" s="10">
        <f>_xlfn.XLOOKUP(C1825,pcon!C:C,pcon!L:L,"")</f>
        <v/>
      </c>
      <c r="R1825" s="98">
        <f>(Q1825 / 80) * (O1825 * 100)</f>
        <v/>
      </c>
      <c r="S1825" s="31" t="n"/>
      <c r="T1825" s="31" t="n"/>
      <c r="U1825" s="33">
        <f>IF(N1825="","",R1825 * N1825)</f>
        <v/>
      </c>
      <c r="V1825" s="4" t="n"/>
      <c r="W1825" s="33">
        <f>IF(S1825&amp;U1825="","",U1825 * S1825)</f>
        <v/>
      </c>
      <c r="X1825" s="33">
        <f>IF(W1825="","",U1825 + W1825)</f>
        <v/>
      </c>
      <c r="Y1825" s="33">
        <f>IF(T1825="","",U1825 * T1825)</f>
        <v/>
      </c>
      <c r="Z1825" s="34">
        <f>IF(U1825="","",X1825-V1825-Y1825)</f>
        <v/>
      </c>
    </row>
    <row r="1826">
      <c r="A1826" s="25" t="n">
        <v>1822</v>
      </c>
      <c r="B1826" s="26">
        <f>_xlfn.XLOOKUP(C1826,purchase!C:C,pcon!B:B,"")</f>
        <v/>
      </c>
      <c r="C1826" s="4" t="n"/>
      <c r="D1826" s="29">
        <f>_xlfn.XLOOKUP(C1826,purchase!C:C,pcon!D:D,"")</f>
        <v/>
      </c>
      <c r="E1826" s="29">
        <f>_xlfn.XLOOKUP(C1826,purchase!C:C,pcon!E:E,"")</f>
        <v/>
      </c>
      <c r="F1826" s="4" t="n"/>
      <c r="G1826" s="27" t="n"/>
      <c r="H1826" s="28" t="n"/>
      <c r="I1826" s="4" t="n"/>
      <c r="J1826" s="4" t="n"/>
      <c r="K1826" s="4" t="n"/>
      <c r="L1826" s="30">
        <f>IF(J1826="","",J1826-K1826)</f>
        <v/>
      </c>
      <c r="M1826" s="4" t="n"/>
      <c r="N1826" s="30">
        <f>IF(L1826="","",L1826-M1826)</f>
        <v/>
      </c>
      <c r="O1826" s="31" t="n"/>
      <c r="P1826" s="32">
        <f>IF(O1826="","",N1826 * O1826)</f>
        <v/>
      </c>
      <c r="Q1826" s="10">
        <f>_xlfn.XLOOKUP(C1826,pcon!C:C,pcon!L:L,"")</f>
        <v/>
      </c>
      <c r="R1826" s="98">
        <f>(Q1826 / 80) * (O1826 * 100)</f>
        <v/>
      </c>
      <c r="S1826" s="31" t="n"/>
      <c r="T1826" s="31" t="n"/>
      <c r="U1826" s="33">
        <f>IF(N1826="","",R1826 * N1826)</f>
        <v/>
      </c>
      <c r="V1826" s="4" t="n"/>
      <c r="W1826" s="33">
        <f>IF(S1826&amp;U1826="","",U1826 * S1826)</f>
        <v/>
      </c>
      <c r="X1826" s="33">
        <f>IF(W1826="","",U1826 + W1826)</f>
        <v/>
      </c>
      <c r="Y1826" s="33">
        <f>IF(T1826="","",U1826 * T1826)</f>
        <v/>
      </c>
      <c r="Z1826" s="34">
        <f>IF(U1826="","",X1826-V1826-Y1826)</f>
        <v/>
      </c>
    </row>
    <row r="1827">
      <c r="A1827" s="25" t="n">
        <v>1823</v>
      </c>
      <c r="B1827" s="26">
        <f>_xlfn.XLOOKUP(C1827,purchase!C:C,pcon!B:B,"")</f>
        <v/>
      </c>
      <c r="C1827" s="4" t="n"/>
      <c r="D1827" s="29">
        <f>_xlfn.XLOOKUP(C1827,purchase!C:C,pcon!D:D,"")</f>
        <v/>
      </c>
      <c r="E1827" s="29">
        <f>_xlfn.XLOOKUP(C1827,purchase!C:C,pcon!E:E,"")</f>
        <v/>
      </c>
      <c r="F1827" s="4" t="n"/>
      <c r="G1827" s="27" t="n"/>
      <c r="H1827" s="28" t="n"/>
      <c r="I1827" s="4" t="n"/>
      <c r="J1827" s="4" t="n"/>
      <c r="K1827" s="4" t="n"/>
      <c r="L1827" s="30">
        <f>IF(J1827="","",J1827-K1827)</f>
        <v/>
      </c>
      <c r="M1827" s="4" t="n"/>
      <c r="N1827" s="30">
        <f>IF(L1827="","",L1827-M1827)</f>
        <v/>
      </c>
      <c r="O1827" s="31" t="n"/>
      <c r="P1827" s="32">
        <f>IF(O1827="","",N1827 * O1827)</f>
        <v/>
      </c>
      <c r="Q1827" s="10">
        <f>_xlfn.XLOOKUP(C1827,pcon!C:C,pcon!L:L,"")</f>
        <v/>
      </c>
      <c r="R1827" s="98">
        <f>(Q1827 / 80) * (O1827 * 100)</f>
        <v/>
      </c>
      <c r="S1827" s="31" t="n"/>
      <c r="T1827" s="31" t="n"/>
      <c r="U1827" s="33">
        <f>IF(N1827="","",R1827 * N1827)</f>
        <v/>
      </c>
      <c r="V1827" s="4" t="n"/>
      <c r="W1827" s="33">
        <f>IF(S1827&amp;U1827="","",U1827 * S1827)</f>
        <v/>
      </c>
      <c r="X1827" s="33">
        <f>IF(W1827="","",U1827 + W1827)</f>
        <v/>
      </c>
      <c r="Y1827" s="33">
        <f>IF(T1827="","",U1827 * T1827)</f>
        <v/>
      </c>
      <c r="Z1827" s="34">
        <f>IF(U1827="","",X1827-V1827-Y1827)</f>
        <v/>
      </c>
    </row>
    <row r="1828">
      <c r="A1828" s="25" t="n">
        <v>1824</v>
      </c>
      <c r="B1828" s="26">
        <f>_xlfn.XLOOKUP(C1828,purchase!C:C,pcon!B:B,"")</f>
        <v/>
      </c>
      <c r="C1828" s="4" t="n"/>
      <c r="D1828" s="29">
        <f>_xlfn.XLOOKUP(C1828,purchase!C:C,pcon!D:D,"")</f>
        <v/>
      </c>
      <c r="E1828" s="29">
        <f>_xlfn.XLOOKUP(C1828,purchase!C:C,pcon!E:E,"")</f>
        <v/>
      </c>
      <c r="F1828" s="4" t="n"/>
      <c r="G1828" s="27" t="n"/>
      <c r="H1828" s="28" t="n"/>
      <c r="I1828" s="4" t="n"/>
      <c r="J1828" s="4" t="n"/>
      <c r="K1828" s="4" t="n"/>
      <c r="L1828" s="30">
        <f>IF(J1828="","",J1828-K1828)</f>
        <v/>
      </c>
      <c r="M1828" s="4" t="n"/>
      <c r="N1828" s="30">
        <f>IF(L1828="","",L1828-M1828)</f>
        <v/>
      </c>
      <c r="O1828" s="31" t="n"/>
      <c r="P1828" s="32">
        <f>IF(O1828="","",N1828 * O1828)</f>
        <v/>
      </c>
      <c r="Q1828" s="10">
        <f>_xlfn.XLOOKUP(C1828,pcon!C:C,pcon!L:L,"")</f>
        <v/>
      </c>
      <c r="R1828" s="98">
        <f>(Q1828 / 80) * (O1828 * 100)</f>
        <v/>
      </c>
      <c r="S1828" s="31" t="n"/>
      <c r="T1828" s="31" t="n"/>
      <c r="U1828" s="33">
        <f>IF(N1828="","",R1828 * N1828)</f>
        <v/>
      </c>
      <c r="V1828" s="4" t="n"/>
      <c r="W1828" s="33">
        <f>IF(S1828&amp;U1828="","",U1828 * S1828)</f>
        <v/>
      </c>
      <c r="X1828" s="33">
        <f>IF(W1828="","",U1828 + W1828)</f>
        <v/>
      </c>
      <c r="Y1828" s="33">
        <f>IF(T1828="","",U1828 * T1828)</f>
        <v/>
      </c>
      <c r="Z1828" s="34">
        <f>IF(U1828="","",X1828-V1828-Y1828)</f>
        <v/>
      </c>
    </row>
    <row r="1829">
      <c r="A1829" s="25" t="n">
        <v>1825</v>
      </c>
      <c r="B1829" s="26">
        <f>_xlfn.XLOOKUP(C1829,purchase!C:C,pcon!B:B,"")</f>
        <v/>
      </c>
      <c r="C1829" s="4" t="n"/>
      <c r="D1829" s="29">
        <f>_xlfn.XLOOKUP(C1829,purchase!C:C,pcon!D:D,"")</f>
        <v/>
      </c>
      <c r="E1829" s="29">
        <f>_xlfn.XLOOKUP(C1829,purchase!C:C,pcon!E:E,"")</f>
        <v/>
      </c>
      <c r="F1829" s="4" t="n"/>
      <c r="G1829" s="27" t="n"/>
      <c r="H1829" s="28" t="n"/>
      <c r="I1829" s="4" t="n"/>
      <c r="J1829" s="4" t="n"/>
      <c r="K1829" s="4" t="n"/>
      <c r="L1829" s="30">
        <f>IF(J1829="","",J1829-K1829)</f>
        <v/>
      </c>
      <c r="M1829" s="4" t="n"/>
      <c r="N1829" s="30">
        <f>IF(L1829="","",L1829-M1829)</f>
        <v/>
      </c>
      <c r="O1829" s="31" t="n"/>
      <c r="P1829" s="32">
        <f>IF(O1829="","",N1829 * O1829)</f>
        <v/>
      </c>
      <c r="Q1829" s="10">
        <f>_xlfn.XLOOKUP(C1829,pcon!C:C,pcon!L:L,"")</f>
        <v/>
      </c>
      <c r="R1829" s="98">
        <f>(Q1829 / 80) * (O1829 * 100)</f>
        <v/>
      </c>
      <c r="S1829" s="31" t="n"/>
      <c r="T1829" s="31" t="n"/>
      <c r="U1829" s="33">
        <f>IF(N1829="","",R1829 * N1829)</f>
        <v/>
      </c>
      <c r="V1829" s="4" t="n"/>
      <c r="W1829" s="33">
        <f>IF(S1829&amp;U1829="","",U1829 * S1829)</f>
        <v/>
      </c>
      <c r="X1829" s="33">
        <f>IF(W1829="","",U1829 + W1829)</f>
        <v/>
      </c>
      <c r="Y1829" s="33">
        <f>IF(T1829="","",U1829 * T1829)</f>
        <v/>
      </c>
      <c r="Z1829" s="34">
        <f>IF(U1829="","",X1829-V1829-Y1829)</f>
        <v/>
      </c>
    </row>
    <row r="1830">
      <c r="A1830" s="25" t="n">
        <v>1826</v>
      </c>
      <c r="B1830" s="26">
        <f>_xlfn.XLOOKUP(C1830,purchase!C:C,pcon!B:B,"")</f>
        <v/>
      </c>
      <c r="C1830" s="4" t="n"/>
      <c r="D1830" s="29">
        <f>_xlfn.XLOOKUP(C1830,purchase!C:C,pcon!D:D,"")</f>
        <v/>
      </c>
      <c r="E1830" s="29">
        <f>_xlfn.XLOOKUP(C1830,purchase!C:C,pcon!E:E,"")</f>
        <v/>
      </c>
      <c r="F1830" s="4" t="n"/>
      <c r="G1830" s="27" t="n"/>
      <c r="H1830" s="28" t="n"/>
      <c r="I1830" s="4" t="n"/>
      <c r="J1830" s="4" t="n"/>
      <c r="K1830" s="4" t="n"/>
      <c r="L1830" s="30">
        <f>IF(J1830="","",J1830-K1830)</f>
        <v/>
      </c>
      <c r="M1830" s="4" t="n"/>
      <c r="N1830" s="30">
        <f>IF(L1830="","",L1830-M1830)</f>
        <v/>
      </c>
      <c r="O1830" s="31" t="n"/>
      <c r="P1830" s="32">
        <f>IF(O1830="","",N1830 * O1830)</f>
        <v/>
      </c>
      <c r="Q1830" s="10">
        <f>_xlfn.XLOOKUP(C1830,pcon!C:C,pcon!L:L,"")</f>
        <v/>
      </c>
      <c r="R1830" s="98">
        <f>(Q1830 / 80) * (O1830 * 100)</f>
        <v/>
      </c>
      <c r="S1830" s="31" t="n"/>
      <c r="T1830" s="31" t="n"/>
      <c r="U1830" s="33">
        <f>IF(N1830="","",R1830 * N1830)</f>
        <v/>
      </c>
      <c r="V1830" s="4" t="n"/>
      <c r="W1830" s="33">
        <f>IF(S1830&amp;U1830="","",U1830 * S1830)</f>
        <v/>
      </c>
      <c r="X1830" s="33">
        <f>IF(W1830="","",U1830 + W1830)</f>
        <v/>
      </c>
      <c r="Y1830" s="33">
        <f>IF(T1830="","",U1830 * T1830)</f>
        <v/>
      </c>
      <c r="Z1830" s="34">
        <f>IF(U1830="","",X1830-V1830-Y1830)</f>
        <v/>
      </c>
    </row>
    <row r="1831">
      <c r="A1831" s="25" t="n">
        <v>1827</v>
      </c>
      <c r="B1831" s="26">
        <f>_xlfn.XLOOKUP(C1831,purchase!C:C,pcon!B:B,"")</f>
        <v/>
      </c>
      <c r="C1831" s="4" t="n"/>
      <c r="D1831" s="29">
        <f>_xlfn.XLOOKUP(C1831,purchase!C:C,pcon!D:D,"")</f>
        <v/>
      </c>
      <c r="E1831" s="29">
        <f>_xlfn.XLOOKUP(C1831,purchase!C:C,pcon!E:E,"")</f>
        <v/>
      </c>
      <c r="F1831" s="4" t="n"/>
      <c r="G1831" s="27" t="n"/>
      <c r="H1831" s="28" t="n"/>
      <c r="I1831" s="4" t="n"/>
      <c r="J1831" s="4" t="n"/>
      <c r="K1831" s="4" t="n"/>
      <c r="L1831" s="30">
        <f>IF(J1831="","",J1831-K1831)</f>
        <v/>
      </c>
      <c r="M1831" s="4" t="n"/>
      <c r="N1831" s="30">
        <f>IF(L1831="","",L1831-M1831)</f>
        <v/>
      </c>
      <c r="O1831" s="31" t="n"/>
      <c r="P1831" s="32">
        <f>IF(O1831="","",N1831 * O1831)</f>
        <v/>
      </c>
      <c r="Q1831" s="10">
        <f>_xlfn.XLOOKUP(C1831,pcon!C:C,pcon!L:L,"")</f>
        <v/>
      </c>
      <c r="R1831" s="98">
        <f>(Q1831 / 80) * (O1831 * 100)</f>
        <v/>
      </c>
      <c r="S1831" s="31" t="n"/>
      <c r="T1831" s="31" t="n"/>
      <c r="U1831" s="33">
        <f>IF(N1831="","",R1831 * N1831)</f>
        <v/>
      </c>
      <c r="V1831" s="4" t="n"/>
      <c r="W1831" s="33">
        <f>IF(S1831&amp;U1831="","",U1831 * S1831)</f>
        <v/>
      </c>
      <c r="X1831" s="33">
        <f>IF(W1831="","",U1831 + W1831)</f>
        <v/>
      </c>
      <c r="Y1831" s="33">
        <f>IF(T1831="","",U1831 * T1831)</f>
        <v/>
      </c>
      <c r="Z1831" s="34">
        <f>IF(U1831="","",X1831-V1831-Y1831)</f>
        <v/>
      </c>
    </row>
    <row r="1832">
      <c r="A1832" s="25" t="n">
        <v>1828</v>
      </c>
      <c r="B1832" s="26">
        <f>_xlfn.XLOOKUP(C1832,purchase!C:C,pcon!B:B,"")</f>
        <v/>
      </c>
      <c r="C1832" s="4" t="n"/>
      <c r="D1832" s="29">
        <f>_xlfn.XLOOKUP(C1832,purchase!C:C,pcon!D:D,"")</f>
        <v/>
      </c>
      <c r="E1832" s="29">
        <f>_xlfn.XLOOKUP(C1832,purchase!C:C,pcon!E:E,"")</f>
        <v/>
      </c>
      <c r="F1832" s="4" t="n"/>
      <c r="G1832" s="27" t="n"/>
      <c r="H1832" s="28" t="n"/>
      <c r="I1832" s="4" t="n"/>
      <c r="J1832" s="4" t="n"/>
      <c r="K1832" s="4" t="n"/>
      <c r="L1832" s="30">
        <f>IF(J1832="","",J1832-K1832)</f>
        <v/>
      </c>
      <c r="M1832" s="4" t="n"/>
      <c r="N1832" s="30">
        <f>IF(L1832="","",L1832-M1832)</f>
        <v/>
      </c>
      <c r="O1832" s="31" t="n"/>
      <c r="P1832" s="32">
        <f>IF(O1832="","",N1832 * O1832)</f>
        <v/>
      </c>
      <c r="Q1832" s="10">
        <f>_xlfn.XLOOKUP(C1832,pcon!C:C,pcon!L:L,"")</f>
        <v/>
      </c>
      <c r="R1832" s="98">
        <f>(Q1832 / 80) * (O1832 * 100)</f>
        <v/>
      </c>
      <c r="S1832" s="31" t="n"/>
      <c r="T1832" s="31" t="n"/>
      <c r="U1832" s="33">
        <f>IF(N1832="","",R1832 * N1832)</f>
        <v/>
      </c>
      <c r="V1832" s="4" t="n"/>
      <c r="W1832" s="33">
        <f>IF(S1832&amp;U1832="","",U1832 * S1832)</f>
        <v/>
      </c>
      <c r="X1832" s="33">
        <f>IF(W1832="","",U1832 + W1832)</f>
        <v/>
      </c>
      <c r="Y1832" s="33">
        <f>IF(T1832="","",U1832 * T1832)</f>
        <v/>
      </c>
      <c r="Z1832" s="34">
        <f>IF(U1832="","",X1832-V1832-Y1832)</f>
        <v/>
      </c>
    </row>
    <row r="1833">
      <c r="A1833" s="25" t="n">
        <v>1829</v>
      </c>
      <c r="B1833" s="26">
        <f>_xlfn.XLOOKUP(C1833,purchase!C:C,pcon!B:B,"")</f>
        <v/>
      </c>
      <c r="C1833" s="4" t="n"/>
      <c r="D1833" s="29">
        <f>_xlfn.XLOOKUP(C1833,purchase!C:C,pcon!D:D,"")</f>
        <v/>
      </c>
      <c r="E1833" s="29">
        <f>_xlfn.XLOOKUP(C1833,purchase!C:C,pcon!E:E,"")</f>
        <v/>
      </c>
      <c r="F1833" s="4" t="n"/>
      <c r="G1833" s="27" t="n"/>
      <c r="H1833" s="28" t="n"/>
      <c r="I1833" s="4" t="n"/>
      <c r="J1833" s="4" t="n"/>
      <c r="K1833" s="4" t="n"/>
      <c r="L1833" s="30">
        <f>IF(J1833="","",J1833-K1833)</f>
        <v/>
      </c>
      <c r="M1833" s="4" t="n"/>
      <c r="N1833" s="30">
        <f>IF(L1833="","",L1833-M1833)</f>
        <v/>
      </c>
      <c r="O1833" s="31" t="n"/>
      <c r="P1833" s="32">
        <f>IF(O1833="","",N1833 * O1833)</f>
        <v/>
      </c>
      <c r="Q1833" s="10">
        <f>_xlfn.XLOOKUP(C1833,pcon!C:C,pcon!L:L,"")</f>
        <v/>
      </c>
      <c r="R1833" s="98">
        <f>(Q1833 / 80) * (O1833 * 100)</f>
        <v/>
      </c>
      <c r="S1833" s="31" t="n"/>
      <c r="T1833" s="31" t="n"/>
      <c r="U1833" s="33">
        <f>IF(N1833="","",R1833 * N1833)</f>
        <v/>
      </c>
      <c r="V1833" s="4" t="n"/>
      <c r="W1833" s="33">
        <f>IF(S1833&amp;U1833="","",U1833 * S1833)</f>
        <v/>
      </c>
      <c r="X1833" s="33">
        <f>IF(W1833="","",U1833 + W1833)</f>
        <v/>
      </c>
      <c r="Y1833" s="33">
        <f>IF(T1833="","",U1833 * T1833)</f>
        <v/>
      </c>
      <c r="Z1833" s="34">
        <f>IF(U1833="","",X1833-V1833-Y1833)</f>
        <v/>
      </c>
    </row>
    <row r="1834">
      <c r="A1834" s="25" t="n">
        <v>1830</v>
      </c>
      <c r="B1834" s="26">
        <f>_xlfn.XLOOKUP(C1834,purchase!C:C,pcon!B:B,"")</f>
        <v/>
      </c>
      <c r="C1834" s="4" t="n"/>
      <c r="D1834" s="29">
        <f>_xlfn.XLOOKUP(C1834,purchase!C:C,pcon!D:D,"")</f>
        <v/>
      </c>
      <c r="E1834" s="29">
        <f>_xlfn.XLOOKUP(C1834,purchase!C:C,pcon!E:E,"")</f>
        <v/>
      </c>
      <c r="F1834" s="4" t="n"/>
      <c r="G1834" s="27" t="n"/>
      <c r="H1834" s="28" t="n"/>
      <c r="I1834" s="4" t="n"/>
      <c r="J1834" s="4" t="n"/>
      <c r="K1834" s="4" t="n"/>
      <c r="L1834" s="30">
        <f>IF(J1834="","",J1834-K1834)</f>
        <v/>
      </c>
      <c r="M1834" s="4" t="n"/>
      <c r="N1834" s="30">
        <f>IF(L1834="","",L1834-M1834)</f>
        <v/>
      </c>
      <c r="O1834" s="31" t="n"/>
      <c r="P1834" s="32">
        <f>IF(O1834="","",N1834 * O1834)</f>
        <v/>
      </c>
      <c r="Q1834" s="10">
        <f>_xlfn.XLOOKUP(C1834,pcon!C:C,pcon!L:L,"")</f>
        <v/>
      </c>
      <c r="R1834" s="98">
        <f>(Q1834 / 80) * (O1834 * 100)</f>
        <v/>
      </c>
      <c r="S1834" s="31" t="n"/>
      <c r="T1834" s="31" t="n"/>
      <c r="U1834" s="33">
        <f>IF(N1834="","",R1834 * N1834)</f>
        <v/>
      </c>
      <c r="V1834" s="4" t="n"/>
      <c r="W1834" s="33">
        <f>IF(S1834&amp;U1834="","",U1834 * S1834)</f>
        <v/>
      </c>
      <c r="X1834" s="33">
        <f>IF(W1834="","",U1834 + W1834)</f>
        <v/>
      </c>
      <c r="Y1834" s="33">
        <f>IF(T1834="","",U1834 * T1834)</f>
        <v/>
      </c>
      <c r="Z1834" s="34">
        <f>IF(U1834="","",X1834-V1834-Y1834)</f>
        <v/>
      </c>
    </row>
    <row r="1835">
      <c r="A1835" s="25" t="n">
        <v>1831</v>
      </c>
      <c r="B1835" s="26">
        <f>_xlfn.XLOOKUP(C1835,purchase!C:C,pcon!B:B,"")</f>
        <v/>
      </c>
      <c r="C1835" s="4" t="n"/>
      <c r="D1835" s="29">
        <f>_xlfn.XLOOKUP(C1835,purchase!C:C,pcon!D:D,"")</f>
        <v/>
      </c>
      <c r="E1835" s="29">
        <f>_xlfn.XLOOKUP(C1835,purchase!C:C,pcon!E:E,"")</f>
        <v/>
      </c>
      <c r="F1835" s="4" t="n"/>
      <c r="G1835" s="27" t="n"/>
      <c r="H1835" s="28" t="n"/>
      <c r="I1835" s="4" t="n"/>
      <c r="J1835" s="4" t="n"/>
      <c r="K1835" s="4" t="n"/>
      <c r="L1835" s="30">
        <f>IF(J1835="","",J1835-K1835)</f>
        <v/>
      </c>
      <c r="M1835" s="4" t="n"/>
      <c r="N1835" s="30">
        <f>IF(L1835="","",L1835-M1835)</f>
        <v/>
      </c>
      <c r="O1835" s="31" t="n"/>
      <c r="P1835" s="32">
        <f>IF(O1835="","",N1835 * O1835)</f>
        <v/>
      </c>
      <c r="Q1835" s="10">
        <f>_xlfn.XLOOKUP(C1835,pcon!C:C,pcon!L:L,"")</f>
        <v/>
      </c>
      <c r="R1835" s="98">
        <f>(Q1835 / 80) * (O1835 * 100)</f>
        <v/>
      </c>
      <c r="S1835" s="31" t="n"/>
      <c r="T1835" s="31" t="n"/>
      <c r="U1835" s="33">
        <f>IF(N1835="","",R1835 * N1835)</f>
        <v/>
      </c>
      <c r="V1835" s="4" t="n"/>
      <c r="W1835" s="33">
        <f>IF(S1835&amp;U1835="","",U1835 * S1835)</f>
        <v/>
      </c>
      <c r="X1835" s="33">
        <f>IF(W1835="","",U1835 + W1835)</f>
        <v/>
      </c>
      <c r="Y1835" s="33">
        <f>IF(T1835="","",U1835 * T1835)</f>
        <v/>
      </c>
      <c r="Z1835" s="34">
        <f>IF(U1835="","",X1835-V1835-Y1835)</f>
        <v/>
      </c>
    </row>
    <row r="1836">
      <c r="A1836" s="25" t="n">
        <v>1832</v>
      </c>
      <c r="B1836" s="26">
        <f>_xlfn.XLOOKUP(C1836,purchase!C:C,pcon!B:B,"")</f>
        <v/>
      </c>
      <c r="C1836" s="4" t="n"/>
      <c r="D1836" s="29">
        <f>_xlfn.XLOOKUP(C1836,purchase!C:C,pcon!D:D,"")</f>
        <v/>
      </c>
      <c r="E1836" s="29">
        <f>_xlfn.XLOOKUP(C1836,purchase!C:C,pcon!E:E,"")</f>
        <v/>
      </c>
      <c r="F1836" s="4" t="n"/>
      <c r="G1836" s="27" t="n"/>
      <c r="H1836" s="28" t="n"/>
      <c r="I1836" s="4" t="n"/>
      <c r="J1836" s="4" t="n"/>
      <c r="K1836" s="4" t="n"/>
      <c r="L1836" s="30">
        <f>IF(J1836="","",J1836-K1836)</f>
        <v/>
      </c>
      <c r="M1836" s="4" t="n"/>
      <c r="N1836" s="30">
        <f>IF(L1836="","",L1836-M1836)</f>
        <v/>
      </c>
      <c r="O1836" s="31" t="n"/>
      <c r="P1836" s="32">
        <f>IF(O1836="","",N1836 * O1836)</f>
        <v/>
      </c>
      <c r="Q1836" s="10">
        <f>_xlfn.XLOOKUP(C1836,pcon!C:C,pcon!L:L,"")</f>
        <v/>
      </c>
      <c r="R1836" s="98">
        <f>(Q1836 / 80) * (O1836 * 100)</f>
        <v/>
      </c>
      <c r="S1836" s="31" t="n"/>
      <c r="T1836" s="31" t="n"/>
      <c r="U1836" s="33">
        <f>IF(N1836="","",R1836 * N1836)</f>
        <v/>
      </c>
      <c r="V1836" s="4" t="n"/>
      <c r="W1836" s="33">
        <f>IF(S1836&amp;U1836="","",U1836 * S1836)</f>
        <v/>
      </c>
      <c r="X1836" s="33">
        <f>IF(W1836="","",U1836 + W1836)</f>
        <v/>
      </c>
      <c r="Y1836" s="33">
        <f>IF(T1836="","",U1836 * T1836)</f>
        <v/>
      </c>
      <c r="Z1836" s="34">
        <f>IF(U1836="","",X1836-V1836-Y1836)</f>
        <v/>
      </c>
    </row>
    <row r="1837">
      <c r="A1837" s="25" t="n">
        <v>1833</v>
      </c>
      <c r="B1837" s="26">
        <f>_xlfn.XLOOKUP(C1837,purchase!C:C,pcon!B:B,"")</f>
        <v/>
      </c>
      <c r="C1837" s="4" t="n"/>
      <c r="D1837" s="29">
        <f>_xlfn.XLOOKUP(C1837,purchase!C:C,pcon!D:D,"")</f>
        <v/>
      </c>
      <c r="E1837" s="29">
        <f>_xlfn.XLOOKUP(C1837,purchase!C:C,pcon!E:E,"")</f>
        <v/>
      </c>
      <c r="F1837" s="4" t="n"/>
      <c r="G1837" s="27" t="n"/>
      <c r="H1837" s="28" t="n"/>
      <c r="I1837" s="4" t="n"/>
      <c r="J1837" s="4" t="n"/>
      <c r="K1837" s="4" t="n"/>
      <c r="L1837" s="30">
        <f>IF(J1837="","",J1837-K1837)</f>
        <v/>
      </c>
      <c r="M1837" s="4" t="n"/>
      <c r="N1837" s="30">
        <f>IF(L1837="","",L1837-M1837)</f>
        <v/>
      </c>
      <c r="O1837" s="31" t="n"/>
      <c r="P1837" s="32">
        <f>IF(O1837="","",N1837 * O1837)</f>
        <v/>
      </c>
      <c r="Q1837" s="10">
        <f>_xlfn.XLOOKUP(C1837,pcon!C:C,pcon!L:L,"")</f>
        <v/>
      </c>
      <c r="R1837" s="98">
        <f>(Q1837 / 80) * (O1837 * 100)</f>
        <v/>
      </c>
      <c r="S1837" s="31" t="n"/>
      <c r="T1837" s="31" t="n"/>
      <c r="U1837" s="33">
        <f>IF(N1837="","",R1837 * N1837)</f>
        <v/>
      </c>
      <c r="V1837" s="4" t="n"/>
      <c r="W1837" s="33">
        <f>IF(S1837&amp;U1837="","",U1837 * S1837)</f>
        <v/>
      </c>
      <c r="X1837" s="33">
        <f>IF(W1837="","",U1837 + W1837)</f>
        <v/>
      </c>
      <c r="Y1837" s="33">
        <f>IF(T1837="","",U1837 * T1837)</f>
        <v/>
      </c>
      <c r="Z1837" s="34">
        <f>IF(U1837="","",X1837-V1837-Y1837)</f>
        <v/>
      </c>
    </row>
    <row r="1838">
      <c r="A1838" s="25" t="n">
        <v>1834</v>
      </c>
      <c r="B1838" s="26">
        <f>_xlfn.XLOOKUP(C1838,purchase!C:C,pcon!B:B,"")</f>
        <v/>
      </c>
      <c r="C1838" s="4" t="n"/>
      <c r="D1838" s="29">
        <f>_xlfn.XLOOKUP(C1838,purchase!C:C,pcon!D:D,"")</f>
        <v/>
      </c>
      <c r="E1838" s="29">
        <f>_xlfn.XLOOKUP(C1838,purchase!C:C,pcon!E:E,"")</f>
        <v/>
      </c>
      <c r="F1838" s="4" t="n"/>
      <c r="G1838" s="27" t="n"/>
      <c r="H1838" s="28" t="n"/>
      <c r="I1838" s="4" t="n"/>
      <c r="J1838" s="4" t="n"/>
      <c r="K1838" s="4" t="n"/>
      <c r="L1838" s="30">
        <f>IF(J1838="","",J1838-K1838)</f>
        <v/>
      </c>
      <c r="M1838" s="4" t="n"/>
      <c r="N1838" s="30">
        <f>IF(L1838="","",L1838-M1838)</f>
        <v/>
      </c>
      <c r="O1838" s="31" t="n"/>
      <c r="P1838" s="32">
        <f>IF(O1838="","",N1838 * O1838)</f>
        <v/>
      </c>
      <c r="Q1838" s="10">
        <f>_xlfn.XLOOKUP(C1838,pcon!C:C,pcon!L:L,"")</f>
        <v/>
      </c>
      <c r="R1838" s="98">
        <f>(Q1838 / 80) * (O1838 * 100)</f>
        <v/>
      </c>
      <c r="S1838" s="31" t="n"/>
      <c r="T1838" s="31" t="n"/>
      <c r="U1838" s="33">
        <f>IF(N1838="","",R1838 * N1838)</f>
        <v/>
      </c>
      <c r="V1838" s="4" t="n"/>
      <c r="W1838" s="33">
        <f>IF(S1838&amp;U1838="","",U1838 * S1838)</f>
        <v/>
      </c>
      <c r="X1838" s="33">
        <f>IF(W1838="","",U1838 + W1838)</f>
        <v/>
      </c>
      <c r="Y1838" s="33">
        <f>IF(T1838="","",U1838 * T1838)</f>
        <v/>
      </c>
      <c r="Z1838" s="34">
        <f>IF(U1838="","",X1838-V1838-Y1838)</f>
        <v/>
      </c>
    </row>
    <row r="1839">
      <c r="A1839" s="25" t="n">
        <v>1835</v>
      </c>
      <c r="B1839" s="26">
        <f>_xlfn.XLOOKUP(C1839,purchase!C:C,pcon!B:B,"")</f>
        <v/>
      </c>
      <c r="C1839" s="4" t="n"/>
      <c r="D1839" s="29">
        <f>_xlfn.XLOOKUP(C1839,purchase!C:C,pcon!D:D,"")</f>
        <v/>
      </c>
      <c r="E1839" s="29">
        <f>_xlfn.XLOOKUP(C1839,purchase!C:C,pcon!E:E,"")</f>
        <v/>
      </c>
      <c r="F1839" s="4" t="n"/>
      <c r="G1839" s="27" t="n"/>
      <c r="H1839" s="28" t="n"/>
      <c r="I1839" s="4" t="n"/>
      <c r="J1839" s="4" t="n"/>
      <c r="K1839" s="4" t="n"/>
      <c r="L1839" s="30">
        <f>IF(J1839="","",J1839-K1839)</f>
        <v/>
      </c>
      <c r="M1839" s="4" t="n"/>
      <c r="N1839" s="30">
        <f>IF(L1839="","",L1839-M1839)</f>
        <v/>
      </c>
      <c r="O1839" s="31" t="n"/>
      <c r="P1839" s="32">
        <f>IF(O1839="","",N1839 * O1839)</f>
        <v/>
      </c>
      <c r="Q1839" s="10">
        <f>_xlfn.XLOOKUP(C1839,pcon!C:C,pcon!L:L,"")</f>
        <v/>
      </c>
      <c r="R1839" s="98">
        <f>(Q1839 / 80) * (O1839 * 100)</f>
        <v/>
      </c>
      <c r="S1839" s="31" t="n"/>
      <c r="T1839" s="31" t="n"/>
      <c r="U1839" s="33">
        <f>IF(N1839="","",R1839 * N1839)</f>
        <v/>
      </c>
      <c r="V1839" s="4" t="n"/>
      <c r="W1839" s="33">
        <f>IF(S1839&amp;U1839="","",U1839 * S1839)</f>
        <v/>
      </c>
      <c r="X1839" s="33">
        <f>IF(W1839="","",U1839 + W1839)</f>
        <v/>
      </c>
      <c r="Y1839" s="33">
        <f>IF(T1839="","",U1839 * T1839)</f>
        <v/>
      </c>
      <c r="Z1839" s="34">
        <f>IF(U1839="","",X1839-V1839-Y1839)</f>
        <v/>
      </c>
    </row>
    <row r="1840">
      <c r="A1840" s="25" t="n">
        <v>1836</v>
      </c>
      <c r="B1840" s="26">
        <f>_xlfn.XLOOKUP(C1840,purchase!C:C,pcon!B:B,"")</f>
        <v/>
      </c>
      <c r="C1840" s="4" t="n"/>
      <c r="D1840" s="29">
        <f>_xlfn.XLOOKUP(C1840,purchase!C:C,pcon!D:D,"")</f>
        <v/>
      </c>
      <c r="E1840" s="29">
        <f>_xlfn.XLOOKUP(C1840,purchase!C:C,pcon!E:E,"")</f>
        <v/>
      </c>
      <c r="F1840" s="4" t="n"/>
      <c r="G1840" s="27" t="n"/>
      <c r="H1840" s="28" t="n"/>
      <c r="I1840" s="4" t="n"/>
      <c r="J1840" s="4" t="n"/>
      <c r="K1840" s="4" t="n"/>
      <c r="L1840" s="30">
        <f>IF(J1840="","",J1840-K1840)</f>
        <v/>
      </c>
      <c r="M1840" s="4" t="n"/>
      <c r="N1840" s="30">
        <f>IF(L1840="","",L1840-M1840)</f>
        <v/>
      </c>
      <c r="O1840" s="31" t="n"/>
      <c r="P1840" s="32">
        <f>IF(O1840="","",N1840 * O1840)</f>
        <v/>
      </c>
      <c r="Q1840" s="10">
        <f>_xlfn.XLOOKUP(C1840,pcon!C:C,pcon!L:L,"")</f>
        <v/>
      </c>
      <c r="R1840" s="98">
        <f>(Q1840 / 80) * (O1840 * 100)</f>
        <v/>
      </c>
      <c r="S1840" s="31" t="n"/>
      <c r="T1840" s="31" t="n"/>
      <c r="U1840" s="33">
        <f>IF(N1840="","",R1840 * N1840)</f>
        <v/>
      </c>
      <c r="V1840" s="4" t="n"/>
      <c r="W1840" s="33">
        <f>IF(S1840&amp;U1840="","",U1840 * S1840)</f>
        <v/>
      </c>
      <c r="X1840" s="33">
        <f>IF(W1840="","",U1840 + W1840)</f>
        <v/>
      </c>
      <c r="Y1840" s="33">
        <f>IF(T1840="","",U1840 * T1840)</f>
        <v/>
      </c>
      <c r="Z1840" s="34">
        <f>IF(U1840="","",X1840-V1840-Y1840)</f>
        <v/>
      </c>
    </row>
    <row r="1841">
      <c r="A1841" s="25" t="n">
        <v>1837</v>
      </c>
      <c r="B1841" s="26">
        <f>_xlfn.XLOOKUP(C1841,purchase!C:C,pcon!B:B,"")</f>
        <v/>
      </c>
      <c r="C1841" s="4" t="n"/>
      <c r="D1841" s="29">
        <f>_xlfn.XLOOKUP(C1841,purchase!C:C,pcon!D:D,"")</f>
        <v/>
      </c>
      <c r="E1841" s="29">
        <f>_xlfn.XLOOKUP(C1841,purchase!C:C,pcon!E:E,"")</f>
        <v/>
      </c>
      <c r="F1841" s="4" t="n"/>
      <c r="G1841" s="27" t="n"/>
      <c r="H1841" s="28" t="n"/>
      <c r="I1841" s="4" t="n"/>
      <c r="J1841" s="4" t="n"/>
      <c r="K1841" s="4" t="n"/>
      <c r="L1841" s="30">
        <f>IF(J1841="","",J1841-K1841)</f>
        <v/>
      </c>
      <c r="M1841" s="4" t="n"/>
      <c r="N1841" s="30">
        <f>IF(L1841="","",L1841-M1841)</f>
        <v/>
      </c>
      <c r="O1841" s="31" t="n"/>
      <c r="P1841" s="32">
        <f>IF(O1841="","",N1841 * O1841)</f>
        <v/>
      </c>
      <c r="Q1841" s="10">
        <f>_xlfn.XLOOKUP(C1841,pcon!C:C,pcon!L:L,"")</f>
        <v/>
      </c>
      <c r="R1841" s="98">
        <f>(Q1841 / 80) * (O1841 * 100)</f>
        <v/>
      </c>
      <c r="S1841" s="31" t="n"/>
      <c r="T1841" s="31" t="n"/>
      <c r="U1841" s="33">
        <f>IF(N1841="","",R1841 * N1841)</f>
        <v/>
      </c>
      <c r="V1841" s="4" t="n"/>
      <c r="W1841" s="33">
        <f>IF(S1841&amp;U1841="","",U1841 * S1841)</f>
        <v/>
      </c>
      <c r="X1841" s="33">
        <f>IF(W1841="","",U1841 + W1841)</f>
        <v/>
      </c>
      <c r="Y1841" s="33">
        <f>IF(T1841="","",U1841 * T1841)</f>
        <v/>
      </c>
      <c r="Z1841" s="34">
        <f>IF(U1841="","",X1841-V1841-Y1841)</f>
        <v/>
      </c>
    </row>
    <row r="1842">
      <c r="A1842" s="25" t="n">
        <v>1838</v>
      </c>
      <c r="B1842" s="26">
        <f>_xlfn.XLOOKUP(C1842,purchase!C:C,pcon!B:B,"")</f>
        <v/>
      </c>
      <c r="C1842" s="4" t="n"/>
      <c r="D1842" s="29">
        <f>_xlfn.XLOOKUP(C1842,purchase!C:C,pcon!D:D,"")</f>
        <v/>
      </c>
      <c r="E1842" s="29">
        <f>_xlfn.XLOOKUP(C1842,purchase!C:C,pcon!E:E,"")</f>
        <v/>
      </c>
      <c r="F1842" s="4" t="n"/>
      <c r="G1842" s="27" t="n"/>
      <c r="H1842" s="28" t="n"/>
      <c r="I1842" s="4" t="n"/>
      <c r="J1842" s="4" t="n"/>
      <c r="K1842" s="4" t="n"/>
      <c r="L1842" s="30">
        <f>IF(J1842="","",J1842-K1842)</f>
        <v/>
      </c>
      <c r="M1842" s="4" t="n"/>
      <c r="N1842" s="30">
        <f>IF(L1842="","",L1842-M1842)</f>
        <v/>
      </c>
      <c r="O1842" s="31" t="n"/>
      <c r="P1842" s="32">
        <f>IF(O1842="","",N1842 * O1842)</f>
        <v/>
      </c>
      <c r="Q1842" s="10">
        <f>_xlfn.XLOOKUP(C1842,pcon!C:C,pcon!L:L,"")</f>
        <v/>
      </c>
      <c r="R1842" s="98">
        <f>(Q1842 / 80) * (O1842 * 100)</f>
        <v/>
      </c>
      <c r="S1842" s="31" t="n"/>
      <c r="T1842" s="31" t="n"/>
      <c r="U1842" s="33">
        <f>IF(N1842="","",R1842 * N1842)</f>
        <v/>
      </c>
      <c r="V1842" s="4" t="n"/>
      <c r="W1842" s="33">
        <f>IF(S1842&amp;U1842="","",U1842 * S1842)</f>
        <v/>
      </c>
      <c r="X1842" s="33">
        <f>IF(W1842="","",U1842 + W1842)</f>
        <v/>
      </c>
      <c r="Y1842" s="33">
        <f>IF(T1842="","",U1842 * T1842)</f>
        <v/>
      </c>
      <c r="Z1842" s="34">
        <f>IF(U1842="","",X1842-V1842-Y1842)</f>
        <v/>
      </c>
    </row>
    <row r="1843">
      <c r="A1843" s="25" t="n">
        <v>1839</v>
      </c>
      <c r="B1843" s="26">
        <f>_xlfn.XLOOKUP(C1843,purchase!C:C,pcon!B:B,"")</f>
        <v/>
      </c>
      <c r="C1843" s="4" t="n"/>
      <c r="D1843" s="29">
        <f>_xlfn.XLOOKUP(C1843,purchase!C:C,pcon!D:D,"")</f>
        <v/>
      </c>
      <c r="E1843" s="29">
        <f>_xlfn.XLOOKUP(C1843,purchase!C:C,pcon!E:E,"")</f>
        <v/>
      </c>
      <c r="F1843" s="4" t="n"/>
      <c r="G1843" s="27" t="n"/>
      <c r="H1843" s="28" t="n"/>
      <c r="I1843" s="4" t="n"/>
      <c r="J1843" s="4" t="n"/>
      <c r="K1843" s="4" t="n"/>
      <c r="L1843" s="30">
        <f>IF(J1843="","",J1843-K1843)</f>
        <v/>
      </c>
      <c r="M1843" s="4" t="n"/>
      <c r="N1843" s="30">
        <f>IF(L1843="","",L1843-M1843)</f>
        <v/>
      </c>
      <c r="O1843" s="31" t="n"/>
      <c r="P1843" s="32">
        <f>IF(O1843="","",N1843 * O1843)</f>
        <v/>
      </c>
      <c r="Q1843" s="10">
        <f>_xlfn.XLOOKUP(C1843,pcon!C:C,pcon!L:L,"")</f>
        <v/>
      </c>
      <c r="R1843" s="98">
        <f>(Q1843 / 80) * (O1843 * 100)</f>
        <v/>
      </c>
      <c r="S1843" s="31" t="n"/>
      <c r="T1843" s="31" t="n"/>
      <c r="U1843" s="33">
        <f>IF(N1843="","",R1843 * N1843)</f>
        <v/>
      </c>
      <c r="V1843" s="4" t="n"/>
      <c r="W1843" s="33">
        <f>IF(S1843&amp;U1843="","",U1843 * S1843)</f>
        <v/>
      </c>
      <c r="X1843" s="33">
        <f>IF(W1843="","",U1843 + W1843)</f>
        <v/>
      </c>
      <c r="Y1843" s="33">
        <f>IF(T1843="","",U1843 * T1843)</f>
        <v/>
      </c>
      <c r="Z1843" s="34">
        <f>IF(U1843="","",X1843-V1843-Y1843)</f>
        <v/>
      </c>
    </row>
    <row r="1844">
      <c r="A1844" s="25" t="n">
        <v>1840</v>
      </c>
      <c r="B1844" s="26">
        <f>_xlfn.XLOOKUP(C1844,purchase!C:C,pcon!B:B,"")</f>
        <v/>
      </c>
      <c r="C1844" s="4" t="n"/>
      <c r="D1844" s="29">
        <f>_xlfn.XLOOKUP(C1844,purchase!C:C,pcon!D:D,"")</f>
        <v/>
      </c>
      <c r="E1844" s="29">
        <f>_xlfn.XLOOKUP(C1844,purchase!C:C,pcon!E:E,"")</f>
        <v/>
      </c>
      <c r="F1844" s="4" t="n"/>
      <c r="G1844" s="27" t="n"/>
      <c r="H1844" s="28" t="n"/>
      <c r="I1844" s="4" t="n"/>
      <c r="J1844" s="4" t="n"/>
      <c r="K1844" s="4" t="n"/>
      <c r="L1844" s="30">
        <f>IF(J1844="","",J1844-K1844)</f>
        <v/>
      </c>
      <c r="M1844" s="4" t="n"/>
      <c r="N1844" s="30">
        <f>IF(L1844="","",L1844-M1844)</f>
        <v/>
      </c>
      <c r="O1844" s="31" t="n"/>
      <c r="P1844" s="32">
        <f>IF(O1844="","",N1844 * O1844)</f>
        <v/>
      </c>
      <c r="Q1844" s="10">
        <f>_xlfn.XLOOKUP(C1844,pcon!C:C,pcon!L:L,"")</f>
        <v/>
      </c>
      <c r="R1844" s="98">
        <f>(Q1844 / 80) * (O1844 * 100)</f>
        <v/>
      </c>
      <c r="S1844" s="31" t="n"/>
      <c r="T1844" s="31" t="n"/>
      <c r="U1844" s="33">
        <f>IF(N1844="","",R1844 * N1844)</f>
        <v/>
      </c>
      <c r="V1844" s="4" t="n"/>
      <c r="W1844" s="33">
        <f>IF(S1844&amp;U1844="","",U1844 * S1844)</f>
        <v/>
      </c>
      <c r="X1844" s="33">
        <f>IF(W1844="","",U1844 + W1844)</f>
        <v/>
      </c>
      <c r="Y1844" s="33">
        <f>IF(T1844="","",U1844 * T1844)</f>
        <v/>
      </c>
      <c r="Z1844" s="34">
        <f>IF(U1844="","",X1844-V1844-Y1844)</f>
        <v/>
      </c>
    </row>
    <row r="1845">
      <c r="A1845" s="25" t="n">
        <v>1841</v>
      </c>
      <c r="B1845" s="26">
        <f>_xlfn.XLOOKUP(C1845,purchase!C:C,pcon!B:B,"")</f>
        <v/>
      </c>
      <c r="C1845" s="4" t="n"/>
      <c r="D1845" s="29">
        <f>_xlfn.XLOOKUP(C1845,purchase!C:C,pcon!D:D,"")</f>
        <v/>
      </c>
      <c r="E1845" s="29">
        <f>_xlfn.XLOOKUP(C1845,purchase!C:C,pcon!E:E,"")</f>
        <v/>
      </c>
      <c r="F1845" s="4" t="n"/>
      <c r="G1845" s="27" t="n"/>
      <c r="H1845" s="28" t="n"/>
      <c r="I1845" s="4" t="n"/>
      <c r="J1845" s="4" t="n"/>
      <c r="K1845" s="4" t="n"/>
      <c r="L1845" s="30">
        <f>IF(J1845="","",J1845-K1845)</f>
        <v/>
      </c>
      <c r="M1845" s="4" t="n"/>
      <c r="N1845" s="30">
        <f>IF(L1845="","",L1845-M1845)</f>
        <v/>
      </c>
      <c r="O1845" s="31" t="n"/>
      <c r="P1845" s="32">
        <f>IF(O1845="","",N1845 * O1845)</f>
        <v/>
      </c>
      <c r="Q1845" s="10">
        <f>_xlfn.XLOOKUP(C1845,pcon!C:C,pcon!L:L,"")</f>
        <v/>
      </c>
      <c r="R1845" s="98">
        <f>(Q1845 / 80) * (O1845 * 100)</f>
        <v/>
      </c>
      <c r="S1845" s="31" t="n"/>
      <c r="T1845" s="31" t="n"/>
      <c r="U1845" s="33">
        <f>IF(N1845="","",R1845 * N1845)</f>
        <v/>
      </c>
      <c r="V1845" s="4" t="n"/>
      <c r="W1845" s="33">
        <f>IF(S1845&amp;U1845="","",U1845 * S1845)</f>
        <v/>
      </c>
      <c r="X1845" s="33">
        <f>IF(W1845="","",U1845 + W1845)</f>
        <v/>
      </c>
      <c r="Y1845" s="33">
        <f>IF(T1845="","",U1845 * T1845)</f>
        <v/>
      </c>
      <c r="Z1845" s="34">
        <f>IF(U1845="","",X1845-V1845-Y1845)</f>
        <v/>
      </c>
    </row>
    <row r="1846">
      <c r="A1846" s="25" t="n">
        <v>1842</v>
      </c>
      <c r="B1846" s="26">
        <f>_xlfn.XLOOKUP(C1846,purchase!C:C,pcon!B:B,"")</f>
        <v/>
      </c>
      <c r="C1846" s="4" t="n"/>
      <c r="D1846" s="29">
        <f>_xlfn.XLOOKUP(C1846,purchase!C:C,pcon!D:D,"")</f>
        <v/>
      </c>
      <c r="E1846" s="29">
        <f>_xlfn.XLOOKUP(C1846,purchase!C:C,pcon!E:E,"")</f>
        <v/>
      </c>
      <c r="F1846" s="4" t="n"/>
      <c r="G1846" s="27" t="n"/>
      <c r="H1846" s="28" t="n"/>
      <c r="I1846" s="4" t="n"/>
      <c r="J1846" s="4" t="n"/>
      <c r="K1846" s="4" t="n"/>
      <c r="L1846" s="30">
        <f>IF(J1846="","",J1846-K1846)</f>
        <v/>
      </c>
      <c r="M1846" s="4" t="n"/>
      <c r="N1846" s="30">
        <f>IF(L1846="","",L1846-M1846)</f>
        <v/>
      </c>
      <c r="O1846" s="31" t="n"/>
      <c r="P1846" s="32">
        <f>IF(O1846="","",N1846 * O1846)</f>
        <v/>
      </c>
      <c r="Q1846" s="10">
        <f>_xlfn.XLOOKUP(C1846,pcon!C:C,pcon!L:L,"")</f>
        <v/>
      </c>
      <c r="R1846" s="98">
        <f>(Q1846 / 80) * (O1846 * 100)</f>
        <v/>
      </c>
      <c r="S1846" s="31" t="n"/>
      <c r="T1846" s="31" t="n"/>
      <c r="U1846" s="33">
        <f>IF(N1846="","",R1846 * N1846)</f>
        <v/>
      </c>
      <c r="V1846" s="4" t="n"/>
      <c r="W1846" s="33">
        <f>IF(S1846&amp;U1846="","",U1846 * S1846)</f>
        <v/>
      </c>
      <c r="X1846" s="33">
        <f>IF(W1846="","",U1846 + W1846)</f>
        <v/>
      </c>
      <c r="Y1846" s="33">
        <f>IF(T1846="","",U1846 * T1846)</f>
        <v/>
      </c>
      <c r="Z1846" s="34">
        <f>IF(U1846="","",X1846-V1846-Y1846)</f>
        <v/>
      </c>
    </row>
    <row r="1847">
      <c r="A1847" s="25" t="n">
        <v>1843</v>
      </c>
      <c r="B1847" s="26">
        <f>_xlfn.XLOOKUP(C1847,purchase!C:C,pcon!B:B,"")</f>
        <v/>
      </c>
      <c r="C1847" s="4" t="n"/>
      <c r="D1847" s="29">
        <f>_xlfn.XLOOKUP(C1847,purchase!C:C,pcon!D:D,"")</f>
        <v/>
      </c>
      <c r="E1847" s="29">
        <f>_xlfn.XLOOKUP(C1847,purchase!C:C,pcon!E:E,"")</f>
        <v/>
      </c>
      <c r="F1847" s="4" t="n"/>
      <c r="G1847" s="27" t="n"/>
      <c r="H1847" s="28" t="n"/>
      <c r="I1847" s="4" t="n"/>
      <c r="J1847" s="4" t="n"/>
      <c r="K1847" s="4" t="n"/>
      <c r="L1847" s="30">
        <f>IF(J1847="","",J1847-K1847)</f>
        <v/>
      </c>
      <c r="M1847" s="4" t="n"/>
      <c r="N1847" s="30">
        <f>IF(L1847="","",L1847-M1847)</f>
        <v/>
      </c>
      <c r="O1847" s="31" t="n"/>
      <c r="P1847" s="32">
        <f>IF(O1847="","",N1847 * O1847)</f>
        <v/>
      </c>
      <c r="Q1847" s="10">
        <f>_xlfn.XLOOKUP(C1847,pcon!C:C,pcon!L:L,"")</f>
        <v/>
      </c>
      <c r="R1847" s="98">
        <f>(Q1847 / 80) * (O1847 * 100)</f>
        <v/>
      </c>
      <c r="S1847" s="31" t="n"/>
      <c r="T1847" s="31" t="n"/>
      <c r="U1847" s="33">
        <f>IF(N1847="","",R1847 * N1847)</f>
        <v/>
      </c>
      <c r="V1847" s="4" t="n"/>
      <c r="W1847" s="33">
        <f>IF(S1847&amp;U1847="","",U1847 * S1847)</f>
        <v/>
      </c>
      <c r="X1847" s="33">
        <f>IF(W1847="","",U1847 + W1847)</f>
        <v/>
      </c>
      <c r="Y1847" s="33">
        <f>IF(T1847="","",U1847 * T1847)</f>
        <v/>
      </c>
      <c r="Z1847" s="34">
        <f>IF(U1847="","",X1847-V1847-Y1847)</f>
        <v/>
      </c>
    </row>
    <row r="1848">
      <c r="A1848" s="25" t="n">
        <v>1844</v>
      </c>
      <c r="B1848" s="26">
        <f>_xlfn.XLOOKUP(C1848,purchase!C:C,pcon!B:B,"")</f>
        <v/>
      </c>
      <c r="C1848" s="4" t="n"/>
      <c r="D1848" s="29">
        <f>_xlfn.XLOOKUP(C1848,purchase!C:C,pcon!D:D,"")</f>
        <v/>
      </c>
      <c r="E1848" s="29">
        <f>_xlfn.XLOOKUP(C1848,purchase!C:C,pcon!E:E,"")</f>
        <v/>
      </c>
      <c r="F1848" s="4" t="n"/>
      <c r="G1848" s="27" t="n"/>
      <c r="H1848" s="28" t="n"/>
      <c r="I1848" s="4" t="n"/>
      <c r="J1848" s="4" t="n"/>
      <c r="K1848" s="4" t="n"/>
      <c r="L1848" s="30">
        <f>IF(J1848="","",J1848-K1848)</f>
        <v/>
      </c>
      <c r="M1848" s="4" t="n"/>
      <c r="N1848" s="30">
        <f>IF(L1848="","",L1848-M1848)</f>
        <v/>
      </c>
      <c r="O1848" s="31" t="n"/>
      <c r="P1848" s="32">
        <f>IF(O1848="","",N1848 * O1848)</f>
        <v/>
      </c>
      <c r="Q1848" s="10">
        <f>_xlfn.XLOOKUP(C1848,pcon!C:C,pcon!L:L,"")</f>
        <v/>
      </c>
      <c r="R1848" s="98">
        <f>(Q1848 / 80) * (O1848 * 100)</f>
        <v/>
      </c>
      <c r="S1848" s="31" t="n"/>
      <c r="T1848" s="31" t="n"/>
      <c r="U1848" s="33">
        <f>IF(N1848="","",R1848 * N1848)</f>
        <v/>
      </c>
      <c r="V1848" s="4" t="n"/>
      <c r="W1848" s="33">
        <f>IF(S1848&amp;U1848="","",U1848 * S1848)</f>
        <v/>
      </c>
      <c r="X1848" s="33">
        <f>IF(W1848="","",U1848 + W1848)</f>
        <v/>
      </c>
      <c r="Y1848" s="33">
        <f>IF(T1848="","",U1848 * T1848)</f>
        <v/>
      </c>
      <c r="Z1848" s="34">
        <f>IF(U1848="","",X1848-V1848-Y1848)</f>
        <v/>
      </c>
    </row>
    <row r="1849">
      <c r="A1849" s="25" t="n">
        <v>1845</v>
      </c>
      <c r="B1849" s="26">
        <f>_xlfn.XLOOKUP(C1849,purchase!C:C,pcon!B:B,"")</f>
        <v/>
      </c>
      <c r="C1849" s="4" t="n"/>
      <c r="D1849" s="29">
        <f>_xlfn.XLOOKUP(C1849,purchase!C:C,pcon!D:D,"")</f>
        <v/>
      </c>
      <c r="E1849" s="29">
        <f>_xlfn.XLOOKUP(C1849,purchase!C:C,pcon!E:E,"")</f>
        <v/>
      </c>
      <c r="F1849" s="4" t="n"/>
      <c r="G1849" s="27" t="n"/>
      <c r="H1849" s="28" t="n"/>
      <c r="I1849" s="4" t="n"/>
      <c r="J1849" s="4" t="n"/>
      <c r="K1849" s="4" t="n"/>
      <c r="L1849" s="30">
        <f>IF(J1849="","",J1849-K1849)</f>
        <v/>
      </c>
      <c r="M1849" s="4" t="n"/>
      <c r="N1849" s="30">
        <f>IF(L1849="","",L1849-M1849)</f>
        <v/>
      </c>
      <c r="O1849" s="31" t="n"/>
      <c r="P1849" s="32">
        <f>IF(O1849="","",N1849 * O1849)</f>
        <v/>
      </c>
      <c r="Q1849" s="10">
        <f>_xlfn.XLOOKUP(C1849,pcon!C:C,pcon!L:L,"")</f>
        <v/>
      </c>
      <c r="R1849" s="98">
        <f>(Q1849 / 80) * (O1849 * 100)</f>
        <v/>
      </c>
      <c r="S1849" s="31" t="n"/>
      <c r="T1849" s="31" t="n"/>
      <c r="U1849" s="33">
        <f>IF(N1849="","",R1849 * N1849)</f>
        <v/>
      </c>
      <c r="V1849" s="4" t="n"/>
      <c r="W1849" s="33">
        <f>IF(S1849&amp;U1849="","",U1849 * S1849)</f>
        <v/>
      </c>
      <c r="X1849" s="33">
        <f>IF(W1849="","",U1849 + W1849)</f>
        <v/>
      </c>
      <c r="Y1849" s="33">
        <f>IF(T1849="","",U1849 * T1849)</f>
        <v/>
      </c>
      <c r="Z1849" s="34">
        <f>IF(U1849="","",X1849-V1849-Y1849)</f>
        <v/>
      </c>
    </row>
    <row r="1850">
      <c r="A1850" s="25" t="n">
        <v>1846</v>
      </c>
      <c r="B1850" s="26">
        <f>_xlfn.XLOOKUP(C1850,purchase!C:C,pcon!B:B,"")</f>
        <v/>
      </c>
      <c r="C1850" s="4" t="n"/>
      <c r="D1850" s="29">
        <f>_xlfn.XLOOKUP(C1850,purchase!C:C,pcon!D:D,"")</f>
        <v/>
      </c>
      <c r="E1850" s="29">
        <f>_xlfn.XLOOKUP(C1850,purchase!C:C,pcon!E:E,"")</f>
        <v/>
      </c>
      <c r="F1850" s="4" t="n"/>
      <c r="G1850" s="27" t="n"/>
      <c r="H1850" s="28" t="n"/>
      <c r="I1850" s="4" t="n"/>
      <c r="J1850" s="4" t="n"/>
      <c r="K1850" s="4" t="n"/>
      <c r="L1850" s="30">
        <f>IF(J1850="","",J1850-K1850)</f>
        <v/>
      </c>
      <c r="M1850" s="4" t="n"/>
      <c r="N1850" s="30">
        <f>IF(L1850="","",L1850-M1850)</f>
        <v/>
      </c>
      <c r="O1850" s="31" t="n"/>
      <c r="P1850" s="32">
        <f>IF(O1850="","",N1850 * O1850)</f>
        <v/>
      </c>
      <c r="Q1850" s="10">
        <f>_xlfn.XLOOKUP(C1850,pcon!C:C,pcon!L:L,"")</f>
        <v/>
      </c>
      <c r="R1850" s="98">
        <f>(Q1850 / 80) * (O1850 * 100)</f>
        <v/>
      </c>
      <c r="S1850" s="31" t="n"/>
      <c r="T1850" s="31" t="n"/>
      <c r="U1850" s="33">
        <f>IF(N1850="","",R1850 * N1850)</f>
        <v/>
      </c>
      <c r="V1850" s="4" t="n"/>
      <c r="W1850" s="33">
        <f>IF(S1850&amp;U1850="","",U1850 * S1850)</f>
        <v/>
      </c>
      <c r="X1850" s="33">
        <f>IF(W1850="","",U1850 + W1850)</f>
        <v/>
      </c>
      <c r="Y1850" s="33">
        <f>IF(T1850="","",U1850 * T1850)</f>
        <v/>
      </c>
      <c r="Z1850" s="34">
        <f>IF(U1850="","",X1850-V1850-Y1850)</f>
        <v/>
      </c>
    </row>
    <row r="1851">
      <c r="A1851" s="25" t="n">
        <v>1847</v>
      </c>
      <c r="B1851" s="26">
        <f>_xlfn.XLOOKUP(C1851,purchase!C:C,pcon!B:B,"")</f>
        <v/>
      </c>
      <c r="C1851" s="4" t="n"/>
      <c r="D1851" s="29">
        <f>_xlfn.XLOOKUP(C1851,purchase!C:C,pcon!D:D,"")</f>
        <v/>
      </c>
      <c r="E1851" s="29">
        <f>_xlfn.XLOOKUP(C1851,purchase!C:C,pcon!E:E,"")</f>
        <v/>
      </c>
      <c r="F1851" s="4" t="n"/>
      <c r="G1851" s="27" t="n"/>
      <c r="H1851" s="28" t="n"/>
      <c r="I1851" s="4" t="n"/>
      <c r="J1851" s="4" t="n"/>
      <c r="K1851" s="4" t="n"/>
      <c r="L1851" s="30">
        <f>IF(J1851="","",J1851-K1851)</f>
        <v/>
      </c>
      <c r="M1851" s="4" t="n"/>
      <c r="N1851" s="30">
        <f>IF(L1851="","",L1851-M1851)</f>
        <v/>
      </c>
      <c r="O1851" s="31" t="n"/>
      <c r="P1851" s="32">
        <f>IF(O1851="","",N1851 * O1851)</f>
        <v/>
      </c>
      <c r="Q1851" s="10">
        <f>_xlfn.XLOOKUP(C1851,pcon!C:C,pcon!L:L,"")</f>
        <v/>
      </c>
      <c r="R1851" s="98">
        <f>(Q1851 / 80) * (O1851 * 100)</f>
        <v/>
      </c>
      <c r="S1851" s="31" t="n"/>
      <c r="T1851" s="31" t="n"/>
      <c r="U1851" s="33">
        <f>IF(N1851="","",R1851 * N1851)</f>
        <v/>
      </c>
      <c r="V1851" s="4" t="n"/>
      <c r="W1851" s="33">
        <f>IF(S1851&amp;U1851="","",U1851 * S1851)</f>
        <v/>
      </c>
      <c r="X1851" s="33">
        <f>IF(W1851="","",U1851 + W1851)</f>
        <v/>
      </c>
      <c r="Y1851" s="33">
        <f>IF(T1851="","",U1851 * T1851)</f>
        <v/>
      </c>
      <c r="Z1851" s="34">
        <f>IF(U1851="","",X1851-V1851-Y1851)</f>
        <v/>
      </c>
    </row>
    <row r="1852">
      <c r="A1852" s="25" t="n">
        <v>1848</v>
      </c>
      <c r="B1852" s="26">
        <f>_xlfn.XLOOKUP(C1852,purchase!C:C,pcon!B:B,"")</f>
        <v/>
      </c>
      <c r="C1852" s="4" t="n"/>
      <c r="D1852" s="29">
        <f>_xlfn.XLOOKUP(C1852,purchase!C:C,pcon!D:D,"")</f>
        <v/>
      </c>
      <c r="E1852" s="29">
        <f>_xlfn.XLOOKUP(C1852,purchase!C:C,pcon!E:E,"")</f>
        <v/>
      </c>
      <c r="F1852" s="4" t="n"/>
      <c r="G1852" s="27" t="n"/>
      <c r="H1852" s="28" t="n"/>
      <c r="I1852" s="4" t="n"/>
      <c r="J1852" s="4" t="n"/>
      <c r="K1852" s="4" t="n"/>
      <c r="L1852" s="30">
        <f>IF(J1852="","",J1852-K1852)</f>
        <v/>
      </c>
      <c r="M1852" s="4" t="n"/>
      <c r="N1852" s="30">
        <f>IF(L1852="","",L1852-M1852)</f>
        <v/>
      </c>
      <c r="O1852" s="31" t="n"/>
      <c r="P1852" s="32">
        <f>IF(O1852="","",N1852 * O1852)</f>
        <v/>
      </c>
      <c r="Q1852" s="10">
        <f>_xlfn.XLOOKUP(C1852,pcon!C:C,pcon!L:L,"")</f>
        <v/>
      </c>
      <c r="R1852" s="98">
        <f>(Q1852 / 80) * (O1852 * 100)</f>
        <v/>
      </c>
      <c r="S1852" s="31" t="n"/>
      <c r="T1852" s="31" t="n"/>
      <c r="U1852" s="33">
        <f>IF(N1852="","",R1852 * N1852)</f>
        <v/>
      </c>
      <c r="V1852" s="4" t="n"/>
      <c r="W1852" s="33">
        <f>IF(S1852&amp;U1852="","",U1852 * S1852)</f>
        <v/>
      </c>
      <c r="X1852" s="33">
        <f>IF(W1852="","",U1852 + W1852)</f>
        <v/>
      </c>
      <c r="Y1852" s="33">
        <f>IF(T1852="","",U1852 * T1852)</f>
        <v/>
      </c>
      <c r="Z1852" s="34">
        <f>IF(U1852="","",X1852-V1852-Y1852)</f>
        <v/>
      </c>
    </row>
    <row r="1853">
      <c r="A1853" s="25" t="n">
        <v>1849</v>
      </c>
      <c r="B1853" s="26">
        <f>_xlfn.XLOOKUP(C1853,purchase!C:C,pcon!B:B,"")</f>
        <v/>
      </c>
      <c r="C1853" s="4" t="n"/>
      <c r="D1853" s="29">
        <f>_xlfn.XLOOKUP(C1853,purchase!C:C,pcon!D:D,"")</f>
        <v/>
      </c>
      <c r="E1853" s="29">
        <f>_xlfn.XLOOKUP(C1853,purchase!C:C,pcon!E:E,"")</f>
        <v/>
      </c>
      <c r="F1853" s="4" t="n"/>
      <c r="G1853" s="27" t="n"/>
      <c r="H1853" s="28" t="n"/>
      <c r="I1853" s="4" t="n"/>
      <c r="J1853" s="4" t="n"/>
      <c r="K1853" s="4" t="n"/>
      <c r="L1853" s="30">
        <f>IF(J1853="","",J1853-K1853)</f>
        <v/>
      </c>
      <c r="M1853" s="4" t="n"/>
      <c r="N1853" s="30">
        <f>IF(L1853="","",L1853-M1853)</f>
        <v/>
      </c>
      <c r="O1853" s="31" t="n"/>
      <c r="P1853" s="32">
        <f>IF(O1853="","",N1853 * O1853)</f>
        <v/>
      </c>
      <c r="Q1853" s="10">
        <f>_xlfn.XLOOKUP(C1853,pcon!C:C,pcon!L:L,"")</f>
        <v/>
      </c>
      <c r="R1853" s="98">
        <f>(Q1853 / 80) * (O1853 * 100)</f>
        <v/>
      </c>
      <c r="S1853" s="31" t="n"/>
      <c r="T1853" s="31" t="n"/>
      <c r="U1853" s="33">
        <f>IF(N1853="","",R1853 * N1853)</f>
        <v/>
      </c>
      <c r="V1853" s="4" t="n"/>
      <c r="W1853" s="33">
        <f>IF(S1853&amp;U1853="","",U1853 * S1853)</f>
        <v/>
      </c>
      <c r="X1853" s="33">
        <f>IF(W1853="","",U1853 + W1853)</f>
        <v/>
      </c>
      <c r="Y1853" s="33">
        <f>IF(T1853="","",U1853 * T1853)</f>
        <v/>
      </c>
      <c r="Z1853" s="34">
        <f>IF(U1853="","",X1853-V1853-Y1853)</f>
        <v/>
      </c>
    </row>
    <row r="1854">
      <c r="A1854" s="25" t="n">
        <v>1850</v>
      </c>
      <c r="B1854" s="26">
        <f>_xlfn.XLOOKUP(C1854,purchase!C:C,pcon!B:B,"")</f>
        <v/>
      </c>
      <c r="C1854" s="4" t="n"/>
      <c r="D1854" s="29">
        <f>_xlfn.XLOOKUP(C1854,purchase!C:C,pcon!D:D,"")</f>
        <v/>
      </c>
      <c r="E1854" s="29">
        <f>_xlfn.XLOOKUP(C1854,purchase!C:C,pcon!E:E,"")</f>
        <v/>
      </c>
      <c r="F1854" s="4" t="n"/>
      <c r="G1854" s="27" t="n"/>
      <c r="H1854" s="28" t="n"/>
      <c r="I1854" s="4" t="n"/>
      <c r="J1854" s="4" t="n"/>
      <c r="K1854" s="4" t="n"/>
      <c r="L1854" s="30">
        <f>IF(J1854="","",J1854-K1854)</f>
        <v/>
      </c>
      <c r="M1854" s="4" t="n"/>
      <c r="N1854" s="30">
        <f>IF(L1854="","",L1854-M1854)</f>
        <v/>
      </c>
      <c r="O1854" s="31" t="n"/>
      <c r="P1854" s="32">
        <f>IF(O1854="","",N1854 * O1854)</f>
        <v/>
      </c>
      <c r="Q1854" s="10">
        <f>_xlfn.XLOOKUP(C1854,pcon!C:C,pcon!L:L,"")</f>
        <v/>
      </c>
      <c r="R1854" s="98">
        <f>(Q1854 / 80) * (O1854 * 100)</f>
        <v/>
      </c>
      <c r="S1854" s="31" t="n"/>
      <c r="T1854" s="31" t="n"/>
      <c r="U1854" s="33">
        <f>IF(N1854="","",R1854 * N1854)</f>
        <v/>
      </c>
      <c r="V1854" s="4" t="n"/>
      <c r="W1854" s="33">
        <f>IF(S1854&amp;U1854="","",U1854 * S1854)</f>
        <v/>
      </c>
      <c r="X1854" s="33">
        <f>IF(W1854="","",U1854 + W1854)</f>
        <v/>
      </c>
      <c r="Y1854" s="33">
        <f>IF(T1854="","",U1854 * T1854)</f>
        <v/>
      </c>
      <c r="Z1854" s="34">
        <f>IF(U1854="","",X1854-V1854-Y1854)</f>
        <v/>
      </c>
    </row>
    <row r="1855">
      <c r="A1855" s="25" t="n">
        <v>1851</v>
      </c>
      <c r="B1855" s="26">
        <f>_xlfn.XLOOKUP(C1855,purchase!C:C,pcon!B:B,"")</f>
        <v/>
      </c>
      <c r="C1855" s="4" t="n"/>
      <c r="D1855" s="29">
        <f>_xlfn.XLOOKUP(C1855,purchase!C:C,pcon!D:D,"")</f>
        <v/>
      </c>
      <c r="E1855" s="29">
        <f>_xlfn.XLOOKUP(C1855,purchase!C:C,pcon!E:E,"")</f>
        <v/>
      </c>
      <c r="F1855" s="4" t="n"/>
      <c r="G1855" s="27" t="n"/>
      <c r="H1855" s="28" t="n"/>
      <c r="I1855" s="4" t="n"/>
      <c r="J1855" s="4" t="n"/>
      <c r="K1855" s="4" t="n"/>
      <c r="L1855" s="30">
        <f>IF(J1855="","",J1855-K1855)</f>
        <v/>
      </c>
      <c r="M1855" s="4" t="n"/>
      <c r="N1855" s="30">
        <f>IF(L1855="","",L1855-M1855)</f>
        <v/>
      </c>
      <c r="O1855" s="31" t="n"/>
      <c r="P1855" s="32">
        <f>IF(O1855="","",N1855 * O1855)</f>
        <v/>
      </c>
      <c r="Q1855" s="10">
        <f>_xlfn.XLOOKUP(C1855,pcon!C:C,pcon!L:L,"")</f>
        <v/>
      </c>
      <c r="R1855" s="98">
        <f>(Q1855 / 80) * (O1855 * 100)</f>
        <v/>
      </c>
      <c r="S1855" s="31" t="n"/>
      <c r="T1855" s="31" t="n"/>
      <c r="U1855" s="33">
        <f>IF(N1855="","",R1855 * N1855)</f>
        <v/>
      </c>
      <c r="V1855" s="4" t="n"/>
      <c r="W1855" s="33">
        <f>IF(S1855&amp;U1855="","",U1855 * S1855)</f>
        <v/>
      </c>
      <c r="X1855" s="33">
        <f>IF(W1855="","",U1855 + W1855)</f>
        <v/>
      </c>
      <c r="Y1855" s="33">
        <f>IF(T1855="","",U1855 * T1855)</f>
        <v/>
      </c>
      <c r="Z1855" s="34">
        <f>IF(U1855="","",X1855-V1855-Y1855)</f>
        <v/>
      </c>
    </row>
    <row r="1856">
      <c r="A1856" s="25" t="n">
        <v>1852</v>
      </c>
      <c r="B1856" s="26">
        <f>_xlfn.XLOOKUP(C1856,purchase!C:C,pcon!B:B,"")</f>
        <v/>
      </c>
      <c r="C1856" s="4" t="n"/>
      <c r="D1856" s="29">
        <f>_xlfn.XLOOKUP(C1856,purchase!C:C,pcon!D:D,"")</f>
        <v/>
      </c>
      <c r="E1856" s="29">
        <f>_xlfn.XLOOKUP(C1856,purchase!C:C,pcon!E:E,"")</f>
        <v/>
      </c>
      <c r="F1856" s="4" t="n"/>
      <c r="G1856" s="27" t="n"/>
      <c r="H1856" s="28" t="n"/>
      <c r="I1856" s="4" t="n"/>
      <c r="J1856" s="4" t="n"/>
      <c r="K1856" s="4" t="n"/>
      <c r="L1856" s="30">
        <f>IF(J1856="","",J1856-K1856)</f>
        <v/>
      </c>
      <c r="M1856" s="4" t="n"/>
      <c r="N1856" s="30">
        <f>IF(L1856="","",L1856-M1856)</f>
        <v/>
      </c>
      <c r="O1856" s="31" t="n"/>
      <c r="P1856" s="32">
        <f>IF(O1856="","",N1856 * O1856)</f>
        <v/>
      </c>
      <c r="Q1856" s="10">
        <f>_xlfn.XLOOKUP(C1856,pcon!C:C,pcon!L:L,"")</f>
        <v/>
      </c>
      <c r="R1856" s="98">
        <f>(Q1856 / 80) * (O1856 * 100)</f>
        <v/>
      </c>
      <c r="S1856" s="31" t="n"/>
      <c r="T1856" s="31" t="n"/>
      <c r="U1856" s="33">
        <f>IF(N1856="","",R1856 * N1856)</f>
        <v/>
      </c>
      <c r="V1856" s="4" t="n"/>
      <c r="W1856" s="33">
        <f>IF(S1856&amp;U1856="","",U1856 * S1856)</f>
        <v/>
      </c>
      <c r="X1856" s="33">
        <f>IF(W1856="","",U1856 + W1856)</f>
        <v/>
      </c>
      <c r="Y1856" s="33">
        <f>IF(T1856="","",U1856 * T1856)</f>
        <v/>
      </c>
      <c r="Z1856" s="34">
        <f>IF(U1856="","",X1856-V1856-Y1856)</f>
        <v/>
      </c>
    </row>
    <row r="1857">
      <c r="A1857" s="25" t="n">
        <v>1853</v>
      </c>
      <c r="B1857" s="26">
        <f>_xlfn.XLOOKUP(C1857,purchase!C:C,pcon!B:B,"")</f>
        <v/>
      </c>
      <c r="C1857" s="4" t="n"/>
      <c r="D1857" s="29">
        <f>_xlfn.XLOOKUP(C1857,purchase!C:C,pcon!D:D,"")</f>
        <v/>
      </c>
      <c r="E1857" s="29">
        <f>_xlfn.XLOOKUP(C1857,purchase!C:C,pcon!E:E,"")</f>
        <v/>
      </c>
      <c r="F1857" s="4" t="n"/>
      <c r="G1857" s="27" t="n"/>
      <c r="H1857" s="28" t="n"/>
      <c r="I1857" s="4" t="n"/>
      <c r="J1857" s="4" t="n"/>
      <c r="K1857" s="4" t="n"/>
      <c r="L1857" s="30">
        <f>IF(J1857="","",J1857-K1857)</f>
        <v/>
      </c>
      <c r="M1857" s="4" t="n"/>
      <c r="N1857" s="30">
        <f>IF(L1857="","",L1857-M1857)</f>
        <v/>
      </c>
      <c r="O1857" s="31" t="n"/>
      <c r="P1857" s="32">
        <f>IF(O1857="","",N1857 * O1857)</f>
        <v/>
      </c>
      <c r="Q1857" s="10">
        <f>_xlfn.XLOOKUP(C1857,pcon!C:C,pcon!L:L,"")</f>
        <v/>
      </c>
      <c r="R1857" s="98">
        <f>(Q1857 / 80) * (O1857 * 100)</f>
        <v/>
      </c>
      <c r="S1857" s="31" t="n"/>
      <c r="T1857" s="31" t="n"/>
      <c r="U1857" s="33">
        <f>IF(N1857="","",R1857 * N1857)</f>
        <v/>
      </c>
      <c r="V1857" s="4" t="n"/>
      <c r="W1857" s="33">
        <f>IF(S1857&amp;U1857="","",U1857 * S1857)</f>
        <v/>
      </c>
      <c r="X1857" s="33">
        <f>IF(W1857="","",U1857 + W1857)</f>
        <v/>
      </c>
      <c r="Y1857" s="33">
        <f>IF(T1857="","",U1857 * T1857)</f>
        <v/>
      </c>
      <c r="Z1857" s="34">
        <f>IF(U1857="","",X1857-V1857-Y1857)</f>
        <v/>
      </c>
    </row>
    <row r="1858">
      <c r="A1858" s="25" t="n">
        <v>1854</v>
      </c>
      <c r="B1858" s="26">
        <f>_xlfn.XLOOKUP(C1858,purchase!C:C,pcon!B:B,"")</f>
        <v/>
      </c>
      <c r="C1858" s="4" t="n"/>
      <c r="D1858" s="29">
        <f>_xlfn.XLOOKUP(C1858,purchase!C:C,pcon!D:D,"")</f>
        <v/>
      </c>
      <c r="E1858" s="29">
        <f>_xlfn.XLOOKUP(C1858,purchase!C:C,pcon!E:E,"")</f>
        <v/>
      </c>
      <c r="F1858" s="4" t="n"/>
      <c r="G1858" s="27" t="n"/>
      <c r="H1858" s="28" t="n"/>
      <c r="I1858" s="4" t="n"/>
      <c r="J1858" s="4" t="n"/>
      <c r="K1858" s="4" t="n"/>
      <c r="L1858" s="30">
        <f>IF(J1858="","",J1858-K1858)</f>
        <v/>
      </c>
      <c r="M1858" s="4" t="n"/>
      <c r="N1858" s="30">
        <f>IF(L1858="","",L1858-M1858)</f>
        <v/>
      </c>
      <c r="O1858" s="31" t="n"/>
      <c r="P1858" s="32">
        <f>IF(O1858="","",N1858 * O1858)</f>
        <v/>
      </c>
      <c r="Q1858" s="10">
        <f>_xlfn.XLOOKUP(C1858,pcon!C:C,pcon!L:L,"")</f>
        <v/>
      </c>
      <c r="R1858" s="98">
        <f>(Q1858 / 80) * (O1858 * 100)</f>
        <v/>
      </c>
      <c r="S1858" s="31" t="n"/>
      <c r="T1858" s="31" t="n"/>
      <c r="U1858" s="33">
        <f>IF(N1858="","",R1858 * N1858)</f>
        <v/>
      </c>
      <c r="V1858" s="4" t="n"/>
      <c r="W1858" s="33">
        <f>IF(S1858&amp;U1858="","",U1858 * S1858)</f>
        <v/>
      </c>
      <c r="X1858" s="33">
        <f>IF(W1858="","",U1858 + W1858)</f>
        <v/>
      </c>
      <c r="Y1858" s="33">
        <f>IF(T1858="","",U1858 * T1858)</f>
        <v/>
      </c>
      <c r="Z1858" s="34">
        <f>IF(U1858="","",X1858-V1858-Y1858)</f>
        <v/>
      </c>
    </row>
    <row r="1859">
      <c r="A1859" s="25" t="n">
        <v>1855</v>
      </c>
      <c r="B1859" s="26">
        <f>_xlfn.XLOOKUP(C1859,purchase!C:C,pcon!B:B,"")</f>
        <v/>
      </c>
      <c r="C1859" s="4" t="n"/>
      <c r="D1859" s="29">
        <f>_xlfn.XLOOKUP(C1859,purchase!C:C,pcon!D:D,"")</f>
        <v/>
      </c>
      <c r="E1859" s="29">
        <f>_xlfn.XLOOKUP(C1859,purchase!C:C,pcon!E:E,"")</f>
        <v/>
      </c>
      <c r="F1859" s="4" t="n"/>
      <c r="G1859" s="27" t="n"/>
      <c r="H1859" s="28" t="n"/>
      <c r="I1859" s="4" t="n"/>
      <c r="J1859" s="4" t="n"/>
      <c r="K1859" s="4" t="n"/>
      <c r="L1859" s="30">
        <f>IF(J1859="","",J1859-K1859)</f>
        <v/>
      </c>
      <c r="M1859" s="4" t="n"/>
      <c r="N1859" s="30">
        <f>IF(L1859="","",L1859-M1859)</f>
        <v/>
      </c>
      <c r="O1859" s="31" t="n"/>
      <c r="P1859" s="32">
        <f>IF(O1859="","",N1859 * O1859)</f>
        <v/>
      </c>
      <c r="Q1859" s="10">
        <f>_xlfn.XLOOKUP(C1859,pcon!C:C,pcon!L:L,"")</f>
        <v/>
      </c>
      <c r="R1859" s="98">
        <f>(Q1859 / 80) * (O1859 * 100)</f>
        <v/>
      </c>
      <c r="S1859" s="31" t="n"/>
      <c r="T1859" s="31" t="n"/>
      <c r="U1859" s="33">
        <f>IF(N1859="","",R1859 * N1859)</f>
        <v/>
      </c>
      <c r="V1859" s="4" t="n"/>
      <c r="W1859" s="33">
        <f>IF(S1859&amp;U1859="","",U1859 * S1859)</f>
        <v/>
      </c>
      <c r="X1859" s="33">
        <f>IF(W1859="","",U1859 + W1859)</f>
        <v/>
      </c>
      <c r="Y1859" s="33">
        <f>IF(T1859="","",U1859 * T1859)</f>
        <v/>
      </c>
      <c r="Z1859" s="34">
        <f>IF(U1859="","",X1859-V1859-Y1859)</f>
        <v/>
      </c>
    </row>
    <row r="1860">
      <c r="A1860" s="25" t="n">
        <v>1856</v>
      </c>
      <c r="B1860" s="26">
        <f>_xlfn.XLOOKUP(C1860,purchase!C:C,pcon!B:B,"")</f>
        <v/>
      </c>
      <c r="C1860" s="4" t="n"/>
      <c r="D1860" s="29">
        <f>_xlfn.XLOOKUP(C1860,purchase!C:C,pcon!D:D,"")</f>
        <v/>
      </c>
      <c r="E1860" s="29">
        <f>_xlfn.XLOOKUP(C1860,purchase!C:C,pcon!E:E,"")</f>
        <v/>
      </c>
      <c r="F1860" s="4" t="n"/>
      <c r="G1860" s="27" t="n"/>
      <c r="H1860" s="28" t="n"/>
      <c r="I1860" s="4" t="n"/>
      <c r="J1860" s="4" t="n"/>
      <c r="K1860" s="4" t="n"/>
      <c r="L1860" s="30">
        <f>IF(J1860="","",J1860-K1860)</f>
        <v/>
      </c>
      <c r="M1860" s="4" t="n"/>
      <c r="N1860" s="30">
        <f>IF(L1860="","",L1860-M1860)</f>
        <v/>
      </c>
      <c r="O1860" s="31" t="n"/>
      <c r="P1860" s="32">
        <f>IF(O1860="","",N1860 * O1860)</f>
        <v/>
      </c>
      <c r="Q1860" s="10">
        <f>_xlfn.XLOOKUP(C1860,pcon!C:C,pcon!L:L,"")</f>
        <v/>
      </c>
      <c r="R1860" s="98">
        <f>(Q1860 / 80) * (O1860 * 100)</f>
        <v/>
      </c>
      <c r="S1860" s="31" t="n"/>
      <c r="T1860" s="31" t="n"/>
      <c r="U1860" s="33">
        <f>IF(N1860="","",R1860 * N1860)</f>
        <v/>
      </c>
      <c r="V1860" s="4" t="n"/>
      <c r="W1860" s="33">
        <f>IF(S1860&amp;U1860="","",U1860 * S1860)</f>
        <v/>
      </c>
      <c r="X1860" s="33">
        <f>IF(W1860="","",U1860 + W1860)</f>
        <v/>
      </c>
      <c r="Y1860" s="33">
        <f>IF(T1860="","",U1860 * T1860)</f>
        <v/>
      </c>
      <c r="Z1860" s="34">
        <f>IF(U1860="","",X1860-V1860-Y1860)</f>
        <v/>
      </c>
    </row>
    <row r="1861">
      <c r="A1861" s="25" t="n">
        <v>1857</v>
      </c>
      <c r="B1861" s="26">
        <f>_xlfn.XLOOKUP(C1861,purchase!C:C,pcon!B:B,"")</f>
        <v/>
      </c>
      <c r="C1861" s="4" t="n"/>
      <c r="D1861" s="29">
        <f>_xlfn.XLOOKUP(C1861,purchase!C:C,pcon!D:D,"")</f>
        <v/>
      </c>
      <c r="E1861" s="29">
        <f>_xlfn.XLOOKUP(C1861,purchase!C:C,pcon!E:E,"")</f>
        <v/>
      </c>
      <c r="F1861" s="4" t="n"/>
      <c r="G1861" s="27" t="n"/>
      <c r="H1861" s="28" t="n"/>
      <c r="I1861" s="4" t="n"/>
      <c r="J1861" s="4" t="n"/>
      <c r="K1861" s="4" t="n"/>
      <c r="L1861" s="30">
        <f>IF(J1861="","",J1861-K1861)</f>
        <v/>
      </c>
      <c r="M1861" s="4" t="n"/>
      <c r="N1861" s="30">
        <f>IF(L1861="","",L1861-M1861)</f>
        <v/>
      </c>
      <c r="O1861" s="31" t="n"/>
      <c r="P1861" s="32">
        <f>IF(O1861="","",N1861 * O1861)</f>
        <v/>
      </c>
      <c r="Q1861" s="10">
        <f>_xlfn.XLOOKUP(C1861,pcon!C:C,pcon!L:L,"")</f>
        <v/>
      </c>
      <c r="R1861" s="98">
        <f>(Q1861 / 80) * (O1861 * 100)</f>
        <v/>
      </c>
      <c r="S1861" s="31" t="n"/>
      <c r="T1861" s="31" t="n"/>
      <c r="U1861" s="33">
        <f>IF(N1861="","",R1861 * N1861)</f>
        <v/>
      </c>
      <c r="V1861" s="4" t="n"/>
      <c r="W1861" s="33">
        <f>IF(S1861&amp;U1861="","",U1861 * S1861)</f>
        <v/>
      </c>
      <c r="X1861" s="33">
        <f>IF(W1861="","",U1861 + W1861)</f>
        <v/>
      </c>
      <c r="Y1861" s="33">
        <f>IF(T1861="","",U1861 * T1861)</f>
        <v/>
      </c>
      <c r="Z1861" s="34">
        <f>IF(U1861="","",X1861-V1861-Y1861)</f>
        <v/>
      </c>
    </row>
    <row r="1862">
      <c r="A1862" s="25" t="n">
        <v>1858</v>
      </c>
      <c r="B1862" s="26">
        <f>_xlfn.XLOOKUP(C1862,purchase!C:C,pcon!B:B,"")</f>
        <v/>
      </c>
      <c r="C1862" s="4" t="n"/>
      <c r="D1862" s="29">
        <f>_xlfn.XLOOKUP(C1862,purchase!C:C,pcon!D:D,"")</f>
        <v/>
      </c>
      <c r="E1862" s="29">
        <f>_xlfn.XLOOKUP(C1862,purchase!C:C,pcon!E:E,"")</f>
        <v/>
      </c>
      <c r="F1862" s="4" t="n"/>
      <c r="G1862" s="27" t="n"/>
      <c r="H1862" s="28" t="n"/>
      <c r="I1862" s="4" t="n"/>
      <c r="J1862" s="4" t="n"/>
      <c r="K1862" s="4" t="n"/>
      <c r="L1862" s="30">
        <f>IF(J1862="","",J1862-K1862)</f>
        <v/>
      </c>
      <c r="M1862" s="4" t="n"/>
      <c r="N1862" s="30">
        <f>IF(L1862="","",L1862-M1862)</f>
        <v/>
      </c>
      <c r="O1862" s="31" t="n"/>
      <c r="P1862" s="32">
        <f>IF(O1862="","",N1862 * O1862)</f>
        <v/>
      </c>
      <c r="Q1862" s="10">
        <f>_xlfn.XLOOKUP(C1862,pcon!C:C,pcon!L:L,"")</f>
        <v/>
      </c>
      <c r="R1862" s="98">
        <f>(Q1862 / 80) * (O1862 * 100)</f>
        <v/>
      </c>
      <c r="S1862" s="31" t="n"/>
      <c r="T1862" s="31" t="n"/>
      <c r="U1862" s="33">
        <f>IF(N1862="","",R1862 * N1862)</f>
        <v/>
      </c>
      <c r="V1862" s="4" t="n"/>
      <c r="W1862" s="33">
        <f>IF(S1862&amp;U1862="","",U1862 * S1862)</f>
        <v/>
      </c>
      <c r="X1862" s="33">
        <f>IF(W1862="","",U1862 + W1862)</f>
        <v/>
      </c>
      <c r="Y1862" s="33">
        <f>IF(T1862="","",U1862 * T1862)</f>
        <v/>
      </c>
      <c r="Z1862" s="34">
        <f>IF(U1862="","",X1862-V1862-Y1862)</f>
        <v/>
      </c>
    </row>
    <row r="1863">
      <c r="A1863" s="25" t="n">
        <v>1859</v>
      </c>
      <c r="B1863" s="26">
        <f>_xlfn.XLOOKUP(C1863,purchase!C:C,pcon!B:B,"")</f>
        <v/>
      </c>
      <c r="C1863" s="4" t="n"/>
      <c r="D1863" s="29">
        <f>_xlfn.XLOOKUP(C1863,purchase!C:C,pcon!D:D,"")</f>
        <v/>
      </c>
      <c r="E1863" s="29">
        <f>_xlfn.XLOOKUP(C1863,purchase!C:C,pcon!E:E,"")</f>
        <v/>
      </c>
      <c r="F1863" s="4" t="n"/>
      <c r="G1863" s="27" t="n"/>
      <c r="H1863" s="28" t="n"/>
      <c r="I1863" s="4" t="n"/>
      <c r="J1863" s="4" t="n"/>
      <c r="K1863" s="4" t="n"/>
      <c r="L1863" s="30">
        <f>IF(J1863="","",J1863-K1863)</f>
        <v/>
      </c>
      <c r="M1863" s="4" t="n"/>
      <c r="N1863" s="30">
        <f>IF(L1863="","",L1863-M1863)</f>
        <v/>
      </c>
      <c r="O1863" s="31" t="n"/>
      <c r="P1863" s="32">
        <f>IF(O1863="","",N1863 * O1863)</f>
        <v/>
      </c>
      <c r="Q1863" s="10">
        <f>_xlfn.XLOOKUP(C1863,pcon!C:C,pcon!L:L,"")</f>
        <v/>
      </c>
      <c r="R1863" s="98">
        <f>(Q1863 / 80) * (O1863 * 100)</f>
        <v/>
      </c>
      <c r="S1863" s="31" t="n"/>
      <c r="T1863" s="31" t="n"/>
      <c r="U1863" s="33">
        <f>IF(N1863="","",R1863 * N1863)</f>
        <v/>
      </c>
      <c r="V1863" s="4" t="n"/>
      <c r="W1863" s="33">
        <f>IF(S1863&amp;U1863="","",U1863 * S1863)</f>
        <v/>
      </c>
      <c r="X1863" s="33">
        <f>IF(W1863="","",U1863 + W1863)</f>
        <v/>
      </c>
      <c r="Y1863" s="33">
        <f>IF(T1863="","",U1863 * T1863)</f>
        <v/>
      </c>
      <c r="Z1863" s="34">
        <f>IF(U1863="","",X1863-V1863-Y1863)</f>
        <v/>
      </c>
    </row>
    <row r="1864">
      <c r="A1864" s="25" t="n">
        <v>1860</v>
      </c>
      <c r="B1864" s="26">
        <f>_xlfn.XLOOKUP(C1864,purchase!C:C,pcon!B:B,"")</f>
        <v/>
      </c>
      <c r="C1864" s="4" t="n"/>
      <c r="D1864" s="29">
        <f>_xlfn.XLOOKUP(C1864,purchase!C:C,pcon!D:D,"")</f>
        <v/>
      </c>
      <c r="E1864" s="29">
        <f>_xlfn.XLOOKUP(C1864,purchase!C:C,pcon!E:E,"")</f>
        <v/>
      </c>
      <c r="F1864" s="4" t="n"/>
      <c r="G1864" s="27" t="n"/>
      <c r="H1864" s="28" t="n"/>
      <c r="I1864" s="4" t="n"/>
      <c r="J1864" s="4" t="n"/>
      <c r="K1864" s="4" t="n"/>
      <c r="L1864" s="30">
        <f>IF(J1864="","",J1864-K1864)</f>
        <v/>
      </c>
      <c r="M1864" s="4" t="n"/>
      <c r="N1864" s="30">
        <f>IF(L1864="","",L1864-M1864)</f>
        <v/>
      </c>
      <c r="O1864" s="31" t="n"/>
      <c r="P1864" s="32">
        <f>IF(O1864="","",N1864 * O1864)</f>
        <v/>
      </c>
      <c r="Q1864" s="10">
        <f>_xlfn.XLOOKUP(C1864,pcon!C:C,pcon!L:L,"")</f>
        <v/>
      </c>
      <c r="R1864" s="98">
        <f>(Q1864 / 80) * (O1864 * 100)</f>
        <v/>
      </c>
      <c r="S1864" s="31" t="n"/>
      <c r="T1864" s="31" t="n"/>
      <c r="U1864" s="33">
        <f>IF(N1864="","",R1864 * N1864)</f>
        <v/>
      </c>
      <c r="V1864" s="4" t="n"/>
      <c r="W1864" s="33">
        <f>IF(S1864&amp;U1864="","",U1864 * S1864)</f>
        <v/>
      </c>
      <c r="X1864" s="33">
        <f>IF(W1864="","",U1864 + W1864)</f>
        <v/>
      </c>
      <c r="Y1864" s="33">
        <f>IF(T1864="","",U1864 * T1864)</f>
        <v/>
      </c>
      <c r="Z1864" s="34">
        <f>IF(U1864="","",X1864-V1864-Y1864)</f>
        <v/>
      </c>
    </row>
    <row r="1865">
      <c r="A1865" s="25" t="n">
        <v>1861</v>
      </c>
      <c r="B1865" s="26">
        <f>_xlfn.XLOOKUP(C1865,purchase!C:C,pcon!B:B,"")</f>
        <v/>
      </c>
      <c r="C1865" s="4" t="n"/>
      <c r="D1865" s="29">
        <f>_xlfn.XLOOKUP(C1865,purchase!C:C,pcon!D:D,"")</f>
        <v/>
      </c>
      <c r="E1865" s="29">
        <f>_xlfn.XLOOKUP(C1865,purchase!C:C,pcon!E:E,"")</f>
        <v/>
      </c>
      <c r="F1865" s="4" t="n"/>
      <c r="G1865" s="27" t="n"/>
      <c r="H1865" s="28" t="n"/>
      <c r="I1865" s="4" t="n"/>
      <c r="J1865" s="4" t="n"/>
      <c r="K1865" s="4" t="n"/>
      <c r="L1865" s="30">
        <f>IF(J1865="","",J1865-K1865)</f>
        <v/>
      </c>
      <c r="M1865" s="4" t="n"/>
      <c r="N1865" s="30">
        <f>IF(L1865="","",L1865-M1865)</f>
        <v/>
      </c>
      <c r="O1865" s="31" t="n"/>
      <c r="P1865" s="32">
        <f>IF(O1865="","",N1865 * O1865)</f>
        <v/>
      </c>
      <c r="Q1865" s="10">
        <f>_xlfn.XLOOKUP(C1865,pcon!C:C,pcon!L:L,"")</f>
        <v/>
      </c>
      <c r="R1865" s="98">
        <f>(Q1865 / 80) * (O1865 * 100)</f>
        <v/>
      </c>
      <c r="S1865" s="31" t="n"/>
      <c r="T1865" s="31" t="n"/>
      <c r="U1865" s="33">
        <f>IF(N1865="","",R1865 * N1865)</f>
        <v/>
      </c>
      <c r="V1865" s="4" t="n"/>
      <c r="W1865" s="33">
        <f>IF(S1865&amp;U1865="","",U1865 * S1865)</f>
        <v/>
      </c>
      <c r="X1865" s="33">
        <f>IF(W1865="","",U1865 + W1865)</f>
        <v/>
      </c>
      <c r="Y1865" s="33">
        <f>IF(T1865="","",U1865 * T1865)</f>
        <v/>
      </c>
      <c r="Z1865" s="34">
        <f>IF(U1865="","",X1865-V1865-Y1865)</f>
        <v/>
      </c>
    </row>
    <row r="1866">
      <c r="A1866" s="25" t="n">
        <v>1862</v>
      </c>
      <c r="B1866" s="26">
        <f>_xlfn.XLOOKUP(C1866,purchase!C:C,pcon!B:B,"")</f>
        <v/>
      </c>
      <c r="C1866" s="4" t="n"/>
      <c r="D1866" s="29">
        <f>_xlfn.XLOOKUP(C1866,purchase!C:C,pcon!D:D,"")</f>
        <v/>
      </c>
      <c r="E1866" s="29">
        <f>_xlfn.XLOOKUP(C1866,purchase!C:C,pcon!E:E,"")</f>
        <v/>
      </c>
      <c r="F1866" s="4" t="n"/>
      <c r="G1866" s="27" t="n"/>
      <c r="H1866" s="28" t="n"/>
      <c r="I1866" s="4" t="n"/>
      <c r="J1866" s="4" t="n"/>
      <c r="K1866" s="4" t="n"/>
      <c r="L1866" s="30">
        <f>IF(J1866="","",J1866-K1866)</f>
        <v/>
      </c>
      <c r="M1866" s="4" t="n"/>
      <c r="N1866" s="30">
        <f>IF(L1866="","",L1866-M1866)</f>
        <v/>
      </c>
      <c r="O1866" s="31" t="n"/>
      <c r="P1866" s="32">
        <f>IF(O1866="","",N1866 * O1866)</f>
        <v/>
      </c>
      <c r="Q1866" s="10">
        <f>_xlfn.XLOOKUP(C1866,pcon!C:C,pcon!L:L,"")</f>
        <v/>
      </c>
      <c r="R1866" s="98">
        <f>(Q1866 / 80) * (O1866 * 100)</f>
        <v/>
      </c>
      <c r="S1866" s="31" t="n"/>
      <c r="T1866" s="31" t="n"/>
      <c r="U1866" s="33">
        <f>IF(N1866="","",R1866 * N1866)</f>
        <v/>
      </c>
      <c r="V1866" s="4" t="n"/>
      <c r="W1866" s="33">
        <f>IF(S1866&amp;U1866="","",U1866 * S1866)</f>
        <v/>
      </c>
      <c r="X1866" s="33">
        <f>IF(W1866="","",U1866 + W1866)</f>
        <v/>
      </c>
      <c r="Y1866" s="33">
        <f>IF(T1866="","",U1866 * T1866)</f>
        <v/>
      </c>
      <c r="Z1866" s="34">
        <f>IF(U1866="","",X1866-V1866-Y1866)</f>
        <v/>
      </c>
    </row>
    <row r="1867">
      <c r="A1867" s="25" t="n">
        <v>1863</v>
      </c>
      <c r="B1867" s="26">
        <f>_xlfn.XLOOKUP(C1867,purchase!C:C,pcon!B:B,"")</f>
        <v/>
      </c>
      <c r="C1867" s="4" t="n"/>
      <c r="D1867" s="29">
        <f>_xlfn.XLOOKUP(C1867,purchase!C:C,pcon!D:D,"")</f>
        <v/>
      </c>
      <c r="E1867" s="29">
        <f>_xlfn.XLOOKUP(C1867,purchase!C:C,pcon!E:E,"")</f>
        <v/>
      </c>
      <c r="F1867" s="4" t="n"/>
      <c r="G1867" s="27" t="n"/>
      <c r="H1867" s="28" t="n"/>
      <c r="I1867" s="4" t="n"/>
      <c r="J1867" s="4" t="n"/>
      <c r="K1867" s="4" t="n"/>
      <c r="L1867" s="30">
        <f>IF(J1867="","",J1867-K1867)</f>
        <v/>
      </c>
      <c r="M1867" s="4" t="n"/>
      <c r="N1867" s="30">
        <f>IF(L1867="","",L1867-M1867)</f>
        <v/>
      </c>
      <c r="O1867" s="31" t="n"/>
      <c r="P1867" s="32">
        <f>IF(O1867="","",N1867 * O1867)</f>
        <v/>
      </c>
      <c r="Q1867" s="10">
        <f>_xlfn.XLOOKUP(C1867,pcon!C:C,pcon!L:L,"")</f>
        <v/>
      </c>
      <c r="R1867" s="98">
        <f>(Q1867 / 80) * (O1867 * 100)</f>
        <v/>
      </c>
      <c r="S1867" s="31" t="n"/>
      <c r="T1867" s="31" t="n"/>
      <c r="U1867" s="33">
        <f>IF(N1867="","",R1867 * N1867)</f>
        <v/>
      </c>
      <c r="V1867" s="4" t="n"/>
      <c r="W1867" s="33">
        <f>IF(S1867&amp;U1867="","",U1867 * S1867)</f>
        <v/>
      </c>
      <c r="X1867" s="33">
        <f>IF(W1867="","",U1867 + W1867)</f>
        <v/>
      </c>
      <c r="Y1867" s="33">
        <f>IF(T1867="","",U1867 * T1867)</f>
        <v/>
      </c>
      <c r="Z1867" s="34">
        <f>IF(U1867="","",X1867-V1867-Y1867)</f>
        <v/>
      </c>
    </row>
    <row r="1868">
      <c r="A1868" s="25" t="n">
        <v>1864</v>
      </c>
      <c r="B1868" s="26">
        <f>_xlfn.XLOOKUP(C1868,purchase!C:C,pcon!B:B,"")</f>
        <v/>
      </c>
      <c r="C1868" s="4" t="n"/>
      <c r="D1868" s="29">
        <f>_xlfn.XLOOKUP(C1868,purchase!C:C,pcon!D:D,"")</f>
        <v/>
      </c>
      <c r="E1868" s="29">
        <f>_xlfn.XLOOKUP(C1868,purchase!C:C,pcon!E:E,"")</f>
        <v/>
      </c>
      <c r="F1868" s="4" t="n"/>
      <c r="G1868" s="27" t="n"/>
      <c r="H1868" s="28" t="n"/>
      <c r="I1868" s="4" t="n"/>
      <c r="J1868" s="4" t="n"/>
      <c r="K1868" s="4" t="n"/>
      <c r="L1868" s="30">
        <f>IF(J1868="","",J1868-K1868)</f>
        <v/>
      </c>
      <c r="M1868" s="4" t="n"/>
      <c r="N1868" s="30">
        <f>IF(L1868="","",L1868-M1868)</f>
        <v/>
      </c>
      <c r="O1868" s="31" t="n"/>
      <c r="P1868" s="32">
        <f>IF(O1868="","",N1868 * O1868)</f>
        <v/>
      </c>
      <c r="Q1868" s="10">
        <f>_xlfn.XLOOKUP(C1868,pcon!C:C,pcon!L:L,"")</f>
        <v/>
      </c>
      <c r="R1868" s="98">
        <f>(Q1868 / 80) * (O1868 * 100)</f>
        <v/>
      </c>
      <c r="S1868" s="31" t="n"/>
      <c r="T1868" s="31" t="n"/>
      <c r="U1868" s="33">
        <f>IF(N1868="","",R1868 * N1868)</f>
        <v/>
      </c>
      <c r="V1868" s="4" t="n"/>
      <c r="W1868" s="33">
        <f>IF(S1868&amp;U1868="","",U1868 * S1868)</f>
        <v/>
      </c>
      <c r="X1868" s="33">
        <f>IF(W1868="","",U1868 + W1868)</f>
        <v/>
      </c>
      <c r="Y1868" s="33">
        <f>IF(T1868="","",U1868 * T1868)</f>
        <v/>
      </c>
      <c r="Z1868" s="34">
        <f>IF(U1868="","",X1868-V1868-Y1868)</f>
        <v/>
      </c>
    </row>
    <row r="1869">
      <c r="A1869" s="25" t="n">
        <v>1865</v>
      </c>
      <c r="B1869" s="26">
        <f>_xlfn.XLOOKUP(C1869,purchase!C:C,pcon!B:B,"")</f>
        <v/>
      </c>
      <c r="C1869" s="4" t="n"/>
      <c r="D1869" s="29">
        <f>_xlfn.XLOOKUP(C1869,purchase!C:C,pcon!D:D,"")</f>
        <v/>
      </c>
      <c r="E1869" s="29">
        <f>_xlfn.XLOOKUP(C1869,purchase!C:C,pcon!E:E,"")</f>
        <v/>
      </c>
      <c r="F1869" s="4" t="n"/>
      <c r="G1869" s="27" t="n"/>
      <c r="H1869" s="28" t="n"/>
      <c r="I1869" s="4" t="n"/>
      <c r="J1869" s="4" t="n"/>
      <c r="K1869" s="4" t="n"/>
      <c r="L1869" s="30">
        <f>IF(J1869="","",J1869-K1869)</f>
        <v/>
      </c>
      <c r="M1869" s="4" t="n"/>
      <c r="N1869" s="30">
        <f>IF(L1869="","",L1869-M1869)</f>
        <v/>
      </c>
      <c r="O1869" s="31" t="n"/>
      <c r="P1869" s="32">
        <f>IF(O1869="","",N1869 * O1869)</f>
        <v/>
      </c>
      <c r="Q1869" s="10">
        <f>_xlfn.XLOOKUP(C1869,pcon!C:C,pcon!L:L,"")</f>
        <v/>
      </c>
      <c r="R1869" s="98">
        <f>(Q1869 / 80) * (O1869 * 100)</f>
        <v/>
      </c>
      <c r="S1869" s="31" t="n"/>
      <c r="T1869" s="31" t="n"/>
      <c r="U1869" s="33">
        <f>IF(N1869="","",R1869 * N1869)</f>
        <v/>
      </c>
      <c r="V1869" s="4" t="n"/>
      <c r="W1869" s="33">
        <f>IF(S1869&amp;U1869="","",U1869 * S1869)</f>
        <v/>
      </c>
      <c r="X1869" s="33">
        <f>IF(W1869="","",U1869 + W1869)</f>
        <v/>
      </c>
      <c r="Y1869" s="33">
        <f>IF(T1869="","",U1869 * T1869)</f>
        <v/>
      </c>
      <c r="Z1869" s="34">
        <f>IF(U1869="","",X1869-V1869-Y1869)</f>
        <v/>
      </c>
    </row>
    <row r="1870">
      <c r="A1870" s="25" t="n">
        <v>1866</v>
      </c>
      <c r="B1870" s="26">
        <f>_xlfn.XLOOKUP(C1870,purchase!C:C,pcon!B:B,"")</f>
        <v/>
      </c>
      <c r="C1870" s="4" t="n"/>
      <c r="D1870" s="29">
        <f>_xlfn.XLOOKUP(C1870,purchase!C:C,pcon!D:D,"")</f>
        <v/>
      </c>
      <c r="E1870" s="29">
        <f>_xlfn.XLOOKUP(C1870,purchase!C:C,pcon!E:E,"")</f>
        <v/>
      </c>
      <c r="F1870" s="4" t="n"/>
      <c r="G1870" s="27" t="n"/>
      <c r="H1870" s="28" t="n"/>
      <c r="I1870" s="4" t="n"/>
      <c r="J1870" s="4" t="n"/>
      <c r="K1870" s="4" t="n"/>
      <c r="L1870" s="30">
        <f>IF(J1870="","",J1870-K1870)</f>
        <v/>
      </c>
      <c r="M1870" s="4" t="n"/>
      <c r="N1870" s="30">
        <f>IF(L1870="","",L1870-M1870)</f>
        <v/>
      </c>
      <c r="O1870" s="31" t="n"/>
      <c r="P1870" s="32">
        <f>IF(O1870="","",N1870 * O1870)</f>
        <v/>
      </c>
      <c r="Q1870" s="10">
        <f>_xlfn.XLOOKUP(C1870,pcon!C:C,pcon!L:L,"")</f>
        <v/>
      </c>
      <c r="R1870" s="98">
        <f>(Q1870 / 80) * (O1870 * 100)</f>
        <v/>
      </c>
      <c r="S1870" s="31" t="n"/>
      <c r="T1870" s="31" t="n"/>
      <c r="U1870" s="33">
        <f>IF(N1870="","",R1870 * N1870)</f>
        <v/>
      </c>
      <c r="V1870" s="4" t="n"/>
      <c r="W1870" s="33">
        <f>IF(S1870&amp;U1870="","",U1870 * S1870)</f>
        <v/>
      </c>
      <c r="X1870" s="33">
        <f>IF(W1870="","",U1870 + W1870)</f>
        <v/>
      </c>
      <c r="Y1870" s="33">
        <f>IF(T1870="","",U1870 * T1870)</f>
        <v/>
      </c>
      <c r="Z1870" s="34">
        <f>IF(U1870="","",X1870-V1870-Y1870)</f>
        <v/>
      </c>
    </row>
    <row r="1871">
      <c r="A1871" s="25" t="n">
        <v>1867</v>
      </c>
      <c r="B1871" s="26">
        <f>_xlfn.XLOOKUP(C1871,purchase!C:C,pcon!B:B,"")</f>
        <v/>
      </c>
      <c r="C1871" s="4" t="n"/>
      <c r="D1871" s="29">
        <f>_xlfn.XLOOKUP(C1871,purchase!C:C,pcon!D:D,"")</f>
        <v/>
      </c>
      <c r="E1871" s="29">
        <f>_xlfn.XLOOKUP(C1871,purchase!C:C,pcon!E:E,"")</f>
        <v/>
      </c>
      <c r="F1871" s="4" t="n"/>
      <c r="G1871" s="27" t="n"/>
      <c r="H1871" s="28" t="n"/>
      <c r="I1871" s="4" t="n"/>
      <c r="J1871" s="4" t="n"/>
      <c r="K1871" s="4" t="n"/>
      <c r="L1871" s="30">
        <f>IF(J1871="","",J1871-K1871)</f>
        <v/>
      </c>
      <c r="M1871" s="4" t="n"/>
      <c r="N1871" s="30">
        <f>IF(L1871="","",L1871-M1871)</f>
        <v/>
      </c>
      <c r="O1871" s="31" t="n"/>
      <c r="P1871" s="32">
        <f>IF(O1871="","",N1871 * O1871)</f>
        <v/>
      </c>
      <c r="Q1871" s="10">
        <f>_xlfn.XLOOKUP(C1871,pcon!C:C,pcon!L:L,"")</f>
        <v/>
      </c>
      <c r="R1871" s="98">
        <f>(Q1871 / 80) * (O1871 * 100)</f>
        <v/>
      </c>
      <c r="S1871" s="31" t="n"/>
      <c r="T1871" s="31" t="n"/>
      <c r="U1871" s="33">
        <f>IF(N1871="","",R1871 * N1871)</f>
        <v/>
      </c>
      <c r="V1871" s="4" t="n"/>
      <c r="W1871" s="33">
        <f>IF(S1871&amp;U1871="","",U1871 * S1871)</f>
        <v/>
      </c>
      <c r="X1871" s="33">
        <f>IF(W1871="","",U1871 + W1871)</f>
        <v/>
      </c>
      <c r="Y1871" s="33">
        <f>IF(T1871="","",U1871 * T1871)</f>
        <v/>
      </c>
      <c r="Z1871" s="34">
        <f>IF(U1871="","",X1871-V1871-Y1871)</f>
        <v/>
      </c>
    </row>
    <row r="1872">
      <c r="A1872" s="25" t="n">
        <v>1868</v>
      </c>
      <c r="B1872" s="26">
        <f>_xlfn.XLOOKUP(C1872,purchase!C:C,pcon!B:B,"")</f>
        <v/>
      </c>
      <c r="C1872" s="4" t="n"/>
      <c r="D1872" s="29">
        <f>_xlfn.XLOOKUP(C1872,purchase!C:C,pcon!D:D,"")</f>
        <v/>
      </c>
      <c r="E1872" s="29">
        <f>_xlfn.XLOOKUP(C1872,purchase!C:C,pcon!E:E,"")</f>
        <v/>
      </c>
      <c r="F1872" s="4" t="n"/>
      <c r="G1872" s="27" t="n"/>
      <c r="H1872" s="28" t="n"/>
      <c r="I1872" s="4" t="n"/>
      <c r="J1872" s="4" t="n"/>
      <c r="K1872" s="4" t="n"/>
      <c r="L1872" s="30">
        <f>IF(J1872="","",J1872-K1872)</f>
        <v/>
      </c>
      <c r="M1872" s="4" t="n"/>
      <c r="N1872" s="30">
        <f>IF(L1872="","",L1872-M1872)</f>
        <v/>
      </c>
      <c r="O1872" s="31" t="n"/>
      <c r="P1872" s="32">
        <f>IF(O1872="","",N1872 * O1872)</f>
        <v/>
      </c>
      <c r="Q1872" s="10">
        <f>_xlfn.XLOOKUP(C1872,pcon!C:C,pcon!L:L,"")</f>
        <v/>
      </c>
      <c r="R1872" s="98">
        <f>(Q1872 / 80) * (O1872 * 100)</f>
        <v/>
      </c>
      <c r="S1872" s="31" t="n"/>
      <c r="T1872" s="31" t="n"/>
      <c r="U1872" s="33">
        <f>IF(N1872="","",R1872 * N1872)</f>
        <v/>
      </c>
      <c r="V1872" s="4" t="n"/>
      <c r="W1872" s="33">
        <f>IF(S1872&amp;U1872="","",U1872 * S1872)</f>
        <v/>
      </c>
      <c r="X1872" s="33">
        <f>IF(W1872="","",U1872 + W1872)</f>
        <v/>
      </c>
      <c r="Y1872" s="33">
        <f>IF(T1872="","",U1872 * T1872)</f>
        <v/>
      </c>
      <c r="Z1872" s="34">
        <f>IF(U1872="","",X1872-V1872-Y1872)</f>
        <v/>
      </c>
    </row>
    <row r="1873">
      <c r="A1873" s="25" t="n">
        <v>1869</v>
      </c>
      <c r="B1873" s="26">
        <f>_xlfn.XLOOKUP(C1873,purchase!C:C,pcon!B:B,"")</f>
        <v/>
      </c>
      <c r="C1873" s="4" t="n"/>
      <c r="D1873" s="29">
        <f>_xlfn.XLOOKUP(C1873,purchase!C:C,pcon!D:D,"")</f>
        <v/>
      </c>
      <c r="E1873" s="29">
        <f>_xlfn.XLOOKUP(C1873,purchase!C:C,pcon!E:E,"")</f>
        <v/>
      </c>
      <c r="F1873" s="4" t="n"/>
      <c r="G1873" s="27" t="n"/>
      <c r="H1873" s="28" t="n"/>
      <c r="I1873" s="4" t="n"/>
      <c r="J1873" s="4" t="n"/>
      <c r="K1873" s="4" t="n"/>
      <c r="L1873" s="30">
        <f>IF(J1873="","",J1873-K1873)</f>
        <v/>
      </c>
      <c r="M1873" s="4" t="n"/>
      <c r="N1873" s="30">
        <f>IF(L1873="","",L1873-M1873)</f>
        <v/>
      </c>
      <c r="O1873" s="31" t="n"/>
      <c r="P1873" s="32">
        <f>IF(O1873="","",N1873 * O1873)</f>
        <v/>
      </c>
      <c r="Q1873" s="10">
        <f>_xlfn.XLOOKUP(C1873,pcon!C:C,pcon!L:L,"")</f>
        <v/>
      </c>
      <c r="R1873" s="98">
        <f>(Q1873 / 80) * (O1873 * 100)</f>
        <v/>
      </c>
      <c r="S1873" s="31" t="n"/>
      <c r="T1873" s="31" t="n"/>
      <c r="U1873" s="33">
        <f>IF(N1873="","",R1873 * N1873)</f>
        <v/>
      </c>
      <c r="V1873" s="4" t="n"/>
      <c r="W1873" s="33">
        <f>IF(S1873&amp;U1873="","",U1873 * S1873)</f>
        <v/>
      </c>
      <c r="X1873" s="33">
        <f>IF(W1873="","",U1873 + W1873)</f>
        <v/>
      </c>
      <c r="Y1873" s="33">
        <f>IF(T1873="","",U1873 * T1873)</f>
        <v/>
      </c>
      <c r="Z1873" s="34">
        <f>IF(U1873="","",X1873-V1873-Y1873)</f>
        <v/>
      </c>
    </row>
    <row r="1874">
      <c r="A1874" s="25" t="n">
        <v>1870</v>
      </c>
      <c r="B1874" s="26">
        <f>_xlfn.XLOOKUP(C1874,purchase!C:C,pcon!B:B,"")</f>
        <v/>
      </c>
      <c r="C1874" s="4" t="n"/>
      <c r="D1874" s="29">
        <f>_xlfn.XLOOKUP(C1874,purchase!C:C,pcon!D:D,"")</f>
        <v/>
      </c>
      <c r="E1874" s="29">
        <f>_xlfn.XLOOKUP(C1874,purchase!C:C,pcon!E:E,"")</f>
        <v/>
      </c>
      <c r="F1874" s="4" t="n"/>
      <c r="G1874" s="27" t="n"/>
      <c r="H1874" s="28" t="n"/>
      <c r="I1874" s="4" t="n"/>
      <c r="J1874" s="4" t="n"/>
      <c r="K1874" s="4" t="n"/>
      <c r="L1874" s="30">
        <f>IF(J1874="","",J1874-K1874)</f>
        <v/>
      </c>
      <c r="M1874" s="4" t="n"/>
      <c r="N1874" s="30">
        <f>IF(L1874="","",L1874-M1874)</f>
        <v/>
      </c>
      <c r="O1874" s="31" t="n"/>
      <c r="P1874" s="32">
        <f>IF(O1874="","",N1874 * O1874)</f>
        <v/>
      </c>
      <c r="Q1874" s="10">
        <f>_xlfn.XLOOKUP(C1874,pcon!C:C,pcon!L:L,"")</f>
        <v/>
      </c>
      <c r="R1874" s="98">
        <f>(Q1874 / 80) * (O1874 * 100)</f>
        <v/>
      </c>
      <c r="S1874" s="31" t="n"/>
      <c r="T1874" s="31" t="n"/>
      <c r="U1874" s="33">
        <f>IF(N1874="","",R1874 * N1874)</f>
        <v/>
      </c>
      <c r="V1874" s="4" t="n"/>
      <c r="W1874" s="33">
        <f>IF(S1874&amp;U1874="","",U1874 * S1874)</f>
        <v/>
      </c>
      <c r="X1874" s="33">
        <f>IF(W1874="","",U1874 + W1874)</f>
        <v/>
      </c>
      <c r="Y1874" s="33">
        <f>IF(T1874="","",U1874 * T1874)</f>
        <v/>
      </c>
      <c r="Z1874" s="34">
        <f>IF(U1874="","",X1874-V1874-Y1874)</f>
        <v/>
      </c>
    </row>
    <row r="1875">
      <c r="A1875" s="25" t="n">
        <v>1871</v>
      </c>
      <c r="B1875" s="26">
        <f>_xlfn.XLOOKUP(C1875,purchase!C:C,pcon!B:B,"")</f>
        <v/>
      </c>
      <c r="C1875" s="4" t="n"/>
      <c r="D1875" s="29">
        <f>_xlfn.XLOOKUP(C1875,purchase!C:C,pcon!D:D,"")</f>
        <v/>
      </c>
      <c r="E1875" s="29">
        <f>_xlfn.XLOOKUP(C1875,purchase!C:C,pcon!E:E,"")</f>
        <v/>
      </c>
      <c r="F1875" s="4" t="n"/>
      <c r="G1875" s="27" t="n"/>
      <c r="H1875" s="28" t="n"/>
      <c r="I1875" s="4" t="n"/>
      <c r="J1875" s="4" t="n"/>
      <c r="K1875" s="4" t="n"/>
      <c r="L1875" s="30">
        <f>IF(J1875="","",J1875-K1875)</f>
        <v/>
      </c>
      <c r="M1875" s="4" t="n"/>
      <c r="N1875" s="30">
        <f>IF(L1875="","",L1875-M1875)</f>
        <v/>
      </c>
      <c r="O1875" s="31" t="n"/>
      <c r="P1875" s="32">
        <f>IF(O1875="","",N1875 * O1875)</f>
        <v/>
      </c>
      <c r="Q1875" s="10">
        <f>_xlfn.XLOOKUP(C1875,pcon!C:C,pcon!L:L,"")</f>
        <v/>
      </c>
      <c r="R1875" s="98">
        <f>(Q1875 / 80) * (O1875 * 100)</f>
        <v/>
      </c>
      <c r="S1875" s="31" t="n"/>
      <c r="T1875" s="31" t="n"/>
      <c r="U1875" s="33">
        <f>IF(N1875="","",R1875 * N1875)</f>
        <v/>
      </c>
      <c r="V1875" s="4" t="n"/>
      <c r="W1875" s="33">
        <f>IF(S1875&amp;U1875="","",U1875 * S1875)</f>
        <v/>
      </c>
      <c r="X1875" s="33">
        <f>IF(W1875="","",U1875 + W1875)</f>
        <v/>
      </c>
      <c r="Y1875" s="33">
        <f>IF(T1875="","",U1875 * T1875)</f>
        <v/>
      </c>
      <c r="Z1875" s="34">
        <f>IF(U1875="","",X1875-V1875-Y1875)</f>
        <v/>
      </c>
    </row>
    <row r="1876">
      <c r="A1876" s="25" t="n">
        <v>1872</v>
      </c>
      <c r="B1876" s="26">
        <f>_xlfn.XLOOKUP(C1876,purchase!C:C,pcon!B:B,"")</f>
        <v/>
      </c>
      <c r="C1876" s="4" t="n"/>
      <c r="D1876" s="29">
        <f>_xlfn.XLOOKUP(C1876,purchase!C:C,pcon!D:D,"")</f>
        <v/>
      </c>
      <c r="E1876" s="29">
        <f>_xlfn.XLOOKUP(C1876,purchase!C:C,pcon!E:E,"")</f>
        <v/>
      </c>
      <c r="F1876" s="4" t="n"/>
      <c r="G1876" s="27" t="n"/>
      <c r="H1876" s="28" t="n"/>
      <c r="I1876" s="4" t="n"/>
      <c r="J1876" s="4" t="n"/>
      <c r="K1876" s="4" t="n"/>
      <c r="L1876" s="30">
        <f>IF(J1876="","",J1876-K1876)</f>
        <v/>
      </c>
      <c r="M1876" s="4" t="n"/>
      <c r="N1876" s="30">
        <f>IF(L1876="","",L1876-M1876)</f>
        <v/>
      </c>
      <c r="O1876" s="31" t="n"/>
      <c r="P1876" s="32">
        <f>IF(O1876="","",N1876 * O1876)</f>
        <v/>
      </c>
      <c r="Q1876" s="10">
        <f>_xlfn.XLOOKUP(C1876,pcon!C:C,pcon!L:L,"")</f>
        <v/>
      </c>
      <c r="R1876" s="98">
        <f>(Q1876 / 80) * (O1876 * 100)</f>
        <v/>
      </c>
      <c r="S1876" s="31" t="n"/>
      <c r="T1876" s="31" t="n"/>
      <c r="U1876" s="33">
        <f>IF(N1876="","",R1876 * N1876)</f>
        <v/>
      </c>
      <c r="V1876" s="4" t="n"/>
      <c r="W1876" s="33">
        <f>IF(S1876&amp;U1876="","",U1876 * S1876)</f>
        <v/>
      </c>
      <c r="X1876" s="33">
        <f>IF(W1876="","",U1876 + W1876)</f>
        <v/>
      </c>
      <c r="Y1876" s="33">
        <f>IF(T1876="","",U1876 * T1876)</f>
        <v/>
      </c>
      <c r="Z1876" s="34">
        <f>IF(U1876="","",X1876-V1876-Y1876)</f>
        <v/>
      </c>
    </row>
    <row r="1877">
      <c r="A1877" s="25" t="n">
        <v>1873</v>
      </c>
      <c r="B1877" s="26">
        <f>_xlfn.XLOOKUP(C1877,purchase!C:C,pcon!B:B,"")</f>
        <v/>
      </c>
      <c r="C1877" s="4" t="n"/>
      <c r="D1877" s="29">
        <f>_xlfn.XLOOKUP(C1877,purchase!C:C,pcon!D:D,"")</f>
        <v/>
      </c>
      <c r="E1877" s="29">
        <f>_xlfn.XLOOKUP(C1877,purchase!C:C,pcon!E:E,"")</f>
        <v/>
      </c>
      <c r="F1877" s="4" t="n"/>
      <c r="G1877" s="27" t="n"/>
      <c r="H1877" s="28" t="n"/>
      <c r="I1877" s="4" t="n"/>
      <c r="J1877" s="4" t="n"/>
      <c r="K1877" s="4" t="n"/>
      <c r="L1877" s="30">
        <f>IF(J1877="","",J1877-K1877)</f>
        <v/>
      </c>
      <c r="M1877" s="4" t="n"/>
      <c r="N1877" s="30">
        <f>IF(L1877="","",L1877-M1877)</f>
        <v/>
      </c>
      <c r="O1877" s="31" t="n"/>
      <c r="P1877" s="32">
        <f>IF(O1877="","",N1877 * O1877)</f>
        <v/>
      </c>
      <c r="Q1877" s="10">
        <f>_xlfn.XLOOKUP(C1877,pcon!C:C,pcon!L:L,"")</f>
        <v/>
      </c>
      <c r="R1877" s="98">
        <f>(Q1877 / 80) * (O1877 * 100)</f>
        <v/>
      </c>
      <c r="S1877" s="31" t="n"/>
      <c r="T1877" s="31" t="n"/>
      <c r="U1877" s="33">
        <f>IF(N1877="","",R1877 * N1877)</f>
        <v/>
      </c>
      <c r="V1877" s="4" t="n"/>
      <c r="W1877" s="33">
        <f>IF(S1877&amp;U1877="","",U1877 * S1877)</f>
        <v/>
      </c>
      <c r="X1877" s="33">
        <f>IF(W1877="","",U1877 + W1877)</f>
        <v/>
      </c>
      <c r="Y1877" s="33">
        <f>IF(T1877="","",U1877 * T1877)</f>
        <v/>
      </c>
      <c r="Z1877" s="34">
        <f>IF(U1877="","",X1877-V1877-Y1877)</f>
        <v/>
      </c>
    </row>
    <row r="1878">
      <c r="A1878" s="25" t="n">
        <v>1874</v>
      </c>
      <c r="B1878" s="26">
        <f>_xlfn.XLOOKUP(C1878,purchase!C:C,pcon!B:B,"")</f>
        <v/>
      </c>
      <c r="C1878" s="4" t="n"/>
      <c r="D1878" s="29">
        <f>_xlfn.XLOOKUP(C1878,purchase!C:C,pcon!D:D,"")</f>
        <v/>
      </c>
      <c r="E1878" s="29">
        <f>_xlfn.XLOOKUP(C1878,purchase!C:C,pcon!E:E,"")</f>
        <v/>
      </c>
      <c r="F1878" s="4" t="n"/>
      <c r="G1878" s="27" t="n"/>
      <c r="H1878" s="28" t="n"/>
      <c r="I1878" s="4" t="n"/>
      <c r="J1878" s="4" t="n"/>
      <c r="K1878" s="4" t="n"/>
      <c r="L1878" s="30">
        <f>IF(J1878="","",J1878-K1878)</f>
        <v/>
      </c>
      <c r="M1878" s="4" t="n"/>
      <c r="N1878" s="30">
        <f>IF(L1878="","",L1878-M1878)</f>
        <v/>
      </c>
      <c r="O1878" s="31" t="n"/>
      <c r="P1878" s="32">
        <f>IF(O1878="","",N1878 * O1878)</f>
        <v/>
      </c>
      <c r="Q1878" s="10">
        <f>_xlfn.XLOOKUP(C1878,pcon!C:C,pcon!L:L,"")</f>
        <v/>
      </c>
      <c r="R1878" s="98">
        <f>(Q1878 / 80) * (O1878 * 100)</f>
        <v/>
      </c>
      <c r="S1878" s="31" t="n"/>
      <c r="T1878" s="31" t="n"/>
      <c r="U1878" s="33">
        <f>IF(N1878="","",R1878 * N1878)</f>
        <v/>
      </c>
      <c r="V1878" s="4" t="n"/>
      <c r="W1878" s="33">
        <f>IF(S1878&amp;U1878="","",U1878 * S1878)</f>
        <v/>
      </c>
      <c r="X1878" s="33">
        <f>IF(W1878="","",U1878 + W1878)</f>
        <v/>
      </c>
      <c r="Y1878" s="33">
        <f>IF(T1878="","",U1878 * T1878)</f>
        <v/>
      </c>
      <c r="Z1878" s="34">
        <f>IF(U1878="","",X1878-V1878-Y1878)</f>
        <v/>
      </c>
    </row>
    <row r="1879">
      <c r="A1879" s="25" t="n">
        <v>1875</v>
      </c>
      <c r="B1879" s="26">
        <f>_xlfn.XLOOKUP(C1879,purchase!C:C,pcon!B:B,"")</f>
        <v/>
      </c>
      <c r="C1879" s="4" t="n"/>
      <c r="D1879" s="29">
        <f>_xlfn.XLOOKUP(C1879,purchase!C:C,pcon!D:D,"")</f>
        <v/>
      </c>
      <c r="E1879" s="29">
        <f>_xlfn.XLOOKUP(C1879,purchase!C:C,pcon!E:E,"")</f>
        <v/>
      </c>
      <c r="F1879" s="4" t="n"/>
      <c r="G1879" s="27" t="n"/>
      <c r="H1879" s="28" t="n"/>
      <c r="I1879" s="4" t="n"/>
      <c r="J1879" s="4" t="n"/>
      <c r="K1879" s="4" t="n"/>
      <c r="L1879" s="30">
        <f>IF(J1879="","",J1879-K1879)</f>
        <v/>
      </c>
      <c r="M1879" s="4" t="n"/>
      <c r="N1879" s="30">
        <f>IF(L1879="","",L1879-M1879)</f>
        <v/>
      </c>
      <c r="O1879" s="31" t="n"/>
      <c r="P1879" s="32">
        <f>IF(O1879="","",N1879 * O1879)</f>
        <v/>
      </c>
      <c r="Q1879" s="10">
        <f>_xlfn.XLOOKUP(C1879,pcon!C:C,pcon!L:L,"")</f>
        <v/>
      </c>
      <c r="R1879" s="98">
        <f>(Q1879 / 80) * (O1879 * 100)</f>
        <v/>
      </c>
      <c r="S1879" s="31" t="n"/>
      <c r="T1879" s="31" t="n"/>
      <c r="U1879" s="33">
        <f>IF(N1879="","",R1879 * N1879)</f>
        <v/>
      </c>
      <c r="V1879" s="4" t="n"/>
      <c r="W1879" s="33">
        <f>IF(S1879&amp;U1879="","",U1879 * S1879)</f>
        <v/>
      </c>
      <c r="X1879" s="33">
        <f>IF(W1879="","",U1879 + W1879)</f>
        <v/>
      </c>
      <c r="Y1879" s="33">
        <f>IF(T1879="","",U1879 * T1879)</f>
        <v/>
      </c>
      <c r="Z1879" s="34">
        <f>IF(U1879="","",X1879-V1879-Y1879)</f>
        <v/>
      </c>
    </row>
    <row r="1880">
      <c r="A1880" s="25" t="n">
        <v>1876</v>
      </c>
      <c r="B1880" s="26">
        <f>_xlfn.XLOOKUP(C1880,purchase!C:C,pcon!B:B,"")</f>
        <v/>
      </c>
      <c r="C1880" s="4" t="n"/>
      <c r="D1880" s="29">
        <f>_xlfn.XLOOKUP(C1880,purchase!C:C,pcon!D:D,"")</f>
        <v/>
      </c>
      <c r="E1880" s="29">
        <f>_xlfn.XLOOKUP(C1880,purchase!C:C,pcon!E:E,"")</f>
        <v/>
      </c>
      <c r="F1880" s="4" t="n"/>
      <c r="G1880" s="27" t="n"/>
      <c r="H1880" s="28" t="n"/>
      <c r="I1880" s="4" t="n"/>
      <c r="J1880" s="4" t="n"/>
      <c r="K1880" s="4" t="n"/>
      <c r="L1880" s="30">
        <f>IF(J1880="","",J1880-K1880)</f>
        <v/>
      </c>
      <c r="M1880" s="4" t="n"/>
      <c r="N1880" s="30">
        <f>IF(L1880="","",L1880-M1880)</f>
        <v/>
      </c>
      <c r="O1880" s="31" t="n"/>
      <c r="P1880" s="32">
        <f>IF(O1880="","",N1880 * O1880)</f>
        <v/>
      </c>
      <c r="Q1880" s="10">
        <f>_xlfn.XLOOKUP(C1880,pcon!C:C,pcon!L:L,"")</f>
        <v/>
      </c>
      <c r="R1880" s="98">
        <f>(Q1880 / 80) * (O1880 * 100)</f>
        <v/>
      </c>
      <c r="S1880" s="31" t="n"/>
      <c r="T1880" s="31" t="n"/>
      <c r="U1880" s="33">
        <f>IF(N1880="","",R1880 * N1880)</f>
        <v/>
      </c>
      <c r="V1880" s="4" t="n"/>
      <c r="W1880" s="33">
        <f>IF(S1880&amp;U1880="","",U1880 * S1880)</f>
        <v/>
      </c>
      <c r="X1880" s="33">
        <f>IF(W1880="","",U1880 + W1880)</f>
        <v/>
      </c>
      <c r="Y1880" s="33">
        <f>IF(T1880="","",U1880 * T1880)</f>
        <v/>
      </c>
      <c r="Z1880" s="34">
        <f>IF(U1880="","",X1880-V1880-Y1880)</f>
        <v/>
      </c>
    </row>
    <row r="1881">
      <c r="A1881" s="25" t="n">
        <v>1877</v>
      </c>
      <c r="B1881" s="26">
        <f>_xlfn.XLOOKUP(C1881,purchase!C:C,pcon!B:B,"")</f>
        <v/>
      </c>
      <c r="C1881" s="4" t="n"/>
      <c r="D1881" s="29">
        <f>_xlfn.XLOOKUP(C1881,purchase!C:C,pcon!D:D,"")</f>
        <v/>
      </c>
      <c r="E1881" s="29">
        <f>_xlfn.XLOOKUP(C1881,purchase!C:C,pcon!E:E,"")</f>
        <v/>
      </c>
      <c r="F1881" s="4" t="n"/>
      <c r="G1881" s="27" t="n"/>
      <c r="H1881" s="28" t="n"/>
      <c r="I1881" s="4" t="n"/>
      <c r="J1881" s="4" t="n"/>
      <c r="K1881" s="4" t="n"/>
      <c r="L1881" s="30">
        <f>IF(J1881="","",J1881-K1881)</f>
        <v/>
      </c>
      <c r="M1881" s="4" t="n"/>
      <c r="N1881" s="30">
        <f>IF(L1881="","",L1881-M1881)</f>
        <v/>
      </c>
      <c r="O1881" s="31" t="n"/>
      <c r="P1881" s="32">
        <f>IF(O1881="","",N1881 * O1881)</f>
        <v/>
      </c>
      <c r="Q1881" s="10">
        <f>_xlfn.XLOOKUP(C1881,pcon!C:C,pcon!L:L,"")</f>
        <v/>
      </c>
      <c r="R1881" s="98">
        <f>(Q1881 / 80) * (O1881 * 100)</f>
        <v/>
      </c>
      <c r="S1881" s="31" t="n"/>
      <c r="T1881" s="31" t="n"/>
      <c r="U1881" s="33">
        <f>IF(N1881="","",R1881 * N1881)</f>
        <v/>
      </c>
      <c r="V1881" s="4" t="n"/>
      <c r="W1881" s="33">
        <f>IF(S1881&amp;U1881="","",U1881 * S1881)</f>
        <v/>
      </c>
      <c r="X1881" s="33">
        <f>IF(W1881="","",U1881 + W1881)</f>
        <v/>
      </c>
      <c r="Y1881" s="33">
        <f>IF(T1881="","",U1881 * T1881)</f>
        <v/>
      </c>
      <c r="Z1881" s="34">
        <f>IF(U1881="","",X1881-V1881-Y1881)</f>
        <v/>
      </c>
    </row>
    <row r="1882">
      <c r="A1882" s="25" t="n">
        <v>1878</v>
      </c>
      <c r="B1882" s="26">
        <f>_xlfn.XLOOKUP(C1882,purchase!C:C,pcon!B:B,"")</f>
        <v/>
      </c>
      <c r="C1882" s="4" t="n"/>
      <c r="D1882" s="29">
        <f>_xlfn.XLOOKUP(C1882,purchase!C:C,pcon!D:D,"")</f>
        <v/>
      </c>
      <c r="E1882" s="29">
        <f>_xlfn.XLOOKUP(C1882,purchase!C:C,pcon!E:E,"")</f>
        <v/>
      </c>
      <c r="F1882" s="4" t="n"/>
      <c r="G1882" s="27" t="n"/>
      <c r="H1882" s="28" t="n"/>
      <c r="I1882" s="4" t="n"/>
      <c r="J1882" s="4" t="n"/>
      <c r="K1882" s="4" t="n"/>
      <c r="L1882" s="30">
        <f>IF(J1882="","",J1882-K1882)</f>
        <v/>
      </c>
      <c r="M1882" s="4" t="n"/>
      <c r="N1882" s="30">
        <f>IF(L1882="","",L1882-M1882)</f>
        <v/>
      </c>
      <c r="O1882" s="31" t="n"/>
      <c r="P1882" s="32">
        <f>IF(O1882="","",N1882 * O1882)</f>
        <v/>
      </c>
      <c r="Q1882" s="10">
        <f>_xlfn.XLOOKUP(C1882,pcon!C:C,pcon!L:L,"")</f>
        <v/>
      </c>
      <c r="R1882" s="98">
        <f>(Q1882 / 80) * (O1882 * 100)</f>
        <v/>
      </c>
      <c r="S1882" s="31" t="n"/>
      <c r="T1882" s="31" t="n"/>
      <c r="U1882" s="33">
        <f>IF(N1882="","",R1882 * N1882)</f>
        <v/>
      </c>
      <c r="V1882" s="4" t="n"/>
      <c r="W1882" s="33">
        <f>IF(S1882&amp;U1882="","",U1882 * S1882)</f>
        <v/>
      </c>
      <c r="X1882" s="33">
        <f>IF(W1882="","",U1882 + W1882)</f>
        <v/>
      </c>
      <c r="Y1882" s="33">
        <f>IF(T1882="","",U1882 * T1882)</f>
        <v/>
      </c>
      <c r="Z1882" s="34">
        <f>IF(U1882="","",X1882-V1882-Y1882)</f>
        <v/>
      </c>
    </row>
    <row r="1883">
      <c r="A1883" s="25" t="n">
        <v>1879</v>
      </c>
      <c r="B1883" s="26">
        <f>_xlfn.XLOOKUP(C1883,purchase!C:C,pcon!B:B,"")</f>
        <v/>
      </c>
      <c r="C1883" s="4" t="n"/>
      <c r="D1883" s="29">
        <f>_xlfn.XLOOKUP(C1883,purchase!C:C,pcon!D:D,"")</f>
        <v/>
      </c>
      <c r="E1883" s="29">
        <f>_xlfn.XLOOKUP(C1883,purchase!C:C,pcon!E:E,"")</f>
        <v/>
      </c>
      <c r="F1883" s="4" t="n"/>
      <c r="G1883" s="27" t="n"/>
      <c r="H1883" s="28" t="n"/>
      <c r="I1883" s="4" t="n"/>
      <c r="J1883" s="4" t="n"/>
      <c r="K1883" s="4" t="n"/>
      <c r="L1883" s="30">
        <f>IF(J1883="","",J1883-K1883)</f>
        <v/>
      </c>
      <c r="M1883" s="4" t="n"/>
      <c r="N1883" s="30">
        <f>IF(L1883="","",L1883-M1883)</f>
        <v/>
      </c>
      <c r="O1883" s="31" t="n"/>
      <c r="P1883" s="32">
        <f>IF(O1883="","",N1883 * O1883)</f>
        <v/>
      </c>
      <c r="Q1883" s="10">
        <f>_xlfn.XLOOKUP(C1883,pcon!C:C,pcon!L:L,"")</f>
        <v/>
      </c>
      <c r="R1883" s="98">
        <f>(Q1883 / 80) * (O1883 * 100)</f>
        <v/>
      </c>
      <c r="S1883" s="31" t="n"/>
      <c r="T1883" s="31" t="n"/>
      <c r="U1883" s="33">
        <f>IF(N1883="","",R1883 * N1883)</f>
        <v/>
      </c>
      <c r="V1883" s="4" t="n"/>
      <c r="W1883" s="33">
        <f>IF(S1883&amp;U1883="","",U1883 * S1883)</f>
        <v/>
      </c>
      <c r="X1883" s="33">
        <f>IF(W1883="","",U1883 + W1883)</f>
        <v/>
      </c>
      <c r="Y1883" s="33">
        <f>IF(T1883="","",U1883 * T1883)</f>
        <v/>
      </c>
      <c r="Z1883" s="34">
        <f>IF(U1883="","",X1883-V1883-Y1883)</f>
        <v/>
      </c>
    </row>
    <row r="1884">
      <c r="A1884" s="25" t="n">
        <v>1880</v>
      </c>
      <c r="B1884" s="26">
        <f>_xlfn.XLOOKUP(C1884,purchase!C:C,pcon!B:B,"")</f>
        <v/>
      </c>
      <c r="C1884" s="4" t="n"/>
      <c r="D1884" s="29">
        <f>_xlfn.XLOOKUP(C1884,purchase!C:C,pcon!D:D,"")</f>
        <v/>
      </c>
      <c r="E1884" s="29">
        <f>_xlfn.XLOOKUP(C1884,purchase!C:C,pcon!E:E,"")</f>
        <v/>
      </c>
      <c r="F1884" s="4" t="n"/>
      <c r="G1884" s="27" t="n"/>
      <c r="H1884" s="28" t="n"/>
      <c r="I1884" s="4" t="n"/>
      <c r="J1884" s="4" t="n"/>
      <c r="K1884" s="4" t="n"/>
      <c r="L1884" s="30">
        <f>IF(J1884="","",J1884-K1884)</f>
        <v/>
      </c>
      <c r="M1884" s="4" t="n"/>
      <c r="N1884" s="30">
        <f>IF(L1884="","",L1884-M1884)</f>
        <v/>
      </c>
      <c r="O1884" s="31" t="n"/>
      <c r="P1884" s="32">
        <f>IF(O1884="","",N1884 * O1884)</f>
        <v/>
      </c>
      <c r="Q1884" s="10">
        <f>_xlfn.XLOOKUP(C1884,pcon!C:C,pcon!L:L,"")</f>
        <v/>
      </c>
      <c r="R1884" s="98">
        <f>(Q1884 / 80) * (O1884 * 100)</f>
        <v/>
      </c>
      <c r="S1884" s="31" t="n"/>
      <c r="T1884" s="31" t="n"/>
      <c r="U1884" s="33">
        <f>IF(N1884="","",R1884 * N1884)</f>
        <v/>
      </c>
      <c r="V1884" s="4" t="n"/>
      <c r="W1884" s="33">
        <f>IF(S1884&amp;U1884="","",U1884 * S1884)</f>
        <v/>
      </c>
      <c r="X1884" s="33">
        <f>IF(W1884="","",U1884 + W1884)</f>
        <v/>
      </c>
      <c r="Y1884" s="33">
        <f>IF(T1884="","",U1884 * T1884)</f>
        <v/>
      </c>
      <c r="Z1884" s="34">
        <f>IF(U1884="","",X1884-V1884-Y1884)</f>
        <v/>
      </c>
    </row>
    <row r="1885">
      <c r="A1885" s="25" t="n">
        <v>1881</v>
      </c>
      <c r="B1885" s="26">
        <f>_xlfn.XLOOKUP(C1885,purchase!C:C,pcon!B:B,"")</f>
        <v/>
      </c>
      <c r="C1885" s="4" t="n"/>
      <c r="D1885" s="29">
        <f>_xlfn.XLOOKUP(C1885,purchase!C:C,pcon!D:D,"")</f>
        <v/>
      </c>
      <c r="E1885" s="29">
        <f>_xlfn.XLOOKUP(C1885,purchase!C:C,pcon!E:E,"")</f>
        <v/>
      </c>
      <c r="F1885" s="4" t="n"/>
      <c r="G1885" s="27" t="n"/>
      <c r="H1885" s="28" t="n"/>
      <c r="I1885" s="4" t="n"/>
      <c r="J1885" s="4" t="n"/>
      <c r="K1885" s="4" t="n"/>
      <c r="L1885" s="30">
        <f>IF(J1885="","",J1885-K1885)</f>
        <v/>
      </c>
      <c r="M1885" s="4" t="n"/>
      <c r="N1885" s="30">
        <f>IF(L1885="","",L1885-M1885)</f>
        <v/>
      </c>
      <c r="O1885" s="31" t="n"/>
      <c r="P1885" s="32">
        <f>IF(O1885="","",N1885 * O1885)</f>
        <v/>
      </c>
      <c r="Q1885" s="10">
        <f>_xlfn.XLOOKUP(C1885,pcon!C:C,pcon!L:L,"")</f>
        <v/>
      </c>
      <c r="R1885" s="98">
        <f>(Q1885 / 80) * (O1885 * 100)</f>
        <v/>
      </c>
      <c r="S1885" s="31" t="n"/>
      <c r="T1885" s="31" t="n"/>
      <c r="U1885" s="33">
        <f>IF(N1885="","",R1885 * N1885)</f>
        <v/>
      </c>
      <c r="V1885" s="4" t="n"/>
      <c r="W1885" s="33">
        <f>IF(S1885&amp;U1885="","",U1885 * S1885)</f>
        <v/>
      </c>
      <c r="X1885" s="33">
        <f>IF(W1885="","",U1885 + W1885)</f>
        <v/>
      </c>
      <c r="Y1885" s="33">
        <f>IF(T1885="","",U1885 * T1885)</f>
        <v/>
      </c>
      <c r="Z1885" s="34">
        <f>IF(U1885="","",X1885-V1885-Y1885)</f>
        <v/>
      </c>
    </row>
    <row r="1886">
      <c r="A1886" s="25" t="n">
        <v>1882</v>
      </c>
      <c r="B1886" s="26">
        <f>_xlfn.XLOOKUP(C1886,purchase!C:C,pcon!B:B,"")</f>
        <v/>
      </c>
      <c r="C1886" s="4" t="n"/>
      <c r="D1886" s="29">
        <f>_xlfn.XLOOKUP(C1886,purchase!C:C,pcon!D:D,"")</f>
        <v/>
      </c>
      <c r="E1886" s="29">
        <f>_xlfn.XLOOKUP(C1886,purchase!C:C,pcon!E:E,"")</f>
        <v/>
      </c>
      <c r="F1886" s="4" t="n"/>
      <c r="G1886" s="27" t="n"/>
      <c r="H1886" s="28" t="n"/>
      <c r="I1886" s="4" t="n"/>
      <c r="J1886" s="4" t="n"/>
      <c r="K1886" s="4" t="n"/>
      <c r="L1886" s="30">
        <f>IF(J1886="","",J1886-K1886)</f>
        <v/>
      </c>
      <c r="M1886" s="4" t="n"/>
      <c r="N1886" s="30">
        <f>IF(L1886="","",L1886-M1886)</f>
        <v/>
      </c>
      <c r="O1886" s="31" t="n"/>
      <c r="P1886" s="32">
        <f>IF(O1886="","",N1886 * O1886)</f>
        <v/>
      </c>
      <c r="Q1886" s="10">
        <f>_xlfn.XLOOKUP(C1886,pcon!C:C,pcon!L:L,"")</f>
        <v/>
      </c>
      <c r="R1886" s="98">
        <f>(Q1886 / 80) * (O1886 * 100)</f>
        <v/>
      </c>
      <c r="S1886" s="31" t="n"/>
      <c r="T1886" s="31" t="n"/>
      <c r="U1886" s="33">
        <f>IF(N1886="","",R1886 * N1886)</f>
        <v/>
      </c>
      <c r="V1886" s="4" t="n"/>
      <c r="W1886" s="33">
        <f>IF(S1886&amp;U1886="","",U1886 * S1886)</f>
        <v/>
      </c>
      <c r="X1886" s="33">
        <f>IF(W1886="","",U1886 + W1886)</f>
        <v/>
      </c>
      <c r="Y1886" s="33">
        <f>IF(T1886="","",U1886 * T1886)</f>
        <v/>
      </c>
      <c r="Z1886" s="34">
        <f>IF(U1886="","",X1886-V1886-Y1886)</f>
        <v/>
      </c>
    </row>
    <row r="1887">
      <c r="A1887" s="25" t="n">
        <v>1883</v>
      </c>
      <c r="B1887" s="26">
        <f>_xlfn.XLOOKUP(C1887,purchase!C:C,pcon!B:B,"")</f>
        <v/>
      </c>
      <c r="C1887" s="4" t="n"/>
      <c r="D1887" s="29">
        <f>_xlfn.XLOOKUP(C1887,purchase!C:C,pcon!D:D,"")</f>
        <v/>
      </c>
      <c r="E1887" s="29">
        <f>_xlfn.XLOOKUP(C1887,purchase!C:C,pcon!E:E,"")</f>
        <v/>
      </c>
      <c r="F1887" s="4" t="n"/>
      <c r="G1887" s="27" t="n"/>
      <c r="H1887" s="28" t="n"/>
      <c r="I1887" s="4" t="n"/>
      <c r="J1887" s="4" t="n"/>
      <c r="K1887" s="4" t="n"/>
      <c r="L1887" s="30">
        <f>IF(J1887="","",J1887-K1887)</f>
        <v/>
      </c>
      <c r="M1887" s="4" t="n"/>
      <c r="N1887" s="30">
        <f>IF(L1887="","",L1887-M1887)</f>
        <v/>
      </c>
      <c r="O1887" s="31" t="n"/>
      <c r="P1887" s="32">
        <f>IF(O1887="","",N1887 * O1887)</f>
        <v/>
      </c>
      <c r="Q1887" s="10">
        <f>_xlfn.XLOOKUP(C1887,pcon!C:C,pcon!L:L,"")</f>
        <v/>
      </c>
      <c r="R1887" s="98">
        <f>(Q1887 / 80) * (O1887 * 100)</f>
        <v/>
      </c>
      <c r="S1887" s="31" t="n"/>
      <c r="T1887" s="31" t="n"/>
      <c r="U1887" s="33">
        <f>IF(N1887="","",R1887 * N1887)</f>
        <v/>
      </c>
      <c r="V1887" s="4" t="n"/>
      <c r="W1887" s="33">
        <f>IF(S1887&amp;U1887="","",U1887 * S1887)</f>
        <v/>
      </c>
      <c r="X1887" s="33">
        <f>IF(W1887="","",U1887 + W1887)</f>
        <v/>
      </c>
      <c r="Y1887" s="33">
        <f>IF(T1887="","",U1887 * T1887)</f>
        <v/>
      </c>
      <c r="Z1887" s="34">
        <f>IF(U1887="","",X1887-V1887-Y1887)</f>
        <v/>
      </c>
    </row>
    <row r="1888">
      <c r="A1888" s="25" t="n">
        <v>1884</v>
      </c>
      <c r="B1888" s="26">
        <f>_xlfn.XLOOKUP(C1888,purchase!C:C,pcon!B:B,"")</f>
        <v/>
      </c>
      <c r="C1888" s="4" t="n"/>
      <c r="D1888" s="29">
        <f>_xlfn.XLOOKUP(C1888,purchase!C:C,pcon!D:D,"")</f>
        <v/>
      </c>
      <c r="E1888" s="29">
        <f>_xlfn.XLOOKUP(C1888,purchase!C:C,pcon!E:E,"")</f>
        <v/>
      </c>
      <c r="F1888" s="4" t="n"/>
      <c r="G1888" s="27" t="n"/>
      <c r="H1888" s="28" t="n"/>
      <c r="I1888" s="4" t="n"/>
      <c r="J1888" s="4" t="n"/>
      <c r="K1888" s="4" t="n"/>
      <c r="L1888" s="30">
        <f>IF(J1888="","",J1888-K1888)</f>
        <v/>
      </c>
      <c r="M1888" s="4" t="n"/>
      <c r="N1888" s="30">
        <f>IF(L1888="","",L1888-M1888)</f>
        <v/>
      </c>
      <c r="O1888" s="31" t="n"/>
      <c r="P1888" s="32">
        <f>IF(O1888="","",N1888 * O1888)</f>
        <v/>
      </c>
      <c r="Q1888" s="10">
        <f>_xlfn.XLOOKUP(C1888,pcon!C:C,pcon!L:L,"")</f>
        <v/>
      </c>
      <c r="R1888" s="98">
        <f>(Q1888 / 80) * (O1888 * 100)</f>
        <v/>
      </c>
      <c r="S1888" s="31" t="n"/>
      <c r="T1888" s="31" t="n"/>
      <c r="U1888" s="33">
        <f>IF(N1888="","",R1888 * N1888)</f>
        <v/>
      </c>
      <c r="V1888" s="4" t="n"/>
      <c r="W1888" s="33">
        <f>IF(S1888&amp;U1888="","",U1888 * S1888)</f>
        <v/>
      </c>
      <c r="X1888" s="33">
        <f>IF(W1888="","",U1888 + W1888)</f>
        <v/>
      </c>
      <c r="Y1888" s="33">
        <f>IF(T1888="","",U1888 * T1888)</f>
        <v/>
      </c>
      <c r="Z1888" s="34">
        <f>IF(U1888="","",X1888-V1888-Y1888)</f>
        <v/>
      </c>
    </row>
    <row r="1889">
      <c r="A1889" s="25" t="n">
        <v>1885</v>
      </c>
      <c r="B1889" s="26">
        <f>_xlfn.XLOOKUP(C1889,purchase!C:C,pcon!B:B,"")</f>
        <v/>
      </c>
      <c r="C1889" s="4" t="n"/>
      <c r="D1889" s="29">
        <f>_xlfn.XLOOKUP(C1889,purchase!C:C,pcon!D:D,"")</f>
        <v/>
      </c>
      <c r="E1889" s="29">
        <f>_xlfn.XLOOKUP(C1889,purchase!C:C,pcon!E:E,"")</f>
        <v/>
      </c>
      <c r="F1889" s="4" t="n"/>
      <c r="G1889" s="27" t="n"/>
      <c r="H1889" s="28" t="n"/>
      <c r="I1889" s="4" t="n"/>
      <c r="J1889" s="4" t="n"/>
      <c r="K1889" s="4" t="n"/>
      <c r="L1889" s="30">
        <f>IF(J1889="","",J1889-K1889)</f>
        <v/>
      </c>
      <c r="M1889" s="4" t="n"/>
      <c r="N1889" s="30">
        <f>IF(L1889="","",L1889-M1889)</f>
        <v/>
      </c>
      <c r="O1889" s="31" t="n"/>
      <c r="P1889" s="32">
        <f>IF(O1889="","",N1889 * O1889)</f>
        <v/>
      </c>
      <c r="Q1889" s="10">
        <f>_xlfn.XLOOKUP(C1889,pcon!C:C,pcon!L:L,"")</f>
        <v/>
      </c>
      <c r="R1889" s="98">
        <f>(Q1889 / 80) * (O1889 * 100)</f>
        <v/>
      </c>
      <c r="S1889" s="31" t="n"/>
      <c r="T1889" s="31" t="n"/>
      <c r="U1889" s="33">
        <f>IF(N1889="","",R1889 * N1889)</f>
        <v/>
      </c>
      <c r="V1889" s="4" t="n"/>
      <c r="W1889" s="33">
        <f>IF(S1889&amp;U1889="","",U1889 * S1889)</f>
        <v/>
      </c>
      <c r="X1889" s="33">
        <f>IF(W1889="","",U1889 + W1889)</f>
        <v/>
      </c>
      <c r="Y1889" s="33">
        <f>IF(T1889="","",U1889 * T1889)</f>
        <v/>
      </c>
      <c r="Z1889" s="34">
        <f>IF(U1889="","",X1889-V1889-Y1889)</f>
        <v/>
      </c>
    </row>
    <row r="1890">
      <c r="A1890" s="25" t="n">
        <v>1886</v>
      </c>
      <c r="B1890" s="26">
        <f>_xlfn.XLOOKUP(C1890,purchase!C:C,pcon!B:B,"")</f>
        <v/>
      </c>
      <c r="C1890" s="4" t="n"/>
      <c r="D1890" s="29">
        <f>_xlfn.XLOOKUP(C1890,purchase!C:C,pcon!D:D,"")</f>
        <v/>
      </c>
      <c r="E1890" s="29">
        <f>_xlfn.XLOOKUP(C1890,purchase!C:C,pcon!E:E,"")</f>
        <v/>
      </c>
      <c r="F1890" s="4" t="n"/>
      <c r="G1890" s="27" t="n"/>
      <c r="H1890" s="28" t="n"/>
      <c r="I1890" s="4" t="n"/>
      <c r="J1890" s="4" t="n"/>
      <c r="K1890" s="4" t="n"/>
      <c r="L1890" s="30">
        <f>IF(J1890="","",J1890-K1890)</f>
        <v/>
      </c>
      <c r="M1890" s="4" t="n"/>
      <c r="N1890" s="30">
        <f>IF(L1890="","",L1890-M1890)</f>
        <v/>
      </c>
      <c r="O1890" s="31" t="n"/>
      <c r="P1890" s="32">
        <f>IF(O1890="","",N1890 * O1890)</f>
        <v/>
      </c>
      <c r="Q1890" s="10">
        <f>_xlfn.XLOOKUP(C1890,pcon!C:C,pcon!L:L,"")</f>
        <v/>
      </c>
      <c r="R1890" s="98">
        <f>(Q1890 / 80) * (O1890 * 100)</f>
        <v/>
      </c>
      <c r="S1890" s="31" t="n"/>
      <c r="T1890" s="31" t="n"/>
      <c r="U1890" s="33">
        <f>IF(N1890="","",R1890 * N1890)</f>
        <v/>
      </c>
      <c r="V1890" s="4" t="n"/>
      <c r="W1890" s="33">
        <f>IF(S1890&amp;U1890="","",U1890 * S1890)</f>
        <v/>
      </c>
      <c r="X1890" s="33">
        <f>IF(W1890="","",U1890 + W1890)</f>
        <v/>
      </c>
      <c r="Y1890" s="33">
        <f>IF(T1890="","",U1890 * T1890)</f>
        <v/>
      </c>
      <c r="Z1890" s="34">
        <f>IF(U1890="","",X1890-V1890-Y1890)</f>
        <v/>
      </c>
    </row>
    <row r="1891">
      <c r="A1891" s="25" t="n">
        <v>1887</v>
      </c>
      <c r="B1891" s="26">
        <f>_xlfn.XLOOKUP(C1891,purchase!C:C,pcon!B:B,"")</f>
        <v/>
      </c>
      <c r="C1891" s="4" t="n"/>
      <c r="D1891" s="29">
        <f>_xlfn.XLOOKUP(C1891,purchase!C:C,pcon!D:D,"")</f>
        <v/>
      </c>
      <c r="E1891" s="29">
        <f>_xlfn.XLOOKUP(C1891,purchase!C:C,pcon!E:E,"")</f>
        <v/>
      </c>
      <c r="F1891" s="4" t="n"/>
      <c r="G1891" s="27" t="n"/>
      <c r="H1891" s="28" t="n"/>
      <c r="I1891" s="4" t="n"/>
      <c r="J1891" s="4" t="n"/>
      <c r="K1891" s="4" t="n"/>
      <c r="L1891" s="30">
        <f>IF(J1891="","",J1891-K1891)</f>
        <v/>
      </c>
      <c r="M1891" s="4" t="n"/>
      <c r="N1891" s="30">
        <f>IF(L1891="","",L1891-M1891)</f>
        <v/>
      </c>
      <c r="O1891" s="31" t="n"/>
      <c r="P1891" s="32">
        <f>IF(O1891="","",N1891 * O1891)</f>
        <v/>
      </c>
      <c r="Q1891" s="10">
        <f>_xlfn.XLOOKUP(C1891,pcon!C:C,pcon!L:L,"")</f>
        <v/>
      </c>
      <c r="R1891" s="98">
        <f>(Q1891 / 80) * (O1891 * 100)</f>
        <v/>
      </c>
      <c r="S1891" s="31" t="n"/>
      <c r="T1891" s="31" t="n"/>
      <c r="U1891" s="33">
        <f>IF(N1891="","",R1891 * N1891)</f>
        <v/>
      </c>
      <c r="V1891" s="4" t="n"/>
      <c r="W1891" s="33">
        <f>IF(S1891&amp;U1891="","",U1891 * S1891)</f>
        <v/>
      </c>
      <c r="X1891" s="33">
        <f>IF(W1891="","",U1891 + W1891)</f>
        <v/>
      </c>
      <c r="Y1891" s="33">
        <f>IF(T1891="","",U1891 * T1891)</f>
        <v/>
      </c>
      <c r="Z1891" s="34">
        <f>IF(U1891="","",X1891-V1891-Y1891)</f>
        <v/>
      </c>
    </row>
    <row r="1892">
      <c r="A1892" s="25" t="n">
        <v>1888</v>
      </c>
      <c r="B1892" s="26">
        <f>_xlfn.XLOOKUP(C1892,purchase!C:C,pcon!B:B,"")</f>
        <v/>
      </c>
      <c r="C1892" s="4" t="n"/>
      <c r="D1892" s="29">
        <f>_xlfn.XLOOKUP(C1892,purchase!C:C,pcon!D:D,"")</f>
        <v/>
      </c>
      <c r="E1892" s="29">
        <f>_xlfn.XLOOKUP(C1892,purchase!C:C,pcon!E:E,"")</f>
        <v/>
      </c>
      <c r="F1892" s="4" t="n"/>
      <c r="G1892" s="27" t="n"/>
      <c r="H1892" s="28" t="n"/>
      <c r="I1892" s="4" t="n"/>
      <c r="J1892" s="4" t="n"/>
      <c r="K1892" s="4" t="n"/>
      <c r="L1892" s="30">
        <f>IF(J1892="","",J1892-K1892)</f>
        <v/>
      </c>
      <c r="M1892" s="4" t="n"/>
      <c r="N1892" s="30">
        <f>IF(L1892="","",L1892-M1892)</f>
        <v/>
      </c>
      <c r="O1892" s="31" t="n"/>
      <c r="P1892" s="32">
        <f>IF(O1892="","",N1892 * O1892)</f>
        <v/>
      </c>
      <c r="Q1892" s="10">
        <f>_xlfn.XLOOKUP(C1892,pcon!C:C,pcon!L:L,"")</f>
        <v/>
      </c>
      <c r="R1892" s="98">
        <f>(Q1892 / 80) * (O1892 * 100)</f>
        <v/>
      </c>
      <c r="S1892" s="31" t="n"/>
      <c r="T1892" s="31" t="n"/>
      <c r="U1892" s="33">
        <f>IF(N1892="","",R1892 * N1892)</f>
        <v/>
      </c>
      <c r="V1892" s="4" t="n"/>
      <c r="W1892" s="33">
        <f>IF(S1892&amp;U1892="","",U1892 * S1892)</f>
        <v/>
      </c>
      <c r="X1892" s="33">
        <f>IF(W1892="","",U1892 + W1892)</f>
        <v/>
      </c>
      <c r="Y1892" s="33">
        <f>IF(T1892="","",U1892 * T1892)</f>
        <v/>
      </c>
      <c r="Z1892" s="34">
        <f>IF(U1892="","",X1892-V1892-Y1892)</f>
        <v/>
      </c>
    </row>
    <row r="1893">
      <c r="A1893" s="25" t="n">
        <v>1889</v>
      </c>
      <c r="B1893" s="26">
        <f>_xlfn.XLOOKUP(C1893,purchase!C:C,pcon!B:B,"")</f>
        <v/>
      </c>
      <c r="C1893" s="4" t="n"/>
      <c r="D1893" s="29">
        <f>_xlfn.XLOOKUP(C1893,purchase!C:C,pcon!D:D,"")</f>
        <v/>
      </c>
      <c r="E1893" s="29">
        <f>_xlfn.XLOOKUP(C1893,purchase!C:C,pcon!E:E,"")</f>
        <v/>
      </c>
      <c r="F1893" s="4" t="n"/>
      <c r="G1893" s="27" t="n"/>
      <c r="H1893" s="28" t="n"/>
      <c r="I1893" s="4" t="n"/>
      <c r="J1893" s="4" t="n"/>
      <c r="K1893" s="4" t="n"/>
      <c r="L1893" s="30">
        <f>IF(J1893="","",J1893-K1893)</f>
        <v/>
      </c>
      <c r="M1893" s="4" t="n"/>
      <c r="N1893" s="30">
        <f>IF(L1893="","",L1893-M1893)</f>
        <v/>
      </c>
      <c r="O1893" s="31" t="n"/>
      <c r="P1893" s="32">
        <f>IF(O1893="","",N1893 * O1893)</f>
        <v/>
      </c>
      <c r="Q1893" s="10">
        <f>_xlfn.XLOOKUP(C1893,pcon!C:C,pcon!L:L,"")</f>
        <v/>
      </c>
      <c r="R1893" s="98">
        <f>(Q1893 / 80) * (O1893 * 100)</f>
        <v/>
      </c>
      <c r="S1893" s="31" t="n"/>
      <c r="T1893" s="31" t="n"/>
      <c r="U1893" s="33">
        <f>IF(N1893="","",R1893 * N1893)</f>
        <v/>
      </c>
      <c r="V1893" s="4" t="n"/>
      <c r="W1893" s="33">
        <f>IF(S1893&amp;U1893="","",U1893 * S1893)</f>
        <v/>
      </c>
      <c r="X1893" s="33">
        <f>IF(W1893="","",U1893 + W1893)</f>
        <v/>
      </c>
      <c r="Y1893" s="33">
        <f>IF(T1893="","",U1893 * T1893)</f>
        <v/>
      </c>
      <c r="Z1893" s="34">
        <f>IF(U1893="","",X1893-V1893-Y1893)</f>
        <v/>
      </c>
    </row>
    <row r="1894">
      <c r="A1894" s="25" t="n">
        <v>1890</v>
      </c>
      <c r="B1894" s="26">
        <f>_xlfn.XLOOKUP(C1894,purchase!C:C,pcon!B:B,"")</f>
        <v/>
      </c>
      <c r="C1894" s="4" t="n"/>
      <c r="D1894" s="29">
        <f>_xlfn.XLOOKUP(C1894,purchase!C:C,pcon!D:D,"")</f>
        <v/>
      </c>
      <c r="E1894" s="29">
        <f>_xlfn.XLOOKUP(C1894,purchase!C:C,pcon!E:E,"")</f>
        <v/>
      </c>
      <c r="F1894" s="4" t="n"/>
      <c r="G1894" s="27" t="n"/>
      <c r="H1894" s="28" t="n"/>
      <c r="I1894" s="4" t="n"/>
      <c r="J1894" s="4" t="n"/>
      <c r="K1894" s="4" t="n"/>
      <c r="L1894" s="30">
        <f>IF(J1894="","",J1894-K1894)</f>
        <v/>
      </c>
      <c r="M1894" s="4" t="n"/>
      <c r="N1894" s="30">
        <f>IF(L1894="","",L1894-M1894)</f>
        <v/>
      </c>
      <c r="O1894" s="31" t="n"/>
      <c r="P1894" s="32">
        <f>IF(O1894="","",N1894 * O1894)</f>
        <v/>
      </c>
      <c r="Q1894" s="10">
        <f>_xlfn.XLOOKUP(C1894,pcon!C:C,pcon!L:L,"")</f>
        <v/>
      </c>
      <c r="R1894" s="98">
        <f>(Q1894 / 80) * (O1894 * 100)</f>
        <v/>
      </c>
      <c r="S1894" s="31" t="n"/>
      <c r="T1894" s="31" t="n"/>
      <c r="U1894" s="33">
        <f>IF(N1894="","",R1894 * N1894)</f>
        <v/>
      </c>
      <c r="V1894" s="4" t="n"/>
      <c r="W1894" s="33">
        <f>IF(S1894&amp;U1894="","",U1894 * S1894)</f>
        <v/>
      </c>
      <c r="X1894" s="33">
        <f>IF(W1894="","",U1894 + W1894)</f>
        <v/>
      </c>
      <c r="Y1894" s="33">
        <f>IF(T1894="","",U1894 * T1894)</f>
        <v/>
      </c>
      <c r="Z1894" s="34">
        <f>IF(U1894="","",X1894-V1894-Y1894)</f>
        <v/>
      </c>
    </row>
    <row r="1895">
      <c r="A1895" s="25" t="n">
        <v>1891</v>
      </c>
      <c r="B1895" s="26">
        <f>_xlfn.XLOOKUP(C1895,purchase!C:C,pcon!B:B,"")</f>
        <v/>
      </c>
      <c r="C1895" s="4" t="n"/>
      <c r="D1895" s="29">
        <f>_xlfn.XLOOKUP(C1895,purchase!C:C,pcon!D:D,"")</f>
        <v/>
      </c>
      <c r="E1895" s="29">
        <f>_xlfn.XLOOKUP(C1895,purchase!C:C,pcon!E:E,"")</f>
        <v/>
      </c>
      <c r="F1895" s="4" t="n"/>
      <c r="G1895" s="27" t="n"/>
      <c r="H1895" s="28" t="n"/>
      <c r="I1895" s="4" t="n"/>
      <c r="J1895" s="4" t="n"/>
      <c r="K1895" s="4" t="n"/>
      <c r="L1895" s="30">
        <f>IF(J1895="","",J1895-K1895)</f>
        <v/>
      </c>
      <c r="M1895" s="4" t="n"/>
      <c r="N1895" s="30">
        <f>IF(L1895="","",L1895-M1895)</f>
        <v/>
      </c>
      <c r="O1895" s="31" t="n"/>
      <c r="P1895" s="32">
        <f>IF(O1895="","",N1895 * O1895)</f>
        <v/>
      </c>
      <c r="Q1895" s="10">
        <f>_xlfn.XLOOKUP(C1895,pcon!C:C,pcon!L:L,"")</f>
        <v/>
      </c>
      <c r="R1895" s="98">
        <f>(Q1895 / 80) * (O1895 * 100)</f>
        <v/>
      </c>
      <c r="S1895" s="31" t="n"/>
      <c r="T1895" s="31" t="n"/>
      <c r="U1895" s="33">
        <f>IF(N1895="","",R1895 * N1895)</f>
        <v/>
      </c>
      <c r="V1895" s="4" t="n"/>
      <c r="W1895" s="33">
        <f>IF(S1895&amp;U1895="","",U1895 * S1895)</f>
        <v/>
      </c>
      <c r="X1895" s="33">
        <f>IF(W1895="","",U1895 + W1895)</f>
        <v/>
      </c>
      <c r="Y1895" s="33">
        <f>IF(T1895="","",U1895 * T1895)</f>
        <v/>
      </c>
      <c r="Z1895" s="34">
        <f>IF(U1895="","",X1895-V1895-Y1895)</f>
        <v/>
      </c>
    </row>
    <row r="1896">
      <c r="A1896" s="25" t="n">
        <v>1892</v>
      </c>
      <c r="B1896" s="26">
        <f>_xlfn.XLOOKUP(C1896,purchase!C:C,pcon!B:B,"")</f>
        <v/>
      </c>
      <c r="C1896" s="4" t="n"/>
      <c r="D1896" s="29">
        <f>_xlfn.XLOOKUP(C1896,purchase!C:C,pcon!D:D,"")</f>
        <v/>
      </c>
      <c r="E1896" s="29">
        <f>_xlfn.XLOOKUP(C1896,purchase!C:C,pcon!E:E,"")</f>
        <v/>
      </c>
      <c r="F1896" s="4" t="n"/>
      <c r="G1896" s="27" t="n"/>
      <c r="H1896" s="28" t="n"/>
      <c r="I1896" s="4" t="n"/>
      <c r="J1896" s="4" t="n"/>
      <c r="K1896" s="4" t="n"/>
      <c r="L1896" s="30">
        <f>IF(J1896="","",J1896-K1896)</f>
        <v/>
      </c>
      <c r="M1896" s="4" t="n"/>
      <c r="N1896" s="30">
        <f>IF(L1896="","",L1896-M1896)</f>
        <v/>
      </c>
      <c r="O1896" s="31" t="n"/>
      <c r="P1896" s="32">
        <f>IF(O1896="","",N1896 * O1896)</f>
        <v/>
      </c>
      <c r="Q1896" s="10">
        <f>_xlfn.XLOOKUP(C1896,pcon!C:C,pcon!L:L,"")</f>
        <v/>
      </c>
      <c r="R1896" s="98">
        <f>(Q1896 / 80) * (O1896 * 100)</f>
        <v/>
      </c>
      <c r="S1896" s="31" t="n"/>
      <c r="T1896" s="31" t="n"/>
      <c r="U1896" s="33">
        <f>IF(N1896="","",R1896 * N1896)</f>
        <v/>
      </c>
      <c r="V1896" s="4" t="n"/>
      <c r="W1896" s="33">
        <f>IF(S1896&amp;U1896="","",U1896 * S1896)</f>
        <v/>
      </c>
      <c r="X1896" s="33">
        <f>IF(W1896="","",U1896 + W1896)</f>
        <v/>
      </c>
      <c r="Y1896" s="33">
        <f>IF(T1896="","",U1896 * T1896)</f>
        <v/>
      </c>
      <c r="Z1896" s="34">
        <f>IF(U1896="","",X1896-V1896-Y1896)</f>
        <v/>
      </c>
    </row>
    <row r="1897">
      <c r="A1897" s="25" t="n">
        <v>1893</v>
      </c>
      <c r="B1897" s="26">
        <f>_xlfn.XLOOKUP(C1897,purchase!C:C,pcon!B:B,"")</f>
        <v/>
      </c>
      <c r="C1897" s="4" t="n"/>
      <c r="D1897" s="29">
        <f>_xlfn.XLOOKUP(C1897,purchase!C:C,pcon!D:D,"")</f>
        <v/>
      </c>
      <c r="E1897" s="29">
        <f>_xlfn.XLOOKUP(C1897,purchase!C:C,pcon!E:E,"")</f>
        <v/>
      </c>
      <c r="F1897" s="4" t="n"/>
      <c r="G1897" s="27" t="n"/>
      <c r="H1897" s="28" t="n"/>
      <c r="I1897" s="4" t="n"/>
      <c r="J1897" s="4" t="n"/>
      <c r="K1897" s="4" t="n"/>
      <c r="L1897" s="30">
        <f>IF(J1897="","",J1897-K1897)</f>
        <v/>
      </c>
      <c r="M1897" s="4" t="n"/>
      <c r="N1897" s="30">
        <f>IF(L1897="","",L1897-M1897)</f>
        <v/>
      </c>
      <c r="O1897" s="31" t="n"/>
      <c r="P1897" s="32">
        <f>IF(O1897="","",N1897 * O1897)</f>
        <v/>
      </c>
      <c r="Q1897" s="10">
        <f>_xlfn.XLOOKUP(C1897,pcon!C:C,pcon!L:L,"")</f>
        <v/>
      </c>
      <c r="R1897" s="98">
        <f>(Q1897 / 80) * (O1897 * 100)</f>
        <v/>
      </c>
      <c r="S1897" s="31" t="n"/>
      <c r="T1897" s="31" t="n"/>
      <c r="U1897" s="33">
        <f>IF(N1897="","",R1897 * N1897)</f>
        <v/>
      </c>
      <c r="V1897" s="4" t="n"/>
      <c r="W1897" s="33">
        <f>IF(S1897&amp;U1897="","",U1897 * S1897)</f>
        <v/>
      </c>
      <c r="X1897" s="33">
        <f>IF(W1897="","",U1897 + W1897)</f>
        <v/>
      </c>
      <c r="Y1897" s="33">
        <f>IF(T1897="","",U1897 * T1897)</f>
        <v/>
      </c>
      <c r="Z1897" s="34">
        <f>IF(U1897="","",X1897-V1897-Y1897)</f>
        <v/>
      </c>
    </row>
    <row r="1898">
      <c r="A1898" s="25" t="n">
        <v>1894</v>
      </c>
      <c r="B1898" s="26">
        <f>_xlfn.XLOOKUP(C1898,purchase!C:C,pcon!B:B,"")</f>
        <v/>
      </c>
      <c r="C1898" s="4" t="n"/>
      <c r="D1898" s="29">
        <f>_xlfn.XLOOKUP(C1898,purchase!C:C,pcon!D:D,"")</f>
        <v/>
      </c>
      <c r="E1898" s="29">
        <f>_xlfn.XLOOKUP(C1898,purchase!C:C,pcon!E:E,"")</f>
        <v/>
      </c>
      <c r="F1898" s="4" t="n"/>
      <c r="G1898" s="27" t="n"/>
      <c r="H1898" s="28" t="n"/>
      <c r="I1898" s="4" t="n"/>
      <c r="J1898" s="4" t="n"/>
      <c r="K1898" s="4" t="n"/>
      <c r="L1898" s="30">
        <f>IF(J1898="","",J1898-K1898)</f>
        <v/>
      </c>
      <c r="M1898" s="4" t="n"/>
      <c r="N1898" s="30">
        <f>IF(L1898="","",L1898-M1898)</f>
        <v/>
      </c>
      <c r="O1898" s="31" t="n"/>
      <c r="P1898" s="32">
        <f>IF(O1898="","",N1898 * O1898)</f>
        <v/>
      </c>
      <c r="Q1898" s="10">
        <f>_xlfn.XLOOKUP(C1898,pcon!C:C,pcon!L:L,"")</f>
        <v/>
      </c>
      <c r="R1898" s="98">
        <f>(Q1898 / 80) * (O1898 * 100)</f>
        <v/>
      </c>
      <c r="S1898" s="31" t="n"/>
      <c r="T1898" s="31" t="n"/>
      <c r="U1898" s="33">
        <f>IF(N1898="","",R1898 * N1898)</f>
        <v/>
      </c>
      <c r="V1898" s="4" t="n"/>
      <c r="W1898" s="33">
        <f>IF(S1898&amp;U1898="","",U1898 * S1898)</f>
        <v/>
      </c>
      <c r="X1898" s="33">
        <f>IF(W1898="","",U1898 + W1898)</f>
        <v/>
      </c>
      <c r="Y1898" s="33">
        <f>IF(T1898="","",U1898 * T1898)</f>
        <v/>
      </c>
      <c r="Z1898" s="34">
        <f>IF(U1898="","",X1898-V1898-Y1898)</f>
        <v/>
      </c>
    </row>
    <row r="1899">
      <c r="A1899" s="25" t="n">
        <v>1895</v>
      </c>
      <c r="B1899" s="26">
        <f>_xlfn.XLOOKUP(C1899,purchase!C:C,pcon!B:B,"")</f>
        <v/>
      </c>
      <c r="C1899" s="4" t="n"/>
      <c r="D1899" s="29">
        <f>_xlfn.XLOOKUP(C1899,purchase!C:C,pcon!D:D,"")</f>
        <v/>
      </c>
      <c r="E1899" s="29">
        <f>_xlfn.XLOOKUP(C1899,purchase!C:C,pcon!E:E,"")</f>
        <v/>
      </c>
      <c r="F1899" s="4" t="n"/>
      <c r="G1899" s="27" t="n"/>
      <c r="H1899" s="28" t="n"/>
      <c r="I1899" s="4" t="n"/>
      <c r="J1899" s="4" t="n"/>
      <c r="K1899" s="4" t="n"/>
      <c r="L1899" s="30">
        <f>IF(J1899="","",J1899-K1899)</f>
        <v/>
      </c>
      <c r="M1899" s="4" t="n"/>
      <c r="N1899" s="30">
        <f>IF(L1899="","",L1899-M1899)</f>
        <v/>
      </c>
      <c r="O1899" s="31" t="n"/>
      <c r="P1899" s="32">
        <f>IF(O1899="","",N1899 * O1899)</f>
        <v/>
      </c>
      <c r="Q1899" s="10">
        <f>_xlfn.XLOOKUP(C1899,pcon!C:C,pcon!L:L,"")</f>
        <v/>
      </c>
      <c r="R1899" s="98">
        <f>(Q1899 / 80) * (O1899 * 100)</f>
        <v/>
      </c>
      <c r="S1899" s="31" t="n"/>
      <c r="T1899" s="31" t="n"/>
      <c r="U1899" s="33">
        <f>IF(N1899="","",R1899 * N1899)</f>
        <v/>
      </c>
      <c r="V1899" s="4" t="n"/>
      <c r="W1899" s="33">
        <f>IF(S1899&amp;U1899="","",U1899 * S1899)</f>
        <v/>
      </c>
      <c r="X1899" s="33">
        <f>IF(W1899="","",U1899 + W1899)</f>
        <v/>
      </c>
      <c r="Y1899" s="33">
        <f>IF(T1899="","",U1899 * T1899)</f>
        <v/>
      </c>
      <c r="Z1899" s="34">
        <f>IF(U1899="","",X1899-V1899-Y1899)</f>
        <v/>
      </c>
    </row>
    <row r="1900">
      <c r="A1900" s="25" t="n">
        <v>1896</v>
      </c>
      <c r="B1900" s="26">
        <f>_xlfn.XLOOKUP(C1900,purchase!C:C,pcon!B:B,"")</f>
        <v/>
      </c>
      <c r="C1900" s="4" t="n"/>
      <c r="D1900" s="29">
        <f>_xlfn.XLOOKUP(C1900,purchase!C:C,pcon!D:D,"")</f>
        <v/>
      </c>
      <c r="E1900" s="29">
        <f>_xlfn.XLOOKUP(C1900,purchase!C:C,pcon!E:E,"")</f>
        <v/>
      </c>
      <c r="F1900" s="4" t="n"/>
      <c r="G1900" s="27" t="n"/>
      <c r="H1900" s="28" t="n"/>
      <c r="I1900" s="4" t="n"/>
      <c r="J1900" s="4" t="n"/>
      <c r="K1900" s="4" t="n"/>
      <c r="L1900" s="30">
        <f>IF(J1900="","",J1900-K1900)</f>
        <v/>
      </c>
      <c r="M1900" s="4" t="n"/>
      <c r="N1900" s="30">
        <f>IF(L1900="","",L1900-M1900)</f>
        <v/>
      </c>
      <c r="O1900" s="31" t="n"/>
      <c r="P1900" s="32">
        <f>IF(O1900="","",N1900 * O1900)</f>
        <v/>
      </c>
      <c r="Q1900" s="10">
        <f>_xlfn.XLOOKUP(C1900,pcon!C:C,pcon!L:L,"")</f>
        <v/>
      </c>
      <c r="R1900" s="98">
        <f>(Q1900 / 80) * (O1900 * 100)</f>
        <v/>
      </c>
      <c r="S1900" s="31" t="n"/>
      <c r="T1900" s="31" t="n"/>
      <c r="U1900" s="33">
        <f>IF(N1900="","",R1900 * N1900)</f>
        <v/>
      </c>
      <c r="V1900" s="4" t="n"/>
      <c r="W1900" s="33">
        <f>IF(S1900&amp;U1900="","",U1900 * S1900)</f>
        <v/>
      </c>
      <c r="X1900" s="33">
        <f>IF(W1900="","",U1900 + W1900)</f>
        <v/>
      </c>
      <c r="Y1900" s="33">
        <f>IF(T1900="","",U1900 * T1900)</f>
        <v/>
      </c>
      <c r="Z1900" s="34">
        <f>IF(U1900="","",X1900-V1900-Y1900)</f>
        <v/>
      </c>
    </row>
    <row r="1901">
      <c r="A1901" s="25" t="n">
        <v>1897</v>
      </c>
      <c r="B1901" s="26">
        <f>_xlfn.XLOOKUP(C1901,purchase!C:C,pcon!B:B,"")</f>
        <v/>
      </c>
      <c r="C1901" s="4" t="n"/>
      <c r="D1901" s="29">
        <f>_xlfn.XLOOKUP(C1901,purchase!C:C,pcon!D:D,"")</f>
        <v/>
      </c>
      <c r="E1901" s="29">
        <f>_xlfn.XLOOKUP(C1901,purchase!C:C,pcon!E:E,"")</f>
        <v/>
      </c>
      <c r="F1901" s="4" t="n"/>
      <c r="G1901" s="27" t="n"/>
      <c r="H1901" s="28" t="n"/>
      <c r="I1901" s="4" t="n"/>
      <c r="J1901" s="4" t="n"/>
      <c r="K1901" s="4" t="n"/>
      <c r="L1901" s="30">
        <f>IF(J1901="","",J1901-K1901)</f>
        <v/>
      </c>
      <c r="M1901" s="4" t="n"/>
      <c r="N1901" s="30">
        <f>IF(L1901="","",L1901-M1901)</f>
        <v/>
      </c>
      <c r="O1901" s="31" t="n"/>
      <c r="P1901" s="32">
        <f>IF(O1901="","",N1901 * O1901)</f>
        <v/>
      </c>
      <c r="Q1901" s="10">
        <f>_xlfn.XLOOKUP(C1901,pcon!C:C,pcon!L:L,"")</f>
        <v/>
      </c>
      <c r="R1901" s="98">
        <f>(Q1901 / 80) * (O1901 * 100)</f>
        <v/>
      </c>
      <c r="S1901" s="31" t="n"/>
      <c r="T1901" s="31" t="n"/>
      <c r="U1901" s="33">
        <f>IF(N1901="","",R1901 * N1901)</f>
        <v/>
      </c>
      <c r="V1901" s="4" t="n"/>
      <c r="W1901" s="33">
        <f>IF(S1901&amp;U1901="","",U1901 * S1901)</f>
        <v/>
      </c>
      <c r="X1901" s="33">
        <f>IF(W1901="","",U1901 + W1901)</f>
        <v/>
      </c>
      <c r="Y1901" s="33">
        <f>IF(T1901="","",U1901 * T1901)</f>
        <v/>
      </c>
      <c r="Z1901" s="34">
        <f>IF(U1901="","",X1901-V1901-Y1901)</f>
        <v/>
      </c>
    </row>
    <row r="1902">
      <c r="A1902" s="25" t="n">
        <v>1898</v>
      </c>
      <c r="B1902" s="26">
        <f>_xlfn.XLOOKUP(C1902,purchase!C:C,pcon!B:B,"")</f>
        <v/>
      </c>
      <c r="C1902" s="4" t="n"/>
      <c r="D1902" s="29">
        <f>_xlfn.XLOOKUP(C1902,purchase!C:C,pcon!D:D,"")</f>
        <v/>
      </c>
      <c r="E1902" s="29">
        <f>_xlfn.XLOOKUP(C1902,purchase!C:C,pcon!E:E,"")</f>
        <v/>
      </c>
      <c r="F1902" s="4" t="n"/>
      <c r="G1902" s="27" t="n"/>
      <c r="H1902" s="28" t="n"/>
      <c r="I1902" s="4" t="n"/>
      <c r="J1902" s="4" t="n"/>
      <c r="K1902" s="4" t="n"/>
      <c r="L1902" s="30">
        <f>IF(J1902="","",J1902-K1902)</f>
        <v/>
      </c>
      <c r="M1902" s="4" t="n"/>
      <c r="N1902" s="30">
        <f>IF(L1902="","",L1902-M1902)</f>
        <v/>
      </c>
      <c r="O1902" s="31" t="n"/>
      <c r="P1902" s="32">
        <f>IF(O1902="","",N1902 * O1902)</f>
        <v/>
      </c>
      <c r="Q1902" s="10">
        <f>_xlfn.XLOOKUP(C1902,pcon!C:C,pcon!L:L,"")</f>
        <v/>
      </c>
      <c r="R1902" s="98">
        <f>(Q1902 / 80) * (O1902 * 100)</f>
        <v/>
      </c>
      <c r="S1902" s="31" t="n"/>
      <c r="T1902" s="31" t="n"/>
      <c r="U1902" s="33">
        <f>IF(N1902="","",R1902 * N1902)</f>
        <v/>
      </c>
      <c r="V1902" s="4" t="n"/>
      <c r="W1902" s="33">
        <f>IF(S1902&amp;U1902="","",U1902 * S1902)</f>
        <v/>
      </c>
      <c r="X1902" s="33">
        <f>IF(W1902="","",U1902 + W1902)</f>
        <v/>
      </c>
      <c r="Y1902" s="33">
        <f>IF(T1902="","",U1902 * T1902)</f>
        <v/>
      </c>
      <c r="Z1902" s="34">
        <f>IF(U1902="","",X1902-V1902-Y1902)</f>
        <v/>
      </c>
    </row>
    <row r="1903">
      <c r="A1903" s="25" t="n">
        <v>1899</v>
      </c>
      <c r="B1903" s="26">
        <f>_xlfn.XLOOKUP(C1903,purchase!C:C,pcon!B:B,"")</f>
        <v/>
      </c>
      <c r="C1903" s="4" t="n"/>
      <c r="D1903" s="29">
        <f>_xlfn.XLOOKUP(C1903,purchase!C:C,pcon!D:D,"")</f>
        <v/>
      </c>
      <c r="E1903" s="29">
        <f>_xlfn.XLOOKUP(C1903,purchase!C:C,pcon!E:E,"")</f>
        <v/>
      </c>
      <c r="F1903" s="4" t="n"/>
      <c r="G1903" s="27" t="n"/>
      <c r="H1903" s="28" t="n"/>
      <c r="I1903" s="4" t="n"/>
      <c r="J1903" s="4" t="n"/>
      <c r="K1903" s="4" t="n"/>
      <c r="L1903" s="30">
        <f>IF(J1903="","",J1903-K1903)</f>
        <v/>
      </c>
      <c r="M1903" s="4" t="n"/>
      <c r="N1903" s="30">
        <f>IF(L1903="","",L1903-M1903)</f>
        <v/>
      </c>
      <c r="O1903" s="31" t="n"/>
      <c r="P1903" s="32">
        <f>IF(O1903="","",N1903 * O1903)</f>
        <v/>
      </c>
      <c r="Q1903" s="10">
        <f>_xlfn.XLOOKUP(C1903,pcon!C:C,pcon!L:L,"")</f>
        <v/>
      </c>
      <c r="R1903" s="98">
        <f>(Q1903 / 80) * (O1903 * 100)</f>
        <v/>
      </c>
      <c r="S1903" s="31" t="n"/>
      <c r="T1903" s="31" t="n"/>
      <c r="U1903" s="33">
        <f>IF(N1903="","",R1903 * N1903)</f>
        <v/>
      </c>
      <c r="V1903" s="4" t="n"/>
      <c r="W1903" s="33">
        <f>IF(S1903&amp;U1903="","",U1903 * S1903)</f>
        <v/>
      </c>
      <c r="X1903" s="33">
        <f>IF(W1903="","",U1903 + W1903)</f>
        <v/>
      </c>
      <c r="Y1903" s="33">
        <f>IF(T1903="","",U1903 * T1903)</f>
        <v/>
      </c>
      <c r="Z1903" s="34">
        <f>IF(U1903="","",X1903-V1903-Y1903)</f>
        <v/>
      </c>
    </row>
    <row r="1904">
      <c r="A1904" s="25" t="n">
        <v>1900</v>
      </c>
      <c r="B1904" s="26">
        <f>_xlfn.XLOOKUP(C1904,purchase!C:C,pcon!B:B,"")</f>
        <v/>
      </c>
      <c r="C1904" s="4" t="n"/>
      <c r="D1904" s="29">
        <f>_xlfn.XLOOKUP(C1904,purchase!C:C,pcon!D:D,"")</f>
        <v/>
      </c>
      <c r="E1904" s="29">
        <f>_xlfn.XLOOKUP(C1904,purchase!C:C,pcon!E:E,"")</f>
        <v/>
      </c>
      <c r="F1904" s="4" t="n"/>
      <c r="G1904" s="27" t="n"/>
      <c r="H1904" s="28" t="n"/>
      <c r="I1904" s="4" t="n"/>
      <c r="J1904" s="4" t="n"/>
      <c r="K1904" s="4" t="n"/>
      <c r="L1904" s="30">
        <f>IF(J1904="","",J1904-K1904)</f>
        <v/>
      </c>
      <c r="M1904" s="4" t="n"/>
      <c r="N1904" s="30">
        <f>IF(L1904="","",L1904-M1904)</f>
        <v/>
      </c>
      <c r="O1904" s="31" t="n"/>
      <c r="P1904" s="32">
        <f>IF(O1904="","",N1904 * O1904)</f>
        <v/>
      </c>
      <c r="Q1904" s="10">
        <f>_xlfn.XLOOKUP(C1904,pcon!C:C,pcon!L:L,"")</f>
        <v/>
      </c>
      <c r="R1904" s="98">
        <f>(Q1904 / 80) * (O1904 * 100)</f>
        <v/>
      </c>
      <c r="S1904" s="31" t="n"/>
      <c r="T1904" s="31" t="n"/>
      <c r="U1904" s="33">
        <f>IF(N1904="","",R1904 * N1904)</f>
        <v/>
      </c>
      <c r="V1904" s="4" t="n"/>
      <c r="W1904" s="33">
        <f>IF(S1904&amp;U1904="","",U1904 * S1904)</f>
        <v/>
      </c>
      <c r="X1904" s="33">
        <f>IF(W1904="","",U1904 + W1904)</f>
        <v/>
      </c>
      <c r="Y1904" s="33">
        <f>IF(T1904="","",U1904 * T1904)</f>
        <v/>
      </c>
      <c r="Z1904" s="34">
        <f>IF(U1904="","",X1904-V1904-Y1904)</f>
        <v/>
      </c>
    </row>
    <row r="1905">
      <c r="A1905" s="25" t="n">
        <v>1901</v>
      </c>
      <c r="B1905" s="26">
        <f>_xlfn.XLOOKUP(C1905,purchase!C:C,pcon!B:B,"")</f>
        <v/>
      </c>
      <c r="C1905" s="4" t="n"/>
      <c r="D1905" s="29">
        <f>_xlfn.XLOOKUP(C1905,purchase!C:C,pcon!D:D,"")</f>
        <v/>
      </c>
      <c r="E1905" s="29">
        <f>_xlfn.XLOOKUP(C1905,purchase!C:C,pcon!E:E,"")</f>
        <v/>
      </c>
      <c r="F1905" s="4" t="n"/>
      <c r="G1905" s="27" t="n"/>
      <c r="H1905" s="28" t="n"/>
      <c r="I1905" s="4" t="n"/>
      <c r="J1905" s="4" t="n"/>
      <c r="K1905" s="4" t="n"/>
      <c r="L1905" s="30">
        <f>IF(J1905="","",J1905-K1905)</f>
        <v/>
      </c>
      <c r="M1905" s="4" t="n"/>
      <c r="N1905" s="30">
        <f>IF(L1905="","",L1905-M1905)</f>
        <v/>
      </c>
      <c r="O1905" s="31" t="n"/>
      <c r="P1905" s="32">
        <f>IF(O1905="","",N1905 * O1905)</f>
        <v/>
      </c>
      <c r="Q1905" s="10">
        <f>_xlfn.XLOOKUP(C1905,pcon!C:C,pcon!L:L,"")</f>
        <v/>
      </c>
      <c r="R1905" s="98">
        <f>(Q1905 / 80) * (O1905 * 100)</f>
        <v/>
      </c>
      <c r="S1905" s="31" t="n"/>
      <c r="T1905" s="31" t="n"/>
      <c r="U1905" s="33">
        <f>IF(N1905="","",R1905 * N1905)</f>
        <v/>
      </c>
      <c r="V1905" s="4" t="n"/>
      <c r="W1905" s="33">
        <f>IF(S1905&amp;U1905="","",U1905 * S1905)</f>
        <v/>
      </c>
      <c r="X1905" s="33">
        <f>IF(W1905="","",U1905 + W1905)</f>
        <v/>
      </c>
      <c r="Y1905" s="33">
        <f>IF(T1905="","",U1905 * T1905)</f>
        <v/>
      </c>
      <c r="Z1905" s="34">
        <f>IF(U1905="","",X1905-V1905-Y1905)</f>
        <v/>
      </c>
    </row>
    <row r="1906">
      <c r="A1906" s="25" t="n">
        <v>1902</v>
      </c>
      <c r="B1906" s="26">
        <f>_xlfn.XLOOKUP(C1906,purchase!C:C,pcon!B:B,"")</f>
        <v/>
      </c>
      <c r="C1906" s="4" t="n"/>
      <c r="D1906" s="29">
        <f>_xlfn.XLOOKUP(C1906,purchase!C:C,pcon!D:D,"")</f>
        <v/>
      </c>
      <c r="E1906" s="29">
        <f>_xlfn.XLOOKUP(C1906,purchase!C:C,pcon!E:E,"")</f>
        <v/>
      </c>
      <c r="F1906" s="4" t="n"/>
      <c r="G1906" s="27" t="n"/>
      <c r="H1906" s="28" t="n"/>
      <c r="I1906" s="4" t="n"/>
      <c r="J1906" s="4" t="n"/>
      <c r="K1906" s="4" t="n"/>
      <c r="L1906" s="30">
        <f>IF(J1906="","",J1906-K1906)</f>
        <v/>
      </c>
      <c r="M1906" s="4" t="n"/>
      <c r="N1906" s="30">
        <f>IF(L1906="","",L1906-M1906)</f>
        <v/>
      </c>
      <c r="O1906" s="31" t="n"/>
      <c r="P1906" s="32">
        <f>IF(O1906="","",N1906 * O1906)</f>
        <v/>
      </c>
      <c r="Q1906" s="10">
        <f>_xlfn.XLOOKUP(C1906,pcon!C:C,pcon!L:L,"")</f>
        <v/>
      </c>
      <c r="R1906" s="98">
        <f>(Q1906 / 80) * (O1906 * 100)</f>
        <v/>
      </c>
      <c r="S1906" s="31" t="n"/>
      <c r="T1906" s="31" t="n"/>
      <c r="U1906" s="33">
        <f>IF(N1906="","",R1906 * N1906)</f>
        <v/>
      </c>
      <c r="V1906" s="4" t="n"/>
      <c r="W1906" s="33">
        <f>IF(S1906&amp;U1906="","",U1906 * S1906)</f>
        <v/>
      </c>
      <c r="X1906" s="33">
        <f>IF(W1906="","",U1906 + W1906)</f>
        <v/>
      </c>
      <c r="Y1906" s="33">
        <f>IF(T1906="","",U1906 * T1906)</f>
        <v/>
      </c>
      <c r="Z1906" s="34">
        <f>IF(U1906="","",X1906-V1906-Y1906)</f>
        <v/>
      </c>
    </row>
    <row r="1907">
      <c r="A1907" s="25" t="n">
        <v>1903</v>
      </c>
      <c r="B1907" s="26">
        <f>_xlfn.XLOOKUP(C1907,purchase!C:C,pcon!B:B,"")</f>
        <v/>
      </c>
      <c r="C1907" s="4" t="n"/>
      <c r="D1907" s="29">
        <f>_xlfn.XLOOKUP(C1907,purchase!C:C,pcon!D:D,"")</f>
        <v/>
      </c>
      <c r="E1907" s="29">
        <f>_xlfn.XLOOKUP(C1907,purchase!C:C,pcon!E:E,"")</f>
        <v/>
      </c>
      <c r="F1907" s="4" t="n"/>
      <c r="G1907" s="27" t="n"/>
      <c r="H1907" s="28" t="n"/>
      <c r="I1907" s="4" t="n"/>
      <c r="J1907" s="4" t="n"/>
      <c r="K1907" s="4" t="n"/>
      <c r="L1907" s="30">
        <f>IF(J1907="","",J1907-K1907)</f>
        <v/>
      </c>
      <c r="M1907" s="4" t="n"/>
      <c r="N1907" s="30">
        <f>IF(L1907="","",L1907-M1907)</f>
        <v/>
      </c>
      <c r="O1907" s="31" t="n"/>
      <c r="P1907" s="32">
        <f>IF(O1907="","",N1907 * O1907)</f>
        <v/>
      </c>
      <c r="Q1907" s="10">
        <f>_xlfn.XLOOKUP(C1907,pcon!C:C,pcon!L:L,"")</f>
        <v/>
      </c>
      <c r="R1907" s="98">
        <f>(Q1907 / 80) * (O1907 * 100)</f>
        <v/>
      </c>
      <c r="S1907" s="31" t="n"/>
      <c r="T1907" s="31" t="n"/>
      <c r="U1907" s="33">
        <f>IF(N1907="","",R1907 * N1907)</f>
        <v/>
      </c>
      <c r="V1907" s="4" t="n"/>
      <c r="W1907" s="33">
        <f>IF(S1907&amp;U1907="","",U1907 * S1907)</f>
        <v/>
      </c>
      <c r="X1907" s="33">
        <f>IF(W1907="","",U1907 + W1907)</f>
        <v/>
      </c>
      <c r="Y1907" s="33">
        <f>IF(T1907="","",U1907 * T1907)</f>
        <v/>
      </c>
      <c r="Z1907" s="34">
        <f>IF(U1907="","",X1907-V1907-Y1907)</f>
        <v/>
      </c>
    </row>
    <row r="1908">
      <c r="A1908" s="25" t="n">
        <v>1904</v>
      </c>
      <c r="B1908" s="26">
        <f>_xlfn.XLOOKUP(C1908,purchase!C:C,pcon!B:B,"")</f>
        <v/>
      </c>
      <c r="C1908" s="4" t="n"/>
      <c r="D1908" s="29">
        <f>_xlfn.XLOOKUP(C1908,purchase!C:C,pcon!D:D,"")</f>
        <v/>
      </c>
      <c r="E1908" s="29">
        <f>_xlfn.XLOOKUP(C1908,purchase!C:C,pcon!E:E,"")</f>
        <v/>
      </c>
      <c r="F1908" s="4" t="n"/>
      <c r="G1908" s="27" t="n"/>
      <c r="H1908" s="28" t="n"/>
      <c r="I1908" s="4" t="n"/>
      <c r="J1908" s="4" t="n"/>
      <c r="K1908" s="4" t="n"/>
      <c r="L1908" s="30">
        <f>IF(J1908="","",J1908-K1908)</f>
        <v/>
      </c>
      <c r="M1908" s="4" t="n"/>
      <c r="N1908" s="30">
        <f>IF(L1908="","",L1908-M1908)</f>
        <v/>
      </c>
      <c r="O1908" s="31" t="n"/>
      <c r="P1908" s="32">
        <f>IF(O1908="","",N1908 * O1908)</f>
        <v/>
      </c>
      <c r="Q1908" s="10">
        <f>_xlfn.XLOOKUP(C1908,pcon!C:C,pcon!L:L,"")</f>
        <v/>
      </c>
      <c r="R1908" s="98">
        <f>(Q1908 / 80) * (O1908 * 100)</f>
        <v/>
      </c>
      <c r="S1908" s="31" t="n"/>
      <c r="T1908" s="31" t="n"/>
      <c r="U1908" s="33">
        <f>IF(N1908="","",R1908 * N1908)</f>
        <v/>
      </c>
      <c r="V1908" s="4" t="n"/>
      <c r="W1908" s="33">
        <f>IF(S1908&amp;U1908="","",U1908 * S1908)</f>
        <v/>
      </c>
      <c r="X1908" s="33">
        <f>IF(W1908="","",U1908 + W1908)</f>
        <v/>
      </c>
      <c r="Y1908" s="33">
        <f>IF(T1908="","",U1908 * T1908)</f>
        <v/>
      </c>
      <c r="Z1908" s="34">
        <f>IF(U1908="","",X1908-V1908-Y1908)</f>
        <v/>
      </c>
    </row>
    <row r="1909">
      <c r="A1909" s="25" t="n">
        <v>1905</v>
      </c>
      <c r="B1909" s="26">
        <f>_xlfn.XLOOKUP(C1909,purchase!C:C,pcon!B:B,"")</f>
        <v/>
      </c>
      <c r="C1909" s="4" t="n"/>
      <c r="D1909" s="29">
        <f>_xlfn.XLOOKUP(C1909,purchase!C:C,pcon!D:D,"")</f>
        <v/>
      </c>
      <c r="E1909" s="29">
        <f>_xlfn.XLOOKUP(C1909,purchase!C:C,pcon!E:E,"")</f>
        <v/>
      </c>
      <c r="F1909" s="4" t="n"/>
      <c r="G1909" s="27" t="n"/>
      <c r="H1909" s="28" t="n"/>
      <c r="I1909" s="4" t="n"/>
      <c r="J1909" s="4" t="n"/>
      <c r="K1909" s="4" t="n"/>
      <c r="L1909" s="30">
        <f>IF(J1909="","",J1909-K1909)</f>
        <v/>
      </c>
      <c r="M1909" s="4" t="n"/>
      <c r="N1909" s="30">
        <f>IF(L1909="","",L1909-M1909)</f>
        <v/>
      </c>
      <c r="O1909" s="31" t="n"/>
      <c r="P1909" s="32">
        <f>IF(O1909="","",N1909 * O1909)</f>
        <v/>
      </c>
      <c r="Q1909" s="10">
        <f>_xlfn.XLOOKUP(C1909,pcon!C:C,pcon!L:L,"")</f>
        <v/>
      </c>
      <c r="R1909" s="98">
        <f>(Q1909 / 80) * (O1909 * 100)</f>
        <v/>
      </c>
      <c r="S1909" s="31" t="n"/>
      <c r="T1909" s="31" t="n"/>
      <c r="U1909" s="33">
        <f>IF(N1909="","",R1909 * N1909)</f>
        <v/>
      </c>
      <c r="V1909" s="4" t="n"/>
      <c r="W1909" s="33">
        <f>IF(S1909&amp;U1909="","",U1909 * S1909)</f>
        <v/>
      </c>
      <c r="X1909" s="33">
        <f>IF(W1909="","",U1909 + W1909)</f>
        <v/>
      </c>
      <c r="Y1909" s="33">
        <f>IF(T1909="","",U1909 * T1909)</f>
        <v/>
      </c>
      <c r="Z1909" s="34">
        <f>IF(U1909="","",X1909-V1909-Y1909)</f>
        <v/>
      </c>
    </row>
    <row r="1910">
      <c r="A1910" s="25" t="n">
        <v>1906</v>
      </c>
      <c r="B1910" s="26">
        <f>_xlfn.XLOOKUP(C1910,purchase!C:C,pcon!B:B,"")</f>
        <v/>
      </c>
      <c r="C1910" s="4" t="n"/>
      <c r="D1910" s="29">
        <f>_xlfn.XLOOKUP(C1910,purchase!C:C,pcon!D:D,"")</f>
        <v/>
      </c>
      <c r="E1910" s="29">
        <f>_xlfn.XLOOKUP(C1910,purchase!C:C,pcon!E:E,"")</f>
        <v/>
      </c>
      <c r="F1910" s="4" t="n"/>
      <c r="G1910" s="27" t="n"/>
      <c r="H1910" s="28" t="n"/>
      <c r="I1910" s="4" t="n"/>
      <c r="J1910" s="4" t="n"/>
      <c r="K1910" s="4" t="n"/>
      <c r="L1910" s="30">
        <f>IF(J1910="","",J1910-K1910)</f>
        <v/>
      </c>
      <c r="M1910" s="4" t="n"/>
      <c r="N1910" s="30">
        <f>IF(L1910="","",L1910-M1910)</f>
        <v/>
      </c>
      <c r="O1910" s="31" t="n"/>
      <c r="P1910" s="32">
        <f>IF(O1910="","",N1910 * O1910)</f>
        <v/>
      </c>
      <c r="Q1910" s="10">
        <f>_xlfn.XLOOKUP(C1910,pcon!C:C,pcon!L:L,"")</f>
        <v/>
      </c>
      <c r="R1910" s="98">
        <f>(Q1910 / 80) * (O1910 * 100)</f>
        <v/>
      </c>
      <c r="S1910" s="31" t="n"/>
      <c r="T1910" s="31" t="n"/>
      <c r="U1910" s="33">
        <f>IF(N1910="","",R1910 * N1910)</f>
        <v/>
      </c>
      <c r="V1910" s="4" t="n"/>
      <c r="W1910" s="33">
        <f>IF(S1910&amp;U1910="","",U1910 * S1910)</f>
        <v/>
      </c>
      <c r="X1910" s="33">
        <f>IF(W1910="","",U1910 + W1910)</f>
        <v/>
      </c>
      <c r="Y1910" s="33">
        <f>IF(T1910="","",U1910 * T1910)</f>
        <v/>
      </c>
      <c r="Z1910" s="34">
        <f>IF(U1910="","",X1910-V1910-Y1910)</f>
        <v/>
      </c>
    </row>
    <row r="1911">
      <c r="A1911" s="25" t="n">
        <v>1907</v>
      </c>
      <c r="B1911" s="26">
        <f>_xlfn.XLOOKUP(C1911,purchase!C:C,pcon!B:B,"")</f>
        <v/>
      </c>
      <c r="C1911" s="4" t="n"/>
      <c r="D1911" s="29">
        <f>_xlfn.XLOOKUP(C1911,purchase!C:C,pcon!D:D,"")</f>
        <v/>
      </c>
      <c r="E1911" s="29">
        <f>_xlfn.XLOOKUP(C1911,purchase!C:C,pcon!E:E,"")</f>
        <v/>
      </c>
      <c r="F1911" s="4" t="n"/>
      <c r="G1911" s="27" t="n"/>
      <c r="H1911" s="28" t="n"/>
      <c r="I1911" s="4" t="n"/>
      <c r="J1911" s="4" t="n"/>
      <c r="K1911" s="4" t="n"/>
      <c r="L1911" s="30">
        <f>IF(J1911="","",J1911-K1911)</f>
        <v/>
      </c>
      <c r="M1911" s="4" t="n"/>
      <c r="N1911" s="30">
        <f>IF(L1911="","",L1911-M1911)</f>
        <v/>
      </c>
      <c r="O1911" s="31" t="n"/>
      <c r="P1911" s="32">
        <f>IF(O1911="","",N1911 * O1911)</f>
        <v/>
      </c>
      <c r="Q1911" s="10">
        <f>_xlfn.XLOOKUP(C1911,pcon!C:C,pcon!L:L,"")</f>
        <v/>
      </c>
      <c r="R1911" s="98">
        <f>(Q1911 / 80) * (O1911 * 100)</f>
        <v/>
      </c>
      <c r="S1911" s="31" t="n"/>
      <c r="T1911" s="31" t="n"/>
      <c r="U1911" s="33">
        <f>IF(N1911="","",R1911 * N1911)</f>
        <v/>
      </c>
      <c r="V1911" s="4" t="n"/>
      <c r="W1911" s="33">
        <f>IF(S1911&amp;U1911="","",U1911 * S1911)</f>
        <v/>
      </c>
      <c r="X1911" s="33">
        <f>IF(W1911="","",U1911 + W1911)</f>
        <v/>
      </c>
      <c r="Y1911" s="33">
        <f>IF(T1911="","",U1911 * T1911)</f>
        <v/>
      </c>
      <c r="Z1911" s="34">
        <f>IF(U1911="","",X1911-V1911-Y1911)</f>
        <v/>
      </c>
    </row>
    <row r="1912">
      <c r="A1912" s="25" t="n">
        <v>1908</v>
      </c>
      <c r="B1912" s="26">
        <f>_xlfn.XLOOKUP(C1912,purchase!C:C,pcon!B:B,"")</f>
        <v/>
      </c>
      <c r="C1912" s="4" t="n"/>
      <c r="D1912" s="29">
        <f>_xlfn.XLOOKUP(C1912,purchase!C:C,pcon!D:D,"")</f>
        <v/>
      </c>
      <c r="E1912" s="29">
        <f>_xlfn.XLOOKUP(C1912,purchase!C:C,pcon!E:E,"")</f>
        <v/>
      </c>
      <c r="F1912" s="4" t="n"/>
      <c r="G1912" s="27" t="n"/>
      <c r="H1912" s="28" t="n"/>
      <c r="I1912" s="4" t="n"/>
      <c r="J1912" s="4" t="n"/>
      <c r="K1912" s="4" t="n"/>
      <c r="L1912" s="30">
        <f>IF(J1912="","",J1912-K1912)</f>
        <v/>
      </c>
      <c r="M1912" s="4" t="n"/>
      <c r="N1912" s="30">
        <f>IF(L1912="","",L1912-M1912)</f>
        <v/>
      </c>
      <c r="O1912" s="31" t="n"/>
      <c r="P1912" s="32">
        <f>IF(O1912="","",N1912 * O1912)</f>
        <v/>
      </c>
      <c r="Q1912" s="10">
        <f>_xlfn.XLOOKUP(C1912,pcon!C:C,pcon!L:L,"")</f>
        <v/>
      </c>
      <c r="R1912" s="98">
        <f>(Q1912 / 80) * (O1912 * 100)</f>
        <v/>
      </c>
      <c r="S1912" s="31" t="n"/>
      <c r="T1912" s="31" t="n"/>
      <c r="U1912" s="33">
        <f>IF(N1912="","",R1912 * N1912)</f>
        <v/>
      </c>
      <c r="V1912" s="4" t="n"/>
      <c r="W1912" s="33">
        <f>IF(S1912&amp;U1912="","",U1912 * S1912)</f>
        <v/>
      </c>
      <c r="X1912" s="33">
        <f>IF(W1912="","",U1912 + W1912)</f>
        <v/>
      </c>
      <c r="Y1912" s="33">
        <f>IF(T1912="","",U1912 * T1912)</f>
        <v/>
      </c>
      <c r="Z1912" s="34">
        <f>IF(U1912="","",X1912-V1912-Y1912)</f>
        <v/>
      </c>
    </row>
    <row r="1913">
      <c r="A1913" s="25" t="n">
        <v>1909</v>
      </c>
      <c r="B1913" s="26">
        <f>_xlfn.XLOOKUP(C1913,purchase!C:C,pcon!B:B,"")</f>
        <v/>
      </c>
      <c r="C1913" s="4" t="n"/>
      <c r="D1913" s="29">
        <f>_xlfn.XLOOKUP(C1913,purchase!C:C,pcon!D:D,"")</f>
        <v/>
      </c>
      <c r="E1913" s="29">
        <f>_xlfn.XLOOKUP(C1913,purchase!C:C,pcon!E:E,"")</f>
        <v/>
      </c>
      <c r="F1913" s="4" t="n"/>
      <c r="G1913" s="27" t="n"/>
      <c r="H1913" s="28" t="n"/>
      <c r="I1913" s="4" t="n"/>
      <c r="J1913" s="4" t="n"/>
      <c r="K1913" s="4" t="n"/>
      <c r="L1913" s="30">
        <f>IF(J1913="","",J1913-K1913)</f>
        <v/>
      </c>
      <c r="M1913" s="4" t="n"/>
      <c r="N1913" s="30">
        <f>IF(L1913="","",L1913-M1913)</f>
        <v/>
      </c>
      <c r="O1913" s="31" t="n"/>
      <c r="P1913" s="32">
        <f>IF(O1913="","",N1913 * O1913)</f>
        <v/>
      </c>
      <c r="Q1913" s="10">
        <f>_xlfn.XLOOKUP(C1913,pcon!C:C,pcon!L:L,"")</f>
        <v/>
      </c>
      <c r="R1913" s="98">
        <f>(Q1913 / 80) * (O1913 * 100)</f>
        <v/>
      </c>
      <c r="S1913" s="31" t="n"/>
      <c r="T1913" s="31" t="n"/>
      <c r="U1913" s="33">
        <f>IF(N1913="","",R1913 * N1913)</f>
        <v/>
      </c>
      <c r="V1913" s="4" t="n"/>
      <c r="W1913" s="33">
        <f>IF(S1913&amp;U1913="","",U1913 * S1913)</f>
        <v/>
      </c>
      <c r="X1913" s="33">
        <f>IF(W1913="","",U1913 + W1913)</f>
        <v/>
      </c>
      <c r="Y1913" s="33">
        <f>IF(T1913="","",U1913 * T1913)</f>
        <v/>
      </c>
      <c r="Z1913" s="34">
        <f>IF(U1913="","",X1913-V1913-Y1913)</f>
        <v/>
      </c>
    </row>
    <row r="1914">
      <c r="A1914" s="25" t="n">
        <v>1910</v>
      </c>
      <c r="B1914" s="26">
        <f>_xlfn.XLOOKUP(C1914,purchase!C:C,pcon!B:B,"")</f>
        <v/>
      </c>
      <c r="C1914" s="4" t="n"/>
      <c r="D1914" s="29">
        <f>_xlfn.XLOOKUP(C1914,purchase!C:C,pcon!D:D,"")</f>
        <v/>
      </c>
      <c r="E1914" s="29">
        <f>_xlfn.XLOOKUP(C1914,purchase!C:C,pcon!E:E,"")</f>
        <v/>
      </c>
      <c r="F1914" s="4" t="n"/>
      <c r="G1914" s="27" t="n"/>
      <c r="H1914" s="28" t="n"/>
      <c r="I1914" s="4" t="n"/>
      <c r="J1914" s="4" t="n"/>
      <c r="K1914" s="4" t="n"/>
      <c r="L1914" s="30">
        <f>IF(J1914="","",J1914-K1914)</f>
        <v/>
      </c>
      <c r="M1914" s="4" t="n"/>
      <c r="N1914" s="30">
        <f>IF(L1914="","",L1914-M1914)</f>
        <v/>
      </c>
      <c r="O1914" s="31" t="n"/>
      <c r="P1914" s="32">
        <f>IF(O1914="","",N1914 * O1914)</f>
        <v/>
      </c>
      <c r="Q1914" s="10">
        <f>_xlfn.XLOOKUP(C1914,pcon!C:C,pcon!L:L,"")</f>
        <v/>
      </c>
      <c r="R1914" s="98">
        <f>(Q1914 / 80) * (O1914 * 100)</f>
        <v/>
      </c>
      <c r="S1914" s="31" t="n"/>
      <c r="T1914" s="31" t="n"/>
      <c r="U1914" s="33">
        <f>IF(N1914="","",R1914 * N1914)</f>
        <v/>
      </c>
      <c r="V1914" s="4" t="n"/>
      <c r="W1914" s="33">
        <f>IF(S1914&amp;U1914="","",U1914 * S1914)</f>
        <v/>
      </c>
      <c r="X1914" s="33">
        <f>IF(W1914="","",U1914 + W1914)</f>
        <v/>
      </c>
      <c r="Y1914" s="33">
        <f>IF(T1914="","",U1914 * T1914)</f>
        <v/>
      </c>
      <c r="Z1914" s="34">
        <f>IF(U1914="","",X1914-V1914-Y1914)</f>
        <v/>
      </c>
    </row>
    <row r="1915">
      <c r="A1915" s="25" t="n">
        <v>1911</v>
      </c>
      <c r="B1915" s="26">
        <f>_xlfn.XLOOKUP(C1915,purchase!C:C,pcon!B:B,"")</f>
        <v/>
      </c>
      <c r="C1915" s="4" t="n"/>
      <c r="D1915" s="29">
        <f>_xlfn.XLOOKUP(C1915,purchase!C:C,pcon!D:D,"")</f>
        <v/>
      </c>
      <c r="E1915" s="29">
        <f>_xlfn.XLOOKUP(C1915,purchase!C:C,pcon!E:E,"")</f>
        <v/>
      </c>
      <c r="F1915" s="4" t="n"/>
      <c r="G1915" s="27" t="n"/>
      <c r="H1915" s="28" t="n"/>
      <c r="I1915" s="4" t="n"/>
      <c r="J1915" s="4" t="n"/>
      <c r="K1915" s="4" t="n"/>
      <c r="L1915" s="30">
        <f>IF(J1915="","",J1915-K1915)</f>
        <v/>
      </c>
      <c r="M1915" s="4" t="n"/>
      <c r="N1915" s="30">
        <f>IF(L1915="","",L1915-M1915)</f>
        <v/>
      </c>
      <c r="O1915" s="31" t="n"/>
      <c r="P1915" s="32">
        <f>IF(O1915="","",N1915 * O1915)</f>
        <v/>
      </c>
      <c r="Q1915" s="10">
        <f>_xlfn.XLOOKUP(C1915,pcon!C:C,pcon!L:L,"")</f>
        <v/>
      </c>
      <c r="R1915" s="98">
        <f>(Q1915 / 80) * (O1915 * 100)</f>
        <v/>
      </c>
      <c r="S1915" s="31" t="n"/>
      <c r="T1915" s="31" t="n"/>
      <c r="U1915" s="33">
        <f>IF(N1915="","",R1915 * N1915)</f>
        <v/>
      </c>
      <c r="V1915" s="4" t="n"/>
      <c r="W1915" s="33">
        <f>IF(S1915&amp;U1915="","",U1915 * S1915)</f>
        <v/>
      </c>
      <c r="X1915" s="33">
        <f>IF(W1915="","",U1915 + W1915)</f>
        <v/>
      </c>
      <c r="Y1915" s="33">
        <f>IF(T1915="","",U1915 * T1915)</f>
        <v/>
      </c>
      <c r="Z1915" s="34">
        <f>IF(U1915="","",X1915-V1915-Y1915)</f>
        <v/>
      </c>
    </row>
    <row r="1916">
      <c r="A1916" s="25" t="n">
        <v>1912</v>
      </c>
      <c r="B1916" s="26">
        <f>_xlfn.XLOOKUP(C1916,purchase!C:C,pcon!B:B,"")</f>
        <v/>
      </c>
      <c r="C1916" s="4" t="n"/>
      <c r="D1916" s="29">
        <f>_xlfn.XLOOKUP(C1916,purchase!C:C,pcon!D:D,"")</f>
        <v/>
      </c>
      <c r="E1916" s="29">
        <f>_xlfn.XLOOKUP(C1916,purchase!C:C,pcon!E:E,"")</f>
        <v/>
      </c>
      <c r="F1916" s="4" t="n"/>
      <c r="G1916" s="27" t="n"/>
      <c r="H1916" s="28" t="n"/>
      <c r="I1916" s="4" t="n"/>
      <c r="J1916" s="4" t="n"/>
      <c r="K1916" s="4" t="n"/>
      <c r="L1916" s="30">
        <f>IF(J1916="","",J1916-K1916)</f>
        <v/>
      </c>
      <c r="M1916" s="4" t="n"/>
      <c r="N1916" s="30">
        <f>IF(L1916="","",L1916-M1916)</f>
        <v/>
      </c>
      <c r="O1916" s="31" t="n"/>
      <c r="P1916" s="32">
        <f>IF(O1916="","",N1916 * O1916)</f>
        <v/>
      </c>
      <c r="Q1916" s="10">
        <f>_xlfn.XLOOKUP(C1916,pcon!C:C,pcon!L:L,"")</f>
        <v/>
      </c>
      <c r="R1916" s="98">
        <f>(Q1916 / 80) * (O1916 * 100)</f>
        <v/>
      </c>
      <c r="S1916" s="31" t="n"/>
      <c r="T1916" s="31" t="n"/>
      <c r="U1916" s="33">
        <f>IF(N1916="","",R1916 * N1916)</f>
        <v/>
      </c>
      <c r="V1916" s="4" t="n"/>
      <c r="W1916" s="33">
        <f>IF(S1916&amp;U1916="","",U1916 * S1916)</f>
        <v/>
      </c>
      <c r="X1916" s="33">
        <f>IF(W1916="","",U1916 + W1916)</f>
        <v/>
      </c>
      <c r="Y1916" s="33">
        <f>IF(T1916="","",U1916 * T1916)</f>
        <v/>
      </c>
      <c r="Z1916" s="34">
        <f>IF(U1916="","",X1916-V1916-Y1916)</f>
        <v/>
      </c>
    </row>
    <row r="1917">
      <c r="A1917" s="25" t="n">
        <v>1913</v>
      </c>
      <c r="B1917" s="26">
        <f>_xlfn.XLOOKUP(C1917,purchase!C:C,pcon!B:B,"")</f>
        <v/>
      </c>
      <c r="C1917" s="4" t="n"/>
      <c r="D1917" s="29">
        <f>_xlfn.XLOOKUP(C1917,purchase!C:C,pcon!D:D,"")</f>
        <v/>
      </c>
      <c r="E1917" s="29">
        <f>_xlfn.XLOOKUP(C1917,purchase!C:C,pcon!E:E,"")</f>
        <v/>
      </c>
      <c r="F1917" s="4" t="n"/>
      <c r="G1917" s="27" t="n"/>
      <c r="H1917" s="28" t="n"/>
      <c r="I1917" s="4" t="n"/>
      <c r="J1917" s="4" t="n"/>
      <c r="K1917" s="4" t="n"/>
      <c r="L1917" s="30">
        <f>IF(J1917="","",J1917-K1917)</f>
        <v/>
      </c>
      <c r="M1917" s="4" t="n"/>
      <c r="N1917" s="30">
        <f>IF(L1917="","",L1917-M1917)</f>
        <v/>
      </c>
      <c r="O1917" s="31" t="n"/>
      <c r="P1917" s="32">
        <f>IF(O1917="","",N1917 * O1917)</f>
        <v/>
      </c>
      <c r="Q1917" s="10">
        <f>_xlfn.XLOOKUP(C1917,pcon!C:C,pcon!L:L,"")</f>
        <v/>
      </c>
      <c r="R1917" s="98">
        <f>(Q1917 / 80) * (O1917 * 100)</f>
        <v/>
      </c>
      <c r="S1917" s="31" t="n"/>
      <c r="T1917" s="31" t="n"/>
      <c r="U1917" s="33">
        <f>IF(N1917="","",R1917 * N1917)</f>
        <v/>
      </c>
      <c r="V1917" s="4" t="n"/>
      <c r="W1917" s="33">
        <f>IF(S1917&amp;U1917="","",U1917 * S1917)</f>
        <v/>
      </c>
      <c r="X1917" s="33">
        <f>IF(W1917="","",U1917 + W1917)</f>
        <v/>
      </c>
      <c r="Y1917" s="33">
        <f>IF(T1917="","",U1917 * T1917)</f>
        <v/>
      </c>
      <c r="Z1917" s="34">
        <f>IF(U1917="","",X1917-V1917-Y1917)</f>
        <v/>
      </c>
    </row>
    <row r="1918">
      <c r="A1918" s="25" t="n">
        <v>1914</v>
      </c>
      <c r="B1918" s="26">
        <f>_xlfn.XLOOKUP(C1918,purchase!C:C,pcon!B:B,"")</f>
        <v/>
      </c>
      <c r="C1918" s="4" t="n"/>
      <c r="D1918" s="29">
        <f>_xlfn.XLOOKUP(C1918,purchase!C:C,pcon!D:D,"")</f>
        <v/>
      </c>
      <c r="E1918" s="29">
        <f>_xlfn.XLOOKUP(C1918,purchase!C:C,pcon!E:E,"")</f>
        <v/>
      </c>
      <c r="F1918" s="4" t="n"/>
      <c r="G1918" s="27" t="n"/>
      <c r="H1918" s="28" t="n"/>
      <c r="I1918" s="4" t="n"/>
      <c r="J1918" s="4" t="n"/>
      <c r="K1918" s="4" t="n"/>
      <c r="L1918" s="30">
        <f>IF(J1918="","",J1918-K1918)</f>
        <v/>
      </c>
      <c r="M1918" s="4" t="n"/>
      <c r="N1918" s="30">
        <f>IF(L1918="","",L1918-M1918)</f>
        <v/>
      </c>
      <c r="O1918" s="31" t="n"/>
      <c r="P1918" s="32">
        <f>IF(O1918="","",N1918 * O1918)</f>
        <v/>
      </c>
      <c r="Q1918" s="10">
        <f>_xlfn.XLOOKUP(C1918,pcon!C:C,pcon!L:L,"")</f>
        <v/>
      </c>
      <c r="R1918" s="98">
        <f>(Q1918 / 80) * (O1918 * 100)</f>
        <v/>
      </c>
      <c r="S1918" s="31" t="n"/>
      <c r="T1918" s="31" t="n"/>
      <c r="U1918" s="33">
        <f>IF(N1918="","",R1918 * N1918)</f>
        <v/>
      </c>
      <c r="V1918" s="4" t="n"/>
      <c r="W1918" s="33">
        <f>IF(S1918&amp;U1918="","",U1918 * S1918)</f>
        <v/>
      </c>
      <c r="X1918" s="33">
        <f>IF(W1918="","",U1918 + W1918)</f>
        <v/>
      </c>
      <c r="Y1918" s="33">
        <f>IF(T1918="","",U1918 * T1918)</f>
        <v/>
      </c>
      <c r="Z1918" s="34">
        <f>IF(U1918="","",X1918-V1918-Y1918)</f>
        <v/>
      </c>
    </row>
    <row r="1919">
      <c r="A1919" s="25" t="n">
        <v>1915</v>
      </c>
      <c r="B1919" s="26">
        <f>_xlfn.XLOOKUP(C1919,purchase!C:C,pcon!B:B,"")</f>
        <v/>
      </c>
      <c r="C1919" s="4" t="n"/>
      <c r="D1919" s="29">
        <f>_xlfn.XLOOKUP(C1919,purchase!C:C,pcon!D:D,"")</f>
        <v/>
      </c>
      <c r="E1919" s="29">
        <f>_xlfn.XLOOKUP(C1919,purchase!C:C,pcon!E:E,"")</f>
        <v/>
      </c>
      <c r="F1919" s="4" t="n"/>
      <c r="G1919" s="27" t="n"/>
      <c r="H1919" s="28" t="n"/>
      <c r="I1919" s="4" t="n"/>
      <c r="J1919" s="4" t="n"/>
      <c r="K1919" s="4" t="n"/>
      <c r="L1919" s="30">
        <f>IF(J1919="","",J1919-K1919)</f>
        <v/>
      </c>
      <c r="M1919" s="4" t="n"/>
      <c r="N1919" s="30">
        <f>IF(L1919="","",L1919-M1919)</f>
        <v/>
      </c>
      <c r="O1919" s="31" t="n"/>
      <c r="P1919" s="32">
        <f>IF(O1919="","",N1919 * O1919)</f>
        <v/>
      </c>
      <c r="Q1919" s="10">
        <f>_xlfn.XLOOKUP(C1919,pcon!C:C,pcon!L:L,"")</f>
        <v/>
      </c>
      <c r="R1919" s="98">
        <f>(Q1919 / 80) * (O1919 * 100)</f>
        <v/>
      </c>
      <c r="S1919" s="31" t="n"/>
      <c r="T1919" s="31" t="n"/>
      <c r="U1919" s="33">
        <f>IF(N1919="","",R1919 * N1919)</f>
        <v/>
      </c>
      <c r="V1919" s="4" t="n"/>
      <c r="W1919" s="33">
        <f>IF(S1919&amp;U1919="","",U1919 * S1919)</f>
        <v/>
      </c>
      <c r="X1919" s="33">
        <f>IF(W1919="","",U1919 + W1919)</f>
        <v/>
      </c>
      <c r="Y1919" s="33">
        <f>IF(T1919="","",U1919 * T1919)</f>
        <v/>
      </c>
      <c r="Z1919" s="34">
        <f>IF(U1919="","",X1919-V1919-Y1919)</f>
        <v/>
      </c>
    </row>
    <row r="1920">
      <c r="A1920" s="25" t="n">
        <v>1916</v>
      </c>
      <c r="B1920" s="26">
        <f>_xlfn.XLOOKUP(C1920,purchase!C:C,pcon!B:B,"")</f>
        <v/>
      </c>
      <c r="C1920" s="4" t="n"/>
      <c r="D1920" s="29">
        <f>_xlfn.XLOOKUP(C1920,purchase!C:C,pcon!D:D,"")</f>
        <v/>
      </c>
      <c r="E1920" s="29">
        <f>_xlfn.XLOOKUP(C1920,purchase!C:C,pcon!E:E,"")</f>
        <v/>
      </c>
      <c r="F1920" s="4" t="n"/>
      <c r="G1920" s="27" t="n"/>
      <c r="H1920" s="28" t="n"/>
      <c r="I1920" s="4" t="n"/>
      <c r="J1920" s="4" t="n"/>
      <c r="K1920" s="4" t="n"/>
      <c r="L1920" s="30">
        <f>IF(J1920="","",J1920-K1920)</f>
        <v/>
      </c>
      <c r="M1920" s="4" t="n"/>
      <c r="N1920" s="30">
        <f>IF(L1920="","",L1920-M1920)</f>
        <v/>
      </c>
      <c r="O1920" s="31" t="n"/>
      <c r="P1920" s="32">
        <f>IF(O1920="","",N1920 * O1920)</f>
        <v/>
      </c>
      <c r="Q1920" s="10">
        <f>_xlfn.XLOOKUP(C1920,pcon!C:C,pcon!L:L,"")</f>
        <v/>
      </c>
      <c r="R1920" s="98">
        <f>(Q1920 / 80) * (O1920 * 100)</f>
        <v/>
      </c>
      <c r="S1920" s="31" t="n"/>
      <c r="T1920" s="31" t="n"/>
      <c r="U1920" s="33">
        <f>IF(N1920="","",R1920 * N1920)</f>
        <v/>
      </c>
      <c r="V1920" s="4" t="n"/>
      <c r="W1920" s="33">
        <f>IF(S1920&amp;U1920="","",U1920 * S1920)</f>
        <v/>
      </c>
      <c r="X1920" s="33">
        <f>IF(W1920="","",U1920 + W1920)</f>
        <v/>
      </c>
      <c r="Y1920" s="33">
        <f>IF(T1920="","",U1920 * T1920)</f>
        <v/>
      </c>
      <c r="Z1920" s="34">
        <f>IF(U1920="","",X1920-V1920-Y1920)</f>
        <v/>
      </c>
    </row>
    <row r="1921">
      <c r="A1921" s="25" t="n">
        <v>1917</v>
      </c>
      <c r="B1921" s="26">
        <f>_xlfn.XLOOKUP(C1921,purchase!C:C,pcon!B:B,"")</f>
        <v/>
      </c>
      <c r="C1921" s="4" t="n"/>
      <c r="D1921" s="29">
        <f>_xlfn.XLOOKUP(C1921,purchase!C:C,pcon!D:D,"")</f>
        <v/>
      </c>
      <c r="E1921" s="29">
        <f>_xlfn.XLOOKUP(C1921,purchase!C:C,pcon!E:E,"")</f>
        <v/>
      </c>
      <c r="F1921" s="4" t="n"/>
      <c r="G1921" s="27" t="n"/>
      <c r="H1921" s="28" t="n"/>
      <c r="I1921" s="4" t="n"/>
      <c r="J1921" s="4" t="n"/>
      <c r="K1921" s="4" t="n"/>
      <c r="L1921" s="30">
        <f>IF(J1921="","",J1921-K1921)</f>
        <v/>
      </c>
      <c r="M1921" s="4" t="n"/>
      <c r="N1921" s="30">
        <f>IF(L1921="","",L1921-M1921)</f>
        <v/>
      </c>
      <c r="O1921" s="31" t="n"/>
      <c r="P1921" s="32">
        <f>IF(O1921="","",N1921 * O1921)</f>
        <v/>
      </c>
      <c r="Q1921" s="10">
        <f>_xlfn.XLOOKUP(C1921,pcon!C:C,pcon!L:L,"")</f>
        <v/>
      </c>
      <c r="R1921" s="98">
        <f>(Q1921 / 80) * (O1921 * 100)</f>
        <v/>
      </c>
      <c r="S1921" s="31" t="n"/>
      <c r="T1921" s="31" t="n"/>
      <c r="U1921" s="33">
        <f>IF(N1921="","",R1921 * N1921)</f>
        <v/>
      </c>
      <c r="V1921" s="4" t="n"/>
      <c r="W1921" s="33">
        <f>IF(S1921&amp;U1921="","",U1921 * S1921)</f>
        <v/>
      </c>
      <c r="X1921" s="33">
        <f>IF(W1921="","",U1921 + W1921)</f>
        <v/>
      </c>
      <c r="Y1921" s="33">
        <f>IF(T1921="","",U1921 * T1921)</f>
        <v/>
      </c>
      <c r="Z1921" s="34">
        <f>IF(U1921="","",X1921-V1921-Y1921)</f>
        <v/>
      </c>
    </row>
    <row r="1922">
      <c r="A1922" s="25" t="n">
        <v>1918</v>
      </c>
      <c r="B1922" s="26">
        <f>_xlfn.XLOOKUP(C1922,purchase!C:C,pcon!B:B,"")</f>
        <v/>
      </c>
      <c r="C1922" s="4" t="n"/>
      <c r="D1922" s="29">
        <f>_xlfn.XLOOKUP(C1922,purchase!C:C,pcon!D:D,"")</f>
        <v/>
      </c>
      <c r="E1922" s="29">
        <f>_xlfn.XLOOKUP(C1922,purchase!C:C,pcon!E:E,"")</f>
        <v/>
      </c>
      <c r="F1922" s="4" t="n"/>
      <c r="G1922" s="27" t="n"/>
      <c r="H1922" s="28" t="n"/>
      <c r="I1922" s="4" t="n"/>
      <c r="J1922" s="4" t="n"/>
      <c r="K1922" s="4" t="n"/>
      <c r="L1922" s="30">
        <f>IF(J1922="","",J1922-K1922)</f>
        <v/>
      </c>
      <c r="M1922" s="4" t="n"/>
      <c r="N1922" s="30">
        <f>IF(L1922="","",L1922-M1922)</f>
        <v/>
      </c>
      <c r="O1922" s="31" t="n"/>
      <c r="P1922" s="32">
        <f>IF(O1922="","",N1922 * O1922)</f>
        <v/>
      </c>
      <c r="Q1922" s="10">
        <f>_xlfn.XLOOKUP(C1922,pcon!C:C,pcon!L:L,"")</f>
        <v/>
      </c>
      <c r="R1922" s="98">
        <f>(Q1922 / 80) * (O1922 * 100)</f>
        <v/>
      </c>
      <c r="S1922" s="31" t="n"/>
      <c r="T1922" s="31" t="n"/>
      <c r="U1922" s="33">
        <f>IF(N1922="","",R1922 * N1922)</f>
        <v/>
      </c>
      <c r="V1922" s="4" t="n"/>
      <c r="W1922" s="33">
        <f>IF(S1922&amp;U1922="","",U1922 * S1922)</f>
        <v/>
      </c>
      <c r="X1922" s="33">
        <f>IF(W1922="","",U1922 + W1922)</f>
        <v/>
      </c>
      <c r="Y1922" s="33">
        <f>IF(T1922="","",U1922 * T1922)</f>
        <v/>
      </c>
      <c r="Z1922" s="34">
        <f>IF(U1922="","",X1922-V1922-Y1922)</f>
        <v/>
      </c>
    </row>
    <row r="1923">
      <c r="A1923" s="25" t="n">
        <v>1919</v>
      </c>
      <c r="B1923" s="26">
        <f>_xlfn.XLOOKUP(C1923,purchase!C:C,pcon!B:B,"")</f>
        <v/>
      </c>
      <c r="C1923" s="4" t="n"/>
      <c r="D1923" s="29">
        <f>_xlfn.XLOOKUP(C1923,purchase!C:C,pcon!D:D,"")</f>
        <v/>
      </c>
      <c r="E1923" s="29">
        <f>_xlfn.XLOOKUP(C1923,purchase!C:C,pcon!E:E,"")</f>
        <v/>
      </c>
      <c r="F1923" s="4" t="n"/>
      <c r="G1923" s="27" t="n"/>
      <c r="H1923" s="28" t="n"/>
      <c r="I1923" s="4" t="n"/>
      <c r="J1923" s="4" t="n"/>
      <c r="K1923" s="4" t="n"/>
      <c r="L1923" s="30">
        <f>IF(J1923="","",J1923-K1923)</f>
        <v/>
      </c>
      <c r="M1923" s="4" t="n"/>
      <c r="N1923" s="30">
        <f>IF(L1923="","",L1923-M1923)</f>
        <v/>
      </c>
      <c r="O1923" s="31" t="n"/>
      <c r="P1923" s="32">
        <f>IF(O1923="","",N1923 * O1923)</f>
        <v/>
      </c>
      <c r="Q1923" s="10">
        <f>_xlfn.XLOOKUP(C1923,pcon!C:C,pcon!L:L,"")</f>
        <v/>
      </c>
      <c r="R1923" s="98">
        <f>(Q1923 / 80) * (O1923 * 100)</f>
        <v/>
      </c>
      <c r="S1923" s="31" t="n"/>
      <c r="T1923" s="31" t="n"/>
      <c r="U1923" s="33">
        <f>IF(N1923="","",R1923 * N1923)</f>
        <v/>
      </c>
      <c r="V1923" s="4" t="n"/>
      <c r="W1923" s="33">
        <f>IF(S1923&amp;U1923="","",U1923 * S1923)</f>
        <v/>
      </c>
      <c r="X1923" s="33">
        <f>IF(W1923="","",U1923 + W1923)</f>
        <v/>
      </c>
      <c r="Y1923" s="33">
        <f>IF(T1923="","",U1923 * T1923)</f>
        <v/>
      </c>
      <c r="Z1923" s="34">
        <f>IF(U1923="","",X1923-V1923-Y1923)</f>
        <v/>
      </c>
    </row>
    <row r="1924">
      <c r="A1924" s="25" t="n">
        <v>1920</v>
      </c>
      <c r="B1924" s="26">
        <f>_xlfn.XLOOKUP(C1924,purchase!C:C,pcon!B:B,"")</f>
        <v/>
      </c>
      <c r="C1924" s="4" t="n"/>
      <c r="D1924" s="29">
        <f>_xlfn.XLOOKUP(C1924,purchase!C:C,pcon!D:D,"")</f>
        <v/>
      </c>
      <c r="E1924" s="29">
        <f>_xlfn.XLOOKUP(C1924,purchase!C:C,pcon!E:E,"")</f>
        <v/>
      </c>
      <c r="F1924" s="4" t="n"/>
      <c r="G1924" s="27" t="n"/>
      <c r="H1924" s="28" t="n"/>
      <c r="I1924" s="4" t="n"/>
      <c r="J1924" s="4" t="n"/>
      <c r="K1924" s="4" t="n"/>
      <c r="L1924" s="30">
        <f>IF(J1924="","",J1924-K1924)</f>
        <v/>
      </c>
      <c r="M1924" s="4" t="n"/>
      <c r="N1924" s="30">
        <f>IF(L1924="","",L1924-M1924)</f>
        <v/>
      </c>
      <c r="O1924" s="31" t="n"/>
      <c r="P1924" s="32">
        <f>IF(O1924="","",N1924 * O1924)</f>
        <v/>
      </c>
      <c r="Q1924" s="10">
        <f>_xlfn.XLOOKUP(C1924,pcon!C:C,pcon!L:L,"")</f>
        <v/>
      </c>
      <c r="R1924" s="98">
        <f>(Q1924 / 80) * (O1924 * 100)</f>
        <v/>
      </c>
      <c r="S1924" s="31" t="n"/>
      <c r="T1924" s="31" t="n"/>
      <c r="U1924" s="33">
        <f>IF(N1924="","",R1924 * N1924)</f>
        <v/>
      </c>
      <c r="V1924" s="4" t="n"/>
      <c r="W1924" s="33">
        <f>IF(S1924&amp;U1924="","",U1924 * S1924)</f>
        <v/>
      </c>
      <c r="X1924" s="33">
        <f>IF(W1924="","",U1924 + W1924)</f>
        <v/>
      </c>
      <c r="Y1924" s="33">
        <f>IF(T1924="","",U1924 * T1924)</f>
        <v/>
      </c>
      <c r="Z1924" s="34">
        <f>IF(U1924="","",X1924-V1924-Y1924)</f>
        <v/>
      </c>
    </row>
    <row r="1925">
      <c r="A1925" s="25" t="n">
        <v>1921</v>
      </c>
      <c r="B1925" s="26">
        <f>_xlfn.XLOOKUP(C1925,purchase!C:C,pcon!B:B,"")</f>
        <v/>
      </c>
      <c r="C1925" s="4" t="n"/>
      <c r="D1925" s="29">
        <f>_xlfn.XLOOKUP(C1925,purchase!C:C,pcon!D:D,"")</f>
        <v/>
      </c>
      <c r="E1925" s="29">
        <f>_xlfn.XLOOKUP(C1925,purchase!C:C,pcon!E:E,"")</f>
        <v/>
      </c>
      <c r="F1925" s="4" t="n"/>
      <c r="G1925" s="27" t="n"/>
      <c r="H1925" s="28" t="n"/>
      <c r="I1925" s="4" t="n"/>
      <c r="J1925" s="4" t="n"/>
      <c r="K1925" s="4" t="n"/>
      <c r="L1925" s="30">
        <f>IF(J1925="","",J1925-K1925)</f>
        <v/>
      </c>
      <c r="M1925" s="4" t="n"/>
      <c r="N1925" s="30">
        <f>IF(L1925="","",L1925-M1925)</f>
        <v/>
      </c>
      <c r="O1925" s="31" t="n"/>
      <c r="P1925" s="32">
        <f>IF(O1925="","",N1925 * O1925)</f>
        <v/>
      </c>
      <c r="Q1925" s="10">
        <f>_xlfn.XLOOKUP(C1925,pcon!C:C,pcon!L:L,"")</f>
        <v/>
      </c>
      <c r="R1925" s="98">
        <f>(Q1925 / 80) * (O1925 * 100)</f>
        <v/>
      </c>
      <c r="S1925" s="31" t="n"/>
      <c r="T1925" s="31" t="n"/>
      <c r="U1925" s="33">
        <f>IF(N1925="","",R1925 * N1925)</f>
        <v/>
      </c>
      <c r="V1925" s="4" t="n"/>
      <c r="W1925" s="33">
        <f>IF(S1925&amp;U1925="","",U1925 * S1925)</f>
        <v/>
      </c>
      <c r="X1925" s="33">
        <f>IF(W1925="","",U1925 + W1925)</f>
        <v/>
      </c>
      <c r="Y1925" s="33">
        <f>IF(T1925="","",U1925 * T1925)</f>
        <v/>
      </c>
      <c r="Z1925" s="34">
        <f>IF(U1925="","",X1925-V1925-Y1925)</f>
        <v/>
      </c>
    </row>
    <row r="1926">
      <c r="A1926" s="25" t="n">
        <v>1922</v>
      </c>
      <c r="B1926" s="26">
        <f>_xlfn.XLOOKUP(C1926,purchase!C:C,pcon!B:B,"")</f>
        <v/>
      </c>
      <c r="C1926" s="4" t="n"/>
      <c r="D1926" s="29">
        <f>_xlfn.XLOOKUP(C1926,purchase!C:C,pcon!D:D,"")</f>
        <v/>
      </c>
      <c r="E1926" s="29">
        <f>_xlfn.XLOOKUP(C1926,purchase!C:C,pcon!E:E,"")</f>
        <v/>
      </c>
      <c r="F1926" s="4" t="n"/>
      <c r="G1926" s="27" t="n"/>
      <c r="H1926" s="28" t="n"/>
      <c r="I1926" s="4" t="n"/>
      <c r="J1926" s="4" t="n"/>
      <c r="K1926" s="4" t="n"/>
      <c r="L1926" s="30">
        <f>IF(J1926="","",J1926-K1926)</f>
        <v/>
      </c>
      <c r="M1926" s="4" t="n"/>
      <c r="N1926" s="30">
        <f>IF(L1926="","",L1926-M1926)</f>
        <v/>
      </c>
      <c r="O1926" s="31" t="n"/>
      <c r="P1926" s="32">
        <f>IF(O1926="","",N1926 * O1926)</f>
        <v/>
      </c>
      <c r="Q1926" s="10">
        <f>_xlfn.XLOOKUP(C1926,pcon!C:C,pcon!L:L,"")</f>
        <v/>
      </c>
      <c r="R1926" s="98">
        <f>(Q1926 / 80) * (O1926 * 100)</f>
        <v/>
      </c>
      <c r="S1926" s="31" t="n"/>
      <c r="T1926" s="31" t="n"/>
      <c r="U1926" s="33">
        <f>IF(N1926="","",R1926 * N1926)</f>
        <v/>
      </c>
      <c r="V1926" s="4" t="n"/>
      <c r="W1926" s="33">
        <f>IF(S1926&amp;U1926="","",U1926 * S1926)</f>
        <v/>
      </c>
      <c r="X1926" s="33">
        <f>IF(W1926="","",U1926 + W1926)</f>
        <v/>
      </c>
      <c r="Y1926" s="33">
        <f>IF(T1926="","",U1926 * T1926)</f>
        <v/>
      </c>
      <c r="Z1926" s="34">
        <f>IF(U1926="","",X1926-V1926-Y1926)</f>
        <v/>
      </c>
    </row>
    <row r="1927">
      <c r="A1927" s="25" t="n">
        <v>1923</v>
      </c>
      <c r="B1927" s="26">
        <f>_xlfn.XLOOKUP(C1927,purchase!C:C,pcon!B:B,"")</f>
        <v/>
      </c>
      <c r="C1927" s="4" t="n"/>
      <c r="D1927" s="29">
        <f>_xlfn.XLOOKUP(C1927,purchase!C:C,pcon!D:D,"")</f>
        <v/>
      </c>
      <c r="E1927" s="29">
        <f>_xlfn.XLOOKUP(C1927,purchase!C:C,pcon!E:E,"")</f>
        <v/>
      </c>
      <c r="F1927" s="4" t="n"/>
      <c r="G1927" s="27" t="n"/>
      <c r="H1927" s="28" t="n"/>
      <c r="I1927" s="4" t="n"/>
      <c r="J1927" s="4" t="n"/>
      <c r="K1927" s="4" t="n"/>
      <c r="L1927" s="30">
        <f>IF(J1927="","",J1927-K1927)</f>
        <v/>
      </c>
      <c r="M1927" s="4" t="n"/>
      <c r="N1927" s="30">
        <f>IF(L1927="","",L1927-M1927)</f>
        <v/>
      </c>
      <c r="O1927" s="31" t="n"/>
      <c r="P1927" s="32">
        <f>IF(O1927="","",N1927 * O1927)</f>
        <v/>
      </c>
      <c r="Q1927" s="10">
        <f>_xlfn.XLOOKUP(C1927,pcon!C:C,pcon!L:L,"")</f>
        <v/>
      </c>
      <c r="R1927" s="98">
        <f>(Q1927 / 80) * (O1927 * 100)</f>
        <v/>
      </c>
      <c r="S1927" s="31" t="n"/>
      <c r="T1927" s="31" t="n"/>
      <c r="U1927" s="33">
        <f>IF(N1927="","",R1927 * N1927)</f>
        <v/>
      </c>
      <c r="V1927" s="4" t="n"/>
      <c r="W1927" s="33">
        <f>IF(S1927&amp;U1927="","",U1927 * S1927)</f>
        <v/>
      </c>
      <c r="X1927" s="33">
        <f>IF(W1927="","",U1927 + W1927)</f>
        <v/>
      </c>
      <c r="Y1927" s="33">
        <f>IF(T1927="","",U1927 * T1927)</f>
        <v/>
      </c>
      <c r="Z1927" s="34">
        <f>IF(U1927="","",X1927-V1927-Y1927)</f>
        <v/>
      </c>
    </row>
    <row r="1928">
      <c r="A1928" s="25" t="n">
        <v>1924</v>
      </c>
      <c r="B1928" s="26">
        <f>_xlfn.XLOOKUP(C1928,purchase!C:C,pcon!B:B,"")</f>
        <v/>
      </c>
      <c r="C1928" s="4" t="n"/>
      <c r="D1928" s="29">
        <f>_xlfn.XLOOKUP(C1928,purchase!C:C,pcon!D:D,"")</f>
        <v/>
      </c>
      <c r="E1928" s="29">
        <f>_xlfn.XLOOKUP(C1928,purchase!C:C,pcon!E:E,"")</f>
        <v/>
      </c>
      <c r="F1928" s="4" t="n"/>
      <c r="G1928" s="27" t="n"/>
      <c r="H1928" s="28" t="n"/>
      <c r="I1928" s="4" t="n"/>
      <c r="J1928" s="4" t="n"/>
      <c r="K1928" s="4" t="n"/>
      <c r="L1928" s="30">
        <f>IF(J1928="","",J1928-K1928)</f>
        <v/>
      </c>
      <c r="M1928" s="4" t="n"/>
      <c r="N1928" s="30">
        <f>IF(L1928="","",L1928-M1928)</f>
        <v/>
      </c>
      <c r="O1928" s="31" t="n"/>
      <c r="P1928" s="32">
        <f>IF(O1928="","",N1928 * O1928)</f>
        <v/>
      </c>
      <c r="Q1928" s="10">
        <f>_xlfn.XLOOKUP(C1928,pcon!C:C,pcon!L:L,"")</f>
        <v/>
      </c>
      <c r="R1928" s="98">
        <f>(Q1928 / 80) * (O1928 * 100)</f>
        <v/>
      </c>
      <c r="S1928" s="31" t="n"/>
      <c r="T1928" s="31" t="n"/>
      <c r="U1928" s="33">
        <f>IF(N1928="","",R1928 * N1928)</f>
        <v/>
      </c>
      <c r="V1928" s="4" t="n"/>
      <c r="W1928" s="33">
        <f>IF(S1928&amp;U1928="","",U1928 * S1928)</f>
        <v/>
      </c>
      <c r="X1928" s="33">
        <f>IF(W1928="","",U1928 + W1928)</f>
        <v/>
      </c>
      <c r="Y1928" s="33">
        <f>IF(T1928="","",U1928 * T1928)</f>
        <v/>
      </c>
      <c r="Z1928" s="34">
        <f>IF(U1928="","",X1928-V1928-Y1928)</f>
        <v/>
      </c>
    </row>
    <row r="1929">
      <c r="A1929" s="25" t="n">
        <v>1925</v>
      </c>
      <c r="B1929" s="26">
        <f>_xlfn.XLOOKUP(C1929,purchase!C:C,pcon!B:B,"")</f>
        <v/>
      </c>
      <c r="C1929" s="4" t="n"/>
      <c r="D1929" s="29">
        <f>_xlfn.XLOOKUP(C1929,purchase!C:C,pcon!D:D,"")</f>
        <v/>
      </c>
      <c r="E1929" s="29">
        <f>_xlfn.XLOOKUP(C1929,purchase!C:C,pcon!E:E,"")</f>
        <v/>
      </c>
      <c r="F1929" s="4" t="n"/>
      <c r="G1929" s="27" t="n"/>
      <c r="H1929" s="28" t="n"/>
      <c r="I1929" s="4" t="n"/>
      <c r="J1929" s="4" t="n"/>
      <c r="K1929" s="4" t="n"/>
      <c r="L1929" s="30">
        <f>IF(J1929="","",J1929-K1929)</f>
        <v/>
      </c>
      <c r="M1929" s="4" t="n"/>
      <c r="N1929" s="30">
        <f>IF(L1929="","",L1929-M1929)</f>
        <v/>
      </c>
      <c r="O1929" s="31" t="n"/>
      <c r="P1929" s="32">
        <f>IF(O1929="","",N1929 * O1929)</f>
        <v/>
      </c>
      <c r="Q1929" s="10">
        <f>_xlfn.XLOOKUP(C1929,pcon!C:C,pcon!L:L,"")</f>
        <v/>
      </c>
      <c r="R1929" s="98">
        <f>(Q1929 / 80) * (O1929 * 100)</f>
        <v/>
      </c>
      <c r="S1929" s="31" t="n"/>
      <c r="T1929" s="31" t="n"/>
      <c r="U1929" s="33">
        <f>IF(N1929="","",R1929 * N1929)</f>
        <v/>
      </c>
      <c r="V1929" s="4" t="n"/>
      <c r="W1929" s="33">
        <f>IF(S1929&amp;U1929="","",U1929 * S1929)</f>
        <v/>
      </c>
      <c r="X1929" s="33">
        <f>IF(W1929="","",U1929 + W1929)</f>
        <v/>
      </c>
      <c r="Y1929" s="33">
        <f>IF(T1929="","",U1929 * T1929)</f>
        <v/>
      </c>
      <c r="Z1929" s="34">
        <f>IF(U1929="","",X1929-V1929-Y1929)</f>
        <v/>
      </c>
    </row>
    <row r="1930">
      <c r="A1930" s="25" t="n">
        <v>1926</v>
      </c>
      <c r="B1930" s="26">
        <f>_xlfn.XLOOKUP(C1930,purchase!C:C,pcon!B:B,"")</f>
        <v/>
      </c>
      <c r="C1930" s="4" t="n"/>
      <c r="D1930" s="29">
        <f>_xlfn.XLOOKUP(C1930,purchase!C:C,pcon!D:D,"")</f>
        <v/>
      </c>
      <c r="E1930" s="29">
        <f>_xlfn.XLOOKUP(C1930,purchase!C:C,pcon!E:E,"")</f>
        <v/>
      </c>
      <c r="F1930" s="4" t="n"/>
      <c r="G1930" s="27" t="n"/>
      <c r="H1930" s="28" t="n"/>
      <c r="I1930" s="4" t="n"/>
      <c r="J1930" s="4" t="n"/>
      <c r="K1930" s="4" t="n"/>
      <c r="L1930" s="30">
        <f>IF(J1930="","",J1930-K1930)</f>
        <v/>
      </c>
      <c r="M1930" s="4" t="n"/>
      <c r="N1930" s="30">
        <f>IF(L1930="","",L1930-M1930)</f>
        <v/>
      </c>
      <c r="O1930" s="31" t="n"/>
      <c r="P1930" s="32">
        <f>IF(O1930="","",N1930 * O1930)</f>
        <v/>
      </c>
      <c r="Q1930" s="10">
        <f>_xlfn.XLOOKUP(C1930,pcon!C:C,pcon!L:L,"")</f>
        <v/>
      </c>
      <c r="R1930" s="98">
        <f>(Q1930 / 80) * (O1930 * 100)</f>
        <v/>
      </c>
      <c r="S1930" s="31" t="n"/>
      <c r="T1930" s="31" t="n"/>
      <c r="U1930" s="33">
        <f>IF(N1930="","",R1930 * N1930)</f>
        <v/>
      </c>
      <c r="V1930" s="4" t="n"/>
      <c r="W1930" s="33">
        <f>IF(S1930&amp;U1930="","",U1930 * S1930)</f>
        <v/>
      </c>
      <c r="X1930" s="33">
        <f>IF(W1930="","",U1930 + W1930)</f>
        <v/>
      </c>
      <c r="Y1930" s="33">
        <f>IF(T1930="","",U1930 * T1930)</f>
        <v/>
      </c>
      <c r="Z1930" s="34">
        <f>IF(U1930="","",X1930-V1930-Y1930)</f>
        <v/>
      </c>
    </row>
    <row r="1931">
      <c r="A1931" s="25" t="n">
        <v>1927</v>
      </c>
      <c r="B1931" s="26">
        <f>_xlfn.XLOOKUP(C1931,purchase!C:C,pcon!B:B,"")</f>
        <v/>
      </c>
      <c r="C1931" s="4" t="n"/>
      <c r="D1931" s="29">
        <f>_xlfn.XLOOKUP(C1931,purchase!C:C,pcon!D:D,"")</f>
        <v/>
      </c>
      <c r="E1931" s="29">
        <f>_xlfn.XLOOKUP(C1931,purchase!C:C,pcon!E:E,"")</f>
        <v/>
      </c>
      <c r="F1931" s="4" t="n"/>
      <c r="G1931" s="27" t="n"/>
      <c r="H1931" s="28" t="n"/>
      <c r="I1931" s="4" t="n"/>
      <c r="J1931" s="4" t="n"/>
      <c r="K1931" s="4" t="n"/>
      <c r="L1931" s="30">
        <f>IF(J1931="","",J1931-K1931)</f>
        <v/>
      </c>
      <c r="M1931" s="4" t="n"/>
      <c r="N1931" s="30">
        <f>IF(L1931="","",L1931-M1931)</f>
        <v/>
      </c>
      <c r="O1931" s="31" t="n"/>
      <c r="P1931" s="32">
        <f>IF(O1931="","",N1931 * O1931)</f>
        <v/>
      </c>
      <c r="Q1931" s="10">
        <f>_xlfn.XLOOKUP(C1931,pcon!C:C,pcon!L:L,"")</f>
        <v/>
      </c>
      <c r="R1931" s="98">
        <f>(Q1931 / 80) * (O1931 * 100)</f>
        <v/>
      </c>
      <c r="S1931" s="31" t="n"/>
      <c r="T1931" s="31" t="n"/>
      <c r="U1931" s="33">
        <f>IF(N1931="","",R1931 * N1931)</f>
        <v/>
      </c>
      <c r="V1931" s="4" t="n"/>
      <c r="W1931" s="33">
        <f>IF(S1931&amp;U1931="","",U1931 * S1931)</f>
        <v/>
      </c>
      <c r="X1931" s="33">
        <f>IF(W1931="","",U1931 + W1931)</f>
        <v/>
      </c>
      <c r="Y1931" s="33">
        <f>IF(T1931="","",U1931 * T1931)</f>
        <v/>
      </c>
      <c r="Z1931" s="34">
        <f>IF(U1931="","",X1931-V1931-Y1931)</f>
        <v/>
      </c>
    </row>
    <row r="1932">
      <c r="A1932" s="25" t="n">
        <v>1928</v>
      </c>
      <c r="B1932" s="26">
        <f>_xlfn.XLOOKUP(C1932,purchase!C:C,pcon!B:B,"")</f>
        <v/>
      </c>
      <c r="C1932" s="4" t="n"/>
      <c r="D1932" s="29">
        <f>_xlfn.XLOOKUP(C1932,purchase!C:C,pcon!D:D,"")</f>
        <v/>
      </c>
      <c r="E1932" s="29">
        <f>_xlfn.XLOOKUP(C1932,purchase!C:C,pcon!E:E,"")</f>
        <v/>
      </c>
      <c r="F1932" s="4" t="n"/>
      <c r="G1932" s="27" t="n"/>
      <c r="H1932" s="28" t="n"/>
      <c r="I1932" s="4" t="n"/>
      <c r="J1932" s="4" t="n"/>
      <c r="K1932" s="4" t="n"/>
      <c r="L1932" s="30">
        <f>IF(J1932="","",J1932-K1932)</f>
        <v/>
      </c>
      <c r="M1932" s="4" t="n"/>
      <c r="N1932" s="30">
        <f>IF(L1932="","",L1932-M1932)</f>
        <v/>
      </c>
      <c r="O1932" s="31" t="n"/>
      <c r="P1932" s="32">
        <f>IF(O1932="","",N1932 * O1932)</f>
        <v/>
      </c>
      <c r="Q1932" s="10">
        <f>_xlfn.XLOOKUP(C1932,pcon!C:C,pcon!L:L,"")</f>
        <v/>
      </c>
      <c r="R1932" s="98">
        <f>(Q1932 / 80) * (O1932 * 100)</f>
        <v/>
      </c>
      <c r="S1932" s="31" t="n"/>
      <c r="T1932" s="31" t="n"/>
      <c r="U1932" s="33">
        <f>IF(N1932="","",R1932 * N1932)</f>
        <v/>
      </c>
      <c r="V1932" s="4" t="n"/>
      <c r="W1932" s="33">
        <f>IF(S1932&amp;U1932="","",U1932 * S1932)</f>
        <v/>
      </c>
      <c r="X1932" s="33">
        <f>IF(W1932="","",U1932 + W1932)</f>
        <v/>
      </c>
      <c r="Y1932" s="33">
        <f>IF(T1932="","",U1932 * T1932)</f>
        <v/>
      </c>
      <c r="Z1932" s="34">
        <f>IF(U1932="","",X1932-V1932-Y1932)</f>
        <v/>
      </c>
    </row>
    <row r="1933">
      <c r="A1933" s="25" t="n">
        <v>1929</v>
      </c>
      <c r="B1933" s="26">
        <f>_xlfn.XLOOKUP(C1933,purchase!C:C,pcon!B:B,"")</f>
        <v/>
      </c>
      <c r="C1933" s="4" t="n"/>
      <c r="D1933" s="29">
        <f>_xlfn.XLOOKUP(C1933,purchase!C:C,pcon!D:D,"")</f>
        <v/>
      </c>
      <c r="E1933" s="29">
        <f>_xlfn.XLOOKUP(C1933,purchase!C:C,pcon!E:E,"")</f>
        <v/>
      </c>
      <c r="F1933" s="4" t="n"/>
      <c r="G1933" s="27" t="n"/>
      <c r="H1933" s="28" t="n"/>
      <c r="I1933" s="4" t="n"/>
      <c r="J1933" s="4" t="n"/>
      <c r="K1933" s="4" t="n"/>
      <c r="L1933" s="30">
        <f>IF(J1933="","",J1933-K1933)</f>
        <v/>
      </c>
      <c r="M1933" s="4" t="n"/>
      <c r="N1933" s="30">
        <f>IF(L1933="","",L1933-M1933)</f>
        <v/>
      </c>
      <c r="O1933" s="31" t="n"/>
      <c r="P1933" s="32">
        <f>IF(O1933="","",N1933 * O1933)</f>
        <v/>
      </c>
      <c r="Q1933" s="10">
        <f>_xlfn.XLOOKUP(C1933,pcon!C:C,pcon!L:L,"")</f>
        <v/>
      </c>
      <c r="R1933" s="98">
        <f>(Q1933 / 80) * (O1933 * 100)</f>
        <v/>
      </c>
      <c r="S1933" s="31" t="n"/>
      <c r="T1933" s="31" t="n"/>
      <c r="U1933" s="33">
        <f>IF(N1933="","",R1933 * N1933)</f>
        <v/>
      </c>
      <c r="V1933" s="4" t="n"/>
      <c r="W1933" s="33">
        <f>IF(S1933&amp;U1933="","",U1933 * S1933)</f>
        <v/>
      </c>
      <c r="X1933" s="33">
        <f>IF(W1933="","",U1933 + W1933)</f>
        <v/>
      </c>
      <c r="Y1933" s="33">
        <f>IF(T1933="","",U1933 * T1933)</f>
        <v/>
      </c>
      <c r="Z1933" s="34">
        <f>IF(U1933="","",X1933-V1933-Y1933)</f>
        <v/>
      </c>
    </row>
    <row r="1934">
      <c r="A1934" s="25" t="n">
        <v>1930</v>
      </c>
      <c r="B1934" s="26">
        <f>_xlfn.XLOOKUP(C1934,purchase!C:C,pcon!B:B,"")</f>
        <v/>
      </c>
      <c r="C1934" s="4" t="n"/>
      <c r="D1934" s="29">
        <f>_xlfn.XLOOKUP(C1934,purchase!C:C,pcon!D:D,"")</f>
        <v/>
      </c>
      <c r="E1934" s="29">
        <f>_xlfn.XLOOKUP(C1934,purchase!C:C,pcon!E:E,"")</f>
        <v/>
      </c>
      <c r="F1934" s="4" t="n"/>
      <c r="G1934" s="27" t="n"/>
      <c r="H1934" s="28" t="n"/>
      <c r="I1934" s="4" t="n"/>
      <c r="J1934" s="4" t="n"/>
      <c r="K1934" s="4" t="n"/>
      <c r="L1934" s="30">
        <f>IF(J1934="","",J1934-K1934)</f>
        <v/>
      </c>
      <c r="M1934" s="4" t="n"/>
      <c r="N1934" s="30">
        <f>IF(L1934="","",L1934-M1934)</f>
        <v/>
      </c>
      <c r="O1934" s="31" t="n"/>
      <c r="P1934" s="32">
        <f>IF(O1934="","",N1934 * O1934)</f>
        <v/>
      </c>
      <c r="Q1934" s="10">
        <f>_xlfn.XLOOKUP(C1934,pcon!C:C,pcon!L:L,"")</f>
        <v/>
      </c>
      <c r="R1934" s="98">
        <f>(Q1934 / 80) * (O1934 * 100)</f>
        <v/>
      </c>
      <c r="S1934" s="31" t="n"/>
      <c r="T1934" s="31" t="n"/>
      <c r="U1934" s="33">
        <f>IF(N1934="","",R1934 * N1934)</f>
        <v/>
      </c>
      <c r="V1934" s="4" t="n"/>
      <c r="W1934" s="33">
        <f>IF(S1934&amp;U1934="","",U1934 * S1934)</f>
        <v/>
      </c>
      <c r="X1934" s="33">
        <f>IF(W1934="","",U1934 + W1934)</f>
        <v/>
      </c>
      <c r="Y1934" s="33">
        <f>IF(T1934="","",U1934 * T1934)</f>
        <v/>
      </c>
      <c r="Z1934" s="34">
        <f>IF(U1934="","",X1934-V1934-Y1934)</f>
        <v/>
      </c>
    </row>
    <row r="1935">
      <c r="A1935" s="25" t="n">
        <v>1931</v>
      </c>
      <c r="B1935" s="26">
        <f>_xlfn.XLOOKUP(C1935,purchase!C:C,pcon!B:B,"")</f>
        <v/>
      </c>
      <c r="C1935" s="4" t="n"/>
      <c r="D1935" s="29">
        <f>_xlfn.XLOOKUP(C1935,purchase!C:C,pcon!D:D,"")</f>
        <v/>
      </c>
      <c r="E1935" s="29">
        <f>_xlfn.XLOOKUP(C1935,purchase!C:C,pcon!E:E,"")</f>
        <v/>
      </c>
      <c r="F1935" s="4" t="n"/>
      <c r="G1935" s="27" t="n"/>
      <c r="H1935" s="28" t="n"/>
      <c r="I1935" s="4" t="n"/>
      <c r="J1935" s="4" t="n"/>
      <c r="K1935" s="4" t="n"/>
      <c r="L1935" s="30">
        <f>IF(J1935="","",J1935-K1935)</f>
        <v/>
      </c>
      <c r="M1935" s="4" t="n"/>
      <c r="N1935" s="30">
        <f>IF(L1935="","",L1935-M1935)</f>
        <v/>
      </c>
      <c r="O1935" s="31" t="n"/>
      <c r="P1935" s="32">
        <f>IF(O1935="","",N1935 * O1935)</f>
        <v/>
      </c>
      <c r="Q1935" s="10">
        <f>_xlfn.XLOOKUP(C1935,pcon!C:C,pcon!L:L,"")</f>
        <v/>
      </c>
      <c r="R1935" s="98">
        <f>(Q1935 / 80) * (O1935 * 100)</f>
        <v/>
      </c>
      <c r="S1935" s="31" t="n"/>
      <c r="T1935" s="31" t="n"/>
      <c r="U1935" s="33">
        <f>IF(N1935="","",R1935 * N1935)</f>
        <v/>
      </c>
      <c r="V1935" s="4" t="n"/>
      <c r="W1935" s="33">
        <f>IF(S1935&amp;U1935="","",U1935 * S1935)</f>
        <v/>
      </c>
      <c r="X1935" s="33">
        <f>IF(W1935="","",U1935 + W1935)</f>
        <v/>
      </c>
      <c r="Y1935" s="33">
        <f>IF(T1935="","",U1935 * T1935)</f>
        <v/>
      </c>
      <c r="Z1935" s="34">
        <f>IF(U1935="","",X1935-V1935-Y1935)</f>
        <v/>
      </c>
    </row>
    <row r="1936">
      <c r="A1936" s="25" t="n">
        <v>1932</v>
      </c>
      <c r="B1936" s="26">
        <f>_xlfn.XLOOKUP(C1936,purchase!C:C,pcon!B:B,"")</f>
        <v/>
      </c>
      <c r="C1936" s="4" t="n"/>
      <c r="D1936" s="29">
        <f>_xlfn.XLOOKUP(C1936,purchase!C:C,pcon!D:D,"")</f>
        <v/>
      </c>
      <c r="E1936" s="29">
        <f>_xlfn.XLOOKUP(C1936,purchase!C:C,pcon!E:E,"")</f>
        <v/>
      </c>
      <c r="F1936" s="4" t="n"/>
      <c r="G1936" s="27" t="n"/>
      <c r="H1936" s="28" t="n"/>
      <c r="I1936" s="4" t="n"/>
      <c r="J1936" s="4" t="n"/>
      <c r="K1936" s="4" t="n"/>
      <c r="L1936" s="30">
        <f>IF(J1936="","",J1936-K1936)</f>
        <v/>
      </c>
      <c r="M1936" s="4" t="n"/>
      <c r="N1936" s="30">
        <f>IF(L1936="","",L1936-M1936)</f>
        <v/>
      </c>
      <c r="O1936" s="31" t="n"/>
      <c r="P1936" s="32">
        <f>IF(O1936="","",N1936 * O1936)</f>
        <v/>
      </c>
      <c r="Q1936" s="10">
        <f>_xlfn.XLOOKUP(C1936,pcon!C:C,pcon!L:L,"")</f>
        <v/>
      </c>
      <c r="R1936" s="98">
        <f>(Q1936 / 80) * (O1936 * 100)</f>
        <v/>
      </c>
      <c r="S1936" s="31" t="n"/>
      <c r="T1936" s="31" t="n"/>
      <c r="U1936" s="33">
        <f>IF(N1936="","",R1936 * N1936)</f>
        <v/>
      </c>
      <c r="V1936" s="4" t="n"/>
      <c r="W1936" s="33">
        <f>IF(S1936&amp;U1936="","",U1936 * S1936)</f>
        <v/>
      </c>
      <c r="X1936" s="33">
        <f>IF(W1936="","",U1936 + W1936)</f>
        <v/>
      </c>
      <c r="Y1936" s="33">
        <f>IF(T1936="","",U1936 * T1936)</f>
        <v/>
      </c>
      <c r="Z1936" s="34">
        <f>IF(U1936="","",X1936-V1936-Y1936)</f>
        <v/>
      </c>
    </row>
    <row r="1937">
      <c r="A1937" s="25" t="n">
        <v>1933</v>
      </c>
      <c r="B1937" s="26">
        <f>_xlfn.XLOOKUP(C1937,purchase!C:C,pcon!B:B,"")</f>
        <v/>
      </c>
      <c r="C1937" s="4" t="n"/>
      <c r="D1937" s="29">
        <f>_xlfn.XLOOKUP(C1937,purchase!C:C,pcon!D:D,"")</f>
        <v/>
      </c>
      <c r="E1937" s="29">
        <f>_xlfn.XLOOKUP(C1937,purchase!C:C,pcon!E:E,"")</f>
        <v/>
      </c>
      <c r="F1937" s="4" t="n"/>
      <c r="G1937" s="27" t="n"/>
      <c r="H1937" s="28" t="n"/>
      <c r="I1937" s="4" t="n"/>
      <c r="J1937" s="4" t="n"/>
      <c r="K1937" s="4" t="n"/>
      <c r="L1937" s="30">
        <f>IF(J1937="","",J1937-K1937)</f>
        <v/>
      </c>
      <c r="M1937" s="4" t="n"/>
      <c r="N1937" s="30">
        <f>IF(L1937="","",L1937-M1937)</f>
        <v/>
      </c>
      <c r="O1937" s="31" t="n"/>
      <c r="P1937" s="32">
        <f>IF(O1937="","",N1937 * O1937)</f>
        <v/>
      </c>
      <c r="Q1937" s="10">
        <f>_xlfn.XLOOKUP(C1937,pcon!C:C,pcon!L:L,"")</f>
        <v/>
      </c>
      <c r="R1937" s="98">
        <f>(Q1937 / 80) * (O1937 * 100)</f>
        <v/>
      </c>
      <c r="S1937" s="31" t="n"/>
      <c r="T1937" s="31" t="n"/>
      <c r="U1937" s="33">
        <f>IF(N1937="","",R1937 * N1937)</f>
        <v/>
      </c>
      <c r="V1937" s="4" t="n"/>
      <c r="W1937" s="33">
        <f>IF(S1937&amp;U1937="","",U1937 * S1937)</f>
        <v/>
      </c>
      <c r="X1937" s="33">
        <f>IF(W1937="","",U1937 + W1937)</f>
        <v/>
      </c>
      <c r="Y1937" s="33">
        <f>IF(T1937="","",U1937 * T1937)</f>
        <v/>
      </c>
      <c r="Z1937" s="34">
        <f>IF(U1937="","",X1937-V1937-Y1937)</f>
        <v/>
      </c>
    </row>
    <row r="1938">
      <c r="A1938" s="25" t="n">
        <v>1934</v>
      </c>
      <c r="B1938" s="26">
        <f>_xlfn.XLOOKUP(C1938,purchase!C:C,pcon!B:B,"")</f>
        <v/>
      </c>
      <c r="C1938" s="4" t="n"/>
      <c r="D1938" s="29">
        <f>_xlfn.XLOOKUP(C1938,purchase!C:C,pcon!D:D,"")</f>
        <v/>
      </c>
      <c r="E1938" s="29">
        <f>_xlfn.XLOOKUP(C1938,purchase!C:C,pcon!E:E,"")</f>
        <v/>
      </c>
      <c r="F1938" s="4" t="n"/>
      <c r="G1938" s="27" t="n"/>
      <c r="H1938" s="28" t="n"/>
      <c r="I1938" s="4" t="n"/>
      <c r="J1938" s="4" t="n"/>
      <c r="K1938" s="4" t="n"/>
      <c r="L1938" s="30">
        <f>IF(J1938="","",J1938-K1938)</f>
        <v/>
      </c>
      <c r="M1938" s="4" t="n"/>
      <c r="N1938" s="30">
        <f>IF(L1938="","",L1938-M1938)</f>
        <v/>
      </c>
      <c r="O1938" s="31" t="n"/>
      <c r="P1938" s="32">
        <f>IF(O1938="","",N1938 * O1938)</f>
        <v/>
      </c>
      <c r="Q1938" s="10">
        <f>_xlfn.XLOOKUP(C1938,pcon!C:C,pcon!L:L,"")</f>
        <v/>
      </c>
      <c r="R1938" s="98">
        <f>(Q1938 / 80) * (O1938 * 100)</f>
        <v/>
      </c>
      <c r="S1938" s="31" t="n"/>
      <c r="T1938" s="31" t="n"/>
      <c r="U1938" s="33">
        <f>IF(N1938="","",R1938 * N1938)</f>
        <v/>
      </c>
      <c r="V1938" s="4" t="n"/>
      <c r="W1938" s="33">
        <f>IF(S1938&amp;U1938="","",U1938 * S1938)</f>
        <v/>
      </c>
      <c r="X1938" s="33">
        <f>IF(W1938="","",U1938 + W1938)</f>
        <v/>
      </c>
      <c r="Y1938" s="33">
        <f>IF(T1938="","",U1938 * T1938)</f>
        <v/>
      </c>
      <c r="Z1938" s="34">
        <f>IF(U1938="","",X1938-V1938-Y1938)</f>
        <v/>
      </c>
    </row>
    <row r="1939">
      <c r="A1939" s="25" t="n">
        <v>1935</v>
      </c>
      <c r="B1939" s="26">
        <f>_xlfn.XLOOKUP(C1939,purchase!C:C,pcon!B:B,"")</f>
        <v/>
      </c>
      <c r="C1939" s="4" t="n"/>
      <c r="D1939" s="29">
        <f>_xlfn.XLOOKUP(C1939,purchase!C:C,pcon!D:D,"")</f>
        <v/>
      </c>
      <c r="E1939" s="29">
        <f>_xlfn.XLOOKUP(C1939,purchase!C:C,pcon!E:E,"")</f>
        <v/>
      </c>
      <c r="F1939" s="4" t="n"/>
      <c r="G1939" s="27" t="n"/>
      <c r="H1939" s="28" t="n"/>
      <c r="I1939" s="4" t="n"/>
      <c r="J1939" s="4" t="n"/>
      <c r="K1939" s="4" t="n"/>
      <c r="L1939" s="30">
        <f>IF(J1939="","",J1939-K1939)</f>
        <v/>
      </c>
      <c r="M1939" s="4" t="n"/>
      <c r="N1939" s="30">
        <f>IF(L1939="","",L1939-M1939)</f>
        <v/>
      </c>
      <c r="O1939" s="31" t="n"/>
      <c r="P1939" s="32">
        <f>IF(O1939="","",N1939 * O1939)</f>
        <v/>
      </c>
      <c r="Q1939" s="10">
        <f>_xlfn.XLOOKUP(C1939,pcon!C:C,pcon!L:L,"")</f>
        <v/>
      </c>
      <c r="R1939" s="98">
        <f>(Q1939 / 80) * (O1939 * 100)</f>
        <v/>
      </c>
      <c r="S1939" s="31" t="n"/>
      <c r="T1939" s="31" t="n"/>
      <c r="U1939" s="33">
        <f>IF(N1939="","",R1939 * N1939)</f>
        <v/>
      </c>
      <c r="V1939" s="4" t="n"/>
      <c r="W1939" s="33">
        <f>IF(S1939&amp;U1939="","",U1939 * S1939)</f>
        <v/>
      </c>
      <c r="X1939" s="33">
        <f>IF(W1939="","",U1939 + W1939)</f>
        <v/>
      </c>
      <c r="Y1939" s="33">
        <f>IF(T1939="","",U1939 * T1939)</f>
        <v/>
      </c>
      <c r="Z1939" s="34">
        <f>IF(U1939="","",X1939-V1939-Y1939)</f>
        <v/>
      </c>
    </row>
    <row r="1940">
      <c r="A1940" s="25" t="n">
        <v>1936</v>
      </c>
      <c r="B1940" s="26">
        <f>_xlfn.XLOOKUP(C1940,purchase!C:C,pcon!B:B,"")</f>
        <v/>
      </c>
      <c r="C1940" s="4" t="n"/>
      <c r="D1940" s="29">
        <f>_xlfn.XLOOKUP(C1940,purchase!C:C,pcon!D:D,"")</f>
        <v/>
      </c>
      <c r="E1940" s="29">
        <f>_xlfn.XLOOKUP(C1940,purchase!C:C,pcon!E:E,"")</f>
        <v/>
      </c>
      <c r="F1940" s="4" t="n"/>
      <c r="G1940" s="27" t="n"/>
      <c r="H1940" s="28" t="n"/>
      <c r="I1940" s="4" t="n"/>
      <c r="J1940" s="4" t="n"/>
      <c r="K1940" s="4" t="n"/>
      <c r="L1940" s="30">
        <f>IF(J1940="","",J1940-K1940)</f>
        <v/>
      </c>
      <c r="M1940" s="4" t="n"/>
      <c r="N1940" s="30">
        <f>IF(L1940="","",L1940-M1940)</f>
        <v/>
      </c>
      <c r="O1940" s="31" t="n"/>
      <c r="P1940" s="32">
        <f>IF(O1940="","",N1940 * O1940)</f>
        <v/>
      </c>
      <c r="Q1940" s="10">
        <f>_xlfn.XLOOKUP(C1940,pcon!C:C,pcon!L:L,"")</f>
        <v/>
      </c>
      <c r="R1940" s="98">
        <f>(Q1940 / 80) * (O1940 * 100)</f>
        <v/>
      </c>
      <c r="S1940" s="31" t="n"/>
      <c r="T1940" s="31" t="n"/>
      <c r="U1940" s="33">
        <f>IF(N1940="","",R1940 * N1940)</f>
        <v/>
      </c>
      <c r="V1940" s="4" t="n"/>
      <c r="W1940" s="33">
        <f>IF(S1940&amp;U1940="","",U1940 * S1940)</f>
        <v/>
      </c>
      <c r="X1940" s="33">
        <f>IF(W1940="","",U1940 + W1940)</f>
        <v/>
      </c>
      <c r="Y1940" s="33">
        <f>IF(T1940="","",U1940 * T1940)</f>
        <v/>
      </c>
      <c r="Z1940" s="34">
        <f>IF(U1940="","",X1940-V1940-Y1940)</f>
        <v/>
      </c>
    </row>
    <row r="1941">
      <c r="A1941" s="25" t="n">
        <v>1937</v>
      </c>
      <c r="B1941" s="26">
        <f>_xlfn.XLOOKUP(C1941,purchase!C:C,pcon!B:B,"")</f>
        <v/>
      </c>
      <c r="C1941" s="4" t="n"/>
      <c r="D1941" s="29">
        <f>_xlfn.XLOOKUP(C1941,purchase!C:C,pcon!D:D,"")</f>
        <v/>
      </c>
      <c r="E1941" s="29">
        <f>_xlfn.XLOOKUP(C1941,purchase!C:C,pcon!E:E,"")</f>
        <v/>
      </c>
      <c r="F1941" s="4" t="n"/>
      <c r="G1941" s="27" t="n"/>
      <c r="H1941" s="28" t="n"/>
      <c r="I1941" s="4" t="n"/>
      <c r="J1941" s="4" t="n"/>
      <c r="K1941" s="4" t="n"/>
      <c r="L1941" s="30">
        <f>IF(J1941="","",J1941-K1941)</f>
        <v/>
      </c>
      <c r="M1941" s="4" t="n"/>
      <c r="N1941" s="30">
        <f>IF(L1941="","",L1941-M1941)</f>
        <v/>
      </c>
      <c r="O1941" s="31" t="n"/>
      <c r="P1941" s="32">
        <f>IF(O1941="","",N1941 * O1941)</f>
        <v/>
      </c>
      <c r="Q1941" s="10">
        <f>_xlfn.XLOOKUP(C1941,pcon!C:C,pcon!L:L,"")</f>
        <v/>
      </c>
      <c r="R1941" s="98">
        <f>(Q1941 / 80) * (O1941 * 100)</f>
        <v/>
      </c>
      <c r="S1941" s="31" t="n"/>
      <c r="T1941" s="31" t="n"/>
      <c r="U1941" s="33">
        <f>IF(N1941="","",R1941 * N1941)</f>
        <v/>
      </c>
      <c r="V1941" s="4" t="n"/>
      <c r="W1941" s="33">
        <f>IF(S1941&amp;U1941="","",U1941 * S1941)</f>
        <v/>
      </c>
      <c r="X1941" s="33">
        <f>IF(W1941="","",U1941 + W1941)</f>
        <v/>
      </c>
      <c r="Y1941" s="33">
        <f>IF(T1941="","",U1941 * T1941)</f>
        <v/>
      </c>
      <c r="Z1941" s="34">
        <f>IF(U1941="","",X1941-V1941-Y1941)</f>
        <v/>
      </c>
    </row>
    <row r="1942">
      <c r="A1942" s="25" t="n">
        <v>1938</v>
      </c>
      <c r="B1942" s="26">
        <f>_xlfn.XLOOKUP(C1942,purchase!C:C,pcon!B:B,"")</f>
        <v/>
      </c>
      <c r="C1942" s="4" t="n"/>
      <c r="D1942" s="29">
        <f>_xlfn.XLOOKUP(C1942,purchase!C:C,pcon!D:D,"")</f>
        <v/>
      </c>
      <c r="E1942" s="29">
        <f>_xlfn.XLOOKUP(C1942,purchase!C:C,pcon!E:E,"")</f>
        <v/>
      </c>
      <c r="F1942" s="4" t="n"/>
      <c r="G1942" s="27" t="n"/>
      <c r="H1942" s="28" t="n"/>
      <c r="I1942" s="4" t="n"/>
      <c r="J1942" s="4" t="n"/>
      <c r="K1942" s="4" t="n"/>
      <c r="L1942" s="30">
        <f>IF(J1942="","",J1942-K1942)</f>
        <v/>
      </c>
      <c r="M1942" s="4" t="n"/>
      <c r="N1942" s="30">
        <f>IF(L1942="","",L1942-M1942)</f>
        <v/>
      </c>
      <c r="O1942" s="31" t="n"/>
      <c r="P1942" s="32">
        <f>IF(O1942="","",N1942 * O1942)</f>
        <v/>
      </c>
      <c r="Q1942" s="10">
        <f>_xlfn.XLOOKUP(C1942,pcon!C:C,pcon!L:L,"")</f>
        <v/>
      </c>
      <c r="R1942" s="98">
        <f>(Q1942 / 80) * (O1942 * 100)</f>
        <v/>
      </c>
      <c r="S1942" s="31" t="n"/>
      <c r="T1942" s="31" t="n"/>
      <c r="U1942" s="33">
        <f>IF(N1942="","",R1942 * N1942)</f>
        <v/>
      </c>
      <c r="V1942" s="4" t="n"/>
      <c r="W1942" s="33">
        <f>IF(S1942&amp;U1942="","",U1942 * S1942)</f>
        <v/>
      </c>
      <c r="X1942" s="33">
        <f>IF(W1942="","",U1942 + W1942)</f>
        <v/>
      </c>
      <c r="Y1942" s="33">
        <f>IF(T1942="","",U1942 * T1942)</f>
        <v/>
      </c>
      <c r="Z1942" s="34">
        <f>IF(U1942="","",X1942-V1942-Y1942)</f>
        <v/>
      </c>
    </row>
    <row r="1943">
      <c r="A1943" s="25" t="n">
        <v>1939</v>
      </c>
      <c r="B1943" s="26">
        <f>_xlfn.XLOOKUP(C1943,purchase!C:C,pcon!B:B,"")</f>
        <v/>
      </c>
      <c r="C1943" s="4" t="n"/>
      <c r="D1943" s="29">
        <f>_xlfn.XLOOKUP(C1943,purchase!C:C,pcon!D:D,"")</f>
        <v/>
      </c>
      <c r="E1943" s="29">
        <f>_xlfn.XLOOKUP(C1943,purchase!C:C,pcon!E:E,"")</f>
        <v/>
      </c>
      <c r="F1943" s="4" t="n"/>
      <c r="G1943" s="27" t="n"/>
      <c r="H1943" s="28" t="n"/>
      <c r="I1943" s="4" t="n"/>
      <c r="J1943" s="4" t="n"/>
      <c r="K1943" s="4" t="n"/>
      <c r="L1943" s="30">
        <f>IF(J1943="","",J1943-K1943)</f>
        <v/>
      </c>
      <c r="M1943" s="4" t="n"/>
      <c r="N1943" s="30">
        <f>IF(L1943="","",L1943-M1943)</f>
        <v/>
      </c>
      <c r="O1943" s="31" t="n"/>
      <c r="P1943" s="32">
        <f>IF(O1943="","",N1943 * O1943)</f>
        <v/>
      </c>
      <c r="Q1943" s="10">
        <f>_xlfn.XLOOKUP(C1943,pcon!C:C,pcon!L:L,"")</f>
        <v/>
      </c>
      <c r="R1943" s="98">
        <f>(Q1943 / 80) * (O1943 * 100)</f>
        <v/>
      </c>
      <c r="S1943" s="31" t="n"/>
      <c r="T1943" s="31" t="n"/>
      <c r="U1943" s="33">
        <f>IF(N1943="","",R1943 * N1943)</f>
        <v/>
      </c>
      <c r="V1943" s="4" t="n"/>
      <c r="W1943" s="33">
        <f>IF(S1943&amp;U1943="","",U1943 * S1943)</f>
        <v/>
      </c>
      <c r="X1943" s="33">
        <f>IF(W1943="","",U1943 + W1943)</f>
        <v/>
      </c>
      <c r="Y1943" s="33">
        <f>IF(T1943="","",U1943 * T1943)</f>
        <v/>
      </c>
      <c r="Z1943" s="34">
        <f>IF(U1943="","",X1943-V1943-Y1943)</f>
        <v/>
      </c>
    </row>
    <row r="1944">
      <c r="A1944" s="25" t="n">
        <v>1940</v>
      </c>
      <c r="B1944" s="26">
        <f>_xlfn.XLOOKUP(C1944,purchase!C:C,pcon!B:B,"")</f>
        <v/>
      </c>
      <c r="C1944" s="4" t="n"/>
      <c r="D1944" s="29">
        <f>_xlfn.XLOOKUP(C1944,purchase!C:C,pcon!D:D,"")</f>
        <v/>
      </c>
      <c r="E1944" s="29">
        <f>_xlfn.XLOOKUP(C1944,purchase!C:C,pcon!E:E,"")</f>
        <v/>
      </c>
      <c r="F1944" s="4" t="n"/>
      <c r="G1944" s="27" t="n"/>
      <c r="H1944" s="28" t="n"/>
      <c r="I1944" s="4" t="n"/>
      <c r="J1944" s="4" t="n"/>
      <c r="K1944" s="4" t="n"/>
      <c r="L1944" s="30">
        <f>IF(J1944="","",J1944-K1944)</f>
        <v/>
      </c>
      <c r="M1944" s="4" t="n"/>
      <c r="N1944" s="30">
        <f>IF(L1944="","",L1944-M1944)</f>
        <v/>
      </c>
      <c r="O1944" s="31" t="n"/>
      <c r="P1944" s="32">
        <f>IF(O1944="","",N1944 * O1944)</f>
        <v/>
      </c>
      <c r="Q1944" s="10">
        <f>_xlfn.XLOOKUP(C1944,pcon!C:C,pcon!L:L,"")</f>
        <v/>
      </c>
      <c r="R1944" s="98">
        <f>(Q1944 / 80) * (O1944 * 100)</f>
        <v/>
      </c>
      <c r="S1944" s="31" t="n"/>
      <c r="T1944" s="31" t="n"/>
      <c r="U1944" s="33">
        <f>IF(N1944="","",R1944 * N1944)</f>
        <v/>
      </c>
      <c r="V1944" s="4" t="n"/>
      <c r="W1944" s="33">
        <f>IF(S1944&amp;U1944="","",U1944 * S1944)</f>
        <v/>
      </c>
      <c r="X1944" s="33">
        <f>IF(W1944="","",U1944 + W1944)</f>
        <v/>
      </c>
      <c r="Y1944" s="33">
        <f>IF(T1944="","",U1944 * T1944)</f>
        <v/>
      </c>
      <c r="Z1944" s="34">
        <f>IF(U1944="","",X1944-V1944-Y1944)</f>
        <v/>
      </c>
    </row>
    <row r="1945">
      <c r="A1945" s="25" t="n">
        <v>1941</v>
      </c>
      <c r="B1945" s="26">
        <f>_xlfn.XLOOKUP(C1945,purchase!C:C,pcon!B:B,"")</f>
        <v/>
      </c>
      <c r="C1945" s="4" t="n"/>
      <c r="D1945" s="29">
        <f>_xlfn.XLOOKUP(C1945,purchase!C:C,pcon!D:D,"")</f>
        <v/>
      </c>
      <c r="E1945" s="29">
        <f>_xlfn.XLOOKUP(C1945,purchase!C:C,pcon!E:E,"")</f>
        <v/>
      </c>
      <c r="F1945" s="4" t="n"/>
      <c r="G1945" s="27" t="n"/>
      <c r="H1945" s="28" t="n"/>
      <c r="I1945" s="4" t="n"/>
      <c r="J1945" s="4" t="n"/>
      <c r="K1945" s="4" t="n"/>
      <c r="L1945" s="30">
        <f>IF(J1945="","",J1945-K1945)</f>
        <v/>
      </c>
      <c r="M1945" s="4" t="n"/>
      <c r="N1945" s="30">
        <f>IF(L1945="","",L1945-M1945)</f>
        <v/>
      </c>
      <c r="O1945" s="31" t="n"/>
      <c r="P1945" s="32">
        <f>IF(O1945="","",N1945 * O1945)</f>
        <v/>
      </c>
      <c r="Q1945" s="10">
        <f>_xlfn.XLOOKUP(C1945,pcon!C:C,pcon!L:L,"")</f>
        <v/>
      </c>
      <c r="R1945" s="98">
        <f>(Q1945 / 80) * (O1945 * 100)</f>
        <v/>
      </c>
      <c r="S1945" s="31" t="n"/>
      <c r="T1945" s="31" t="n"/>
      <c r="U1945" s="33">
        <f>IF(N1945="","",R1945 * N1945)</f>
        <v/>
      </c>
      <c r="V1945" s="4" t="n"/>
      <c r="W1945" s="33">
        <f>IF(S1945&amp;U1945="","",U1945 * S1945)</f>
        <v/>
      </c>
      <c r="X1945" s="33">
        <f>IF(W1945="","",U1945 + W1945)</f>
        <v/>
      </c>
      <c r="Y1945" s="33">
        <f>IF(T1945="","",U1945 * T1945)</f>
        <v/>
      </c>
      <c r="Z1945" s="34">
        <f>IF(U1945="","",X1945-V1945-Y1945)</f>
        <v/>
      </c>
    </row>
    <row r="1946">
      <c r="A1946" s="25" t="n">
        <v>1942</v>
      </c>
      <c r="B1946" s="26">
        <f>_xlfn.XLOOKUP(C1946,purchase!C:C,pcon!B:B,"")</f>
        <v/>
      </c>
      <c r="C1946" s="4" t="n"/>
      <c r="D1946" s="29">
        <f>_xlfn.XLOOKUP(C1946,purchase!C:C,pcon!D:D,"")</f>
        <v/>
      </c>
      <c r="E1946" s="29">
        <f>_xlfn.XLOOKUP(C1946,purchase!C:C,pcon!E:E,"")</f>
        <v/>
      </c>
      <c r="F1946" s="4" t="n"/>
      <c r="G1946" s="27" t="n"/>
      <c r="H1946" s="28" t="n"/>
      <c r="I1946" s="4" t="n"/>
      <c r="J1946" s="4" t="n"/>
      <c r="K1946" s="4" t="n"/>
      <c r="L1946" s="30">
        <f>IF(J1946="","",J1946-K1946)</f>
        <v/>
      </c>
      <c r="M1946" s="4" t="n"/>
      <c r="N1946" s="30">
        <f>IF(L1946="","",L1946-M1946)</f>
        <v/>
      </c>
      <c r="O1946" s="31" t="n"/>
      <c r="P1946" s="32">
        <f>IF(O1946="","",N1946 * O1946)</f>
        <v/>
      </c>
      <c r="Q1946" s="10">
        <f>_xlfn.XLOOKUP(C1946,pcon!C:C,pcon!L:L,"")</f>
        <v/>
      </c>
      <c r="R1946" s="98">
        <f>(Q1946 / 80) * (O1946 * 100)</f>
        <v/>
      </c>
      <c r="S1946" s="31" t="n"/>
      <c r="T1946" s="31" t="n"/>
      <c r="U1946" s="33">
        <f>IF(N1946="","",R1946 * N1946)</f>
        <v/>
      </c>
      <c r="V1946" s="4" t="n"/>
      <c r="W1946" s="33">
        <f>IF(S1946&amp;U1946="","",U1946 * S1946)</f>
        <v/>
      </c>
      <c r="X1946" s="33">
        <f>IF(W1946="","",U1946 + W1946)</f>
        <v/>
      </c>
      <c r="Y1946" s="33">
        <f>IF(T1946="","",U1946 * T1946)</f>
        <v/>
      </c>
      <c r="Z1946" s="34">
        <f>IF(U1946="","",X1946-V1946-Y1946)</f>
        <v/>
      </c>
    </row>
    <row r="1947">
      <c r="A1947" s="25" t="n">
        <v>1943</v>
      </c>
      <c r="B1947" s="26">
        <f>_xlfn.XLOOKUP(C1947,purchase!C:C,pcon!B:B,"")</f>
        <v/>
      </c>
      <c r="C1947" s="4" t="n"/>
      <c r="D1947" s="29">
        <f>_xlfn.XLOOKUP(C1947,purchase!C:C,pcon!D:D,"")</f>
        <v/>
      </c>
      <c r="E1947" s="29">
        <f>_xlfn.XLOOKUP(C1947,purchase!C:C,pcon!E:E,"")</f>
        <v/>
      </c>
      <c r="F1947" s="4" t="n"/>
      <c r="G1947" s="27" t="n"/>
      <c r="H1947" s="28" t="n"/>
      <c r="I1947" s="4" t="n"/>
      <c r="J1947" s="4" t="n"/>
      <c r="K1947" s="4" t="n"/>
      <c r="L1947" s="30">
        <f>IF(J1947="","",J1947-K1947)</f>
        <v/>
      </c>
      <c r="M1947" s="4" t="n"/>
      <c r="N1947" s="30">
        <f>IF(L1947="","",L1947-M1947)</f>
        <v/>
      </c>
      <c r="O1947" s="31" t="n"/>
      <c r="P1947" s="32">
        <f>IF(O1947="","",N1947 * O1947)</f>
        <v/>
      </c>
      <c r="Q1947" s="10">
        <f>_xlfn.XLOOKUP(C1947,pcon!C:C,pcon!L:L,"")</f>
        <v/>
      </c>
      <c r="R1947" s="98">
        <f>(Q1947 / 80) * (O1947 * 100)</f>
        <v/>
      </c>
      <c r="S1947" s="31" t="n"/>
      <c r="T1947" s="31" t="n"/>
      <c r="U1947" s="33">
        <f>IF(N1947="","",R1947 * N1947)</f>
        <v/>
      </c>
      <c r="V1947" s="4" t="n"/>
      <c r="W1947" s="33">
        <f>IF(S1947&amp;U1947="","",U1947 * S1947)</f>
        <v/>
      </c>
      <c r="X1947" s="33">
        <f>IF(W1947="","",U1947 + W1947)</f>
        <v/>
      </c>
      <c r="Y1947" s="33">
        <f>IF(T1947="","",U1947 * T1947)</f>
        <v/>
      </c>
      <c r="Z1947" s="34">
        <f>IF(U1947="","",X1947-V1947-Y1947)</f>
        <v/>
      </c>
    </row>
    <row r="1948">
      <c r="A1948" s="25" t="n">
        <v>1944</v>
      </c>
      <c r="B1948" s="26">
        <f>_xlfn.XLOOKUP(C1948,purchase!C:C,pcon!B:B,"")</f>
        <v/>
      </c>
      <c r="C1948" s="4" t="n"/>
      <c r="D1948" s="29">
        <f>_xlfn.XLOOKUP(C1948,purchase!C:C,pcon!D:D,"")</f>
        <v/>
      </c>
      <c r="E1948" s="29">
        <f>_xlfn.XLOOKUP(C1948,purchase!C:C,pcon!E:E,"")</f>
        <v/>
      </c>
      <c r="F1948" s="4" t="n"/>
      <c r="G1948" s="27" t="n"/>
      <c r="H1948" s="28" t="n"/>
      <c r="I1948" s="4" t="n"/>
      <c r="J1948" s="4" t="n"/>
      <c r="K1948" s="4" t="n"/>
      <c r="L1948" s="30">
        <f>IF(J1948="","",J1948-K1948)</f>
        <v/>
      </c>
      <c r="M1948" s="4" t="n"/>
      <c r="N1948" s="30">
        <f>IF(L1948="","",L1948-M1948)</f>
        <v/>
      </c>
      <c r="O1948" s="31" t="n"/>
      <c r="P1948" s="32">
        <f>IF(O1948="","",N1948 * O1948)</f>
        <v/>
      </c>
      <c r="Q1948" s="10">
        <f>_xlfn.XLOOKUP(C1948,pcon!C:C,pcon!L:L,"")</f>
        <v/>
      </c>
      <c r="R1948" s="98">
        <f>(Q1948 / 80) * (O1948 * 100)</f>
        <v/>
      </c>
      <c r="S1948" s="31" t="n"/>
      <c r="T1948" s="31" t="n"/>
      <c r="U1948" s="33">
        <f>IF(N1948="","",R1948 * N1948)</f>
        <v/>
      </c>
      <c r="V1948" s="4" t="n"/>
      <c r="W1948" s="33">
        <f>IF(S1948&amp;U1948="","",U1948 * S1948)</f>
        <v/>
      </c>
      <c r="X1948" s="33">
        <f>IF(W1948="","",U1948 + W1948)</f>
        <v/>
      </c>
      <c r="Y1948" s="33">
        <f>IF(T1948="","",U1948 * T1948)</f>
        <v/>
      </c>
      <c r="Z1948" s="34">
        <f>IF(U1948="","",X1948-V1948-Y1948)</f>
        <v/>
      </c>
    </row>
    <row r="1949">
      <c r="A1949" s="25" t="n">
        <v>1945</v>
      </c>
      <c r="B1949" s="26">
        <f>_xlfn.XLOOKUP(C1949,purchase!C:C,pcon!B:B,"")</f>
        <v/>
      </c>
      <c r="C1949" s="4" t="n"/>
      <c r="D1949" s="29">
        <f>_xlfn.XLOOKUP(C1949,purchase!C:C,pcon!D:D,"")</f>
        <v/>
      </c>
      <c r="E1949" s="29">
        <f>_xlfn.XLOOKUP(C1949,purchase!C:C,pcon!E:E,"")</f>
        <v/>
      </c>
      <c r="F1949" s="4" t="n"/>
      <c r="G1949" s="27" t="n"/>
      <c r="H1949" s="28" t="n"/>
      <c r="I1949" s="4" t="n"/>
      <c r="J1949" s="4" t="n"/>
      <c r="K1949" s="4" t="n"/>
      <c r="L1949" s="30">
        <f>IF(J1949="","",J1949-K1949)</f>
        <v/>
      </c>
      <c r="M1949" s="4" t="n"/>
      <c r="N1949" s="30">
        <f>IF(L1949="","",L1949-M1949)</f>
        <v/>
      </c>
      <c r="O1949" s="31" t="n"/>
      <c r="P1949" s="32">
        <f>IF(O1949="","",N1949 * O1949)</f>
        <v/>
      </c>
      <c r="Q1949" s="10">
        <f>_xlfn.XLOOKUP(C1949,pcon!C:C,pcon!L:L,"")</f>
        <v/>
      </c>
      <c r="R1949" s="98">
        <f>(Q1949 / 80) * (O1949 * 100)</f>
        <v/>
      </c>
      <c r="S1949" s="31" t="n"/>
      <c r="T1949" s="31" t="n"/>
      <c r="U1949" s="33">
        <f>IF(N1949="","",R1949 * N1949)</f>
        <v/>
      </c>
      <c r="V1949" s="4" t="n"/>
      <c r="W1949" s="33">
        <f>IF(S1949&amp;U1949="","",U1949 * S1949)</f>
        <v/>
      </c>
      <c r="X1949" s="33">
        <f>IF(W1949="","",U1949 + W1949)</f>
        <v/>
      </c>
      <c r="Y1949" s="33">
        <f>IF(T1949="","",U1949 * T1949)</f>
        <v/>
      </c>
      <c r="Z1949" s="34">
        <f>IF(U1949="","",X1949-V1949-Y1949)</f>
        <v/>
      </c>
    </row>
    <row r="1950">
      <c r="A1950" s="25" t="n">
        <v>1946</v>
      </c>
      <c r="B1950" s="26">
        <f>_xlfn.XLOOKUP(C1950,purchase!C:C,pcon!B:B,"")</f>
        <v/>
      </c>
      <c r="C1950" s="4" t="n"/>
      <c r="D1950" s="29">
        <f>_xlfn.XLOOKUP(C1950,purchase!C:C,pcon!D:D,"")</f>
        <v/>
      </c>
      <c r="E1950" s="29">
        <f>_xlfn.XLOOKUP(C1950,purchase!C:C,pcon!E:E,"")</f>
        <v/>
      </c>
      <c r="F1950" s="4" t="n"/>
      <c r="G1950" s="27" t="n"/>
      <c r="H1950" s="28" t="n"/>
      <c r="I1950" s="4" t="n"/>
      <c r="J1950" s="4" t="n"/>
      <c r="K1950" s="4" t="n"/>
      <c r="L1950" s="30">
        <f>IF(J1950="","",J1950-K1950)</f>
        <v/>
      </c>
      <c r="M1950" s="4" t="n"/>
      <c r="N1950" s="30">
        <f>IF(L1950="","",L1950-M1950)</f>
        <v/>
      </c>
      <c r="O1950" s="31" t="n"/>
      <c r="P1950" s="32">
        <f>IF(O1950="","",N1950 * O1950)</f>
        <v/>
      </c>
      <c r="Q1950" s="10">
        <f>_xlfn.XLOOKUP(C1950,pcon!C:C,pcon!L:L,"")</f>
        <v/>
      </c>
      <c r="R1950" s="98">
        <f>(Q1950 / 80) * (O1950 * 100)</f>
        <v/>
      </c>
      <c r="S1950" s="31" t="n"/>
      <c r="T1950" s="31" t="n"/>
      <c r="U1950" s="33">
        <f>IF(N1950="","",R1950 * N1950)</f>
        <v/>
      </c>
      <c r="V1950" s="4" t="n"/>
      <c r="W1950" s="33">
        <f>IF(S1950&amp;U1950="","",U1950 * S1950)</f>
        <v/>
      </c>
      <c r="X1950" s="33">
        <f>IF(W1950="","",U1950 + W1950)</f>
        <v/>
      </c>
      <c r="Y1950" s="33">
        <f>IF(T1950="","",U1950 * T1950)</f>
        <v/>
      </c>
      <c r="Z1950" s="34">
        <f>IF(U1950="","",X1950-V1950-Y1950)</f>
        <v/>
      </c>
    </row>
    <row r="1951">
      <c r="A1951" s="25" t="n">
        <v>1947</v>
      </c>
      <c r="B1951" s="26">
        <f>_xlfn.XLOOKUP(C1951,purchase!C:C,pcon!B:B,"")</f>
        <v/>
      </c>
      <c r="C1951" s="4" t="n"/>
      <c r="D1951" s="29">
        <f>_xlfn.XLOOKUP(C1951,purchase!C:C,pcon!D:D,"")</f>
        <v/>
      </c>
      <c r="E1951" s="29">
        <f>_xlfn.XLOOKUP(C1951,purchase!C:C,pcon!E:E,"")</f>
        <v/>
      </c>
      <c r="F1951" s="4" t="n"/>
      <c r="G1951" s="27" t="n"/>
      <c r="H1951" s="28" t="n"/>
      <c r="I1951" s="4" t="n"/>
      <c r="J1951" s="4" t="n"/>
      <c r="K1951" s="4" t="n"/>
      <c r="L1951" s="30">
        <f>IF(J1951="","",J1951-K1951)</f>
        <v/>
      </c>
      <c r="M1951" s="4" t="n"/>
      <c r="N1951" s="30">
        <f>IF(L1951="","",L1951-M1951)</f>
        <v/>
      </c>
      <c r="O1951" s="31" t="n"/>
      <c r="P1951" s="32">
        <f>IF(O1951="","",N1951 * O1951)</f>
        <v/>
      </c>
      <c r="Q1951" s="10">
        <f>_xlfn.XLOOKUP(C1951,pcon!C:C,pcon!L:L,"")</f>
        <v/>
      </c>
      <c r="R1951" s="98">
        <f>(Q1951 / 80) * (O1951 * 100)</f>
        <v/>
      </c>
      <c r="S1951" s="31" t="n"/>
      <c r="T1951" s="31" t="n"/>
      <c r="U1951" s="33">
        <f>IF(N1951="","",R1951 * N1951)</f>
        <v/>
      </c>
      <c r="V1951" s="4" t="n"/>
      <c r="W1951" s="33">
        <f>IF(S1951&amp;U1951="","",U1951 * S1951)</f>
        <v/>
      </c>
      <c r="X1951" s="33">
        <f>IF(W1951="","",U1951 + W1951)</f>
        <v/>
      </c>
      <c r="Y1951" s="33">
        <f>IF(T1951="","",U1951 * T1951)</f>
        <v/>
      </c>
      <c r="Z1951" s="34">
        <f>IF(U1951="","",X1951-V1951-Y1951)</f>
        <v/>
      </c>
    </row>
    <row r="1952">
      <c r="A1952" s="25" t="n">
        <v>1948</v>
      </c>
      <c r="B1952" s="26">
        <f>_xlfn.XLOOKUP(C1952,purchase!C:C,pcon!B:B,"")</f>
        <v/>
      </c>
      <c r="C1952" s="4" t="n"/>
      <c r="D1952" s="29">
        <f>_xlfn.XLOOKUP(C1952,purchase!C:C,pcon!D:D,"")</f>
        <v/>
      </c>
      <c r="E1952" s="29">
        <f>_xlfn.XLOOKUP(C1952,purchase!C:C,pcon!E:E,"")</f>
        <v/>
      </c>
      <c r="F1952" s="4" t="n"/>
      <c r="G1952" s="27" t="n"/>
      <c r="H1952" s="28" t="n"/>
      <c r="I1952" s="4" t="n"/>
      <c r="J1952" s="4" t="n"/>
      <c r="K1952" s="4" t="n"/>
      <c r="L1952" s="30">
        <f>IF(J1952="","",J1952-K1952)</f>
        <v/>
      </c>
      <c r="M1952" s="4" t="n"/>
      <c r="N1952" s="30">
        <f>IF(L1952="","",L1952-M1952)</f>
        <v/>
      </c>
      <c r="O1952" s="31" t="n"/>
      <c r="P1952" s="32">
        <f>IF(O1952="","",N1952 * O1952)</f>
        <v/>
      </c>
      <c r="Q1952" s="10">
        <f>_xlfn.XLOOKUP(C1952,pcon!C:C,pcon!L:L,"")</f>
        <v/>
      </c>
      <c r="R1952" s="98">
        <f>(Q1952 / 80) * (O1952 * 100)</f>
        <v/>
      </c>
      <c r="S1952" s="31" t="n"/>
      <c r="T1952" s="31" t="n"/>
      <c r="U1952" s="33">
        <f>IF(N1952="","",R1952 * N1952)</f>
        <v/>
      </c>
      <c r="V1952" s="4" t="n"/>
      <c r="W1952" s="33">
        <f>IF(S1952&amp;U1952="","",U1952 * S1952)</f>
        <v/>
      </c>
      <c r="X1952" s="33">
        <f>IF(W1952="","",U1952 + W1952)</f>
        <v/>
      </c>
      <c r="Y1952" s="33">
        <f>IF(T1952="","",U1952 * T1952)</f>
        <v/>
      </c>
      <c r="Z1952" s="34">
        <f>IF(U1952="","",X1952-V1952-Y1952)</f>
        <v/>
      </c>
    </row>
    <row r="1953">
      <c r="A1953" s="25" t="n">
        <v>1949</v>
      </c>
      <c r="B1953" s="26">
        <f>_xlfn.XLOOKUP(C1953,purchase!C:C,pcon!B:B,"")</f>
        <v/>
      </c>
      <c r="C1953" s="4" t="n"/>
      <c r="D1953" s="29">
        <f>_xlfn.XLOOKUP(C1953,purchase!C:C,pcon!D:D,"")</f>
        <v/>
      </c>
      <c r="E1953" s="29">
        <f>_xlfn.XLOOKUP(C1953,purchase!C:C,pcon!E:E,"")</f>
        <v/>
      </c>
      <c r="F1953" s="4" t="n"/>
      <c r="G1953" s="27" t="n"/>
      <c r="H1953" s="28" t="n"/>
      <c r="I1953" s="4" t="n"/>
      <c r="J1953" s="4" t="n"/>
      <c r="K1953" s="4" t="n"/>
      <c r="L1953" s="30">
        <f>IF(J1953="","",J1953-K1953)</f>
        <v/>
      </c>
      <c r="M1953" s="4" t="n"/>
      <c r="N1953" s="30">
        <f>IF(L1953="","",L1953-M1953)</f>
        <v/>
      </c>
      <c r="O1953" s="31" t="n"/>
      <c r="P1953" s="32">
        <f>IF(O1953="","",N1953 * O1953)</f>
        <v/>
      </c>
      <c r="Q1953" s="10">
        <f>_xlfn.XLOOKUP(C1953,pcon!C:C,pcon!L:L,"")</f>
        <v/>
      </c>
      <c r="R1953" s="98">
        <f>(Q1953 / 80) * (O1953 * 100)</f>
        <v/>
      </c>
      <c r="S1953" s="31" t="n"/>
      <c r="T1953" s="31" t="n"/>
      <c r="U1953" s="33">
        <f>IF(N1953="","",R1953 * N1953)</f>
        <v/>
      </c>
      <c r="V1953" s="4" t="n"/>
      <c r="W1953" s="33">
        <f>IF(S1953&amp;U1953="","",U1953 * S1953)</f>
        <v/>
      </c>
      <c r="X1953" s="33">
        <f>IF(W1953="","",U1953 + W1953)</f>
        <v/>
      </c>
      <c r="Y1953" s="33">
        <f>IF(T1953="","",U1953 * T1953)</f>
        <v/>
      </c>
      <c r="Z1953" s="34">
        <f>IF(U1953="","",X1953-V1953-Y1953)</f>
        <v/>
      </c>
    </row>
    <row r="1954">
      <c r="A1954" s="25" t="n">
        <v>1950</v>
      </c>
      <c r="B1954" s="26">
        <f>_xlfn.XLOOKUP(C1954,purchase!C:C,pcon!B:B,"")</f>
        <v/>
      </c>
      <c r="C1954" s="4" t="n"/>
      <c r="D1954" s="29">
        <f>_xlfn.XLOOKUP(C1954,purchase!C:C,pcon!D:D,"")</f>
        <v/>
      </c>
      <c r="E1954" s="29">
        <f>_xlfn.XLOOKUP(C1954,purchase!C:C,pcon!E:E,"")</f>
        <v/>
      </c>
      <c r="F1954" s="4" t="n"/>
      <c r="G1954" s="27" t="n"/>
      <c r="H1954" s="28" t="n"/>
      <c r="I1954" s="4" t="n"/>
      <c r="J1954" s="4" t="n"/>
      <c r="K1954" s="4" t="n"/>
      <c r="L1954" s="30">
        <f>IF(J1954="","",J1954-K1954)</f>
        <v/>
      </c>
      <c r="M1954" s="4" t="n"/>
      <c r="N1954" s="30">
        <f>IF(L1954="","",L1954-M1954)</f>
        <v/>
      </c>
      <c r="O1954" s="31" t="n"/>
      <c r="P1954" s="32">
        <f>IF(O1954="","",N1954 * O1954)</f>
        <v/>
      </c>
      <c r="Q1954" s="10">
        <f>_xlfn.XLOOKUP(C1954,pcon!C:C,pcon!L:L,"")</f>
        <v/>
      </c>
      <c r="R1954" s="98">
        <f>(Q1954 / 80) * (O1954 * 100)</f>
        <v/>
      </c>
      <c r="S1954" s="31" t="n"/>
      <c r="T1954" s="31" t="n"/>
      <c r="U1954" s="33">
        <f>IF(N1954="","",R1954 * N1954)</f>
        <v/>
      </c>
      <c r="V1954" s="4" t="n"/>
      <c r="W1954" s="33">
        <f>IF(S1954&amp;U1954="","",U1954 * S1954)</f>
        <v/>
      </c>
      <c r="X1954" s="33">
        <f>IF(W1954="","",U1954 + W1954)</f>
        <v/>
      </c>
      <c r="Y1954" s="33">
        <f>IF(T1954="","",U1954 * T1954)</f>
        <v/>
      </c>
      <c r="Z1954" s="34">
        <f>IF(U1954="","",X1954-V1954-Y1954)</f>
        <v/>
      </c>
    </row>
    <row r="1955">
      <c r="A1955" s="25" t="n">
        <v>1951</v>
      </c>
      <c r="B1955" s="26">
        <f>_xlfn.XLOOKUP(C1955,purchase!C:C,pcon!B:B,"")</f>
        <v/>
      </c>
      <c r="C1955" s="4" t="n"/>
      <c r="D1955" s="29">
        <f>_xlfn.XLOOKUP(C1955,purchase!C:C,pcon!D:D,"")</f>
        <v/>
      </c>
      <c r="E1955" s="29">
        <f>_xlfn.XLOOKUP(C1955,purchase!C:C,pcon!E:E,"")</f>
        <v/>
      </c>
      <c r="F1955" s="4" t="n"/>
      <c r="G1955" s="27" t="n"/>
      <c r="H1955" s="28" t="n"/>
      <c r="I1955" s="4" t="n"/>
      <c r="J1955" s="4" t="n"/>
      <c r="K1955" s="4" t="n"/>
      <c r="L1955" s="30">
        <f>IF(J1955="","",J1955-K1955)</f>
        <v/>
      </c>
      <c r="M1955" s="4" t="n"/>
      <c r="N1955" s="30">
        <f>IF(L1955="","",L1955-M1955)</f>
        <v/>
      </c>
      <c r="O1955" s="31" t="n"/>
      <c r="P1955" s="32">
        <f>IF(O1955="","",N1955 * O1955)</f>
        <v/>
      </c>
      <c r="Q1955" s="10">
        <f>_xlfn.XLOOKUP(C1955,pcon!C:C,pcon!L:L,"")</f>
        <v/>
      </c>
      <c r="R1955" s="98">
        <f>(Q1955 / 80) * (O1955 * 100)</f>
        <v/>
      </c>
      <c r="S1955" s="31" t="n"/>
      <c r="T1955" s="31" t="n"/>
      <c r="U1955" s="33">
        <f>IF(N1955="","",R1955 * N1955)</f>
        <v/>
      </c>
      <c r="V1955" s="4" t="n"/>
      <c r="W1955" s="33">
        <f>IF(S1955&amp;U1955="","",U1955 * S1955)</f>
        <v/>
      </c>
      <c r="X1955" s="33">
        <f>IF(W1955="","",U1955 + W1955)</f>
        <v/>
      </c>
      <c r="Y1955" s="33">
        <f>IF(T1955="","",U1955 * T1955)</f>
        <v/>
      </c>
      <c r="Z1955" s="34">
        <f>IF(U1955="","",X1955-V1955-Y1955)</f>
        <v/>
      </c>
    </row>
    <row r="1956">
      <c r="A1956" s="25" t="n">
        <v>1952</v>
      </c>
      <c r="B1956" s="26">
        <f>_xlfn.XLOOKUP(C1956,purchase!C:C,pcon!B:B,"")</f>
        <v/>
      </c>
      <c r="C1956" s="4" t="n"/>
      <c r="D1956" s="29">
        <f>_xlfn.XLOOKUP(C1956,purchase!C:C,pcon!D:D,"")</f>
        <v/>
      </c>
      <c r="E1956" s="29">
        <f>_xlfn.XLOOKUP(C1956,purchase!C:C,pcon!E:E,"")</f>
        <v/>
      </c>
      <c r="F1956" s="4" t="n"/>
      <c r="G1956" s="27" t="n"/>
      <c r="H1956" s="28" t="n"/>
      <c r="I1956" s="4" t="n"/>
      <c r="J1956" s="4" t="n"/>
      <c r="K1956" s="4" t="n"/>
      <c r="L1956" s="30">
        <f>IF(J1956="","",J1956-K1956)</f>
        <v/>
      </c>
      <c r="M1956" s="4" t="n"/>
      <c r="N1956" s="30">
        <f>IF(L1956="","",L1956-M1956)</f>
        <v/>
      </c>
      <c r="O1956" s="31" t="n"/>
      <c r="P1956" s="32">
        <f>IF(O1956="","",N1956 * O1956)</f>
        <v/>
      </c>
      <c r="Q1956" s="10">
        <f>_xlfn.XLOOKUP(C1956,pcon!C:C,pcon!L:L,"")</f>
        <v/>
      </c>
      <c r="R1956" s="98">
        <f>(Q1956 / 80) * (O1956 * 100)</f>
        <v/>
      </c>
      <c r="S1956" s="31" t="n"/>
      <c r="T1956" s="31" t="n"/>
      <c r="U1956" s="33">
        <f>IF(N1956="","",R1956 * N1956)</f>
        <v/>
      </c>
      <c r="V1956" s="4" t="n"/>
      <c r="W1956" s="33">
        <f>IF(S1956&amp;U1956="","",U1956 * S1956)</f>
        <v/>
      </c>
      <c r="X1956" s="33">
        <f>IF(W1956="","",U1956 + W1956)</f>
        <v/>
      </c>
      <c r="Y1956" s="33">
        <f>IF(T1956="","",U1956 * T1956)</f>
        <v/>
      </c>
      <c r="Z1956" s="34">
        <f>IF(U1956="","",X1956-V1956-Y1956)</f>
        <v/>
      </c>
    </row>
    <row r="1957">
      <c r="A1957" s="25" t="n">
        <v>1953</v>
      </c>
      <c r="B1957" s="26">
        <f>_xlfn.XLOOKUP(C1957,purchase!C:C,pcon!B:B,"")</f>
        <v/>
      </c>
      <c r="C1957" s="4" t="n"/>
      <c r="D1957" s="29">
        <f>_xlfn.XLOOKUP(C1957,purchase!C:C,pcon!D:D,"")</f>
        <v/>
      </c>
      <c r="E1957" s="29">
        <f>_xlfn.XLOOKUP(C1957,purchase!C:C,pcon!E:E,"")</f>
        <v/>
      </c>
      <c r="F1957" s="4" t="n"/>
      <c r="G1957" s="27" t="n"/>
      <c r="H1957" s="28" t="n"/>
      <c r="I1957" s="4" t="n"/>
      <c r="J1957" s="4" t="n"/>
      <c r="K1957" s="4" t="n"/>
      <c r="L1957" s="30">
        <f>IF(J1957="","",J1957-K1957)</f>
        <v/>
      </c>
      <c r="M1957" s="4" t="n"/>
      <c r="N1957" s="30">
        <f>IF(L1957="","",L1957-M1957)</f>
        <v/>
      </c>
      <c r="O1957" s="31" t="n"/>
      <c r="P1957" s="32">
        <f>IF(O1957="","",N1957 * O1957)</f>
        <v/>
      </c>
      <c r="Q1957" s="10">
        <f>_xlfn.XLOOKUP(C1957,pcon!C:C,pcon!L:L,"")</f>
        <v/>
      </c>
      <c r="R1957" s="98">
        <f>(Q1957 / 80) * (O1957 * 100)</f>
        <v/>
      </c>
      <c r="S1957" s="31" t="n"/>
      <c r="T1957" s="31" t="n"/>
      <c r="U1957" s="33">
        <f>IF(N1957="","",R1957 * N1957)</f>
        <v/>
      </c>
      <c r="V1957" s="4" t="n"/>
      <c r="W1957" s="33">
        <f>IF(S1957&amp;U1957="","",U1957 * S1957)</f>
        <v/>
      </c>
      <c r="X1957" s="33">
        <f>IF(W1957="","",U1957 + W1957)</f>
        <v/>
      </c>
      <c r="Y1957" s="33">
        <f>IF(T1957="","",U1957 * T1957)</f>
        <v/>
      </c>
      <c r="Z1957" s="34">
        <f>IF(U1957="","",X1957-V1957-Y1957)</f>
        <v/>
      </c>
    </row>
    <row r="1958">
      <c r="A1958" s="25" t="n">
        <v>1954</v>
      </c>
      <c r="B1958" s="26">
        <f>_xlfn.XLOOKUP(C1958,purchase!C:C,pcon!B:B,"")</f>
        <v/>
      </c>
      <c r="C1958" s="4" t="n"/>
      <c r="D1958" s="29">
        <f>_xlfn.XLOOKUP(C1958,purchase!C:C,pcon!D:D,"")</f>
        <v/>
      </c>
      <c r="E1958" s="29">
        <f>_xlfn.XLOOKUP(C1958,purchase!C:C,pcon!E:E,"")</f>
        <v/>
      </c>
      <c r="F1958" s="4" t="n"/>
      <c r="G1958" s="27" t="n"/>
      <c r="H1958" s="28" t="n"/>
      <c r="I1958" s="4" t="n"/>
      <c r="J1958" s="4" t="n"/>
      <c r="K1958" s="4" t="n"/>
      <c r="L1958" s="30">
        <f>IF(J1958="","",J1958-K1958)</f>
        <v/>
      </c>
      <c r="M1958" s="4" t="n"/>
      <c r="N1958" s="30">
        <f>IF(L1958="","",L1958-M1958)</f>
        <v/>
      </c>
      <c r="O1958" s="31" t="n"/>
      <c r="P1958" s="32">
        <f>IF(O1958="","",N1958 * O1958)</f>
        <v/>
      </c>
      <c r="Q1958" s="10">
        <f>_xlfn.XLOOKUP(C1958,pcon!C:C,pcon!L:L,"")</f>
        <v/>
      </c>
      <c r="R1958" s="98">
        <f>(Q1958 / 80) * (O1958 * 100)</f>
        <v/>
      </c>
      <c r="S1958" s="31" t="n"/>
      <c r="T1958" s="31" t="n"/>
      <c r="U1958" s="33">
        <f>IF(N1958="","",R1958 * N1958)</f>
        <v/>
      </c>
      <c r="V1958" s="4" t="n"/>
      <c r="W1958" s="33">
        <f>IF(S1958&amp;U1958="","",U1958 * S1958)</f>
        <v/>
      </c>
      <c r="X1958" s="33">
        <f>IF(W1958="","",U1958 + W1958)</f>
        <v/>
      </c>
      <c r="Y1958" s="33">
        <f>IF(T1958="","",U1958 * T1958)</f>
        <v/>
      </c>
      <c r="Z1958" s="34">
        <f>IF(U1958="","",X1958-V1958-Y1958)</f>
        <v/>
      </c>
    </row>
    <row r="1959">
      <c r="A1959" s="25" t="n">
        <v>1955</v>
      </c>
      <c r="B1959" s="26">
        <f>_xlfn.XLOOKUP(C1959,purchase!C:C,pcon!B:B,"")</f>
        <v/>
      </c>
      <c r="C1959" s="4" t="n"/>
      <c r="D1959" s="29">
        <f>_xlfn.XLOOKUP(C1959,purchase!C:C,pcon!D:D,"")</f>
        <v/>
      </c>
      <c r="E1959" s="29">
        <f>_xlfn.XLOOKUP(C1959,purchase!C:C,pcon!E:E,"")</f>
        <v/>
      </c>
      <c r="F1959" s="4" t="n"/>
      <c r="G1959" s="27" t="n"/>
      <c r="H1959" s="28" t="n"/>
      <c r="I1959" s="4" t="n"/>
      <c r="J1959" s="4" t="n"/>
      <c r="K1959" s="4" t="n"/>
      <c r="L1959" s="30">
        <f>IF(J1959="","",J1959-K1959)</f>
        <v/>
      </c>
      <c r="M1959" s="4" t="n"/>
      <c r="N1959" s="30">
        <f>IF(L1959="","",L1959-M1959)</f>
        <v/>
      </c>
      <c r="O1959" s="31" t="n"/>
      <c r="P1959" s="32">
        <f>IF(O1959="","",N1959 * O1959)</f>
        <v/>
      </c>
      <c r="Q1959" s="10">
        <f>_xlfn.XLOOKUP(C1959,pcon!C:C,pcon!L:L,"")</f>
        <v/>
      </c>
      <c r="R1959" s="98">
        <f>(Q1959 / 80) * (O1959 * 100)</f>
        <v/>
      </c>
      <c r="S1959" s="31" t="n"/>
      <c r="T1959" s="31" t="n"/>
      <c r="U1959" s="33">
        <f>IF(N1959="","",R1959 * N1959)</f>
        <v/>
      </c>
      <c r="V1959" s="4" t="n"/>
      <c r="W1959" s="33">
        <f>IF(S1959&amp;U1959="","",U1959 * S1959)</f>
        <v/>
      </c>
      <c r="X1959" s="33">
        <f>IF(W1959="","",U1959 + W1959)</f>
        <v/>
      </c>
      <c r="Y1959" s="33">
        <f>IF(T1959="","",U1959 * T1959)</f>
        <v/>
      </c>
      <c r="Z1959" s="34">
        <f>IF(U1959="","",X1959-V1959-Y1959)</f>
        <v/>
      </c>
    </row>
    <row r="1960">
      <c r="A1960" s="25" t="n">
        <v>1956</v>
      </c>
      <c r="B1960" s="26">
        <f>_xlfn.XLOOKUP(C1960,purchase!C:C,pcon!B:B,"")</f>
        <v/>
      </c>
      <c r="C1960" s="4" t="n"/>
      <c r="D1960" s="29">
        <f>_xlfn.XLOOKUP(C1960,purchase!C:C,pcon!D:D,"")</f>
        <v/>
      </c>
      <c r="E1960" s="29">
        <f>_xlfn.XLOOKUP(C1960,purchase!C:C,pcon!E:E,"")</f>
        <v/>
      </c>
      <c r="F1960" s="4" t="n"/>
      <c r="G1960" s="27" t="n"/>
      <c r="H1960" s="28" t="n"/>
      <c r="I1960" s="4" t="n"/>
      <c r="J1960" s="4" t="n"/>
      <c r="K1960" s="4" t="n"/>
      <c r="L1960" s="30">
        <f>IF(J1960="","",J1960-K1960)</f>
        <v/>
      </c>
      <c r="M1960" s="4" t="n"/>
      <c r="N1960" s="30">
        <f>IF(L1960="","",L1960-M1960)</f>
        <v/>
      </c>
      <c r="O1960" s="31" t="n"/>
      <c r="P1960" s="32">
        <f>IF(O1960="","",N1960 * O1960)</f>
        <v/>
      </c>
      <c r="Q1960" s="10">
        <f>_xlfn.XLOOKUP(C1960,pcon!C:C,pcon!L:L,"")</f>
        <v/>
      </c>
      <c r="R1960" s="98">
        <f>(Q1960 / 80) * (O1960 * 100)</f>
        <v/>
      </c>
      <c r="S1960" s="31" t="n"/>
      <c r="T1960" s="31" t="n"/>
      <c r="U1960" s="33">
        <f>IF(N1960="","",R1960 * N1960)</f>
        <v/>
      </c>
      <c r="V1960" s="4" t="n"/>
      <c r="W1960" s="33">
        <f>IF(S1960&amp;U1960="","",U1960 * S1960)</f>
        <v/>
      </c>
      <c r="X1960" s="33">
        <f>IF(W1960="","",U1960 + W1960)</f>
        <v/>
      </c>
      <c r="Y1960" s="33">
        <f>IF(T1960="","",U1960 * T1960)</f>
        <v/>
      </c>
      <c r="Z1960" s="34">
        <f>IF(U1960="","",X1960-V1960-Y1960)</f>
        <v/>
      </c>
    </row>
    <row r="1961">
      <c r="A1961" s="25" t="n">
        <v>1957</v>
      </c>
      <c r="B1961" s="26">
        <f>_xlfn.XLOOKUP(C1961,purchase!C:C,pcon!B:B,"")</f>
        <v/>
      </c>
      <c r="C1961" s="4" t="n"/>
      <c r="D1961" s="29">
        <f>_xlfn.XLOOKUP(C1961,purchase!C:C,pcon!D:D,"")</f>
        <v/>
      </c>
      <c r="E1961" s="29">
        <f>_xlfn.XLOOKUP(C1961,purchase!C:C,pcon!E:E,"")</f>
        <v/>
      </c>
      <c r="F1961" s="4" t="n"/>
      <c r="G1961" s="27" t="n"/>
      <c r="H1961" s="28" t="n"/>
      <c r="I1961" s="4" t="n"/>
      <c r="J1961" s="4" t="n"/>
      <c r="K1961" s="4" t="n"/>
      <c r="L1961" s="30">
        <f>IF(J1961="","",J1961-K1961)</f>
        <v/>
      </c>
      <c r="M1961" s="4" t="n"/>
      <c r="N1961" s="30">
        <f>IF(L1961="","",L1961-M1961)</f>
        <v/>
      </c>
      <c r="O1961" s="31" t="n"/>
      <c r="P1961" s="32">
        <f>IF(O1961="","",N1961 * O1961)</f>
        <v/>
      </c>
      <c r="Q1961" s="10">
        <f>_xlfn.XLOOKUP(C1961,pcon!C:C,pcon!L:L,"")</f>
        <v/>
      </c>
      <c r="R1961" s="98">
        <f>(Q1961 / 80) * (O1961 * 100)</f>
        <v/>
      </c>
      <c r="S1961" s="31" t="n"/>
      <c r="T1961" s="31" t="n"/>
      <c r="U1961" s="33">
        <f>IF(N1961="","",R1961 * N1961)</f>
        <v/>
      </c>
      <c r="V1961" s="4" t="n"/>
      <c r="W1961" s="33">
        <f>IF(S1961&amp;U1961="","",U1961 * S1961)</f>
        <v/>
      </c>
      <c r="X1961" s="33">
        <f>IF(W1961="","",U1961 + W1961)</f>
        <v/>
      </c>
      <c r="Y1961" s="33">
        <f>IF(T1961="","",U1961 * T1961)</f>
        <v/>
      </c>
      <c r="Z1961" s="34">
        <f>IF(U1961="","",X1961-V1961-Y1961)</f>
        <v/>
      </c>
    </row>
    <row r="1962">
      <c r="A1962" s="25" t="n">
        <v>1958</v>
      </c>
      <c r="B1962" s="26">
        <f>_xlfn.XLOOKUP(C1962,purchase!C:C,pcon!B:B,"")</f>
        <v/>
      </c>
      <c r="C1962" s="4" t="n"/>
      <c r="D1962" s="29">
        <f>_xlfn.XLOOKUP(C1962,purchase!C:C,pcon!D:D,"")</f>
        <v/>
      </c>
      <c r="E1962" s="29">
        <f>_xlfn.XLOOKUP(C1962,purchase!C:C,pcon!E:E,"")</f>
        <v/>
      </c>
      <c r="F1962" s="4" t="n"/>
      <c r="G1962" s="27" t="n"/>
      <c r="H1962" s="28" t="n"/>
      <c r="I1962" s="4" t="n"/>
      <c r="J1962" s="4" t="n"/>
      <c r="K1962" s="4" t="n"/>
      <c r="L1962" s="30">
        <f>IF(J1962="","",J1962-K1962)</f>
        <v/>
      </c>
      <c r="M1962" s="4" t="n"/>
      <c r="N1962" s="30">
        <f>IF(L1962="","",L1962-M1962)</f>
        <v/>
      </c>
      <c r="O1962" s="31" t="n"/>
      <c r="P1962" s="32">
        <f>IF(O1962="","",N1962 * O1962)</f>
        <v/>
      </c>
      <c r="Q1962" s="10">
        <f>_xlfn.XLOOKUP(C1962,pcon!C:C,pcon!L:L,"")</f>
        <v/>
      </c>
      <c r="R1962" s="98">
        <f>(Q1962 / 80) * (O1962 * 100)</f>
        <v/>
      </c>
      <c r="S1962" s="31" t="n"/>
      <c r="T1962" s="31" t="n"/>
      <c r="U1962" s="33">
        <f>IF(N1962="","",R1962 * N1962)</f>
        <v/>
      </c>
      <c r="V1962" s="4" t="n"/>
      <c r="W1962" s="33">
        <f>IF(S1962&amp;U1962="","",U1962 * S1962)</f>
        <v/>
      </c>
      <c r="X1962" s="33">
        <f>IF(W1962="","",U1962 + W1962)</f>
        <v/>
      </c>
      <c r="Y1962" s="33">
        <f>IF(T1962="","",U1962 * T1962)</f>
        <v/>
      </c>
      <c r="Z1962" s="34">
        <f>IF(U1962="","",X1962-V1962-Y1962)</f>
        <v/>
      </c>
    </row>
    <row r="1963">
      <c r="A1963" s="25" t="n">
        <v>1959</v>
      </c>
      <c r="B1963" s="26">
        <f>_xlfn.XLOOKUP(C1963,purchase!C:C,pcon!B:B,"")</f>
        <v/>
      </c>
      <c r="C1963" s="4" t="n"/>
      <c r="D1963" s="29">
        <f>_xlfn.XLOOKUP(C1963,purchase!C:C,pcon!D:D,"")</f>
        <v/>
      </c>
      <c r="E1963" s="29">
        <f>_xlfn.XLOOKUP(C1963,purchase!C:C,pcon!E:E,"")</f>
        <v/>
      </c>
      <c r="F1963" s="4" t="n"/>
      <c r="G1963" s="27" t="n"/>
      <c r="H1963" s="28" t="n"/>
      <c r="I1963" s="4" t="n"/>
      <c r="J1963" s="4" t="n"/>
      <c r="K1963" s="4" t="n"/>
      <c r="L1963" s="30">
        <f>IF(J1963="","",J1963-K1963)</f>
        <v/>
      </c>
      <c r="M1963" s="4" t="n"/>
      <c r="N1963" s="30">
        <f>IF(L1963="","",L1963-M1963)</f>
        <v/>
      </c>
      <c r="O1963" s="31" t="n"/>
      <c r="P1963" s="32">
        <f>IF(O1963="","",N1963 * O1963)</f>
        <v/>
      </c>
      <c r="Q1963" s="10">
        <f>_xlfn.XLOOKUP(C1963,pcon!C:C,pcon!L:L,"")</f>
        <v/>
      </c>
      <c r="R1963" s="98">
        <f>(Q1963 / 80) * (O1963 * 100)</f>
        <v/>
      </c>
      <c r="S1963" s="31" t="n"/>
      <c r="T1963" s="31" t="n"/>
      <c r="U1963" s="33">
        <f>IF(N1963="","",R1963 * N1963)</f>
        <v/>
      </c>
      <c r="V1963" s="4" t="n"/>
      <c r="W1963" s="33">
        <f>IF(S1963&amp;U1963="","",U1963 * S1963)</f>
        <v/>
      </c>
      <c r="X1963" s="33">
        <f>IF(W1963="","",U1963 + W1963)</f>
        <v/>
      </c>
      <c r="Y1963" s="33">
        <f>IF(T1963="","",U1963 * T1963)</f>
        <v/>
      </c>
      <c r="Z1963" s="34">
        <f>IF(U1963="","",X1963-V1963-Y1963)</f>
        <v/>
      </c>
    </row>
    <row r="1964">
      <c r="A1964" s="25" t="n">
        <v>1960</v>
      </c>
      <c r="B1964" s="26">
        <f>_xlfn.XLOOKUP(C1964,purchase!C:C,pcon!B:B,"")</f>
        <v/>
      </c>
      <c r="C1964" s="4" t="n"/>
      <c r="D1964" s="29">
        <f>_xlfn.XLOOKUP(C1964,purchase!C:C,pcon!D:D,"")</f>
        <v/>
      </c>
      <c r="E1964" s="29">
        <f>_xlfn.XLOOKUP(C1964,purchase!C:C,pcon!E:E,"")</f>
        <v/>
      </c>
      <c r="F1964" s="4" t="n"/>
      <c r="G1964" s="27" t="n"/>
      <c r="H1964" s="28" t="n"/>
      <c r="I1964" s="4" t="n"/>
      <c r="J1964" s="4" t="n"/>
      <c r="K1964" s="4" t="n"/>
      <c r="L1964" s="30">
        <f>IF(J1964="","",J1964-K1964)</f>
        <v/>
      </c>
      <c r="M1964" s="4" t="n"/>
      <c r="N1964" s="30">
        <f>IF(L1964="","",L1964-M1964)</f>
        <v/>
      </c>
      <c r="O1964" s="31" t="n"/>
      <c r="P1964" s="32">
        <f>IF(O1964="","",N1964 * O1964)</f>
        <v/>
      </c>
      <c r="Q1964" s="10">
        <f>_xlfn.XLOOKUP(C1964,pcon!C:C,pcon!L:L,"")</f>
        <v/>
      </c>
      <c r="R1964" s="98">
        <f>(Q1964 / 80) * (O1964 * 100)</f>
        <v/>
      </c>
      <c r="S1964" s="31" t="n"/>
      <c r="T1964" s="31" t="n"/>
      <c r="U1964" s="33">
        <f>IF(N1964="","",R1964 * N1964)</f>
        <v/>
      </c>
      <c r="V1964" s="4" t="n"/>
      <c r="W1964" s="33">
        <f>IF(S1964&amp;U1964="","",U1964 * S1964)</f>
        <v/>
      </c>
      <c r="X1964" s="33">
        <f>IF(W1964="","",U1964 + W1964)</f>
        <v/>
      </c>
      <c r="Y1964" s="33">
        <f>IF(T1964="","",U1964 * T1964)</f>
        <v/>
      </c>
      <c r="Z1964" s="34">
        <f>IF(U1964="","",X1964-V1964-Y1964)</f>
        <v/>
      </c>
    </row>
    <row r="1965">
      <c r="A1965" s="25" t="n">
        <v>1961</v>
      </c>
      <c r="B1965" s="26">
        <f>_xlfn.XLOOKUP(C1965,purchase!C:C,pcon!B:B,"")</f>
        <v/>
      </c>
      <c r="C1965" s="4" t="n"/>
      <c r="D1965" s="29">
        <f>_xlfn.XLOOKUP(C1965,purchase!C:C,pcon!D:D,"")</f>
        <v/>
      </c>
      <c r="E1965" s="29">
        <f>_xlfn.XLOOKUP(C1965,purchase!C:C,pcon!E:E,"")</f>
        <v/>
      </c>
      <c r="F1965" s="4" t="n"/>
      <c r="G1965" s="27" t="n"/>
      <c r="H1965" s="28" t="n"/>
      <c r="I1965" s="4" t="n"/>
      <c r="J1965" s="4" t="n"/>
      <c r="K1965" s="4" t="n"/>
      <c r="L1965" s="30">
        <f>IF(J1965="","",J1965-K1965)</f>
        <v/>
      </c>
      <c r="M1965" s="4" t="n"/>
      <c r="N1965" s="30">
        <f>IF(L1965="","",L1965-M1965)</f>
        <v/>
      </c>
      <c r="O1965" s="31" t="n"/>
      <c r="P1965" s="32">
        <f>IF(O1965="","",N1965 * O1965)</f>
        <v/>
      </c>
      <c r="Q1965" s="10">
        <f>_xlfn.XLOOKUP(C1965,pcon!C:C,pcon!L:L,"")</f>
        <v/>
      </c>
      <c r="R1965" s="98">
        <f>(Q1965 / 80) * (O1965 * 100)</f>
        <v/>
      </c>
      <c r="S1965" s="31" t="n"/>
      <c r="T1965" s="31" t="n"/>
      <c r="U1965" s="33">
        <f>IF(N1965="","",R1965 * N1965)</f>
        <v/>
      </c>
      <c r="V1965" s="4" t="n"/>
      <c r="W1965" s="33">
        <f>IF(S1965&amp;U1965="","",U1965 * S1965)</f>
        <v/>
      </c>
      <c r="X1965" s="33">
        <f>IF(W1965="","",U1965 + W1965)</f>
        <v/>
      </c>
      <c r="Y1965" s="33">
        <f>IF(T1965="","",U1965 * T1965)</f>
        <v/>
      </c>
      <c r="Z1965" s="34">
        <f>IF(U1965="","",X1965-V1965-Y1965)</f>
        <v/>
      </c>
    </row>
    <row r="1966">
      <c r="A1966" s="25" t="n">
        <v>1962</v>
      </c>
      <c r="B1966" s="26">
        <f>_xlfn.XLOOKUP(C1966,purchase!C:C,pcon!B:B,"")</f>
        <v/>
      </c>
      <c r="C1966" s="4" t="n"/>
      <c r="D1966" s="29">
        <f>_xlfn.XLOOKUP(C1966,purchase!C:C,pcon!D:D,"")</f>
        <v/>
      </c>
      <c r="E1966" s="29">
        <f>_xlfn.XLOOKUP(C1966,purchase!C:C,pcon!E:E,"")</f>
        <v/>
      </c>
      <c r="F1966" s="4" t="n"/>
      <c r="G1966" s="27" t="n"/>
      <c r="H1966" s="28" t="n"/>
      <c r="I1966" s="4" t="n"/>
      <c r="J1966" s="4" t="n"/>
      <c r="K1966" s="4" t="n"/>
      <c r="L1966" s="30">
        <f>IF(J1966="","",J1966-K1966)</f>
        <v/>
      </c>
      <c r="M1966" s="4" t="n"/>
      <c r="N1966" s="30">
        <f>IF(L1966="","",L1966-M1966)</f>
        <v/>
      </c>
      <c r="O1966" s="31" t="n"/>
      <c r="P1966" s="32">
        <f>IF(O1966="","",N1966 * O1966)</f>
        <v/>
      </c>
      <c r="Q1966" s="10">
        <f>_xlfn.XLOOKUP(C1966,pcon!C:C,pcon!L:L,"")</f>
        <v/>
      </c>
      <c r="R1966" s="98">
        <f>(Q1966 / 80) * (O1966 * 100)</f>
        <v/>
      </c>
      <c r="S1966" s="31" t="n"/>
      <c r="T1966" s="31" t="n"/>
      <c r="U1966" s="33">
        <f>IF(N1966="","",R1966 * N1966)</f>
        <v/>
      </c>
      <c r="V1966" s="4" t="n"/>
      <c r="W1966" s="33">
        <f>IF(S1966&amp;U1966="","",U1966 * S1966)</f>
        <v/>
      </c>
      <c r="X1966" s="33">
        <f>IF(W1966="","",U1966 + W1966)</f>
        <v/>
      </c>
      <c r="Y1966" s="33">
        <f>IF(T1966="","",U1966 * T1966)</f>
        <v/>
      </c>
      <c r="Z1966" s="34">
        <f>IF(U1966="","",X1966-V1966-Y1966)</f>
        <v/>
      </c>
    </row>
    <row r="1967">
      <c r="A1967" s="25" t="n">
        <v>1963</v>
      </c>
      <c r="B1967" s="26">
        <f>_xlfn.XLOOKUP(C1967,purchase!C:C,pcon!B:B,"")</f>
        <v/>
      </c>
      <c r="C1967" s="4" t="n"/>
      <c r="D1967" s="29">
        <f>_xlfn.XLOOKUP(C1967,purchase!C:C,pcon!D:D,"")</f>
        <v/>
      </c>
      <c r="E1967" s="29">
        <f>_xlfn.XLOOKUP(C1967,purchase!C:C,pcon!E:E,"")</f>
        <v/>
      </c>
      <c r="F1967" s="4" t="n"/>
      <c r="G1967" s="27" t="n"/>
      <c r="H1967" s="28" t="n"/>
      <c r="I1967" s="4" t="n"/>
      <c r="J1967" s="4" t="n"/>
      <c r="K1967" s="4" t="n"/>
      <c r="L1967" s="30">
        <f>IF(J1967="","",J1967-K1967)</f>
        <v/>
      </c>
      <c r="M1967" s="4" t="n"/>
      <c r="N1967" s="30">
        <f>IF(L1967="","",L1967-M1967)</f>
        <v/>
      </c>
      <c r="O1967" s="31" t="n"/>
      <c r="P1967" s="32">
        <f>IF(O1967="","",N1967 * O1967)</f>
        <v/>
      </c>
      <c r="Q1967" s="10">
        <f>_xlfn.XLOOKUP(C1967,pcon!C:C,pcon!L:L,"")</f>
        <v/>
      </c>
      <c r="R1967" s="98">
        <f>(Q1967 / 80) * (O1967 * 100)</f>
        <v/>
      </c>
      <c r="S1967" s="31" t="n"/>
      <c r="T1967" s="31" t="n"/>
      <c r="U1967" s="33">
        <f>IF(N1967="","",R1967 * N1967)</f>
        <v/>
      </c>
      <c r="V1967" s="4" t="n"/>
      <c r="W1967" s="33">
        <f>IF(S1967&amp;U1967="","",U1967 * S1967)</f>
        <v/>
      </c>
      <c r="X1967" s="33">
        <f>IF(W1967="","",U1967 + W1967)</f>
        <v/>
      </c>
      <c r="Y1967" s="33">
        <f>IF(T1967="","",U1967 * T1967)</f>
        <v/>
      </c>
      <c r="Z1967" s="34">
        <f>IF(U1967="","",X1967-V1967-Y1967)</f>
        <v/>
      </c>
    </row>
    <row r="1968">
      <c r="A1968" s="25" t="n">
        <v>1964</v>
      </c>
      <c r="B1968" s="26">
        <f>_xlfn.XLOOKUP(C1968,purchase!C:C,pcon!B:B,"")</f>
        <v/>
      </c>
      <c r="C1968" s="4" t="n"/>
      <c r="D1968" s="29">
        <f>_xlfn.XLOOKUP(C1968,purchase!C:C,pcon!D:D,"")</f>
        <v/>
      </c>
      <c r="E1968" s="29">
        <f>_xlfn.XLOOKUP(C1968,purchase!C:C,pcon!E:E,"")</f>
        <v/>
      </c>
      <c r="F1968" s="4" t="n"/>
      <c r="G1968" s="27" t="n"/>
      <c r="H1968" s="28" t="n"/>
      <c r="I1968" s="4" t="n"/>
      <c r="J1968" s="4" t="n"/>
      <c r="K1968" s="4" t="n"/>
      <c r="L1968" s="30">
        <f>IF(J1968="","",J1968-K1968)</f>
        <v/>
      </c>
      <c r="M1968" s="4" t="n"/>
      <c r="N1968" s="30">
        <f>IF(L1968="","",L1968-M1968)</f>
        <v/>
      </c>
      <c r="O1968" s="31" t="n"/>
      <c r="P1968" s="32">
        <f>IF(O1968="","",N1968 * O1968)</f>
        <v/>
      </c>
      <c r="Q1968" s="10">
        <f>_xlfn.XLOOKUP(C1968,pcon!C:C,pcon!L:L,"")</f>
        <v/>
      </c>
      <c r="R1968" s="98">
        <f>(Q1968 / 80) * (O1968 * 100)</f>
        <v/>
      </c>
      <c r="S1968" s="31" t="n"/>
      <c r="T1968" s="31" t="n"/>
      <c r="U1968" s="33">
        <f>IF(N1968="","",R1968 * N1968)</f>
        <v/>
      </c>
      <c r="V1968" s="4" t="n"/>
      <c r="W1968" s="33">
        <f>IF(S1968&amp;U1968="","",U1968 * S1968)</f>
        <v/>
      </c>
      <c r="X1968" s="33">
        <f>IF(W1968="","",U1968 + W1968)</f>
        <v/>
      </c>
      <c r="Y1968" s="33">
        <f>IF(T1968="","",U1968 * T1968)</f>
        <v/>
      </c>
      <c r="Z1968" s="34">
        <f>IF(U1968="","",X1968-V1968-Y1968)</f>
        <v/>
      </c>
    </row>
    <row r="1969">
      <c r="A1969" s="25" t="n">
        <v>1965</v>
      </c>
      <c r="B1969" s="26">
        <f>_xlfn.XLOOKUP(C1969,purchase!C:C,pcon!B:B,"")</f>
        <v/>
      </c>
      <c r="C1969" s="4" t="n"/>
      <c r="D1969" s="29">
        <f>_xlfn.XLOOKUP(C1969,purchase!C:C,pcon!D:D,"")</f>
        <v/>
      </c>
      <c r="E1969" s="29">
        <f>_xlfn.XLOOKUP(C1969,purchase!C:C,pcon!E:E,"")</f>
        <v/>
      </c>
      <c r="F1969" s="4" t="n"/>
      <c r="G1969" s="27" t="n"/>
      <c r="H1969" s="28" t="n"/>
      <c r="I1969" s="4" t="n"/>
      <c r="J1969" s="4" t="n"/>
      <c r="K1969" s="4" t="n"/>
      <c r="L1969" s="30">
        <f>IF(J1969="","",J1969-K1969)</f>
        <v/>
      </c>
      <c r="M1969" s="4" t="n"/>
      <c r="N1969" s="30">
        <f>IF(L1969="","",L1969-M1969)</f>
        <v/>
      </c>
      <c r="O1969" s="31" t="n"/>
      <c r="P1969" s="32">
        <f>IF(O1969="","",N1969 * O1969)</f>
        <v/>
      </c>
      <c r="Q1969" s="10">
        <f>_xlfn.XLOOKUP(C1969,pcon!C:C,pcon!L:L,"")</f>
        <v/>
      </c>
      <c r="R1969" s="98">
        <f>(Q1969 / 80) * (O1969 * 100)</f>
        <v/>
      </c>
      <c r="S1969" s="31" t="n"/>
      <c r="T1969" s="31" t="n"/>
      <c r="U1969" s="33">
        <f>IF(N1969="","",R1969 * N1969)</f>
        <v/>
      </c>
      <c r="V1969" s="4" t="n"/>
      <c r="W1969" s="33">
        <f>IF(S1969&amp;U1969="","",U1969 * S1969)</f>
        <v/>
      </c>
      <c r="X1969" s="33">
        <f>IF(W1969="","",U1969 + W1969)</f>
        <v/>
      </c>
      <c r="Y1969" s="33">
        <f>IF(T1969="","",U1969 * T1969)</f>
        <v/>
      </c>
      <c r="Z1969" s="34">
        <f>IF(U1969="","",X1969-V1969-Y1969)</f>
        <v/>
      </c>
    </row>
    <row r="1970">
      <c r="A1970" s="25" t="n">
        <v>1966</v>
      </c>
      <c r="B1970" s="26">
        <f>_xlfn.XLOOKUP(C1970,purchase!C:C,pcon!B:B,"")</f>
        <v/>
      </c>
      <c r="C1970" s="4" t="n"/>
      <c r="D1970" s="29">
        <f>_xlfn.XLOOKUP(C1970,purchase!C:C,pcon!D:D,"")</f>
        <v/>
      </c>
      <c r="E1970" s="29">
        <f>_xlfn.XLOOKUP(C1970,purchase!C:C,pcon!E:E,"")</f>
        <v/>
      </c>
      <c r="F1970" s="4" t="n"/>
      <c r="G1970" s="27" t="n"/>
      <c r="H1970" s="28" t="n"/>
      <c r="I1970" s="4" t="n"/>
      <c r="J1970" s="4" t="n"/>
      <c r="K1970" s="4" t="n"/>
      <c r="L1970" s="30">
        <f>IF(J1970="","",J1970-K1970)</f>
        <v/>
      </c>
      <c r="M1970" s="4" t="n"/>
      <c r="N1970" s="30">
        <f>IF(L1970="","",L1970-M1970)</f>
        <v/>
      </c>
      <c r="O1970" s="31" t="n"/>
      <c r="P1970" s="32">
        <f>IF(O1970="","",N1970 * O1970)</f>
        <v/>
      </c>
      <c r="Q1970" s="10">
        <f>_xlfn.XLOOKUP(C1970,pcon!C:C,pcon!L:L,"")</f>
        <v/>
      </c>
      <c r="R1970" s="98">
        <f>(Q1970 / 80) * (O1970 * 100)</f>
        <v/>
      </c>
      <c r="S1970" s="31" t="n"/>
      <c r="T1970" s="31" t="n"/>
      <c r="U1970" s="33">
        <f>IF(N1970="","",R1970 * N1970)</f>
        <v/>
      </c>
      <c r="V1970" s="4" t="n"/>
      <c r="W1970" s="33">
        <f>IF(S1970&amp;U1970="","",U1970 * S1970)</f>
        <v/>
      </c>
      <c r="X1970" s="33">
        <f>IF(W1970="","",U1970 + W1970)</f>
        <v/>
      </c>
      <c r="Y1970" s="33">
        <f>IF(T1970="","",U1970 * T1970)</f>
        <v/>
      </c>
      <c r="Z1970" s="34">
        <f>IF(U1970="","",X1970-V1970-Y1970)</f>
        <v/>
      </c>
    </row>
    <row r="1971">
      <c r="A1971" s="25" t="n">
        <v>1967</v>
      </c>
      <c r="B1971" s="26">
        <f>_xlfn.XLOOKUP(C1971,purchase!C:C,pcon!B:B,"")</f>
        <v/>
      </c>
      <c r="C1971" s="4" t="n"/>
      <c r="D1971" s="29">
        <f>_xlfn.XLOOKUP(C1971,purchase!C:C,pcon!D:D,"")</f>
        <v/>
      </c>
      <c r="E1971" s="29">
        <f>_xlfn.XLOOKUP(C1971,purchase!C:C,pcon!E:E,"")</f>
        <v/>
      </c>
      <c r="F1971" s="4" t="n"/>
      <c r="G1971" s="27" t="n"/>
      <c r="H1971" s="28" t="n"/>
      <c r="I1971" s="4" t="n"/>
      <c r="J1971" s="4" t="n"/>
      <c r="K1971" s="4" t="n"/>
      <c r="L1971" s="30">
        <f>IF(J1971="","",J1971-K1971)</f>
        <v/>
      </c>
      <c r="M1971" s="4" t="n"/>
      <c r="N1971" s="30">
        <f>IF(L1971="","",L1971-M1971)</f>
        <v/>
      </c>
      <c r="O1971" s="31" t="n"/>
      <c r="P1971" s="32">
        <f>IF(O1971="","",N1971 * O1971)</f>
        <v/>
      </c>
      <c r="Q1971" s="10">
        <f>_xlfn.XLOOKUP(C1971,pcon!C:C,pcon!L:L,"")</f>
        <v/>
      </c>
      <c r="R1971" s="98">
        <f>(Q1971 / 80) * (O1971 * 100)</f>
        <v/>
      </c>
      <c r="S1971" s="31" t="n"/>
      <c r="T1971" s="31" t="n"/>
      <c r="U1971" s="33">
        <f>IF(N1971="","",R1971 * N1971)</f>
        <v/>
      </c>
      <c r="V1971" s="4" t="n"/>
      <c r="W1971" s="33">
        <f>IF(S1971&amp;U1971="","",U1971 * S1971)</f>
        <v/>
      </c>
      <c r="X1971" s="33">
        <f>IF(W1971="","",U1971 + W1971)</f>
        <v/>
      </c>
      <c r="Y1971" s="33">
        <f>IF(T1971="","",U1971 * T1971)</f>
        <v/>
      </c>
      <c r="Z1971" s="34">
        <f>IF(U1971="","",X1971-V1971-Y1971)</f>
        <v/>
      </c>
    </row>
    <row r="1972">
      <c r="A1972" s="25" t="n">
        <v>1968</v>
      </c>
      <c r="B1972" s="26">
        <f>_xlfn.XLOOKUP(C1972,purchase!C:C,pcon!B:B,"")</f>
        <v/>
      </c>
      <c r="C1972" s="4" t="n"/>
      <c r="D1972" s="29">
        <f>_xlfn.XLOOKUP(C1972,purchase!C:C,pcon!D:D,"")</f>
        <v/>
      </c>
      <c r="E1972" s="29">
        <f>_xlfn.XLOOKUP(C1972,purchase!C:C,pcon!E:E,"")</f>
        <v/>
      </c>
      <c r="F1972" s="4" t="n"/>
      <c r="G1972" s="27" t="n"/>
      <c r="H1972" s="28" t="n"/>
      <c r="I1972" s="4" t="n"/>
      <c r="J1972" s="4" t="n"/>
      <c r="K1972" s="4" t="n"/>
      <c r="L1972" s="30">
        <f>IF(J1972="","",J1972-K1972)</f>
        <v/>
      </c>
      <c r="M1972" s="4" t="n"/>
      <c r="N1972" s="30">
        <f>IF(L1972="","",L1972-M1972)</f>
        <v/>
      </c>
      <c r="O1972" s="31" t="n"/>
      <c r="P1972" s="32">
        <f>IF(O1972="","",N1972 * O1972)</f>
        <v/>
      </c>
      <c r="Q1972" s="10">
        <f>_xlfn.XLOOKUP(C1972,pcon!C:C,pcon!L:L,"")</f>
        <v/>
      </c>
      <c r="R1972" s="98">
        <f>(Q1972 / 80) * (O1972 * 100)</f>
        <v/>
      </c>
      <c r="S1972" s="31" t="n"/>
      <c r="T1972" s="31" t="n"/>
      <c r="U1972" s="33">
        <f>IF(N1972="","",R1972 * N1972)</f>
        <v/>
      </c>
      <c r="V1972" s="4" t="n"/>
      <c r="W1972" s="33">
        <f>IF(S1972&amp;U1972="","",U1972 * S1972)</f>
        <v/>
      </c>
      <c r="X1972" s="33">
        <f>IF(W1972="","",U1972 + W1972)</f>
        <v/>
      </c>
      <c r="Y1972" s="33">
        <f>IF(T1972="","",U1972 * T1972)</f>
        <v/>
      </c>
      <c r="Z1972" s="34">
        <f>IF(U1972="","",X1972-V1972-Y1972)</f>
        <v/>
      </c>
    </row>
    <row r="1973">
      <c r="A1973" s="25" t="n">
        <v>1969</v>
      </c>
      <c r="B1973" s="26">
        <f>_xlfn.XLOOKUP(C1973,purchase!C:C,pcon!B:B,"")</f>
        <v/>
      </c>
      <c r="C1973" s="4" t="n"/>
      <c r="D1973" s="29">
        <f>_xlfn.XLOOKUP(C1973,purchase!C:C,pcon!D:D,"")</f>
        <v/>
      </c>
      <c r="E1973" s="29">
        <f>_xlfn.XLOOKUP(C1973,purchase!C:C,pcon!E:E,"")</f>
        <v/>
      </c>
      <c r="F1973" s="4" t="n"/>
      <c r="G1973" s="27" t="n"/>
      <c r="H1973" s="28" t="n"/>
      <c r="I1973" s="4" t="n"/>
      <c r="J1973" s="4" t="n"/>
      <c r="K1973" s="4" t="n"/>
      <c r="L1973" s="30">
        <f>IF(J1973="","",J1973-K1973)</f>
        <v/>
      </c>
      <c r="M1973" s="4" t="n"/>
      <c r="N1973" s="30">
        <f>IF(L1973="","",L1973-M1973)</f>
        <v/>
      </c>
      <c r="O1973" s="31" t="n"/>
      <c r="P1973" s="32">
        <f>IF(O1973="","",N1973 * O1973)</f>
        <v/>
      </c>
      <c r="Q1973" s="10">
        <f>_xlfn.XLOOKUP(C1973,pcon!C:C,pcon!L:L,"")</f>
        <v/>
      </c>
      <c r="R1973" s="98">
        <f>(Q1973 / 80) * (O1973 * 100)</f>
        <v/>
      </c>
      <c r="S1973" s="31" t="n"/>
      <c r="T1973" s="31" t="n"/>
      <c r="U1973" s="33">
        <f>IF(N1973="","",R1973 * N1973)</f>
        <v/>
      </c>
      <c r="V1973" s="4" t="n"/>
      <c r="W1973" s="33">
        <f>IF(S1973&amp;U1973="","",U1973 * S1973)</f>
        <v/>
      </c>
      <c r="X1973" s="33">
        <f>IF(W1973="","",U1973 + W1973)</f>
        <v/>
      </c>
      <c r="Y1973" s="33">
        <f>IF(T1973="","",U1973 * T1973)</f>
        <v/>
      </c>
      <c r="Z1973" s="34">
        <f>IF(U1973="","",X1973-V1973-Y1973)</f>
        <v/>
      </c>
    </row>
    <row r="1974">
      <c r="A1974" s="25" t="n">
        <v>1970</v>
      </c>
      <c r="B1974" s="26">
        <f>_xlfn.XLOOKUP(C1974,purchase!C:C,pcon!B:B,"")</f>
        <v/>
      </c>
      <c r="C1974" s="4" t="n"/>
      <c r="D1974" s="29">
        <f>_xlfn.XLOOKUP(C1974,purchase!C:C,pcon!D:D,"")</f>
        <v/>
      </c>
      <c r="E1974" s="29">
        <f>_xlfn.XLOOKUP(C1974,purchase!C:C,pcon!E:E,"")</f>
        <v/>
      </c>
      <c r="F1974" s="4" t="n"/>
      <c r="G1974" s="27" t="n"/>
      <c r="H1974" s="28" t="n"/>
      <c r="I1974" s="4" t="n"/>
      <c r="J1974" s="4" t="n"/>
      <c r="K1974" s="4" t="n"/>
      <c r="L1974" s="30">
        <f>IF(J1974="","",J1974-K1974)</f>
        <v/>
      </c>
      <c r="M1974" s="4" t="n"/>
      <c r="N1974" s="30">
        <f>IF(L1974="","",L1974-M1974)</f>
        <v/>
      </c>
      <c r="O1974" s="31" t="n"/>
      <c r="P1974" s="32">
        <f>IF(O1974="","",N1974 * O1974)</f>
        <v/>
      </c>
      <c r="Q1974" s="10">
        <f>_xlfn.XLOOKUP(C1974,pcon!C:C,pcon!L:L,"")</f>
        <v/>
      </c>
      <c r="R1974" s="98">
        <f>(Q1974 / 80) * (O1974 * 100)</f>
        <v/>
      </c>
      <c r="S1974" s="31" t="n"/>
      <c r="T1974" s="31" t="n"/>
      <c r="U1974" s="33">
        <f>IF(N1974="","",R1974 * N1974)</f>
        <v/>
      </c>
      <c r="V1974" s="4" t="n"/>
      <c r="W1974" s="33">
        <f>IF(S1974&amp;U1974="","",U1974 * S1974)</f>
        <v/>
      </c>
      <c r="X1974" s="33">
        <f>IF(W1974="","",U1974 + W1974)</f>
        <v/>
      </c>
      <c r="Y1974" s="33">
        <f>IF(T1974="","",U1974 * T1974)</f>
        <v/>
      </c>
      <c r="Z1974" s="34">
        <f>IF(U1974="","",X1974-V1974-Y1974)</f>
        <v/>
      </c>
    </row>
    <row r="1975">
      <c r="A1975" s="25" t="n">
        <v>1971</v>
      </c>
      <c r="B1975" s="26">
        <f>_xlfn.XLOOKUP(C1975,purchase!C:C,pcon!B:B,"")</f>
        <v/>
      </c>
      <c r="C1975" s="4" t="n"/>
      <c r="D1975" s="29">
        <f>_xlfn.XLOOKUP(C1975,purchase!C:C,pcon!D:D,"")</f>
        <v/>
      </c>
      <c r="E1975" s="29">
        <f>_xlfn.XLOOKUP(C1975,purchase!C:C,pcon!E:E,"")</f>
        <v/>
      </c>
      <c r="F1975" s="4" t="n"/>
      <c r="G1975" s="27" t="n"/>
      <c r="H1975" s="28" t="n"/>
      <c r="I1975" s="4" t="n"/>
      <c r="J1975" s="4" t="n"/>
      <c r="K1975" s="4" t="n"/>
      <c r="L1975" s="30">
        <f>IF(J1975="","",J1975-K1975)</f>
        <v/>
      </c>
      <c r="M1975" s="4" t="n"/>
      <c r="N1975" s="30">
        <f>IF(L1975="","",L1975-M1975)</f>
        <v/>
      </c>
      <c r="O1975" s="31" t="n"/>
      <c r="P1975" s="32">
        <f>IF(O1975="","",N1975 * O1975)</f>
        <v/>
      </c>
      <c r="Q1975" s="10">
        <f>_xlfn.XLOOKUP(C1975,pcon!C:C,pcon!L:L,"")</f>
        <v/>
      </c>
      <c r="R1975" s="98">
        <f>(Q1975 / 80) * (O1975 * 100)</f>
        <v/>
      </c>
      <c r="S1975" s="31" t="n"/>
      <c r="T1975" s="31" t="n"/>
      <c r="U1975" s="33">
        <f>IF(N1975="","",R1975 * N1975)</f>
        <v/>
      </c>
      <c r="V1975" s="4" t="n"/>
      <c r="W1975" s="33">
        <f>IF(S1975&amp;U1975="","",U1975 * S1975)</f>
        <v/>
      </c>
      <c r="X1975" s="33">
        <f>IF(W1975="","",U1975 + W1975)</f>
        <v/>
      </c>
      <c r="Y1975" s="33">
        <f>IF(T1975="","",U1975 * T1975)</f>
        <v/>
      </c>
      <c r="Z1975" s="34">
        <f>IF(U1975="","",X1975-V1975-Y1975)</f>
        <v/>
      </c>
    </row>
    <row r="1976">
      <c r="A1976" s="25" t="n">
        <v>1972</v>
      </c>
      <c r="B1976" s="26">
        <f>_xlfn.XLOOKUP(C1976,purchase!C:C,pcon!B:B,"")</f>
        <v/>
      </c>
      <c r="C1976" s="4" t="n"/>
      <c r="D1976" s="29">
        <f>_xlfn.XLOOKUP(C1976,purchase!C:C,pcon!D:D,"")</f>
        <v/>
      </c>
      <c r="E1976" s="29">
        <f>_xlfn.XLOOKUP(C1976,purchase!C:C,pcon!E:E,"")</f>
        <v/>
      </c>
      <c r="F1976" s="4" t="n"/>
      <c r="G1976" s="27" t="n"/>
      <c r="H1976" s="28" t="n"/>
      <c r="I1976" s="4" t="n"/>
      <c r="J1976" s="4" t="n"/>
      <c r="K1976" s="4" t="n"/>
      <c r="L1976" s="30">
        <f>IF(J1976="","",J1976-K1976)</f>
        <v/>
      </c>
      <c r="M1976" s="4" t="n"/>
      <c r="N1976" s="30">
        <f>IF(L1976="","",L1976-M1976)</f>
        <v/>
      </c>
      <c r="O1976" s="31" t="n"/>
      <c r="P1976" s="32">
        <f>IF(O1976="","",N1976 * O1976)</f>
        <v/>
      </c>
      <c r="Q1976" s="10">
        <f>_xlfn.XLOOKUP(C1976,pcon!C:C,pcon!L:L,"")</f>
        <v/>
      </c>
      <c r="R1976" s="98">
        <f>(Q1976 / 80) * (O1976 * 100)</f>
        <v/>
      </c>
      <c r="S1976" s="31" t="n"/>
      <c r="T1976" s="31" t="n"/>
      <c r="U1976" s="33">
        <f>IF(N1976="","",R1976 * N1976)</f>
        <v/>
      </c>
      <c r="V1976" s="4" t="n"/>
      <c r="W1976" s="33">
        <f>IF(S1976&amp;U1976="","",U1976 * S1976)</f>
        <v/>
      </c>
      <c r="X1976" s="33">
        <f>IF(W1976="","",U1976 + W1976)</f>
        <v/>
      </c>
      <c r="Y1976" s="33">
        <f>IF(T1976="","",U1976 * T1976)</f>
        <v/>
      </c>
      <c r="Z1976" s="34">
        <f>IF(U1976="","",X1976-V1976-Y1976)</f>
        <v/>
      </c>
    </row>
    <row r="1977">
      <c r="A1977" s="25" t="n">
        <v>1973</v>
      </c>
      <c r="B1977" s="26">
        <f>_xlfn.XLOOKUP(C1977,purchase!C:C,pcon!B:B,"")</f>
        <v/>
      </c>
      <c r="C1977" s="4" t="n"/>
      <c r="D1977" s="29">
        <f>_xlfn.XLOOKUP(C1977,purchase!C:C,pcon!D:D,"")</f>
        <v/>
      </c>
      <c r="E1977" s="29">
        <f>_xlfn.XLOOKUP(C1977,purchase!C:C,pcon!E:E,"")</f>
        <v/>
      </c>
      <c r="F1977" s="4" t="n"/>
      <c r="G1977" s="27" t="n"/>
      <c r="H1977" s="28" t="n"/>
      <c r="I1977" s="4" t="n"/>
      <c r="J1977" s="4" t="n"/>
      <c r="K1977" s="4" t="n"/>
      <c r="L1977" s="30">
        <f>IF(J1977="","",J1977-K1977)</f>
        <v/>
      </c>
      <c r="M1977" s="4" t="n"/>
      <c r="N1977" s="30">
        <f>IF(L1977="","",L1977-M1977)</f>
        <v/>
      </c>
      <c r="O1977" s="31" t="n"/>
      <c r="P1977" s="32">
        <f>IF(O1977="","",N1977 * O1977)</f>
        <v/>
      </c>
      <c r="Q1977" s="10">
        <f>_xlfn.XLOOKUP(C1977,pcon!C:C,pcon!L:L,"")</f>
        <v/>
      </c>
      <c r="R1977" s="98">
        <f>(Q1977 / 80) * (O1977 * 100)</f>
        <v/>
      </c>
      <c r="S1977" s="31" t="n"/>
      <c r="T1977" s="31" t="n"/>
      <c r="U1977" s="33">
        <f>IF(N1977="","",R1977 * N1977)</f>
        <v/>
      </c>
      <c r="V1977" s="4" t="n"/>
      <c r="W1977" s="33">
        <f>IF(S1977&amp;U1977="","",U1977 * S1977)</f>
        <v/>
      </c>
      <c r="X1977" s="33">
        <f>IF(W1977="","",U1977 + W1977)</f>
        <v/>
      </c>
      <c r="Y1977" s="33">
        <f>IF(T1977="","",U1977 * T1977)</f>
        <v/>
      </c>
      <c r="Z1977" s="34">
        <f>IF(U1977="","",X1977-V1977-Y1977)</f>
        <v/>
      </c>
    </row>
    <row r="1978">
      <c r="A1978" s="25" t="n">
        <v>1974</v>
      </c>
      <c r="B1978" s="26">
        <f>_xlfn.XLOOKUP(C1978,purchase!C:C,pcon!B:B,"")</f>
        <v/>
      </c>
      <c r="C1978" s="4" t="n"/>
      <c r="D1978" s="29">
        <f>_xlfn.XLOOKUP(C1978,purchase!C:C,pcon!D:D,"")</f>
        <v/>
      </c>
      <c r="E1978" s="29">
        <f>_xlfn.XLOOKUP(C1978,purchase!C:C,pcon!E:E,"")</f>
        <v/>
      </c>
      <c r="F1978" s="4" t="n"/>
      <c r="G1978" s="27" t="n"/>
      <c r="H1978" s="28" t="n"/>
      <c r="I1978" s="4" t="n"/>
      <c r="J1978" s="4" t="n"/>
      <c r="K1978" s="4" t="n"/>
      <c r="L1978" s="30">
        <f>IF(J1978="","",J1978-K1978)</f>
        <v/>
      </c>
      <c r="M1978" s="4" t="n"/>
      <c r="N1978" s="30">
        <f>IF(L1978="","",L1978-M1978)</f>
        <v/>
      </c>
      <c r="O1978" s="31" t="n"/>
      <c r="P1978" s="32">
        <f>IF(O1978="","",N1978 * O1978)</f>
        <v/>
      </c>
      <c r="Q1978" s="10">
        <f>_xlfn.XLOOKUP(C1978,pcon!C:C,pcon!L:L,"")</f>
        <v/>
      </c>
      <c r="R1978" s="98">
        <f>(Q1978 / 80) * (O1978 * 100)</f>
        <v/>
      </c>
      <c r="S1978" s="31" t="n"/>
      <c r="T1978" s="31" t="n"/>
      <c r="U1978" s="33">
        <f>IF(N1978="","",R1978 * N1978)</f>
        <v/>
      </c>
      <c r="V1978" s="4" t="n"/>
      <c r="W1978" s="33">
        <f>IF(S1978&amp;U1978="","",U1978 * S1978)</f>
        <v/>
      </c>
      <c r="X1978" s="33">
        <f>IF(W1978="","",U1978 + W1978)</f>
        <v/>
      </c>
      <c r="Y1978" s="33">
        <f>IF(T1978="","",U1978 * T1978)</f>
        <v/>
      </c>
      <c r="Z1978" s="34">
        <f>IF(U1978="","",X1978-V1978-Y1978)</f>
        <v/>
      </c>
    </row>
    <row r="1979">
      <c r="A1979" s="25" t="n">
        <v>1975</v>
      </c>
      <c r="B1979" s="26">
        <f>_xlfn.XLOOKUP(C1979,purchase!C:C,pcon!B:B,"")</f>
        <v/>
      </c>
      <c r="C1979" s="4" t="n"/>
      <c r="D1979" s="29">
        <f>_xlfn.XLOOKUP(C1979,purchase!C:C,pcon!D:D,"")</f>
        <v/>
      </c>
      <c r="E1979" s="29">
        <f>_xlfn.XLOOKUP(C1979,purchase!C:C,pcon!E:E,"")</f>
        <v/>
      </c>
      <c r="F1979" s="4" t="n"/>
      <c r="G1979" s="27" t="n"/>
      <c r="H1979" s="28" t="n"/>
      <c r="I1979" s="4" t="n"/>
      <c r="J1979" s="4" t="n"/>
      <c r="K1979" s="4" t="n"/>
      <c r="L1979" s="30">
        <f>IF(J1979="","",J1979-K1979)</f>
        <v/>
      </c>
      <c r="M1979" s="4" t="n"/>
      <c r="N1979" s="30">
        <f>IF(L1979="","",L1979-M1979)</f>
        <v/>
      </c>
      <c r="O1979" s="31" t="n"/>
      <c r="P1979" s="32">
        <f>IF(O1979="","",N1979 * O1979)</f>
        <v/>
      </c>
      <c r="Q1979" s="10">
        <f>_xlfn.XLOOKUP(C1979,pcon!C:C,pcon!L:L,"")</f>
        <v/>
      </c>
      <c r="R1979" s="98">
        <f>(Q1979 / 80) * (O1979 * 100)</f>
        <v/>
      </c>
      <c r="S1979" s="31" t="n"/>
      <c r="T1979" s="31" t="n"/>
      <c r="U1979" s="33">
        <f>IF(N1979="","",R1979 * N1979)</f>
        <v/>
      </c>
      <c r="V1979" s="4" t="n"/>
      <c r="W1979" s="33">
        <f>IF(S1979&amp;U1979="","",U1979 * S1979)</f>
        <v/>
      </c>
      <c r="X1979" s="33">
        <f>IF(W1979="","",U1979 + W1979)</f>
        <v/>
      </c>
      <c r="Y1979" s="33">
        <f>IF(T1979="","",U1979 * T1979)</f>
        <v/>
      </c>
      <c r="Z1979" s="34">
        <f>IF(U1979="","",X1979-V1979-Y1979)</f>
        <v/>
      </c>
    </row>
    <row r="1980">
      <c r="A1980" s="25" t="n">
        <v>1976</v>
      </c>
      <c r="B1980" s="26">
        <f>_xlfn.XLOOKUP(C1980,purchase!C:C,pcon!B:B,"")</f>
        <v/>
      </c>
      <c r="C1980" s="4" t="n"/>
      <c r="D1980" s="29">
        <f>_xlfn.XLOOKUP(C1980,purchase!C:C,pcon!D:D,"")</f>
        <v/>
      </c>
      <c r="E1980" s="29">
        <f>_xlfn.XLOOKUP(C1980,purchase!C:C,pcon!E:E,"")</f>
        <v/>
      </c>
      <c r="F1980" s="4" t="n"/>
      <c r="G1980" s="27" t="n"/>
      <c r="H1980" s="28" t="n"/>
      <c r="I1980" s="4" t="n"/>
      <c r="J1980" s="4" t="n"/>
      <c r="K1980" s="4" t="n"/>
      <c r="L1980" s="30">
        <f>IF(J1980="","",J1980-K1980)</f>
        <v/>
      </c>
      <c r="M1980" s="4" t="n"/>
      <c r="N1980" s="30">
        <f>IF(L1980="","",L1980-M1980)</f>
        <v/>
      </c>
      <c r="O1980" s="31" t="n"/>
      <c r="P1980" s="32">
        <f>IF(O1980="","",N1980 * O1980)</f>
        <v/>
      </c>
      <c r="Q1980" s="10">
        <f>_xlfn.XLOOKUP(C1980,pcon!C:C,pcon!L:L,"")</f>
        <v/>
      </c>
      <c r="R1980" s="98">
        <f>(Q1980 / 80) * (O1980 * 100)</f>
        <v/>
      </c>
      <c r="S1980" s="31" t="n"/>
      <c r="T1980" s="31" t="n"/>
      <c r="U1980" s="33">
        <f>IF(N1980="","",R1980 * N1980)</f>
        <v/>
      </c>
      <c r="V1980" s="4" t="n"/>
      <c r="W1980" s="33">
        <f>IF(S1980&amp;U1980="","",U1980 * S1980)</f>
        <v/>
      </c>
      <c r="X1980" s="33">
        <f>IF(W1980="","",U1980 + W1980)</f>
        <v/>
      </c>
      <c r="Y1980" s="33">
        <f>IF(T1980="","",U1980 * T1980)</f>
        <v/>
      </c>
      <c r="Z1980" s="34">
        <f>IF(U1980="","",X1980-V1980-Y1980)</f>
        <v/>
      </c>
    </row>
    <row r="1981">
      <c r="A1981" s="25" t="n">
        <v>1977</v>
      </c>
      <c r="B1981" s="26">
        <f>_xlfn.XLOOKUP(C1981,purchase!C:C,pcon!B:B,"")</f>
        <v/>
      </c>
      <c r="C1981" s="4" t="n"/>
      <c r="D1981" s="29">
        <f>_xlfn.XLOOKUP(C1981,purchase!C:C,pcon!D:D,"")</f>
        <v/>
      </c>
      <c r="E1981" s="29">
        <f>_xlfn.XLOOKUP(C1981,purchase!C:C,pcon!E:E,"")</f>
        <v/>
      </c>
      <c r="F1981" s="4" t="n"/>
      <c r="G1981" s="27" t="n"/>
      <c r="H1981" s="28" t="n"/>
      <c r="I1981" s="4" t="n"/>
      <c r="J1981" s="4" t="n"/>
      <c r="K1981" s="4" t="n"/>
      <c r="L1981" s="30">
        <f>IF(J1981="","",J1981-K1981)</f>
        <v/>
      </c>
      <c r="M1981" s="4" t="n"/>
      <c r="N1981" s="30">
        <f>IF(L1981="","",L1981-M1981)</f>
        <v/>
      </c>
      <c r="O1981" s="31" t="n"/>
      <c r="P1981" s="32">
        <f>IF(O1981="","",N1981 * O1981)</f>
        <v/>
      </c>
      <c r="Q1981" s="10">
        <f>_xlfn.XLOOKUP(C1981,pcon!C:C,pcon!L:L,"")</f>
        <v/>
      </c>
      <c r="R1981" s="98">
        <f>(Q1981 / 80) * (O1981 * 100)</f>
        <v/>
      </c>
      <c r="S1981" s="31" t="n"/>
      <c r="T1981" s="31" t="n"/>
      <c r="U1981" s="33">
        <f>IF(N1981="","",R1981 * N1981)</f>
        <v/>
      </c>
      <c r="V1981" s="4" t="n"/>
      <c r="W1981" s="33">
        <f>IF(S1981&amp;U1981="","",U1981 * S1981)</f>
        <v/>
      </c>
      <c r="X1981" s="33">
        <f>IF(W1981="","",U1981 + W1981)</f>
        <v/>
      </c>
      <c r="Y1981" s="33">
        <f>IF(T1981="","",U1981 * T1981)</f>
        <v/>
      </c>
      <c r="Z1981" s="34">
        <f>IF(U1981="","",X1981-V1981-Y1981)</f>
        <v/>
      </c>
    </row>
    <row r="1982">
      <c r="A1982" s="25" t="n">
        <v>1978</v>
      </c>
      <c r="B1982" s="26">
        <f>_xlfn.XLOOKUP(C1982,purchase!C:C,pcon!B:B,"")</f>
        <v/>
      </c>
      <c r="C1982" s="4" t="n"/>
      <c r="D1982" s="29">
        <f>_xlfn.XLOOKUP(C1982,purchase!C:C,pcon!D:D,"")</f>
        <v/>
      </c>
      <c r="E1982" s="29">
        <f>_xlfn.XLOOKUP(C1982,purchase!C:C,pcon!E:E,"")</f>
        <v/>
      </c>
      <c r="F1982" s="4" t="n"/>
      <c r="G1982" s="27" t="n"/>
      <c r="H1982" s="28" t="n"/>
      <c r="I1982" s="4" t="n"/>
      <c r="J1982" s="4" t="n"/>
      <c r="K1982" s="4" t="n"/>
      <c r="L1982" s="30">
        <f>IF(J1982="","",J1982-K1982)</f>
        <v/>
      </c>
      <c r="M1982" s="4" t="n"/>
      <c r="N1982" s="30">
        <f>IF(L1982="","",L1982-M1982)</f>
        <v/>
      </c>
      <c r="O1982" s="31" t="n"/>
      <c r="P1982" s="32">
        <f>IF(O1982="","",N1982 * O1982)</f>
        <v/>
      </c>
      <c r="Q1982" s="10">
        <f>_xlfn.XLOOKUP(C1982,pcon!C:C,pcon!L:L,"")</f>
        <v/>
      </c>
      <c r="R1982" s="98">
        <f>(Q1982 / 80) * (O1982 * 100)</f>
        <v/>
      </c>
      <c r="S1982" s="31" t="n"/>
      <c r="T1982" s="31" t="n"/>
      <c r="U1982" s="33">
        <f>IF(N1982="","",R1982 * N1982)</f>
        <v/>
      </c>
      <c r="V1982" s="4" t="n"/>
      <c r="W1982" s="33">
        <f>IF(S1982&amp;U1982="","",U1982 * S1982)</f>
        <v/>
      </c>
      <c r="X1982" s="33">
        <f>IF(W1982="","",U1982 + W1982)</f>
        <v/>
      </c>
      <c r="Y1982" s="33">
        <f>IF(T1982="","",U1982 * T1982)</f>
        <v/>
      </c>
      <c r="Z1982" s="34">
        <f>IF(U1982="","",X1982-V1982-Y1982)</f>
        <v/>
      </c>
    </row>
    <row r="1983">
      <c r="A1983" s="25" t="n">
        <v>1979</v>
      </c>
      <c r="B1983" s="26">
        <f>_xlfn.XLOOKUP(C1983,purchase!C:C,pcon!B:B,"")</f>
        <v/>
      </c>
      <c r="C1983" s="4" t="n"/>
      <c r="D1983" s="29">
        <f>_xlfn.XLOOKUP(C1983,purchase!C:C,pcon!D:D,"")</f>
        <v/>
      </c>
      <c r="E1983" s="29">
        <f>_xlfn.XLOOKUP(C1983,purchase!C:C,pcon!E:E,"")</f>
        <v/>
      </c>
      <c r="F1983" s="4" t="n"/>
      <c r="G1983" s="27" t="n"/>
      <c r="H1983" s="28" t="n"/>
      <c r="I1983" s="4" t="n"/>
      <c r="J1983" s="4" t="n"/>
      <c r="K1983" s="4" t="n"/>
      <c r="L1983" s="30">
        <f>IF(J1983="","",J1983-K1983)</f>
        <v/>
      </c>
      <c r="M1983" s="4" t="n"/>
      <c r="N1983" s="30">
        <f>IF(L1983="","",L1983-M1983)</f>
        <v/>
      </c>
      <c r="O1983" s="31" t="n"/>
      <c r="P1983" s="32">
        <f>IF(O1983="","",N1983 * O1983)</f>
        <v/>
      </c>
      <c r="Q1983" s="10">
        <f>_xlfn.XLOOKUP(C1983,pcon!C:C,pcon!L:L,"")</f>
        <v/>
      </c>
      <c r="R1983" s="98">
        <f>(Q1983 / 80) * (O1983 * 100)</f>
        <v/>
      </c>
      <c r="S1983" s="31" t="n"/>
      <c r="T1983" s="31" t="n"/>
      <c r="U1983" s="33">
        <f>IF(N1983="","",R1983 * N1983)</f>
        <v/>
      </c>
      <c r="V1983" s="4" t="n"/>
      <c r="W1983" s="33">
        <f>IF(S1983&amp;U1983="","",U1983 * S1983)</f>
        <v/>
      </c>
      <c r="X1983" s="33">
        <f>IF(W1983="","",U1983 + W1983)</f>
        <v/>
      </c>
      <c r="Y1983" s="33">
        <f>IF(T1983="","",U1983 * T1983)</f>
        <v/>
      </c>
      <c r="Z1983" s="34">
        <f>IF(U1983="","",X1983-V1983-Y1983)</f>
        <v/>
      </c>
    </row>
    <row r="1984">
      <c r="A1984" s="25" t="n">
        <v>1980</v>
      </c>
      <c r="B1984" s="26">
        <f>_xlfn.XLOOKUP(C1984,purchase!C:C,pcon!B:B,"")</f>
        <v/>
      </c>
      <c r="C1984" s="4" t="n"/>
      <c r="D1984" s="29">
        <f>_xlfn.XLOOKUP(C1984,purchase!C:C,pcon!D:D,"")</f>
        <v/>
      </c>
      <c r="E1984" s="29">
        <f>_xlfn.XLOOKUP(C1984,purchase!C:C,pcon!E:E,"")</f>
        <v/>
      </c>
      <c r="F1984" s="4" t="n"/>
      <c r="G1984" s="27" t="n"/>
      <c r="H1984" s="28" t="n"/>
      <c r="I1984" s="4" t="n"/>
      <c r="J1984" s="4" t="n"/>
      <c r="K1984" s="4" t="n"/>
      <c r="L1984" s="30">
        <f>IF(J1984="","",J1984-K1984)</f>
        <v/>
      </c>
      <c r="M1984" s="4" t="n"/>
      <c r="N1984" s="30">
        <f>IF(L1984="","",L1984-M1984)</f>
        <v/>
      </c>
      <c r="O1984" s="31" t="n"/>
      <c r="P1984" s="32">
        <f>IF(O1984="","",N1984 * O1984)</f>
        <v/>
      </c>
      <c r="Q1984" s="10">
        <f>_xlfn.XLOOKUP(C1984,pcon!C:C,pcon!L:L,"")</f>
        <v/>
      </c>
      <c r="R1984" s="98">
        <f>(Q1984 / 80) * (O1984 * 100)</f>
        <v/>
      </c>
      <c r="S1984" s="31" t="n"/>
      <c r="T1984" s="31" t="n"/>
      <c r="U1984" s="33">
        <f>IF(N1984="","",R1984 * N1984)</f>
        <v/>
      </c>
      <c r="V1984" s="4" t="n"/>
      <c r="W1984" s="33">
        <f>IF(S1984&amp;U1984="","",U1984 * S1984)</f>
        <v/>
      </c>
      <c r="X1984" s="33">
        <f>IF(W1984="","",U1984 + W1984)</f>
        <v/>
      </c>
      <c r="Y1984" s="33">
        <f>IF(T1984="","",U1984 * T1984)</f>
        <v/>
      </c>
      <c r="Z1984" s="34">
        <f>IF(U1984="","",X1984-V1984-Y1984)</f>
        <v/>
      </c>
    </row>
    <row r="1985">
      <c r="A1985" s="25" t="n">
        <v>1981</v>
      </c>
      <c r="B1985" s="26">
        <f>_xlfn.XLOOKUP(C1985,purchase!C:C,pcon!B:B,"")</f>
        <v/>
      </c>
      <c r="C1985" s="4" t="n"/>
      <c r="D1985" s="29">
        <f>_xlfn.XLOOKUP(C1985,purchase!C:C,pcon!D:D,"")</f>
        <v/>
      </c>
      <c r="E1985" s="29">
        <f>_xlfn.XLOOKUP(C1985,purchase!C:C,pcon!E:E,"")</f>
        <v/>
      </c>
      <c r="F1985" s="4" t="n"/>
      <c r="G1985" s="27" t="n"/>
      <c r="H1985" s="28" t="n"/>
      <c r="I1985" s="4" t="n"/>
      <c r="J1985" s="4" t="n"/>
      <c r="K1985" s="4" t="n"/>
      <c r="L1985" s="30">
        <f>IF(J1985="","",J1985-K1985)</f>
        <v/>
      </c>
      <c r="M1985" s="4" t="n"/>
      <c r="N1985" s="30">
        <f>IF(L1985="","",L1985-M1985)</f>
        <v/>
      </c>
      <c r="O1985" s="31" t="n"/>
      <c r="P1985" s="32">
        <f>IF(O1985="","",N1985 * O1985)</f>
        <v/>
      </c>
      <c r="Q1985" s="10">
        <f>_xlfn.XLOOKUP(C1985,pcon!C:C,pcon!L:L,"")</f>
        <v/>
      </c>
      <c r="R1985" s="98">
        <f>(Q1985 / 80) * (O1985 * 100)</f>
        <v/>
      </c>
      <c r="S1985" s="31" t="n"/>
      <c r="T1985" s="31" t="n"/>
      <c r="U1985" s="33">
        <f>IF(N1985="","",R1985 * N1985)</f>
        <v/>
      </c>
      <c r="V1985" s="4" t="n"/>
      <c r="W1985" s="33">
        <f>IF(S1985&amp;U1985="","",U1985 * S1985)</f>
        <v/>
      </c>
      <c r="X1985" s="33">
        <f>IF(W1985="","",U1985 + W1985)</f>
        <v/>
      </c>
      <c r="Y1985" s="33">
        <f>IF(T1985="","",U1985 * T1985)</f>
        <v/>
      </c>
      <c r="Z1985" s="34">
        <f>IF(U1985="","",X1985-V1985-Y1985)</f>
        <v/>
      </c>
    </row>
    <row r="1986">
      <c r="A1986" s="25" t="n">
        <v>1982</v>
      </c>
      <c r="B1986" s="26">
        <f>_xlfn.XLOOKUP(C1986,purchase!C:C,pcon!B:B,"")</f>
        <v/>
      </c>
      <c r="C1986" s="4" t="n"/>
      <c r="D1986" s="29">
        <f>_xlfn.XLOOKUP(C1986,purchase!C:C,pcon!D:D,"")</f>
        <v/>
      </c>
      <c r="E1986" s="29">
        <f>_xlfn.XLOOKUP(C1986,purchase!C:C,pcon!E:E,"")</f>
        <v/>
      </c>
      <c r="F1986" s="4" t="n"/>
      <c r="G1986" s="27" t="n"/>
      <c r="H1986" s="28" t="n"/>
      <c r="I1986" s="4" t="n"/>
      <c r="J1986" s="4" t="n"/>
      <c r="K1986" s="4" t="n"/>
      <c r="L1986" s="30">
        <f>IF(J1986="","",J1986-K1986)</f>
        <v/>
      </c>
      <c r="M1986" s="4" t="n"/>
      <c r="N1986" s="30">
        <f>IF(L1986="","",L1986-M1986)</f>
        <v/>
      </c>
      <c r="O1986" s="31" t="n"/>
      <c r="P1986" s="32">
        <f>IF(O1986="","",N1986 * O1986)</f>
        <v/>
      </c>
      <c r="Q1986" s="10">
        <f>_xlfn.XLOOKUP(C1986,pcon!C:C,pcon!L:L,"")</f>
        <v/>
      </c>
      <c r="R1986" s="98">
        <f>(Q1986 / 80) * (O1986 * 100)</f>
        <v/>
      </c>
      <c r="S1986" s="31" t="n"/>
      <c r="T1986" s="31" t="n"/>
      <c r="U1986" s="33">
        <f>IF(N1986="","",R1986 * N1986)</f>
        <v/>
      </c>
      <c r="V1986" s="4" t="n"/>
      <c r="W1986" s="33">
        <f>IF(S1986&amp;U1986="","",U1986 * S1986)</f>
        <v/>
      </c>
      <c r="X1986" s="33">
        <f>IF(W1986="","",U1986 + W1986)</f>
        <v/>
      </c>
      <c r="Y1986" s="33">
        <f>IF(T1986="","",U1986 * T1986)</f>
        <v/>
      </c>
      <c r="Z1986" s="34">
        <f>IF(U1986="","",X1986-V1986-Y1986)</f>
        <v/>
      </c>
    </row>
    <row r="1987">
      <c r="A1987" s="25" t="n">
        <v>1983</v>
      </c>
      <c r="B1987" s="26">
        <f>_xlfn.XLOOKUP(C1987,purchase!C:C,pcon!B:B,"")</f>
        <v/>
      </c>
      <c r="C1987" s="4" t="n"/>
      <c r="D1987" s="29">
        <f>_xlfn.XLOOKUP(C1987,purchase!C:C,pcon!D:D,"")</f>
        <v/>
      </c>
      <c r="E1987" s="29">
        <f>_xlfn.XLOOKUP(C1987,purchase!C:C,pcon!E:E,"")</f>
        <v/>
      </c>
      <c r="F1987" s="4" t="n"/>
      <c r="G1987" s="27" t="n"/>
      <c r="H1987" s="28" t="n"/>
      <c r="I1987" s="4" t="n"/>
      <c r="J1987" s="4" t="n"/>
      <c r="K1987" s="4" t="n"/>
      <c r="L1987" s="30">
        <f>IF(J1987="","",J1987-K1987)</f>
        <v/>
      </c>
      <c r="M1987" s="4" t="n"/>
      <c r="N1987" s="30">
        <f>IF(L1987="","",L1987-M1987)</f>
        <v/>
      </c>
      <c r="O1987" s="31" t="n"/>
      <c r="P1987" s="32">
        <f>IF(O1987="","",N1987 * O1987)</f>
        <v/>
      </c>
      <c r="Q1987" s="10">
        <f>_xlfn.XLOOKUP(C1987,pcon!C:C,pcon!L:L,"")</f>
        <v/>
      </c>
      <c r="R1987" s="98">
        <f>(Q1987 / 80) * (O1987 * 100)</f>
        <v/>
      </c>
      <c r="S1987" s="31" t="n"/>
      <c r="T1987" s="31" t="n"/>
      <c r="U1987" s="33">
        <f>IF(N1987="","",R1987 * N1987)</f>
        <v/>
      </c>
      <c r="V1987" s="4" t="n"/>
      <c r="W1987" s="33">
        <f>IF(S1987&amp;U1987="","",U1987 * S1987)</f>
        <v/>
      </c>
      <c r="X1987" s="33">
        <f>IF(W1987="","",U1987 + W1987)</f>
        <v/>
      </c>
      <c r="Y1987" s="33">
        <f>IF(T1987="","",U1987 * T1987)</f>
        <v/>
      </c>
      <c r="Z1987" s="34">
        <f>IF(U1987="","",X1987-V1987-Y1987)</f>
        <v/>
      </c>
    </row>
    <row r="1988">
      <c r="A1988" s="25" t="n">
        <v>1984</v>
      </c>
      <c r="B1988" s="26">
        <f>_xlfn.XLOOKUP(C1988,purchase!C:C,pcon!B:B,"")</f>
        <v/>
      </c>
      <c r="C1988" s="4" t="n"/>
      <c r="D1988" s="29">
        <f>_xlfn.XLOOKUP(C1988,purchase!C:C,pcon!D:D,"")</f>
        <v/>
      </c>
      <c r="E1988" s="29">
        <f>_xlfn.XLOOKUP(C1988,purchase!C:C,pcon!E:E,"")</f>
        <v/>
      </c>
      <c r="F1988" s="4" t="n"/>
      <c r="G1988" s="27" t="n"/>
      <c r="H1988" s="28" t="n"/>
      <c r="I1988" s="4" t="n"/>
      <c r="J1988" s="4" t="n"/>
      <c r="K1988" s="4" t="n"/>
      <c r="L1988" s="30">
        <f>IF(J1988="","",J1988-K1988)</f>
        <v/>
      </c>
      <c r="M1988" s="4" t="n"/>
      <c r="N1988" s="30">
        <f>IF(L1988="","",L1988-M1988)</f>
        <v/>
      </c>
      <c r="O1988" s="31" t="n"/>
      <c r="P1988" s="32">
        <f>IF(O1988="","",N1988 * O1988)</f>
        <v/>
      </c>
      <c r="Q1988" s="10">
        <f>_xlfn.XLOOKUP(C1988,pcon!C:C,pcon!L:L,"")</f>
        <v/>
      </c>
      <c r="R1988" s="98">
        <f>(Q1988 / 80) * (O1988 * 100)</f>
        <v/>
      </c>
      <c r="S1988" s="31" t="n"/>
      <c r="T1988" s="31" t="n"/>
      <c r="U1988" s="33">
        <f>IF(N1988="","",R1988 * N1988)</f>
        <v/>
      </c>
      <c r="V1988" s="4" t="n"/>
      <c r="W1988" s="33">
        <f>IF(S1988&amp;U1988="","",U1988 * S1988)</f>
        <v/>
      </c>
      <c r="X1988" s="33">
        <f>IF(W1988="","",U1988 + W1988)</f>
        <v/>
      </c>
      <c r="Y1988" s="33">
        <f>IF(T1988="","",U1988 * T1988)</f>
        <v/>
      </c>
      <c r="Z1988" s="34">
        <f>IF(U1988="","",X1988-V1988-Y1988)</f>
        <v/>
      </c>
    </row>
    <row r="1989">
      <c r="A1989" s="25" t="n">
        <v>1985</v>
      </c>
      <c r="B1989" s="26">
        <f>_xlfn.XLOOKUP(C1989,purchase!C:C,pcon!B:B,"")</f>
        <v/>
      </c>
      <c r="C1989" s="4" t="n"/>
      <c r="D1989" s="29">
        <f>_xlfn.XLOOKUP(C1989,purchase!C:C,pcon!D:D,"")</f>
        <v/>
      </c>
      <c r="E1989" s="29">
        <f>_xlfn.XLOOKUP(C1989,purchase!C:C,pcon!E:E,"")</f>
        <v/>
      </c>
      <c r="F1989" s="4" t="n"/>
      <c r="G1989" s="27" t="n"/>
      <c r="H1989" s="28" t="n"/>
      <c r="I1989" s="4" t="n"/>
      <c r="J1989" s="4" t="n"/>
      <c r="K1989" s="4" t="n"/>
      <c r="L1989" s="30">
        <f>IF(J1989="","",J1989-K1989)</f>
        <v/>
      </c>
      <c r="M1989" s="4" t="n"/>
      <c r="N1989" s="30">
        <f>IF(L1989="","",L1989-M1989)</f>
        <v/>
      </c>
      <c r="O1989" s="31" t="n"/>
      <c r="P1989" s="32">
        <f>IF(O1989="","",N1989 * O1989)</f>
        <v/>
      </c>
      <c r="Q1989" s="10">
        <f>_xlfn.XLOOKUP(C1989,pcon!C:C,pcon!L:L,"")</f>
        <v/>
      </c>
      <c r="R1989" s="98">
        <f>(Q1989 / 80) * (O1989 * 100)</f>
        <v/>
      </c>
      <c r="S1989" s="31" t="n"/>
      <c r="T1989" s="31" t="n"/>
      <c r="U1989" s="33">
        <f>IF(N1989="","",R1989 * N1989)</f>
        <v/>
      </c>
      <c r="V1989" s="4" t="n"/>
      <c r="W1989" s="33">
        <f>IF(S1989&amp;U1989="","",U1989 * S1989)</f>
        <v/>
      </c>
      <c r="X1989" s="33">
        <f>IF(W1989="","",U1989 + W1989)</f>
        <v/>
      </c>
      <c r="Y1989" s="33">
        <f>IF(T1989="","",U1989 * T1989)</f>
        <v/>
      </c>
      <c r="Z1989" s="34">
        <f>IF(U1989="","",X1989-V1989-Y1989)</f>
        <v/>
      </c>
    </row>
    <row r="1990">
      <c r="A1990" s="25" t="n">
        <v>1986</v>
      </c>
      <c r="B1990" s="26">
        <f>_xlfn.XLOOKUP(C1990,purchase!C:C,pcon!B:B,"")</f>
        <v/>
      </c>
      <c r="C1990" s="4" t="n"/>
      <c r="D1990" s="29">
        <f>_xlfn.XLOOKUP(C1990,purchase!C:C,pcon!D:D,"")</f>
        <v/>
      </c>
      <c r="E1990" s="29">
        <f>_xlfn.XLOOKUP(C1990,purchase!C:C,pcon!E:E,"")</f>
        <v/>
      </c>
      <c r="F1990" s="4" t="n"/>
      <c r="G1990" s="27" t="n"/>
      <c r="H1990" s="28" t="n"/>
      <c r="I1990" s="4" t="n"/>
      <c r="J1990" s="4" t="n"/>
      <c r="K1990" s="4" t="n"/>
      <c r="L1990" s="30">
        <f>IF(J1990="","",J1990-K1990)</f>
        <v/>
      </c>
      <c r="M1990" s="4" t="n"/>
      <c r="N1990" s="30">
        <f>IF(L1990="","",L1990-M1990)</f>
        <v/>
      </c>
      <c r="O1990" s="31" t="n"/>
      <c r="P1990" s="32">
        <f>IF(O1990="","",N1990 * O1990)</f>
        <v/>
      </c>
      <c r="Q1990" s="10">
        <f>_xlfn.XLOOKUP(C1990,pcon!C:C,pcon!L:L,"")</f>
        <v/>
      </c>
      <c r="R1990" s="98">
        <f>(Q1990 / 80) * (O1990 * 100)</f>
        <v/>
      </c>
      <c r="S1990" s="31" t="n"/>
      <c r="T1990" s="31" t="n"/>
      <c r="U1990" s="33">
        <f>IF(N1990="","",R1990 * N1990)</f>
        <v/>
      </c>
      <c r="V1990" s="4" t="n"/>
      <c r="W1990" s="33">
        <f>IF(S1990&amp;U1990="","",U1990 * S1990)</f>
        <v/>
      </c>
      <c r="X1990" s="33">
        <f>IF(W1990="","",U1990 + W1990)</f>
        <v/>
      </c>
      <c r="Y1990" s="33">
        <f>IF(T1990="","",U1990 * T1990)</f>
        <v/>
      </c>
      <c r="Z1990" s="34">
        <f>IF(U1990="","",X1990-V1990-Y1990)</f>
        <v/>
      </c>
    </row>
    <row r="1991">
      <c r="A1991" s="25" t="n">
        <v>1987</v>
      </c>
      <c r="B1991" s="26">
        <f>_xlfn.XLOOKUP(C1991,purchase!C:C,pcon!B:B,"")</f>
        <v/>
      </c>
      <c r="C1991" s="4" t="n"/>
      <c r="D1991" s="29">
        <f>_xlfn.XLOOKUP(C1991,purchase!C:C,pcon!D:D,"")</f>
        <v/>
      </c>
      <c r="E1991" s="29">
        <f>_xlfn.XLOOKUP(C1991,purchase!C:C,pcon!E:E,"")</f>
        <v/>
      </c>
      <c r="F1991" s="4" t="n"/>
      <c r="G1991" s="27" t="n"/>
      <c r="H1991" s="28" t="n"/>
      <c r="I1991" s="4" t="n"/>
      <c r="J1991" s="4" t="n"/>
      <c r="K1991" s="4" t="n"/>
      <c r="L1991" s="30">
        <f>IF(J1991="","",J1991-K1991)</f>
        <v/>
      </c>
      <c r="M1991" s="4" t="n"/>
      <c r="N1991" s="30">
        <f>IF(L1991="","",L1991-M1991)</f>
        <v/>
      </c>
      <c r="O1991" s="31" t="n"/>
      <c r="P1991" s="32">
        <f>IF(O1991="","",N1991 * O1991)</f>
        <v/>
      </c>
      <c r="Q1991" s="10">
        <f>_xlfn.XLOOKUP(C1991,pcon!C:C,pcon!L:L,"")</f>
        <v/>
      </c>
      <c r="R1991" s="98">
        <f>(Q1991 / 80) * (O1991 * 100)</f>
        <v/>
      </c>
      <c r="S1991" s="31" t="n"/>
      <c r="T1991" s="31" t="n"/>
      <c r="U1991" s="33">
        <f>IF(N1991="","",R1991 * N1991)</f>
        <v/>
      </c>
      <c r="V1991" s="4" t="n"/>
      <c r="W1991" s="33">
        <f>IF(S1991&amp;U1991="","",U1991 * S1991)</f>
        <v/>
      </c>
      <c r="X1991" s="33">
        <f>IF(W1991="","",U1991 + W1991)</f>
        <v/>
      </c>
      <c r="Y1991" s="33">
        <f>IF(T1991="","",U1991 * T1991)</f>
        <v/>
      </c>
      <c r="Z1991" s="34">
        <f>IF(U1991="","",X1991-V1991-Y1991)</f>
        <v/>
      </c>
    </row>
    <row r="1992">
      <c r="A1992" s="25" t="n">
        <v>1988</v>
      </c>
      <c r="B1992" s="26">
        <f>_xlfn.XLOOKUP(C1992,purchase!C:C,pcon!B:B,"")</f>
        <v/>
      </c>
      <c r="C1992" s="4" t="n"/>
      <c r="D1992" s="29">
        <f>_xlfn.XLOOKUP(C1992,purchase!C:C,pcon!D:D,"")</f>
        <v/>
      </c>
      <c r="E1992" s="29">
        <f>_xlfn.XLOOKUP(C1992,purchase!C:C,pcon!E:E,"")</f>
        <v/>
      </c>
      <c r="F1992" s="4" t="n"/>
      <c r="G1992" s="27" t="n"/>
      <c r="H1992" s="28" t="n"/>
      <c r="I1992" s="4" t="n"/>
      <c r="J1992" s="4" t="n"/>
      <c r="K1992" s="4" t="n"/>
      <c r="L1992" s="30">
        <f>IF(J1992="","",J1992-K1992)</f>
        <v/>
      </c>
      <c r="M1992" s="4" t="n"/>
      <c r="N1992" s="30">
        <f>IF(L1992="","",L1992-M1992)</f>
        <v/>
      </c>
      <c r="O1992" s="31" t="n"/>
      <c r="P1992" s="32">
        <f>IF(O1992="","",N1992 * O1992)</f>
        <v/>
      </c>
      <c r="Q1992" s="10">
        <f>_xlfn.XLOOKUP(C1992,pcon!C:C,pcon!L:L,"")</f>
        <v/>
      </c>
      <c r="R1992" s="98">
        <f>(Q1992 / 80) * (O1992 * 100)</f>
        <v/>
      </c>
      <c r="S1992" s="31" t="n"/>
      <c r="T1992" s="31" t="n"/>
      <c r="U1992" s="33">
        <f>IF(N1992="","",R1992 * N1992)</f>
        <v/>
      </c>
      <c r="V1992" s="4" t="n"/>
      <c r="W1992" s="33">
        <f>IF(S1992&amp;U1992="","",U1992 * S1992)</f>
        <v/>
      </c>
      <c r="X1992" s="33">
        <f>IF(W1992="","",U1992 + W1992)</f>
        <v/>
      </c>
      <c r="Y1992" s="33">
        <f>IF(T1992="","",U1992 * T1992)</f>
        <v/>
      </c>
      <c r="Z1992" s="34">
        <f>IF(U1992="","",X1992-V1992-Y1992)</f>
        <v/>
      </c>
    </row>
    <row r="1993">
      <c r="A1993" s="25" t="n">
        <v>1989</v>
      </c>
      <c r="B1993" s="26">
        <f>_xlfn.XLOOKUP(C1993,purchase!C:C,pcon!B:B,"")</f>
        <v/>
      </c>
      <c r="C1993" s="4" t="n"/>
      <c r="D1993" s="29">
        <f>_xlfn.XLOOKUP(C1993,purchase!C:C,pcon!D:D,"")</f>
        <v/>
      </c>
      <c r="E1993" s="29">
        <f>_xlfn.XLOOKUP(C1993,purchase!C:C,pcon!E:E,"")</f>
        <v/>
      </c>
      <c r="F1993" s="4" t="n"/>
      <c r="G1993" s="27" t="n"/>
      <c r="H1993" s="28" t="n"/>
      <c r="I1993" s="4" t="n"/>
      <c r="J1993" s="4" t="n"/>
      <c r="K1993" s="4" t="n"/>
      <c r="L1993" s="30">
        <f>IF(J1993="","",J1993-K1993)</f>
        <v/>
      </c>
      <c r="M1993" s="4" t="n"/>
      <c r="N1993" s="30">
        <f>IF(L1993="","",L1993-M1993)</f>
        <v/>
      </c>
      <c r="O1993" s="31" t="n"/>
      <c r="P1993" s="32">
        <f>IF(O1993="","",N1993 * O1993)</f>
        <v/>
      </c>
      <c r="Q1993" s="10">
        <f>_xlfn.XLOOKUP(C1993,pcon!C:C,pcon!L:L,"")</f>
        <v/>
      </c>
      <c r="R1993" s="98">
        <f>(Q1993 / 80) * (O1993 * 100)</f>
        <v/>
      </c>
      <c r="S1993" s="31" t="n"/>
      <c r="T1993" s="31" t="n"/>
      <c r="U1993" s="33">
        <f>IF(N1993="","",R1993 * N1993)</f>
        <v/>
      </c>
      <c r="V1993" s="4" t="n"/>
      <c r="W1993" s="33">
        <f>IF(S1993&amp;U1993="","",U1993 * S1993)</f>
        <v/>
      </c>
      <c r="X1993" s="33">
        <f>IF(W1993="","",U1993 + W1993)</f>
        <v/>
      </c>
      <c r="Y1993" s="33">
        <f>IF(T1993="","",U1993 * T1993)</f>
        <v/>
      </c>
      <c r="Z1993" s="34">
        <f>IF(U1993="","",X1993-V1993-Y1993)</f>
        <v/>
      </c>
    </row>
    <row r="1994">
      <c r="A1994" s="25" t="n">
        <v>1990</v>
      </c>
      <c r="B1994" s="26">
        <f>_xlfn.XLOOKUP(C1994,purchase!C:C,pcon!B:B,"")</f>
        <v/>
      </c>
      <c r="C1994" s="4" t="n"/>
      <c r="D1994" s="29">
        <f>_xlfn.XLOOKUP(C1994,purchase!C:C,pcon!D:D,"")</f>
        <v/>
      </c>
      <c r="E1994" s="29">
        <f>_xlfn.XLOOKUP(C1994,purchase!C:C,pcon!E:E,"")</f>
        <v/>
      </c>
      <c r="F1994" s="4" t="n"/>
      <c r="G1994" s="27" t="n"/>
      <c r="H1994" s="28" t="n"/>
      <c r="I1994" s="4" t="n"/>
      <c r="J1994" s="4" t="n"/>
      <c r="K1994" s="4" t="n"/>
      <c r="L1994" s="30">
        <f>IF(J1994="","",J1994-K1994)</f>
        <v/>
      </c>
      <c r="M1994" s="4" t="n"/>
      <c r="N1994" s="30">
        <f>IF(L1994="","",L1994-M1994)</f>
        <v/>
      </c>
      <c r="O1994" s="31" t="n"/>
      <c r="P1994" s="32">
        <f>IF(O1994="","",N1994 * O1994)</f>
        <v/>
      </c>
      <c r="Q1994" s="10">
        <f>_xlfn.XLOOKUP(C1994,pcon!C:C,pcon!L:L,"")</f>
        <v/>
      </c>
      <c r="R1994" s="98">
        <f>(Q1994 / 80) * (O1994 * 100)</f>
        <v/>
      </c>
      <c r="S1994" s="31" t="n"/>
      <c r="T1994" s="31" t="n"/>
      <c r="U1994" s="33">
        <f>IF(N1994="","",R1994 * N1994)</f>
        <v/>
      </c>
      <c r="V1994" s="4" t="n"/>
      <c r="W1994" s="33">
        <f>IF(S1994&amp;U1994="","",U1994 * S1994)</f>
        <v/>
      </c>
      <c r="X1994" s="33">
        <f>IF(W1994="","",U1994 + W1994)</f>
        <v/>
      </c>
      <c r="Y1994" s="33">
        <f>IF(T1994="","",U1994 * T1994)</f>
        <v/>
      </c>
      <c r="Z1994" s="34">
        <f>IF(U1994="","",X1994-V1994-Y1994)</f>
        <v/>
      </c>
    </row>
    <row r="1995">
      <c r="A1995" s="25" t="n">
        <v>1991</v>
      </c>
      <c r="B1995" s="26">
        <f>_xlfn.XLOOKUP(C1995,purchase!C:C,pcon!B:B,"")</f>
        <v/>
      </c>
      <c r="C1995" s="4" t="n"/>
      <c r="D1995" s="29">
        <f>_xlfn.XLOOKUP(C1995,purchase!C:C,pcon!D:D,"")</f>
        <v/>
      </c>
      <c r="E1995" s="29">
        <f>_xlfn.XLOOKUP(C1995,purchase!C:C,pcon!E:E,"")</f>
        <v/>
      </c>
      <c r="F1995" s="4" t="n"/>
      <c r="G1995" s="27" t="n"/>
      <c r="H1995" s="28" t="n"/>
      <c r="I1995" s="4" t="n"/>
      <c r="J1995" s="4" t="n"/>
      <c r="K1995" s="4" t="n"/>
      <c r="L1995" s="30">
        <f>IF(J1995="","",J1995-K1995)</f>
        <v/>
      </c>
      <c r="M1995" s="4" t="n"/>
      <c r="N1995" s="30">
        <f>IF(L1995="","",L1995-M1995)</f>
        <v/>
      </c>
      <c r="O1995" s="31" t="n"/>
      <c r="P1995" s="32">
        <f>IF(O1995="","",N1995 * O1995)</f>
        <v/>
      </c>
      <c r="Q1995" s="10">
        <f>_xlfn.XLOOKUP(C1995,pcon!C:C,pcon!L:L,"")</f>
        <v/>
      </c>
      <c r="R1995" s="98">
        <f>(Q1995 / 80) * (O1995 * 100)</f>
        <v/>
      </c>
      <c r="S1995" s="31" t="n"/>
      <c r="T1995" s="31" t="n"/>
      <c r="U1995" s="33">
        <f>IF(N1995="","",R1995 * N1995)</f>
        <v/>
      </c>
      <c r="V1995" s="4" t="n"/>
      <c r="W1995" s="33">
        <f>IF(S1995&amp;U1995="","",U1995 * S1995)</f>
        <v/>
      </c>
      <c r="X1995" s="33">
        <f>IF(W1995="","",U1995 + W1995)</f>
        <v/>
      </c>
      <c r="Y1995" s="33">
        <f>IF(T1995="","",U1995 * T1995)</f>
        <v/>
      </c>
      <c r="Z1995" s="34">
        <f>IF(U1995="","",X1995-V1995-Y1995)</f>
        <v/>
      </c>
    </row>
    <row r="1996">
      <c r="A1996" s="25" t="n">
        <v>1992</v>
      </c>
      <c r="B1996" s="26">
        <f>_xlfn.XLOOKUP(C1996,purchase!C:C,pcon!B:B,"")</f>
        <v/>
      </c>
      <c r="C1996" s="4" t="n"/>
      <c r="D1996" s="29">
        <f>_xlfn.XLOOKUP(C1996,purchase!C:C,pcon!D:D,"")</f>
        <v/>
      </c>
      <c r="E1996" s="29">
        <f>_xlfn.XLOOKUP(C1996,purchase!C:C,pcon!E:E,"")</f>
        <v/>
      </c>
      <c r="F1996" s="4" t="n"/>
      <c r="G1996" s="27" t="n"/>
      <c r="H1996" s="28" t="n"/>
      <c r="I1996" s="4" t="n"/>
      <c r="J1996" s="4" t="n"/>
      <c r="K1996" s="4" t="n"/>
      <c r="L1996" s="30">
        <f>IF(J1996="","",J1996-K1996)</f>
        <v/>
      </c>
      <c r="M1996" s="4" t="n"/>
      <c r="N1996" s="30">
        <f>IF(L1996="","",L1996-M1996)</f>
        <v/>
      </c>
      <c r="O1996" s="31" t="n"/>
      <c r="P1996" s="32">
        <f>IF(O1996="","",N1996 * O1996)</f>
        <v/>
      </c>
      <c r="Q1996" s="10">
        <f>_xlfn.XLOOKUP(C1996,pcon!C:C,pcon!L:L,"")</f>
        <v/>
      </c>
      <c r="R1996" s="98">
        <f>(Q1996 / 80) * (O1996 * 100)</f>
        <v/>
      </c>
      <c r="S1996" s="31" t="n"/>
      <c r="T1996" s="31" t="n"/>
      <c r="U1996" s="33">
        <f>IF(N1996="","",R1996 * N1996)</f>
        <v/>
      </c>
      <c r="V1996" s="4" t="n"/>
      <c r="W1996" s="33">
        <f>IF(S1996&amp;U1996="","",U1996 * S1996)</f>
        <v/>
      </c>
      <c r="X1996" s="33">
        <f>IF(W1996="","",U1996 + W1996)</f>
        <v/>
      </c>
      <c r="Y1996" s="33">
        <f>IF(T1996="","",U1996 * T1996)</f>
        <v/>
      </c>
      <c r="Z1996" s="34">
        <f>IF(U1996="","",X1996-V1996-Y1996)</f>
        <v/>
      </c>
    </row>
    <row r="1997">
      <c r="A1997" s="25" t="n">
        <v>1993</v>
      </c>
      <c r="B1997" s="26">
        <f>_xlfn.XLOOKUP(C1997,purchase!C:C,pcon!B:B,"")</f>
        <v/>
      </c>
      <c r="C1997" s="4" t="n"/>
      <c r="D1997" s="29">
        <f>_xlfn.XLOOKUP(C1997,purchase!C:C,pcon!D:D,"")</f>
        <v/>
      </c>
      <c r="E1997" s="29">
        <f>_xlfn.XLOOKUP(C1997,purchase!C:C,pcon!E:E,"")</f>
        <v/>
      </c>
      <c r="F1997" s="4" t="n"/>
      <c r="G1997" s="27" t="n"/>
      <c r="H1997" s="28" t="n"/>
      <c r="I1997" s="4" t="n"/>
      <c r="J1997" s="4" t="n"/>
      <c r="K1997" s="4" t="n"/>
      <c r="L1997" s="30">
        <f>IF(J1997="","",J1997-K1997)</f>
        <v/>
      </c>
      <c r="M1997" s="4" t="n"/>
      <c r="N1997" s="30">
        <f>IF(L1997="","",L1997-M1997)</f>
        <v/>
      </c>
      <c r="O1997" s="31" t="n"/>
      <c r="P1997" s="32">
        <f>IF(O1997="","",N1997 * O1997)</f>
        <v/>
      </c>
      <c r="Q1997" s="10">
        <f>_xlfn.XLOOKUP(C1997,pcon!C:C,pcon!L:L,"")</f>
        <v/>
      </c>
      <c r="R1997" s="98">
        <f>(Q1997 / 80) * (O1997 * 100)</f>
        <v/>
      </c>
      <c r="S1997" s="31" t="n"/>
      <c r="T1997" s="31" t="n"/>
      <c r="U1997" s="33">
        <f>IF(N1997="","",R1997 * N1997)</f>
        <v/>
      </c>
      <c r="V1997" s="4" t="n"/>
      <c r="W1997" s="33">
        <f>IF(S1997&amp;U1997="","",U1997 * S1997)</f>
        <v/>
      </c>
      <c r="X1997" s="33">
        <f>IF(W1997="","",U1997 + W1997)</f>
        <v/>
      </c>
      <c r="Y1997" s="33">
        <f>IF(T1997="","",U1997 * T1997)</f>
        <v/>
      </c>
      <c r="Z1997" s="34">
        <f>IF(U1997="","",X1997-V1997-Y1997)</f>
        <v/>
      </c>
    </row>
    <row r="1998">
      <c r="A1998" s="25" t="n">
        <v>1994</v>
      </c>
      <c r="B1998" s="26">
        <f>_xlfn.XLOOKUP(C1998,purchase!C:C,pcon!B:B,"")</f>
        <v/>
      </c>
      <c r="C1998" s="4" t="n"/>
      <c r="D1998" s="29">
        <f>_xlfn.XLOOKUP(C1998,purchase!C:C,pcon!D:D,"")</f>
        <v/>
      </c>
      <c r="E1998" s="29">
        <f>_xlfn.XLOOKUP(C1998,purchase!C:C,pcon!E:E,"")</f>
        <v/>
      </c>
      <c r="F1998" s="4" t="n"/>
      <c r="G1998" s="27" t="n"/>
      <c r="H1998" s="28" t="n"/>
      <c r="I1998" s="4" t="n"/>
      <c r="J1998" s="4" t="n"/>
      <c r="K1998" s="4" t="n"/>
      <c r="L1998" s="30">
        <f>IF(J1998="","",J1998-K1998)</f>
        <v/>
      </c>
      <c r="M1998" s="4" t="n"/>
      <c r="N1998" s="30">
        <f>IF(L1998="","",L1998-M1998)</f>
        <v/>
      </c>
      <c r="O1998" s="31" t="n"/>
      <c r="P1998" s="32">
        <f>IF(O1998="","",N1998 * O1998)</f>
        <v/>
      </c>
      <c r="Q1998" s="10">
        <f>_xlfn.XLOOKUP(C1998,pcon!C:C,pcon!L:L,"")</f>
        <v/>
      </c>
      <c r="R1998" s="98">
        <f>(Q1998 / 80) * (O1998 * 100)</f>
        <v/>
      </c>
      <c r="S1998" s="31" t="n"/>
      <c r="T1998" s="31" t="n"/>
      <c r="U1998" s="33">
        <f>IF(N1998="","",R1998 * N1998)</f>
        <v/>
      </c>
      <c r="V1998" s="4" t="n"/>
      <c r="W1998" s="33">
        <f>IF(S1998&amp;U1998="","",U1998 * S1998)</f>
        <v/>
      </c>
      <c r="X1998" s="33">
        <f>IF(W1998="","",U1998 + W1998)</f>
        <v/>
      </c>
      <c r="Y1998" s="33">
        <f>IF(T1998="","",U1998 * T1998)</f>
        <v/>
      </c>
      <c r="Z1998" s="34">
        <f>IF(U1998="","",X1998-V1998-Y1998)</f>
        <v/>
      </c>
    </row>
    <row r="1999">
      <c r="A1999" s="25" t="n">
        <v>1995</v>
      </c>
      <c r="B1999" s="26">
        <f>_xlfn.XLOOKUP(C1999,purchase!C:C,pcon!B:B,"")</f>
        <v/>
      </c>
      <c r="C1999" s="4" t="n"/>
      <c r="D1999" s="29">
        <f>_xlfn.XLOOKUP(C1999,purchase!C:C,pcon!D:D,"")</f>
        <v/>
      </c>
      <c r="E1999" s="29">
        <f>_xlfn.XLOOKUP(C1999,purchase!C:C,pcon!E:E,"")</f>
        <v/>
      </c>
      <c r="F1999" s="4" t="n"/>
      <c r="G1999" s="27" t="n"/>
      <c r="H1999" s="28" t="n"/>
      <c r="I1999" s="4" t="n"/>
      <c r="J1999" s="4" t="n"/>
      <c r="K1999" s="4" t="n"/>
      <c r="L1999" s="30">
        <f>IF(J1999="","",J1999-K1999)</f>
        <v/>
      </c>
      <c r="M1999" s="4" t="n"/>
      <c r="N1999" s="30">
        <f>IF(L1999="","",L1999-M1999)</f>
        <v/>
      </c>
      <c r="O1999" s="31" t="n"/>
      <c r="P1999" s="32">
        <f>IF(O1999="","",N1999 * O1999)</f>
        <v/>
      </c>
      <c r="Q1999" s="10">
        <f>_xlfn.XLOOKUP(C1999,pcon!C:C,pcon!L:L,"")</f>
        <v/>
      </c>
      <c r="R1999" s="98">
        <f>(Q1999 / 80) * (O1999 * 100)</f>
        <v/>
      </c>
      <c r="S1999" s="31" t="n"/>
      <c r="T1999" s="31" t="n"/>
      <c r="U1999" s="33">
        <f>IF(N1999="","",R1999 * N1999)</f>
        <v/>
      </c>
      <c r="V1999" s="4" t="n"/>
      <c r="W1999" s="33">
        <f>IF(S1999&amp;U1999="","",U1999 * S1999)</f>
        <v/>
      </c>
      <c r="X1999" s="33">
        <f>IF(W1999="","",U1999 + W1999)</f>
        <v/>
      </c>
      <c r="Y1999" s="33">
        <f>IF(T1999="","",U1999 * T1999)</f>
        <v/>
      </c>
      <c r="Z1999" s="34">
        <f>IF(U1999="","",X1999-V1999-Y1999)</f>
        <v/>
      </c>
    </row>
    <row r="2000">
      <c r="A2000" s="25" t="n">
        <v>1996</v>
      </c>
      <c r="B2000" s="26">
        <f>_xlfn.XLOOKUP(C2000,purchase!C:C,pcon!B:B,"")</f>
        <v/>
      </c>
      <c r="C2000" s="4" t="n"/>
      <c r="D2000" s="29">
        <f>_xlfn.XLOOKUP(C2000,purchase!C:C,pcon!D:D,"")</f>
        <v/>
      </c>
      <c r="E2000" s="29">
        <f>_xlfn.XLOOKUP(C2000,purchase!C:C,pcon!E:E,"")</f>
        <v/>
      </c>
      <c r="F2000" s="4" t="n"/>
      <c r="G2000" s="27" t="n"/>
      <c r="H2000" s="28" t="n"/>
      <c r="I2000" s="4" t="n"/>
      <c r="J2000" s="4" t="n"/>
      <c r="K2000" s="4" t="n"/>
      <c r="L2000" s="30">
        <f>IF(J2000="","",J2000-K2000)</f>
        <v/>
      </c>
      <c r="M2000" s="4" t="n"/>
      <c r="N2000" s="30">
        <f>IF(L2000="","",L2000-M2000)</f>
        <v/>
      </c>
      <c r="O2000" s="31" t="n"/>
      <c r="P2000" s="32">
        <f>IF(O2000="","",N2000 * O2000)</f>
        <v/>
      </c>
      <c r="Q2000" s="10">
        <f>_xlfn.XLOOKUP(C2000,pcon!C:C,pcon!L:L,"")</f>
        <v/>
      </c>
      <c r="R2000" s="98">
        <f>(Q2000 / 80) * (O2000 * 100)</f>
        <v/>
      </c>
      <c r="S2000" s="31" t="n"/>
      <c r="T2000" s="31" t="n"/>
      <c r="U2000" s="33">
        <f>IF(N2000="","",R2000 * N2000)</f>
        <v/>
      </c>
      <c r="V2000" s="4" t="n"/>
      <c r="W2000" s="33">
        <f>IF(S2000&amp;U2000="","",U2000 * S2000)</f>
        <v/>
      </c>
      <c r="X2000" s="33">
        <f>IF(W2000="","",U2000 + W2000)</f>
        <v/>
      </c>
      <c r="Y2000" s="33">
        <f>IF(T2000="","",U2000 * T2000)</f>
        <v/>
      </c>
      <c r="Z2000" s="34">
        <f>IF(U2000="","",X2000-V2000-Y2000)</f>
        <v/>
      </c>
    </row>
    <row r="2001">
      <c r="A2001" s="25" t="n">
        <v>1997</v>
      </c>
      <c r="B2001" s="26">
        <f>_xlfn.XLOOKUP(C2001,purchase!C:C,pcon!B:B,"")</f>
        <v/>
      </c>
      <c r="C2001" s="4" t="n"/>
      <c r="D2001" s="29">
        <f>_xlfn.XLOOKUP(C2001,purchase!C:C,pcon!D:D,"")</f>
        <v/>
      </c>
      <c r="E2001" s="29">
        <f>_xlfn.XLOOKUP(C2001,purchase!C:C,pcon!E:E,"")</f>
        <v/>
      </c>
      <c r="F2001" s="4" t="n"/>
      <c r="G2001" s="27" t="n"/>
      <c r="H2001" s="28" t="n"/>
      <c r="I2001" s="4" t="n"/>
      <c r="J2001" s="4" t="n"/>
      <c r="K2001" s="4" t="n"/>
      <c r="L2001" s="30">
        <f>IF(J2001="","",J2001-K2001)</f>
        <v/>
      </c>
      <c r="M2001" s="4" t="n"/>
      <c r="N2001" s="30">
        <f>IF(L2001="","",L2001-M2001)</f>
        <v/>
      </c>
      <c r="O2001" s="31" t="n"/>
      <c r="P2001" s="32">
        <f>IF(O2001="","",N2001 * O2001)</f>
        <v/>
      </c>
      <c r="Q2001" s="10">
        <f>_xlfn.XLOOKUP(C2001,pcon!C:C,pcon!L:L,"")</f>
        <v/>
      </c>
      <c r="R2001" s="98">
        <f>(Q2001 / 80) * (O2001 * 100)</f>
        <v/>
      </c>
      <c r="S2001" s="31" t="n"/>
      <c r="T2001" s="31" t="n"/>
      <c r="U2001" s="33">
        <f>IF(N2001="","",R2001 * N2001)</f>
        <v/>
      </c>
      <c r="V2001" s="4" t="n"/>
      <c r="W2001" s="33">
        <f>IF(S2001&amp;U2001="","",U2001 * S2001)</f>
        <v/>
      </c>
      <c r="X2001" s="33">
        <f>IF(W2001="","",U2001 + W2001)</f>
        <v/>
      </c>
      <c r="Y2001" s="33">
        <f>IF(T2001="","",U2001 * T2001)</f>
        <v/>
      </c>
      <c r="Z2001" s="34">
        <f>IF(U2001="","",X2001-V2001-Y2001)</f>
        <v/>
      </c>
    </row>
    <row r="2002">
      <c r="A2002" s="25" t="n">
        <v>1998</v>
      </c>
      <c r="B2002" s="26">
        <f>_xlfn.XLOOKUP(C2002,purchase!C:C,pcon!B:B,"")</f>
        <v/>
      </c>
      <c r="C2002" s="4" t="n"/>
      <c r="D2002" s="29">
        <f>_xlfn.XLOOKUP(C2002,purchase!C:C,pcon!D:D,"")</f>
        <v/>
      </c>
      <c r="E2002" s="29">
        <f>_xlfn.XLOOKUP(C2002,purchase!C:C,pcon!E:E,"")</f>
        <v/>
      </c>
      <c r="F2002" s="4" t="n"/>
      <c r="G2002" s="27" t="n"/>
      <c r="H2002" s="28" t="n"/>
      <c r="I2002" s="4" t="n"/>
      <c r="J2002" s="4" t="n"/>
      <c r="K2002" s="4" t="n"/>
      <c r="L2002" s="30">
        <f>IF(J2002="","",J2002-K2002)</f>
        <v/>
      </c>
      <c r="M2002" s="4" t="n"/>
      <c r="N2002" s="30">
        <f>IF(L2002="","",L2002-M2002)</f>
        <v/>
      </c>
      <c r="O2002" s="31" t="n"/>
      <c r="P2002" s="32">
        <f>IF(O2002="","",N2002 * O2002)</f>
        <v/>
      </c>
      <c r="Q2002" s="10">
        <f>_xlfn.XLOOKUP(C2002,pcon!C:C,pcon!L:L,"")</f>
        <v/>
      </c>
      <c r="R2002" s="98">
        <f>(Q2002 / 80) * (O2002 * 100)</f>
        <v/>
      </c>
      <c r="S2002" s="31" t="n"/>
      <c r="T2002" s="31" t="n"/>
      <c r="U2002" s="33">
        <f>IF(N2002="","",R2002 * N2002)</f>
        <v/>
      </c>
      <c r="V2002" s="4" t="n"/>
      <c r="W2002" s="33">
        <f>IF(S2002&amp;U2002="","",U2002 * S2002)</f>
        <v/>
      </c>
      <c r="X2002" s="33">
        <f>IF(W2002="","",U2002 + W2002)</f>
        <v/>
      </c>
      <c r="Y2002" s="33">
        <f>IF(T2002="","",U2002 * T2002)</f>
        <v/>
      </c>
      <c r="Z2002" s="34">
        <f>IF(U2002="","",X2002-V2002-Y2002)</f>
        <v/>
      </c>
    </row>
    <row r="2003">
      <c r="A2003" s="25" t="n">
        <v>1999</v>
      </c>
      <c r="B2003" s="26">
        <f>_xlfn.XLOOKUP(C2003,purchase!C:C,pcon!B:B,"")</f>
        <v/>
      </c>
      <c r="C2003" s="4" t="n"/>
      <c r="D2003" s="29">
        <f>_xlfn.XLOOKUP(C2003,purchase!C:C,pcon!D:D,"")</f>
        <v/>
      </c>
      <c r="E2003" s="29">
        <f>_xlfn.XLOOKUP(C2003,purchase!C:C,pcon!E:E,"")</f>
        <v/>
      </c>
      <c r="F2003" s="4" t="n"/>
      <c r="G2003" s="27" t="n"/>
      <c r="H2003" s="28" t="n"/>
      <c r="I2003" s="4" t="n"/>
      <c r="J2003" s="4" t="n"/>
      <c r="K2003" s="4" t="n"/>
      <c r="L2003" s="30">
        <f>IF(J2003="","",J2003-K2003)</f>
        <v/>
      </c>
      <c r="M2003" s="4" t="n"/>
      <c r="N2003" s="30">
        <f>IF(L2003="","",L2003-M2003)</f>
        <v/>
      </c>
      <c r="O2003" s="31" t="n"/>
      <c r="P2003" s="32">
        <f>IF(O2003="","",N2003 * O2003)</f>
        <v/>
      </c>
      <c r="Q2003" s="10">
        <f>_xlfn.XLOOKUP(C2003,pcon!C:C,pcon!L:L,"")</f>
        <v/>
      </c>
      <c r="R2003" s="98">
        <f>(Q2003 / 80) * (O2003 * 100)</f>
        <v/>
      </c>
      <c r="S2003" s="31" t="n"/>
      <c r="T2003" s="31" t="n"/>
      <c r="U2003" s="33">
        <f>IF(N2003="","",R2003 * N2003)</f>
        <v/>
      </c>
      <c r="V2003" s="4" t="n"/>
      <c r="W2003" s="33">
        <f>IF(S2003&amp;U2003="","",U2003 * S2003)</f>
        <v/>
      </c>
      <c r="X2003" s="33">
        <f>IF(W2003="","",U2003 + W2003)</f>
        <v/>
      </c>
      <c r="Y2003" s="33">
        <f>IF(T2003="","",U2003 * T2003)</f>
        <v/>
      </c>
      <c r="Z2003" s="34">
        <f>IF(U2003="","",X2003-V2003-Y2003)</f>
        <v/>
      </c>
    </row>
    <row r="2004">
      <c r="A2004" s="25" t="n">
        <v>2000</v>
      </c>
      <c r="B2004" s="26">
        <f>_xlfn.XLOOKUP(C2004,purchase!C:C,pcon!B:B,"")</f>
        <v/>
      </c>
      <c r="C2004" s="4" t="n"/>
      <c r="D2004" s="29">
        <f>_xlfn.XLOOKUP(C2004,purchase!C:C,pcon!D:D,"")</f>
        <v/>
      </c>
      <c r="E2004" s="29">
        <f>_xlfn.XLOOKUP(C2004,purchase!C:C,pcon!E:E,"")</f>
        <v/>
      </c>
      <c r="F2004" s="4" t="n"/>
      <c r="G2004" s="27" t="n"/>
      <c r="H2004" s="28" t="n"/>
      <c r="I2004" s="4" t="n"/>
      <c r="J2004" s="4" t="n"/>
      <c r="K2004" s="4" t="n"/>
      <c r="L2004" s="30">
        <f>IF(J2004="","",J2004-K2004)</f>
        <v/>
      </c>
      <c r="M2004" s="4" t="n"/>
      <c r="N2004" s="30">
        <f>IF(L2004="","",L2004-M2004)</f>
        <v/>
      </c>
      <c r="O2004" s="31" t="n"/>
      <c r="P2004" s="32">
        <f>IF(O2004="","",N2004 * O2004)</f>
        <v/>
      </c>
      <c r="Q2004" s="10">
        <f>_xlfn.XLOOKUP(C2004,pcon!C:C,pcon!L:L,"")</f>
        <v/>
      </c>
      <c r="R2004" s="98">
        <f>(Q2004 / 80) * (O2004 * 100)</f>
        <v/>
      </c>
      <c r="S2004" s="31" t="n"/>
      <c r="T2004" s="31" t="n"/>
      <c r="U2004" s="33">
        <f>IF(N2004="","",R2004 * N2004)</f>
        <v/>
      </c>
      <c r="V2004" s="4" t="n"/>
      <c r="W2004" s="33">
        <f>IF(S2004&amp;U2004="","",U2004 * S2004)</f>
        <v/>
      </c>
      <c r="X2004" s="33">
        <f>IF(W2004="","",U2004 + W2004)</f>
        <v/>
      </c>
      <c r="Y2004" s="33">
        <f>IF(T2004="","",U2004 * T2004)</f>
        <v/>
      </c>
      <c r="Z2004" s="34">
        <f>IF(U2004="","",X2004-V2004-Y2004)</f>
        <v/>
      </c>
    </row>
    <row r="2005">
      <c r="A2005" s="25" t="n">
        <v>2001</v>
      </c>
      <c r="B2005" s="26">
        <f>_xlfn.XLOOKUP(C2005,purchase!C:C,pcon!B:B,"")</f>
        <v/>
      </c>
      <c r="C2005" s="4" t="n"/>
      <c r="D2005" s="29">
        <f>_xlfn.XLOOKUP(C2005,purchase!C:C,pcon!D:D,"")</f>
        <v/>
      </c>
      <c r="E2005" s="29">
        <f>_xlfn.XLOOKUP(C2005,purchase!C:C,pcon!E:E,"")</f>
        <v/>
      </c>
      <c r="F2005" s="4" t="n"/>
      <c r="G2005" s="27" t="n"/>
      <c r="H2005" s="28" t="n"/>
      <c r="I2005" s="4" t="n"/>
      <c r="J2005" s="4" t="n"/>
      <c r="K2005" s="4" t="n"/>
      <c r="L2005" s="30">
        <f>IF(J2005="","",J2005-K2005)</f>
        <v/>
      </c>
      <c r="M2005" s="4" t="n"/>
      <c r="N2005" s="30">
        <f>IF(L2005="","",L2005-M2005)</f>
        <v/>
      </c>
      <c r="O2005" s="31" t="n"/>
      <c r="P2005" s="32">
        <f>IF(O2005="","",N2005 * O2005)</f>
        <v/>
      </c>
      <c r="Q2005" s="10">
        <f>_xlfn.XLOOKUP(C2005,pcon!C:C,pcon!L:L,"")</f>
        <v/>
      </c>
      <c r="R2005" s="98">
        <f>(Q2005 / 80) * (O2005 * 100)</f>
        <v/>
      </c>
      <c r="S2005" s="31" t="n"/>
      <c r="T2005" s="31" t="n"/>
      <c r="U2005" s="33">
        <f>IF(N2005="","",R2005 * N2005)</f>
        <v/>
      </c>
      <c r="V2005" s="4" t="n"/>
      <c r="W2005" s="33">
        <f>IF(S2005&amp;U2005="","",U2005 * S2005)</f>
        <v/>
      </c>
      <c r="X2005" s="33">
        <f>IF(W2005="","",U2005 + W2005)</f>
        <v/>
      </c>
      <c r="Y2005" s="33">
        <f>IF(T2005="","",U2005 * T2005)</f>
        <v/>
      </c>
      <c r="Z2005" s="34">
        <f>IF(U2005="","",X2005-V2005-Y2005)</f>
        <v/>
      </c>
    </row>
    <row r="2006">
      <c r="A2006" s="25" t="n">
        <v>2002</v>
      </c>
      <c r="B2006" s="26">
        <f>_xlfn.XLOOKUP(C2006,purchase!C:C,pcon!B:B,"")</f>
        <v/>
      </c>
      <c r="C2006" s="4" t="n"/>
      <c r="D2006" s="29">
        <f>_xlfn.XLOOKUP(C2006,purchase!C:C,pcon!D:D,"")</f>
        <v/>
      </c>
      <c r="E2006" s="29">
        <f>_xlfn.XLOOKUP(C2006,purchase!C:C,pcon!E:E,"")</f>
        <v/>
      </c>
      <c r="F2006" s="4" t="n"/>
      <c r="G2006" s="27" t="n"/>
      <c r="H2006" s="28" t="n"/>
      <c r="I2006" s="4" t="n"/>
      <c r="J2006" s="4" t="n"/>
      <c r="K2006" s="4" t="n"/>
      <c r="L2006" s="30">
        <f>IF(J2006="","",J2006-K2006)</f>
        <v/>
      </c>
      <c r="M2006" s="4" t="n"/>
      <c r="N2006" s="30">
        <f>IF(L2006="","",L2006-M2006)</f>
        <v/>
      </c>
      <c r="O2006" s="31" t="n"/>
      <c r="P2006" s="32">
        <f>IF(O2006="","",N2006 * O2006)</f>
        <v/>
      </c>
      <c r="Q2006" s="10">
        <f>_xlfn.XLOOKUP(C2006,pcon!C:C,pcon!L:L,"")</f>
        <v/>
      </c>
      <c r="R2006" s="98">
        <f>(Q2006 / 80) * (O2006 * 100)</f>
        <v/>
      </c>
      <c r="S2006" s="31" t="n"/>
      <c r="T2006" s="31" t="n"/>
      <c r="U2006" s="33">
        <f>IF(N2006="","",R2006 * N2006)</f>
        <v/>
      </c>
      <c r="V2006" s="4" t="n"/>
      <c r="W2006" s="33">
        <f>IF(S2006&amp;U2006="","",U2006 * S2006)</f>
        <v/>
      </c>
      <c r="X2006" s="33">
        <f>IF(W2006="","",U2006 + W2006)</f>
        <v/>
      </c>
      <c r="Y2006" s="33">
        <f>IF(T2006="","",U2006 * T2006)</f>
        <v/>
      </c>
      <c r="Z2006" s="34">
        <f>IF(U2006="","",X2006-V2006-Y2006)</f>
        <v/>
      </c>
    </row>
    <row r="2007">
      <c r="A2007" s="25" t="n">
        <v>2003</v>
      </c>
      <c r="B2007" s="26">
        <f>_xlfn.XLOOKUP(C2007,purchase!C:C,pcon!B:B,"")</f>
        <v/>
      </c>
      <c r="C2007" s="4" t="n"/>
      <c r="D2007" s="29">
        <f>_xlfn.XLOOKUP(C2007,purchase!C:C,pcon!D:D,"")</f>
        <v/>
      </c>
      <c r="E2007" s="29">
        <f>_xlfn.XLOOKUP(C2007,purchase!C:C,pcon!E:E,"")</f>
        <v/>
      </c>
      <c r="F2007" s="4" t="n"/>
      <c r="G2007" s="27" t="n"/>
      <c r="H2007" s="28" t="n"/>
      <c r="I2007" s="4" t="n"/>
      <c r="J2007" s="4" t="n"/>
      <c r="K2007" s="4" t="n"/>
      <c r="L2007" s="30">
        <f>IF(J2007="","",J2007-K2007)</f>
        <v/>
      </c>
      <c r="M2007" s="4" t="n"/>
      <c r="N2007" s="30">
        <f>IF(L2007="","",L2007-M2007)</f>
        <v/>
      </c>
      <c r="O2007" s="31" t="n"/>
      <c r="P2007" s="32">
        <f>IF(O2007="","",N2007 * O2007)</f>
        <v/>
      </c>
      <c r="Q2007" s="10">
        <f>_xlfn.XLOOKUP(C2007,pcon!C:C,pcon!L:L,"")</f>
        <v/>
      </c>
      <c r="R2007" s="98">
        <f>(Q2007 / 80) * (O2007 * 100)</f>
        <v/>
      </c>
      <c r="S2007" s="31" t="n"/>
      <c r="T2007" s="31" t="n"/>
      <c r="U2007" s="33">
        <f>IF(N2007="","",R2007 * N2007)</f>
        <v/>
      </c>
      <c r="V2007" s="4" t="n"/>
      <c r="W2007" s="33">
        <f>IF(S2007&amp;U2007="","",U2007 * S2007)</f>
        <v/>
      </c>
      <c r="X2007" s="33">
        <f>IF(W2007="","",U2007 + W2007)</f>
        <v/>
      </c>
      <c r="Y2007" s="33">
        <f>IF(T2007="","",U2007 * T2007)</f>
        <v/>
      </c>
      <c r="Z2007" s="34">
        <f>IF(U2007="","",X2007-V2007-Y2007)</f>
        <v/>
      </c>
    </row>
    <row r="2008">
      <c r="A2008" s="25" t="n">
        <v>2004</v>
      </c>
      <c r="B2008" s="26">
        <f>_xlfn.XLOOKUP(C2008,purchase!C:C,pcon!B:B,"")</f>
        <v/>
      </c>
      <c r="C2008" s="4" t="n"/>
      <c r="D2008" s="29">
        <f>_xlfn.XLOOKUP(C2008,purchase!C:C,pcon!D:D,"")</f>
        <v/>
      </c>
      <c r="E2008" s="29">
        <f>_xlfn.XLOOKUP(C2008,purchase!C:C,pcon!E:E,"")</f>
        <v/>
      </c>
      <c r="F2008" s="4" t="n"/>
      <c r="G2008" s="27" t="n"/>
      <c r="H2008" s="28" t="n"/>
      <c r="I2008" s="4" t="n"/>
      <c r="J2008" s="4" t="n"/>
      <c r="K2008" s="4" t="n"/>
      <c r="L2008" s="30">
        <f>IF(J2008="","",J2008-K2008)</f>
        <v/>
      </c>
      <c r="M2008" s="4" t="n"/>
      <c r="N2008" s="30">
        <f>IF(L2008="","",L2008-M2008)</f>
        <v/>
      </c>
      <c r="O2008" s="31" t="n"/>
      <c r="P2008" s="32">
        <f>IF(O2008="","",N2008 * O2008)</f>
        <v/>
      </c>
      <c r="Q2008" s="10">
        <f>_xlfn.XLOOKUP(C2008,pcon!C:C,pcon!L:L,"")</f>
        <v/>
      </c>
      <c r="R2008" s="98">
        <f>(Q2008 / 80) * (O2008 * 100)</f>
        <v/>
      </c>
      <c r="S2008" s="31" t="n"/>
      <c r="T2008" s="31" t="n"/>
      <c r="U2008" s="33">
        <f>IF(N2008="","",R2008 * N2008)</f>
        <v/>
      </c>
      <c r="V2008" s="4" t="n"/>
      <c r="W2008" s="33">
        <f>IF(S2008&amp;U2008="","",U2008 * S2008)</f>
        <v/>
      </c>
      <c r="X2008" s="33">
        <f>IF(W2008="","",U2008 + W2008)</f>
        <v/>
      </c>
      <c r="Y2008" s="33">
        <f>IF(T2008="","",U2008 * T2008)</f>
        <v/>
      </c>
      <c r="Z2008" s="34">
        <f>IF(U2008="","",X2008-V2008-Y2008)</f>
        <v/>
      </c>
    </row>
    <row r="2009">
      <c r="A2009" s="25" t="n">
        <v>2005</v>
      </c>
      <c r="B2009" s="26">
        <f>_xlfn.XLOOKUP(C2009,purchase!C:C,pcon!B:B,"")</f>
        <v/>
      </c>
      <c r="C2009" s="4" t="n"/>
      <c r="D2009" s="29">
        <f>_xlfn.XLOOKUP(C2009,purchase!C:C,pcon!D:D,"")</f>
        <v/>
      </c>
      <c r="E2009" s="29">
        <f>_xlfn.XLOOKUP(C2009,purchase!C:C,pcon!E:E,"")</f>
        <v/>
      </c>
      <c r="F2009" s="4" t="n"/>
      <c r="G2009" s="27" t="n"/>
      <c r="H2009" s="28" t="n"/>
      <c r="I2009" s="4" t="n"/>
      <c r="J2009" s="4" t="n"/>
      <c r="K2009" s="4" t="n"/>
      <c r="L2009" s="30">
        <f>IF(J2009="","",J2009-K2009)</f>
        <v/>
      </c>
      <c r="M2009" s="4" t="n"/>
      <c r="N2009" s="30">
        <f>IF(L2009="","",L2009-M2009)</f>
        <v/>
      </c>
      <c r="O2009" s="31" t="n"/>
      <c r="P2009" s="32">
        <f>IF(O2009="","",N2009 * O2009)</f>
        <v/>
      </c>
      <c r="Q2009" s="10">
        <f>_xlfn.XLOOKUP(C2009,pcon!C:C,pcon!L:L,"")</f>
        <v/>
      </c>
      <c r="R2009" s="98">
        <f>(Q2009 / 80) * (O2009 * 100)</f>
        <v/>
      </c>
      <c r="S2009" s="31" t="n"/>
      <c r="T2009" s="31" t="n"/>
      <c r="U2009" s="33">
        <f>IF(N2009="","",R2009 * N2009)</f>
        <v/>
      </c>
      <c r="V2009" s="4" t="n"/>
      <c r="W2009" s="33">
        <f>IF(S2009&amp;U2009="","",U2009 * S2009)</f>
        <v/>
      </c>
      <c r="X2009" s="33">
        <f>IF(W2009="","",U2009 + W2009)</f>
        <v/>
      </c>
      <c r="Y2009" s="33">
        <f>IF(T2009="","",U2009 * T2009)</f>
        <v/>
      </c>
      <c r="Z2009" s="34">
        <f>IF(U2009="","",X2009-V2009-Y2009)</f>
        <v/>
      </c>
    </row>
    <row r="2010">
      <c r="A2010" s="25" t="n">
        <v>2006</v>
      </c>
      <c r="B2010" s="26">
        <f>_xlfn.XLOOKUP(C2010,purchase!C:C,pcon!B:B,"")</f>
        <v/>
      </c>
      <c r="C2010" s="4" t="n"/>
      <c r="D2010" s="29">
        <f>_xlfn.XLOOKUP(C2010,purchase!C:C,pcon!D:D,"")</f>
        <v/>
      </c>
      <c r="E2010" s="29">
        <f>_xlfn.XLOOKUP(C2010,purchase!C:C,pcon!E:E,"")</f>
        <v/>
      </c>
      <c r="F2010" s="4" t="n"/>
      <c r="G2010" s="27" t="n"/>
      <c r="H2010" s="28" t="n"/>
      <c r="I2010" s="4" t="n"/>
      <c r="J2010" s="4" t="n"/>
      <c r="K2010" s="4" t="n"/>
      <c r="L2010" s="30">
        <f>IF(J2010="","",J2010-K2010)</f>
        <v/>
      </c>
      <c r="M2010" s="4" t="n"/>
      <c r="N2010" s="30">
        <f>IF(L2010="","",L2010-M2010)</f>
        <v/>
      </c>
      <c r="O2010" s="31" t="n"/>
      <c r="P2010" s="32">
        <f>IF(O2010="","",N2010 * O2010)</f>
        <v/>
      </c>
      <c r="Q2010" s="10">
        <f>_xlfn.XLOOKUP(C2010,pcon!C:C,pcon!L:L,"")</f>
        <v/>
      </c>
      <c r="R2010" s="98">
        <f>(Q2010 / 80) * (O2010 * 100)</f>
        <v/>
      </c>
      <c r="S2010" s="31" t="n"/>
      <c r="T2010" s="31" t="n"/>
      <c r="U2010" s="33">
        <f>IF(N2010="","",R2010 * N2010)</f>
        <v/>
      </c>
      <c r="V2010" s="4" t="n"/>
      <c r="W2010" s="33">
        <f>IF(S2010&amp;U2010="","",U2010 * S2010)</f>
        <v/>
      </c>
      <c r="X2010" s="33">
        <f>IF(W2010="","",U2010 + W2010)</f>
        <v/>
      </c>
      <c r="Y2010" s="33">
        <f>IF(T2010="","",U2010 * T2010)</f>
        <v/>
      </c>
      <c r="Z2010" s="34">
        <f>IF(U2010="","",X2010-V2010-Y2010)</f>
        <v/>
      </c>
    </row>
    <row r="2011">
      <c r="A2011" s="25" t="n">
        <v>2007</v>
      </c>
      <c r="B2011" s="26">
        <f>_xlfn.XLOOKUP(C2011,purchase!C:C,pcon!B:B,"")</f>
        <v/>
      </c>
      <c r="C2011" s="4" t="n"/>
      <c r="D2011" s="29">
        <f>_xlfn.XLOOKUP(C2011,purchase!C:C,pcon!D:D,"")</f>
        <v/>
      </c>
      <c r="E2011" s="29">
        <f>_xlfn.XLOOKUP(C2011,purchase!C:C,pcon!E:E,"")</f>
        <v/>
      </c>
      <c r="F2011" s="4" t="n"/>
      <c r="G2011" s="27" t="n"/>
      <c r="H2011" s="28" t="n"/>
      <c r="I2011" s="4" t="n"/>
      <c r="J2011" s="4" t="n"/>
      <c r="K2011" s="4" t="n"/>
      <c r="L2011" s="30">
        <f>IF(J2011="","",J2011-K2011)</f>
        <v/>
      </c>
      <c r="M2011" s="4" t="n"/>
      <c r="N2011" s="30">
        <f>IF(L2011="","",L2011-M2011)</f>
        <v/>
      </c>
      <c r="O2011" s="31" t="n"/>
      <c r="P2011" s="32">
        <f>IF(O2011="","",N2011 * O2011)</f>
        <v/>
      </c>
      <c r="Q2011" s="10">
        <f>_xlfn.XLOOKUP(C2011,pcon!C:C,pcon!L:L,"")</f>
        <v/>
      </c>
      <c r="R2011" s="98">
        <f>(Q2011 / 80) * (O2011 * 100)</f>
        <v/>
      </c>
      <c r="S2011" s="31" t="n"/>
      <c r="T2011" s="31" t="n"/>
      <c r="U2011" s="33">
        <f>IF(N2011="","",R2011 * N2011)</f>
        <v/>
      </c>
      <c r="V2011" s="4" t="n"/>
      <c r="W2011" s="33">
        <f>IF(S2011&amp;U2011="","",U2011 * S2011)</f>
        <v/>
      </c>
      <c r="X2011" s="33">
        <f>IF(W2011="","",U2011 + W2011)</f>
        <v/>
      </c>
      <c r="Y2011" s="33">
        <f>IF(T2011="","",U2011 * T2011)</f>
        <v/>
      </c>
      <c r="Z2011" s="34">
        <f>IF(U2011="","",X2011-V2011-Y2011)</f>
        <v/>
      </c>
    </row>
    <row r="2012">
      <c r="A2012" s="25" t="n">
        <v>2008</v>
      </c>
      <c r="B2012" s="26">
        <f>_xlfn.XLOOKUP(C2012,purchase!C:C,pcon!B:B,"")</f>
        <v/>
      </c>
      <c r="C2012" s="4" t="n"/>
      <c r="D2012" s="29">
        <f>_xlfn.XLOOKUP(C2012,purchase!C:C,pcon!D:D,"")</f>
        <v/>
      </c>
      <c r="E2012" s="29">
        <f>_xlfn.XLOOKUP(C2012,purchase!C:C,pcon!E:E,"")</f>
        <v/>
      </c>
      <c r="F2012" s="4" t="n"/>
      <c r="G2012" s="27" t="n"/>
      <c r="H2012" s="28" t="n"/>
      <c r="I2012" s="4" t="n"/>
      <c r="J2012" s="4" t="n"/>
      <c r="K2012" s="4" t="n"/>
      <c r="L2012" s="30">
        <f>IF(J2012="","",J2012-K2012)</f>
        <v/>
      </c>
      <c r="M2012" s="4" t="n"/>
      <c r="N2012" s="30">
        <f>IF(L2012="","",L2012-M2012)</f>
        <v/>
      </c>
      <c r="O2012" s="31" t="n"/>
      <c r="P2012" s="32">
        <f>IF(O2012="","",N2012 * O2012)</f>
        <v/>
      </c>
      <c r="Q2012" s="10">
        <f>_xlfn.XLOOKUP(C2012,pcon!C:C,pcon!L:L,"")</f>
        <v/>
      </c>
      <c r="R2012" s="98">
        <f>(Q2012 / 80) * (O2012 * 100)</f>
        <v/>
      </c>
      <c r="S2012" s="31" t="n"/>
      <c r="T2012" s="31" t="n"/>
      <c r="U2012" s="33">
        <f>IF(N2012="","",R2012 * N2012)</f>
        <v/>
      </c>
      <c r="V2012" s="4" t="n"/>
      <c r="W2012" s="33">
        <f>IF(S2012&amp;U2012="","",U2012 * S2012)</f>
        <v/>
      </c>
      <c r="X2012" s="33">
        <f>IF(W2012="","",U2012 + W2012)</f>
        <v/>
      </c>
      <c r="Y2012" s="33">
        <f>IF(T2012="","",U2012 * T2012)</f>
        <v/>
      </c>
      <c r="Z2012" s="34">
        <f>IF(U2012="","",X2012-V2012-Y2012)</f>
        <v/>
      </c>
    </row>
    <row r="2013">
      <c r="A2013" s="25" t="n">
        <v>2009</v>
      </c>
      <c r="B2013" s="26">
        <f>_xlfn.XLOOKUP(C2013,purchase!C:C,pcon!B:B,"")</f>
        <v/>
      </c>
      <c r="C2013" s="4" t="n"/>
      <c r="D2013" s="29">
        <f>_xlfn.XLOOKUP(C2013,purchase!C:C,pcon!D:D,"")</f>
        <v/>
      </c>
      <c r="E2013" s="29">
        <f>_xlfn.XLOOKUP(C2013,purchase!C:C,pcon!E:E,"")</f>
        <v/>
      </c>
      <c r="F2013" s="4" t="n"/>
      <c r="G2013" s="27" t="n"/>
      <c r="H2013" s="28" t="n"/>
      <c r="I2013" s="4" t="n"/>
      <c r="J2013" s="4" t="n"/>
      <c r="K2013" s="4" t="n"/>
      <c r="L2013" s="30">
        <f>IF(J2013="","",J2013-K2013)</f>
        <v/>
      </c>
      <c r="M2013" s="4" t="n"/>
      <c r="N2013" s="30">
        <f>IF(L2013="","",L2013-M2013)</f>
        <v/>
      </c>
      <c r="O2013" s="31" t="n"/>
      <c r="P2013" s="32">
        <f>IF(O2013="","",N2013 * O2013)</f>
        <v/>
      </c>
      <c r="Q2013" s="10">
        <f>_xlfn.XLOOKUP(C2013,pcon!C:C,pcon!L:L,"")</f>
        <v/>
      </c>
      <c r="R2013" s="98">
        <f>(Q2013 / 80) * (O2013 * 100)</f>
        <v/>
      </c>
      <c r="S2013" s="31" t="n"/>
      <c r="T2013" s="31" t="n"/>
      <c r="U2013" s="33">
        <f>IF(N2013="","",R2013 * N2013)</f>
        <v/>
      </c>
      <c r="V2013" s="4" t="n"/>
      <c r="W2013" s="33">
        <f>IF(S2013&amp;U2013="","",U2013 * S2013)</f>
        <v/>
      </c>
      <c r="X2013" s="33">
        <f>IF(W2013="","",U2013 + W2013)</f>
        <v/>
      </c>
      <c r="Y2013" s="33">
        <f>IF(T2013="","",U2013 * T2013)</f>
        <v/>
      </c>
      <c r="Z2013" s="34">
        <f>IF(U2013="","",X2013-V2013-Y2013)</f>
        <v/>
      </c>
    </row>
    <row r="2014">
      <c r="A2014" s="25" t="n">
        <v>2010</v>
      </c>
      <c r="B2014" s="26">
        <f>_xlfn.XLOOKUP(C2014,purchase!C:C,pcon!B:B,"")</f>
        <v/>
      </c>
      <c r="C2014" s="4" t="n"/>
      <c r="D2014" s="29">
        <f>_xlfn.XLOOKUP(C2014,purchase!C:C,pcon!D:D,"")</f>
        <v/>
      </c>
      <c r="E2014" s="29">
        <f>_xlfn.XLOOKUP(C2014,purchase!C:C,pcon!E:E,"")</f>
        <v/>
      </c>
      <c r="F2014" s="4" t="n"/>
      <c r="G2014" s="27" t="n"/>
      <c r="H2014" s="28" t="n"/>
      <c r="I2014" s="4" t="n"/>
      <c r="J2014" s="4" t="n"/>
      <c r="K2014" s="4" t="n"/>
      <c r="L2014" s="30">
        <f>IF(J2014="","",J2014-K2014)</f>
        <v/>
      </c>
      <c r="M2014" s="4" t="n"/>
      <c r="N2014" s="30">
        <f>IF(L2014="","",L2014-M2014)</f>
        <v/>
      </c>
      <c r="O2014" s="31" t="n"/>
      <c r="P2014" s="32">
        <f>IF(O2014="","",N2014 * O2014)</f>
        <v/>
      </c>
      <c r="Q2014" s="10">
        <f>_xlfn.XLOOKUP(C2014,pcon!C:C,pcon!L:L,"")</f>
        <v/>
      </c>
      <c r="R2014" s="98">
        <f>(Q2014 / 80) * (O2014 * 100)</f>
        <v/>
      </c>
      <c r="S2014" s="31" t="n"/>
      <c r="T2014" s="31" t="n"/>
      <c r="U2014" s="33">
        <f>IF(N2014="","",R2014 * N2014)</f>
        <v/>
      </c>
      <c r="V2014" s="4" t="n"/>
      <c r="W2014" s="33">
        <f>IF(S2014&amp;U2014="","",U2014 * S2014)</f>
        <v/>
      </c>
      <c r="X2014" s="33">
        <f>IF(W2014="","",U2014 + W2014)</f>
        <v/>
      </c>
      <c r="Y2014" s="33">
        <f>IF(T2014="","",U2014 * T2014)</f>
        <v/>
      </c>
      <c r="Z2014" s="34">
        <f>IF(U2014="","",X2014-V2014-Y2014)</f>
        <v/>
      </c>
    </row>
    <row r="2015">
      <c r="A2015" s="25" t="n">
        <v>2011</v>
      </c>
      <c r="B2015" s="26">
        <f>_xlfn.XLOOKUP(C2015,purchase!C:C,pcon!B:B,"")</f>
        <v/>
      </c>
      <c r="C2015" s="4" t="n"/>
      <c r="D2015" s="29">
        <f>_xlfn.XLOOKUP(C2015,purchase!C:C,pcon!D:D,"")</f>
        <v/>
      </c>
      <c r="E2015" s="29">
        <f>_xlfn.XLOOKUP(C2015,purchase!C:C,pcon!E:E,"")</f>
        <v/>
      </c>
      <c r="F2015" s="4" t="n"/>
      <c r="G2015" s="27" t="n"/>
      <c r="H2015" s="28" t="n"/>
      <c r="I2015" s="4" t="n"/>
      <c r="J2015" s="4" t="n"/>
      <c r="K2015" s="4" t="n"/>
      <c r="L2015" s="30">
        <f>IF(J2015="","",J2015-K2015)</f>
        <v/>
      </c>
      <c r="M2015" s="4" t="n"/>
      <c r="N2015" s="30">
        <f>IF(L2015="","",L2015-M2015)</f>
        <v/>
      </c>
      <c r="O2015" s="31" t="n"/>
      <c r="P2015" s="32">
        <f>IF(O2015="","",N2015 * O2015)</f>
        <v/>
      </c>
      <c r="Q2015" s="10">
        <f>_xlfn.XLOOKUP(C2015,pcon!C:C,pcon!L:L,"")</f>
        <v/>
      </c>
      <c r="R2015" s="98">
        <f>(Q2015 / 80) * (O2015 * 100)</f>
        <v/>
      </c>
      <c r="S2015" s="31" t="n"/>
      <c r="T2015" s="31" t="n"/>
      <c r="U2015" s="33">
        <f>IF(N2015="","",R2015 * N2015)</f>
        <v/>
      </c>
      <c r="V2015" s="4" t="n"/>
      <c r="W2015" s="33">
        <f>IF(S2015&amp;U2015="","",U2015 * S2015)</f>
        <v/>
      </c>
      <c r="X2015" s="33">
        <f>IF(W2015="","",U2015 + W2015)</f>
        <v/>
      </c>
      <c r="Y2015" s="33">
        <f>IF(T2015="","",U2015 * T2015)</f>
        <v/>
      </c>
      <c r="Z2015" s="34">
        <f>IF(U2015="","",X2015-V2015-Y2015)</f>
        <v/>
      </c>
    </row>
    <row r="2016">
      <c r="A2016" s="25" t="n">
        <v>2012</v>
      </c>
      <c r="B2016" s="26">
        <f>_xlfn.XLOOKUP(C2016,purchase!C:C,pcon!B:B,"")</f>
        <v/>
      </c>
      <c r="C2016" s="4" t="n"/>
      <c r="D2016" s="29">
        <f>_xlfn.XLOOKUP(C2016,purchase!C:C,pcon!D:D,"")</f>
        <v/>
      </c>
      <c r="E2016" s="29">
        <f>_xlfn.XLOOKUP(C2016,purchase!C:C,pcon!E:E,"")</f>
        <v/>
      </c>
      <c r="F2016" s="4" t="n"/>
      <c r="G2016" s="27" t="n"/>
      <c r="H2016" s="28" t="n"/>
      <c r="I2016" s="4" t="n"/>
      <c r="J2016" s="4" t="n"/>
      <c r="K2016" s="4" t="n"/>
      <c r="L2016" s="30">
        <f>IF(J2016="","",J2016-K2016)</f>
        <v/>
      </c>
      <c r="M2016" s="4" t="n"/>
      <c r="N2016" s="30">
        <f>IF(L2016="","",L2016-M2016)</f>
        <v/>
      </c>
      <c r="O2016" s="31" t="n"/>
      <c r="P2016" s="32">
        <f>IF(O2016="","",N2016 * O2016)</f>
        <v/>
      </c>
      <c r="Q2016" s="10">
        <f>_xlfn.XLOOKUP(C2016,pcon!C:C,pcon!L:L,"")</f>
        <v/>
      </c>
      <c r="R2016" s="98">
        <f>(Q2016 / 80) * (O2016 * 100)</f>
        <v/>
      </c>
      <c r="S2016" s="31" t="n"/>
      <c r="T2016" s="31" t="n"/>
      <c r="U2016" s="33">
        <f>IF(N2016="","",R2016 * N2016)</f>
        <v/>
      </c>
      <c r="V2016" s="4" t="n"/>
      <c r="W2016" s="33">
        <f>IF(S2016&amp;U2016="","",U2016 * S2016)</f>
        <v/>
      </c>
      <c r="X2016" s="33">
        <f>IF(W2016="","",U2016 + W2016)</f>
        <v/>
      </c>
      <c r="Y2016" s="33">
        <f>IF(T2016="","",U2016 * T2016)</f>
        <v/>
      </c>
      <c r="Z2016" s="34">
        <f>IF(U2016="","",X2016-V2016-Y2016)</f>
        <v/>
      </c>
    </row>
    <row r="2017">
      <c r="A2017" s="25" t="n">
        <v>2013</v>
      </c>
      <c r="B2017" s="26">
        <f>_xlfn.XLOOKUP(C2017,purchase!C:C,pcon!B:B,"")</f>
        <v/>
      </c>
      <c r="C2017" s="4" t="n"/>
      <c r="D2017" s="29">
        <f>_xlfn.XLOOKUP(C2017,purchase!C:C,pcon!D:D,"")</f>
        <v/>
      </c>
      <c r="E2017" s="29">
        <f>_xlfn.XLOOKUP(C2017,purchase!C:C,pcon!E:E,"")</f>
        <v/>
      </c>
      <c r="F2017" s="4" t="n"/>
      <c r="G2017" s="27" t="n"/>
      <c r="H2017" s="28" t="n"/>
      <c r="I2017" s="4" t="n"/>
      <c r="J2017" s="4" t="n"/>
      <c r="K2017" s="4" t="n"/>
      <c r="L2017" s="30">
        <f>IF(J2017="","",J2017-K2017)</f>
        <v/>
      </c>
      <c r="M2017" s="4" t="n"/>
      <c r="N2017" s="30">
        <f>IF(L2017="","",L2017-M2017)</f>
        <v/>
      </c>
      <c r="O2017" s="31" t="n"/>
      <c r="P2017" s="32">
        <f>IF(O2017="","",N2017 * O2017)</f>
        <v/>
      </c>
      <c r="Q2017" s="10">
        <f>_xlfn.XLOOKUP(C2017,pcon!C:C,pcon!L:L,"")</f>
        <v/>
      </c>
      <c r="R2017" s="98">
        <f>(Q2017 / 80) * (O2017 * 100)</f>
        <v/>
      </c>
      <c r="S2017" s="31" t="n"/>
      <c r="T2017" s="31" t="n"/>
      <c r="U2017" s="33">
        <f>IF(N2017="","",R2017 * N2017)</f>
        <v/>
      </c>
      <c r="V2017" s="4" t="n"/>
      <c r="W2017" s="33">
        <f>IF(S2017&amp;U2017="","",U2017 * S2017)</f>
        <v/>
      </c>
      <c r="X2017" s="33">
        <f>IF(W2017="","",U2017 + W2017)</f>
        <v/>
      </c>
      <c r="Y2017" s="33">
        <f>IF(T2017="","",U2017 * T2017)</f>
        <v/>
      </c>
      <c r="Z2017" s="34">
        <f>IF(U2017="","",X2017-V2017-Y2017)</f>
        <v/>
      </c>
    </row>
    <row r="2018">
      <c r="A2018" s="25" t="n">
        <v>2014</v>
      </c>
      <c r="B2018" s="26">
        <f>_xlfn.XLOOKUP(C2018,purchase!C:C,pcon!B:B,"")</f>
        <v/>
      </c>
      <c r="C2018" s="4" t="n"/>
      <c r="D2018" s="29">
        <f>_xlfn.XLOOKUP(C2018,purchase!C:C,pcon!D:D,"")</f>
        <v/>
      </c>
      <c r="E2018" s="29">
        <f>_xlfn.XLOOKUP(C2018,purchase!C:C,pcon!E:E,"")</f>
        <v/>
      </c>
      <c r="F2018" s="4" t="n"/>
      <c r="G2018" s="27" t="n"/>
      <c r="H2018" s="28" t="n"/>
      <c r="I2018" s="4" t="n"/>
      <c r="J2018" s="4" t="n"/>
      <c r="K2018" s="4" t="n"/>
      <c r="L2018" s="30">
        <f>IF(J2018="","",J2018-K2018)</f>
        <v/>
      </c>
      <c r="M2018" s="4" t="n"/>
      <c r="N2018" s="30">
        <f>IF(L2018="","",L2018-M2018)</f>
        <v/>
      </c>
      <c r="O2018" s="31" t="n"/>
      <c r="P2018" s="32">
        <f>IF(O2018="","",N2018 * O2018)</f>
        <v/>
      </c>
      <c r="Q2018" s="10">
        <f>_xlfn.XLOOKUP(C2018,pcon!C:C,pcon!L:L,"")</f>
        <v/>
      </c>
      <c r="R2018" s="98">
        <f>(Q2018 / 80) * (O2018 * 100)</f>
        <v/>
      </c>
      <c r="S2018" s="31" t="n"/>
      <c r="T2018" s="31" t="n"/>
      <c r="U2018" s="33">
        <f>IF(N2018="","",R2018 * N2018)</f>
        <v/>
      </c>
      <c r="V2018" s="4" t="n"/>
      <c r="W2018" s="33">
        <f>IF(S2018&amp;U2018="","",U2018 * S2018)</f>
        <v/>
      </c>
      <c r="X2018" s="33">
        <f>IF(W2018="","",U2018 + W2018)</f>
        <v/>
      </c>
      <c r="Y2018" s="33">
        <f>IF(T2018="","",U2018 * T2018)</f>
        <v/>
      </c>
      <c r="Z2018" s="34">
        <f>IF(U2018="","",X2018-V2018-Y2018)</f>
        <v/>
      </c>
    </row>
    <row r="2019">
      <c r="A2019" s="25" t="n">
        <v>2015</v>
      </c>
      <c r="B2019" s="26">
        <f>_xlfn.XLOOKUP(C2019,purchase!C:C,pcon!B:B,"")</f>
        <v/>
      </c>
      <c r="C2019" s="4" t="n"/>
      <c r="D2019" s="29">
        <f>_xlfn.XLOOKUP(C2019,purchase!C:C,pcon!D:D,"")</f>
        <v/>
      </c>
      <c r="E2019" s="29">
        <f>_xlfn.XLOOKUP(C2019,purchase!C:C,pcon!E:E,"")</f>
        <v/>
      </c>
      <c r="F2019" s="4" t="n"/>
      <c r="G2019" s="27" t="n"/>
      <c r="H2019" s="28" t="n"/>
      <c r="I2019" s="4" t="n"/>
      <c r="J2019" s="4" t="n"/>
      <c r="K2019" s="4" t="n"/>
      <c r="L2019" s="30">
        <f>IF(J2019="","",J2019-K2019)</f>
        <v/>
      </c>
      <c r="M2019" s="4" t="n"/>
      <c r="N2019" s="30">
        <f>IF(L2019="","",L2019-M2019)</f>
        <v/>
      </c>
      <c r="O2019" s="31" t="n"/>
      <c r="P2019" s="32">
        <f>IF(O2019="","",N2019 * O2019)</f>
        <v/>
      </c>
      <c r="Q2019" s="10">
        <f>_xlfn.XLOOKUP(C2019,pcon!C:C,pcon!L:L,"")</f>
        <v/>
      </c>
      <c r="R2019" s="98">
        <f>(Q2019 / 80) * (O2019 * 100)</f>
        <v/>
      </c>
      <c r="S2019" s="31" t="n"/>
      <c r="T2019" s="31" t="n"/>
      <c r="U2019" s="33">
        <f>IF(N2019="","",R2019 * N2019)</f>
        <v/>
      </c>
      <c r="V2019" s="4" t="n"/>
      <c r="W2019" s="33">
        <f>IF(S2019&amp;U2019="","",U2019 * S2019)</f>
        <v/>
      </c>
      <c r="X2019" s="33">
        <f>IF(W2019="","",U2019 + W2019)</f>
        <v/>
      </c>
      <c r="Y2019" s="33">
        <f>IF(T2019="","",U2019 * T2019)</f>
        <v/>
      </c>
      <c r="Z2019" s="34">
        <f>IF(U2019="","",X2019-V2019-Y2019)</f>
        <v/>
      </c>
    </row>
    <row r="2020">
      <c r="A2020" s="25" t="n">
        <v>2016</v>
      </c>
      <c r="B2020" s="26">
        <f>_xlfn.XLOOKUP(C2020,purchase!C:C,pcon!B:B,"")</f>
        <v/>
      </c>
      <c r="C2020" s="4" t="n"/>
      <c r="D2020" s="29">
        <f>_xlfn.XLOOKUP(C2020,purchase!C:C,pcon!D:D,"")</f>
        <v/>
      </c>
      <c r="E2020" s="29">
        <f>_xlfn.XLOOKUP(C2020,purchase!C:C,pcon!E:E,"")</f>
        <v/>
      </c>
      <c r="F2020" s="4" t="n"/>
      <c r="G2020" s="27" t="n"/>
      <c r="H2020" s="28" t="n"/>
      <c r="I2020" s="4" t="n"/>
      <c r="J2020" s="4" t="n"/>
      <c r="K2020" s="4" t="n"/>
      <c r="L2020" s="30">
        <f>IF(J2020="","",J2020-K2020)</f>
        <v/>
      </c>
      <c r="M2020" s="4" t="n"/>
      <c r="N2020" s="30">
        <f>IF(L2020="","",L2020-M2020)</f>
        <v/>
      </c>
      <c r="O2020" s="31" t="n"/>
      <c r="P2020" s="32">
        <f>IF(O2020="","",N2020 * O2020)</f>
        <v/>
      </c>
      <c r="Q2020" s="10">
        <f>_xlfn.XLOOKUP(C2020,pcon!C:C,pcon!L:L,"")</f>
        <v/>
      </c>
      <c r="R2020" s="98">
        <f>(Q2020 / 80) * (O2020 * 100)</f>
        <v/>
      </c>
      <c r="S2020" s="31" t="n"/>
      <c r="T2020" s="31" t="n"/>
      <c r="U2020" s="33">
        <f>IF(N2020="","",R2020 * N2020)</f>
        <v/>
      </c>
      <c r="V2020" s="4" t="n"/>
      <c r="W2020" s="33">
        <f>IF(S2020&amp;U2020="","",U2020 * S2020)</f>
        <v/>
      </c>
      <c r="X2020" s="33">
        <f>IF(W2020="","",U2020 + W2020)</f>
        <v/>
      </c>
      <c r="Y2020" s="33">
        <f>IF(T2020="","",U2020 * T2020)</f>
        <v/>
      </c>
      <c r="Z2020" s="34">
        <f>IF(U2020="","",X2020-V2020-Y2020)</f>
        <v/>
      </c>
    </row>
    <row r="2021">
      <c r="A2021" s="25" t="n">
        <v>2017</v>
      </c>
      <c r="B2021" s="26">
        <f>_xlfn.XLOOKUP(C2021,purchase!C:C,pcon!B:B,"")</f>
        <v/>
      </c>
      <c r="C2021" s="4" t="n"/>
      <c r="D2021" s="29">
        <f>_xlfn.XLOOKUP(C2021,purchase!C:C,pcon!D:D,"")</f>
        <v/>
      </c>
      <c r="E2021" s="29">
        <f>_xlfn.XLOOKUP(C2021,purchase!C:C,pcon!E:E,"")</f>
        <v/>
      </c>
      <c r="F2021" s="4" t="n"/>
      <c r="G2021" s="27" t="n"/>
      <c r="H2021" s="28" t="n"/>
      <c r="I2021" s="4" t="n"/>
      <c r="J2021" s="4" t="n"/>
      <c r="K2021" s="4" t="n"/>
      <c r="L2021" s="30">
        <f>IF(J2021="","",J2021-K2021)</f>
        <v/>
      </c>
      <c r="M2021" s="4" t="n"/>
      <c r="N2021" s="30">
        <f>IF(L2021="","",L2021-M2021)</f>
        <v/>
      </c>
      <c r="O2021" s="31" t="n"/>
      <c r="P2021" s="32">
        <f>IF(O2021="","",N2021 * O2021)</f>
        <v/>
      </c>
      <c r="Q2021" s="10">
        <f>_xlfn.XLOOKUP(C2021,pcon!C:C,pcon!L:L,"")</f>
        <v/>
      </c>
      <c r="R2021" s="98">
        <f>(Q2021 / 80) * (O2021 * 100)</f>
        <v/>
      </c>
      <c r="S2021" s="31" t="n"/>
      <c r="T2021" s="31" t="n"/>
      <c r="U2021" s="33">
        <f>IF(N2021="","",R2021 * N2021)</f>
        <v/>
      </c>
      <c r="V2021" s="4" t="n"/>
      <c r="W2021" s="33">
        <f>IF(S2021&amp;U2021="","",U2021 * S2021)</f>
        <v/>
      </c>
      <c r="X2021" s="33">
        <f>IF(W2021="","",U2021 + W2021)</f>
        <v/>
      </c>
      <c r="Y2021" s="33">
        <f>IF(T2021="","",U2021 * T2021)</f>
        <v/>
      </c>
      <c r="Z2021" s="34">
        <f>IF(U2021="","",X2021-V2021-Y2021)</f>
        <v/>
      </c>
    </row>
    <row r="2022">
      <c r="A2022" s="25" t="n">
        <v>2018</v>
      </c>
      <c r="B2022" s="26">
        <f>_xlfn.XLOOKUP(C2022,purchase!C:C,pcon!B:B,"")</f>
        <v/>
      </c>
      <c r="C2022" s="4" t="n"/>
      <c r="D2022" s="29">
        <f>_xlfn.XLOOKUP(C2022,purchase!C:C,pcon!D:D,"")</f>
        <v/>
      </c>
      <c r="E2022" s="29">
        <f>_xlfn.XLOOKUP(C2022,purchase!C:C,pcon!E:E,"")</f>
        <v/>
      </c>
      <c r="F2022" s="4" t="n"/>
      <c r="G2022" s="27" t="n"/>
      <c r="H2022" s="28" t="n"/>
      <c r="I2022" s="4" t="n"/>
      <c r="J2022" s="4" t="n"/>
      <c r="K2022" s="4" t="n"/>
      <c r="L2022" s="30">
        <f>IF(J2022="","",J2022-K2022)</f>
        <v/>
      </c>
      <c r="M2022" s="4" t="n"/>
      <c r="N2022" s="30">
        <f>IF(L2022="","",L2022-M2022)</f>
        <v/>
      </c>
      <c r="O2022" s="31" t="n"/>
      <c r="P2022" s="32">
        <f>IF(O2022="","",N2022 * O2022)</f>
        <v/>
      </c>
      <c r="Q2022" s="10">
        <f>_xlfn.XLOOKUP(C2022,pcon!C:C,pcon!L:L,"")</f>
        <v/>
      </c>
      <c r="R2022" s="98">
        <f>(Q2022 / 80) * (O2022 * 100)</f>
        <v/>
      </c>
      <c r="S2022" s="31" t="n"/>
      <c r="T2022" s="31" t="n"/>
      <c r="U2022" s="33">
        <f>IF(N2022="","",R2022 * N2022)</f>
        <v/>
      </c>
      <c r="V2022" s="4" t="n"/>
      <c r="W2022" s="33">
        <f>IF(S2022&amp;U2022="","",U2022 * S2022)</f>
        <v/>
      </c>
      <c r="X2022" s="33">
        <f>IF(W2022="","",U2022 + W2022)</f>
        <v/>
      </c>
      <c r="Y2022" s="33">
        <f>IF(T2022="","",U2022 * T2022)</f>
        <v/>
      </c>
      <c r="Z2022" s="34">
        <f>IF(U2022="","",X2022-V2022-Y2022)</f>
        <v/>
      </c>
    </row>
    <row r="2023">
      <c r="A2023" s="25" t="n">
        <v>2019</v>
      </c>
      <c r="B2023" s="26">
        <f>_xlfn.XLOOKUP(C2023,purchase!C:C,pcon!B:B,"")</f>
        <v/>
      </c>
      <c r="C2023" s="4" t="n"/>
      <c r="D2023" s="29">
        <f>_xlfn.XLOOKUP(C2023,purchase!C:C,pcon!D:D,"")</f>
        <v/>
      </c>
      <c r="E2023" s="29">
        <f>_xlfn.XLOOKUP(C2023,purchase!C:C,pcon!E:E,"")</f>
        <v/>
      </c>
      <c r="F2023" s="4" t="n"/>
      <c r="G2023" s="27" t="n"/>
      <c r="H2023" s="28" t="n"/>
      <c r="I2023" s="4" t="n"/>
      <c r="J2023" s="4" t="n"/>
      <c r="K2023" s="4" t="n"/>
      <c r="L2023" s="30">
        <f>IF(J2023="","",J2023-K2023)</f>
        <v/>
      </c>
      <c r="M2023" s="4" t="n"/>
      <c r="N2023" s="30">
        <f>IF(L2023="","",L2023-M2023)</f>
        <v/>
      </c>
      <c r="O2023" s="31" t="n"/>
      <c r="P2023" s="32">
        <f>IF(O2023="","",N2023 * O2023)</f>
        <v/>
      </c>
      <c r="Q2023" s="10">
        <f>_xlfn.XLOOKUP(C2023,pcon!C:C,pcon!L:L,"")</f>
        <v/>
      </c>
      <c r="R2023" s="98">
        <f>(Q2023 / 80) * (O2023 * 100)</f>
        <v/>
      </c>
      <c r="S2023" s="31" t="n"/>
      <c r="T2023" s="31" t="n"/>
      <c r="U2023" s="33">
        <f>IF(N2023="","",R2023 * N2023)</f>
        <v/>
      </c>
      <c r="V2023" s="4" t="n"/>
      <c r="W2023" s="33">
        <f>IF(S2023&amp;U2023="","",U2023 * S2023)</f>
        <v/>
      </c>
      <c r="X2023" s="33">
        <f>IF(W2023="","",U2023 + W2023)</f>
        <v/>
      </c>
      <c r="Y2023" s="33">
        <f>IF(T2023="","",U2023 * T2023)</f>
        <v/>
      </c>
      <c r="Z2023" s="34">
        <f>IF(U2023="","",X2023-V2023-Y2023)</f>
        <v/>
      </c>
    </row>
    <row r="2024">
      <c r="A2024" s="25" t="n">
        <v>2020</v>
      </c>
      <c r="B2024" s="26">
        <f>_xlfn.XLOOKUP(C2024,purchase!C:C,pcon!B:B,"")</f>
        <v/>
      </c>
      <c r="C2024" s="4" t="n"/>
      <c r="D2024" s="29">
        <f>_xlfn.XLOOKUP(C2024,purchase!C:C,pcon!D:D,"")</f>
        <v/>
      </c>
      <c r="E2024" s="29">
        <f>_xlfn.XLOOKUP(C2024,purchase!C:C,pcon!E:E,"")</f>
        <v/>
      </c>
      <c r="F2024" s="4" t="n"/>
      <c r="G2024" s="27" t="n"/>
      <c r="H2024" s="28" t="n"/>
      <c r="I2024" s="4" t="n"/>
      <c r="J2024" s="4" t="n"/>
      <c r="K2024" s="4" t="n"/>
      <c r="L2024" s="30">
        <f>IF(J2024="","",J2024-K2024)</f>
        <v/>
      </c>
      <c r="M2024" s="4" t="n"/>
      <c r="N2024" s="30">
        <f>IF(L2024="","",L2024-M2024)</f>
        <v/>
      </c>
      <c r="O2024" s="31" t="n"/>
      <c r="P2024" s="32">
        <f>IF(O2024="","",N2024 * O2024)</f>
        <v/>
      </c>
      <c r="Q2024" s="10">
        <f>_xlfn.XLOOKUP(C2024,pcon!C:C,pcon!L:L,"")</f>
        <v/>
      </c>
      <c r="R2024" s="98">
        <f>(Q2024 / 80) * (O2024 * 100)</f>
        <v/>
      </c>
      <c r="S2024" s="31" t="n"/>
      <c r="T2024" s="31" t="n"/>
      <c r="U2024" s="33">
        <f>IF(N2024="","",R2024 * N2024)</f>
        <v/>
      </c>
      <c r="V2024" s="4" t="n"/>
      <c r="W2024" s="33">
        <f>IF(S2024&amp;U2024="","",U2024 * S2024)</f>
        <v/>
      </c>
      <c r="X2024" s="33">
        <f>IF(W2024="","",U2024 + W2024)</f>
        <v/>
      </c>
      <c r="Y2024" s="33">
        <f>IF(T2024="","",U2024 * T2024)</f>
        <v/>
      </c>
      <c r="Z2024" s="34">
        <f>IF(U2024="","",X2024-V2024-Y2024)</f>
        <v/>
      </c>
    </row>
    <row r="2025">
      <c r="A2025" s="25" t="n">
        <v>2021</v>
      </c>
      <c r="B2025" s="26">
        <f>_xlfn.XLOOKUP(C2025,purchase!C:C,pcon!B:B,"")</f>
        <v/>
      </c>
      <c r="C2025" s="4" t="n"/>
      <c r="D2025" s="29">
        <f>_xlfn.XLOOKUP(C2025,purchase!C:C,pcon!D:D,"")</f>
        <v/>
      </c>
      <c r="E2025" s="29">
        <f>_xlfn.XLOOKUP(C2025,purchase!C:C,pcon!E:E,"")</f>
        <v/>
      </c>
      <c r="F2025" s="4" t="n"/>
      <c r="G2025" s="27" t="n"/>
      <c r="H2025" s="28" t="n"/>
      <c r="I2025" s="4" t="n"/>
      <c r="J2025" s="4" t="n"/>
      <c r="K2025" s="4" t="n"/>
      <c r="L2025" s="30">
        <f>IF(J2025="","",J2025-K2025)</f>
        <v/>
      </c>
      <c r="M2025" s="4" t="n"/>
      <c r="N2025" s="30">
        <f>IF(L2025="","",L2025-M2025)</f>
        <v/>
      </c>
      <c r="O2025" s="31" t="n"/>
      <c r="P2025" s="32">
        <f>IF(O2025="","",N2025 * O2025)</f>
        <v/>
      </c>
      <c r="Q2025" s="10">
        <f>_xlfn.XLOOKUP(C2025,pcon!C:C,pcon!L:L,"")</f>
        <v/>
      </c>
      <c r="R2025" s="98">
        <f>(Q2025 / 80) * (O2025 * 100)</f>
        <v/>
      </c>
      <c r="S2025" s="31" t="n"/>
      <c r="T2025" s="31" t="n"/>
      <c r="U2025" s="33">
        <f>IF(N2025="","",R2025 * N2025)</f>
        <v/>
      </c>
      <c r="V2025" s="4" t="n"/>
      <c r="W2025" s="33">
        <f>IF(S2025&amp;U2025="","",U2025 * S2025)</f>
        <v/>
      </c>
      <c r="X2025" s="33">
        <f>IF(W2025="","",U2025 + W2025)</f>
        <v/>
      </c>
      <c r="Y2025" s="33">
        <f>IF(T2025="","",U2025 * T2025)</f>
        <v/>
      </c>
      <c r="Z2025" s="34">
        <f>IF(U2025="","",X2025-V2025-Y2025)</f>
        <v/>
      </c>
    </row>
    <row r="2026">
      <c r="A2026" s="25" t="n">
        <v>2022</v>
      </c>
      <c r="B2026" s="26">
        <f>_xlfn.XLOOKUP(C2026,purchase!C:C,pcon!B:B,"")</f>
        <v/>
      </c>
      <c r="C2026" s="4" t="n"/>
      <c r="D2026" s="29">
        <f>_xlfn.XLOOKUP(C2026,purchase!C:C,pcon!D:D,"")</f>
        <v/>
      </c>
      <c r="E2026" s="29">
        <f>_xlfn.XLOOKUP(C2026,purchase!C:C,pcon!E:E,"")</f>
        <v/>
      </c>
      <c r="F2026" s="4" t="n"/>
      <c r="G2026" s="27" t="n"/>
      <c r="H2026" s="28" t="n"/>
      <c r="I2026" s="4" t="n"/>
      <c r="J2026" s="4" t="n"/>
      <c r="K2026" s="4" t="n"/>
      <c r="L2026" s="30">
        <f>IF(J2026="","",J2026-K2026)</f>
        <v/>
      </c>
      <c r="M2026" s="4" t="n"/>
      <c r="N2026" s="30">
        <f>IF(L2026="","",L2026-M2026)</f>
        <v/>
      </c>
      <c r="O2026" s="31" t="n"/>
      <c r="P2026" s="32">
        <f>IF(O2026="","",N2026 * O2026)</f>
        <v/>
      </c>
      <c r="Q2026" s="10">
        <f>_xlfn.XLOOKUP(C2026,pcon!C:C,pcon!L:L,"")</f>
        <v/>
      </c>
      <c r="R2026" s="98">
        <f>(Q2026 / 80) * (O2026 * 100)</f>
        <v/>
      </c>
      <c r="S2026" s="31" t="n"/>
      <c r="T2026" s="31" t="n"/>
      <c r="U2026" s="33">
        <f>IF(N2026="","",R2026 * N2026)</f>
        <v/>
      </c>
      <c r="V2026" s="4" t="n"/>
      <c r="W2026" s="33">
        <f>IF(S2026&amp;U2026="","",U2026 * S2026)</f>
        <v/>
      </c>
      <c r="X2026" s="33">
        <f>IF(W2026="","",U2026 + W2026)</f>
        <v/>
      </c>
      <c r="Y2026" s="33">
        <f>IF(T2026="","",U2026 * T2026)</f>
        <v/>
      </c>
      <c r="Z2026" s="34">
        <f>IF(U2026="","",X2026-V2026-Y2026)</f>
        <v/>
      </c>
    </row>
    <row r="2027">
      <c r="A2027" s="25" t="n">
        <v>2023</v>
      </c>
      <c r="B2027" s="26">
        <f>_xlfn.XLOOKUP(C2027,purchase!C:C,pcon!B:B,"")</f>
        <v/>
      </c>
      <c r="C2027" s="4" t="n"/>
      <c r="D2027" s="29">
        <f>_xlfn.XLOOKUP(C2027,purchase!C:C,pcon!D:D,"")</f>
        <v/>
      </c>
      <c r="E2027" s="29">
        <f>_xlfn.XLOOKUP(C2027,purchase!C:C,pcon!E:E,"")</f>
        <v/>
      </c>
      <c r="F2027" s="4" t="n"/>
      <c r="G2027" s="27" t="n"/>
      <c r="H2027" s="28" t="n"/>
      <c r="I2027" s="4" t="n"/>
      <c r="J2027" s="4" t="n"/>
      <c r="K2027" s="4" t="n"/>
      <c r="L2027" s="30">
        <f>IF(J2027="","",J2027-K2027)</f>
        <v/>
      </c>
      <c r="M2027" s="4" t="n"/>
      <c r="N2027" s="30">
        <f>IF(L2027="","",L2027-M2027)</f>
        <v/>
      </c>
      <c r="O2027" s="31" t="n"/>
      <c r="P2027" s="32">
        <f>IF(O2027="","",N2027 * O2027)</f>
        <v/>
      </c>
      <c r="Q2027" s="10">
        <f>_xlfn.XLOOKUP(C2027,pcon!C:C,pcon!L:L,"")</f>
        <v/>
      </c>
      <c r="R2027" s="98">
        <f>(Q2027 / 80) * (O2027 * 100)</f>
        <v/>
      </c>
      <c r="S2027" s="31" t="n"/>
      <c r="T2027" s="31" t="n"/>
      <c r="U2027" s="33">
        <f>IF(N2027="","",R2027 * N2027)</f>
        <v/>
      </c>
      <c r="V2027" s="4" t="n"/>
      <c r="W2027" s="33">
        <f>IF(S2027&amp;U2027="","",U2027 * S2027)</f>
        <v/>
      </c>
      <c r="X2027" s="33">
        <f>IF(W2027="","",U2027 + W2027)</f>
        <v/>
      </c>
      <c r="Y2027" s="33">
        <f>IF(T2027="","",U2027 * T2027)</f>
        <v/>
      </c>
      <c r="Z2027" s="34">
        <f>IF(U2027="","",X2027-V2027-Y2027)</f>
        <v/>
      </c>
    </row>
    <row r="2028">
      <c r="A2028" s="25" t="n">
        <v>2024</v>
      </c>
      <c r="B2028" s="26">
        <f>_xlfn.XLOOKUP(C2028,purchase!C:C,pcon!B:B,"")</f>
        <v/>
      </c>
      <c r="C2028" s="4" t="n"/>
      <c r="D2028" s="29">
        <f>_xlfn.XLOOKUP(C2028,purchase!C:C,pcon!D:D,"")</f>
        <v/>
      </c>
      <c r="E2028" s="29">
        <f>_xlfn.XLOOKUP(C2028,purchase!C:C,pcon!E:E,"")</f>
        <v/>
      </c>
      <c r="F2028" s="4" t="n"/>
      <c r="G2028" s="27" t="n"/>
      <c r="H2028" s="28" t="n"/>
      <c r="I2028" s="4" t="n"/>
      <c r="J2028" s="4" t="n"/>
      <c r="K2028" s="4" t="n"/>
      <c r="L2028" s="30">
        <f>IF(J2028="","",J2028-K2028)</f>
        <v/>
      </c>
      <c r="M2028" s="4" t="n"/>
      <c r="N2028" s="30">
        <f>IF(L2028="","",L2028-M2028)</f>
        <v/>
      </c>
      <c r="O2028" s="31" t="n"/>
      <c r="P2028" s="32">
        <f>IF(O2028="","",N2028 * O2028)</f>
        <v/>
      </c>
      <c r="Q2028" s="10">
        <f>_xlfn.XLOOKUP(C2028,pcon!C:C,pcon!L:L,"")</f>
        <v/>
      </c>
      <c r="R2028" s="98">
        <f>(Q2028 / 80) * (O2028 * 100)</f>
        <v/>
      </c>
      <c r="S2028" s="31" t="n"/>
      <c r="T2028" s="31" t="n"/>
      <c r="U2028" s="33">
        <f>IF(N2028="","",R2028 * N2028)</f>
        <v/>
      </c>
      <c r="V2028" s="4" t="n"/>
      <c r="W2028" s="33">
        <f>IF(S2028&amp;U2028="","",U2028 * S2028)</f>
        <v/>
      </c>
      <c r="X2028" s="33">
        <f>IF(W2028="","",U2028 + W2028)</f>
        <v/>
      </c>
      <c r="Y2028" s="33">
        <f>IF(T2028="","",U2028 * T2028)</f>
        <v/>
      </c>
      <c r="Z2028" s="34">
        <f>IF(U2028="","",X2028-V2028-Y2028)</f>
        <v/>
      </c>
    </row>
    <row r="2029">
      <c r="A2029" s="25" t="n">
        <v>2025</v>
      </c>
      <c r="B2029" s="26">
        <f>_xlfn.XLOOKUP(C2029,purchase!C:C,pcon!B:B,"")</f>
        <v/>
      </c>
      <c r="C2029" s="4" t="n"/>
      <c r="D2029" s="29">
        <f>_xlfn.XLOOKUP(C2029,purchase!C:C,pcon!D:D,"")</f>
        <v/>
      </c>
      <c r="E2029" s="29">
        <f>_xlfn.XLOOKUP(C2029,purchase!C:C,pcon!E:E,"")</f>
        <v/>
      </c>
      <c r="F2029" s="4" t="n"/>
      <c r="G2029" s="27" t="n"/>
      <c r="H2029" s="28" t="n"/>
      <c r="I2029" s="4" t="n"/>
      <c r="J2029" s="4" t="n"/>
      <c r="K2029" s="4" t="n"/>
      <c r="L2029" s="30">
        <f>IF(J2029="","",J2029-K2029)</f>
        <v/>
      </c>
      <c r="M2029" s="4" t="n"/>
      <c r="N2029" s="30">
        <f>IF(L2029="","",L2029-M2029)</f>
        <v/>
      </c>
      <c r="O2029" s="31" t="n"/>
      <c r="P2029" s="32">
        <f>IF(O2029="","",N2029 * O2029)</f>
        <v/>
      </c>
      <c r="Q2029" s="10">
        <f>_xlfn.XLOOKUP(C2029,pcon!C:C,pcon!L:L,"")</f>
        <v/>
      </c>
      <c r="R2029" s="98">
        <f>(Q2029 / 80) * (O2029 * 100)</f>
        <v/>
      </c>
      <c r="S2029" s="31" t="n"/>
      <c r="T2029" s="31" t="n"/>
      <c r="U2029" s="33">
        <f>IF(N2029="","",R2029 * N2029)</f>
        <v/>
      </c>
      <c r="V2029" s="4" t="n"/>
      <c r="W2029" s="33">
        <f>IF(S2029&amp;U2029="","",U2029 * S2029)</f>
        <v/>
      </c>
      <c r="X2029" s="33">
        <f>IF(W2029="","",U2029 + W2029)</f>
        <v/>
      </c>
      <c r="Y2029" s="33">
        <f>IF(T2029="","",U2029 * T2029)</f>
        <v/>
      </c>
      <c r="Z2029" s="34">
        <f>IF(U2029="","",X2029-V2029-Y2029)</f>
        <v/>
      </c>
    </row>
    <row r="2030">
      <c r="A2030" s="25" t="n">
        <v>2026</v>
      </c>
      <c r="B2030" s="26">
        <f>_xlfn.XLOOKUP(C2030,purchase!C:C,pcon!B:B,"")</f>
        <v/>
      </c>
      <c r="C2030" s="4" t="n"/>
      <c r="D2030" s="29">
        <f>_xlfn.XLOOKUP(C2030,purchase!C:C,pcon!D:D,"")</f>
        <v/>
      </c>
      <c r="E2030" s="29">
        <f>_xlfn.XLOOKUP(C2030,purchase!C:C,pcon!E:E,"")</f>
        <v/>
      </c>
      <c r="F2030" s="4" t="n"/>
      <c r="G2030" s="27" t="n"/>
      <c r="H2030" s="28" t="n"/>
      <c r="I2030" s="4" t="n"/>
      <c r="J2030" s="4" t="n"/>
      <c r="K2030" s="4" t="n"/>
      <c r="L2030" s="30">
        <f>IF(J2030="","",J2030-K2030)</f>
        <v/>
      </c>
      <c r="M2030" s="4" t="n"/>
      <c r="N2030" s="30">
        <f>IF(L2030="","",L2030-M2030)</f>
        <v/>
      </c>
      <c r="O2030" s="31" t="n"/>
      <c r="P2030" s="32">
        <f>IF(O2030="","",N2030 * O2030)</f>
        <v/>
      </c>
      <c r="Q2030" s="10">
        <f>_xlfn.XLOOKUP(C2030,pcon!C:C,pcon!L:L,"")</f>
        <v/>
      </c>
      <c r="R2030" s="98">
        <f>(Q2030 / 80) * (O2030 * 100)</f>
        <v/>
      </c>
      <c r="S2030" s="31" t="n"/>
      <c r="T2030" s="31" t="n"/>
      <c r="U2030" s="33">
        <f>IF(N2030="","",R2030 * N2030)</f>
        <v/>
      </c>
      <c r="V2030" s="4" t="n"/>
      <c r="W2030" s="33">
        <f>IF(S2030&amp;U2030="","",U2030 * S2030)</f>
        <v/>
      </c>
      <c r="X2030" s="33">
        <f>IF(W2030="","",U2030 + W2030)</f>
        <v/>
      </c>
      <c r="Y2030" s="33">
        <f>IF(T2030="","",U2030 * T2030)</f>
        <v/>
      </c>
      <c r="Z2030" s="34">
        <f>IF(U2030="","",X2030-V2030-Y2030)</f>
        <v/>
      </c>
    </row>
    <row r="2031">
      <c r="A2031" s="25" t="n">
        <v>2027</v>
      </c>
      <c r="B2031" s="26">
        <f>_xlfn.XLOOKUP(C2031,purchase!C:C,pcon!B:B,"")</f>
        <v/>
      </c>
      <c r="C2031" s="4" t="n"/>
      <c r="D2031" s="29">
        <f>_xlfn.XLOOKUP(C2031,purchase!C:C,pcon!D:D,"")</f>
        <v/>
      </c>
      <c r="E2031" s="29">
        <f>_xlfn.XLOOKUP(C2031,purchase!C:C,pcon!E:E,"")</f>
        <v/>
      </c>
      <c r="F2031" s="4" t="n"/>
      <c r="G2031" s="27" t="n"/>
      <c r="H2031" s="28" t="n"/>
      <c r="I2031" s="4" t="n"/>
      <c r="J2031" s="4" t="n"/>
      <c r="K2031" s="4" t="n"/>
      <c r="L2031" s="30">
        <f>IF(J2031="","",J2031-K2031)</f>
        <v/>
      </c>
      <c r="M2031" s="4" t="n"/>
      <c r="N2031" s="30">
        <f>IF(L2031="","",L2031-M2031)</f>
        <v/>
      </c>
      <c r="O2031" s="31" t="n"/>
      <c r="P2031" s="32">
        <f>IF(O2031="","",N2031 * O2031)</f>
        <v/>
      </c>
      <c r="Q2031" s="10">
        <f>_xlfn.XLOOKUP(C2031,pcon!C:C,pcon!L:L,"")</f>
        <v/>
      </c>
      <c r="R2031" s="98">
        <f>(Q2031 / 80) * (O2031 * 100)</f>
        <v/>
      </c>
      <c r="S2031" s="31" t="n"/>
      <c r="T2031" s="31" t="n"/>
      <c r="U2031" s="33">
        <f>IF(N2031="","",R2031 * N2031)</f>
        <v/>
      </c>
      <c r="V2031" s="4" t="n"/>
      <c r="W2031" s="33">
        <f>IF(S2031&amp;U2031="","",U2031 * S2031)</f>
        <v/>
      </c>
      <c r="X2031" s="33">
        <f>IF(W2031="","",U2031 + W2031)</f>
        <v/>
      </c>
      <c r="Y2031" s="33">
        <f>IF(T2031="","",U2031 * T2031)</f>
        <v/>
      </c>
      <c r="Z2031" s="34">
        <f>IF(U2031="","",X2031-V2031-Y2031)</f>
        <v/>
      </c>
    </row>
    <row r="2032">
      <c r="A2032" s="25" t="n">
        <v>2028</v>
      </c>
      <c r="B2032" s="26">
        <f>_xlfn.XLOOKUP(C2032,purchase!C:C,pcon!B:B,"")</f>
        <v/>
      </c>
      <c r="C2032" s="4" t="n"/>
      <c r="D2032" s="29">
        <f>_xlfn.XLOOKUP(C2032,purchase!C:C,pcon!D:D,"")</f>
        <v/>
      </c>
      <c r="E2032" s="29">
        <f>_xlfn.XLOOKUP(C2032,purchase!C:C,pcon!E:E,"")</f>
        <v/>
      </c>
      <c r="F2032" s="4" t="n"/>
      <c r="G2032" s="27" t="n"/>
      <c r="H2032" s="28" t="n"/>
      <c r="I2032" s="4" t="n"/>
      <c r="J2032" s="4" t="n"/>
      <c r="K2032" s="4" t="n"/>
      <c r="L2032" s="30">
        <f>IF(J2032="","",J2032-K2032)</f>
        <v/>
      </c>
      <c r="M2032" s="4" t="n"/>
      <c r="N2032" s="30">
        <f>IF(L2032="","",L2032-M2032)</f>
        <v/>
      </c>
      <c r="O2032" s="31" t="n"/>
      <c r="P2032" s="32">
        <f>IF(O2032="","",N2032 * O2032)</f>
        <v/>
      </c>
      <c r="Q2032" s="10">
        <f>_xlfn.XLOOKUP(C2032,pcon!C:C,pcon!L:L,"")</f>
        <v/>
      </c>
      <c r="R2032" s="98">
        <f>(Q2032 / 80) * (O2032 * 100)</f>
        <v/>
      </c>
      <c r="S2032" s="31" t="n"/>
      <c r="T2032" s="31" t="n"/>
      <c r="U2032" s="33">
        <f>IF(N2032="","",R2032 * N2032)</f>
        <v/>
      </c>
      <c r="V2032" s="4" t="n"/>
      <c r="W2032" s="33">
        <f>IF(S2032&amp;U2032="","",U2032 * S2032)</f>
        <v/>
      </c>
      <c r="X2032" s="33">
        <f>IF(W2032="","",U2032 + W2032)</f>
        <v/>
      </c>
      <c r="Y2032" s="33">
        <f>IF(T2032="","",U2032 * T2032)</f>
        <v/>
      </c>
      <c r="Z2032" s="34">
        <f>IF(U2032="","",X2032-V2032-Y2032)</f>
        <v/>
      </c>
    </row>
    <row r="2033">
      <c r="A2033" s="25" t="n">
        <v>2029</v>
      </c>
      <c r="B2033" s="26">
        <f>_xlfn.XLOOKUP(C2033,purchase!C:C,pcon!B:B,"")</f>
        <v/>
      </c>
      <c r="C2033" s="4" t="n"/>
      <c r="D2033" s="29">
        <f>_xlfn.XLOOKUP(C2033,purchase!C:C,pcon!D:D,"")</f>
        <v/>
      </c>
      <c r="E2033" s="29">
        <f>_xlfn.XLOOKUP(C2033,purchase!C:C,pcon!E:E,"")</f>
        <v/>
      </c>
      <c r="F2033" s="4" t="n"/>
      <c r="G2033" s="27" t="n"/>
      <c r="H2033" s="28" t="n"/>
      <c r="I2033" s="4" t="n"/>
      <c r="J2033" s="4" t="n"/>
      <c r="K2033" s="4" t="n"/>
      <c r="L2033" s="30">
        <f>IF(J2033="","",J2033-K2033)</f>
        <v/>
      </c>
      <c r="M2033" s="4" t="n"/>
      <c r="N2033" s="30">
        <f>IF(L2033="","",L2033-M2033)</f>
        <v/>
      </c>
      <c r="O2033" s="31" t="n"/>
      <c r="P2033" s="32">
        <f>IF(O2033="","",N2033 * O2033)</f>
        <v/>
      </c>
      <c r="Q2033" s="10">
        <f>_xlfn.XLOOKUP(C2033,pcon!C:C,pcon!L:L,"")</f>
        <v/>
      </c>
      <c r="R2033" s="98">
        <f>(Q2033 / 80) * (O2033 * 100)</f>
        <v/>
      </c>
      <c r="S2033" s="31" t="n"/>
      <c r="T2033" s="31" t="n"/>
      <c r="U2033" s="33">
        <f>IF(N2033="","",R2033 * N2033)</f>
        <v/>
      </c>
      <c r="V2033" s="4" t="n"/>
      <c r="W2033" s="33">
        <f>IF(S2033&amp;U2033="","",U2033 * S2033)</f>
        <v/>
      </c>
      <c r="X2033" s="33">
        <f>IF(W2033="","",U2033 + W2033)</f>
        <v/>
      </c>
      <c r="Y2033" s="33">
        <f>IF(T2033="","",U2033 * T2033)</f>
        <v/>
      </c>
      <c r="Z2033" s="34">
        <f>IF(U2033="","",X2033-V2033-Y2033)</f>
        <v/>
      </c>
    </row>
    <row r="2034">
      <c r="A2034" s="25" t="n">
        <v>2030</v>
      </c>
      <c r="B2034" s="26">
        <f>_xlfn.XLOOKUP(C2034,purchase!C:C,pcon!B:B,"")</f>
        <v/>
      </c>
      <c r="C2034" s="4" t="n"/>
      <c r="D2034" s="29">
        <f>_xlfn.XLOOKUP(C2034,purchase!C:C,pcon!D:D,"")</f>
        <v/>
      </c>
      <c r="E2034" s="29">
        <f>_xlfn.XLOOKUP(C2034,purchase!C:C,pcon!E:E,"")</f>
        <v/>
      </c>
      <c r="F2034" s="4" t="n"/>
      <c r="G2034" s="27" t="n"/>
      <c r="H2034" s="28" t="n"/>
      <c r="I2034" s="4" t="n"/>
      <c r="J2034" s="4" t="n"/>
      <c r="K2034" s="4" t="n"/>
      <c r="L2034" s="30">
        <f>IF(J2034="","",J2034-K2034)</f>
        <v/>
      </c>
      <c r="M2034" s="4" t="n"/>
      <c r="N2034" s="30">
        <f>IF(L2034="","",L2034-M2034)</f>
        <v/>
      </c>
      <c r="O2034" s="31" t="n"/>
      <c r="P2034" s="32">
        <f>IF(O2034="","",N2034 * O2034)</f>
        <v/>
      </c>
      <c r="Q2034" s="10">
        <f>_xlfn.XLOOKUP(C2034,pcon!C:C,pcon!L:L,"")</f>
        <v/>
      </c>
      <c r="R2034" s="98">
        <f>(Q2034 / 80) * (O2034 * 100)</f>
        <v/>
      </c>
      <c r="S2034" s="31" t="n"/>
      <c r="T2034" s="31" t="n"/>
      <c r="U2034" s="33">
        <f>IF(N2034="","",R2034 * N2034)</f>
        <v/>
      </c>
      <c r="V2034" s="4" t="n"/>
      <c r="W2034" s="33">
        <f>IF(S2034&amp;U2034="","",U2034 * S2034)</f>
        <v/>
      </c>
      <c r="X2034" s="33">
        <f>IF(W2034="","",U2034 + W2034)</f>
        <v/>
      </c>
      <c r="Y2034" s="33">
        <f>IF(T2034="","",U2034 * T2034)</f>
        <v/>
      </c>
      <c r="Z2034" s="34">
        <f>IF(U2034="","",X2034-V2034-Y2034)</f>
        <v/>
      </c>
    </row>
    <row r="2035">
      <c r="A2035" s="25" t="n">
        <v>2031</v>
      </c>
      <c r="B2035" s="26">
        <f>_xlfn.XLOOKUP(C2035,purchase!C:C,pcon!B:B,"")</f>
        <v/>
      </c>
      <c r="C2035" s="4" t="n"/>
      <c r="D2035" s="29">
        <f>_xlfn.XLOOKUP(C2035,purchase!C:C,pcon!D:D,"")</f>
        <v/>
      </c>
      <c r="E2035" s="29">
        <f>_xlfn.XLOOKUP(C2035,purchase!C:C,pcon!E:E,"")</f>
        <v/>
      </c>
      <c r="F2035" s="4" t="n"/>
      <c r="G2035" s="27" t="n"/>
      <c r="H2035" s="28" t="n"/>
      <c r="I2035" s="4" t="n"/>
      <c r="J2035" s="4" t="n"/>
      <c r="K2035" s="4" t="n"/>
      <c r="L2035" s="30">
        <f>IF(J2035="","",J2035-K2035)</f>
        <v/>
      </c>
      <c r="M2035" s="4" t="n"/>
      <c r="N2035" s="30">
        <f>IF(L2035="","",L2035-M2035)</f>
        <v/>
      </c>
      <c r="O2035" s="31" t="n"/>
      <c r="P2035" s="32">
        <f>IF(O2035="","",N2035 * O2035)</f>
        <v/>
      </c>
      <c r="Q2035" s="10">
        <f>_xlfn.XLOOKUP(C2035,pcon!C:C,pcon!L:L,"")</f>
        <v/>
      </c>
      <c r="R2035" s="98">
        <f>(Q2035 / 80) * (O2035 * 100)</f>
        <v/>
      </c>
      <c r="S2035" s="31" t="n"/>
      <c r="T2035" s="31" t="n"/>
      <c r="U2035" s="33">
        <f>IF(N2035="","",R2035 * N2035)</f>
        <v/>
      </c>
      <c r="V2035" s="4" t="n"/>
      <c r="W2035" s="33">
        <f>IF(S2035&amp;U2035="","",U2035 * S2035)</f>
        <v/>
      </c>
      <c r="X2035" s="33">
        <f>IF(W2035="","",U2035 + W2035)</f>
        <v/>
      </c>
      <c r="Y2035" s="33">
        <f>IF(T2035="","",U2035 * T2035)</f>
        <v/>
      </c>
      <c r="Z2035" s="34">
        <f>IF(U2035="","",X2035-V2035-Y2035)</f>
        <v/>
      </c>
    </row>
    <row r="2036">
      <c r="A2036" s="25" t="n">
        <v>2032</v>
      </c>
      <c r="B2036" s="26">
        <f>_xlfn.XLOOKUP(C2036,purchase!C:C,pcon!B:B,"")</f>
        <v/>
      </c>
      <c r="C2036" s="4" t="n"/>
      <c r="D2036" s="29">
        <f>_xlfn.XLOOKUP(C2036,purchase!C:C,pcon!D:D,"")</f>
        <v/>
      </c>
      <c r="E2036" s="29">
        <f>_xlfn.XLOOKUP(C2036,purchase!C:C,pcon!E:E,"")</f>
        <v/>
      </c>
      <c r="F2036" s="4" t="n"/>
      <c r="G2036" s="27" t="n"/>
      <c r="H2036" s="28" t="n"/>
      <c r="I2036" s="4" t="n"/>
      <c r="J2036" s="4" t="n"/>
      <c r="K2036" s="4" t="n"/>
      <c r="L2036" s="30">
        <f>IF(J2036="","",J2036-K2036)</f>
        <v/>
      </c>
      <c r="M2036" s="4" t="n"/>
      <c r="N2036" s="30">
        <f>IF(L2036="","",L2036-M2036)</f>
        <v/>
      </c>
      <c r="O2036" s="31" t="n"/>
      <c r="P2036" s="32">
        <f>IF(O2036="","",N2036 * O2036)</f>
        <v/>
      </c>
      <c r="Q2036" s="10">
        <f>_xlfn.XLOOKUP(C2036,pcon!C:C,pcon!L:L,"")</f>
        <v/>
      </c>
      <c r="R2036" s="98">
        <f>(Q2036 / 80) * (O2036 * 100)</f>
        <v/>
      </c>
      <c r="S2036" s="31" t="n"/>
      <c r="T2036" s="31" t="n"/>
      <c r="U2036" s="33">
        <f>IF(N2036="","",R2036 * N2036)</f>
        <v/>
      </c>
      <c r="V2036" s="4" t="n"/>
      <c r="W2036" s="33">
        <f>IF(S2036&amp;U2036="","",U2036 * S2036)</f>
        <v/>
      </c>
      <c r="X2036" s="33">
        <f>IF(W2036="","",U2036 + W2036)</f>
        <v/>
      </c>
      <c r="Y2036" s="33">
        <f>IF(T2036="","",U2036 * T2036)</f>
        <v/>
      </c>
      <c r="Z2036" s="34">
        <f>IF(U2036="","",X2036-V2036-Y2036)</f>
        <v/>
      </c>
    </row>
    <row r="2037">
      <c r="A2037" s="25" t="n">
        <v>2033</v>
      </c>
      <c r="B2037" s="26">
        <f>_xlfn.XLOOKUP(C2037,purchase!C:C,pcon!B:B,"")</f>
        <v/>
      </c>
      <c r="C2037" s="4" t="n"/>
      <c r="D2037" s="29">
        <f>_xlfn.XLOOKUP(C2037,purchase!C:C,pcon!D:D,"")</f>
        <v/>
      </c>
      <c r="E2037" s="29">
        <f>_xlfn.XLOOKUP(C2037,purchase!C:C,pcon!E:E,"")</f>
        <v/>
      </c>
      <c r="F2037" s="4" t="n"/>
      <c r="G2037" s="27" t="n"/>
      <c r="H2037" s="28" t="n"/>
      <c r="I2037" s="4" t="n"/>
      <c r="J2037" s="4" t="n"/>
      <c r="K2037" s="4" t="n"/>
      <c r="L2037" s="30">
        <f>IF(J2037="","",J2037-K2037)</f>
        <v/>
      </c>
      <c r="M2037" s="4" t="n"/>
      <c r="N2037" s="30">
        <f>IF(L2037="","",L2037-M2037)</f>
        <v/>
      </c>
      <c r="O2037" s="31" t="n"/>
      <c r="P2037" s="32">
        <f>IF(O2037="","",N2037 * O2037)</f>
        <v/>
      </c>
      <c r="Q2037" s="10">
        <f>_xlfn.XLOOKUP(C2037,pcon!C:C,pcon!L:L,"")</f>
        <v/>
      </c>
      <c r="R2037" s="98">
        <f>(Q2037 / 80) * (O2037 * 100)</f>
        <v/>
      </c>
      <c r="S2037" s="31" t="n"/>
      <c r="T2037" s="31" t="n"/>
      <c r="U2037" s="33">
        <f>IF(N2037="","",R2037 * N2037)</f>
        <v/>
      </c>
      <c r="V2037" s="4" t="n"/>
      <c r="W2037" s="33">
        <f>IF(S2037&amp;U2037="","",U2037 * S2037)</f>
        <v/>
      </c>
      <c r="X2037" s="33">
        <f>IF(W2037="","",U2037 + W2037)</f>
        <v/>
      </c>
      <c r="Y2037" s="33">
        <f>IF(T2037="","",U2037 * T2037)</f>
        <v/>
      </c>
      <c r="Z2037" s="34">
        <f>IF(U2037="","",X2037-V2037-Y2037)</f>
        <v/>
      </c>
    </row>
    <row r="2038">
      <c r="A2038" s="25" t="n">
        <v>2034</v>
      </c>
      <c r="B2038" s="26">
        <f>_xlfn.XLOOKUP(C2038,purchase!C:C,pcon!B:B,"")</f>
        <v/>
      </c>
      <c r="C2038" s="4" t="n"/>
      <c r="D2038" s="29">
        <f>_xlfn.XLOOKUP(C2038,purchase!C:C,pcon!D:D,"")</f>
        <v/>
      </c>
      <c r="E2038" s="29">
        <f>_xlfn.XLOOKUP(C2038,purchase!C:C,pcon!E:E,"")</f>
        <v/>
      </c>
      <c r="F2038" s="4" t="n"/>
      <c r="G2038" s="27" t="n"/>
      <c r="H2038" s="28" t="n"/>
      <c r="I2038" s="4" t="n"/>
      <c r="J2038" s="4" t="n"/>
      <c r="K2038" s="4" t="n"/>
      <c r="L2038" s="30">
        <f>IF(J2038="","",J2038-K2038)</f>
        <v/>
      </c>
      <c r="M2038" s="4" t="n"/>
      <c r="N2038" s="30">
        <f>IF(L2038="","",L2038-M2038)</f>
        <v/>
      </c>
      <c r="O2038" s="31" t="n"/>
      <c r="P2038" s="32">
        <f>IF(O2038="","",N2038 * O2038)</f>
        <v/>
      </c>
      <c r="Q2038" s="10">
        <f>_xlfn.XLOOKUP(C2038,pcon!C:C,pcon!L:L,"")</f>
        <v/>
      </c>
      <c r="R2038" s="98">
        <f>(Q2038 / 80) * (O2038 * 100)</f>
        <v/>
      </c>
      <c r="S2038" s="31" t="n"/>
      <c r="T2038" s="31" t="n"/>
      <c r="U2038" s="33">
        <f>IF(N2038="","",R2038 * N2038)</f>
        <v/>
      </c>
      <c r="V2038" s="4" t="n"/>
      <c r="W2038" s="33">
        <f>IF(S2038&amp;U2038="","",U2038 * S2038)</f>
        <v/>
      </c>
      <c r="X2038" s="33">
        <f>IF(W2038="","",U2038 + W2038)</f>
        <v/>
      </c>
      <c r="Y2038" s="33">
        <f>IF(T2038="","",U2038 * T2038)</f>
        <v/>
      </c>
      <c r="Z2038" s="34">
        <f>IF(U2038="","",X2038-V2038-Y2038)</f>
        <v/>
      </c>
    </row>
    <row r="2039">
      <c r="A2039" s="25" t="n">
        <v>2035</v>
      </c>
      <c r="B2039" s="26">
        <f>_xlfn.XLOOKUP(C2039,purchase!C:C,pcon!B:B,"")</f>
        <v/>
      </c>
      <c r="C2039" s="4" t="n"/>
      <c r="D2039" s="29">
        <f>_xlfn.XLOOKUP(C2039,purchase!C:C,pcon!D:D,"")</f>
        <v/>
      </c>
      <c r="E2039" s="29">
        <f>_xlfn.XLOOKUP(C2039,purchase!C:C,pcon!E:E,"")</f>
        <v/>
      </c>
      <c r="F2039" s="4" t="n"/>
      <c r="G2039" s="27" t="n"/>
      <c r="H2039" s="28" t="n"/>
      <c r="I2039" s="4" t="n"/>
      <c r="J2039" s="4" t="n"/>
      <c r="K2039" s="4" t="n"/>
      <c r="L2039" s="30">
        <f>IF(J2039="","",J2039-K2039)</f>
        <v/>
      </c>
      <c r="M2039" s="4" t="n"/>
      <c r="N2039" s="30">
        <f>IF(L2039="","",L2039-M2039)</f>
        <v/>
      </c>
      <c r="O2039" s="31" t="n"/>
      <c r="P2039" s="32">
        <f>IF(O2039="","",N2039 * O2039)</f>
        <v/>
      </c>
      <c r="Q2039" s="10">
        <f>_xlfn.XLOOKUP(C2039,pcon!C:C,pcon!L:L,"")</f>
        <v/>
      </c>
      <c r="R2039" s="98">
        <f>(Q2039 / 80) * (O2039 * 100)</f>
        <v/>
      </c>
      <c r="S2039" s="31" t="n"/>
      <c r="T2039" s="31" t="n"/>
      <c r="U2039" s="33">
        <f>IF(N2039="","",R2039 * N2039)</f>
        <v/>
      </c>
      <c r="V2039" s="4" t="n"/>
      <c r="W2039" s="33">
        <f>IF(S2039&amp;U2039="","",U2039 * S2039)</f>
        <v/>
      </c>
      <c r="X2039" s="33">
        <f>IF(W2039="","",U2039 + W2039)</f>
        <v/>
      </c>
      <c r="Y2039" s="33">
        <f>IF(T2039="","",U2039 * T2039)</f>
        <v/>
      </c>
      <c r="Z2039" s="34">
        <f>IF(U2039="","",X2039-V2039-Y2039)</f>
        <v/>
      </c>
    </row>
    <row r="2040">
      <c r="A2040" s="25" t="n">
        <v>2036</v>
      </c>
      <c r="B2040" s="26">
        <f>_xlfn.XLOOKUP(C2040,purchase!C:C,pcon!B:B,"")</f>
        <v/>
      </c>
      <c r="C2040" s="4" t="n"/>
      <c r="D2040" s="29">
        <f>_xlfn.XLOOKUP(C2040,purchase!C:C,pcon!D:D,"")</f>
        <v/>
      </c>
      <c r="E2040" s="29">
        <f>_xlfn.XLOOKUP(C2040,purchase!C:C,pcon!E:E,"")</f>
        <v/>
      </c>
      <c r="F2040" s="4" t="n"/>
      <c r="G2040" s="27" t="n"/>
      <c r="H2040" s="28" t="n"/>
      <c r="I2040" s="4" t="n"/>
      <c r="J2040" s="4" t="n"/>
      <c r="K2040" s="4" t="n"/>
      <c r="L2040" s="30">
        <f>IF(J2040="","",J2040-K2040)</f>
        <v/>
      </c>
      <c r="M2040" s="4" t="n"/>
      <c r="N2040" s="30">
        <f>IF(L2040="","",L2040-M2040)</f>
        <v/>
      </c>
      <c r="O2040" s="31" t="n"/>
      <c r="P2040" s="32">
        <f>IF(O2040="","",N2040 * O2040)</f>
        <v/>
      </c>
      <c r="Q2040" s="10">
        <f>_xlfn.XLOOKUP(C2040,pcon!C:C,pcon!L:L,"")</f>
        <v/>
      </c>
      <c r="R2040" s="98">
        <f>(Q2040 / 80) * (O2040 * 100)</f>
        <v/>
      </c>
      <c r="S2040" s="31" t="n"/>
      <c r="T2040" s="31" t="n"/>
      <c r="U2040" s="33">
        <f>IF(N2040="","",R2040 * N2040)</f>
        <v/>
      </c>
      <c r="V2040" s="4" t="n"/>
      <c r="W2040" s="33">
        <f>IF(S2040&amp;U2040="","",U2040 * S2040)</f>
        <v/>
      </c>
      <c r="X2040" s="33">
        <f>IF(W2040="","",U2040 + W2040)</f>
        <v/>
      </c>
      <c r="Y2040" s="33">
        <f>IF(T2040="","",U2040 * T2040)</f>
        <v/>
      </c>
      <c r="Z2040" s="34">
        <f>IF(U2040="","",X2040-V2040-Y2040)</f>
        <v/>
      </c>
    </row>
    <row r="2041">
      <c r="A2041" s="25" t="n">
        <v>2037</v>
      </c>
      <c r="B2041" s="26">
        <f>_xlfn.XLOOKUP(C2041,purchase!C:C,pcon!B:B,"")</f>
        <v/>
      </c>
      <c r="C2041" s="4" t="n"/>
      <c r="D2041" s="29">
        <f>_xlfn.XLOOKUP(C2041,purchase!C:C,pcon!D:D,"")</f>
        <v/>
      </c>
      <c r="E2041" s="29">
        <f>_xlfn.XLOOKUP(C2041,purchase!C:C,pcon!E:E,"")</f>
        <v/>
      </c>
      <c r="F2041" s="4" t="n"/>
      <c r="G2041" s="27" t="n"/>
      <c r="H2041" s="28" t="n"/>
      <c r="I2041" s="4" t="n"/>
      <c r="J2041" s="4" t="n"/>
      <c r="K2041" s="4" t="n"/>
      <c r="L2041" s="30">
        <f>IF(J2041="","",J2041-K2041)</f>
        <v/>
      </c>
      <c r="M2041" s="4" t="n"/>
      <c r="N2041" s="30">
        <f>IF(L2041="","",L2041-M2041)</f>
        <v/>
      </c>
      <c r="O2041" s="31" t="n"/>
      <c r="P2041" s="32">
        <f>IF(O2041="","",N2041 * O2041)</f>
        <v/>
      </c>
      <c r="Q2041" s="10">
        <f>_xlfn.XLOOKUP(C2041,pcon!C:C,pcon!L:L,"")</f>
        <v/>
      </c>
      <c r="R2041" s="98">
        <f>(Q2041 / 80) * (O2041 * 100)</f>
        <v/>
      </c>
      <c r="S2041" s="31" t="n"/>
      <c r="T2041" s="31" t="n"/>
      <c r="U2041" s="33">
        <f>IF(N2041="","",R2041 * N2041)</f>
        <v/>
      </c>
      <c r="V2041" s="4" t="n"/>
      <c r="W2041" s="33">
        <f>IF(S2041&amp;U2041="","",U2041 * S2041)</f>
        <v/>
      </c>
      <c r="X2041" s="33">
        <f>IF(W2041="","",U2041 + W2041)</f>
        <v/>
      </c>
      <c r="Y2041" s="33">
        <f>IF(T2041="","",U2041 * T2041)</f>
        <v/>
      </c>
      <c r="Z2041" s="34">
        <f>IF(U2041="","",X2041-V2041-Y2041)</f>
        <v/>
      </c>
    </row>
    <row r="2042">
      <c r="A2042" s="25" t="n">
        <v>2038</v>
      </c>
      <c r="B2042" s="26">
        <f>_xlfn.XLOOKUP(C2042,purchase!C:C,pcon!B:B,"")</f>
        <v/>
      </c>
      <c r="C2042" s="4" t="n"/>
      <c r="D2042" s="29">
        <f>_xlfn.XLOOKUP(C2042,purchase!C:C,pcon!D:D,"")</f>
        <v/>
      </c>
      <c r="E2042" s="29">
        <f>_xlfn.XLOOKUP(C2042,purchase!C:C,pcon!E:E,"")</f>
        <v/>
      </c>
      <c r="F2042" s="4" t="n"/>
      <c r="G2042" s="27" t="n"/>
      <c r="H2042" s="28" t="n"/>
      <c r="I2042" s="4" t="n"/>
      <c r="J2042" s="4" t="n"/>
      <c r="K2042" s="4" t="n"/>
      <c r="L2042" s="30">
        <f>IF(J2042="","",J2042-K2042)</f>
        <v/>
      </c>
      <c r="M2042" s="4" t="n"/>
      <c r="N2042" s="30">
        <f>IF(L2042="","",L2042-M2042)</f>
        <v/>
      </c>
      <c r="O2042" s="31" t="n"/>
      <c r="P2042" s="32">
        <f>IF(O2042="","",N2042 * O2042)</f>
        <v/>
      </c>
      <c r="Q2042" s="10">
        <f>_xlfn.XLOOKUP(C2042,pcon!C:C,pcon!L:L,"")</f>
        <v/>
      </c>
      <c r="R2042" s="98">
        <f>(Q2042 / 80) * (O2042 * 100)</f>
        <v/>
      </c>
      <c r="S2042" s="31" t="n"/>
      <c r="T2042" s="31" t="n"/>
      <c r="U2042" s="33">
        <f>IF(N2042="","",R2042 * N2042)</f>
        <v/>
      </c>
      <c r="V2042" s="4" t="n"/>
      <c r="W2042" s="33">
        <f>IF(S2042&amp;U2042="","",U2042 * S2042)</f>
        <v/>
      </c>
      <c r="X2042" s="33">
        <f>IF(W2042="","",U2042 + W2042)</f>
        <v/>
      </c>
      <c r="Y2042" s="33">
        <f>IF(T2042="","",U2042 * T2042)</f>
        <v/>
      </c>
      <c r="Z2042" s="34">
        <f>IF(U2042="","",X2042-V2042-Y2042)</f>
        <v/>
      </c>
    </row>
    <row r="2043">
      <c r="A2043" s="25" t="n">
        <v>2039</v>
      </c>
      <c r="B2043" s="26">
        <f>_xlfn.XLOOKUP(C2043,purchase!C:C,pcon!B:B,"")</f>
        <v/>
      </c>
      <c r="C2043" s="4" t="n"/>
      <c r="D2043" s="29">
        <f>_xlfn.XLOOKUP(C2043,purchase!C:C,pcon!D:D,"")</f>
        <v/>
      </c>
      <c r="E2043" s="29">
        <f>_xlfn.XLOOKUP(C2043,purchase!C:C,pcon!E:E,"")</f>
        <v/>
      </c>
      <c r="F2043" s="4" t="n"/>
      <c r="G2043" s="27" t="n"/>
      <c r="H2043" s="28" t="n"/>
      <c r="I2043" s="4" t="n"/>
      <c r="J2043" s="4" t="n"/>
      <c r="K2043" s="4" t="n"/>
      <c r="L2043" s="30">
        <f>IF(J2043="","",J2043-K2043)</f>
        <v/>
      </c>
      <c r="M2043" s="4" t="n"/>
      <c r="N2043" s="30">
        <f>IF(L2043="","",L2043-M2043)</f>
        <v/>
      </c>
      <c r="O2043" s="31" t="n"/>
      <c r="P2043" s="32">
        <f>IF(O2043="","",N2043 * O2043)</f>
        <v/>
      </c>
      <c r="Q2043" s="10">
        <f>_xlfn.XLOOKUP(C2043,pcon!C:C,pcon!L:L,"")</f>
        <v/>
      </c>
      <c r="R2043" s="98">
        <f>(Q2043 / 80) * (O2043 * 100)</f>
        <v/>
      </c>
      <c r="S2043" s="31" t="n"/>
      <c r="T2043" s="31" t="n"/>
      <c r="U2043" s="33">
        <f>IF(N2043="","",R2043 * N2043)</f>
        <v/>
      </c>
      <c r="V2043" s="4" t="n"/>
      <c r="W2043" s="33">
        <f>IF(S2043&amp;U2043="","",U2043 * S2043)</f>
        <v/>
      </c>
      <c r="X2043" s="33">
        <f>IF(W2043="","",U2043 + W2043)</f>
        <v/>
      </c>
      <c r="Y2043" s="33">
        <f>IF(T2043="","",U2043 * T2043)</f>
        <v/>
      </c>
      <c r="Z2043" s="34">
        <f>IF(U2043="","",X2043-V2043-Y2043)</f>
        <v/>
      </c>
    </row>
    <row r="2044">
      <c r="A2044" s="25" t="n">
        <v>2040</v>
      </c>
      <c r="B2044" s="26">
        <f>_xlfn.XLOOKUP(C2044,purchase!C:C,pcon!B:B,"")</f>
        <v/>
      </c>
      <c r="C2044" s="4" t="n"/>
      <c r="D2044" s="29">
        <f>_xlfn.XLOOKUP(C2044,purchase!C:C,pcon!D:D,"")</f>
        <v/>
      </c>
      <c r="E2044" s="29">
        <f>_xlfn.XLOOKUP(C2044,purchase!C:C,pcon!E:E,"")</f>
        <v/>
      </c>
      <c r="F2044" s="4" t="n"/>
      <c r="G2044" s="27" t="n"/>
      <c r="H2044" s="28" t="n"/>
      <c r="I2044" s="4" t="n"/>
      <c r="J2044" s="4" t="n"/>
      <c r="K2044" s="4" t="n"/>
      <c r="L2044" s="30">
        <f>IF(J2044="","",J2044-K2044)</f>
        <v/>
      </c>
      <c r="M2044" s="4" t="n"/>
      <c r="N2044" s="30">
        <f>IF(L2044="","",L2044-M2044)</f>
        <v/>
      </c>
      <c r="O2044" s="31" t="n"/>
      <c r="P2044" s="32">
        <f>IF(O2044="","",N2044 * O2044)</f>
        <v/>
      </c>
      <c r="Q2044" s="10">
        <f>_xlfn.XLOOKUP(C2044,pcon!C:C,pcon!L:L,"")</f>
        <v/>
      </c>
      <c r="R2044" s="98">
        <f>(Q2044 / 80) * (O2044 * 100)</f>
        <v/>
      </c>
      <c r="S2044" s="31" t="n"/>
      <c r="T2044" s="31" t="n"/>
      <c r="U2044" s="33">
        <f>IF(N2044="","",R2044 * N2044)</f>
        <v/>
      </c>
      <c r="V2044" s="4" t="n"/>
      <c r="W2044" s="33">
        <f>IF(S2044&amp;U2044="","",U2044 * S2044)</f>
        <v/>
      </c>
      <c r="X2044" s="33">
        <f>IF(W2044="","",U2044 + W2044)</f>
        <v/>
      </c>
      <c r="Y2044" s="33">
        <f>IF(T2044="","",U2044 * T2044)</f>
        <v/>
      </c>
      <c r="Z2044" s="34">
        <f>IF(U2044="","",X2044-V2044-Y2044)</f>
        <v/>
      </c>
    </row>
    <row r="2045">
      <c r="A2045" s="25" t="n">
        <v>2041</v>
      </c>
      <c r="B2045" s="26">
        <f>_xlfn.XLOOKUP(C2045,purchase!C:C,pcon!B:B,"")</f>
        <v/>
      </c>
      <c r="C2045" s="4" t="n"/>
      <c r="D2045" s="29">
        <f>_xlfn.XLOOKUP(C2045,purchase!C:C,pcon!D:D,"")</f>
        <v/>
      </c>
      <c r="E2045" s="29">
        <f>_xlfn.XLOOKUP(C2045,purchase!C:C,pcon!E:E,"")</f>
        <v/>
      </c>
      <c r="F2045" s="4" t="n"/>
      <c r="G2045" s="27" t="n"/>
      <c r="H2045" s="28" t="n"/>
      <c r="I2045" s="4" t="n"/>
      <c r="J2045" s="4" t="n"/>
      <c r="K2045" s="4" t="n"/>
      <c r="L2045" s="30">
        <f>IF(J2045="","",J2045-K2045)</f>
        <v/>
      </c>
      <c r="M2045" s="4" t="n"/>
      <c r="N2045" s="30">
        <f>IF(L2045="","",L2045-M2045)</f>
        <v/>
      </c>
      <c r="O2045" s="31" t="n"/>
      <c r="P2045" s="32">
        <f>IF(O2045="","",N2045 * O2045)</f>
        <v/>
      </c>
      <c r="Q2045" s="10">
        <f>_xlfn.XLOOKUP(C2045,pcon!C:C,pcon!L:L,"")</f>
        <v/>
      </c>
      <c r="R2045" s="98">
        <f>(Q2045 / 80) * (O2045 * 100)</f>
        <v/>
      </c>
      <c r="S2045" s="31" t="n"/>
      <c r="T2045" s="31" t="n"/>
      <c r="U2045" s="33">
        <f>IF(N2045="","",R2045 * N2045)</f>
        <v/>
      </c>
      <c r="V2045" s="4" t="n"/>
      <c r="W2045" s="33">
        <f>IF(S2045&amp;U2045="","",U2045 * S2045)</f>
        <v/>
      </c>
      <c r="X2045" s="33">
        <f>IF(W2045="","",U2045 + W2045)</f>
        <v/>
      </c>
      <c r="Y2045" s="33">
        <f>IF(T2045="","",U2045 * T2045)</f>
        <v/>
      </c>
      <c r="Z2045" s="34">
        <f>IF(U2045="","",X2045-V2045-Y2045)</f>
        <v/>
      </c>
    </row>
    <row r="2046">
      <c r="A2046" s="25" t="n">
        <v>2042</v>
      </c>
      <c r="B2046" s="26">
        <f>_xlfn.XLOOKUP(C2046,purchase!C:C,pcon!B:B,"")</f>
        <v/>
      </c>
      <c r="C2046" s="4" t="n"/>
      <c r="D2046" s="29">
        <f>_xlfn.XLOOKUP(C2046,purchase!C:C,pcon!D:D,"")</f>
        <v/>
      </c>
      <c r="E2046" s="29">
        <f>_xlfn.XLOOKUP(C2046,purchase!C:C,pcon!E:E,"")</f>
        <v/>
      </c>
      <c r="F2046" s="4" t="n"/>
      <c r="G2046" s="27" t="n"/>
      <c r="H2046" s="28" t="n"/>
      <c r="I2046" s="4" t="n"/>
      <c r="J2046" s="4" t="n"/>
      <c r="K2046" s="4" t="n"/>
      <c r="L2046" s="30">
        <f>IF(J2046="","",J2046-K2046)</f>
        <v/>
      </c>
      <c r="M2046" s="4" t="n"/>
      <c r="N2046" s="30">
        <f>IF(L2046="","",L2046-M2046)</f>
        <v/>
      </c>
      <c r="O2046" s="31" t="n"/>
      <c r="P2046" s="32">
        <f>IF(O2046="","",N2046 * O2046)</f>
        <v/>
      </c>
      <c r="Q2046" s="10">
        <f>_xlfn.XLOOKUP(C2046,pcon!C:C,pcon!L:L,"")</f>
        <v/>
      </c>
      <c r="R2046" s="98">
        <f>(Q2046 / 80) * (O2046 * 100)</f>
        <v/>
      </c>
      <c r="S2046" s="31" t="n"/>
      <c r="T2046" s="31" t="n"/>
      <c r="U2046" s="33">
        <f>IF(N2046="","",R2046 * N2046)</f>
        <v/>
      </c>
      <c r="V2046" s="4" t="n"/>
      <c r="W2046" s="33">
        <f>IF(S2046&amp;U2046="","",U2046 * S2046)</f>
        <v/>
      </c>
      <c r="X2046" s="33">
        <f>IF(W2046="","",U2046 + W2046)</f>
        <v/>
      </c>
      <c r="Y2046" s="33">
        <f>IF(T2046="","",U2046 * T2046)</f>
        <v/>
      </c>
      <c r="Z2046" s="34">
        <f>IF(U2046="","",X2046-V2046-Y2046)</f>
        <v/>
      </c>
    </row>
    <row r="2047">
      <c r="A2047" s="25" t="n">
        <v>2043</v>
      </c>
      <c r="B2047" s="26">
        <f>_xlfn.XLOOKUP(C2047,purchase!C:C,pcon!B:B,"")</f>
        <v/>
      </c>
      <c r="C2047" s="4" t="n"/>
      <c r="D2047" s="29">
        <f>_xlfn.XLOOKUP(C2047,purchase!C:C,pcon!D:D,"")</f>
        <v/>
      </c>
      <c r="E2047" s="29">
        <f>_xlfn.XLOOKUP(C2047,purchase!C:C,pcon!E:E,"")</f>
        <v/>
      </c>
      <c r="F2047" s="4" t="n"/>
      <c r="G2047" s="27" t="n"/>
      <c r="H2047" s="28" t="n"/>
      <c r="I2047" s="4" t="n"/>
      <c r="J2047" s="4" t="n"/>
      <c r="K2047" s="4" t="n"/>
      <c r="L2047" s="30">
        <f>IF(J2047="","",J2047-K2047)</f>
        <v/>
      </c>
      <c r="M2047" s="4" t="n"/>
      <c r="N2047" s="30">
        <f>IF(L2047="","",L2047-M2047)</f>
        <v/>
      </c>
      <c r="O2047" s="31" t="n"/>
      <c r="P2047" s="32">
        <f>IF(O2047="","",N2047 * O2047)</f>
        <v/>
      </c>
      <c r="Q2047" s="10">
        <f>_xlfn.XLOOKUP(C2047,pcon!C:C,pcon!L:L,"")</f>
        <v/>
      </c>
      <c r="R2047" s="98">
        <f>(Q2047 / 80) * (O2047 * 100)</f>
        <v/>
      </c>
      <c r="S2047" s="31" t="n"/>
      <c r="T2047" s="31" t="n"/>
      <c r="U2047" s="33">
        <f>IF(N2047="","",R2047 * N2047)</f>
        <v/>
      </c>
      <c r="V2047" s="4" t="n"/>
      <c r="W2047" s="33">
        <f>IF(S2047&amp;U2047="","",U2047 * S2047)</f>
        <v/>
      </c>
      <c r="X2047" s="33">
        <f>IF(W2047="","",U2047 + W2047)</f>
        <v/>
      </c>
      <c r="Y2047" s="33">
        <f>IF(T2047="","",U2047 * T2047)</f>
        <v/>
      </c>
      <c r="Z2047" s="34">
        <f>IF(U2047="","",X2047-V2047-Y2047)</f>
        <v/>
      </c>
    </row>
    <row r="2048">
      <c r="A2048" s="25" t="n">
        <v>2044</v>
      </c>
      <c r="B2048" s="26">
        <f>_xlfn.XLOOKUP(C2048,purchase!C:C,pcon!B:B,"")</f>
        <v/>
      </c>
      <c r="C2048" s="4" t="n"/>
      <c r="D2048" s="29">
        <f>_xlfn.XLOOKUP(C2048,purchase!C:C,pcon!D:D,"")</f>
        <v/>
      </c>
      <c r="E2048" s="29">
        <f>_xlfn.XLOOKUP(C2048,purchase!C:C,pcon!E:E,"")</f>
        <v/>
      </c>
      <c r="F2048" s="4" t="n"/>
      <c r="G2048" s="27" t="n"/>
      <c r="H2048" s="28" t="n"/>
      <c r="I2048" s="4" t="n"/>
      <c r="J2048" s="4" t="n"/>
      <c r="K2048" s="4" t="n"/>
      <c r="L2048" s="30">
        <f>IF(J2048="","",J2048-K2048)</f>
        <v/>
      </c>
      <c r="M2048" s="4" t="n"/>
      <c r="N2048" s="30">
        <f>IF(L2048="","",L2048-M2048)</f>
        <v/>
      </c>
      <c r="O2048" s="31" t="n"/>
      <c r="P2048" s="32">
        <f>IF(O2048="","",N2048 * O2048)</f>
        <v/>
      </c>
      <c r="Q2048" s="10">
        <f>_xlfn.XLOOKUP(C2048,pcon!C:C,pcon!L:L,"")</f>
        <v/>
      </c>
      <c r="R2048" s="98">
        <f>(Q2048 / 80) * (O2048 * 100)</f>
        <v/>
      </c>
      <c r="S2048" s="31" t="n"/>
      <c r="T2048" s="31" t="n"/>
      <c r="U2048" s="33">
        <f>IF(N2048="","",R2048 * N2048)</f>
        <v/>
      </c>
      <c r="V2048" s="4" t="n"/>
      <c r="W2048" s="33">
        <f>IF(S2048&amp;U2048="","",U2048 * S2048)</f>
        <v/>
      </c>
      <c r="X2048" s="33">
        <f>IF(W2048="","",U2048 + W2048)</f>
        <v/>
      </c>
      <c r="Y2048" s="33">
        <f>IF(T2048="","",U2048 * T2048)</f>
        <v/>
      </c>
      <c r="Z2048" s="34">
        <f>IF(U2048="","",X2048-V2048-Y2048)</f>
        <v/>
      </c>
    </row>
    <row r="2049">
      <c r="A2049" s="25" t="n">
        <v>2045</v>
      </c>
      <c r="B2049" s="26">
        <f>_xlfn.XLOOKUP(C2049,purchase!C:C,pcon!B:B,"")</f>
        <v/>
      </c>
      <c r="C2049" s="4" t="n"/>
      <c r="D2049" s="29">
        <f>_xlfn.XLOOKUP(C2049,purchase!C:C,pcon!D:D,"")</f>
        <v/>
      </c>
      <c r="E2049" s="29">
        <f>_xlfn.XLOOKUP(C2049,purchase!C:C,pcon!E:E,"")</f>
        <v/>
      </c>
      <c r="F2049" s="4" t="n"/>
      <c r="G2049" s="27" t="n"/>
      <c r="H2049" s="28" t="n"/>
      <c r="I2049" s="4" t="n"/>
      <c r="J2049" s="4" t="n"/>
      <c r="K2049" s="4" t="n"/>
      <c r="L2049" s="30">
        <f>IF(J2049="","",J2049-K2049)</f>
        <v/>
      </c>
      <c r="M2049" s="4" t="n"/>
      <c r="N2049" s="30">
        <f>IF(L2049="","",L2049-M2049)</f>
        <v/>
      </c>
      <c r="O2049" s="31" t="n"/>
      <c r="P2049" s="32">
        <f>IF(O2049="","",N2049 * O2049)</f>
        <v/>
      </c>
      <c r="Q2049" s="10">
        <f>_xlfn.XLOOKUP(C2049,pcon!C:C,pcon!L:L,"")</f>
        <v/>
      </c>
      <c r="R2049" s="98">
        <f>(Q2049 / 80) * (O2049 * 100)</f>
        <v/>
      </c>
      <c r="S2049" s="31" t="n"/>
      <c r="T2049" s="31" t="n"/>
      <c r="U2049" s="33">
        <f>IF(N2049="","",R2049 * N2049)</f>
        <v/>
      </c>
      <c r="V2049" s="4" t="n"/>
      <c r="W2049" s="33">
        <f>IF(S2049&amp;U2049="","",U2049 * S2049)</f>
        <v/>
      </c>
      <c r="X2049" s="33">
        <f>IF(W2049="","",U2049 + W2049)</f>
        <v/>
      </c>
      <c r="Y2049" s="33">
        <f>IF(T2049="","",U2049 * T2049)</f>
        <v/>
      </c>
      <c r="Z2049" s="34">
        <f>IF(U2049="","",X2049-V2049-Y2049)</f>
        <v/>
      </c>
    </row>
    <row r="2050">
      <c r="A2050" s="25" t="n">
        <v>2046</v>
      </c>
      <c r="B2050" s="26">
        <f>_xlfn.XLOOKUP(C2050,purchase!C:C,pcon!B:B,"")</f>
        <v/>
      </c>
      <c r="C2050" s="4" t="n"/>
      <c r="D2050" s="29">
        <f>_xlfn.XLOOKUP(C2050,purchase!C:C,pcon!D:D,"")</f>
        <v/>
      </c>
      <c r="E2050" s="29">
        <f>_xlfn.XLOOKUP(C2050,purchase!C:C,pcon!E:E,"")</f>
        <v/>
      </c>
      <c r="F2050" s="4" t="n"/>
      <c r="G2050" s="27" t="n"/>
      <c r="H2050" s="28" t="n"/>
      <c r="I2050" s="4" t="n"/>
      <c r="J2050" s="4" t="n"/>
      <c r="K2050" s="4" t="n"/>
      <c r="L2050" s="30">
        <f>IF(J2050="","",J2050-K2050)</f>
        <v/>
      </c>
      <c r="M2050" s="4" t="n"/>
      <c r="N2050" s="30">
        <f>IF(L2050="","",L2050-M2050)</f>
        <v/>
      </c>
      <c r="O2050" s="31" t="n"/>
      <c r="P2050" s="32">
        <f>IF(O2050="","",N2050 * O2050)</f>
        <v/>
      </c>
      <c r="Q2050" s="10">
        <f>_xlfn.XLOOKUP(C2050,pcon!C:C,pcon!L:L,"")</f>
        <v/>
      </c>
      <c r="R2050" s="98">
        <f>(Q2050 / 80) * (O2050 * 100)</f>
        <v/>
      </c>
      <c r="S2050" s="31" t="n"/>
      <c r="T2050" s="31" t="n"/>
      <c r="U2050" s="33">
        <f>IF(N2050="","",R2050 * N2050)</f>
        <v/>
      </c>
      <c r="V2050" s="4" t="n"/>
      <c r="W2050" s="33">
        <f>IF(S2050&amp;U2050="","",U2050 * S2050)</f>
        <v/>
      </c>
      <c r="X2050" s="33">
        <f>IF(W2050="","",U2050 + W2050)</f>
        <v/>
      </c>
      <c r="Y2050" s="33">
        <f>IF(T2050="","",U2050 * T2050)</f>
        <v/>
      </c>
      <c r="Z2050" s="34">
        <f>IF(U2050="","",X2050-V2050-Y2050)</f>
        <v/>
      </c>
    </row>
    <row r="2051">
      <c r="A2051" s="25" t="n">
        <v>2047</v>
      </c>
      <c r="B2051" s="26">
        <f>_xlfn.XLOOKUP(C2051,purchase!C:C,pcon!B:B,"")</f>
        <v/>
      </c>
      <c r="C2051" s="4" t="n"/>
      <c r="D2051" s="29">
        <f>_xlfn.XLOOKUP(C2051,purchase!C:C,pcon!D:D,"")</f>
        <v/>
      </c>
      <c r="E2051" s="29">
        <f>_xlfn.XLOOKUP(C2051,purchase!C:C,pcon!E:E,"")</f>
        <v/>
      </c>
      <c r="F2051" s="4" t="n"/>
      <c r="G2051" s="27" t="n"/>
      <c r="H2051" s="28" t="n"/>
      <c r="I2051" s="4" t="n"/>
      <c r="J2051" s="4" t="n"/>
      <c r="K2051" s="4" t="n"/>
      <c r="L2051" s="30">
        <f>IF(J2051="","",J2051-K2051)</f>
        <v/>
      </c>
      <c r="M2051" s="4" t="n"/>
      <c r="N2051" s="30">
        <f>IF(L2051="","",L2051-M2051)</f>
        <v/>
      </c>
      <c r="O2051" s="31" t="n"/>
      <c r="P2051" s="32">
        <f>IF(O2051="","",N2051 * O2051)</f>
        <v/>
      </c>
      <c r="Q2051" s="10">
        <f>_xlfn.XLOOKUP(C2051,pcon!C:C,pcon!L:L,"")</f>
        <v/>
      </c>
      <c r="R2051" s="98">
        <f>(Q2051 / 80) * (O2051 * 100)</f>
        <v/>
      </c>
      <c r="S2051" s="31" t="n"/>
      <c r="T2051" s="31" t="n"/>
      <c r="U2051" s="33">
        <f>IF(N2051="","",R2051 * N2051)</f>
        <v/>
      </c>
      <c r="V2051" s="4" t="n"/>
      <c r="W2051" s="33">
        <f>IF(S2051&amp;U2051="","",U2051 * S2051)</f>
        <v/>
      </c>
      <c r="X2051" s="33">
        <f>IF(W2051="","",U2051 + W2051)</f>
        <v/>
      </c>
      <c r="Y2051" s="33">
        <f>IF(T2051="","",U2051 * T2051)</f>
        <v/>
      </c>
      <c r="Z2051" s="34">
        <f>IF(U2051="","",X2051-V2051-Y2051)</f>
        <v/>
      </c>
    </row>
    <row r="2052">
      <c r="A2052" s="25" t="n">
        <v>2048</v>
      </c>
      <c r="B2052" s="26">
        <f>_xlfn.XLOOKUP(C2052,purchase!C:C,pcon!B:B,"")</f>
        <v/>
      </c>
      <c r="C2052" s="4" t="n"/>
      <c r="D2052" s="29">
        <f>_xlfn.XLOOKUP(C2052,purchase!C:C,pcon!D:D,"")</f>
        <v/>
      </c>
      <c r="E2052" s="29">
        <f>_xlfn.XLOOKUP(C2052,purchase!C:C,pcon!E:E,"")</f>
        <v/>
      </c>
      <c r="F2052" s="4" t="n"/>
      <c r="G2052" s="27" t="n"/>
      <c r="H2052" s="28" t="n"/>
      <c r="I2052" s="4" t="n"/>
      <c r="J2052" s="4" t="n"/>
      <c r="K2052" s="4" t="n"/>
      <c r="L2052" s="30">
        <f>IF(J2052="","",J2052-K2052)</f>
        <v/>
      </c>
      <c r="M2052" s="4" t="n"/>
      <c r="N2052" s="30">
        <f>IF(L2052="","",L2052-M2052)</f>
        <v/>
      </c>
      <c r="O2052" s="31" t="n"/>
      <c r="P2052" s="32">
        <f>IF(O2052="","",N2052 * O2052)</f>
        <v/>
      </c>
      <c r="Q2052" s="10">
        <f>_xlfn.XLOOKUP(C2052,pcon!C:C,pcon!L:L,"")</f>
        <v/>
      </c>
      <c r="R2052" s="98">
        <f>(Q2052 / 80) * (O2052 * 100)</f>
        <v/>
      </c>
      <c r="S2052" s="31" t="n"/>
      <c r="T2052" s="31" t="n"/>
      <c r="U2052" s="33">
        <f>IF(N2052="","",R2052 * N2052)</f>
        <v/>
      </c>
      <c r="V2052" s="4" t="n"/>
      <c r="W2052" s="33">
        <f>IF(S2052&amp;U2052="","",U2052 * S2052)</f>
        <v/>
      </c>
      <c r="X2052" s="33">
        <f>IF(W2052="","",U2052 + W2052)</f>
        <v/>
      </c>
      <c r="Y2052" s="33">
        <f>IF(T2052="","",U2052 * T2052)</f>
        <v/>
      </c>
      <c r="Z2052" s="34">
        <f>IF(U2052="","",X2052-V2052-Y2052)</f>
        <v/>
      </c>
    </row>
    <row r="2053">
      <c r="A2053" s="25" t="n">
        <v>2049</v>
      </c>
      <c r="B2053" s="26">
        <f>_xlfn.XLOOKUP(C2053,purchase!C:C,pcon!B:B,"")</f>
        <v/>
      </c>
      <c r="C2053" s="4" t="n"/>
      <c r="D2053" s="29">
        <f>_xlfn.XLOOKUP(C2053,purchase!C:C,pcon!D:D,"")</f>
        <v/>
      </c>
      <c r="E2053" s="29">
        <f>_xlfn.XLOOKUP(C2053,purchase!C:C,pcon!E:E,"")</f>
        <v/>
      </c>
      <c r="F2053" s="4" t="n"/>
      <c r="G2053" s="27" t="n"/>
      <c r="H2053" s="28" t="n"/>
      <c r="I2053" s="4" t="n"/>
      <c r="J2053" s="4" t="n"/>
      <c r="K2053" s="4" t="n"/>
      <c r="L2053" s="30">
        <f>IF(J2053="","",J2053-K2053)</f>
        <v/>
      </c>
      <c r="M2053" s="4" t="n"/>
      <c r="N2053" s="30">
        <f>IF(L2053="","",L2053-M2053)</f>
        <v/>
      </c>
      <c r="O2053" s="31" t="n"/>
      <c r="P2053" s="32">
        <f>IF(O2053="","",N2053 * O2053)</f>
        <v/>
      </c>
      <c r="Q2053" s="10">
        <f>_xlfn.XLOOKUP(C2053,pcon!C:C,pcon!L:L,"")</f>
        <v/>
      </c>
      <c r="R2053" s="98">
        <f>(Q2053 / 80) * (O2053 * 100)</f>
        <v/>
      </c>
      <c r="S2053" s="31" t="n"/>
      <c r="T2053" s="31" t="n"/>
      <c r="U2053" s="33">
        <f>IF(N2053="","",R2053 * N2053)</f>
        <v/>
      </c>
      <c r="V2053" s="4" t="n"/>
      <c r="W2053" s="33">
        <f>IF(S2053&amp;U2053="","",U2053 * S2053)</f>
        <v/>
      </c>
      <c r="X2053" s="33">
        <f>IF(W2053="","",U2053 + W2053)</f>
        <v/>
      </c>
      <c r="Y2053" s="33">
        <f>IF(T2053="","",U2053 * T2053)</f>
        <v/>
      </c>
      <c r="Z2053" s="34">
        <f>IF(U2053="","",X2053-V2053-Y2053)</f>
        <v/>
      </c>
    </row>
    <row r="2054">
      <c r="A2054" s="25" t="n">
        <v>2050</v>
      </c>
      <c r="B2054" s="26">
        <f>_xlfn.XLOOKUP(C2054,purchase!C:C,pcon!B:B,"")</f>
        <v/>
      </c>
      <c r="C2054" s="4" t="n"/>
      <c r="D2054" s="29">
        <f>_xlfn.XLOOKUP(C2054,purchase!C:C,pcon!D:D,"")</f>
        <v/>
      </c>
      <c r="E2054" s="29">
        <f>_xlfn.XLOOKUP(C2054,purchase!C:C,pcon!E:E,"")</f>
        <v/>
      </c>
      <c r="F2054" s="4" t="n"/>
      <c r="G2054" s="27" t="n"/>
      <c r="H2054" s="28" t="n"/>
      <c r="I2054" s="4" t="n"/>
      <c r="J2054" s="4" t="n"/>
      <c r="K2054" s="4" t="n"/>
      <c r="L2054" s="30">
        <f>IF(J2054="","",J2054-K2054)</f>
        <v/>
      </c>
      <c r="M2054" s="4" t="n"/>
      <c r="N2054" s="30">
        <f>IF(L2054="","",L2054-M2054)</f>
        <v/>
      </c>
      <c r="O2054" s="31" t="n"/>
      <c r="P2054" s="32">
        <f>IF(O2054="","",N2054 * O2054)</f>
        <v/>
      </c>
      <c r="Q2054" s="10">
        <f>_xlfn.XLOOKUP(C2054,pcon!C:C,pcon!L:L,"")</f>
        <v/>
      </c>
      <c r="R2054" s="98">
        <f>(Q2054 / 80) * (O2054 * 100)</f>
        <v/>
      </c>
      <c r="S2054" s="31" t="n"/>
      <c r="T2054" s="31" t="n"/>
      <c r="U2054" s="33">
        <f>IF(N2054="","",R2054 * N2054)</f>
        <v/>
      </c>
      <c r="V2054" s="4" t="n"/>
      <c r="W2054" s="33">
        <f>IF(S2054&amp;U2054="","",U2054 * S2054)</f>
        <v/>
      </c>
      <c r="X2054" s="33">
        <f>IF(W2054="","",U2054 + W2054)</f>
        <v/>
      </c>
      <c r="Y2054" s="33">
        <f>IF(T2054="","",U2054 * T2054)</f>
        <v/>
      </c>
      <c r="Z2054" s="34">
        <f>IF(U2054="","",X2054-V2054-Y2054)</f>
        <v/>
      </c>
    </row>
    <row r="2055">
      <c r="A2055" s="25" t="n">
        <v>2051</v>
      </c>
      <c r="B2055" s="26">
        <f>_xlfn.XLOOKUP(C2055,purchase!C:C,pcon!B:B,"")</f>
        <v/>
      </c>
      <c r="C2055" s="4" t="n"/>
      <c r="D2055" s="29">
        <f>_xlfn.XLOOKUP(C2055,purchase!C:C,pcon!D:D,"")</f>
        <v/>
      </c>
      <c r="E2055" s="29">
        <f>_xlfn.XLOOKUP(C2055,purchase!C:C,pcon!E:E,"")</f>
        <v/>
      </c>
      <c r="F2055" s="4" t="n"/>
      <c r="G2055" s="27" t="n"/>
      <c r="H2055" s="28" t="n"/>
      <c r="I2055" s="4" t="n"/>
      <c r="J2055" s="4" t="n"/>
      <c r="K2055" s="4" t="n"/>
      <c r="L2055" s="30">
        <f>IF(J2055="","",J2055-K2055)</f>
        <v/>
      </c>
      <c r="M2055" s="4" t="n"/>
      <c r="N2055" s="30">
        <f>IF(L2055="","",L2055-M2055)</f>
        <v/>
      </c>
      <c r="O2055" s="31" t="n"/>
      <c r="P2055" s="32">
        <f>IF(O2055="","",N2055 * O2055)</f>
        <v/>
      </c>
      <c r="Q2055" s="10">
        <f>_xlfn.XLOOKUP(C2055,pcon!C:C,pcon!L:L,"")</f>
        <v/>
      </c>
      <c r="R2055" s="98">
        <f>(Q2055 / 80) * (O2055 * 100)</f>
        <v/>
      </c>
      <c r="S2055" s="31" t="n"/>
      <c r="T2055" s="31" t="n"/>
      <c r="U2055" s="33">
        <f>IF(N2055="","",R2055 * N2055)</f>
        <v/>
      </c>
      <c r="V2055" s="4" t="n"/>
      <c r="W2055" s="33">
        <f>IF(S2055&amp;U2055="","",U2055 * S2055)</f>
        <v/>
      </c>
      <c r="X2055" s="33">
        <f>IF(W2055="","",U2055 + W2055)</f>
        <v/>
      </c>
      <c r="Y2055" s="33">
        <f>IF(T2055="","",U2055 * T2055)</f>
        <v/>
      </c>
      <c r="Z2055" s="34">
        <f>IF(U2055="","",X2055-V2055-Y2055)</f>
        <v/>
      </c>
    </row>
    <row r="2056">
      <c r="A2056" s="25" t="n">
        <v>2052</v>
      </c>
      <c r="B2056" s="26">
        <f>_xlfn.XLOOKUP(C2056,purchase!C:C,pcon!B:B,"")</f>
        <v/>
      </c>
      <c r="C2056" s="4" t="n"/>
      <c r="D2056" s="29">
        <f>_xlfn.XLOOKUP(C2056,purchase!C:C,pcon!D:D,"")</f>
        <v/>
      </c>
      <c r="E2056" s="29">
        <f>_xlfn.XLOOKUP(C2056,purchase!C:C,pcon!E:E,"")</f>
        <v/>
      </c>
      <c r="F2056" s="4" t="n"/>
      <c r="G2056" s="27" t="n"/>
      <c r="H2056" s="28" t="n"/>
      <c r="I2056" s="4" t="n"/>
      <c r="J2056" s="4" t="n"/>
      <c r="K2056" s="4" t="n"/>
      <c r="L2056" s="30">
        <f>IF(J2056="","",J2056-K2056)</f>
        <v/>
      </c>
      <c r="M2056" s="4" t="n"/>
      <c r="N2056" s="30">
        <f>IF(L2056="","",L2056-M2056)</f>
        <v/>
      </c>
      <c r="O2056" s="31" t="n"/>
      <c r="P2056" s="32">
        <f>IF(O2056="","",N2056 * O2056)</f>
        <v/>
      </c>
      <c r="Q2056" s="10">
        <f>_xlfn.XLOOKUP(C2056,pcon!C:C,pcon!L:L,"")</f>
        <v/>
      </c>
      <c r="R2056" s="98">
        <f>(Q2056 / 80) * (O2056 * 100)</f>
        <v/>
      </c>
      <c r="S2056" s="31" t="n"/>
      <c r="T2056" s="31" t="n"/>
      <c r="U2056" s="33">
        <f>IF(N2056="","",R2056 * N2056)</f>
        <v/>
      </c>
      <c r="V2056" s="4" t="n"/>
      <c r="W2056" s="33">
        <f>IF(S2056&amp;U2056="","",U2056 * S2056)</f>
        <v/>
      </c>
      <c r="X2056" s="33">
        <f>IF(W2056="","",U2056 + W2056)</f>
        <v/>
      </c>
      <c r="Y2056" s="33">
        <f>IF(T2056="","",U2056 * T2056)</f>
        <v/>
      </c>
      <c r="Z2056" s="34">
        <f>IF(U2056="","",X2056-V2056-Y2056)</f>
        <v/>
      </c>
    </row>
    <row r="2057">
      <c r="A2057" s="25" t="n">
        <v>2053</v>
      </c>
      <c r="B2057" s="26">
        <f>_xlfn.XLOOKUP(C2057,purchase!C:C,pcon!B:B,"")</f>
        <v/>
      </c>
      <c r="C2057" s="4" t="n"/>
      <c r="D2057" s="29">
        <f>_xlfn.XLOOKUP(C2057,purchase!C:C,pcon!D:D,"")</f>
        <v/>
      </c>
      <c r="E2057" s="29">
        <f>_xlfn.XLOOKUP(C2057,purchase!C:C,pcon!E:E,"")</f>
        <v/>
      </c>
      <c r="F2057" s="4" t="n"/>
      <c r="G2057" s="27" t="n"/>
      <c r="H2057" s="28" t="n"/>
      <c r="I2057" s="4" t="n"/>
      <c r="J2057" s="4" t="n"/>
      <c r="K2057" s="4" t="n"/>
      <c r="L2057" s="30">
        <f>IF(J2057="","",J2057-K2057)</f>
        <v/>
      </c>
      <c r="M2057" s="4" t="n"/>
      <c r="N2057" s="30">
        <f>IF(L2057="","",L2057-M2057)</f>
        <v/>
      </c>
      <c r="O2057" s="31" t="n"/>
      <c r="P2057" s="32">
        <f>IF(O2057="","",N2057 * O2057)</f>
        <v/>
      </c>
      <c r="Q2057" s="10">
        <f>_xlfn.XLOOKUP(C2057,pcon!C:C,pcon!L:L,"")</f>
        <v/>
      </c>
      <c r="R2057" s="98">
        <f>(Q2057 / 80) * (O2057 * 100)</f>
        <v/>
      </c>
      <c r="S2057" s="31" t="n"/>
      <c r="T2057" s="31" t="n"/>
      <c r="U2057" s="33">
        <f>IF(N2057="","",R2057 * N2057)</f>
        <v/>
      </c>
      <c r="V2057" s="4" t="n"/>
      <c r="W2057" s="33">
        <f>IF(S2057&amp;U2057="","",U2057 * S2057)</f>
        <v/>
      </c>
      <c r="X2057" s="33">
        <f>IF(W2057="","",U2057 + W2057)</f>
        <v/>
      </c>
      <c r="Y2057" s="33">
        <f>IF(T2057="","",U2057 * T2057)</f>
        <v/>
      </c>
      <c r="Z2057" s="34">
        <f>IF(U2057="","",X2057-V2057-Y2057)</f>
        <v/>
      </c>
    </row>
    <row r="2058">
      <c r="A2058" s="25" t="n">
        <v>2054</v>
      </c>
      <c r="B2058" s="26">
        <f>_xlfn.XLOOKUP(C2058,purchase!C:C,pcon!B:B,"")</f>
        <v/>
      </c>
      <c r="C2058" s="4" t="n"/>
      <c r="D2058" s="29">
        <f>_xlfn.XLOOKUP(C2058,purchase!C:C,pcon!D:D,"")</f>
        <v/>
      </c>
      <c r="E2058" s="29">
        <f>_xlfn.XLOOKUP(C2058,purchase!C:C,pcon!E:E,"")</f>
        <v/>
      </c>
      <c r="F2058" s="4" t="n"/>
      <c r="G2058" s="27" t="n"/>
      <c r="H2058" s="28" t="n"/>
      <c r="I2058" s="4" t="n"/>
      <c r="J2058" s="4" t="n"/>
      <c r="K2058" s="4" t="n"/>
      <c r="L2058" s="30">
        <f>IF(J2058="","",J2058-K2058)</f>
        <v/>
      </c>
      <c r="M2058" s="4" t="n"/>
      <c r="N2058" s="30">
        <f>IF(L2058="","",L2058-M2058)</f>
        <v/>
      </c>
      <c r="O2058" s="31" t="n"/>
      <c r="P2058" s="32">
        <f>IF(O2058="","",N2058 * O2058)</f>
        <v/>
      </c>
      <c r="Q2058" s="10">
        <f>_xlfn.XLOOKUP(C2058,pcon!C:C,pcon!L:L,"")</f>
        <v/>
      </c>
      <c r="R2058" s="98">
        <f>(Q2058 / 80) * (O2058 * 100)</f>
        <v/>
      </c>
      <c r="S2058" s="31" t="n"/>
      <c r="T2058" s="31" t="n"/>
      <c r="U2058" s="33">
        <f>IF(N2058="","",R2058 * N2058)</f>
        <v/>
      </c>
      <c r="V2058" s="4" t="n"/>
      <c r="W2058" s="33">
        <f>IF(S2058&amp;U2058="","",U2058 * S2058)</f>
        <v/>
      </c>
      <c r="X2058" s="33">
        <f>IF(W2058="","",U2058 + W2058)</f>
        <v/>
      </c>
      <c r="Y2058" s="33">
        <f>IF(T2058="","",U2058 * T2058)</f>
        <v/>
      </c>
      <c r="Z2058" s="34">
        <f>IF(U2058="","",X2058-V2058-Y2058)</f>
        <v/>
      </c>
    </row>
    <row r="2059">
      <c r="A2059" s="25" t="n">
        <v>2055</v>
      </c>
      <c r="B2059" s="26">
        <f>_xlfn.XLOOKUP(C2059,purchase!C:C,pcon!B:B,"")</f>
        <v/>
      </c>
      <c r="C2059" s="4" t="n"/>
      <c r="D2059" s="29">
        <f>_xlfn.XLOOKUP(C2059,purchase!C:C,pcon!D:D,"")</f>
        <v/>
      </c>
      <c r="E2059" s="29">
        <f>_xlfn.XLOOKUP(C2059,purchase!C:C,pcon!E:E,"")</f>
        <v/>
      </c>
      <c r="F2059" s="4" t="n"/>
      <c r="G2059" s="27" t="n"/>
      <c r="H2059" s="28" t="n"/>
      <c r="I2059" s="4" t="n"/>
      <c r="J2059" s="4" t="n"/>
      <c r="K2059" s="4" t="n"/>
      <c r="L2059" s="30">
        <f>IF(J2059="","",J2059-K2059)</f>
        <v/>
      </c>
      <c r="M2059" s="4" t="n"/>
      <c r="N2059" s="30">
        <f>IF(L2059="","",L2059-M2059)</f>
        <v/>
      </c>
      <c r="O2059" s="31" t="n"/>
      <c r="P2059" s="32">
        <f>IF(O2059="","",N2059 * O2059)</f>
        <v/>
      </c>
      <c r="Q2059" s="10">
        <f>_xlfn.XLOOKUP(C2059,pcon!C:C,pcon!L:L,"")</f>
        <v/>
      </c>
      <c r="R2059" s="98">
        <f>(Q2059 / 80) * (O2059 * 100)</f>
        <v/>
      </c>
      <c r="S2059" s="31" t="n"/>
      <c r="T2059" s="31" t="n"/>
      <c r="U2059" s="33">
        <f>IF(N2059="","",R2059 * N2059)</f>
        <v/>
      </c>
      <c r="V2059" s="4" t="n"/>
      <c r="W2059" s="33">
        <f>IF(S2059&amp;U2059="","",U2059 * S2059)</f>
        <v/>
      </c>
      <c r="X2059" s="33">
        <f>IF(W2059="","",U2059 + W2059)</f>
        <v/>
      </c>
      <c r="Y2059" s="33">
        <f>IF(T2059="","",U2059 * T2059)</f>
        <v/>
      </c>
      <c r="Z2059" s="34">
        <f>IF(U2059="","",X2059-V2059-Y2059)</f>
        <v/>
      </c>
    </row>
    <row r="2060">
      <c r="A2060" s="25" t="n">
        <v>2056</v>
      </c>
      <c r="B2060" s="26">
        <f>_xlfn.XLOOKUP(C2060,purchase!C:C,pcon!B:B,"")</f>
        <v/>
      </c>
      <c r="C2060" s="4" t="n"/>
      <c r="D2060" s="29">
        <f>_xlfn.XLOOKUP(C2060,purchase!C:C,pcon!D:D,"")</f>
        <v/>
      </c>
      <c r="E2060" s="29">
        <f>_xlfn.XLOOKUP(C2060,purchase!C:C,pcon!E:E,"")</f>
        <v/>
      </c>
      <c r="F2060" s="4" t="n"/>
      <c r="G2060" s="27" t="n"/>
      <c r="H2060" s="28" t="n"/>
      <c r="I2060" s="4" t="n"/>
      <c r="J2060" s="4" t="n"/>
      <c r="K2060" s="4" t="n"/>
      <c r="L2060" s="30">
        <f>IF(J2060="","",J2060-K2060)</f>
        <v/>
      </c>
      <c r="M2060" s="4" t="n"/>
      <c r="N2060" s="30">
        <f>IF(L2060="","",L2060-M2060)</f>
        <v/>
      </c>
      <c r="O2060" s="31" t="n"/>
      <c r="P2060" s="32">
        <f>IF(O2060="","",N2060 * O2060)</f>
        <v/>
      </c>
      <c r="Q2060" s="10">
        <f>_xlfn.XLOOKUP(C2060,pcon!C:C,pcon!L:L,"")</f>
        <v/>
      </c>
      <c r="R2060" s="98">
        <f>(Q2060 / 80) * (O2060 * 100)</f>
        <v/>
      </c>
      <c r="S2060" s="31" t="n"/>
      <c r="T2060" s="31" t="n"/>
      <c r="U2060" s="33">
        <f>IF(N2060="","",R2060 * N2060)</f>
        <v/>
      </c>
      <c r="V2060" s="4" t="n"/>
      <c r="W2060" s="33">
        <f>IF(S2060&amp;U2060="","",U2060 * S2060)</f>
        <v/>
      </c>
      <c r="X2060" s="33">
        <f>IF(W2060="","",U2060 + W2060)</f>
        <v/>
      </c>
      <c r="Y2060" s="33">
        <f>IF(T2060="","",U2060 * T2060)</f>
        <v/>
      </c>
      <c r="Z2060" s="34">
        <f>IF(U2060="","",X2060-V2060-Y2060)</f>
        <v/>
      </c>
    </row>
    <row r="2061">
      <c r="A2061" s="25" t="n">
        <v>2057</v>
      </c>
      <c r="B2061" s="26">
        <f>_xlfn.XLOOKUP(C2061,purchase!C:C,pcon!B:B,"")</f>
        <v/>
      </c>
      <c r="C2061" s="4" t="n"/>
      <c r="D2061" s="29">
        <f>_xlfn.XLOOKUP(C2061,purchase!C:C,pcon!D:D,"")</f>
        <v/>
      </c>
      <c r="E2061" s="29">
        <f>_xlfn.XLOOKUP(C2061,purchase!C:C,pcon!E:E,"")</f>
        <v/>
      </c>
      <c r="F2061" s="4" t="n"/>
      <c r="G2061" s="27" t="n"/>
      <c r="H2061" s="28" t="n"/>
      <c r="I2061" s="4" t="n"/>
      <c r="J2061" s="4" t="n"/>
      <c r="K2061" s="4" t="n"/>
      <c r="L2061" s="30">
        <f>IF(J2061="","",J2061-K2061)</f>
        <v/>
      </c>
      <c r="M2061" s="4" t="n"/>
      <c r="N2061" s="30">
        <f>IF(L2061="","",L2061-M2061)</f>
        <v/>
      </c>
      <c r="O2061" s="31" t="n"/>
      <c r="P2061" s="32">
        <f>IF(O2061="","",N2061 * O2061)</f>
        <v/>
      </c>
      <c r="Q2061" s="10">
        <f>_xlfn.XLOOKUP(C2061,pcon!C:C,pcon!L:L,"")</f>
        <v/>
      </c>
      <c r="R2061" s="98">
        <f>(Q2061 / 80) * (O2061 * 100)</f>
        <v/>
      </c>
      <c r="S2061" s="31" t="n"/>
      <c r="T2061" s="31" t="n"/>
      <c r="U2061" s="33">
        <f>IF(N2061="","",R2061 * N2061)</f>
        <v/>
      </c>
      <c r="V2061" s="4" t="n"/>
      <c r="W2061" s="33">
        <f>IF(S2061&amp;U2061="","",U2061 * S2061)</f>
        <v/>
      </c>
      <c r="X2061" s="33">
        <f>IF(W2061="","",U2061 + W2061)</f>
        <v/>
      </c>
      <c r="Y2061" s="33">
        <f>IF(T2061="","",U2061 * T2061)</f>
        <v/>
      </c>
      <c r="Z2061" s="34">
        <f>IF(U2061="","",X2061-V2061-Y2061)</f>
        <v/>
      </c>
    </row>
    <row r="2062">
      <c r="A2062" s="25" t="n">
        <v>2058</v>
      </c>
      <c r="B2062" s="26">
        <f>_xlfn.XLOOKUP(C2062,purchase!C:C,pcon!B:B,"")</f>
        <v/>
      </c>
      <c r="C2062" s="4" t="n"/>
      <c r="D2062" s="29">
        <f>_xlfn.XLOOKUP(C2062,purchase!C:C,pcon!D:D,"")</f>
        <v/>
      </c>
      <c r="E2062" s="29">
        <f>_xlfn.XLOOKUP(C2062,purchase!C:C,pcon!E:E,"")</f>
        <v/>
      </c>
      <c r="F2062" s="4" t="n"/>
      <c r="G2062" s="27" t="n"/>
      <c r="H2062" s="28" t="n"/>
      <c r="I2062" s="4" t="n"/>
      <c r="J2062" s="4" t="n"/>
      <c r="K2062" s="4" t="n"/>
      <c r="L2062" s="30">
        <f>IF(J2062="","",J2062-K2062)</f>
        <v/>
      </c>
      <c r="M2062" s="4" t="n"/>
      <c r="N2062" s="30">
        <f>IF(L2062="","",L2062-M2062)</f>
        <v/>
      </c>
      <c r="O2062" s="31" t="n"/>
      <c r="P2062" s="32">
        <f>IF(O2062="","",N2062 * O2062)</f>
        <v/>
      </c>
      <c r="Q2062" s="10">
        <f>_xlfn.XLOOKUP(C2062,pcon!C:C,pcon!L:L,"")</f>
        <v/>
      </c>
      <c r="R2062" s="98">
        <f>(Q2062 / 80) * (O2062 * 100)</f>
        <v/>
      </c>
      <c r="S2062" s="31" t="n"/>
      <c r="T2062" s="31" t="n"/>
      <c r="U2062" s="33">
        <f>IF(N2062="","",R2062 * N2062)</f>
        <v/>
      </c>
      <c r="V2062" s="4" t="n"/>
      <c r="W2062" s="33">
        <f>IF(S2062&amp;U2062="","",U2062 * S2062)</f>
        <v/>
      </c>
      <c r="X2062" s="33">
        <f>IF(W2062="","",U2062 + W2062)</f>
        <v/>
      </c>
      <c r="Y2062" s="33">
        <f>IF(T2062="","",U2062 * T2062)</f>
        <v/>
      </c>
      <c r="Z2062" s="34">
        <f>IF(U2062="","",X2062-V2062-Y2062)</f>
        <v/>
      </c>
    </row>
    <row r="2063">
      <c r="A2063" s="25" t="n">
        <v>2059</v>
      </c>
      <c r="B2063" s="26">
        <f>_xlfn.XLOOKUP(C2063,purchase!C:C,pcon!B:B,"")</f>
        <v/>
      </c>
      <c r="C2063" s="4" t="n"/>
      <c r="D2063" s="29">
        <f>_xlfn.XLOOKUP(C2063,purchase!C:C,pcon!D:D,"")</f>
        <v/>
      </c>
      <c r="E2063" s="29">
        <f>_xlfn.XLOOKUP(C2063,purchase!C:C,pcon!E:E,"")</f>
        <v/>
      </c>
      <c r="F2063" s="4" t="n"/>
      <c r="G2063" s="27" t="n"/>
      <c r="H2063" s="28" t="n"/>
      <c r="I2063" s="4" t="n"/>
      <c r="J2063" s="4" t="n"/>
      <c r="K2063" s="4" t="n"/>
      <c r="L2063" s="30">
        <f>IF(J2063="","",J2063-K2063)</f>
        <v/>
      </c>
      <c r="M2063" s="4" t="n"/>
      <c r="N2063" s="30">
        <f>IF(L2063="","",L2063-M2063)</f>
        <v/>
      </c>
      <c r="O2063" s="31" t="n"/>
      <c r="P2063" s="32">
        <f>IF(O2063="","",N2063 * O2063)</f>
        <v/>
      </c>
      <c r="Q2063" s="10">
        <f>_xlfn.XLOOKUP(C2063,pcon!C:C,pcon!L:L,"")</f>
        <v/>
      </c>
      <c r="R2063" s="98">
        <f>(Q2063 / 80) * (O2063 * 100)</f>
        <v/>
      </c>
      <c r="S2063" s="31" t="n"/>
      <c r="T2063" s="31" t="n"/>
      <c r="U2063" s="33">
        <f>IF(N2063="","",R2063 * N2063)</f>
        <v/>
      </c>
      <c r="V2063" s="4" t="n"/>
      <c r="W2063" s="33">
        <f>IF(S2063&amp;U2063="","",U2063 * S2063)</f>
        <v/>
      </c>
      <c r="X2063" s="33">
        <f>IF(W2063="","",U2063 + W2063)</f>
        <v/>
      </c>
      <c r="Y2063" s="33">
        <f>IF(T2063="","",U2063 * T2063)</f>
        <v/>
      </c>
      <c r="Z2063" s="34">
        <f>IF(U2063="","",X2063-V2063-Y2063)</f>
        <v/>
      </c>
    </row>
    <row r="2064">
      <c r="A2064" s="25" t="n">
        <v>2060</v>
      </c>
      <c r="B2064" s="26">
        <f>_xlfn.XLOOKUP(C2064,purchase!C:C,pcon!B:B,"")</f>
        <v/>
      </c>
      <c r="C2064" s="4" t="n"/>
      <c r="D2064" s="29">
        <f>_xlfn.XLOOKUP(C2064,purchase!C:C,pcon!D:D,"")</f>
        <v/>
      </c>
      <c r="E2064" s="29">
        <f>_xlfn.XLOOKUP(C2064,purchase!C:C,pcon!E:E,"")</f>
        <v/>
      </c>
      <c r="F2064" s="4" t="n"/>
      <c r="G2064" s="27" t="n"/>
      <c r="H2064" s="28" t="n"/>
      <c r="I2064" s="4" t="n"/>
      <c r="J2064" s="4" t="n"/>
      <c r="K2064" s="4" t="n"/>
      <c r="L2064" s="30">
        <f>IF(J2064="","",J2064-K2064)</f>
        <v/>
      </c>
      <c r="M2064" s="4" t="n"/>
      <c r="N2064" s="30">
        <f>IF(L2064="","",L2064-M2064)</f>
        <v/>
      </c>
      <c r="O2064" s="31" t="n"/>
      <c r="P2064" s="32">
        <f>IF(O2064="","",N2064 * O2064)</f>
        <v/>
      </c>
      <c r="Q2064" s="10">
        <f>_xlfn.XLOOKUP(C2064,pcon!C:C,pcon!L:L,"")</f>
        <v/>
      </c>
      <c r="R2064" s="98">
        <f>(Q2064 / 80) * (O2064 * 100)</f>
        <v/>
      </c>
      <c r="S2064" s="31" t="n"/>
      <c r="T2064" s="31" t="n"/>
      <c r="U2064" s="33">
        <f>IF(N2064="","",R2064 * N2064)</f>
        <v/>
      </c>
      <c r="V2064" s="4" t="n"/>
      <c r="W2064" s="33">
        <f>IF(S2064&amp;U2064="","",U2064 * S2064)</f>
        <v/>
      </c>
      <c r="X2064" s="33">
        <f>IF(W2064="","",U2064 + W2064)</f>
        <v/>
      </c>
      <c r="Y2064" s="33">
        <f>IF(T2064="","",U2064 * T2064)</f>
        <v/>
      </c>
      <c r="Z2064" s="34">
        <f>IF(U2064="","",X2064-V2064-Y2064)</f>
        <v/>
      </c>
    </row>
    <row r="2065">
      <c r="A2065" s="25" t="n">
        <v>2061</v>
      </c>
      <c r="B2065" s="26">
        <f>_xlfn.XLOOKUP(C2065,purchase!C:C,pcon!B:B,"")</f>
        <v/>
      </c>
      <c r="C2065" s="4" t="n"/>
      <c r="D2065" s="29">
        <f>_xlfn.XLOOKUP(C2065,purchase!C:C,pcon!D:D,"")</f>
        <v/>
      </c>
      <c r="E2065" s="29">
        <f>_xlfn.XLOOKUP(C2065,purchase!C:C,pcon!E:E,"")</f>
        <v/>
      </c>
      <c r="F2065" s="4" t="n"/>
      <c r="G2065" s="27" t="n"/>
      <c r="H2065" s="28" t="n"/>
      <c r="I2065" s="4" t="n"/>
      <c r="J2065" s="4" t="n"/>
      <c r="K2065" s="4" t="n"/>
      <c r="L2065" s="30">
        <f>IF(J2065="","",J2065-K2065)</f>
        <v/>
      </c>
      <c r="M2065" s="4" t="n"/>
      <c r="N2065" s="30">
        <f>IF(L2065="","",L2065-M2065)</f>
        <v/>
      </c>
      <c r="O2065" s="31" t="n"/>
      <c r="P2065" s="32">
        <f>IF(O2065="","",N2065 * O2065)</f>
        <v/>
      </c>
      <c r="Q2065" s="10">
        <f>_xlfn.XLOOKUP(C2065,pcon!C:C,pcon!L:L,"")</f>
        <v/>
      </c>
      <c r="R2065" s="98">
        <f>(Q2065 / 80) * (O2065 * 100)</f>
        <v/>
      </c>
      <c r="S2065" s="31" t="n"/>
      <c r="T2065" s="31" t="n"/>
      <c r="U2065" s="33">
        <f>IF(N2065="","",R2065 * N2065)</f>
        <v/>
      </c>
      <c r="V2065" s="4" t="n"/>
      <c r="W2065" s="33">
        <f>IF(S2065&amp;U2065="","",U2065 * S2065)</f>
        <v/>
      </c>
      <c r="X2065" s="33">
        <f>IF(W2065="","",U2065 + W2065)</f>
        <v/>
      </c>
      <c r="Y2065" s="33">
        <f>IF(T2065="","",U2065 * T2065)</f>
        <v/>
      </c>
      <c r="Z2065" s="34">
        <f>IF(U2065="","",X2065-V2065-Y2065)</f>
        <v/>
      </c>
    </row>
    <row r="2066">
      <c r="A2066" s="25" t="n">
        <v>2062</v>
      </c>
      <c r="B2066" s="26">
        <f>_xlfn.XLOOKUP(C2066,purchase!C:C,pcon!B:B,"")</f>
        <v/>
      </c>
      <c r="C2066" s="4" t="n"/>
      <c r="D2066" s="29">
        <f>_xlfn.XLOOKUP(C2066,purchase!C:C,pcon!D:D,"")</f>
        <v/>
      </c>
      <c r="E2066" s="29">
        <f>_xlfn.XLOOKUP(C2066,purchase!C:C,pcon!E:E,"")</f>
        <v/>
      </c>
      <c r="F2066" s="4" t="n"/>
      <c r="G2066" s="27" t="n"/>
      <c r="H2066" s="28" t="n"/>
      <c r="I2066" s="4" t="n"/>
      <c r="J2066" s="4" t="n"/>
      <c r="K2066" s="4" t="n"/>
      <c r="L2066" s="30">
        <f>IF(J2066="","",J2066-K2066)</f>
        <v/>
      </c>
      <c r="M2066" s="4" t="n"/>
      <c r="N2066" s="30">
        <f>IF(L2066="","",L2066-M2066)</f>
        <v/>
      </c>
      <c r="O2066" s="31" t="n"/>
      <c r="P2066" s="32">
        <f>IF(O2066="","",N2066 * O2066)</f>
        <v/>
      </c>
      <c r="Q2066" s="10">
        <f>_xlfn.XLOOKUP(C2066,pcon!C:C,pcon!L:L,"")</f>
        <v/>
      </c>
      <c r="R2066" s="98">
        <f>(Q2066 / 80) * (O2066 * 100)</f>
        <v/>
      </c>
      <c r="S2066" s="31" t="n"/>
      <c r="T2066" s="31" t="n"/>
      <c r="U2066" s="33">
        <f>IF(N2066="","",R2066 * N2066)</f>
        <v/>
      </c>
      <c r="V2066" s="4" t="n"/>
      <c r="W2066" s="33">
        <f>IF(S2066&amp;U2066="","",U2066 * S2066)</f>
        <v/>
      </c>
      <c r="X2066" s="33">
        <f>IF(W2066="","",U2066 + W2066)</f>
        <v/>
      </c>
      <c r="Y2066" s="33">
        <f>IF(T2066="","",U2066 * T2066)</f>
        <v/>
      </c>
      <c r="Z2066" s="34">
        <f>IF(U2066="","",X2066-V2066-Y2066)</f>
        <v/>
      </c>
    </row>
    <row r="2067">
      <c r="A2067" s="25" t="n">
        <v>2063</v>
      </c>
      <c r="B2067" s="26">
        <f>_xlfn.XLOOKUP(C2067,purchase!C:C,pcon!B:B,"")</f>
        <v/>
      </c>
      <c r="C2067" s="4" t="n"/>
      <c r="D2067" s="29">
        <f>_xlfn.XLOOKUP(C2067,purchase!C:C,pcon!D:D,"")</f>
        <v/>
      </c>
      <c r="E2067" s="29">
        <f>_xlfn.XLOOKUP(C2067,purchase!C:C,pcon!E:E,"")</f>
        <v/>
      </c>
      <c r="F2067" s="4" t="n"/>
      <c r="G2067" s="27" t="n"/>
      <c r="H2067" s="28" t="n"/>
      <c r="I2067" s="4" t="n"/>
      <c r="J2067" s="4" t="n"/>
      <c r="K2067" s="4" t="n"/>
      <c r="L2067" s="30">
        <f>IF(J2067="","",J2067-K2067)</f>
        <v/>
      </c>
      <c r="M2067" s="4" t="n"/>
      <c r="N2067" s="30">
        <f>IF(L2067="","",L2067-M2067)</f>
        <v/>
      </c>
      <c r="O2067" s="31" t="n"/>
      <c r="P2067" s="32">
        <f>IF(O2067="","",N2067 * O2067)</f>
        <v/>
      </c>
      <c r="Q2067" s="10">
        <f>_xlfn.XLOOKUP(C2067,pcon!C:C,pcon!L:L,"")</f>
        <v/>
      </c>
      <c r="R2067" s="98">
        <f>(Q2067 / 80) * (O2067 * 100)</f>
        <v/>
      </c>
      <c r="S2067" s="31" t="n"/>
      <c r="T2067" s="31" t="n"/>
      <c r="U2067" s="33">
        <f>IF(N2067="","",R2067 * N2067)</f>
        <v/>
      </c>
      <c r="V2067" s="4" t="n"/>
      <c r="W2067" s="33">
        <f>IF(S2067&amp;U2067="","",U2067 * S2067)</f>
        <v/>
      </c>
      <c r="X2067" s="33">
        <f>IF(W2067="","",U2067 + W2067)</f>
        <v/>
      </c>
      <c r="Y2067" s="33">
        <f>IF(T2067="","",U2067 * T2067)</f>
        <v/>
      </c>
      <c r="Z2067" s="34">
        <f>IF(U2067="","",X2067-V2067-Y2067)</f>
        <v/>
      </c>
    </row>
    <row r="2068">
      <c r="A2068" s="25" t="n">
        <v>2064</v>
      </c>
      <c r="B2068" s="26">
        <f>_xlfn.XLOOKUP(C2068,purchase!C:C,pcon!B:B,"")</f>
        <v/>
      </c>
      <c r="C2068" s="4" t="n"/>
      <c r="D2068" s="29">
        <f>_xlfn.XLOOKUP(C2068,purchase!C:C,pcon!D:D,"")</f>
        <v/>
      </c>
      <c r="E2068" s="29">
        <f>_xlfn.XLOOKUP(C2068,purchase!C:C,pcon!E:E,"")</f>
        <v/>
      </c>
      <c r="F2068" s="4" t="n"/>
      <c r="G2068" s="27" t="n"/>
      <c r="H2068" s="28" t="n"/>
      <c r="I2068" s="4" t="n"/>
      <c r="J2068" s="4" t="n"/>
      <c r="K2068" s="4" t="n"/>
      <c r="L2068" s="30">
        <f>IF(J2068="","",J2068-K2068)</f>
        <v/>
      </c>
      <c r="M2068" s="4" t="n"/>
      <c r="N2068" s="30">
        <f>IF(L2068="","",L2068-M2068)</f>
        <v/>
      </c>
      <c r="O2068" s="31" t="n"/>
      <c r="P2068" s="32">
        <f>IF(O2068="","",N2068 * O2068)</f>
        <v/>
      </c>
      <c r="Q2068" s="10">
        <f>_xlfn.XLOOKUP(C2068,pcon!C:C,pcon!L:L,"")</f>
        <v/>
      </c>
      <c r="R2068" s="98">
        <f>(Q2068 / 80) * (O2068 * 100)</f>
        <v/>
      </c>
      <c r="S2068" s="31" t="n"/>
      <c r="T2068" s="31" t="n"/>
      <c r="U2068" s="33">
        <f>IF(N2068="","",R2068 * N2068)</f>
        <v/>
      </c>
      <c r="V2068" s="4" t="n"/>
      <c r="W2068" s="33">
        <f>IF(S2068&amp;U2068="","",U2068 * S2068)</f>
        <v/>
      </c>
      <c r="X2068" s="33">
        <f>IF(W2068="","",U2068 + W2068)</f>
        <v/>
      </c>
      <c r="Y2068" s="33">
        <f>IF(T2068="","",U2068 * T2068)</f>
        <v/>
      </c>
      <c r="Z2068" s="34">
        <f>IF(U2068="","",X2068-V2068-Y2068)</f>
        <v/>
      </c>
    </row>
    <row r="2069">
      <c r="A2069" s="25" t="n">
        <v>2065</v>
      </c>
      <c r="B2069" s="26">
        <f>_xlfn.XLOOKUP(C2069,purchase!C:C,pcon!B:B,"")</f>
        <v/>
      </c>
      <c r="C2069" s="4" t="n"/>
      <c r="D2069" s="29">
        <f>_xlfn.XLOOKUP(C2069,purchase!C:C,pcon!D:D,"")</f>
        <v/>
      </c>
      <c r="E2069" s="29">
        <f>_xlfn.XLOOKUP(C2069,purchase!C:C,pcon!E:E,"")</f>
        <v/>
      </c>
      <c r="F2069" s="4" t="n"/>
      <c r="G2069" s="27" t="n"/>
      <c r="H2069" s="28" t="n"/>
      <c r="I2069" s="4" t="n"/>
      <c r="J2069" s="4" t="n"/>
      <c r="K2069" s="4" t="n"/>
      <c r="L2069" s="30">
        <f>IF(J2069="","",J2069-K2069)</f>
        <v/>
      </c>
      <c r="M2069" s="4" t="n"/>
      <c r="N2069" s="30">
        <f>IF(L2069="","",L2069-M2069)</f>
        <v/>
      </c>
      <c r="O2069" s="31" t="n"/>
      <c r="P2069" s="32">
        <f>IF(O2069="","",N2069 * O2069)</f>
        <v/>
      </c>
      <c r="Q2069" s="10">
        <f>_xlfn.XLOOKUP(C2069,pcon!C:C,pcon!L:L,"")</f>
        <v/>
      </c>
      <c r="R2069" s="98">
        <f>(Q2069 / 80) * (O2069 * 100)</f>
        <v/>
      </c>
      <c r="S2069" s="31" t="n"/>
      <c r="T2069" s="31" t="n"/>
      <c r="U2069" s="33">
        <f>IF(N2069="","",R2069 * N2069)</f>
        <v/>
      </c>
      <c r="V2069" s="4" t="n"/>
      <c r="W2069" s="33">
        <f>IF(S2069&amp;U2069="","",U2069 * S2069)</f>
        <v/>
      </c>
      <c r="X2069" s="33">
        <f>IF(W2069="","",U2069 + W2069)</f>
        <v/>
      </c>
      <c r="Y2069" s="33">
        <f>IF(T2069="","",U2069 * T2069)</f>
        <v/>
      </c>
      <c r="Z2069" s="34">
        <f>IF(U2069="","",X2069-V2069-Y2069)</f>
        <v/>
      </c>
    </row>
    <row r="2070">
      <c r="A2070" s="25" t="n">
        <v>2066</v>
      </c>
      <c r="B2070" s="26">
        <f>_xlfn.XLOOKUP(C2070,purchase!C:C,pcon!B:B,"")</f>
        <v/>
      </c>
      <c r="C2070" s="4" t="n"/>
      <c r="D2070" s="29">
        <f>_xlfn.XLOOKUP(C2070,purchase!C:C,pcon!D:D,"")</f>
        <v/>
      </c>
      <c r="E2070" s="29">
        <f>_xlfn.XLOOKUP(C2070,purchase!C:C,pcon!E:E,"")</f>
        <v/>
      </c>
      <c r="F2070" s="4" t="n"/>
      <c r="G2070" s="27" t="n"/>
      <c r="H2070" s="28" t="n"/>
      <c r="I2070" s="4" t="n"/>
      <c r="J2070" s="4" t="n"/>
      <c r="K2070" s="4" t="n"/>
      <c r="L2070" s="30">
        <f>IF(J2070="","",J2070-K2070)</f>
        <v/>
      </c>
      <c r="M2070" s="4" t="n"/>
      <c r="N2070" s="30">
        <f>IF(L2070="","",L2070-M2070)</f>
        <v/>
      </c>
      <c r="O2070" s="31" t="n"/>
      <c r="P2070" s="32">
        <f>IF(O2070="","",N2070 * O2070)</f>
        <v/>
      </c>
      <c r="Q2070" s="10">
        <f>_xlfn.XLOOKUP(C2070,pcon!C:C,pcon!L:L,"")</f>
        <v/>
      </c>
      <c r="R2070" s="98">
        <f>(Q2070 / 80) * (O2070 * 100)</f>
        <v/>
      </c>
      <c r="S2070" s="31" t="n"/>
      <c r="T2070" s="31" t="n"/>
      <c r="U2070" s="33">
        <f>IF(N2070="","",R2070 * N2070)</f>
        <v/>
      </c>
      <c r="V2070" s="4" t="n"/>
      <c r="W2070" s="33">
        <f>IF(S2070&amp;U2070="","",U2070 * S2070)</f>
        <v/>
      </c>
      <c r="X2070" s="33">
        <f>IF(W2070="","",U2070 + W2070)</f>
        <v/>
      </c>
      <c r="Y2070" s="33">
        <f>IF(T2070="","",U2070 * T2070)</f>
        <v/>
      </c>
      <c r="Z2070" s="34">
        <f>IF(U2070="","",X2070-V2070-Y2070)</f>
        <v/>
      </c>
    </row>
    <row r="2071">
      <c r="A2071" s="25" t="n">
        <v>2067</v>
      </c>
      <c r="B2071" s="26">
        <f>_xlfn.XLOOKUP(C2071,purchase!C:C,pcon!B:B,"")</f>
        <v/>
      </c>
      <c r="C2071" s="4" t="n"/>
      <c r="D2071" s="29">
        <f>_xlfn.XLOOKUP(C2071,purchase!C:C,pcon!D:D,"")</f>
        <v/>
      </c>
      <c r="E2071" s="29">
        <f>_xlfn.XLOOKUP(C2071,purchase!C:C,pcon!E:E,"")</f>
        <v/>
      </c>
      <c r="F2071" s="4" t="n"/>
      <c r="G2071" s="27" t="n"/>
      <c r="H2071" s="28" t="n"/>
      <c r="I2071" s="4" t="n"/>
      <c r="J2071" s="4" t="n"/>
      <c r="K2071" s="4" t="n"/>
      <c r="L2071" s="30">
        <f>IF(J2071="","",J2071-K2071)</f>
        <v/>
      </c>
      <c r="M2071" s="4" t="n"/>
      <c r="N2071" s="30">
        <f>IF(L2071="","",L2071-M2071)</f>
        <v/>
      </c>
      <c r="O2071" s="31" t="n"/>
      <c r="P2071" s="32">
        <f>IF(O2071="","",N2071 * O2071)</f>
        <v/>
      </c>
      <c r="Q2071" s="10">
        <f>_xlfn.XLOOKUP(C2071,pcon!C:C,pcon!L:L,"")</f>
        <v/>
      </c>
      <c r="R2071" s="98">
        <f>(Q2071 / 80) * (O2071 * 100)</f>
        <v/>
      </c>
      <c r="S2071" s="31" t="n"/>
      <c r="T2071" s="31" t="n"/>
      <c r="U2071" s="33">
        <f>IF(N2071="","",R2071 * N2071)</f>
        <v/>
      </c>
      <c r="V2071" s="4" t="n"/>
      <c r="W2071" s="33">
        <f>IF(S2071&amp;U2071="","",U2071 * S2071)</f>
        <v/>
      </c>
      <c r="X2071" s="33">
        <f>IF(W2071="","",U2071 + W2071)</f>
        <v/>
      </c>
      <c r="Y2071" s="33">
        <f>IF(T2071="","",U2071 * T2071)</f>
        <v/>
      </c>
      <c r="Z2071" s="34">
        <f>IF(U2071="","",X2071-V2071-Y2071)</f>
        <v/>
      </c>
    </row>
    <row r="2072">
      <c r="A2072" s="25" t="n">
        <v>2068</v>
      </c>
      <c r="B2072" s="26">
        <f>_xlfn.XLOOKUP(C2072,purchase!C:C,pcon!B:B,"")</f>
        <v/>
      </c>
      <c r="C2072" s="4" t="n"/>
      <c r="D2072" s="29">
        <f>_xlfn.XLOOKUP(C2072,purchase!C:C,pcon!D:D,"")</f>
        <v/>
      </c>
      <c r="E2072" s="29">
        <f>_xlfn.XLOOKUP(C2072,purchase!C:C,pcon!E:E,"")</f>
        <v/>
      </c>
      <c r="F2072" s="4" t="n"/>
      <c r="G2072" s="27" t="n"/>
      <c r="H2072" s="28" t="n"/>
      <c r="I2072" s="4" t="n"/>
      <c r="J2072" s="4" t="n"/>
      <c r="K2072" s="4" t="n"/>
      <c r="L2072" s="30">
        <f>IF(J2072="","",J2072-K2072)</f>
        <v/>
      </c>
      <c r="M2072" s="4" t="n"/>
      <c r="N2072" s="30">
        <f>IF(L2072="","",L2072-M2072)</f>
        <v/>
      </c>
      <c r="O2072" s="31" t="n"/>
      <c r="P2072" s="32">
        <f>IF(O2072="","",N2072 * O2072)</f>
        <v/>
      </c>
      <c r="Q2072" s="10">
        <f>_xlfn.XLOOKUP(C2072,pcon!C:C,pcon!L:L,"")</f>
        <v/>
      </c>
      <c r="R2072" s="98">
        <f>(Q2072 / 80) * (O2072 * 100)</f>
        <v/>
      </c>
      <c r="S2072" s="31" t="n"/>
      <c r="T2072" s="31" t="n"/>
      <c r="U2072" s="33">
        <f>IF(N2072="","",R2072 * N2072)</f>
        <v/>
      </c>
      <c r="V2072" s="4" t="n"/>
      <c r="W2072" s="33">
        <f>IF(S2072&amp;U2072="","",U2072 * S2072)</f>
        <v/>
      </c>
      <c r="X2072" s="33">
        <f>IF(W2072="","",U2072 + W2072)</f>
        <v/>
      </c>
      <c r="Y2072" s="33">
        <f>IF(T2072="","",U2072 * T2072)</f>
        <v/>
      </c>
      <c r="Z2072" s="34">
        <f>IF(U2072="","",X2072-V2072-Y2072)</f>
        <v/>
      </c>
    </row>
    <row r="2073">
      <c r="A2073" s="25" t="n">
        <v>2069</v>
      </c>
      <c r="B2073" s="26">
        <f>_xlfn.XLOOKUP(C2073,purchase!C:C,pcon!B:B,"")</f>
        <v/>
      </c>
      <c r="C2073" s="4" t="n"/>
      <c r="D2073" s="29">
        <f>_xlfn.XLOOKUP(C2073,purchase!C:C,pcon!D:D,"")</f>
        <v/>
      </c>
      <c r="E2073" s="29">
        <f>_xlfn.XLOOKUP(C2073,purchase!C:C,pcon!E:E,"")</f>
        <v/>
      </c>
      <c r="F2073" s="4" t="n"/>
      <c r="G2073" s="27" t="n"/>
      <c r="H2073" s="28" t="n"/>
      <c r="I2073" s="4" t="n"/>
      <c r="J2073" s="4" t="n"/>
      <c r="K2073" s="4" t="n"/>
      <c r="L2073" s="30">
        <f>IF(J2073="","",J2073-K2073)</f>
        <v/>
      </c>
      <c r="M2073" s="4" t="n"/>
      <c r="N2073" s="30">
        <f>IF(L2073="","",L2073-M2073)</f>
        <v/>
      </c>
      <c r="O2073" s="31" t="n"/>
      <c r="P2073" s="32">
        <f>IF(O2073="","",N2073 * O2073)</f>
        <v/>
      </c>
      <c r="Q2073" s="10">
        <f>_xlfn.XLOOKUP(C2073,pcon!C:C,pcon!L:L,"")</f>
        <v/>
      </c>
      <c r="R2073" s="98">
        <f>(Q2073 / 80) * (O2073 * 100)</f>
        <v/>
      </c>
      <c r="S2073" s="31" t="n"/>
      <c r="T2073" s="31" t="n"/>
      <c r="U2073" s="33">
        <f>IF(N2073="","",R2073 * N2073)</f>
        <v/>
      </c>
      <c r="V2073" s="4" t="n"/>
      <c r="W2073" s="33">
        <f>IF(S2073&amp;U2073="","",U2073 * S2073)</f>
        <v/>
      </c>
      <c r="X2073" s="33">
        <f>IF(W2073="","",U2073 + W2073)</f>
        <v/>
      </c>
      <c r="Y2073" s="33">
        <f>IF(T2073="","",U2073 * T2073)</f>
        <v/>
      </c>
      <c r="Z2073" s="34">
        <f>IF(U2073="","",X2073-V2073-Y2073)</f>
        <v/>
      </c>
    </row>
    <row r="2074">
      <c r="A2074" s="25" t="n">
        <v>2070</v>
      </c>
      <c r="B2074" s="26">
        <f>_xlfn.XLOOKUP(C2074,purchase!C:C,pcon!B:B,"")</f>
        <v/>
      </c>
      <c r="C2074" s="4" t="n"/>
      <c r="D2074" s="29">
        <f>_xlfn.XLOOKUP(C2074,purchase!C:C,pcon!D:D,"")</f>
        <v/>
      </c>
      <c r="E2074" s="29">
        <f>_xlfn.XLOOKUP(C2074,purchase!C:C,pcon!E:E,"")</f>
        <v/>
      </c>
      <c r="F2074" s="4" t="n"/>
      <c r="G2074" s="27" t="n"/>
      <c r="H2074" s="28" t="n"/>
      <c r="I2074" s="4" t="n"/>
      <c r="J2074" s="4" t="n"/>
      <c r="K2074" s="4" t="n"/>
      <c r="L2074" s="30">
        <f>IF(J2074="","",J2074-K2074)</f>
        <v/>
      </c>
      <c r="M2074" s="4" t="n"/>
      <c r="N2074" s="30">
        <f>IF(L2074="","",L2074-M2074)</f>
        <v/>
      </c>
      <c r="O2074" s="31" t="n"/>
      <c r="P2074" s="32">
        <f>IF(O2074="","",N2074 * O2074)</f>
        <v/>
      </c>
      <c r="Q2074" s="10">
        <f>_xlfn.XLOOKUP(C2074,pcon!C:C,pcon!L:L,"")</f>
        <v/>
      </c>
      <c r="R2074" s="98">
        <f>(Q2074 / 80) * (O2074 * 100)</f>
        <v/>
      </c>
      <c r="S2074" s="31" t="n"/>
      <c r="T2074" s="31" t="n"/>
      <c r="U2074" s="33">
        <f>IF(N2074="","",R2074 * N2074)</f>
        <v/>
      </c>
      <c r="V2074" s="4" t="n"/>
      <c r="W2074" s="33">
        <f>IF(S2074&amp;U2074="","",U2074 * S2074)</f>
        <v/>
      </c>
      <c r="X2074" s="33">
        <f>IF(W2074="","",U2074 + W2074)</f>
        <v/>
      </c>
      <c r="Y2074" s="33">
        <f>IF(T2074="","",U2074 * T2074)</f>
        <v/>
      </c>
      <c r="Z2074" s="34">
        <f>IF(U2074="","",X2074-V2074-Y2074)</f>
        <v/>
      </c>
    </row>
    <row r="2075">
      <c r="A2075" s="25" t="n">
        <v>2071</v>
      </c>
      <c r="B2075" s="26">
        <f>_xlfn.XLOOKUP(C2075,purchase!C:C,pcon!B:B,"")</f>
        <v/>
      </c>
      <c r="C2075" s="4" t="n"/>
      <c r="D2075" s="29">
        <f>_xlfn.XLOOKUP(C2075,purchase!C:C,pcon!D:D,"")</f>
        <v/>
      </c>
      <c r="E2075" s="29">
        <f>_xlfn.XLOOKUP(C2075,purchase!C:C,pcon!E:E,"")</f>
        <v/>
      </c>
      <c r="F2075" s="4" t="n"/>
      <c r="G2075" s="27" t="n"/>
      <c r="H2075" s="28" t="n"/>
      <c r="I2075" s="4" t="n"/>
      <c r="J2075" s="4" t="n"/>
      <c r="K2075" s="4" t="n"/>
      <c r="L2075" s="30">
        <f>IF(J2075="","",J2075-K2075)</f>
        <v/>
      </c>
      <c r="M2075" s="4" t="n"/>
      <c r="N2075" s="30">
        <f>IF(L2075="","",L2075-M2075)</f>
        <v/>
      </c>
      <c r="O2075" s="31" t="n"/>
      <c r="P2075" s="32">
        <f>IF(O2075="","",N2075 * O2075)</f>
        <v/>
      </c>
      <c r="Q2075" s="10">
        <f>_xlfn.XLOOKUP(C2075,pcon!C:C,pcon!L:L,"")</f>
        <v/>
      </c>
      <c r="R2075" s="98">
        <f>(Q2075 / 80) * (O2075 * 100)</f>
        <v/>
      </c>
      <c r="S2075" s="31" t="n"/>
      <c r="T2075" s="31" t="n"/>
      <c r="U2075" s="33">
        <f>IF(N2075="","",R2075 * N2075)</f>
        <v/>
      </c>
      <c r="V2075" s="4" t="n"/>
      <c r="W2075" s="33">
        <f>IF(S2075&amp;U2075="","",U2075 * S2075)</f>
        <v/>
      </c>
      <c r="X2075" s="33">
        <f>IF(W2075="","",U2075 + W2075)</f>
        <v/>
      </c>
      <c r="Y2075" s="33">
        <f>IF(T2075="","",U2075 * T2075)</f>
        <v/>
      </c>
      <c r="Z2075" s="34">
        <f>IF(U2075="","",X2075-V2075-Y2075)</f>
        <v/>
      </c>
    </row>
    <row r="2076">
      <c r="A2076" s="25" t="n">
        <v>2072</v>
      </c>
      <c r="B2076" s="26">
        <f>_xlfn.XLOOKUP(C2076,purchase!C:C,pcon!B:B,"")</f>
        <v/>
      </c>
      <c r="C2076" s="4" t="n"/>
      <c r="D2076" s="29">
        <f>_xlfn.XLOOKUP(C2076,purchase!C:C,pcon!D:D,"")</f>
        <v/>
      </c>
      <c r="E2076" s="29">
        <f>_xlfn.XLOOKUP(C2076,purchase!C:C,pcon!E:E,"")</f>
        <v/>
      </c>
      <c r="F2076" s="4" t="n"/>
      <c r="G2076" s="27" t="n"/>
      <c r="H2076" s="28" t="n"/>
      <c r="I2076" s="4" t="n"/>
      <c r="J2076" s="4" t="n"/>
      <c r="K2076" s="4" t="n"/>
      <c r="L2076" s="30">
        <f>IF(J2076="","",J2076-K2076)</f>
        <v/>
      </c>
      <c r="M2076" s="4" t="n"/>
      <c r="N2076" s="30">
        <f>IF(L2076="","",L2076-M2076)</f>
        <v/>
      </c>
      <c r="O2076" s="31" t="n"/>
      <c r="P2076" s="32">
        <f>IF(O2076="","",N2076 * O2076)</f>
        <v/>
      </c>
      <c r="Q2076" s="10">
        <f>_xlfn.XLOOKUP(C2076,pcon!C:C,pcon!L:L,"")</f>
        <v/>
      </c>
      <c r="R2076" s="98">
        <f>(Q2076 / 80) * (O2076 * 100)</f>
        <v/>
      </c>
      <c r="S2076" s="31" t="n"/>
      <c r="T2076" s="31" t="n"/>
      <c r="U2076" s="33">
        <f>IF(N2076="","",R2076 * N2076)</f>
        <v/>
      </c>
      <c r="V2076" s="4" t="n"/>
      <c r="W2076" s="33">
        <f>IF(S2076&amp;U2076="","",U2076 * S2076)</f>
        <v/>
      </c>
      <c r="X2076" s="33">
        <f>IF(W2076="","",U2076 + W2076)</f>
        <v/>
      </c>
      <c r="Y2076" s="33">
        <f>IF(T2076="","",U2076 * T2076)</f>
        <v/>
      </c>
      <c r="Z2076" s="34">
        <f>IF(U2076="","",X2076-V2076-Y2076)</f>
        <v/>
      </c>
    </row>
    <row r="2077">
      <c r="A2077" s="25" t="n">
        <v>2073</v>
      </c>
      <c r="B2077" s="26">
        <f>_xlfn.XLOOKUP(C2077,purchase!C:C,pcon!B:B,"")</f>
        <v/>
      </c>
      <c r="C2077" s="4" t="n"/>
      <c r="D2077" s="29">
        <f>_xlfn.XLOOKUP(C2077,purchase!C:C,pcon!D:D,"")</f>
        <v/>
      </c>
      <c r="E2077" s="29">
        <f>_xlfn.XLOOKUP(C2077,purchase!C:C,pcon!E:E,"")</f>
        <v/>
      </c>
      <c r="F2077" s="4" t="n"/>
      <c r="G2077" s="27" t="n"/>
      <c r="H2077" s="28" t="n"/>
      <c r="I2077" s="4" t="n"/>
      <c r="J2077" s="4" t="n"/>
      <c r="K2077" s="4" t="n"/>
      <c r="L2077" s="30">
        <f>IF(J2077="","",J2077-K2077)</f>
        <v/>
      </c>
      <c r="M2077" s="4" t="n"/>
      <c r="N2077" s="30">
        <f>IF(L2077="","",L2077-M2077)</f>
        <v/>
      </c>
      <c r="O2077" s="31" t="n"/>
      <c r="P2077" s="32">
        <f>IF(O2077="","",N2077 * O2077)</f>
        <v/>
      </c>
      <c r="Q2077" s="10">
        <f>_xlfn.XLOOKUP(C2077,pcon!C:C,pcon!L:L,"")</f>
        <v/>
      </c>
      <c r="R2077" s="98">
        <f>(Q2077 / 80) * (O2077 * 100)</f>
        <v/>
      </c>
      <c r="S2077" s="31" t="n"/>
      <c r="T2077" s="31" t="n"/>
      <c r="U2077" s="33">
        <f>IF(N2077="","",R2077 * N2077)</f>
        <v/>
      </c>
      <c r="V2077" s="4" t="n"/>
      <c r="W2077" s="33">
        <f>IF(S2077&amp;U2077="","",U2077 * S2077)</f>
        <v/>
      </c>
      <c r="X2077" s="33">
        <f>IF(W2077="","",U2077 + W2077)</f>
        <v/>
      </c>
      <c r="Y2077" s="33">
        <f>IF(T2077="","",U2077 * T2077)</f>
        <v/>
      </c>
      <c r="Z2077" s="34">
        <f>IF(U2077="","",X2077-V2077-Y2077)</f>
        <v/>
      </c>
    </row>
    <row r="2078">
      <c r="A2078" s="25" t="n">
        <v>2074</v>
      </c>
      <c r="B2078" s="26">
        <f>_xlfn.XLOOKUP(C2078,purchase!C:C,pcon!B:B,"")</f>
        <v/>
      </c>
      <c r="C2078" s="4" t="n"/>
      <c r="D2078" s="29">
        <f>_xlfn.XLOOKUP(C2078,purchase!C:C,pcon!D:D,"")</f>
        <v/>
      </c>
      <c r="E2078" s="29">
        <f>_xlfn.XLOOKUP(C2078,purchase!C:C,pcon!E:E,"")</f>
        <v/>
      </c>
      <c r="F2078" s="4" t="n"/>
      <c r="G2078" s="27" t="n"/>
      <c r="H2078" s="28" t="n"/>
      <c r="I2078" s="4" t="n"/>
      <c r="J2078" s="4" t="n"/>
      <c r="K2078" s="4" t="n"/>
      <c r="L2078" s="30">
        <f>IF(J2078="","",J2078-K2078)</f>
        <v/>
      </c>
      <c r="M2078" s="4" t="n"/>
      <c r="N2078" s="30">
        <f>IF(L2078="","",L2078-M2078)</f>
        <v/>
      </c>
      <c r="O2078" s="31" t="n"/>
      <c r="P2078" s="32">
        <f>IF(O2078="","",N2078 * O2078)</f>
        <v/>
      </c>
      <c r="Q2078" s="10">
        <f>_xlfn.XLOOKUP(C2078,pcon!C:C,pcon!L:L,"")</f>
        <v/>
      </c>
      <c r="R2078" s="98">
        <f>(Q2078 / 80) * (O2078 * 100)</f>
        <v/>
      </c>
      <c r="S2078" s="31" t="n"/>
      <c r="T2078" s="31" t="n"/>
      <c r="U2078" s="33">
        <f>IF(N2078="","",R2078 * N2078)</f>
        <v/>
      </c>
      <c r="V2078" s="4" t="n"/>
      <c r="W2078" s="33">
        <f>IF(S2078&amp;U2078="","",U2078 * S2078)</f>
        <v/>
      </c>
      <c r="X2078" s="33">
        <f>IF(W2078="","",U2078 + W2078)</f>
        <v/>
      </c>
      <c r="Y2078" s="33">
        <f>IF(T2078="","",U2078 * T2078)</f>
        <v/>
      </c>
      <c r="Z2078" s="34">
        <f>IF(U2078="","",X2078-V2078-Y2078)</f>
        <v/>
      </c>
    </row>
    <row r="2079">
      <c r="A2079" s="25" t="n">
        <v>2075</v>
      </c>
      <c r="B2079" s="26">
        <f>_xlfn.XLOOKUP(C2079,purchase!C:C,pcon!B:B,"")</f>
        <v/>
      </c>
      <c r="C2079" s="4" t="n"/>
      <c r="D2079" s="29">
        <f>_xlfn.XLOOKUP(C2079,purchase!C:C,pcon!D:D,"")</f>
        <v/>
      </c>
      <c r="E2079" s="29">
        <f>_xlfn.XLOOKUP(C2079,purchase!C:C,pcon!E:E,"")</f>
        <v/>
      </c>
      <c r="F2079" s="4" t="n"/>
      <c r="G2079" s="27" t="n"/>
      <c r="H2079" s="28" t="n"/>
      <c r="I2079" s="4" t="n"/>
      <c r="J2079" s="4" t="n"/>
      <c r="K2079" s="4" t="n"/>
      <c r="L2079" s="30">
        <f>IF(J2079="","",J2079-K2079)</f>
        <v/>
      </c>
      <c r="M2079" s="4" t="n"/>
      <c r="N2079" s="30">
        <f>IF(L2079="","",L2079-M2079)</f>
        <v/>
      </c>
      <c r="O2079" s="31" t="n"/>
      <c r="P2079" s="32">
        <f>IF(O2079="","",N2079 * O2079)</f>
        <v/>
      </c>
      <c r="Q2079" s="10">
        <f>_xlfn.XLOOKUP(C2079,pcon!C:C,pcon!L:L,"")</f>
        <v/>
      </c>
      <c r="R2079" s="98">
        <f>(Q2079 / 80) * (O2079 * 100)</f>
        <v/>
      </c>
      <c r="S2079" s="31" t="n"/>
      <c r="T2079" s="31" t="n"/>
      <c r="U2079" s="33">
        <f>IF(N2079="","",R2079 * N2079)</f>
        <v/>
      </c>
      <c r="V2079" s="4" t="n"/>
      <c r="W2079" s="33">
        <f>IF(S2079&amp;U2079="","",U2079 * S2079)</f>
        <v/>
      </c>
      <c r="X2079" s="33">
        <f>IF(W2079="","",U2079 + W2079)</f>
        <v/>
      </c>
      <c r="Y2079" s="33">
        <f>IF(T2079="","",U2079 * T2079)</f>
        <v/>
      </c>
      <c r="Z2079" s="34">
        <f>IF(U2079="","",X2079-V2079-Y2079)</f>
        <v/>
      </c>
    </row>
    <row r="2080">
      <c r="A2080" s="25" t="n">
        <v>2076</v>
      </c>
      <c r="B2080" s="26">
        <f>_xlfn.XLOOKUP(C2080,purchase!C:C,pcon!B:B,"")</f>
        <v/>
      </c>
      <c r="C2080" s="4" t="n"/>
      <c r="D2080" s="29">
        <f>_xlfn.XLOOKUP(C2080,purchase!C:C,pcon!D:D,"")</f>
        <v/>
      </c>
      <c r="E2080" s="29">
        <f>_xlfn.XLOOKUP(C2080,purchase!C:C,pcon!E:E,"")</f>
        <v/>
      </c>
      <c r="F2080" s="4" t="n"/>
      <c r="G2080" s="27" t="n"/>
      <c r="H2080" s="28" t="n"/>
      <c r="I2080" s="4" t="n"/>
      <c r="J2080" s="4" t="n"/>
      <c r="K2080" s="4" t="n"/>
      <c r="L2080" s="30">
        <f>IF(J2080="","",J2080-K2080)</f>
        <v/>
      </c>
      <c r="M2080" s="4" t="n"/>
      <c r="N2080" s="30">
        <f>IF(L2080="","",L2080-M2080)</f>
        <v/>
      </c>
      <c r="O2080" s="31" t="n"/>
      <c r="P2080" s="32">
        <f>IF(O2080="","",N2080 * O2080)</f>
        <v/>
      </c>
      <c r="Q2080" s="10">
        <f>_xlfn.XLOOKUP(C2080,pcon!C:C,pcon!L:L,"")</f>
        <v/>
      </c>
      <c r="R2080" s="98">
        <f>(Q2080 / 80) * (O2080 * 100)</f>
        <v/>
      </c>
      <c r="S2080" s="31" t="n"/>
      <c r="T2080" s="31" t="n"/>
      <c r="U2080" s="33">
        <f>IF(N2080="","",R2080 * N2080)</f>
        <v/>
      </c>
      <c r="V2080" s="4" t="n"/>
      <c r="W2080" s="33">
        <f>IF(S2080&amp;U2080="","",U2080 * S2080)</f>
        <v/>
      </c>
      <c r="X2080" s="33">
        <f>IF(W2080="","",U2080 + W2080)</f>
        <v/>
      </c>
      <c r="Y2080" s="33">
        <f>IF(T2080="","",U2080 * T2080)</f>
        <v/>
      </c>
      <c r="Z2080" s="34">
        <f>IF(U2080="","",X2080-V2080-Y2080)</f>
        <v/>
      </c>
    </row>
    <row r="2081">
      <c r="A2081" s="25" t="n">
        <v>2077</v>
      </c>
      <c r="B2081" s="26">
        <f>_xlfn.XLOOKUP(C2081,purchase!C:C,pcon!B:B,"")</f>
        <v/>
      </c>
      <c r="C2081" s="4" t="n"/>
      <c r="D2081" s="29">
        <f>_xlfn.XLOOKUP(C2081,purchase!C:C,pcon!D:D,"")</f>
        <v/>
      </c>
      <c r="E2081" s="29">
        <f>_xlfn.XLOOKUP(C2081,purchase!C:C,pcon!E:E,"")</f>
        <v/>
      </c>
      <c r="F2081" s="4" t="n"/>
      <c r="G2081" s="27" t="n"/>
      <c r="H2081" s="28" t="n"/>
      <c r="I2081" s="4" t="n"/>
      <c r="J2081" s="4" t="n"/>
      <c r="K2081" s="4" t="n"/>
      <c r="L2081" s="30">
        <f>IF(J2081="","",J2081-K2081)</f>
        <v/>
      </c>
      <c r="M2081" s="4" t="n"/>
      <c r="N2081" s="30">
        <f>IF(L2081="","",L2081-M2081)</f>
        <v/>
      </c>
      <c r="O2081" s="31" t="n"/>
      <c r="P2081" s="32">
        <f>IF(O2081="","",N2081 * O2081)</f>
        <v/>
      </c>
      <c r="Q2081" s="10">
        <f>_xlfn.XLOOKUP(C2081,pcon!C:C,pcon!L:L,"")</f>
        <v/>
      </c>
      <c r="R2081" s="98">
        <f>(Q2081 / 80) * (O2081 * 100)</f>
        <v/>
      </c>
      <c r="S2081" s="31" t="n"/>
      <c r="T2081" s="31" t="n"/>
      <c r="U2081" s="33">
        <f>IF(N2081="","",R2081 * N2081)</f>
        <v/>
      </c>
      <c r="V2081" s="4" t="n"/>
      <c r="W2081" s="33">
        <f>IF(S2081&amp;U2081="","",U2081 * S2081)</f>
        <v/>
      </c>
      <c r="X2081" s="33">
        <f>IF(W2081="","",U2081 + W2081)</f>
        <v/>
      </c>
      <c r="Y2081" s="33">
        <f>IF(T2081="","",U2081 * T2081)</f>
        <v/>
      </c>
      <c r="Z2081" s="34">
        <f>IF(U2081="","",X2081-V2081-Y2081)</f>
        <v/>
      </c>
    </row>
    <row r="2082">
      <c r="A2082" s="25" t="n">
        <v>2078</v>
      </c>
      <c r="B2082" s="26">
        <f>_xlfn.XLOOKUP(C2082,purchase!C:C,pcon!B:B,"")</f>
        <v/>
      </c>
      <c r="C2082" s="4" t="n"/>
      <c r="D2082" s="29">
        <f>_xlfn.XLOOKUP(C2082,purchase!C:C,pcon!D:D,"")</f>
        <v/>
      </c>
      <c r="E2082" s="29">
        <f>_xlfn.XLOOKUP(C2082,purchase!C:C,pcon!E:E,"")</f>
        <v/>
      </c>
      <c r="F2082" s="4" t="n"/>
      <c r="G2082" s="27" t="n"/>
      <c r="H2082" s="28" t="n"/>
      <c r="I2082" s="4" t="n"/>
      <c r="J2082" s="4" t="n"/>
      <c r="K2082" s="4" t="n"/>
      <c r="L2082" s="30">
        <f>IF(J2082="","",J2082-K2082)</f>
        <v/>
      </c>
      <c r="M2082" s="4" t="n"/>
      <c r="N2082" s="30">
        <f>IF(L2082="","",L2082-M2082)</f>
        <v/>
      </c>
      <c r="O2082" s="31" t="n"/>
      <c r="P2082" s="32">
        <f>IF(O2082="","",N2082 * O2082)</f>
        <v/>
      </c>
      <c r="Q2082" s="10">
        <f>_xlfn.XLOOKUP(C2082,pcon!C:C,pcon!L:L,"")</f>
        <v/>
      </c>
      <c r="R2082" s="98">
        <f>(Q2082 / 80) * (O2082 * 100)</f>
        <v/>
      </c>
      <c r="S2082" s="31" t="n"/>
      <c r="T2082" s="31" t="n"/>
      <c r="U2082" s="33">
        <f>IF(N2082="","",R2082 * N2082)</f>
        <v/>
      </c>
      <c r="V2082" s="4" t="n"/>
      <c r="W2082" s="33">
        <f>IF(S2082&amp;U2082="","",U2082 * S2082)</f>
        <v/>
      </c>
      <c r="X2082" s="33">
        <f>IF(W2082="","",U2082 + W2082)</f>
        <v/>
      </c>
      <c r="Y2082" s="33">
        <f>IF(T2082="","",U2082 * T2082)</f>
        <v/>
      </c>
      <c r="Z2082" s="34">
        <f>IF(U2082="","",X2082-V2082-Y2082)</f>
        <v/>
      </c>
    </row>
    <row r="2083">
      <c r="A2083" s="25" t="n">
        <v>2079</v>
      </c>
      <c r="B2083" s="26">
        <f>_xlfn.XLOOKUP(C2083,purchase!C:C,pcon!B:B,"")</f>
        <v/>
      </c>
      <c r="C2083" s="4" t="n"/>
      <c r="D2083" s="29">
        <f>_xlfn.XLOOKUP(C2083,purchase!C:C,pcon!D:D,"")</f>
        <v/>
      </c>
      <c r="E2083" s="29">
        <f>_xlfn.XLOOKUP(C2083,purchase!C:C,pcon!E:E,"")</f>
        <v/>
      </c>
      <c r="F2083" s="4" t="n"/>
      <c r="G2083" s="27" t="n"/>
      <c r="H2083" s="28" t="n"/>
      <c r="I2083" s="4" t="n"/>
      <c r="J2083" s="4" t="n"/>
      <c r="K2083" s="4" t="n"/>
      <c r="L2083" s="30">
        <f>IF(J2083="","",J2083-K2083)</f>
        <v/>
      </c>
      <c r="M2083" s="4" t="n"/>
      <c r="N2083" s="30">
        <f>IF(L2083="","",L2083-M2083)</f>
        <v/>
      </c>
      <c r="O2083" s="31" t="n"/>
      <c r="P2083" s="32">
        <f>IF(O2083="","",N2083 * O2083)</f>
        <v/>
      </c>
      <c r="Q2083" s="10">
        <f>_xlfn.XLOOKUP(C2083,pcon!C:C,pcon!L:L,"")</f>
        <v/>
      </c>
      <c r="R2083" s="98">
        <f>(Q2083 / 80) * (O2083 * 100)</f>
        <v/>
      </c>
      <c r="S2083" s="31" t="n"/>
      <c r="T2083" s="31" t="n"/>
      <c r="U2083" s="33">
        <f>IF(N2083="","",R2083 * N2083)</f>
        <v/>
      </c>
      <c r="V2083" s="4" t="n"/>
      <c r="W2083" s="33">
        <f>IF(S2083&amp;U2083="","",U2083 * S2083)</f>
        <v/>
      </c>
      <c r="X2083" s="33">
        <f>IF(W2083="","",U2083 + W2083)</f>
        <v/>
      </c>
      <c r="Y2083" s="33">
        <f>IF(T2083="","",U2083 * T2083)</f>
        <v/>
      </c>
      <c r="Z2083" s="34">
        <f>IF(U2083="","",X2083-V2083-Y2083)</f>
        <v/>
      </c>
    </row>
    <row r="2084">
      <c r="A2084" s="25" t="n">
        <v>2080</v>
      </c>
      <c r="B2084" s="26">
        <f>_xlfn.XLOOKUP(C2084,purchase!C:C,pcon!B:B,"")</f>
        <v/>
      </c>
      <c r="C2084" s="4" t="n"/>
      <c r="D2084" s="29">
        <f>_xlfn.XLOOKUP(C2084,purchase!C:C,pcon!D:D,"")</f>
        <v/>
      </c>
      <c r="E2084" s="29">
        <f>_xlfn.XLOOKUP(C2084,purchase!C:C,pcon!E:E,"")</f>
        <v/>
      </c>
      <c r="F2084" s="4" t="n"/>
      <c r="G2084" s="27" t="n"/>
      <c r="H2084" s="28" t="n"/>
      <c r="I2084" s="4" t="n"/>
      <c r="J2084" s="4" t="n"/>
      <c r="K2084" s="4" t="n"/>
      <c r="L2084" s="30">
        <f>IF(J2084="","",J2084-K2084)</f>
        <v/>
      </c>
      <c r="M2084" s="4" t="n"/>
      <c r="N2084" s="30">
        <f>IF(L2084="","",L2084-M2084)</f>
        <v/>
      </c>
      <c r="O2084" s="31" t="n"/>
      <c r="P2084" s="32">
        <f>IF(O2084="","",N2084 * O2084)</f>
        <v/>
      </c>
      <c r="Q2084" s="10">
        <f>_xlfn.XLOOKUP(C2084,pcon!C:C,pcon!L:L,"")</f>
        <v/>
      </c>
      <c r="R2084" s="98">
        <f>(Q2084 / 80) * (O2084 * 100)</f>
        <v/>
      </c>
      <c r="S2084" s="31" t="n"/>
      <c r="T2084" s="31" t="n"/>
      <c r="U2084" s="33">
        <f>IF(N2084="","",R2084 * N2084)</f>
        <v/>
      </c>
      <c r="V2084" s="4" t="n"/>
      <c r="W2084" s="33">
        <f>IF(S2084&amp;U2084="","",U2084 * S2084)</f>
        <v/>
      </c>
      <c r="X2084" s="33">
        <f>IF(W2084="","",U2084 + W2084)</f>
        <v/>
      </c>
      <c r="Y2084" s="33">
        <f>IF(T2084="","",U2084 * T2084)</f>
        <v/>
      </c>
      <c r="Z2084" s="34">
        <f>IF(U2084="","",X2084-V2084-Y2084)</f>
        <v/>
      </c>
    </row>
    <row r="2085">
      <c r="A2085" s="25" t="n">
        <v>2081</v>
      </c>
      <c r="B2085" s="26">
        <f>_xlfn.XLOOKUP(C2085,purchase!C:C,pcon!B:B,"")</f>
        <v/>
      </c>
      <c r="C2085" s="4" t="n"/>
      <c r="D2085" s="29">
        <f>_xlfn.XLOOKUP(C2085,purchase!C:C,pcon!D:D,"")</f>
        <v/>
      </c>
      <c r="E2085" s="29">
        <f>_xlfn.XLOOKUP(C2085,purchase!C:C,pcon!E:E,"")</f>
        <v/>
      </c>
      <c r="F2085" s="4" t="n"/>
      <c r="G2085" s="27" t="n"/>
      <c r="H2085" s="28" t="n"/>
      <c r="I2085" s="4" t="n"/>
      <c r="J2085" s="4" t="n"/>
      <c r="K2085" s="4" t="n"/>
      <c r="L2085" s="30">
        <f>IF(J2085="","",J2085-K2085)</f>
        <v/>
      </c>
      <c r="M2085" s="4" t="n"/>
      <c r="N2085" s="30">
        <f>IF(L2085="","",L2085-M2085)</f>
        <v/>
      </c>
      <c r="O2085" s="31" t="n"/>
      <c r="P2085" s="32">
        <f>IF(O2085="","",N2085 * O2085)</f>
        <v/>
      </c>
      <c r="Q2085" s="10">
        <f>_xlfn.XLOOKUP(C2085,pcon!C:C,pcon!L:L,"")</f>
        <v/>
      </c>
      <c r="R2085" s="98">
        <f>(Q2085 / 80) * (O2085 * 100)</f>
        <v/>
      </c>
      <c r="S2085" s="31" t="n"/>
      <c r="T2085" s="31" t="n"/>
      <c r="U2085" s="33">
        <f>IF(N2085="","",R2085 * N2085)</f>
        <v/>
      </c>
      <c r="V2085" s="4" t="n"/>
      <c r="W2085" s="33">
        <f>IF(S2085&amp;U2085="","",U2085 * S2085)</f>
        <v/>
      </c>
      <c r="X2085" s="33">
        <f>IF(W2085="","",U2085 + W2085)</f>
        <v/>
      </c>
      <c r="Y2085" s="33">
        <f>IF(T2085="","",U2085 * T2085)</f>
        <v/>
      </c>
      <c r="Z2085" s="34">
        <f>IF(U2085="","",X2085-V2085-Y2085)</f>
        <v/>
      </c>
    </row>
    <row r="2086">
      <c r="A2086" s="25" t="n">
        <v>2082</v>
      </c>
      <c r="B2086" s="26">
        <f>_xlfn.XLOOKUP(C2086,purchase!C:C,pcon!B:B,"")</f>
        <v/>
      </c>
      <c r="C2086" s="4" t="n"/>
      <c r="D2086" s="29">
        <f>_xlfn.XLOOKUP(C2086,purchase!C:C,pcon!D:D,"")</f>
        <v/>
      </c>
      <c r="E2086" s="29">
        <f>_xlfn.XLOOKUP(C2086,purchase!C:C,pcon!E:E,"")</f>
        <v/>
      </c>
      <c r="F2086" s="4" t="n"/>
      <c r="G2086" s="27" t="n"/>
      <c r="H2086" s="28" t="n"/>
      <c r="I2086" s="4" t="n"/>
      <c r="J2086" s="4" t="n"/>
      <c r="K2086" s="4" t="n"/>
      <c r="L2086" s="30">
        <f>IF(J2086="","",J2086-K2086)</f>
        <v/>
      </c>
      <c r="M2086" s="4" t="n"/>
      <c r="N2086" s="30">
        <f>IF(L2086="","",L2086-M2086)</f>
        <v/>
      </c>
      <c r="O2086" s="31" t="n"/>
      <c r="P2086" s="32">
        <f>IF(O2086="","",N2086 * O2086)</f>
        <v/>
      </c>
      <c r="Q2086" s="10">
        <f>_xlfn.XLOOKUP(C2086,pcon!C:C,pcon!L:L,"")</f>
        <v/>
      </c>
      <c r="R2086" s="98">
        <f>(Q2086 / 80) * (O2086 * 100)</f>
        <v/>
      </c>
      <c r="S2086" s="31" t="n"/>
      <c r="T2086" s="31" t="n"/>
      <c r="U2086" s="33">
        <f>IF(N2086="","",R2086 * N2086)</f>
        <v/>
      </c>
      <c r="V2086" s="4" t="n"/>
      <c r="W2086" s="33">
        <f>IF(S2086&amp;U2086="","",U2086 * S2086)</f>
        <v/>
      </c>
      <c r="X2086" s="33">
        <f>IF(W2086="","",U2086 + W2086)</f>
        <v/>
      </c>
      <c r="Y2086" s="33">
        <f>IF(T2086="","",U2086 * T2086)</f>
        <v/>
      </c>
      <c r="Z2086" s="34">
        <f>IF(U2086="","",X2086-V2086-Y2086)</f>
        <v/>
      </c>
    </row>
    <row r="2087">
      <c r="A2087" s="25" t="n">
        <v>2083</v>
      </c>
      <c r="B2087" s="26">
        <f>_xlfn.XLOOKUP(C2087,purchase!C:C,pcon!B:B,"")</f>
        <v/>
      </c>
      <c r="C2087" s="4" t="n"/>
      <c r="D2087" s="29">
        <f>_xlfn.XLOOKUP(C2087,purchase!C:C,pcon!D:D,"")</f>
        <v/>
      </c>
      <c r="E2087" s="29">
        <f>_xlfn.XLOOKUP(C2087,purchase!C:C,pcon!E:E,"")</f>
        <v/>
      </c>
      <c r="F2087" s="4" t="n"/>
      <c r="G2087" s="27" t="n"/>
      <c r="H2087" s="28" t="n"/>
      <c r="I2087" s="4" t="n"/>
      <c r="J2087" s="4" t="n"/>
      <c r="K2087" s="4" t="n"/>
      <c r="L2087" s="30">
        <f>IF(J2087="","",J2087-K2087)</f>
        <v/>
      </c>
      <c r="M2087" s="4" t="n"/>
      <c r="N2087" s="30">
        <f>IF(L2087="","",L2087-M2087)</f>
        <v/>
      </c>
      <c r="O2087" s="31" t="n"/>
      <c r="P2087" s="32">
        <f>IF(O2087="","",N2087 * O2087)</f>
        <v/>
      </c>
      <c r="Q2087" s="10">
        <f>_xlfn.XLOOKUP(C2087,pcon!C:C,pcon!L:L,"")</f>
        <v/>
      </c>
      <c r="R2087" s="98">
        <f>(Q2087 / 80) * (O2087 * 100)</f>
        <v/>
      </c>
      <c r="S2087" s="31" t="n"/>
      <c r="T2087" s="31" t="n"/>
      <c r="U2087" s="33">
        <f>IF(N2087="","",R2087 * N2087)</f>
        <v/>
      </c>
      <c r="V2087" s="4" t="n"/>
      <c r="W2087" s="33">
        <f>IF(S2087&amp;U2087="","",U2087 * S2087)</f>
        <v/>
      </c>
      <c r="X2087" s="33">
        <f>IF(W2087="","",U2087 + W2087)</f>
        <v/>
      </c>
      <c r="Y2087" s="33">
        <f>IF(T2087="","",U2087 * T2087)</f>
        <v/>
      </c>
      <c r="Z2087" s="34">
        <f>IF(U2087="","",X2087-V2087-Y2087)</f>
        <v/>
      </c>
    </row>
    <row r="2088">
      <c r="A2088" s="25" t="n">
        <v>2084</v>
      </c>
      <c r="B2088" s="26">
        <f>_xlfn.XLOOKUP(C2088,purchase!C:C,pcon!B:B,"")</f>
        <v/>
      </c>
      <c r="C2088" s="4" t="n"/>
      <c r="D2088" s="29">
        <f>_xlfn.XLOOKUP(C2088,purchase!C:C,pcon!D:D,"")</f>
        <v/>
      </c>
      <c r="E2088" s="29">
        <f>_xlfn.XLOOKUP(C2088,purchase!C:C,pcon!E:E,"")</f>
        <v/>
      </c>
      <c r="F2088" s="4" t="n"/>
      <c r="G2088" s="27" t="n"/>
      <c r="H2088" s="28" t="n"/>
      <c r="I2088" s="4" t="n"/>
      <c r="J2088" s="4" t="n"/>
      <c r="K2088" s="4" t="n"/>
      <c r="L2088" s="30">
        <f>IF(J2088="","",J2088-K2088)</f>
        <v/>
      </c>
      <c r="M2088" s="4" t="n"/>
      <c r="N2088" s="30">
        <f>IF(L2088="","",L2088-M2088)</f>
        <v/>
      </c>
      <c r="O2088" s="31" t="n"/>
      <c r="P2088" s="32">
        <f>IF(O2088="","",N2088 * O2088)</f>
        <v/>
      </c>
      <c r="Q2088" s="10">
        <f>_xlfn.XLOOKUP(C2088,pcon!C:C,pcon!L:L,"")</f>
        <v/>
      </c>
      <c r="R2088" s="98">
        <f>(Q2088 / 80) * (O2088 * 100)</f>
        <v/>
      </c>
      <c r="S2088" s="31" t="n"/>
      <c r="T2088" s="31" t="n"/>
      <c r="U2088" s="33">
        <f>IF(N2088="","",R2088 * N2088)</f>
        <v/>
      </c>
      <c r="V2088" s="4" t="n"/>
      <c r="W2088" s="33">
        <f>IF(S2088&amp;U2088="","",U2088 * S2088)</f>
        <v/>
      </c>
      <c r="X2088" s="33">
        <f>IF(W2088="","",U2088 + W2088)</f>
        <v/>
      </c>
      <c r="Y2088" s="33">
        <f>IF(T2088="","",U2088 * T2088)</f>
        <v/>
      </c>
      <c r="Z2088" s="34">
        <f>IF(U2088="","",X2088-V2088-Y2088)</f>
        <v/>
      </c>
    </row>
    <row r="2089">
      <c r="A2089" s="25" t="n">
        <v>2085</v>
      </c>
      <c r="B2089" s="26">
        <f>_xlfn.XLOOKUP(C2089,purchase!C:C,pcon!B:B,"")</f>
        <v/>
      </c>
      <c r="C2089" s="4" t="n"/>
      <c r="D2089" s="29">
        <f>_xlfn.XLOOKUP(C2089,purchase!C:C,pcon!D:D,"")</f>
        <v/>
      </c>
      <c r="E2089" s="29">
        <f>_xlfn.XLOOKUP(C2089,purchase!C:C,pcon!E:E,"")</f>
        <v/>
      </c>
      <c r="F2089" s="4" t="n"/>
      <c r="G2089" s="27" t="n"/>
      <c r="H2089" s="28" t="n"/>
      <c r="I2089" s="4" t="n"/>
      <c r="J2089" s="4" t="n"/>
      <c r="K2089" s="4" t="n"/>
      <c r="L2089" s="30">
        <f>IF(J2089="","",J2089-K2089)</f>
        <v/>
      </c>
      <c r="M2089" s="4" t="n"/>
      <c r="N2089" s="30">
        <f>IF(L2089="","",L2089-M2089)</f>
        <v/>
      </c>
      <c r="O2089" s="31" t="n"/>
      <c r="P2089" s="32">
        <f>IF(O2089="","",N2089 * O2089)</f>
        <v/>
      </c>
      <c r="Q2089" s="10">
        <f>_xlfn.XLOOKUP(C2089,pcon!C:C,pcon!L:L,"")</f>
        <v/>
      </c>
      <c r="R2089" s="98">
        <f>(Q2089 / 80) * (O2089 * 100)</f>
        <v/>
      </c>
      <c r="S2089" s="31" t="n"/>
      <c r="T2089" s="31" t="n"/>
      <c r="U2089" s="33">
        <f>IF(N2089="","",R2089 * N2089)</f>
        <v/>
      </c>
      <c r="V2089" s="4" t="n"/>
      <c r="W2089" s="33">
        <f>IF(S2089&amp;U2089="","",U2089 * S2089)</f>
        <v/>
      </c>
      <c r="X2089" s="33">
        <f>IF(W2089="","",U2089 + W2089)</f>
        <v/>
      </c>
      <c r="Y2089" s="33">
        <f>IF(T2089="","",U2089 * T2089)</f>
        <v/>
      </c>
      <c r="Z2089" s="34">
        <f>IF(U2089="","",X2089-V2089-Y2089)</f>
        <v/>
      </c>
    </row>
    <row r="2090">
      <c r="A2090" s="25" t="n">
        <v>2086</v>
      </c>
      <c r="B2090" s="26">
        <f>_xlfn.XLOOKUP(C2090,purchase!C:C,pcon!B:B,"")</f>
        <v/>
      </c>
      <c r="C2090" s="4" t="n"/>
      <c r="D2090" s="29">
        <f>_xlfn.XLOOKUP(C2090,purchase!C:C,pcon!D:D,"")</f>
        <v/>
      </c>
      <c r="E2090" s="29">
        <f>_xlfn.XLOOKUP(C2090,purchase!C:C,pcon!E:E,"")</f>
        <v/>
      </c>
      <c r="F2090" s="4" t="n"/>
      <c r="G2090" s="27" t="n"/>
      <c r="H2090" s="28" t="n"/>
      <c r="I2090" s="4" t="n"/>
      <c r="J2090" s="4" t="n"/>
      <c r="K2090" s="4" t="n"/>
      <c r="L2090" s="30">
        <f>IF(J2090="","",J2090-K2090)</f>
        <v/>
      </c>
      <c r="M2090" s="4" t="n"/>
      <c r="N2090" s="30">
        <f>IF(L2090="","",L2090-M2090)</f>
        <v/>
      </c>
      <c r="O2090" s="31" t="n"/>
      <c r="P2090" s="32">
        <f>IF(O2090="","",N2090 * O2090)</f>
        <v/>
      </c>
      <c r="Q2090" s="10">
        <f>_xlfn.XLOOKUP(C2090,pcon!C:C,pcon!L:L,"")</f>
        <v/>
      </c>
      <c r="R2090" s="98">
        <f>(Q2090 / 80) * (O2090 * 100)</f>
        <v/>
      </c>
      <c r="S2090" s="31" t="n"/>
      <c r="T2090" s="31" t="n"/>
      <c r="U2090" s="33">
        <f>IF(N2090="","",R2090 * N2090)</f>
        <v/>
      </c>
      <c r="V2090" s="4" t="n"/>
      <c r="W2090" s="33">
        <f>IF(S2090&amp;U2090="","",U2090 * S2090)</f>
        <v/>
      </c>
      <c r="X2090" s="33">
        <f>IF(W2090="","",U2090 + W2090)</f>
        <v/>
      </c>
      <c r="Y2090" s="33">
        <f>IF(T2090="","",U2090 * T2090)</f>
        <v/>
      </c>
      <c r="Z2090" s="34">
        <f>IF(U2090="","",X2090-V2090-Y2090)</f>
        <v/>
      </c>
    </row>
    <row r="2091">
      <c r="A2091" s="25" t="n">
        <v>2087</v>
      </c>
      <c r="B2091" s="26">
        <f>_xlfn.XLOOKUP(C2091,purchase!C:C,pcon!B:B,"")</f>
        <v/>
      </c>
      <c r="C2091" s="4" t="n"/>
      <c r="D2091" s="29">
        <f>_xlfn.XLOOKUP(C2091,purchase!C:C,pcon!D:D,"")</f>
        <v/>
      </c>
      <c r="E2091" s="29">
        <f>_xlfn.XLOOKUP(C2091,purchase!C:C,pcon!E:E,"")</f>
        <v/>
      </c>
      <c r="F2091" s="4" t="n"/>
      <c r="G2091" s="27" t="n"/>
      <c r="H2091" s="28" t="n"/>
      <c r="I2091" s="4" t="n"/>
      <c r="J2091" s="4" t="n"/>
      <c r="K2091" s="4" t="n"/>
      <c r="L2091" s="30">
        <f>IF(J2091="","",J2091-K2091)</f>
        <v/>
      </c>
      <c r="M2091" s="4" t="n"/>
      <c r="N2091" s="30">
        <f>IF(L2091="","",L2091-M2091)</f>
        <v/>
      </c>
      <c r="O2091" s="31" t="n"/>
      <c r="P2091" s="32">
        <f>IF(O2091="","",N2091 * O2091)</f>
        <v/>
      </c>
      <c r="Q2091" s="10">
        <f>_xlfn.XLOOKUP(C2091,pcon!C:C,pcon!L:L,"")</f>
        <v/>
      </c>
      <c r="R2091" s="98">
        <f>(Q2091 / 80) * (O2091 * 100)</f>
        <v/>
      </c>
      <c r="S2091" s="31" t="n"/>
      <c r="T2091" s="31" t="n"/>
      <c r="U2091" s="33">
        <f>IF(N2091="","",R2091 * N2091)</f>
        <v/>
      </c>
      <c r="V2091" s="4" t="n"/>
      <c r="W2091" s="33">
        <f>IF(S2091&amp;U2091="","",U2091 * S2091)</f>
        <v/>
      </c>
      <c r="X2091" s="33">
        <f>IF(W2091="","",U2091 + W2091)</f>
        <v/>
      </c>
      <c r="Y2091" s="33">
        <f>IF(T2091="","",U2091 * T2091)</f>
        <v/>
      </c>
      <c r="Z2091" s="34">
        <f>IF(U2091="","",X2091-V2091-Y2091)</f>
        <v/>
      </c>
    </row>
    <row r="2092">
      <c r="A2092" s="25" t="n">
        <v>2088</v>
      </c>
      <c r="B2092" s="26">
        <f>_xlfn.XLOOKUP(C2092,purchase!C:C,pcon!B:B,"")</f>
        <v/>
      </c>
      <c r="C2092" s="4" t="n"/>
      <c r="D2092" s="29">
        <f>_xlfn.XLOOKUP(C2092,purchase!C:C,pcon!D:D,"")</f>
        <v/>
      </c>
      <c r="E2092" s="29">
        <f>_xlfn.XLOOKUP(C2092,purchase!C:C,pcon!E:E,"")</f>
        <v/>
      </c>
      <c r="F2092" s="4" t="n"/>
      <c r="G2092" s="27" t="n"/>
      <c r="H2092" s="28" t="n"/>
      <c r="I2092" s="4" t="n"/>
      <c r="J2092" s="4" t="n"/>
      <c r="K2092" s="4" t="n"/>
      <c r="L2092" s="30">
        <f>IF(J2092="","",J2092-K2092)</f>
        <v/>
      </c>
      <c r="M2092" s="4" t="n"/>
      <c r="N2092" s="30">
        <f>IF(L2092="","",L2092-M2092)</f>
        <v/>
      </c>
      <c r="O2092" s="31" t="n"/>
      <c r="P2092" s="32">
        <f>IF(O2092="","",N2092 * O2092)</f>
        <v/>
      </c>
      <c r="Q2092" s="10">
        <f>_xlfn.XLOOKUP(C2092,pcon!C:C,pcon!L:L,"")</f>
        <v/>
      </c>
      <c r="R2092" s="98">
        <f>(Q2092 / 80) * (O2092 * 100)</f>
        <v/>
      </c>
      <c r="S2092" s="31" t="n"/>
      <c r="T2092" s="31" t="n"/>
      <c r="U2092" s="33">
        <f>IF(N2092="","",R2092 * N2092)</f>
        <v/>
      </c>
      <c r="V2092" s="4" t="n"/>
      <c r="W2092" s="33">
        <f>IF(S2092&amp;U2092="","",U2092 * S2092)</f>
        <v/>
      </c>
      <c r="X2092" s="33">
        <f>IF(W2092="","",U2092 + W2092)</f>
        <v/>
      </c>
      <c r="Y2092" s="33">
        <f>IF(T2092="","",U2092 * T2092)</f>
        <v/>
      </c>
      <c r="Z2092" s="34">
        <f>IF(U2092="","",X2092-V2092-Y2092)</f>
        <v/>
      </c>
    </row>
    <row r="2093">
      <c r="A2093" s="25" t="n">
        <v>2089</v>
      </c>
      <c r="B2093" s="26">
        <f>_xlfn.XLOOKUP(C2093,purchase!C:C,pcon!B:B,"")</f>
        <v/>
      </c>
      <c r="C2093" s="4" t="n"/>
      <c r="D2093" s="29">
        <f>_xlfn.XLOOKUP(C2093,purchase!C:C,pcon!D:D,"")</f>
        <v/>
      </c>
      <c r="E2093" s="29">
        <f>_xlfn.XLOOKUP(C2093,purchase!C:C,pcon!E:E,"")</f>
        <v/>
      </c>
      <c r="F2093" s="4" t="n"/>
      <c r="G2093" s="27" t="n"/>
      <c r="H2093" s="28" t="n"/>
      <c r="I2093" s="4" t="n"/>
      <c r="J2093" s="4" t="n"/>
      <c r="K2093" s="4" t="n"/>
      <c r="L2093" s="30">
        <f>IF(J2093="","",J2093-K2093)</f>
        <v/>
      </c>
      <c r="M2093" s="4" t="n"/>
      <c r="N2093" s="30">
        <f>IF(L2093="","",L2093-M2093)</f>
        <v/>
      </c>
      <c r="O2093" s="31" t="n"/>
      <c r="P2093" s="32">
        <f>IF(O2093="","",N2093 * O2093)</f>
        <v/>
      </c>
      <c r="Q2093" s="10">
        <f>_xlfn.XLOOKUP(C2093,pcon!C:C,pcon!L:L,"")</f>
        <v/>
      </c>
      <c r="R2093" s="98">
        <f>(Q2093 / 80) * (O2093 * 100)</f>
        <v/>
      </c>
      <c r="S2093" s="31" t="n"/>
      <c r="T2093" s="31" t="n"/>
      <c r="U2093" s="33">
        <f>IF(N2093="","",R2093 * N2093)</f>
        <v/>
      </c>
      <c r="V2093" s="4" t="n"/>
      <c r="W2093" s="33">
        <f>IF(S2093&amp;U2093="","",U2093 * S2093)</f>
        <v/>
      </c>
      <c r="X2093" s="33">
        <f>IF(W2093="","",U2093 + W2093)</f>
        <v/>
      </c>
      <c r="Y2093" s="33">
        <f>IF(T2093="","",U2093 * T2093)</f>
        <v/>
      </c>
      <c r="Z2093" s="34">
        <f>IF(U2093="","",X2093-V2093-Y2093)</f>
        <v/>
      </c>
    </row>
    <row r="2094">
      <c r="A2094" s="25" t="n">
        <v>2090</v>
      </c>
      <c r="B2094" s="26">
        <f>_xlfn.XLOOKUP(C2094,purchase!C:C,pcon!B:B,"")</f>
        <v/>
      </c>
      <c r="C2094" s="4" t="n"/>
      <c r="D2094" s="29">
        <f>_xlfn.XLOOKUP(C2094,purchase!C:C,pcon!D:D,"")</f>
        <v/>
      </c>
      <c r="E2094" s="29">
        <f>_xlfn.XLOOKUP(C2094,purchase!C:C,pcon!E:E,"")</f>
        <v/>
      </c>
      <c r="F2094" s="4" t="n"/>
      <c r="G2094" s="27" t="n"/>
      <c r="H2094" s="28" t="n"/>
      <c r="I2094" s="4" t="n"/>
      <c r="J2094" s="4" t="n"/>
      <c r="K2094" s="4" t="n"/>
      <c r="L2094" s="30">
        <f>IF(J2094="","",J2094-K2094)</f>
        <v/>
      </c>
      <c r="M2094" s="4" t="n"/>
      <c r="N2094" s="30">
        <f>IF(L2094="","",L2094-M2094)</f>
        <v/>
      </c>
      <c r="O2094" s="31" t="n"/>
      <c r="P2094" s="32">
        <f>IF(O2094="","",N2094 * O2094)</f>
        <v/>
      </c>
      <c r="Q2094" s="10">
        <f>_xlfn.XLOOKUP(C2094,pcon!C:C,pcon!L:L,"")</f>
        <v/>
      </c>
      <c r="R2094" s="98">
        <f>(Q2094 / 80) * (O2094 * 100)</f>
        <v/>
      </c>
      <c r="S2094" s="31" t="n"/>
      <c r="T2094" s="31" t="n"/>
      <c r="U2094" s="33">
        <f>IF(N2094="","",R2094 * N2094)</f>
        <v/>
      </c>
      <c r="V2094" s="4" t="n"/>
      <c r="W2094" s="33">
        <f>IF(S2094&amp;U2094="","",U2094 * S2094)</f>
        <v/>
      </c>
      <c r="X2094" s="33">
        <f>IF(W2094="","",U2094 + W2094)</f>
        <v/>
      </c>
      <c r="Y2094" s="33">
        <f>IF(T2094="","",U2094 * T2094)</f>
        <v/>
      </c>
      <c r="Z2094" s="34">
        <f>IF(U2094="","",X2094-V2094-Y2094)</f>
        <v/>
      </c>
    </row>
    <row r="2095">
      <c r="A2095" s="25" t="n">
        <v>2091</v>
      </c>
      <c r="B2095" s="26">
        <f>_xlfn.XLOOKUP(C2095,purchase!C:C,pcon!B:B,"")</f>
        <v/>
      </c>
      <c r="C2095" s="4" t="n"/>
      <c r="D2095" s="29">
        <f>_xlfn.XLOOKUP(C2095,purchase!C:C,pcon!D:D,"")</f>
        <v/>
      </c>
      <c r="E2095" s="29">
        <f>_xlfn.XLOOKUP(C2095,purchase!C:C,pcon!E:E,"")</f>
        <v/>
      </c>
      <c r="F2095" s="4" t="n"/>
      <c r="G2095" s="27" t="n"/>
      <c r="H2095" s="28" t="n"/>
      <c r="I2095" s="4" t="n"/>
      <c r="J2095" s="4" t="n"/>
      <c r="K2095" s="4" t="n"/>
      <c r="L2095" s="30">
        <f>IF(J2095="","",J2095-K2095)</f>
        <v/>
      </c>
      <c r="M2095" s="4" t="n"/>
      <c r="N2095" s="30">
        <f>IF(L2095="","",L2095-M2095)</f>
        <v/>
      </c>
      <c r="O2095" s="31" t="n"/>
      <c r="P2095" s="32">
        <f>IF(O2095="","",N2095 * O2095)</f>
        <v/>
      </c>
      <c r="Q2095" s="10">
        <f>_xlfn.XLOOKUP(C2095,pcon!C:C,pcon!L:L,"")</f>
        <v/>
      </c>
      <c r="R2095" s="98">
        <f>(Q2095 / 80) * (O2095 * 100)</f>
        <v/>
      </c>
      <c r="S2095" s="31" t="n"/>
      <c r="T2095" s="31" t="n"/>
      <c r="U2095" s="33">
        <f>IF(N2095="","",R2095 * N2095)</f>
        <v/>
      </c>
      <c r="V2095" s="4" t="n"/>
      <c r="W2095" s="33">
        <f>IF(S2095&amp;U2095="","",U2095 * S2095)</f>
        <v/>
      </c>
      <c r="X2095" s="33">
        <f>IF(W2095="","",U2095 + W2095)</f>
        <v/>
      </c>
      <c r="Y2095" s="33">
        <f>IF(T2095="","",U2095 * T2095)</f>
        <v/>
      </c>
      <c r="Z2095" s="34">
        <f>IF(U2095="","",X2095-V2095-Y2095)</f>
        <v/>
      </c>
    </row>
    <row r="2096">
      <c r="A2096" s="25" t="n">
        <v>2092</v>
      </c>
      <c r="B2096" s="26">
        <f>_xlfn.XLOOKUP(C2096,purchase!C:C,pcon!B:B,"")</f>
        <v/>
      </c>
      <c r="C2096" s="4" t="n"/>
      <c r="D2096" s="29">
        <f>_xlfn.XLOOKUP(C2096,purchase!C:C,pcon!D:D,"")</f>
        <v/>
      </c>
      <c r="E2096" s="29">
        <f>_xlfn.XLOOKUP(C2096,purchase!C:C,pcon!E:E,"")</f>
        <v/>
      </c>
      <c r="F2096" s="4" t="n"/>
      <c r="G2096" s="27" t="n"/>
      <c r="H2096" s="28" t="n"/>
      <c r="I2096" s="4" t="n"/>
      <c r="J2096" s="4" t="n"/>
      <c r="K2096" s="4" t="n"/>
      <c r="L2096" s="30">
        <f>IF(J2096="","",J2096-K2096)</f>
        <v/>
      </c>
      <c r="M2096" s="4" t="n"/>
      <c r="N2096" s="30">
        <f>IF(L2096="","",L2096-M2096)</f>
        <v/>
      </c>
      <c r="O2096" s="31" t="n"/>
      <c r="P2096" s="32">
        <f>IF(O2096="","",N2096 * O2096)</f>
        <v/>
      </c>
      <c r="Q2096" s="10">
        <f>_xlfn.XLOOKUP(C2096,pcon!C:C,pcon!L:L,"")</f>
        <v/>
      </c>
      <c r="R2096" s="98">
        <f>(Q2096 / 80) * (O2096 * 100)</f>
        <v/>
      </c>
      <c r="S2096" s="31" t="n"/>
      <c r="T2096" s="31" t="n"/>
      <c r="U2096" s="33">
        <f>IF(N2096="","",R2096 * N2096)</f>
        <v/>
      </c>
      <c r="V2096" s="4" t="n"/>
      <c r="W2096" s="33">
        <f>IF(S2096&amp;U2096="","",U2096 * S2096)</f>
        <v/>
      </c>
      <c r="X2096" s="33">
        <f>IF(W2096="","",U2096 + W2096)</f>
        <v/>
      </c>
      <c r="Y2096" s="33">
        <f>IF(T2096="","",U2096 * T2096)</f>
        <v/>
      </c>
      <c r="Z2096" s="34">
        <f>IF(U2096="","",X2096-V2096-Y2096)</f>
        <v/>
      </c>
    </row>
    <row r="2097">
      <c r="A2097" s="25" t="n">
        <v>2093</v>
      </c>
      <c r="B2097" s="26">
        <f>_xlfn.XLOOKUP(C2097,purchase!C:C,pcon!B:B,"")</f>
        <v/>
      </c>
      <c r="C2097" s="4" t="n"/>
      <c r="D2097" s="29">
        <f>_xlfn.XLOOKUP(C2097,purchase!C:C,pcon!D:D,"")</f>
        <v/>
      </c>
      <c r="E2097" s="29">
        <f>_xlfn.XLOOKUP(C2097,purchase!C:C,pcon!E:E,"")</f>
        <v/>
      </c>
      <c r="F2097" s="4" t="n"/>
      <c r="G2097" s="27" t="n"/>
      <c r="H2097" s="28" t="n"/>
      <c r="I2097" s="4" t="n"/>
      <c r="J2097" s="4" t="n"/>
      <c r="K2097" s="4" t="n"/>
      <c r="L2097" s="30">
        <f>IF(J2097="","",J2097-K2097)</f>
        <v/>
      </c>
      <c r="M2097" s="4" t="n"/>
      <c r="N2097" s="30">
        <f>IF(L2097="","",L2097-M2097)</f>
        <v/>
      </c>
      <c r="O2097" s="31" t="n"/>
      <c r="P2097" s="32">
        <f>IF(O2097="","",N2097 * O2097)</f>
        <v/>
      </c>
      <c r="Q2097" s="10">
        <f>_xlfn.XLOOKUP(C2097,pcon!C:C,pcon!L:L,"")</f>
        <v/>
      </c>
      <c r="R2097" s="98">
        <f>(Q2097 / 80) * (O2097 * 100)</f>
        <v/>
      </c>
      <c r="S2097" s="31" t="n"/>
      <c r="T2097" s="31" t="n"/>
      <c r="U2097" s="33">
        <f>IF(N2097="","",R2097 * N2097)</f>
        <v/>
      </c>
      <c r="V2097" s="4" t="n"/>
      <c r="W2097" s="33">
        <f>IF(S2097&amp;U2097="","",U2097 * S2097)</f>
        <v/>
      </c>
      <c r="X2097" s="33">
        <f>IF(W2097="","",U2097 + W2097)</f>
        <v/>
      </c>
      <c r="Y2097" s="33">
        <f>IF(T2097="","",U2097 * T2097)</f>
        <v/>
      </c>
      <c r="Z2097" s="34">
        <f>IF(U2097="","",X2097-V2097-Y2097)</f>
        <v/>
      </c>
    </row>
    <row r="2098">
      <c r="A2098" s="25" t="n">
        <v>2094</v>
      </c>
      <c r="B2098" s="26">
        <f>_xlfn.XLOOKUP(C2098,purchase!C:C,pcon!B:B,"")</f>
        <v/>
      </c>
      <c r="C2098" s="4" t="n"/>
      <c r="D2098" s="29">
        <f>_xlfn.XLOOKUP(C2098,purchase!C:C,pcon!D:D,"")</f>
        <v/>
      </c>
      <c r="E2098" s="29">
        <f>_xlfn.XLOOKUP(C2098,purchase!C:C,pcon!E:E,"")</f>
        <v/>
      </c>
      <c r="F2098" s="4" t="n"/>
      <c r="G2098" s="27" t="n"/>
      <c r="H2098" s="28" t="n"/>
      <c r="I2098" s="4" t="n"/>
      <c r="J2098" s="4" t="n"/>
      <c r="K2098" s="4" t="n"/>
      <c r="L2098" s="30">
        <f>IF(J2098="","",J2098-K2098)</f>
        <v/>
      </c>
      <c r="M2098" s="4" t="n"/>
      <c r="N2098" s="30">
        <f>IF(L2098="","",L2098-M2098)</f>
        <v/>
      </c>
      <c r="O2098" s="31" t="n"/>
      <c r="P2098" s="32">
        <f>IF(O2098="","",N2098 * O2098)</f>
        <v/>
      </c>
      <c r="Q2098" s="10">
        <f>_xlfn.XLOOKUP(C2098,pcon!C:C,pcon!L:L,"")</f>
        <v/>
      </c>
      <c r="R2098" s="98">
        <f>(Q2098 / 80) * (O2098 * 100)</f>
        <v/>
      </c>
      <c r="S2098" s="31" t="n"/>
      <c r="T2098" s="31" t="n"/>
      <c r="U2098" s="33">
        <f>IF(N2098="","",R2098 * N2098)</f>
        <v/>
      </c>
      <c r="V2098" s="4" t="n"/>
      <c r="W2098" s="33">
        <f>IF(S2098&amp;U2098="","",U2098 * S2098)</f>
        <v/>
      </c>
      <c r="X2098" s="33">
        <f>IF(W2098="","",U2098 + W2098)</f>
        <v/>
      </c>
      <c r="Y2098" s="33">
        <f>IF(T2098="","",U2098 * T2098)</f>
        <v/>
      </c>
      <c r="Z2098" s="34">
        <f>IF(U2098="","",X2098-V2098-Y2098)</f>
        <v/>
      </c>
    </row>
    <row r="2099">
      <c r="A2099" s="25" t="n">
        <v>2095</v>
      </c>
      <c r="B2099" s="26">
        <f>_xlfn.XLOOKUP(C2099,purchase!C:C,pcon!B:B,"")</f>
        <v/>
      </c>
      <c r="C2099" s="4" t="n"/>
      <c r="D2099" s="29">
        <f>_xlfn.XLOOKUP(C2099,purchase!C:C,pcon!D:D,"")</f>
        <v/>
      </c>
      <c r="E2099" s="29">
        <f>_xlfn.XLOOKUP(C2099,purchase!C:C,pcon!E:E,"")</f>
        <v/>
      </c>
      <c r="F2099" s="4" t="n"/>
      <c r="G2099" s="27" t="n"/>
      <c r="H2099" s="28" t="n"/>
      <c r="I2099" s="4" t="n"/>
      <c r="J2099" s="4" t="n"/>
      <c r="K2099" s="4" t="n"/>
      <c r="L2099" s="30">
        <f>IF(J2099="","",J2099-K2099)</f>
        <v/>
      </c>
      <c r="M2099" s="4" t="n"/>
      <c r="N2099" s="30">
        <f>IF(L2099="","",L2099-M2099)</f>
        <v/>
      </c>
      <c r="O2099" s="31" t="n"/>
      <c r="P2099" s="32">
        <f>IF(O2099="","",N2099 * O2099)</f>
        <v/>
      </c>
      <c r="Q2099" s="10">
        <f>_xlfn.XLOOKUP(C2099,pcon!C:C,pcon!L:L,"")</f>
        <v/>
      </c>
      <c r="R2099" s="98">
        <f>(Q2099 / 80) * (O2099 * 100)</f>
        <v/>
      </c>
      <c r="S2099" s="31" t="n"/>
      <c r="T2099" s="31" t="n"/>
      <c r="U2099" s="33">
        <f>IF(N2099="","",R2099 * N2099)</f>
        <v/>
      </c>
      <c r="V2099" s="4" t="n"/>
      <c r="W2099" s="33">
        <f>IF(S2099&amp;U2099="","",U2099 * S2099)</f>
        <v/>
      </c>
      <c r="X2099" s="33">
        <f>IF(W2099="","",U2099 + W2099)</f>
        <v/>
      </c>
      <c r="Y2099" s="33">
        <f>IF(T2099="","",U2099 * T2099)</f>
        <v/>
      </c>
      <c r="Z2099" s="34">
        <f>IF(U2099="","",X2099-V2099-Y2099)</f>
        <v/>
      </c>
    </row>
    <row r="2100">
      <c r="A2100" s="25" t="n">
        <v>2096</v>
      </c>
      <c r="B2100" s="26">
        <f>_xlfn.XLOOKUP(C2100,purchase!C:C,pcon!B:B,"")</f>
        <v/>
      </c>
      <c r="C2100" s="4" t="n"/>
      <c r="D2100" s="29">
        <f>_xlfn.XLOOKUP(C2100,purchase!C:C,pcon!D:D,"")</f>
        <v/>
      </c>
      <c r="E2100" s="29">
        <f>_xlfn.XLOOKUP(C2100,purchase!C:C,pcon!E:E,"")</f>
        <v/>
      </c>
      <c r="F2100" s="4" t="n"/>
      <c r="G2100" s="27" t="n"/>
      <c r="H2100" s="28" t="n"/>
      <c r="I2100" s="4" t="n"/>
      <c r="J2100" s="4" t="n"/>
      <c r="K2100" s="4" t="n"/>
      <c r="L2100" s="30">
        <f>IF(J2100="","",J2100-K2100)</f>
        <v/>
      </c>
      <c r="M2100" s="4" t="n"/>
      <c r="N2100" s="30">
        <f>IF(L2100="","",L2100-M2100)</f>
        <v/>
      </c>
      <c r="O2100" s="31" t="n"/>
      <c r="P2100" s="32">
        <f>IF(O2100="","",N2100 * O2100)</f>
        <v/>
      </c>
      <c r="Q2100" s="10">
        <f>_xlfn.XLOOKUP(C2100,pcon!C:C,pcon!L:L,"")</f>
        <v/>
      </c>
      <c r="R2100" s="98">
        <f>(Q2100 / 80) * (O2100 * 100)</f>
        <v/>
      </c>
      <c r="S2100" s="31" t="n"/>
      <c r="T2100" s="31" t="n"/>
      <c r="U2100" s="33">
        <f>IF(N2100="","",R2100 * N2100)</f>
        <v/>
      </c>
      <c r="V2100" s="4" t="n"/>
      <c r="W2100" s="33">
        <f>IF(S2100&amp;U2100="","",U2100 * S2100)</f>
        <v/>
      </c>
      <c r="X2100" s="33">
        <f>IF(W2100="","",U2100 + W2100)</f>
        <v/>
      </c>
      <c r="Y2100" s="33">
        <f>IF(T2100="","",U2100 * T2100)</f>
        <v/>
      </c>
      <c r="Z2100" s="34">
        <f>IF(U2100="","",X2100-V2100-Y2100)</f>
        <v/>
      </c>
    </row>
    <row r="2101">
      <c r="A2101" s="25" t="n">
        <v>2097</v>
      </c>
      <c r="B2101" s="26">
        <f>_xlfn.XLOOKUP(C2101,purchase!C:C,pcon!B:B,"")</f>
        <v/>
      </c>
      <c r="C2101" s="4" t="n"/>
      <c r="D2101" s="29">
        <f>_xlfn.XLOOKUP(C2101,purchase!C:C,pcon!D:D,"")</f>
        <v/>
      </c>
      <c r="E2101" s="29">
        <f>_xlfn.XLOOKUP(C2101,purchase!C:C,pcon!E:E,"")</f>
        <v/>
      </c>
      <c r="F2101" s="4" t="n"/>
      <c r="G2101" s="27" t="n"/>
      <c r="H2101" s="28" t="n"/>
      <c r="I2101" s="4" t="n"/>
      <c r="J2101" s="4" t="n"/>
      <c r="K2101" s="4" t="n"/>
      <c r="L2101" s="30">
        <f>IF(J2101="","",J2101-K2101)</f>
        <v/>
      </c>
      <c r="M2101" s="4" t="n"/>
      <c r="N2101" s="30">
        <f>IF(L2101="","",L2101-M2101)</f>
        <v/>
      </c>
      <c r="O2101" s="31" t="n"/>
      <c r="P2101" s="32">
        <f>IF(O2101="","",N2101 * O2101)</f>
        <v/>
      </c>
      <c r="Q2101" s="10">
        <f>_xlfn.XLOOKUP(C2101,pcon!C:C,pcon!L:L,"")</f>
        <v/>
      </c>
      <c r="R2101" s="98">
        <f>(Q2101 / 80) * (O2101 * 100)</f>
        <v/>
      </c>
      <c r="S2101" s="31" t="n"/>
      <c r="T2101" s="31" t="n"/>
      <c r="U2101" s="33">
        <f>IF(N2101="","",R2101 * N2101)</f>
        <v/>
      </c>
      <c r="V2101" s="4" t="n"/>
      <c r="W2101" s="33">
        <f>IF(S2101&amp;U2101="","",U2101 * S2101)</f>
        <v/>
      </c>
      <c r="X2101" s="33">
        <f>IF(W2101="","",U2101 + W2101)</f>
        <v/>
      </c>
      <c r="Y2101" s="33">
        <f>IF(T2101="","",U2101 * T2101)</f>
        <v/>
      </c>
      <c r="Z2101" s="34">
        <f>IF(U2101="","",X2101-V2101-Y2101)</f>
        <v/>
      </c>
    </row>
    <row r="2102">
      <c r="A2102" s="25" t="n">
        <v>2098</v>
      </c>
      <c r="B2102" s="26">
        <f>_xlfn.XLOOKUP(C2102,purchase!C:C,pcon!B:B,"")</f>
        <v/>
      </c>
      <c r="C2102" s="4" t="n"/>
      <c r="D2102" s="29">
        <f>_xlfn.XLOOKUP(C2102,purchase!C:C,pcon!D:D,"")</f>
        <v/>
      </c>
      <c r="E2102" s="29">
        <f>_xlfn.XLOOKUP(C2102,purchase!C:C,pcon!E:E,"")</f>
        <v/>
      </c>
      <c r="F2102" s="4" t="n"/>
      <c r="G2102" s="27" t="n"/>
      <c r="H2102" s="28" t="n"/>
      <c r="I2102" s="4" t="n"/>
      <c r="J2102" s="4" t="n"/>
      <c r="K2102" s="4" t="n"/>
      <c r="L2102" s="30">
        <f>IF(J2102="","",J2102-K2102)</f>
        <v/>
      </c>
      <c r="M2102" s="4" t="n"/>
      <c r="N2102" s="30">
        <f>IF(L2102="","",L2102-M2102)</f>
        <v/>
      </c>
      <c r="O2102" s="31" t="n"/>
      <c r="P2102" s="32">
        <f>IF(O2102="","",N2102 * O2102)</f>
        <v/>
      </c>
      <c r="Q2102" s="10">
        <f>_xlfn.XLOOKUP(C2102,pcon!C:C,pcon!L:L,"")</f>
        <v/>
      </c>
      <c r="R2102" s="98">
        <f>(Q2102 / 80) * (O2102 * 100)</f>
        <v/>
      </c>
      <c r="S2102" s="31" t="n"/>
      <c r="T2102" s="31" t="n"/>
      <c r="U2102" s="33">
        <f>IF(N2102="","",R2102 * N2102)</f>
        <v/>
      </c>
      <c r="V2102" s="4" t="n"/>
      <c r="W2102" s="33">
        <f>IF(S2102&amp;U2102="","",U2102 * S2102)</f>
        <v/>
      </c>
      <c r="X2102" s="33">
        <f>IF(W2102="","",U2102 + W2102)</f>
        <v/>
      </c>
      <c r="Y2102" s="33">
        <f>IF(T2102="","",U2102 * T2102)</f>
        <v/>
      </c>
      <c r="Z2102" s="34">
        <f>IF(U2102="","",X2102-V2102-Y2102)</f>
        <v/>
      </c>
    </row>
    <row r="2103">
      <c r="A2103" s="25" t="n">
        <v>2099</v>
      </c>
      <c r="B2103" s="26">
        <f>_xlfn.XLOOKUP(C2103,purchase!C:C,pcon!B:B,"")</f>
        <v/>
      </c>
      <c r="C2103" s="4" t="n"/>
      <c r="D2103" s="29">
        <f>_xlfn.XLOOKUP(C2103,purchase!C:C,pcon!D:D,"")</f>
        <v/>
      </c>
      <c r="E2103" s="29">
        <f>_xlfn.XLOOKUP(C2103,purchase!C:C,pcon!E:E,"")</f>
        <v/>
      </c>
      <c r="F2103" s="4" t="n"/>
      <c r="G2103" s="27" t="n"/>
      <c r="H2103" s="28" t="n"/>
      <c r="I2103" s="4" t="n"/>
      <c r="J2103" s="4" t="n"/>
      <c r="K2103" s="4" t="n"/>
      <c r="L2103" s="30">
        <f>IF(J2103="","",J2103-K2103)</f>
        <v/>
      </c>
      <c r="M2103" s="4" t="n"/>
      <c r="N2103" s="30">
        <f>IF(L2103="","",L2103-M2103)</f>
        <v/>
      </c>
      <c r="O2103" s="31" t="n"/>
      <c r="P2103" s="32">
        <f>IF(O2103="","",N2103 * O2103)</f>
        <v/>
      </c>
      <c r="Q2103" s="10">
        <f>_xlfn.XLOOKUP(C2103,pcon!C:C,pcon!L:L,"")</f>
        <v/>
      </c>
      <c r="R2103" s="98">
        <f>(Q2103 / 80) * (O2103 * 100)</f>
        <v/>
      </c>
      <c r="S2103" s="31" t="n"/>
      <c r="T2103" s="31" t="n"/>
      <c r="U2103" s="33">
        <f>IF(N2103="","",R2103 * N2103)</f>
        <v/>
      </c>
      <c r="V2103" s="4" t="n"/>
      <c r="W2103" s="33">
        <f>IF(S2103&amp;U2103="","",U2103 * S2103)</f>
        <v/>
      </c>
      <c r="X2103" s="33">
        <f>IF(W2103="","",U2103 + W2103)</f>
        <v/>
      </c>
      <c r="Y2103" s="33">
        <f>IF(T2103="","",U2103 * T2103)</f>
        <v/>
      </c>
      <c r="Z2103" s="34">
        <f>IF(U2103="","",X2103-V2103-Y2103)</f>
        <v/>
      </c>
    </row>
    <row r="2104">
      <c r="A2104" s="25" t="n">
        <v>2100</v>
      </c>
      <c r="B2104" s="26">
        <f>_xlfn.XLOOKUP(C2104,purchase!C:C,pcon!B:B,"")</f>
        <v/>
      </c>
      <c r="C2104" s="4" t="n"/>
      <c r="D2104" s="29">
        <f>_xlfn.XLOOKUP(C2104,purchase!C:C,pcon!D:D,"")</f>
        <v/>
      </c>
      <c r="E2104" s="29">
        <f>_xlfn.XLOOKUP(C2104,purchase!C:C,pcon!E:E,"")</f>
        <v/>
      </c>
      <c r="F2104" s="4" t="n"/>
      <c r="G2104" s="27" t="n"/>
      <c r="H2104" s="28" t="n"/>
      <c r="I2104" s="4" t="n"/>
      <c r="J2104" s="4" t="n"/>
      <c r="K2104" s="4" t="n"/>
      <c r="L2104" s="30">
        <f>IF(J2104="","",J2104-K2104)</f>
        <v/>
      </c>
      <c r="M2104" s="4" t="n"/>
      <c r="N2104" s="30">
        <f>IF(L2104="","",L2104-M2104)</f>
        <v/>
      </c>
      <c r="O2104" s="31" t="n"/>
      <c r="P2104" s="32">
        <f>IF(O2104="","",N2104 * O2104)</f>
        <v/>
      </c>
      <c r="Q2104" s="10">
        <f>_xlfn.XLOOKUP(C2104,pcon!C:C,pcon!L:L,"")</f>
        <v/>
      </c>
      <c r="R2104" s="98">
        <f>(Q2104 / 80) * (O2104 * 100)</f>
        <v/>
      </c>
      <c r="S2104" s="31" t="n"/>
      <c r="T2104" s="31" t="n"/>
      <c r="U2104" s="33">
        <f>IF(N2104="","",R2104 * N2104)</f>
        <v/>
      </c>
      <c r="V2104" s="4" t="n"/>
      <c r="W2104" s="33">
        <f>IF(S2104&amp;U2104="","",U2104 * S2104)</f>
        <v/>
      </c>
      <c r="X2104" s="33">
        <f>IF(W2104="","",U2104 + W2104)</f>
        <v/>
      </c>
      <c r="Y2104" s="33">
        <f>IF(T2104="","",U2104 * T2104)</f>
        <v/>
      </c>
      <c r="Z2104" s="34">
        <f>IF(U2104="","",X2104-V2104-Y2104)</f>
        <v/>
      </c>
    </row>
    <row r="2105">
      <c r="A2105" s="25" t="n">
        <v>2101</v>
      </c>
      <c r="B2105" s="26">
        <f>_xlfn.XLOOKUP(C2105,purchase!C:C,pcon!B:B,"")</f>
        <v/>
      </c>
      <c r="C2105" s="4" t="n"/>
      <c r="D2105" s="29">
        <f>_xlfn.XLOOKUP(C2105,purchase!C:C,pcon!D:D,"")</f>
        <v/>
      </c>
      <c r="E2105" s="29">
        <f>_xlfn.XLOOKUP(C2105,purchase!C:C,pcon!E:E,"")</f>
        <v/>
      </c>
      <c r="F2105" s="4" t="n"/>
      <c r="G2105" s="27" t="n"/>
      <c r="H2105" s="28" t="n"/>
      <c r="I2105" s="4" t="n"/>
      <c r="J2105" s="4" t="n"/>
      <c r="K2105" s="4" t="n"/>
      <c r="L2105" s="30">
        <f>IF(J2105="","",J2105-K2105)</f>
        <v/>
      </c>
      <c r="M2105" s="4" t="n"/>
      <c r="N2105" s="30">
        <f>IF(L2105="","",L2105-M2105)</f>
        <v/>
      </c>
      <c r="O2105" s="31" t="n"/>
      <c r="P2105" s="32">
        <f>IF(O2105="","",N2105 * O2105)</f>
        <v/>
      </c>
      <c r="Q2105" s="10">
        <f>_xlfn.XLOOKUP(C2105,pcon!C:C,pcon!L:L,"")</f>
        <v/>
      </c>
      <c r="R2105" s="98">
        <f>(Q2105 / 80) * (O2105 * 100)</f>
        <v/>
      </c>
      <c r="S2105" s="31" t="n"/>
      <c r="T2105" s="31" t="n"/>
      <c r="U2105" s="33">
        <f>IF(N2105="","",R2105 * N2105)</f>
        <v/>
      </c>
      <c r="V2105" s="4" t="n"/>
      <c r="W2105" s="33">
        <f>IF(S2105&amp;U2105="","",U2105 * S2105)</f>
        <v/>
      </c>
      <c r="X2105" s="33">
        <f>IF(W2105="","",U2105 + W2105)</f>
        <v/>
      </c>
      <c r="Y2105" s="33">
        <f>IF(T2105="","",U2105 * T2105)</f>
        <v/>
      </c>
      <c r="Z2105" s="34">
        <f>IF(U2105="","",X2105-V2105-Y2105)</f>
        <v/>
      </c>
    </row>
    <row r="2106">
      <c r="A2106" s="25" t="n">
        <v>2102</v>
      </c>
      <c r="B2106" s="26">
        <f>_xlfn.XLOOKUP(C2106,purchase!C:C,pcon!B:B,"")</f>
        <v/>
      </c>
      <c r="C2106" s="4" t="n"/>
      <c r="D2106" s="29">
        <f>_xlfn.XLOOKUP(C2106,purchase!C:C,pcon!D:D,"")</f>
        <v/>
      </c>
      <c r="E2106" s="29">
        <f>_xlfn.XLOOKUP(C2106,purchase!C:C,pcon!E:E,"")</f>
        <v/>
      </c>
      <c r="F2106" s="4" t="n"/>
      <c r="G2106" s="27" t="n"/>
      <c r="H2106" s="28" t="n"/>
      <c r="I2106" s="4" t="n"/>
      <c r="J2106" s="4" t="n"/>
      <c r="K2106" s="4" t="n"/>
      <c r="L2106" s="30">
        <f>IF(J2106="","",J2106-K2106)</f>
        <v/>
      </c>
      <c r="M2106" s="4" t="n"/>
      <c r="N2106" s="30">
        <f>IF(L2106="","",L2106-M2106)</f>
        <v/>
      </c>
      <c r="O2106" s="31" t="n"/>
      <c r="P2106" s="32">
        <f>IF(O2106="","",N2106 * O2106)</f>
        <v/>
      </c>
      <c r="Q2106" s="10">
        <f>_xlfn.XLOOKUP(C2106,pcon!C:C,pcon!L:L,"")</f>
        <v/>
      </c>
      <c r="R2106" s="98">
        <f>(Q2106 / 80) * (O2106 * 100)</f>
        <v/>
      </c>
      <c r="S2106" s="31" t="n"/>
      <c r="T2106" s="31" t="n"/>
      <c r="U2106" s="33">
        <f>IF(N2106="","",R2106 * N2106)</f>
        <v/>
      </c>
      <c r="V2106" s="4" t="n"/>
      <c r="W2106" s="33">
        <f>IF(S2106&amp;U2106="","",U2106 * S2106)</f>
        <v/>
      </c>
      <c r="X2106" s="33">
        <f>IF(W2106="","",U2106 + W2106)</f>
        <v/>
      </c>
      <c r="Y2106" s="33">
        <f>IF(T2106="","",U2106 * T2106)</f>
        <v/>
      </c>
      <c r="Z2106" s="34">
        <f>IF(U2106="","",X2106-V2106-Y2106)</f>
        <v/>
      </c>
    </row>
    <row r="2107">
      <c r="A2107" s="25" t="n">
        <v>2103</v>
      </c>
      <c r="B2107" s="26">
        <f>_xlfn.XLOOKUP(C2107,purchase!C:C,pcon!B:B,"")</f>
        <v/>
      </c>
      <c r="C2107" s="4" t="n"/>
      <c r="D2107" s="29">
        <f>_xlfn.XLOOKUP(C2107,purchase!C:C,pcon!D:D,"")</f>
        <v/>
      </c>
      <c r="E2107" s="29">
        <f>_xlfn.XLOOKUP(C2107,purchase!C:C,pcon!E:E,"")</f>
        <v/>
      </c>
      <c r="F2107" s="4" t="n"/>
      <c r="G2107" s="27" t="n"/>
      <c r="H2107" s="28" t="n"/>
      <c r="I2107" s="4" t="n"/>
      <c r="J2107" s="4" t="n"/>
      <c r="K2107" s="4" t="n"/>
      <c r="L2107" s="30">
        <f>IF(J2107="","",J2107-K2107)</f>
        <v/>
      </c>
      <c r="M2107" s="4" t="n"/>
      <c r="N2107" s="30">
        <f>IF(L2107="","",L2107-M2107)</f>
        <v/>
      </c>
      <c r="O2107" s="31" t="n"/>
      <c r="P2107" s="32">
        <f>IF(O2107="","",N2107 * O2107)</f>
        <v/>
      </c>
      <c r="Q2107" s="10">
        <f>_xlfn.XLOOKUP(C2107,pcon!C:C,pcon!L:L,"")</f>
        <v/>
      </c>
      <c r="R2107" s="98">
        <f>(Q2107 / 80) * (O2107 * 100)</f>
        <v/>
      </c>
      <c r="S2107" s="31" t="n"/>
      <c r="T2107" s="31" t="n"/>
      <c r="U2107" s="33">
        <f>IF(N2107="","",R2107 * N2107)</f>
        <v/>
      </c>
      <c r="V2107" s="4" t="n"/>
      <c r="W2107" s="33">
        <f>IF(S2107&amp;U2107="","",U2107 * S2107)</f>
        <v/>
      </c>
      <c r="X2107" s="33">
        <f>IF(W2107="","",U2107 + W2107)</f>
        <v/>
      </c>
      <c r="Y2107" s="33">
        <f>IF(T2107="","",U2107 * T2107)</f>
        <v/>
      </c>
      <c r="Z2107" s="34">
        <f>IF(U2107="","",X2107-V2107-Y2107)</f>
        <v/>
      </c>
    </row>
    <row r="2108">
      <c r="A2108" s="25" t="n">
        <v>2104</v>
      </c>
      <c r="B2108" s="26">
        <f>_xlfn.XLOOKUP(C2108,purchase!C:C,pcon!B:B,"")</f>
        <v/>
      </c>
      <c r="C2108" s="4" t="n"/>
      <c r="D2108" s="29">
        <f>_xlfn.XLOOKUP(C2108,purchase!C:C,pcon!D:D,"")</f>
        <v/>
      </c>
      <c r="E2108" s="29">
        <f>_xlfn.XLOOKUP(C2108,purchase!C:C,pcon!E:E,"")</f>
        <v/>
      </c>
      <c r="F2108" s="4" t="n"/>
      <c r="G2108" s="27" t="n"/>
      <c r="H2108" s="28" t="n"/>
      <c r="I2108" s="4" t="n"/>
      <c r="J2108" s="4" t="n"/>
      <c r="K2108" s="4" t="n"/>
      <c r="L2108" s="30">
        <f>IF(J2108="","",J2108-K2108)</f>
        <v/>
      </c>
      <c r="M2108" s="4" t="n"/>
      <c r="N2108" s="30">
        <f>IF(L2108="","",L2108-M2108)</f>
        <v/>
      </c>
      <c r="O2108" s="31" t="n"/>
      <c r="P2108" s="32">
        <f>IF(O2108="","",N2108 * O2108)</f>
        <v/>
      </c>
      <c r="Q2108" s="10">
        <f>_xlfn.XLOOKUP(C2108,pcon!C:C,pcon!L:L,"")</f>
        <v/>
      </c>
      <c r="R2108" s="98">
        <f>(Q2108 / 80) * (O2108 * 100)</f>
        <v/>
      </c>
      <c r="S2108" s="31" t="n"/>
      <c r="T2108" s="31" t="n"/>
      <c r="U2108" s="33">
        <f>IF(N2108="","",R2108 * N2108)</f>
        <v/>
      </c>
      <c r="V2108" s="4" t="n"/>
      <c r="W2108" s="33">
        <f>IF(S2108&amp;U2108="","",U2108 * S2108)</f>
        <v/>
      </c>
      <c r="X2108" s="33">
        <f>IF(W2108="","",U2108 + W2108)</f>
        <v/>
      </c>
      <c r="Y2108" s="33">
        <f>IF(T2108="","",U2108 * T2108)</f>
        <v/>
      </c>
      <c r="Z2108" s="34">
        <f>IF(U2108="","",X2108-V2108-Y2108)</f>
        <v/>
      </c>
    </row>
    <row r="2109">
      <c r="A2109" s="25" t="n">
        <v>2105</v>
      </c>
      <c r="B2109" s="26">
        <f>_xlfn.XLOOKUP(C2109,purchase!C:C,pcon!B:B,"")</f>
        <v/>
      </c>
      <c r="C2109" s="4" t="n"/>
      <c r="D2109" s="29">
        <f>_xlfn.XLOOKUP(C2109,purchase!C:C,pcon!D:D,"")</f>
        <v/>
      </c>
      <c r="E2109" s="29">
        <f>_xlfn.XLOOKUP(C2109,purchase!C:C,pcon!E:E,"")</f>
        <v/>
      </c>
      <c r="F2109" s="4" t="n"/>
      <c r="G2109" s="27" t="n"/>
      <c r="H2109" s="28" t="n"/>
      <c r="I2109" s="4" t="n"/>
      <c r="J2109" s="4" t="n"/>
      <c r="K2109" s="4" t="n"/>
      <c r="L2109" s="30">
        <f>IF(J2109="","",J2109-K2109)</f>
        <v/>
      </c>
      <c r="M2109" s="4" t="n"/>
      <c r="N2109" s="30">
        <f>IF(L2109="","",L2109-M2109)</f>
        <v/>
      </c>
      <c r="O2109" s="31" t="n"/>
      <c r="P2109" s="32">
        <f>IF(O2109="","",N2109 * O2109)</f>
        <v/>
      </c>
      <c r="Q2109" s="10">
        <f>_xlfn.XLOOKUP(C2109,pcon!C:C,pcon!L:L,"")</f>
        <v/>
      </c>
      <c r="R2109" s="98">
        <f>(Q2109 / 80) * (O2109 * 100)</f>
        <v/>
      </c>
      <c r="S2109" s="31" t="n"/>
      <c r="T2109" s="31" t="n"/>
      <c r="U2109" s="33">
        <f>IF(N2109="","",R2109 * N2109)</f>
        <v/>
      </c>
      <c r="V2109" s="4" t="n"/>
      <c r="W2109" s="33">
        <f>IF(S2109&amp;U2109="","",U2109 * S2109)</f>
        <v/>
      </c>
      <c r="X2109" s="33">
        <f>IF(W2109="","",U2109 + W2109)</f>
        <v/>
      </c>
      <c r="Y2109" s="33">
        <f>IF(T2109="","",U2109 * T2109)</f>
        <v/>
      </c>
      <c r="Z2109" s="34">
        <f>IF(U2109="","",X2109-V2109-Y2109)</f>
        <v/>
      </c>
    </row>
    <row r="2110">
      <c r="A2110" s="25" t="n">
        <v>2106</v>
      </c>
      <c r="B2110" s="26">
        <f>_xlfn.XLOOKUP(C2110,purchase!C:C,pcon!B:B,"")</f>
        <v/>
      </c>
      <c r="C2110" s="4" t="n"/>
      <c r="D2110" s="29">
        <f>_xlfn.XLOOKUP(C2110,purchase!C:C,pcon!D:D,"")</f>
        <v/>
      </c>
      <c r="E2110" s="29">
        <f>_xlfn.XLOOKUP(C2110,purchase!C:C,pcon!E:E,"")</f>
        <v/>
      </c>
      <c r="F2110" s="4" t="n"/>
      <c r="G2110" s="27" t="n"/>
      <c r="H2110" s="28" t="n"/>
      <c r="I2110" s="4" t="n"/>
      <c r="J2110" s="4" t="n"/>
      <c r="K2110" s="4" t="n"/>
      <c r="L2110" s="30">
        <f>IF(J2110="","",J2110-K2110)</f>
        <v/>
      </c>
      <c r="M2110" s="4" t="n"/>
      <c r="N2110" s="30">
        <f>IF(L2110="","",L2110-M2110)</f>
        <v/>
      </c>
      <c r="O2110" s="31" t="n"/>
      <c r="P2110" s="32">
        <f>IF(O2110="","",N2110 * O2110)</f>
        <v/>
      </c>
      <c r="Q2110" s="10">
        <f>_xlfn.XLOOKUP(C2110,pcon!C:C,pcon!L:L,"")</f>
        <v/>
      </c>
      <c r="R2110" s="98">
        <f>(Q2110 / 80) * (O2110 * 100)</f>
        <v/>
      </c>
      <c r="S2110" s="31" t="n"/>
      <c r="T2110" s="31" t="n"/>
      <c r="U2110" s="33">
        <f>IF(N2110="","",R2110 * N2110)</f>
        <v/>
      </c>
      <c r="V2110" s="4" t="n"/>
      <c r="W2110" s="33">
        <f>IF(S2110&amp;U2110="","",U2110 * S2110)</f>
        <v/>
      </c>
      <c r="X2110" s="33">
        <f>IF(W2110="","",U2110 + W2110)</f>
        <v/>
      </c>
      <c r="Y2110" s="33">
        <f>IF(T2110="","",U2110 * T2110)</f>
        <v/>
      </c>
      <c r="Z2110" s="34">
        <f>IF(U2110="","",X2110-V2110-Y2110)</f>
        <v/>
      </c>
    </row>
    <row r="2111">
      <c r="A2111" s="25" t="n">
        <v>2107</v>
      </c>
      <c r="B2111" s="26">
        <f>_xlfn.XLOOKUP(C2111,purchase!C:C,pcon!B:B,"")</f>
        <v/>
      </c>
      <c r="C2111" s="4" t="n"/>
      <c r="D2111" s="29">
        <f>_xlfn.XLOOKUP(C2111,purchase!C:C,pcon!D:D,"")</f>
        <v/>
      </c>
      <c r="E2111" s="29">
        <f>_xlfn.XLOOKUP(C2111,purchase!C:C,pcon!E:E,"")</f>
        <v/>
      </c>
      <c r="F2111" s="4" t="n"/>
      <c r="G2111" s="27" t="n"/>
      <c r="H2111" s="28" t="n"/>
      <c r="I2111" s="4" t="n"/>
      <c r="J2111" s="4" t="n"/>
      <c r="K2111" s="4" t="n"/>
      <c r="L2111" s="30">
        <f>IF(J2111="","",J2111-K2111)</f>
        <v/>
      </c>
      <c r="M2111" s="4" t="n"/>
      <c r="N2111" s="30">
        <f>IF(L2111="","",L2111-M2111)</f>
        <v/>
      </c>
      <c r="O2111" s="31" t="n"/>
      <c r="P2111" s="32">
        <f>IF(O2111="","",N2111 * O2111)</f>
        <v/>
      </c>
      <c r="Q2111" s="10">
        <f>_xlfn.XLOOKUP(C2111,pcon!C:C,pcon!L:L,"")</f>
        <v/>
      </c>
      <c r="R2111" s="98">
        <f>(Q2111 / 80) * (O2111 * 100)</f>
        <v/>
      </c>
      <c r="S2111" s="31" t="n"/>
      <c r="T2111" s="31" t="n"/>
      <c r="U2111" s="33">
        <f>IF(N2111="","",R2111 * N2111)</f>
        <v/>
      </c>
      <c r="V2111" s="4" t="n"/>
      <c r="W2111" s="33">
        <f>IF(S2111&amp;U2111="","",U2111 * S2111)</f>
        <v/>
      </c>
      <c r="X2111" s="33">
        <f>IF(W2111="","",U2111 + W2111)</f>
        <v/>
      </c>
      <c r="Y2111" s="33">
        <f>IF(T2111="","",U2111 * T2111)</f>
        <v/>
      </c>
      <c r="Z2111" s="34">
        <f>IF(U2111="","",X2111-V2111-Y2111)</f>
        <v/>
      </c>
    </row>
    <row r="2112">
      <c r="A2112" s="25" t="n">
        <v>2108</v>
      </c>
      <c r="B2112" s="26">
        <f>_xlfn.XLOOKUP(C2112,purchase!C:C,pcon!B:B,"")</f>
        <v/>
      </c>
      <c r="C2112" s="4" t="n"/>
      <c r="D2112" s="29">
        <f>_xlfn.XLOOKUP(C2112,purchase!C:C,pcon!D:D,"")</f>
        <v/>
      </c>
      <c r="E2112" s="29">
        <f>_xlfn.XLOOKUP(C2112,purchase!C:C,pcon!E:E,"")</f>
        <v/>
      </c>
      <c r="F2112" s="4" t="n"/>
      <c r="G2112" s="27" t="n"/>
      <c r="H2112" s="28" t="n"/>
      <c r="I2112" s="4" t="n"/>
      <c r="J2112" s="4" t="n"/>
      <c r="K2112" s="4" t="n"/>
      <c r="L2112" s="30">
        <f>IF(J2112="","",J2112-K2112)</f>
        <v/>
      </c>
      <c r="M2112" s="4" t="n"/>
      <c r="N2112" s="30">
        <f>IF(L2112="","",L2112-M2112)</f>
        <v/>
      </c>
      <c r="O2112" s="31" t="n"/>
      <c r="P2112" s="32">
        <f>IF(O2112="","",N2112 * O2112)</f>
        <v/>
      </c>
      <c r="Q2112" s="10">
        <f>_xlfn.XLOOKUP(C2112,pcon!C:C,pcon!L:L,"")</f>
        <v/>
      </c>
      <c r="R2112" s="98">
        <f>(Q2112 / 80) * (O2112 * 100)</f>
        <v/>
      </c>
      <c r="S2112" s="31" t="n"/>
      <c r="T2112" s="31" t="n"/>
      <c r="U2112" s="33">
        <f>IF(N2112="","",R2112 * N2112)</f>
        <v/>
      </c>
      <c r="V2112" s="4" t="n"/>
      <c r="W2112" s="33">
        <f>IF(S2112&amp;U2112="","",U2112 * S2112)</f>
        <v/>
      </c>
      <c r="X2112" s="33">
        <f>IF(W2112="","",U2112 + W2112)</f>
        <v/>
      </c>
      <c r="Y2112" s="33">
        <f>IF(T2112="","",U2112 * T2112)</f>
        <v/>
      </c>
      <c r="Z2112" s="34">
        <f>IF(U2112="","",X2112-V2112-Y2112)</f>
        <v/>
      </c>
    </row>
    <row r="2113">
      <c r="A2113" s="25" t="n">
        <v>2109</v>
      </c>
      <c r="B2113" s="26">
        <f>_xlfn.XLOOKUP(C2113,purchase!C:C,pcon!B:B,"")</f>
        <v/>
      </c>
      <c r="C2113" s="4" t="n"/>
      <c r="D2113" s="29">
        <f>_xlfn.XLOOKUP(C2113,purchase!C:C,pcon!D:D,"")</f>
        <v/>
      </c>
      <c r="E2113" s="29">
        <f>_xlfn.XLOOKUP(C2113,purchase!C:C,pcon!E:E,"")</f>
        <v/>
      </c>
      <c r="F2113" s="4" t="n"/>
      <c r="G2113" s="27" t="n"/>
      <c r="H2113" s="28" t="n"/>
      <c r="I2113" s="4" t="n"/>
      <c r="J2113" s="4" t="n"/>
      <c r="K2113" s="4" t="n"/>
      <c r="L2113" s="30">
        <f>IF(J2113="","",J2113-K2113)</f>
        <v/>
      </c>
      <c r="M2113" s="4" t="n"/>
      <c r="N2113" s="30">
        <f>IF(L2113="","",L2113-M2113)</f>
        <v/>
      </c>
      <c r="O2113" s="31" t="n"/>
      <c r="P2113" s="32">
        <f>IF(O2113="","",N2113 * O2113)</f>
        <v/>
      </c>
      <c r="Q2113" s="10">
        <f>_xlfn.XLOOKUP(C2113,pcon!C:C,pcon!L:L,"")</f>
        <v/>
      </c>
      <c r="R2113" s="98">
        <f>(Q2113 / 80) * (O2113 * 100)</f>
        <v/>
      </c>
      <c r="S2113" s="31" t="n"/>
      <c r="T2113" s="31" t="n"/>
      <c r="U2113" s="33">
        <f>IF(N2113="","",R2113 * N2113)</f>
        <v/>
      </c>
      <c r="V2113" s="4" t="n"/>
      <c r="W2113" s="33">
        <f>IF(S2113&amp;U2113="","",U2113 * S2113)</f>
        <v/>
      </c>
      <c r="X2113" s="33">
        <f>IF(W2113="","",U2113 + W2113)</f>
        <v/>
      </c>
      <c r="Y2113" s="33">
        <f>IF(T2113="","",U2113 * T2113)</f>
        <v/>
      </c>
      <c r="Z2113" s="34">
        <f>IF(U2113="","",X2113-V2113-Y2113)</f>
        <v/>
      </c>
    </row>
    <row r="2114">
      <c r="A2114" s="25" t="n">
        <v>2110</v>
      </c>
      <c r="B2114" s="26">
        <f>_xlfn.XLOOKUP(C2114,purchase!C:C,pcon!B:B,"")</f>
        <v/>
      </c>
      <c r="C2114" s="4" t="n"/>
      <c r="D2114" s="29">
        <f>_xlfn.XLOOKUP(C2114,purchase!C:C,pcon!D:D,"")</f>
        <v/>
      </c>
      <c r="E2114" s="29">
        <f>_xlfn.XLOOKUP(C2114,purchase!C:C,pcon!E:E,"")</f>
        <v/>
      </c>
      <c r="F2114" s="4" t="n"/>
      <c r="G2114" s="27" t="n"/>
      <c r="H2114" s="28" t="n"/>
      <c r="I2114" s="4" t="n"/>
      <c r="J2114" s="4" t="n"/>
      <c r="K2114" s="4" t="n"/>
      <c r="L2114" s="30">
        <f>IF(J2114="","",J2114-K2114)</f>
        <v/>
      </c>
      <c r="M2114" s="4" t="n"/>
      <c r="N2114" s="30">
        <f>IF(L2114="","",L2114-M2114)</f>
        <v/>
      </c>
      <c r="O2114" s="31" t="n"/>
      <c r="P2114" s="32">
        <f>IF(O2114="","",N2114 * O2114)</f>
        <v/>
      </c>
      <c r="Q2114" s="10">
        <f>_xlfn.XLOOKUP(C2114,pcon!C:C,pcon!L:L,"")</f>
        <v/>
      </c>
      <c r="R2114" s="98">
        <f>(Q2114 / 80) * (O2114 * 100)</f>
        <v/>
      </c>
      <c r="S2114" s="31" t="n"/>
      <c r="T2114" s="31" t="n"/>
      <c r="U2114" s="33">
        <f>IF(N2114="","",R2114 * N2114)</f>
        <v/>
      </c>
      <c r="V2114" s="4" t="n"/>
      <c r="W2114" s="33">
        <f>IF(S2114&amp;U2114="","",U2114 * S2114)</f>
        <v/>
      </c>
      <c r="X2114" s="33">
        <f>IF(W2114="","",U2114 + W2114)</f>
        <v/>
      </c>
      <c r="Y2114" s="33">
        <f>IF(T2114="","",U2114 * T2114)</f>
        <v/>
      </c>
      <c r="Z2114" s="34">
        <f>IF(U2114="","",X2114-V2114-Y2114)</f>
        <v/>
      </c>
    </row>
    <row r="2115">
      <c r="A2115" s="25" t="n">
        <v>2111</v>
      </c>
      <c r="B2115" s="26">
        <f>_xlfn.XLOOKUP(C2115,purchase!C:C,pcon!B:B,"")</f>
        <v/>
      </c>
      <c r="C2115" s="4" t="n"/>
      <c r="D2115" s="29">
        <f>_xlfn.XLOOKUP(C2115,purchase!C:C,pcon!D:D,"")</f>
        <v/>
      </c>
      <c r="E2115" s="29">
        <f>_xlfn.XLOOKUP(C2115,purchase!C:C,pcon!E:E,"")</f>
        <v/>
      </c>
      <c r="F2115" s="4" t="n"/>
      <c r="G2115" s="27" t="n"/>
      <c r="H2115" s="28" t="n"/>
      <c r="I2115" s="4" t="n"/>
      <c r="J2115" s="4" t="n"/>
      <c r="K2115" s="4" t="n"/>
      <c r="L2115" s="30">
        <f>IF(J2115="","",J2115-K2115)</f>
        <v/>
      </c>
      <c r="M2115" s="4" t="n"/>
      <c r="N2115" s="30">
        <f>IF(L2115="","",L2115-M2115)</f>
        <v/>
      </c>
      <c r="O2115" s="31" t="n"/>
      <c r="P2115" s="32">
        <f>IF(O2115="","",N2115 * O2115)</f>
        <v/>
      </c>
      <c r="Q2115" s="10">
        <f>_xlfn.XLOOKUP(C2115,pcon!C:C,pcon!L:L,"")</f>
        <v/>
      </c>
      <c r="R2115" s="98">
        <f>(Q2115 / 80) * (O2115 * 100)</f>
        <v/>
      </c>
      <c r="S2115" s="31" t="n"/>
      <c r="T2115" s="31" t="n"/>
      <c r="U2115" s="33">
        <f>IF(N2115="","",R2115 * N2115)</f>
        <v/>
      </c>
      <c r="V2115" s="4" t="n"/>
      <c r="W2115" s="33">
        <f>IF(S2115&amp;U2115="","",U2115 * S2115)</f>
        <v/>
      </c>
      <c r="X2115" s="33">
        <f>IF(W2115="","",U2115 + W2115)</f>
        <v/>
      </c>
      <c r="Y2115" s="33">
        <f>IF(T2115="","",U2115 * T2115)</f>
        <v/>
      </c>
      <c r="Z2115" s="34">
        <f>IF(U2115="","",X2115-V2115-Y2115)</f>
        <v/>
      </c>
    </row>
    <row r="2116">
      <c r="A2116" s="25" t="n">
        <v>2112</v>
      </c>
      <c r="B2116" s="26">
        <f>_xlfn.XLOOKUP(C2116,purchase!C:C,pcon!B:B,"")</f>
        <v/>
      </c>
      <c r="C2116" s="4" t="n"/>
      <c r="D2116" s="29">
        <f>_xlfn.XLOOKUP(C2116,purchase!C:C,pcon!D:D,"")</f>
        <v/>
      </c>
      <c r="E2116" s="29">
        <f>_xlfn.XLOOKUP(C2116,purchase!C:C,pcon!E:E,"")</f>
        <v/>
      </c>
      <c r="F2116" s="4" t="n"/>
      <c r="G2116" s="27" t="n"/>
      <c r="H2116" s="28" t="n"/>
      <c r="I2116" s="4" t="n"/>
      <c r="J2116" s="4" t="n"/>
      <c r="K2116" s="4" t="n"/>
      <c r="L2116" s="30">
        <f>IF(J2116="","",J2116-K2116)</f>
        <v/>
      </c>
      <c r="M2116" s="4" t="n"/>
      <c r="N2116" s="30">
        <f>IF(L2116="","",L2116-M2116)</f>
        <v/>
      </c>
      <c r="O2116" s="31" t="n"/>
      <c r="P2116" s="32">
        <f>IF(O2116="","",N2116 * O2116)</f>
        <v/>
      </c>
      <c r="Q2116" s="10">
        <f>_xlfn.XLOOKUP(C2116,pcon!C:C,pcon!L:L,"")</f>
        <v/>
      </c>
      <c r="R2116" s="98">
        <f>(Q2116 / 80) * (O2116 * 100)</f>
        <v/>
      </c>
      <c r="S2116" s="31" t="n"/>
      <c r="T2116" s="31" t="n"/>
      <c r="U2116" s="33">
        <f>IF(N2116="","",R2116 * N2116)</f>
        <v/>
      </c>
      <c r="V2116" s="4" t="n"/>
      <c r="W2116" s="33">
        <f>IF(S2116&amp;U2116="","",U2116 * S2116)</f>
        <v/>
      </c>
      <c r="X2116" s="33">
        <f>IF(W2116="","",U2116 + W2116)</f>
        <v/>
      </c>
      <c r="Y2116" s="33">
        <f>IF(T2116="","",U2116 * T2116)</f>
        <v/>
      </c>
      <c r="Z2116" s="34">
        <f>IF(U2116="","",X2116-V2116-Y2116)</f>
        <v/>
      </c>
    </row>
    <row r="2117">
      <c r="A2117" s="25" t="n">
        <v>2113</v>
      </c>
      <c r="B2117" s="26">
        <f>_xlfn.XLOOKUP(C2117,purchase!C:C,pcon!B:B,"")</f>
        <v/>
      </c>
      <c r="C2117" s="4" t="n"/>
      <c r="D2117" s="29">
        <f>_xlfn.XLOOKUP(C2117,purchase!C:C,pcon!D:D,"")</f>
        <v/>
      </c>
      <c r="E2117" s="29">
        <f>_xlfn.XLOOKUP(C2117,purchase!C:C,pcon!E:E,"")</f>
        <v/>
      </c>
      <c r="F2117" s="4" t="n"/>
      <c r="G2117" s="27" t="n"/>
      <c r="H2117" s="28" t="n"/>
      <c r="I2117" s="4" t="n"/>
      <c r="J2117" s="4" t="n"/>
      <c r="K2117" s="4" t="n"/>
      <c r="L2117" s="30">
        <f>IF(J2117="","",J2117-K2117)</f>
        <v/>
      </c>
      <c r="M2117" s="4" t="n"/>
      <c r="N2117" s="30">
        <f>IF(L2117="","",L2117-M2117)</f>
        <v/>
      </c>
      <c r="O2117" s="31" t="n"/>
      <c r="P2117" s="32">
        <f>IF(O2117="","",N2117 * O2117)</f>
        <v/>
      </c>
      <c r="Q2117" s="10">
        <f>_xlfn.XLOOKUP(C2117,pcon!C:C,pcon!L:L,"")</f>
        <v/>
      </c>
      <c r="R2117" s="98">
        <f>(Q2117 / 80) * (O2117 * 100)</f>
        <v/>
      </c>
      <c r="S2117" s="31" t="n"/>
      <c r="T2117" s="31" t="n"/>
      <c r="U2117" s="33">
        <f>IF(N2117="","",R2117 * N2117)</f>
        <v/>
      </c>
      <c r="V2117" s="4" t="n"/>
      <c r="W2117" s="33">
        <f>IF(S2117&amp;U2117="","",U2117 * S2117)</f>
        <v/>
      </c>
      <c r="X2117" s="33">
        <f>IF(W2117="","",U2117 + W2117)</f>
        <v/>
      </c>
      <c r="Y2117" s="33">
        <f>IF(T2117="","",U2117 * T2117)</f>
        <v/>
      </c>
      <c r="Z2117" s="34">
        <f>IF(U2117="","",X2117-V2117-Y2117)</f>
        <v/>
      </c>
    </row>
    <row r="2118">
      <c r="A2118" s="25" t="n">
        <v>2114</v>
      </c>
      <c r="B2118" s="26">
        <f>_xlfn.XLOOKUP(C2118,purchase!C:C,pcon!B:B,"")</f>
        <v/>
      </c>
      <c r="C2118" s="4" t="n"/>
      <c r="D2118" s="29">
        <f>_xlfn.XLOOKUP(C2118,purchase!C:C,pcon!D:D,"")</f>
        <v/>
      </c>
      <c r="E2118" s="29">
        <f>_xlfn.XLOOKUP(C2118,purchase!C:C,pcon!E:E,"")</f>
        <v/>
      </c>
      <c r="F2118" s="4" t="n"/>
      <c r="G2118" s="27" t="n"/>
      <c r="H2118" s="28" t="n"/>
      <c r="I2118" s="4" t="n"/>
      <c r="J2118" s="4" t="n"/>
      <c r="K2118" s="4" t="n"/>
      <c r="L2118" s="30">
        <f>IF(J2118="","",J2118-K2118)</f>
        <v/>
      </c>
      <c r="M2118" s="4" t="n"/>
      <c r="N2118" s="30">
        <f>IF(L2118="","",L2118-M2118)</f>
        <v/>
      </c>
      <c r="O2118" s="31" t="n"/>
      <c r="P2118" s="32">
        <f>IF(O2118="","",N2118 * O2118)</f>
        <v/>
      </c>
      <c r="Q2118" s="10">
        <f>_xlfn.XLOOKUP(C2118,pcon!C:C,pcon!L:L,"")</f>
        <v/>
      </c>
      <c r="R2118" s="98">
        <f>(Q2118 / 80) * (O2118 * 100)</f>
        <v/>
      </c>
      <c r="S2118" s="31" t="n"/>
      <c r="T2118" s="31" t="n"/>
      <c r="U2118" s="33">
        <f>IF(N2118="","",R2118 * N2118)</f>
        <v/>
      </c>
      <c r="V2118" s="4" t="n"/>
      <c r="W2118" s="33">
        <f>IF(S2118&amp;U2118="","",U2118 * S2118)</f>
        <v/>
      </c>
      <c r="X2118" s="33">
        <f>IF(W2118="","",U2118 + W2118)</f>
        <v/>
      </c>
      <c r="Y2118" s="33">
        <f>IF(T2118="","",U2118 * T2118)</f>
        <v/>
      </c>
      <c r="Z2118" s="34">
        <f>IF(U2118="","",X2118-V2118-Y2118)</f>
        <v/>
      </c>
    </row>
    <row r="2119">
      <c r="A2119" s="25" t="n">
        <v>2115</v>
      </c>
      <c r="B2119" s="26">
        <f>_xlfn.XLOOKUP(C2119,purchase!C:C,pcon!B:B,"")</f>
        <v/>
      </c>
      <c r="C2119" s="4" t="n"/>
      <c r="D2119" s="29">
        <f>_xlfn.XLOOKUP(C2119,purchase!C:C,pcon!D:D,"")</f>
        <v/>
      </c>
      <c r="E2119" s="29">
        <f>_xlfn.XLOOKUP(C2119,purchase!C:C,pcon!E:E,"")</f>
        <v/>
      </c>
      <c r="F2119" s="4" t="n"/>
      <c r="G2119" s="27" t="n"/>
      <c r="H2119" s="28" t="n"/>
      <c r="I2119" s="4" t="n"/>
      <c r="J2119" s="4" t="n"/>
      <c r="K2119" s="4" t="n"/>
      <c r="L2119" s="30">
        <f>IF(J2119="","",J2119-K2119)</f>
        <v/>
      </c>
      <c r="M2119" s="4" t="n"/>
      <c r="N2119" s="30">
        <f>IF(L2119="","",L2119-M2119)</f>
        <v/>
      </c>
      <c r="O2119" s="31" t="n"/>
      <c r="P2119" s="32">
        <f>IF(O2119="","",N2119 * O2119)</f>
        <v/>
      </c>
      <c r="Q2119" s="10">
        <f>_xlfn.XLOOKUP(C2119,pcon!C:C,pcon!L:L,"")</f>
        <v/>
      </c>
      <c r="R2119" s="98">
        <f>(Q2119 / 80) * (O2119 * 100)</f>
        <v/>
      </c>
      <c r="S2119" s="31" t="n"/>
      <c r="T2119" s="31" t="n"/>
      <c r="U2119" s="33">
        <f>IF(N2119="","",R2119 * N2119)</f>
        <v/>
      </c>
      <c r="V2119" s="4" t="n"/>
      <c r="W2119" s="33">
        <f>IF(S2119&amp;U2119="","",U2119 * S2119)</f>
        <v/>
      </c>
      <c r="X2119" s="33">
        <f>IF(W2119="","",U2119 + W2119)</f>
        <v/>
      </c>
      <c r="Y2119" s="33">
        <f>IF(T2119="","",U2119 * T2119)</f>
        <v/>
      </c>
      <c r="Z2119" s="34">
        <f>IF(U2119="","",X2119-V2119-Y2119)</f>
        <v/>
      </c>
    </row>
    <row r="2120">
      <c r="A2120" s="25" t="n">
        <v>2116</v>
      </c>
      <c r="B2120" s="26">
        <f>_xlfn.XLOOKUP(C2120,purchase!C:C,pcon!B:B,"")</f>
        <v/>
      </c>
      <c r="C2120" s="4" t="n"/>
      <c r="D2120" s="29">
        <f>_xlfn.XLOOKUP(C2120,purchase!C:C,pcon!D:D,"")</f>
        <v/>
      </c>
      <c r="E2120" s="29">
        <f>_xlfn.XLOOKUP(C2120,purchase!C:C,pcon!E:E,"")</f>
        <v/>
      </c>
      <c r="F2120" s="4" t="n"/>
      <c r="G2120" s="27" t="n"/>
      <c r="H2120" s="28" t="n"/>
      <c r="I2120" s="4" t="n"/>
      <c r="J2120" s="4" t="n"/>
      <c r="K2120" s="4" t="n"/>
      <c r="L2120" s="30">
        <f>IF(J2120="","",J2120-K2120)</f>
        <v/>
      </c>
      <c r="M2120" s="4" t="n"/>
      <c r="N2120" s="30">
        <f>IF(L2120="","",L2120-M2120)</f>
        <v/>
      </c>
      <c r="O2120" s="31" t="n"/>
      <c r="P2120" s="32">
        <f>IF(O2120="","",N2120 * O2120)</f>
        <v/>
      </c>
      <c r="Q2120" s="10">
        <f>_xlfn.XLOOKUP(C2120,pcon!C:C,pcon!L:L,"")</f>
        <v/>
      </c>
      <c r="R2120" s="98">
        <f>(Q2120 / 80) * (O2120 * 100)</f>
        <v/>
      </c>
      <c r="S2120" s="31" t="n"/>
      <c r="T2120" s="31" t="n"/>
      <c r="U2120" s="33">
        <f>IF(N2120="","",R2120 * N2120)</f>
        <v/>
      </c>
      <c r="V2120" s="4" t="n"/>
      <c r="W2120" s="33">
        <f>IF(S2120&amp;U2120="","",U2120 * S2120)</f>
        <v/>
      </c>
      <c r="X2120" s="33">
        <f>IF(W2120="","",U2120 + W2120)</f>
        <v/>
      </c>
      <c r="Y2120" s="33">
        <f>IF(T2120="","",U2120 * T2120)</f>
        <v/>
      </c>
      <c r="Z2120" s="34">
        <f>IF(U2120="","",X2120-V2120-Y2120)</f>
        <v/>
      </c>
    </row>
    <row r="2121">
      <c r="A2121" s="25" t="n">
        <v>2117</v>
      </c>
      <c r="B2121" s="26">
        <f>_xlfn.XLOOKUP(C2121,purchase!C:C,pcon!B:B,"")</f>
        <v/>
      </c>
      <c r="C2121" s="4" t="n"/>
      <c r="D2121" s="29">
        <f>_xlfn.XLOOKUP(C2121,purchase!C:C,pcon!D:D,"")</f>
        <v/>
      </c>
      <c r="E2121" s="29">
        <f>_xlfn.XLOOKUP(C2121,purchase!C:C,pcon!E:E,"")</f>
        <v/>
      </c>
      <c r="F2121" s="4" t="n"/>
      <c r="G2121" s="27" t="n"/>
      <c r="H2121" s="28" t="n"/>
      <c r="I2121" s="4" t="n"/>
      <c r="J2121" s="4" t="n"/>
      <c r="K2121" s="4" t="n"/>
      <c r="L2121" s="30">
        <f>IF(J2121="","",J2121-K2121)</f>
        <v/>
      </c>
      <c r="M2121" s="4" t="n"/>
      <c r="N2121" s="30">
        <f>IF(L2121="","",L2121-M2121)</f>
        <v/>
      </c>
      <c r="O2121" s="31" t="n"/>
      <c r="P2121" s="32">
        <f>IF(O2121="","",N2121 * O2121)</f>
        <v/>
      </c>
      <c r="Q2121" s="10">
        <f>_xlfn.XLOOKUP(C2121,pcon!C:C,pcon!L:L,"")</f>
        <v/>
      </c>
      <c r="R2121" s="98">
        <f>(Q2121 / 80) * (O2121 * 100)</f>
        <v/>
      </c>
      <c r="S2121" s="31" t="n"/>
      <c r="T2121" s="31" t="n"/>
      <c r="U2121" s="33">
        <f>IF(N2121="","",R2121 * N2121)</f>
        <v/>
      </c>
      <c r="V2121" s="4" t="n"/>
      <c r="W2121" s="33">
        <f>IF(S2121&amp;U2121="","",U2121 * S2121)</f>
        <v/>
      </c>
      <c r="X2121" s="33">
        <f>IF(W2121="","",U2121 + W2121)</f>
        <v/>
      </c>
      <c r="Y2121" s="33">
        <f>IF(T2121="","",U2121 * T2121)</f>
        <v/>
      </c>
      <c r="Z2121" s="34">
        <f>IF(U2121="","",X2121-V2121-Y2121)</f>
        <v/>
      </c>
    </row>
    <row r="2122">
      <c r="A2122" s="25" t="n">
        <v>2118</v>
      </c>
      <c r="B2122" s="26">
        <f>_xlfn.XLOOKUP(C2122,purchase!C:C,pcon!B:B,"")</f>
        <v/>
      </c>
      <c r="C2122" s="4" t="n"/>
      <c r="D2122" s="29">
        <f>_xlfn.XLOOKUP(C2122,purchase!C:C,pcon!D:D,"")</f>
        <v/>
      </c>
      <c r="E2122" s="29">
        <f>_xlfn.XLOOKUP(C2122,purchase!C:C,pcon!E:E,"")</f>
        <v/>
      </c>
      <c r="F2122" s="4" t="n"/>
      <c r="G2122" s="27" t="n"/>
      <c r="H2122" s="28" t="n"/>
      <c r="I2122" s="4" t="n"/>
      <c r="J2122" s="4" t="n"/>
      <c r="K2122" s="4" t="n"/>
      <c r="L2122" s="30">
        <f>IF(J2122="","",J2122-K2122)</f>
        <v/>
      </c>
      <c r="M2122" s="4" t="n"/>
      <c r="N2122" s="30">
        <f>IF(L2122="","",L2122-M2122)</f>
        <v/>
      </c>
      <c r="O2122" s="31" t="n"/>
      <c r="P2122" s="32">
        <f>IF(O2122="","",N2122 * O2122)</f>
        <v/>
      </c>
      <c r="Q2122" s="10">
        <f>_xlfn.XLOOKUP(C2122,pcon!C:C,pcon!L:L,"")</f>
        <v/>
      </c>
      <c r="R2122" s="98">
        <f>(Q2122 / 80) * (O2122 * 100)</f>
        <v/>
      </c>
      <c r="S2122" s="31" t="n"/>
      <c r="T2122" s="31" t="n"/>
      <c r="U2122" s="33">
        <f>IF(N2122="","",R2122 * N2122)</f>
        <v/>
      </c>
      <c r="V2122" s="4" t="n"/>
      <c r="W2122" s="33">
        <f>IF(S2122&amp;U2122="","",U2122 * S2122)</f>
        <v/>
      </c>
      <c r="X2122" s="33">
        <f>IF(W2122="","",U2122 + W2122)</f>
        <v/>
      </c>
      <c r="Y2122" s="33">
        <f>IF(T2122="","",U2122 * T2122)</f>
        <v/>
      </c>
      <c r="Z2122" s="34">
        <f>IF(U2122="","",X2122-V2122-Y2122)</f>
        <v/>
      </c>
    </row>
    <row r="2123">
      <c r="A2123" s="25" t="n">
        <v>2119</v>
      </c>
      <c r="B2123" s="26">
        <f>_xlfn.XLOOKUP(C2123,purchase!C:C,pcon!B:B,"")</f>
        <v/>
      </c>
      <c r="C2123" s="4" t="n"/>
      <c r="D2123" s="29">
        <f>_xlfn.XLOOKUP(C2123,purchase!C:C,pcon!D:D,"")</f>
        <v/>
      </c>
      <c r="E2123" s="29">
        <f>_xlfn.XLOOKUP(C2123,purchase!C:C,pcon!E:E,"")</f>
        <v/>
      </c>
      <c r="F2123" s="4" t="n"/>
      <c r="G2123" s="27" t="n"/>
      <c r="H2123" s="28" t="n"/>
      <c r="I2123" s="4" t="n"/>
      <c r="J2123" s="4" t="n"/>
      <c r="K2123" s="4" t="n"/>
      <c r="L2123" s="30">
        <f>IF(J2123="","",J2123-K2123)</f>
        <v/>
      </c>
      <c r="M2123" s="4" t="n"/>
      <c r="N2123" s="30">
        <f>IF(L2123="","",L2123-M2123)</f>
        <v/>
      </c>
      <c r="O2123" s="31" t="n"/>
      <c r="P2123" s="32">
        <f>IF(O2123="","",N2123 * O2123)</f>
        <v/>
      </c>
      <c r="Q2123" s="10">
        <f>_xlfn.XLOOKUP(C2123,pcon!C:C,pcon!L:L,"")</f>
        <v/>
      </c>
      <c r="R2123" s="98">
        <f>(Q2123 / 80) * (O2123 * 100)</f>
        <v/>
      </c>
      <c r="S2123" s="31" t="n"/>
      <c r="T2123" s="31" t="n"/>
      <c r="U2123" s="33">
        <f>IF(N2123="","",R2123 * N2123)</f>
        <v/>
      </c>
      <c r="V2123" s="4" t="n"/>
      <c r="W2123" s="33">
        <f>IF(S2123&amp;U2123="","",U2123 * S2123)</f>
        <v/>
      </c>
      <c r="X2123" s="33">
        <f>IF(W2123="","",U2123 + W2123)</f>
        <v/>
      </c>
      <c r="Y2123" s="33">
        <f>IF(T2123="","",U2123 * T2123)</f>
        <v/>
      </c>
      <c r="Z2123" s="34">
        <f>IF(U2123="","",X2123-V2123-Y2123)</f>
        <v/>
      </c>
    </row>
    <row r="2124">
      <c r="A2124" s="25" t="n">
        <v>2120</v>
      </c>
      <c r="B2124" s="26">
        <f>_xlfn.XLOOKUP(C2124,purchase!C:C,pcon!B:B,"")</f>
        <v/>
      </c>
      <c r="C2124" s="4" t="n"/>
      <c r="D2124" s="29">
        <f>_xlfn.XLOOKUP(C2124,purchase!C:C,pcon!D:D,"")</f>
        <v/>
      </c>
      <c r="E2124" s="29">
        <f>_xlfn.XLOOKUP(C2124,purchase!C:C,pcon!E:E,"")</f>
        <v/>
      </c>
      <c r="F2124" s="4" t="n"/>
      <c r="G2124" s="27" t="n"/>
      <c r="H2124" s="28" t="n"/>
      <c r="I2124" s="4" t="n"/>
      <c r="J2124" s="4" t="n"/>
      <c r="K2124" s="4" t="n"/>
      <c r="L2124" s="30">
        <f>IF(J2124="","",J2124-K2124)</f>
        <v/>
      </c>
      <c r="M2124" s="4" t="n"/>
      <c r="N2124" s="30">
        <f>IF(L2124="","",L2124-M2124)</f>
        <v/>
      </c>
      <c r="O2124" s="31" t="n"/>
      <c r="P2124" s="32">
        <f>IF(O2124="","",N2124 * O2124)</f>
        <v/>
      </c>
      <c r="Q2124" s="10">
        <f>_xlfn.XLOOKUP(C2124,pcon!C:C,pcon!L:L,"")</f>
        <v/>
      </c>
      <c r="R2124" s="98">
        <f>(Q2124 / 80) * (O2124 * 100)</f>
        <v/>
      </c>
      <c r="S2124" s="31" t="n"/>
      <c r="T2124" s="31" t="n"/>
      <c r="U2124" s="33">
        <f>IF(N2124="","",R2124 * N2124)</f>
        <v/>
      </c>
      <c r="V2124" s="4" t="n"/>
      <c r="W2124" s="33">
        <f>IF(S2124&amp;U2124="","",U2124 * S2124)</f>
        <v/>
      </c>
      <c r="X2124" s="33">
        <f>IF(W2124="","",U2124 + W2124)</f>
        <v/>
      </c>
      <c r="Y2124" s="33">
        <f>IF(T2124="","",U2124 * T2124)</f>
        <v/>
      </c>
      <c r="Z2124" s="34">
        <f>IF(U2124="","",X2124-V2124-Y2124)</f>
        <v/>
      </c>
    </row>
    <row r="2125">
      <c r="A2125" s="25" t="n">
        <v>2121</v>
      </c>
      <c r="B2125" s="26">
        <f>_xlfn.XLOOKUP(C2125,purchase!C:C,pcon!B:B,"")</f>
        <v/>
      </c>
      <c r="C2125" s="4" t="n"/>
      <c r="D2125" s="29">
        <f>_xlfn.XLOOKUP(C2125,purchase!C:C,pcon!D:D,"")</f>
        <v/>
      </c>
      <c r="E2125" s="29">
        <f>_xlfn.XLOOKUP(C2125,purchase!C:C,pcon!E:E,"")</f>
        <v/>
      </c>
      <c r="F2125" s="4" t="n"/>
      <c r="G2125" s="27" t="n"/>
      <c r="H2125" s="28" t="n"/>
      <c r="I2125" s="4" t="n"/>
      <c r="J2125" s="4" t="n"/>
      <c r="K2125" s="4" t="n"/>
      <c r="L2125" s="30">
        <f>IF(J2125="","",J2125-K2125)</f>
        <v/>
      </c>
      <c r="M2125" s="4" t="n"/>
      <c r="N2125" s="30">
        <f>IF(L2125="","",L2125-M2125)</f>
        <v/>
      </c>
      <c r="O2125" s="31" t="n"/>
      <c r="P2125" s="32">
        <f>IF(O2125="","",N2125 * O2125)</f>
        <v/>
      </c>
      <c r="Q2125" s="10">
        <f>_xlfn.XLOOKUP(C2125,pcon!C:C,pcon!L:L,"")</f>
        <v/>
      </c>
      <c r="R2125" s="98">
        <f>(Q2125 / 80) * (O2125 * 100)</f>
        <v/>
      </c>
      <c r="S2125" s="31" t="n"/>
      <c r="T2125" s="31" t="n"/>
      <c r="U2125" s="33">
        <f>IF(N2125="","",R2125 * N2125)</f>
        <v/>
      </c>
      <c r="V2125" s="4" t="n"/>
      <c r="W2125" s="33">
        <f>IF(S2125&amp;U2125="","",U2125 * S2125)</f>
        <v/>
      </c>
      <c r="X2125" s="33">
        <f>IF(W2125="","",U2125 + W2125)</f>
        <v/>
      </c>
      <c r="Y2125" s="33">
        <f>IF(T2125="","",U2125 * T2125)</f>
        <v/>
      </c>
      <c r="Z2125" s="34">
        <f>IF(U2125="","",X2125-V2125-Y2125)</f>
        <v/>
      </c>
    </row>
    <row r="2126">
      <c r="A2126" s="25" t="n">
        <v>2122</v>
      </c>
      <c r="B2126" s="26">
        <f>_xlfn.XLOOKUP(C2126,purchase!C:C,pcon!B:B,"")</f>
        <v/>
      </c>
      <c r="C2126" s="4" t="n"/>
      <c r="D2126" s="29">
        <f>_xlfn.XLOOKUP(C2126,purchase!C:C,pcon!D:D,"")</f>
        <v/>
      </c>
      <c r="E2126" s="29">
        <f>_xlfn.XLOOKUP(C2126,purchase!C:C,pcon!E:E,"")</f>
        <v/>
      </c>
      <c r="F2126" s="4" t="n"/>
      <c r="G2126" s="27" t="n"/>
      <c r="H2126" s="28" t="n"/>
      <c r="I2126" s="4" t="n"/>
      <c r="J2126" s="4" t="n"/>
      <c r="K2126" s="4" t="n"/>
      <c r="L2126" s="30">
        <f>IF(J2126="","",J2126-K2126)</f>
        <v/>
      </c>
      <c r="M2126" s="4" t="n"/>
      <c r="N2126" s="30">
        <f>IF(L2126="","",L2126-M2126)</f>
        <v/>
      </c>
      <c r="O2126" s="31" t="n"/>
      <c r="P2126" s="32">
        <f>IF(O2126="","",N2126 * O2126)</f>
        <v/>
      </c>
      <c r="Q2126" s="10">
        <f>_xlfn.XLOOKUP(C2126,pcon!C:C,pcon!L:L,"")</f>
        <v/>
      </c>
      <c r="R2126" s="98">
        <f>(Q2126 / 80) * (O2126 * 100)</f>
        <v/>
      </c>
      <c r="S2126" s="31" t="n"/>
      <c r="T2126" s="31" t="n"/>
      <c r="U2126" s="33">
        <f>IF(N2126="","",R2126 * N2126)</f>
        <v/>
      </c>
      <c r="V2126" s="4" t="n"/>
      <c r="W2126" s="33">
        <f>IF(S2126&amp;U2126="","",U2126 * S2126)</f>
        <v/>
      </c>
      <c r="X2126" s="33">
        <f>IF(W2126="","",U2126 + W2126)</f>
        <v/>
      </c>
      <c r="Y2126" s="33">
        <f>IF(T2126="","",U2126 * T2126)</f>
        <v/>
      </c>
      <c r="Z2126" s="34">
        <f>IF(U2126="","",X2126-V2126-Y2126)</f>
        <v/>
      </c>
    </row>
    <row r="2127">
      <c r="A2127" s="25" t="n">
        <v>2123</v>
      </c>
      <c r="B2127" s="26">
        <f>_xlfn.XLOOKUP(C2127,purchase!C:C,pcon!B:B,"")</f>
        <v/>
      </c>
      <c r="C2127" s="4" t="n"/>
      <c r="D2127" s="29">
        <f>_xlfn.XLOOKUP(C2127,purchase!C:C,pcon!D:D,"")</f>
        <v/>
      </c>
      <c r="E2127" s="29">
        <f>_xlfn.XLOOKUP(C2127,purchase!C:C,pcon!E:E,"")</f>
        <v/>
      </c>
      <c r="F2127" s="4" t="n"/>
      <c r="G2127" s="27" t="n"/>
      <c r="H2127" s="28" t="n"/>
      <c r="I2127" s="4" t="n"/>
      <c r="J2127" s="4" t="n"/>
      <c r="K2127" s="4" t="n"/>
      <c r="L2127" s="30">
        <f>IF(J2127="","",J2127-K2127)</f>
        <v/>
      </c>
      <c r="M2127" s="4" t="n"/>
      <c r="N2127" s="30">
        <f>IF(L2127="","",L2127-M2127)</f>
        <v/>
      </c>
      <c r="O2127" s="31" t="n"/>
      <c r="P2127" s="32">
        <f>IF(O2127="","",N2127 * O2127)</f>
        <v/>
      </c>
      <c r="Q2127" s="10">
        <f>_xlfn.XLOOKUP(C2127,pcon!C:C,pcon!L:L,"")</f>
        <v/>
      </c>
      <c r="R2127" s="98">
        <f>(Q2127 / 80) * (O2127 * 100)</f>
        <v/>
      </c>
      <c r="S2127" s="31" t="n"/>
      <c r="T2127" s="31" t="n"/>
      <c r="U2127" s="33">
        <f>IF(N2127="","",R2127 * N2127)</f>
        <v/>
      </c>
      <c r="V2127" s="4" t="n"/>
      <c r="W2127" s="33">
        <f>IF(S2127&amp;U2127="","",U2127 * S2127)</f>
        <v/>
      </c>
      <c r="X2127" s="33">
        <f>IF(W2127="","",U2127 + W2127)</f>
        <v/>
      </c>
      <c r="Y2127" s="33">
        <f>IF(T2127="","",U2127 * T2127)</f>
        <v/>
      </c>
      <c r="Z2127" s="34">
        <f>IF(U2127="","",X2127-V2127-Y2127)</f>
        <v/>
      </c>
    </row>
    <row r="2128">
      <c r="A2128" s="25" t="n">
        <v>2124</v>
      </c>
      <c r="B2128" s="26">
        <f>_xlfn.XLOOKUP(C2128,purchase!C:C,pcon!B:B,"")</f>
        <v/>
      </c>
      <c r="C2128" s="4" t="n"/>
      <c r="D2128" s="29">
        <f>_xlfn.XLOOKUP(C2128,purchase!C:C,pcon!D:D,"")</f>
        <v/>
      </c>
      <c r="E2128" s="29">
        <f>_xlfn.XLOOKUP(C2128,purchase!C:C,pcon!E:E,"")</f>
        <v/>
      </c>
      <c r="F2128" s="4" t="n"/>
      <c r="G2128" s="27" t="n"/>
      <c r="H2128" s="28" t="n"/>
      <c r="I2128" s="4" t="n"/>
      <c r="J2128" s="4" t="n"/>
      <c r="K2128" s="4" t="n"/>
      <c r="L2128" s="30">
        <f>IF(J2128="","",J2128-K2128)</f>
        <v/>
      </c>
      <c r="M2128" s="4" t="n"/>
      <c r="N2128" s="30">
        <f>IF(L2128="","",L2128-M2128)</f>
        <v/>
      </c>
      <c r="O2128" s="31" t="n"/>
      <c r="P2128" s="32">
        <f>IF(O2128="","",N2128 * O2128)</f>
        <v/>
      </c>
      <c r="Q2128" s="10">
        <f>_xlfn.XLOOKUP(C2128,pcon!C:C,pcon!L:L,"")</f>
        <v/>
      </c>
      <c r="R2128" s="98">
        <f>(Q2128 / 80) * (O2128 * 100)</f>
        <v/>
      </c>
      <c r="S2128" s="31" t="n"/>
      <c r="T2128" s="31" t="n"/>
      <c r="U2128" s="33">
        <f>IF(N2128="","",R2128 * N2128)</f>
        <v/>
      </c>
      <c r="V2128" s="4" t="n"/>
      <c r="W2128" s="33">
        <f>IF(S2128&amp;U2128="","",U2128 * S2128)</f>
        <v/>
      </c>
      <c r="X2128" s="33">
        <f>IF(W2128="","",U2128 + W2128)</f>
        <v/>
      </c>
      <c r="Y2128" s="33">
        <f>IF(T2128="","",U2128 * T2128)</f>
        <v/>
      </c>
      <c r="Z2128" s="34">
        <f>IF(U2128="","",X2128-V2128-Y2128)</f>
        <v/>
      </c>
    </row>
    <row r="2129">
      <c r="A2129" s="25" t="n">
        <v>2125</v>
      </c>
      <c r="B2129" s="26">
        <f>_xlfn.XLOOKUP(C2129,purchase!C:C,pcon!B:B,"")</f>
        <v/>
      </c>
      <c r="C2129" s="4" t="n"/>
      <c r="D2129" s="29">
        <f>_xlfn.XLOOKUP(C2129,purchase!C:C,pcon!D:D,"")</f>
        <v/>
      </c>
      <c r="E2129" s="29">
        <f>_xlfn.XLOOKUP(C2129,purchase!C:C,pcon!E:E,"")</f>
        <v/>
      </c>
      <c r="F2129" s="4" t="n"/>
      <c r="G2129" s="27" t="n"/>
      <c r="H2129" s="28" t="n"/>
      <c r="I2129" s="4" t="n"/>
      <c r="J2129" s="4" t="n"/>
      <c r="K2129" s="4" t="n"/>
      <c r="L2129" s="30">
        <f>IF(J2129="","",J2129-K2129)</f>
        <v/>
      </c>
      <c r="M2129" s="4" t="n"/>
      <c r="N2129" s="30">
        <f>IF(L2129="","",L2129-M2129)</f>
        <v/>
      </c>
      <c r="O2129" s="31" t="n"/>
      <c r="P2129" s="32">
        <f>IF(O2129="","",N2129 * O2129)</f>
        <v/>
      </c>
      <c r="Q2129" s="10">
        <f>_xlfn.XLOOKUP(C2129,pcon!C:C,pcon!L:L,"")</f>
        <v/>
      </c>
      <c r="R2129" s="98">
        <f>(Q2129 / 80) * (O2129 * 100)</f>
        <v/>
      </c>
      <c r="S2129" s="31" t="n"/>
      <c r="T2129" s="31" t="n"/>
      <c r="U2129" s="33">
        <f>IF(N2129="","",R2129 * N2129)</f>
        <v/>
      </c>
      <c r="V2129" s="4" t="n"/>
      <c r="W2129" s="33">
        <f>IF(S2129&amp;U2129="","",U2129 * S2129)</f>
        <v/>
      </c>
      <c r="X2129" s="33">
        <f>IF(W2129="","",U2129 + W2129)</f>
        <v/>
      </c>
      <c r="Y2129" s="33">
        <f>IF(T2129="","",U2129 * T2129)</f>
        <v/>
      </c>
      <c r="Z2129" s="34">
        <f>IF(U2129="","",X2129-V2129-Y2129)</f>
        <v/>
      </c>
    </row>
    <row r="2130">
      <c r="A2130" s="25" t="n">
        <v>2126</v>
      </c>
      <c r="B2130" s="26">
        <f>_xlfn.XLOOKUP(C2130,purchase!C:C,pcon!B:B,"")</f>
        <v/>
      </c>
      <c r="C2130" s="4" t="n"/>
      <c r="D2130" s="29">
        <f>_xlfn.XLOOKUP(C2130,purchase!C:C,pcon!D:D,"")</f>
        <v/>
      </c>
      <c r="E2130" s="29">
        <f>_xlfn.XLOOKUP(C2130,purchase!C:C,pcon!E:E,"")</f>
        <v/>
      </c>
      <c r="F2130" s="4" t="n"/>
      <c r="G2130" s="27" t="n"/>
      <c r="H2130" s="28" t="n"/>
      <c r="I2130" s="4" t="n"/>
      <c r="J2130" s="4" t="n"/>
      <c r="K2130" s="4" t="n"/>
      <c r="L2130" s="30">
        <f>IF(J2130="","",J2130-K2130)</f>
        <v/>
      </c>
      <c r="M2130" s="4" t="n"/>
      <c r="N2130" s="30">
        <f>IF(L2130="","",L2130-M2130)</f>
        <v/>
      </c>
      <c r="O2130" s="31" t="n"/>
      <c r="P2130" s="32">
        <f>IF(O2130="","",N2130 * O2130)</f>
        <v/>
      </c>
      <c r="Q2130" s="10">
        <f>_xlfn.XLOOKUP(C2130,pcon!C:C,pcon!L:L,"")</f>
        <v/>
      </c>
      <c r="R2130" s="98">
        <f>(Q2130 / 80) * (O2130 * 100)</f>
        <v/>
      </c>
      <c r="S2130" s="31" t="n"/>
      <c r="T2130" s="31" t="n"/>
      <c r="U2130" s="33">
        <f>IF(N2130="","",R2130 * N2130)</f>
        <v/>
      </c>
      <c r="V2130" s="4" t="n"/>
      <c r="W2130" s="33">
        <f>IF(S2130&amp;U2130="","",U2130 * S2130)</f>
        <v/>
      </c>
      <c r="X2130" s="33">
        <f>IF(W2130="","",U2130 + W2130)</f>
        <v/>
      </c>
      <c r="Y2130" s="33">
        <f>IF(T2130="","",U2130 * T2130)</f>
        <v/>
      </c>
      <c r="Z2130" s="34">
        <f>IF(U2130="","",X2130-V2130-Y2130)</f>
        <v/>
      </c>
    </row>
    <row r="2131">
      <c r="A2131" s="25" t="n">
        <v>2127</v>
      </c>
      <c r="B2131" s="26">
        <f>_xlfn.XLOOKUP(C2131,purchase!C:C,pcon!B:B,"")</f>
        <v/>
      </c>
      <c r="C2131" s="4" t="n"/>
      <c r="D2131" s="29">
        <f>_xlfn.XLOOKUP(C2131,purchase!C:C,pcon!D:D,"")</f>
        <v/>
      </c>
      <c r="E2131" s="29">
        <f>_xlfn.XLOOKUP(C2131,purchase!C:C,pcon!E:E,"")</f>
        <v/>
      </c>
      <c r="F2131" s="4" t="n"/>
      <c r="G2131" s="27" t="n"/>
      <c r="H2131" s="28" t="n"/>
      <c r="I2131" s="4" t="n"/>
      <c r="J2131" s="4" t="n"/>
      <c r="K2131" s="4" t="n"/>
      <c r="L2131" s="30">
        <f>IF(J2131="","",J2131-K2131)</f>
        <v/>
      </c>
      <c r="M2131" s="4" t="n"/>
      <c r="N2131" s="30">
        <f>IF(L2131="","",L2131-M2131)</f>
        <v/>
      </c>
      <c r="O2131" s="31" t="n"/>
      <c r="P2131" s="32">
        <f>IF(O2131="","",N2131 * O2131)</f>
        <v/>
      </c>
      <c r="Q2131" s="10">
        <f>_xlfn.XLOOKUP(C2131,pcon!C:C,pcon!L:L,"")</f>
        <v/>
      </c>
      <c r="R2131" s="98">
        <f>(Q2131 / 80) * (O2131 * 100)</f>
        <v/>
      </c>
      <c r="S2131" s="31" t="n"/>
      <c r="T2131" s="31" t="n"/>
      <c r="U2131" s="33">
        <f>IF(N2131="","",R2131 * N2131)</f>
        <v/>
      </c>
      <c r="V2131" s="4" t="n"/>
      <c r="W2131" s="33">
        <f>IF(S2131&amp;U2131="","",U2131 * S2131)</f>
        <v/>
      </c>
      <c r="X2131" s="33">
        <f>IF(W2131="","",U2131 + W2131)</f>
        <v/>
      </c>
      <c r="Y2131" s="33">
        <f>IF(T2131="","",U2131 * T2131)</f>
        <v/>
      </c>
      <c r="Z2131" s="34">
        <f>IF(U2131="","",X2131-V2131-Y2131)</f>
        <v/>
      </c>
    </row>
    <row r="2132">
      <c r="A2132" s="25" t="n">
        <v>2128</v>
      </c>
      <c r="B2132" s="26">
        <f>_xlfn.XLOOKUP(C2132,purchase!C:C,pcon!B:B,"")</f>
        <v/>
      </c>
      <c r="C2132" s="4" t="n"/>
      <c r="D2132" s="29">
        <f>_xlfn.XLOOKUP(C2132,purchase!C:C,pcon!D:D,"")</f>
        <v/>
      </c>
      <c r="E2132" s="29">
        <f>_xlfn.XLOOKUP(C2132,purchase!C:C,pcon!E:E,"")</f>
        <v/>
      </c>
      <c r="F2132" s="4" t="n"/>
      <c r="G2132" s="27" t="n"/>
      <c r="H2132" s="28" t="n"/>
      <c r="I2132" s="4" t="n"/>
      <c r="J2132" s="4" t="n"/>
      <c r="K2132" s="4" t="n"/>
      <c r="L2132" s="30">
        <f>IF(J2132="","",J2132-K2132)</f>
        <v/>
      </c>
      <c r="M2132" s="4" t="n"/>
      <c r="N2132" s="30">
        <f>IF(L2132="","",L2132-M2132)</f>
        <v/>
      </c>
      <c r="O2132" s="31" t="n"/>
      <c r="P2132" s="32">
        <f>IF(O2132="","",N2132 * O2132)</f>
        <v/>
      </c>
      <c r="Q2132" s="10">
        <f>_xlfn.XLOOKUP(C2132,pcon!C:C,pcon!L:L,"")</f>
        <v/>
      </c>
      <c r="R2132" s="98">
        <f>(Q2132 / 80) * (O2132 * 100)</f>
        <v/>
      </c>
      <c r="S2132" s="31" t="n"/>
      <c r="T2132" s="31" t="n"/>
      <c r="U2132" s="33">
        <f>IF(N2132="","",R2132 * N2132)</f>
        <v/>
      </c>
      <c r="V2132" s="4" t="n"/>
      <c r="W2132" s="33">
        <f>IF(S2132&amp;U2132="","",U2132 * S2132)</f>
        <v/>
      </c>
      <c r="X2132" s="33">
        <f>IF(W2132="","",U2132 + W2132)</f>
        <v/>
      </c>
      <c r="Y2132" s="33">
        <f>IF(T2132="","",U2132 * T2132)</f>
        <v/>
      </c>
      <c r="Z2132" s="34">
        <f>IF(U2132="","",X2132-V2132-Y2132)</f>
        <v/>
      </c>
    </row>
    <row r="2133">
      <c r="A2133" s="25" t="n">
        <v>2129</v>
      </c>
      <c r="B2133" s="26">
        <f>_xlfn.XLOOKUP(C2133,purchase!C:C,pcon!B:B,"")</f>
        <v/>
      </c>
      <c r="C2133" s="4" t="n"/>
      <c r="D2133" s="29">
        <f>_xlfn.XLOOKUP(C2133,purchase!C:C,pcon!D:D,"")</f>
        <v/>
      </c>
      <c r="E2133" s="29">
        <f>_xlfn.XLOOKUP(C2133,purchase!C:C,pcon!E:E,"")</f>
        <v/>
      </c>
      <c r="F2133" s="4" t="n"/>
      <c r="G2133" s="27" t="n"/>
      <c r="H2133" s="28" t="n"/>
      <c r="I2133" s="4" t="n"/>
      <c r="J2133" s="4" t="n"/>
      <c r="K2133" s="4" t="n"/>
      <c r="L2133" s="30">
        <f>IF(J2133="","",J2133-K2133)</f>
        <v/>
      </c>
      <c r="M2133" s="4" t="n"/>
      <c r="N2133" s="30">
        <f>IF(L2133="","",L2133-M2133)</f>
        <v/>
      </c>
      <c r="O2133" s="31" t="n"/>
      <c r="P2133" s="32">
        <f>IF(O2133="","",N2133 * O2133)</f>
        <v/>
      </c>
      <c r="Q2133" s="10">
        <f>_xlfn.XLOOKUP(C2133,pcon!C:C,pcon!L:L,"")</f>
        <v/>
      </c>
      <c r="R2133" s="98">
        <f>(Q2133 / 80) * (O2133 * 100)</f>
        <v/>
      </c>
      <c r="S2133" s="31" t="n"/>
      <c r="T2133" s="31" t="n"/>
      <c r="U2133" s="33">
        <f>IF(N2133="","",R2133 * N2133)</f>
        <v/>
      </c>
      <c r="V2133" s="4" t="n"/>
      <c r="W2133" s="33">
        <f>IF(S2133&amp;U2133="","",U2133 * S2133)</f>
        <v/>
      </c>
      <c r="X2133" s="33">
        <f>IF(W2133="","",U2133 + W2133)</f>
        <v/>
      </c>
      <c r="Y2133" s="33">
        <f>IF(T2133="","",U2133 * T2133)</f>
        <v/>
      </c>
      <c r="Z2133" s="34">
        <f>IF(U2133="","",X2133-V2133-Y2133)</f>
        <v/>
      </c>
    </row>
    <row r="2134">
      <c r="A2134" s="25" t="n">
        <v>2130</v>
      </c>
      <c r="B2134" s="26">
        <f>_xlfn.XLOOKUP(C2134,purchase!C:C,pcon!B:B,"")</f>
        <v/>
      </c>
      <c r="C2134" s="4" t="n"/>
      <c r="D2134" s="29">
        <f>_xlfn.XLOOKUP(C2134,purchase!C:C,pcon!D:D,"")</f>
        <v/>
      </c>
      <c r="E2134" s="29">
        <f>_xlfn.XLOOKUP(C2134,purchase!C:C,pcon!E:E,"")</f>
        <v/>
      </c>
      <c r="F2134" s="4" t="n"/>
      <c r="G2134" s="27" t="n"/>
      <c r="H2134" s="28" t="n"/>
      <c r="I2134" s="4" t="n"/>
      <c r="J2134" s="4" t="n"/>
      <c r="K2134" s="4" t="n"/>
      <c r="L2134" s="30">
        <f>IF(J2134="","",J2134-K2134)</f>
        <v/>
      </c>
      <c r="M2134" s="4" t="n"/>
      <c r="N2134" s="30">
        <f>IF(L2134="","",L2134-M2134)</f>
        <v/>
      </c>
      <c r="O2134" s="31" t="n"/>
      <c r="P2134" s="32">
        <f>IF(O2134="","",N2134 * O2134)</f>
        <v/>
      </c>
      <c r="Q2134" s="10">
        <f>_xlfn.XLOOKUP(C2134,pcon!C:C,pcon!L:L,"")</f>
        <v/>
      </c>
      <c r="R2134" s="98">
        <f>(Q2134 / 80) * (O2134 * 100)</f>
        <v/>
      </c>
      <c r="S2134" s="31" t="n"/>
      <c r="T2134" s="31" t="n"/>
      <c r="U2134" s="33">
        <f>IF(N2134="","",R2134 * N2134)</f>
        <v/>
      </c>
      <c r="V2134" s="4" t="n"/>
      <c r="W2134" s="33">
        <f>IF(S2134&amp;U2134="","",U2134 * S2134)</f>
        <v/>
      </c>
      <c r="X2134" s="33">
        <f>IF(W2134="","",U2134 + W2134)</f>
        <v/>
      </c>
      <c r="Y2134" s="33">
        <f>IF(T2134="","",U2134 * T2134)</f>
        <v/>
      </c>
      <c r="Z2134" s="34">
        <f>IF(U2134="","",X2134-V2134-Y2134)</f>
        <v/>
      </c>
    </row>
    <row r="2135">
      <c r="A2135" s="25" t="n">
        <v>2131</v>
      </c>
      <c r="B2135" s="26">
        <f>_xlfn.XLOOKUP(C2135,purchase!C:C,pcon!B:B,"")</f>
        <v/>
      </c>
      <c r="C2135" s="4" t="n"/>
      <c r="D2135" s="29">
        <f>_xlfn.XLOOKUP(C2135,purchase!C:C,pcon!D:D,"")</f>
        <v/>
      </c>
      <c r="E2135" s="29">
        <f>_xlfn.XLOOKUP(C2135,purchase!C:C,pcon!E:E,"")</f>
        <v/>
      </c>
      <c r="F2135" s="4" t="n"/>
      <c r="G2135" s="27" t="n"/>
      <c r="H2135" s="28" t="n"/>
      <c r="I2135" s="4" t="n"/>
      <c r="J2135" s="4" t="n"/>
      <c r="K2135" s="4" t="n"/>
      <c r="L2135" s="30">
        <f>IF(J2135="","",J2135-K2135)</f>
        <v/>
      </c>
      <c r="M2135" s="4" t="n"/>
      <c r="N2135" s="30">
        <f>IF(L2135="","",L2135-M2135)</f>
        <v/>
      </c>
      <c r="O2135" s="31" t="n"/>
      <c r="P2135" s="32">
        <f>IF(O2135="","",N2135 * O2135)</f>
        <v/>
      </c>
      <c r="Q2135" s="10">
        <f>_xlfn.XLOOKUP(C2135,pcon!C:C,pcon!L:L,"")</f>
        <v/>
      </c>
      <c r="R2135" s="98">
        <f>(Q2135 / 80) * (O2135 * 100)</f>
        <v/>
      </c>
      <c r="S2135" s="31" t="n"/>
      <c r="T2135" s="31" t="n"/>
      <c r="U2135" s="33">
        <f>IF(N2135="","",R2135 * N2135)</f>
        <v/>
      </c>
      <c r="V2135" s="4" t="n"/>
      <c r="W2135" s="33">
        <f>IF(S2135&amp;U2135="","",U2135 * S2135)</f>
        <v/>
      </c>
      <c r="X2135" s="33">
        <f>IF(W2135="","",U2135 + W2135)</f>
        <v/>
      </c>
      <c r="Y2135" s="33">
        <f>IF(T2135="","",U2135 * T2135)</f>
        <v/>
      </c>
      <c r="Z2135" s="34">
        <f>IF(U2135="","",X2135-V2135-Y2135)</f>
        <v/>
      </c>
    </row>
    <row r="2136">
      <c r="A2136" s="25" t="n">
        <v>2132</v>
      </c>
      <c r="B2136" s="26">
        <f>_xlfn.XLOOKUP(C2136,purchase!C:C,pcon!B:B,"")</f>
        <v/>
      </c>
      <c r="C2136" s="4" t="n"/>
      <c r="D2136" s="29">
        <f>_xlfn.XLOOKUP(C2136,purchase!C:C,pcon!D:D,"")</f>
        <v/>
      </c>
      <c r="E2136" s="29">
        <f>_xlfn.XLOOKUP(C2136,purchase!C:C,pcon!E:E,"")</f>
        <v/>
      </c>
      <c r="F2136" s="4" t="n"/>
      <c r="G2136" s="27" t="n"/>
      <c r="H2136" s="28" t="n"/>
      <c r="I2136" s="4" t="n"/>
      <c r="J2136" s="4" t="n"/>
      <c r="K2136" s="4" t="n"/>
      <c r="L2136" s="30">
        <f>IF(J2136="","",J2136-K2136)</f>
        <v/>
      </c>
      <c r="M2136" s="4" t="n"/>
      <c r="N2136" s="30">
        <f>IF(L2136="","",L2136-M2136)</f>
        <v/>
      </c>
      <c r="O2136" s="31" t="n"/>
      <c r="P2136" s="32">
        <f>IF(O2136="","",N2136 * O2136)</f>
        <v/>
      </c>
      <c r="Q2136" s="10">
        <f>_xlfn.XLOOKUP(C2136,pcon!C:C,pcon!L:L,"")</f>
        <v/>
      </c>
      <c r="R2136" s="98">
        <f>(Q2136 / 80) * (O2136 * 100)</f>
        <v/>
      </c>
      <c r="S2136" s="31" t="n"/>
      <c r="T2136" s="31" t="n"/>
      <c r="U2136" s="33">
        <f>IF(N2136="","",R2136 * N2136)</f>
        <v/>
      </c>
      <c r="V2136" s="4" t="n"/>
      <c r="W2136" s="33">
        <f>IF(S2136&amp;U2136="","",U2136 * S2136)</f>
        <v/>
      </c>
      <c r="X2136" s="33">
        <f>IF(W2136="","",U2136 + W2136)</f>
        <v/>
      </c>
      <c r="Y2136" s="33">
        <f>IF(T2136="","",U2136 * T2136)</f>
        <v/>
      </c>
      <c r="Z2136" s="34">
        <f>IF(U2136="","",X2136-V2136-Y2136)</f>
        <v/>
      </c>
    </row>
    <row r="2137">
      <c r="A2137" s="25" t="n">
        <v>2133</v>
      </c>
      <c r="B2137" s="26">
        <f>_xlfn.XLOOKUP(C2137,purchase!C:C,pcon!B:B,"")</f>
        <v/>
      </c>
      <c r="C2137" s="4" t="n"/>
      <c r="D2137" s="29">
        <f>_xlfn.XLOOKUP(C2137,purchase!C:C,pcon!D:D,"")</f>
        <v/>
      </c>
      <c r="E2137" s="29">
        <f>_xlfn.XLOOKUP(C2137,purchase!C:C,pcon!E:E,"")</f>
        <v/>
      </c>
      <c r="F2137" s="4" t="n"/>
      <c r="G2137" s="27" t="n"/>
      <c r="H2137" s="28" t="n"/>
      <c r="I2137" s="4" t="n"/>
      <c r="J2137" s="4" t="n"/>
      <c r="K2137" s="4" t="n"/>
      <c r="L2137" s="30">
        <f>IF(J2137="","",J2137-K2137)</f>
        <v/>
      </c>
      <c r="M2137" s="4" t="n"/>
      <c r="N2137" s="30">
        <f>IF(L2137="","",L2137-M2137)</f>
        <v/>
      </c>
      <c r="O2137" s="31" t="n"/>
      <c r="P2137" s="32">
        <f>IF(O2137="","",N2137 * O2137)</f>
        <v/>
      </c>
      <c r="Q2137" s="10">
        <f>_xlfn.XLOOKUP(C2137,pcon!C:C,pcon!L:L,"")</f>
        <v/>
      </c>
      <c r="R2137" s="98">
        <f>(Q2137 / 80) * (O2137 * 100)</f>
        <v/>
      </c>
      <c r="S2137" s="31" t="n"/>
      <c r="T2137" s="31" t="n"/>
      <c r="U2137" s="33">
        <f>IF(N2137="","",R2137 * N2137)</f>
        <v/>
      </c>
      <c r="V2137" s="4" t="n"/>
      <c r="W2137" s="33">
        <f>IF(S2137&amp;U2137="","",U2137 * S2137)</f>
        <v/>
      </c>
      <c r="X2137" s="33">
        <f>IF(W2137="","",U2137 + W2137)</f>
        <v/>
      </c>
      <c r="Y2137" s="33">
        <f>IF(T2137="","",U2137 * T2137)</f>
        <v/>
      </c>
      <c r="Z2137" s="34">
        <f>IF(U2137="","",X2137-V2137-Y2137)</f>
        <v/>
      </c>
    </row>
    <row r="2138">
      <c r="A2138" s="25" t="n">
        <v>2134</v>
      </c>
      <c r="B2138" s="26">
        <f>_xlfn.XLOOKUP(C2138,purchase!C:C,pcon!B:B,"")</f>
        <v/>
      </c>
      <c r="C2138" s="4" t="n"/>
      <c r="D2138" s="29">
        <f>_xlfn.XLOOKUP(C2138,purchase!C:C,pcon!D:D,"")</f>
        <v/>
      </c>
      <c r="E2138" s="29">
        <f>_xlfn.XLOOKUP(C2138,purchase!C:C,pcon!E:E,"")</f>
        <v/>
      </c>
      <c r="F2138" s="4" t="n"/>
      <c r="G2138" s="27" t="n"/>
      <c r="H2138" s="28" t="n"/>
      <c r="I2138" s="4" t="n"/>
      <c r="J2138" s="4" t="n"/>
      <c r="K2138" s="4" t="n"/>
      <c r="L2138" s="30">
        <f>IF(J2138="","",J2138-K2138)</f>
        <v/>
      </c>
      <c r="M2138" s="4" t="n"/>
      <c r="N2138" s="30">
        <f>IF(L2138="","",L2138-M2138)</f>
        <v/>
      </c>
      <c r="O2138" s="31" t="n"/>
      <c r="P2138" s="32">
        <f>IF(O2138="","",N2138 * O2138)</f>
        <v/>
      </c>
      <c r="Q2138" s="10">
        <f>_xlfn.XLOOKUP(C2138,pcon!C:C,pcon!L:L,"")</f>
        <v/>
      </c>
      <c r="R2138" s="98">
        <f>(Q2138 / 80) * (O2138 * 100)</f>
        <v/>
      </c>
      <c r="S2138" s="31" t="n"/>
      <c r="T2138" s="31" t="n"/>
      <c r="U2138" s="33">
        <f>IF(N2138="","",R2138 * N2138)</f>
        <v/>
      </c>
      <c r="V2138" s="4" t="n"/>
      <c r="W2138" s="33">
        <f>IF(S2138&amp;U2138="","",U2138 * S2138)</f>
        <v/>
      </c>
      <c r="X2138" s="33">
        <f>IF(W2138="","",U2138 + W2138)</f>
        <v/>
      </c>
      <c r="Y2138" s="33">
        <f>IF(T2138="","",U2138 * T2138)</f>
        <v/>
      </c>
      <c r="Z2138" s="34">
        <f>IF(U2138="","",X2138-V2138-Y2138)</f>
        <v/>
      </c>
    </row>
    <row r="2139">
      <c r="A2139" s="25" t="n">
        <v>2135</v>
      </c>
      <c r="B2139" s="26">
        <f>_xlfn.XLOOKUP(C2139,purchase!C:C,pcon!B:B,"")</f>
        <v/>
      </c>
      <c r="C2139" s="4" t="n"/>
      <c r="D2139" s="29">
        <f>_xlfn.XLOOKUP(C2139,purchase!C:C,pcon!D:D,"")</f>
        <v/>
      </c>
      <c r="E2139" s="29">
        <f>_xlfn.XLOOKUP(C2139,purchase!C:C,pcon!E:E,"")</f>
        <v/>
      </c>
      <c r="F2139" s="4" t="n"/>
      <c r="G2139" s="27" t="n"/>
      <c r="H2139" s="28" t="n"/>
      <c r="I2139" s="4" t="n"/>
      <c r="J2139" s="4" t="n"/>
      <c r="K2139" s="4" t="n"/>
      <c r="L2139" s="30">
        <f>IF(J2139="","",J2139-K2139)</f>
        <v/>
      </c>
      <c r="M2139" s="4" t="n"/>
      <c r="N2139" s="30">
        <f>IF(L2139="","",L2139-M2139)</f>
        <v/>
      </c>
      <c r="O2139" s="31" t="n"/>
      <c r="P2139" s="32">
        <f>IF(O2139="","",N2139 * O2139)</f>
        <v/>
      </c>
      <c r="Q2139" s="10">
        <f>_xlfn.XLOOKUP(C2139,pcon!C:C,pcon!L:L,"")</f>
        <v/>
      </c>
      <c r="R2139" s="98">
        <f>(Q2139 / 80) * (O2139 * 100)</f>
        <v/>
      </c>
      <c r="S2139" s="31" t="n"/>
      <c r="T2139" s="31" t="n"/>
      <c r="U2139" s="33">
        <f>IF(N2139="","",R2139 * N2139)</f>
        <v/>
      </c>
      <c r="V2139" s="4" t="n"/>
      <c r="W2139" s="33">
        <f>IF(S2139&amp;U2139="","",U2139 * S2139)</f>
        <v/>
      </c>
      <c r="X2139" s="33">
        <f>IF(W2139="","",U2139 + W2139)</f>
        <v/>
      </c>
      <c r="Y2139" s="33">
        <f>IF(T2139="","",U2139 * T2139)</f>
        <v/>
      </c>
      <c r="Z2139" s="34">
        <f>IF(U2139="","",X2139-V2139-Y2139)</f>
        <v/>
      </c>
    </row>
    <row r="2140">
      <c r="A2140" s="25" t="n">
        <v>2136</v>
      </c>
      <c r="B2140" s="26">
        <f>_xlfn.XLOOKUP(C2140,purchase!C:C,pcon!B:B,"")</f>
        <v/>
      </c>
      <c r="C2140" s="4" t="n"/>
      <c r="D2140" s="29">
        <f>_xlfn.XLOOKUP(C2140,purchase!C:C,pcon!D:D,"")</f>
        <v/>
      </c>
      <c r="E2140" s="29">
        <f>_xlfn.XLOOKUP(C2140,purchase!C:C,pcon!E:E,"")</f>
        <v/>
      </c>
      <c r="F2140" s="4" t="n"/>
      <c r="G2140" s="27" t="n"/>
      <c r="H2140" s="28" t="n"/>
      <c r="I2140" s="4" t="n"/>
      <c r="J2140" s="4" t="n"/>
      <c r="K2140" s="4" t="n"/>
      <c r="L2140" s="30">
        <f>IF(J2140="","",J2140-K2140)</f>
        <v/>
      </c>
      <c r="M2140" s="4" t="n"/>
      <c r="N2140" s="30">
        <f>IF(L2140="","",L2140-M2140)</f>
        <v/>
      </c>
      <c r="O2140" s="31" t="n"/>
      <c r="P2140" s="32">
        <f>IF(O2140="","",N2140 * O2140)</f>
        <v/>
      </c>
      <c r="Q2140" s="10">
        <f>_xlfn.XLOOKUP(C2140,pcon!C:C,pcon!L:L,"")</f>
        <v/>
      </c>
      <c r="R2140" s="98">
        <f>(Q2140 / 80) * (O2140 * 100)</f>
        <v/>
      </c>
      <c r="S2140" s="31" t="n"/>
      <c r="T2140" s="31" t="n"/>
      <c r="U2140" s="33">
        <f>IF(N2140="","",R2140 * N2140)</f>
        <v/>
      </c>
      <c r="V2140" s="4" t="n"/>
      <c r="W2140" s="33">
        <f>IF(S2140&amp;U2140="","",U2140 * S2140)</f>
        <v/>
      </c>
      <c r="X2140" s="33">
        <f>IF(W2140="","",U2140 + W2140)</f>
        <v/>
      </c>
      <c r="Y2140" s="33">
        <f>IF(T2140="","",U2140 * T2140)</f>
        <v/>
      </c>
      <c r="Z2140" s="34">
        <f>IF(U2140="","",X2140-V2140-Y2140)</f>
        <v/>
      </c>
    </row>
    <row r="2141">
      <c r="A2141" s="25" t="n">
        <v>2137</v>
      </c>
      <c r="B2141" s="26">
        <f>_xlfn.XLOOKUP(C2141,purchase!C:C,pcon!B:B,"")</f>
        <v/>
      </c>
      <c r="C2141" s="4" t="n"/>
      <c r="D2141" s="29">
        <f>_xlfn.XLOOKUP(C2141,purchase!C:C,pcon!D:D,"")</f>
        <v/>
      </c>
      <c r="E2141" s="29">
        <f>_xlfn.XLOOKUP(C2141,purchase!C:C,pcon!E:E,"")</f>
        <v/>
      </c>
      <c r="F2141" s="4" t="n"/>
      <c r="G2141" s="27" t="n"/>
      <c r="H2141" s="28" t="n"/>
      <c r="I2141" s="4" t="n"/>
      <c r="J2141" s="4" t="n"/>
      <c r="K2141" s="4" t="n"/>
      <c r="L2141" s="30">
        <f>IF(J2141="","",J2141-K2141)</f>
        <v/>
      </c>
      <c r="M2141" s="4" t="n"/>
      <c r="N2141" s="30">
        <f>IF(L2141="","",L2141-M2141)</f>
        <v/>
      </c>
      <c r="O2141" s="31" t="n"/>
      <c r="P2141" s="32">
        <f>IF(O2141="","",N2141 * O2141)</f>
        <v/>
      </c>
      <c r="Q2141" s="10">
        <f>_xlfn.XLOOKUP(C2141,pcon!C:C,pcon!L:L,"")</f>
        <v/>
      </c>
      <c r="R2141" s="98">
        <f>(Q2141 / 80) * (O2141 * 100)</f>
        <v/>
      </c>
      <c r="S2141" s="31" t="n"/>
      <c r="T2141" s="31" t="n"/>
      <c r="U2141" s="33">
        <f>IF(N2141="","",R2141 * N2141)</f>
        <v/>
      </c>
      <c r="V2141" s="4" t="n"/>
      <c r="W2141" s="33">
        <f>IF(S2141&amp;U2141="","",U2141 * S2141)</f>
        <v/>
      </c>
      <c r="X2141" s="33">
        <f>IF(W2141="","",U2141 + W2141)</f>
        <v/>
      </c>
      <c r="Y2141" s="33">
        <f>IF(T2141="","",U2141 * T2141)</f>
        <v/>
      </c>
      <c r="Z2141" s="34">
        <f>IF(U2141="","",X2141-V2141-Y2141)</f>
        <v/>
      </c>
    </row>
    <row r="2142">
      <c r="A2142" s="25" t="n">
        <v>2138</v>
      </c>
      <c r="B2142" s="26">
        <f>_xlfn.XLOOKUP(C2142,purchase!C:C,pcon!B:B,"")</f>
        <v/>
      </c>
      <c r="C2142" s="4" t="n"/>
      <c r="D2142" s="29">
        <f>_xlfn.XLOOKUP(C2142,purchase!C:C,pcon!D:D,"")</f>
        <v/>
      </c>
      <c r="E2142" s="29">
        <f>_xlfn.XLOOKUP(C2142,purchase!C:C,pcon!E:E,"")</f>
        <v/>
      </c>
      <c r="F2142" s="4" t="n"/>
      <c r="G2142" s="27" t="n"/>
      <c r="H2142" s="28" t="n"/>
      <c r="I2142" s="4" t="n"/>
      <c r="J2142" s="4" t="n"/>
      <c r="K2142" s="4" t="n"/>
      <c r="L2142" s="30">
        <f>IF(J2142="","",J2142-K2142)</f>
        <v/>
      </c>
      <c r="M2142" s="4" t="n"/>
      <c r="N2142" s="30">
        <f>IF(L2142="","",L2142-M2142)</f>
        <v/>
      </c>
      <c r="O2142" s="31" t="n"/>
      <c r="P2142" s="32">
        <f>IF(O2142="","",N2142 * O2142)</f>
        <v/>
      </c>
      <c r="Q2142" s="10">
        <f>_xlfn.XLOOKUP(C2142,pcon!C:C,pcon!L:L,"")</f>
        <v/>
      </c>
      <c r="R2142" s="98">
        <f>(Q2142 / 80) * (O2142 * 100)</f>
        <v/>
      </c>
      <c r="S2142" s="31" t="n"/>
      <c r="T2142" s="31" t="n"/>
      <c r="U2142" s="33">
        <f>IF(N2142="","",R2142 * N2142)</f>
        <v/>
      </c>
      <c r="V2142" s="4" t="n"/>
      <c r="W2142" s="33">
        <f>IF(S2142&amp;U2142="","",U2142 * S2142)</f>
        <v/>
      </c>
      <c r="X2142" s="33">
        <f>IF(W2142="","",U2142 + W2142)</f>
        <v/>
      </c>
      <c r="Y2142" s="33">
        <f>IF(T2142="","",U2142 * T2142)</f>
        <v/>
      </c>
      <c r="Z2142" s="34">
        <f>IF(U2142="","",X2142-V2142-Y2142)</f>
        <v/>
      </c>
    </row>
    <row r="2143">
      <c r="A2143" s="25" t="n">
        <v>2139</v>
      </c>
      <c r="B2143" s="26">
        <f>_xlfn.XLOOKUP(C2143,purchase!C:C,pcon!B:B,"")</f>
        <v/>
      </c>
      <c r="C2143" s="4" t="n"/>
      <c r="D2143" s="29">
        <f>_xlfn.XLOOKUP(C2143,purchase!C:C,pcon!D:D,"")</f>
        <v/>
      </c>
      <c r="E2143" s="29">
        <f>_xlfn.XLOOKUP(C2143,purchase!C:C,pcon!E:E,"")</f>
        <v/>
      </c>
      <c r="F2143" s="4" t="n"/>
      <c r="G2143" s="27" t="n"/>
      <c r="H2143" s="28" t="n"/>
      <c r="I2143" s="4" t="n"/>
      <c r="J2143" s="4" t="n"/>
      <c r="K2143" s="4" t="n"/>
      <c r="L2143" s="30">
        <f>IF(J2143="","",J2143-K2143)</f>
        <v/>
      </c>
      <c r="M2143" s="4" t="n"/>
      <c r="N2143" s="30">
        <f>IF(L2143="","",L2143-M2143)</f>
        <v/>
      </c>
      <c r="O2143" s="31" t="n"/>
      <c r="P2143" s="32">
        <f>IF(O2143="","",N2143 * O2143)</f>
        <v/>
      </c>
      <c r="Q2143" s="10">
        <f>_xlfn.XLOOKUP(C2143,pcon!C:C,pcon!L:L,"")</f>
        <v/>
      </c>
      <c r="R2143" s="98">
        <f>(Q2143 / 80) * (O2143 * 100)</f>
        <v/>
      </c>
      <c r="S2143" s="31" t="n"/>
      <c r="T2143" s="31" t="n"/>
      <c r="U2143" s="33">
        <f>IF(N2143="","",R2143 * N2143)</f>
        <v/>
      </c>
      <c r="V2143" s="4" t="n"/>
      <c r="W2143" s="33">
        <f>IF(S2143&amp;U2143="","",U2143 * S2143)</f>
        <v/>
      </c>
      <c r="X2143" s="33">
        <f>IF(W2143="","",U2143 + W2143)</f>
        <v/>
      </c>
      <c r="Y2143" s="33">
        <f>IF(T2143="","",U2143 * T2143)</f>
        <v/>
      </c>
      <c r="Z2143" s="34">
        <f>IF(U2143="","",X2143-V2143-Y2143)</f>
        <v/>
      </c>
    </row>
    <row r="2144">
      <c r="A2144" s="25" t="n">
        <v>2140</v>
      </c>
      <c r="B2144" s="26">
        <f>_xlfn.XLOOKUP(C2144,purchase!C:C,pcon!B:B,"")</f>
        <v/>
      </c>
      <c r="C2144" s="4" t="n"/>
      <c r="D2144" s="29">
        <f>_xlfn.XLOOKUP(C2144,purchase!C:C,pcon!D:D,"")</f>
        <v/>
      </c>
      <c r="E2144" s="29">
        <f>_xlfn.XLOOKUP(C2144,purchase!C:C,pcon!E:E,"")</f>
        <v/>
      </c>
      <c r="F2144" s="4" t="n"/>
      <c r="G2144" s="27" t="n"/>
      <c r="H2144" s="28" t="n"/>
      <c r="I2144" s="4" t="n"/>
      <c r="J2144" s="4" t="n"/>
      <c r="K2144" s="4" t="n"/>
      <c r="L2144" s="30">
        <f>IF(J2144="","",J2144-K2144)</f>
        <v/>
      </c>
      <c r="M2144" s="4" t="n"/>
      <c r="N2144" s="30">
        <f>IF(L2144="","",L2144-M2144)</f>
        <v/>
      </c>
      <c r="O2144" s="31" t="n"/>
      <c r="P2144" s="32">
        <f>IF(O2144="","",N2144 * O2144)</f>
        <v/>
      </c>
      <c r="Q2144" s="10">
        <f>_xlfn.XLOOKUP(C2144,pcon!C:C,pcon!L:L,"")</f>
        <v/>
      </c>
      <c r="R2144" s="98">
        <f>(Q2144 / 80) * (O2144 * 100)</f>
        <v/>
      </c>
      <c r="S2144" s="31" t="n"/>
      <c r="T2144" s="31" t="n"/>
      <c r="U2144" s="33">
        <f>IF(N2144="","",R2144 * N2144)</f>
        <v/>
      </c>
      <c r="V2144" s="4" t="n"/>
      <c r="W2144" s="33">
        <f>IF(S2144&amp;U2144="","",U2144 * S2144)</f>
        <v/>
      </c>
      <c r="X2144" s="33">
        <f>IF(W2144="","",U2144 + W2144)</f>
        <v/>
      </c>
      <c r="Y2144" s="33">
        <f>IF(T2144="","",U2144 * T2144)</f>
        <v/>
      </c>
      <c r="Z2144" s="34">
        <f>IF(U2144="","",X2144-V2144-Y2144)</f>
        <v/>
      </c>
    </row>
    <row r="2145">
      <c r="A2145" s="25" t="n">
        <v>2141</v>
      </c>
      <c r="B2145" s="26">
        <f>_xlfn.XLOOKUP(C2145,purchase!C:C,pcon!B:B,"")</f>
        <v/>
      </c>
      <c r="C2145" s="4" t="n"/>
      <c r="D2145" s="29">
        <f>_xlfn.XLOOKUP(C2145,purchase!C:C,pcon!D:D,"")</f>
        <v/>
      </c>
      <c r="E2145" s="29">
        <f>_xlfn.XLOOKUP(C2145,purchase!C:C,pcon!E:E,"")</f>
        <v/>
      </c>
      <c r="F2145" s="4" t="n"/>
      <c r="G2145" s="27" t="n"/>
      <c r="H2145" s="28" t="n"/>
      <c r="I2145" s="4" t="n"/>
      <c r="J2145" s="4" t="n"/>
      <c r="K2145" s="4" t="n"/>
      <c r="L2145" s="30">
        <f>IF(J2145="","",J2145-K2145)</f>
        <v/>
      </c>
      <c r="M2145" s="4" t="n"/>
      <c r="N2145" s="30">
        <f>IF(L2145="","",L2145-M2145)</f>
        <v/>
      </c>
      <c r="O2145" s="31" t="n"/>
      <c r="P2145" s="32">
        <f>IF(O2145="","",N2145 * O2145)</f>
        <v/>
      </c>
      <c r="Q2145" s="10">
        <f>_xlfn.XLOOKUP(C2145,pcon!C:C,pcon!L:L,"")</f>
        <v/>
      </c>
      <c r="R2145" s="98">
        <f>(Q2145 / 80) * (O2145 * 100)</f>
        <v/>
      </c>
      <c r="S2145" s="31" t="n"/>
      <c r="T2145" s="31" t="n"/>
      <c r="U2145" s="33">
        <f>IF(N2145="","",R2145 * N2145)</f>
        <v/>
      </c>
      <c r="V2145" s="4" t="n"/>
      <c r="W2145" s="33">
        <f>IF(S2145&amp;U2145="","",U2145 * S2145)</f>
        <v/>
      </c>
      <c r="X2145" s="33">
        <f>IF(W2145="","",U2145 + W2145)</f>
        <v/>
      </c>
      <c r="Y2145" s="33">
        <f>IF(T2145="","",U2145 * T2145)</f>
        <v/>
      </c>
      <c r="Z2145" s="34">
        <f>IF(U2145="","",X2145-V2145-Y2145)</f>
        <v/>
      </c>
    </row>
    <row r="2146">
      <c r="A2146" s="25" t="n">
        <v>2142</v>
      </c>
      <c r="B2146" s="26">
        <f>_xlfn.XLOOKUP(C2146,purchase!C:C,pcon!B:B,"")</f>
        <v/>
      </c>
      <c r="C2146" s="4" t="n"/>
      <c r="D2146" s="29">
        <f>_xlfn.XLOOKUP(C2146,purchase!C:C,pcon!D:D,"")</f>
        <v/>
      </c>
      <c r="E2146" s="29">
        <f>_xlfn.XLOOKUP(C2146,purchase!C:C,pcon!E:E,"")</f>
        <v/>
      </c>
      <c r="F2146" s="4" t="n"/>
      <c r="G2146" s="27" t="n"/>
      <c r="H2146" s="28" t="n"/>
      <c r="I2146" s="4" t="n"/>
      <c r="J2146" s="4" t="n"/>
      <c r="K2146" s="4" t="n"/>
      <c r="L2146" s="30">
        <f>IF(J2146="","",J2146-K2146)</f>
        <v/>
      </c>
      <c r="M2146" s="4" t="n"/>
      <c r="N2146" s="30">
        <f>IF(L2146="","",L2146-M2146)</f>
        <v/>
      </c>
      <c r="O2146" s="31" t="n"/>
      <c r="P2146" s="32">
        <f>IF(O2146="","",N2146 * O2146)</f>
        <v/>
      </c>
      <c r="Q2146" s="10">
        <f>_xlfn.XLOOKUP(C2146,pcon!C:C,pcon!L:L,"")</f>
        <v/>
      </c>
      <c r="R2146" s="98">
        <f>(Q2146 / 80) * (O2146 * 100)</f>
        <v/>
      </c>
      <c r="S2146" s="31" t="n"/>
      <c r="T2146" s="31" t="n"/>
      <c r="U2146" s="33">
        <f>IF(N2146="","",R2146 * N2146)</f>
        <v/>
      </c>
      <c r="V2146" s="4" t="n"/>
      <c r="W2146" s="33">
        <f>IF(S2146&amp;U2146="","",U2146 * S2146)</f>
        <v/>
      </c>
      <c r="X2146" s="33">
        <f>IF(W2146="","",U2146 + W2146)</f>
        <v/>
      </c>
      <c r="Y2146" s="33">
        <f>IF(T2146="","",U2146 * T2146)</f>
        <v/>
      </c>
      <c r="Z2146" s="34">
        <f>IF(U2146="","",X2146-V2146-Y2146)</f>
        <v/>
      </c>
    </row>
    <row r="2147">
      <c r="A2147" s="25" t="n">
        <v>2143</v>
      </c>
      <c r="B2147" s="26">
        <f>_xlfn.XLOOKUP(C2147,purchase!C:C,pcon!B:B,"")</f>
        <v/>
      </c>
      <c r="C2147" s="4" t="n"/>
      <c r="D2147" s="29">
        <f>_xlfn.XLOOKUP(C2147,purchase!C:C,pcon!D:D,"")</f>
        <v/>
      </c>
      <c r="E2147" s="29">
        <f>_xlfn.XLOOKUP(C2147,purchase!C:C,pcon!E:E,"")</f>
        <v/>
      </c>
      <c r="F2147" s="4" t="n"/>
      <c r="G2147" s="27" t="n"/>
      <c r="H2147" s="28" t="n"/>
      <c r="I2147" s="4" t="n"/>
      <c r="J2147" s="4" t="n"/>
      <c r="K2147" s="4" t="n"/>
      <c r="L2147" s="30">
        <f>IF(J2147="","",J2147-K2147)</f>
        <v/>
      </c>
      <c r="M2147" s="4" t="n"/>
      <c r="N2147" s="30">
        <f>IF(L2147="","",L2147-M2147)</f>
        <v/>
      </c>
      <c r="O2147" s="31" t="n"/>
      <c r="P2147" s="32">
        <f>IF(O2147="","",N2147 * O2147)</f>
        <v/>
      </c>
      <c r="Q2147" s="10">
        <f>_xlfn.XLOOKUP(C2147,pcon!C:C,pcon!L:L,"")</f>
        <v/>
      </c>
      <c r="R2147" s="98">
        <f>(Q2147 / 80) * (O2147 * 100)</f>
        <v/>
      </c>
      <c r="S2147" s="31" t="n"/>
      <c r="T2147" s="31" t="n"/>
      <c r="U2147" s="33">
        <f>IF(N2147="","",R2147 * N2147)</f>
        <v/>
      </c>
      <c r="V2147" s="4" t="n"/>
      <c r="W2147" s="33">
        <f>IF(S2147&amp;U2147="","",U2147 * S2147)</f>
        <v/>
      </c>
      <c r="X2147" s="33">
        <f>IF(W2147="","",U2147 + W2147)</f>
        <v/>
      </c>
      <c r="Y2147" s="33">
        <f>IF(T2147="","",U2147 * T2147)</f>
        <v/>
      </c>
      <c r="Z2147" s="34">
        <f>IF(U2147="","",X2147-V2147-Y2147)</f>
        <v/>
      </c>
    </row>
    <row r="2148">
      <c r="A2148" s="25" t="n">
        <v>2144</v>
      </c>
      <c r="B2148" s="26">
        <f>_xlfn.XLOOKUP(C2148,purchase!C:C,pcon!B:B,"")</f>
        <v/>
      </c>
      <c r="C2148" s="4" t="n"/>
      <c r="D2148" s="29">
        <f>_xlfn.XLOOKUP(C2148,purchase!C:C,pcon!D:D,"")</f>
        <v/>
      </c>
      <c r="E2148" s="29">
        <f>_xlfn.XLOOKUP(C2148,purchase!C:C,pcon!E:E,"")</f>
        <v/>
      </c>
      <c r="F2148" s="4" t="n"/>
      <c r="G2148" s="27" t="n"/>
      <c r="H2148" s="28" t="n"/>
      <c r="I2148" s="4" t="n"/>
      <c r="J2148" s="4" t="n"/>
      <c r="K2148" s="4" t="n"/>
      <c r="L2148" s="30">
        <f>IF(J2148="","",J2148-K2148)</f>
        <v/>
      </c>
      <c r="M2148" s="4" t="n"/>
      <c r="N2148" s="30">
        <f>IF(L2148="","",L2148-M2148)</f>
        <v/>
      </c>
      <c r="O2148" s="31" t="n"/>
      <c r="P2148" s="32">
        <f>IF(O2148="","",N2148 * O2148)</f>
        <v/>
      </c>
      <c r="Q2148" s="10">
        <f>_xlfn.XLOOKUP(C2148,pcon!C:C,pcon!L:L,"")</f>
        <v/>
      </c>
      <c r="R2148" s="98">
        <f>(Q2148 / 80) * (O2148 * 100)</f>
        <v/>
      </c>
      <c r="S2148" s="31" t="n"/>
      <c r="T2148" s="31" t="n"/>
      <c r="U2148" s="33">
        <f>IF(N2148="","",R2148 * N2148)</f>
        <v/>
      </c>
      <c r="V2148" s="4" t="n"/>
      <c r="W2148" s="33">
        <f>IF(S2148&amp;U2148="","",U2148 * S2148)</f>
        <v/>
      </c>
      <c r="X2148" s="33">
        <f>IF(W2148="","",U2148 + W2148)</f>
        <v/>
      </c>
      <c r="Y2148" s="33">
        <f>IF(T2148="","",U2148 * T2148)</f>
        <v/>
      </c>
      <c r="Z2148" s="34">
        <f>IF(U2148="","",X2148-V2148-Y2148)</f>
        <v/>
      </c>
    </row>
    <row r="2149">
      <c r="A2149" s="25" t="n">
        <v>2145</v>
      </c>
      <c r="B2149" s="26">
        <f>_xlfn.XLOOKUP(C2149,purchase!C:C,pcon!B:B,"")</f>
        <v/>
      </c>
      <c r="C2149" s="4" t="n"/>
      <c r="D2149" s="29">
        <f>_xlfn.XLOOKUP(C2149,purchase!C:C,pcon!D:D,"")</f>
        <v/>
      </c>
      <c r="E2149" s="29">
        <f>_xlfn.XLOOKUP(C2149,purchase!C:C,pcon!E:E,"")</f>
        <v/>
      </c>
      <c r="F2149" s="4" t="n"/>
      <c r="G2149" s="27" t="n"/>
      <c r="H2149" s="28" t="n"/>
      <c r="I2149" s="4" t="n"/>
      <c r="J2149" s="4" t="n"/>
      <c r="K2149" s="4" t="n"/>
      <c r="L2149" s="30">
        <f>IF(J2149="","",J2149-K2149)</f>
        <v/>
      </c>
      <c r="M2149" s="4" t="n"/>
      <c r="N2149" s="30">
        <f>IF(L2149="","",L2149-M2149)</f>
        <v/>
      </c>
      <c r="O2149" s="31" t="n"/>
      <c r="P2149" s="32">
        <f>IF(O2149="","",N2149 * O2149)</f>
        <v/>
      </c>
      <c r="Q2149" s="10">
        <f>_xlfn.XLOOKUP(C2149,pcon!C:C,pcon!L:L,"")</f>
        <v/>
      </c>
      <c r="R2149" s="98">
        <f>(Q2149 / 80) * (O2149 * 100)</f>
        <v/>
      </c>
      <c r="S2149" s="31" t="n"/>
      <c r="T2149" s="31" t="n"/>
      <c r="U2149" s="33">
        <f>IF(N2149="","",R2149 * N2149)</f>
        <v/>
      </c>
      <c r="V2149" s="4" t="n"/>
      <c r="W2149" s="33">
        <f>IF(S2149&amp;U2149="","",U2149 * S2149)</f>
        <v/>
      </c>
      <c r="X2149" s="33">
        <f>IF(W2149="","",U2149 + W2149)</f>
        <v/>
      </c>
      <c r="Y2149" s="33">
        <f>IF(T2149="","",U2149 * T2149)</f>
        <v/>
      </c>
      <c r="Z2149" s="34">
        <f>IF(U2149="","",X2149-V2149-Y2149)</f>
        <v/>
      </c>
    </row>
    <row r="2150">
      <c r="A2150" s="25" t="n">
        <v>2146</v>
      </c>
      <c r="B2150" s="26">
        <f>_xlfn.XLOOKUP(C2150,purchase!C:C,pcon!B:B,"")</f>
        <v/>
      </c>
      <c r="C2150" s="4" t="n"/>
      <c r="D2150" s="29">
        <f>_xlfn.XLOOKUP(C2150,purchase!C:C,pcon!D:D,"")</f>
        <v/>
      </c>
      <c r="E2150" s="29">
        <f>_xlfn.XLOOKUP(C2150,purchase!C:C,pcon!E:E,"")</f>
        <v/>
      </c>
      <c r="F2150" s="4" t="n"/>
      <c r="G2150" s="27" t="n"/>
      <c r="H2150" s="28" t="n"/>
      <c r="I2150" s="4" t="n"/>
      <c r="J2150" s="4" t="n"/>
      <c r="K2150" s="4" t="n"/>
      <c r="L2150" s="30">
        <f>IF(J2150="","",J2150-K2150)</f>
        <v/>
      </c>
      <c r="M2150" s="4" t="n"/>
      <c r="N2150" s="30">
        <f>IF(L2150="","",L2150-M2150)</f>
        <v/>
      </c>
      <c r="O2150" s="31" t="n"/>
      <c r="P2150" s="32">
        <f>IF(O2150="","",N2150 * O2150)</f>
        <v/>
      </c>
      <c r="Q2150" s="10">
        <f>_xlfn.XLOOKUP(C2150,pcon!C:C,pcon!L:L,"")</f>
        <v/>
      </c>
      <c r="R2150" s="98">
        <f>(Q2150 / 80) * (O2150 * 100)</f>
        <v/>
      </c>
      <c r="S2150" s="31" t="n"/>
      <c r="T2150" s="31" t="n"/>
      <c r="U2150" s="33">
        <f>IF(N2150="","",R2150 * N2150)</f>
        <v/>
      </c>
      <c r="V2150" s="4" t="n"/>
      <c r="W2150" s="33">
        <f>IF(S2150&amp;U2150="","",U2150 * S2150)</f>
        <v/>
      </c>
      <c r="X2150" s="33">
        <f>IF(W2150="","",U2150 + W2150)</f>
        <v/>
      </c>
      <c r="Y2150" s="33">
        <f>IF(T2150="","",U2150 * T2150)</f>
        <v/>
      </c>
      <c r="Z2150" s="34">
        <f>IF(U2150="","",X2150-V2150-Y2150)</f>
        <v/>
      </c>
    </row>
    <row r="2151">
      <c r="A2151" s="25" t="n">
        <v>2147</v>
      </c>
      <c r="B2151" s="26">
        <f>_xlfn.XLOOKUP(C2151,purchase!C:C,pcon!B:B,"")</f>
        <v/>
      </c>
      <c r="C2151" s="4" t="n"/>
      <c r="D2151" s="29">
        <f>_xlfn.XLOOKUP(C2151,purchase!C:C,pcon!D:D,"")</f>
        <v/>
      </c>
      <c r="E2151" s="29">
        <f>_xlfn.XLOOKUP(C2151,purchase!C:C,pcon!E:E,"")</f>
        <v/>
      </c>
      <c r="F2151" s="4" t="n"/>
      <c r="G2151" s="27" t="n"/>
      <c r="H2151" s="28" t="n"/>
      <c r="I2151" s="4" t="n"/>
      <c r="J2151" s="4" t="n"/>
      <c r="K2151" s="4" t="n"/>
      <c r="L2151" s="30">
        <f>IF(J2151="","",J2151-K2151)</f>
        <v/>
      </c>
      <c r="M2151" s="4" t="n"/>
      <c r="N2151" s="30">
        <f>IF(L2151="","",L2151-M2151)</f>
        <v/>
      </c>
      <c r="O2151" s="31" t="n"/>
      <c r="P2151" s="32">
        <f>IF(O2151="","",N2151 * O2151)</f>
        <v/>
      </c>
      <c r="Q2151" s="10">
        <f>_xlfn.XLOOKUP(C2151,pcon!C:C,pcon!L:L,"")</f>
        <v/>
      </c>
      <c r="R2151" s="98">
        <f>(Q2151 / 80) * (O2151 * 100)</f>
        <v/>
      </c>
      <c r="S2151" s="31" t="n"/>
      <c r="T2151" s="31" t="n"/>
      <c r="U2151" s="33">
        <f>IF(N2151="","",R2151 * N2151)</f>
        <v/>
      </c>
      <c r="V2151" s="4" t="n"/>
      <c r="W2151" s="33">
        <f>IF(S2151&amp;U2151="","",U2151 * S2151)</f>
        <v/>
      </c>
      <c r="X2151" s="33">
        <f>IF(W2151="","",U2151 + W2151)</f>
        <v/>
      </c>
      <c r="Y2151" s="33">
        <f>IF(T2151="","",U2151 * T2151)</f>
        <v/>
      </c>
      <c r="Z2151" s="34">
        <f>IF(U2151="","",X2151-V2151-Y2151)</f>
        <v/>
      </c>
    </row>
    <row r="2152">
      <c r="A2152" s="25" t="n">
        <v>2148</v>
      </c>
      <c r="B2152" s="26">
        <f>_xlfn.XLOOKUP(C2152,purchase!C:C,pcon!B:B,"")</f>
        <v/>
      </c>
      <c r="C2152" s="4" t="n"/>
      <c r="D2152" s="29">
        <f>_xlfn.XLOOKUP(C2152,purchase!C:C,pcon!D:D,"")</f>
        <v/>
      </c>
      <c r="E2152" s="29">
        <f>_xlfn.XLOOKUP(C2152,purchase!C:C,pcon!E:E,"")</f>
        <v/>
      </c>
      <c r="F2152" s="4" t="n"/>
      <c r="G2152" s="27" t="n"/>
      <c r="H2152" s="28" t="n"/>
      <c r="I2152" s="4" t="n"/>
      <c r="J2152" s="4" t="n"/>
      <c r="K2152" s="4" t="n"/>
      <c r="L2152" s="30">
        <f>IF(J2152="","",J2152-K2152)</f>
        <v/>
      </c>
      <c r="M2152" s="4" t="n"/>
      <c r="N2152" s="30">
        <f>IF(L2152="","",L2152-M2152)</f>
        <v/>
      </c>
      <c r="O2152" s="31" t="n"/>
      <c r="P2152" s="32">
        <f>IF(O2152="","",N2152 * O2152)</f>
        <v/>
      </c>
      <c r="Q2152" s="10">
        <f>_xlfn.XLOOKUP(C2152,pcon!C:C,pcon!L:L,"")</f>
        <v/>
      </c>
      <c r="R2152" s="98">
        <f>(Q2152 / 80) * (O2152 * 100)</f>
        <v/>
      </c>
      <c r="S2152" s="31" t="n"/>
      <c r="T2152" s="31" t="n"/>
      <c r="U2152" s="33">
        <f>IF(N2152="","",R2152 * N2152)</f>
        <v/>
      </c>
      <c r="V2152" s="4" t="n"/>
      <c r="W2152" s="33">
        <f>IF(S2152&amp;U2152="","",U2152 * S2152)</f>
        <v/>
      </c>
      <c r="X2152" s="33">
        <f>IF(W2152="","",U2152 + W2152)</f>
        <v/>
      </c>
      <c r="Y2152" s="33">
        <f>IF(T2152="","",U2152 * T2152)</f>
        <v/>
      </c>
      <c r="Z2152" s="34">
        <f>IF(U2152="","",X2152-V2152-Y2152)</f>
        <v/>
      </c>
    </row>
    <row r="2153">
      <c r="A2153" s="25" t="n">
        <v>2149</v>
      </c>
      <c r="B2153" s="26">
        <f>_xlfn.XLOOKUP(C2153,purchase!C:C,pcon!B:B,"")</f>
        <v/>
      </c>
      <c r="C2153" s="4" t="n"/>
      <c r="D2153" s="29">
        <f>_xlfn.XLOOKUP(C2153,purchase!C:C,pcon!D:D,"")</f>
        <v/>
      </c>
      <c r="E2153" s="29">
        <f>_xlfn.XLOOKUP(C2153,purchase!C:C,pcon!E:E,"")</f>
        <v/>
      </c>
      <c r="F2153" s="4" t="n"/>
      <c r="G2153" s="27" t="n"/>
      <c r="H2153" s="28" t="n"/>
      <c r="I2153" s="4" t="n"/>
      <c r="J2153" s="4" t="n"/>
      <c r="K2153" s="4" t="n"/>
      <c r="L2153" s="30">
        <f>IF(J2153="","",J2153-K2153)</f>
        <v/>
      </c>
      <c r="M2153" s="4" t="n"/>
      <c r="N2153" s="30">
        <f>IF(L2153="","",L2153-M2153)</f>
        <v/>
      </c>
      <c r="O2153" s="31" t="n"/>
      <c r="P2153" s="32">
        <f>IF(O2153="","",N2153 * O2153)</f>
        <v/>
      </c>
      <c r="Q2153" s="10">
        <f>_xlfn.XLOOKUP(C2153,pcon!C:C,pcon!L:L,"")</f>
        <v/>
      </c>
      <c r="R2153" s="98">
        <f>(Q2153 / 80) * (O2153 * 100)</f>
        <v/>
      </c>
      <c r="S2153" s="31" t="n"/>
      <c r="T2153" s="31" t="n"/>
      <c r="U2153" s="33">
        <f>IF(N2153="","",R2153 * N2153)</f>
        <v/>
      </c>
      <c r="V2153" s="4" t="n"/>
      <c r="W2153" s="33">
        <f>IF(S2153&amp;U2153="","",U2153 * S2153)</f>
        <v/>
      </c>
      <c r="X2153" s="33">
        <f>IF(W2153="","",U2153 + W2153)</f>
        <v/>
      </c>
      <c r="Y2153" s="33">
        <f>IF(T2153="","",U2153 * T2153)</f>
        <v/>
      </c>
      <c r="Z2153" s="34">
        <f>IF(U2153="","",X2153-V2153-Y2153)</f>
        <v/>
      </c>
    </row>
    <row r="2154">
      <c r="A2154" s="25" t="n">
        <v>2150</v>
      </c>
      <c r="B2154" s="26">
        <f>_xlfn.XLOOKUP(C2154,purchase!C:C,pcon!B:B,"")</f>
        <v/>
      </c>
      <c r="C2154" s="4" t="n"/>
      <c r="D2154" s="29">
        <f>_xlfn.XLOOKUP(C2154,purchase!C:C,pcon!D:D,"")</f>
        <v/>
      </c>
      <c r="E2154" s="29">
        <f>_xlfn.XLOOKUP(C2154,purchase!C:C,pcon!E:E,"")</f>
        <v/>
      </c>
      <c r="F2154" s="4" t="n"/>
      <c r="G2154" s="27" t="n"/>
      <c r="H2154" s="28" t="n"/>
      <c r="I2154" s="4" t="n"/>
      <c r="J2154" s="4" t="n"/>
      <c r="K2154" s="4" t="n"/>
      <c r="L2154" s="30">
        <f>IF(J2154="","",J2154-K2154)</f>
        <v/>
      </c>
      <c r="M2154" s="4" t="n"/>
      <c r="N2154" s="30">
        <f>IF(L2154="","",L2154-M2154)</f>
        <v/>
      </c>
      <c r="O2154" s="31" t="n"/>
      <c r="P2154" s="32">
        <f>IF(O2154="","",N2154 * O2154)</f>
        <v/>
      </c>
      <c r="Q2154" s="10">
        <f>_xlfn.XLOOKUP(C2154,pcon!C:C,pcon!L:L,"")</f>
        <v/>
      </c>
      <c r="R2154" s="98">
        <f>(Q2154 / 80) * (O2154 * 100)</f>
        <v/>
      </c>
      <c r="S2154" s="31" t="n"/>
      <c r="T2154" s="31" t="n"/>
      <c r="U2154" s="33">
        <f>IF(N2154="","",R2154 * N2154)</f>
        <v/>
      </c>
      <c r="V2154" s="4" t="n"/>
      <c r="W2154" s="33">
        <f>IF(S2154&amp;U2154="","",U2154 * S2154)</f>
        <v/>
      </c>
      <c r="X2154" s="33">
        <f>IF(W2154="","",U2154 + W2154)</f>
        <v/>
      </c>
      <c r="Y2154" s="33">
        <f>IF(T2154="","",U2154 * T2154)</f>
        <v/>
      </c>
      <c r="Z2154" s="34">
        <f>IF(U2154="","",X2154-V2154-Y2154)</f>
        <v/>
      </c>
    </row>
    <row r="2155">
      <c r="A2155" s="25" t="n">
        <v>2151</v>
      </c>
      <c r="B2155" s="26">
        <f>_xlfn.XLOOKUP(C2155,purchase!C:C,pcon!B:B,"")</f>
        <v/>
      </c>
      <c r="C2155" s="4" t="n"/>
      <c r="D2155" s="29">
        <f>_xlfn.XLOOKUP(C2155,purchase!C:C,pcon!D:D,"")</f>
        <v/>
      </c>
      <c r="E2155" s="29">
        <f>_xlfn.XLOOKUP(C2155,purchase!C:C,pcon!E:E,"")</f>
        <v/>
      </c>
      <c r="F2155" s="4" t="n"/>
      <c r="G2155" s="27" t="n"/>
      <c r="H2155" s="28" t="n"/>
      <c r="I2155" s="4" t="n"/>
      <c r="J2155" s="4" t="n"/>
      <c r="K2155" s="4" t="n"/>
      <c r="L2155" s="30">
        <f>IF(J2155="","",J2155-K2155)</f>
        <v/>
      </c>
      <c r="M2155" s="4" t="n"/>
      <c r="N2155" s="30">
        <f>IF(L2155="","",L2155-M2155)</f>
        <v/>
      </c>
      <c r="O2155" s="31" t="n"/>
      <c r="P2155" s="32">
        <f>IF(O2155="","",N2155 * O2155)</f>
        <v/>
      </c>
      <c r="Q2155" s="10">
        <f>_xlfn.XLOOKUP(C2155,pcon!C:C,pcon!L:L,"")</f>
        <v/>
      </c>
      <c r="R2155" s="98">
        <f>(Q2155 / 80) * (O2155 * 100)</f>
        <v/>
      </c>
      <c r="S2155" s="31" t="n"/>
      <c r="T2155" s="31" t="n"/>
      <c r="U2155" s="33">
        <f>IF(N2155="","",R2155 * N2155)</f>
        <v/>
      </c>
      <c r="V2155" s="4" t="n"/>
      <c r="W2155" s="33">
        <f>IF(S2155&amp;U2155="","",U2155 * S2155)</f>
        <v/>
      </c>
      <c r="X2155" s="33">
        <f>IF(W2155="","",U2155 + W2155)</f>
        <v/>
      </c>
      <c r="Y2155" s="33">
        <f>IF(T2155="","",U2155 * T2155)</f>
        <v/>
      </c>
      <c r="Z2155" s="34">
        <f>IF(U2155="","",X2155-V2155-Y2155)</f>
        <v/>
      </c>
    </row>
    <row r="2156">
      <c r="A2156" s="25" t="n">
        <v>2152</v>
      </c>
      <c r="B2156" s="26">
        <f>_xlfn.XLOOKUP(C2156,purchase!C:C,pcon!B:B,"")</f>
        <v/>
      </c>
      <c r="C2156" s="4" t="n"/>
      <c r="D2156" s="29">
        <f>_xlfn.XLOOKUP(C2156,purchase!C:C,pcon!D:D,"")</f>
        <v/>
      </c>
      <c r="E2156" s="29">
        <f>_xlfn.XLOOKUP(C2156,purchase!C:C,pcon!E:E,"")</f>
        <v/>
      </c>
      <c r="F2156" s="4" t="n"/>
      <c r="G2156" s="27" t="n"/>
      <c r="H2156" s="28" t="n"/>
      <c r="I2156" s="4" t="n"/>
      <c r="J2156" s="4" t="n"/>
      <c r="K2156" s="4" t="n"/>
      <c r="L2156" s="30">
        <f>IF(J2156="","",J2156-K2156)</f>
        <v/>
      </c>
      <c r="M2156" s="4" t="n"/>
      <c r="N2156" s="30">
        <f>IF(L2156="","",L2156-M2156)</f>
        <v/>
      </c>
      <c r="O2156" s="31" t="n"/>
      <c r="P2156" s="32">
        <f>IF(O2156="","",N2156 * O2156)</f>
        <v/>
      </c>
      <c r="Q2156" s="10">
        <f>_xlfn.XLOOKUP(C2156,pcon!C:C,pcon!L:L,"")</f>
        <v/>
      </c>
      <c r="R2156" s="98">
        <f>(Q2156 / 80) * (O2156 * 100)</f>
        <v/>
      </c>
      <c r="S2156" s="31" t="n"/>
      <c r="T2156" s="31" t="n"/>
      <c r="U2156" s="33">
        <f>IF(N2156="","",R2156 * N2156)</f>
        <v/>
      </c>
      <c r="V2156" s="4" t="n"/>
      <c r="W2156" s="33">
        <f>IF(S2156&amp;U2156="","",U2156 * S2156)</f>
        <v/>
      </c>
      <c r="X2156" s="33">
        <f>IF(W2156="","",U2156 + W2156)</f>
        <v/>
      </c>
      <c r="Y2156" s="33">
        <f>IF(T2156="","",U2156 * T2156)</f>
        <v/>
      </c>
      <c r="Z2156" s="34">
        <f>IF(U2156="","",X2156-V2156-Y2156)</f>
        <v/>
      </c>
    </row>
    <row r="2157">
      <c r="A2157" s="25" t="n">
        <v>2153</v>
      </c>
      <c r="B2157" s="26">
        <f>_xlfn.XLOOKUP(C2157,purchase!C:C,pcon!B:B,"")</f>
        <v/>
      </c>
      <c r="C2157" s="4" t="n"/>
      <c r="D2157" s="29">
        <f>_xlfn.XLOOKUP(C2157,purchase!C:C,pcon!D:D,"")</f>
        <v/>
      </c>
      <c r="E2157" s="29">
        <f>_xlfn.XLOOKUP(C2157,purchase!C:C,pcon!E:E,"")</f>
        <v/>
      </c>
      <c r="F2157" s="4" t="n"/>
      <c r="G2157" s="27" t="n"/>
      <c r="H2157" s="28" t="n"/>
      <c r="I2157" s="4" t="n"/>
      <c r="J2157" s="4" t="n"/>
      <c r="K2157" s="4" t="n"/>
      <c r="L2157" s="30">
        <f>IF(J2157="","",J2157-K2157)</f>
        <v/>
      </c>
      <c r="M2157" s="4" t="n"/>
      <c r="N2157" s="30">
        <f>IF(L2157="","",L2157-M2157)</f>
        <v/>
      </c>
      <c r="O2157" s="31" t="n"/>
      <c r="P2157" s="32">
        <f>IF(O2157="","",N2157 * O2157)</f>
        <v/>
      </c>
      <c r="Q2157" s="10">
        <f>_xlfn.XLOOKUP(C2157,pcon!C:C,pcon!L:L,"")</f>
        <v/>
      </c>
      <c r="R2157" s="98">
        <f>(Q2157 / 80) * (O2157 * 100)</f>
        <v/>
      </c>
      <c r="S2157" s="31" t="n"/>
      <c r="T2157" s="31" t="n"/>
      <c r="U2157" s="33">
        <f>IF(N2157="","",R2157 * N2157)</f>
        <v/>
      </c>
      <c r="V2157" s="4" t="n"/>
      <c r="W2157" s="33">
        <f>IF(S2157&amp;U2157="","",U2157 * S2157)</f>
        <v/>
      </c>
      <c r="X2157" s="33">
        <f>IF(W2157="","",U2157 + W2157)</f>
        <v/>
      </c>
      <c r="Y2157" s="33">
        <f>IF(T2157="","",U2157 * T2157)</f>
        <v/>
      </c>
      <c r="Z2157" s="34">
        <f>IF(U2157="","",X2157-V2157-Y2157)</f>
        <v/>
      </c>
    </row>
    <row r="2158">
      <c r="A2158" s="25" t="n">
        <v>2154</v>
      </c>
      <c r="B2158" s="26">
        <f>_xlfn.XLOOKUP(C2158,purchase!C:C,pcon!B:B,"")</f>
        <v/>
      </c>
      <c r="C2158" s="4" t="n"/>
      <c r="D2158" s="29">
        <f>_xlfn.XLOOKUP(C2158,purchase!C:C,pcon!D:D,"")</f>
        <v/>
      </c>
      <c r="E2158" s="29">
        <f>_xlfn.XLOOKUP(C2158,purchase!C:C,pcon!E:E,"")</f>
        <v/>
      </c>
      <c r="F2158" s="4" t="n"/>
      <c r="G2158" s="27" t="n"/>
      <c r="H2158" s="28" t="n"/>
      <c r="I2158" s="4" t="n"/>
      <c r="J2158" s="4" t="n"/>
      <c r="K2158" s="4" t="n"/>
      <c r="L2158" s="30">
        <f>IF(J2158="","",J2158-K2158)</f>
        <v/>
      </c>
      <c r="M2158" s="4" t="n"/>
      <c r="N2158" s="30">
        <f>IF(L2158="","",L2158-M2158)</f>
        <v/>
      </c>
      <c r="O2158" s="31" t="n"/>
      <c r="P2158" s="32">
        <f>IF(O2158="","",N2158 * O2158)</f>
        <v/>
      </c>
      <c r="Q2158" s="10">
        <f>_xlfn.XLOOKUP(C2158,pcon!C:C,pcon!L:L,"")</f>
        <v/>
      </c>
      <c r="R2158" s="98">
        <f>(Q2158 / 80) * (O2158 * 100)</f>
        <v/>
      </c>
      <c r="S2158" s="31" t="n"/>
      <c r="T2158" s="31" t="n"/>
      <c r="U2158" s="33">
        <f>IF(N2158="","",R2158 * N2158)</f>
        <v/>
      </c>
      <c r="V2158" s="4" t="n"/>
      <c r="W2158" s="33">
        <f>IF(S2158&amp;U2158="","",U2158 * S2158)</f>
        <v/>
      </c>
      <c r="X2158" s="33">
        <f>IF(W2158="","",U2158 + W2158)</f>
        <v/>
      </c>
      <c r="Y2158" s="33">
        <f>IF(T2158="","",U2158 * T2158)</f>
        <v/>
      </c>
      <c r="Z2158" s="34">
        <f>IF(U2158="","",X2158-V2158-Y2158)</f>
        <v/>
      </c>
    </row>
    <row r="2159">
      <c r="A2159" s="25" t="n">
        <v>2155</v>
      </c>
      <c r="B2159" s="26">
        <f>_xlfn.XLOOKUP(C2159,purchase!C:C,pcon!B:B,"")</f>
        <v/>
      </c>
      <c r="C2159" s="4" t="n"/>
      <c r="D2159" s="29">
        <f>_xlfn.XLOOKUP(C2159,purchase!C:C,pcon!D:D,"")</f>
        <v/>
      </c>
      <c r="E2159" s="29">
        <f>_xlfn.XLOOKUP(C2159,purchase!C:C,pcon!E:E,"")</f>
        <v/>
      </c>
      <c r="F2159" s="4" t="n"/>
      <c r="G2159" s="27" t="n"/>
      <c r="H2159" s="28" t="n"/>
      <c r="I2159" s="4" t="n"/>
      <c r="J2159" s="4" t="n"/>
      <c r="K2159" s="4" t="n"/>
      <c r="L2159" s="30">
        <f>IF(J2159="","",J2159-K2159)</f>
        <v/>
      </c>
      <c r="M2159" s="4" t="n"/>
      <c r="N2159" s="30">
        <f>IF(L2159="","",L2159-M2159)</f>
        <v/>
      </c>
      <c r="O2159" s="31" t="n"/>
      <c r="P2159" s="32">
        <f>IF(O2159="","",N2159 * O2159)</f>
        <v/>
      </c>
      <c r="Q2159" s="10">
        <f>_xlfn.XLOOKUP(C2159,pcon!C:C,pcon!L:L,"")</f>
        <v/>
      </c>
      <c r="R2159" s="98">
        <f>(Q2159 / 80) * (O2159 * 100)</f>
        <v/>
      </c>
      <c r="S2159" s="31" t="n"/>
      <c r="T2159" s="31" t="n"/>
      <c r="U2159" s="33">
        <f>IF(N2159="","",R2159 * N2159)</f>
        <v/>
      </c>
      <c r="V2159" s="4" t="n"/>
      <c r="W2159" s="33">
        <f>IF(S2159&amp;U2159="","",U2159 * S2159)</f>
        <v/>
      </c>
      <c r="X2159" s="33">
        <f>IF(W2159="","",U2159 + W2159)</f>
        <v/>
      </c>
      <c r="Y2159" s="33">
        <f>IF(T2159="","",U2159 * T2159)</f>
        <v/>
      </c>
      <c r="Z2159" s="34">
        <f>IF(U2159="","",X2159-V2159-Y2159)</f>
        <v/>
      </c>
    </row>
    <row r="2160">
      <c r="A2160" s="25" t="n">
        <v>2156</v>
      </c>
      <c r="B2160" s="26">
        <f>_xlfn.XLOOKUP(C2160,purchase!C:C,pcon!B:B,"")</f>
        <v/>
      </c>
      <c r="C2160" s="4" t="n"/>
      <c r="D2160" s="29">
        <f>_xlfn.XLOOKUP(C2160,purchase!C:C,pcon!D:D,"")</f>
        <v/>
      </c>
      <c r="E2160" s="29">
        <f>_xlfn.XLOOKUP(C2160,purchase!C:C,pcon!E:E,"")</f>
        <v/>
      </c>
      <c r="F2160" s="4" t="n"/>
      <c r="G2160" s="27" t="n"/>
      <c r="H2160" s="28" t="n"/>
      <c r="I2160" s="4" t="n"/>
      <c r="J2160" s="4" t="n"/>
      <c r="K2160" s="4" t="n"/>
      <c r="L2160" s="30">
        <f>IF(J2160="","",J2160-K2160)</f>
        <v/>
      </c>
      <c r="M2160" s="4" t="n"/>
      <c r="N2160" s="30">
        <f>IF(L2160="","",L2160-M2160)</f>
        <v/>
      </c>
      <c r="O2160" s="31" t="n"/>
      <c r="P2160" s="32">
        <f>IF(O2160="","",N2160 * O2160)</f>
        <v/>
      </c>
      <c r="Q2160" s="10">
        <f>_xlfn.XLOOKUP(C2160,pcon!C:C,pcon!L:L,"")</f>
        <v/>
      </c>
      <c r="R2160" s="98">
        <f>(Q2160 / 80) * (O2160 * 100)</f>
        <v/>
      </c>
      <c r="S2160" s="31" t="n"/>
      <c r="T2160" s="31" t="n"/>
      <c r="U2160" s="33">
        <f>IF(N2160="","",R2160 * N2160)</f>
        <v/>
      </c>
      <c r="V2160" s="4" t="n"/>
      <c r="W2160" s="33">
        <f>IF(S2160&amp;U2160="","",U2160 * S2160)</f>
        <v/>
      </c>
      <c r="X2160" s="33">
        <f>IF(W2160="","",U2160 + W2160)</f>
        <v/>
      </c>
      <c r="Y2160" s="33">
        <f>IF(T2160="","",U2160 * T2160)</f>
        <v/>
      </c>
      <c r="Z2160" s="34">
        <f>IF(U2160="","",X2160-V2160-Y2160)</f>
        <v/>
      </c>
    </row>
    <row r="2161">
      <c r="A2161" s="25" t="n">
        <v>2157</v>
      </c>
      <c r="B2161" s="26">
        <f>_xlfn.XLOOKUP(C2161,purchase!C:C,pcon!B:B,"")</f>
        <v/>
      </c>
      <c r="C2161" s="4" t="n"/>
      <c r="D2161" s="29">
        <f>_xlfn.XLOOKUP(C2161,purchase!C:C,pcon!D:D,"")</f>
        <v/>
      </c>
      <c r="E2161" s="29">
        <f>_xlfn.XLOOKUP(C2161,purchase!C:C,pcon!E:E,"")</f>
        <v/>
      </c>
      <c r="F2161" s="4" t="n"/>
      <c r="G2161" s="27" t="n"/>
      <c r="H2161" s="28" t="n"/>
      <c r="I2161" s="4" t="n"/>
      <c r="J2161" s="4" t="n"/>
      <c r="K2161" s="4" t="n"/>
      <c r="L2161" s="30">
        <f>IF(J2161="","",J2161-K2161)</f>
        <v/>
      </c>
      <c r="M2161" s="4" t="n"/>
      <c r="N2161" s="30">
        <f>IF(L2161="","",L2161-M2161)</f>
        <v/>
      </c>
      <c r="O2161" s="31" t="n"/>
      <c r="P2161" s="32">
        <f>IF(O2161="","",N2161 * O2161)</f>
        <v/>
      </c>
      <c r="Q2161" s="10">
        <f>_xlfn.XLOOKUP(C2161,pcon!C:C,pcon!L:L,"")</f>
        <v/>
      </c>
      <c r="R2161" s="98">
        <f>(Q2161 / 80) * (O2161 * 100)</f>
        <v/>
      </c>
      <c r="S2161" s="31" t="n"/>
      <c r="T2161" s="31" t="n"/>
      <c r="U2161" s="33">
        <f>IF(N2161="","",R2161 * N2161)</f>
        <v/>
      </c>
      <c r="V2161" s="4" t="n"/>
      <c r="W2161" s="33">
        <f>IF(S2161&amp;U2161="","",U2161 * S2161)</f>
        <v/>
      </c>
      <c r="X2161" s="33">
        <f>IF(W2161="","",U2161 + W2161)</f>
        <v/>
      </c>
      <c r="Y2161" s="33">
        <f>IF(T2161="","",U2161 * T2161)</f>
        <v/>
      </c>
      <c r="Z2161" s="34">
        <f>IF(U2161="","",X2161-V2161-Y2161)</f>
        <v/>
      </c>
    </row>
    <row r="2162">
      <c r="A2162" s="25" t="n">
        <v>2158</v>
      </c>
      <c r="B2162" s="26">
        <f>_xlfn.XLOOKUP(C2162,purchase!C:C,pcon!B:B,"")</f>
        <v/>
      </c>
      <c r="C2162" s="4" t="n"/>
      <c r="D2162" s="29">
        <f>_xlfn.XLOOKUP(C2162,purchase!C:C,pcon!D:D,"")</f>
        <v/>
      </c>
      <c r="E2162" s="29">
        <f>_xlfn.XLOOKUP(C2162,purchase!C:C,pcon!E:E,"")</f>
        <v/>
      </c>
      <c r="F2162" s="4" t="n"/>
      <c r="G2162" s="27" t="n"/>
      <c r="H2162" s="28" t="n"/>
      <c r="I2162" s="4" t="n"/>
      <c r="J2162" s="4" t="n"/>
      <c r="K2162" s="4" t="n"/>
      <c r="L2162" s="30">
        <f>IF(J2162="","",J2162-K2162)</f>
        <v/>
      </c>
      <c r="M2162" s="4" t="n"/>
      <c r="N2162" s="30">
        <f>IF(L2162="","",L2162-M2162)</f>
        <v/>
      </c>
      <c r="O2162" s="31" t="n"/>
      <c r="P2162" s="32">
        <f>IF(O2162="","",N2162 * O2162)</f>
        <v/>
      </c>
      <c r="Q2162" s="10">
        <f>_xlfn.XLOOKUP(C2162,pcon!C:C,pcon!L:L,"")</f>
        <v/>
      </c>
      <c r="R2162" s="98">
        <f>(Q2162 / 80) * (O2162 * 100)</f>
        <v/>
      </c>
      <c r="S2162" s="31" t="n"/>
      <c r="T2162" s="31" t="n"/>
      <c r="U2162" s="33">
        <f>IF(N2162="","",R2162 * N2162)</f>
        <v/>
      </c>
      <c r="V2162" s="4" t="n"/>
      <c r="W2162" s="33">
        <f>IF(S2162&amp;U2162="","",U2162 * S2162)</f>
        <v/>
      </c>
      <c r="X2162" s="33">
        <f>IF(W2162="","",U2162 + W2162)</f>
        <v/>
      </c>
      <c r="Y2162" s="33">
        <f>IF(T2162="","",U2162 * T2162)</f>
        <v/>
      </c>
      <c r="Z2162" s="34">
        <f>IF(U2162="","",X2162-V2162-Y2162)</f>
        <v/>
      </c>
    </row>
    <row r="2163">
      <c r="A2163" s="25" t="n">
        <v>2159</v>
      </c>
      <c r="B2163" s="26">
        <f>_xlfn.XLOOKUP(C2163,purchase!C:C,pcon!B:B,"")</f>
        <v/>
      </c>
      <c r="C2163" s="4" t="n"/>
      <c r="D2163" s="29">
        <f>_xlfn.XLOOKUP(C2163,purchase!C:C,pcon!D:D,"")</f>
        <v/>
      </c>
      <c r="E2163" s="29">
        <f>_xlfn.XLOOKUP(C2163,purchase!C:C,pcon!E:E,"")</f>
        <v/>
      </c>
      <c r="F2163" s="4" t="n"/>
      <c r="G2163" s="27" t="n"/>
      <c r="H2163" s="28" t="n"/>
      <c r="I2163" s="4" t="n"/>
      <c r="J2163" s="4" t="n"/>
      <c r="K2163" s="4" t="n"/>
      <c r="L2163" s="30">
        <f>IF(J2163="","",J2163-K2163)</f>
        <v/>
      </c>
      <c r="M2163" s="4" t="n"/>
      <c r="N2163" s="30">
        <f>IF(L2163="","",L2163-M2163)</f>
        <v/>
      </c>
      <c r="O2163" s="31" t="n"/>
      <c r="P2163" s="32">
        <f>IF(O2163="","",N2163 * O2163)</f>
        <v/>
      </c>
      <c r="Q2163" s="10">
        <f>_xlfn.XLOOKUP(C2163,pcon!C:C,pcon!L:L,"")</f>
        <v/>
      </c>
      <c r="R2163" s="98">
        <f>(Q2163 / 80) * (O2163 * 100)</f>
        <v/>
      </c>
      <c r="S2163" s="31" t="n"/>
      <c r="T2163" s="31" t="n"/>
      <c r="U2163" s="33">
        <f>IF(N2163="","",R2163 * N2163)</f>
        <v/>
      </c>
      <c r="V2163" s="4" t="n"/>
      <c r="W2163" s="33">
        <f>IF(S2163&amp;U2163="","",U2163 * S2163)</f>
        <v/>
      </c>
      <c r="X2163" s="33">
        <f>IF(W2163="","",U2163 + W2163)</f>
        <v/>
      </c>
      <c r="Y2163" s="33">
        <f>IF(T2163="","",U2163 * T2163)</f>
        <v/>
      </c>
      <c r="Z2163" s="34">
        <f>IF(U2163="","",X2163-V2163-Y2163)</f>
        <v/>
      </c>
    </row>
    <row r="2164">
      <c r="A2164" s="25" t="n">
        <v>2160</v>
      </c>
      <c r="B2164" s="26">
        <f>_xlfn.XLOOKUP(C2164,purchase!C:C,pcon!B:B,"")</f>
        <v/>
      </c>
      <c r="C2164" s="4" t="n"/>
      <c r="D2164" s="29">
        <f>_xlfn.XLOOKUP(C2164,purchase!C:C,pcon!D:D,"")</f>
        <v/>
      </c>
      <c r="E2164" s="29">
        <f>_xlfn.XLOOKUP(C2164,purchase!C:C,pcon!E:E,"")</f>
        <v/>
      </c>
      <c r="F2164" s="4" t="n"/>
      <c r="G2164" s="27" t="n"/>
      <c r="H2164" s="28" t="n"/>
      <c r="I2164" s="4" t="n"/>
      <c r="J2164" s="4" t="n"/>
      <c r="K2164" s="4" t="n"/>
      <c r="L2164" s="30">
        <f>IF(J2164="","",J2164-K2164)</f>
        <v/>
      </c>
      <c r="M2164" s="4" t="n"/>
      <c r="N2164" s="30">
        <f>IF(L2164="","",L2164-M2164)</f>
        <v/>
      </c>
      <c r="O2164" s="31" t="n"/>
      <c r="P2164" s="32">
        <f>IF(O2164="","",N2164 * O2164)</f>
        <v/>
      </c>
      <c r="Q2164" s="10">
        <f>_xlfn.XLOOKUP(C2164,pcon!C:C,pcon!L:L,"")</f>
        <v/>
      </c>
      <c r="R2164" s="98">
        <f>(Q2164 / 80) * (O2164 * 100)</f>
        <v/>
      </c>
      <c r="S2164" s="31" t="n"/>
      <c r="T2164" s="31" t="n"/>
      <c r="U2164" s="33">
        <f>IF(N2164="","",R2164 * N2164)</f>
        <v/>
      </c>
      <c r="V2164" s="4" t="n"/>
      <c r="W2164" s="33">
        <f>IF(S2164&amp;U2164="","",U2164 * S2164)</f>
        <v/>
      </c>
      <c r="X2164" s="33">
        <f>IF(W2164="","",U2164 + W2164)</f>
        <v/>
      </c>
      <c r="Y2164" s="33">
        <f>IF(T2164="","",U2164 * T2164)</f>
        <v/>
      </c>
      <c r="Z2164" s="34">
        <f>IF(U2164="","",X2164-V2164-Y2164)</f>
        <v/>
      </c>
    </row>
    <row r="2165">
      <c r="A2165" s="25" t="n">
        <v>2161</v>
      </c>
      <c r="B2165" s="26">
        <f>_xlfn.XLOOKUP(C2165,purchase!C:C,pcon!B:B,"")</f>
        <v/>
      </c>
      <c r="C2165" s="4" t="n"/>
      <c r="D2165" s="29">
        <f>_xlfn.XLOOKUP(C2165,purchase!C:C,pcon!D:D,"")</f>
        <v/>
      </c>
      <c r="E2165" s="29">
        <f>_xlfn.XLOOKUP(C2165,purchase!C:C,pcon!E:E,"")</f>
        <v/>
      </c>
      <c r="F2165" s="4" t="n"/>
      <c r="G2165" s="27" t="n"/>
      <c r="H2165" s="28" t="n"/>
      <c r="I2165" s="4" t="n"/>
      <c r="J2165" s="4" t="n"/>
      <c r="K2165" s="4" t="n"/>
      <c r="L2165" s="30">
        <f>IF(J2165="","",J2165-K2165)</f>
        <v/>
      </c>
      <c r="M2165" s="4" t="n"/>
      <c r="N2165" s="30">
        <f>IF(L2165="","",L2165-M2165)</f>
        <v/>
      </c>
      <c r="O2165" s="31" t="n"/>
      <c r="P2165" s="32">
        <f>IF(O2165="","",N2165 * O2165)</f>
        <v/>
      </c>
      <c r="Q2165" s="10">
        <f>_xlfn.XLOOKUP(C2165,pcon!C:C,pcon!L:L,"")</f>
        <v/>
      </c>
      <c r="R2165" s="98">
        <f>(Q2165 / 80) * (O2165 * 100)</f>
        <v/>
      </c>
      <c r="S2165" s="31" t="n"/>
      <c r="T2165" s="31" t="n"/>
      <c r="U2165" s="33">
        <f>IF(N2165="","",R2165 * N2165)</f>
        <v/>
      </c>
      <c r="V2165" s="4" t="n"/>
      <c r="W2165" s="33">
        <f>IF(S2165&amp;U2165="","",U2165 * S2165)</f>
        <v/>
      </c>
      <c r="X2165" s="33">
        <f>IF(W2165="","",U2165 + W2165)</f>
        <v/>
      </c>
      <c r="Y2165" s="33">
        <f>IF(T2165="","",U2165 * T2165)</f>
        <v/>
      </c>
      <c r="Z2165" s="34">
        <f>IF(U2165="","",X2165-V2165-Y2165)</f>
        <v/>
      </c>
    </row>
    <row r="2166">
      <c r="A2166" s="25" t="n">
        <v>2162</v>
      </c>
      <c r="B2166" s="26">
        <f>_xlfn.XLOOKUP(C2166,purchase!C:C,pcon!B:B,"")</f>
        <v/>
      </c>
      <c r="C2166" s="4" t="n"/>
      <c r="D2166" s="29">
        <f>_xlfn.XLOOKUP(C2166,purchase!C:C,pcon!D:D,"")</f>
        <v/>
      </c>
      <c r="E2166" s="29">
        <f>_xlfn.XLOOKUP(C2166,purchase!C:C,pcon!E:E,"")</f>
        <v/>
      </c>
      <c r="F2166" s="4" t="n"/>
      <c r="G2166" s="27" t="n"/>
      <c r="H2166" s="28" t="n"/>
      <c r="I2166" s="4" t="n"/>
      <c r="J2166" s="4" t="n"/>
      <c r="K2166" s="4" t="n"/>
      <c r="L2166" s="30">
        <f>IF(J2166="","",J2166-K2166)</f>
        <v/>
      </c>
      <c r="M2166" s="4" t="n"/>
      <c r="N2166" s="30">
        <f>IF(L2166="","",L2166-M2166)</f>
        <v/>
      </c>
      <c r="O2166" s="31" t="n"/>
      <c r="P2166" s="32">
        <f>IF(O2166="","",N2166 * O2166)</f>
        <v/>
      </c>
      <c r="Q2166" s="10">
        <f>_xlfn.XLOOKUP(C2166,pcon!C:C,pcon!L:L,"")</f>
        <v/>
      </c>
      <c r="R2166" s="98">
        <f>(Q2166 / 80) * (O2166 * 100)</f>
        <v/>
      </c>
      <c r="S2166" s="31" t="n"/>
      <c r="T2166" s="31" t="n"/>
      <c r="U2166" s="33">
        <f>IF(N2166="","",R2166 * N2166)</f>
        <v/>
      </c>
      <c r="V2166" s="4" t="n"/>
      <c r="W2166" s="33">
        <f>IF(S2166&amp;U2166="","",U2166 * S2166)</f>
        <v/>
      </c>
      <c r="X2166" s="33">
        <f>IF(W2166="","",U2166 + W2166)</f>
        <v/>
      </c>
      <c r="Y2166" s="33">
        <f>IF(T2166="","",U2166 * T2166)</f>
        <v/>
      </c>
      <c r="Z2166" s="34">
        <f>IF(U2166="","",X2166-V2166-Y2166)</f>
        <v/>
      </c>
    </row>
    <row r="2167">
      <c r="A2167" s="25" t="n">
        <v>2163</v>
      </c>
      <c r="B2167" s="26">
        <f>_xlfn.XLOOKUP(C2167,purchase!C:C,pcon!B:B,"")</f>
        <v/>
      </c>
      <c r="C2167" s="4" t="n"/>
      <c r="D2167" s="29">
        <f>_xlfn.XLOOKUP(C2167,purchase!C:C,pcon!D:D,"")</f>
        <v/>
      </c>
      <c r="E2167" s="29">
        <f>_xlfn.XLOOKUP(C2167,purchase!C:C,pcon!E:E,"")</f>
        <v/>
      </c>
      <c r="F2167" s="4" t="n"/>
      <c r="G2167" s="27" t="n"/>
      <c r="H2167" s="28" t="n"/>
      <c r="I2167" s="4" t="n"/>
      <c r="J2167" s="4" t="n"/>
      <c r="K2167" s="4" t="n"/>
      <c r="L2167" s="30">
        <f>IF(J2167="","",J2167-K2167)</f>
        <v/>
      </c>
      <c r="M2167" s="4" t="n"/>
      <c r="N2167" s="30">
        <f>IF(L2167="","",L2167-M2167)</f>
        <v/>
      </c>
      <c r="O2167" s="31" t="n"/>
      <c r="P2167" s="32">
        <f>IF(O2167="","",N2167 * O2167)</f>
        <v/>
      </c>
      <c r="Q2167" s="10">
        <f>_xlfn.XLOOKUP(C2167,pcon!C:C,pcon!L:L,"")</f>
        <v/>
      </c>
      <c r="R2167" s="98">
        <f>(Q2167 / 80) * (O2167 * 100)</f>
        <v/>
      </c>
      <c r="S2167" s="31" t="n"/>
      <c r="T2167" s="31" t="n"/>
      <c r="U2167" s="33">
        <f>IF(N2167="","",R2167 * N2167)</f>
        <v/>
      </c>
      <c r="V2167" s="4" t="n"/>
      <c r="W2167" s="33">
        <f>IF(S2167&amp;U2167="","",U2167 * S2167)</f>
        <v/>
      </c>
      <c r="X2167" s="33">
        <f>IF(W2167="","",U2167 + W2167)</f>
        <v/>
      </c>
      <c r="Y2167" s="33">
        <f>IF(T2167="","",U2167 * T2167)</f>
        <v/>
      </c>
      <c r="Z2167" s="34">
        <f>IF(U2167="","",X2167-V2167-Y2167)</f>
        <v/>
      </c>
    </row>
    <row r="2168">
      <c r="A2168" s="25" t="n">
        <v>2164</v>
      </c>
      <c r="B2168" s="26">
        <f>_xlfn.XLOOKUP(C2168,purchase!C:C,pcon!B:B,"")</f>
        <v/>
      </c>
      <c r="C2168" s="4" t="n"/>
      <c r="D2168" s="29">
        <f>_xlfn.XLOOKUP(C2168,purchase!C:C,pcon!D:D,"")</f>
        <v/>
      </c>
      <c r="E2168" s="29">
        <f>_xlfn.XLOOKUP(C2168,purchase!C:C,pcon!E:E,"")</f>
        <v/>
      </c>
      <c r="F2168" s="4" t="n"/>
      <c r="G2168" s="27" t="n"/>
      <c r="H2168" s="28" t="n"/>
      <c r="I2168" s="4" t="n"/>
      <c r="J2168" s="4" t="n"/>
      <c r="K2168" s="4" t="n"/>
      <c r="L2168" s="30">
        <f>IF(J2168="","",J2168-K2168)</f>
        <v/>
      </c>
      <c r="M2168" s="4" t="n"/>
      <c r="N2168" s="30">
        <f>IF(L2168="","",L2168-M2168)</f>
        <v/>
      </c>
      <c r="O2168" s="31" t="n"/>
      <c r="P2168" s="32">
        <f>IF(O2168="","",N2168 * O2168)</f>
        <v/>
      </c>
      <c r="Q2168" s="10">
        <f>_xlfn.XLOOKUP(C2168,pcon!C:C,pcon!L:L,"")</f>
        <v/>
      </c>
      <c r="R2168" s="98">
        <f>(Q2168 / 80) * (O2168 * 100)</f>
        <v/>
      </c>
      <c r="S2168" s="31" t="n"/>
      <c r="T2168" s="31" t="n"/>
      <c r="U2168" s="33">
        <f>IF(N2168="","",R2168 * N2168)</f>
        <v/>
      </c>
      <c r="V2168" s="4" t="n"/>
      <c r="W2168" s="33">
        <f>IF(S2168&amp;U2168="","",U2168 * S2168)</f>
        <v/>
      </c>
      <c r="X2168" s="33">
        <f>IF(W2168="","",U2168 + W2168)</f>
        <v/>
      </c>
      <c r="Y2168" s="33">
        <f>IF(T2168="","",U2168 * T2168)</f>
        <v/>
      </c>
      <c r="Z2168" s="34">
        <f>IF(U2168="","",X2168-V2168-Y2168)</f>
        <v/>
      </c>
    </row>
    <row r="2169">
      <c r="A2169" s="25" t="n">
        <v>2165</v>
      </c>
      <c r="B2169" s="26">
        <f>_xlfn.XLOOKUP(C2169,purchase!C:C,pcon!B:B,"")</f>
        <v/>
      </c>
      <c r="C2169" s="4" t="n"/>
      <c r="D2169" s="29">
        <f>_xlfn.XLOOKUP(C2169,purchase!C:C,pcon!D:D,"")</f>
        <v/>
      </c>
      <c r="E2169" s="29">
        <f>_xlfn.XLOOKUP(C2169,purchase!C:C,pcon!E:E,"")</f>
        <v/>
      </c>
      <c r="F2169" s="4" t="n"/>
      <c r="G2169" s="27" t="n"/>
      <c r="H2169" s="28" t="n"/>
      <c r="I2169" s="4" t="n"/>
      <c r="J2169" s="4" t="n"/>
      <c r="K2169" s="4" t="n"/>
      <c r="L2169" s="30">
        <f>IF(J2169="","",J2169-K2169)</f>
        <v/>
      </c>
      <c r="M2169" s="4" t="n"/>
      <c r="N2169" s="30">
        <f>IF(L2169="","",L2169-M2169)</f>
        <v/>
      </c>
      <c r="O2169" s="31" t="n"/>
      <c r="P2169" s="32">
        <f>IF(O2169="","",N2169 * O2169)</f>
        <v/>
      </c>
      <c r="Q2169" s="10">
        <f>_xlfn.XLOOKUP(C2169,pcon!C:C,pcon!L:L,"")</f>
        <v/>
      </c>
      <c r="R2169" s="98">
        <f>(Q2169 / 80) * (O2169 * 100)</f>
        <v/>
      </c>
      <c r="S2169" s="31" t="n"/>
      <c r="T2169" s="31" t="n"/>
      <c r="U2169" s="33">
        <f>IF(N2169="","",R2169 * N2169)</f>
        <v/>
      </c>
      <c r="V2169" s="4" t="n"/>
      <c r="W2169" s="33">
        <f>IF(S2169&amp;U2169="","",U2169 * S2169)</f>
        <v/>
      </c>
      <c r="X2169" s="33">
        <f>IF(W2169="","",U2169 + W2169)</f>
        <v/>
      </c>
      <c r="Y2169" s="33">
        <f>IF(T2169="","",U2169 * T2169)</f>
        <v/>
      </c>
      <c r="Z2169" s="34">
        <f>IF(U2169="","",X2169-V2169-Y2169)</f>
        <v/>
      </c>
    </row>
    <row r="2170">
      <c r="A2170" s="25" t="n">
        <v>2166</v>
      </c>
      <c r="B2170" s="26">
        <f>_xlfn.XLOOKUP(C2170,purchase!C:C,pcon!B:B,"")</f>
        <v/>
      </c>
      <c r="C2170" s="4" t="n"/>
      <c r="D2170" s="29">
        <f>_xlfn.XLOOKUP(C2170,purchase!C:C,pcon!D:D,"")</f>
        <v/>
      </c>
      <c r="E2170" s="29">
        <f>_xlfn.XLOOKUP(C2170,purchase!C:C,pcon!E:E,"")</f>
        <v/>
      </c>
      <c r="F2170" s="4" t="n"/>
      <c r="G2170" s="27" t="n"/>
      <c r="H2170" s="28" t="n"/>
      <c r="I2170" s="4" t="n"/>
      <c r="J2170" s="4" t="n"/>
      <c r="K2170" s="4" t="n"/>
      <c r="L2170" s="30">
        <f>IF(J2170="","",J2170-K2170)</f>
        <v/>
      </c>
      <c r="M2170" s="4" t="n"/>
      <c r="N2170" s="30">
        <f>IF(L2170="","",L2170-M2170)</f>
        <v/>
      </c>
      <c r="O2170" s="31" t="n"/>
      <c r="P2170" s="32">
        <f>IF(O2170="","",N2170 * O2170)</f>
        <v/>
      </c>
      <c r="Q2170" s="10">
        <f>_xlfn.XLOOKUP(C2170,pcon!C:C,pcon!L:L,"")</f>
        <v/>
      </c>
      <c r="R2170" s="98">
        <f>(Q2170 / 80) * (O2170 * 100)</f>
        <v/>
      </c>
      <c r="S2170" s="31" t="n"/>
      <c r="T2170" s="31" t="n"/>
      <c r="U2170" s="33">
        <f>IF(N2170="","",R2170 * N2170)</f>
        <v/>
      </c>
      <c r="V2170" s="4" t="n"/>
      <c r="W2170" s="33">
        <f>IF(S2170&amp;U2170="","",U2170 * S2170)</f>
        <v/>
      </c>
      <c r="X2170" s="33">
        <f>IF(W2170="","",U2170 + W2170)</f>
        <v/>
      </c>
      <c r="Y2170" s="33">
        <f>IF(T2170="","",U2170 * T2170)</f>
        <v/>
      </c>
      <c r="Z2170" s="34">
        <f>IF(U2170="","",X2170-V2170-Y2170)</f>
        <v/>
      </c>
    </row>
    <row r="2171">
      <c r="A2171" s="25" t="n">
        <v>2167</v>
      </c>
      <c r="B2171" s="26">
        <f>_xlfn.XLOOKUP(C2171,purchase!C:C,pcon!B:B,"")</f>
        <v/>
      </c>
      <c r="C2171" s="4" t="n"/>
      <c r="D2171" s="29">
        <f>_xlfn.XLOOKUP(C2171,purchase!C:C,pcon!D:D,"")</f>
        <v/>
      </c>
      <c r="E2171" s="29">
        <f>_xlfn.XLOOKUP(C2171,purchase!C:C,pcon!E:E,"")</f>
        <v/>
      </c>
      <c r="F2171" s="4" t="n"/>
      <c r="G2171" s="27" t="n"/>
      <c r="H2171" s="28" t="n"/>
      <c r="I2171" s="4" t="n"/>
      <c r="J2171" s="4" t="n"/>
      <c r="K2171" s="4" t="n"/>
      <c r="L2171" s="30">
        <f>IF(J2171="","",J2171-K2171)</f>
        <v/>
      </c>
      <c r="M2171" s="4" t="n"/>
      <c r="N2171" s="30">
        <f>IF(L2171="","",L2171-M2171)</f>
        <v/>
      </c>
      <c r="O2171" s="31" t="n"/>
      <c r="P2171" s="32">
        <f>IF(O2171="","",N2171 * O2171)</f>
        <v/>
      </c>
      <c r="Q2171" s="10">
        <f>_xlfn.XLOOKUP(C2171,pcon!C:C,pcon!L:L,"")</f>
        <v/>
      </c>
      <c r="R2171" s="98">
        <f>(Q2171 / 80) * (O2171 * 100)</f>
        <v/>
      </c>
      <c r="S2171" s="31" t="n"/>
      <c r="T2171" s="31" t="n"/>
      <c r="U2171" s="33">
        <f>IF(N2171="","",R2171 * N2171)</f>
        <v/>
      </c>
      <c r="V2171" s="4" t="n"/>
      <c r="W2171" s="33">
        <f>IF(S2171&amp;U2171="","",U2171 * S2171)</f>
        <v/>
      </c>
      <c r="X2171" s="33">
        <f>IF(W2171="","",U2171 + W2171)</f>
        <v/>
      </c>
      <c r="Y2171" s="33">
        <f>IF(T2171="","",U2171 * T2171)</f>
        <v/>
      </c>
      <c r="Z2171" s="34">
        <f>IF(U2171="","",X2171-V2171-Y2171)</f>
        <v/>
      </c>
    </row>
    <row r="2172">
      <c r="A2172" s="25" t="n">
        <v>2168</v>
      </c>
      <c r="B2172" s="26">
        <f>_xlfn.XLOOKUP(C2172,purchase!C:C,pcon!B:B,"")</f>
        <v/>
      </c>
      <c r="C2172" s="4" t="n"/>
      <c r="D2172" s="29">
        <f>_xlfn.XLOOKUP(C2172,purchase!C:C,pcon!D:D,"")</f>
        <v/>
      </c>
      <c r="E2172" s="29">
        <f>_xlfn.XLOOKUP(C2172,purchase!C:C,pcon!E:E,"")</f>
        <v/>
      </c>
      <c r="F2172" s="4" t="n"/>
      <c r="G2172" s="27" t="n"/>
      <c r="H2172" s="28" t="n"/>
      <c r="I2172" s="4" t="n"/>
      <c r="J2172" s="4" t="n"/>
      <c r="K2172" s="4" t="n"/>
      <c r="L2172" s="30">
        <f>IF(J2172="","",J2172-K2172)</f>
        <v/>
      </c>
      <c r="M2172" s="4" t="n"/>
      <c r="N2172" s="30">
        <f>IF(L2172="","",L2172-M2172)</f>
        <v/>
      </c>
      <c r="O2172" s="31" t="n"/>
      <c r="P2172" s="32">
        <f>IF(O2172="","",N2172 * O2172)</f>
        <v/>
      </c>
      <c r="Q2172" s="10">
        <f>_xlfn.XLOOKUP(C2172,pcon!C:C,pcon!L:L,"")</f>
        <v/>
      </c>
      <c r="R2172" s="98">
        <f>(Q2172 / 80) * (O2172 * 100)</f>
        <v/>
      </c>
      <c r="S2172" s="31" t="n"/>
      <c r="T2172" s="31" t="n"/>
      <c r="U2172" s="33">
        <f>IF(N2172="","",R2172 * N2172)</f>
        <v/>
      </c>
      <c r="V2172" s="4" t="n"/>
      <c r="W2172" s="33">
        <f>IF(S2172&amp;U2172="","",U2172 * S2172)</f>
        <v/>
      </c>
      <c r="X2172" s="33">
        <f>IF(W2172="","",U2172 + W2172)</f>
        <v/>
      </c>
      <c r="Y2172" s="33">
        <f>IF(T2172="","",U2172 * T2172)</f>
        <v/>
      </c>
      <c r="Z2172" s="34">
        <f>IF(U2172="","",X2172-V2172-Y2172)</f>
        <v/>
      </c>
    </row>
    <row r="2173">
      <c r="A2173" s="25" t="n">
        <v>2169</v>
      </c>
      <c r="B2173" s="26">
        <f>_xlfn.XLOOKUP(C2173,purchase!C:C,pcon!B:B,"")</f>
        <v/>
      </c>
      <c r="C2173" s="4" t="n"/>
      <c r="D2173" s="29">
        <f>_xlfn.XLOOKUP(C2173,purchase!C:C,pcon!D:D,"")</f>
        <v/>
      </c>
      <c r="E2173" s="29">
        <f>_xlfn.XLOOKUP(C2173,purchase!C:C,pcon!E:E,"")</f>
        <v/>
      </c>
      <c r="F2173" s="4" t="n"/>
      <c r="G2173" s="27" t="n"/>
      <c r="H2173" s="28" t="n"/>
      <c r="I2173" s="4" t="n"/>
      <c r="J2173" s="4" t="n"/>
      <c r="K2173" s="4" t="n"/>
      <c r="L2173" s="30">
        <f>IF(J2173="","",J2173-K2173)</f>
        <v/>
      </c>
      <c r="M2173" s="4" t="n"/>
      <c r="N2173" s="30">
        <f>IF(L2173="","",L2173-M2173)</f>
        <v/>
      </c>
      <c r="O2173" s="31" t="n"/>
      <c r="P2173" s="32">
        <f>IF(O2173="","",N2173 * O2173)</f>
        <v/>
      </c>
      <c r="Q2173" s="10">
        <f>_xlfn.XLOOKUP(C2173,pcon!C:C,pcon!L:L,"")</f>
        <v/>
      </c>
      <c r="R2173" s="98">
        <f>(Q2173 / 80) * (O2173 * 100)</f>
        <v/>
      </c>
      <c r="S2173" s="31" t="n"/>
      <c r="T2173" s="31" t="n"/>
      <c r="U2173" s="33">
        <f>IF(N2173="","",R2173 * N2173)</f>
        <v/>
      </c>
      <c r="V2173" s="4" t="n"/>
      <c r="W2173" s="33">
        <f>IF(S2173&amp;U2173="","",U2173 * S2173)</f>
        <v/>
      </c>
      <c r="X2173" s="33">
        <f>IF(W2173="","",U2173 + W2173)</f>
        <v/>
      </c>
      <c r="Y2173" s="33">
        <f>IF(T2173="","",U2173 * T2173)</f>
        <v/>
      </c>
      <c r="Z2173" s="34">
        <f>IF(U2173="","",X2173-V2173-Y2173)</f>
        <v/>
      </c>
    </row>
    <row r="2174">
      <c r="A2174" s="25" t="n">
        <v>2170</v>
      </c>
      <c r="B2174" s="26">
        <f>_xlfn.XLOOKUP(C2174,purchase!C:C,pcon!B:B,"")</f>
        <v/>
      </c>
      <c r="C2174" s="4" t="n"/>
      <c r="D2174" s="29">
        <f>_xlfn.XLOOKUP(C2174,purchase!C:C,pcon!D:D,"")</f>
        <v/>
      </c>
      <c r="E2174" s="29">
        <f>_xlfn.XLOOKUP(C2174,purchase!C:C,pcon!E:E,"")</f>
        <v/>
      </c>
      <c r="F2174" s="4" t="n"/>
      <c r="G2174" s="27" t="n"/>
      <c r="H2174" s="28" t="n"/>
      <c r="I2174" s="4" t="n"/>
      <c r="J2174" s="4" t="n"/>
      <c r="K2174" s="4" t="n"/>
      <c r="L2174" s="30">
        <f>IF(J2174="","",J2174-K2174)</f>
        <v/>
      </c>
      <c r="M2174" s="4" t="n"/>
      <c r="N2174" s="30">
        <f>IF(L2174="","",L2174-M2174)</f>
        <v/>
      </c>
      <c r="O2174" s="31" t="n"/>
      <c r="P2174" s="32">
        <f>IF(O2174="","",N2174 * O2174)</f>
        <v/>
      </c>
      <c r="Q2174" s="10">
        <f>_xlfn.XLOOKUP(C2174,pcon!C:C,pcon!L:L,"")</f>
        <v/>
      </c>
      <c r="R2174" s="98">
        <f>(Q2174 / 80) * (O2174 * 100)</f>
        <v/>
      </c>
      <c r="S2174" s="31" t="n"/>
      <c r="T2174" s="31" t="n"/>
      <c r="U2174" s="33">
        <f>IF(N2174="","",R2174 * N2174)</f>
        <v/>
      </c>
      <c r="V2174" s="4" t="n"/>
      <c r="W2174" s="33">
        <f>IF(S2174&amp;U2174="","",U2174 * S2174)</f>
        <v/>
      </c>
      <c r="X2174" s="33">
        <f>IF(W2174="","",U2174 + W2174)</f>
        <v/>
      </c>
      <c r="Y2174" s="33">
        <f>IF(T2174="","",U2174 * T2174)</f>
        <v/>
      </c>
      <c r="Z2174" s="34">
        <f>IF(U2174="","",X2174-V2174-Y2174)</f>
        <v/>
      </c>
    </row>
    <row r="2175">
      <c r="A2175" s="25" t="n">
        <v>2171</v>
      </c>
      <c r="B2175" s="26">
        <f>_xlfn.XLOOKUP(C2175,purchase!C:C,pcon!B:B,"")</f>
        <v/>
      </c>
      <c r="C2175" s="4" t="n"/>
      <c r="D2175" s="29">
        <f>_xlfn.XLOOKUP(C2175,purchase!C:C,pcon!D:D,"")</f>
        <v/>
      </c>
      <c r="E2175" s="29">
        <f>_xlfn.XLOOKUP(C2175,purchase!C:C,pcon!E:E,"")</f>
        <v/>
      </c>
      <c r="F2175" s="4" t="n"/>
      <c r="G2175" s="27" t="n"/>
      <c r="H2175" s="28" t="n"/>
      <c r="I2175" s="4" t="n"/>
      <c r="J2175" s="4" t="n"/>
      <c r="K2175" s="4" t="n"/>
      <c r="L2175" s="30">
        <f>IF(J2175="","",J2175-K2175)</f>
        <v/>
      </c>
      <c r="M2175" s="4" t="n"/>
      <c r="N2175" s="30">
        <f>IF(L2175="","",L2175-M2175)</f>
        <v/>
      </c>
      <c r="O2175" s="31" t="n"/>
      <c r="P2175" s="32">
        <f>IF(O2175="","",N2175 * O2175)</f>
        <v/>
      </c>
      <c r="Q2175" s="10">
        <f>_xlfn.XLOOKUP(C2175,pcon!C:C,pcon!L:L,"")</f>
        <v/>
      </c>
      <c r="R2175" s="98">
        <f>(Q2175 / 80) * (O2175 * 100)</f>
        <v/>
      </c>
      <c r="S2175" s="31" t="n"/>
      <c r="T2175" s="31" t="n"/>
      <c r="U2175" s="33">
        <f>IF(N2175="","",R2175 * N2175)</f>
        <v/>
      </c>
      <c r="V2175" s="4" t="n"/>
      <c r="W2175" s="33">
        <f>IF(S2175&amp;U2175="","",U2175 * S2175)</f>
        <v/>
      </c>
      <c r="X2175" s="33">
        <f>IF(W2175="","",U2175 + W2175)</f>
        <v/>
      </c>
      <c r="Y2175" s="33">
        <f>IF(T2175="","",U2175 * T2175)</f>
        <v/>
      </c>
      <c r="Z2175" s="34">
        <f>IF(U2175="","",X2175-V2175-Y2175)</f>
        <v/>
      </c>
    </row>
    <row r="2176">
      <c r="A2176" s="25" t="n">
        <v>2172</v>
      </c>
      <c r="B2176" s="26">
        <f>_xlfn.XLOOKUP(C2176,purchase!C:C,pcon!B:B,"")</f>
        <v/>
      </c>
      <c r="C2176" s="4" t="n"/>
      <c r="D2176" s="29">
        <f>_xlfn.XLOOKUP(C2176,purchase!C:C,pcon!D:D,"")</f>
        <v/>
      </c>
      <c r="E2176" s="29">
        <f>_xlfn.XLOOKUP(C2176,purchase!C:C,pcon!E:E,"")</f>
        <v/>
      </c>
      <c r="F2176" s="4" t="n"/>
      <c r="G2176" s="27" t="n"/>
      <c r="H2176" s="28" t="n"/>
      <c r="I2176" s="4" t="n"/>
      <c r="J2176" s="4" t="n"/>
      <c r="K2176" s="4" t="n"/>
      <c r="L2176" s="30">
        <f>IF(J2176="","",J2176-K2176)</f>
        <v/>
      </c>
      <c r="M2176" s="4" t="n"/>
      <c r="N2176" s="30">
        <f>IF(L2176="","",L2176-M2176)</f>
        <v/>
      </c>
      <c r="O2176" s="31" t="n"/>
      <c r="P2176" s="32">
        <f>IF(O2176="","",N2176 * O2176)</f>
        <v/>
      </c>
      <c r="Q2176" s="10">
        <f>_xlfn.XLOOKUP(C2176,pcon!C:C,pcon!L:L,"")</f>
        <v/>
      </c>
      <c r="R2176" s="98">
        <f>(Q2176 / 80) * (O2176 * 100)</f>
        <v/>
      </c>
      <c r="S2176" s="31" t="n"/>
      <c r="T2176" s="31" t="n"/>
      <c r="U2176" s="33">
        <f>IF(N2176="","",R2176 * N2176)</f>
        <v/>
      </c>
      <c r="V2176" s="4" t="n"/>
      <c r="W2176" s="33">
        <f>IF(S2176&amp;U2176="","",U2176 * S2176)</f>
        <v/>
      </c>
      <c r="X2176" s="33">
        <f>IF(W2176="","",U2176 + W2176)</f>
        <v/>
      </c>
      <c r="Y2176" s="33">
        <f>IF(T2176="","",U2176 * T2176)</f>
        <v/>
      </c>
      <c r="Z2176" s="34">
        <f>IF(U2176="","",X2176-V2176-Y2176)</f>
        <v/>
      </c>
    </row>
    <row r="2177">
      <c r="A2177" s="25" t="n">
        <v>2173</v>
      </c>
      <c r="B2177" s="26">
        <f>_xlfn.XLOOKUP(C2177,purchase!C:C,pcon!B:B,"")</f>
        <v/>
      </c>
      <c r="C2177" s="4" t="n"/>
      <c r="D2177" s="29">
        <f>_xlfn.XLOOKUP(C2177,purchase!C:C,pcon!D:D,"")</f>
        <v/>
      </c>
      <c r="E2177" s="29">
        <f>_xlfn.XLOOKUP(C2177,purchase!C:C,pcon!E:E,"")</f>
        <v/>
      </c>
      <c r="F2177" s="4" t="n"/>
      <c r="G2177" s="27" t="n"/>
      <c r="H2177" s="28" t="n"/>
      <c r="I2177" s="4" t="n"/>
      <c r="J2177" s="4" t="n"/>
      <c r="K2177" s="4" t="n"/>
      <c r="L2177" s="30">
        <f>IF(J2177="","",J2177-K2177)</f>
        <v/>
      </c>
      <c r="M2177" s="4" t="n"/>
      <c r="N2177" s="30">
        <f>IF(L2177="","",L2177-M2177)</f>
        <v/>
      </c>
      <c r="O2177" s="31" t="n"/>
      <c r="P2177" s="32">
        <f>IF(O2177="","",N2177 * O2177)</f>
        <v/>
      </c>
      <c r="Q2177" s="10">
        <f>_xlfn.XLOOKUP(C2177,pcon!C:C,pcon!L:L,"")</f>
        <v/>
      </c>
      <c r="R2177" s="98">
        <f>(Q2177 / 80) * (O2177 * 100)</f>
        <v/>
      </c>
      <c r="S2177" s="31" t="n"/>
      <c r="T2177" s="31" t="n"/>
      <c r="U2177" s="33">
        <f>IF(N2177="","",R2177 * N2177)</f>
        <v/>
      </c>
      <c r="V2177" s="4" t="n"/>
      <c r="W2177" s="33">
        <f>IF(S2177&amp;U2177="","",U2177 * S2177)</f>
        <v/>
      </c>
      <c r="X2177" s="33">
        <f>IF(W2177="","",U2177 + W2177)</f>
        <v/>
      </c>
      <c r="Y2177" s="33">
        <f>IF(T2177="","",U2177 * T2177)</f>
        <v/>
      </c>
      <c r="Z2177" s="34">
        <f>IF(U2177="","",X2177-V2177-Y2177)</f>
        <v/>
      </c>
    </row>
    <row r="2178">
      <c r="A2178" s="25" t="n">
        <v>2174</v>
      </c>
      <c r="B2178" s="26">
        <f>_xlfn.XLOOKUP(C2178,purchase!C:C,pcon!B:B,"")</f>
        <v/>
      </c>
      <c r="C2178" s="4" t="n"/>
      <c r="D2178" s="29">
        <f>_xlfn.XLOOKUP(C2178,purchase!C:C,pcon!D:D,"")</f>
        <v/>
      </c>
      <c r="E2178" s="29">
        <f>_xlfn.XLOOKUP(C2178,purchase!C:C,pcon!E:E,"")</f>
        <v/>
      </c>
      <c r="F2178" s="4" t="n"/>
      <c r="G2178" s="27" t="n"/>
      <c r="H2178" s="28" t="n"/>
      <c r="I2178" s="4" t="n"/>
      <c r="J2178" s="4" t="n"/>
      <c r="K2178" s="4" t="n"/>
      <c r="L2178" s="30">
        <f>IF(J2178="","",J2178-K2178)</f>
        <v/>
      </c>
      <c r="M2178" s="4" t="n"/>
      <c r="N2178" s="30">
        <f>IF(L2178="","",L2178-M2178)</f>
        <v/>
      </c>
      <c r="O2178" s="31" t="n"/>
      <c r="P2178" s="32">
        <f>IF(O2178="","",N2178 * O2178)</f>
        <v/>
      </c>
      <c r="Q2178" s="10">
        <f>_xlfn.XLOOKUP(C2178,pcon!C:C,pcon!L:L,"")</f>
        <v/>
      </c>
      <c r="R2178" s="98">
        <f>(Q2178 / 80) * (O2178 * 100)</f>
        <v/>
      </c>
      <c r="S2178" s="31" t="n"/>
      <c r="T2178" s="31" t="n"/>
      <c r="U2178" s="33">
        <f>IF(N2178="","",R2178 * N2178)</f>
        <v/>
      </c>
      <c r="V2178" s="4" t="n"/>
      <c r="W2178" s="33">
        <f>IF(S2178&amp;U2178="","",U2178 * S2178)</f>
        <v/>
      </c>
      <c r="X2178" s="33">
        <f>IF(W2178="","",U2178 + W2178)</f>
        <v/>
      </c>
      <c r="Y2178" s="33">
        <f>IF(T2178="","",U2178 * T2178)</f>
        <v/>
      </c>
      <c r="Z2178" s="34">
        <f>IF(U2178="","",X2178-V2178-Y2178)</f>
        <v/>
      </c>
    </row>
    <row r="2179">
      <c r="A2179" s="25" t="n">
        <v>2175</v>
      </c>
      <c r="B2179" s="26">
        <f>_xlfn.XLOOKUP(C2179,purchase!C:C,pcon!B:B,"")</f>
        <v/>
      </c>
      <c r="C2179" s="4" t="n"/>
      <c r="D2179" s="29">
        <f>_xlfn.XLOOKUP(C2179,purchase!C:C,pcon!D:D,"")</f>
        <v/>
      </c>
      <c r="E2179" s="29">
        <f>_xlfn.XLOOKUP(C2179,purchase!C:C,pcon!E:E,"")</f>
        <v/>
      </c>
      <c r="F2179" s="4" t="n"/>
      <c r="G2179" s="27" t="n"/>
      <c r="H2179" s="28" t="n"/>
      <c r="I2179" s="4" t="n"/>
      <c r="J2179" s="4" t="n"/>
      <c r="K2179" s="4" t="n"/>
      <c r="L2179" s="30">
        <f>IF(J2179="","",J2179-K2179)</f>
        <v/>
      </c>
      <c r="M2179" s="4" t="n"/>
      <c r="N2179" s="30">
        <f>IF(L2179="","",L2179-M2179)</f>
        <v/>
      </c>
      <c r="O2179" s="31" t="n"/>
      <c r="P2179" s="32">
        <f>IF(O2179="","",N2179 * O2179)</f>
        <v/>
      </c>
      <c r="Q2179" s="10">
        <f>_xlfn.XLOOKUP(C2179,pcon!C:C,pcon!L:L,"")</f>
        <v/>
      </c>
      <c r="R2179" s="98">
        <f>(Q2179 / 80) * (O2179 * 100)</f>
        <v/>
      </c>
      <c r="S2179" s="31" t="n"/>
      <c r="T2179" s="31" t="n"/>
      <c r="U2179" s="33">
        <f>IF(N2179="","",R2179 * N2179)</f>
        <v/>
      </c>
      <c r="V2179" s="4" t="n"/>
      <c r="W2179" s="33">
        <f>IF(S2179&amp;U2179="","",U2179 * S2179)</f>
        <v/>
      </c>
      <c r="X2179" s="33">
        <f>IF(W2179="","",U2179 + W2179)</f>
        <v/>
      </c>
      <c r="Y2179" s="33">
        <f>IF(T2179="","",U2179 * T2179)</f>
        <v/>
      </c>
      <c r="Z2179" s="34">
        <f>IF(U2179="","",X2179-V2179-Y2179)</f>
        <v/>
      </c>
    </row>
    <row r="2180">
      <c r="A2180" s="25" t="n">
        <v>2176</v>
      </c>
      <c r="B2180" s="26">
        <f>_xlfn.XLOOKUP(C2180,purchase!C:C,pcon!B:B,"")</f>
        <v/>
      </c>
      <c r="C2180" s="4" t="n"/>
      <c r="D2180" s="29">
        <f>_xlfn.XLOOKUP(C2180,purchase!C:C,pcon!D:D,"")</f>
        <v/>
      </c>
      <c r="E2180" s="29">
        <f>_xlfn.XLOOKUP(C2180,purchase!C:C,pcon!E:E,"")</f>
        <v/>
      </c>
      <c r="F2180" s="4" t="n"/>
      <c r="G2180" s="27" t="n"/>
      <c r="H2180" s="28" t="n"/>
      <c r="I2180" s="4" t="n"/>
      <c r="J2180" s="4" t="n"/>
      <c r="K2180" s="4" t="n"/>
      <c r="L2180" s="30">
        <f>IF(J2180="","",J2180-K2180)</f>
        <v/>
      </c>
      <c r="M2180" s="4" t="n"/>
      <c r="N2180" s="30">
        <f>IF(L2180="","",L2180-M2180)</f>
        <v/>
      </c>
      <c r="O2180" s="31" t="n"/>
      <c r="P2180" s="32">
        <f>IF(O2180="","",N2180 * O2180)</f>
        <v/>
      </c>
      <c r="Q2180" s="10">
        <f>_xlfn.XLOOKUP(C2180,pcon!C:C,pcon!L:L,"")</f>
        <v/>
      </c>
      <c r="R2180" s="98">
        <f>(Q2180 / 80) * (O2180 * 100)</f>
        <v/>
      </c>
      <c r="S2180" s="31" t="n"/>
      <c r="T2180" s="31" t="n"/>
      <c r="U2180" s="33">
        <f>IF(N2180="","",R2180 * N2180)</f>
        <v/>
      </c>
      <c r="V2180" s="4" t="n"/>
      <c r="W2180" s="33">
        <f>IF(S2180&amp;U2180="","",U2180 * S2180)</f>
        <v/>
      </c>
      <c r="X2180" s="33">
        <f>IF(W2180="","",U2180 + W2180)</f>
        <v/>
      </c>
      <c r="Y2180" s="33">
        <f>IF(T2180="","",U2180 * T2180)</f>
        <v/>
      </c>
      <c r="Z2180" s="34">
        <f>IF(U2180="","",X2180-V2180-Y2180)</f>
        <v/>
      </c>
    </row>
    <row r="2181">
      <c r="A2181" s="25" t="n">
        <v>2177</v>
      </c>
      <c r="B2181" s="26">
        <f>_xlfn.XLOOKUP(C2181,purchase!C:C,pcon!B:B,"")</f>
        <v/>
      </c>
      <c r="C2181" s="4" t="n"/>
      <c r="D2181" s="29">
        <f>_xlfn.XLOOKUP(C2181,purchase!C:C,pcon!D:D,"")</f>
        <v/>
      </c>
      <c r="E2181" s="29">
        <f>_xlfn.XLOOKUP(C2181,purchase!C:C,pcon!E:E,"")</f>
        <v/>
      </c>
      <c r="F2181" s="4" t="n"/>
      <c r="G2181" s="27" t="n"/>
      <c r="H2181" s="28" t="n"/>
      <c r="I2181" s="4" t="n"/>
      <c r="J2181" s="4" t="n"/>
      <c r="K2181" s="4" t="n"/>
      <c r="L2181" s="30">
        <f>IF(J2181="","",J2181-K2181)</f>
        <v/>
      </c>
      <c r="M2181" s="4" t="n"/>
      <c r="N2181" s="30">
        <f>IF(L2181="","",L2181-M2181)</f>
        <v/>
      </c>
      <c r="O2181" s="31" t="n"/>
      <c r="P2181" s="32">
        <f>IF(O2181="","",N2181 * O2181)</f>
        <v/>
      </c>
      <c r="Q2181" s="10">
        <f>_xlfn.XLOOKUP(C2181,pcon!C:C,pcon!L:L,"")</f>
        <v/>
      </c>
      <c r="R2181" s="98">
        <f>(Q2181 / 80) * (O2181 * 100)</f>
        <v/>
      </c>
      <c r="S2181" s="31" t="n"/>
      <c r="T2181" s="31" t="n"/>
      <c r="U2181" s="33">
        <f>IF(N2181="","",R2181 * N2181)</f>
        <v/>
      </c>
      <c r="V2181" s="4" t="n"/>
      <c r="W2181" s="33">
        <f>IF(S2181&amp;U2181="","",U2181 * S2181)</f>
        <v/>
      </c>
      <c r="X2181" s="33">
        <f>IF(W2181="","",U2181 + W2181)</f>
        <v/>
      </c>
      <c r="Y2181" s="33">
        <f>IF(T2181="","",U2181 * T2181)</f>
        <v/>
      </c>
      <c r="Z2181" s="34">
        <f>IF(U2181="","",X2181-V2181-Y2181)</f>
        <v/>
      </c>
    </row>
    <row r="2182">
      <c r="A2182" s="25" t="n">
        <v>2178</v>
      </c>
      <c r="B2182" s="26">
        <f>_xlfn.XLOOKUP(C2182,purchase!C:C,pcon!B:B,"")</f>
        <v/>
      </c>
      <c r="C2182" s="4" t="n"/>
      <c r="D2182" s="29">
        <f>_xlfn.XLOOKUP(C2182,purchase!C:C,pcon!D:D,"")</f>
        <v/>
      </c>
      <c r="E2182" s="29">
        <f>_xlfn.XLOOKUP(C2182,purchase!C:C,pcon!E:E,"")</f>
        <v/>
      </c>
      <c r="F2182" s="4" t="n"/>
      <c r="G2182" s="27" t="n"/>
      <c r="H2182" s="28" t="n"/>
      <c r="I2182" s="4" t="n"/>
      <c r="J2182" s="4" t="n"/>
      <c r="K2182" s="4" t="n"/>
      <c r="L2182" s="30">
        <f>IF(J2182="","",J2182-K2182)</f>
        <v/>
      </c>
      <c r="M2182" s="4" t="n"/>
      <c r="N2182" s="30">
        <f>IF(L2182="","",L2182-M2182)</f>
        <v/>
      </c>
      <c r="O2182" s="31" t="n"/>
      <c r="P2182" s="32">
        <f>IF(O2182="","",N2182 * O2182)</f>
        <v/>
      </c>
      <c r="Q2182" s="10">
        <f>_xlfn.XLOOKUP(C2182,pcon!C:C,pcon!L:L,"")</f>
        <v/>
      </c>
      <c r="R2182" s="98">
        <f>(Q2182 / 80) * (O2182 * 100)</f>
        <v/>
      </c>
      <c r="S2182" s="31" t="n"/>
      <c r="T2182" s="31" t="n"/>
      <c r="U2182" s="33">
        <f>IF(N2182="","",R2182 * N2182)</f>
        <v/>
      </c>
      <c r="V2182" s="4" t="n"/>
      <c r="W2182" s="33">
        <f>IF(S2182&amp;U2182="","",U2182 * S2182)</f>
        <v/>
      </c>
      <c r="X2182" s="33">
        <f>IF(W2182="","",U2182 + W2182)</f>
        <v/>
      </c>
      <c r="Y2182" s="33">
        <f>IF(T2182="","",U2182 * T2182)</f>
        <v/>
      </c>
      <c r="Z2182" s="34">
        <f>IF(U2182="","",X2182-V2182-Y2182)</f>
        <v/>
      </c>
    </row>
    <row r="2183">
      <c r="A2183" s="25" t="n">
        <v>2179</v>
      </c>
      <c r="B2183" s="26">
        <f>_xlfn.XLOOKUP(C2183,purchase!C:C,pcon!B:B,"")</f>
        <v/>
      </c>
      <c r="C2183" s="4" t="n"/>
      <c r="D2183" s="29">
        <f>_xlfn.XLOOKUP(C2183,purchase!C:C,pcon!D:D,"")</f>
        <v/>
      </c>
      <c r="E2183" s="29">
        <f>_xlfn.XLOOKUP(C2183,purchase!C:C,pcon!E:E,"")</f>
        <v/>
      </c>
      <c r="F2183" s="4" t="n"/>
      <c r="G2183" s="27" t="n"/>
      <c r="H2183" s="28" t="n"/>
      <c r="I2183" s="4" t="n"/>
      <c r="J2183" s="4" t="n"/>
      <c r="K2183" s="4" t="n"/>
      <c r="L2183" s="30">
        <f>IF(J2183="","",J2183-K2183)</f>
        <v/>
      </c>
      <c r="M2183" s="4" t="n"/>
      <c r="N2183" s="30">
        <f>IF(L2183="","",L2183-M2183)</f>
        <v/>
      </c>
      <c r="O2183" s="31" t="n"/>
      <c r="P2183" s="32">
        <f>IF(O2183="","",N2183 * O2183)</f>
        <v/>
      </c>
      <c r="Q2183" s="10">
        <f>_xlfn.XLOOKUP(C2183,pcon!C:C,pcon!L:L,"")</f>
        <v/>
      </c>
      <c r="R2183" s="98">
        <f>(Q2183 / 80) * (O2183 * 100)</f>
        <v/>
      </c>
      <c r="S2183" s="31" t="n"/>
      <c r="T2183" s="31" t="n"/>
      <c r="U2183" s="33">
        <f>IF(N2183="","",R2183 * N2183)</f>
        <v/>
      </c>
      <c r="V2183" s="4" t="n"/>
      <c r="W2183" s="33">
        <f>IF(S2183&amp;U2183="","",U2183 * S2183)</f>
        <v/>
      </c>
      <c r="X2183" s="33">
        <f>IF(W2183="","",U2183 + W2183)</f>
        <v/>
      </c>
      <c r="Y2183" s="33">
        <f>IF(T2183="","",U2183 * T2183)</f>
        <v/>
      </c>
      <c r="Z2183" s="34">
        <f>IF(U2183="","",X2183-V2183-Y2183)</f>
        <v/>
      </c>
    </row>
    <row r="2184">
      <c r="A2184" s="25" t="n">
        <v>2180</v>
      </c>
      <c r="B2184" s="26">
        <f>_xlfn.XLOOKUP(C2184,purchase!C:C,pcon!B:B,"")</f>
        <v/>
      </c>
      <c r="C2184" s="4" t="n"/>
      <c r="D2184" s="29">
        <f>_xlfn.XLOOKUP(C2184,purchase!C:C,pcon!D:D,"")</f>
        <v/>
      </c>
      <c r="E2184" s="29">
        <f>_xlfn.XLOOKUP(C2184,purchase!C:C,pcon!E:E,"")</f>
        <v/>
      </c>
      <c r="F2184" s="4" t="n"/>
      <c r="G2184" s="27" t="n"/>
      <c r="H2184" s="28" t="n"/>
      <c r="I2184" s="4" t="n"/>
      <c r="J2184" s="4" t="n"/>
      <c r="K2184" s="4" t="n"/>
      <c r="L2184" s="30">
        <f>IF(J2184="","",J2184-K2184)</f>
        <v/>
      </c>
      <c r="M2184" s="4" t="n"/>
      <c r="N2184" s="30">
        <f>IF(L2184="","",L2184-M2184)</f>
        <v/>
      </c>
      <c r="O2184" s="31" t="n"/>
      <c r="P2184" s="32">
        <f>IF(O2184="","",N2184 * O2184)</f>
        <v/>
      </c>
      <c r="Q2184" s="10">
        <f>_xlfn.XLOOKUP(C2184,pcon!C:C,pcon!L:L,"")</f>
        <v/>
      </c>
      <c r="R2184" s="98">
        <f>(Q2184 / 80) * (O2184 * 100)</f>
        <v/>
      </c>
      <c r="S2184" s="31" t="n"/>
      <c r="T2184" s="31" t="n"/>
      <c r="U2184" s="33">
        <f>IF(N2184="","",R2184 * N2184)</f>
        <v/>
      </c>
      <c r="V2184" s="4" t="n"/>
      <c r="W2184" s="33">
        <f>IF(S2184&amp;U2184="","",U2184 * S2184)</f>
        <v/>
      </c>
      <c r="X2184" s="33">
        <f>IF(W2184="","",U2184 + W2184)</f>
        <v/>
      </c>
      <c r="Y2184" s="33">
        <f>IF(T2184="","",U2184 * T2184)</f>
        <v/>
      </c>
      <c r="Z2184" s="34">
        <f>IF(U2184="","",X2184-V2184-Y2184)</f>
        <v/>
      </c>
    </row>
    <row r="2185">
      <c r="A2185" s="25" t="n">
        <v>2181</v>
      </c>
      <c r="B2185" s="26">
        <f>_xlfn.XLOOKUP(C2185,purchase!C:C,pcon!B:B,"")</f>
        <v/>
      </c>
      <c r="C2185" s="4" t="n"/>
      <c r="D2185" s="29">
        <f>_xlfn.XLOOKUP(C2185,purchase!C:C,pcon!D:D,"")</f>
        <v/>
      </c>
      <c r="E2185" s="29">
        <f>_xlfn.XLOOKUP(C2185,purchase!C:C,pcon!E:E,"")</f>
        <v/>
      </c>
      <c r="F2185" s="4" t="n"/>
      <c r="G2185" s="27" t="n"/>
      <c r="H2185" s="28" t="n"/>
      <c r="I2185" s="4" t="n"/>
      <c r="J2185" s="4" t="n"/>
      <c r="K2185" s="4" t="n"/>
      <c r="L2185" s="30">
        <f>IF(J2185="","",J2185-K2185)</f>
        <v/>
      </c>
      <c r="M2185" s="4" t="n"/>
      <c r="N2185" s="30">
        <f>IF(L2185="","",L2185-M2185)</f>
        <v/>
      </c>
      <c r="O2185" s="31" t="n"/>
      <c r="P2185" s="32">
        <f>IF(O2185="","",N2185 * O2185)</f>
        <v/>
      </c>
      <c r="Q2185" s="10">
        <f>_xlfn.XLOOKUP(C2185,pcon!C:C,pcon!L:L,"")</f>
        <v/>
      </c>
      <c r="R2185" s="98">
        <f>(Q2185 / 80) * (O2185 * 100)</f>
        <v/>
      </c>
      <c r="S2185" s="31" t="n"/>
      <c r="T2185" s="31" t="n"/>
      <c r="U2185" s="33">
        <f>IF(N2185="","",R2185 * N2185)</f>
        <v/>
      </c>
      <c r="V2185" s="4" t="n"/>
      <c r="W2185" s="33">
        <f>IF(S2185&amp;U2185="","",U2185 * S2185)</f>
        <v/>
      </c>
      <c r="X2185" s="33">
        <f>IF(W2185="","",U2185 + W2185)</f>
        <v/>
      </c>
      <c r="Y2185" s="33">
        <f>IF(T2185="","",U2185 * T2185)</f>
        <v/>
      </c>
      <c r="Z2185" s="34">
        <f>IF(U2185="","",X2185-V2185-Y2185)</f>
        <v/>
      </c>
    </row>
    <row r="2186">
      <c r="A2186" s="25" t="n">
        <v>2182</v>
      </c>
      <c r="B2186" s="26">
        <f>_xlfn.XLOOKUP(C2186,purchase!C:C,pcon!B:B,"")</f>
        <v/>
      </c>
      <c r="C2186" s="4" t="n"/>
      <c r="D2186" s="29">
        <f>_xlfn.XLOOKUP(C2186,purchase!C:C,pcon!D:D,"")</f>
        <v/>
      </c>
      <c r="E2186" s="29">
        <f>_xlfn.XLOOKUP(C2186,purchase!C:C,pcon!E:E,"")</f>
        <v/>
      </c>
      <c r="F2186" s="4" t="n"/>
      <c r="G2186" s="27" t="n"/>
      <c r="H2186" s="28" t="n"/>
      <c r="I2186" s="4" t="n"/>
      <c r="J2186" s="4" t="n"/>
      <c r="K2186" s="4" t="n"/>
      <c r="L2186" s="30">
        <f>IF(J2186="","",J2186-K2186)</f>
        <v/>
      </c>
      <c r="M2186" s="4" t="n"/>
      <c r="N2186" s="30">
        <f>IF(L2186="","",L2186-M2186)</f>
        <v/>
      </c>
      <c r="O2186" s="31" t="n"/>
      <c r="P2186" s="32">
        <f>IF(O2186="","",N2186 * O2186)</f>
        <v/>
      </c>
      <c r="Q2186" s="10">
        <f>_xlfn.XLOOKUP(C2186,pcon!C:C,pcon!L:L,"")</f>
        <v/>
      </c>
      <c r="R2186" s="98">
        <f>(Q2186 / 80) * (O2186 * 100)</f>
        <v/>
      </c>
      <c r="S2186" s="31" t="n"/>
      <c r="T2186" s="31" t="n"/>
      <c r="U2186" s="33">
        <f>IF(N2186="","",R2186 * N2186)</f>
        <v/>
      </c>
      <c r="V2186" s="4" t="n"/>
      <c r="W2186" s="33">
        <f>IF(S2186&amp;U2186="","",U2186 * S2186)</f>
        <v/>
      </c>
      <c r="X2186" s="33">
        <f>IF(W2186="","",U2186 + W2186)</f>
        <v/>
      </c>
      <c r="Y2186" s="33">
        <f>IF(T2186="","",U2186 * T2186)</f>
        <v/>
      </c>
      <c r="Z2186" s="34">
        <f>IF(U2186="","",X2186-V2186-Y2186)</f>
        <v/>
      </c>
    </row>
    <row r="2187">
      <c r="A2187" s="25" t="n">
        <v>2183</v>
      </c>
      <c r="B2187" s="26">
        <f>_xlfn.XLOOKUP(C2187,purchase!C:C,pcon!B:B,"")</f>
        <v/>
      </c>
      <c r="C2187" s="4" t="n"/>
      <c r="D2187" s="29">
        <f>_xlfn.XLOOKUP(C2187,purchase!C:C,pcon!D:D,"")</f>
        <v/>
      </c>
      <c r="E2187" s="29">
        <f>_xlfn.XLOOKUP(C2187,purchase!C:C,pcon!E:E,"")</f>
        <v/>
      </c>
      <c r="F2187" s="4" t="n"/>
      <c r="G2187" s="27" t="n"/>
      <c r="H2187" s="28" t="n"/>
      <c r="I2187" s="4" t="n"/>
      <c r="J2187" s="4" t="n"/>
      <c r="K2187" s="4" t="n"/>
      <c r="L2187" s="30">
        <f>IF(J2187="","",J2187-K2187)</f>
        <v/>
      </c>
      <c r="M2187" s="4" t="n"/>
      <c r="N2187" s="30">
        <f>IF(L2187="","",L2187-M2187)</f>
        <v/>
      </c>
      <c r="O2187" s="31" t="n"/>
      <c r="P2187" s="32">
        <f>IF(O2187="","",N2187 * O2187)</f>
        <v/>
      </c>
      <c r="Q2187" s="10">
        <f>_xlfn.XLOOKUP(C2187,pcon!C:C,pcon!L:L,"")</f>
        <v/>
      </c>
      <c r="R2187" s="98">
        <f>(Q2187 / 80) * (O2187 * 100)</f>
        <v/>
      </c>
      <c r="S2187" s="31" t="n"/>
      <c r="T2187" s="31" t="n"/>
      <c r="U2187" s="33">
        <f>IF(N2187="","",R2187 * N2187)</f>
        <v/>
      </c>
      <c r="V2187" s="4" t="n"/>
      <c r="W2187" s="33">
        <f>IF(S2187&amp;U2187="","",U2187 * S2187)</f>
        <v/>
      </c>
      <c r="X2187" s="33">
        <f>IF(W2187="","",U2187 + W2187)</f>
        <v/>
      </c>
      <c r="Y2187" s="33">
        <f>IF(T2187="","",U2187 * T2187)</f>
        <v/>
      </c>
      <c r="Z2187" s="34">
        <f>IF(U2187="","",X2187-V2187-Y2187)</f>
        <v/>
      </c>
    </row>
    <row r="2188">
      <c r="A2188" s="25" t="n">
        <v>2184</v>
      </c>
      <c r="B2188" s="26">
        <f>_xlfn.XLOOKUP(C2188,purchase!C:C,pcon!B:B,"")</f>
        <v/>
      </c>
      <c r="C2188" s="4" t="n"/>
      <c r="D2188" s="29">
        <f>_xlfn.XLOOKUP(C2188,purchase!C:C,pcon!D:D,"")</f>
        <v/>
      </c>
      <c r="E2188" s="29">
        <f>_xlfn.XLOOKUP(C2188,purchase!C:C,pcon!E:E,"")</f>
        <v/>
      </c>
      <c r="F2188" s="4" t="n"/>
      <c r="G2188" s="27" t="n"/>
      <c r="H2188" s="28" t="n"/>
      <c r="I2188" s="4" t="n"/>
      <c r="J2188" s="4" t="n"/>
      <c r="K2188" s="4" t="n"/>
      <c r="L2188" s="30">
        <f>IF(J2188="","",J2188-K2188)</f>
        <v/>
      </c>
      <c r="M2188" s="4" t="n"/>
      <c r="N2188" s="30">
        <f>IF(L2188="","",L2188-M2188)</f>
        <v/>
      </c>
      <c r="O2188" s="31" t="n"/>
      <c r="P2188" s="32">
        <f>IF(O2188="","",N2188 * O2188)</f>
        <v/>
      </c>
      <c r="Q2188" s="10">
        <f>_xlfn.XLOOKUP(C2188,pcon!C:C,pcon!L:L,"")</f>
        <v/>
      </c>
      <c r="R2188" s="98">
        <f>(Q2188 / 80) * (O2188 * 100)</f>
        <v/>
      </c>
      <c r="S2188" s="31" t="n"/>
      <c r="T2188" s="31" t="n"/>
      <c r="U2188" s="33">
        <f>IF(N2188="","",R2188 * N2188)</f>
        <v/>
      </c>
      <c r="V2188" s="4" t="n"/>
      <c r="W2188" s="33">
        <f>IF(S2188&amp;U2188="","",U2188 * S2188)</f>
        <v/>
      </c>
      <c r="X2188" s="33">
        <f>IF(W2188="","",U2188 + W2188)</f>
        <v/>
      </c>
      <c r="Y2188" s="33">
        <f>IF(T2188="","",U2188 * T2188)</f>
        <v/>
      </c>
      <c r="Z2188" s="34">
        <f>IF(U2188="","",X2188-V2188-Y2188)</f>
        <v/>
      </c>
    </row>
    <row r="2189">
      <c r="A2189" s="25" t="n">
        <v>2185</v>
      </c>
      <c r="B2189" s="26">
        <f>_xlfn.XLOOKUP(C2189,purchase!C:C,pcon!B:B,"")</f>
        <v/>
      </c>
      <c r="C2189" s="4" t="n"/>
      <c r="D2189" s="29">
        <f>_xlfn.XLOOKUP(C2189,purchase!C:C,pcon!D:D,"")</f>
        <v/>
      </c>
      <c r="E2189" s="29">
        <f>_xlfn.XLOOKUP(C2189,purchase!C:C,pcon!E:E,"")</f>
        <v/>
      </c>
      <c r="F2189" s="4" t="n"/>
      <c r="G2189" s="27" t="n"/>
      <c r="H2189" s="28" t="n"/>
      <c r="I2189" s="4" t="n"/>
      <c r="J2189" s="4" t="n"/>
      <c r="K2189" s="4" t="n"/>
      <c r="L2189" s="30">
        <f>IF(J2189="","",J2189-K2189)</f>
        <v/>
      </c>
      <c r="M2189" s="4" t="n"/>
      <c r="N2189" s="30">
        <f>IF(L2189="","",L2189-M2189)</f>
        <v/>
      </c>
      <c r="O2189" s="31" t="n"/>
      <c r="P2189" s="32">
        <f>IF(O2189="","",N2189 * O2189)</f>
        <v/>
      </c>
      <c r="Q2189" s="10">
        <f>_xlfn.XLOOKUP(C2189,pcon!C:C,pcon!L:L,"")</f>
        <v/>
      </c>
      <c r="R2189" s="98">
        <f>(Q2189 / 80) * (O2189 * 100)</f>
        <v/>
      </c>
      <c r="S2189" s="31" t="n"/>
      <c r="T2189" s="31" t="n"/>
      <c r="U2189" s="33">
        <f>IF(N2189="","",R2189 * N2189)</f>
        <v/>
      </c>
      <c r="V2189" s="4" t="n"/>
      <c r="W2189" s="33">
        <f>IF(S2189&amp;U2189="","",U2189 * S2189)</f>
        <v/>
      </c>
      <c r="X2189" s="33">
        <f>IF(W2189="","",U2189 + W2189)</f>
        <v/>
      </c>
      <c r="Y2189" s="33">
        <f>IF(T2189="","",U2189 * T2189)</f>
        <v/>
      </c>
      <c r="Z2189" s="34">
        <f>IF(U2189="","",X2189-V2189-Y2189)</f>
        <v/>
      </c>
    </row>
    <row r="2190">
      <c r="A2190" s="25" t="n">
        <v>2186</v>
      </c>
      <c r="B2190" s="26">
        <f>_xlfn.XLOOKUP(C2190,purchase!C:C,pcon!B:B,"")</f>
        <v/>
      </c>
      <c r="C2190" s="4" t="n"/>
      <c r="D2190" s="29">
        <f>_xlfn.XLOOKUP(C2190,purchase!C:C,pcon!D:D,"")</f>
        <v/>
      </c>
      <c r="E2190" s="29">
        <f>_xlfn.XLOOKUP(C2190,purchase!C:C,pcon!E:E,"")</f>
        <v/>
      </c>
      <c r="F2190" s="4" t="n"/>
      <c r="G2190" s="27" t="n"/>
      <c r="H2190" s="28" t="n"/>
      <c r="I2190" s="4" t="n"/>
      <c r="J2190" s="4" t="n"/>
      <c r="K2190" s="4" t="n"/>
      <c r="L2190" s="30">
        <f>IF(J2190="","",J2190-K2190)</f>
        <v/>
      </c>
      <c r="M2190" s="4" t="n"/>
      <c r="N2190" s="30">
        <f>IF(L2190="","",L2190-M2190)</f>
        <v/>
      </c>
      <c r="O2190" s="31" t="n"/>
      <c r="P2190" s="32">
        <f>IF(O2190="","",N2190 * O2190)</f>
        <v/>
      </c>
      <c r="Q2190" s="10">
        <f>_xlfn.XLOOKUP(C2190,pcon!C:C,pcon!L:L,"")</f>
        <v/>
      </c>
      <c r="R2190" s="98">
        <f>(Q2190 / 80) * (O2190 * 100)</f>
        <v/>
      </c>
      <c r="S2190" s="31" t="n"/>
      <c r="T2190" s="31" t="n"/>
      <c r="U2190" s="33">
        <f>IF(N2190="","",R2190 * N2190)</f>
        <v/>
      </c>
      <c r="V2190" s="4" t="n"/>
      <c r="W2190" s="33">
        <f>IF(S2190&amp;U2190="","",U2190 * S2190)</f>
        <v/>
      </c>
      <c r="X2190" s="33">
        <f>IF(W2190="","",U2190 + W2190)</f>
        <v/>
      </c>
      <c r="Y2190" s="33">
        <f>IF(T2190="","",U2190 * T2190)</f>
        <v/>
      </c>
      <c r="Z2190" s="34">
        <f>IF(U2190="","",X2190-V2190-Y2190)</f>
        <v/>
      </c>
    </row>
    <row r="2191">
      <c r="A2191" s="25" t="n">
        <v>2187</v>
      </c>
      <c r="B2191" s="26">
        <f>_xlfn.XLOOKUP(C2191,purchase!C:C,pcon!B:B,"")</f>
        <v/>
      </c>
      <c r="C2191" s="4" t="n"/>
      <c r="D2191" s="29">
        <f>_xlfn.XLOOKUP(C2191,purchase!C:C,pcon!D:D,"")</f>
        <v/>
      </c>
      <c r="E2191" s="29">
        <f>_xlfn.XLOOKUP(C2191,purchase!C:C,pcon!E:E,"")</f>
        <v/>
      </c>
      <c r="F2191" s="4" t="n"/>
      <c r="G2191" s="27" t="n"/>
      <c r="H2191" s="28" t="n"/>
      <c r="I2191" s="4" t="n"/>
      <c r="J2191" s="4" t="n"/>
      <c r="K2191" s="4" t="n"/>
      <c r="L2191" s="30">
        <f>IF(J2191="","",J2191-K2191)</f>
        <v/>
      </c>
      <c r="M2191" s="4" t="n"/>
      <c r="N2191" s="30">
        <f>IF(L2191="","",L2191-M2191)</f>
        <v/>
      </c>
      <c r="O2191" s="31" t="n"/>
      <c r="P2191" s="32">
        <f>IF(O2191="","",N2191 * O2191)</f>
        <v/>
      </c>
      <c r="Q2191" s="10">
        <f>_xlfn.XLOOKUP(C2191,pcon!C:C,pcon!L:L,"")</f>
        <v/>
      </c>
      <c r="R2191" s="98">
        <f>(Q2191 / 80) * (O2191 * 100)</f>
        <v/>
      </c>
      <c r="S2191" s="31" t="n"/>
      <c r="T2191" s="31" t="n"/>
      <c r="U2191" s="33">
        <f>IF(N2191="","",R2191 * N2191)</f>
        <v/>
      </c>
      <c r="V2191" s="4" t="n"/>
      <c r="W2191" s="33">
        <f>IF(S2191&amp;U2191="","",U2191 * S2191)</f>
        <v/>
      </c>
      <c r="X2191" s="33">
        <f>IF(W2191="","",U2191 + W2191)</f>
        <v/>
      </c>
      <c r="Y2191" s="33">
        <f>IF(T2191="","",U2191 * T2191)</f>
        <v/>
      </c>
      <c r="Z2191" s="34">
        <f>IF(U2191="","",X2191-V2191-Y2191)</f>
        <v/>
      </c>
    </row>
    <row r="2192">
      <c r="A2192" s="25" t="n">
        <v>2188</v>
      </c>
      <c r="B2192" s="26">
        <f>_xlfn.XLOOKUP(C2192,purchase!C:C,pcon!B:B,"")</f>
        <v/>
      </c>
      <c r="C2192" s="4" t="n"/>
      <c r="D2192" s="29">
        <f>_xlfn.XLOOKUP(C2192,purchase!C:C,pcon!D:D,"")</f>
        <v/>
      </c>
      <c r="E2192" s="29">
        <f>_xlfn.XLOOKUP(C2192,purchase!C:C,pcon!E:E,"")</f>
        <v/>
      </c>
      <c r="F2192" s="4" t="n"/>
      <c r="G2192" s="27" t="n"/>
      <c r="H2192" s="28" t="n"/>
      <c r="I2192" s="4" t="n"/>
      <c r="J2192" s="4" t="n"/>
      <c r="K2192" s="4" t="n"/>
      <c r="L2192" s="30">
        <f>IF(J2192="","",J2192-K2192)</f>
        <v/>
      </c>
      <c r="M2192" s="4" t="n"/>
      <c r="N2192" s="30">
        <f>IF(L2192="","",L2192-M2192)</f>
        <v/>
      </c>
      <c r="O2192" s="31" t="n"/>
      <c r="P2192" s="32">
        <f>IF(O2192="","",N2192 * O2192)</f>
        <v/>
      </c>
      <c r="Q2192" s="10">
        <f>_xlfn.XLOOKUP(C2192,pcon!C:C,pcon!L:L,"")</f>
        <v/>
      </c>
      <c r="R2192" s="98">
        <f>(Q2192 / 80) * (O2192 * 100)</f>
        <v/>
      </c>
      <c r="S2192" s="31" t="n"/>
      <c r="T2192" s="31" t="n"/>
      <c r="U2192" s="33">
        <f>IF(N2192="","",R2192 * N2192)</f>
        <v/>
      </c>
      <c r="V2192" s="4" t="n"/>
      <c r="W2192" s="33">
        <f>IF(S2192&amp;U2192="","",U2192 * S2192)</f>
        <v/>
      </c>
      <c r="X2192" s="33">
        <f>IF(W2192="","",U2192 + W2192)</f>
        <v/>
      </c>
      <c r="Y2192" s="33">
        <f>IF(T2192="","",U2192 * T2192)</f>
        <v/>
      </c>
      <c r="Z2192" s="34">
        <f>IF(U2192="","",X2192-V2192-Y2192)</f>
        <v/>
      </c>
    </row>
    <row r="2193">
      <c r="A2193" s="25" t="n">
        <v>2189</v>
      </c>
      <c r="B2193" s="26">
        <f>_xlfn.XLOOKUP(C2193,purchase!C:C,pcon!B:B,"")</f>
        <v/>
      </c>
      <c r="C2193" s="4" t="n"/>
      <c r="D2193" s="29">
        <f>_xlfn.XLOOKUP(C2193,purchase!C:C,pcon!D:D,"")</f>
        <v/>
      </c>
      <c r="E2193" s="29">
        <f>_xlfn.XLOOKUP(C2193,purchase!C:C,pcon!E:E,"")</f>
        <v/>
      </c>
      <c r="F2193" s="4" t="n"/>
      <c r="G2193" s="27" t="n"/>
      <c r="H2193" s="28" t="n"/>
      <c r="I2193" s="4" t="n"/>
      <c r="J2193" s="4" t="n"/>
      <c r="K2193" s="4" t="n"/>
      <c r="L2193" s="30">
        <f>IF(J2193="","",J2193-K2193)</f>
        <v/>
      </c>
      <c r="M2193" s="4" t="n"/>
      <c r="N2193" s="30">
        <f>IF(L2193="","",L2193-M2193)</f>
        <v/>
      </c>
      <c r="O2193" s="31" t="n"/>
      <c r="P2193" s="32">
        <f>IF(O2193="","",N2193 * O2193)</f>
        <v/>
      </c>
      <c r="Q2193" s="10">
        <f>_xlfn.XLOOKUP(C2193,pcon!C:C,pcon!L:L,"")</f>
        <v/>
      </c>
      <c r="R2193" s="98">
        <f>(Q2193 / 80) * (O2193 * 100)</f>
        <v/>
      </c>
      <c r="S2193" s="31" t="n"/>
      <c r="T2193" s="31" t="n"/>
      <c r="U2193" s="33">
        <f>IF(N2193="","",R2193 * N2193)</f>
        <v/>
      </c>
      <c r="V2193" s="4" t="n"/>
      <c r="W2193" s="33">
        <f>IF(S2193&amp;U2193="","",U2193 * S2193)</f>
        <v/>
      </c>
      <c r="X2193" s="33">
        <f>IF(W2193="","",U2193 + W2193)</f>
        <v/>
      </c>
      <c r="Y2193" s="33">
        <f>IF(T2193="","",U2193 * T2193)</f>
        <v/>
      </c>
      <c r="Z2193" s="34">
        <f>IF(U2193="","",X2193-V2193-Y2193)</f>
        <v/>
      </c>
    </row>
    <row r="2194">
      <c r="A2194" s="25" t="n">
        <v>2190</v>
      </c>
      <c r="B2194" s="26">
        <f>_xlfn.XLOOKUP(C2194,purchase!C:C,pcon!B:B,"")</f>
        <v/>
      </c>
      <c r="C2194" s="4" t="n"/>
      <c r="D2194" s="29">
        <f>_xlfn.XLOOKUP(C2194,purchase!C:C,pcon!D:D,"")</f>
        <v/>
      </c>
      <c r="E2194" s="29">
        <f>_xlfn.XLOOKUP(C2194,purchase!C:C,pcon!E:E,"")</f>
        <v/>
      </c>
      <c r="F2194" s="4" t="n"/>
      <c r="G2194" s="27" t="n"/>
      <c r="H2194" s="28" t="n"/>
      <c r="I2194" s="4" t="n"/>
      <c r="J2194" s="4" t="n"/>
      <c r="K2194" s="4" t="n"/>
      <c r="L2194" s="30">
        <f>IF(J2194="","",J2194-K2194)</f>
        <v/>
      </c>
      <c r="M2194" s="4" t="n"/>
      <c r="N2194" s="30">
        <f>IF(L2194="","",L2194-M2194)</f>
        <v/>
      </c>
      <c r="O2194" s="31" t="n"/>
      <c r="P2194" s="32">
        <f>IF(O2194="","",N2194 * O2194)</f>
        <v/>
      </c>
      <c r="Q2194" s="10">
        <f>_xlfn.XLOOKUP(C2194,pcon!C:C,pcon!L:L,"")</f>
        <v/>
      </c>
      <c r="R2194" s="98">
        <f>(Q2194 / 80) * (O2194 * 100)</f>
        <v/>
      </c>
      <c r="S2194" s="31" t="n"/>
      <c r="T2194" s="31" t="n"/>
      <c r="U2194" s="33">
        <f>IF(N2194="","",R2194 * N2194)</f>
        <v/>
      </c>
      <c r="V2194" s="4" t="n"/>
      <c r="W2194" s="33">
        <f>IF(S2194&amp;U2194="","",U2194 * S2194)</f>
        <v/>
      </c>
      <c r="X2194" s="33">
        <f>IF(W2194="","",U2194 + W2194)</f>
        <v/>
      </c>
      <c r="Y2194" s="33">
        <f>IF(T2194="","",U2194 * T2194)</f>
        <v/>
      </c>
      <c r="Z2194" s="34">
        <f>IF(U2194="","",X2194-V2194-Y2194)</f>
        <v/>
      </c>
    </row>
    <row r="2195">
      <c r="A2195" s="25" t="n">
        <v>2191</v>
      </c>
      <c r="B2195" s="26">
        <f>_xlfn.XLOOKUP(C2195,purchase!C:C,pcon!B:B,"")</f>
        <v/>
      </c>
      <c r="C2195" s="4" t="n"/>
      <c r="D2195" s="29">
        <f>_xlfn.XLOOKUP(C2195,purchase!C:C,pcon!D:D,"")</f>
        <v/>
      </c>
      <c r="E2195" s="29">
        <f>_xlfn.XLOOKUP(C2195,purchase!C:C,pcon!E:E,"")</f>
        <v/>
      </c>
      <c r="F2195" s="4" t="n"/>
      <c r="G2195" s="27" t="n"/>
      <c r="H2195" s="28" t="n"/>
      <c r="I2195" s="4" t="n"/>
      <c r="J2195" s="4" t="n"/>
      <c r="K2195" s="4" t="n"/>
      <c r="L2195" s="30">
        <f>IF(J2195="","",J2195-K2195)</f>
        <v/>
      </c>
      <c r="M2195" s="4" t="n"/>
      <c r="N2195" s="30">
        <f>IF(L2195="","",L2195-M2195)</f>
        <v/>
      </c>
      <c r="O2195" s="31" t="n"/>
      <c r="P2195" s="32">
        <f>IF(O2195="","",N2195 * O2195)</f>
        <v/>
      </c>
      <c r="Q2195" s="10">
        <f>_xlfn.XLOOKUP(C2195,pcon!C:C,pcon!L:L,"")</f>
        <v/>
      </c>
      <c r="R2195" s="98">
        <f>(Q2195 / 80) * (O2195 * 100)</f>
        <v/>
      </c>
      <c r="S2195" s="31" t="n"/>
      <c r="T2195" s="31" t="n"/>
      <c r="U2195" s="33">
        <f>IF(N2195="","",R2195 * N2195)</f>
        <v/>
      </c>
      <c r="V2195" s="4" t="n"/>
      <c r="W2195" s="33">
        <f>IF(S2195&amp;U2195="","",U2195 * S2195)</f>
        <v/>
      </c>
      <c r="X2195" s="33">
        <f>IF(W2195="","",U2195 + W2195)</f>
        <v/>
      </c>
      <c r="Y2195" s="33">
        <f>IF(T2195="","",U2195 * T2195)</f>
        <v/>
      </c>
      <c r="Z2195" s="34">
        <f>IF(U2195="","",X2195-V2195-Y2195)</f>
        <v/>
      </c>
    </row>
    <row r="2196">
      <c r="A2196" s="25" t="n">
        <v>2192</v>
      </c>
      <c r="B2196" s="26">
        <f>_xlfn.XLOOKUP(C2196,purchase!C:C,pcon!B:B,"")</f>
        <v/>
      </c>
      <c r="C2196" s="4" t="n"/>
      <c r="D2196" s="29">
        <f>_xlfn.XLOOKUP(C2196,purchase!C:C,pcon!D:D,"")</f>
        <v/>
      </c>
      <c r="E2196" s="29">
        <f>_xlfn.XLOOKUP(C2196,purchase!C:C,pcon!E:E,"")</f>
        <v/>
      </c>
      <c r="F2196" s="4" t="n"/>
      <c r="G2196" s="27" t="n"/>
      <c r="H2196" s="28" t="n"/>
      <c r="I2196" s="4" t="n"/>
      <c r="J2196" s="4" t="n"/>
      <c r="K2196" s="4" t="n"/>
      <c r="L2196" s="30">
        <f>IF(J2196="","",J2196-K2196)</f>
        <v/>
      </c>
      <c r="M2196" s="4" t="n"/>
      <c r="N2196" s="30">
        <f>IF(L2196="","",L2196-M2196)</f>
        <v/>
      </c>
      <c r="O2196" s="31" t="n"/>
      <c r="P2196" s="32">
        <f>IF(O2196="","",N2196 * O2196)</f>
        <v/>
      </c>
      <c r="Q2196" s="10">
        <f>_xlfn.XLOOKUP(C2196,pcon!C:C,pcon!L:L,"")</f>
        <v/>
      </c>
      <c r="R2196" s="98">
        <f>(Q2196 / 80) * (O2196 * 100)</f>
        <v/>
      </c>
      <c r="S2196" s="31" t="n"/>
      <c r="T2196" s="31" t="n"/>
      <c r="U2196" s="33">
        <f>IF(N2196="","",R2196 * N2196)</f>
        <v/>
      </c>
      <c r="V2196" s="4" t="n"/>
      <c r="W2196" s="33">
        <f>IF(S2196&amp;U2196="","",U2196 * S2196)</f>
        <v/>
      </c>
      <c r="X2196" s="33">
        <f>IF(W2196="","",U2196 + W2196)</f>
        <v/>
      </c>
      <c r="Y2196" s="33">
        <f>IF(T2196="","",U2196 * T2196)</f>
        <v/>
      </c>
      <c r="Z2196" s="34">
        <f>IF(U2196="","",X2196-V2196-Y2196)</f>
        <v/>
      </c>
    </row>
    <row r="2197">
      <c r="A2197" s="25" t="n">
        <v>2193</v>
      </c>
      <c r="B2197" s="26">
        <f>_xlfn.XLOOKUP(C2197,purchase!C:C,pcon!B:B,"")</f>
        <v/>
      </c>
      <c r="C2197" s="4" t="n"/>
      <c r="D2197" s="29">
        <f>_xlfn.XLOOKUP(C2197,purchase!C:C,pcon!D:D,"")</f>
        <v/>
      </c>
      <c r="E2197" s="29">
        <f>_xlfn.XLOOKUP(C2197,purchase!C:C,pcon!E:E,"")</f>
        <v/>
      </c>
      <c r="F2197" s="4" t="n"/>
      <c r="G2197" s="27" t="n"/>
      <c r="H2197" s="28" t="n"/>
      <c r="I2197" s="4" t="n"/>
      <c r="J2197" s="4" t="n"/>
      <c r="K2197" s="4" t="n"/>
      <c r="L2197" s="30">
        <f>IF(J2197="","",J2197-K2197)</f>
        <v/>
      </c>
      <c r="M2197" s="4" t="n"/>
      <c r="N2197" s="30">
        <f>IF(L2197="","",L2197-M2197)</f>
        <v/>
      </c>
      <c r="O2197" s="31" t="n"/>
      <c r="P2197" s="32">
        <f>IF(O2197="","",N2197 * O2197)</f>
        <v/>
      </c>
      <c r="Q2197" s="10">
        <f>_xlfn.XLOOKUP(C2197,pcon!C:C,pcon!L:L,"")</f>
        <v/>
      </c>
      <c r="R2197" s="98">
        <f>(Q2197 / 80) * (O2197 * 100)</f>
        <v/>
      </c>
      <c r="S2197" s="31" t="n"/>
      <c r="T2197" s="31" t="n"/>
      <c r="U2197" s="33">
        <f>IF(N2197="","",R2197 * N2197)</f>
        <v/>
      </c>
      <c r="V2197" s="4" t="n"/>
      <c r="W2197" s="33">
        <f>IF(S2197&amp;U2197="","",U2197 * S2197)</f>
        <v/>
      </c>
      <c r="X2197" s="33">
        <f>IF(W2197="","",U2197 + W2197)</f>
        <v/>
      </c>
      <c r="Y2197" s="33">
        <f>IF(T2197="","",U2197 * T2197)</f>
        <v/>
      </c>
      <c r="Z2197" s="34">
        <f>IF(U2197="","",X2197-V2197-Y2197)</f>
        <v/>
      </c>
    </row>
    <row r="2198">
      <c r="A2198" s="25" t="n">
        <v>2194</v>
      </c>
      <c r="B2198" s="26">
        <f>_xlfn.XLOOKUP(C2198,purchase!C:C,pcon!B:B,"")</f>
        <v/>
      </c>
      <c r="C2198" s="4" t="n"/>
      <c r="D2198" s="29">
        <f>_xlfn.XLOOKUP(C2198,purchase!C:C,pcon!D:D,"")</f>
        <v/>
      </c>
      <c r="E2198" s="29">
        <f>_xlfn.XLOOKUP(C2198,purchase!C:C,pcon!E:E,"")</f>
        <v/>
      </c>
      <c r="F2198" s="4" t="n"/>
      <c r="G2198" s="27" t="n"/>
      <c r="H2198" s="28" t="n"/>
      <c r="I2198" s="4" t="n"/>
      <c r="J2198" s="4" t="n"/>
      <c r="K2198" s="4" t="n"/>
      <c r="L2198" s="30">
        <f>IF(J2198="","",J2198-K2198)</f>
        <v/>
      </c>
      <c r="M2198" s="4" t="n"/>
      <c r="N2198" s="30">
        <f>IF(L2198="","",L2198-M2198)</f>
        <v/>
      </c>
      <c r="O2198" s="31" t="n"/>
      <c r="P2198" s="32">
        <f>IF(O2198="","",N2198 * O2198)</f>
        <v/>
      </c>
      <c r="Q2198" s="10">
        <f>_xlfn.XLOOKUP(C2198,pcon!C:C,pcon!L:L,"")</f>
        <v/>
      </c>
      <c r="R2198" s="98">
        <f>(Q2198 / 80) * (O2198 * 100)</f>
        <v/>
      </c>
      <c r="S2198" s="31" t="n"/>
      <c r="T2198" s="31" t="n"/>
      <c r="U2198" s="33">
        <f>IF(N2198="","",R2198 * N2198)</f>
        <v/>
      </c>
      <c r="V2198" s="4" t="n"/>
      <c r="W2198" s="33">
        <f>IF(S2198&amp;U2198="","",U2198 * S2198)</f>
        <v/>
      </c>
      <c r="X2198" s="33">
        <f>IF(W2198="","",U2198 + W2198)</f>
        <v/>
      </c>
      <c r="Y2198" s="33">
        <f>IF(T2198="","",U2198 * T2198)</f>
        <v/>
      </c>
      <c r="Z2198" s="34">
        <f>IF(U2198="","",X2198-V2198-Y2198)</f>
        <v/>
      </c>
    </row>
    <row r="2199">
      <c r="A2199" s="25" t="n">
        <v>2195</v>
      </c>
      <c r="B2199" s="26">
        <f>_xlfn.XLOOKUP(C2199,purchase!C:C,pcon!B:B,"")</f>
        <v/>
      </c>
      <c r="C2199" s="4" t="n"/>
      <c r="D2199" s="29">
        <f>_xlfn.XLOOKUP(C2199,purchase!C:C,pcon!D:D,"")</f>
        <v/>
      </c>
      <c r="E2199" s="29">
        <f>_xlfn.XLOOKUP(C2199,purchase!C:C,pcon!E:E,"")</f>
        <v/>
      </c>
      <c r="F2199" s="4" t="n"/>
      <c r="G2199" s="27" t="n"/>
      <c r="H2199" s="28" t="n"/>
      <c r="I2199" s="4" t="n"/>
      <c r="J2199" s="4" t="n"/>
      <c r="K2199" s="4" t="n"/>
      <c r="L2199" s="30">
        <f>IF(J2199="","",J2199-K2199)</f>
        <v/>
      </c>
      <c r="M2199" s="4" t="n"/>
      <c r="N2199" s="30">
        <f>IF(L2199="","",L2199-M2199)</f>
        <v/>
      </c>
      <c r="O2199" s="31" t="n"/>
      <c r="P2199" s="32">
        <f>IF(O2199="","",N2199 * O2199)</f>
        <v/>
      </c>
      <c r="Q2199" s="10">
        <f>_xlfn.XLOOKUP(C2199,pcon!C:C,pcon!L:L,"")</f>
        <v/>
      </c>
      <c r="R2199" s="98">
        <f>(Q2199 / 80) * (O2199 * 100)</f>
        <v/>
      </c>
      <c r="S2199" s="31" t="n"/>
      <c r="T2199" s="31" t="n"/>
      <c r="U2199" s="33">
        <f>IF(N2199="","",R2199 * N2199)</f>
        <v/>
      </c>
      <c r="V2199" s="4" t="n"/>
      <c r="W2199" s="33">
        <f>IF(S2199&amp;U2199="","",U2199 * S2199)</f>
        <v/>
      </c>
      <c r="X2199" s="33">
        <f>IF(W2199="","",U2199 + W2199)</f>
        <v/>
      </c>
      <c r="Y2199" s="33">
        <f>IF(T2199="","",U2199 * T2199)</f>
        <v/>
      </c>
      <c r="Z2199" s="34">
        <f>IF(U2199="","",X2199-V2199-Y2199)</f>
        <v/>
      </c>
    </row>
    <row r="2200">
      <c r="A2200" s="25" t="n">
        <v>2196</v>
      </c>
      <c r="B2200" s="26">
        <f>_xlfn.XLOOKUP(C2200,purchase!C:C,pcon!B:B,"")</f>
        <v/>
      </c>
      <c r="C2200" s="4" t="n"/>
      <c r="D2200" s="29">
        <f>_xlfn.XLOOKUP(C2200,purchase!C:C,pcon!D:D,"")</f>
        <v/>
      </c>
      <c r="E2200" s="29">
        <f>_xlfn.XLOOKUP(C2200,purchase!C:C,pcon!E:E,"")</f>
        <v/>
      </c>
      <c r="F2200" s="4" t="n"/>
      <c r="G2200" s="27" t="n"/>
      <c r="H2200" s="28" t="n"/>
      <c r="I2200" s="4" t="n"/>
      <c r="J2200" s="4" t="n"/>
      <c r="K2200" s="4" t="n"/>
      <c r="L2200" s="30">
        <f>IF(J2200="","",J2200-K2200)</f>
        <v/>
      </c>
      <c r="M2200" s="4" t="n"/>
      <c r="N2200" s="30">
        <f>IF(L2200="","",L2200-M2200)</f>
        <v/>
      </c>
      <c r="O2200" s="31" t="n"/>
      <c r="P2200" s="32">
        <f>IF(O2200="","",N2200 * O2200)</f>
        <v/>
      </c>
      <c r="Q2200" s="10">
        <f>_xlfn.XLOOKUP(C2200,pcon!C:C,pcon!L:L,"")</f>
        <v/>
      </c>
      <c r="R2200" s="98">
        <f>(Q2200 / 80) * (O2200 * 100)</f>
        <v/>
      </c>
      <c r="S2200" s="31" t="n"/>
      <c r="T2200" s="31" t="n"/>
      <c r="U2200" s="33">
        <f>IF(N2200="","",R2200 * N2200)</f>
        <v/>
      </c>
      <c r="V2200" s="4" t="n"/>
      <c r="W2200" s="33">
        <f>IF(S2200&amp;U2200="","",U2200 * S2200)</f>
        <v/>
      </c>
      <c r="X2200" s="33">
        <f>IF(W2200="","",U2200 + W2200)</f>
        <v/>
      </c>
      <c r="Y2200" s="33">
        <f>IF(T2200="","",U2200 * T2200)</f>
        <v/>
      </c>
      <c r="Z2200" s="34">
        <f>IF(U2200="","",X2200-V2200-Y2200)</f>
        <v/>
      </c>
    </row>
    <row r="2201">
      <c r="A2201" s="25" t="n">
        <v>2197</v>
      </c>
      <c r="B2201" s="26">
        <f>_xlfn.XLOOKUP(C2201,purchase!C:C,pcon!B:B,"")</f>
        <v/>
      </c>
      <c r="C2201" s="4" t="n"/>
      <c r="D2201" s="29">
        <f>_xlfn.XLOOKUP(C2201,purchase!C:C,pcon!D:D,"")</f>
        <v/>
      </c>
      <c r="E2201" s="29">
        <f>_xlfn.XLOOKUP(C2201,purchase!C:C,pcon!E:E,"")</f>
        <v/>
      </c>
      <c r="F2201" s="4" t="n"/>
      <c r="G2201" s="27" t="n"/>
      <c r="H2201" s="28" t="n"/>
      <c r="I2201" s="4" t="n"/>
      <c r="J2201" s="4" t="n"/>
      <c r="K2201" s="4" t="n"/>
      <c r="L2201" s="30">
        <f>IF(J2201="","",J2201-K2201)</f>
        <v/>
      </c>
      <c r="M2201" s="4" t="n"/>
      <c r="N2201" s="30">
        <f>IF(L2201="","",L2201-M2201)</f>
        <v/>
      </c>
      <c r="O2201" s="31" t="n"/>
      <c r="P2201" s="32">
        <f>IF(O2201="","",N2201 * O2201)</f>
        <v/>
      </c>
      <c r="Q2201" s="10">
        <f>_xlfn.XLOOKUP(C2201,pcon!C:C,pcon!L:L,"")</f>
        <v/>
      </c>
      <c r="R2201" s="98">
        <f>(Q2201 / 80) * (O2201 * 100)</f>
        <v/>
      </c>
      <c r="S2201" s="31" t="n"/>
      <c r="T2201" s="31" t="n"/>
      <c r="U2201" s="33">
        <f>IF(N2201="","",R2201 * N2201)</f>
        <v/>
      </c>
      <c r="V2201" s="4" t="n"/>
      <c r="W2201" s="33">
        <f>IF(S2201&amp;U2201="","",U2201 * S2201)</f>
        <v/>
      </c>
      <c r="X2201" s="33">
        <f>IF(W2201="","",U2201 + W2201)</f>
        <v/>
      </c>
      <c r="Y2201" s="33">
        <f>IF(T2201="","",U2201 * T2201)</f>
        <v/>
      </c>
      <c r="Z2201" s="34">
        <f>IF(U2201="","",X2201-V2201-Y2201)</f>
        <v/>
      </c>
    </row>
    <row r="2202">
      <c r="A2202" s="25" t="n">
        <v>2198</v>
      </c>
      <c r="B2202" s="26">
        <f>_xlfn.XLOOKUP(C2202,purchase!C:C,pcon!B:B,"")</f>
        <v/>
      </c>
      <c r="C2202" s="4" t="n"/>
      <c r="D2202" s="29">
        <f>_xlfn.XLOOKUP(C2202,purchase!C:C,pcon!D:D,"")</f>
        <v/>
      </c>
      <c r="E2202" s="29">
        <f>_xlfn.XLOOKUP(C2202,purchase!C:C,pcon!E:E,"")</f>
        <v/>
      </c>
      <c r="F2202" s="4" t="n"/>
      <c r="G2202" s="27" t="n"/>
      <c r="H2202" s="28" t="n"/>
      <c r="I2202" s="4" t="n"/>
      <c r="J2202" s="4" t="n"/>
      <c r="K2202" s="4" t="n"/>
      <c r="L2202" s="30">
        <f>IF(J2202="","",J2202-K2202)</f>
        <v/>
      </c>
      <c r="M2202" s="4" t="n"/>
      <c r="N2202" s="30">
        <f>IF(L2202="","",L2202-M2202)</f>
        <v/>
      </c>
      <c r="O2202" s="31" t="n"/>
      <c r="P2202" s="32">
        <f>IF(O2202="","",N2202 * O2202)</f>
        <v/>
      </c>
      <c r="Q2202" s="10">
        <f>_xlfn.XLOOKUP(C2202,pcon!C:C,pcon!L:L,"")</f>
        <v/>
      </c>
      <c r="R2202" s="98">
        <f>(Q2202 / 80) * (O2202 * 100)</f>
        <v/>
      </c>
      <c r="S2202" s="31" t="n"/>
      <c r="T2202" s="31" t="n"/>
      <c r="U2202" s="33">
        <f>IF(N2202="","",R2202 * N2202)</f>
        <v/>
      </c>
      <c r="V2202" s="4" t="n"/>
      <c r="W2202" s="33">
        <f>IF(S2202&amp;U2202="","",U2202 * S2202)</f>
        <v/>
      </c>
      <c r="X2202" s="33">
        <f>IF(W2202="","",U2202 + W2202)</f>
        <v/>
      </c>
      <c r="Y2202" s="33">
        <f>IF(T2202="","",U2202 * T2202)</f>
        <v/>
      </c>
      <c r="Z2202" s="34">
        <f>IF(U2202="","",X2202-V2202-Y2202)</f>
        <v/>
      </c>
    </row>
    <row r="2203">
      <c r="A2203" s="25" t="n">
        <v>2199</v>
      </c>
      <c r="B2203" s="26">
        <f>_xlfn.XLOOKUP(C2203,purchase!C:C,pcon!B:B,"")</f>
        <v/>
      </c>
      <c r="C2203" s="4" t="n"/>
      <c r="D2203" s="29">
        <f>_xlfn.XLOOKUP(C2203,purchase!C:C,pcon!D:D,"")</f>
        <v/>
      </c>
      <c r="E2203" s="29">
        <f>_xlfn.XLOOKUP(C2203,purchase!C:C,pcon!E:E,"")</f>
        <v/>
      </c>
      <c r="F2203" s="4" t="n"/>
      <c r="G2203" s="27" t="n"/>
      <c r="H2203" s="28" t="n"/>
      <c r="I2203" s="4" t="n"/>
      <c r="J2203" s="4" t="n"/>
      <c r="K2203" s="4" t="n"/>
      <c r="L2203" s="30">
        <f>IF(J2203="","",J2203-K2203)</f>
        <v/>
      </c>
      <c r="M2203" s="4" t="n"/>
      <c r="N2203" s="30">
        <f>IF(L2203="","",L2203-M2203)</f>
        <v/>
      </c>
      <c r="O2203" s="31" t="n"/>
      <c r="P2203" s="32">
        <f>IF(O2203="","",N2203 * O2203)</f>
        <v/>
      </c>
      <c r="Q2203" s="10">
        <f>_xlfn.XLOOKUP(C2203,pcon!C:C,pcon!L:L,"")</f>
        <v/>
      </c>
      <c r="R2203" s="98">
        <f>(Q2203 / 80) * (O2203 * 100)</f>
        <v/>
      </c>
      <c r="S2203" s="31" t="n"/>
      <c r="T2203" s="31" t="n"/>
      <c r="U2203" s="33">
        <f>IF(N2203="","",R2203 * N2203)</f>
        <v/>
      </c>
      <c r="V2203" s="4" t="n"/>
      <c r="W2203" s="33">
        <f>IF(S2203&amp;U2203="","",U2203 * S2203)</f>
        <v/>
      </c>
      <c r="X2203" s="33">
        <f>IF(W2203="","",U2203 + W2203)</f>
        <v/>
      </c>
      <c r="Y2203" s="33">
        <f>IF(T2203="","",U2203 * T2203)</f>
        <v/>
      </c>
      <c r="Z2203" s="34">
        <f>IF(U2203="","",X2203-V2203-Y2203)</f>
        <v/>
      </c>
    </row>
    <row r="2204">
      <c r="A2204" s="25" t="n">
        <v>2200</v>
      </c>
      <c r="B2204" s="26">
        <f>_xlfn.XLOOKUP(C2204,purchase!C:C,pcon!B:B,"")</f>
        <v/>
      </c>
      <c r="C2204" s="4" t="n"/>
      <c r="D2204" s="29">
        <f>_xlfn.XLOOKUP(C2204,purchase!C:C,pcon!D:D,"")</f>
        <v/>
      </c>
      <c r="E2204" s="29">
        <f>_xlfn.XLOOKUP(C2204,purchase!C:C,pcon!E:E,"")</f>
        <v/>
      </c>
      <c r="F2204" s="4" t="n"/>
      <c r="G2204" s="27" t="n"/>
      <c r="H2204" s="28" t="n"/>
      <c r="I2204" s="4" t="n"/>
      <c r="J2204" s="4" t="n"/>
      <c r="K2204" s="4" t="n"/>
      <c r="L2204" s="30">
        <f>IF(J2204="","",J2204-K2204)</f>
        <v/>
      </c>
      <c r="M2204" s="4" t="n"/>
      <c r="N2204" s="30">
        <f>IF(L2204="","",L2204-M2204)</f>
        <v/>
      </c>
      <c r="O2204" s="31" t="n"/>
      <c r="P2204" s="32">
        <f>IF(O2204="","",N2204 * O2204)</f>
        <v/>
      </c>
      <c r="Q2204" s="10">
        <f>_xlfn.XLOOKUP(C2204,pcon!C:C,pcon!L:L,"")</f>
        <v/>
      </c>
      <c r="R2204" s="98">
        <f>(Q2204 / 80) * (O2204 * 100)</f>
        <v/>
      </c>
      <c r="S2204" s="31" t="n"/>
      <c r="T2204" s="31" t="n"/>
      <c r="U2204" s="33">
        <f>IF(N2204="","",R2204 * N2204)</f>
        <v/>
      </c>
      <c r="V2204" s="4" t="n"/>
      <c r="W2204" s="33">
        <f>IF(S2204&amp;U2204="","",U2204 * S2204)</f>
        <v/>
      </c>
      <c r="X2204" s="33">
        <f>IF(W2204="","",U2204 + W2204)</f>
        <v/>
      </c>
      <c r="Y2204" s="33">
        <f>IF(T2204="","",U2204 * T2204)</f>
        <v/>
      </c>
      <c r="Z2204" s="34">
        <f>IF(U2204="","",X2204-V2204-Y2204)</f>
        <v/>
      </c>
    </row>
    <row r="2205">
      <c r="A2205" s="25" t="n">
        <v>2201</v>
      </c>
      <c r="B2205" s="26">
        <f>_xlfn.XLOOKUP(C2205,purchase!C:C,pcon!B:B,"")</f>
        <v/>
      </c>
      <c r="C2205" s="4" t="n"/>
      <c r="D2205" s="29">
        <f>_xlfn.XLOOKUP(C2205,purchase!C:C,pcon!D:D,"")</f>
        <v/>
      </c>
      <c r="E2205" s="29">
        <f>_xlfn.XLOOKUP(C2205,purchase!C:C,pcon!E:E,"")</f>
        <v/>
      </c>
      <c r="F2205" s="4" t="n"/>
      <c r="G2205" s="27" t="n"/>
      <c r="H2205" s="28" t="n"/>
      <c r="I2205" s="4" t="n"/>
      <c r="J2205" s="4" t="n"/>
      <c r="K2205" s="4" t="n"/>
      <c r="L2205" s="30">
        <f>IF(J2205="","",J2205-K2205)</f>
        <v/>
      </c>
      <c r="M2205" s="4" t="n"/>
      <c r="N2205" s="30">
        <f>IF(L2205="","",L2205-M2205)</f>
        <v/>
      </c>
      <c r="O2205" s="31" t="n"/>
      <c r="P2205" s="32">
        <f>IF(O2205="","",N2205 * O2205)</f>
        <v/>
      </c>
      <c r="Q2205" s="10">
        <f>_xlfn.XLOOKUP(C2205,pcon!C:C,pcon!L:L,"")</f>
        <v/>
      </c>
      <c r="R2205" s="98">
        <f>(Q2205 / 80) * (O2205 * 100)</f>
        <v/>
      </c>
      <c r="S2205" s="31" t="n"/>
      <c r="T2205" s="31" t="n"/>
      <c r="U2205" s="33">
        <f>IF(N2205="","",R2205 * N2205)</f>
        <v/>
      </c>
      <c r="V2205" s="4" t="n"/>
      <c r="W2205" s="33">
        <f>IF(S2205&amp;U2205="","",U2205 * S2205)</f>
        <v/>
      </c>
      <c r="X2205" s="33">
        <f>IF(W2205="","",U2205 + W2205)</f>
        <v/>
      </c>
      <c r="Y2205" s="33">
        <f>IF(T2205="","",U2205 * T2205)</f>
        <v/>
      </c>
      <c r="Z2205" s="34">
        <f>IF(U2205="","",X2205-V2205-Y2205)</f>
        <v/>
      </c>
    </row>
    <row r="2206">
      <c r="A2206" s="25" t="n">
        <v>2202</v>
      </c>
      <c r="B2206" s="26">
        <f>_xlfn.XLOOKUP(C2206,purchase!C:C,pcon!B:B,"")</f>
        <v/>
      </c>
      <c r="C2206" s="4" t="n"/>
      <c r="D2206" s="29">
        <f>_xlfn.XLOOKUP(C2206,purchase!C:C,pcon!D:D,"")</f>
        <v/>
      </c>
      <c r="E2206" s="29">
        <f>_xlfn.XLOOKUP(C2206,purchase!C:C,pcon!E:E,"")</f>
        <v/>
      </c>
      <c r="F2206" s="4" t="n"/>
      <c r="G2206" s="27" t="n"/>
      <c r="H2206" s="28" t="n"/>
      <c r="I2206" s="4" t="n"/>
      <c r="J2206" s="4" t="n"/>
      <c r="K2206" s="4" t="n"/>
      <c r="L2206" s="30">
        <f>IF(J2206="","",J2206-K2206)</f>
        <v/>
      </c>
      <c r="M2206" s="4" t="n"/>
      <c r="N2206" s="30">
        <f>IF(L2206="","",L2206-M2206)</f>
        <v/>
      </c>
      <c r="O2206" s="31" t="n"/>
      <c r="P2206" s="32">
        <f>IF(O2206="","",N2206 * O2206)</f>
        <v/>
      </c>
      <c r="Q2206" s="10">
        <f>_xlfn.XLOOKUP(C2206,pcon!C:C,pcon!L:L,"")</f>
        <v/>
      </c>
      <c r="R2206" s="98">
        <f>(Q2206 / 80) * (O2206 * 100)</f>
        <v/>
      </c>
      <c r="S2206" s="31" t="n"/>
      <c r="T2206" s="31" t="n"/>
      <c r="U2206" s="33">
        <f>IF(N2206="","",R2206 * N2206)</f>
        <v/>
      </c>
      <c r="V2206" s="4" t="n"/>
      <c r="W2206" s="33">
        <f>IF(S2206&amp;U2206="","",U2206 * S2206)</f>
        <v/>
      </c>
      <c r="X2206" s="33">
        <f>IF(W2206="","",U2206 + W2206)</f>
        <v/>
      </c>
      <c r="Y2206" s="33">
        <f>IF(T2206="","",U2206 * T2206)</f>
        <v/>
      </c>
      <c r="Z2206" s="34">
        <f>IF(U2206="","",X2206-V2206-Y2206)</f>
        <v/>
      </c>
    </row>
    <row r="2207">
      <c r="A2207" s="25" t="n">
        <v>2203</v>
      </c>
      <c r="B2207" s="26">
        <f>_xlfn.XLOOKUP(C2207,purchase!C:C,pcon!B:B,"")</f>
        <v/>
      </c>
      <c r="C2207" s="4" t="n"/>
      <c r="D2207" s="29">
        <f>_xlfn.XLOOKUP(C2207,purchase!C:C,pcon!D:D,"")</f>
        <v/>
      </c>
      <c r="E2207" s="29">
        <f>_xlfn.XLOOKUP(C2207,purchase!C:C,pcon!E:E,"")</f>
        <v/>
      </c>
      <c r="F2207" s="4" t="n"/>
      <c r="G2207" s="27" t="n"/>
      <c r="H2207" s="28" t="n"/>
      <c r="I2207" s="4" t="n"/>
      <c r="J2207" s="4" t="n"/>
      <c r="K2207" s="4" t="n"/>
      <c r="L2207" s="30">
        <f>IF(J2207="","",J2207-K2207)</f>
        <v/>
      </c>
      <c r="M2207" s="4" t="n"/>
      <c r="N2207" s="30">
        <f>IF(L2207="","",L2207-M2207)</f>
        <v/>
      </c>
      <c r="O2207" s="31" t="n"/>
      <c r="P2207" s="32">
        <f>IF(O2207="","",N2207 * O2207)</f>
        <v/>
      </c>
      <c r="Q2207" s="10">
        <f>_xlfn.XLOOKUP(C2207,pcon!C:C,pcon!L:L,"")</f>
        <v/>
      </c>
      <c r="R2207" s="98">
        <f>(Q2207 / 80) * (O2207 * 100)</f>
        <v/>
      </c>
      <c r="S2207" s="31" t="n"/>
      <c r="T2207" s="31" t="n"/>
      <c r="U2207" s="33">
        <f>IF(N2207="","",R2207 * N2207)</f>
        <v/>
      </c>
      <c r="V2207" s="4" t="n"/>
      <c r="W2207" s="33">
        <f>IF(S2207&amp;U2207="","",U2207 * S2207)</f>
        <v/>
      </c>
      <c r="X2207" s="33">
        <f>IF(W2207="","",U2207 + W2207)</f>
        <v/>
      </c>
      <c r="Y2207" s="33">
        <f>IF(T2207="","",U2207 * T2207)</f>
        <v/>
      </c>
      <c r="Z2207" s="34">
        <f>IF(U2207="","",X2207-V2207-Y2207)</f>
        <v/>
      </c>
    </row>
    <row r="2208">
      <c r="A2208" s="25" t="n">
        <v>2204</v>
      </c>
      <c r="B2208" s="26">
        <f>_xlfn.XLOOKUP(C2208,purchase!C:C,pcon!B:B,"")</f>
        <v/>
      </c>
      <c r="C2208" s="4" t="n"/>
      <c r="D2208" s="29">
        <f>_xlfn.XLOOKUP(C2208,purchase!C:C,pcon!D:D,"")</f>
        <v/>
      </c>
      <c r="E2208" s="29">
        <f>_xlfn.XLOOKUP(C2208,purchase!C:C,pcon!E:E,"")</f>
        <v/>
      </c>
      <c r="F2208" s="4" t="n"/>
      <c r="G2208" s="27" t="n"/>
      <c r="H2208" s="28" t="n"/>
      <c r="I2208" s="4" t="n"/>
      <c r="J2208" s="4" t="n"/>
      <c r="K2208" s="4" t="n"/>
      <c r="L2208" s="30">
        <f>IF(J2208="","",J2208-K2208)</f>
        <v/>
      </c>
      <c r="M2208" s="4" t="n"/>
      <c r="N2208" s="30">
        <f>IF(L2208="","",L2208-M2208)</f>
        <v/>
      </c>
      <c r="O2208" s="31" t="n"/>
      <c r="P2208" s="32">
        <f>IF(O2208="","",N2208 * O2208)</f>
        <v/>
      </c>
      <c r="Q2208" s="10">
        <f>_xlfn.XLOOKUP(C2208,pcon!C:C,pcon!L:L,"")</f>
        <v/>
      </c>
      <c r="R2208" s="98">
        <f>(Q2208 / 80) * (O2208 * 100)</f>
        <v/>
      </c>
      <c r="S2208" s="31" t="n"/>
      <c r="T2208" s="31" t="n"/>
      <c r="U2208" s="33">
        <f>IF(N2208="","",R2208 * N2208)</f>
        <v/>
      </c>
      <c r="V2208" s="4" t="n"/>
      <c r="W2208" s="33">
        <f>IF(S2208&amp;U2208="","",U2208 * S2208)</f>
        <v/>
      </c>
      <c r="X2208" s="33">
        <f>IF(W2208="","",U2208 + W2208)</f>
        <v/>
      </c>
      <c r="Y2208" s="33">
        <f>IF(T2208="","",U2208 * T2208)</f>
        <v/>
      </c>
      <c r="Z2208" s="34">
        <f>IF(U2208="","",X2208-V2208-Y2208)</f>
        <v/>
      </c>
    </row>
    <row r="2209">
      <c r="A2209" s="25" t="n">
        <v>2205</v>
      </c>
      <c r="B2209" s="26">
        <f>_xlfn.XLOOKUP(C2209,purchase!C:C,pcon!B:B,"")</f>
        <v/>
      </c>
      <c r="C2209" s="4" t="n"/>
      <c r="D2209" s="29">
        <f>_xlfn.XLOOKUP(C2209,purchase!C:C,pcon!D:D,"")</f>
        <v/>
      </c>
      <c r="E2209" s="29">
        <f>_xlfn.XLOOKUP(C2209,purchase!C:C,pcon!E:E,"")</f>
        <v/>
      </c>
      <c r="F2209" s="4" t="n"/>
      <c r="G2209" s="27" t="n"/>
      <c r="H2209" s="28" t="n"/>
      <c r="I2209" s="4" t="n"/>
      <c r="J2209" s="4" t="n"/>
      <c r="K2209" s="4" t="n"/>
      <c r="L2209" s="30">
        <f>IF(J2209="","",J2209-K2209)</f>
        <v/>
      </c>
      <c r="M2209" s="4" t="n"/>
      <c r="N2209" s="30">
        <f>IF(L2209="","",L2209-M2209)</f>
        <v/>
      </c>
      <c r="O2209" s="31" t="n"/>
      <c r="P2209" s="32">
        <f>IF(O2209="","",N2209 * O2209)</f>
        <v/>
      </c>
      <c r="Q2209" s="10">
        <f>_xlfn.XLOOKUP(C2209,pcon!C:C,pcon!L:L,"")</f>
        <v/>
      </c>
      <c r="R2209" s="98">
        <f>(Q2209 / 80) * (O2209 * 100)</f>
        <v/>
      </c>
      <c r="S2209" s="31" t="n"/>
      <c r="T2209" s="31" t="n"/>
      <c r="U2209" s="33">
        <f>IF(N2209="","",R2209 * N2209)</f>
        <v/>
      </c>
      <c r="V2209" s="4" t="n"/>
      <c r="W2209" s="33">
        <f>IF(S2209&amp;U2209="","",U2209 * S2209)</f>
        <v/>
      </c>
      <c r="X2209" s="33">
        <f>IF(W2209="","",U2209 + W2209)</f>
        <v/>
      </c>
      <c r="Y2209" s="33">
        <f>IF(T2209="","",U2209 * T2209)</f>
        <v/>
      </c>
      <c r="Z2209" s="34">
        <f>IF(U2209="","",X2209-V2209-Y2209)</f>
        <v/>
      </c>
    </row>
    <row r="2210">
      <c r="A2210" s="25" t="n">
        <v>2206</v>
      </c>
      <c r="B2210" s="26">
        <f>_xlfn.XLOOKUP(C2210,purchase!C:C,pcon!B:B,"")</f>
        <v/>
      </c>
      <c r="C2210" s="4" t="n"/>
      <c r="D2210" s="29">
        <f>_xlfn.XLOOKUP(C2210,purchase!C:C,pcon!D:D,"")</f>
        <v/>
      </c>
      <c r="E2210" s="29">
        <f>_xlfn.XLOOKUP(C2210,purchase!C:C,pcon!E:E,"")</f>
        <v/>
      </c>
      <c r="F2210" s="4" t="n"/>
      <c r="G2210" s="27" t="n"/>
      <c r="H2210" s="28" t="n"/>
      <c r="I2210" s="4" t="n"/>
      <c r="J2210" s="4" t="n"/>
      <c r="K2210" s="4" t="n"/>
      <c r="L2210" s="30">
        <f>IF(J2210="","",J2210-K2210)</f>
        <v/>
      </c>
      <c r="M2210" s="4" t="n"/>
      <c r="N2210" s="30">
        <f>IF(L2210="","",L2210-M2210)</f>
        <v/>
      </c>
      <c r="O2210" s="31" t="n"/>
      <c r="P2210" s="32">
        <f>IF(O2210="","",N2210 * O2210)</f>
        <v/>
      </c>
      <c r="Q2210" s="10">
        <f>_xlfn.XLOOKUP(C2210,pcon!C:C,pcon!L:L,"")</f>
        <v/>
      </c>
      <c r="R2210" s="98">
        <f>(Q2210 / 80) * (O2210 * 100)</f>
        <v/>
      </c>
      <c r="S2210" s="31" t="n"/>
      <c r="T2210" s="31" t="n"/>
      <c r="U2210" s="33">
        <f>IF(N2210="","",R2210 * N2210)</f>
        <v/>
      </c>
      <c r="V2210" s="4" t="n"/>
      <c r="W2210" s="33">
        <f>IF(S2210&amp;U2210="","",U2210 * S2210)</f>
        <v/>
      </c>
      <c r="X2210" s="33">
        <f>IF(W2210="","",U2210 + W2210)</f>
        <v/>
      </c>
      <c r="Y2210" s="33">
        <f>IF(T2210="","",U2210 * T2210)</f>
        <v/>
      </c>
      <c r="Z2210" s="34">
        <f>IF(U2210="","",X2210-V2210-Y2210)</f>
        <v/>
      </c>
    </row>
    <row r="2211">
      <c r="A2211" s="25" t="n">
        <v>2207</v>
      </c>
      <c r="B2211" s="26">
        <f>_xlfn.XLOOKUP(C2211,purchase!C:C,pcon!B:B,"")</f>
        <v/>
      </c>
      <c r="C2211" s="4" t="n"/>
      <c r="D2211" s="29">
        <f>_xlfn.XLOOKUP(C2211,purchase!C:C,pcon!D:D,"")</f>
        <v/>
      </c>
      <c r="E2211" s="29">
        <f>_xlfn.XLOOKUP(C2211,purchase!C:C,pcon!E:E,"")</f>
        <v/>
      </c>
      <c r="F2211" s="4" t="n"/>
      <c r="G2211" s="27" t="n"/>
      <c r="H2211" s="28" t="n"/>
      <c r="I2211" s="4" t="n"/>
      <c r="J2211" s="4" t="n"/>
      <c r="K2211" s="4" t="n"/>
      <c r="L2211" s="30">
        <f>IF(J2211="","",J2211-K2211)</f>
        <v/>
      </c>
      <c r="M2211" s="4" t="n"/>
      <c r="N2211" s="30">
        <f>IF(L2211="","",L2211-M2211)</f>
        <v/>
      </c>
      <c r="O2211" s="31" t="n"/>
      <c r="P2211" s="32">
        <f>IF(O2211="","",N2211 * O2211)</f>
        <v/>
      </c>
      <c r="Q2211" s="10">
        <f>_xlfn.XLOOKUP(C2211,pcon!C:C,pcon!L:L,"")</f>
        <v/>
      </c>
      <c r="R2211" s="98">
        <f>(Q2211 / 80) * (O2211 * 100)</f>
        <v/>
      </c>
      <c r="S2211" s="31" t="n"/>
      <c r="T2211" s="31" t="n"/>
      <c r="U2211" s="33">
        <f>IF(N2211="","",R2211 * N2211)</f>
        <v/>
      </c>
      <c r="V2211" s="4" t="n"/>
      <c r="W2211" s="33">
        <f>IF(S2211&amp;U2211="","",U2211 * S2211)</f>
        <v/>
      </c>
      <c r="X2211" s="33">
        <f>IF(W2211="","",U2211 + W2211)</f>
        <v/>
      </c>
      <c r="Y2211" s="33">
        <f>IF(T2211="","",U2211 * T2211)</f>
        <v/>
      </c>
      <c r="Z2211" s="34">
        <f>IF(U2211="","",X2211-V2211-Y2211)</f>
        <v/>
      </c>
    </row>
    <row r="2212">
      <c r="A2212" s="25" t="n">
        <v>2208</v>
      </c>
      <c r="B2212" s="26">
        <f>_xlfn.XLOOKUP(C2212,purchase!C:C,pcon!B:B,"")</f>
        <v/>
      </c>
      <c r="C2212" s="4" t="n"/>
      <c r="D2212" s="29">
        <f>_xlfn.XLOOKUP(C2212,purchase!C:C,pcon!D:D,"")</f>
        <v/>
      </c>
      <c r="E2212" s="29">
        <f>_xlfn.XLOOKUP(C2212,purchase!C:C,pcon!E:E,"")</f>
        <v/>
      </c>
      <c r="F2212" s="4" t="n"/>
      <c r="G2212" s="27" t="n"/>
      <c r="H2212" s="28" t="n"/>
      <c r="I2212" s="4" t="n"/>
      <c r="J2212" s="4" t="n"/>
      <c r="K2212" s="4" t="n"/>
      <c r="L2212" s="30">
        <f>IF(J2212="","",J2212-K2212)</f>
        <v/>
      </c>
      <c r="M2212" s="4" t="n"/>
      <c r="N2212" s="30">
        <f>IF(L2212="","",L2212-M2212)</f>
        <v/>
      </c>
      <c r="O2212" s="31" t="n"/>
      <c r="P2212" s="32">
        <f>IF(O2212="","",N2212 * O2212)</f>
        <v/>
      </c>
      <c r="Q2212" s="10">
        <f>_xlfn.XLOOKUP(C2212,pcon!C:C,pcon!L:L,"")</f>
        <v/>
      </c>
      <c r="R2212" s="98">
        <f>(Q2212 / 80) * (O2212 * 100)</f>
        <v/>
      </c>
      <c r="S2212" s="31" t="n"/>
      <c r="T2212" s="31" t="n"/>
      <c r="U2212" s="33">
        <f>IF(N2212="","",R2212 * N2212)</f>
        <v/>
      </c>
      <c r="V2212" s="4" t="n"/>
      <c r="W2212" s="33">
        <f>IF(S2212&amp;U2212="","",U2212 * S2212)</f>
        <v/>
      </c>
      <c r="X2212" s="33">
        <f>IF(W2212="","",U2212 + W2212)</f>
        <v/>
      </c>
      <c r="Y2212" s="33">
        <f>IF(T2212="","",U2212 * T2212)</f>
        <v/>
      </c>
      <c r="Z2212" s="34">
        <f>IF(U2212="","",X2212-V2212-Y2212)</f>
        <v/>
      </c>
    </row>
    <row r="2213">
      <c r="A2213" s="25" t="n">
        <v>2209</v>
      </c>
      <c r="B2213" s="26">
        <f>_xlfn.XLOOKUP(C2213,purchase!C:C,pcon!B:B,"")</f>
        <v/>
      </c>
      <c r="C2213" s="4" t="n"/>
      <c r="D2213" s="29">
        <f>_xlfn.XLOOKUP(C2213,purchase!C:C,pcon!D:D,"")</f>
        <v/>
      </c>
      <c r="E2213" s="29">
        <f>_xlfn.XLOOKUP(C2213,purchase!C:C,pcon!E:E,"")</f>
        <v/>
      </c>
      <c r="F2213" s="4" t="n"/>
      <c r="G2213" s="27" t="n"/>
      <c r="H2213" s="28" t="n"/>
      <c r="I2213" s="4" t="n"/>
      <c r="J2213" s="4" t="n"/>
      <c r="K2213" s="4" t="n"/>
      <c r="L2213" s="30">
        <f>IF(J2213="","",J2213-K2213)</f>
        <v/>
      </c>
      <c r="M2213" s="4" t="n"/>
      <c r="N2213" s="30">
        <f>IF(L2213="","",L2213-M2213)</f>
        <v/>
      </c>
      <c r="O2213" s="31" t="n"/>
      <c r="P2213" s="32">
        <f>IF(O2213="","",N2213 * O2213)</f>
        <v/>
      </c>
      <c r="Q2213" s="10">
        <f>_xlfn.XLOOKUP(C2213,pcon!C:C,pcon!L:L,"")</f>
        <v/>
      </c>
      <c r="R2213" s="98">
        <f>(Q2213 / 80) * (O2213 * 100)</f>
        <v/>
      </c>
      <c r="S2213" s="31" t="n"/>
      <c r="T2213" s="31" t="n"/>
      <c r="U2213" s="33">
        <f>IF(N2213="","",R2213 * N2213)</f>
        <v/>
      </c>
      <c r="V2213" s="4" t="n"/>
      <c r="W2213" s="33">
        <f>IF(S2213&amp;U2213="","",U2213 * S2213)</f>
        <v/>
      </c>
      <c r="X2213" s="33">
        <f>IF(W2213="","",U2213 + W2213)</f>
        <v/>
      </c>
      <c r="Y2213" s="33">
        <f>IF(T2213="","",U2213 * T2213)</f>
        <v/>
      </c>
      <c r="Z2213" s="34">
        <f>IF(U2213="","",X2213-V2213-Y2213)</f>
        <v/>
      </c>
    </row>
    <row r="2214">
      <c r="A2214" s="25" t="n">
        <v>2210</v>
      </c>
      <c r="B2214" s="26">
        <f>_xlfn.XLOOKUP(C2214,purchase!C:C,pcon!B:B,"")</f>
        <v/>
      </c>
      <c r="C2214" s="4" t="n"/>
      <c r="D2214" s="29">
        <f>_xlfn.XLOOKUP(C2214,purchase!C:C,pcon!D:D,"")</f>
        <v/>
      </c>
      <c r="E2214" s="29">
        <f>_xlfn.XLOOKUP(C2214,purchase!C:C,pcon!E:E,"")</f>
        <v/>
      </c>
      <c r="F2214" s="4" t="n"/>
      <c r="G2214" s="27" t="n"/>
      <c r="H2214" s="28" t="n"/>
      <c r="I2214" s="4" t="n"/>
      <c r="J2214" s="4" t="n"/>
      <c r="K2214" s="4" t="n"/>
      <c r="L2214" s="30">
        <f>IF(J2214="","",J2214-K2214)</f>
        <v/>
      </c>
      <c r="M2214" s="4" t="n"/>
      <c r="N2214" s="30">
        <f>IF(L2214="","",L2214-M2214)</f>
        <v/>
      </c>
      <c r="O2214" s="31" t="n"/>
      <c r="P2214" s="32">
        <f>IF(O2214="","",N2214 * O2214)</f>
        <v/>
      </c>
      <c r="Q2214" s="10">
        <f>_xlfn.XLOOKUP(C2214,pcon!C:C,pcon!L:L,"")</f>
        <v/>
      </c>
      <c r="R2214" s="98">
        <f>(Q2214 / 80) * (O2214 * 100)</f>
        <v/>
      </c>
      <c r="S2214" s="31" t="n"/>
      <c r="T2214" s="31" t="n"/>
      <c r="U2214" s="33">
        <f>IF(N2214="","",R2214 * N2214)</f>
        <v/>
      </c>
      <c r="V2214" s="4" t="n"/>
      <c r="W2214" s="33">
        <f>IF(S2214&amp;U2214="","",U2214 * S2214)</f>
        <v/>
      </c>
      <c r="X2214" s="33">
        <f>IF(W2214="","",U2214 + W2214)</f>
        <v/>
      </c>
      <c r="Y2214" s="33">
        <f>IF(T2214="","",U2214 * T2214)</f>
        <v/>
      </c>
      <c r="Z2214" s="34">
        <f>IF(U2214="","",X2214-V2214-Y2214)</f>
        <v/>
      </c>
    </row>
    <row r="2215">
      <c r="A2215" s="25" t="n">
        <v>2211</v>
      </c>
      <c r="B2215" s="26">
        <f>_xlfn.XLOOKUP(C2215,purchase!C:C,pcon!B:B,"")</f>
        <v/>
      </c>
      <c r="C2215" s="4" t="n"/>
      <c r="D2215" s="29">
        <f>_xlfn.XLOOKUP(C2215,purchase!C:C,pcon!D:D,"")</f>
        <v/>
      </c>
      <c r="E2215" s="29">
        <f>_xlfn.XLOOKUP(C2215,purchase!C:C,pcon!E:E,"")</f>
        <v/>
      </c>
      <c r="F2215" s="4" t="n"/>
      <c r="G2215" s="27" t="n"/>
      <c r="H2215" s="28" t="n"/>
      <c r="I2215" s="4" t="n"/>
      <c r="J2215" s="4" t="n"/>
      <c r="K2215" s="4" t="n"/>
      <c r="L2215" s="30">
        <f>IF(J2215="","",J2215-K2215)</f>
        <v/>
      </c>
      <c r="M2215" s="4" t="n"/>
      <c r="N2215" s="30">
        <f>IF(L2215="","",L2215-M2215)</f>
        <v/>
      </c>
      <c r="O2215" s="31" t="n"/>
      <c r="P2215" s="32">
        <f>IF(O2215="","",N2215 * O2215)</f>
        <v/>
      </c>
      <c r="Q2215" s="10">
        <f>_xlfn.XLOOKUP(C2215,pcon!C:C,pcon!L:L,"")</f>
        <v/>
      </c>
      <c r="R2215" s="98">
        <f>(Q2215 / 80) * (O2215 * 100)</f>
        <v/>
      </c>
      <c r="S2215" s="31" t="n"/>
      <c r="T2215" s="31" t="n"/>
      <c r="U2215" s="33">
        <f>IF(N2215="","",R2215 * N2215)</f>
        <v/>
      </c>
      <c r="V2215" s="4" t="n"/>
      <c r="W2215" s="33">
        <f>IF(S2215&amp;U2215="","",U2215 * S2215)</f>
        <v/>
      </c>
      <c r="X2215" s="33">
        <f>IF(W2215="","",U2215 + W2215)</f>
        <v/>
      </c>
      <c r="Y2215" s="33">
        <f>IF(T2215="","",U2215 * T2215)</f>
        <v/>
      </c>
      <c r="Z2215" s="34">
        <f>IF(U2215="","",X2215-V2215-Y2215)</f>
        <v/>
      </c>
    </row>
    <row r="2216">
      <c r="A2216" s="25" t="n">
        <v>2212</v>
      </c>
      <c r="B2216" s="26">
        <f>_xlfn.XLOOKUP(C2216,purchase!C:C,pcon!B:B,"")</f>
        <v/>
      </c>
      <c r="C2216" s="4" t="n"/>
      <c r="D2216" s="29">
        <f>_xlfn.XLOOKUP(C2216,purchase!C:C,pcon!D:D,"")</f>
        <v/>
      </c>
      <c r="E2216" s="29">
        <f>_xlfn.XLOOKUP(C2216,purchase!C:C,pcon!E:E,"")</f>
        <v/>
      </c>
      <c r="F2216" s="4" t="n"/>
      <c r="G2216" s="27" t="n"/>
      <c r="H2216" s="28" t="n"/>
      <c r="I2216" s="4" t="n"/>
      <c r="J2216" s="4" t="n"/>
      <c r="K2216" s="4" t="n"/>
      <c r="L2216" s="30">
        <f>IF(J2216="","",J2216-K2216)</f>
        <v/>
      </c>
      <c r="M2216" s="4" t="n"/>
      <c r="N2216" s="30">
        <f>IF(L2216="","",L2216-M2216)</f>
        <v/>
      </c>
      <c r="O2216" s="31" t="n"/>
      <c r="P2216" s="32">
        <f>IF(O2216="","",N2216 * O2216)</f>
        <v/>
      </c>
      <c r="Q2216" s="10">
        <f>_xlfn.XLOOKUP(C2216,pcon!C:C,pcon!L:L,"")</f>
        <v/>
      </c>
      <c r="R2216" s="98">
        <f>(Q2216 / 80) * (O2216 * 100)</f>
        <v/>
      </c>
      <c r="S2216" s="31" t="n"/>
      <c r="T2216" s="31" t="n"/>
      <c r="U2216" s="33">
        <f>IF(N2216="","",R2216 * N2216)</f>
        <v/>
      </c>
      <c r="V2216" s="4" t="n"/>
      <c r="W2216" s="33">
        <f>IF(S2216&amp;U2216="","",U2216 * S2216)</f>
        <v/>
      </c>
      <c r="X2216" s="33">
        <f>IF(W2216="","",U2216 + W2216)</f>
        <v/>
      </c>
      <c r="Y2216" s="33">
        <f>IF(T2216="","",U2216 * T2216)</f>
        <v/>
      </c>
      <c r="Z2216" s="34">
        <f>IF(U2216="","",X2216-V2216-Y2216)</f>
        <v/>
      </c>
    </row>
    <row r="2217">
      <c r="A2217" s="25" t="n">
        <v>2213</v>
      </c>
      <c r="B2217" s="26">
        <f>_xlfn.XLOOKUP(C2217,purchase!C:C,pcon!B:B,"")</f>
        <v/>
      </c>
      <c r="C2217" s="4" t="n"/>
      <c r="D2217" s="29">
        <f>_xlfn.XLOOKUP(C2217,purchase!C:C,pcon!D:D,"")</f>
        <v/>
      </c>
      <c r="E2217" s="29">
        <f>_xlfn.XLOOKUP(C2217,purchase!C:C,pcon!E:E,"")</f>
        <v/>
      </c>
      <c r="F2217" s="4" t="n"/>
      <c r="G2217" s="27" t="n"/>
      <c r="H2217" s="28" t="n"/>
      <c r="I2217" s="4" t="n"/>
      <c r="J2217" s="4" t="n"/>
      <c r="K2217" s="4" t="n"/>
      <c r="L2217" s="30">
        <f>IF(J2217="","",J2217-K2217)</f>
        <v/>
      </c>
      <c r="M2217" s="4" t="n"/>
      <c r="N2217" s="30">
        <f>IF(L2217="","",L2217-M2217)</f>
        <v/>
      </c>
      <c r="O2217" s="31" t="n"/>
      <c r="P2217" s="32">
        <f>IF(O2217="","",N2217 * O2217)</f>
        <v/>
      </c>
      <c r="Q2217" s="10">
        <f>_xlfn.XLOOKUP(C2217,pcon!C:C,pcon!L:L,"")</f>
        <v/>
      </c>
      <c r="R2217" s="98">
        <f>(Q2217 / 80) * (O2217 * 100)</f>
        <v/>
      </c>
      <c r="S2217" s="31" t="n"/>
      <c r="T2217" s="31" t="n"/>
      <c r="U2217" s="33">
        <f>IF(N2217="","",R2217 * N2217)</f>
        <v/>
      </c>
      <c r="V2217" s="4" t="n"/>
      <c r="W2217" s="33">
        <f>IF(S2217&amp;U2217="","",U2217 * S2217)</f>
        <v/>
      </c>
      <c r="X2217" s="33">
        <f>IF(W2217="","",U2217 + W2217)</f>
        <v/>
      </c>
      <c r="Y2217" s="33">
        <f>IF(T2217="","",U2217 * T2217)</f>
        <v/>
      </c>
      <c r="Z2217" s="34">
        <f>IF(U2217="","",X2217-V2217-Y2217)</f>
        <v/>
      </c>
    </row>
    <row r="2218">
      <c r="A2218" s="25" t="n">
        <v>2214</v>
      </c>
      <c r="B2218" s="26">
        <f>_xlfn.XLOOKUP(C2218,purchase!C:C,pcon!B:B,"")</f>
        <v/>
      </c>
      <c r="C2218" s="4" t="n"/>
      <c r="D2218" s="29">
        <f>_xlfn.XLOOKUP(C2218,purchase!C:C,pcon!D:D,"")</f>
        <v/>
      </c>
      <c r="E2218" s="29">
        <f>_xlfn.XLOOKUP(C2218,purchase!C:C,pcon!E:E,"")</f>
        <v/>
      </c>
      <c r="F2218" s="4" t="n"/>
      <c r="G2218" s="27" t="n"/>
      <c r="H2218" s="28" t="n"/>
      <c r="I2218" s="4" t="n"/>
      <c r="J2218" s="4" t="n"/>
      <c r="K2218" s="4" t="n"/>
      <c r="L2218" s="30">
        <f>IF(J2218="","",J2218-K2218)</f>
        <v/>
      </c>
      <c r="M2218" s="4" t="n"/>
      <c r="N2218" s="30">
        <f>IF(L2218="","",L2218-M2218)</f>
        <v/>
      </c>
      <c r="O2218" s="31" t="n"/>
      <c r="P2218" s="32">
        <f>IF(O2218="","",N2218 * O2218)</f>
        <v/>
      </c>
      <c r="Q2218" s="10">
        <f>_xlfn.XLOOKUP(C2218,pcon!C:C,pcon!L:L,"")</f>
        <v/>
      </c>
      <c r="R2218" s="98">
        <f>(Q2218 / 80) * (O2218 * 100)</f>
        <v/>
      </c>
      <c r="S2218" s="31" t="n"/>
      <c r="T2218" s="31" t="n"/>
      <c r="U2218" s="33">
        <f>IF(N2218="","",R2218 * N2218)</f>
        <v/>
      </c>
      <c r="V2218" s="4" t="n"/>
      <c r="W2218" s="33">
        <f>IF(S2218&amp;U2218="","",U2218 * S2218)</f>
        <v/>
      </c>
      <c r="X2218" s="33">
        <f>IF(W2218="","",U2218 + W2218)</f>
        <v/>
      </c>
      <c r="Y2218" s="33">
        <f>IF(T2218="","",U2218 * T2218)</f>
        <v/>
      </c>
      <c r="Z2218" s="34">
        <f>IF(U2218="","",X2218-V2218-Y2218)</f>
        <v/>
      </c>
    </row>
    <row r="2219">
      <c r="A2219" s="25" t="n">
        <v>2215</v>
      </c>
      <c r="B2219" s="26">
        <f>_xlfn.XLOOKUP(C2219,purchase!C:C,pcon!B:B,"")</f>
        <v/>
      </c>
      <c r="C2219" s="4" t="n"/>
      <c r="D2219" s="29">
        <f>_xlfn.XLOOKUP(C2219,purchase!C:C,pcon!D:D,"")</f>
        <v/>
      </c>
      <c r="E2219" s="29">
        <f>_xlfn.XLOOKUP(C2219,purchase!C:C,pcon!E:E,"")</f>
        <v/>
      </c>
      <c r="F2219" s="4" t="n"/>
      <c r="G2219" s="27" t="n"/>
      <c r="H2219" s="28" t="n"/>
      <c r="I2219" s="4" t="n"/>
      <c r="J2219" s="4" t="n"/>
      <c r="K2219" s="4" t="n"/>
      <c r="L2219" s="30">
        <f>IF(J2219="","",J2219-K2219)</f>
        <v/>
      </c>
      <c r="M2219" s="4" t="n"/>
      <c r="N2219" s="30">
        <f>IF(L2219="","",L2219-M2219)</f>
        <v/>
      </c>
      <c r="O2219" s="31" t="n"/>
      <c r="P2219" s="32">
        <f>IF(O2219="","",N2219 * O2219)</f>
        <v/>
      </c>
      <c r="Q2219" s="10">
        <f>_xlfn.XLOOKUP(C2219,pcon!C:C,pcon!L:L,"")</f>
        <v/>
      </c>
      <c r="R2219" s="98">
        <f>(Q2219 / 80) * (O2219 * 100)</f>
        <v/>
      </c>
      <c r="S2219" s="31" t="n"/>
      <c r="T2219" s="31" t="n"/>
      <c r="U2219" s="33">
        <f>IF(N2219="","",R2219 * N2219)</f>
        <v/>
      </c>
      <c r="V2219" s="4" t="n"/>
      <c r="W2219" s="33">
        <f>IF(S2219&amp;U2219="","",U2219 * S2219)</f>
        <v/>
      </c>
      <c r="X2219" s="33">
        <f>IF(W2219="","",U2219 + W2219)</f>
        <v/>
      </c>
      <c r="Y2219" s="33">
        <f>IF(T2219="","",U2219 * T2219)</f>
        <v/>
      </c>
      <c r="Z2219" s="34">
        <f>IF(U2219="","",X2219-V2219-Y2219)</f>
        <v/>
      </c>
    </row>
    <row r="2220">
      <c r="A2220" s="25" t="n">
        <v>2216</v>
      </c>
      <c r="B2220" s="26">
        <f>_xlfn.XLOOKUP(C2220,purchase!C:C,pcon!B:B,"")</f>
        <v/>
      </c>
      <c r="C2220" s="4" t="n"/>
      <c r="D2220" s="29">
        <f>_xlfn.XLOOKUP(C2220,purchase!C:C,pcon!D:D,"")</f>
        <v/>
      </c>
      <c r="E2220" s="29">
        <f>_xlfn.XLOOKUP(C2220,purchase!C:C,pcon!E:E,"")</f>
        <v/>
      </c>
      <c r="F2220" s="4" t="n"/>
      <c r="G2220" s="27" t="n"/>
      <c r="H2220" s="28" t="n"/>
      <c r="I2220" s="4" t="n"/>
      <c r="J2220" s="4" t="n"/>
      <c r="K2220" s="4" t="n"/>
      <c r="L2220" s="30">
        <f>IF(J2220="","",J2220-K2220)</f>
        <v/>
      </c>
      <c r="M2220" s="4" t="n"/>
      <c r="N2220" s="30">
        <f>IF(L2220="","",L2220-M2220)</f>
        <v/>
      </c>
      <c r="O2220" s="31" t="n"/>
      <c r="P2220" s="32">
        <f>IF(O2220="","",N2220 * O2220)</f>
        <v/>
      </c>
      <c r="Q2220" s="10">
        <f>_xlfn.XLOOKUP(C2220,pcon!C:C,pcon!L:L,"")</f>
        <v/>
      </c>
      <c r="R2220" s="98">
        <f>(Q2220 / 80) * (O2220 * 100)</f>
        <v/>
      </c>
      <c r="S2220" s="31" t="n"/>
      <c r="T2220" s="31" t="n"/>
      <c r="U2220" s="33">
        <f>IF(N2220="","",R2220 * N2220)</f>
        <v/>
      </c>
      <c r="V2220" s="4" t="n"/>
      <c r="W2220" s="33">
        <f>IF(S2220&amp;U2220="","",U2220 * S2220)</f>
        <v/>
      </c>
      <c r="X2220" s="33">
        <f>IF(W2220="","",U2220 + W2220)</f>
        <v/>
      </c>
      <c r="Y2220" s="33">
        <f>IF(T2220="","",U2220 * T2220)</f>
        <v/>
      </c>
      <c r="Z2220" s="34">
        <f>IF(U2220="","",X2220-V2220-Y2220)</f>
        <v/>
      </c>
    </row>
    <row r="2221">
      <c r="A2221" s="25" t="n">
        <v>2217</v>
      </c>
      <c r="B2221" s="26">
        <f>_xlfn.XLOOKUP(C2221,purchase!C:C,pcon!B:B,"")</f>
        <v/>
      </c>
      <c r="C2221" s="4" t="n"/>
      <c r="D2221" s="29">
        <f>_xlfn.XLOOKUP(C2221,purchase!C:C,pcon!D:D,"")</f>
        <v/>
      </c>
      <c r="E2221" s="29">
        <f>_xlfn.XLOOKUP(C2221,purchase!C:C,pcon!E:E,"")</f>
        <v/>
      </c>
      <c r="F2221" s="4" t="n"/>
      <c r="G2221" s="27" t="n"/>
      <c r="H2221" s="28" t="n"/>
      <c r="I2221" s="4" t="n"/>
      <c r="J2221" s="4" t="n"/>
      <c r="K2221" s="4" t="n"/>
      <c r="L2221" s="30">
        <f>IF(J2221="","",J2221-K2221)</f>
        <v/>
      </c>
      <c r="M2221" s="4" t="n"/>
      <c r="N2221" s="30">
        <f>IF(L2221="","",L2221-M2221)</f>
        <v/>
      </c>
      <c r="O2221" s="31" t="n"/>
      <c r="P2221" s="32">
        <f>IF(O2221="","",N2221 * O2221)</f>
        <v/>
      </c>
      <c r="Q2221" s="10">
        <f>_xlfn.XLOOKUP(C2221,pcon!C:C,pcon!L:L,"")</f>
        <v/>
      </c>
      <c r="R2221" s="98">
        <f>(Q2221 / 80) * (O2221 * 100)</f>
        <v/>
      </c>
      <c r="S2221" s="31" t="n"/>
      <c r="T2221" s="31" t="n"/>
      <c r="U2221" s="33">
        <f>IF(N2221="","",R2221 * N2221)</f>
        <v/>
      </c>
      <c r="V2221" s="4" t="n"/>
      <c r="W2221" s="33">
        <f>IF(S2221&amp;U2221="","",U2221 * S2221)</f>
        <v/>
      </c>
      <c r="X2221" s="33">
        <f>IF(W2221="","",U2221 + W2221)</f>
        <v/>
      </c>
      <c r="Y2221" s="33">
        <f>IF(T2221="","",U2221 * T2221)</f>
        <v/>
      </c>
      <c r="Z2221" s="34">
        <f>IF(U2221="","",X2221-V2221-Y2221)</f>
        <v/>
      </c>
    </row>
    <row r="2222">
      <c r="A2222" s="25" t="n">
        <v>2218</v>
      </c>
      <c r="B2222" s="26">
        <f>_xlfn.XLOOKUP(C2222,purchase!C:C,pcon!B:B,"")</f>
        <v/>
      </c>
      <c r="C2222" s="4" t="n"/>
      <c r="D2222" s="29">
        <f>_xlfn.XLOOKUP(C2222,purchase!C:C,pcon!D:D,"")</f>
        <v/>
      </c>
      <c r="E2222" s="29">
        <f>_xlfn.XLOOKUP(C2222,purchase!C:C,pcon!E:E,"")</f>
        <v/>
      </c>
      <c r="F2222" s="4" t="n"/>
      <c r="G2222" s="27" t="n"/>
      <c r="H2222" s="28" t="n"/>
      <c r="I2222" s="4" t="n"/>
      <c r="J2222" s="4" t="n"/>
      <c r="K2222" s="4" t="n"/>
      <c r="L2222" s="30">
        <f>IF(J2222="","",J2222-K2222)</f>
        <v/>
      </c>
      <c r="M2222" s="4" t="n"/>
      <c r="N2222" s="30">
        <f>IF(L2222="","",L2222-M2222)</f>
        <v/>
      </c>
      <c r="O2222" s="31" t="n"/>
      <c r="P2222" s="32">
        <f>IF(O2222="","",N2222 * O2222)</f>
        <v/>
      </c>
      <c r="Q2222" s="10">
        <f>_xlfn.XLOOKUP(C2222,pcon!C:C,pcon!L:L,"")</f>
        <v/>
      </c>
      <c r="R2222" s="98">
        <f>(Q2222 / 80) * (O2222 * 100)</f>
        <v/>
      </c>
      <c r="S2222" s="31" t="n"/>
      <c r="T2222" s="31" t="n"/>
      <c r="U2222" s="33">
        <f>IF(N2222="","",R2222 * N2222)</f>
        <v/>
      </c>
      <c r="V2222" s="4" t="n"/>
      <c r="W2222" s="33">
        <f>IF(S2222&amp;U2222="","",U2222 * S2222)</f>
        <v/>
      </c>
      <c r="X2222" s="33">
        <f>IF(W2222="","",U2222 + W2222)</f>
        <v/>
      </c>
      <c r="Y2222" s="33">
        <f>IF(T2222="","",U2222 * T2222)</f>
        <v/>
      </c>
      <c r="Z2222" s="34">
        <f>IF(U2222="","",X2222-V2222-Y2222)</f>
        <v/>
      </c>
    </row>
    <row r="2223">
      <c r="A2223" s="25" t="n">
        <v>2219</v>
      </c>
      <c r="B2223" s="26">
        <f>_xlfn.XLOOKUP(C2223,purchase!C:C,pcon!B:B,"")</f>
        <v/>
      </c>
      <c r="C2223" s="4" t="n"/>
      <c r="D2223" s="29">
        <f>_xlfn.XLOOKUP(C2223,purchase!C:C,pcon!D:D,"")</f>
        <v/>
      </c>
      <c r="E2223" s="29">
        <f>_xlfn.XLOOKUP(C2223,purchase!C:C,pcon!E:E,"")</f>
        <v/>
      </c>
      <c r="F2223" s="4" t="n"/>
      <c r="G2223" s="27" t="n"/>
      <c r="H2223" s="28" t="n"/>
      <c r="I2223" s="4" t="n"/>
      <c r="J2223" s="4" t="n"/>
      <c r="K2223" s="4" t="n"/>
      <c r="L2223" s="30">
        <f>IF(J2223="","",J2223-K2223)</f>
        <v/>
      </c>
      <c r="M2223" s="4" t="n"/>
      <c r="N2223" s="30">
        <f>IF(L2223="","",L2223-M2223)</f>
        <v/>
      </c>
      <c r="O2223" s="31" t="n"/>
      <c r="P2223" s="32">
        <f>IF(O2223="","",N2223 * O2223)</f>
        <v/>
      </c>
      <c r="Q2223" s="10">
        <f>_xlfn.XLOOKUP(C2223,pcon!C:C,pcon!L:L,"")</f>
        <v/>
      </c>
      <c r="R2223" s="98">
        <f>(Q2223 / 80) * (O2223 * 100)</f>
        <v/>
      </c>
      <c r="S2223" s="31" t="n"/>
      <c r="T2223" s="31" t="n"/>
      <c r="U2223" s="33">
        <f>IF(N2223="","",R2223 * N2223)</f>
        <v/>
      </c>
      <c r="V2223" s="4" t="n"/>
      <c r="W2223" s="33">
        <f>IF(S2223&amp;U2223="","",U2223 * S2223)</f>
        <v/>
      </c>
      <c r="X2223" s="33">
        <f>IF(W2223="","",U2223 + W2223)</f>
        <v/>
      </c>
      <c r="Y2223" s="33">
        <f>IF(T2223="","",U2223 * T2223)</f>
        <v/>
      </c>
      <c r="Z2223" s="34">
        <f>IF(U2223="","",X2223-V2223-Y2223)</f>
        <v/>
      </c>
    </row>
    <row r="2224">
      <c r="A2224" s="25" t="n">
        <v>2220</v>
      </c>
      <c r="B2224" s="26">
        <f>_xlfn.XLOOKUP(C2224,purchase!C:C,pcon!B:B,"")</f>
        <v/>
      </c>
      <c r="C2224" s="4" t="n"/>
      <c r="D2224" s="29">
        <f>_xlfn.XLOOKUP(C2224,purchase!C:C,pcon!D:D,"")</f>
        <v/>
      </c>
      <c r="E2224" s="29">
        <f>_xlfn.XLOOKUP(C2224,purchase!C:C,pcon!E:E,"")</f>
        <v/>
      </c>
      <c r="F2224" s="4" t="n"/>
      <c r="G2224" s="27" t="n"/>
      <c r="H2224" s="28" t="n"/>
      <c r="I2224" s="4" t="n"/>
      <c r="J2224" s="4" t="n"/>
      <c r="K2224" s="4" t="n"/>
      <c r="L2224" s="30">
        <f>IF(J2224="","",J2224-K2224)</f>
        <v/>
      </c>
      <c r="M2224" s="4" t="n"/>
      <c r="N2224" s="30">
        <f>IF(L2224="","",L2224-M2224)</f>
        <v/>
      </c>
      <c r="O2224" s="31" t="n"/>
      <c r="P2224" s="32">
        <f>IF(O2224="","",N2224 * O2224)</f>
        <v/>
      </c>
      <c r="Q2224" s="10">
        <f>_xlfn.XLOOKUP(C2224,pcon!C:C,pcon!L:L,"")</f>
        <v/>
      </c>
      <c r="R2224" s="98">
        <f>(Q2224 / 80) * (O2224 * 100)</f>
        <v/>
      </c>
      <c r="S2224" s="31" t="n"/>
      <c r="T2224" s="31" t="n"/>
      <c r="U2224" s="33">
        <f>IF(N2224="","",R2224 * N2224)</f>
        <v/>
      </c>
      <c r="V2224" s="4" t="n"/>
      <c r="W2224" s="33">
        <f>IF(S2224&amp;U2224="","",U2224 * S2224)</f>
        <v/>
      </c>
      <c r="X2224" s="33">
        <f>IF(W2224="","",U2224 + W2224)</f>
        <v/>
      </c>
      <c r="Y2224" s="33">
        <f>IF(T2224="","",U2224 * T2224)</f>
        <v/>
      </c>
      <c r="Z2224" s="34">
        <f>IF(U2224="","",X2224-V2224-Y2224)</f>
        <v/>
      </c>
    </row>
    <row r="2225">
      <c r="A2225" s="25" t="n">
        <v>2221</v>
      </c>
      <c r="B2225" s="26">
        <f>_xlfn.XLOOKUP(C2225,purchase!C:C,pcon!B:B,"")</f>
        <v/>
      </c>
      <c r="C2225" s="4" t="n"/>
      <c r="D2225" s="29">
        <f>_xlfn.XLOOKUP(C2225,purchase!C:C,pcon!D:D,"")</f>
        <v/>
      </c>
      <c r="E2225" s="29">
        <f>_xlfn.XLOOKUP(C2225,purchase!C:C,pcon!E:E,"")</f>
        <v/>
      </c>
      <c r="F2225" s="4" t="n"/>
      <c r="G2225" s="27" t="n"/>
      <c r="H2225" s="28" t="n"/>
      <c r="I2225" s="4" t="n"/>
      <c r="J2225" s="4" t="n"/>
      <c r="K2225" s="4" t="n"/>
      <c r="L2225" s="30">
        <f>IF(J2225="","",J2225-K2225)</f>
        <v/>
      </c>
      <c r="M2225" s="4" t="n"/>
      <c r="N2225" s="30">
        <f>IF(L2225="","",L2225-M2225)</f>
        <v/>
      </c>
      <c r="O2225" s="31" t="n"/>
      <c r="P2225" s="32">
        <f>IF(O2225="","",N2225 * O2225)</f>
        <v/>
      </c>
      <c r="Q2225" s="10">
        <f>_xlfn.XLOOKUP(C2225,pcon!C:C,pcon!L:L,"")</f>
        <v/>
      </c>
      <c r="R2225" s="98">
        <f>(Q2225 / 80) * (O2225 * 100)</f>
        <v/>
      </c>
      <c r="S2225" s="31" t="n"/>
      <c r="T2225" s="31" t="n"/>
      <c r="U2225" s="33">
        <f>IF(N2225="","",R2225 * N2225)</f>
        <v/>
      </c>
      <c r="V2225" s="4" t="n"/>
      <c r="W2225" s="33">
        <f>IF(S2225&amp;U2225="","",U2225 * S2225)</f>
        <v/>
      </c>
      <c r="X2225" s="33">
        <f>IF(W2225="","",U2225 + W2225)</f>
        <v/>
      </c>
      <c r="Y2225" s="33">
        <f>IF(T2225="","",U2225 * T2225)</f>
        <v/>
      </c>
      <c r="Z2225" s="34">
        <f>IF(U2225="","",X2225-V2225-Y2225)</f>
        <v/>
      </c>
    </row>
    <row r="2226">
      <c r="A2226" s="25" t="n">
        <v>2222</v>
      </c>
      <c r="B2226" s="26">
        <f>_xlfn.XLOOKUP(C2226,purchase!C:C,pcon!B:B,"")</f>
        <v/>
      </c>
      <c r="C2226" s="4" t="n"/>
      <c r="D2226" s="29">
        <f>_xlfn.XLOOKUP(C2226,purchase!C:C,pcon!D:D,"")</f>
        <v/>
      </c>
      <c r="E2226" s="29">
        <f>_xlfn.XLOOKUP(C2226,purchase!C:C,pcon!E:E,"")</f>
        <v/>
      </c>
      <c r="F2226" s="4" t="n"/>
      <c r="G2226" s="27" t="n"/>
      <c r="H2226" s="28" t="n"/>
      <c r="I2226" s="4" t="n"/>
      <c r="J2226" s="4" t="n"/>
      <c r="K2226" s="4" t="n"/>
      <c r="L2226" s="30">
        <f>IF(J2226="","",J2226-K2226)</f>
        <v/>
      </c>
      <c r="M2226" s="4" t="n"/>
      <c r="N2226" s="30">
        <f>IF(L2226="","",L2226-M2226)</f>
        <v/>
      </c>
      <c r="O2226" s="31" t="n"/>
      <c r="P2226" s="32">
        <f>IF(O2226="","",N2226 * O2226)</f>
        <v/>
      </c>
      <c r="Q2226" s="10">
        <f>_xlfn.XLOOKUP(C2226,pcon!C:C,pcon!L:L,"")</f>
        <v/>
      </c>
      <c r="R2226" s="98">
        <f>(Q2226 / 80) * (O2226 * 100)</f>
        <v/>
      </c>
      <c r="S2226" s="31" t="n"/>
      <c r="T2226" s="31" t="n"/>
      <c r="U2226" s="33">
        <f>IF(N2226="","",R2226 * N2226)</f>
        <v/>
      </c>
      <c r="V2226" s="4" t="n"/>
      <c r="W2226" s="33">
        <f>IF(S2226&amp;U2226="","",U2226 * S2226)</f>
        <v/>
      </c>
      <c r="X2226" s="33">
        <f>IF(W2226="","",U2226 + W2226)</f>
        <v/>
      </c>
      <c r="Y2226" s="33">
        <f>IF(T2226="","",U2226 * T2226)</f>
        <v/>
      </c>
      <c r="Z2226" s="34">
        <f>IF(U2226="","",X2226-V2226-Y2226)</f>
        <v/>
      </c>
    </row>
    <row r="2227">
      <c r="A2227" s="25" t="n">
        <v>2223</v>
      </c>
      <c r="B2227" s="26">
        <f>_xlfn.XLOOKUP(C2227,purchase!C:C,pcon!B:B,"")</f>
        <v/>
      </c>
      <c r="C2227" s="4" t="n"/>
      <c r="D2227" s="29">
        <f>_xlfn.XLOOKUP(C2227,purchase!C:C,pcon!D:D,"")</f>
        <v/>
      </c>
      <c r="E2227" s="29">
        <f>_xlfn.XLOOKUP(C2227,purchase!C:C,pcon!E:E,"")</f>
        <v/>
      </c>
      <c r="F2227" s="4" t="n"/>
      <c r="G2227" s="27" t="n"/>
      <c r="H2227" s="28" t="n"/>
      <c r="I2227" s="4" t="n"/>
      <c r="J2227" s="4" t="n"/>
      <c r="K2227" s="4" t="n"/>
      <c r="L2227" s="30">
        <f>IF(J2227="","",J2227-K2227)</f>
        <v/>
      </c>
      <c r="M2227" s="4" t="n"/>
      <c r="N2227" s="30">
        <f>IF(L2227="","",L2227-M2227)</f>
        <v/>
      </c>
      <c r="O2227" s="31" t="n"/>
      <c r="P2227" s="32">
        <f>IF(O2227="","",N2227 * O2227)</f>
        <v/>
      </c>
      <c r="Q2227" s="10">
        <f>_xlfn.XLOOKUP(C2227,pcon!C:C,pcon!L:L,"")</f>
        <v/>
      </c>
      <c r="R2227" s="98">
        <f>(Q2227 / 80) * (O2227 * 100)</f>
        <v/>
      </c>
      <c r="S2227" s="31" t="n"/>
      <c r="T2227" s="31" t="n"/>
      <c r="U2227" s="33">
        <f>IF(N2227="","",R2227 * N2227)</f>
        <v/>
      </c>
      <c r="V2227" s="4" t="n"/>
      <c r="W2227" s="33">
        <f>IF(S2227&amp;U2227="","",U2227 * S2227)</f>
        <v/>
      </c>
      <c r="X2227" s="33">
        <f>IF(W2227="","",U2227 + W2227)</f>
        <v/>
      </c>
      <c r="Y2227" s="33">
        <f>IF(T2227="","",U2227 * T2227)</f>
        <v/>
      </c>
      <c r="Z2227" s="34">
        <f>IF(U2227="","",X2227-V2227-Y2227)</f>
        <v/>
      </c>
    </row>
    <row r="2228">
      <c r="A2228" s="25" t="n">
        <v>2224</v>
      </c>
      <c r="B2228" s="26">
        <f>_xlfn.XLOOKUP(C2228,purchase!C:C,pcon!B:B,"")</f>
        <v/>
      </c>
      <c r="C2228" s="4" t="n"/>
      <c r="D2228" s="29">
        <f>_xlfn.XLOOKUP(C2228,purchase!C:C,pcon!D:D,"")</f>
        <v/>
      </c>
      <c r="E2228" s="29">
        <f>_xlfn.XLOOKUP(C2228,purchase!C:C,pcon!E:E,"")</f>
        <v/>
      </c>
      <c r="F2228" s="4" t="n"/>
      <c r="G2228" s="27" t="n"/>
      <c r="H2228" s="28" t="n"/>
      <c r="I2228" s="4" t="n"/>
      <c r="J2228" s="4" t="n"/>
      <c r="K2228" s="4" t="n"/>
      <c r="L2228" s="30">
        <f>IF(J2228="","",J2228-K2228)</f>
        <v/>
      </c>
      <c r="M2228" s="4" t="n"/>
      <c r="N2228" s="30">
        <f>IF(L2228="","",L2228-M2228)</f>
        <v/>
      </c>
      <c r="O2228" s="31" t="n"/>
      <c r="P2228" s="32">
        <f>IF(O2228="","",N2228 * O2228)</f>
        <v/>
      </c>
      <c r="Q2228" s="10">
        <f>_xlfn.XLOOKUP(C2228,pcon!C:C,pcon!L:L,"")</f>
        <v/>
      </c>
      <c r="R2228" s="98">
        <f>(Q2228 / 80) * (O2228 * 100)</f>
        <v/>
      </c>
      <c r="S2228" s="31" t="n"/>
      <c r="T2228" s="31" t="n"/>
      <c r="U2228" s="33">
        <f>IF(N2228="","",R2228 * N2228)</f>
        <v/>
      </c>
      <c r="V2228" s="4" t="n"/>
      <c r="W2228" s="33">
        <f>IF(S2228&amp;U2228="","",U2228 * S2228)</f>
        <v/>
      </c>
      <c r="X2228" s="33">
        <f>IF(W2228="","",U2228 + W2228)</f>
        <v/>
      </c>
      <c r="Y2228" s="33">
        <f>IF(T2228="","",U2228 * T2228)</f>
        <v/>
      </c>
      <c r="Z2228" s="34">
        <f>IF(U2228="","",X2228-V2228-Y2228)</f>
        <v/>
      </c>
    </row>
    <row r="2229">
      <c r="A2229" s="25" t="n">
        <v>2225</v>
      </c>
      <c r="B2229" s="26">
        <f>_xlfn.XLOOKUP(C2229,purchase!C:C,pcon!B:B,"")</f>
        <v/>
      </c>
      <c r="C2229" s="4" t="n"/>
      <c r="D2229" s="29">
        <f>_xlfn.XLOOKUP(C2229,purchase!C:C,pcon!D:D,"")</f>
        <v/>
      </c>
      <c r="E2229" s="29">
        <f>_xlfn.XLOOKUP(C2229,purchase!C:C,pcon!E:E,"")</f>
        <v/>
      </c>
      <c r="F2229" s="4" t="n"/>
      <c r="G2229" s="27" t="n"/>
      <c r="H2229" s="28" t="n"/>
      <c r="I2229" s="4" t="n"/>
      <c r="J2229" s="4" t="n"/>
      <c r="K2229" s="4" t="n"/>
      <c r="L2229" s="30">
        <f>IF(J2229="","",J2229-K2229)</f>
        <v/>
      </c>
      <c r="M2229" s="4" t="n"/>
      <c r="N2229" s="30">
        <f>IF(L2229="","",L2229-M2229)</f>
        <v/>
      </c>
      <c r="O2229" s="31" t="n"/>
      <c r="P2229" s="32">
        <f>IF(O2229="","",N2229 * O2229)</f>
        <v/>
      </c>
      <c r="Q2229" s="10">
        <f>_xlfn.XLOOKUP(C2229,pcon!C:C,pcon!L:L,"")</f>
        <v/>
      </c>
      <c r="R2229" s="98">
        <f>(Q2229 / 80) * (O2229 * 100)</f>
        <v/>
      </c>
      <c r="S2229" s="31" t="n"/>
      <c r="T2229" s="31" t="n"/>
      <c r="U2229" s="33">
        <f>IF(N2229="","",R2229 * N2229)</f>
        <v/>
      </c>
      <c r="V2229" s="4" t="n"/>
      <c r="W2229" s="33">
        <f>IF(S2229&amp;U2229="","",U2229 * S2229)</f>
        <v/>
      </c>
      <c r="X2229" s="33">
        <f>IF(W2229="","",U2229 + W2229)</f>
        <v/>
      </c>
      <c r="Y2229" s="33">
        <f>IF(T2229="","",U2229 * T2229)</f>
        <v/>
      </c>
      <c r="Z2229" s="34">
        <f>IF(U2229="","",X2229-V2229-Y2229)</f>
        <v/>
      </c>
    </row>
    <row r="2230">
      <c r="A2230" s="25" t="n">
        <v>2226</v>
      </c>
      <c r="B2230" s="26">
        <f>_xlfn.XLOOKUP(C2230,purchase!C:C,pcon!B:B,"")</f>
        <v/>
      </c>
      <c r="C2230" s="4" t="n"/>
      <c r="D2230" s="29">
        <f>_xlfn.XLOOKUP(C2230,purchase!C:C,pcon!D:D,"")</f>
        <v/>
      </c>
      <c r="E2230" s="29">
        <f>_xlfn.XLOOKUP(C2230,purchase!C:C,pcon!E:E,"")</f>
        <v/>
      </c>
      <c r="F2230" s="4" t="n"/>
      <c r="G2230" s="27" t="n"/>
      <c r="H2230" s="28" t="n"/>
      <c r="I2230" s="4" t="n"/>
      <c r="J2230" s="4" t="n"/>
      <c r="K2230" s="4" t="n"/>
      <c r="L2230" s="30">
        <f>IF(J2230="","",J2230-K2230)</f>
        <v/>
      </c>
      <c r="M2230" s="4" t="n"/>
      <c r="N2230" s="30">
        <f>IF(L2230="","",L2230-M2230)</f>
        <v/>
      </c>
      <c r="O2230" s="31" t="n"/>
      <c r="P2230" s="32">
        <f>IF(O2230="","",N2230 * O2230)</f>
        <v/>
      </c>
      <c r="Q2230" s="10">
        <f>_xlfn.XLOOKUP(C2230,pcon!C:C,pcon!L:L,"")</f>
        <v/>
      </c>
      <c r="R2230" s="98">
        <f>(Q2230 / 80) * (O2230 * 100)</f>
        <v/>
      </c>
      <c r="S2230" s="31" t="n"/>
      <c r="T2230" s="31" t="n"/>
      <c r="U2230" s="33">
        <f>IF(N2230="","",R2230 * N2230)</f>
        <v/>
      </c>
      <c r="V2230" s="4" t="n"/>
      <c r="W2230" s="33">
        <f>IF(S2230&amp;U2230="","",U2230 * S2230)</f>
        <v/>
      </c>
      <c r="X2230" s="33">
        <f>IF(W2230="","",U2230 + W2230)</f>
        <v/>
      </c>
      <c r="Y2230" s="33">
        <f>IF(T2230="","",U2230 * T2230)</f>
        <v/>
      </c>
      <c r="Z2230" s="34">
        <f>IF(U2230="","",X2230-V2230-Y2230)</f>
        <v/>
      </c>
    </row>
    <row r="2231">
      <c r="A2231" s="25" t="n">
        <v>2227</v>
      </c>
      <c r="B2231" s="26">
        <f>_xlfn.XLOOKUP(C2231,purchase!C:C,pcon!B:B,"")</f>
        <v/>
      </c>
      <c r="C2231" s="4" t="n"/>
      <c r="D2231" s="29">
        <f>_xlfn.XLOOKUP(C2231,purchase!C:C,pcon!D:D,"")</f>
        <v/>
      </c>
      <c r="E2231" s="29">
        <f>_xlfn.XLOOKUP(C2231,purchase!C:C,pcon!E:E,"")</f>
        <v/>
      </c>
      <c r="F2231" s="4" t="n"/>
      <c r="G2231" s="27" t="n"/>
      <c r="H2231" s="28" t="n"/>
      <c r="I2231" s="4" t="n"/>
      <c r="J2231" s="4" t="n"/>
      <c r="K2231" s="4" t="n"/>
      <c r="L2231" s="30">
        <f>IF(J2231="","",J2231-K2231)</f>
        <v/>
      </c>
      <c r="M2231" s="4" t="n"/>
      <c r="N2231" s="30">
        <f>IF(L2231="","",L2231-M2231)</f>
        <v/>
      </c>
      <c r="O2231" s="31" t="n"/>
      <c r="P2231" s="32">
        <f>IF(O2231="","",N2231 * O2231)</f>
        <v/>
      </c>
      <c r="Q2231" s="10">
        <f>_xlfn.XLOOKUP(C2231,pcon!C:C,pcon!L:L,"")</f>
        <v/>
      </c>
      <c r="R2231" s="98">
        <f>(Q2231 / 80) * (O2231 * 100)</f>
        <v/>
      </c>
      <c r="S2231" s="31" t="n"/>
      <c r="T2231" s="31" t="n"/>
      <c r="U2231" s="33">
        <f>IF(N2231="","",R2231 * N2231)</f>
        <v/>
      </c>
      <c r="V2231" s="4" t="n"/>
      <c r="W2231" s="33">
        <f>IF(S2231&amp;U2231="","",U2231 * S2231)</f>
        <v/>
      </c>
      <c r="X2231" s="33">
        <f>IF(W2231="","",U2231 + W2231)</f>
        <v/>
      </c>
      <c r="Y2231" s="33">
        <f>IF(T2231="","",U2231 * T2231)</f>
        <v/>
      </c>
      <c r="Z2231" s="34">
        <f>IF(U2231="","",X2231-V2231-Y2231)</f>
        <v/>
      </c>
    </row>
    <row r="2232">
      <c r="A2232" s="25" t="n">
        <v>2228</v>
      </c>
      <c r="B2232" s="26">
        <f>_xlfn.XLOOKUP(C2232,purchase!C:C,pcon!B:B,"")</f>
        <v/>
      </c>
      <c r="C2232" s="4" t="n"/>
      <c r="D2232" s="29">
        <f>_xlfn.XLOOKUP(C2232,purchase!C:C,pcon!D:D,"")</f>
        <v/>
      </c>
      <c r="E2232" s="29">
        <f>_xlfn.XLOOKUP(C2232,purchase!C:C,pcon!E:E,"")</f>
        <v/>
      </c>
      <c r="F2232" s="4" t="n"/>
      <c r="G2232" s="27" t="n"/>
      <c r="H2232" s="28" t="n"/>
      <c r="I2232" s="4" t="n"/>
      <c r="J2232" s="4" t="n"/>
      <c r="K2232" s="4" t="n"/>
      <c r="L2232" s="30">
        <f>IF(J2232="","",J2232-K2232)</f>
        <v/>
      </c>
      <c r="M2232" s="4" t="n"/>
      <c r="N2232" s="30">
        <f>IF(L2232="","",L2232-M2232)</f>
        <v/>
      </c>
      <c r="O2232" s="31" t="n"/>
      <c r="P2232" s="32">
        <f>IF(O2232="","",N2232 * O2232)</f>
        <v/>
      </c>
      <c r="Q2232" s="10">
        <f>_xlfn.XLOOKUP(C2232,pcon!C:C,pcon!L:L,"")</f>
        <v/>
      </c>
      <c r="R2232" s="98">
        <f>(Q2232 / 80) * (O2232 * 100)</f>
        <v/>
      </c>
      <c r="S2232" s="31" t="n"/>
      <c r="T2232" s="31" t="n"/>
      <c r="U2232" s="33">
        <f>IF(N2232="","",R2232 * N2232)</f>
        <v/>
      </c>
      <c r="V2232" s="4" t="n"/>
      <c r="W2232" s="33">
        <f>IF(S2232&amp;U2232="","",U2232 * S2232)</f>
        <v/>
      </c>
      <c r="X2232" s="33">
        <f>IF(W2232="","",U2232 + W2232)</f>
        <v/>
      </c>
      <c r="Y2232" s="33">
        <f>IF(T2232="","",U2232 * T2232)</f>
        <v/>
      </c>
      <c r="Z2232" s="34">
        <f>IF(U2232="","",X2232-V2232-Y2232)</f>
        <v/>
      </c>
    </row>
    <row r="2233">
      <c r="A2233" s="25" t="n">
        <v>2229</v>
      </c>
      <c r="B2233" s="26">
        <f>_xlfn.XLOOKUP(C2233,purchase!C:C,pcon!B:B,"")</f>
        <v/>
      </c>
      <c r="C2233" s="4" t="n"/>
      <c r="D2233" s="29">
        <f>_xlfn.XLOOKUP(C2233,purchase!C:C,pcon!D:D,"")</f>
        <v/>
      </c>
      <c r="E2233" s="29">
        <f>_xlfn.XLOOKUP(C2233,purchase!C:C,pcon!E:E,"")</f>
        <v/>
      </c>
      <c r="F2233" s="4" t="n"/>
      <c r="G2233" s="27" t="n"/>
      <c r="H2233" s="28" t="n"/>
      <c r="I2233" s="4" t="n"/>
      <c r="J2233" s="4" t="n"/>
      <c r="K2233" s="4" t="n"/>
      <c r="L2233" s="30">
        <f>IF(J2233="","",J2233-K2233)</f>
        <v/>
      </c>
      <c r="M2233" s="4" t="n"/>
      <c r="N2233" s="30">
        <f>IF(L2233="","",L2233-M2233)</f>
        <v/>
      </c>
      <c r="O2233" s="31" t="n"/>
      <c r="P2233" s="32">
        <f>IF(O2233="","",N2233 * O2233)</f>
        <v/>
      </c>
      <c r="Q2233" s="10">
        <f>_xlfn.XLOOKUP(C2233,pcon!C:C,pcon!L:L,"")</f>
        <v/>
      </c>
      <c r="R2233" s="98">
        <f>(Q2233 / 80) * (O2233 * 100)</f>
        <v/>
      </c>
      <c r="S2233" s="31" t="n"/>
      <c r="T2233" s="31" t="n"/>
      <c r="U2233" s="33">
        <f>IF(N2233="","",R2233 * N2233)</f>
        <v/>
      </c>
      <c r="V2233" s="4" t="n"/>
      <c r="W2233" s="33">
        <f>IF(S2233&amp;U2233="","",U2233 * S2233)</f>
        <v/>
      </c>
      <c r="X2233" s="33">
        <f>IF(W2233="","",U2233 + W2233)</f>
        <v/>
      </c>
      <c r="Y2233" s="33">
        <f>IF(T2233="","",U2233 * T2233)</f>
        <v/>
      </c>
      <c r="Z2233" s="34">
        <f>IF(U2233="","",X2233-V2233-Y2233)</f>
        <v/>
      </c>
    </row>
    <row r="2234">
      <c r="A2234" s="25" t="n">
        <v>2230</v>
      </c>
      <c r="B2234" s="26">
        <f>_xlfn.XLOOKUP(C2234,purchase!C:C,pcon!B:B,"")</f>
        <v/>
      </c>
      <c r="C2234" s="4" t="n"/>
      <c r="D2234" s="29">
        <f>_xlfn.XLOOKUP(C2234,purchase!C:C,pcon!D:D,"")</f>
        <v/>
      </c>
      <c r="E2234" s="29">
        <f>_xlfn.XLOOKUP(C2234,purchase!C:C,pcon!E:E,"")</f>
        <v/>
      </c>
      <c r="F2234" s="4" t="n"/>
      <c r="G2234" s="27" t="n"/>
      <c r="H2234" s="28" t="n"/>
      <c r="I2234" s="4" t="n"/>
      <c r="J2234" s="4" t="n"/>
      <c r="K2234" s="4" t="n"/>
      <c r="L2234" s="30">
        <f>IF(J2234="","",J2234-K2234)</f>
        <v/>
      </c>
      <c r="M2234" s="4" t="n"/>
      <c r="N2234" s="30">
        <f>IF(L2234="","",L2234-M2234)</f>
        <v/>
      </c>
      <c r="O2234" s="31" t="n"/>
      <c r="P2234" s="32">
        <f>IF(O2234="","",N2234 * O2234)</f>
        <v/>
      </c>
      <c r="Q2234" s="10">
        <f>_xlfn.XLOOKUP(C2234,pcon!C:C,pcon!L:L,"")</f>
        <v/>
      </c>
      <c r="R2234" s="98">
        <f>(Q2234 / 80) * (O2234 * 100)</f>
        <v/>
      </c>
      <c r="S2234" s="31" t="n"/>
      <c r="T2234" s="31" t="n"/>
      <c r="U2234" s="33">
        <f>IF(N2234="","",R2234 * N2234)</f>
        <v/>
      </c>
      <c r="V2234" s="4" t="n"/>
      <c r="W2234" s="33">
        <f>IF(S2234&amp;U2234="","",U2234 * S2234)</f>
        <v/>
      </c>
      <c r="X2234" s="33">
        <f>IF(W2234="","",U2234 + W2234)</f>
        <v/>
      </c>
      <c r="Y2234" s="33">
        <f>IF(T2234="","",U2234 * T2234)</f>
        <v/>
      </c>
      <c r="Z2234" s="34">
        <f>IF(U2234="","",X2234-V2234-Y2234)</f>
        <v/>
      </c>
    </row>
    <row r="2235">
      <c r="A2235" s="25" t="n">
        <v>2231</v>
      </c>
      <c r="B2235" s="26">
        <f>_xlfn.XLOOKUP(C2235,purchase!C:C,pcon!B:B,"")</f>
        <v/>
      </c>
      <c r="C2235" s="4" t="n"/>
      <c r="D2235" s="29">
        <f>_xlfn.XLOOKUP(C2235,purchase!C:C,pcon!D:D,"")</f>
        <v/>
      </c>
      <c r="E2235" s="29">
        <f>_xlfn.XLOOKUP(C2235,purchase!C:C,pcon!E:E,"")</f>
        <v/>
      </c>
      <c r="F2235" s="4" t="n"/>
      <c r="G2235" s="27" t="n"/>
      <c r="H2235" s="28" t="n"/>
      <c r="I2235" s="4" t="n"/>
      <c r="J2235" s="4" t="n"/>
      <c r="K2235" s="4" t="n"/>
      <c r="L2235" s="30">
        <f>IF(J2235="","",J2235-K2235)</f>
        <v/>
      </c>
      <c r="M2235" s="4" t="n"/>
      <c r="N2235" s="30">
        <f>IF(L2235="","",L2235-M2235)</f>
        <v/>
      </c>
      <c r="O2235" s="31" t="n"/>
      <c r="P2235" s="32">
        <f>IF(O2235="","",N2235 * O2235)</f>
        <v/>
      </c>
      <c r="Q2235" s="10">
        <f>_xlfn.XLOOKUP(C2235,pcon!C:C,pcon!L:L,"")</f>
        <v/>
      </c>
      <c r="R2235" s="98">
        <f>(Q2235 / 80) * (O2235 * 100)</f>
        <v/>
      </c>
      <c r="S2235" s="31" t="n"/>
      <c r="T2235" s="31" t="n"/>
      <c r="U2235" s="33">
        <f>IF(N2235="","",R2235 * N2235)</f>
        <v/>
      </c>
      <c r="V2235" s="4" t="n"/>
      <c r="W2235" s="33">
        <f>IF(S2235&amp;U2235="","",U2235 * S2235)</f>
        <v/>
      </c>
      <c r="X2235" s="33">
        <f>IF(W2235="","",U2235 + W2235)</f>
        <v/>
      </c>
      <c r="Y2235" s="33">
        <f>IF(T2235="","",U2235 * T2235)</f>
        <v/>
      </c>
      <c r="Z2235" s="34">
        <f>IF(U2235="","",X2235-V2235-Y2235)</f>
        <v/>
      </c>
    </row>
    <row r="2236">
      <c r="A2236" s="25" t="n">
        <v>2232</v>
      </c>
      <c r="B2236" s="26">
        <f>_xlfn.XLOOKUP(C2236,purchase!C:C,pcon!B:B,"")</f>
        <v/>
      </c>
      <c r="C2236" s="4" t="n"/>
      <c r="D2236" s="29">
        <f>_xlfn.XLOOKUP(C2236,purchase!C:C,pcon!D:D,"")</f>
        <v/>
      </c>
      <c r="E2236" s="29">
        <f>_xlfn.XLOOKUP(C2236,purchase!C:C,pcon!E:E,"")</f>
        <v/>
      </c>
      <c r="F2236" s="4" t="n"/>
      <c r="G2236" s="27" t="n"/>
      <c r="H2236" s="28" t="n"/>
      <c r="I2236" s="4" t="n"/>
      <c r="J2236" s="4" t="n"/>
      <c r="K2236" s="4" t="n"/>
      <c r="L2236" s="30">
        <f>IF(J2236="","",J2236-K2236)</f>
        <v/>
      </c>
      <c r="M2236" s="4" t="n"/>
      <c r="N2236" s="30">
        <f>IF(L2236="","",L2236-M2236)</f>
        <v/>
      </c>
      <c r="O2236" s="31" t="n"/>
      <c r="P2236" s="32">
        <f>IF(O2236="","",N2236 * O2236)</f>
        <v/>
      </c>
      <c r="Q2236" s="10">
        <f>_xlfn.XLOOKUP(C2236,pcon!C:C,pcon!L:L,"")</f>
        <v/>
      </c>
      <c r="R2236" s="98">
        <f>(Q2236 / 80) * (O2236 * 100)</f>
        <v/>
      </c>
      <c r="S2236" s="31" t="n"/>
      <c r="T2236" s="31" t="n"/>
      <c r="U2236" s="33">
        <f>IF(N2236="","",R2236 * N2236)</f>
        <v/>
      </c>
      <c r="V2236" s="4" t="n"/>
      <c r="W2236" s="33">
        <f>IF(S2236&amp;U2236="","",U2236 * S2236)</f>
        <v/>
      </c>
      <c r="X2236" s="33">
        <f>IF(W2236="","",U2236 + W2236)</f>
        <v/>
      </c>
      <c r="Y2236" s="33">
        <f>IF(T2236="","",U2236 * T2236)</f>
        <v/>
      </c>
      <c r="Z2236" s="34">
        <f>IF(U2236="","",X2236-V2236-Y2236)</f>
        <v/>
      </c>
    </row>
    <row r="2237">
      <c r="A2237" s="25" t="n">
        <v>2233</v>
      </c>
      <c r="B2237" s="26">
        <f>_xlfn.XLOOKUP(C2237,purchase!C:C,pcon!B:B,"")</f>
        <v/>
      </c>
      <c r="C2237" s="4" t="n"/>
      <c r="D2237" s="29">
        <f>_xlfn.XLOOKUP(C2237,purchase!C:C,pcon!D:D,"")</f>
        <v/>
      </c>
      <c r="E2237" s="29">
        <f>_xlfn.XLOOKUP(C2237,purchase!C:C,pcon!E:E,"")</f>
        <v/>
      </c>
      <c r="F2237" s="4" t="n"/>
      <c r="G2237" s="27" t="n"/>
      <c r="H2237" s="28" t="n"/>
      <c r="I2237" s="4" t="n"/>
      <c r="J2237" s="4" t="n"/>
      <c r="K2237" s="4" t="n"/>
      <c r="L2237" s="30">
        <f>IF(J2237="","",J2237-K2237)</f>
        <v/>
      </c>
      <c r="M2237" s="4" t="n"/>
      <c r="N2237" s="30">
        <f>IF(L2237="","",L2237-M2237)</f>
        <v/>
      </c>
      <c r="O2237" s="31" t="n"/>
      <c r="P2237" s="32">
        <f>IF(O2237="","",N2237 * O2237)</f>
        <v/>
      </c>
      <c r="Q2237" s="10">
        <f>_xlfn.XLOOKUP(C2237,pcon!C:C,pcon!L:L,"")</f>
        <v/>
      </c>
      <c r="R2237" s="98">
        <f>(Q2237 / 80) * (O2237 * 100)</f>
        <v/>
      </c>
      <c r="S2237" s="31" t="n"/>
      <c r="T2237" s="31" t="n"/>
      <c r="U2237" s="33">
        <f>IF(N2237="","",R2237 * N2237)</f>
        <v/>
      </c>
      <c r="V2237" s="4" t="n"/>
      <c r="W2237" s="33">
        <f>IF(S2237&amp;U2237="","",U2237 * S2237)</f>
        <v/>
      </c>
      <c r="X2237" s="33">
        <f>IF(W2237="","",U2237 + W2237)</f>
        <v/>
      </c>
      <c r="Y2237" s="33">
        <f>IF(T2237="","",U2237 * T2237)</f>
        <v/>
      </c>
      <c r="Z2237" s="34">
        <f>IF(U2237="","",X2237-V2237-Y2237)</f>
        <v/>
      </c>
    </row>
    <row r="2238">
      <c r="A2238" s="25" t="n">
        <v>2234</v>
      </c>
      <c r="B2238" s="26">
        <f>_xlfn.XLOOKUP(C2238,purchase!C:C,pcon!B:B,"")</f>
        <v/>
      </c>
      <c r="C2238" s="4" t="n"/>
      <c r="D2238" s="29">
        <f>_xlfn.XLOOKUP(C2238,purchase!C:C,pcon!D:D,"")</f>
        <v/>
      </c>
      <c r="E2238" s="29">
        <f>_xlfn.XLOOKUP(C2238,purchase!C:C,pcon!E:E,"")</f>
        <v/>
      </c>
      <c r="F2238" s="4" t="n"/>
      <c r="G2238" s="27" t="n"/>
      <c r="H2238" s="28" t="n"/>
      <c r="I2238" s="4" t="n"/>
      <c r="J2238" s="4" t="n"/>
      <c r="K2238" s="4" t="n"/>
      <c r="L2238" s="30">
        <f>IF(J2238="","",J2238-K2238)</f>
        <v/>
      </c>
      <c r="M2238" s="4" t="n"/>
      <c r="N2238" s="30">
        <f>IF(L2238="","",L2238-M2238)</f>
        <v/>
      </c>
      <c r="O2238" s="31" t="n"/>
      <c r="P2238" s="32">
        <f>IF(O2238="","",N2238 * O2238)</f>
        <v/>
      </c>
      <c r="Q2238" s="10">
        <f>_xlfn.XLOOKUP(C2238,pcon!C:C,pcon!L:L,"")</f>
        <v/>
      </c>
      <c r="R2238" s="98">
        <f>(Q2238 / 80) * (O2238 * 100)</f>
        <v/>
      </c>
      <c r="S2238" s="31" t="n"/>
      <c r="T2238" s="31" t="n"/>
      <c r="U2238" s="33">
        <f>IF(N2238="","",R2238 * N2238)</f>
        <v/>
      </c>
      <c r="V2238" s="4" t="n"/>
      <c r="W2238" s="33">
        <f>IF(S2238&amp;U2238="","",U2238 * S2238)</f>
        <v/>
      </c>
      <c r="X2238" s="33">
        <f>IF(W2238="","",U2238 + W2238)</f>
        <v/>
      </c>
      <c r="Y2238" s="33">
        <f>IF(T2238="","",U2238 * T2238)</f>
        <v/>
      </c>
      <c r="Z2238" s="34">
        <f>IF(U2238="","",X2238-V2238-Y2238)</f>
        <v/>
      </c>
    </row>
    <row r="2239">
      <c r="A2239" s="25" t="n">
        <v>2235</v>
      </c>
      <c r="B2239" s="26">
        <f>_xlfn.XLOOKUP(C2239,purchase!C:C,pcon!B:B,"")</f>
        <v/>
      </c>
      <c r="C2239" s="4" t="n"/>
      <c r="D2239" s="29">
        <f>_xlfn.XLOOKUP(C2239,purchase!C:C,pcon!D:D,"")</f>
        <v/>
      </c>
      <c r="E2239" s="29">
        <f>_xlfn.XLOOKUP(C2239,purchase!C:C,pcon!E:E,"")</f>
        <v/>
      </c>
      <c r="F2239" s="4" t="n"/>
      <c r="G2239" s="27" t="n"/>
      <c r="H2239" s="28" t="n"/>
      <c r="I2239" s="4" t="n"/>
      <c r="J2239" s="4" t="n"/>
      <c r="K2239" s="4" t="n"/>
      <c r="L2239" s="30">
        <f>IF(J2239="","",J2239-K2239)</f>
        <v/>
      </c>
      <c r="M2239" s="4" t="n"/>
      <c r="N2239" s="30">
        <f>IF(L2239="","",L2239-M2239)</f>
        <v/>
      </c>
      <c r="O2239" s="31" t="n"/>
      <c r="P2239" s="32">
        <f>IF(O2239="","",N2239 * O2239)</f>
        <v/>
      </c>
      <c r="Q2239" s="10">
        <f>_xlfn.XLOOKUP(C2239,pcon!C:C,pcon!L:L,"")</f>
        <v/>
      </c>
      <c r="R2239" s="98">
        <f>(Q2239 / 80) * (O2239 * 100)</f>
        <v/>
      </c>
      <c r="S2239" s="31" t="n"/>
      <c r="T2239" s="31" t="n"/>
      <c r="U2239" s="33">
        <f>IF(N2239="","",R2239 * N2239)</f>
        <v/>
      </c>
      <c r="V2239" s="4" t="n"/>
      <c r="W2239" s="33">
        <f>IF(S2239&amp;U2239="","",U2239 * S2239)</f>
        <v/>
      </c>
      <c r="X2239" s="33">
        <f>IF(W2239="","",U2239 + W2239)</f>
        <v/>
      </c>
      <c r="Y2239" s="33">
        <f>IF(T2239="","",U2239 * T2239)</f>
        <v/>
      </c>
      <c r="Z2239" s="34">
        <f>IF(U2239="","",X2239-V2239-Y2239)</f>
        <v/>
      </c>
    </row>
    <row r="2240">
      <c r="A2240" s="25" t="n">
        <v>2236</v>
      </c>
      <c r="B2240" s="26">
        <f>_xlfn.XLOOKUP(C2240,purchase!C:C,pcon!B:B,"")</f>
        <v/>
      </c>
      <c r="C2240" s="4" t="n"/>
      <c r="D2240" s="29">
        <f>_xlfn.XLOOKUP(C2240,purchase!C:C,pcon!D:D,"")</f>
        <v/>
      </c>
      <c r="E2240" s="29">
        <f>_xlfn.XLOOKUP(C2240,purchase!C:C,pcon!E:E,"")</f>
        <v/>
      </c>
      <c r="F2240" s="4" t="n"/>
      <c r="G2240" s="27" t="n"/>
      <c r="H2240" s="28" t="n"/>
      <c r="I2240" s="4" t="n"/>
      <c r="J2240" s="4" t="n"/>
      <c r="K2240" s="4" t="n"/>
      <c r="L2240" s="30">
        <f>IF(J2240="","",J2240-K2240)</f>
        <v/>
      </c>
      <c r="M2240" s="4" t="n"/>
      <c r="N2240" s="30">
        <f>IF(L2240="","",L2240-M2240)</f>
        <v/>
      </c>
      <c r="O2240" s="31" t="n"/>
      <c r="P2240" s="32">
        <f>IF(O2240="","",N2240 * O2240)</f>
        <v/>
      </c>
      <c r="Q2240" s="10">
        <f>_xlfn.XLOOKUP(C2240,pcon!C:C,pcon!L:L,"")</f>
        <v/>
      </c>
      <c r="R2240" s="98">
        <f>(Q2240 / 80) * (O2240 * 100)</f>
        <v/>
      </c>
      <c r="S2240" s="31" t="n"/>
      <c r="T2240" s="31" t="n"/>
      <c r="U2240" s="33">
        <f>IF(N2240="","",R2240 * N2240)</f>
        <v/>
      </c>
      <c r="V2240" s="4" t="n"/>
      <c r="W2240" s="33">
        <f>IF(S2240&amp;U2240="","",U2240 * S2240)</f>
        <v/>
      </c>
      <c r="X2240" s="33">
        <f>IF(W2240="","",U2240 + W2240)</f>
        <v/>
      </c>
      <c r="Y2240" s="33">
        <f>IF(T2240="","",U2240 * T2240)</f>
        <v/>
      </c>
      <c r="Z2240" s="34">
        <f>IF(U2240="","",X2240-V2240-Y2240)</f>
        <v/>
      </c>
    </row>
    <row r="2241">
      <c r="A2241" s="25" t="n">
        <v>2237</v>
      </c>
      <c r="B2241" s="26">
        <f>_xlfn.XLOOKUP(C2241,purchase!C:C,pcon!B:B,"")</f>
        <v/>
      </c>
      <c r="C2241" s="4" t="n"/>
      <c r="D2241" s="29">
        <f>_xlfn.XLOOKUP(C2241,purchase!C:C,pcon!D:D,"")</f>
        <v/>
      </c>
      <c r="E2241" s="29">
        <f>_xlfn.XLOOKUP(C2241,purchase!C:C,pcon!E:E,"")</f>
        <v/>
      </c>
      <c r="F2241" s="4" t="n"/>
      <c r="G2241" s="27" t="n"/>
      <c r="H2241" s="28" t="n"/>
      <c r="I2241" s="4" t="n"/>
      <c r="J2241" s="4" t="n"/>
      <c r="K2241" s="4" t="n"/>
      <c r="L2241" s="30">
        <f>IF(J2241="","",J2241-K2241)</f>
        <v/>
      </c>
      <c r="M2241" s="4" t="n"/>
      <c r="N2241" s="30">
        <f>IF(L2241="","",L2241-M2241)</f>
        <v/>
      </c>
      <c r="O2241" s="31" t="n"/>
      <c r="P2241" s="32">
        <f>IF(O2241="","",N2241 * O2241)</f>
        <v/>
      </c>
      <c r="Q2241" s="10">
        <f>_xlfn.XLOOKUP(C2241,pcon!C:C,pcon!L:L,"")</f>
        <v/>
      </c>
      <c r="R2241" s="98">
        <f>(Q2241 / 80) * (O2241 * 100)</f>
        <v/>
      </c>
      <c r="S2241" s="31" t="n"/>
      <c r="T2241" s="31" t="n"/>
      <c r="U2241" s="33">
        <f>IF(N2241="","",R2241 * N2241)</f>
        <v/>
      </c>
      <c r="V2241" s="4" t="n"/>
      <c r="W2241" s="33">
        <f>IF(S2241&amp;U2241="","",U2241 * S2241)</f>
        <v/>
      </c>
      <c r="X2241" s="33">
        <f>IF(W2241="","",U2241 + W2241)</f>
        <v/>
      </c>
      <c r="Y2241" s="33">
        <f>IF(T2241="","",U2241 * T2241)</f>
        <v/>
      </c>
      <c r="Z2241" s="34">
        <f>IF(U2241="","",X2241-V2241-Y2241)</f>
        <v/>
      </c>
    </row>
    <row r="2242">
      <c r="A2242" s="25" t="n">
        <v>2238</v>
      </c>
      <c r="B2242" s="26">
        <f>_xlfn.XLOOKUP(C2242,purchase!C:C,pcon!B:B,"")</f>
        <v/>
      </c>
      <c r="C2242" s="4" t="n"/>
      <c r="D2242" s="29">
        <f>_xlfn.XLOOKUP(C2242,purchase!C:C,pcon!D:D,"")</f>
        <v/>
      </c>
      <c r="E2242" s="29">
        <f>_xlfn.XLOOKUP(C2242,purchase!C:C,pcon!E:E,"")</f>
        <v/>
      </c>
      <c r="F2242" s="4" t="n"/>
      <c r="G2242" s="27" t="n"/>
      <c r="H2242" s="28" t="n"/>
      <c r="I2242" s="4" t="n"/>
      <c r="J2242" s="4" t="n"/>
      <c r="K2242" s="4" t="n"/>
      <c r="L2242" s="30">
        <f>IF(J2242="","",J2242-K2242)</f>
        <v/>
      </c>
      <c r="M2242" s="4" t="n"/>
      <c r="N2242" s="30">
        <f>IF(L2242="","",L2242-M2242)</f>
        <v/>
      </c>
      <c r="O2242" s="31" t="n"/>
      <c r="P2242" s="32">
        <f>IF(O2242="","",N2242 * O2242)</f>
        <v/>
      </c>
      <c r="Q2242" s="10">
        <f>_xlfn.XLOOKUP(C2242,pcon!C:C,pcon!L:L,"")</f>
        <v/>
      </c>
      <c r="R2242" s="98">
        <f>(Q2242 / 80) * (O2242 * 100)</f>
        <v/>
      </c>
      <c r="S2242" s="31" t="n"/>
      <c r="T2242" s="31" t="n"/>
      <c r="U2242" s="33">
        <f>IF(N2242="","",R2242 * N2242)</f>
        <v/>
      </c>
      <c r="V2242" s="4" t="n"/>
      <c r="W2242" s="33">
        <f>IF(S2242&amp;U2242="","",U2242 * S2242)</f>
        <v/>
      </c>
      <c r="X2242" s="33">
        <f>IF(W2242="","",U2242 + W2242)</f>
        <v/>
      </c>
      <c r="Y2242" s="33">
        <f>IF(T2242="","",U2242 * T2242)</f>
        <v/>
      </c>
      <c r="Z2242" s="34">
        <f>IF(U2242="","",X2242-V2242-Y2242)</f>
        <v/>
      </c>
    </row>
    <row r="2243">
      <c r="A2243" s="25" t="n">
        <v>2239</v>
      </c>
      <c r="B2243" s="26">
        <f>_xlfn.XLOOKUP(C2243,purchase!C:C,pcon!B:B,"")</f>
        <v/>
      </c>
      <c r="C2243" s="4" t="n"/>
      <c r="D2243" s="29">
        <f>_xlfn.XLOOKUP(C2243,purchase!C:C,pcon!D:D,"")</f>
        <v/>
      </c>
      <c r="E2243" s="29">
        <f>_xlfn.XLOOKUP(C2243,purchase!C:C,pcon!E:E,"")</f>
        <v/>
      </c>
      <c r="F2243" s="4" t="n"/>
      <c r="G2243" s="27" t="n"/>
      <c r="H2243" s="28" t="n"/>
      <c r="I2243" s="4" t="n"/>
      <c r="J2243" s="4" t="n"/>
      <c r="K2243" s="4" t="n"/>
      <c r="L2243" s="30">
        <f>IF(J2243="","",J2243-K2243)</f>
        <v/>
      </c>
      <c r="M2243" s="4" t="n"/>
      <c r="N2243" s="30">
        <f>IF(L2243="","",L2243-M2243)</f>
        <v/>
      </c>
      <c r="O2243" s="31" t="n"/>
      <c r="P2243" s="32">
        <f>IF(O2243="","",N2243 * O2243)</f>
        <v/>
      </c>
      <c r="Q2243" s="10">
        <f>_xlfn.XLOOKUP(C2243,pcon!C:C,pcon!L:L,"")</f>
        <v/>
      </c>
      <c r="R2243" s="98">
        <f>(Q2243 / 80) * (O2243 * 100)</f>
        <v/>
      </c>
      <c r="S2243" s="31" t="n"/>
      <c r="T2243" s="31" t="n"/>
      <c r="U2243" s="33">
        <f>IF(N2243="","",R2243 * N2243)</f>
        <v/>
      </c>
      <c r="V2243" s="4" t="n"/>
      <c r="W2243" s="33">
        <f>IF(S2243&amp;U2243="","",U2243 * S2243)</f>
        <v/>
      </c>
      <c r="X2243" s="33">
        <f>IF(W2243="","",U2243 + W2243)</f>
        <v/>
      </c>
      <c r="Y2243" s="33">
        <f>IF(T2243="","",U2243 * T2243)</f>
        <v/>
      </c>
      <c r="Z2243" s="34">
        <f>IF(U2243="","",X2243-V2243-Y2243)</f>
        <v/>
      </c>
    </row>
    <row r="2244">
      <c r="A2244" s="25" t="n">
        <v>2240</v>
      </c>
      <c r="B2244" s="26">
        <f>_xlfn.XLOOKUP(C2244,purchase!C:C,pcon!B:B,"")</f>
        <v/>
      </c>
      <c r="C2244" s="4" t="n"/>
      <c r="D2244" s="29">
        <f>_xlfn.XLOOKUP(C2244,purchase!C:C,pcon!D:D,"")</f>
        <v/>
      </c>
      <c r="E2244" s="29">
        <f>_xlfn.XLOOKUP(C2244,purchase!C:C,pcon!E:E,"")</f>
        <v/>
      </c>
      <c r="F2244" s="4" t="n"/>
      <c r="G2244" s="27" t="n"/>
      <c r="H2244" s="28" t="n"/>
      <c r="I2244" s="4" t="n"/>
      <c r="J2244" s="4" t="n"/>
      <c r="K2244" s="4" t="n"/>
      <c r="L2244" s="30">
        <f>IF(J2244="","",J2244-K2244)</f>
        <v/>
      </c>
      <c r="M2244" s="4" t="n"/>
      <c r="N2244" s="30">
        <f>IF(L2244="","",L2244-M2244)</f>
        <v/>
      </c>
      <c r="O2244" s="31" t="n"/>
      <c r="P2244" s="32">
        <f>IF(O2244="","",N2244 * O2244)</f>
        <v/>
      </c>
      <c r="Q2244" s="10">
        <f>_xlfn.XLOOKUP(C2244,pcon!C:C,pcon!L:L,"")</f>
        <v/>
      </c>
      <c r="R2244" s="98">
        <f>(Q2244 / 80) * (O2244 * 100)</f>
        <v/>
      </c>
      <c r="S2244" s="31" t="n"/>
      <c r="T2244" s="31" t="n"/>
      <c r="U2244" s="33">
        <f>IF(N2244="","",R2244 * N2244)</f>
        <v/>
      </c>
      <c r="V2244" s="4" t="n"/>
      <c r="W2244" s="33">
        <f>IF(S2244&amp;U2244="","",U2244 * S2244)</f>
        <v/>
      </c>
      <c r="X2244" s="33">
        <f>IF(W2244="","",U2244 + W2244)</f>
        <v/>
      </c>
      <c r="Y2244" s="33">
        <f>IF(T2244="","",U2244 * T2244)</f>
        <v/>
      </c>
      <c r="Z2244" s="34">
        <f>IF(U2244="","",X2244-V2244-Y2244)</f>
        <v/>
      </c>
    </row>
    <row r="2245">
      <c r="A2245" s="25" t="n">
        <v>2241</v>
      </c>
      <c r="B2245" s="26">
        <f>_xlfn.XLOOKUP(C2245,purchase!C:C,pcon!B:B,"")</f>
        <v/>
      </c>
      <c r="C2245" s="4" t="n"/>
      <c r="D2245" s="29">
        <f>_xlfn.XLOOKUP(C2245,purchase!C:C,pcon!D:D,"")</f>
        <v/>
      </c>
      <c r="E2245" s="29">
        <f>_xlfn.XLOOKUP(C2245,purchase!C:C,pcon!E:E,"")</f>
        <v/>
      </c>
      <c r="F2245" s="4" t="n"/>
      <c r="G2245" s="27" t="n"/>
      <c r="H2245" s="28" t="n"/>
      <c r="I2245" s="4" t="n"/>
      <c r="J2245" s="4" t="n"/>
      <c r="K2245" s="4" t="n"/>
      <c r="L2245" s="30">
        <f>IF(J2245="","",J2245-K2245)</f>
        <v/>
      </c>
      <c r="M2245" s="4" t="n"/>
      <c r="N2245" s="30">
        <f>IF(L2245="","",L2245-M2245)</f>
        <v/>
      </c>
      <c r="O2245" s="31" t="n"/>
      <c r="P2245" s="32">
        <f>IF(O2245="","",N2245 * O2245)</f>
        <v/>
      </c>
      <c r="Q2245" s="10">
        <f>_xlfn.XLOOKUP(C2245,pcon!C:C,pcon!L:L,"")</f>
        <v/>
      </c>
      <c r="R2245" s="98">
        <f>(Q2245 / 80) * (O2245 * 100)</f>
        <v/>
      </c>
      <c r="S2245" s="31" t="n"/>
      <c r="T2245" s="31" t="n"/>
      <c r="U2245" s="33">
        <f>IF(N2245="","",R2245 * N2245)</f>
        <v/>
      </c>
      <c r="V2245" s="4" t="n"/>
      <c r="W2245" s="33">
        <f>IF(S2245&amp;U2245="","",U2245 * S2245)</f>
        <v/>
      </c>
      <c r="X2245" s="33">
        <f>IF(W2245="","",U2245 + W2245)</f>
        <v/>
      </c>
      <c r="Y2245" s="33">
        <f>IF(T2245="","",U2245 * T2245)</f>
        <v/>
      </c>
      <c r="Z2245" s="34">
        <f>IF(U2245="","",X2245-V2245-Y2245)</f>
        <v/>
      </c>
    </row>
    <row r="2246">
      <c r="A2246" s="25" t="n">
        <v>2242</v>
      </c>
      <c r="B2246" s="26">
        <f>_xlfn.XLOOKUP(C2246,purchase!C:C,pcon!B:B,"")</f>
        <v/>
      </c>
      <c r="C2246" s="4" t="n"/>
      <c r="D2246" s="29">
        <f>_xlfn.XLOOKUP(C2246,purchase!C:C,pcon!D:D,"")</f>
        <v/>
      </c>
      <c r="E2246" s="29">
        <f>_xlfn.XLOOKUP(C2246,purchase!C:C,pcon!E:E,"")</f>
        <v/>
      </c>
      <c r="F2246" s="4" t="n"/>
      <c r="G2246" s="27" t="n"/>
      <c r="H2246" s="28" t="n"/>
      <c r="I2246" s="4" t="n"/>
      <c r="J2246" s="4" t="n"/>
      <c r="K2246" s="4" t="n"/>
      <c r="L2246" s="30">
        <f>IF(J2246="","",J2246-K2246)</f>
        <v/>
      </c>
      <c r="M2246" s="4" t="n"/>
      <c r="N2246" s="30">
        <f>IF(L2246="","",L2246-M2246)</f>
        <v/>
      </c>
      <c r="O2246" s="31" t="n"/>
      <c r="P2246" s="32">
        <f>IF(O2246="","",N2246 * O2246)</f>
        <v/>
      </c>
      <c r="Q2246" s="10">
        <f>_xlfn.XLOOKUP(C2246,pcon!C:C,pcon!L:L,"")</f>
        <v/>
      </c>
      <c r="R2246" s="98">
        <f>(Q2246 / 80) * (O2246 * 100)</f>
        <v/>
      </c>
      <c r="S2246" s="31" t="n"/>
      <c r="T2246" s="31" t="n"/>
      <c r="U2246" s="33">
        <f>IF(N2246="","",R2246 * N2246)</f>
        <v/>
      </c>
      <c r="V2246" s="4" t="n"/>
      <c r="W2246" s="33">
        <f>IF(S2246&amp;U2246="","",U2246 * S2246)</f>
        <v/>
      </c>
      <c r="X2246" s="33">
        <f>IF(W2246="","",U2246 + W2246)</f>
        <v/>
      </c>
      <c r="Y2246" s="33">
        <f>IF(T2246="","",U2246 * T2246)</f>
        <v/>
      </c>
      <c r="Z2246" s="34">
        <f>IF(U2246="","",X2246-V2246-Y2246)</f>
        <v/>
      </c>
    </row>
    <row r="2247">
      <c r="A2247" s="25" t="n">
        <v>2243</v>
      </c>
      <c r="B2247" s="26">
        <f>_xlfn.XLOOKUP(C2247,purchase!C:C,pcon!B:B,"")</f>
        <v/>
      </c>
      <c r="C2247" s="4" t="n"/>
      <c r="D2247" s="29">
        <f>_xlfn.XLOOKUP(C2247,purchase!C:C,pcon!D:D,"")</f>
        <v/>
      </c>
      <c r="E2247" s="29">
        <f>_xlfn.XLOOKUP(C2247,purchase!C:C,pcon!E:E,"")</f>
        <v/>
      </c>
      <c r="F2247" s="4" t="n"/>
      <c r="G2247" s="27" t="n"/>
      <c r="H2247" s="28" t="n"/>
      <c r="I2247" s="4" t="n"/>
      <c r="J2247" s="4" t="n"/>
      <c r="K2247" s="4" t="n"/>
      <c r="L2247" s="30">
        <f>IF(J2247="","",J2247-K2247)</f>
        <v/>
      </c>
      <c r="M2247" s="4" t="n"/>
      <c r="N2247" s="30">
        <f>IF(L2247="","",L2247-M2247)</f>
        <v/>
      </c>
      <c r="O2247" s="31" t="n"/>
      <c r="P2247" s="32">
        <f>IF(O2247="","",N2247 * O2247)</f>
        <v/>
      </c>
      <c r="Q2247" s="10">
        <f>_xlfn.XLOOKUP(C2247,pcon!C:C,pcon!L:L,"")</f>
        <v/>
      </c>
      <c r="R2247" s="98">
        <f>(Q2247 / 80) * (O2247 * 100)</f>
        <v/>
      </c>
      <c r="S2247" s="31" t="n"/>
      <c r="T2247" s="31" t="n"/>
      <c r="U2247" s="33">
        <f>IF(N2247="","",R2247 * N2247)</f>
        <v/>
      </c>
      <c r="V2247" s="4" t="n"/>
      <c r="W2247" s="33">
        <f>IF(S2247&amp;U2247="","",U2247 * S2247)</f>
        <v/>
      </c>
      <c r="X2247" s="33">
        <f>IF(W2247="","",U2247 + W2247)</f>
        <v/>
      </c>
      <c r="Y2247" s="33">
        <f>IF(T2247="","",U2247 * T2247)</f>
        <v/>
      </c>
      <c r="Z2247" s="34">
        <f>IF(U2247="","",X2247-V2247-Y2247)</f>
        <v/>
      </c>
    </row>
    <row r="2248">
      <c r="A2248" s="25" t="n">
        <v>2244</v>
      </c>
      <c r="B2248" s="26">
        <f>_xlfn.XLOOKUP(C2248,purchase!C:C,pcon!B:B,"")</f>
        <v/>
      </c>
      <c r="C2248" s="4" t="n"/>
      <c r="D2248" s="29">
        <f>_xlfn.XLOOKUP(C2248,purchase!C:C,pcon!D:D,"")</f>
        <v/>
      </c>
      <c r="E2248" s="29">
        <f>_xlfn.XLOOKUP(C2248,purchase!C:C,pcon!E:E,"")</f>
        <v/>
      </c>
      <c r="F2248" s="4" t="n"/>
      <c r="G2248" s="27" t="n"/>
      <c r="H2248" s="28" t="n"/>
      <c r="I2248" s="4" t="n"/>
      <c r="J2248" s="4" t="n"/>
      <c r="K2248" s="4" t="n"/>
      <c r="L2248" s="30">
        <f>IF(J2248="","",J2248-K2248)</f>
        <v/>
      </c>
      <c r="M2248" s="4" t="n"/>
      <c r="N2248" s="30">
        <f>IF(L2248="","",L2248-M2248)</f>
        <v/>
      </c>
      <c r="O2248" s="31" t="n"/>
      <c r="P2248" s="32">
        <f>IF(O2248="","",N2248 * O2248)</f>
        <v/>
      </c>
      <c r="Q2248" s="10">
        <f>_xlfn.XLOOKUP(C2248,pcon!C:C,pcon!L:L,"")</f>
        <v/>
      </c>
      <c r="R2248" s="98">
        <f>(Q2248 / 80) * (O2248 * 100)</f>
        <v/>
      </c>
      <c r="S2248" s="31" t="n"/>
      <c r="T2248" s="31" t="n"/>
      <c r="U2248" s="33">
        <f>IF(N2248="","",R2248 * N2248)</f>
        <v/>
      </c>
      <c r="V2248" s="4" t="n"/>
      <c r="W2248" s="33">
        <f>IF(S2248&amp;U2248="","",U2248 * S2248)</f>
        <v/>
      </c>
      <c r="X2248" s="33">
        <f>IF(W2248="","",U2248 + W2248)</f>
        <v/>
      </c>
      <c r="Y2248" s="33">
        <f>IF(T2248="","",U2248 * T2248)</f>
        <v/>
      </c>
      <c r="Z2248" s="34">
        <f>IF(U2248="","",X2248-V2248-Y2248)</f>
        <v/>
      </c>
    </row>
    <row r="2249">
      <c r="A2249" s="25" t="n">
        <v>2245</v>
      </c>
      <c r="B2249" s="26">
        <f>_xlfn.XLOOKUP(C2249,purchase!C:C,pcon!B:B,"")</f>
        <v/>
      </c>
      <c r="C2249" s="4" t="n"/>
      <c r="D2249" s="29">
        <f>_xlfn.XLOOKUP(C2249,purchase!C:C,pcon!D:D,"")</f>
        <v/>
      </c>
      <c r="E2249" s="29">
        <f>_xlfn.XLOOKUP(C2249,purchase!C:C,pcon!E:E,"")</f>
        <v/>
      </c>
      <c r="F2249" s="4" t="n"/>
      <c r="G2249" s="27" t="n"/>
      <c r="H2249" s="28" t="n"/>
      <c r="I2249" s="4" t="n"/>
      <c r="J2249" s="4" t="n"/>
      <c r="K2249" s="4" t="n"/>
      <c r="L2249" s="30">
        <f>IF(J2249="","",J2249-K2249)</f>
        <v/>
      </c>
      <c r="M2249" s="4" t="n"/>
      <c r="N2249" s="30">
        <f>IF(L2249="","",L2249-M2249)</f>
        <v/>
      </c>
      <c r="O2249" s="31" t="n"/>
      <c r="P2249" s="32">
        <f>IF(O2249="","",N2249 * O2249)</f>
        <v/>
      </c>
      <c r="Q2249" s="10">
        <f>_xlfn.XLOOKUP(C2249,pcon!C:C,pcon!L:L,"")</f>
        <v/>
      </c>
      <c r="R2249" s="98">
        <f>(Q2249 / 80) * (O2249 * 100)</f>
        <v/>
      </c>
      <c r="S2249" s="31" t="n"/>
      <c r="T2249" s="31" t="n"/>
      <c r="U2249" s="33">
        <f>IF(N2249="","",R2249 * N2249)</f>
        <v/>
      </c>
      <c r="V2249" s="4" t="n"/>
      <c r="W2249" s="33">
        <f>IF(S2249&amp;U2249="","",U2249 * S2249)</f>
        <v/>
      </c>
      <c r="X2249" s="33">
        <f>IF(W2249="","",U2249 + W2249)</f>
        <v/>
      </c>
      <c r="Y2249" s="33">
        <f>IF(T2249="","",U2249 * T2249)</f>
        <v/>
      </c>
      <c r="Z2249" s="34">
        <f>IF(U2249="","",X2249-V2249-Y2249)</f>
        <v/>
      </c>
    </row>
    <row r="2250">
      <c r="A2250" s="25" t="n">
        <v>2246</v>
      </c>
      <c r="B2250" s="26">
        <f>_xlfn.XLOOKUP(C2250,purchase!C:C,pcon!B:B,"")</f>
        <v/>
      </c>
      <c r="C2250" s="4" t="n"/>
      <c r="D2250" s="29">
        <f>_xlfn.XLOOKUP(C2250,purchase!C:C,pcon!D:D,"")</f>
        <v/>
      </c>
      <c r="E2250" s="29">
        <f>_xlfn.XLOOKUP(C2250,purchase!C:C,pcon!E:E,"")</f>
        <v/>
      </c>
      <c r="F2250" s="4" t="n"/>
      <c r="G2250" s="27" t="n"/>
      <c r="H2250" s="28" t="n"/>
      <c r="I2250" s="4" t="n"/>
      <c r="J2250" s="4" t="n"/>
      <c r="K2250" s="4" t="n"/>
      <c r="L2250" s="30">
        <f>IF(J2250="","",J2250-K2250)</f>
        <v/>
      </c>
      <c r="M2250" s="4" t="n"/>
      <c r="N2250" s="30">
        <f>IF(L2250="","",L2250-M2250)</f>
        <v/>
      </c>
      <c r="O2250" s="31" t="n"/>
      <c r="P2250" s="32">
        <f>IF(O2250="","",N2250 * O2250)</f>
        <v/>
      </c>
      <c r="Q2250" s="10">
        <f>_xlfn.XLOOKUP(C2250,pcon!C:C,pcon!L:L,"")</f>
        <v/>
      </c>
      <c r="R2250" s="98">
        <f>(Q2250 / 80) * (O2250 * 100)</f>
        <v/>
      </c>
      <c r="S2250" s="31" t="n"/>
      <c r="T2250" s="31" t="n"/>
      <c r="U2250" s="33">
        <f>IF(N2250="","",R2250 * N2250)</f>
        <v/>
      </c>
      <c r="V2250" s="4" t="n"/>
      <c r="W2250" s="33">
        <f>IF(S2250&amp;U2250="","",U2250 * S2250)</f>
        <v/>
      </c>
      <c r="X2250" s="33">
        <f>IF(W2250="","",U2250 + W2250)</f>
        <v/>
      </c>
      <c r="Y2250" s="33">
        <f>IF(T2250="","",U2250 * T2250)</f>
        <v/>
      </c>
      <c r="Z2250" s="34">
        <f>IF(U2250="","",X2250-V2250-Y2250)</f>
        <v/>
      </c>
    </row>
    <row r="2251">
      <c r="A2251" s="25" t="n">
        <v>2247</v>
      </c>
      <c r="B2251" s="26">
        <f>_xlfn.XLOOKUP(C2251,purchase!C:C,pcon!B:B,"")</f>
        <v/>
      </c>
      <c r="C2251" s="4" t="n"/>
      <c r="D2251" s="29">
        <f>_xlfn.XLOOKUP(C2251,purchase!C:C,pcon!D:D,"")</f>
        <v/>
      </c>
      <c r="E2251" s="29">
        <f>_xlfn.XLOOKUP(C2251,purchase!C:C,pcon!E:E,"")</f>
        <v/>
      </c>
      <c r="F2251" s="4" t="n"/>
      <c r="G2251" s="27" t="n"/>
      <c r="H2251" s="28" t="n"/>
      <c r="I2251" s="4" t="n"/>
      <c r="J2251" s="4" t="n"/>
      <c r="K2251" s="4" t="n"/>
      <c r="L2251" s="30">
        <f>IF(J2251="","",J2251-K2251)</f>
        <v/>
      </c>
      <c r="M2251" s="4" t="n"/>
      <c r="N2251" s="30">
        <f>IF(L2251="","",L2251-M2251)</f>
        <v/>
      </c>
      <c r="O2251" s="31" t="n"/>
      <c r="P2251" s="32">
        <f>IF(O2251="","",N2251 * O2251)</f>
        <v/>
      </c>
      <c r="Q2251" s="10">
        <f>_xlfn.XLOOKUP(C2251,pcon!C:C,pcon!L:L,"")</f>
        <v/>
      </c>
      <c r="R2251" s="98">
        <f>(Q2251 / 80) * (O2251 * 100)</f>
        <v/>
      </c>
      <c r="S2251" s="31" t="n"/>
      <c r="T2251" s="31" t="n"/>
      <c r="U2251" s="33">
        <f>IF(N2251="","",R2251 * N2251)</f>
        <v/>
      </c>
      <c r="V2251" s="4" t="n"/>
      <c r="W2251" s="33">
        <f>IF(S2251&amp;U2251="","",U2251 * S2251)</f>
        <v/>
      </c>
      <c r="X2251" s="33">
        <f>IF(W2251="","",U2251 + W2251)</f>
        <v/>
      </c>
      <c r="Y2251" s="33">
        <f>IF(T2251="","",U2251 * T2251)</f>
        <v/>
      </c>
      <c r="Z2251" s="34">
        <f>IF(U2251="","",X2251-V2251-Y2251)</f>
        <v/>
      </c>
    </row>
    <row r="2252">
      <c r="A2252" s="25" t="n">
        <v>2248</v>
      </c>
      <c r="B2252" s="26">
        <f>_xlfn.XLOOKUP(C2252,purchase!C:C,pcon!B:B,"")</f>
        <v/>
      </c>
      <c r="C2252" s="4" t="n"/>
      <c r="D2252" s="29">
        <f>_xlfn.XLOOKUP(C2252,purchase!C:C,pcon!D:D,"")</f>
        <v/>
      </c>
      <c r="E2252" s="29">
        <f>_xlfn.XLOOKUP(C2252,purchase!C:C,pcon!E:E,"")</f>
        <v/>
      </c>
      <c r="F2252" s="4" t="n"/>
      <c r="G2252" s="27" t="n"/>
      <c r="H2252" s="28" t="n"/>
      <c r="I2252" s="4" t="n"/>
      <c r="J2252" s="4" t="n"/>
      <c r="K2252" s="4" t="n"/>
      <c r="L2252" s="30">
        <f>IF(J2252="","",J2252-K2252)</f>
        <v/>
      </c>
      <c r="M2252" s="4" t="n"/>
      <c r="N2252" s="30">
        <f>IF(L2252="","",L2252-M2252)</f>
        <v/>
      </c>
      <c r="O2252" s="31" t="n"/>
      <c r="P2252" s="32">
        <f>IF(O2252="","",N2252 * O2252)</f>
        <v/>
      </c>
      <c r="Q2252" s="10">
        <f>_xlfn.XLOOKUP(C2252,pcon!C:C,pcon!L:L,"")</f>
        <v/>
      </c>
      <c r="R2252" s="98">
        <f>(Q2252 / 80) * (O2252 * 100)</f>
        <v/>
      </c>
      <c r="S2252" s="31" t="n"/>
      <c r="T2252" s="31" t="n"/>
      <c r="U2252" s="33">
        <f>IF(N2252="","",R2252 * N2252)</f>
        <v/>
      </c>
      <c r="V2252" s="4" t="n"/>
      <c r="W2252" s="33">
        <f>IF(S2252&amp;U2252="","",U2252 * S2252)</f>
        <v/>
      </c>
      <c r="X2252" s="33">
        <f>IF(W2252="","",U2252 + W2252)</f>
        <v/>
      </c>
      <c r="Y2252" s="33">
        <f>IF(T2252="","",U2252 * T2252)</f>
        <v/>
      </c>
      <c r="Z2252" s="34">
        <f>IF(U2252="","",X2252-V2252-Y2252)</f>
        <v/>
      </c>
    </row>
    <row r="2253">
      <c r="A2253" s="25" t="n">
        <v>2249</v>
      </c>
      <c r="B2253" s="26">
        <f>_xlfn.XLOOKUP(C2253,purchase!C:C,pcon!B:B,"")</f>
        <v/>
      </c>
      <c r="C2253" s="4" t="n"/>
      <c r="D2253" s="29">
        <f>_xlfn.XLOOKUP(C2253,purchase!C:C,pcon!D:D,"")</f>
        <v/>
      </c>
      <c r="E2253" s="29">
        <f>_xlfn.XLOOKUP(C2253,purchase!C:C,pcon!E:E,"")</f>
        <v/>
      </c>
      <c r="F2253" s="4" t="n"/>
      <c r="G2253" s="27" t="n"/>
      <c r="H2253" s="28" t="n"/>
      <c r="I2253" s="4" t="n"/>
      <c r="J2253" s="4" t="n"/>
      <c r="K2253" s="4" t="n"/>
      <c r="L2253" s="30">
        <f>IF(J2253="","",J2253-K2253)</f>
        <v/>
      </c>
      <c r="M2253" s="4" t="n"/>
      <c r="N2253" s="30">
        <f>IF(L2253="","",L2253-M2253)</f>
        <v/>
      </c>
      <c r="O2253" s="31" t="n"/>
      <c r="P2253" s="32">
        <f>IF(O2253="","",N2253 * O2253)</f>
        <v/>
      </c>
      <c r="Q2253" s="10">
        <f>_xlfn.XLOOKUP(C2253,pcon!C:C,pcon!L:L,"")</f>
        <v/>
      </c>
      <c r="R2253" s="98">
        <f>(Q2253 / 80) * (O2253 * 100)</f>
        <v/>
      </c>
      <c r="S2253" s="31" t="n"/>
      <c r="T2253" s="31" t="n"/>
      <c r="U2253" s="33">
        <f>IF(N2253="","",R2253 * N2253)</f>
        <v/>
      </c>
      <c r="V2253" s="4" t="n"/>
      <c r="W2253" s="33">
        <f>IF(S2253&amp;U2253="","",U2253 * S2253)</f>
        <v/>
      </c>
      <c r="X2253" s="33">
        <f>IF(W2253="","",U2253 + W2253)</f>
        <v/>
      </c>
      <c r="Y2253" s="33">
        <f>IF(T2253="","",U2253 * T2253)</f>
        <v/>
      </c>
      <c r="Z2253" s="34">
        <f>IF(U2253="","",X2253-V2253-Y2253)</f>
        <v/>
      </c>
    </row>
    <row r="2254">
      <c r="A2254" s="25" t="n">
        <v>2250</v>
      </c>
      <c r="B2254" s="26">
        <f>_xlfn.XLOOKUP(C2254,purchase!C:C,pcon!B:B,"")</f>
        <v/>
      </c>
      <c r="C2254" s="4" t="n"/>
      <c r="D2254" s="29">
        <f>_xlfn.XLOOKUP(C2254,purchase!C:C,pcon!D:D,"")</f>
        <v/>
      </c>
      <c r="E2254" s="29">
        <f>_xlfn.XLOOKUP(C2254,purchase!C:C,pcon!E:E,"")</f>
        <v/>
      </c>
      <c r="F2254" s="4" t="n"/>
      <c r="G2254" s="27" t="n"/>
      <c r="H2254" s="28" t="n"/>
      <c r="I2254" s="4" t="n"/>
      <c r="J2254" s="4" t="n"/>
      <c r="K2254" s="4" t="n"/>
      <c r="L2254" s="30">
        <f>IF(J2254="","",J2254-K2254)</f>
        <v/>
      </c>
      <c r="M2254" s="4" t="n"/>
      <c r="N2254" s="30">
        <f>IF(L2254="","",L2254-M2254)</f>
        <v/>
      </c>
      <c r="O2254" s="31" t="n"/>
      <c r="P2254" s="32">
        <f>IF(O2254="","",N2254 * O2254)</f>
        <v/>
      </c>
      <c r="Q2254" s="10">
        <f>_xlfn.XLOOKUP(C2254,pcon!C:C,pcon!L:L,"")</f>
        <v/>
      </c>
      <c r="R2254" s="98">
        <f>(Q2254 / 80) * (O2254 * 100)</f>
        <v/>
      </c>
      <c r="S2254" s="31" t="n"/>
      <c r="T2254" s="31" t="n"/>
      <c r="U2254" s="33">
        <f>IF(N2254="","",R2254 * N2254)</f>
        <v/>
      </c>
      <c r="V2254" s="4" t="n"/>
      <c r="W2254" s="33">
        <f>IF(S2254&amp;U2254="","",U2254 * S2254)</f>
        <v/>
      </c>
      <c r="X2254" s="33">
        <f>IF(W2254="","",U2254 + W2254)</f>
        <v/>
      </c>
      <c r="Y2254" s="33">
        <f>IF(T2254="","",U2254 * T2254)</f>
        <v/>
      </c>
      <c r="Z2254" s="34">
        <f>IF(U2254="","",X2254-V2254-Y2254)</f>
        <v/>
      </c>
    </row>
    <row r="2255">
      <c r="A2255" s="25" t="n">
        <v>2251</v>
      </c>
      <c r="B2255" s="26">
        <f>_xlfn.XLOOKUP(C2255,purchase!C:C,pcon!B:B,"")</f>
        <v/>
      </c>
      <c r="C2255" s="4" t="n"/>
      <c r="D2255" s="29">
        <f>_xlfn.XLOOKUP(C2255,purchase!C:C,pcon!D:D,"")</f>
        <v/>
      </c>
      <c r="E2255" s="29">
        <f>_xlfn.XLOOKUP(C2255,purchase!C:C,pcon!E:E,"")</f>
        <v/>
      </c>
      <c r="F2255" s="4" t="n"/>
      <c r="G2255" s="27" t="n"/>
      <c r="H2255" s="28" t="n"/>
      <c r="I2255" s="4" t="n"/>
      <c r="J2255" s="4" t="n"/>
      <c r="K2255" s="4" t="n"/>
      <c r="L2255" s="30">
        <f>IF(J2255="","",J2255-K2255)</f>
        <v/>
      </c>
      <c r="M2255" s="4" t="n"/>
      <c r="N2255" s="30">
        <f>IF(L2255="","",L2255-M2255)</f>
        <v/>
      </c>
      <c r="O2255" s="31" t="n"/>
      <c r="P2255" s="32">
        <f>IF(O2255="","",N2255 * O2255)</f>
        <v/>
      </c>
      <c r="Q2255" s="10">
        <f>_xlfn.XLOOKUP(C2255,pcon!C:C,pcon!L:L,"")</f>
        <v/>
      </c>
      <c r="R2255" s="98">
        <f>(Q2255 / 80) * (O2255 * 100)</f>
        <v/>
      </c>
      <c r="S2255" s="31" t="n"/>
      <c r="T2255" s="31" t="n"/>
      <c r="U2255" s="33">
        <f>IF(N2255="","",R2255 * N2255)</f>
        <v/>
      </c>
      <c r="V2255" s="4" t="n"/>
      <c r="W2255" s="33">
        <f>IF(S2255&amp;U2255="","",U2255 * S2255)</f>
        <v/>
      </c>
      <c r="X2255" s="33">
        <f>IF(W2255="","",U2255 + W2255)</f>
        <v/>
      </c>
      <c r="Y2255" s="33">
        <f>IF(T2255="","",U2255 * T2255)</f>
        <v/>
      </c>
      <c r="Z2255" s="34">
        <f>IF(U2255="","",X2255-V2255-Y2255)</f>
        <v/>
      </c>
    </row>
    <row r="2256">
      <c r="A2256" s="25" t="n">
        <v>2252</v>
      </c>
      <c r="B2256" s="26">
        <f>_xlfn.XLOOKUP(C2256,purchase!C:C,pcon!B:B,"")</f>
        <v/>
      </c>
      <c r="C2256" s="4" t="n"/>
      <c r="D2256" s="29">
        <f>_xlfn.XLOOKUP(C2256,purchase!C:C,pcon!D:D,"")</f>
        <v/>
      </c>
      <c r="E2256" s="29">
        <f>_xlfn.XLOOKUP(C2256,purchase!C:C,pcon!E:E,"")</f>
        <v/>
      </c>
      <c r="F2256" s="4" t="n"/>
      <c r="G2256" s="27" t="n"/>
      <c r="H2256" s="28" t="n"/>
      <c r="I2256" s="4" t="n"/>
      <c r="J2256" s="4" t="n"/>
      <c r="K2256" s="4" t="n"/>
      <c r="L2256" s="30">
        <f>IF(J2256="","",J2256-K2256)</f>
        <v/>
      </c>
      <c r="M2256" s="4" t="n"/>
      <c r="N2256" s="30">
        <f>IF(L2256="","",L2256-M2256)</f>
        <v/>
      </c>
      <c r="O2256" s="31" t="n"/>
      <c r="P2256" s="32">
        <f>IF(O2256="","",N2256 * O2256)</f>
        <v/>
      </c>
      <c r="Q2256" s="10">
        <f>_xlfn.XLOOKUP(C2256,pcon!C:C,pcon!L:L,"")</f>
        <v/>
      </c>
      <c r="R2256" s="98">
        <f>(Q2256 / 80) * (O2256 * 100)</f>
        <v/>
      </c>
      <c r="S2256" s="31" t="n"/>
      <c r="T2256" s="31" t="n"/>
      <c r="U2256" s="33">
        <f>IF(N2256="","",R2256 * N2256)</f>
        <v/>
      </c>
      <c r="V2256" s="4" t="n"/>
      <c r="W2256" s="33">
        <f>IF(S2256&amp;U2256="","",U2256 * S2256)</f>
        <v/>
      </c>
      <c r="X2256" s="33">
        <f>IF(W2256="","",U2256 + W2256)</f>
        <v/>
      </c>
      <c r="Y2256" s="33">
        <f>IF(T2256="","",U2256 * T2256)</f>
        <v/>
      </c>
      <c r="Z2256" s="34">
        <f>IF(U2256="","",X2256-V2256-Y2256)</f>
        <v/>
      </c>
    </row>
    <row r="2257">
      <c r="A2257" s="25" t="n">
        <v>2253</v>
      </c>
      <c r="B2257" s="26">
        <f>_xlfn.XLOOKUP(C2257,purchase!C:C,pcon!B:B,"")</f>
        <v/>
      </c>
      <c r="C2257" s="4" t="n"/>
      <c r="D2257" s="29">
        <f>_xlfn.XLOOKUP(C2257,purchase!C:C,pcon!D:D,"")</f>
        <v/>
      </c>
      <c r="E2257" s="29">
        <f>_xlfn.XLOOKUP(C2257,purchase!C:C,pcon!E:E,"")</f>
        <v/>
      </c>
      <c r="F2257" s="4" t="n"/>
      <c r="G2257" s="27" t="n"/>
      <c r="H2257" s="28" t="n"/>
      <c r="I2257" s="4" t="n"/>
      <c r="J2257" s="4" t="n"/>
      <c r="K2257" s="4" t="n"/>
      <c r="L2257" s="30">
        <f>IF(J2257="","",J2257-K2257)</f>
        <v/>
      </c>
      <c r="M2257" s="4" t="n"/>
      <c r="N2257" s="30">
        <f>IF(L2257="","",L2257-M2257)</f>
        <v/>
      </c>
      <c r="O2257" s="31" t="n"/>
      <c r="P2257" s="32">
        <f>IF(O2257="","",N2257 * O2257)</f>
        <v/>
      </c>
      <c r="Q2257" s="10">
        <f>_xlfn.XLOOKUP(C2257,pcon!C:C,pcon!L:L,"")</f>
        <v/>
      </c>
      <c r="R2257" s="98">
        <f>(Q2257 / 80) * (O2257 * 100)</f>
        <v/>
      </c>
      <c r="S2257" s="31" t="n"/>
      <c r="T2257" s="31" t="n"/>
      <c r="U2257" s="33">
        <f>IF(N2257="","",R2257 * N2257)</f>
        <v/>
      </c>
      <c r="V2257" s="4" t="n"/>
      <c r="W2257" s="33">
        <f>IF(S2257&amp;U2257="","",U2257 * S2257)</f>
        <v/>
      </c>
      <c r="X2257" s="33">
        <f>IF(W2257="","",U2257 + W2257)</f>
        <v/>
      </c>
      <c r="Y2257" s="33">
        <f>IF(T2257="","",U2257 * T2257)</f>
        <v/>
      </c>
      <c r="Z2257" s="34">
        <f>IF(U2257="","",X2257-V2257-Y2257)</f>
        <v/>
      </c>
    </row>
    <row r="2258">
      <c r="A2258" s="25" t="n">
        <v>2254</v>
      </c>
      <c r="B2258" s="26">
        <f>_xlfn.XLOOKUP(C2258,purchase!C:C,pcon!B:B,"")</f>
        <v/>
      </c>
      <c r="C2258" s="4" t="n"/>
      <c r="D2258" s="29">
        <f>_xlfn.XLOOKUP(C2258,purchase!C:C,pcon!D:D,"")</f>
        <v/>
      </c>
      <c r="E2258" s="29">
        <f>_xlfn.XLOOKUP(C2258,purchase!C:C,pcon!E:E,"")</f>
        <v/>
      </c>
      <c r="F2258" s="4" t="n"/>
      <c r="G2258" s="27" t="n"/>
      <c r="H2258" s="28" t="n"/>
      <c r="I2258" s="4" t="n"/>
      <c r="J2258" s="4" t="n"/>
      <c r="K2258" s="4" t="n"/>
      <c r="L2258" s="30">
        <f>IF(J2258="","",J2258-K2258)</f>
        <v/>
      </c>
      <c r="M2258" s="4" t="n"/>
      <c r="N2258" s="30">
        <f>IF(L2258="","",L2258-M2258)</f>
        <v/>
      </c>
      <c r="O2258" s="31" t="n"/>
      <c r="P2258" s="32">
        <f>IF(O2258="","",N2258 * O2258)</f>
        <v/>
      </c>
      <c r="Q2258" s="10">
        <f>_xlfn.XLOOKUP(C2258,pcon!C:C,pcon!L:L,"")</f>
        <v/>
      </c>
      <c r="R2258" s="98">
        <f>(Q2258 / 80) * (O2258 * 100)</f>
        <v/>
      </c>
      <c r="S2258" s="31" t="n"/>
      <c r="T2258" s="31" t="n"/>
      <c r="U2258" s="33">
        <f>IF(N2258="","",R2258 * N2258)</f>
        <v/>
      </c>
      <c r="V2258" s="4" t="n"/>
      <c r="W2258" s="33">
        <f>IF(S2258&amp;U2258="","",U2258 * S2258)</f>
        <v/>
      </c>
      <c r="X2258" s="33">
        <f>IF(W2258="","",U2258 + W2258)</f>
        <v/>
      </c>
      <c r="Y2258" s="33">
        <f>IF(T2258="","",U2258 * T2258)</f>
        <v/>
      </c>
      <c r="Z2258" s="34">
        <f>IF(U2258="","",X2258-V2258-Y2258)</f>
        <v/>
      </c>
    </row>
    <row r="2259">
      <c r="A2259" s="25" t="n">
        <v>2255</v>
      </c>
      <c r="B2259" s="26">
        <f>_xlfn.XLOOKUP(C2259,purchase!C:C,pcon!B:B,"")</f>
        <v/>
      </c>
      <c r="C2259" s="4" t="n"/>
      <c r="D2259" s="29">
        <f>_xlfn.XLOOKUP(C2259,purchase!C:C,pcon!D:D,"")</f>
        <v/>
      </c>
      <c r="E2259" s="29">
        <f>_xlfn.XLOOKUP(C2259,purchase!C:C,pcon!E:E,"")</f>
        <v/>
      </c>
      <c r="F2259" s="4" t="n"/>
      <c r="G2259" s="27" t="n"/>
      <c r="H2259" s="28" t="n"/>
      <c r="I2259" s="4" t="n"/>
      <c r="J2259" s="4" t="n"/>
      <c r="K2259" s="4" t="n"/>
      <c r="L2259" s="30">
        <f>IF(J2259="","",J2259-K2259)</f>
        <v/>
      </c>
      <c r="M2259" s="4" t="n"/>
      <c r="N2259" s="30">
        <f>IF(L2259="","",L2259-M2259)</f>
        <v/>
      </c>
      <c r="O2259" s="31" t="n"/>
      <c r="P2259" s="32">
        <f>IF(O2259="","",N2259 * O2259)</f>
        <v/>
      </c>
      <c r="Q2259" s="10">
        <f>_xlfn.XLOOKUP(C2259,pcon!C:C,pcon!L:L,"")</f>
        <v/>
      </c>
      <c r="R2259" s="98">
        <f>(Q2259 / 80) * (O2259 * 100)</f>
        <v/>
      </c>
      <c r="S2259" s="31" t="n"/>
      <c r="T2259" s="31" t="n"/>
      <c r="U2259" s="33">
        <f>IF(N2259="","",R2259 * N2259)</f>
        <v/>
      </c>
      <c r="V2259" s="4" t="n"/>
      <c r="W2259" s="33">
        <f>IF(S2259&amp;U2259="","",U2259 * S2259)</f>
        <v/>
      </c>
      <c r="X2259" s="33">
        <f>IF(W2259="","",U2259 + W2259)</f>
        <v/>
      </c>
      <c r="Y2259" s="33">
        <f>IF(T2259="","",U2259 * T2259)</f>
        <v/>
      </c>
      <c r="Z2259" s="34">
        <f>IF(U2259="","",X2259-V2259-Y2259)</f>
        <v/>
      </c>
    </row>
    <row r="2260">
      <c r="A2260" s="25" t="n">
        <v>2256</v>
      </c>
      <c r="B2260" s="26">
        <f>_xlfn.XLOOKUP(C2260,purchase!C:C,pcon!B:B,"")</f>
        <v/>
      </c>
      <c r="C2260" s="4" t="n"/>
      <c r="D2260" s="29">
        <f>_xlfn.XLOOKUP(C2260,purchase!C:C,pcon!D:D,"")</f>
        <v/>
      </c>
      <c r="E2260" s="29">
        <f>_xlfn.XLOOKUP(C2260,purchase!C:C,pcon!E:E,"")</f>
        <v/>
      </c>
      <c r="F2260" s="4" t="n"/>
      <c r="G2260" s="27" t="n"/>
      <c r="H2260" s="28" t="n"/>
      <c r="I2260" s="4" t="n"/>
      <c r="J2260" s="4" t="n"/>
      <c r="K2260" s="4" t="n"/>
      <c r="L2260" s="30">
        <f>IF(J2260="","",J2260-K2260)</f>
        <v/>
      </c>
      <c r="M2260" s="4" t="n"/>
      <c r="N2260" s="30">
        <f>IF(L2260="","",L2260-M2260)</f>
        <v/>
      </c>
      <c r="O2260" s="31" t="n"/>
      <c r="P2260" s="32">
        <f>IF(O2260="","",N2260 * O2260)</f>
        <v/>
      </c>
      <c r="Q2260" s="10">
        <f>_xlfn.XLOOKUP(C2260,pcon!C:C,pcon!L:L,"")</f>
        <v/>
      </c>
      <c r="R2260" s="98">
        <f>(Q2260 / 80) * (O2260 * 100)</f>
        <v/>
      </c>
      <c r="S2260" s="31" t="n"/>
      <c r="T2260" s="31" t="n"/>
      <c r="U2260" s="33">
        <f>IF(N2260="","",R2260 * N2260)</f>
        <v/>
      </c>
      <c r="V2260" s="4" t="n"/>
      <c r="W2260" s="33">
        <f>IF(S2260&amp;U2260="","",U2260 * S2260)</f>
        <v/>
      </c>
      <c r="X2260" s="33">
        <f>IF(W2260="","",U2260 + W2260)</f>
        <v/>
      </c>
      <c r="Y2260" s="33">
        <f>IF(T2260="","",U2260 * T2260)</f>
        <v/>
      </c>
      <c r="Z2260" s="34">
        <f>IF(U2260="","",X2260-V2260-Y2260)</f>
        <v/>
      </c>
    </row>
    <row r="2261">
      <c r="A2261" s="25" t="n">
        <v>2257</v>
      </c>
      <c r="B2261" s="26">
        <f>_xlfn.XLOOKUP(C2261,purchase!C:C,pcon!B:B,"")</f>
        <v/>
      </c>
      <c r="C2261" s="4" t="n"/>
      <c r="D2261" s="29">
        <f>_xlfn.XLOOKUP(C2261,purchase!C:C,pcon!D:D,"")</f>
        <v/>
      </c>
      <c r="E2261" s="29">
        <f>_xlfn.XLOOKUP(C2261,purchase!C:C,pcon!E:E,"")</f>
        <v/>
      </c>
      <c r="F2261" s="4" t="n"/>
      <c r="G2261" s="27" t="n"/>
      <c r="H2261" s="28" t="n"/>
      <c r="I2261" s="4" t="n"/>
      <c r="J2261" s="4" t="n"/>
      <c r="K2261" s="4" t="n"/>
      <c r="L2261" s="30">
        <f>IF(J2261="","",J2261-K2261)</f>
        <v/>
      </c>
      <c r="M2261" s="4" t="n"/>
      <c r="N2261" s="30">
        <f>IF(L2261="","",L2261-M2261)</f>
        <v/>
      </c>
      <c r="O2261" s="31" t="n"/>
      <c r="P2261" s="32">
        <f>IF(O2261="","",N2261 * O2261)</f>
        <v/>
      </c>
      <c r="Q2261" s="10">
        <f>_xlfn.XLOOKUP(C2261,pcon!C:C,pcon!L:L,"")</f>
        <v/>
      </c>
      <c r="R2261" s="98">
        <f>(Q2261 / 80) * (O2261 * 100)</f>
        <v/>
      </c>
      <c r="S2261" s="31" t="n"/>
      <c r="T2261" s="31" t="n"/>
      <c r="U2261" s="33">
        <f>IF(N2261="","",R2261 * N2261)</f>
        <v/>
      </c>
      <c r="V2261" s="4" t="n"/>
      <c r="W2261" s="33">
        <f>IF(S2261&amp;U2261="","",U2261 * S2261)</f>
        <v/>
      </c>
      <c r="X2261" s="33">
        <f>IF(W2261="","",U2261 + W2261)</f>
        <v/>
      </c>
      <c r="Y2261" s="33">
        <f>IF(T2261="","",U2261 * T2261)</f>
        <v/>
      </c>
      <c r="Z2261" s="34">
        <f>IF(U2261="","",X2261-V2261-Y2261)</f>
        <v/>
      </c>
    </row>
    <row r="2262">
      <c r="A2262" s="25" t="n">
        <v>2258</v>
      </c>
      <c r="B2262" s="26">
        <f>_xlfn.XLOOKUP(C2262,purchase!C:C,pcon!B:B,"")</f>
        <v/>
      </c>
      <c r="C2262" s="4" t="n"/>
      <c r="D2262" s="29">
        <f>_xlfn.XLOOKUP(C2262,purchase!C:C,pcon!D:D,"")</f>
        <v/>
      </c>
      <c r="E2262" s="29">
        <f>_xlfn.XLOOKUP(C2262,purchase!C:C,pcon!E:E,"")</f>
        <v/>
      </c>
      <c r="F2262" s="4" t="n"/>
      <c r="G2262" s="27" t="n"/>
      <c r="H2262" s="28" t="n"/>
      <c r="I2262" s="4" t="n"/>
      <c r="J2262" s="4" t="n"/>
      <c r="K2262" s="4" t="n"/>
      <c r="L2262" s="30">
        <f>IF(J2262="","",J2262-K2262)</f>
        <v/>
      </c>
      <c r="M2262" s="4" t="n"/>
      <c r="N2262" s="30">
        <f>IF(L2262="","",L2262-M2262)</f>
        <v/>
      </c>
      <c r="O2262" s="31" t="n"/>
      <c r="P2262" s="32">
        <f>IF(O2262="","",N2262 * O2262)</f>
        <v/>
      </c>
      <c r="Q2262" s="10">
        <f>_xlfn.XLOOKUP(C2262,pcon!C:C,pcon!L:L,"")</f>
        <v/>
      </c>
      <c r="R2262" s="98">
        <f>(Q2262 / 80) * (O2262 * 100)</f>
        <v/>
      </c>
      <c r="S2262" s="31" t="n"/>
      <c r="T2262" s="31" t="n"/>
      <c r="U2262" s="33">
        <f>IF(N2262="","",R2262 * N2262)</f>
        <v/>
      </c>
      <c r="V2262" s="4" t="n"/>
      <c r="W2262" s="33">
        <f>IF(S2262&amp;U2262="","",U2262 * S2262)</f>
        <v/>
      </c>
      <c r="X2262" s="33">
        <f>IF(W2262="","",U2262 + W2262)</f>
        <v/>
      </c>
      <c r="Y2262" s="33">
        <f>IF(T2262="","",U2262 * T2262)</f>
        <v/>
      </c>
      <c r="Z2262" s="34">
        <f>IF(U2262="","",X2262-V2262-Y2262)</f>
        <v/>
      </c>
    </row>
    <row r="2263">
      <c r="A2263" s="25" t="n">
        <v>2259</v>
      </c>
      <c r="B2263" s="26">
        <f>_xlfn.XLOOKUP(C2263,purchase!C:C,pcon!B:B,"")</f>
        <v/>
      </c>
      <c r="C2263" s="4" t="n"/>
      <c r="D2263" s="29">
        <f>_xlfn.XLOOKUP(C2263,purchase!C:C,pcon!D:D,"")</f>
        <v/>
      </c>
      <c r="E2263" s="29">
        <f>_xlfn.XLOOKUP(C2263,purchase!C:C,pcon!E:E,"")</f>
        <v/>
      </c>
      <c r="F2263" s="4" t="n"/>
      <c r="G2263" s="27" t="n"/>
      <c r="H2263" s="28" t="n"/>
      <c r="I2263" s="4" t="n"/>
      <c r="J2263" s="4" t="n"/>
      <c r="K2263" s="4" t="n"/>
      <c r="L2263" s="30">
        <f>IF(J2263="","",J2263-K2263)</f>
        <v/>
      </c>
      <c r="M2263" s="4" t="n"/>
      <c r="N2263" s="30">
        <f>IF(L2263="","",L2263-M2263)</f>
        <v/>
      </c>
      <c r="O2263" s="31" t="n"/>
      <c r="P2263" s="32">
        <f>IF(O2263="","",N2263 * O2263)</f>
        <v/>
      </c>
      <c r="Q2263" s="10">
        <f>_xlfn.XLOOKUP(C2263,pcon!C:C,pcon!L:L,"")</f>
        <v/>
      </c>
      <c r="R2263" s="98">
        <f>(Q2263 / 80) * (O2263 * 100)</f>
        <v/>
      </c>
      <c r="S2263" s="31" t="n"/>
      <c r="T2263" s="31" t="n"/>
      <c r="U2263" s="33">
        <f>IF(N2263="","",R2263 * N2263)</f>
        <v/>
      </c>
      <c r="V2263" s="4" t="n"/>
      <c r="W2263" s="33">
        <f>IF(S2263&amp;U2263="","",U2263 * S2263)</f>
        <v/>
      </c>
      <c r="X2263" s="33">
        <f>IF(W2263="","",U2263 + W2263)</f>
        <v/>
      </c>
      <c r="Y2263" s="33">
        <f>IF(T2263="","",U2263 * T2263)</f>
        <v/>
      </c>
      <c r="Z2263" s="34">
        <f>IF(U2263="","",X2263-V2263-Y2263)</f>
        <v/>
      </c>
    </row>
    <row r="2264">
      <c r="A2264" s="25" t="n">
        <v>2260</v>
      </c>
      <c r="B2264" s="26">
        <f>_xlfn.XLOOKUP(C2264,purchase!C:C,pcon!B:B,"")</f>
        <v/>
      </c>
      <c r="C2264" s="4" t="n"/>
      <c r="D2264" s="29">
        <f>_xlfn.XLOOKUP(C2264,purchase!C:C,pcon!D:D,"")</f>
        <v/>
      </c>
      <c r="E2264" s="29">
        <f>_xlfn.XLOOKUP(C2264,purchase!C:C,pcon!E:E,"")</f>
        <v/>
      </c>
      <c r="F2264" s="4" t="n"/>
      <c r="G2264" s="27" t="n"/>
      <c r="H2264" s="28" t="n"/>
      <c r="I2264" s="4" t="n"/>
      <c r="J2264" s="4" t="n"/>
      <c r="K2264" s="4" t="n"/>
      <c r="L2264" s="30">
        <f>IF(J2264="","",J2264-K2264)</f>
        <v/>
      </c>
      <c r="M2264" s="4" t="n"/>
      <c r="N2264" s="30">
        <f>IF(L2264="","",L2264-M2264)</f>
        <v/>
      </c>
      <c r="O2264" s="31" t="n"/>
      <c r="P2264" s="32">
        <f>IF(O2264="","",N2264 * O2264)</f>
        <v/>
      </c>
      <c r="Q2264" s="10">
        <f>_xlfn.XLOOKUP(C2264,pcon!C:C,pcon!L:L,"")</f>
        <v/>
      </c>
      <c r="R2264" s="98">
        <f>(Q2264 / 80) * (O2264 * 100)</f>
        <v/>
      </c>
      <c r="S2264" s="31" t="n"/>
      <c r="T2264" s="31" t="n"/>
      <c r="U2264" s="33">
        <f>IF(N2264="","",R2264 * N2264)</f>
        <v/>
      </c>
      <c r="V2264" s="4" t="n"/>
      <c r="W2264" s="33">
        <f>IF(S2264&amp;U2264="","",U2264 * S2264)</f>
        <v/>
      </c>
      <c r="X2264" s="33">
        <f>IF(W2264="","",U2264 + W2264)</f>
        <v/>
      </c>
      <c r="Y2264" s="33">
        <f>IF(T2264="","",U2264 * T2264)</f>
        <v/>
      </c>
      <c r="Z2264" s="34">
        <f>IF(U2264="","",X2264-V2264-Y2264)</f>
        <v/>
      </c>
    </row>
    <row r="2265">
      <c r="A2265" s="25" t="n">
        <v>2261</v>
      </c>
      <c r="B2265" s="26">
        <f>_xlfn.XLOOKUP(C2265,purchase!C:C,pcon!B:B,"")</f>
        <v/>
      </c>
      <c r="C2265" s="4" t="n"/>
      <c r="D2265" s="29">
        <f>_xlfn.XLOOKUP(C2265,purchase!C:C,pcon!D:D,"")</f>
        <v/>
      </c>
      <c r="E2265" s="29">
        <f>_xlfn.XLOOKUP(C2265,purchase!C:C,pcon!E:E,"")</f>
        <v/>
      </c>
      <c r="F2265" s="4" t="n"/>
      <c r="G2265" s="27" t="n"/>
      <c r="H2265" s="28" t="n"/>
      <c r="I2265" s="4" t="n"/>
      <c r="J2265" s="4" t="n"/>
      <c r="K2265" s="4" t="n"/>
      <c r="L2265" s="30">
        <f>IF(J2265="","",J2265-K2265)</f>
        <v/>
      </c>
      <c r="M2265" s="4" t="n"/>
      <c r="N2265" s="30">
        <f>IF(L2265="","",L2265-M2265)</f>
        <v/>
      </c>
      <c r="O2265" s="31" t="n"/>
      <c r="P2265" s="32">
        <f>IF(O2265="","",N2265 * O2265)</f>
        <v/>
      </c>
      <c r="Q2265" s="10">
        <f>_xlfn.XLOOKUP(C2265,pcon!C:C,pcon!L:L,"")</f>
        <v/>
      </c>
      <c r="R2265" s="98">
        <f>(Q2265 / 80) * (O2265 * 100)</f>
        <v/>
      </c>
      <c r="S2265" s="31" t="n"/>
      <c r="T2265" s="31" t="n"/>
      <c r="U2265" s="33">
        <f>IF(N2265="","",R2265 * N2265)</f>
        <v/>
      </c>
      <c r="V2265" s="4" t="n"/>
      <c r="W2265" s="33">
        <f>IF(S2265&amp;U2265="","",U2265 * S2265)</f>
        <v/>
      </c>
      <c r="X2265" s="33">
        <f>IF(W2265="","",U2265 + W2265)</f>
        <v/>
      </c>
      <c r="Y2265" s="33">
        <f>IF(T2265="","",U2265 * T2265)</f>
        <v/>
      </c>
      <c r="Z2265" s="34">
        <f>IF(U2265="","",X2265-V2265-Y2265)</f>
        <v/>
      </c>
    </row>
    <row r="2266">
      <c r="A2266" s="25" t="n">
        <v>2262</v>
      </c>
      <c r="B2266" s="26">
        <f>_xlfn.XLOOKUP(C2266,purchase!C:C,pcon!B:B,"")</f>
        <v/>
      </c>
      <c r="C2266" s="4" t="n"/>
      <c r="D2266" s="29">
        <f>_xlfn.XLOOKUP(C2266,purchase!C:C,pcon!D:D,"")</f>
        <v/>
      </c>
      <c r="E2266" s="29">
        <f>_xlfn.XLOOKUP(C2266,purchase!C:C,pcon!E:E,"")</f>
        <v/>
      </c>
      <c r="F2266" s="4" t="n"/>
      <c r="G2266" s="27" t="n"/>
      <c r="H2266" s="28" t="n"/>
      <c r="I2266" s="4" t="n"/>
      <c r="J2266" s="4" t="n"/>
      <c r="K2266" s="4" t="n"/>
      <c r="L2266" s="30">
        <f>IF(J2266="","",J2266-K2266)</f>
        <v/>
      </c>
      <c r="M2266" s="4" t="n"/>
      <c r="N2266" s="30">
        <f>IF(L2266="","",L2266-M2266)</f>
        <v/>
      </c>
      <c r="O2266" s="31" t="n"/>
      <c r="P2266" s="32">
        <f>IF(O2266="","",N2266 * O2266)</f>
        <v/>
      </c>
      <c r="Q2266" s="10">
        <f>_xlfn.XLOOKUP(C2266,pcon!C:C,pcon!L:L,"")</f>
        <v/>
      </c>
      <c r="R2266" s="98">
        <f>(Q2266 / 80) * (O2266 * 100)</f>
        <v/>
      </c>
      <c r="S2266" s="31" t="n"/>
      <c r="T2266" s="31" t="n"/>
      <c r="U2266" s="33">
        <f>IF(N2266="","",R2266 * N2266)</f>
        <v/>
      </c>
      <c r="V2266" s="4" t="n"/>
      <c r="W2266" s="33">
        <f>IF(S2266&amp;U2266="","",U2266 * S2266)</f>
        <v/>
      </c>
      <c r="X2266" s="33">
        <f>IF(W2266="","",U2266 + W2266)</f>
        <v/>
      </c>
      <c r="Y2266" s="33">
        <f>IF(T2266="","",U2266 * T2266)</f>
        <v/>
      </c>
      <c r="Z2266" s="34">
        <f>IF(U2266="","",X2266-V2266-Y2266)</f>
        <v/>
      </c>
    </row>
    <row r="2267">
      <c r="A2267" s="25" t="n">
        <v>2263</v>
      </c>
      <c r="B2267" s="26">
        <f>_xlfn.XLOOKUP(C2267,purchase!C:C,pcon!B:B,"")</f>
        <v/>
      </c>
      <c r="C2267" s="4" t="n"/>
      <c r="D2267" s="29">
        <f>_xlfn.XLOOKUP(C2267,purchase!C:C,pcon!D:D,"")</f>
        <v/>
      </c>
      <c r="E2267" s="29">
        <f>_xlfn.XLOOKUP(C2267,purchase!C:C,pcon!E:E,"")</f>
        <v/>
      </c>
      <c r="F2267" s="4" t="n"/>
      <c r="G2267" s="27" t="n"/>
      <c r="H2267" s="28" t="n"/>
      <c r="I2267" s="4" t="n"/>
      <c r="J2267" s="4" t="n"/>
      <c r="K2267" s="4" t="n"/>
      <c r="L2267" s="30">
        <f>IF(J2267="","",J2267-K2267)</f>
        <v/>
      </c>
      <c r="M2267" s="4" t="n"/>
      <c r="N2267" s="30">
        <f>IF(L2267="","",L2267-M2267)</f>
        <v/>
      </c>
      <c r="O2267" s="31" t="n"/>
      <c r="P2267" s="32">
        <f>IF(O2267="","",N2267 * O2267)</f>
        <v/>
      </c>
      <c r="Q2267" s="10">
        <f>_xlfn.XLOOKUP(C2267,pcon!C:C,pcon!L:L,"")</f>
        <v/>
      </c>
      <c r="R2267" s="98">
        <f>(Q2267 / 80) * (O2267 * 100)</f>
        <v/>
      </c>
      <c r="S2267" s="31" t="n"/>
      <c r="T2267" s="31" t="n"/>
      <c r="U2267" s="33">
        <f>IF(N2267="","",R2267 * N2267)</f>
        <v/>
      </c>
      <c r="V2267" s="4" t="n"/>
      <c r="W2267" s="33">
        <f>IF(S2267&amp;U2267="","",U2267 * S2267)</f>
        <v/>
      </c>
      <c r="X2267" s="33">
        <f>IF(W2267="","",U2267 + W2267)</f>
        <v/>
      </c>
      <c r="Y2267" s="33">
        <f>IF(T2267="","",U2267 * T2267)</f>
        <v/>
      </c>
      <c r="Z2267" s="34">
        <f>IF(U2267="","",X2267-V2267-Y2267)</f>
        <v/>
      </c>
    </row>
    <row r="2268">
      <c r="A2268" s="25" t="n">
        <v>2264</v>
      </c>
      <c r="B2268" s="26">
        <f>_xlfn.XLOOKUP(C2268,purchase!C:C,pcon!B:B,"")</f>
        <v/>
      </c>
      <c r="C2268" s="4" t="n"/>
      <c r="D2268" s="29">
        <f>_xlfn.XLOOKUP(C2268,purchase!C:C,pcon!D:D,"")</f>
        <v/>
      </c>
      <c r="E2268" s="29">
        <f>_xlfn.XLOOKUP(C2268,purchase!C:C,pcon!E:E,"")</f>
        <v/>
      </c>
      <c r="F2268" s="4" t="n"/>
      <c r="G2268" s="27" t="n"/>
      <c r="H2268" s="28" t="n"/>
      <c r="I2268" s="4" t="n"/>
      <c r="J2268" s="4" t="n"/>
      <c r="K2268" s="4" t="n"/>
      <c r="L2268" s="30">
        <f>IF(J2268="","",J2268-K2268)</f>
        <v/>
      </c>
      <c r="M2268" s="4" t="n"/>
      <c r="N2268" s="30">
        <f>IF(L2268="","",L2268-M2268)</f>
        <v/>
      </c>
      <c r="O2268" s="31" t="n"/>
      <c r="P2268" s="32">
        <f>IF(O2268="","",N2268 * O2268)</f>
        <v/>
      </c>
      <c r="Q2268" s="10">
        <f>_xlfn.XLOOKUP(C2268,pcon!C:C,pcon!L:L,"")</f>
        <v/>
      </c>
      <c r="R2268" s="98">
        <f>(Q2268 / 80) * (O2268 * 100)</f>
        <v/>
      </c>
      <c r="S2268" s="31" t="n"/>
      <c r="T2268" s="31" t="n"/>
      <c r="U2268" s="33">
        <f>IF(N2268="","",R2268 * N2268)</f>
        <v/>
      </c>
      <c r="V2268" s="4" t="n"/>
      <c r="W2268" s="33">
        <f>IF(S2268&amp;U2268="","",U2268 * S2268)</f>
        <v/>
      </c>
      <c r="X2268" s="33">
        <f>IF(W2268="","",U2268 + W2268)</f>
        <v/>
      </c>
      <c r="Y2268" s="33">
        <f>IF(T2268="","",U2268 * T2268)</f>
        <v/>
      </c>
      <c r="Z2268" s="34">
        <f>IF(U2268="","",X2268-V2268-Y2268)</f>
        <v/>
      </c>
    </row>
    <row r="2269">
      <c r="A2269" s="25" t="n">
        <v>2265</v>
      </c>
      <c r="B2269" s="26">
        <f>_xlfn.XLOOKUP(C2269,purchase!C:C,pcon!B:B,"")</f>
        <v/>
      </c>
      <c r="C2269" s="4" t="n"/>
      <c r="D2269" s="29">
        <f>_xlfn.XLOOKUP(C2269,purchase!C:C,pcon!D:D,"")</f>
        <v/>
      </c>
      <c r="E2269" s="29">
        <f>_xlfn.XLOOKUP(C2269,purchase!C:C,pcon!E:E,"")</f>
        <v/>
      </c>
      <c r="F2269" s="4" t="n"/>
      <c r="G2269" s="27" t="n"/>
      <c r="H2269" s="28" t="n"/>
      <c r="I2269" s="4" t="n"/>
      <c r="J2269" s="4" t="n"/>
      <c r="K2269" s="4" t="n"/>
      <c r="L2269" s="30">
        <f>IF(J2269="","",J2269-K2269)</f>
        <v/>
      </c>
      <c r="M2269" s="4" t="n"/>
      <c r="N2269" s="30">
        <f>IF(L2269="","",L2269-M2269)</f>
        <v/>
      </c>
      <c r="O2269" s="31" t="n"/>
      <c r="P2269" s="32">
        <f>IF(O2269="","",N2269 * O2269)</f>
        <v/>
      </c>
      <c r="Q2269" s="10">
        <f>_xlfn.XLOOKUP(C2269,pcon!C:C,pcon!L:L,"")</f>
        <v/>
      </c>
      <c r="R2269" s="98">
        <f>(Q2269 / 80) * (O2269 * 100)</f>
        <v/>
      </c>
      <c r="S2269" s="31" t="n"/>
      <c r="T2269" s="31" t="n"/>
      <c r="U2269" s="33">
        <f>IF(N2269="","",R2269 * N2269)</f>
        <v/>
      </c>
      <c r="V2269" s="4" t="n"/>
      <c r="W2269" s="33">
        <f>IF(S2269&amp;U2269="","",U2269 * S2269)</f>
        <v/>
      </c>
      <c r="X2269" s="33">
        <f>IF(W2269="","",U2269 + W2269)</f>
        <v/>
      </c>
      <c r="Y2269" s="33">
        <f>IF(T2269="","",U2269 * T2269)</f>
        <v/>
      </c>
      <c r="Z2269" s="34">
        <f>IF(U2269="","",X2269-V2269-Y2269)</f>
        <v/>
      </c>
    </row>
    <row r="2270">
      <c r="A2270" s="25" t="n">
        <v>2266</v>
      </c>
      <c r="B2270" s="26">
        <f>_xlfn.XLOOKUP(C2270,purchase!C:C,pcon!B:B,"")</f>
        <v/>
      </c>
      <c r="C2270" s="4" t="n"/>
      <c r="D2270" s="29">
        <f>_xlfn.XLOOKUP(C2270,purchase!C:C,pcon!D:D,"")</f>
        <v/>
      </c>
      <c r="E2270" s="29">
        <f>_xlfn.XLOOKUP(C2270,purchase!C:C,pcon!E:E,"")</f>
        <v/>
      </c>
      <c r="F2270" s="4" t="n"/>
      <c r="G2270" s="27" t="n"/>
      <c r="H2270" s="28" t="n"/>
      <c r="I2270" s="4" t="n"/>
      <c r="J2270" s="4" t="n"/>
      <c r="K2270" s="4" t="n"/>
      <c r="L2270" s="30">
        <f>IF(J2270="","",J2270-K2270)</f>
        <v/>
      </c>
      <c r="M2270" s="4" t="n"/>
      <c r="N2270" s="30">
        <f>IF(L2270="","",L2270-M2270)</f>
        <v/>
      </c>
      <c r="O2270" s="31" t="n"/>
      <c r="P2270" s="32">
        <f>IF(O2270="","",N2270 * O2270)</f>
        <v/>
      </c>
      <c r="Q2270" s="10">
        <f>_xlfn.XLOOKUP(C2270,pcon!C:C,pcon!L:L,"")</f>
        <v/>
      </c>
      <c r="R2270" s="98">
        <f>(Q2270 / 80) * (O2270 * 100)</f>
        <v/>
      </c>
      <c r="S2270" s="31" t="n"/>
      <c r="T2270" s="31" t="n"/>
      <c r="U2270" s="33">
        <f>IF(N2270="","",R2270 * N2270)</f>
        <v/>
      </c>
      <c r="V2270" s="4" t="n"/>
      <c r="W2270" s="33">
        <f>IF(S2270&amp;U2270="","",U2270 * S2270)</f>
        <v/>
      </c>
      <c r="X2270" s="33">
        <f>IF(W2270="","",U2270 + W2270)</f>
        <v/>
      </c>
      <c r="Y2270" s="33">
        <f>IF(T2270="","",U2270 * T2270)</f>
        <v/>
      </c>
      <c r="Z2270" s="34">
        <f>IF(U2270="","",X2270-V2270-Y2270)</f>
        <v/>
      </c>
    </row>
    <row r="2271">
      <c r="A2271" s="25" t="n">
        <v>2267</v>
      </c>
      <c r="B2271" s="26">
        <f>_xlfn.XLOOKUP(C2271,purchase!C:C,pcon!B:B,"")</f>
        <v/>
      </c>
      <c r="C2271" s="4" t="n"/>
      <c r="D2271" s="29">
        <f>_xlfn.XLOOKUP(C2271,purchase!C:C,pcon!D:D,"")</f>
        <v/>
      </c>
      <c r="E2271" s="29">
        <f>_xlfn.XLOOKUP(C2271,purchase!C:C,pcon!E:E,"")</f>
        <v/>
      </c>
      <c r="F2271" s="4" t="n"/>
      <c r="G2271" s="27" t="n"/>
      <c r="H2271" s="28" t="n"/>
      <c r="I2271" s="4" t="n"/>
      <c r="J2271" s="4" t="n"/>
      <c r="K2271" s="4" t="n"/>
      <c r="L2271" s="30">
        <f>IF(J2271="","",J2271-K2271)</f>
        <v/>
      </c>
      <c r="M2271" s="4" t="n"/>
      <c r="N2271" s="30">
        <f>IF(L2271="","",L2271-M2271)</f>
        <v/>
      </c>
      <c r="O2271" s="31" t="n"/>
      <c r="P2271" s="32">
        <f>IF(O2271="","",N2271 * O2271)</f>
        <v/>
      </c>
      <c r="Q2271" s="10">
        <f>_xlfn.XLOOKUP(C2271,pcon!C:C,pcon!L:L,"")</f>
        <v/>
      </c>
      <c r="R2271" s="98">
        <f>(Q2271 / 80) * (O2271 * 100)</f>
        <v/>
      </c>
      <c r="S2271" s="31" t="n"/>
      <c r="T2271" s="31" t="n"/>
      <c r="U2271" s="33">
        <f>IF(N2271="","",R2271 * N2271)</f>
        <v/>
      </c>
      <c r="V2271" s="4" t="n"/>
      <c r="W2271" s="33">
        <f>IF(S2271&amp;U2271="","",U2271 * S2271)</f>
        <v/>
      </c>
      <c r="X2271" s="33">
        <f>IF(W2271="","",U2271 + W2271)</f>
        <v/>
      </c>
      <c r="Y2271" s="33">
        <f>IF(T2271="","",U2271 * T2271)</f>
        <v/>
      </c>
      <c r="Z2271" s="34">
        <f>IF(U2271="","",X2271-V2271-Y2271)</f>
        <v/>
      </c>
    </row>
    <row r="2272">
      <c r="A2272" s="25" t="n">
        <v>2268</v>
      </c>
      <c r="B2272" s="26">
        <f>_xlfn.XLOOKUP(C2272,purchase!C:C,pcon!B:B,"")</f>
        <v/>
      </c>
      <c r="C2272" s="4" t="n"/>
      <c r="D2272" s="29">
        <f>_xlfn.XLOOKUP(C2272,purchase!C:C,pcon!D:D,"")</f>
        <v/>
      </c>
      <c r="E2272" s="29">
        <f>_xlfn.XLOOKUP(C2272,purchase!C:C,pcon!E:E,"")</f>
        <v/>
      </c>
      <c r="F2272" s="4" t="n"/>
      <c r="G2272" s="27" t="n"/>
      <c r="H2272" s="28" t="n"/>
      <c r="I2272" s="4" t="n"/>
      <c r="J2272" s="4" t="n"/>
      <c r="K2272" s="4" t="n"/>
      <c r="L2272" s="30">
        <f>IF(J2272="","",J2272-K2272)</f>
        <v/>
      </c>
      <c r="M2272" s="4" t="n"/>
      <c r="N2272" s="30">
        <f>IF(L2272="","",L2272-M2272)</f>
        <v/>
      </c>
      <c r="O2272" s="31" t="n"/>
      <c r="P2272" s="32">
        <f>IF(O2272="","",N2272 * O2272)</f>
        <v/>
      </c>
      <c r="Q2272" s="10">
        <f>_xlfn.XLOOKUP(C2272,pcon!C:C,pcon!L:L,"")</f>
        <v/>
      </c>
      <c r="R2272" s="98">
        <f>(Q2272 / 80) * (O2272 * 100)</f>
        <v/>
      </c>
      <c r="S2272" s="31" t="n"/>
      <c r="T2272" s="31" t="n"/>
      <c r="U2272" s="33">
        <f>IF(N2272="","",R2272 * N2272)</f>
        <v/>
      </c>
      <c r="V2272" s="4" t="n"/>
      <c r="W2272" s="33">
        <f>IF(S2272&amp;U2272="","",U2272 * S2272)</f>
        <v/>
      </c>
      <c r="X2272" s="33">
        <f>IF(W2272="","",U2272 + W2272)</f>
        <v/>
      </c>
      <c r="Y2272" s="33">
        <f>IF(T2272="","",U2272 * T2272)</f>
        <v/>
      </c>
      <c r="Z2272" s="34">
        <f>IF(U2272="","",X2272-V2272-Y2272)</f>
        <v/>
      </c>
    </row>
    <row r="2273">
      <c r="A2273" s="25" t="n">
        <v>2269</v>
      </c>
      <c r="B2273" s="26">
        <f>_xlfn.XLOOKUP(C2273,purchase!C:C,pcon!B:B,"")</f>
        <v/>
      </c>
      <c r="C2273" s="4" t="n"/>
      <c r="D2273" s="29">
        <f>_xlfn.XLOOKUP(C2273,purchase!C:C,pcon!D:D,"")</f>
        <v/>
      </c>
      <c r="E2273" s="29">
        <f>_xlfn.XLOOKUP(C2273,purchase!C:C,pcon!E:E,"")</f>
        <v/>
      </c>
      <c r="F2273" s="4" t="n"/>
      <c r="G2273" s="27" t="n"/>
      <c r="H2273" s="28" t="n"/>
      <c r="I2273" s="4" t="n"/>
      <c r="J2273" s="4" t="n"/>
      <c r="K2273" s="4" t="n"/>
      <c r="L2273" s="30">
        <f>IF(J2273="","",J2273-K2273)</f>
        <v/>
      </c>
      <c r="M2273" s="4" t="n"/>
      <c r="N2273" s="30">
        <f>IF(L2273="","",L2273-M2273)</f>
        <v/>
      </c>
      <c r="O2273" s="31" t="n"/>
      <c r="P2273" s="32">
        <f>IF(O2273="","",N2273 * O2273)</f>
        <v/>
      </c>
      <c r="Q2273" s="10">
        <f>_xlfn.XLOOKUP(C2273,pcon!C:C,pcon!L:L,"")</f>
        <v/>
      </c>
      <c r="R2273" s="98">
        <f>(Q2273 / 80) * (O2273 * 100)</f>
        <v/>
      </c>
      <c r="S2273" s="31" t="n"/>
      <c r="T2273" s="31" t="n"/>
      <c r="U2273" s="33">
        <f>IF(N2273="","",R2273 * N2273)</f>
        <v/>
      </c>
      <c r="V2273" s="4" t="n"/>
      <c r="W2273" s="33">
        <f>IF(S2273&amp;U2273="","",U2273 * S2273)</f>
        <v/>
      </c>
      <c r="X2273" s="33">
        <f>IF(W2273="","",U2273 + W2273)</f>
        <v/>
      </c>
      <c r="Y2273" s="33">
        <f>IF(T2273="","",U2273 * T2273)</f>
        <v/>
      </c>
      <c r="Z2273" s="34">
        <f>IF(U2273="","",X2273-V2273-Y2273)</f>
        <v/>
      </c>
    </row>
    <row r="2274">
      <c r="A2274" s="25" t="n">
        <v>2270</v>
      </c>
      <c r="B2274" s="26">
        <f>_xlfn.XLOOKUP(C2274,purchase!C:C,pcon!B:B,"")</f>
        <v/>
      </c>
      <c r="C2274" s="4" t="n"/>
      <c r="D2274" s="29">
        <f>_xlfn.XLOOKUP(C2274,purchase!C:C,pcon!D:D,"")</f>
        <v/>
      </c>
      <c r="E2274" s="29">
        <f>_xlfn.XLOOKUP(C2274,purchase!C:C,pcon!E:E,"")</f>
        <v/>
      </c>
      <c r="F2274" s="4" t="n"/>
      <c r="G2274" s="27" t="n"/>
      <c r="H2274" s="28" t="n"/>
      <c r="I2274" s="4" t="n"/>
      <c r="J2274" s="4" t="n"/>
      <c r="K2274" s="4" t="n"/>
      <c r="L2274" s="30">
        <f>IF(J2274="","",J2274-K2274)</f>
        <v/>
      </c>
      <c r="M2274" s="4" t="n"/>
      <c r="N2274" s="30">
        <f>IF(L2274="","",L2274-M2274)</f>
        <v/>
      </c>
      <c r="O2274" s="31" t="n"/>
      <c r="P2274" s="32">
        <f>IF(O2274="","",N2274 * O2274)</f>
        <v/>
      </c>
      <c r="Q2274" s="10">
        <f>_xlfn.XLOOKUP(C2274,pcon!C:C,pcon!L:L,"")</f>
        <v/>
      </c>
      <c r="R2274" s="98">
        <f>(Q2274 / 80) * (O2274 * 100)</f>
        <v/>
      </c>
      <c r="S2274" s="31" t="n"/>
      <c r="T2274" s="31" t="n"/>
      <c r="U2274" s="33">
        <f>IF(N2274="","",R2274 * N2274)</f>
        <v/>
      </c>
      <c r="V2274" s="4" t="n"/>
      <c r="W2274" s="33">
        <f>IF(S2274&amp;U2274="","",U2274 * S2274)</f>
        <v/>
      </c>
      <c r="X2274" s="33">
        <f>IF(W2274="","",U2274 + W2274)</f>
        <v/>
      </c>
      <c r="Y2274" s="33">
        <f>IF(T2274="","",U2274 * T2274)</f>
        <v/>
      </c>
      <c r="Z2274" s="34">
        <f>IF(U2274="","",X2274-V2274-Y2274)</f>
        <v/>
      </c>
    </row>
    <row r="2275">
      <c r="A2275" s="25" t="n">
        <v>2271</v>
      </c>
      <c r="B2275" s="26">
        <f>_xlfn.XLOOKUP(C2275,purchase!C:C,pcon!B:B,"")</f>
        <v/>
      </c>
      <c r="C2275" s="4" t="n"/>
      <c r="D2275" s="29">
        <f>_xlfn.XLOOKUP(C2275,purchase!C:C,pcon!D:D,"")</f>
        <v/>
      </c>
      <c r="E2275" s="29">
        <f>_xlfn.XLOOKUP(C2275,purchase!C:C,pcon!E:E,"")</f>
        <v/>
      </c>
      <c r="F2275" s="4" t="n"/>
      <c r="G2275" s="27" t="n"/>
      <c r="H2275" s="28" t="n"/>
      <c r="I2275" s="4" t="n"/>
      <c r="J2275" s="4" t="n"/>
      <c r="K2275" s="4" t="n"/>
      <c r="L2275" s="30">
        <f>IF(J2275="","",J2275-K2275)</f>
        <v/>
      </c>
      <c r="M2275" s="4" t="n"/>
      <c r="N2275" s="30">
        <f>IF(L2275="","",L2275-M2275)</f>
        <v/>
      </c>
      <c r="O2275" s="31" t="n"/>
      <c r="P2275" s="32">
        <f>IF(O2275="","",N2275 * O2275)</f>
        <v/>
      </c>
      <c r="Q2275" s="10">
        <f>_xlfn.XLOOKUP(C2275,pcon!C:C,pcon!L:L,"")</f>
        <v/>
      </c>
      <c r="R2275" s="98">
        <f>(Q2275 / 80) * (O2275 * 100)</f>
        <v/>
      </c>
      <c r="S2275" s="31" t="n"/>
      <c r="T2275" s="31" t="n"/>
      <c r="U2275" s="33">
        <f>IF(N2275="","",R2275 * N2275)</f>
        <v/>
      </c>
      <c r="V2275" s="4" t="n"/>
      <c r="W2275" s="33">
        <f>IF(S2275&amp;U2275="","",U2275 * S2275)</f>
        <v/>
      </c>
      <c r="X2275" s="33">
        <f>IF(W2275="","",U2275 + W2275)</f>
        <v/>
      </c>
      <c r="Y2275" s="33">
        <f>IF(T2275="","",U2275 * T2275)</f>
        <v/>
      </c>
      <c r="Z2275" s="34">
        <f>IF(U2275="","",X2275-V2275-Y2275)</f>
        <v/>
      </c>
    </row>
    <row r="2276">
      <c r="A2276" s="25" t="n">
        <v>2272</v>
      </c>
      <c r="B2276" s="26">
        <f>_xlfn.XLOOKUP(C2276,purchase!C:C,pcon!B:B,"")</f>
        <v/>
      </c>
      <c r="C2276" s="4" t="n"/>
      <c r="D2276" s="29">
        <f>_xlfn.XLOOKUP(C2276,purchase!C:C,pcon!D:D,"")</f>
        <v/>
      </c>
      <c r="E2276" s="29">
        <f>_xlfn.XLOOKUP(C2276,purchase!C:C,pcon!E:E,"")</f>
        <v/>
      </c>
      <c r="F2276" s="4" t="n"/>
      <c r="G2276" s="27" t="n"/>
      <c r="H2276" s="28" t="n"/>
      <c r="I2276" s="4" t="n"/>
      <c r="J2276" s="4" t="n"/>
      <c r="K2276" s="4" t="n"/>
      <c r="L2276" s="30">
        <f>IF(J2276="","",J2276-K2276)</f>
        <v/>
      </c>
      <c r="M2276" s="4" t="n"/>
      <c r="N2276" s="30">
        <f>IF(L2276="","",L2276-M2276)</f>
        <v/>
      </c>
      <c r="O2276" s="31" t="n"/>
      <c r="P2276" s="32">
        <f>IF(O2276="","",N2276 * O2276)</f>
        <v/>
      </c>
      <c r="Q2276" s="10">
        <f>_xlfn.XLOOKUP(C2276,pcon!C:C,pcon!L:L,"")</f>
        <v/>
      </c>
      <c r="R2276" s="98">
        <f>(Q2276 / 80) * (O2276 * 100)</f>
        <v/>
      </c>
      <c r="S2276" s="31" t="n"/>
      <c r="T2276" s="31" t="n"/>
      <c r="U2276" s="33">
        <f>IF(N2276="","",R2276 * N2276)</f>
        <v/>
      </c>
      <c r="V2276" s="4" t="n"/>
      <c r="W2276" s="33">
        <f>IF(S2276&amp;U2276="","",U2276 * S2276)</f>
        <v/>
      </c>
      <c r="X2276" s="33">
        <f>IF(W2276="","",U2276 + W2276)</f>
        <v/>
      </c>
      <c r="Y2276" s="33">
        <f>IF(T2276="","",U2276 * T2276)</f>
        <v/>
      </c>
      <c r="Z2276" s="34">
        <f>IF(U2276="","",X2276-V2276-Y2276)</f>
        <v/>
      </c>
    </row>
    <row r="2277">
      <c r="A2277" s="25" t="n">
        <v>2273</v>
      </c>
      <c r="B2277" s="26">
        <f>_xlfn.XLOOKUP(C2277,purchase!C:C,pcon!B:B,"")</f>
        <v/>
      </c>
      <c r="C2277" s="4" t="n"/>
      <c r="D2277" s="29">
        <f>_xlfn.XLOOKUP(C2277,purchase!C:C,pcon!D:D,"")</f>
        <v/>
      </c>
      <c r="E2277" s="29">
        <f>_xlfn.XLOOKUP(C2277,purchase!C:C,pcon!E:E,"")</f>
        <v/>
      </c>
      <c r="F2277" s="4" t="n"/>
      <c r="G2277" s="27" t="n"/>
      <c r="H2277" s="28" t="n"/>
      <c r="I2277" s="4" t="n"/>
      <c r="J2277" s="4" t="n"/>
      <c r="K2277" s="4" t="n"/>
      <c r="L2277" s="30">
        <f>IF(J2277="","",J2277-K2277)</f>
        <v/>
      </c>
      <c r="M2277" s="4" t="n"/>
      <c r="N2277" s="30">
        <f>IF(L2277="","",L2277-M2277)</f>
        <v/>
      </c>
      <c r="O2277" s="31" t="n"/>
      <c r="P2277" s="32">
        <f>IF(O2277="","",N2277 * O2277)</f>
        <v/>
      </c>
      <c r="Q2277" s="10">
        <f>_xlfn.XLOOKUP(C2277,pcon!C:C,pcon!L:L,"")</f>
        <v/>
      </c>
      <c r="R2277" s="98">
        <f>(Q2277 / 80) * (O2277 * 100)</f>
        <v/>
      </c>
      <c r="S2277" s="31" t="n"/>
      <c r="T2277" s="31" t="n"/>
      <c r="U2277" s="33">
        <f>IF(N2277="","",R2277 * N2277)</f>
        <v/>
      </c>
      <c r="V2277" s="4" t="n"/>
      <c r="W2277" s="33">
        <f>IF(S2277&amp;U2277="","",U2277 * S2277)</f>
        <v/>
      </c>
      <c r="X2277" s="33">
        <f>IF(W2277="","",U2277 + W2277)</f>
        <v/>
      </c>
      <c r="Y2277" s="33">
        <f>IF(T2277="","",U2277 * T2277)</f>
        <v/>
      </c>
      <c r="Z2277" s="34">
        <f>IF(U2277="","",X2277-V2277-Y2277)</f>
        <v/>
      </c>
    </row>
    <row r="2278">
      <c r="A2278" s="25" t="n">
        <v>2274</v>
      </c>
      <c r="B2278" s="26">
        <f>_xlfn.XLOOKUP(C2278,purchase!C:C,pcon!B:B,"")</f>
        <v/>
      </c>
      <c r="C2278" s="4" t="n"/>
      <c r="D2278" s="29">
        <f>_xlfn.XLOOKUP(C2278,purchase!C:C,pcon!D:D,"")</f>
        <v/>
      </c>
      <c r="E2278" s="29">
        <f>_xlfn.XLOOKUP(C2278,purchase!C:C,pcon!E:E,"")</f>
        <v/>
      </c>
      <c r="F2278" s="4" t="n"/>
      <c r="G2278" s="27" t="n"/>
      <c r="H2278" s="28" t="n"/>
      <c r="I2278" s="4" t="n"/>
      <c r="J2278" s="4" t="n"/>
      <c r="K2278" s="4" t="n"/>
      <c r="L2278" s="30">
        <f>IF(J2278="","",J2278-K2278)</f>
        <v/>
      </c>
      <c r="M2278" s="4" t="n"/>
      <c r="N2278" s="30">
        <f>IF(L2278="","",L2278-M2278)</f>
        <v/>
      </c>
      <c r="O2278" s="31" t="n"/>
      <c r="P2278" s="32">
        <f>IF(O2278="","",N2278 * O2278)</f>
        <v/>
      </c>
      <c r="Q2278" s="10">
        <f>_xlfn.XLOOKUP(C2278,pcon!C:C,pcon!L:L,"")</f>
        <v/>
      </c>
      <c r="R2278" s="98">
        <f>(Q2278 / 80) * (O2278 * 100)</f>
        <v/>
      </c>
      <c r="S2278" s="31" t="n"/>
      <c r="T2278" s="31" t="n"/>
      <c r="U2278" s="33">
        <f>IF(N2278="","",R2278 * N2278)</f>
        <v/>
      </c>
      <c r="V2278" s="4" t="n"/>
      <c r="W2278" s="33">
        <f>IF(S2278&amp;U2278="","",U2278 * S2278)</f>
        <v/>
      </c>
      <c r="X2278" s="33">
        <f>IF(W2278="","",U2278 + W2278)</f>
        <v/>
      </c>
      <c r="Y2278" s="33">
        <f>IF(T2278="","",U2278 * T2278)</f>
        <v/>
      </c>
      <c r="Z2278" s="34">
        <f>IF(U2278="","",X2278-V2278-Y2278)</f>
        <v/>
      </c>
    </row>
    <row r="2279">
      <c r="A2279" s="25" t="n">
        <v>2275</v>
      </c>
      <c r="B2279" s="26">
        <f>_xlfn.XLOOKUP(C2279,purchase!C:C,pcon!B:B,"")</f>
        <v/>
      </c>
      <c r="C2279" s="4" t="n"/>
      <c r="D2279" s="29">
        <f>_xlfn.XLOOKUP(C2279,purchase!C:C,pcon!D:D,"")</f>
        <v/>
      </c>
      <c r="E2279" s="29">
        <f>_xlfn.XLOOKUP(C2279,purchase!C:C,pcon!E:E,"")</f>
        <v/>
      </c>
      <c r="F2279" s="4" t="n"/>
      <c r="G2279" s="27" t="n"/>
      <c r="H2279" s="28" t="n"/>
      <c r="I2279" s="4" t="n"/>
      <c r="J2279" s="4" t="n"/>
      <c r="K2279" s="4" t="n"/>
      <c r="L2279" s="30">
        <f>IF(J2279="","",J2279-K2279)</f>
        <v/>
      </c>
      <c r="M2279" s="4" t="n"/>
      <c r="N2279" s="30">
        <f>IF(L2279="","",L2279-M2279)</f>
        <v/>
      </c>
      <c r="O2279" s="31" t="n"/>
      <c r="P2279" s="32">
        <f>IF(O2279="","",N2279 * O2279)</f>
        <v/>
      </c>
      <c r="Q2279" s="10">
        <f>_xlfn.XLOOKUP(C2279,pcon!C:C,pcon!L:L,"")</f>
        <v/>
      </c>
      <c r="R2279" s="98">
        <f>(Q2279 / 80) * (O2279 * 100)</f>
        <v/>
      </c>
      <c r="S2279" s="31" t="n"/>
      <c r="T2279" s="31" t="n"/>
      <c r="U2279" s="33">
        <f>IF(N2279="","",R2279 * N2279)</f>
        <v/>
      </c>
      <c r="V2279" s="4" t="n"/>
      <c r="W2279" s="33">
        <f>IF(S2279&amp;U2279="","",U2279 * S2279)</f>
        <v/>
      </c>
      <c r="X2279" s="33">
        <f>IF(W2279="","",U2279 + W2279)</f>
        <v/>
      </c>
      <c r="Y2279" s="33">
        <f>IF(T2279="","",U2279 * T2279)</f>
        <v/>
      </c>
      <c r="Z2279" s="34">
        <f>IF(U2279="","",X2279-V2279-Y2279)</f>
        <v/>
      </c>
    </row>
    <row r="2280">
      <c r="A2280" s="25" t="n">
        <v>2276</v>
      </c>
      <c r="B2280" s="26">
        <f>_xlfn.XLOOKUP(C2280,purchase!C:C,pcon!B:B,"")</f>
        <v/>
      </c>
      <c r="C2280" s="4" t="n"/>
      <c r="D2280" s="29">
        <f>_xlfn.XLOOKUP(C2280,purchase!C:C,pcon!D:D,"")</f>
        <v/>
      </c>
      <c r="E2280" s="29">
        <f>_xlfn.XLOOKUP(C2280,purchase!C:C,pcon!E:E,"")</f>
        <v/>
      </c>
      <c r="F2280" s="4" t="n"/>
      <c r="G2280" s="27" t="n"/>
      <c r="H2280" s="28" t="n"/>
      <c r="I2280" s="4" t="n"/>
      <c r="J2280" s="4" t="n"/>
      <c r="K2280" s="4" t="n"/>
      <c r="L2280" s="30">
        <f>IF(J2280="","",J2280-K2280)</f>
        <v/>
      </c>
      <c r="M2280" s="4" t="n"/>
      <c r="N2280" s="30">
        <f>IF(L2280="","",L2280-M2280)</f>
        <v/>
      </c>
      <c r="O2280" s="31" t="n"/>
      <c r="P2280" s="32">
        <f>IF(O2280="","",N2280 * O2280)</f>
        <v/>
      </c>
      <c r="Q2280" s="10">
        <f>_xlfn.XLOOKUP(C2280,pcon!C:C,pcon!L:L,"")</f>
        <v/>
      </c>
      <c r="R2280" s="98">
        <f>(Q2280 / 80) * (O2280 * 100)</f>
        <v/>
      </c>
      <c r="S2280" s="31" t="n"/>
      <c r="T2280" s="31" t="n"/>
      <c r="U2280" s="33">
        <f>IF(N2280="","",R2280 * N2280)</f>
        <v/>
      </c>
      <c r="V2280" s="4" t="n"/>
      <c r="W2280" s="33">
        <f>IF(S2280&amp;U2280="","",U2280 * S2280)</f>
        <v/>
      </c>
      <c r="X2280" s="33">
        <f>IF(W2280="","",U2280 + W2280)</f>
        <v/>
      </c>
      <c r="Y2280" s="33">
        <f>IF(T2280="","",U2280 * T2280)</f>
        <v/>
      </c>
      <c r="Z2280" s="34">
        <f>IF(U2280="","",X2280-V2280-Y2280)</f>
        <v/>
      </c>
    </row>
    <row r="2281">
      <c r="A2281" s="25" t="n">
        <v>2277</v>
      </c>
      <c r="B2281" s="26">
        <f>_xlfn.XLOOKUP(C2281,purchase!C:C,pcon!B:B,"")</f>
        <v/>
      </c>
      <c r="C2281" s="4" t="n"/>
      <c r="D2281" s="29">
        <f>_xlfn.XLOOKUP(C2281,purchase!C:C,pcon!D:D,"")</f>
        <v/>
      </c>
      <c r="E2281" s="29">
        <f>_xlfn.XLOOKUP(C2281,purchase!C:C,pcon!E:E,"")</f>
        <v/>
      </c>
      <c r="F2281" s="4" t="n"/>
      <c r="G2281" s="27" t="n"/>
      <c r="H2281" s="28" t="n"/>
      <c r="I2281" s="4" t="n"/>
      <c r="J2281" s="4" t="n"/>
      <c r="K2281" s="4" t="n"/>
      <c r="L2281" s="30">
        <f>IF(J2281="","",J2281-K2281)</f>
        <v/>
      </c>
      <c r="M2281" s="4" t="n"/>
      <c r="N2281" s="30">
        <f>IF(L2281="","",L2281-M2281)</f>
        <v/>
      </c>
      <c r="O2281" s="31" t="n"/>
      <c r="P2281" s="32">
        <f>IF(O2281="","",N2281 * O2281)</f>
        <v/>
      </c>
      <c r="Q2281" s="10">
        <f>_xlfn.XLOOKUP(C2281,pcon!C:C,pcon!L:L,"")</f>
        <v/>
      </c>
      <c r="R2281" s="98">
        <f>(Q2281 / 80) * (O2281 * 100)</f>
        <v/>
      </c>
      <c r="S2281" s="31" t="n"/>
      <c r="T2281" s="31" t="n"/>
      <c r="U2281" s="33">
        <f>IF(N2281="","",R2281 * N2281)</f>
        <v/>
      </c>
      <c r="V2281" s="4" t="n"/>
      <c r="W2281" s="33">
        <f>IF(S2281&amp;U2281="","",U2281 * S2281)</f>
        <v/>
      </c>
      <c r="X2281" s="33">
        <f>IF(W2281="","",U2281 + W2281)</f>
        <v/>
      </c>
      <c r="Y2281" s="33">
        <f>IF(T2281="","",U2281 * T2281)</f>
        <v/>
      </c>
      <c r="Z2281" s="34">
        <f>IF(U2281="","",X2281-V2281-Y2281)</f>
        <v/>
      </c>
    </row>
    <row r="2282">
      <c r="A2282" s="25" t="n">
        <v>2278</v>
      </c>
      <c r="B2282" s="26">
        <f>_xlfn.XLOOKUP(C2282,purchase!C:C,pcon!B:B,"")</f>
        <v/>
      </c>
      <c r="C2282" s="4" t="n"/>
      <c r="D2282" s="29">
        <f>_xlfn.XLOOKUP(C2282,purchase!C:C,pcon!D:D,"")</f>
        <v/>
      </c>
      <c r="E2282" s="29">
        <f>_xlfn.XLOOKUP(C2282,purchase!C:C,pcon!E:E,"")</f>
        <v/>
      </c>
      <c r="F2282" s="4" t="n"/>
      <c r="G2282" s="27" t="n"/>
      <c r="H2282" s="28" t="n"/>
      <c r="I2282" s="4" t="n"/>
      <c r="J2282" s="4" t="n"/>
      <c r="K2282" s="4" t="n"/>
      <c r="L2282" s="30">
        <f>IF(J2282="","",J2282-K2282)</f>
        <v/>
      </c>
      <c r="M2282" s="4" t="n"/>
      <c r="N2282" s="30">
        <f>IF(L2282="","",L2282-M2282)</f>
        <v/>
      </c>
      <c r="O2282" s="31" t="n"/>
      <c r="P2282" s="32">
        <f>IF(O2282="","",N2282 * O2282)</f>
        <v/>
      </c>
      <c r="Q2282" s="10">
        <f>_xlfn.XLOOKUP(C2282,pcon!C:C,pcon!L:L,"")</f>
        <v/>
      </c>
      <c r="R2282" s="98">
        <f>(Q2282 / 80) * (O2282 * 100)</f>
        <v/>
      </c>
      <c r="S2282" s="31" t="n"/>
      <c r="T2282" s="31" t="n"/>
      <c r="U2282" s="33">
        <f>IF(N2282="","",R2282 * N2282)</f>
        <v/>
      </c>
      <c r="V2282" s="4" t="n"/>
      <c r="W2282" s="33">
        <f>IF(S2282&amp;U2282="","",U2282 * S2282)</f>
        <v/>
      </c>
      <c r="X2282" s="33">
        <f>IF(W2282="","",U2282 + W2282)</f>
        <v/>
      </c>
      <c r="Y2282" s="33">
        <f>IF(T2282="","",U2282 * T2282)</f>
        <v/>
      </c>
      <c r="Z2282" s="34">
        <f>IF(U2282="","",X2282-V2282-Y2282)</f>
        <v/>
      </c>
    </row>
    <row r="2283">
      <c r="A2283" s="25" t="n">
        <v>2279</v>
      </c>
      <c r="B2283" s="26">
        <f>_xlfn.XLOOKUP(C2283,purchase!C:C,pcon!B:B,"")</f>
        <v/>
      </c>
      <c r="C2283" s="4" t="n"/>
      <c r="D2283" s="29">
        <f>_xlfn.XLOOKUP(C2283,purchase!C:C,pcon!D:D,"")</f>
        <v/>
      </c>
      <c r="E2283" s="29">
        <f>_xlfn.XLOOKUP(C2283,purchase!C:C,pcon!E:E,"")</f>
        <v/>
      </c>
      <c r="F2283" s="4" t="n"/>
      <c r="G2283" s="27" t="n"/>
      <c r="H2283" s="28" t="n"/>
      <c r="I2283" s="4" t="n"/>
      <c r="J2283" s="4" t="n"/>
      <c r="K2283" s="4" t="n"/>
      <c r="L2283" s="30">
        <f>IF(J2283="","",J2283-K2283)</f>
        <v/>
      </c>
      <c r="M2283" s="4" t="n"/>
      <c r="N2283" s="30">
        <f>IF(L2283="","",L2283-M2283)</f>
        <v/>
      </c>
      <c r="O2283" s="31" t="n"/>
      <c r="P2283" s="32">
        <f>IF(O2283="","",N2283 * O2283)</f>
        <v/>
      </c>
      <c r="Q2283" s="10">
        <f>_xlfn.XLOOKUP(C2283,pcon!C:C,pcon!L:L,"")</f>
        <v/>
      </c>
      <c r="R2283" s="98">
        <f>(Q2283 / 80) * (O2283 * 100)</f>
        <v/>
      </c>
      <c r="S2283" s="31" t="n"/>
      <c r="T2283" s="31" t="n"/>
      <c r="U2283" s="33">
        <f>IF(N2283="","",R2283 * N2283)</f>
        <v/>
      </c>
      <c r="V2283" s="4" t="n"/>
      <c r="W2283" s="33">
        <f>IF(S2283&amp;U2283="","",U2283 * S2283)</f>
        <v/>
      </c>
      <c r="X2283" s="33">
        <f>IF(W2283="","",U2283 + W2283)</f>
        <v/>
      </c>
      <c r="Y2283" s="33">
        <f>IF(T2283="","",U2283 * T2283)</f>
        <v/>
      </c>
      <c r="Z2283" s="34">
        <f>IF(U2283="","",X2283-V2283-Y2283)</f>
        <v/>
      </c>
    </row>
    <row r="2284">
      <c r="A2284" s="25" t="n">
        <v>2280</v>
      </c>
      <c r="B2284" s="26">
        <f>_xlfn.XLOOKUP(C2284,purchase!C:C,pcon!B:B,"")</f>
        <v/>
      </c>
      <c r="C2284" s="4" t="n"/>
      <c r="D2284" s="29">
        <f>_xlfn.XLOOKUP(C2284,purchase!C:C,pcon!D:D,"")</f>
        <v/>
      </c>
      <c r="E2284" s="29">
        <f>_xlfn.XLOOKUP(C2284,purchase!C:C,pcon!E:E,"")</f>
        <v/>
      </c>
      <c r="F2284" s="4" t="n"/>
      <c r="G2284" s="27" t="n"/>
      <c r="H2284" s="28" t="n"/>
      <c r="I2284" s="4" t="n"/>
      <c r="J2284" s="4" t="n"/>
      <c r="K2284" s="4" t="n"/>
      <c r="L2284" s="30">
        <f>IF(J2284="","",J2284-K2284)</f>
        <v/>
      </c>
      <c r="M2284" s="4" t="n"/>
      <c r="N2284" s="30">
        <f>IF(L2284="","",L2284-M2284)</f>
        <v/>
      </c>
      <c r="O2284" s="31" t="n"/>
      <c r="P2284" s="32">
        <f>IF(O2284="","",N2284 * O2284)</f>
        <v/>
      </c>
      <c r="Q2284" s="10">
        <f>_xlfn.XLOOKUP(C2284,pcon!C:C,pcon!L:L,"")</f>
        <v/>
      </c>
      <c r="R2284" s="98">
        <f>(Q2284 / 80) * (O2284 * 100)</f>
        <v/>
      </c>
      <c r="S2284" s="31" t="n"/>
      <c r="T2284" s="31" t="n"/>
      <c r="U2284" s="33">
        <f>IF(N2284="","",R2284 * N2284)</f>
        <v/>
      </c>
      <c r="V2284" s="4" t="n"/>
      <c r="W2284" s="33">
        <f>IF(S2284&amp;U2284="","",U2284 * S2284)</f>
        <v/>
      </c>
      <c r="X2284" s="33">
        <f>IF(W2284="","",U2284 + W2284)</f>
        <v/>
      </c>
      <c r="Y2284" s="33">
        <f>IF(T2284="","",U2284 * T2284)</f>
        <v/>
      </c>
      <c r="Z2284" s="34">
        <f>IF(U2284="","",X2284-V2284-Y2284)</f>
        <v/>
      </c>
    </row>
    <row r="2285">
      <c r="A2285" s="25" t="n">
        <v>2281</v>
      </c>
      <c r="B2285" s="26">
        <f>_xlfn.XLOOKUP(C2285,purchase!C:C,pcon!B:B,"")</f>
        <v/>
      </c>
      <c r="C2285" s="4" t="n"/>
      <c r="D2285" s="29">
        <f>_xlfn.XLOOKUP(C2285,purchase!C:C,pcon!D:D,"")</f>
        <v/>
      </c>
      <c r="E2285" s="29">
        <f>_xlfn.XLOOKUP(C2285,purchase!C:C,pcon!E:E,"")</f>
        <v/>
      </c>
      <c r="F2285" s="4" t="n"/>
      <c r="G2285" s="27" t="n"/>
      <c r="H2285" s="28" t="n"/>
      <c r="I2285" s="4" t="n"/>
      <c r="J2285" s="4" t="n"/>
      <c r="K2285" s="4" t="n"/>
      <c r="L2285" s="30">
        <f>IF(J2285="","",J2285-K2285)</f>
        <v/>
      </c>
      <c r="M2285" s="4" t="n"/>
      <c r="N2285" s="30">
        <f>IF(L2285="","",L2285-M2285)</f>
        <v/>
      </c>
      <c r="O2285" s="31" t="n"/>
      <c r="P2285" s="32">
        <f>IF(O2285="","",N2285 * O2285)</f>
        <v/>
      </c>
      <c r="Q2285" s="10">
        <f>_xlfn.XLOOKUP(C2285,pcon!C:C,pcon!L:L,"")</f>
        <v/>
      </c>
      <c r="R2285" s="98">
        <f>(Q2285 / 80) * (O2285 * 100)</f>
        <v/>
      </c>
      <c r="S2285" s="31" t="n"/>
      <c r="T2285" s="31" t="n"/>
      <c r="U2285" s="33">
        <f>IF(N2285="","",R2285 * N2285)</f>
        <v/>
      </c>
      <c r="V2285" s="4" t="n"/>
      <c r="W2285" s="33">
        <f>IF(S2285&amp;U2285="","",U2285 * S2285)</f>
        <v/>
      </c>
      <c r="X2285" s="33">
        <f>IF(W2285="","",U2285 + W2285)</f>
        <v/>
      </c>
      <c r="Y2285" s="33">
        <f>IF(T2285="","",U2285 * T2285)</f>
        <v/>
      </c>
      <c r="Z2285" s="34">
        <f>IF(U2285="","",X2285-V2285-Y2285)</f>
        <v/>
      </c>
    </row>
    <row r="2286">
      <c r="A2286" s="25" t="n">
        <v>2282</v>
      </c>
      <c r="B2286" s="26">
        <f>_xlfn.XLOOKUP(C2286,purchase!C:C,pcon!B:B,"")</f>
        <v/>
      </c>
      <c r="C2286" s="4" t="n"/>
      <c r="D2286" s="29">
        <f>_xlfn.XLOOKUP(C2286,purchase!C:C,pcon!D:D,"")</f>
        <v/>
      </c>
      <c r="E2286" s="29">
        <f>_xlfn.XLOOKUP(C2286,purchase!C:C,pcon!E:E,"")</f>
        <v/>
      </c>
      <c r="F2286" s="4" t="n"/>
      <c r="G2286" s="27" t="n"/>
      <c r="H2286" s="28" t="n"/>
      <c r="I2286" s="4" t="n"/>
      <c r="J2286" s="4" t="n"/>
      <c r="K2286" s="4" t="n"/>
      <c r="L2286" s="30">
        <f>IF(J2286="","",J2286-K2286)</f>
        <v/>
      </c>
      <c r="M2286" s="4" t="n"/>
      <c r="N2286" s="30">
        <f>IF(L2286="","",L2286-M2286)</f>
        <v/>
      </c>
      <c r="O2286" s="31" t="n"/>
      <c r="P2286" s="32">
        <f>IF(O2286="","",N2286 * O2286)</f>
        <v/>
      </c>
      <c r="Q2286" s="10">
        <f>_xlfn.XLOOKUP(C2286,pcon!C:C,pcon!L:L,"")</f>
        <v/>
      </c>
      <c r="R2286" s="98">
        <f>(Q2286 / 80) * (O2286 * 100)</f>
        <v/>
      </c>
      <c r="S2286" s="31" t="n"/>
      <c r="T2286" s="31" t="n"/>
      <c r="U2286" s="33">
        <f>IF(N2286="","",R2286 * N2286)</f>
        <v/>
      </c>
      <c r="V2286" s="4" t="n"/>
      <c r="W2286" s="33">
        <f>IF(S2286&amp;U2286="","",U2286 * S2286)</f>
        <v/>
      </c>
      <c r="X2286" s="33">
        <f>IF(W2286="","",U2286 + W2286)</f>
        <v/>
      </c>
      <c r="Y2286" s="33">
        <f>IF(T2286="","",U2286 * T2286)</f>
        <v/>
      </c>
      <c r="Z2286" s="34">
        <f>IF(U2286="","",X2286-V2286-Y2286)</f>
        <v/>
      </c>
    </row>
    <row r="2287">
      <c r="A2287" s="25" t="n">
        <v>2283</v>
      </c>
      <c r="B2287" s="26">
        <f>_xlfn.XLOOKUP(C2287,purchase!C:C,pcon!B:B,"")</f>
        <v/>
      </c>
      <c r="C2287" s="4" t="n"/>
      <c r="D2287" s="29">
        <f>_xlfn.XLOOKUP(C2287,purchase!C:C,pcon!D:D,"")</f>
        <v/>
      </c>
      <c r="E2287" s="29">
        <f>_xlfn.XLOOKUP(C2287,purchase!C:C,pcon!E:E,"")</f>
        <v/>
      </c>
      <c r="F2287" s="4" t="n"/>
      <c r="G2287" s="27" t="n"/>
      <c r="H2287" s="28" t="n"/>
      <c r="I2287" s="4" t="n"/>
      <c r="J2287" s="4" t="n"/>
      <c r="K2287" s="4" t="n"/>
      <c r="L2287" s="30">
        <f>IF(J2287="","",J2287-K2287)</f>
        <v/>
      </c>
      <c r="M2287" s="4" t="n"/>
      <c r="N2287" s="30">
        <f>IF(L2287="","",L2287-M2287)</f>
        <v/>
      </c>
      <c r="O2287" s="31" t="n"/>
      <c r="P2287" s="32">
        <f>IF(O2287="","",N2287 * O2287)</f>
        <v/>
      </c>
      <c r="Q2287" s="10">
        <f>_xlfn.XLOOKUP(C2287,pcon!C:C,pcon!L:L,"")</f>
        <v/>
      </c>
      <c r="R2287" s="98">
        <f>(Q2287 / 80) * (O2287 * 100)</f>
        <v/>
      </c>
      <c r="S2287" s="31" t="n"/>
      <c r="T2287" s="31" t="n"/>
      <c r="U2287" s="33">
        <f>IF(N2287="","",R2287 * N2287)</f>
        <v/>
      </c>
      <c r="V2287" s="4" t="n"/>
      <c r="W2287" s="33">
        <f>IF(S2287&amp;U2287="","",U2287 * S2287)</f>
        <v/>
      </c>
      <c r="X2287" s="33">
        <f>IF(W2287="","",U2287 + W2287)</f>
        <v/>
      </c>
      <c r="Y2287" s="33">
        <f>IF(T2287="","",U2287 * T2287)</f>
        <v/>
      </c>
      <c r="Z2287" s="34">
        <f>IF(U2287="","",X2287-V2287-Y2287)</f>
        <v/>
      </c>
    </row>
    <row r="2288">
      <c r="A2288" s="25" t="n">
        <v>2284</v>
      </c>
      <c r="B2288" s="26">
        <f>_xlfn.XLOOKUP(C2288,purchase!C:C,pcon!B:B,"")</f>
        <v/>
      </c>
      <c r="C2288" s="4" t="n"/>
      <c r="D2288" s="29">
        <f>_xlfn.XLOOKUP(C2288,purchase!C:C,pcon!D:D,"")</f>
        <v/>
      </c>
      <c r="E2288" s="29">
        <f>_xlfn.XLOOKUP(C2288,purchase!C:C,pcon!E:E,"")</f>
        <v/>
      </c>
      <c r="F2288" s="4" t="n"/>
      <c r="G2288" s="27" t="n"/>
      <c r="H2288" s="28" t="n"/>
      <c r="I2288" s="4" t="n"/>
      <c r="J2288" s="4" t="n"/>
      <c r="K2288" s="4" t="n"/>
      <c r="L2288" s="30">
        <f>IF(J2288="","",J2288-K2288)</f>
        <v/>
      </c>
      <c r="M2288" s="4" t="n"/>
      <c r="N2288" s="30">
        <f>IF(L2288="","",L2288-M2288)</f>
        <v/>
      </c>
      <c r="O2288" s="31" t="n"/>
      <c r="P2288" s="32">
        <f>IF(O2288="","",N2288 * O2288)</f>
        <v/>
      </c>
      <c r="Q2288" s="10">
        <f>_xlfn.XLOOKUP(C2288,pcon!C:C,pcon!L:L,"")</f>
        <v/>
      </c>
      <c r="R2288" s="98">
        <f>(Q2288 / 80) * (O2288 * 100)</f>
        <v/>
      </c>
      <c r="S2288" s="31" t="n"/>
      <c r="T2288" s="31" t="n"/>
      <c r="U2288" s="33">
        <f>IF(N2288="","",R2288 * N2288)</f>
        <v/>
      </c>
      <c r="V2288" s="4" t="n"/>
      <c r="W2288" s="33">
        <f>IF(S2288&amp;U2288="","",U2288 * S2288)</f>
        <v/>
      </c>
      <c r="X2288" s="33">
        <f>IF(W2288="","",U2288 + W2288)</f>
        <v/>
      </c>
      <c r="Y2288" s="33">
        <f>IF(T2288="","",U2288 * T2288)</f>
        <v/>
      </c>
      <c r="Z2288" s="34">
        <f>IF(U2288="","",X2288-V2288-Y2288)</f>
        <v/>
      </c>
    </row>
    <row r="2289">
      <c r="A2289" s="25" t="n">
        <v>2285</v>
      </c>
      <c r="B2289" s="26">
        <f>_xlfn.XLOOKUP(C2289,purchase!C:C,pcon!B:B,"")</f>
        <v/>
      </c>
      <c r="C2289" s="4" t="n"/>
      <c r="D2289" s="29">
        <f>_xlfn.XLOOKUP(C2289,purchase!C:C,pcon!D:D,"")</f>
        <v/>
      </c>
      <c r="E2289" s="29">
        <f>_xlfn.XLOOKUP(C2289,purchase!C:C,pcon!E:E,"")</f>
        <v/>
      </c>
      <c r="F2289" s="4" t="n"/>
      <c r="G2289" s="27" t="n"/>
      <c r="H2289" s="28" t="n"/>
      <c r="I2289" s="4" t="n"/>
      <c r="J2289" s="4" t="n"/>
      <c r="K2289" s="4" t="n"/>
      <c r="L2289" s="30">
        <f>IF(J2289="","",J2289-K2289)</f>
        <v/>
      </c>
      <c r="M2289" s="4" t="n"/>
      <c r="N2289" s="30">
        <f>IF(L2289="","",L2289-M2289)</f>
        <v/>
      </c>
      <c r="O2289" s="31" t="n"/>
      <c r="P2289" s="32">
        <f>IF(O2289="","",N2289 * O2289)</f>
        <v/>
      </c>
      <c r="Q2289" s="10">
        <f>_xlfn.XLOOKUP(C2289,pcon!C:C,pcon!L:L,"")</f>
        <v/>
      </c>
      <c r="R2289" s="98">
        <f>(Q2289 / 80) * (O2289 * 100)</f>
        <v/>
      </c>
      <c r="S2289" s="31" t="n"/>
      <c r="T2289" s="31" t="n"/>
      <c r="U2289" s="33">
        <f>IF(N2289="","",R2289 * N2289)</f>
        <v/>
      </c>
      <c r="V2289" s="4" t="n"/>
      <c r="W2289" s="33">
        <f>IF(S2289&amp;U2289="","",U2289 * S2289)</f>
        <v/>
      </c>
      <c r="X2289" s="33">
        <f>IF(W2289="","",U2289 + W2289)</f>
        <v/>
      </c>
      <c r="Y2289" s="33">
        <f>IF(T2289="","",U2289 * T2289)</f>
        <v/>
      </c>
      <c r="Z2289" s="34">
        <f>IF(U2289="","",X2289-V2289-Y2289)</f>
        <v/>
      </c>
    </row>
    <row r="2290">
      <c r="A2290" s="25" t="n">
        <v>2286</v>
      </c>
      <c r="B2290" s="26">
        <f>_xlfn.XLOOKUP(C2290,purchase!C:C,pcon!B:B,"")</f>
        <v/>
      </c>
      <c r="C2290" s="4" t="n"/>
      <c r="D2290" s="29">
        <f>_xlfn.XLOOKUP(C2290,purchase!C:C,pcon!D:D,"")</f>
        <v/>
      </c>
      <c r="E2290" s="29">
        <f>_xlfn.XLOOKUP(C2290,purchase!C:C,pcon!E:E,"")</f>
        <v/>
      </c>
      <c r="F2290" s="4" t="n"/>
      <c r="G2290" s="27" t="n"/>
      <c r="H2290" s="28" t="n"/>
      <c r="I2290" s="4" t="n"/>
      <c r="J2290" s="4" t="n"/>
      <c r="K2290" s="4" t="n"/>
      <c r="L2290" s="30">
        <f>IF(J2290="","",J2290-K2290)</f>
        <v/>
      </c>
      <c r="M2290" s="4" t="n"/>
      <c r="N2290" s="30">
        <f>IF(L2290="","",L2290-M2290)</f>
        <v/>
      </c>
      <c r="O2290" s="31" t="n"/>
      <c r="P2290" s="32">
        <f>IF(O2290="","",N2290 * O2290)</f>
        <v/>
      </c>
      <c r="Q2290" s="10">
        <f>_xlfn.XLOOKUP(C2290,pcon!C:C,pcon!L:L,"")</f>
        <v/>
      </c>
      <c r="R2290" s="98">
        <f>(Q2290 / 80) * (O2290 * 100)</f>
        <v/>
      </c>
      <c r="S2290" s="31" t="n"/>
      <c r="T2290" s="31" t="n"/>
      <c r="U2290" s="33">
        <f>IF(N2290="","",R2290 * N2290)</f>
        <v/>
      </c>
      <c r="V2290" s="4" t="n"/>
      <c r="W2290" s="33">
        <f>IF(S2290&amp;U2290="","",U2290 * S2290)</f>
        <v/>
      </c>
      <c r="X2290" s="33">
        <f>IF(W2290="","",U2290 + W2290)</f>
        <v/>
      </c>
      <c r="Y2290" s="33">
        <f>IF(T2290="","",U2290 * T2290)</f>
        <v/>
      </c>
      <c r="Z2290" s="34">
        <f>IF(U2290="","",X2290-V2290-Y2290)</f>
        <v/>
      </c>
    </row>
    <row r="2291">
      <c r="A2291" s="25" t="n">
        <v>2287</v>
      </c>
      <c r="B2291" s="26">
        <f>_xlfn.XLOOKUP(C2291,purchase!C:C,pcon!B:B,"")</f>
        <v/>
      </c>
      <c r="C2291" s="4" t="n"/>
      <c r="D2291" s="29">
        <f>_xlfn.XLOOKUP(C2291,purchase!C:C,pcon!D:D,"")</f>
        <v/>
      </c>
      <c r="E2291" s="29">
        <f>_xlfn.XLOOKUP(C2291,purchase!C:C,pcon!E:E,"")</f>
        <v/>
      </c>
      <c r="F2291" s="4" t="n"/>
      <c r="G2291" s="27" t="n"/>
      <c r="H2291" s="28" t="n"/>
      <c r="I2291" s="4" t="n"/>
      <c r="J2291" s="4" t="n"/>
      <c r="K2291" s="4" t="n"/>
      <c r="L2291" s="30">
        <f>IF(J2291="","",J2291-K2291)</f>
        <v/>
      </c>
      <c r="M2291" s="4" t="n"/>
      <c r="N2291" s="30">
        <f>IF(L2291="","",L2291-M2291)</f>
        <v/>
      </c>
      <c r="O2291" s="31" t="n"/>
      <c r="P2291" s="32">
        <f>IF(O2291="","",N2291 * O2291)</f>
        <v/>
      </c>
      <c r="Q2291" s="10">
        <f>_xlfn.XLOOKUP(C2291,pcon!C:C,pcon!L:L,"")</f>
        <v/>
      </c>
      <c r="R2291" s="98">
        <f>(Q2291 / 80) * (O2291 * 100)</f>
        <v/>
      </c>
      <c r="S2291" s="31" t="n"/>
      <c r="T2291" s="31" t="n"/>
      <c r="U2291" s="33">
        <f>IF(N2291="","",R2291 * N2291)</f>
        <v/>
      </c>
      <c r="V2291" s="4" t="n"/>
      <c r="W2291" s="33">
        <f>IF(S2291&amp;U2291="","",U2291 * S2291)</f>
        <v/>
      </c>
      <c r="X2291" s="33">
        <f>IF(W2291="","",U2291 + W2291)</f>
        <v/>
      </c>
      <c r="Y2291" s="33">
        <f>IF(T2291="","",U2291 * T2291)</f>
        <v/>
      </c>
      <c r="Z2291" s="34">
        <f>IF(U2291="","",X2291-V2291-Y2291)</f>
        <v/>
      </c>
    </row>
    <row r="2292">
      <c r="A2292" s="25" t="n">
        <v>2288</v>
      </c>
      <c r="B2292" s="26">
        <f>_xlfn.XLOOKUP(C2292,purchase!C:C,pcon!B:B,"")</f>
        <v/>
      </c>
      <c r="C2292" s="4" t="n"/>
      <c r="D2292" s="29">
        <f>_xlfn.XLOOKUP(C2292,purchase!C:C,pcon!D:D,"")</f>
        <v/>
      </c>
      <c r="E2292" s="29">
        <f>_xlfn.XLOOKUP(C2292,purchase!C:C,pcon!E:E,"")</f>
        <v/>
      </c>
      <c r="F2292" s="4" t="n"/>
      <c r="G2292" s="27" t="n"/>
      <c r="H2292" s="28" t="n"/>
      <c r="I2292" s="4" t="n"/>
      <c r="J2292" s="4" t="n"/>
      <c r="K2292" s="4" t="n"/>
      <c r="L2292" s="30">
        <f>IF(J2292="","",J2292-K2292)</f>
        <v/>
      </c>
      <c r="M2292" s="4" t="n"/>
      <c r="N2292" s="30">
        <f>IF(L2292="","",L2292-M2292)</f>
        <v/>
      </c>
      <c r="O2292" s="31" t="n"/>
      <c r="P2292" s="32">
        <f>IF(O2292="","",N2292 * O2292)</f>
        <v/>
      </c>
      <c r="Q2292" s="10">
        <f>_xlfn.XLOOKUP(C2292,pcon!C:C,pcon!L:L,"")</f>
        <v/>
      </c>
      <c r="R2292" s="98">
        <f>(Q2292 / 80) * (O2292 * 100)</f>
        <v/>
      </c>
      <c r="S2292" s="31" t="n"/>
      <c r="T2292" s="31" t="n"/>
      <c r="U2292" s="33">
        <f>IF(N2292="","",R2292 * N2292)</f>
        <v/>
      </c>
      <c r="V2292" s="4" t="n"/>
      <c r="W2292" s="33">
        <f>IF(S2292&amp;U2292="","",U2292 * S2292)</f>
        <v/>
      </c>
      <c r="X2292" s="33">
        <f>IF(W2292="","",U2292 + W2292)</f>
        <v/>
      </c>
      <c r="Y2292" s="33">
        <f>IF(T2292="","",U2292 * T2292)</f>
        <v/>
      </c>
      <c r="Z2292" s="34">
        <f>IF(U2292="","",X2292-V2292-Y2292)</f>
        <v/>
      </c>
    </row>
    <row r="2293">
      <c r="A2293" s="25" t="n">
        <v>2289</v>
      </c>
      <c r="B2293" s="26">
        <f>_xlfn.XLOOKUP(C2293,purchase!C:C,pcon!B:B,"")</f>
        <v/>
      </c>
      <c r="C2293" s="4" t="n"/>
      <c r="D2293" s="29">
        <f>_xlfn.XLOOKUP(C2293,purchase!C:C,pcon!D:D,"")</f>
        <v/>
      </c>
      <c r="E2293" s="29">
        <f>_xlfn.XLOOKUP(C2293,purchase!C:C,pcon!E:E,"")</f>
        <v/>
      </c>
      <c r="F2293" s="4" t="n"/>
      <c r="G2293" s="27" t="n"/>
      <c r="H2293" s="28" t="n"/>
      <c r="I2293" s="4" t="n"/>
      <c r="J2293" s="4" t="n"/>
      <c r="K2293" s="4" t="n"/>
      <c r="L2293" s="30">
        <f>IF(J2293="","",J2293-K2293)</f>
        <v/>
      </c>
      <c r="M2293" s="4" t="n"/>
      <c r="N2293" s="30">
        <f>IF(L2293="","",L2293-M2293)</f>
        <v/>
      </c>
      <c r="O2293" s="31" t="n"/>
      <c r="P2293" s="32">
        <f>IF(O2293="","",N2293 * O2293)</f>
        <v/>
      </c>
      <c r="Q2293" s="10">
        <f>_xlfn.XLOOKUP(C2293,pcon!C:C,pcon!L:L,"")</f>
        <v/>
      </c>
      <c r="R2293" s="98">
        <f>(Q2293 / 80) * (O2293 * 100)</f>
        <v/>
      </c>
      <c r="S2293" s="31" t="n"/>
      <c r="T2293" s="31" t="n"/>
      <c r="U2293" s="33">
        <f>IF(N2293="","",R2293 * N2293)</f>
        <v/>
      </c>
      <c r="V2293" s="4" t="n"/>
      <c r="W2293" s="33">
        <f>IF(S2293&amp;U2293="","",U2293 * S2293)</f>
        <v/>
      </c>
      <c r="X2293" s="33">
        <f>IF(W2293="","",U2293 + W2293)</f>
        <v/>
      </c>
      <c r="Y2293" s="33">
        <f>IF(T2293="","",U2293 * T2293)</f>
        <v/>
      </c>
      <c r="Z2293" s="34">
        <f>IF(U2293="","",X2293-V2293-Y2293)</f>
        <v/>
      </c>
    </row>
    <row r="2294">
      <c r="A2294" s="25" t="n">
        <v>2290</v>
      </c>
      <c r="B2294" s="26">
        <f>_xlfn.XLOOKUP(C2294,purchase!C:C,pcon!B:B,"")</f>
        <v/>
      </c>
      <c r="C2294" s="4" t="n"/>
      <c r="D2294" s="29">
        <f>_xlfn.XLOOKUP(C2294,purchase!C:C,pcon!D:D,"")</f>
        <v/>
      </c>
      <c r="E2294" s="29">
        <f>_xlfn.XLOOKUP(C2294,purchase!C:C,pcon!E:E,"")</f>
        <v/>
      </c>
      <c r="F2294" s="4" t="n"/>
      <c r="G2294" s="27" t="n"/>
      <c r="H2294" s="28" t="n"/>
      <c r="I2294" s="4" t="n"/>
      <c r="J2294" s="4" t="n"/>
      <c r="K2294" s="4" t="n"/>
      <c r="L2294" s="30">
        <f>IF(J2294="","",J2294-K2294)</f>
        <v/>
      </c>
      <c r="M2294" s="4" t="n"/>
      <c r="N2294" s="30">
        <f>IF(L2294="","",L2294-M2294)</f>
        <v/>
      </c>
      <c r="O2294" s="31" t="n"/>
      <c r="P2294" s="32">
        <f>IF(O2294="","",N2294 * O2294)</f>
        <v/>
      </c>
      <c r="Q2294" s="10">
        <f>_xlfn.XLOOKUP(C2294,pcon!C:C,pcon!L:L,"")</f>
        <v/>
      </c>
      <c r="R2294" s="98">
        <f>(Q2294 / 80) * (O2294 * 100)</f>
        <v/>
      </c>
      <c r="S2294" s="31" t="n"/>
      <c r="T2294" s="31" t="n"/>
      <c r="U2294" s="33">
        <f>IF(N2294="","",R2294 * N2294)</f>
        <v/>
      </c>
      <c r="V2294" s="4" t="n"/>
      <c r="W2294" s="33">
        <f>IF(S2294&amp;U2294="","",U2294 * S2294)</f>
        <v/>
      </c>
      <c r="X2294" s="33">
        <f>IF(W2294="","",U2294 + W2294)</f>
        <v/>
      </c>
      <c r="Y2294" s="33">
        <f>IF(T2294="","",U2294 * T2294)</f>
        <v/>
      </c>
      <c r="Z2294" s="34">
        <f>IF(U2294="","",X2294-V2294-Y2294)</f>
        <v/>
      </c>
    </row>
    <row r="2295">
      <c r="A2295" s="25" t="n">
        <v>2291</v>
      </c>
      <c r="B2295" s="26">
        <f>_xlfn.XLOOKUP(C2295,purchase!C:C,pcon!B:B,"")</f>
        <v/>
      </c>
      <c r="C2295" s="4" t="n"/>
      <c r="D2295" s="29">
        <f>_xlfn.XLOOKUP(C2295,purchase!C:C,pcon!D:D,"")</f>
        <v/>
      </c>
      <c r="E2295" s="29">
        <f>_xlfn.XLOOKUP(C2295,purchase!C:C,pcon!E:E,"")</f>
        <v/>
      </c>
      <c r="F2295" s="4" t="n"/>
      <c r="G2295" s="27" t="n"/>
      <c r="H2295" s="28" t="n"/>
      <c r="I2295" s="4" t="n"/>
      <c r="J2295" s="4" t="n"/>
      <c r="K2295" s="4" t="n"/>
      <c r="L2295" s="30">
        <f>IF(J2295="","",J2295-K2295)</f>
        <v/>
      </c>
      <c r="M2295" s="4" t="n"/>
      <c r="N2295" s="30">
        <f>IF(L2295="","",L2295-M2295)</f>
        <v/>
      </c>
      <c r="O2295" s="31" t="n"/>
      <c r="P2295" s="32">
        <f>IF(O2295="","",N2295 * O2295)</f>
        <v/>
      </c>
      <c r="Q2295" s="10">
        <f>_xlfn.XLOOKUP(C2295,pcon!C:C,pcon!L:L,"")</f>
        <v/>
      </c>
      <c r="R2295" s="98">
        <f>(Q2295 / 80) * (O2295 * 100)</f>
        <v/>
      </c>
      <c r="S2295" s="31" t="n"/>
      <c r="T2295" s="31" t="n"/>
      <c r="U2295" s="33">
        <f>IF(N2295="","",R2295 * N2295)</f>
        <v/>
      </c>
      <c r="V2295" s="4" t="n"/>
      <c r="W2295" s="33">
        <f>IF(S2295&amp;U2295="","",U2295 * S2295)</f>
        <v/>
      </c>
      <c r="X2295" s="33">
        <f>IF(W2295="","",U2295 + W2295)</f>
        <v/>
      </c>
      <c r="Y2295" s="33">
        <f>IF(T2295="","",U2295 * T2295)</f>
        <v/>
      </c>
      <c r="Z2295" s="34">
        <f>IF(U2295="","",X2295-V2295-Y2295)</f>
        <v/>
      </c>
    </row>
    <row r="2296">
      <c r="A2296" s="25" t="n">
        <v>2292</v>
      </c>
      <c r="B2296" s="26">
        <f>_xlfn.XLOOKUP(C2296,purchase!C:C,pcon!B:B,"")</f>
        <v/>
      </c>
      <c r="C2296" s="4" t="n"/>
      <c r="D2296" s="29">
        <f>_xlfn.XLOOKUP(C2296,purchase!C:C,pcon!D:D,"")</f>
        <v/>
      </c>
      <c r="E2296" s="29">
        <f>_xlfn.XLOOKUP(C2296,purchase!C:C,pcon!E:E,"")</f>
        <v/>
      </c>
      <c r="F2296" s="4" t="n"/>
      <c r="G2296" s="27" t="n"/>
      <c r="H2296" s="28" t="n"/>
      <c r="I2296" s="4" t="n"/>
      <c r="J2296" s="4" t="n"/>
      <c r="K2296" s="4" t="n"/>
      <c r="L2296" s="30">
        <f>IF(J2296="","",J2296-K2296)</f>
        <v/>
      </c>
      <c r="M2296" s="4" t="n"/>
      <c r="N2296" s="30">
        <f>IF(L2296="","",L2296-M2296)</f>
        <v/>
      </c>
      <c r="O2296" s="31" t="n"/>
      <c r="P2296" s="32">
        <f>IF(O2296="","",N2296 * O2296)</f>
        <v/>
      </c>
      <c r="Q2296" s="10">
        <f>_xlfn.XLOOKUP(C2296,pcon!C:C,pcon!L:L,"")</f>
        <v/>
      </c>
      <c r="R2296" s="98">
        <f>(Q2296 / 80) * (O2296 * 100)</f>
        <v/>
      </c>
      <c r="S2296" s="31" t="n"/>
      <c r="T2296" s="31" t="n"/>
      <c r="U2296" s="33">
        <f>IF(N2296="","",R2296 * N2296)</f>
        <v/>
      </c>
      <c r="V2296" s="4" t="n"/>
      <c r="W2296" s="33">
        <f>IF(S2296&amp;U2296="","",U2296 * S2296)</f>
        <v/>
      </c>
      <c r="X2296" s="33">
        <f>IF(W2296="","",U2296 + W2296)</f>
        <v/>
      </c>
      <c r="Y2296" s="33">
        <f>IF(T2296="","",U2296 * T2296)</f>
        <v/>
      </c>
      <c r="Z2296" s="34">
        <f>IF(U2296="","",X2296-V2296-Y2296)</f>
        <v/>
      </c>
    </row>
    <row r="2297">
      <c r="A2297" s="25" t="n">
        <v>2293</v>
      </c>
      <c r="B2297" s="26">
        <f>_xlfn.XLOOKUP(C2297,purchase!C:C,pcon!B:B,"")</f>
        <v/>
      </c>
      <c r="C2297" s="4" t="n"/>
      <c r="D2297" s="29">
        <f>_xlfn.XLOOKUP(C2297,purchase!C:C,pcon!D:D,"")</f>
        <v/>
      </c>
      <c r="E2297" s="29">
        <f>_xlfn.XLOOKUP(C2297,purchase!C:C,pcon!E:E,"")</f>
        <v/>
      </c>
      <c r="F2297" s="4" t="n"/>
      <c r="G2297" s="27" t="n"/>
      <c r="H2297" s="28" t="n"/>
      <c r="I2297" s="4" t="n"/>
      <c r="J2297" s="4" t="n"/>
      <c r="K2297" s="4" t="n"/>
      <c r="L2297" s="30">
        <f>IF(J2297="","",J2297-K2297)</f>
        <v/>
      </c>
      <c r="M2297" s="4" t="n"/>
      <c r="N2297" s="30">
        <f>IF(L2297="","",L2297-M2297)</f>
        <v/>
      </c>
      <c r="O2297" s="31" t="n"/>
      <c r="P2297" s="32">
        <f>IF(O2297="","",N2297 * O2297)</f>
        <v/>
      </c>
      <c r="Q2297" s="10">
        <f>_xlfn.XLOOKUP(C2297,pcon!C:C,pcon!L:L,"")</f>
        <v/>
      </c>
      <c r="R2297" s="98">
        <f>(Q2297 / 80) * (O2297 * 100)</f>
        <v/>
      </c>
      <c r="S2297" s="31" t="n"/>
      <c r="T2297" s="31" t="n"/>
      <c r="U2297" s="33">
        <f>IF(N2297="","",R2297 * N2297)</f>
        <v/>
      </c>
      <c r="V2297" s="4" t="n"/>
      <c r="W2297" s="33">
        <f>IF(S2297&amp;U2297="","",U2297 * S2297)</f>
        <v/>
      </c>
      <c r="X2297" s="33">
        <f>IF(W2297="","",U2297 + W2297)</f>
        <v/>
      </c>
      <c r="Y2297" s="33">
        <f>IF(T2297="","",U2297 * T2297)</f>
        <v/>
      </c>
      <c r="Z2297" s="34">
        <f>IF(U2297="","",X2297-V2297-Y2297)</f>
        <v/>
      </c>
    </row>
    <row r="2298">
      <c r="A2298" s="25" t="n">
        <v>2294</v>
      </c>
      <c r="B2298" s="26">
        <f>_xlfn.XLOOKUP(C2298,purchase!C:C,pcon!B:B,"")</f>
        <v/>
      </c>
      <c r="C2298" s="4" t="n"/>
      <c r="D2298" s="29">
        <f>_xlfn.XLOOKUP(C2298,purchase!C:C,pcon!D:D,"")</f>
        <v/>
      </c>
      <c r="E2298" s="29">
        <f>_xlfn.XLOOKUP(C2298,purchase!C:C,pcon!E:E,"")</f>
        <v/>
      </c>
      <c r="F2298" s="4" t="n"/>
      <c r="G2298" s="27" t="n"/>
      <c r="H2298" s="28" t="n"/>
      <c r="I2298" s="4" t="n"/>
      <c r="J2298" s="4" t="n"/>
      <c r="K2298" s="4" t="n"/>
      <c r="L2298" s="30">
        <f>IF(J2298="","",J2298-K2298)</f>
        <v/>
      </c>
      <c r="M2298" s="4" t="n"/>
      <c r="N2298" s="30">
        <f>IF(L2298="","",L2298-M2298)</f>
        <v/>
      </c>
      <c r="O2298" s="31" t="n"/>
      <c r="P2298" s="32">
        <f>IF(O2298="","",N2298 * O2298)</f>
        <v/>
      </c>
      <c r="Q2298" s="10">
        <f>_xlfn.XLOOKUP(C2298,pcon!C:C,pcon!L:L,"")</f>
        <v/>
      </c>
      <c r="R2298" s="98">
        <f>(Q2298 / 80) * (O2298 * 100)</f>
        <v/>
      </c>
      <c r="S2298" s="31" t="n"/>
      <c r="T2298" s="31" t="n"/>
      <c r="U2298" s="33">
        <f>IF(N2298="","",R2298 * N2298)</f>
        <v/>
      </c>
      <c r="V2298" s="4" t="n"/>
      <c r="W2298" s="33">
        <f>IF(S2298&amp;U2298="","",U2298 * S2298)</f>
        <v/>
      </c>
      <c r="X2298" s="33">
        <f>IF(W2298="","",U2298 + W2298)</f>
        <v/>
      </c>
      <c r="Y2298" s="33">
        <f>IF(T2298="","",U2298 * T2298)</f>
        <v/>
      </c>
      <c r="Z2298" s="34">
        <f>IF(U2298="","",X2298-V2298-Y2298)</f>
        <v/>
      </c>
    </row>
    <row r="2299">
      <c r="A2299" s="25" t="n">
        <v>2295</v>
      </c>
      <c r="B2299" s="26">
        <f>_xlfn.XLOOKUP(C2299,purchase!C:C,pcon!B:B,"")</f>
        <v/>
      </c>
      <c r="C2299" s="4" t="n"/>
      <c r="D2299" s="29">
        <f>_xlfn.XLOOKUP(C2299,purchase!C:C,pcon!D:D,"")</f>
        <v/>
      </c>
      <c r="E2299" s="29">
        <f>_xlfn.XLOOKUP(C2299,purchase!C:C,pcon!E:E,"")</f>
        <v/>
      </c>
      <c r="F2299" s="4" t="n"/>
      <c r="G2299" s="27" t="n"/>
      <c r="H2299" s="28" t="n"/>
      <c r="I2299" s="4" t="n"/>
      <c r="J2299" s="4" t="n"/>
      <c r="K2299" s="4" t="n"/>
      <c r="L2299" s="30">
        <f>IF(J2299="","",J2299-K2299)</f>
        <v/>
      </c>
      <c r="M2299" s="4" t="n"/>
      <c r="N2299" s="30">
        <f>IF(L2299="","",L2299-M2299)</f>
        <v/>
      </c>
      <c r="O2299" s="31" t="n"/>
      <c r="P2299" s="32">
        <f>IF(O2299="","",N2299 * O2299)</f>
        <v/>
      </c>
      <c r="Q2299" s="10">
        <f>_xlfn.XLOOKUP(C2299,pcon!C:C,pcon!L:L,"")</f>
        <v/>
      </c>
      <c r="R2299" s="98">
        <f>(Q2299 / 80) * (O2299 * 100)</f>
        <v/>
      </c>
      <c r="S2299" s="31" t="n"/>
      <c r="T2299" s="31" t="n"/>
      <c r="U2299" s="33">
        <f>IF(N2299="","",R2299 * N2299)</f>
        <v/>
      </c>
      <c r="V2299" s="4" t="n"/>
      <c r="W2299" s="33">
        <f>IF(S2299&amp;U2299="","",U2299 * S2299)</f>
        <v/>
      </c>
      <c r="X2299" s="33">
        <f>IF(W2299="","",U2299 + W2299)</f>
        <v/>
      </c>
      <c r="Y2299" s="33">
        <f>IF(T2299="","",U2299 * T2299)</f>
        <v/>
      </c>
      <c r="Z2299" s="34">
        <f>IF(U2299="","",X2299-V2299-Y2299)</f>
        <v/>
      </c>
    </row>
    <row r="2300">
      <c r="A2300" s="25" t="n">
        <v>2296</v>
      </c>
      <c r="B2300" s="26">
        <f>_xlfn.XLOOKUP(C2300,purchase!C:C,pcon!B:B,"")</f>
        <v/>
      </c>
      <c r="C2300" s="4" t="n"/>
      <c r="D2300" s="29">
        <f>_xlfn.XLOOKUP(C2300,purchase!C:C,pcon!D:D,"")</f>
        <v/>
      </c>
      <c r="E2300" s="29">
        <f>_xlfn.XLOOKUP(C2300,purchase!C:C,pcon!E:E,"")</f>
        <v/>
      </c>
      <c r="F2300" s="4" t="n"/>
      <c r="G2300" s="27" t="n"/>
      <c r="H2300" s="28" t="n"/>
      <c r="I2300" s="4" t="n"/>
      <c r="J2300" s="4" t="n"/>
      <c r="K2300" s="4" t="n"/>
      <c r="L2300" s="30">
        <f>IF(J2300="","",J2300-K2300)</f>
        <v/>
      </c>
      <c r="M2300" s="4" t="n"/>
      <c r="N2300" s="30">
        <f>IF(L2300="","",L2300-M2300)</f>
        <v/>
      </c>
      <c r="O2300" s="31" t="n"/>
      <c r="P2300" s="32">
        <f>IF(O2300="","",N2300 * O2300)</f>
        <v/>
      </c>
      <c r="Q2300" s="10">
        <f>_xlfn.XLOOKUP(C2300,pcon!C:C,pcon!L:L,"")</f>
        <v/>
      </c>
      <c r="R2300" s="98">
        <f>(Q2300 / 80) * (O2300 * 100)</f>
        <v/>
      </c>
      <c r="S2300" s="31" t="n"/>
      <c r="T2300" s="31" t="n"/>
      <c r="U2300" s="33">
        <f>IF(N2300="","",R2300 * N2300)</f>
        <v/>
      </c>
      <c r="V2300" s="4" t="n"/>
      <c r="W2300" s="33">
        <f>IF(S2300&amp;U2300="","",U2300 * S2300)</f>
        <v/>
      </c>
      <c r="X2300" s="33">
        <f>IF(W2300="","",U2300 + W2300)</f>
        <v/>
      </c>
      <c r="Y2300" s="33">
        <f>IF(T2300="","",U2300 * T2300)</f>
        <v/>
      </c>
      <c r="Z2300" s="34">
        <f>IF(U2300="","",X2300-V2300-Y2300)</f>
        <v/>
      </c>
    </row>
    <row r="2301">
      <c r="A2301" s="25" t="n">
        <v>2297</v>
      </c>
      <c r="B2301" s="26">
        <f>_xlfn.XLOOKUP(C2301,purchase!C:C,pcon!B:B,"")</f>
        <v/>
      </c>
      <c r="C2301" s="4" t="n"/>
      <c r="D2301" s="29">
        <f>_xlfn.XLOOKUP(C2301,purchase!C:C,pcon!D:D,"")</f>
        <v/>
      </c>
      <c r="E2301" s="29">
        <f>_xlfn.XLOOKUP(C2301,purchase!C:C,pcon!E:E,"")</f>
        <v/>
      </c>
      <c r="F2301" s="4" t="n"/>
      <c r="G2301" s="27" t="n"/>
      <c r="H2301" s="28" t="n"/>
      <c r="I2301" s="4" t="n"/>
      <c r="J2301" s="4" t="n"/>
      <c r="K2301" s="4" t="n"/>
      <c r="L2301" s="30">
        <f>IF(J2301="","",J2301-K2301)</f>
        <v/>
      </c>
      <c r="M2301" s="4" t="n"/>
      <c r="N2301" s="30">
        <f>IF(L2301="","",L2301-M2301)</f>
        <v/>
      </c>
      <c r="O2301" s="31" t="n"/>
      <c r="P2301" s="32">
        <f>IF(O2301="","",N2301 * O2301)</f>
        <v/>
      </c>
      <c r="Q2301" s="10">
        <f>_xlfn.XLOOKUP(C2301,pcon!C:C,pcon!L:L,"")</f>
        <v/>
      </c>
      <c r="R2301" s="98">
        <f>(Q2301 / 80) * (O2301 * 100)</f>
        <v/>
      </c>
      <c r="S2301" s="31" t="n"/>
      <c r="T2301" s="31" t="n"/>
      <c r="U2301" s="33">
        <f>IF(N2301="","",R2301 * N2301)</f>
        <v/>
      </c>
      <c r="V2301" s="4" t="n"/>
      <c r="W2301" s="33">
        <f>IF(S2301&amp;U2301="","",U2301 * S2301)</f>
        <v/>
      </c>
      <c r="X2301" s="33">
        <f>IF(W2301="","",U2301 + W2301)</f>
        <v/>
      </c>
      <c r="Y2301" s="33">
        <f>IF(T2301="","",U2301 * T2301)</f>
        <v/>
      </c>
      <c r="Z2301" s="34">
        <f>IF(U2301="","",X2301-V2301-Y2301)</f>
        <v/>
      </c>
    </row>
    <row r="2302">
      <c r="A2302" s="25" t="n">
        <v>2298</v>
      </c>
      <c r="B2302" s="26">
        <f>_xlfn.XLOOKUP(C2302,purchase!C:C,pcon!B:B,"")</f>
        <v/>
      </c>
      <c r="C2302" s="4" t="n"/>
      <c r="D2302" s="29">
        <f>_xlfn.XLOOKUP(C2302,purchase!C:C,pcon!D:D,"")</f>
        <v/>
      </c>
      <c r="E2302" s="29">
        <f>_xlfn.XLOOKUP(C2302,purchase!C:C,pcon!E:E,"")</f>
        <v/>
      </c>
      <c r="F2302" s="4" t="n"/>
      <c r="G2302" s="27" t="n"/>
      <c r="H2302" s="28" t="n"/>
      <c r="I2302" s="4" t="n"/>
      <c r="J2302" s="4" t="n"/>
      <c r="K2302" s="4" t="n"/>
      <c r="L2302" s="30">
        <f>IF(J2302="","",J2302-K2302)</f>
        <v/>
      </c>
      <c r="M2302" s="4" t="n"/>
      <c r="N2302" s="30">
        <f>IF(L2302="","",L2302-M2302)</f>
        <v/>
      </c>
      <c r="O2302" s="31" t="n"/>
      <c r="P2302" s="32">
        <f>IF(O2302="","",N2302 * O2302)</f>
        <v/>
      </c>
      <c r="Q2302" s="10">
        <f>_xlfn.XLOOKUP(C2302,pcon!C:C,pcon!L:L,"")</f>
        <v/>
      </c>
      <c r="R2302" s="98">
        <f>(Q2302 / 80) * (O2302 * 100)</f>
        <v/>
      </c>
      <c r="S2302" s="31" t="n"/>
      <c r="T2302" s="31" t="n"/>
      <c r="U2302" s="33">
        <f>IF(N2302="","",R2302 * N2302)</f>
        <v/>
      </c>
      <c r="V2302" s="4" t="n"/>
      <c r="W2302" s="33">
        <f>IF(S2302&amp;U2302="","",U2302 * S2302)</f>
        <v/>
      </c>
      <c r="X2302" s="33">
        <f>IF(W2302="","",U2302 + W2302)</f>
        <v/>
      </c>
      <c r="Y2302" s="33">
        <f>IF(T2302="","",U2302 * T2302)</f>
        <v/>
      </c>
      <c r="Z2302" s="34">
        <f>IF(U2302="","",X2302-V2302-Y2302)</f>
        <v/>
      </c>
    </row>
    <row r="2303">
      <c r="A2303" s="25" t="n">
        <v>2299</v>
      </c>
      <c r="B2303" s="26">
        <f>_xlfn.XLOOKUP(C2303,purchase!C:C,pcon!B:B,"")</f>
        <v/>
      </c>
      <c r="C2303" s="4" t="n"/>
      <c r="D2303" s="29">
        <f>_xlfn.XLOOKUP(C2303,purchase!C:C,pcon!D:D,"")</f>
        <v/>
      </c>
      <c r="E2303" s="29">
        <f>_xlfn.XLOOKUP(C2303,purchase!C:C,pcon!E:E,"")</f>
        <v/>
      </c>
      <c r="F2303" s="4" t="n"/>
      <c r="G2303" s="27" t="n"/>
      <c r="H2303" s="28" t="n"/>
      <c r="I2303" s="4" t="n"/>
      <c r="J2303" s="4" t="n"/>
      <c r="K2303" s="4" t="n"/>
      <c r="L2303" s="30">
        <f>IF(J2303="","",J2303-K2303)</f>
        <v/>
      </c>
      <c r="M2303" s="4" t="n"/>
      <c r="N2303" s="30">
        <f>IF(L2303="","",L2303-M2303)</f>
        <v/>
      </c>
      <c r="O2303" s="31" t="n"/>
      <c r="P2303" s="32">
        <f>IF(O2303="","",N2303 * O2303)</f>
        <v/>
      </c>
      <c r="Q2303" s="10">
        <f>_xlfn.XLOOKUP(C2303,pcon!C:C,pcon!L:L,"")</f>
        <v/>
      </c>
      <c r="R2303" s="98">
        <f>(Q2303 / 80) * (O2303 * 100)</f>
        <v/>
      </c>
      <c r="S2303" s="31" t="n"/>
      <c r="T2303" s="31" t="n"/>
      <c r="U2303" s="33">
        <f>IF(N2303="","",R2303 * N2303)</f>
        <v/>
      </c>
      <c r="V2303" s="4" t="n"/>
      <c r="W2303" s="33">
        <f>IF(S2303&amp;U2303="","",U2303 * S2303)</f>
        <v/>
      </c>
      <c r="X2303" s="33">
        <f>IF(W2303="","",U2303 + W2303)</f>
        <v/>
      </c>
      <c r="Y2303" s="33">
        <f>IF(T2303="","",U2303 * T2303)</f>
        <v/>
      </c>
      <c r="Z2303" s="34">
        <f>IF(U2303="","",X2303-V2303-Y2303)</f>
        <v/>
      </c>
    </row>
    <row r="2304">
      <c r="A2304" s="25" t="n">
        <v>2300</v>
      </c>
      <c r="B2304" s="26">
        <f>_xlfn.XLOOKUP(C2304,purchase!C:C,pcon!B:B,"")</f>
        <v/>
      </c>
      <c r="C2304" s="4" t="n"/>
      <c r="D2304" s="29">
        <f>_xlfn.XLOOKUP(C2304,purchase!C:C,pcon!D:D,"")</f>
        <v/>
      </c>
      <c r="E2304" s="29">
        <f>_xlfn.XLOOKUP(C2304,purchase!C:C,pcon!E:E,"")</f>
        <v/>
      </c>
      <c r="F2304" s="4" t="n"/>
      <c r="G2304" s="27" t="n"/>
      <c r="H2304" s="28" t="n"/>
      <c r="I2304" s="4" t="n"/>
      <c r="J2304" s="4" t="n"/>
      <c r="K2304" s="4" t="n"/>
      <c r="L2304" s="30">
        <f>IF(J2304="","",J2304-K2304)</f>
        <v/>
      </c>
      <c r="M2304" s="4" t="n"/>
      <c r="N2304" s="30">
        <f>IF(L2304="","",L2304-M2304)</f>
        <v/>
      </c>
      <c r="O2304" s="31" t="n"/>
      <c r="P2304" s="32">
        <f>IF(O2304="","",N2304 * O2304)</f>
        <v/>
      </c>
      <c r="Q2304" s="10">
        <f>_xlfn.XLOOKUP(C2304,pcon!C:C,pcon!L:L,"")</f>
        <v/>
      </c>
      <c r="R2304" s="98">
        <f>(Q2304 / 80) * (O2304 * 100)</f>
        <v/>
      </c>
      <c r="S2304" s="31" t="n"/>
      <c r="T2304" s="31" t="n"/>
      <c r="U2304" s="33">
        <f>IF(N2304="","",R2304 * N2304)</f>
        <v/>
      </c>
      <c r="V2304" s="4" t="n"/>
      <c r="W2304" s="33">
        <f>IF(S2304&amp;U2304="","",U2304 * S2304)</f>
        <v/>
      </c>
      <c r="X2304" s="33">
        <f>IF(W2304="","",U2304 + W2304)</f>
        <v/>
      </c>
      <c r="Y2304" s="33">
        <f>IF(T2304="","",U2304 * T2304)</f>
        <v/>
      </c>
      <c r="Z2304" s="34">
        <f>IF(U2304="","",X2304-V2304-Y2304)</f>
        <v/>
      </c>
    </row>
    <row r="2305">
      <c r="A2305" s="25" t="n">
        <v>2301</v>
      </c>
      <c r="B2305" s="26">
        <f>_xlfn.XLOOKUP(C2305,purchase!C:C,pcon!B:B,"")</f>
        <v/>
      </c>
      <c r="C2305" s="4" t="n"/>
      <c r="D2305" s="29">
        <f>_xlfn.XLOOKUP(C2305,purchase!C:C,pcon!D:D,"")</f>
        <v/>
      </c>
      <c r="E2305" s="29">
        <f>_xlfn.XLOOKUP(C2305,purchase!C:C,pcon!E:E,"")</f>
        <v/>
      </c>
      <c r="F2305" s="4" t="n"/>
      <c r="G2305" s="27" t="n"/>
      <c r="H2305" s="28" t="n"/>
      <c r="I2305" s="4" t="n"/>
      <c r="J2305" s="4" t="n"/>
      <c r="K2305" s="4" t="n"/>
      <c r="L2305" s="30">
        <f>IF(J2305="","",J2305-K2305)</f>
        <v/>
      </c>
      <c r="M2305" s="4" t="n"/>
      <c r="N2305" s="30">
        <f>IF(L2305="","",L2305-M2305)</f>
        <v/>
      </c>
      <c r="O2305" s="31" t="n"/>
      <c r="P2305" s="32">
        <f>IF(O2305="","",N2305 * O2305)</f>
        <v/>
      </c>
      <c r="Q2305" s="10">
        <f>_xlfn.XLOOKUP(C2305,pcon!C:C,pcon!L:L,"")</f>
        <v/>
      </c>
      <c r="R2305" s="98">
        <f>(Q2305 / 80) * (O2305 * 100)</f>
        <v/>
      </c>
      <c r="S2305" s="31" t="n"/>
      <c r="T2305" s="31" t="n"/>
      <c r="U2305" s="33">
        <f>IF(N2305="","",R2305 * N2305)</f>
        <v/>
      </c>
      <c r="V2305" s="4" t="n"/>
      <c r="W2305" s="33">
        <f>IF(S2305&amp;U2305="","",U2305 * S2305)</f>
        <v/>
      </c>
      <c r="X2305" s="33">
        <f>IF(W2305="","",U2305 + W2305)</f>
        <v/>
      </c>
      <c r="Y2305" s="33">
        <f>IF(T2305="","",U2305 * T2305)</f>
        <v/>
      </c>
      <c r="Z2305" s="34">
        <f>IF(U2305="","",X2305-V2305-Y2305)</f>
        <v/>
      </c>
    </row>
    <row r="2306">
      <c r="A2306" s="25" t="n">
        <v>2302</v>
      </c>
      <c r="B2306" s="26">
        <f>_xlfn.XLOOKUP(C2306,purchase!C:C,pcon!B:B,"")</f>
        <v/>
      </c>
      <c r="C2306" s="4" t="n"/>
      <c r="D2306" s="29">
        <f>_xlfn.XLOOKUP(C2306,purchase!C:C,pcon!D:D,"")</f>
        <v/>
      </c>
      <c r="E2306" s="29">
        <f>_xlfn.XLOOKUP(C2306,purchase!C:C,pcon!E:E,"")</f>
        <v/>
      </c>
      <c r="F2306" s="4" t="n"/>
      <c r="G2306" s="27" t="n"/>
      <c r="H2306" s="28" t="n"/>
      <c r="I2306" s="4" t="n"/>
      <c r="J2306" s="4" t="n"/>
      <c r="K2306" s="4" t="n"/>
      <c r="L2306" s="30">
        <f>IF(J2306="","",J2306-K2306)</f>
        <v/>
      </c>
      <c r="M2306" s="4" t="n"/>
      <c r="N2306" s="30">
        <f>IF(L2306="","",L2306-M2306)</f>
        <v/>
      </c>
      <c r="O2306" s="31" t="n"/>
      <c r="P2306" s="32">
        <f>IF(O2306="","",N2306 * O2306)</f>
        <v/>
      </c>
      <c r="Q2306" s="10">
        <f>_xlfn.XLOOKUP(C2306,pcon!C:C,pcon!L:L,"")</f>
        <v/>
      </c>
      <c r="R2306" s="98">
        <f>(Q2306 / 80) * (O2306 * 100)</f>
        <v/>
      </c>
      <c r="S2306" s="31" t="n"/>
      <c r="T2306" s="31" t="n"/>
      <c r="U2306" s="33">
        <f>IF(N2306="","",R2306 * N2306)</f>
        <v/>
      </c>
      <c r="V2306" s="4" t="n"/>
      <c r="W2306" s="33">
        <f>IF(S2306&amp;U2306="","",U2306 * S2306)</f>
        <v/>
      </c>
      <c r="X2306" s="33">
        <f>IF(W2306="","",U2306 + W2306)</f>
        <v/>
      </c>
      <c r="Y2306" s="33">
        <f>IF(T2306="","",U2306 * T2306)</f>
        <v/>
      </c>
      <c r="Z2306" s="34">
        <f>IF(U2306="","",X2306-V2306-Y2306)</f>
        <v/>
      </c>
    </row>
    <row r="2307">
      <c r="A2307" s="25" t="n">
        <v>2303</v>
      </c>
      <c r="B2307" s="26">
        <f>_xlfn.XLOOKUP(C2307,purchase!C:C,pcon!B:B,"")</f>
        <v/>
      </c>
      <c r="C2307" s="4" t="n"/>
      <c r="D2307" s="29">
        <f>_xlfn.XLOOKUP(C2307,purchase!C:C,pcon!D:D,"")</f>
        <v/>
      </c>
      <c r="E2307" s="29">
        <f>_xlfn.XLOOKUP(C2307,purchase!C:C,pcon!E:E,"")</f>
        <v/>
      </c>
      <c r="F2307" s="4" t="n"/>
      <c r="G2307" s="27" t="n"/>
      <c r="H2307" s="28" t="n"/>
      <c r="I2307" s="4" t="n"/>
      <c r="J2307" s="4" t="n"/>
      <c r="K2307" s="4" t="n"/>
      <c r="L2307" s="30">
        <f>IF(J2307="","",J2307-K2307)</f>
        <v/>
      </c>
      <c r="M2307" s="4" t="n"/>
      <c r="N2307" s="30">
        <f>IF(L2307="","",L2307-M2307)</f>
        <v/>
      </c>
      <c r="O2307" s="31" t="n"/>
      <c r="P2307" s="32">
        <f>IF(O2307="","",N2307 * O2307)</f>
        <v/>
      </c>
      <c r="Q2307" s="10">
        <f>_xlfn.XLOOKUP(C2307,pcon!C:C,pcon!L:L,"")</f>
        <v/>
      </c>
      <c r="R2307" s="98">
        <f>(Q2307 / 80) * (O2307 * 100)</f>
        <v/>
      </c>
      <c r="S2307" s="31" t="n"/>
      <c r="T2307" s="31" t="n"/>
      <c r="U2307" s="33">
        <f>IF(N2307="","",R2307 * N2307)</f>
        <v/>
      </c>
      <c r="V2307" s="4" t="n"/>
      <c r="W2307" s="33">
        <f>IF(S2307&amp;U2307="","",U2307 * S2307)</f>
        <v/>
      </c>
      <c r="X2307" s="33">
        <f>IF(W2307="","",U2307 + W2307)</f>
        <v/>
      </c>
      <c r="Y2307" s="33">
        <f>IF(T2307="","",U2307 * T2307)</f>
        <v/>
      </c>
      <c r="Z2307" s="34">
        <f>IF(U2307="","",X2307-V2307-Y2307)</f>
        <v/>
      </c>
    </row>
    <row r="2308">
      <c r="A2308" s="25" t="n">
        <v>2304</v>
      </c>
      <c r="B2308" s="26">
        <f>_xlfn.XLOOKUP(C2308,purchase!C:C,pcon!B:B,"")</f>
        <v/>
      </c>
      <c r="C2308" s="4" t="n"/>
      <c r="D2308" s="29">
        <f>_xlfn.XLOOKUP(C2308,purchase!C:C,pcon!D:D,"")</f>
        <v/>
      </c>
      <c r="E2308" s="29">
        <f>_xlfn.XLOOKUP(C2308,purchase!C:C,pcon!E:E,"")</f>
        <v/>
      </c>
      <c r="F2308" s="4" t="n"/>
      <c r="G2308" s="27" t="n"/>
      <c r="H2308" s="28" t="n"/>
      <c r="I2308" s="4" t="n"/>
      <c r="J2308" s="4" t="n"/>
      <c r="K2308" s="4" t="n"/>
      <c r="L2308" s="30">
        <f>IF(J2308="","",J2308-K2308)</f>
        <v/>
      </c>
      <c r="M2308" s="4" t="n"/>
      <c r="N2308" s="30">
        <f>IF(L2308="","",L2308-M2308)</f>
        <v/>
      </c>
      <c r="O2308" s="31" t="n"/>
      <c r="P2308" s="32">
        <f>IF(O2308="","",N2308 * O2308)</f>
        <v/>
      </c>
      <c r="Q2308" s="10">
        <f>_xlfn.XLOOKUP(C2308,pcon!C:C,pcon!L:L,"")</f>
        <v/>
      </c>
      <c r="R2308" s="98">
        <f>(Q2308 / 80) * (O2308 * 100)</f>
        <v/>
      </c>
      <c r="S2308" s="31" t="n"/>
      <c r="T2308" s="31" t="n"/>
      <c r="U2308" s="33">
        <f>IF(N2308="","",R2308 * N2308)</f>
        <v/>
      </c>
      <c r="V2308" s="4" t="n"/>
      <c r="W2308" s="33">
        <f>IF(S2308&amp;U2308="","",U2308 * S2308)</f>
        <v/>
      </c>
      <c r="X2308" s="33">
        <f>IF(W2308="","",U2308 + W2308)</f>
        <v/>
      </c>
      <c r="Y2308" s="33">
        <f>IF(T2308="","",U2308 * T2308)</f>
        <v/>
      </c>
      <c r="Z2308" s="34">
        <f>IF(U2308="","",X2308-V2308-Y2308)</f>
        <v/>
      </c>
    </row>
    <row r="2309">
      <c r="A2309" s="25" t="n">
        <v>2305</v>
      </c>
      <c r="B2309" s="26">
        <f>_xlfn.XLOOKUP(C2309,purchase!C:C,pcon!B:B,"")</f>
        <v/>
      </c>
      <c r="C2309" s="4" t="n"/>
      <c r="D2309" s="29">
        <f>_xlfn.XLOOKUP(C2309,purchase!C:C,pcon!D:D,"")</f>
        <v/>
      </c>
      <c r="E2309" s="29">
        <f>_xlfn.XLOOKUP(C2309,purchase!C:C,pcon!E:E,"")</f>
        <v/>
      </c>
      <c r="F2309" s="4" t="n"/>
      <c r="G2309" s="27" t="n"/>
      <c r="H2309" s="28" t="n"/>
      <c r="I2309" s="4" t="n"/>
      <c r="J2309" s="4" t="n"/>
      <c r="K2309" s="4" t="n"/>
      <c r="L2309" s="30">
        <f>IF(J2309="","",J2309-K2309)</f>
        <v/>
      </c>
      <c r="M2309" s="4" t="n"/>
      <c r="N2309" s="30">
        <f>IF(L2309="","",L2309-M2309)</f>
        <v/>
      </c>
      <c r="O2309" s="31" t="n"/>
      <c r="P2309" s="32">
        <f>IF(O2309="","",N2309 * O2309)</f>
        <v/>
      </c>
      <c r="Q2309" s="10">
        <f>_xlfn.XLOOKUP(C2309,pcon!C:C,pcon!L:L,"")</f>
        <v/>
      </c>
      <c r="R2309" s="98">
        <f>(Q2309 / 80) * (O2309 * 100)</f>
        <v/>
      </c>
      <c r="S2309" s="31" t="n"/>
      <c r="T2309" s="31" t="n"/>
      <c r="U2309" s="33">
        <f>IF(N2309="","",R2309 * N2309)</f>
        <v/>
      </c>
      <c r="V2309" s="4" t="n"/>
      <c r="W2309" s="33">
        <f>IF(S2309&amp;U2309="","",U2309 * S2309)</f>
        <v/>
      </c>
      <c r="X2309" s="33">
        <f>IF(W2309="","",U2309 + W2309)</f>
        <v/>
      </c>
      <c r="Y2309" s="33">
        <f>IF(T2309="","",U2309 * T2309)</f>
        <v/>
      </c>
      <c r="Z2309" s="34">
        <f>IF(U2309="","",X2309-V2309-Y2309)</f>
        <v/>
      </c>
    </row>
    <row r="2310">
      <c r="A2310" s="25" t="n">
        <v>2306</v>
      </c>
      <c r="B2310" s="26">
        <f>_xlfn.XLOOKUP(C2310,purchase!C:C,pcon!B:B,"")</f>
        <v/>
      </c>
      <c r="C2310" s="4" t="n"/>
      <c r="D2310" s="29">
        <f>_xlfn.XLOOKUP(C2310,purchase!C:C,pcon!D:D,"")</f>
        <v/>
      </c>
      <c r="E2310" s="29">
        <f>_xlfn.XLOOKUP(C2310,purchase!C:C,pcon!E:E,"")</f>
        <v/>
      </c>
      <c r="F2310" s="4" t="n"/>
      <c r="G2310" s="27" t="n"/>
      <c r="H2310" s="28" t="n"/>
      <c r="I2310" s="4" t="n"/>
      <c r="J2310" s="4" t="n"/>
      <c r="K2310" s="4" t="n"/>
      <c r="L2310" s="30">
        <f>IF(J2310="","",J2310-K2310)</f>
        <v/>
      </c>
      <c r="M2310" s="4" t="n"/>
      <c r="N2310" s="30">
        <f>IF(L2310="","",L2310-M2310)</f>
        <v/>
      </c>
      <c r="O2310" s="31" t="n"/>
      <c r="P2310" s="32">
        <f>IF(O2310="","",N2310 * O2310)</f>
        <v/>
      </c>
      <c r="Q2310" s="10">
        <f>_xlfn.XLOOKUP(C2310,pcon!C:C,pcon!L:L,"")</f>
        <v/>
      </c>
      <c r="R2310" s="98">
        <f>(Q2310 / 80) * (O2310 * 100)</f>
        <v/>
      </c>
      <c r="S2310" s="31" t="n"/>
      <c r="T2310" s="31" t="n"/>
      <c r="U2310" s="33">
        <f>IF(N2310="","",R2310 * N2310)</f>
        <v/>
      </c>
      <c r="V2310" s="4" t="n"/>
      <c r="W2310" s="33">
        <f>IF(S2310&amp;U2310="","",U2310 * S2310)</f>
        <v/>
      </c>
      <c r="X2310" s="33">
        <f>IF(W2310="","",U2310 + W2310)</f>
        <v/>
      </c>
      <c r="Y2310" s="33">
        <f>IF(T2310="","",U2310 * T2310)</f>
        <v/>
      </c>
      <c r="Z2310" s="34">
        <f>IF(U2310="","",X2310-V2310-Y2310)</f>
        <v/>
      </c>
    </row>
    <row r="2311">
      <c r="A2311" s="25" t="n">
        <v>2307</v>
      </c>
      <c r="B2311" s="26">
        <f>_xlfn.XLOOKUP(C2311,purchase!C:C,pcon!B:B,"")</f>
        <v/>
      </c>
      <c r="C2311" s="4" t="n"/>
      <c r="D2311" s="29">
        <f>_xlfn.XLOOKUP(C2311,purchase!C:C,pcon!D:D,"")</f>
        <v/>
      </c>
      <c r="E2311" s="29">
        <f>_xlfn.XLOOKUP(C2311,purchase!C:C,pcon!E:E,"")</f>
        <v/>
      </c>
      <c r="F2311" s="4" t="n"/>
      <c r="G2311" s="27" t="n"/>
      <c r="H2311" s="28" t="n"/>
      <c r="I2311" s="4" t="n"/>
      <c r="J2311" s="4" t="n"/>
      <c r="K2311" s="4" t="n"/>
      <c r="L2311" s="30">
        <f>IF(J2311="","",J2311-K2311)</f>
        <v/>
      </c>
      <c r="M2311" s="4" t="n"/>
      <c r="N2311" s="30">
        <f>IF(L2311="","",L2311-M2311)</f>
        <v/>
      </c>
      <c r="O2311" s="31" t="n"/>
      <c r="P2311" s="32">
        <f>IF(O2311="","",N2311 * O2311)</f>
        <v/>
      </c>
      <c r="Q2311" s="10">
        <f>_xlfn.XLOOKUP(C2311,pcon!C:C,pcon!L:L,"")</f>
        <v/>
      </c>
      <c r="R2311" s="98">
        <f>(Q2311 / 80) * (O2311 * 100)</f>
        <v/>
      </c>
      <c r="S2311" s="31" t="n"/>
      <c r="T2311" s="31" t="n"/>
      <c r="U2311" s="33">
        <f>IF(N2311="","",R2311 * N2311)</f>
        <v/>
      </c>
      <c r="V2311" s="4" t="n"/>
      <c r="W2311" s="33">
        <f>IF(S2311&amp;U2311="","",U2311 * S2311)</f>
        <v/>
      </c>
      <c r="X2311" s="33">
        <f>IF(W2311="","",U2311 + W2311)</f>
        <v/>
      </c>
      <c r="Y2311" s="33">
        <f>IF(T2311="","",U2311 * T2311)</f>
        <v/>
      </c>
      <c r="Z2311" s="34">
        <f>IF(U2311="","",X2311-V2311-Y2311)</f>
        <v/>
      </c>
    </row>
    <row r="2312">
      <c r="A2312" s="25" t="n">
        <v>2308</v>
      </c>
      <c r="B2312" s="26">
        <f>_xlfn.XLOOKUP(C2312,purchase!C:C,pcon!B:B,"")</f>
        <v/>
      </c>
      <c r="C2312" s="4" t="n"/>
      <c r="D2312" s="29">
        <f>_xlfn.XLOOKUP(C2312,purchase!C:C,pcon!D:D,"")</f>
        <v/>
      </c>
      <c r="E2312" s="29">
        <f>_xlfn.XLOOKUP(C2312,purchase!C:C,pcon!E:E,"")</f>
        <v/>
      </c>
      <c r="F2312" s="4" t="n"/>
      <c r="G2312" s="27" t="n"/>
      <c r="H2312" s="28" t="n"/>
      <c r="I2312" s="4" t="n"/>
      <c r="J2312" s="4" t="n"/>
      <c r="K2312" s="4" t="n"/>
      <c r="L2312" s="30">
        <f>IF(J2312="","",J2312-K2312)</f>
        <v/>
      </c>
      <c r="M2312" s="4" t="n"/>
      <c r="N2312" s="30">
        <f>IF(L2312="","",L2312-M2312)</f>
        <v/>
      </c>
      <c r="O2312" s="31" t="n"/>
      <c r="P2312" s="32">
        <f>IF(O2312="","",N2312 * O2312)</f>
        <v/>
      </c>
      <c r="Q2312" s="10">
        <f>_xlfn.XLOOKUP(C2312,pcon!C:C,pcon!L:L,"")</f>
        <v/>
      </c>
      <c r="R2312" s="98">
        <f>(Q2312 / 80) * (O2312 * 100)</f>
        <v/>
      </c>
      <c r="S2312" s="31" t="n"/>
      <c r="T2312" s="31" t="n"/>
      <c r="U2312" s="33">
        <f>IF(N2312="","",R2312 * N2312)</f>
        <v/>
      </c>
      <c r="V2312" s="4" t="n"/>
      <c r="W2312" s="33">
        <f>IF(S2312&amp;U2312="","",U2312 * S2312)</f>
        <v/>
      </c>
      <c r="X2312" s="33">
        <f>IF(W2312="","",U2312 + W2312)</f>
        <v/>
      </c>
      <c r="Y2312" s="33">
        <f>IF(T2312="","",U2312 * T2312)</f>
        <v/>
      </c>
      <c r="Z2312" s="34">
        <f>IF(U2312="","",X2312-V2312-Y2312)</f>
        <v/>
      </c>
    </row>
    <row r="2313">
      <c r="A2313" s="25" t="n">
        <v>2309</v>
      </c>
      <c r="B2313" s="26">
        <f>_xlfn.XLOOKUP(C2313,purchase!C:C,pcon!B:B,"")</f>
        <v/>
      </c>
      <c r="C2313" s="4" t="n"/>
      <c r="D2313" s="29">
        <f>_xlfn.XLOOKUP(C2313,purchase!C:C,pcon!D:D,"")</f>
        <v/>
      </c>
      <c r="E2313" s="29">
        <f>_xlfn.XLOOKUP(C2313,purchase!C:C,pcon!E:E,"")</f>
        <v/>
      </c>
      <c r="F2313" s="4" t="n"/>
      <c r="G2313" s="27" t="n"/>
      <c r="H2313" s="28" t="n"/>
      <c r="I2313" s="4" t="n"/>
      <c r="J2313" s="4" t="n"/>
      <c r="K2313" s="4" t="n"/>
      <c r="L2313" s="30">
        <f>IF(J2313="","",J2313-K2313)</f>
        <v/>
      </c>
      <c r="M2313" s="4" t="n"/>
      <c r="N2313" s="30">
        <f>IF(L2313="","",L2313-M2313)</f>
        <v/>
      </c>
      <c r="O2313" s="31" t="n"/>
      <c r="P2313" s="32">
        <f>IF(O2313="","",N2313 * O2313)</f>
        <v/>
      </c>
      <c r="Q2313" s="10">
        <f>_xlfn.XLOOKUP(C2313,pcon!C:C,pcon!L:L,"")</f>
        <v/>
      </c>
      <c r="R2313" s="98">
        <f>(Q2313 / 80) * (O2313 * 100)</f>
        <v/>
      </c>
      <c r="S2313" s="31" t="n"/>
      <c r="T2313" s="31" t="n"/>
      <c r="U2313" s="33">
        <f>IF(N2313="","",R2313 * N2313)</f>
        <v/>
      </c>
      <c r="V2313" s="4" t="n"/>
      <c r="W2313" s="33">
        <f>IF(S2313&amp;U2313="","",U2313 * S2313)</f>
        <v/>
      </c>
      <c r="X2313" s="33">
        <f>IF(W2313="","",U2313 + W2313)</f>
        <v/>
      </c>
      <c r="Y2313" s="33">
        <f>IF(T2313="","",U2313 * T2313)</f>
        <v/>
      </c>
      <c r="Z2313" s="34">
        <f>IF(U2313="","",X2313-V2313-Y2313)</f>
        <v/>
      </c>
    </row>
    <row r="2314">
      <c r="A2314" s="25" t="n">
        <v>2310</v>
      </c>
      <c r="B2314" s="26">
        <f>_xlfn.XLOOKUP(C2314,purchase!C:C,pcon!B:B,"")</f>
        <v/>
      </c>
      <c r="C2314" s="4" t="n"/>
      <c r="D2314" s="29">
        <f>_xlfn.XLOOKUP(C2314,purchase!C:C,pcon!D:D,"")</f>
        <v/>
      </c>
      <c r="E2314" s="29">
        <f>_xlfn.XLOOKUP(C2314,purchase!C:C,pcon!E:E,"")</f>
        <v/>
      </c>
      <c r="F2314" s="4" t="n"/>
      <c r="G2314" s="27" t="n"/>
      <c r="H2314" s="28" t="n"/>
      <c r="I2314" s="4" t="n"/>
      <c r="J2314" s="4" t="n"/>
      <c r="K2314" s="4" t="n"/>
      <c r="L2314" s="30">
        <f>IF(J2314="","",J2314-K2314)</f>
        <v/>
      </c>
      <c r="M2314" s="4" t="n"/>
      <c r="N2314" s="30">
        <f>IF(L2314="","",L2314-M2314)</f>
        <v/>
      </c>
      <c r="O2314" s="31" t="n"/>
      <c r="P2314" s="32">
        <f>IF(O2314="","",N2314 * O2314)</f>
        <v/>
      </c>
      <c r="Q2314" s="10">
        <f>_xlfn.XLOOKUP(C2314,pcon!C:C,pcon!L:L,"")</f>
        <v/>
      </c>
      <c r="R2314" s="98">
        <f>(Q2314 / 80) * (O2314 * 100)</f>
        <v/>
      </c>
      <c r="S2314" s="31" t="n"/>
      <c r="T2314" s="31" t="n"/>
      <c r="U2314" s="33">
        <f>IF(N2314="","",R2314 * N2314)</f>
        <v/>
      </c>
      <c r="V2314" s="4" t="n"/>
      <c r="W2314" s="33">
        <f>IF(S2314&amp;U2314="","",U2314 * S2314)</f>
        <v/>
      </c>
      <c r="X2314" s="33">
        <f>IF(W2314="","",U2314 + W2314)</f>
        <v/>
      </c>
      <c r="Y2314" s="33">
        <f>IF(T2314="","",U2314 * T2314)</f>
        <v/>
      </c>
      <c r="Z2314" s="34">
        <f>IF(U2314="","",X2314-V2314-Y2314)</f>
        <v/>
      </c>
    </row>
    <row r="2315">
      <c r="A2315" s="25" t="n">
        <v>2311</v>
      </c>
      <c r="B2315" s="26">
        <f>_xlfn.XLOOKUP(C2315,purchase!C:C,pcon!B:B,"")</f>
        <v/>
      </c>
      <c r="C2315" s="4" t="n"/>
      <c r="D2315" s="29">
        <f>_xlfn.XLOOKUP(C2315,purchase!C:C,pcon!D:D,"")</f>
        <v/>
      </c>
      <c r="E2315" s="29">
        <f>_xlfn.XLOOKUP(C2315,purchase!C:C,pcon!E:E,"")</f>
        <v/>
      </c>
      <c r="F2315" s="4" t="n"/>
      <c r="G2315" s="27" t="n"/>
      <c r="H2315" s="28" t="n"/>
      <c r="I2315" s="4" t="n"/>
      <c r="J2315" s="4" t="n"/>
      <c r="K2315" s="4" t="n"/>
      <c r="L2315" s="30">
        <f>IF(J2315="","",J2315-K2315)</f>
        <v/>
      </c>
      <c r="M2315" s="4" t="n"/>
      <c r="N2315" s="30">
        <f>IF(L2315="","",L2315-M2315)</f>
        <v/>
      </c>
      <c r="O2315" s="31" t="n"/>
      <c r="P2315" s="32">
        <f>IF(O2315="","",N2315 * O2315)</f>
        <v/>
      </c>
      <c r="Q2315" s="10">
        <f>_xlfn.XLOOKUP(C2315,pcon!C:C,pcon!L:L,"")</f>
        <v/>
      </c>
      <c r="R2315" s="98">
        <f>(Q2315 / 80) * (O2315 * 100)</f>
        <v/>
      </c>
      <c r="S2315" s="31" t="n"/>
      <c r="T2315" s="31" t="n"/>
      <c r="U2315" s="33">
        <f>IF(N2315="","",R2315 * N2315)</f>
        <v/>
      </c>
      <c r="V2315" s="4" t="n"/>
      <c r="W2315" s="33">
        <f>IF(S2315&amp;U2315="","",U2315 * S2315)</f>
        <v/>
      </c>
      <c r="X2315" s="33">
        <f>IF(W2315="","",U2315 + W2315)</f>
        <v/>
      </c>
      <c r="Y2315" s="33">
        <f>IF(T2315="","",U2315 * T2315)</f>
        <v/>
      </c>
      <c r="Z2315" s="34">
        <f>IF(U2315="","",X2315-V2315-Y2315)</f>
        <v/>
      </c>
    </row>
    <row r="2316">
      <c r="A2316" s="25" t="n">
        <v>2312</v>
      </c>
      <c r="B2316" s="26">
        <f>_xlfn.XLOOKUP(C2316,purchase!C:C,pcon!B:B,"")</f>
        <v/>
      </c>
      <c r="C2316" s="4" t="n"/>
      <c r="D2316" s="29">
        <f>_xlfn.XLOOKUP(C2316,purchase!C:C,pcon!D:D,"")</f>
        <v/>
      </c>
      <c r="E2316" s="29">
        <f>_xlfn.XLOOKUP(C2316,purchase!C:C,pcon!E:E,"")</f>
        <v/>
      </c>
      <c r="F2316" s="4" t="n"/>
      <c r="G2316" s="27" t="n"/>
      <c r="H2316" s="28" t="n"/>
      <c r="I2316" s="4" t="n"/>
      <c r="J2316" s="4" t="n"/>
      <c r="K2316" s="4" t="n"/>
      <c r="L2316" s="30">
        <f>IF(J2316="","",J2316-K2316)</f>
        <v/>
      </c>
      <c r="M2316" s="4" t="n"/>
      <c r="N2316" s="30">
        <f>IF(L2316="","",L2316-M2316)</f>
        <v/>
      </c>
      <c r="O2316" s="31" t="n"/>
      <c r="P2316" s="32">
        <f>IF(O2316="","",N2316 * O2316)</f>
        <v/>
      </c>
      <c r="Q2316" s="10">
        <f>_xlfn.XLOOKUP(C2316,pcon!C:C,pcon!L:L,"")</f>
        <v/>
      </c>
      <c r="R2316" s="98">
        <f>(Q2316 / 80) * (O2316 * 100)</f>
        <v/>
      </c>
      <c r="S2316" s="31" t="n"/>
      <c r="T2316" s="31" t="n"/>
      <c r="U2316" s="33">
        <f>IF(N2316="","",R2316 * N2316)</f>
        <v/>
      </c>
      <c r="V2316" s="4" t="n"/>
      <c r="W2316" s="33">
        <f>IF(S2316&amp;U2316="","",U2316 * S2316)</f>
        <v/>
      </c>
      <c r="X2316" s="33">
        <f>IF(W2316="","",U2316 + W2316)</f>
        <v/>
      </c>
      <c r="Y2316" s="33">
        <f>IF(T2316="","",U2316 * T2316)</f>
        <v/>
      </c>
      <c r="Z2316" s="34">
        <f>IF(U2316="","",X2316-V2316-Y2316)</f>
        <v/>
      </c>
    </row>
    <row r="2317">
      <c r="A2317" s="25" t="n">
        <v>2313</v>
      </c>
      <c r="B2317" s="26">
        <f>_xlfn.XLOOKUP(C2317,purchase!C:C,pcon!B:B,"")</f>
        <v/>
      </c>
      <c r="C2317" s="4" t="n"/>
      <c r="D2317" s="29">
        <f>_xlfn.XLOOKUP(C2317,purchase!C:C,pcon!D:D,"")</f>
        <v/>
      </c>
      <c r="E2317" s="29">
        <f>_xlfn.XLOOKUP(C2317,purchase!C:C,pcon!E:E,"")</f>
        <v/>
      </c>
      <c r="F2317" s="4" t="n"/>
      <c r="G2317" s="27" t="n"/>
      <c r="H2317" s="28" t="n"/>
      <c r="I2317" s="4" t="n"/>
      <c r="J2317" s="4" t="n"/>
      <c r="K2317" s="4" t="n"/>
      <c r="L2317" s="30">
        <f>IF(J2317="","",J2317-K2317)</f>
        <v/>
      </c>
      <c r="M2317" s="4" t="n"/>
      <c r="N2317" s="30">
        <f>IF(L2317="","",L2317-M2317)</f>
        <v/>
      </c>
      <c r="O2317" s="31" t="n"/>
      <c r="P2317" s="32">
        <f>IF(O2317="","",N2317 * O2317)</f>
        <v/>
      </c>
      <c r="Q2317" s="10">
        <f>_xlfn.XLOOKUP(C2317,pcon!C:C,pcon!L:L,"")</f>
        <v/>
      </c>
      <c r="R2317" s="98">
        <f>(Q2317 / 80) * (O2317 * 100)</f>
        <v/>
      </c>
      <c r="S2317" s="31" t="n"/>
      <c r="T2317" s="31" t="n"/>
      <c r="U2317" s="33">
        <f>IF(N2317="","",R2317 * N2317)</f>
        <v/>
      </c>
      <c r="V2317" s="4" t="n"/>
      <c r="W2317" s="33">
        <f>IF(S2317&amp;U2317="","",U2317 * S2317)</f>
        <v/>
      </c>
      <c r="X2317" s="33">
        <f>IF(W2317="","",U2317 + W2317)</f>
        <v/>
      </c>
      <c r="Y2317" s="33">
        <f>IF(T2317="","",U2317 * T2317)</f>
        <v/>
      </c>
      <c r="Z2317" s="34">
        <f>IF(U2317="","",X2317-V2317-Y2317)</f>
        <v/>
      </c>
    </row>
    <row r="2318">
      <c r="A2318" s="25" t="n">
        <v>2314</v>
      </c>
      <c r="B2318" s="26">
        <f>_xlfn.XLOOKUP(C2318,purchase!C:C,pcon!B:B,"")</f>
        <v/>
      </c>
      <c r="C2318" s="4" t="n"/>
      <c r="D2318" s="29">
        <f>_xlfn.XLOOKUP(C2318,purchase!C:C,pcon!D:D,"")</f>
        <v/>
      </c>
      <c r="E2318" s="29">
        <f>_xlfn.XLOOKUP(C2318,purchase!C:C,pcon!E:E,"")</f>
        <v/>
      </c>
      <c r="F2318" s="4" t="n"/>
      <c r="G2318" s="27" t="n"/>
      <c r="H2318" s="28" t="n"/>
      <c r="I2318" s="4" t="n"/>
      <c r="J2318" s="4" t="n"/>
      <c r="K2318" s="4" t="n"/>
      <c r="L2318" s="30">
        <f>IF(J2318="","",J2318-K2318)</f>
        <v/>
      </c>
      <c r="M2318" s="4" t="n"/>
      <c r="N2318" s="30">
        <f>IF(L2318="","",L2318-M2318)</f>
        <v/>
      </c>
      <c r="O2318" s="31" t="n"/>
      <c r="P2318" s="32">
        <f>IF(O2318="","",N2318 * O2318)</f>
        <v/>
      </c>
      <c r="Q2318" s="10">
        <f>_xlfn.XLOOKUP(C2318,pcon!C:C,pcon!L:L,"")</f>
        <v/>
      </c>
      <c r="R2318" s="98">
        <f>(Q2318 / 80) * (O2318 * 100)</f>
        <v/>
      </c>
      <c r="S2318" s="31" t="n"/>
      <c r="T2318" s="31" t="n"/>
      <c r="U2318" s="33">
        <f>IF(N2318="","",R2318 * N2318)</f>
        <v/>
      </c>
      <c r="V2318" s="4" t="n"/>
      <c r="W2318" s="33">
        <f>IF(S2318&amp;U2318="","",U2318 * S2318)</f>
        <v/>
      </c>
      <c r="X2318" s="33">
        <f>IF(W2318="","",U2318 + W2318)</f>
        <v/>
      </c>
      <c r="Y2318" s="33">
        <f>IF(T2318="","",U2318 * T2318)</f>
        <v/>
      </c>
      <c r="Z2318" s="34">
        <f>IF(U2318="","",X2318-V2318-Y2318)</f>
        <v/>
      </c>
    </row>
    <row r="2319">
      <c r="A2319" s="25" t="n">
        <v>2315</v>
      </c>
      <c r="B2319" s="26">
        <f>_xlfn.XLOOKUP(C2319,purchase!C:C,pcon!B:B,"")</f>
        <v/>
      </c>
      <c r="C2319" s="4" t="n"/>
      <c r="D2319" s="29">
        <f>_xlfn.XLOOKUP(C2319,purchase!C:C,pcon!D:D,"")</f>
        <v/>
      </c>
      <c r="E2319" s="29">
        <f>_xlfn.XLOOKUP(C2319,purchase!C:C,pcon!E:E,"")</f>
        <v/>
      </c>
      <c r="F2319" s="4" t="n"/>
      <c r="G2319" s="27" t="n"/>
      <c r="H2319" s="28" t="n"/>
      <c r="I2319" s="4" t="n"/>
      <c r="J2319" s="4" t="n"/>
      <c r="K2319" s="4" t="n"/>
      <c r="L2319" s="30">
        <f>IF(J2319="","",J2319-K2319)</f>
        <v/>
      </c>
      <c r="M2319" s="4" t="n"/>
      <c r="N2319" s="30">
        <f>IF(L2319="","",L2319-M2319)</f>
        <v/>
      </c>
      <c r="O2319" s="31" t="n"/>
      <c r="P2319" s="32">
        <f>IF(O2319="","",N2319 * O2319)</f>
        <v/>
      </c>
      <c r="Q2319" s="10">
        <f>_xlfn.XLOOKUP(C2319,pcon!C:C,pcon!L:L,"")</f>
        <v/>
      </c>
      <c r="R2319" s="98">
        <f>(Q2319 / 80) * (O2319 * 100)</f>
        <v/>
      </c>
      <c r="S2319" s="31" t="n"/>
      <c r="T2319" s="31" t="n"/>
      <c r="U2319" s="33">
        <f>IF(N2319="","",R2319 * N2319)</f>
        <v/>
      </c>
      <c r="V2319" s="4" t="n"/>
      <c r="W2319" s="33">
        <f>IF(S2319&amp;U2319="","",U2319 * S2319)</f>
        <v/>
      </c>
      <c r="X2319" s="33">
        <f>IF(W2319="","",U2319 + W2319)</f>
        <v/>
      </c>
      <c r="Y2319" s="33">
        <f>IF(T2319="","",U2319 * T2319)</f>
        <v/>
      </c>
      <c r="Z2319" s="34">
        <f>IF(U2319="","",X2319-V2319-Y2319)</f>
        <v/>
      </c>
    </row>
    <row r="2320">
      <c r="A2320" s="25" t="n">
        <v>2316</v>
      </c>
      <c r="B2320" s="26">
        <f>_xlfn.XLOOKUP(C2320,purchase!C:C,pcon!B:B,"")</f>
        <v/>
      </c>
      <c r="C2320" s="4" t="n"/>
      <c r="D2320" s="29">
        <f>_xlfn.XLOOKUP(C2320,purchase!C:C,pcon!D:D,"")</f>
        <v/>
      </c>
      <c r="E2320" s="29">
        <f>_xlfn.XLOOKUP(C2320,purchase!C:C,pcon!E:E,"")</f>
        <v/>
      </c>
      <c r="F2320" s="4" t="n"/>
      <c r="G2320" s="27" t="n"/>
      <c r="H2320" s="28" t="n"/>
      <c r="I2320" s="4" t="n"/>
      <c r="J2320" s="4" t="n"/>
      <c r="K2320" s="4" t="n"/>
      <c r="L2320" s="30">
        <f>IF(J2320="","",J2320-K2320)</f>
        <v/>
      </c>
      <c r="M2320" s="4" t="n"/>
      <c r="N2320" s="30">
        <f>IF(L2320="","",L2320-M2320)</f>
        <v/>
      </c>
      <c r="O2320" s="31" t="n"/>
      <c r="P2320" s="32">
        <f>IF(O2320="","",N2320 * O2320)</f>
        <v/>
      </c>
      <c r="Q2320" s="10">
        <f>_xlfn.XLOOKUP(C2320,pcon!C:C,pcon!L:L,"")</f>
        <v/>
      </c>
      <c r="R2320" s="98">
        <f>(Q2320 / 80) * (O2320 * 100)</f>
        <v/>
      </c>
      <c r="S2320" s="31" t="n"/>
      <c r="T2320" s="31" t="n"/>
      <c r="U2320" s="33">
        <f>IF(N2320="","",R2320 * N2320)</f>
        <v/>
      </c>
      <c r="V2320" s="4" t="n"/>
      <c r="W2320" s="33">
        <f>IF(S2320&amp;U2320="","",U2320 * S2320)</f>
        <v/>
      </c>
      <c r="X2320" s="33">
        <f>IF(W2320="","",U2320 + W2320)</f>
        <v/>
      </c>
      <c r="Y2320" s="33">
        <f>IF(T2320="","",U2320 * T2320)</f>
        <v/>
      </c>
      <c r="Z2320" s="34">
        <f>IF(U2320="","",X2320-V2320-Y2320)</f>
        <v/>
      </c>
    </row>
    <row r="2321">
      <c r="A2321" s="25" t="n">
        <v>2317</v>
      </c>
      <c r="B2321" s="26">
        <f>_xlfn.XLOOKUP(C2321,purchase!C:C,pcon!B:B,"")</f>
        <v/>
      </c>
      <c r="C2321" s="4" t="n"/>
      <c r="D2321" s="29">
        <f>_xlfn.XLOOKUP(C2321,purchase!C:C,pcon!D:D,"")</f>
        <v/>
      </c>
      <c r="E2321" s="29">
        <f>_xlfn.XLOOKUP(C2321,purchase!C:C,pcon!E:E,"")</f>
        <v/>
      </c>
      <c r="F2321" s="4" t="n"/>
      <c r="G2321" s="27" t="n"/>
      <c r="H2321" s="28" t="n"/>
      <c r="I2321" s="4" t="n"/>
      <c r="J2321" s="4" t="n"/>
      <c r="K2321" s="4" t="n"/>
      <c r="L2321" s="30">
        <f>IF(J2321="","",J2321-K2321)</f>
        <v/>
      </c>
      <c r="M2321" s="4" t="n"/>
      <c r="N2321" s="30">
        <f>IF(L2321="","",L2321-M2321)</f>
        <v/>
      </c>
      <c r="O2321" s="31" t="n"/>
      <c r="P2321" s="32">
        <f>IF(O2321="","",N2321 * O2321)</f>
        <v/>
      </c>
      <c r="Q2321" s="10">
        <f>_xlfn.XLOOKUP(C2321,pcon!C:C,pcon!L:L,"")</f>
        <v/>
      </c>
      <c r="R2321" s="98">
        <f>(Q2321 / 80) * (O2321 * 100)</f>
        <v/>
      </c>
      <c r="S2321" s="31" t="n"/>
      <c r="T2321" s="31" t="n"/>
      <c r="U2321" s="33">
        <f>IF(N2321="","",R2321 * N2321)</f>
        <v/>
      </c>
      <c r="V2321" s="4" t="n"/>
      <c r="W2321" s="33">
        <f>IF(S2321&amp;U2321="","",U2321 * S2321)</f>
        <v/>
      </c>
      <c r="X2321" s="33">
        <f>IF(W2321="","",U2321 + W2321)</f>
        <v/>
      </c>
      <c r="Y2321" s="33">
        <f>IF(T2321="","",U2321 * T2321)</f>
        <v/>
      </c>
      <c r="Z2321" s="34">
        <f>IF(U2321="","",X2321-V2321-Y2321)</f>
        <v/>
      </c>
    </row>
    <row r="2322">
      <c r="A2322" s="25" t="n">
        <v>2318</v>
      </c>
      <c r="B2322" s="26">
        <f>_xlfn.XLOOKUP(C2322,purchase!C:C,pcon!B:B,"")</f>
        <v/>
      </c>
      <c r="C2322" s="4" t="n"/>
      <c r="D2322" s="29">
        <f>_xlfn.XLOOKUP(C2322,purchase!C:C,pcon!D:D,"")</f>
        <v/>
      </c>
      <c r="E2322" s="29">
        <f>_xlfn.XLOOKUP(C2322,purchase!C:C,pcon!E:E,"")</f>
        <v/>
      </c>
      <c r="F2322" s="4" t="n"/>
      <c r="G2322" s="27" t="n"/>
      <c r="H2322" s="28" t="n"/>
      <c r="I2322" s="4" t="n"/>
      <c r="J2322" s="4" t="n"/>
      <c r="K2322" s="4" t="n"/>
      <c r="L2322" s="30">
        <f>IF(J2322="","",J2322-K2322)</f>
        <v/>
      </c>
      <c r="M2322" s="4" t="n"/>
      <c r="N2322" s="30">
        <f>IF(L2322="","",L2322-M2322)</f>
        <v/>
      </c>
      <c r="O2322" s="31" t="n"/>
      <c r="P2322" s="32">
        <f>IF(O2322="","",N2322 * O2322)</f>
        <v/>
      </c>
      <c r="Q2322" s="10">
        <f>_xlfn.XLOOKUP(C2322,pcon!C:C,pcon!L:L,"")</f>
        <v/>
      </c>
      <c r="R2322" s="98">
        <f>(Q2322 / 80) * (O2322 * 100)</f>
        <v/>
      </c>
      <c r="S2322" s="31" t="n"/>
      <c r="T2322" s="31" t="n"/>
      <c r="U2322" s="33">
        <f>IF(N2322="","",R2322 * N2322)</f>
        <v/>
      </c>
      <c r="V2322" s="4" t="n"/>
      <c r="W2322" s="33">
        <f>IF(S2322&amp;U2322="","",U2322 * S2322)</f>
        <v/>
      </c>
      <c r="X2322" s="33">
        <f>IF(W2322="","",U2322 + W2322)</f>
        <v/>
      </c>
      <c r="Y2322" s="33">
        <f>IF(T2322="","",U2322 * T2322)</f>
        <v/>
      </c>
      <c r="Z2322" s="34">
        <f>IF(U2322="","",X2322-V2322-Y2322)</f>
        <v/>
      </c>
    </row>
    <row r="2323">
      <c r="A2323" s="25" t="n">
        <v>2319</v>
      </c>
      <c r="B2323" s="26">
        <f>_xlfn.XLOOKUP(C2323,purchase!C:C,pcon!B:B,"")</f>
        <v/>
      </c>
      <c r="C2323" s="4" t="n"/>
      <c r="D2323" s="29">
        <f>_xlfn.XLOOKUP(C2323,purchase!C:C,pcon!D:D,"")</f>
        <v/>
      </c>
      <c r="E2323" s="29">
        <f>_xlfn.XLOOKUP(C2323,purchase!C:C,pcon!E:E,"")</f>
        <v/>
      </c>
      <c r="F2323" s="4" t="n"/>
      <c r="G2323" s="27" t="n"/>
      <c r="H2323" s="28" t="n"/>
      <c r="I2323" s="4" t="n"/>
      <c r="J2323" s="4" t="n"/>
      <c r="K2323" s="4" t="n"/>
      <c r="L2323" s="30">
        <f>IF(J2323="","",J2323-K2323)</f>
        <v/>
      </c>
      <c r="M2323" s="4" t="n"/>
      <c r="N2323" s="30">
        <f>IF(L2323="","",L2323-M2323)</f>
        <v/>
      </c>
      <c r="O2323" s="31" t="n"/>
      <c r="P2323" s="32">
        <f>IF(O2323="","",N2323 * O2323)</f>
        <v/>
      </c>
      <c r="Q2323" s="10">
        <f>_xlfn.XLOOKUP(C2323,pcon!C:C,pcon!L:L,"")</f>
        <v/>
      </c>
      <c r="R2323" s="98">
        <f>(Q2323 / 80) * (O2323 * 100)</f>
        <v/>
      </c>
      <c r="S2323" s="31" t="n"/>
      <c r="T2323" s="31" t="n"/>
      <c r="U2323" s="33">
        <f>IF(N2323="","",R2323 * N2323)</f>
        <v/>
      </c>
      <c r="V2323" s="4" t="n"/>
      <c r="W2323" s="33">
        <f>IF(S2323&amp;U2323="","",U2323 * S2323)</f>
        <v/>
      </c>
      <c r="X2323" s="33">
        <f>IF(W2323="","",U2323 + W2323)</f>
        <v/>
      </c>
      <c r="Y2323" s="33">
        <f>IF(T2323="","",U2323 * T2323)</f>
        <v/>
      </c>
      <c r="Z2323" s="34">
        <f>IF(U2323="","",X2323-V2323-Y2323)</f>
        <v/>
      </c>
    </row>
    <row r="2324">
      <c r="A2324" s="25" t="n">
        <v>2320</v>
      </c>
      <c r="B2324" s="26">
        <f>_xlfn.XLOOKUP(C2324,purchase!C:C,pcon!B:B,"")</f>
        <v/>
      </c>
      <c r="C2324" s="4" t="n"/>
      <c r="D2324" s="29">
        <f>_xlfn.XLOOKUP(C2324,purchase!C:C,pcon!D:D,"")</f>
        <v/>
      </c>
      <c r="E2324" s="29">
        <f>_xlfn.XLOOKUP(C2324,purchase!C:C,pcon!E:E,"")</f>
        <v/>
      </c>
      <c r="F2324" s="4" t="n"/>
      <c r="G2324" s="27" t="n"/>
      <c r="H2324" s="28" t="n"/>
      <c r="I2324" s="4" t="n"/>
      <c r="J2324" s="4" t="n"/>
      <c r="K2324" s="4" t="n"/>
      <c r="L2324" s="30">
        <f>IF(J2324="","",J2324-K2324)</f>
        <v/>
      </c>
      <c r="M2324" s="4" t="n"/>
      <c r="N2324" s="30">
        <f>IF(L2324="","",L2324-M2324)</f>
        <v/>
      </c>
      <c r="O2324" s="31" t="n"/>
      <c r="P2324" s="32">
        <f>IF(O2324="","",N2324 * O2324)</f>
        <v/>
      </c>
      <c r="Q2324" s="10">
        <f>_xlfn.XLOOKUP(C2324,pcon!C:C,pcon!L:L,"")</f>
        <v/>
      </c>
      <c r="R2324" s="98">
        <f>(Q2324 / 80) * (O2324 * 100)</f>
        <v/>
      </c>
      <c r="S2324" s="31" t="n"/>
      <c r="T2324" s="31" t="n"/>
      <c r="U2324" s="33">
        <f>IF(N2324="","",R2324 * N2324)</f>
        <v/>
      </c>
      <c r="V2324" s="4" t="n"/>
      <c r="W2324" s="33">
        <f>IF(S2324&amp;U2324="","",U2324 * S2324)</f>
        <v/>
      </c>
      <c r="X2324" s="33">
        <f>IF(W2324="","",U2324 + W2324)</f>
        <v/>
      </c>
      <c r="Y2324" s="33">
        <f>IF(T2324="","",U2324 * T2324)</f>
        <v/>
      </c>
      <c r="Z2324" s="34">
        <f>IF(U2324="","",X2324-V2324-Y2324)</f>
        <v/>
      </c>
    </row>
    <row r="2325">
      <c r="A2325" s="25" t="n">
        <v>2321</v>
      </c>
      <c r="B2325" s="26">
        <f>_xlfn.XLOOKUP(C2325,purchase!C:C,pcon!B:B,"")</f>
        <v/>
      </c>
      <c r="C2325" s="4" t="n"/>
      <c r="D2325" s="29">
        <f>_xlfn.XLOOKUP(C2325,purchase!C:C,pcon!D:D,"")</f>
        <v/>
      </c>
      <c r="E2325" s="29">
        <f>_xlfn.XLOOKUP(C2325,purchase!C:C,pcon!E:E,"")</f>
        <v/>
      </c>
      <c r="F2325" s="4" t="n"/>
      <c r="G2325" s="27" t="n"/>
      <c r="H2325" s="28" t="n"/>
      <c r="I2325" s="4" t="n"/>
      <c r="J2325" s="4" t="n"/>
      <c r="K2325" s="4" t="n"/>
      <c r="L2325" s="30">
        <f>IF(J2325="","",J2325-K2325)</f>
        <v/>
      </c>
      <c r="M2325" s="4" t="n"/>
      <c r="N2325" s="30">
        <f>IF(L2325="","",L2325-M2325)</f>
        <v/>
      </c>
      <c r="O2325" s="31" t="n"/>
      <c r="P2325" s="32">
        <f>IF(O2325="","",N2325 * O2325)</f>
        <v/>
      </c>
      <c r="Q2325" s="10">
        <f>_xlfn.XLOOKUP(C2325,pcon!C:C,pcon!L:L,"")</f>
        <v/>
      </c>
      <c r="R2325" s="98">
        <f>(Q2325 / 80) * (O2325 * 100)</f>
        <v/>
      </c>
      <c r="S2325" s="31" t="n"/>
      <c r="T2325" s="31" t="n"/>
      <c r="U2325" s="33">
        <f>IF(N2325="","",R2325 * N2325)</f>
        <v/>
      </c>
      <c r="V2325" s="4" t="n"/>
      <c r="W2325" s="33">
        <f>IF(S2325&amp;U2325="","",U2325 * S2325)</f>
        <v/>
      </c>
      <c r="X2325" s="33">
        <f>IF(W2325="","",U2325 + W2325)</f>
        <v/>
      </c>
      <c r="Y2325" s="33">
        <f>IF(T2325="","",U2325 * T2325)</f>
        <v/>
      </c>
      <c r="Z2325" s="34">
        <f>IF(U2325="","",X2325-V2325-Y2325)</f>
        <v/>
      </c>
    </row>
    <row r="2326">
      <c r="A2326" s="25" t="n">
        <v>2322</v>
      </c>
      <c r="B2326" s="26">
        <f>_xlfn.XLOOKUP(C2326,purchase!C:C,pcon!B:B,"")</f>
        <v/>
      </c>
      <c r="C2326" s="4" t="n"/>
      <c r="D2326" s="29">
        <f>_xlfn.XLOOKUP(C2326,purchase!C:C,pcon!D:D,"")</f>
        <v/>
      </c>
      <c r="E2326" s="29">
        <f>_xlfn.XLOOKUP(C2326,purchase!C:C,pcon!E:E,"")</f>
        <v/>
      </c>
      <c r="F2326" s="4" t="n"/>
      <c r="G2326" s="27" t="n"/>
      <c r="H2326" s="28" t="n"/>
      <c r="I2326" s="4" t="n"/>
      <c r="J2326" s="4" t="n"/>
      <c r="K2326" s="4" t="n"/>
      <c r="L2326" s="30">
        <f>IF(J2326="","",J2326-K2326)</f>
        <v/>
      </c>
      <c r="M2326" s="4" t="n"/>
      <c r="N2326" s="30">
        <f>IF(L2326="","",L2326-M2326)</f>
        <v/>
      </c>
      <c r="O2326" s="31" t="n"/>
      <c r="P2326" s="32">
        <f>IF(O2326="","",N2326 * O2326)</f>
        <v/>
      </c>
      <c r="Q2326" s="10">
        <f>_xlfn.XLOOKUP(C2326,pcon!C:C,pcon!L:L,"")</f>
        <v/>
      </c>
      <c r="R2326" s="98">
        <f>(Q2326 / 80) * (O2326 * 100)</f>
        <v/>
      </c>
      <c r="S2326" s="31" t="n"/>
      <c r="T2326" s="31" t="n"/>
      <c r="U2326" s="33">
        <f>IF(N2326="","",R2326 * N2326)</f>
        <v/>
      </c>
      <c r="V2326" s="4" t="n"/>
      <c r="W2326" s="33">
        <f>IF(S2326&amp;U2326="","",U2326 * S2326)</f>
        <v/>
      </c>
      <c r="X2326" s="33">
        <f>IF(W2326="","",U2326 + W2326)</f>
        <v/>
      </c>
      <c r="Y2326" s="33">
        <f>IF(T2326="","",U2326 * T2326)</f>
        <v/>
      </c>
      <c r="Z2326" s="34">
        <f>IF(U2326="","",X2326-V2326-Y2326)</f>
        <v/>
      </c>
    </row>
    <row r="2327">
      <c r="A2327" s="25" t="n">
        <v>2323</v>
      </c>
      <c r="B2327" s="26">
        <f>_xlfn.XLOOKUP(C2327,purchase!C:C,pcon!B:B,"")</f>
        <v/>
      </c>
      <c r="C2327" s="4" t="n"/>
      <c r="D2327" s="29">
        <f>_xlfn.XLOOKUP(C2327,purchase!C:C,pcon!D:D,"")</f>
        <v/>
      </c>
      <c r="E2327" s="29">
        <f>_xlfn.XLOOKUP(C2327,purchase!C:C,pcon!E:E,"")</f>
        <v/>
      </c>
      <c r="F2327" s="4" t="n"/>
      <c r="G2327" s="27" t="n"/>
      <c r="H2327" s="28" t="n"/>
      <c r="I2327" s="4" t="n"/>
      <c r="J2327" s="4" t="n"/>
      <c r="K2327" s="4" t="n"/>
      <c r="L2327" s="30">
        <f>IF(J2327="","",J2327-K2327)</f>
        <v/>
      </c>
      <c r="M2327" s="4" t="n"/>
      <c r="N2327" s="30">
        <f>IF(L2327="","",L2327-M2327)</f>
        <v/>
      </c>
      <c r="O2327" s="31" t="n"/>
      <c r="P2327" s="32">
        <f>IF(O2327="","",N2327 * O2327)</f>
        <v/>
      </c>
      <c r="Q2327" s="10">
        <f>_xlfn.XLOOKUP(C2327,pcon!C:C,pcon!L:L,"")</f>
        <v/>
      </c>
      <c r="R2327" s="98">
        <f>(Q2327 / 80) * (O2327 * 100)</f>
        <v/>
      </c>
      <c r="S2327" s="31" t="n"/>
      <c r="T2327" s="31" t="n"/>
      <c r="U2327" s="33">
        <f>IF(N2327="","",R2327 * N2327)</f>
        <v/>
      </c>
      <c r="V2327" s="4" t="n"/>
      <c r="W2327" s="33">
        <f>IF(S2327&amp;U2327="","",U2327 * S2327)</f>
        <v/>
      </c>
      <c r="X2327" s="33">
        <f>IF(W2327="","",U2327 + W2327)</f>
        <v/>
      </c>
      <c r="Y2327" s="33">
        <f>IF(T2327="","",U2327 * T2327)</f>
        <v/>
      </c>
      <c r="Z2327" s="34">
        <f>IF(U2327="","",X2327-V2327-Y2327)</f>
        <v/>
      </c>
    </row>
    <row r="2328">
      <c r="A2328" s="25" t="n">
        <v>2324</v>
      </c>
      <c r="B2328" s="26">
        <f>_xlfn.XLOOKUP(C2328,purchase!C:C,pcon!B:B,"")</f>
        <v/>
      </c>
      <c r="C2328" s="4" t="n"/>
      <c r="D2328" s="29">
        <f>_xlfn.XLOOKUP(C2328,purchase!C:C,pcon!D:D,"")</f>
        <v/>
      </c>
      <c r="E2328" s="29">
        <f>_xlfn.XLOOKUP(C2328,purchase!C:C,pcon!E:E,"")</f>
        <v/>
      </c>
      <c r="F2328" s="4" t="n"/>
      <c r="G2328" s="27" t="n"/>
      <c r="H2328" s="28" t="n"/>
      <c r="I2328" s="4" t="n"/>
      <c r="J2328" s="4" t="n"/>
      <c r="K2328" s="4" t="n"/>
      <c r="L2328" s="30">
        <f>IF(J2328="","",J2328-K2328)</f>
        <v/>
      </c>
      <c r="M2328" s="4" t="n"/>
      <c r="N2328" s="30">
        <f>IF(L2328="","",L2328-M2328)</f>
        <v/>
      </c>
      <c r="O2328" s="31" t="n"/>
      <c r="P2328" s="32">
        <f>IF(O2328="","",N2328 * O2328)</f>
        <v/>
      </c>
      <c r="Q2328" s="10">
        <f>_xlfn.XLOOKUP(C2328,pcon!C:C,pcon!L:L,"")</f>
        <v/>
      </c>
      <c r="R2328" s="98">
        <f>(Q2328 / 80) * (O2328 * 100)</f>
        <v/>
      </c>
      <c r="S2328" s="31" t="n"/>
      <c r="T2328" s="31" t="n"/>
      <c r="U2328" s="33">
        <f>IF(N2328="","",R2328 * N2328)</f>
        <v/>
      </c>
      <c r="V2328" s="4" t="n"/>
      <c r="W2328" s="33">
        <f>IF(S2328&amp;U2328="","",U2328 * S2328)</f>
        <v/>
      </c>
      <c r="X2328" s="33">
        <f>IF(W2328="","",U2328 + W2328)</f>
        <v/>
      </c>
      <c r="Y2328" s="33">
        <f>IF(T2328="","",U2328 * T2328)</f>
        <v/>
      </c>
      <c r="Z2328" s="34">
        <f>IF(U2328="","",X2328-V2328-Y2328)</f>
        <v/>
      </c>
    </row>
    <row r="2329">
      <c r="A2329" s="25" t="n">
        <v>2325</v>
      </c>
      <c r="B2329" s="26">
        <f>_xlfn.XLOOKUP(C2329,purchase!C:C,pcon!B:B,"")</f>
        <v/>
      </c>
      <c r="C2329" s="4" t="n"/>
      <c r="D2329" s="29">
        <f>_xlfn.XLOOKUP(C2329,purchase!C:C,pcon!D:D,"")</f>
        <v/>
      </c>
      <c r="E2329" s="29">
        <f>_xlfn.XLOOKUP(C2329,purchase!C:C,pcon!E:E,"")</f>
        <v/>
      </c>
      <c r="F2329" s="4" t="n"/>
      <c r="G2329" s="27" t="n"/>
      <c r="H2329" s="28" t="n"/>
      <c r="I2329" s="4" t="n"/>
      <c r="J2329" s="4" t="n"/>
      <c r="K2329" s="4" t="n"/>
      <c r="L2329" s="30">
        <f>IF(J2329="","",J2329-K2329)</f>
        <v/>
      </c>
      <c r="M2329" s="4" t="n"/>
      <c r="N2329" s="30">
        <f>IF(L2329="","",L2329-M2329)</f>
        <v/>
      </c>
      <c r="O2329" s="31" t="n"/>
      <c r="P2329" s="32">
        <f>IF(O2329="","",N2329 * O2329)</f>
        <v/>
      </c>
      <c r="Q2329" s="10">
        <f>_xlfn.XLOOKUP(C2329,pcon!C:C,pcon!L:L,"")</f>
        <v/>
      </c>
      <c r="R2329" s="98">
        <f>(Q2329 / 80) * (O2329 * 100)</f>
        <v/>
      </c>
      <c r="S2329" s="31" t="n"/>
      <c r="T2329" s="31" t="n"/>
      <c r="U2329" s="33">
        <f>IF(N2329="","",R2329 * N2329)</f>
        <v/>
      </c>
      <c r="V2329" s="4" t="n"/>
      <c r="W2329" s="33">
        <f>IF(S2329&amp;U2329="","",U2329 * S2329)</f>
        <v/>
      </c>
      <c r="X2329" s="33">
        <f>IF(W2329="","",U2329 + W2329)</f>
        <v/>
      </c>
      <c r="Y2329" s="33">
        <f>IF(T2329="","",U2329 * T2329)</f>
        <v/>
      </c>
      <c r="Z2329" s="34">
        <f>IF(U2329="","",X2329-V2329-Y2329)</f>
        <v/>
      </c>
    </row>
    <row r="2330">
      <c r="A2330" s="25" t="n">
        <v>2326</v>
      </c>
      <c r="B2330" s="26">
        <f>_xlfn.XLOOKUP(C2330,purchase!C:C,pcon!B:B,"")</f>
        <v/>
      </c>
      <c r="C2330" s="4" t="n"/>
      <c r="D2330" s="29">
        <f>_xlfn.XLOOKUP(C2330,purchase!C:C,pcon!D:D,"")</f>
        <v/>
      </c>
      <c r="E2330" s="29">
        <f>_xlfn.XLOOKUP(C2330,purchase!C:C,pcon!E:E,"")</f>
        <v/>
      </c>
      <c r="F2330" s="4" t="n"/>
      <c r="G2330" s="27" t="n"/>
      <c r="H2330" s="28" t="n"/>
      <c r="I2330" s="4" t="n"/>
      <c r="J2330" s="4" t="n"/>
      <c r="K2330" s="4" t="n"/>
      <c r="L2330" s="30">
        <f>IF(J2330="","",J2330-K2330)</f>
        <v/>
      </c>
      <c r="M2330" s="4" t="n"/>
      <c r="N2330" s="30">
        <f>IF(L2330="","",L2330-M2330)</f>
        <v/>
      </c>
      <c r="O2330" s="31" t="n"/>
      <c r="P2330" s="32">
        <f>IF(O2330="","",N2330 * O2330)</f>
        <v/>
      </c>
      <c r="Q2330" s="10">
        <f>_xlfn.XLOOKUP(C2330,pcon!C:C,pcon!L:L,"")</f>
        <v/>
      </c>
      <c r="R2330" s="98">
        <f>(Q2330 / 80) * (O2330 * 100)</f>
        <v/>
      </c>
      <c r="S2330" s="31" t="n"/>
      <c r="T2330" s="31" t="n"/>
      <c r="U2330" s="33">
        <f>IF(N2330="","",R2330 * N2330)</f>
        <v/>
      </c>
      <c r="V2330" s="4" t="n"/>
      <c r="W2330" s="33">
        <f>IF(S2330&amp;U2330="","",U2330 * S2330)</f>
        <v/>
      </c>
      <c r="X2330" s="33">
        <f>IF(W2330="","",U2330 + W2330)</f>
        <v/>
      </c>
      <c r="Y2330" s="33">
        <f>IF(T2330="","",U2330 * T2330)</f>
        <v/>
      </c>
      <c r="Z2330" s="34">
        <f>IF(U2330="","",X2330-V2330-Y2330)</f>
        <v/>
      </c>
    </row>
    <row r="2331">
      <c r="A2331" s="25" t="n">
        <v>2327</v>
      </c>
      <c r="B2331" s="26">
        <f>_xlfn.XLOOKUP(C2331,purchase!C:C,pcon!B:B,"")</f>
        <v/>
      </c>
      <c r="C2331" s="4" t="n"/>
      <c r="D2331" s="29">
        <f>_xlfn.XLOOKUP(C2331,purchase!C:C,pcon!D:D,"")</f>
        <v/>
      </c>
      <c r="E2331" s="29">
        <f>_xlfn.XLOOKUP(C2331,purchase!C:C,pcon!E:E,"")</f>
        <v/>
      </c>
      <c r="F2331" s="4" t="n"/>
      <c r="G2331" s="27" t="n"/>
      <c r="H2331" s="28" t="n"/>
      <c r="I2331" s="4" t="n"/>
      <c r="J2331" s="4" t="n"/>
      <c r="K2331" s="4" t="n"/>
      <c r="L2331" s="30">
        <f>IF(J2331="","",J2331-K2331)</f>
        <v/>
      </c>
      <c r="M2331" s="4" t="n"/>
      <c r="N2331" s="30">
        <f>IF(L2331="","",L2331-M2331)</f>
        <v/>
      </c>
      <c r="O2331" s="31" t="n"/>
      <c r="P2331" s="32">
        <f>IF(O2331="","",N2331 * O2331)</f>
        <v/>
      </c>
      <c r="Q2331" s="10">
        <f>_xlfn.XLOOKUP(C2331,pcon!C:C,pcon!L:L,"")</f>
        <v/>
      </c>
      <c r="R2331" s="98">
        <f>(Q2331 / 80) * (O2331 * 100)</f>
        <v/>
      </c>
      <c r="S2331" s="31" t="n"/>
      <c r="T2331" s="31" t="n"/>
      <c r="U2331" s="33">
        <f>IF(N2331="","",R2331 * N2331)</f>
        <v/>
      </c>
      <c r="V2331" s="4" t="n"/>
      <c r="W2331" s="33">
        <f>IF(S2331&amp;U2331="","",U2331 * S2331)</f>
        <v/>
      </c>
      <c r="X2331" s="33">
        <f>IF(W2331="","",U2331 + W2331)</f>
        <v/>
      </c>
      <c r="Y2331" s="33">
        <f>IF(T2331="","",U2331 * T2331)</f>
        <v/>
      </c>
      <c r="Z2331" s="34">
        <f>IF(U2331="","",X2331-V2331-Y2331)</f>
        <v/>
      </c>
    </row>
    <row r="2332">
      <c r="A2332" s="25" t="n">
        <v>2328</v>
      </c>
      <c r="B2332" s="26">
        <f>_xlfn.XLOOKUP(C2332,purchase!C:C,pcon!B:B,"")</f>
        <v/>
      </c>
      <c r="C2332" s="4" t="n"/>
      <c r="D2332" s="29">
        <f>_xlfn.XLOOKUP(C2332,purchase!C:C,pcon!D:D,"")</f>
        <v/>
      </c>
      <c r="E2332" s="29">
        <f>_xlfn.XLOOKUP(C2332,purchase!C:C,pcon!E:E,"")</f>
        <v/>
      </c>
      <c r="F2332" s="4" t="n"/>
      <c r="G2332" s="27" t="n"/>
      <c r="H2332" s="28" t="n"/>
      <c r="I2332" s="4" t="n"/>
      <c r="J2332" s="4" t="n"/>
      <c r="K2332" s="4" t="n"/>
      <c r="L2332" s="30">
        <f>IF(J2332="","",J2332-K2332)</f>
        <v/>
      </c>
      <c r="M2332" s="4" t="n"/>
      <c r="N2332" s="30">
        <f>IF(L2332="","",L2332-M2332)</f>
        <v/>
      </c>
      <c r="O2332" s="31" t="n"/>
      <c r="P2332" s="32">
        <f>IF(O2332="","",N2332 * O2332)</f>
        <v/>
      </c>
      <c r="Q2332" s="10">
        <f>_xlfn.XLOOKUP(C2332,pcon!C:C,pcon!L:L,"")</f>
        <v/>
      </c>
      <c r="R2332" s="98">
        <f>(Q2332 / 80) * (O2332 * 100)</f>
        <v/>
      </c>
      <c r="S2332" s="31" t="n"/>
      <c r="T2332" s="31" t="n"/>
      <c r="U2332" s="33">
        <f>IF(N2332="","",R2332 * N2332)</f>
        <v/>
      </c>
      <c r="V2332" s="4" t="n"/>
      <c r="W2332" s="33">
        <f>IF(S2332&amp;U2332="","",U2332 * S2332)</f>
        <v/>
      </c>
      <c r="X2332" s="33">
        <f>IF(W2332="","",U2332 + W2332)</f>
        <v/>
      </c>
      <c r="Y2332" s="33">
        <f>IF(T2332="","",U2332 * T2332)</f>
        <v/>
      </c>
      <c r="Z2332" s="34">
        <f>IF(U2332="","",X2332-V2332-Y2332)</f>
        <v/>
      </c>
    </row>
    <row r="2333">
      <c r="A2333" s="25" t="n">
        <v>2329</v>
      </c>
      <c r="B2333" s="26">
        <f>_xlfn.XLOOKUP(C2333,purchase!C:C,pcon!B:B,"")</f>
        <v/>
      </c>
      <c r="C2333" s="4" t="n"/>
      <c r="D2333" s="29">
        <f>_xlfn.XLOOKUP(C2333,purchase!C:C,pcon!D:D,"")</f>
        <v/>
      </c>
      <c r="E2333" s="29">
        <f>_xlfn.XLOOKUP(C2333,purchase!C:C,pcon!E:E,"")</f>
        <v/>
      </c>
      <c r="F2333" s="4" t="n"/>
      <c r="G2333" s="27" t="n"/>
      <c r="H2333" s="28" t="n"/>
      <c r="I2333" s="4" t="n"/>
      <c r="J2333" s="4" t="n"/>
      <c r="K2333" s="4" t="n"/>
      <c r="L2333" s="30">
        <f>IF(J2333="","",J2333-K2333)</f>
        <v/>
      </c>
      <c r="M2333" s="4" t="n"/>
      <c r="N2333" s="30">
        <f>IF(L2333="","",L2333-M2333)</f>
        <v/>
      </c>
      <c r="O2333" s="31" t="n"/>
      <c r="P2333" s="32">
        <f>IF(O2333="","",N2333 * O2333)</f>
        <v/>
      </c>
      <c r="Q2333" s="10">
        <f>_xlfn.XLOOKUP(C2333,pcon!C:C,pcon!L:L,"")</f>
        <v/>
      </c>
      <c r="R2333" s="98">
        <f>(Q2333 / 80) * (O2333 * 100)</f>
        <v/>
      </c>
      <c r="S2333" s="31" t="n"/>
      <c r="T2333" s="31" t="n"/>
      <c r="U2333" s="33">
        <f>IF(N2333="","",R2333 * N2333)</f>
        <v/>
      </c>
      <c r="V2333" s="4" t="n"/>
      <c r="W2333" s="33">
        <f>IF(S2333&amp;U2333="","",U2333 * S2333)</f>
        <v/>
      </c>
      <c r="X2333" s="33">
        <f>IF(W2333="","",U2333 + W2333)</f>
        <v/>
      </c>
      <c r="Y2333" s="33">
        <f>IF(T2333="","",U2333 * T2333)</f>
        <v/>
      </c>
      <c r="Z2333" s="34">
        <f>IF(U2333="","",X2333-V2333-Y2333)</f>
        <v/>
      </c>
    </row>
    <row r="2334">
      <c r="A2334" s="25" t="n">
        <v>2330</v>
      </c>
      <c r="B2334" s="26">
        <f>_xlfn.XLOOKUP(C2334,purchase!C:C,pcon!B:B,"")</f>
        <v/>
      </c>
      <c r="C2334" s="4" t="n"/>
      <c r="D2334" s="29">
        <f>_xlfn.XLOOKUP(C2334,purchase!C:C,pcon!D:D,"")</f>
        <v/>
      </c>
      <c r="E2334" s="29">
        <f>_xlfn.XLOOKUP(C2334,purchase!C:C,pcon!E:E,"")</f>
        <v/>
      </c>
      <c r="F2334" s="4" t="n"/>
      <c r="G2334" s="27" t="n"/>
      <c r="H2334" s="28" t="n"/>
      <c r="I2334" s="4" t="n"/>
      <c r="J2334" s="4" t="n"/>
      <c r="K2334" s="4" t="n"/>
      <c r="L2334" s="30">
        <f>IF(J2334="","",J2334-K2334)</f>
        <v/>
      </c>
      <c r="M2334" s="4" t="n"/>
      <c r="N2334" s="30">
        <f>IF(L2334="","",L2334-M2334)</f>
        <v/>
      </c>
      <c r="O2334" s="31" t="n"/>
      <c r="P2334" s="32">
        <f>IF(O2334="","",N2334 * O2334)</f>
        <v/>
      </c>
      <c r="Q2334" s="10">
        <f>_xlfn.XLOOKUP(C2334,pcon!C:C,pcon!L:L,"")</f>
        <v/>
      </c>
      <c r="R2334" s="98">
        <f>(Q2334 / 80) * (O2334 * 100)</f>
        <v/>
      </c>
      <c r="S2334" s="31" t="n"/>
      <c r="T2334" s="31" t="n"/>
      <c r="U2334" s="33">
        <f>IF(N2334="","",R2334 * N2334)</f>
        <v/>
      </c>
      <c r="V2334" s="4" t="n"/>
      <c r="W2334" s="33">
        <f>IF(S2334&amp;U2334="","",U2334 * S2334)</f>
        <v/>
      </c>
      <c r="X2334" s="33">
        <f>IF(W2334="","",U2334 + W2334)</f>
        <v/>
      </c>
      <c r="Y2334" s="33">
        <f>IF(T2334="","",U2334 * T2334)</f>
        <v/>
      </c>
      <c r="Z2334" s="34">
        <f>IF(U2334="","",X2334-V2334-Y2334)</f>
        <v/>
      </c>
    </row>
    <row r="2335">
      <c r="A2335" s="25" t="n">
        <v>2331</v>
      </c>
      <c r="B2335" s="26">
        <f>_xlfn.XLOOKUP(C2335,purchase!C:C,pcon!B:B,"")</f>
        <v/>
      </c>
      <c r="C2335" s="4" t="n"/>
      <c r="D2335" s="29">
        <f>_xlfn.XLOOKUP(C2335,purchase!C:C,pcon!D:D,"")</f>
        <v/>
      </c>
      <c r="E2335" s="29">
        <f>_xlfn.XLOOKUP(C2335,purchase!C:C,pcon!E:E,"")</f>
        <v/>
      </c>
      <c r="F2335" s="4" t="n"/>
      <c r="G2335" s="27" t="n"/>
      <c r="H2335" s="28" t="n"/>
      <c r="I2335" s="4" t="n"/>
      <c r="J2335" s="4" t="n"/>
      <c r="K2335" s="4" t="n"/>
      <c r="L2335" s="30">
        <f>IF(J2335="","",J2335-K2335)</f>
        <v/>
      </c>
      <c r="M2335" s="4" t="n"/>
      <c r="N2335" s="30">
        <f>IF(L2335="","",L2335-M2335)</f>
        <v/>
      </c>
      <c r="O2335" s="31" t="n"/>
      <c r="P2335" s="32">
        <f>IF(O2335="","",N2335 * O2335)</f>
        <v/>
      </c>
      <c r="Q2335" s="10">
        <f>_xlfn.XLOOKUP(C2335,pcon!C:C,pcon!L:L,"")</f>
        <v/>
      </c>
      <c r="R2335" s="98">
        <f>(Q2335 / 80) * (O2335 * 100)</f>
        <v/>
      </c>
      <c r="S2335" s="31" t="n"/>
      <c r="T2335" s="31" t="n"/>
      <c r="U2335" s="33">
        <f>IF(N2335="","",R2335 * N2335)</f>
        <v/>
      </c>
      <c r="V2335" s="4" t="n"/>
      <c r="W2335" s="33">
        <f>IF(S2335&amp;U2335="","",U2335 * S2335)</f>
        <v/>
      </c>
      <c r="X2335" s="33">
        <f>IF(W2335="","",U2335 + W2335)</f>
        <v/>
      </c>
      <c r="Y2335" s="33">
        <f>IF(T2335="","",U2335 * T2335)</f>
        <v/>
      </c>
      <c r="Z2335" s="34">
        <f>IF(U2335="","",X2335-V2335-Y2335)</f>
        <v/>
      </c>
    </row>
    <row r="2336">
      <c r="A2336" s="25" t="n">
        <v>2332</v>
      </c>
      <c r="B2336" s="26">
        <f>_xlfn.XLOOKUP(C2336,purchase!C:C,pcon!B:B,"")</f>
        <v/>
      </c>
      <c r="C2336" s="4" t="n"/>
      <c r="D2336" s="29">
        <f>_xlfn.XLOOKUP(C2336,purchase!C:C,pcon!D:D,"")</f>
        <v/>
      </c>
      <c r="E2336" s="29">
        <f>_xlfn.XLOOKUP(C2336,purchase!C:C,pcon!E:E,"")</f>
        <v/>
      </c>
      <c r="F2336" s="4" t="n"/>
      <c r="G2336" s="27" t="n"/>
      <c r="H2336" s="28" t="n"/>
      <c r="I2336" s="4" t="n"/>
      <c r="J2336" s="4" t="n"/>
      <c r="K2336" s="4" t="n"/>
      <c r="L2336" s="30">
        <f>IF(J2336="","",J2336-K2336)</f>
        <v/>
      </c>
      <c r="M2336" s="4" t="n"/>
      <c r="N2336" s="30">
        <f>IF(L2336="","",L2336-M2336)</f>
        <v/>
      </c>
      <c r="O2336" s="31" t="n"/>
      <c r="P2336" s="32">
        <f>IF(O2336="","",N2336 * O2336)</f>
        <v/>
      </c>
      <c r="Q2336" s="10">
        <f>_xlfn.XLOOKUP(C2336,pcon!C:C,pcon!L:L,"")</f>
        <v/>
      </c>
      <c r="R2336" s="98">
        <f>(Q2336 / 80) * (O2336 * 100)</f>
        <v/>
      </c>
      <c r="S2336" s="31" t="n"/>
      <c r="T2336" s="31" t="n"/>
      <c r="U2336" s="33">
        <f>IF(N2336="","",R2336 * N2336)</f>
        <v/>
      </c>
      <c r="V2336" s="4" t="n"/>
      <c r="W2336" s="33">
        <f>IF(S2336&amp;U2336="","",U2336 * S2336)</f>
        <v/>
      </c>
      <c r="X2336" s="33">
        <f>IF(W2336="","",U2336 + W2336)</f>
        <v/>
      </c>
      <c r="Y2336" s="33">
        <f>IF(T2336="","",U2336 * T2336)</f>
        <v/>
      </c>
      <c r="Z2336" s="34">
        <f>IF(U2336="","",X2336-V2336-Y2336)</f>
        <v/>
      </c>
    </row>
    <row r="2337">
      <c r="A2337" s="25" t="n">
        <v>2333</v>
      </c>
      <c r="B2337" s="26">
        <f>_xlfn.XLOOKUP(C2337,purchase!C:C,pcon!B:B,"")</f>
        <v/>
      </c>
      <c r="C2337" s="4" t="n"/>
      <c r="D2337" s="29">
        <f>_xlfn.XLOOKUP(C2337,purchase!C:C,pcon!D:D,"")</f>
        <v/>
      </c>
      <c r="E2337" s="29">
        <f>_xlfn.XLOOKUP(C2337,purchase!C:C,pcon!E:E,"")</f>
        <v/>
      </c>
      <c r="F2337" s="4" t="n"/>
      <c r="G2337" s="27" t="n"/>
      <c r="H2337" s="28" t="n"/>
      <c r="I2337" s="4" t="n"/>
      <c r="J2337" s="4" t="n"/>
      <c r="K2337" s="4" t="n"/>
      <c r="L2337" s="30">
        <f>IF(J2337="","",J2337-K2337)</f>
        <v/>
      </c>
      <c r="M2337" s="4" t="n"/>
      <c r="N2337" s="30">
        <f>IF(L2337="","",L2337-M2337)</f>
        <v/>
      </c>
      <c r="O2337" s="31" t="n"/>
      <c r="P2337" s="32">
        <f>IF(O2337="","",N2337 * O2337)</f>
        <v/>
      </c>
      <c r="Q2337" s="10">
        <f>_xlfn.XLOOKUP(C2337,pcon!C:C,pcon!L:L,"")</f>
        <v/>
      </c>
      <c r="R2337" s="98">
        <f>(Q2337 / 80) * (O2337 * 100)</f>
        <v/>
      </c>
      <c r="S2337" s="31" t="n"/>
      <c r="T2337" s="31" t="n"/>
      <c r="U2337" s="33">
        <f>IF(N2337="","",R2337 * N2337)</f>
        <v/>
      </c>
      <c r="V2337" s="4" t="n"/>
      <c r="W2337" s="33">
        <f>IF(S2337&amp;U2337="","",U2337 * S2337)</f>
        <v/>
      </c>
      <c r="X2337" s="33">
        <f>IF(W2337="","",U2337 + W2337)</f>
        <v/>
      </c>
      <c r="Y2337" s="33">
        <f>IF(T2337="","",U2337 * T2337)</f>
        <v/>
      </c>
      <c r="Z2337" s="34">
        <f>IF(U2337="","",X2337-V2337-Y2337)</f>
        <v/>
      </c>
    </row>
    <row r="2338">
      <c r="A2338" s="25" t="n">
        <v>2334</v>
      </c>
      <c r="B2338" s="26">
        <f>_xlfn.XLOOKUP(C2338,purchase!C:C,pcon!B:B,"")</f>
        <v/>
      </c>
      <c r="C2338" s="4" t="n"/>
      <c r="D2338" s="29">
        <f>_xlfn.XLOOKUP(C2338,purchase!C:C,pcon!D:D,"")</f>
        <v/>
      </c>
      <c r="E2338" s="29">
        <f>_xlfn.XLOOKUP(C2338,purchase!C:C,pcon!E:E,"")</f>
        <v/>
      </c>
      <c r="F2338" s="4" t="n"/>
      <c r="G2338" s="27" t="n"/>
      <c r="H2338" s="28" t="n"/>
      <c r="I2338" s="4" t="n"/>
      <c r="J2338" s="4" t="n"/>
      <c r="K2338" s="4" t="n"/>
      <c r="L2338" s="30">
        <f>IF(J2338="","",J2338-K2338)</f>
        <v/>
      </c>
      <c r="M2338" s="4" t="n"/>
      <c r="N2338" s="30">
        <f>IF(L2338="","",L2338-M2338)</f>
        <v/>
      </c>
      <c r="O2338" s="31" t="n"/>
      <c r="P2338" s="32">
        <f>IF(O2338="","",N2338 * O2338)</f>
        <v/>
      </c>
      <c r="Q2338" s="10">
        <f>_xlfn.XLOOKUP(C2338,pcon!C:C,pcon!L:L,"")</f>
        <v/>
      </c>
      <c r="R2338" s="98">
        <f>(Q2338 / 80) * (O2338 * 100)</f>
        <v/>
      </c>
      <c r="S2338" s="31" t="n"/>
      <c r="T2338" s="31" t="n"/>
      <c r="U2338" s="33">
        <f>IF(N2338="","",R2338 * N2338)</f>
        <v/>
      </c>
      <c r="V2338" s="4" t="n"/>
      <c r="W2338" s="33">
        <f>IF(S2338&amp;U2338="","",U2338 * S2338)</f>
        <v/>
      </c>
      <c r="X2338" s="33">
        <f>IF(W2338="","",U2338 + W2338)</f>
        <v/>
      </c>
      <c r="Y2338" s="33">
        <f>IF(T2338="","",U2338 * T2338)</f>
        <v/>
      </c>
      <c r="Z2338" s="34">
        <f>IF(U2338="","",X2338-V2338-Y2338)</f>
        <v/>
      </c>
    </row>
    <row r="2339">
      <c r="A2339" s="25" t="n">
        <v>2335</v>
      </c>
      <c r="B2339" s="26">
        <f>_xlfn.XLOOKUP(C2339,purchase!C:C,pcon!B:B,"")</f>
        <v/>
      </c>
      <c r="C2339" s="4" t="n"/>
      <c r="D2339" s="29">
        <f>_xlfn.XLOOKUP(C2339,purchase!C:C,pcon!D:D,"")</f>
        <v/>
      </c>
      <c r="E2339" s="29">
        <f>_xlfn.XLOOKUP(C2339,purchase!C:C,pcon!E:E,"")</f>
        <v/>
      </c>
      <c r="F2339" s="4" t="n"/>
      <c r="G2339" s="27" t="n"/>
      <c r="H2339" s="28" t="n"/>
      <c r="I2339" s="4" t="n"/>
      <c r="J2339" s="4" t="n"/>
      <c r="K2339" s="4" t="n"/>
      <c r="L2339" s="30">
        <f>IF(J2339="","",J2339-K2339)</f>
        <v/>
      </c>
      <c r="M2339" s="4" t="n"/>
      <c r="N2339" s="30">
        <f>IF(L2339="","",L2339-M2339)</f>
        <v/>
      </c>
      <c r="O2339" s="31" t="n"/>
      <c r="P2339" s="32">
        <f>IF(O2339="","",N2339 * O2339)</f>
        <v/>
      </c>
      <c r="Q2339" s="10">
        <f>_xlfn.XLOOKUP(C2339,pcon!C:C,pcon!L:L,"")</f>
        <v/>
      </c>
      <c r="R2339" s="98">
        <f>(Q2339 / 80) * (O2339 * 100)</f>
        <v/>
      </c>
      <c r="S2339" s="31" t="n"/>
      <c r="T2339" s="31" t="n"/>
      <c r="U2339" s="33">
        <f>IF(N2339="","",R2339 * N2339)</f>
        <v/>
      </c>
      <c r="V2339" s="4" t="n"/>
      <c r="W2339" s="33">
        <f>IF(S2339&amp;U2339="","",U2339 * S2339)</f>
        <v/>
      </c>
      <c r="X2339" s="33">
        <f>IF(W2339="","",U2339 + W2339)</f>
        <v/>
      </c>
      <c r="Y2339" s="33">
        <f>IF(T2339="","",U2339 * T2339)</f>
        <v/>
      </c>
      <c r="Z2339" s="34">
        <f>IF(U2339="","",X2339-V2339-Y2339)</f>
        <v/>
      </c>
    </row>
    <row r="2340">
      <c r="A2340" s="25" t="n">
        <v>2336</v>
      </c>
      <c r="B2340" s="26">
        <f>_xlfn.XLOOKUP(C2340,purchase!C:C,pcon!B:B,"")</f>
        <v/>
      </c>
      <c r="C2340" s="4" t="n"/>
      <c r="D2340" s="29">
        <f>_xlfn.XLOOKUP(C2340,purchase!C:C,pcon!D:D,"")</f>
        <v/>
      </c>
      <c r="E2340" s="29">
        <f>_xlfn.XLOOKUP(C2340,purchase!C:C,pcon!E:E,"")</f>
        <v/>
      </c>
      <c r="F2340" s="4" t="n"/>
      <c r="G2340" s="27" t="n"/>
      <c r="H2340" s="28" t="n"/>
      <c r="I2340" s="4" t="n"/>
      <c r="J2340" s="4" t="n"/>
      <c r="K2340" s="4" t="n"/>
      <c r="L2340" s="30">
        <f>IF(J2340="","",J2340-K2340)</f>
        <v/>
      </c>
      <c r="M2340" s="4" t="n"/>
      <c r="N2340" s="30">
        <f>IF(L2340="","",L2340-M2340)</f>
        <v/>
      </c>
      <c r="O2340" s="31" t="n"/>
      <c r="P2340" s="32">
        <f>IF(O2340="","",N2340 * O2340)</f>
        <v/>
      </c>
      <c r="Q2340" s="10">
        <f>_xlfn.XLOOKUP(C2340,pcon!C:C,pcon!L:L,"")</f>
        <v/>
      </c>
      <c r="R2340" s="98">
        <f>(Q2340 / 80) * (O2340 * 100)</f>
        <v/>
      </c>
      <c r="S2340" s="31" t="n"/>
      <c r="T2340" s="31" t="n"/>
      <c r="U2340" s="33">
        <f>IF(N2340="","",R2340 * N2340)</f>
        <v/>
      </c>
      <c r="V2340" s="4" t="n"/>
      <c r="W2340" s="33">
        <f>IF(S2340&amp;U2340="","",U2340 * S2340)</f>
        <v/>
      </c>
      <c r="X2340" s="33">
        <f>IF(W2340="","",U2340 + W2340)</f>
        <v/>
      </c>
      <c r="Y2340" s="33">
        <f>IF(T2340="","",U2340 * T2340)</f>
        <v/>
      </c>
      <c r="Z2340" s="34">
        <f>IF(U2340="","",X2340-V2340-Y2340)</f>
        <v/>
      </c>
    </row>
    <row r="2341">
      <c r="A2341" s="25" t="n">
        <v>2337</v>
      </c>
      <c r="B2341" s="26">
        <f>_xlfn.XLOOKUP(C2341,purchase!C:C,pcon!B:B,"")</f>
        <v/>
      </c>
      <c r="C2341" s="4" t="n"/>
      <c r="D2341" s="29">
        <f>_xlfn.XLOOKUP(C2341,purchase!C:C,pcon!D:D,"")</f>
        <v/>
      </c>
      <c r="E2341" s="29">
        <f>_xlfn.XLOOKUP(C2341,purchase!C:C,pcon!E:E,"")</f>
        <v/>
      </c>
      <c r="F2341" s="4" t="n"/>
      <c r="G2341" s="27" t="n"/>
      <c r="H2341" s="28" t="n"/>
      <c r="I2341" s="4" t="n"/>
      <c r="J2341" s="4" t="n"/>
      <c r="K2341" s="4" t="n"/>
      <c r="L2341" s="30">
        <f>IF(J2341="","",J2341-K2341)</f>
        <v/>
      </c>
      <c r="M2341" s="4" t="n"/>
      <c r="N2341" s="30">
        <f>IF(L2341="","",L2341-M2341)</f>
        <v/>
      </c>
      <c r="O2341" s="31" t="n"/>
      <c r="P2341" s="32">
        <f>IF(O2341="","",N2341 * O2341)</f>
        <v/>
      </c>
      <c r="Q2341" s="10">
        <f>_xlfn.XLOOKUP(C2341,pcon!C:C,pcon!L:L,"")</f>
        <v/>
      </c>
      <c r="R2341" s="98">
        <f>(Q2341 / 80) * (O2341 * 100)</f>
        <v/>
      </c>
      <c r="S2341" s="31" t="n"/>
      <c r="T2341" s="31" t="n"/>
      <c r="U2341" s="33">
        <f>IF(N2341="","",R2341 * N2341)</f>
        <v/>
      </c>
      <c r="V2341" s="4" t="n"/>
      <c r="W2341" s="33">
        <f>IF(S2341&amp;U2341="","",U2341 * S2341)</f>
        <v/>
      </c>
      <c r="X2341" s="33">
        <f>IF(W2341="","",U2341 + W2341)</f>
        <v/>
      </c>
      <c r="Y2341" s="33">
        <f>IF(T2341="","",U2341 * T2341)</f>
        <v/>
      </c>
      <c r="Z2341" s="34">
        <f>IF(U2341="","",X2341-V2341-Y2341)</f>
        <v/>
      </c>
    </row>
    <row r="2342">
      <c r="A2342" s="25" t="n">
        <v>2338</v>
      </c>
      <c r="B2342" s="26">
        <f>_xlfn.XLOOKUP(C2342,purchase!C:C,pcon!B:B,"")</f>
        <v/>
      </c>
      <c r="C2342" s="4" t="n"/>
      <c r="D2342" s="29">
        <f>_xlfn.XLOOKUP(C2342,purchase!C:C,pcon!D:D,"")</f>
        <v/>
      </c>
      <c r="E2342" s="29">
        <f>_xlfn.XLOOKUP(C2342,purchase!C:C,pcon!E:E,"")</f>
        <v/>
      </c>
      <c r="F2342" s="4" t="n"/>
      <c r="G2342" s="27" t="n"/>
      <c r="H2342" s="28" t="n"/>
      <c r="I2342" s="4" t="n"/>
      <c r="J2342" s="4" t="n"/>
      <c r="K2342" s="4" t="n"/>
      <c r="L2342" s="30">
        <f>IF(J2342="","",J2342-K2342)</f>
        <v/>
      </c>
      <c r="M2342" s="4" t="n"/>
      <c r="N2342" s="30">
        <f>IF(L2342="","",L2342-M2342)</f>
        <v/>
      </c>
      <c r="O2342" s="31" t="n"/>
      <c r="P2342" s="32">
        <f>IF(O2342="","",N2342 * O2342)</f>
        <v/>
      </c>
      <c r="Q2342" s="10">
        <f>_xlfn.XLOOKUP(C2342,pcon!C:C,pcon!L:L,"")</f>
        <v/>
      </c>
      <c r="R2342" s="98">
        <f>(Q2342 / 80) * (O2342 * 100)</f>
        <v/>
      </c>
      <c r="S2342" s="31" t="n"/>
      <c r="T2342" s="31" t="n"/>
      <c r="U2342" s="33">
        <f>IF(N2342="","",R2342 * N2342)</f>
        <v/>
      </c>
      <c r="V2342" s="4" t="n"/>
      <c r="W2342" s="33">
        <f>IF(S2342&amp;U2342="","",U2342 * S2342)</f>
        <v/>
      </c>
      <c r="X2342" s="33">
        <f>IF(W2342="","",U2342 + W2342)</f>
        <v/>
      </c>
      <c r="Y2342" s="33">
        <f>IF(T2342="","",U2342 * T2342)</f>
        <v/>
      </c>
      <c r="Z2342" s="34">
        <f>IF(U2342="","",X2342-V2342-Y2342)</f>
        <v/>
      </c>
    </row>
    <row r="2343">
      <c r="A2343" s="25" t="n">
        <v>2339</v>
      </c>
      <c r="B2343" s="26">
        <f>_xlfn.XLOOKUP(C2343,purchase!C:C,pcon!B:B,"")</f>
        <v/>
      </c>
      <c r="C2343" s="4" t="n"/>
      <c r="D2343" s="29">
        <f>_xlfn.XLOOKUP(C2343,purchase!C:C,pcon!D:D,"")</f>
        <v/>
      </c>
      <c r="E2343" s="29">
        <f>_xlfn.XLOOKUP(C2343,purchase!C:C,pcon!E:E,"")</f>
        <v/>
      </c>
      <c r="F2343" s="4" t="n"/>
      <c r="G2343" s="27" t="n"/>
      <c r="H2343" s="28" t="n"/>
      <c r="I2343" s="4" t="n"/>
      <c r="J2343" s="4" t="n"/>
      <c r="K2343" s="4" t="n"/>
      <c r="L2343" s="30">
        <f>IF(J2343="","",J2343-K2343)</f>
        <v/>
      </c>
      <c r="M2343" s="4" t="n"/>
      <c r="N2343" s="30">
        <f>IF(L2343="","",L2343-M2343)</f>
        <v/>
      </c>
      <c r="O2343" s="31" t="n"/>
      <c r="P2343" s="32">
        <f>IF(O2343="","",N2343 * O2343)</f>
        <v/>
      </c>
      <c r="Q2343" s="10">
        <f>_xlfn.XLOOKUP(C2343,pcon!C:C,pcon!L:L,"")</f>
        <v/>
      </c>
      <c r="R2343" s="98">
        <f>(Q2343 / 80) * (O2343 * 100)</f>
        <v/>
      </c>
      <c r="S2343" s="31" t="n"/>
      <c r="T2343" s="31" t="n"/>
      <c r="U2343" s="33">
        <f>IF(N2343="","",R2343 * N2343)</f>
        <v/>
      </c>
      <c r="V2343" s="4" t="n"/>
      <c r="W2343" s="33">
        <f>IF(S2343&amp;U2343="","",U2343 * S2343)</f>
        <v/>
      </c>
      <c r="X2343" s="33">
        <f>IF(W2343="","",U2343 + W2343)</f>
        <v/>
      </c>
      <c r="Y2343" s="33">
        <f>IF(T2343="","",U2343 * T2343)</f>
        <v/>
      </c>
      <c r="Z2343" s="34">
        <f>IF(U2343="","",X2343-V2343-Y2343)</f>
        <v/>
      </c>
    </row>
    <row r="2344">
      <c r="A2344" s="25" t="n">
        <v>2340</v>
      </c>
      <c r="B2344" s="26">
        <f>_xlfn.XLOOKUP(C2344,purchase!C:C,pcon!B:B,"")</f>
        <v/>
      </c>
      <c r="C2344" s="4" t="n"/>
      <c r="D2344" s="29">
        <f>_xlfn.XLOOKUP(C2344,purchase!C:C,pcon!D:D,"")</f>
        <v/>
      </c>
      <c r="E2344" s="29">
        <f>_xlfn.XLOOKUP(C2344,purchase!C:C,pcon!E:E,"")</f>
        <v/>
      </c>
      <c r="F2344" s="4" t="n"/>
      <c r="G2344" s="27" t="n"/>
      <c r="H2344" s="28" t="n"/>
      <c r="I2344" s="4" t="n"/>
      <c r="J2344" s="4" t="n"/>
      <c r="K2344" s="4" t="n"/>
      <c r="L2344" s="30">
        <f>IF(J2344="","",J2344-K2344)</f>
        <v/>
      </c>
      <c r="M2344" s="4" t="n"/>
      <c r="N2344" s="30">
        <f>IF(L2344="","",L2344-M2344)</f>
        <v/>
      </c>
      <c r="O2344" s="31" t="n"/>
      <c r="P2344" s="32">
        <f>IF(O2344="","",N2344 * O2344)</f>
        <v/>
      </c>
      <c r="Q2344" s="10">
        <f>_xlfn.XLOOKUP(C2344,pcon!C:C,pcon!L:L,"")</f>
        <v/>
      </c>
      <c r="R2344" s="98">
        <f>(Q2344 / 80) * (O2344 * 100)</f>
        <v/>
      </c>
      <c r="S2344" s="31" t="n"/>
      <c r="T2344" s="31" t="n"/>
      <c r="U2344" s="33">
        <f>IF(N2344="","",R2344 * N2344)</f>
        <v/>
      </c>
      <c r="V2344" s="4" t="n"/>
      <c r="W2344" s="33">
        <f>IF(S2344&amp;U2344="","",U2344 * S2344)</f>
        <v/>
      </c>
      <c r="X2344" s="33">
        <f>IF(W2344="","",U2344 + W2344)</f>
        <v/>
      </c>
      <c r="Y2344" s="33">
        <f>IF(T2344="","",U2344 * T2344)</f>
        <v/>
      </c>
      <c r="Z2344" s="34">
        <f>IF(U2344="","",X2344-V2344-Y2344)</f>
        <v/>
      </c>
    </row>
    <row r="2345">
      <c r="A2345" s="25" t="n">
        <v>2341</v>
      </c>
      <c r="B2345" s="26">
        <f>_xlfn.XLOOKUP(C2345,purchase!C:C,pcon!B:B,"")</f>
        <v/>
      </c>
      <c r="C2345" s="4" t="n"/>
      <c r="D2345" s="29">
        <f>_xlfn.XLOOKUP(C2345,purchase!C:C,pcon!D:D,"")</f>
        <v/>
      </c>
      <c r="E2345" s="29">
        <f>_xlfn.XLOOKUP(C2345,purchase!C:C,pcon!E:E,"")</f>
        <v/>
      </c>
      <c r="F2345" s="4" t="n"/>
      <c r="G2345" s="27" t="n"/>
      <c r="H2345" s="28" t="n"/>
      <c r="I2345" s="4" t="n"/>
      <c r="J2345" s="4" t="n"/>
      <c r="K2345" s="4" t="n"/>
      <c r="L2345" s="30">
        <f>IF(J2345="","",J2345-K2345)</f>
        <v/>
      </c>
      <c r="M2345" s="4" t="n"/>
      <c r="N2345" s="30">
        <f>IF(L2345="","",L2345-M2345)</f>
        <v/>
      </c>
      <c r="O2345" s="31" t="n"/>
      <c r="P2345" s="32">
        <f>IF(O2345="","",N2345 * O2345)</f>
        <v/>
      </c>
      <c r="Q2345" s="10">
        <f>_xlfn.XLOOKUP(C2345,pcon!C:C,pcon!L:L,"")</f>
        <v/>
      </c>
      <c r="R2345" s="98">
        <f>(Q2345 / 80) * (O2345 * 100)</f>
        <v/>
      </c>
      <c r="S2345" s="31" t="n"/>
      <c r="T2345" s="31" t="n"/>
      <c r="U2345" s="33">
        <f>IF(N2345="","",R2345 * N2345)</f>
        <v/>
      </c>
      <c r="V2345" s="4" t="n"/>
      <c r="W2345" s="33">
        <f>IF(S2345&amp;U2345="","",U2345 * S2345)</f>
        <v/>
      </c>
      <c r="X2345" s="33">
        <f>IF(W2345="","",U2345 + W2345)</f>
        <v/>
      </c>
      <c r="Y2345" s="33">
        <f>IF(T2345="","",U2345 * T2345)</f>
        <v/>
      </c>
      <c r="Z2345" s="34">
        <f>IF(U2345="","",X2345-V2345-Y2345)</f>
        <v/>
      </c>
    </row>
    <row r="2346">
      <c r="A2346" s="25" t="n">
        <v>2342</v>
      </c>
      <c r="B2346" s="26">
        <f>_xlfn.XLOOKUP(C2346,purchase!C:C,pcon!B:B,"")</f>
        <v/>
      </c>
      <c r="C2346" s="4" t="n"/>
      <c r="D2346" s="29">
        <f>_xlfn.XLOOKUP(C2346,purchase!C:C,pcon!D:D,"")</f>
        <v/>
      </c>
      <c r="E2346" s="29">
        <f>_xlfn.XLOOKUP(C2346,purchase!C:C,pcon!E:E,"")</f>
        <v/>
      </c>
      <c r="F2346" s="4" t="n"/>
      <c r="G2346" s="27" t="n"/>
      <c r="H2346" s="28" t="n"/>
      <c r="I2346" s="4" t="n"/>
      <c r="J2346" s="4" t="n"/>
      <c r="K2346" s="4" t="n"/>
      <c r="L2346" s="30">
        <f>IF(J2346="","",J2346-K2346)</f>
        <v/>
      </c>
      <c r="M2346" s="4" t="n"/>
      <c r="N2346" s="30">
        <f>IF(L2346="","",L2346-M2346)</f>
        <v/>
      </c>
      <c r="O2346" s="31" t="n"/>
      <c r="P2346" s="32">
        <f>IF(O2346="","",N2346 * O2346)</f>
        <v/>
      </c>
      <c r="Q2346" s="10">
        <f>_xlfn.XLOOKUP(C2346,pcon!C:C,pcon!L:L,"")</f>
        <v/>
      </c>
      <c r="R2346" s="98">
        <f>(Q2346 / 80) * (O2346 * 100)</f>
        <v/>
      </c>
      <c r="S2346" s="31" t="n"/>
      <c r="T2346" s="31" t="n"/>
      <c r="U2346" s="33">
        <f>IF(N2346="","",R2346 * N2346)</f>
        <v/>
      </c>
      <c r="V2346" s="4" t="n"/>
      <c r="W2346" s="33">
        <f>IF(S2346&amp;U2346="","",U2346 * S2346)</f>
        <v/>
      </c>
      <c r="X2346" s="33">
        <f>IF(W2346="","",U2346 + W2346)</f>
        <v/>
      </c>
      <c r="Y2346" s="33">
        <f>IF(T2346="","",U2346 * T2346)</f>
        <v/>
      </c>
      <c r="Z2346" s="34">
        <f>IF(U2346="","",X2346-V2346-Y2346)</f>
        <v/>
      </c>
    </row>
    <row r="2347">
      <c r="A2347" s="25" t="n">
        <v>2343</v>
      </c>
      <c r="B2347" s="26">
        <f>_xlfn.XLOOKUP(C2347,purchase!C:C,pcon!B:B,"")</f>
        <v/>
      </c>
      <c r="C2347" s="4" t="n"/>
      <c r="D2347" s="29">
        <f>_xlfn.XLOOKUP(C2347,purchase!C:C,pcon!D:D,"")</f>
        <v/>
      </c>
      <c r="E2347" s="29">
        <f>_xlfn.XLOOKUP(C2347,purchase!C:C,pcon!E:E,"")</f>
        <v/>
      </c>
      <c r="F2347" s="4" t="n"/>
      <c r="G2347" s="27" t="n"/>
      <c r="H2347" s="28" t="n"/>
      <c r="I2347" s="4" t="n"/>
      <c r="J2347" s="4" t="n"/>
      <c r="K2347" s="4" t="n"/>
      <c r="L2347" s="30">
        <f>IF(J2347="","",J2347-K2347)</f>
        <v/>
      </c>
      <c r="M2347" s="4" t="n"/>
      <c r="N2347" s="30">
        <f>IF(L2347="","",L2347-M2347)</f>
        <v/>
      </c>
      <c r="O2347" s="31" t="n"/>
      <c r="P2347" s="32">
        <f>IF(O2347="","",N2347 * O2347)</f>
        <v/>
      </c>
      <c r="Q2347" s="10">
        <f>_xlfn.XLOOKUP(C2347,pcon!C:C,pcon!L:L,"")</f>
        <v/>
      </c>
      <c r="R2347" s="98">
        <f>(Q2347 / 80) * (O2347 * 100)</f>
        <v/>
      </c>
      <c r="S2347" s="31" t="n"/>
      <c r="T2347" s="31" t="n"/>
      <c r="U2347" s="33">
        <f>IF(N2347="","",R2347 * N2347)</f>
        <v/>
      </c>
      <c r="V2347" s="4" t="n"/>
      <c r="W2347" s="33">
        <f>IF(S2347&amp;U2347="","",U2347 * S2347)</f>
        <v/>
      </c>
      <c r="X2347" s="33">
        <f>IF(W2347="","",U2347 + W2347)</f>
        <v/>
      </c>
      <c r="Y2347" s="33">
        <f>IF(T2347="","",U2347 * T2347)</f>
        <v/>
      </c>
      <c r="Z2347" s="34">
        <f>IF(U2347="","",X2347-V2347-Y2347)</f>
        <v/>
      </c>
    </row>
    <row r="2348">
      <c r="A2348" s="25" t="n">
        <v>2344</v>
      </c>
      <c r="B2348" s="26">
        <f>_xlfn.XLOOKUP(C2348,purchase!C:C,pcon!B:B,"")</f>
        <v/>
      </c>
      <c r="C2348" s="4" t="n"/>
      <c r="D2348" s="29">
        <f>_xlfn.XLOOKUP(C2348,purchase!C:C,pcon!D:D,"")</f>
        <v/>
      </c>
      <c r="E2348" s="29">
        <f>_xlfn.XLOOKUP(C2348,purchase!C:C,pcon!E:E,"")</f>
        <v/>
      </c>
      <c r="F2348" s="4" t="n"/>
      <c r="G2348" s="27" t="n"/>
      <c r="H2348" s="28" t="n"/>
      <c r="I2348" s="4" t="n"/>
      <c r="J2348" s="4" t="n"/>
      <c r="K2348" s="4" t="n"/>
      <c r="L2348" s="30">
        <f>IF(J2348="","",J2348-K2348)</f>
        <v/>
      </c>
      <c r="M2348" s="4" t="n"/>
      <c r="N2348" s="30">
        <f>IF(L2348="","",L2348-M2348)</f>
        <v/>
      </c>
      <c r="O2348" s="31" t="n"/>
      <c r="P2348" s="32">
        <f>IF(O2348="","",N2348 * O2348)</f>
        <v/>
      </c>
      <c r="Q2348" s="10">
        <f>_xlfn.XLOOKUP(C2348,pcon!C:C,pcon!L:L,"")</f>
        <v/>
      </c>
      <c r="R2348" s="98">
        <f>(Q2348 / 80) * (O2348 * 100)</f>
        <v/>
      </c>
      <c r="S2348" s="31" t="n"/>
      <c r="T2348" s="31" t="n"/>
      <c r="U2348" s="33">
        <f>IF(N2348="","",R2348 * N2348)</f>
        <v/>
      </c>
      <c r="V2348" s="4" t="n"/>
      <c r="W2348" s="33">
        <f>IF(S2348&amp;U2348="","",U2348 * S2348)</f>
        <v/>
      </c>
      <c r="X2348" s="33">
        <f>IF(W2348="","",U2348 + W2348)</f>
        <v/>
      </c>
      <c r="Y2348" s="33">
        <f>IF(T2348="","",U2348 * T2348)</f>
        <v/>
      </c>
      <c r="Z2348" s="34">
        <f>IF(U2348="","",X2348-V2348-Y2348)</f>
        <v/>
      </c>
    </row>
    <row r="2349">
      <c r="A2349" s="25" t="n">
        <v>2345</v>
      </c>
      <c r="B2349" s="26">
        <f>_xlfn.XLOOKUP(C2349,purchase!C:C,pcon!B:B,"")</f>
        <v/>
      </c>
      <c r="C2349" s="4" t="n"/>
      <c r="D2349" s="29">
        <f>_xlfn.XLOOKUP(C2349,purchase!C:C,pcon!D:D,"")</f>
        <v/>
      </c>
      <c r="E2349" s="29">
        <f>_xlfn.XLOOKUP(C2349,purchase!C:C,pcon!E:E,"")</f>
        <v/>
      </c>
      <c r="F2349" s="4" t="n"/>
      <c r="G2349" s="27" t="n"/>
      <c r="H2349" s="28" t="n"/>
      <c r="I2349" s="4" t="n"/>
      <c r="J2349" s="4" t="n"/>
      <c r="K2349" s="4" t="n"/>
      <c r="L2349" s="30">
        <f>IF(J2349="","",J2349-K2349)</f>
        <v/>
      </c>
      <c r="M2349" s="4" t="n"/>
      <c r="N2349" s="30">
        <f>IF(L2349="","",L2349-M2349)</f>
        <v/>
      </c>
      <c r="O2349" s="31" t="n"/>
      <c r="P2349" s="32">
        <f>IF(O2349="","",N2349 * O2349)</f>
        <v/>
      </c>
      <c r="Q2349" s="10">
        <f>_xlfn.XLOOKUP(C2349,pcon!C:C,pcon!L:L,"")</f>
        <v/>
      </c>
      <c r="R2349" s="98">
        <f>(Q2349 / 80) * (O2349 * 100)</f>
        <v/>
      </c>
      <c r="S2349" s="31" t="n"/>
      <c r="T2349" s="31" t="n"/>
      <c r="U2349" s="33">
        <f>IF(N2349="","",R2349 * N2349)</f>
        <v/>
      </c>
      <c r="V2349" s="4" t="n"/>
      <c r="W2349" s="33">
        <f>IF(S2349&amp;U2349="","",U2349 * S2349)</f>
        <v/>
      </c>
      <c r="X2349" s="33">
        <f>IF(W2349="","",U2349 + W2349)</f>
        <v/>
      </c>
      <c r="Y2349" s="33">
        <f>IF(T2349="","",U2349 * T2349)</f>
        <v/>
      </c>
      <c r="Z2349" s="34">
        <f>IF(U2349="","",X2349-V2349-Y2349)</f>
        <v/>
      </c>
    </row>
    <row r="2350">
      <c r="A2350" s="25" t="n">
        <v>2346</v>
      </c>
      <c r="B2350" s="26">
        <f>_xlfn.XLOOKUP(C2350,purchase!C:C,pcon!B:B,"")</f>
        <v/>
      </c>
      <c r="C2350" s="4" t="n"/>
      <c r="D2350" s="29">
        <f>_xlfn.XLOOKUP(C2350,purchase!C:C,pcon!D:D,"")</f>
        <v/>
      </c>
      <c r="E2350" s="29">
        <f>_xlfn.XLOOKUP(C2350,purchase!C:C,pcon!E:E,"")</f>
        <v/>
      </c>
      <c r="F2350" s="4" t="n"/>
      <c r="G2350" s="27" t="n"/>
      <c r="H2350" s="28" t="n"/>
      <c r="I2350" s="4" t="n"/>
      <c r="J2350" s="4" t="n"/>
      <c r="K2350" s="4" t="n"/>
      <c r="L2350" s="30">
        <f>IF(J2350="","",J2350-K2350)</f>
        <v/>
      </c>
      <c r="M2350" s="4" t="n"/>
      <c r="N2350" s="30">
        <f>IF(L2350="","",L2350-M2350)</f>
        <v/>
      </c>
      <c r="O2350" s="31" t="n"/>
      <c r="P2350" s="32">
        <f>IF(O2350="","",N2350 * O2350)</f>
        <v/>
      </c>
      <c r="Q2350" s="10">
        <f>_xlfn.XLOOKUP(C2350,pcon!C:C,pcon!L:L,"")</f>
        <v/>
      </c>
      <c r="R2350" s="98">
        <f>(Q2350 / 80) * (O2350 * 100)</f>
        <v/>
      </c>
      <c r="S2350" s="31" t="n"/>
      <c r="T2350" s="31" t="n"/>
      <c r="U2350" s="33">
        <f>IF(N2350="","",R2350 * N2350)</f>
        <v/>
      </c>
      <c r="V2350" s="4" t="n"/>
      <c r="W2350" s="33">
        <f>IF(S2350&amp;U2350="","",U2350 * S2350)</f>
        <v/>
      </c>
      <c r="X2350" s="33">
        <f>IF(W2350="","",U2350 + W2350)</f>
        <v/>
      </c>
      <c r="Y2350" s="33">
        <f>IF(T2350="","",U2350 * T2350)</f>
        <v/>
      </c>
      <c r="Z2350" s="34">
        <f>IF(U2350="","",X2350-V2350-Y2350)</f>
        <v/>
      </c>
    </row>
    <row r="2351">
      <c r="A2351" s="25" t="n">
        <v>2347</v>
      </c>
      <c r="B2351" s="26">
        <f>_xlfn.XLOOKUP(C2351,purchase!C:C,pcon!B:B,"")</f>
        <v/>
      </c>
      <c r="C2351" s="4" t="n"/>
      <c r="D2351" s="29">
        <f>_xlfn.XLOOKUP(C2351,purchase!C:C,pcon!D:D,"")</f>
        <v/>
      </c>
      <c r="E2351" s="29">
        <f>_xlfn.XLOOKUP(C2351,purchase!C:C,pcon!E:E,"")</f>
        <v/>
      </c>
      <c r="F2351" s="4" t="n"/>
      <c r="G2351" s="27" t="n"/>
      <c r="H2351" s="28" t="n"/>
      <c r="I2351" s="4" t="n"/>
      <c r="J2351" s="4" t="n"/>
      <c r="K2351" s="4" t="n"/>
      <c r="L2351" s="30">
        <f>IF(J2351="","",J2351-K2351)</f>
        <v/>
      </c>
      <c r="M2351" s="4" t="n"/>
      <c r="N2351" s="30">
        <f>IF(L2351="","",L2351-M2351)</f>
        <v/>
      </c>
      <c r="O2351" s="31" t="n"/>
      <c r="P2351" s="32">
        <f>IF(O2351="","",N2351 * O2351)</f>
        <v/>
      </c>
      <c r="Q2351" s="10">
        <f>_xlfn.XLOOKUP(C2351,pcon!C:C,pcon!L:L,"")</f>
        <v/>
      </c>
      <c r="R2351" s="98">
        <f>(Q2351 / 80) * (O2351 * 100)</f>
        <v/>
      </c>
      <c r="S2351" s="31" t="n"/>
      <c r="T2351" s="31" t="n"/>
      <c r="U2351" s="33">
        <f>IF(N2351="","",R2351 * N2351)</f>
        <v/>
      </c>
      <c r="V2351" s="4" t="n"/>
      <c r="W2351" s="33">
        <f>IF(S2351&amp;U2351="","",U2351 * S2351)</f>
        <v/>
      </c>
      <c r="X2351" s="33">
        <f>IF(W2351="","",U2351 + W2351)</f>
        <v/>
      </c>
      <c r="Y2351" s="33">
        <f>IF(T2351="","",U2351 * T2351)</f>
        <v/>
      </c>
      <c r="Z2351" s="34">
        <f>IF(U2351="","",X2351-V2351-Y2351)</f>
        <v/>
      </c>
    </row>
    <row r="2352">
      <c r="A2352" s="25" t="n">
        <v>2348</v>
      </c>
      <c r="B2352" s="26">
        <f>_xlfn.XLOOKUP(C2352,purchase!C:C,pcon!B:B,"")</f>
        <v/>
      </c>
      <c r="C2352" s="4" t="n"/>
      <c r="D2352" s="29">
        <f>_xlfn.XLOOKUP(C2352,purchase!C:C,pcon!D:D,"")</f>
        <v/>
      </c>
      <c r="E2352" s="29">
        <f>_xlfn.XLOOKUP(C2352,purchase!C:C,pcon!E:E,"")</f>
        <v/>
      </c>
      <c r="F2352" s="4" t="n"/>
      <c r="G2352" s="27" t="n"/>
      <c r="H2352" s="28" t="n"/>
      <c r="I2352" s="4" t="n"/>
      <c r="J2352" s="4" t="n"/>
      <c r="K2352" s="4" t="n"/>
      <c r="L2352" s="30">
        <f>IF(J2352="","",J2352-K2352)</f>
        <v/>
      </c>
      <c r="M2352" s="4" t="n"/>
      <c r="N2352" s="30">
        <f>IF(L2352="","",L2352-M2352)</f>
        <v/>
      </c>
      <c r="O2352" s="31" t="n"/>
      <c r="P2352" s="32">
        <f>IF(O2352="","",N2352 * O2352)</f>
        <v/>
      </c>
      <c r="Q2352" s="10">
        <f>_xlfn.XLOOKUP(C2352,pcon!C:C,pcon!L:L,"")</f>
        <v/>
      </c>
      <c r="R2352" s="98">
        <f>(Q2352 / 80) * (O2352 * 100)</f>
        <v/>
      </c>
      <c r="S2352" s="31" t="n"/>
      <c r="T2352" s="31" t="n"/>
      <c r="U2352" s="33">
        <f>IF(N2352="","",R2352 * N2352)</f>
        <v/>
      </c>
      <c r="V2352" s="4" t="n"/>
      <c r="W2352" s="33">
        <f>IF(S2352&amp;U2352="","",U2352 * S2352)</f>
        <v/>
      </c>
      <c r="X2352" s="33">
        <f>IF(W2352="","",U2352 + W2352)</f>
        <v/>
      </c>
      <c r="Y2352" s="33">
        <f>IF(T2352="","",U2352 * T2352)</f>
        <v/>
      </c>
      <c r="Z2352" s="34">
        <f>IF(U2352="","",X2352-V2352-Y2352)</f>
        <v/>
      </c>
    </row>
    <row r="2353">
      <c r="A2353" s="25" t="n">
        <v>2349</v>
      </c>
      <c r="B2353" s="26">
        <f>_xlfn.XLOOKUP(C2353,purchase!C:C,pcon!B:B,"")</f>
        <v/>
      </c>
      <c r="C2353" s="4" t="n"/>
      <c r="D2353" s="29">
        <f>_xlfn.XLOOKUP(C2353,purchase!C:C,pcon!D:D,"")</f>
        <v/>
      </c>
      <c r="E2353" s="29">
        <f>_xlfn.XLOOKUP(C2353,purchase!C:C,pcon!E:E,"")</f>
        <v/>
      </c>
      <c r="F2353" s="4" t="n"/>
      <c r="G2353" s="27" t="n"/>
      <c r="H2353" s="28" t="n"/>
      <c r="I2353" s="4" t="n"/>
      <c r="J2353" s="4" t="n"/>
      <c r="K2353" s="4" t="n"/>
      <c r="L2353" s="30">
        <f>IF(J2353="","",J2353-K2353)</f>
        <v/>
      </c>
      <c r="M2353" s="4" t="n"/>
      <c r="N2353" s="30">
        <f>IF(L2353="","",L2353-M2353)</f>
        <v/>
      </c>
      <c r="O2353" s="31" t="n"/>
      <c r="P2353" s="32">
        <f>IF(O2353="","",N2353 * O2353)</f>
        <v/>
      </c>
      <c r="Q2353" s="10">
        <f>_xlfn.XLOOKUP(C2353,pcon!C:C,pcon!L:L,"")</f>
        <v/>
      </c>
      <c r="R2353" s="98">
        <f>(Q2353 / 80) * (O2353 * 100)</f>
        <v/>
      </c>
      <c r="S2353" s="31" t="n"/>
      <c r="T2353" s="31" t="n"/>
      <c r="U2353" s="33">
        <f>IF(N2353="","",R2353 * N2353)</f>
        <v/>
      </c>
      <c r="V2353" s="4" t="n"/>
      <c r="W2353" s="33">
        <f>IF(S2353&amp;U2353="","",U2353 * S2353)</f>
        <v/>
      </c>
      <c r="X2353" s="33">
        <f>IF(W2353="","",U2353 + W2353)</f>
        <v/>
      </c>
      <c r="Y2353" s="33">
        <f>IF(T2353="","",U2353 * T2353)</f>
        <v/>
      </c>
      <c r="Z2353" s="34">
        <f>IF(U2353="","",X2353-V2353-Y2353)</f>
        <v/>
      </c>
    </row>
    <row r="2354">
      <c r="A2354" s="25" t="n">
        <v>2350</v>
      </c>
      <c r="B2354" s="26">
        <f>_xlfn.XLOOKUP(C2354,purchase!C:C,pcon!B:B,"")</f>
        <v/>
      </c>
      <c r="C2354" s="4" t="n"/>
      <c r="D2354" s="29">
        <f>_xlfn.XLOOKUP(C2354,purchase!C:C,pcon!D:D,"")</f>
        <v/>
      </c>
      <c r="E2354" s="29">
        <f>_xlfn.XLOOKUP(C2354,purchase!C:C,pcon!E:E,"")</f>
        <v/>
      </c>
      <c r="F2354" s="4" t="n"/>
      <c r="G2354" s="27" t="n"/>
      <c r="H2354" s="28" t="n"/>
      <c r="I2354" s="4" t="n"/>
      <c r="J2354" s="4" t="n"/>
      <c r="K2354" s="4" t="n"/>
      <c r="L2354" s="30">
        <f>IF(J2354="","",J2354-K2354)</f>
        <v/>
      </c>
      <c r="M2354" s="4" t="n"/>
      <c r="N2354" s="30">
        <f>IF(L2354="","",L2354-M2354)</f>
        <v/>
      </c>
      <c r="O2354" s="31" t="n"/>
      <c r="P2354" s="32">
        <f>IF(O2354="","",N2354 * O2354)</f>
        <v/>
      </c>
      <c r="Q2354" s="10">
        <f>_xlfn.XLOOKUP(C2354,pcon!C:C,pcon!L:L,"")</f>
        <v/>
      </c>
      <c r="R2354" s="98">
        <f>(Q2354 / 80) * (O2354 * 100)</f>
        <v/>
      </c>
      <c r="S2354" s="31" t="n"/>
      <c r="T2354" s="31" t="n"/>
      <c r="U2354" s="33">
        <f>IF(N2354="","",R2354 * N2354)</f>
        <v/>
      </c>
      <c r="V2354" s="4" t="n"/>
      <c r="W2354" s="33">
        <f>IF(S2354&amp;U2354="","",U2354 * S2354)</f>
        <v/>
      </c>
      <c r="X2354" s="33">
        <f>IF(W2354="","",U2354 + W2354)</f>
        <v/>
      </c>
      <c r="Y2354" s="33">
        <f>IF(T2354="","",U2354 * T2354)</f>
        <v/>
      </c>
      <c r="Z2354" s="34">
        <f>IF(U2354="","",X2354-V2354-Y2354)</f>
        <v/>
      </c>
    </row>
    <row r="2355">
      <c r="A2355" s="25" t="n">
        <v>2351</v>
      </c>
      <c r="B2355" s="26">
        <f>_xlfn.XLOOKUP(C2355,purchase!C:C,pcon!B:B,"")</f>
        <v/>
      </c>
      <c r="C2355" s="4" t="n"/>
      <c r="D2355" s="29">
        <f>_xlfn.XLOOKUP(C2355,purchase!C:C,pcon!D:D,"")</f>
        <v/>
      </c>
      <c r="E2355" s="29">
        <f>_xlfn.XLOOKUP(C2355,purchase!C:C,pcon!E:E,"")</f>
        <v/>
      </c>
      <c r="F2355" s="4" t="n"/>
      <c r="G2355" s="27" t="n"/>
      <c r="H2355" s="28" t="n"/>
      <c r="I2355" s="4" t="n"/>
      <c r="J2355" s="4" t="n"/>
      <c r="K2355" s="4" t="n"/>
      <c r="L2355" s="30">
        <f>IF(J2355="","",J2355-K2355)</f>
        <v/>
      </c>
      <c r="M2355" s="4" t="n"/>
      <c r="N2355" s="30">
        <f>IF(L2355="","",L2355-M2355)</f>
        <v/>
      </c>
      <c r="O2355" s="31" t="n"/>
      <c r="P2355" s="32">
        <f>IF(O2355="","",N2355 * O2355)</f>
        <v/>
      </c>
      <c r="Q2355" s="10">
        <f>_xlfn.XLOOKUP(C2355,pcon!C:C,pcon!L:L,"")</f>
        <v/>
      </c>
      <c r="R2355" s="98">
        <f>(Q2355 / 80) * (O2355 * 100)</f>
        <v/>
      </c>
      <c r="S2355" s="31" t="n"/>
      <c r="T2355" s="31" t="n"/>
      <c r="U2355" s="33">
        <f>IF(N2355="","",R2355 * N2355)</f>
        <v/>
      </c>
      <c r="V2355" s="4" t="n"/>
      <c r="W2355" s="33">
        <f>IF(S2355&amp;U2355="","",U2355 * S2355)</f>
        <v/>
      </c>
      <c r="X2355" s="33">
        <f>IF(W2355="","",U2355 + W2355)</f>
        <v/>
      </c>
      <c r="Y2355" s="33">
        <f>IF(T2355="","",U2355 * T2355)</f>
        <v/>
      </c>
      <c r="Z2355" s="34">
        <f>IF(U2355="","",X2355-V2355-Y2355)</f>
        <v/>
      </c>
    </row>
    <row r="2356">
      <c r="A2356" s="25" t="n">
        <v>2352</v>
      </c>
      <c r="B2356" s="26">
        <f>_xlfn.XLOOKUP(C2356,purchase!C:C,pcon!B:B,"")</f>
        <v/>
      </c>
      <c r="C2356" s="4" t="n"/>
      <c r="D2356" s="29">
        <f>_xlfn.XLOOKUP(C2356,purchase!C:C,pcon!D:D,"")</f>
        <v/>
      </c>
      <c r="E2356" s="29">
        <f>_xlfn.XLOOKUP(C2356,purchase!C:C,pcon!E:E,"")</f>
        <v/>
      </c>
      <c r="F2356" s="4" t="n"/>
      <c r="G2356" s="27" t="n"/>
      <c r="H2356" s="28" t="n"/>
      <c r="I2356" s="4" t="n"/>
      <c r="J2356" s="4" t="n"/>
      <c r="K2356" s="4" t="n"/>
      <c r="L2356" s="30">
        <f>IF(J2356="","",J2356-K2356)</f>
        <v/>
      </c>
      <c r="M2356" s="4" t="n"/>
      <c r="N2356" s="30">
        <f>IF(L2356="","",L2356-M2356)</f>
        <v/>
      </c>
      <c r="O2356" s="31" t="n"/>
      <c r="P2356" s="32">
        <f>IF(O2356="","",N2356 * O2356)</f>
        <v/>
      </c>
      <c r="Q2356" s="10">
        <f>_xlfn.XLOOKUP(C2356,pcon!C:C,pcon!L:L,"")</f>
        <v/>
      </c>
      <c r="R2356" s="98">
        <f>(Q2356 / 80) * (O2356 * 100)</f>
        <v/>
      </c>
      <c r="S2356" s="31" t="n"/>
      <c r="T2356" s="31" t="n"/>
      <c r="U2356" s="33">
        <f>IF(N2356="","",R2356 * N2356)</f>
        <v/>
      </c>
      <c r="V2356" s="4" t="n"/>
      <c r="W2356" s="33">
        <f>IF(S2356&amp;U2356="","",U2356 * S2356)</f>
        <v/>
      </c>
      <c r="X2356" s="33">
        <f>IF(W2356="","",U2356 + W2356)</f>
        <v/>
      </c>
      <c r="Y2356" s="33">
        <f>IF(T2356="","",U2356 * T2356)</f>
        <v/>
      </c>
      <c r="Z2356" s="34">
        <f>IF(U2356="","",X2356-V2356-Y2356)</f>
        <v/>
      </c>
    </row>
    <row r="2357">
      <c r="A2357" s="25" t="n">
        <v>2353</v>
      </c>
      <c r="B2357" s="26">
        <f>_xlfn.XLOOKUP(C2357,purchase!C:C,pcon!B:B,"")</f>
        <v/>
      </c>
      <c r="C2357" s="4" t="n"/>
      <c r="D2357" s="29">
        <f>_xlfn.XLOOKUP(C2357,purchase!C:C,pcon!D:D,"")</f>
        <v/>
      </c>
      <c r="E2357" s="29">
        <f>_xlfn.XLOOKUP(C2357,purchase!C:C,pcon!E:E,"")</f>
        <v/>
      </c>
      <c r="F2357" s="4" t="n"/>
      <c r="G2357" s="27" t="n"/>
      <c r="H2357" s="28" t="n"/>
      <c r="I2357" s="4" t="n"/>
      <c r="J2357" s="4" t="n"/>
      <c r="K2357" s="4" t="n"/>
      <c r="L2357" s="30">
        <f>IF(J2357="","",J2357-K2357)</f>
        <v/>
      </c>
      <c r="M2357" s="4" t="n"/>
      <c r="N2357" s="30">
        <f>IF(L2357="","",L2357-M2357)</f>
        <v/>
      </c>
      <c r="O2357" s="31" t="n"/>
      <c r="P2357" s="32">
        <f>IF(O2357="","",N2357 * O2357)</f>
        <v/>
      </c>
      <c r="Q2357" s="10">
        <f>_xlfn.XLOOKUP(C2357,pcon!C:C,pcon!L:L,"")</f>
        <v/>
      </c>
      <c r="R2357" s="98">
        <f>(Q2357 / 80) * (O2357 * 100)</f>
        <v/>
      </c>
      <c r="S2357" s="31" t="n"/>
      <c r="T2357" s="31" t="n"/>
      <c r="U2357" s="33">
        <f>IF(N2357="","",R2357 * N2357)</f>
        <v/>
      </c>
      <c r="V2357" s="4" t="n"/>
      <c r="W2357" s="33">
        <f>IF(S2357&amp;U2357="","",U2357 * S2357)</f>
        <v/>
      </c>
      <c r="X2357" s="33">
        <f>IF(W2357="","",U2357 + W2357)</f>
        <v/>
      </c>
      <c r="Y2357" s="33">
        <f>IF(T2357="","",U2357 * T2357)</f>
        <v/>
      </c>
      <c r="Z2357" s="34">
        <f>IF(U2357="","",X2357-V2357-Y2357)</f>
        <v/>
      </c>
    </row>
    <row r="2358">
      <c r="A2358" s="25" t="n">
        <v>2354</v>
      </c>
      <c r="B2358" s="26">
        <f>_xlfn.XLOOKUP(C2358,purchase!C:C,pcon!B:B,"")</f>
        <v/>
      </c>
      <c r="C2358" s="4" t="n"/>
      <c r="D2358" s="29">
        <f>_xlfn.XLOOKUP(C2358,purchase!C:C,pcon!D:D,"")</f>
        <v/>
      </c>
      <c r="E2358" s="29">
        <f>_xlfn.XLOOKUP(C2358,purchase!C:C,pcon!E:E,"")</f>
        <v/>
      </c>
      <c r="F2358" s="4" t="n"/>
      <c r="G2358" s="27" t="n"/>
      <c r="H2358" s="28" t="n"/>
      <c r="I2358" s="4" t="n"/>
      <c r="J2358" s="4" t="n"/>
      <c r="K2358" s="4" t="n"/>
      <c r="L2358" s="30">
        <f>IF(J2358="","",J2358-K2358)</f>
        <v/>
      </c>
      <c r="M2358" s="4" t="n"/>
      <c r="N2358" s="30">
        <f>IF(L2358="","",L2358-M2358)</f>
        <v/>
      </c>
      <c r="O2358" s="31" t="n"/>
      <c r="P2358" s="32">
        <f>IF(O2358="","",N2358 * O2358)</f>
        <v/>
      </c>
      <c r="Q2358" s="10">
        <f>_xlfn.XLOOKUP(C2358,pcon!C:C,pcon!L:L,"")</f>
        <v/>
      </c>
      <c r="R2358" s="98">
        <f>(Q2358 / 80) * (O2358 * 100)</f>
        <v/>
      </c>
      <c r="S2358" s="31" t="n"/>
      <c r="T2358" s="31" t="n"/>
      <c r="U2358" s="33">
        <f>IF(N2358="","",R2358 * N2358)</f>
        <v/>
      </c>
      <c r="V2358" s="4" t="n"/>
      <c r="W2358" s="33">
        <f>IF(S2358&amp;U2358="","",U2358 * S2358)</f>
        <v/>
      </c>
      <c r="X2358" s="33">
        <f>IF(W2358="","",U2358 + W2358)</f>
        <v/>
      </c>
      <c r="Y2358" s="33">
        <f>IF(T2358="","",U2358 * T2358)</f>
        <v/>
      </c>
      <c r="Z2358" s="34">
        <f>IF(U2358="","",X2358-V2358-Y2358)</f>
        <v/>
      </c>
    </row>
    <row r="2359">
      <c r="A2359" s="25" t="n">
        <v>2355</v>
      </c>
      <c r="B2359" s="26">
        <f>_xlfn.XLOOKUP(C2359,purchase!C:C,pcon!B:B,"")</f>
        <v/>
      </c>
      <c r="C2359" s="4" t="n"/>
      <c r="D2359" s="29">
        <f>_xlfn.XLOOKUP(C2359,purchase!C:C,pcon!D:D,"")</f>
        <v/>
      </c>
      <c r="E2359" s="29">
        <f>_xlfn.XLOOKUP(C2359,purchase!C:C,pcon!E:E,"")</f>
        <v/>
      </c>
      <c r="F2359" s="4" t="n"/>
      <c r="G2359" s="27" t="n"/>
      <c r="H2359" s="28" t="n"/>
      <c r="I2359" s="4" t="n"/>
      <c r="J2359" s="4" t="n"/>
      <c r="K2359" s="4" t="n"/>
      <c r="L2359" s="30">
        <f>IF(J2359="","",J2359-K2359)</f>
        <v/>
      </c>
      <c r="M2359" s="4" t="n"/>
      <c r="N2359" s="30">
        <f>IF(L2359="","",L2359-M2359)</f>
        <v/>
      </c>
      <c r="O2359" s="31" t="n"/>
      <c r="P2359" s="32">
        <f>IF(O2359="","",N2359 * O2359)</f>
        <v/>
      </c>
      <c r="Q2359" s="10">
        <f>_xlfn.XLOOKUP(C2359,pcon!C:C,pcon!L:L,"")</f>
        <v/>
      </c>
      <c r="R2359" s="98">
        <f>(Q2359 / 80) * (O2359 * 100)</f>
        <v/>
      </c>
      <c r="S2359" s="31" t="n"/>
      <c r="T2359" s="31" t="n"/>
      <c r="U2359" s="33">
        <f>IF(N2359="","",R2359 * N2359)</f>
        <v/>
      </c>
      <c r="V2359" s="4" t="n"/>
      <c r="W2359" s="33">
        <f>IF(S2359&amp;U2359="","",U2359 * S2359)</f>
        <v/>
      </c>
      <c r="X2359" s="33">
        <f>IF(W2359="","",U2359 + W2359)</f>
        <v/>
      </c>
      <c r="Y2359" s="33">
        <f>IF(T2359="","",U2359 * T2359)</f>
        <v/>
      </c>
      <c r="Z2359" s="34">
        <f>IF(U2359="","",X2359-V2359-Y2359)</f>
        <v/>
      </c>
    </row>
    <row r="2360">
      <c r="A2360" s="25" t="n">
        <v>2356</v>
      </c>
      <c r="B2360" s="26">
        <f>_xlfn.XLOOKUP(C2360,purchase!C:C,pcon!B:B,"")</f>
        <v/>
      </c>
      <c r="C2360" s="4" t="n"/>
      <c r="D2360" s="29">
        <f>_xlfn.XLOOKUP(C2360,purchase!C:C,pcon!D:D,"")</f>
        <v/>
      </c>
      <c r="E2360" s="29">
        <f>_xlfn.XLOOKUP(C2360,purchase!C:C,pcon!E:E,"")</f>
        <v/>
      </c>
      <c r="F2360" s="4" t="n"/>
      <c r="G2360" s="27" t="n"/>
      <c r="H2360" s="28" t="n"/>
      <c r="I2360" s="4" t="n"/>
      <c r="J2360" s="4" t="n"/>
      <c r="K2360" s="4" t="n"/>
      <c r="L2360" s="30">
        <f>IF(J2360="","",J2360-K2360)</f>
        <v/>
      </c>
      <c r="M2360" s="4" t="n"/>
      <c r="N2360" s="30">
        <f>IF(L2360="","",L2360-M2360)</f>
        <v/>
      </c>
      <c r="O2360" s="31" t="n"/>
      <c r="P2360" s="32">
        <f>IF(O2360="","",N2360 * O2360)</f>
        <v/>
      </c>
      <c r="Q2360" s="10">
        <f>_xlfn.XLOOKUP(C2360,pcon!C:C,pcon!L:L,"")</f>
        <v/>
      </c>
      <c r="R2360" s="98">
        <f>(Q2360 / 80) * (O2360 * 100)</f>
        <v/>
      </c>
      <c r="S2360" s="31" t="n"/>
      <c r="T2360" s="31" t="n"/>
      <c r="U2360" s="33">
        <f>IF(N2360="","",R2360 * N2360)</f>
        <v/>
      </c>
      <c r="V2360" s="4" t="n"/>
      <c r="W2360" s="33">
        <f>IF(S2360&amp;U2360="","",U2360 * S2360)</f>
        <v/>
      </c>
      <c r="X2360" s="33">
        <f>IF(W2360="","",U2360 + W2360)</f>
        <v/>
      </c>
      <c r="Y2360" s="33">
        <f>IF(T2360="","",U2360 * T2360)</f>
        <v/>
      </c>
      <c r="Z2360" s="34">
        <f>IF(U2360="","",X2360-V2360-Y2360)</f>
        <v/>
      </c>
    </row>
    <row r="2361">
      <c r="A2361" s="25" t="n">
        <v>2357</v>
      </c>
      <c r="B2361" s="26">
        <f>_xlfn.XLOOKUP(C2361,purchase!C:C,pcon!B:B,"")</f>
        <v/>
      </c>
      <c r="C2361" s="4" t="n"/>
      <c r="D2361" s="29">
        <f>_xlfn.XLOOKUP(C2361,purchase!C:C,pcon!D:D,"")</f>
        <v/>
      </c>
      <c r="E2361" s="29">
        <f>_xlfn.XLOOKUP(C2361,purchase!C:C,pcon!E:E,"")</f>
        <v/>
      </c>
      <c r="F2361" s="4" t="n"/>
      <c r="G2361" s="27" t="n"/>
      <c r="H2361" s="28" t="n"/>
      <c r="I2361" s="4" t="n"/>
      <c r="J2361" s="4" t="n"/>
      <c r="K2361" s="4" t="n"/>
      <c r="L2361" s="30">
        <f>IF(J2361="","",J2361-K2361)</f>
        <v/>
      </c>
      <c r="M2361" s="4" t="n"/>
      <c r="N2361" s="30">
        <f>IF(L2361="","",L2361-M2361)</f>
        <v/>
      </c>
      <c r="O2361" s="31" t="n"/>
      <c r="P2361" s="32">
        <f>IF(O2361="","",N2361 * O2361)</f>
        <v/>
      </c>
      <c r="Q2361" s="10">
        <f>_xlfn.XLOOKUP(C2361,pcon!C:C,pcon!L:L,"")</f>
        <v/>
      </c>
      <c r="R2361" s="98">
        <f>(Q2361 / 80) * (O2361 * 100)</f>
        <v/>
      </c>
      <c r="S2361" s="31" t="n"/>
      <c r="T2361" s="31" t="n"/>
      <c r="U2361" s="33">
        <f>IF(N2361="","",R2361 * N2361)</f>
        <v/>
      </c>
      <c r="V2361" s="4" t="n"/>
      <c r="W2361" s="33">
        <f>IF(S2361&amp;U2361="","",U2361 * S2361)</f>
        <v/>
      </c>
      <c r="X2361" s="33">
        <f>IF(W2361="","",U2361 + W2361)</f>
        <v/>
      </c>
      <c r="Y2361" s="33">
        <f>IF(T2361="","",U2361 * T2361)</f>
        <v/>
      </c>
      <c r="Z2361" s="34">
        <f>IF(U2361="","",X2361-V2361-Y2361)</f>
        <v/>
      </c>
    </row>
    <row r="2362">
      <c r="A2362" s="25" t="n">
        <v>2358</v>
      </c>
      <c r="B2362" s="26">
        <f>_xlfn.XLOOKUP(C2362,purchase!C:C,pcon!B:B,"")</f>
        <v/>
      </c>
      <c r="C2362" s="4" t="n"/>
      <c r="D2362" s="29">
        <f>_xlfn.XLOOKUP(C2362,purchase!C:C,pcon!D:D,"")</f>
        <v/>
      </c>
      <c r="E2362" s="29">
        <f>_xlfn.XLOOKUP(C2362,purchase!C:C,pcon!E:E,"")</f>
        <v/>
      </c>
      <c r="F2362" s="4" t="n"/>
      <c r="G2362" s="27" t="n"/>
      <c r="H2362" s="28" t="n"/>
      <c r="I2362" s="4" t="n"/>
      <c r="J2362" s="4" t="n"/>
      <c r="K2362" s="4" t="n"/>
      <c r="L2362" s="30">
        <f>IF(J2362="","",J2362-K2362)</f>
        <v/>
      </c>
      <c r="M2362" s="4" t="n"/>
      <c r="N2362" s="30">
        <f>IF(L2362="","",L2362-M2362)</f>
        <v/>
      </c>
      <c r="O2362" s="31" t="n"/>
      <c r="P2362" s="32">
        <f>IF(O2362="","",N2362 * O2362)</f>
        <v/>
      </c>
      <c r="Q2362" s="10">
        <f>_xlfn.XLOOKUP(C2362,pcon!C:C,pcon!L:L,"")</f>
        <v/>
      </c>
      <c r="R2362" s="98">
        <f>(Q2362 / 80) * (O2362 * 100)</f>
        <v/>
      </c>
      <c r="S2362" s="31" t="n"/>
      <c r="T2362" s="31" t="n"/>
      <c r="U2362" s="33">
        <f>IF(N2362="","",R2362 * N2362)</f>
        <v/>
      </c>
      <c r="V2362" s="4" t="n"/>
      <c r="W2362" s="33">
        <f>IF(S2362&amp;U2362="","",U2362 * S2362)</f>
        <v/>
      </c>
      <c r="X2362" s="33">
        <f>IF(W2362="","",U2362 + W2362)</f>
        <v/>
      </c>
      <c r="Y2362" s="33">
        <f>IF(T2362="","",U2362 * T2362)</f>
        <v/>
      </c>
      <c r="Z2362" s="34">
        <f>IF(U2362="","",X2362-V2362-Y2362)</f>
        <v/>
      </c>
    </row>
    <row r="2363">
      <c r="A2363" s="25" t="n">
        <v>2359</v>
      </c>
      <c r="B2363" s="26">
        <f>_xlfn.XLOOKUP(C2363,purchase!C:C,pcon!B:B,"")</f>
        <v/>
      </c>
      <c r="C2363" s="4" t="n"/>
      <c r="D2363" s="29">
        <f>_xlfn.XLOOKUP(C2363,purchase!C:C,pcon!D:D,"")</f>
        <v/>
      </c>
      <c r="E2363" s="29">
        <f>_xlfn.XLOOKUP(C2363,purchase!C:C,pcon!E:E,"")</f>
        <v/>
      </c>
      <c r="F2363" s="4" t="n"/>
      <c r="G2363" s="27" t="n"/>
      <c r="H2363" s="28" t="n"/>
      <c r="I2363" s="4" t="n"/>
      <c r="J2363" s="4" t="n"/>
      <c r="K2363" s="4" t="n"/>
      <c r="L2363" s="30">
        <f>IF(J2363="","",J2363-K2363)</f>
        <v/>
      </c>
      <c r="M2363" s="4" t="n"/>
      <c r="N2363" s="30">
        <f>IF(L2363="","",L2363-M2363)</f>
        <v/>
      </c>
      <c r="O2363" s="31" t="n"/>
      <c r="P2363" s="32">
        <f>IF(O2363="","",N2363 * O2363)</f>
        <v/>
      </c>
      <c r="Q2363" s="10">
        <f>_xlfn.XLOOKUP(C2363,pcon!C:C,pcon!L:L,"")</f>
        <v/>
      </c>
      <c r="R2363" s="98">
        <f>(Q2363 / 80) * (O2363 * 100)</f>
        <v/>
      </c>
      <c r="S2363" s="31" t="n"/>
      <c r="T2363" s="31" t="n"/>
      <c r="U2363" s="33">
        <f>IF(N2363="","",R2363 * N2363)</f>
        <v/>
      </c>
      <c r="V2363" s="4" t="n"/>
      <c r="W2363" s="33">
        <f>IF(S2363&amp;U2363="","",U2363 * S2363)</f>
        <v/>
      </c>
      <c r="X2363" s="33">
        <f>IF(W2363="","",U2363 + W2363)</f>
        <v/>
      </c>
      <c r="Y2363" s="33">
        <f>IF(T2363="","",U2363 * T2363)</f>
        <v/>
      </c>
      <c r="Z2363" s="34">
        <f>IF(U2363="","",X2363-V2363-Y2363)</f>
        <v/>
      </c>
    </row>
    <row r="2364">
      <c r="A2364" s="25" t="n">
        <v>2360</v>
      </c>
      <c r="B2364" s="26">
        <f>_xlfn.XLOOKUP(C2364,purchase!C:C,pcon!B:B,"")</f>
        <v/>
      </c>
      <c r="C2364" s="4" t="n"/>
      <c r="D2364" s="29">
        <f>_xlfn.XLOOKUP(C2364,purchase!C:C,pcon!D:D,"")</f>
        <v/>
      </c>
      <c r="E2364" s="29">
        <f>_xlfn.XLOOKUP(C2364,purchase!C:C,pcon!E:E,"")</f>
        <v/>
      </c>
      <c r="F2364" s="4" t="n"/>
      <c r="G2364" s="27" t="n"/>
      <c r="H2364" s="28" t="n"/>
      <c r="I2364" s="4" t="n"/>
      <c r="J2364" s="4" t="n"/>
      <c r="K2364" s="4" t="n"/>
      <c r="L2364" s="30">
        <f>IF(J2364="","",J2364-K2364)</f>
        <v/>
      </c>
      <c r="M2364" s="4" t="n"/>
      <c r="N2364" s="30">
        <f>IF(L2364="","",L2364-M2364)</f>
        <v/>
      </c>
      <c r="O2364" s="31" t="n"/>
      <c r="P2364" s="32">
        <f>IF(O2364="","",N2364 * O2364)</f>
        <v/>
      </c>
      <c r="Q2364" s="10">
        <f>_xlfn.XLOOKUP(C2364,pcon!C:C,pcon!L:L,"")</f>
        <v/>
      </c>
      <c r="R2364" s="98">
        <f>(Q2364 / 80) * (O2364 * 100)</f>
        <v/>
      </c>
      <c r="S2364" s="31" t="n"/>
      <c r="T2364" s="31" t="n"/>
      <c r="U2364" s="33">
        <f>IF(N2364="","",R2364 * N2364)</f>
        <v/>
      </c>
      <c r="V2364" s="4" t="n"/>
      <c r="W2364" s="33">
        <f>IF(S2364&amp;U2364="","",U2364 * S2364)</f>
        <v/>
      </c>
      <c r="X2364" s="33">
        <f>IF(W2364="","",U2364 + W2364)</f>
        <v/>
      </c>
      <c r="Y2364" s="33">
        <f>IF(T2364="","",U2364 * T2364)</f>
        <v/>
      </c>
      <c r="Z2364" s="34">
        <f>IF(U2364="","",X2364-V2364-Y2364)</f>
        <v/>
      </c>
    </row>
    <row r="2365">
      <c r="A2365" s="25" t="n">
        <v>2361</v>
      </c>
      <c r="B2365" s="26">
        <f>_xlfn.XLOOKUP(C2365,purchase!C:C,pcon!B:B,"")</f>
        <v/>
      </c>
      <c r="C2365" s="4" t="n"/>
      <c r="D2365" s="29">
        <f>_xlfn.XLOOKUP(C2365,purchase!C:C,pcon!D:D,"")</f>
        <v/>
      </c>
      <c r="E2365" s="29">
        <f>_xlfn.XLOOKUP(C2365,purchase!C:C,pcon!E:E,"")</f>
        <v/>
      </c>
      <c r="F2365" s="4" t="n"/>
      <c r="G2365" s="27" t="n"/>
      <c r="H2365" s="28" t="n"/>
      <c r="I2365" s="4" t="n"/>
      <c r="J2365" s="4" t="n"/>
      <c r="K2365" s="4" t="n"/>
      <c r="L2365" s="30">
        <f>IF(J2365="","",J2365-K2365)</f>
        <v/>
      </c>
      <c r="M2365" s="4" t="n"/>
      <c r="N2365" s="30">
        <f>IF(L2365="","",L2365-M2365)</f>
        <v/>
      </c>
      <c r="O2365" s="31" t="n"/>
      <c r="P2365" s="32">
        <f>IF(O2365="","",N2365 * O2365)</f>
        <v/>
      </c>
      <c r="Q2365" s="10">
        <f>_xlfn.XLOOKUP(C2365,pcon!C:C,pcon!L:L,"")</f>
        <v/>
      </c>
      <c r="R2365" s="98">
        <f>(Q2365 / 80) * (O2365 * 100)</f>
        <v/>
      </c>
      <c r="S2365" s="31" t="n"/>
      <c r="T2365" s="31" t="n"/>
      <c r="U2365" s="33">
        <f>IF(N2365="","",R2365 * N2365)</f>
        <v/>
      </c>
      <c r="V2365" s="4" t="n"/>
      <c r="W2365" s="33">
        <f>IF(S2365&amp;U2365="","",U2365 * S2365)</f>
        <v/>
      </c>
      <c r="X2365" s="33">
        <f>IF(W2365="","",U2365 + W2365)</f>
        <v/>
      </c>
      <c r="Y2365" s="33">
        <f>IF(T2365="","",U2365 * T2365)</f>
        <v/>
      </c>
      <c r="Z2365" s="34">
        <f>IF(U2365="","",X2365-V2365-Y2365)</f>
        <v/>
      </c>
    </row>
    <row r="2366">
      <c r="A2366" s="25" t="n">
        <v>2362</v>
      </c>
      <c r="B2366" s="26">
        <f>_xlfn.XLOOKUP(C2366,purchase!C:C,pcon!B:B,"")</f>
        <v/>
      </c>
      <c r="C2366" s="4" t="n"/>
      <c r="D2366" s="29">
        <f>_xlfn.XLOOKUP(C2366,purchase!C:C,pcon!D:D,"")</f>
        <v/>
      </c>
      <c r="E2366" s="29">
        <f>_xlfn.XLOOKUP(C2366,purchase!C:C,pcon!E:E,"")</f>
        <v/>
      </c>
      <c r="F2366" s="4" t="n"/>
      <c r="G2366" s="27" t="n"/>
      <c r="H2366" s="28" t="n"/>
      <c r="I2366" s="4" t="n"/>
      <c r="J2366" s="4" t="n"/>
      <c r="K2366" s="4" t="n"/>
      <c r="L2366" s="30">
        <f>IF(J2366="","",J2366-K2366)</f>
        <v/>
      </c>
      <c r="M2366" s="4" t="n"/>
      <c r="N2366" s="30">
        <f>IF(L2366="","",L2366-M2366)</f>
        <v/>
      </c>
      <c r="O2366" s="31" t="n"/>
      <c r="P2366" s="32">
        <f>IF(O2366="","",N2366 * O2366)</f>
        <v/>
      </c>
      <c r="Q2366" s="10">
        <f>_xlfn.XLOOKUP(C2366,pcon!C:C,pcon!L:L,"")</f>
        <v/>
      </c>
      <c r="R2366" s="98">
        <f>(Q2366 / 80) * (O2366 * 100)</f>
        <v/>
      </c>
      <c r="S2366" s="31" t="n"/>
      <c r="T2366" s="31" t="n"/>
      <c r="U2366" s="33">
        <f>IF(N2366="","",R2366 * N2366)</f>
        <v/>
      </c>
      <c r="V2366" s="4" t="n"/>
      <c r="W2366" s="33">
        <f>IF(S2366&amp;U2366="","",U2366 * S2366)</f>
        <v/>
      </c>
      <c r="X2366" s="33">
        <f>IF(W2366="","",U2366 + W2366)</f>
        <v/>
      </c>
      <c r="Y2366" s="33">
        <f>IF(T2366="","",U2366 * T2366)</f>
        <v/>
      </c>
      <c r="Z2366" s="34">
        <f>IF(U2366="","",X2366-V2366-Y2366)</f>
        <v/>
      </c>
    </row>
    <row r="2367">
      <c r="A2367" s="25" t="n">
        <v>2363</v>
      </c>
      <c r="B2367" s="26">
        <f>_xlfn.XLOOKUP(C2367,purchase!C:C,pcon!B:B,"")</f>
        <v/>
      </c>
      <c r="C2367" s="4" t="n"/>
      <c r="D2367" s="29">
        <f>_xlfn.XLOOKUP(C2367,purchase!C:C,pcon!D:D,"")</f>
        <v/>
      </c>
      <c r="E2367" s="29">
        <f>_xlfn.XLOOKUP(C2367,purchase!C:C,pcon!E:E,"")</f>
        <v/>
      </c>
      <c r="F2367" s="4" t="n"/>
      <c r="G2367" s="27" t="n"/>
      <c r="H2367" s="28" t="n"/>
      <c r="I2367" s="4" t="n"/>
      <c r="J2367" s="4" t="n"/>
      <c r="K2367" s="4" t="n"/>
      <c r="L2367" s="30">
        <f>IF(J2367="","",J2367-K2367)</f>
        <v/>
      </c>
      <c r="M2367" s="4" t="n"/>
      <c r="N2367" s="30">
        <f>IF(L2367="","",L2367-M2367)</f>
        <v/>
      </c>
      <c r="O2367" s="31" t="n"/>
      <c r="P2367" s="32">
        <f>IF(O2367="","",N2367 * O2367)</f>
        <v/>
      </c>
      <c r="Q2367" s="10">
        <f>_xlfn.XLOOKUP(C2367,pcon!C:C,pcon!L:L,"")</f>
        <v/>
      </c>
      <c r="R2367" s="98">
        <f>(Q2367 / 80) * (O2367 * 100)</f>
        <v/>
      </c>
      <c r="S2367" s="31" t="n"/>
      <c r="T2367" s="31" t="n"/>
      <c r="U2367" s="33">
        <f>IF(N2367="","",R2367 * N2367)</f>
        <v/>
      </c>
      <c r="V2367" s="4" t="n"/>
      <c r="W2367" s="33">
        <f>IF(S2367&amp;U2367="","",U2367 * S2367)</f>
        <v/>
      </c>
      <c r="X2367" s="33">
        <f>IF(W2367="","",U2367 + W2367)</f>
        <v/>
      </c>
      <c r="Y2367" s="33">
        <f>IF(T2367="","",U2367 * T2367)</f>
        <v/>
      </c>
      <c r="Z2367" s="34">
        <f>IF(U2367="","",X2367-V2367-Y2367)</f>
        <v/>
      </c>
    </row>
    <row r="2368">
      <c r="A2368" s="25" t="n">
        <v>2364</v>
      </c>
      <c r="B2368" s="26">
        <f>_xlfn.XLOOKUP(C2368,purchase!C:C,pcon!B:B,"")</f>
        <v/>
      </c>
      <c r="C2368" s="4" t="n"/>
      <c r="D2368" s="29">
        <f>_xlfn.XLOOKUP(C2368,purchase!C:C,pcon!D:D,"")</f>
        <v/>
      </c>
      <c r="E2368" s="29">
        <f>_xlfn.XLOOKUP(C2368,purchase!C:C,pcon!E:E,"")</f>
        <v/>
      </c>
      <c r="F2368" s="4" t="n"/>
      <c r="G2368" s="27" t="n"/>
      <c r="H2368" s="28" t="n"/>
      <c r="I2368" s="4" t="n"/>
      <c r="J2368" s="4" t="n"/>
      <c r="K2368" s="4" t="n"/>
      <c r="L2368" s="30">
        <f>IF(J2368="","",J2368-K2368)</f>
        <v/>
      </c>
      <c r="M2368" s="4" t="n"/>
      <c r="N2368" s="30">
        <f>IF(L2368="","",L2368-M2368)</f>
        <v/>
      </c>
      <c r="O2368" s="31" t="n"/>
      <c r="P2368" s="32">
        <f>IF(O2368="","",N2368 * O2368)</f>
        <v/>
      </c>
      <c r="Q2368" s="10">
        <f>_xlfn.XLOOKUP(C2368,pcon!C:C,pcon!L:L,"")</f>
        <v/>
      </c>
      <c r="R2368" s="98">
        <f>(Q2368 / 80) * (O2368 * 100)</f>
        <v/>
      </c>
      <c r="S2368" s="31" t="n"/>
      <c r="T2368" s="31" t="n"/>
      <c r="U2368" s="33">
        <f>IF(N2368="","",R2368 * N2368)</f>
        <v/>
      </c>
      <c r="V2368" s="4" t="n"/>
      <c r="W2368" s="33">
        <f>IF(S2368&amp;U2368="","",U2368 * S2368)</f>
        <v/>
      </c>
      <c r="X2368" s="33">
        <f>IF(W2368="","",U2368 + W2368)</f>
        <v/>
      </c>
      <c r="Y2368" s="33">
        <f>IF(T2368="","",U2368 * T2368)</f>
        <v/>
      </c>
      <c r="Z2368" s="34">
        <f>IF(U2368="","",X2368-V2368-Y2368)</f>
        <v/>
      </c>
    </row>
    <row r="2369">
      <c r="A2369" s="25" t="n">
        <v>2365</v>
      </c>
      <c r="B2369" s="26">
        <f>_xlfn.XLOOKUP(C2369,purchase!C:C,pcon!B:B,"")</f>
        <v/>
      </c>
      <c r="C2369" s="4" t="n"/>
      <c r="D2369" s="29">
        <f>_xlfn.XLOOKUP(C2369,purchase!C:C,pcon!D:D,"")</f>
        <v/>
      </c>
      <c r="E2369" s="29">
        <f>_xlfn.XLOOKUP(C2369,purchase!C:C,pcon!E:E,"")</f>
        <v/>
      </c>
      <c r="F2369" s="4" t="n"/>
      <c r="G2369" s="27" t="n"/>
      <c r="H2369" s="28" t="n"/>
      <c r="I2369" s="4" t="n"/>
      <c r="J2369" s="4" t="n"/>
      <c r="K2369" s="4" t="n"/>
      <c r="L2369" s="30">
        <f>IF(J2369="","",J2369-K2369)</f>
        <v/>
      </c>
      <c r="M2369" s="4" t="n"/>
      <c r="N2369" s="30">
        <f>IF(L2369="","",L2369-M2369)</f>
        <v/>
      </c>
      <c r="O2369" s="31" t="n"/>
      <c r="P2369" s="32">
        <f>IF(O2369="","",N2369 * O2369)</f>
        <v/>
      </c>
      <c r="Q2369" s="10">
        <f>_xlfn.XLOOKUP(C2369,pcon!C:C,pcon!L:L,"")</f>
        <v/>
      </c>
      <c r="R2369" s="98">
        <f>(Q2369 / 80) * (O2369 * 100)</f>
        <v/>
      </c>
      <c r="S2369" s="31" t="n"/>
      <c r="T2369" s="31" t="n"/>
      <c r="U2369" s="33">
        <f>IF(N2369="","",R2369 * N2369)</f>
        <v/>
      </c>
      <c r="V2369" s="4" t="n"/>
      <c r="W2369" s="33">
        <f>IF(S2369&amp;U2369="","",U2369 * S2369)</f>
        <v/>
      </c>
      <c r="X2369" s="33">
        <f>IF(W2369="","",U2369 + W2369)</f>
        <v/>
      </c>
      <c r="Y2369" s="33">
        <f>IF(T2369="","",U2369 * T2369)</f>
        <v/>
      </c>
      <c r="Z2369" s="34">
        <f>IF(U2369="","",X2369-V2369-Y2369)</f>
        <v/>
      </c>
    </row>
    <row r="2370">
      <c r="A2370" s="25" t="n">
        <v>2366</v>
      </c>
      <c r="B2370" s="26">
        <f>_xlfn.XLOOKUP(C2370,purchase!C:C,pcon!B:B,"")</f>
        <v/>
      </c>
      <c r="C2370" s="4" t="n"/>
      <c r="D2370" s="29">
        <f>_xlfn.XLOOKUP(C2370,purchase!C:C,pcon!D:D,"")</f>
        <v/>
      </c>
      <c r="E2370" s="29">
        <f>_xlfn.XLOOKUP(C2370,purchase!C:C,pcon!E:E,"")</f>
        <v/>
      </c>
      <c r="F2370" s="4" t="n"/>
      <c r="G2370" s="27" t="n"/>
      <c r="H2370" s="28" t="n"/>
      <c r="I2370" s="4" t="n"/>
      <c r="J2370" s="4" t="n"/>
      <c r="K2370" s="4" t="n"/>
      <c r="L2370" s="30">
        <f>IF(J2370="","",J2370-K2370)</f>
        <v/>
      </c>
      <c r="M2370" s="4" t="n"/>
      <c r="N2370" s="30">
        <f>IF(L2370="","",L2370-M2370)</f>
        <v/>
      </c>
      <c r="O2370" s="31" t="n"/>
      <c r="P2370" s="32">
        <f>IF(O2370="","",N2370 * O2370)</f>
        <v/>
      </c>
      <c r="Q2370" s="10">
        <f>_xlfn.XLOOKUP(C2370,pcon!C:C,pcon!L:L,"")</f>
        <v/>
      </c>
      <c r="R2370" s="98">
        <f>(Q2370 / 80) * (O2370 * 100)</f>
        <v/>
      </c>
      <c r="S2370" s="31" t="n"/>
      <c r="T2370" s="31" t="n"/>
      <c r="U2370" s="33">
        <f>IF(N2370="","",R2370 * N2370)</f>
        <v/>
      </c>
      <c r="V2370" s="4" t="n"/>
      <c r="W2370" s="33">
        <f>IF(S2370&amp;U2370="","",U2370 * S2370)</f>
        <v/>
      </c>
      <c r="X2370" s="33">
        <f>IF(W2370="","",U2370 + W2370)</f>
        <v/>
      </c>
      <c r="Y2370" s="33">
        <f>IF(T2370="","",U2370 * T2370)</f>
        <v/>
      </c>
      <c r="Z2370" s="34">
        <f>IF(U2370="","",X2370-V2370-Y2370)</f>
        <v/>
      </c>
    </row>
    <row r="2371">
      <c r="A2371" s="25" t="n">
        <v>2367</v>
      </c>
      <c r="B2371" s="26">
        <f>_xlfn.XLOOKUP(C2371,purchase!C:C,pcon!B:B,"")</f>
        <v/>
      </c>
      <c r="C2371" s="4" t="n"/>
      <c r="D2371" s="29">
        <f>_xlfn.XLOOKUP(C2371,purchase!C:C,pcon!D:D,"")</f>
        <v/>
      </c>
      <c r="E2371" s="29">
        <f>_xlfn.XLOOKUP(C2371,purchase!C:C,pcon!E:E,"")</f>
        <v/>
      </c>
      <c r="F2371" s="4" t="n"/>
      <c r="G2371" s="27" t="n"/>
      <c r="H2371" s="28" t="n"/>
      <c r="I2371" s="4" t="n"/>
      <c r="J2371" s="4" t="n"/>
      <c r="K2371" s="4" t="n"/>
      <c r="L2371" s="30">
        <f>IF(J2371="","",J2371-K2371)</f>
        <v/>
      </c>
      <c r="M2371" s="4" t="n"/>
      <c r="N2371" s="30">
        <f>IF(L2371="","",L2371-M2371)</f>
        <v/>
      </c>
      <c r="O2371" s="31" t="n"/>
      <c r="P2371" s="32">
        <f>IF(O2371="","",N2371 * O2371)</f>
        <v/>
      </c>
      <c r="Q2371" s="10">
        <f>_xlfn.XLOOKUP(C2371,pcon!C:C,pcon!L:L,"")</f>
        <v/>
      </c>
      <c r="R2371" s="98">
        <f>(Q2371 / 80) * (O2371 * 100)</f>
        <v/>
      </c>
      <c r="S2371" s="31" t="n"/>
      <c r="T2371" s="31" t="n"/>
      <c r="U2371" s="33">
        <f>IF(N2371="","",R2371 * N2371)</f>
        <v/>
      </c>
      <c r="V2371" s="4" t="n"/>
      <c r="W2371" s="33">
        <f>IF(S2371&amp;U2371="","",U2371 * S2371)</f>
        <v/>
      </c>
      <c r="X2371" s="33">
        <f>IF(W2371="","",U2371 + W2371)</f>
        <v/>
      </c>
      <c r="Y2371" s="33">
        <f>IF(T2371="","",U2371 * T2371)</f>
        <v/>
      </c>
      <c r="Z2371" s="34">
        <f>IF(U2371="","",X2371-V2371-Y2371)</f>
        <v/>
      </c>
    </row>
    <row r="2372">
      <c r="A2372" s="25" t="n">
        <v>2368</v>
      </c>
      <c r="B2372" s="26">
        <f>_xlfn.XLOOKUP(C2372,purchase!C:C,pcon!B:B,"")</f>
        <v/>
      </c>
      <c r="C2372" s="4" t="n"/>
      <c r="D2372" s="29">
        <f>_xlfn.XLOOKUP(C2372,purchase!C:C,pcon!D:D,"")</f>
        <v/>
      </c>
      <c r="E2372" s="29">
        <f>_xlfn.XLOOKUP(C2372,purchase!C:C,pcon!E:E,"")</f>
        <v/>
      </c>
      <c r="F2372" s="4" t="n"/>
      <c r="G2372" s="27" t="n"/>
      <c r="H2372" s="28" t="n"/>
      <c r="I2372" s="4" t="n"/>
      <c r="J2372" s="4" t="n"/>
      <c r="K2372" s="4" t="n"/>
      <c r="L2372" s="30">
        <f>IF(J2372="","",J2372-K2372)</f>
        <v/>
      </c>
      <c r="M2372" s="4" t="n"/>
      <c r="N2372" s="30">
        <f>IF(L2372="","",L2372-M2372)</f>
        <v/>
      </c>
      <c r="O2372" s="31" t="n"/>
      <c r="P2372" s="32">
        <f>IF(O2372="","",N2372 * O2372)</f>
        <v/>
      </c>
      <c r="Q2372" s="10">
        <f>_xlfn.XLOOKUP(C2372,pcon!C:C,pcon!L:L,"")</f>
        <v/>
      </c>
      <c r="R2372" s="98">
        <f>(Q2372 / 80) * (O2372 * 100)</f>
        <v/>
      </c>
      <c r="S2372" s="31" t="n"/>
      <c r="T2372" s="31" t="n"/>
      <c r="U2372" s="33">
        <f>IF(N2372="","",R2372 * N2372)</f>
        <v/>
      </c>
      <c r="V2372" s="4" t="n"/>
      <c r="W2372" s="33">
        <f>IF(S2372&amp;U2372="","",U2372 * S2372)</f>
        <v/>
      </c>
      <c r="X2372" s="33">
        <f>IF(W2372="","",U2372 + W2372)</f>
        <v/>
      </c>
      <c r="Y2372" s="33">
        <f>IF(T2372="","",U2372 * T2372)</f>
        <v/>
      </c>
      <c r="Z2372" s="34">
        <f>IF(U2372="","",X2372-V2372-Y2372)</f>
        <v/>
      </c>
    </row>
    <row r="2373">
      <c r="A2373" s="25" t="n">
        <v>2369</v>
      </c>
      <c r="B2373" s="26">
        <f>_xlfn.XLOOKUP(C2373,purchase!C:C,pcon!B:B,"")</f>
        <v/>
      </c>
      <c r="C2373" s="4" t="n"/>
      <c r="D2373" s="29">
        <f>_xlfn.XLOOKUP(C2373,purchase!C:C,pcon!D:D,"")</f>
        <v/>
      </c>
      <c r="E2373" s="29">
        <f>_xlfn.XLOOKUP(C2373,purchase!C:C,pcon!E:E,"")</f>
        <v/>
      </c>
      <c r="F2373" s="4" t="n"/>
      <c r="G2373" s="27" t="n"/>
      <c r="H2373" s="28" t="n"/>
      <c r="I2373" s="4" t="n"/>
      <c r="J2373" s="4" t="n"/>
      <c r="K2373" s="4" t="n"/>
      <c r="L2373" s="30">
        <f>IF(J2373="","",J2373-K2373)</f>
        <v/>
      </c>
      <c r="M2373" s="4" t="n"/>
      <c r="N2373" s="30">
        <f>IF(L2373="","",L2373-M2373)</f>
        <v/>
      </c>
      <c r="O2373" s="31" t="n"/>
      <c r="P2373" s="32">
        <f>IF(O2373="","",N2373 * O2373)</f>
        <v/>
      </c>
      <c r="Q2373" s="10">
        <f>_xlfn.XLOOKUP(C2373,pcon!C:C,pcon!L:L,"")</f>
        <v/>
      </c>
      <c r="R2373" s="98">
        <f>(Q2373 / 80) * (O2373 * 100)</f>
        <v/>
      </c>
      <c r="S2373" s="31" t="n"/>
      <c r="T2373" s="31" t="n"/>
      <c r="U2373" s="33">
        <f>IF(N2373="","",R2373 * N2373)</f>
        <v/>
      </c>
      <c r="V2373" s="4" t="n"/>
      <c r="W2373" s="33">
        <f>IF(S2373&amp;U2373="","",U2373 * S2373)</f>
        <v/>
      </c>
      <c r="X2373" s="33">
        <f>IF(W2373="","",U2373 + W2373)</f>
        <v/>
      </c>
      <c r="Y2373" s="33">
        <f>IF(T2373="","",U2373 * T2373)</f>
        <v/>
      </c>
      <c r="Z2373" s="34">
        <f>IF(U2373="","",X2373-V2373-Y2373)</f>
        <v/>
      </c>
    </row>
    <row r="2374">
      <c r="A2374" s="25" t="n">
        <v>2370</v>
      </c>
      <c r="B2374" s="26">
        <f>_xlfn.XLOOKUP(C2374,purchase!C:C,pcon!B:B,"")</f>
        <v/>
      </c>
      <c r="C2374" s="4" t="n"/>
      <c r="D2374" s="29">
        <f>_xlfn.XLOOKUP(C2374,purchase!C:C,pcon!D:D,"")</f>
        <v/>
      </c>
      <c r="E2374" s="29">
        <f>_xlfn.XLOOKUP(C2374,purchase!C:C,pcon!E:E,"")</f>
        <v/>
      </c>
      <c r="F2374" s="4" t="n"/>
      <c r="G2374" s="27" t="n"/>
      <c r="H2374" s="28" t="n"/>
      <c r="I2374" s="4" t="n"/>
      <c r="J2374" s="4" t="n"/>
      <c r="K2374" s="4" t="n"/>
      <c r="L2374" s="30">
        <f>IF(J2374="","",J2374-K2374)</f>
        <v/>
      </c>
      <c r="M2374" s="4" t="n"/>
      <c r="N2374" s="30">
        <f>IF(L2374="","",L2374-M2374)</f>
        <v/>
      </c>
      <c r="O2374" s="31" t="n"/>
      <c r="P2374" s="32">
        <f>IF(O2374="","",N2374 * O2374)</f>
        <v/>
      </c>
      <c r="Q2374" s="10">
        <f>_xlfn.XLOOKUP(C2374,pcon!C:C,pcon!L:L,"")</f>
        <v/>
      </c>
      <c r="R2374" s="98">
        <f>(Q2374 / 80) * (O2374 * 100)</f>
        <v/>
      </c>
      <c r="S2374" s="31" t="n"/>
      <c r="T2374" s="31" t="n"/>
      <c r="U2374" s="33">
        <f>IF(N2374="","",R2374 * N2374)</f>
        <v/>
      </c>
      <c r="V2374" s="4" t="n"/>
      <c r="W2374" s="33">
        <f>IF(S2374&amp;U2374="","",U2374 * S2374)</f>
        <v/>
      </c>
      <c r="X2374" s="33">
        <f>IF(W2374="","",U2374 + W2374)</f>
        <v/>
      </c>
      <c r="Y2374" s="33">
        <f>IF(T2374="","",U2374 * T2374)</f>
        <v/>
      </c>
      <c r="Z2374" s="34">
        <f>IF(U2374="","",X2374-V2374-Y2374)</f>
        <v/>
      </c>
    </row>
    <row r="2375">
      <c r="A2375" s="25" t="n">
        <v>2371</v>
      </c>
      <c r="B2375" s="26">
        <f>_xlfn.XLOOKUP(C2375,purchase!C:C,pcon!B:B,"")</f>
        <v/>
      </c>
      <c r="C2375" s="4" t="n"/>
      <c r="D2375" s="29">
        <f>_xlfn.XLOOKUP(C2375,purchase!C:C,pcon!D:D,"")</f>
        <v/>
      </c>
      <c r="E2375" s="29">
        <f>_xlfn.XLOOKUP(C2375,purchase!C:C,pcon!E:E,"")</f>
        <v/>
      </c>
      <c r="F2375" s="4" t="n"/>
      <c r="G2375" s="27" t="n"/>
      <c r="H2375" s="28" t="n"/>
      <c r="I2375" s="4" t="n"/>
      <c r="J2375" s="4" t="n"/>
      <c r="K2375" s="4" t="n"/>
      <c r="L2375" s="30">
        <f>IF(J2375="","",J2375-K2375)</f>
        <v/>
      </c>
      <c r="M2375" s="4" t="n"/>
      <c r="N2375" s="30">
        <f>IF(L2375="","",L2375-M2375)</f>
        <v/>
      </c>
      <c r="O2375" s="31" t="n"/>
      <c r="P2375" s="32">
        <f>IF(O2375="","",N2375 * O2375)</f>
        <v/>
      </c>
      <c r="Q2375" s="10">
        <f>_xlfn.XLOOKUP(C2375,pcon!C:C,pcon!L:L,"")</f>
        <v/>
      </c>
      <c r="R2375" s="98">
        <f>(Q2375 / 80) * (O2375 * 100)</f>
        <v/>
      </c>
      <c r="S2375" s="31" t="n"/>
      <c r="T2375" s="31" t="n"/>
      <c r="U2375" s="33">
        <f>IF(N2375="","",R2375 * N2375)</f>
        <v/>
      </c>
      <c r="V2375" s="4" t="n"/>
      <c r="W2375" s="33">
        <f>IF(S2375&amp;U2375="","",U2375 * S2375)</f>
        <v/>
      </c>
      <c r="X2375" s="33">
        <f>IF(W2375="","",U2375 + W2375)</f>
        <v/>
      </c>
      <c r="Y2375" s="33">
        <f>IF(T2375="","",U2375 * T2375)</f>
        <v/>
      </c>
      <c r="Z2375" s="34">
        <f>IF(U2375="","",X2375-V2375-Y2375)</f>
        <v/>
      </c>
    </row>
    <row r="2376">
      <c r="A2376" s="25" t="n">
        <v>2372</v>
      </c>
      <c r="B2376" s="26">
        <f>_xlfn.XLOOKUP(C2376,purchase!C:C,pcon!B:B,"")</f>
        <v/>
      </c>
      <c r="C2376" s="4" t="n"/>
      <c r="D2376" s="29">
        <f>_xlfn.XLOOKUP(C2376,purchase!C:C,pcon!D:D,"")</f>
        <v/>
      </c>
      <c r="E2376" s="29">
        <f>_xlfn.XLOOKUP(C2376,purchase!C:C,pcon!E:E,"")</f>
        <v/>
      </c>
      <c r="F2376" s="4" t="n"/>
      <c r="G2376" s="27" t="n"/>
      <c r="H2376" s="28" t="n"/>
      <c r="I2376" s="4" t="n"/>
      <c r="J2376" s="4" t="n"/>
      <c r="K2376" s="4" t="n"/>
      <c r="L2376" s="30">
        <f>IF(J2376="","",J2376-K2376)</f>
        <v/>
      </c>
      <c r="M2376" s="4" t="n"/>
      <c r="N2376" s="30">
        <f>IF(L2376="","",L2376-M2376)</f>
        <v/>
      </c>
      <c r="O2376" s="31" t="n"/>
      <c r="P2376" s="32">
        <f>IF(O2376="","",N2376 * O2376)</f>
        <v/>
      </c>
      <c r="Q2376" s="10">
        <f>_xlfn.XLOOKUP(C2376,pcon!C:C,pcon!L:L,"")</f>
        <v/>
      </c>
      <c r="R2376" s="98">
        <f>(Q2376 / 80) * (O2376 * 100)</f>
        <v/>
      </c>
      <c r="S2376" s="31" t="n"/>
      <c r="T2376" s="31" t="n"/>
      <c r="U2376" s="33">
        <f>IF(N2376="","",R2376 * N2376)</f>
        <v/>
      </c>
      <c r="V2376" s="4" t="n"/>
      <c r="W2376" s="33">
        <f>IF(S2376&amp;U2376="","",U2376 * S2376)</f>
        <v/>
      </c>
      <c r="X2376" s="33">
        <f>IF(W2376="","",U2376 + W2376)</f>
        <v/>
      </c>
      <c r="Y2376" s="33">
        <f>IF(T2376="","",U2376 * T2376)</f>
        <v/>
      </c>
      <c r="Z2376" s="34">
        <f>IF(U2376="","",X2376-V2376-Y2376)</f>
        <v/>
      </c>
    </row>
    <row r="2377">
      <c r="A2377" s="25" t="n">
        <v>2373</v>
      </c>
      <c r="B2377" s="26">
        <f>_xlfn.XLOOKUP(C2377,purchase!C:C,pcon!B:B,"")</f>
        <v/>
      </c>
      <c r="C2377" s="4" t="n"/>
      <c r="D2377" s="29">
        <f>_xlfn.XLOOKUP(C2377,purchase!C:C,pcon!D:D,"")</f>
        <v/>
      </c>
      <c r="E2377" s="29">
        <f>_xlfn.XLOOKUP(C2377,purchase!C:C,pcon!E:E,"")</f>
        <v/>
      </c>
      <c r="F2377" s="4" t="n"/>
      <c r="G2377" s="27" t="n"/>
      <c r="H2377" s="28" t="n"/>
      <c r="I2377" s="4" t="n"/>
      <c r="J2377" s="4" t="n"/>
      <c r="K2377" s="4" t="n"/>
      <c r="L2377" s="30">
        <f>IF(J2377="","",J2377-K2377)</f>
        <v/>
      </c>
      <c r="M2377" s="4" t="n"/>
      <c r="N2377" s="30">
        <f>IF(L2377="","",L2377-M2377)</f>
        <v/>
      </c>
      <c r="O2377" s="31" t="n"/>
      <c r="P2377" s="32">
        <f>IF(O2377="","",N2377 * O2377)</f>
        <v/>
      </c>
      <c r="Q2377" s="10">
        <f>_xlfn.XLOOKUP(C2377,pcon!C:C,pcon!L:L,"")</f>
        <v/>
      </c>
      <c r="R2377" s="98">
        <f>(Q2377 / 80) * (O2377 * 100)</f>
        <v/>
      </c>
      <c r="S2377" s="31" t="n"/>
      <c r="T2377" s="31" t="n"/>
      <c r="U2377" s="33">
        <f>IF(N2377="","",R2377 * N2377)</f>
        <v/>
      </c>
      <c r="V2377" s="4" t="n"/>
      <c r="W2377" s="33">
        <f>IF(S2377&amp;U2377="","",U2377 * S2377)</f>
        <v/>
      </c>
      <c r="X2377" s="33">
        <f>IF(W2377="","",U2377 + W2377)</f>
        <v/>
      </c>
      <c r="Y2377" s="33">
        <f>IF(T2377="","",U2377 * T2377)</f>
        <v/>
      </c>
      <c r="Z2377" s="34">
        <f>IF(U2377="","",X2377-V2377-Y2377)</f>
        <v/>
      </c>
    </row>
    <row r="2378">
      <c r="A2378" s="25" t="n">
        <v>2374</v>
      </c>
      <c r="B2378" s="26">
        <f>_xlfn.XLOOKUP(C2378,purchase!C:C,pcon!B:B,"")</f>
        <v/>
      </c>
      <c r="C2378" s="4" t="n"/>
      <c r="D2378" s="29">
        <f>_xlfn.XLOOKUP(C2378,purchase!C:C,pcon!D:D,"")</f>
        <v/>
      </c>
      <c r="E2378" s="29">
        <f>_xlfn.XLOOKUP(C2378,purchase!C:C,pcon!E:E,"")</f>
        <v/>
      </c>
      <c r="F2378" s="4" t="n"/>
      <c r="G2378" s="27" t="n"/>
      <c r="H2378" s="28" t="n"/>
      <c r="I2378" s="4" t="n"/>
      <c r="J2378" s="4" t="n"/>
      <c r="K2378" s="4" t="n"/>
      <c r="L2378" s="30">
        <f>IF(J2378="","",J2378-K2378)</f>
        <v/>
      </c>
      <c r="M2378" s="4" t="n"/>
      <c r="N2378" s="30">
        <f>IF(L2378="","",L2378-M2378)</f>
        <v/>
      </c>
      <c r="O2378" s="31" t="n"/>
      <c r="P2378" s="32">
        <f>IF(O2378="","",N2378 * O2378)</f>
        <v/>
      </c>
      <c r="Q2378" s="10">
        <f>_xlfn.XLOOKUP(C2378,pcon!C:C,pcon!L:L,"")</f>
        <v/>
      </c>
      <c r="R2378" s="98">
        <f>(Q2378 / 80) * (O2378 * 100)</f>
        <v/>
      </c>
      <c r="S2378" s="31" t="n"/>
      <c r="T2378" s="31" t="n"/>
      <c r="U2378" s="33">
        <f>IF(N2378="","",R2378 * N2378)</f>
        <v/>
      </c>
      <c r="V2378" s="4" t="n"/>
      <c r="W2378" s="33">
        <f>IF(S2378&amp;U2378="","",U2378 * S2378)</f>
        <v/>
      </c>
      <c r="X2378" s="33">
        <f>IF(W2378="","",U2378 + W2378)</f>
        <v/>
      </c>
      <c r="Y2378" s="33">
        <f>IF(T2378="","",U2378 * T2378)</f>
        <v/>
      </c>
      <c r="Z2378" s="34">
        <f>IF(U2378="","",X2378-V2378-Y2378)</f>
        <v/>
      </c>
    </row>
    <row r="2379">
      <c r="A2379" s="25" t="n">
        <v>2375</v>
      </c>
      <c r="B2379" s="26">
        <f>_xlfn.XLOOKUP(C2379,purchase!C:C,pcon!B:B,"")</f>
        <v/>
      </c>
      <c r="C2379" s="4" t="n"/>
      <c r="D2379" s="29">
        <f>_xlfn.XLOOKUP(C2379,purchase!C:C,pcon!D:D,"")</f>
        <v/>
      </c>
      <c r="E2379" s="29">
        <f>_xlfn.XLOOKUP(C2379,purchase!C:C,pcon!E:E,"")</f>
        <v/>
      </c>
      <c r="F2379" s="4" t="n"/>
      <c r="G2379" s="27" t="n"/>
      <c r="H2379" s="28" t="n"/>
      <c r="I2379" s="4" t="n"/>
      <c r="J2379" s="4" t="n"/>
      <c r="K2379" s="4" t="n"/>
      <c r="L2379" s="30">
        <f>IF(J2379="","",J2379-K2379)</f>
        <v/>
      </c>
      <c r="M2379" s="4" t="n"/>
      <c r="N2379" s="30">
        <f>IF(L2379="","",L2379-M2379)</f>
        <v/>
      </c>
      <c r="O2379" s="31" t="n"/>
      <c r="P2379" s="32">
        <f>IF(O2379="","",N2379 * O2379)</f>
        <v/>
      </c>
      <c r="Q2379" s="10">
        <f>_xlfn.XLOOKUP(C2379,pcon!C:C,pcon!L:L,"")</f>
        <v/>
      </c>
      <c r="R2379" s="98">
        <f>(Q2379 / 80) * (O2379 * 100)</f>
        <v/>
      </c>
      <c r="S2379" s="31" t="n"/>
      <c r="T2379" s="31" t="n"/>
      <c r="U2379" s="33">
        <f>IF(N2379="","",R2379 * N2379)</f>
        <v/>
      </c>
      <c r="V2379" s="4" t="n"/>
      <c r="W2379" s="33">
        <f>IF(S2379&amp;U2379="","",U2379 * S2379)</f>
        <v/>
      </c>
      <c r="X2379" s="33">
        <f>IF(W2379="","",U2379 + W2379)</f>
        <v/>
      </c>
      <c r="Y2379" s="33">
        <f>IF(T2379="","",U2379 * T2379)</f>
        <v/>
      </c>
      <c r="Z2379" s="34">
        <f>IF(U2379="","",X2379-V2379-Y2379)</f>
        <v/>
      </c>
    </row>
    <row r="2380">
      <c r="A2380" s="25" t="n">
        <v>2376</v>
      </c>
      <c r="B2380" s="26">
        <f>_xlfn.XLOOKUP(C2380,purchase!C:C,pcon!B:B,"")</f>
        <v/>
      </c>
      <c r="C2380" s="4" t="n"/>
      <c r="D2380" s="29">
        <f>_xlfn.XLOOKUP(C2380,purchase!C:C,pcon!D:D,"")</f>
        <v/>
      </c>
      <c r="E2380" s="29">
        <f>_xlfn.XLOOKUP(C2380,purchase!C:C,pcon!E:E,"")</f>
        <v/>
      </c>
      <c r="F2380" s="4" t="n"/>
      <c r="G2380" s="27" t="n"/>
      <c r="H2380" s="28" t="n"/>
      <c r="I2380" s="4" t="n"/>
      <c r="J2380" s="4" t="n"/>
      <c r="K2380" s="4" t="n"/>
      <c r="L2380" s="30">
        <f>IF(J2380="","",J2380-K2380)</f>
        <v/>
      </c>
      <c r="M2380" s="4" t="n"/>
      <c r="N2380" s="30">
        <f>IF(L2380="","",L2380-M2380)</f>
        <v/>
      </c>
      <c r="O2380" s="31" t="n"/>
      <c r="P2380" s="32">
        <f>IF(O2380="","",N2380 * O2380)</f>
        <v/>
      </c>
      <c r="Q2380" s="10">
        <f>_xlfn.XLOOKUP(C2380,pcon!C:C,pcon!L:L,"")</f>
        <v/>
      </c>
      <c r="R2380" s="98">
        <f>(Q2380 / 80) * (O2380 * 100)</f>
        <v/>
      </c>
      <c r="S2380" s="31" t="n"/>
      <c r="T2380" s="31" t="n"/>
      <c r="U2380" s="33">
        <f>IF(N2380="","",R2380 * N2380)</f>
        <v/>
      </c>
      <c r="V2380" s="4" t="n"/>
      <c r="W2380" s="33">
        <f>IF(S2380&amp;U2380="","",U2380 * S2380)</f>
        <v/>
      </c>
      <c r="X2380" s="33">
        <f>IF(W2380="","",U2380 + W2380)</f>
        <v/>
      </c>
      <c r="Y2380" s="33">
        <f>IF(T2380="","",U2380 * T2380)</f>
        <v/>
      </c>
      <c r="Z2380" s="34">
        <f>IF(U2380="","",X2380-V2380-Y2380)</f>
        <v/>
      </c>
    </row>
    <row r="2381">
      <c r="A2381" s="25" t="n">
        <v>2377</v>
      </c>
      <c r="B2381" s="26">
        <f>_xlfn.XLOOKUP(C2381,purchase!C:C,pcon!B:B,"")</f>
        <v/>
      </c>
      <c r="C2381" s="4" t="n"/>
      <c r="D2381" s="29">
        <f>_xlfn.XLOOKUP(C2381,purchase!C:C,pcon!D:D,"")</f>
        <v/>
      </c>
      <c r="E2381" s="29">
        <f>_xlfn.XLOOKUP(C2381,purchase!C:C,pcon!E:E,"")</f>
        <v/>
      </c>
      <c r="F2381" s="4" t="n"/>
      <c r="G2381" s="27" t="n"/>
      <c r="H2381" s="28" t="n"/>
      <c r="I2381" s="4" t="n"/>
      <c r="J2381" s="4" t="n"/>
      <c r="K2381" s="4" t="n"/>
      <c r="L2381" s="30">
        <f>IF(J2381="","",J2381-K2381)</f>
        <v/>
      </c>
      <c r="M2381" s="4" t="n"/>
      <c r="N2381" s="30">
        <f>IF(L2381="","",L2381-M2381)</f>
        <v/>
      </c>
      <c r="O2381" s="31" t="n"/>
      <c r="P2381" s="32">
        <f>IF(O2381="","",N2381 * O2381)</f>
        <v/>
      </c>
      <c r="Q2381" s="10">
        <f>_xlfn.XLOOKUP(C2381,pcon!C:C,pcon!L:L,"")</f>
        <v/>
      </c>
      <c r="R2381" s="98">
        <f>(Q2381 / 80) * (O2381 * 100)</f>
        <v/>
      </c>
      <c r="S2381" s="31" t="n"/>
      <c r="T2381" s="31" t="n"/>
      <c r="U2381" s="33">
        <f>IF(N2381="","",R2381 * N2381)</f>
        <v/>
      </c>
      <c r="V2381" s="4" t="n"/>
      <c r="W2381" s="33">
        <f>IF(S2381&amp;U2381="","",U2381 * S2381)</f>
        <v/>
      </c>
      <c r="X2381" s="33">
        <f>IF(W2381="","",U2381 + W2381)</f>
        <v/>
      </c>
      <c r="Y2381" s="33">
        <f>IF(T2381="","",U2381 * T2381)</f>
        <v/>
      </c>
      <c r="Z2381" s="34">
        <f>IF(U2381="","",X2381-V2381-Y2381)</f>
        <v/>
      </c>
    </row>
    <row r="2382">
      <c r="A2382" s="25" t="n">
        <v>2378</v>
      </c>
      <c r="B2382" s="26">
        <f>_xlfn.XLOOKUP(C2382,purchase!C:C,pcon!B:B,"")</f>
        <v/>
      </c>
      <c r="C2382" s="4" t="n"/>
      <c r="D2382" s="29">
        <f>_xlfn.XLOOKUP(C2382,purchase!C:C,pcon!D:D,"")</f>
        <v/>
      </c>
      <c r="E2382" s="29">
        <f>_xlfn.XLOOKUP(C2382,purchase!C:C,pcon!E:E,"")</f>
        <v/>
      </c>
      <c r="F2382" s="4" t="n"/>
      <c r="G2382" s="27" t="n"/>
      <c r="H2382" s="28" t="n"/>
      <c r="I2382" s="4" t="n"/>
      <c r="J2382" s="4" t="n"/>
      <c r="K2382" s="4" t="n"/>
      <c r="L2382" s="30">
        <f>IF(J2382="","",J2382-K2382)</f>
        <v/>
      </c>
      <c r="M2382" s="4" t="n"/>
      <c r="N2382" s="30">
        <f>IF(L2382="","",L2382-M2382)</f>
        <v/>
      </c>
      <c r="O2382" s="31" t="n"/>
      <c r="P2382" s="32">
        <f>IF(O2382="","",N2382 * O2382)</f>
        <v/>
      </c>
      <c r="Q2382" s="10">
        <f>_xlfn.XLOOKUP(C2382,pcon!C:C,pcon!L:L,"")</f>
        <v/>
      </c>
      <c r="R2382" s="98">
        <f>(Q2382 / 80) * (O2382 * 100)</f>
        <v/>
      </c>
      <c r="S2382" s="31" t="n"/>
      <c r="T2382" s="31" t="n"/>
      <c r="U2382" s="33">
        <f>IF(N2382="","",R2382 * N2382)</f>
        <v/>
      </c>
      <c r="V2382" s="4" t="n"/>
      <c r="W2382" s="33">
        <f>IF(S2382&amp;U2382="","",U2382 * S2382)</f>
        <v/>
      </c>
      <c r="X2382" s="33">
        <f>IF(W2382="","",U2382 + W2382)</f>
        <v/>
      </c>
      <c r="Y2382" s="33">
        <f>IF(T2382="","",U2382 * T2382)</f>
        <v/>
      </c>
      <c r="Z2382" s="34">
        <f>IF(U2382="","",X2382-V2382-Y2382)</f>
        <v/>
      </c>
    </row>
    <row r="2383">
      <c r="A2383" s="25" t="n">
        <v>2379</v>
      </c>
      <c r="B2383" s="26">
        <f>_xlfn.XLOOKUP(C2383,purchase!C:C,pcon!B:B,"")</f>
        <v/>
      </c>
      <c r="C2383" s="4" t="n"/>
      <c r="D2383" s="29">
        <f>_xlfn.XLOOKUP(C2383,purchase!C:C,pcon!D:D,"")</f>
        <v/>
      </c>
      <c r="E2383" s="29">
        <f>_xlfn.XLOOKUP(C2383,purchase!C:C,pcon!E:E,"")</f>
        <v/>
      </c>
      <c r="F2383" s="4" t="n"/>
      <c r="G2383" s="27" t="n"/>
      <c r="H2383" s="28" t="n"/>
      <c r="I2383" s="4" t="n"/>
      <c r="J2383" s="4" t="n"/>
      <c r="K2383" s="4" t="n"/>
      <c r="L2383" s="30">
        <f>IF(J2383="","",J2383-K2383)</f>
        <v/>
      </c>
      <c r="M2383" s="4" t="n"/>
      <c r="N2383" s="30">
        <f>IF(L2383="","",L2383-M2383)</f>
        <v/>
      </c>
      <c r="O2383" s="31" t="n"/>
      <c r="P2383" s="32">
        <f>IF(O2383="","",N2383 * O2383)</f>
        <v/>
      </c>
      <c r="Q2383" s="10">
        <f>_xlfn.XLOOKUP(C2383,pcon!C:C,pcon!L:L,"")</f>
        <v/>
      </c>
      <c r="R2383" s="98">
        <f>(Q2383 / 80) * (O2383 * 100)</f>
        <v/>
      </c>
      <c r="S2383" s="31" t="n"/>
      <c r="T2383" s="31" t="n"/>
      <c r="U2383" s="33">
        <f>IF(N2383="","",R2383 * N2383)</f>
        <v/>
      </c>
      <c r="V2383" s="4" t="n"/>
      <c r="W2383" s="33">
        <f>IF(S2383&amp;U2383="","",U2383 * S2383)</f>
        <v/>
      </c>
      <c r="X2383" s="33">
        <f>IF(W2383="","",U2383 + W2383)</f>
        <v/>
      </c>
      <c r="Y2383" s="33">
        <f>IF(T2383="","",U2383 * T2383)</f>
        <v/>
      </c>
      <c r="Z2383" s="34">
        <f>IF(U2383="","",X2383-V2383-Y2383)</f>
        <v/>
      </c>
    </row>
    <row r="2384">
      <c r="A2384" s="25" t="n">
        <v>2380</v>
      </c>
      <c r="B2384" s="26">
        <f>_xlfn.XLOOKUP(C2384,purchase!C:C,pcon!B:B,"")</f>
        <v/>
      </c>
      <c r="C2384" s="4" t="n"/>
      <c r="D2384" s="29">
        <f>_xlfn.XLOOKUP(C2384,purchase!C:C,pcon!D:D,"")</f>
        <v/>
      </c>
      <c r="E2384" s="29">
        <f>_xlfn.XLOOKUP(C2384,purchase!C:C,pcon!E:E,"")</f>
        <v/>
      </c>
      <c r="F2384" s="4" t="n"/>
      <c r="G2384" s="27" t="n"/>
      <c r="H2384" s="28" t="n"/>
      <c r="I2384" s="4" t="n"/>
      <c r="J2384" s="4" t="n"/>
      <c r="K2384" s="4" t="n"/>
      <c r="L2384" s="30">
        <f>IF(J2384="","",J2384-K2384)</f>
        <v/>
      </c>
      <c r="M2384" s="4" t="n"/>
      <c r="N2384" s="30">
        <f>IF(L2384="","",L2384-M2384)</f>
        <v/>
      </c>
      <c r="O2384" s="31" t="n"/>
      <c r="P2384" s="32">
        <f>IF(O2384="","",N2384 * O2384)</f>
        <v/>
      </c>
      <c r="Q2384" s="10">
        <f>_xlfn.XLOOKUP(C2384,pcon!C:C,pcon!L:L,"")</f>
        <v/>
      </c>
      <c r="R2384" s="98">
        <f>(Q2384 / 80) * (O2384 * 100)</f>
        <v/>
      </c>
      <c r="S2384" s="31" t="n"/>
      <c r="T2384" s="31" t="n"/>
      <c r="U2384" s="33">
        <f>IF(N2384="","",R2384 * N2384)</f>
        <v/>
      </c>
      <c r="V2384" s="4" t="n"/>
      <c r="W2384" s="33">
        <f>IF(S2384&amp;U2384="","",U2384 * S2384)</f>
        <v/>
      </c>
      <c r="X2384" s="33">
        <f>IF(W2384="","",U2384 + W2384)</f>
        <v/>
      </c>
      <c r="Y2384" s="33">
        <f>IF(T2384="","",U2384 * T2384)</f>
        <v/>
      </c>
      <c r="Z2384" s="34">
        <f>IF(U2384="","",X2384-V2384-Y2384)</f>
        <v/>
      </c>
    </row>
    <row r="2385">
      <c r="A2385" s="25" t="n">
        <v>2381</v>
      </c>
      <c r="B2385" s="26">
        <f>_xlfn.XLOOKUP(C2385,purchase!C:C,pcon!B:B,"")</f>
        <v/>
      </c>
      <c r="C2385" s="4" t="n"/>
      <c r="D2385" s="29">
        <f>_xlfn.XLOOKUP(C2385,purchase!C:C,pcon!D:D,"")</f>
        <v/>
      </c>
      <c r="E2385" s="29">
        <f>_xlfn.XLOOKUP(C2385,purchase!C:C,pcon!E:E,"")</f>
        <v/>
      </c>
      <c r="F2385" s="4" t="n"/>
      <c r="G2385" s="27" t="n"/>
      <c r="H2385" s="28" t="n"/>
      <c r="I2385" s="4" t="n"/>
      <c r="J2385" s="4" t="n"/>
      <c r="K2385" s="4" t="n"/>
      <c r="L2385" s="30">
        <f>IF(J2385="","",J2385-K2385)</f>
        <v/>
      </c>
      <c r="M2385" s="4" t="n"/>
      <c r="N2385" s="30">
        <f>IF(L2385="","",L2385-M2385)</f>
        <v/>
      </c>
      <c r="O2385" s="31" t="n"/>
      <c r="P2385" s="32">
        <f>IF(O2385="","",N2385 * O2385)</f>
        <v/>
      </c>
      <c r="Q2385" s="10">
        <f>_xlfn.XLOOKUP(C2385,pcon!C:C,pcon!L:L,"")</f>
        <v/>
      </c>
      <c r="R2385" s="98">
        <f>(Q2385 / 80) * (O2385 * 100)</f>
        <v/>
      </c>
      <c r="S2385" s="31" t="n"/>
      <c r="T2385" s="31" t="n"/>
      <c r="U2385" s="33">
        <f>IF(N2385="","",R2385 * N2385)</f>
        <v/>
      </c>
      <c r="V2385" s="4" t="n"/>
      <c r="W2385" s="33">
        <f>IF(S2385&amp;U2385="","",U2385 * S2385)</f>
        <v/>
      </c>
      <c r="X2385" s="33">
        <f>IF(W2385="","",U2385 + W2385)</f>
        <v/>
      </c>
      <c r="Y2385" s="33">
        <f>IF(T2385="","",U2385 * T2385)</f>
        <v/>
      </c>
      <c r="Z2385" s="34">
        <f>IF(U2385="","",X2385-V2385-Y2385)</f>
        <v/>
      </c>
    </row>
    <row r="2386">
      <c r="A2386" s="25" t="n">
        <v>2382</v>
      </c>
      <c r="B2386" s="26">
        <f>_xlfn.XLOOKUP(C2386,purchase!C:C,pcon!B:B,"")</f>
        <v/>
      </c>
      <c r="C2386" s="4" t="n"/>
      <c r="D2386" s="29">
        <f>_xlfn.XLOOKUP(C2386,purchase!C:C,pcon!D:D,"")</f>
        <v/>
      </c>
      <c r="E2386" s="29">
        <f>_xlfn.XLOOKUP(C2386,purchase!C:C,pcon!E:E,"")</f>
        <v/>
      </c>
      <c r="F2386" s="4" t="n"/>
      <c r="G2386" s="27" t="n"/>
      <c r="H2386" s="28" t="n"/>
      <c r="I2386" s="4" t="n"/>
      <c r="J2386" s="4" t="n"/>
      <c r="K2386" s="4" t="n"/>
      <c r="L2386" s="30">
        <f>IF(J2386="","",J2386-K2386)</f>
        <v/>
      </c>
      <c r="M2386" s="4" t="n"/>
      <c r="N2386" s="30">
        <f>IF(L2386="","",L2386-M2386)</f>
        <v/>
      </c>
      <c r="O2386" s="31" t="n"/>
      <c r="P2386" s="32">
        <f>IF(O2386="","",N2386 * O2386)</f>
        <v/>
      </c>
      <c r="Q2386" s="10">
        <f>_xlfn.XLOOKUP(C2386,pcon!C:C,pcon!L:L,"")</f>
        <v/>
      </c>
      <c r="R2386" s="98">
        <f>(Q2386 / 80) * (O2386 * 100)</f>
        <v/>
      </c>
      <c r="S2386" s="31" t="n"/>
      <c r="T2386" s="31" t="n"/>
      <c r="U2386" s="33">
        <f>IF(N2386="","",R2386 * N2386)</f>
        <v/>
      </c>
      <c r="V2386" s="4" t="n"/>
      <c r="W2386" s="33">
        <f>IF(S2386&amp;U2386="","",U2386 * S2386)</f>
        <v/>
      </c>
      <c r="X2386" s="33">
        <f>IF(W2386="","",U2386 + W2386)</f>
        <v/>
      </c>
      <c r="Y2386" s="33">
        <f>IF(T2386="","",U2386 * T2386)</f>
        <v/>
      </c>
      <c r="Z2386" s="34">
        <f>IF(U2386="","",X2386-V2386-Y2386)</f>
        <v/>
      </c>
    </row>
    <row r="2387">
      <c r="A2387" s="25" t="n">
        <v>2383</v>
      </c>
      <c r="B2387" s="26">
        <f>_xlfn.XLOOKUP(C2387,purchase!C:C,pcon!B:B,"")</f>
        <v/>
      </c>
      <c r="C2387" s="4" t="n"/>
      <c r="D2387" s="29">
        <f>_xlfn.XLOOKUP(C2387,purchase!C:C,pcon!D:D,"")</f>
        <v/>
      </c>
      <c r="E2387" s="29">
        <f>_xlfn.XLOOKUP(C2387,purchase!C:C,pcon!E:E,"")</f>
        <v/>
      </c>
      <c r="F2387" s="4" t="n"/>
      <c r="G2387" s="27" t="n"/>
      <c r="H2387" s="28" t="n"/>
      <c r="I2387" s="4" t="n"/>
      <c r="J2387" s="4" t="n"/>
      <c r="K2387" s="4" t="n"/>
      <c r="L2387" s="30">
        <f>IF(J2387="","",J2387-K2387)</f>
        <v/>
      </c>
      <c r="M2387" s="4" t="n"/>
      <c r="N2387" s="30">
        <f>IF(L2387="","",L2387-M2387)</f>
        <v/>
      </c>
      <c r="O2387" s="31" t="n"/>
      <c r="P2387" s="32">
        <f>IF(O2387="","",N2387 * O2387)</f>
        <v/>
      </c>
      <c r="Q2387" s="10">
        <f>_xlfn.XLOOKUP(C2387,pcon!C:C,pcon!L:L,"")</f>
        <v/>
      </c>
      <c r="R2387" s="98">
        <f>(Q2387 / 80) * (O2387 * 100)</f>
        <v/>
      </c>
      <c r="S2387" s="31" t="n"/>
      <c r="T2387" s="31" t="n"/>
      <c r="U2387" s="33">
        <f>IF(N2387="","",R2387 * N2387)</f>
        <v/>
      </c>
      <c r="V2387" s="4" t="n"/>
      <c r="W2387" s="33">
        <f>IF(S2387&amp;U2387="","",U2387 * S2387)</f>
        <v/>
      </c>
      <c r="X2387" s="33">
        <f>IF(W2387="","",U2387 + W2387)</f>
        <v/>
      </c>
      <c r="Y2387" s="33">
        <f>IF(T2387="","",U2387 * T2387)</f>
        <v/>
      </c>
      <c r="Z2387" s="34">
        <f>IF(U2387="","",X2387-V2387-Y2387)</f>
        <v/>
      </c>
    </row>
    <row r="2388">
      <c r="A2388" s="25" t="n">
        <v>2384</v>
      </c>
      <c r="B2388" s="26">
        <f>_xlfn.XLOOKUP(C2388,purchase!C:C,pcon!B:B,"")</f>
        <v/>
      </c>
      <c r="C2388" s="4" t="n"/>
      <c r="D2388" s="29">
        <f>_xlfn.XLOOKUP(C2388,purchase!C:C,pcon!D:D,"")</f>
        <v/>
      </c>
      <c r="E2388" s="29">
        <f>_xlfn.XLOOKUP(C2388,purchase!C:C,pcon!E:E,"")</f>
        <v/>
      </c>
      <c r="F2388" s="4" t="n"/>
      <c r="G2388" s="27" t="n"/>
      <c r="H2388" s="28" t="n"/>
      <c r="I2388" s="4" t="n"/>
      <c r="J2388" s="4" t="n"/>
      <c r="K2388" s="4" t="n"/>
      <c r="L2388" s="30">
        <f>IF(J2388="","",J2388-K2388)</f>
        <v/>
      </c>
      <c r="M2388" s="4" t="n"/>
      <c r="N2388" s="30">
        <f>IF(L2388="","",L2388-M2388)</f>
        <v/>
      </c>
      <c r="O2388" s="31" t="n"/>
      <c r="P2388" s="32">
        <f>IF(O2388="","",N2388 * O2388)</f>
        <v/>
      </c>
      <c r="Q2388" s="10">
        <f>_xlfn.XLOOKUP(C2388,pcon!C:C,pcon!L:L,"")</f>
        <v/>
      </c>
      <c r="R2388" s="98">
        <f>(Q2388 / 80) * (O2388 * 100)</f>
        <v/>
      </c>
      <c r="S2388" s="31" t="n"/>
      <c r="T2388" s="31" t="n"/>
      <c r="U2388" s="33">
        <f>IF(N2388="","",R2388 * N2388)</f>
        <v/>
      </c>
      <c r="V2388" s="4" t="n"/>
      <c r="W2388" s="33">
        <f>IF(S2388&amp;U2388="","",U2388 * S2388)</f>
        <v/>
      </c>
      <c r="X2388" s="33">
        <f>IF(W2388="","",U2388 + W2388)</f>
        <v/>
      </c>
      <c r="Y2388" s="33">
        <f>IF(T2388="","",U2388 * T2388)</f>
        <v/>
      </c>
      <c r="Z2388" s="34">
        <f>IF(U2388="","",X2388-V2388-Y2388)</f>
        <v/>
      </c>
    </row>
    <row r="2389">
      <c r="A2389" s="25" t="n">
        <v>2385</v>
      </c>
      <c r="B2389" s="26">
        <f>_xlfn.XLOOKUP(C2389,purchase!C:C,pcon!B:B,"")</f>
        <v/>
      </c>
      <c r="C2389" s="4" t="n"/>
      <c r="D2389" s="29">
        <f>_xlfn.XLOOKUP(C2389,purchase!C:C,pcon!D:D,"")</f>
        <v/>
      </c>
      <c r="E2389" s="29">
        <f>_xlfn.XLOOKUP(C2389,purchase!C:C,pcon!E:E,"")</f>
        <v/>
      </c>
      <c r="F2389" s="4" t="n"/>
      <c r="G2389" s="27" t="n"/>
      <c r="H2389" s="28" t="n"/>
      <c r="I2389" s="4" t="n"/>
      <c r="J2389" s="4" t="n"/>
      <c r="K2389" s="4" t="n"/>
      <c r="L2389" s="30">
        <f>IF(J2389="","",J2389-K2389)</f>
        <v/>
      </c>
      <c r="M2389" s="4" t="n"/>
      <c r="N2389" s="30">
        <f>IF(L2389="","",L2389-M2389)</f>
        <v/>
      </c>
      <c r="O2389" s="31" t="n"/>
      <c r="P2389" s="32">
        <f>IF(O2389="","",N2389 * O2389)</f>
        <v/>
      </c>
      <c r="Q2389" s="10">
        <f>_xlfn.XLOOKUP(C2389,pcon!C:C,pcon!L:L,"")</f>
        <v/>
      </c>
      <c r="R2389" s="98">
        <f>(Q2389 / 80) * (O2389 * 100)</f>
        <v/>
      </c>
      <c r="S2389" s="31" t="n"/>
      <c r="T2389" s="31" t="n"/>
      <c r="U2389" s="33">
        <f>IF(N2389="","",R2389 * N2389)</f>
        <v/>
      </c>
      <c r="V2389" s="4" t="n"/>
      <c r="W2389" s="33">
        <f>IF(S2389&amp;U2389="","",U2389 * S2389)</f>
        <v/>
      </c>
      <c r="X2389" s="33">
        <f>IF(W2389="","",U2389 + W2389)</f>
        <v/>
      </c>
      <c r="Y2389" s="33">
        <f>IF(T2389="","",U2389 * T2389)</f>
        <v/>
      </c>
      <c r="Z2389" s="34">
        <f>IF(U2389="","",X2389-V2389-Y2389)</f>
        <v/>
      </c>
    </row>
    <row r="2390">
      <c r="A2390" s="25" t="n">
        <v>2386</v>
      </c>
      <c r="B2390" s="26">
        <f>_xlfn.XLOOKUP(C2390,purchase!C:C,pcon!B:B,"")</f>
        <v/>
      </c>
      <c r="C2390" s="4" t="n"/>
      <c r="D2390" s="29">
        <f>_xlfn.XLOOKUP(C2390,purchase!C:C,pcon!D:D,"")</f>
        <v/>
      </c>
      <c r="E2390" s="29">
        <f>_xlfn.XLOOKUP(C2390,purchase!C:C,pcon!E:E,"")</f>
        <v/>
      </c>
      <c r="F2390" s="4" t="n"/>
      <c r="G2390" s="27" t="n"/>
      <c r="H2390" s="28" t="n"/>
      <c r="I2390" s="4" t="n"/>
      <c r="J2390" s="4" t="n"/>
      <c r="K2390" s="4" t="n"/>
      <c r="L2390" s="30">
        <f>IF(J2390="","",J2390-K2390)</f>
        <v/>
      </c>
      <c r="M2390" s="4" t="n"/>
      <c r="N2390" s="30">
        <f>IF(L2390="","",L2390-M2390)</f>
        <v/>
      </c>
      <c r="O2390" s="31" t="n"/>
      <c r="P2390" s="32">
        <f>IF(O2390="","",N2390 * O2390)</f>
        <v/>
      </c>
      <c r="Q2390" s="10">
        <f>_xlfn.XLOOKUP(C2390,pcon!C:C,pcon!L:L,"")</f>
        <v/>
      </c>
      <c r="R2390" s="98">
        <f>(Q2390 / 80) * (O2390 * 100)</f>
        <v/>
      </c>
      <c r="S2390" s="31" t="n"/>
      <c r="T2390" s="31" t="n"/>
      <c r="U2390" s="33">
        <f>IF(N2390="","",R2390 * N2390)</f>
        <v/>
      </c>
      <c r="V2390" s="4" t="n"/>
      <c r="W2390" s="33">
        <f>IF(S2390&amp;U2390="","",U2390 * S2390)</f>
        <v/>
      </c>
      <c r="X2390" s="33">
        <f>IF(W2390="","",U2390 + W2390)</f>
        <v/>
      </c>
      <c r="Y2390" s="33">
        <f>IF(T2390="","",U2390 * T2390)</f>
        <v/>
      </c>
      <c r="Z2390" s="34">
        <f>IF(U2390="","",X2390-V2390-Y2390)</f>
        <v/>
      </c>
    </row>
    <row r="2391">
      <c r="A2391" s="25" t="n">
        <v>2387</v>
      </c>
      <c r="B2391" s="26">
        <f>_xlfn.XLOOKUP(C2391,purchase!C:C,pcon!B:B,"")</f>
        <v/>
      </c>
      <c r="C2391" s="4" t="n"/>
      <c r="D2391" s="29">
        <f>_xlfn.XLOOKUP(C2391,purchase!C:C,pcon!D:D,"")</f>
        <v/>
      </c>
      <c r="E2391" s="29">
        <f>_xlfn.XLOOKUP(C2391,purchase!C:C,pcon!E:E,"")</f>
        <v/>
      </c>
      <c r="F2391" s="4" t="n"/>
      <c r="G2391" s="27" t="n"/>
      <c r="H2391" s="28" t="n"/>
      <c r="I2391" s="4" t="n"/>
      <c r="J2391" s="4" t="n"/>
      <c r="K2391" s="4" t="n"/>
      <c r="L2391" s="30">
        <f>IF(J2391="","",J2391-K2391)</f>
        <v/>
      </c>
      <c r="M2391" s="4" t="n"/>
      <c r="N2391" s="30">
        <f>IF(L2391="","",L2391-M2391)</f>
        <v/>
      </c>
      <c r="O2391" s="31" t="n"/>
      <c r="P2391" s="32">
        <f>IF(O2391="","",N2391 * O2391)</f>
        <v/>
      </c>
      <c r="Q2391" s="10">
        <f>_xlfn.XLOOKUP(C2391,pcon!C:C,pcon!L:L,"")</f>
        <v/>
      </c>
      <c r="R2391" s="98">
        <f>(Q2391 / 80) * (O2391 * 100)</f>
        <v/>
      </c>
      <c r="S2391" s="31" t="n"/>
      <c r="T2391" s="31" t="n"/>
      <c r="U2391" s="33">
        <f>IF(N2391="","",R2391 * N2391)</f>
        <v/>
      </c>
      <c r="V2391" s="4" t="n"/>
      <c r="W2391" s="33">
        <f>IF(S2391&amp;U2391="","",U2391 * S2391)</f>
        <v/>
      </c>
      <c r="X2391" s="33">
        <f>IF(W2391="","",U2391 + W2391)</f>
        <v/>
      </c>
      <c r="Y2391" s="33">
        <f>IF(T2391="","",U2391 * T2391)</f>
        <v/>
      </c>
      <c r="Z2391" s="34">
        <f>IF(U2391="","",X2391-V2391-Y2391)</f>
        <v/>
      </c>
    </row>
    <row r="2392">
      <c r="A2392" s="25" t="n">
        <v>2388</v>
      </c>
      <c r="B2392" s="26">
        <f>_xlfn.XLOOKUP(C2392,purchase!C:C,pcon!B:B,"")</f>
        <v/>
      </c>
      <c r="C2392" s="4" t="n"/>
      <c r="D2392" s="29">
        <f>_xlfn.XLOOKUP(C2392,purchase!C:C,pcon!D:D,"")</f>
        <v/>
      </c>
      <c r="E2392" s="29">
        <f>_xlfn.XLOOKUP(C2392,purchase!C:C,pcon!E:E,"")</f>
        <v/>
      </c>
      <c r="F2392" s="4" t="n"/>
      <c r="G2392" s="27" t="n"/>
      <c r="H2392" s="28" t="n"/>
      <c r="I2392" s="4" t="n"/>
      <c r="J2392" s="4" t="n"/>
      <c r="K2392" s="4" t="n"/>
      <c r="L2392" s="30">
        <f>IF(J2392="","",J2392-K2392)</f>
        <v/>
      </c>
      <c r="M2392" s="4" t="n"/>
      <c r="N2392" s="30">
        <f>IF(L2392="","",L2392-M2392)</f>
        <v/>
      </c>
      <c r="O2392" s="31" t="n"/>
      <c r="P2392" s="32">
        <f>IF(O2392="","",N2392 * O2392)</f>
        <v/>
      </c>
      <c r="Q2392" s="10">
        <f>_xlfn.XLOOKUP(C2392,pcon!C:C,pcon!L:L,"")</f>
        <v/>
      </c>
      <c r="R2392" s="98">
        <f>(Q2392 / 80) * (O2392 * 100)</f>
        <v/>
      </c>
      <c r="S2392" s="31" t="n"/>
      <c r="T2392" s="31" t="n"/>
      <c r="U2392" s="33">
        <f>IF(N2392="","",R2392 * N2392)</f>
        <v/>
      </c>
      <c r="V2392" s="4" t="n"/>
      <c r="W2392" s="33">
        <f>IF(S2392&amp;U2392="","",U2392 * S2392)</f>
        <v/>
      </c>
      <c r="X2392" s="33">
        <f>IF(W2392="","",U2392 + W2392)</f>
        <v/>
      </c>
      <c r="Y2392" s="33">
        <f>IF(T2392="","",U2392 * T2392)</f>
        <v/>
      </c>
      <c r="Z2392" s="34">
        <f>IF(U2392="","",X2392-V2392-Y2392)</f>
        <v/>
      </c>
    </row>
    <row r="2393">
      <c r="A2393" s="25" t="n">
        <v>2389</v>
      </c>
      <c r="B2393" s="26">
        <f>_xlfn.XLOOKUP(C2393,purchase!C:C,pcon!B:B,"")</f>
        <v/>
      </c>
      <c r="C2393" s="4" t="n"/>
      <c r="D2393" s="29">
        <f>_xlfn.XLOOKUP(C2393,purchase!C:C,pcon!D:D,"")</f>
        <v/>
      </c>
      <c r="E2393" s="29">
        <f>_xlfn.XLOOKUP(C2393,purchase!C:C,pcon!E:E,"")</f>
        <v/>
      </c>
      <c r="F2393" s="4" t="n"/>
      <c r="G2393" s="27" t="n"/>
      <c r="H2393" s="28" t="n"/>
      <c r="I2393" s="4" t="n"/>
      <c r="J2393" s="4" t="n"/>
      <c r="K2393" s="4" t="n"/>
      <c r="L2393" s="30">
        <f>IF(J2393="","",J2393-K2393)</f>
        <v/>
      </c>
      <c r="M2393" s="4" t="n"/>
      <c r="N2393" s="30">
        <f>IF(L2393="","",L2393-M2393)</f>
        <v/>
      </c>
      <c r="O2393" s="31" t="n"/>
      <c r="P2393" s="32">
        <f>IF(O2393="","",N2393 * O2393)</f>
        <v/>
      </c>
      <c r="Q2393" s="10">
        <f>_xlfn.XLOOKUP(C2393,pcon!C:C,pcon!L:L,"")</f>
        <v/>
      </c>
      <c r="R2393" s="98">
        <f>(Q2393 / 80) * (O2393 * 100)</f>
        <v/>
      </c>
      <c r="S2393" s="31" t="n"/>
      <c r="T2393" s="31" t="n"/>
      <c r="U2393" s="33">
        <f>IF(N2393="","",R2393 * N2393)</f>
        <v/>
      </c>
      <c r="V2393" s="4" t="n"/>
      <c r="W2393" s="33">
        <f>IF(S2393&amp;U2393="","",U2393 * S2393)</f>
        <v/>
      </c>
      <c r="X2393" s="33">
        <f>IF(W2393="","",U2393 + W2393)</f>
        <v/>
      </c>
      <c r="Y2393" s="33">
        <f>IF(T2393="","",U2393 * T2393)</f>
        <v/>
      </c>
      <c r="Z2393" s="34">
        <f>IF(U2393="","",X2393-V2393-Y2393)</f>
        <v/>
      </c>
    </row>
    <row r="2394">
      <c r="A2394" s="25" t="n">
        <v>2390</v>
      </c>
      <c r="B2394" s="26">
        <f>_xlfn.XLOOKUP(C2394,purchase!C:C,pcon!B:B,"")</f>
        <v/>
      </c>
      <c r="C2394" s="4" t="n"/>
      <c r="D2394" s="29">
        <f>_xlfn.XLOOKUP(C2394,purchase!C:C,pcon!D:D,"")</f>
        <v/>
      </c>
      <c r="E2394" s="29">
        <f>_xlfn.XLOOKUP(C2394,purchase!C:C,pcon!E:E,"")</f>
        <v/>
      </c>
      <c r="F2394" s="4" t="n"/>
      <c r="G2394" s="27" t="n"/>
      <c r="H2394" s="28" t="n"/>
      <c r="I2394" s="4" t="n"/>
      <c r="J2394" s="4" t="n"/>
      <c r="K2394" s="4" t="n"/>
      <c r="L2394" s="30">
        <f>IF(J2394="","",J2394-K2394)</f>
        <v/>
      </c>
      <c r="M2394" s="4" t="n"/>
      <c r="N2394" s="30">
        <f>IF(L2394="","",L2394-M2394)</f>
        <v/>
      </c>
      <c r="O2394" s="31" t="n"/>
      <c r="P2394" s="32">
        <f>IF(O2394="","",N2394 * O2394)</f>
        <v/>
      </c>
      <c r="Q2394" s="10">
        <f>_xlfn.XLOOKUP(C2394,pcon!C:C,pcon!L:L,"")</f>
        <v/>
      </c>
      <c r="R2394" s="98">
        <f>(Q2394 / 80) * (O2394 * 100)</f>
        <v/>
      </c>
      <c r="S2394" s="31" t="n"/>
      <c r="T2394" s="31" t="n"/>
      <c r="U2394" s="33">
        <f>IF(N2394="","",R2394 * N2394)</f>
        <v/>
      </c>
      <c r="V2394" s="4" t="n"/>
      <c r="W2394" s="33">
        <f>IF(S2394&amp;U2394="","",U2394 * S2394)</f>
        <v/>
      </c>
      <c r="X2394" s="33">
        <f>IF(W2394="","",U2394 + W2394)</f>
        <v/>
      </c>
      <c r="Y2394" s="33">
        <f>IF(T2394="","",U2394 * T2394)</f>
        <v/>
      </c>
      <c r="Z2394" s="34">
        <f>IF(U2394="","",X2394-V2394-Y2394)</f>
        <v/>
      </c>
    </row>
    <row r="2395">
      <c r="A2395" s="25" t="n">
        <v>2391</v>
      </c>
      <c r="B2395" s="26">
        <f>_xlfn.XLOOKUP(C2395,purchase!C:C,pcon!B:B,"")</f>
        <v/>
      </c>
      <c r="C2395" s="4" t="n"/>
      <c r="D2395" s="29">
        <f>_xlfn.XLOOKUP(C2395,purchase!C:C,pcon!D:D,"")</f>
        <v/>
      </c>
      <c r="E2395" s="29">
        <f>_xlfn.XLOOKUP(C2395,purchase!C:C,pcon!E:E,"")</f>
        <v/>
      </c>
      <c r="F2395" s="4" t="n"/>
      <c r="G2395" s="27" t="n"/>
      <c r="H2395" s="28" t="n"/>
      <c r="I2395" s="4" t="n"/>
      <c r="J2395" s="4" t="n"/>
      <c r="K2395" s="4" t="n"/>
      <c r="L2395" s="30">
        <f>IF(J2395="","",J2395-K2395)</f>
        <v/>
      </c>
      <c r="M2395" s="4" t="n"/>
      <c r="N2395" s="30">
        <f>IF(L2395="","",L2395-M2395)</f>
        <v/>
      </c>
      <c r="O2395" s="31" t="n"/>
      <c r="P2395" s="32">
        <f>IF(O2395="","",N2395 * O2395)</f>
        <v/>
      </c>
      <c r="Q2395" s="10">
        <f>_xlfn.XLOOKUP(C2395,pcon!C:C,pcon!L:L,"")</f>
        <v/>
      </c>
      <c r="R2395" s="98">
        <f>(Q2395 / 80) * (O2395 * 100)</f>
        <v/>
      </c>
      <c r="S2395" s="31" t="n"/>
      <c r="T2395" s="31" t="n"/>
      <c r="U2395" s="33">
        <f>IF(N2395="","",R2395 * N2395)</f>
        <v/>
      </c>
      <c r="V2395" s="4" t="n"/>
      <c r="W2395" s="33">
        <f>IF(S2395&amp;U2395="","",U2395 * S2395)</f>
        <v/>
      </c>
      <c r="X2395" s="33">
        <f>IF(W2395="","",U2395 + W2395)</f>
        <v/>
      </c>
      <c r="Y2395" s="33">
        <f>IF(T2395="","",U2395 * T2395)</f>
        <v/>
      </c>
      <c r="Z2395" s="34">
        <f>IF(U2395="","",X2395-V2395-Y2395)</f>
        <v/>
      </c>
    </row>
    <row r="2396">
      <c r="A2396" s="25" t="n">
        <v>2392</v>
      </c>
      <c r="B2396" s="26">
        <f>_xlfn.XLOOKUP(C2396,purchase!C:C,pcon!B:B,"")</f>
        <v/>
      </c>
      <c r="C2396" s="4" t="n"/>
      <c r="D2396" s="29">
        <f>_xlfn.XLOOKUP(C2396,purchase!C:C,pcon!D:D,"")</f>
        <v/>
      </c>
      <c r="E2396" s="29">
        <f>_xlfn.XLOOKUP(C2396,purchase!C:C,pcon!E:E,"")</f>
        <v/>
      </c>
      <c r="F2396" s="4" t="n"/>
      <c r="G2396" s="27" t="n"/>
      <c r="H2396" s="28" t="n"/>
      <c r="I2396" s="4" t="n"/>
      <c r="J2396" s="4" t="n"/>
      <c r="K2396" s="4" t="n"/>
      <c r="L2396" s="30">
        <f>IF(J2396="","",J2396-K2396)</f>
        <v/>
      </c>
      <c r="M2396" s="4" t="n"/>
      <c r="N2396" s="30">
        <f>IF(L2396="","",L2396-M2396)</f>
        <v/>
      </c>
      <c r="O2396" s="31" t="n"/>
      <c r="P2396" s="32">
        <f>IF(O2396="","",N2396 * O2396)</f>
        <v/>
      </c>
      <c r="Q2396" s="10">
        <f>_xlfn.XLOOKUP(C2396,pcon!C:C,pcon!L:L,"")</f>
        <v/>
      </c>
      <c r="R2396" s="98">
        <f>(Q2396 / 80) * (O2396 * 100)</f>
        <v/>
      </c>
      <c r="S2396" s="31" t="n"/>
      <c r="T2396" s="31" t="n"/>
      <c r="U2396" s="33">
        <f>IF(N2396="","",R2396 * N2396)</f>
        <v/>
      </c>
      <c r="V2396" s="4" t="n"/>
      <c r="W2396" s="33">
        <f>IF(S2396&amp;U2396="","",U2396 * S2396)</f>
        <v/>
      </c>
      <c r="X2396" s="33">
        <f>IF(W2396="","",U2396 + W2396)</f>
        <v/>
      </c>
      <c r="Y2396" s="33">
        <f>IF(T2396="","",U2396 * T2396)</f>
        <v/>
      </c>
      <c r="Z2396" s="34">
        <f>IF(U2396="","",X2396-V2396-Y2396)</f>
        <v/>
      </c>
    </row>
    <row r="2397">
      <c r="A2397" s="25" t="n">
        <v>2393</v>
      </c>
      <c r="B2397" s="26">
        <f>_xlfn.XLOOKUP(C2397,purchase!C:C,pcon!B:B,"")</f>
        <v/>
      </c>
      <c r="C2397" s="4" t="n"/>
      <c r="D2397" s="29">
        <f>_xlfn.XLOOKUP(C2397,purchase!C:C,pcon!D:D,"")</f>
        <v/>
      </c>
      <c r="E2397" s="29">
        <f>_xlfn.XLOOKUP(C2397,purchase!C:C,pcon!E:E,"")</f>
        <v/>
      </c>
      <c r="F2397" s="4" t="n"/>
      <c r="G2397" s="27" t="n"/>
      <c r="H2397" s="28" t="n"/>
      <c r="I2397" s="4" t="n"/>
      <c r="J2397" s="4" t="n"/>
      <c r="K2397" s="4" t="n"/>
      <c r="L2397" s="30">
        <f>IF(J2397="","",J2397-K2397)</f>
        <v/>
      </c>
      <c r="M2397" s="4" t="n"/>
      <c r="N2397" s="30">
        <f>IF(L2397="","",L2397-M2397)</f>
        <v/>
      </c>
      <c r="O2397" s="31" t="n"/>
      <c r="P2397" s="32">
        <f>IF(O2397="","",N2397 * O2397)</f>
        <v/>
      </c>
      <c r="Q2397" s="10">
        <f>_xlfn.XLOOKUP(C2397,pcon!C:C,pcon!L:L,"")</f>
        <v/>
      </c>
      <c r="R2397" s="98">
        <f>(Q2397 / 80) * (O2397 * 100)</f>
        <v/>
      </c>
      <c r="S2397" s="31" t="n"/>
      <c r="T2397" s="31" t="n"/>
      <c r="U2397" s="33">
        <f>IF(N2397="","",R2397 * N2397)</f>
        <v/>
      </c>
      <c r="V2397" s="4" t="n"/>
      <c r="W2397" s="33">
        <f>IF(S2397&amp;U2397="","",U2397 * S2397)</f>
        <v/>
      </c>
      <c r="X2397" s="33">
        <f>IF(W2397="","",U2397 + W2397)</f>
        <v/>
      </c>
      <c r="Y2397" s="33">
        <f>IF(T2397="","",U2397 * T2397)</f>
        <v/>
      </c>
      <c r="Z2397" s="34">
        <f>IF(U2397="","",X2397-V2397-Y2397)</f>
        <v/>
      </c>
    </row>
    <row r="2398">
      <c r="A2398" s="25" t="n">
        <v>2394</v>
      </c>
      <c r="B2398" s="26">
        <f>_xlfn.XLOOKUP(C2398,purchase!C:C,pcon!B:B,"")</f>
        <v/>
      </c>
      <c r="C2398" s="4" t="n"/>
      <c r="D2398" s="29">
        <f>_xlfn.XLOOKUP(C2398,purchase!C:C,pcon!D:D,"")</f>
        <v/>
      </c>
      <c r="E2398" s="29">
        <f>_xlfn.XLOOKUP(C2398,purchase!C:C,pcon!E:E,"")</f>
        <v/>
      </c>
      <c r="F2398" s="4" t="n"/>
      <c r="G2398" s="27" t="n"/>
      <c r="H2398" s="28" t="n"/>
      <c r="I2398" s="4" t="n"/>
      <c r="J2398" s="4" t="n"/>
      <c r="K2398" s="4" t="n"/>
      <c r="L2398" s="30">
        <f>IF(J2398="","",J2398-K2398)</f>
        <v/>
      </c>
      <c r="M2398" s="4" t="n"/>
      <c r="N2398" s="30">
        <f>IF(L2398="","",L2398-M2398)</f>
        <v/>
      </c>
      <c r="O2398" s="31" t="n"/>
      <c r="P2398" s="32">
        <f>IF(O2398="","",N2398 * O2398)</f>
        <v/>
      </c>
      <c r="Q2398" s="10">
        <f>_xlfn.XLOOKUP(C2398,pcon!C:C,pcon!L:L,"")</f>
        <v/>
      </c>
      <c r="R2398" s="98">
        <f>(Q2398 / 80) * (O2398 * 100)</f>
        <v/>
      </c>
      <c r="S2398" s="31" t="n"/>
      <c r="T2398" s="31" t="n"/>
      <c r="U2398" s="33">
        <f>IF(N2398="","",R2398 * N2398)</f>
        <v/>
      </c>
      <c r="V2398" s="4" t="n"/>
      <c r="W2398" s="33">
        <f>IF(S2398&amp;U2398="","",U2398 * S2398)</f>
        <v/>
      </c>
      <c r="X2398" s="33">
        <f>IF(W2398="","",U2398 + W2398)</f>
        <v/>
      </c>
      <c r="Y2398" s="33">
        <f>IF(T2398="","",U2398 * T2398)</f>
        <v/>
      </c>
      <c r="Z2398" s="34">
        <f>IF(U2398="","",X2398-V2398-Y2398)</f>
        <v/>
      </c>
    </row>
    <row r="2399">
      <c r="A2399" s="25" t="n">
        <v>2395</v>
      </c>
      <c r="B2399" s="26">
        <f>_xlfn.XLOOKUP(C2399,purchase!C:C,pcon!B:B,"")</f>
        <v/>
      </c>
      <c r="C2399" s="4" t="n"/>
      <c r="D2399" s="29">
        <f>_xlfn.XLOOKUP(C2399,purchase!C:C,pcon!D:D,"")</f>
        <v/>
      </c>
      <c r="E2399" s="29">
        <f>_xlfn.XLOOKUP(C2399,purchase!C:C,pcon!E:E,"")</f>
        <v/>
      </c>
      <c r="F2399" s="4" t="n"/>
      <c r="G2399" s="27" t="n"/>
      <c r="H2399" s="28" t="n"/>
      <c r="I2399" s="4" t="n"/>
      <c r="J2399" s="4" t="n"/>
      <c r="K2399" s="4" t="n"/>
      <c r="L2399" s="30">
        <f>IF(J2399="","",J2399-K2399)</f>
        <v/>
      </c>
      <c r="M2399" s="4" t="n"/>
      <c r="N2399" s="30">
        <f>IF(L2399="","",L2399-M2399)</f>
        <v/>
      </c>
      <c r="O2399" s="31" t="n"/>
      <c r="P2399" s="32">
        <f>IF(O2399="","",N2399 * O2399)</f>
        <v/>
      </c>
      <c r="Q2399" s="10">
        <f>_xlfn.XLOOKUP(C2399,pcon!C:C,pcon!L:L,"")</f>
        <v/>
      </c>
      <c r="R2399" s="98">
        <f>(Q2399 / 80) * (O2399 * 100)</f>
        <v/>
      </c>
      <c r="S2399" s="31" t="n"/>
      <c r="T2399" s="31" t="n"/>
      <c r="U2399" s="33">
        <f>IF(N2399="","",R2399 * N2399)</f>
        <v/>
      </c>
      <c r="V2399" s="4" t="n"/>
      <c r="W2399" s="33">
        <f>IF(S2399&amp;U2399="","",U2399 * S2399)</f>
        <v/>
      </c>
      <c r="X2399" s="33">
        <f>IF(W2399="","",U2399 + W2399)</f>
        <v/>
      </c>
      <c r="Y2399" s="33">
        <f>IF(T2399="","",U2399 * T2399)</f>
        <v/>
      </c>
      <c r="Z2399" s="34">
        <f>IF(U2399="","",X2399-V2399-Y2399)</f>
        <v/>
      </c>
    </row>
    <row r="2400">
      <c r="A2400" s="25" t="n">
        <v>2396</v>
      </c>
      <c r="B2400" s="26">
        <f>_xlfn.XLOOKUP(C2400,purchase!C:C,pcon!B:B,"")</f>
        <v/>
      </c>
      <c r="C2400" s="4" t="n"/>
      <c r="D2400" s="29">
        <f>_xlfn.XLOOKUP(C2400,purchase!C:C,pcon!D:D,"")</f>
        <v/>
      </c>
      <c r="E2400" s="29">
        <f>_xlfn.XLOOKUP(C2400,purchase!C:C,pcon!E:E,"")</f>
        <v/>
      </c>
      <c r="F2400" s="4" t="n"/>
      <c r="G2400" s="27" t="n"/>
      <c r="H2400" s="28" t="n"/>
      <c r="I2400" s="4" t="n"/>
      <c r="J2400" s="4" t="n"/>
      <c r="K2400" s="4" t="n"/>
      <c r="L2400" s="30">
        <f>IF(J2400="","",J2400-K2400)</f>
        <v/>
      </c>
      <c r="M2400" s="4" t="n"/>
      <c r="N2400" s="30">
        <f>IF(L2400="","",L2400-M2400)</f>
        <v/>
      </c>
      <c r="O2400" s="31" t="n"/>
      <c r="P2400" s="32">
        <f>IF(O2400="","",N2400 * O2400)</f>
        <v/>
      </c>
      <c r="Q2400" s="10">
        <f>_xlfn.XLOOKUP(C2400,pcon!C:C,pcon!L:L,"")</f>
        <v/>
      </c>
      <c r="R2400" s="98">
        <f>(Q2400 / 80) * (O2400 * 100)</f>
        <v/>
      </c>
      <c r="S2400" s="31" t="n"/>
      <c r="T2400" s="31" t="n"/>
      <c r="U2400" s="33">
        <f>IF(N2400="","",R2400 * N2400)</f>
        <v/>
      </c>
      <c r="V2400" s="4" t="n"/>
      <c r="W2400" s="33">
        <f>IF(S2400&amp;U2400="","",U2400 * S2400)</f>
        <v/>
      </c>
      <c r="X2400" s="33">
        <f>IF(W2400="","",U2400 + W2400)</f>
        <v/>
      </c>
      <c r="Y2400" s="33">
        <f>IF(T2400="","",U2400 * T2400)</f>
        <v/>
      </c>
      <c r="Z2400" s="34">
        <f>IF(U2400="","",X2400-V2400-Y2400)</f>
        <v/>
      </c>
    </row>
    <row r="2401">
      <c r="A2401" s="25" t="n">
        <v>2397</v>
      </c>
      <c r="B2401" s="26">
        <f>_xlfn.XLOOKUP(C2401,purchase!C:C,pcon!B:B,"")</f>
        <v/>
      </c>
      <c r="C2401" s="4" t="n"/>
      <c r="D2401" s="29">
        <f>_xlfn.XLOOKUP(C2401,purchase!C:C,pcon!D:D,"")</f>
        <v/>
      </c>
      <c r="E2401" s="29">
        <f>_xlfn.XLOOKUP(C2401,purchase!C:C,pcon!E:E,"")</f>
        <v/>
      </c>
      <c r="F2401" s="4" t="n"/>
      <c r="G2401" s="27" t="n"/>
      <c r="H2401" s="28" t="n"/>
      <c r="I2401" s="4" t="n"/>
      <c r="J2401" s="4" t="n"/>
      <c r="K2401" s="4" t="n"/>
      <c r="L2401" s="30">
        <f>IF(J2401="","",J2401-K2401)</f>
        <v/>
      </c>
      <c r="M2401" s="4" t="n"/>
      <c r="N2401" s="30">
        <f>IF(L2401="","",L2401-M2401)</f>
        <v/>
      </c>
      <c r="O2401" s="31" t="n"/>
      <c r="P2401" s="32">
        <f>IF(O2401="","",N2401 * O2401)</f>
        <v/>
      </c>
      <c r="Q2401" s="10">
        <f>_xlfn.XLOOKUP(C2401,pcon!C:C,pcon!L:L,"")</f>
        <v/>
      </c>
      <c r="R2401" s="98">
        <f>(Q2401 / 80) * (O2401 * 100)</f>
        <v/>
      </c>
      <c r="S2401" s="31" t="n"/>
      <c r="T2401" s="31" t="n"/>
      <c r="U2401" s="33">
        <f>IF(N2401="","",R2401 * N2401)</f>
        <v/>
      </c>
      <c r="V2401" s="4" t="n"/>
      <c r="W2401" s="33">
        <f>IF(S2401&amp;U2401="","",U2401 * S2401)</f>
        <v/>
      </c>
      <c r="X2401" s="33">
        <f>IF(W2401="","",U2401 + W2401)</f>
        <v/>
      </c>
      <c r="Y2401" s="33">
        <f>IF(T2401="","",U2401 * T2401)</f>
        <v/>
      </c>
      <c r="Z2401" s="34">
        <f>IF(U2401="","",X2401-V2401-Y2401)</f>
        <v/>
      </c>
    </row>
    <row r="2402">
      <c r="A2402" s="25" t="n">
        <v>2398</v>
      </c>
      <c r="B2402" s="26">
        <f>_xlfn.XLOOKUP(C2402,purchase!C:C,pcon!B:B,"")</f>
        <v/>
      </c>
      <c r="C2402" s="4" t="n"/>
      <c r="D2402" s="29">
        <f>_xlfn.XLOOKUP(C2402,purchase!C:C,pcon!D:D,"")</f>
        <v/>
      </c>
      <c r="E2402" s="29">
        <f>_xlfn.XLOOKUP(C2402,purchase!C:C,pcon!E:E,"")</f>
        <v/>
      </c>
      <c r="F2402" s="4" t="n"/>
      <c r="G2402" s="27" t="n"/>
      <c r="H2402" s="28" t="n"/>
      <c r="I2402" s="4" t="n"/>
      <c r="J2402" s="4" t="n"/>
      <c r="K2402" s="4" t="n"/>
      <c r="L2402" s="30">
        <f>IF(J2402="","",J2402-K2402)</f>
        <v/>
      </c>
      <c r="M2402" s="4" t="n"/>
      <c r="N2402" s="30">
        <f>IF(L2402="","",L2402-M2402)</f>
        <v/>
      </c>
      <c r="O2402" s="31" t="n"/>
      <c r="P2402" s="32">
        <f>IF(O2402="","",N2402 * O2402)</f>
        <v/>
      </c>
      <c r="Q2402" s="10">
        <f>_xlfn.XLOOKUP(C2402,pcon!C:C,pcon!L:L,"")</f>
        <v/>
      </c>
      <c r="R2402" s="98">
        <f>(Q2402 / 80) * (O2402 * 100)</f>
        <v/>
      </c>
      <c r="S2402" s="31" t="n"/>
      <c r="T2402" s="31" t="n"/>
      <c r="U2402" s="33">
        <f>IF(N2402="","",R2402 * N2402)</f>
        <v/>
      </c>
      <c r="V2402" s="4" t="n"/>
      <c r="W2402" s="33">
        <f>IF(S2402&amp;U2402="","",U2402 * S2402)</f>
        <v/>
      </c>
      <c r="X2402" s="33">
        <f>IF(W2402="","",U2402 + W2402)</f>
        <v/>
      </c>
      <c r="Y2402" s="33">
        <f>IF(T2402="","",U2402 * T2402)</f>
        <v/>
      </c>
      <c r="Z2402" s="34">
        <f>IF(U2402="","",X2402-V2402-Y2402)</f>
        <v/>
      </c>
    </row>
    <row r="2403">
      <c r="A2403" s="25" t="n">
        <v>2399</v>
      </c>
      <c r="B2403" s="26">
        <f>_xlfn.XLOOKUP(C2403,purchase!C:C,pcon!B:B,"")</f>
        <v/>
      </c>
      <c r="C2403" s="4" t="n"/>
      <c r="D2403" s="29">
        <f>_xlfn.XLOOKUP(C2403,purchase!C:C,pcon!D:D,"")</f>
        <v/>
      </c>
      <c r="E2403" s="29">
        <f>_xlfn.XLOOKUP(C2403,purchase!C:C,pcon!E:E,"")</f>
        <v/>
      </c>
      <c r="F2403" s="4" t="n"/>
      <c r="G2403" s="27" t="n"/>
      <c r="H2403" s="28" t="n"/>
      <c r="I2403" s="4" t="n"/>
      <c r="J2403" s="4" t="n"/>
      <c r="K2403" s="4" t="n"/>
      <c r="L2403" s="30">
        <f>IF(J2403="","",J2403-K2403)</f>
        <v/>
      </c>
      <c r="M2403" s="4" t="n"/>
      <c r="N2403" s="30">
        <f>IF(L2403="","",L2403-M2403)</f>
        <v/>
      </c>
      <c r="O2403" s="31" t="n"/>
      <c r="P2403" s="32">
        <f>IF(O2403="","",N2403 * O2403)</f>
        <v/>
      </c>
      <c r="Q2403" s="10">
        <f>_xlfn.XLOOKUP(C2403,pcon!C:C,pcon!L:L,"")</f>
        <v/>
      </c>
      <c r="R2403" s="98">
        <f>(Q2403 / 80) * (O2403 * 100)</f>
        <v/>
      </c>
      <c r="S2403" s="31" t="n"/>
      <c r="T2403" s="31" t="n"/>
      <c r="U2403" s="33">
        <f>IF(N2403="","",R2403 * N2403)</f>
        <v/>
      </c>
      <c r="V2403" s="4" t="n"/>
      <c r="W2403" s="33">
        <f>IF(S2403&amp;U2403="","",U2403 * S2403)</f>
        <v/>
      </c>
      <c r="X2403" s="33">
        <f>IF(W2403="","",U2403 + W2403)</f>
        <v/>
      </c>
      <c r="Y2403" s="33">
        <f>IF(T2403="","",U2403 * T2403)</f>
        <v/>
      </c>
      <c r="Z2403" s="34">
        <f>IF(U2403="","",X2403-V2403-Y2403)</f>
        <v/>
      </c>
    </row>
    <row r="2404">
      <c r="A2404" s="25" t="n">
        <v>2400</v>
      </c>
      <c r="B2404" s="26">
        <f>_xlfn.XLOOKUP(C2404,purchase!C:C,pcon!B:B,"")</f>
        <v/>
      </c>
      <c r="C2404" s="4" t="n"/>
      <c r="D2404" s="29">
        <f>_xlfn.XLOOKUP(C2404,purchase!C:C,pcon!D:D,"")</f>
        <v/>
      </c>
      <c r="E2404" s="29">
        <f>_xlfn.XLOOKUP(C2404,purchase!C:C,pcon!E:E,"")</f>
        <v/>
      </c>
      <c r="F2404" s="4" t="n"/>
      <c r="G2404" s="27" t="n"/>
      <c r="H2404" s="28" t="n"/>
      <c r="I2404" s="4" t="n"/>
      <c r="J2404" s="4" t="n"/>
      <c r="K2404" s="4" t="n"/>
      <c r="L2404" s="30">
        <f>IF(J2404="","",J2404-K2404)</f>
        <v/>
      </c>
      <c r="M2404" s="4" t="n"/>
      <c r="N2404" s="30">
        <f>IF(L2404="","",L2404-M2404)</f>
        <v/>
      </c>
      <c r="O2404" s="31" t="n"/>
      <c r="P2404" s="32">
        <f>IF(O2404="","",N2404 * O2404)</f>
        <v/>
      </c>
      <c r="Q2404" s="10">
        <f>_xlfn.XLOOKUP(C2404,pcon!C:C,pcon!L:L,"")</f>
        <v/>
      </c>
      <c r="R2404" s="98">
        <f>(Q2404 / 80) * (O2404 * 100)</f>
        <v/>
      </c>
      <c r="S2404" s="31" t="n"/>
      <c r="T2404" s="31" t="n"/>
      <c r="U2404" s="33">
        <f>IF(N2404="","",R2404 * N2404)</f>
        <v/>
      </c>
      <c r="V2404" s="4" t="n"/>
      <c r="W2404" s="33">
        <f>IF(S2404&amp;U2404="","",U2404 * S2404)</f>
        <v/>
      </c>
      <c r="X2404" s="33">
        <f>IF(W2404="","",U2404 + W2404)</f>
        <v/>
      </c>
      <c r="Y2404" s="33">
        <f>IF(T2404="","",U2404 * T2404)</f>
        <v/>
      </c>
      <c r="Z2404" s="34">
        <f>IF(U2404="","",X2404-V2404-Y2404)</f>
        <v/>
      </c>
    </row>
    <row r="2405">
      <c r="A2405" s="25" t="n">
        <v>2401</v>
      </c>
      <c r="B2405" s="26">
        <f>_xlfn.XLOOKUP(C2405,purchase!C:C,pcon!B:B,"")</f>
        <v/>
      </c>
      <c r="C2405" s="4" t="n"/>
      <c r="D2405" s="29">
        <f>_xlfn.XLOOKUP(C2405,purchase!C:C,pcon!D:D,"")</f>
        <v/>
      </c>
      <c r="E2405" s="29">
        <f>_xlfn.XLOOKUP(C2405,purchase!C:C,pcon!E:E,"")</f>
        <v/>
      </c>
      <c r="F2405" s="4" t="n"/>
      <c r="G2405" s="27" t="n"/>
      <c r="H2405" s="28" t="n"/>
      <c r="I2405" s="4" t="n"/>
      <c r="J2405" s="4" t="n"/>
      <c r="K2405" s="4" t="n"/>
      <c r="L2405" s="30">
        <f>IF(J2405="","",J2405-K2405)</f>
        <v/>
      </c>
      <c r="M2405" s="4" t="n"/>
      <c r="N2405" s="30">
        <f>IF(L2405="","",L2405-M2405)</f>
        <v/>
      </c>
      <c r="O2405" s="31" t="n"/>
      <c r="P2405" s="32">
        <f>IF(O2405="","",N2405 * O2405)</f>
        <v/>
      </c>
      <c r="Q2405" s="10">
        <f>_xlfn.XLOOKUP(C2405,pcon!C:C,pcon!L:L,"")</f>
        <v/>
      </c>
      <c r="R2405" s="98">
        <f>(Q2405 / 80) * (O2405 * 100)</f>
        <v/>
      </c>
      <c r="S2405" s="31" t="n"/>
      <c r="T2405" s="31" t="n"/>
      <c r="U2405" s="33">
        <f>IF(N2405="","",R2405 * N2405)</f>
        <v/>
      </c>
      <c r="V2405" s="4" t="n"/>
      <c r="W2405" s="33">
        <f>IF(S2405&amp;U2405="","",U2405 * S2405)</f>
        <v/>
      </c>
      <c r="X2405" s="33">
        <f>IF(W2405="","",U2405 + W2405)</f>
        <v/>
      </c>
      <c r="Y2405" s="33">
        <f>IF(T2405="","",U2405 * T2405)</f>
        <v/>
      </c>
      <c r="Z2405" s="34">
        <f>IF(U2405="","",X2405-V2405-Y2405)</f>
        <v/>
      </c>
    </row>
    <row r="2406">
      <c r="A2406" s="25" t="n">
        <v>2402</v>
      </c>
      <c r="B2406" s="26">
        <f>_xlfn.XLOOKUP(C2406,purchase!C:C,pcon!B:B,"")</f>
        <v/>
      </c>
      <c r="C2406" s="4" t="n"/>
      <c r="D2406" s="29">
        <f>_xlfn.XLOOKUP(C2406,purchase!C:C,pcon!D:D,"")</f>
        <v/>
      </c>
      <c r="E2406" s="29">
        <f>_xlfn.XLOOKUP(C2406,purchase!C:C,pcon!E:E,"")</f>
        <v/>
      </c>
      <c r="F2406" s="4" t="n"/>
      <c r="G2406" s="27" t="n"/>
      <c r="H2406" s="28" t="n"/>
      <c r="I2406" s="4" t="n"/>
      <c r="J2406" s="4" t="n"/>
      <c r="K2406" s="4" t="n"/>
      <c r="L2406" s="30">
        <f>IF(J2406="","",J2406-K2406)</f>
        <v/>
      </c>
      <c r="M2406" s="4" t="n"/>
      <c r="N2406" s="30">
        <f>IF(L2406="","",L2406-M2406)</f>
        <v/>
      </c>
      <c r="O2406" s="31" t="n"/>
      <c r="P2406" s="32">
        <f>IF(O2406="","",N2406 * O2406)</f>
        <v/>
      </c>
      <c r="Q2406" s="10">
        <f>_xlfn.XLOOKUP(C2406,pcon!C:C,pcon!L:L,"")</f>
        <v/>
      </c>
      <c r="R2406" s="98">
        <f>(Q2406 / 80) * (O2406 * 100)</f>
        <v/>
      </c>
      <c r="S2406" s="31" t="n"/>
      <c r="T2406" s="31" t="n"/>
      <c r="U2406" s="33">
        <f>IF(N2406="","",R2406 * N2406)</f>
        <v/>
      </c>
      <c r="V2406" s="4" t="n"/>
      <c r="W2406" s="33">
        <f>IF(S2406&amp;U2406="","",U2406 * S2406)</f>
        <v/>
      </c>
      <c r="X2406" s="33">
        <f>IF(W2406="","",U2406 + W2406)</f>
        <v/>
      </c>
      <c r="Y2406" s="33">
        <f>IF(T2406="","",U2406 * T2406)</f>
        <v/>
      </c>
      <c r="Z2406" s="34">
        <f>IF(U2406="","",X2406-V2406-Y2406)</f>
        <v/>
      </c>
    </row>
    <row r="2407">
      <c r="A2407" s="25" t="n">
        <v>2403</v>
      </c>
      <c r="B2407" s="26">
        <f>_xlfn.XLOOKUP(C2407,purchase!C:C,pcon!B:B,"")</f>
        <v/>
      </c>
      <c r="C2407" s="4" t="n"/>
      <c r="D2407" s="29">
        <f>_xlfn.XLOOKUP(C2407,purchase!C:C,pcon!D:D,"")</f>
        <v/>
      </c>
      <c r="E2407" s="29">
        <f>_xlfn.XLOOKUP(C2407,purchase!C:C,pcon!E:E,"")</f>
        <v/>
      </c>
      <c r="F2407" s="4" t="n"/>
      <c r="G2407" s="27" t="n"/>
      <c r="H2407" s="28" t="n"/>
      <c r="I2407" s="4" t="n"/>
      <c r="J2407" s="4" t="n"/>
      <c r="K2407" s="4" t="n"/>
      <c r="L2407" s="30">
        <f>IF(J2407="","",J2407-K2407)</f>
        <v/>
      </c>
      <c r="M2407" s="4" t="n"/>
      <c r="N2407" s="30">
        <f>IF(L2407="","",L2407-M2407)</f>
        <v/>
      </c>
      <c r="O2407" s="31" t="n"/>
      <c r="P2407" s="32">
        <f>IF(O2407="","",N2407 * O2407)</f>
        <v/>
      </c>
      <c r="Q2407" s="10">
        <f>_xlfn.XLOOKUP(C2407,pcon!C:C,pcon!L:L,"")</f>
        <v/>
      </c>
      <c r="R2407" s="98">
        <f>(Q2407 / 80) * (O2407 * 100)</f>
        <v/>
      </c>
      <c r="S2407" s="31" t="n"/>
      <c r="T2407" s="31" t="n"/>
      <c r="U2407" s="33">
        <f>IF(N2407="","",R2407 * N2407)</f>
        <v/>
      </c>
      <c r="V2407" s="4" t="n"/>
      <c r="W2407" s="33">
        <f>IF(S2407&amp;U2407="","",U2407 * S2407)</f>
        <v/>
      </c>
      <c r="X2407" s="33">
        <f>IF(W2407="","",U2407 + W2407)</f>
        <v/>
      </c>
      <c r="Y2407" s="33">
        <f>IF(T2407="","",U2407 * T2407)</f>
        <v/>
      </c>
      <c r="Z2407" s="34">
        <f>IF(U2407="","",X2407-V2407-Y2407)</f>
        <v/>
      </c>
    </row>
    <row r="2408">
      <c r="A2408" s="25" t="n">
        <v>2404</v>
      </c>
      <c r="B2408" s="26">
        <f>_xlfn.XLOOKUP(C2408,purchase!C:C,pcon!B:B,"")</f>
        <v/>
      </c>
      <c r="C2408" s="4" t="n"/>
      <c r="D2408" s="29">
        <f>_xlfn.XLOOKUP(C2408,purchase!C:C,pcon!D:D,"")</f>
        <v/>
      </c>
      <c r="E2408" s="29">
        <f>_xlfn.XLOOKUP(C2408,purchase!C:C,pcon!E:E,"")</f>
        <v/>
      </c>
      <c r="F2408" s="4" t="n"/>
      <c r="G2408" s="27" t="n"/>
      <c r="H2408" s="28" t="n"/>
      <c r="I2408" s="4" t="n"/>
      <c r="J2408" s="4" t="n"/>
      <c r="K2408" s="4" t="n"/>
      <c r="L2408" s="30">
        <f>IF(J2408="","",J2408-K2408)</f>
        <v/>
      </c>
      <c r="M2408" s="4" t="n"/>
      <c r="N2408" s="30">
        <f>IF(L2408="","",L2408-M2408)</f>
        <v/>
      </c>
      <c r="O2408" s="31" t="n"/>
      <c r="P2408" s="32">
        <f>IF(O2408="","",N2408 * O2408)</f>
        <v/>
      </c>
      <c r="Q2408" s="10">
        <f>_xlfn.XLOOKUP(C2408,pcon!C:C,pcon!L:L,"")</f>
        <v/>
      </c>
      <c r="R2408" s="98">
        <f>(Q2408 / 80) * (O2408 * 100)</f>
        <v/>
      </c>
      <c r="S2408" s="31" t="n"/>
      <c r="T2408" s="31" t="n"/>
      <c r="U2408" s="33">
        <f>IF(N2408="","",R2408 * N2408)</f>
        <v/>
      </c>
      <c r="V2408" s="4" t="n"/>
      <c r="W2408" s="33">
        <f>IF(S2408&amp;U2408="","",U2408 * S2408)</f>
        <v/>
      </c>
      <c r="X2408" s="33">
        <f>IF(W2408="","",U2408 + W2408)</f>
        <v/>
      </c>
      <c r="Y2408" s="33">
        <f>IF(T2408="","",U2408 * T2408)</f>
        <v/>
      </c>
      <c r="Z2408" s="34">
        <f>IF(U2408="","",X2408-V2408-Y2408)</f>
        <v/>
      </c>
    </row>
    <row r="2409">
      <c r="A2409" s="25" t="n">
        <v>2405</v>
      </c>
      <c r="B2409" s="26">
        <f>_xlfn.XLOOKUP(C2409,purchase!C:C,pcon!B:B,"")</f>
        <v/>
      </c>
      <c r="C2409" s="4" t="n"/>
      <c r="D2409" s="29">
        <f>_xlfn.XLOOKUP(C2409,purchase!C:C,pcon!D:D,"")</f>
        <v/>
      </c>
      <c r="E2409" s="29">
        <f>_xlfn.XLOOKUP(C2409,purchase!C:C,pcon!E:E,"")</f>
        <v/>
      </c>
      <c r="F2409" s="4" t="n"/>
      <c r="G2409" s="27" t="n"/>
      <c r="H2409" s="28" t="n"/>
      <c r="I2409" s="4" t="n"/>
      <c r="J2409" s="4" t="n"/>
      <c r="K2409" s="4" t="n"/>
      <c r="L2409" s="30">
        <f>IF(J2409="","",J2409-K2409)</f>
        <v/>
      </c>
      <c r="M2409" s="4" t="n"/>
      <c r="N2409" s="30">
        <f>IF(L2409="","",L2409-M2409)</f>
        <v/>
      </c>
      <c r="O2409" s="31" t="n"/>
      <c r="P2409" s="32">
        <f>IF(O2409="","",N2409 * O2409)</f>
        <v/>
      </c>
      <c r="Q2409" s="10">
        <f>_xlfn.XLOOKUP(C2409,pcon!C:C,pcon!L:L,"")</f>
        <v/>
      </c>
      <c r="R2409" s="98">
        <f>(Q2409 / 80) * (O2409 * 100)</f>
        <v/>
      </c>
      <c r="S2409" s="31" t="n"/>
      <c r="T2409" s="31" t="n"/>
      <c r="U2409" s="33">
        <f>IF(N2409="","",R2409 * N2409)</f>
        <v/>
      </c>
      <c r="V2409" s="4" t="n"/>
      <c r="W2409" s="33">
        <f>IF(S2409&amp;U2409="","",U2409 * S2409)</f>
        <v/>
      </c>
      <c r="X2409" s="33">
        <f>IF(W2409="","",U2409 + W2409)</f>
        <v/>
      </c>
      <c r="Y2409" s="33">
        <f>IF(T2409="","",U2409 * T2409)</f>
        <v/>
      </c>
      <c r="Z2409" s="34">
        <f>IF(U2409="","",X2409-V2409-Y2409)</f>
        <v/>
      </c>
    </row>
    <row r="2410">
      <c r="A2410" s="25" t="n">
        <v>2406</v>
      </c>
      <c r="B2410" s="26">
        <f>_xlfn.XLOOKUP(C2410,purchase!C:C,pcon!B:B,"")</f>
        <v/>
      </c>
      <c r="C2410" s="4" t="n"/>
      <c r="D2410" s="29">
        <f>_xlfn.XLOOKUP(C2410,purchase!C:C,pcon!D:D,"")</f>
        <v/>
      </c>
      <c r="E2410" s="29">
        <f>_xlfn.XLOOKUP(C2410,purchase!C:C,pcon!E:E,"")</f>
        <v/>
      </c>
      <c r="F2410" s="4" t="n"/>
      <c r="G2410" s="27" t="n"/>
      <c r="H2410" s="28" t="n"/>
      <c r="I2410" s="4" t="n"/>
      <c r="J2410" s="4" t="n"/>
      <c r="K2410" s="4" t="n"/>
      <c r="L2410" s="30">
        <f>IF(J2410="","",J2410-K2410)</f>
        <v/>
      </c>
      <c r="M2410" s="4" t="n"/>
      <c r="N2410" s="30">
        <f>IF(L2410="","",L2410-M2410)</f>
        <v/>
      </c>
      <c r="O2410" s="31" t="n"/>
      <c r="P2410" s="32">
        <f>IF(O2410="","",N2410 * O2410)</f>
        <v/>
      </c>
      <c r="Q2410" s="10">
        <f>_xlfn.XLOOKUP(C2410,pcon!C:C,pcon!L:L,"")</f>
        <v/>
      </c>
      <c r="R2410" s="98">
        <f>(Q2410 / 80) * (O2410 * 100)</f>
        <v/>
      </c>
      <c r="S2410" s="31" t="n"/>
      <c r="T2410" s="31" t="n"/>
      <c r="U2410" s="33">
        <f>IF(N2410="","",R2410 * N2410)</f>
        <v/>
      </c>
      <c r="V2410" s="4" t="n"/>
      <c r="W2410" s="33">
        <f>IF(S2410&amp;U2410="","",U2410 * S2410)</f>
        <v/>
      </c>
      <c r="X2410" s="33">
        <f>IF(W2410="","",U2410 + W2410)</f>
        <v/>
      </c>
      <c r="Y2410" s="33">
        <f>IF(T2410="","",U2410 * T2410)</f>
        <v/>
      </c>
      <c r="Z2410" s="34">
        <f>IF(U2410="","",X2410-V2410-Y2410)</f>
        <v/>
      </c>
    </row>
    <row r="2411">
      <c r="A2411" s="25" t="n">
        <v>2407</v>
      </c>
      <c r="B2411" s="26">
        <f>_xlfn.XLOOKUP(C2411,purchase!C:C,pcon!B:B,"")</f>
        <v/>
      </c>
      <c r="C2411" s="4" t="n"/>
      <c r="D2411" s="29">
        <f>_xlfn.XLOOKUP(C2411,purchase!C:C,pcon!D:D,"")</f>
        <v/>
      </c>
      <c r="E2411" s="29">
        <f>_xlfn.XLOOKUP(C2411,purchase!C:C,pcon!E:E,"")</f>
        <v/>
      </c>
      <c r="F2411" s="4" t="n"/>
      <c r="G2411" s="27" t="n"/>
      <c r="H2411" s="28" t="n"/>
      <c r="I2411" s="4" t="n"/>
      <c r="J2411" s="4" t="n"/>
      <c r="K2411" s="4" t="n"/>
      <c r="L2411" s="30">
        <f>IF(J2411="","",J2411-K2411)</f>
        <v/>
      </c>
      <c r="M2411" s="4" t="n"/>
      <c r="N2411" s="30">
        <f>IF(L2411="","",L2411-M2411)</f>
        <v/>
      </c>
      <c r="O2411" s="31" t="n"/>
      <c r="P2411" s="32">
        <f>IF(O2411="","",N2411 * O2411)</f>
        <v/>
      </c>
      <c r="Q2411" s="10">
        <f>_xlfn.XLOOKUP(C2411,pcon!C:C,pcon!L:L,"")</f>
        <v/>
      </c>
      <c r="R2411" s="98">
        <f>(Q2411 / 80) * (O2411 * 100)</f>
        <v/>
      </c>
      <c r="S2411" s="31" t="n"/>
      <c r="T2411" s="31" t="n"/>
      <c r="U2411" s="33">
        <f>IF(N2411="","",R2411 * N2411)</f>
        <v/>
      </c>
      <c r="V2411" s="4" t="n"/>
      <c r="W2411" s="33">
        <f>IF(S2411&amp;U2411="","",U2411 * S2411)</f>
        <v/>
      </c>
      <c r="X2411" s="33">
        <f>IF(W2411="","",U2411 + W2411)</f>
        <v/>
      </c>
      <c r="Y2411" s="33">
        <f>IF(T2411="","",U2411 * T2411)</f>
        <v/>
      </c>
      <c r="Z2411" s="34">
        <f>IF(U2411="","",X2411-V2411-Y2411)</f>
        <v/>
      </c>
    </row>
    <row r="2412">
      <c r="A2412" s="25" t="n">
        <v>2408</v>
      </c>
      <c r="B2412" s="26">
        <f>_xlfn.XLOOKUP(C2412,purchase!C:C,pcon!B:B,"")</f>
        <v/>
      </c>
      <c r="C2412" s="4" t="n"/>
      <c r="D2412" s="29">
        <f>_xlfn.XLOOKUP(C2412,purchase!C:C,pcon!D:D,"")</f>
        <v/>
      </c>
      <c r="E2412" s="29">
        <f>_xlfn.XLOOKUP(C2412,purchase!C:C,pcon!E:E,"")</f>
        <v/>
      </c>
      <c r="F2412" s="4" t="n"/>
      <c r="G2412" s="27" t="n"/>
      <c r="H2412" s="28" t="n"/>
      <c r="I2412" s="4" t="n"/>
      <c r="J2412" s="4" t="n"/>
      <c r="K2412" s="4" t="n"/>
      <c r="L2412" s="30">
        <f>IF(J2412="","",J2412-K2412)</f>
        <v/>
      </c>
      <c r="M2412" s="4" t="n"/>
      <c r="N2412" s="30">
        <f>IF(L2412="","",L2412-M2412)</f>
        <v/>
      </c>
      <c r="O2412" s="31" t="n"/>
      <c r="P2412" s="32">
        <f>IF(O2412="","",N2412 * O2412)</f>
        <v/>
      </c>
      <c r="Q2412" s="10">
        <f>_xlfn.XLOOKUP(C2412,pcon!C:C,pcon!L:L,"")</f>
        <v/>
      </c>
      <c r="R2412" s="98">
        <f>(Q2412 / 80) * (O2412 * 100)</f>
        <v/>
      </c>
      <c r="S2412" s="31" t="n"/>
      <c r="T2412" s="31" t="n"/>
      <c r="U2412" s="33">
        <f>IF(N2412="","",R2412 * N2412)</f>
        <v/>
      </c>
      <c r="V2412" s="4" t="n"/>
      <c r="W2412" s="33">
        <f>IF(S2412&amp;U2412="","",U2412 * S2412)</f>
        <v/>
      </c>
      <c r="X2412" s="33">
        <f>IF(W2412="","",U2412 + W2412)</f>
        <v/>
      </c>
      <c r="Y2412" s="33">
        <f>IF(T2412="","",U2412 * T2412)</f>
        <v/>
      </c>
      <c r="Z2412" s="34">
        <f>IF(U2412="","",X2412-V2412-Y2412)</f>
        <v/>
      </c>
    </row>
    <row r="2413">
      <c r="A2413" s="25" t="n">
        <v>2409</v>
      </c>
      <c r="B2413" s="26">
        <f>_xlfn.XLOOKUP(C2413,purchase!C:C,pcon!B:B,"")</f>
        <v/>
      </c>
      <c r="C2413" s="4" t="n"/>
      <c r="D2413" s="29">
        <f>_xlfn.XLOOKUP(C2413,purchase!C:C,pcon!D:D,"")</f>
        <v/>
      </c>
      <c r="E2413" s="29">
        <f>_xlfn.XLOOKUP(C2413,purchase!C:C,pcon!E:E,"")</f>
        <v/>
      </c>
      <c r="F2413" s="4" t="n"/>
      <c r="G2413" s="27" t="n"/>
      <c r="H2413" s="28" t="n"/>
      <c r="I2413" s="4" t="n"/>
      <c r="J2413" s="4" t="n"/>
      <c r="K2413" s="4" t="n"/>
      <c r="L2413" s="30">
        <f>IF(J2413="","",J2413-K2413)</f>
        <v/>
      </c>
      <c r="M2413" s="4" t="n"/>
      <c r="N2413" s="30">
        <f>IF(L2413="","",L2413-M2413)</f>
        <v/>
      </c>
      <c r="O2413" s="31" t="n"/>
      <c r="P2413" s="32">
        <f>IF(O2413="","",N2413 * O2413)</f>
        <v/>
      </c>
      <c r="Q2413" s="10">
        <f>_xlfn.XLOOKUP(C2413,pcon!C:C,pcon!L:L,"")</f>
        <v/>
      </c>
      <c r="R2413" s="98">
        <f>(Q2413 / 80) * (O2413 * 100)</f>
        <v/>
      </c>
      <c r="S2413" s="31" t="n"/>
      <c r="T2413" s="31" t="n"/>
      <c r="U2413" s="33">
        <f>IF(N2413="","",R2413 * N2413)</f>
        <v/>
      </c>
      <c r="V2413" s="4" t="n"/>
      <c r="W2413" s="33">
        <f>IF(S2413&amp;U2413="","",U2413 * S2413)</f>
        <v/>
      </c>
      <c r="X2413" s="33">
        <f>IF(W2413="","",U2413 + W2413)</f>
        <v/>
      </c>
      <c r="Y2413" s="33">
        <f>IF(T2413="","",U2413 * T2413)</f>
        <v/>
      </c>
      <c r="Z2413" s="34">
        <f>IF(U2413="","",X2413-V2413-Y2413)</f>
        <v/>
      </c>
    </row>
    <row r="2414">
      <c r="A2414" s="25" t="n">
        <v>2410</v>
      </c>
      <c r="B2414" s="26">
        <f>_xlfn.XLOOKUP(C2414,purchase!C:C,pcon!B:B,"")</f>
        <v/>
      </c>
      <c r="C2414" s="4" t="n"/>
      <c r="D2414" s="29">
        <f>_xlfn.XLOOKUP(C2414,purchase!C:C,pcon!D:D,"")</f>
        <v/>
      </c>
      <c r="E2414" s="29">
        <f>_xlfn.XLOOKUP(C2414,purchase!C:C,pcon!E:E,"")</f>
        <v/>
      </c>
      <c r="F2414" s="4" t="n"/>
      <c r="G2414" s="27" t="n"/>
      <c r="H2414" s="28" t="n"/>
      <c r="I2414" s="4" t="n"/>
      <c r="J2414" s="4" t="n"/>
      <c r="K2414" s="4" t="n"/>
      <c r="L2414" s="30">
        <f>IF(J2414="","",J2414-K2414)</f>
        <v/>
      </c>
      <c r="M2414" s="4" t="n"/>
      <c r="N2414" s="30">
        <f>IF(L2414="","",L2414-M2414)</f>
        <v/>
      </c>
      <c r="O2414" s="31" t="n"/>
      <c r="P2414" s="32">
        <f>IF(O2414="","",N2414 * O2414)</f>
        <v/>
      </c>
      <c r="Q2414" s="10">
        <f>_xlfn.XLOOKUP(C2414,pcon!C:C,pcon!L:L,"")</f>
        <v/>
      </c>
      <c r="R2414" s="98">
        <f>(Q2414 / 80) * (O2414 * 100)</f>
        <v/>
      </c>
      <c r="S2414" s="31" t="n"/>
      <c r="T2414" s="31" t="n"/>
      <c r="U2414" s="33">
        <f>IF(N2414="","",R2414 * N2414)</f>
        <v/>
      </c>
      <c r="V2414" s="4" t="n"/>
      <c r="W2414" s="33">
        <f>IF(S2414&amp;U2414="","",U2414 * S2414)</f>
        <v/>
      </c>
      <c r="X2414" s="33">
        <f>IF(W2414="","",U2414 + W2414)</f>
        <v/>
      </c>
      <c r="Y2414" s="33">
        <f>IF(T2414="","",U2414 * T2414)</f>
        <v/>
      </c>
      <c r="Z2414" s="34">
        <f>IF(U2414="","",X2414-V2414-Y2414)</f>
        <v/>
      </c>
    </row>
    <row r="2415">
      <c r="A2415" s="25" t="n">
        <v>2411</v>
      </c>
      <c r="B2415" s="26">
        <f>_xlfn.XLOOKUP(C2415,purchase!C:C,pcon!B:B,"")</f>
        <v/>
      </c>
      <c r="C2415" s="4" t="n"/>
      <c r="D2415" s="29">
        <f>_xlfn.XLOOKUP(C2415,purchase!C:C,pcon!D:D,"")</f>
        <v/>
      </c>
      <c r="E2415" s="29">
        <f>_xlfn.XLOOKUP(C2415,purchase!C:C,pcon!E:E,"")</f>
        <v/>
      </c>
      <c r="F2415" s="4" t="n"/>
      <c r="G2415" s="27" t="n"/>
      <c r="H2415" s="28" t="n"/>
      <c r="I2415" s="4" t="n"/>
      <c r="J2415" s="4" t="n"/>
      <c r="K2415" s="4" t="n"/>
      <c r="L2415" s="30">
        <f>IF(J2415="","",J2415-K2415)</f>
        <v/>
      </c>
      <c r="M2415" s="4" t="n"/>
      <c r="N2415" s="30">
        <f>IF(L2415="","",L2415-M2415)</f>
        <v/>
      </c>
      <c r="O2415" s="31" t="n"/>
      <c r="P2415" s="32">
        <f>IF(O2415="","",N2415 * O2415)</f>
        <v/>
      </c>
      <c r="Q2415" s="10">
        <f>_xlfn.XLOOKUP(C2415,pcon!C:C,pcon!L:L,"")</f>
        <v/>
      </c>
      <c r="R2415" s="98">
        <f>(Q2415 / 80) * (O2415 * 100)</f>
        <v/>
      </c>
      <c r="S2415" s="31" t="n"/>
      <c r="T2415" s="31" t="n"/>
      <c r="U2415" s="33">
        <f>IF(N2415="","",R2415 * N2415)</f>
        <v/>
      </c>
      <c r="V2415" s="4" t="n"/>
      <c r="W2415" s="33">
        <f>IF(S2415&amp;U2415="","",U2415 * S2415)</f>
        <v/>
      </c>
      <c r="X2415" s="33">
        <f>IF(W2415="","",U2415 + W2415)</f>
        <v/>
      </c>
      <c r="Y2415" s="33">
        <f>IF(T2415="","",U2415 * T2415)</f>
        <v/>
      </c>
      <c r="Z2415" s="34">
        <f>IF(U2415="","",X2415-V2415-Y2415)</f>
        <v/>
      </c>
    </row>
    <row r="2416">
      <c r="A2416" s="25" t="n">
        <v>2412</v>
      </c>
      <c r="B2416" s="26">
        <f>_xlfn.XLOOKUP(C2416,purchase!C:C,pcon!B:B,"")</f>
        <v/>
      </c>
      <c r="C2416" s="4" t="n"/>
      <c r="D2416" s="29">
        <f>_xlfn.XLOOKUP(C2416,purchase!C:C,pcon!D:D,"")</f>
        <v/>
      </c>
      <c r="E2416" s="29">
        <f>_xlfn.XLOOKUP(C2416,purchase!C:C,pcon!E:E,"")</f>
        <v/>
      </c>
      <c r="F2416" s="4" t="n"/>
      <c r="G2416" s="27" t="n"/>
      <c r="H2416" s="28" t="n"/>
      <c r="I2416" s="4" t="n"/>
      <c r="J2416" s="4" t="n"/>
      <c r="K2416" s="4" t="n"/>
      <c r="L2416" s="30">
        <f>IF(J2416="","",J2416-K2416)</f>
        <v/>
      </c>
      <c r="M2416" s="4" t="n"/>
      <c r="N2416" s="30">
        <f>IF(L2416="","",L2416-M2416)</f>
        <v/>
      </c>
      <c r="O2416" s="31" t="n"/>
      <c r="P2416" s="32">
        <f>IF(O2416="","",N2416 * O2416)</f>
        <v/>
      </c>
      <c r="Q2416" s="10">
        <f>_xlfn.XLOOKUP(C2416,pcon!C:C,pcon!L:L,"")</f>
        <v/>
      </c>
      <c r="R2416" s="98">
        <f>(Q2416 / 80) * (O2416 * 100)</f>
        <v/>
      </c>
      <c r="S2416" s="31" t="n"/>
      <c r="T2416" s="31" t="n"/>
      <c r="U2416" s="33">
        <f>IF(N2416="","",R2416 * N2416)</f>
        <v/>
      </c>
      <c r="V2416" s="4" t="n"/>
      <c r="W2416" s="33">
        <f>IF(S2416&amp;U2416="","",U2416 * S2416)</f>
        <v/>
      </c>
      <c r="X2416" s="33">
        <f>IF(W2416="","",U2416 + W2416)</f>
        <v/>
      </c>
      <c r="Y2416" s="33">
        <f>IF(T2416="","",U2416 * T2416)</f>
        <v/>
      </c>
      <c r="Z2416" s="34">
        <f>IF(U2416="","",X2416-V2416-Y2416)</f>
        <v/>
      </c>
    </row>
    <row r="2417">
      <c r="A2417" s="25" t="n">
        <v>2413</v>
      </c>
      <c r="B2417" s="26">
        <f>_xlfn.XLOOKUP(C2417,purchase!C:C,pcon!B:B,"")</f>
        <v/>
      </c>
      <c r="C2417" s="4" t="n"/>
      <c r="D2417" s="29">
        <f>_xlfn.XLOOKUP(C2417,purchase!C:C,pcon!D:D,"")</f>
        <v/>
      </c>
      <c r="E2417" s="29">
        <f>_xlfn.XLOOKUP(C2417,purchase!C:C,pcon!E:E,"")</f>
        <v/>
      </c>
      <c r="F2417" s="4" t="n"/>
      <c r="G2417" s="27" t="n"/>
      <c r="H2417" s="28" t="n"/>
      <c r="I2417" s="4" t="n"/>
      <c r="J2417" s="4" t="n"/>
      <c r="K2417" s="4" t="n"/>
      <c r="L2417" s="30">
        <f>IF(J2417="","",J2417-K2417)</f>
        <v/>
      </c>
      <c r="M2417" s="4" t="n"/>
      <c r="N2417" s="30">
        <f>IF(L2417="","",L2417-M2417)</f>
        <v/>
      </c>
      <c r="O2417" s="31" t="n"/>
      <c r="P2417" s="32">
        <f>IF(O2417="","",N2417 * O2417)</f>
        <v/>
      </c>
      <c r="Q2417" s="10">
        <f>_xlfn.XLOOKUP(C2417,pcon!C:C,pcon!L:L,"")</f>
        <v/>
      </c>
      <c r="R2417" s="98">
        <f>(Q2417 / 80) * (O2417 * 100)</f>
        <v/>
      </c>
      <c r="S2417" s="31" t="n"/>
      <c r="T2417" s="31" t="n"/>
      <c r="U2417" s="33">
        <f>IF(N2417="","",R2417 * N2417)</f>
        <v/>
      </c>
      <c r="V2417" s="4" t="n"/>
      <c r="W2417" s="33">
        <f>IF(S2417&amp;U2417="","",U2417 * S2417)</f>
        <v/>
      </c>
      <c r="X2417" s="33">
        <f>IF(W2417="","",U2417 + W2417)</f>
        <v/>
      </c>
      <c r="Y2417" s="33">
        <f>IF(T2417="","",U2417 * T2417)</f>
        <v/>
      </c>
      <c r="Z2417" s="34">
        <f>IF(U2417="","",X2417-V2417-Y2417)</f>
        <v/>
      </c>
    </row>
    <row r="2418">
      <c r="A2418" s="25" t="n">
        <v>2414</v>
      </c>
      <c r="B2418" s="26">
        <f>_xlfn.XLOOKUP(C2418,purchase!C:C,pcon!B:B,"")</f>
        <v/>
      </c>
      <c r="C2418" s="4" t="n"/>
      <c r="D2418" s="29">
        <f>_xlfn.XLOOKUP(C2418,purchase!C:C,pcon!D:D,"")</f>
        <v/>
      </c>
      <c r="E2418" s="29">
        <f>_xlfn.XLOOKUP(C2418,purchase!C:C,pcon!E:E,"")</f>
        <v/>
      </c>
      <c r="F2418" s="4" t="n"/>
      <c r="G2418" s="27" t="n"/>
      <c r="H2418" s="28" t="n"/>
      <c r="I2418" s="4" t="n"/>
      <c r="J2418" s="4" t="n"/>
      <c r="K2418" s="4" t="n"/>
      <c r="L2418" s="30">
        <f>IF(J2418="","",J2418-K2418)</f>
        <v/>
      </c>
      <c r="M2418" s="4" t="n"/>
      <c r="N2418" s="30">
        <f>IF(L2418="","",L2418-M2418)</f>
        <v/>
      </c>
      <c r="O2418" s="31" t="n"/>
      <c r="P2418" s="32">
        <f>IF(O2418="","",N2418 * O2418)</f>
        <v/>
      </c>
      <c r="Q2418" s="10">
        <f>_xlfn.XLOOKUP(C2418,pcon!C:C,pcon!L:L,"")</f>
        <v/>
      </c>
      <c r="R2418" s="98">
        <f>(Q2418 / 80) * (O2418 * 100)</f>
        <v/>
      </c>
      <c r="S2418" s="31" t="n"/>
      <c r="T2418" s="31" t="n"/>
      <c r="U2418" s="33">
        <f>IF(N2418="","",R2418 * N2418)</f>
        <v/>
      </c>
      <c r="V2418" s="4" t="n"/>
      <c r="W2418" s="33">
        <f>IF(S2418&amp;U2418="","",U2418 * S2418)</f>
        <v/>
      </c>
      <c r="X2418" s="33">
        <f>IF(W2418="","",U2418 + W2418)</f>
        <v/>
      </c>
      <c r="Y2418" s="33">
        <f>IF(T2418="","",U2418 * T2418)</f>
        <v/>
      </c>
      <c r="Z2418" s="34">
        <f>IF(U2418="","",X2418-V2418-Y2418)</f>
        <v/>
      </c>
    </row>
    <row r="2419">
      <c r="A2419" s="25" t="n">
        <v>2415</v>
      </c>
      <c r="B2419" s="26">
        <f>_xlfn.XLOOKUP(C2419,purchase!C:C,pcon!B:B,"")</f>
        <v/>
      </c>
      <c r="C2419" s="4" t="n"/>
      <c r="D2419" s="29">
        <f>_xlfn.XLOOKUP(C2419,purchase!C:C,pcon!D:D,"")</f>
        <v/>
      </c>
      <c r="E2419" s="29">
        <f>_xlfn.XLOOKUP(C2419,purchase!C:C,pcon!E:E,"")</f>
        <v/>
      </c>
      <c r="F2419" s="4" t="n"/>
      <c r="G2419" s="27" t="n"/>
      <c r="H2419" s="28" t="n"/>
      <c r="I2419" s="4" t="n"/>
      <c r="J2419" s="4" t="n"/>
      <c r="K2419" s="4" t="n"/>
      <c r="L2419" s="30">
        <f>IF(J2419="","",J2419-K2419)</f>
        <v/>
      </c>
      <c r="M2419" s="4" t="n"/>
      <c r="N2419" s="30">
        <f>IF(L2419="","",L2419-M2419)</f>
        <v/>
      </c>
      <c r="O2419" s="31" t="n"/>
      <c r="P2419" s="32">
        <f>IF(O2419="","",N2419 * O2419)</f>
        <v/>
      </c>
      <c r="Q2419" s="10">
        <f>_xlfn.XLOOKUP(C2419,pcon!C:C,pcon!L:L,"")</f>
        <v/>
      </c>
      <c r="R2419" s="98">
        <f>(Q2419 / 80) * (O2419 * 100)</f>
        <v/>
      </c>
      <c r="S2419" s="31" t="n"/>
      <c r="T2419" s="31" t="n"/>
      <c r="U2419" s="33">
        <f>IF(N2419="","",R2419 * N2419)</f>
        <v/>
      </c>
      <c r="V2419" s="4" t="n"/>
      <c r="W2419" s="33">
        <f>IF(S2419&amp;U2419="","",U2419 * S2419)</f>
        <v/>
      </c>
      <c r="X2419" s="33">
        <f>IF(W2419="","",U2419 + W2419)</f>
        <v/>
      </c>
      <c r="Y2419" s="33">
        <f>IF(T2419="","",U2419 * T2419)</f>
        <v/>
      </c>
      <c r="Z2419" s="34">
        <f>IF(U2419="","",X2419-V2419-Y2419)</f>
        <v/>
      </c>
    </row>
    <row r="2420">
      <c r="A2420" s="25" t="n">
        <v>2416</v>
      </c>
      <c r="B2420" s="26">
        <f>_xlfn.XLOOKUP(C2420,purchase!C:C,pcon!B:B,"")</f>
        <v/>
      </c>
      <c r="C2420" s="4" t="n"/>
      <c r="D2420" s="29">
        <f>_xlfn.XLOOKUP(C2420,purchase!C:C,pcon!D:D,"")</f>
        <v/>
      </c>
      <c r="E2420" s="29">
        <f>_xlfn.XLOOKUP(C2420,purchase!C:C,pcon!E:E,"")</f>
        <v/>
      </c>
      <c r="F2420" s="4" t="n"/>
      <c r="G2420" s="27" t="n"/>
      <c r="H2420" s="28" t="n"/>
      <c r="I2420" s="4" t="n"/>
      <c r="J2420" s="4" t="n"/>
      <c r="K2420" s="4" t="n"/>
      <c r="L2420" s="30">
        <f>IF(J2420="","",J2420-K2420)</f>
        <v/>
      </c>
      <c r="M2420" s="4" t="n"/>
      <c r="N2420" s="30">
        <f>IF(L2420="","",L2420-M2420)</f>
        <v/>
      </c>
      <c r="O2420" s="31" t="n"/>
      <c r="P2420" s="32">
        <f>IF(O2420="","",N2420 * O2420)</f>
        <v/>
      </c>
      <c r="Q2420" s="10">
        <f>_xlfn.XLOOKUP(C2420,pcon!C:C,pcon!L:L,"")</f>
        <v/>
      </c>
      <c r="R2420" s="98">
        <f>(Q2420 / 80) * (O2420 * 100)</f>
        <v/>
      </c>
      <c r="S2420" s="31" t="n"/>
      <c r="T2420" s="31" t="n"/>
      <c r="U2420" s="33">
        <f>IF(N2420="","",R2420 * N2420)</f>
        <v/>
      </c>
      <c r="V2420" s="4" t="n"/>
      <c r="W2420" s="33">
        <f>IF(S2420&amp;U2420="","",U2420 * S2420)</f>
        <v/>
      </c>
      <c r="X2420" s="33">
        <f>IF(W2420="","",U2420 + W2420)</f>
        <v/>
      </c>
      <c r="Y2420" s="33">
        <f>IF(T2420="","",U2420 * T2420)</f>
        <v/>
      </c>
      <c r="Z2420" s="34">
        <f>IF(U2420="","",X2420-V2420-Y2420)</f>
        <v/>
      </c>
    </row>
    <row r="2421">
      <c r="A2421" s="25" t="n">
        <v>2417</v>
      </c>
      <c r="B2421" s="26">
        <f>_xlfn.XLOOKUP(C2421,purchase!C:C,pcon!B:B,"")</f>
        <v/>
      </c>
      <c r="C2421" s="4" t="n"/>
      <c r="D2421" s="29">
        <f>_xlfn.XLOOKUP(C2421,purchase!C:C,pcon!D:D,"")</f>
        <v/>
      </c>
      <c r="E2421" s="29">
        <f>_xlfn.XLOOKUP(C2421,purchase!C:C,pcon!E:E,"")</f>
        <v/>
      </c>
      <c r="F2421" s="4" t="n"/>
      <c r="G2421" s="27" t="n"/>
      <c r="H2421" s="28" t="n"/>
      <c r="I2421" s="4" t="n"/>
      <c r="J2421" s="4" t="n"/>
      <c r="K2421" s="4" t="n"/>
      <c r="L2421" s="30">
        <f>IF(J2421="","",J2421-K2421)</f>
        <v/>
      </c>
      <c r="M2421" s="4" t="n"/>
      <c r="N2421" s="30">
        <f>IF(L2421="","",L2421-M2421)</f>
        <v/>
      </c>
      <c r="O2421" s="31" t="n"/>
      <c r="P2421" s="32">
        <f>IF(O2421="","",N2421 * O2421)</f>
        <v/>
      </c>
      <c r="Q2421" s="10">
        <f>_xlfn.XLOOKUP(C2421,pcon!C:C,pcon!L:L,"")</f>
        <v/>
      </c>
      <c r="R2421" s="98">
        <f>(Q2421 / 80) * (O2421 * 100)</f>
        <v/>
      </c>
      <c r="S2421" s="31" t="n"/>
      <c r="T2421" s="31" t="n"/>
      <c r="U2421" s="33">
        <f>IF(N2421="","",R2421 * N2421)</f>
        <v/>
      </c>
      <c r="V2421" s="4" t="n"/>
      <c r="W2421" s="33">
        <f>IF(S2421&amp;U2421="","",U2421 * S2421)</f>
        <v/>
      </c>
      <c r="X2421" s="33">
        <f>IF(W2421="","",U2421 + W2421)</f>
        <v/>
      </c>
      <c r="Y2421" s="33">
        <f>IF(T2421="","",U2421 * T2421)</f>
        <v/>
      </c>
      <c r="Z2421" s="34">
        <f>IF(U2421="","",X2421-V2421-Y2421)</f>
        <v/>
      </c>
    </row>
    <row r="2422">
      <c r="A2422" s="25" t="n">
        <v>2418</v>
      </c>
      <c r="B2422" s="26">
        <f>_xlfn.XLOOKUP(C2422,purchase!C:C,pcon!B:B,"")</f>
        <v/>
      </c>
      <c r="C2422" s="4" t="n"/>
      <c r="D2422" s="29">
        <f>_xlfn.XLOOKUP(C2422,purchase!C:C,pcon!D:D,"")</f>
        <v/>
      </c>
      <c r="E2422" s="29">
        <f>_xlfn.XLOOKUP(C2422,purchase!C:C,pcon!E:E,"")</f>
        <v/>
      </c>
      <c r="F2422" s="4" t="n"/>
      <c r="G2422" s="27" t="n"/>
      <c r="H2422" s="28" t="n"/>
      <c r="I2422" s="4" t="n"/>
      <c r="J2422" s="4" t="n"/>
      <c r="K2422" s="4" t="n"/>
      <c r="L2422" s="30">
        <f>IF(J2422="","",J2422-K2422)</f>
        <v/>
      </c>
      <c r="M2422" s="4" t="n"/>
      <c r="N2422" s="30">
        <f>IF(L2422="","",L2422-M2422)</f>
        <v/>
      </c>
      <c r="O2422" s="31" t="n"/>
      <c r="P2422" s="32">
        <f>IF(O2422="","",N2422 * O2422)</f>
        <v/>
      </c>
      <c r="Q2422" s="10">
        <f>_xlfn.XLOOKUP(C2422,pcon!C:C,pcon!L:L,"")</f>
        <v/>
      </c>
      <c r="R2422" s="98">
        <f>(Q2422 / 80) * (O2422 * 100)</f>
        <v/>
      </c>
      <c r="S2422" s="31" t="n"/>
      <c r="T2422" s="31" t="n"/>
      <c r="U2422" s="33">
        <f>IF(N2422="","",R2422 * N2422)</f>
        <v/>
      </c>
      <c r="V2422" s="4" t="n"/>
      <c r="W2422" s="33">
        <f>IF(S2422&amp;U2422="","",U2422 * S2422)</f>
        <v/>
      </c>
      <c r="X2422" s="33">
        <f>IF(W2422="","",U2422 + W2422)</f>
        <v/>
      </c>
      <c r="Y2422" s="33">
        <f>IF(T2422="","",U2422 * T2422)</f>
        <v/>
      </c>
      <c r="Z2422" s="34">
        <f>IF(U2422="","",X2422-V2422-Y2422)</f>
        <v/>
      </c>
    </row>
    <row r="2423">
      <c r="A2423" s="25" t="n">
        <v>2419</v>
      </c>
      <c r="B2423" s="26">
        <f>_xlfn.XLOOKUP(C2423,purchase!C:C,pcon!B:B,"")</f>
        <v/>
      </c>
      <c r="C2423" s="4" t="n"/>
      <c r="D2423" s="29">
        <f>_xlfn.XLOOKUP(C2423,purchase!C:C,pcon!D:D,"")</f>
        <v/>
      </c>
      <c r="E2423" s="29">
        <f>_xlfn.XLOOKUP(C2423,purchase!C:C,pcon!E:E,"")</f>
        <v/>
      </c>
      <c r="F2423" s="4" t="n"/>
      <c r="G2423" s="27" t="n"/>
      <c r="H2423" s="28" t="n"/>
      <c r="I2423" s="4" t="n"/>
      <c r="J2423" s="4" t="n"/>
      <c r="K2423" s="4" t="n"/>
      <c r="L2423" s="30">
        <f>IF(J2423="","",J2423-K2423)</f>
        <v/>
      </c>
      <c r="M2423" s="4" t="n"/>
      <c r="N2423" s="30">
        <f>IF(L2423="","",L2423-M2423)</f>
        <v/>
      </c>
      <c r="O2423" s="31" t="n"/>
      <c r="P2423" s="32">
        <f>IF(O2423="","",N2423 * O2423)</f>
        <v/>
      </c>
      <c r="Q2423" s="10">
        <f>_xlfn.XLOOKUP(C2423,pcon!C:C,pcon!L:L,"")</f>
        <v/>
      </c>
      <c r="R2423" s="98">
        <f>(Q2423 / 80) * (O2423 * 100)</f>
        <v/>
      </c>
      <c r="S2423" s="31" t="n"/>
      <c r="T2423" s="31" t="n"/>
      <c r="U2423" s="33">
        <f>IF(N2423="","",R2423 * N2423)</f>
        <v/>
      </c>
      <c r="V2423" s="4" t="n"/>
      <c r="W2423" s="33">
        <f>IF(S2423&amp;U2423="","",U2423 * S2423)</f>
        <v/>
      </c>
      <c r="X2423" s="33">
        <f>IF(W2423="","",U2423 + W2423)</f>
        <v/>
      </c>
      <c r="Y2423" s="33">
        <f>IF(T2423="","",U2423 * T2423)</f>
        <v/>
      </c>
      <c r="Z2423" s="34">
        <f>IF(U2423="","",X2423-V2423-Y2423)</f>
        <v/>
      </c>
    </row>
    <row r="2424">
      <c r="A2424" s="25" t="n">
        <v>2420</v>
      </c>
      <c r="B2424" s="26">
        <f>_xlfn.XLOOKUP(C2424,purchase!C:C,pcon!B:B,"")</f>
        <v/>
      </c>
      <c r="C2424" s="4" t="n"/>
      <c r="D2424" s="29">
        <f>_xlfn.XLOOKUP(C2424,purchase!C:C,pcon!D:D,"")</f>
        <v/>
      </c>
      <c r="E2424" s="29">
        <f>_xlfn.XLOOKUP(C2424,purchase!C:C,pcon!E:E,"")</f>
        <v/>
      </c>
      <c r="F2424" s="4" t="n"/>
      <c r="G2424" s="27" t="n"/>
      <c r="H2424" s="28" t="n"/>
      <c r="I2424" s="4" t="n"/>
      <c r="J2424" s="4" t="n"/>
      <c r="K2424" s="4" t="n"/>
      <c r="L2424" s="30">
        <f>IF(J2424="","",J2424-K2424)</f>
        <v/>
      </c>
      <c r="M2424" s="4" t="n"/>
      <c r="N2424" s="30">
        <f>IF(L2424="","",L2424-M2424)</f>
        <v/>
      </c>
      <c r="O2424" s="31" t="n"/>
      <c r="P2424" s="32">
        <f>IF(O2424="","",N2424 * O2424)</f>
        <v/>
      </c>
      <c r="Q2424" s="10">
        <f>_xlfn.XLOOKUP(C2424,pcon!C:C,pcon!L:L,"")</f>
        <v/>
      </c>
      <c r="R2424" s="98">
        <f>(Q2424 / 80) * (O2424 * 100)</f>
        <v/>
      </c>
      <c r="S2424" s="31" t="n"/>
      <c r="T2424" s="31" t="n"/>
      <c r="U2424" s="33">
        <f>IF(N2424="","",R2424 * N2424)</f>
        <v/>
      </c>
      <c r="V2424" s="4" t="n"/>
      <c r="W2424" s="33">
        <f>IF(S2424&amp;U2424="","",U2424 * S2424)</f>
        <v/>
      </c>
      <c r="X2424" s="33">
        <f>IF(W2424="","",U2424 + W2424)</f>
        <v/>
      </c>
      <c r="Y2424" s="33">
        <f>IF(T2424="","",U2424 * T2424)</f>
        <v/>
      </c>
      <c r="Z2424" s="34">
        <f>IF(U2424="","",X2424-V2424-Y2424)</f>
        <v/>
      </c>
    </row>
    <row r="2425">
      <c r="A2425" s="25" t="n">
        <v>2421</v>
      </c>
      <c r="B2425" s="26">
        <f>_xlfn.XLOOKUP(C2425,purchase!C:C,pcon!B:B,"")</f>
        <v/>
      </c>
      <c r="C2425" s="4" t="n"/>
      <c r="D2425" s="29">
        <f>_xlfn.XLOOKUP(C2425,purchase!C:C,pcon!D:D,"")</f>
        <v/>
      </c>
      <c r="E2425" s="29">
        <f>_xlfn.XLOOKUP(C2425,purchase!C:C,pcon!E:E,"")</f>
        <v/>
      </c>
      <c r="F2425" s="4" t="n"/>
      <c r="G2425" s="27" t="n"/>
      <c r="H2425" s="28" t="n"/>
      <c r="I2425" s="4" t="n"/>
      <c r="J2425" s="4" t="n"/>
      <c r="K2425" s="4" t="n"/>
      <c r="L2425" s="30">
        <f>IF(J2425="","",J2425-K2425)</f>
        <v/>
      </c>
      <c r="M2425" s="4" t="n"/>
      <c r="N2425" s="30">
        <f>IF(L2425="","",L2425-M2425)</f>
        <v/>
      </c>
      <c r="O2425" s="31" t="n"/>
      <c r="P2425" s="32">
        <f>IF(O2425="","",N2425 * O2425)</f>
        <v/>
      </c>
      <c r="Q2425" s="10">
        <f>_xlfn.XLOOKUP(C2425,pcon!C:C,pcon!L:L,"")</f>
        <v/>
      </c>
      <c r="R2425" s="98">
        <f>(Q2425 / 80) * (O2425 * 100)</f>
        <v/>
      </c>
      <c r="S2425" s="31" t="n"/>
      <c r="T2425" s="31" t="n"/>
      <c r="U2425" s="33">
        <f>IF(N2425="","",R2425 * N2425)</f>
        <v/>
      </c>
      <c r="V2425" s="4" t="n"/>
      <c r="W2425" s="33">
        <f>IF(S2425&amp;U2425="","",U2425 * S2425)</f>
        <v/>
      </c>
      <c r="X2425" s="33">
        <f>IF(W2425="","",U2425 + W2425)</f>
        <v/>
      </c>
      <c r="Y2425" s="33">
        <f>IF(T2425="","",U2425 * T2425)</f>
        <v/>
      </c>
      <c r="Z2425" s="34">
        <f>IF(U2425="","",X2425-V2425-Y2425)</f>
        <v/>
      </c>
    </row>
    <row r="2426">
      <c r="A2426" s="25" t="n">
        <v>2422</v>
      </c>
      <c r="B2426" s="26">
        <f>_xlfn.XLOOKUP(C2426,purchase!C:C,pcon!B:B,"")</f>
        <v/>
      </c>
      <c r="C2426" s="4" t="n"/>
      <c r="D2426" s="29">
        <f>_xlfn.XLOOKUP(C2426,purchase!C:C,pcon!D:D,"")</f>
        <v/>
      </c>
      <c r="E2426" s="29">
        <f>_xlfn.XLOOKUP(C2426,purchase!C:C,pcon!E:E,"")</f>
        <v/>
      </c>
      <c r="F2426" s="4" t="n"/>
      <c r="G2426" s="27" t="n"/>
      <c r="H2426" s="28" t="n"/>
      <c r="I2426" s="4" t="n"/>
      <c r="J2426" s="4" t="n"/>
      <c r="K2426" s="4" t="n"/>
      <c r="L2426" s="30">
        <f>IF(J2426="","",J2426-K2426)</f>
        <v/>
      </c>
      <c r="M2426" s="4" t="n"/>
      <c r="N2426" s="30">
        <f>IF(L2426="","",L2426-M2426)</f>
        <v/>
      </c>
      <c r="O2426" s="31" t="n"/>
      <c r="P2426" s="32">
        <f>IF(O2426="","",N2426 * O2426)</f>
        <v/>
      </c>
      <c r="Q2426" s="10">
        <f>_xlfn.XLOOKUP(C2426,pcon!C:C,pcon!L:L,"")</f>
        <v/>
      </c>
      <c r="R2426" s="98">
        <f>(Q2426 / 80) * (O2426 * 100)</f>
        <v/>
      </c>
      <c r="S2426" s="31" t="n"/>
      <c r="T2426" s="31" t="n"/>
      <c r="U2426" s="33">
        <f>IF(N2426="","",R2426 * N2426)</f>
        <v/>
      </c>
      <c r="V2426" s="4" t="n"/>
      <c r="W2426" s="33">
        <f>IF(S2426&amp;U2426="","",U2426 * S2426)</f>
        <v/>
      </c>
      <c r="X2426" s="33">
        <f>IF(W2426="","",U2426 + W2426)</f>
        <v/>
      </c>
      <c r="Y2426" s="33">
        <f>IF(T2426="","",U2426 * T2426)</f>
        <v/>
      </c>
      <c r="Z2426" s="34">
        <f>IF(U2426="","",X2426-V2426-Y2426)</f>
        <v/>
      </c>
    </row>
    <row r="2427">
      <c r="A2427" s="25" t="n">
        <v>2423</v>
      </c>
      <c r="B2427" s="26">
        <f>_xlfn.XLOOKUP(C2427,purchase!C:C,pcon!B:B,"")</f>
        <v/>
      </c>
      <c r="C2427" s="4" t="n"/>
      <c r="D2427" s="29">
        <f>_xlfn.XLOOKUP(C2427,purchase!C:C,pcon!D:D,"")</f>
        <v/>
      </c>
      <c r="E2427" s="29">
        <f>_xlfn.XLOOKUP(C2427,purchase!C:C,pcon!E:E,"")</f>
        <v/>
      </c>
      <c r="F2427" s="4" t="n"/>
      <c r="G2427" s="27" t="n"/>
      <c r="H2427" s="28" t="n"/>
      <c r="I2427" s="4" t="n"/>
      <c r="J2427" s="4" t="n"/>
      <c r="K2427" s="4" t="n"/>
      <c r="L2427" s="30">
        <f>IF(J2427="","",J2427-K2427)</f>
        <v/>
      </c>
      <c r="M2427" s="4" t="n"/>
      <c r="N2427" s="30">
        <f>IF(L2427="","",L2427-M2427)</f>
        <v/>
      </c>
      <c r="O2427" s="31" t="n"/>
      <c r="P2427" s="32">
        <f>IF(O2427="","",N2427 * O2427)</f>
        <v/>
      </c>
      <c r="Q2427" s="10">
        <f>_xlfn.XLOOKUP(C2427,pcon!C:C,pcon!L:L,"")</f>
        <v/>
      </c>
      <c r="R2427" s="98">
        <f>(Q2427 / 80) * (O2427 * 100)</f>
        <v/>
      </c>
      <c r="S2427" s="31" t="n"/>
      <c r="T2427" s="31" t="n"/>
      <c r="U2427" s="33">
        <f>IF(N2427="","",R2427 * N2427)</f>
        <v/>
      </c>
      <c r="V2427" s="4" t="n"/>
      <c r="W2427" s="33">
        <f>IF(S2427&amp;U2427="","",U2427 * S2427)</f>
        <v/>
      </c>
      <c r="X2427" s="33">
        <f>IF(W2427="","",U2427 + W2427)</f>
        <v/>
      </c>
      <c r="Y2427" s="33">
        <f>IF(T2427="","",U2427 * T2427)</f>
        <v/>
      </c>
      <c r="Z2427" s="34">
        <f>IF(U2427="","",X2427-V2427-Y2427)</f>
        <v/>
      </c>
    </row>
    <row r="2428">
      <c r="A2428" s="25" t="n">
        <v>2424</v>
      </c>
      <c r="B2428" s="26">
        <f>_xlfn.XLOOKUP(C2428,purchase!C:C,pcon!B:B,"")</f>
        <v/>
      </c>
      <c r="C2428" s="4" t="n"/>
      <c r="D2428" s="29">
        <f>_xlfn.XLOOKUP(C2428,purchase!C:C,pcon!D:D,"")</f>
        <v/>
      </c>
      <c r="E2428" s="29">
        <f>_xlfn.XLOOKUP(C2428,purchase!C:C,pcon!E:E,"")</f>
        <v/>
      </c>
      <c r="F2428" s="4" t="n"/>
      <c r="G2428" s="27" t="n"/>
      <c r="H2428" s="28" t="n"/>
      <c r="I2428" s="4" t="n"/>
      <c r="J2428" s="4" t="n"/>
      <c r="K2428" s="4" t="n"/>
      <c r="L2428" s="30">
        <f>IF(J2428="","",J2428-K2428)</f>
        <v/>
      </c>
      <c r="M2428" s="4" t="n"/>
      <c r="N2428" s="30">
        <f>IF(L2428="","",L2428-M2428)</f>
        <v/>
      </c>
      <c r="O2428" s="31" t="n"/>
      <c r="P2428" s="32">
        <f>IF(O2428="","",N2428 * O2428)</f>
        <v/>
      </c>
      <c r="Q2428" s="10">
        <f>_xlfn.XLOOKUP(C2428,pcon!C:C,pcon!L:L,"")</f>
        <v/>
      </c>
      <c r="R2428" s="98">
        <f>(Q2428 / 80) * (O2428 * 100)</f>
        <v/>
      </c>
      <c r="S2428" s="31" t="n"/>
      <c r="T2428" s="31" t="n"/>
      <c r="U2428" s="33">
        <f>IF(N2428="","",R2428 * N2428)</f>
        <v/>
      </c>
      <c r="V2428" s="4" t="n"/>
      <c r="W2428" s="33">
        <f>IF(S2428&amp;U2428="","",U2428 * S2428)</f>
        <v/>
      </c>
      <c r="X2428" s="33">
        <f>IF(W2428="","",U2428 + W2428)</f>
        <v/>
      </c>
      <c r="Y2428" s="33">
        <f>IF(T2428="","",U2428 * T2428)</f>
        <v/>
      </c>
      <c r="Z2428" s="34">
        <f>IF(U2428="","",X2428-V2428-Y2428)</f>
        <v/>
      </c>
    </row>
    <row r="2429">
      <c r="A2429" s="25" t="n">
        <v>2425</v>
      </c>
      <c r="B2429" s="26">
        <f>_xlfn.XLOOKUP(C2429,purchase!C:C,pcon!B:B,"")</f>
        <v/>
      </c>
      <c r="C2429" s="4" t="n"/>
      <c r="D2429" s="29">
        <f>_xlfn.XLOOKUP(C2429,purchase!C:C,pcon!D:D,"")</f>
        <v/>
      </c>
      <c r="E2429" s="29">
        <f>_xlfn.XLOOKUP(C2429,purchase!C:C,pcon!E:E,"")</f>
        <v/>
      </c>
      <c r="F2429" s="4" t="n"/>
      <c r="G2429" s="27" t="n"/>
      <c r="H2429" s="28" t="n"/>
      <c r="I2429" s="4" t="n"/>
      <c r="J2429" s="4" t="n"/>
      <c r="K2429" s="4" t="n"/>
      <c r="L2429" s="30">
        <f>IF(J2429="","",J2429-K2429)</f>
        <v/>
      </c>
      <c r="M2429" s="4" t="n"/>
      <c r="N2429" s="30">
        <f>IF(L2429="","",L2429-M2429)</f>
        <v/>
      </c>
      <c r="O2429" s="31" t="n"/>
      <c r="P2429" s="32">
        <f>IF(O2429="","",N2429 * O2429)</f>
        <v/>
      </c>
      <c r="Q2429" s="10">
        <f>_xlfn.XLOOKUP(C2429,pcon!C:C,pcon!L:L,"")</f>
        <v/>
      </c>
      <c r="R2429" s="98">
        <f>(Q2429 / 80) * (O2429 * 100)</f>
        <v/>
      </c>
      <c r="S2429" s="31" t="n"/>
      <c r="T2429" s="31" t="n"/>
      <c r="U2429" s="33">
        <f>IF(N2429="","",R2429 * N2429)</f>
        <v/>
      </c>
      <c r="V2429" s="4" t="n"/>
      <c r="W2429" s="33">
        <f>IF(S2429&amp;U2429="","",U2429 * S2429)</f>
        <v/>
      </c>
      <c r="X2429" s="33">
        <f>IF(W2429="","",U2429 + W2429)</f>
        <v/>
      </c>
      <c r="Y2429" s="33">
        <f>IF(T2429="","",U2429 * T2429)</f>
        <v/>
      </c>
      <c r="Z2429" s="34">
        <f>IF(U2429="","",X2429-V2429-Y2429)</f>
        <v/>
      </c>
    </row>
    <row r="2430">
      <c r="A2430" s="25" t="n">
        <v>2426</v>
      </c>
      <c r="B2430" s="26">
        <f>_xlfn.XLOOKUP(C2430,purchase!C:C,pcon!B:B,"")</f>
        <v/>
      </c>
      <c r="C2430" s="4" t="n"/>
      <c r="D2430" s="29">
        <f>_xlfn.XLOOKUP(C2430,purchase!C:C,pcon!D:D,"")</f>
        <v/>
      </c>
      <c r="E2430" s="29">
        <f>_xlfn.XLOOKUP(C2430,purchase!C:C,pcon!E:E,"")</f>
        <v/>
      </c>
      <c r="F2430" s="4" t="n"/>
      <c r="G2430" s="27" t="n"/>
      <c r="H2430" s="28" t="n"/>
      <c r="I2430" s="4" t="n"/>
      <c r="J2430" s="4" t="n"/>
      <c r="K2430" s="4" t="n"/>
      <c r="L2430" s="30">
        <f>IF(J2430="","",J2430-K2430)</f>
        <v/>
      </c>
      <c r="M2430" s="4" t="n"/>
      <c r="N2430" s="30">
        <f>IF(L2430="","",L2430-M2430)</f>
        <v/>
      </c>
      <c r="O2430" s="31" t="n"/>
      <c r="P2430" s="32">
        <f>IF(O2430="","",N2430 * O2430)</f>
        <v/>
      </c>
      <c r="Q2430" s="10">
        <f>_xlfn.XLOOKUP(C2430,pcon!C:C,pcon!L:L,"")</f>
        <v/>
      </c>
      <c r="R2430" s="98">
        <f>(Q2430 / 80) * (O2430 * 100)</f>
        <v/>
      </c>
      <c r="S2430" s="31" t="n"/>
      <c r="T2430" s="31" t="n"/>
      <c r="U2430" s="33">
        <f>IF(N2430="","",R2430 * N2430)</f>
        <v/>
      </c>
      <c r="V2430" s="4" t="n"/>
      <c r="W2430" s="33">
        <f>IF(S2430&amp;U2430="","",U2430 * S2430)</f>
        <v/>
      </c>
      <c r="X2430" s="33">
        <f>IF(W2430="","",U2430 + W2430)</f>
        <v/>
      </c>
      <c r="Y2430" s="33">
        <f>IF(T2430="","",U2430 * T2430)</f>
        <v/>
      </c>
      <c r="Z2430" s="34">
        <f>IF(U2430="","",X2430-V2430-Y2430)</f>
        <v/>
      </c>
    </row>
    <row r="2431">
      <c r="A2431" s="25" t="n">
        <v>2427</v>
      </c>
      <c r="B2431" s="26">
        <f>_xlfn.XLOOKUP(C2431,purchase!C:C,pcon!B:B,"")</f>
        <v/>
      </c>
      <c r="C2431" s="4" t="n"/>
      <c r="D2431" s="29">
        <f>_xlfn.XLOOKUP(C2431,purchase!C:C,pcon!D:D,"")</f>
        <v/>
      </c>
      <c r="E2431" s="29">
        <f>_xlfn.XLOOKUP(C2431,purchase!C:C,pcon!E:E,"")</f>
        <v/>
      </c>
      <c r="F2431" s="4" t="n"/>
      <c r="G2431" s="27" t="n"/>
      <c r="H2431" s="28" t="n"/>
      <c r="I2431" s="4" t="n"/>
      <c r="J2431" s="4" t="n"/>
      <c r="K2431" s="4" t="n"/>
      <c r="L2431" s="30">
        <f>IF(J2431="","",J2431-K2431)</f>
        <v/>
      </c>
      <c r="M2431" s="4" t="n"/>
      <c r="N2431" s="30">
        <f>IF(L2431="","",L2431-M2431)</f>
        <v/>
      </c>
      <c r="O2431" s="31" t="n"/>
      <c r="P2431" s="32">
        <f>IF(O2431="","",N2431 * O2431)</f>
        <v/>
      </c>
      <c r="Q2431" s="10">
        <f>_xlfn.XLOOKUP(C2431,pcon!C:C,pcon!L:L,"")</f>
        <v/>
      </c>
      <c r="R2431" s="98">
        <f>(Q2431 / 80) * (O2431 * 100)</f>
        <v/>
      </c>
      <c r="S2431" s="31" t="n"/>
      <c r="T2431" s="31" t="n"/>
      <c r="U2431" s="33">
        <f>IF(N2431="","",R2431 * N2431)</f>
        <v/>
      </c>
      <c r="V2431" s="4" t="n"/>
      <c r="W2431" s="33">
        <f>IF(S2431&amp;U2431="","",U2431 * S2431)</f>
        <v/>
      </c>
      <c r="X2431" s="33">
        <f>IF(W2431="","",U2431 + W2431)</f>
        <v/>
      </c>
      <c r="Y2431" s="33">
        <f>IF(T2431="","",U2431 * T2431)</f>
        <v/>
      </c>
      <c r="Z2431" s="34">
        <f>IF(U2431="","",X2431-V2431-Y2431)</f>
        <v/>
      </c>
    </row>
    <row r="2432">
      <c r="A2432" s="25" t="n">
        <v>2428</v>
      </c>
      <c r="B2432" s="26">
        <f>_xlfn.XLOOKUP(C2432,purchase!C:C,pcon!B:B,"")</f>
        <v/>
      </c>
      <c r="C2432" s="4" t="n"/>
      <c r="D2432" s="29">
        <f>_xlfn.XLOOKUP(C2432,purchase!C:C,pcon!D:D,"")</f>
        <v/>
      </c>
      <c r="E2432" s="29">
        <f>_xlfn.XLOOKUP(C2432,purchase!C:C,pcon!E:E,"")</f>
        <v/>
      </c>
      <c r="F2432" s="4" t="n"/>
      <c r="G2432" s="27" t="n"/>
      <c r="H2432" s="28" t="n"/>
      <c r="I2432" s="4" t="n"/>
      <c r="J2432" s="4" t="n"/>
      <c r="K2432" s="4" t="n"/>
      <c r="L2432" s="30">
        <f>IF(J2432="","",J2432-K2432)</f>
        <v/>
      </c>
      <c r="M2432" s="4" t="n"/>
      <c r="N2432" s="30">
        <f>IF(L2432="","",L2432-M2432)</f>
        <v/>
      </c>
      <c r="O2432" s="31" t="n"/>
      <c r="P2432" s="32">
        <f>IF(O2432="","",N2432 * O2432)</f>
        <v/>
      </c>
      <c r="Q2432" s="10">
        <f>_xlfn.XLOOKUP(C2432,pcon!C:C,pcon!L:L,"")</f>
        <v/>
      </c>
      <c r="R2432" s="98">
        <f>(Q2432 / 80) * (O2432 * 100)</f>
        <v/>
      </c>
      <c r="S2432" s="31" t="n"/>
      <c r="T2432" s="31" t="n"/>
      <c r="U2432" s="33">
        <f>IF(N2432="","",R2432 * N2432)</f>
        <v/>
      </c>
      <c r="V2432" s="4" t="n"/>
      <c r="W2432" s="33">
        <f>IF(S2432&amp;U2432="","",U2432 * S2432)</f>
        <v/>
      </c>
      <c r="X2432" s="33">
        <f>IF(W2432="","",U2432 + W2432)</f>
        <v/>
      </c>
      <c r="Y2432" s="33">
        <f>IF(T2432="","",U2432 * T2432)</f>
        <v/>
      </c>
      <c r="Z2432" s="34">
        <f>IF(U2432="","",X2432-V2432-Y2432)</f>
        <v/>
      </c>
    </row>
    <row r="2433">
      <c r="A2433" s="25" t="n">
        <v>2429</v>
      </c>
      <c r="B2433" s="26">
        <f>_xlfn.XLOOKUP(C2433,purchase!C:C,pcon!B:B,"")</f>
        <v/>
      </c>
      <c r="C2433" s="4" t="n"/>
      <c r="D2433" s="29">
        <f>_xlfn.XLOOKUP(C2433,purchase!C:C,pcon!D:D,"")</f>
        <v/>
      </c>
      <c r="E2433" s="29">
        <f>_xlfn.XLOOKUP(C2433,purchase!C:C,pcon!E:E,"")</f>
        <v/>
      </c>
      <c r="F2433" s="4" t="n"/>
      <c r="G2433" s="27" t="n"/>
      <c r="H2433" s="28" t="n"/>
      <c r="I2433" s="4" t="n"/>
      <c r="J2433" s="4" t="n"/>
      <c r="K2433" s="4" t="n"/>
      <c r="L2433" s="30">
        <f>IF(J2433="","",J2433-K2433)</f>
        <v/>
      </c>
      <c r="M2433" s="4" t="n"/>
      <c r="N2433" s="30">
        <f>IF(L2433="","",L2433-M2433)</f>
        <v/>
      </c>
      <c r="O2433" s="31" t="n"/>
      <c r="P2433" s="32">
        <f>IF(O2433="","",N2433 * O2433)</f>
        <v/>
      </c>
      <c r="Q2433" s="10">
        <f>_xlfn.XLOOKUP(C2433,pcon!C:C,pcon!L:L,"")</f>
        <v/>
      </c>
      <c r="R2433" s="98">
        <f>(Q2433 / 80) * (O2433 * 100)</f>
        <v/>
      </c>
      <c r="S2433" s="31" t="n"/>
      <c r="T2433" s="31" t="n"/>
      <c r="U2433" s="33">
        <f>IF(N2433="","",R2433 * N2433)</f>
        <v/>
      </c>
      <c r="V2433" s="4" t="n"/>
      <c r="W2433" s="33">
        <f>IF(S2433&amp;U2433="","",U2433 * S2433)</f>
        <v/>
      </c>
      <c r="X2433" s="33">
        <f>IF(W2433="","",U2433 + W2433)</f>
        <v/>
      </c>
      <c r="Y2433" s="33">
        <f>IF(T2433="","",U2433 * T2433)</f>
        <v/>
      </c>
      <c r="Z2433" s="34">
        <f>IF(U2433="","",X2433-V2433-Y2433)</f>
        <v/>
      </c>
    </row>
    <row r="2434">
      <c r="A2434" s="25" t="n">
        <v>2430</v>
      </c>
      <c r="B2434" s="26">
        <f>_xlfn.XLOOKUP(C2434,purchase!C:C,pcon!B:B,"")</f>
        <v/>
      </c>
      <c r="C2434" s="4" t="n"/>
      <c r="D2434" s="29">
        <f>_xlfn.XLOOKUP(C2434,purchase!C:C,pcon!D:D,"")</f>
        <v/>
      </c>
      <c r="E2434" s="29">
        <f>_xlfn.XLOOKUP(C2434,purchase!C:C,pcon!E:E,"")</f>
        <v/>
      </c>
      <c r="F2434" s="4" t="n"/>
      <c r="G2434" s="27" t="n"/>
      <c r="H2434" s="28" t="n"/>
      <c r="I2434" s="4" t="n"/>
      <c r="J2434" s="4" t="n"/>
      <c r="K2434" s="4" t="n"/>
      <c r="L2434" s="30">
        <f>IF(J2434="","",J2434-K2434)</f>
        <v/>
      </c>
      <c r="M2434" s="4" t="n"/>
      <c r="N2434" s="30">
        <f>IF(L2434="","",L2434-M2434)</f>
        <v/>
      </c>
      <c r="O2434" s="31" t="n"/>
      <c r="P2434" s="32">
        <f>IF(O2434="","",N2434 * O2434)</f>
        <v/>
      </c>
      <c r="Q2434" s="10">
        <f>_xlfn.XLOOKUP(C2434,pcon!C:C,pcon!L:L,"")</f>
        <v/>
      </c>
      <c r="R2434" s="98">
        <f>(Q2434 / 80) * (O2434 * 100)</f>
        <v/>
      </c>
      <c r="S2434" s="31" t="n"/>
      <c r="T2434" s="31" t="n"/>
      <c r="U2434" s="33">
        <f>IF(N2434="","",R2434 * N2434)</f>
        <v/>
      </c>
      <c r="V2434" s="4" t="n"/>
      <c r="W2434" s="33">
        <f>IF(S2434&amp;U2434="","",U2434 * S2434)</f>
        <v/>
      </c>
      <c r="X2434" s="33">
        <f>IF(W2434="","",U2434 + W2434)</f>
        <v/>
      </c>
      <c r="Y2434" s="33">
        <f>IF(T2434="","",U2434 * T2434)</f>
        <v/>
      </c>
      <c r="Z2434" s="34">
        <f>IF(U2434="","",X2434-V2434-Y2434)</f>
        <v/>
      </c>
    </row>
    <row r="2435">
      <c r="A2435" s="25" t="n">
        <v>2431</v>
      </c>
      <c r="B2435" s="26">
        <f>_xlfn.XLOOKUP(C2435,purchase!C:C,pcon!B:B,"")</f>
        <v/>
      </c>
      <c r="C2435" s="4" t="n"/>
      <c r="D2435" s="29">
        <f>_xlfn.XLOOKUP(C2435,purchase!C:C,pcon!D:D,"")</f>
        <v/>
      </c>
      <c r="E2435" s="29">
        <f>_xlfn.XLOOKUP(C2435,purchase!C:C,pcon!E:E,"")</f>
        <v/>
      </c>
      <c r="F2435" s="4" t="n"/>
      <c r="G2435" s="27" t="n"/>
      <c r="H2435" s="28" t="n"/>
      <c r="I2435" s="4" t="n"/>
      <c r="J2435" s="4" t="n"/>
      <c r="K2435" s="4" t="n"/>
      <c r="L2435" s="30">
        <f>IF(J2435="","",J2435-K2435)</f>
        <v/>
      </c>
      <c r="M2435" s="4" t="n"/>
      <c r="N2435" s="30">
        <f>IF(L2435="","",L2435-M2435)</f>
        <v/>
      </c>
      <c r="O2435" s="31" t="n"/>
      <c r="P2435" s="32">
        <f>IF(O2435="","",N2435 * O2435)</f>
        <v/>
      </c>
      <c r="Q2435" s="10">
        <f>_xlfn.XLOOKUP(C2435,pcon!C:C,pcon!L:L,"")</f>
        <v/>
      </c>
      <c r="R2435" s="98">
        <f>(Q2435 / 80) * (O2435 * 100)</f>
        <v/>
      </c>
      <c r="S2435" s="31" t="n"/>
      <c r="T2435" s="31" t="n"/>
      <c r="U2435" s="33">
        <f>IF(N2435="","",R2435 * N2435)</f>
        <v/>
      </c>
      <c r="V2435" s="4" t="n"/>
      <c r="W2435" s="33">
        <f>IF(S2435&amp;U2435="","",U2435 * S2435)</f>
        <v/>
      </c>
      <c r="X2435" s="33">
        <f>IF(W2435="","",U2435 + W2435)</f>
        <v/>
      </c>
      <c r="Y2435" s="33">
        <f>IF(T2435="","",U2435 * T2435)</f>
        <v/>
      </c>
      <c r="Z2435" s="34">
        <f>IF(U2435="","",X2435-V2435-Y2435)</f>
        <v/>
      </c>
    </row>
    <row r="2436">
      <c r="A2436" s="25" t="n">
        <v>2432</v>
      </c>
      <c r="B2436" s="26">
        <f>_xlfn.XLOOKUP(C2436,purchase!C:C,pcon!B:B,"")</f>
        <v/>
      </c>
      <c r="C2436" s="4" t="n"/>
      <c r="D2436" s="29">
        <f>_xlfn.XLOOKUP(C2436,purchase!C:C,pcon!D:D,"")</f>
        <v/>
      </c>
      <c r="E2436" s="29">
        <f>_xlfn.XLOOKUP(C2436,purchase!C:C,pcon!E:E,"")</f>
        <v/>
      </c>
      <c r="F2436" s="4" t="n"/>
      <c r="G2436" s="27" t="n"/>
      <c r="H2436" s="28" t="n"/>
      <c r="I2436" s="4" t="n"/>
      <c r="J2436" s="4" t="n"/>
      <c r="K2436" s="4" t="n"/>
      <c r="L2436" s="30">
        <f>IF(J2436="","",J2436-K2436)</f>
        <v/>
      </c>
      <c r="M2436" s="4" t="n"/>
      <c r="N2436" s="30">
        <f>IF(L2436="","",L2436-M2436)</f>
        <v/>
      </c>
      <c r="O2436" s="31" t="n"/>
      <c r="P2436" s="32">
        <f>IF(O2436="","",N2436 * O2436)</f>
        <v/>
      </c>
      <c r="Q2436" s="10">
        <f>_xlfn.XLOOKUP(C2436,pcon!C:C,pcon!L:L,"")</f>
        <v/>
      </c>
      <c r="R2436" s="98">
        <f>(Q2436 / 80) * (O2436 * 100)</f>
        <v/>
      </c>
      <c r="S2436" s="31" t="n"/>
      <c r="T2436" s="31" t="n"/>
      <c r="U2436" s="33">
        <f>IF(N2436="","",R2436 * N2436)</f>
        <v/>
      </c>
      <c r="V2436" s="4" t="n"/>
      <c r="W2436" s="33">
        <f>IF(S2436&amp;U2436="","",U2436 * S2436)</f>
        <v/>
      </c>
      <c r="X2436" s="33">
        <f>IF(W2436="","",U2436 + W2436)</f>
        <v/>
      </c>
      <c r="Y2436" s="33">
        <f>IF(T2436="","",U2436 * T2436)</f>
        <v/>
      </c>
      <c r="Z2436" s="34">
        <f>IF(U2436="","",X2436-V2436-Y2436)</f>
        <v/>
      </c>
    </row>
    <row r="2437">
      <c r="A2437" s="25" t="n">
        <v>2433</v>
      </c>
      <c r="B2437" s="26">
        <f>_xlfn.XLOOKUP(C2437,purchase!C:C,pcon!B:B,"")</f>
        <v/>
      </c>
      <c r="C2437" s="4" t="n"/>
      <c r="D2437" s="29">
        <f>_xlfn.XLOOKUP(C2437,purchase!C:C,pcon!D:D,"")</f>
        <v/>
      </c>
      <c r="E2437" s="29">
        <f>_xlfn.XLOOKUP(C2437,purchase!C:C,pcon!E:E,"")</f>
        <v/>
      </c>
      <c r="F2437" s="4" t="n"/>
      <c r="G2437" s="27" t="n"/>
      <c r="H2437" s="28" t="n"/>
      <c r="I2437" s="4" t="n"/>
      <c r="J2437" s="4" t="n"/>
      <c r="K2437" s="4" t="n"/>
      <c r="L2437" s="30">
        <f>IF(J2437="","",J2437-K2437)</f>
        <v/>
      </c>
      <c r="M2437" s="4" t="n"/>
      <c r="N2437" s="30">
        <f>IF(L2437="","",L2437-M2437)</f>
        <v/>
      </c>
      <c r="O2437" s="31" t="n"/>
      <c r="P2437" s="32">
        <f>IF(O2437="","",N2437 * O2437)</f>
        <v/>
      </c>
      <c r="Q2437" s="10">
        <f>_xlfn.XLOOKUP(C2437,pcon!C:C,pcon!L:L,"")</f>
        <v/>
      </c>
      <c r="R2437" s="98">
        <f>(Q2437 / 80) * (O2437 * 100)</f>
        <v/>
      </c>
      <c r="S2437" s="31" t="n"/>
      <c r="T2437" s="31" t="n"/>
      <c r="U2437" s="33">
        <f>IF(N2437="","",R2437 * N2437)</f>
        <v/>
      </c>
      <c r="V2437" s="4" t="n"/>
      <c r="W2437" s="33">
        <f>IF(S2437&amp;U2437="","",U2437 * S2437)</f>
        <v/>
      </c>
      <c r="X2437" s="33">
        <f>IF(W2437="","",U2437 + W2437)</f>
        <v/>
      </c>
      <c r="Y2437" s="33">
        <f>IF(T2437="","",U2437 * T2437)</f>
        <v/>
      </c>
      <c r="Z2437" s="34">
        <f>IF(U2437="","",X2437-V2437-Y2437)</f>
        <v/>
      </c>
    </row>
    <row r="2438">
      <c r="A2438" s="25" t="n">
        <v>2434</v>
      </c>
      <c r="B2438" s="26">
        <f>_xlfn.XLOOKUP(C2438,purchase!C:C,pcon!B:B,"")</f>
        <v/>
      </c>
      <c r="C2438" s="4" t="n"/>
      <c r="D2438" s="29">
        <f>_xlfn.XLOOKUP(C2438,purchase!C:C,pcon!D:D,"")</f>
        <v/>
      </c>
      <c r="E2438" s="29">
        <f>_xlfn.XLOOKUP(C2438,purchase!C:C,pcon!E:E,"")</f>
        <v/>
      </c>
      <c r="F2438" s="4" t="n"/>
      <c r="G2438" s="27" t="n"/>
      <c r="H2438" s="28" t="n"/>
      <c r="I2438" s="4" t="n"/>
      <c r="J2438" s="4" t="n"/>
      <c r="K2438" s="4" t="n"/>
      <c r="L2438" s="30">
        <f>IF(J2438="","",J2438-K2438)</f>
        <v/>
      </c>
      <c r="M2438" s="4" t="n"/>
      <c r="N2438" s="30">
        <f>IF(L2438="","",L2438-M2438)</f>
        <v/>
      </c>
      <c r="O2438" s="31" t="n"/>
      <c r="P2438" s="32">
        <f>IF(O2438="","",N2438 * O2438)</f>
        <v/>
      </c>
      <c r="Q2438" s="10">
        <f>_xlfn.XLOOKUP(C2438,pcon!C:C,pcon!L:L,"")</f>
        <v/>
      </c>
      <c r="R2438" s="98">
        <f>(Q2438 / 80) * (O2438 * 100)</f>
        <v/>
      </c>
      <c r="S2438" s="31" t="n"/>
      <c r="T2438" s="31" t="n"/>
      <c r="U2438" s="33">
        <f>IF(N2438="","",R2438 * N2438)</f>
        <v/>
      </c>
      <c r="V2438" s="4" t="n"/>
      <c r="W2438" s="33">
        <f>IF(S2438&amp;U2438="","",U2438 * S2438)</f>
        <v/>
      </c>
      <c r="X2438" s="33">
        <f>IF(W2438="","",U2438 + W2438)</f>
        <v/>
      </c>
      <c r="Y2438" s="33">
        <f>IF(T2438="","",U2438 * T2438)</f>
        <v/>
      </c>
      <c r="Z2438" s="34">
        <f>IF(U2438="","",X2438-V2438-Y2438)</f>
        <v/>
      </c>
    </row>
    <row r="2439">
      <c r="A2439" s="25" t="n">
        <v>2435</v>
      </c>
      <c r="B2439" s="26">
        <f>_xlfn.XLOOKUP(C2439,purchase!C:C,pcon!B:B,"")</f>
        <v/>
      </c>
      <c r="C2439" s="4" t="n"/>
      <c r="D2439" s="29">
        <f>_xlfn.XLOOKUP(C2439,purchase!C:C,pcon!D:D,"")</f>
        <v/>
      </c>
      <c r="E2439" s="29">
        <f>_xlfn.XLOOKUP(C2439,purchase!C:C,pcon!E:E,"")</f>
        <v/>
      </c>
      <c r="F2439" s="4" t="n"/>
      <c r="G2439" s="27" t="n"/>
      <c r="H2439" s="28" t="n"/>
      <c r="I2439" s="4" t="n"/>
      <c r="J2439" s="4" t="n"/>
      <c r="K2439" s="4" t="n"/>
      <c r="L2439" s="30">
        <f>IF(J2439="","",J2439-K2439)</f>
        <v/>
      </c>
      <c r="M2439" s="4" t="n"/>
      <c r="N2439" s="30">
        <f>IF(L2439="","",L2439-M2439)</f>
        <v/>
      </c>
      <c r="O2439" s="31" t="n"/>
      <c r="P2439" s="32">
        <f>IF(O2439="","",N2439 * O2439)</f>
        <v/>
      </c>
      <c r="Q2439" s="10">
        <f>_xlfn.XLOOKUP(C2439,pcon!C:C,pcon!L:L,"")</f>
        <v/>
      </c>
      <c r="R2439" s="98">
        <f>(Q2439 / 80) * (O2439 * 100)</f>
        <v/>
      </c>
      <c r="S2439" s="31" t="n"/>
      <c r="T2439" s="31" t="n"/>
      <c r="U2439" s="33">
        <f>IF(N2439="","",R2439 * N2439)</f>
        <v/>
      </c>
      <c r="V2439" s="4" t="n"/>
      <c r="W2439" s="33">
        <f>IF(S2439&amp;U2439="","",U2439 * S2439)</f>
        <v/>
      </c>
      <c r="X2439" s="33">
        <f>IF(W2439="","",U2439 + W2439)</f>
        <v/>
      </c>
      <c r="Y2439" s="33">
        <f>IF(T2439="","",U2439 * T2439)</f>
        <v/>
      </c>
      <c r="Z2439" s="34">
        <f>IF(U2439="","",X2439-V2439-Y2439)</f>
        <v/>
      </c>
    </row>
    <row r="2440">
      <c r="A2440" s="25" t="n">
        <v>2436</v>
      </c>
      <c r="B2440" s="26">
        <f>_xlfn.XLOOKUP(C2440,purchase!C:C,pcon!B:B,"")</f>
        <v/>
      </c>
      <c r="C2440" s="4" t="n"/>
      <c r="D2440" s="29">
        <f>_xlfn.XLOOKUP(C2440,purchase!C:C,pcon!D:D,"")</f>
        <v/>
      </c>
      <c r="E2440" s="29">
        <f>_xlfn.XLOOKUP(C2440,purchase!C:C,pcon!E:E,"")</f>
        <v/>
      </c>
      <c r="F2440" s="4" t="n"/>
      <c r="G2440" s="27" t="n"/>
      <c r="H2440" s="28" t="n"/>
      <c r="I2440" s="4" t="n"/>
      <c r="J2440" s="4" t="n"/>
      <c r="K2440" s="4" t="n"/>
      <c r="L2440" s="30">
        <f>IF(J2440="","",J2440-K2440)</f>
        <v/>
      </c>
      <c r="M2440" s="4" t="n"/>
      <c r="N2440" s="30">
        <f>IF(L2440="","",L2440-M2440)</f>
        <v/>
      </c>
      <c r="O2440" s="31" t="n"/>
      <c r="P2440" s="32">
        <f>IF(O2440="","",N2440 * O2440)</f>
        <v/>
      </c>
      <c r="Q2440" s="10">
        <f>_xlfn.XLOOKUP(C2440,pcon!C:C,pcon!L:L,"")</f>
        <v/>
      </c>
      <c r="R2440" s="98">
        <f>(Q2440 / 80) * (O2440 * 100)</f>
        <v/>
      </c>
      <c r="S2440" s="31" t="n"/>
      <c r="T2440" s="31" t="n"/>
      <c r="U2440" s="33">
        <f>IF(N2440="","",R2440 * N2440)</f>
        <v/>
      </c>
      <c r="V2440" s="4" t="n"/>
      <c r="W2440" s="33">
        <f>IF(S2440&amp;U2440="","",U2440 * S2440)</f>
        <v/>
      </c>
      <c r="X2440" s="33">
        <f>IF(W2440="","",U2440 + W2440)</f>
        <v/>
      </c>
      <c r="Y2440" s="33">
        <f>IF(T2440="","",U2440 * T2440)</f>
        <v/>
      </c>
      <c r="Z2440" s="34">
        <f>IF(U2440="","",X2440-V2440-Y2440)</f>
        <v/>
      </c>
    </row>
    <row r="2441">
      <c r="A2441" s="25" t="n">
        <v>2437</v>
      </c>
      <c r="B2441" s="26">
        <f>_xlfn.XLOOKUP(C2441,purchase!C:C,pcon!B:B,"")</f>
        <v/>
      </c>
      <c r="C2441" s="4" t="n"/>
      <c r="D2441" s="29">
        <f>_xlfn.XLOOKUP(C2441,purchase!C:C,pcon!D:D,"")</f>
        <v/>
      </c>
      <c r="E2441" s="29">
        <f>_xlfn.XLOOKUP(C2441,purchase!C:C,pcon!E:E,"")</f>
        <v/>
      </c>
      <c r="F2441" s="4" t="n"/>
      <c r="G2441" s="27" t="n"/>
      <c r="H2441" s="28" t="n"/>
      <c r="I2441" s="4" t="n"/>
      <c r="J2441" s="4" t="n"/>
      <c r="K2441" s="4" t="n"/>
      <c r="L2441" s="30">
        <f>IF(J2441="","",J2441-K2441)</f>
        <v/>
      </c>
      <c r="M2441" s="4" t="n"/>
      <c r="N2441" s="30">
        <f>IF(L2441="","",L2441-M2441)</f>
        <v/>
      </c>
      <c r="O2441" s="31" t="n"/>
      <c r="P2441" s="32">
        <f>IF(O2441="","",N2441 * O2441)</f>
        <v/>
      </c>
      <c r="Q2441" s="10">
        <f>_xlfn.XLOOKUP(C2441,pcon!C:C,pcon!L:L,"")</f>
        <v/>
      </c>
      <c r="R2441" s="98">
        <f>(Q2441 / 80) * (O2441 * 100)</f>
        <v/>
      </c>
      <c r="S2441" s="31" t="n"/>
      <c r="T2441" s="31" t="n"/>
      <c r="U2441" s="33">
        <f>IF(N2441="","",R2441 * N2441)</f>
        <v/>
      </c>
      <c r="V2441" s="4" t="n"/>
      <c r="W2441" s="33">
        <f>IF(S2441&amp;U2441="","",U2441 * S2441)</f>
        <v/>
      </c>
      <c r="X2441" s="33">
        <f>IF(W2441="","",U2441 + W2441)</f>
        <v/>
      </c>
      <c r="Y2441" s="33">
        <f>IF(T2441="","",U2441 * T2441)</f>
        <v/>
      </c>
      <c r="Z2441" s="34">
        <f>IF(U2441="","",X2441-V2441-Y2441)</f>
        <v/>
      </c>
    </row>
    <row r="2442">
      <c r="A2442" s="25" t="n">
        <v>2438</v>
      </c>
      <c r="B2442" s="26">
        <f>_xlfn.XLOOKUP(C2442,purchase!C:C,pcon!B:B,"")</f>
        <v/>
      </c>
      <c r="C2442" s="4" t="n"/>
      <c r="D2442" s="29">
        <f>_xlfn.XLOOKUP(C2442,purchase!C:C,pcon!D:D,"")</f>
        <v/>
      </c>
      <c r="E2442" s="29">
        <f>_xlfn.XLOOKUP(C2442,purchase!C:C,pcon!E:E,"")</f>
        <v/>
      </c>
      <c r="F2442" s="4" t="n"/>
      <c r="G2442" s="27" t="n"/>
      <c r="H2442" s="28" t="n"/>
      <c r="I2442" s="4" t="n"/>
      <c r="J2442" s="4" t="n"/>
      <c r="K2442" s="4" t="n"/>
      <c r="L2442" s="30">
        <f>IF(J2442="","",J2442-K2442)</f>
        <v/>
      </c>
      <c r="M2442" s="4" t="n"/>
      <c r="N2442" s="30">
        <f>IF(L2442="","",L2442-M2442)</f>
        <v/>
      </c>
      <c r="O2442" s="31" t="n"/>
      <c r="P2442" s="32">
        <f>IF(O2442="","",N2442 * O2442)</f>
        <v/>
      </c>
      <c r="Q2442" s="10">
        <f>_xlfn.XLOOKUP(C2442,pcon!C:C,pcon!L:L,"")</f>
        <v/>
      </c>
      <c r="R2442" s="98">
        <f>(Q2442 / 80) * (O2442 * 100)</f>
        <v/>
      </c>
      <c r="S2442" s="31" t="n"/>
      <c r="T2442" s="31" t="n"/>
      <c r="U2442" s="33">
        <f>IF(N2442="","",R2442 * N2442)</f>
        <v/>
      </c>
      <c r="V2442" s="4" t="n"/>
      <c r="W2442" s="33">
        <f>IF(S2442&amp;U2442="","",U2442 * S2442)</f>
        <v/>
      </c>
      <c r="X2442" s="33">
        <f>IF(W2442="","",U2442 + W2442)</f>
        <v/>
      </c>
      <c r="Y2442" s="33">
        <f>IF(T2442="","",U2442 * T2442)</f>
        <v/>
      </c>
      <c r="Z2442" s="34">
        <f>IF(U2442="","",X2442-V2442-Y2442)</f>
        <v/>
      </c>
    </row>
    <row r="2443">
      <c r="A2443" s="25" t="n">
        <v>2439</v>
      </c>
      <c r="B2443" s="26">
        <f>_xlfn.XLOOKUP(C2443,purchase!C:C,pcon!B:B,"")</f>
        <v/>
      </c>
      <c r="C2443" s="4" t="n"/>
      <c r="D2443" s="29">
        <f>_xlfn.XLOOKUP(C2443,purchase!C:C,pcon!D:D,"")</f>
        <v/>
      </c>
      <c r="E2443" s="29">
        <f>_xlfn.XLOOKUP(C2443,purchase!C:C,pcon!E:E,"")</f>
        <v/>
      </c>
      <c r="F2443" s="4" t="n"/>
      <c r="G2443" s="27" t="n"/>
      <c r="H2443" s="28" t="n"/>
      <c r="I2443" s="4" t="n"/>
      <c r="J2443" s="4" t="n"/>
      <c r="K2443" s="4" t="n"/>
      <c r="L2443" s="30">
        <f>IF(J2443="","",J2443-K2443)</f>
        <v/>
      </c>
      <c r="M2443" s="4" t="n"/>
      <c r="N2443" s="30">
        <f>IF(L2443="","",L2443-M2443)</f>
        <v/>
      </c>
      <c r="O2443" s="31" t="n"/>
      <c r="P2443" s="32">
        <f>IF(O2443="","",N2443 * O2443)</f>
        <v/>
      </c>
      <c r="Q2443" s="10">
        <f>_xlfn.XLOOKUP(C2443,pcon!C:C,pcon!L:L,"")</f>
        <v/>
      </c>
      <c r="R2443" s="98">
        <f>(Q2443 / 80) * (O2443 * 100)</f>
        <v/>
      </c>
      <c r="S2443" s="31" t="n"/>
      <c r="T2443" s="31" t="n"/>
      <c r="U2443" s="33">
        <f>IF(N2443="","",R2443 * N2443)</f>
        <v/>
      </c>
      <c r="V2443" s="4" t="n"/>
      <c r="W2443" s="33">
        <f>IF(S2443&amp;U2443="","",U2443 * S2443)</f>
        <v/>
      </c>
      <c r="X2443" s="33">
        <f>IF(W2443="","",U2443 + W2443)</f>
        <v/>
      </c>
      <c r="Y2443" s="33">
        <f>IF(T2443="","",U2443 * T2443)</f>
        <v/>
      </c>
      <c r="Z2443" s="34">
        <f>IF(U2443="","",X2443-V2443-Y2443)</f>
        <v/>
      </c>
    </row>
    <row r="2444">
      <c r="A2444" s="25" t="n">
        <v>2440</v>
      </c>
      <c r="B2444" s="26">
        <f>_xlfn.XLOOKUP(C2444,purchase!C:C,pcon!B:B,"")</f>
        <v/>
      </c>
      <c r="C2444" s="4" t="n"/>
      <c r="D2444" s="29">
        <f>_xlfn.XLOOKUP(C2444,purchase!C:C,pcon!D:D,"")</f>
        <v/>
      </c>
      <c r="E2444" s="29">
        <f>_xlfn.XLOOKUP(C2444,purchase!C:C,pcon!E:E,"")</f>
        <v/>
      </c>
      <c r="F2444" s="4" t="n"/>
      <c r="G2444" s="27" t="n"/>
      <c r="H2444" s="28" t="n"/>
      <c r="I2444" s="4" t="n"/>
      <c r="J2444" s="4" t="n"/>
      <c r="K2444" s="4" t="n"/>
      <c r="L2444" s="30">
        <f>IF(J2444="","",J2444-K2444)</f>
        <v/>
      </c>
      <c r="M2444" s="4" t="n"/>
      <c r="N2444" s="30">
        <f>IF(L2444="","",L2444-M2444)</f>
        <v/>
      </c>
      <c r="O2444" s="31" t="n"/>
      <c r="P2444" s="32">
        <f>IF(O2444="","",N2444 * O2444)</f>
        <v/>
      </c>
      <c r="Q2444" s="10">
        <f>_xlfn.XLOOKUP(C2444,pcon!C:C,pcon!L:L,"")</f>
        <v/>
      </c>
      <c r="R2444" s="98">
        <f>(Q2444 / 80) * (O2444 * 100)</f>
        <v/>
      </c>
      <c r="S2444" s="31" t="n"/>
      <c r="T2444" s="31" t="n"/>
      <c r="U2444" s="33">
        <f>IF(N2444="","",R2444 * N2444)</f>
        <v/>
      </c>
      <c r="V2444" s="4" t="n"/>
      <c r="W2444" s="33">
        <f>IF(S2444&amp;U2444="","",U2444 * S2444)</f>
        <v/>
      </c>
      <c r="X2444" s="33">
        <f>IF(W2444="","",U2444 + W2444)</f>
        <v/>
      </c>
      <c r="Y2444" s="33">
        <f>IF(T2444="","",U2444 * T2444)</f>
        <v/>
      </c>
      <c r="Z2444" s="34">
        <f>IF(U2444="","",X2444-V2444-Y2444)</f>
        <v/>
      </c>
    </row>
    <row r="2445">
      <c r="A2445" s="25" t="n">
        <v>2441</v>
      </c>
      <c r="B2445" s="26">
        <f>_xlfn.XLOOKUP(C2445,purchase!C:C,pcon!B:B,"")</f>
        <v/>
      </c>
      <c r="C2445" s="4" t="n"/>
      <c r="D2445" s="29">
        <f>_xlfn.XLOOKUP(C2445,purchase!C:C,pcon!D:D,"")</f>
        <v/>
      </c>
      <c r="E2445" s="29">
        <f>_xlfn.XLOOKUP(C2445,purchase!C:C,pcon!E:E,"")</f>
        <v/>
      </c>
      <c r="F2445" s="4" t="n"/>
      <c r="G2445" s="27" t="n"/>
      <c r="H2445" s="28" t="n"/>
      <c r="I2445" s="4" t="n"/>
      <c r="J2445" s="4" t="n"/>
      <c r="K2445" s="4" t="n"/>
      <c r="L2445" s="30">
        <f>IF(J2445="","",J2445-K2445)</f>
        <v/>
      </c>
      <c r="M2445" s="4" t="n"/>
      <c r="N2445" s="30">
        <f>IF(L2445="","",L2445-M2445)</f>
        <v/>
      </c>
      <c r="O2445" s="31" t="n"/>
      <c r="P2445" s="32">
        <f>IF(O2445="","",N2445 * O2445)</f>
        <v/>
      </c>
      <c r="Q2445" s="10">
        <f>_xlfn.XLOOKUP(C2445,pcon!C:C,pcon!L:L,"")</f>
        <v/>
      </c>
      <c r="R2445" s="98">
        <f>(Q2445 / 80) * (O2445 * 100)</f>
        <v/>
      </c>
      <c r="S2445" s="31" t="n"/>
      <c r="T2445" s="31" t="n"/>
      <c r="U2445" s="33">
        <f>IF(N2445="","",R2445 * N2445)</f>
        <v/>
      </c>
      <c r="V2445" s="4" t="n"/>
      <c r="W2445" s="33">
        <f>IF(S2445&amp;U2445="","",U2445 * S2445)</f>
        <v/>
      </c>
      <c r="X2445" s="33">
        <f>IF(W2445="","",U2445 + W2445)</f>
        <v/>
      </c>
      <c r="Y2445" s="33">
        <f>IF(T2445="","",U2445 * T2445)</f>
        <v/>
      </c>
      <c r="Z2445" s="34">
        <f>IF(U2445="","",X2445-V2445-Y2445)</f>
        <v/>
      </c>
    </row>
    <row r="2446">
      <c r="A2446" s="25" t="n">
        <v>2442</v>
      </c>
      <c r="B2446" s="26">
        <f>_xlfn.XLOOKUP(C2446,purchase!C:C,pcon!B:B,"")</f>
        <v/>
      </c>
      <c r="C2446" s="4" t="n"/>
      <c r="D2446" s="29">
        <f>_xlfn.XLOOKUP(C2446,purchase!C:C,pcon!D:D,"")</f>
        <v/>
      </c>
      <c r="E2446" s="29">
        <f>_xlfn.XLOOKUP(C2446,purchase!C:C,pcon!E:E,"")</f>
        <v/>
      </c>
      <c r="F2446" s="4" t="n"/>
      <c r="G2446" s="27" t="n"/>
      <c r="H2446" s="28" t="n"/>
      <c r="I2446" s="4" t="n"/>
      <c r="J2446" s="4" t="n"/>
      <c r="K2446" s="4" t="n"/>
      <c r="L2446" s="30">
        <f>IF(J2446="","",J2446-K2446)</f>
        <v/>
      </c>
      <c r="M2446" s="4" t="n"/>
      <c r="N2446" s="30">
        <f>IF(L2446="","",L2446-M2446)</f>
        <v/>
      </c>
      <c r="O2446" s="31" t="n"/>
      <c r="P2446" s="32">
        <f>IF(O2446="","",N2446 * O2446)</f>
        <v/>
      </c>
      <c r="Q2446" s="10">
        <f>_xlfn.XLOOKUP(C2446,pcon!C:C,pcon!L:L,"")</f>
        <v/>
      </c>
      <c r="R2446" s="98">
        <f>(Q2446 / 80) * (O2446 * 100)</f>
        <v/>
      </c>
      <c r="S2446" s="31" t="n"/>
      <c r="T2446" s="31" t="n"/>
      <c r="U2446" s="33">
        <f>IF(N2446="","",R2446 * N2446)</f>
        <v/>
      </c>
      <c r="V2446" s="4" t="n"/>
      <c r="W2446" s="33">
        <f>IF(S2446&amp;U2446="","",U2446 * S2446)</f>
        <v/>
      </c>
      <c r="X2446" s="33">
        <f>IF(W2446="","",U2446 + W2446)</f>
        <v/>
      </c>
      <c r="Y2446" s="33">
        <f>IF(T2446="","",U2446 * T2446)</f>
        <v/>
      </c>
      <c r="Z2446" s="34">
        <f>IF(U2446="","",X2446-V2446-Y2446)</f>
        <v/>
      </c>
    </row>
    <row r="2447">
      <c r="A2447" s="25" t="n">
        <v>2443</v>
      </c>
      <c r="B2447" s="26">
        <f>_xlfn.XLOOKUP(C2447,purchase!C:C,pcon!B:B,"")</f>
        <v/>
      </c>
      <c r="C2447" s="4" t="n"/>
      <c r="D2447" s="29">
        <f>_xlfn.XLOOKUP(C2447,purchase!C:C,pcon!D:D,"")</f>
        <v/>
      </c>
      <c r="E2447" s="29">
        <f>_xlfn.XLOOKUP(C2447,purchase!C:C,pcon!E:E,"")</f>
        <v/>
      </c>
      <c r="F2447" s="4" t="n"/>
      <c r="G2447" s="27" t="n"/>
      <c r="H2447" s="28" t="n"/>
      <c r="I2447" s="4" t="n"/>
      <c r="J2447" s="4" t="n"/>
      <c r="K2447" s="4" t="n"/>
      <c r="L2447" s="30">
        <f>IF(J2447="","",J2447-K2447)</f>
        <v/>
      </c>
      <c r="M2447" s="4" t="n"/>
      <c r="N2447" s="30">
        <f>IF(L2447="","",L2447-M2447)</f>
        <v/>
      </c>
      <c r="O2447" s="31" t="n"/>
      <c r="P2447" s="32">
        <f>IF(O2447="","",N2447 * O2447)</f>
        <v/>
      </c>
      <c r="Q2447" s="10">
        <f>_xlfn.XLOOKUP(C2447,pcon!C:C,pcon!L:L,"")</f>
        <v/>
      </c>
      <c r="R2447" s="98">
        <f>(Q2447 / 80) * (O2447 * 100)</f>
        <v/>
      </c>
      <c r="S2447" s="31" t="n"/>
      <c r="T2447" s="31" t="n"/>
      <c r="U2447" s="33">
        <f>IF(N2447="","",R2447 * N2447)</f>
        <v/>
      </c>
      <c r="V2447" s="4" t="n"/>
      <c r="W2447" s="33">
        <f>IF(S2447&amp;U2447="","",U2447 * S2447)</f>
        <v/>
      </c>
      <c r="X2447" s="33">
        <f>IF(W2447="","",U2447 + W2447)</f>
        <v/>
      </c>
      <c r="Y2447" s="33">
        <f>IF(T2447="","",U2447 * T2447)</f>
        <v/>
      </c>
      <c r="Z2447" s="34">
        <f>IF(U2447="","",X2447-V2447-Y2447)</f>
        <v/>
      </c>
    </row>
    <row r="2448">
      <c r="A2448" s="25" t="n">
        <v>2444</v>
      </c>
      <c r="B2448" s="26">
        <f>_xlfn.XLOOKUP(C2448,purchase!C:C,pcon!B:B,"")</f>
        <v/>
      </c>
      <c r="C2448" s="4" t="n"/>
      <c r="D2448" s="29">
        <f>_xlfn.XLOOKUP(C2448,purchase!C:C,pcon!D:D,"")</f>
        <v/>
      </c>
      <c r="E2448" s="29">
        <f>_xlfn.XLOOKUP(C2448,purchase!C:C,pcon!E:E,"")</f>
        <v/>
      </c>
      <c r="F2448" s="4" t="n"/>
      <c r="G2448" s="27" t="n"/>
      <c r="H2448" s="28" t="n"/>
      <c r="I2448" s="4" t="n"/>
      <c r="J2448" s="4" t="n"/>
      <c r="K2448" s="4" t="n"/>
      <c r="L2448" s="30">
        <f>IF(J2448="","",J2448-K2448)</f>
        <v/>
      </c>
      <c r="M2448" s="4" t="n"/>
      <c r="N2448" s="30">
        <f>IF(L2448="","",L2448-M2448)</f>
        <v/>
      </c>
      <c r="O2448" s="31" t="n"/>
      <c r="P2448" s="32">
        <f>IF(O2448="","",N2448 * O2448)</f>
        <v/>
      </c>
      <c r="Q2448" s="10">
        <f>_xlfn.XLOOKUP(C2448,pcon!C:C,pcon!L:L,"")</f>
        <v/>
      </c>
      <c r="R2448" s="98">
        <f>(Q2448 / 80) * (O2448 * 100)</f>
        <v/>
      </c>
      <c r="S2448" s="31" t="n"/>
      <c r="T2448" s="31" t="n"/>
      <c r="U2448" s="33">
        <f>IF(N2448="","",R2448 * N2448)</f>
        <v/>
      </c>
      <c r="V2448" s="4" t="n"/>
      <c r="W2448" s="33">
        <f>IF(S2448&amp;U2448="","",U2448 * S2448)</f>
        <v/>
      </c>
      <c r="X2448" s="33">
        <f>IF(W2448="","",U2448 + W2448)</f>
        <v/>
      </c>
      <c r="Y2448" s="33">
        <f>IF(T2448="","",U2448 * T2448)</f>
        <v/>
      </c>
      <c r="Z2448" s="34">
        <f>IF(U2448="","",X2448-V2448-Y2448)</f>
        <v/>
      </c>
    </row>
    <row r="2449">
      <c r="A2449" s="25" t="n">
        <v>2445</v>
      </c>
      <c r="B2449" s="26">
        <f>_xlfn.XLOOKUP(C2449,purchase!C:C,pcon!B:B,"")</f>
        <v/>
      </c>
      <c r="C2449" s="4" t="n"/>
      <c r="D2449" s="29">
        <f>_xlfn.XLOOKUP(C2449,purchase!C:C,pcon!D:D,"")</f>
        <v/>
      </c>
      <c r="E2449" s="29">
        <f>_xlfn.XLOOKUP(C2449,purchase!C:C,pcon!E:E,"")</f>
        <v/>
      </c>
      <c r="F2449" s="4" t="n"/>
      <c r="G2449" s="27" t="n"/>
      <c r="H2449" s="28" t="n"/>
      <c r="I2449" s="4" t="n"/>
      <c r="J2449" s="4" t="n"/>
      <c r="K2449" s="4" t="n"/>
      <c r="L2449" s="30">
        <f>IF(J2449="","",J2449-K2449)</f>
        <v/>
      </c>
      <c r="M2449" s="4" t="n"/>
      <c r="N2449" s="30">
        <f>IF(L2449="","",L2449-M2449)</f>
        <v/>
      </c>
      <c r="O2449" s="31" t="n"/>
      <c r="P2449" s="32">
        <f>IF(O2449="","",N2449 * O2449)</f>
        <v/>
      </c>
      <c r="Q2449" s="10">
        <f>_xlfn.XLOOKUP(C2449,pcon!C:C,pcon!L:L,"")</f>
        <v/>
      </c>
      <c r="R2449" s="98">
        <f>(Q2449 / 80) * (O2449 * 100)</f>
        <v/>
      </c>
      <c r="S2449" s="31" t="n"/>
      <c r="T2449" s="31" t="n"/>
      <c r="U2449" s="33">
        <f>IF(N2449="","",R2449 * N2449)</f>
        <v/>
      </c>
      <c r="V2449" s="4" t="n"/>
      <c r="W2449" s="33">
        <f>IF(S2449&amp;U2449="","",U2449 * S2449)</f>
        <v/>
      </c>
      <c r="X2449" s="33">
        <f>IF(W2449="","",U2449 + W2449)</f>
        <v/>
      </c>
      <c r="Y2449" s="33">
        <f>IF(T2449="","",U2449 * T2449)</f>
        <v/>
      </c>
      <c r="Z2449" s="34">
        <f>IF(U2449="","",X2449-V2449-Y2449)</f>
        <v/>
      </c>
    </row>
    <row r="2450">
      <c r="A2450" s="25" t="n">
        <v>2446</v>
      </c>
      <c r="B2450" s="26">
        <f>_xlfn.XLOOKUP(C2450,purchase!C:C,pcon!B:B,"")</f>
        <v/>
      </c>
      <c r="C2450" s="4" t="n"/>
      <c r="D2450" s="29">
        <f>_xlfn.XLOOKUP(C2450,purchase!C:C,pcon!D:D,"")</f>
        <v/>
      </c>
      <c r="E2450" s="29">
        <f>_xlfn.XLOOKUP(C2450,purchase!C:C,pcon!E:E,"")</f>
        <v/>
      </c>
      <c r="F2450" s="4" t="n"/>
      <c r="G2450" s="27" t="n"/>
      <c r="H2450" s="28" t="n"/>
      <c r="I2450" s="4" t="n"/>
      <c r="J2450" s="4" t="n"/>
      <c r="K2450" s="4" t="n"/>
      <c r="L2450" s="30">
        <f>IF(J2450="","",J2450-K2450)</f>
        <v/>
      </c>
      <c r="M2450" s="4" t="n"/>
      <c r="N2450" s="30">
        <f>IF(L2450="","",L2450-M2450)</f>
        <v/>
      </c>
      <c r="O2450" s="31" t="n"/>
      <c r="P2450" s="32">
        <f>IF(O2450="","",N2450 * O2450)</f>
        <v/>
      </c>
      <c r="Q2450" s="10">
        <f>_xlfn.XLOOKUP(C2450,pcon!C:C,pcon!L:L,"")</f>
        <v/>
      </c>
      <c r="R2450" s="98">
        <f>(Q2450 / 80) * (O2450 * 100)</f>
        <v/>
      </c>
      <c r="S2450" s="31" t="n"/>
      <c r="T2450" s="31" t="n"/>
      <c r="U2450" s="33">
        <f>IF(N2450="","",R2450 * N2450)</f>
        <v/>
      </c>
      <c r="V2450" s="4" t="n"/>
      <c r="W2450" s="33">
        <f>IF(S2450&amp;U2450="","",U2450 * S2450)</f>
        <v/>
      </c>
      <c r="X2450" s="33">
        <f>IF(W2450="","",U2450 + W2450)</f>
        <v/>
      </c>
      <c r="Y2450" s="33">
        <f>IF(T2450="","",U2450 * T2450)</f>
        <v/>
      </c>
      <c r="Z2450" s="34">
        <f>IF(U2450="","",X2450-V2450-Y2450)</f>
        <v/>
      </c>
    </row>
    <row r="2451">
      <c r="A2451" s="25" t="n">
        <v>2447</v>
      </c>
      <c r="B2451" s="26">
        <f>_xlfn.XLOOKUP(C2451,purchase!C:C,pcon!B:B,"")</f>
        <v/>
      </c>
      <c r="C2451" s="4" t="n"/>
      <c r="D2451" s="29">
        <f>_xlfn.XLOOKUP(C2451,purchase!C:C,pcon!D:D,"")</f>
        <v/>
      </c>
      <c r="E2451" s="29">
        <f>_xlfn.XLOOKUP(C2451,purchase!C:C,pcon!E:E,"")</f>
        <v/>
      </c>
      <c r="F2451" s="4" t="n"/>
      <c r="G2451" s="27" t="n"/>
      <c r="H2451" s="28" t="n"/>
      <c r="I2451" s="4" t="n"/>
      <c r="J2451" s="4" t="n"/>
      <c r="K2451" s="4" t="n"/>
      <c r="L2451" s="30">
        <f>IF(J2451="","",J2451-K2451)</f>
        <v/>
      </c>
      <c r="M2451" s="4" t="n"/>
      <c r="N2451" s="30">
        <f>IF(L2451="","",L2451-M2451)</f>
        <v/>
      </c>
      <c r="O2451" s="31" t="n"/>
      <c r="P2451" s="32">
        <f>IF(O2451="","",N2451 * O2451)</f>
        <v/>
      </c>
      <c r="Q2451" s="10">
        <f>_xlfn.XLOOKUP(C2451,pcon!C:C,pcon!L:L,"")</f>
        <v/>
      </c>
      <c r="R2451" s="98">
        <f>(Q2451 / 80) * (O2451 * 100)</f>
        <v/>
      </c>
      <c r="S2451" s="31" t="n"/>
      <c r="T2451" s="31" t="n"/>
      <c r="U2451" s="33">
        <f>IF(N2451="","",R2451 * N2451)</f>
        <v/>
      </c>
      <c r="V2451" s="4" t="n"/>
      <c r="W2451" s="33">
        <f>IF(S2451&amp;U2451="","",U2451 * S2451)</f>
        <v/>
      </c>
      <c r="X2451" s="33">
        <f>IF(W2451="","",U2451 + W2451)</f>
        <v/>
      </c>
      <c r="Y2451" s="33">
        <f>IF(T2451="","",U2451 * T2451)</f>
        <v/>
      </c>
      <c r="Z2451" s="34">
        <f>IF(U2451="","",X2451-V2451-Y2451)</f>
        <v/>
      </c>
    </row>
    <row r="2452">
      <c r="A2452" s="25" t="n">
        <v>2448</v>
      </c>
      <c r="B2452" s="26">
        <f>_xlfn.XLOOKUP(C2452,purchase!C:C,pcon!B:B,"")</f>
        <v/>
      </c>
      <c r="C2452" s="4" t="n"/>
      <c r="D2452" s="29">
        <f>_xlfn.XLOOKUP(C2452,purchase!C:C,pcon!D:D,"")</f>
        <v/>
      </c>
      <c r="E2452" s="29">
        <f>_xlfn.XLOOKUP(C2452,purchase!C:C,pcon!E:E,"")</f>
        <v/>
      </c>
      <c r="F2452" s="4" t="n"/>
      <c r="G2452" s="27" t="n"/>
      <c r="H2452" s="28" t="n"/>
      <c r="I2452" s="4" t="n"/>
      <c r="J2452" s="4" t="n"/>
      <c r="K2452" s="4" t="n"/>
      <c r="L2452" s="30">
        <f>IF(J2452="","",J2452-K2452)</f>
        <v/>
      </c>
      <c r="M2452" s="4" t="n"/>
      <c r="N2452" s="30">
        <f>IF(L2452="","",L2452-M2452)</f>
        <v/>
      </c>
      <c r="O2452" s="31" t="n"/>
      <c r="P2452" s="32">
        <f>IF(O2452="","",N2452 * O2452)</f>
        <v/>
      </c>
      <c r="Q2452" s="10">
        <f>_xlfn.XLOOKUP(C2452,pcon!C:C,pcon!L:L,"")</f>
        <v/>
      </c>
      <c r="R2452" s="98">
        <f>(Q2452 / 80) * (O2452 * 100)</f>
        <v/>
      </c>
      <c r="S2452" s="31" t="n"/>
      <c r="T2452" s="31" t="n"/>
      <c r="U2452" s="33">
        <f>IF(N2452="","",R2452 * N2452)</f>
        <v/>
      </c>
      <c r="V2452" s="4" t="n"/>
      <c r="W2452" s="33">
        <f>IF(S2452&amp;U2452="","",U2452 * S2452)</f>
        <v/>
      </c>
      <c r="X2452" s="33">
        <f>IF(W2452="","",U2452 + W2452)</f>
        <v/>
      </c>
      <c r="Y2452" s="33">
        <f>IF(T2452="","",U2452 * T2452)</f>
        <v/>
      </c>
      <c r="Z2452" s="34">
        <f>IF(U2452="","",X2452-V2452-Y2452)</f>
        <v/>
      </c>
    </row>
    <row r="2453">
      <c r="A2453" s="25" t="n">
        <v>2449</v>
      </c>
      <c r="B2453" s="26">
        <f>_xlfn.XLOOKUP(C2453,purchase!C:C,pcon!B:B,"")</f>
        <v/>
      </c>
      <c r="C2453" s="4" t="n"/>
      <c r="D2453" s="29">
        <f>_xlfn.XLOOKUP(C2453,purchase!C:C,pcon!D:D,"")</f>
        <v/>
      </c>
      <c r="E2453" s="29">
        <f>_xlfn.XLOOKUP(C2453,purchase!C:C,pcon!E:E,"")</f>
        <v/>
      </c>
      <c r="F2453" s="4" t="n"/>
      <c r="G2453" s="27" t="n"/>
      <c r="H2453" s="28" t="n"/>
      <c r="I2453" s="4" t="n"/>
      <c r="J2453" s="4" t="n"/>
      <c r="K2453" s="4" t="n"/>
      <c r="L2453" s="30">
        <f>IF(J2453="","",J2453-K2453)</f>
        <v/>
      </c>
      <c r="M2453" s="4" t="n"/>
      <c r="N2453" s="30">
        <f>IF(L2453="","",L2453-M2453)</f>
        <v/>
      </c>
      <c r="O2453" s="31" t="n"/>
      <c r="P2453" s="32">
        <f>IF(O2453="","",N2453 * O2453)</f>
        <v/>
      </c>
      <c r="Q2453" s="10">
        <f>_xlfn.XLOOKUP(C2453,pcon!C:C,pcon!L:L,"")</f>
        <v/>
      </c>
      <c r="R2453" s="98">
        <f>(Q2453 / 80) * (O2453 * 100)</f>
        <v/>
      </c>
      <c r="S2453" s="31" t="n"/>
      <c r="T2453" s="31" t="n"/>
      <c r="U2453" s="33">
        <f>IF(N2453="","",R2453 * N2453)</f>
        <v/>
      </c>
      <c r="V2453" s="4" t="n"/>
      <c r="W2453" s="33">
        <f>IF(S2453&amp;U2453="","",U2453 * S2453)</f>
        <v/>
      </c>
      <c r="X2453" s="33">
        <f>IF(W2453="","",U2453 + W2453)</f>
        <v/>
      </c>
      <c r="Y2453" s="33">
        <f>IF(T2453="","",U2453 * T2453)</f>
        <v/>
      </c>
      <c r="Z2453" s="34">
        <f>IF(U2453="","",X2453-V2453-Y2453)</f>
        <v/>
      </c>
    </row>
    <row r="2454">
      <c r="A2454" s="25" t="n">
        <v>2450</v>
      </c>
      <c r="B2454" s="26">
        <f>_xlfn.XLOOKUP(C2454,purchase!C:C,pcon!B:B,"")</f>
        <v/>
      </c>
      <c r="C2454" s="4" t="n"/>
      <c r="D2454" s="29">
        <f>_xlfn.XLOOKUP(C2454,purchase!C:C,pcon!D:D,"")</f>
        <v/>
      </c>
      <c r="E2454" s="29">
        <f>_xlfn.XLOOKUP(C2454,purchase!C:C,pcon!E:E,"")</f>
        <v/>
      </c>
      <c r="F2454" s="4" t="n"/>
      <c r="G2454" s="27" t="n"/>
      <c r="H2454" s="28" t="n"/>
      <c r="I2454" s="4" t="n"/>
      <c r="J2454" s="4" t="n"/>
      <c r="K2454" s="4" t="n"/>
      <c r="L2454" s="30">
        <f>IF(J2454="","",J2454-K2454)</f>
        <v/>
      </c>
      <c r="M2454" s="4" t="n"/>
      <c r="N2454" s="30">
        <f>IF(L2454="","",L2454-M2454)</f>
        <v/>
      </c>
      <c r="O2454" s="31" t="n"/>
      <c r="P2454" s="32">
        <f>IF(O2454="","",N2454 * O2454)</f>
        <v/>
      </c>
      <c r="Q2454" s="10">
        <f>_xlfn.XLOOKUP(C2454,pcon!C:C,pcon!L:L,"")</f>
        <v/>
      </c>
      <c r="R2454" s="98">
        <f>(Q2454 / 80) * (O2454 * 100)</f>
        <v/>
      </c>
      <c r="S2454" s="31" t="n"/>
      <c r="T2454" s="31" t="n"/>
      <c r="U2454" s="33">
        <f>IF(N2454="","",R2454 * N2454)</f>
        <v/>
      </c>
      <c r="V2454" s="4" t="n"/>
      <c r="W2454" s="33">
        <f>IF(S2454&amp;U2454="","",U2454 * S2454)</f>
        <v/>
      </c>
      <c r="X2454" s="33">
        <f>IF(W2454="","",U2454 + W2454)</f>
        <v/>
      </c>
      <c r="Y2454" s="33">
        <f>IF(T2454="","",U2454 * T2454)</f>
        <v/>
      </c>
      <c r="Z2454" s="34">
        <f>IF(U2454="","",X2454-V2454-Y2454)</f>
        <v/>
      </c>
    </row>
    <row r="2455">
      <c r="A2455" s="25" t="n">
        <v>2451</v>
      </c>
      <c r="B2455" s="26">
        <f>_xlfn.XLOOKUP(C2455,purchase!C:C,pcon!B:B,"")</f>
        <v/>
      </c>
      <c r="C2455" s="4" t="n"/>
      <c r="D2455" s="29">
        <f>_xlfn.XLOOKUP(C2455,purchase!C:C,pcon!D:D,"")</f>
        <v/>
      </c>
      <c r="E2455" s="29">
        <f>_xlfn.XLOOKUP(C2455,purchase!C:C,pcon!E:E,"")</f>
        <v/>
      </c>
      <c r="F2455" s="4" t="n"/>
      <c r="G2455" s="27" t="n"/>
      <c r="H2455" s="28" t="n"/>
      <c r="I2455" s="4" t="n"/>
      <c r="J2455" s="4" t="n"/>
      <c r="K2455" s="4" t="n"/>
      <c r="L2455" s="30">
        <f>IF(J2455="","",J2455-K2455)</f>
        <v/>
      </c>
      <c r="M2455" s="4" t="n"/>
      <c r="N2455" s="30">
        <f>IF(L2455="","",L2455-M2455)</f>
        <v/>
      </c>
      <c r="O2455" s="31" t="n"/>
      <c r="P2455" s="32">
        <f>IF(O2455="","",N2455 * O2455)</f>
        <v/>
      </c>
      <c r="Q2455" s="10">
        <f>_xlfn.XLOOKUP(C2455,pcon!C:C,pcon!L:L,"")</f>
        <v/>
      </c>
      <c r="R2455" s="98">
        <f>(Q2455 / 80) * (O2455 * 100)</f>
        <v/>
      </c>
      <c r="S2455" s="31" t="n"/>
      <c r="T2455" s="31" t="n"/>
      <c r="U2455" s="33">
        <f>IF(N2455="","",R2455 * N2455)</f>
        <v/>
      </c>
      <c r="V2455" s="4" t="n"/>
      <c r="W2455" s="33">
        <f>IF(S2455&amp;U2455="","",U2455 * S2455)</f>
        <v/>
      </c>
      <c r="X2455" s="33">
        <f>IF(W2455="","",U2455 + W2455)</f>
        <v/>
      </c>
      <c r="Y2455" s="33">
        <f>IF(T2455="","",U2455 * T2455)</f>
        <v/>
      </c>
      <c r="Z2455" s="34">
        <f>IF(U2455="","",X2455-V2455-Y2455)</f>
        <v/>
      </c>
    </row>
    <row r="2456">
      <c r="A2456" s="25" t="n">
        <v>2452</v>
      </c>
      <c r="B2456" s="26">
        <f>_xlfn.XLOOKUP(C2456,purchase!C:C,pcon!B:B,"")</f>
        <v/>
      </c>
      <c r="C2456" s="4" t="n"/>
      <c r="D2456" s="29">
        <f>_xlfn.XLOOKUP(C2456,purchase!C:C,pcon!D:D,"")</f>
        <v/>
      </c>
      <c r="E2456" s="29">
        <f>_xlfn.XLOOKUP(C2456,purchase!C:C,pcon!E:E,"")</f>
        <v/>
      </c>
      <c r="F2456" s="4" t="n"/>
      <c r="G2456" s="27" t="n"/>
      <c r="H2456" s="28" t="n"/>
      <c r="I2456" s="4" t="n"/>
      <c r="J2456" s="4" t="n"/>
      <c r="K2456" s="4" t="n"/>
      <c r="L2456" s="30">
        <f>IF(J2456="","",J2456-K2456)</f>
        <v/>
      </c>
      <c r="M2456" s="4" t="n"/>
      <c r="N2456" s="30">
        <f>IF(L2456="","",L2456-M2456)</f>
        <v/>
      </c>
      <c r="O2456" s="31" t="n"/>
      <c r="P2456" s="32">
        <f>IF(O2456="","",N2456 * O2456)</f>
        <v/>
      </c>
      <c r="Q2456" s="10">
        <f>_xlfn.XLOOKUP(C2456,pcon!C:C,pcon!L:L,"")</f>
        <v/>
      </c>
      <c r="R2456" s="98">
        <f>(Q2456 / 80) * (O2456 * 100)</f>
        <v/>
      </c>
      <c r="S2456" s="31" t="n"/>
      <c r="T2456" s="31" t="n"/>
      <c r="U2456" s="33">
        <f>IF(N2456="","",R2456 * N2456)</f>
        <v/>
      </c>
      <c r="V2456" s="4" t="n"/>
      <c r="W2456" s="33">
        <f>IF(S2456&amp;U2456="","",U2456 * S2456)</f>
        <v/>
      </c>
      <c r="X2456" s="33">
        <f>IF(W2456="","",U2456 + W2456)</f>
        <v/>
      </c>
      <c r="Y2456" s="33">
        <f>IF(T2456="","",U2456 * T2456)</f>
        <v/>
      </c>
      <c r="Z2456" s="34">
        <f>IF(U2456="","",X2456-V2456-Y2456)</f>
        <v/>
      </c>
    </row>
    <row r="2457">
      <c r="A2457" s="25" t="n">
        <v>2453</v>
      </c>
      <c r="B2457" s="26">
        <f>_xlfn.XLOOKUP(C2457,purchase!C:C,pcon!B:B,"")</f>
        <v/>
      </c>
      <c r="C2457" s="4" t="n"/>
      <c r="D2457" s="29">
        <f>_xlfn.XLOOKUP(C2457,purchase!C:C,pcon!D:D,"")</f>
        <v/>
      </c>
      <c r="E2457" s="29">
        <f>_xlfn.XLOOKUP(C2457,purchase!C:C,pcon!E:E,"")</f>
        <v/>
      </c>
      <c r="F2457" s="4" t="n"/>
      <c r="G2457" s="27" t="n"/>
      <c r="H2457" s="28" t="n"/>
      <c r="I2457" s="4" t="n"/>
      <c r="J2457" s="4" t="n"/>
      <c r="K2457" s="4" t="n"/>
      <c r="L2457" s="30">
        <f>IF(J2457="","",J2457-K2457)</f>
        <v/>
      </c>
      <c r="M2457" s="4" t="n"/>
      <c r="N2457" s="30">
        <f>IF(L2457="","",L2457-M2457)</f>
        <v/>
      </c>
      <c r="O2457" s="31" t="n"/>
      <c r="P2457" s="32">
        <f>IF(O2457="","",N2457 * O2457)</f>
        <v/>
      </c>
      <c r="Q2457" s="10">
        <f>_xlfn.XLOOKUP(C2457,pcon!C:C,pcon!L:L,"")</f>
        <v/>
      </c>
      <c r="R2457" s="98">
        <f>(Q2457 / 80) * (O2457 * 100)</f>
        <v/>
      </c>
      <c r="S2457" s="31" t="n"/>
      <c r="T2457" s="31" t="n"/>
      <c r="U2457" s="33">
        <f>IF(N2457="","",R2457 * N2457)</f>
        <v/>
      </c>
      <c r="V2457" s="4" t="n"/>
      <c r="W2457" s="33">
        <f>IF(S2457&amp;U2457="","",U2457 * S2457)</f>
        <v/>
      </c>
      <c r="X2457" s="33">
        <f>IF(W2457="","",U2457 + W2457)</f>
        <v/>
      </c>
      <c r="Y2457" s="33">
        <f>IF(T2457="","",U2457 * T2457)</f>
        <v/>
      </c>
      <c r="Z2457" s="34">
        <f>IF(U2457="","",X2457-V2457-Y2457)</f>
        <v/>
      </c>
    </row>
    <row r="2458">
      <c r="A2458" s="25" t="n">
        <v>2454</v>
      </c>
      <c r="B2458" s="26">
        <f>_xlfn.XLOOKUP(C2458,purchase!C:C,pcon!B:B,"")</f>
        <v/>
      </c>
      <c r="C2458" s="4" t="n"/>
      <c r="D2458" s="29">
        <f>_xlfn.XLOOKUP(C2458,purchase!C:C,pcon!D:D,"")</f>
        <v/>
      </c>
      <c r="E2458" s="29">
        <f>_xlfn.XLOOKUP(C2458,purchase!C:C,pcon!E:E,"")</f>
        <v/>
      </c>
      <c r="F2458" s="4" t="n"/>
      <c r="G2458" s="27" t="n"/>
      <c r="H2458" s="28" t="n"/>
      <c r="I2458" s="4" t="n"/>
      <c r="J2458" s="4" t="n"/>
      <c r="K2458" s="4" t="n"/>
      <c r="L2458" s="30">
        <f>IF(J2458="","",J2458-K2458)</f>
        <v/>
      </c>
      <c r="M2458" s="4" t="n"/>
      <c r="N2458" s="30">
        <f>IF(L2458="","",L2458-M2458)</f>
        <v/>
      </c>
      <c r="O2458" s="31" t="n"/>
      <c r="P2458" s="32">
        <f>IF(O2458="","",N2458 * O2458)</f>
        <v/>
      </c>
      <c r="Q2458" s="10">
        <f>_xlfn.XLOOKUP(C2458,pcon!C:C,pcon!L:L,"")</f>
        <v/>
      </c>
      <c r="R2458" s="98">
        <f>(Q2458 / 80) * (O2458 * 100)</f>
        <v/>
      </c>
      <c r="S2458" s="31" t="n"/>
      <c r="T2458" s="31" t="n"/>
      <c r="U2458" s="33">
        <f>IF(N2458="","",R2458 * N2458)</f>
        <v/>
      </c>
      <c r="V2458" s="4" t="n"/>
      <c r="W2458" s="33">
        <f>IF(S2458&amp;U2458="","",U2458 * S2458)</f>
        <v/>
      </c>
      <c r="X2458" s="33">
        <f>IF(W2458="","",U2458 + W2458)</f>
        <v/>
      </c>
      <c r="Y2458" s="33">
        <f>IF(T2458="","",U2458 * T2458)</f>
        <v/>
      </c>
      <c r="Z2458" s="34">
        <f>IF(U2458="","",X2458-V2458-Y2458)</f>
        <v/>
      </c>
    </row>
    <row r="2459">
      <c r="A2459" s="25" t="n">
        <v>2455</v>
      </c>
      <c r="B2459" s="26">
        <f>_xlfn.XLOOKUP(C2459,purchase!C:C,pcon!B:B,"")</f>
        <v/>
      </c>
      <c r="C2459" s="4" t="n"/>
      <c r="D2459" s="29">
        <f>_xlfn.XLOOKUP(C2459,purchase!C:C,pcon!D:D,"")</f>
        <v/>
      </c>
      <c r="E2459" s="29">
        <f>_xlfn.XLOOKUP(C2459,purchase!C:C,pcon!E:E,"")</f>
        <v/>
      </c>
      <c r="F2459" s="4" t="n"/>
      <c r="G2459" s="27" t="n"/>
      <c r="H2459" s="28" t="n"/>
      <c r="I2459" s="4" t="n"/>
      <c r="J2459" s="4" t="n"/>
      <c r="K2459" s="4" t="n"/>
      <c r="L2459" s="30">
        <f>IF(J2459="","",J2459-K2459)</f>
        <v/>
      </c>
      <c r="M2459" s="4" t="n"/>
      <c r="N2459" s="30">
        <f>IF(L2459="","",L2459-M2459)</f>
        <v/>
      </c>
      <c r="O2459" s="31" t="n"/>
      <c r="P2459" s="32">
        <f>IF(O2459="","",N2459 * O2459)</f>
        <v/>
      </c>
      <c r="Q2459" s="10">
        <f>_xlfn.XLOOKUP(C2459,pcon!C:C,pcon!L:L,"")</f>
        <v/>
      </c>
      <c r="R2459" s="98">
        <f>(Q2459 / 80) * (O2459 * 100)</f>
        <v/>
      </c>
      <c r="S2459" s="31" t="n"/>
      <c r="T2459" s="31" t="n"/>
      <c r="U2459" s="33">
        <f>IF(N2459="","",R2459 * N2459)</f>
        <v/>
      </c>
      <c r="V2459" s="4" t="n"/>
      <c r="W2459" s="33">
        <f>IF(S2459&amp;U2459="","",U2459 * S2459)</f>
        <v/>
      </c>
      <c r="X2459" s="33">
        <f>IF(W2459="","",U2459 + W2459)</f>
        <v/>
      </c>
      <c r="Y2459" s="33">
        <f>IF(T2459="","",U2459 * T2459)</f>
        <v/>
      </c>
      <c r="Z2459" s="34">
        <f>IF(U2459="","",X2459-V2459-Y2459)</f>
        <v/>
      </c>
    </row>
    <row r="2460">
      <c r="A2460" s="25" t="n">
        <v>2456</v>
      </c>
      <c r="B2460" s="26">
        <f>_xlfn.XLOOKUP(C2460,purchase!C:C,pcon!B:B,"")</f>
        <v/>
      </c>
      <c r="C2460" s="4" t="n"/>
      <c r="D2460" s="29">
        <f>_xlfn.XLOOKUP(C2460,purchase!C:C,pcon!D:D,"")</f>
        <v/>
      </c>
      <c r="E2460" s="29">
        <f>_xlfn.XLOOKUP(C2460,purchase!C:C,pcon!E:E,"")</f>
        <v/>
      </c>
      <c r="F2460" s="4" t="n"/>
      <c r="G2460" s="27" t="n"/>
      <c r="H2460" s="28" t="n"/>
      <c r="I2460" s="4" t="n"/>
      <c r="J2460" s="4" t="n"/>
      <c r="K2460" s="4" t="n"/>
      <c r="L2460" s="30">
        <f>IF(J2460="","",J2460-K2460)</f>
        <v/>
      </c>
      <c r="M2460" s="4" t="n"/>
      <c r="N2460" s="30">
        <f>IF(L2460="","",L2460-M2460)</f>
        <v/>
      </c>
      <c r="O2460" s="31" t="n"/>
      <c r="P2460" s="32">
        <f>IF(O2460="","",N2460 * O2460)</f>
        <v/>
      </c>
      <c r="Q2460" s="10">
        <f>_xlfn.XLOOKUP(C2460,pcon!C:C,pcon!L:L,"")</f>
        <v/>
      </c>
      <c r="R2460" s="98">
        <f>(Q2460 / 80) * (O2460 * 100)</f>
        <v/>
      </c>
      <c r="S2460" s="31" t="n"/>
      <c r="T2460" s="31" t="n"/>
      <c r="U2460" s="33">
        <f>IF(N2460="","",R2460 * N2460)</f>
        <v/>
      </c>
      <c r="V2460" s="4" t="n"/>
      <c r="W2460" s="33">
        <f>IF(S2460&amp;U2460="","",U2460 * S2460)</f>
        <v/>
      </c>
      <c r="X2460" s="33">
        <f>IF(W2460="","",U2460 + W2460)</f>
        <v/>
      </c>
      <c r="Y2460" s="33">
        <f>IF(T2460="","",U2460 * T2460)</f>
        <v/>
      </c>
      <c r="Z2460" s="34">
        <f>IF(U2460="","",X2460-V2460-Y2460)</f>
        <v/>
      </c>
    </row>
    <row r="2461">
      <c r="A2461" s="25" t="n">
        <v>2457</v>
      </c>
      <c r="B2461" s="26">
        <f>_xlfn.XLOOKUP(C2461,purchase!C:C,pcon!B:B,"")</f>
        <v/>
      </c>
      <c r="C2461" s="4" t="n"/>
      <c r="D2461" s="29">
        <f>_xlfn.XLOOKUP(C2461,purchase!C:C,pcon!D:D,"")</f>
        <v/>
      </c>
      <c r="E2461" s="29">
        <f>_xlfn.XLOOKUP(C2461,purchase!C:C,pcon!E:E,"")</f>
        <v/>
      </c>
      <c r="F2461" s="4" t="n"/>
      <c r="G2461" s="27" t="n"/>
      <c r="H2461" s="28" t="n"/>
      <c r="I2461" s="4" t="n"/>
      <c r="J2461" s="4" t="n"/>
      <c r="K2461" s="4" t="n"/>
      <c r="L2461" s="30">
        <f>IF(J2461="","",J2461-K2461)</f>
        <v/>
      </c>
      <c r="M2461" s="4" t="n"/>
      <c r="N2461" s="30">
        <f>IF(L2461="","",L2461-M2461)</f>
        <v/>
      </c>
      <c r="O2461" s="31" t="n"/>
      <c r="P2461" s="32">
        <f>IF(O2461="","",N2461 * O2461)</f>
        <v/>
      </c>
      <c r="Q2461" s="10">
        <f>_xlfn.XLOOKUP(C2461,pcon!C:C,pcon!L:L,"")</f>
        <v/>
      </c>
      <c r="R2461" s="98">
        <f>(Q2461 / 80) * (O2461 * 100)</f>
        <v/>
      </c>
      <c r="S2461" s="31" t="n"/>
      <c r="T2461" s="31" t="n"/>
      <c r="U2461" s="33">
        <f>IF(N2461="","",R2461 * N2461)</f>
        <v/>
      </c>
      <c r="V2461" s="4" t="n"/>
      <c r="W2461" s="33">
        <f>IF(S2461&amp;U2461="","",U2461 * S2461)</f>
        <v/>
      </c>
      <c r="X2461" s="33">
        <f>IF(W2461="","",U2461 + W2461)</f>
        <v/>
      </c>
      <c r="Y2461" s="33">
        <f>IF(T2461="","",U2461 * T2461)</f>
        <v/>
      </c>
      <c r="Z2461" s="34">
        <f>IF(U2461="","",X2461-V2461-Y2461)</f>
        <v/>
      </c>
    </row>
    <row r="2462">
      <c r="A2462" s="25" t="n">
        <v>2458</v>
      </c>
      <c r="B2462" s="26">
        <f>_xlfn.XLOOKUP(C2462,purchase!C:C,pcon!B:B,"")</f>
        <v/>
      </c>
      <c r="C2462" s="4" t="n"/>
      <c r="D2462" s="29">
        <f>_xlfn.XLOOKUP(C2462,purchase!C:C,pcon!D:D,"")</f>
        <v/>
      </c>
      <c r="E2462" s="29">
        <f>_xlfn.XLOOKUP(C2462,purchase!C:C,pcon!E:E,"")</f>
        <v/>
      </c>
      <c r="F2462" s="4" t="n"/>
      <c r="G2462" s="27" t="n"/>
      <c r="H2462" s="28" t="n"/>
      <c r="I2462" s="4" t="n"/>
      <c r="J2462" s="4" t="n"/>
      <c r="K2462" s="4" t="n"/>
      <c r="L2462" s="30">
        <f>IF(J2462="","",J2462-K2462)</f>
        <v/>
      </c>
      <c r="M2462" s="4" t="n"/>
      <c r="N2462" s="30">
        <f>IF(L2462="","",L2462-M2462)</f>
        <v/>
      </c>
      <c r="O2462" s="31" t="n"/>
      <c r="P2462" s="32">
        <f>IF(O2462="","",N2462 * O2462)</f>
        <v/>
      </c>
      <c r="Q2462" s="10">
        <f>_xlfn.XLOOKUP(C2462,pcon!C:C,pcon!L:L,"")</f>
        <v/>
      </c>
      <c r="R2462" s="98">
        <f>(Q2462 / 80) * (O2462 * 100)</f>
        <v/>
      </c>
      <c r="S2462" s="31" t="n"/>
      <c r="T2462" s="31" t="n"/>
      <c r="U2462" s="33">
        <f>IF(N2462="","",R2462 * N2462)</f>
        <v/>
      </c>
      <c r="V2462" s="4" t="n"/>
      <c r="W2462" s="33">
        <f>IF(S2462&amp;U2462="","",U2462 * S2462)</f>
        <v/>
      </c>
      <c r="X2462" s="33">
        <f>IF(W2462="","",U2462 + W2462)</f>
        <v/>
      </c>
      <c r="Y2462" s="33">
        <f>IF(T2462="","",U2462 * T2462)</f>
        <v/>
      </c>
      <c r="Z2462" s="34">
        <f>IF(U2462="","",X2462-V2462-Y2462)</f>
        <v/>
      </c>
    </row>
    <row r="2463">
      <c r="A2463" s="25" t="n">
        <v>2459</v>
      </c>
      <c r="B2463" s="26">
        <f>_xlfn.XLOOKUP(C2463,purchase!C:C,pcon!B:B,"")</f>
        <v/>
      </c>
      <c r="C2463" s="4" t="n"/>
      <c r="D2463" s="29">
        <f>_xlfn.XLOOKUP(C2463,purchase!C:C,pcon!D:D,"")</f>
        <v/>
      </c>
      <c r="E2463" s="29">
        <f>_xlfn.XLOOKUP(C2463,purchase!C:C,pcon!E:E,"")</f>
        <v/>
      </c>
      <c r="F2463" s="4" t="n"/>
      <c r="G2463" s="27" t="n"/>
      <c r="H2463" s="28" t="n"/>
      <c r="I2463" s="4" t="n"/>
      <c r="J2463" s="4" t="n"/>
      <c r="K2463" s="4" t="n"/>
      <c r="L2463" s="30">
        <f>IF(J2463="","",J2463-K2463)</f>
        <v/>
      </c>
      <c r="M2463" s="4" t="n"/>
      <c r="N2463" s="30">
        <f>IF(L2463="","",L2463-M2463)</f>
        <v/>
      </c>
      <c r="O2463" s="31" t="n"/>
      <c r="P2463" s="32">
        <f>IF(O2463="","",N2463 * O2463)</f>
        <v/>
      </c>
      <c r="Q2463" s="10">
        <f>_xlfn.XLOOKUP(C2463,pcon!C:C,pcon!L:L,"")</f>
        <v/>
      </c>
      <c r="R2463" s="98">
        <f>(Q2463 / 80) * (O2463 * 100)</f>
        <v/>
      </c>
      <c r="S2463" s="31" t="n"/>
      <c r="T2463" s="31" t="n"/>
      <c r="U2463" s="33">
        <f>IF(N2463="","",R2463 * N2463)</f>
        <v/>
      </c>
      <c r="V2463" s="4" t="n"/>
      <c r="W2463" s="33">
        <f>IF(S2463&amp;U2463="","",U2463 * S2463)</f>
        <v/>
      </c>
      <c r="X2463" s="33">
        <f>IF(W2463="","",U2463 + W2463)</f>
        <v/>
      </c>
      <c r="Y2463" s="33">
        <f>IF(T2463="","",U2463 * T2463)</f>
        <v/>
      </c>
      <c r="Z2463" s="34">
        <f>IF(U2463="","",X2463-V2463-Y2463)</f>
        <v/>
      </c>
    </row>
    <row r="2464">
      <c r="A2464" s="25" t="n">
        <v>2460</v>
      </c>
      <c r="B2464" s="26">
        <f>_xlfn.XLOOKUP(C2464,purchase!C:C,pcon!B:B,"")</f>
        <v/>
      </c>
      <c r="C2464" s="4" t="n"/>
      <c r="D2464" s="29">
        <f>_xlfn.XLOOKUP(C2464,purchase!C:C,pcon!D:D,"")</f>
        <v/>
      </c>
      <c r="E2464" s="29">
        <f>_xlfn.XLOOKUP(C2464,purchase!C:C,pcon!E:E,"")</f>
        <v/>
      </c>
      <c r="F2464" s="4" t="n"/>
      <c r="G2464" s="27" t="n"/>
      <c r="H2464" s="28" t="n"/>
      <c r="I2464" s="4" t="n"/>
      <c r="J2464" s="4" t="n"/>
      <c r="K2464" s="4" t="n"/>
      <c r="L2464" s="30">
        <f>IF(J2464="","",J2464-K2464)</f>
        <v/>
      </c>
      <c r="M2464" s="4" t="n"/>
      <c r="N2464" s="30">
        <f>IF(L2464="","",L2464-M2464)</f>
        <v/>
      </c>
      <c r="O2464" s="31" t="n"/>
      <c r="P2464" s="32">
        <f>IF(O2464="","",N2464 * O2464)</f>
        <v/>
      </c>
      <c r="Q2464" s="10">
        <f>_xlfn.XLOOKUP(C2464,pcon!C:C,pcon!L:L,"")</f>
        <v/>
      </c>
      <c r="R2464" s="98">
        <f>(Q2464 / 80) * (O2464 * 100)</f>
        <v/>
      </c>
      <c r="S2464" s="31" t="n"/>
      <c r="T2464" s="31" t="n"/>
      <c r="U2464" s="33">
        <f>IF(N2464="","",R2464 * N2464)</f>
        <v/>
      </c>
      <c r="V2464" s="4" t="n"/>
      <c r="W2464" s="33">
        <f>IF(S2464&amp;U2464="","",U2464 * S2464)</f>
        <v/>
      </c>
      <c r="X2464" s="33">
        <f>IF(W2464="","",U2464 + W2464)</f>
        <v/>
      </c>
      <c r="Y2464" s="33">
        <f>IF(T2464="","",U2464 * T2464)</f>
        <v/>
      </c>
      <c r="Z2464" s="34">
        <f>IF(U2464="","",X2464-V2464-Y2464)</f>
        <v/>
      </c>
    </row>
    <row r="2465">
      <c r="A2465" s="25" t="n">
        <v>2461</v>
      </c>
      <c r="B2465" s="26">
        <f>_xlfn.XLOOKUP(C2465,purchase!C:C,pcon!B:B,"")</f>
        <v/>
      </c>
      <c r="C2465" s="4" t="n"/>
      <c r="D2465" s="29">
        <f>_xlfn.XLOOKUP(C2465,purchase!C:C,pcon!D:D,"")</f>
        <v/>
      </c>
      <c r="E2465" s="29">
        <f>_xlfn.XLOOKUP(C2465,purchase!C:C,pcon!E:E,"")</f>
        <v/>
      </c>
      <c r="F2465" s="4" t="n"/>
      <c r="G2465" s="27" t="n"/>
      <c r="H2465" s="28" t="n"/>
      <c r="I2465" s="4" t="n"/>
      <c r="J2465" s="4" t="n"/>
      <c r="K2465" s="4" t="n"/>
      <c r="L2465" s="30">
        <f>IF(J2465="","",J2465-K2465)</f>
        <v/>
      </c>
      <c r="M2465" s="4" t="n"/>
      <c r="N2465" s="30">
        <f>IF(L2465="","",L2465-M2465)</f>
        <v/>
      </c>
      <c r="O2465" s="31" t="n"/>
      <c r="P2465" s="32">
        <f>IF(O2465="","",N2465 * O2465)</f>
        <v/>
      </c>
      <c r="Q2465" s="10">
        <f>_xlfn.XLOOKUP(C2465,pcon!C:C,pcon!L:L,"")</f>
        <v/>
      </c>
      <c r="R2465" s="98">
        <f>(Q2465 / 80) * (O2465 * 100)</f>
        <v/>
      </c>
      <c r="S2465" s="31" t="n"/>
      <c r="T2465" s="31" t="n"/>
      <c r="U2465" s="33">
        <f>IF(N2465="","",R2465 * N2465)</f>
        <v/>
      </c>
      <c r="V2465" s="4" t="n"/>
      <c r="W2465" s="33">
        <f>IF(S2465&amp;U2465="","",U2465 * S2465)</f>
        <v/>
      </c>
      <c r="X2465" s="33">
        <f>IF(W2465="","",U2465 + W2465)</f>
        <v/>
      </c>
      <c r="Y2465" s="33">
        <f>IF(T2465="","",U2465 * T2465)</f>
        <v/>
      </c>
      <c r="Z2465" s="34">
        <f>IF(U2465="","",X2465-V2465-Y2465)</f>
        <v/>
      </c>
    </row>
    <row r="2466">
      <c r="A2466" s="25" t="n">
        <v>2462</v>
      </c>
      <c r="B2466" s="26">
        <f>_xlfn.XLOOKUP(C2466,purchase!C:C,pcon!B:B,"")</f>
        <v/>
      </c>
      <c r="C2466" s="4" t="n"/>
      <c r="D2466" s="29">
        <f>_xlfn.XLOOKUP(C2466,purchase!C:C,pcon!D:D,"")</f>
        <v/>
      </c>
      <c r="E2466" s="29">
        <f>_xlfn.XLOOKUP(C2466,purchase!C:C,pcon!E:E,"")</f>
        <v/>
      </c>
      <c r="F2466" s="4" t="n"/>
      <c r="G2466" s="27" t="n"/>
      <c r="H2466" s="28" t="n"/>
      <c r="I2466" s="4" t="n"/>
      <c r="J2466" s="4" t="n"/>
      <c r="K2466" s="4" t="n"/>
      <c r="L2466" s="30">
        <f>IF(J2466="","",J2466-K2466)</f>
        <v/>
      </c>
      <c r="M2466" s="4" t="n"/>
      <c r="N2466" s="30">
        <f>IF(L2466="","",L2466-M2466)</f>
        <v/>
      </c>
      <c r="O2466" s="31" t="n"/>
      <c r="P2466" s="32">
        <f>IF(O2466="","",N2466 * O2466)</f>
        <v/>
      </c>
      <c r="Q2466" s="10">
        <f>_xlfn.XLOOKUP(C2466,pcon!C:C,pcon!L:L,"")</f>
        <v/>
      </c>
      <c r="R2466" s="98">
        <f>(Q2466 / 80) * (O2466 * 100)</f>
        <v/>
      </c>
      <c r="S2466" s="31" t="n"/>
      <c r="T2466" s="31" t="n"/>
      <c r="U2466" s="33">
        <f>IF(N2466="","",R2466 * N2466)</f>
        <v/>
      </c>
      <c r="V2466" s="4" t="n"/>
      <c r="W2466" s="33">
        <f>IF(S2466&amp;U2466="","",U2466 * S2466)</f>
        <v/>
      </c>
      <c r="X2466" s="33">
        <f>IF(W2466="","",U2466 + W2466)</f>
        <v/>
      </c>
      <c r="Y2466" s="33">
        <f>IF(T2466="","",U2466 * T2466)</f>
        <v/>
      </c>
      <c r="Z2466" s="34">
        <f>IF(U2466="","",X2466-V2466-Y2466)</f>
        <v/>
      </c>
    </row>
    <row r="2467">
      <c r="A2467" s="25" t="n">
        <v>2463</v>
      </c>
      <c r="B2467" s="26">
        <f>_xlfn.XLOOKUP(C2467,purchase!C:C,pcon!B:B,"")</f>
        <v/>
      </c>
      <c r="C2467" s="4" t="n"/>
      <c r="D2467" s="29">
        <f>_xlfn.XLOOKUP(C2467,purchase!C:C,pcon!D:D,"")</f>
        <v/>
      </c>
      <c r="E2467" s="29">
        <f>_xlfn.XLOOKUP(C2467,purchase!C:C,pcon!E:E,"")</f>
        <v/>
      </c>
      <c r="F2467" s="4" t="n"/>
      <c r="G2467" s="27" t="n"/>
      <c r="H2467" s="28" t="n"/>
      <c r="I2467" s="4" t="n"/>
      <c r="J2467" s="4" t="n"/>
      <c r="K2467" s="4" t="n"/>
      <c r="L2467" s="30">
        <f>IF(J2467="","",J2467-K2467)</f>
        <v/>
      </c>
      <c r="M2467" s="4" t="n"/>
      <c r="N2467" s="30">
        <f>IF(L2467="","",L2467-M2467)</f>
        <v/>
      </c>
      <c r="O2467" s="31" t="n"/>
      <c r="P2467" s="32">
        <f>IF(O2467="","",N2467 * O2467)</f>
        <v/>
      </c>
      <c r="Q2467" s="10">
        <f>_xlfn.XLOOKUP(C2467,pcon!C:C,pcon!L:L,"")</f>
        <v/>
      </c>
      <c r="R2467" s="98">
        <f>(Q2467 / 80) * (O2467 * 100)</f>
        <v/>
      </c>
      <c r="S2467" s="31" t="n"/>
      <c r="T2467" s="31" t="n"/>
      <c r="U2467" s="33">
        <f>IF(N2467="","",R2467 * N2467)</f>
        <v/>
      </c>
      <c r="V2467" s="4" t="n"/>
      <c r="W2467" s="33">
        <f>IF(S2467&amp;U2467="","",U2467 * S2467)</f>
        <v/>
      </c>
      <c r="X2467" s="33">
        <f>IF(W2467="","",U2467 + W2467)</f>
        <v/>
      </c>
      <c r="Y2467" s="33">
        <f>IF(T2467="","",U2467 * T2467)</f>
        <v/>
      </c>
      <c r="Z2467" s="34">
        <f>IF(U2467="","",X2467-V2467-Y2467)</f>
        <v/>
      </c>
    </row>
    <row r="2468">
      <c r="A2468" s="25" t="n">
        <v>2464</v>
      </c>
      <c r="B2468" s="26">
        <f>_xlfn.XLOOKUP(C2468,purchase!C:C,pcon!B:B,"")</f>
        <v/>
      </c>
      <c r="C2468" s="4" t="n"/>
      <c r="D2468" s="29">
        <f>_xlfn.XLOOKUP(C2468,purchase!C:C,pcon!D:D,"")</f>
        <v/>
      </c>
      <c r="E2468" s="29">
        <f>_xlfn.XLOOKUP(C2468,purchase!C:C,pcon!E:E,"")</f>
        <v/>
      </c>
      <c r="F2468" s="4" t="n"/>
      <c r="G2468" s="27" t="n"/>
      <c r="H2468" s="28" t="n"/>
      <c r="I2468" s="4" t="n"/>
      <c r="J2468" s="4" t="n"/>
      <c r="K2468" s="4" t="n"/>
      <c r="L2468" s="30">
        <f>IF(J2468="","",J2468-K2468)</f>
        <v/>
      </c>
      <c r="M2468" s="4" t="n"/>
      <c r="N2468" s="30">
        <f>IF(L2468="","",L2468-M2468)</f>
        <v/>
      </c>
      <c r="O2468" s="31" t="n"/>
      <c r="P2468" s="32">
        <f>IF(O2468="","",N2468 * O2468)</f>
        <v/>
      </c>
      <c r="Q2468" s="10">
        <f>_xlfn.XLOOKUP(C2468,pcon!C:C,pcon!L:L,"")</f>
        <v/>
      </c>
      <c r="R2468" s="98">
        <f>(Q2468 / 80) * (O2468 * 100)</f>
        <v/>
      </c>
      <c r="S2468" s="31" t="n"/>
      <c r="T2468" s="31" t="n"/>
      <c r="U2468" s="33">
        <f>IF(N2468="","",R2468 * N2468)</f>
        <v/>
      </c>
      <c r="V2468" s="4" t="n"/>
      <c r="W2468" s="33">
        <f>IF(S2468&amp;U2468="","",U2468 * S2468)</f>
        <v/>
      </c>
      <c r="X2468" s="33">
        <f>IF(W2468="","",U2468 + W2468)</f>
        <v/>
      </c>
      <c r="Y2468" s="33">
        <f>IF(T2468="","",U2468 * T2468)</f>
        <v/>
      </c>
      <c r="Z2468" s="34">
        <f>IF(U2468="","",X2468-V2468-Y2468)</f>
        <v/>
      </c>
    </row>
    <row r="2469">
      <c r="A2469" s="25" t="n">
        <v>2465</v>
      </c>
      <c r="B2469" s="26">
        <f>_xlfn.XLOOKUP(C2469,purchase!C:C,pcon!B:B,"")</f>
        <v/>
      </c>
      <c r="C2469" s="4" t="n"/>
      <c r="D2469" s="29">
        <f>_xlfn.XLOOKUP(C2469,purchase!C:C,pcon!D:D,"")</f>
        <v/>
      </c>
      <c r="E2469" s="29">
        <f>_xlfn.XLOOKUP(C2469,purchase!C:C,pcon!E:E,"")</f>
        <v/>
      </c>
      <c r="F2469" s="4" t="n"/>
      <c r="G2469" s="27" t="n"/>
      <c r="H2469" s="28" t="n"/>
      <c r="I2469" s="4" t="n"/>
      <c r="J2469" s="4" t="n"/>
      <c r="K2469" s="4" t="n"/>
      <c r="L2469" s="30">
        <f>IF(J2469="","",J2469-K2469)</f>
        <v/>
      </c>
      <c r="M2469" s="4" t="n"/>
      <c r="N2469" s="30">
        <f>IF(L2469="","",L2469-M2469)</f>
        <v/>
      </c>
      <c r="O2469" s="31" t="n"/>
      <c r="P2469" s="32">
        <f>IF(O2469="","",N2469 * O2469)</f>
        <v/>
      </c>
      <c r="Q2469" s="10">
        <f>_xlfn.XLOOKUP(C2469,pcon!C:C,pcon!L:L,"")</f>
        <v/>
      </c>
      <c r="R2469" s="98">
        <f>(Q2469 / 80) * (O2469 * 100)</f>
        <v/>
      </c>
      <c r="S2469" s="31" t="n"/>
      <c r="T2469" s="31" t="n"/>
      <c r="U2469" s="33">
        <f>IF(N2469="","",R2469 * N2469)</f>
        <v/>
      </c>
      <c r="V2469" s="4" t="n"/>
      <c r="W2469" s="33">
        <f>IF(S2469&amp;U2469="","",U2469 * S2469)</f>
        <v/>
      </c>
      <c r="X2469" s="33">
        <f>IF(W2469="","",U2469 + W2469)</f>
        <v/>
      </c>
      <c r="Y2469" s="33">
        <f>IF(T2469="","",U2469 * T2469)</f>
        <v/>
      </c>
      <c r="Z2469" s="34">
        <f>IF(U2469="","",X2469-V2469-Y2469)</f>
        <v/>
      </c>
    </row>
    <row r="2470">
      <c r="A2470" s="25" t="n">
        <v>2466</v>
      </c>
      <c r="B2470" s="26">
        <f>_xlfn.XLOOKUP(C2470,purchase!C:C,pcon!B:B,"")</f>
        <v/>
      </c>
      <c r="C2470" s="4" t="n"/>
      <c r="D2470" s="29">
        <f>_xlfn.XLOOKUP(C2470,purchase!C:C,pcon!D:D,"")</f>
        <v/>
      </c>
      <c r="E2470" s="29">
        <f>_xlfn.XLOOKUP(C2470,purchase!C:C,pcon!E:E,"")</f>
        <v/>
      </c>
      <c r="F2470" s="4" t="n"/>
      <c r="G2470" s="27" t="n"/>
      <c r="H2470" s="28" t="n"/>
      <c r="I2470" s="4" t="n"/>
      <c r="J2470" s="4" t="n"/>
      <c r="K2470" s="4" t="n"/>
      <c r="L2470" s="30">
        <f>IF(J2470="","",J2470-K2470)</f>
        <v/>
      </c>
      <c r="M2470" s="4" t="n"/>
      <c r="N2470" s="30">
        <f>IF(L2470="","",L2470-M2470)</f>
        <v/>
      </c>
      <c r="O2470" s="31" t="n"/>
      <c r="P2470" s="32">
        <f>IF(O2470="","",N2470 * O2470)</f>
        <v/>
      </c>
      <c r="Q2470" s="10">
        <f>_xlfn.XLOOKUP(C2470,pcon!C:C,pcon!L:L,"")</f>
        <v/>
      </c>
      <c r="R2470" s="98">
        <f>(Q2470 / 80) * (O2470 * 100)</f>
        <v/>
      </c>
      <c r="S2470" s="31" t="n"/>
      <c r="T2470" s="31" t="n"/>
      <c r="U2470" s="33">
        <f>IF(N2470="","",R2470 * N2470)</f>
        <v/>
      </c>
      <c r="V2470" s="4" t="n"/>
      <c r="W2470" s="33">
        <f>IF(S2470&amp;U2470="","",U2470 * S2470)</f>
        <v/>
      </c>
      <c r="X2470" s="33">
        <f>IF(W2470="","",U2470 + W2470)</f>
        <v/>
      </c>
      <c r="Y2470" s="33">
        <f>IF(T2470="","",U2470 * T2470)</f>
        <v/>
      </c>
      <c r="Z2470" s="34">
        <f>IF(U2470="","",X2470-V2470-Y2470)</f>
        <v/>
      </c>
    </row>
    <row r="2471">
      <c r="A2471" s="25" t="n">
        <v>2467</v>
      </c>
      <c r="B2471" s="26">
        <f>_xlfn.XLOOKUP(C2471,purchase!C:C,pcon!B:B,"")</f>
        <v/>
      </c>
      <c r="C2471" s="4" t="n"/>
      <c r="D2471" s="29">
        <f>_xlfn.XLOOKUP(C2471,purchase!C:C,pcon!D:D,"")</f>
        <v/>
      </c>
      <c r="E2471" s="29">
        <f>_xlfn.XLOOKUP(C2471,purchase!C:C,pcon!E:E,"")</f>
        <v/>
      </c>
      <c r="F2471" s="4" t="n"/>
      <c r="G2471" s="27" t="n"/>
      <c r="H2471" s="28" t="n"/>
      <c r="I2471" s="4" t="n"/>
      <c r="J2471" s="4" t="n"/>
      <c r="K2471" s="4" t="n"/>
      <c r="L2471" s="30">
        <f>IF(J2471="","",J2471-K2471)</f>
        <v/>
      </c>
      <c r="M2471" s="4" t="n"/>
      <c r="N2471" s="30">
        <f>IF(L2471="","",L2471-M2471)</f>
        <v/>
      </c>
      <c r="O2471" s="31" t="n"/>
      <c r="P2471" s="32">
        <f>IF(O2471="","",N2471 * O2471)</f>
        <v/>
      </c>
      <c r="Q2471" s="10">
        <f>_xlfn.XLOOKUP(C2471,pcon!C:C,pcon!L:L,"")</f>
        <v/>
      </c>
      <c r="R2471" s="98">
        <f>(Q2471 / 80) * (O2471 * 100)</f>
        <v/>
      </c>
      <c r="S2471" s="31" t="n"/>
      <c r="T2471" s="31" t="n"/>
      <c r="U2471" s="33">
        <f>IF(N2471="","",R2471 * N2471)</f>
        <v/>
      </c>
      <c r="V2471" s="4" t="n"/>
      <c r="W2471" s="33">
        <f>IF(S2471&amp;U2471="","",U2471 * S2471)</f>
        <v/>
      </c>
      <c r="X2471" s="33">
        <f>IF(W2471="","",U2471 + W2471)</f>
        <v/>
      </c>
      <c r="Y2471" s="33">
        <f>IF(T2471="","",U2471 * T2471)</f>
        <v/>
      </c>
      <c r="Z2471" s="34">
        <f>IF(U2471="","",X2471-V2471-Y2471)</f>
        <v/>
      </c>
    </row>
    <row r="2472">
      <c r="A2472" s="25" t="n">
        <v>2468</v>
      </c>
      <c r="B2472" s="26">
        <f>_xlfn.XLOOKUP(C2472,purchase!C:C,pcon!B:B,"")</f>
        <v/>
      </c>
      <c r="C2472" s="4" t="n"/>
      <c r="D2472" s="29">
        <f>_xlfn.XLOOKUP(C2472,purchase!C:C,pcon!D:D,"")</f>
        <v/>
      </c>
      <c r="E2472" s="29">
        <f>_xlfn.XLOOKUP(C2472,purchase!C:C,pcon!E:E,"")</f>
        <v/>
      </c>
      <c r="F2472" s="4" t="n"/>
      <c r="G2472" s="27" t="n"/>
      <c r="H2472" s="28" t="n"/>
      <c r="I2472" s="4" t="n"/>
      <c r="J2472" s="4" t="n"/>
      <c r="K2472" s="4" t="n"/>
      <c r="L2472" s="30">
        <f>IF(J2472="","",J2472-K2472)</f>
        <v/>
      </c>
      <c r="M2472" s="4" t="n"/>
      <c r="N2472" s="30">
        <f>IF(L2472="","",L2472-M2472)</f>
        <v/>
      </c>
      <c r="O2472" s="31" t="n"/>
      <c r="P2472" s="32">
        <f>IF(O2472="","",N2472 * O2472)</f>
        <v/>
      </c>
      <c r="Q2472" s="10">
        <f>_xlfn.XLOOKUP(C2472,pcon!C:C,pcon!L:L,"")</f>
        <v/>
      </c>
      <c r="R2472" s="98">
        <f>(Q2472 / 80) * (O2472 * 100)</f>
        <v/>
      </c>
      <c r="S2472" s="31" t="n"/>
      <c r="T2472" s="31" t="n"/>
      <c r="U2472" s="33">
        <f>IF(N2472="","",R2472 * N2472)</f>
        <v/>
      </c>
      <c r="V2472" s="4" t="n"/>
      <c r="W2472" s="33">
        <f>IF(S2472&amp;U2472="","",U2472 * S2472)</f>
        <v/>
      </c>
      <c r="X2472" s="33">
        <f>IF(W2472="","",U2472 + W2472)</f>
        <v/>
      </c>
      <c r="Y2472" s="33">
        <f>IF(T2472="","",U2472 * T2472)</f>
        <v/>
      </c>
      <c r="Z2472" s="34">
        <f>IF(U2472="","",X2472-V2472-Y2472)</f>
        <v/>
      </c>
    </row>
    <row r="2473">
      <c r="A2473" s="25" t="n">
        <v>2469</v>
      </c>
      <c r="B2473" s="26">
        <f>_xlfn.XLOOKUP(C2473,purchase!C:C,pcon!B:B,"")</f>
        <v/>
      </c>
      <c r="C2473" s="4" t="n"/>
      <c r="D2473" s="29">
        <f>_xlfn.XLOOKUP(C2473,purchase!C:C,pcon!D:D,"")</f>
        <v/>
      </c>
      <c r="E2473" s="29">
        <f>_xlfn.XLOOKUP(C2473,purchase!C:C,pcon!E:E,"")</f>
        <v/>
      </c>
      <c r="F2473" s="4" t="n"/>
      <c r="G2473" s="27" t="n"/>
      <c r="H2473" s="28" t="n"/>
      <c r="I2473" s="4" t="n"/>
      <c r="J2473" s="4" t="n"/>
      <c r="K2473" s="4" t="n"/>
      <c r="L2473" s="30">
        <f>IF(J2473="","",J2473-K2473)</f>
        <v/>
      </c>
      <c r="M2473" s="4" t="n"/>
      <c r="N2473" s="30">
        <f>IF(L2473="","",L2473-M2473)</f>
        <v/>
      </c>
      <c r="O2473" s="31" t="n"/>
      <c r="P2473" s="32">
        <f>IF(O2473="","",N2473 * O2473)</f>
        <v/>
      </c>
      <c r="Q2473" s="10">
        <f>_xlfn.XLOOKUP(C2473,pcon!C:C,pcon!L:L,"")</f>
        <v/>
      </c>
      <c r="R2473" s="98">
        <f>(Q2473 / 80) * (O2473 * 100)</f>
        <v/>
      </c>
      <c r="S2473" s="31" t="n"/>
      <c r="T2473" s="31" t="n"/>
      <c r="U2473" s="33">
        <f>IF(N2473="","",R2473 * N2473)</f>
        <v/>
      </c>
      <c r="V2473" s="4" t="n"/>
      <c r="W2473" s="33">
        <f>IF(S2473&amp;U2473="","",U2473 * S2473)</f>
        <v/>
      </c>
      <c r="X2473" s="33">
        <f>IF(W2473="","",U2473 + W2473)</f>
        <v/>
      </c>
      <c r="Y2473" s="33">
        <f>IF(T2473="","",U2473 * T2473)</f>
        <v/>
      </c>
      <c r="Z2473" s="34">
        <f>IF(U2473="","",X2473-V2473-Y2473)</f>
        <v/>
      </c>
    </row>
    <row r="2474">
      <c r="A2474" s="25" t="n">
        <v>2470</v>
      </c>
      <c r="B2474" s="26">
        <f>_xlfn.XLOOKUP(C2474,purchase!C:C,pcon!B:B,"")</f>
        <v/>
      </c>
      <c r="C2474" s="4" t="n"/>
      <c r="D2474" s="29">
        <f>_xlfn.XLOOKUP(C2474,purchase!C:C,pcon!D:D,"")</f>
        <v/>
      </c>
      <c r="E2474" s="29">
        <f>_xlfn.XLOOKUP(C2474,purchase!C:C,pcon!E:E,"")</f>
        <v/>
      </c>
      <c r="F2474" s="4" t="n"/>
      <c r="G2474" s="27" t="n"/>
      <c r="H2474" s="28" t="n"/>
      <c r="I2474" s="4" t="n"/>
      <c r="J2474" s="4" t="n"/>
      <c r="K2474" s="4" t="n"/>
      <c r="L2474" s="30">
        <f>IF(J2474="","",J2474-K2474)</f>
        <v/>
      </c>
      <c r="M2474" s="4" t="n"/>
      <c r="N2474" s="30">
        <f>IF(L2474="","",L2474-M2474)</f>
        <v/>
      </c>
      <c r="O2474" s="31" t="n"/>
      <c r="P2474" s="32">
        <f>IF(O2474="","",N2474 * O2474)</f>
        <v/>
      </c>
      <c r="Q2474" s="10">
        <f>_xlfn.XLOOKUP(C2474,pcon!C:C,pcon!L:L,"")</f>
        <v/>
      </c>
      <c r="R2474" s="98">
        <f>(Q2474 / 80) * (O2474 * 100)</f>
        <v/>
      </c>
      <c r="S2474" s="31" t="n"/>
      <c r="T2474" s="31" t="n"/>
      <c r="U2474" s="33">
        <f>IF(N2474="","",R2474 * N2474)</f>
        <v/>
      </c>
      <c r="V2474" s="4" t="n"/>
      <c r="W2474" s="33">
        <f>IF(S2474&amp;U2474="","",U2474 * S2474)</f>
        <v/>
      </c>
      <c r="X2474" s="33">
        <f>IF(W2474="","",U2474 + W2474)</f>
        <v/>
      </c>
      <c r="Y2474" s="33">
        <f>IF(T2474="","",U2474 * T2474)</f>
        <v/>
      </c>
      <c r="Z2474" s="34">
        <f>IF(U2474="","",X2474-V2474-Y2474)</f>
        <v/>
      </c>
    </row>
    <row r="2475">
      <c r="A2475" s="25" t="n">
        <v>2471</v>
      </c>
      <c r="B2475" s="26">
        <f>_xlfn.XLOOKUP(C2475,purchase!C:C,pcon!B:B,"")</f>
        <v/>
      </c>
      <c r="C2475" s="4" t="n"/>
      <c r="D2475" s="29">
        <f>_xlfn.XLOOKUP(C2475,purchase!C:C,pcon!D:D,"")</f>
        <v/>
      </c>
      <c r="E2475" s="29">
        <f>_xlfn.XLOOKUP(C2475,purchase!C:C,pcon!E:E,"")</f>
        <v/>
      </c>
      <c r="F2475" s="4" t="n"/>
      <c r="G2475" s="27" t="n"/>
      <c r="H2475" s="28" t="n"/>
      <c r="I2475" s="4" t="n"/>
      <c r="J2475" s="4" t="n"/>
      <c r="K2475" s="4" t="n"/>
      <c r="L2475" s="30">
        <f>IF(J2475="","",J2475-K2475)</f>
        <v/>
      </c>
      <c r="M2475" s="4" t="n"/>
      <c r="N2475" s="30">
        <f>IF(L2475="","",L2475-M2475)</f>
        <v/>
      </c>
      <c r="O2475" s="31" t="n"/>
      <c r="P2475" s="32">
        <f>IF(O2475="","",N2475 * O2475)</f>
        <v/>
      </c>
      <c r="Q2475" s="10">
        <f>_xlfn.XLOOKUP(C2475,pcon!C:C,pcon!L:L,"")</f>
        <v/>
      </c>
      <c r="R2475" s="98">
        <f>(Q2475 / 80) * (O2475 * 100)</f>
        <v/>
      </c>
      <c r="S2475" s="31" t="n"/>
      <c r="T2475" s="31" t="n"/>
      <c r="U2475" s="33">
        <f>IF(N2475="","",R2475 * N2475)</f>
        <v/>
      </c>
      <c r="V2475" s="4" t="n"/>
      <c r="W2475" s="33">
        <f>IF(S2475&amp;U2475="","",U2475 * S2475)</f>
        <v/>
      </c>
      <c r="X2475" s="33">
        <f>IF(W2475="","",U2475 + W2475)</f>
        <v/>
      </c>
      <c r="Y2475" s="33">
        <f>IF(T2475="","",U2475 * T2475)</f>
        <v/>
      </c>
      <c r="Z2475" s="34">
        <f>IF(U2475="","",X2475-V2475-Y2475)</f>
        <v/>
      </c>
    </row>
    <row r="2476">
      <c r="A2476" s="25" t="n">
        <v>2472</v>
      </c>
      <c r="B2476" s="26">
        <f>_xlfn.XLOOKUP(C2476,purchase!C:C,pcon!B:B,"")</f>
        <v/>
      </c>
      <c r="C2476" s="4" t="n"/>
      <c r="D2476" s="29">
        <f>_xlfn.XLOOKUP(C2476,purchase!C:C,pcon!D:D,"")</f>
        <v/>
      </c>
      <c r="E2476" s="29">
        <f>_xlfn.XLOOKUP(C2476,purchase!C:C,pcon!E:E,"")</f>
        <v/>
      </c>
      <c r="F2476" s="4" t="n"/>
      <c r="G2476" s="27" t="n"/>
      <c r="H2476" s="28" t="n"/>
      <c r="I2476" s="4" t="n"/>
      <c r="J2476" s="4" t="n"/>
      <c r="K2476" s="4" t="n"/>
      <c r="L2476" s="30">
        <f>IF(J2476="","",J2476-K2476)</f>
        <v/>
      </c>
      <c r="M2476" s="4" t="n"/>
      <c r="N2476" s="30">
        <f>IF(L2476="","",L2476-M2476)</f>
        <v/>
      </c>
      <c r="O2476" s="31" t="n"/>
      <c r="P2476" s="32">
        <f>IF(O2476="","",N2476 * O2476)</f>
        <v/>
      </c>
      <c r="Q2476" s="10">
        <f>_xlfn.XLOOKUP(C2476,pcon!C:C,pcon!L:L,"")</f>
        <v/>
      </c>
      <c r="R2476" s="98">
        <f>(Q2476 / 80) * (O2476 * 100)</f>
        <v/>
      </c>
      <c r="S2476" s="31" t="n"/>
      <c r="T2476" s="31" t="n"/>
      <c r="U2476" s="33">
        <f>IF(N2476="","",R2476 * N2476)</f>
        <v/>
      </c>
      <c r="V2476" s="4" t="n"/>
      <c r="W2476" s="33">
        <f>IF(S2476&amp;U2476="","",U2476 * S2476)</f>
        <v/>
      </c>
      <c r="X2476" s="33">
        <f>IF(W2476="","",U2476 + W2476)</f>
        <v/>
      </c>
      <c r="Y2476" s="33">
        <f>IF(T2476="","",U2476 * T2476)</f>
        <v/>
      </c>
      <c r="Z2476" s="34">
        <f>IF(U2476="","",X2476-V2476-Y2476)</f>
        <v/>
      </c>
    </row>
    <row r="2477">
      <c r="A2477" s="25" t="n">
        <v>2473</v>
      </c>
      <c r="B2477" s="26">
        <f>_xlfn.XLOOKUP(C2477,purchase!C:C,pcon!B:B,"")</f>
        <v/>
      </c>
      <c r="C2477" s="4" t="n"/>
      <c r="D2477" s="29">
        <f>_xlfn.XLOOKUP(C2477,purchase!C:C,pcon!D:D,"")</f>
        <v/>
      </c>
      <c r="E2477" s="29">
        <f>_xlfn.XLOOKUP(C2477,purchase!C:C,pcon!E:E,"")</f>
        <v/>
      </c>
      <c r="F2477" s="4" t="n"/>
      <c r="G2477" s="27" t="n"/>
      <c r="H2477" s="28" t="n"/>
      <c r="I2477" s="4" t="n"/>
      <c r="J2477" s="4" t="n"/>
      <c r="K2477" s="4" t="n"/>
      <c r="L2477" s="30">
        <f>IF(J2477="","",J2477-K2477)</f>
        <v/>
      </c>
      <c r="M2477" s="4" t="n"/>
      <c r="N2477" s="30">
        <f>IF(L2477="","",L2477-M2477)</f>
        <v/>
      </c>
      <c r="O2477" s="31" t="n"/>
      <c r="P2477" s="32">
        <f>IF(O2477="","",N2477 * O2477)</f>
        <v/>
      </c>
      <c r="Q2477" s="10">
        <f>_xlfn.XLOOKUP(C2477,pcon!C:C,pcon!L:L,"")</f>
        <v/>
      </c>
      <c r="R2477" s="98">
        <f>(Q2477 / 80) * (O2477 * 100)</f>
        <v/>
      </c>
      <c r="S2477" s="31" t="n"/>
      <c r="T2477" s="31" t="n"/>
      <c r="U2477" s="33">
        <f>IF(N2477="","",R2477 * N2477)</f>
        <v/>
      </c>
      <c r="V2477" s="4" t="n"/>
      <c r="W2477" s="33">
        <f>IF(S2477&amp;U2477="","",U2477 * S2477)</f>
        <v/>
      </c>
      <c r="X2477" s="33">
        <f>IF(W2477="","",U2477 + W2477)</f>
        <v/>
      </c>
      <c r="Y2477" s="33">
        <f>IF(T2477="","",U2477 * T2477)</f>
        <v/>
      </c>
      <c r="Z2477" s="34">
        <f>IF(U2477="","",X2477-V2477-Y2477)</f>
        <v/>
      </c>
    </row>
    <row r="2478">
      <c r="A2478" s="25" t="n">
        <v>2474</v>
      </c>
      <c r="B2478" s="26">
        <f>_xlfn.XLOOKUP(C2478,purchase!C:C,pcon!B:B,"")</f>
        <v/>
      </c>
      <c r="C2478" s="4" t="n"/>
      <c r="D2478" s="29">
        <f>_xlfn.XLOOKUP(C2478,purchase!C:C,pcon!D:D,"")</f>
        <v/>
      </c>
      <c r="E2478" s="29">
        <f>_xlfn.XLOOKUP(C2478,purchase!C:C,pcon!E:E,"")</f>
        <v/>
      </c>
      <c r="F2478" s="4" t="n"/>
      <c r="G2478" s="27" t="n"/>
      <c r="H2478" s="28" t="n"/>
      <c r="I2478" s="4" t="n"/>
      <c r="J2478" s="4" t="n"/>
      <c r="K2478" s="4" t="n"/>
      <c r="L2478" s="30">
        <f>IF(J2478="","",J2478-K2478)</f>
        <v/>
      </c>
      <c r="M2478" s="4" t="n"/>
      <c r="N2478" s="30">
        <f>IF(L2478="","",L2478-M2478)</f>
        <v/>
      </c>
      <c r="O2478" s="31" t="n"/>
      <c r="P2478" s="32">
        <f>IF(O2478="","",N2478 * O2478)</f>
        <v/>
      </c>
      <c r="Q2478" s="10">
        <f>_xlfn.XLOOKUP(C2478,pcon!C:C,pcon!L:L,"")</f>
        <v/>
      </c>
      <c r="R2478" s="98">
        <f>(Q2478 / 80) * (O2478 * 100)</f>
        <v/>
      </c>
      <c r="S2478" s="31" t="n"/>
      <c r="T2478" s="31" t="n"/>
      <c r="U2478" s="33">
        <f>IF(N2478="","",R2478 * N2478)</f>
        <v/>
      </c>
      <c r="V2478" s="4" t="n"/>
      <c r="W2478" s="33">
        <f>IF(S2478&amp;U2478="","",U2478 * S2478)</f>
        <v/>
      </c>
      <c r="X2478" s="33">
        <f>IF(W2478="","",U2478 + W2478)</f>
        <v/>
      </c>
      <c r="Y2478" s="33">
        <f>IF(T2478="","",U2478 * T2478)</f>
        <v/>
      </c>
      <c r="Z2478" s="34">
        <f>IF(U2478="","",X2478-V2478-Y2478)</f>
        <v/>
      </c>
    </row>
    <row r="2479">
      <c r="A2479" s="25" t="n">
        <v>2475</v>
      </c>
      <c r="B2479" s="26">
        <f>_xlfn.XLOOKUP(C2479,purchase!C:C,pcon!B:B,"")</f>
        <v/>
      </c>
      <c r="C2479" s="4" t="n"/>
      <c r="D2479" s="29">
        <f>_xlfn.XLOOKUP(C2479,purchase!C:C,pcon!D:D,"")</f>
        <v/>
      </c>
      <c r="E2479" s="29">
        <f>_xlfn.XLOOKUP(C2479,purchase!C:C,pcon!E:E,"")</f>
        <v/>
      </c>
      <c r="F2479" s="4" t="n"/>
      <c r="G2479" s="27" t="n"/>
      <c r="H2479" s="28" t="n"/>
      <c r="I2479" s="4" t="n"/>
      <c r="J2479" s="4" t="n"/>
      <c r="K2479" s="4" t="n"/>
      <c r="L2479" s="30">
        <f>IF(J2479="","",J2479-K2479)</f>
        <v/>
      </c>
      <c r="M2479" s="4" t="n"/>
      <c r="N2479" s="30">
        <f>IF(L2479="","",L2479-M2479)</f>
        <v/>
      </c>
      <c r="O2479" s="31" t="n"/>
      <c r="P2479" s="32">
        <f>IF(O2479="","",N2479 * O2479)</f>
        <v/>
      </c>
      <c r="Q2479" s="10">
        <f>_xlfn.XLOOKUP(C2479,pcon!C:C,pcon!L:L,"")</f>
        <v/>
      </c>
      <c r="R2479" s="98">
        <f>(Q2479 / 80) * (O2479 * 100)</f>
        <v/>
      </c>
      <c r="S2479" s="31" t="n"/>
      <c r="T2479" s="31" t="n"/>
      <c r="U2479" s="33">
        <f>IF(N2479="","",R2479 * N2479)</f>
        <v/>
      </c>
      <c r="V2479" s="4" t="n"/>
      <c r="W2479" s="33">
        <f>IF(S2479&amp;U2479="","",U2479 * S2479)</f>
        <v/>
      </c>
      <c r="X2479" s="33">
        <f>IF(W2479="","",U2479 + W2479)</f>
        <v/>
      </c>
      <c r="Y2479" s="33">
        <f>IF(T2479="","",U2479 * T2479)</f>
        <v/>
      </c>
      <c r="Z2479" s="34">
        <f>IF(U2479="","",X2479-V2479-Y2479)</f>
        <v/>
      </c>
    </row>
    <row r="2480">
      <c r="A2480" s="25" t="n">
        <v>2476</v>
      </c>
      <c r="B2480" s="26">
        <f>_xlfn.XLOOKUP(C2480,purchase!C:C,pcon!B:B,"")</f>
        <v/>
      </c>
      <c r="C2480" s="4" t="n"/>
      <c r="D2480" s="29">
        <f>_xlfn.XLOOKUP(C2480,purchase!C:C,pcon!D:D,"")</f>
        <v/>
      </c>
      <c r="E2480" s="29">
        <f>_xlfn.XLOOKUP(C2480,purchase!C:C,pcon!E:E,"")</f>
        <v/>
      </c>
      <c r="F2480" s="4" t="n"/>
      <c r="G2480" s="27" t="n"/>
      <c r="H2480" s="28" t="n"/>
      <c r="I2480" s="4" t="n"/>
      <c r="J2480" s="4" t="n"/>
      <c r="K2480" s="4" t="n"/>
      <c r="L2480" s="30">
        <f>IF(J2480="","",J2480-K2480)</f>
        <v/>
      </c>
      <c r="M2480" s="4" t="n"/>
      <c r="N2480" s="30">
        <f>IF(L2480="","",L2480-M2480)</f>
        <v/>
      </c>
      <c r="O2480" s="31" t="n"/>
      <c r="P2480" s="32">
        <f>IF(O2480="","",N2480 * O2480)</f>
        <v/>
      </c>
      <c r="Q2480" s="10">
        <f>_xlfn.XLOOKUP(C2480,pcon!C:C,pcon!L:L,"")</f>
        <v/>
      </c>
      <c r="R2480" s="98">
        <f>(Q2480 / 80) * (O2480 * 100)</f>
        <v/>
      </c>
      <c r="S2480" s="31" t="n"/>
      <c r="T2480" s="31" t="n"/>
      <c r="U2480" s="33">
        <f>IF(N2480="","",R2480 * N2480)</f>
        <v/>
      </c>
      <c r="V2480" s="4" t="n"/>
      <c r="W2480" s="33">
        <f>IF(S2480&amp;U2480="","",U2480 * S2480)</f>
        <v/>
      </c>
      <c r="X2480" s="33">
        <f>IF(W2480="","",U2480 + W2480)</f>
        <v/>
      </c>
      <c r="Y2480" s="33">
        <f>IF(T2480="","",U2480 * T2480)</f>
        <v/>
      </c>
      <c r="Z2480" s="34">
        <f>IF(U2480="","",X2480-V2480-Y2480)</f>
        <v/>
      </c>
    </row>
    <row r="2481">
      <c r="A2481" s="25" t="n">
        <v>2477</v>
      </c>
      <c r="B2481" s="26">
        <f>_xlfn.XLOOKUP(C2481,purchase!C:C,pcon!B:B,"")</f>
        <v/>
      </c>
      <c r="C2481" s="4" t="n"/>
      <c r="D2481" s="29">
        <f>_xlfn.XLOOKUP(C2481,purchase!C:C,pcon!D:D,"")</f>
        <v/>
      </c>
      <c r="E2481" s="29">
        <f>_xlfn.XLOOKUP(C2481,purchase!C:C,pcon!E:E,"")</f>
        <v/>
      </c>
      <c r="F2481" s="4" t="n"/>
      <c r="G2481" s="27" t="n"/>
      <c r="H2481" s="28" t="n"/>
      <c r="I2481" s="4" t="n"/>
      <c r="J2481" s="4" t="n"/>
      <c r="K2481" s="4" t="n"/>
      <c r="L2481" s="30">
        <f>IF(J2481="","",J2481-K2481)</f>
        <v/>
      </c>
      <c r="M2481" s="4" t="n"/>
      <c r="N2481" s="30">
        <f>IF(L2481="","",L2481-M2481)</f>
        <v/>
      </c>
      <c r="O2481" s="31" t="n"/>
      <c r="P2481" s="32">
        <f>IF(O2481="","",N2481 * O2481)</f>
        <v/>
      </c>
      <c r="Q2481" s="10">
        <f>_xlfn.XLOOKUP(C2481,pcon!C:C,pcon!L:L,"")</f>
        <v/>
      </c>
      <c r="R2481" s="98">
        <f>(Q2481 / 80) * (O2481 * 100)</f>
        <v/>
      </c>
      <c r="S2481" s="31" t="n"/>
      <c r="T2481" s="31" t="n"/>
      <c r="U2481" s="33">
        <f>IF(N2481="","",R2481 * N2481)</f>
        <v/>
      </c>
      <c r="V2481" s="4" t="n"/>
      <c r="W2481" s="33">
        <f>IF(S2481&amp;U2481="","",U2481 * S2481)</f>
        <v/>
      </c>
      <c r="X2481" s="33">
        <f>IF(W2481="","",U2481 + W2481)</f>
        <v/>
      </c>
      <c r="Y2481" s="33">
        <f>IF(T2481="","",U2481 * T2481)</f>
        <v/>
      </c>
      <c r="Z2481" s="34">
        <f>IF(U2481="","",X2481-V2481-Y2481)</f>
        <v/>
      </c>
    </row>
    <row r="2482">
      <c r="A2482" s="25" t="n">
        <v>2478</v>
      </c>
      <c r="B2482" s="26">
        <f>_xlfn.XLOOKUP(C2482,purchase!C:C,pcon!B:B,"")</f>
        <v/>
      </c>
      <c r="C2482" s="4" t="n"/>
      <c r="D2482" s="29">
        <f>_xlfn.XLOOKUP(C2482,purchase!C:C,pcon!D:D,"")</f>
        <v/>
      </c>
      <c r="E2482" s="29">
        <f>_xlfn.XLOOKUP(C2482,purchase!C:C,pcon!E:E,"")</f>
        <v/>
      </c>
      <c r="F2482" s="4" t="n"/>
      <c r="G2482" s="27" t="n"/>
      <c r="H2482" s="28" t="n"/>
      <c r="I2482" s="4" t="n"/>
      <c r="J2482" s="4" t="n"/>
      <c r="K2482" s="4" t="n"/>
      <c r="L2482" s="30">
        <f>IF(J2482="","",J2482-K2482)</f>
        <v/>
      </c>
      <c r="M2482" s="4" t="n"/>
      <c r="N2482" s="30">
        <f>IF(L2482="","",L2482-M2482)</f>
        <v/>
      </c>
      <c r="O2482" s="31" t="n"/>
      <c r="P2482" s="32">
        <f>IF(O2482="","",N2482 * O2482)</f>
        <v/>
      </c>
      <c r="Q2482" s="10">
        <f>_xlfn.XLOOKUP(C2482,pcon!C:C,pcon!L:L,"")</f>
        <v/>
      </c>
      <c r="R2482" s="98">
        <f>(Q2482 / 80) * (O2482 * 100)</f>
        <v/>
      </c>
      <c r="S2482" s="31" t="n"/>
      <c r="T2482" s="31" t="n"/>
      <c r="U2482" s="33">
        <f>IF(N2482="","",R2482 * N2482)</f>
        <v/>
      </c>
      <c r="V2482" s="4" t="n"/>
      <c r="W2482" s="33">
        <f>IF(S2482&amp;U2482="","",U2482 * S2482)</f>
        <v/>
      </c>
      <c r="X2482" s="33">
        <f>IF(W2482="","",U2482 + W2482)</f>
        <v/>
      </c>
      <c r="Y2482" s="33">
        <f>IF(T2482="","",U2482 * T2482)</f>
        <v/>
      </c>
      <c r="Z2482" s="34">
        <f>IF(U2482="","",X2482-V2482-Y2482)</f>
        <v/>
      </c>
    </row>
    <row r="2483">
      <c r="A2483" s="25" t="n">
        <v>2479</v>
      </c>
      <c r="B2483" s="26">
        <f>_xlfn.XLOOKUP(C2483,purchase!C:C,pcon!B:B,"")</f>
        <v/>
      </c>
      <c r="C2483" s="4" t="n"/>
      <c r="D2483" s="29">
        <f>_xlfn.XLOOKUP(C2483,purchase!C:C,pcon!D:D,"")</f>
        <v/>
      </c>
      <c r="E2483" s="29">
        <f>_xlfn.XLOOKUP(C2483,purchase!C:C,pcon!E:E,"")</f>
        <v/>
      </c>
      <c r="F2483" s="4" t="n"/>
      <c r="G2483" s="27" t="n"/>
      <c r="H2483" s="28" t="n"/>
      <c r="I2483" s="4" t="n"/>
      <c r="J2483" s="4" t="n"/>
      <c r="K2483" s="4" t="n"/>
      <c r="L2483" s="30">
        <f>IF(J2483="","",J2483-K2483)</f>
        <v/>
      </c>
      <c r="M2483" s="4" t="n"/>
      <c r="N2483" s="30">
        <f>IF(L2483="","",L2483-M2483)</f>
        <v/>
      </c>
      <c r="O2483" s="31" t="n"/>
      <c r="P2483" s="32">
        <f>IF(O2483="","",N2483 * O2483)</f>
        <v/>
      </c>
      <c r="Q2483" s="10">
        <f>_xlfn.XLOOKUP(C2483,pcon!C:C,pcon!L:L,"")</f>
        <v/>
      </c>
      <c r="R2483" s="98">
        <f>(Q2483 / 80) * (O2483 * 100)</f>
        <v/>
      </c>
      <c r="S2483" s="31" t="n"/>
      <c r="T2483" s="31" t="n"/>
      <c r="U2483" s="33">
        <f>IF(N2483="","",R2483 * N2483)</f>
        <v/>
      </c>
      <c r="V2483" s="4" t="n"/>
      <c r="W2483" s="33">
        <f>IF(S2483&amp;U2483="","",U2483 * S2483)</f>
        <v/>
      </c>
      <c r="X2483" s="33">
        <f>IF(W2483="","",U2483 + W2483)</f>
        <v/>
      </c>
      <c r="Y2483" s="33">
        <f>IF(T2483="","",U2483 * T2483)</f>
        <v/>
      </c>
      <c r="Z2483" s="34">
        <f>IF(U2483="","",X2483-V2483-Y2483)</f>
        <v/>
      </c>
    </row>
    <row r="2484">
      <c r="A2484" s="25" t="n">
        <v>2480</v>
      </c>
      <c r="B2484" s="26">
        <f>_xlfn.XLOOKUP(C2484,purchase!C:C,pcon!B:B,"")</f>
        <v/>
      </c>
      <c r="C2484" s="4" t="n"/>
      <c r="D2484" s="29">
        <f>_xlfn.XLOOKUP(C2484,purchase!C:C,pcon!D:D,"")</f>
        <v/>
      </c>
      <c r="E2484" s="29">
        <f>_xlfn.XLOOKUP(C2484,purchase!C:C,pcon!E:E,"")</f>
        <v/>
      </c>
      <c r="F2484" s="4" t="n"/>
      <c r="G2484" s="27" t="n"/>
      <c r="H2484" s="28" t="n"/>
      <c r="I2484" s="4" t="n"/>
      <c r="J2484" s="4" t="n"/>
      <c r="K2484" s="4" t="n"/>
      <c r="L2484" s="30">
        <f>IF(J2484="","",J2484-K2484)</f>
        <v/>
      </c>
      <c r="M2484" s="4" t="n"/>
      <c r="N2484" s="30">
        <f>IF(L2484="","",L2484-M2484)</f>
        <v/>
      </c>
      <c r="O2484" s="31" t="n"/>
      <c r="P2484" s="32">
        <f>IF(O2484="","",N2484 * O2484)</f>
        <v/>
      </c>
      <c r="Q2484" s="10">
        <f>_xlfn.XLOOKUP(C2484,pcon!C:C,pcon!L:L,"")</f>
        <v/>
      </c>
      <c r="R2484" s="98">
        <f>(Q2484 / 80) * (O2484 * 100)</f>
        <v/>
      </c>
      <c r="S2484" s="31" t="n"/>
      <c r="T2484" s="31" t="n"/>
      <c r="U2484" s="33">
        <f>IF(N2484="","",R2484 * N2484)</f>
        <v/>
      </c>
      <c r="V2484" s="4" t="n"/>
      <c r="W2484" s="33">
        <f>IF(S2484&amp;U2484="","",U2484 * S2484)</f>
        <v/>
      </c>
      <c r="X2484" s="33">
        <f>IF(W2484="","",U2484 + W2484)</f>
        <v/>
      </c>
      <c r="Y2484" s="33">
        <f>IF(T2484="","",U2484 * T2484)</f>
        <v/>
      </c>
      <c r="Z2484" s="34">
        <f>IF(U2484="","",X2484-V2484-Y2484)</f>
        <v/>
      </c>
    </row>
    <row r="2485">
      <c r="A2485" s="25" t="n">
        <v>2481</v>
      </c>
      <c r="B2485" s="26">
        <f>_xlfn.XLOOKUP(C2485,purchase!C:C,pcon!B:B,"")</f>
        <v/>
      </c>
      <c r="C2485" s="4" t="n"/>
      <c r="D2485" s="29">
        <f>_xlfn.XLOOKUP(C2485,purchase!C:C,pcon!D:D,"")</f>
        <v/>
      </c>
      <c r="E2485" s="29">
        <f>_xlfn.XLOOKUP(C2485,purchase!C:C,pcon!E:E,"")</f>
        <v/>
      </c>
      <c r="F2485" s="4" t="n"/>
      <c r="G2485" s="27" t="n"/>
      <c r="H2485" s="28" t="n"/>
      <c r="I2485" s="4" t="n"/>
      <c r="J2485" s="4" t="n"/>
      <c r="K2485" s="4" t="n"/>
      <c r="L2485" s="30">
        <f>IF(J2485="","",J2485-K2485)</f>
        <v/>
      </c>
      <c r="M2485" s="4" t="n"/>
      <c r="N2485" s="30">
        <f>IF(L2485="","",L2485-M2485)</f>
        <v/>
      </c>
      <c r="O2485" s="31" t="n"/>
      <c r="P2485" s="32">
        <f>IF(O2485="","",N2485 * O2485)</f>
        <v/>
      </c>
      <c r="Q2485" s="10">
        <f>_xlfn.XLOOKUP(C2485,pcon!C:C,pcon!L:L,"")</f>
        <v/>
      </c>
      <c r="R2485" s="98">
        <f>(Q2485 / 80) * (O2485 * 100)</f>
        <v/>
      </c>
      <c r="S2485" s="31" t="n"/>
      <c r="T2485" s="31" t="n"/>
      <c r="U2485" s="33">
        <f>IF(N2485="","",R2485 * N2485)</f>
        <v/>
      </c>
      <c r="V2485" s="4" t="n"/>
      <c r="W2485" s="33">
        <f>IF(S2485&amp;U2485="","",U2485 * S2485)</f>
        <v/>
      </c>
      <c r="X2485" s="33">
        <f>IF(W2485="","",U2485 + W2485)</f>
        <v/>
      </c>
      <c r="Y2485" s="33">
        <f>IF(T2485="","",U2485 * T2485)</f>
        <v/>
      </c>
      <c r="Z2485" s="34">
        <f>IF(U2485="","",X2485-V2485-Y2485)</f>
        <v/>
      </c>
    </row>
    <row r="2486">
      <c r="A2486" s="25" t="n">
        <v>2482</v>
      </c>
      <c r="B2486" s="26">
        <f>_xlfn.XLOOKUP(C2486,purchase!C:C,pcon!B:B,"")</f>
        <v/>
      </c>
      <c r="C2486" s="4" t="n"/>
      <c r="D2486" s="29">
        <f>_xlfn.XLOOKUP(C2486,purchase!C:C,pcon!D:D,"")</f>
        <v/>
      </c>
      <c r="E2486" s="29">
        <f>_xlfn.XLOOKUP(C2486,purchase!C:C,pcon!E:E,"")</f>
        <v/>
      </c>
      <c r="F2486" s="4" t="n"/>
      <c r="G2486" s="27" t="n"/>
      <c r="H2486" s="28" t="n"/>
      <c r="I2486" s="4" t="n"/>
      <c r="J2486" s="4" t="n"/>
      <c r="K2486" s="4" t="n"/>
      <c r="L2486" s="30">
        <f>IF(J2486="","",J2486-K2486)</f>
        <v/>
      </c>
      <c r="M2486" s="4" t="n"/>
      <c r="N2486" s="30">
        <f>IF(L2486="","",L2486-M2486)</f>
        <v/>
      </c>
      <c r="O2486" s="31" t="n"/>
      <c r="P2486" s="32">
        <f>IF(O2486="","",N2486 * O2486)</f>
        <v/>
      </c>
      <c r="Q2486" s="10">
        <f>_xlfn.XLOOKUP(C2486,pcon!C:C,pcon!L:L,"")</f>
        <v/>
      </c>
      <c r="R2486" s="98">
        <f>(Q2486 / 80) * (O2486 * 100)</f>
        <v/>
      </c>
      <c r="S2486" s="31" t="n"/>
      <c r="T2486" s="31" t="n"/>
      <c r="U2486" s="33">
        <f>IF(N2486="","",R2486 * N2486)</f>
        <v/>
      </c>
      <c r="V2486" s="4" t="n"/>
      <c r="W2486" s="33">
        <f>IF(S2486&amp;U2486="","",U2486 * S2486)</f>
        <v/>
      </c>
      <c r="X2486" s="33">
        <f>IF(W2486="","",U2486 + W2486)</f>
        <v/>
      </c>
      <c r="Y2486" s="33">
        <f>IF(T2486="","",U2486 * T2486)</f>
        <v/>
      </c>
      <c r="Z2486" s="34">
        <f>IF(U2486="","",X2486-V2486-Y2486)</f>
        <v/>
      </c>
    </row>
    <row r="2487">
      <c r="A2487" s="25" t="n">
        <v>2483</v>
      </c>
      <c r="B2487" s="26">
        <f>_xlfn.XLOOKUP(C2487,purchase!C:C,pcon!B:B,"")</f>
        <v/>
      </c>
      <c r="C2487" s="4" t="n"/>
      <c r="D2487" s="29">
        <f>_xlfn.XLOOKUP(C2487,purchase!C:C,pcon!D:D,"")</f>
        <v/>
      </c>
      <c r="E2487" s="29">
        <f>_xlfn.XLOOKUP(C2487,purchase!C:C,pcon!E:E,"")</f>
        <v/>
      </c>
      <c r="F2487" s="4" t="n"/>
      <c r="G2487" s="27" t="n"/>
      <c r="H2487" s="28" t="n"/>
      <c r="I2487" s="4" t="n"/>
      <c r="J2487" s="4" t="n"/>
      <c r="K2487" s="4" t="n"/>
      <c r="L2487" s="30">
        <f>IF(J2487="","",J2487-K2487)</f>
        <v/>
      </c>
      <c r="M2487" s="4" t="n"/>
      <c r="N2487" s="30">
        <f>IF(L2487="","",L2487-M2487)</f>
        <v/>
      </c>
      <c r="O2487" s="31" t="n"/>
      <c r="P2487" s="32">
        <f>IF(O2487="","",N2487 * O2487)</f>
        <v/>
      </c>
      <c r="Q2487" s="10">
        <f>_xlfn.XLOOKUP(C2487,pcon!C:C,pcon!L:L,"")</f>
        <v/>
      </c>
      <c r="R2487" s="98">
        <f>(Q2487 / 80) * (O2487 * 100)</f>
        <v/>
      </c>
      <c r="S2487" s="31" t="n"/>
      <c r="T2487" s="31" t="n"/>
      <c r="U2487" s="33">
        <f>IF(N2487="","",R2487 * N2487)</f>
        <v/>
      </c>
      <c r="V2487" s="4" t="n"/>
      <c r="W2487" s="33">
        <f>IF(S2487&amp;U2487="","",U2487 * S2487)</f>
        <v/>
      </c>
      <c r="X2487" s="33">
        <f>IF(W2487="","",U2487 + W2487)</f>
        <v/>
      </c>
      <c r="Y2487" s="33">
        <f>IF(T2487="","",U2487 * T2487)</f>
        <v/>
      </c>
      <c r="Z2487" s="34">
        <f>IF(U2487="","",X2487-V2487-Y2487)</f>
        <v/>
      </c>
    </row>
    <row r="2488">
      <c r="A2488" s="25" t="n">
        <v>2484</v>
      </c>
      <c r="B2488" s="26">
        <f>_xlfn.XLOOKUP(C2488,purchase!C:C,pcon!B:B,"")</f>
        <v/>
      </c>
      <c r="C2488" s="4" t="n"/>
      <c r="D2488" s="29">
        <f>_xlfn.XLOOKUP(C2488,purchase!C:C,pcon!D:D,"")</f>
        <v/>
      </c>
      <c r="E2488" s="29">
        <f>_xlfn.XLOOKUP(C2488,purchase!C:C,pcon!E:E,"")</f>
        <v/>
      </c>
      <c r="F2488" s="4" t="n"/>
      <c r="G2488" s="27" t="n"/>
      <c r="H2488" s="28" t="n"/>
      <c r="I2488" s="4" t="n"/>
      <c r="J2488" s="4" t="n"/>
      <c r="K2488" s="4" t="n"/>
      <c r="L2488" s="30">
        <f>IF(J2488="","",J2488-K2488)</f>
        <v/>
      </c>
      <c r="M2488" s="4" t="n"/>
      <c r="N2488" s="30">
        <f>IF(L2488="","",L2488-M2488)</f>
        <v/>
      </c>
      <c r="O2488" s="31" t="n"/>
      <c r="P2488" s="32">
        <f>IF(O2488="","",N2488 * O2488)</f>
        <v/>
      </c>
      <c r="Q2488" s="10">
        <f>_xlfn.XLOOKUP(C2488,pcon!C:C,pcon!L:L,"")</f>
        <v/>
      </c>
      <c r="R2488" s="98">
        <f>(Q2488 / 80) * (O2488 * 100)</f>
        <v/>
      </c>
      <c r="S2488" s="31" t="n"/>
      <c r="T2488" s="31" t="n"/>
      <c r="U2488" s="33">
        <f>IF(N2488="","",R2488 * N2488)</f>
        <v/>
      </c>
      <c r="V2488" s="4" t="n"/>
      <c r="W2488" s="33">
        <f>IF(S2488&amp;U2488="","",U2488 * S2488)</f>
        <v/>
      </c>
      <c r="X2488" s="33">
        <f>IF(W2488="","",U2488 + W2488)</f>
        <v/>
      </c>
      <c r="Y2488" s="33">
        <f>IF(T2488="","",U2488 * T2488)</f>
        <v/>
      </c>
      <c r="Z2488" s="34">
        <f>IF(U2488="","",X2488-V2488-Y2488)</f>
        <v/>
      </c>
    </row>
    <row r="2489">
      <c r="A2489" s="25" t="n">
        <v>2485</v>
      </c>
      <c r="B2489" s="26">
        <f>_xlfn.XLOOKUP(C2489,purchase!C:C,pcon!B:B,"")</f>
        <v/>
      </c>
      <c r="C2489" s="4" t="n"/>
      <c r="D2489" s="29">
        <f>_xlfn.XLOOKUP(C2489,purchase!C:C,pcon!D:D,"")</f>
        <v/>
      </c>
      <c r="E2489" s="29">
        <f>_xlfn.XLOOKUP(C2489,purchase!C:C,pcon!E:E,"")</f>
        <v/>
      </c>
      <c r="F2489" s="4" t="n"/>
      <c r="G2489" s="27" t="n"/>
      <c r="H2489" s="28" t="n"/>
      <c r="I2489" s="4" t="n"/>
      <c r="J2489" s="4" t="n"/>
      <c r="K2489" s="4" t="n"/>
      <c r="L2489" s="30">
        <f>IF(J2489="","",J2489-K2489)</f>
        <v/>
      </c>
      <c r="M2489" s="4" t="n"/>
      <c r="N2489" s="30">
        <f>IF(L2489="","",L2489-M2489)</f>
        <v/>
      </c>
      <c r="O2489" s="31" t="n"/>
      <c r="P2489" s="32">
        <f>IF(O2489="","",N2489 * O2489)</f>
        <v/>
      </c>
      <c r="Q2489" s="10">
        <f>_xlfn.XLOOKUP(C2489,pcon!C:C,pcon!L:L,"")</f>
        <v/>
      </c>
      <c r="R2489" s="98">
        <f>(Q2489 / 80) * (O2489 * 100)</f>
        <v/>
      </c>
      <c r="S2489" s="31" t="n"/>
      <c r="T2489" s="31" t="n"/>
      <c r="U2489" s="33">
        <f>IF(N2489="","",R2489 * N2489)</f>
        <v/>
      </c>
      <c r="V2489" s="4" t="n"/>
      <c r="W2489" s="33">
        <f>IF(S2489&amp;U2489="","",U2489 * S2489)</f>
        <v/>
      </c>
      <c r="X2489" s="33">
        <f>IF(W2489="","",U2489 + W2489)</f>
        <v/>
      </c>
      <c r="Y2489" s="33">
        <f>IF(T2489="","",U2489 * T2489)</f>
        <v/>
      </c>
      <c r="Z2489" s="34">
        <f>IF(U2489="","",X2489-V2489-Y2489)</f>
        <v/>
      </c>
    </row>
    <row r="2490">
      <c r="A2490" s="25" t="n">
        <v>2486</v>
      </c>
      <c r="B2490" s="26">
        <f>_xlfn.XLOOKUP(C2490,purchase!C:C,pcon!B:B,"")</f>
        <v/>
      </c>
      <c r="C2490" s="4" t="n"/>
      <c r="D2490" s="29">
        <f>_xlfn.XLOOKUP(C2490,purchase!C:C,pcon!D:D,"")</f>
        <v/>
      </c>
      <c r="E2490" s="29">
        <f>_xlfn.XLOOKUP(C2490,purchase!C:C,pcon!E:E,"")</f>
        <v/>
      </c>
      <c r="F2490" s="4" t="n"/>
      <c r="G2490" s="27" t="n"/>
      <c r="H2490" s="28" t="n"/>
      <c r="I2490" s="4" t="n"/>
      <c r="J2490" s="4" t="n"/>
      <c r="K2490" s="4" t="n"/>
      <c r="L2490" s="30">
        <f>IF(J2490="","",J2490-K2490)</f>
        <v/>
      </c>
      <c r="M2490" s="4" t="n"/>
      <c r="N2490" s="30">
        <f>IF(L2490="","",L2490-M2490)</f>
        <v/>
      </c>
      <c r="O2490" s="31" t="n"/>
      <c r="P2490" s="32">
        <f>IF(O2490="","",N2490 * O2490)</f>
        <v/>
      </c>
      <c r="Q2490" s="10">
        <f>_xlfn.XLOOKUP(C2490,pcon!C:C,pcon!L:L,"")</f>
        <v/>
      </c>
      <c r="R2490" s="98">
        <f>(Q2490 / 80) * (O2490 * 100)</f>
        <v/>
      </c>
      <c r="S2490" s="31" t="n"/>
      <c r="T2490" s="31" t="n"/>
      <c r="U2490" s="33">
        <f>IF(N2490="","",R2490 * N2490)</f>
        <v/>
      </c>
      <c r="V2490" s="4" t="n"/>
      <c r="W2490" s="33">
        <f>IF(S2490&amp;U2490="","",U2490 * S2490)</f>
        <v/>
      </c>
      <c r="X2490" s="33">
        <f>IF(W2490="","",U2490 + W2490)</f>
        <v/>
      </c>
      <c r="Y2490" s="33">
        <f>IF(T2490="","",U2490 * T2490)</f>
        <v/>
      </c>
      <c r="Z2490" s="34">
        <f>IF(U2490="","",X2490-V2490-Y2490)</f>
        <v/>
      </c>
    </row>
    <row r="2491">
      <c r="A2491" s="25" t="n">
        <v>2487</v>
      </c>
      <c r="B2491" s="26">
        <f>_xlfn.XLOOKUP(C2491,purchase!C:C,pcon!B:B,"")</f>
        <v/>
      </c>
      <c r="C2491" s="4" t="n"/>
      <c r="D2491" s="29">
        <f>_xlfn.XLOOKUP(C2491,purchase!C:C,pcon!D:D,"")</f>
        <v/>
      </c>
      <c r="E2491" s="29">
        <f>_xlfn.XLOOKUP(C2491,purchase!C:C,pcon!E:E,"")</f>
        <v/>
      </c>
      <c r="F2491" s="4" t="n"/>
      <c r="G2491" s="27" t="n"/>
      <c r="H2491" s="28" t="n"/>
      <c r="I2491" s="4" t="n"/>
      <c r="J2491" s="4" t="n"/>
      <c r="K2491" s="4" t="n"/>
      <c r="L2491" s="30">
        <f>IF(J2491="","",J2491-K2491)</f>
        <v/>
      </c>
      <c r="M2491" s="4" t="n"/>
      <c r="N2491" s="30">
        <f>IF(L2491="","",L2491-M2491)</f>
        <v/>
      </c>
      <c r="O2491" s="31" t="n"/>
      <c r="P2491" s="32">
        <f>IF(O2491="","",N2491 * O2491)</f>
        <v/>
      </c>
      <c r="Q2491" s="10">
        <f>_xlfn.XLOOKUP(C2491,pcon!C:C,pcon!L:L,"")</f>
        <v/>
      </c>
      <c r="R2491" s="98">
        <f>(Q2491 / 80) * (O2491 * 100)</f>
        <v/>
      </c>
      <c r="S2491" s="31" t="n"/>
      <c r="T2491" s="31" t="n"/>
      <c r="U2491" s="33">
        <f>IF(N2491="","",R2491 * N2491)</f>
        <v/>
      </c>
      <c r="V2491" s="4" t="n"/>
      <c r="W2491" s="33">
        <f>IF(S2491&amp;U2491="","",U2491 * S2491)</f>
        <v/>
      </c>
      <c r="X2491" s="33">
        <f>IF(W2491="","",U2491 + W2491)</f>
        <v/>
      </c>
      <c r="Y2491" s="33">
        <f>IF(T2491="","",U2491 * T2491)</f>
        <v/>
      </c>
      <c r="Z2491" s="34">
        <f>IF(U2491="","",X2491-V2491-Y2491)</f>
        <v/>
      </c>
    </row>
    <row r="2492">
      <c r="A2492" s="25" t="n">
        <v>2488</v>
      </c>
      <c r="B2492" s="26">
        <f>_xlfn.XLOOKUP(C2492,purchase!C:C,pcon!B:B,"")</f>
        <v/>
      </c>
      <c r="C2492" s="4" t="n"/>
      <c r="D2492" s="29">
        <f>_xlfn.XLOOKUP(C2492,purchase!C:C,pcon!D:D,"")</f>
        <v/>
      </c>
      <c r="E2492" s="29">
        <f>_xlfn.XLOOKUP(C2492,purchase!C:C,pcon!E:E,"")</f>
        <v/>
      </c>
      <c r="F2492" s="4" t="n"/>
      <c r="G2492" s="27" t="n"/>
      <c r="H2492" s="28" t="n"/>
      <c r="I2492" s="4" t="n"/>
      <c r="J2492" s="4" t="n"/>
      <c r="K2492" s="4" t="n"/>
      <c r="L2492" s="30">
        <f>IF(J2492="","",J2492-K2492)</f>
        <v/>
      </c>
      <c r="M2492" s="4" t="n"/>
      <c r="N2492" s="30">
        <f>IF(L2492="","",L2492-M2492)</f>
        <v/>
      </c>
      <c r="O2492" s="31" t="n"/>
      <c r="P2492" s="32">
        <f>IF(O2492="","",N2492 * O2492)</f>
        <v/>
      </c>
      <c r="Q2492" s="10">
        <f>_xlfn.XLOOKUP(C2492,pcon!C:C,pcon!L:L,"")</f>
        <v/>
      </c>
      <c r="R2492" s="98">
        <f>(Q2492 / 80) * (O2492 * 100)</f>
        <v/>
      </c>
      <c r="S2492" s="31" t="n"/>
      <c r="T2492" s="31" t="n"/>
      <c r="U2492" s="33">
        <f>IF(N2492="","",R2492 * N2492)</f>
        <v/>
      </c>
      <c r="V2492" s="4" t="n"/>
      <c r="W2492" s="33">
        <f>IF(S2492&amp;U2492="","",U2492 * S2492)</f>
        <v/>
      </c>
      <c r="X2492" s="33">
        <f>IF(W2492="","",U2492 + W2492)</f>
        <v/>
      </c>
      <c r="Y2492" s="33">
        <f>IF(T2492="","",U2492 * T2492)</f>
        <v/>
      </c>
      <c r="Z2492" s="34">
        <f>IF(U2492="","",X2492-V2492-Y2492)</f>
        <v/>
      </c>
    </row>
    <row r="2493">
      <c r="A2493" s="25" t="n">
        <v>2489</v>
      </c>
      <c r="B2493" s="26">
        <f>_xlfn.XLOOKUP(C2493,purchase!C:C,pcon!B:B,"")</f>
        <v/>
      </c>
      <c r="C2493" s="4" t="n"/>
      <c r="D2493" s="29">
        <f>_xlfn.XLOOKUP(C2493,purchase!C:C,pcon!D:D,"")</f>
        <v/>
      </c>
      <c r="E2493" s="29">
        <f>_xlfn.XLOOKUP(C2493,purchase!C:C,pcon!E:E,"")</f>
        <v/>
      </c>
      <c r="F2493" s="4" t="n"/>
      <c r="G2493" s="27" t="n"/>
      <c r="H2493" s="28" t="n"/>
      <c r="I2493" s="4" t="n"/>
      <c r="J2493" s="4" t="n"/>
      <c r="K2493" s="4" t="n"/>
      <c r="L2493" s="30">
        <f>IF(J2493="","",J2493-K2493)</f>
        <v/>
      </c>
      <c r="M2493" s="4" t="n"/>
      <c r="N2493" s="30">
        <f>IF(L2493="","",L2493-M2493)</f>
        <v/>
      </c>
      <c r="O2493" s="31" t="n"/>
      <c r="P2493" s="32">
        <f>IF(O2493="","",N2493 * O2493)</f>
        <v/>
      </c>
      <c r="Q2493" s="10">
        <f>_xlfn.XLOOKUP(C2493,pcon!C:C,pcon!L:L,"")</f>
        <v/>
      </c>
      <c r="R2493" s="98">
        <f>(Q2493 / 80) * (O2493 * 100)</f>
        <v/>
      </c>
      <c r="S2493" s="31" t="n"/>
      <c r="T2493" s="31" t="n"/>
      <c r="U2493" s="33">
        <f>IF(N2493="","",R2493 * N2493)</f>
        <v/>
      </c>
      <c r="V2493" s="4" t="n"/>
      <c r="W2493" s="33">
        <f>IF(S2493&amp;U2493="","",U2493 * S2493)</f>
        <v/>
      </c>
      <c r="X2493" s="33">
        <f>IF(W2493="","",U2493 + W2493)</f>
        <v/>
      </c>
      <c r="Y2493" s="33">
        <f>IF(T2493="","",U2493 * T2493)</f>
        <v/>
      </c>
      <c r="Z2493" s="34">
        <f>IF(U2493="","",X2493-V2493-Y2493)</f>
        <v/>
      </c>
    </row>
    <row r="2494">
      <c r="A2494" s="25" t="n">
        <v>2490</v>
      </c>
      <c r="B2494" s="26">
        <f>_xlfn.XLOOKUP(C2494,purchase!C:C,pcon!B:B,"")</f>
        <v/>
      </c>
      <c r="C2494" s="4" t="n"/>
      <c r="D2494" s="29">
        <f>_xlfn.XLOOKUP(C2494,purchase!C:C,pcon!D:D,"")</f>
        <v/>
      </c>
      <c r="E2494" s="29">
        <f>_xlfn.XLOOKUP(C2494,purchase!C:C,pcon!E:E,"")</f>
        <v/>
      </c>
      <c r="F2494" s="4" t="n"/>
      <c r="G2494" s="27" t="n"/>
      <c r="H2494" s="28" t="n"/>
      <c r="I2494" s="4" t="n"/>
      <c r="J2494" s="4" t="n"/>
      <c r="K2494" s="4" t="n"/>
      <c r="L2494" s="30">
        <f>IF(J2494="","",J2494-K2494)</f>
        <v/>
      </c>
      <c r="M2494" s="4" t="n"/>
      <c r="N2494" s="30">
        <f>IF(L2494="","",L2494-M2494)</f>
        <v/>
      </c>
      <c r="O2494" s="31" t="n"/>
      <c r="P2494" s="32">
        <f>IF(O2494="","",N2494 * O2494)</f>
        <v/>
      </c>
      <c r="Q2494" s="10">
        <f>_xlfn.XLOOKUP(C2494,pcon!C:C,pcon!L:L,"")</f>
        <v/>
      </c>
      <c r="R2494" s="98">
        <f>(Q2494 / 80) * (O2494 * 100)</f>
        <v/>
      </c>
      <c r="S2494" s="31" t="n"/>
      <c r="T2494" s="31" t="n"/>
      <c r="U2494" s="33">
        <f>IF(N2494="","",R2494 * N2494)</f>
        <v/>
      </c>
      <c r="V2494" s="4" t="n"/>
      <c r="W2494" s="33">
        <f>IF(S2494&amp;U2494="","",U2494 * S2494)</f>
        <v/>
      </c>
      <c r="X2494" s="33">
        <f>IF(W2494="","",U2494 + W2494)</f>
        <v/>
      </c>
      <c r="Y2494" s="33">
        <f>IF(T2494="","",U2494 * T2494)</f>
        <v/>
      </c>
      <c r="Z2494" s="34">
        <f>IF(U2494="","",X2494-V2494-Y2494)</f>
        <v/>
      </c>
    </row>
    <row r="2495">
      <c r="A2495" s="25" t="n">
        <v>2491</v>
      </c>
      <c r="B2495" s="26">
        <f>_xlfn.XLOOKUP(C2495,purchase!C:C,pcon!B:B,"")</f>
        <v/>
      </c>
      <c r="C2495" s="4" t="n"/>
      <c r="D2495" s="29">
        <f>_xlfn.XLOOKUP(C2495,purchase!C:C,pcon!D:D,"")</f>
        <v/>
      </c>
      <c r="E2495" s="29">
        <f>_xlfn.XLOOKUP(C2495,purchase!C:C,pcon!E:E,"")</f>
        <v/>
      </c>
      <c r="F2495" s="4" t="n"/>
      <c r="G2495" s="27" t="n"/>
      <c r="H2495" s="28" t="n"/>
      <c r="I2495" s="4" t="n"/>
      <c r="J2495" s="4" t="n"/>
      <c r="K2495" s="4" t="n"/>
      <c r="L2495" s="30">
        <f>IF(J2495="","",J2495-K2495)</f>
        <v/>
      </c>
      <c r="M2495" s="4" t="n"/>
      <c r="N2495" s="30">
        <f>IF(L2495="","",L2495-M2495)</f>
        <v/>
      </c>
      <c r="O2495" s="31" t="n"/>
      <c r="P2495" s="32">
        <f>IF(O2495="","",N2495 * O2495)</f>
        <v/>
      </c>
      <c r="Q2495" s="10">
        <f>_xlfn.XLOOKUP(C2495,pcon!C:C,pcon!L:L,"")</f>
        <v/>
      </c>
      <c r="R2495" s="98">
        <f>(Q2495 / 80) * (O2495 * 100)</f>
        <v/>
      </c>
      <c r="S2495" s="31" t="n"/>
      <c r="T2495" s="31" t="n"/>
      <c r="U2495" s="33">
        <f>IF(N2495="","",R2495 * N2495)</f>
        <v/>
      </c>
      <c r="V2495" s="4" t="n"/>
      <c r="W2495" s="33">
        <f>IF(S2495&amp;U2495="","",U2495 * S2495)</f>
        <v/>
      </c>
      <c r="X2495" s="33">
        <f>IF(W2495="","",U2495 + W2495)</f>
        <v/>
      </c>
      <c r="Y2495" s="33">
        <f>IF(T2495="","",U2495 * T2495)</f>
        <v/>
      </c>
      <c r="Z2495" s="34">
        <f>IF(U2495="","",X2495-V2495-Y2495)</f>
        <v/>
      </c>
    </row>
    <row r="2496">
      <c r="A2496" s="25" t="n">
        <v>2492</v>
      </c>
      <c r="B2496" s="26">
        <f>_xlfn.XLOOKUP(C2496,purchase!C:C,pcon!B:B,"")</f>
        <v/>
      </c>
      <c r="C2496" s="4" t="n"/>
      <c r="D2496" s="29">
        <f>_xlfn.XLOOKUP(C2496,purchase!C:C,pcon!D:D,"")</f>
        <v/>
      </c>
      <c r="E2496" s="29">
        <f>_xlfn.XLOOKUP(C2496,purchase!C:C,pcon!E:E,"")</f>
        <v/>
      </c>
      <c r="F2496" s="4" t="n"/>
      <c r="G2496" s="27" t="n"/>
      <c r="H2496" s="28" t="n"/>
      <c r="I2496" s="4" t="n"/>
      <c r="J2496" s="4" t="n"/>
      <c r="K2496" s="4" t="n"/>
      <c r="L2496" s="30">
        <f>IF(J2496="","",J2496-K2496)</f>
        <v/>
      </c>
      <c r="M2496" s="4" t="n"/>
      <c r="N2496" s="30">
        <f>IF(L2496="","",L2496-M2496)</f>
        <v/>
      </c>
      <c r="O2496" s="31" t="n"/>
      <c r="P2496" s="32">
        <f>IF(O2496="","",N2496 * O2496)</f>
        <v/>
      </c>
      <c r="Q2496" s="10">
        <f>_xlfn.XLOOKUP(C2496,pcon!C:C,pcon!L:L,"")</f>
        <v/>
      </c>
      <c r="R2496" s="98">
        <f>(Q2496 / 80) * (O2496 * 100)</f>
        <v/>
      </c>
      <c r="S2496" s="31" t="n"/>
      <c r="T2496" s="31" t="n"/>
      <c r="U2496" s="33">
        <f>IF(N2496="","",R2496 * N2496)</f>
        <v/>
      </c>
      <c r="V2496" s="4" t="n"/>
      <c r="W2496" s="33">
        <f>IF(S2496&amp;U2496="","",U2496 * S2496)</f>
        <v/>
      </c>
      <c r="X2496" s="33">
        <f>IF(W2496="","",U2496 + W2496)</f>
        <v/>
      </c>
      <c r="Y2496" s="33">
        <f>IF(T2496="","",U2496 * T2496)</f>
        <v/>
      </c>
      <c r="Z2496" s="34">
        <f>IF(U2496="","",X2496-V2496-Y2496)</f>
        <v/>
      </c>
    </row>
    <row r="2497">
      <c r="A2497" s="25" t="n">
        <v>2493</v>
      </c>
      <c r="B2497" s="26">
        <f>_xlfn.XLOOKUP(C2497,purchase!C:C,pcon!B:B,"")</f>
        <v/>
      </c>
      <c r="C2497" s="4" t="n"/>
      <c r="D2497" s="29">
        <f>_xlfn.XLOOKUP(C2497,purchase!C:C,pcon!D:D,"")</f>
        <v/>
      </c>
      <c r="E2497" s="29">
        <f>_xlfn.XLOOKUP(C2497,purchase!C:C,pcon!E:E,"")</f>
        <v/>
      </c>
      <c r="F2497" s="4" t="n"/>
      <c r="G2497" s="27" t="n"/>
      <c r="H2497" s="28" t="n"/>
      <c r="I2497" s="4" t="n"/>
      <c r="J2497" s="4" t="n"/>
      <c r="K2497" s="4" t="n"/>
      <c r="L2497" s="30">
        <f>IF(J2497="","",J2497-K2497)</f>
        <v/>
      </c>
      <c r="M2497" s="4" t="n"/>
      <c r="N2497" s="30">
        <f>IF(L2497="","",L2497-M2497)</f>
        <v/>
      </c>
      <c r="O2497" s="31" t="n"/>
      <c r="P2497" s="32">
        <f>IF(O2497="","",N2497 * O2497)</f>
        <v/>
      </c>
      <c r="Q2497" s="10">
        <f>_xlfn.XLOOKUP(C2497,pcon!C:C,pcon!L:L,"")</f>
        <v/>
      </c>
      <c r="R2497" s="98">
        <f>(Q2497 / 80) * (O2497 * 100)</f>
        <v/>
      </c>
      <c r="S2497" s="31" t="n"/>
      <c r="T2497" s="31" t="n"/>
      <c r="U2497" s="33">
        <f>IF(N2497="","",R2497 * N2497)</f>
        <v/>
      </c>
      <c r="V2497" s="4" t="n"/>
      <c r="W2497" s="33">
        <f>IF(S2497&amp;U2497="","",U2497 * S2497)</f>
        <v/>
      </c>
      <c r="X2497" s="33">
        <f>IF(W2497="","",U2497 + W2497)</f>
        <v/>
      </c>
      <c r="Y2497" s="33">
        <f>IF(T2497="","",U2497 * T2497)</f>
        <v/>
      </c>
      <c r="Z2497" s="34">
        <f>IF(U2497="","",X2497-V2497-Y2497)</f>
        <v/>
      </c>
    </row>
    <row r="2498">
      <c r="A2498" s="25" t="n">
        <v>2494</v>
      </c>
      <c r="B2498" s="26">
        <f>_xlfn.XLOOKUP(C2498,purchase!C:C,pcon!B:B,"")</f>
        <v/>
      </c>
      <c r="C2498" s="4" t="n"/>
      <c r="D2498" s="29">
        <f>_xlfn.XLOOKUP(C2498,purchase!C:C,pcon!D:D,"")</f>
        <v/>
      </c>
      <c r="E2498" s="29">
        <f>_xlfn.XLOOKUP(C2498,purchase!C:C,pcon!E:E,"")</f>
        <v/>
      </c>
      <c r="F2498" s="4" t="n"/>
      <c r="G2498" s="27" t="n"/>
      <c r="H2498" s="28" t="n"/>
      <c r="I2498" s="4" t="n"/>
      <c r="J2498" s="4" t="n"/>
      <c r="K2498" s="4" t="n"/>
      <c r="L2498" s="30">
        <f>IF(J2498="","",J2498-K2498)</f>
        <v/>
      </c>
      <c r="M2498" s="4" t="n"/>
      <c r="N2498" s="30">
        <f>IF(L2498="","",L2498-M2498)</f>
        <v/>
      </c>
      <c r="O2498" s="31" t="n"/>
      <c r="P2498" s="32">
        <f>IF(O2498="","",N2498 * O2498)</f>
        <v/>
      </c>
      <c r="Q2498" s="10">
        <f>_xlfn.XLOOKUP(C2498,pcon!C:C,pcon!L:L,"")</f>
        <v/>
      </c>
      <c r="R2498" s="98">
        <f>(Q2498 / 80) * (O2498 * 100)</f>
        <v/>
      </c>
      <c r="S2498" s="31" t="n"/>
      <c r="T2498" s="31" t="n"/>
      <c r="U2498" s="33">
        <f>IF(N2498="","",R2498 * N2498)</f>
        <v/>
      </c>
      <c r="V2498" s="4" t="n"/>
      <c r="W2498" s="33">
        <f>IF(S2498&amp;U2498="","",U2498 * S2498)</f>
        <v/>
      </c>
      <c r="X2498" s="33">
        <f>IF(W2498="","",U2498 + W2498)</f>
        <v/>
      </c>
      <c r="Y2498" s="33">
        <f>IF(T2498="","",U2498 * T2498)</f>
        <v/>
      </c>
      <c r="Z2498" s="34">
        <f>IF(U2498="","",X2498-V2498-Y2498)</f>
        <v/>
      </c>
    </row>
    <row r="2499">
      <c r="A2499" s="25" t="n">
        <v>2495</v>
      </c>
      <c r="B2499" s="26">
        <f>_xlfn.XLOOKUP(C2499,purchase!C:C,pcon!B:B,"")</f>
        <v/>
      </c>
      <c r="C2499" s="4" t="n"/>
      <c r="D2499" s="29">
        <f>_xlfn.XLOOKUP(C2499,purchase!C:C,pcon!D:D,"")</f>
        <v/>
      </c>
      <c r="E2499" s="29">
        <f>_xlfn.XLOOKUP(C2499,purchase!C:C,pcon!E:E,"")</f>
        <v/>
      </c>
      <c r="F2499" s="4" t="n"/>
      <c r="G2499" s="27" t="n"/>
      <c r="H2499" s="28" t="n"/>
      <c r="I2499" s="4" t="n"/>
      <c r="J2499" s="4" t="n"/>
      <c r="K2499" s="4" t="n"/>
      <c r="L2499" s="30">
        <f>IF(J2499="","",J2499-K2499)</f>
        <v/>
      </c>
      <c r="M2499" s="4" t="n"/>
      <c r="N2499" s="30">
        <f>IF(L2499="","",L2499-M2499)</f>
        <v/>
      </c>
      <c r="O2499" s="31" t="n"/>
      <c r="P2499" s="32">
        <f>IF(O2499="","",N2499 * O2499)</f>
        <v/>
      </c>
      <c r="Q2499" s="10">
        <f>_xlfn.XLOOKUP(C2499,pcon!C:C,pcon!L:L,"")</f>
        <v/>
      </c>
      <c r="R2499" s="98">
        <f>(Q2499 / 80) * (O2499 * 100)</f>
        <v/>
      </c>
      <c r="S2499" s="31" t="n"/>
      <c r="T2499" s="31" t="n"/>
      <c r="U2499" s="33">
        <f>IF(N2499="","",R2499 * N2499)</f>
        <v/>
      </c>
      <c r="V2499" s="4" t="n"/>
      <c r="W2499" s="33">
        <f>IF(S2499&amp;U2499="","",U2499 * S2499)</f>
        <v/>
      </c>
      <c r="X2499" s="33">
        <f>IF(W2499="","",U2499 + W2499)</f>
        <v/>
      </c>
      <c r="Y2499" s="33">
        <f>IF(T2499="","",U2499 * T2499)</f>
        <v/>
      </c>
      <c r="Z2499" s="34">
        <f>IF(U2499="","",X2499-V2499-Y2499)</f>
        <v/>
      </c>
    </row>
    <row r="2500">
      <c r="A2500" s="25" t="n">
        <v>2496</v>
      </c>
      <c r="B2500" s="26">
        <f>_xlfn.XLOOKUP(C2500,purchase!C:C,pcon!B:B,"")</f>
        <v/>
      </c>
      <c r="C2500" s="4" t="n"/>
      <c r="D2500" s="29">
        <f>_xlfn.XLOOKUP(C2500,purchase!C:C,pcon!D:D,"")</f>
        <v/>
      </c>
      <c r="E2500" s="29">
        <f>_xlfn.XLOOKUP(C2500,purchase!C:C,pcon!E:E,"")</f>
        <v/>
      </c>
      <c r="F2500" s="4" t="n"/>
      <c r="G2500" s="27" t="n"/>
      <c r="H2500" s="28" t="n"/>
      <c r="I2500" s="4" t="n"/>
      <c r="J2500" s="4" t="n"/>
      <c r="K2500" s="4" t="n"/>
      <c r="L2500" s="30">
        <f>IF(J2500="","",J2500-K2500)</f>
        <v/>
      </c>
      <c r="M2500" s="4" t="n"/>
      <c r="N2500" s="30">
        <f>IF(L2500="","",L2500-M2500)</f>
        <v/>
      </c>
      <c r="O2500" s="31" t="n"/>
      <c r="P2500" s="32">
        <f>IF(O2500="","",N2500 * O2500)</f>
        <v/>
      </c>
      <c r="Q2500" s="10">
        <f>_xlfn.XLOOKUP(C2500,pcon!C:C,pcon!L:L,"")</f>
        <v/>
      </c>
      <c r="R2500" s="98">
        <f>(Q2500 / 80) * (O2500 * 100)</f>
        <v/>
      </c>
      <c r="S2500" s="31" t="n"/>
      <c r="T2500" s="31" t="n"/>
      <c r="U2500" s="33">
        <f>IF(N2500="","",R2500 * N2500)</f>
        <v/>
      </c>
      <c r="V2500" s="4" t="n"/>
      <c r="W2500" s="33">
        <f>IF(S2500&amp;U2500="","",U2500 * S2500)</f>
        <v/>
      </c>
      <c r="X2500" s="33">
        <f>IF(W2500="","",U2500 + W2500)</f>
        <v/>
      </c>
      <c r="Y2500" s="33">
        <f>IF(T2500="","",U2500 * T2500)</f>
        <v/>
      </c>
      <c r="Z2500" s="34">
        <f>IF(U2500="","",X2500-V2500-Y2500)</f>
        <v/>
      </c>
    </row>
    <row r="2501">
      <c r="A2501" s="25" t="n">
        <v>2497</v>
      </c>
      <c r="B2501" s="26">
        <f>_xlfn.XLOOKUP(C2501,purchase!C:C,pcon!B:B,"")</f>
        <v/>
      </c>
      <c r="C2501" s="4" t="n"/>
      <c r="D2501" s="29">
        <f>_xlfn.XLOOKUP(C2501,purchase!C:C,pcon!D:D,"")</f>
        <v/>
      </c>
      <c r="E2501" s="29">
        <f>_xlfn.XLOOKUP(C2501,purchase!C:C,pcon!E:E,"")</f>
        <v/>
      </c>
      <c r="F2501" s="4" t="n"/>
      <c r="G2501" s="27" t="n"/>
      <c r="H2501" s="28" t="n"/>
      <c r="I2501" s="4" t="n"/>
      <c r="J2501" s="4" t="n"/>
      <c r="K2501" s="4" t="n"/>
      <c r="L2501" s="30">
        <f>IF(J2501="","",J2501-K2501)</f>
        <v/>
      </c>
      <c r="M2501" s="4" t="n"/>
      <c r="N2501" s="30">
        <f>IF(L2501="","",L2501-M2501)</f>
        <v/>
      </c>
      <c r="O2501" s="31" t="n"/>
      <c r="P2501" s="32">
        <f>IF(O2501="","",N2501 * O2501)</f>
        <v/>
      </c>
      <c r="Q2501" s="10">
        <f>_xlfn.XLOOKUP(C2501,pcon!C:C,pcon!L:L,"")</f>
        <v/>
      </c>
      <c r="R2501" s="98">
        <f>(Q2501 / 80) * (O2501 * 100)</f>
        <v/>
      </c>
      <c r="S2501" s="31" t="n"/>
      <c r="T2501" s="31" t="n"/>
      <c r="U2501" s="33">
        <f>IF(N2501="","",R2501 * N2501)</f>
        <v/>
      </c>
      <c r="V2501" s="4" t="n"/>
      <c r="W2501" s="33">
        <f>IF(S2501&amp;U2501="","",U2501 * S2501)</f>
        <v/>
      </c>
      <c r="X2501" s="33">
        <f>IF(W2501="","",U2501 + W2501)</f>
        <v/>
      </c>
      <c r="Y2501" s="33">
        <f>IF(T2501="","",U2501 * T2501)</f>
        <v/>
      </c>
      <c r="Z2501" s="34">
        <f>IF(U2501="","",X2501-V2501-Y2501)</f>
        <v/>
      </c>
    </row>
    <row r="2502">
      <c r="A2502" s="25" t="n">
        <v>2498</v>
      </c>
      <c r="B2502" s="26">
        <f>_xlfn.XLOOKUP(C2502,purchase!C:C,pcon!B:B,"")</f>
        <v/>
      </c>
      <c r="C2502" s="4" t="n"/>
      <c r="D2502" s="29">
        <f>_xlfn.XLOOKUP(C2502,purchase!C:C,pcon!D:D,"")</f>
        <v/>
      </c>
      <c r="E2502" s="29">
        <f>_xlfn.XLOOKUP(C2502,purchase!C:C,pcon!E:E,"")</f>
        <v/>
      </c>
      <c r="F2502" s="4" t="n"/>
      <c r="G2502" s="27" t="n"/>
      <c r="H2502" s="28" t="n"/>
      <c r="I2502" s="4" t="n"/>
      <c r="J2502" s="4" t="n"/>
      <c r="K2502" s="4" t="n"/>
      <c r="L2502" s="30">
        <f>IF(J2502="","",J2502-K2502)</f>
        <v/>
      </c>
      <c r="M2502" s="4" t="n"/>
      <c r="N2502" s="30">
        <f>IF(L2502="","",L2502-M2502)</f>
        <v/>
      </c>
      <c r="O2502" s="31" t="n"/>
      <c r="P2502" s="32">
        <f>IF(O2502="","",N2502 * O2502)</f>
        <v/>
      </c>
      <c r="Q2502" s="10">
        <f>_xlfn.XLOOKUP(C2502,pcon!C:C,pcon!L:L,"")</f>
        <v/>
      </c>
      <c r="R2502" s="98">
        <f>(Q2502 / 80) * (O2502 * 100)</f>
        <v/>
      </c>
      <c r="S2502" s="31" t="n"/>
      <c r="T2502" s="31" t="n"/>
      <c r="U2502" s="33">
        <f>IF(N2502="","",R2502 * N2502)</f>
        <v/>
      </c>
      <c r="V2502" s="4" t="n"/>
      <c r="W2502" s="33">
        <f>IF(S2502&amp;U2502="","",U2502 * S2502)</f>
        <v/>
      </c>
      <c r="X2502" s="33">
        <f>IF(W2502="","",U2502 + W2502)</f>
        <v/>
      </c>
      <c r="Y2502" s="33">
        <f>IF(T2502="","",U2502 * T2502)</f>
        <v/>
      </c>
      <c r="Z2502" s="34">
        <f>IF(U2502="","",X2502-V2502-Y2502)</f>
        <v/>
      </c>
    </row>
    <row r="2503">
      <c r="A2503" s="25" t="n">
        <v>2499</v>
      </c>
      <c r="B2503" s="26">
        <f>_xlfn.XLOOKUP(C2503,purchase!C:C,pcon!B:B,"")</f>
        <v/>
      </c>
      <c r="C2503" s="4" t="n"/>
      <c r="D2503" s="29">
        <f>_xlfn.XLOOKUP(C2503,purchase!C:C,pcon!D:D,"")</f>
        <v/>
      </c>
      <c r="E2503" s="29">
        <f>_xlfn.XLOOKUP(C2503,purchase!C:C,pcon!E:E,"")</f>
        <v/>
      </c>
      <c r="F2503" s="4" t="n"/>
      <c r="G2503" s="27" t="n"/>
      <c r="H2503" s="28" t="n"/>
      <c r="I2503" s="4" t="n"/>
      <c r="J2503" s="4" t="n"/>
      <c r="K2503" s="4" t="n"/>
      <c r="L2503" s="30">
        <f>IF(J2503="","",J2503-K2503)</f>
        <v/>
      </c>
      <c r="M2503" s="4" t="n"/>
      <c r="N2503" s="30">
        <f>IF(L2503="","",L2503-M2503)</f>
        <v/>
      </c>
      <c r="O2503" s="31" t="n"/>
      <c r="P2503" s="32">
        <f>IF(O2503="","",N2503 * O2503)</f>
        <v/>
      </c>
      <c r="Q2503" s="10">
        <f>_xlfn.XLOOKUP(C2503,pcon!C:C,pcon!L:L,"")</f>
        <v/>
      </c>
      <c r="R2503" s="98">
        <f>(Q2503 / 80) * (O2503 * 100)</f>
        <v/>
      </c>
      <c r="S2503" s="31" t="n"/>
      <c r="T2503" s="31" t="n"/>
      <c r="U2503" s="33">
        <f>IF(N2503="","",R2503 * N2503)</f>
        <v/>
      </c>
      <c r="V2503" s="4" t="n"/>
      <c r="W2503" s="33">
        <f>IF(S2503&amp;U2503="","",U2503 * S2503)</f>
        <v/>
      </c>
      <c r="X2503" s="33">
        <f>IF(W2503="","",U2503 + W2503)</f>
        <v/>
      </c>
      <c r="Y2503" s="33">
        <f>IF(T2503="","",U2503 * T2503)</f>
        <v/>
      </c>
      <c r="Z2503" s="34">
        <f>IF(U2503="","",X2503-V2503-Y2503)</f>
        <v/>
      </c>
    </row>
    <row r="2504" ht="15" customHeight="1" thickBot="1">
      <c r="A2504" s="72" t="n">
        <v>2500</v>
      </c>
      <c r="B2504" s="73">
        <f>_xlfn.XLOOKUP(C2504,purchase!C:C,pcon!B:B,"")</f>
        <v/>
      </c>
      <c r="C2504" s="57" t="n"/>
      <c r="D2504" s="29">
        <f>_xlfn.XLOOKUP(C2504,purchase!C:C,pcon!D:D,"")</f>
        <v/>
      </c>
      <c r="E2504" s="76">
        <f>_xlfn.XLOOKUP(C2504,purchase!C:C,pcon!E:E,"")</f>
        <v/>
      </c>
      <c r="F2504" s="57" t="n"/>
      <c r="G2504" s="74" t="n"/>
      <c r="H2504" s="75" t="n"/>
      <c r="I2504" s="57" t="n"/>
      <c r="J2504" s="57" t="n"/>
      <c r="K2504" s="57" t="n"/>
      <c r="L2504" s="77">
        <f>IF(J2504="","",J2504-K2504)</f>
        <v/>
      </c>
      <c r="M2504" s="57" t="n"/>
      <c r="N2504" s="77">
        <f>IF(L2504="","",L2504-M2504)</f>
        <v/>
      </c>
      <c r="O2504" s="78" t="n"/>
      <c r="P2504" s="79">
        <f>IF(O2504="","",N2504 * O2504)</f>
        <v/>
      </c>
      <c r="Q2504" s="63">
        <f>_xlfn.XLOOKUP(C2504,pcon!C:C,pcon!L:L,"")</f>
        <v/>
      </c>
      <c r="R2504" s="99">
        <f>(Q2504 / 80) * (O2504 * 100)</f>
        <v/>
      </c>
      <c r="S2504" s="78" t="n"/>
      <c r="T2504" s="78" t="n"/>
      <c r="U2504" s="80">
        <f>IF(N2504="","",R2504 * N2504)</f>
        <v/>
      </c>
      <c r="V2504" s="57" t="n"/>
      <c r="W2504" s="80">
        <f>IF(S2504&amp;U2504="","",U2504 * S2504)</f>
        <v/>
      </c>
      <c r="X2504" s="80">
        <f>IF(W2504="","",U2504 + W2504)</f>
        <v/>
      </c>
      <c r="Y2504" s="80">
        <f>IF(T2504="","",U2504 * T2504)</f>
        <v/>
      </c>
      <c r="Z2504" s="81">
        <f>IF(U2504="","",X2504-V2504-Y2504)</f>
        <v/>
      </c>
    </row>
  </sheetData>
  <mergeCells count="11">
    <mergeCell ref="I3:P3"/>
    <mergeCell ref="A1:Z1"/>
    <mergeCell ref="C3:C4"/>
    <mergeCell ref="A3:A4"/>
    <mergeCell ref="B3:B4"/>
    <mergeCell ref="F3:F4"/>
    <mergeCell ref="Q3:T3"/>
    <mergeCell ref="A2:Z2"/>
    <mergeCell ref="D3:E3"/>
    <mergeCell ref="G3:H3"/>
    <mergeCell ref="U3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05"/>
  <sheetViews>
    <sheetView zoomScale="70" zoomScaleNormal="70" workbookViewId="0">
      <selection activeCell="S3" sqref="S3"/>
    </sheetView>
  </sheetViews>
  <sheetFormatPr baseColWidth="8" defaultRowHeight="14.5"/>
  <cols>
    <col width="5.6328125" customWidth="1" min="1" max="1"/>
    <col width="28.6328125" customWidth="1" min="2" max="2"/>
    <col width="10.6328125" customWidth="1" style="37" min="3" max="3"/>
    <col width="32.6328125" customWidth="1" min="4" max="4"/>
    <col width="10.6328125" customWidth="1" min="5" max="5"/>
    <col width="16.6328125" customWidth="1" style="37" min="6" max="6"/>
    <col width="12.6328125" customWidth="1" style="96" min="7" max="7"/>
    <col width="12.6328125" customWidth="1" style="37" min="8" max="9"/>
    <col width="12.6328125" customWidth="1" min="10" max="10"/>
    <col width="7.6328125" customWidth="1" style="95" min="11" max="12"/>
    <col width="15.6328125" customWidth="1" min="13" max="15"/>
    <col width="15.6328125" customWidth="1" style="37" min="16" max="16"/>
    <col width="15.6328125" customWidth="1" min="17" max="18"/>
  </cols>
  <sheetData>
    <row r="1" ht="75" customFormat="1" customHeight="1" s="22">
      <c r="A1" s="128" t="inlineStr">
        <is>
          <t>SALES SHEET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29" t="n"/>
    </row>
    <row r="2" ht="8" customHeight="1">
      <c r="A2" s="133" t="n"/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26" t="n"/>
    </row>
    <row r="3" ht="25" customFormat="1" customHeight="1" s="23">
      <c r="A3" s="130" t="inlineStr">
        <is>
          <t>Sl no.</t>
        </is>
      </c>
      <c r="B3" s="131" t="inlineStr">
        <is>
          <t>Customer Name</t>
        </is>
      </c>
      <c r="C3" s="123" t="inlineStr">
        <is>
          <t>Customer ID</t>
        </is>
      </c>
      <c r="D3" s="112" t="inlineStr">
        <is>
          <t>Item</t>
        </is>
      </c>
      <c r="E3" s="113" t="n"/>
      <c r="F3" s="123" t="inlineStr">
        <is>
          <t>Invoice Number</t>
        </is>
      </c>
      <c r="G3" s="134" t="inlineStr">
        <is>
          <t>Date</t>
        </is>
      </c>
      <c r="H3" s="113" t="n"/>
      <c r="I3" s="137" t="inlineStr">
        <is>
          <t>Weight</t>
        </is>
      </c>
      <c r="J3" s="138" t="inlineStr">
        <is>
          <t>Base Rate</t>
        </is>
      </c>
      <c r="K3" s="132" t="inlineStr">
        <is>
          <t>Rates (%)</t>
        </is>
      </c>
      <c r="L3" s="113" t="n"/>
      <c r="M3" s="136" t="inlineStr">
        <is>
          <t>Amount (Rupees)</t>
        </is>
      </c>
      <c r="N3" s="115" t="n"/>
      <c r="O3" s="115" t="n"/>
      <c r="P3" s="115" t="n"/>
      <c r="Q3" s="115" t="n"/>
      <c r="R3" s="126" t="n"/>
    </row>
    <row r="4" ht="50" customFormat="1" customHeight="1" s="23">
      <c r="A4" s="120" t="n"/>
      <c r="B4" s="122" t="n"/>
      <c r="C4" s="122" t="n"/>
      <c r="D4" s="123" t="inlineStr">
        <is>
          <t>Name</t>
        </is>
      </c>
      <c r="E4" s="123" t="inlineStr">
        <is>
          <t>Code</t>
        </is>
      </c>
      <c r="F4" s="122" t="n"/>
      <c r="G4" s="48" t="inlineStr">
        <is>
          <t>Sales Order</t>
        </is>
      </c>
      <c r="H4" s="48" t="inlineStr">
        <is>
          <t>Dispatch</t>
        </is>
      </c>
      <c r="I4" s="122" t="n"/>
      <c r="J4" s="122" t="n"/>
      <c r="K4" s="50" t="inlineStr">
        <is>
          <t>GST</t>
        </is>
      </c>
      <c r="L4" s="44" t="inlineStr">
        <is>
          <t>TCS 194Q</t>
        </is>
      </c>
      <c r="M4" s="51" t="inlineStr">
        <is>
          <t>Taxable Amount</t>
        </is>
      </c>
      <c r="N4" s="51" t="inlineStr">
        <is>
          <t>GST Amount</t>
        </is>
      </c>
      <c r="O4" s="51" t="inlineStr">
        <is>
          <t>Total</t>
        </is>
      </c>
      <c r="P4" s="51" t="inlineStr">
        <is>
          <t>Loading Charge</t>
        </is>
      </c>
      <c r="Q4" s="51" t="inlineStr">
        <is>
          <t>TCS Amount</t>
        </is>
      </c>
      <c r="R4" s="52" t="inlineStr">
        <is>
          <t>Net Recievable</t>
        </is>
      </c>
      <c r="S4" s="24" t="n"/>
    </row>
    <row r="5">
      <c r="A5" s="25" t="n">
        <v>1</v>
      </c>
      <c r="B5" s="26">
        <f>_xlfn.XLOOKUP(C5,sales!C:C,scon!B:B,"")</f>
        <v/>
      </c>
      <c r="C5" s="4" t="n"/>
      <c r="D5" s="26">
        <f>_xlfn.XLOOKUP(C5,sales!C:C,scon!D:D,"")</f>
        <v/>
      </c>
      <c r="E5" s="26">
        <f>_xlfn.XLOOKUP(C5,sales!C:C,scon!E:E,"")</f>
        <v/>
      </c>
      <c r="F5" s="4" t="n"/>
      <c r="G5" s="27" t="n"/>
      <c r="H5" s="28" t="n"/>
      <c r="I5" s="4" t="n"/>
      <c r="J5" s="35">
        <f>_xlfn.XLOOKUP(C5,sales!C:C,scon!L:L,"")</f>
        <v/>
      </c>
      <c r="K5" s="31" t="n"/>
      <c r="L5" s="31" t="n"/>
      <c r="M5" s="33">
        <f>IF(I5="","",J5*I5)</f>
        <v/>
      </c>
      <c r="N5" s="33">
        <f>IF(K5="","",M5 * K5)</f>
        <v/>
      </c>
      <c r="O5" s="33">
        <f>IF(K5="","",M5 + N5)</f>
        <v/>
      </c>
      <c r="P5" s="4" t="n"/>
      <c r="Q5" s="33">
        <f>IF(L5&amp;K5="","",M5 * L5)</f>
        <v/>
      </c>
      <c r="R5" s="34">
        <f>IF(M5="","",O5+P5+Q5)</f>
        <v/>
      </c>
    </row>
    <row r="6">
      <c r="A6" s="25" t="n">
        <v>2</v>
      </c>
      <c r="B6" s="26">
        <f>_xlfn.XLOOKUP(C6,sales!C:C,scon!B:B,"")</f>
        <v/>
      </c>
      <c r="C6" s="4" t="n"/>
      <c r="D6" s="26">
        <f>_xlfn.XLOOKUP(C6,sales!C:C,scon!D:D,"")</f>
        <v/>
      </c>
      <c r="E6" s="26">
        <f>_xlfn.XLOOKUP(C6,sales!C:C,scon!E:E,"")</f>
        <v/>
      </c>
      <c r="F6" s="4" t="n"/>
      <c r="G6" s="27" t="n"/>
      <c r="H6" s="28" t="n"/>
      <c r="I6" s="4" t="n"/>
      <c r="J6" s="35">
        <f>_xlfn.XLOOKUP(C6,sales!C:C,scon!L:L,"")</f>
        <v/>
      </c>
      <c r="K6" s="31" t="n"/>
      <c r="L6" s="31" t="n"/>
      <c r="M6" s="33">
        <f>IF(I6="","",J6*I6)</f>
        <v/>
      </c>
      <c r="N6" s="33">
        <f>IF(K6="","",M6 * K6)</f>
        <v/>
      </c>
      <c r="O6" s="33">
        <f>IF(K6="","",M6 + N6)</f>
        <v/>
      </c>
      <c r="P6" s="4" t="n"/>
      <c r="Q6" s="33">
        <f>IF(L6&amp;K6="","",M6 * L6)</f>
        <v/>
      </c>
      <c r="R6" s="34">
        <f>IF(M6="","",O6-P6-Q6)</f>
        <v/>
      </c>
    </row>
    <row r="7">
      <c r="A7" s="25" t="n">
        <v>3</v>
      </c>
      <c r="B7" s="26">
        <f>_xlfn.XLOOKUP(C7,sales!C:C,scon!B:B,"")</f>
        <v/>
      </c>
      <c r="C7" s="4" t="n"/>
      <c r="D7" s="26">
        <f>_xlfn.XLOOKUP(C7,sales!C:C,scon!D:D,"")</f>
        <v/>
      </c>
      <c r="E7" s="26">
        <f>_xlfn.XLOOKUP(C7,sales!C:C,scon!E:E,"")</f>
        <v/>
      </c>
      <c r="F7" s="4" t="n"/>
      <c r="G7" s="27" t="n"/>
      <c r="H7" s="28" t="n"/>
      <c r="I7" s="4" t="n"/>
      <c r="J7" s="35">
        <f>_xlfn.XLOOKUP(C7,sales!C:C,scon!L:L,"")</f>
        <v/>
      </c>
      <c r="K7" s="31" t="n"/>
      <c r="L7" s="31" t="n"/>
      <c r="M7" s="33">
        <f>IF(I7="","",J7*I7)</f>
        <v/>
      </c>
      <c r="N7" s="33">
        <f>IF(K7="","",M7 * K7)</f>
        <v/>
      </c>
      <c r="O7" s="33">
        <f>IF(K7="","",M7 + N7)</f>
        <v/>
      </c>
      <c r="P7" s="4" t="n"/>
      <c r="Q7" s="33">
        <f>IF(L7&amp;K7="","",M7 * L7)</f>
        <v/>
      </c>
      <c r="R7" s="34">
        <f>IF(M7="","",O7-P7-Q7)</f>
        <v/>
      </c>
    </row>
    <row r="8">
      <c r="A8" s="25" t="n">
        <v>4</v>
      </c>
      <c r="B8" s="26">
        <f>_xlfn.XLOOKUP(C8,sales!C:C,scon!B:B,"")</f>
        <v/>
      </c>
      <c r="C8" s="4" t="n"/>
      <c r="D8" s="26">
        <f>_xlfn.XLOOKUP(C8,sales!C:C,scon!D:D,"")</f>
        <v/>
      </c>
      <c r="E8" s="26">
        <f>_xlfn.XLOOKUP(C8,sales!C:C,scon!E:E,"")</f>
        <v/>
      </c>
      <c r="F8" s="4" t="n"/>
      <c r="G8" s="27" t="n"/>
      <c r="H8" s="28" t="n"/>
      <c r="I8" s="4" t="n"/>
      <c r="J8" s="35">
        <f>_xlfn.XLOOKUP(C8,sales!C:C,scon!L:L,"")</f>
        <v/>
      </c>
      <c r="K8" s="31" t="n"/>
      <c r="L8" s="31" t="n"/>
      <c r="M8" s="33">
        <f>IF(I8="","",J8*I8)</f>
        <v/>
      </c>
      <c r="N8" s="33">
        <f>IF(K8="","",M8 * K8)</f>
        <v/>
      </c>
      <c r="O8" s="33">
        <f>IF(K8="","",M8 + N8)</f>
        <v/>
      </c>
      <c r="P8" s="4" t="n"/>
      <c r="Q8" s="33">
        <f>IF(L8&amp;K8="","",M8 * L8)</f>
        <v/>
      </c>
      <c r="R8" s="34">
        <f>IF(M8="","",O8-P8-Q8)</f>
        <v/>
      </c>
    </row>
    <row r="9">
      <c r="A9" s="25" t="n">
        <v>5</v>
      </c>
      <c r="B9" s="26">
        <f>_xlfn.XLOOKUP(C9,sales!C:C,scon!B:B,"")</f>
        <v/>
      </c>
      <c r="C9" s="4" t="n"/>
      <c r="D9" s="26">
        <f>_xlfn.XLOOKUP(C9,sales!C:C,scon!D:D,"")</f>
        <v/>
      </c>
      <c r="E9" s="26">
        <f>_xlfn.XLOOKUP(C9,sales!C:C,scon!E:E,"")</f>
        <v/>
      </c>
      <c r="F9" s="4" t="n"/>
      <c r="G9" s="27" t="n"/>
      <c r="H9" s="28" t="n"/>
      <c r="I9" s="4" t="n"/>
      <c r="J9" s="35">
        <f>_xlfn.XLOOKUP(C9,sales!C:C,scon!L:L,"")</f>
        <v/>
      </c>
      <c r="K9" s="31" t="n"/>
      <c r="L9" s="31" t="n"/>
      <c r="M9" s="33">
        <f>IF(I9="","",J9*I9)</f>
        <v/>
      </c>
      <c r="N9" s="33">
        <f>IF(K9="","",M9 * K9)</f>
        <v/>
      </c>
      <c r="O9" s="33">
        <f>IF(K9="","",M9 + N9)</f>
        <v/>
      </c>
      <c r="P9" s="4" t="n"/>
      <c r="Q9" s="33">
        <f>IF(L9&amp;K9="","",M9 * L9)</f>
        <v/>
      </c>
      <c r="R9" s="34">
        <f>IF(M9="","",O9-P9-Q9)</f>
        <v/>
      </c>
    </row>
    <row r="10">
      <c r="A10" s="25" t="n">
        <v>6</v>
      </c>
      <c r="B10" s="26">
        <f>_xlfn.XLOOKUP(C10,sales!C:C,scon!B:B,"")</f>
        <v/>
      </c>
      <c r="C10" s="4" t="n"/>
      <c r="D10" s="26">
        <f>_xlfn.XLOOKUP(C10,sales!C:C,scon!D:D,"")</f>
        <v/>
      </c>
      <c r="E10" s="26">
        <f>_xlfn.XLOOKUP(C10,sales!C:C,scon!E:E,"")</f>
        <v/>
      </c>
      <c r="F10" s="4" t="n"/>
      <c r="G10" s="27" t="n"/>
      <c r="H10" s="28" t="n"/>
      <c r="I10" s="4" t="n"/>
      <c r="J10" s="35">
        <f>_xlfn.XLOOKUP(C10,sales!C:C,scon!L:L,"")</f>
        <v/>
      </c>
      <c r="K10" s="31" t="n"/>
      <c r="L10" s="31" t="n"/>
      <c r="M10" s="33">
        <f>IF(I10="","",J10*I10)</f>
        <v/>
      </c>
      <c r="N10" s="33">
        <f>IF(K10="","",M10 * K10)</f>
        <v/>
      </c>
      <c r="O10" s="33">
        <f>IF(K10="","",M10 + N10)</f>
        <v/>
      </c>
      <c r="P10" s="4" t="n"/>
      <c r="Q10" s="33">
        <f>IF(L10&amp;K10="","",M10 * L10)</f>
        <v/>
      </c>
      <c r="R10" s="34">
        <f>IF(M10="","",O10-P10-Q10)</f>
        <v/>
      </c>
    </row>
    <row r="11">
      <c r="A11" s="25" t="n">
        <v>7</v>
      </c>
      <c r="B11" s="26">
        <f>_xlfn.XLOOKUP(C11,sales!C:C,scon!B:B,"")</f>
        <v/>
      </c>
      <c r="C11" s="4" t="n"/>
      <c r="D11" s="26">
        <f>_xlfn.XLOOKUP(C11,sales!C:C,scon!D:D,"")</f>
        <v/>
      </c>
      <c r="E11" s="26">
        <f>_xlfn.XLOOKUP(C11,sales!C:C,scon!E:E,"")</f>
        <v/>
      </c>
      <c r="F11" s="4" t="n"/>
      <c r="G11" s="27" t="n"/>
      <c r="H11" s="28" t="n"/>
      <c r="I11" s="4" t="n"/>
      <c r="J11" s="35">
        <f>_xlfn.XLOOKUP(C11,sales!C:C,scon!L:L,"")</f>
        <v/>
      </c>
      <c r="K11" s="31" t="n"/>
      <c r="L11" s="31" t="n"/>
      <c r="M11" s="33">
        <f>IF(I11="","",J11*I11)</f>
        <v/>
      </c>
      <c r="N11" s="33">
        <f>IF(K11="","",M11 * K11)</f>
        <v/>
      </c>
      <c r="O11" s="33">
        <f>IF(K11="","",M11 + N11)</f>
        <v/>
      </c>
      <c r="P11" s="4" t="n"/>
      <c r="Q11" s="33">
        <f>IF(L11&amp;K11="","",M11 * L11)</f>
        <v/>
      </c>
      <c r="R11" s="34">
        <f>IF(M11="","",O11-P11-Q11)</f>
        <v/>
      </c>
    </row>
    <row r="12">
      <c r="A12" s="25" t="n">
        <v>8</v>
      </c>
      <c r="B12" s="26">
        <f>_xlfn.XLOOKUP(C12,sales!C:C,scon!B:B,"")</f>
        <v/>
      </c>
      <c r="C12" s="4" t="n"/>
      <c r="D12" s="26">
        <f>_xlfn.XLOOKUP(C12,sales!C:C,scon!D:D,"")</f>
        <v/>
      </c>
      <c r="E12" s="26">
        <f>_xlfn.XLOOKUP(C12,sales!C:C,scon!E:E,"")</f>
        <v/>
      </c>
      <c r="F12" s="4" t="n"/>
      <c r="G12" s="27" t="n"/>
      <c r="H12" s="28" t="n"/>
      <c r="I12" s="4" t="n"/>
      <c r="J12" s="35">
        <f>_xlfn.XLOOKUP(C12,sales!C:C,scon!L:L,"")</f>
        <v/>
      </c>
      <c r="K12" s="31" t="n"/>
      <c r="L12" s="31" t="n"/>
      <c r="M12" s="33">
        <f>IF(I12="","",J12*I12)</f>
        <v/>
      </c>
      <c r="N12" s="33">
        <f>IF(K12="","",M12 * K12)</f>
        <v/>
      </c>
      <c r="O12" s="33">
        <f>IF(K12="","",M12 + N12)</f>
        <v/>
      </c>
      <c r="P12" s="4" t="n"/>
      <c r="Q12" s="33">
        <f>IF(L12&amp;K12="","",M12 * L12)</f>
        <v/>
      </c>
      <c r="R12" s="34">
        <f>IF(M12="","",O12-P12-Q12)</f>
        <v/>
      </c>
    </row>
    <row r="13">
      <c r="A13" s="25" t="n">
        <v>9</v>
      </c>
      <c r="B13" s="26">
        <f>_xlfn.XLOOKUP(C13,sales!C:C,scon!B:B,"")</f>
        <v/>
      </c>
      <c r="C13" s="4" t="n"/>
      <c r="D13" s="26">
        <f>_xlfn.XLOOKUP(C13,sales!C:C,scon!D:D,"")</f>
        <v/>
      </c>
      <c r="E13" s="26">
        <f>_xlfn.XLOOKUP(C13,sales!C:C,scon!E:E,"")</f>
        <v/>
      </c>
      <c r="F13" s="4" t="n"/>
      <c r="G13" s="27" t="n"/>
      <c r="H13" s="28" t="n"/>
      <c r="I13" s="4" t="n"/>
      <c r="J13" s="35">
        <f>_xlfn.XLOOKUP(C13,sales!C:C,scon!L:L,"")</f>
        <v/>
      </c>
      <c r="K13" s="31" t="n"/>
      <c r="L13" s="31" t="n"/>
      <c r="M13" s="33">
        <f>IF(I13="","",J13*I13)</f>
        <v/>
      </c>
      <c r="N13" s="33">
        <f>IF(K13="","",M13 * K13)</f>
        <v/>
      </c>
      <c r="O13" s="33">
        <f>IF(K13="","",M13 + N13)</f>
        <v/>
      </c>
      <c r="P13" s="4" t="n"/>
      <c r="Q13" s="33">
        <f>IF(L13&amp;K13="","",M13 * L13)</f>
        <v/>
      </c>
      <c r="R13" s="34">
        <f>IF(M13="","",O13-P13-Q13)</f>
        <v/>
      </c>
    </row>
    <row r="14">
      <c r="A14" s="25" t="n">
        <v>10</v>
      </c>
      <c r="B14" s="26">
        <f>_xlfn.XLOOKUP(C14,sales!C:C,scon!B:B,"")</f>
        <v/>
      </c>
      <c r="C14" s="4" t="n"/>
      <c r="D14" s="26">
        <f>_xlfn.XLOOKUP(C14,sales!C:C,scon!D:D,"")</f>
        <v/>
      </c>
      <c r="E14" s="26">
        <f>_xlfn.XLOOKUP(C14,sales!C:C,scon!E:E,"")</f>
        <v/>
      </c>
      <c r="F14" s="4" t="n"/>
      <c r="G14" s="27" t="n"/>
      <c r="H14" s="28" t="n"/>
      <c r="I14" s="4" t="n"/>
      <c r="J14" s="35">
        <f>_xlfn.XLOOKUP(C14,sales!C:C,scon!L:L,"")</f>
        <v/>
      </c>
      <c r="K14" s="31" t="n"/>
      <c r="L14" s="31" t="n"/>
      <c r="M14" s="33">
        <f>IF(I14="","",J14*I14)</f>
        <v/>
      </c>
      <c r="N14" s="33">
        <f>IF(K14="","",M14 * K14)</f>
        <v/>
      </c>
      <c r="O14" s="33">
        <f>IF(K14="","",M14 + N14)</f>
        <v/>
      </c>
      <c r="P14" s="4" t="n"/>
      <c r="Q14" s="33">
        <f>IF(L14&amp;K14="","",M14 * L14)</f>
        <v/>
      </c>
      <c r="R14" s="34">
        <f>IF(M14="","",O14-P14-Q14)</f>
        <v/>
      </c>
    </row>
    <row r="15">
      <c r="A15" s="25" t="n">
        <v>11</v>
      </c>
      <c r="B15" s="26">
        <f>_xlfn.XLOOKUP(C15,sales!C:C,scon!B:B,"")</f>
        <v/>
      </c>
      <c r="C15" s="4" t="n"/>
      <c r="D15" s="26">
        <f>_xlfn.XLOOKUP(C15,sales!C:C,scon!D:D,"")</f>
        <v/>
      </c>
      <c r="E15" s="26">
        <f>_xlfn.XLOOKUP(C15,sales!C:C,scon!E:E,"")</f>
        <v/>
      </c>
      <c r="F15" s="4" t="n"/>
      <c r="G15" s="27" t="n"/>
      <c r="H15" s="28" t="n"/>
      <c r="I15" s="4" t="n"/>
      <c r="J15" s="35">
        <f>_xlfn.XLOOKUP(C15,sales!C:C,scon!L:L,"")</f>
        <v/>
      </c>
      <c r="K15" s="31" t="n"/>
      <c r="L15" s="31" t="n"/>
      <c r="M15" s="33">
        <f>IF(I15="","",J15*I15)</f>
        <v/>
      </c>
      <c r="N15" s="33">
        <f>IF(K15="","",M15 * K15)</f>
        <v/>
      </c>
      <c r="O15" s="33">
        <f>IF(K15="","",M15 + N15)</f>
        <v/>
      </c>
      <c r="P15" s="4" t="n"/>
      <c r="Q15" s="33">
        <f>IF(L15&amp;K15="","",M15 * L15)</f>
        <v/>
      </c>
      <c r="R15" s="34">
        <f>IF(M15="","",O15-P15-Q15)</f>
        <v/>
      </c>
    </row>
    <row r="16">
      <c r="A16" s="25" t="n">
        <v>12</v>
      </c>
      <c r="B16" s="26">
        <f>_xlfn.XLOOKUP(C16,sales!C:C,scon!B:B,"")</f>
        <v/>
      </c>
      <c r="C16" s="4" t="n"/>
      <c r="D16" s="26">
        <f>_xlfn.XLOOKUP(C16,sales!C:C,scon!D:D,"")</f>
        <v/>
      </c>
      <c r="E16" s="26">
        <f>_xlfn.XLOOKUP(C16,sales!C:C,scon!E:E,"")</f>
        <v/>
      </c>
      <c r="F16" s="4" t="n"/>
      <c r="G16" s="27" t="n"/>
      <c r="H16" s="28" t="n"/>
      <c r="I16" s="4" t="n"/>
      <c r="J16" s="35">
        <f>_xlfn.XLOOKUP(C16,sales!C:C,scon!L:L,"")</f>
        <v/>
      </c>
      <c r="K16" s="31" t="n"/>
      <c r="L16" s="31" t="n"/>
      <c r="M16" s="33">
        <f>IF(I16="","",J16*I16)</f>
        <v/>
      </c>
      <c r="N16" s="33">
        <f>IF(K16="","",M16 * K16)</f>
        <v/>
      </c>
      <c r="O16" s="33">
        <f>IF(K16="","",M16 + N16)</f>
        <v/>
      </c>
      <c r="P16" s="4" t="n"/>
      <c r="Q16" s="33">
        <f>IF(L16&amp;K16="","",M16 * L16)</f>
        <v/>
      </c>
      <c r="R16" s="34">
        <f>IF(M16="","",O16-P16-Q16)</f>
        <v/>
      </c>
    </row>
    <row r="17">
      <c r="A17" s="25" t="n">
        <v>13</v>
      </c>
      <c r="B17" s="26">
        <f>_xlfn.XLOOKUP(C17,sales!C:C,scon!B:B,"")</f>
        <v/>
      </c>
      <c r="C17" s="4" t="n"/>
      <c r="D17" s="26">
        <f>_xlfn.XLOOKUP(C17,sales!C:C,scon!D:D,"")</f>
        <v/>
      </c>
      <c r="E17" s="26">
        <f>_xlfn.XLOOKUP(C17,sales!C:C,scon!E:E,"")</f>
        <v/>
      </c>
      <c r="F17" s="4" t="n"/>
      <c r="G17" s="27" t="n"/>
      <c r="H17" s="28" t="n"/>
      <c r="I17" s="4" t="n"/>
      <c r="J17" s="35">
        <f>_xlfn.XLOOKUP(C17,sales!C:C,scon!L:L,"")</f>
        <v/>
      </c>
      <c r="K17" s="31" t="n"/>
      <c r="L17" s="31" t="n"/>
      <c r="M17" s="33">
        <f>IF(I17="","",J17*I17)</f>
        <v/>
      </c>
      <c r="N17" s="33">
        <f>IF(K17="","",M17 * K17)</f>
        <v/>
      </c>
      <c r="O17" s="33">
        <f>IF(K17="","",M17 + N17)</f>
        <v/>
      </c>
      <c r="P17" s="4" t="n"/>
      <c r="Q17" s="33">
        <f>IF(L17&amp;K17="","",M17 * L17)</f>
        <v/>
      </c>
      <c r="R17" s="34">
        <f>IF(M17="","",O17-P17-Q17)</f>
        <v/>
      </c>
    </row>
    <row r="18">
      <c r="A18" s="25" t="n">
        <v>14</v>
      </c>
      <c r="B18" s="26">
        <f>_xlfn.XLOOKUP(C18,sales!C:C,scon!B:B,"")</f>
        <v/>
      </c>
      <c r="C18" s="4" t="n"/>
      <c r="D18" s="26">
        <f>_xlfn.XLOOKUP(C18,sales!C:C,scon!D:D,"")</f>
        <v/>
      </c>
      <c r="E18" s="26">
        <f>_xlfn.XLOOKUP(C18,sales!C:C,scon!E:E,"")</f>
        <v/>
      </c>
      <c r="F18" s="4" t="n"/>
      <c r="G18" s="27" t="n"/>
      <c r="H18" s="28" t="n"/>
      <c r="I18" s="4" t="n"/>
      <c r="J18" s="35">
        <f>_xlfn.XLOOKUP(C18,sales!C:C,scon!L:L,"")</f>
        <v/>
      </c>
      <c r="K18" s="31" t="n"/>
      <c r="L18" s="31" t="n"/>
      <c r="M18" s="33">
        <f>IF(I18="","",J18*I18)</f>
        <v/>
      </c>
      <c r="N18" s="33">
        <f>IF(K18="","",M18 * K18)</f>
        <v/>
      </c>
      <c r="O18" s="33">
        <f>IF(K18="","",M18 + N18)</f>
        <v/>
      </c>
      <c r="P18" s="4" t="n"/>
      <c r="Q18" s="33">
        <f>IF(L18&amp;K18="","",M18 * L18)</f>
        <v/>
      </c>
      <c r="R18" s="34">
        <f>IF(M18="","",O18-P18-Q18)</f>
        <v/>
      </c>
    </row>
    <row r="19">
      <c r="A19" s="25" t="n">
        <v>15</v>
      </c>
      <c r="B19" s="26">
        <f>_xlfn.XLOOKUP(C19,sales!C:C,scon!B:B,"")</f>
        <v/>
      </c>
      <c r="C19" s="4" t="n"/>
      <c r="D19" s="26">
        <f>_xlfn.XLOOKUP(C19,sales!C:C,scon!D:D,"")</f>
        <v/>
      </c>
      <c r="E19" s="26">
        <f>_xlfn.XLOOKUP(C19,sales!C:C,scon!E:E,"")</f>
        <v/>
      </c>
      <c r="F19" s="4" t="n"/>
      <c r="G19" s="27" t="n"/>
      <c r="H19" s="28" t="n"/>
      <c r="I19" s="4" t="n"/>
      <c r="J19" s="35">
        <f>_xlfn.XLOOKUP(C19,sales!C:C,scon!L:L,"")</f>
        <v/>
      </c>
      <c r="K19" s="31" t="n"/>
      <c r="L19" s="31" t="n"/>
      <c r="M19" s="33">
        <f>IF(I19="","",J19*I19)</f>
        <v/>
      </c>
      <c r="N19" s="33">
        <f>IF(K19="","",M19 * K19)</f>
        <v/>
      </c>
      <c r="O19" s="33">
        <f>IF(K19="","",M19 + N19)</f>
        <v/>
      </c>
      <c r="P19" s="4" t="n"/>
      <c r="Q19" s="33">
        <f>IF(L19&amp;K19="","",M19 * L19)</f>
        <v/>
      </c>
      <c r="R19" s="34">
        <f>IF(M19="","",O19-P19-Q19)</f>
        <v/>
      </c>
    </row>
    <row r="20">
      <c r="A20" s="25" t="n">
        <v>16</v>
      </c>
      <c r="B20" s="26">
        <f>_xlfn.XLOOKUP(C20,sales!C:C,scon!B:B,"")</f>
        <v/>
      </c>
      <c r="C20" s="4" t="n"/>
      <c r="D20" s="26">
        <f>_xlfn.XLOOKUP(C20,sales!C:C,scon!D:D,"")</f>
        <v/>
      </c>
      <c r="E20" s="26">
        <f>_xlfn.XLOOKUP(C20,sales!C:C,scon!E:E,"")</f>
        <v/>
      </c>
      <c r="F20" s="4" t="n"/>
      <c r="G20" s="27" t="n"/>
      <c r="H20" s="28" t="n"/>
      <c r="I20" s="4" t="n"/>
      <c r="J20" s="35">
        <f>_xlfn.XLOOKUP(C20,sales!C:C,scon!L:L,"")</f>
        <v/>
      </c>
      <c r="K20" s="31" t="n"/>
      <c r="L20" s="31" t="n"/>
      <c r="M20" s="33">
        <f>IF(I20="","",J20*I20)</f>
        <v/>
      </c>
      <c r="N20" s="33">
        <f>IF(K20="","",M20 * K20)</f>
        <v/>
      </c>
      <c r="O20" s="33">
        <f>IF(K20="","",M20 + N20)</f>
        <v/>
      </c>
      <c r="P20" s="4" t="n"/>
      <c r="Q20" s="33">
        <f>IF(L20&amp;K20="","",M20 * L20)</f>
        <v/>
      </c>
      <c r="R20" s="34">
        <f>IF(M20="","",O20-P20-Q20)</f>
        <v/>
      </c>
    </row>
    <row r="21">
      <c r="A21" s="25" t="n">
        <v>17</v>
      </c>
      <c r="B21" s="26">
        <f>_xlfn.XLOOKUP(C21,sales!C:C,scon!B:B,"")</f>
        <v/>
      </c>
      <c r="C21" s="4" t="n"/>
      <c r="D21" s="26">
        <f>_xlfn.XLOOKUP(C21,sales!C:C,scon!D:D,"")</f>
        <v/>
      </c>
      <c r="E21" s="26">
        <f>_xlfn.XLOOKUP(C21,sales!C:C,scon!E:E,"")</f>
        <v/>
      </c>
      <c r="F21" s="4" t="n"/>
      <c r="G21" s="27" t="n"/>
      <c r="H21" s="28" t="n"/>
      <c r="I21" s="4" t="n"/>
      <c r="J21" s="35">
        <f>_xlfn.XLOOKUP(C21,sales!C:C,scon!L:L,"")</f>
        <v/>
      </c>
      <c r="K21" s="31" t="n"/>
      <c r="L21" s="31" t="n"/>
      <c r="M21" s="33">
        <f>IF(I21="","",J21*I21)</f>
        <v/>
      </c>
      <c r="N21" s="33">
        <f>IF(K21="","",M21 * K21)</f>
        <v/>
      </c>
      <c r="O21" s="33">
        <f>IF(K21="","",M21 + N21)</f>
        <v/>
      </c>
      <c r="P21" s="4" t="n"/>
      <c r="Q21" s="33">
        <f>IF(L21&amp;K21="","",M21 * L21)</f>
        <v/>
      </c>
      <c r="R21" s="34">
        <f>IF(M21="","",O21-P21-Q21)</f>
        <v/>
      </c>
    </row>
    <row r="22">
      <c r="A22" s="25" t="n">
        <v>18</v>
      </c>
      <c r="B22" s="26">
        <f>_xlfn.XLOOKUP(C22,sales!C:C,scon!B:B,"")</f>
        <v/>
      </c>
      <c r="C22" s="4" t="n"/>
      <c r="D22" s="26">
        <f>_xlfn.XLOOKUP(C22,sales!C:C,scon!D:D,"")</f>
        <v/>
      </c>
      <c r="E22" s="26">
        <f>_xlfn.XLOOKUP(C22,sales!C:C,scon!E:E,"")</f>
        <v/>
      </c>
      <c r="F22" s="4" t="n"/>
      <c r="G22" s="27" t="n"/>
      <c r="H22" s="28" t="n"/>
      <c r="I22" s="4" t="n"/>
      <c r="J22" s="35">
        <f>_xlfn.XLOOKUP(C22,sales!C:C,scon!L:L,"")</f>
        <v/>
      </c>
      <c r="K22" s="31" t="n"/>
      <c r="L22" s="31" t="n"/>
      <c r="M22" s="33">
        <f>IF(I22="","",J22*I22)</f>
        <v/>
      </c>
      <c r="N22" s="33">
        <f>IF(K22="","",M22 * K22)</f>
        <v/>
      </c>
      <c r="O22" s="33">
        <f>IF(K22="","",M22 + N22)</f>
        <v/>
      </c>
      <c r="P22" s="4" t="n"/>
      <c r="Q22" s="33">
        <f>IF(L22&amp;K22="","",M22 * L22)</f>
        <v/>
      </c>
      <c r="R22" s="34">
        <f>IF(M22="","",O22-P22-Q22)</f>
        <v/>
      </c>
    </row>
    <row r="23">
      <c r="A23" s="25" t="n">
        <v>19</v>
      </c>
      <c r="B23" s="26">
        <f>_xlfn.XLOOKUP(C23,sales!C:C,scon!B:B,"")</f>
        <v/>
      </c>
      <c r="C23" s="4" t="n"/>
      <c r="D23" s="26">
        <f>_xlfn.XLOOKUP(C23,sales!C:C,scon!D:D,"")</f>
        <v/>
      </c>
      <c r="E23" s="26">
        <f>_xlfn.XLOOKUP(C23,sales!C:C,scon!E:E,"")</f>
        <v/>
      </c>
      <c r="F23" s="4" t="n"/>
      <c r="G23" s="27" t="n"/>
      <c r="H23" s="28" t="n"/>
      <c r="I23" s="4" t="n"/>
      <c r="J23" s="35">
        <f>_xlfn.XLOOKUP(C23,sales!C:C,scon!L:L,"")</f>
        <v/>
      </c>
      <c r="K23" s="31" t="n"/>
      <c r="L23" s="31" t="n"/>
      <c r="M23" s="33">
        <f>IF(I23="","",J23*I23)</f>
        <v/>
      </c>
      <c r="N23" s="33">
        <f>IF(K23="","",M23 * K23)</f>
        <v/>
      </c>
      <c r="O23" s="33">
        <f>IF(K23="","",M23 + N23)</f>
        <v/>
      </c>
      <c r="P23" s="4" t="n"/>
      <c r="Q23" s="33">
        <f>IF(L23&amp;K23="","",M23 * L23)</f>
        <v/>
      </c>
      <c r="R23" s="34">
        <f>IF(M23="","",O23-P23-Q23)</f>
        <v/>
      </c>
    </row>
    <row r="24">
      <c r="A24" s="25" t="n">
        <v>20</v>
      </c>
      <c r="B24" s="26">
        <f>_xlfn.XLOOKUP(C24,sales!C:C,scon!B:B,"")</f>
        <v/>
      </c>
      <c r="C24" s="4" t="n"/>
      <c r="D24" s="26">
        <f>_xlfn.XLOOKUP(C24,sales!C:C,scon!D:D,"")</f>
        <v/>
      </c>
      <c r="E24" s="26">
        <f>_xlfn.XLOOKUP(C24,sales!C:C,scon!E:E,"")</f>
        <v/>
      </c>
      <c r="F24" s="4" t="n"/>
      <c r="G24" s="27" t="n"/>
      <c r="H24" s="28" t="n"/>
      <c r="I24" s="4" t="n"/>
      <c r="J24" s="35">
        <f>_xlfn.XLOOKUP(C24,sales!C:C,scon!L:L,"")</f>
        <v/>
      </c>
      <c r="K24" s="31" t="n"/>
      <c r="L24" s="31" t="n"/>
      <c r="M24" s="33">
        <f>IF(I24="","",J24*I24)</f>
        <v/>
      </c>
      <c r="N24" s="33">
        <f>IF(K24="","",M24 * K24)</f>
        <v/>
      </c>
      <c r="O24" s="33">
        <f>IF(K24="","",M24 + N24)</f>
        <v/>
      </c>
      <c r="P24" s="4" t="n"/>
      <c r="Q24" s="33">
        <f>IF(L24&amp;K24="","",M24 * L24)</f>
        <v/>
      </c>
      <c r="R24" s="34">
        <f>IF(M24="","",O24-P24-Q24)</f>
        <v/>
      </c>
    </row>
    <row r="25">
      <c r="A25" s="25" t="n">
        <v>21</v>
      </c>
      <c r="B25" s="26">
        <f>_xlfn.XLOOKUP(C25,sales!C:C,scon!B:B,"")</f>
        <v/>
      </c>
      <c r="C25" s="4" t="n"/>
      <c r="D25" s="26">
        <f>_xlfn.XLOOKUP(C25,sales!C:C,scon!D:D,"")</f>
        <v/>
      </c>
      <c r="E25" s="26">
        <f>_xlfn.XLOOKUP(C25,sales!C:C,scon!E:E,"")</f>
        <v/>
      </c>
      <c r="F25" s="4" t="n"/>
      <c r="G25" s="27" t="n"/>
      <c r="H25" s="28" t="n"/>
      <c r="I25" s="4" t="n"/>
      <c r="J25" s="35">
        <f>_xlfn.XLOOKUP(C25,sales!C:C,scon!L:L,"")</f>
        <v/>
      </c>
      <c r="K25" s="31" t="n"/>
      <c r="L25" s="31" t="n"/>
      <c r="M25" s="33">
        <f>IF(I25="","",J25*I25)</f>
        <v/>
      </c>
      <c r="N25" s="33">
        <f>IF(K25="","",M25 * K25)</f>
        <v/>
      </c>
      <c r="O25" s="33">
        <f>IF(K25="","",M25 + N25)</f>
        <v/>
      </c>
      <c r="P25" s="4" t="n"/>
      <c r="Q25" s="33">
        <f>IF(L25&amp;K25="","",M25 * L25)</f>
        <v/>
      </c>
      <c r="R25" s="34">
        <f>IF(M25="","",O25-P25-Q25)</f>
        <v/>
      </c>
    </row>
    <row r="26">
      <c r="A26" s="25" t="n">
        <v>22</v>
      </c>
      <c r="B26" s="26">
        <f>_xlfn.XLOOKUP(C26,sales!C:C,scon!B:B,"")</f>
        <v/>
      </c>
      <c r="C26" s="4" t="n"/>
      <c r="D26" s="26">
        <f>_xlfn.XLOOKUP(C26,sales!C:C,scon!D:D,"")</f>
        <v/>
      </c>
      <c r="E26" s="26">
        <f>_xlfn.XLOOKUP(C26,sales!C:C,scon!E:E,"")</f>
        <v/>
      </c>
      <c r="F26" s="4" t="n"/>
      <c r="G26" s="27" t="n"/>
      <c r="H26" s="28" t="n"/>
      <c r="I26" s="4" t="n"/>
      <c r="J26" s="35">
        <f>_xlfn.XLOOKUP(C26,sales!C:C,scon!L:L,"")</f>
        <v/>
      </c>
      <c r="K26" s="31" t="n"/>
      <c r="L26" s="31" t="n"/>
      <c r="M26" s="33">
        <f>IF(I26="","",J26*I26)</f>
        <v/>
      </c>
      <c r="N26" s="33">
        <f>IF(K26="","",M26 * K26)</f>
        <v/>
      </c>
      <c r="O26" s="33">
        <f>IF(K26="","",M26 + N26)</f>
        <v/>
      </c>
      <c r="P26" s="4" t="n"/>
      <c r="Q26" s="33">
        <f>IF(L26&amp;K26="","",M26 * L26)</f>
        <v/>
      </c>
      <c r="R26" s="34">
        <f>IF(M26="","",O26-P26-Q26)</f>
        <v/>
      </c>
    </row>
    <row r="27">
      <c r="A27" s="25" t="n">
        <v>23</v>
      </c>
      <c r="B27" s="26">
        <f>_xlfn.XLOOKUP(C27,sales!C:C,scon!B:B,"")</f>
        <v/>
      </c>
      <c r="C27" s="4" t="n"/>
      <c r="D27" s="26">
        <f>_xlfn.XLOOKUP(C27,sales!C:C,scon!D:D,"")</f>
        <v/>
      </c>
      <c r="E27" s="26">
        <f>_xlfn.XLOOKUP(C27,sales!C:C,scon!E:E,"")</f>
        <v/>
      </c>
      <c r="F27" s="4" t="n"/>
      <c r="G27" s="27" t="n"/>
      <c r="H27" s="28" t="n"/>
      <c r="I27" s="4" t="n"/>
      <c r="J27" s="35">
        <f>_xlfn.XLOOKUP(C27,sales!C:C,scon!L:L,"")</f>
        <v/>
      </c>
      <c r="K27" s="31" t="n"/>
      <c r="L27" s="31" t="n"/>
      <c r="M27" s="33">
        <f>IF(I27="","",J27*I27)</f>
        <v/>
      </c>
      <c r="N27" s="33">
        <f>IF(K27="","",M27 * K27)</f>
        <v/>
      </c>
      <c r="O27" s="33">
        <f>IF(K27="","",M27 + N27)</f>
        <v/>
      </c>
      <c r="P27" s="4" t="n"/>
      <c r="Q27" s="33">
        <f>IF(L27&amp;K27="","",M27 * L27)</f>
        <v/>
      </c>
      <c r="R27" s="34">
        <f>IF(M27="","",O27-P27-Q27)</f>
        <v/>
      </c>
    </row>
    <row r="28">
      <c r="A28" s="25" t="n">
        <v>24</v>
      </c>
      <c r="B28" s="26">
        <f>_xlfn.XLOOKUP(C28,sales!C:C,scon!B:B,"")</f>
        <v/>
      </c>
      <c r="C28" s="4" t="n"/>
      <c r="D28" s="26">
        <f>_xlfn.XLOOKUP(C28,sales!C:C,scon!D:D,"")</f>
        <v/>
      </c>
      <c r="E28" s="26">
        <f>_xlfn.XLOOKUP(C28,sales!C:C,scon!E:E,"")</f>
        <v/>
      </c>
      <c r="F28" s="4" t="n"/>
      <c r="G28" s="27" t="n"/>
      <c r="H28" s="28" t="n"/>
      <c r="I28" s="4" t="n"/>
      <c r="J28" s="35">
        <f>_xlfn.XLOOKUP(C28,sales!C:C,scon!L:L,"")</f>
        <v/>
      </c>
      <c r="K28" s="31" t="n"/>
      <c r="L28" s="31" t="n"/>
      <c r="M28" s="33">
        <f>IF(I28="","",J28*I28)</f>
        <v/>
      </c>
      <c r="N28" s="33">
        <f>IF(K28="","",M28 * K28)</f>
        <v/>
      </c>
      <c r="O28" s="33">
        <f>IF(K28="","",M28 + N28)</f>
        <v/>
      </c>
      <c r="P28" s="4" t="n"/>
      <c r="Q28" s="33">
        <f>IF(L28&amp;K28="","",M28 * L28)</f>
        <v/>
      </c>
      <c r="R28" s="34">
        <f>IF(M28="","",O28-P28-Q28)</f>
        <v/>
      </c>
    </row>
    <row r="29">
      <c r="A29" s="25" t="n">
        <v>25</v>
      </c>
      <c r="B29" s="26">
        <f>_xlfn.XLOOKUP(C29,sales!C:C,scon!B:B,"")</f>
        <v/>
      </c>
      <c r="C29" s="4" t="n"/>
      <c r="D29" s="26">
        <f>_xlfn.XLOOKUP(C29,sales!C:C,scon!D:D,"")</f>
        <v/>
      </c>
      <c r="E29" s="26">
        <f>_xlfn.XLOOKUP(C29,sales!C:C,scon!E:E,"")</f>
        <v/>
      </c>
      <c r="F29" s="4" t="n"/>
      <c r="G29" s="27" t="n"/>
      <c r="H29" s="28" t="n"/>
      <c r="I29" s="4" t="n"/>
      <c r="J29" s="35">
        <f>_xlfn.XLOOKUP(C29,sales!C:C,scon!L:L,"")</f>
        <v/>
      </c>
      <c r="K29" s="31" t="n"/>
      <c r="L29" s="31" t="n"/>
      <c r="M29" s="33">
        <f>IF(I29="","",J29*I29)</f>
        <v/>
      </c>
      <c r="N29" s="33">
        <f>IF(K29="","",M29 * K29)</f>
        <v/>
      </c>
      <c r="O29" s="33">
        <f>IF(K29="","",M29 + N29)</f>
        <v/>
      </c>
      <c r="P29" s="4" t="n"/>
      <c r="Q29" s="33">
        <f>IF(L29&amp;K29="","",M29 * L29)</f>
        <v/>
      </c>
      <c r="R29" s="34">
        <f>IF(M29="","",O29-P29-Q29)</f>
        <v/>
      </c>
    </row>
    <row r="30">
      <c r="A30" s="25" t="n">
        <v>26</v>
      </c>
      <c r="B30" s="26">
        <f>_xlfn.XLOOKUP(C30,sales!C:C,scon!B:B,"")</f>
        <v/>
      </c>
      <c r="C30" s="4" t="n"/>
      <c r="D30" s="26">
        <f>_xlfn.XLOOKUP(C30,sales!C:C,scon!D:D,"")</f>
        <v/>
      </c>
      <c r="E30" s="26">
        <f>_xlfn.XLOOKUP(C30,sales!C:C,scon!E:E,"")</f>
        <v/>
      </c>
      <c r="F30" s="4" t="n"/>
      <c r="G30" s="27" t="n"/>
      <c r="H30" s="28" t="n"/>
      <c r="I30" s="4" t="n"/>
      <c r="J30" s="35">
        <f>_xlfn.XLOOKUP(C30,sales!C:C,scon!L:L,"")</f>
        <v/>
      </c>
      <c r="K30" s="31" t="n"/>
      <c r="L30" s="31" t="n"/>
      <c r="M30" s="33">
        <f>IF(I30="","",J30*I30)</f>
        <v/>
      </c>
      <c r="N30" s="33">
        <f>IF(K30="","",M30 * K30)</f>
        <v/>
      </c>
      <c r="O30" s="33">
        <f>IF(K30="","",M30 + N30)</f>
        <v/>
      </c>
      <c r="P30" s="4" t="n"/>
      <c r="Q30" s="33">
        <f>IF(L30&amp;K30="","",M30 * L30)</f>
        <v/>
      </c>
      <c r="R30" s="34">
        <f>IF(M30="","",O30-P30-Q30)</f>
        <v/>
      </c>
    </row>
    <row r="31">
      <c r="A31" s="25" t="n">
        <v>27</v>
      </c>
      <c r="B31" s="26">
        <f>_xlfn.XLOOKUP(C31,sales!C:C,scon!B:B,"")</f>
        <v/>
      </c>
      <c r="C31" s="4" t="n"/>
      <c r="D31" s="26">
        <f>_xlfn.XLOOKUP(C31,sales!C:C,scon!D:D,"")</f>
        <v/>
      </c>
      <c r="E31" s="26">
        <f>_xlfn.XLOOKUP(C31,sales!C:C,scon!E:E,"")</f>
        <v/>
      </c>
      <c r="F31" s="4" t="n"/>
      <c r="G31" s="27" t="n"/>
      <c r="H31" s="28" t="n"/>
      <c r="I31" s="4" t="n"/>
      <c r="J31" s="35">
        <f>_xlfn.XLOOKUP(C31,sales!C:C,scon!L:L,"")</f>
        <v/>
      </c>
      <c r="K31" s="31" t="n"/>
      <c r="L31" s="31" t="n"/>
      <c r="M31" s="33">
        <f>IF(I31="","",J31*I31)</f>
        <v/>
      </c>
      <c r="N31" s="33">
        <f>IF(K31="","",M31 * K31)</f>
        <v/>
      </c>
      <c r="O31" s="33">
        <f>IF(K31="","",M31 + N31)</f>
        <v/>
      </c>
      <c r="P31" s="4" t="n"/>
      <c r="Q31" s="33">
        <f>IF(L31&amp;K31="","",M31 * L31)</f>
        <v/>
      </c>
      <c r="R31" s="34">
        <f>IF(M31="","",O31-P31-Q31)</f>
        <v/>
      </c>
    </row>
    <row r="32">
      <c r="A32" s="25" t="n">
        <v>28</v>
      </c>
      <c r="B32" s="26">
        <f>_xlfn.XLOOKUP(C32,sales!C:C,scon!B:B,"")</f>
        <v/>
      </c>
      <c r="C32" s="4" t="n"/>
      <c r="D32" s="26">
        <f>_xlfn.XLOOKUP(C32,sales!C:C,scon!D:D,"")</f>
        <v/>
      </c>
      <c r="E32" s="26">
        <f>_xlfn.XLOOKUP(C32,sales!C:C,scon!E:E,"")</f>
        <v/>
      </c>
      <c r="F32" s="4" t="n"/>
      <c r="G32" s="27" t="n"/>
      <c r="H32" s="28" t="n"/>
      <c r="I32" s="4" t="n"/>
      <c r="J32" s="35">
        <f>_xlfn.XLOOKUP(C32,sales!C:C,scon!L:L,"")</f>
        <v/>
      </c>
      <c r="K32" s="31" t="n"/>
      <c r="L32" s="31" t="n"/>
      <c r="M32" s="33">
        <f>IF(I32="","",J32*I32)</f>
        <v/>
      </c>
      <c r="N32" s="33">
        <f>IF(K32="","",M32 * K32)</f>
        <v/>
      </c>
      <c r="O32" s="33">
        <f>IF(K32="","",M32 + N32)</f>
        <v/>
      </c>
      <c r="P32" s="4" t="n"/>
      <c r="Q32" s="33">
        <f>IF(L32&amp;K32="","",M32 * L32)</f>
        <v/>
      </c>
      <c r="R32" s="34">
        <f>IF(M32="","",O32-P32-Q32)</f>
        <v/>
      </c>
    </row>
    <row r="33">
      <c r="A33" s="25" t="n">
        <v>29</v>
      </c>
      <c r="B33" s="26">
        <f>_xlfn.XLOOKUP(C33,sales!C:C,scon!B:B,"")</f>
        <v/>
      </c>
      <c r="C33" s="4" t="n"/>
      <c r="D33" s="26">
        <f>_xlfn.XLOOKUP(C33,sales!C:C,scon!D:D,"")</f>
        <v/>
      </c>
      <c r="E33" s="26">
        <f>_xlfn.XLOOKUP(C33,sales!C:C,scon!E:E,"")</f>
        <v/>
      </c>
      <c r="F33" s="4" t="n"/>
      <c r="G33" s="27" t="n"/>
      <c r="H33" s="28" t="n"/>
      <c r="I33" s="4" t="n"/>
      <c r="J33" s="35">
        <f>_xlfn.XLOOKUP(C33,sales!C:C,scon!L:L,"")</f>
        <v/>
      </c>
      <c r="K33" s="31" t="n"/>
      <c r="L33" s="31" t="n"/>
      <c r="M33" s="33">
        <f>IF(I33="","",J33*I33)</f>
        <v/>
      </c>
      <c r="N33" s="33">
        <f>IF(K33="","",M33 * K33)</f>
        <v/>
      </c>
      <c r="O33" s="33">
        <f>IF(K33="","",M33 + N33)</f>
        <v/>
      </c>
      <c r="P33" s="4" t="n"/>
      <c r="Q33" s="33">
        <f>IF(L33&amp;K33="","",M33 * L33)</f>
        <v/>
      </c>
      <c r="R33" s="34">
        <f>IF(M33="","",O33-P33-Q33)</f>
        <v/>
      </c>
    </row>
    <row r="34">
      <c r="A34" s="25" t="n">
        <v>30</v>
      </c>
      <c r="B34" s="26">
        <f>_xlfn.XLOOKUP(C34,sales!C:C,scon!B:B,"")</f>
        <v/>
      </c>
      <c r="C34" s="4" t="n"/>
      <c r="D34" s="26">
        <f>_xlfn.XLOOKUP(C34,sales!C:C,scon!D:D,"")</f>
        <v/>
      </c>
      <c r="E34" s="26">
        <f>_xlfn.XLOOKUP(C34,sales!C:C,scon!E:E,"")</f>
        <v/>
      </c>
      <c r="F34" s="4" t="n"/>
      <c r="G34" s="27" t="n"/>
      <c r="H34" s="28" t="n"/>
      <c r="I34" s="4" t="n"/>
      <c r="J34" s="35">
        <f>_xlfn.XLOOKUP(C34,sales!C:C,scon!L:L,"")</f>
        <v/>
      </c>
      <c r="K34" s="31" t="n"/>
      <c r="L34" s="31" t="n"/>
      <c r="M34" s="33">
        <f>IF(I34="","",J34*I34)</f>
        <v/>
      </c>
      <c r="N34" s="33">
        <f>IF(K34="","",M34 * K34)</f>
        <v/>
      </c>
      <c r="O34" s="33">
        <f>IF(K34="","",M34 + N34)</f>
        <v/>
      </c>
      <c r="P34" s="4" t="n"/>
      <c r="Q34" s="33">
        <f>IF(L34&amp;K34="","",M34 * L34)</f>
        <v/>
      </c>
      <c r="R34" s="34">
        <f>IF(M34="","",O34-P34-Q34)</f>
        <v/>
      </c>
    </row>
    <row r="35">
      <c r="A35" s="25" t="n">
        <v>31</v>
      </c>
      <c r="B35" s="26">
        <f>_xlfn.XLOOKUP(C35,sales!C:C,scon!B:B,"")</f>
        <v/>
      </c>
      <c r="C35" s="4" t="n"/>
      <c r="D35" s="26">
        <f>_xlfn.XLOOKUP(C35,sales!C:C,scon!D:D,"")</f>
        <v/>
      </c>
      <c r="E35" s="26">
        <f>_xlfn.XLOOKUP(C35,sales!C:C,scon!E:E,"")</f>
        <v/>
      </c>
      <c r="F35" s="4" t="n"/>
      <c r="G35" s="27" t="n"/>
      <c r="H35" s="28" t="n"/>
      <c r="I35" s="4" t="n"/>
      <c r="J35" s="35">
        <f>_xlfn.XLOOKUP(C35,sales!C:C,scon!L:L,"")</f>
        <v/>
      </c>
      <c r="K35" s="31" t="n"/>
      <c r="L35" s="31" t="n"/>
      <c r="M35" s="33">
        <f>IF(I35="","",J35*I35)</f>
        <v/>
      </c>
      <c r="N35" s="33">
        <f>IF(K35="","",M35 * K35)</f>
        <v/>
      </c>
      <c r="O35" s="33">
        <f>IF(K35="","",M35 + N35)</f>
        <v/>
      </c>
      <c r="P35" s="4" t="n"/>
      <c r="Q35" s="33">
        <f>IF(L35&amp;K35="","",M35 * L35)</f>
        <v/>
      </c>
      <c r="R35" s="34">
        <f>IF(M35="","",O35-P35-Q35)</f>
        <v/>
      </c>
    </row>
    <row r="36">
      <c r="A36" s="25" t="n">
        <v>32</v>
      </c>
      <c r="B36" s="26">
        <f>_xlfn.XLOOKUP(C36,sales!C:C,scon!B:B,"")</f>
        <v/>
      </c>
      <c r="C36" s="4" t="n"/>
      <c r="D36" s="26">
        <f>_xlfn.XLOOKUP(C36,sales!C:C,scon!D:D,"")</f>
        <v/>
      </c>
      <c r="E36" s="26">
        <f>_xlfn.XLOOKUP(C36,sales!C:C,scon!E:E,"")</f>
        <v/>
      </c>
      <c r="F36" s="4" t="n"/>
      <c r="G36" s="27" t="n"/>
      <c r="H36" s="28" t="n"/>
      <c r="I36" s="4" t="n"/>
      <c r="J36" s="35">
        <f>_xlfn.XLOOKUP(C36,sales!C:C,scon!L:L,"")</f>
        <v/>
      </c>
      <c r="K36" s="31" t="n"/>
      <c r="L36" s="31" t="n"/>
      <c r="M36" s="33">
        <f>IF(I36="","",J36*I36)</f>
        <v/>
      </c>
      <c r="N36" s="33">
        <f>IF(K36="","",M36 * K36)</f>
        <v/>
      </c>
      <c r="O36" s="33">
        <f>IF(K36="","",M36 + N36)</f>
        <v/>
      </c>
      <c r="P36" s="4" t="n"/>
      <c r="Q36" s="33">
        <f>IF(L36&amp;K36="","",M36 * L36)</f>
        <v/>
      </c>
      <c r="R36" s="34">
        <f>IF(M36="","",O36-P36-Q36)</f>
        <v/>
      </c>
    </row>
    <row r="37">
      <c r="A37" s="25" t="n">
        <v>33</v>
      </c>
      <c r="B37" s="26">
        <f>_xlfn.XLOOKUP(C37,sales!C:C,scon!B:B,"")</f>
        <v/>
      </c>
      <c r="C37" s="4" t="n"/>
      <c r="D37" s="26">
        <f>_xlfn.XLOOKUP(C37,sales!C:C,scon!D:D,"")</f>
        <v/>
      </c>
      <c r="E37" s="26">
        <f>_xlfn.XLOOKUP(C37,sales!C:C,scon!E:E,"")</f>
        <v/>
      </c>
      <c r="F37" s="4" t="n"/>
      <c r="G37" s="27" t="n"/>
      <c r="H37" s="28" t="n"/>
      <c r="I37" s="4" t="n"/>
      <c r="J37" s="35">
        <f>_xlfn.XLOOKUP(C37,sales!C:C,scon!L:L,"")</f>
        <v/>
      </c>
      <c r="K37" s="31" t="n"/>
      <c r="L37" s="31" t="n"/>
      <c r="M37" s="33">
        <f>IF(I37="","",J37*I37)</f>
        <v/>
      </c>
      <c r="N37" s="33">
        <f>IF(K37="","",M37 * K37)</f>
        <v/>
      </c>
      <c r="O37" s="33">
        <f>IF(K37="","",M37 + N37)</f>
        <v/>
      </c>
      <c r="P37" s="4" t="n"/>
      <c r="Q37" s="33">
        <f>IF(L37&amp;K37="","",M37 * L37)</f>
        <v/>
      </c>
      <c r="R37" s="34">
        <f>IF(M37="","",O37-P37-Q37)</f>
        <v/>
      </c>
    </row>
    <row r="38">
      <c r="A38" s="25" t="n">
        <v>34</v>
      </c>
      <c r="B38" s="26">
        <f>_xlfn.XLOOKUP(C38,sales!C:C,scon!B:B,"")</f>
        <v/>
      </c>
      <c r="C38" s="4" t="n"/>
      <c r="D38" s="26">
        <f>_xlfn.XLOOKUP(C38,sales!C:C,scon!D:D,"")</f>
        <v/>
      </c>
      <c r="E38" s="26">
        <f>_xlfn.XLOOKUP(C38,sales!C:C,scon!E:E,"")</f>
        <v/>
      </c>
      <c r="F38" s="4" t="n"/>
      <c r="G38" s="27" t="n"/>
      <c r="H38" s="28" t="n"/>
      <c r="I38" s="4" t="n"/>
      <c r="J38" s="35">
        <f>_xlfn.XLOOKUP(C38,sales!C:C,scon!L:L,"")</f>
        <v/>
      </c>
      <c r="K38" s="31" t="n"/>
      <c r="L38" s="31" t="n"/>
      <c r="M38" s="33">
        <f>IF(I38="","",J38*I38)</f>
        <v/>
      </c>
      <c r="N38" s="33">
        <f>IF(K38="","",M38 * K38)</f>
        <v/>
      </c>
      <c r="O38" s="33">
        <f>IF(K38="","",M38 + N38)</f>
        <v/>
      </c>
      <c r="P38" s="4" t="n"/>
      <c r="Q38" s="33">
        <f>IF(L38&amp;K38="","",M38 * L38)</f>
        <v/>
      </c>
      <c r="R38" s="34">
        <f>IF(M38="","",O38-P38-Q38)</f>
        <v/>
      </c>
    </row>
    <row r="39">
      <c r="A39" s="25" t="n">
        <v>35</v>
      </c>
      <c r="B39" s="26">
        <f>_xlfn.XLOOKUP(C39,sales!C:C,scon!B:B,"")</f>
        <v/>
      </c>
      <c r="C39" s="4" t="n"/>
      <c r="D39" s="26">
        <f>_xlfn.XLOOKUP(C39,sales!C:C,scon!D:D,"")</f>
        <v/>
      </c>
      <c r="E39" s="26">
        <f>_xlfn.XLOOKUP(C39,sales!C:C,scon!E:E,"")</f>
        <v/>
      </c>
      <c r="F39" s="4" t="n"/>
      <c r="G39" s="27" t="n"/>
      <c r="H39" s="28" t="n"/>
      <c r="I39" s="4" t="n"/>
      <c r="J39" s="35">
        <f>_xlfn.XLOOKUP(C39,sales!C:C,scon!L:L,"")</f>
        <v/>
      </c>
      <c r="K39" s="31" t="n"/>
      <c r="L39" s="31" t="n"/>
      <c r="M39" s="33">
        <f>IF(I39="","",J39*I39)</f>
        <v/>
      </c>
      <c r="N39" s="33">
        <f>IF(K39="","",M39 * K39)</f>
        <v/>
      </c>
      <c r="O39" s="33">
        <f>IF(K39="","",M39 + N39)</f>
        <v/>
      </c>
      <c r="P39" s="4" t="n"/>
      <c r="Q39" s="33">
        <f>IF(L39&amp;K39="","",M39 * L39)</f>
        <v/>
      </c>
      <c r="R39" s="34">
        <f>IF(M39="","",O39-P39-Q39)</f>
        <v/>
      </c>
    </row>
    <row r="40">
      <c r="A40" s="25" t="n">
        <v>36</v>
      </c>
      <c r="B40" s="26">
        <f>_xlfn.XLOOKUP(C40,sales!C:C,scon!B:B,"")</f>
        <v/>
      </c>
      <c r="C40" s="4" t="n"/>
      <c r="D40" s="26">
        <f>_xlfn.XLOOKUP(C40,sales!C:C,scon!D:D,"")</f>
        <v/>
      </c>
      <c r="E40" s="26">
        <f>_xlfn.XLOOKUP(C40,sales!C:C,scon!E:E,"")</f>
        <v/>
      </c>
      <c r="F40" s="4" t="n"/>
      <c r="G40" s="27" t="n"/>
      <c r="H40" s="28" t="n"/>
      <c r="I40" s="4" t="n"/>
      <c r="J40" s="35">
        <f>_xlfn.XLOOKUP(C40,sales!C:C,scon!L:L,"")</f>
        <v/>
      </c>
      <c r="K40" s="31" t="n"/>
      <c r="L40" s="31" t="n"/>
      <c r="M40" s="33">
        <f>IF(I40="","",J40*I40)</f>
        <v/>
      </c>
      <c r="N40" s="33">
        <f>IF(K40="","",M40 * K40)</f>
        <v/>
      </c>
      <c r="O40" s="33">
        <f>IF(K40="","",M40 + N40)</f>
        <v/>
      </c>
      <c r="P40" s="4" t="n"/>
      <c r="Q40" s="33">
        <f>IF(L40&amp;K40="","",M40 * L40)</f>
        <v/>
      </c>
      <c r="R40" s="34">
        <f>IF(M40="","",O40-P40-Q40)</f>
        <v/>
      </c>
    </row>
    <row r="41">
      <c r="A41" s="25" t="n">
        <v>37</v>
      </c>
      <c r="B41" s="26">
        <f>_xlfn.XLOOKUP(C41,sales!C:C,scon!B:B,"")</f>
        <v/>
      </c>
      <c r="C41" s="4" t="n"/>
      <c r="D41" s="26">
        <f>_xlfn.XLOOKUP(C41,sales!C:C,scon!D:D,"")</f>
        <v/>
      </c>
      <c r="E41" s="26">
        <f>_xlfn.XLOOKUP(C41,sales!C:C,scon!E:E,"")</f>
        <v/>
      </c>
      <c r="F41" s="4" t="n"/>
      <c r="G41" s="27" t="n"/>
      <c r="H41" s="28" t="n"/>
      <c r="I41" s="4" t="n"/>
      <c r="J41" s="35">
        <f>_xlfn.XLOOKUP(C41,sales!C:C,scon!L:L,"")</f>
        <v/>
      </c>
      <c r="K41" s="31" t="n"/>
      <c r="L41" s="31" t="n"/>
      <c r="M41" s="33">
        <f>IF(I41="","",J41*I41)</f>
        <v/>
      </c>
      <c r="N41" s="33">
        <f>IF(K41="","",M41 * K41)</f>
        <v/>
      </c>
      <c r="O41" s="33">
        <f>IF(K41="","",M41 + N41)</f>
        <v/>
      </c>
      <c r="P41" s="4" t="n"/>
      <c r="Q41" s="33">
        <f>IF(L41&amp;K41="","",M41 * L41)</f>
        <v/>
      </c>
      <c r="R41" s="34">
        <f>IF(M41="","",O41-P41-Q41)</f>
        <v/>
      </c>
    </row>
    <row r="42">
      <c r="A42" s="25" t="n">
        <v>38</v>
      </c>
      <c r="B42" s="26">
        <f>_xlfn.XLOOKUP(C42,sales!C:C,scon!B:B,"")</f>
        <v/>
      </c>
      <c r="C42" s="4" t="n"/>
      <c r="D42" s="26">
        <f>_xlfn.XLOOKUP(C42,sales!C:C,scon!D:D,"")</f>
        <v/>
      </c>
      <c r="E42" s="26">
        <f>_xlfn.XLOOKUP(C42,sales!C:C,scon!E:E,"")</f>
        <v/>
      </c>
      <c r="F42" s="4" t="n"/>
      <c r="G42" s="27" t="n"/>
      <c r="H42" s="28" t="n"/>
      <c r="I42" s="4" t="n"/>
      <c r="J42" s="35">
        <f>_xlfn.XLOOKUP(C42,sales!C:C,scon!L:L,"")</f>
        <v/>
      </c>
      <c r="K42" s="31" t="n"/>
      <c r="L42" s="31" t="n"/>
      <c r="M42" s="33">
        <f>IF(I42="","",J42*I42)</f>
        <v/>
      </c>
      <c r="N42" s="33">
        <f>IF(K42="","",M42 * K42)</f>
        <v/>
      </c>
      <c r="O42" s="33">
        <f>IF(K42="","",M42 + N42)</f>
        <v/>
      </c>
      <c r="P42" s="4" t="n"/>
      <c r="Q42" s="33">
        <f>IF(L42&amp;K42="","",M42 * L42)</f>
        <v/>
      </c>
      <c r="R42" s="34">
        <f>IF(M42="","",O42-P42-Q42)</f>
        <v/>
      </c>
    </row>
    <row r="43">
      <c r="A43" s="25" t="n">
        <v>39</v>
      </c>
      <c r="B43" s="26">
        <f>_xlfn.XLOOKUP(C43,sales!C:C,scon!B:B,"")</f>
        <v/>
      </c>
      <c r="C43" s="4" t="n"/>
      <c r="D43" s="26">
        <f>_xlfn.XLOOKUP(C43,sales!C:C,scon!D:D,"")</f>
        <v/>
      </c>
      <c r="E43" s="26">
        <f>_xlfn.XLOOKUP(C43,sales!C:C,scon!E:E,"")</f>
        <v/>
      </c>
      <c r="F43" s="4" t="n"/>
      <c r="G43" s="27" t="n"/>
      <c r="H43" s="28" t="n"/>
      <c r="I43" s="4" t="n"/>
      <c r="J43" s="35">
        <f>_xlfn.XLOOKUP(C43,sales!C:C,scon!L:L,"")</f>
        <v/>
      </c>
      <c r="K43" s="31" t="n"/>
      <c r="L43" s="31" t="n"/>
      <c r="M43" s="33">
        <f>IF(I43="","",J43*I43)</f>
        <v/>
      </c>
      <c r="N43" s="33">
        <f>IF(K43="","",M43 * K43)</f>
        <v/>
      </c>
      <c r="O43" s="33">
        <f>IF(K43="","",M43 + N43)</f>
        <v/>
      </c>
      <c r="P43" s="4" t="n"/>
      <c r="Q43" s="33">
        <f>IF(L43&amp;K43="","",M43 * L43)</f>
        <v/>
      </c>
      <c r="R43" s="34">
        <f>IF(M43="","",O43-P43-Q43)</f>
        <v/>
      </c>
    </row>
    <row r="44">
      <c r="A44" s="25" t="n">
        <v>40</v>
      </c>
      <c r="B44" s="26">
        <f>_xlfn.XLOOKUP(C44,sales!C:C,scon!B:B,"")</f>
        <v/>
      </c>
      <c r="C44" s="4" t="n"/>
      <c r="D44" s="26">
        <f>_xlfn.XLOOKUP(C44,sales!C:C,scon!D:D,"")</f>
        <v/>
      </c>
      <c r="E44" s="26">
        <f>_xlfn.XLOOKUP(C44,sales!C:C,scon!E:E,"")</f>
        <v/>
      </c>
      <c r="F44" s="4" t="n"/>
      <c r="G44" s="27" t="n"/>
      <c r="H44" s="28" t="n"/>
      <c r="I44" s="4" t="n"/>
      <c r="J44" s="35">
        <f>_xlfn.XLOOKUP(C44,sales!C:C,scon!L:L,"")</f>
        <v/>
      </c>
      <c r="K44" s="31" t="n"/>
      <c r="L44" s="31" t="n"/>
      <c r="M44" s="33">
        <f>IF(I44="","",J44*I44)</f>
        <v/>
      </c>
      <c r="N44" s="33">
        <f>IF(K44="","",M44 * K44)</f>
        <v/>
      </c>
      <c r="O44" s="33">
        <f>IF(K44="","",M44 + N44)</f>
        <v/>
      </c>
      <c r="P44" s="4" t="n"/>
      <c r="Q44" s="33">
        <f>IF(L44&amp;K44="","",M44 * L44)</f>
        <v/>
      </c>
      <c r="R44" s="34">
        <f>IF(M44="","",O44-P44-Q44)</f>
        <v/>
      </c>
    </row>
    <row r="45">
      <c r="A45" s="25" t="n">
        <v>41</v>
      </c>
      <c r="B45" s="26">
        <f>_xlfn.XLOOKUP(C45,sales!C:C,scon!B:B,"")</f>
        <v/>
      </c>
      <c r="C45" s="4" t="n"/>
      <c r="D45" s="26">
        <f>_xlfn.XLOOKUP(C45,sales!C:C,scon!D:D,"")</f>
        <v/>
      </c>
      <c r="E45" s="26">
        <f>_xlfn.XLOOKUP(C45,sales!C:C,scon!E:E,"")</f>
        <v/>
      </c>
      <c r="F45" s="4" t="n"/>
      <c r="G45" s="27" t="n"/>
      <c r="H45" s="28" t="n"/>
      <c r="I45" s="4" t="n"/>
      <c r="J45" s="35">
        <f>_xlfn.XLOOKUP(C45,sales!C:C,scon!L:L,"")</f>
        <v/>
      </c>
      <c r="K45" s="31" t="n"/>
      <c r="L45" s="31" t="n"/>
      <c r="M45" s="33">
        <f>IF(I45="","",J45*I45)</f>
        <v/>
      </c>
      <c r="N45" s="33">
        <f>IF(K45="","",M45 * K45)</f>
        <v/>
      </c>
      <c r="O45" s="33">
        <f>IF(K45="","",M45 + N45)</f>
        <v/>
      </c>
      <c r="P45" s="4" t="n"/>
      <c r="Q45" s="33">
        <f>IF(L45&amp;K45="","",M45 * L45)</f>
        <v/>
      </c>
      <c r="R45" s="34">
        <f>IF(M45="","",O45-P45-Q45)</f>
        <v/>
      </c>
    </row>
    <row r="46">
      <c r="A46" s="25" t="n">
        <v>42</v>
      </c>
      <c r="B46" s="26">
        <f>_xlfn.XLOOKUP(C46,sales!C:C,scon!B:B,"")</f>
        <v/>
      </c>
      <c r="C46" s="4" t="n"/>
      <c r="D46" s="26">
        <f>_xlfn.XLOOKUP(C46,sales!C:C,scon!D:D,"")</f>
        <v/>
      </c>
      <c r="E46" s="26">
        <f>_xlfn.XLOOKUP(C46,sales!C:C,scon!E:E,"")</f>
        <v/>
      </c>
      <c r="F46" s="4" t="n"/>
      <c r="G46" s="27" t="n"/>
      <c r="H46" s="28" t="n"/>
      <c r="I46" s="4" t="n"/>
      <c r="J46" s="35">
        <f>_xlfn.XLOOKUP(C46,sales!C:C,scon!L:L,"")</f>
        <v/>
      </c>
      <c r="K46" s="31" t="n"/>
      <c r="L46" s="31" t="n"/>
      <c r="M46" s="33">
        <f>IF(I46="","",J46*I46)</f>
        <v/>
      </c>
      <c r="N46" s="33">
        <f>IF(K46="","",M46 * K46)</f>
        <v/>
      </c>
      <c r="O46" s="33">
        <f>IF(K46="","",M46 + N46)</f>
        <v/>
      </c>
      <c r="P46" s="4" t="n"/>
      <c r="Q46" s="33">
        <f>IF(L46&amp;K46="","",M46 * L46)</f>
        <v/>
      </c>
      <c r="R46" s="34">
        <f>IF(M46="","",O46-P46-Q46)</f>
        <v/>
      </c>
    </row>
    <row r="47">
      <c r="A47" s="25" t="n">
        <v>43</v>
      </c>
      <c r="B47" s="26">
        <f>_xlfn.XLOOKUP(C47,sales!C:C,scon!B:B,"")</f>
        <v/>
      </c>
      <c r="C47" s="4" t="n"/>
      <c r="D47" s="26">
        <f>_xlfn.XLOOKUP(C47,sales!C:C,scon!D:D,"")</f>
        <v/>
      </c>
      <c r="E47" s="26">
        <f>_xlfn.XLOOKUP(C47,sales!C:C,scon!E:E,"")</f>
        <v/>
      </c>
      <c r="F47" s="4" t="n"/>
      <c r="G47" s="27" t="n"/>
      <c r="H47" s="28" t="n"/>
      <c r="I47" s="4" t="n"/>
      <c r="J47" s="35">
        <f>_xlfn.XLOOKUP(C47,sales!C:C,scon!L:L,"")</f>
        <v/>
      </c>
      <c r="K47" s="31" t="n"/>
      <c r="L47" s="31" t="n"/>
      <c r="M47" s="33">
        <f>IF(I47="","",J47*I47)</f>
        <v/>
      </c>
      <c r="N47" s="33">
        <f>IF(K47="","",M47 * K47)</f>
        <v/>
      </c>
      <c r="O47" s="33">
        <f>IF(K47="","",M47 + N47)</f>
        <v/>
      </c>
      <c r="P47" s="4" t="n"/>
      <c r="Q47" s="33">
        <f>IF(L47&amp;K47="","",M47 * L47)</f>
        <v/>
      </c>
      <c r="R47" s="34">
        <f>IF(M47="","",O47-P47-Q47)</f>
        <v/>
      </c>
    </row>
    <row r="48">
      <c r="A48" s="25" t="n">
        <v>44</v>
      </c>
      <c r="B48" s="26">
        <f>_xlfn.XLOOKUP(C48,sales!C:C,scon!B:B,"")</f>
        <v/>
      </c>
      <c r="C48" s="4" t="n"/>
      <c r="D48" s="26">
        <f>_xlfn.XLOOKUP(C48,sales!C:C,scon!D:D,"")</f>
        <v/>
      </c>
      <c r="E48" s="26">
        <f>_xlfn.XLOOKUP(C48,sales!C:C,scon!E:E,"")</f>
        <v/>
      </c>
      <c r="F48" s="4" t="n"/>
      <c r="G48" s="27" t="n"/>
      <c r="H48" s="28" t="n"/>
      <c r="I48" s="4" t="n"/>
      <c r="J48" s="35">
        <f>_xlfn.XLOOKUP(C48,sales!C:C,scon!L:L,"")</f>
        <v/>
      </c>
      <c r="K48" s="31" t="n"/>
      <c r="L48" s="31" t="n"/>
      <c r="M48" s="33">
        <f>IF(I48="","",J48*I48)</f>
        <v/>
      </c>
      <c r="N48" s="33">
        <f>IF(K48="","",M48 * K48)</f>
        <v/>
      </c>
      <c r="O48" s="33">
        <f>IF(K48="","",M48 + N48)</f>
        <v/>
      </c>
      <c r="P48" s="4" t="n"/>
      <c r="Q48" s="33">
        <f>IF(L48&amp;K48="","",M48 * L48)</f>
        <v/>
      </c>
      <c r="R48" s="34">
        <f>IF(M48="","",O48-P48-Q48)</f>
        <v/>
      </c>
    </row>
    <row r="49">
      <c r="A49" s="25" t="n">
        <v>45</v>
      </c>
      <c r="B49" s="26">
        <f>_xlfn.XLOOKUP(C49,sales!C:C,scon!B:B,"")</f>
        <v/>
      </c>
      <c r="C49" s="4" t="n"/>
      <c r="D49" s="26">
        <f>_xlfn.XLOOKUP(C49,sales!C:C,scon!D:D,"")</f>
        <v/>
      </c>
      <c r="E49" s="26">
        <f>_xlfn.XLOOKUP(C49,sales!C:C,scon!E:E,"")</f>
        <v/>
      </c>
      <c r="F49" s="4" t="n"/>
      <c r="G49" s="27" t="n"/>
      <c r="H49" s="28" t="n"/>
      <c r="I49" s="4" t="n"/>
      <c r="J49" s="35">
        <f>_xlfn.XLOOKUP(C49,sales!C:C,scon!L:L,"")</f>
        <v/>
      </c>
      <c r="K49" s="31" t="n"/>
      <c r="L49" s="31" t="n"/>
      <c r="M49" s="33">
        <f>IF(I49="","",J49*I49)</f>
        <v/>
      </c>
      <c r="N49" s="33">
        <f>IF(K49="","",M49 * K49)</f>
        <v/>
      </c>
      <c r="O49" s="33">
        <f>IF(K49="","",M49 + N49)</f>
        <v/>
      </c>
      <c r="P49" s="4" t="n"/>
      <c r="Q49" s="33">
        <f>IF(L49&amp;K49="","",M49 * L49)</f>
        <v/>
      </c>
      <c r="R49" s="34">
        <f>IF(M49="","",O49-P49-Q49)</f>
        <v/>
      </c>
    </row>
    <row r="50">
      <c r="A50" s="25" t="n">
        <v>46</v>
      </c>
      <c r="B50" s="26">
        <f>_xlfn.XLOOKUP(C50,sales!C:C,scon!B:B,"")</f>
        <v/>
      </c>
      <c r="C50" s="4" t="n"/>
      <c r="D50" s="26">
        <f>_xlfn.XLOOKUP(C50,sales!C:C,scon!D:D,"")</f>
        <v/>
      </c>
      <c r="E50" s="26">
        <f>_xlfn.XLOOKUP(C50,sales!C:C,scon!E:E,"")</f>
        <v/>
      </c>
      <c r="F50" s="4" t="n"/>
      <c r="G50" s="27" t="n"/>
      <c r="H50" s="28" t="n"/>
      <c r="I50" s="4" t="n"/>
      <c r="J50" s="35">
        <f>_xlfn.XLOOKUP(C50,sales!C:C,scon!L:L,"")</f>
        <v/>
      </c>
      <c r="K50" s="31" t="n"/>
      <c r="L50" s="31" t="n"/>
      <c r="M50" s="33">
        <f>IF(I50="","",J50*I50)</f>
        <v/>
      </c>
      <c r="N50" s="33">
        <f>IF(K50="","",M50 * K50)</f>
        <v/>
      </c>
      <c r="O50" s="33">
        <f>IF(K50="","",M50 + N50)</f>
        <v/>
      </c>
      <c r="P50" s="4" t="n"/>
      <c r="Q50" s="33">
        <f>IF(L50&amp;K50="","",M50 * L50)</f>
        <v/>
      </c>
      <c r="R50" s="34">
        <f>IF(M50="","",O50-P50-Q50)</f>
        <v/>
      </c>
    </row>
    <row r="51">
      <c r="A51" s="25" t="n">
        <v>47</v>
      </c>
      <c r="B51" s="26">
        <f>_xlfn.XLOOKUP(C51,sales!C:C,scon!B:B,"")</f>
        <v/>
      </c>
      <c r="C51" s="4" t="n"/>
      <c r="D51" s="26">
        <f>_xlfn.XLOOKUP(C51,sales!C:C,scon!D:D,"")</f>
        <v/>
      </c>
      <c r="E51" s="26">
        <f>_xlfn.XLOOKUP(C51,sales!C:C,scon!E:E,"")</f>
        <v/>
      </c>
      <c r="F51" s="4" t="n"/>
      <c r="G51" s="27" t="n"/>
      <c r="H51" s="28" t="n"/>
      <c r="I51" s="4" t="n"/>
      <c r="J51" s="35">
        <f>_xlfn.XLOOKUP(C51,sales!C:C,scon!L:L,"")</f>
        <v/>
      </c>
      <c r="K51" s="31" t="n"/>
      <c r="L51" s="31" t="n"/>
      <c r="M51" s="33">
        <f>IF(I51="","",J51*I51)</f>
        <v/>
      </c>
      <c r="N51" s="33">
        <f>IF(K51="","",M51 * K51)</f>
        <v/>
      </c>
      <c r="O51" s="33">
        <f>IF(K51="","",M51 + N51)</f>
        <v/>
      </c>
      <c r="P51" s="4" t="n"/>
      <c r="Q51" s="33">
        <f>IF(L51&amp;K51="","",M51 * L51)</f>
        <v/>
      </c>
      <c r="R51" s="34">
        <f>IF(M51="","",O51-P51-Q51)</f>
        <v/>
      </c>
    </row>
    <row r="52">
      <c r="A52" s="25" t="n">
        <v>48</v>
      </c>
      <c r="B52" s="26">
        <f>_xlfn.XLOOKUP(C52,sales!C:C,scon!B:B,"")</f>
        <v/>
      </c>
      <c r="C52" s="4" t="n"/>
      <c r="D52" s="26">
        <f>_xlfn.XLOOKUP(C52,sales!C:C,scon!D:D,"")</f>
        <v/>
      </c>
      <c r="E52" s="26">
        <f>_xlfn.XLOOKUP(C52,sales!C:C,scon!E:E,"")</f>
        <v/>
      </c>
      <c r="F52" s="4" t="n"/>
      <c r="G52" s="27" t="n"/>
      <c r="H52" s="28" t="n"/>
      <c r="I52" s="4" t="n"/>
      <c r="J52" s="35">
        <f>_xlfn.XLOOKUP(C52,sales!C:C,scon!L:L,"")</f>
        <v/>
      </c>
      <c r="K52" s="31" t="n"/>
      <c r="L52" s="31" t="n"/>
      <c r="M52" s="33">
        <f>IF(I52="","",J52*I52)</f>
        <v/>
      </c>
      <c r="N52" s="33">
        <f>IF(K52="","",M52 * K52)</f>
        <v/>
      </c>
      <c r="O52" s="33">
        <f>IF(K52="","",M52 + N52)</f>
        <v/>
      </c>
      <c r="P52" s="4" t="n"/>
      <c r="Q52" s="33">
        <f>IF(L52&amp;K52="","",M52 * L52)</f>
        <v/>
      </c>
      <c r="R52" s="34">
        <f>IF(M52="","",O52-P52-Q52)</f>
        <v/>
      </c>
    </row>
    <row r="53">
      <c r="A53" s="25" t="n">
        <v>49</v>
      </c>
      <c r="B53" s="26">
        <f>_xlfn.XLOOKUP(C53,sales!C:C,scon!B:B,"")</f>
        <v/>
      </c>
      <c r="C53" s="4" t="n"/>
      <c r="D53" s="26">
        <f>_xlfn.XLOOKUP(C53,sales!C:C,scon!D:D,"")</f>
        <v/>
      </c>
      <c r="E53" s="26">
        <f>_xlfn.XLOOKUP(C53,sales!C:C,scon!E:E,"")</f>
        <v/>
      </c>
      <c r="F53" s="4" t="n"/>
      <c r="G53" s="27" t="n"/>
      <c r="H53" s="28" t="n"/>
      <c r="I53" s="4" t="n"/>
      <c r="J53" s="35">
        <f>_xlfn.XLOOKUP(C53,sales!C:C,scon!L:L,"")</f>
        <v/>
      </c>
      <c r="K53" s="31" t="n"/>
      <c r="L53" s="31" t="n"/>
      <c r="M53" s="33">
        <f>IF(I53="","",J53*I53)</f>
        <v/>
      </c>
      <c r="N53" s="33">
        <f>IF(K53="","",M53 * K53)</f>
        <v/>
      </c>
      <c r="O53" s="33">
        <f>IF(K53="","",M53 + N53)</f>
        <v/>
      </c>
      <c r="P53" s="4" t="n"/>
      <c r="Q53" s="33">
        <f>IF(L53&amp;K53="","",M53 * L53)</f>
        <v/>
      </c>
      <c r="R53" s="34">
        <f>IF(M53="","",O53-P53-Q53)</f>
        <v/>
      </c>
    </row>
    <row r="54">
      <c r="A54" s="25" t="n">
        <v>50</v>
      </c>
      <c r="B54" s="26">
        <f>_xlfn.XLOOKUP(C54,sales!C:C,scon!B:B,"")</f>
        <v/>
      </c>
      <c r="C54" s="4" t="n"/>
      <c r="D54" s="26">
        <f>_xlfn.XLOOKUP(C54,sales!C:C,scon!D:D,"")</f>
        <v/>
      </c>
      <c r="E54" s="26">
        <f>_xlfn.XLOOKUP(C54,sales!C:C,scon!E:E,"")</f>
        <v/>
      </c>
      <c r="F54" s="4" t="n"/>
      <c r="G54" s="27" t="n"/>
      <c r="H54" s="28" t="n"/>
      <c r="I54" s="4" t="n"/>
      <c r="J54" s="35">
        <f>_xlfn.XLOOKUP(C54,sales!C:C,scon!L:L,"")</f>
        <v/>
      </c>
      <c r="K54" s="31" t="n"/>
      <c r="L54" s="31" t="n"/>
      <c r="M54" s="33">
        <f>IF(I54="","",J54*I54)</f>
        <v/>
      </c>
      <c r="N54" s="33">
        <f>IF(K54="","",M54 * K54)</f>
        <v/>
      </c>
      <c r="O54" s="33">
        <f>IF(K54="","",M54 + N54)</f>
        <v/>
      </c>
      <c r="P54" s="4" t="n"/>
      <c r="Q54" s="33">
        <f>IF(L54&amp;K54="","",M54 * L54)</f>
        <v/>
      </c>
      <c r="R54" s="34">
        <f>IF(M54="","",O54-P54-Q54)</f>
        <v/>
      </c>
    </row>
    <row r="55">
      <c r="A55" s="25" t="n">
        <v>51</v>
      </c>
      <c r="B55" s="26">
        <f>_xlfn.XLOOKUP(C55,sales!C:C,scon!B:B,"")</f>
        <v/>
      </c>
      <c r="C55" s="4" t="n"/>
      <c r="D55" s="26">
        <f>_xlfn.XLOOKUP(C55,sales!C:C,scon!D:D,"")</f>
        <v/>
      </c>
      <c r="E55" s="26">
        <f>_xlfn.XLOOKUP(C55,sales!C:C,scon!E:E,"")</f>
        <v/>
      </c>
      <c r="F55" s="4" t="n"/>
      <c r="G55" s="27" t="n"/>
      <c r="H55" s="28" t="n"/>
      <c r="I55" s="4" t="n"/>
      <c r="J55" s="35">
        <f>_xlfn.XLOOKUP(C55,sales!C:C,scon!L:L,"")</f>
        <v/>
      </c>
      <c r="K55" s="31" t="n"/>
      <c r="L55" s="31" t="n"/>
      <c r="M55" s="33">
        <f>IF(I55="","",J55*I55)</f>
        <v/>
      </c>
      <c r="N55" s="33">
        <f>IF(K55="","",M55 * K55)</f>
        <v/>
      </c>
      <c r="O55" s="33">
        <f>IF(K55="","",M55 + N55)</f>
        <v/>
      </c>
      <c r="P55" s="4" t="n"/>
      <c r="Q55" s="33">
        <f>IF(L55&amp;K55="","",M55 * L55)</f>
        <v/>
      </c>
      <c r="R55" s="34">
        <f>IF(M55="","",O55-P55-Q55)</f>
        <v/>
      </c>
    </row>
    <row r="56">
      <c r="A56" s="25" t="n">
        <v>52</v>
      </c>
      <c r="B56" s="26">
        <f>_xlfn.XLOOKUP(C56,sales!C:C,scon!B:B,"")</f>
        <v/>
      </c>
      <c r="C56" s="4" t="n"/>
      <c r="D56" s="26">
        <f>_xlfn.XLOOKUP(C56,sales!C:C,scon!D:D,"")</f>
        <v/>
      </c>
      <c r="E56" s="26">
        <f>_xlfn.XLOOKUP(C56,sales!C:C,scon!E:E,"")</f>
        <v/>
      </c>
      <c r="F56" s="4" t="n"/>
      <c r="G56" s="27" t="n"/>
      <c r="H56" s="28" t="n"/>
      <c r="I56" s="4" t="n"/>
      <c r="J56" s="35">
        <f>_xlfn.XLOOKUP(C56,sales!C:C,scon!L:L,"")</f>
        <v/>
      </c>
      <c r="K56" s="31" t="n"/>
      <c r="L56" s="31" t="n"/>
      <c r="M56" s="33">
        <f>IF(I56="","",J56*I56)</f>
        <v/>
      </c>
      <c r="N56" s="33">
        <f>IF(K56="","",M56 * K56)</f>
        <v/>
      </c>
      <c r="O56" s="33">
        <f>IF(K56="","",M56 + N56)</f>
        <v/>
      </c>
      <c r="P56" s="4" t="n"/>
      <c r="Q56" s="33">
        <f>IF(L56&amp;K56="","",M56 * L56)</f>
        <v/>
      </c>
      <c r="R56" s="34">
        <f>IF(M56="","",O56-P56-Q56)</f>
        <v/>
      </c>
    </row>
    <row r="57">
      <c r="A57" s="25" t="n">
        <v>53</v>
      </c>
      <c r="B57" s="26">
        <f>_xlfn.XLOOKUP(C57,sales!C:C,scon!B:B,"")</f>
        <v/>
      </c>
      <c r="C57" s="4" t="n"/>
      <c r="D57" s="26">
        <f>_xlfn.XLOOKUP(C57,sales!C:C,scon!D:D,"")</f>
        <v/>
      </c>
      <c r="E57" s="26">
        <f>_xlfn.XLOOKUP(C57,sales!C:C,scon!E:E,"")</f>
        <v/>
      </c>
      <c r="F57" s="4" t="n"/>
      <c r="G57" s="27" t="n"/>
      <c r="H57" s="28" t="n"/>
      <c r="I57" s="4" t="n"/>
      <c r="J57" s="35">
        <f>_xlfn.XLOOKUP(C57,sales!C:C,scon!L:L,"")</f>
        <v/>
      </c>
      <c r="K57" s="31" t="n"/>
      <c r="L57" s="31" t="n"/>
      <c r="M57" s="33">
        <f>IF(I57="","",J57*I57)</f>
        <v/>
      </c>
      <c r="N57" s="33">
        <f>IF(K57="","",M57 * K57)</f>
        <v/>
      </c>
      <c r="O57" s="33">
        <f>IF(K57="","",M57 + N57)</f>
        <v/>
      </c>
      <c r="P57" s="4" t="n"/>
      <c r="Q57" s="33">
        <f>IF(L57&amp;K57="","",M57 * L57)</f>
        <v/>
      </c>
      <c r="R57" s="34">
        <f>IF(M57="","",O57-P57-Q57)</f>
        <v/>
      </c>
    </row>
    <row r="58">
      <c r="A58" s="25" t="n">
        <v>54</v>
      </c>
      <c r="B58" s="26">
        <f>_xlfn.XLOOKUP(C58,sales!C:C,scon!B:B,"")</f>
        <v/>
      </c>
      <c r="C58" s="4" t="n"/>
      <c r="D58" s="26">
        <f>_xlfn.XLOOKUP(C58,sales!C:C,scon!D:D,"")</f>
        <v/>
      </c>
      <c r="E58" s="26">
        <f>_xlfn.XLOOKUP(C58,sales!C:C,scon!E:E,"")</f>
        <v/>
      </c>
      <c r="F58" s="4" t="n"/>
      <c r="G58" s="27" t="n"/>
      <c r="H58" s="28" t="n"/>
      <c r="I58" s="4" t="n"/>
      <c r="J58" s="35">
        <f>_xlfn.XLOOKUP(C58,sales!C:C,scon!L:L,"")</f>
        <v/>
      </c>
      <c r="K58" s="31" t="n"/>
      <c r="L58" s="31" t="n"/>
      <c r="M58" s="33">
        <f>IF(I58="","",J58*I58)</f>
        <v/>
      </c>
      <c r="N58" s="33">
        <f>IF(K58="","",M58 * K58)</f>
        <v/>
      </c>
      <c r="O58" s="33">
        <f>IF(K58="","",M58 + N58)</f>
        <v/>
      </c>
      <c r="P58" s="4" t="n"/>
      <c r="Q58" s="33">
        <f>IF(L58&amp;K58="","",M58 * L58)</f>
        <v/>
      </c>
      <c r="R58" s="34">
        <f>IF(M58="","",O58-P58-Q58)</f>
        <v/>
      </c>
    </row>
    <row r="59">
      <c r="A59" s="25" t="n">
        <v>55</v>
      </c>
      <c r="B59" s="26">
        <f>_xlfn.XLOOKUP(C59,sales!C:C,scon!B:B,"")</f>
        <v/>
      </c>
      <c r="C59" s="4" t="n"/>
      <c r="D59" s="26">
        <f>_xlfn.XLOOKUP(C59,sales!C:C,scon!D:D,"")</f>
        <v/>
      </c>
      <c r="E59" s="26">
        <f>_xlfn.XLOOKUP(C59,sales!C:C,scon!E:E,"")</f>
        <v/>
      </c>
      <c r="F59" s="4" t="n"/>
      <c r="G59" s="27" t="n"/>
      <c r="H59" s="28" t="n"/>
      <c r="I59" s="4" t="n"/>
      <c r="J59" s="35">
        <f>_xlfn.XLOOKUP(C59,sales!C:C,scon!L:L,"")</f>
        <v/>
      </c>
      <c r="K59" s="31" t="n"/>
      <c r="L59" s="31" t="n"/>
      <c r="M59" s="33">
        <f>IF(I59="","",J59*I59)</f>
        <v/>
      </c>
      <c r="N59" s="33">
        <f>IF(K59="","",M59 * K59)</f>
        <v/>
      </c>
      <c r="O59" s="33">
        <f>IF(K59="","",M59 + N59)</f>
        <v/>
      </c>
      <c r="P59" s="4" t="n"/>
      <c r="Q59" s="33">
        <f>IF(L59&amp;K59="","",M59 * L59)</f>
        <v/>
      </c>
      <c r="R59" s="34">
        <f>IF(M59="","",O59-P59-Q59)</f>
        <v/>
      </c>
    </row>
    <row r="60">
      <c r="A60" s="25" t="n">
        <v>56</v>
      </c>
      <c r="B60" s="26">
        <f>_xlfn.XLOOKUP(C60,sales!C:C,scon!B:B,"")</f>
        <v/>
      </c>
      <c r="C60" s="4" t="n"/>
      <c r="D60" s="26">
        <f>_xlfn.XLOOKUP(C60,sales!C:C,scon!D:D,"")</f>
        <v/>
      </c>
      <c r="E60" s="26">
        <f>_xlfn.XLOOKUP(C60,sales!C:C,scon!E:E,"")</f>
        <v/>
      </c>
      <c r="F60" s="4" t="n"/>
      <c r="G60" s="27" t="n"/>
      <c r="H60" s="28" t="n"/>
      <c r="I60" s="4" t="n"/>
      <c r="J60" s="35">
        <f>_xlfn.XLOOKUP(C60,sales!C:C,scon!L:L,"")</f>
        <v/>
      </c>
      <c r="K60" s="31" t="n"/>
      <c r="L60" s="31" t="n"/>
      <c r="M60" s="33">
        <f>IF(I60="","",J60*I60)</f>
        <v/>
      </c>
      <c r="N60" s="33">
        <f>IF(K60="","",M60 * K60)</f>
        <v/>
      </c>
      <c r="O60" s="33">
        <f>IF(K60="","",M60 + N60)</f>
        <v/>
      </c>
      <c r="P60" s="4" t="n"/>
      <c r="Q60" s="33">
        <f>IF(L60&amp;K60="","",M60 * L60)</f>
        <v/>
      </c>
      <c r="R60" s="34">
        <f>IF(M60="","",O60-P60-Q60)</f>
        <v/>
      </c>
    </row>
    <row r="61">
      <c r="A61" s="25" t="n">
        <v>57</v>
      </c>
      <c r="B61" s="26">
        <f>_xlfn.XLOOKUP(C61,sales!C:C,scon!B:B,"")</f>
        <v/>
      </c>
      <c r="C61" s="4" t="n"/>
      <c r="D61" s="26">
        <f>_xlfn.XLOOKUP(C61,sales!C:C,scon!D:D,"")</f>
        <v/>
      </c>
      <c r="E61" s="26">
        <f>_xlfn.XLOOKUP(C61,sales!C:C,scon!E:E,"")</f>
        <v/>
      </c>
      <c r="F61" s="4" t="n"/>
      <c r="G61" s="27" t="n"/>
      <c r="H61" s="28" t="n"/>
      <c r="I61" s="4" t="n"/>
      <c r="J61" s="35">
        <f>_xlfn.XLOOKUP(C61,sales!C:C,scon!L:L,"")</f>
        <v/>
      </c>
      <c r="K61" s="31" t="n"/>
      <c r="L61" s="31" t="n"/>
      <c r="M61" s="33">
        <f>IF(I61="","",J61*I61)</f>
        <v/>
      </c>
      <c r="N61" s="33">
        <f>IF(K61="","",M61 * K61)</f>
        <v/>
      </c>
      <c r="O61" s="33">
        <f>IF(K61="","",M61 + N61)</f>
        <v/>
      </c>
      <c r="P61" s="4" t="n"/>
      <c r="Q61" s="33">
        <f>IF(L61&amp;K61="","",M61 * L61)</f>
        <v/>
      </c>
      <c r="R61" s="34">
        <f>IF(M61="","",O61-P61-Q61)</f>
        <v/>
      </c>
    </row>
    <row r="62">
      <c r="A62" s="25" t="n">
        <v>58</v>
      </c>
      <c r="B62" s="26">
        <f>_xlfn.XLOOKUP(C62,sales!C:C,scon!B:B,"")</f>
        <v/>
      </c>
      <c r="C62" s="4" t="n"/>
      <c r="D62" s="26">
        <f>_xlfn.XLOOKUP(C62,sales!C:C,scon!D:D,"")</f>
        <v/>
      </c>
      <c r="E62" s="26">
        <f>_xlfn.XLOOKUP(C62,sales!C:C,scon!E:E,"")</f>
        <v/>
      </c>
      <c r="F62" s="4" t="n"/>
      <c r="G62" s="27" t="n"/>
      <c r="H62" s="28" t="n"/>
      <c r="I62" s="4" t="n"/>
      <c r="J62" s="35">
        <f>_xlfn.XLOOKUP(C62,sales!C:C,scon!L:L,"")</f>
        <v/>
      </c>
      <c r="K62" s="31" t="n"/>
      <c r="L62" s="31" t="n"/>
      <c r="M62" s="33">
        <f>IF(I62="","",J62*I62)</f>
        <v/>
      </c>
      <c r="N62" s="33">
        <f>IF(K62="","",M62 * K62)</f>
        <v/>
      </c>
      <c r="O62" s="33">
        <f>IF(K62="","",M62 + N62)</f>
        <v/>
      </c>
      <c r="P62" s="4" t="n"/>
      <c r="Q62" s="33">
        <f>IF(L62&amp;K62="","",M62 * L62)</f>
        <v/>
      </c>
      <c r="R62" s="34">
        <f>IF(M62="","",O62-P62-Q62)</f>
        <v/>
      </c>
    </row>
    <row r="63">
      <c r="A63" s="25" t="n">
        <v>59</v>
      </c>
      <c r="B63" s="26">
        <f>_xlfn.XLOOKUP(C63,sales!C:C,scon!B:B,"")</f>
        <v/>
      </c>
      <c r="C63" s="4" t="n"/>
      <c r="D63" s="26">
        <f>_xlfn.XLOOKUP(C63,sales!C:C,scon!D:D,"")</f>
        <v/>
      </c>
      <c r="E63" s="26">
        <f>_xlfn.XLOOKUP(C63,sales!C:C,scon!E:E,"")</f>
        <v/>
      </c>
      <c r="F63" s="4" t="n"/>
      <c r="G63" s="27" t="n"/>
      <c r="H63" s="28" t="n"/>
      <c r="I63" s="4" t="n"/>
      <c r="J63" s="35">
        <f>_xlfn.XLOOKUP(C63,sales!C:C,scon!L:L,"")</f>
        <v/>
      </c>
      <c r="K63" s="31" t="n"/>
      <c r="L63" s="31" t="n"/>
      <c r="M63" s="33">
        <f>IF(I63="","",J63*I63)</f>
        <v/>
      </c>
      <c r="N63" s="33">
        <f>IF(K63="","",M63 * K63)</f>
        <v/>
      </c>
      <c r="O63" s="33">
        <f>IF(K63="","",M63 + N63)</f>
        <v/>
      </c>
      <c r="P63" s="4" t="n"/>
      <c r="Q63" s="33">
        <f>IF(L63&amp;K63="","",M63 * L63)</f>
        <v/>
      </c>
      <c r="R63" s="34">
        <f>IF(M63="","",O63-P63-Q63)</f>
        <v/>
      </c>
    </row>
    <row r="64">
      <c r="A64" s="25" t="n">
        <v>60</v>
      </c>
      <c r="B64" s="26">
        <f>_xlfn.XLOOKUP(C64,sales!C:C,scon!B:B,"")</f>
        <v/>
      </c>
      <c r="C64" s="4" t="n"/>
      <c r="D64" s="26">
        <f>_xlfn.XLOOKUP(C64,sales!C:C,scon!D:D,"")</f>
        <v/>
      </c>
      <c r="E64" s="26">
        <f>_xlfn.XLOOKUP(C64,sales!C:C,scon!E:E,"")</f>
        <v/>
      </c>
      <c r="F64" s="4" t="n"/>
      <c r="G64" s="27" t="n"/>
      <c r="H64" s="28" t="n"/>
      <c r="I64" s="4" t="n"/>
      <c r="J64" s="35">
        <f>_xlfn.XLOOKUP(C64,sales!C:C,scon!L:L,"")</f>
        <v/>
      </c>
      <c r="K64" s="31" t="n"/>
      <c r="L64" s="31" t="n"/>
      <c r="M64" s="33">
        <f>IF(I64="","",J64*I64)</f>
        <v/>
      </c>
      <c r="N64" s="33">
        <f>IF(K64="","",M64 * K64)</f>
        <v/>
      </c>
      <c r="O64" s="33">
        <f>IF(K64="","",M64 + N64)</f>
        <v/>
      </c>
      <c r="P64" s="4" t="n"/>
      <c r="Q64" s="33">
        <f>IF(L64&amp;K64="","",M64 * L64)</f>
        <v/>
      </c>
      <c r="R64" s="34">
        <f>IF(M64="","",O64-P64-Q64)</f>
        <v/>
      </c>
    </row>
    <row r="65">
      <c r="A65" s="25" t="n">
        <v>61</v>
      </c>
      <c r="B65" s="26">
        <f>_xlfn.XLOOKUP(C65,sales!C:C,scon!B:B,"")</f>
        <v/>
      </c>
      <c r="C65" s="4" t="n"/>
      <c r="D65" s="26">
        <f>_xlfn.XLOOKUP(C65,sales!C:C,scon!D:D,"")</f>
        <v/>
      </c>
      <c r="E65" s="26">
        <f>_xlfn.XLOOKUP(C65,sales!C:C,scon!E:E,"")</f>
        <v/>
      </c>
      <c r="F65" s="4" t="n"/>
      <c r="G65" s="27" t="n"/>
      <c r="H65" s="28" t="n"/>
      <c r="I65" s="4" t="n"/>
      <c r="J65" s="35">
        <f>_xlfn.XLOOKUP(C65,sales!C:C,scon!L:L,"")</f>
        <v/>
      </c>
      <c r="K65" s="31" t="n"/>
      <c r="L65" s="31" t="n"/>
      <c r="M65" s="33">
        <f>IF(I65="","",J65*I65)</f>
        <v/>
      </c>
      <c r="N65" s="33">
        <f>IF(K65="","",M65 * K65)</f>
        <v/>
      </c>
      <c r="O65" s="33">
        <f>IF(K65="","",M65 + N65)</f>
        <v/>
      </c>
      <c r="P65" s="4" t="n"/>
      <c r="Q65" s="33">
        <f>IF(L65&amp;K65="","",M65 * L65)</f>
        <v/>
      </c>
      <c r="R65" s="34">
        <f>IF(M65="","",O65-P65-Q65)</f>
        <v/>
      </c>
    </row>
    <row r="66">
      <c r="A66" s="25" t="n">
        <v>62</v>
      </c>
      <c r="B66" s="26">
        <f>_xlfn.XLOOKUP(C66,sales!C:C,scon!B:B,"")</f>
        <v/>
      </c>
      <c r="C66" s="4" t="n"/>
      <c r="D66" s="26">
        <f>_xlfn.XLOOKUP(C66,sales!C:C,scon!D:D,"")</f>
        <v/>
      </c>
      <c r="E66" s="26">
        <f>_xlfn.XLOOKUP(C66,sales!C:C,scon!E:E,"")</f>
        <v/>
      </c>
      <c r="F66" s="4" t="n"/>
      <c r="G66" s="27" t="n"/>
      <c r="H66" s="28" t="n"/>
      <c r="I66" s="4" t="n"/>
      <c r="J66" s="35">
        <f>_xlfn.XLOOKUP(C66,sales!C:C,scon!L:L,"")</f>
        <v/>
      </c>
      <c r="K66" s="31" t="n"/>
      <c r="L66" s="31" t="n"/>
      <c r="M66" s="33">
        <f>IF(I66="","",J66*I66)</f>
        <v/>
      </c>
      <c r="N66" s="33">
        <f>IF(K66="","",M66 * K66)</f>
        <v/>
      </c>
      <c r="O66" s="33">
        <f>IF(K66="","",M66 + N66)</f>
        <v/>
      </c>
      <c r="P66" s="4" t="n"/>
      <c r="Q66" s="33">
        <f>IF(L66&amp;K66="","",M66 * L66)</f>
        <v/>
      </c>
      <c r="R66" s="34">
        <f>IF(M66="","",O66-P66-Q66)</f>
        <v/>
      </c>
    </row>
    <row r="67">
      <c r="A67" s="25" t="n">
        <v>63</v>
      </c>
      <c r="B67" s="26">
        <f>_xlfn.XLOOKUP(C67,sales!C:C,scon!B:B,"")</f>
        <v/>
      </c>
      <c r="C67" s="4" t="n"/>
      <c r="D67" s="26">
        <f>_xlfn.XLOOKUP(C67,sales!C:C,scon!D:D,"")</f>
        <v/>
      </c>
      <c r="E67" s="26">
        <f>_xlfn.XLOOKUP(C67,sales!C:C,scon!E:E,"")</f>
        <v/>
      </c>
      <c r="F67" s="4" t="n"/>
      <c r="G67" s="27" t="n"/>
      <c r="H67" s="28" t="n"/>
      <c r="I67" s="4" t="n"/>
      <c r="J67" s="35">
        <f>_xlfn.XLOOKUP(C67,sales!C:C,scon!L:L,"")</f>
        <v/>
      </c>
      <c r="K67" s="31" t="n"/>
      <c r="L67" s="31" t="n"/>
      <c r="M67" s="33">
        <f>IF(I67="","",J67*I67)</f>
        <v/>
      </c>
      <c r="N67" s="33">
        <f>IF(K67="","",M67 * K67)</f>
        <v/>
      </c>
      <c r="O67" s="33">
        <f>IF(K67="","",M67 + N67)</f>
        <v/>
      </c>
      <c r="P67" s="4" t="n"/>
      <c r="Q67" s="33">
        <f>IF(L67&amp;K67="","",M67 * L67)</f>
        <v/>
      </c>
      <c r="R67" s="34">
        <f>IF(M67="","",O67-P67-Q67)</f>
        <v/>
      </c>
    </row>
    <row r="68">
      <c r="A68" s="25" t="n">
        <v>64</v>
      </c>
      <c r="B68" s="26">
        <f>_xlfn.XLOOKUP(C68,sales!C:C,scon!B:B,"")</f>
        <v/>
      </c>
      <c r="C68" s="4" t="n"/>
      <c r="D68" s="26">
        <f>_xlfn.XLOOKUP(C68,sales!C:C,scon!D:D,"")</f>
        <v/>
      </c>
      <c r="E68" s="26">
        <f>_xlfn.XLOOKUP(C68,sales!C:C,scon!E:E,"")</f>
        <v/>
      </c>
      <c r="F68" s="4" t="n"/>
      <c r="G68" s="27" t="n"/>
      <c r="H68" s="28" t="n"/>
      <c r="I68" s="4" t="n"/>
      <c r="J68" s="35">
        <f>_xlfn.XLOOKUP(C68,sales!C:C,scon!L:L,"")</f>
        <v/>
      </c>
      <c r="K68" s="31" t="n"/>
      <c r="L68" s="31" t="n"/>
      <c r="M68" s="33">
        <f>IF(I68="","",J68*I68)</f>
        <v/>
      </c>
      <c r="N68" s="33">
        <f>IF(K68="","",M68 * K68)</f>
        <v/>
      </c>
      <c r="O68" s="33">
        <f>IF(K68="","",M68 + N68)</f>
        <v/>
      </c>
      <c r="P68" s="4" t="n"/>
      <c r="Q68" s="33">
        <f>IF(L68&amp;K68="","",M68 * L68)</f>
        <v/>
      </c>
      <c r="R68" s="34">
        <f>IF(M68="","",O68-P68-Q68)</f>
        <v/>
      </c>
    </row>
    <row r="69">
      <c r="A69" s="25" t="n">
        <v>65</v>
      </c>
      <c r="B69" s="26">
        <f>_xlfn.XLOOKUP(C69,sales!C:C,scon!B:B,"")</f>
        <v/>
      </c>
      <c r="C69" s="4" t="n"/>
      <c r="D69" s="26">
        <f>_xlfn.XLOOKUP(C69,sales!C:C,scon!D:D,"")</f>
        <v/>
      </c>
      <c r="E69" s="26">
        <f>_xlfn.XLOOKUP(C69,sales!C:C,scon!E:E,"")</f>
        <v/>
      </c>
      <c r="F69" s="4" t="n"/>
      <c r="G69" s="27" t="n"/>
      <c r="H69" s="28" t="n"/>
      <c r="I69" s="4" t="n"/>
      <c r="J69" s="35">
        <f>_xlfn.XLOOKUP(C69,sales!C:C,scon!L:L,"")</f>
        <v/>
      </c>
      <c r="K69" s="31" t="n"/>
      <c r="L69" s="31" t="n"/>
      <c r="M69" s="33">
        <f>IF(I69="","",J69*I69)</f>
        <v/>
      </c>
      <c r="N69" s="33">
        <f>IF(K69="","",M69 * K69)</f>
        <v/>
      </c>
      <c r="O69" s="33">
        <f>IF(K69="","",M69 + N69)</f>
        <v/>
      </c>
      <c r="P69" s="4" t="n"/>
      <c r="Q69" s="33">
        <f>IF(L69&amp;K69="","",M69 * L69)</f>
        <v/>
      </c>
      <c r="R69" s="34">
        <f>IF(M69="","",O69-P69-Q69)</f>
        <v/>
      </c>
    </row>
    <row r="70">
      <c r="A70" s="25" t="n">
        <v>66</v>
      </c>
      <c r="B70" s="26">
        <f>_xlfn.XLOOKUP(C70,sales!C:C,scon!B:B,"")</f>
        <v/>
      </c>
      <c r="C70" s="4" t="n"/>
      <c r="D70" s="26">
        <f>_xlfn.XLOOKUP(C70,sales!C:C,scon!D:D,"")</f>
        <v/>
      </c>
      <c r="E70" s="26">
        <f>_xlfn.XLOOKUP(C70,sales!C:C,scon!E:E,"")</f>
        <v/>
      </c>
      <c r="F70" s="4" t="n"/>
      <c r="G70" s="27" t="n"/>
      <c r="H70" s="28" t="n"/>
      <c r="I70" s="4" t="n"/>
      <c r="J70" s="35">
        <f>_xlfn.XLOOKUP(C70,sales!C:C,scon!L:L,"")</f>
        <v/>
      </c>
      <c r="K70" s="31" t="n"/>
      <c r="L70" s="31" t="n"/>
      <c r="M70" s="33">
        <f>IF(I70="","",J70*I70)</f>
        <v/>
      </c>
      <c r="N70" s="33">
        <f>IF(K70="","",M70 * K70)</f>
        <v/>
      </c>
      <c r="O70" s="33">
        <f>IF(K70="","",M70 + N70)</f>
        <v/>
      </c>
      <c r="P70" s="4" t="n"/>
      <c r="Q70" s="33">
        <f>IF(L70&amp;K70="","",M70 * L70)</f>
        <v/>
      </c>
      <c r="R70" s="34">
        <f>IF(M70="","",O70-P70-Q70)</f>
        <v/>
      </c>
    </row>
    <row r="71">
      <c r="A71" s="25" t="n">
        <v>67</v>
      </c>
      <c r="B71" s="26">
        <f>_xlfn.XLOOKUP(C71,sales!C:C,scon!B:B,"")</f>
        <v/>
      </c>
      <c r="C71" s="4" t="n"/>
      <c r="D71" s="26">
        <f>_xlfn.XLOOKUP(C71,sales!C:C,scon!D:D,"")</f>
        <v/>
      </c>
      <c r="E71" s="26">
        <f>_xlfn.XLOOKUP(C71,sales!C:C,scon!E:E,"")</f>
        <v/>
      </c>
      <c r="F71" s="4" t="n"/>
      <c r="G71" s="27" t="n"/>
      <c r="H71" s="28" t="n"/>
      <c r="I71" s="4" t="n"/>
      <c r="J71" s="35">
        <f>_xlfn.XLOOKUP(C71,sales!C:C,scon!L:L,"")</f>
        <v/>
      </c>
      <c r="K71" s="31" t="n"/>
      <c r="L71" s="31" t="n"/>
      <c r="M71" s="33">
        <f>IF(I71="","",J71*I71)</f>
        <v/>
      </c>
      <c r="N71" s="33">
        <f>IF(K71="","",M71 * K71)</f>
        <v/>
      </c>
      <c r="O71" s="33">
        <f>IF(K71="","",M71 + N71)</f>
        <v/>
      </c>
      <c r="P71" s="4" t="n"/>
      <c r="Q71" s="33">
        <f>IF(L71&amp;K71="","",M71 * L71)</f>
        <v/>
      </c>
      <c r="R71" s="34">
        <f>IF(M71="","",O71-P71-Q71)</f>
        <v/>
      </c>
    </row>
    <row r="72">
      <c r="A72" s="25" t="n">
        <v>68</v>
      </c>
      <c r="B72" s="26">
        <f>_xlfn.XLOOKUP(C72,sales!C:C,scon!B:B,"")</f>
        <v/>
      </c>
      <c r="C72" s="4" t="n"/>
      <c r="D72" s="26">
        <f>_xlfn.XLOOKUP(C72,sales!C:C,scon!D:D,"")</f>
        <v/>
      </c>
      <c r="E72" s="26">
        <f>_xlfn.XLOOKUP(C72,sales!C:C,scon!E:E,"")</f>
        <v/>
      </c>
      <c r="F72" s="4" t="n"/>
      <c r="G72" s="27" t="n"/>
      <c r="H72" s="28" t="n"/>
      <c r="I72" s="4" t="n"/>
      <c r="J72" s="35">
        <f>_xlfn.XLOOKUP(C72,sales!C:C,scon!L:L,"")</f>
        <v/>
      </c>
      <c r="K72" s="31" t="n"/>
      <c r="L72" s="31" t="n"/>
      <c r="M72" s="33">
        <f>IF(I72="","",J72*I72)</f>
        <v/>
      </c>
      <c r="N72" s="33">
        <f>IF(K72="","",M72 * K72)</f>
        <v/>
      </c>
      <c r="O72" s="33">
        <f>IF(K72="","",M72 + N72)</f>
        <v/>
      </c>
      <c r="P72" s="4" t="n"/>
      <c r="Q72" s="33">
        <f>IF(L72&amp;K72="","",M72 * L72)</f>
        <v/>
      </c>
      <c r="R72" s="34">
        <f>IF(M72="","",O72-P72-Q72)</f>
        <v/>
      </c>
    </row>
    <row r="73">
      <c r="A73" s="25" t="n">
        <v>69</v>
      </c>
      <c r="B73" s="26">
        <f>_xlfn.XLOOKUP(C73,sales!C:C,scon!B:B,"")</f>
        <v/>
      </c>
      <c r="C73" s="4" t="n"/>
      <c r="D73" s="26">
        <f>_xlfn.XLOOKUP(C73,sales!C:C,scon!D:D,"")</f>
        <v/>
      </c>
      <c r="E73" s="26">
        <f>_xlfn.XLOOKUP(C73,sales!C:C,scon!E:E,"")</f>
        <v/>
      </c>
      <c r="F73" s="4" t="n"/>
      <c r="G73" s="27" t="n"/>
      <c r="H73" s="28" t="n"/>
      <c r="I73" s="4" t="n"/>
      <c r="J73" s="35">
        <f>_xlfn.XLOOKUP(C73,sales!C:C,scon!L:L,"")</f>
        <v/>
      </c>
      <c r="K73" s="31" t="n"/>
      <c r="L73" s="31" t="n"/>
      <c r="M73" s="33">
        <f>IF(I73="","",J73*I73)</f>
        <v/>
      </c>
      <c r="N73" s="33">
        <f>IF(K73="","",M73 * K73)</f>
        <v/>
      </c>
      <c r="O73" s="33">
        <f>IF(K73="","",M73 + N73)</f>
        <v/>
      </c>
      <c r="P73" s="4" t="n"/>
      <c r="Q73" s="33">
        <f>IF(L73&amp;K73="","",M73 * L73)</f>
        <v/>
      </c>
      <c r="R73" s="34">
        <f>IF(M73="","",O73-P73-Q73)</f>
        <v/>
      </c>
    </row>
    <row r="74">
      <c r="A74" s="25" t="n">
        <v>70</v>
      </c>
      <c r="B74" s="26">
        <f>_xlfn.XLOOKUP(C74,sales!C:C,scon!B:B,"")</f>
        <v/>
      </c>
      <c r="C74" s="4" t="n"/>
      <c r="D74" s="26">
        <f>_xlfn.XLOOKUP(C74,sales!C:C,scon!D:D,"")</f>
        <v/>
      </c>
      <c r="E74" s="26">
        <f>_xlfn.XLOOKUP(C74,sales!C:C,scon!E:E,"")</f>
        <v/>
      </c>
      <c r="F74" s="4" t="n"/>
      <c r="G74" s="27" t="n"/>
      <c r="H74" s="28" t="n"/>
      <c r="I74" s="4" t="n"/>
      <c r="J74" s="35">
        <f>_xlfn.XLOOKUP(C74,sales!C:C,scon!L:L,"")</f>
        <v/>
      </c>
      <c r="K74" s="31" t="n"/>
      <c r="L74" s="31" t="n"/>
      <c r="M74" s="33">
        <f>IF(I74="","",J74*I74)</f>
        <v/>
      </c>
      <c r="N74" s="33">
        <f>IF(K74="","",M74 * K74)</f>
        <v/>
      </c>
      <c r="O74" s="33">
        <f>IF(K74="","",M74 + N74)</f>
        <v/>
      </c>
      <c r="P74" s="4" t="n"/>
      <c r="Q74" s="33">
        <f>IF(L74&amp;K74="","",M74 * L74)</f>
        <v/>
      </c>
      <c r="R74" s="34">
        <f>IF(M74="","",O74-P74-Q74)</f>
        <v/>
      </c>
    </row>
    <row r="75">
      <c r="A75" s="25" t="n">
        <v>71</v>
      </c>
      <c r="B75" s="26">
        <f>_xlfn.XLOOKUP(C75,sales!C:C,scon!B:B,"")</f>
        <v/>
      </c>
      <c r="C75" s="4" t="n"/>
      <c r="D75" s="26">
        <f>_xlfn.XLOOKUP(C75,sales!C:C,scon!D:D,"")</f>
        <v/>
      </c>
      <c r="E75" s="26">
        <f>_xlfn.XLOOKUP(C75,sales!C:C,scon!E:E,"")</f>
        <v/>
      </c>
      <c r="F75" s="4" t="n"/>
      <c r="G75" s="27" t="n"/>
      <c r="H75" s="28" t="n"/>
      <c r="I75" s="4" t="n"/>
      <c r="J75" s="35">
        <f>_xlfn.XLOOKUP(C75,sales!C:C,scon!L:L,"")</f>
        <v/>
      </c>
      <c r="K75" s="31" t="n"/>
      <c r="L75" s="31" t="n"/>
      <c r="M75" s="33">
        <f>IF(I75="","",J75*I75)</f>
        <v/>
      </c>
      <c r="N75" s="33">
        <f>IF(K75="","",M75 * K75)</f>
        <v/>
      </c>
      <c r="O75" s="33">
        <f>IF(K75="","",M75 + N75)</f>
        <v/>
      </c>
      <c r="P75" s="4" t="n"/>
      <c r="Q75" s="33">
        <f>IF(L75&amp;K75="","",M75 * L75)</f>
        <v/>
      </c>
      <c r="R75" s="34">
        <f>IF(M75="","",O75-P75-Q75)</f>
        <v/>
      </c>
    </row>
    <row r="76">
      <c r="A76" s="25" t="n">
        <v>72</v>
      </c>
      <c r="B76" s="26">
        <f>_xlfn.XLOOKUP(C76,sales!C:C,scon!B:B,"")</f>
        <v/>
      </c>
      <c r="C76" s="4" t="n"/>
      <c r="D76" s="26">
        <f>_xlfn.XLOOKUP(C76,sales!C:C,scon!D:D,"")</f>
        <v/>
      </c>
      <c r="E76" s="26">
        <f>_xlfn.XLOOKUP(C76,sales!C:C,scon!E:E,"")</f>
        <v/>
      </c>
      <c r="F76" s="4" t="n"/>
      <c r="G76" s="27" t="n"/>
      <c r="H76" s="28" t="n"/>
      <c r="I76" s="4" t="n"/>
      <c r="J76" s="35">
        <f>_xlfn.XLOOKUP(C76,sales!C:C,scon!L:L,"")</f>
        <v/>
      </c>
      <c r="K76" s="31" t="n"/>
      <c r="L76" s="31" t="n"/>
      <c r="M76" s="33">
        <f>IF(I76="","",J76*I76)</f>
        <v/>
      </c>
      <c r="N76" s="33">
        <f>IF(K76="","",M76 * K76)</f>
        <v/>
      </c>
      <c r="O76" s="33">
        <f>IF(K76="","",M76 + N76)</f>
        <v/>
      </c>
      <c r="P76" s="4" t="n"/>
      <c r="Q76" s="33">
        <f>IF(L76&amp;K76="","",M76 * L76)</f>
        <v/>
      </c>
      <c r="R76" s="34">
        <f>IF(M76="","",O76-P76-Q76)</f>
        <v/>
      </c>
    </row>
    <row r="77">
      <c r="A77" s="25" t="n">
        <v>73</v>
      </c>
      <c r="B77" s="26">
        <f>_xlfn.XLOOKUP(C77,sales!C:C,scon!B:B,"")</f>
        <v/>
      </c>
      <c r="C77" s="4" t="n"/>
      <c r="D77" s="26">
        <f>_xlfn.XLOOKUP(C77,sales!C:C,scon!D:D,"")</f>
        <v/>
      </c>
      <c r="E77" s="26">
        <f>_xlfn.XLOOKUP(C77,sales!C:C,scon!E:E,"")</f>
        <v/>
      </c>
      <c r="F77" s="4" t="n"/>
      <c r="G77" s="27" t="n"/>
      <c r="H77" s="28" t="n"/>
      <c r="I77" s="4" t="n"/>
      <c r="J77" s="35">
        <f>_xlfn.XLOOKUP(C77,sales!C:C,scon!L:L,"")</f>
        <v/>
      </c>
      <c r="K77" s="31" t="n"/>
      <c r="L77" s="31" t="n"/>
      <c r="M77" s="33">
        <f>IF(I77="","",J77*I77)</f>
        <v/>
      </c>
      <c r="N77" s="33">
        <f>IF(K77="","",M77 * K77)</f>
        <v/>
      </c>
      <c r="O77" s="33">
        <f>IF(K77="","",M77 + N77)</f>
        <v/>
      </c>
      <c r="P77" s="4" t="n"/>
      <c r="Q77" s="33">
        <f>IF(L77&amp;K77="","",M77 * L77)</f>
        <v/>
      </c>
      <c r="R77" s="34">
        <f>IF(M77="","",O77-P77-Q77)</f>
        <v/>
      </c>
    </row>
    <row r="78">
      <c r="A78" s="25" t="n">
        <v>74</v>
      </c>
      <c r="B78" s="26">
        <f>_xlfn.XLOOKUP(C78,sales!C:C,scon!B:B,"")</f>
        <v/>
      </c>
      <c r="C78" s="4" t="n"/>
      <c r="D78" s="26">
        <f>_xlfn.XLOOKUP(C78,sales!C:C,scon!D:D,"")</f>
        <v/>
      </c>
      <c r="E78" s="26">
        <f>_xlfn.XLOOKUP(C78,sales!C:C,scon!E:E,"")</f>
        <v/>
      </c>
      <c r="F78" s="4" t="n"/>
      <c r="G78" s="27" t="n"/>
      <c r="H78" s="28" t="n"/>
      <c r="I78" s="4" t="n"/>
      <c r="J78" s="35">
        <f>_xlfn.XLOOKUP(C78,sales!C:C,scon!L:L,"")</f>
        <v/>
      </c>
      <c r="K78" s="31" t="n"/>
      <c r="L78" s="31" t="n"/>
      <c r="M78" s="33">
        <f>IF(I78="","",J78*I78)</f>
        <v/>
      </c>
      <c r="N78" s="33">
        <f>IF(K78="","",M78 * K78)</f>
        <v/>
      </c>
      <c r="O78" s="33">
        <f>IF(K78="","",M78 + N78)</f>
        <v/>
      </c>
      <c r="P78" s="4" t="n"/>
      <c r="Q78" s="33">
        <f>IF(L78&amp;K78="","",M78 * L78)</f>
        <v/>
      </c>
      <c r="R78" s="34">
        <f>IF(M78="","",O78-P78-Q78)</f>
        <v/>
      </c>
    </row>
    <row r="79">
      <c r="A79" s="25" t="n">
        <v>75</v>
      </c>
      <c r="B79" s="26">
        <f>_xlfn.XLOOKUP(C79,sales!C:C,scon!B:B,"")</f>
        <v/>
      </c>
      <c r="C79" s="4" t="n"/>
      <c r="D79" s="26">
        <f>_xlfn.XLOOKUP(C79,sales!C:C,scon!D:D,"")</f>
        <v/>
      </c>
      <c r="E79" s="26">
        <f>_xlfn.XLOOKUP(C79,sales!C:C,scon!E:E,"")</f>
        <v/>
      </c>
      <c r="F79" s="4" t="n"/>
      <c r="G79" s="27" t="n"/>
      <c r="H79" s="28" t="n"/>
      <c r="I79" s="4" t="n"/>
      <c r="J79" s="35">
        <f>_xlfn.XLOOKUP(C79,sales!C:C,scon!L:L,"")</f>
        <v/>
      </c>
      <c r="K79" s="31" t="n"/>
      <c r="L79" s="31" t="n"/>
      <c r="M79" s="33">
        <f>IF(I79="","",J79*I79)</f>
        <v/>
      </c>
      <c r="N79" s="33">
        <f>IF(K79="","",M79 * K79)</f>
        <v/>
      </c>
      <c r="O79" s="33">
        <f>IF(K79="","",M79 + N79)</f>
        <v/>
      </c>
      <c r="P79" s="4" t="n"/>
      <c r="Q79" s="33">
        <f>IF(L79&amp;K79="","",M79 * L79)</f>
        <v/>
      </c>
      <c r="R79" s="34">
        <f>IF(M79="","",O79-P79-Q79)</f>
        <v/>
      </c>
    </row>
    <row r="80">
      <c r="A80" s="25" t="n">
        <v>76</v>
      </c>
      <c r="B80" s="26">
        <f>_xlfn.XLOOKUP(C80,sales!C:C,scon!B:B,"")</f>
        <v/>
      </c>
      <c r="C80" s="4" t="n"/>
      <c r="D80" s="26">
        <f>_xlfn.XLOOKUP(C80,sales!C:C,scon!D:D,"")</f>
        <v/>
      </c>
      <c r="E80" s="26">
        <f>_xlfn.XLOOKUP(C80,sales!C:C,scon!E:E,"")</f>
        <v/>
      </c>
      <c r="F80" s="4" t="n"/>
      <c r="G80" s="27" t="n"/>
      <c r="H80" s="28" t="n"/>
      <c r="I80" s="4" t="n"/>
      <c r="J80" s="35">
        <f>_xlfn.XLOOKUP(C80,sales!C:C,scon!L:L,"")</f>
        <v/>
      </c>
      <c r="K80" s="31" t="n"/>
      <c r="L80" s="31" t="n"/>
      <c r="M80" s="33">
        <f>IF(I80="","",J80*I80)</f>
        <v/>
      </c>
      <c r="N80" s="33">
        <f>IF(K80="","",M80 * K80)</f>
        <v/>
      </c>
      <c r="O80" s="33">
        <f>IF(K80="","",M80 + N80)</f>
        <v/>
      </c>
      <c r="P80" s="4" t="n"/>
      <c r="Q80" s="33">
        <f>IF(L80&amp;K80="","",M80 * L80)</f>
        <v/>
      </c>
      <c r="R80" s="34">
        <f>IF(M80="","",O80-P80-Q80)</f>
        <v/>
      </c>
    </row>
    <row r="81">
      <c r="A81" s="25" t="n">
        <v>77</v>
      </c>
      <c r="B81" s="26">
        <f>_xlfn.XLOOKUP(C81,sales!C:C,scon!B:B,"")</f>
        <v/>
      </c>
      <c r="C81" s="4" t="n"/>
      <c r="D81" s="26">
        <f>_xlfn.XLOOKUP(C81,sales!C:C,scon!D:D,"")</f>
        <v/>
      </c>
      <c r="E81" s="26">
        <f>_xlfn.XLOOKUP(C81,sales!C:C,scon!E:E,"")</f>
        <v/>
      </c>
      <c r="F81" s="4" t="n"/>
      <c r="G81" s="27" t="n"/>
      <c r="H81" s="28" t="n"/>
      <c r="I81" s="4" t="n"/>
      <c r="J81" s="35">
        <f>_xlfn.XLOOKUP(C81,sales!C:C,scon!L:L,"")</f>
        <v/>
      </c>
      <c r="K81" s="31" t="n"/>
      <c r="L81" s="31" t="n"/>
      <c r="M81" s="33">
        <f>IF(I81="","",J81*I81)</f>
        <v/>
      </c>
      <c r="N81" s="33">
        <f>IF(K81="","",M81 * K81)</f>
        <v/>
      </c>
      <c r="O81" s="33">
        <f>IF(K81="","",M81 + N81)</f>
        <v/>
      </c>
      <c r="P81" s="4" t="n"/>
      <c r="Q81" s="33">
        <f>IF(L81&amp;K81="","",M81 * L81)</f>
        <v/>
      </c>
      <c r="R81" s="34">
        <f>IF(M81="","",O81-P81-Q81)</f>
        <v/>
      </c>
    </row>
    <row r="82">
      <c r="A82" s="25" t="n">
        <v>78</v>
      </c>
      <c r="B82" s="26">
        <f>_xlfn.XLOOKUP(C82,sales!C:C,scon!B:B,"")</f>
        <v/>
      </c>
      <c r="C82" s="4" t="n"/>
      <c r="D82" s="26">
        <f>_xlfn.XLOOKUP(C82,sales!C:C,scon!D:D,"")</f>
        <v/>
      </c>
      <c r="E82" s="26">
        <f>_xlfn.XLOOKUP(C82,sales!C:C,scon!E:E,"")</f>
        <v/>
      </c>
      <c r="F82" s="4" t="n"/>
      <c r="G82" s="27" t="n"/>
      <c r="H82" s="28" t="n"/>
      <c r="I82" s="4" t="n"/>
      <c r="J82" s="35">
        <f>_xlfn.XLOOKUP(C82,sales!C:C,scon!L:L,"")</f>
        <v/>
      </c>
      <c r="K82" s="31" t="n"/>
      <c r="L82" s="31" t="n"/>
      <c r="M82" s="33">
        <f>IF(I82="","",J82*I82)</f>
        <v/>
      </c>
      <c r="N82" s="33">
        <f>IF(K82="","",M82 * K82)</f>
        <v/>
      </c>
      <c r="O82" s="33">
        <f>IF(K82="","",M82 + N82)</f>
        <v/>
      </c>
      <c r="P82" s="4" t="n"/>
      <c r="Q82" s="33">
        <f>IF(L82&amp;K82="","",M82 * L82)</f>
        <v/>
      </c>
      <c r="R82" s="34">
        <f>IF(M82="","",O82-P82-Q82)</f>
        <v/>
      </c>
    </row>
    <row r="83">
      <c r="A83" s="25" t="n">
        <v>79</v>
      </c>
      <c r="B83" s="26">
        <f>_xlfn.XLOOKUP(C83,sales!C:C,scon!B:B,"")</f>
        <v/>
      </c>
      <c r="C83" s="4" t="n"/>
      <c r="D83" s="26">
        <f>_xlfn.XLOOKUP(C83,sales!C:C,scon!D:D,"")</f>
        <v/>
      </c>
      <c r="E83" s="26">
        <f>_xlfn.XLOOKUP(C83,sales!C:C,scon!E:E,"")</f>
        <v/>
      </c>
      <c r="F83" s="4" t="n"/>
      <c r="G83" s="27" t="n"/>
      <c r="H83" s="28" t="n"/>
      <c r="I83" s="4" t="n"/>
      <c r="J83" s="35">
        <f>_xlfn.XLOOKUP(C83,sales!C:C,scon!L:L,"")</f>
        <v/>
      </c>
      <c r="K83" s="31" t="n"/>
      <c r="L83" s="31" t="n"/>
      <c r="M83" s="33">
        <f>IF(I83="","",J83*I83)</f>
        <v/>
      </c>
      <c r="N83" s="33">
        <f>IF(K83="","",M83 * K83)</f>
        <v/>
      </c>
      <c r="O83" s="33">
        <f>IF(K83="","",M83 + N83)</f>
        <v/>
      </c>
      <c r="P83" s="4" t="n"/>
      <c r="Q83" s="33">
        <f>IF(L83&amp;K83="","",M83 * L83)</f>
        <v/>
      </c>
      <c r="R83" s="34">
        <f>IF(M83="","",O83-P83-Q83)</f>
        <v/>
      </c>
    </row>
    <row r="84">
      <c r="A84" s="25" t="n">
        <v>80</v>
      </c>
      <c r="B84" s="26">
        <f>_xlfn.XLOOKUP(C84,sales!C:C,scon!B:B,"")</f>
        <v/>
      </c>
      <c r="C84" s="4" t="n"/>
      <c r="D84" s="26">
        <f>_xlfn.XLOOKUP(C84,sales!C:C,scon!D:D,"")</f>
        <v/>
      </c>
      <c r="E84" s="26">
        <f>_xlfn.XLOOKUP(C84,sales!C:C,scon!E:E,"")</f>
        <v/>
      </c>
      <c r="F84" s="4" t="n"/>
      <c r="G84" s="27" t="n"/>
      <c r="H84" s="28" t="n"/>
      <c r="I84" s="4" t="n"/>
      <c r="J84" s="35">
        <f>_xlfn.XLOOKUP(C84,sales!C:C,scon!L:L,"")</f>
        <v/>
      </c>
      <c r="K84" s="31" t="n"/>
      <c r="L84" s="31" t="n"/>
      <c r="M84" s="33">
        <f>IF(I84="","",J84*I84)</f>
        <v/>
      </c>
      <c r="N84" s="33">
        <f>IF(K84="","",M84 * K84)</f>
        <v/>
      </c>
      <c r="O84" s="33">
        <f>IF(K84="","",M84 + N84)</f>
        <v/>
      </c>
      <c r="P84" s="4" t="n"/>
      <c r="Q84" s="33">
        <f>IF(L84&amp;K84="","",M84 * L84)</f>
        <v/>
      </c>
      <c r="R84" s="34">
        <f>IF(M84="","",O84-P84-Q84)</f>
        <v/>
      </c>
    </row>
    <row r="85">
      <c r="A85" s="25" t="n">
        <v>81</v>
      </c>
      <c r="B85" s="26">
        <f>_xlfn.XLOOKUP(C85,sales!C:C,scon!B:B,"")</f>
        <v/>
      </c>
      <c r="C85" s="4" t="n"/>
      <c r="D85" s="26">
        <f>_xlfn.XLOOKUP(C85,sales!C:C,scon!D:D,"")</f>
        <v/>
      </c>
      <c r="E85" s="26">
        <f>_xlfn.XLOOKUP(C85,sales!C:C,scon!E:E,"")</f>
        <v/>
      </c>
      <c r="F85" s="4" t="n"/>
      <c r="G85" s="27" t="n"/>
      <c r="H85" s="28" t="n"/>
      <c r="I85" s="4" t="n"/>
      <c r="J85" s="35">
        <f>_xlfn.XLOOKUP(C85,sales!C:C,scon!L:L,"")</f>
        <v/>
      </c>
      <c r="K85" s="31" t="n"/>
      <c r="L85" s="31" t="n"/>
      <c r="M85" s="33">
        <f>IF(I85="","",J85*I85)</f>
        <v/>
      </c>
      <c r="N85" s="33">
        <f>IF(K85="","",M85 * K85)</f>
        <v/>
      </c>
      <c r="O85" s="33">
        <f>IF(K85="","",M85 + N85)</f>
        <v/>
      </c>
      <c r="P85" s="4" t="n"/>
      <c r="Q85" s="33">
        <f>IF(L85&amp;K85="","",M85 * L85)</f>
        <v/>
      </c>
      <c r="R85" s="34">
        <f>IF(M85="","",O85-P85-Q85)</f>
        <v/>
      </c>
    </row>
    <row r="86">
      <c r="A86" s="25" t="n">
        <v>82</v>
      </c>
      <c r="B86" s="26">
        <f>_xlfn.XLOOKUP(C86,sales!C:C,scon!B:B,"")</f>
        <v/>
      </c>
      <c r="C86" s="4" t="n"/>
      <c r="D86" s="26">
        <f>_xlfn.XLOOKUP(C86,sales!C:C,scon!D:D,"")</f>
        <v/>
      </c>
      <c r="E86" s="26">
        <f>_xlfn.XLOOKUP(C86,sales!C:C,scon!E:E,"")</f>
        <v/>
      </c>
      <c r="F86" s="4" t="n"/>
      <c r="G86" s="27" t="n"/>
      <c r="H86" s="28" t="n"/>
      <c r="I86" s="4" t="n"/>
      <c r="J86" s="35">
        <f>_xlfn.XLOOKUP(C86,sales!C:C,scon!L:L,"")</f>
        <v/>
      </c>
      <c r="K86" s="31" t="n"/>
      <c r="L86" s="31" t="n"/>
      <c r="M86" s="33">
        <f>IF(I86="","",J86*I86)</f>
        <v/>
      </c>
      <c r="N86" s="33">
        <f>IF(K86="","",M86 * K86)</f>
        <v/>
      </c>
      <c r="O86" s="33">
        <f>IF(K86="","",M86 + N86)</f>
        <v/>
      </c>
      <c r="P86" s="4" t="n"/>
      <c r="Q86" s="33">
        <f>IF(L86&amp;K86="","",M86 * L86)</f>
        <v/>
      </c>
      <c r="R86" s="34">
        <f>IF(M86="","",O86-P86-Q86)</f>
        <v/>
      </c>
    </row>
    <row r="87">
      <c r="A87" s="25" t="n">
        <v>83</v>
      </c>
      <c r="B87" s="26">
        <f>_xlfn.XLOOKUP(C87,sales!C:C,scon!B:B,"")</f>
        <v/>
      </c>
      <c r="C87" s="4" t="n"/>
      <c r="D87" s="26">
        <f>_xlfn.XLOOKUP(C87,sales!C:C,scon!D:D,"")</f>
        <v/>
      </c>
      <c r="E87" s="26">
        <f>_xlfn.XLOOKUP(C87,sales!C:C,scon!E:E,"")</f>
        <v/>
      </c>
      <c r="F87" s="4" t="n"/>
      <c r="G87" s="27" t="n"/>
      <c r="H87" s="28" t="n"/>
      <c r="I87" s="4" t="n"/>
      <c r="J87" s="35">
        <f>_xlfn.XLOOKUP(C87,sales!C:C,scon!L:L,"")</f>
        <v/>
      </c>
      <c r="K87" s="31" t="n"/>
      <c r="L87" s="31" t="n"/>
      <c r="M87" s="33">
        <f>IF(I87="","",J87*I87)</f>
        <v/>
      </c>
      <c r="N87" s="33">
        <f>IF(K87="","",M87 * K87)</f>
        <v/>
      </c>
      <c r="O87" s="33">
        <f>IF(K87="","",M87 + N87)</f>
        <v/>
      </c>
      <c r="P87" s="4" t="n"/>
      <c r="Q87" s="33">
        <f>IF(L87&amp;K87="","",M87 * L87)</f>
        <v/>
      </c>
      <c r="R87" s="34">
        <f>IF(M87="","",O87-P87-Q87)</f>
        <v/>
      </c>
    </row>
    <row r="88">
      <c r="A88" s="25" t="n">
        <v>84</v>
      </c>
      <c r="B88" s="26">
        <f>_xlfn.XLOOKUP(C88,sales!C:C,scon!B:B,"")</f>
        <v/>
      </c>
      <c r="C88" s="4" t="n"/>
      <c r="D88" s="26">
        <f>_xlfn.XLOOKUP(C88,sales!C:C,scon!D:D,"")</f>
        <v/>
      </c>
      <c r="E88" s="26">
        <f>_xlfn.XLOOKUP(C88,sales!C:C,scon!E:E,"")</f>
        <v/>
      </c>
      <c r="F88" s="4" t="n"/>
      <c r="G88" s="27" t="n"/>
      <c r="H88" s="28" t="n"/>
      <c r="I88" s="4" t="n"/>
      <c r="J88" s="35">
        <f>_xlfn.XLOOKUP(C88,sales!C:C,scon!L:L,"")</f>
        <v/>
      </c>
      <c r="K88" s="31" t="n"/>
      <c r="L88" s="31" t="n"/>
      <c r="M88" s="33">
        <f>IF(I88="","",J88*I88)</f>
        <v/>
      </c>
      <c r="N88" s="33">
        <f>IF(K88="","",M88 * K88)</f>
        <v/>
      </c>
      <c r="O88" s="33">
        <f>IF(K88="","",M88 + N88)</f>
        <v/>
      </c>
      <c r="P88" s="4" t="n"/>
      <c r="Q88" s="33">
        <f>IF(L88&amp;K88="","",M88 * L88)</f>
        <v/>
      </c>
      <c r="R88" s="34">
        <f>IF(M88="","",O88-P88-Q88)</f>
        <v/>
      </c>
    </row>
    <row r="89">
      <c r="A89" s="25" t="n">
        <v>85</v>
      </c>
      <c r="B89" s="26">
        <f>_xlfn.XLOOKUP(C89,sales!C:C,scon!B:B,"")</f>
        <v/>
      </c>
      <c r="C89" s="4" t="n"/>
      <c r="D89" s="26">
        <f>_xlfn.XLOOKUP(C89,sales!C:C,scon!D:D,"")</f>
        <v/>
      </c>
      <c r="E89" s="26">
        <f>_xlfn.XLOOKUP(C89,sales!C:C,scon!E:E,"")</f>
        <v/>
      </c>
      <c r="F89" s="4" t="n"/>
      <c r="G89" s="27" t="n"/>
      <c r="H89" s="28" t="n"/>
      <c r="I89" s="4" t="n"/>
      <c r="J89" s="35">
        <f>_xlfn.XLOOKUP(C89,sales!C:C,scon!L:L,"")</f>
        <v/>
      </c>
      <c r="K89" s="31" t="n"/>
      <c r="L89" s="31" t="n"/>
      <c r="M89" s="33">
        <f>IF(I89="","",J89*I89)</f>
        <v/>
      </c>
      <c r="N89" s="33">
        <f>IF(K89="","",M89 * K89)</f>
        <v/>
      </c>
      <c r="O89" s="33">
        <f>IF(K89="","",M89 + N89)</f>
        <v/>
      </c>
      <c r="P89" s="4" t="n"/>
      <c r="Q89" s="33">
        <f>IF(L89&amp;K89="","",M89 * L89)</f>
        <v/>
      </c>
      <c r="R89" s="34">
        <f>IF(M89="","",O89-P89-Q89)</f>
        <v/>
      </c>
    </row>
    <row r="90">
      <c r="A90" s="25" t="n">
        <v>86</v>
      </c>
      <c r="B90" s="26">
        <f>_xlfn.XLOOKUP(C90,sales!C:C,scon!B:B,"")</f>
        <v/>
      </c>
      <c r="C90" s="4" t="n"/>
      <c r="D90" s="26">
        <f>_xlfn.XLOOKUP(C90,sales!C:C,scon!D:D,"")</f>
        <v/>
      </c>
      <c r="E90" s="26">
        <f>_xlfn.XLOOKUP(C90,sales!C:C,scon!E:E,"")</f>
        <v/>
      </c>
      <c r="F90" s="4" t="n"/>
      <c r="G90" s="27" t="n"/>
      <c r="H90" s="28" t="n"/>
      <c r="I90" s="4" t="n"/>
      <c r="J90" s="35">
        <f>_xlfn.XLOOKUP(C90,sales!C:C,scon!L:L,"")</f>
        <v/>
      </c>
      <c r="K90" s="31" t="n"/>
      <c r="L90" s="31" t="n"/>
      <c r="M90" s="33">
        <f>IF(I90="","",J90*I90)</f>
        <v/>
      </c>
      <c r="N90" s="33">
        <f>IF(K90="","",M90 * K90)</f>
        <v/>
      </c>
      <c r="O90" s="33">
        <f>IF(K90="","",M90 + N90)</f>
        <v/>
      </c>
      <c r="P90" s="4" t="n"/>
      <c r="Q90" s="33">
        <f>IF(L90&amp;K90="","",M90 * L90)</f>
        <v/>
      </c>
      <c r="R90" s="34">
        <f>IF(M90="","",O90-P90-Q90)</f>
        <v/>
      </c>
    </row>
    <row r="91">
      <c r="A91" s="25" t="n">
        <v>87</v>
      </c>
      <c r="B91" s="26">
        <f>_xlfn.XLOOKUP(C91,sales!C:C,scon!B:B,"")</f>
        <v/>
      </c>
      <c r="C91" s="4" t="n"/>
      <c r="D91" s="26">
        <f>_xlfn.XLOOKUP(C91,sales!C:C,scon!D:D,"")</f>
        <v/>
      </c>
      <c r="E91" s="26">
        <f>_xlfn.XLOOKUP(C91,sales!C:C,scon!E:E,"")</f>
        <v/>
      </c>
      <c r="F91" s="4" t="n"/>
      <c r="G91" s="27" t="n"/>
      <c r="H91" s="28" t="n"/>
      <c r="I91" s="4" t="n"/>
      <c r="J91" s="35">
        <f>_xlfn.XLOOKUP(C91,sales!C:C,scon!L:L,"")</f>
        <v/>
      </c>
      <c r="K91" s="31" t="n"/>
      <c r="L91" s="31" t="n"/>
      <c r="M91" s="33">
        <f>IF(I91="","",J91*I91)</f>
        <v/>
      </c>
      <c r="N91" s="33">
        <f>IF(K91="","",M91 * K91)</f>
        <v/>
      </c>
      <c r="O91" s="33">
        <f>IF(K91="","",M91 + N91)</f>
        <v/>
      </c>
      <c r="P91" s="4" t="n"/>
      <c r="Q91" s="33">
        <f>IF(L91&amp;K91="","",M91 * L91)</f>
        <v/>
      </c>
      <c r="R91" s="34">
        <f>IF(M91="","",O91-P91-Q91)</f>
        <v/>
      </c>
    </row>
    <row r="92">
      <c r="A92" s="25" t="n">
        <v>88</v>
      </c>
      <c r="B92" s="26">
        <f>_xlfn.XLOOKUP(C92,sales!C:C,scon!B:B,"")</f>
        <v/>
      </c>
      <c r="C92" s="4" t="n"/>
      <c r="D92" s="26">
        <f>_xlfn.XLOOKUP(C92,sales!C:C,scon!D:D,"")</f>
        <v/>
      </c>
      <c r="E92" s="26">
        <f>_xlfn.XLOOKUP(C92,sales!C:C,scon!E:E,"")</f>
        <v/>
      </c>
      <c r="F92" s="4" t="n"/>
      <c r="G92" s="27" t="n"/>
      <c r="H92" s="28" t="n"/>
      <c r="I92" s="4" t="n"/>
      <c r="J92" s="35">
        <f>_xlfn.XLOOKUP(C92,sales!C:C,scon!L:L,"")</f>
        <v/>
      </c>
      <c r="K92" s="31" t="n"/>
      <c r="L92" s="31" t="n"/>
      <c r="M92" s="33">
        <f>IF(I92="","",J92*I92)</f>
        <v/>
      </c>
      <c r="N92" s="33">
        <f>IF(K92="","",M92 * K92)</f>
        <v/>
      </c>
      <c r="O92" s="33">
        <f>IF(K92="","",M92 + N92)</f>
        <v/>
      </c>
      <c r="P92" s="4" t="n"/>
      <c r="Q92" s="33">
        <f>IF(L92&amp;K92="","",M92 * L92)</f>
        <v/>
      </c>
      <c r="R92" s="34">
        <f>IF(M92="","",O92-P92-Q92)</f>
        <v/>
      </c>
    </row>
    <row r="93">
      <c r="A93" s="25" t="n">
        <v>89</v>
      </c>
      <c r="B93" s="26">
        <f>_xlfn.XLOOKUP(C93,sales!C:C,scon!B:B,"")</f>
        <v/>
      </c>
      <c r="C93" s="4" t="n"/>
      <c r="D93" s="26">
        <f>_xlfn.XLOOKUP(C93,sales!C:C,scon!D:D,"")</f>
        <v/>
      </c>
      <c r="E93" s="26">
        <f>_xlfn.XLOOKUP(C93,sales!C:C,scon!E:E,"")</f>
        <v/>
      </c>
      <c r="F93" s="4" t="n"/>
      <c r="G93" s="27" t="n"/>
      <c r="H93" s="28" t="n"/>
      <c r="I93" s="4" t="n"/>
      <c r="J93" s="35">
        <f>_xlfn.XLOOKUP(C93,sales!C:C,scon!L:L,"")</f>
        <v/>
      </c>
      <c r="K93" s="31" t="n"/>
      <c r="L93" s="31" t="n"/>
      <c r="M93" s="33">
        <f>IF(I93="","",J93*I93)</f>
        <v/>
      </c>
      <c r="N93" s="33">
        <f>IF(K93="","",M93 * K93)</f>
        <v/>
      </c>
      <c r="O93" s="33">
        <f>IF(K93="","",M93 + N93)</f>
        <v/>
      </c>
      <c r="P93" s="4" t="n"/>
      <c r="Q93" s="33">
        <f>IF(L93&amp;K93="","",M93 * L93)</f>
        <v/>
      </c>
      <c r="R93" s="34">
        <f>IF(M93="","",O93-P93-Q93)</f>
        <v/>
      </c>
    </row>
    <row r="94">
      <c r="A94" s="25" t="n">
        <v>90</v>
      </c>
      <c r="B94" s="26">
        <f>_xlfn.XLOOKUP(C94,sales!C:C,scon!B:B,"")</f>
        <v/>
      </c>
      <c r="C94" s="4" t="n"/>
      <c r="D94" s="26">
        <f>_xlfn.XLOOKUP(C94,sales!C:C,scon!D:D,"")</f>
        <v/>
      </c>
      <c r="E94" s="26">
        <f>_xlfn.XLOOKUP(C94,sales!C:C,scon!E:E,"")</f>
        <v/>
      </c>
      <c r="F94" s="4" t="n"/>
      <c r="G94" s="27" t="n"/>
      <c r="H94" s="28" t="n"/>
      <c r="I94" s="4" t="n"/>
      <c r="J94" s="35">
        <f>_xlfn.XLOOKUP(C94,sales!C:C,scon!L:L,"")</f>
        <v/>
      </c>
      <c r="K94" s="31" t="n"/>
      <c r="L94" s="31" t="n"/>
      <c r="M94" s="33">
        <f>IF(I94="","",J94*I94)</f>
        <v/>
      </c>
      <c r="N94" s="33">
        <f>IF(K94="","",M94 * K94)</f>
        <v/>
      </c>
      <c r="O94" s="33">
        <f>IF(K94="","",M94 + N94)</f>
        <v/>
      </c>
      <c r="P94" s="4" t="n"/>
      <c r="Q94" s="33">
        <f>IF(L94&amp;K94="","",M94 * L94)</f>
        <v/>
      </c>
      <c r="R94" s="34">
        <f>IF(M94="","",O94-P94-Q94)</f>
        <v/>
      </c>
    </row>
    <row r="95">
      <c r="A95" s="25" t="n">
        <v>91</v>
      </c>
      <c r="B95" s="26">
        <f>_xlfn.XLOOKUP(C95,sales!C:C,scon!B:B,"")</f>
        <v/>
      </c>
      <c r="C95" s="4" t="n"/>
      <c r="D95" s="26">
        <f>_xlfn.XLOOKUP(C95,sales!C:C,scon!D:D,"")</f>
        <v/>
      </c>
      <c r="E95" s="26">
        <f>_xlfn.XLOOKUP(C95,sales!C:C,scon!E:E,"")</f>
        <v/>
      </c>
      <c r="F95" s="4" t="n"/>
      <c r="G95" s="27" t="n"/>
      <c r="H95" s="28" t="n"/>
      <c r="I95" s="4" t="n"/>
      <c r="J95" s="35">
        <f>_xlfn.XLOOKUP(C95,sales!C:C,scon!L:L,"")</f>
        <v/>
      </c>
      <c r="K95" s="31" t="n"/>
      <c r="L95" s="31" t="n"/>
      <c r="M95" s="33">
        <f>IF(I95="","",J95*I95)</f>
        <v/>
      </c>
      <c r="N95" s="33">
        <f>IF(K95="","",M95 * K95)</f>
        <v/>
      </c>
      <c r="O95" s="33">
        <f>IF(K95="","",M95 + N95)</f>
        <v/>
      </c>
      <c r="P95" s="4" t="n"/>
      <c r="Q95" s="33">
        <f>IF(L95&amp;K95="","",M95 * L95)</f>
        <v/>
      </c>
      <c r="R95" s="34">
        <f>IF(M95="","",O95-P95-Q95)</f>
        <v/>
      </c>
    </row>
    <row r="96">
      <c r="A96" s="25" t="n">
        <v>92</v>
      </c>
      <c r="B96" s="26">
        <f>_xlfn.XLOOKUP(C96,sales!C:C,scon!B:B,"")</f>
        <v/>
      </c>
      <c r="C96" s="4" t="n"/>
      <c r="D96" s="26">
        <f>_xlfn.XLOOKUP(C96,sales!C:C,scon!D:D,"")</f>
        <v/>
      </c>
      <c r="E96" s="26">
        <f>_xlfn.XLOOKUP(C96,sales!C:C,scon!E:E,"")</f>
        <v/>
      </c>
      <c r="F96" s="4" t="n"/>
      <c r="G96" s="27" t="n"/>
      <c r="H96" s="28" t="n"/>
      <c r="I96" s="4" t="n"/>
      <c r="J96" s="35">
        <f>_xlfn.XLOOKUP(C96,sales!C:C,scon!L:L,"")</f>
        <v/>
      </c>
      <c r="K96" s="31" t="n"/>
      <c r="L96" s="31" t="n"/>
      <c r="M96" s="33">
        <f>IF(I96="","",J96*I96)</f>
        <v/>
      </c>
      <c r="N96" s="33">
        <f>IF(K96="","",M96 * K96)</f>
        <v/>
      </c>
      <c r="O96" s="33">
        <f>IF(K96="","",M96 + N96)</f>
        <v/>
      </c>
      <c r="P96" s="4" t="n"/>
      <c r="Q96" s="33">
        <f>IF(L96&amp;K96="","",M96 * L96)</f>
        <v/>
      </c>
      <c r="R96" s="34">
        <f>IF(M96="","",O96-P96-Q96)</f>
        <v/>
      </c>
    </row>
    <row r="97">
      <c r="A97" s="25" t="n">
        <v>93</v>
      </c>
      <c r="B97" s="26">
        <f>_xlfn.XLOOKUP(C97,sales!C:C,scon!B:B,"")</f>
        <v/>
      </c>
      <c r="C97" s="4" t="n"/>
      <c r="D97" s="26">
        <f>_xlfn.XLOOKUP(C97,sales!C:C,scon!D:D,"")</f>
        <v/>
      </c>
      <c r="E97" s="26">
        <f>_xlfn.XLOOKUP(C97,sales!C:C,scon!E:E,"")</f>
        <v/>
      </c>
      <c r="F97" s="4" t="n"/>
      <c r="G97" s="27" t="n"/>
      <c r="H97" s="28" t="n"/>
      <c r="I97" s="4" t="n"/>
      <c r="J97" s="35">
        <f>_xlfn.XLOOKUP(C97,sales!C:C,scon!L:L,"")</f>
        <v/>
      </c>
      <c r="K97" s="31" t="n"/>
      <c r="L97" s="31" t="n"/>
      <c r="M97" s="33">
        <f>IF(I97="","",J97*I97)</f>
        <v/>
      </c>
      <c r="N97" s="33">
        <f>IF(K97="","",M97 * K97)</f>
        <v/>
      </c>
      <c r="O97" s="33">
        <f>IF(K97="","",M97 + N97)</f>
        <v/>
      </c>
      <c r="P97" s="4" t="n"/>
      <c r="Q97" s="33">
        <f>IF(L97&amp;K97="","",M97 * L97)</f>
        <v/>
      </c>
      <c r="R97" s="34">
        <f>IF(M97="","",O97-P97-Q97)</f>
        <v/>
      </c>
    </row>
    <row r="98">
      <c r="A98" s="25" t="n">
        <v>94</v>
      </c>
      <c r="B98" s="26">
        <f>_xlfn.XLOOKUP(C98,sales!C:C,scon!B:B,"")</f>
        <v/>
      </c>
      <c r="C98" s="4" t="n"/>
      <c r="D98" s="26">
        <f>_xlfn.XLOOKUP(C98,sales!C:C,scon!D:D,"")</f>
        <v/>
      </c>
      <c r="E98" s="26">
        <f>_xlfn.XLOOKUP(C98,sales!C:C,scon!E:E,"")</f>
        <v/>
      </c>
      <c r="F98" s="4" t="n"/>
      <c r="G98" s="27" t="n"/>
      <c r="H98" s="28" t="n"/>
      <c r="I98" s="4" t="n"/>
      <c r="J98" s="35">
        <f>_xlfn.XLOOKUP(C98,sales!C:C,scon!L:L,"")</f>
        <v/>
      </c>
      <c r="K98" s="31" t="n"/>
      <c r="L98" s="31" t="n"/>
      <c r="M98" s="33">
        <f>IF(I98="","",J98*I98)</f>
        <v/>
      </c>
      <c r="N98" s="33">
        <f>IF(K98="","",M98 * K98)</f>
        <v/>
      </c>
      <c r="O98" s="33">
        <f>IF(K98="","",M98 + N98)</f>
        <v/>
      </c>
      <c r="P98" s="4" t="n"/>
      <c r="Q98" s="33">
        <f>IF(L98&amp;K98="","",M98 * L98)</f>
        <v/>
      </c>
      <c r="R98" s="34">
        <f>IF(M98="","",O98-P98-Q98)</f>
        <v/>
      </c>
    </row>
    <row r="99">
      <c r="A99" s="25" t="n">
        <v>95</v>
      </c>
      <c r="B99" s="26">
        <f>_xlfn.XLOOKUP(C99,sales!C:C,scon!B:B,"")</f>
        <v/>
      </c>
      <c r="C99" s="4" t="n"/>
      <c r="D99" s="26">
        <f>_xlfn.XLOOKUP(C99,sales!C:C,scon!D:D,"")</f>
        <v/>
      </c>
      <c r="E99" s="26">
        <f>_xlfn.XLOOKUP(C99,sales!C:C,scon!E:E,"")</f>
        <v/>
      </c>
      <c r="F99" s="4" t="n"/>
      <c r="G99" s="27" t="n"/>
      <c r="H99" s="28" t="n"/>
      <c r="I99" s="4" t="n"/>
      <c r="J99" s="35">
        <f>_xlfn.XLOOKUP(C99,sales!C:C,scon!L:L,"")</f>
        <v/>
      </c>
      <c r="K99" s="31" t="n"/>
      <c r="L99" s="31" t="n"/>
      <c r="M99" s="33">
        <f>IF(I99="","",J99*I99)</f>
        <v/>
      </c>
      <c r="N99" s="33">
        <f>IF(K99="","",M99 * K99)</f>
        <v/>
      </c>
      <c r="O99" s="33">
        <f>IF(K99="","",M99 + N99)</f>
        <v/>
      </c>
      <c r="P99" s="4" t="n"/>
      <c r="Q99" s="33">
        <f>IF(L99&amp;K99="","",M99 * L99)</f>
        <v/>
      </c>
      <c r="R99" s="34">
        <f>IF(M99="","",O99-P99-Q99)</f>
        <v/>
      </c>
    </row>
    <row r="100">
      <c r="A100" s="25" t="n">
        <v>96</v>
      </c>
      <c r="B100" s="26">
        <f>_xlfn.XLOOKUP(C100,sales!C:C,scon!B:B,"")</f>
        <v/>
      </c>
      <c r="C100" s="4" t="n"/>
      <c r="D100" s="26">
        <f>_xlfn.XLOOKUP(C100,sales!C:C,scon!D:D,"")</f>
        <v/>
      </c>
      <c r="E100" s="26">
        <f>_xlfn.XLOOKUP(C100,sales!C:C,scon!E:E,"")</f>
        <v/>
      </c>
      <c r="F100" s="4" t="n"/>
      <c r="G100" s="27" t="n"/>
      <c r="H100" s="28" t="n"/>
      <c r="I100" s="4" t="n"/>
      <c r="J100" s="35">
        <f>_xlfn.XLOOKUP(C100,sales!C:C,scon!L:L,"")</f>
        <v/>
      </c>
      <c r="K100" s="31" t="n"/>
      <c r="L100" s="31" t="n"/>
      <c r="M100" s="33">
        <f>IF(I100="","",J100*I100)</f>
        <v/>
      </c>
      <c r="N100" s="33">
        <f>IF(K100="","",M100 * K100)</f>
        <v/>
      </c>
      <c r="O100" s="33">
        <f>IF(K100="","",M100 + N100)</f>
        <v/>
      </c>
      <c r="P100" s="4" t="n"/>
      <c r="Q100" s="33">
        <f>IF(L100&amp;K100="","",M100 * L100)</f>
        <v/>
      </c>
      <c r="R100" s="34">
        <f>IF(M100="","",O100-P100-Q100)</f>
        <v/>
      </c>
    </row>
    <row r="101">
      <c r="A101" s="25" t="n">
        <v>97</v>
      </c>
      <c r="B101" s="26">
        <f>_xlfn.XLOOKUP(C101,sales!C:C,scon!B:B,"")</f>
        <v/>
      </c>
      <c r="C101" s="4" t="n"/>
      <c r="D101" s="26">
        <f>_xlfn.XLOOKUP(C101,sales!C:C,scon!D:D,"")</f>
        <v/>
      </c>
      <c r="E101" s="26">
        <f>_xlfn.XLOOKUP(C101,sales!C:C,scon!E:E,"")</f>
        <v/>
      </c>
      <c r="F101" s="4" t="n"/>
      <c r="G101" s="27" t="n"/>
      <c r="H101" s="28" t="n"/>
      <c r="I101" s="4" t="n"/>
      <c r="J101" s="35">
        <f>_xlfn.XLOOKUP(C101,sales!C:C,scon!L:L,"")</f>
        <v/>
      </c>
      <c r="K101" s="31" t="n"/>
      <c r="L101" s="31" t="n"/>
      <c r="M101" s="33">
        <f>IF(I101="","",J101*I101)</f>
        <v/>
      </c>
      <c r="N101" s="33">
        <f>IF(K101="","",M101 * K101)</f>
        <v/>
      </c>
      <c r="O101" s="33">
        <f>IF(K101="","",M101 + N101)</f>
        <v/>
      </c>
      <c r="P101" s="4" t="n"/>
      <c r="Q101" s="33">
        <f>IF(L101&amp;K101="","",M101 * L101)</f>
        <v/>
      </c>
      <c r="R101" s="34">
        <f>IF(M101="","",O101-P101-Q101)</f>
        <v/>
      </c>
    </row>
    <row r="102">
      <c r="A102" s="25" t="n">
        <v>98</v>
      </c>
      <c r="B102" s="26">
        <f>_xlfn.XLOOKUP(C102,sales!C:C,scon!B:B,"")</f>
        <v/>
      </c>
      <c r="C102" s="4" t="n"/>
      <c r="D102" s="26">
        <f>_xlfn.XLOOKUP(C102,sales!C:C,scon!D:D,"")</f>
        <v/>
      </c>
      <c r="E102" s="26">
        <f>_xlfn.XLOOKUP(C102,sales!C:C,scon!E:E,"")</f>
        <v/>
      </c>
      <c r="F102" s="4" t="n"/>
      <c r="G102" s="27" t="n"/>
      <c r="H102" s="28" t="n"/>
      <c r="I102" s="4" t="n"/>
      <c r="J102" s="35">
        <f>_xlfn.XLOOKUP(C102,sales!C:C,scon!L:L,"")</f>
        <v/>
      </c>
      <c r="K102" s="31" t="n"/>
      <c r="L102" s="31" t="n"/>
      <c r="M102" s="33">
        <f>IF(I102="","",J102*I102)</f>
        <v/>
      </c>
      <c r="N102" s="33">
        <f>IF(K102="","",M102 * K102)</f>
        <v/>
      </c>
      <c r="O102" s="33">
        <f>IF(K102="","",M102 + N102)</f>
        <v/>
      </c>
      <c r="P102" s="4" t="n"/>
      <c r="Q102" s="33">
        <f>IF(L102&amp;K102="","",M102 * L102)</f>
        <v/>
      </c>
      <c r="R102" s="34">
        <f>IF(M102="","",O102-P102-Q102)</f>
        <v/>
      </c>
    </row>
    <row r="103">
      <c r="A103" s="25" t="n">
        <v>99</v>
      </c>
      <c r="B103" s="26">
        <f>_xlfn.XLOOKUP(C103,sales!C:C,scon!B:B,"")</f>
        <v/>
      </c>
      <c r="C103" s="4" t="n"/>
      <c r="D103" s="26">
        <f>_xlfn.XLOOKUP(C103,sales!C:C,scon!D:D,"")</f>
        <v/>
      </c>
      <c r="E103" s="26">
        <f>_xlfn.XLOOKUP(C103,sales!C:C,scon!E:E,"")</f>
        <v/>
      </c>
      <c r="F103" s="4" t="n"/>
      <c r="G103" s="27" t="n"/>
      <c r="H103" s="28" t="n"/>
      <c r="I103" s="4" t="n"/>
      <c r="J103" s="35">
        <f>_xlfn.XLOOKUP(C103,sales!C:C,scon!L:L,"")</f>
        <v/>
      </c>
      <c r="K103" s="31" t="n"/>
      <c r="L103" s="31" t="n"/>
      <c r="M103" s="33">
        <f>IF(I103="","",J103*I103)</f>
        <v/>
      </c>
      <c r="N103" s="33">
        <f>IF(K103="","",M103 * K103)</f>
        <v/>
      </c>
      <c r="O103" s="33">
        <f>IF(K103="","",M103 + N103)</f>
        <v/>
      </c>
      <c r="P103" s="4" t="n"/>
      <c r="Q103" s="33">
        <f>IF(L103&amp;K103="","",M103 * L103)</f>
        <v/>
      </c>
      <c r="R103" s="34">
        <f>IF(M103="","",O103-P103-Q103)</f>
        <v/>
      </c>
    </row>
    <row r="104">
      <c r="A104" s="25" t="n">
        <v>100</v>
      </c>
      <c r="B104" s="26">
        <f>_xlfn.XLOOKUP(C104,sales!C:C,scon!B:B,"")</f>
        <v/>
      </c>
      <c r="C104" s="4" t="n"/>
      <c r="D104" s="26">
        <f>_xlfn.XLOOKUP(C104,sales!C:C,scon!D:D,"")</f>
        <v/>
      </c>
      <c r="E104" s="26">
        <f>_xlfn.XLOOKUP(C104,sales!C:C,scon!E:E,"")</f>
        <v/>
      </c>
      <c r="F104" s="4" t="n"/>
      <c r="G104" s="27" t="n"/>
      <c r="H104" s="28" t="n"/>
      <c r="I104" s="4" t="n"/>
      <c r="J104" s="35">
        <f>_xlfn.XLOOKUP(C104,sales!C:C,scon!L:L,"")</f>
        <v/>
      </c>
      <c r="K104" s="31" t="n"/>
      <c r="L104" s="31" t="n"/>
      <c r="M104" s="33">
        <f>IF(I104="","",J104*I104)</f>
        <v/>
      </c>
      <c r="N104" s="33">
        <f>IF(K104="","",M104 * K104)</f>
        <v/>
      </c>
      <c r="O104" s="33">
        <f>IF(K104="","",M104 + N104)</f>
        <v/>
      </c>
      <c r="P104" s="4" t="n"/>
      <c r="Q104" s="33">
        <f>IF(L104&amp;K104="","",M104 * L104)</f>
        <v/>
      </c>
      <c r="R104" s="34">
        <f>IF(M104="","",O104-P104-Q104)</f>
        <v/>
      </c>
    </row>
    <row r="105">
      <c r="A105" s="25" t="n">
        <v>101</v>
      </c>
      <c r="B105" s="26">
        <f>_xlfn.XLOOKUP(C105,sales!C:C,scon!B:B,"")</f>
        <v/>
      </c>
      <c r="C105" s="4" t="n"/>
      <c r="D105" s="26">
        <f>_xlfn.XLOOKUP(C105,sales!C:C,scon!D:D,"")</f>
        <v/>
      </c>
      <c r="E105" s="26">
        <f>_xlfn.XLOOKUP(C105,sales!C:C,scon!E:E,"")</f>
        <v/>
      </c>
      <c r="F105" s="4" t="n"/>
      <c r="G105" s="27" t="n"/>
      <c r="H105" s="28" t="n"/>
      <c r="I105" s="4" t="n"/>
      <c r="J105" s="35">
        <f>_xlfn.XLOOKUP(C105,sales!C:C,scon!L:L,"")</f>
        <v/>
      </c>
      <c r="K105" s="31" t="n"/>
      <c r="L105" s="31" t="n"/>
      <c r="M105" s="33">
        <f>IF(I105="","",J105*I105)</f>
        <v/>
      </c>
      <c r="N105" s="33">
        <f>IF(K105="","",M105 * K105)</f>
        <v/>
      </c>
      <c r="O105" s="33">
        <f>IF(K105="","",M105 + N105)</f>
        <v/>
      </c>
      <c r="P105" s="4" t="n"/>
      <c r="Q105" s="33">
        <f>IF(L105&amp;K105="","",M105 * L105)</f>
        <v/>
      </c>
      <c r="R105" s="34">
        <f>IF(M105="","",O105-P105-Q105)</f>
        <v/>
      </c>
    </row>
    <row r="106">
      <c r="A106" s="25" t="n">
        <v>102</v>
      </c>
      <c r="B106" s="26">
        <f>_xlfn.XLOOKUP(C106,sales!C:C,scon!B:B,"")</f>
        <v/>
      </c>
      <c r="C106" s="4" t="n"/>
      <c r="D106" s="26">
        <f>_xlfn.XLOOKUP(C106,sales!C:C,scon!D:D,"")</f>
        <v/>
      </c>
      <c r="E106" s="26">
        <f>_xlfn.XLOOKUP(C106,sales!C:C,scon!E:E,"")</f>
        <v/>
      </c>
      <c r="F106" s="4" t="n"/>
      <c r="G106" s="27" t="n"/>
      <c r="H106" s="28" t="n"/>
      <c r="I106" s="4" t="n"/>
      <c r="J106" s="35">
        <f>_xlfn.XLOOKUP(C106,sales!C:C,scon!L:L,"")</f>
        <v/>
      </c>
      <c r="K106" s="31" t="n"/>
      <c r="L106" s="31" t="n"/>
      <c r="M106" s="33">
        <f>IF(I106="","",J106*I106)</f>
        <v/>
      </c>
      <c r="N106" s="33">
        <f>IF(K106="","",M106 * K106)</f>
        <v/>
      </c>
      <c r="O106" s="33">
        <f>IF(K106="","",M106 + N106)</f>
        <v/>
      </c>
      <c r="P106" s="4" t="n"/>
      <c r="Q106" s="33">
        <f>IF(L106&amp;K106="","",M106 * L106)</f>
        <v/>
      </c>
      <c r="R106" s="34">
        <f>IF(M106="","",O106-P106-Q106)</f>
        <v/>
      </c>
    </row>
    <row r="107">
      <c r="A107" s="25" t="n">
        <v>103</v>
      </c>
      <c r="B107" s="26">
        <f>_xlfn.XLOOKUP(C107,sales!C:C,scon!B:B,"")</f>
        <v/>
      </c>
      <c r="C107" s="4" t="n"/>
      <c r="D107" s="26">
        <f>_xlfn.XLOOKUP(C107,sales!C:C,scon!D:D,"")</f>
        <v/>
      </c>
      <c r="E107" s="26">
        <f>_xlfn.XLOOKUP(C107,sales!C:C,scon!E:E,"")</f>
        <v/>
      </c>
      <c r="F107" s="4" t="n"/>
      <c r="G107" s="27" t="n"/>
      <c r="H107" s="28" t="n"/>
      <c r="I107" s="4" t="n"/>
      <c r="J107" s="35">
        <f>_xlfn.XLOOKUP(C107,sales!C:C,scon!L:L,"")</f>
        <v/>
      </c>
      <c r="K107" s="31" t="n"/>
      <c r="L107" s="31" t="n"/>
      <c r="M107" s="33">
        <f>IF(I107="","",J107*I107)</f>
        <v/>
      </c>
      <c r="N107" s="33">
        <f>IF(K107="","",M107 * K107)</f>
        <v/>
      </c>
      <c r="O107" s="33">
        <f>IF(K107="","",M107 + N107)</f>
        <v/>
      </c>
      <c r="P107" s="4" t="n"/>
      <c r="Q107" s="33">
        <f>IF(L107&amp;K107="","",M107 * L107)</f>
        <v/>
      </c>
      <c r="R107" s="34">
        <f>IF(M107="","",O107-P107-Q107)</f>
        <v/>
      </c>
    </row>
    <row r="108">
      <c r="A108" s="25" t="n">
        <v>104</v>
      </c>
      <c r="B108" s="26">
        <f>_xlfn.XLOOKUP(C108,sales!C:C,scon!B:B,"")</f>
        <v/>
      </c>
      <c r="C108" s="4" t="n"/>
      <c r="D108" s="26">
        <f>_xlfn.XLOOKUP(C108,sales!C:C,scon!D:D,"")</f>
        <v/>
      </c>
      <c r="E108" s="26">
        <f>_xlfn.XLOOKUP(C108,sales!C:C,scon!E:E,"")</f>
        <v/>
      </c>
      <c r="F108" s="4" t="n"/>
      <c r="G108" s="27" t="n"/>
      <c r="H108" s="28" t="n"/>
      <c r="I108" s="4" t="n"/>
      <c r="J108" s="35">
        <f>_xlfn.XLOOKUP(C108,sales!C:C,scon!L:L,"")</f>
        <v/>
      </c>
      <c r="K108" s="31" t="n"/>
      <c r="L108" s="31" t="n"/>
      <c r="M108" s="33">
        <f>IF(I108="","",J108*I108)</f>
        <v/>
      </c>
      <c r="N108" s="33">
        <f>IF(K108="","",M108 * K108)</f>
        <v/>
      </c>
      <c r="O108" s="33">
        <f>IF(K108="","",M108 + N108)</f>
        <v/>
      </c>
      <c r="P108" s="4" t="n"/>
      <c r="Q108" s="33">
        <f>IF(L108&amp;K108="","",M108 * L108)</f>
        <v/>
      </c>
      <c r="R108" s="34">
        <f>IF(M108="","",O108-P108-Q108)</f>
        <v/>
      </c>
    </row>
    <row r="109">
      <c r="A109" s="25" t="n">
        <v>105</v>
      </c>
      <c r="B109" s="26">
        <f>_xlfn.XLOOKUP(C109,sales!C:C,scon!B:B,"")</f>
        <v/>
      </c>
      <c r="C109" s="4" t="n"/>
      <c r="D109" s="26">
        <f>_xlfn.XLOOKUP(C109,sales!C:C,scon!D:D,"")</f>
        <v/>
      </c>
      <c r="E109" s="26">
        <f>_xlfn.XLOOKUP(C109,sales!C:C,scon!E:E,"")</f>
        <v/>
      </c>
      <c r="F109" s="4" t="n"/>
      <c r="G109" s="27" t="n"/>
      <c r="H109" s="28" t="n"/>
      <c r="I109" s="4" t="n"/>
      <c r="J109" s="35">
        <f>_xlfn.XLOOKUP(C109,sales!C:C,scon!L:L,"")</f>
        <v/>
      </c>
      <c r="K109" s="31" t="n"/>
      <c r="L109" s="31" t="n"/>
      <c r="M109" s="33">
        <f>IF(I109="","",J109*I109)</f>
        <v/>
      </c>
      <c r="N109" s="33">
        <f>IF(K109="","",M109 * K109)</f>
        <v/>
      </c>
      <c r="O109" s="33">
        <f>IF(K109="","",M109 + N109)</f>
        <v/>
      </c>
      <c r="P109" s="4" t="n"/>
      <c r="Q109" s="33">
        <f>IF(L109&amp;K109="","",M109 * L109)</f>
        <v/>
      </c>
      <c r="R109" s="34">
        <f>IF(M109="","",O109-P109-Q109)</f>
        <v/>
      </c>
    </row>
    <row r="110">
      <c r="A110" s="25" t="n">
        <v>106</v>
      </c>
      <c r="B110" s="26">
        <f>_xlfn.XLOOKUP(C110,sales!C:C,scon!B:B,"")</f>
        <v/>
      </c>
      <c r="C110" s="4" t="n"/>
      <c r="D110" s="26">
        <f>_xlfn.XLOOKUP(C110,sales!C:C,scon!D:D,"")</f>
        <v/>
      </c>
      <c r="E110" s="26">
        <f>_xlfn.XLOOKUP(C110,sales!C:C,scon!E:E,"")</f>
        <v/>
      </c>
      <c r="F110" s="4" t="n"/>
      <c r="G110" s="27" t="n"/>
      <c r="H110" s="28" t="n"/>
      <c r="I110" s="4" t="n"/>
      <c r="J110" s="35">
        <f>_xlfn.XLOOKUP(C110,sales!C:C,scon!L:L,"")</f>
        <v/>
      </c>
      <c r="K110" s="31" t="n"/>
      <c r="L110" s="31" t="n"/>
      <c r="M110" s="33">
        <f>IF(I110="","",J110*I110)</f>
        <v/>
      </c>
      <c r="N110" s="33">
        <f>IF(K110="","",M110 * K110)</f>
        <v/>
      </c>
      <c r="O110" s="33">
        <f>IF(K110="","",M110 + N110)</f>
        <v/>
      </c>
      <c r="P110" s="4" t="n"/>
      <c r="Q110" s="33">
        <f>IF(L110&amp;K110="","",M110 * L110)</f>
        <v/>
      </c>
      <c r="R110" s="34">
        <f>IF(M110="","",O110-P110-Q110)</f>
        <v/>
      </c>
    </row>
    <row r="111">
      <c r="A111" s="25" t="n">
        <v>107</v>
      </c>
      <c r="B111" s="26">
        <f>_xlfn.XLOOKUP(C111,sales!C:C,scon!B:B,"")</f>
        <v/>
      </c>
      <c r="C111" s="4" t="n"/>
      <c r="D111" s="26">
        <f>_xlfn.XLOOKUP(C111,sales!C:C,scon!D:D,"")</f>
        <v/>
      </c>
      <c r="E111" s="26">
        <f>_xlfn.XLOOKUP(C111,sales!C:C,scon!E:E,"")</f>
        <v/>
      </c>
      <c r="F111" s="4" t="n"/>
      <c r="G111" s="27" t="n"/>
      <c r="H111" s="28" t="n"/>
      <c r="I111" s="4" t="n"/>
      <c r="J111" s="35">
        <f>_xlfn.XLOOKUP(C111,sales!C:C,scon!L:L,"")</f>
        <v/>
      </c>
      <c r="K111" s="31" t="n"/>
      <c r="L111" s="31" t="n"/>
      <c r="M111" s="33">
        <f>IF(I111="","",J111*I111)</f>
        <v/>
      </c>
      <c r="N111" s="33">
        <f>IF(K111="","",M111 * K111)</f>
        <v/>
      </c>
      <c r="O111" s="33">
        <f>IF(K111="","",M111 + N111)</f>
        <v/>
      </c>
      <c r="P111" s="4" t="n"/>
      <c r="Q111" s="33">
        <f>IF(L111&amp;K111="","",M111 * L111)</f>
        <v/>
      </c>
      <c r="R111" s="34">
        <f>IF(M111="","",O111-P111-Q111)</f>
        <v/>
      </c>
    </row>
    <row r="112">
      <c r="A112" s="25" t="n">
        <v>108</v>
      </c>
      <c r="B112" s="26">
        <f>_xlfn.XLOOKUP(C112,sales!C:C,scon!B:B,"")</f>
        <v/>
      </c>
      <c r="C112" s="4" t="n"/>
      <c r="D112" s="26">
        <f>_xlfn.XLOOKUP(C112,sales!C:C,scon!D:D,"")</f>
        <v/>
      </c>
      <c r="E112" s="26">
        <f>_xlfn.XLOOKUP(C112,sales!C:C,scon!E:E,"")</f>
        <v/>
      </c>
      <c r="F112" s="4" t="n"/>
      <c r="G112" s="27" t="n"/>
      <c r="H112" s="28" t="n"/>
      <c r="I112" s="4" t="n"/>
      <c r="J112" s="35">
        <f>_xlfn.XLOOKUP(C112,sales!C:C,scon!L:L,"")</f>
        <v/>
      </c>
      <c r="K112" s="31" t="n"/>
      <c r="L112" s="31" t="n"/>
      <c r="M112" s="33">
        <f>IF(I112="","",J112*I112)</f>
        <v/>
      </c>
      <c r="N112" s="33">
        <f>IF(K112="","",M112 * K112)</f>
        <v/>
      </c>
      <c r="O112" s="33">
        <f>IF(K112="","",M112 + N112)</f>
        <v/>
      </c>
      <c r="P112" s="4" t="n"/>
      <c r="Q112" s="33">
        <f>IF(L112&amp;K112="","",M112 * L112)</f>
        <v/>
      </c>
      <c r="R112" s="34">
        <f>IF(M112="","",O112-P112-Q112)</f>
        <v/>
      </c>
    </row>
    <row r="113">
      <c r="A113" s="25" t="n">
        <v>109</v>
      </c>
      <c r="B113" s="26">
        <f>_xlfn.XLOOKUP(C113,sales!C:C,scon!B:B,"")</f>
        <v/>
      </c>
      <c r="C113" s="4" t="n"/>
      <c r="D113" s="26">
        <f>_xlfn.XLOOKUP(C113,sales!C:C,scon!D:D,"")</f>
        <v/>
      </c>
      <c r="E113" s="26">
        <f>_xlfn.XLOOKUP(C113,sales!C:C,scon!E:E,"")</f>
        <v/>
      </c>
      <c r="F113" s="4" t="n"/>
      <c r="G113" s="27" t="n"/>
      <c r="H113" s="28" t="n"/>
      <c r="I113" s="4" t="n"/>
      <c r="J113" s="35">
        <f>_xlfn.XLOOKUP(C113,sales!C:C,scon!L:L,"")</f>
        <v/>
      </c>
      <c r="K113" s="31" t="n"/>
      <c r="L113" s="31" t="n"/>
      <c r="M113" s="33">
        <f>IF(I113="","",J113*I113)</f>
        <v/>
      </c>
      <c r="N113" s="33">
        <f>IF(K113="","",M113 * K113)</f>
        <v/>
      </c>
      <c r="O113" s="33">
        <f>IF(K113="","",M113 + N113)</f>
        <v/>
      </c>
      <c r="P113" s="4" t="n"/>
      <c r="Q113" s="33">
        <f>IF(L113&amp;K113="","",M113 * L113)</f>
        <v/>
      </c>
      <c r="R113" s="34">
        <f>IF(M113="","",O113-P113-Q113)</f>
        <v/>
      </c>
    </row>
    <row r="114">
      <c r="A114" s="25" t="n">
        <v>110</v>
      </c>
      <c r="B114" s="26">
        <f>_xlfn.XLOOKUP(C114,sales!C:C,scon!B:B,"")</f>
        <v/>
      </c>
      <c r="C114" s="4" t="n"/>
      <c r="D114" s="26">
        <f>_xlfn.XLOOKUP(C114,sales!C:C,scon!D:D,"")</f>
        <v/>
      </c>
      <c r="E114" s="26">
        <f>_xlfn.XLOOKUP(C114,sales!C:C,scon!E:E,"")</f>
        <v/>
      </c>
      <c r="F114" s="4" t="n"/>
      <c r="G114" s="27" t="n"/>
      <c r="H114" s="28" t="n"/>
      <c r="I114" s="4" t="n"/>
      <c r="J114" s="35">
        <f>_xlfn.XLOOKUP(C114,sales!C:C,scon!L:L,"")</f>
        <v/>
      </c>
      <c r="K114" s="31" t="n"/>
      <c r="L114" s="31" t="n"/>
      <c r="M114" s="33">
        <f>IF(I114="","",J114*I114)</f>
        <v/>
      </c>
      <c r="N114" s="33">
        <f>IF(K114="","",M114 * K114)</f>
        <v/>
      </c>
      <c r="O114" s="33">
        <f>IF(K114="","",M114 + N114)</f>
        <v/>
      </c>
      <c r="P114" s="4" t="n"/>
      <c r="Q114" s="33">
        <f>IF(L114&amp;K114="","",M114 * L114)</f>
        <v/>
      </c>
      <c r="R114" s="34">
        <f>IF(M114="","",O114-P114-Q114)</f>
        <v/>
      </c>
    </row>
    <row r="115">
      <c r="A115" s="25" t="n">
        <v>111</v>
      </c>
      <c r="B115" s="26">
        <f>_xlfn.XLOOKUP(C115,sales!C:C,scon!B:B,"")</f>
        <v/>
      </c>
      <c r="C115" s="4" t="n"/>
      <c r="D115" s="26">
        <f>_xlfn.XLOOKUP(C115,sales!C:C,scon!D:D,"")</f>
        <v/>
      </c>
      <c r="E115" s="26">
        <f>_xlfn.XLOOKUP(C115,sales!C:C,scon!E:E,"")</f>
        <v/>
      </c>
      <c r="F115" s="4" t="n"/>
      <c r="G115" s="27" t="n"/>
      <c r="H115" s="28" t="n"/>
      <c r="I115" s="4" t="n"/>
      <c r="J115" s="35">
        <f>_xlfn.XLOOKUP(C115,sales!C:C,scon!L:L,"")</f>
        <v/>
      </c>
      <c r="K115" s="31" t="n"/>
      <c r="L115" s="31" t="n"/>
      <c r="M115" s="33">
        <f>IF(I115="","",J115*I115)</f>
        <v/>
      </c>
      <c r="N115" s="33">
        <f>IF(K115="","",M115 * K115)</f>
        <v/>
      </c>
      <c r="O115" s="33">
        <f>IF(K115="","",M115 + N115)</f>
        <v/>
      </c>
      <c r="P115" s="4" t="n"/>
      <c r="Q115" s="33">
        <f>IF(L115&amp;K115="","",M115 * L115)</f>
        <v/>
      </c>
      <c r="R115" s="34">
        <f>IF(M115="","",O115-P115-Q115)</f>
        <v/>
      </c>
    </row>
    <row r="116">
      <c r="A116" s="25" t="n">
        <v>112</v>
      </c>
      <c r="B116" s="26">
        <f>_xlfn.XLOOKUP(C116,sales!C:C,scon!B:B,"")</f>
        <v/>
      </c>
      <c r="C116" s="4" t="n"/>
      <c r="D116" s="26">
        <f>_xlfn.XLOOKUP(C116,sales!C:C,scon!D:D,"")</f>
        <v/>
      </c>
      <c r="E116" s="26">
        <f>_xlfn.XLOOKUP(C116,sales!C:C,scon!E:E,"")</f>
        <v/>
      </c>
      <c r="F116" s="4" t="n"/>
      <c r="G116" s="27" t="n"/>
      <c r="H116" s="28" t="n"/>
      <c r="I116" s="4" t="n"/>
      <c r="J116" s="35">
        <f>_xlfn.XLOOKUP(C116,sales!C:C,scon!L:L,"")</f>
        <v/>
      </c>
      <c r="K116" s="31" t="n"/>
      <c r="L116" s="31" t="n"/>
      <c r="M116" s="33">
        <f>IF(I116="","",J116*I116)</f>
        <v/>
      </c>
      <c r="N116" s="33">
        <f>IF(K116="","",M116 * K116)</f>
        <v/>
      </c>
      <c r="O116" s="33">
        <f>IF(K116="","",M116 + N116)</f>
        <v/>
      </c>
      <c r="P116" s="4" t="n"/>
      <c r="Q116" s="33">
        <f>IF(L116&amp;K116="","",M116 * L116)</f>
        <v/>
      </c>
      <c r="R116" s="34">
        <f>IF(M116="","",O116-P116-Q116)</f>
        <v/>
      </c>
    </row>
    <row r="117">
      <c r="A117" s="25" t="n">
        <v>113</v>
      </c>
      <c r="B117" s="26">
        <f>_xlfn.XLOOKUP(C117,sales!C:C,scon!B:B,"")</f>
        <v/>
      </c>
      <c r="C117" s="4" t="n"/>
      <c r="D117" s="26">
        <f>_xlfn.XLOOKUP(C117,sales!C:C,scon!D:D,"")</f>
        <v/>
      </c>
      <c r="E117" s="26">
        <f>_xlfn.XLOOKUP(C117,sales!C:C,scon!E:E,"")</f>
        <v/>
      </c>
      <c r="F117" s="4" t="n"/>
      <c r="G117" s="27" t="n"/>
      <c r="H117" s="28" t="n"/>
      <c r="I117" s="4" t="n"/>
      <c r="J117" s="35">
        <f>_xlfn.XLOOKUP(C117,sales!C:C,scon!L:L,"")</f>
        <v/>
      </c>
      <c r="K117" s="31" t="n"/>
      <c r="L117" s="31" t="n"/>
      <c r="M117" s="33">
        <f>IF(I117="","",J117*I117)</f>
        <v/>
      </c>
      <c r="N117" s="33">
        <f>IF(K117="","",M117 * K117)</f>
        <v/>
      </c>
      <c r="O117" s="33">
        <f>IF(K117="","",M117 + N117)</f>
        <v/>
      </c>
      <c r="P117" s="4" t="n"/>
      <c r="Q117" s="33">
        <f>IF(L117&amp;K117="","",M117 * L117)</f>
        <v/>
      </c>
      <c r="R117" s="34">
        <f>IF(M117="","",O117-P117-Q117)</f>
        <v/>
      </c>
    </row>
    <row r="118">
      <c r="A118" s="25" t="n">
        <v>114</v>
      </c>
      <c r="B118" s="26">
        <f>_xlfn.XLOOKUP(C118,sales!C:C,scon!B:B,"")</f>
        <v/>
      </c>
      <c r="C118" s="4" t="n"/>
      <c r="D118" s="26">
        <f>_xlfn.XLOOKUP(C118,sales!C:C,scon!D:D,"")</f>
        <v/>
      </c>
      <c r="E118" s="26">
        <f>_xlfn.XLOOKUP(C118,sales!C:C,scon!E:E,"")</f>
        <v/>
      </c>
      <c r="F118" s="4" t="n"/>
      <c r="G118" s="27" t="n"/>
      <c r="H118" s="28" t="n"/>
      <c r="I118" s="4" t="n"/>
      <c r="J118" s="35">
        <f>_xlfn.XLOOKUP(C118,sales!C:C,scon!L:L,"")</f>
        <v/>
      </c>
      <c r="K118" s="31" t="n"/>
      <c r="L118" s="31" t="n"/>
      <c r="M118" s="33">
        <f>IF(I118="","",J118*I118)</f>
        <v/>
      </c>
      <c r="N118" s="33">
        <f>IF(K118="","",M118 * K118)</f>
        <v/>
      </c>
      <c r="O118" s="33">
        <f>IF(K118="","",M118 + N118)</f>
        <v/>
      </c>
      <c r="P118" s="4" t="n"/>
      <c r="Q118" s="33">
        <f>IF(L118&amp;K118="","",M118 * L118)</f>
        <v/>
      </c>
      <c r="R118" s="34">
        <f>IF(M118="","",O118-P118-Q118)</f>
        <v/>
      </c>
    </row>
    <row r="119">
      <c r="A119" s="25" t="n">
        <v>115</v>
      </c>
      <c r="B119" s="26">
        <f>_xlfn.XLOOKUP(C119,sales!C:C,scon!B:B,"")</f>
        <v/>
      </c>
      <c r="C119" s="4" t="n"/>
      <c r="D119" s="26">
        <f>_xlfn.XLOOKUP(C119,sales!C:C,scon!D:D,"")</f>
        <v/>
      </c>
      <c r="E119" s="26">
        <f>_xlfn.XLOOKUP(C119,sales!C:C,scon!E:E,"")</f>
        <v/>
      </c>
      <c r="F119" s="4" t="n"/>
      <c r="G119" s="27" t="n"/>
      <c r="H119" s="28" t="n"/>
      <c r="I119" s="4" t="n"/>
      <c r="J119" s="35">
        <f>_xlfn.XLOOKUP(C119,sales!C:C,scon!L:L,"")</f>
        <v/>
      </c>
      <c r="K119" s="31" t="n"/>
      <c r="L119" s="31" t="n"/>
      <c r="M119" s="33">
        <f>IF(I119="","",J119*I119)</f>
        <v/>
      </c>
      <c r="N119" s="33">
        <f>IF(K119="","",M119 * K119)</f>
        <v/>
      </c>
      <c r="O119" s="33">
        <f>IF(K119="","",M119 + N119)</f>
        <v/>
      </c>
      <c r="P119" s="4" t="n"/>
      <c r="Q119" s="33">
        <f>IF(L119&amp;K119="","",M119 * L119)</f>
        <v/>
      </c>
      <c r="R119" s="34">
        <f>IF(M119="","",O119-P119-Q119)</f>
        <v/>
      </c>
    </row>
    <row r="120">
      <c r="A120" s="25" t="n">
        <v>116</v>
      </c>
      <c r="B120" s="26">
        <f>_xlfn.XLOOKUP(C120,sales!C:C,scon!B:B,"")</f>
        <v/>
      </c>
      <c r="C120" s="4" t="n"/>
      <c r="D120" s="26">
        <f>_xlfn.XLOOKUP(C120,sales!C:C,scon!D:D,"")</f>
        <v/>
      </c>
      <c r="E120" s="26">
        <f>_xlfn.XLOOKUP(C120,sales!C:C,scon!E:E,"")</f>
        <v/>
      </c>
      <c r="F120" s="4" t="n"/>
      <c r="G120" s="27" t="n"/>
      <c r="H120" s="28" t="n"/>
      <c r="I120" s="4" t="n"/>
      <c r="J120" s="35">
        <f>_xlfn.XLOOKUP(C120,sales!C:C,scon!L:L,"")</f>
        <v/>
      </c>
      <c r="K120" s="31" t="n"/>
      <c r="L120" s="31" t="n"/>
      <c r="M120" s="33">
        <f>IF(I120="","",J120*I120)</f>
        <v/>
      </c>
      <c r="N120" s="33">
        <f>IF(K120="","",M120 * K120)</f>
        <v/>
      </c>
      <c r="O120" s="33">
        <f>IF(K120="","",M120 + N120)</f>
        <v/>
      </c>
      <c r="P120" s="4" t="n"/>
      <c r="Q120" s="33">
        <f>IF(L120&amp;K120="","",M120 * L120)</f>
        <v/>
      </c>
      <c r="R120" s="34">
        <f>IF(M120="","",O120-P120-Q120)</f>
        <v/>
      </c>
    </row>
    <row r="121">
      <c r="A121" s="25" t="n">
        <v>117</v>
      </c>
      <c r="B121" s="26">
        <f>_xlfn.XLOOKUP(C121,sales!C:C,scon!B:B,"")</f>
        <v/>
      </c>
      <c r="C121" s="4" t="n"/>
      <c r="D121" s="26">
        <f>_xlfn.XLOOKUP(C121,sales!C:C,scon!D:D,"")</f>
        <v/>
      </c>
      <c r="E121" s="26">
        <f>_xlfn.XLOOKUP(C121,sales!C:C,scon!E:E,"")</f>
        <v/>
      </c>
      <c r="F121" s="4" t="n"/>
      <c r="G121" s="27" t="n"/>
      <c r="H121" s="28" t="n"/>
      <c r="I121" s="4" t="n"/>
      <c r="J121" s="35">
        <f>_xlfn.XLOOKUP(C121,sales!C:C,scon!L:L,"")</f>
        <v/>
      </c>
      <c r="K121" s="31" t="n"/>
      <c r="L121" s="31" t="n"/>
      <c r="M121" s="33">
        <f>IF(I121="","",J121*I121)</f>
        <v/>
      </c>
      <c r="N121" s="33">
        <f>IF(K121="","",M121 * K121)</f>
        <v/>
      </c>
      <c r="O121" s="33">
        <f>IF(K121="","",M121 + N121)</f>
        <v/>
      </c>
      <c r="P121" s="4" t="n"/>
      <c r="Q121" s="33">
        <f>IF(L121&amp;K121="","",M121 * L121)</f>
        <v/>
      </c>
      <c r="R121" s="34">
        <f>IF(M121="","",O121-P121-Q121)</f>
        <v/>
      </c>
    </row>
    <row r="122">
      <c r="A122" s="25" t="n">
        <v>118</v>
      </c>
      <c r="B122" s="26">
        <f>_xlfn.XLOOKUP(C122,sales!C:C,scon!B:B,"")</f>
        <v/>
      </c>
      <c r="C122" s="4" t="n"/>
      <c r="D122" s="26">
        <f>_xlfn.XLOOKUP(C122,sales!C:C,scon!D:D,"")</f>
        <v/>
      </c>
      <c r="E122" s="26">
        <f>_xlfn.XLOOKUP(C122,sales!C:C,scon!E:E,"")</f>
        <v/>
      </c>
      <c r="F122" s="4" t="n"/>
      <c r="G122" s="27" t="n"/>
      <c r="H122" s="28" t="n"/>
      <c r="I122" s="4" t="n"/>
      <c r="J122" s="35">
        <f>_xlfn.XLOOKUP(C122,sales!C:C,scon!L:L,"")</f>
        <v/>
      </c>
      <c r="K122" s="31" t="n"/>
      <c r="L122" s="31" t="n"/>
      <c r="M122" s="33">
        <f>IF(I122="","",J122*I122)</f>
        <v/>
      </c>
      <c r="N122" s="33">
        <f>IF(K122="","",M122 * K122)</f>
        <v/>
      </c>
      <c r="O122" s="33">
        <f>IF(K122="","",M122 + N122)</f>
        <v/>
      </c>
      <c r="P122" s="4" t="n"/>
      <c r="Q122" s="33">
        <f>IF(L122&amp;K122="","",M122 * L122)</f>
        <v/>
      </c>
      <c r="R122" s="34">
        <f>IF(M122="","",O122-P122-Q122)</f>
        <v/>
      </c>
    </row>
    <row r="123">
      <c r="A123" s="25" t="n">
        <v>119</v>
      </c>
      <c r="B123" s="26">
        <f>_xlfn.XLOOKUP(C123,sales!C:C,scon!B:B,"")</f>
        <v/>
      </c>
      <c r="C123" s="4" t="n"/>
      <c r="D123" s="26">
        <f>_xlfn.XLOOKUP(C123,sales!C:C,scon!D:D,"")</f>
        <v/>
      </c>
      <c r="E123" s="26">
        <f>_xlfn.XLOOKUP(C123,sales!C:C,scon!E:E,"")</f>
        <v/>
      </c>
      <c r="F123" s="4" t="n"/>
      <c r="G123" s="27" t="n"/>
      <c r="H123" s="28" t="n"/>
      <c r="I123" s="4" t="n"/>
      <c r="J123" s="35">
        <f>_xlfn.XLOOKUP(C123,sales!C:C,scon!L:L,"")</f>
        <v/>
      </c>
      <c r="K123" s="31" t="n"/>
      <c r="L123" s="31" t="n"/>
      <c r="M123" s="33">
        <f>IF(I123="","",J123*I123)</f>
        <v/>
      </c>
      <c r="N123" s="33">
        <f>IF(K123="","",M123 * K123)</f>
        <v/>
      </c>
      <c r="O123" s="33">
        <f>IF(K123="","",M123 + N123)</f>
        <v/>
      </c>
      <c r="P123" s="4" t="n"/>
      <c r="Q123" s="33">
        <f>IF(L123&amp;K123="","",M123 * L123)</f>
        <v/>
      </c>
      <c r="R123" s="34">
        <f>IF(M123="","",O123-P123-Q123)</f>
        <v/>
      </c>
    </row>
    <row r="124">
      <c r="A124" s="25" t="n">
        <v>120</v>
      </c>
      <c r="B124" s="26">
        <f>_xlfn.XLOOKUP(C124,sales!C:C,scon!B:B,"")</f>
        <v/>
      </c>
      <c r="C124" s="4" t="n"/>
      <c r="D124" s="26">
        <f>_xlfn.XLOOKUP(C124,sales!C:C,scon!D:D,"")</f>
        <v/>
      </c>
      <c r="E124" s="26">
        <f>_xlfn.XLOOKUP(C124,sales!C:C,scon!E:E,"")</f>
        <v/>
      </c>
      <c r="F124" s="4" t="n"/>
      <c r="G124" s="27" t="n"/>
      <c r="H124" s="28" t="n"/>
      <c r="I124" s="4" t="n"/>
      <c r="J124" s="35">
        <f>_xlfn.XLOOKUP(C124,sales!C:C,scon!L:L,"")</f>
        <v/>
      </c>
      <c r="K124" s="31" t="n"/>
      <c r="L124" s="31" t="n"/>
      <c r="M124" s="33">
        <f>IF(I124="","",J124*I124)</f>
        <v/>
      </c>
      <c r="N124" s="33">
        <f>IF(K124="","",M124 * K124)</f>
        <v/>
      </c>
      <c r="O124" s="33">
        <f>IF(K124="","",M124 + N124)</f>
        <v/>
      </c>
      <c r="P124" s="4" t="n"/>
      <c r="Q124" s="33">
        <f>IF(L124&amp;K124="","",M124 * L124)</f>
        <v/>
      </c>
      <c r="R124" s="34">
        <f>IF(M124="","",O124-P124-Q124)</f>
        <v/>
      </c>
    </row>
    <row r="125">
      <c r="A125" s="25" t="n">
        <v>121</v>
      </c>
      <c r="B125" s="26">
        <f>_xlfn.XLOOKUP(C125,sales!C:C,scon!B:B,"")</f>
        <v/>
      </c>
      <c r="C125" s="4" t="n"/>
      <c r="D125" s="26">
        <f>_xlfn.XLOOKUP(C125,sales!C:C,scon!D:D,"")</f>
        <v/>
      </c>
      <c r="E125" s="26">
        <f>_xlfn.XLOOKUP(C125,sales!C:C,scon!E:E,"")</f>
        <v/>
      </c>
      <c r="F125" s="4" t="n"/>
      <c r="G125" s="27" t="n"/>
      <c r="H125" s="28" t="n"/>
      <c r="I125" s="4" t="n"/>
      <c r="J125" s="35">
        <f>_xlfn.XLOOKUP(C125,sales!C:C,scon!L:L,"")</f>
        <v/>
      </c>
      <c r="K125" s="31" t="n"/>
      <c r="L125" s="31" t="n"/>
      <c r="M125" s="33">
        <f>IF(I125="","",J125*I125)</f>
        <v/>
      </c>
      <c r="N125" s="33">
        <f>IF(K125="","",M125 * K125)</f>
        <v/>
      </c>
      <c r="O125" s="33">
        <f>IF(K125="","",M125 + N125)</f>
        <v/>
      </c>
      <c r="P125" s="4" t="n"/>
      <c r="Q125" s="33">
        <f>IF(L125&amp;K125="","",M125 * L125)</f>
        <v/>
      </c>
      <c r="R125" s="34">
        <f>IF(M125="","",O125-P125-Q125)</f>
        <v/>
      </c>
    </row>
    <row r="126">
      <c r="A126" s="25" t="n">
        <v>122</v>
      </c>
      <c r="B126" s="26">
        <f>_xlfn.XLOOKUP(C126,sales!C:C,scon!B:B,"")</f>
        <v/>
      </c>
      <c r="C126" s="4" t="n"/>
      <c r="D126" s="26">
        <f>_xlfn.XLOOKUP(C126,sales!C:C,scon!D:D,"")</f>
        <v/>
      </c>
      <c r="E126" s="26">
        <f>_xlfn.XLOOKUP(C126,sales!C:C,scon!E:E,"")</f>
        <v/>
      </c>
      <c r="F126" s="4" t="n"/>
      <c r="G126" s="27" t="n"/>
      <c r="H126" s="28" t="n"/>
      <c r="I126" s="4" t="n"/>
      <c r="J126" s="35">
        <f>_xlfn.XLOOKUP(C126,sales!C:C,scon!L:L,"")</f>
        <v/>
      </c>
      <c r="K126" s="31" t="n"/>
      <c r="L126" s="31" t="n"/>
      <c r="M126" s="33">
        <f>IF(I126="","",J126*I126)</f>
        <v/>
      </c>
      <c r="N126" s="33">
        <f>IF(K126="","",M126 * K126)</f>
        <v/>
      </c>
      <c r="O126" s="33">
        <f>IF(K126="","",M126 + N126)</f>
        <v/>
      </c>
      <c r="P126" s="4" t="n"/>
      <c r="Q126" s="33">
        <f>IF(L126&amp;K126="","",M126 * L126)</f>
        <v/>
      </c>
      <c r="R126" s="34">
        <f>IF(M126="","",O126-P126-Q126)</f>
        <v/>
      </c>
    </row>
    <row r="127">
      <c r="A127" s="25" t="n">
        <v>123</v>
      </c>
      <c r="B127" s="26">
        <f>_xlfn.XLOOKUP(C127,sales!C:C,scon!B:B,"")</f>
        <v/>
      </c>
      <c r="C127" s="4" t="n"/>
      <c r="D127" s="26">
        <f>_xlfn.XLOOKUP(C127,sales!C:C,scon!D:D,"")</f>
        <v/>
      </c>
      <c r="E127" s="26">
        <f>_xlfn.XLOOKUP(C127,sales!C:C,scon!E:E,"")</f>
        <v/>
      </c>
      <c r="F127" s="4" t="n"/>
      <c r="G127" s="27" t="n"/>
      <c r="H127" s="28" t="n"/>
      <c r="I127" s="4" t="n"/>
      <c r="J127" s="35">
        <f>_xlfn.XLOOKUP(C127,sales!C:C,scon!L:L,"")</f>
        <v/>
      </c>
      <c r="K127" s="31" t="n"/>
      <c r="L127" s="31" t="n"/>
      <c r="M127" s="33">
        <f>IF(I127="","",J127*I127)</f>
        <v/>
      </c>
      <c r="N127" s="33">
        <f>IF(K127="","",M127 * K127)</f>
        <v/>
      </c>
      <c r="O127" s="33">
        <f>IF(K127="","",M127 + N127)</f>
        <v/>
      </c>
      <c r="P127" s="4" t="n"/>
      <c r="Q127" s="33">
        <f>IF(L127&amp;K127="","",M127 * L127)</f>
        <v/>
      </c>
      <c r="R127" s="34">
        <f>IF(M127="","",O127-P127-Q127)</f>
        <v/>
      </c>
    </row>
    <row r="128">
      <c r="A128" s="25" t="n">
        <v>124</v>
      </c>
      <c r="B128" s="26">
        <f>_xlfn.XLOOKUP(C128,sales!C:C,scon!B:B,"")</f>
        <v/>
      </c>
      <c r="C128" s="4" t="n"/>
      <c r="D128" s="26">
        <f>_xlfn.XLOOKUP(C128,sales!C:C,scon!D:D,"")</f>
        <v/>
      </c>
      <c r="E128" s="26">
        <f>_xlfn.XLOOKUP(C128,sales!C:C,scon!E:E,"")</f>
        <v/>
      </c>
      <c r="F128" s="4" t="n"/>
      <c r="G128" s="27" t="n"/>
      <c r="H128" s="28" t="n"/>
      <c r="I128" s="4" t="n"/>
      <c r="J128" s="35">
        <f>_xlfn.XLOOKUP(C128,sales!C:C,scon!L:L,"")</f>
        <v/>
      </c>
      <c r="K128" s="31" t="n"/>
      <c r="L128" s="31" t="n"/>
      <c r="M128" s="33">
        <f>IF(I128="","",J128*I128)</f>
        <v/>
      </c>
      <c r="N128" s="33">
        <f>IF(K128="","",M128 * K128)</f>
        <v/>
      </c>
      <c r="O128" s="33">
        <f>IF(K128="","",M128 + N128)</f>
        <v/>
      </c>
      <c r="P128" s="4" t="n"/>
      <c r="Q128" s="33">
        <f>IF(L128&amp;K128="","",M128 * L128)</f>
        <v/>
      </c>
      <c r="R128" s="34">
        <f>IF(M128="","",O128-P128-Q128)</f>
        <v/>
      </c>
    </row>
    <row r="129">
      <c r="A129" s="25" t="n">
        <v>125</v>
      </c>
      <c r="B129" s="26">
        <f>_xlfn.XLOOKUP(C129,sales!C:C,scon!B:B,"")</f>
        <v/>
      </c>
      <c r="C129" s="4" t="n"/>
      <c r="D129" s="26">
        <f>_xlfn.XLOOKUP(C129,sales!C:C,scon!D:D,"")</f>
        <v/>
      </c>
      <c r="E129" s="26">
        <f>_xlfn.XLOOKUP(C129,sales!C:C,scon!E:E,"")</f>
        <v/>
      </c>
      <c r="F129" s="4" t="n"/>
      <c r="G129" s="27" t="n"/>
      <c r="H129" s="28" t="n"/>
      <c r="I129" s="4" t="n"/>
      <c r="J129" s="35">
        <f>_xlfn.XLOOKUP(C129,sales!C:C,scon!L:L,"")</f>
        <v/>
      </c>
      <c r="K129" s="31" t="n"/>
      <c r="L129" s="31" t="n"/>
      <c r="M129" s="33">
        <f>IF(I129="","",J129*I129)</f>
        <v/>
      </c>
      <c r="N129" s="33">
        <f>IF(K129="","",M129 * K129)</f>
        <v/>
      </c>
      <c r="O129" s="33">
        <f>IF(K129="","",M129 + N129)</f>
        <v/>
      </c>
      <c r="P129" s="4" t="n"/>
      <c r="Q129" s="33">
        <f>IF(L129&amp;K129="","",M129 * L129)</f>
        <v/>
      </c>
      <c r="R129" s="34">
        <f>IF(M129="","",O129-P129-Q129)</f>
        <v/>
      </c>
    </row>
    <row r="130">
      <c r="A130" s="25" t="n">
        <v>126</v>
      </c>
      <c r="B130" s="26">
        <f>_xlfn.XLOOKUP(C130,sales!C:C,scon!B:B,"")</f>
        <v/>
      </c>
      <c r="C130" s="4" t="n"/>
      <c r="D130" s="26">
        <f>_xlfn.XLOOKUP(C130,sales!C:C,scon!D:D,"")</f>
        <v/>
      </c>
      <c r="E130" s="26">
        <f>_xlfn.XLOOKUP(C130,sales!C:C,scon!E:E,"")</f>
        <v/>
      </c>
      <c r="F130" s="4" t="n"/>
      <c r="G130" s="27" t="n"/>
      <c r="H130" s="28" t="n"/>
      <c r="I130" s="4" t="n"/>
      <c r="J130" s="35">
        <f>_xlfn.XLOOKUP(C130,sales!C:C,scon!L:L,"")</f>
        <v/>
      </c>
      <c r="K130" s="31" t="n"/>
      <c r="L130" s="31" t="n"/>
      <c r="M130" s="33">
        <f>IF(I130="","",J130*I130)</f>
        <v/>
      </c>
      <c r="N130" s="33">
        <f>IF(K130="","",M130 * K130)</f>
        <v/>
      </c>
      <c r="O130" s="33">
        <f>IF(K130="","",M130 + N130)</f>
        <v/>
      </c>
      <c r="P130" s="4" t="n"/>
      <c r="Q130" s="33">
        <f>IF(L130&amp;K130="","",M130 * L130)</f>
        <v/>
      </c>
      <c r="R130" s="34">
        <f>IF(M130="","",O130-P130-Q130)</f>
        <v/>
      </c>
    </row>
    <row r="131">
      <c r="A131" s="25" t="n">
        <v>127</v>
      </c>
      <c r="B131" s="26">
        <f>_xlfn.XLOOKUP(C131,sales!C:C,scon!B:B,"")</f>
        <v/>
      </c>
      <c r="C131" s="4" t="n"/>
      <c r="D131" s="26">
        <f>_xlfn.XLOOKUP(C131,sales!C:C,scon!D:D,"")</f>
        <v/>
      </c>
      <c r="E131" s="26">
        <f>_xlfn.XLOOKUP(C131,sales!C:C,scon!E:E,"")</f>
        <v/>
      </c>
      <c r="F131" s="4" t="n"/>
      <c r="G131" s="27" t="n"/>
      <c r="H131" s="28" t="n"/>
      <c r="I131" s="4" t="n"/>
      <c r="J131" s="35">
        <f>_xlfn.XLOOKUP(C131,sales!C:C,scon!L:L,"")</f>
        <v/>
      </c>
      <c r="K131" s="31" t="n"/>
      <c r="L131" s="31" t="n"/>
      <c r="M131" s="33">
        <f>IF(I131="","",J131*I131)</f>
        <v/>
      </c>
      <c r="N131" s="33">
        <f>IF(K131="","",M131 * K131)</f>
        <v/>
      </c>
      <c r="O131" s="33">
        <f>IF(K131="","",M131 + N131)</f>
        <v/>
      </c>
      <c r="P131" s="4" t="n"/>
      <c r="Q131" s="33">
        <f>IF(L131&amp;K131="","",M131 * L131)</f>
        <v/>
      </c>
      <c r="R131" s="34">
        <f>IF(M131="","",O131-P131-Q131)</f>
        <v/>
      </c>
    </row>
    <row r="132">
      <c r="A132" s="25" t="n">
        <v>128</v>
      </c>
      <c r="B132" s="26">
        <f>_xlfn.XLOOKUP(C132,sales!C:C,scon!B:B,"")</f>
        <v/>
      </c>
      <c r="C132" s="4" t="n"/>
      <c r="D132" s="26">
        <f>_xlfn.XLOOKUP(C132,sales!C:C,scon!D:D,"")</f>
        <v/>
      </c>
      <c r="E132" s="26">
        <f>_xlfn.XLOOKUP(C132,sales!C:C,scon!E:E,"")</f>
        <v/>
      </c>
      <c r="F132" s="4" t="n"/>
      <c r="G132" s="27" t="n"/>
      <c r="H132" s="28" t="n"/>
      <c r="I132" s="4" t="n"/>
      <c r="J132" s="35">
        <f>_xlfn.XLOOKUP(C132,sales!C:C,scon!L:L,"")</f>
        <v/>
      </c>
      <c r="K132" s="31" t="n"/>
      <c r="L132" s="31" t="n"/>
      <c r="M132" s="33">
        <f>IF(I132="","",J132*I132)</f>
        <v/>
      </c>
      <c r="N132" s="33">
        <f>IF(K132="","",M132 * K132)</f>
        <v/>
      </c>
      <c r="O132" s="33">
        <f>IF(K132="","",M132 + N132)</f>
        <v/>
      </c>
      <c r="P132" s="4" t="n"/>
      <c r="Q132" s="33">
        <f>IF(L132&amp;K132="","",M132 * L132)</f>
        <v/>
      </c>
      <c r="R132" s="34">
        <f>IF(M132="","",O132-P132-Q132)</f>
        <v/>
      </c>
    </row>
    <row r="133">
      <c r="A133" s="25" t="n">
        <v>129</v>
      </c>
      <c r="B133" s="26">
        <f>_xlfn.XLOOKUP(C133,sales!C:C,scon!B:B,"")</f>
        <v/>
      </c>
      <c r="C133" s="4" t="n"/>
      <c r="D133" s="26">
        <f>_xlfn.XLOOKUP(C133,sales!C:C,scon!D:D,"")</f>
        <v/>
      </c>
      <c r="E133" s="26">
        <f>_xlfn.XLOOKUP(C133,sales!C:C,scon!E:E,"")</f>
        <v/>
      </c>
      <c r="F133" s="4" t="n"/>
      <c r="G133" s="27" t="n"/>
      <c r="H133" s="28" t="n"/>
      <c r="I133" s="4" t="n"/>
      <c r="J133" s="35">
        <f>_xlfn.XLOOKUP(C133,sales!C:C,scon!L:L,"")</f>
        <v/>
      </c>
      <c r="K133" s="31" t="n"/>
      <c r="L133" s="31" t="n"/>
      <c r="M133" s="33">
        <f>IF(I133="","",J133*I133)</f>
        <v/>
      </c>
      <c r="N133" s="33">
        <f>IF(K133="","",M133 * K133)</f>
        <v/>
      </c>
      <c r="O133" s="33">
        <f>IF(K133="","",M133 + N133)</f>
        <v/>
      </c>
      <c r="P133" s="4" t="n"/>
      <c r="Q133" s="33">
        <f>IF(L133&amp;K133="","",M133 * L133)</f>
        <v/>
      </c>
      <c r="R133" s="34">
        <f>IF(M133="","",O133-P133-Q133)</f>
        <v/>
      </c>
    </row>
    <row r="134">
      <c r="A134" s="25" t="n">
        <v>130</v>
      </c>
      <c r="B134" s="26">
        <f>_xlfn.XLOOKUP(C134,sales!C:C,scon!B:B,"")</f>
        <v/>
      </c>
      <c r="C134" s="4" t="n"/>
      <c r="D134" s="26">
        <f>_xlfn.XLOOKUP(C134,sales!C:C,scon!D:D,"")</f>
        <v/>
      </c>
      <c r="E134" s="26">
        <f>_xlfn.XLOOKUP(C134,sales!C:C,scon!E:E,"")</f>
        <v/>
      </c>
      <c r="F134" s="4" t="n"/>
      <c r="G134" s="27" t="n"/>
      <c r="H134" s="28" t="n"/>
      <c r="I134" s="4" t="n"/>
      <c r="J134" s="35">
        <f>_xlfn.XLOOKUP(C134,sales!C:C,scon!L:L,"")</f>
        <v/>
      </c>
      <c r="K134" s="31" t="n"/>
      <c r="L134" s="31" t="n"/>
      <c r="M134" s="33">
        <f>IF(I134="","",J134*I134)</f>
        <v/>
      </c>
      <c r="N134" s="33">
        <f>IF(K134="","",M134 * K134)</f>
        <v/>
      </c>
      <c r="O134" s="33">
        <f>IF(K134="","",M134 + N134)</f>
        <v/>
      </c>
      <c r="P134" s="4" t="n"/>
      <c r="Q134" s="33">
        <f>IF(L134&amp;K134="","",M134 * L134)</f>
        <v/>
      </c>
      <c r="R134" s="34">
        <f>IF(M134="","",O134-P134-Q134)</f>
        <v/>
      </c>
    </row>
    <row r="135">
      <c r="A135" s="25" t="n">
        <v>131</v>
      </c>
      <c r="B135" s="26">
        <f>_xlfn.XLOOKUP(C135,sales!C:C,scon!B:B,"")</f>
        <v/>
      </c>
      <c r="C135" s="4" t="n"/>
      <c r="D135" s="26">
        <f>_xlfn.XLOOKUP(C135,sales!C:C,scon!D:D,"")</f>
        <v/>
      </c>
      <c r="E135" s="26">
        <f>_xlfn.XLOOKUP(C135,sales!C:C,scon!E:E,"")</f>
        <v/>
      </c>
      <c r="F135" s="4" t="n"/>
      <c r="G135" s="27" t="n"/>
      <c r="H135" s="28" t="n"/>
      <c r="I135" s="4" t="n"/>
      <c r="J135" s="35">
        <f>_xlfn.XLOOKUP(C135,sales!C:C,scon!L:L,"")</f>
        <v/>
      </c>
      <c r="K135" s="31" t="n"/>
      <c r="L135" s="31" t="n"/>
      <c r="M135" s="33">
        <f>IF(I135="","",J135*I135)</f>
        <v/>
      </c>
      <c r="N135" s="33">
        <f>IF(K135="","",M135 * K135)</f>
        <v/>
      </c>
      <c r="O135" s="33">
        <f>IF(K135="","",M135 + N135)</f>
        <v/>
      </c>
      <c r="P135" s="4" t="n"/>
      <c r="Q135" s="33">
        <f>IF(L135&amp;K135="","",M135 * L135)</f>
        <v/>
      </c>
      <c r="R135" s="34">
        <f>IF(M135="","",O135-P135-Q135)</f>
        <v/>
      </c>
    </row>
    <row r="136">
      <c r="A136" s="25" t="n">
        <v>132</v>
      </c>
      <c r="B136" s="26">
        <f>_xlfn.XLOOKUP(C136,sales!C:C,scon!B:B,"")</f>
        <v/>
      </c>
      <c r="C136" s="4" t="n"/>
      <c r="D136" s="26">
        <f>_xlfn.XLOOKUP(C136,sales!C:C,scon!D:D,"")</f>
        <v/>
      </c>
      <c r="E136" s="26">
        <f>_xlfn.XLOOKUP(C136,sales!C:C,scon!E:E,"")</f>
        <v/>
      </c>
      <c r="F136" s="4" t="n"/>
      <c r="G136" s="27" t="n"/>
      <c r="H136" s="28" t="n"/>
      <c r="I136" s="4" t="n"/>
      <c r="J136" s="35">
        <f>_xlfn.XLOOKUP(C136,sales!C:C,scon!L:L,"")</f>
        <v/>
      </c>
      <c r="K136" s="31" t="n"/>
      <c r="L136" s="31" t="n"/>
      <c r="M136" s="33">
        <f>IF(I136="","",J136*I136)</f>
        <v/>
      </c>
      <c r="N136" s="33">
        <f>IF(K136="","",M136 * K136)</f>
        <v/>
      </c>
      <c r="O136" s="33">
        <f>IF(K136="","",M136 + N136)</f>
        <v/>
      </c>
      <c r="P136" s="4" t="n"/>
      <c r="Q136" s="33">
        <f>IF(L136&amp;K136="","",M136 * L136)</f>
        <v/>
      </c>
      <c r="R136" s="34">
        <f>IF(M136="","",O136-P136-Q136)</f>
        <v/>
      </c>
    </row>
    <row r="137">
      <c r="A137" s="25" t="n">
        <v>133</v>
      </c>
      <c r="B137" s="26">
        <f>_xlfn.XLOOKUP(C137,sales!C:C,scon!B:B,"")</f>
        <v/>
      </c>
      <c r="C137" s="4" t="n"/>
      <c r="D137" s="26">
        <f>_xlfn.XLOOKUP(C137,sales!C:C,scon!D:D,"")</f>
        <v/>
      </c>
      <c r="E137" s="26">
        <f>_xlfn.XLOOKUP(C137,sales!C:C,scon!E:E,"")</f>
        <v/>
      </c>
      <c r="F137" s="4" t="n"/>
      <c r="G137" s="27" t="n"/>
      <c r="H137" s="28" t="n"/>
      <c r="I137" s="4" t="n"/>
      <c r="J137" s="35">
        <f>_xlfn.XLOOKUP(C137,sales!C:C,scon!L:L,"")</f>
        <v/>
      </c>
      <c r="K137" s="31" t="n"/>
      <c r="L137" s="31" t="n"/>
      <c r="M137" s="33">
        <f>IF(I137="","",J137*I137)</f>
        <v/>
      </c>
      <c r="N137" s="33">
        <f>IF(K137="","",M137 * K137)</f>
        <v/>
      </c>
      <c r="O137" s="33">
        <f>IF(K137="","",M137 + N137)</f>
        <v/>
      </c>
      <c r="P137" s="4" t="n"/>
      <c r="Q137" s="33">
        <f>IF(L137&amp;K137="","",M137 * L137)</f>
        <v/>
      </c>
      <c r="R137" s="34">
        <f>IF(M137="","",O137-P137-Q137)</f>
        <v/>
      </c>
    </row>
    <row r="138">
      <c r="A138" s="25" t="n">
        <v>134</v>
      </c>
      <c r="B138" s="26">
        <f>_xlfn.XLOOKUP(C138,sales!C:C,scon!B:B,"")</f>
        <v/>
      </c>
      <c r="C138" s="4" t="n"/>
      <c r="D138" s="26">
        <f>_xlfn.XLOOKUP(C138,sales!C:C,scon!D:D,"")</f>
        <v/>
      </c>
      <c r="E138" s="26">
        <f>_xlfn.XLOOKUP(C138,sales!C:C,scon!E:E,"")</f>
        <v/>
      </c>
      <c r="F138" s="4" t="n"/>
      <c r="G138" s="27" t="n"/>
      <c r="H138" s="28" t="n"/>
      <c r="I138" s="4" t="n"/>
      <c r="J138" s="35">
        <f>_xlfn.XLOOKUP(C138,sales!C:C,scon!L:L,"")</f>
        <v/>
      </c>
      <c r="K138" s="31" t="n"/>
      <c r="L138" s="31" t="n"/>
      <c r="M138" s="33">
        <f>IF(I138="","",J138*I138)</f>
        <v/>
      </c>
      <c r="N138" s="33">
        <f>IF(K138="","",M138 * K138)</f>
        <v/>
      </c>
      <c r="O138" s="33">
        <f>IF(K138="","",M138 + N138)</f>
        <v/>
      </c>
      <c r="P138" s="4" t="n"/>
      <c r="Q138" s="33">
        <f>IF(L138&amp;K138="","",M138 * L138)</f>
        <v/>
      </c>
      <c r="R138" s="34">
        <f>IF(M138="","",O138-P138-Q138)</f>
        <v/>
      </c>
    </row>
    <row r="139">
      <c r="A139" s="25" t="n">
        <v>135</v>
      </c>
      <c r="B139" s="26">
        <f>_xlfn.XLOOKUP(C139,sales!C:C,scon!B:B,"")</f>
        <v/>
      </c>
      <c r="C139" s="4" t="n"/>
      <c r="D139" s="26">
        <f>_xlfn.XLOOKUP(C139,sales!C:C,scon!D:D,"")</f>
        <v/>
      </c>
      <c r="E139" s="26">
        <f>_xlfn.XLOOKUP(C139,sales!C:C,scon!E:E,"")</f>
        <v/>
      </c>
      <c r="F139" s="4" t="n"/>
      <c r="G139" s="27" t="n"/>
      <c r="H139" s="28" t="n"/>
      <c r="I139" s="4" t="n"/>
      <c r="J139" s="35">
        <f>_xlfn.XLOOKUP(C139,sales!C:C,scon!L:L,"")</f>
        <v/>
      </c>
      <c r="K139" s="31" t="n"/>
      <c r="L139" s="31" t="n"/>
      <c r="M139" s="33">
        <f>IF(I139="","",J139*I139)</f>
        <v/>
      </c>
      <c r="N139" s="33">
        <f>IF(K139="","",M139 * K139)</f>
        <v/>
      </c>
      <c r="O139" s="33">
        <f>IF(K139="","",M139 + N139)</f>
        <v/>
      </c>
      <c r="P139" s="4" t="n"/>
      <c r="Q139" s="33">
        <f>IF(L139&amp;K139="","",M139 * L139)</f>
        <v/>
      </c>
      <c r="R139" s="34">
        <f>IF(M139="","",O139-P139-Q139)</f>
        <v/>
      </c>
    </row>
    <row r="140">
      <c r="A140" s="25" t="n">
        <v>136</v>
      </c>
      <c r="B140" s="26">
        <f>_xlfn.XLOOKUP(C140,sales!C:C,scon!B:B,"")</f>
        <v/>
      </c>
      <c r="C140" s="4" t="n"/>
      <c r="D140" s="26">
        <f>_xlfn.XLOOKUP(C140,sales!C:C,scon!D:D,"")</f>
        <v/>
      </c>
      <c r="E140" s="26">
        <f>_xlfn.XLOOKUP(C140,sales!C:C,scon!E:E,"")</f>
        <v/>
      </c>
      <c r="F140" s="4" t="n"/>
      <c r="G140" s="27" t="n"/>
      <c r="H140" s="28" t="n"/>
      <c r="I140" s="4" t="n"/>
      <c r="J140" s="35">
        <f>_xlfn.XLOOKUP(C140,sales!C:C,scon!L:L,"")</f>
        <v/>
      </c>
      <c r="K140" s="31" t="n"/>
      <c r="L140" s="31" t="n"/>
      <c r="M140" s="33">
        <f>IF(I140="","",J140*I140)</f>
        <v/>
      </c>
      <c r="N140" s="33">
        <f>IF(K140="","",M140 * K140)</f>
        <v/>
      </c>
      <c r="O140" s="33">
        <f>IF(K140="","",M140 + N140)</f>
        <v/>
      </c>
      <c r="P140" s="4" t="n"/>
      <c r="Q140" s="33">
        <f>IF(L140&amp;K140="","",M140 * L140)</f>
        <v/>
      </c>
      <c r="R140" s="34">
        <f>IF(M140="","",O140-P140-Q140)</f>
        <v/>
      </c>
    </row>
    <row r="141">
      <c r="A141" s="25" t="n">
        <v>137</v>
      </c>
      <c r="B141" s="26">
        <f>_xlfn.XLOOKUP(C141,sales!C:C,scon!B:B,"")</f>
        <v/>
      </c>
      <c r="C141" s="4" t="n"/>
      <c r="D141" s="26">
        <f>_xlfn.XLOOKUP(C141,sales!C:C,scon!D:D,"")</f>
        <v/>
      </c>
      <c r="E141" s="26">
        <f>_xlfn.XLOOKUP(C141,sales!C:C,scon!E:E,"")</f>
        <v/>
      </c>
      <c r="F141" s="4" t="n"/>
      <c r="G141" s="27" t="n"/>
      <c r="H141" s="28" t="n"/>
      <c r="I141" s="4" t="n"/>
      <c r="J141" s="35">
        <f>_xlfn.XLOOKUP(C141,sales!C:C,scon!L:L,"")</f>
        <v/>
      </c>
      <c r="K141" s="31" t="n"/>
      <c r="L141" s="31" t="n"/>
      <c r="M141" s="33">
        <f>IF(I141="","",J141*I141)</f>
        <v/>
      </c>
      <c r="N141" s="33">
        <f>IF(K141="","",M141 * K141)</f>
        <v/>
      </c>
      <c r="O141" s="33">
        <f>IF(K141="","",M141 + N141)</f>
        <v/>
      </c>
      <c r="P141" s="4" t="n"/>
      <c r="Q141" s="33">
        <f>IF(L141&amp;K141="","",M141 * L141)</f>
        <v/>
      </c>
      <c r="R141" s="34">
        <f>IF(M141="","",O141-P141-Q141)</f>
        <v/>
      </c>
    </row>
    <row r="142">
      <c r="A142" s="25" t="n">
        <v>138</v>
      </c>
      <c r="B142" s="26">
        <f>_xlfn.XLOOKUP(C142,sales!C:C,scon!B:B,"")</f>
        <v/>
      </c>
      <c r="C142" s="4" t="n"/>
      <c r="D142" s="26">
        <f>_xlfn.XLOOKUP(C142,sales!C:C,scon!D:D,"")</f>
        <v/>
      </c>
      <c r="E142" s="26">
        <f>_xlfn.XLOOKUP(C142,sales!C:C,scon!E:E,"")</f>
        <v/>
      </c>
      <c r="F142" s="4" t="n"/>
      <c r="G142" s="27" t="n"/>
      <c r="H142" s="28" t="n"/>
      <c r="I142" s="4" t="n"/>
      <c r="J142" s="35">
        <f>_xlfn.XLOOKUP(C142,sales!C:C,scon!L:L,"")</f>
        <v/>
      </c>
      <c r="K142" s="31" t="n"/>
      <c r="L142" s="31" t="n"/>
      <c r="M142" s="33">
        <f>IF(I142="","",J142*I142)</f>
        <v/>
      </c>
      <c r="N142" s="33">
        <f>IF(K142="","",M142 * K142)</f>
        <v/>
      </c>
      <c r="O142" s="33">
        <f>IF(K142="","",M142 + N142)</f>
        <v/>
      </c>
      <c r="P142" s="4" t="n"/>
      <c r="Q142" s="33">
        <f>IF(L142&amp;K142="","",M142 * L142)</f>
        <v/>
      </c>
      <c r="R142" s="34">
        <f>IF(M142="","",O142-P142-Q142)</f>
        <v/>
      </c>
    </row>
    <row r="143">
      <c r="A143" s="25" t="n">
        <v>139</v>
      </c>
      <c r="B143" s="26">
        <f>_xlfn.XLOOKUP(C143,sales!C:C,scon!B:B,"")</f>
        <v/>
      </c>
      <c r="C143" s="4" t="n"/>
      <c r="D143" s="26">
        <f>_xlfn.XLOOKUP(C143,sales!C:C,scon!D:D,"")</f>
        <v/>
      </c>
      <c r="E143" s="26">
        <f>_xlfn.XLOOKUP(C143,sales!C:C,scon!E:E,"")</f>
        <v/>
      </c>
      <c r="F143" s="4" t="n"/>
      <c r="G143" s="27" t="n"/>
      <c r="H143" s="28" t="n"/>
      <c r="I143" s="4" t="n"/>
      <c r="J143" s="35">
        <f>_xlfn.XLOOKUP(C143,sales!C:C,scon!L:L,"")</f>
        <v/>
      </c>
      <c r="K143" s="31" t="n"/>
      <c r="L143" s="31" t="n"/>
      <c r="M143" s="33">
        <f>IF(I143="","",J143*I143)</f>
        <v/>
      </c>
      <c r="N143" s="33">
        <f>IF(K143="","",M143 * K143)</f>
        <v/>
      </c>
      <c r="O143" s="33">
        <f>IF(K143="","",M143 + N143)</f>
        <v/>
      </c>
      <c r="P143" s="4" t="n"/>
      <c r="Q143" s="33">
        <f>IF(L143&amp;K143="","",M143 * L143)</f>
        <v/>
      </c>
      <c r="R143" s="34">
        <f>IF(M143="","",O143-P143-Q143)</f>
        <v/>
      </c>
    </row>
    <row r="144">
      <c r="A144" s="25" t="n">
        <v>140</v>
      </c>
      <c r="B144" s="26">
        <f>_xlfn.XLOOKUP(C144,sales!C:C,scon!B:B,"")</f>
        <v/>
      </c>
      <c r="C144" s="4" t="n"/>
      <c r="D144" s="26">
        <f>_xlfn.XLOOKUP(C144,sales!C:C,scon!D:D,"")</f>
        <v/>
      </c>
      <c r="E144" s="26">
        <f>_xlfn.XLOOKUP(C144,sales!C:C,scon!E:E,"")</f>
        <v/>
      </c>
      <c r="F144" s="4" t="n"/>
      <c r="G144" s="27" t="n"/>
      <c r="H144" s="28" t="n"/>
      <c r="I144" s="4" t="n"/>
      <c r="J144" s="35">
        <f>_xlfn.XLOOKUP(C144,sales!C:C,scon!L:L,"")</f>
        <v/>
      </c>
      <c r="K144" s="31" t="n"/>
      <c r="L144" s="31" t="n"/>
      <c r="M144" s="33">
        <f>IF(I144="","",J144*I144)</f>
        <v/>
      </c>
      <c r="N144" s="33">
        <f>IF(K144="","",M144 * K144)</f>
        <v/>
      </c>
      <c r="O144" s="33">
        <f>IF(K144="","",M144 + N144)</f>
        <v/>
      </c>
      <c r="P144" s="4" t="n"/>
      <c r="Q144" s="33">
        <f>IF(L144&amp;K144="","",M144 * L144)</f>
        <v/>
      </c>
      <c r="R144" s="34">
        <f>IF(M144="","",O144-P144-Q144)</f>
        <v/>
      </c>
    </row>
    <row r="145">
      <c r="A145" s="25" t="n">
        <v>141</v>
      </c>
      <c r="B145" s="26">
        <f>_xlfn.XLOOKUP(C145,sales!C:C,scon!B:B,"")</f>
        <v/>
      </c>
      <c r="C145" s="4" t="n"/>
      <c r="D145" s="26">
        <f>_xlfn.XLOOKUP(C145,sales!C:C,scon!D:D,"")</f>
        <v/>
      </c>
      <c r="E145" s="26">
        <f>_xlfn.XLOOKUP(C145,sales!C:C,scon!E:E,"")</f>
        <v/>
      </c>
      <c r="F145" s="4" t="n"/>
      <c r="G145" s="27" t="n"/>
      <c r="H145" s="28" t="n"/>
      <c r="I145" s="4" t="n"/>
      <c r="J145" s="35">
        <f>_xlfn.XLOOKUP(C145,sales!C:C,scon!L:L,"")</f>
        <v/>
      </c>
      <c r="K145" s="31" t="n"/>
      <c r="L145" s="31" t="n"/>
      <c r="M145" s="33">
        <f>IF(I145="","",J145*I145)</f>
        <v/>
      </c>
      <c r="N145" s="33">
        <f>IF(K145="","",M145 * K145)</f>
        <v/>
      </c>
      <c r="O145" s="33">
        <f>IF(K145="","",M145 + N145)</f>
        <v/>
      </c>
      <c r="P145" s="4" t="n"/>
      <c r="Q145" s="33">
        <f>IF(L145&amp;K145="","",M145 * L145)</f>
        <v/>
      </c>
      <c r="R145" s="34">
        <f>IF(M145="","",O145-P145-Q145)</f>
        <v/>
      </c>
    </row>
    <row r="146">
      <c r="A146" s="25" t="n">
        <v>142</v>
      </c>
      <c r="B146" s="26">
        <f>_xlfn.XLOOKUP(C146,sales!C:C,scon!B:B,"")</f>
        <v/>
      </c>
      <c r="C146" s="4" t="n"/>
      <c r="D146" s="26">
        <f>_xlfn.XLOOKUP(C146,sales!C:C,scon!D:D,"")</f>
        <v/>
      </c>
      <c r="E146" s="26">
        <f>_xlfn.XLOOKUP(C146,sales!C:C,scon!E:E,"")</f>
        <v/>
      </c>
      <c r="F146" s="4" t="n"/>
      <c r="G146" s="27" t="n"/>
      <c r="H146" s="28" t="n"/>
      <c r="I146" s="4" t="n"/>
      <c r="J146" s="35">
        <f>_xlfn.XLOOKUP(C146,sales!C:C,scon!L:L,"")</f>
        <v/>
      </c>
      <c r="K146" s="31" t="n"/>
      <c r="L146" s="31" t="n"/>
      <c r="M146" s="33">
        <f>IF(I146="","",J146*I146)</f>
        <v/>
      </c>
      <c r="N146" s="33">
        <f>IF(K146="","",M146 * K146)</f>
        <v/>
      </c>
      <c r="O146" s="33">
        <f>IF(K146="","",M146 + N146)</f>
        <v/>
      </c>
      <c r="P146" s="4" t="n"/>
      <c r="Q146" s="33">
        <f>IF(L146&amp;K146="","",M146 * L146)</f>
        <v/>
      </c>
      <c r="R146" s="34">
        <f>IF(M146="","",O146-P146-Q146)</f>
        <v/>
      </c>
    </row>
    <row r="147">
      <c r="A147" s="25" t="n">
        <v>143</v>
      </c>
      <c r="B147" s="26">
        <f>_xlfn.XLOOKUP(C147,sales!C:C,scon!B:B,"")</f>
        <v/>
      </c>
      <c r="C147" s="4" t="n"/>
      <c r="D147" s="26">
        <f>_xlfn.XLOOKUP(C147,sales!C:C,scon!D:D,"")</f>
        <v/>
      </c>
      <c r="E147" s="26">
        <f>_xlfn.XLOOKUP(C147,sales!C:C,scon!E:E,"")</f>
        <v/>
      </c>
      <c r="F147" s="4" t="n"/>
      <c r="G147" s="27" t="n"/>
      <c r="H147" s="28" t="n"/>
      <c r="I147" s="4" t="n"/>
      <c r="J147" s="35">
        <f>_xlfn.XLOOKUP(C147,sales!C:C,scon!L:L,"")</f>
        <v/>
      </c>
      <c r="K147" s="31" t="n"/>
      <c r="L147" s="31" t="n"/>
      <c r="M147" s="33">
        <f>IF(I147="","",J147*I147)</f>
        <v/>
      </c>
      <c r="N147" s="33">
        <f>IF(K147="","",M147 * K147)</f>
        <v/>
      </c>
      <c r="O147" s="33">
        <f>IF(K147="","",M147 + N147)</f>
        <v/>
      </c>
      <c r="P147" s="4" t="n"/>
      <c r="Q147" s="33">
        <f>IF(L147&amp;K147="","",M147 * L147)</f>
        <v/>
      </c>
      <c r="R147" s="34">
        <f>IF(M147="","",O147-P147-Q147)</f>
        <v/>
      </c>
    </row>
    <row r="148">
      <c r="A148" s="25" t="n">
        <v>144</v>
      </c>
      <c r="B148" s="26">
        <f>_xlfn.XLOOKUP(C148,sales!C:C,scon!B:B,"")</f>
        <v/>
      </c>
      <c r="C148" s="4" t="n"/>
      <c r="D148" s="26">
        <f>_xlfn.XLOOKUP(C148,sales!C:C,scon!D:D,"")</f>
        <v/>
      </c>
      <c r="E148" s="26">
        <f>_xlfn.XLOOKUP(C148,sales!C:C,scon!E:E,"")</f>
        <v/>
      </c>
      <c r="F148" s="4" t="n"/>
      <c r="G148" s="27" t="n"/>
      <c r="H148" s="28" t="n"/>
      <c r="I148" s="4" t="n"/>
      <c r="J148" s="35">
        <f>_xlfn.XLOOKUP(C148,sales!C:C,scon!L:L,"")</f>
        <v/>
      </c>
      <c r="K148" s="31" t="n"/>
      <c r="L148" s="31" t="n"/>
      <c r="M148" s="33">
        <f>IF(I148="","",J148*I148)</f>
        <v/>
      </c>
      <c r="N148" s="33">
        <f>IF(K148="","",M148 * K148)</f>
        <v/>
      </c>
      <c r="O148" s="33">
        <f>IF(K148="","",M148 + N148)</f>
        <v/>
      </c>
      <c r="P148" s="4" t="n"/>
      <c r="Q148" s="33">
        <f>IF(L148&amp;K148="","",M148 * L148)</f>
        <v/>
      </c>
      <c r="R148" s="34">
        <f>IF(M148="","",O148-P148-Q148)</f>
        <v/>
      </c>
    </row>
    <row r="149">
      <c r="A149" s="25" t="n">
        <v>145</v>
      </c>
      <c r="B149" s="26">
        <f>_xlfn.XLOOKUP(C149,sales!C:C,scon!B:B,"")</f>
        <v/>
      </c>
      <c r="C149" s="4" t="n"/>
      <c r="D149" s="26">
        <f>_xlfn.XLOOKUP(C149,sales!C:C,scon!D:D,"")</f>
        <v/>
      </c>
      <c r="E149" s="26">
        <f>_xlfn.XLOOKUP(C149,sales!C:C,scon!E:E,"")</f>
        <v/>
      </c>
      <c r="F149" s="4" t="n"/>
      <c r="G149" s="27" t="n"/>
      <c r="H149" s="28" t="n"/>
      <c r="I149" s="4" t="n"/>
      <c r="J149" s="35">
        <f>_xlfn.XLOOKUP(C149,sales!C:C,scon!L:L,"")</f>
        <v/>
      </c>
      <c r="K149" s="31" t="n"/>
      <c r="L149" s="31" t="n"/>
      <c r="M149" s="33">
        <f>IF(I149="","",J149*I149)</f>
        <v/>
      </c>
      <c r="N149" s="33">
        <f>IF(K149="","",M149 * K149)</f>
        <v/>
      </c>
      <c r="O149" s="33">
        <f>IF(K149="","",M149 + N149)</f>
        <v/>
      </c>
      <c r="P149" s="4" t="n"/>
      <c r="Q149" s="33">
        <f>IF(L149&amp;K149="","",M149 * L149)</f>
        <v/>
      </c>
      <c r="R149" s="34">
        <f>IF(M149="","",O149-P149-Q149)</f>
        <v/>
      </c>
    </row>
    <row r="150">
      <c r="A150" s="25" t="n">
        <v>146</v>
      </c>
      <c r="B150" s="26">
        <f>_xlfn.XLOOKUP(C150,sales!C:C,scon!B:B,"")</f>
        <v/>
      </c>
      <c r="C150" s="4" t="n"/>
      <c r="D150" s="26">
        <f>_xlfn.XLOOKUP(C150,sales!C:C,scon!D:D,"")</f>
        <v/>
      </c>
      <c r="E150" s="26">
        <f>_xlfn.XLOOKUP(C150,sales!C:C,scon!E:E,"")</f>
        <v/>
      </c>
      <c r="F150" s="4" t="n"/>
      <c r="G150" s="27" t="n"/>
      <c r="H150" s="28" t="n"/>
      <c r="I150" s="4" t="n"/>
      <c r="J150" s="35">
        <f>_xlfn.XLOOKUP(C150,sales!C:C,scon!L:L,"")</f>
        <v/>
      </c>
      <c r="K150" s="31" t="n"/>
      <c r="L150" s="31" t="n"/>
      <c r="M150" s="33">
        <f>IF(I150="","",J150*I150)</f>
        <v/>
      </c>
      <c r="N150" s="33">
        <f>IF(K150="","",M150 * K150)</f>
        <v/>
      </c>
      <c r="O150" s="33">
        <f>IF(K150="","",M150 + N150)</f>
        <v/>
      </c>
      <c r="P150" s="4" t="n"/>
      <c r="Q150" s="33">
        <f>IF(L150&amp;K150="","",M150 * L150)</f>
        <v/>
      </c>
      <c r="R150" s="34">
        <f>IF(M150="","",O150-P150-Q150)</f>
        <v/>
      </c>
    </row>
    <row r="151">
      <c r="A151" s="25" t="n">
        <v>147</v>
      </c>
      <c r="B151" s="26">
        <f>_xlfn.XLOOKUP(C151,sales!C:C,scon!B:B,"")</f>
        <v/>
      </c>
      <c r="C151" s="4" t="n"/>
      <c r="D151" s="26">
        <f>_xlfn.XLOOKUP(C151,sales!C:C,scon!D:D,"")</f>
        <v/>
      </c>
      <c r="E151" s="26">
        <f>_xlfn.XLOOKUP(C151,sales!C:C,scon!E:E,"")</f>
        <v/>
      </c>
      <c r="F151" s="4" t="n"/>
      <c r="G151" s="27" t="n"/>
      <c r="H151" s="28" t="n"/>
      <c r="I151" s="4" t="n"/>
      <c r="J151" s="35">
        <f>_xlfn.XLOOKUP(C151,sales!C:C,scon!L:L,"")</f>
        <v/>
      </c>
      <c r="K151" s="31" t="n"/>
      <c r="L151" s="31" t="n"/>
      <c r="M151" s="33">
        <f>IF(I151="","",J151*I151)</f>
        <v/>
      </c>
      <c r="N151" s="33">
        <f>IF(K151="","",M151 * K151)</f>
        <v/>
      </c>
      <c r="O151" s="33">
        <f>IF(K151="","",M151 + N151)</f>
        <v/>
      </c>
      <c r="P151" s="4" t="n"/>
      <c r="Q151" s="33">
        <f>IF(L151&amp;K151="","",M151 * L151)</f>
        <v/>
      </c>
      <c r="R151" s="34">
        <f>IF(M151="","",O151-P151-Q151)</f>
        <v/>
      </c>
    </row>
    <row r="152">
      <c r="A152" s="25" t="n">
        <v>148</v>
      </c>
      <c r="B152" s="26">
        <f>_xlfn.XLOOKUP(C152,sales!C:C,scon!B:B,"")</f>
        <v/>
      </c>
      <c r="C152" s="4" t="n"/>
      <c r="D152" s="26">
        <f>_xlfn.XLOOKUP(C152,sales!C:C,scon!D:D,"")</f>
        <v/>
      </c>
      <c r="E152" s="26">
        <f>_xlfn.XLOOKUP(C152,sales!C:C,scon!E:E,"")</f>
        <v/>
      </c>
      <c r="F152" s="4" t="n"/>
      <c r="G152" s="27" t="n"/>
      <c r="H152" s="28" t="n"/>
      <c r="I152" s="4" t="n"/>
      <c r="J152" s="35">
        <f>_xlfn.XLOOKUP(C152,sales!C:C,scon!L:L,"")</f>
        <v/>
      </c>
      <c r="K152" s="31" t="n"/>
      <c r="L152" s="31" t="n"/>
      <c r="M152" s="33">
        <f>IF(I152="","",J152*I152)</f>
        <v/>
      </c>
      <c r="N152" s="33">
        <f>IF(K152="","",M152 * K152)</f>
        <v/>
      </c>
      <c r="O152" s="33">
        <f>IF(K152="","",M152 + N152)</f>
        <v/>
      </c>
      <c r="P152" s="4" t="n"/>
      <c r="Q152" s="33">
        <f>IF(L152&amp;K152="","",M152 * L152)</f>
        <v/>
      </c>
      <c r="R152" s="34">
        <f>IF(M152="","",O152-P152-Q152)</f>
        <v/>
      </c>
    </row>
    <row r="153">
      <c r="A153" s="25" t="n">
        <v>149</v>
      </c>
      <c r="B153" s="26">
        <f>_xlfn.XLOOKUP(C153,sales!C:C,scon!B:B,"")</f>
        <v/>
      </c>
      <c r="C153" s="4" t="n"/>
      <c r="D153" s="26">
        <f>_xlfn.XLOOKUP(C153,sales!C:C,scon!D:D,"")</f>
        <v/>
      </c>
      <c r="E153" s="26">
        <f>_xlfn.XLOOKUP(C153,sales!C:C,scon!E:E,"")</f>
        <v/>
      </c>
      <c r="F153" s="4" t="n"/>
      <c r="G153" s="27" t="n"/>
      <c r="H153" s="28" t="n"/>
      <c r="I153" s="4" t="n"/>
      <c r="J153" s="35">
        <f>_xlfn.XLOOKUP(C153,sales!C:C,scon!L:L,"")</f>
        <v/>
      </c>
      <c r="K153" s="31" t="n"/>
      <c r="L153" s="31" t="n"/>
      <c r="M153" s="33">
        <f>IF(I153="","",J153*I153)</f>
        <v/>
      </c>
      <c r="N153" s="33">
        <f>IF(K153="","",M153 * K153)</f>
        <v/>
      </c>
      <c r="O153" s="33">
        <f>IF(K153="","",M153 + N153)</f>
        <v/>
      </c>
      <c r="P153" s="4" t="n"/>
      <c r="Q153" s="33">
        <f>IF(L153&amp;K153="","",M153 * L153)</f>
        <v/>
      </c>
      <c r="R153" s="34">
        <f>IF(M153="","",O153-P153-Q153)</f>
        <v/>
      </c>
    </row>
    <row r="154">
      <c r="A154" s="25" t="n">
        <v>150</v>
      </c>
      <c r="B154" s="26">
        <f>_xlfn.XLOOKUP(C154,sales!C:C,scon!B:B,"")</f>
        <v/>
      </c>
      <c r="C154" s="4" t="n"/>
      <c r="D154" s="26">
        <f>_xlfn.XLOOKUP(C154,sales!C:C,scon!D:D,"")</f>
        <v/>
      </c>
      <c r="E154" s="26">
        <f>_xlfn.XLOOKUP(C154,sales!C:C,scon!E:E,"")</f>
        <v/>
      </c>
      <c r="F154" s="4" t="n"/>
      <c r="G154" s="27" t="n"/>
      <c r="H154" s="28" t="n"/>
      <c r="I154" s="4" t="n"/>
      <c r="J154" s="35">
        <f>_xlfn.XLOOKUP(C154,sales!C:C,scon!L:L,"")</f>
        <v/>
      </c>
      <c r="K154" s="31" t="n"/>
      <c r="L154" s="31" t="n"/>
      <c r="M154" s="33">
        <f>IF(I154="","",J154*I154)</f>
        <v/>
      </c>
      <c r="N154" s="33">
        <f>IF(K154="","",M154 * K154)</f>
        <v/>
      </c>
      <c r="O154" s="33">
        <f>IF(K154="","",M154 + N154)</f>
        <v/>
      </c>
      <c r="P154" s="4" t="n"/>
      <c r="Q154" s="33">
        <f>IF(L154&amp;K154="","",M154 * L154)</f>
        <v/>
      </c>
      <c r="R154" s="34">
        <f>IF(M154="","",O154-P154-Q154)</f>
        <v/>
      </c>
    </row>
    <row r="155">
      <c r="A155" s="25" t="n">
        <v>151</v>
      </c>
      <c r="B155" s="26">
        <f>_xlfn.XLOOKUP(C155,sales!C:C,scon!B:B,"")</f>
        <v/>
      </c>
      <c r="C155" s="4" t="n"/>
      <c r="D155" s="26">
        <f>_xlfn.XLOOKUP(C155,sales!C:C,scon!D:D,"")</f>
        <v/>
      </c>
      <c r="E155" s="26">
        <f>_xlfn.XLOOKUP(C155,sales!C:C,scon!E:E,"")</f>
        <v/>
      </c>
      <c r="F155" s="4" t="n"/>
      <c r="G155" s="27" t="n"/>
      <c r="H155" s="28" t="n"/>
      <c r="I155" s="4" t="n"/>
      <c r="J155" s="35">
        <f>_xlfn.XLOOKUP(C155,sales!C:C,scon!L:L,"")</f>
        <v/>
      </c>
      <c r="K155" s="31" t="n"/>
      <c r="L155" s="31" t="n"/>
      <c r="M155" s="33">
        <f>IF(I155="","",J155*I155)</f>
        <v/>
      </c>
      <c r="N155" s="33">
        <f>IF(K155="","",M155 * K155)</f>
        <v/>
      </c>
      <c r="O155" s="33">
        <f>IF(K155="","",M155 + N155)</f>
        <v/>
      </c>
      <c r="P155" s="4" t="n"/>
      <c r="Q155" s="33">
        <f>IF(L155&amp;K155="","",M155 * L155)</f>
        <v/>
      </c>
      <c r="R155" s="34">
        <f>IF(M155="","",O155-P155-Q155)</f>
        <v/>
      </c>
    </row>
    <row r="156">
      <c r="A156" s="25" t="n">
        <v>152</v>
      </c>
      <c r="B156" s="26">
        <f>_xlfn.XLOOKUP(C156,sales!C:C,scon!B:B,"")</f>
        <v/>
      </c>
      <c r="C156" s="4" t="n"/>
      <c r="D156" s="26">
        <f>_xlfn.XLOOKUP(C156,sales!C:C,scon!D:D,"")</f>
        <v/>
      </c>
      <c r="E156" s="26">
        <f>_xlfn.XLOOKUP(C156,sales!C:C,scon!E:E,"")</f>
        <v/>
      </c>
      <c r="F156" s="4" t="n"/>
      <c r="G156" s="27" t="n"/>
      <c r="H156" s="28" t="n"/>
      <c r="I156" s="4" t="n"/>
      <c r="J156" s="35">
        <f>_xlfn.XLOOKUP(C156,sales!C:C,scon!L:L,"")</f>
        <v/>
      </c>
      <c r="K156" s="31" t="n"/>
      <c r="L156" s="31" t="n"/>
      <c r="M156" s="33">
        <f>IF(I156="","",J156*I156)</f>
        <v/>
      </c>
      <c r="N156" s="33">
        <f>IF(K156="","",M156 * K156)</f>
        <v/>
      </c>
      <c r="O156" s="33">
        <f>IF(K156="","",M156 + N156)</f>
        <v/>
      </c>
      <c r="P156" s="4" t="n"/>
      <c r="Q156" s="33">
        <f>IF(L156&amp;K156="","",M156 * L156)</f>
        <v/>
      </c>
      <c r="R156" s="34">
        <f>IF(M156="","",O156-P156-Q156)</f>
        <v/>
      </c>
    </row>
    <row r="157">
      <c r="A157" s="25" t="n">
        <v>153</v>
      </c>
      <c r="B157" s="26">
        <f>_xlfn.XLOOKUP(C157,sales!C:C,scon!B:B,"")</f>
        <v/>
      </c>
      <c r="C157" s="4" t="n"/>
      <c r="D157" s="26">
        <f>_xlfn.XLOOKUP(C157,sales!C:C,scon!D:D,"")</f>
        <v/>
      </c>
      <c r="E157" s="26">
        <f>_xlfn.XLOOKUP(C157,sales!C:C,scon!E:E,"")</f>
        <v/>
      </c>
      <c r="F157" s="4" t="n"/>
      <c r="G157" s="27" t="n"/>
      <c r="H157" s="28" t="n"/>
      <c r="I157" s="4" t="n"/>
      <c r="J157" s="35">
        <f>_xlfn.XLOOKUP(C157,sales!C:C,scon!L:L,"")</f>
        <v/>
      </c>
      <c r="K157" s="31" t="n"/>
      <c r="L157" s="31" t="n"/>
      <c r="M157" s="33">
        <f>IF(I157="","",J157*I157)</f>
        <v/>
      </c>
      <c r="N157" s="33">
        <f>IF(K157="","",M157 * K157)</f>
        <v/>
      </c>
      <c r="O157" s="33">
        <f>IF(K157="","",M157 + N157)</f>
        <v/>
      </c>
      <c r="P157" s="4" t="n"/>
      <c r="Q157" s="33">
        <f>IF(L157&amp;K157="","",M157 * L157)</f>
        <v/>
      </c>
      <c r="R157" s="34">
        <f>IF(M157="","",O157-P157-Q157)</f>
        <v/>
      </c>
    </row>
    <row r="158">
      <c r="A158" s="25" t="n">
        <v>154</v>
      </c>
      <c r="B158" s="26">
        <f>_xlfn.XLOOKUP(C158,sales!C:C,scon!B:B,"")</f>
        <v/>
      </c>
      <c r="C158" s="4" t="n"/>
      <c r="D158" s="26">
        <f>_xlfn.XLOOKUP(C158,sales!C:C,scon!D:D,"")</f>
        <v/>
      </c>
      <c r="E158" s="26">
        <f>_xlfn.XLOOKUP(C158,sales!C:C,scon!E:E,"")</f>
        <v/>
      </c>
      <c r="F158" s="4" t="n"/>
      <c r="G158" s="27" t="n"/>
      <c r="H158" s="28" t="n"/>
      <c r="I158" s="4" t="n"/>
      <c r="J158" s="35">
        <f>_xlfn.XLOOKUP(C158,sales!C:C,scon!L:L,"")</f>
        <v/>
      </c>
      <c r="K158" s="31" t="n"/>
      <c r="L158" s="31" t="n"/>
      <c r="M158" s="33">
        <f>IF(I158="","",J158*I158)</f>
        <v/>
      </c>
      <c r="N158" s="33">
        <f>IF(K158="","",M158 * K158)</f>
        <v/>
      </c>
      <c r="O158" s="33">
        <f>IF(K158="","",M158 + N158)</f>
        <v/>
      </c>
      <c r="P158" s="4" t="n"/>
      <c r="Q158" s="33">
        <f>IF(L158&amp;K158="","",M158 * L158)</f>
        <v/>
      </c>
      <c r="R158" s="34">
        <f>IF(M158="","",O158-P158-Q158)</f>
        <v/>
      </c>
    </row>
    <row r="159">
      <c r="A159" s="25" t="n">
        <v>155</v>
      </c>
      <c r="B159" s="26">
        <f>_xlfn.XLOOKUP(C159,sales!C:C,scon!B:B,"")</f>
        <v/>
      </c>
      <c r="C159" s="4" t="n"/>
      <c r="D159" s="26">
        <f>_xlfn.XLOOKUP(C159,sales!C:C,scon!D:D,"")</f>
        <v/>
      </c>
      <c r="E159" s="26">
        <f>_xlfn.XLOOKUP(C159,sales!C:C,scon!E:E,"")</f>
        <v/>
      </c>
      <c r="F159" s="4" t="n"/>
      <c r="G159" s="27" t="n"/>
      <c r="H159" s="28" t="n"/>
      <c r="I159" s="4" t="n"/>
      <c r="J159" s="35">
        <f>_xlfn.XLOOKUP(C159,sales!C:C,scon!L:L,"")</f>
        <v/>
      </c>
      <c r="K159" s="31" t="n"/>
      <c r="L159" s="31" t="n"/>
      <c r="M159" s="33">
        <f>IF(I159="","",J159*I159)</f>
        <v/>
      </c>
      <c r="N159" s="33">
        <f>IF(K159="","",M159 * K159)</f>
        <v/>
      </c>
      <c r="O159" s="33">
        <f>IF(K159="","",M159 + N159)</f>
        <v/>
      </c>
      <c r="P159" s="4" t="n"/>
      <c r="Q159" s="33">
        <f>IF(L159&amp;K159="","",M159 * L159)</f>
        <v/>
      </c>
      <c r="R159" s="34">
        <f>IF(M159="","",O159-P159-Q159)</f>
        <v/>
      </c>
    </row>
    <row r="160">
      <c r="A160" s="25" t="n">
        <v>156</v>
      </c>
      <c r="B160" s="26">
        <f>_xlfn.XLOOKUP(C160,sales!C:C,scon!B:B,"")</f>
        <v/>
      </c>
      <c r="C160" s="4" t="n"/>
      <c r="D160" s="26">
        <f>_xlfn.XLOOKUP(C160,sales!C:C,scon!D:D,"")</f>
        <v/>
      </c>
      <c r="E160" s="26">
        <f>_xlfn.XLOOKUP(C160,sales!C:C,scon!E:E,"")</f>
        <v/>
      </c>
      <c r="F160" s="4" t="n"/>
      <c r="G160" s="27" t="n"/>
      <c r="H160" s="28" t="n"/>
      <c r="I160" s="4" t="n"/>
      <c r="J160" s="35">
        <f>_xlfn.XLOOKUP(C160,sales!C:C,scon!L:L,"")</f>
        <v/>
      </c>
      <c r="K160" s="31" t="n"/>
      <c r="L160" s="31" t="n"/>
      <c r="M160" s="33">
        <f>IF(I160="","",J160*I160)</f>
        <v/>
      </c>
      <c r="N160" s="33">
        <f>IF(K160="","",M160 * K160)</f>
        <v/>
      </c>
      <c r="O160" s="33">
        <f>IF(K160="","",M160 + N160)</f>
        <v/>
      </c>
      <c r="P160" s="4" t="n"/>
      <c r="Q160" s="33">
        <f>IF(L160&amp;K160="","",M160 * L160)</f>
        <v/>
      </c>
      <c r="R160" s="34">
        <f>IF(M160="","",O160-P160-Q160)</f>
        <v/>
      </c>
    </row>
    <row r="161">
      <c r="A161" s="25" t="n">
        <v>157</v>
      </c>
      <c r="B161" s="26">
        <f>_xlfn.XLOOKUP(C161,sales!C:C,scon!B:B,"")</f>
        <v/>
      </c>
      <c r="C161" s="4" t="n"/>
      <c r="D161" s="26">
        <f>_xlfn.XLOOKUP(C161,sales!C:C,scon!D:D,"")</f>
        <v/>
      </c>
      <c r="E161" s="26">
        <f>_xlfn.XLOOKUP(C161,sales!C:C,scon!E:E,"")</f>
        <v/>
      </c>
      <c r="F161" s="4" t="n"/>
      <c r="G161" s="27" t="n"/>
      <c r="H161" s="28" t="n"/>
      <c r="I161" s="4" t="n"/>
      <c r="J161" s="35">
        <f>_xlfn.XLOOKUP(C161,sales!C:C,scon!L:L,"")</f>
        <v/>
      </c>
      <c r="K161" s="31" t="n"/>
      <c r="L161" s="31" t="n"/>
      <c r="M161" s="33">
        <f>IF(I161="","",J161*I161)</f>
        <v/>
      </c>
      <c r="N161" s="33">
        <f>IF(K161="","",M161 * K161)</f>
        <v/>
      </c>
      <c r="O161" s="33">
        <f>IF(K161="","",M161 + N161)</f>
        <v/>
      </c>
      <c r="P161" s="4" t="n"/>
      <c r="Q161" s="33">
        <f>IF(L161&amp;K161="","",M161 * L161)</f>
        <v/>
      </c>
      <c r="R161" s="34">
        <f>IF(M161="","",O161-P161-Q161)</f>
        <v/>
      </c>
    </row>
    <row r="162">
      <c r="A162" s="25" t="n">
        <v>158</v>
      </c>
      <c r="B162" s="26">
        <f>_xlfn.XLOOKUP(C162,sales!C:C,scon!B:B,"")</f>
        <v/>
      </c>
      <c r="C162" s="4" t="n"/>
      <c r="D162" s="26">
        <f>_xlfn.XLOOKUP(C162,sales!C:C,scon!D:D,"")</f>
        <v/>
      </c>
      <c r="E162" s="26">
        <f>_xlfn.XLOOKUP(C162,sales!C:C,scon!E:E,"")</f>
        <v/>
      </c>
      <c r="F162" s="4" t="n"/>
      <c r="G162" s="27" t="n"/>
      <c r="H162" s="28" t="n"/>
      <c r="I162" s="4" t="n"/>
      <c r="J162" s="35">
        <f>_xlfn.XLOOKUP(C162,sales!C:C,scon!L:L,"")</f>
        <v/>
      </c>
      <c r="K162" s="31" t="n"/>
      <c r="L162" s="31" t="n"/>
      <c r="M162" s="33">
        <f>IF(I162="","",J162*I162)</f>
        <v/>
      </c>
      <c r="N162" s="33">
        <f>IF(K162="","",M162 * K162)</f>
        <v/>
      </c>
      <c r="O162" s="33">
        <f>IF(K162="","",M162 + N162)</f>
        <v/>
      </c>
      <c r="P162" s="4" t="n"/>
      <c r="Q162" s="33">
        <f>IF(L162&amp;K162="","",M162 * L162)</f>
        <v/>
      </c>
      <c r="R162" s="34">
        <f>IF(M162="","",O162-P162-Q162)</f>
        <v/>
      </c>
    </row>
    <row r="163">
      <c r="A163" s="25" t="n">
        <v>159</v>
      </c>
      <c r="B163" s="26">
        <f>_xlfn.XLOOKUP(C163,sales!C:C,scon!B:B,"")</f>
        <v/>
      </c>
      <c r="C163" s="4" t="n"/>
      <c r="D163" s="26">
        <f>_xlfn.XLOOKUP(C163,sales!C:C,scon!D:D,"")</f>
        <v/>
      </c>
      <c r="E163" s="26">
        <f>_xlfn.XLOOKUP(C163,sales!C:C,scon!E:E,"")</f>
        <v/>
      </c>
      <c r="F163" s="4" t="n"/>
      <c r="G163" s="27" t="n"/>
      <c r="H163" s="28" t="n"/>
      <c r="I163" s="4" t="n"/>
      <c r="J163" s="35">
        <f>_xlfn.XLOOKUP(C163,sales!C:C,scon!L:L,"")</f>
        <v/>
      </c>
      <c r="K163" s="31" t="n"/>
      <c r="L163" s="31" t="n"/>
      <c r="M163" s="33">
        <f>IF(I163="","",J163*I163)</f>
        <v/>
      </c>
      <c r="N163" s="33">
        <f>IF(K163="","",M163 * K163)</f>
        <v/>
      </c>
      <c r="O163" s="33">
        <f>IF(K163="","",M163 + N163)</f>
        <v/>
      </c>
      <c r="P163" s="4" t="n"/>
      <c r="Q163" s="33">
        <f>IF(L163&amp;K163="","",M163 * L163)</f>
        <v/>
      </c>
      <c r="R163" s="34">
        <f>IF(M163="","",O163-P163-Q163)</f>
        <v/>
      </c>
    </row>
    <row r="164">
      <c r="A164" s="25" t="n">
        <v>160</v>
      </c>
      <c r="B164" s="26">
        <f>_xlfn.XLOOKUP(C164,sales!C:C,scon!B:B,"")</f>
        <v/>
      </c>
      <c r="C164" s="4" t="n"/>
      <c r="D164" s="26">
        <f>_xlfn.XLOOKUP(C164,sales!C:C,scon!D:D,"")</f>
        <v/>
      </c>
      <c r="E164" s="26">
        <f>_xlfn.XLOOKUP(C164,sales!C:C,scon!E:E,"")</f>
        <v/>
      </c>
      <c r="F164" s="4" t="n"/>
      <c r="G164" s="27" t="n"/>
      <c r="H164" s="28" t="n"/>
      <c r="I164" s="4" t="n"/>
      <c r="J164" s="35">
        <f>_xlfn.XLOOKUP(C164,sales!C:C,scon!L:L,"")</f>
        <v/>
      </c>
      <c r="K164" s="31" t="n"/>
      <c r="L164" s="31" t="n"/>
      <c r="M164" s="33">
        <f>IF(I164="","",J164*I164)</f>
        <v/>
      </c>
      <c r="N164" s="33">
        <f>IF(K164="","",M164 * K164)</f>
        <v/>
      </c>
      <c r="O164" s="33">
        <f>IF(K164="","",M164 + N164)</f>
        <v/>
      </c>
      <c r="P164" s="4" t="n"/>
      <c r="Q164" s="33">
        <f>IF(L164&amp;K164="","",M164 * L164)</f>
        <v/>
      </c>
      <c r="R164" s="34">
        <f>IF(M164="","",O164-P164-Q164)</f>
        <v/>
      </c>
    </row>
    <row r="165">
      <c r="A165" s="25" t="n">
        <v>161</v>
      </c>
      <c r="B165" s="26">
        <f>_xlfn.XLOOKUP(C165,sales!C:C,scon!B:B,"")</f>
        <v/>
      </c>
      <c r="C165" s="4" t="n"/>
      <c r="D165" s="26">
        <f>_xlfn.XLOOKUP(C165,sales!C:C,scon!D:D,"")</f>
        <v/>
      </c>
      <c r="E165" s="26">
        <f>_xlfn.XLOOKUP(C165,sales!C:C,scon!E:E,"")</f>
        <v/>
      </c>
      <c r="F165" s="4" t="n"/>
      <c r="G165" s="27" t="n"/>
      <c r="H165" s="28" t="n"/>
      <c r="I165" s="4" t="n"/>
      <c r="J165" s="35">
        <f>_xlfn.XLOOKUP(C165,sales!C:C,scon!L:L,"")</f>
        <v/>
      </c>
      <c r="K165" s="31" t="n"/>
      <c r="L165" s="31" t="n"/>
      <c r="M165" s="33">
        <f>IF(I165="","",J165*I165)</f>
        <v/>
      </c>
      <c r="N165" s="33">
        <f>IF(K165="","",M165 * K165)</f>
        <v/>
      </c>
      <c r="O165" s="33">
        <f>IF(K165="","",M165 + N165)</f>
        <v/>
      </c>
      <c r="P165" s="4" t="n"/>
      <c r="Q165" s="33">
        <f>IF(L165&amp;K165="","",M165 * L165)</f>
        <v/>
      </c>
      <c r="R165" s="34">
        <f>IF(M165="","",O165-P165-Q165)</f>
        <v/>
      </c>
    </row>
    <row r="166">
      <c r="A166" s="25" t="n">
        <v>162</v>
      </c>
      <c r="B166" s="26">
        <f>_xlfn.XLOOKUP(C166,sales!C:C,scon!B:B,"")</f>
        <v/>
      </c>
      <c r="C166" s="4" t="n"/>
      <c r="D166" s="26">
        <f>_xlfn.XLOOKUP(C166,sales!C:C,scon!D:D,"")</f>
        <v/>
      </c>
      <c r="E166" s="26">
        <f>_xlfn.XLOOKUP(C166,sales!C:C,scon!E:E,"")</f>
        <v/>
      </c>
      <c r="F166" s="4" t="n"/>
      <c r="G166" s="27" t="n"/>
      <c r="H166" s="28" t="n"/>
      <c r="I166" s="4" t="n"/>
      <c r="J166" s="35">
        <f>_xlfn.XLOOKUP(C166,sales!C:C,scon!L:L,"")</f>
        <v/>
      </c>
      <c r="K166" s="31" t="n"/>
      <c r="L166" s="31" t="n"/>
      <c r="M166" s="33">
        <f>IF(I166="","",J166*I166)</f>
        <v/>
      </c>
      <c r="N166" s="33">
        <f>IF(K166="","",M166 * K166)</f>
        <v/>
      </c>
      <c r="O166" s="33">
        <f>IF(K166="","",M166 + N166)</f>
        <v/>
      </c>
      <c r="P166" s="4" t="n"/>
      <c r="Q166" s="33">
        <f>IF(L166&amp;K166="","",M166 * L166)</f>
        <v/>
      </c>
      <c r="R166" s="34">
        <f>IF(M166="","",O166-P166-Q166)</f>
        <v/>
      </c>
    </row>
    <row r="167">
      <c r="A167" s="25" t="n">
        <v>163</v>
      </c>
      <c r="B167" s="26">
        <f>_xlfn.XLOOKUP(C167,sales!C:C,scon!B:B,"")</f>
        <v/>
      </c>
      <c r="C167" s="4" t="n"/>
      <c r="D167" s="26">
        <f>_xlfn.XLOOKUP(C167,sales!C:C,scon!D:D,"")</f>
        <v/>
      </c>
      <c r="E167" s="26">
        <f>_xlfn.XLOOKUP(C167,sales!C:C,scon!E:E,"")</f>
        <v/>
      </c>
      <c r="F167" s="4" t="n"/>
      <c r="G167" s="27" t="n"/>
      <c r="H167" s="28" t="n"/>
      <c r="I167" s="4" t="n"/>
      <c r="J167" s="35">
        <f>_xlfn.XLOOKUP(C167,sales!C:C,scon!L:L,"")</f>
        <v/>
      </c>
      <c r="K167" s="31" t="n"/>
      <c r="L167" s="31" t="n"/>
      <c r="M167" s="33">
        <f>IF(I167="","",J167*I167)</f>
        <v/>
      </c>
      <c r="N167" s="33">
        <f>IF(K167="","",M167 * K167)</f>
        <v/>
      </c>
      <c r="O167" s="33">
        <f>IF(K167="","",M167 + N167)</f>
        <v/>
      </c>
      <c r="P167" s="4" t="n"/>
      <c r="Q167" s="33">
        <f>IF(L167&amp;K167="","",M167 * L167)</f>
        <v/>
      </c>
      <c r="R167" s="34">
        <f>IF(M167="","",O167-P167-Q167)</f>
        <v/>
      </c>
    </row>
    <row r="168">
      <c r="A168" s="25" t="n">
        <v>164</v>
      </c>
      <c r="B168" s="26">
        <f>_xlfn.XLOOKUP(C168,sales!C:C,scon!B:B,"")</f>
        <v/>
      </c>
      <c r="C168" s="4" t="n"/>
      <c r="D168" s="26">
        <f>_xlfn.XLOOKUP(C168,sales!C:C,scon!D:D,"")</f>
        <v/>
      </c>
      <c r="E168" s="26">
        <f>_xlfn.XLOOKUP(C168,sales!C:C,scon!E:E,"")</f>
        <v/>
      </c>
      <c r="F168" s="4" t="n"/>
      <c r="G168" s="27" t="n"/>
      <c r="H168" s="28" t="n"/>
      <c r="I168" s="4" t="n"/>
      <c r="J168" s="35">
        <f>_xlfn.XLOOKUP(C168,sales!C:C,scon!L:L,"")</f>
        <v/>
      </c>
      <c r="K168" s="31" t="n"/>
      <c r="L168" s="31" t="n"/>
      <c r="M168" s="33">
        <f>IF(I168="","",J168*I168)</f>
        <v/>
      </c>
      <c r="N168" s="33">
        <f>IF(K168="","",M168 * K168)</f>
        <v/>
      </c>
      <c r="O168" s="33">
        <f>IF(K168="","",M168 + N168)</f>
        <v/>
      </c>
      <c r="P168" s="4" t="n"/>
      <c r="Q168" s="33">
        <f>IF(L168&amp;K168="","",M168 * L168)</f>
        <v/>
      </c>
      <c r="R168" s="34">
        <f>IF(M168="","",O168-P168-Q168)</f>
        <v/>
      </c>
    </row>
    <row r="169">
      <c r="A169" s="25" t="n">
        <v>165</v>
      </c>
      <c r="B169" s="26">
        <f>_xlfn.XLOOKUP(C169,sales!C:C,scon!B:B,"")</f>
        <v/>
      </c>
      <c r="C169" s="4" t="n"/>
      <c r="D169" s="26">
        <f>_xlfn.XLOOKUP(C169,sales!C:C,scon!D:D,"")</f>
        <v/>
      </c>
      <c r="E169" s="26">
        <f>_xlfn.XLOOKUP(C169,sales!C:C,scon!E:E,"")</f>
        <v/>
      </c>
      <c r="F169" s="4" t="n"/>
      <c r="G169" s="27" t="n"/>
      <c r="H169" s="28" t="n"/>
      <c r="I169" s="4" t="n"/>
      <c r="J169" s="35">
        <f>_xlfn.XLOOKUP(C169,sales!C:C,scon!L:L,"")</f>
        <v/>
      </c>
      <c r="K169" s="31" t="n"/>
      <c r="L169" s="31" t="n"/>
      <c r="M169" s="33">
        <f>IF(I169="","",J169*I169)</f>
        <v/>
      </c>
      <c r="N169" s="33">
        <f>IF(K169="","",M169 * K169)</f>
        <v/>
      </c>
      <c r="O169" s="33">
        <f>IF(K169="","",M169 + N169)</f>
        <v/>
      </c>
      <c r="P169" s="4" t="n"/>
      <c r="Q169" s="33">
        <f>IF(L169&amp;K169="","",M169 * L169)</f>
        <v/>
      </c>
      <c r="R169" s="34">
        <f>IF(M169="","",O169-P169-Q169)</f>
        <v/>
      </c>
    </row>
    <row r="170">
      <c r="A170" s="25" t="n">
        <v>166</v>
      </c>
      <c r="B170" s="26">
        <f>_xlfn.XLOOKUP(C170,sales!C:C,scon!B:B,"")</f>
        <v/>
      </c>
      <c r="C170" s="4" t="n"/>
      <c r="D170" s="26">
        <f>_xlfn.XLOOKUP(C170,sales!C:C,scon!D:D,"")</f>
        <v/>
      </c>
      <c r="E170" s="26">
        <f>_xlfn.XLOOKUP(C170,sales!C:C,scon!E:E,"")</f>
        <v/>
      </c>
      <c r="F170" s="4" t="n"/>
      <c r="G170" s="27" t="n"/>
      <c r="H170" s="28" t="n"/>
      <c r="I170" s="4" t="n"/>
      <c r="J170" s="35">
        <f>_xlfn.XLOOKUP(C170,sales!C:C,scon!L:L,"")</f>
        <v/>
      </c>
      <c r="K170" s="31" t="n"/>
      <c r="L170" s="31" t="n"/>
      <c r="M170" s="33">
        <f>IF(I170="","",J170*I170)</f>
        <v/>
      </c>
      <c r="N170" s="33">
        <f>IF(K170="","",M170 * K170)</f>
        <v/>
      </c>
      <c r="O170" s="33">
        <f>IF(K170="","",M170 + N170)</f>
        <v/>
      </c>
      <c r="P170" s="4" t="n"/>
      <c r="Q170" s="33">
        <f>IF(L170&amp;K170="","",M170 * L170)</f>
        <v/>
      </c>
      <c r="R170" s="34">
        <f>IF(M170="","",O170-P170-Q170)</f>
        <v/>
      </c>
    </row>
    <row r="171">
      <c r="A171" s="25" t="n">
        <v>167</v>
      </c>
      <c r="B171" s="26">
        <f>_xlfn.XLOOKUP(C171,sales!C:C,scon!B:B,"")</f>
        <v/>
      </c>
      <c r="C171" s="4" t="n"/>
      <c r="D171" s="26">
        <f>_xlfn.XLOOKUP(C171,sales!C:C,scon!D:D,"")</f>
        <v/>
      </c>
      <c r="E171" s="26">
        <f>_xlfn.XLOOKUP(C171,sales!C:C,scon!E:E,"")</f>
        <v/>
      </c>
      <c r="F171" s="4" t="n"/>
      <c r="G171" s="27" t="n"/>
      <c r="H171" s="28" t="n"/>
      <c r="I171" s="4" t="n"/>
      <c r="J171" s="35">
        <f>_xlfn.XLOOKUP(C171,sales!C:C,scon!L:L,"")</f>
        <v/>
      </c>
      <c r="K171" s="31" t="n"/>
      <c r="L171" s="31" t="n"/>
      <c r="M171" s="33">
        <f>IF(I171="","",J171*I171)</f>
        <v/>
      </c>
      <c r="N171" s="33">
        <f>IF(K171="","",M171 * K171)</f>
        <v/>
      </c>
      <c r="O171" s="33">
        <f>IF(K171="","",M171 + N171)</f>
        <v/>
      </c>
      <c r="P171" s="4" t="n"/>
      <c r="Q171" s="33">
        <f>IF(L171&amp;K171="","",M171 * L171)</f>
        <v/>
      </c>
      <c r="R171" s="34">
        <f>IF(M171="","",O171-P171-Q171)</f>
        <v/>
      </c>
    </row>
    <row r="172">
      <c r="A172" s="25" t="n">
        <v>168</v>
      </c>
      <c r="B172" s="26">
        <f>_xlfn.XLOOKUP(C172,sales!C:C,scon!B:B,"")</f>
        <v/>
      </c>
      <c r="C172" s="4" t="n"/>
      <c r="D172" s="26">
        <f>_xlfn.XLOOKUP(C172,sales!C:C,scon!D:D,"")</f>
        <v/>
      </c>
      <c r="E172" s="26">
        <f>_xlfn.XLOOKUP(C172,sales!C:C,scon!E:E,"")</f>
        <v/>
      </c>
      <c r="F172" s="4" t="n"/>
      <c r="G172" s="27" t="n"/>
      <c r="H172" s="28" t="n"/>
      <c r="I172" s="4" t="n"/>
      <c r="J172" s="35">
        <f>_xlfn.XLOOKUP(C172,sales!C:C,scon!L:L,"")</f>
        <v/>
      </c>
      <c r="K172" s="31" t="n"/>
      <c r="L172" s="31" t="n"/>
      <c r="M172" s="33">
        <f>IF(I172="","",J172*I172)</f>
        <v/>
      </c>
      <c r="N172" s="33">
        <f>IF(K172="","",M172 * K172)</f>
        <v/>
      </c>
      <c r="O172" s="33">
        <f>IF(K172="","",M172 + N172)</f>
        <v/>
      </c>
      <c r="P172" s="4" t="n"/>
      <c r="Q172" s="33">
        <f>IF(L172&amp;K172="","",M172 * L172)</f>
        <v/>
      </c>
      <c r="R172" s="34">
        <f>IF(M172="","",O172-P172-Q172)</f>
        <v/>
      </c>
    </row>
    <row r="173">
      <c r="A173" s="25" t="n">
        <v>169</v>
      </c>
      <c r="B173" s="26">
        <f>_xlfn.XLOOKUP(C173,sales!C:C,scon!B:B,"")</f>
        <v/>
      </c>
      <c r="C173" s="4" t="n"/>
      <c r="D173" s="26">
        <f>_xlfn.XLOOKUP(C173,sales!C:C,scon!D:D,"")</f>
        <v/>
      </c>
      <c r="E173" s="26">
        <f>_xlfn.XLOOKUP(C173,sales!C:C,scon!E:E,"")</f>
        <v/>
      </c>
      <c r="F173" s="4" t="n"/>
      <c r="G173" s="27" t="n"/>
      <c r="H173" s="28" t="n"/>
      <c r="I173" s="4" t="n"/>
      <c r="J173" s="35">
        <f>_xlfn.XLOOKUP(C173,sales!C:C,scon!L:L,"")</f>
        <v/>
      </c>
      <c r="K173" s="31" t="n"/>
      <c r="L173" s="31" t="n"/>
      <c r="M173" s="33">
        <f>IF(I173="","",J173*I173)</f>
        <v/>
      </c>
      <c r="N173" s="33">
        <f>IF(K173="","",M173 * K173)</f>
        <v/>
      </c>
      <c r="O173" s="33">
        <f>IF(K173="","",M173 + N173)</f>
        <v/>
      </c>
      <c r="P173" s="4" t="n"/>
      <c r="Q173" s="33">
        <f>IF(L173&amp;K173="","",M173 * L173)</f>
        <v/>
      </c>
      <c r="R173" s="34">
        <f>IF(M173="","",O173-P173-Q173)</f>
        <v/>
      </c>
    </row>
    <row r="174">
      <c r="A174" s="25" t="n">
        <v>170</v>
      </c>
      <c r="B174" s="26">
        <f>_xlfn.XLOOKUP(C174,sales!C:C,scon!B:B,"")</f>
        <v/>
      </c>
      <c r="C174" s="4" t="n"/>
      <c r="D174" s="26">
        <f>_xlfn.XLOOKUP(C174,sales!C:C,scon!D:D,"")</f>
        <v/>
      </c>
      <c r="E174" s="26">
        <f>_xlfn.XLOOKUP(C174,sales!C:C,scon!E:E,"")</f>
        <v/>
      </c>
      <c r="F174" s="4" t="n"/>
      <c r="G174" s="27" t="n"/>
      <c r="H174" s="28" t="n"/>
      <c r="I174" s="4" t="n"/>
      <c r="J174" s="35">
        <f>_xlfn.XLOOKUP(C174,sales!C:C,scon!L:L,"")</f>
        <v/>
      </c>
      <c r="K174" s="31" t="n"/>
      <c r="L174" s="31" t="n"/>
      <c r="M174" s="33">
        <f>IF(I174="","",J174*I174)</f>
        <v/>
      </c>
      <c r="N174" s="33">
        <f>IF(K174="","",M174 * K174)</f>
        <v/>
      </c>
      <c r="O174" s="33">
        <f>IF(K174="","",M174 + N174)</f>
        <v/>
      </c>
      <c r="P174" s="4" t="n"/>
      <c r="Q174" s="33">
        <f>IF(L174&amp;K174="","",M174 * L174)</f>
        <v/>
      </c>
      <c r="R174" s="34">
        <f>IF(M174="","",O174-P174-Q174)</f>
        <v/>
      </c>
    </row>
    <row r="175">
      <c r="A175" s="25" t="n">
        <v>171</v>
      </c>
      <c r="B175" s="26">
        <f>_xlfn.XLOOKUP(C175,sales!C:C,scon!B:B,"")</f>
        <v/>
      </c>
      <c r="C175" s="4" t="n"/>
      <c r="D175" s="26">
        <f>_xlfn.XLOOKUP(C175,sales!C:C,scon!D:D,"")</f>
        <v/>
      </c>
      <c r="E175" s="26">
        <f>_xlfn.XLOOKUP(C175,sales!C:C,scon!E:E,"")</f>
        <v/>
      </c>
      <c r="F175" s="4" t="n"/>
      <c r="G175" s="27" t="n"/>
      <c r="H175" s="28" t="n"/>
      <c r="I175" s="4" t="n"/>
      <c r="J175" s="35">
        <f>_xlfn.XLOOKUP(C175,sales!C:C,scon!L:L,"")</f>
        <v/>
      </c>
      <c r="K175" s="31" t="n"/>
      <c r="L175" s="31" t="n"/>
      <c r="M175" s="33">
        <f>IF(I175="","",J175*I175)</f>
        <v/>
      </c>
      <c r="N175" s="33">
        <f>IF(K175="","",M175 * K175)</f>
        <v/>
      </c>
      <c r="O175" s="33">
        <f>IF(K175="","",M175 + N175)</f>
        <v/>
      </c>
      <c r="P175" s="4" t="n"/>
      <c r="Q175" s="33">
        <f>IF(L175&amp;K175="","",M175 * L175)</f>
        <v/>
      </c>
      <c r="R175" s="34">
        <f>IF(M175="","",O175-P175-Q175)</f>
        <v/>
      </c>
    </row>
    <row r="176">
      <c r="A176" s="25" t="n">
        <v>172</v>
      </c>
      <c r="B176" s="26">
        <f>_xlfn.XLOOKUP(C176,sales!C:C,scon!B:B,"")</f>
        <v/>
      </c>
      <c r="C176" s="4" t="n"/>
      <c r="D176" s="26">
        <f>_xlfn.XLOOKUP(C176,sales!C:C,scon!D:D,"")</f>
        <v/>
      </c>
      <c r="E176" s="26">
        <f>_xlfn.XLOOKUP(C176,sales!C:C,scon!E:E,"")</f>
        <v/>
      </c>
      <c r="F176" s="4" t="n"/>
      <c r="G176" s="27" t="n"/>
      <c r="H176" s="28" t="n"/>
      <c r="I176" s="4" t="n"/>
      <c r="J176" s="35">
        <f>_xlfn.XLOOKUP(C176,sales!C:C,scon!L:L,"")</f>
        <v/>
      </c>
      <c r="K176" s="31" t="n"/>
      <c r="L176" s="31" t="n"/>
      <c r="M176" s="33">
        <f>IF(I176="","",J176*I176)</f>
        <v/>
      </c>
      <c r="N176" s="33">
        <f>IF(K176="","",M176 * K176)</f>
        <v/>
      </c>
      <c r="O176" s="33">
        <f>IF(K176="","",M176 + N176)</f>
        <v/>
      </c>
      <c r="P176" s="4" t="n"/>
      <c r="Q176" s="33">
        <f>IF(L176&amp;K176="","",M176 * L176)</f>
        <v/>
      </c>
      <c r="R176" s="34">
        <f>IF(M176="","",O176-P176-Q176)</f>
        <v/>
      </c>
    </row>
    <row r="177">
      <c r="A177" s="25" t="n">
        <v>173</v>
      </c>
      <c r="B177" s="26">
        <f>_xlfn.XLOOKUP(C177,sales!C:C,scon!B:B,"")</f>
        <v/>
      </c>
      <c r="C177" s="4" t="n"/>
      <c r="D177" s="26">
        <f>_xlfn.XLOOKUP(C177,sales!C:C,scon!D:D,"")</f>
        <v/>
      </c>
      <c r="E177" s="26">
        <f>_xlfn.XLOOKUP(C177,sales!C:C,scon!E:E,"")</f>
        <v/>
      </c>
      <c r="F177" s="4" t="n"/>
      <c r="G177" s="27" t="n"/>
      <c r="H177" s="28" t="n"/>
      <c r="I177" s="4" t="n"/>
      <c r="J177" s="35">
        <f>_xlfn.XLOOKUP(C177,sales!C:C,scon!L:L,"")</f>
        <v/>
      </c>
      <c r="K177" s="31" t="n"/>
      <c r="L177" s="31" t="n"/>
      <c r="M177" s="33">
        <f>IF(I177="","",J177*I177)</f>
        <v/>
      </c>
      <c r="N177" s="33">
        <f>IF(K177="","",M177 * K177)</f>
        <v/>
      </c>
      <c r="O177" s="33">
        <f>IF(K177="","",M177 + N177)</f>
        <v/>
      </c>
      <c r="P177" s="4" t="n"/>
      <c r="Q177" s="33">
        <f>IF(L177&amp;K177="","",M177 * L177)</f>
        <v/>
      </c>
      <c r="R177" s="34">
        <f>IF(M177="","",O177-P177-Q177)</f>
        <v/>
      </c>
    </row>
    <row r="178">
      <c r="A178" s="25" t="n">
        <v>174</v>
      </c>
      <c r="B178" s="26">
        <f>_xlfn.XLOOKUP(C178,sales!C:C,scon!B:B,"")</f>
        <v/>
      </c>
      <c r="C178" s="4" t="n"/>
      <c r="D178" s="26">
        <f>_xlfn.XLOOKUP(C178,sales!C:C,scon!D:D,"")</f>
        <v/>
      </c>
      <c r="E178" s="26">
        <f>_xlfn.XLOOKUP(C178,sales!C:C,scon!E:E,"")</f>
        <v/>
      </c>
      <c r="F178" s="4" t="n"/>
      <c r="G178" s="27" t="n"/>
      <c r="H178" s="28" t="n"/>
      <c r="I178" s="4" t="n"/>
      <c r="J178" s="35">
        <f>_xlfn.XLOOKUP(C178,sales!C:C,scon!L:L,"")</f>
        <v/>
      </c>
      <c r="K178" s="31" t="n"/>
      <c r="L178" s="31" t="n"/>
      <c r="M178" s="33">
        <f>IF(I178="","",J178*I178)</f>
        <v/>
      </c>
      <c r="N178" s="33">
        <f>IF(K178="","",M178 * K178)</f>
        <v/>
      </c>
      <c r="O178" s="33">
        <f>IF(K178="","",M178 + N178)</f>
        <v/>
      </c>
      <c r="P178" s="4" t="n"/>
      <c r="Q178" s="33">
        <f>IF(L178&amp;K178="","",M178 * L178)</f>
        <v/>
      </c>
      <c r="R178" s="34">
        <f>IF(M178="","",O178-P178-Q178)</f>
        <v/>
      </c>
    </row>
    <row r="179">
      <c r="A179" s="25" t="n">
        <v>175</v>
      </c>
      <c r="B179" s="26">
        <f>_xlfn.XLOOKUP(C179,sales!C:C,scon!B:B,"")</f>
        <v/>
      </c>
      <c r="C179" s="4" t="n"/>
      <c r="D179" s="26">
        <f>_xlfn.XLOOKUP(C179,sales!C:C,scon!D:D,"")</f>
        <v/>
      </c>
      <c r="E179" s="26">
        <f>_xlfn.XLOOKUP(C179,sales!C:C,scon!E:E,"")</f>
        <v/>
      </c>
      <c r="F179" s="4" t="n"/>
      <c r="G179" s="27" t="n"/>
      <c r="H179" s="28" t="n"/>
      <c r="I179" s="4" t="n"/>
      <c r="J179" s="35">
        <f>_xlfn.XLOOKUP(C179,sales!C:C,scon!L:L,"")</f>
        <v/>
      </c>
      <c r="K179" s="31" t="n"/>
      <c r="L179" s="31" t="n"/>
      <c r="M179" s="33">
        <f>IF(I179="","",J179*I179)</f>
        <v/>
      </c>
      <c r="N179" s="33">
        <f>IF(K179="","",M179 * K179)</f>
        <v/>
      </c>
      <c r="O179" s="33">
        <f>IF(K179="","",M179 + N179)</f>
        <v/>
      </c>
      <c r="P179" s="4" t="n"/>
      <c r="Q179" s="33">
        <f>IF(L179&amp;K179="","",M179 * L179)</f>
        <v/>
      </c>
      <c r="R179" s="34">
        <f>IF(M179="","",O179-P179-Q179)</f>
        <v/>
      </c>
    </row>
    <row r="180">
      <c r="A180" s="25" t="n">
        <v>176</v>
      </c>
      <c r="B180" s="26">
        <f>_xlfn.XLOOKUP(C180,sales!C:C,scon!B:B,"")</f>
        <v/>
      </c>
      <c r="C180" s="4" t="n"/>
      <c r="D180" s="26">
        <f>_xlfn.XLOOKUP(C180,sales!C:C,scon!D:D,"")</f>
        <v/>
      </c>
      <c r="E180" s="26">
        <f>_xlfn.XLOOKUP(C180,sales!C:C,scon!E:E,"")</f>
        <v/>
      </c>
      <c r="F180" s="4" t="n"/>
      <c r="G180" s="27" t="n"/>
      <c r="H180" s="28" t="n"/>
      <c r="I180" s="4" t="n"/>
      <c r="J180" s="35">
        <f>_xlfn.XLOOKUP(C180,sales!C:C,scon!L:L,"")</f>
        <v/>
      </c>
      <c r="K180" s="31" t="n"/>
      <c r="L180" s="31" t="n"/>
      <c r="M180" s="33">
        <f>IF(I180="","",J180*I180)</f>
        <v/>
      </c>
      <c r="N180" s="33">
        <f>IF(K180="","",M180 * K180)</f>
        <v/>
      </c>
      <c r="O180" s="33">
        <f>IF(K180="","",M180 + N180)</f>
        <v/>
      </c>
      <c r="P180" s="4" t="n"/>
      <c r="Q180" s="33">
        <f>IF(L180&amp;K180="","",M180 * L180)</f>
        <v/>
      </c>
      <c r="R180" s="34">
        <f>IF(M180="","",O180-P180-Q180)</f>
        <v/>
      </c>
    </row>
    <row r="181">
      <c r="A181" s="25" t="n">
        <v>177</v>
      </c>
      <c r="B181" s="26">
        <f>_xlfn.XLOOKUP(C181,sales!C:C,scon!B:B,"")</f>
        <v/>
      </c>
      <c r="C181" s="4" t="n"/>
      <c r="D181" s="26">
        <f>_xlfn.XLOOKUP(C181,sales!C:C,scon!D:D,"")</f>
        <v/>
      </c>
      <c r="E181" s="26">
        <f>_xlfn.XLOOKUP(C181,sales!C:C,scon!E:E,"")</f>
        <v/>
      </c>
      <c r="F181" s="4" t="n"/>
      <c r="G181" s="27" t="n"/>
      <c r="H181" s="28" t="n"/>
      <c r="I181" s="4" t="n"/>
      <c r="J181" s="35">
        <f>_xlfn.XLOOKUP(C181,sales!C:C,scon!L:L,"")</f>
        <v/>
      </c>
      <c r="K181" s="31" t="n"/>
      <c r="L181" s="31" t="n"/>
      <c r="M181" s="33">
        <f>IF(I181="","",J181*I181)</f>
        <v/>
      </c>
      <c r="N181" s="33">
        <f>IF(K181="","",M181 * K181)</f>
        <v/>
      </c>
      <c r="O181" s="33">
        <f>IF(K181="","",M181 + N181)</f>
        <v/>
      </c>
      <c r="P181" s="4" t="n"/>
      <c r="Q181" s="33">
        <f>IF(L181&amp;K181="","",M181 * L181)</f>
        <v/>
      </c>
      <c r="R181" s="34">
        <f>IF(M181="","",O181-P181-Q181)</f>
        <v/>
      </c>
    </row>
    <row r="182">
      <c r="A182" s="25" t="n">
        <v>178</v>
      </c>
      <c r="B182" s="26">
        <f>_xlfn.XLOOKUP(C182,sales!C:C,scon!B:B,"")</f>
        <v/>
      </c>
      <c r="C182" s="4" t="n"/>
      <c r="D182" s="26">
        <f>_xlfn.XLOOKUP(C182,sales!C:C,scon!D:D,"")</f>
        <v/>
      </c>
      <c r="E182" s="26">
        <f>_xlfn.XLOOKUP(C182,sales!C:C,scon!E:E,"")</f>
        <v/>
      </c>
      <c r="F182" s="4" t="n"/>
      <c r="G182" s="27" t="n"/>
      <c r="H182" s="28" t="n"/>
      <c r="I182" s="4" t="n"/>
      <c r="J182" s="35">
        <f>_xlfn.XLOOKUP(C182,sales!C:C,scon!L:L,"")</f>
        <v/>
      </c>
      <c r="K182" s="31" t="n"/>
      <c r="L182" s="31" t="n"/>
      <c r="M182" s="33">
        <f>IF(I182="","",J182*I182)</f>
        <v/>
      </c>
      <c r="N182" s="33">
        <f>IF(K182="","",M182 * K182)</f>
        <v/>
      </c>
      <c r="O182" s="33">
        <f>IF(K182="","",M182 + N182)</f>
        <v/>
      </c>
      <c r="P182" s="4" t="n"/>
      <c r="Q182" s="33">
        <f>IF(L182&amp;K182="","",M182 * L182)</f>
        <v/>
      </c>
      <c r="R182" s="34">
        <f>IF(M182="","",O182-P182-Q182)</f>
        <v/>
      </c>
    </row>
    <row r="183">
      <c r="A183" s="25" t="n">
        <v>179</v>
      </c>
      <c r="B183" s="26">
        <f>_xlfn.XLOOKUP(C183,sales!C:C,scon!B:B,"")</f>
        <v/>
      </c>
      <c r="C183" s="4" t="n"/>
      <c r="D183" s="26">
        <f>_xlfn.XLOOKUP(C183,sales!C:C,scon!D:D,"")</f>
        <v/>
      </c>
      <c r="E183" s="26">
        <f>_xlfn.XLOOKUP(C183,sales!C:C,scon!E:E,"")</f>
        <v/>
      </c>
      <c r="F183" s="4" t="n"/>
      <c r="G183" s="27" t="n"/>
      <c r="H183" s="28" t="n"/>
      <c r="I183" s="4" t="n"/>
      <c r="J183" s="35">
        <f>_xlfn.XLOOKUP(C183,sales!C:C,scon!L:L,"")</f>
        <v/>
      </c>
      <c r="K183" s="31" t="n"/>
      <c r="L183" s="31" t="n"/>
      <c r="M183" s="33">
        <f>IF(I183="","",J183*I183)</f>
        <v/>
      </c>
      <c r="N183" s="33">
        <f>IF(K183="","",M183 * K183)</f>
        <v/>
      </c>
      <c r="O183" s="33">
        <f>IF(K183="","",M183 + N183)</f>
        <v/>
      </c>
      <c r="P183" s="4" t="n"/>
      <c r="Q183" s="33">
        <f>IF(L183&amp;K183="","",M183 * L183)</f>
        <v/>
      </c>
      <c r="R183" s="34">
        <f>IF(M183="","",O183-P183-Q183)</f>
        <v/>
      </c>
    </row>
    <row r="184">
      <c r="A184" s="25" t="n">
        <v>180</v>
      </c>
      <c r="B184" s="26">
        <f>_xlfn.XLOOKUP(C184,sales!C:C,scon!B:B,"")</f>
        <v/>
      </c>
      <c r="C184" s="4" t="n"/>
      <c r="D184" s="26">
        <f>_xlfn.XLOOKUP(C184,sales!C:C,scon!D:D,"")</f>
        <v/>
      </c>
      <c r="E184" s="26">
        <f>_xlfn.XLOOKUP(C184,sales!C:C,scon!E:E,"")</f>
        <v/>
      </c>
      <c r="F184" s="4" t="n"/>
      <c r="G184" s="27" t="n"/>
      <c r="H184" s="28" t="n"/>
      <c r="I184" s="4" t="n"/>
      <c r="J184" s="35">
        <f>_xlfn.XLOOKUP(C184,sales!C:C,scon!L:L,"")</f>
        <v/>
      </c>
      <c r="K184" s="31" t="n"/>
      <c r="L184" s="31" t="n"/>
      <c r="M184" s="33">
        <f>IF(I184="","",J184*I184)</f>
        <v/>
      </c>
      <c r="N184" s="33">
        <f>IF(K184="","",M184 * K184)</f>
        <v/>
      </c>
      <c r="O184" s="33">
        <f>IF(K184="","",M184 + N184)</f>
        <v/>
      </c>
      <c r="P184" s="4" t="n"/>
      <c r="Q184" s="33">
        <f>IF(L184&amp;K184="","",M184 * L184)</f>
        <v/>
      </c>
      <c r="R184" s="34">
        <f>IF(M184="","",O184-P184-Q184)</f>
        <v/>
      </c>
    </row>
    <row r="185">
      <c r="A185" s="25" t="n">
        <v>181</v>
      </c>
      <c r="B185" s="26">
        <f>_xlfn.XLOOKUP(C185,sales!C:C,scon!B:B,"")</f>
        <v/>
      </c>
      <c r="C185" s="4" t="n"/>
      <c r="D185" s="26">
        <f>_xlfn.XLOOKUP(C185,sales!C:C,scon!D:D,"")</f>
        <v/>
      </c>
      <c r="E185" s="26">
        <f>_xlfn.XLOOKUP(C185,sales!C:C,scon!E:E,"")</f>
        <v/>
      </c>
      <c r="F185" s="4" t="n"/>
      <c r="G185" s="27" t="n"/>
      <c r="H185" s="28" t="n"/>
      <c r="I185" s="4" t="n"/>
      <c r="J185" s="35">
        <f>_xlfn.XLOOKUP(C185,sales!C:C,scon!L:L,"")</f>
        <v/>
      </c>
      <c r="K185" s="31" t="n"/>
      <c r="L185" s="31" t="n"/>
      <c r="M185" s="33">
        <f>IF(I185="","",J185*I185)</f>
        <v/>
      </c>
      <c r="N185" s="33">
        <f>IF(K185="","",M185 * K185)</f>
        <v/>
      </c>
      <c r="O185" s="33">
        <f>IF(K185="","",M185 + N185)</f>
        <v/>
      </c>
      <c r="P185" s="4" t="n"/>
      <c r="Q185" s="33">
        <f>IF(L185&amp;K185="","",M185 * L185)</f>
        <v/>
      </c>
      <c r="R185" s="34">
        <f>IF(M185="","",O185-P185-Q185)</f>
        <v/>
      </c>
    </row>
    <row r="186">
      <c r="A186" s="25" t="n">
        <v>182</v>
      </c>
      <c r="B186" s="26">
        <f>_xlfn.XLOOKUP(C186,sales!C:C,scon!B:B,"")</f>
        <v/>
      </c>
      <c r="C186" s="4" t="n"/>
      <c r="D186" s="26">
        <f>_xlfn.XLOOKUP(C186,sales!C:C,scon!D:D,"")</f>
        <v/>
      </c>
      <c r="E186" s="26">
        <f>_xlfn.XLOOKUP(C186,sales!C:C,scon!E:E,"")</f>
        <v/>
      </c>
      <c r="F186" s="4" t="n"/>
      <c r="G186" s="27" t="n"/>
      <c r="H186" s="28" t="n"/>
      <c r="I186" s="4" t="n"/>
      <c r="J186" s="35">
        <f>_xlfn.XLOOKUP(C186,sales!C:C,scon!L:L,"")</f>
        <v/>
      </c>
      <c r="K186" s="31" t="n"/>
      <c r="L186" s="31" t="n"/>
      <c r="M186" s="33">
        <f>IF(I186="","",J186*I186)</f>
        <v/>
      </c>
      <c r="N186" s="33">
        <f>IF(K186="","",M186 * K186)</f>
        <v/>
      </c>
      <c r="O186" s="33">
        <f>IF(K186="","",M186 + N186)</f>
        <v/>
      </c>
      <c r="P186" s="4" t="n"/>
      <c r="Q186" s="33">
        <f>IF(L186&amp;K186="","",M186 * L186)</f>
        <v/>
      </c>
      <c r="R186" s="34">
        <f>IF(M186="","",O186-P186-Q186)</f>
        <v/>
      </c>
    </row>
    <row r="187">
      <c r="A187" s="25" t="n">
        <v>183</v>
      </c>
      <c r="B187" s="26">
        <f>_xlfn.XLOOKUP(C187,sales!C:C,scon!B:B,"")</f>
        <v/>
      </c>
      <c r="C187" s="4" t="n"/>
      <c r="D187" s="26">
        <f>_xlfn.XLOOKUP(C187,sales!C:C,scon!D:D,"")</f>
        <v/>
      </c>
      <c r="E187" s="26">
        <f>_xlfn.XLOOKUP(C187,sales!C:C,scon!E:E,"")</f>
        <v/>
      </c>
      <c r="F187" s="4" t="n"/>
      <c r="G187" s="27" t="n"/>
      <c r="H187" s="28" t="n"/>
      <c r="I187" s="4" t="n"/>
      <c r="J187" s="35">
        <f>_xlfn.XLOOKUP(C187,sales!C:C,scon!L:L,"")</f>
        <v/>
      </c>
      <c r="K187" s="31" t="n"/>
      <c r="L187" s="31" t="n"/>
      <c r="M187" s="33">
        <f>IF(I187="","",J187*I187)</f>
        <v/>
      </c>
      <c r="N187" s="33">
        <f>IF(K187="","",M187 * K187)</f>
        <v/>
      </c>
      <c r="O187" s="33">
        <f>IF(K187="","",M187 + N187)</f>
        <v/>
      </c>
      <c r="P187" s="4" t="n"/>
      <c r="Q187" s="33">
        <f>IF(L187&amp;K187="","",M187 * L187)</f>
        <v/>
      </c>
      <c r="R187" s="34">
        <f>IF(M187="","",O187-P187-Q187)</f>
        <v/>
      </c>
    </row>
    <row r="188">
      <c r="A188" s="25" t="n">
        <v>184</v>
      </c>
      <c r="B188" s="26">
        <f>_xlfn.XLOOKUP(C188,sales!C:C,scon!B:B,"")</f>
        <v/>
      </c>
      <c r="C188" s="4" t="n"/>
      <c r="D188" s="26">
        <f>_xlfn.XLOOKUP(C188,sales!C:C,scon!D:D,"")</f>
        <v/>
      </c>
      <c r="E188" s="26">
        <f>_xlfn.XLOOKUP(C188,sales!C:C,scon!E:E,"")</f>
        <v/>
      </c>
      <c r="F188" s="4" t="n"/>
      <c r="G188" s="27" t="n"/>
      <c r="H188" s="28" t="n"/>
      <c r="I188" s="4" t="n"/>
      <c r="J188" s="35">
        <f>_xlfn.XLOOKUP(C188,sales!C:C,scon!L:L,"")</f>
        <v/>
      </c>
      <c r="K188" s="31" t="n"/>
      <c r="L188" s="31" t="n"/>
      <c r="M188" s="33">
        <f>IF(I188="","",J188*I188)</f>
        <v/>
      </c>
      <c r="N188" s="33">
        <f>IF(K188="","",M188 * K188)</f>
        <v/>
      </c>
      <c r="O188" s="33">
        <f>IF(K188="","",M188 + N188)</f>
        <v/>
      </c>
      <c r="P188" s="4" t="n"/>
      <c r="Q188" s="33">
        <f>IF(L188&amp;K188="","",M188 * L188)</f>
        <v/>
      </c>
      <c r="R188" s="34">
        <f>IF(M188="","",O188-P188-Q188)</f>
        <v/>
      </c>
    </row>
    <row r="189">
      <c r="A189" s="25" t="n">
        <v>185</v>
      </c>
      <c r="B189" s="26">
        <f>_xlfn.XLOOKUP(C189,sales!C:C,scon!B:B,"")</f>
        <v/>
      </c>
      <c r="C189" s="4" t="n"/>
      <c r="D189" s="26">
        <f>_xlfn.XLOOKUP(C189,sales!C:C,scon!D:D,"")</f>
        <v/>
      </c>
      <c r="E189" s="26">
        <f>_xlfn.XLOOKUP(C189,sales!C:C,scon!E:E,"")</f>
        <v/>
      </c>
      <c r="F189" s="4" t="n"/>
      <c r="G189" s="27" t="n"/>
      <c r="H189" s="28" t="n"/>
      <c r="I189" s="4" t="n"/>
      <c r="J189" s="35">
        <f>_xlfn.XLOOKUP(C189,sales!C:C,scon!L:L,"")</f>
        <v/>
      </c>
      <c r="K189" s="31" t="n"/>
      <c r="L189" s="31" t="n"/>
      <c r="M189" s="33">
        <f>IF(I189="","",J189*I189)</f>
        <v/>
      </c>
      <c r="N189" s="33">
        <f>IF(K189="","",M189 * K189)</f>
        <v/>
      </c>
      <c r="O189" s="33">
        <f>IF(K189="","",M189 + N189)</f>
        <v/>
      </c>
      <c r="P189" s="4" t="n"/>
      <c r="Q189" s="33">
        <f>IF(L189&amp;K189="","",M189 * L189)</f>
        <v/>
      </c>
      <c r="R189" s="34">
        <f>IF(M189="","",O189-P189-Q189)</f>
        <v/>
      </c>
    </row>
    <row r="190">
      <c r="A190" s="25" t="n">
        <v>186</v>
      </c>
      <c r="B190" s="26">
        <f>_xlfn.XLOOKUP(C190,sales!C:C,scon!B:B,"")</f>
        <v/>
      </c>
      <c r="C190" s="4" t="n"/>
      <c r="D190" s="26">
        <f>_xlfn.XLOOKUP(C190,sales!C:C,scon!D:D,"")</f>
        <v/>
      </c>
      <c r="E190" s="26">
        <f>_xlfn.XLOOKUP(C190,sales!C:C,scon!E:E,"")</f>
        <v/>
      </c>
      <c r="F190" s="4" t="n"/>
      <c r="G190" s="27" t="n"/>
      <c r="H190" s="28" t="n"/>
      <c r="I190" s="4" t="n"/>
      <c r="J190" s="35">
        <f>_xlfn.XLOOKUP(C190,sales!C:C,scon!L:L,"")</f>
        <v/>
      </c>
      <c r="K190" s="31" t="n"/>
      <c r="L190" s="31" t="n"/>
      <c r="M190" s="33">
        <f>IF(I190="","",J190*I190)</f>
        <v/>
      </c>
      <c r="N190" s="33">
        <f>IF(K190="","",M190 * K190)</f>
        <v/>
      </c>
      <c r="O190" s="33">
        <f>IF(K190="","",M190 + N190)</f>
        <v/>
      </c>
      <c r="P190" s="4" t="n"/>
      <c r="Q190" s="33">
        <f>IF(L190&amp;K190="","",M190 * L190)</f>
        <v/>
      </c>
      <c r="R190" s="34">
        <f>IF(M190="","",O190-P190-Q190)</f>
        <v/>
      </c>
    </row>
    <row r="191">
      <c r="A191" s="25" t="n">
        <v>187</v>
      </c>
      <c r="B191" s="26">
        <f>_xlfn.XLOOKUP(C191,sales!C:C,scon!B:B,"")</f>
        <v/>
      </c>
      <c r="C191" s="4" t="n"/>
      <c r="D191" s="26">
        <f>_xlfn.XLOOKUP(C191,sales!C:C,scon!D:D,"")</f>
        <v/>
      </c>
      <c r="E191" s="26">
        <f>_xlfn.XLOOKUP(C191,sales!C:C,scon!E:E,"")</f>
        <v/>
      </c>
      <c r="F191" s="4" t="n"/>
      <c r="G191" s="27" t="n"/>
      <c r="H191" s="28" t="n"/>
      <c r="I191" s="4" t="n"/>
      <c r="J191" s="35">
        <f>_xlfn.XLOOKUP(C191,sales!C:C,scon!L:L,"")</f>
        <v/>
      </c>
      <c r="K191" s="31" t="n"/>
      <c r="L191" s="31" t="n"/>
      <c r="M191" s="33">
        <f>IF(I191="","",J191*I191)</f>
        <v/>
      </c>
      <c r="N191" s="33">
        <f>IF(K191="","",M191 * K191)</f>
        <v/>
      </c>
      <c r="O191" s="33">
        <f>IF(K191="","",M191 + N191)</f>
        <v/>
      </c>
      <c r="P191" s="4" t="n"/>
      <c r="Q191" s="33">
        <f>IF(L191&amp;K191="","",M191 * L191)</f>
        <v/>
      </c>
      <c r="R191" s="34">
        <f>IF(M191="","",O191-P191-Q191)</f>
        <v/>
      </c>
    </row>
    <row r="192">
      <c r="A192" s="25" t="n">
        <v>188</v>
      </c>
      <c r="B192" s="26">
        <f>_xlfn.XLOOKUP(C192,sales!C:C,scon!B:B,"")</f>
        <v/>
      </c>
      <c r="C192" s="4" t="n"/>
      <c r="D192" s="26">
        <f>_xlfn.XLOOKUP(C192,sales!C:C,scon!D:D,"")</f>
        <v/>
      </c>
      <c r="E192" s="26">
        <f>_xlfn.XLOOKUP(C192,sales!C:C,scon!E:E,"")</f>
        <v/>
      </c>
      <c r="F192" s="4" t="n"/>
      <c r="G192" s="27" t="n"/>
      <c r="H192" s="28" t="n"/>
      <c r="I192" s="4" t="n"/>
      <c r="J192" s="35">
        <f>_xlfn.XLOOKUP(C192,sales!C:C,scon!L:L,"")</f>
        <v/>
      </c>
      <c r="K192" s="31" t="n"/>
      <c r="L192" s="31" t="n"/>
      <c r="M192" s="33">
        <f>IF(I192="","",J192*I192)</f>
        <v/>
      </c>
      <c r="N192" s="33">
        <f>IF(K192="","",M192 * K192)</f>
        <v/>
      </c>
      <c r="O192" s="33">
        <f>IF(K192="","",M192 + N192)</f>
        <v/>
      </c>
      <c r="P192" s="4" t="n"/>
      <c r="Q192" s="33">
        <f>IF(L192&amp;K192="","",M192 * L192)</f>
        <v/>
      </c>
      <c r="R192" s="34">
        <f>IF(M192="","",O192-P192-Q192)</f>
        <v/>
      </c>
    </row>
    <row r="193">
      <c r="A193" s="25" t="n">
        <v>189</v>
      </c>
      <c r="B193" s="26">
        <f>_xlfn.XLOOKUP(C193,sales!C:C,scon!B:B,"")</f>
        <v/>
      </c>
      <c r="C193" s="4" t="n"/>
      <c r="D193" s="26">
        <f>_xlfn.XLOOKUP(C193,sales!C:C,scon!D:D,"")</f>
        <v/>
      </c>
      <c r="E193" s="26">
        <f>_xlfn.XLOOKUP(C193,sales!C:C,scon!E:E,"")</f>
        <v/>
      </c>
      <c r="F193" s="4" t="n"/>
      <c r="G193" s="27" t="n"/>
      <c r="H193" s="28" t="n"/>
      <c r="I193" s="4" t="n"/>
      <c r="J193" s="35">
        <f>_xlfn.XLOOKUP(C193,sales!C:C,scon!L:L,"")</f>
        <v/>
      </c>
      <c r="K193" s="31" t="n"/>
      <c r="L193" s="31" t="n"/>
      <c r="M193" s="33">
        <f>IF(I193="","",J193*I193)</f>
        <v/>
      </c>
      <c r="N193" s="33">
        <f>IF(K193="","",M193 * K193)</f>
        <v/>
      </c>
      <c r="O193" s="33">
        <f>IF(K193="","",M193 + N193)</f>
        <v/>
      </c>
      <c r="P193" s="4" t="n"/>
      <c r="Q193" s="33">
        <f>IF(L193&amp;K193="","",M193 * L193)</f>
        <v/>
      </c>
      <c r="R193" s="34">
        <f>IF(M193="","",O193-P193-Q193)</f>
        <v/>
      </c>
    </row>
    <row r="194">
      <c r="A194" s="25" t="n">
        <v>190</v>
      </c>
      <c r="B194" s="26">
        <f>_xlfn.XLOOKUP(C194,sales!C:C,scon!B:B,"")</f>
        <v/>
      </c>
      <c r="C194" s="4" t="n"/>
      <c r="D194" s="26">
        <f>_xlfn.XLOOKUP(C194,sales!C:C,scon!D:D,"")</f>
        <v/>
      </c>
      <c r="E194" s="26">
        <f>_xlfn.XLOOKUP(C194,sales!C:C,scon!E:E,"")</f>
        <v/>
      </c>
      <c r="F194" s="4" t="n"/>
      <c r="G194" s="27" t="n"/>
      <c r="H194" s="28" t="n"/>
      <c r="I194" s="4" t="n"/>
      <c r="J194" s="35">
        <f>_xlfn.XLOOKUP(C194,sales!C:C,scon!L:L,"")</f>
        <v/>
      </c>
      <c r="K194" s="31" t="n"/>
      <c r="L194" s="31" t="n"/>
      <c r="M194" s="33">
        <f>IF(I194="","",J194*I194)</f>
        <v/>
      </c>
      <c r="N194" s="33">
        <f>IF(K194="","",M194 * K194)</f>
        <v/>
      </c>
      <c r="O194" s="33">
        <f>IF(K194="","",M194 + N194)</f>
        <v/>
      </c>
      <c r="P194" s="4" t="n"/>
      <c r="Q194" s="33">
        <f>IF(L194&amp;K194="","",M194 * L194)</f>
        <v/>
      </c>
      <c r="R194" s="34">
        <f>IF(M194="","",O194-P194-Q194)</f>
        <v/>
      </c>
    </row>
    <row r="195">
      <c r="A195" s="25" t="n">
        <v>191</v>
      </c>
      <c r="B195" s="26">
        <f>_xlfn.XLOOKUP(C195,sales!C:C,scon!B:B,"")</f>
        <v/>
      </c>
      <c r="C195" s="4" t="n"/>
      <c r="D195" s="26">
        <f>_xlfn.XLOOKUP(C195,sales!C:C,scon!D:D,"")</f>
        <v/>
      </c>
      <c r="E195" s="26">
        <f>_xlfn.XLOOKUP(C195,sales!C:C,scon!E:E,"")</f>
        <v/>
      </c>
      <c r="F195" s="4" t="n"/>
      <c r="G195" s="27" t="n"/>
      <c r="H195" s="28" t="n"/>
      <c r="I195" s="4" t="n"/>
      <c r="J195" s="35">
        <f>_xlfn.XLOOKUP(C195,sales!C:C,scon!L:L,"")</f>
        <v/>
      </c>
      <c r="K195" s="31" t="n"/>
      <c r="L195" s="31" t="n"/>
      <c r="M195" s="33">
        <f>IF(I195="","",J195*I195)</f>
        <v/>
      </c>
      <c r="N195" s="33">
        <f>IF(K195="","",M195 * K195)</f>
        <v/>
      </c>
      <c r="O195" s="33">
        <f>IF(K195="","",M195 + N195)</f>
        <v/>
      </c>
      <c r="P195" s="4" t="n"/>
      <c r="Q195" s="33">
        <f>IF(L195&amp;K195="","",M195 * L195)</f>
        <v/>
      </c>
      <c r="R195" s="34">
        <f>IF(M195="","",O195-P195-Q195)</f>
        <v/>
      </c>
    </row>
    <row r="196">
      <c r="A196" s="25" t="n">
        <v>192</v>
      </c>
      <c r="B196" s="26">
        <f>_xlfn.XLOOKUP(C196,sales!C:C,scon!B:B,"")</f>
        <v/>
      </c>
      <c r="C196" s="4" t="n"/>
      <c r="D196" s="26">
        <f>_xlfn.XLOOKUP(C196,sales!C:C,scon!D:D,"")</f>
        <v/>
      </c>
      <c r="E196" s="26">
        <f>_xlfn.XLOOKUP(C196,sales!C:C,scon!E:E,"")</f>
        <v/>
      </c>
      <c r="F196" s="4" t="n"/>
      <c r="G196" s="27" t="n"/>
      <c r="H196" s="28" t="n"/>
      <c r="I196" s="4" t="n"/>
      <c r="J196" s="35">
        <f>_xlfn.XLOOKUP(C196,sales!C:C,scon!L:L,"")</f>
        <v/>
      </c>
      <c r="K196" s="31" t="n"/>
      <c r="L196" s="31" t="n"/>
      <c r="M196" s="33">
        <f>IF(I196="","",J196*I196)</f>
        <v/>
      </c>
      <c r="N196" s="33">
        <f>IF(K196="","",M196 * K196)</f>
        <v/>
      </c>
      <c r="O196" s="33">
        <f>IF(K196="","",M196 + N196)</f>
        <v/>
      </c>
      <c r="P196" s="4" t="n"/>
      <c r="Q196" s="33">
        <f>IF(L196&amp;K196="","",M196 * L196)</f>
        <v/>
      </c>
      <c r="R196" s="34">
        <f>IF(M196="","",O196-P196-Q196)</f>
        <v/>
      </c>
    </row>
    <row r="197">
      <c r="A197" s="25" t="n">
        <v>193</v>
      </c>
      <c r="B197" s="26">
        <f>_xlfn.XLOOKUP(C197,sales!C:C,scon!B:B,"")</f>
        <v/>
      </c>
      <c r="C197" s="4" t="n"/>
      <c r="D197" s="26">
        <f>_xlfn.XLOOKUP(C197,sales!C:C,scon!D:D,"")</f>
        <v/>
      </c>
      <c r="E197" s="26">
        <f>_xlfn.XLOOKUP(C197,sales!C:C,scon!E:E,"")</f>
        <v/>
      </c>
      <c r="F197" s="4" t="n"/>
      <c r="G197" s="27" t="n"/>
      <c r="H197" s="28" t="n"/>
      <c r="I197" s="4" t="n"/>
      <c r="J197" s="35">
        <f>_xlfn.XLOOKUP(C197,sales!C:C,scon!L:L,"")</f>
        <v/>
      </c>
      <c r="K197" s="31" t="n"/>
      <c r="L197" s="31" t="n"/>
      <c r="M197" s="33">
        <f>IF(I197="","",J197*I197)</f>
        <v/>
      </c>
      <c r="N197" s="33">
        <f>IF(K197="","",M197 * K197)</f>
        <v/>
      </c>
      <c r="O197" s="33">
        <f>IF(K197="","",M197 + N197)</f>
        <v/>
      </c>
      <c r="P197" s="4" t="n"/>
      <c r="Q197" s="33">
        <f>IF(L197&amp;K197="","",M197 * L197)</f>
        <v/>
      </c>
      <c r="R197" s="34">
        <f>IF(M197="","",O197-P197-Q197)</f>
        <v/>
      </c>
    </row>
    <row r="198">
      <c r="A198" s="25" t="n">
        <v>194</v>
      </c>
      <c r="B198" s="26">
        <f>_xlfn.XLOOKUP(C198,sales!C:C,scon!B:B,"")</f>
        <v/>
      </c>
      <c r="C198" s="4" t="n"/>
      <c r="D198" s="26">
        <f>_xlfn.XLOOKUP(C198,sales!C:C,scon!D:D,"")</f>
        <v/>
      </c>
      <c r="E198" s="26">
        <f>_xlfn.XLOOKUP(C198,sales!C:C,scon!E:E,"")</f>
        <v/>
      </c>
      <c r="F198" s="4" t="n"/>
      <c r="G198" s="27" t="n"/>
      <c r="H198" s="28" t="n"/>
      <c r="I198" s="4" t="n"/>
      <c r="J198" s="35">
        <f>_xlfn.XLOOKUP(C198,sales!C:C,scon!L:L,"")</f>
        <v/>
      </c>
      <c r="K198" s="31" t="n"/>
      <c r="L198" s="31" t="n"/>
      <c r="M198" s="33">
        <f>IF(I198="","",J198*I198)</f>
        <v/>
      </c>
      <c r="N198" s="33">
        <f>IF(K198="","",M198 * K198)</f>
        <v/>
      </c>
      <c r="O198" s="33">
        <f>IF(K198="","",M198 + N198)</f>
        <v/>
      </c>
      <c r="P198" s="4" t="n"/>
      <c r="Q198" s="33">
        <f>IF(L198&amp;K198="","",M198 * L198)</f>
        <v/>
      </c>
      <c r="R198" s="34">
        <f>IF(M198="","",O198-P198-Q198)</f>
        <v/>
      </c>
    </row>
    <row r="199">
      <c r="A199" s="25" t="n">
        <v>195</v>
      </c>
      <c r="B199" s="26">
        <f>_xlfn.XLOOKUP(C199,sales!C:C,scon!B:B,"")</f>
        <v/>
      </c>
      <c r="C199" s="4" t="n"/>
      <c r="D199" s="26">
        <f>_xlfn.XLOOKUP(C199,sales!C:C,scon!D:D,"")</f>
        <v/>
      </c>
      <c r="E199" s="26">
        <f>_xlfn.XLOOKUP(C199,sales!C:C,scon!E:E,"")</f>
        <v/>
      </c>
      <c r="F199" s="4" t="n"/>
      <c r="G199" s="27" t="n"/>
      <c r="H199" s="28" t="n"/>
      <c r="I199" s="4" t="n"/>
      <c r="J199" s="35">
        <f>_xlfn.XLOOKUP(C199,sales!C:C,scon!L:L,"")</f>
        <v/>
      </c>
      <c r="K199" s="31" t="n"/>
      <c r="L199" s="31" t="n"/>
      <c r="M199" s="33">
        <f>IF(I199="","",J199*I199)</f>
        <v/>
      </c>
      <c r="N199" s="33">
        <f>IF(K199="","",M199 * K199)</f>
        <v/>
      </c>
      <c r="O199" s="33">
        <f>IF(K199="","",M199 + N199)</f>
        <v/>
      </c>
      <c r="P199" s="4" t="n"/>
      <c r="Q199" s="33">
        <f>IF(L199&amp;K199="","",M199 * L199)</f>
        <v/>
      </c>
      <c r="R199" s="34">
        <f>IF(M199="","",O199-P199-Q199)</f>
        <v/>
      </c>
    </row>
    <row r="200">
      <c r="A200" s="25" t="n">
        <v>196</v>
      </c>
      <c r="B200" s="26">
        <f>_xlfn.XLOOKUP(C200,sales!C:C,scon!B:B,"")</f>
        <v/>
      </c>
      <c r="C200" s="4" t="n"/>
      <c r="D200" s="26">
        <f>_xlfn.XLOOKUP(C200,sales!C:C,scon!D:D,"")</f>
        <v/>
      </c>
      <c r="E200" s="26">
        <f>_xlfn.XLOOKUP(C200,sales!C:C,scon!E:E,"")</f>
        <v/>
      </c>
      <c r="F200" s="4" t="n"/>
      <c r="G200" s="27" t="n"/>
      <c r="H200" s="28" t="n"/>
      <c r="I200" s="4" t="n"/>
      <c r="J200" s="35">
        <f>_xlfn.XLOOKUP(C200,sales!C:C,scon!L:L,"")</f>
        <v/>
      </c>
      <c r="K200" s="31" t="n"/>
      <c r="L200" s="31" t="n"/>
      <c r="M200" s="33">
        <f>IF(I200="","",J200*I200)</f>
        <v/>
      </c>
      <c r="N200" s="33">
        <f>IF(K200="","",M200 * K200)</f>
        <v/>
      </c>
      <c r="O200" s="33">
        <f>IF(K200="","",M200 + N200)</f>
        <v/>
      </c>
      <c r="P200" s="4" t="n"/>
      <c r="Q200" s="33">
        <f>IF(L200&amp;K200="","",M200 * L200)</f>
        <v/>
      </c>
      <c r="R200" s="34">
        <f>IF(M200="","",O200-P200-Q200)</f>
        <v/>
      </c>
    </row>
    <row r="201">
      <c r="A201" s="25" t="n">
        <v>197</v>
      </c>
      <c r="B201" s="26">
        <f>_xlfn.XLOOKUP(C201,sales!C:C,scon!B:B,"")</f>
        <v/>
      </c>
      <c r="C201" s="4" t="n"/>
      <c r="D201" s="26">
        <f>_xlfn.XLOOKUP(C201,sales!C:C,scon!D:D,"")</f>
        <v/>
      </c>
      <c r="E201" s="26">
        <f>_xlfn.XLOOKUP(C201,sales!C:C,scon!E:E,"")</f>
        <v/>
      </c>
      <c r="F201" s="4" t="n"/>
      <c r="G201" s="27" t="n"/>
      <c r="H201" s="28" t="n"/>
      <c r="I201" s="4" t="n"/>
      <c r="J201" s="35">
        <f>_xlfn.XLOOKUP(C201,sales!C:C,scon!L:L,"")</f>
        <v/>
      </c>
      <c r="K201" s="31" t="n"/>
      <c r="L201" s="31" t="n"/>
      <c r="M201" s="33">
        <f>IF(I201="","",J201*I201)</f>
        <v/>
      </c>
      <c r="N201" s="33">
        <f>IF(K201="","",M201 * K201)</f>
        <v/>
      </c>
      <c r="O201" s="33">
        <f>IF(K201="","",M201 + N201)</f>
        <v/>
      </c>
      <c r="P201" s="4" t="n"/>
      <c r="Q201" s="33">
        <f>IF(L201&amp;K201="","",M201 * L201)</f>
        <v/>
      </c>
      <c r="R201" s="34">
        <f>IF(M201="","",O201-P201-Q201)</f>
        <v/>
      </c>
    </row>
    <row r="202">
      <c r="A202" s="25" t="n">
        <v>198</v>
      </c>
      <c r="B202" s="26">
        <f>_xlfn.XLOOKUP(C202,sales!C:C,scon!B:B,"")</f>
        <v/>
      </c>
      <c r="C202" s="4" t="n"/>
      <c r="D202" s="26">
        <f>_xlfn.XLOOKUP(C202,sales!C:C,scon!D:D,"")</f>
        <v/>
      </c>
      <c r="E202" s="26">
        <f>_xlfn.XLOOKUP(C202,sales!C:C,scon!E:E,"")</f>
        <v/>
      </c>
      <c r="F202" s="4" t="n"/>
      <c r="G202" s="27" t="n"/>
      <c r="H202" s="28" t="n"/>
      <c r="I202" s="4" t="n"/>
      <c r="J202" s="35">
        <f>_xlfn.XLOOKUP(C202,sales!C:C,scon!L:L,"")</f>
        <v/>
      </c>
      <c r="K202" s="31" t="n"/>
      <c r="L202" s="31" t="n"/>
      <c r="M202" s="33">
        <f>IF(I202="","",J202*I202)</f>
        <v/>
      </c>
      <c r="N202" s="33">
        <f>IF(K202="","",M202 * K202)</f>
        <v/>
      </c>
      <c r="O202" s="33">
        <f>IF(K202="","",M202 + N202)</f>
        <v/>
      </c>
      <c r="P202" s="4" t="n"/>
      <c r="Q202" s="33">
        <f>IF(L202&amp;K202="","",M202 * L202)</f>
        <v/>
      </c>
      <c r="R202" s="34">
        <f>IF(M202="","",O202-P202-Q202)</f>
        <v/>
      </c>
    </row>
    <row r="203">
      <c r="A203" s="25" t="n">
        <v>199</v>
      </c>
      <c r="B203" s="26">
        <f>_xlfn.XLOOKUP(C203,sales!C:C,scon!B:B,"")</f>
        <v/>
      </c>
      <c r="C203" s="4" t="n"/>
      <c r="D203" s="26">
        <f>_xlfn.XLOOKUP(C203,sales!C:C,scon!D:D,"")</f>
        <v/>
      </c>
      <c r="E203" s="26">
        <f>_xlfn.XLOOKUP(C203,sales!C:C,scon!E:E,"")</f>
        <v/>
      </c>
      <c r="F203" s="4" t="n"/>
      <c r="G203" s="27" t="n"/>
      <c r="H203" s="28" t="n"/>
      <c r="I203" s="4" t="n"/>
      <c r="J203" s="35">
        <f>_xlfn.XLOOKUP(C203,sales!C:C,scon!L:L,"")</f>
        <v/>
      </c>
      <c r="K203" s="31" t="n"/>
      <c r="L203" s="31" t="n"/>
      <c r="M203" s="33">
        <f>IF(I203="","",J203*I203)</f>
        <v/>
      </c>
      <c r="N203" s="33">
        <f>IF(K203="","",M203 * K203)</f>
        <v/>
      </c>
      <c r="O203" s="33">
        <f>IF(K203="","",M203 + N203)</f>
        <v/>
      </c>
      <c r="P203" s="4" t="n"/>
      <c r="Q203" s="33">
        <f>IF(L203&amp;K203="","",M203 * L203)</f>
        <v/>
      </c>
      <c r="R203" s="34">
        <f>IF(M203="","",O203-P203-Q203)</f>
        <v/>
      </c>
    </row>
    <row r="204">
      <c r="A204" s="25" t="n">
        <v>200</v>
      </c>
      <c r="B204" s="26">
        <f>_xlfn.XLOOKUP(C204,sales!C:C,scon!B:B,"")</f>
        <v/>
      </c>
      <c r="C204" s="4" t="n"/>
      <c r="D204" s="26">
        <f>_xlfn.XLOOKUP(C204,sales!C:C,scon!D:D,"")</f>
        <v/>
      </c>
      <c r="E204" s="26">
        <f>_xlfn.XLOOKUP(C204,sales!C:C,scon!E:E,"")</f>
        <v/>
      </c>
      <c r="F204" s="4" t="n"/>
      <c r="G204" s="27" t="n"/>
      <c r="H204" s="28" t="n"/>
      <c r="I204" s="4" t="n"/>
      <c r="J204" s="35">
        <f>_xlfn.XLOOKUP(C204,sales!C:C,scon!L:L,"")</f>
        <v/>
      </c>
      <c r="K204" s="31" t="n"/>
      <c r="L204" s="31" t="n"/>
      <c r="M204" s="33">
        <f>IF(I204="","",J204*I204)</f>
        <v/>
      </c>
      <c r="N204" s="33">
        <f>IF(K204="","",M204 * K204)</f>
        <v/>
      </c>
      <c r="O204" s="33">
        <f>IF(K204="","",M204 + N204)</f>
        <v/>
      </c>
      <c r="P204" s="4" t="n"/>
      <c r="Q204" s="33">
        <f>IF(L204&amp;K204="","",M204 * L204)</f>
        <v/>
      </c>
      <c r="R204" s="34">
        <f>IF(M204="","",O204-P204-Q204)</f>
        <v/>
      </c>
    </row>
    <row r="205">
      <c r="A205" s="25" t="n">
        <v>201</v>
      </c>
      <c r="B205" s="26">
        <f>_xlfn.XLOOKUP(C205,sales!C:C,scon!B:B,"")</f>
        <v/>
      </c>
      <c r="C205" s="4" t="n"/>
      <c r="D205" s="26">
        <f>_xlfn.XLOOKUP(C205,sales!C:C,scon!D:D,"")</f>
        <v/>
      </c>
      <c r="E205" s="26">
        <f>_xlfn.XLOOKUP(C205,sales!C:C,scon!E:E,"")</f>
        <v/>
      </c>
      <c r="F205" s="4" t="n"/>
      <c r="G205" s="27" t="n"/>
      <c r="H205" s="28" t="n"/>
      <c r="I205" s="4" t="n"/>
      <c r="J205" s="35">
        <f>_xlfn.XLOOKUP(C205,sales!C:C,scon!L:L,"")</f>
        <v/>
      </c>
      <c r="K205" s="31" t="n"/>
      <c r="L205" s="31" t="n"/>
      <c r="M205" s="33">
        <f>IF(I205="","",J205*I205)</f>
        <v/>
      </c>
      <c r="N205" s="33">
        <f>IF(K205="","",M205 * K205)</f>
        <v/>
      </c>
      <c r="O205" s="33">
        <f>IF(K205="","",M205 + N205)</f>
        <v/>
      </c>
      <c r="P205" s="4" t="n"/>
      <c r="Q205" s="33">
        <f>IF(L205&amp;K205="","",M205 * L205)</f>
        <v/>
      </c>
      <c r="R205" s="34">
        <f>IF(M205="","",O205-P205-Q205)</f>
        <v/>
      </c>
    </row>
    <row r="206">
      <c r="A206" s="25" t="n">
        <v>202</v>
      </c>
      <c r="B206" s="26">
        <f>_xlfn.XLOOKUP(C206,sales!C:C,scon!B:B,"")</f>
        <v/>
      </c>
      <c r="C206" s="4" t="n"/>
      <c r="D206" s="26">
        <f>_xlfn.XLOOKUP(C206,sales!C:C,scon!D:D,"")</f>
        <v/>
      </c>
      <c r="E206" s="26">
        <f>_xlfn.XLOOKUP(C206,sales!C:C,scon!E:E,"")</f>
        <v/>
      </c>
      <c r="F206" s="4" t="n"/>
      <c r="G206" s="27" t="n"/>
      <c r="H206" s="28" t="n"/>
      <c r="I206" s="4" t="n"/>
      <c r="J206" s="35">
        <f>_xlfn.XLOOKUP(C206,sales!C:C,scon!L:L,"")</f>
        <v/>
      </c>
      <c r="K206" s="31" t="n"/>
      <c r="L206" s="31" t="n"/>
      <c r="M206" s="33">
        <f>IF(I206="","",J206*I206)</f>
        <v/>
      </c>
      <c r="N206" s="33">
        <f>IF(K206="","",M206 * K206)</f>
        <v/>
      </c>
      <c r="O206" s="33">
        <f>IF(K206="","",M206 + N206)</f>
        <v/>
      </c>
      <c r="P206" s="4" t="n"/>
      <c r="Q206" s="33">
        <f>IF(L206&amp;K206="","",M206 * L206)</f>
        <v/>
      </c>
      <c r="R206" s="34">
        <f>IF(M206="","",O206-P206-Q206)</f>
        <v/>
      </c>
    </row>
    <row r="207">
      <c r="A207" s="25" t="n">
        <v>203</v>
      </c>
      <c r="B207" s="26">
        <f>_xlfn.XLOOKUP(C207,sales!C:C,scon!B:B,"")</f>
        <v/>
      </c>
      <c r="C207" s="4" t="n"/>
      <c r="D207" s="26">
        <f>_xlfn.XLOOKUP(C207,sales!C:C,scon!D:D,"")</f>
        <v/>
      </c>
      <c r="E207" s="26">
        <f>_xlfn.XLOOKUP(C207,sales!C:C,scon!E:E,"")</f>
        <v/>
      </c>
      <c r="F207" s="4" t="n"/>
      <c r="G207" s="27" t="n"/>
      <c r="H207" s="28" t="n"/>
      <c r="I207" s="4" t="n"/>
      <c r="J207" s="35">
        <f>_xlfn.XLOOKUP(C207,sales!C:C,scon!L:L,"")</f>
        <v/>
      </c>
      <c r="K207" s="31" t="n"/>
      <c r="L207" s="31" t="n"/>
      <c r="M207" s="33">
        <f>IF(I207="","",J207*I207)</f>
        <v/>
      </c>
      <c r="N207" s="33">
        <f>IF(K207="","",M207 * K207)</f>
        <v/>
      </c>
      <c r="O207" s="33">
        <f>IF(K207="","",M207 + N207)</f>
        <v/>
      </c>
      <c r="P207" s="4" t="n"/>
      <c r="Q207" s="33">
        <f>IF(L207&amp;K207="","",M207 * L207)</f>
        <v/>
      </c>
      <c r="R207" s="34">
        <f>IF(M207="","",O207-P207-Q207)</f>
        <v/>
      </c>
    </row>
    <row r="208">
      <c r="A208" s="25" t="n">
        <v>204</v>
      </c>
      <c r="B208" s="26">
        <f>_xlfn.XLOOKUP(C208,sales!C:C,scon!B:B,"")</f>
        <v/>
      </c>
      <c r="C208" s="4" t="n"/>
      <c r="D208" s="26">
        <f>_xlfn.XLOOKUP(C208,sales!C:C,scon!D:D,"")</f>
        <v/>
      </c>
      <c r="E208" s="26">
        <f>_xlfn.XLOOKUP(C208,sales!C:C,scon!E:E,"")</f>
        <v/>
      </c>
      <c r="F208" s="4" t="n"/>
      <c r="G208" s="27" t="n"/>
      <c r="H208" s="28" t="n"/>
      <c r="I208" s="4" t="n"/>
      <c r="J208" s="35">
        <f>_xlfn.XLOOKUP(C208,sales!C:C,scon!L:L,"")</f>
        <v/>
      </c>
      <c r="K208" s="31" t="n"/>
      <c r="L208" s="31" t="n"/>
      <c r="M208" s="33">
        <f>IF(I208="","",J208*I208)</f>
        <v/>
      </c>
      <c r="N208" s="33">
        <f>IF(K208="","",M208 * K208)</f>
        <v/>
      </c>
      <c r="O208" s="33">
        <f>IF(K208="","",M208 + N208)</f>
        <v/>
      </c>
      <c r="P208" s="4" t="n"/>
      <c r="Q208" s="33">
        <f>IF(L208&amp;K208="","",M208 * L208)</f>
        <v/>
      </c>
      <c r="R208" s="34">
        <f>IF(M208="","",O208-P208-Q208)</f>
        <v/>
      </c>
    </row>
    <row r="209">
      <c r="A209" s="25" t="n">
        <v>205</v>
      </c>
      <c r="B209" s="26">
        <f>_xlfn.XLOOKUP(C209,sales!C:C,scon!B:B,"")</f>
        <v/>
      </c>
      <c r="C209" s="4" t="n"/>
      <c r="D209" s="26">
        <f>_xlfn.XLOOKUP(C209,sales!C:C,scon!D:D,"")</f>
        <v/>
      </c>
      <c r="E209" s="26">
        <f>_xlfn.XLOOKUP(C209,sales!C:C,scon!E:E,"")</f>
        <v/>
      </c>
      <c r="F209" s="4" t="n"/>
      <c r="G209" s="27" t="n"/>
      <c r="H209" s="28" t="n"/>
      <c r="I209" s="4" t="n"/>
      <c r="J209" s="35">
        <f>_xlfn.XLOOKUP(C209,sales!C:C,scon!L:L,"")</f>
        <v/>
      </c>
      <c r="K209" s="31" t="n"/>
      <c r="L209" s="31" t="n"/>
      <c r="M209" s="33">
        <f>IF(I209="","",J209*I209)</f>
        <v/>
      </c>
      <c r="N209" s="33">
        <f>IF(K209="","",M209 * K209)</f>
        <v/>
      </c>
      <c r="O209" s="33">
        <f>IF(K209="","",M209 + N209)</f>
        <v/>
      </c>
      <c r="P209" s="4" t="n"/>
      <c r="Q209" s="33">
        <f>IF(L209&amp;K209="","",M209 * L209)</f>
        <v/>
      </c>
      <c r="R209" s="34">
        <f>IF(M209="","",O209-P209-Q209)</f>
        <v/>
      </c>
    </row>
    <row r="210">
      <c r="A210" s="25" t="n">
        <v>206</v>
      </c>
      <c r="B210" s="26">
        <f>_xlfn.XLOOKUP(C210,sales!C:C,scon!B:B,"")</f>
        <v/>
      </c>
      <c r="C210" s="4" t="n"/>
      <c r="D210" s="26">
        <f>_xlfn.XLOOKUP(C210,sales!C:C,scon!D:D,"")</f>
        <v/>
      </c>
      <c r="E210" s="26">
        <f>_xlfn.XLOOKUP(C210,sales!C:C,scon!E:E,"")</f>
        <v/>
      </c>
      <c r="F210" s="4" t="n"/>
      <c r="G210" s="27" t="n"/>
      <c r="H210" s="28" t="n"/>
      <c r="I210" s="4" t="n"/>
      <c r="J210" s="35">
        <f>_xlfn.XLOOKUP(C210,sales!C:C,scon!L:L,"")</f>
        <v/>
      </c>
      <c r="K210" s="31" t="n"/>
      <c r="L210" s="31" t="n"/>
      <c r="M210" s="33">
        <f>IF(I210="","",J210*I210)</f>
        <v/>
      </c>
      <c r="N210" s="33">
        <f>IF(K210="","",M210 * K210)</f>
        <v/>
      </c>
      <c r="O210" s="33">
        <f>IF(K210="","",M210 + N210)</f>
        <v/>
      </c>
      <c r="P210" s="4" t="n"/>
      <c r="Q210" s="33">
        <f>IF(L210&amp;K210="","",M210 * L210)</f>
        <v/>
      </c>
      <c r="R210" s="34">
        <f>IF(M210="","",O210-P210-Q210)</f>
        <v/>
      </c>
    </row>
    <row r="211">
      <c r="A211" s="25" t="n">
        <v>207</v>
      </c>
      <c r="B211" s="26">
        <f>_xlfn.XLOOKUP(C211,sales!C:C,scon!B:B,"")</f>
        <v/>
      </c>
      <c r="C211" s="4" t="n"/>
      <c r="D211" s="26">
        <f>_xlfn.XLOOKUP(C211,sales!C:C,scon!D:D,"")</f>
        <v/>
      </c>
      <c r="E211" s="26">
        <f>_xlfn.XLOOKUP(C211,sales!C:C,scon!E:E,"")</f>
        <v/>
      </c>
      <c r="F211" s="4" t="n"/>
      <c r="G211" s="27" t="n"/>
      <c r="H211" s="28" t="n"/>
      <c r="I211" s="4" t="n"/>
      <c r="J211" s="35">
        <f>_xlfn.XLOOKUP(C211,sales!C:C,scon!L:L,"")</f>
        <v/>
      </c>
      <c r="K211" s="31" t="n"/>
      <c r="L211" s="31" t="n"/>
      <c r="M211" s="33">
        <f>IF(I211="","",J211*I211)</f>
        <v/>
      </c>
      <c r="N211" s="33">
        <f>IF(K211="","",M211 * K211)</f>
        <v/>
      </c>
      <c r="O211" s="33">
        <f>IF(K211="","",M211 + N211)</f>
        <v/>
      </c>
      <c r="P211" s="4" t="n"/>
      <c r="Q211" s="33">
        <f>IF(L211&amp;K211="","",M211 * L211)</f>
        <v/>
      </c>
      <c r="R211" s="34">
        <f>IF(M211="","",O211-P211-Q211)</f>
        <v/>
      </c>
    </row>
    <row r="212">
      <c r="A212" s="25" t="n">
        <v>208</v>
      </c>
      <c r="B212" s="26">
        <f>_xlfn.XLOOKUP(C212,sales!C:C,scon!B:B,"")</f>
        <v/>
      </c>
      <c r="C212" s="4" t="n"/>
      <c r="D212" s="26">
        <f>_xlfn.XLOOKUP(C212,sales!C:C,scon!D:D,"")</f>
        <v/>
      </c>
      <c r="E212" s="26">
        <f>_xlfn.XLOOKUP(C212,sales!C:C,scon!E:E,"")</f>
        <v/>
      </c>
      <c r="F212" s="4" t="n"/>
      <c r="G212" s="27" t="n"/>
      <c r="H212" s="28" t="n"/>
      <c r="I212" s="4" t="n"/>
      <c r="J212" s="35">
        <f>_xlfn.XLOOKUP(C212,sales!C:C,scon!L:L,"")</f>
        <v/>
      </c>
      <c r="K212" s="31" t="n"/>
      <c r="L212" s="31" t="n"/>
      <c r="M212" s="33">
        <f>IF(I212="","",J212*I212)</f>
        <v/>
      </c>
      <c r="N212" s="33">
        <f>IF(K212="","",M212 * K212)</f>
        <v/>
      </c>
      <c r="O212" s="33">
        <f>IF(K212="","",M212 + N212)</f>
        <v/>
      </c>
      <c r="P212" s="4" t="n"/>
      <c r="Q212" s="33">
        <f>IF(L212&amp;K212="","",M212 * L212)</f>
        <v/>
      </c>
      <c r="R212" s="34">
        <f>IF(M212="","",O212-P212-Q212)</f>
        <v/>
      </c>
    </row>
    <row r="213">
      <c r="A213" s="25" t="n">
        <v>209</v>
      </c>
      <c r="B213" s="26">
        <f>_xlfn.XLOOKUP(C213,sales!C:C,scon!B:B,"")</f>
        <v/>
      </c>
      <c r="C213" s="4" t="n"/>
      <c r="D213" s="26">
        <f>_xlfn.XLOOKUP(C213,sales!C:C,scon!D:D,"")</f>
        <v/>
      </c>
      <c r="E213" s="26">
        <f>_xlfn.XLOOKUP(C213,sales!C:C,scon!E:E,"")</f>
        <v/>
      </c>
      <c r="F213" s="4" t="n"/>
      <c r="G213" s="27" t="n"/>
      <c r="H213" s="28" t="n"/>
      <c r="I213" s="4" t="n"/>
      <c r="J213" s="35">
        <f>_xlfn.XLOOKUP(C213,sales!C:C,scon!L:L,"")</f>
        <v/>
      </c>
      <c r="K213" s="31" t="n"/>
      <c r="L213" s="31" t="n"/>
      <c r="M213" s="33">
        <f>IF(I213="","",J213*I213)</f>
        <v/>
      </c>
      <c r="N213" s="33">
        <f>IF(K213="","",M213 * K213)</f>
        <v/>
      </c>
      <c r="O213" s="33">
        <f>IF(K213="","",M213 + N213)</f>
        <v/>
      </c>
      <c r="P213" s="4" t="n"/>
      <c r="Q213" s="33">
        <f>IF(L213&amp;K213="","",M213 * L213)</f>
        <v/>
      </c>
      <c r="R213" s="34">
        <f>IF(M213="","",O213-P213-Q213)</f>
        <v/>
      </c>
    </row>
    <row r="214">
      <c r="A214" s="25" t="n">
        <v>210</v>
      </c>
      <c r="B214" s="26">
        <f>_xlfn.XLOOKUP(C214,sales!C:C,scon!B:B,"")</f>
        <v/>
      </c>
      <c r="C214" s="4" t="n"/>
      <c r="D214" s="26">
        <f>_xlfn.XLOOKUP(C214,sales!C:C,scon!D:D,"")</f>
        <v/>
      </c>
      <c r="E214" s="26">
        <f>_xlfn.XLOOKUP(C214,sales!C:C,scon!E:E,"")</f>
        <v/>
      </c>
      <c r="F214" s="4" t="n"/>
      <c r="G214" s="27" t="n"/>
      <c r="H214" s="28" t="n"/>
      <c r="I214" s="4" t="n"/>
      <c r="J214" s="35">
        <f>_xlfn.XLOOKUP(C214,sales!C:C,scon!L:L,"")</f>
        <v/>
      </c>
      <c r="K214" s="31" t="n"/>
      <c r="L214" s="31" t="n"/>
      <c r="M214" s="33">
        <f>IF(I214="","",J214*I214)</f>
        <v/>
      </c>
      <c r="N214" s="33">
        <f>IF(K214="","",M214 * K214)</f>
        <v/>
      </c>
      <c r="O214" s="33">
        <f>IF(K214="","",M214 + N214)</f>
        <v/>
      </c>
      <c r="P214" s="4" t="n"/>
      <c r="Q214" s="33">
        <f>IF(L214&amp;K214="","",M214 * L214)</f>
        <v/>
      </c>
      <c r="R214" s="34">
        <f>IF(M214="","",O214-P214-Q214)</f>
        <v/>
      </c>
    </row>
    <row r="215">
      <c r="A215" s="25" t="n">
        <v>211</v>
      </c>
      <c r="B215" s="26">
        <f>_xlfn.XLOOKUP(C215,sales!C:C,scon!B:B,"")</f>
        <v/>
      </c>
      <c r="C215" s="4" t="n"/>
      <c r="D215" s="26">
        <f>_xlfn.XLOOKUP(C215,sales!C:C,scon!D:D,"")</f>
        <v/>
      </c>
      <c r="E215" s="26">
        <f>_xlfn.XLOOKUP(C215,sales!C:C,scon!E:E,"")</f>
        <v/>
      </c>
      <c r="F215" s="4" t="n"/>
      <c r="G215" s="27" t="n"/>
      <c r="H215" s="28" t="n"/>
      <c r="I215" s="4" t="n"/>
      <c r="J215" s="35">
        <f>_xlfn.XLOOKUP(C215,sales!C:C,scon!L:L,"")</f>
        <v/>
      </c>
      <c r="K215" s="31" t="n"/>
      <c r="L215" s="31" t="n"/>
      <c r="M215" s="33">
        <f>IF(I215="","",J215*I215)</f>
        <v/>
      </c>
      <c r="N215" s="33">
        <f>IF(K215="","",M215 * K215)</f>
        <v/>
      </c>
      <c r="O215" s="33">
        <f>IF(K215="","",M215 + N215)</f>
        <v/>
      </c>
      <c r="P215" s="4" t="n"/>
      <c r="Q215" s="33">
        <f>IF(L215&amp;K215="","",M215 * L215)</f>
        <v/>
      </c>
      <c r="R215" s="34">
        <f>IF(M215="","",O215-P215-Q215)</f>
        <v/>
      </c>
    </row>
    <row r="216">
      <c r="A216" s="25" t="n">
        <v>212</v>
      </c>
      <c r="B216" s="26">
        <f>_xlfn.XLOOKUP(C216,sales!C:C,scon!B:B,"")</f>
        <v/>
      </c>
      <c r="C216" s="4" t="n"/>
      <c r="D216" s="26">
        <f>_xlfn.XLOOKUP(C216,sales!C:C,scon!D:D,"")</f>
        <v/>
      </c>
      <c r="E216" s="26">
        <f>_xlfn.XLOOKUP(C216,sales!C:C,scon!E:E,"")</f>
        <v/>
      </c>
      <c r="F216" s="4" t="n"/>
      <c r="G216" s="27" t="n"/>
      <c r="H216" s="28" t="n"/>
      <c r="I216" s="4" t="n"/>
      <c r="J216" s="35">
        <f>_xlfn.XLOOKUP(C216,sales!C:C,scon!L:L,"")</f>
        <v/>
      </c>
      <c r="K216" s="31" t="n"/>
      <c r="L216" s="31" t="n"/>
      <c r="M216" s="33">
        <f>IF(I216="","",J216*I216)</f>
        <v/>
      </c>
      <c r="N216" s="33">
        <f>IF(K216="","",M216 * K216)</f>
        <v/>
      </c>
      <c r="O216" s="33">
        <f>IF(K216="","",M216 + N216)</f>
        <v/>
      </c>
      <c r="P216" s="4" t="n"/>
      <c r="Q216" s="33">
        <f>IF(L216&amp;K216="","",M216 * L216)</f>
        <v/>
      </c>
      <c r="R216" s="34">
        <f>IF(M216="","",O216-P216-Q216)</f>
        <v/>
      </c>
    </row>
    <row r="217">
      <c r="A217" s="25" t="n">
        <v>213</v>
      </c>
      <c r="B217" s="26">
        <f>_xlfn.XLOOKUP(C217,sales!C:C,scon!B:B,"")</f>
        <v/>
      </c>
      <c r="C217" s="4" t="n"/>
      <c r="D217" s="26">
        <f>_xlfn.XLOOKUP(C217,sales!C:C,scon!D:D,"")</f>
        <v/>
      </c>
      <c r="E217" s="26">
        <f>_xlfn.XLOOKUP(C217,sales!C:C,scon!E:E,"")</f>
        <v/>
      </c>
      <c r="F217" s="4" t="n"/>
      <c r="G217" s="27" t="n"/>
      <c r="H217" s="28" t="n"/>
      <c r="I217" s="4" t="n"/>
      <c r="J217" s="35">
        <f>_xlfn.XLOOKUP(C217,sales!C:C,scon!L:L,"")</f>
        <v/>
      </c>
      <c r="K217" s="31" t="n"/>
      <c r="L217" s="31" t="n"/>
      <c r="M217" s="33">
        <f>IF(I217="","",J217*I217)</f>
        <v/>
      </c>
      <c r="N217" s="33">
        <f>IF(K217="","",M217 * K217)</f>
        <v/>
      </c>
      <c r="O217" s="33">
        <f>IF(K217="","",M217 + N217)</f>
        <v/>
      </c>
      <c r="P217" s="4" t="n"/>
      <c r="Q217" s="33">
        <f>IF(L217&amp;K217="","",M217 * L217)</f>
        <v/>
      </c>
      <c r="R217" s="34">
        <f>IF(M217="","",O217-P217-Q217)</f>
        <v/>
      </c>
    </row>
    <row r="218">
      <c r="A218" s="25" t="n">
        <v>214</v>
      </c>
      <c r="B218" s="26">
        <f>_xlfn.XLOOKUP(C218,sales!C:C,scon!B:B,"")</f>
        <v/>
      </c>
      <c r="C218" s="4" t="n"/>
      <c r="D218" s="26">
        <f>_xlfn.XLOOKUP(C218,sales!C:C,scon!D:D,"")</f>
        <v/>
      </c>
      <c r="E218" s="26">
        <f>_xlfn.XLOOKUP(C218,sales!C:C,scon!E:E,"")</f>
        <v/>
      </c>
      <c r="F218" s="4" t="n"/>
      <c r="G218" s="27" t="n"/>
      <c r="H218" s="28" t="n"/>
      <c r="I218" s="4" t="n"/>
      <c r="J218" s="35">
        <f>_xlfn.XLOOKUP(C218,sales!C:C,scon!L:L,"")</f>
        <v/>
      </c>
      <c r="K218" s="31" t="n"/>
      <c r="L218" s="31" t="n"/>
      <c r="M218" s="33">
        <f>IF(I218="","",J218*I218)</f>
        <v/>
      </c>
      <c r="N218" s="33">
        <f>IF(K218="","",M218 * K218)</f>
        <v/>
      </c>
      <c r="O218" s="33">
        <f>IF(K218="","",M218 + N218)</f>
        <v/>
      </c>
      <c r="P218" s="4" t="n"/>
      <c r="Q218" s="33">
        <f>IF(L218&amp;K218="","",M218 * L218)</f>
        <v/>
      </c>
      <c r="R218" s="34">
        <f>IF(M218="","",O218-P218-Q218)</f>
        <v/>
      </c>
    </row>
    <row r="219">
      <c r="A219" s="25" t="n">
        <v>215</v>
      </c>
      <c r="B219" s="26">
        <f>_xlfn.XLOOKUP(C219,sales!C:C,scon!B:B,"")</f>
        <v/>
      </c>
      <c r="C219" s="4" t="n"/>
      <c r="D219" s="26">
        <f>_xlfn.XLOOKUP(C219,sales!C:C,scon!D:D,"")</f>
        <v/>
      </c>
      <c r="E219" s="26">
        <f>_xlfn.XLOOKUP(C219,sales!C:C,scon!E:E,"")</f>
        <v/>
      </c>
      <c r="F219" s="4" t="n"/>
      <c r="G219" s="27" t="n"/>
      <c r="H219" s="28" t="n"/>
      <c r="I219" s="4" t="n"/>
      <c r="J219" s="35">
        <f>_xlfn.XLOOKUP(C219,sales!C:C,scon!L:L,"")</f>
        <v/>
      </c>
      <c r="K219" s="31" t="n"/>
      <c r="L219" s="31" t="n"/>
      <c r="M219" s="33">
        <f>IF(I219="","",J219*I219)</f>
        <v/>
      </c>
      <c r="N219" s="33">
        <f>IF(K219="","",M219 * K219)</f>
        <v/>
      </c>
      <c r="O219" s="33">
        <f>IF(K219="","",M219 + N219)</f>
        <v/>
      </c>
      <c r="P219" s="4" t="n"/>
      <c r="Q219" s="33">
        <f>IF(L219&amp;K219="","",M219 * L219)</f>
        <v/>
      </c>
      <c r="R219" s="34">
        <f>IF(M219="","",O219-P219-Q219)</f>
        <v/>
      </c>
    </row>
    <row r="220">
      <c r="A220" s="25" t="n">
        <v>216</v>
      </c>
      <c r="B220" s="26">
        <f>_xlfn.XLOOKUP(C220,sales!C:C,scon!B:B,"")</f>
        <v/>
      </c>
      <c r="C220" s="4" t="n"/>
      <c r="D220" s="26">
        <f>_xlfn.XLOOKUP(C220,sales!C:C,scon!D:D,"")</f>
        <v/>
      </c>
      <c r="E220" s="26">
        <f>_xlfn.XLOOKUP(C220,sales!C:C,scon!E:E,"")</f>
        <v/>
      </c>
      <c r="F220" s="4" t="n"/>
      <c r="G220" s="27" t="n"/>
      <c r="H220" s="28" t="n"/>
      <c r="I220" s="4" t="n"/>
      <c r="J220" s="35">
        <f>_xlfn.XLOOKUP(C220,sales!C:C,scon!L:L,"")</f>
        <v/>
      </c>
      <c r="K220" s="31" t="n"/>
      <c r="L220" s="31" t="n"/>
      <c r="M220" s="33">
        <f>IF(I220="","",J220*I220)</f>
        <v/>
      </c>
      <c r="N220" s="33">
        <f>IF(K220="","",M220 * K220)</f>
        <v/>
      </c>
      <c r="O220" s="33">
        <f>IF(K220="","",M220 + N220)</f>
        <v/>
      </c>
      <c r="P220" s="4" t="n"/>
      <c r="Q220" s="33">
        <f>IF(L220&amp;K220="","",M220 * L220)</f>
        <v/>
      </c>
      <c r="R220" s="34">
        <f>IF(M220="","",O220-P220-Q220)</f>
        <v/>
      </c>
    </row>
    <row r="221">
      <c r="A221" s="25" t="n">
        <v>217</v>
      </c>
      <c r="B221" s="26">
        <f>_xlfn.XLOOKUP(C221,sales!C:C,scon!B:B,"")</f>
        <v/>
      </c>
      <c r="C221" s="4" t="n"/>
      <c r="D221" s="26">
        <f>_xlfn.XLOOKUP(C221,sales!C:C,scon!D:D,"")</f>
        <v/>
      </c>
      <c r="E221" s="26">
        <f>_xlfn.XLOOKUP(C221,sales!C:C,scon!E:E,"")</f>
        <v/>
      </c>
      <c r="F221" s="4" t="n"/>
      <c r="G221" s="27" t="n"/>
      <c r="H221" s="28" t="n"/>
      <c r="I221" s="4" t="n"/>
      <c r="J221" s="35">
        <f>_xlfn.XLOOKUP(C221,sales!C:C,scon!L:L,"")</f>
        <v/>
      </c>
      <c r="K221" s="31" t="n"/>
      <c r="L221" s="31" t="n"/>
      <c r="M221" s="33">
        <f>IF(I221="","",J221*I221)</f>
        <v/>
      </c>
      <c r="N221" s="33">
        <f>IF(K221="","",M221 * K221)</f>
        <v/>
      </c>
      <c r="O221" s="33">
        <f>IF(K221="","",M221 + N221)</f>
        <v/>
      </c>
      <c r="P221" s="4" t="n"/>
      <c r="Q221" s="33">
        <f>IF(L221&amp;K221="","",M221 * L221)</f>
        <v/>
      </c>
      <c r="R221" s="34">
        <f>IF(M221="","",O221-P221-Q221)</f>
        <v/>
      </c>
    </row>
    <row r="222">
      <c r="A222" s="25" t="n">
        <v>218</v>
      </c>
      <c r="B222" s="26">
        <f>_xlfn.XLOOKUP(C222,sales!C:C,scon!B:B,"")</f>
        <v/>
      </c>
      <c r="C222" s="4" t="n"/>
      <c r="D222" s="26">
        <f>_xlfn.XLOOKUP(C222,sales!C:C,scon!D:D,"")</f>
        <v/>
      </c>
      <c r="E222" s="26">
        <f>_xlfn.XLOOKUP(C222,sales!C:C,scon!E:E,"")</f>
        <v/>
      </c>
      <c r="F222" s="4" t="n"/>
      <c r="G222" s="27" t="n"/>
      <c r="H222" s="28" t="n"/>
      <c r="I222" s="4" t="n"/>
      <c r="J222" s="35">
        <f>_xlfn.XLOOKUP(C222,sales!C:C,scon!L:L,"")</f>
        <v/>
      </c>
      <c r="K222" s="31" t="n"/>
      <c r="L222" s="31" t="n"/>
      <c r="M222" s="33">
        <f>IF(I222="","",J222*I222)</f>
        <v/>
      </c>
      <c r="N222" s="33">
        <f>IF(K222="","",M222 * K222)</f>
        <v/>
      </c>
      <c r="O222" s="33">
        <f>IF(K222="","",M222 + N222)</f>
        <v/>
      </c>
      <c r="P222" s="4" t="n"/>
      <c r="Q222" s="33">
        <f>IF(L222&amp;K222="","",M222 * L222)</f>
        <v/>
      </c>
      <c r="R222" s="34">
        <f>IF(M222="","",O222-P222-Q222)</f>
        <v/>
      </c>
    </row>
    <row r="223">
      <c r="A223" s="25" t="n">
        <v>219</v>
      </c>
      <c r="B223" s="26">
        <f>_xlfn.XLOOKUP(C223,sales!C:C,scon!B:B,"")</f>
        <v/>
      </c>
      <c r="C223" s="4" t="n"/>
      <c r="D223" s="26">
        <f>_xlfn.XLOOKUP(C223,sales!C:C,scon!D:D,"")</f>
        <v/>
      </c>
      <c r="E223" s="26">
        <f>_xlfn.XLOOKUP(C223,sales!C:C,scon!E:E,"")</f>
        <v/>
      </c>
      <c r="F223" s="4" t="n"/>
      <c r="G223" s="27" t="n"/>
      <c r="H223" s="28" t="n"/>
      <c r="I223" s="4" t="n"/>
      <c r="J223" s="35">
        <f>_xlfn.XLOOKUP(C223,sales!C:C,scon!L:L,"")</f>
        <v/>
      </c>
      <c r="K223" s="31" t="n"/>
      <c r="L223" s="31" t="n"/>
      <c r="M223" s="33">
        <f>IF(I223="","",J223*I223)</f>
        <v/>
      </c>
      <c r="N223" s="33">
        <f>IF(K223="","",M223 * K223)</f>
        <v/>
      </c>
      <c r="O223" s="33">
        <f>IF(K223="","",M223 + N223)</f>
        <v/>
      </c>
      <c r="P223" s="4" t="n"/>
      <c r="Q223" s="33">
        <f>IF(L223&amp;K223="","",M223 * L223)</f>
        <v/>
      </c>
      <c r="R223" s="34">
        <f>IF(M223="","",O223-P223-Q223)</f>
        <v/>
      </c>
    </row>
    <row r="224">
      <c r="A224" s="25" t="n">
        <v>220</v>
      </c>
      <c r="B224" s="26">
        <f>_xlfn.XLOOKUP(C224,sales!C:C,scon!B:B,"")</f>
        <v/>
      </c>
      <c r="C224" s="4" t="n"/>
      <c r="D224" s="26">
        <f>_xlfn.XLOOKUP(C224,sales!C:C,scon!D:D,"")</f>
        <v/>
      </c>
      <c r="E224" s="26">
        <f>_xlfn.XLOOKUP(C224,sales!C:C,scon!E:E,"")</f>
        <v/>
      </c>
      <c r="F224" s="4" t="n"/>
      <c r="G224" s="27" t="n"/>
      <c r="H224" s="28" t="n"/>
      <c r="I224" s="4" t="n"/>
      <c r="J224" s="35">
        <f>_xlfn.XLOOKUP(C224,sales!C:C,scon!L:L,"")</f>
        <v/>
      </c>
      <c r="K224" s="31" t="n"/>
      <c r="L224" s="31" t="n"/>
      <c r="M224" s="33">
        <f>IF(I224="","",J224*I224)</f>
        <v/>
      </c>
      <c r="N224" s="33">
        <f>IF(K224="","",M224 * K224)</f>
        <v/>
      </c>
      <c r="O224" s="33">
        <f>IF(K224="","",M224 + N224)</f>
        <v/>
      </c>
      <c r="P224" s="4" t="n"/>
      <c r="Q224" s="33">
        <f>IF(L224&amp;K224="","",M224 * L224)</f>
        <v/>
      </c>
      <c r="R224" s="34">
        <f>IF(M224="","",O224-P224-Q224)</f>
        <v/>
      </c>
    </row>
    <row r="225">
      <c r="A225" s="25" t="n">
        <v>221</v>
      </c>
      <c r="B225" s="26">
        <f>_xlfn.XLOOKUP(C225,sales!C:C,scon!B:B,"")</f>
        <v/>
      </c>
      <c r="C225" s="4" t="n"/>
      <c r="D225" s="26">
        <f>_xlfn.XLOOKUP(C225,sales!C:C,scon!D:D,"")</f>
        <v/>
      </c>
      <c r="E225" s="26">
        <f>_xlfn.XLOOKUP(C225,sales!C:C,scon!E:E,"")</f>
        <v/>
      </c>
      <c r="F225" s="4" t="n"/>
      <c r="G225" s="27" t="n"/>
      <c r="H225" s="28" t="n"/>
      <c r="I225" s="4" t="n"/>
      <c r="J225" s="35">
        <f>_xlfn.XLOOKUP(C225,sales!C:C,scon!L:L,"")</f>
        <v/>
      </c>
      <c r="K225" s="31" t="n"/>
      <c r="L225" s="31" t="n"/>
      <c r="M225" s="33">
        <f>IF(I225="","",J225*I225)</f>
        <v/>
      </c>
      <c r="N225" s="33">
        <f>IF(K225="","",M225 * K225)</f>
        <v/>
      </c>
      <c r="O225" s="33">
        <f>IF(K225="","",M225 + N225)</f>
        <v/>
      </c>
      <c r="P225" s="4" t="n"/>
      <c r="Q225" s="33">
        <f>IF(L225&amp;K225="","",M225 * L225)</f>
        <v/>
      </c>
      <c r="R225" s="34">
        <f>IF(M225="","",O225-P225-Q225)</f>
        <v/>
      </c>
    </row>
    <row r="226">
      <c r="A226" s="25" t="n">
        <v>222</v>
      </c>
      <c r="B226" s="26">
        <f>_xlfn.XLOOKUP(C226,sales!C:C,scon!B:B,"")</f>
        <v/>
      </c>
      <c r="C226" s="4" t="n"/>
      <c r="D226" s="26">
        <f>_xlfn.XLOOKUP(C226,sales!C:C,scon!D:D,"")</f>
        <v/>
      </c>
      <c r="E226" s="26">
        <f>_xlfn.XLOOKUP(C226,sales!C:C,scon!E:E,"")</f>
        <v/>
      </c>
      <c r="F226" s="4" t="n"/>
      <c r="G226" s="27" t="n"/>
      <c r="H226" s="28" t="n"/>
      <c r="I226" s="4" t="n"/>
      <c r="J226" s="35">
        <f>_xlfn.XLOOKUP(C226,sales!C:C,scon!L:L,"")</f>
        <v/>
      </c>
      <c r="K226" s="31" t="n"/>
      <c r="L226" s="31" t="n"/>
      <c r="M226" s="33">
        <f>IF(I226="","",J226*I226)</f>
        <v/>
      </c>
      <c r="N226" s="33">
        <f>IF(K226="","",M226 * K226)</f>
        <v/>
      </c>
      <c r="O226" s="33">
        <f>IF(K226="","",M226 + N226)</f>
        <v/>
      </c>
      <c r="P226" s="4" t="n"/>
      <c r="Q226" s="33">
        <f>IF(L226&amp;K226="","",M226 * L226)</f>
        <v/>
      </c>
      <c r="R226" s="34">
        <f>IF(M226="","",O226-P226-Q226)</f>
        <v/>
      </c>
    </row>
    <row r="227">
      <c r="A227" s="25" t="n">
        <v>223</v>
      </c>
      <c r="B227" s="26">
        <f>_xlfn.XLOOKUP(C227,sales!C:C,scon!B:B,"")</f>
        <v/>
      </c>
      <c r="C227" s="4" t="n"/>
      <c r="D227" s="26">
        <f>_xlfn.XLOOKUP(C227,sales!C:C,scon!D:D,"")</f>
        <v/>
      </c>
      <c r="E227" s="26">
        <f>_xlfn.XLOOKUP(C227,sales!C:C,scon!E:E,"")</f>
        <v/>
      </c>
      <c r="F227" s="4" t="n"/>
      <c r="G227" s="27" t="n"/>
      <c r="H227" s="28" t="n"/>
      <c r="I227" s="4" t="n"/>
      <c r="J227" s="35">
        <f>_xlfn.XLOOKUP(C227,sales!C:C,scon!L:L,"")</f>
        <v/>
      </c>
      <c r="K227" s="31" t="n"/>
      <c r="L227" s="31" t="n"/>
      <c r="M227" s="33">
        <f>IF(I227="","",J227*I227)</f>
        <v/>
      </c>
      <c r="N227" s="33">
        <f>IF(K227="","",M227 * K227)</f>
        <v/>
      </c>
      <c r="O227" s="33">
        <f>IF(K227="","",M227 + N227)</f>
        <v/>
      </c>
      <c r="P227" s="4" t="n"/>
      <c r="Q227" s="33">
        <f>IF(L227&amp;K227="","",M227 * L227)</f>
        <v/>
      </c>
      <c r="R227" s="34">
        <f>IF(M227="","",O227-P227-Q227)</f>
        <v/>
      </c>
    </row>
    <row r="228">
      <c r="A228" s="25" t="n">
        <v>224</v>
      </c>
      <c r="B228" s="26">
        <f>_xlfn.XLOOKUP(C228,sales!C:C,scon!B:B,"")</f>
        <v/>
      </c>
      <c r="C228" s="4" t="n"/>
      <c r="D228" s="26">
        <f>_xlfn.XLOOKUP(C228,sales!C:C,scon!D:D,"")</f>
        <v/>
      </c>
      <c r="E228" s="26">
        <f>_xlfn.XLOOKUP(C228,sales!C:C,scon!E:E,"")</f>
        <v/>
      </c>
      <c r="F228" s="4" t="n"/>
      <c r="G228" s="27" t="n"/>
      <c r="H228" s="28" t="n"/>
      <c r="I228" s="4" t="n"/>
      <c r="J228" s="35">
        <f>_xlfn.XLOOKUP(C228,sales!C:C,scon!L:L,"")</f>
        <v/>
      </c>
      <c r="K228" s="31" t="n"/>
      <c r="L228" s="31" t="n"/>
      <c r="M228" s="33">
        <f>IF(I228="","",J228*I228)</f>
        <v/>
      </c>
      <c r="N228" s="33">
        <f>IF(K228="","",M228 * K228)</f>
        <v/>
      </c>
      <c r="O228" s="33">
        <f>IF(K228="","",M228 + N228)</f>
        <v/>
      </c>
      <c r="P228" s="4" t="n"/>
      <c r="Q228" s="33">
        <f>IF(L228&amp;K228="","",M228 * L228)</f>
        <v/>
      </c>
      <c r="R228" s="34">
        <f>IF(M228="","",O228-P228-Q228)</f>
        <v/>
      </c>
    </row>
    <row r="229">
      <c r="A229" s="25" t="n">
        <v>225</v>
      </c>
      <c r="B229" s="26">
        <f>_xlfn.XLOOKUP(C229,sales!C:C,scon!B:B,"")</f>
        <v/>
      </c>
      <c r="C229" s="4" t="n"/>
      <c r="D229" s="26">
        <f>_xlfn.XLOOKUP(C229,sales!C:C,scon!D:D,"")</f>
        <v/>
      </c>
      <c r="E229" s="26">
        <f>_xlfn.XLOOKUP(C229,sales!C:C,scon!E:E,"")</f>
        <v/>
      </c>
      <c r="F229" s="4" t="n"/>
      <c r="G229" s="27" t="n"/>
      <c r="H229" s="28" t="n"/>
      <c r="I229" s="4" t="n"/>
      <c r="J229" s="35">
        <f>_xlfn.XLOOKUP(C229,sales!C:C,scon!L:L,"")</f>
        <v/>
      </c>
      <c r="K229" s="31" t="n"/>
      <c r="L229" s="31" t="n"/>
      <c r="M229" s="33">
        <f>IF(I229="","",J229*I229)</f>
        <v/>
      </c>
      <c r="N229" s="33">
        <f>IF(K229="","",M229 * K229)</f>
        <v/>
      </c>
      <c r="O229" s="33">
        <f>IF(K229="","",M229 + N229)</f>
        <v/>
      </c>
      <c r="P229" s="4" t="n"/>
      <c r="Q229" s="33">
        <f>IF(L229&amp;K229="","",M229 * L229)</f>
        <v/>
      </c>
      <c r="R229" s="34">
        <f>IF(M229="","",O229-P229-Q229)</f>
        <v/>
      </c>
    </row>
    <row r="230">
      <c r="A230" s="25" t="n">
        <v>226</v>
      </c>
      <c r="B230" s="26">
        <f>_xlfn.XLOOKUP(C230,sales!C:C,scon!B:B,"")</f>
        <v/>
      </c>
      <c r="C230" s="4" t="n"/>
      <c r="D230" s="26">
        <f>_xlfn.XLOOKUP(C230,sales!C:C,scon!D:D,"")</f>
        <v/>
      </c>
      <c r="E230" s="26">
        <f>_xlfn.XLOOKUP(C230,sales!C:C,scon!E:E,"")</f>
        <v/>
      </c>
      <c r="F230" s="4" t="n"/>
      <c r="G230" s="27" t="n"/>
      <c r="H230" s="28" t="n"/>
      <c r="I230" s="4" t="n"/>
      <c r="J230" s="35">
        <f>_xlfn.XLOOKUP(C230,sales!C:C,scon!L:L,"")</f>
        <v/>
      </c>
      <c r="K230" s="31" t="n"/>
      <c r="L230" s="31" t="n"/>
      <c r="M230" s="33">
        <f>IF(I230="","",J230*I230)</f>
        <v/>
      </c>
      <c r="N230" s="33">
        <f>IF(K230="","",M230 * K230)</f>
        <v/>
      </c>
      <c r="O230" s="33">
        <f>IF(K230="","",M230 + N230)</f>
        <v/>
      </c>
      <c r="P230" s="4" t="n"/>
      <c r="Q230" s="33">
        <f>IF(L230&amp;K230="","",M230 * L230)</f>
        <v/>
      </c>
      <c r="R230" s="34">
        <f>IF(M230="","",O230-P230-Q230)</f>
        <v/>
      </c>
    </row>
    <row r="231">
      <c r="A231" s="25" t="n">
        <v>227</v>
      </c>
      <c r="B231" s="26">
        <f>_xlfn.XLOOKUP(C231,sales!C:C,scon!B:B,"")</f>
        <v/>
      </c>
      <c r="C231" s="4" t="n"/>
      <c r="D231" s="26">
        <f>_xlfn.XLOOKUP(C231,sales!C:C,scon!D:D,"")</f>
        <v/>
      </c>
      <c r="E231" s="26">
        <f>_xlfn.XLOOKUP(C231,sales!C:C,scon!E:E,"")</f>
        <v/>
      </c>
      <c r="F231" s="4" t="n"/>
      <c r="G231" s="27" t="n"/>
      <c r="H231" s="28" t="n"/>
      <c r="I231" s="4" t="n"/>
      <c r="J231" s="35">
        <f>_xlfn.XLOOKUP(C231,sales!C:C,scon!L:L,"")</f>
        <v/>
      </c>
      <c r="K231" s="31" t="n"/>
      <c r="L231" s="31" t="n"/>
      <c r="M231" s="33">
        <f>IF(I231="","",J231*I231)</f>
        <v/>
      </c>
      <c r="N231" s="33">
        <f>IF(K231="","",M231 * K231)</f>
        <v/>
      </c>
      <c r="O231" s="33">
        <f>IF(K231="","",M231 + N231)</f>
        <v/>
      </c>
      <c r="P231" s="4" t="n"/>
      <c r="Q231" s="33">
        <f>IF(L231&amp;K231="","",M231 * L231)</f>
        <v/>
      </c>
      <c r="R231" s="34">
        <f>IF(M231="","",O231-P231-Q231)</f>
        <v/>
      </c>
    </row>
    <row r="232">
      <c r="A232" s="25" t="n">
        <v>228</v>
      </c>
      <c r="B232" s="26">
        <f>_xlfn.XLOOKUP(C232,sales!C:C,scon!B:B,"")</f>
        <v/>
      </c>
      <c r="C232" s="4" t="n"/>
      <c r="D232" s="26">
        <f>_xlfn.XLOOKUP(C232,sales!C:C,scon!D:D,"")</f>
        <v/>
      </c>
      <c r="E232" s="26">
        <f>_xlfn.XLOOKUP(C232,sales!C:C,scon!E:E,"")</f>
        <v/>
      </c>
      <c r="F232" s="4" t="n"/>
      <c r="G232" s="27" t="n"/>
      <c r="H232" s="28" t="n"/>
      <c r="I232" s="4" t="n"/>
      <c r="J232" s="35">
        <f>_xlfn.XLOOKUP(C232,sales!C:C,scon!L:L,"")</f>
        <v/>
      </c>
      <c r="K232" s="31" t="n"/>
      <c r="L232" s="31" t="n"/>
      <c r="M232" s="33">
        <f>IF(I232="","",J232*I232)</f>
        <v/>
      </c>
      <c r="N232" s="33">
        <f>IF(K232="","",M232 * K232)</f>
        <v/>
      </c>
      <c r="O232" s="33">
        <f>IF(K232="","",M232 + N232)</f>
        <v/>
      </c>
      <c r="P232" s="4" t="n"/>
      <c r="Q232" s="33">
        <f>IF(L232&amp;K232="","",M232 * L232)</f>
        <v/>
      </c>
      <c r="R232" s="34">
        <f>IF(M232="","",O232-P232-Q232)</f>
        <v/>
      </c>
    </row>
    <row r="233">
      <c r="A233" s="25" t="n">
        <v>229</v>
      </c>
      <c r="B233" s="26">
        <f>_xlfn.XLOOKUP(C233,sales!C:C,scon!B:B,"")</f>
        <v/>
      </c>
      <c r="C233" s="4" t="n"/>
      <c r="D233" s="26">
        <f>_xlfn.XLOOKUP(C233,sales!C:C,scon!D:D,"")</f>
        <v/>
      </c>
      <c r="E233" s="26">
        <f>_xlfn.XLOOKUP(C233,sales!C:C,scon!E:E,"")</f>
        <v/>
      </c>
      <c r="F233" s="4" t="n"/>
      <c r="G233" s="27" t="n"/>
      <c r="H233" s="28" t="n"/>
      <c r="I233" s="4" t="n"/>
      <c r="J233" s="35">
        <f>_xlfn.XLOOKUP(C233,sales!C:C,scon!L:L,"")</f>
        <v/>
      </c>
      <c r="K233" s="31" t="n"/>
      <c r="L233" s="31" t="n"/>
      <c r="M233" s="33">
        <f>IF(I233="","",J233*I233)</f>
        <v/>
      </c>
      <c r="N233" s="33">
        <f>IF(K233="","",M233 * K233)</f>
        <v/>
      </c>
      <c r="O233" s="33">
        <f>IF(K233="","",M233 + N233)</f>
        <v/>
      </c>
      <c r="P233" s="4" t="n"/>
      <c r="Q233" s="33">
        <f>IF(L233&amp;K233="","",M233 * L233)</f>
        <v/>
      </c>
      <c r="R233" s="34">
        <f>IF(M233="","",O233-P233-Q233)</f>
        <v/>
      </c>
    </row>
    <row r="234">
      <c r="A234" s="25" t="n">
        <v>230</v>
      </c>
      <c r="B234" s="26">
        <f>_xlfn.XLOOKUP(C234,sales!C:C,scon!B:B,"")</f>
        <v/>
      </c>
      <c r="C234" s="4" t="n"/>
      <c r="D234" s="26">
        <f>_xlfn.XLOOKUP(C234,sales!C:C,scon!D:D,"")</f>
        <v/>
      </c>
      <c r="E234" s="26">
        <f>_xlfn.XLOOKUP(C234,sales!C:C,scon!E:E,"")</f>
        <v/>
      </c>
      <c r="F234" s="4" t="n"/>
      <c r="G234" s="27" t="n"/>
      <c r="H234" s="28" t="n"/>
      <c r="I234" s="4" t="n"/>
      <c r="J234" s="35">
        <f>_xlfn.XLOOKUP(C234,sales!C:C,scon!L:L,"")</f>
        <v/>
      </c>
      <c r="K234" s="31" t="n"/>
      <c r="L234" s="31" t="n"/>
      <c r="M234" s="33">
        <f>IF(I234="","",J234*I234)</f>
        <v/>
      </c>
      <c r="N234" s="33">
        <f>IF(K234="","",M234 * K234)</f>
        <v/>
      </c>
      <c r="O234" s="33">
        <f>IF(K234="","",M234 + N234)</f>
        <v/>
      </c>
      <c r="P234" s="4" t="n"/>
      <c r="Q234" s="33">
        <f>IF(L234&amp;K234="","",M234 * L234)</f>
        <v/>
      </c>
      <c r="R234" s="34">
        <f>IF(M234="","",O234-P234-Q234)</f>
        <v/>
      </c>
    </row>
    <row r="235">
      <c r="A235" s="25" t="n">
        <v>231</v>
      </c>
      <c r="B235" s="26">
        <f>_xlfn.XLOOKUP(C235,sales!C:C,scon!B:B,"")</f>
        <v/>
      </c>
      <c r="C235" s="4" t="n"/>
      <c r="D235" s="26">
        <f>_xlfn.XLOOKUP(C235,sales!C:C,scon!D:D,"")</f>
        <v/>
      </c>
      <c r="E235" s="26">
        <f>_xlfn.XLOOKUP(C235,sales!C:C,scon!E:E,"")</f>
        <v/>
      </c>
      <c r="F235" s="4" t="n"/>
      <c r="G235" s="27" t="n"/>
      <c r="H235" s="28" t="n"/>
      <c r="I235" s="4" t="n"/>
      <c r="J235" s="35">
        <f>_xlfn.XLOOKUP(C235,sales!C:C,scon!L:L,"")</f>
        <v/>
      </c>
      <c r="K235" s="31" t="n"/>
      <c r="L235" s="31" t="n"/>
      <c r="M235" s="33">
        <f>IF(I235="","",J235*I235)</f>
        <v/>
      </c>
      <c r="N235" s="33">
        <f>IF(K235="","",M235 * K235)</f>
        <v/>
      </c>
      <c r="O235" s="33">
        <f>IF(K235="","",M235 + N235)</f>
        <v/>
      </c>
      <c r="P235" s="4" t="n"/>
      <c r="Q235" s="33">
        <f>IF(L235&amp;K235="","",M235 * L235)</f>
        <v/>
      </c>
      <c r="R235" s="34">
        <f>IF(M235="","",O235-P235-Q235)</f>
        <v/>
      </c>
    </row>
    <row r="236">
      <c r="A236" s="25" t="n">
        <v>232</v>
      </c>
      <c r="B236" s="26">
        <f>_xlfn.XLOOKUP(C236,sales!C:C,scon!B:B,"")</f>
        <v/>
      </c>
      <c r="C236" s="4" t="n"/>
      <c r="D236" s="26">
        <f>_xlfn.XLOOKUP(C236,sales!C:C,scon!D:D,"")</f>
        <v/>
      </c>
      <c r="E236" s="26">
        <f>_xlfn.XLOOKUP(C236,sales!C:C,scon!E:E,"")</f>
        <v/>
      </c>
      <c r="F236" s="4" t="n"/>
      <c r="G236" s="27" t="n"/>
      <c r="H236" s="28" t="n"/>
      <c r="I236" s="4" t="n"/>
      <c r="J236" s="35">
        <f>_xlfn.XLOOKUP(C236,sales!C:C,scon!L:L,"")</f>
        <v/>
      </c>
      <c r="K236" s="31" t="n"/>
      <c r="L236" s="31" t="n"/>
      <c r="M236" s="33">
        <f>IF(I236="","",J236*I236)</f>
        <v/>
      </c>
      <c r="N236" s="33">
        <f>IF(K236="","",M236 * K236)</f>
        <v/>
      </c>
      <c r="O236" s="33">
        <f>IF(K236="","",M236 + N236)</f>
        <v/>
      </c>
      <c r="P236" s="4" t="n"/>
      <c r="Q236" s="33">
        <f>IF(L236&amp;K236="","",M236 * L236)</f>
        <v/>
      </c>
      <c r="R236" s="34">
        <f>IF(M236="","",O236-P236-Q236)</f>
        <v/>
      </c>
    </row>
    <row r="237">
      <c r="A237" s="25" t="n">
        <v>233</v>
      </c>
      <c r="B237" s="26">
        <f>_xlfn.XLOOKUP(C237,sales!C:C,scon!B:B,"")</f>
        <v/>
      </c>
      <c r="C237" s="4" t="n"/>
      <c r="D237" s="26">
        <f>_xlfn.XLOOKUP(C237,sales!C:C,scon!D:D,"")</f>
        <v/>
      </c>
      <c r="E237" s="26">
        <f>_xlfn.XLOOKUP(C237,sales!C:C,scon!E:E,"")</f>
        <v/>
      </c>
      <c r="F237" s="4" t="n"/>
      <c r="G237" s="27" t="n"/>
      <c r="H237" s="28" t="n"/>
      <c r="I237" s="4" t="n"/>
      <c r="J237" s="35">
        <f>_xlfn.XLOOKUP(C237,sales!C:C,scon!L:L,"")</f>
        <v/>
      </c>
      <c r="K237" s="31" t="n"/>
      <c r="L237" s="31" t="n"/>
      <c r="M237" s="33">
        <f>IF(I237="","",J237*I237)</f>
        <v/>
      </c>
      <c r="N237" s="33">
        <f>IF(K237="","",M237 * K237)</f>
        <v/>
      </c>
      <c r="O237" s="33">
        <f>IF(K237="","",M237 + N237)</f>
        <v/>
      </c>
      <c r="P237" s="4" t="n"/>
      <c r="Q237" s="33">
        <f>IF(L237&amp;K237="","",M237 * L237)</f>
        <v/>
      </c>
      <c r="R237" s="34">
        <f>IF(M237="","",O237-P237-Q237)</f>
        <v/>
      </c>
    </row>
    <row r="238">
      <c r="A238" s="25" t="n">
        <v>234</v>
      </c>
      <c r="B238" s="26">
        <f>_xlfn.XLOOKUP(C238,sales!C:C,scon!B:B,"")</f>
        <v/>
      </c>
      <c r="C238" s="4" t="n"/>
      <c r="D238" s="26">
        <f>_xlfn.XLOOKUP(C238,sales!C:C,scon!D:D,"")</f>
        <v/>
      </c>
      <c r="E238" s="26">
        <f>_xlfn.XLOOKUP(C238,sales!C:C,scon!E:E,"")</f>
        <v/>
      </c>
      <c r="F238" s="4" t="n"/>
      <c r="G238" s="27" t="n"/>
      <c r="H238" s="28" t="n"/>
      <c r="I238" s="4" t="n"/>
      <c r="J238" s="35">
        <f>_xlfn.XLOOKUP(C238,sales!C:C,scon!L:L,"")</f>
        <v/>
      </c>
      <c r="K238" s="31" t="n"/>
      <c r="L238" s="31" t="n"/>
      <c r="M238" s="33">
        <f>IF(I238="","",J238*I238)</f>
        <v/>
      </c>
      <c r="N238" s="33">
        <f>IF(K238="","",M238 * K238)</f>
        <v/>
      </c>
      <c r="O238" s="33">
        <f>IF(K238="","",M238 + N238)</f>
        <v/>
      </c>
      <c r="P238" s="4" t="n"/>
      <c r="Q238" s="33">
        <f>IF(L238&amp;K238="","",M238 * L238)</f>
        <v/>
      </c>
      <c r="R238" s="34">
        <f>IF(M238="","",O238-P238-Q238)</f>
        <v/>
      </c>
    </row>
    <row r="239">
      <c r="A239" s="25" t="n">
        <v>235</v>
      </c>
      <c r="B239" s="26">
        <f>_xlfn.XLOOKUP(C239,sales!C:C,scon!B:B,"")</f>
        <v/>
      </c>
      <c r="C239" s="4" t="n"/>
      <c r="D239" s="26">
        <f>_xlfn.XLOOKUP(C239,sales!C:C,scon!D:D,"")</f>
        <v/>
      </c>
      <c r="E239" s="26">
        <f>_xlfn.XLOOKUP(C239,sales!C:C,scon!E:E,"")</f>
        <v/>
      </c>
      <c r="F239" s="4" t="n"/>
      <c r="G239" s="27" t="n"/>
      <c r="H239" s="28" t="n"/>
      <c r="I239" s="4" t="n"/>
      <c r="J239" s="35">
        <f>_xlfn.XLOOKUP(C239,sales!C:C,scon!L:L,"")</f>
        <v/>
      </c>
      <c r="K239" s="31" t="n"/>
      <c r="L239" s="31" t="n"/>
      <c r="M239" s="33">
        <f>IF(I239="","",J239*I239)</f>
        <v/>
      </c>
      <c r="N239" s="33">
        <f>IF(K239="","",M239 * K239)</f>
        <v/>
      </c>
      <c r="O239" s="33">
        <f>IF(K239="","",M239 + N239)</f>
        <v/>
      </c>
      <c r="P239" s="4" t="n"/>
      <c r="Q239" s="33">
        <f>IF(L239&amp;K239="","",M239 * L239)</f>
        <v/>
      </c>
      <c r="R239" s="34">
        <f>IF(M239="","",O239-P239-Q239)</f>
        <v/>
      </c>
    </row>
    <row r="240">
      <c r="A240" s="25" t="n">
        <v>236</v>
      </c>
      <c r="B240" s="26">
        <f>_xlfn.XLOOKUP(C240,sales!C:C,scon!B:B,"")</f>
        <v/>
      </c>
      <c r="C240" s="4" t="n"/>
      <c r="D240" s="26">
        <f>_xlfn.XLOOKUP(C240,sales!C:C,scon!D:D,"")</f>
        <v/>
      </c>
      <c r="E240" s="26">
        <f>_xlfn.XLOOKUP(C240,sales!C:C,scon!E:E,"")</f>
        <v/>
      </c>
      <c r="F240" s="4" t="n"/>
      <c r="G240" s="27" t="n"/>
      <c r="H240" s="28" t="n"/>
      <c r="I240" s="4" t="n"/>
      <c r="J240" s="35">
        <f>_xlfn.XLOOKUP(C240,sales!C:C,scon!L:L,"")</f>
        <v/>
      </c>
      <c r="K240" s="31" t="n"/>
      <c r="L240" s="31" t="n"/>
      <c r="M240" s="33">
        <f>IF(I240="","",J240*I240)</f>
        <v/>
      </c>
      <c r="N240" s="33">
        <f>IF(K240="","",M240 * K240)</f>
        <v/>
      </c>
      <c r="O240" s="33">
        <f>IF(K240="","",M240 + N240)</f>
        <v/>
      </c>
      <c r="P240" s="4" t="n"/>
      <c r="Q240" s="33">
        <f>IF(L240&amp;K240="","",M240 * L240)</f>
        <v/>
      </c>
      <c r="R240" s="34">
        <f>IF(M240="","",O240-P240-Q240)</f>
        <v/>
      </c>
    </row>
    <row r="241">
      <c r="A241" s="25" t="n">
        <v>237</v>
      </c>
      <c r="B241" s="26">
        <f>_xlfn.XLOOKUP(C241,sales!C:C,scon!B:B,"")</f>
        <v/>
      </c>
      <c r="C241" s="4" t="n"/>
      <c r="D241" s="26">
        <f>_xlfn.XLOOKUP(C241,sales!C:C,scon!D:D,"")</f>
        <v/>
      </c>
      <c r="E241" s="26">
        <f>_xlfn.XLOOKUP(C241,sales!C:C,scon!E:E,"")</f>
        <v/>
      </c>
      <c r="F241" s="4" t="n"/>
      <c r="G241" s="27" t="n"/>
      <c r="H241" s="28" t="n"/>
      <c r="I241" s="4" t="n"/>
      <c r="J241" s="35">
        <f>_xlfn.XLOOKUP(C241,sales!C:C,scon!L:L,"")</f>
        <v/>
      </c>
      <c r="K241" s="31" t="n"/>
      <c r="L241" s="31" t="n"/>
      <c r="M241" s="33">
        <f>IF(I241="","",J241*I241)</f>
        <v/>
      </c>
      <c r="N241" s="33">
        <f>IF(K241="","",M241 * K241)</f>
        <v/>
      </c>
      <c r="O241" s="33">
        <f>IF(K241="","",M241 + N241)</f>
        <v/>
      </c>
      <c r="P241" s="4" t="n"/>
      <c r="Q241" s="33">
        <f>IF(L241&amp;K241="","",M241 * L241)</f>
        <v/>
      </c>
      <c r="R241" s="34">
        <f>IF(M241="","",O241-P241-Q241)</f>
        <v/>
      </c>
    </row>
    <row r="242">
      <c r="A242" s="25" t="n">
        <v>238</v>
      </c>
      <c r="B242" s="26">
        <f>_xlfn.XLOOKUP(C242,sales!C:C,scon!B:B,"")</f>
        <v/>
      </c>
      <c r="C242" s="4" t="n"/>
      <c r="D242" s="26">
        <f>_xlfn.XLOOKUP(C242,sales!C:C,scon!D:D,"")</f>
        <v/>
      </c>
      <c r="E242" s="26">
        <f>_xlfn.XLOOKUP(C242,sales!C:C,scon!E:E,"")</f>
        <v/>
      </c>
      <c r="F242" s="4" t="n"/>
      <c r="G242" s="27" t="n"/>
      <c r="H242" s="28" t="n"/>
      <c r="I242" s="4" t="n"/>
      <c r="J242" s="35">
        <f>_xlfn.XLOOKUP(C242,sales!C:C,scon!L:L,"")</f>
        <v/>
      </c>
      <c r="K242" s="31" t="n"/>
      <c r="L242" s="31" t="n"/>
      <c r="M242" s="33">
        <f>IF(I242="","",J242*I242)</f>
        <v/>
      </c>
      <c r="N242" s="33">
        <f>IF(K242="","",M242 * K242)</f>
        <v/>
      </c>
      <c r="O242" s="33">
        <f>IF(K242="","",M242 + N242)</f>
        <v/>
      </c>
      <c r="P242" s="4" t="n"/>
      <c r="Q242" s="33">
        <f>IF(L242&amp;K242="","",M242 * L242)</f>
        <v/>
      </c>
      <c r="R242" s="34">
        <f>IF(M242="","",O242-P242-Q242)</f>
        <v/>
      </c>
    </row>
    <row r="243">
      <c r="A243" s="25" t="n">
        <v>239</v>
      </c>
      <c r="B243" s="26">
        <f>_xlfn.XLOOKUP(C243,sales!C:C,scon!B:B,"")</f>
        <v/>
      </c>
      <c r="C243" s="4" t="n"/>
      <c r="D243" s="26">
        <f>_xlfn.XLOOKUP(C243,sales!C:C,scon!D:D,"")</f>
        <v/>
      </c>
      <c r="E243" s="26">
        <f>_xlfn.XLOOKUP(C243,sales!C:C,scon!E:E,"")</f>
        <v/>
      </c>
      <c r="F243" s="4" t="n"/>
      <c r="G243" s="27" t="n"/>
      <c r="H243" s="28" t="n"/>
      <c r="I243" s="4" t="n"/>
      <c r="J243" s="35">
        <f>_xlfn.XLOOKUP(C243,sales!C:C,scon!L:L,"")</f>
        <v/>
      </c>
      <c r="K243" s="31" t="n"/>
      <c r="L243" s="31" t="n"/>
      <c r="M243" s="33">
        <f>IF(I243="","",J243*I243)</f>
        <v/>
      </c>
      <c r="N243" s="33">
        <f>IF(K243="","",M243 * K243)</f>
        <v/>
      </c>
      <c r="O243" s="33">
        <f>IF(K243="","",M243 + N243)</f>
        <v/>
      </c>
      <c r="P243" s="4" t="n"/>
      <c r="Q243" s="33">
        <f>IF(L243&amp;K243="","",M243 * L243)</f>
        <v/>
      </c>
      <c r="R243" s="34">
        <f>IF(M243="","",O243-P243-Q243)</f>
        <v/>
      </c>
    </row>
    <row r="244">
      <c r="A244" s="25" t="n">
        <v>240</v>
      </c>
      <c r="B244" s="26">
        <f>_xlfn.XLOOKUP(C244,sales!C:C,scon!B:B,"")</f>
        <v/>
      </c>
      <c r="C244" s="4" t="n"/>
      <c r="D244" s="26">
        <f>_xlfn.XLOOKUP(C244,sales!C:C,scon!D:D,"")</f>
        <v/>
      </c>
      <c r="E244" s="26">
        <f>_xlfn.XLOOKUP(C244,sales!C:C,scon!E:E,"")</f>
        <v/>
      </c>
      <c r="F244" s="4" t="n"/>
      <c r="G244" s="27" t="n"/>
      <c r="H244" s="28" t="n"/>
      <c r="I244" s="4" t="n"/>
      <c r="J244" s="35">
        <f>_xlfn.XLOOKUP(C244,sales!C:C,scon!L:L,"")</f>
        <v/>
      </c>
      <c r="K244" s="31" t="n"/>
      <c r="L244" s="31" t="n"/>
      <c r="M244" s="33">
        <f>IF(I244="","",J244*I244)</f>
        <v/>
      </c>
      <c r="N244" s="33">
        <f>IF(K244="","",M244 * K244)</f>
        <v/>
      </c>
      <c r="O244" s="33">
        <f>IF(K244="","",M244 + N244)</f>
        <v/>
      </c>
      <c r="P244" s="4" t="n"/>
      <c r="Q244" s="33">
        <f>IF(L244&amp;K244="","",M244 * L244)</f>
        <v/>
      </c>
      <c r="R244" s="34">
        <f>IF(M244="","",O244-P244-Q244)</f>
        <v/>
      </c>
    </row>
    <row r="245">
      <c r="A245" s="25" t="n">
        <v>241</v>
      </c>
      <c r="B245" s="26">
        <f>_xlfn.XLOOKUP(C245,sales!C:C,scon!B:B,"")</f>
        <v/>
      </c>
      <c r="C245" s="4" t="n"/>
      <c r="D245" s="26">
        <f>_xlfn.XLOOKUP(C245,sales!C:C,scon!D:D,"")</f>
        <v/>
      </c>
      <c r="E245" s="26">
        <f>_xlfn.XLOOKUP(C245,sales!C:C,scon!E:E,"")</f>
        <v/>
      </c>
      <c r="F245" s="4" t="n"/>
      <c r="G245" s="27" t="n"/>
      <c r="H245" s="28" t="n"/>
      <c r="I245" s="4" t="n"/>
      <c r="J245" s="35">
        <f>_xlfn.XLOOKUP(C245,sales!C:C,scon!L:L,"")</f>
        <v/>
      </c>
      <c r="K245" s="31" t="n"/>
      <c r="L245" s="31" t="n"/>
      <c r="M245" s="33">
        <f>IF(I245="","",J245*I245)</f>
        <v/>
      </c>
      <c r="N245" s="33">
        <f>IF(K245="","",M245 * K245)</f>
        <v/>
      </c>
      <c r="O245" s="33">
        <f>IF(K245="","",M245 + N245)</f>
        <v/>
      </c>
      <c r="P245" s="4" t="n"/>
      <c r="Q245" s="33">
        <f>IF(L245&amp;K245="","",M245 * L245)</f>
        <v/>
      </c>
      <c r="R245" s="34">
        <f>IF(M245="","",O245-P245-Q245)</f>
        <v/>
      </c>
    </row>
    <row r="246">
      <c r="A246" s="25" t="n">
        <v>242</v>
      </c>
      <c r="B246" s="26">
        <f>_xlfn.XLOOKUP(C246,sales!C:C,scon!B:B,"")</f>
        <v/>
      </c>
      <c r="C246" s="4" t="n"/>
      <c r="D246" s="26">
        <f>_xlfn.XLOOKUP(C246,sales!C:C,scon!D:D,"")</f>
        <v/>
      </c>
      <c r="E246" s="26">
        <f>_xlfn.XLOOKUP(C246,sales!C:C,scon!E:E,"")</f>
        <v/>
      </c>
      <c r="F246" s="4" t="n"/>
      <c r="G246" s="27" t="n"/>
      <c r="H246" s="28" t="n"/>
      <c r="I246" s="4" t="n"/>
      <c r="J246" s="35">
        <f>_xlfn.XLOOKUP(C246,sales!C:C,scon!L:L,"")</f>
        <v/>
      </c>
      <c r="K246" s="31" t="n"/>
      <c r="L246" s="31" t="n"/>
      <c r="M246" s="33">
        <f>IF(I246="","",J246*I246)</f>
        <v/>
      </c>
      <c r="N246" s="33">
        <f>IF(K246="","",M246 * K246)</f>
        <v/>
      </c>
      <c r="O246" s="33">
        <f>IF(K246="","",M246 + N246)</f>
        <v/>
      </c>
      <c r="P246" s="4" t="n"/>
      <c r="Q246" s="33">
        <f>IF(L246&amp;K246="","",M246 * L246)</f>
        <v/>
      </c>
      <c r="R246" s="34">
        <f>IF(M246="","",O246-P246-Q246)</f>
        <v/>
      </c>
    </row>
    <row r="247">
      <c r="A247" s="25" t="n">
        <v>243</v>
      </c>
      <c r="B247" s="26">
        <f>_xlfn.XLOOKUP(C247,sales!C:C,scon!B:B,"")</f>
        <v/>
      </c>
      <c r="C247" s="4" t="n"/>
      <c r="D247" s="26">
        <f>_xlfn.XLOOKUP(C247,sales!C:C,scon!D:D,"")</f>
        <v/>
      </c>
      <c r="E247" s="26">
        <f>_xlfn.XLOOKUP(C247,sales!C:C,scon!E:E,"")</f>
        <v/>
      </c>
      <c r="F247" s="4" t="n"/>
      <c r="G247" s="27" t="n"/>
      <c r="H247" s="28" t="n"/>
      <c r="I247" s="4" t="n"/>
      <c r="J247" s="35">
        <f>_xlfn.XLOOKUP(C247,sales!C:C,scon!L:L,"")</f>
        <v/>
      </c>
      <c r="K247" s="31" t="n"/>
      <c r="L247" s="31" t="n"/>
      <c r="M247" s="33">
        <f>IF(I247="","",J247*I247)</f>
        <v/>
      </c>
      <c r="N247" s="33">
        <f>IF(K247="","",M247 * K247)</f>
        <v/>
      </c>
      <c r="O247" s="33">
        <f>IF(K247="","",M247 + N247)</f>
        <v/>
      </c>
      <c r="P247" s="4" t="n"/>
      <c r="Q247" s="33">
        <f>IF(L247&amp;K247="","",M247 * L247)</f>
        <v/>
      </c>
      <c r="R247" s="34">
        <f>IF(M247="","",O247-P247-Q247)</f>
        <v/>
      </c>
    </row>
    <row r="248">
      <c r="A248" s="25" t="n">
        <v>244</v>
      </c>
      <c r="B248" s="26">
        <f>_xlfn.XLOOKUP(C248,sales!C:C,scon!B:B,"")</f>
        <v/>
      </c>
      <c r="C248" s="4" t="n"/>
      <c r="D248" s="26">
        <f>_xlfn.XLOOKUP(C248,sales!C:C,scon!D:D,"")</f>
        <v/>
      </c>
      <c r="E248" s="26">
        <f>_xlfn.XLOOKUP(C248,sales!C:C,scon!E:E,"")</f>
        <v/>
      </c>
      <c r="F248" s="4" t="n"/>
      <c r="G248" s="27" t="n"/>
      <c r="H248" s="28" t="n"/>
      <c r="I248" s="4" t="n"/>
      <c r="J248" s="35">
        <f>_xlfn.XLOOKUP(C248,sales!C:C,scon!L:L,"")</f>
        <v/>
      </c>
      <c r="K248" s="31" t="n"/>
      <c r="L248" s="31" t="n"/>
      <c r="M248" s="33">
        <f>IF(I248="","",J248*I248)</f>
        <v/>
      </c>
      <c r="N248" s="33">
        <f>IF(K248="","",M248 * K248)</f>
        <v/>
      </c>
      <c r="O248" s="33">
        <f>IF(K248="","",M248 + N248)</f>
        <v/>
      </c>
      <c r="P248" s="4" t="n"/>
      <c r="Q248" s="33">
        <f>IF(L248&amp;K248="","",M248 * L248)</f>
        <v/>
      </c>
      <c r="R248" s="34">
        <f>IF(M248="","",O248-P248-Q248)</f>
        <v/>
      </c>
    </row>
    <row r="249">
      <c r="A249" s="25" t="n">
        <v>245</v>
      </c>
      <c r="B249" s="26">
        <f>_xlfn.XLOOKUP(C249,sales!C:C,scon!B:B,"")</f>
        <v/>
      </c>
      <c r="C249" s="4" t="n"/>
      <c r="D249" s="26">
        <f>_xlfn.XLOOKUP(C249,sales!C:C,scon!D:D,"")</f>
        <v/>
      </c>
      <c r="E249" s="26">
        <f>_xlfn.XLOOKUP(C249,sales!C:C,scon!E:E,"")</f>
        <v/>
      </c>
      <c r="F249" s="4" t="n"/>
      <c r="G249" s="27" t="n"/>
      <c r="H249" s="28" t="n"/>
      <c r="I249" s="4" t="n"/>
      <c r="J249" s="35">
        <f>_xlfn.XLOOKUP(C249,sales!C:C,scon!L:L,"")</f>
        <v/>
      </c>
      <c r="K249" s="31" t="n"/>
      <c r="L249" s="31" t="n"/>
      <c r="M249" s="33">
        <f>IF(I249="","",J249*I249)</f>
        <v/>
      </c>
      <c r="N249" s="33">
        <f>IF(K249="","",M249 * K249)</f>
        <v/>
      </c>
      <c r="O249" s="33">
        <f>IF(K249="","",M249 + N249)</f>
        <v/>
      </c>
      <c r="P249" s="4" t="n"/>
      <c r="Q249" s="33">
        <f>IF(L249&amp;K249="","",M249 * L249)</f>
        <v/>
      </c>
      <c r="R249" s="34">
        <f>IF(M249="","",O249-P249-Q249)</f>
        <v/>
      </c>
    </row>
    <row r="250">
      <c r="A250" s="25" t="n">
        <v>246</v>
      </c>
      <c r="B250" s="26">
        <f>_xlfn.XLOOKUP(C250,sales!C:C,scon!B:B,"")</f>
        <v/>
      </c>
      <c r="C250" s="4" t="n"/>
      <c r="D250" s="26">
        <f>_xlfn.XLOOKUP(C250,sales!C:C,scon!D:D,"")</f>
        <v/>
      </c>
      <c r="E250" s="26">
        <f>_xlfn.XLOOKUP(C250,sales!C:C,scon!E:E,"")</f>
        <v/>
      </c>
      <c r="F250" s="4" t="n"/>
      <c r="G250" s="27" t="n"/>
      <c r="H250" s="28" t="n"/>
      <c r="I250" s="4" t="n"/>
      <c r="J250" s="35">
        <f>_xlfn.XLOOKUP(C250,sales!C:C,scon!L:L,"")</f>
        <v/>
      </c>
      <c r="K250" s="31" t="n"/>
      <c r="L250" s="31" t="n"/>
      <c r="M250" s="33">
        <f>IF(I250="","",J250*I250)</f>
        <v/>
      </c>
      <c r="N250" s="33">
        <f>IF(K250="","",M250 * K250)</f>
        <v/>
      </c>
      <c r="O250" s="33">
        <f>IF(K250="","",M250 + N250)</f>
        <v/>
      </c>
      <c r="P250" s="4" t="n"/>
      <c r="Q250" s="33">
        <f>IF(L250&amp;K250="","",M250 * L250)</f>
        <v/>
      </c>
      <c r="R250" s="34">
        <f>IF(M250="","",O250-P250-Q250)</f>
        <v/>
      </c>
    </row>
    <row r="251">
      <c r="A251" s="25" t="n">
        <v>247</v>
      </c>
      <c r="B251" s="26">
        <f>_xlfn.XLOOKUP(C251,sales!C:C,scon!B:B,"")</f>
        <v/>
      </c>
      <c r="C251" s="4" t="n"/>
      <c r="D251" s="26">
        <f>_xlfn.XLOOKUP(C251,sales!C:C,scon!D:D,"")</f>
        <v/>
      </c>
      <c r="E251" s="26">
        <f>_xlfn.XLOOKUP(C251,sales!C:C,scon!E:E,"")</f>
        <v/>
      </c>
      <c r="F251" s="4" t="n"/>
      <c r="G251" s="27" t="n"/>
      <c r="H251" s="28" t="n"/>
      <c r="I251" s="4" t="n"/>
      <c r="J251" s="35">
        <f>_xlfn.XLOOKUP(C251,sales!C:C,scon!L:L,"")</f>
        <v/>
      </c>
      <c r="K251" s="31" t="n"/>
      <c r="L251" s="31" t="n"/>
      <c r="M251" s="33">
        <f>IF(I251="","",J251*I251)</f>
        <v/>
      </c>
      <c r="N251" s="33">
        <f>IF(K251="","",M251 * K251)</f>
        <v/>
      </c>
      <c r="O251" s="33">
        <f>IF(K251="","",M251 + N251)</f>
        <v/>
      </c>
      <c r="P251" s="4" t="n"/>
      <c r="Q251" s="33">
        <f>IF(L251&amp;K251="","",M251 * L251)</f>
        <v/>
      </c>
      <c r="R251" s="34">
        <f>IF(M251="","",O251-P251-Q251)</f>
        <v/>
      </c>
    </row>
    <row r="252">
      <c r="A252" s="25" t="n">
        <v>248</v>
      </c>
      <c r="B252" s="26">
        <f>_xlfn.XLOOKUP(C252,sales!C:C,scon!B:B,"")</f>
        <v/>
      </c>
      <c r="C252" s="4" t="n"/>
      <c r="D252" s="26">
        <f>_xlfn.XLOOKUP(C252,sales!C:C,scon!D:D,"")</f>
        <v/>
      </c>
      <c r="E252" s="26">
        <f>_xlfn.XLOOKUP(C252,sales!C:C,scon!E:E,"")</f>
        <v/>
      </c>
      <c r="F252" s="4" t="n"/>
      <c r="G252" s="27" t="n"/>
      <c r="H252" s="28" t="n"/>
      <c r="I252" s="4" t="n"/>
      <c r="J252" s="35">
        <f>_xlfn.XLOOKUP(C252,sales!C:C,scon!L:L,"")</f>
        <v/>
      </c>
      <c r="K252" s="31" t="n"/>
      <c r="L252" s="31" t="n"/>
      <c r="M252" s="33">
        <f>IF(I252="","",J252*I252)</f>
        <v/>
      </c>
      <c r="N252" s="33">
        <f>IF(K252="","",M252 * K252)</f>
        <v/>
      </c>
      <c r="O252" s="33">
        <f>IF(K252="","",M252 + N252)</f>
        <v/>
      </c>
      <c r="P252" s="4" t="n"/>
      <c r="Q252" s="33">
        <f>IF(L252&amp;K252="","",M252 * L252)</f>
        <v/>
      </c>
      <c r="R252" s="34">
        <f>IF(M252="","",O252-P252-Q252)</f>
        <v/>
      </c>
    </row>
    <row r="253">
      <c r="A253" s="25" t="n">
        <v>249</v>
      </c>
      <c r="B253" s="26">
        <f>_xlfn.XLOOKUP(C253,sales!C:C,scon!B:B,"")</f>
        <v/>
      </c>
      <c r="C253" s="4" t="n"/>
      <c r="D253" s="26">
        <f>_xlfn.XLOOKUP(C253,sales!C:C,scon!D:D,"")</f>
        <v/>
      </c>
      <c r="E253" s="26">
        <f>_xlfn.XLOOKUP(C253,sales!C:C,scon!E:E,"")</f>
        <v/>
      </c>
      <c r="F253" s="4" t="n"/>
      <c r="G253" s="27" t="n"/>
      <c r="H253" s="28" t="n"/>
      <c r="I253" s="4" t="n"/>
      <c r="J253" s="35">
        <f>_xlfn.XLOOKUP(C253,sales!C:C,scon!L:L,"")</f>
        <v/>
      </c>
      <c r="K253" s="31" t="n"/>
      <c r="L253" s="31" t="n"/>
      <c r="M253" s="33">
        <f>IF(I253="","",J253*I253)</f>
        <v/>
      </c>
      <c r="N253" s="33">
        <f>IF(K253="","",M253 * K253)</f>
        <v/>
      </c>
      <c r="O253" s="33">
        <f>IF(K253="","",M253 + N253)</f>
        <v/>
      </c>
      <c r="P253" s="4" t="n"/>
      <c r="Q253" s="33">
        <f>IF(L253&amp;K253="","",M253 * L253)</f>
        <v/>
      </c>
      <c r="R253" s="34">
        <f>IF(M253="","",O253-P253-Q253)</f>
        <v/>
      </c>
    </row>
    <row r="254">
      <c r="A254" s="25" t="n">
        <v>250</v>
      </c>
      <c r="B254" s="26">
        <f>_xlfn.XLOOKUP(C254,sales!C:C,scon!B:B,"")</f>
        <v/>
      </c>
      <c r="C254" s="4" t="n"/>
      <c r="D254" s="26">
        <f>_xlfn.XLOOKUP(C254,sales!C:C,scon!D:D,"")</f>
        <v/>
      </c>
      <c r="E254" s="26">
        <f>_xlfn.XLOOKUP(C254,sales!C:C,scon!E:E,"")</f>
        <v/>
      </c>
      <c r="F254" s="4" t="n"/>
      <c r="G254" s="27" t="n"/>
      <c r="H254" s="28" t="n"/>
      <c r="I254" s="4" t="n"/>
      <c r="J254" s="35">
        <f>_xlfn.XLOOKUP(C254,sales!C:C,scon!L:L,"")</f>
        <v/>
      </c>
      <c r="K254" s="31" t="n"/>
      <c r="L254" s="31" t="n"/>
      <c r="M254" s="33">
        <f>IF(I254="","",J254*I254)</f>
        <v/>
      </c>
      <c r="N254" s="33">
        <f>IF(K254="","",M254 * K254)</f>
        <v/>
      </c>
      <c r="O254" s="33">
        <f>IF(K254="","",M254 + N254)</f>
        <v/>
      </c>
      <c r="P254" s="4" t="n"/>
      <c r="Q254" s="33">
        <f>IF(L254&amp;K254="","",M254 * L254)</f>
        <v/>
      </c>
      <c r="R254" s="34">
        <f>IF(M254="","",O254-P254-Q254)</f>
        <v/>
      </c>
    </row>
    <row r="255">
      <c r="A255" s="25" t="n">
        <v>251</v>
      </c>
      <c r="B255" s="26">
        <f>_xlfn.XLOOKUP(C255,sales!C:C,scon!B:B,"")</f>
        <v/>
      </c>
      <c r="C255" s="4" t="n"/>
      <c r="D255" s="26">
        <f>_xlfn.XLOOKUP(C255,sales!C:C,scon!D:D,"")</f>
        <v/>
      </c>
      <c r="E255" s="26">
        <f>_xlfn.XLOOKUP(C255,sales!C:C,scon!E:E,"")</f>
        <v/>
      </c>
      <c r="F255" s="4" t="n"/>
      <c r="G255" s="27" t="n"/>
      <c r="H255" s="28" t="n"/>
      <c r="I255" s="4" t="n"/>
      <c r="J255" s="35">
        <f>_xlfn.XLOOKUP(C255,sales!C:C,scon!L:L,"")</f>
        <v/>
      </c>
      <c r="K255" s="31" t="n"/>
      <c r="L255" s="31" t="n"/>
      <c r="M255" s="33">
        <f>IF(I255="","",J255*I255)</f>
        <v/>
      </c>
      <c r="N255" s="33">
        <f>IF(K255="","",M255 * K255)</f>
        <v/>
      </c>
      <c r="O255" s="33">
        <f>IF(K255="","",M255 + N255)</f>
        <v/>
      </c>
      <c r="P255" s="4" t="n"/>
      <c r="Q255" s="33">
        <f>IF(L255&amp;K255="","",M255 * L255)</f>
        <v/>
      </c>
      <c r="R255" s="34">
        <f>IF(M255="","",O255-P255-Q255)</f>
        <v/>
      </c>
    </row>
    <row r="256">
      <c r="A256" s="25" t="n">
        <v>252</v>
      </c>
      <c r="B256" s="26">
        <f>_xlfn.XLOOKUP(C256,sales!C:C,scon!B:B,"")</f>
        <v/>
      </c>
      <c r="C256" s="4" t="n"/>
      <c r="D256" s="26">
        <f>_xlfn.XLOOKUP(C256,sales!C:C,scon!D:D,"")</f>
        <v/>
      </c>
      <c r="E256" s="26">
        <f>_xlfn.XLOOKUP(C256,sales!C:C,scon!E:E,"")</f>
        <v/>
      </c>
      <c r="F256" s="4" t="n"/>
      <c r="G256" s="27" t="n"/>
      <c r="H256" s="28" t="n"/>
      <c r="I256" s="4" t="n"/>
      <c r="J256" s="35">
        <f>_xlfn.XLOOKUP(C256,sales!C:C,scon!L:L,"")</f>
        <v/>
      </c>
      <c r="K256" s="31" t="n"/>
      <c r="L256" s="31" t="n"/>
      <c r="M256" s="33">
        <f>IF(I256="","",J256*I256)</f>
        <v/>
      </c>
      <c r="N256" s="33">
        <f>IF(K256="","",M256 * K256)</f>
        <v/>
      </c>
      <c r="O256" s="33">
        <f>IF(K256="","",M256 + N256)</f>
        <v/>
      </c>
      <c r="P256" s="4" t="n"/>
      <c r="Q256" s="33">
        <f>IF(L256&amp;K256="","",M256 * L256)</f>
        <v/>
      </c>
      <c r="R256" s="34">
        <f>IF(M256="","",O256-P256-Q256)</f>
        <v/>
      </c>
    </row>
    <row r="257">
      <c r="A257" s="25" t="n">
        <v>253</v>
      </c>
      <c r="B257" s="26">
        <f>_xlfn.XLOOKUP(C257,sales!C:C,scon!B:B,"")</f>
        <v/>
      </c>
      <c r="C257" s="4" t="n"/>
      <c r="D257" s="26">
        <f>_xlfn.XLOOKUP(C257,sales!C:C,scon!D:D,"")</f>
        <v/>
      </c>
      <c r="E257" s="26">
        <f>_xlfn.XLOOKUP(C257,sales!C:C,scon!E:E,"")</f>
        <v/>
      </c>
      <c r="F257" s="4" t="n"/>
      <c r="G257" s="27" t="n"/>
      <c r="H257" s="28" t="n"/>
      <c r="I257" s="4" t="n"/>
      <c r="J257" s="35">
        <f>_xlfn.XLOOKUP(C257,sales!C:C,scon!L:L,"")</f>
        <v/>
      </c>
      <c r="K257" s="31" t="n"/>
      <c r="L257" s="31" t="n"/>
      <c r="M257" s="33">
        <f>IF(I257="","",J257*I257)</f>
        <v/>
      </c>
      <c r="N257" s="33">
        <f>IF(K257="","",M257 * K257)</f>
        <v/>
      </c>
      <c r="O257" s="33">
        <f>IF(K257="","",M257 + N257)</f>
        <v/>
      </c>
      <c r="P257" s="4" t="n"/>
      <c r="Q257" s="33">
        <f>IF(L257&amp;K257="","",M257 * L257)</f>
        <v/>
      </c>
      <c r="R257" s="34">
        <f>IF(M257="","",O257-P257-Q257)</f>
        <v/>
      </c>
    </row>
    <row r="258">
      <c r="A258" s="25" t="n">
        <v>254</v>
      </c>
      <c r="B258" s="26">
        <f>_xlfn.XLOOKUP(C258,sales!C:C,scon!B:B,"")</f>
        <v/>
      </c>
      <c r="C258" s="4" t="n"/>
      <c r="D258" s="26">
        <f>_xlfn.XLOOKUP(C258,sales!C:C,scon!D:D,"")</f>
        <v/>
      </c>
      <c r="E258" s="26">
        <f>_xlfn.XLOOKUP(C258,sales!C:C,scon!E:E,"")</f>
        <v/>
      </c>
      <c r="F258" s="4" t="n"/>
      <c r="G258" s="27" t="n"/>
      <c r="H258" s="28" t="n"/>
      <c r="I258" s="4" t="n"/>
      <c r="J258" s="35">
        <f>_xlfn.XLOOKUP(C258,sales!C:C,scon!L:L,"")</f>
        <v/>
      </c>
      <c r="K258" s="31" t="n"/>
      <c r="L258" s="31" t="n"/>
      <c r="M258" s="33">
        <f>IF(I258="","",J258*I258)</f>
        <v/>
      </c>
      <c r="N258" s="33">
        <f>IF(K258="","",M258 * K258)</f>
        <v/>
      </c>
      <c r="O258" s="33">
        <f>IF(K258="","",M258 + N258)</f>
        <v/>
      </c>
      <c r="P258" s="4" t="n"/>
      <c r="Q258" s="33">
        <f>IF(L258&amp;K258="","",M258 * L258)</f>
        <v/>
      </c>
      <c r="R258" s="34">
        <f>IF(M258="","",O258-P258-Q258)</f>
        <v/>
      </c>
    </row>
    <row r="259">
      <c r="A259" s="25" t="n">
        <v>255</v>
      </c>
      <c r="B259" s="26">
        <f>_xlfn.XLOOKUP(C259,sales!C:C,scon!B:B,"")</f>
        <v/>
      </c>
      <c r="C259" s="4" t="n"/>
      <c r="D259" s="26">
        <f>_xlfn.XLOOKUP(C259,sales!C:C,scon!D:D,"")</f>
        <v/>
      </c>
      <c r="E259" s="26">
        <f>_xlfn.XLOOKUP(C259,sales!C:C,scon!E:E,"")</f>
        <v/>
      </c>
      <c r="F259" s="4" t="n"/>
      <c r="G259" s="27" t="n"/>
      <c r="H259" s="28" t="n"/>
      <c r="I259" s="4" t="n"/>
      <c r="J259" s="35">
        <f>_xlfn.XLOOKUP(C259,sales!C:C,scon!L:L,"")</f>
        <v/>
      </c>
      <c r="K259" s="31" t="n"/>
      <c r="L259" s="31" t="n"/>
      <c r="M259" s="33">
        <f>IF(I259="","",J259*I259)</f>
        <v/>
      </c>
      <c r="N259" s="33">
        <f>IF(K259="","",M259 * K259)</f>
        <v/>
      </c>
      <c r="O259" s="33">
        <f>IF(K259="","",M259 + N259)</f>
        <v/>
      </c>
      <c r="P259" s="4" t="n"/>
      <c r="Q259" s="33">
        <f>IF(L259&amp;K259="","",M259 * L259)</f>
        <v/>
      </c>
      <c r="R259" s="34">
        <f>IF(M259="","",O259-P259-Q259)</f>
        <v/>
      </c>
    </row>
    <row r="260">
      <c r="A260" s="25" t="n">
        <v>256</v>
      </c>
      <c r="B260" s="26">
        <f>_xlfn.XLOOKUP(C260,sales!C:C,scon!B:B,"")</f>
        <v/>
      </c>
      <c r="C260" s="4" t="n"/>
      <c r="D260" s="26">
        <f>_xlfn.XLOOKUP(C260,sales!C:C,scon!D:D,"")</f>
        <v/>
      </c>
      <c r="E260" s="26">
        <f>_xlfn.XLOOKUP(C260,sales!C:C,scon!E:E,"")</f>
        <v/>
      </c>
      <c r="F260" s="4" t="n"/>
      <c r="G260" s="27" t="n"/>
      <c r="H260" s="28" t="n"/>
      <c r="I260" s="4" t="n"/>
      <c r="J260" s="35">
        <f>_xlfn.XLOOKUP(C260,sales!C:C,scon!L:L,"")</f>
        <v/>
      </c>
      <c r="K260" s="31" t="n"/>
      <c r="L260" s="31" t="n"/>
      <c r="M260" s="33">
        <f>IF(I260="","",J260*I260)</f>
        <v/>
      </c>
      <c r="N260" s="33">
        <f>IF(K260="","",M260 * K260)</f>
        <v/>
      </c>
      <c r="O260" s="33">
        <f>IF(K260="","",M260 + N260)</f>
        <v/>
      </c>
      <c r="P260" s="4" t="n"/>
      <c r="Q260" s="33">
        <f>IF(L260&amp;K260="","",M260 * L260)</f>
        <v/>
      </c>
      <c r="R260" s="34">
        <f>IF(M260="","",O260-P260-Q260)</f>
        <v/>
      </c>
    </row>
    <row r="261">
      <c r="A261" s="25" t="n">
        <v>257</v>
      </c>
      <c r="B261" s="26">
        <f>_xlfn.XLOOKUP(C261,sales!C:C,scon!B:B,"")</f>
        <v/>
      </c>
      <c r="C261" s="4" t="n"/>
      <c r="D261" s="26">
        <f>_xlfn.XLOOKUP(C261,sales!C:C,scon!D:D,"")</f>
        <v/>
      </c>
      <c r="E261" s="26">
        <f>_xlfn.XLOOKUP(C261,sales!C:C,scon!E:E,"")</f>
        <v/>
      </c>
      <c r="F261" s="4" t="n"/>
      <c r="G261" s="27" t="n"/>
      <c r="H261" s="28" t="n"/>
      <c r="I261" s="4" t="n"/>
      <c r="J261" s="35">
        <f>_xlfn.XLOOKUP(C261,sales!C:C,scon!L:L,"")</f>
        <v/>
      </c>
      <c r="K261" s="31" t="n"/>
      <c r="L261" s="31" t="n"/>
      <c r="M261" s="33">
        <f>IF(I261="","",J261*I261)</f>
        <v/>
      </c>
      <c r="N261" s="33">
        <f>IF(K261="","",M261 * K261)</f>
        <v/>
      </c>
      <c r="O261" s="33">
        <f>IF(K261="","",M261 + N261)</f>
        <v/>
      </c>
      <c r="P261" s="4" t="n"/>
      <c r="Q261" s="33">
        <f>IF(L261&amp;K261="","",M261 * L261)</f>
        <v/>
      </c>
      <c r="R261" s="34">
        <f>IF(M261="","",O261-P261-Q261)</f>
        <v/>
      </c>
    </row>
    <row r="262">
      <c r="A262" s="25" t="n">
        <v>258</v>
      </c>
      <c r="B262" s="26">
        <f>_xlfn.XLOOKUP(C262,sales!C:C,scon!B:B,"")</f>
        <v/>
      </c>
      <c r="C262" s="4" t="n"/>
      <c r="D262" s="26">
        <f>_xlfn.XLOOKUP(C262,sales!C:C,scon!D:D,"")</f>
        <v/>
      </c>
      <c r="E262" s="26">
        <f>_xlfn.XLOOKUP(C262,sales!C:C,scon!E:E,"")</f>
        <v/>
      </c>
      <c r="F262" s="4" t="n"/>
      <c r="G262" s="27" t="n"/>
      <c r="H262" s="28" t="n"/>
      <c r="I262" s="4" t="n"/>
      <c r="J262" s="35">
        <f>_xlfn.XLOOKUP(C262,sales!C:C,scon!L:L,"")</f>
        <v/>
      </c>
      <c r="K262" s="31" t="n"/>
      <c r="L262" s="31" t="n"/>
      <c r="M262" s="33">
        <f>IF(I262="","",J262*I262)</f>
        <v/>
      </c>
      <c r="N262" s="33">
        <f>IF(K262="","",M262 * K262)</f>
        <v/>
      </c>
      <c r="O262" s="33">
        <f>IF(K262="","",M262 + N262)</f>
        <v/>
      </c>
      <c r="P262" s="4" t="n"/>
      <c r="Q262" s="33">
        <f>IF(L262&amp;K262="","",M262 * L262)</f>
        <v/>
      </c>
      <c r="R262" s="34">
        <f>IF(M262="","",O262-P262-Q262)</f>
        <v/>
      </c>
    </row>
    <row r="263">
      <c r="A263" s="25" t="n">
        <v>259</v>
      </c>
      <c r="B263" s="26">
        <f>_xlfn.XLOOKUP(C263,sales!C:C,scon!B:B,"")</f>
        <v/>
      </c>
      <c r="C263" s="4" t="n"/>
      <c r="D263" s="26">
        <f>_xlfn.XLOOKUP(C263,sales!C:C,scon!D:D,"")</f>
        <v/>
      </c>
      <c r="E263" s="26">
        <f>_xlfn.XLOOKUP(C263,sales!C:C,scon!E:E,"")</f>
        <v/>
      </c>
      <c r="F263" s="4" t="n"/>
      <c r="G263" s="27" t="n"/>
      <c r="H263" s="28" t="n"/>
      <c r="I263" s="4" t="n"/>
      <c r="J263" s="35">
        <f>_xlfn.XLOOKUP(C263,sales!C:C,scon!L:L,"")</f>
        <v/>
      </c>
      <c r="K263" s="31" t="n"/>
      <c r="L263" s="31" t="n"/>
      <c r="M263" s="33">
        <f>IF(I263="","",J263*I263)</f>
        <v/>
      </c>
      <c r="N263" s="33">
        <f>IF(K263="","",M263 * K263)</f>
        <v/>
      </c>
      <c r="O263" s="33">
        <f>IF(K263="","",M263 + N263)</f>
        <v/>
      </c>
      <c r="P263" s="4" t="n"/>
      <c r="Q263" s="33">
        <f>IF(L263&amp;K263="","",M263 * L263)</f>
        <v/>
      </c>
      <c r="R263" s="34">
        <f>IF(M263="","",O263-P263-Q263)</f>
        <v/>
      </c>
    </row>
    <row r="264">
      <c r="A264" s="25" t="n">
        <v>260</v>
      </c>
      <c r="B264" s="26">
        <f>_xlfn.XLOOKUP(C264,sales!C:C,scon!B:B,"")</f>
        <v/>
      </c>
      <c r="C264" s="4" t="n"/>
      <c r="D264" s="26">
        <f>_xlfn.XLOOKUP(C264,sales!C:C,scon!D:D,"")</f>
        <v/>
      </c>
      <c r="E264" s="26">
        <f>_xlfn.XLOOKUP(C264,sales!C:C,scon!E:E,"")</f>
        <v/>
      </c>
      <c r="F264" s="4" t="n"/>
      <c r="G264" s="27" t="n"/>
      <c r="H264" s="28" t="n"/>
      <c r="I264" s="4" t="n"/>
      <c r="J264" s="35">
        <f>_xlfn.XLOOKUP(C264,sales!C:C,scon!L:L,"")</f>
        <v/>
      </c>
      <c r="K264" s="31" t="n"/>
      <c r="L264" s="31" t="n"/>
      <c r="M264" s="33">
        <f>IF(I264="","",J264*I264)</f>
        <v/>
      </c>
      <c r="N264" s="33">
        <f>IF(K264="","",M264 * K264)</f>
        <v/>
      </c>
      <c r="O264" s="33">
        <f>IF(K264="","",M264 + N264)</f>
        <v/>
      </c>
      <c r="P264" s="4" t="n"/>
      <c r="Q264" s="33">
        <f>IF(L264&amp;K264="","",M264 * L264)</f>
        <v/>
      </c>
      <c r="R264" s="34">
        <f>IF(M264="","",O264-P264-Q264)</f>
        <v/>
      </c>
    </row>
    <row r="265">
      <c r="A265" s="25" t="n">
        <v>261</v>
      </c>
      <c r="B265" s="26">
        <f>_xlfn.XLOOKUP(C265,sales!C:C,scon!B:B,"")</f>
        <v/>
      </c>
      <c r="C265" s="4" t="n"/>
      <c r="D265" s="26">
        <f>_xlfn.XLOOKUP(C265,sales!C:C,scon!D:D,"")</f>
        <v/>
      </c>
      <c r="E265" s="26">
        <f>_xlfn.XLOOKUP(C265,sales!C:C,scon!E:E,"")</f>
        <v/>
      </c>
      <c r="F265" s="4" t="n"/>
      <c r="G265" s="27" t="n"/>
      <c r="H265" s="28" t="n"/>
      <c r="I265" s="4" t="n"/>
      <c r="J265" s="35">
        <f>_xlfn.XLOOKUP(C265,sales!C:C,scon!L:L,"")</f>
        <v/>
      </c>
      <c r="K265" s="31" t="n"/>
      <c r="L265" s="31" t="n"/>
      <c r="M265" s="33">
        <f>IF(I265="","",J265*I265)</f>
        <v/>
      </c>
      <c r="N265" s="33">
        <f>IF(K265="","",M265 * K265)</f>
        <v/>
      </c>
      <c r="O265" s="33">
        <f>IF(K265="","",M265 + N265)</f>
        <v/>
      </c>
      <c r="P265" s="4" t="n"/>
      <c r="Q265" s="33">
        <f>IF(L265&amp;K265="","",M265 * L265)</f>
        <v/>
      </c>
      <c r="R265" s="34">
        <f>IF(M265="","",O265-P265-Q265)</f>
        <v/>
      </c>
    </row>
    <row r="266">
      <c r="A266" s="25" t="n">
        <v>262</v>
      </c>
      <c r="B266" s="26">
        <f>_xlfn.XLOOKUP(C266,sales!C:C,scon!B:B,"")</f>
        <v/>
      </c>
      <c r="C266" s="4" t="n"/>
      <c r="D266" s="26">
        <f>_xlfn.XLOOKUP(C266,sales!C:C,scon!D:D,"")</f>
        <v/>
      </c>
      <c r="E266" s="26">
        <f>_xlfn.XLOOKUP(C266,sales!C:C,scon!E:E,"")</f>
        <v/>
      </c>
      <c r="F266" s="4" t="n"/>
      <c r="G266" s="27" t="n"/>
      <c r="H266" s="28" t="n"/>
      <c r="I266" s="4" t="n"/>
      <c r="J266" s="35">
        <f>_xlfn.XLOOKUP(C266,sales!C:C,scon!L:L,"")</f>
        <v/>
      </c>
      <c r="K266" s="31" t="n"/>
      <c r="L266" s="31" t="n"/>
      <c r="M266" s="33">
        <f>IF(I266="","",J266*I266)</f>
        <v/>
      </c>
      <c r="N266" s="33">
        <f>IF(K266="","",M266 * K266)</f>
        <v/>
      </c>
      <c r="O266" s="33">
        <f>IF(K266="","",M266 + N266)</f>
        <v/>
      </c>
      <c r="P266" s="4" t="n"/>
      <c r="Q266" s="33">
        <f>IF(L266&amp;K266="","",M266 * L266)</f>
        <v/>
      </c>
      <c r="R266" s="34">
        <f>IF(M266="","",O266-P266-Q266)</f>
        <v/>
      </c>
    </row>
    <row r="267">
      <c r="A267" s="25" t="n">
        <v>263</v>
      </c>
      <c r="B267" s="26">
        <f>_xlfn.XLOOKUP(C267,sales!C:C,scon!B:B,"")</f>
        <v/>
      </c>
      <c r="C267" s="4" t="n"/>
      <c r="D267" s="26">
        <f>_xlfn.XLOOKUP(C267,sales!C:C,scon!D:D,"")</f>
        <v/>
      </c>
      <c r="E267" s="26">
        <f>_xlfn.XLOOKUP(C267,sales!C:C,scon!E:E,"")</f>
        <v/>
      </c>
      <c r="F267" s="4" t="n"/>
      <c r="G267" s="27" t="n"/>
      <c r="H267" s="28" t="n"/>
      <c r="I267" s="4" t="n"/>
      <c r="J267" s="35">
        <f>_xlfn.XLOOKUP(C267,sales!C:C,scon!L:L,"")</f>
        <v/>
      </c>
      <c r="K267" s="31" t="n"/>
      <c r="L267" s="31" t="n"/>
      <c r="M267" s="33">
        <f>IF(I267="","",J267*I267)</f>
        <v/>
      </c>
      <c r="N267" s="33">
        <f>IF(K267="","",M267 * K267)</f>
        <v/>
      </c>
      <c r="O267" s="33">
        <f>IF(K267="","",M267 + N267)</f>
        <v/>
      </c>
      <c r="P267" s="4" t="n"/>
      <c r="Q267" s="33">
        <f>IF(L267&amp;K267="","",M267 * L267)</f>
        <v/>
      </c>
      <c r="R267" s="34">
        <f>IF(M267="","",O267-P267-Q267)</f>
        <v/>
      </c>
    </row>
    <row r="268">
      <c r="A268" s="25" t="n">
        <v>264</v>
      </c>
      <c r="B268" s="26">
        <f>_xlfn.XLOOKUP(C268,sales!C:C,scon!B:B,"")</f>
        <v/>
      </c>
      <c r="C268" s="4" t="n"/>
      <c r="D268" s="26">
        <f>_xlfn.XLOOKUP(C268,sales!C:C,scon!D:D,"")</f>
        <v/>
      </c>
      <c r="E268" s="26">
        <f>_xlfn.XLOOKUP(C268,sales!C:C,scon!E:E,"")</f>
        <v/>
      </c>
      <c r="F268" s="4" t="n"/>
      <c r="G268" s="27" t="n"/>
      <c r="H268" s="28" t="n"/>
      <c r="I268" s="4" t="n"/>
      <c r="J268" s="35">
        <f>_xlfn.XLOOKUP(C268,sales!C:C,scon!L:L,"")</f>
        <v/>
      </c>
      <c r="K268" s="31" t="n"/>
      <c r="L268" s="31" t="n"/>
      <c r="M268" s="33">
        <f>IF(I268="","",J268*I268)</f>
        <v/>
      </c>
      <c r="N268" s="33">
        <f>IF(K268="","",M268 * K268)</f>
        <v/>
      </c>
      <c r="O268" s="33">
        <f>IF(K268="","",M268 + N268)</f>
        <v/>
      </c>
      <c r="P268" s="4" t="n"/>
      <c r="Q268" s="33">
        <f>IF(L268&amp;K268="","",M268 * L268)</f>
        <v/>
      </c>
      <c r="R268" s="34">
        <f>IF(M268="","",O268-P268-Q268)</f>
        <v/>
      </c>
    </row>
    <row r="269">
      <c r="A269" s="25" t="n">
        <v>265</v>
      </c>
      <c r="B269" s="26">
        <f>_xlfn.XLOOKUP(C269,sales!C:C,scon!B:B,"")</f>
        <v/>
      </c>
      <c r="C269" s="4" t="n"/>
      <c r="D269" s="26">
        <f>_xlfn.XLOOKUP(C269,sales!C:C,scon!D:D,"")</f>
        <v/>
      </c>
      <c r="E269" s="26">
        <f>_xlfn.XLOOKUP(C269,sales!C:C,scon!E:E,"")</f>
        <v/>
      </c>
      <c r="F269" s="4" t="n"/>
      <c r="G269" s="27" t="n"/>
      <c r="H269" s="28" t="n"/>
      <c r="I269" s="4" t="n"/>
      <c r="J269" s="35">
        <f>_xlfn.XLOOKUP(C269,sales!C:C,scon!L:L,"")</f>
        <v/>
      </c>
      <c r="K269" s="31" t="n"/>
      <c r="L269" s="31" t="n"/>
      <c r="M269" s="33">
        <f>IF(I269="","",J269*I269)</f>
        <v/>
      </c>
      <c r="N269" s="33">
        <f>IF(K269="","",M269 * K269)</f>
        <v/>
      </c>
      <c r="O269" s="33">
        <f>IF(K269="","",M269 + N269)</f>
        <v/>
      </c>
      <c r="P269" s="4" t="n"/>
      <c r="Q269" s="33">
        <f>IF(L269&amp;K269="","",M269 * L269)</f>
        <v/>
      </c>
      <c r="R269" s="34">
        <f>IF(M269="","",O269-P269-Q269)</f>
        <v/>
      </c>
    </row>
    <row r="270">
      <c r="A270" s="25" t="n">
        <v>266</v>
      </c>
      <c r="B270" s="26">
        <f>_xlfn.XLOOKUP(C270,sales!C:C,scon!B:B,"")</f>
        <v/>
      </c>
      <c r="C270" s="4" t="n"/>
      <c r="D270" s="26">
        <f>_xlfn.XLOOKUP(C270,sales!C:C,scon!D:D,"")</f>
        <v/>
      </c>
      <c r="E270" s="26">
        <f>_xlfn.XLOOKUP(C270,sales!C:C,scon!E:E,"")</f>
        <v/>
      </c>
      <c r="F270" s="4" t="n"/>
      <c r="G270" s="27" t="n"/>
      <c r="H270" s="28" t="n"/>
      <c r="I270" s="4" t="n"/>
      <c r="J270" s="35">
        <f>_xlfn.XLOOKUP(C270,sales!C:C,scon!L:L,"")</f>
        <v/>
      </c>
      <c r="K270" s="31" t="n"/>
      <c r="L270" s="31" t="n"/>
      <c r="M270" s="33">
        <f>IF(I270="","",J270*I270)</f>
        <v/>
      </c>
      <c r="N270" s="33">
        <f>IF(K270="","",M270 * K270)</f>
        <v/>
      </c>
      <c r="O270" s="33">
        <f>IF(K270="","",M270 + N270)</f>
        <v/>
      </c>
      <c r="P270" s="4" t="n"/>
      <c r="Q270" s="33">
        <f>IF(L270&amp;K270="","",M270 * L270)</f>
        <v/>
      </c>
      <c r="R270" s="34">
        <f>IF(M270="","",O270-P270-Q270)</f>
        <v/>
      </c>
    </row>
    <row r="271">
      <c r="A271" s="25" t="n">
        <v>267</v>
      </c>
      <c r="B271" s="26">
        <f>_xlfn.XLOOKUP(C271,sales!C:C,scon!B:B,"")</f>
        <v/>
      </c>
      <c r="C271" s="4" t="n"/>
      <c r="D271" s="26">
        <f>_xlfn.XLOOKUP(C271,sales!C:C,scon!D:D,"")</f>
        <v/>
      </c>
      <c r="E271" s="26">
        <f>_xlfn.XLOOKUP(C271,sales!C:C,scon!E:E,"")</f>
        <v/>
      </c>
      <c r="F271" s="4" t="n"/>
      <c r="G271" s="27" t="n"/>
      <c r="H271" s="28" t="n"/>
      <c r="I271" s="4" t="n"/>
      <c r="J271" s="35">
        <f>_xlfn.XLOOKUP(C271,sales!C:C,scon!L:L,"")</f>
        <v/>
      </c>
      <c r="K271" s="31" t="n"/>
      <c r="L271" s="31" t="n"/>
      <c r="M271" s="33">
        <f>IF(I271="","",J271*I271)</f>
        <v/>
      </c>
      <c r="N271" s="33">
        <f>IF(K271="","",M271 * K271)</f>
        <v/>
      </c>
      <c r="O271" s="33">
        <f>IF(K271="","",M271 + N271)</f>
        <v/>
      </c>
      <c r="P271" s="4" t="n"/>
      <c r="Q271" s="33">
        <f>IF(L271&amp;K271="","",M271 * L271)</f>
        <v/>
      </c>
      <c r="R271" s="34">
        <f>IF(M271="","",O271-P271-Q271)</f>
        <v/>
      </c>
    </row>
    <row r="272">
      <c r="A272" s="25" t="n">
        <v>268</v>
      </c>
      <c r="B272" s="26">
        <f>_xlfn.XLOOKUP(C272,sales!C:C,scon!B:B,"")</f>
        <v/>
      </c>
      <c r="C272" s="4" t="n"/>
      <c r="D272" s="26">
        <f>_xlfn.XLOOKUP(C272,sales!C:C,scon!D:D,"")</f>
        <v/>
      </c>
      <c r="E272" s="26">
        <f>_xlfn.XLOOKUP(C272,sales!C:C,scon!E:E,"")</f>
        <v/>
      </c>
      <c r="F272" s="4" t="n"/>
      <c r="G272" s="27" t="n"/>
      <c r="H272" s="28" t="n"/>
      <c r="I272" s="4" t="n"/>
      <c r="J272" s="35">
        <f>_xlfn.XLOOKUP(C272,sales!C:C,scon!L:L,"")</f>
        <v/>
      </c>
      <c r="K272" s="31" t="n"/>
      <c r="L272" s="31" t="n"/>
      <c r="M272" s="33">
        <f>IF(I272="","",J272*I272)</f>
        <v/>
      </c>
      <c r="N272" s="33">
        <f>IF(K272="","",M272 * K272)</f>
        <v/>
      </c>
      <c r="O272" s="33">
        <f>IF(K272="","",M272 + N272)</f>
        <v/>
      </c>
      <c r="P272" s="4" t="n"/>
      <c r="Q272" s="33">
        <f>IF(L272&amp;K272="","",M272 * L272)</f>
        <v/>
      </c>
      <c r="R272" s="34">
        <f>IF(M272="","",O272-P272-Q272)</f>
        <v/>
      </c>
    </row>
    <row r="273">
      <c r="A273" s="25" t="n">
        <v>269</v>
      </c>
      <c r="B273" s="26">
        <f>_xlfn.XLOOKUP(C273,sales!C:C,scon!B:B,"")</f>
        <v/>
      </c>
      <c r="C273" s="4" t="n"/>
      <c r="D273" s="26">
        <f>_xlfn.XLOOKUP(C273,sales!C:C,scon!D:D,"")</f>
        <v/>
      </c>
      <c r="E273" s="26">
        <f>_xlfn.XLOOKUP(C273,sales!C:C,scon!E:E,"")</f>
        <v/>
      </c>
      <c r="F273" s="4" t="n"/>
      <c r="G273" s="27" t="n"/>
      <c r="H273" s="28" t="n"/>
      <c r="I273" s="4" t="n"/>
      <c r="J273" s="35">
        <f>_xlfn.XLOOKUP(C273,sales!C:C,scon!L:L,"")</f>
        <v/>
      </c>
      <c r="K273" s="31" t="n"/>
      <c r="L273" s="31" t="n"/>
      <c r="M273" s="33">
        <f>IF(I273="","",J273*I273)</f>
        <v/>
      </c>
      <c r="N273" s="33">
        <f>IF(K273="","",M273 * K273)</f>
        <v/>
      </c>
      <c r="O273" s="33">
        <f>IF(K273="","",M273 + N273)</f>
        <v/>
      </c>
      <c r="P273" s="4" t="n"/>
      <c r="Q273" s="33">
        <f>IF(L273&amp;K273="","",M273 * L273)</f>
        <v/>
      </c>
      <c r="R273" s="34">
        <f>IF(M273="","",O273-P273-Q273)</f>
        <v/>
      </c>
    </row>
    <row r="274">
      <c r="A274" s="25" t="n">
        <v>270</v>
      </c>
      <c r="B274" s="26">
        <f>_xlfn.XLOOKUP(C274,sales!C:C,scon!B:B,"")</f>
        <v/>
      </c>
      <c r="C274" s="4" t="n"/>
      <c r="D274" s="26">
        <f>_xlfn.XLOOKUP(C274,sales!C:C,scon!D:D,"")</f>
        <v/>
      </c>
      <c r="E274" s="26">
        <f>_xlfn.XLOOKUP(C274,sales!C:C,scon!E:E,"")</f>
        <v/>
      </c>
      <c r="F274" s="4" t="n"/>
      <c r="G274" s="27" t="n"/>
      <c r="H274" s="28" t="n"/>
      <c r="I274" s="4" t="n"/>
      <c r="J274" s="35">
        <f>_xlfn.XLOOKUP(C274,sales!C:C,scon!L:L,"")</f>
        <v/>
      </c>
      <c r="K274" s="31" t="n"/>
      <c r="L274" s="31" t="n"/>
      <c r="M274" s="33">
        <f>IF(I274="","",J274*I274)</f>
        <v/>
      </c>
      <c r="N274" s="33">
        <f>IF(K274="","",M274 * K274)</f>
        <v/>
      </c>
      <c r="O274" s="33">
        <f>IF(K274="","",M274 + N274)</f>
        <v/>
      </c>
      <c r="P274" s="4" t="n"/>
      <c r="Q274" s="33">
        <f>IF(L274&amp;K274="","",M274 * L274)</f>
        <v/>
      </c>
      <c r="R274" s="34">
        <f>IF(M274="","",O274-P274-Q274)</f>
        <v/>
      </c>
    </row>
    <row r="275">
      <c r="A275" s="25" t="n">
        <v>271</v>
      </c>
      <c r="B275" s="26">
        <f>_xlfn.XLOOKUP(C275,sales!C:C,scon!B:B,"")</f>
        <v/>
      </c>
      <c r="C275" s="4" t="n"/>
      <c r="D275" s="26">
        <f>_xlfn.XLOOKUP(C275,sales!C:C,scon!D:D,"")</f>
        <v/>
      </c>
      <c r="E275" s="26">
        <f>_xlfn.XLOOKUP(C275,sales!C:C,scon!E:E,"")</f>
        <v/>
      </c>
      <c r="F275" s="4" t="n"/>
      <c r="G275" s="27" t="n"/>
      <c r="H275" s="28" t="n"/>
      <c r="I275" s="4" t="n"/>
      <c r="J275" s="35">
        <f>_xlfn.XLOOKUP(C275,sales!C:C,scon!L:L,"")</f>
        <v/>
      </c>
      <c r="K275" s="31" t="n"/>
      <c r="L275" s="31" t="n"/>
      <c r="M275" s="33">
        <f>IF(I275="","",J275*I275)</f>
        <v/>
      </c>
      <c r="N275" s="33">
        <f>IF(K275="","",M275 * K275)</f>
        <v/>
      </c>
      <c r="O275" s="33">
        <f>IF(K275="","",M275 + N275)</f>
        <v/>
      </c>
      <c r="P275" s="4" t="n"/>
      <c r="Q275" s="33">
        <f>IF(L275&amp;K275="","",M275 * L275)</f>
        <v/>
      </c>
      <c r="R275" s="34">
        <f>IF(M275="","",O275-P275-Q275)</f>
        <v/>
      </c>
    </row>
    <row r="276">
      <c r="A276" s="25" t="n">
        <v>272</v>
      </c>
      <c r="B276" s="26">
        <f>_xlfn.XLOOKUP(C276,sales!C:C,scon!B:B,"")</f>
        <v/>
      </c>
      <c r="C276" s="4" t="n"/>
      <c r="D276" s="26">
        <f>_xlfn.XLOOKUP(C276,sales!C:C,scon!D:D,"")</f>
        <v/>
      </c>
      <c r="E276" s="26">
        <f>_xlfn.XLOOKUP(C276,sales!C:C,scon!E:E,"")</f>
        <v/>
      </c>
      <c r="F276" s="4" t="n"/>
      <c r="G276" s="27" t="n"/>
      <c r="H276" s="28" t="n"/>
      <c r="I276" s="4" t="n"/>
      <c r="J276" s="35">
        <f>_xlfn.XLOOKUP(C276,sales!C:C,scon!L:L,"")</f>
        <v/>
      </c>
      <c r="K276" s="31" t="n"/>
      <c r="L276" s="31" t="n"/>
      <c r="M276" s="33">
        <f>IF(I276="","",J276*I276)</f>
        <v/>
      </c>
      <c r="N276" s="33">
        <f>IF(K276="","",M276 * K276)</f>
        <v/>
      </c>
      <c r="O276" s="33">
        <f>IF(K276="","",M276 + N276)</f>
        <v/>
      </c>
      <c r="P276" s="4" t="n"/>
      <c r="Q276" s="33">
        <f>IF(L276&amp;K276="","",M276 * L276)</f>
        <v/>
      </c>
      <c r="R276" s="34">
        <f>IF(M276="","",O276-P276-Q276)</f>
        <v/>
      </c>
    </row>
    <row r="277">
      <c r="A277" s="25" t="n">
        <v>273</v>
      </c>
      <c r="B277" s="26">
        <f>_xlfn.XLOOKUP(C277,sales!C:C,scon!B:B,"")</f>
        <v/>
      </c>
      <c r="C277" s="4" t="n"/>
      <c r="D277" s="26">
        <f>_xlfn.XLOOKUP(C277,sales!C:C,scon!D:D,"")</f>
        <v/>
      </c>
      <c r="E277" s="26">
        <f>_xlfn.XLOOKUP(C277,sales!C:C,scon!E:E,"")</f>
        <v/>
      </c>
      <c r="F277" s="4" t="n"/>
      <c r="G277" s="27" t="n"/>
      <c r="H277" s="28" t="n"/>
      <c r="I277" s="4" t="n"/>
      <c r="J277" s="35">
        <f>_xlfn.XLOOKUP(C277,sales!C:C,scon!L:L,"")</f>
        <v/>
      </c>
      <c r="K277" s="31" t="n"/>
      <c r="L277" s="31" t="n"/>
      <c r="M277" s="33">
        <f>IF(I277="","",J277*I277)</f>
        <v/>
      </c>
      <c r="N277" s="33">
        <f>IF(K277="","",M277 * K277)</f>
        <v/>
      </c>
      <c r="O277" s="33">
        <f>IF(K277="","",M277 + N277)</f>
        <v/>
      </c>
      <c r="P277" s="4" t="n"/>
      <c r="Q277" s="33">
        <f>IF(L277&amp;K277="","",M277 * L277)</f>
        <v/>
      </c>
      <c r="R277" s="34">
        <f>IF(M277="","",O277-P277-Q277)</f>
        <v/>
      </c>
    </row>
    <row r="278">
      <c r="A278" s="25" t="n">
        <v>274</v>
      </c>
      <c r="B278" s="26">
        <f>_xlfn.XLOOKUP(C278,sales!C:C,scon!B:B,"")</f>
        <v/>
      </c>
      <c r="C278" s="4" t="n"/>
      <c r="D278" s="26">
        <f>_xlfn.XLOOKUP(C278,sales!C:C,scon!D:D,"")</f>
        <v/>
      </c>
      <c r="E278" s="26">
        <f>_xlfn.XLOOKUP(C278,sales!C:C,scon!E:E,"")</f>
        <v/>
      </c>
      <c r="F278" s="4" t="n"/>
      <c r="G278" s="27" t="n"/>
      <c r="H278" s="28" t="n"/>
      <c r="I278" s="4" t="n"/>
      <c r="J278" s="35">
        <f>_xlfn.XLOOKUP(C278,sales!C:C,scon!L:L,"")</f>
        <v/>
      </c>
      <c r="K278" s="31" t="n"/>
      <c r="L278" s="31" t="n"/>
      <c r="M278" s="33">
        <f>IF(I278="","",J278*I278)</f>
        <v/>
      </c>
      <c r="N278" s="33">
        <f>IF(K278="","",M278 * K278)</f>
        <v/>
      </c>
      <c r="O278" s="33">
        <f>IF(K278="","",M278 + N278)</f>
        <v/>
      </c>
      <c r="P278" s="4" t="n"/>
      <c r="Q278" s="33">
        <f>IF(L278&amp;K278="","",M278 * L278)</f>
        <v/>
      </c>
      <c r="R278" s="34">
        <f>IF(M278="","",O278-P278-Q278)</f>
        <v/>
      </c>
    </row>
    <row r="279">
      <c r="A279" s="25" t="n">
        <v>275</v>
      </c>
      <c r="B279" s="26">
        <f>_xlfn.XLOOKUP(C279,sales!C:C,scon!B:B,"")</f>
        <v/>
      </c>
      <c r="C279" s="4" t="n"/>
      <c r="D279" s="26">
        <f>_xlfn.XLOOKUP(C279,sales!C:C,scon!D:D,"")</f>
        <v/>
      </c>
      <c r="E279" s="26">
        <f>_xlfn.XLOOKUP(C279,sales!C:C,scon!E:E,"")</f>
        <v/>
      </c>
      <c r="F279" s="4" t="n"/>
      <c r="G279" s="27" t="n"/>
      <c r="H279" s="28" t="n"/>
      <c r="I279" s="4" t="n"/>
      <c r="J279" s="35">
        <f>_xlfn.XLOOKUP(C279,sales!C:C,scon!L:L,"")</f>
        <v/>
      </c>
      <c r="K279" s="31" t="n"/>
      <c r="L279" s="31" t="n"/>
      <c r="M279" s="33">
        <f>IF(I279="","",J279*I279)</f>
        <v/>
      </c>
      <c r="N279" s="33">
        <f>IF(K279="","",M279 * K279)</f>
        <v/>
      </c>
      <c r="O279" s="33">
        <f>IF(K279="","",M279 + N279)</f>
        <v/>
      </c>
      <c r="P279" s="4" t="n"/>
      <c r="Q279" s="33">
        <f>IF(L279&amp;K279="","",M279 * L279)</f>
        <v/>
      </c>
      <c r="R279" s="34">
        <f>IF(M279="","",O279-P279-Q279)</f>
        <v/>
      </c>
    </row>
    <row r="280">
      <c r="A280" s="25" t="n">
        <v>276</v>
      </c>
      <c r="B280" s="26">
        <f>_xlfn.XLOOKUP(C280,sales!C:C,scon!B:B,"")</f>
        <v/>
      </c>
      <c r="C280" s="4" t="n"/>
      <c r="D280" s="26">
        <f>_xlfn.XLOOKUP(C280,sales!C:C,scon!D:D,"")</f>
        <v/>
      </c>
      <c r="E280" s="26">
        <f>_xlfn.XLOOKUP(C280,sales!C:C,scon!E:E,"")</f>
        <v/>
      </c>
      <c r="F280" s="4" t="n"/>
      <c r="G280" s="27" t="n"/>
      <c r="H280" s="28" t="n"/>
      <c r="I280" s="4" t="n"/>
      <c r="J280" s="35">
        <f>_xlfn.XLOOKUP(C280,sales!C:C,scon!L:L,"")</f>
        <v/>
      </c>
      <c r="K280" s="31" t="n"/>
      <c r="L280" s="31" t="n"/>
      <c r="M280" s="33">
        <f>IF(I280="","",J280*I280)</f>
        <v/>
      </c>
      <c r="N280" s="33">
        <f>IF(K280="","",M280 * K280)</f>
        <v/>
      </c>
      <c r="O280" s="33">
        <f>IF(K280="","",M280 + N280)</f>
        <v/>
      </c>
      <c r="P280" s="4" t="n"/>
      <c r="Q280" s="33">
        <f>IF(L280&amp;K280="","",M280 * L280)</f>
        <v/>
      </c>
      <c r="R280" s="34">
        <f>IF(M280="","",O280-P280-Q280)</f>
        <v/>
      </c>
    </row>
    <row r="281">
      <c r="A281" s="25" t="n">
        <v>277</v>
      </c>
      <c r="B281" s="26">
        <f>_xlfn.XLOOKUP(C281,sales!C:C,scon!B:B,"")</f>
        <v/>
      </c>
      <c r="C281" s="4" t="n"/>
      <c r="D281" s="26">
        <f>_xlfn.XLOOKUP(C281,sales!C:C,scon!D:D,"")</f>
        <v/>
      </c>
      <c r="E281" s="26">
        <f>_xlfn.XLOOKUP(C281,sales!C:C,scon!E:E,"")</f>
        <v/>
      </c>
      <c r="F281" s="4" t="n"/>
      <c r="G281" s="27" t="n"/>
      <c r="H281" s="28" t="n"/>
      <c r="I281" s="4" t="n"/>
      <c r="J281" s="35">
        <f>_xlfn.XLOOKUP(C281,sales!C:C,scon!L:L,"")</f>
        <v/>
      </c>
      <c r="K281" s="31" t="n"/>
      <c r="L281" s="31" t="n"/>
      <c r="M281" s="33">
        <f>IF(I281="","",J281*I281)</f>
        <v/>
      </c>
      <c r="N281" s="33">
        <f>IF(K281="","",M281 * K281)</f>
        <v/>
      </c>
      <c r="O281" s="33">
        <f>IF(K281="","",M281 + N281)</f>
        <v/>
      </c>
      <c r="P281" s="4" t="n"/>
      <c r="Q281" s="33">
        <f>IF(L281&amp;K281="","",M281 * L281)</f>
        <v/>
      </c>
      <c r="R281" s="34">
        <f>IF(M281="","",O281-P281-Q281)</f>
        <v/>
      </c>
    </row>
    <row r="282">
      <c r="A282" s="25" t="n">
        <v>278</v>
      </c>
      <c r="B282" s="26">
        <f>_xlfn.XLOOKUP(C282,sales!C:C,scon!B:B,"")</f>
        <v/>
      </c>
      <c r="C282" s="4" t="n"/>
      <c r="D282" s="26">
        <f>_xlfn.XLOOKUP(C282,sales!C:C,scon!D:D,"")</f>
        <v/>
      </c>
      <c r="E282" s="26">
        <f>_xlfn.XLOOKUP(C282,sales!C:C,scon!E:E,"")</f>
        <v/>
      </c>
      <c r="F282" s="4" t="n"/>
      <c r="G282" s="27" t="n"/>
      <c r="H282" s="28" t="n"/>
      <c r="I282" s="4" t="n"/>
      <c r="J282" s="35">
        <f>_xlfn.XLOOKUP(C282,sales!C:C,scon!L:L,"")</f>
        <v/>
      </c>
      <c r="K282" s="31" t="n"/>
      <c r="L282" s="31" t="n"/>
      <c r="M282" s="33">
        <f>IF(I282="","",J282*I282)</f>
        <v/>
      </c>
      <c r="N282" s="33">
        <f>IF(K282="","",M282 * K282)</f>
        <v/>
      </c>
      <c r="O282" s="33">
        <f>IF(K282="","",M282 + N282)</f>
        <v/>
      </c>
      <c r="P282" s="4" t="n"/>
      <c r="Q282" s="33">
        <f>IF(L282&amp;K282="","",M282 * L282)</f>
        <v/>
      </c>
      <c r="R282" s="34">
        <f>IF(M282="","",O282-P282-Q282)</f>
        <v/>
      </c>
    </row>
    <row r="283">
      <c r="A283" s="25" t="n">
        <v>279</v>
      </c>
      <c r="B283" s="26">
        <f>_xlfn.XLOOKUP(C283,sales!C:C,scon!B:B,"")</f>
        <v/>
      </c>
      <c r="C283" s="4" t="n"/>
      <c r="D283" s="26">
        <f>_xlfn.XLOOKUP(C283,sales!C:C,scon!D:D,"")</f>
        <v/>
      </c>
      <c r="E283" s="26">
        <f>_xlfn.XLOOKUP(C283,sales!C:C,scon!E:E,"")</f>
        <v/>
      </c>
      <c r="F283" s="4" t="n"/>
      <c r="G283" s="27" t="n"/>
      <c r="H283" s="28" t="n"/>
      <c r="I283" s="4" t="n"/>
      <c r="J283" s="35">
        <f>_xlfn.XLOOKUP(C283,sales!C:C,scon!L:L,"")</f>
        <v/>
      </c>
      <c r="K283" s="31" t="n"/>
      <c r="L283" s="31" t="n"/>
      <c r="M283" s="33">
        <f>IF(I283="","",J283*I283)</f>
        <v/>
      </c>
      <c r="N283" s="33">
        <f>IF(K283="","",M283 * K283)</f>
        <v/>
      </c>
      <c r="O283" s="33">
        <f>IF(K283="","",M283 + N283)</f>
        <v/>
      </c>
      <c r="P283" s="4" t="n"/>
      <c r="Q283" s="33">
        <f>IF(L283&amp;K283="","",M283 * L283)</f>
        <v/>
      </c>
      <c r="R283" s="34">
        <f>IF(M283="","",O283-P283-Q283)</f>
        <v/>
      </c>
    </row>
    <row r="284">
      <c r="A284" s="25" t="n">
        <v>280</v>
      </c>
      <c r="B284" s="26">
        <f>_xlfn.XLOOKUP(C284,sales!C:C,scon!B:B,"")</f>
        <v/>
      </c>
      <c r="C284" s="4" t="n"/>
      <c r="D284" s="26">
        <f>_xlfn.XLOOKUP(C284,sales!C:C,scon!D:D,"")</f>
        <v/>
      </c>
      <c r="E284" s="26">
        <f>_xlfn.XLOOKUP(C284,sales!C:C,scon!E:E,"")</f>
        <v/>
      </c>
      <c r="F284" s="4" t="n"/>
      <c r="G284" s="27" t="n"/>
      <c r="H284" s="28" t="n"/>
      <c r="I284" s="4" t="n"/>
      <c r="J284" s="35">
        <f>_xlfn.XLOOKUP(C284,sales!C:C,scon!L:L,"")</f>
        <v/>
      </c>
      <c r="K284" s="31" t="n"/>
      <c r="L284" s="31" t="n"/>
      <c r="M284" s="33">
        <f>IF(I284="","",J284*I284)</f>
        <v/>
      </c>
      <c r="N284" s="33">
        <f>IF(K284="","",M284 * K284)</f>
        <v/>
      </c>
      <c r="O284" s="33">
        <f>IF(K284="","",M284 + N284)</f>
        <v/>
      </c>
      <c r="P284" s="4" t="n"/>
      <c r="Q284" s="33">
        <f>IF(L284&amp;K284="","",M284 * L284)</f>
        <v/>
      </c>
      <c r="R284" s="34">
        <f>IF(M284="","",O284-P284-Q284)</f>
        <v/>
      </c>
    </row>
    <row r="285">
      <c r="A285" s="25" t="n">
        <v>281</v>
      </c>
      <c r="B285" s="26">
        <f>_xlfn.XLOOKUP(C285,sales!C:C,scon!B:B,"")</f>
        <v/>
      </c>
      <c r="C285" s="4" t="n"/>
      <c r="D285" s="26">
        <f>_xlfn.XLOOKUP(C285,sales!C:C,scon!D:D,"")</f>
        <v/>
      </c>
      <c r="E285" s="26">
        <f>_xlfn.XLOOKUP(C285,sales!C:C,scon!E:E,"")</f>
        <v/>
      </c>
      <c r="F285" s="4" t="n"/>
      <c r="G285" s="27" t="n"/>
      <c r="H285" s="28" t="n"/>
      <c r="I285" s="4" t="n"/>
      <c r="J285" s="35">
        <f>_xlfn.XLOOKUP(C285,sales!C:C,scon!L:L,"")</f>
        <v/>
      </c>
      <c r="K285" s="31" t="n"/>
      <c r="L285" s="31" t="n"/>
      <c r="M285" s="33">
        <f>IF(I285="","",J285*I285)</f>
        <v/>
      </c>
      <c r="N285" s="33">
        <f>IF(K285="","",M285 * K285)</f>
        <v/>
      </c>
      <c r="O285" s="33">
        <f>IF(K285="","",M285 + N285)</f>
        <v/>
      </c>
      <c r="P285" s="4" t="n"/>
      <c r="Q285" s="33">
        <f>IF(L285&amp;K285="","",M285 * L285)</f>
        <v/>
      </c>
      <c r="R285" s="34">
        <f>IF(M285="","",O285-P285-Q285)</f>
        <v/>
      </c>
    </row>
    <row r="286">
      <c r="A286" s="25" t="n">
        <v>282</v>
      </c>
      <c r="B286" s="26">
        <f>_xlfn.XLOOKUP(C286,sales!C:C,scon!B:B,"")</f>
        <v/>
      </c>
      <c r="C286" s="4" t="n"/>
      <c r="D286" s="26">
        <f>_xlfn.XLOOKUP(C286,sales!C:C,scon!D:D,"")</f>
        <v/>
      </c>
      <c r="E286" s="26">
        <f>_xlfn.XLOOKUP(C286,sales!C:C,scon!E:E,"")</f>
        <v/>
      </c>
      <c r="F286" s="4" t="n"/>
      <c r="G286" s="27" t="n"/>
      <c r="H286" s="28" t="n"/>
      <c r="I286" s="4" t="n"/>
      <c r="J286" s="35">
        <f>_xlfn.XLOOKUP(C286,sales!C:C,scon!L:L,"")</f>
        <v/>
      </c>
      <c r="K286" s="31" t="n"/>
      <c r="L286" s="31" t="n"/>
      <c r="M286" s="33">
        <f>IF(I286="","",J286*I286)</f>
        <v/>
      </c>
      <c r="N286" s="33">
        <f>IF(K286="","",M286 * K286)</f>
        <v/>
      </c>
      <c r="O286" s="33">
        <f>IF(K286="","",M286 + N286)</f>
        <v/>
      </c>
      <c r="P286" s="4" t="n"/>
      <c r="Q286" s="33">
        <f>IF(L286&amp;K286="","",M286 * L286)</f>
        <v/>
      </c>
      <c r="R286" s="34">
        <f>IF(M286="","",O286-P286-Q286)</f>
        <v/>
      </c>
    </row>
    <row r="287">
      <c r="A287" s="25" t="n">
        <v>283</v>
      </c>
      <c r="B287" s="26">
        <f>_xlfn.XLOOKUP(C287,sales!C:C,scon!B:B,"")</f>
        <v/>
      </c>
      <c r="C287" s="4" t="n"/>
      <c r="D287" s="26">
        <f>_xlfn.XLOOKUP(C287,sales!C:C,scon!D:D,"")</f>
        <v/>
      </c>
      <c r="E287" s="26">
        <f>_xlfn.XLOOKUP(C287,sales!C:C,scon!E:E,"")</f>
        <v/>
      </c>
      <c r="F287" s="4" t="n"/>
      <c r="G287" s="27" t="n"/>
      <c r="H287" s="28" t="n"/>
      <c r="I287" s="4" t="n"/>
      <c r="J287" s="35">
        <f>_xlfn.XLOOKUP(C287,sales!C:C,scon!L:L,"")</f>
        <v/>
      </c>
      <c r="K287" s="31" t="n"/>
      <c r="L287" s="31" t="n"/>
      <c r="M287" s="33">
        <f>IF(I287="","",J287*I287)</f>
        <v/>
      </c>
      <c r="N287" s="33">
        <f>IF(K287="","",M287 * K287)</f>
        <v/>
      </c>
      <c r="O287" s="33">
        <f>IF(K287="","",M287 + N287)</f>
        <v/>
      </c>
      <c r="P287" s="4" t="n"/>
      <c r="Q287" s="33">
        <f>IF(L287&amp;K287="","",M287 * L287)</f>
        <v/>
      </c>
      <c r="R287" s="34">
        <f>IF(M287="","",O287-P287-Q287)</f>
        <v/>
      </c>
    </row>
    <row r="288">
      <c r="A288" s="25" t="n">
        <v>284</v>
      </c>
      <c r="B288" s="26">
        <f>_xlfn.XLOOKUP(C288,sales!C:C,scon!B:B,"")</f>
        <v/>
      </c>
      <c r="C288" s="4" t="n"/>
      <c r="D288" s="26">
        <f>_xlfn.XLOOKUP(C288,sales!C:C,scon!D:D,"")</f>
        <v/>
      </c>
      <c r="E288" s="26">
        <f>_xlfn.XLOOKUP(C288,sales!C:C,scon!E:E,"")</f>
        <v/>
      </c>
      <c r="F288" s="4" t="n"/>
      <c r="G288" s="27" t="n"/>
      <c r="H288" s="28" t="n"/>
      <c r="I288" s="4" t="n"/>
      <c r="J288" s="35">
        <f>_xlfn.XLOOKUP(C288,sales!C:C,scon!L:L,"")</f>
        <v/>
      </c>
      <c r="K288" s="31" t="n"/>
      <c r="L288" s="31" t="n"/>
      <c r="M288" s="33">
        <f>IF(I288="","",J288*I288)</f>
        <v/>
      </c>
      <c r="N288" s="33">
        <f>IF(K288="","",M288 * K288)</f>
        <v/>
      </c>
      <c r="O288" s="33">
        <f>IF(K288="","",M288 + N288)</f>
        <v/>
      </c>
      <c r="P288" s="4" t="n"/>
      <c r="Q288" s="33">
        <f>IF(L288&amp;K288="","",M288 * L288)</f>
        <v/>
      </c>
      <c r="R288" s="34">
        <f>IF(M288="","",O288-P288-Q288)</f>
        <v/>
      </c>
    </row>
    <row r="289">
      <c r="A289" s="25" t="n">
        <v>285</v>
      </c>
      <c r="B289" s="26">
        <f>_xlfn.XLOOKUP(C289,sales!C:C,scon!B:B,"")</f>
        <v/>
      </c>
      <c r="C289" s="4" t="n"/>
      <c r="D289" s="26">
        <f>_xlfn.XLOOKUP(C289,sales!C:C,scon!D:D,"")</f>
        <v/>
      </c>
      <c r="E289" s="26">
        <f>_xlfn.XLOOKUP(C289,sales!C:C,scon!E:E,"")</f>
        <v/>
      </c>
      <c r="F289" s="4" t="n"/>
      <c r="G289" s="27" t="n"/>
      <c r="H289" s="28" t="n"/>
      <c r="I289" s="4" t="n"/>
      <c r="J289" s="35">
        <f>_xlfn.XLOOKUP(C289,sales!C:C,scon!L:L,"")</f>
        <v/>
      </c>
      <c r="K289" s="31" t="n"/>
      <c r="L289" s="31" t="n"/>
      <c r="M289" s="33">
        <f>IF(I289="","",J289*I289)</f>
        <v/>
      </c>
      <c r="N289" s="33">
        <f>IF(K289="","",M289 * K289)</f>
        <v/>
      </c>
      <c r="O289" s="33">
        <f>IF(K289="","",M289 + N289)</f>
        <v/>
      </c>
      <c r="P289" s="4" t="n"/>
      <c r="Q289" s="33">
        <f>IF(L289&amp;K289="","",M289 * L289)</f>
        <v/>
      </c>
      <c r="R289" s="34">
        <f>IF(M289="","",O289-P289-Q289)</f>
        <v/>
      </c>
    </row>
    <row r="290">
      <c r="A290" s="25" t="n">
        <v>286</v>
      </c>
      <c r="B290" s="26">
        <f>_xlfn.XLOOKUP(C290,sales!C:C,scon!B:B,"")</f>
        <v/>
      </c>
      <c r="C290" s="4" t="n"/>
      <c r="D290" s="26">
        <f>_xlfn.XLOOKUP(C290,sales!C:C,scon!D:D,"")</f>
        <v/>
      </c>
      <c r="E290" s="26">
        <f>_xlfn.XLOOKUP(C290,sales!C:C,scon!E:E,"")</f>
        <v/>
      </c>
      <c r="F290" s="4" t="n"/>
      <c r="G290" s="27" t="n"/>
      <c r="H290" s="28" t="n"/>
      <c r="I290" s="4" t="n"/>
      <c r="J290" s="35">
        <f>_xlfn.XLOOKUP(C290,sales!C:C,scon!L:L,"")</f>
        <v/>
      </c>
      <c r="K290" s="31" t="n"/>
      <c r="L290" s="31" t="n"/>
      <c r="M290" s="33">
        <f>IF(I290="","",J290*I290)</f>
        <v/>
      </c>
      <c r="N290" s="33">
        <f>IF(K290="","",M290 * K290)</f>
        <v/>
      </c>
      <c r="O290" s="33">
        <f>IF(K290="","",M290 + N290)</f>
        <v/>
      </c>
      <c r="P290" s="4" t="n"/>
      <c r="Q290" s="33">
        <f>IF(L290&amp;K290="","",M290 * L290)</f>
        <v/>
      </c>
      <c r="R290" s="34">
        <f>IF(M290="","",O290-P290-Q290)</f>
        <v/>
      </c>
    </row>
    <row r="291">
      <c r="A291" s="25" t="n">
        <v>287</v>
      </c>
      <c r="B291" s="26">
        <f>_xlfn.XLOOKUP(C291,sales!C:C,scon!B:B,"")</f>
        <v/>
      </c>
      <c r="C291" s="4" t="n"/>
      <c r="D291" s="26">
        <f>_xlfn.XLOOKUP(C291,sales!C:C,scon!D:D,"")</f>
        <v/>
      </c>
      <c r="E291" s="26">
        <f>_xlfn.XLOOKUP(C291,sales!C:C,scon!E:E,"")</f>
        <v/>
      </c>
      <c r="F291" s="4" t="n"/>
      <c r="G291" s="27" t="n"/>
      <c r="H291" s="28" t="n"/>
      <c r="I291" s="4" t="n"/>
      <c r="J291" s="35">
        <f>_xlfn.XLOOKUP(C291,sales!C:C,scon!L:L,"")</f>
        <v/>
      </c>
      <c r="K291" s="31" t="n"/>
      <c r="L291" s="31" t="n"/>
      <c r="M291" s="33">
        <f>IF(I291="","",J291*I291)</f>
        <v/>
      </c>
      <c r="N291" s="33">
        <f>IF(K291="","",M291 * K291)</f>
        <v/>
      </c>
      <c r="O291" s="33">
        <f>IF(K291="","",M291 + N291)</f>
        <v/>
      </c>
      <c r="P291" s="4" t="n"/>
      <c r="Q291" s="33">
        <f>IF(L291&amp;K291="","",M291 * L291)</f>
        <v/>
      </c>
      <c r="R291" s="34">
        <f>IF(M291="","",O291-P291-Q291)</f>
        <v/>
      </c>
    </row>
    <row r="292">
      <c r="A292" s="25" t="n">
        <v>288</v>
      </c>
      <c r="B292" s="26">
        <f>_xlfn.XLOOKUP(C292,sales!C:C,scon!B:B,"")</f>
        <v/>
      </c>
      <c r="C292" s="4" t="n"/>
      <c r="D292" s="26">
        <f>_xlfn.XLOOKUP(C292,sales!C:C,scon!D:D,"")</f>
        <v/>
      </c>
      <c r="E292" s="26">
        <f>_xlfn.XLOOKUP(C292,sales!C:C,scon!E:E,"")</f>
        <v/>
      </c>
      <c r="F292" s="4" t="n"/>
      <c r="G292" s="27" t="n"/>
      <c r="H292" s="28" t="n"/>
      <c r="I292" s="4" t="n"/>
      <c r="J292" s="35">
        <f>_xlfn.XLOOKUP(C292,sales!C:C,scon!L:L,"")</f>
        <v/>
      </c>
      <c r="K292" s="31" t="n"/>
      <c r="L292" s="31" t="n"/>
      <c r="M292" s="33">
        <f>IF(I292="","",J292*I292)</f>
        <v/>
      </c>
      <c r="N292" s="33">
        <f>IF(K292="","",M292 * K292)</f>
        <v/>
      </c>
      <c r="O292" s="33">
        <f>IF(K292="","",M292 + N292)</f>
        <v/>
      </c>
      <c r="P292" s="4" t="n"/>
      <c r="Q292" s="33">
        <f>IF(L292&amp;K292="","",M292 * L292)</f>
        <v/>
      </c>
      <c r="R292" s="34">
        <f>IF(M292="","",O292-P292-Q292)</f>
        <v/>
      </c>
    </row>
    <row r="293">
      <c r="A293" s="25" t="n">
        <v>289</v>
      </c>
      <c r="B293" s="26">
        <f>_xlfn.XLOOKUP(C293,sales!C:C,scon!B:B,"")</f>
        <v/>
      </c>
      <c r="C293" s="4" t="n"/>
      <c r="D293" s="26">
        <f>_xlfn.XLOOKUP(C293,sales!C:C,scon!D:D,"")</f>
        <v/>
      </c>
      <c r="E293" s="26">
        <f>_xlfn.XLOOKUP(C293,sales!C:C,scon!E:E,"")</f>
        <v/>
      </c>
      <c r="F293" s="4" t="n"/>
      <c r="G293" s="27" t="n"/>
      <c r="H293" s="28" t="n"/>
      <c r="I293" s="4" t="n"/>
      <c r="J293" s="35">
        <f>_xlfn.XLOOKUP(C293,sales!C:C,scon!L:L,"")</f>
        <v/>
      </c>
      <c r="K293" s="31" t="n"/>
      <c r="L293" s="31" t="n"/>
      <c r="M293" s="33">
        <f>IF(I293="","",J293*I293)</f>
        <v/>
      </c>
      <c r="N293" s="33">
        <f>IF(K293="","",M293 * K293)</f>
        <v/>
      </c>
      <c r="O293" s="33">
        <f>IF(K293="","",M293 + N293)</f>
        <v/>
      </c>
      <c r="P293" s="4" t="n"/>
      <c r="Q293" s="33">
        <f>IF(L293&amp;K293="","",M293 * L293)</f>
        <v/>
      </c>
      <c r="R293" s="34">
        <f>IF(M293="","",O293-P293-Q293)</f>
        <v/>
      </c>
    </row>
    <row r="294">
      <c r="A294" s="25" t="n">
        <v>290</v>
      </c>
      <c r="B294" s="26">
        <f>_xlfn.XLOOKUP(C294,sales!C:C,scon!B:B,"")</f>
        <v/>
      </c>
      <c r="C294" s="4" t="n"/>
      <c r="D294" s="26">
        <f>_xlfn.XLOOKUP(C294,sales!C:C,scon!D:D,"")</f>
        <v/>
      </c>
      <c r="E294" s="26">
        <f>_xlfn.XLOOKUP(C294,sales!C:C,scon!E:E,"")</f>
        <v/>
      </c>
      <c r="F294" s="4" t="n"/>
      <c r="G294" s="27" t="n"/>
      <c r="H294" s="28" t="n"/>
      <c r="I294" s="4" t="n"/>
      <c r="J294" s="35">
        <f>_xlfn.XLOOKUP(C294,sales!C:C,scon!L:L,"")</f>
        <v/>
      </c>
      <c r="K294" s="31" t="n"/>
      <c r="L294" s="31" t="n"/>
      <c r="M294" s="33">
        <f>IF(I294="","",J294*I294)</f>
        <v/>
      </c>
      <c r="N294" s="33">
        <f>IF(K294="","",M294 * K294)</f>
        <v/>
      </c>
      <c r="O294" s="33">
        <f>IF(K294="","",M294 + N294)</f>
        <v/>
      </c>
      <c r="P294" s="4" t="n"/>
      <c r="Q294" s="33">
        <f>IF(L294&amp;K294="","",M294 * L294)</f>
        <v/>
      </c>
      <c r="R294" s="34">
        <f>IF(M294="","",O294-P294-Q294)</f>
        <v/>
      </c>
    </row>
    <row r="295">
      <c r="A295" s="25" t="n">
        <v>291</v>
      </c>
      <c r="B295" s="26">
        <f>_xlfn.XLOOKUP(C295,sales!C:C,scon!B:B,"")</f>
        <v/>
      </c>
      <c r="C295" s="4" t="n"/>
      <c r="D295" s="26">
        <f>_xlfn.XLOOKUP(C295,sales!C:C,scon!D:D,"")</f>
        <v/>
      </c>
      <c r="E295" s="26">
        <f>_xlfn.XLOOKUP(C295,sales!C:C,scon!E:E,"")</f>
        <v/>
      </c>
      <c r="F295" s="4" t="n"/>
      <c r="G295" s="27" t="n"/>
      <c r="H295" s="28" t="n"/>
      <c r="I295" s="4" t="n"/>
      <c r="J295" s="35">
        <f>_xlfn.XLOOKUP(C295,sales!C:C,scon!L:L,"")</f>
        <v/>
      </c>
      <c r="K295" s="31" t="n"/>
      <c r="L295" s="31" t="n"/>
      <c r="M295" s="33">
        <f>IF(I295="","",J295*I295)</f>
        <v/>
      </c>
      <c r="N295" s="33">
        <f>IF(K295="","",M295 * K295)</f>
        <v/>
      </c>
      <c r="O295" s="33">
        <f>IF(K295="","",M295 + N295)</f>
        <v/>
      </c>
      <c r="P295" s="4" t="n"/>
      <c r="Q295" s="33">
        <f>IF(L295&amp;K295="","",M295 * L295)</f>
        <v/>
      </c>
      <c r="R295" s="34">
        <f>IF(M295="","",O295-P295-Q295)</f>
        <v/>
      </c>
    </row>
    <row r="296">
      <c r="A296" s="25" t="n">
        <v>292</v>
      </c>
      <c r="B296" s="26">
        <f>_xlfn.XLOOKUP(C296,sales!C:C,scon!B:B,"")</f>
        <v/>
      </c>
      <c r="C296" s="4" t="n"/>
      <c r="D296" s="26">
        <f>_xlfn.XLOOKUP(C296,sales!C:C,scon!D:D,"")</f>
        <v/>
      </c>
      <c r="E296" s="26">
        <f>_xlfn.XLOOKUP(C296,sales!C:C,scon!E:E,"")</f>
        <v/>
      </c>
      <c r="F296" s="4" t="n"/>
      <c r="G296" s="27" t="n"/>
      <c r="H296" s="28" t="n"/>
      <c r="I296" s="4" t="n"/>
      <c r="J296" s="35">
        <f>_xlfn.XLOOKUP(C296,sales!C:C,scon!L:L,"")</f>
        <v/>
      </c>
      <c r="K296" s="31" t="n"/>
      <c r="L296" s="31" t="n"/>
      <c r="M296" s="33">
        <f>IF(I296="","",J296*I296)</f>
        <v/>
      </c>
      <c r="N296" s="33">
        <f>IF(K296="","",M296 * K296)</f>
        <v/>
      </c>
      <c r="O296" s="33">
        <f>IF(K296="","",M296 + N296)</f>
        <v/>
      </c>
      <c r="P296" s="4" t="n"/>
      <c r="Q296" s="33">
        <f>IF(L296&amp;K296="","",M296 * L296)</f>
        <v/>
      </c>
      <c r="R296" s="34">
        <f>IF(M296="","",O296-P296-Q296)</f>
        <v/>
      </c>
    </row>
    <row r="297">
      <c r="A297" s="25" t="n">
        <v>293</v>
      </c>
      <c r="B297" s="26">
        <f>_xlfn.XLOOKUP(C297,sales!C:C,scon!B:B,"")</f>
        <v/>
      </c>
      <c r="C297" s="4" t="n"/>
      <c r="D297" s="26">
        <f>_xlfn.XLOOKUP(C297,sales!C:C,scon!D:D,"")</f>
        <v/>
      </c>
      <c r="E297" s="26">
        <f>_xlfn.XLOOKUP(C297,sales!C:C,scon!E:E,"")</f>
        <v/>
      </c>
      <c r="F297" s="4" t="n"/>
      <c r="G297" s="27" t="n"/>
      <c r="H297" s="28" t="n"/>
      <c r="I297" s="4" t="n"/>
      <c r="J297" s="35">
        <f>_xlfn.XLOOKUP(C297,sales!C:C,scon!L:L,"")</f>
        <v/>
      </c>
      <c r="K297" s="31" t="n"/>
      <c r="L297" s="31" t="n"/>
      <c r="M297" s="33">
        <f>IF(I297="","",J297*I297)</f>
        <v/>
      </c>
      <c r="N297" s="33">
        <f>IF(K297="","",M297 * K297)</f>
        <v/>
      </c>
      <c r="O297" s="33">
        <f>IF(K297="","",M297 + N297)</f>
        <v/>
      </c>
      <c r="P297" s="4" t="n"/>
      <c r="Q297" s="33">
        <f>IF(L297&amp;K297="","",M297 * L297)</f>
        <v/>
      </c>
      <c r="R297" s="34">
        <f>IF(M297="","",O297-P297-Q297)</f>
        <v/>
      </c>
    </row>
    <row r="298">
      <c r="A298" s="25" t="n">
        <v>294</v>
      </c>
      <c r="B298" s="26">
        <f>_xlfn.XLOOKUP(C298,sales!C:C,scon!B:B,"")</f>
        <v/>
      </c>
      <c r="C298" s="4" t="n"/>
      <c r="D298" s="26">
        <f>_xlfn.XLOOKUP(C298,sales!C:C,scon!D:D,"")</f>
        <v/>
      </c>
      <c r="E298" s="26">
        <f>_xlfn.XLOOKUP(C298,sales!C:C,scon!E:E,"")</f>
        <v/>
      </c>
      <c r="F298" s="4" t="n"/>
      <c r="G298" s="27" t="n"/>
      <c r="H298" s="28" t="n"/>
      <c r="I298" s="4" t="n"/>
      <c r="J298" s="35">
        <f>_xlfn.XLOOKUP(C298,sales!C:C,scon!L:L,"")</f>
        <v/>
      </c>
      <c r="K298" s="31" t="n"/>
      <c r="L298" s="31" t="n"/>
      <c r="M298" s="33">
        <f>IF(I298="","",J298*I298)</f>
        <v/>
      </c>
      <c r="N298" s="33">
        <f>IF(K298="","",M298 * K298)</f>
        <v/>
      </c>
      <c r="O298" s="33">
        <f>IF(K298="","",M298 + N298)</f>
        <v/>
      </c>
      <c r="P298" s="4" t="n"/>
      <c r="Q298" s="33">
        <f>IF(L298&amp;K298="","",M298 * L298)</f>
        <v/>
      </c>
      <c r="R298" s="34">
        <f>IF(M298="","",O298-P298-Q298)</f>
        <v/>
      </c>
    </row>
    <row r="299">
      <c r="A299" s="25" t="n">
        <v>295</v>
      </c>
      <c r="B299" s="26">
        <f>_xlfn.XLOOKUP(C299,sales!C:C,scon!B:B,"")</f>
        <v/>
      </c>
      <c r="C299" s="4" t="n"/>
      <c r="D299" s="26">
        <f>_xlfn.XLOOKUP(C299,sales!C:C,scon!D:D,"")</f>
        <v/>
      </c>
      <c r="E299" s="26">
        <f>_xlfn.XLOOKUP(C299,sales!C:C,scon!E:E,"")</f>
        <v/>
      </c>
      <c r="F299" s="4" t="n"/>
      <c r="G299" s="27" t="n"/>
      <c r="H299" s="28" t="n"/>
      <c r="I299" s="4" t="n"/>
      <c r="J299" s="35">
        <f>_xlfn.XLOOKUP(C299,sales!C:C,scon!L:L,"")</f>
        <v/>
      </c>
      <c r="K299" s="31" t="n"/>
      <c r="L299" s="31" t="n"/>
      <c r="M299" s="33">
        <f>IF(I299="","",J299*I299)</f>
        <v/>
      </c>
      <c r="N299" s="33">
        <f>IF(K299="","",M299 * K299)</f>
        <v/>
      </c>
      <c r="O299" s="33">
        <f>IF(K299="","",M299 + N299)</f>
        <v/>
      </c>
      <c r="P299" s="4" t="n"/>
      <c r="Q299" s="33">
        <f>IF(L299&amp;K299="","",M299 * L299)</f>
        <v/>
      </c>
      <c r="R299" s="34">
        <f>IF(M299="","",O299-P299-Q299)</f>
        <v/>
      </c>
    </row>
    <row r="300">
      <c r="A300" s="25" t="n">
        <v>296</v>
      </c>
      <c r="B300" s="26">
        <f>_xlfn.XLOOKUP(C300,sales!C:C,scon!B:B,"")</f>
        <v/>
      </c>
      <c r="C300" s="4" t="n"/>
      <c r="D300" s="26">
        <f>_xlfn.XLOOKUP(C300,sales!C:C,scon!D:D,"")</f>
        <v/>
      </c>
      <c r="E300" s="26">
        <f>_xlfn.XLOOKUP(C300,sales!C:C,scon!E:E,"")</f>
        <v/>
      </c>
      <c r="F300" s="4" t="n"/>
      <c r="G300" s="27" t="n"/>
      <c r="H300" s="28" t="n"/>
      <c r="I300" s="4" t="n"/>
      <c r="J300" s="35">
        <f>_xlfn.XLOOKUP(C300,sales!C:C,scon!L:L,"")</f>
        <v/>
      </c>
      <c r="K300" s="31" t="n"/>
      <c r="L300" s="31" t="n"/>
      <c r="M300" s="33">
        <f>IF(I300="","",J300*I300)</f>
        <v/>
      </c>
      <c r="N300" s="33">
        <f>IF(K300="","",M300 * K300)</f>
        <v/>
      </c>
      <c r="O300" s="33">
        <f>IF(K300="","",M300 + N300)</f>
        <v/>
      </c>
      <c r="P300" s="4" t="n"/>
      <c r="Q300" s="33">
        <f>IF(L300&amp;K300="","",M300 * L300)</f>
        <v/>
      </c>
      <c r="R300" s="34">
        <f>IF(M300="","",O300-P300-Q300)</f>
        <v/>
      </c>
    </row>
    <row r="301">
      <c r="A301" s="25" t="n">
        <v>297</v>
      </c>
      <c r="B301" s="26">
        <f>_xlfn.XLOOKUP(C301,sales!C:C,scon!B:B,"")</f>
        <v/>
      </c>
      <c r="C301" s="4" t="n"/>
      <c r="D301" s="26">
        <f>_xlfn.XLOOKUP(C301,sales!C:C,scon!D:D,"")</f>
        <v/>
      </c>
      <c r="E301" s="26">
        <f>_xlfn.XLOOKUP(C301,sales!C:C,scon!E:E,"")</f>
        <v/>
      </c>
      <c r="F301" s="4" t="n"/>
      <c r="G301" s="27" t="n"/>
      <c r="H301" s="28" t="n"/>
      <c r="I301" s="4" t="n"/>
      <c r="J301" s="35">
        <f>_xlfn.XLOOKUP(C301,sales!C:C,scon!L:L,"")</f>
        <v/>
      </c>
      <c r="K301" s="31" t="n"/>
      <c r="L301" s="31" t="n"/>
      <c r="M301" s="33">
        <f>IF(I301="","",J301*I301)</f>
        <v/>
      </c>
      <c r="N301" s="33">
        <f>IF(K301="","",M301 * K301)</f>
        <v/>
      </c>
      <c r="O301" s="33">
        <f>IF(K301="","",M301 + N301)</f>
        <v/>
      </c>
      <c r="P301" s="4" t="n"/>
      <c r="Q301" s="33">
        <f>IF(L301&amp;K301="","",M301 * L301)</f>
        <v/>
      </c>
      <c r="R301" s="34">
        <f>IF(M301="","",O301-P301-Q301)</f>
        <v/>
      </c>
    </row>
    <row r="302">
      <c r="A302" s="25" t="n">
        <v>298</v>
      </c>
      <c r="B302" s="26">
        <f>_xlfn.XLOOKUP(C302,sales!C:C,scon!B:B,"")</f>
        <v/>
      </c>
      <c r="C302" s="4" t="n"/>
      <c r="D302" s="26">
        <f>_xlfn.XLOOKUP(C302,sales!C:C,scon!D:D,"")</f>
        <v/>
      </c>
      <c r="E302" s="26">
        <f>_xlfn.XLOOKUP(C302,sales!C:C,scon!E:E,"")</f>
        <v/>
      </c>
      <c r="F302" s="4" t="n"/>
      <c r="G302" s="27" t="n"/>
      <c r="H302" s="28" t="n"/>
      <c r="I302" s="4" t="n"/>
      <c r="J302" s="35">
        <f>_xlfn.XLOOKUP(C302,sales!C:C,scon!L:L,"")</f>
        <v/>
      </c>
      <c r="K302" s="31" t="n"/>
      <c r="L302" s="31" t="n"/>
      <c r="M302" s="33">
        <f>IF(I302="","",J302*I302)</f>
        <v/>
      </c>
      <c r="N302" s="33">
        <f>IF(K302="","",M302 * K302)</f>
        <v/>
      </c>
      <c r="O302" s="33">
        <f>IF(K302="","",M302 + N302)</f>
        <v/>
      </c>
      <c r="P302" s="4" t="n"/>
      <c r="Q302" s="33">
        <f>IF(L302&amp;K302="","",M302 * L302)</f>
        <v/>
      </c>
      <c r="R302" s="34">
        <f>IF(M302="","",O302-P302-Q302)</f>
        <v/>
      </c>
    </row>
    <row r="303">
      <c r="A303" s="25" t="n">
        <v>299</v>
      </c>
      <c r="B303" s="26">
        <f>_xlfn.XLOOKUP(C303,sales!C:C,scon!B:B,"")</f>
        <v/>
      </c>
      <c r="C303" s="4" t="n"/>
      <c r="D303" s="26">
        <f>_xlfn.XLOOKUP(C303,sales!C:C,scon!D:D,"")</f>
        <v/>
      </c>
      <c r="E303" s="26">
        <f>_xlfn.XLOOKUP(C303,sales!C:C,scon!E:E,"")</f>
        <v/>
      </c>
      <c r="F303" s="4" t="n"/>
      <c r="G303" s="27" t="n"/>
      <c r="H303" s="28" t="n"/>
      <c r="I303" s="4" t="n"/>
      <c r="J303" s="35">
        <f>_xlfn.XLOOKUP(C303,sales!C:C,scon!L:L,"")</f>
        <v/>
      </c>
      <c r="K303" s="31" t="n"/>
      <c r="L303" s="31" t="n"/>
      <c r="M303" s="33">
        <f>IF(I303="","",J303*I303)</f>
        <v/>
      </c>
      <c r="N303" s="33">
        <f>IF(K303="","",M303 * K303)</f>
        <v/>
      </c>
      <c r="O303" s="33">
        <f>IF(K303="","",M303 + N303)</f>
        <v/>
      </c>
      <c r="P303" s="4" t="n"/>
      <c r="Q303" s="33">
        <f>IF(L303&amp;K303="","",M303 * L303)</f>
        <v/>
      </c>
      <c r="R303" s="34">
        <f>IF(M303="","",O303-P303-Q303)</f>
        <v/>
      </c>
    </row>
    <row r="304">
      <c r="A304" s="25" t="n">
        <v>300</v>
      </c>
      <c r="B304" s="26">
        <f>_xlfn.XLOOKUP(C304,sales!C:C,scon!B:B,"")</f>
        <v/>
      </c>
      <c r="C304" s="4" t="n"/>
      <c r="D304" s="26">
        <f>_xlfn.XLOOKUP(C304,sales!C:C,scon!D:D,"")</f>
        <v/>
      </c>
      <c r="E304" s="26">
        <f>_xlfn.XLOOKUP(C304,sales!C:C,scon!E:E,"")</f>
        <v/>
      </c>
      <c r="F304" s="4" t="n"/>
      <c r="G304" s="27" t="n"/>
      <c r="H304" s="28" t="n"/>
      <c r="I304" s="4" t="n"/>
      <c r="J304" s="35">
        <f>_xlfn.XLOOKUP(C304,sales!C:C,scon!L:L,"")</f>
        <v/>
      </c>
      <c r="K304" s="31" t="n"/>
      <c r="L304" s="31" t="n"/>
      <c r="M304" s="33">
        <f>IF(I304="","",J304*I304)</f>
        <v/>
      </c>
      <c r="N304" s="33">
        <f>IF(K304="","",M304 * K304)</f>
        <v/>
      </c>
      <c r="O304" s="33">
        <f>IF(K304="","",M304 + N304)</f>
        <v/>
      </c>
      <c r="P304" s="4" t="n"/>
      <c r="Q304" s="33">
        <f>IF(L304&amp;K304="","",M304 * L304)</f>
        <v/>
      </c>
      <c r="R304" s="34">
        <f>IF(M304="","",O304-P304-Q304)</f>
        <v/>
      </c>
    </row>
    <row r="305">
      <c r="A305" s="25" t="n">
        <v>301</v>
      </c>
      <c r="B305" s="26">
        <f>_xlfn.XLOOKUP(C305,sales!C:C,scon!B:B,"")</f>
        <v/>
      </c>
      <c r="C305" s="4" t="n"/>
      <c r="D305" s="26">
        <f>_xlfn.XLOOKUP(C305,sales!C:C,scon!D:D,"")</f>
        <v/>
      </c>
      <c r="E305" s="26">
        <f>_xlfn.XLOOKUP(C305,sales!C:C,scon!E:E,"")</f>
        <v/>
      </c>
      <c r="F305" s="4" t="n"/>
      <c r="G305" s="27" t="n"/>
      <c r="H305" s="28" t="n"/>
      <c r="I305" s="4" t="n"/>
      <c r="J305" s="35">
        <f>_xlfn.XLOOKUP(C305,sales!C:C,scon!L:L,"")</f>
        <v/>
      </c>
      <c r="K305" s="31" t="n"/>
      <c r="L305" s="31" t="n"/>
      <c r="M305" s="33">
        <f>IF(I305="","",J305*I305)</f>
        <v/>
      </c>
      <c r="N305" s="33">
        <f>IF(K305="","",M305 * K305)</f>
        <v/>
      </c>
      <c r="O305" s="33">
        <f>IF(K305="","",M305 + N305)</f>
        <v/>
      </c>
      <c r="P305" s="4" t="n"/>
      <c r="Q305" s="33">
        <f>IF(L305&amp;K305="","",M305 * L305)</f>
        <v/>
      </c>
      <c r="R305" s="34">
        <f>IF(M305="","",O305-P305-Q305)</f>
        <v/>
      </c>
    </row>
    <row r="306">
      <c r="A306" s="25" t="n">
        <v>302</v>
      </c>
      <c r="B306" s="26">
        <f>_xlfn.XLOOKUP(C306,sales!C:C,scon!B:B,"")</f>
        <v/>
      </c>
      <c r="C306" s="4" t="n"/>
      <c r="D306" s="26">
        <f>_xlfn.XLOOKUP(C306,sales!C:C,scon!D:D,"")</f>
        <v/>
      </c>
      <c r="E306" s="26">
        <f>_xlfn.XLOOKUP(C306,sales!C:C,scon!E:E,"")</f>
        <v/>
      </c>
      <c r="F306" s="4" t="n"/>
      <c r="G306" s="27" t="n"/>
      <c r="H306" s="28" t="n"/>
      <c r="I306" s="4" t="n"/>
      <c r="J306" s="35">
        <f>_xlfn.XLOOKUP(C306,sales!C:C,scon!L:L,"")</f>
        <v/>
      </c>
      <c r="K306" s="31" t="n"/>
      <c r="L306" s="31" t="n"/>
      <c r="M306" s="33">
        <f>IF(I306="","",J306*I306)</f>
        <v/>
      </c>
      <c r="N306" s="33">
        <f>IF(K306="","",M306 * K306)</f>
        <v/>
      </c>
      <c r="O306" s="33">
        <f>IF(K306="","",M306 + N306)</f>
        <v/>
      </c>
      <c r="P306" s="4" t="n"/>
      <c r="Q306" s="33">
        <f>IF(L306&amp;K306="","",M306 * L306)</f>
        <v/>
      </c>
      <c r="R306" s="34">
        <f>IF(M306="","",O306-P306-Q306)</f>
        <v/>
      </c>
    </row>
    <row r="307">
      <c r="A307" s="25" t="n">
        <v>303</v>
      </c>
      <c r="B307" s="26">
        <f>_xlfn.XLOOKUP(C307,sales!C:C,scon!B:B,"")</f>
        <v/>
      </c>
      <c r="C307" s="4" t="n"/>
      <c r="D307" s="26">
        <f>_xlfn.XLOOKUP(C307,sales!C:C,scon!D:D,"")</f>
        <v/>
      </c>
      <c r="E307" s="26">
        <f>_xlfn.XLOOKUP(C307,sales!C:C,scon!E:E,"")</f>
        <v/>
      </c>
      <c r="F307" s="4" t="n"/>
      <c r="G307" s="27" t="n"/>
      <c r="H307" s="28" t="n"/>
      <c r="I307" s="4" t="n"/>
      <c r="J307" s="35">
        <f>_xlfn.XLOOKUP(C307,sales!C:C,scon!L:L,"")</f>
        <v/>
      </c>
      <c r="K307" s="31" t="n"/>
      <c r="L307" s="31" t="n"/>
      <c r="M307" s="33">
        <f>IF(I307="","",J307*I307)</f>
        <v/>
      </c>
      <c r="N307" s="33">
        <f>IF(K307="","",M307 * K307)</f>
        <v/>
      </c>
      <c r="O307" s="33">
        <f>IF(K307="","",M307 + N307)</f>
        <v/>
      </c>
      <c r="P307" s="4" t="n"/>
      <c r="Q307" s="33">
        <f>IF(L307&amp;K307="","",M307 * L307)</f>
        <v/>
      </c>
      <c r="R307" s="34">
        <f>IF(M307="","",O307-P307-Q307)</f>
        <v/>
      </c>
    </row>
    <row r="308">
      <c r="A308" s="25" t="n">
        <v>304</v>
      </c>
      <c r="B308" s="26">
        <f>_xlfn.XLOOKUP(C308,sales!C:C,scon!B:B,"")</f>
        <v/>
      </c>
      <c r="C308" s="4" t="n"/>
      <c r="D308" s="26">
        <f>_xlfn.XLOOKUP(C308,sales!C:C,scon!D:D,"")</f>
        <v/>
      </c>
      <c r="E308" s="26">
        <f>_xlfn.XLOOKUP(C308,sales!C:C,scon!E:E,"")</f>
        <v/>
      </c>
      <c r="F308" s="4" t="n"/>
      <c r="G308" s="27" t="n"/>
      <c r="H308" s="28" t="n"/>
      <c r="I308" s="4" t="n"/>
      <c r="J308" s="35">
        <f>_xlfn.XLOOKUP(C308,sales!C:C,scon!L:L,"")</f>
        <v/>
      </c>
      <c r="K308" s="31" t="n"/>
      <c r="L308" s="31" t="n"/>
      <c r="M308" s="33">
        <f>IF(I308="","",J308*I308)</f>
        <v/>
      </c>
      <c r="N308" s="33">
        <f>IF(K308="","",M308 * K308)</f>
        <v/>
      </c>
      <c r="O308" s="33">
        <f>IF(K308="","",M308 + N308)</f>
        <v/>
      </c>
      <c r="P308" s="4" t="n"/>
      <c r="Q308" s="33">
        <f>IF(L308&amp;K308="","",M308 * L308)</f>
        <v/>
      </c>
      <c r="R308" s="34">
        <f>IF(M308="","",O308-P308-Q308)</f>
        <v/>
      </c>
    </row>
    <row r="309">
      <c r="A309" s="25" t="n">
        <v>305</v>
      </c>
      <c r="B309" s="26">
        <f>_xlfn.XLOOKUP(C309,sales!C:C,scon!B:B,"")</f>
        <v/>
      </c>
      <c r="C309" s="4" t="n"/>
      <c r="D309" s="26">
        <f>_xlfn.XLOOKUP(C309,sales!C:C,scon!D:D,"")</f>
        <v/>
      </c>
      <c r="E309" s="26">
        <f>_xlfn.XLOOKUP(C309,sales!C:C,scon!E:E,"")</f>
        <v/>
      </c>
      <c r="F309" s="4" t="n"/>
      <c r="G309" s="27" t="n"/>
      <c r="H309" s="28" t="n"/>
      <c r="I309" s="4" t="n"/>
      <c r="J309" s="35">
        <f>_xlfn.XLOOKUP(C309,sales!C:C,scon!L:L,"")</f>
        <v/>
      </c>
      <c r="K309" s="31" t="n"/>
      <c r="L309" s="31" t="n"/>
      <c r="M309" s="33">
        <f>IF(I309="","",J309*I309)</f>
        <v/>
      </c>
      <c r="N309" s="33">
        <f>IF(K309="","",M309 * K309)</f>
        <v/>
      </c>
      <c r="O309" s="33">
        <f>IF(K309="","",M309 + N309)</f>
        <v/>
      </c>
      <c r="P309" s="4" t="n"/>
      <c r="Q309" s="33">
        <f>IF(L309&amp;K309="","",M309 * L309)</f>
        <v/>
      </c>
      <c r="R309" s="34">
        <f>IF(M309="","",O309-P309-Q309)</f>
        <v/>
      </c>
    </row>
    <row r="310">
      <c r="A310" s="25" t="n">
        <v>306</v>
      </c>
      <c r="B310" s="26">
        <f>_xlfn.XLOOKUP(C310,sales!C:C,scon!B:B,"")</f>
        <v/>
      </c>
      <c r="C310" s="4" t="n"/>
      <c r="D310" s="26">
        <f>_xlfn.XLOOKUP(C310,sales!C:C,scon!D:D,"")</f>
        <v/>
      </c>
      <c r="E310" s="26">
        <f>_xlfn.XLOOKUP(C310,sales!C:C,scon!E:E,"")</f>
        <v/>
      </c>
      <c r="F310" s="4" t="n"/>
      <c r="G310" s="27" t="n"/>
      <c r="H310" s="28" t="n"/>
      <c r="I310" s="4" t="n"/>
      <c r="J310" s="35">
        <f>_xlfn.XLOOKUP(C310,sales!C:C,scon!L:L,"")</f>
        <v/>
      </c>
      <c r="K310" s="31" t="n"/>
      <c r="L310" s="31" t="n"/>
      <c r="M310" s="33">
        <f>IF(I310="","",J310*I310)</f>
        <v/>
      </c>
      <c r="N310" s="33">
        <f>IF(K310="","",M310 * K310)</f>
        <v/>
      </c>
      <c r="O310" s="33">
        <f>IF(K310="","",M310 + N310)</f>
        <v/>
      </c>
      <c r="P310" s="4" t="n"/>
      <c r="Q310" s="33">
        <f>IF(L310&amp;K310="","",M310 * L310)</f>
        <v/>
      </c>
      <c r="R310" s="34">
        <f>IF(M310="","",O310-P310-Q310)</f>
        <v/>
      </c>
    </row>
    <row r="311">
      <c r="A311" s="25" t="n">
        <v>307</v>
      </c>
      <c r="B311" s="26">
        <f>_xlfn.XLOOKUP(C311,sales!C:C,scon!B:B,"")</f>
        <v/>
      </c>
      <c r="C311" s="4" t="n"/>
      <c r="D311" s="26">
        <f>_xlfn.XLOOKUP(C311,sales!C:C,scon!D:D,"")</f>
        <v/>
      </c>
      <c r="E311" s="26">
        <f>_xlfn.XLOOKUP(C311,sales!C:C,scon!E:E,"")</f>
        <v/>
      </c>
      <c r="F311" s="4" t="n"/>
      <c r="G311" s="27" t="n"/>
      <c r="H311" s="28" t="n"/>
      <c r="I311" s="4" t="n"/>
      <c r="J311" s="35">
        <f>_xlfn.XLOOKUP(C311,sales!C:C,scon!L:L,"")</f>
        <v/>
      </c>
      <c r="K311" s="31" t="n"/>
      <c r="L311" s="31" t="n"/>
      <c r="M311" s="33">
        <f>IF(I311="","",J311*I311)</f>
        <v/>
      </c>
      <c r="N311" s="33">
        <f>IF(K311="","",M311 * K311)</f>
        <v/>
      </c>
      <c r="O311" s="33">
        <f>IF(K311="","",M311 + N311)</f>
        <v/>
      </c>
      <c r="P311" s="4" t="n"/>
      <c r="Q311" s="33">
        <f>IF(L311&amp;K311="","",M311 * L311)</f>
        <v/>
      </c>
      <c r="R311" s="34">
        <f>IF(M311="","",O311-P311-Q311)</f>
        <v/>
      </c>
    </row>
    <row r="312">
      <c r="A312" s="25" t="n">
        <v>308</v>
      </c>
      <c r="B312" s="26">
        <f>_xlfn.XLOOKUP(C312,sales!C:C,scon!B:B,"")</f>
        <v/>
      </c>
      <c r="C312" s="4" t="n"/>
      <c r="D312" s="26">
        <f>_xlfn.XLOOKUP(C312,sales!C:C,scon!D:D,"")</f>
        <v/>
      </c>
      <c r="E312" s="26">
        <f>_xlfn.XLOOKUP(C312,sales!C:C,scon!E:E,"")</f>
        <v/>
      </c>
      <c r="F312" s="4" t="n"/>
      <c r="G312" s="27" t="n"/>
      <c r="H312" s="28" t="n"/>
      <c r="I312" s="4" t="n"/>
      <c r="J312" s="35">
        <f>_xlfn.XLOOKUP(C312,sales!C:C,scon!L:L,"")</f>
        <v/>
      </c>
      <c r="K312" s="31" t="n"/>
      <c r="L312" s="31" t="n"/>
      <c r="M312" s="33">
        <f>IF(I312="","",J312*I312)</f>
        <v/>
      </c>
      <c r="N312" s="33">
        <f>IF(K312="","",M312 * K312)</f>
        <v/>
      </c>
      <c r="O312" s="33">
        <f>IF(K312="","",M312 + N312)</f>
        <v/>
      </c>
      <c r="P312" s="4" t="n"/>
      <c r="Q312" s="33">
        <f>IF(L312&amp;K312="","",M312 * L312)</f>
        <v/>
      </c>
      <c r="R312" s="34">
        <f>IF(M312="","",O312-P312-Q312)</f>
        <v/>
      </c>
    </row>
    <row r="313">
      <c r="A313" s="25" t="n">
        <v>309</v>
      </c>
      <c r="B313" s="26">
        <f>_xlfn.XLOOKUP(C313,sales!C:C,scon!B:B,"")</f>
        <v/>
      </c>
      <c r="C313" s="4" t="n"/>
      <c r="D313" s="26">
        <f>_xlfn.XLOOKUP(C313,sales!C:C,scon!D:D,"")</f>
        <v/>
      </c>
      <c r="E313" s="26">
        <f>_xlfn.XLOOKUP(C313,sales!C:C,scon!E:E,"")</f>
        <v/>
      </c>
      <c r="F313" s="4" t="n"/>
      <c r="G313" s="27" t="n"/>
      <c r="H313" s="28" t="n"/>
      <c r="I313" s="4" t="n"/>
      <c r="J313" s="35">
        <f>_xlfn.XLOOKUP(C313,sales!C:C,scon!L:L,"")</f>
        <v/>
      </c>
      <c r="K313" s="31" t="n"/>
      <c r="L313" s="31" t="n"/>
      <c r="M313" s="33">
        <f>IF(I313="","",J313*I313)</f>
        <v/>
      </c>
      <c r="N313" s="33">
        <f>IF(K313="","",M313 * K313)</f>
        <v/>
      </c>
      <c r="O313" s="33">
        <f>IF(K313="","",M313 + N313)</f>
        <v/>
      </c>
      <c r="P313" s="4" t="n"/>
      <c r="Q313" s="33">
        <f>IF(L313&amp;K313="","",M313 * L313)</f>
        <v/>
      </c>
      <c r="R313" s="34">
        <f>IF(M313="","",O313-P313-Q313)</f>
        <v/>
      </c>
    </row>
    <row r="314">
      <c r="A314" s="25" t="n">
        <v>310</v>
      </c>
      <c r="B314" s="26">
        <f>_xlfn.XLOOKUP(C314,sales!C:C,scon!B:B,"")</f>
        <v/>
      </c>
      <c r="C314" s="4" t="n"/>
      <c r="D314" s="26">
        <f>_xlfn.XLOOKUP(C314,sales!C:C,scon!D:D,"")</f>
        <v/>
      </c>
      <c r="E314" s="26">
        <f>_xlfn.XLOOKUP(C314,sales!C:C,scon!E:E,"")</f>
        <v/>
      </c>
      <c r="F314" s="4" t="n"/>
      <c r="G314" s="27" t="n"/>
      <c r="H314" s="28" t="n"/>
      <c r="I314" s="4" t="n"/>
      <c r="J314" s="35">
        <f>_xlfn.XLOOKUP(C314,sales!C:C,scon!L:L,"")</f>
        <v/>
      </c>
      <c r="K314" s="31" t="n"/>
      <c r="L314" s="31" t="n"/>
      <c r="M314" s="33">
        <f>IF(I314="","",J314*I314)</f>
        <v/>
      </c>
      <c r="N314" s="33">
        <f>IF(K314="","",M314 * K314)</f>
        <v/>
      </c>
      <c r="O314" s="33">
        <f>IF(K314="","",M314 + N314)</f>
        <v/>
      </c>
      <c r="P314" s="4" t="n"/>
      <c r="Q314" s="33">
        <f>IF(L314&amp;K314="","",M314 * L314)</f>
        <v/>
      </c>
      <c r="R314" s="34">
        <f>IF(M314="","",O314-P314-Q314)</f>
        <v/>
      </c>
    </row>
    <row r="315">
      <c r="A315" s="25" t="n">
        <v>311</v>
      </c>
      <c r="B315" s="26">
        <f>_xlfn.XLOOKUP(C315,sales!C:C,scon!B:B,"")</f>
        <v/>
      </c>
      <c r="C315" s="4" t="n"/>
      <c r="D315" s="26">
        <f>_xlfn.XLOOKUP(C315,sales!C:C,scon!D:D,"")</f>
        <v/>
      </c>
      <c r="E315" s="26">
        <f>_xlfn.XLOOKUP(C315,sales!C:C,scon!E:E,"")</f>
        <v/>
      </c>
      <c r="F315" s="4" t="n"/>
      <c r="G315" s="27" t="n"/>
      <c r="H315" s="28" t="n"/>
      <c r="I315" s="4" t="n"/>
      <c r="J315" s="35">
        <f>_xlfn.XLOOKUP(C315,sales!C:C,scon!L:L,"")</f>
        <v/>
      </c>
      <c r="K315" s="31" t="n"/>
      <c r="L315" s="31" t="n"/>
      <c r="M315" s="33">
        <f>IF(I315="","",J315*I315)</f>
        <v/>
      </c>
      <c r="N315" s="33">
        <f>IF(K315="","",M315 * K315)</f>
        <v/>
      </c>
      <c r="O315" s="33">
        <f>IF(K315="","",M315 + N315)</f>
        <v/>
      </c>
      <c r="P315" s="4" t="n"/>
      <c r="Q315" s="33">
        <f>IF(L315&amp;K315="","",M315 * L315)</f>
        <v/>
      </c>
      <c r="R315" s="34">
        <f>IF(M315="","",O315-P315-Q315)</f>
        <v/>
      </c>
    </row>
    <row r="316">
      <c r="A316" s="25" t="n">
        <v>312</v>
      </c>
      <c r="B316" s="26">
        <f>_xlfn.XLOOKUP(C316,sales!C:C,scon!B:B,"")</f>
        <v/>
      </c>
      <c r="C316" s="4" t="n"/>
      <c r="D316" s="26">
        <f>_xlfn.XLOOKUP(C316,sales!C:C,scon!D:D,"")</f>
        <v/>
      </c>
      <c r="E316" s="26">
        <f>_xlfn.XLOOKUP(C316,sales!C:C,scon!E:E,"")</f>
        <v/>
      </c>
      <c r="F316" s="4" t="n"/>
      <c r="G316" s="27" t="n"/>
      <c r="H316" s="28" t="n"/>
      <c r="I316" s="4" t="n"/>
      <c r="J316" s="35">
        <f>_xlfn.XLOOKUP(C316,sales!C:C,scon!L:L,"")</f>
        <v/>
      </c>
      <c r="K316" s="31" t="n"/>
      <c r="L316" s="31" t="n"/>
      <c r="M316" s="33">
        <f>IF(I316="","",J316*I316)</f>
        <v/>
      </c>
      <c r="N316" s="33">
        <f>IF(K316="","",M316 * K316)</f>
        <v/>
      </c>
      <c r="O316" s="33">
        <f>IF(K316="","",M316 + N316)</f>
        <v/>
      </c>
      <c r="P316" s="4" t="n"/>
      <c r="Q316" s="33">
        <f>IF(L316&amp;K316="","",M316 * L316)</f>
        <v/>
      </c>
      <c r="R316" s="34">
        <f>IF(M316="","",O316-P316-Q316)</f>
        <v/>
      </c>
    </row>
    <row r="317">
      <c r="A317" s="25" t="n">
        <v>313</v>
      </c>
      <c r="B317" s="26">
        <f>_xlfn.XLOOKUP(C317,sales!C:C,scon!B:B,"")</f>
        <v/>
      </c>
      <c r="C317" s="4" t="n"/>
      <c r="D317" s="26">
        <f>_xlfn.XLOOKUP(C317,sales!C:C,scon!D:D,"")</f>
        <v/>
      </c>
      <c r="E317" s="26">
        <f>_xlfn.XLOOKUP(C317,sales!C:C,scon!E:E,"")</f>
        <v/>
      </c>
      <c r="F317" s="4" t="n"/>
      <c r="G317" s="27" t="n"/>
      <c r="H317" s="28" t="n"/>
      <c r="I317" s="4" t="n"/>
      <c r="J317" s="35">
        <f>_xlfn.XLOOKUP(C317,sales!C:C,scon!L:L,"")</f>
        <v/>
      </c>
      <c r="K317" s="31" t="n"/>
      <c r="L317" s="31" t="n"/>
      <c r="M317" s="33">
        <f>IF(I317="","",J317*I317)</f>
        <v/>
      </c>
      <c r="N317" s="33">
        <f>IF(K317="","",M317 * K317)</f>
        <v/>
      </c>
      <c r="O317" s="33">
        <f>IF(K317="","",M317 + N317)</f>
        <v/>
      </c>
      <c r="P317" s="4" t="n"/>
      <c r="Q317" s="33">
        <f>IF(L317&amp;K317="","",M317 * L317)</f>
        <v/>
      </c>
      <c r="R317" s="34">
        <f>IF(M317="","",O317-P317-Q317)</f>
        <v/>
      </c>
    </row>
    <row r="318">
      <c r="A318" s="25" t="n">
        <v>314</v>
      </c>
      <c r="B318" s="26">
        <f>_xlfn.XLOOKUP(C318,sales!C:C,scon!B:B,"")</f>
        <v/>
      </c>
      <c r="C318" s="4" t="n"/>
      <c r="D318" s="26">
        <f>_xlfn.XLOOKUP(C318,sales!C:C,scon!D:D,"")</f>
        <v/>
      </c>
      <c r="E318" s="26">
        <f>_xlfn.XLOOKUP(C318,sales!C:C,scon!E:E,"")</f>
        <v/>
      </c>
      <c r="F318" s="4" t="n"/>
      <c r="G318" s="27" t="n"/>
      <c r="H318" s="28" t="n"/>
      <c r="I318" s="4" t="n"/>
      <c r="J318" s="35">
        <f>_xlfn.XLOOKUP(C318,sales!C:C,scon!L:L,"")</f>
        <v/>
      </c>
      <c r="K318" s="31" t="n"/>
      <c r="L318" s="31" t="n"/>
      <c r="M318" s="33">
        <f>IF(I318="","",J318*I318)</f>
        <v/>
      </c>
      <c r="N318" s="33">
        <f>IF(K318="","",M318 * K318)</f>
        <v/>
      </c>
      <c r="O318" s="33">
        <f>IF(K318="","",M318 + N318)</f>
        <v/>
      </c>
      <c r="P318" s="4" t="n"/>
      <c r="Q318" s="33">
        <f>IF(L318&amp;K318="","",M318 * L318)</f>
        <v/>
      </c>
      <c r="R318" s="34">
        <f>IF(M318="","",O318-P318-Q318)</f>
        <v/>
      </c>
    </row>
    <row r="319">
      <c r="A319" s="25" t="n">
        <v>315</v>
      </c>
      <c r="B319" s="26">
        <f>_xlfn.XLOOKUP(C319,sales!C:C,scon!B:B,"")</f>
        <v/>
      </c>
      <c r="C319" s="4" t="n"/>
      <c r="D319" s="26">
        <f>_xlfn.XLOOKUP(C319,sales!C:C,scon!D:D,"")</f>
        <v/>
      </c>
      <c r="E319" s="26">
        <f>_xlfn.XLOOKUP(C319,sales!C:C,scon!E:E,"")</f>
        <v/>
      </c>
      <c r="F319" s="4" t="n"/>
      <c r="G319" s="27" t="n"/>
      <c r="H319" s="28" t="n"/>
      <c r="I319" s="4" t="n"/>
      <c r="J319" s="35">
        <f>_xlfn.XLOOKUP(C319,sales!C:C,scon!L:L,"")</f>
        <v/>
      </c>
      <c r="K319" s="31" t="n"/>
      <c r="L319" s="31" t="n"/>
      <c r="M319" s="33">
        <f>IF(I319="","",J319*I319)</f>
        <v/>
      </c>
      <c r="N319" s="33">
        <f>IF(K319="","",M319 * K319)</f>
        <v/>
      </c>
      <c r="O319" s="33">
        <f>IF(K319="","",M319 + N319)</f>
        <v/>
      </c>
      <c r="P319" s="4" t="n"/>
      <c r="Q319" s="33">
        <f>IF(L319&amp;K319="","",M319 * L319)</f>
        <v/>
      </c>
      <c r="R319" s="34">
        <f>IF(M319="","",O319-P319-Q319)</f>
        <v/>
      </c>
    </row>
    <row r="320">
      <c r="A320" s="25" t="n">
        <v>316</v>
      </c>
      <c r="B320" s="26">
        <f>_xlfn.XLOOKUP(C320,sales!C:C,scon!B:B,"")</f>
        <v/>
      </c>
      <c r="C320" s="4" t="n"/>
      <c r="D320" s="26">
        <f>_xlfn.XLOOKUP(C320,sales!C:C,scon!D:D,"")</f>
        <v/>
      </c>
      <c r="E320" s="26">
        <f>_xlfn.XLOOKUP(C320,sales!C:C,scon!E:E,"")</f>
        <v/>
      </c>
      <c r="F320" s="4" t="n"/>
      <c r="G320" s="27" t="n"/>
      <c r="H320" s="28" t="n"/>
      <c r="I320" s="4" t="n"/>
      <c r="J320" s="35">
        <f>_xlfn.XLOOKUP(C320,sales!C:C,scon!L:L,"")</f>
        <v/>
      </c>
      <c r="K320" s="31" t="n"/>
      <c r="L320" s="31" t="n"/>
      <c r="M320" s="33">
        <f>IF(I320="","",J320*I320)</f>
        <v/>
      </c>
      <c r="N320" s="33">
        <f>IF(K320="","",M320 * K320)</f>
        <v/>
      </c>
      <c r="O320" s="33">
        <f>IF(K320="","",M320 + N320)</f>
        <v/>
      </c>
      <c r="P320" s="4" t="n"/>
      <c r="Q320" s="33">
        <f>IF(L320&amp;K320="","",M320 * L320)</f>
        <v/>
      </c>
      <c r="R320" s="34">
        <f>IF(M320="","",O320-P320-Q320)</f>
        <v/>
      </c>
    </row>
    <row r="321">
      <c r="A321" s="25" t="n">
        <v>317</v>
      </c>
      <c r="B321" s="26">
        <f>_xlfn.XLOOKUP(C321,sales!C:C,scon!B:B,"")</f>
        <v/>
      </c>
      <c r="C321" s="4" t="n"/>
      <c r="D321" s="26">
        <f>_xlfn.XLOOKUP(C321,sales!C:C,scon!D:D,"")</f>
        <v/>
      </c>
      <c r="E321" s="26">
        <f>_xlfn.XLOOKUP(C321,sales!C:C,scon!E:E,"")</f>
        <v/>
      </c>
      <c r="F321" s="4" t="n"/>
      <c r="G321" s="27" t="n"/>
      <c r="H321" s="28" t="n"/>
      <c r="I321" s="4" t="n"/>
      <c r="J321" s="35">
        <f>_xlfn.XLOOKUP(C321,sales!C:C,scon!L:L,"")</f>
        <v/>
      </c>
      <c r="K321" s="31" t="n"/>
      <c r="L321" s="31" t="n"/>
      <c r="M321" s="33">
        <f>IF(I321="","",J321*I321)</f>
        <v/>
      </c>
      <c r="N321" s="33">
        <f>IF(K321="","",M321 * K321)</f>
        <v/>
      </c>
      <c r="O321" s="33">
        <f>IF(K321="","",M321 + N321)</f>
        <v/>
      </c>
      <c r="P321" s="4" t="n"/>
      <c r="Q321" s="33">
        <f>IF(L321&amp;K321="","",M321 * L321)</f>
        <v/>
      </c>
      <c r="R321" s="34">
        <f>IF(M321="","",O321-P321-Q321)</f>
        <v/>
      </c>
    </row>
    <row r="322">
      <c r="A322" s="25" t="n">
        <v>318</v>
      </c>
      <c r="B322" s="26">
        <f>_xlfn.XLOOKUP(C322,sales!C:C,scon!B:B,"")</f>
        <v/>
      </c>
      <c r="C322" s="4" t="n"/>
      <c r="D322" s="26">
        <f>_xlfn.XLOOKUP(C322,sales!C:C,scon!D:D,"")</f>
        <v/>
      </c>
      <c r="E322" s="26">
        <f>_xlfn.XLOOKUP(C322,sales!C:C,scon!E:E,"")</f>
        <v/>
      </c>
      <c r="F322" s="4" t="n"/>
      <c r="G322" s="27" t="n"/>
      <c r="H322" s="28" t="n"/>
      <c r="I322" s="4" t="n"/>
      <c r="J322" s="35">
        <f>_xlfn.XLOOKUP(C322,sales!C:C,scon!L:L,"")</f>
        <v/>
      </c>
      <c r="K322" s="31" t="n"/>
      <c r="L322" s="31" t="n"/>
      <c r="M322" s="33">
        <f>IF(I322="","",J322*I322)</f>
        <v/>
      </c>
      <c r="N322" s="33">
        <f>IF(K322="","",M322 * K322)</f>
        <v/>
      </c>
      <c r="O322" s="33">
        <f>IF(K322="","",M322 + N322)</f>
        <v/>
      </c>
      <c r="P322" s="4" t="n"/>
      <c r="Q322" s="33">
        <f>IF(L322&amp;K322="","",M322 * L322)</f>
        <v/>
      </c>
      <c r="R322" s="34">
        <f>IF(M322="","",O322-P322-Q322)</f>
        <v/>
      </c>
    </row>
    <row r="323">
      <c r="A323" s="25" t="n">
        <v>319</v>
      </c>
      <c r="B323" s="26">
        <f>_xlfn.XLOOKUP(C323,sales!C:C,scon!B:B,"")</f>
        <v/>
      </c>
      <c r="C323" s="4" t="n"/>
      <c r="D323" s="26">
        <f>_xlfn.XLOOKUP(C323,sales!C:C,scon!D:D,"")</f>
        <v/>
      </c>
      <c r="E323" s="26">
        <f>_xlfn.XLOOKUP(C323,sales!C:C,scon!E:E,"")</f>
        <v/>
      </c>
      <c r="F323" s="4" t="n"/>
      <c r="G323" s="27" t="n"/>
      <c r="H323" s="28" t="n"/>
      <c r="I323" s="4" t="n"/>
      <c r="J323" s="35">
        <f>_xlfn.XLOOKUP(C323,sales!C:C,scon!L:L,"")</f>
        <v/>
      </c>
      <c r="K323" s="31" t="n"/>
      <c r="L323" s="31" t="n"/>
      <c r="M323" s="33">
        <f>IF(I323="","",J323*I323)</f>
        <v/>
      </c>
      <c r="N323" s="33">
        <f>IF(K323="","",M323 * K323)</f>
        <v/>
      </c>
      <c r="O323" s="33">
        <f>IF(K323="","",M323 + N323)</f>
        <v/>
      </c>
      <c r="P323" s="4" t="n"/>
      <c r="Q323" s="33">
        <f>IF(L323&amp;K323="","",M323 * L323)</f>
        <v/>
      </c>
      <c r="R323" s="34">
        <f>IF(M323="","",O323-P323-Q323)</f>
        <v/>
      </c>
    </row>
    <row r="324">
      <c r="A324" s="25" t="n">
        <v>320</v>
      </c>
      <c r="B324" s="26">
        <f>_xlfn.XLOOKUP(C324,sales!C:C,scon!B:B,"")</f>
        <v/>
      </c>
      <c r="C324" s="4" t="n"/>
      <c r="D324" s="26">
        <f>_xlfn.XLOOKUP(C324,sales!C:C,scon!D:D,"")</f>
        <v/>
      </c>
      <c r="E324" s="26">
        <f>_xlfn.XLOOKUP(C324,sales!C:C,scon!E:E,"")</f>
        <v/>
      </c>
      <c r="F324" s="4" t="n"/>
      <c r="G324" s="27" t="n"/>
      <c r="H324" s="28" t="n"/>
      <c r="I324" s="4" t="n"/>
      <c r="J324" s="35">
        <f>_xlfn.XLOOKUP(C324,sales!C:C,scon!L:L,"")</f>
        <v/>
      </c>
      <c r="K324" s="31" t="n"/>
      <c r="L324" s="31" t="n"/>
      <c r="M324" s="33">
        <f>IF(I324="","",J324*I324)</f>
        <v/>
      </c>
      <c r="N324" s="33">
        <f>IF(K324="","",M324 * K324)</f>
        <v/>
      </c>
      <c r="O324" s="33">
        <f>IF(K324="","",M324 + N324)</f>
        <v/>
      </c>
      <c r="P324" s="4" t="n"/>
      <c r="Q324" s="33">
        <f>IF(L324&amp;K324="","",M324 * L324)</f>
        <v/>
      </c>
      <c r="R324" s="34">
        <f>IF(M324="","",O324-P324-Q324)</f>
        <v/>
      </c>
    </row>
    <row r="325">
      <c r="A325" s="25" t="n">
        <v>321</v>
      </c>
      <c r="B325" s="26">
        <f>_xlfn.XLOOKUP(C325,sales!C:C,scon!B:B,"")</f>
        <v/>
      </c>
      <c r="C325" s="4" t="n"/>
      <c r="D325" s="26">
        <f>_xlfn.XLOOKUP(C325,sales!C:C,scon!D:D,"")</f>
        <v/>
      </c>
      <c r="E325" s="26">
        <f>_xlfn.XLOOKUP(C325,sales!C:C,scon!E:E,"")</f>
        <v/>
      </c>
      <c r="F325" s="4" t="n"/>
      <c r="G325" s="27" t="n"/>
      <c r="H325" s="28" t="n"/>
      <c r="I325" s="4" t="n"/>
      <c r="J325" s="35">
        <f>_xlfn.XLOOKUP(C325,sales!C:C,scon!L:L,"")</f>
        <v/>
      </c>
      <c r="K325" s="31" t="n"/>
      <c r="L325" s="31" t="n"/>
      <c r="M325" s="33">
        <f>IF(I325="","",J325*I325)</f>
        <v/>
      </c>
      <c r="N325" s="33">
        <f>IF(K325="","",M325 * K325)</f>
        <v/>
      </c>
      <c r="O325" s="33">
        <f>IF(K325="","",M325 + N325)</f>
        <v/>
      </c>
      <c r="P325" s="4" t="n"/>
      <c r="Q325" s="33">
        <f>IF(L325&amp;K325="","",M325 * L325)</f>
        <v/>
      </c>
      <c r="R325" s="34">
        <f>IF(M325="","",O325-P325-Q325)</f>
        <v/>
      </c>
    </row>
    <row r="326">
      <c r="A326" s="25" t="n">
        <v>322</v>
      </c>
      <c r="B326" s="26">
        <f>_xlfn.XLOOKUP(C326,sales!C:C,scon!B:B,"")</f>
        <v/>
      </c>
      <c r="C326" s="4" t="n"/>
      <c r="D326" s="26">
        <f>_xlfn.XLOOKUP(C326,sales!C:C,scon!D:D,"")</f>
        <v/>
      </c>
      <c r="E326" s="26">
        <f>_xlfn.XLOOKUP(C326,sales!C:C,scon!E:E,"")</f>
        <v/>
      </c>
      <c r="F326" s="4" t="n"/>
      <c r="G326" s="27" t="n"/>
      <c r="H326" s="28" t="n"/>
      <c r="I326" s="4" t="n"/>
      <c r="J326" s="35">
        <f>_xlfn.XLOOKUP(C326,sales!C:C,scon!L:L,"")</f>
        <v/>
      </c>
      <c r="K326" s="31" t="n"/>
      <c r="L326" s="31" t="n"/>
      <c r="M326" s="33">
        <f>IF(I326="","",J326*I326)</f>
        <v/>
      </c>
      <c r="N326" s="33">
        <f>IF(K326="","",M326 * K326)</f>
        <v/>
      </c>
      <c r="O326" s="33">
        <f>IF(K326="","",M326 + N326)</f>
        <v/>
      </c>
      <c r="P326" s="4" t="n"/>
      <c r="Q326" s="33">
        <f>IF(L326&amp;K326="","",M326 * L326)</f>
        <v/>
      </c>
      <c r="R326" s="34">
        <f>IF(M326="","",O326-P326-Q326)</f>
        <v/>
      </c>
    </row>
    <row r="327">
      <c r="A327" s="25" t="n">
        <v>323</v>
      </c>
      <c r="B327" s="26">
        <f>_xlfn.XLOOKUP(C327,sales!C:C,scon!B:B,"")</f>
        <v/>
      </c>
      <c r="C327" s="4" t="n"/>
      <c r="D327" s="26">
        <f>_xlfn.XLOOKUP(C327,sales!C:C,scon!D:D,"")</f>
        <v/>
      </c>
      <c r="E327" s="26">
        <f>_xlfn.XLOOKUP(C327,sales!C:C,scon!E:E,"")</f>
        <v/>
      </c>
      <c r="F327" s="4" t="n"/>
      <c r="G327" s="27" t="n"/>
      <c r="H327" s="28" t="n"/>
      <c r="I327" s="4" t="n"/>
      <c r="J327" s="35">
        <f>_xlfn.XLOOKUP(C327,sales!C:C,scon!L:L,"")</f>
        <v/>
      </c>
      <c r="K327" s="31" t="n"/>
      <c r="L327" s="31" t="n"/>
      <c r="M327" s="33">
        <f>IF(I327="","",J327*I327)</f>
        <v/>
      </c>
      <c r="N327" s="33">
        <f>IF(K327="","",M327 * K327)</f>
        <v/>
      </c>
      <c r="O327" s="33">
        <f>IF(K327="","",M327 + N327)</f>
        <v/>
      </c>
      <c r="P327" s="4" t="n"/>
      <c r="Q327" s="33">
        <f>IF(L327&amp;K327="","",M327 * L327)</f>
        <v/>
      </c>
      <c r="R327" s="34">
        <f>IF(M327="","",O327-P327-Q327)</f>
        <v/>
      </c>
    </row>
    <row r="328">
      <c r="A328" s="25" t="n">
        <v>324</v>
      </c>
      <c r="B328" s="26">
        <f>_xlfn.XLOOKUP(C328,sales!C:C,scon!B:B,"")</f>
        <v/>
      </c>
      <c r="C328" s="4" t="n"/>
      <c r="D328" s="26">
        <f>_xlfn.XLOOKUP(C328,sales!C:C,scon!D:D,"")</f>
        <v/>
      </c>
      <c r="E328" s="26">
        <f>_xlfn.XLOOKUP(C328,sales!C:C,scon!E:E,"")</f>
        <v/>
      </c>
      <c r="F328" s="4" t="n"/>
      <c r="G328" s="27" t="n"/>
      <c r="H328" s="28" t="n"/>
      <c r="I328" s="4" t="n"/>
      <c r="J328" s="35">
        <f>_xlfn.XLOOKUP(C328,sales!C:C,scon!L:L,"")</f>
        <v/>
      </c>
      <c r="K328" s="31" t="n"/>
      <c r="L328" s="31" t="n"/>
      <c r="M328" s="33">
        <f>IF(I328="","",J328*I328)</f>
        <v/>
      </c>
      <c r="N328" s="33">
        <f>IF(K328="","",M328 * K328)</f>
        <v/>
      </c>
      <c r="O328" s="33">
        <f>IF(K328="","",M328 + N328)</f>
        <v/>
      </c>
      <c r="P328" s="4" t="n"/>
      <c r="Q328" s="33">
        <f>IF(L328&amp;K328="","",M328 * L328)</f>
        <v/>
      </c>
      <c r="R328" s="34">
        <f>IF(M328="","",O328-P328-Q328)</f>
        <v/>
      </c>
    </row>
    <row r="329">
      <c r="A329" s="25" t="n">
        <v>325</v>
      </c>
      <c r="B329" s="26">
        <f>_xlfn.XLOOKUP(C329,sales!C:C,scon!B:B,"")</f>
        <v/>
      </c>
      <c r="C329" s="4" t="n"/>
      <c r="D329" s="26">
        <f>_xlfn.XLOOKUP(C329,sales!C:C,scon!D:D,"")</f>
        <v/>
      </c>
      <c r="E329" s="26">
        <f>_xlfn.XLOOKUP(C329,sales!C:C,scon!E:E,"")</f>
        <v/>
      </c>
      <c r="F329" s="4" t="n"/>
      <c r="G329" s="27" t="n"/>
      <c r="H329" s="28" t="n"/>
      <c r="I329" s="4" t="n"/>
      <c r="J329" s="35">
        <f>_xlfn.XLOOKUP(C329,sales!C:C,scon!L:L,"")</f>
        <v/>
      </c>
      <c r="K329" s="31" t="n"/>
      <c r="L329" s="31" t="n"/>
      <c r="M329" s="33">
        <f>IF(I329="","",J329*I329)</f>
        <v/>
      </c>
      <c r="N329" s="33">
        <f>IF(K329="","",M329 * K329)</f>
        <v/>
      </c>
      <c r="O329" s="33">
        <f>IF(K329="","",M329 + N329)</f>
        <v/>
      </c>
      <c r="P329" s="4" t="n"/>
      <c r="Q329" s="33">
        <f>IF(L329&amp;K329="","",M329 * L329)</f>
        <v/>
      </c>
      <c r="R329" s="34">
        <f>IF(M329="","",O329-P329-Q329)</f>
        <v/>
      </c>
    </row>
    <row r="330">
      <c r="A330" s="25" t="n">
        <v>326</v>
      </c>
      <c r="B330" s="26">
        <f>_xlfn.XLOOKUP(C330,sales!C:C,scon!B:B,"")</f>
        <v/>
      </c>
      <c r="C330" s="4" t="n"/>
      <c r="D330" s="26">
        <f>_xlfn.XLOOKUP(C330,sales!C:C,scon!D:D,"")</f>
        <v/>
      </c>
      <c r="E330" s="26">
        <f>_xlfn.XLOOKUP(C330,sales!C:C,scon!E:E,"")</f>
        <v/>
      </c>
      <c r="F330" s="4" t="n"/>
      <c r="G330" s="27" t="n"/>
      <c r="H330" s="28" t="n"/>
      <c r="I330" s="4" t="n"/>
      <c r="J330" s="35">
        <f>_xlfn.XLOOKUP(C330,sales!C:C,scon!L:L,"")</f>
        <v/>
      </c>
      <c r="K330" s="31" t="n"/>
      <c r="L330" s="31" t="n"/>
      <c r="M330" s="33">
        <f>IF(I330="","",J330*I330)</f>
        <v/>
      </c>
      <c r="N330" s="33">
        <f>IF(K330="","",M330 * K330)</f>
        <v/>
      </c>
      <c r="O330" s="33">
        <f>IF(K330="","",M330 + N330)</f>
        <v/>
      </c>
      <c r="P330" s="4" t="n"/>
      <c r="Q330" s="33">
        <f>IF(L330&amp;K330="","",M330 * L330)</f>
        <v/>
      </c>
      <c r="R330" s="34">
        <f>IF(M330="","",O330-P330-Q330)</f>
        <v/>
      </c>
    </row>
    <row r="331">
      <c r="A331" s="25" t="n">
        <v>327</v>
      </c>
      <c r="B331" s="26">
        <f>_xlfn.XLOOKUP(C331,sales!C:C,scon!B:B,"")</f>
        <v/>
      </c>
      <c r="C331" s="4" t="n"/>
      <c r="D331" s="26">
        <f>_xlfn.XLOOKUP(C331,sales!C:C,scon!D:D,"")</f>
        <v/>
      </c>
      <c r="E331" s="26">
        <f>_xlfn.XLOOKUP(C331,sales!C:C,scon!E:E,"")</f>
        <v/>
      </c>
      <c r="F331" s="4" t="n"/>
      <c r="G331" s="27" t="n"/>
      <c r="H331" s="28" t="n"/>
      <c r="I331" s="4" t="n"/>
      <c r="J331" s="35">
        <f>_xlfn.XLOOKUP(C331,sales!C:C,scon!L:L,"")</f>
        <v/>
      </c>
      <c r="K331" s="31" t="n"/>
      <c r="L331" s="31" t="n"/>
      <c r="M331" s="33">
        <f>IF(I331="","",J331*I331)</f>
        <v/>
      </c>
      <c r="N331" s="33">
        <f>IF(K331="","",M331 * K331)</f>
        <v/>
      </c>
      <c r="O331" s="33">
        <f>IF(K331="","",M331 + N331)</f>
        <v/>
      </c>
      <c r="P331" s="4" t="n"/>
      <c r="Q331" s="33">
        <f>IF(L331&amp;K331="","",M331 * L331)</f>
        <v/>
      </c>
      <c r="R331" s="34">
        <f>IF(M331="","",O331-P331-Q331)</f>
        <v/>
      </c>
    </row>
    <row r="332">
      <c r="A332" s="25" t="n">
        <v>328</v>
      </c>
      <c r="B332" s="26">
        <f>_xlfn.XLOOKUP(C332,sales!C:C,scon!B:B,"")</f>
        <v/>
      </c>
      <c r="C332" s="4" t="n"/>
      <c r="D332" s="26">
        <f>_xlfn.XLOOKUP(C332,sales!C:C,scon!D:D,"")</f>
        <v/>
      </c>
      <c r="E332" s="26">
        <f>_xlfn.XLOOKUP(C332,sales!C:C,scon!E:E,"")</f>
        <v/>
      </c>
      <c r="F332" s="4" t="n"/>
      <c r="G332" s="27" t="n"/>
      <c r="H332" s="28" t="n"/>
      <c r="I332" s="4" t="n"/>
      <c r="J332" s="35">
        <f>_xlfn.XLOOKUP(C332,sales!C:C,scon!L:L,"")</f>
        <v/>
      </c>
      <c r="K332" s="31" t="n"/>
      <c r="L332" s="31" t="n"/>
      <c r="M332" s="33">
        <f>IF(I332="","",J332*I332)</f>
        <v/>
      </c>
      <c r="N332" s="33">
        <f>IF(K332="","",M332 * K332)</f>
        <v/>
      </c>
      <c r="O332" s="33">
        <f>IF(K332="","",M332 + N332)</f>
        <v/>
      </c>
      <c r="P332" s="4" t="n"/>
      <c r="Q332" s="33">
        <f>IF(L332&amp;K332="","",M332 * L332)</f>
        <v/>
      </c>
      <c r="R332" s="34">
        <f>IF(M332="","",O332-P332-Q332)</f>
        <v/>
      </c>
    </row>
    <row r="333">
      <c r="A333" s="25" t="n">
        <v>329</v>
      </c>
      <c r="B333" s="26">
        <f>_xlfn.XLOOKUP(C333,sales!C:C,scon!B:B,"")</f>
        <v/>
      </c>
      <c r="C333" s="4" t="n"/>
      <c r="D333" s="26">
        <f>_xlfn.XLOOKUP(C333,sales!C:C,scon!D:D,"")</f>
        <v/>
      </c>
      <c r="E333" s="26">
        <f>_xlfn.XLOOKUP(C333,sales!C:C,scon!E:E,"")</f>
        <v/>
      </c>
      <c r="F333" s="4" t="n"/>
      <c r="G333" s="27" t="n"/>
      <c r="H333" s="28" t="n"/>
      <c r="I333" s="4" t="n"/>
      <c r="J333" s="35">
        <f>_xlfn.XLOOKUP(C333,sales!C:C,scon!L:L,"")</f>
        <v/>
      </c>
      <c r="K333" s="31" t="n"/>
      <c r="L333" s="31" t="n"/>
      <c r="M333" s="33">
        <f>IF(I333="","",J333*I333)</f>
        <v/>
      </c>
      <c r="N333" s="33">
        <f>IF(K333="","",M333 * K333)</f>
        <v/>
      </c>
      <c r="O333" s="33">
        <f>IF(K333="","",M333 + N333)</f>
        <v/>
      </c>
      <c r="P333" s="4" t="n"/>
      <c r="Q333" s="33">
        <f>IF(L333&amp;K333="","",M333 * L333)</f>
        <v/>
      </c>
      <c r="R333" s="34">
        <f>IF(M333="","",O333-P333-Q333)</f>
        <v/>
      </c>
    </row>
    <row r="334">
      <c r="A334" s="25" t="n">
        <v>330</v>
      </c>
      <c r="B334" s="26">
        <f>_xlfn.XLOOKUP(C334,sales!C:C,scon!B:B,"")</f>
        <v/>
      </c>
      <c r="C334" s="4" t="n"/>
      <c r="D334" s="26">
        <f>_xlfn.XLOOKUP(C334,sales!C:C,scon!D:D,"")</f>
        <v/>
      </c>
      <c r="E334" s="26">
        <f>_xlfn.XLOOKUP(C334,sales!C:C,scon!E:E,"")</f>
        <v/>
      </c>
      <c r="F334" s="4" t="n"/>
      <c r="G334" s="27" t="n"/>
      <c r="H334" s="28" t="n"/>
      <c r="I334" s="4" t="n"/>
      <c r="J334" s="35">
        <f>_xlfn.XLOOKUP(C334,sales!C:C,scon!L:L,"")</f>
        <v/>
      </c>
      <c r="K334" s="31" t="n"/>
      <c r="L334" s="31" t="n"/>
      <c r="M334" s="33">
        <f>IF(I334="","",J334*I334)</f>
        <v/>
      </c>
      <c r="N334" s="33">
        <f>IF(K334="","",M334 * K334)</f>
        <v/>
      </c>
      <c r="O334" s="33">
        <f>IF(K334="","",M334 + N334)</f>
        <v/>
      </c>
      <c r="P334" s="4" t="n"/>
      <c r="Q334" s="33">
        <f>IF(L334&amp;K334="","",M334 * L334)</f>
        <v/>
      </c>
      <c r="R334" s="34">
        <f>IF(M334="","",O334-P334-Q334)</f>
        <v/>
      </c>
    </row>
    <row r="335">
      <c r="A335" s="25" t="n">
        <v>331</v>
      </c>
      <c r="B335" s="26">
        <f>_xlfn.XLOOKUP(C335,sales!C:C,scon!B:B,"")</f>
        <v/>
      </c>
      <c r="C335" s="4" t="n"/>
      <c r="D335" s="26">
        <f>_xlfn.XLOOKUP(C335,sales!C:C,scon!D:D,"")</f>
        <v/>
      </c>
      <c r="E335" s="26">
        <f>_xlfn.XLOOKUP(C335,sales!C:C,scon!E:E,"")</f>
        <v/>
      </c>
      <c r="F335" s="4" t="n"/>
      <c r="G335" s="27" t="n"/>
      <c r="H335" s="28" t="n"/>
      <c r="I335" s="4" t="n"/>
      <c r="J335" s="35">
        <f>_xlfn.XLOOKUP(C335,sales!C:C,scon!L:L,"")</f>
        <v/>
      </c>
      <c r="K335" s="31" t="n"/>
      <c r="L335" s="31" t="n"/>
      <c r="M335" s="33">
        <f>IF(I335="","",J335*I335)</f>
        <v/>
      </c>
      <c r="N335" s="33">
        <f>IF(K335="","",M335 * K335)</f>
        <v/>
      </c>
      <c r="O335" s="33">
        <f>IF(K335="","",M335 + N335)</f>
        <v/>
      </c>
      <c r="P335" s="4" t="n"/>
      <c r="Q335" s="33">
        <f>IF(L335&amp;K335="","",M335 * L335)</f>
        <v/>
      </c>
      <c r="R335" s="34">
        <f>IF(M335="","",O335-P335-Q335)</f>
        <v/>
      </c>
    </row>
    <row r="336">
      <c r="A336" s="25" t="n">
        <v>332</v>
      </c>
      <c r="B336" s="26">
        <f>_xlfn.XLOOKUP(C336,sales!C:C,scon!B:B,"")</f>
        <v/>
      </c>
      <c r="C336" s="4" t="n"/>
      <c r="D336" s="26">
        <f>_xlfn.XLOOKUP(C336,sales!C:C,scon!D:D,"")</f>
        <v/>
      </c>
      <c r="E336" s="26">
        <f>_xlfn.XLOOKUP(C336,sales!C:C,scon!E:E,"")</f>
        <v/>
      </c>
      <c r="F336" s="4" t="n"/>
      <c r="G336" s="27" t="n"/>
      <c r="H336" s="28" t="n"/>
      <c r="I336" s="4" t="n"/>
      <c r="J336" s="35">
        <f>_xlfn.XLOOKUP(C336,sales!C:C,scon!L:L,"")</f>
        <v/>
      </c>
      <c r="K336" s="31" t="n"/>
      <c r="L336" s="31" t="n"/>
      <c r="M336" s="33">
        <f>IF(I336="","",J336*I336)</f>
        <v/>
      </c>
      <c r="N336" s="33">
        <f>IF(K336="","",M336 * K336)</f>
        <v/>
      </c>
      <c r="O336" s="33">
        <f>IF(K336="","",M336 + N336)</f>
        <v/>
      </c>
      <c r="P336" s="4" t="n"/>
      <c r="Q336" s="33">
        <f>IF(L336&amp;K336="","",M336 * L336)</f>
        <v/>
      </c>
      <c r="R336" s="34">
        <f>IF(M336="","",O336-P336-Q336)</f>
        <v/>
      </c>
    </row>
    <row r="337">
      <c r="A337" s="25" t="n">
        <v>333</v>
      </c>
      <c r="B337" s="26">
        <f>_xlfn.XLOOKUP(C337,sales!C:C,scon!B:B,"")</f>
        <v/>
      </c>
      <c r="C337" s="4" t="n"/>
      <c r="D337" s="26">
        <f>_xlfn.XLOOKUP(C337,sales!C:C,scon!D:D,"")</f>
        <v/>
      </c>
      <c r="E337" s="26">
        <f>_xlfn.XLOOKUP(C337,sales!C:C,scon!E:E,"")</f>
        <v/>
      </c>
      <c r="F337" s="4" t="n"/>
      <c r="G337" s="27" t="n"/>
      <c r="H337" s="28" t="n"/>
      <c r="I337" s="4" t="n"/>
      <c r="J337" s="35">
        <f>_xlfn.XLOOKUP(C337,sales!C:C,scon!L:L,"")</f>
        <v/>
      </c>
      <c r="K337" s="31" t="n"/>
      <c r="L337" s="31" t="n"/>
      <c r="M337" s="33">
        <f>IF(I337="","",J337*I337)</f>
        <v/>
      </c>
      <c r="N337" s="33">
        <f>IF(K337="","",M337 * K337)</f>
        <v/>
      </c>
      <c r="O337" s="33">
        <f>IF(K337="","",M337 + N337)</f>
        <v/>
      </c>
      <c r="P337" s="4" t="n"/>
      <c r="Q337" s="33">
        <f>IF(L337&amp;K337="","",M337 * L337)</f>
        <v/>
      </c>
      <c r="R337" s="34">
        <f>IF(M337="","",O337-P337-Q337)</f>
        <v/>
      </c>
    </row>
    <row r="338">
      <c r="A338" s="25" t="n">
        <v>334</v>
      </c>
      <c r="B338" s="26">
        <f>_xlfn.XLOOKUP(C338,sales!C:C,scon!B:B,"")</f>
        <v/>
      </c>
      <c r="C338" s="4" t="n"/>
      <c r="D338" s="26">
        <f>_xlfn.XLOOKUP(C338,sales!C:C,scon!D:D,"")</f>
        <v/>
      </c>
      <c r="E338" s="26">
        <f>_xlfn.XLOOKUP(C338,sales!C:C,scon!E:E,"")</f>
        <v/>
      </c>
      <c r="F338" s="4" t="n"/>
      <c r="G338" s="27" t="n"/>
      <c r="H338" s="28" t="n"/>
      <c r="I338" s="4" t="n"/>
      <c r="J338" s="35">
        <f>_xlfn.XLOOKUP(C338,sales!C:C,scon!L:L,"")</f>
        <v/>
      </c>
      <c r="K338" s="31" t="n"/>
      <c r="L338" s="31" t="n"/>
      <c r="M338" s="33">
        <f>IF(I338="","",J338*I338)</f>
        <v/>
      </c>
      <c r="N338" s="33">
        <f>IF(K338="","",M338 * K338)</f>
        <v/>
      </c>
      <c r="O338" s="33">
        <f>IF(K338="","",M338 + N338)</f>
        <v/>
      </c>
      <c r="P338" s="4" t="n"/>
      <c r="Q338" s="33">
        <f>IF(L338&amp;K338="","",M338 * L338)</f>
        <v/>
      </c>
      <c r="R338" s="34">
        <f>IF(M338="","",O338-P338-Q338)</f>
        <v/>
      </c>
    </row>
    <row r="339">
      <c r="A339" s="25" t="n">
        <v>335</v>
      </c>
      <c r="B339" s="26">
        <f>_xlfn.XLOOKUP(C339,sales!C:C,scon!B:B,"")</f>
        <v/>
      </c>
      <c r="C339" s="4" t="n"/>
      <c r="D339" s="26">
        <f>_xlfn.XLOOKUP(C339,sales!C:C,scon!D:D,"")</f>
        <v/>
      </c>
      <c r="E339" s="26">
        <f>_xlfn.XLOOKUP(C339,sales!C:C,scon!E:E,"")</f>
        <v/>
      </c>
      <c r="F339" s="4" t="n"/>
      <c r="G339" s="27" t="n"/>
      <c r="H339" s="28" t="n"/>
      <c r="I339" s="4" t="n"/>
      <c r="J339" s="35">
        <f>_xlfn.XLOOKUP(C339,sales!C:C,scon!L:L,"")</f>
        <v/>
      </c>
      <c r="K339" s="31" t="n"/>
      <c r="L339" s="31" t="n"/>
      <c r="M339" s="33">
        <f>IF(I339="","",J339*I339)</f>
        <v/>
      </c>
      <c r="N339" s="33">
        <f>IF(K339="","",M339 * K339)</f>
        <v/>
      </c>
      <c r="O339" s="33">
        <f>IF(K339="","",M339 + N339)</f>
        <v/>
      </c>
      <c r="P339" s="4" t="n"/>
      <c r="Q339" s="33">
        <f>IF(L339&amp;K339="","",M339 * L339)</f>
        <v/>
      </c>
      <c r="R339" s="34">
        <f>IF(M339="","",O339-P339-Q339)</f>
        <v/>
      </c>
    </row>
    <row r="340">
      <c r="A340" s="25" t="n">
        <v>336</v>
      </c>
      <c r="B340" s="26">
        <f>_xlfn.XLOOKUP(C340,sales!C:C,scon!B:B,"")</f>
        <v/>
      </c>
      <c r="C340" s="4" t="n"/>
      <c r="D340" s="26">
        <f>_xlfn.XLOOKUP(C340,sales!C:C,scon!D:D,"")</f>
        <v/>
      </c>
      <c r="E340" s="26">
        <f>_xlfn.XLOOKUP(C340,sales!C:C,scon!E:E,"")</f>
        <v/>
      </c>
      <c r="F340" s="4" t="n"/>
      <c r="G340" s="27" t="n"/>
      <c r="H340" s="28" t="n"/>
      <c r="I340" s="4" t="n"/>
      <c r="J340" s="35">
        <f>_xlfn.XLOOKUP(C340,sales!C:C,scon!L:L,"")</f>
        <v/>
      </c>
      <c r="K340" s="31" t="n"/>
      <c r="L340" s="31" t="n"/>
      <c r="M340" s="33">
        <f>IF(I340="","",J340*I340)</f>
        <v/>
      </c>
      <c r="N340" s="33">
        <f>IF(K340="","",M340 * K340)</f>
        <v/>
      </c>
      <c r="O340" s="33">
        <f>IF(K340="","",M340 + N340)</f>
        <v/>
      </c>
      <c r="P340" s="4" t="n"/>
      <c r="Q340" s="33">
        <f>IF(L340&amp;K340="","",M340 * L340)</f>
        <v/>
      </c>
      <c r="R340" s="34">
        <f>IF(M340="","",O340-P340-Q340)</f>
        <v/>
      </c>
    </row>
    <row r="341">
      <c r="A341" s="25" t="n">
        <v>337</v>
      </c>
      <c r="B341" s="26">
        <f>_xlfn.XLOOKUP(C341,sales!C:C,scon!B:B,"")</f>
        <v/>
      </c>
      <c r="C341" s="4" t="n"/>
      <c r="D341" s="26">
        <f>_xlfn.XLOOKUP(C341,sales!C:C,scon!D:D,"")</f>
        <v/>
      </c>
      <c r="E341" s="26">
        <f>_xlfn.XLOOKUP(C341,sales!C:C,scon!E:E,"")</f>
        <v/>
      </c>
      <c r="F341" s="4" t="n"/>
      <c r="G341" s="27" t="n"/>
      <c r="H341" s="28" t="n"/>
      <c r="I341" s="4" t="n"/>
      <c r="J341" s="35">
        <f>_xlfn.XLOOKUP(C341,sales!C:C,scon!L:L,"")</f>
        <v/>
      </c>
      <c r="K341" s="31" t="n"/>
      <c r="L341" s="31" t="n"/>
      <c r="M341" s="33">
        <f>IF(I341="","",J341*I341)</f>
        <v/>
      </c>
      <c r="N341" s="33">
        <f>IF(K341="","",M341 * K341)</f>
        <v/>
      </c>
      <c r="O341" s="33">
        <f>IF(K341="","",M341 + N341)</f>
        <v/>
      </c>
      <c r="P341" s="4" t="n"/>
      <c r="Q341" s="33">
        <f>IF(L341&amp;K341="","",M341 * L341)</f>
        <v/>
      </c>
      <c r="R341" s="34">
        <f>IF(M341="","",O341-P341-Q341)</f>
        <v/>
      </c>
    </row>
    <row r="342">
      <c r="A342" s="25" t="n">
        <v>338</v>
      </c>
      <c r="B342" s="26">
        <f>_xlfn.XLOOKUP(C342,sales!C:C,scon!B:B,"")</f>
        <v/>
      </c>
      <c r="C342" s="4" t="n"/>
      <c r="D342" s="26">
        <f>_xlfn.XLOOKUP(C342,sales!C:C,scon!D:D,"")</f>
        <v/>
      </c>
      <c r="E342" s="26">
        <f>_xlfn.XLOOKUP(C342,sales!C:C,scon!E:E,"")</f>
        <v/>
      </c>
      <c r="F342" s="4" t="n"/>
      <c r="G342" s="27" t="n"/>
      <c r="H342" s="28" t="n"/>
      <c r="I342" s="4" t="n"/>
      <c r="J342" s="35">
        <f>_xlfn.XLOOKUP(C342,sales!C:C,scon!L:L,"")</f>
        <v/>
      </c>
      <c r="K342" s="31" t="n"/>
      <c r="L342" s="31" t="n"/>
      <c r="M342" s="33">
        <f>IF(I342="","",J342*I342)</f>
        <v/>
      </c>
      <c r="N342" s="33">
        <f>IF(K342="","",M342 * K342)</f>
        <v/>
      </c>
      <c r="O342" s="33">
        <f>IF(K342="","",M342 + N342)</f>
        <v/>
      </c>
      <c r="P342" s="4" t="n"/>
      <c r="Q342" s="33">
        <f>IF(L342&amp;K342="","",M342 * L342)</f>
        <v/>
      </c>
      <c r="R342" s="34">
        <f>IF(M342="","",O342-P342-Q342)</f>
        <v/>
      </c>
    </row>
    <row r="343">
      <c r="A343" s="25" t="n">
        <v>339</v>
      </c>
      <c r="B343" s="26">
        <f>_xlfn.XLOOKUP(C343,sales!C:C,scon!B:B,"")</f>
        <v/>
      </c>
      <c r="C343" s="4" t="n"/>
      <c r="D343" s="26">
        <f>_xlfn.XLOOKUP(C343,sales!C:C,scon!D:D,"")</f>
        <v/>
      </c>
      <c r="E343" s="26">
        <f>_xlfn.XLOOKUP(C343,sales!C:C,scon!E:E,"")</f>
        <v/>
      </c>
      <c r="F343" s="4" t="n"/>
      <c r="G343" s="27" t="n"/>
      <c r="H343" s="28" t="n"/>
      <c r="I343" s="4" t="n"/>
      <c r="J343" s="35">
        <f>_xlfn.XLOOKUP(C343,sales!C:C,scon!L:L,"")</f>
        <v/>
      </c>
      <c r="K343" s="31" t="n"/>
      <c r="L343" s="31" t="n"/>
      <c r="M343" s="33">
        <f>IF(I343="","",J343*I343)</f>
        <v/>
      </c>
      <c r="N343" s="33">
        <f>IF(K343="","",M343 * K343)</f>
        <v/>
      </c>
      <c r="O343" s="33">
        <f>IF(K343="","",M343 + N343)</f>
        <v/>
      </c>
      <c r="P343" s="4" t="n"/>
      <c r="Q343" s="33">
        <f>IF(L343&amp;K343="","",M343 * L343)</f>
        <v/>
      </c>
      <c r="R343" s="34">
        <f>IF(M343="","",O343-P343-Q343)</f>
        <v/>
      </c>
    </row>
    <row r="344">
      <c r="A344" s="25" t="n">
        <v>340</v>
      </c>
      <c r="B344" s="26">
        <f>_xlfn.XLOOKUP(C344,sales!C:C,scon!B:B,"")</f>
        <v/>
      </c>
      <c r="C344" s="4" t="n"/>
      <c r="D344" s="26">
        <f>_xlfn.XLOOKUP(C344,sales!C:C,scon!D:D,"")</f>
        <v/>
      </c>
      <c r="E344" s="26">
        <f>_xlfn.XLOOKUP(C344,sales!C:C,scon!E:E,"")</f>
        <v/>
      </c>
      <c r="F344" s="4" t="n"/>
      <c r="G344" s="27" t="n"/>
      <c r="H344" s="28" t="n"/>
      <c r="I344" s="4" t="n"/>
      <c r="J344" s="35">
        <f>_xlfn.XLOOKUP(C344,sales!C:C,scon!L:L,"")</f>
        <v/>
      </c>
      <c r="K344" s="31" t="n"/>
      <c r="L344" s="31" t="n"/>
      <c r="M344" s="33">
        <f>IF(I344="","",J344*I344)</f>
        <v/>
      </c>
      <c r="N344" s="33">
        <f>IF(K344="","",M344 * K344)</f>
        <v/>
      </c>
      <c r="O344" s="33">
        <f>IF(K344="","",M344 + N344)</f>
        <v/>
      </c>
      <c r="P344" s="4" t="n"/>
      <c r="Q344" s="33">
        <f>IF(L344&amp;K344="","",M344 * L344)</f>
        <v/>
      </c>
      <c r="R344" s="34">
        <f>IF(M344="","",O344-P344-Q344)</f>
        <v/>
      </c>
    </row>
    <row r="345">
      <c r="A345" s="25" t="n">
        <v>341</v>
      </c>
      <c r="B345" s="26">
        <f>_xlfn.XLOOKUP(C345,sales!C:C,scon!B:B,"")</f>
        <v/>
      </c>
      <c r="C345" s="4" t="n"/>
      <c r="D345" s="26">
        <f>_xlfn.XLOOKUP(C345,sales!C:C,scon!D:D,"")</f>
        <v/>
      </c>
      <c r="E345" s="26">
        <f>_xlfn.XLOOKUP(C345,sales!C:C,scon!E:E,"")</f>
        <v/>
      </c>
      <c r="F345" s="4" t="n"/>
      <c r="G345" s="27" t="n"/>
      <c r="H345" s="28" t="n"/>
      <c r="I345" s="4" t="n"/>
      <c r="J345" s="35">
        <f>_xlfn.XLOOKUP(C345,sales!C:C,scon!L:L,"")</f>
        <v/>
      </c>
      <c r="K345" s="31" t="n"/>
      <c r="L345" s="31" t="n"/>
      <c r="M345" s="33">
        <f>IF(I345="","",J345*I345)</f>
        <v/>
      </c>
      <c r="N345" s="33">
        <f>IF(K345="","",M345 * K345)</f>
        <v/>
      </c>
      <c r="O345" s="33">
        <f>IF(K345="","",M345 + N345)</f>
        <v/>
      </c>
      <c r="P345" s="4" t="n"/>
      <c r="Q345" s="33">
        <f>IF(L345&amp;K345="","",M345 * L345)</f>
        <v/>
      </c>
      <c r="R345" s="34">
        <f>IF(M345="","",O345-P345-Q345)</f>
        <v/>
      </c>
    </row>
    <row r="346">
      <c r="A346" s="25" t="n">
        <v>342</v>
      </c>
      <c r="B346" s="26">
        <f>_xlfn.XLOOKUP(C346,sales!C:C,scon!B:B,"")</f>
        <v/>
      </c>
      <c r="C346" s="4" t="n"/>
      <c r="D346" s="26">
        <f>_xlfn.XLOOKUP(C346,sales!C:C,scon!D:D,"")</f>
        <v/>
      </c>
      <c r="E346" s="26">
        <f>_xlfn.XLOOKUP(C346,sales!C:C,scon!E:E,"")</f>
        <v/>
      </c>
      <c r="F346" s="4" t="n"/>
      <c r="G346" s="27" t="n"/>
      <c r="H346" s="28" t="n"/>
      <c r="I346" s="4" t="n"/>
      <c r="J346" s="35">
        <f>_xlfn.XLOOKUP(C346,sales!C:C,scon!L:L,"")</f>
        <v/>
      </c>
      <c r="K346" s="31" t="n"/>
      <c r="L346" s="31" t="n"/>
      <c r="M346" s="33">
        <f>IF(I346="","",J346*I346)</f>
        <v/>
      </c>
      <c r="N346" s="33">
        <f>IF(K346="","",M346 * K346)</f>
        <v/>
      </c>
      <c r="O346" s="33">
        <f>IF(K346="","",M346 + N346)</f>
        <v/>
      </c>
      <c r="P346" s="4" t="n"/>
      <c r="Q346" s="33">
        <f>IF(L346&amp;K346="","",M346 * L346)</f>
        <v/>
      </c>
      <c r="R346" s="34">
        <f>IF(M346="","",O346-P346-Q346)</f>
        <v/>
      </c>
    </row>
    <row r="347">
      <c r="A347" s="25" t="n">
        <v>343</v>
      </c>
      <c r="B347" s="26">
        <f>_xlfn.XLOOKUP(C347,sales!C:C,scon!B:B,"")</f>
        <v/>
      </c>
      <c r="C347" s="4" t="n"/>
      <c r="D347" s="26">
        <f>_xlfn.XLOOKUP(C347,sales!C:C,scon!D:D,"")</f>
        <v/>
      </c>
      <c r="E347" s="26">
        <f>_xlfn.XLOOKUP(C347,sales!C:C,scon!E:E,"")</f>
        <v/>
      </c>
      <c r="F347" s="4" t="n"/>
      <c r="G347" s="27" t="n"/>
      <c r="H347" s="28" t="n"/>
      <c r="I347" s="4" t="n"/>
      <c r="J347" s="35">
        <f>_xlfn.XLOOKUP(C347,sales!C:C,scon!L:L,"")</f>
        <v/>
      </c>
      <c r="K347" s="31" t="n"/>
      <c r="L347" s="31" t="n"/>
      <c r="M347" s="33">
        <f>IF(I347="","",J347*I347)</f>
        <v/>
      </c>
      <c r="N347" s="33">
        <f>IF(K347="","",M347 * K347)</f>
        <v/>
      </c>
      <c r="O347" s="33">
        <f>IF(K347="","",M347 + N347)</f>
        <v/>
      </c>
      <c r="P347" s="4" t="n"/>
      <c r="Q347" s="33">
        <f>IF(L347&amp;K347="","",M347 * L347)</f>
        <v/>
      </c>
      <c r="R347" s="34">
        <f>IF(M347="","",O347-P347-Q347)</f>
        <v/>
      </c>
    </row>
    <row r="348">
      <c r="A348" s="25" t="n">
        <v>344</v>
      </c>
      <c r="B348" s="26">
        <f>_xlfn.XLOOKUP(C348,sales!C:C,scon!B:B,"")</f>
        <v/>
      </c>
      <c r="C348" s="4" t="n"/>
      <c r="D348" s="26">
        <f>_xlfn.XLOOKUP(C348,sales!C:C,scon!D:D,"")</f>
        <v/>
      </c>
      <c r="E348" s="26">
        <f>_xlfn.XLOOKUP(C348,sales!C:C,scon!E:E,"")</f>
        <v/>
      </c>
      <c r="F348" s="4" t="n"/>
      <c r="G348" s="27" t="n"/>
      <c r="H348" s="28" t="n"/>
      <c r="I348" s="4" t="n"/>
      <c r="J348" s="35">
        <f>_xlfn.XLOOKUP(C348,sales!C:C,scon!L:L,"")</f>
        <v/>
      </c>
      <c r="K348" s="31" t="n"/>
      <c r="L348" s="31" t="n"/>
      <c r="M348" s="33">
        <f>IF(I348="","",J348*I348)</f>
        <v/>
      </c>
      <c r="N348" s="33">
        <f>IF(K348="","",M348 * K348)</f>
        <v/>
      </c>
      <c r="O348" s="33">
        <f>IF(K348="","",M348 + N348)</f>
        <v/>
      </c>
      <c r="P348" s="4" t="n"/>
      <c r="Q348" s="33">
        <f>IF(L348&amp;K348="","",M348 * L348)</f>
        <v/>
      </c>
      <c r="R348" s="34">
        <f>IF(M348="","",O348-P348-Q348)</f>
        <v/>
      </c>
    </row>
    <row r="349">
      <c r="A349" s="25" t="n">
        <v>345</v>
      </c>
      <c r="B349" s="26">
        <f>_xlfn.XLOOKUP(C349,sales!C:C,scon!B:B,"")</f>
        <v/>
      </c>
      <c r="C349" s="4" t="n"/>
      <c r="D349" s="26">
        <f>_xlfn.XLOOKUP(C349,sales!C:C,scon!D:D,"")</f>
        <v/>
      </c>
      <c r="E349" s="26">
        <f>_xlfn.XLOOKUP(C349,sales!C:C,scon!E:E,"")</f>
        <v/>
      </c>
      <c r="F349" s="4" t="n"/>
      <c r="G349" s="27" t="n"/>
      <c r="H349" s="28" t="n"/>
      <c r="I349" s="4" t="n"/>
      <c r="J349" s="35">
        <f>_xlfn.XLOOKUP(C349,sales!C:C,scon!L:L,"")</f>
        <v/>
      </c>
      <c r="K349" s="31" t="n"/>
      <c r="L349" s="31" t="n"/>
      <c r="M349" s="33">
        <f>IF(I349="","",J349*I349)</f>
        <v/>
      </c>
      <c r="N349" s="33">
        <f>IF(K349="","",M349 * K349)</f>
        <v/>
      </c>
      <c r="O349" s="33">
        <f>IF(K349="","",M349 + N349)</f>
        <v/>
      </c>
      <c r="P349" s="4" t="n"/>
      <c r="Q349" s="33">
        <f>IF(L349&amp;K349="","",M349 * L349)</f>
        <v/>
      </c>
      <c r="R349" s="34">
        <f>IF(M349="","",O349-P349-Q349)</f>
        <v/>
      </c>
    </row>
    <row r="350">
      <c r="A350" s="25" t="n">
        <v>346</v>
      </c>
      <c r="B350" s="26">
        <f>_xlfn.XLOOKUP(C350,sales!C:C,scon!B:B,"")</f>
        <v/>
      </c>
      <c r="C350" s="4" t="n"/>
      <c r="D350" s="26">
        <f>_xlfn.XLOOKUP(C350,sales!C:C,scon!D:D,"")</f>
        <v/>
      </c>
      <c r="E350" s="26">
        <f>_xlfn.XLOOKUP(C350,sales!C:C,scon!E:E,"")</f>
        <v/>
      </c>
      <c r="F350" s="4" t="n"/>
      <c r="G350" s="27" t="n"/>
      <c r="H350" s="28" t="n"/>
      <c r="I350" s="4" t="n"/>
      <c r="J350" s="35">
        <f>_xlfn.XLOOKUP(C350,sales!C:C,scon!L:L,"")</f>
        <v/>
      </c>
      <c r="K350" s="31" t="n"/>
      <c r="L350" s="31" t="n"/>
      <c r="M350" s="33">
        <f>IF(I350="","",J350*I350)</f>
        <v/>
      </c>
      <c r="N350" s="33">
        <f>IF(K350="","",M350 * K350)</f>
        <v/>
      </c>
      <c r="O350" s="33">
        <f>IF(K350="","",M350 + N350)</f>
        <v/>
      </c>
      <c r="P350" s="4" t="n"/>
      <c r="Q350" s="33">
        <f>IF(L350&amp;K350="","",M350 * L350)</f>
        <v/>
      </c>
      <c r="R350" s="34">
        <f>IF(M350="","",O350-P350-Q350)</f>
        <v/>
      </c>
    </row>
    <row r="351">
      <c r="A351" s="25" t="n">
        <v>347</v>
      </c>
      <c r="B351" s="26">
        <f>_xlfn.XLOOKUP(C351,sales!C:C,scon!B:B,"")</f>
        <v/>
      </c>
      <c r="C351" s="4" t="n"/>
      <c r="D351" s="26">
        <f>_xlfn.XLOOKUP(C351,sales!C:C,scon!D:D,"")</f>
        <v/>
      </c>
      <c r="E351" s="26">
        <f>_xlfn.XLOOKUP(C351,sales!C:C,scon!E:E,"")</f>
        <v/>
      </c>
      <c r="F351" s="4" t="n"/>
      <c r="G351" s="27" t="n"/>
      <c r="H351" s="28" t="n"/>
      <c r="I351" s="4" t="n"/>
      <c r="J351" s="35">
        <f>_xlfn.XLOOKUP(C351,sales!C:C,scon!L:L,"")</f>
        <v/>
      </c>
      <c r="K351" s="31" t="n"/>
      <c r="L351" s="31" t="n"/>
      <c r="M351" s="33">
        <f>IF(I351="","",J351*I351)</f>
        <v/>
      </c>
      <c r="N351" s="33">
        <f>IF(K351="","",M351 * K351)</f>
        <v/>
      </c>
      <c r="O351" s="33">
        <f>IF(K351="","",M351 + N351)</f>
        <v/>
      </c>
      <c r="P351" s="4" t="n"/>
      <c r="Q351" s="33">
        <f>IF(L351&amp;K351="","",M351 * L351)</f>
        <v/>
      </c>
      <c r="R351" s="34">
        <f>IF(M351="","",O351-P351-Q351)</f>
        <v/>
      </c>
    </row>
    <row r="352">
      <c r="A352" s="25" t="n">
        <v>348</v>
      </c>
      <c r="B352" s="26">
        <f>_xlfn.XLOOKUP(C352,sales!C:C,scon!B:B,"")</f>
        <v/>
      </c>
      <c r="C352" s="4" t="n"/>
      <c r="D352" s="26">
        <f>_xlfn.XLOOKUP(C352,sales!C:C,scon!D:D,"")</f>
        <v/>
      </c>
      <c r="E352" s="26">
        <f>_xlfn.XLOOKUP(C352,sales!C:C,scon!E:E,"")</f>
        <v/>
      </c>
      <c r="F352" s="4" t="n"/>
      <c r="G352" s="27" t="n"/>
      <c r="H352" s="28" t="n"/>
      <c r="I352" s="4" t="n"/>
      <c r="J352" s="35">
        <f>_xlfn.XLOOKUP(C352,sales!C:C,scon!L:L,"")</f>
        <v/>
      </c>
      <c r="K352" s="31" t="n"/>
      <c r="L352" s="31" t="n"/>
      <c r="M352" s="33">
        <f>IF(I352="","",J352*I352)</f>
        <v/>
      </c>
      <c r="N352" s="33">
        <f>IF(K352="","",M352 * K352)</f>
        <v/>
      </c>
      <c r="O352" s="33">
        <f>IF(K352="","",M352 + N352)</f>
        <v/>
      </c>
      <c r="P352" s="4" t="n"/>
      <c r="Q352" s="33">
        <f>IF(L352&amp;K352="","",M352 * L352)</f>
        <v/>
      </c>
      <c r="R352" s="34">
        <f>IF(M352="","",O352-P352-Q352)</f>
        <v/>
      </c>
    </row>
    <row r="353">
      <c r="A353" s="25" t="n">
        <v>349</v>
      </c>
      <c r="B353" s="26">
        <f>_xlfn.XLOOKUP(C353,sales!C:C,scon!B:B,"")</f>
        <v/>
      </c>
      <c r="C353" s="4" t="n"/>
      <c r="D353" s="26">
        <f>_xlfn.XLOOKUP(C353,sales!C:C,scon!D:D,"")</f>
        <v/>
      </c>
      <c r="E353" s="26">
        <f>_xlfn.XLOOKUP(C353,sales!C:C,scon!E:E,"")</f>
        <v/>
      </c>
      <c r="F353" s="4" t="n"/>
      <c r="G353" s="27" t="n"/>
      <c r="H353" s="28" t="n"/>
      <c r="I353" s="4" t="n"/>
      <c r="J353" s="35">
        <f>_xlfn.XLOOKUP(C353,sales!C:C,scon!L:L,"")</f>
        <v/>
      </c>
      <c r="K353" s="31" t="n"/>
      <c r="L353" s="31" t="n"/>
      <c r="M353" s="33">
        <f>IF(I353="","",J353*I353)</f>
        <v/>
      </c>
      <c r="N353" s="33">
        <f>IF(K353="","",M353 * K353)</f>
        <v/>
      </c>
      <c r="O353" s="33">
        <f>IF(K353="","",M353 + N353)</f>
        <v/>
      </c>
      <c r="P353" s="4" t="n"/>
      <c r="Q353" s="33">
        <f>IF(L353&amp;K353="","",M353 * L353)</f>
        <v/>
      </c>
      <c r="R353" s="34">
        <f>IF(M353="","",O353-P353-Q353)</f>
        <v/>
      </c>
    </row>
    <row r="354">
      <c r="A354" s="25" t="n">
        <v>350</v>
      </c>
      <c r="B354" s="26">
        <f>_xlfn.XLOOKUP(C354,sales!C:C,scon!B:B,"")</f>
        <v/>
      </c>
      <c r="C354" s="4" t="n"/>
      <c r="D354" s="26">
        <f>_xlfn.XLOOKUP(C354,sales!C:C,scon!D:D,"")</f>
        <v/>
      </c>
      <c r="E354" s="26">
        <f>_xlfn.XLOOKUP(C354,sales!C:C,scon!E:E,"")</f>
        <v/>
      </c>
      <c r="F354" s="4" t="n"/>
      <c r="G354" s="27" t="n"/>
      <c r="H354" s="28" t="n"/>
      <c r="I354" s="4" t="n"/>
      <c r="J354" s="35">
        <f>_xlfn.XLOOKUP(C354,sales!C:C,scon!L:L,"")</f>
        <v/>
      </c>
      <c r="K354" s="31" t="n"/>
      <c r="L354" s="31" t="n"/>
      <c r="M354" s="33">
        <f>IF(I354="","",J354*I354)</f>
        <v/>
      </c>
      <c r="N354" s="33">
        <f>IF(K354="","",M354 * K354)</f>
        <v/>
      </c>
      <c r="O354" s="33">
        <f>IF(K354="","",M354 + N354)</f>
        <v/>
      </c>
      <c r="P354" s="4" t="n"/>
      <c r="Q354" s="33">
        <f>IF(L354&amp;K354="","",M354 * L354)</f>
        <v/>
      </c>
      <c r="R354" s="34">
        <f>IF(M354="","",O354-P354-Q354)</f>
        <v/>
      </c>
    </row>
    <row r="355">
      <c r="A355" s="25" t="n">
        <v>351</v>
      </c>
      <c r="B355" s="26">
        <f>_xlfn.XLOOKUP(C355,sales!C:C,scon!B:B,"")</f>
        <v/>
      </c>
      <c r="C355" s="4" t="n"/>
      <c r="D355" s="26">
        <f>_xlfn.XLOOKUP(C355,sales!C:C,scon!D:D,"")</f>
        <v/>
      </c>
      <c r="E355" s="26">
        <f>_xlfn.XLOOKUP(C355,sales!C:C,scon!E:E,"")</f>
        <v/>
      </c>
      <c r="F355" s="4" t="n"/>
      <c r="G355" s="27" t="n"/>
      <c r="H355" s="28" t="n"/>
      <c r="I355" s="4" t="n"/>
      <c r="J355" s="35">
        <f>_xlfn.XLOOKUP(C355,sales!C:C,scon!L:L,"")</f>
        <v/>
      </c>
      <c r="K355" s="31" t="n"/>
      <c r="L355" s="31" t="n"/>
      <c r="M355" s="33">
        <f>IF(I355="","",J355*I355)</f>
        <v/>
      </c>
      <c r="N355" s="33">
        <f>IF(K355="","",M355 * K355)</f>
        <v/>
      </c>
      <c r="O355" s="33">
        <f>IF(K355="","",M355 + N355)</f>
        <v/>
      </c>
      <c r="P355" s="4" t="n"/>
      <c r="Q355" s="33">
        <f>IF(L355&amp;K355="","",M355 * L355)</f>
        <v/>
      </c>
      <c r="R355" s="34">
        <f>IF(M355="","",O355-P355-Q355)</f>
        <v/>
      </c>
    </row>
    <row r="356">
      <c r="A356" s="25" t="n">
        <v>352</v>
      </c>
      <c r="B356" s="26">
        <f>_xlfn.XLOOKUP(C356,sales!C:C,scon!B:B,"")</f>
        <v/>
      </c>
      <c r="C356" s="4" t="n"/>
      <c r="D356" s="26">
        <f>_xlfn.XLOOKUP(C356,sales!C:C,scon!D:D,"")</f>
        <v/>
      </c>
      <c r="E356" s="26">
        <f>_xlfn.XLOOKUP(C356,sales!C:C,scon!E:E,"")</f>
        <v/>
      </c>
      <c r="F356" s="4" t="n"/>
      <c r="G356" s="27" t="n"/>
      <c r="H356" s="28" t="n"/>
      <c r="I356" s="4" t="n"/>
      <c r="J356" s="35">
        <f>_xlfn.XLOOKUP(C356,sales!C:C,scon!L:L,"")</f>
        <v/>
      </c>
      <c r="K356" s="31" t="n"/>
      <c r="L356" s="31" t="n"/>
      <c r="M356" s="33">
        <f>IF(I356="","",J356*I356)</f>
        <v/>
      </c>
      <c r="N356" s="33">
        <f>IF(K356="","",M356 * K356)</f>
        <v/>
      </c>
      <c r="O356" s="33">
        <f>IF(K356="","",M356 + N356)</f>
        <v/>
      </c>
      <c r="P356" s="4" t="n"/>
      <c r="Q356" s="33">
        <f>IF(L356&amp;K356="","",M356 * L356)</f>
        <v/>
      </c>
      <c r="R356" s="34">
        <f>IF(M356="","",O356-P356-Q356)</f>
        <v/>
      </c>
    </row>
    <row r="357">
      <c r="A357" s="25" t="n">
        <v>353</v>
      </c>
      <c r="B357" s="26">
        <f>_xlfn.XLOOKUP(C357,sales!C:C,scon!B:B,"")</f>
        <v/>
      </c>
      <c r="C357" s="4" t="n"/>
      <c r="D357" s="26">
        <f>_xlfn.XLOOKUP(C357,sales!C:C,scon!D:D,"")</f>
        <v/>
      </c>
      <c r="E357" s="26">
        <f>_xlfn.XLOOKUP(C357,sales!C:C,scon!E:E,"")</f>
        <v/>
      </c>
      <c r="F357" s="4" t="n"/>
      <c r="G357" s="27" t="n"/>
      <c r="H357" s="28" t="n"/>
      <c r="I357" s="4" t="n"/>
      <c r="J357" s="35">
        <f>_xlfn.XLOOKUP(C357,sales!C:C,scon!L:L,"")</f>
        <v/>
      </c>
      <c r="K357" s="31" t="n"/>
      <c r="L357" s="31" t="n"/>
      <c r="M357" s="33">
        <f>IF(I357="","",J357*I357)</f>
        <v/>
      </c>
      <c r="N357" s="33">
        <f>IF(K357="","",M357 * K357)</f>
        <v/>
      </c>
      <c r="O357" s="33">
        <f>IF(K357="","",M357 + N357)</f>
        <v/>
      </c>
      <c r="P357" s="4" t="n"/>
      <c r="Q357" s="33">
        <f>IF(L357&amp;K357="","",M357 * L357)</f>
        <v/>
      </c>
      <c r="R357" s="34">
        <f>IF(M357="","",O357-P357-Q357)</f>
        <v/>
      </c>
    </row>
    <row r="358">
      <c r="A358" s="25" t="n">
        <v>354</v>
      </c>
      <c r="B358" s="26">
        <f>_xlfn.XLOOKUP(C358,sales!C:C,scon!B:B,"")</f>
        <v/>
      </c>
      <c r="C358" s="4" t="n"/>
      <c r="D358" s="26">
        <f>_xlfn.XLOOKUP(C358,sales!C:C,scon!D:D,"")</f>
        <v/>
      </c>
      <c r="E358" s="26">
        <f>_xlfn.XLOOKUP(C358,sales!C:C,scon!E:E,"")</f>
        <v/>
      </c>
      <c r="F358" s="4" t="n"/>
      <c r="G358" s="27" t="n"/>
      <c r="H358" s="28" t="n"/>
      <c r="I358" s="4" t="n"/>
      <c r="J358" s="35">
        <f>_xlfn.XLOOKUP(C358,sales!C:C,scon!L:L,"")</f>
        <v/>
      </c>
      <c r="K358" s="31" t="n"/>
      <c r="L358" s="31" t="n"/>
      <c r="M358" s="33">
        <f>IF(I358="","",J358*I358)</f>
        <v/>
      </c>
      <c r="N358" s="33">
        <f>IF(K358="","",M358 * K358)</f>
        <v/>
      </c>
      <c r="O358" s="33">
        <f>IF(K358="","",M358 + N358)</f>
        <v/>
      </c>
      <c r="P358" s="4" t="n"/>
      <c r="Q358" s="33">
        <f>IF(L358&amp;K358="","",M358 * L358)</f>
        <v/>
      </c>
      <c r="R358" s="34">
        <f>IF(M358="","",O358-P358-Q358)</f>
        <v/>
      </c>
    </row>
    <row r="359">
      <c r="A359" s="25" t="n">
        <v>355</v>
      </c>
      <c r="B359" s="26">
        <f>_xlfn.XLOOKUP(C359,sales!C:C,scon!B:B,"")</f>
        <v/>
      </c>
      <c r="C359" s="4" t="n"/>
      <c r="D359" s="26">
        <f>_xlfn.XLOOKUP(C359,sales!C:C,scon!D:D,"")</f>
        <v/>
      </c>
      <c r="E359" s="26">
        <f>_xlfn.XLOOKUP(C359,sales!C:C,scon!E:E,"")</f>
        <v/>
      </c>
      <c r="F359" s="4" t="n"/>
      <c r="G359" s="27" t="n"/>
      <c r="H359" s="28" t="n"/>
      <c r="I359" s="4" t="n"/>
      <c r="J359" s="35">
        <f>_xlfn.XLOOKUP(C359,sales!C:C,scon!L:L,"")</f>
        <v/>
      </c>
      <c r="K359" s="31" t="n"/>
      <c r="L359" s="31" t="n"/>
      <c r="M359" s="33">
        <f>IF(I359="","",J359*I359)</f>
        <v/>
      </c>
      <c r="N359" s="33">
        <f>IF(K359="","",M359 * K359)</f>
        <v/>
      </c>
      <c r="O359" s="33">
        <f>IF(K359="","",M359 + N359)</f>
        <v/>
      </c>
      <c r="P359" s="4" t="n"/>
      <c r="Q359" s="33">
        <f>IF(L359&amp;K359="","",M359 * L359)</f>
        <v/>
      </c>
      <c r="R359" s="34">
        <f>IF(M359="","",O359-P359-Q359)</f>
        <v/>
      </c>
    </row>
    <row r="360">
      <c r="A360" s="25" t="n">
        <v>356</v>
      </c>
      <c r="B360" s="26">
        <f>_xlfn.XLOOKUP(C360,sales!C:C,scon!B:B,"")</f>
        <v/>
      </c>
      <c r="C360" s="4" t="n"/>
      <c r="D360" s="26">
        <f>_xlfn.XLOOKUP(C360,sales!C:C,scon!D:D,"")</f>
        <v/>
      </c>
      <c r="E360" s="26">
        <f>_xlfn.XLOOKUP(C360,sales!C:C,scon!E:E,"")</f>
        <v/>
      </c>
      <c r="F360" s="4" t="n"/>
      <c r="G360" s="27" t="n"/>
      <c r="H360" s="28" t="n"/>
      <c r="I360" s="4" t="n"/>
      <c r="J360" s="35">
        <f>_xlfn.XLOOKUP(C360,sales!C:C,scon!L:L,"")</f>
        <v/>
      </c>
      <c r="K360" s="31" t="n"/>
      <c r="L360" s="31" t="n"/>
      <c r="M360" s="33">
        <f>IF(I360="","",J360*I360)</f>
        <v/>
      </c>
      <c r="N360" s="33">
        <f>IF(K360="","",M360 * K360)</f>
        <v/>
      </c>
      <c r="O360" s="33">
        <f>IF(K360="","",M360 + N360)</f>
        <v/>
      </c>
      <c r="P360" s="4" t="n"/>
      <c r="Q360" s="33">
        <f>IF(L360&amp;K360="","",M360 * L360)</f>
        <v/>
      </c>
      <c r="R360" s="34">
        <f>IF(M360="","",O360-P360-Q360)</f>
        <v/>
      </c>
    </row>
    <row r="361">
      <c r="A361" s="25" t="n">
        <v>357</v>
      </c>
      <c r="B361" s="26">
        <f>_xlfn.XLOOKUP(C361,sales!C:C,scon!B:B,"")</f>
        <v/>
      </c>
      <c r="C361" s="4" t="n"/>
      <c r="D361" s="26">
        <f>_xlfn.XLOOKUP(C361,sales!C:C,scon!D:D,"")</f>
        <v/>
      </c>
      <c r="E361" s="26">
        <f>_xlfn.XLOOKUP(C361,sales!C:C,scon!E:E,"")</f>
        <v/>
      </c>
      <c r="F361" s="4" t="n"/>
      <c r="G361" s="27" t="n"/>
      <c r="H361" s="28" t="n"/>
      <c r="I361" s="4" t="n"/>
      <c r="J361" s="35">
        <f>_xlfn.XLOOKUP(C361,sales!C:C,scon!L:L,"")</f>
        <v/>
      </c>
      <c r="K361" s="31" t="n"/>
      <c r="L361" s="31" t="n"/>
      <c r="M361" s="33">
        <f>IF(I361="","",J361*I361)</f>
        <v/>
      </c>
      <c r="N361" s="33">
        <f>IF(K361="","",M361 * K361)</f>
        <v/>
      </c>
      <c r="O361" s="33">
        <f>IF(K361="","",M361 + N361)</f>
        <v/>
      </c>
      <c r="P361" s="4" t="n"/>
      <c r="Q361" s="33">
        <f>IF(L361&amp;K361="","",M361 * L361)</f>
        <v/>
      </c>
      <c r="R361" s="34">
        <f>IF(M361="","",O361-P361-Q361)</f>
        <v/>
      </c>
    </row>
    <row r="362">
      <c r="A362" s="25" t="n">
        <v>358</v>
      </c>
      <c r="B362" s="26">
        <f>_xlfn.XLOOKUP(C362,sales!C:C,scon!B:B,"")</f>
        <v/>
      </c>
      <c r="C362" s="4" t="n"/>
      <c r="D362" s="26">
        <f>_xlfn.XLOOKUP(C362,sales!C:C,scon!D:D,"")</f>
        <v/>
      </c>
      <c r="E362" s="26">
        <f>_xlfn.XLOOKUP(C362,sales!C:C,scon!E:E,"")</f>
        <v/>
      </c>
      <c r="F362" s="4" t="n"/>
      <c r="G362" s="27" t="n"/>
      <c r="H362" s="28" t="n"/>
      <c r="I362" s="4" t="n"/>
      <c r="J362" s="35">
        <f>_xlfn.XLOOKUP(C362,sales!C:C,scon!L:L,"")</f>
        <v/>
      </c>
      <c r="K362" s="31" t="n"/>
      <c r="L362" s="31" t="n"/>
      <c r="M362" s="33">
        <f>IF(I362="","",J362*I362)</f>
        <v/>
      </c>
      <c r="N362" s="33">
        <f>IF(K362="","",M362 * K362)</f>
        <v/>
      </c>
      <c r="O362" s="33">
        <f>IF(K362="","",M362 + N362)</f>
        <v/>
      </c>
      <c r="P362" s="4" t="n"/>
      <c r="Q362" s="33">
        <f>IF(L362&amp;K362="","",M362 * L362)</f>
        <v/>
      </c>
      <c r="R362" s="34">
        <f>IF(M362="","",O362-P362-Q362)</f>
        <v/>
      </c>
    </row>
    <row r="363">
      <c r="A363" s="25" t="n">
        <v>359</v>
      </c>
      <c r="B363" s="26">
        <f>_xlfn.XLOOKUP(C363,sales!C:C,scon!B:B,"")</f>
        <v/>
      </c>
      <c r="C363" s="4" t="n"/>
      <c r="D363" s="26">
        <f>_xlfn.XLOOKUP(C363,sales!C:C,scon!D:D,"")</f>
        <v/>
      </c>
      <c r="E363" s="26">
        <f>_xlfn.XLOOKUP(C363,sales!C:C,scon!E:E,"")</f>
        <v/>
      </c>
      <c r="F363" s="4" t="n"/>
      <c r="G363" s="27" t="n"/>
      <c r="H363" s="28" t="n"/>
      <c r="I363" s="4" t="n"/>
      <c r="J363" s="35">
        <f>_xlfn.XLOOKUP(C363,sales!C:C,scon!L:L,"")</f>
        <v/>
      </c>
      <c r="K363" s="31" t="n"/>
      <c r="L363" s="31" t="n"/>
      <c r="M363" s="33">
        <f>IF(I363="","",J363*I363)</f>
        <v/>
      </c>
      <c r="N363" s="33">
        <f>IF(K363="","",M363 * K363)</f>
        <v/>
      </c>
      <c r="O363" s="33">
        <f>IF(K363="","",M363 + N363)</f>
        <v/>
      </c>
      <c r="P363" s="4" t="n"/>
      <c r="Q363" s="33">
        <f>IF(L363&amp;K363="","",M363 * L363)</f>
        <v/>
      </c>
      <c r="R363" s="34">
        <f>IF(M363="","",O363-P363-Q363)</f>
        <v/>
      </c>
    </row>
    <row r="364">
      <c r="A364" s="25" t="n">
        <v>360</v>
      </c>
      <c r="B364" s="26">
        <f>_xlfn.XLOOKUP(C364,sales!C:C,scon!B:B,"")</f>
        <v/>
      </c>
      <c r="C364" s="4" t="n"/>
      <c r="D364" s="26">
        <f>_xlfn.XLOOKUP(C364,sales!C:C,scon!D:D,"")</f>
        <v/>
      </c>
      <c r="E364" s="26">
        <f>_xlfn.XLOOKUP(C364,sales!C:C,scon!E:E,"")</f>
        <v/>
      </c>
      <c r="F364" s="4" t="n"/>
      <c r="G364" s="27" t="n"/>
      <c r="H364" s="28" t="n"/>
      <c r="I364" s="4" t="n"/>
      <c r="J364" s="35">
        <f>_xlfn.XLOOKUP(C364,sales!C:C,scon!L:L,"")</f>
        <v/>
      </c>
      <c r="K364" s="31" t="n"/>
      <c r="L364" s="31" t="n"/>
      <c r="M364" s="33">
        <f>IF(I364="","",J364*I364)</f>
        <v/>
      </c>
      <c r="N364" s="33">
        <f>IF(K364="","",M364 * K364)</f>
        <v/>
      </c>
      <c r="O364" s="33">
        <f>IF(K364="","",M364 + N364)</f>
        <v/>
      </c>
      <c r="P364" s="4" t="n"/>
      <c r="Q364" s="33">
        <f>IF(L364&amp;K364="","",M364 * L364)</f>
        <v/>
      </c>
      <c r="R364" s="34">
        <f>IF(M364="","",O364-P364-Q364)</f>
        <v/>
      </c>
    </row>
    <row r="365">
      <c r="A365" s="25" t="n">
        <v>361</v>
      </c>
      <c r="B365" s="26">
        <f>_xlfn.XLOOKUP(C365,sales!C:C,scon!B:B,"")</f>
        <v/>
      </c>
      <c r="C365" s="4" t="n"/>
      <c r="D365" s="26">
        <f>_xlfn.XLOOKUP(C365,sales!C:C,scon!D:D,"")</f>
        <v/>
      </c>
      <c r="E365" s="26">
        <f>_xlfn.XLOOKUP(C365,sales!C:C,scon!E:E,"")</f>
        <v/>
      </c>
      <c r="F365" s="4" t="n"/>
      <c r="G365" s="27" t="n"/>
      <c r="H365" s="28" t="n"/>
      <c r="I365" s="4" t="n"/>
      <c r="J365" s="35">
        <f>_xlfn.XLOOKUP(C365,sales!C:C,scon!L:L,"")</f>
        <v/>
      </c>
      <c r="K365" s="31" t="n"/>
      <c r="L365" s="31" t="n"/>
      <c r="M365" s="33">
        <f>IF(I365="","",J365*I365)</f>
        <v/>
      </c>
      <c r="N365" s="33">
        <f>IF(K365="","",M365 * K365)</f>
        <v/>
      </c>
      <c r="O365" s="33">
        <f>IF(K365="","",M365 + N365)</f>
        <v/>
      </c>
      <c r="P365" s="4" t="n"/>
      <c r="Q365" s="33">
        <f>IF(L365&amp;K365="","",M365 * L365)</f>
        <v/>
      </c>
      <c r="R365" s="34">
        <f>IF(M365="","",O365-P365-Q365)</f>
        <v/>
      </c>
    </row>
    <row r="366">
      <c r="A366" s="25" t="n">
        <v>362</v>
      </c>
      <c r="B366" s="26">
        <f>_xlfn.XLOOKUP(C366,sales!C:C,scon!B:B,"")</f>
        <v/>
      </c>
      <c r="C366" s="4" t="n"/>
      <c r="D366" s="26">
        <f>_xlfn.XLOOKUP(C366,sales!C:C,scon!D:D,"")</f>
        <v/>
      </c>
      <c r="E366" s="26">
        <f>_xlfn.XLOOKUP(C366,sales!C:C,scon!E:E,"")</f>
        <v/>
      </c>
      <c r="F366" s="4" t="n"/>
      <c r="G366" s="27" t="n"/>
      <c r="H366" s="28" t="n"/>
      <c r="I366" s="4" t="n"/>
      <c r="J366" s="35">
        <f>_xlfn.XLOOKUP(C366,sales!C:C,scon!L:L,"")</f>
        <v/>
      </c>
      <c r="K366" s="31" t="n"/>
      <c r="L366" s="31" t="n"/>
      <c r="M366" s="33">
        <f>IF(I366="","",J366*I366)</f>
        <v/>
      </c>
      <c r="N366" s="33">
        <f>IF(K366="","",M366 * K366)</f>
        <v/>
      </c>
      <c r="O366" s="33">
        <f>IF(K366="","",M366 + N366)</f>
        <v/>
      </c>
      <c r="P366" s="4" t="n"/>
      <c r="Q366" s="33">
        <f>IF(L366&amp;K366="","",M366 * L366)</f>
        <v/>
      </c>
      <c r="R366" s="34">
        <f>IF(M366="","",O366-P366-Q366)</f>
        <v/>
      </c>
    </row>
    <row r="367">
      <c r="A367" s="25" t="n">
        <v>363</v>
      </c>
      <c r="B367" s="26">
        <f>_xlfn.XLOOKUP(C367,sales!C:C,scon!B:B,"")</f>
        <v/>
      </c>
      <c r="C367" s="4" t="n"/>
      <c r="D367" s="26">
        <f>_xlfn.XLOOKUP(C367,sales!C:C,scon!D:D,"")</f>
        <v/>
      </c>
      <c r="E367" s="26">
        <f>_xlfn.XLOOKUP(C367,sales!C:C,scon!E:E,"")</f>
        <v/>
      </c>
      <c r="F367" s="4" t="n"/>
      <c r="G367" s="27" t="n"/>
      <c r="H367" s="28" t="n"/>
      <c r="I367" s="4" t="n"/>
      <c r="J367" s="35">
        <f>_xlfn.XLOOKUP(C367,sales!C:C,scon!L:L,"")</f>
        <v/>
      </c>
      <c r="K367" s="31" t="n"/>
      <c r="L367" s="31" t="n"/>
      <c r="M367" s="33">
        <f>IF(I367="","",J367*I367)</f>
        <v/>
      </c>
      <c r="N367" s="33">
        <f>IF(K367="","",M367 * K367)</f>
        <v/>
      </c>
      <c r="O367" s="33">
        <f>IF(K367="","",M367 + N367)</f>
        <v/>
      </c>
      <c r="P367" s="4" t="n"/>
      <c r="Q367" s="33">
        <f>IF(L367&amp;K367="","",M367 * L367)</f>
        <v/>
      </c>
      <c r="R367" s="34">
        <f>IF(M367="","",O367-P367-Q367)</f>
        <v/>
      </c>
    </row>
    <row r="368">
      <c r="A368" s="25" t="n">
        <v>364</v>
      </c>
      <c r="B368" s="26">
        <f>_xlfn.XLOOKUP(C368,sales!C:C,scon!B:B,"")</f>
        <v/>
      </c>
      <c r="C368" s="4" t="n"/>
      <c r="D368" s="26">
        <f>_xlfn.XLOOKUP(C368,sales!C:C,scon!D:D,"")</f>
        <v/>
      </c>
      <c r="E368" s="26">
        <f>_xlfn.XLOOKUP(C368,sales!C:C,scon!E:E,"")</f>
        <v/>
      </c>
      <c r="F368" s="4" t="n"/>
      <c r="G368" s="27" t="n"/>
      <c r="H368" s="28" t="n"/>
      <c r="I368" s="4" t="n"/>
      <c r="J368" s="35">
        <f>_xlfn.XLOOKUP(C368,sales!C:C,scon!L:L,"")</f>
        <v/>
      </c>
      <c r="K368" s="31" t="n"/>
      <c r="L368" s="31" t="n"/>
      <c r="M368" s="33">
        <f>IF(I368="","",J368*I368)</f>
        <v/>
      </c>
      <c r="N368" s="33">
        <f>IF(K368="","",M368 * K368)</f>
        <v/>
      </c>
      <c r="O368" s="33">
        <f>IF(K368="","",M368 + N368)</f>
        <v/>
      </c>
      <c r="P368" s="4" t="n"/>
      <c r="Q368" s="33">
        <f>IF(L368&amp;K368="","",M368 * L368)</f>
        <v/>
      </c>
      <c r="R368" s="34">
        <f>IF(M368="","",O368-P368-Q368)</f>
        <v/>
      </c>
    </row>
    <row r="369">
      <c r="A369" s="25" t="n">
        <v>365</v>
      </c>
      <c r="B369" s="26">
        <f>_xlfn.XLOOKUP(C369,sales!C:C,scon!B:B,"")</f>
        <v/>
      </c>
      <c r="C369" s="4" t="n"/>
      <c r="D369" s="26">
        <f>_xlfn.XLOOKUP(C369,sales!C:C,scon!D:D,"")</f>
        <v/>
      </c>
      <c r="E369" s="26">
        <f>_xlfn.XLOOKUP(C369,sales!C:C,scon!E:E,"")</f>
        <v/>
      </c>
      <c r="F369" s="4" t="n"/>
      <c r="G369" s="27" t="n"/>
      <c r="H369" s="28" t="n"/>
      <c r="I369" s="4" t="n"/>
      <c r="J369" s="35">
        <f>_xlfn.XLOOKUP(C369,sales!C:C,scon!L:L,"")</f>
        <v/>
      </c>
      <c r="K369" s="31" t="n"/>
      <c r="L369" s="31" t="n"/>
      <c r="M369" s="33">
        <f>IF(I369="","",J369*I369)</f>
        <v/>
      </c>
      <c r="N369" s="33">
        <f>IF(K369="","",M369 * K369)</f>
        <v/>
      </c>
      <c r="O369" s="33">
        <f>IF(K369="","",M369 + N369)</f>
        <v/>
      </c>
      <c r="P369" s="4" t="n"/>
      <c r="Q369" s="33">
        <f>IF(L369&amp;K369="","",M369 * L369)</f>
        <v/>
      </c>
      <c r="R369" s="34">
        <f>IF(M369="","",O369-P369-Q369)</f>
        <v/>
      </c>
    </row>
    <row r="370">
      <c r="A370" s="25" t="n">
        <v>366</v>
      </c>
      <c r="B370" s="26">
        <f>_xlfn.XLOOKUP(C370,sales!C:C,scon!B:B,"")</f>
        <v/>
      </c>
      <c r="C370" s="4" t="n"/>
      <c r="D370" s="26">
        <f>_xlfn.XLOOKUP(C370,sales!C:C,scon!D:D,"")</f>
        <v/>
      </c>
      <c r="E370" s="26">
        <f>_xlfn.XLOOKUP(C370,sales!C:C,scon!E:E,"")</f>
        <v/>
      </c>
      <c r="F370" s="4" t="n"/>
      <c r="G370" s="27" t="n"/>
      <c r="H370" s="28" t="n"/>
      <c r="I370" s="4" t="n"/>
      <c r="J370" s="35">
        <f>_xlfn.XLOOKUP(C370,sales!C:C,scon!L:L,"")</f>
        <v/>
      </c>
      <c r="K370" s="31" t="n"/>
      <c r="L370" s="31" t="n"/>
      <c r="M370" s="33">
        <f>IF(I370="","",J370*I370)</f>
        <v/>
      </c>
      <c r="N370" s="33">
        <f>IF(K370="","",M370 * K370)</f>
        <v/>
      </c>
      <c r="O370" s="33">
        <f>IF(K370="","",M370 + N370)</f>
        <v/>
      </c>
      <c r="P370" s="4" t="n"/>
      <c r="Q370" s="33">
        <f>IF(L370&amp;K370="","",M370 * L370)</f>
        <v/>
      </c>
      <c r="R370" s="34">
        <f>IF(M370="","",O370-P370-Q370)</f>
        <v/>
      </c>
    </row>
    <row r="371">
      <c r="A371" s="25" t="n">
        <v>367</v>
      </c>
      <c r="B371" s="26">
        <f>_xlfn.XLOOKUP(C371,sales!C:C,scon!B:B,"")</f>
        <v/>
      </c>
      <c r="C371" s="4" t="n"/>
      <c r="D371" s="26">
        <f>_xlfn.XLOOKUP(C371,sales!C:C,scon!D:D,"")</f>
        <v/>
      </c>
      <c r="E371" s="26">
        <f>_xlfn.XLOOKUP(C371,sales!C:C,scon!E:E,"")</f>
        <v/>
      </c>
      <c r="F371" s="4" t="n"/>
      <c r="G371" s="27" t="n"/>
      <c r="H371" s="28" t="n"/>
      <c r="I371" s="4" t="n"/>
      <c r="J371" s="35">
        <f>_xlfn.XLOOKUP(C371,sales!C:C,scon!L:L,"")</f>
        <v/>
      </c>
      <c r="K371" s="31" t="n"/>
      <c r="L371" s="31" t="n"/>
      <c r="M371" s="33">
        <f>IF(I371="","",J371*I371)</f>
        <v/>
      </c>
      <c r="N371" s="33">
        <f>IF(K371="","",M371 * K371)</f>
        <v/>
      </c>
      <c r="O371" s="33">
        <f>IF(K371="","",M371 + N371)</f>
        <v/>
      </c>
      <c r="P371" s="4" t="n"/>
      <c r="Q371" s="33">
        <f>IF(L371&amp;K371="","",M371 * L371)</f>
        <v/>
      </c>
      <c r="R371" s="34">
        <f>IF(M371="","",O371-P371-Q371)</f>
        <v/>
      </c>
    </row>
    <row r="372">
      <c r="A372" s="25" t="n">
        <v>368</v>
      </c>
      <c r="B372" s="26">
        <f>_xlfn.XLOOKUP(C372,sales!C:C,scon!B:B,"")</f>
        <v/>
      </c>
      <c r="C372" s="4" t="n"/>
      <c r="D372" s="26">
        <f>_xlfn.XLOOKUP(C372,sales!C:C,scon!D:D,"")</f>
        <v/>
      </c>
      <c r="E372" s="26">
        <f>_xlfn.XLOOKUP(C372,sales!C:C,scon!E:E,"")</f>
        <v/>
      </c>
      <c r="F372" s="4" t="n"/>
      <c r="G372" s="27" t="n"/>
      <c r="H372" s="28" t="n"/>
      <c r="I372" s="4" t="n"/>
      <c r="J372" s="35">
        <f>_xlfn.XLOOKUP(C372,sales!C:C,scon!L:L,"")</f>
        <v/>
      </c>
      <c r="K372" s="31" t="n"/>
      <c r="L372" s="31" t="n"/>
      <c r="M372" s="33">
        <f>IF(I372="","",J372*I372)</f>
        <v/>
      </c>
      <c r="N372" s="33">
        <f>IF(K372="","",M372 * K372)</f>
        <v/>
      </c>
      <c r="O372" s="33">
        <f>IF(K372="","",M372 + N372)</f>
        <v/>
      </c>
      <c r="P372" s="4" t="n"/>
      <c r="Q372" s="33">
        <f>IF(L372&amp;K372="","",M372 * L372)</f>
        <v/>
      </c>
      <c r="R372" s="34">
        <f>IF(M372="","",O372-P372-Q372)</f>
        <v/>
      </c>
    </row>
    <row r="373">
      <c r="A373" s="25" t="n">
        <v>369</v>
      </c>
      <c r="B373" s="26">
        <f>_xlfn.XLOOKUP(C373,sales!C:C,scon!B:B,"")</f>
        <v/>
      </c>
      <c r="C373" s="4" t="n"/>
      <c r="D373" s="26">
        <f>_xlfn.XLOOKUP(C373,sales!C:C,scon!D:D,"")</f>
        <v/>
      </c>
      <c r="E373" s="26">
        <f>_xlfn.XLOOKUP(C373,sales!C:C,scon!E:E,"")</f>
        <v/>
      </c>
      <c r="F373" s="4" t="n"/>
      <c r="G373" s="27" t="n"/>
      <c r="H373" s="28" t="n"/>
      <c r="I373" s="4" t="n"/>
      <c r="J373" s="35">
        <f>_xlfn.XLOOKUP(C373,sales!C:C,scon!L:L,"")</f>
        <v/>
      </c>
      <c r="K373" s="31" t="n"/>
      <c r="L373" s="31" t="n"/>
      <c r="M373" s="33">
        <f>IF(I373="","",J373*I373)</f>
        <v/>
      </c>
      <c r="N373" s="33">
        <f>IF(K373="","",M373 * K373)</f>
        <v/>
      </c>
      <c r="O373" s="33">
        <f>IF(K373="","",M373 + N373)</f>
        <v/>
      </c>
      <c r="P373" s="4" t="n"/>
      <c r="Q373" s="33">
        <f>IF(L373&amp;K373="","",M373 * L373)</f>
        <v/>
      </c>
      <c r="R373" s="34">
        <f>IF(M373="","",O373-P373-Q373)</f>
        <v/>
      </c>
    </row>
    <row r="374">
      <c r="A374" s="25" t="n">
        <v>370</v>
      </c>
      <c r="B374" s="26">
        <f>_xlfn.XLOOKUP(C374,sales!C:C,scon!B:B,"")</f>
        <v/>
      </c>
      <c r="C374" s="4" t="n"/>
      <c r="D374" s="26">
        <f>_xlfn.XLOOKUP(C374,sales!C:C,scon!D:D,"")</f>
        <v/>
      </c>
      <c r="E374" s="26">
        <f>_xlfn.XLOOKUP(C374,sales!C:C,scon!E:E,"")</f>
        <v/>
      </c>
      <c r="F374" s="4" t="n"/>
      <c r="G374" s="27" t="n"/>
      <c r="H374" s="28" t="n"/>
      <c r="I374" s="4" t="n"/>
      <c r="J374" s="35">
        <f>_xlfn.XLOOKUP(C374,sales!C:C,scon!L:L,"")</f>
        <v/>
      </c>
      <c r="K374" s="31" t="n"/>
      <c r="L374" s="31" t="n"/>
      <c r="M374" s="33">
        <f>IF(I374="","",J374*I374)</f>
        <v/>
      </c>
      <c r="N374" s="33">
        <f>IF(K374="","",M374 * K374)</f>
        <v/>
      </c>
      <c r="O374" s="33">
        <f>IF(K374="","",M374 + N374)</f>
        <v/>
      </c>
      <c r="P374" s="4" t="n"/>
      <c r="Q374" s="33">
        <f>IF(L374&amp;K374="","",M374 * L374)</f>
        <v/>
      </c>
      <c r="R374" s="34">
        <f>IF(M374="","",O374-P374-Q374)</f>
        <v/>
      </c>
    </row>
    <row r="375">
      <c r="A375" s="25" t="n">
        <v>371</v>
      </c>
      <c r="B375" s="26">
        <f>_xlfn.XLOOKUP(C375,sales!C:C,scon!B:B,"")</f>
        <v/>
      </c>
      <c r="C375" s="4" t="n"/>
      <c r="D375" s="26">
        <f>_xlfn.XLOOKUP(C375,sales!C:C,scon!D:D,"")</f>
        <v/>
      </c>
      <c r="E375" s="26">
        <f>_xlfn.XLOOKUP(C375,sales!C:C,scon!E:E,"")</f>
        <v/>
      </c>
      <c r="F375" s="4" t="n"/>
      <c r="G375" s="27" t="n"/>
      <c r="H375" s="28" t="n"/>
      <c r="I375" s="4" t="n"/>
      <c r="J375" s="35">
        <f>_xlfn.XLOOKUP(C375,sales!C:C,scon!L:L,"")</f>
        <v/>
      </c>
      <c r="K375" s="31" t="n"/>
      <c r="L375" s="31" t="n"/>
      <c r="M375" s="33">
        <f>IF(I375="","",J375*I375)</f>
        <v/>
      </c>
      <c r="N375" s="33">
        <f>IF(K375="","",M375 * K375)</f>
        <v/>
      </c>
      <c r="O375" s="33">
        <f>IF(K375="","",M375 + N375)</f>
        <v/>
      </c>
      <c r="P375" s="4" t="n"/>
      <c r="Q375" s="33">
        <f>IF(L375&amp;K375="","",M375 * L375)</f>
        <v/>
      </c>
      <c r="R375" s="34">
        <f>IF(M375="","",O375-P375-Q375)</f>
        <v/>
      </c>
    </row>
    <row r="376">
      <c r="A376" s="25" t="n">
        <v>372</v>
      </c>
      <c r="B376" s="26">
        <f>_xlfn.XLOOKUP(C376,sales!C:C,scon!B:B,"")</f>
        <v/>
      </c>
      <c r="C376" s="4" t="n"/>
      <c r="D376" s="26">
        <f>_xlfn.XLOOKUP(C376,sales!C:C,scon!D:D,"")</f>
        <v/>
      </c>
      <c r="E376" s="26">
        <f>_xlfn.XLOOKUP(C376,sales!C:C,scon!E:E,"")</f>
        <v/>
      </c>
      <c r="F376" s="4" t="n"/>
      <c r="G376" s="27" t="n"/>
      <c r="H376" s="28" t="n"/>
      <c r="I376" s="4" t="n"/>
      <c r="J376" s="35">
        <f>_xlfn.XLOOKUP(C376,sales!C:C,scon!L:L,"")</f>
        <v/>
      </c>
      <c r="K376" s="31" t="n"/>
      <c r="L376" s="31" t="n"/>
      <c r="M376" s="33">
        <f>IF(I376="","",J376*I376)</f>
        <v/>
      </c>
      <c r="N376" s="33">
        <f>IF(K376="","",M376 * K376)</f>
        <v/>
      </c>
      <c r="O376" s="33">
        <f>IF(K376="","",M376 + N376)</f>
        <v/>
      </c>
      <c r="P376" s="4" t="n"/>
      <c r="Q376" s="33">
        <f>IF(L376&amp;K376="","",M376 * L376)</f>
        <v/>
      </c>
      <c r="R376" s="34">
        <f>IF(M376="","",O376-P376-Q376)</f>
        <v/>
      </c>
    </row>
    <row r="377">
      <c r="A377" s="25" t="n">
        <v>373</v>
      </c>
      <c r="B377" s="26">
        <f>_xlfn.XLOOKUP(C377,sales!C:C,scon!B:B,"")</f>
        <v/>
      </c>
      <c r="C377" s="4" t="n"/>
      <c r="D377" s="26">
        <f>_xlfn.XLOOKUP(C377,sales!C:C,scon!D:D,"")</f>
        <v/>
      </c>
      <c r="E377" s="26">
        <f>_xlfn.XLOOKUP(C377,sales!C:C,scon!E:E,"")</f>
        <v/>
      </c>
      <c r="F377" s="4" t="n"/>
      <c r="G377" s="27" t="n"/>
      <c r="H377" s="28" t="n"/>
      <c r="I377" s="4" t="n"/>
      <c r="J377" s="35">
        <f>_xlfn.XLOOKUP(C377,sales!C:C,scon!L:L,"")</f>
        <v/>
      </c>
      <c r="K377" s="31" t="n"/>
      <c r="L377" s="31" t="n"/>
      <c r="M377" s="33">
        <f>IF(I377="","",J377*I377)</f>
        <v/>
      </c>
      <c r="N377" s="33">
        <f>IF(K377="","",M377 * K377)</f>
        <v/>
      </c>
      <c r="O377" s="33">
        <f>IF(K377="","",M377 + N377)</f>
        <v/>
      </c>
      <c r="P377" s="4" t="n"/>
      <c r="Q377" s="33">
        <f>IF(L377&amp;K377="","",M377 * L377)</f>
        <v/>
      </c>
      <c r="R377" s="34">
        <f>IF(M377="","",O377-P377-Q377)</f>
        <v/>
      </c>
    </row>
    <row r="378">
      <c r="A378" s="25" t="n">
        <v>374</v>
      </c>
      <c r="B378" s="26">
        <f>_xlfn.XLOOKUP(C378,sales!C:C,scon!B:B,"")</f>
        <v/>
      </c>
      <c r="C378" s="4" t="n"/>
      <c r="D378" s="26">
        <f>_xlfn.XLOOKUP(C378,sales!C:C,scon!D:D,"")</f>
        <v/>
      </c>
      <c r="E378" s="26">
        <f>_xlfn.XLOOKUP(C378,sales!C:C,scon!E:E,"")</f>
        <v/>
      </c>
      <c r="F378" s="4" t="n"/>
      <c r="G378" s="27" t="n"/>
      <c r="H378" s="28" t="n"/>
      <c r="I378" s="4" t="n"/>
      <c r="J378" s="35">
        <f>_xlfn.XLOOKUP(C378,sales!C:C,scon!L:L,"")</f>
        <v/>
      </c>
      <c r="K378" s="31" t="n"/>
      <c r="L378" s="31" t="n"/>
      <c r="M378" s="33">
        <f>IF(I378="","",J378*I378)</f>
        <v/>
      </c>
      <c r="N378" s="33">
        <f>IF(K378="","",M378 * K378)</f>
        <v/>
      </c>
      <c r="O378" s="33">
        <f>IF(K378="","",M378 + N378)</f>
        <v/>
      </c>
      <c r="P378" s="4" t="n"/>
      <c r="Q378" s="33">
        <f>IF(L378&amp;K378="","",M378 * L378)</f>
        <v/>
      </c>
      <c r="R378" s="34">
        <f>IF(M378="","",O378-P378-Q378)</f>
        <v/>
      </c>
    </row>
    <row r="379">
      <c r="A379" s="25" t="n">
        <v>375</v>
      </c>
      <c r="B379" s="26">
        <f>_xlfn.XLOOKUP(C379,sales!C:C,scon!B:B,"")</f>
        <v/>
      </c>
      <c r="C379" s="4" t="n"/>
      <c r="D379" s="26">
        <f>_xlfn.XLOOKUP(C379,sales!C:C,scon!D:D,"")</f>
        <v/>
      </c>
      <c r="E379" s="26">
        <f>_xlfn.XLOOKUP(C379,sales!C:C,scon!E:E,"")</f>
        <v/>
      </c>
      <c r="F379" s="4" t="n"/>
      <c r="G379" s="27" t="n"/>
      <c r="H379" s="28" t="n"/>
      <c r="I379" s="4" t="n"/>
      <c r="J379" s="35">
        <f>_xlfn.XLOOKUP(C379,sales!C:C,scon!L:L,"")</f>
        <v/>
      </c>
      <c r="K379" s="31" t="n"/>
      <c r="L379" s="31" t="n"/>
      <c r="M379" s="33">
        <f>IF(I379="","",J379*I379)</f>
        <v/>
      </c>
      <c r="N379" s="33">
        <f>IF(K379="","",M379 * K379)</f>
        <v/>
      </c>
      <c r="O379" s="33">
        <f>IF(K379="","",M379 + N379)</f>
        <v/>
      </c>
      <c r="P379" s="4" t="n"/>
      <c r="Q379" s="33">
        <f>IF(L379&amp;K379="","",M379 * L379)</f>
        <v/>
      </c>
      <c r="R379" s="34">
        <f>IF(M379="","",O379-P379-Q379)</f>
        <v/>
      </c>
    </row>
    <row r="380">
      <c r="A380" s="25" t="n">
        <v>376</v>
      </c>
      <c r="B380" s="26">
        <f>_xlfn.XLOOKUP(C380,sales!C:C,scon!B:B,"")</f>
        <v/>
      </c>
      <c r="C380" s="4" t="n"/>
      <c r="D380" s="26">
        <f>_xlfn.XLOOKUP(C380,sales!C:C,scon!D:D,"")</f>
        <v/>
      </c>
      <c r="E380" s="26">
        <f>_xlfn.XLOOKUP(C380,sales!C:C,scon!E:E,"")</f>
        <v/>
      </c>
      <c r="F380" s="4" t="n"/>
      <c r="G380" s="27" t="n"/>
      <c r="H380" s="28" t="n"/>
      <c r="I380" s="4" t="n"/>
      <c r="J380" s="35">
        <f>_xlfn.XLOOKUP(C380,sales!C:C,scon!L:L,"")</f>
        <v/>
      </c>
      <c r="K380" s="31" t="n"/>
      <c r="L380" s="31" t="n"/>
      <c r="M380" s="33">
        <f>IF(I380="","",J380*I380)</f>
        <v/>
      </c>
      <c r="N380" s="33">
        <f>IF(K380="","",M380 * K380)</f>
        <v/>
      </c>
      <c r="O380" s="33">
        <f>IF(K380="","",M380 + N380)</f>
        <v/>
      </c>
      <c r="P380" s="4" t="n"/>
      <c r="Q380" s="33">
        <f>IF(L380&amp;K380="","",M380 * L380)</f>
        <v/>
      </c>
      <c r="R380" s="34">
        <f>IF(M380="","",O380-P380-Q380)</f>
        <v/>
      </c>
    </row>
    <row r="381">
      <c r="A381" s="25" t="n">
        <v>377</v>
      </c>
      <c r="B381" s="26">
        <f>_xlfn.XLOOKUP(C381,sales!C:C,scon!B:B,"")</f>
        <v/>
      </c>
      <c r="C381" s="4" t="n"/>
      <c r="D381" s="26">
        <f>_xlfn.XLOOKUP(C381,sales!C:C,scon!D:D,"")</f>
        <v/>
      </c>
      <c r="E381" s="26">
        <f>_xlfn.XLOOKUP(C381,sales!C:C,scon!E:E,"")</f>
        <v/>
      </c>
      <c r="F381" s="4" t="n"/>
      <c r="G381" s="27" t="n"/>
      <c r="H381" s="28" t="n"/>
      <c r="I381" s="4" t="n"/>
      <c r="J381" s="35">
        <f>_xlfn.XLOOKUP(C381,sales!C:C,scon!L:L,"")</f>
        <v/>
      </c>
      <c r="K381" s="31" t="n"/>
      <c r="L381" s="31" t="n"/>
      <c r="M381" s="33">
        <f>IF(I381="","",J381*I381)</f>
        <v/>
      </c>
      <c r="N381" s="33">
        <f>IF(K381="","",M381 * K381)</f>
        <v/>
      </c>
      <c r="O381" s="33">
        <f>IF(K381="","",M381 + N381)</f>
        <v/>
      </c>
      <c r="P381" s="4" t="n"/>
      <c r="Q381" s="33">
        <f>IF(L381&amp;K381="","",M381 * L381)</f>
        <v/>
      </c>
      <c r="R381" s="34">
        <f>IF(M381="","",O381-P381-Q381)</f>
        <v/>
      </c>
    </row>
    <row r="382">
      <c r="A382" s="25" t="n">
        <v>378</v>
      </c>
      <c r="B382" s="26">
        <f>_xlfn.XLOOKUP(C382,sales!C:C,scon!B:B,"")</f>
        <v/>
      </c>
      <c r="C382" s="4" t="n"/>
      <c r="D382" s="26">
        <f>_xlfn.XLOOKUP(C382,sales!C:C,scon!D:D,"")</f>
        <v/>
      </c>
      <c r="E382" s="26">
        <f>_xlfn.XLOOKUP(C382,sales!C:C,scon!E:E,"")</f>
        <v/>
      </c>
      <c r="F382" s="4" t="n"/>
      <c r="G382" s="27" t="n"/>
      <c r="H382" s="28" t="n"/>
      <c r="I382" s="4" t="n"/>
      <c r="J382" s="35">
        <f>_xlfn.XLOOKUP(C382,sales!C:C,scon!L:L,"")</f>
        <v/>
      </c>
      <c r="K382" s="31" t="n"/>
      <c r="L382" s="31" t="n"/>
      <c r="M382" s="33">
        <f>IF(I382="","",J382*I382)</f>
        <v/>
      </c>
      <c r="N382" s="33">
        <f>IF(K382="","",M382 * K382)</f>
        <v/>
      </c>
      <c r="O382" s="33">
        <f>IF(K382="","",M382 + N382)</f>
        <v/>
      </c>
      <c r="P382" s="4" t="n"/>
      <c r="Q382" s="33">
        <f>IF(L382&amp;K382="","",M382 * L382)</f>
        <v/>
      </c>
      <c r="R382" s="34">
        <f>IF(M382="","",O382-P382-Q382)</f>
        <v/>
      </c>
    </row>
    <row r="383">
      <c r="A383" s="25" t="n">
        <v>379</v>
      </c>
      <c r="B383" s="26">
        <f>_xlfn.XLOOKUP(C383,sales!C:C,scon!B:B,"")</f>
        <v/>
      </c>
      <c r="C383" s="4" t="n"/>
      <c r="D383" s="26">
        <f>_xlfn.XLOOKUP(C383,sales!C:C,scon!D:D,"")</f>
        <v/>
      </c>
      <c r="E383" s="26">
        <f>_xlfn.XLOOKUP(C383,sales!C:C,scon!E:E,"")</f>
        <v/>
      </c>
      <c r="F383" s="4" t="n"/>
      <c r="G383" s="27" t="n"/>
      <c r="H383" s="28" t="n"/>
      <c r="I383" s="4" t="n"/>
      <c r="J383" s="35">
        <f>_xlfn.XLOOKUP(C383,sales!C:C,scon!L:L,"")</f>
        <v/>
      </c>
      <c r="K383" s="31" t="n"/>
      <c r="L383" s="31" t="n"/>
      <c r="M383" s="33">
        <f>IF(I383="","",J383*I383)</f>
        <v/>
      </c>
      <c r="N383" s="33">
        <f>IF(K383="","",M383 * K383)</f>
        <v/>
      </c>
      <c r="O383" s="33">
        <f>IF(K383="","",M383 + N383)</f>
        <v/>
      </c>
      <c r="P383" s="4" t="n"/>
      <c r="Q383" s="33">
        <f>IF(L383&amp;K383="","",M383 * L383)</f>
        <v/>
      </c>
      <c r="R383" s="34">
        <f>IF(M383="","",O383-P383-Q383)</f>
        <v/>
      </c>
    </row>
    <row r="384">
      <c r="A384" s="25" t="n">
        <v>380</v>
      </c>
      <c r="B384" s="26">
        <f>_xlfn.XLOOKUP(C384,sales!C:C,scon!B:B,"")</f>
        <v/>
      </c>
      <c r="C384" s="4" t="n"/>
      <c r="D384" s="26">
        <f>_xlfn.XLOOKUP(C384,sales!C:C,scon!D:D,"")</f>
        <v/>
      </c>
      <c r="E384" s="26">
        <f>_xlfn.XLOOKUP(C384,sales!C:C,scon!E:E,"")</f>
        <v/>
      </c>
      <c r="F384" s="4" t="n"/>
      <c r="G384" s="27" t="n"/>
      <c r="H384" s="28" t="n"/>
      <c r="I384" s="4" t="n"/>
      <c r="J384" s="35">
        <f>_xlfn.XLOOKUP(C384,sales!C:C,scon!L:L,"")</f>
        <v/>
      </c>
      <c r="K384" s="31" t="n"/>
      <c r="L384" s="31" t="n"/>
      <c r="M384" s="33">
        <f>IF(I384="","",J384*I384)</f>
        <v/>
      </c>
      <c r="N384" s="33">
        <f>IF(K384="","",M384 * K384)</f>
        <v/>
      </c>
      <c r="O384" s="33">
        <f>IF(K384="","",M384 + N384)</f>
        <v/>
      </c>
      <c r="P384" s="4" t="n"/>
      <c r="Q384" s="33">
        <f>IF(L384&amp;K384="","",M384 * L384)</f>
        <v/>
      </c>
      <c r="R384" s="34">
        <f>IF(M384="","",O384-P384-Q384)</f>
        <v/>
      </c>
    </row>
    <row r="385">
      <c r="A385" s="25" t="n">
        <v>381</v>
      </c>
      <c r="B385" s="26">
        <f>_xlfn.XLOOKUP(C385,sales!C:C,scon!B:B,"")</f>
        <v/>
      </c>
      <c r="C385" s="4" t="n"/>
      <c r="D385" s="26">
        <f>_xlfn.XLOOKUP(C385,sales!C:C,scon!D:D,"")</f>
        <v/>
      </c>
      <c r="E385" s="26">
        <f>_xlfn.XLOOKUP(C385,sales!C:C,scon!E:E,"")</f>
        <v/>
      </c>
      <c r="F385" s="4" t="n"/>
      <c r="G385" s="27" t="n"/>
      <c r="H385" s="28" t="n"/>
      <c r="I385" s="4" t="n"/>
      <c r="J385" s="35">
        <f>_xlfn.XLOOKUP(C385,sales!C:C,scon!L:L,"")</f>
        <v/>
      </c>
      <c r="K385" s="31" t="n"/>
      <c r="L385" s="31" t="n"/>
      <c r="M385" s="33">
        <f>IF(I385="","",J385*I385)</f>
        <v/>
      </c>
      <c r="N385" s="33">
        <f>IF(K385="","",M385 * K385)</f>
        <v/>
      </c>
      <c r="O385" s="33">
        <f>IF(K385="","",M385 + N385)</f>
        <v/>
      </c>
      <c r="P385" s="4" t="n"/>
      <c r="Q385" s="33">
        <f>IF(L385&amp;K385="","",M385 * L385)</f>
        <v/>
      </c>
      <c r="R385" s="34">
        <f>IF(M385="","",O385-P385-Q385)</f>
        <v/>
      </c>
    </row>
    <row r="386">
      <c r="A386" s="25" t="n">
        <v>382</v>
      </c>
      <c r="B386" s="26">
        <f>_xlfn.XLOOKUP(C386,sales!C:C,scon!B:B,"")</f>
        <v/>
      </c>
      <c r="C386" s="4" t="n"/>
      <c r="D386" s="26">
        <f>_xlfn.XLOOKUP(C386,sales!C:C,scon!D:D,"")</f>
        <v/>
      </c>
      <c r="E386" s="26">
        <f>_xlfn.XLOOKUP(C386,sales!C:C,scon!E:E,"")</f>
        <v/>
      </c>
      <c r="F386" s="4" t="n"/>
      <c r="G386" s="27" t="n"/>
      <c r="H386" s="28" t="n"/>
      <c r="I386" s="4" t="n"/>
      <c r="J386" s="35">
        <f>_xlfn.XLOOKUP(C386,sales!C:C,scon!L:L,"")</f>
        <v/>
      </c>
      <c r="K386" s="31" t="n"/>
      <c r="L386" s="31" t="n"/>
      <c r="M386" s="33">
        <f>IF(I386="","",J386*I386)</f>
        <v/>
      </c>
      <c r="N386" s="33">
        <f>IF(K386="","",M386 * K386)</f>
        <v/>
      </c>
      <c r="O386" s="33">
        <f>IF(K386="","",M386 + N386)</f>
        <v/>
      </c>
      <c r="P386" s="4" t="n"/>
      <c r="Q386" s="33">
        <f>IF(L386&amp;K386="","",M386 * L386)</f>
        <v/>
      </c>
      <c r="R386" s="34">
        <f>IF(M386="","",O386-P386-Q386)</f>
        <v/>
      </c>
    </row>
    <row r="387">
      <c r="A387" s="25" t="n">
        <v>383</v>
      </c>
      <c r="B387" s="26">
        <f>_xlfn.XLOOKUP(C387,sales!C:C,scon!B:B,"")</f>
        <v/>
      </c>
      <c r="C387" s="4" t="n"/>
      <c r="D387" s="26">
        <f>_xlfn.XLOOKUP(C387,sales!C:C,scon!D:D,"")</f>
        <v/>
      </c>
      <c r="E387" s="26">
        <f>_xlfn.XLOOKUP(C387,sales!C:C,scon!E:E,"")</f>
        <v/>
      </c>
      <c r="F387" s="4" t="n"/>
      <c r="G387" s="27" t="n"/>
      <c r="H387" s="28" t="n"/>
      <c r="I387" s="4" t="n"/>
      <c r="J387" s="35">
        <f>_xlfn.XLOOKUP(C387,sales!C:C,scon!L:L,"")</f>
        <v/>
      </c>
      <c r="K387" s="31" t="n"/>
      <c r="L387" s="31" t="n"/>
      <c r="M387" s="33">
        <f>IF(I387="","",J387*I387)</f>
        <v/>
      </c>
      <c r="N387" s="33">
        <f>IF(K387="","",M387 * K387)</f>
        <v/>
      </c>
      <c r="O387" s="33">
        <f>IF(K387="","",M387 + N387)</f>
        <v/>
      </c>
      <c r="P387" s="4" t="n"/>
      <c r="Q387" s="33">
        <f>IF(L387&amp;K387="","",M387 * L387)</f>
        <v/>
      </c>
      <c r="R387" s="34">
        <f>IF(M387="","",O387-P387-Q387)</f>
        <v/>
      </c>
    </row>
    <row r="388">
      <c r="A388" s="25" t="n">
        <v>384</v>
      </c>
      <c r="B388" s="26">
        <f>_xlfn.XLOOKUP(C388,sales!C:C,scon!B:B,"")</f>
        <v/>
      </c>
      <c r="C388" s="4" t="n"/>
      <c r="D388" s="26">
        <f>_xlfn.XLOOKUP(C388,sales!C:C,scon!D:D,"")</f>
        <v/>
      </c>
      <c r="E388" s="26">
        <f>_xlfn.XLOOKUP(C388,sales!C:C,scon!E:E,"")</f>
        <v/>
      </c>
      <c r="F388" s="4" t="n"/>
      <c r="G388" s="27" t="n"/>
      <c r="H388" s="28" t="n"/>
      <c r="I388" s="4" t="n"/>
      <c r="J388" s="35">
        <f>_xlfn.XLOOKUP(C388,sales!C:C,scon!L:L,"")</f>
        <v/>
      </c>
      <c r="K388" s="31" t="n"/>
      <c r="L388" s="31" t="n"/>
      <c r="M388" s="33">
        <f>IF(I388="","",J388*I388)</f>
        <v/>
      </c>
      <c r="N388" s="33">
        <f>IF(K388="","",M388 * K388)</f>
        <v/>
      </c>
      <c r="O388" s="33">
        <f>IF(K388="","",M388 + N388)</f>
        <v/>
      </c>
      <c r="P388" s="4" t="n"/>
      <c r="Q388" s="33">
        <f>IF(L388&amp;K388="","",M388 * L388)</f>
        <v/>
      </c>
      <c r="R388" s="34">
        <f>IF(M388="","",O388-P388-Q388)</f>
        <v/>
      </c>
    </row>
    <row r="389">
      <c r="A389" s="25" t="n">
        <v>385</v>
      </c>
      <c r="B389" s="26">
        <f>_xlfn.XLOOKUP(C389,sales!C:C,scon!B:B,"")</f>
        <v/>
      </c>
      <c r="C389" s="4" t="n"/>
      <c r="D389" s="26">
        <f>_xlfn.XLOOKUP(C389,sales!C:C,scon!D:D,"")</f>
        <v/>
      </c>
      <c r="E389" s="26">
        <f>_xlfn.XLOOKUP(C389,sales!C:C,scon!E:E,"")</f>
        <v/>
      </c>
      <c r="F389" s="4" t="n"/>
      <c r="G389" s="27" t="n"/>
      <c r="H389" s="28" t="n"/>
      <c r="I389" s="4" t="n"/>
      <c r="J389" s="35">
        <f>_xlfn.XLOOKUP(C389,sales!C:C,scon!L:L,"")</f>
        <v/>
      </c>
      <c r="K389" s="31" t="n"/>
      <c r="L389" s="31" t="n"/>
      <c r="M389" s="33">
        <f>IF(I389="","",J389*I389)</f>
        <v/>
      </c>
      <c r="N389" s="33">
        <f>IF(K389="","",M389 * K389)</f>
        <v/>
      </c>
      <c r="O389" s="33">
        <f>IF(K389="","",M389 + N389)</f>
        <v/>
      </c>
      <c r="P389" s="4" t="n"/>
      <c r="Q389" s="33">
        <f>IF(L389&amp;K389="","",M389 * L389)</f>
        <v/>
      </c>
      <c r="R389" s="34">
        <f>IF(M389="","",O389-P389-Q389)</f>
        <v/>
      </c>
    </row>
    <row r="390">
      <c r="A390" s="25" t="n">
        <v>386</v>
      </c>
      <c r="B390" s="26">
        <f>_xlfn.XLOOKUP(C390,sales!C:C,scon!B:B,"")</f>
        <v/>
      </c>
      <c r="C390" s="4" t="n"/>
      <c r="D390" s="26">
        <f>_xlfn.XLOOKUP(C390,sales!C:C,scon!D:D,"")</f>
        <v/>
      </c>
      <c r="E390" s="26">
        <f>_xlfn.XLOOKUP(C390,sales!C:C,scon!E:E,"")</f>
        <v/>
      </c>
      <c r="F390" s="4" t="n"/>
      <c r="G390" s="27" t="n"/>
      <c r="H390" s="28" t="n"/>
      <c r="I390" s="4" t="n"/>
      <c r="J390" s="35">
        <f>_xlfn.XLOOKUP(C390,sales!C:C,scon!L:L,"")</f>
        <v/>
      </c>
      <c r="K390" s="31" t="n"/>
      <c r="L390" s="31" t="n"/>
      <c r="M390" s="33">
        <f>IF(I390="","",J390*I390)</f>
        <v/>
      </c>
      <c r="N390" s="33">
        <f>IF(K390="","",M390 * K390)</f>
        <v/>
      </c>
      <c r="O390" s="33">
        <f>IF(K390="","",M390 + N390)</f>
        <v/>
      </c>
      <c r="P390" s="4" t="n"/>
      <c r="Q390" s="33">
        <f>IF(L390&amp;K390="","",M390 * L390)</f>
        <v/>
      </c>
      <c r="R390" s="34">
        <f>IF(M390="","",O390-P390-Q390)</f>
        <v/>
      </c>
    </row>
    <row r="391">
      <c r="A391" s="25" t="n">
        <v>387</v>
      </c>
      <c r="B391" s="26">
        <f>_xlfn.XLOOKUP(C391,sales!C:C,scon!B:B,"")</f>
        <v/>
      </c>
      <c r="C391" s="4" t="n"/>
      <c r="D391" s="26">
        <f>_xlfn.XLOOKUP(C391,sales!C:C,scon!D:D,"")</f>
        <v/>
      </c>
      <c r="E391" s="26">
        <f>_xlfn.XLOOKUP(C391,sales!C:C,scon!E:E,"")</f>
        <v/>
      </c>
      <c r="F391" s="4" t="n"/>
      <c r="G391" s="27" t="n"/>
      <c r="H391" s="28" t="n"/>
      <c r="I391" s="4" t="n"/>
      <c r="J391" s="35">
        <f>_xlfn.XLOOKUP(C391,sales!C:C,scon!L:L,"")</f>
        <v/>
      </c>
      <c r="K391" s="31" t="n"/>
      <c r="L391" s="31" t="n"/>
      <c r="M391" s="33">
        <f>IF(I391="","",J391*I391)</f>
        <v/>
      </c>
      <c r="N391" s="33">
        <f>IF(K391="","",M391 * K391)</f>
        <v/>
      </c>
      <c r="O391" s="33">
        <f>IF(K391="","",M391 + N391)</f>
        <v/>
      </c>
      <c r="P391" s="4" t="n"/>
      <c r="Q391" s="33">
        <f>IF(L391&amp;K391="","",M391 * L391)</f>
        <v/>
      </c>
      <c r="R391" s="34">
        <f>IF(M391="","",O391-P391-Q391)</f>
        <v/>
      </c>
    </row>
    <row r="392">
      <c r="A392" s="25" t="n">
        <v>388</v>
      </c>
      <c r="B392" s="26">
        <f>_xlfn.XLOOKUP(C392,sales!C:C,scon!B:B,"")</f>
        <v/>
      </c>
      <c r="C392" s="4" t="n"/>
      <c r="D392" s="26">
        <f>_xlfn.XLOOKUP(C392,sales!C:C,scon!D:D,"")</f>
        <v/>
      </c>
      <c r="E392" s="26">
        <f>_xlfn.XLOOKUP(C392,sales!C:C,scon!E:E,"")</f>
        <v/>
      </c>
      <c r="F392" s="4" t="n"/>
      <c r="G392" s="27" t="n"/>
      <c r="H392" s="28" t="n"/>
      <c r="I392" s="4" t="n"/>
      <c r="J392" s="35">
        <f>_xlfn.XLOOKUP(C392,sales!C:C,scon!L:L,"")</f>
        <v/>
      </c>
      <c r="K392" s="31" t="n"/>
      <c r="L392" s="31" t="n"/>
      <c r="M392" s="33">
        <f>IF(I392="","",J392*I392)</f>
        <v/>
      </c>
      <c r="N392" s="33">
        <f>IF(K392="","",M392 * K392)</f>
        <v/>
      </c>
      <c r="O392" s="33">
        <f>IF(K392="","",M392 + N392)</f>
        <v/>
      </c>
      <c r="P392" s="4" t="n"/>
      <c r="Q392" s="33">
        <f>IF(L392&amp;K392="","",M392 * L392)</f>
        <v/>
      </c>
      <c r="R392" s="34">
        <f>IF(M392="","",O392-P392-Q392)</f>
        <v/>
      </c>
    </row>
    <row r="393">
      <c r="A393" s="25" t="n">
        <v>389</v>
      </c>
      <c r="B393" s="26">
        <f>_xlfn.XLOOKUP(C393,sales!C:C,scon!B:B,"")</f>
        <v/>
      </c>
      <c r="C393" s="4" t="n"/>
      <c r="D393" s="26">
        <f>_xlfn.XLOOKUP(C393,sales!C:C,scon!D:D,"")</f>
        <v/>
      </c>
      <c r="E393" s="26">
        <f>_xlfn.XLOOKUP(C393,sales!C:C,scon!E:E,"")</f>
        <v/>
      </c>
      <c r="F393" s="4" t="n"/>
      <c r="G393" s="27" t="n"/>
      <c r="H393" s="28" t="n"/>
      <c r="I393" s="4" t="n"/>
      <c r="J393" s="35">
        <f>_xlfn.XLOOKUP(C393,sales!C:C,scon!L:L,"")</f>
        <v/>
      </c>
      <c r="K393" s="31" t="n"/>
      <c r="L393" s="31" t="n"/>
      <c r="M393" s="33">
        <f>IF(I393="","",J393*I393)</f>
        <v/>
      </c>
      <c r="N393" s="33">
        <f>IF(K393="","",M393 * K393)</f>
        <v/>
      </c>
      <c r="O393" s="33">
        <f>IF(K393="","",M393 + N393)</f>
        <v/>
      </c>
      <c r="P393" s="4" t="n"/>
      <c r="Q393" s="33">
        <f>IF(L393&amp;K393="","",M393 * L393)</f>
        <v/>
      </c>
      <c r="R393" s="34">
        <f>IF(M393="","",O393-P393-Q393)</f>
        <v/>
      </c>
    </row>
    <row r="394">
      <c r="A394" s="25" t="n">
        <v>390</v>
      </c>
      <c r="B394" s="26">
        <f>_xlfn.XLOOKUP(C394,sales!C:C,scon!B:B,"")</f>
        <v/>
      </c>
      <c r="C394" s="4" t="n"/>
      <c r="D394" s="26">
        <f>_xlfn.XLOOKUP(C394,sales!C:C,scon!D:D,"")</f>
        <v/>
      </c>
      <c r="E394" s="26">
        <f>_xlfn.XLOOKUP(C394,sales!C:C,scon!E:E,"")</f>
        <v/>
      </c>
      <c r="F394" s="4" t="n"/>
      <c r="G394" s="27" t="n"/>
      <c r="H394" s="28" t="n"/>
      <c r="I394" s="4" t="n"/>
      <c r="J394" s="35">
        <f>_xlfn.XLOOKUP(C394,sales!C:C,scon!L:L,"")</f>
        <v/>
      </c>
      <c r="K394" s="31" t="n"/>
      <c r="L394" s="31" t="n"/>
      <c r="M394" s="33">
        <f>IF(I394="","",J394*I394)</f>
        <v/>
      </c>
      <c r="N394" s="33">
        <f>IF(K394="","",M394 * K394)</f>
        <v/>
      </c>
      <c r="O394" s="33">
        <f>IF(K394="","",M394 + N394)</f>
        <v/>
      </c>
      <c r="P394" s="4" t="n"/>
      <c r="Q394" s="33">
        <f>IF(L394&amp;K394="","",M394 * L394)</f>
        <v/>
      </c>
      <c r="R394" s="34">
        <f>IF(M394="","",O394-P394-Q394)</f>
        <v/>
      </c>
    </row>
    <row r="395">
      <c r="A395" s="25" t="n">
        <v>391</v>
      </c>
      <c r="B395" s="26">
        <f>_xlfn.XLOOKUP(C395,sales!C:C,scon!B:B,"")</f>
        <v/>
      </c>
      <c r="C395" s="4" t="n"/>
      <c r="D395" s="26">
        <f>_xlfn.XLOOKUP(C395,sales!C:C,scon!D:D,"")</f>
        <v/>
      </c>
      <c r="E395" s="26">
        <f>_xlfn.XLOOKUP(C395,sales!C:C,scon!E:E,"")</f>
        <v/>
      </c>
      <c r="F395" s="4" t="n"/>
      <c r="G395" s="27" t="n"/>
      <c r="H395" s="28" t="n"/>
      <c r="I395" s="4" t="n"/>
      <c r="J395" s="35">
        <f>_xlfn.XLOOKUP(C395,sales!C:C,scon!L:L,"")</f>
        <v/>
      </c>
      <c r="K395" s="31" t="n"/>
      <c r="L395" s="31" t="n"/>
      <c r="M395" s="33">
        <f>IF(I395="","",J395*I395)</f>
        <v/>
      </c>
      <c r="N395" s="33">
        <f>IF(K395="","",M395 * K395)</f>
        <v/>
      </c>
      <c r="O395" s="33">
        <f>IF(K395="","",M395 + N395)</f>
        <v/>
      </c>
      <c r="P395" s="4" t="n"/>
      <c r="Q395" s="33">
        <f>IF(L395&amp;K395="","",M395 * L395)</f>
        <v/>
      </c>
      <c r="R395" s="34">
        <f>IF(M395="","",O395-P395-Q395)</f>
        <v/>
      </c>
    </row>
    <row r="396">
      <c r="A396" s="25" t="n">
        <v>392</v>
      </c>
      <c r="B396" s="26">
        <f>_xlfn.XLOOKUP(C396,sales!C:C,scon!B:B,"")</f>
        <v/>
      </c>
      <c r="C396" s="4" t="n"/>
      <c r="D396" s="26">
        <f>_xlfn.XLOOKUP(C396,sales!C:C,scon!D:D,"")</f>
        <v/>
      </c>
      <c r="E396" s="26">
        <f>_xlfn.XLOOKUP(C396,sales!C:C,scon!E:E,"")</f>
        <v/>
      </c>
      <c r="F396" s="4" t="n"/>
      <c r="G396" s="27" t="n"/>
      <c r="H396" s="28" t="n"/>
      <c r="I396" s="4" t="n"/>
      <c r="J396" s="35">
        <f>_xlfn.XLOOKUP(C396,sales!C:C,scon!L:L,"")</f>
        <v/>
      </c>
      <c r="K396" s="31" t="n"/>
      <c r="L396" s="31" t="n"/>
      <c r="M396" s="33">
        <f>IF(I396="","",J396*I396)</f>
        <v/>
      </c>
      <c r="N396" s="33">
        <f>IF(K396="","",M396 * K396)</f>
        <v/>
      </c>
      <c r="O396" s="33">
        <f>IF(K396="","",M396 + N396)</f>
        <v/>
      </c>
      <c r="P396" s="4" t="n"/>
      <c r="Q396" s="33">
        <f>IF(L396&amp;K396="","",M396 * L396)</f>
        <v/>
      </c>
      <c r="R396" s="34">
        <f>IF(M396="","",O396-P396-Q396)</f>
        <v/>
      </c>
    </row>
    <row r="397">
      <c r="A397" s="25" t="n">
        <v>393</v>
      </c>
      <c r="B397" s="26">
        <f>_xlfn.XLOOKUP(C397,sales!C:C,scon!B:B,"")</f>
        <v/>
      </c>
      <c r="C397" s="4" t="n"/>
      <c r="D397" s="26">
        <f>_xlfn.XLOOKUP(C397,sales!C:C,scon!D:D,"")</f>
        <v/>
      </c>
      <c r="E397" s="26">
        <f>_xlfn.XLOOKUP(C397,sales!C:C,scon!E:E,"")</f>
        <v/>
      </c>
      <c r="F397" s="4" t="n"/>
      <c r="G397" s="27" t="n"/>
      <c r="H397" s="28" t="n"/>
      <c r="I397" s="4" t="n"/>
      <c r="J397" s="35">
        <f>_xlfn.XLOOKUP(C397,sales!C:C,scon!L:L,"")</f>
        <v/>
      </c>
      <c r="K397" s="31" t="n"/>
      <c r="L397" s="31" t="n"/>
      <c r="M397" s="33">
        <f>IF(I397="","",J397*I397)</f>
        <v/>
      </c>
      <c r="N397" s="33">
        <f>IF(K397="","",M397 * K397)</f>
        <v/>
      </c>
      <c r="O397" s="33">
        <f>IF(K397="","",M397 + N397)</f>
        <v/>
      </c>
      <c r="P397" s="4" t="n"/>
      <c r="Q397" s="33">
        <f>IF(L397&amp;K397="","",M397 * L397)</f>
        <v/>
      </c>
      <c r="R397" s="34">
        <f>IF(M397="","",O397-P397-Q397)</f>
        <v/>
      </c>
    </row>
    <row r="398">
      <c r="A398" s="25" t="n">
        <v>394</v>
      </c>
      <c r="B398" s="26">
        <f>_xlfn.XLOOKUP(C398,sales!C:C,scon!B:B,"")</f>
        <v/>
      </c>
      <c r="C398" s="4" t="n"/>
      <c r="D398" s="26">
        <f>_xlfn.XLOOKUP(C398,sales!C:C,scon!D:D,"")</f>
        <v/>
      </c>
      <c r="E398" s="26">
        <f>_xlfn.XLOOKUP(C398,sales!C:C,scon!E:E,"")</f>
        <v/>
      </c>
      <c r="F398" s="4" t="n"/>
      <c r="G398" s="27" t="n"/>
      <c r="H398" s="28" t="n"/>
      <c r="I398" s="4" t="n"/>
      <c r="J398" s="35">
        <f>_xlfn.XLOOKUP(C398,sales!C:C,scon!L:L,"")</f>
        <v/>
      </c>
      <c r="K398" s="31" t="n"/>
      <c r="L398" s="31" t="n"/>
      <c r="M398" s="33">
        <f>IF(I398="","",J398*I398)</f>
        <v/>
      </c>
      <c r="N398" s="33">
        <f>IF(K398="","",M398 * K398)</f>
        <v/>
      </c>
      <c r="O398" s="33">
        <f>IF(K398="","",M398 + N398)</f>
        <v/>
      </c>
      <c r="P398" s="4" t="n"/>
      <c r="Q398" s="33">
        <f>IF(L398&amp;K398="","",M398 * L398)</f>
        <v/>
      </c>
      <c r="R398" s="34">
        <f>IF(M398="","",O398-P398-Q398)</f>
        <v/>
      </c>
    </row>
    <row r="399">
      <c r="A399" s="25" t="n">
        <v>395</v>
      </c>
      <c r="B399" s="26">
        <f>_xlfn.XLOOKUP(C399,sales!C:C,scon!B:B,"")</f>
        <v/>
      </c>
      <c r="C399" s="4" t="n"/>
      <c r="D399" s="26">
        <f>_xlfn.XLOOKUP(C399,sales!C:C,scon!D:D,"")</f>
        <v/>
      </c>
      <c r="E399" s="26">
        <f>_xlfn.XLOOKUP(C399,sales!C:C,scon!E:E,"")</f>
        <v/>
      </c>
      <c r="F399" s="4" t="n"/>
      <c r="G399" s="27" t="n"/>
      <c r="H399" s="28" t="n"/>
      <c r="I399" s="4" t="n"/>
      <c r="J399" s="35">
        <f>_xlfn.XLOOKUP(C399,sales!C:C,scon!L:L,"")</f>
        <v/>
      </c>
      <c r="K399" s="31" t="n"/>
      <c r="L399" s="31" t="n"/>
      <c r="M399" s="33">
        <f>IF(I399="","",J399*I399)</f>
        <v/>
      </c>
      <c r="N399" s="33">
        <f>IF(K399="","",M399 * K399)</f>
        <v/>
      </c>
      <c r="O399" s="33">
        <f>IF(K399="","",M399 + N399)</f>
        <v/>
      </c>
      <c r="P399" s="4" t="n"/>
      <c r="Q399" s="33">
        <f>IF(L399&amp;K399="","",M399 * L399)</f>
        <v/>
      </c>
      <c r="R399" s="34">
        <f>IF(M399="","",O399-P399-Q399)</f>
        <v/>
      </c>
    </row>
    <row r="400">
      <c r="A400" s="25" t="n">
        <v>396</v>
      </c>
      <c r="B400" s="26">
        <f>_xlfn.XLOOKUP(C400,sales!C:C,scon!B:B,"")</f>
        <v/>
      </c>
      <c r="C400" s="4" t="n"/>
      <c r="D400" s="26">
        <f>_xlfn.XLOOKUP(C400,sales!C:C,scon!D:D,"")</f>
        <v/>
      </c>
      <c r="E400" s="26">
        <f>_xlfn.XLOOKUP(C400,sales!C:C,scon!E:E,"")</f>
        <v/>
      </c>
      <c r="F400" s="4" t="n"/>
      <c r="G400" s="27" t="n"/>
      <c r="H400" s="28" t="n"/>
      <c r="I400" s="4" t="n"/>
      <c r="J400" s="35">
        <f>_xlfn.XLOOKUP(C400,sales!C:C,scon!L:L,"")</f>
        <v/>
      </c>
      <c r="K400" s="31" t="n"/>
      <c r="L400" s="31" t="n"/>
      <c r="M400" s="33">
        <f>IF(I400="","",J400*I400)</f>
        <v/>
      </c>
      <c r="N400" s="33">
        <f>IF(K400="","",M400 * K400)</f>
        <v/>
      </c>
      <c r="O400" s="33">
        <f>IF(K400="","",M400 + N400)</f>
        <v/>
      </c>
      <c r="P400" s="4" t="n"/>
      <c r="Q400" s="33">
        <f>IF(L400&amp;K400="","",M400 * L400)</f>
        <v/>
      </c>
      <c r="R400" s="34">
        <f>IF(M400="","",O400-P400-Q400)</f>
        <v/>
      </c>
    </row>
    <row r="401">
      <c r="A401" s="25" t="n">
        <v>397</v>
      </c>
      <c r="B401" s="26">
        <f>_xlfn.XLOOKUP(C401,sales!C:C,scon!B:B,"")</f>
        <v/>
      </c>
      <c r="C401" s="4" t="n"/>
      <c r="D401" s="26">
        <f>_xlfn.XLOOKUP(C401,sales!C:C,scon!D:D,"")</f>
        <v/>
      </c>
      <c r="E401" s="26">
        <f>_xlfn.XLOOKUP(C401,sales!C:C,scon!E:E,"")</f>
        <v/>
      </c>
      <c r="F401" s="4" t="n"/>
      <c r="G401" s="27" t="n"/>
      <c r="H401" s="28" t="n"/>
      <c r="I401" s="4" t="n"/>
      <c r="J401" s="35">
        <f>_xlfn.XLOOKUP(C401,sales!C:C,scon!L:L,"")</f>
        <v/>
      </c>
      <c r="K401" s="31" t="n"/>
      <c r="L401" s="31" t="n"/>
      <c r="M401" s="33">
        <f>IF(I401="","",J401*I401)</f>
        <v/>
      </c>
      <c r="N401" s="33">
        <f>IF(K401="","",M401 * K401)</f>
        <v/>
      </c>
      <c r="O401" s="33">
        <f>IF(K401="","",M401 + N401)</f>
        <v/>
      </c>
      <c r="P401" s="4" t="n"/>
      <c r="Q401" s="33">
        <f>IF(L401&amp;K401="","",M401 * L401)</f>
        <v/>
      </c>
      <c r="R401" s="34">
        <f>IF(M401="","",O401-P401-Q401)</f>
        <v/>
      </c>
    </row>
    <row r="402">
      <c r="A402" s="25" t="n">
        <v>398</v>
      </c>
      <c r="B402" s="26">
        <f>_xlfn.XLOOKUP(C402,sales!C:C,scon!B:B,"")</f>
        <v/>
      </c>
      <c r="C402" s="4" t="n"/>
      <c r="D402" s="26">
        <f>_xlfn.XLOOKUP(C402,sales!C:C,scon!D:D,"")</f>
        <v/>
      </c>
      <c r="E402" s="26">
        <f>_xlfn.XLOOKUP(C402,sales!C:C,scon!E:E,"")</f>
        <v/>
      </c>
      <c r="F402" s="4" t="n"/>
      <c r="G402" s="27" t="n"/>
      <c r="H402" s="28" t="n"/>
      <c r="I402" s="4" t="n"/>
      <c r="J402" s="35">
        <f>_xlfn.XLOOKUP(C402,sales!C:C,scon!L:L,"")</f>
        <v/>
      </c>
      <c r="K402" s="31" t="n"/>
      <c r="L402" s="31" t="n"/>
      <c r="M402" s="33">
        <f>IF(I402="","",J402*I402)</f>
        <v/>
      </c>
      <c r="N402" s="33">
        <f>IF(K402="","",M402 * K402)</f>
        <v/>
      </c>
      <c r="O402" s="33">
        <f>IF(K402="","",M402 + N402)</f>
        <v/>
      </c>
      <c r="P402" s="4" t="n"/>
      <c r="Q402" s="33">
        <f>IF(L402&amp;K402="","",M402 * L402)</f>
        <v/>
      </c>
      <c r="R402" s="34">
        <f>IF(M402="","",O402-P402-Q402)</f>
        <v/>
      </c>
    </row>
    <row r="403">
      <c r="A403" s="25" t="n">
        <v>399</v>
      </c>
      <c r="B403" s="26">
        <f>_xlfn.XLOOKUP(C403,sales!C:C,scon!B:B,"")</f>
        <v/>
      </c>
      <c r="C403" s="4" t="n"/>
      <c r="D403" s="26">
        <f>_xlfn.XLOOKUP(C403,sales!C:C,scon!D:D,"")</f>
        <v/>
      </c>
      <c r="E403" s="26">
        <f>_xlfn.XLOOKUP(C403,sales!C:C,scon!E:E,"")</f>
        <v/>
      </c>
      <c r="F403" s="4" t="n"/>
      <c r="G403" s="27" t="n"/>
      <c r="H403" s="28" t="n"/>
      <c r="I403" s="4" t="n"/>
      <c r="J403" s="35">
        <f>_xlfn.XLOOKUP(C403,sales!C:C,scon!L:L,"")</f>
        <v/>
      </c>
      <c r="K403" s="31" t="n"/>
      <c r="L403" s="31" t="n"/>
      <c r="M403" s="33">
        <f>IF(I403="","",J403*I403)</f>
        <v/>
      </c>
      <c r="N403" s="33">
        <f>IF(K403="","",M403 * K403)</f>
        <v/>
      </c>
      <c r="O403" s="33">
        <f>IF(K403="","",M403 + N403)</f>
        <v/>
      </c>
      <c r="P403" s="4" t="n"/>
      <c r="Q403" s="33">
        <f>IF(L403&amp;K403="","",M403 * L403)</f>
        <v/>
      </c>
      <c r="R403" s="34">
        <f>IF(M403="","",O403-P403-Q403)</f>
        <v/>
      </c>
    </row>
    <row r="404">
      <c r="A404" s="25" t="n">
        <v>400</v>
      </c>
      <c r="B404" s="26">
        <f>_xlfn.XLOOKUP(C404,sales!C:C,scon!B:B,"")</f>
        <v/>
      </c>
      <c r="C404" s="4" t="n"/>
      <c r="D404" s="26">
        <f>_xlfn.XLOOKUP(C404,sales!C:C,scon!D:D,"")</f>
        <v/>
      </c>
      <c r="E404" s="26">
        <f>_xlfn.XLOOKUP(C404,sales!C:C,scon!E:E,"")</f>
        <v/>
      </c>
      <c r="F404" s="4" t="n"/>
      <c r="G404" s="27" t="n"/>
      <c r="H404" s="28" t="n"/>
      <c r="I404" s="4" t="n"/>
      <c r="J404" s="35">
        <f>_xlfn.XLOOKUP(C404,sales!C:C,scon!L:L,"")</f>
        <v/>
      </c>
      <c r="K404" s="31" t="n"/>
      <c r="L404" s="31" t="n"/>
      <c r="M404" s="33">
        <f>IF(I404="","",J404*I404)</f>
        <v/>
      </c>
      <c r="N404" s="33">
        <f>IF(K404="","",M404 * K404)</f>
        <v/>
      </c>
      <c r="O404" s="33">
        <f>IF(K404="","",M404 + N404)</f>
        <v/>
      </c>
      <c r="P404" s="4" t="n"/>
      <c r="Q404" s="33">
        <f>IF(L404&amp;K404="","",M404 * L404)</f>
        <v/>
      </c>
      <c r="R404" s="34">
        <f>IF(M404="","",O404-P404-Q404)</f>
        <v/>
      </c>
    </row>
    <row r="405">
      <c r="A405" s="25" t="n">
        <v>401</v>
      </c>
      <c r="B405" s="26">
        <f>_xlfn.XLOOKUP(C405,sales!C:C,scon!B:B,"")</f>
        <v/>
      </c>
      <c r="C405" s="4" t="n"/>
      <c r="D405" s="26">
        <f>_xlfn.XLOOKUP(C405,sales!C:C,scon!D:D,"")</f>
        <v/>
      </c>
      <c r="E405" s="26">
        <f>_xlfn.XLOOKUP(C405,sales!C:C,scon!E:E,"")</f>
        <v/>
      </c>
      <c r="F405" s="4" t="n"/>
      <c r="G405" s="27" t="n"/>
      <c r="H405" s="28" t="n"/>
      <c r="I405" s="4" t="n"/>
      <c r="J405" s="35">
        <f>_xlfn.XLOOKUP(C405,sales!C:C,scon!L:L,"")</f>
        <v/>
      </c>
      <c r="K405" s="31" t="n"/>
      <c r="L405" s="31" t="n"/>
      <c r="M405" s="33">
        <f>IF(I405="","",J405*I405)</f>
        <v/>
      </c>
      <c r="N405" s="33">
        <f>IF(K405="","",M405 * K405)</f>
        <v/>
      </c>
      <c r="O405" s="33">
        <f>IF(K405="","",M405 + N405)</f>
        <v/>
      </c>
      <c r="P405" s="4" t="n"/>
      <c r="Q405" s="33">
        <f>IF(L405&amp;K405="","",M405 * L405)</f>
        <v/>
      </c>
      <c r="R405" s="34">
        <f>IF(M405="","",O405-P405-Q405)</f>
        <v/>
      </c>
    </row>
    <row r="406">
      <c r="A406" s="25" t="n">
        <v>402</v>
      </c>
      <c r="B406" s="26">
        <f>_xlfn.XLOOKUP(C406,sales!C:C,scon!B:B,"")</f>
        <v/>
      </c>
      <c r="C406" s="4" t="n"/>
      <c r="D406" s="26">
        <f>_xlfn.XLOOKUP(C406,sales!C:C,scon!D:D,"")</f>
        <v/>
      </c>
      <c r="E406" s="26">
        <f>_xlfn.XLOOKUP(C406,sales!C:C,scon!E:E,"")</f>
        <v/>
      </c>
      <c r="F406" s="4" t="n"/>
      <c r="G406" s="27" t="n"/>
      <c r="H406" s="28" t="n"/>
      <c r="I406" s="4" t="n"/>
      <c r="J406" s="35">
        <f>_xlfn.XLOOKUP(C406,sales!C:C,scon!L:L,"")</f>
        <v/>
      </c>
      <c r="K406" s="31" t="n"/>
      <c r="L406" s="31" t="n"/>
      <c r="M406" s="33">
        <f>IF(I406="","",J406*I406)</f>
        <v/>
      </c>
      <c r="N406" s="33">
        <f>IF(K406="","",M406 * K406)</f>
        <v/>
      </c>
      <c r="O406" s="33">
        <f>IF(K406="","",M406 + N406)</f>
        <v/>
      </c>
      <c r="P406" s="4" t="n"/>
      <c r="Q406" s="33">
        <f>IF(L406&amp;K406="","",M406 * L406)</f>
        <v/>
      </c>
      <c r="R406" s="34">
        <f>IF(M406="","",O406-P406-Q406)</f>
        <v/>
      </c>
    </row>
    <row r="407">
      <c r="A407" s="25" t="n">
        <v>403</v>
      </c>
      <c r="B407" s="26">
        <f>_xlfn.XLOOKUP(C407,sales!C:C,scon!B:B,"")</f>
        <v/>
      </c>
      <c r="C407" s="4" t="n"/>
      <c r="D407" s="26">
        <f>_xlfn.XLOOKUP(C407,sales!C:C,scon!D:D,"")</f>
        <v/>
      </c>
      <c r="E407" s="26">
        <f>_xlfn.XLOOKUP(C407,sales!C:C,scon!E:E,"")</f>
        <v/>
      </c>
      <c r="F407" s="4" t="n"/>
      <c r="G407" s="27" t="n"/>
      <c r="H407" s="28" t="n"/>
      <c r="I407" s="4" t="n"/>
      <c r="J407" s="35">
        <f>_xlfn.XLOOKUP(C407,sales!C:C,scon!L:L,"")</f>
        <v/>
      </c>
      <c r="K407" s="31" t="n"/>
      <c r="L407" s="31" t="n"/>
      <c r="M407" s="33">
        <f>IF(I407="","",J407*I407)</f>
        <v/>
      </c>
      <c r="N407" s="33">
        <f>IF(K407="","",M407 * K407)</f>
        <v/>
      </c>
      <c r="O407" s="33">
        <f>IF(K407="","",M407 + N407)</f>
        <v/>
      </c>
      <c r="P407" s="4" t="n"/>
      <c r="Q407" s="33">
        <f>IF(L407&amp;K407="","",M407 * L407)</f>
        <v/>
      </c>
      <c r="R407" s="34">
        <f>IF(M407="","",O407-P407-Q407)</f>
        <v/>
      </c>
    </row>
    <row r="408">
      <c r="A408" s="25" t="n">
        <v>404</v>
      </c>
      <c r="B408" s="26">
        <f>_xlfn.XLOOKUP(C408,sales!C:C,scon!B:B,"")</f>
        <v/>
      </c>
      <c r="C408" s="4" t="n"/>
      <c r="D408" s="26">
        <f>_xlfn.XLOOKUP(C408,sales!C:C,scon!D:D,"")</f>
        <v/>
      </c>
      <c r="E408" s="26">
        <f>_xlfn.XLOOKUP(C408,sales!C:C,scon!E:E,"")</f>
        <v/>
      </c>
      <c r="F408" s="4" t="n"/>
      <c r="G408" s="27" t="n"/>
      <c r="H408" s="28" t="n"/>
      <c r="I408" s="4" t="n"/>
      <c r="J408" s="35">
        <f>_xlfn.XLOOKUP(C408,sales!C:C,scon!L:L,"")</f>
        <v/>
      </c>
      <c r="K408" s="31" t="n"/>
      <c r="L408" s="31" t="n"/>
      <c r="M408" s="33">
        <f>IF(I408="","",J408*I408)</f>
        <v/>
      </c>
      <c r="N408" s="33">
        <f>IF(K408="","",M408 * K408)</f>
        <v/>
      </c>
      <c r="O408" s="33">
        <f>IF(K408="","",M408 + N408)</f>
        <v/>
      </c>
      <c r="P408" s="4" t="n"/>
      <c r="Q408" s="33">
        <f>IF(L408&amp;K408="","",M408 * L408)</f>
        <v/>
      </c>
      <c r="R408" s="34">
        <f>IF(M408="","",O408-P408-Q408)</f>
        <v/>
      </c>
    </row>
    <row r="409">
      <c r="A409" s="25" t="n">
        <v>405</v>
      </c>
      <c r="B409" s="26">
        <f>_xlfn.XLOOKUP(C409,sales!C:C,scon!B:B,"")</f>
        <v/>
      </c>
      <c r="C409" s="4" t="n"/>
      <c r="D409" s="26">
        <f>_xlfn.XLOOKUP(C409,sales!C:C,scon!D:D,"")</f>
        <v/>
      </c>
      <c r="E409" s="26">
        <f>_xlfn.XLOOKUP(C409,sales!C:C,scon!E:E,"")</f>
        <v/>
      </c>
      <c r="F409" s="4" t="n"/>
      <c r="G409" s="27" t="n"/>
      <c r="H409" s="28" t="n"/>
      <c r="I409" s="4" t="n"/>
      <c r="J409" s="35">
        <f>_xlfn.XLOOKUP(C409,sales!C:C,scon!L:L,"")</f>
        <v/>
      </c>
      <c r="K409" s="31" t="n"/>
      <c r="L409" s="31" t="n"/>
      <c r="M409" s="33">
        <f>IF(I409="","",J409*I409)</f>
        <v/>
      </c>
      <c r="N409" s="33">
        <f>IF(K409="","",M409 * K409)</f>
        <v/>
      </c>
      <c r="O409" s="33">
        <f>IF(K409="","",M409 + N409)</f>
        <v/>
      </c>
      <c r="P409" s="4" t="n"/>
      <c r="Q409" s="33">
        <f>IF(L409&amp;K409="","",M409 * L409)</f>
        <v/>
      </c>
      <c r="R409" s="34">
        <f>IF(M409="","",O409-P409-Q409)</f>
        <v/>
      </c>
    </row>
    <row r="410">
      <c r="A410" s="25" t="n">
        <v>406</v>
      </c>
      <c r="B410" s="26">
        <f>_xlfn.XLOOKUP(C410,sales!C:C,scon!B:B,"")</f>
        <v/>
      </c>
      <c r="C410" s="4" t="n"/>
      <c r="D410" s="26">
        <f>_xlfn.XLOOKUP(C410,sales!C:C,scon!D:D,"")</f>
        <v/>
      </c>
      <c r="E410" s="26">
        <f>_xlfn.XLOOKUP(C410,sales!C:C,scon!E:E,"")</f>
        <v/>
      </c>
      <c r="F410" s="4" t="n"/>
      <c r="G410" s="27" t="n"/>
      <c r="H410" s="28" t="n"/>
      <c r="I410" s="4" t="n"/>
      <c r="J410" s="35">
        <f>_xlfn.XLOOKUP(C410,sales!C:C,scon!L:L,"")</f>
        <v/>
      </c>
      <c r="K410" s="31" t="n"/>
      <c r="L410" s="31" t="n"/>
      <c r="M410" s="33">
        <f>IF(I410="","",J410*I410)</f>
        <v/>
      </c>
      <c r="N410" s="33">
        <f>IF(K410="","",M410 * K410)</f>
        <v/>
      </c>
      <c r="O410" s="33">
        <f>IF(K410="","",M410 + N410)</f>
        <v/>
      </c>
      <c r="P410" s="4" t="n"/>
      <c r="Q410" s="33">
        <f>IF(L410&amp;K410="","",M410 * L410)</f>
        <v/>
      </c>
      <c r="R410" s="34">
        <f>IF(M410="","",O410-P410-Q410)</f>
        <v/>
      </c>
    </row>
    <row r="411">
      <c r="A411" s="25" t="n">
        <v>407</v>
      </c>
      <c r="B411" s="26">
        <f>_xlfn.XLOOKUP(C411,sales!C:C,scon!B:B,"")</f>
        <v/>
      </c>
      <c r="C411" s="4" t="n"/>
      <c r="D411" s="26">
        <f>_xlfn.XLOOKUP(C411,sales!C:C,scon!D:D,"")</f>
        <v/>
      </c>
      <c r="E411" s="26">
        <f>_xlfn.XLOOKUP(C411,sales!C:C,scon!E:E,"")</f>
        <v/>
      </c>
      <c r="F411" s="4" t="n"/>
      <c r="G411" s="27" t="n"/>
      <c r="H411" s="28" t="n"/>
      <c r="I411" s="4" t="n"/>
      <c r="J411" s="35">
        <f>_xlfn.XLOOKUP(C411,sales!C:C,scon!L:L,"")</f>
        <v/>
      </c>
      <c r="K411" s="31" t="n"/>
      <c r="L411" s="31" t="n"/>
      <c r="M411" s="33">
        <f>IF(I411="","",J411*I411)</f>
        <v/>
      </c>
      <c r="N411" s="33">
        <f>IF(K411="","",M411 * K411)</f>
        <v/>
      </c>
      <c r="O411" s="33">
        <f>IF(K411="","",M411 + N411)</f>
        <v/>
      </c>
      <c r="P411" s="4" t="n"/>
      <c r="Q411" s="33">
        <f>IF(L411&amp;K411="","",M411 * L411)</f>
        <v/>
      </c>
      <c r="R411" s="34">
        <f>IF(M411="","",O411-P411-Q411)</f>
        <v/>
      </c>
    </row>
    <row r="412">
      <c r="A412" s="25" t="n">
        <v>408</v>
      </c>
      <c r="B412" s="26">
        <f>_xlfn.XLOOKUP(C412,sales!C:C,scon!B:B,"")</f>
        <v/>
      </c>
      <c r="C412" s="4" t="n"/>
      <c r="D412" s="26">
        <f>_xlfn.XLOOKUP(C412,sales!C:C,scon!D:D,"")</f>
        <v/>
      </c>
      <c r="E412" s="26">
        <f>_xlfn.XLOOKUP(C412,sales!C:C,scon!E:E,"")</f>
        <v/>
      </c>
      <c r="F412" s="4" t="n"/>
      <c r="G412" s="27" t="n"/>
      <c r="H412" s="28" t="n"/>
      <c r="I412" s="4" t="n"/>
      <c r="J412" s="35">
        <f>_xlfn.XLOOKUP(C412,sales!C:C,scon!L:L,"")</f>
        <v/>
      </c>
      <c r="K412" s="31" t="n"/>
      <c r="L412" s="31" t="n"/>
      <c r="M412" s="33">
        <f>IF(I412="","",J412*I412)</f>
        <v/>
      </c>
      <c r="N412" s="33">
        <f>IF(K412="","",M412 * K412)</f>
        <v/>
      </c>
      <c r="O412" s="33">
        <f>IF(K412="","",M412 + N412)</f>
        <v/>
      </c>
      <c r="P412" s="4" t="n"/>
      <c r="Q412" s="33">
        <f>IF(L412&amp;K412="","",M412 * L412)</f>
        <v/>
      </c>
      <c r="R412" s="34">
        <f>IF(M412="","",O412-P412-Q412)</f>
        <v/>
      </c>
    </row>
    <row r="413">
      <c r="A413" s="25" t="n">
        <v>409</v>
      </c>
      <c r="B413" s="26">
        <f>_xlfn.XLOOKUP(C413,sales!C:C,scon!B:B,"")</f>
        <v/>
      </c>
      <c r="C413" s="4" t="n"/>
      <c r="D413" s="26">
        <f>_xlfn.XLOOKUP(C413,sales!C:C,scon!D:D,"")</f>
        <v/>
      </c>
      <c r="E413" s="26">
        <f>_xlfn.XLOOKUP(C413,sales!C:C,scon!E:E,"")</f>
        <v/>
      </c>
      <c r="F413" s="4" t="n"/>
      <c r="G413" s="27" t="n"/>
      <c r="H413" s="28" t="n"/>
      <c r="I413" s="4" t="n"/>
      <c r="J413" s="35">
        <f>_xlfn.XLOOKUP(C413,sales!C:C,scon!L:L,"")</f>
        <v/>
      </c>
      <c r="K413" s="31" t="n"/>
      <c r="L413" s="31" t="n"/>
      <c r="M413" s="33">
        <f>IF(I413="","",J413*I413)</f>
        <v/>
      </c>
      <c r="N413" s="33">
        <f>IF(K413="","",M413 * K413)</f>
        <v/>
      </c>
      <c r="O413" s="33">
        <f>IF(K413="","",M413 + N413)</f>
        <v/>
      </c>
      <c r="P413" s="4" t="n"/>
      <c r="Q413" s="33">
        <f>IF(L413&amp;K413="","",M413 * L413)</f>
        <v/>
      </c>
      <c r="R413" s="34">
        <f>IF(M413="","",O413-P413-Q413)</f>
        <v/>
      </c>
    </row>
    <row r="414">
      <c r="A414" s="25" t="n">
        <v>410</v>
      </c>
      <c r="B414" s="26">
        <f>_xlfn.XLOOKUP(C414,sales!C:C,scon!B:B,"")</f>
        <v/>
      </c>
      <c r="C414" s="4" t="n"/>
      <c r="D414" s="26">
        <f>_xlfn.XLOOKUP(C414,sales!C:C,scon!D:D,"")</f>
        <v/>
      </c>
      <c r="E414" s="26">
        <f>_xlfn.XLOOKUP(C414,sales!C:C,scon!E:E,"")</f>
        <v/>
      </c>
      <c r="F414" s="4" t="n"/>
      <c r="G414" s="27" t="n"/>
      <c r="H414" s="28" t="n"/>
      <c r="I414" s="4" t="n"/>
      <c r="J414" s="35">
        <f>_xlfn.XLOOKUP(C414,sales!C:C,scon!L:L,"")</f>
        <v/>
      </c>
      <c r="K414" s="31" t="n"/>
      <c r="L414" s="31" t="n"/>
      <c r="M414" s="33">
        <f>IF(I414="","",J414*I414)</f>
        <v/>
      </c>
      <c r="N414" s="33">
        <f>IF(K414="","",M414 * K414)</f>
        <v/>
      </c>
      <c r="O414" s="33">
        <f>IF(K414="","",M414 + N414)</f>
        <v/>
      </c>
      <c r="P414" s="4" t="n"/>
      <c r="Q414" s="33">
        <f>IF(L414&amp;K414="","",M414 * L414)</f>
        <v/>
      </c>
      <c r="R414" s="34">
        <f>IF(M414="","",O414-P414-Q414)</f>
        <v/>
      </c>
    </row>
    <row r="415">
      <c r="A415" s="25" t="n">
        <v>411</v>
      </c>
      <c r="B415" s="26">
        <f>_xlfn.XLOOKUP(C415,sales!C:C,scon!B:B,"")</f>
        <v/>
      </c>
      <c r="C415" s="4" t="n"/>
      <c r="D415" s="26">
        <f>_xlfn.XLOOKUP(C415,sales!C:C,scon!D:D,"")</f>
        <v/>
      </c>
      <c r="E415" s="26">
        <f>_xlfn.XLOOKUP(C415,sales!C:C,scon!E:E,"")</f>
        <v/>
      </c>
      <c r="F415" s="4" t="n"/>
      <c r="G415" s="27" t="n"/>
      <c r="H415" s="28" t="n"/>
      <c r="I415" s="4" t="n"/>
      <c r="J415" s="35">
        <f>_xlfn.XLOOKUP(C415,sales!C:C,scon!L:L,"")</f>
        <v/>
      </c>
      <c r="K415" s="31" t="n"/>
      <c r="L415" s="31" t="n"/>
      <c r="M415" s="33">
        <f>IF(I415="","",J415*I415)</f>
        <v/>
      </c>
      <c r="N415" s="33">
        <f>IF(K415="","",M415 * K415)</f>
        <v/>
      </c>
      <c r="O415" s="33">
        <f>IF(K415="","",M415 + N415)</f>
        <v/>
      </c>
      <c r="P415" s="4" t="n"/>
      <c r="Q415" s="33">
        <f>IF(L415&amp;K415="","",M415 * L415)</f>
        <v/>
      </c>
      <c r="R415" s="34">
        <f>IF(M415="","",O415-P415-Q415)</f>
        <v/>
      </c>
    </row>
    <row r="416">
      <c r="A416" s="25" t="n">
        <v>412</v>
      </c>
      <c r="B416" s="26">
        <f>_xlfn.XLOOKUP(C416,sales!C:C,scon!B:B,"")</f>
        <v/>
      </c>
      <c r="C416" s="4" t="n"/>
      <c r="D416" s="26">
        <f>_xlfn.XLOOKUP(C416,sales!C:C,scon!D:D,"")</f>
        <v/>
      </c>
      <c r="E416" s="26">
        <f>_xlfn.XLOOKUP(C416,sales!C:C,scon!E:E,"")</f>
        <v/>
      </c>
      <c r="F416" s="4" t="n"/>
      <c r="G416" s="27" t="n"/>
      <c r="H416" s="28" t="n"/>
      <c r="I416" s="4" t="n"/>
      <c r="J416" s="35">
        <f>_xlfn.XLOOKUP(C416,sales!C:C,scon!L:L,"")</f>
        <v/>
      </c>
      <c r="K416" s="31" t="n"/>
      <c r="L416" s="31" t="n"/>
      <c r="M416" s="33">
        <f>IF(I416="","",J416*I416)</f>
        <v/>
      </c>
      <c r="N416" s="33">
        <f>IF(K416="","",M416 * K416)</f>
        <v/>
      </c>
      <c r="O416" s="33">
        <f>IF(K416="","",M416 + N416)</f>
        <v/>
      </c>
      <c r="P416" s="4" t="n"/>
      <c r="Q416" s="33">
        <f>IF(L416&amp;K416="","",M416 * L416)</f>
        <v/>
      </c>
      <c r="R416" s="34">
        <f>IF(M416="","",O416-P416-Q416)</f>
        <v/>
      </c>
    </row>
    <row r="417">
      <c r="A417" s="25" t="n">
        <v>413</v>
      </c>
      <c r="B417" s="26">
        <f>_xlfn.XLOOKUP(C417,sales!C:C,scon!B:B,"")</f>
        <v/>
      </c>
      <c r="C417" s="4" t="n"/>
      <c r="D417" s="26">
        <f>_xlfn.XLOOKUP(C417,sales!C:C,scon!D:D,"")</f>
        <v/>
      </c>
      <c r="E417" s="26">
        <f>_xlfn.XLOOKUP(C417,sales!C:C,scon!E:E,"")</f>
        <v/>
      </c>
      <c r="F417" s="4" t="n"/>
      <c r="G417" s="27" t="n"/>
      <c r="H417" s="28" t="n"/>
      <c r="I417" s="4" t="n"/>
      <c r="J417" s="35">
        <f>_xlfn.XLOOKUP(C417,sales!C:C,scon!L:L,"")</f>
        <v/>
      </c>
      <c r="K417" s="31" t="n"/>
      <c r="L417" s="31" t="n"/>
      <c r="M417" s="33">
        <f>IF(I417="","",J417*I417)</f>
        <v/>
      </c>
      <c r="N417" s="33">
        <f>IF(K417="","",M417 * K417)</f>
        <v/>
      </c>
      <c r="O417" s="33">
        <f>IF(K417="","",M417 + N417)</f>
        <v/>
      </c>
      <c r="P417" s="4" t="n"/>
      <c r="Q417" s="33">
        <f>IF(L417&amp;K417="","",M417 * L417)</f>
        <v/>
      </c>
      <c r="R417" s="34">
        <f>IF(M417="","",O417-P417-Q417)</f>
        <v/>
      </c>
    </row>
    <row r="418">
      <c r="A418" s="25" t="n">
        <v>414</v>
      </c>
      <c r="B418" s="26">
        <f>_xlfn.XLOOKUP(C418,sales!C:C,scon!B:B,"")</f>
        <v/>
      </c>
      <c r="C418" s="4" t="n"/>
      <c r="D418" s="26">
        <f>_xlfn.XLOOKUP(C418,sales!C:C,scon!D:D,"")</f>
        <v/>
      </c>
      <c r="E418" s="26">
        <f>_xlfn.XLOOKUP(C418,sales!C:C,scon!E:E,"")</f>
        <v/>
      </c>
      <c r="F418" s="4" t="n"/>
      <c r="G418" s="27" t="n"/>
      <c r="H418" s="28" t="n"/>
      <c r="I418" s="4" t="n"/>
      <c r="J418" s="35">
        <f>_xlfn.XLOOKUP(C418,sales!C:C,scon!L:L,"")</f>
        <v/>
      </c>
      <c r="K418" s="31" t="n"/>
      <c r="L418" s="31" t="n"/>
      <c r="M418" s="33">
        <f>IF(I418="","",J418*I418)</f>
        <v/>
      </c>
      <c r="N418" s="33">
        <f>IF(K418="","",M418 * K418)</f>
        <v/>
      </c>
      <c r="O418" s="33">
        <f>IF(K418="","",M418 + N418)</f>
        <v/>
      </c>
      <c r="P418" s="4" t="n"/>
      <c r="Q418" s="33">
        <f>IF(L418&amp;K418="","",M418 * L418)</f>
        <v/>
      </c>
      <c r="R418" s="34">
        <f>IF(M418="","",O418-P418-Q418)</f>
        <v/>
      </c>
    </row>
    <row r="419">
      <c r="A419" s="25" t="n">
        <v>415</v>
      </c>
      <c r="B419" s="26">
        <f>_xlfn.XLOOKUP(C419,sales!C:C,scon!B:B,"")</f>
        <v/>
      </c>
      <c r="C419" s="4" t="n"/>
      <c r="D419" s="26">
        <f>_xlfn.XLOOKUP(C419,sales!C:C,scon!D:D,"")</f>
        <v/>
      </c>
      <c r="E419" s="26">
        <f>_xlfn.XLOOKUP(C419,sales!C:C,scon!E:E,"")</f>
        <v/>
      </c>
      <c r="F419" s="4" t="n"/>
      <c r="G419" s="27" t="n"/>
      <c r="H419" s="28" t="n"/>
      <c r="I419" s="4" t="n"/>
      <c r="J419" s="35">
        <f>_xlfn.XLOOKUP(C419,sales!C:C,scon!L:L,"")</f>
        <v/>
      </c>
      <c r="K419" s="31" t="n"/>
      <c r="L419" s="31" t="n"/>
      <c r="M419" s="33">
        <f>IF(I419="","",J419*I419)</f>
        <v/>
      </c>
      <c r="N419" s="33">
        <f>IF(K419="","",M419 * K419)</f>
        <v/>
      </c>
      <c r="O419" s="33">
        <f>IF(K419="","",M419 + N419)</f>
        <v/>
      </c>
      <c r="P419" s="4" t="n"/>
      <c r="Q419" s="33">
        <f>IF(L419&amp;K419="","",M419 * L419)</f>
        <v/>
      </c>
      <c r="R419" s="34">
        <f>IF(M419="","",O419-P419-Q419)</f>
        <v/>
      </c>
    </row>
    <row r="420">
      <c r="A420" s="25" t="n">
        <v>416</v>
      </c>
      <c r="B420" s="26">
        <f>_xlfn.XLOOKUP(C420,sales!C:C,scon!B:B,"")</f>
        <v/>
      </c>
      <c r="C420" s="4" t="n"/>
      <c r="D420" s="26">
        <f>_xlfn.XLOOKUP(C420,sales!C:C,scon!D:D,"")</f>
        <v/>
      </c>
      <c r="E420" s="26">
        <f>_xlfn.XLOOKUP(C420,sales!C:C,scon!E:E,"")</f>
        <v/>
      </c>
      <c r="F420" s="4" t="n"/>
      <c r="G420" s="27" t="n"/>
      <c r="H420" s="28" t="n"/>
      <c r="I420" s="4" t="n"/>
      <c r="J420" s="35">
        <f>_xlfn.XLOOKUP(C420,sales!C:C,scon!L:L,"")</f>
        <v/>
      </c>
      <c r="K420" s="31" t="n"/>
      <c r="L420" s="31" t="n"/>
      <c r="M420" s="33">
        <f>IF(I420="","",J420*I420)</f>
        <v/>
      </c>
      <c r="N420" s="33">
        <f>IF(K420="","",M420 * K420)</f>
        <v/>
      </c>
      <c r="O420" s="33">
        <f>IF(K420="","",M420 + N420)</f>
        <v/>
      </c>
      <c r="P420" s="4" t="n"/>
      <c r="Q420" s="33">
        <f>IF(L420&amp;K420="","",M420 * L420)</f>
        <v/>
      </c>
      <c r="R420" s="34">
        <f>IF(M420="","",O420-P420-Q420)</f>
        <v/>
      </c>
    </row>
    <row r="421">
      <c r="A421" s="25" t="n">
        <v>417</v>
      </c>
      <c r="B421" s="26">
        <f>_xlfn.XLOOKUP(C421,sales!C:C,scon!B:B,"")</f>
        <v/>
      </c>
      <c r="C421" s="4" t="n"/>
      <c r="D421" s="26">
        <f>_xlfn.XLOOKUP(C421,sales!C:C,scon!D:D,"")</f>
        <v/>
      </c>
      <c r="E421" s="26">
        <f>_xlfn.XLOOKUP(C421,sales!C:C,scon!E:E,"")</f>
        <v/>
      </c>
      <c r="F421" s="4" t="n"/>
      <c r="G421" s="27" t="n"/>
      <c r="H421" s="28" t="n"/>
      <c r="I421" s="4" t="n"/>
      <c r="J421" s="35">
        <f>_xlfn.XLOOKUP(C421,sales!C:C,scon!L:L,"")</f>
        <v/>
      </c>
      <c r="K421" s="31" t="n"/>
      <c r="L421" s="31" t="n"/>
      <c r="M421" s="33">
        <f>IF(I421="","",J421*I421)</f>
        <v/>
      </c>
      <c r="N421" s="33">
        <f>IF(K421="","",M421 * K421)</f>
        <v/>
      </c>
      <c r="O421" s="33">
        <f>IF(K421="","",M421 + N421)</f>
        <v/>
      </c>
      <c r="P421" s="4" t="n"/>
      <c r="Q421" s="33">
        <f>IF(L421&amp;K421="","",M421 * L421)</f>
        <v/>
      </c>
      <c r="R421" s="34">
        <f>IF(M421="","",O421-P421-Q421)</f>
        <v/>
      </c>
    </row>
    <row r="422">
      <c r="A422" s="25" t="n">
        <v>418</v>
      </c>
      <c r="B422" s="26">
        <f>_xlfn.XLOOKUP(C422,sales!C:C,scon!B:B,"")</f>
        <v/>
      </c>
      <c r="C422" s="4" t="n"/>
      <c r="D422" s="26">
        <f>_xlfn.XLOOKUP(C422,sales!C:C,scon!D:D,"")</f>
        <v/>
      </c>
      <c r="E422" s="26">
        <f>_xlfn.XLOOKUP(C422,sales!C:C,scon!E:E,"")</f>
        <v/>
      </c>
      <c r="F422" s="4" t="n"/>
      <c r="G422" s="27" t="n"/>
      <c r="H422" s="28" t="n"/>
      <c r="I422" s="4" t="n"/>
      <c r="J422" s="35">
        <f>_xlfn.XLOOKUP(C422,sales!C:C,scon!L:L,"")</f>
        <v/>
      </c>
      <c r="K422" s="31" t="n"/>
      <c r="L422" s="31" t="n"/>
      <c r="M422" s="33">
        <f>IF(I422="","",J422*I422)</f>
        <v/>
      </c>
      <c r="N422" s="33">
        <f>IF(K422="","",M422 * K422)</f>
        <v/>
      </c>
      <c r="O422" s="33">
        <f>IF(K422="","",M422 + N422)</f>
        <v/>
      </c>
      <c r="P422" s="4" t="n"/>
      <c r="Q422" s="33">
        <f>IF(L422&amp;K422="","",M422 * L422)</f>
        <v/>
      </c>
      <c r="R422" s="34">
        <f>IF(M422="","",O422-P422-Q422)</f>
        <v/>
      </c>
    </row>
    <row r="423">
      <c r="A423" s="25" t="n">
        <v>419</v>
      </c>
      <c r="B423" s="26">
        <f>_xlfn.XLOOKUP(C423,sales!C:C,scon!B:B,"")</f>
        <v/>
      </c>
      <c r="C423" s="4" t="n"/>
      <c r="D423" s="26">
        <f>_xlfn.XLOOKUP(C423,sales!C:C,scon!D:D,"")</f>
        <v/>
      </c>
      <c r="E423" s="26">
        <f>_xlfn.XLOOKUP(C423,sales!C:C,scon!E:E,"")</f>
        <v/>
      </c>
      <c r="F423" s="4" t="n"/>
      <c r="G423" s="27" t="n"/>
      <c r="H423" s="28" t="n"/>
      <c r="I423" s="4" t="n"/>
      <c r="J423" s="35">
        <f>_xlfn.XLOOKUP(C423,sales!C:C,scon!L:L,"")</f>
        <v/>
      </c>
      <c r="K423" s="31" t="n"/>
      <c r="L423" s="31" t="n"/>
      <c r="M423" s="33">
        <f>IF(I423="","",J423*I423)</f>
        <v/>
      </c>
      <c r="N423" s="33">
        <f>IF(K423="","",M423 * K423)</f>
        <v/>
      </c>
      <c r="O423" s="33">
        <f>IF(K423="","",M423 + N423)</f>
        <v/>
      </c>
      <c r="P423" s="4" t="n"/>
      <c r="Q423" s="33">
        <f>IF(L423&amp;K423="","",M423 * L423)</f>
        <v/>
      </c>
      <c r="R423" s="34">
        <f>IF(M423="","",O423-P423-Q423)</f>
        <v/>
      </c>
    </row>
    <row r="424">
      <c r="A424" s="25" t="n">
        <v>420</v>
      </c>
      <c r="B424" s="26">
        <f>_xlfn.XLOOKUP(C424,sales!C:C,scon!B:B,"")</f>
        <v/>
      </c>
      <c r="C424" s="4" t="n"/>
      <c r="D424" s="26">
        <f>_xlfn.XLOOKUP(C424,sales!C:C,scon!D:D,"")</f>
        <v/>
      </c>
      <c r="E424" s="26">
        <f>_xlfn.XLOOKUP(C424,sales!C:C,scon!E:E,"")</f>
        <v/>
      </c>
      <c r="F424" s="4" t="n"/>
      <c r="G424" s="27" t="n"/>
      <c r="H424" s="28" t="n"/>
      <c r="I424" s="4" t="n"/>
      <c r="J424" s="35">
        <f>_xlfn.XLOOKUP(C424,sales!C:C,scon!L:L,"")</f>
        <v/>
      </c>
      <c r="K424" s="31" t="n"/>
      <c r="L424" s="31" t="n"/>
      <c r="M424" s="33">
        <f>IF(I424="","",J424*I424)</f>
        <v/>
      </c>
      <c r="N424" s="33">
        <f>IF(K424="","",M424 * K424)</f>
        <v/>
      </c>
      <c r="O424" s="33">
        <f>IF(K424="","",M424 + N424)</f>
        <v/>
      </c>
      <c r="P424" s="4" t="n"/>
      <c r="Q424" s="33">
        <f>IF(L424&amp;K424="","",M424 * L424)</f>
        <v/>
      </c>
      <c r="R424" s="34">
        <f>IF(M424="","",O424-P424-Q424)</f>
        <v/>
      </c>
    </row>
    <row r="425">
      <c r="A425" s="25" t="n">
        <v>421</v>
      </c>
      <c r="B425" s="26">
        <f>_xlfn.XLOOKUP(C425,sales!C:C,scon!B:B,"")</f>
        <v/>
      </c>
      <c r="C425" s="4" t="n"/>
      <c r="D425" s="26">
        <f>_xlfn.XLOOKUP(C425,sales!C:C,scon!D:D,"")</f>
        <v/>
      </c>
      <c r="E425" s="26">
        <f>_xlfn.XLOOKUP(C425,sales!C:C,scon!E:E,"")</f>
        <v/>
      </c>
      <c r="F425" s="4" t="n"/>
      <c r="G425" s="27" t="n"/>
      <c r="H425" s="28" t="n"/>
      <c r="I425" s="4" t="n"/>
      <c r="J425" s="35">
        <f>_xlfn.XLOOKUP(C425,sales!C:C,scon!L:L,"")</f>
        <v/>
      </c>
      <c r="K425" s="31" t="n"/>
      <c r="L425" s="31" t="n"/>
      <c r="M425" s="33">
        <f>IF(I425="","",J425*I425)</f>
        <v/>
      </c>
      <c r="N425" s="33">
        <f>IF(K425="","",M425 * K425)</f>
        <v/>
      </c>
      <c r="O425" s="33">
        <f>IF(K425="","",M425 + N425)</f>
        <v/>
      </c>
      <c r="P425" s="4" t="n"/>
      <c r="Q425" s="33">
        <f>IF(L425&amp;K425="","",M425 * L425)</f>
        <v/>
      </c>
      <c r="R425" s="34">
        <f>IF(M425="","",O425-P425-Q425)</f>
        <v/>
      </c>
    </row>
    <row r="426">
      <c r="A426" s="25" t="n">
        <v>422</v>
      </c>
      <c r="B426" s="26">
        <f>_xlfn.XLOOKUP(C426,sales!C:C,scon!B:B,"")</f>
        <v/>
      </c>
      <c r="C426" s="4" t="n"/>
      <c r="D426" s="26">
        <f>_xlfn.XLOOKUP(C426,sales!C:C,scon!D:D,"")</f>
        <v/>
      </c>
      <c r="E426" s="26">
        <f>_xlfn.XLOOKUP(C426,sales!C:C,scon!E:E,"")</f>
        <v/>
      </c>
      <c r="F426" s="4" t="n"/>
      <c r="G426" s="27" t="n"/>
      <c r="H426" s="28" t="n"/>
      <c r="I426" s="4" t="n"/>
      <c r="J426" s="35">
        <f>_xlfn.XLOOKUP(C426,sales!C:C,scon!L:L,"")</f>
        <v/>
      </c>
      <c r="K426" s="31" t="n"/>
      <c r="L426" s="31" t="n"/>
      <c r="M426" s="33">
        <f>IF(I426="","",J426*I426)</f>
        <v/>
      </c>
      <c r="N426" s="33">
        <f>IF(K426="","",M426 * K426)</f>
        <v/>
      </c>
      <c r="O426" s="33">
        <f>IF(K426="","",M426 + N426)</f>
        <v/>
      </c>
      <c r="P426" s="4" t="n"/>
      <c r="Q426" s="33">
        <f>IF(L426&amp;K426="","",M426 * L426)</f>
        <v/>
      </c>
      <c r="R426" s="34">
        <f>IF(M426="","",O426-P426-Q426)</f>
        <v/>
      </c>
    </row>
    <row r="427">
      <c r="A427" s="25" t="n">
        <v>423</v>
      </c>
      <c r="B427" s="26">
        <f>_xlfn.XLOOKUP(C427,sales!C:C,scon!B:B,"")</f>
        <v/>
      </c>
      <c r="C427" s="4" t="n"/>
      <c r="D427" s="26">
        <f>_xlfn.XLOOKUP(C427,sales!C:C,scon!D:D,"")</f>
        <v/>
      </c>
      <c r="E427" s="26">
        <f>_xlfn.XLOOKUP(C427,sales!C:C,scon!E:E,"")</f>
        <v/>
      </c>
      <c r="F427" s="4" t="n"/>
      <c r="G427" s="27" t="n"/>
      <c r="H427" s="28" t="n"/>
      <c r="I427" s="4" t="n"/>
      <c r="J427" s="35">
        <f>_xlfn.XLOOKUP(C427,sales!C:C,scon!L:L,"")</f>
        <v/>
      </c>
      <c r="K427" s="31" t="n"/>
      <c r="L427" s="31" t="n"/>
      <c r="M427" s="33">
        <f>IF(I427="","",J427*I427)</f>
        <v/>
      </c>
      <c r="N427" s="33">
        <f>IF(K427="","",M427 * K427)</f>
        <v/>
      </c>
      <c r="O427" s="33">
        <f>IF(K427="","",M427 + N427)</f>
        <v/>
      </c>
      <c r="P427" s="4" t="n"/>
      <c r="Q427" s="33">
        <f>IF(L427&amp;K427="","",M427 * L427)</f>
        <v/>
      </c>
      <c r="R427" s="34">
        <f>IF(M427="","",O427-P427-Q427)</f>
        <v/>
      </c>
    </row>
    <row r="428">
      <c r="A428" s="25" t="n">
        <v>424</v>
      </c>
      <c r="B428" s="26">
        <f>_xlfn.XLOOKUP(C428,sales!C:C,scon!B:B,"")</f>
        <v/>
      </c>
      <c r="C428" s="4" t="n"/>
      <c r="D428" s="26">
        <f>_xlfn.XLOOKUP(C428,sales!C:C,scon!D:D,"")</f>
        <v/>
      </c>
      <c r="E428" s="26">
        <f>_xlfn.XLOOKUP(C428,sales!C:C,scon!E:E,"")</f>
        <v/>
      </c>
      <c r="F428" s="4" t="n"/>
      <c r="G428" s="27" t="n"/>
      <c r="H428" s="28" t="n"/>
      <c r="I428" s="4" t="n"/>
      <c r="J428" s="35">
        <f>_xlfn.XLOOKUP(C428,sales!C:C,scon!L:L,"")</f>
        <v/>
      </c>
      <c r="K428" s="31" t="n"/>
      <c r="L428" s="31" t="n"/>
      <c r="M428" s="33">
        <f>IF(I428="","",J428*I428)</f>
        <v/>
      </c>
      <c r="N428" s="33">
        <f>IF(K428="","",M428 * K428)</f>
        <v/>
      </c>
      <c r="O428" s="33">
        <f>IF(K428="","",M428 + N428)</f>
        <v/>
      </c>
      <c r="P428" s="4" t="n"/>
      <c r="Q428" s="33">
        <f>IF(L428&amp;K428="","",M428 * L428)</f>
        <v/>
      </c>
      <c r="R428" s="34">
        <f>IF(M428="","",O428-P428-Q428)</f>
        <v/>
      </c>
    </row>
    <row r="429">
      <c r="A429" s="25" t="n">
        <v>425</v>
      </c>
      <c r="B429" s="26">
        <f>_xlfn.XLOOKUP(C429,sales!C:C,scon!B:B,"")</f>
        <v/>
      </c>
      <c r="C429" s="4" t="n"/>
      <c r="D429" s="26">
        <f>_xlfn.XLOOKUP(C429,sales!C:C,scon!D:D,"")</f>
        <v/>
      </c>
      <c r="E429" s="26">
        <f>_xlfn.XLOOKUP(C429,sales!C:C,scon!E:E,"")</f>
        <v/>
      </c>
      <c r="F429" s="4" t="n"/>
      <c r="G429" s="27" t="n"/>
      <c r="H429" s="28" t="n"/>
      <c r="I429" s="4" t="n"/>
      <c r="J429" s="35">
        <f>_xlfn.XLOOKUP(C429,sales!C:C,scon!L:L,"")</f>
        <v/>
      </c>
      <c r="K429" s="31" t="n"/>
      <c r="L429" s="31" t="n"/>
      <c r="M429" s="33">
        <f>IF(I429="","",J429*I429)</f>
        <v/>
      </c>
      <c r="N429" s="33">
        <f>IF(K429="","",M429 * K429)</f>
        <v/>
      </c>
      <c r="O429" s="33">
        <f>IF(K429="","",M429 + N429)</f>
        <v/>
      </c>
      <c r="P429" s="4" t="n"/>
      <c r="Q429" s="33">
        <f>IF(L429&amp;K429="","",M429 * L429)</f>
        <v/>
      </c>
      <c r="R429" s="34">
        <f>IF(M429="","",O429-P429-Q429)</f>
        <v/>
      </c>
    </row>
    <row r="430">
      <c r="A430" s="25" t="n">
        <v>426</v>
      </c>
      <c r="B430" s="26">
        <f>_xlfn.XLOOKUP(C430,sales!C:C,scon!B:B,"")</f>
        <v/>
      </c>
      <c r="C430" s="4" t="n"/>
      <c r="D430" s="26">
        <f>_xlfn.XLOOKUP(C430,sales!C:C,scon!D:D,"")</f>
        <v/>
      </c>
      <c r="E430" s="26">
        <f>_xlfn.XLOOKUP(C430,sales!C:C,scon!E:E,"")</f>
        <v/>
      </c>
      <c r="F430" s="4" t="n"/>
      <c r="G430" s="27" t="n"/>
      <c r="H430" s="28" t="n"/>
      <c r="I430" s="4" t="n"/>
      <c r="J430" s="35">
        <f>_xlfn.XLOOKUP(C430,sales!C:C,scon!L:L,"")</f>
        <v/>
      </c>
      <c r="K430" s="31" t="n"/>
      <c r="L430" s="31" t="n"/>
      <c r="M430" s="33">
        <f>IF(I430="","",J430*I430)</f>
        <v/>
      </c>
      <c r="N430" s="33">
        <f>IF(K430="","",M430 * K430)</f>
        <v/>
      </c>
      <c r="O430" s="33">
        <f>IF(K430="","",M430 + N430)</f>
        <v/>
      </c>
      <c r="P430" s="4" t="n"/>
      <c r="Q430" s="33">
        <f>IF(L430&amp;K430="","",M430 * L430)</f>
        <v/>
      </c>
      <c r="R430" s="34">
        <f>IF(M430="","",O430-P430-Q430)</f>
        <v/>
      </c>
    </row>
    <row r="431">
      <c r="A431" s="25" t="n">
        <v>427</v>
      </c>
      <c r="B431" s="26">
        <f>_xlfn.XLOOKUP(C431,sales!C:C,scon!B:B,"")</f>
        <v/>
      </c>
      <c r="C431" s="4" t="n"/>
      <c r="D431" s="26">
        <f>_xlfn.XLOOKUP(C431,sales!C:C,scon!D:D,"")</f>
        <v/>
      </c>
      <c r="E431" s="26">
        <f>_xlfn.XLOOKUP(C431,sales!C:C,scon!E:E,"")</f>
        <v/>
      </c>
      <c r="F431" s="4" t="n"/>
      <c r="G431" s="27" t="n"/>
      <c r="H431" s="28" t="n"/>
      <c r="I431" s="4" t="n"/>
      <c r="J431" s="35">
        <f>_xlfn.XLOOKUP(C431,sales!C:C,scon!L:L,"")</f>
        <v/>
      </c>
      <c r="K431" s="31" t="n"/>
      <c r="L431" s="31" t="n"/>
      <c r="M431" s="33">
        <f>IF(I431="","",J431*I431)</f>
        <v/>
      </c>
      <c r="N431" s="33">
        <f>IF(K431="","",M431 * K431)</f>
        <v/>
      </c>
      <c r="O431" s="33">
        <f>IF(K431="","",M431 + N431)</f>
        <v/>
      </c>
      <c r="P431" s="4" t="n"/>
      <c r="Q431" s="33">
        <f>IF(L431&amp;K431="","",M431 * L431)</f>
        <v/>
      </c>
      <c r="R431" s="34">
        <f>IF(M431="","",O431-P431-Q431)</f>
        <v/>
      </c>
    </row>
    <row r="432">
      <c r="A432" s="25" t="n">
        <v>428</v>
      </c>
      <c r="B432" s="26">
        <f>_xlfn.XLOOKUP(C432,sales!C:C,scon!B:B,"")</f>
        <v/>
      </c>
      <c r="C432" s="4" t="n"/>
      <c r="D432" s="26">
        <f>_xlfn.XLOOKUP(C432,sales!C:C,scon!D:D,"")</f>
        <v/>
      </c>
      <c r="E432" s="26">
        <f>_xlfn.XLOOKUP(C432,sales!C:C,scon!E:E,"")</f>
        <v/>
      </c>
      <c r="F432" s="4" t="n"/>
      <c r="G432" s="27" t="n"/>
      <c r="H432" s="28" t="n"/>
      <c r="I432" s="4" t="n"/>
      <c r="J432" s="35">
        <f>_xlfn.XLOOKUP(C432,sales!C:C,scon!L:L,"")</f>
        <v/>
      </c>
      <c r="K432" s="31" t="n"/>
      <c r="L432" s="31" t="n"/>
      <c r="M432" s="33">
        <f>IF(I432="","",J432*I432)</f>
        <v/>
      </c>
      <c r="N432" s="33">
        <f>IF(K432="","",M432 * K432)</f>
        <v/>
      </c>
      <c r="O432" s="33">
        <f>IF(K432="","",M432 + N432)</f>
        <v/>
      </c>
      <c r="P432" s="4" t="n"/>
      <c r="Q432" s="33">
        <f>IF(L432&amp;K432="","",M432 * L432)</f>
        <v/>
      </c>
      <c r="R432" s="34">
        <f>IF(M432="","",O432-P432-Q432)</f>
        <v/>
      </c>
    </row>
    <row r="433">
      <c r="A433" s="25" t="n">
        <v>429</v>
      </c>
      <c r="B433" s="26">
        <f>_xlfn.XLOOKUP(C433,sales!C:C,scon!B:B,"")</f>
        <v/>
      </c>
      <c r="C433" s="4" t="n"/>
      <c r="D433" s="26">
        <f>_xlfn.XLOOKUP(C433,sales!C:C,scon!D:D,"")</f>
        <v/>
      </c>
      <c r="E433" s="26">
        <f>_xlfn.XLOOKUP(C433,sales!C:C,scon!E:E,"")</f>
        <v/>
      </c>
      <c r="F433" s="4" t="n"/>
      <c r="G433" s="27" t="n"/>
      <c r="H433" s="28" t="n"/>
      <c r="I433" s="4" t="n"/>
      <c r="J433" s="35">
        <f>_xlfn.XLOOKUP(C433,sales!C:C,scon!L:L,"")</f>
        <v/>
      </c>
      <c r="K433" s="31" t="n"/>
      <c r="L433" s="31" t="n"/>
      <c r="M433" s="33">
        <f>IF(I433="","",J433*I433)</f>
        <v/>
      </c>
      <c r="N433" s="33">
        <f>IF(K433="","",M433 * K433)</f>
        <v/>
      </c>
      <c r="O433" s="33">
        <f>IF(K433="","",M433 + N433)</f>
        <v/>
      </c>
      <c r="P433" s="4" t="n"/>
      <c r="Q433" s="33">
        <f>IF(L433&amp;K433="","",M433 * L433)</f>
        <v/>
      </c>
      <c r="R433" s="34">
        <f>IF(M433="","",O433-P433-Q433)</f>
        <v/>
      </c>
    </row>
    <row r="434">
      <c r="A434" s="25" t="n">
        <v>430</v>
      </c>
      <c r="B434" s="26">
        <f>_xlfn.XLOOKUP(C434,sales!C:C,scon!B:B,"")</f>
        <v/>
      </c>
      <c r="C434" s="4" t="n"/>
      <c r="D434" s="26">
        <f>_xlfn.XLOOKUP(C434,sales!C:C,scon!D:D,"")</f>
        <v/>
      </c>
      <c r="E434" s="26">
        <f>_xlfn.XLOOKUP(C434,sales!C:C,scon!E:E,"")</f>
        <v/>
      </c>
      <c r="F434" s="4" t="n"/>
      <c r="G434" s="27" t="n"/>
      <c r="H434" s="28" t="n"/>
      <c r="I434" s="4" t="n"/>
      <c r="J434" s="35">
        <f>_xlfn.XLOOKUP(C434,sales!C:C,scon!L:L,"")</f>
        <v/>
      </c>
      <c r="K434" s="31" t="n"/>
      <c r="L434" s="31" t="n"/>
      <c r="M434" s="33">
        <f>IF(I434="","",J434*I434)</f>
        <v/>
      </c>
      <c r="N434" s="33">
        <f>IF(K434="","",M434 * K434)</f>
        <v/>
      </c>
      <c r="O434" s="33">
        <f>IF(K434="","",M434 + N434)</f>
        <v/>
      </c>
      <c r="P434" s="4" t="n"/>
      <c r="Q434" s="33">
        <f>IF(L434&amp;K434="","",M434 * L434)</f>
        <v/>
      </c>
      <c r="R434" s="34">
        <f>IF(M434="","",O434-P434-Q434)</f>
        <v/>
      </c>
    </row>
    <row r="435">
      <c r="A435" s="25" t="n">
        <v>431</v>
      </c>
      <c r="B435" s="26">
        <f>_xlfn.XLOOKUP(C435,sales!C:C,scon!B:B,"")</f>
        <v/>
      </c>
      <c r="C435" s="4" t="n"/>
      <c r="D435" s="26">
        <f>_xlfn.XLOOKUP(C435,sales!C:C,scon!D:D,"")</f>
        <v/>
      </c>
      <c r="E435" s="26">
        <f>_xlfn.XLOOKUP(C435,sales!C:C,scon!E:E,"")</f>
        <v/>
      </c>
      <c r="F435" s="4" t="n"/>
      <c r="G435" s="27" t="n"/>
      <c r="H435" s="28" t="n"/>
      <c r="I435" s="4" t="n"/>
      <c r="J435" s="35">
        <f>_xlfn.XLOOKUP(C435,sales!C:C,scon!L:L,"")</f>
        <v/>
      </c>
      <c r="K435" s="31" t="n"/>
      <c r="L435" s="31" t="n"/>
      <c r="M435" s="33">
        <f>IF(I435="","",J435*I435)</f>
        <v/>
      </c>
      <c r="N435" s="33">
        <f>IF(K435="","",M435 * K435)</f>
        <v/>
      </c>
      <c r="O435" s="33">
        <f>IF(K435="","",M435 + N435)</f>
        <v/>
      </c>
      <c r="P435" s="4" t="n"/>
      <c r="Q435" s="33">
        <f>IF(L435&amp;K435="","",M435 * L435)</f>
        <v/>
      </c>
      <c r="R435" s="34">
        <f>IF(M435="","",O435-P435-Q435)</f>
        <v/>
      </c>
    </row>
    <row r="436">
      <c r="A436" s="25" t="n">
        <v>432</v>
      </c>
      <c r="B436" s="26">
        <f>_xlfn.XLOOKUP(C436,sales!C:C,scon!B:B,"")</f>
        <v/>
      </c>
      <c r="C436" s="4" t="n"/>
      <c r="D436" s="26">
        <f>_xlfn.XLOOKUP(C436,sales!C:C,scon!D:D,"")</f>
        <v/>
      </c>
      <c r="E436" s="26">
        <f>_xlfn.XLOOKUP(C436,sales!C:C,scon!E:E,"")</f>
        <v/>
      </c>
      <c r="F436" s="4" t="n"/>
      <c r="G436" s="27" t="n"/>
      <c r="H436" s="28" t="n"/>
      <c r="I436" s="4" t="n"/>
      <c r="J436" s="35">
        <f>_xlfn.XLOOKUP(C436,sales!C:C,scon!L:L,"")</f>
        <v/>
      </c>
      <c r="K436" s="31" t="n"/>
      <c r="L436" s="31" t="n"/>
      <c r="M436" s="33">
        <f>IF(I436="","",J436*I436)</f>
        <v/>
      </c>
      <c r="N436" s="33">
        <f>IF(K436="","",M436 * K436)</f>
        <v/>
      </c>
      <c r="O436" s="33">
        <f>IF(K436="","",M436 + N436)</f>
        <v/>
      </c>
      <c r="P436" s="4" t="n"/>
      <c r="Q436" s="33">
        <f>IF(L436&amp;K436="","",M436 * L436)</f>
        <v/>
      </c>
      <c r="R436" s="34">
        <f>IF(M436="","",O436-P436-Q436)</f>
        <v/>
      </c>
    </row>
    <row r="437">
      <c r="A437" s="25" t="n">
        <v>433</v>
      </c>
      <c r="B437" s="26">
        <f>_xlfn.XLOOKUP(C437,sales!C:C,scon!B:B,"")</f>
        <v/>
      </c>
      <c r="C437" s="4" t="n"/>
      <c r="D437" s="26">
        <f>_xlfn.XLOOKUP(C437,sales!C:C,scon!D:D,"")</f>
        <v/>
      </c>
      <c r="E437" s="26">
        <f>_xlfn.XLOOKUP(C437,sales!C:C,scon!E:E,"")</f>
        <v/>
      </c>
      <c r="F437" s="4" t="n"/>
      <c r="G437" s="27" t="n"/>
      <c r="H437" s="28" t="n"/>
      <c r="I437" s="4" t="n"/>
      <c r="J437" s="35">
        <f>_xlfn.XLOOKUP(C437,sales!C:C,scon!L:L,"")</f>
        <v/>
      </c>
      <c r="K437" s="31" t="n"/>
      <c r="L437" s="31" t="n"/>
      <c r="M437" s="33">
        <f>IF(I437="","",J437*I437)</f>
        <v/>
      </c>
      <c r="N437" s="33">
        <f>IF(K437="","",M437 * K437)</f>
        <v/>
      </c>
      <c r="O437" s="33">
        <f>IF(K437="","",M437 + N437)</f>
        <v/>
      </c>
      <c r="P437" s="4" t="n"/>
      <c r="Q437" s="33">
        <f>IF(L437&amp;K437="","",M437 * L437)</f>
        <v/>
      </c>
      <c r="R437" s="34">
        <f>IF(M437="","",O437-P437-Q437)</f>
        <v/>
      </c>
    </row>
    <row r="438">
      <c r="A438" s="25" t="n">
        <v>434</v>
      </c>
      <c r="B438" s="26">
        <f>_xlfn.XLOOKUP(C438,sales!C:C,scon!B:B,"")</f>
        <v/>
      </c>
      <c r="C438" s="4" t="n"/>
      <c r="D438" s="26">
        <f>_xlfn.XLOOKUP(C438,sales!C:C,scon!D:D,"")</f>
        <v/>
      </c>
      <c r="E438" s="26">
        <f>_xlfn.XLOOKUP(C438,sales!C:C,scon!E:E,"")</f>
        <v/>
      </c>
      <c r="F438" s="4" t="n"/>
      <c r="G438" s="27" t="n"/>
      <c r="H438" s="28" t="n"/>
      <c r="I438" s="4" t="n"/>
      <c r="J438" s="35">
        <f>_xlfn.XLOOKUP(C438,sales!C:C,scon!L:L,"")</f>
        <v/>
      </c>
      <c r="K438" s="31" t="n"/>
      <c r="L438" s="31" t="n"/>
      <c r="M438" s="33">
        <f>IF(I438="","",J438*I438)</f>
        <v/>
      </c>
      <c r="N438" s="33">
        <f>IF(K438="","",M438 * K438)</f>
        <v/>
      </c>
      <c r="O438" s="33">
        <f>IF(K438="","",M438 + N438)</f>
        <v/>
      </c>
      <c r="P438" s="4" t="n"/>
      <c r="Q438" s="33">
        <f>IF(L438&amp;K438="","",M438 * L438)</f>
        <v/>
      </c>
      <c r="R438" s="34">
        <f>IF(M438="","",O438-P438-Q438)</f>
        <v/>
      </c>
    </row>
    <row r="439">
      <c r="A439" s="25" t="n">
        <v>435</v>
      </c>
      <c r="B439" s="26">
        <f>_xlfn.XLOOKUP(C439,sales!C:C,scon!B:B,"")</f>
        <v/>
      </c>
      <c r="C439" s="4" t="n"/>
      <c r="D439" s="26">
        <f>_xlfn.XLOOKUP(C439,sales!C:C,scon!D:D,"")</f>
        <v/>
      </c>
      <c r="E439" s="26">
        <f>_xlfn.XLOOKUP(C439,sales!C:C,scon!E:E,"")</f>
        <v/>
      </c>
      <c r="F439" s="4" t="n"/>
      <c r="G439" s="27" t="n"/>
      <c r="H439" s="28" t="n"/>
      <c r="I439" s="4" t="n"/>
      <c r="J439" s="35">
        <f>_xlfn.XLOOKUP(C439,sales!C:C,scon!L:L,"")</f>
        <v/>
      </c>
      <c r="K439" s="31" t="n"/>
      <c r="L439" s="31" t="n"/>
      <c r="M439" s="33">
        <f>IF(I439="","",J439*I439)</f>
        <v/>
      </c>
      <c r="N439" s="33">
        <f>IF(K439="","",M439 * K439)</f>
        <v/>
      </c>
      <c r="O439" s="33">
        <f>IF(K439="","",M439 + N439)</f>
        <v/>
      </c>
      <c r="P439" s="4" t="n"/>
      <c r="Q439" s="33">
        <f>IF(L439&amp;K439="","",M439 * L439)</f>
        <v/>
      </c>
      <c r="R439" s="34">
        <f>IF(M439="","",O439-P439-Q439)</f>
        <v/>
      </c>
    </row>
    <row r="440">
      <c r="A440" s="25" t="n">
        <v>436</v>
      </c>
      <c r="B440" s="26">
        <f>_xlfn.XLOOKUP(C440,sales!C:C,scon!B:B,"")</f>
        <v/>
      </c>
      <c r="C440" s="4" t="n"/>
      <c r="D440" s="26">
        <f>_xlfn.XLOOKUP(C440,sales!C:C,scon!D:D,"")</f>
        <v/>
      </c>
      <c r="E440" s="26">
        <f>_xlfn.XLOOKUP(C440,sales!C:C,scon!E:E,"")</f>
        <v/>
      </c>
      <c r="F440" s="4" t="n"/>
      <c r="G440" s="27" t="n"/>
      <c r="H440" s="28" t="n"/>
      <c r="I440" s="4" t="n"/>
      <c r="J440" s="35">
        <f>_xlfn.XLOOKUP(C440,sales!C:C,scon!L:L,"")</f>
        <v/>
      </c>
      <c r="K440" s="31" t="n"/>
      <c r="L440" s="31" t="n"/>
      <c r="M440" s="33">
        <f>IF(I440="","",J440*I440)</f>
        <v/>
      </c>
      <c r="N440" s="33">
        <f>IF(K440="","",M440 * K440)</f>
        <v/>
      </c>
      <c r="O440" s="33">
        <f>IF(K440="","",M440 + N440)</f>
        <v/>
      </c>
      <c r="P440" s="4" t="n"/>
      <c r="Q440" s="33">
        <f>IF(L440&amp;K440="","",M440 * L440)</f>
        <v/>
      </c>
      <c r="R440" s="34">
        <f>IF(M440="","",O440-P440-Q440)</f>
        <v/>
      </c>
    </row>
    <row r="441">
      <c r="A441" s="25" t="n">
        <v>437</v>
      </c>
      <c r="B441" s="26">
        <f>_xlfn.XLOOKUP(C441,sales!C:C,scon!B:B,"")</f>
        <v/>
      </c>
      <c r="C441" s="4" t="n"/>
      <c r="D441" s="26">
        <f>_xlfn.XLOOKUP(C441,sales!C:C,scon!D:D,"")</f>
        <v/>
      </c>
      <c r="E441" s="26">
        <f>_xlfn.XLOOKUP(C441,sales!C:C,scon!E:E,"")</f>
        <v/>
      </c>
      <c r="F441" s="4" t="n"/>
      <c r="G441" s="27" t="n"/>
      <c r="H441" s="28" t="n"/>
      <c r="I441" s="4" t="n"/>
      <c r="J441" s="35">
        <f>_xlfn.XLOOKUP(C441,sales!C:C,scon!L:L,"")</f>
        <v/>
      </c>
      <c r="K441" s="31" t="n"/>
      <c r="L441" s="31" t="n"/>
      <c r="M441" s="33">
        <f>IF(I441="","",J441*I441)</f>
        <v/>
      </c>
      <c r="N441" s="33">
        <f>IF(K441="","",M441 * K441)</f>
        <v/>
      </c>
      <c r="O441" s="33">
        <f>IF(K441="","",M441 + N441)</f>
        <v/>
      </c>
      <c r="P441" s="4" t="n"/>
      <c r="Q441" s="33">
        <f>IF(L441&amp;K441="","",M441 * L441)</f>
        <v/>
      </c>
      <c r="R441" s="34">
        <f>IF(M441="","",O441-P441-Q441)</f>
        <v/>
      </c>
    </row>
    <row r="442">
      <c r="A442" s="25" t="n">
        <v>438</v>
      </c>
      <c r="B442" s="26">
        <f>_xlfn.XLOOKUP(C442,sales!C:C,scon!B:B,"")</f>
        <v/>
      </c>
      <c r="C442" s="4" t="n"/>
      <c r="D442" s="26">
        <f>_xlfn.XLOOKUP(C442,sales!C:C,scon!D:D,"")</f>
        <v/>
      </c>
      <c r="E442" s="26">
        <f>_xlfn.XLOOKUP(C442,sales!C:C,scon!E:E,"")</f>
        <v/>
      </c>
      <c r="F442" s="4" t="n"/>
      <c r="G442" s="27" t="n"/>
      <c r="H442" s="28" t="n"/>
      <c r="I442" s="4" t="n"/>
      <c r="J442" s="35">
        <f>_xlfn.XLOOKUP(C442,sales!C:C,scon!L:L,"")</f>
        <v/>
      </c>
      <c r="K442" s="31" t="n"/>
      <c r="L442" s="31" t="n"/>
      <c r="M442" s="33">
        <f>IF(I442="","",J442*I442)</f>
        <v/>
      </c>
      <c r="N442" s="33">
        <f>IF(K442="","",M442 * K442)</f>
        <v/>
      </c>
      <c r="O442" s="33">
        <f>IF(K442="","",M442 + N442)</f>
        <v/>
      </c>
      <c r="P442" s="4" t="n"/>
      <c r="Q442" s="33">
        <f>IF(L442&amp;K442="","",M442 * L442)</f>
        <v/>
      </c>
      <c r="R442" s="34">
        <f>IF(M442="","",O442-P442-Q442)</f>
        <v/>
      </c>
    </row>
    <row r="443">
      <c r="A443" s="25" t="n">
        <v>439</v>
      </c>
      <c r="B443" s="26">
        <f>_xlfn.XLOOKUP(C443,sales!C:C,scon!B:B,"")</f>
        <v/>
      </c>
      <c r="C443" s="4" t="n"/>
      <c r="D443" s="26">
        <f>_xlfn.XLOOKUP(C443,sales!C:C,scon!D:D,"")</f>
        <v/>
      </c>
      <c r="E443" s="26">
        <f>_xlfn.XLOOKUP(C443,sales!C:C,scon!E:E,"")</f>
        <v/>
      </c>
      <c r="F443" s="4" t="n"/>
      <c r="G443" s="27" t="n"/>
      <c r="H443" s="28" t="n"/>
      <c r="I443" s="4" t="n"/>
      <c r="J443" s="35">
        <f>_xlfn.XLOOKUP(C443,sales!C:C,scon!L:L,"")</f>
        <v/>
      </c>
      <c r="K443" s="31" t="n"/>
      <c r="L443" s="31" t="n"/>
      <c r="M443" s="33">
        <f>IF(I443="","",J443*I443)</f>
        <v/>
      </c>
      <c r="N443" s="33">
        <f>IF(K443="","",M443 * K443)</f>
        <v/>
      </c>
      <c r="O443" s="33">
        <f>IF(K443="","",M443 + N443)</f>
        <v/>
      </c>
      <c r="P443" s="4" t="n"/>
      <c r="Q443" s="33">
        <f>IF(L443&amp;K443="","",M443 * L443)</f>
        <v/>
      </c>
      <c r="R443" s="34">
        <f>IF(M443="","",O443-P443-Q443)</f>
        <v/>
      </c>
    </row>
    <row r="444">
      <c r="A444" s="25" t="n">
        <v>440</v>
      </c>
      <c r="B444" s="26">
        <f>_xlfn.XLOOKUP(C444,sales!C:C,scon!B:B,"")</f>
        <v/>
      </c>
      <c r="C444" s="4" t="n"/>
      <c r="D444" s="26">
        <f>_xlfn.XLOOKUP(C444,sales!C:C,scon!D:D,"")</f>
        <v/>
      </c>
      <c r="E444" s="26">
        <f>_xlfn.XLOOKUP(C444,sales!C:C,scon!E:E,"")</f>
        <v/>
      </c>
      <c r="F444" s="4" t="n"/>
      <c r="G444" s="27" t="n"/>
      <c r="H444" s="28" t="n"/>
      <c r="I444" s="4" t="n"/>
      <c r="J444" s="35">
        <f>_xlfn.XLOOKUP(C444,sales!C:C,scon!L:L,"")</f>
        <v/>
      </c>
      <c r="K444" s="31" t="n"/>
      <c r="L444" s="31" t="n"/>
      <c r="M444" s="33">
        <f>IF(I444="","",J444*I444)</f>
        <v/>
      </c>
      <c r="N444" s="33">
        <f>IF(K444="","",M444 * K444)</f>
        <v/>
      </c>
      <c r="O444" s="33">
        <f>IF(K444="","",M444 + N444)</f>
        <v/>
      </c>
      <c r="P444" s="4" t="n"/>
      <c r="Q444" s="33">
        <f>IF(L444&amp;K444="","",M444 * L444)</f>
        <v/>
      </c>
      <c r="R444" s="34">
        <f>IF(M444="","",O444-P444-Q444)</f>
        <v/>
      </c>
    </row>
    <row r="445">
      <c r="A445" s="25" t="n">
        <v>441</v>
      </c>
      <c r="B445" s="26">
        <f>_xlfn.XLOOKUP(C445,sales!C:C,scon!B:B,"")</f>
        <v/>
      </c>
      <c r="C445" s="4" t="n"/>
      <c r="D445" s="26">
        <f>_xlfn.XLOOKUP(C445,sales!C:C,scon!D:D,"")</f>
        <v/>
      </c>
      <c r="E445" s="26">
        <f>_xlfn.XLOOKUP(C445,sales!C:C,scon!E:E,"")</f>
        <v/>
      </c>
      <c r="F445" s="4" t="n"/>
      <c r="G445" s="27" t="n"/>
      <c r="H445" s="28" t="n"/>
      <c r="I445" s="4" t="n"/>
      <c r="J445" s="35">
        <f>_xlfn.XLOOKUP(C445,sales!C:C,scon!L:L,"")</f>
        <v/>
      </c>
      <c r="K445" s="31" t="n"/>
      <c r="L445" s="31" t="n"/>
      <c r="M445" s="33">
        <f>IF(I445="","",J445*I445)</f>
        <v/>
      </c>
      <c r="N445" s="33">
        <f>IF(K445="","",M445 * K445)</f>
        <v/>
      </c>
      <c r="O445" s="33">
        <f>IF(K445="","",M445 + N445)</f>
        <v/>
      </c>
      <c r="P445" s="4" t="n"/>
      <c r="Q445" s="33">
        <f>IF(L445&amp;K445="","",M445 * L445)</f>
        <v/>
      </c>
      <c r="R445" s="34">
        <f>IF(M445="","",O445-P445-Q445)</f>
        <v/>
      </c>
    </row>
    <row r="446">
      <c r="A446" s="25" t="n">
        <v>442</v>
      </c>
      <c r="B446" s="26">
        <f>_xlfn.XLOOKUP(C446,sales!C:C,scon!B:B,"")</f>
        <v/>
      </c>
      <c r="C446" s="4" t="n"/>
      <c r="D446" s="26">
        <f>_xlfn.XLOOKUP(C446,sales!C:C,scon!D:D,"")</f>
        <v/>
      </c>
      <c r="E446" s="26">
        <f>_xlfn.XLOOKUP(C446,sales!C:C,scon!E:E,"")</f>
        <v/>
      </c>
      <c r="F446" s="4" t="n"/>
      <c r="G446" s="27" t="n"/>
      <c r="H446" s="28" t="n"/>
      <c r="I446" s="4" t="n"/>
      <c r="J446" s="35">
        <f>_xlfn.XLOOKUP(C446,sales!C:C,scon!L:L,"")</f>
        <v/>
      </c>
      <c r="K446" s="31" t="n"/>
      <c r="L446" s="31" t="n"/>
      <c r="M446" s="33">
        <f>IF(I446="","",J446*I446)</f>
        <v/>
      </c>
      <c r="N446" s="33">
        <f>IF(K446="","",M446 * K446)</f>
        <v/>
      </c>
      <c r="O446" s="33">
        <f>IF(K446="","",M446 + N446)</f>
        <v/>
      </c>
      <c r="P446" s="4" t="n"/>
      <c r="Q446" s="33">
        <f>IF(L446&amp;K446="","",M446 * L446)</f>
        <v/>
      </c>
      <c r="R446" s="34">
        <f>IF(M446="","",O446-P446-Q446)</f>
        <v/>
      </c>
    </row>
    <row r="447">
      <c r="A447" s="25" t="n">
        <v>443</v>
      </c>
      <c r="B447" s="26">
        <f>_xlfn.XLOOKUP(C447,sales!C:C,scon!B:B,"")</f>
        <v/>
      </c>
      <c r="C447" s="4" t="n"/>
      <c r="D447" s="26">
        <f>_xlfn.XLOOKUP(C447,sales!C:C,scon!D:D,"")</f>
        <v/>
      </c>
      <c r="E447" s="26">
        <f>_xlfn.XLOOKUP(C447,sales!C:C,scon!E:E,"")</f>
        <v/>
      </c>
      <c r="F447" s="4" t="n"/>
      <c r="G447" s="27" t="n"/>
      <c r="H447" s="28" t="n"/>
      <c r="I447" s="4" t="n"/>
      <c r="J447" s="35">
        <f>_xlfn.XLOOKUP(C447,sales!C:C,scon!L:L,"")</f>
        <v/>
      </c>
      <c r="K447" s="31" t="n"/>
      <c r="L447" s="31" t="n"/>
      <c r="M447" s="33">
        <f>IF(I447="","",J447*I447)</f>
        <v/>
      </c>
      <c r="N447" s="33">
        <f>IF(K447="","",M447 * K447)</f>
        <v/>
      </c>
      <c r="O447" s="33">
        <f>IF(K447="","",M447 + N447)</f>
        <v/>
      </c>
      <c r="P447" s="4" t="n"/>
      <c r="Q447" s="33">
        <f>IF(L447&amp;K447="","",M447 * L447)</f>
        <v/>
      </c>
      <c r="R447" s="34">
        <f>IF(M447="","",O447-P447-Q447)</f>
        <v/>
      </c>
    </row>
    <row r="448">
      <c r="A448" s="25" t="n">
        <v>444</v>
      </c>
      <c r="B448" s="26">
        <f>_xlfn.XLOOKUP(C448,sales!C:C,scon!B:B,"")</f>
        <v/>
      </c>
      <c r="C448" s="4" t="n"/>
      <c r="D448" s="26">
        <f>_xlfn.XLOOKUP(C448,sales!C:C,scon!D:D,"")</f>
        <v/>
      </c>
      <c r="E448" s="26">
        <f>_xlfn.XLOOKUP(C448,sales!C:C,scon!E:E,"")</f>
        <v/>
      </c>
      <c r="F448" s="4" t="n"/>
      <c r="G448" s="27" t="n"/>
      <c r="H448" s="28" t="n"/>
      <c r="I448" s="4" t="n"/>
      <c r="J448" s="35">
        <f>_xlfn.XLOOKUP(C448,sales!C:C,scon!L:L,"")</f>
        <v/>
      </c>
      <c r="K448" s="31" t="n"/>
      <c r="L448" s="31" t="n"/>
      <c r="M448" s="33">
        <f>IF(I448="","",J448*I448)</f>
        <v/>
      </c>
      <c r="N448" s="33">
        <f>IF(K448="","",M448 * K448)</f>
        <v/>
      </c>
      <c r="O448" s="33">
        <f>IF(K448="","",M448 + N448)</f>
        <v/>
      </c>
      <c r="P448" s="4" t="n"/>
      <c r="Q448" s="33">
        <f>IF(L448&amp;K448="","",M448 * L448)</f>
        <v/>
      </c>
      <c r="R448" s="34">
        <f>IF(M448="","",O448-P448-Q448)</f>
        <v/>
      </c>
    </row>
    <row r="449">
      <c r="A449" s="25" t="n">
        <v>445</v>
      </c>
      <c r="B449" s="26">
        <f>_xlfn.XLOOKUP(C449,sales!C:C,scon!B:B,"")</f>
        <v/>
      </c>
      <c r="C449" s="4" t="n"/>
      <c r="D449" s="26">
        <f>_xlfn.XLOOKUP(C449,sales!C:C,scon!D:D,"")</f>
        <v/>
      </c>
      <c r="E449" s="26">
        <f>_xlfn.XLOOKUP(C449,sales!C:C,scon!E:E,"")</f>
        <v/>
      </c>
      <c r="F449" s="4" t="n"/>
      <c r="G449" s="27" t="n"/>
      <c r="H449" s="28" t="n"/>
      <c r="I449" s="4" t="n"/>
      <c r="J449" s="35">
        <f>_xlfn.XLOOKUP(C449,sales!C:C,scon!L:L,"")</f>
        <v/>
      </c>
      <c r="K449" s="31" t="n"/>
      <c r="L449" s="31" t="n"/>
      <c r="M449" s="33">
        <f>IF(I449="","",J449*I449)</f>
        <v/>
      </c>
      <c r="N449" s="33">
        <f>IF(K449="","",M449 * K449)</f>
        <v/>
      </c>
      <c r="O449" s="33">
        <f>IF(K449="","",M449 + N449)</f>
        <v/>
      </c>
      <c r="P449" s="4" t="n"/>
      <c r="Q449" s="33">
        <f>IF(L449&amp;K449="","",M449 * L449)</f>
        <v/>
      </c>
      <c r="R449" s="34">
        <f>IF(M449="","",O449-P449-Q449)</f>
        <v/>
      </c>
    </row>
    <row r="450">
      <c r="A450" s="25" t="n">
        <v>446</v>
      </c>
      <c r="B450" s="26">
        <f>_xlfn.XLOOKUP(C450,sales!C:C,scon!B:B,"")</f>
        <v/>
      </c>
      <c r="C450" s="4" t="n"/>
      <c r="D450" s="26">
        <f>_xlfn.XLOOKUP(C450,sales!C:C,scon!D:D,"")</f>
        <v/>
      </c>
      <c r="E450" s="26">
        <f>_xlfn.XLOOKUP(C450,sales!C:C,scon!E:E,"")</f>
        <v/>
      </c>
      <c r="F450" s="4" t="n"/>
      <c r="G450" s="27" t="n"/>
      <c r="H450" s="28" t="n"/>
      <c r="I450" s="4" t="n"/>
      <c r="J450" s="35">
        <f>_xlfn.XLOOKUP(C450,sales!C:C,scon!L:L,"")</f>
        <v/>
      </c>
      <c r="K450" s="31" t="n"/>
      <c r="L450" s="31" t="n"/>
      <c r="M450" s="33">
        <f>IF(I450="","",J450*I450)</f>
        <v/>
      </c>
      <c r="N450" s="33">
        <f>IF(K450="","",M450 * K450)</f>
        <v/>
      </c>
      <c r="O450" s="33">
        <f>IF(K450="","",M450 + N450)</f>
        <v/>
      </c>
      <c r="P450" s="4" t="n"/>
      <c r="Q450" s="33">
        <f>IF(L450&amp;K450="","",M450 * L450)</f>
        <v/>
      </c>
      <c r="R450" s="34">
        <f>IF(M450="","",O450-P450-Q450)</f>
        <v/>
      </c>
    </row>
    <row r="451">
      <c r="A451" s="25" t="n">
        <v>447</v>
      </c>
      <c r="B451" s="26">
        <f>_xlfn.XLOOKUP(C451,sales!C:C,scon!B:B,"")</f>
        <v/>
      </c>
      <c r="C451" s="4" t="n"/>
      <c r="D451" s="26">
        <f>_xlfn.XLOOKUP(C451,sales!C:C,scon!D:D,"")</f>
        <v/>
      </c>
      <c r="E451" s="26">
        <f>_xlfn.XLOOKUP(C451,sales!C:C,scon!E:E,"")</f>
        <v/>
      </c>
      <c r="F451" s="4" t="n"/>
      <c r="G451" s="27" t="n"/>
      <c r="H451" s="28" t="n"/>
      <c r="I451" s="4" t="n"/>
      <c r="J451" s="35">
        <f>_xlfn.XLOOKUP(C451,sales!C:C,scon!L:L,"")</f>
        <v/>
      </c>
      <c r="K451" s="31" t="n"/>
      <c r="L451" s="31" t="n"/>
      <c r="M451" s="33">
        <f>IF(I451="","",J451*I451)</f>
        <v/>
      </c>
      <c r="N451" s="33">
        <f>IF(K451="","",M451 * K451)</f>
        <v/>
      </c>
      <c r="O451" s="33">
        <f>IF(K451="","",M451 + N451)</f>
        <v/>
      </c>
      <c r="P451" s="4" t="n"/>
      <c r="Q451" s="33">
        <f>IF(L451&amp;K451="","",M451 * L451)</f>
        <v/>
      </c>
      <c r="R451" s="34">
        <f>IF(M451="","",O451-P451-Q451)</f>
        <v/>
      </c>
    </row>
    <row r="452">
      <c r="A452" s="25" t="n">
        <v>448</v>
      </c>
      <c r="B452" s="26">
        <f>_xlfn.XLOOKUP(C452,sales!C:C,scon!B:B,"")</f>
        <v/>
      </c>
      <c r="C452" s="4" t="n"/>
      <c r="D452" s="26">
        <f>_xlfn.XLOOKUP(C452,sales!C:C,scon!D:D,"")</f>
        <v/>
      </c>
      <c r="E452" s="26">
        <f>_xlfn.XLOOKUP(C452,sales!C:C,scon!E:E,"")</f>
        <v/>
      </c>
      <c r="F452" s="4" t="n"/>
      <c r="G452" s="27" t="n"/>
      <c r="H452" s="28" t="n"/>
      <c r="I452" s="4" t="n"/>
      <c r="J452" s="35">
        <f>_xlfn.XLOOKUP(C452,sales!C:C,scon!L:L,"")</f>
        <v/>
      </c>
      <c r="K452" s="31" t="n"/>
      <c r="L452" s="31" t="n"/>
      <c r="M452" s="33">
        <f>IF(I452="","",J452*I452)</f>
        <v/>
      </c>
      <c r="N452" s="33">
        <f>IF(K452="","",M452 * K452)</f>
        <v/>
      </c>
      <c r="O452" s="33">
        <f>IF(K452="","",M452 + N452)</f>
        <v/>
      </c>
      <c r="P452" s="4" t="n"/>
      <c r="Q452" s="33">
        <f>IF(L452&amp;K452="","",M452 * L452)</f>
        <v/>
      </c>
      <c r="R452" s="34">
        <f>IF(M452="","",O452-P452-Q452)</f>
        <v/>
      </c>
    </row>
    <row r="453">
      <c r="A453" s="25" t="n">
        <v>449</v>
      </c>
      <c r="B453" s="26">
        <f>_xlfn.XLOOKUP(C453,sales!C:C,scon!B:B,"")</f>
        <v/>
      </c>
      <c r="C453" s="4" t="n"/>
      <c r="D453" s="26">
        <f>_xlfn.XLOOKUP(C453,sales!C:C,scon!D:D,"")</f>
        <v/>
      </c>
      <c r="E453" s="26">
        <f>_xlfn.XLOOKUP(C453,sales!C:C,scon!E:E,"")</f>
        <v/>
      </c>
      <c r="F453" s="4" t="n"/>
      <c r="G453" s="27" t="n"/>
      <c r="H453" s="28" t="n"/>
      <c r="I453" s="4" t="n"/>
      <c r="J453" s="35">
        <f>_xlfn.XLOOKUP(C453,sales!C:C,scon!L:L,"")</f>
        <v/>
      </c>
      <c r="K453" s="31" t="n"/>
      <c r="L453" s="31" t="n"/>
      <c r="M453" s="33">
        <f>IF(I453="","",J453*I453)</f>
        <v/>
      </c>
      <c r="N453" s="33">
        <f>IF(K453="","",M453 * K453)</f>
        <v/>
      </c>
      <c r="O453" s="33">
        <f>IF(K453="","",M453 + N453)</f>
        <v/>
      </c>
      <c r="P453" s="4" t="n"/>
      <c r="Q453" s="33">
        <f>IF(L453&amp;K453="","",M453 * L453)</f>
        <v/>
      </c>
      <c r="R453" s="34">
        <f>IF(M453="","",O453-P453-Q453)</f>
        <v/>
      </c>
    </row>
    <row r="454">
      <c r="A454" s="25" t="n">
        <v>450</v>
      </c>
      <c r="B454" s="26">
        <f>_xlfn.XLOOKUP(C454,sales!C:C,scon!B:B,"")</f>
        <v/>
      </c>
      <c r="C454" s="4" t="n"/>
      <c r="D454" s="26">
        <f>_xlfn.XLOOKUP(C454,sales!C:C,scon!D:D,"")</f>
        <v/>
      </c>
      <c r="E454" s="26">
        <f>_xlfn.XLOOKUP(C454,sales!C:C,scon!E:E,"")</f>
        <v/>
      </c>
      <c r="F454" s="4" t="n"/>
      <c r="G454" s="27" t="n"/>
      <c r="H454" s="28" t="n"/>
      <c r="I454" s="4" t="n"/>
      <c r="J454" s="35">
        <f>_xlfn.XLOOKUP(C454,sales!C:C,scon!L:L,"")</f>
        <v/>
      </c>
      <c r="K454" s="31" t="n"/>
      <c r="L454" s="31" t="n"/>
      <c r="M454" s="33">
        <f>IF(I454="","",J454*I454)</f>
        <v/>
      </c>
      <c r="N454" s="33">
        <f>IF(K454="","",M454 * K454)</f>
        <v/>
      </c>
      <c r="O454" s="33">
        <f>IF(K454="","",M454 + N454)</f>
        <v/>
      </c>
      <c r="P454" s="4" t="n"/>
      <c r="Q454" s="33">
        <f>IF(L454&amp;K454="","",M454 * L454)</f>
        <v/>
      </c>
      <c r="R454" s="34">
        <f>IF(M454="","",O454-P454-Q454)</f>
        <v/>
      </c>
    </row>
    <row r="455">
      <c r="A455" s="25" t="n">
        <v>451</v>
      </c>
      <c r="B455" s="26">
        <f>_xlfn.XLOOKUP(C455,sales!C:C,scon!B:B,"")</f>
        <v/>
      </c>
      <c r="C455" s="4" t="n"/>
      <c r="D455" s="26">
        <f>_xlfn.XLOOKUP(C455,sales!C:C,scon!D:D,"")</f>
        <v/>
      </c>
      <c r="E455" s="26">
        <f>_xlfn.XLOOKUP(C455,sales!C:C,scon!E:E,"")</f>
        <v/>
      </c>
      <c r="F455" s="4" t="n"/>
      <c r="G455" s="27" t="n"/>
      <c r="H455" s="28" t="n"/>
      <c r="I455" s="4" t="n"/>
      <c r="J455" s="35">
        <f>_xlfn.XLOOKUP(C455,sales!C:C,scon!L:L,"")</f>
        <v/>
      </c>
      <c r="K455" s="31" t="n"/>
      <c r="L455" s="31" t="n"/>
      <c r="M455" s="33">
        <f>IF(I455="","",J455*I455)</f>
        <v/>
      </c>
      <c r="N455" s="33">
        <f>IF(K455="","",M455 * K455)</f>
        <v/>
      </c>
      <c r="O455" s="33">
        <f>IF(K455="","",M455 + N455)</f>
        <v/>
      </c>
      <c r="P455" s="4" t="n"/>
      <c r="Q455" s="33">
        <f>IF(L455&amp;K455="","",M455 * L455)</f>
        <v/>
      </c>
      <c r="R455" s="34">
        <f>IF(M455="","",O455-P455-Q455)</f>
        <v/>
      </c>
    </row>
    <row r="456">
      <c r="A456" s="25" t="n">
        <v>452</v>
      </c>
      <c r="B456" s="26">
        <f>_xlfn.XLOOKUP(C456,sales!C:C,scon!B:B,"")</f>
        <v/>
      </c>
      <c r="C456" s="4" t="n"/>
      <c r="D456" s="26">
        <f>_xlfn.XLOOKUP(C456,sales!C:C,scon!D:D,"")</f>
        <v/>
      </c>
      <c r="E456" s="26">
        <f>_xlfn.XLOOKUP(C456,sales!C:C,scon!E:E,"")</f>
        <v/>
      </c>
      <c r="F456" s="4" t="n"/>
      <c r="G456" s="27" t="n"/>
      <c r="H456" s="28" t="n"/>
      <c r="I456" s="4" t="n"/>
      <c r="J456" s="35">
        <f>_xlfn.XLOOKUP(C456,sales!C:C,scon!L:L,"")</f>
        <v/>
      </c>
      <c r="K456" s="31" t="n"/>
      <c r="L456" s="31" t="n"/>
      <c r="M456" s="33">
        <f>IF(I456="","",J456*I456)</f>
        <v/>
      </c>
      <c r="N456" s="33">
        <f>IF(K456="","",M456 * K456)</f>
        <v/>
      </c>
      <c r="O456" s="33">
        <f>IF(K456="","",M456 + N456)</f>
        <v/>
      </c>
      <c r="P456" s="4" t="n"/>
      <c r="Q456" s="33">
        <f>IF(L456&amp;K456="","",M456 * L456)</f>
        <v/>
      </c>
      <c r="R456" s="34">
        <f>IF(M456="","",O456-P456-Q456)</f>
        <v/>
      </c>
    </row>
    <row r="457">
      <c r="A457" s="25" t="n">
        <v>453</v>
      </c>
      <c r="B457" s="26">
        <f>_xlfn.XLOOKUP(C457,sales!C:C,scon!B:B,"")</f>
        <v/>
      </c>
      <c r="C457" s="4" t="n"/>
      <c r="D457" s="26">
        <f>_xlfn.XLOOKUP(C457,sales!C:C,scon!D:D,"")</f>
        <v/>
      </c>
      <c r="E457" s="26">
        <f>_xlfn.XLOOKUP(C457,sales!C:C,scon!E:E,"")</f>
        <v/>
      </c>
      <c r="F457" s="4" t="n"/>
      <c r="G457" s="27" t="n"/>
      <c r="H457" s="28" t="n"/>
      <c r="I457" s="4" t="n"/>
      <c r="J457" s="35">
        <f>_xlfn.XLOOKUP(C457,sales!C:C,scon!L:L,"")</f>
        <v/>
      </c>
      <c r="K457" s="31" t="n"/>
      <c r="L457" s="31" t="n"/>
      <c r="M457" s="33">
        <f>IF(I457="","",J457*I457)</f>
        <v/>
      </c>
      <c r="N457" s="33">
        <f>IF(K457="","",M457 * K457)</f>
        <v/>
      </c>
      <c r="O457" s="33">
        <f>IF(K457="","",M457 + N457)</f>
        <v/>
      </c>
      <c r="P457" s="4" t="n"/>
      <c r="Q457" s="33">
        <f>IF(L457&amp;K457="","",M457 * L457)</f>
        <v/>
      </c>
      <c r="R457" s="34">
        <f>IF(M457="","",O457-P457-Q457)</f>
        <v/>
      </c>
    </row>
    <row r="458">
      <c r="A458" s="25" t="n">
        <v>454</v>
      </c>
      <c r="B458" s="26">
        <f>_xlfn.XLOOKUP(C458,sales!C:C,scon!B:B,"")</f>
        <v/>
      </c>
      <c r="C458" s="4" t="n"/>
      <c r="D458" s="26">
        <f>_xlfn.XLOOKUP(C458,sales!C:C,scon!D:D,"")</f>
        <v/>
      </c>
      <c r="E458" s="26">
        <f>_xlfn.XLOOKUP(C458,sales!C:C,scon!E:E,"")</f>
        <v/>
      </c>
      <c r="F458" s="4" t="n"/>
      <c r="G458" s="27" t="n"/>
      <c r="H458" s="28" t="n"/>
      <c r="I458" s="4" t="n"/>
      <c r="J458" s="35">
        <f>_xlfn.XLOOKUP(C458,sales!C:C,scon!L:L,"")</f>
        <v/>
      </c>
      <c r="K458" s="31" t="n"/>
      <c r="L458" s="31" t="n"/>
      <c r="M458" s="33">
        <f>IF(I458="","",J458*I458)</f>
        <v/>
      </c>
      <c r="N458" s="33">
        <f>IF(K458="","",M458 * K458)</f>
        <v/>
      </c>
      <c r="O458" s="33">
        <f>IF(K458="","",M458 + N458)</f>
        <v/>
      </c>
      <c r="P458" s="4" t="n"/>
      <c r="Q458" s="33">
        <f>IF(L458&amp;K458="","",M458 * L458)</f>
        <v/>
      </c>
      <c r="R458" s="34">
        <f>IF(M458="","",O458-P458-Q458)</f>
        <v/>
      </c>
    </row>
    <row r="459">
      <c r="A459" s="25" t="n">
        <v>455</v>
      </c>
      <c r="B459" s="26">
        <f>_xlfn.XLOOKUP(C459,sales!C:C,scon!B:B,"")</f>
        <v/>
      </c>
      <c r="C459" s="4" t="n"/>
      <c r="D459" s="26">
        <f>_xlfn.XLOOKUP(C459,sales!C:C,scon!D:D,"")</f>
        <v/>
      </c>
      <c r="E459" s="26">
        <f>_xlfn.XLOOKUP(C459,sales!C:C,scon!E:E,"")</f>
        <v/>
      </c>
      <c r="F459" s="4" t="n"/>
      <c r="G459" s="27" t="n"/>
      <c r="H459" s="28" t="n"/>
      <c r="I459" s="4" t="n"/>
      <c r="J459" s="35">
        <f>_xlfn.XLOOKUP(C459,sales!C:C,scon!L:L,"")</f>
        <v/>
      </c>
      <c r="K459" s="31" t="n"/>
      <c r="L459" s="31" t="n"/>
      <c r="M459" s="33">
        <f>IF(I459="","",J459*I459)</f>
        <v/>
      </c>
      <c r="N459" s="33">
        <f>IF(K459="","",M459 * K459)</f>
        <v/>
      </c>
      <c r="O459" s="33">
        <f>IF(K459="","",M459 + N459)</f>
        <v/>
      </c>
      <c r="P459" s="4" t="n"/>
      <c r="Q459" s="33">
        <f>IF(L459&amp;K459="","",M459 * L459)</f>
        <v/>
      </c>
      <c r="R459" s="34">
        <f>IF(M459="","",O459-P459-Q459)</f>
        <v/>
      </c>
    </row>
    <row r="460">
      <c r="A460" s="25" t="n">
        <v>456</v>
      </c>
      <c r="B460" s="26">
        <f>_xlfn.XLOOKUP(C460,sales!C:C,scon!B:B,"")</f>
        <v/>
      </c>
      <c r="C460" s="4" t="n"/>
      <c r="D460" s="26">
        <f>_xlfn.XLOOKUP(C460,sales!C:C,scon!D:D,"")</f>
        <v/>
      </c>
      <c r="E460" s="26">
        <f>_xlfn.XLOOKUP(C460,sales!C:C,scon!E:E,"")</f>
        <v/>
      </c>
      <c r="F460" s="4" t="n"/>
      <c r="G460" s="27" t="n"/>
      <c r="H460" s="28" t="n"/>
      <c r="I460" s="4" t="n"/>
      <c r="J460" s="35">
        <f>_xlfn.XLOOKUP(C460,sales!C:C,scon!L:L,"")</f>
        <v/>
      </c>
      <c r="K460" s="31" t="n"/>
      <c r="L460" s="31" t="n"/>
      <c r="M460" s="33">
        <f>IF(I460="","",J460*I460)</f>
        <v/>
      </c>
      <c r="N460" s="33">
        <f>IF(K460="","",M460 * K460)</f>
        <v/>
      </c>
      <c r="O460" s="33">
        <f>IF(K460="","",M460 + N460)</f>
        <v/>
      </c>
      <c r="P460" s="4" t="n"/>
      <c r="Q460" s="33">
        <f>IF(L460&amp;K460="","",M460 * L460)</f>
        <v/>
      </c>
      <c r="R460" s="34">
        <f>IF(M460="","",O460-P460-Q460)</f>
        <v/>
      </c>
    </row>
    <row r="461">
      <c r="A461" s="25" t="n">
        <v>457</v>
      </c>
      <c r="B461" s="26">
        <f>_xlfn.XLOOKUP(C461,sales!C:C,scon!B:B,"")</f>
        <v/>
      </c>
      <c r="C461" s="4" t="n"/>
      <c r="D461" s="26">
        <f>_xlfn.XLOOKUP(C461,sales!C:C,scon!D:D,"")</f>
        <v/>
      </c>
      <c r="E461" s="26">
        <f>_xlfn.XLOOKUP(C461,sales!C:C,scon!E:E,"")</f>
        <v/>
      </c>
      <c r="F461" s="4" t="n"/>
      <c r="G461" s="27" t="n"/>
      <c r="H461" s="28" t="n"/>
      <c r="I461" s="4" t="n"/>
      <c r="J461" s="35">
        <f>_xlfn.XLOOKUP(C461,sales!C:C,scon!L:L,"")</f>
        <v/>
      </c>
      <c r="K461" s="31" t="n"/>
      <c r="L461" s="31" t="n"/>
      <c r="M461" s="33">
        <f>IF(I461="","",J461*I461)</f>
        <v/>
      </c>
      <c r="N461" s="33">
        <f>IF(K461="","",M461 * K461)</f>
        <v/>
      </c>
      <c r="O461" s="33">
        <f>IF(K461="","",M461 + N461)</f>
        <v/>
      </c>
      <c r="P461" s="4" t="n"/>
      <c r="Q461" s="33">
        <f>IF(L461&amp;K461="","",M461 * L461)</f>
        <v/>
      </c>
      <c r="R461" s="34">
        <f>IF(M461="","",O461-P461-Q461)</f>
        <v/>
      </c>
    </row>
    <row r="462">
      <c r="A462" s="25" t="n">
        <v>458</v>
      </c>
      <c r="B462" s="26">
        <f>_xlfn.XLOOKUP(C462,sales!C:C,scon!B:B,"")</f>
        <v/>
      </c>
      <c r="C462" s="4" t="n"/>
      <c r="D462" s="26">
        <f>_xlfn.XLOOKUP(C462,sales!C:C,scon!D:D,"")</f>
        <v/>
      </c>
      <c r="E462" s="26">
        <f>_xlfn.XLOOKUP(C462,sales!C:C,scon!E:E,"")</f>
        <v/>
      </c>
      <c r="F462" s="4" t="n"/>
      <c r="G462" s="27" t="n"/>
      <c r="H462" s="28" t="n"/>
      <c r="I462" s="4" t="n"/>
      <c r="J462" s="35">
        <f>_xlfn.XLOOKUP(C462,sales!C:C,scon!L:L,"")</f>
        <v/>
      </c>
      <c r="K462" s="31" t="n"/>
      <c r="L462" s="31" t="n"/>
      <c r="M462" s="33">
        <f>IF(I462="","",J462*I462)</f>
        <v/>
      </c>
      <c r="N462" s="33">
        <f>IF(K462="","",M462 * K462)</f>
        <v/>
      </c>
      <c r="O462" s="33">
        <f>IF(K462="","",M462 + N462)</f>
        <v/>
      </c>
      <c r="P462" s="4" t="n"/>
      <c r="Q462" s="33">
        <f>IF(L462&amp;K462="","",M462 * L462)</f>
        <v/>
      </c>
      <c r="R462" s="34">
        <f>IF(M462="","",O462-P462-Q462)</f>
        <v/>
      </c>
    </row>
    <row r="463">
      <c r="A463" s="25" t="n">
        <v>459</v>
      </c>
      <c r="B463" s="26">
        <f>_xlfn.XLOOKUP(C463,sales!C:C,scon!B:B,"")</f>
        <v/>
      </c>
      <c r="C463" s="4" t="n"/>
      <c r="D463" s="26">
        <f>_xlfn.XLOOKUP(C463,sales!C:C,scon!D:D,"")</f>
        <v/>
      </c>
      <c r="E463" s="26">
        <f>_xlfn.XLOOKUP(C463,sales!C:C,scon!E:E,"")</f>
        <v/>
      </c>
      <c r="F463" s="4" t="n"/>
      <c r="G463" s="27" t="n"/>
      <c r="H463" s="28" t="n"/>
      <c r="I463" s="4" t="n"/>
      <c r="J463" s="35">
        <f>_xlfn.XLOOKUP(C463,sales!C:C,scon!L:L,"")</f>
        <v/>
      </c>
      <c r="K463" s="31" t="n"/>
      <c r="L463" s="31" t="n"/>
      <c r="M463" s="33">
        <f>IF(I463="","",J463*I463)</f>
        <v/>
      </c>
      <c r="N463" s="33">
        <f>IF(K463="","",M463 * K463)</f>
        <v/>
      </c>
      <c r="O463" s="33">
        <f>IF(K463="","",M463 + N463)</f>
        <v/>
      </c>
      <c r="P463" s="4" t="n"/>
      <c r="Q463" s="33">
        <f>IF(L463&amp;K463="","",M463 * L463)</f>
        <v/>
      </c>
      <c r="R463" s="34">
        <f>IF(M463="","",O463-P463-Q463)</f>
        <v/>
      </c>
    </row>
    <row r="464">
      <c r="A464" s="25" t="n">
        <v>460</v>
      </c>
      <c r="B464" s="26">
        <f>_xlfn.XLOOKUP(C464,sales!C:C,scon!B:B,"")</f>
        <v/>
      </c>
      <c r="C464" s="4" t="n"/>
      <c r="D464" s="26">
        <f>_xlfn.XLOOKUP(C464,sales!C:C,scon!D:D,"")</f>
        <v/>
      </c>
      <c r="E464" s="26">
        <f>_xlfn.XLOOKUP(C464,sales!C:C,scon!E:E,"")</f>
        <v/>
      </c>
      <c r="F464" s="4" t="n"/>
      <c r="G464" s="27" t="n"/>
      <c r="H464" s="28" t="n"/>
      <c r="I464" s="4" t="n"/>
      <c r="J464" s="35">
        <f>_xlfn.XLOOKUP(C464,sales!C:C,scon!L:L,"")</f>
        <v/>
      </c>
      <c r="K464" s="31" t="n"/>
      <c r="L464" s="31" t="n"/>
      <c r="M464" s="33">
        <f>IF(I464="","",J464*I464)</f>
        <v/>
      </c>
      <c r="N464" s="33">
        <f>IF(K464="","",M464 * K464)</f>
        <v/>
      </c>
      <c r="O464" s="33">
        <f>IF(K464="","",M464 + N464)</f>
        <v/>
      </c>
      <c r="P464" s="4" t="n"/>
      <c r="Q464" s="33">
        <f>IF(L464&amp;K464="","",M464 * L464)</f>
        <v/>
      </c>
      <c r="R464" s="34">
        <f>IF(M464="","",O464-P464-Q464)</f>
        <v/>
      </c>
    </row>
    <row r="465">
      <c r="A465" s="25" t="n">
        <v>461</v>
      </c>
      <c r="B465" s="26">
        <f>_xlfn.XLOOKUP(C465,sales!C:C,scon!B:B,"")</f>
        <v/>
      </c>
      <c r="C465" s="4" t="n"/>
      <c r="D465" s="26">
        <f>_xlfn.XLOOKUP(C465,sales!C:C,scon!D:D,"")</f>
        <v/>
      </c>
      <c r="E465" s="26">
        <f>_xlfn.XLOOKUP(C465,sales!C:C,scon!E:E,"")</f>
        <v/>
      </c>
      <c r="F465" s="4" t="n"/>
      <c r="G465" s="27" t="n"/>
      <c r="H465" s="28" t="n"/>
      <c r="I465" s="4" t="n"/>
      <c r="J465" s="35">
        <f>_xlfn.XLOOKUP(C465,sales!C:C,scon!L:L,"")</f>
        <v/>
      </c>
      <c r="K465" s="31" t="n"/>
      <c r="L465" s="31" t="n"/>
      <c r="M465" s="33">
        <f>IF(I465="","",J465*I465)</f>
        <v/>
      </c>
      <c r="N465" s="33">
        <f>IF(K465="","",M465 * K465)</f>
        <v/>
      </c>
      <c r="O465" s="33">
        <f>IF(K465="","",M465 + N465)</f>
        <v/>
      </c>
      <c r="P465" s="4" t="n"/>
      <c r="Q465" s="33">
        <f>IF(L465&amp;K465="","",M465 * L465)</f>
        <v/>
      </c>
      <c r="R465" s="34">
        <f>IF(M465="","",O465-P465-Q465)</f>
        <v/>
      </c>
    </row>
    <row r="466">
      <c r="A466" s="25" t="n">
        <v>462</v>
      </c>
      <c r="B466" s="26">
        <f>_xlfn.XLOOKUP(C466,sales!C:C,scon!B:B,"")</f>
        <v/>
      </c>
      <c r="C466" s="4" t="n"/>
      <c r="D466" s="26">
        <f>_xlfn.XLOOKUP(C466,sales!C:C,scon!D:D,"")</f>
        <v/>
      </c>
      <c r="E466" s="26">
        <f>_xlfn.XLOOKUP(C466,sales!C:C,scon!E:E,"")</f>
        <v/>
      </c>
      <c r="F466" s="4" t="n"/>
      <c r="G466" s="27" t="n"/>
      <c r="H466" s="28" t="n"/>
      <c r="I466" s="4" t="n"/>
      <c r="J466" s="35">
        <f>_xlfn.XLOOKUP(C466,sales!C:C,scon!L:L,"")</f>
        <v/>
      </c>
      <c r="K466" s="31" t="n"/>
      <c r="L466" s="31" t="n"/>
      <c r="M466" s="33">
        <f>IF(I466="","",J466*I466)</f>
        <v/>
      </c>
      <c r="N466" s="33">
        <f>IF(K466="","",M466 * K466)</f>
        <v/>
      </c>
      <c r="O466" s="33">
        <f>IF(K466="","",M466 + N466)</f>
        <v/>
      </c>
      <c r="P466" s="4" t="n"/>
      <c r="Q466" s="33">
        <f>IF(L466&amp;K466="","",M466 * L466)</f>
        <v/>
      </c>
      <c r="R466" s="34">
        <f>IF(M466="","",O466-P466-Q466)</f>
        <v/>
      </c>
    </row>
    <row r="467">
      <c r="A467" s="25" t="n">
        <v>463</v>
      </c>
      <c r="B467" s="26">
        <f>_xlfn.XLOOKUP(C467,sales!C:C,scon!B:B,"")</f>
        <v/>
      </c>
      <c r="C467" s="4" t="n"/>
      <c r="D467" s="26">
        <f>_xlfn.XLOOKUP(C467,sales!C:C,scon!D:D,"")</f>
        <v/>
      </c>
      <c r="E467" s="26">
        <f>_xlfn.XLOOKUP(C467,sales!C:C,scon!E:E,"")</f>
        <v/>
      </c>
      <c r="F467" s="4" t="n"/>
      <c r="G467" s="27" t="n"/>
      <c r="H467" s="28" t="n"/>
      <c r="I467" s="4" t="n"/>
      <c r="J467" s="35">
        <f>_xlfn.XLOOKUP(C467,sales!C:C,scon!L:L,"")</f>
        <v/>
      </c>
      <c r="K467" s="31" t="n"/>
      <c r="L467" s="31" t="n"/>
      <c r="M467" s="33">
        <f>IF(I467="","",J467*I467)</f>
        <v/>
      </c>
      <c r="N467" s="33">
        <f>IF(K467="","",M467 * K467)</f>
        <v/>
      </c>
      <c r="O467" s="33">
        <f>IF(K467="","",M467 + N467)</f>
        <v/>
      </c>
      <c r="P467" s="4" t="n"/>
      <c r="Q467" s="33">
        <f>IF(L467&amp;K467="","",M467 * L467)</f>
        <v/>
      </c>
      <c r="R467" s="34">
        <f>IF(M467="","",O467-P467-Q467)</f>
        <v/>
      </c>
    </row>
    <row r="468">
      <c r="A468" s="25" t="n">
        <v>464</v>
      </c>
      <c r="B468" s="26">
        <f>_xlfn.XLOOKUP(C468,sales!C:C,scon!B:B,"")</f>
        <v/>
      </c>
      <c r="C468" s="4" t="n"/>
      <c r="D468" s="26">
        <f>_xlfn.XLOOKUP(C468,sales!C:C,scon!D:D,"")</f>
        <v/>
      </c>
      <c r="E468" s="26">
        <f>_xlfn.XLOOKUP(C468,sales!C:C,scon!E:E,"")</f>
        <v/>
      </c>
      <c r="F468" s="4" t="n"/>
      <c r="G468" s="27" t="n"/>
      <c r="H468" s="28" t="n"/>
      <c r="I468" s="4" t="n"/>
      <c r="J468" s="35">
        <f>_xlfn.XLOOKUP(C468,sales!C:C,scon!L:L,"")</f>
        <v/>
      </c>
      <c r="K468" s="31" t="n"/>
      <c r="L468" s="31" t="n"/>
      <c r="M468" s="33">
        <f>IF(I468="","",J468*I468)</f>
        <v/>
      </c>
      <c r="N468" s="33">
        <f>IF(K468="","",M468 * K468)</f>
        <v/>
      </c>
      <c r="O468" s="33">
        <f>IF(K468="","",M468 + N468)</f>
        <v/>
      </c>
      <c r="P468" s="4" t="n"/>
      <c r="Q468" s="33">
        <f>IF(L468&amp;K468="","",M468 * L468)</f>
        <v/>
      </c>
      <c r="R468" s="34">
        <f>IF(M468="","",O468-P468-Q468)</f>
        <v/>
      </c>
    </row>
    <row r="469">
      <c r="A469" s="25" t="n">
        <v>465</v>
      </c>
      <c r="B469" s="26">
        <f>_xlfn.XLOOKUP(C469,sales!C:C,scon!B:B,"")</f>
        <v/>
      </c>
      <c r="C469" s="4" t="n"/>
      <c r="D469" s="26">
        <f>_xlfn.XLOOKUP(C469,sales!C:C,scon!D:D,"")</f>
        <v/>
      </c>
      <c r="E469" s="26">
        <f>_xlfn.XLOOKUP(C469,sales!C:C,scon!E:E,"")</f>
        <v/>
      </c>
      <c r="F469" s="4" t="n"/>
      <c r="G469" s="27" t="n"/>
      <c r="H469" s="28" t="n"/>
      <c r="I469" s="4" t="n"/>
      <c r="J469" s="35">
        <f>_xlfn.XLOOKUP(C469,sales!C:C,scon!L:L,"")</f>
        <v/>
      </c>
      <c r="K469" s="31" t="n"/>
      <c r="L469" s="31" t="n"/>
      <c r="M469" s="33">
        <f>IF(I469="","",J469*I469)</f>
        <v/>
      </c>
      <c r="N469" s="33">
        <f>IF(K469="","",M469 * K469)</f>
        <v/>
      </c>
      <c r="O469" s="33">
        <f>IF(K469="","",M469 + N469)</f>
        <v/>
      </c>
      <c r="P469" s="4" t="n"/>
      <c r="Q469" s="33">
        <f>IF(L469&amp;K469="","",M469 * L469)</f>
        <v/>
      </c>
      <c r="R469" s="34">
        <f>IF(M469="","",O469-P469-Q469)</f>
        <v/>
      </c>
    </row>
    <row r="470">
      <c r="A470" s="25" t="n">
        <v>466</v>
      </c>
      <c r="B470" s="26">
        <f>_xlfn.XLOOKUP(C470,sales!C:C,scon!B:B,"")</f>
        <v/>
      </c>
      <c r="C470" s="4" t="n"/>
      <c r="D470" s="26">
        <f>_xlfn.XLOOKUP(C470,sales!C:C,scon!D:D,"")</f>
        <v/>
      </c>
      <c r="E470" s="26">
        <f>_xlfn.XLOOKUP(C470,sales!C:C,scon!E:E,"")</f>
        <v/>
      </c>
      <c r="F470" s="4" t="n"/>
      <c r="G470" s="27" t="n"/>
      <c r="H470" s="28" t="n"/>
      <c r="I470" s="4" t="n"/>
      <c r="J470" s="35">
        <f>_xlfn.XLOOKUP(C470,sales!C:C,scon!L:L,"")</f>
        <v/>
      </c>
      <c r="K470" s="31" t="n"/>
      <c r="L470" s="31" t="n"/>
      <c r="M470" s="33">
        <f>IF(I470="","",J470*I470)</f>
        <v/>
      </c>
      <c r="N470" s="33">
        <f>IF(K470="","",M470 * K470)</f>
        <v/>
      </c>
      <c r="O470" s="33">
        <f>IF(K470="","",M470 + N470)</f>
        <v/>
      </c>
      <c r="P470" s="4" t="n"/>
      <c r="Q470" s="33">
        <f>IF(L470&amp;K470="","",M470 * L470)</f>
        <v/>
      </c>
      <c r="R470" s="34">
        <f>IF(M470="","",O470-P470-Q470)</f>
        <v/>
      </c>
    </row>
    <row r="471">
      <c r="A471" s="25" t="n">
        <v>467</v>
      </c>
      <c r="B471" s="26">
        <f>_xlfn.XLOOKUP(C471,sales!C:C,scon!B:B,"")</f>
        <v/>
      </c>
      <c r="C471" s="4" t="n"/>
      <c r="D471" s="26">
        <f>_xlfn.XLOOKUP(C471,sales!C:C,scon!D:D,"")</f>
        <v/>
      </c>
      <c r="E471" s="26">
        <f>_xlfn.XLOOKUP(C471,sales!C:C,scon!E:E,"")</f>
        <v/>
      </c>
      <c r="F471" s="4" t="n"/>
      <c r="G471" s="27" t="n"/>
      <c r="H471" s="28" t="n"/>
      <c r="I471" s="4" t="n"/>
      <c r="J471" s="35">
        <f>_xlfn.XLOOKUP(C471,sales!C:C,scon!L:L,"")</f>
        <v/>
      </c>
      <c r="K471" s="31" t="n"/>
      <c r="L471" s="31" t="n"/>
      <c r="M471" s="33">
        <f>IF(I471="","",J471*I471)</f>
        <v/>
      </c>
      <c r="N471" s="33">
        <f>IF(K471="","",M471 * K471)</f>
        <v/>
      </c>
      <c r="O471" s="33">
        <f>IF(K471="","",M471 + N471)</f>
        <v/>
      </c>
      <c r="P471" s="4" t="n"/>
      <c r="Q471" s="33">
        <f>IF(L471&amp;K471="","",M471 * L471)</f>
        <v/>
      </c>
      <c r="R471" s="34">
        <f>IF(M471="","",O471-P471-Q471)</f>
        <v/>
      </c>
    </row>
    <row r="472">
      <c r="A472" s="25" t="n">
        <v>468</v>
      </c>
      <c r="B472" s="26">
        <f>_xlfn.XLOOKUP(C472,sales!C:C,scon!B:B,"")</f>
        <v/>
      </c>
      <c r="C472" s="4" t="n"/>
      <c r="D472" s="26">
        <f>_xlfn.XLOOKUP(C472,sales!C:C,scon!D:D,"")</f>
        <v/>
      </c>
      <c r="E472" s="26">
        <f>_xlfn.XLOOKUP(C472,sales!C:C,scon!E:E,"")</f>
        <v/>
      </c>
      <c r="F472" s="4" t="n"/>
      <c r="G472" s="27" t="n"/>
      <c r="H472" s="28" t="n"/>
      <c r="I472" s="4" t="n"/>
      <c r="J472" s="35">
        <f>_xlfn.XLOOKUP(C472,sales!C:C,scon!L:L,"")</f>
        <v/>
      </c>
      <c r="K472" s="31" t="n"/>
      <c r="L472" s="31" t="n"/>
      <c r="M472" s="33">
        <f>IF(I472="","",J472*I472)</f>
        <v/>
      </c>
      <c r="N472" s="33">
        <f>IF(K472="","",M472 * K472)</f>
        <v/>
      </c>
      <c r="O472" s="33">
        <f>IF(K472="","",M472 + N472)</f>
        <v/>
      </c>
      <c r="P472" s="4" t="n"/>
      <c r="Q472" s="33">
        <f>IF(L472&amp;K472="","",M472 * L472)</f>
        <v/>
      </c>
      <c r="R472" s="34">
        <f>IF(M472="","",O472-P472-Q472)</f>
        <v/>
      </c>
    </row>
    <row r="473">
      <c r="A473" s="25" t="n">
        <v>469</v>
      </c>
      <c r="B473" s="26">
        <f>_xlfn.XLOOKUP(C473,sales!C:C,scon!B:B,"")</f>
        <v/>
      </c>
      <c r="C473" s="4" t="n"/>
      <c r="D473" s="26">
        <f>_xlfn.XLOOKUP(C473,sales!C:C,scon!D:D,"")</f>
        <v/>
      </c>
      <c r="E473" s="26">
        <f>_xlfn.XLOOKUP(C473,sales!C:C,scon!E:E,"")</f>
        <v/>
      </c>
      <c r="F473" s="4" t="n"/>
      <c r="G473" s="27" t="n"/>
      <c r="H473" s="28" t="n"/>
      <c r="I473" s="4" t="n"/>
      <c r="J473" s="35">
        <f>_xlfn.XLOOKUP(C473,sales!C:C,scon!L:L,"")</f>
        <v/>
      </c>
      <c r="K473" s="31" t="n"/>
      <c r="L473" s="31" t="n"/>
      <c r="M473" s="33">
        <f>IF(I473="","",J473*I473)</f>
        <v/>
      </c>
      <c r="N473" s="33">
        <f>IF(K473="","",M473 * K473)</f>
        <v/>
      </c>
      <c r="O473" s="33">
        <f>IF(K473="","",M473 + N473)</f>
        <v/>
      </c>
      <c r="P473" s="4" t="n"/>
      <c r="Q473" s="33">
        <f>IF(L473&amp;K473="","",M473 * L473)</f>
        <v/>
      </c>
      <c r="R473" s="34">
        <f>IF(M473="","",O473-P473-Q473)</f>
        <v/>
      </c>
    </row>
    <row r="474">
      <c r="A474" s="25" t="n">
        <v>470</v>
      </c>
      <c r="B474" s="26">
        <f>_xlfn.XLOOKUP(C474,sales!C:C,scon!B:B,"")</f>
        <v/>
      </c>
      <c r="C474" s="4" t="n"/>
      <c r="D474" s="26">
        <f>_xlfn.XLOOKUP(C474,sales!C:C,scon!D:D,"")</f>
        <v/>
      </c>
      <c r="E474" s="26">
        <f>_xlfn.XLOOKUP(C474,sales!C:C,scon!E:E,"")</f>
        <v/>
      </c>
      <c r="F474" s="4" t="n"/>
      <c r="G474" s="27" t="n"/>
      <c r="H474" s="28" t="n"/>
      <c r="I474" s="4" t="n"/>
      <c r="J474" s="35">
        <f>_xlfn.XLOOKUP(C474,sales!C:C,scon!L:L,"")</f>
        <v/>
      </c>
      <c r="K474" s="31" t="n"/>
      <c r="L474" s="31" t="n"/>
      <c r="M474" s="33">
        <f>IF(I474="","",J474*I474)</f>
        <v/>
      </c>
      <c r="N474" s="33">
        <f>IF(K474="","",M474 * K474)</f>
        <v/>
      </c>
      <c r="O474" s="33">
        <f>IF(K474="","",M474 + N474)</f>
        <v/>
      </c>
      <c r="P474" s="4" t="n"/>
      <c r="Q474" s="33">
        <f>IF(L474&amp;K474="","",M474 * L474)</f>
        <v/>
      </c>
      <c r="R474" s="34">
        <f>IF(M474="","",O474-P474-Q474)</f>
        <v/>
      </c>
    </row>
    <row r="475">
      <c r="A475" s="25" t="n">
        <v>471</v>
      </c>
      <c r="B475" s="26">
        <f>_xlfn.XLOOKUP(C475,sales!C:C,scon!B:B,"")</f>
        <v/>
      </c>
      <c r="C475" s="4" t="n"/>
      <c r="D475" s="26">
        <f>_xlfn.XLOOKUP(C475,sales!C:C,scon!D:D,"")</f>
        <v/>
      </c>
      <c r="E475" s="26">
        <f>_xlfn.XLOOKUP(C475,sales!C:C,scon!E:E,"")</f>
        <v/>
      </c>
      <c r="F475" s="4" t="n"/>
      <c r="G475" s="27" t="n"/>
      <c r="H475" s="28" t="n"/>
      <c r="I475" s="4" t="n"/>
      <c r="J475" s="35">
        <f>_xlfn.XLOOKUP(C475,sales!C:C,scon!L:L,"")</f>
        <v/>
      </c>
      <c r="K475" s="31" t="n"/>
      <c r="L475" s="31" t="n"/>
      <c r="M475" s="33">
        <f>IF(I475="","",J475*I475)</f>
        <v/>
      </c>
      <c r="N475" s="33">
        <f>IF(K475="","",M475 * K475)</f>
        <v/>
      </c>
      <c r="O475" s="33">
        <f>IF(K475="","",M475 + N475)</f>
        <v/>
      </c>
      <c r="P475" s="4" t="n"/>
      <c r="Q475" s="33">
        <f>IF(L475&amp;K475="","",M475 * L475)</f>
        <v/>
      </c>
      <c r="R475" s="34">
        <f>IF(M475="","",O475-P475-Q475)</f>
        <v/>
      </c>
    </row>
    <row r="476">
      <c r="A476" s="25" t="n">
        <v>472</v>
      </c>
      <c r="B476" s="26">
        <f>_xlfn.XLOOKUP(C476,sales!C:C,scon!B:B,"")</f>
        <v/>
      </c>
      <c r="C476" s="4" t="n"/>
      <c r="D476" s="26">
        <f>_xlfn.XLOOKUP(C476,sales!C:C,scon!D:D,"")</f>
        <v/>
      </c>
      <c r="E476" s="26">
        <f>_xlfn.XLOOKUP(C476,sales!C:C,scon!E:E,"")</f>
        <v/>
      </c>
      <c r="F476" s="4" t="n"/>
      <c r="G476" s="27" t="n"/>
      <c r="H476" s="28" t="n"/>
      <c r="I476" s="4" t="n"/>
      <c r="J476" s="35">
        <f>_xlfn.XLOOKUP(C476,sales!C:C,scon!L:L,"")</f>
        <v/>
      </c>
      <c r="K476" s="31" t="n"/>
      <c r="L476" s="31" t="n"/>
      <c r="M476" s="33">
        <f>IF(I476="","",J476*I476)</f>
        <v/>
      </c>
      <c r="N476" s="33">
        <f>IF(K476="","",M476 * K476)</f>
        <v/>
      </c>
      <c r="O476" s="33">
        <f>IF(K476="","",M476 + N476)</f>
        <v/>
      </c>
      <c r="P476" s="4" t="n"/>
      <c r="Q476" s="33">
        <f>IF(L476&amp;K476="","",M476 * L476)</f>
        <v/>
      </c>
      <c r="R476" s="34">
        <f>IF(M476="","",O476-P476-Q476)</f>
        <v/>
      </c>
    </row>
    <row r="477">
      <c r="A477" s="25" t="n">
        <v>473</v>
      </c>
      <c r="B477" s="26">
        <f>_xlfn.XLOOKUP(C477,sales!C:C,scon!B:B,"")</f>
        <v/>
      </c>
      <c r="C477" s="4" t="n"/>
      <c r="D477" s="26">
        <f>_xlfn.XLOOKUP(C477,sales!C:C,scon!D:D,"")</f>
        <v/>
      </c>
      <c r="E477" s="26">
        <f>_xlfn.XLOOKUP(C477,sales!C:C,scon!E:E,"")</f>
        <v/>
      </c>
      <c r="F477" s="4" t="n"/>
      <c r="G477" s="27" t="n"/>
      <c r="H477" s="28" t="n"/>
      <c r="I477" s="4" t="n"/>
      <c r="J477" s="35">
        <f>_xlfn.XLOOKUP(C477,sales!C:C,scon!L:L,"")</f>
        <v/>
      </c>
      <c r="K477" s="31" t="n"/>
      <c r="L477" s="31" t="n"/>
      <c r="M477" s="33">
        <f>IF(I477="","",J477*I477)</f>
        <v/>
      </c>
      <c r="N477" s="33">
        <f>IF(K477="","",M477 * K477)</f>
        <v/>
      </c>
      <c r="O477" s="33">
        <f>IF(K477="","",M477 + N477)</f>
        <v/>
      </c>
      <c r="P477" s="4" t="n"/>
      <c r="Q477" s="33">
        <f>IF(L477&amp;K477="","",M477 * L477)</f>
        <v/>
      </c>
      <c r="R477" s="34">
        <f>IF(M477="","",O477-P477-Q477)</f>
        <v/>
      </c>
    </row>
    <row r="478">
      <c r="A478" s="25" t="n">
        <v>474</v>
      </c>
      <c r="B478" s="26">
        <f>_xlfn.XLOOKUP(C478,sales!C:C,scon!B:B,"")</f>
        <v/>
      </c>
      <c r="C478" s="4" t="n"/>
      <c r="D478" s="26">
        <f>_xlfn.XLOOKUP(C478,sales!C:C,scon!D:D,"")</f>
        <v/>
      </c>
      <c r="E478" s="26">
        <f>_xlfn.XLOOKUP(C478,sales!C:C,scon!E:E,"")</f>
        <v/>
      </c>
      <c r="F478" s="4" t="n"/>
      <c r="G478" s="27" t="n"/>
      <c r="H478" s="28" t="n"/>
      <c r="I478" s="4" t="n"/>
      <c r="J478" s="35">
        <f>_xlfn.XLOOKUP(C478,sales!C:C,scon!L:L,"")</f>
        <v/>
      </c>
      <c r="K478" s="31" t="n"/>
      <c r="L478" s="31" t="n"/>
      <c r="M478" s="33">
        <f>IF(I478="","",J478*I478)</f>
        <v/>
      </c>
      <c r="N478" s="33">
        <f>IF(K478="","",M478 * K478)</f>
        <v/>
      </c>
      <c r="O478" s="33">
        <f>IF(K478="","",M478 + N478)</f>
        <v/>
      </c>
      <c r="P478" s="4" t="n"/>
      <c r="Q478" s="33">
        <f>IF(L478&amp;K478="","",M478 * L478)</f>
        <v/>
      </c>
      <c r="R478" s="34">
        <f>IF(M478="","",O478-P478-Q478)</f>
        <v/>
      </c>
    </row>
    <row r="479">
      <c r="A479" s="25" t="n">
        <v>475</v>
      </c>
      <c r="B479" s="26">
        <f>_xlfn.XLOOKUP(C479,sales!C:C,scon!B:B,"")</f>
        <v/>
      </c>
      <c r="C479" s="4" t="n"/>
      <c r="D479" s="26">
        <f>_xlfn.XLOOKUP(C479,sales!C:C,scon!D:D,"")</f>
        <v/>
      </c>
      <c r="E479" s="26">
        <f>_xlfn.XLOOKUP(C479,sales!C:C,scon!E:E,"")</f>
        <v/>
      </c>
      <c r="F479" s="4" t="n"/>
      <c r="G479" s="27" t="n"/>
      <c r="H479" s="28" t="n"/>
      <c r="I479" s="4" t="n"/>
      <c r="J479" s="35">
        <f>_xlfn.XLOOKUP(C479,sales!C:C,scon!L:L,"")</f>
        <v/>
      </c>
      <c r="K479" s="31" t="n"/>
      <c r="L479" s="31" t="n"/>
      <c r="M479" s="33">
        <f>IF(I479="","",J479*I479)</f>
        <v/>
      </c>
      <c r="N479" s="33">
        <f>IF(K479="","",M479 * K479)</f>
        <v/>
      </c>
      <c r="O479" s="33">
        <f>IF(K479="","",M479 + N479)</f>
        <v/>
      </c>
      <c r="P479" s="4" t="n"/>
      <c r="Q479" s="33">
        <f>IF(L479&amp;K479="","",M479 * L479)</f>
        <v/>
      </c>
      <c r="R479" s="34">
        <f>IF(M479="","",O479-P479-Q479)</f>
        <v/>
      </c>
    </row>
    <row r="480">
      <c r="A480" s="25" t="n">
        <v>476</v>
      </c>
      <c r="B480" s="26">
        <f>_xlfn.XLOOKUP(C480,sales!C:C,scon!B:B,"")</f>
        <v/>
      </c>
      <c r="C480" s="4" t="n"/>
      <c r="D480" s="26">
        <f>_xlfn.XLOOKUP(C480,sales!C:C,scon!D:D,"")</f>
        <v/>
      </c>
      <c r="E480" s="26">
        <f>_xlfn.XLOOKUP(C480,sales!C:C,scon!E:E,"")</f>
        <v/>
      </c>
      <c r="F480" s="4" t="n"/>
      <c r="G480" s="27" t="n"/>
      <c r="H480" s="28" t="n"/>
      <c r="I480" s="4" t="n"/>
      <c r="J480" s="35">
        <f>_xlfn.XLOOKUP(C480,sales!C:C,scon!L:L,"")</f>
        <v/>
      </c>
      <c r="K480" s="31" t="n"/>
      <c r="L480" s="31" t="n"/>
      <c r="M480" s="33">
        <f>IF(I480="","",J480*I480)</f>
        <v/>
      </c>
      <c r="N480" s="33">
        <f>IF(K480="","",M480 * K480)</f>
        <v/>
      </c>
      <c r="O480" s="33">
        <f>IF(K480="","",M480 + N480)</f>
        <v/>
      </c>
      <c r="P480" s="4" t="n"/>
      <c r="Q480" s="33">
        <f>IF(L480&amp;K480="","",M480 * L480)</f>
        <v/>
      </c>
      <c r="R480" s="34">
        <f>IF(M480="","",O480-P480-Q480)</f>
        <v/>
      </c>
    </row>
    <row r="481">
      <c r="A481" s="25" t="n">
        <v>477</v>
      </c>
      <c r="B481" s="26">
        <f>_xlfn.XLOOKUP(C481,sales!C:C,scon!B:B,"")</f>
        <v/>
      </c>
      <c r="C481" s="4" t="n"/>
      <c r="D481" s="26">
        <f>_xlfn.XLOOKUP(C481,sales!C:C,scon!D:D,"")</f>
        <v/>
      </c>
      <c r="E481" s="26">
        <f>_xlfn.XLOOKUP(C481,sales!C:C,scon!E:E,"")</f>
        <v/>
      </c>
      <c r="F481" s="4" t="n"/>
      <c r="G481" s="27" t="n"/>
      <c r="H481" s="28" t="n"/>
      <c r="I481" s="4" t="n"/>
      <c r="J481" s="35">
        <f>_xlfn.XLOOKUP(C481,sales!C:C,scon!L:L,"")</f>
        <v/>
      </c>
      <c r="K481" s="31" t="n"/>
      <c r="L481" s="31" t="n"/>
      <c r="M481" s="33">
        <f>IF(I481="","",J481*I481)</f>
        <v/>
      </c>
      <c r="N481" s="33">
        <f>IF(K481="","",M481 * K481)</f>
        <v/>
      </c>
      <c r="O481" s="33">
        <f>IF(K481="","",M481 + N481)</f>
        <v/>
      </c>
      <c r="P481" s="4" t="n"/>
      <c r="Q481" s="33">
        <f>IF(L481&amp;K481="","",M481 * L481)</f>
        <v/>
      </c>
      <c r="R481" s="34">
        <f>IF(M481="","",O481-P481-Q481)</f>
        <v/>
      </c>
    </row>
    <row r="482">
      <c r="A482" s="25" t="n">
        <v>478</v>
      </c>
      <c r="B482" s="26">
        <f>_xlfn.XLOOKUP(C482,sales!C:C,scon!B:B,"")</f>
        <v/>
      </c>
      <c r="C482" s="4" t="n"/>
      <c r="D482" s="26">
        <f>_xlfn.XLOOKUP(C482,sales!C:C,scon!D:D,"")</f>
        <v/>
      </c>
      <c r="E482" s="26">
        <f>_xlfn.XLOOKUP(C482,sales!C:C,scon!E:E,"")</f>
        <v/>
      </c>
      <c r="F482" s="4" t="n"/>
      <c r="G482" s="27" t="n"/>
      <c r="H482" s="28" t="n"/>
      <c r="I482" s="4" t="n"/>
      <c r="J482" s="35">
        <f>_xlfn.XLOOKUP(C482,sales!C:C,scon!L:L,"")</f>
        <v/>
      </c>
      <c r="K482" s="31" t="n"/>
      <c r="L482" s="31" t="n"/>
      <c r="M482" s="33">
        <f>IF(I482="","",J482*I482)</f>
        <v/>
      </c>
      <c r="N482" s="33">
        <f>IF(K482="","",M482 * K482)</f>
        <v/>
      </c>
      <c r="O482" s="33">
        <f>IF(K482="","",M482 + N482)</f>
        <v/>
      </c>
      <c r="P482" s="4" t="n"/>
      <c r="Q482" s="33">
        <f>IF(L482&amp;K482="","",M482 * L482)</f>
        <v/>
      </c>
      <c r="R482" s="34">
        <f>IF(M482="","",O482-P482-Q482)</f>
        <v/>
      </c>
    </row>
    <row r="483">
      <c r="A483" s="25" t="n">
        <v>479</v>
      </c>
      <c r="B483" s="26">
        <f>_xlfn.XLOOKUP(C483,sales!C:C,scon!B:B,"")</f>
        <v/>
      </c>
      <c r="C483" s="4" t="n"/>
      <c r="D483" s="26">
        <f>_xlfn.XLOOKUP(C483,sales!C:C,scon!D:D,"")</f>
        <v/>
      </c>
      <c r="E483" s="26">
        <f>_xlfn.XLOOKUP(C483,sales!C:C,scon!E:E,"")</f>
        <v/>
      </c>
      <c r="F483" s="4" t="n"/>
      <c r="G483" s="27" t="n"/>
      <c r="H483" s="28" t="n"/>
      <c r="I483" s="4" t="n"/>
      <c r="J483" s="35">
        <f>_xlfn.XLOOKUP(C483,sales!C:C,scon!L:L,"")</f>
        <v/>
      </c>
      <c r="K483" s="31" t="n"/>
      <c r="L483" s="31" t="n"/>
      <c r="M483" s="33">
        <f>IF(I483="","",J483*I483)</f>
        <v/>
      </c>
      <c r="N483" s="33">
        <f>IF(K483="","",M483 * K483)</f>
        <v/>
      </c>
      <c r="O483" s="33">
        <f>IF(K483="","",M483 + N483)</f>
        <v/>
      </c>
      <c r="P483" s="4" t="n"/>
      <c r="Q483" s="33">
        <f>IF(L483&amp;K483="","",M483 * L483)</f>
        <v/>
      </c>
      <c r="R483" s="34">
        <f>IF(M483="","",O483-P483-Q483)</f>
        <v/>
      </c>
    </row>
    <row r="484">
      <c r="A484" s="25" t="n">
        <v>480</v>
      </c>
      <c r="B484" s="26">
        <f>_xlfn.XLOOKUP(C484,sales!C:C,scon!B:B,"")</f>
        <v/>
      </c>
      <c r="C484" s="4" t="n"/>
      <c r="D484" s="26">
        <f>_xlfn.XLOOKUP(C484,sales!C:C,scon!D:D,"")</f>
        <v/>
      </c>
      <c r="E484" s="26">
        <f>_xlfn.XLOOKUP(C484,sales!C:C,scon!E:E,"")</f>
        <v/>
      </c>
      <c r="F484" s="4" t="n"/>
      <c r="G484" s="27" t="n"/>
      <c r="H484" s="28" t="n"/>
      <c r="I484" s="4" t="n"/>
      <c r="J484" s="35">
        <f>_xlfn.XLOOKUP(C484,sales!C:C,scon!L:L,"")</f>
        <v/>
      </c>
      <c r="K484" s="31" t="n"/>
      <c r="L484" s="31" t="n"/>
      <c r="M484" s="33">
        <f>IF(I484="","",J484*I484)</f>
        <v/>
      </c>
      <c r="N484" s="33">
        <f>IF(K484="","",M484 * K484)</f>
        <v/>
      </c>
      <c r="O484" s="33">
        <f>IF(K484="","",M484 + N484)</f>
        <v/>
      </c>
      <c r="P484" s="4" t="n"/>
      <c r="Q484" s="33">
        <f>IF(L484&amp;K484="","",M484 * L484)</f>
        <v/>
      </c>
      <c r="R484" s="34">
        <f>IF(M484="","",O484-P484-Q484)</f>
        <v/>
      </c>
    </row>
    <row r="485">
      <c r="A485" s="25" t="n">
        <v>481</v>
      </c>
      <c r="B485" s="26">
        <f>_xlfn.XLOOKUP(C485,sales!C:C,scon!B:B,"")</f>
        <v/>
      </c>
      <c r="C485" s="4" t="n"/>
      <c r="D485" s="26">
        <f>_xlfn.XLOOKUP(C485,sales!C:C,scon!D:D,"")</f>
        <v/>
      </c>
      <c r="E485" s="26">
        <f>_xlfn.XLOOKUP(C485,sales!C:C,scon!E:E,"")</f>
        <v/>
      </c>
      <c r="F485" s="4" t="n"/>
      <c r="G485" s="27" t="n"/>
      <c r="H485" s="28" t="n"/>
      <c r="I485" s="4" t="n"/>
      <c r="J485" s="35">
        <f>_xlfn.XLOOKUP(C485,sales!C:C,scon!L:L,"")</f>
        <v/>
      </c>
      <c r="K485" s="31" t="n"/>
      <c r="L485" s="31" t="n"/>
      <c r="M485" s="33">
        <f>IF(I485="","",J485*I485)</f>
        <v/>
      </c>
      <c r="N485" s="33">
        <f>IF(K485="","",M485 * K485)</f>
        <v/>
      </c>
      <c r="O485" s="33">
        <f>IF(K485="","",M485 + N485)</f>
        <v/>
      </c>
      <c r="P485" s="4" t="n"/>
      <c r="Q485" s="33">
        <f>IF(L485&amp;K485="","",M485 * L485)</f>
        <v/>
      </c>
      <c r="R485" s="34">
        <f>IF(M485="","",O485-P485-Q485)</f>
        <v/>
      </c>
    </row>
    <row r="486">
      <c r="A486" s="25" t="n">
        <v>482</v>
      </c>
      <c r="B486" s="26">
        <f>_xlfn.XLOOKUP(C486,sales!C:C,scon!B:B,"")</f>
        <v/>
      </c>
      <c r="C486" s="4" t="n"/>
      <c r="D486" s="26">
        <f>_xlfn.XLOOKUP(C486,sales!C:C,scon!D:D,"")</f>
        <v/>
      </c>
      <c r="E486" s="26">
        <f>_xlfn.XLOOKUP(C486,sales!C:C,scon!E:E,"")</f>
        <v/>
      </c>
      <c r="F486" s="4" t="n"/>
      <c r="G486" s="27" t="n"/>
      <c r="H486" s="28" t="n"/>
      <c r="I486" s="4" t="n"/>
      <c r="J486" s="35">
        <f>_xlfn.XLOOKUP(C486,sales!C:C,scon!L:L,"")</f>
        <v/>
      </c>
      <c r="K486" s="31" t="n"/>
      <c r="L486" s="31" t="n"/>
      <c r="M486" s="33">
        <f>IF(I486="","",J486*I486)</f>
        <v/>
      </c>
      <c r="N486" s="33">
        <f>IF(K486="","",M486 * K486)</f>
        <v/>
      </c>
      <c r="O486" s="33">
        <f>IF(K486="","",M486 + N486)</f>
        <v/>
      </c>
      <c r="P486" s="4" t="n"/>
      <c r="Q486" s="33">
        <f>IF(L486&amp;K486="","",M486 * L486)</f>
        <v/>
      </c>
      <c r="R486" s="34">
        <f>IF(M486="","",O486-P486-Q486)</f>
        <v/>
      </c>
    </row>
    <row r="487">
      <c r="A487" s="25" t="n">
        <v>483</v>
      </c>
      <c r="B487" s="26">
        <f>_xlfn.XLOOKUP(C487,sales!C:C,scon!B:B,"")</f>
        <v/>
      </c>
      <c r="C487" s="4" t="n"/>
      <c r="D487" s="26">
        <f>_xlfn.XLOOKUP(C487,sales!C:C,scon!D:D,"")</f>
        <v/>
      </c>
      <c r="E487" s="26">
        <f>_xlfn.XLOOKUP(C487,sales!C:C,scon!E:E,"")</f>
        <v/>
      </c>
      <c r="F487" s="4" t="n"/>
      <c r="G487" s="27" t="n"/>
      <c r="H487" s="28" t="n"/>
      <c r="I487" s="4" t="n"/>
      <c r="J487" s="35">
        <f>_xlfn.XLOOKUP(C487,sales!C:C,scon!L:L,"")</f>
        <v/>
      </c>
      <c r="K487" s="31" t="n"/>
      <c r="L487" s="31" t="n"/>
      <c r="M487" s="33">
        <f>IF(I487="","",J487*I487)</f>
        <v/>
      </c>
      <c r="N487" s="33">
        <f>IF(K487="","",M487 * K487)</f>
        <v/>
      </c>
      <c r="O487" s="33">
        <f>IF(K487="","",M487 + N487)</f>
        <v/>
      </c>
      <c r="P487" s="4" t="n"/>
      <c r="Q487" s="33">
        <f>IF(L487&amp;K487="","",M487 * L487)</f>
        <v/>
      </c>
      <c r="R487" s="34">
        <f>IF(M487="","",O487-P487-Q487)</f>
        <v/>
      </c>
    </row>
    <row r="488">
      <c r="A488" s="25" t="n">
        <v>484</v>
      </c>
      <c r="B488" s="26">
        <f>_xlfn.XLOOKUP(C488,sales!C:C,scon!B:B,"")</f>
        <v/>
      </c>
      <c r="C488" s="4" t="n"/>
      <c r="D488" s="26">
        <f>_xlfn.XLOOKUP(C488,sales!C:C,scon!D:D,"")</f>
        <v/>
      </c>
      <c r="E488" s="26">
        <f>_xlfn.XLOOKUP(C488,sales!C:C,scon!E:E,"")</f>
        <v/>
      </c>
      <c r="F488" s="4" t="n"/>
      <c r="G488" s="27" t="n"/>
      <c r="H488" s="28" t="n"/>
      <c r="I488" s="4" t="n"/>
      <c r="J488" s="35">
        <f>_xlfn.XLOOKUP(C488,sales!C:C,scon!L:L,"")</f>
        <v/>
      </c>
      <c r="K488" s="31" t="n"/>
      <c r="L488" s="31" t="n"/>
      <c r="M488" s="33">
        <f>IF(I488="","",J488*I488)</f>
        <v/>
      </c>
      <c r="N488" s="33">
        <f>IF(K488="","",M488 * K488)</f>
        <v/>
      </c>
      <c r="O488" s="33">
        <f>IF(K488="","",M488 + N488)</f>
        <v/>
      </c>
      <c r="P488" s="4" t="n"/>
      <c r="Q488" s="33">
        <f>IF(L488&amp;K488="","",M488 * L488)</f>
        <v/>
      </c>
      <c r="R488" s="34">
        <f>IF(M488="","",O488-P488-Q488)</f>
        <v/>
      </c>
    </row>
    <row r="489">
      <c r="A489" s="25" t="n">
        <v>485</v>
      </c>
      <c r="B489" s="26">
        <f>_xlfn.XLOOKUP(C489,sales!C:C,scon!B:B,"")</f>
        <v/>
      </c>
      <c r="C489" s="4" t="n"/>
      <c r="D489" s="26">
        <f>_xlfn.XLOOKUP(C489,sales!C:C,scon!D:D,"")</f>
        <v/>
      </c>
      <c r="E489" s="26">
        <f>_xlfn.XLOOKUP(C489,sales!C:C,scon!E:E,"")</f>
        <v/>
      </c>
      <c r="F489" s="4" t="n"/>
      <c r="G489" s="27" t="n"/>
      <c r="H489" s="28" t="n"/>
      <c r="I489" s="4" t="n"/>
      <c r="J489" s="35">
        <f>_xlfn.XLOOKUP(C489,sales!C:C,scon!L:L,"")</f>
        <v/>
      </c>
      <c r="K489" s="31" t="n"/>
      <c r="L489" s="31" t="n"/>
      <c r="M489" s="33">
        <f>IF(I489="","",J489*I489)</f>
        <v/>
      </c>
      <c r="N489" s="33">
        <f>IF(K489="","",M489 * K489)</f>
        <v/>
      </c>
      <c r="O489" s="33">
        <f>IF(K489="","",M489 + N489)</f>
        <v/>
      </c>
      <c r="P489" s="4" t="n"/>
      <c r="Q489" s="33">
        <f>IF(L489&amp;K489="","",M489 * L489)</f>
        <v/>
      </c>
      <c r="R489" s="34">
        <f>IF(M489="","",O489-P489-Q489)</f>
        <v/>
      </c>
    </row>
    <row r="490">
      <c r="A490" s="25" t="n">
        <v>486</v>
      </c>
      <c r="B490" s="26">
        <f>_xlfn.XLOOKUP(C490,sales!C:C,scon!B:B,"")</f>
        <v/>
      </c>
      <c r="C490" s="4" t="n"/>
      <c r="D490" s="26">
        <f>_xlfn.XLOOKUP(C490,sales!C:C,scon!D:D,"")</f>
        <v/>
      </c>
      <c r="E490" s="26">
        <f>_xlfn.XLOOKUP(C490,sales!C:C,scon!E:E,"")</f>
        <v/>
      </c>
      <c r="F490" s="4" t="n"/>
      <c r="G490" s="27" t="n"/>
      <c r="H490" s="28" t="n"/>
      <c r="I490" s="4" t="n"/>
      <c r="J490" s="35">
        <f>_xlfn.XLOOKUP(C490,sales!C:C,scon!L:L,"")</f>
        <v/>
      </c>
      <c r="K490" s="31" t="n"/>
      <c r="L490" s="31" t="n"/>
      <c r="M490" s="33">
        <f>IF(I490="","",J490*I490)</f>
        <v/>
      </c>
      <c r="N490" s="33">
        <f>IF(K490="","",M490 * K490)</f>
        <v/>
      </c>
      <c r="O490" s="33">
        <f>IF(K490="","",M490 + N490)</f>
        <v/>
      </c>
      <c r="P490" s="4" t="n"/>
      <c r="Q490" s="33">
        <f>IF(L490&amp;K490="","",M490 * L490)</f>
        <v/>
      </c>
      <c r="R490" s="34">
        <f>IF(M490="","",O490-P490-Q490)</f>
        <v/>
      </c>
    </row>
    <row r="491">
      <c r="A491" s="25" t="n">
        <v>487</v>
      </c>
      <c r="B491" s="26">
        <f>_xlfn.XLOOKUP(C491,sales!C:C,scon!B:B,"")</f>
        <v/>
      </c>
      <c r="C491" s="4" t="n"/>
      <c r="D491" s="26">
        <f>_xlfn.XLOOKUP(C491,sales!C:C,scon!D:D,"")</f>
        <v/>
      </c>
      <c r="E491" s="26">
        <f>_xlfn.XLOOKUP(C491,sales!C:C,scon!E:E,"")</f>
        <v/>
      </c>
      <c r="F491" s="4" t="n"/>
      <c r="G491" s="27" t="n"/>
      <c r="H491" s="28" t="n"/>
      <c r="I491" s="4" t="n"/>
      <c r="J491" s="35">
        <f>_xlfn.XLOOKUP(C491,sales!C:C,scon!L:L,"")</f>
        <v/>
      </c>
      <c r="K491" s="31" t="n"/>
      <c r="L491" s="31" t="n"/>
      <c r="M491" s="33">
        <f>IF(I491="","",J491*I491)</f>
        <v/>
      </c>
      <c r="N491" s="33">
        <f>IF(K491="","",M491 * K491)</f>
        <v/>
      </c>
      <c r="O491" s="33">
        <f>IF(K491="","",M491 + N491)</f>
        <v/>
      </c>
      <c r="P491" s="4" t="n"/>
      <c r="Q491" s="33">
        <f>IF(L491&amp;K491="","",M491 * L491)</f>
        <v/>
      </c>
      <c r="R491" s="34">
        <f>IF(M491="","",O491-P491-Q491)</f>
        <v/>
      </c>
    </row>
    <row r="492">
      <c r="A492" s="25" t="n">
        <v>488</v>
      </c>
      <c r="B492" s="26">
        <f>_xlfn.XLOOKUP(C492,sales!C:C,scon!B:B,"")</f>
        <v/>
      </c>
      <c r="C492" s="4" t="n"/>
      <c r="D492" s="26">
        <f>_xlfn.XLOOKUP(C492,sales!C:C,scon!D:D,"")</f>
        <v/>
      </c>
      <c r="E492" s="26">
        <f>_xlfn.XLOOKUP(C492,sales!C:C,scon!E:E,"")</f>
        <v/>
      </c>
      <c r="F492" s="4" t="n"/>
      <c r="G492" s="27" t="n"/>
      <c r="H492" s="28" t="n"/>
      <c r="I492" s="4" t="n"/>
      <c r="J492" s="35">
        <f>_xlfn.XLOOKUP(C492,sales!C:C,scon!L:L,"")</f>
        <v/>
      </c>
      <c r="K492" s="31" t="n"/>
      <c r="L492" s="31" t="n"/>
      <c r="M492" s="33">
        <f>IF(I492="","",J492*I492)</f>
        <v/>
      </c>
      <c r="N492" s="33">
        <f>IF(K492="","",M492 * K492)</f>
        <v/>
      </c>
      <c r="O492" s="33">
        <f>IF(K492="","",M492 + N492)</f>
        <v/>
      </c>
      <c r="P492" s="4" t="n"/>
      <c r="Q492" s="33">
        <f>IF(L492&amp;K492="","",M492 * L492)</f>
        <v/>
      </c>
      <c r="R492" s="34">
        <f>IF(M492="","",O492-P492-Q492)</f>
        <v/>
      </c>
    </row>
    <row r="493">
      <c r="A493" s="25" t="n">
        <v>489</v>
      </c>
      <c r="B493" s="26">
        <f>_xlfn.XLOOKUP(C493,sales!C:C,scon!B:B,"")</f>
        <v/>
      </c>
      <c r="C493" s="4" t="n"/>
      <c r="D493" s="26">
        <f>_xlfn.XLOOKUP(C493,sales!C:C,scon!D:D,"")</f>
        <v/>
      </c>
      <c r="E493" s="26">
        <f>_xlfn.XLOOKUP(C493,sales!C:C,scon!E:E,"")</f>
        <v/>
      </c>
      <c r="F493" s="4" t="n"/>
      <c r="G493" s="27" t="n"/>
      <c r="H493" s="28" t="n"/>
      <c r="I493" s="4" t="n"/>
      <c r="J493" s="35">
        <f>_xlfn.XLOOKUP(C493,sales!C:C,scon!L:L,"")</f>
        <v/>
      </c>
      <c r="K493" s="31" t="n"/>
      <c r="L493" s="31" t="n"/>
      <c r="M493" s="33">
        <f>IF(I493="","",J493*I493)</f>
        <v/>
      </c>
      <c r="N493" s="33">
        <f>IF(K493="","",M493 * K493)</f>
        <v/>
      </c>
      <c r="O493" s="33">
        <f>IF(K493="","",M493 + N493)</f>
        <v/>
      </c>
      <c r="P493" s="4" t="n"/>
      <c r="Q493" s="33">
        <f>IF(L493&amp;K493="","",M493 * L493)</f>
        <v/>
      </c>
      <c r="R493" s="34">
        <f>IF(M493="","",O493-P493-Q493)</f>
        <v/>
      </c>
    </row>
    <row r="494">
      <c r="A494" s="25" t="n">
        <v>490</v>
      </c>
      <c r="B494" s="26">
        <f>_xlfn.XLOOKUP(C494,sales!C:C,scon!B:B,"")</f>
        <v/>
      </c>
      <c r="C494" s="4" t="n"/>
      <c r="D494" s="26">
        <f>_xlfn.XLOOKUP(C494,sales!C:C,scon!D:D,"")</f>
        <v/>
      </c>
      <c r="E494" s="26">
        <f>_xlfn.XLOOKUP(C494,sales!C:C,scon!E:E,"")</f>
        <v/>
      </c>
      <c r="F494" s="4" t="n"/>
      <c r="G494" s="27" t="n"/>
      <c r="H494" s="28" t="n"/>
      <c r="I494" s="4" t="n"/>
      <c r="J494" s="35">
        <f>_xlfn.XLOOKUP(C494,sales!C:C,scon!L:L,"")</f>
        <v/>
      </c>
      <c r="K494" s="31" t="n"/>
      <c r="L494" s="31" t="n"/>
      <c r="M494" s="33">
        <f>IF(I494="","",J494*I494)</f>
        <v/>
      </c>
      <c r="N494" s="33">
        <f>IF(K494="","",M494 * K494)</f>
        <v/>
      </c>
      <c r="O494" s="33">
        <f>IF(K494="","",M494 + N494)</f>
        <v/>
      </c>
      <c r="P494" s="4" t="n"/>
      <c r="Q494" s="33">
        <f>IF(L494&amp;K494="","",M494 * L494)</f>
        <v/>
      </c>
      <c r="R494" s="34">
        <f>IF(M494="","",O494-P494-Q494)</f>
        <v/>
      </c>
    </row>
    <row r="495">
      <c r="A495" s="25" t="n">
        <v>491</v>
      </c>
      <c r="B495" s="26">
        <f>_xlfn.XLOOKUP(C495,sales!C:C,scon!B:B,"")</f>
        <v/>
      </c>
      <c r="C495" s="4" t="n"/>
      <c r="D495" s="26">
        <f>_xlfn.XLOOKUP(C495,sales!C:C,scon!D:D,"")</f>
        <v/>
      </c>
      <c r="E495" s="26">
        <f>_xlfn.XLOOKUP(C495,sales!C:C,scon!E:E,"")</f>
        <v/>
      </c>
      <c r="F495" s="4" t="n"/>
      <c r="G495" s="27" t="n"/>
      <c r="H495" s="28" t="n"/>
      <c r="I495" s="4" t="n"/>
      <c r="J495" s="35">
        <f>_xlfn.XLOOKUP(C495,sales!C:C,scon!L:L,"")</f>
        <v/>
      </c>
      <c r="K495" s="31" t="n"/>
      <c r="L495" s="31" t="n"/>
      <c r="M495" s="33">
        <f>IF(I495="","",J495*I495)</f>
        <v/>
      </c>
      <c r="N495" s="33">
        <f>IF(K495="","",M495 * K495)</f>
        <v/>
      </c>
      <c r="O495" s="33">
        <f>IF(K495="","",M495 + N495)</f>
        <v/>
      </c>
      <c r="P495" s="4" t="n"/>
      <c r="Q495" s="33">
        <f>IF(L495&amp;K495="","",M495 * L495)</f>
        <v/>
      </c>
      <c r="R495" s="34">
        <f>IF(M495="","",O495-P495-Q495)</f>
        <v/>
      </c>
    </row>
    <row r="496">
      <c r="A496" s="25" t="n">
        <v>492</v>
      </c>
      <c r="B496" s="26">
        <f>_xlfn.XLOOKUP(C496,sales!C:C,scon!B:B,"")</f>
        <v/>
      </c>
      <c r="C496" s="4" t="n"/>
      <c r="D496" s="26">
        <f>_xlfn.XLOOKUP(C496,sales!C:C,scon!D:D,"")</f>
        <v/>
      </c>
      <c r="E496" s="26">
        <f>_xlfn.XLOOKUP(C496,sales!C:C,scon!E:E,"")</f>
        <v/>
      </c>
      <c r="F496" s="4" t="n"/>
      <c r="G496" s="27" t="n"/>
      <c r="H496" s="28" t="n"/>
      <c r="I496" s="4" t="n"/>
      <c r="J496" s="35">
        <f>_xlfn.XLOOKUP(C496,sales!C:C,scon!L:L,"")</f>
        <v/>
      </c>
      <c r="K496" s="31" t="n"/>
      <c r="L496" s="31" t="n"/>
      <c r="M496" s="33">
        <f>IF(I496="","",J496*I496)</f>
        <v/>
      </c>
      <c r="N496" s="33">
        <f>IF(K496="","",M496 * K496)</f>
        <v/>
      </c>
      <c r="O496" s="33">
        <f>IF(K496="","",M496 + N496)</f>
        <v/>
      </c>
      <c r="P496" s="4" t="n"/>
      <c r="Q496" s="33">
        <f>IF(L496&amp;K496="","",M496 * L496)</f>
        <v/>
      </c>
      <c r="R496" s="34">
        <f>IF(M496="","",O496-P496-Q496)</f>
        <v/>
      </c>
    </row>
    <row r="497">
      <c r="A497" s="25" t="n">
        <v>493</v>
      </c>
      <c r="B497" s="26">
        <f>_xlfn.XLOOKUP(C497,sales!C:C,scon!B:B,"")</f>
        <v/>
      </c>
      <c r="C497" s="4" t="n"/>
      <c r="D497" s="26">
        <f>_xlfn.XLOOKUP(C497,sales!C:C,scon!D:D,"")</f>
        <v/>
      </c>
      <c r="E497" s="26">
        <f>_xlfn.XLOOKUP(C497,sales!C:C,scon!E:E,"")</f>
        <v/>
      </c>
      <c r="F497" s="4" t="n"/>
      <c r="G497" s="27" t="n"/>
      <c r="H497" s="28" t="n"/>
      <c r="I497" s="4" t="n"/>
      <c r="J497" s="35">
        <f>_xlfn.XLOOKUP(C497,sales!C:C,scon!L:L,"")</f>
        <v/>
      </c>
      <c r="K497" s="31" t="n"/>
      <c r="L497" s="31" t="n"/>
      <c r="M497" s="33">
        <f>IF(I497="","",J497*I497)</f>
        <v/>
      </c>
      <c r="N497" s="33">
        <f>IF(K497="","",M497 * K497)</f>
        <v/>
      </c>
      <c r="O497" s="33">
        <f>IF(K497="","",M497 + N497)</f>
        <v/>
      </c>
      <c r="P497" s="4" t="n"/>
      <c r="Q497" s="33">
        <f>IF(L497&amp;K497="","",M497 * L497)</f>
        <v/>
      </c>
      <c r="R497" s="34">
        <f>IF(M497="","",O497-P497-Q497)</f>
        <v/>
      </c>
    </row>
    <row r="498">
      <c r="A498" s="25" t="n">
        <v>494</v>
      </c>
      <c r="B498" s="26">
        <f>_xlfn.XLOOKUP(C498,sales!C:C,scon!B:B,"")</f>
        <v/>
      </c>
      <c r="C498" s="4" t="n"/>
      <c r="D498" s="26">
        <f>_xlfn.XLOOKUP(C498,sales!C:C,scon!D:D,"")</f>
        <v/>
      </c>
      <c r="E498" s="26">
        <f>_xlfn.XLOOKUP(C498,sales!C:C,scon!E:E,"")</f>
        <v/>
      </c>
      <c r="F498" s="4" t="n"/>
      <c r="G498" s="27" t="n"/>
      <c r="H498" s="28" t="n"/>
      <c r="I498" s="4" t="n"/>
      <c r="J498" s="35">
        <f>_xlfn.XLOOKUP(C498,sales!C:C,scon!L:L,"")</f>
        <v/>
      </c>
      <c r="K498" s="31" t="n"/>
      <c r="L498" s="31" t="n"/>
      <c r="M498" s="33">
        <f>IF(I498="","",J498*I498)</f>
        <v/>
      </c>
      <c r="N498" s="33">
        <f>IF(K498="","",M498 * K498)</f>
        <v/>
      </c>
      <c r="O498" s="33">
        <f>IF(K498="","",M498 + N498)</f>
        <v/>
      </c>
      <c r="P498" s="4" t="n"/>
      <c r="Q498" s="33">
        <f>IF(L498&amp;K498="","",M498 * L498)</f>
        <v/>
      </c>
      <c r="R498" s="34">
        <f>IF(M498="","",O498-P498-Q498)</f>
        <v/>
      </c>
    </row>
    <row r="499">
      <c r="A499" s="25" t="n">
        <v>495</v>
      </c>
      <c r="B499" s="26">
        <f>_xlfn.XLOOKUP(C499,sales!C:C,scon!B:B,"")</f>
        <v/>
      </c>
      <c r="C499" s="4" t="n"/>
      <c r="D499" s="26">
        <f>_xlfn.XLOOKUP(C499,sales!C:C,scon!D:D,"")</f>
        <v/>
      </c>
      <c r="E499" s="26">
        <f>_xlfn.XLOOKUP(C499,sales!C:C,scon!E:E,"")</f>
        <v/>
      </c>
      <c r="F499" s="4" t="n"/>
      <c r="G499" s="27" t="n"/>
      <c r="H499" s="28" t="n"/>
      <c r="I499" s="4" t="n"/>
      <c r="J499" s="35">
        <f>_xlfn.XLOOKUP(C499,sales!C:C,scon!L:L,"")</f>
        <v/>
      </c>
      <c r="K499" s="31" t="n"/>
      <c r="L499" s="31" t="n"/>
      <c r="M499" s="33">
        <f>IF(I499="","",J499*I499)</f>
        <v/>
      </c>
      <c r="N499" s="33">
        <f>IF(K499="","",M499 * K499)</f>
        <v/>
      </c>
      <c r="O499" s="33">
        <f>IF(K499="","",M499 + N499)</f>
        <v/>
      </c>
      <c r="P499" s="4" t="n"/>
      <c r="Q499" s="33">
        <f>IF(L499&amp;K499="","",M499 * L499)</f>
        <v/>
      </c>
      <c r="R499" s="34">
        <f>IF(M499="","",O499-P499-Q499)</f>
        <v/>
      </c>
    </row>
    <row r="500">
      <c r="A500" s="25" t="n">
        <v>496</v>
      </c>
      <c r="B500" s="26">
        <f>_xlfn.XLOOKUP(C500,sales!C:C,scon!B:B,"")</f>
        <v/>
      </c>
      <c r="C500" s="4" t="n"/>
      <c r="D500" s="26">
        <f>_xlfn.XLOOKUP(C500,sales!C:C,scon!D:D,"")</f>
        <v/>
      </c>
      <c r="E500" s="26">
        <f>_xlfn.XLOOKUP(C500,sales!C:C,scon!E:E,"")</f>
        <v/>
      </c>
      <c r="F500" s="4" t="n"/>
      <c r="G500" s="27" t="n"/>
      <c r="H500" s="28" t="n"/>
      <c r="I500" s="4" t="n"/>
      <c r="J500" s="35">
        <f>_xlfn.XLOOKUP(C500,sales!C:C,scon!L:L,"")</f>
        <v/>
      </c>
      <c r="K500" s="31" t="n"/>
      <c r="L500" s="31" t="n"/>
      <c r="M500" s="33">
        <f>IF(I500="","",J500*I500)</f>
        <v/>
      </c>
      <c r="N500" s="33">
        <f>IF(K500="","",M500 * K500)</f>
        <v/>
      </c>
      <c r="O500" s="33">
        <f>IF(K500="","",M500 + N500)</f>
        <v/>
      </c>
      <c r="P500" s="4" t="n"/>
      <c r="Q500" s="33">
        <f>IF(L500&amp;K500="","",M500 * L500)</f>
        <v/>
      </c>
      <c r="R500" s="34">
        <f>IF(M500="","",O500-P500-Q500)</f>
        <v/>
      </c>
    </row>
    <row r="501">
      <c r="A501" s="25" t="n">
        <v>497</v>
      </c>
      <c r="B501" s="26">
        <f>_xlfn.XLOOKUP(C501,sales!C:C,scon!B:B,"")</f>
        <v/>
      </c>
      <c r="C501" s="4" t="n"/>
      <c r="D501" s="26">
        <f>_xlfn.XLOOKUP(C501,sales!C:C,scon!D:D,"")</f>
        <v/>
      </c>
      <c r="E501" s="26">
        <f>_xlfn.XLOOKUP(C501,sales!C:C,scon!E:E,"")</f>
        <v/>
      </c>
      <c r="F501" s="4" t="n"/>
      <c r="G501" s="27" t="n"/>
      <c r="H501" s="28" t="n"/>
      <c r="I501" s="4" t="n"/>
      <c r="J501" s="35">
        <f>_xlfn.XLOOKUP(C501,sales!C:C,scon!L:L,"")</f>
        <v/>
      </c>
      <c r="K501" s="31" t="n"/>
      <c r="L501" s="31" t="n"/>
      <c r="M501" s="33">
        <f>IF(I501="","",J501*I501)</f>
        <v/>
      </c>
      <c r="N501" s="33">
        <f>IF(K501="","",M501 * K501)</f>
        <v/>
      </c>
      <c r="O501" s="33">
        <f>IF(K501="","",M501 + N501)</f>
        <v/>
      </c>
      <c r="P501" s="4" t="n"/>
      <c r="Q501" s="33">
        <f>IF(L501&amp;K501="","",M501 * L501)</f>
        <v/>
      </c>
      <c r="R501" s="34">
        <f>IF(M501="","",O501-P501-Q501)</f>
        <v/>
      </c>
    </row>
    <row r="502">
      <c r="A502" s="25" t="n">
        <v>498</v>
      </c>
      <c r="B502" s="26">
        <f>_xlfn.XLOOKUP(C502,sales!C:C,scon!B:B,"")</f>
        <v/>
      </c>
      <c r="C502" s="4" t="n"/>
      <c r="D502" s="26">
        <f>_xlfn.XLOOKUP(C502,sales!C:C,scon!D:D,"")</f>
        <v/>
      </c>
      <c r="E502" s="26">
        <f>_xlfn.XLOOKUP(C502,sales!C:C,scon!E:E,"")</f>
        <v/>
      </c>
      <c r="F502" s="4" t="n"/>
      <c r="G502" s="27" t="n"/>
      <c r="H502" s="28" t="n"/>
      <c r="I502" s="4" t="n"/>
      <c r="J502" s="35">
        <f>_xlfn.XLOOKUP(C502,sales!C:C,scon!L:L,"")</f>
        <v/>
      </c>
      <c r="K502" s="31" t="n"/>
      <c r="L502" s="31" t="n"/>
      <c r="M502" s="33">
        <f>IF(I502="","",J502*I502)</f>
        <v/>
      </c>
      <c r="N502" s="33">
        <f>IF(K502="","",M502 * K502)</f>
        <v/>
      </c>
      <c r="O502" s="33">
        <f>IF(K502="","",M502 + N502)</f>
        <v/>
      </c>
      <c r="P502" s="4" t="n"/>
      <c r="Q502" s="33">
        <f>IF(L502&amp;K502="","",M502 * L502)</f>
        <v/>
      </c>
      <c r="R502" s="34">
        <f>IF(M502="","",O502-P502-Q502)</f>
        <v/>
      </c>
    </row>
    <row r="503">
      <c r="A503" s="25" t="n">
        <v>499</v>
      </c>
      <c r="B503" s="26">
        <f>_xlfn.XLOOKUP(C503,sales!C:C,scon!B:B,"")</f>
        <v/>
      </c>
      <c r="C503" s="4" t="n"/>
      <c r="D503" s="26">
        <f>_xlfn.XLOOKUP(C503,sales!C:C,scon!D:D,"")</f>
        <v/>
      </c>
      <c r="E503" s="26">
        <f>_xlfn.XLOOKUP(C503,sales!C:C,scon!E:E,"")</f>
        <v/>
      </c>
      <c r="F503" s="4" t="n"/>
      <c r="G503" s="27" t="n"/>
      <c r="H503" s="28" t="n"/>
      <c r="I503" s="4" t="n"/>
      <c r="J503" s="35">
        <f>_xlfn.XLOOKUP(C503,sales!C:C,scon!L:L,"")</f>
        <v/>
      </c>
      <c r="K503" s="31" t="n"/>
      <c r="L503" s="31" t="n"/>
      <c r="M503" s="33">
        <f>IF(I503="","",J503*I503)</f>
        <v/>
      </c>
      <c r="N503" s="33">
        <f>IF(K503="","",M503 * K503)</f>
        <v/>
      </c>
      <c r="O503" s="33">
        <f>IF(K503="","",M503 + N503)</f>
        <v/>
      </c>
      <c r="P503" s="4" t="n"/>
      <c r="Q503" s="33">
        <f>IF(L503&amp;K503="","",M503 * L503)</f>
        <v/>
      </c>
      <c r="R503" s="34">
        <f>IF(M503="","",O503-P503-Q503)</f>
        <v/>
      </c>
    </row>
    <row r="504">
      <c r="A504" s="25" t="n">
        <v>500</v>
      </c>
      <c r="B504" s="26">
        <f>_xlfn.XLOOKUP(C504,sales!C:C,scon!B:B,"")</f>
        <v/>
      </c>
      <c r="C504" s="4" t="n"/>
      <c r="D504" s="26">
        <f>_xlfn.XLOOKUP(C504,sales!C:C,scon!D:D,"")</f>
        <v/>
      </c>
      <c r="E504" s="26">
        <f>_xlfn.XLOOKUP(C504,sales!C:C,scon!E:E,"")</f>
        <v/>
      </c>
      <c r="F504" s="4" t="n"/>
      <c r="G504" s="27" t="n"/>
      <c r="H504" s="28" t="n"/>
      <c r="I504" s="4" t="n"/>
      <c r="J504" s="35">
        <f>_xlfn.XLOOKUP(C504,sales!C:C,scon!L:L,"")</f>
        <v/>
      </c>
      <c r="K504" s="31" t="n"/>
      <c r="L504" s="31" t="n"/>
      <c r="M504" s="33">
        <f>IF(I504="","",J504*I504)</f>
        <v/>
      </c>
      <c r="N504" s="33">
        <f>IF(K504="","",M504 * K504)</f>
        <v/>
      </c>
      <c r="O504" s="33">
        <f>IF(K504="","",M504 + N504)</f>
        <v/>
      </c>
      <c r="P504" s="4" t="n"/>
      <c r="Q504" s="33">
        <f>IF(L504&amp;K504="","",M504 * L504)</f>
        <v/>
      </c>
      <c r="R504" s="34">
        <f>IF(M504="","",O504-P504-Q504)</f>
        <v/>
      </c>
    </row>
    <row r="505">
      <c r="A505" s="25" t="n">
        <v>501</v>
      </c>
      <c r="B505" s="26">
        <f>_xlfn.XLOOKUP(C505,sales!C:C,scon!B:B,"")</f>
        <v/>
      </c>
      <c r="C505" s="4" t="n"/>
      <c r="D505" s="26">
        <f>_xlfn.XLOOKUP(C505,sales!C:C,scon!D:D,"")</f>
        <v/>
      </c>
      <c r="E505" s="26">
        <f>_xlfn.XLOOKUP(C505,sales!C:C,scon!E:E,"")</f>
        <v/>
      </c>
      <c r="F505" s="4" t="n"/>
      <c r="G505" s="27" t="n"/>
      <c r="H505" s="28" t="n"/>
      <c r="I505" s="4" t="n"/>
      <c r="J505" s="35">
        <f>_xlfn.XLOOKUP(C505,sales!C:C,scon!L:L,"")</f>
        <v/>
      </c>
      <c r="K505" s="31" t="n"/>
      <c r="L505" s="31" t="n"/>
      <c r="M505" s="33">
        <f>IF(I505="","",J505*I505)</f>
        <v/>
      </c>
      <c r="N505" s="33">
        <f>IF(K505="","",M505 * K505)</f>
        <v/>
      </c>
      <c r="O505" s="33">
        <f>IF(K505="","",M505 + N505)</f>
        <v/>
      </c>
      <c r="P505" s="4" t="n"/>
      <c r="Q505" s="33">
        <f>IF(L505&amp;K505="","",M505 * L505)</f>
        <v/>
      </c>
      <c r="R505" s="34">
        <f>IF(M505="","",O505-P505-Q505)</f>
        <v/>
      </c>
    </row>
    <row r="506">
      <c r="A506" s="25" t="n">
        <v>502</v>
      </c>
      <c r="B506" s="26">
        <f>_xlfn.XLOOKUP(C506,sales!C:C,scon!B:B,"")</f>
        <v/>
      </c>
      <c r="C506" s="4" t="n"/>
      <c r="D506" s="26">
        <f>_xlfn.XLOOKUP(C506,sales!C:C,scon!D:D,"")</f>
        <v/>
      </c>
      <c r="E506" s="26">
        <f>_xlfn.XLOOKUP(C506,sales!C:C,scon!E:E,"")</f>
        <v/>
      </c>
      <c r="F506" s="4" t="n"/>
      <c r="G506" s="27" t="n"/>
      <c r="H506" s="28" t="n"/>
      <c r="I506" s="4" t="n"/>
      <c r="J506" s="35">
        <f>_xlfn.XLOOKUP(C506,sales!C:C,scon!L:L,"")</f>
        <v/>
      </c>
      <c r="K506" s="31" t="n"/>
      <c r="L506" s="31" t="n"/>
      <c r="M506" s="33">
        <f>IF(I506="","",J506*I506)</f>
        <v/>
      </c>
      <c r="N506" s="33">
        <f>IF(K506="","",M506 * K506)</f>
        <v/>
      </c>
      <c r="O506" s="33">
        <f>IF(K506="","",M506 + N506)</f>
        <v/>
      </c>
      <c r="P506" s="4" t="n"/>
      <c r="Q506" s="33">
        <f>IF(L506&amp;K506="","",M506 * L506)</f>
        <v/>
      </c>
      <c r="R506" s="34">
        <f>IF(M506="","",O506-P506-Q506)</f>
        <v/>
      </c>
    </row>
    <row r="507">
      <c r="A507" s="25" t="n">
        <v>503</v>
      </c>
      <c r="B507" s="26">
        <f>_xlfn.XLOOKUP(C507,sales!C:C,scon!B:B,"")</f>
        <v/>
      </c>
      <c r="C507" s="4" t="n"/>
      <c r="D507" s="26">
        <f>_xlfn.XLOOKUP(C507,sales!C:C,scon!D:D,"")</f>
        <v/>
      </c>
      <c r="E507" s="26">
        <f>_xlfn.XLOOKUP(C507,sales!C:C,scon!E:E,"")</f>
        <v/>
      </c>
      <c r="F507" s="4" t="n"/>
      <c r="G507" s="27" t="n"/>
      <c r="H507" s="28" t="n"/>
      <c r="I507" s="4" t="n"/>
      <c r="J507" s="35">
        <f>_xlfn.XLOOKUP(C507,sales!C:C,scon!L:L,"")</f>
        <v/>
      </c>
      <c r="K507" s="31" t="n"/>
      <c r="L507" s="31" t="n"/>
      <c r="M507" s="33">
        <f>IF(I507="","",J507*I507)</f>
        <v/>
      </c>
      <c r="N507" s="33">
        <f>IF(K507="","",M507 * K507)</f>
        <v/>
      </c>
      <c r="O507" s="33">
        <f>IF(K507="","",M507 + N507)</f>
        <v/>
      </c>
      <c r="P507" s="4" t="n"/>
      <c r="Q507" s="33">
        <f>IF(L507&amp;K507="","",M507 * L507)</f>
        <v/>
      </c>
      <c r="R507" s="34">
        <f>IF(M507="","",O507-P507-Q507)</f>
        <v/>
      </c>
    </row>
    <row r="508">
      <c r="A508" s="25" t="n">
        <v>504</v>
      </c>
      <c r="B508" s="26">
        <f>_xlfn.XLOOKUP(C508,sales!C:C,scon!B:B,"")</f>
        <v/>
      </c>
      <c r="C508" s="4" t="n"/>
      <c r="D508" s="26">
        <f>_xlfn.XLOOKUP(C508,sales!C:C,scon!D:D,"")</f>
        <v/>
      </c>
      <c r="E508" s="26">
        <f>_xlfn.XLOOKUP(C508,sales!C:C,scon!E:E,"")</f>
        <v/>
      </c>
      <c r="F508" s="4" t="n"/>
      <c r="G508" s="27" t="n"/>
      <c r="H508" s="28" t="n"/>
      <c r="I508" s="4" t="n"/>
      <c r="J508" s="35">
        <f>_xlfn.XLOOKUP(C508,sales!C:C,scon!L:L,"")</f>
        <v/>
      </c>
      <c r="K508" s="31" t="n"/>
      <c r="L508" s="31" t="n"/>
      <c r="M508" s="33">
        <f>IF(I508="","",J508*I508)</f>
        <v/>
      </c>
      <c r="N508" s="33">
        <f>IF(K508="","",M508 * K508)</f>
        <v/>
      </c>
      <c r="O508" s="33">
        <f>IF(K508="","",M508 + N508)</f>
        <v/>
      </c>
      <c r="P508" s="4" t="n"/>
      <c r="Q508" s="33">
        <f>IF(L508&amp;K508="","",M508 * L508)</f>
        <v/>
      </c>
      <c r="R508" s="34">
        <f>IF(M508="","",O508-P508-Q508)</f>
        <v/>
      </c>
    </row>
    <row r="509">
      <c r="A509" s="25" t="n">
        <v>505</v>
      </c>
      <c r="B509" s="26">
        <f>_xlfn.XLOOKUP(C509,sales!C:C,scon!B:B,"")</f>
        <v/>
      </c>
      <c r="C509" s="4" t="n"/>
      <c r="D509" s="26">
        <f>_xlfn.XLOOKUP(C509,sales!C:C,scon!D:D,"")</f>
        <v/>
      </c>
      <c r="E509" s="26">
        <f>_xlfn.XLOOKUP(C509,sales!C:C,scon!E:E,"")</f>
        <v/>
      </c>
      <c r="F509" s="4" t="n"/>
      <c r="G509" s="27" t="n"/>
      <c r="H509" s="28" t="n"/>
      <c r="I509" s="4" t="n"/>
      <c r="J509" s="35">
        <f>_xlfn.XLOOKUP(C509,sales!C:C,scon!L:L,"")</f>
        <v/>
      </c>
      <c r="K509" s="31" t="n"/>
      <c r="L509" s="31" t="n"/>
      <c r="M509" s="33">
        <f>IF(I509="","",J509*I509)</f>
        <v/>
      </c>
      <c r="N509" s="33">
        <f>IF(K509="","",M509 * K509)</f>
        <v/>
      </c>
      <c r="O509" s="33">
        <f>IF(K509="","",M509 + N509)</f>
        <v/>
      </c>
      <c r="P509" s="4" t="n"/>
      <c r="Q509" s="33">
        <f>IF(L509&amp;K509="","",M509 * L509)</f>
        <v/>
      </c>
      <c r="R509" s="34">
        <f>IF(M509="","",O509-P509-Q509)</f>
        <v/>
      </c>
    </row>
    <row r="510">
      <c r="A510" s="25" t="n">
        <v>506</v>
      </c>
      <c r="B510" s="26">
        <f>_xlfn.XLOOKUP(C510,sales!C:C,scon!B:B,"")</f>
        <v/>
      </c>
      <c r="C510" s="4" t="n"/>
      <c r="D510" s="26">
        <f>_xlfn.XLOOKUP(C510,sales!C:C,scon!D:D,"")</f>
        <v/>
      </c>
      <c r="E510" s="26">
        <f>_xlfn.XLOOKUP(C510,sales!C:C,scon!E:E,"")</f>
        <v/>
      </c>
      <c r="F510" s="4" t="n"/>
      <c r="G510" s="27" t="n"/>
      <c r="H510" s="28" t="n"/>
      <c r="I510" s="4" t="n"/>
      <c r="J510" s="35">
        <f>_xlfn.XLOOKUP(C510,sales!C:C,scon!L:L,"")</f>
        <v/>
      </c>
      <c r="K510" s="31" t="n"/>
      <c r="L510" s="31" t="n"/>
      <c r="M510" s="33">
        <f>IF(I510="","",J510*I510)</f>
        <v/>
      </c>
      <c r="N510" s="33">
        <f>IF(K510="","",M510 * K510)</f>
        <v/>
      </c>
      <c r="O510" s="33">
        <f>IF(K510="","",M510 + N510)</f>
        <v/>
      </c>
      <c r="P510" s="4" t="n"/>
      <c r="Q510" s="33">
        <f>IF(L510&amp;K510="","",M510 * L510)</f>
        <v/>
      </c>
      <c r="R510" s="34">
        <f>IF(M510="","",O510-P510-Q510)</f>
        <v/>
      </c>
    </row>
    <row r="511">
      <c r="A511" s="25" t="n">
        <v>507</v>
      </c>
      <c r="B511" s="26">
        <f>_xlfn.XLOOKUP(C511,sales!C:C,scon!B:B,"")</f>
        <v/>
      </c>
      <c r="C511" s="4" t="n"/>
      <c r="D511" s="26">
        <f>_xlfn.XLOOKUP(C511,sales!C:C,scon!D:D,"")</f>
        <v/>
      </c>
      <c r="E511" s="26">
        <f>_xlfn.XLOOKUP(C511,sales!C:C,scon!E:E,"")</f>
        <v/>
      </c>
      <c r="F511" s="4" t="n"/>
      <c r="G511" s="27" t="n"/>
      <c r="H511" s="28" t="n"/>
      <c r="I511" s="4" t="n"/>
      <c r="J511" s="35">
        <f>_xlfn.XLOOKUP(C511,sales!C:C,scon!L:L,"")</f>
        <v/>
      </c>
      <c r="K511" s="31" t="n"/>
      <c r="L511" s="31" t="n"/>
      <c r="M511" s="33">
        <f>IF(I511="","",J511*I511)</f>
        <v/>
      </c>
      <c r="N511" s="33">
        <f>IF(K511="","",M511 * K511)</f>
        <v/>
      </c>
      <c r="O511" s="33">
        <f>IF(K511="","",M511 + N511)</f>
        <v/>
      </c>
      <c r="P511" s="4" t="n"/>
      <c r="Q511" s="33">
        <f>IF(L511&amp;K511="","",M511 * L511)</f>
        <v/>
      </c>
      <c r="R511" s="34">
        <f>IF(M511="","",O511-P511-Q511)</f>
        <v/>
      </c>
    </row>
    <row r="512">
      <c r="A512" s="25" t="n">
        <v>508</v>
      </c>
      <c r="B512" s="26">
        <f>_xlfn.XLOOKUP(C512,sales!C:C,scon!B:B,"")</f>
        <v/>
      </c>
      <c r="C512" s="4" t="n"/>
      <c r="D512" s="26">
        <f>_xlfn.XLOOKUP(C512,sales!C:C,scon!D:D,"")</f>
        <v/>
      </c>
      <c r="E512" s="26">
        <f>_xlfn.XLOOKUP(C512,sales!C:C,scon!E:E,"")</f>
        <v/>
      </c>
      <c r="F512" s="4" t="n"/>
      <c r="G512" s="27" t="n"/>
      <c r="H512" s="28" t="n"/>
      <c r="I512" s="4" t="n"/>
      <c r="J512" s="35">
        <f>_xlfn.XLOOKUP(C512,sales!C:C,scon!L:L,"")</f>
        <v/>
      </c>
      <c r="K512" s="31" t="n"/>
      <c r="L512" s="31" t="n"/>
      <c r="M512" s="33">
        <f>IF(I512="","",J512*I512)</f>
        <v/>
      </c>
      <c r="N512" s="33">
        <f>IF(K512="","",M512 * K512)</f>
        <v/>
      </c>
      <c r="O512" s="33">
        <f>IF(K512="","",M512 + N512)</f>
        <v/>
      </c>
      <c r="P512" s="4" t="n"/>
      <c r="Q512" s="33">
        <f>IF(L512&amp;K512="","",M512 * L512)</f>
        <v/>
      </c>
      <c r="R512" s="34">
        <f>IF(M512="","",O512-P512-Q512)</f>
        <v/>
      </c>
    </row>
    <row r="513">
      <c r="A513" s="25" t="n">
        <v>509</v>
      </c>
      <c r="B513" s="26">
        <f>_xlfn.XLOOKUP(C513,sales!C:C,scon!B:B,"")</f>
        <v/>
      </c>
      <c r="C513" s="4" t="n"/>
      <c r="D513" s="26">
        <f>_xlfn.XLOOKUP(C513,sales!C:C,scon!D:D,"")</f>
        <v/>
      </c>
      <c r="E513" s="26">
        <f>_xlfn.XLOOKUP(C513,sales!C:C,scon!E:E,"")</f>
        <v/>
      </c>
      <c r="F513" s="4" t="n"/>
      <c r="G513" s="27" t="n"/>
      <c r="H513" s="28" t="n"/>
      <c r="I513" s="4" t="n"/>
      <c r="J513" s="35">
        <f>_xlfn.XLOOKUP(C513,sales!C:C,scon!L:L,"")</f>
        <v/>
      </c>
      <c r="K513" s="31" t="n"/>
      <c r="L513" s="31" t="n"/>
      <c r="M513" s="33">
        <f>IF(I513="","",J513*I513)</f>
        <v/>
      </c>
      <c r="N513" s="33">
        <f>IF(K513="","",M513 * K513)</f>
        <v/>
      </c>
      <c r="O513" s="33">
        <f>IF(K513="","",M513 + N513)</f>
        <v/>
      </c>
      <c r="P513" s="4" t="n"/>
      <c r="Q513" s="33">
        <f>IF(L513&amp;K513="","",M513 * L513)</f>
        <v/>
      </c>
      <c r="R513" s="34">
        <f>IF(M513="","",O513-P513-Q513)</f>
        <v/>
      </c>
    </row>
    <row r="514">
      <c r="A514" s="25" t="n">
        <v>510</v>
      </c>
      <c r="B514" s="26">
        <f>_xlfn.XLOOKUP(C514,sales!C:C,scon!B:B,"")</f>
        <v/>
      </c>
      <c r="C514" s="4" t="n"/>
      <c r="D514" s="26">
        <f>_xlfn.XLOOKUP(C514,sales!C:C,scon!D:D,"")</f>
        <v/>
      </c>
      <c r="E514" s="26">
        <f>_xlfn.XLOOKUP(C514,sales!C:C,scon!E:E,"")</f>
        <v/>
      </c>
      <c r="F514" s="4" t="n"/>
      <c r="G514" s="27" t="n"/>
      <c r="H514" s="28" t="n"/>
      <c r="I514" s="4" t="n"/>
      <c r="J514" s="35">
        <f>_xlfn.XLOOKUP(C514,sales!C:C,scon!L:L,"")</f>
        <v/>
      </c>
      <c r="K514" s="31" t="n"/>
      <c r="L514" s="31" t="n"/>
      <c r="M514" s="33">
        <f>IF(I514="","",J514*I514)</f>
        <v/>
      </c>
      <c r="N514" s="33">
        <f>IF(K514="","",M514 * K514)</f>
        <v/>
      </c>
      <c r="O514" s="33">
        <f>IF(K514="","",M514 + N514)</f>
        <v/>
      </c>
      <c r="P514" s="4" t="n"/>
      <c r="Q514" s="33">
        <f>IF(L514&amp;K514="","",M514 * L514)</f>
        <v/>
      </c>
      <c r="R514" s="34">
        <f>IF(M514="","",O514-P514-Q514)</f>
        <v/>
      </c>
    </row>
    <row r="515">
      <c r="A515" s="25" t="n">
        <v>511</v>
      </c>
      <c r="B515" s="26">
        <f>_xlfn.XLOOKUP(C515,sales!C:C,scon!B:B,"")</f>
        <v/>
      </c>
      <c r="C515" s="4" t="n"/>
      <c r="D515" s="26">
        <f>_xlfn.XLOOKUP(C515,sales!C:C,scon!D:D,"")</f>
        <v/>
      </c>
      <c r="E515" s="26">
        <f>_xlfn.XLOOKUP(C515,sales!C:C,scon!E:E,"")</f>
        <v/>
      </c>
      <c r="F515" s="4" t="n"/>
      <c r="G515" s="27" t="n"/>
      <c r="H515" s="28" t="n"/>
      <c r="I515" s="4" t="n"/>
      <c r="J515" s="35">
        <f>_xlfn.XLOOKUP(C515,sales!C:C,scon!L:L,"")</f>
        <v/>
      </c>
      <c r="K515" s="31" t="n"/>
      <c r="L515" s="31" t="n"/>
      <c r="M515" s="33">
        <f>IF(I515="","",J515*I515)</f>
        <v/>
      </c>
      <c r="N515" s="33">
        <f>IF(K515="","",M515 * K515)</f>
        <v/>
      </c>
      <c r="O515" s="33">
        <f>IF(K515="","",M515 + N515)</f>
        <v/>
      </c>
      <c r="P515" s="4" t="n"/>
      <c r="Q515" s="33">
        <f>IF(L515&amp;K515="","",M515 * L515)</f>
        <v/>
      </c>
      <c r="R515" s="34">
        <f>IF(M515="","",O515-P515-Q515)</f>
        <v/>
      </c>
    </row>
    <row r="516">
      <c r="A516" s="25" t="n">
        <v>512</v>
      </c>
      <c r="B516" s="26">
        <f>_xlfn.XLOOKUP(C516,sales!C:C,scon!B:B,"")</f>
        <v/>
      </c>
      <c r="C516" s="4" t="n"/>
      <c r="D516" s="26">
        <f>_xlfn.XLOOKUP(C516,sales!C:C,scon!D:D,"")</f>
        <v/>
      </c>
      <c r="E516" s="26">
        <f>_xlfn.XLOOKUP(C516,sales!C:C,scon!E:E,"")</f>
        <v/>
      </c>
      <c r="F516" s="4" t="n"/>
      <c r="G516" s="27" t="n"/>
      <c r="H516" s="28" t="n"/>
      <c r="I516" s="4" t="n"/>
      <c r="J516" s="35">
        <f>_xlfn.XLOOKUP(C516,sales!C:C,scon!L:L,"")</f>
        <v/>
      </c>
      <c r="K516" s="31" t="n"/>
      <c r="L516" s="31" t="n"/>
      <c r="M516" s="33">
        <f>IF(I516="","",J516*I516)</f>
        <v/>
      </c>
      <c r="N516" s="33">
        <f>IF(K516="","",M516 * K516)</f>
        <v/>
      </c>
      <c r="O516" s="33">
        <f>IF(K516="","",M516 + N516)</f>
        <v/>
      </c>
      <c r="P516" s="4" t="n"/>
      <c r="Q516" s="33">
        <f>IF(L516&amp;K516="","",M516 * L516)</f>
        <v/>
      </c>
      <c r="R516" s="34">
        <f>IF(M516="","",O516-P516-Q516)</f>
        <v/>
      </c>
    </row>
    <row r="517">
      <c r="A517" s="25" t="n">
        <v>513</v>
      </c>
      <c r="B517" s="26">
        <f>_xlfn.XLOOKUP(C517,sales!C:C,scon!B:B,"")</f>
        <v/>
      </c>
      <c r="C517" s="4" t="n"/>
      <c r="D517" s="26">
        <f>_xlfn.XLOOKUP(C517,sales!C:C,scon!D:D,"")</f>
        <v/>
      </c>
      <c r="E517" s="26">
        <f>_xlfn.XLOOKUP(C517,sales!C:C,scon!E:E,"")</f>
        <v/>
      </c>
      <c r="F517" s="4" t="n"/>
      <c r="G517" s="27" t="n"/>
      <c r="H517" s="28" t="n"/>
      <c r="I517" s="4" t="n"/>
      <c r="J517" s="35">
        <f>_xlfn.XLOOKUP(C517,sales!C:C,scon!L:L,"")</f>
        <v/>
      </c>
      <c r="K517" s="31" t="n"/>
      <c r="L517" s="31" t="n"/>
      <c r="M517" s="33">
        <f>IF(I517="","",J517*I517)</f>
        <v/>
      </c>
      <c r="N517" s="33">
        <f>IF(K517="","",M517 * K517)</f>
        <v/>
      </c>
      <c r="O517" s="33">
        <f>IF(K517="","",M517 + N517)</f>
        <v/>
      </c>
      <c r="P517" s="4" t="n"/>
      <c r="Q517" s="33">
        <f>IF(L517&amp;K517="","",M517 * L517)</f>
        <v/>
      </c>
      <c r="R517" s="34">
        <f>IF(M517="","",O517-P517-Q517)</f>
        <v/>
      </c>
    </row>
    <row r="518">
      <c r="A518" s="25" t="n">
        <v>514</v>
      </c>
      <c r="B518" s="26">
        <f>_xlfn.XLOOKUP(C518,sales!C:C,scon!B:B,"")</f>
        <v/>
      </c>
      <c r="C518" s="4" t="n"/>
      <c r="D518" s="26">
        <f>_xlfn.XLOOKUP(C518,sales!C:C,scon!D:D,"")</f>
        <v/>
      </c>
      <c r="E518" s="26">
        <f>_xlfn.XLOOKUP(C518,sales!C:C,scon!E:E,"")</f>
        <v/>
      </c>
      <c r="F518" s="4" t="n"/>
      <c r="G518" s="27" t="n"/>
      <c r="H518" s="28" t="n"/>
      <c r="I518" s="4" t="n"/>
      <c r="J518" s="35">
        <f>_xlfn.XLOOKUP(C518,sales!C:C,scon!L:L,"")</f>
        <v/>
      </c>
      <c r="K518" s="31" t="n"/>
      <c r="L518" s="31" t="n"/>
      <c r="M518" s="33">
        <f>IF(I518="","",J518*I518)</f>
        <v/>
      </c>
      <c r="N518" s="33">
        <f>IF(K518="","",M518 * K518)</f>
        <v/>
      </c>
      <c r="O518" s="33">
        <f>IF(K518="","",M518 + N518)</f>
        <v/>
      </c>
      <c r="P518" s="4" t="n"/>
      <c r="Q518" s="33">
        <f>IF(L518&amp;K518="","",M518 * L518)</f>
        <v/>
      </c>
      <c r="R518" s="34">
        <f>IF(M518="","",O518-P518-Q518)</f>
        <v/>
      </c>
    </row>
    <row r="519">
      <c r="A519" s="25" t="n">
        <v>515</v>
      </c>
      <c r="B519" s="26">
        <f>_xlfn.XLOOKUP(C519,sales!C:C,scon!B:B,"")</f>
        <v/>
      </c>
      <c r="C519" s="4" t="n"/>
      <c r="D519" s="26">
        <f>_xlfn.XLOOKUP(C519,sales!C:C,scon!D:D,"")</f>
        <v/>
      </c>
      <c r="E519" s="26">
        <f>_xlfn.XLOOKUP(C519,sales!C:C,scon!E:E,"")</f>
        <v/>
      </c>
      <c r="F519" s="4" t="n"/>
      <c r="G519" s="27" t="n"/>
      <c r="H519" s="28" t="n"/>
      <c r="I519" s="4" t="n"/>
      <c r="J519" s="35">
        <f>_xlfn.XLOOKUP(C519,sales!C:C,scon!L:L,"")</f>
        <v/>
      </c>
      <c r="K519" s="31" t="n"/>
      <c r="L519" s="31" t="n"/>
      <c r="M519" s="33">
        <f>IF(I519="","",J519*I519)</f>
        <v/>
      </c>
      <c r="N519" s="33">
        <f>IF(K519="","",M519 * K519)</f>
        <v/>
      </c>
      <c r="O519" s="33">
        <f>IF(K519="","",M519 + N519)</f>
        <v/>
      </c>
      <c r="P519" s="4" t="n"/>
      <c r="Q519" s="33">
        <f>IF(L519&amp;K519="","",M519 * L519)</f>
        <v/>
      </c>
      <c r="R519" s="34">
        <f>IF(M519="","",O519-P519-Q519)</f>
        <v/>
      </c>
    </row>
    <row r="520">
      <c r="A520" s="25" t="n">
        <v>516</v>
      </c>
      <c r="B520" s="26">
        <f>_xlfn.XLOOKUP(C520,sales!C:C,scon!B:B,"")</f>
        <v/>
      </c>
      <c r="C520" s="4" t="n"/>
      <c r="D520" s="26">
        <f>_xlfn.XLOOKUP(C520,sales!C:C,scon!D:D,"")</f>
        <v/>
      </c>
      <c r="E520" s="26">
        <f>_xlfn.XLOOKUP(C520,sales!C:C,scon!E:E,"")</f>
        <v/>
      </c>
      <c r="F520" s="4" t="n"/>
      <c r="G520" s="27" t="n"/>
      <c r="H520" s="28" t="n"/>
      <c r="I520" s="4" t="n"/>
      <c r="J520" s="35">
        <f>_xlfn.XLOOKUP(C520,sales!C:C,scon!L:L,"")</f>
        <v/>
      </c>
      <c r="K520" s="31" t="n"/>
      <c r="L520" s="31" t="n"/>
      <c r="M520" s="33">
        <f>IF(I520="","",J520*I520)</f>
        <v/>
      </c>
      <c r="N520" s="33">
        <f>IF(K520="","",M520 * K520)</f>
        <v/>
      </c>
      <c r="O520" s="33">
        <f>IF(K520="","",M520 + N520)</f>
        <v/>
      </c>
      <c r="P520" s="4" t="n"/>
      <c r="Q520" s="33">
        <f>IF(L520&amp;K520="","",M520 * L520)</f>
        <v/>
      </c>
      <c r="R520" s="34">
        <f>IF(M520="","",O520-P520-Q520)</f>
        <v/>
      </c>
    </row>
    <row r="521">
      <c r="A521" s="25" t="n">
        <v>517</v>
      </c>
      <c r="B521" s="26">
        <f>_xlfn.XLOOKUP(C521,sales!C:C,scon!B:B,"")</f>
        <v/>
      </c>
      <c r="C521" s="4" t="n"/>
      <c r="D521" s="26">
        <f>_xlfn.XLOOKUP(C521,sales!C:C,scon!D:D,"")</f>
        <v/>
      </c>
      <c r="E521" s="26">
        <f>_xlfn.XLOOKUP(C521,sales!C:C,scon!E:E,"")</f>
        <v/>
      </c>
      <c r="F521" s="4" t="n"/>
      <c r="G521" s="27" t="n"/>
      <c r="H521" s="28" t="n"/>
      <c r="I521" s="4" t="n"/>
      <c r="J521" s="35">
        <f>_xlfn.XLOOKUP(C521,sales!C:C,scon!L:L,"")</f>
        <v/>
      </c>
      <c r="K521" s="31" t="n"/>
      <c r="L521" s="31" t="n"/>
      <c r="M521" s="33">
        <f>IF(I521="","",J521*I521)</f>
        <v/>
      </c>
      <c r="N521" s="33">
        <f>IF(K521="","",M521 * K521)</f>
        <v/>
      </c>
      <c r="O521" s="33">
        <f>IF(K521="","",M521 + N521)</f>
        <v/>
      </c>
      <c r="P521" s="4" t="n"/>
      <c r="Q521" s="33">
        <f>IF(L521&amp;K521="","",M521 * L521)</f>
        <v/>
      </c>
      <c r="R521" s="34">
        <f>IF(M521="","",O521-P521-Q521)</f>
        <v/>
      </c>
    </row>
    <row r="522">
      <c r="A522" s="25" t="n">
        <v>518</v>
      </c>
      <c r="B522" s="26">
        <f>_xlfn.XLOOKUP(C522,sales!C:C,scon!B:B,"")</f>
        <v/>
      </c>
      <c r="C522" s="4" t="n"/>
      <c r="D522" s="26">
        <f>_xlfn.XLOOKUP(C522,sales!C:C,scon!D:D,"")</f>
        <v/>
      </c>
      <c r="E522" s="26">
        <f>_xlfn.XLOOKUP(C522,sales!C:C,scon!E:E,"")</f>
        <v/>
      </c>
      <c r="F522" s="4" t="n"/>
      <c r="G522" s="27" t="n"/>
      <c r="H522" s="28" t="n"/>
      <c r="I522" s="4" t="n"/>
      <c r="J522" s="35">
        <f>_xlfn.XLOOKUP(C522,sales!C:C,scon!L:L,"")</f>
        <v/>
      </c>
      <c r="K522" s="31" t="n"/>
      <c r="L522" s="31" t="n"/>
      <c r="M522" s="33">
        <f>IF(I522="","",J522*I522)</f>
        <v/>
      </c>
      <c r="N522" s="33">
        <f>IF(K522="","",M522 * K522)</f>
        <v/>
      </c>
      <c r="O522" s="33">
        <f>IF(K522="","",M522 + N522)</f>
        <v/>
      </c>
      <c r="P522" s="4" t="n"/>
      <c r="Q522" s="33">
        <f>IF(L522&amp;K522="","",M522 * L522)</f>
        <v/>
      </c>
      <c r="R522" s="34">
        <f>IF(M522="","",O522-P522-Q522)</f>
        <v/>
      </c>
    </row>
    <row r="523">
      <c r="A523" s="25" t="n">
        <v>519</v>
      </c>
      <c r="B523" s="26">
        <f>_xlfn.XLOOKUP(C523,sales!C:C,scon!B:B,"")</f>
        <v/>
      </c>
      <c r="C523" s="4" t="n"/>
      <c r="D523" s="26">
        <f>_xlfn.XLOOKUP(C523,sales!C:C,scon!D:D,"")</f>
        <v/>
      </c>
      <c r="E523" s="26">
        <f>_xlfn.XLOOKUP(C523,sales!C:C,scon!E:E,"")</f>
        <v/>
      </c>
      <c r="F523" s="4" t="n"/>
      <c r="G523" s="27" t="n"/>
      <c r="H523" s="28" t="n"/>
      <c r="I523" s="4" t="n"/>
      <c r="J523" s="35">
        <f>_xlfn.XLOOKUP(C523,sales!C:C,scon!L:L,"")</f>
        <v/>
      </c>
      <c r="K523" s="31" t="n"/>
      <c r="L523" s="31" t="n"/>
      <c r="M523" s="33">
        <f>IF(I523="","",J523*I523)</f>
        <v/>
      </c>
      <c r="N523" s="33">
        <f>IF(K523="","",M523 * K523)</f>
        <v/>
      </c>
      <c r="O523" s="33">
        <f>IF(K523="","",M523 + N523)</f>
        <v/>
      </c>
      <c r="P523" s="4" t="n"/>
      <c r="Q523" s="33">
        <f>IF(L523&amp;K523="","",M523 * L523)</f>
        <v/>
      </c>
      <c r="R523" s="34">
        <f>IF(M523="","",O523-P523-Q523)</f>
        <v/>
      </c>
    </row>
    <row r="524">
      <c r="A524" s="25" t="n">
        <v>520</v>
      </c>
      <c r="B524" s="26">
        <f>_xlfn.XLOOKUP(C524,sales!C:C,scon!B:B,"")</f>
        <v/>
      </c>
      <c r="C524" s="4" t="n"/>
      <c r="D524" s="26">
        <f>_xlfn.XLOOKUP(C524,sales!C:C,scon!D:D,"")</f>
        <v/>
      </c>
      <c r="E524" s="26">
        <f>_xlfn.XLOOKUP(C524,sales!C:C,scon!E:E,"")</f>
        <v/>
      </c>
      <c r="F524" s="4" t="n"/>
      <c r="G524" s="27" t="n"/>
      <c r="H524" s="28" t="n"/>
      <c r="I524" s="4" t="n"/>
      <c r="J524" s="35">
        <f>_xlfn.XLOOKUP(C524,sales!C:C,scon!L:L,"")</f>
        <v/>
      </c>
      <c r="K524" s="31" t="n"/>
      <c r="L524" s="31" t="n"/>
      <c r="M524" s="33">
        <f>IF(I524="","",J524*I524)</f>
        <v/>
      </c>
      <c r="N524" s="33">
        <f>IF(K524="","",M524 * K524)</f>
        <v/>
      </c>
      <c r="O524" s="33">
        <f>IF(K524="","",M524 + N524)</f>
        <v/>
      </c>
      <c r="P524" s="4" t="n"/>
      <c r="Q524" s="33">
        <f>IF(L524&amp;K524="","",M524 * L524)</f>
        <v/>
      </c>
      <c r="R524" s="34">
        <f>IF(M524="","",O524-P524-Q524)</f>
        <v/>
      </c>
    </row>
    <row r="525">
      <c r="A525" s="25" t="n">
        <v>521</v>
      </c>
      <c r="B525" s="26">
        <f>_xlfn.XLOOKUP(C525,sales!C:C,scon!B:B,"")</f>
        <v/>
      </c>
      <c r="C525" s="4" t="n"/>
      <c r="D525" s="26">
        <f>_xlfn.XLOOKUP(C525,sales!C:C,scon!D:D,"")</f>
        <v/>
      </c>
      <c r="E525" s="26">
        <f>_xlfn.XLOOKUP(C525,sales!C:C,scon!E:E,"")</f>
        <v/>
      </c>
      <c r="F525" s="4" t="n"/>
      <c r="G525" s="27" t="n"/>
      <c r="H525" s="28" t="n"/>
      <c r="I525" s="4" t="n"/>
      <c r="J525" s="35">
        <f>_xlfn.XLOOKUP(C525,sales!C:C,scon!L:L,"")</f>
        <v/>
      </c>
      <c r="K525" s="31" t="n"/>
      <c r="L525" s="31" t="n"/>
      <c r="M525" s="33">
        <f>IF(I525="","",J525*I525)</f>
        <v/>
      </c>
      <c r="N525" s="33">
        <f>IF(K525="","",M525 * K525)</f>
        <v/>
      </c>
      <c r="O525" s="33">
        <f>IF(K525="","",M525 + N525)</f>
        <v/>
      </c>
      <c r="P525" s="4" t="n"/>
      <c r="Q525" s="33">
        <f>IF(L525&amp;K525="","",M525 * L525)</f>
        <v/>
      </c>
      <c r="R525" s="34">
        <f>IF(M525="","",O525-P525-Q525)</f>
        <v/>
      </c>
    </row>
    <row r="526">
      <c r="A526" s="25" t="n">
        <v>522</v>
      </c>
      <c r="B526" s="26">
        <f>_xlfn.XLOOKUP(C526,sales!C:C,scon!B:B,"")</f>
        <v/>
      </c>
      <c r="C526" s="4" t="n"/>
      <c r="D526" s="26">
        <f>_xlfn.XLOOKUP(C526,sales!C:C,scon!D:D,"")</f>
        <v/>
      </c>
      <c r="E526" s="26">
        <f>_xlfn.XLOOKUP(C526,sales!C:C,scon!E:E,"")</f>
        <v/>
      </c>
      <c r="F526" s="4" t="n"/>
      <c r="G526" s="27" t="n"/>
      <c r="H526" s="28" t="n"/>
      <c r="I526" s="4" t="n"/>
      <c r="J526" s="35">
        <f>_xlfn.XLOOKUP(C526,sales!C:C,scon!L:L,"")</f>
        <v/>
      </c>
      <c r="K526" s="31" t="n"/>
      <c r="L526" s="31" t="n"/>
      <c r="M526" s="33">
        <f>IF(I526="","",J526*I526)</f>
        <v/>
      </c>
      <c r="N526" s="33">
        <f>IF(K526="","",M526 * K526)</f>
        <v/>
      </c>
      <c r="O526" s="33">
        <f>IF(K526="","",M526 + N526)</f>
        <v/>
      </c>
      <c r="P526" s="4" t="n"/>
      <c r="Q526" s="33">
        <f>IF(L526&amp;K526="","",M526 * L526)</f>
        <v/>
      </c>
      <c r="R526" s="34">
        <f>IF(M526="","",O526-P526-Q526)</f>
        <v/>
      </c>
    </row>
    <row r="527">
      <c r="A527" s="25" t="n">
        <v>523</v>
      </c>
      <c r="B527" s="26">
        <f>_xlfn.XLOOKUP(C527,sales!C:C,scon!B:B,"")</f>
        <v/>
      </c>
      <c r="C527" s="4" t="n"/>
      <c r="D527" s="26">
        <f>_xlfn.XLOOKUP(C527,sales!C:C,scon!D:D,"")</f>
        <v/>
      </c>
      <c r="E527" s="26">
        <f>_xlfn.XLOOKUP(C527,sales!C:C,scon!E:E,"")</f>
        <v/>
      </c>
      <c r="F527" s="4" t="n"/>
      <c r="G527" s="27" t="n"/>
      <c r="H527" s="28" t="n"/>
      <c r="I527" s="4" t="n"/>
      <c r="J527" s="35">
        <f>_xlfn.XLOOKUP(C527,sales!C:C,scon!L:L,"")</f>
        <v/>
      </c>
      <c r="K527" s="31" t="n"/>
      <c r="L527" s="31" t="n"/>
      <c r="M527" s="33">
        <f>IF(I527="","",J527*I527)</f>
        <v/>
      </c>
      <c r="N527" s="33">
        <f>IF(K527="","",M527 * K527)</f>
        <v/>
      </c>
      <c r="O527" s="33">
        <f>IF(K527="","",M527 + N527)</f>
        <v/>
      </c>
      <c r="P527" s="4" t="n"/>
      <c r="Q527" s="33">
        <f>IF(L527&amp;K527="","",M527 * L527)</f>
        <v/>
      </c>
      <c r="R527" s="34">
        <f>IF(M527="","",O527-P527-Q527)</f>
        <v/>
      </c>
    </row>
    <row r="528">
      <c r="A528" s="25" t="n">
        <v>524</v>
      </c>
      <c r="B528" s="26">
        <f>_xlfn.XLOOKUP(C528,sales!C:C,scon!B:B,"")</f>
        <v/>
      </c>
      <c r="C528" s="4" t="n"/>
      <c r="D528" s="26">
        <f>_xlfn.XLOOKUP(C528,sales!C:C,scon!D:D,"")</f>
        <v/>
      </c>
      <c r="E528" s="26">
        <f>_xlfn.XLOOKUP(C528,sales!C:C,scon!E:E,"")</f>
        <v/>
      </c>
      <c r="F528" s="4" t="n"/>
      <c r="G528" s="27" t="n"/>
      <c r="H528" s="28" t="n"/>
      <c r="I528" s="4" t="n"/>
      <c r="J528" s="35">
        <f>_xlfn.XLOOKUP(C528,sales!C:C,scon!L:L,"")</f>
        <v/>
      </c>
      <c r="K528" s="31" t="n"/>
      <c r="L528" s="31" t="n"/>
      <c r="M528" s="33">
        <f>IF(I528="","",J528*I528)</f>
        <v/>
      </c>
      <c r="N528" s="33">
        <f>IF(K528="","",M528 * K528)</f>
        <v/>
      </c>
      <c r="O528" s="33">
        <f>IF(K528="","",M528 + N528)</f>
        <v/>
      </c>
      <c r="P528" s="4" t="n"/>
      <c r="Q528" s="33">
        <f>IF(L528&amp;K528="","",M528 * L528)</f>
        <v/>
      </c>
      <c r="R528" s="34">
        <f>IF(M528="","",O528-P528-Q528)</f>
        <v/>
      </c>
    </row>
    <row r="529">
      <c r="A529" s="25" t="n">
        <v>525</v>
      </c>
      <c r="B529" s="26">
        <f>_xlfn.XLOOKUP(C529,sales!C:C,scon!B:B,"")</f>
        <v/>
      </c>
      <c r="C529" s="4" t="n"/>
      <c r="D529" s="26">
        <f>_xlfn.XLOOKUP(C529,sales!C:C,scon!D:D,"")</f>
        <v/>
      </c>
      <c r="E529" s="26">
        <f>_xlfn.XLOOKUP(C529,sales!C:C,scon!E:E,"")</f>
        <v/>
      </c>
      <c r="F529" s="4" t="n"/>
      <c r="G529" s="27" t="n"/>
      <c r="H529" s="28" t="n"/>
      <c r="I529" s="4" t="n"/>
      <c r="J529" s="35">
        <f>_xlfn.XLOOKUP(C529,sales!C:C,scon!L:L,"")</f>
        <v/>
      </c>
      <c r="K529" s="31" t="n"/>
      <c r="L529" s="31" t="n"/>
      <c r="M529" s="33">
        <f>IF(I529="","",J529*I529)</f>
        <v/>
      </c>
      <c r="N529" s="33">
        <f>IF(K529="","",M529 * K529)</f>
        <v/>
      </c>
      <c r="O529" s="33">
        <f>IF(K529="","",M529 + N529)</f>
        <v/>
      </c>
      <c r="P529" s="4" t="n"/>
      <c r="Q529" s="33">
        <f>IF(L529&amp;K529="","",M529 * L529)</f>
        <v/>
      </c>
      <c r="R529" s="34">
        <f>IF(M529="","",O529-P529-Q529)</f>
        <v/>
      </c>
    </row>
    <row r="530">
      <c r="A530" s="25" t="n">
        <v>526</v>
      </c>
      <c r="B530" s="26">
        <f>_xlfn.XLOOKUP(C530,sales!C:C,scon!B:B,"")</f>
        <v/>
      </c>
      <c r="C530" s="4" t="n"/>
      <c r="D530" s="26">
        <f>_xlfn.XLOOKUP(C530,sales!C:C,scon!D:D,"")</f>
        <v/>
      </c>
      <c r="E530" s="26">
        <f>_xlfn.XLOOKUP(C530,sales!C:C,scon!E:E,"")</f>
        <v/>
      </c>
      <c r="F530" s="4" t="n"/>
      <c r="G530" s="27" t="n"/>
      <c r="H530" s="28" t="n"/>
      <c r="I530" s="4" t="n"/>
      <c r="J530" s="35">
        <f>_xlfn.XLOOKUP(C530,sales!C:C,scon!L:L,"")</f>
        <v/>
      </c>
      <c r="K530" s="31" t="n"/>
      <c r="L530" s="31" t="n"/>
      <c r="M530" s="33">
        <f>IF(I530="","",J530*I530)</f>
        <v/>
      </c>
      <c r="N530" s="33">
        <f>IF(K530="","",M530 * K530)</f>
        <v/>
      </c>
      <c r="O530" s="33">
        <f>IF(K530="","",M530 + N530)</f>
        <v/>
      </c>
      <c r="P530" s="4" t="n"/>
      <c r="Q530" s="33">
        <f>IF(L530&amp;K530="","",M530 * L530)</f>
        <v/>
      </c>
      <c r="R530" s="34">
        <f>IF(M530="","",O530-P530-Q530)</f>
        <v/>
      </c>
    </row>
    <row r="531">
      <c r="A531" s="25" t="n">
        <v>527</v>
      </c>
      <c r="B531" s="26">
        <f>_xlfn.XLOOKUP(C531,sales!C:C,scon!B:B,"")</f>
        <v/>
      </c>
      <c r="C531" s="4" t="n"/>
      <c r="D531" s="26">
        <f>_xlfn.XLOOKUP(C531,sales!C:C,scon!D:D,"")</f>
        <v/>
      </c>
      <c r="E531" s="26">
        <f>_xlfn.XLOOKUP(C531,sales!C:C,scon!E:E,"")</f>
        <v/>
      </c>
      <c r="F531" s="4" t="n"/>
      <c r="G531" s="27" t="n"/>
      <c r="H531" s="28" t="n"/>
      <c r="I531" s="4" t="n"/>
      <c r="J531" s="35">
        <f>_xlfn.XLOOKUP(C531,sales!C:C,scon!L:L,"")</f>
        <v/>
      </c>
      <c r="K531" s="31" t="n"/>
      <c r="L531" s="31" t="n"/>
      <c r="M531" s="33">
        <f>IF(I531="","",J531*I531)</f>
        <v/>
      </c>
      <c r="N531" s="33">
        <f>IF(K531="","",M531 * K531)</f>
        <v/>
      </c>
      <c r="O531" s="33">
        <f>IF(K531="","",M531 + N531)</f>
        <v/>
      </c>
      <c r="P531" s="4" t="n"/>
      <c r="Q531" s="33">
        <f>IF(L531&amp;K531="","",M531 * L531)</f>
        <v/>
      </c>
      <c r="R531" s="34">
        <f>IF(M531="","",O531-P531-Q531)</f>
        <v/>
      </c>
    </row>
    <row r="532">
      <c r="A532" s="25" t="n">
        <v>528</v>
      </c>
      <c r="B532" s="26">
        <f>_xlfn.XLOOKUP(C532,sales!C:C,scon!B:B,"")</f>
        <v/>
      </c>
      <c r="C532" s="4" t="n"/>
      <c r="D532" s="26">
        <f>_xlfn.XLOOKUP(C532,sales!C:C,scon!D:D,"")</f>
        <v/>
      </c>
      <c r="E532" s="26">
        <f>_xlfn.XLOOKUP(C532,sales!C:C,scon!E:E,"")</f>
        <v/>
      </c>
      <c r="F532" s="4" t="n"/>
      <c r="G532" s="27" t="n"/>
      <c r="H532" s="28" t="n"/>
      <c r="I532" s="4" t="n"/>
      <c r="J532" s="35">
        <f>_xlfn.XLOOKUP(C532,sales!C:C,scon!L:L,"")</f>
        <v/>
      </c>
      <c r="K532" s="31" t="n"/>
      <c r="L532" s="31" t="n"/>
      <c r="M532" s="33">
        <f>IF(I532="","",J532*I532)</f>
        <v/>
      </c>
      <c r="N532" s="33">
        <f>IF(K532="","",M532 * K532)</f>
        <v/>
      </c>
      <c r="O532" s="33">
        <f>IF(K532="","",M532 + N532)</f>
        <v/>
      </c>
      <c r="P532" s="4" t="n"/>
      <c r="Q532" s="33">
        <f>IF(L532&amp;K532="","",M532 * L532)</f>
        <v/>
      </c>
      <c r="R532" s="34">
        <f>IF(M532="","",O532-P532-Q532)</f>
        <v/>
      </c>
    </row>
    <row r="533">
      <c r="A533" s="25" t="n">
        <v>529</v>
      </c>
      <c r="B533" s="26">
        <f>_xlfn.XLOOKUP(C533,sales!C:C,scon!B:B,"")</f>
        <v/>
      </c>
      <c r="C533" s="4" t="n"/>
      <c r="D533" s="26">
        <f>_xlfn.XLOOKUP(C533,sales!C:C,scon!D:D,"")</f>
        <v/>
      </c>
      <c r="E533" s="26">
        <f>_xlfn.XLOOKUP(C533,sales!C:C,scon!E:E,"")</f>
        <v/>
      </c>
      <c r="F533" s="4" t="n"/>
      <c r="G533" s="27" t="n"/>
      <c r="H533" s="28" t="n"/>
      <c r="I533" s="4" t="n"/>
      <c r="J533" s="35">
        <f>_xlfn.XLOOKUP(C533,sales!C:C,scon!L:L,"")</f>
        <v/>
      </c>
      <c r="K533" s="31" t="n"/>
      <c r="L533" s="31" t="n"/>
      <c r="M533" s="33">
        <f>IF(I533="","",J533*I533)</f>
        <v/>
      </c>
      <c r="N533" s="33">
        <f>IF(K533="","",M533 * K533)</f>
        <v/>
      </c>
      <c r="O533" s="33">
        <f>IF(K533="","",M533 + N533)</f>
        <v/>
      </c>
      <c r="P533" s="4" t="n"/>
      <c r="Q533" s="33">
        <f>IF(L533&amp;K533="","",M533 * L533)</f>
        <v/>
      </c>
      <c r="R533" s="34">
        <f>IF(M533="","",O533-P533-Q533)</f>
        <v/>
      </c>
    </row>
    <row r="534">
      <c r="A534" s="25" t="n">
        <v>530</v>
      </c>
      <c r="B534" s="26">
        <f>_xlfn.XLOOKUP(C534,sales!C:C,scon!B:B,"")</f>
        <v/>
      </c>
      <c r="C534" s="4" t="n"/>
      <c r="D534" s="26">
        <f>_xlfn.XLOOKUP(C534,sales!C:C,scon!D:D,"")</f>
        <v/>
      </c>
      <c r="E534" s="26">
        <f>_xlfn.XLOOKUP(C534,sales!C:C,scon!E:E,"")</f>
        <v/>
      </c>
      <c r="F534" s="4" t="n"/>
      <c r="G534" s="27" t="n"/>
      <c r="H534" s="28" t="n"/>
      <c r="I534" s="4" t="n"/>
      <c r="J534" s="35">
        <f>_xlfn.XLOOKUP(C534,sales!C:C,scon!L:L,"")</f>
        <v/>
      </c>
      <c r="K534" s="31" t="n"/>
      <c r="L534" s="31" t="n"/>
      <c r="M534" s="33">
        <f>IF(I534="","",J534*I534)</f>
        <v/>
      </c>
      <c r="N534" s="33">
        <f>IF(K534="","",M534 * K534)</f>
        <v/>
      </c>
      <c r="O534" s="33">
        <f>IF(K534="","",M534 + N534)</f>
        <v/>
      </c>
      <c r="P534" s="4" t="n"/>
      <c r="Q534" s="33">
        <f>IF(L534&amp;K534="","",M534 * L534)</f>
        <v/>
      </c>
      <c r="R534" s="34">
        <f>IF(M534="","",O534-P534-Q534)</f>
        <v/>
      </c>
    </row>
    <row r="535">
      <c r="A535" s="25" t="n">
        <v>531</v>
      </c>
      <c r="B535" s="26">
        <f>_xlfn.XLOOKUP(C535,sales!C:C,scon!B:B,"")</f>
        <v/>
      </c>
      <c r="C535" s="4" t="n"/>
      <c r="D535" s="26">
        <f>_xlfn.XLOOKUP(C535,sales!C:C,scon!D:D,"")</f>
        <v/>
      </c>
      <c r="E535" s="26">
        <f>_xlfn.XLOOKUP(C535,sales!C:C,scon!E:E,"")</f>
        <v/>
      </c>
      <c r="F535" s="4" t="n"/>
      <c r="G535" s="27" t="n"/>
      <c r="H535" s="28" t="n"/>
      <c r="I535" s="4" t="n"/>
      <c r="J535" s="35">
        <f>_xlfn.XLOOKUP(C535,sales!C:C,scon!L:L,"")</f>
        <v/>
      </c>
      <c r="K535" s="31" t="n"/>
      <c r="L535" s="31" t="n"/>
      <c r="M535" s="33">
        <f>IF(I535="","",J535*I535)</f>
        <v/>
      </c>
      <c r="N535" s="33">
        <f>IF(K535="","",M535 * K535)</f>
        <v/>
      </c>
      <c r="O535" s="33">
        <f>IF(K535="","",M535 + N535)</f>
        <v/>
      </c>
      <c r="P535" s="4" t="n"/>
      <c r="Q535" s="33">
        <f>IF(L535&amp;K535="","",M535 * L535)</f>
        <v/>
      </c>
      <c r="R535" s="34">
        <f>IF(M535="","",O535-P535-Q535)</f>
        <v/>
      </c>
    </row>
    <row r="536">
      <c r="A536" s="25" t="n">
        <v>532</v>
      </c>
      <c r="B536" s="26">
        <f>_xlfn.XLOOKUP(C536,sales!C:C,scon!B:B,"")</f>
        <v/>
      </c>
      <c r="C536" s="4" t="n"/>
      <c r="D536" s="26">
        <f>_xlfn.XLOOKUP(C536,sales!C:C,scon!D:D,"")</f>
        <v/>
      </c>
      <c r="E536" s="26">
        <f>_xlfn.XLOOKUP(C536,sales!C:C,scon!E:E,"")</f>
        <v/>
      </c>
      <c r="F536" s="4" t="n"/>
      <c r="G536" s="27" t="n"/>
      <c r="H536" s="28" t="n"/>
      <c r="I536" s="4" t="n"/>
      <c r="J536" s="35">
        <f>_xlfn.XLOOKUP(C536,sales!C:C,scon!L:L,"")</f>
        <v/>
      </c>
      <c r="K536" s="31" t="n"/>
      <c r="L536" s="31" t="n"/>
      <c r="M536" s="33">
        <f>IF(I536="","",J536*I536)</f>
        <v/>
      </c>
      <c r="N536" s="33">
        <f>IF(K536="","",M536 * K536)</f>
        <v/>
      </c>
      <c r="O536" s="33">
        <f>IF(K536="","",M536 + N536)</f>
        <v/>
      </c>
      <c r="P536" s="4" t="n"/>
      <c r="Q536" s="33">
        <f>IF(L536&amp;K536="","",M536 * L536)</f>
        <v/>
      </c>
      <c r="R536" s="34">
        <f>IF(M536="","",O536-P536-Q536)</f>
        <v/>
      </c>
    </row>
    <row r="537">
      <c r="A537" s="25" t="n">
        <v>533</v>
      </c>
      <c r="B537" s="26">
        <f>_xlfn.XLOOKUP(C537,sales!C:C,scon!B:B,"")</f>
        <v/>
      </c>
      <c r="C537" s="4" t="n"/>
      <c r="D537" s="26">
        <f>_xlfn.XLOOKUP(C537,sales!C:C,scon!D:D,"")</f>
        <v/>
      </c>
      <c r="E537" s="26">
        <f>_xlfn.XLOOKUP(C537,sales!C:C,scon!E:E,"")</f>
        <v/>
      </c>
      <c r="F537" s="4" t="n"/>
      <c r="G537" s="27" t="n"/>
      <c r="H537" s="28" t="n"/>
      <c r="I537" s="4" t="n"/>
      <c r="J537" s="35">
        <f>_xlfn.XLOOKUP(C537,sales!C:C,scon!L:L,"")</f>
        <v/>
      </c>
      <c r="K537" s="31" t="n"/>
      <c r="L537" s="31" t="n"/>
      <c r="M537" s="33">
        <f>IF(I537="","",J537*I537)</f>
        <v/>
      </c>
      <c r="N537" s="33">
        <f>IF(K537="","",M537 * K537)</f>
        <v/>
      </c>
      <c r="O537" s="33">
        <f>IF(K537="","",M537 + N537)</f>
        <v/>
      </c>
      <c r="P537" s="4" t="n"/>
      <c r="Q537" s="33">
        <f>IF(L537&amp;K537="","",M537 * L537)</f>
        <v/>
      </c>
      <c r="R537" s="34">
        <f>IF(M537="","",O537-P537-Q537)</f>
        <v/>
      </c>
    </row>
    <row r="538">
      <c r="A538" s="25" t="n">
        <v>534</v>
      </c>
      <c r="B538" s="26">
        <f>_xlfn.XLOOKUP(C538,sales!C:C,scon!B:B,"")</f>
        <v/>
      </c>
      <c r="C538" s="4" t="n"/>
      <c r="D538" s="26">
        <f>_xlfn.XLOOKUP(C538,sales!C:C,scon!D:D,"")</f>
        <v/>
      </c>
      <c r="E538" s="26">
        <f>_xlfn.XLOOKUP(C538,sales!C:C,scon!E:E,"")</f>
        <v/>
      </c>
      <c r="F538" s="4" t="n"/>
      <c r="G538" s="27" t="n"/>
      <c r="H538" s="28" t="n"/>
      <c r="I538" s="4" t="n"/>
      <c r="J538" s="35">
        <f>_xlfn.XLOOKUP(C538,sales!C:C,scon!L:L,"")</f>
        <v/>
      </c>
      <c r="K538" s="31" t="n"/>
      <c r="L538" s="31" t="n"/>
      <c r="M538" s="33">
        <f>IF(I538="","",J538*I538)</f>
        <v/>
      </c>
      <c r="N538" s="33">
        <f>IF(K538="","",M538 * K538)</f>
        <v/>
      </c>
      <c r="O538" s="33">
        <f>IF(K538="","",M538 + N538)</f>
        <v/>
      </c>
      <c r="P538" s="4" t="n"/>
      <c r="Q538" s="33">
        <f>IF(L538&amp;K538="","",M538 * L538)</f>
        <v/>
      </c>
      <c r="R538" s="34">
        <f>IF(M538="","",O538-P538-Q538)</f>
        <v/>
      </c>
    </row>
    <row r="539">
      <c r="A539" s="25" t="n">
        <v>535</v>
      </c>
      <c r="B539" s="26">
        <f>_xlfn.XLOOKUP(C539,sales!C:C,scon!B:B,"")</f>
        <v/>
      </c>
      <c r="C539" s="4" t="n"/>
      <c r="D539" s="26">
        <f>_xlfn.XLOOKUP(C539,sales!C:C,scon!D:D,"")</f>
        <v/>
      </c>
      <c r="E539" s="26">
        <f>_xlfn.XLOOKUP(C539,sales!C:C,scon!E:E,"")</f>
        <v/>
      </c>
      <c r="F539" s="4" t="n"/>
      <c r="G539" s="27" t="n"/>
      <c r="H539" s="28" t="n"/>
      <c r="I539" s="4" t="n"/>
      <c r="J539" s="35">
        <f>_xlfn.XLOOKUP(C539,sales!C:C,scon!L:L,"")</f>
        <v/>
      </c>
      <c r="K539" s="31" t="n"/>
      <c r="L539" s="31" t="n"/>
      <c r="M539" s="33">
        <f>IF(I539="","",J539*I539)</f>
        <v/>
      </c>
      <c r="N539" s="33">
        <f>IF(K539="","",M539 * K539)</f>
        <v/>
      </c>
      <c r="O539" s="33">
        <f>IF(K539="","",M539 + N539)</f>
        <v/>
      </c>
      <c r="P539" s="4" t="n"/>
      <c r="Q539" s="33">
        <f>IF(L539&amp;K539="","",M539 * L539)</f>
        <v/>
      </c>
      <c r="R539" s="34">
        <f>IF(M539="","",O539-P539-Q539)</f>
        <v/>
      </c>
    </row>
    <row r="540">
      <c r="A540" s="25" t="n">
        <v>536</v>
      </c>
      <c r="B540" s="26">
        <f>_xlfn.XLOOKUP(C540,sales!C:C,scon!B:B,"")</f>
        <v/>
      </c>
      <c r="C540" s="4" t="n"/>
      <c r="D540" s="26">
        <f>_xlfn.XLOOKUP(C540,sales!C:C,scon!D:D,"")</f>
        <v/>
      </c>
      <c r="E540" s="26">
        <f>_xlfn.XLOOKUP(C540,sales!C:C,scon!E:E,"")</f>
        <v/>
      </c>
      <c r="F540" s="4" t="n"/>
      <c r="G540" s="27" t="n"/>
      <c r="H540" s="28" t="n"/>
      <c r="I540" s="4" t="n"/>
      <c r="J540" s="35">
        <f>_xlfn.XLOOKUP(C540,sales!C:C,scon!L:L,"")</f>
        <v/>
      </c>
      <c r="K540" s="31" t="n"/>
      <c r="L540" s="31" t="n"/>
      <c r="M540" s="33">
        <f>IF(I540="","",J540*I540)</f>
        <v/>
      </c>
      <c r="N540" s="33">
        <f>IF(K540="","",M540 * K540)</f>
        <v/>
      </c>
      <c r="O540" s="33">
        <f>IF(K540="","",M540 + N540)</f>
        <v/>
      </c>
      <c r="P540" s="4" t="n"/>
      <c r="Q540" s="33">
        <f>IF(L540&amp;K540="","",M540 * L540)</f>
        <v/>
      </c>
      <c r="R540" s="34">
        <f>IF(M540="","",O540-P540-Q540)</f>
        <v/>
      </c>
    </row>
    <row r="541">
      <c r="A541" s="25" t="n">
        <v>537</v>
      </c>
      <c r="B541" s="26">
        <f>_xlfn.XLOOKUP(C541,sales!C:C,scon!B:B,"")</f>
        <v/>
      </c>
      <c r="C541" s="4" t="n"/>
      <c r="D541" s="26">
        <f>_xlfn.XLOOKUP(C541,sales!C:C,scon!D:D,"")</f>
        <v/>
      </c>
      <c r="E541" s="26">
        <f>_xlfn.XLOOKUP(C541,sales!C:C,scon!E:E,"")</f>
        <v/>
      </c>
      <c r="F541" s="4" t="n"/>
      <c r="G541" s="27" t="n"/>
      <c r="H541" s="28" t="n"/>
      <c r="I541" s="4" t="n"/>
      <c r="J541" s="35">
        <f>_xlfn.XLOOKUP(C541,sales!C:C,scon!L:L,"")</f>
        <v/>
      </c>
      <c r="K541" s="31" t="n"/>
      <c r="L541" s="31" t="n"/>
      <c r="M541" s="33">
        <f>IF(I541="","",J541*I541)</f>
        <v/>
      </c>
      <c r="N541" s="33">
        <f>IF(K541="","",M541 * K541)</f>
        <v/>
      </c>
      <c r="O541" s="33">
        <f>IF(K541="","",M541 + N541)</f>
        <v/>
      </c>
      <c r="P541" s="4" t="n"/>
      <c r="Q541" s="33">
        <f>IF(L541&amp;K541="","",M541 * L541)</f>
        <v/>
      </c>
      <c r="R541" s="34">
        <f>IF(M541="","",O541-P541-Q541)</f>
        <v/>
      </c>
    </row>
    <row r="542">
      <c r="A542" s="25" t="n">
        <v>538</v>
      </c>
      <c r="B542" s="26">
        <f>_xlfn.XLOOKUP(C542,sales!C:C,scon!B:B,"")</f>
        <v/>
      </c>
      <c r="C542" s="4" t="n"/>
      <c r="D542" s="26">
        <f>_xlfn.XLOOKUP(C542,sales!C:C,scon!D:D,"")</f>
        <v/>
      </c>
      <c r="E542" s="26">
        <f>_xlfn.XLOOKUP(C542,sales!C:C,scon!E:E,"")</f>
        <v/>
      </c>
      <c r="F542" s="4" t="n"/>
      <c r="G542" s="27" t="n"/>
      <c r="H542" s="28" t="n"/>
      <c r="I542" s="4" t="n"/>
      <c r="J542" s="35">
        <f>_xlfn.XLOOKUP(C542,sales!C:C,scon!L:L,"")</f>
        <v/>
      </c>
      <c r="K542" s="31" t="n"/>
      <c r="L542" s="31" t="n"/>
      <c r="M542" s="33">
        <f>IF(I542="","",J542*I542)</f>
        <v/>
      </c>
      <c r="N542" s="33">
        <f>IF(K542="","",M542 * K542)</f>
        <v/>
      </c>
      <c r="O542" s="33">
        <f>IF(K542="","",M542 + N542)</f>
        <v/>
      </c>
      <c r="P542" s="4" t="n"/>
      <c r="Q542" s="33">
        <f>IF(L542&amp;K542="","",M542 * L542)</f>
        <v/>
      </c>
      <c r="R542" s="34">
        <f>IF(M542="","",O542-P542-Q542)</f>
        <v/>
      </c>
    </row>
    <row r="543">
      <c r="A543" s="25" t="n">
        <v>539</v>
      </c>
      <c r="B543" s="26">
        <f>_xlfn.XLOOKUP(C543,sales!C:C,scon!B:B,"")</f>
        <v/>
      </c>
      <c r="C543" s="4" t="n"/>
      <c r="D543" s="26">
        <f>_xlfn.XLOOKUP(C543,sales!C:C,scon!D:D,"")</f>
        <v/>
      </c>
      <c r="E543" s="26">
        <f>_xlfn.XLOOKUP(C543,sales!C:C,scon!E:E,"")</f>
        <v/>
      </c>
      <c r="F543" s="4" t="n"/>
      <c r="G543" s="27" t="n"/>
      <c r="H543" s="28" t="n"/>
      <c r="I543" s="4" t="n"/>
      <c r="J543" s="35">
        <f>_xlfn.XLOOKUP(C543,sales!C:C,scon!L:L,"")</f>
        <v/>
      </c>
      <c r="K543" s="31" t="n"/>
      <c r="L543" s="31" t="n"/>
      <c r="M543" s="33">
        <f>IF(I543="","",J543*I543)</f>
        <v/>
      </c>
      <c r="N543" s="33">
        <f>IF(K543="","",M543 * K543)</f>
        <v/>
      </c>
      <c r="O543" s="33">
        <f>IF(K543="","",M543 + N543)</f>
        <v/>
      </c>
      <c r="P543" s="4" t="n"/>
      <c r="Q543" s="33">
        <f>IF(L543&amp;K543="","",M543 * L543)</f>
        <v/>
      </c>
      <c r="R543" s="34">
        <f>IF(M543="","",O543-P543-Q543)</f>
        <v/>
      </c>
    </row>
    <row r="544">
      <c r="A544" s="25" t="n">
        <v>540</v>
      </c>
      <c r="B544" s="26">
        <f>_xlfn.XLOOKUP(C544,sales!C:C,scon!B:B,"")</f>
        <v/>
      </c>
      <c r="C544" s="4" t="n"/>
      <c r="D544" s="26">
        <f>_xlfn.XLOOKUP(C544,sales!C:C,scon!D:D,"")</f>
        <v/>
      </c>
      <c r="E544" s="26">
        <f>_xlfn.XLOOKUP(C544,sales!C:C,scon!E:E,"")</f>
        <v/>
      </c>
      <c r="F544" s="4" t="n"/>
      <c r="G544" s="27" t="n"/>
      <c r="H544" s="28" t="n"/>
      <c r="I544" s="4" t="n"/>
      <c r="J544" s="35">
        <f>_xlfn.XLOOKUP(C544,sales!C:C,scon!L:L,"")</f>
        <v/>
      </c>
      <c r="K544" s="31" t="n"/>
      <c r="L544" s="31" t="n"/>
      <c r="M544" s="33">
        <f>IF(I544="","",J544*I544)</f>
        <v/>
      </c>
      <c r="N544" s="33">
        <f>IF(K544="","",M544 * K544)</f>
        <v/>
      </c>
      <c r="O544" s="33">
        <f>IF(K544="","",M544 + N544)</f>
        <v/>
      </c>
      <c r="P544" s="4" t="n"/>
      <c r="Q544" s="33">
        <f>IF(L544&amp;K544="","",M544 * L544)</f>
        <v/>
      </c>
      <c r="R544" s="34">
        <f>IF(M544="","",O544-P544-Q544)</f>
        <v/>
      </c>
    </row>
    <row r="545">
      <c r="A545" s="25" t="n">
        <v>541</v>
      </c>
      <c r="B545" s="26">
        <f>_xlfn.XLOOKUP(C545,sales!C:C,scon!B:B,"")</f>
        <v/>
      </c>
      <c r="C545" s="4" t="n"/>
      <c r="D545" s="26">
        <f>_xlfn.XLOOKUP(C545,sales!C:C,scon!D:D,"")</f>
        <v/>
      </c>
      <c r="E545" s="26">
        <f>_xlfn.XLOOKUP(C545,sales!C:C,scon!E:E,"")</f>
        <v/>
      </c>
      <c r="F545" s="4" t="n"/>
      <c r="G545" s="27" t="n"/>
      <c r="H545" s="28" t="n"/>
      <c r="I545" s="4" t="n"/>
      <c r="J545" s="35">
        <f>_xlfn.XLOOKUP(C545,sales!C:C,scon!L:L,"")</f>
        <v/>
      </c>
      <c r="K545" s="31" t="n"/>
      <c r="L545" s="31" t="n"/>
      <c r="M545" s="33">
        <f>IF(I545="","",J545*I545)</f>
        <v/>
      </c>
      <c r="N545" s="33">
        <f>IF(K545="","",M545 * K545)</f>
        <v/>
      </c>
      <c r="O545" s="33">
        <f>IF(K545="","",M545 + N545)</f>
        <v/>
      </c>
      <c r="P545" s="4" t="n"/>
      <c r="Q545" s="33">
        <f>IF(L545&amp;K545="","",M545 * L545)</f>
        <v/>
      </c>
      <c r="R545" s="34">
        <f>IF(M545="","",O545-P545-Q545)</f>
        <v/>
      </c>
    </row>
    <row r="546">
      <c r="A546" s="25" t="n">
        <v>542</v>
      </c>
      <c r="B546" s="26">
        <f>_xlfn.XLOOKUP(C546,sales!C:C,scon!B:B,"")</f>
        <v/>
      </c>
      <c r="C546" s="4" t="n"/>
      <c r="D546" s="26">
        <f>_xlfn.XLOOKUP(C546,sales!C:C,scon!D:D,"")</f>
        <v/>
      </c>
      <c r="E546" s="26">
        <f>_xlfn.XLOOKUP(C546,sales!C:C,scon!E:E,"")</f>
        <v/>
      </c>
      <c r="F546" s="4" t="n"/>
      <c r="G546" s="27" t="n"/>
      <c r="H546" s="28" t="n"/>
      <c r="I546" s="4" t="n"/>
      <c r="J546" s="35">
        <f>_xlfn.XLOOKUP(C546,sales!C:C,scon!L:L,"")</f>
        <v/>
      </c>
      <c r="K546" s="31" t="n"/>
      <c r="L546" s="31" t="n"/>
      <c r="M546" s="33">
        <f>IF(I546="","",J546*I546)</f>
        <v/>
      </c>
      <c r="N546" s="33">
        <f>IF(K546="","",M546 * K546)</f>
        <v/>
      </c>
      <c r="O546" s="33">
        <f>IF(K546="","",M546 + N546)</f>
        <v/>
      </c>
      <c r="P546" s="4" t="n"/>
      <c r="Q546" s="33">
        <f>IF(L546&amp;K546="","",M546 * L546)</f>
        <v/>
      </c>
      <c r="R546" s="34">
        <f>IF(M546="","",O546-P546-Q546)</f>
        <v/>
      </c>
    </row>
    <row r="547">
      <c r="A547" s="25" t="n">
        <v>543</v>
      </c>
      <c r="B547" s="26">
        <f>_xlfn.XLOOKUP(C547,sales!C:C,scon!B:B,"")</f>
        <v/>
      </c>
      <c r="C547" s="4" t="n"/>
      <c r="D547" s="26">
        <f>_xlfn.XLOOKUP(C547,sales!C:C,scon!D:D,"")</f>
        <v/>
      </c>
      <c r="E547" s="26">
        <f>_xlfn.XLOOKUP(C547,sales!C:C,scon!E:E,"")</f>
        <v/>
      </c>
      <c r="F547" s="4" t="n"/>
      <c r="G547" s="27" t="n"/>
      <c r="H547" s="28" t="n"/>
      <c r="I547" s="4" t="n"/>
      <c r="J547" s="35">
        <f>_xlfn.XLOOKUP(C547,sales!C:C,scon!L:L,"")</f>
        <v/>
      </c>
      <c r="K547" s="31" t="n"/>
      <c r="L547" s="31" t="n"/>
      <c r="M547" s="33">
        <f>IF(I547="","",J547*I547)</f>
        <v/>
      </c>
      <c r="N547" s="33">
        <f>IF(K547="","",M547 * K547)</f>
        <v/>
      </c>
      <c r="O547" s="33">
        <f>IF(K547="","",M547 + N547)</f>
        <v/>
      </c>
      <c r="P547" s="4" t="n"/>
      <c r="Q547" s="33">
        <f>IF(L547&amp;K547="","",M547 * L547)</f>
        <v/>
      </c>
      <c r="R547" s="34">
        <f>IF(M547="","",O547-P547-Q547)</f>
        <v/>
      </c>
    </row>
    <row r="548">
      <c r="A548" s="25" t="n">
        <v>544</v>
      </c>
      <c r="B548" s="26">
        <f>_xlfn.XLOOKUP(C548,sales!C:C,scon!B:B,"")</f>
        <v/>
      </c>
      <c r="C548" s="4" t="n"/>
      <c r="D548" s="26">
        <f>_xlfn.XLOOKUP(C548,sales!C:C,scon!D:D,"")</f>
        <v/>
      </c>
      <c r="E548" s="26">
        <f>_xlfn.XLOOKUP(C548,sales!C:C,scon!E:E,"")</f>
        <v/>
      </c>
      <c r="F548" s="4" t="n"/>
      <c r="G548" s="27" t="n"/>
      <c r="H548" s="28" t="n"/>
      <c r="I548" s="4" t="n"/>
      <c r="J548" s="35">
        <f>_xlfn.XLOOKUP(C548,sales!C:C,scon!L:L,"")</f>
        <v/>
      </c>
      <c r="K548" s="31" t="n"/>
      <c r="L548" s="31" t="n"/>
      <c r="M548" s="33">
        <f>IF(I548="","",J548*I548)</f>
        <v/>
      </c>
      <c r="N548" s="33">
        <f>IF(K548="","",M548 * K548)</f>
        <v/>
      </c>
      <c r="O548" s="33">
        <f>IF(K548="","",M548 + N548)</f>
        <v/>
      </c>
      <c r="P548" s="4" t="n"/>
      <c r="Q548" s="33">
        <f>IF(L548&amp;K548="","",M548 * L548)</f>
        <v/>
      </c>
      <c r="R548" s="34">
        <f>IF(M548="","",O548-P548-Q548)</f>
        <v/>
      </c>
    </row>
    <row r="549">
      <c r="A549" s="25" t="n">
        <v>545</v>
      </c>
      <c r="B549" s="26">
        <f>_xlfn.XLOOKUP(C549,sales!C:C,scon!B:B,"")</f>
        <v/>
      </c>
      <c r="C549" s="4" t="n"/>
      <c r="D549" s="26">
        <f>_xlfn.XLOOKUP(C549,sales!C:C,scon!D:D,"")</f>
        <v/>
      </c>
      <c r="E549" s="26">
        <f>_xlfn.XLOOKUP(C549,sales!C:C,scon!E:E,"")</f>
        <v/>
      </c>
      <c r="F549" s="4" t="n"/>
      <c r="G549" s="27" t="n"/>
      <c r="H549" s="28" t="n"/>
      <c r="I549" s="4" t="n"/>
      <c r="J549" s="35">
        <f>_xlfn.XLOOKUP(C549,sales!C:C,scon!L:L,"")</f>
        <v/>
      </c>
      <c r="K549" s="31" t="n"/>
      <c r="L549" s="31" t="n"/>
      <c r="M549" s="33">
        <f>IF(I549="","",J549*I549)</f>
        <v/>
      </c>
      <c r="N549" s="33">
        <f>IF(K549="","",M549 * K549)</f>
        <v/>
      </c>
      <c r="O549" s="33">
        <f>IF(K549="","",M549 + N549)</f>
        <v/>
      </c>
      <c r="P549" s="4" t="n"/>
      <c r="Q549" s="33">
        <f>IF(L549&amp;K549="","",M549 * L549)</f>
        <v/>
      </c>
      <c r="R549" s="34">
        <f>IF(M549="","",O549-P549-Q549)</f>
        <v/>
      </c>
    </row>
    <row r="550">
      <c r="A550" s="25" t="n">
        <v>546</v>
      </c>
      <c r="B550" s="26">
        <f>_xlfn.XLOOKUP(C550,sales!C:C,scon!B:B,"")</f>
        <v/>
      </c>
      <c r="C550" s="4" t="n"/>
      <c r="D550" s="26">
        <f>_xlfn.XLOOKUP(C550,sales!C:C,scon!D:D,"")</f>
        <v/>
      </c>
      <c r="E550" s="26">
        <f>_xlfn.XLOOKUP(C550,sales!C:C,scon!E:E,"")</f>
        <v/>
      </c>
      <c r="F550" s="4" t="n"/>
      <c r="G550" s="27" t="n"/>
      <c r="H550" s="28" t="n"/>
      <c r="I550" s="4" t="n"/>
      <c r="J550" s="35">
        <f>_xlfn.XLOOKUP(C550,sales!C:C,scon!L:L,"")</f>
        <v/>
      </c>
      <c r="K550" s="31" t="n"/>
      <c r="L550" s="31" t="n"/>
      <c r="M550" s="33">
        <f>IF(I550="","",J550*I550)</f>
        <v/>
      </c>
      <c r="N550" s="33">
        <f>IF(K550="","",M550 * K550)</f>
        <v/>
      </c>
      <c r="O550" s="33">
        <f>IF(K550="","",M550 + N550)</f>
        <v/>
      </c>
      <c r="P550" s="4" t="n"/>
      <c r="Q550" s="33">
        <f>IF(L550&amp;K550="","",M550 * L550)</f>
        <v/>
      </c>
      <c r="R550" s="34">
        <f>IF(M550="","",O550-P550-Q550)</f>
        <v/>
      </c>
    </row>
    <row r="551">
      <c r="A551" s="25" t="n">
        <v>547</v>
      </c>
      <c r="B551" s="26">
        <f>_xlfn.XLOOKUP(C551,sales!C:C,scon!B:B,"")</f>
        <v/>
      </c>
      <c r="C551" s="4" t="n"/>
      <c r="D551" s="26">
        <f>_xlfn.XLOOKUP(C551,sales!C:C,scon!D:D,"")</f>
        <v/>
      </c>
      <c r="E551" s="26">
        <f>_xlfn.XLOOKUP(C551,sales!C:C,scon!E:E,"")</f>
        <v/>
      </c>
      <c r="F551" s="4" t="n"/>
      <c r="G551" s="27" t="n"/>
      <c r="H551" s="28" t="n"/>
      <c r="I551" s="4" t="n"/>
      <c r="J551" s="35">
        <f>_xlfn.XLOOKUP(C551,sales!C:C,scon!L:L,"")</f>
        <v/>
      </c>
      <c r="K551" s="31" t="n"/>
      <c r="L551" s="31" t="n"/>
      <c r="M551" s="33">
        <f>IF(I551="","",J551*I551)</f>
        <v/>
      </c>
      <c r="N551" s="33">
        <f>IF(K551="","",M551 * K551)</f>
        <v/>
      </c>
      <c r="O551" s="33">
        <f>IF(K551="","",M551 + N551)</f>
        <v/>
      </c>
      <c r="P551" s="4" t="n"/>
      <c r="Q551" s="33">
        <f>IF(L551&amp;K551="","",M551 * L551)</f>
        <v/>
      </c>
      <c r="R551" s="34">
        <f>IF(M551="","",O551-P551-Q551)</f>
        <v/>
      </c>
    </row>
    <row r="552">
      <c r="A552" s="25" t="n">
        <v>548</v>
      </c>
      <c r="B552" s="26">
        <f>_xlfn.XLOOKUP(C552,sales!C:C,scon!B:B,"")</f>
        <v/>
      </c>
      <c r="C552" s="4" t="n"/>
      <c r="D552" s="26">
        <f>_xlfn.XLOOKUP(C552,sales!C:C,scon!D:D,"")</f>
        <v/>
      </c>
      <c r="E552" s="26">
        <f>_xlfn.XLOOKUP(C552,sales!C:C,scon!E:E,"")</f>
        <v/>
      </c>
      <c r="F552" s="4" t="n"/>
      <c r="G552" s="27" t="n"/>
      <c r="H552" s="28" t="n"/>
      <c r="I552" s="4" t="n"/>
      <c r="J552" s="35">
        <f>_xlfn.XLOOKUP(C552,sales!C:C,scon!L:L,"")</f>
        <v/>
      </c>
      <c r="K552" s="31" t="n"/>
      <c r="L552" s="31" t="n"/>
      <c r="M552" s="33">
        <f>IF(I552="","",J552*I552)</f>
        <v/>
      </c>
      <c r="N552" s="33">
        <f>IF(K552="","",M552 * K552)</f>
        <v/>
      </c>
      <c r="O552" s="33">
        <f>IF(K552="","",M552 + N552)</f>
        <v/>
      </c>
      <c r="P552" s="4" t="n"/>
      <c r="Q552" s="33">
        <f>IF(L552&amp;K552="","",M552 * L552)</f>
        <v/>
      </c>
      <c r="R552" s="34">
        <f>IF(M552="","",O552-P552-Q552)</f>
        <v/>
      </c>
    </row>
    <row r="553">
      <c r="A553" s="25" t="n">
        <v>549</v>
      </c>
      <c r="B553" s="26">
        <f>_xlfn.XLOOKUP(C553,sales!C:C,scon!B:B,"")</f>
        <v/>
      </c>
      <c r="C553" s="4" t="n"/>
      <c r="D553" s="26">
        <f>_xlfn.XLOOKUP(C553,sales!C:C,scon!D:D,"")</f>
        <v/>
      </c>
      <c r="E553" s="26">
        <f>_xlfn.XLOOKUP(C553,sales!C:C,scon!E:E,"")</f>
        <v/>
      </c>
      <c r="F553" s="4" t="n"/>
      <c r="G553" s="27" t="n"/>
      <c r="H553" s="28" t="n"/>
      <c r="I553" s="4" t="n"/>
      <c r="J553" s="35">
        <f>_xlfn.XLOOKUP(C553,sales!C:C,scon!L:L,"")</f>
        <v/>
      </c>
      <c r="K553" s="31" t="n"/>
      <c r="L553" s="31" t="n"/>
      <c r="M553" s="33">
        <f>IF(I553="","",J553*I553)</f>
        <v/>
      </c>
      <c r="N553" s="33">
        <f>IF(K553="","",M553 * K553)</f>
        <v/>
      </c>
      <c r="O553" s="33">
        <f>IF(K553="","",M553 + N553)</f>
        <v/>
      </c>
      <c r="P553" s="4" t="n"/>
      <c r="Q553" s="33">
        <f>IF(L553&amp;K553="","",M553 * L553)</f>
        <v/>
      </c>
      <c r="R553" s="34">
        <f>IF(M553="","",O553-P553-Q553)</f>
        <v/>
      </c>
    </row>
    <row r="554">
      <c r="A554" s="25" t="n">
        <v>550</v>
      </c>
      <c r="B554" s="26">
        <f>_xlfn.XLOOKUP(C554,sales!C:C,scon!B:B,"")</f>
        <v/>
      </c>
      <c r="C554" s="4" t="n"/>
      <c r="D554" s="26">
        <f>_xlfn.XLOOKUP(C554,sales!C:C,scon!D:D,"")</f>
        <v/>
      </c>
      <c r="E554" s="26">
        <f>_xlfn.XLOOKUP(C554,sales!C:C,scon!E:E,"")</f>
        <v/>
      </c>
      <c r="F554" s="4" t="n"/>
      <c r="G554" s="27" t="n"/>
      <c r="H554" s="28" t="n"/>
      <c r="I554" s="4" t="n"/>
      <c r="J554" s="35">
        <f>_xlfn.XLOOKUP(C554,sales!C:C,scon!L:L,"")</f>
        <v/>
      </c>
      <c r="K554" s="31" t="n"/>
      <c r="L554" s="31" t="n"/>
      <c r="M554" s="33">
        <f>IF(I554="","",J554*I554)</f>
        <v/>
      </c>
      <c r="N554" s="33">
        <f>IF(K554="","",M554 * K554)</f>
        <v/>
      </c>
      <c r="O554" s="33">
        <f>IF(K554="","",M554 + N554)</f>
        <v/>
      </c>
      <c r="P554" s="4" t="n"/>
      <c r="Q554" s="33">
        <f>IF(L554&amp;K554="","",M554 * L554)</f>
        <v/>
      </c>
      <c r="R554" s="34">
        <f>IF(M554="","",O554-P554-Q554)</f>
        <v/>
      </c>
    </row>
    <row r="555">
      <c r="A555" s="25" t="n">
        <v>551</v>
      </c>
      <c r="B555" s="26">
        <f>_xlfn.XLOOKUP(C555,sales!C:C,scon!B:B,"")</f>
        <v/>
      </c>
      <c r="C555" s="4" t="n"/>
      <c r="D555" s="26">
        <f>_xlfn.XLOOKUP(C555,sales!C:C,scon!D:D,"")</f>
        <v/>
      </c>
      <c r="E555" s="26">
        <f>_xlfn.XLOOKUP(C555,sales!C:C,scon!E:E,"")</f>
        <v/>
      </c>
      <c r="F555" s="4" t="n"/>
      <c r="G555" s="27" t="n"/>
      <c r="H555" s="28" t="n"/>
      <c r="I555" s="4" t="n"/>
      <c r="J555" s="35">
        <f>_xlfn.XLOOKUP(C555,sales!C:C,scon!L:L,"")</f>
        <v/>
      </c>
      <c r="K555" s="31" t="n"/>
      <c r="L555" s="31" t="n"/>
      <c r="M555" s="33">
        <f>IF(I555="","",J555*I555)</f>
        <v/>
      </c>
      <c r="N555" s="33">
        <f>IF(K555="","",M555 * K555)</f>
        <v/>
      </c>
      <c r="O555" s="33">
        <f>IF(K555="","",M555 + N555)</f>
        <v/>
      </c>
      <c r="P555" s="4" t="n"/>
      <c r="Q555" s="33">
        <f>IF(L555&amp;K555="","",M555 * L555)</f>
        <v/>
      </c>
      <c r="R555" s="34">
        <f>IF(M555="","",O555-P555-Q555)</f>
        <v/>
      </c>
    </row>
    <row r="556">
      <c r="A556" s="25" t="n">
        <v>552</v>
      </c>
      <c r="B556" s="26">
        <f>_xlfn.XLOOKUP(C556,sales!C:C,scon!B:B,"")</f>
        <v/>
      </c>
      <c r="C556" s="4" t="n"/>
      <c r="D556" s="26">
        <f>_xlfn.XLOOKUP(C556,sales!C:C,scon!D:D,"")</f>
        <v/>
      </c>
      <c r="E556" s="26">
        <f>_xlfn.XLOOKUP(C556,sales!C:C,scon!E:E,"")</f>
        <v/>
      </c>
      <c r="F556" s="4" t="n"/>
      <c r="G556" s="27" t="n"/>
      <c r="H556" s="28" t="n"/>
      <c r="I556" s="4" t="n"/>
      <c r="J556" s="35">
        <f>_xlfn.XLOOKUP(C556,sales!C:C,scon!L:L,"")</f>
        <v/>
      </c>
      <c r="K556" s="31" t="n"/>
      <c r="L556" s="31" t="n"/>
      <c r="M556" s="33">
        <f>IF(I556="","",J556*I556)</f>
        <v/>
      </c>
      <c r="N556" s="33">
        <f>IF(K556="","",M556 * K556)</f>
        <v/>
      </c>
      <c r="O556" s="33">
        <f>IF(K556="","",M556 + N556)</f>
        <v/>
      </c>
      <c r="P556" s="4" t="n"/>
      <c r="Q556" s="33">
        <f>IF(L556&amp;K556="","",M556 * L556)</f>
        <v/>
      </c>
      <c r="R556" s="34">
        <f>IF(M556="","",O556-P556-Q556)</f>
        <v/>
      </c>
    </row>
    <row r="557">
      <c r="A557" s="25" t="n">
        <v>553</v>
      </c>
      <c r="B557" s="26">
        <f>_xlfn.XLOOKUP(C557,sales!C:C,scon!B:B,"")</f>
        <v/>
      </c>
      <c r="C557" s="4" t="n"/>
      <c r="D557" s="26">
        <f>_xlfn.XLOOKUP(C557,sales!C:C,scon!D:D,"")</f>
        <v/>
      </c>
      <c r="E557" s="26">
        <f>_xlfn.XLOOKUP(C557,sales!C:C,scon!E:E,"")</f>
        <v/>
      </c>
      <c r="F557" s="4" t="n"/>
      <c r="G557" s="27" t="n"/>
      <c r="H557" s="28" t="n"/>
      <c r="I557" s="4" t="n"/>
      <c r="J557" s="35">
        <f>_xlfn.XLOOKUP(C557,sales!C:C,scon!L:L,"")</f>
        <v/>
      </c>
      <c r="K557" s="31" t="n"/>
      <c r="L557" s="31" t="n"/>
      <c r="M557" s="33">
        <f>IF(I557="","",J557*I557)</f>
        <v/>
      </c>
      <c r="N557" s="33">
        <f>IF(K557="","",M557 * K557)</f>
        <v/>
      </c>
      <c r="O557" s="33">
        <f>IF(K557="","",M557 + N557)</f>
        <v/>
      </c>
      <c r="P557" s="4" t="n"/>
      <c r="Q557" s="33">
        <f>IF(L557&amp;K557="","",M557 * L557)</f>
        <v/>
      </c>
      <c r="R557" s="34">
        <f>IF(M557="","",O557-P557-Q557)</f>
        <v/>
      </c>
    </row>
    <row r="558">
      <c r="A558" s="25" t="n">
        <v>554</v>
      </c>
      <c r="B558" s="26">
        <f>_xlfn.XLOOKUP(C558,sales!C:C,scon!B:B,"")</f>
        <v/>
      </c>
      <c r="C558" s="4" t="n"/>
      <c r="D558" s="26">
        <f>_xlfn.XLOOKUP(C558,sales!C:C,scon!D:D,"")</f>
        <v/>
      </c>
      <c r="E558" s="26">
        <f>_xlfn.XLOOKUP(C558,sales!C:C,scon!E:E,"")</f>
        <v/>
      </c>
      <c r="F558" s="4" t="n"/>
      <c r="G558" s="27" t="n"/>
      <c r="H558" s="28" t="n"/>
      <c r="I558" s="4" t="n"/>
      <c r="J558" s="35">
        <f>_xlfn.XLOOKUP(C558,sales!C:C,scon!L:L,"")</f>
        <v/>
      </c>
      <c r="K558" s="31" t="n"/>
      <c r="L558" s="31" t="n"/>
      <c r="M558" s="33">
        <f>IF(I558="","",J558*I558)</f>
        <v/>
      </c>
      <c r="N558" s="33">
        <f>IF(K558="","",M558 * K558)</f>
        <v/>
      </c>
      <c r="O558" s="33">
        <f>IF(K558="","",M558 + N558)</f>
        <v/>
      </c>
      <c r="P558" s="4" t="n"/>
      <c r="Q558" s="33">
        <f>IF(L558&amp;K558="","",M558 * L558)</f>
        <v/>
      </c>
      <c r="R558" s="34">
        <f>IF(M558="","",O558-P558-Q558)</f>
        <v/>
      </c>
    </row>
    <row r="559">
      <c r="A559" s="25" t="n">
        <v>555</v>
      </c>
      <c r="B559" s="26">
        <f>_xlfn.XLOOKUP(C559,sales!C:C,scon!B:B,"")</f>
        <v/>
      </c>
      <c r="C559" s="4" t="n"/>
      <c r="D559" s="26">
        <f>_xlfn.XLOOKUP(C559,sales!C:C,scon!D:D,"")</f>
        <v/>
      </c>
      <c r="E559" s="26">
        <f>_xlfn.XLOOKUP(C559,sales!C:C,scon!E:E,"")</f>
        <v/>
      </c>
      <c r="F559" s="4" t="n"/>
      <c r="G559" s="27" t="n"/>
      <c r="H559" s="28" t="n"/>
      <c r="I559" s="4" t="n"/>
      <c r="J559" s="35">
        <f>_xlfn.XLOOKUP(C559,sales!C:C,scon!L:L,"")</f>
        <v/>
      </c>
      <c r="K559" s="31" t="n"/>
      <c r="L559" s="31" t="n"/>
      <c r="M559" s="33">
        <f>IF(I559="","",J559*I559)</f>
        <v/>
      </c>
      <c r="N559" s="33">
        <f>IF(K559="","",M559 * K559)</f>
        <v/>
      </c>
      <c r="O559" s="33">
        <f>IF(K559="","",M559 + N559)</f>
        <v/>
      </c>
      <c r="P559" s="4" t="n"/>
      <c r="Q559" s="33">
        <f>IF(L559&amp;K559="","",M559 * L559)</f>
        <v/>
      </c>
      <c r="R559" s="34">
        <f>IF(M559="","",O559-P559-Q559)</f>
        <v/>
      </c>
    </row>
    <row r="560">
      <c r="A560" s="25" t="n">
        <v>556</v>
      </c>
      <c r="B560" s="26">
        <f>_xlfn.XLOOKUP(C560,sales!C:C,scon!B:B,"")</f>
        <v/>
      </c>
      <c r="C560" s="4" t="n"/>
      <c r="D560" s="26">
        <f>_xlfn.XLOOKUP(C560,sales!C:C,scon!D:D,"")</f>
        <v/>
      </c>
      <c r="E560" s="26">
        <f>_xlfn.XLOOKUP(C560,sales!C:C,scon!E:E,"")</f>
        <v/>
      </c>
      <c r="F560" s="4" t="n"/>
      <c r="G560" s="27" t="n"/>
      <c r="H560" s="28" t="n"/>
      <c r="I560" s="4" t="n"/>
      <c r="J560" s="35">
        <f>_xlfn.XLOOKUP(C560,sales!C:C,scon!L:L,"")</f>
        <v/>
      </c>
      <c r="K560" s="31" t="n"/>
      <c r="L560" s="31" t="n"/>
      <c r="M560" s="33">
        <f>IF(I560="","",J560*I560)</f>
        <v/>
      </c>
      <c r="N560" s="33">
        <f>IF(K560="","",M560 * K560)</f>
        <v/>
      </c>
      <c r="O560" s="33">
        <f>IF(K560="","",M560 + N560)</f>
        <v/>
      </c>
      <c r="P560" s="4" t="n"/>
      <c r="Q560" s="33">
        <f>IF(L560&amp;K560="","",M560 * L560)</f>
        <v/>
      </c>
      <c r="R560" s="34">
        <f>IF(M560="","",O560-P560-Q560)</f>
        <v/>
      </c>
    </row>
    <row r="561">
      <c r="A561" s="25" t="n">
        <v>557</v>
      </c>
      <c r="B561" s="26">
        <f>_xlfn.XLOOKUP(C561,sales!C:C,scon!B:B,"")</f>
        <v/>
      </c>
      <c r="C561" s="4" t="n"/>
      <c r="D561" s="26">
        <f>_xlfn.XLOOKUP(C561,sales!C:C,scon!D:D,"")</f>
        <v/>
      </c>
      <c r="E561" s="26">
        <f>_xlfn.XLOOKUP(C561,sales!C:C,scon!E:E,"")</f>
        <v/>
      </c>
      <c r="F561" s="4" t="n"/>
      <c r="G561" s="27" t="n"/>
      <c r="H561" s="28" t="n"/>
      <c r="I561" s="4" t="n"/>
      <c r="J561" s="35">
        <f>_xlfn.XLOOKUP(C561,sales!C:C,scon!L:L,"")</f>
        <v/>
      </c>
      <c r="K561" s="31" t="n"/>
      <c r="L561" s="31" t="n"/>
      <c r="M561" s="33">
        <f>IF(I561="","",J561*I561)</f>
        <v/>
      </c>
      <c r="N561" s="33">
        <f>IF(K561="","",M561 * K561)</f>
        <v/>
      </c>
      <c r="O561" s="33">
        <f>IF(K561="","",M561 + N561)</f>
        <v/>
      </c>
      <c r="P561" s="4" t="n"/>
      <c r="Q561" s="33">
        <f>IF(L561&amp;K561="","",M561 * L561)</f>
        <v/>
      </c>
      <c r="R561" s="34">
        <f>IF(M561="","",O561-P561-Q561)</f>
        <v/>
      </c>
    </row>
    <row r="562">
      <c r="A562" s="25" t="n">
        <v>558</v>
      </c>
      <c r="B562" s="26">
        <f>_xlfn.XLOOKUP(C562,sales!C:C,scon!B:B,"")</f>
        <v/>
      </c>
      <c r="C562" s="4" t="n"/>
      <c r="D562" s="26">
        <f>_xlfn.XLOOKUP(C562,sales!C:C,scon!D:D,"")</f>
        <v/>
      </c>
      <c r="E562" s="26">
        <f>_xlfn.XLOOKUP(C562,sales!C:C,scon!E:E,"")</f>
        <v/>
      </c>
      <c r="F562" s="4" t="n"/>
      <c r="G562" s="27" t="n"/>
      <c r="H562" s="28" t="n"/>
      <c r="I562" s="4" t="n"/>
      <c r="J562" s="35">
        <f>_xlfn.XLOOKUP(C562,sales!C:C,scon!L:L,"")</f>
        <v/>
      </c>
      <c r="K562" s="31" t="n"/>
      <c r="L562" s="31" t="n"/>
      <c r="M562" s="33">
        <f>IF(I562="","",J562*I562)</f>
        <v/>
      </c>
      <c r="N562" s="33">
        <f>IF(K562="","",M562 * K562)</f>
        <v/>
      </c>
      <c r="O562" s="33">
        <f>IF(K562="","",M562 + N562)</f>
        <v/>
      </c>
      <c r="P562" s="4" t="n"/>
      <c r="Q562" s="33">
        <f>IF(L562&amp;K562="","",M562 * L562)</f>
        <v/>
      </c>
      <c r="R562" s="34">
        <f>IF(M562="","",O562-P562-Q562)</f>
        <v/>
      </c>
    </row>
    <row r="563">
      <c r="A563" s="25" t="n">
        <v>559</v>
      </c>
      <c r="B563" s="26">
        <f>_xlfn.XLOOKUP(C563,sales!C:C,scon!B:B,"")</f>
        <v/>
      </c>
      <c r="C563" s="4" t="n"/>
      <c r="D563" s="26">
        <f>_xlfn.XLOOKUP(C563,sales!C:C,scon!D:D,"")</f>
        <v/>
      </c>
      <c r="E563" s="26">
        <f>_xlfn.XLOOKUP(C563,sales!C:C,scon!E:E,"")</f>
        <v/>
      </c>
      <c r="F563" s="4" t="n"/>
      <c r="G563" s="27" t="n"/>
      <c r="H563" s="28" t="n"/>
      <c r="I563" s="4" t="n"/>
      <c r="J563" s="35">
        <f>_xlfn.XLOOKUP(C563,sales!C:C,scon!L:L,"")</f>
        <v/>
      </c>
      <c r="K563" s="31" t="n"/>
      <c r="L563" s="31" t="n"/>
      <c r="M563" s="33">
        <f>IF(I563="","",J563*I563)</f>
        <v/>
      </c>
      <c r="N563" s="33">
        <f>IF(K563="","",M563 * K563)</f>
        <v/>
      </c>
      <c r="O563" s="33">
        <f>IF(K563="","",M563 + N563)</f>
        <v/>
      </c>
      <c r="P563" s="4" t="n"/>
      <c r="Q563" s="33">
        <f>IF(L563&amp;K563="","",M563 * L563)</f>
        <v/>
      </c>
      <c r="R563" s="34">
        <f>IF(M563="","",O563-P563-Q563)</f>
        <v/>
      </c>
    </row>
    <row r="564">
      <c r="A564" s="25" t="n">
        <v>560</v>
      </c>
      <c r="B564" s="26">
        <f>_xlfn.XLOOKUP(C564,sales!C:C,scon!B:B,"")</f>
        <v/>
      </c>
      <c r="C564" s="4" t="n"/>
      <c r="D564" s="26">
        <f>_xlfn.XLOOKUP(C564,sales!C:C,scon!D:D,"")</f>
        <v/>
      </c>
      <c r="E564" s="26">
        <f>_xlfn.XLOOKUP(C564,sales!C:C,scon!E:E,"")</f>
        <v/>
      </c>
      <c r="F564" s="4" t="n"/>
      <c r="G564" s="27" t="n"/>
      <c r="H564" s="28" t="n"/>
      <c r="I564" s="4" t="n"/>
      <c r="J564" s="35">
        <f>_xlfn.XLOOKUP(C564,sales!C:C,scon!L:L,"")</f>
        <v/>
      </c>
      <c r="K564" s="31" t="n"/>
      <c r="L564" s="31" t="n"/>
      <c r="M564" s="33">
        <f>IF(I564="","",J564*I564)</f>
        <v/>
      </c>
      <c r="N564" s="33">
        <f>IF(K564="","",M564 * K564)</f>
        <v/>
      </c>
      <c r="O564" s="33">
        <f>IF(K564="","",M564 + N564)</f>
        <v/>
      </c>
      <c r="P564" s="4" t="n"/>
      <c r="Q564" s="33">
        <f>IF(L564&amp;K564="","",M564 * L564)</f>
        <v/>
      </c>
      <c r="R564" s="34">
        <f>IF(M564="","",O564-P564-Q564)</f>
        <v/>
      </c>
    </row>
    <row r="565">
      <c r="A565" s="25" t="n">
        <v>561</v>
      </c>
      <c r="B565" s="26">
        <f>_xlfn.XLOOKUP(C565,sales!C:C,scon!B:B,"")</f>
        <v/>
      </c>
      <c r="C565" s="4" t="n"/>
      <c r="D565" s="26">
        <f>_xlfn.XLOOKUP(C565,sales!C:C,scon!D:D,"")</f>
        <v/>
      </c>
      <c r="E565" s="26">
        <f>_xlfn.XLOOKUP(C565,sales!C:C,scon!E:E,"")</f>
        <v/>
      </c>
      <c r="F565" s="4" t="n"/>
      <c r="G565" s="27" t="n"/>
      <c r="H565" s="28" t="n"/>
      <c r="I565" s="4" t="n"/>
      <c r="J565" s="35">
        <f>_xlfn.XLOOKUP(C565,sales!C:C,scon!L:L,"")</f>
        <v/>
      </c>
      <c r="K565" s="31" t="n"/>
      <c r="L565" s="31" t="n"/>
      <c r="M565" s="33">
        <f>IF(I565="","",J565*I565)</f>
        <v/>
      </c>
      <c r="N565" s="33">
        <f>IF(K565="","",M565 * K565)</f>
        <v/>
      </c>
      <c r="O565" s="33">
        <f>IF(K565="","",M565 + N565)</f>
        <v/>
      </c>
      <c r="P565" s="4" t="n"/>
      <c r="Q565" s="33">
        <f>IF(L565&amp;K565="","",M565 * L565)</f>
        <v/>
      </c>
      <c r="R565" s="34">
        <f>IF(M565="","",O565-P565-Q565)</f>
        <v/>
      </c>
    </row>
    <row r="566">
      <c r="A566" s="25" t="n">
        <v>562</v>
      </c>
      <c r="B566" s="26">
        <f>_xlfn.XLOOKUP(C566,sales!C:C,scon!B:B,"")</f>
        <v/>
      </c>
      <c r="C566" s="4" t="n"/>
      <c r="D566" s="26">
        <f>_xlfn.XLOOKUP(C566,sales!C:C,scon!D:D,"")</f>
        <v/>
      </c>
      <c r="E566" s="26">
        <f>_xlfn.XLOOKUP(C566,sales!C:C,scon!E:E,"")</f>
        <v/>
      </c>
      <c r="F566" s="4" t="n"/>
      <c r="G566" s="27" t="n"/>
      <c r="H566" s="28" t="n"/>
      <c r="I566" s="4" t="n"/>
      <c r="J566" s="35">
        <f>_xlfn.XLOOKUP(C566,sales!C:C,scon!L:L,"")</f>
        <v/>
      </c>
      <c r="K566" s="31" t="n"/>
      <c r="L566" s="31" t="n"/>
      <c r="M566" s="33">
        <f>IF(I566="","",J566*I566)</f>
        <v/>
      </c>
      <c r="N566" s="33">
        <f>IF(K566="","",M566 * K566)</f>
        <v/>
      </c>
      <c r="O566" s="33">
        <f>IF(K566="","",M566 + N566)</f>
        <v/>
      </c>
      <c r="P566" s="4" t="n"/>
      <c r="Q566" s="33">
        <f>IF(L566&amp;K566="","",M566 * L566)</f>
        <v/>
      </c>
      <c r="R566" s="34">
        <f>IF(M566="","",O566-P566-Q566)</f>
        <v/>
      </c>
    </row>
    <row r="567">
      <c r="A567" s="25" t="n">
        <v>563</v>
      </c>
      <c r="B567" s="26">
        <f>_xlfn.XLOOKUP(C567,sales!C:C,scon!B:B,"")</f>
        <v/>
      </c>
      <c r="C567" s="4" t="n"/>
      <c r="D567" s="26">
        <f>_xlfn.XLOOKUP(C567,sales!C:C,scon!D:D,"")</f>
        <v/>
      </c>
      <c r="E567" s="26">
        <f>_xlfn.XLOOKUP(C567,sales!C:C,scon!E:E,"")</f>
        <v/>
      </c>
      <c r="F567" s="4" t="n"/>
      <c r="G567" s="27" t="n"/>
      <c r="H567" s="28" t="n"/>
      <c r="I567" s="4" t="n"/>
      <c r="J567" s="35">
        <f>_xlfn.XLOOKUP(C567,sales!C:C,scon!L:L,"")</f>
        <v/>
      </c>
      <c r="K567" s="31" t="n"/>
      <c r="L567" s="31" t="n"/>
      <c r="M567" s="33">
        <f>IF(I567="","",J567*I567)</f>
        <v/>
      </c>
      <c r="N567" s="33">
        <f>IF(K567="","",M567 * K567)</f>
        <v/>
      </c>
      <c r="O567" s="33">
        <f>IF(K567="","",M567 + N567)</f>
        <v/>
      </c>
      <c r="P567" s="4" t="n"/>
      <c r="Q567" s="33">
        <f>IF(L567&amp;K567="","",M567 * L567)</f>
        <v/>
      </c>
      <c r="R567" s="34">
        <f>IF(M567="","",O567-P567-Q567)</f>
        <v/>
      </c>
    </row>
    <row r="568">
      <c r="A568" s="25" t="n">
        <v>564</v>
      </c>
      <c r="B568" s="26">
        <f>_xlfn.XLOOKUP(C568,sales!C:C,scon!B:B,"")</f>
        <v/>
      </c>
      <c r="C568" s="4" t="n"/>
      <c r="D568" s="26">
        <f>_xlfn.XLOOKUP(C568,sales!C:C,scon!D:D,"")</f>
        <v/>
      </c>
      <c r="E568" s="26">
        <f>_xlfn.XLOOKUP(C568,sales!C:C,scon!E:E,"")</f>
        <v/>
      </c>
      <c r="F568" s="4" t="n"/>
      <c r="G568" s="27" t="n"/>
      <c r="H568" s="28" t="n"/>
      <c r="I568" s="4" t="n"/>
      <c r="J568" s="35">
        <f>_xlfn.XLOOKUP(C568,sales!C:C,scon!L:L,"")</f>
        <v/>
      </c>
      <c r="K568" s="31" t="n"/>
      <c r="L568" s="31" t="n"/>
      <c r="M568" s="33">
        <f>IF(I568="","",J568*I568)</f>
        <v/>
      </c>
      <c r="N568" s="33">
        <f>IF(K568="","",M568 * K568)</f>
        <v/>
      </c>
      <c r="O568" s="33">
        <f>IF(K568="","",M568 + N568)</f>
        <v/>
      </c>
      <c r="P568" s="4" t="n"/>
      <c r="Q568" s="33">
        <f>IF(L568&amp;K568="","",M568 * L568)</f>
        <v/>
      </c>
      <c r="R568" s="34">
        <f>IF(M568="","",O568-P568-Q568)</f>
        <v/>
      </c>
    </row>
    <row r="569">
      <c r="A569" s="25" t="n">
        <v>565</v>
      </c>
      <c r="B569" s="26">
        <f>_xlfn.XLOOKUP(C569,sales!C:C,scon!B:B,"")</f>
        <v/>
      </c>
      <c r="C569" s="4" t="n"/>
      <c r="D569" s="26">
        <f>_xlfn.XLOOKUP(C569,sales!C:C,scon!D:D,"")</f>
        <v/>
      </c>
      <c r="E569" s="26">
        <f>_xlfn.XLOOKUP(C569,sales!C:C,scon!E:E,"")</f>
        <v/>
      </c>
      <c r="F569" s="4" t="n"/>
      <c r="G569" s="27" t="n"/>
      <c r="H569" s="28" t="n"/>
      <c r="I569" s="4" t="n"/>
      <c r="J569" s="35">
        <f>_xlfn.XLOOKUP(C569,sales!C:C,scon!L:L,"")</f>
        <v/>
      </c>
      <c r="K569" s="31" t="n"/>
      <c r="L569" s="31" t="n"/>
      <c r="M569" s="33">
        <f>IF(I569="","",J569*I569)</f>
        <v/>
      </c>
      <c r="N569" s="33">
        <f>IF(K569="","",M569 * K569)</f>
        <v/>
      </c>
      <c r="O569" s="33">
        <f>IF(K569="","",M569 + N569)</f>
        <v/>
      </c>
      <c r="P569" s="4" t="n"/>
      <c r="Q569" s="33">
        <f>IF(L569&amp;K569="","",M569 * L569)</f>
        <v/>
      </c>
      <c r="R569" s="34">
        <f>IF(M569="","",O569-P569-Q569)</f>
        <v/>
      </c>
    </row>
    <row r="570">
      <c r="A570" s="25" t="n">
        <v>566</v>
      </c>
      <c r="B570" s="26">
        <f>_xlfn.XLOOKUP(C570,sales!C:C,scon!B:B,"")</f>
        <v/>
      </c>
      <c r="C570" s="4" t="n"/>
      <c r="D570" s="26">
        <f>_xlfn.XLOOKUP(C570,sales!C:C,scon!D:D,"")</f>
        <v/>
      </c>
      <c r="E570" s="26">
        <f>_xlfn.XLOOKUP(C570,sales!C:C,scon!E:E,"")</f>
        <v/>
      </c>
      <c r="F570" s="4" t="n"/>
      <c r="G570" s="27" t="n"/>
      <c r="H570" s="28" t="n"/>
      <c r="I570" s="4" t="n"/>
      <c r="J570" s="35">
        <f>_xlfn.XLOOKUP(C570,sales!C:C,scon!L:L,"")</f>
        <v/>
      </c>
      <c r="K570" s="31" t="n"/>
      <c r="L570" s="31" t="n"/>
      <c r="M570" s="33">
        <f>IF(I570="","",J570*I570)</f>
        <v/>
      </c>
      <c r="N570" s="33">
        <f>IF(K570="","",M570 * K570)</f>
        <v/>
      </c>
      <c r="O570" s="33">
        <f>IF(K570="","",M570 + N570)</f>
        <v/>
      </c>
      <c r="P570" s="4" t="n"/>
      <c r="Q570" s="33">
        <f>IF(L570&amp;K570="","",M570 * L570)</f>
        <v/>
      </c>
      <c r="R570" s="34">
        <f>IF(M570="","",O570-P570-Q570)</f>
        <v/>
      </c>
    </row>
    <row r="571">
      <c r="A571" s="25" t="n">
        <v>567</v>
      </c>
      <c r="B571" s="26">
        <f>_xlfn.XLOOKUP(C571,sales!C:C,scon!B:B,"")</f>
        <v/>
      </c>
      <c r="C571" s="4" t="n"/>
      <c r="D571" s="26">
        <f>_xlfn.XLOOKUP(C571,sales!C:C,scon!D:D,"")</f>
        <v/>
      </c>
      <c r="E571" s="26">
        <f>_xlfn.XLOOKUP(C571,sales!C:C,scon!E:E,"")</f>
        <v/>
      </c>
      <c r="F571" s="4" t="n"/>
      <c r="G571" s="27" t="n"/>
      <c r="H571" s="28" t="n"/>
      <c r="I571" s="4" t="n"/>
      <c r="J571" s="35">
        <f>_xlfn.XLOOKUP(C571,sales!C:C,scon!L:L,"")</f>
        <v/>
      </c>
      <c r="K571" s="31" t="n"/>
      <c r="L571" s="31" t="n"/>
      <c r="M571" s="33">
        <f>IF(I571="","",J571*I571)</f>
        <v/>
      </c>
      <c r="N571" s="33">
        <f>IF(K571="","",M571 * K571)</f>
        <v/>
      </c>
      <c r="O571" s="33">
        <f>IF(K571="","",M571 + N571)</f>
        <v/>
      </c>
      <c r="P571" s="4" t="n"/>
      <c r="Q571" s="33">
        <f>IF(L571&amp;K571="","",M571 * L571)</f>
        <v/>
      </c>
      <c r="R571" s="34">
        <f>IF(M571="","",O571-P571-Q571)</f>
        <v/>
      </c>
    </row>
    <row r="572">
      <c r="A572" s="25" t="n">
        <v>568</v>
      </c>
      <c r="B572" s="26">
        <f>_xlfn.XLOOKUP(C572,sales!C:C,scon!B:B,"")</f>
        <v/>
      </c>
      <c r="C572" s="4" t="n"/>
      <c r="D572" s="26">
        <f>_xlfn.XLOOKUP(C572,sales!C:C,scon!D:D,"")</f>
        <v/>
      </c>
      <c r="E572" s="26">
        <f>_xlfn.XLOOKUP(C572,sales!C:C,scon!E:E,"")</f>
        <v/>
      </c>
      <c r="F572" s="4" t="n"/>
      <c r="G572" s="27" t="n"/>
      <c r="H572" s="28" t="n"/>
      <c r="I572" s="4" t="n"/>
      <c r="J572" s="35">
        <f>_xlfn.XLOOKUP(C572,sales!C:C,scon!L:L,"")</f>
        <v/>
      </c>
      <c r="K572" s="31" t="n"/>
      <c r="L572" s="31" t="n"/>
      <c r="M572" s="33">
        <f>IF(I572="","",J572*I572)</f>
        <v/>
      </c>
      <c r="N572" s="33">
        <f>IF(K572="","",M572 * K572)</f>
        <v/>
      </c>
      <c r="O572" s="33">
        <f>IF(K572="","",M572 + N572)</f>
        <v/>
      </c>
      <c r="P572" s="4" t="n"/>
      <c r="Q572" s="33">
        <f>IF(L572&amp;K572="","",M572 * L572)</f>
        <v/>
      </c>
      <c r="R572" s="34">
        <f>IF(M572="","",O572-P572-Q572)</f>
        <v/>
      </c>
    </row>
    <row r="573">
      <c r="A573" s="25" t="n">
        <v>569</v>
      </c>
      <c r="B573" s="26">
        <f>_xlfn.XLOOKUP(C573,sales!C:C,scon!B:B,"")</f>
        <v/>
      </c>
      <c r="C573" s="4" t="n"/>
      <c r="D573" s="26">
        <f>_xlfn.XLOOKUP(C573,sales!C:C,scon!D:D,"")</f>
        <v/>
      </c>
      <c r="E573" s="26">
        <f>_xlfn.XLOOKUP(C573,sales!C:C,scon!E:E,"")</f>
        <v/>
      </c>
      <c r="F573" s="4" t="n"/>
      <c r="G573" s="27" t="n"/>
      <c r="H573" s="28" t="n"/>
      <c r="I573" s="4" t="n"/>
      <c r="J573" s="35">
        <f>_xlfn.XLOOKUP(C573,sales!C:C,scon!L:L,"")</f>
        <v/>
      </c>
      <c r="K573" s="31" t="n"/>
      <c r="L573" s="31" t="n"/>
      <c r="M573" s="33">
        <f>IF(I573="","",J573*I573)</f>
        <v/>
      </c>
      <c r="N573" s="33">
        <f>IF(K573="","",M573 * K573)</f>
        <v/>
      </c>
      <c r="O573" s="33">
        <f>IF(K573="","",M573 + N573)</f>
        <v/>
      </c>
      <c r="P573" s="4" t="n"/>
      <c r="Q573" s="33">
        <f>IF(L573&amp;K573="","",M573 * L573)</f>
        <v/>
      </c>
      <c r="R573" s="34">
        <f>IF(M573="","",O573-P573-Q573)</f>
        <v/>
      </c>
    </row>
    <row r="574">
      <c r="A574" s="25" t="n">
        <v>570</v>
      </c>
      <c r="B574" s="26">
        <f>_xlfn.XLOOKUP(C574,sales!C:C,scon!B:B,"")</f>
        <v/>
      </c>
      <c r="C574" s="4" t="n"/>
      <c r="D574" s="26">
        <f>_xlfn.XLOOKUP(C574,sales!C:C,scon!D:D,"")</f>
        <v/>
      </c>
      <c r="E574" s="26">
        <f>_xlfn.XLOOKUP(C574,sales!C:C,scon!E:E,"")</f>
        <v/>
      </c>
      <c r="F574" s="4" t="n"/>
      <c r="G574" s="27" t="n"/>
      <c r="H574" s="28" t="n"/>
      <c r="I574" s="4" t="n"/>
      <c r="J574" s="35">
        <f>_xlfn.XLOOKUP(C574,sales!C:C,scon!L:L,"")</f>
        <v/>
      </c>
      <c r="K574" s="31" t="n"/>
      <c r="L574" s="31" t="n"/>
      <c r="M574" s="33">
        <f>IF(I574="","",J574*I574)</f>
        <v/>
      </c>
      <c r="N574" s="33">
        <f>IF(K574="","",M574 * K574)</f>
        <v/>
      </c>
      <c r="O574" s="33">
        <f>IF(K574="","",M574 + N574)</f>
        <v/>
      </c>
      <c r="P574" s="4" t="n"/>
      <c r="Q574" s="33">
        <f>IF(L574&amp;K574="","",M574 * L574)</f>
        <v/>
      </c>
      <c r="R574" s="34">
        <f>IF(M574="","",O574-P574-Q574)</f>
        <v/>
      </c>
    </row>
    <row r="575">
      <c r="A575" s="25" t="n">
        <v>571</v>
      </c>
      <c r="B575" s="26">
        <f>_xlfn.XLOOKUP(C575,sales!C:C,scon!B:B,"")</f>
        <v/>
      </c>
      <c r="C575" s="4" t="n"/>
      <c r="D575" s="26">
        <f>_xlfn.XLOOKUP(C575,sales!C:C,scon!D:D,"")</f>
        <v/>
      </c>
      <c r="E575" s="26">
        <f>_xlfn.XLOOKUP(C575,sales!C:C,scon!E:E,"")</f>
        <v/>
      </c>
      <c r="F575" s="4" t="n"/>
      <c r="G575" s="27" t="n"/>
      <c r="H575" s="28" t="n"/>
      <c r="I575" s="4" t="n"/>
      <c r="J575" s="35">
        <f>_xlfn.XLOOKUP(C575,sales!C:C,scon!L:L,"")</f>
        <v/>
      </c>
      <c r="K575" s="31" t="n"/>
      <c r="L575" s="31" t="n"/>
      <c r="M575" s="33">
        <f>IF(I575="","",J575*I575)</f>
        <v/>
      </c>
      <c r="N575" s="33">
        <f>IF(K575="","",M575 * K575)</f>
        <v/>
      </c>
      <c r="O575" s="33">
        <f>IF(K575="","",M575 + N575)</f>
        <v/>
      </c>
      <c r="P575" s="4" t="n"/>
      <c r="Q575" s="33">
        <f>IF(L575&amp;K575="","",M575 * L575)</f>
        <v/>
      </c>
      <c r="R575" s="34">
        <f>IF(M575="","",O575-P575-Q575)</f>
        <v/>
      </c>
    </row>
    <row r="576">
      <c r="A576" s="25" t="n">
        <v>572</v>
      </c>
      <c r="B576" s="26">
        <f>_xlfn.XLOOKUP(C576,sales!C:C,scon!B:B,"")</f>
        <v/>
      </c>
      <c r="C576" s="4" t="n"/>
      <c r="D576" s="26">
        <f>_xlfn.XLOOKUP(C576,sales!C:C,scon!D:D,"")</f>
        <v/>
      </c>
      <c r="E576" s="26">
        <f>_xlfn.XLOOKUP(C576,sales!C:C,scon!E:E,"")</f>
        <v/>
      </c>
      <c r="F576" s="4" t="n"/>
      <c r="G576" s="27" t="n"/>
      <c r="H576" s="28" t="n"/>
      <c r="I576" s="4" t="n"/>
      <c r="J576" s="35">
        <f>_xlfn.XLOOKUP(C576,sales!C:C,scon!L:L,"")</f>
        <v/>
      </c>
      <c r="K576" s="31" t="n"/>
      <c r="L576" s="31" t="n"/>
      <c r="M576" s="33">
        <f>IF(I576="","",J576*I576)</f>
        <v/>
      </c>
      <c r="N576" s="33">
        <f>IF(K576="","",M576 * K576)</f>
        <v/>
      </c>
      <c r="O576" s="33">
        <f>IF(K576="","",M576 + N576)</f>
        <v/>
      </c>
      <c r="P576" s="4" t="n"/>
      <c r="Q576" s="33">
        <f>IF(L576&amp;K576="","",M576 * L576)</f>
        <v/>
      </c>
      <c r="R576" s="34">
        <f>IF(M576="","",O576-P576-Q576)</f>
        <v/>
      </c>
    </row>
    <row r="577">
      <c r="A577" s="25" t="n">
        <v>573</v>
      </c>
      <c r="B577" s="26">
        <f>_xlfn.XLOOKUP(C577,sales!C:C,scon!B:B,"")</f>
        <v/>
      </c>
      <c r="C577" s="4" t="n"/>
      <c r="D577" s="26">
        <f>_xlfn.XLOOKUP(C577,sales!C:C,scon!D:D,"")</f>
        <v/>
      </c>
      <c r="E577" s="26">
        <f>_xlfn.XLOOKUP(C577,sales!C:C,scon!E:E,"")</f>
        <v/>
      </c>
      <c r="F577" s="4" t="n"/>
      <c r="G577" s="27" t="n"/>
      <c r="H577" s="28" t="n"/>
      <c r="I577" s="4" t="n"/>
      <c r="J577" s="35">
        <f>_xlfn.XLOOKUP(C577,sales!C:C,scon!L:L,"")</f>
        <v/>
      </c>
      <c r="K577" s="31" t="n"/>
      <c r="L577" s="31" t="n"/>
      <c r="M577" s="33">
        <f>IF(I577="","",J577*I577)</f>
        <v/>
      </c>
      <c r="N577" s="33">
        <f>IF(K577="","",M577 * K577)</f>
        <v/>
      </c>
      <c r="O577" s="33">
        <f>IF(K577="","",M577 + N577)</f>
        <v/>
      </c>
      <c r="P577" s="4" t="n"/>
      <c r="Q577" s="33">
        <f>IF(L577&amp;K577="","",M577 * L577)</f>
        <v/>
      </c>
      <c r="R577" s="34">
        <f>IF(M577="","",O577-P577-Q577)</f>
        <v/>
      </c>
    </row>
    <row r="578">
      <c r="A578" s="25" t="n">
        <v>574</v>
      </c>
      <c r="B578" s="26">
        <f>_xlfn.XLOOKUP(C578,sales!C:C,scon!B:B,"")</f>
        <v/>
      </c>
      <c r="C578" s="4" t="n"/>
      <c r="D578" s="26">
        <f>_xlfn.XLOOKUP(C578,sales!C:C,scon!D:D,"")</f>
        <v/>
      </c>
      <c r="E578" s="26">
        <f>_xlfn.XLOOKUP(C578,sales!C:C,scon!E:E,"")</f>
        <v/>
      </c>
      <c r="F578" s="4" t="n"/>
      <c r="G578" s="27" t="n"/>
      <c r="H578" s="28" t="n"/>
      <c r="I578" s="4" t="n"/>
      <c r="J578" s="35">
        <f>_xlfn.XLOOKUP(C578,sales!C:C,scon!L:L,"")</f>
        <v/>
      </c>
      <c r="K578" s="31" t="n"/>
      <c r="L578" s="31" t="n"/>
      <c r="M578" s="33">
        <f>IF(I578="","",J578*I578)</f>
        <v/>
      </c>
      <c r="N578" s="33">
        <f>IF(K578="","",M578 * K578)</f>
        <v/>
      </c>
      <c r="O578" s="33">
        <f>IF(K578="","",M578 + N578)</f>
        <v/>
      </c>
      <c r="P578" s="4" t="n"/>
      <c r="Q578" s="33">
        <f>IF(L578&amp;K578="","",M578 * L578)</f>
        <v/>
      </c>
      <c r="R578" s="34">
        <f>IF(M578="","",O578-P578-Q578)</f>
        <v/>
      </c>
    </row>
    <row r="579">
      <c r="A579" s="25" t="n">
        <v>575</v>
      </c>
      <c r="B579" s="26">
        <f>_xlfn.XLOOKUP(C579,sales!C:C,scon!B:B,"")</f>
        <v/>
      </c>
      <c r="C579" s="4" t="n"/>
      <c r="D579" s="26">
        <f>_xlfn.XLOOKUP(C579,sales!C:C,scon!D:D,"")</f>
        <v/>
      </c>
      <c r="E579" s="26">
        <f>_xlfn.XLOOKUP(C579,sales!C:C,scon!E:E,"")</f>
        <v/>
      </c>
      <c r="F579" s="4" t="n"/>
      <c r="G579" s="27" t="n"/>
      <c r="H579" s="28" t="n"/>
      <c r="I579" s="4" t="n"/>
      <c r="J579" s="35">
        <f>_xlfn.XLOOKUP(C579,sales!C:C,scon!L:L,"")</f>
        <v/>
      </c>
      <c r="K579" s="31" t="n"/>
      <c r="L579" s="31" t="n"/>
      <c r="M579" s="33">
        <f>IF(I579="","",J579*I579)</f>
        <v/>
      </c>
      <c r="N579" s="33">
        <f>IF(K579="","",M579 * K579)</f>
        <v/>
      </c>
      <c r="O579" s="33">
        <f>IF(K579="","",M579 + N579)</f>
        <v/>
      </c>
      <c r="P579" s="4" t="n"/>
      <c r="Q579" s="33">
        <f>IF(L579&amp;K579="","",M579 * L579)</f>
        <v/>
      </c>
      <c r="R579" s="34">
        <f>IF(M579="","",O579-P579-Q579)</f>
        <v/>
      </c>
    </row>
    <row r="580">
      <c r="A580" s="25" t="n">
        <v>576</v>
      </c>
      <c r="B580" s="26">
        <f>_xlfn.XLOOKUP(C580,sales!C:C,scon!B:B,"")</f>
        <v/>
      </c>
      <c r="C580" s="4" t="n"/>
      <c r="D580" s="26">
        <f>_xlfn.XLOOKUP(C580,sales!C:C,scon!D:D,"")</f>
        <v/>
      </c>
      <c r="E580" s="26">
        <f>_xlfn.XLOOKUP(C580,sales!C:C,scon!E:E,"")</f>
        <v/>
      </c>
      <c r="F580" s="4" t="n"/>
      <c r="G580" s="27" t="n"/>
      <c r="H580" s="28" t="n"/>
      <c r="I580" s="4" t="n"/>
      <c r="J580" s="35">
        <f>_xlfn.XLOOKUP(C580,sales!C:C,scon!L:L,"")</f>
        <v/>
      </c>
      <c r="K580" s="31" t="n"/>
      <c r="L580" s="31" t="n"/>
      <c r="M580" s="33">
        <f>IF(I580="","",J580*I580)</f>
        <v/>
      </c>
      <c r="N580" s="33">
        <f>IF(K580="","",M580 * K580)</f>
        <v/>
      </c>
      <c r="O580" s="33">
        <f>IF(K580="","",M580 + N580)</f>
        <v/>
      </c>
      <c r="P580" s="4" t="n"/>
      <c r="Q580" s="33">
        <f>IF(L580&amp;K580="","",M580 * L580)</f>
        <v/>
      </c>
      <c r="R580" s="34">
        <f>IF(M580="","",O580-P580-Q580)</f>
        <v/>
      </c>
    </row>
    <row r="581">
      <c r="A581" s="25" t="n">
        <v>577</v>
      </c>
      <c r="B581" s="26">
        <f>_xlfn.XLOOKUP(C581,sales!C:C,scon!B:B,"")</f>
        <v/>
      </c>
      <c r="C581" s="4" t="n"/>
      <c r="D581" s="26">
        <f>_xlfn.XLOOKUP(C581,sales!C:C,scon!D:D,"")</f>
        <v/>
      </c>
      <c r="E581" s="26">
        <f>_xlfn.XLOOKUP(C581,sales!C:C,scon!E:E,"")</f>
        <v/>
      </c>
      <c r="F581" s="4" t="n"/>
      <c r="G581" s="27" t="n"/>
      <c r="H581" s="28" t="n"/>
      <c r="I581" s="4" t="n"/>
      <c r="J581" s="35">
        <f>_xlfn.XLOOKUP(C581,sales!C:C,scon!L:L,"")</f>
        <v/>
      </c>
      <c r="K581" s="31" t="n"/>
      <c r="L581" s="31" t="n"/>
      <c r="M581" s="33">
        <f>IF(I581="","",J581*I581)</f>
        <v/>
      </c>
      <c r="N581" s="33">
        <f>IF(K581="","",M581 * K581)</f>
        <v/>
      </c>
      <c r="O581" s="33">
        <f>IF(K581="","",M581 + N581)</f>
        <v/>
      </c>
      <c r="P581" s="4" t="n"/>
      <c r="Q581" s="33">
        <f>IF(L581&amp;K581="","",M581 * L581)</f>
        <v/>
      </c>
      <c r="R581" s="34">
        <f>IF(M581="","",O581-P581-Q581)</f>
        <v/>
      </c>
    </row>
    <row r="582">
      <c r="A582" s="25" t="n">
        <v>578</v>
      </c>
      <c r="B582" s="26">
        <f>_xlfn.XLOOKUP(C582,sales!C:C,scon!B:B,"")</f>
        <v/>
      </c>
      <c r="C582" s="4" t="n"/>
      <c r="D582" s="26">
        <f>_xlfn.XLOOKUP(C582,sales!C:C,scon!D:D,"")</f>
        <v/>
      </c>
      <c r="E582" s="26">
        <f>_xlfn.XLOOKUP(C582,sales!C:C,scon!E:E,"")</f>
        <v/>
      </c>
      <c r="F582" s="4" t="n"/>
      <c r="G582" s="27" t="n"/>
      <c r="H582" s="28" t="n"/>
      <c r="I582" s="4" t="n"/>
      <c r="J582" s="35">
        <f>_xlfn.XLOOKUP(C582,sales!C:C,scon!L:L,"")</f>
        <v/>
      </c>
      <c r="K582" s="31" t="n"/>
      <c r="L582" s="31" t="n"/>
      <c r="M582" s="33">
        <f>IF(I582="","",J582*I582)</f>
        <v/>
      </c>
      <c r="N582" s="33">
        <f>IF(K582="","",M582 * K582)</f>
        <v/>
      </c>
      <c r="O582" s="33">
        <f>IF(K582="","",M582 + N582)</f>
        <v/>
      </c>
      <c r="P582" s="4" t="n"/>
      <c r="Q582" s="33">
        <f>IF(L582&amp;K582="","",M582 * L582)</f>
        <v/>
      </c>
      <c r="R582" s="34">
        <f>IF(M582="","",O582-P582-Q582)</f>
        <v/>
      </c>
    </row>
    <row r="583">
      <c r="A583" s="25" t="n">
        <v>579</v>
      </c>
      <c r="B583" s="26">
        <f>_xlfn.XLOOKUP(C583,sales!C:C,scon!B:B,"")</f>
        <v/>
      </c>
      <c r="C583" s="4" t="n"/>
      <c r="D583" s="26">
        <f>_xlfn.XLOOKUP(C583,sales!C:C,scon!D:D,"")</f>
        <v/>
      </c>
      <c r="E583" s="26">
        <f>_xlfn.XLOOKUP(C583,sales!C:C,scon!E:E,"")</f>
        <v/>
      </c>
      <c r="F583" s="4" t="n"/>
      <c r="G583" s="27" t="n"/>
      <c r="H583" s="28" t="n"/>
      <c r="I583" s="4" t="n"/>
      <c r="J583" s="35">
        <f>_xlfn.XLOOKUP(C583,sales!C:C,scon!L:L,"")</f>
        <v/>
      </c>
      <c r="K583" s="31" t="n"/>
      <c r="L583" s="31" t="n"/>
      <c r="M583" s="33">
        <f>IF(I583="","",J583*I583)</f>
        <v/>
      </c>
      <c r="N583" s="33">
        <f>IF(K583="","",M583 * K583)</f>
        <v/>
      </c>
      <c r="O583" s="33">
        <f>IF(K583="","",M583 + N583)</f>
        <v/>
      </c>
      <c r="P583" s="4" t="n"/>
      <c r="Q583" s="33">
        <f>IF(L583&amp;K583="","",M583 * L583)</f>
        <v/>
      </c>
      <c r="R583" s="34">
        <f>IF(M583="","",O583-P583-Q583)</f>
        <v/>
      </c>
    </row>
    <row r="584">
      <c r="A584" s="25" t="n">
        <v>580</v>
      </c>
      <c r="B584" s="26">
        <f>_xlfn.XLOOKUP(C584,sales!C:C,scon!B:B,"")</f>
        <v/>
      </c>
      <c r="C584" s="4" t="n"/>
      <c r="D584" s="26">
        <f>_xlfn.XLOOKUP(C584,sales!C:C,scon!D:D,"")</f>
        <v/>
      </c>
      <c r="E584" s="26">
        <f>_xlfn.XLOOKUP(C584,sales!C:C,scon!E:E,"")</f>
        <v/>
      </c>
      <c r="F584" s="4" t="n"/>
      <c r="G584" s="27" t="n"/>
      <c r="H584" s="28" t="n"/>
      <c r="I584" s="4" t="n"/>
      <c r="J584" s="35">
        <f>_xlfn.XLOOKUP(C584,sales!C:C,scon!L:L,"")</f>
        <v/>
      </c>
      <c r="K584" s="31" t="n"/>
      <c r="L584" s="31" t="n"/>
      <c r="M584" s="33">
        <f>IF(I584="","",J584*I584)</f>
        <v/>
      </c>
      <c r="N584" s="33">
        <f>IF(K584="","",M584 * K584)</f>
        <v/>
      </c>
      <c r="O584" s="33">
        <f>IF(K584="","",M584 + N584)</f>
        <v/>
      </c>
      <c r="P584" s="4" t="n"/>
      <c r="Q584" s="33">
        <f>IF(L584&amp;K584="","",M584 * L584)</f>
        <v/>
      </c>
      <c r="R584" s="34">
        <f>IF(M584="","",O584-P584-Q584)</f>
        <v/>
      </c>
    </row>
    <row r="585">
      <c r="A585" s="25" t="n">
        <v>581</v>
      </c>
      <c r="B585" s="26">
        <f>_xlfn.XLOOKUP(C585,sales!C:C,scon!B:B,"")</f>
        <v/>
      </c>
      <c r="C585" s="4" t="n"/>
      <c r="D585" s="26">
        <f>_xlfn.XLOOKUP(C585,sales!C:C,scon!D:D,"")</f>
        <v/>
      </c>
      <c r="E585" s="26">
        <f>_xlfn.XLOOKUP(C585,sales!C:C,scon!E:E,"")</f>
        <v/>
      </c>
      <c r="F585" s="4" t="n"/>
      <c r="G585" s="27" t="n"/>
      <c r="H585" s="28" t="n"/>
      <c r="I585" s="4" t="n"/>
      <c r="J585" s="35">
        <f>_xlfn.XLOOKUP(C585,sales!C:C,scon!L:L,"")</f>
        <v/>
      </c>
      <c r="K585" s="31" t="n"/>
      <c r="L585" s="31" t="n"/>
      <c r="M585" s="33">
        <f>IF(I585="","",J585*I585)</f>
        <v/>
      </c>
      <c r="N585" s="33">
        <f>IF(K585="","",M585 * K585)</f>
        <v/>
      </c>
      <c r="O585" s="33">
        <f>IF(K585="","",M585 + N585)</f>
        <v/>
      </c>
      <c r="P585" s="4" t="n"/>
      <c r="Q585" s="33">
        <f>IF(L585&amp;K585="","",M585 * L585)</f>
        <v/>
      </c>
      <c r="R585" s="34">
        <f>IF(M585="","",O585-P585-Q585)</f>
        <v/>
      </c>
    </row>
    <row r="586">
      <c r="A586" s="25" t="n">
        <v>582</v>
      </c>
      <c r="B586" s="26">
        <f>_xlfn.XLOOKUP(C586,sales!C:C,scon!B:B,"")</f>
        <v/>
      </c>
      <c r="C586" s="4" t="n"/>
      <c r="D586" s="26">
        <f>_xlfn.XLOOKUP(C586,sales!C:C,scon!D:D,"")</f>
        <v/>
      </c>
      <c r="E586" s="26">
        <f>_xlfn.XLOOKUP(C586,sales!C:C,scon!E:E,"")</f>
        <v/>
      </c>
      <c r="F586" s="4" t="n"/>
      <c r="G586" s="27" t="n"/>
      <c r="H586" s="28" t="n"/>
      <c r="I586" s="4" t="n"/>
      <c r="J586" s="35">
        <f>_xlfn.XLOOKUP(C586,sales!C:C,scon!L:L,"")</f>
        <v/>
      </c>
      <c r="K586" s="31" t="n"/>
      <c r="L586" s="31" t="n"/>
      <c r="M586" s="33">
        <f>IF(I586="","",J586*I586)</f>
        <v/>
      </c>
      <c r="N586" s="33">
        <f>IF(K586="","",M586 * K586)</f>
        <v/>
      </c>
      <c r="O586" s="33">
        <f>IF(K586="","",M586 + N586)</f>
        <v/>
      </c>
      <c r="P586" s="4" t="n"/>
      <c r="Q586" s="33">
        <f>IF(L586&amp;K586="","",M586 * L586)</f>
        <v/>
      </c>
      <c r="R586" s="34">
        <f>IF(M586="","",O586-P586-Q586)</f>
        <v/>
      </c>
    </row>
    <row r="587">
      <c r="A587" s="25" t="n">
        <v>583</v>
      </c>
      <c r="B587" s="26">
        <f>_xlfn.XLOOKUP(C587,sales!C:C,scon!B:B,"")</f>
        <v/>
      </c>
      <c r="C587" s="4" t="n"/>
      <c r="D587" s="26">
        <f>_xlfn.XLOOKUP(C587,sales!C:C,scon!D:D,"")</f>
        <v/>
      </c>
      <c r="E587" s="26">
        <f>_xlfn.XLOOKUP(C587,sales!C:C,scon!E:E,"")</f>
        <v/>
      </c>
      <c r="F587" s="4" t="n"/>
      <c r="G587" s="27" t="n"/>
      <c r="H587" s="28" t="n"/>
      <c r="I587" s="4" t="n"/>
      <c r="J587" s="35">
        <f>_xlfn.XLOOKUP(C587,sales!C:C,scon!L:L,"")</f>
        <v/>
      </c>
      <c r="K587" s="31" t="n"/>
      <c r="L587" s="31" t="n"/>
      <c r="M587" s="33">
        <f>IF(I587="","",J587*I587)</f>
        <v/>
      </c>
      <c r="N587" s="33">
        <f>IF(K587="","",M587 * K587)</f>
        <v/>
      </c>
      <c r="O587" s="33">
        <f>IF(K587="","",M587 + N587)</f>
        <v/>
      </c>
      <c r="P587" s="4" t="n"/>
      <c r="Q587" s="33">
        <f>IF(L587&amp;K587="","",M587 * L587)</f>
        <v/>
      </c>
      <c r="R587" s="34">
        <f>IF(M587="","",O587-P587-Q587)</f>
        <v/>
      </c>
    </row>
    <row r="588">
      <c r="A588" s="25" t="n">
        <v>584</v>
      </c>
      <c r="B588" s="26">
        <f>_xlfn.XLOOKUP(C588,sales!C:C,scon!B:B,"")</f>
        <v/>
      </c>
      <c r="C588" s="4" t="n"/>
      <c r="D588" s="26">
        <f>_xlfn.XLOOKUP(C588,sales!C:C,scon!D:D,"")</f>
        <v/>
      </c>
      <c r="E588" s="26">
        <f>_xlfn.XLOOKUP(C588,sales!C:C,scon!E:E,"")</f>
        <v/>
      </c>
      <c r="F588" s="4" t="n"/>
      <c r="G588" s="27" t="n"/>
      <c r="H588" s="28" t="n"/>
      <c r="I588" s="4" t="n"/>
      <c r="J588" s="35">
        <f>_xlfn.XLOOKUP(C588,sales!C:C,scon!L:L,"")</f>
        <v/>
      </c>
      <c r="K588" s="31" t="n"/>
      <c r="L588" s="31" t="n"/>
      <c r="M588" s="33">
        <f>IF(I588="","",J588*I588)</f>
        <v/>
      </c>
      <c r="N588" s="33">
        <f>IF(K588="","",M588 * K588)</f>
        <v/>
      </c>
      <c r="O588" s="33">
        <f>IF(K588="","",M588 + N588)</f>
        <v/>
      </c>
      <c r="P588" s="4" t="n"/>
      <c r="Q588" s="33">
        <f>IF(L588&amp;K588="","",M588 * L588)</f>
        <v/>
      </c>
      <c r="R588" s="34">
        <f>IF(M588="","",O588-P588-Q588)</f>
        <v/>
      </c>
    </row>
    <row r="589">
      <c r="A589" s="25" t="n">
        <v>585</v>
      </c>
      <c r="B589" s="26">
        <f>_xlfn.XLOOKUP(C589,sales!C:C,scon!B:B,"")</f>
        <v/>
      </c>
      <c r="C589" s="4" t="n"/>
      <c r="D589" s="26">
        <f>_xlfn.XLOOKUP(C589,sales!C:C,scon!D:D,"")</f>
        <v/>
      </c>
      <c r="E589" s="26">
        <f>_xlfn.XLOOKUP(C589,sales!C:C,scon!E:E,"")</f>
        <v/>
      </c>
      <c r="F589" s="4" t="n"/>
      <c r="G589" s="27" t="n"/>
      <c r="H589" s="28" t="n"/>
      <c r="I589" s="4" t="n"/>
      <c r="J589" s="35">
        <f>_xlfn.XLOOKUP(C589,sales!C:C,scon!L:L,"")</f>
        <v/>
      </c>
      <c r="K589" s="31" t="n"/>
      <c r="L589" s="31" t="n"/>
      <c r="M589" s="33">
        <f>IF(I589="","",J589*I589)</f>
        <v/>
      </c>
      <c r="N589" s="33">
        <f>IF(K589="","",M589 * K589)</f>
        <v/>
      </c>
      <c r="O589" s="33">
        <f>IF(K589="","",M589 + N589)</f>
        <v/>
      </c>
      <c r="P589" s="4" t="n"/>
      <c r="Q589" s="33">
        <f>IF(L589&amp;K589="","",M589 * L589)</f>
        <v/>
      </c>
      <c r="R589" s="34">
        <f>IF(M589="","",O589-P589-Q589)</f>
        <v/>
      </c>
    </row>
    <row r="590">
      <c r="A590" s="25" t="n">
        <v>586</v>
      </c>
      <c r="B590" s="26">
        <f>_xlfn.XLOOKUP(C590,sales!C:C,scon!B:B,"")</f>
        <v/>
      </c>
      <c r="C590" s="4" t="n"/>
      <c r="D590" s="26">
        <f>_xlfn.XLOOKUP(C590,sales!C:C,scon!D:D,"")</f>
        <v/>
      </c>
      <c r="E590" s="26">
        <f>_xlfn.XLOOKUP(C590,sales!C:C,scon!E:E,"")</f>
        <v/>
      </c>
      <c r="F590" s="4" t="n"/>
      <c r="G590" s="27" t="n"/>
      <c r="H590" s="28" t="n"/>
      <c r="I590" s="4" t="n"/>
      <c r="J590" s="35">
        <f>_xlfn.XLOOKUP(C590,sales!C:C,scon!L:L,"")</f>
        <v/>
      </c>
      <c r="K590" s="31" t="n"/>
      <c r="L590" s="31" t="n"/>
      <c r="M590" s="33">
        <f>IF(I590="","",J590*I590)</f>
        <v/>
      </c>
      <c r="N590" s="33">
        <f>IF(K590="","",M590 * K590)</f>
        <v/>
      </c>
      <c r="O590" s="33">
        <f>IF(K590="","",M590 + N590)</f>
        <v/>
      </c>
      <c r="P590" s="4" t="n"/>
      <c r="Q590" s="33">
        <f>IF(L590&amp;K590="","",M590 * L590)</f>
        <v/>
      </c>
      <c r="R590" s="34">
        <f>IF(M590="","",O590-P590-Q590)</f>
        <v/>
      </c>
    </row>
    <row r="591">
      <c r="A591" s="25" t="n">
        <v>587</v>
      </c>
      <c r="B591" s="26">
        <f>_xlfn.XLOOKUP(C591,sales!C:C,scon!B:B,"")</f>
        <v/>
      </c>
      <c r="C591" s="4" t="n"/>
      <c r="D591" s="26">
        <f>_xlfn.XLOOKUP(C591,sales!C:C,scon!D:D,"")</f>
        <v/>
      </c>
      <c r="E591" s="26">
        <f>_xlfn.XLOOKUP(C591,sales!C:C,scon!E:E,"")</f>
        <v/>
      </c>
      <c r="F591" s="4" t="n"/>
      <c r="G591" s="27" t="n"/>
      <c r="H591" s="28" t="n"/>
      <c r="I591" s="4" t="n"/>
      <c r="J591" s="35">
        <f>_xlfn.XLOOKUP(C591,sales!C:C,scon!L:L,"")</f>
        <v/>
      </c>
      <c r="K591" s="31" t="n"/>
      <c r="L591" s="31" t="n"/>
      <c r="M591" s="33">
        <f>IF(I591="","",J591*I591)</f>
        <v/>
      </c>
      <c r="N591" s="33">
        <f>IF(K591="","",M591 * K591)</f>
        <v/>
      </c>
      <c r="O591" s="33">
        <f>IF(K591="","",M591 + N591)</f>
        <v/>
      </c>
      <c r="P591" s="4" t="n"/>
      <c r="Q591" s="33">
        <f>IF(L591&amp;K591="","",M591 * L591)</f>
        <v/>
      </c>
      <c r="R591" s="34">
        <f>IF(M591="","",O591-P591-Q591)</f>
        <v/>
      </c>
    </row>
    <row r="592">
      <c r="A592" s="25" t="n">
        <v>588</v>
      </c>
      <c r="B592" s="26">
        <f>_xlfn.XLOOKUP(C592,sales!C:C,scon!B:B,"")</f>
        <v/>
      </c>
      <c r="C592" s="4" t="n"/>
      <c r="D592" s="26">
        <f>_xlfn.XLOOKUP(C592,sales!C:C,scon!D:D,"")</f>
        <v/>
      </c>
      <c r="E592" s="26">
        <f>_xlfn.XLOOKUP(C592,sales!C:C,scon!E:E,"")</f>
        <v/>
      </c>
      <c r="F592" s="4" t="n"/>
      <c r="G592" s="27" t="n"/>
      <c r="H592" s="28" t="n"/>
      <c r="I592" s="4" t="n"/>
      <c r="J592" s="35">
        <f>_xlfn.XLOOKUP(C592,sales!C:C,scon!L:L,"")</f>
        <v/>
      </c>
      <c r="K592" s="31" t="n"/>
      <c r="L592" s="31" t="n"/>
      <c r="M592" s="33">
        <f>IF(I592="","",J592*I592)</f>
        <v/>
      </c>
      <c r="N592" s="33">
        <f>IF(K592="","",M592 * K592)</f>
        <v/>
      </c>
      <c r="O592" s="33">
        <f>IF(K592="","",M592 + N592)</f>
        <v/>
      </c>
      <c r="P592" s="4" t="n"/>
      <c r="Q592" s="33">
        <f>IF(L592&amp;K592="","",M592 * L592)</f>
        <v/>
      </c>
      <c r="R592" s="34">
        <f>IF(M592="","",O592-P592-Q592)</f>
        <v/>
      </c>
    </row>
    <row r="593">
      <c r="A593" s="25" t="n">
        <v>589</v>
      </c>
      <c r="B593" s="26">
        <f>_xlfn.XLOOKUP(C593,sales!C:C,scon!B:B,"")</f>
        <v/>
      </c>
      <c r="C593" s="4" t="n"/>
      <c r="D593" s="26">
        <f>_xlfn.XLOOKUP(C593,sales!C:C,scon!D:D,"")</f>
        <v/>
      </c>
      <c r="E593" s="26">
        <f>_xlfn.XLOOKUP(C593,sales!C:C,scon!E:E,"")</f>
        <v/>
      </c>
      <c r="F593" s="4" t="n"/>
      <c r="G593" s="27" t="n"/>
      <c r="H593" s="28" t="n"/>
      <c r="I593" s="4" t="n"/>
      <c r="J593" s="35">
        <f>_xlfn.XLOOKUP(C593,sales!C:C,scon!L:L,"")</f>
        <v/>
      </c>
      <c r="K593" s="31" t="n"/>
      <c r="L593" s="31" t="n"/>
      <c r="M593" s="33">
        <f>IF(I593="","",J593*I593)</f>
        <v/>
      </c>
      <c r="N593" s="33">
        <f>IF(K593="","",M593 * K593)</f>
        <v/>
      </c>
      <c r="O593" s="33">
        <f>IF(K593="","",M593 + N593)</f>
        <v/>
      </c>
      <c r="P593" s="4" t="n"/>
      <c r="Q593" s="33">
        <f>IF(L593&amp;K593="","",M593 * L593)</f>
        <v/>
      </c>
      <c r="R593" s="34">
        <f>IF(M593="","",O593-P593-Q593)</f>
        <v/>
      </c>
    </row>
    <row r="594">
      <c r="A594" s="25" t="n">
        <v>590</v>
      </c>
      <c r="B594" s="26">
        <f>_xlfn.XLOOKUP(C594,sales!C:C,scon!B:B,"")</f>
        <v/>
      </c>
      <c r="C594" s="4" t="n"/>
      <c r="D594" s="26">
        <f>_xlfn.XLOOKUP(C594,sales!C:C,scon!D:D,"")</f>
        <v/>
      </c>
      <c r="E594" s="26">
        <f>_xlfn.XLOOKUP(C594,sales!C:C,scon!E:E,"")</f>
        <v/>
      </c>
      <c r="F594" s="4" t="n"/>
      <c r="G594" s="27" t="n"/>
      <c r="H594" s="28" t="n"/>
      <c r="I594" s="4" t="n"/>
      <c r="J594" s="35">
        <f>_xlfn.XLOOKUP(C594,sales!C:C,scon!L:L,"")</f>
        <v/>
      </c>
      <c r="K594" s="31" t="n"/>
      <c r="L594" s="31" t="n"/>
      <c r="M594" s="33">
        <f>IF(I594="","",J594*I594)</f>
        <v/>
      </c>
      <c r="N594" s="33">
        <f>IF(K594="","",M594 * K594)</f>
        <v/>
      </c>
      <c r="O594" s="33">
        <f>IF(K594="","",M594 + N594)</f>
        <v/>
      </c>
      <c r="P594" s="4" t="n"/>
      <c r="Q594" s="33">
        <f>IF(L594&amp;K594="","",M594 * L594)</f>
        <v/>
      </c>
      <c r="R594" s="34">
        <f>IF(M594="","",O594-P594-Q594)</f>
        <v/>
      </c>
    </row>
    <row r="595">
      <c r="A595" s="25" t="n">
        <v>591</v>
      </c>
      <c r="B595" s="26">
        <f>_xlfn.XLOOKUP(C595,sales!C:C,scon!B:B,"")</f>
        <v/>
      </c>
      <c r="C595" s="4" t="n"/>
      <c r="D595" s="26">
        <f>_xlfn.XLOOKUP(C595,sales!C:C,scon!D:D,"")</f>
        <v/>
      </c>
      <c r="E595" s="26">
        <f>_xlfn.XLOOKUP(C595,sales!C:C,scon!E:E,"")</f>
        <v/>
      </c>
      <c r="F595" s="4" t="n"/>
      <c r="G595" s="27" t="n"/>
      <c r="H595" s="28" t="n"/>
      <c r="I595" s="4" t="n"/>
      <c r="J595" s="35">
        <f>_xlfn.XLOOKUP(C595,sales!C:C,scon!L:L,"")</f>
        <v/>
      </c>
      <c r="K595" s="31" t="n"/>
      <c r="L595" s="31" t="n"/>
      <c r="M595" s="33">
        <f>IF(I595="","",J595*I595)</f>
        <v/>
      </c>
      <c r="N595" s="33">
        <f>IF(K595="","",M595 * K595)</f>
        <v/>
      </c>
      <c r="O595" s="33">
        <f>IF(K595="","",M595 + N595)</f>
        <v/>
      </c>
      <c r="P595" s="4" t="n"/>
      <c r="Q595" s="33">
        <f>IF(L595&amp;K595="","",M595 * L595)</f>
        <v/>
      </c>
      <c r="R595" s="34">
        <f>IF(M595="","",O595-P595-Q595)</f>
        <v/>
      </c>
    </row>
    <row r="596">
      <c r="A596" s="25" t="n">
        <v>592</v>
      </c>
      <c r="B596" s="26">
        <f>_xlfn.XLOOKUP(C596,sales!C:C,scon!B:B,"")</f>
        <v/>
      </c>
      <c r="C596" s="4" t="n"/>
      <c r="D596" s="26">
        <f>_xlfn.XLOOKUP(C596,sales!C:C,scon!D:D,"")</f>
        <v/>
      </c>
      <c r="E596" s="26">
        <f>_xlfn.XLOOKUP(C596,sales!C:C,scon!E:E,"")</f>
        <v/>
      </c>
      <c r="F596" s="4" t="n"/>
      <c r="G596" s="27" t="n"/>
      <c r="H596" s="28" t="n"/>
      <c r="I596" s="4" t="n"/>
      <c r="J596" s="35">
        <f>_xlfn.XLOOKUP(C596,sales!C:C,scon!L:L,"")</f>
        <v/>
      </c>
      <c r="K596" s="31" t="n"/>
      <c r="L596" s="31" t="n"/>
      <c r="M596" s="33">
        <f>IF(I596="","",J596*I596)</f>
        <v/>
      </c>
      <c r="N596" s="33">
        <f>IF(K596="","",M596 * K596)</f>
        <v/>
      </c>
      <c r="O596" s="33">
        <f>IF(K596="","",M596 + N596)</f>
        <v/>
      </c>
      <c r="P596" s="4" t="n"/>
      <c r="Q596" s="33">
        <f>IF(L596&amp;K596="","",M596 * L596)</f>
        <v/>
      </c>
      <c r="R596" s="34">
        <f>IF(M596="","",O596-P596-Q596)</f>
        <v/>
      </c>
    </row>
    <row r="597">
      <c r="A597" s="25" t="n">
        <v>593</v>
      </c>
      <c r="B597" s="26">
        <f>_xlfn.XLOOKUP(C597,sales!C:C,scon!B:B,"")</f>
        <v/>
      </c>
      <c r="C597" s="4" t="n"/>
      <c r="D597" s="26">
        <f>_xlfn.XLOOKUP(C597,sales!C:C,scon!D:D,"")</f>
        <v/>
      </c>
      <c r="E597" s="26">
        <f>_xlfn.XLOOKUP(C597,sales!C:C,scon!E:E,"")</f>
        <v/>
      </c>
      <c r="F597" s="4" t="n"/>
      <c r="G597" s="27" t="n"/>
      <c r="H597" s="28" t="n"/>
      <c r="I597" s="4" t="n"/>
      <c r="J597" s="35">
        <f>_xlfn.XLOOKUP(C597,sales!C:C,scon!L:L,"")</f>
        <v/>
      </c>
      <c r="K597" s="31" t="n"/>
      <c r="L597" s="31" t="n"/>
      <c r="M597" s="33">
        <f>IF(I597="","",J597*I597)</f>
        <v/>
      </c>
      <c r="N597" s="33">
        <f>IF(K597="","",M597 * K597)</f>
        <v/>
      </c>
      <c r="O597" s="33">
        <f>IF(K597="","",M597 + N597)</f>
        <v/>
      </c>
      <c r="P597" s="4" t="n"/>
      <c r="Q597" s="33">
        <f>IF(L597&amp;K597="","",M597 * L597)</f>
        <v/>
      </c>
      <c r="R597" s="34">
        <f>IF(M597="","",O597-P597-Q597)</f>
        <v/>
      </c>
    </row>
    <row r="598">
      <c r="A598" s="25" t="n">
        <v>594</v>
      </c>
      <c r="B598" s="26">
        <f>_xlfn.XLOOKUP(C598,sales!C:C,scon!B:B,"")</f>
        <v/>
      </c>
      <c r="C598" s="4" t="n"/>
      <c r="D598" s="26">
        <f>_xlfn.XLOOKUP(C598,sales!C:C,scon!D:D,"")</f>
        <v/>
      </c>
      <c r="E598" s="26">
        <f>_xlfn.XLOOKUP(C598,sales!C:C,scon!E:E,"")</f>
        <v/>
      </c>
      <c r="F598" s="4" t="n"/>
      <c r="G598" s="27" t="n"/>
      <c r="H598" s="28" t="n"/>
      <c r="I598" s="4" t="n"/>
      <c r="J598" s="35">
        <f>_xlfn.XLOOKUP(C598,sales!C:C,scon!L:L,"")</f>
        <v/>
      </c>
      <c r="K598" s="31" t="n"/>
      <c r="L598" s="31" t="n"/>
      <c r="M598" s="33">
        <f>IF(I598="","",J598*I598)</f>
        <v/>
      </c>
      <c r="N598" s="33">
        <f>IF(K598="","",M598 * K598)</f>
        <v/>
      </c>
      <c r="O598" s="33">
        <f>IF(K598="","",M598 + N598)</f>
        <v/>
      </c>
      <c r="P598" s="4" t="n"/>
      <c r="Q598" s="33">
        <f>IF(L598&amp;K598="","",M598 * L598)</f>
        <v/>
      </c>
      <c r="R598" s="34">
        <f>IF(M598="","",O598-P598-Q598)</f>
        <v/>
      </c>
    </row>
    <row r="599">
      <c r="A599" s="25" t="n">
        <v>595</v>
      </c>
      <c r="B599" s="26">
        <f>_xlfn.XLOOKUP(C599,sales!C:C,scon!B:B,"")</f>
        <v/>
      </c>
      <c r="C599" s="4" t="n"/>
      <c r="D599" s="26">
        <f>_xlfn.XLOOKUP(C599,sales!C:C,scon!D:D,"")</f>
        <v/>
      </c>
      <c r="E599" s="26">
        <f>_xlfn.XLOOKUP(C599,sales!C:C,scon!E:E,"")</f>
        <v/>
      </c>
      <c r="F599" s="4" t="n"/>
      <c r="G599" s="27" t="n"/>
      <c r="H599" s="28" t="n"/>
      <c r="I599" s="4" t="n"/>
      <c r="J599" s="35">
        <f>_xlfn.XLOOKUP(C599,sales!C:C,scon!L:L,"")</f>
        <v/>
      </c>
      <c r="K599" s="31" t="n"/>
      <c r="L599" s="31" t="n"/>
      <c r="M599" s="33">
        <f>IF(I599="","",J599*I599)</f>
        <v/>
      </c>
      <c r="N599" s="33">
        <f>IF(K599="","",M599 * K599)</f>
        <v/>
      </c>
      <c r="O599" s="33">
        <f>IF(K599="","",M599 + N599)</f>
        <v/>
      </c>
      <c r="P599" s="4" t="n"/>
      <c r="Q599" s="33">
        <f>IF(L599&amp;K599="","",M599 * L599)</f>
        <v/>
      </c>
      <c r="R599" s="34">
        <f>IF(M599="","",O599-P599-Q599)</f>
        <v/>
      </c>
    </row>
    <row r="600">
      <c r="A600" s="25" t="n">
        <v>596</v>
      </c>
      <c r="B600" s="26">
        <f>_xlfn.XLOOKUP(C600,sales!C:C,scon!B:B,"")</f>
        <v/>
      </c>
      <c r="C600" s="4" t="n"/>
      <c r="D600" s="26">
        <f>_xlfn.XLOOKUP(C600,sales!C:C,scon!D:D,"")</f>
        <v/>
      </c>
      <c r="E600" s="26">
        <f>_xlfn.XLOOKUP(C600,sales!C:C,scon!E:E,"")</f>
        <v/>
      </c>
      <c r="F600" s="4" t="n"/>
      <c r="G600" s="27" t="n"/>
      <c r="H600" s="28" t="n"/>
      <c r="I600" s="4" t="n"/>
      <c r="J600" s="35">
        <f>_xlfn.XLOOKUP(C600,sales!C:C,scon!L:L,"")</f>
        <v/>
      </c>
      <c r="K600" s="31" t="n"/>
      <c r="L600" s="31" t="n"/>
      <c r="M600" s="33">
        <f>IF(I600="","",J600*I600)</f>
        <v/>
      </c>
      <c r="N600" s="33">
        <f>IF(K600="","",M600 * K600)</f>
        <v/>
      </c>
      <c r="O600" s="33">
        <f>IF(K600="","",M600 + N600)</f>
        <v/>
      </c>
      <c r="P600" s="4" t="n"/>
      <c r="Q600" s="33">
        <f>IF(L600&amp;K600="","",M600 * L600)</f>
        <v/>
      </c>
      <c r="R600" s="34">
        <f>IF(M600="","",O600-P600-Q600)</f>
        <v/>
      </c>
    </row>
    <row r="601">
      <c r="A601" s="25" t="n">
        <v>597</v>
      </c>
      <c r="B601" s="26">
        <f>_xlfn.XLOOKUP(C601,sales!C:C,scon!B:B,"")</f>
        <v/>
      </c>
      <c r="C601" s="4" t="n"/>
      <c r="D601" s="26">
        <f>_xlfn.XLOOKUP(C601,sales!C:C,scon!D:D,"")</f>
        <v/>
      </c>
      <c r="E601" s="26">
        <f>_xlfn.XLOOKUP(C601,sales!C:C,scon!E:E,"")</f>
        <v/>
      </c>
      <c r="F601" s="4" t="n"/>
      <c r="G601" s="27" t="n"/>
      <c r="H601" s="28" t="n"/>
      <c r="I601" s="4" t="n"/>
      <c r="J601" s="35">
        <f>_xlfn.XLOOKUP(C601,sales!C:C,scon!L:L,"")</f>
        <v/>
      </c>
      <c r="K601" s="31" t="n"/>
      <c r="L601" s="31" t="n"/>
      <c r="M601" s="33">
        <f>IF(I601="","",J601*I601)</f>
        <v/>
      </c>
      <c r="N601" s="33">
        <f>IF(K601="","",M601 * K601)</f>
        <v/>
      </c>
      <c r="O601" s="33">
        <f>IF(K601="","",M601 + N601)</f>
        <v/>
      </c>
      <c r="P601" s="4" t="n"/>
      <c r="Q601" s="33">
        <f>IF(L601&amp;K601="","",M601 * L601)</f>
        <v/>
      </c>
      <c r="R601" s="34">
        <f>IF(M601="","",O601-P601-Q601)</f>
        <v/>
      </c>
    </row>
    <row r="602">
      <c r="A602" s="25" t="n">
        <v>598</v>
      </c>
      <c r="B602" s="26">
        <f>_xlfn.XLOOKUP(C602,sales!C:C,scon!B:B,"")</f>
        <v/>
      </c>
      <c r="C602" s="4" t="n"/>
      <c r="D602" s="26">
        <f>_xlfn.XLOOKUP(C602,sales!C:C,scon!D:D,"")</f>
        <v/>
      </c>
      <c r="E602" s="26">
        <f>_xlfn.XLOOKUP(C602,sales!C:C,scon!E:E,"")</f>
        <v/>
      </c>
      <c r="F602" s="4" t="n"/>
      <c r="G602" s="27" t="n"/>
      <c r="H602" s="28" t="n"/>
      <c r="I602" s="4" t="n"/>
      <c r="J602" s="35">
        <f>_xlfn.XLOOKUP(C602,sales!C:C,scon!L:L,"")</f>
        <v/>
      </c>
      <c r="K602" s="31" t="n"/>
      <c r="L602" s="31" t="n"/>
      <c r="M602" s="33">
        <f>IF(I602="","",J602*I602)</f>
        <v/>
      </c>
      <c r="N602" s="33">
        <f>IF(K602="","",M602 * K602)</f>
        <v/>
      </c>
      <c r="O602" s="33">
        <f>IF(K602="","",M602 + N602)</f>
        <v/>
      </c>
      <c r="P602" s="4" t="n"/>
      <c r="Q602" s="33">
        <f>IF(L602&amp;K602="","",M602 * L602)</f>
        <v/>
      </c>
      <c r="R602" s="34">
        <f>IF(M602="","",O602-P602-Q602)</f>
        <v/>
      </c>
    </row>
    <row r="603">
      <c r="A603" s="25" t="n">
        <v>599</v>
      </c>
      <c r="B603" s="26">
        <f>_xlfn.XLOOKUP(C603,sales!C:C,scon!B:B,"")</f>
        <v/>
      </c>
      <c r="C603" s="4" t="n"/>
      <c r="D603" s="26">
        <f>_xlfn.XLOOKUP(C603,sales!C:C,scon!D:D,"")</f>
        <v/>
      </c>
      <c r="E603" s="26">
        <f>_xlfn.XLOOKUP(C603,sales!C:C,scon!E:E,"")</f>
        <v/>
      </c>
      <c r="F603" s="4" t="n"/>
      <c r="G603" s="27" t="n"/>
      <c r="H603" s="28" t="n"/>
      <c r="I603" s="4" t="n"/>
      <c r="J603" s="35">
        <f>_xlfn.XLOOKUP(C603,sales!C:C,scon!L:L,"")</f>
        <v/>
      </c>
      <c r="K603" s="31" t="n"/>
      <c r="L603" s="31" t="n"/>
      <c r="M603" s="33">
        <f>IF(I603="","",J603*I603)</f>
        <v/>
      </c>
      <c r="N603" s="33">
        <f>IF(K603="","",M603 * K603)</f>
        <v/>
      </c>
      <c r="O603" s="33">
        <f>IF(K603="","",M603 + N603)</f>
        <v/>
      </c>
      <c r="P603" s="4" t="n"/>
      <c r="Q603" s="33">
        <f>IF(L603&amp;K603="","",M603 * L603)</f>
        <v/>
      </c>
      <c r="R603" s="34">
        <f>IF(M603="","",O603-P603-Q603)</f>
        <v/>
      </c>
    </row>
    <row r="604">
      <c r="A604" s="25" t="n">
        <v>600</v>
      </c>
      <c r="B604" s="26">
        <f>_xlfn.XLOOKUP(C604,sales!C:C,scon!B:B,"")</f>
        <v/>
      </c>
      <c r="C604" s="4" t="n"/>
      <c r="D604" s="26">
        <f>_xlfn.XLOOKUP(C604,sales!C:C,scon!D:D,"")</f>
        <v/>
      </c>
      <c r="E604" s="26">
        <f>_xlfn.XLOOKUP(C604,sales!C:C,scon!E:E,"")</f>
        <v/>
      </c>
      <c r="F604" s="4" t="n"/>
      <c r="G604" s="27" t="n"/>
      <c r="H604" s="28" t="n"/>
      <c r="I604" s="4" t="n"/>
      <c r="J604" s="35">
        <f>_xlfn.XLOOKUP(C604,sales!C:C,scon!L:L,"")</f>
        <v/>
      </c>
      <c r="K604" s="31" t="n"/>
      <c r="L604" s="31" t="n"/>
      <c r="M604" s="33">
        <f>IF(I604="","",J604*I604)</f>
        <v/>
      </c>
      <c r="N604" s="33">
        <f>IF(K604="","",M604 * K604)</f>
        <v/>
      </c>
      <c r="O604" s="33">
        <f>IF(K604="","",M604 + N604)</f>
        <v/>
      </c>
      <c r="P604" s="4" t="n"/>
      <c r="Q604" s="33">
        <f>IF(L604&amp;K604="","",M604 * L604)</f>
        <v/>
      </c>
      <c r="R604" s="34">
        <f>IF(M604="","",O604-P604-Q604)</f>
        <v/>
      </c>
    </row>
    <row r="605">
      <c r="A605" s="25" t="n">
        <v>601</v>
      </c>
      <c r="B605" s="26">
        <f>_xlfn.XLOOKUP(C605,sales!C:C,scon!B:B,"")</f>
        <v/>
      </c>
      <c r="C605" s="4" t="n"/>
      <c r="D605" s="26">
        <f>_xlfn.XLOOKUP(C605,sales!C:C,scon!D:D,"")</f>
        <v/>
      </c>
      <c r="E605" s="26">
        <f>_xlfn.XLOOKUP(C605,sales!C:C,scon!E:E,"")</f>
        <v/>
      </c>
      <c r="F605" s="4" t="n"/>
      <c r="G605" s="27" t="n"/>
      <c r="H605" s="28" t="n"/>
      <c r="I605" s="4" t="n"/>
      <c r="J605" s="35">
        <f>_xlfn.XLOOKUP(C605,sales!C:C,scon!L:L,"")</f>
        <v/>
      </c>
      <c r="K605" s="31" t="n"/>
      <c r="L605" s="31" t="n"/>
      <c r="M605" s="33">
        <f>IF(I605="","",J605*I605)</f>
        <v/>
      </c>
      <c r="N605" s="33">
        <f>IF(K605="","",M605 * K605)</f>
        <v/>
      </c>
      <c r="O605" s="33">
        <f>IF(K605="","",M605 + N605)</f>
        <v/>
      </c>
      <c r="P605" s="4" t="n"/>
      <c r="Q605" s="33">
        <f>IF(L605&amp;K605="","",M605 * L605)</f>
        <v/>
      </c>
      <c r="R605" s="34">
        <f>IF(M605="","",O605-P605-Q605)</f>
        <v/>
      </c>
    </row>
    <row r="606">
      <c r="A606" s="25" t="n">
        <v>602</v>
      </c>
      <c r="B606" s="26">
        <f>_xlfn.XLOOKUP(C606,sales!C:C,scon!B:B,"")</f>
        <v/>
      </c>
      <c r="C606" s="4" t="n"/>
      <c r="D606" s="26">
        <f>_xlfn.XLOOKUP(C606,sales!C:C,scon!D:D,"")</f>
        <v/>
      </c>
      <c r="E606" s="26">
        <f>_xlfn.XLOOKUP(C606,sales!C:C,scon!E:E,"")</f>
        <v/>
      </c>
      <c r="F606" s="4" t="n"/>
      <c r="G606" s="27" t="n"/>
      <c r="H606" s="28" t="n"/>
      <c r="I606" s="4" t="n"/>
      <c r="J606" s="35">
        <f>_xlfn.XLOOKUP(C606,sales!C:C,scon!L:L,"")</f>
        <v/>
      </c>
      <c r="K606" s="31" t="n"/>
      <c r="L606" s="31" t="n"/>
      <c r="M606" s="33">
        <f>IF(I606="","",J606*I606)</f>
        <v/>
      </c>
      <c r="N606" s="33">
        <f>IF(K606="","",M606 * K606)</f>
        <v/>
      </c>
      <c r="O606" s="33">
        <f>IF(K606="","",M606 + N606)</f>
        <v/>
      </c>
      <c r="P606" s="4" t="n"/>
      <c r="Q606" s="33">
        <f>IF(L606&amp;K606="","",M606 * L606)</f>
        <v/>
      </c>
      <c r="R606" s="34">
        <f>IF(M606="","",O606-P606-Q606)</f>
        <v/>
      </c>
    </row>
    <row r="607">
      <c r="A607" s="25" t="n">
        <v>603</v>
      </c>
      <c r="B607" s="26">
        <f>_xlfn.XLOOKUP(C607,sales!C:C,scon!B:B,"")</f>
        <v/>
      </c>
      <c r="C607" s="4" t="n"/>
      <c r="D607" s="26">
        <f>_xlfn.XLOOKUP(C607,sales!C:C,scon!D:D,"")</f>
        <v/>
      </c>
      <c r="E607" s="26">
        <f>_xlfn.XLOOKUP(C607,sales!C:C,scon!E:E,"")</f>
        <v/>
      </c>
      <c r="F607" s="4" t="n"/>
      <c r="G607" s="27" t="n"/>
      <c r="H607" s="28" t="n"/>
      <c r="I607" s="4" t="n"/>
      <c r="J607" s="35">
        <f>_xlfn.XLOOKUP(C607,sales!C:C,scon!L:L,"")</f>
        <v/>
      </c>
      <c r="K607" s="31" t="n"/>
      <c r="L607" s="31" t="n"/>
      <c r="M607" s="33">
        <f>IF(I607="","",J607*I607)</f>
        <v/>
      </c>
      <c r="N607" s="33">
        <f>IF(K607="","",M607 * K607)</f>
        <v/>
      </c>
      <c r="O607" s="33">
        <f>IF(K607="","",M607 + N607)</f>
        <v/>
      </c>
      <c r="P607" s="4" t="n"/>
      <c r="Q607" s="33">
        <f>IF(L607&amp;K607="","",M607 * L607)</f>
        <v/>
      </c>
      <c r="R607" s="34">
        <f>IF(M607="","",O607-P607-Q607)</f>
        <v/>
      </c>
    </row>
    <row r="608">
      <c r="A608" s="25" t="n">
        <v>604</v>
      </c>
      <c r="B608" s="26">
        <f>_xlfn.XLOOKUP(C608,sales!C:C,scon!B:B,"")</f>
        <v/>
      </c>
      <c r="C608" s="4" t="n"/>
      <c r="D608" s="26">
        <f>_xlfn.XLOOKUP(C608,sales!C:C,scon!D:D,"")</f>
        <v/>
      </c>
      <c r="E608" s="26">
        <f>_xlfn.XLOOKUP(C608,sales!C:C,scon!E:E,"")</f>
        <v/>
      </c>
      <c r="F608" s="4" t="n"/>
      <c r="G608" s="27" t="n"/>
      <c r="H608" s="28" t="n"/>
      <c r="I608" s="4" t="n"/>
      <c r="J608" s="35">
        <f>_xlfn.XLOOKUP(C608,sales!C:C,scon!L:L,"")</f>
        <v/>
      </c>
      <c r="K608" s="31" t="n"/>
      <c r="L608" s="31" t="n"/>
      <c r="M608" s="33">
        <f>IF(I608="","",J608*I608)</f>
        <v/>
      </c>
      <c r="N608" s="33">
        <f>IF(K608="","",M608 * K608)</f>
        <v/>
      </c>
      <c r="O608" s="33">
        <f>IF(K608="","",M608 + N608)</f>
        <v/>
      </c>
      <c r="P608" s="4" t="n"/>
      <c r="Q608" s="33">
        <f>IF(L608&amp;K608="","",M608 * L608)</f>
        <v/>
      </c>
      <c r="R608" s="34">
        <f>IF(M608="","",O608-P608-Q608)</f>
        <v/>
      </c>
    </row>
    <row r="609">
      <c r="A609" s="25" t="n">
        <v>605</v>
      </c>
      <c r="B609" s="26">
        <f>_xlfn.XLOOKUP(C609,sales!C:C,scon!B:B,"")</f>
        <v/>
      </c>
      <c r="C609" s="4" t="n"/>
      <c r="D609" s="26">
        <f>_xlfn.XLOOKUP(C609,sales!C:C,scon!D:D,"")</f>
        <v/>
      </c>
      <c r="E609" s="26">
        <f>_xlfn.XLOOKUP(C609,sales!C:C,scon!E:E,"")</f>
        <v/>
      </c>
      <c r="F609" s="4" t="n"/>
      <c r="G609" s="27" t="n"/>
      <c r="H609" s="28" t="n"/>
      <c r="I609" s="4" t="n"/>
      <c r="J609" s="35">
        <f>_xlfn.XLOOKUP(C609,sales!C:C,scon!L:L,"")</f>
        <v/>
      </c>
      <c r="K609" s="31" t="n"/>
      <c r="L609" s="31" t="n"/>
      <c r="M609" s="33">
        <f>IF(I609="","",J609*I609)</f>
        <v/>
      </c>
      <c r="N609" s="33">
        <f>IF(K609="","",M609 * K609)</f>
        <v/>
      </c>
      <c r="O609" s="33">
        <f>IF(K609="","",M609 + N609)</f>
        <v/>
      </c>
      <c r="P609" s="4" t="n"/>
      <c r="Q609" s="33">
        <f>IF(L609&amp;K609="","",M609 * L609)</f>
        <v/>
      </c>
      <c r="R609" s="34">
        <f>IF(M609="","",O609-P609-Q609)</f>
        <v/>
      </c>
    </row>
    <row r="610">
      <c r="A610" s="25" t="n">
        <v>606</v>
      </c>
      <c r="B610" s="26">
        <f>_xlfn.XLOOKUP(C610,sales!C:C,scon!B:B,"")</f>
        <v/>
      </c>
      <c r="C610" s="4" t="n"/>
      <c r="D610" s="26">
        <f>_xlfn.XLOOKUP(C610,sales!C:C,scon!D:D,"")</f>
        <v/>
      </c>
      <c r="E610" s="26">
        <f>_xlfn.XLOOKUP(C610,sales!C:C,scon!E:E,"")</f>
        <v/>
      </c>
      <c r="F610" s="4" t="n"/>
      <c r="G610" s="27" t="n"/>
      <c r="H610" s="28" t="n"/>
      <c r="I610" s="4" t="n"/>
      <c r="J610" s="35">
        <f>_xlfn.XLOOKUP(C610,sales!C:C,scon!L:L,"")</f>
        <v/>
      </c>
      <c r="K610" s="31" t="n"/>
      <c r="L610" s="31" t="n"/>
      <c r="M610" s="33">
        <f>IF(I610="","",J610*I610)</f>
        <v/>
      </c>
      <c r="N610" s="33">
        <f>IF(K610="","",M610 * K610)</f>
        <v/>
      </c>
      <c r="O610" s="33">
        <f>IF(K610="","",M610 + N610)</f>
        <v/>
      </c>
      <c r="P610" s="4" t="n"/>
      <c r="Q610" s="33">
        <f>IF(L610&amp;K610="","",M610 * L610)</f>
        <v/>
      </c>
      <c r="R610" s="34">
        <f>IF(M610="","",O610-P610-Q610)</f>
        <v/>
      </c>
    </row>
    <row r="611">
      <c r="A611" s="25" t="n">
        <v>607</v>
      </c>
      <c r="B611" s="26">
        <f>_xlfn.XLOOKUP(C611,sales!C:C,scon!B:B,"")</f>
        <v/>
      </c>
      <c r="C611" s="4" t="n"/>
      <c r="D611" s="26">
        <f>_xlfn.XLOOKUP(C611,sales!C:C,scon!D:D,"")</f>
        <v/>
      </c>
      <c r="E611" s="26">
        <f>_xlfn.XLOOKUP(C611,sales!C:C,scon!E:E,"")</f>
        <v/>
      </c>
      <c r="F611" s="4" t="n"/>
      <c r="G611" s="27" t="n"/>
      <c r="H611" s="28" t="n"/>
      <c r="I611" s="4" t="n"/>
      <c r="J611" s="35">
        <f>_xlfn.XLOOKUP(C611,sales!C:C,scon!L:L,"")</f>
        <v/>
      </c>
      <c r="K611" s="31" t="n"/>
      <c r="L611" s="31" t="n"/>
      <c r="M611" s="33">
        <f>IF(I611="","",J611*I611)</f>
        <v/>
      </c>
      <c r="N611" s="33">
        <f>IF(K611="","",M611 * K611)</f>
        <v/>
      </c>
      <c r="O611" s="33">
        <f>IF(K611="","",M611 + N611)</f>
        <v/>
      </c>
      <c r="P611" s="4" t="n"/>
      <c r="Q611" s="33">
        <f>IF(L611&amp;K611="","",M611 * L611)</f>
        <v/>
      </c>
      <c r="R611" s="34">
        <f>IF(M611="","",O611-P611-Q611)</f>
        <v/>
      </c>
    </row>
    <row r="612">
      <c r="A612" s="25" t="n">
        <v>608</v>
      </c>
      <c r="B612" s="26">
        <f>_xlfn.XLOOKUP(C612,sales!C:C,scon!B:B,"")</f>
        <v/>
      </c>
      <c r="C612" s="4" t="n"/>
      <c r="D612" s="26">
        <f>_xlfn.XLOOKUP(C612,sales!C:C,scon!D:D,"")</f>
        <v/>
      </c>
      <c r="E612" s="26">
        <f>_xlfn.XLOOKUP(C612,sales!C:C,scon!E:E,"")</f>
        <v/>
      </c>
      <c r="F612" s="4" t="n"/>
      <c r="G612" s="27" t="n"/>
      <c r="H612" s="28" t="n"/>
      <c r="I612" s="4" t="n"/>
      <c r="J612" s="35">
        <f>_xlfn.XLOOKUP(C612,sales!C:C,scon!L:L,"")</f>
        <v/>
      </c>
      <c r="K612" s="31" t="n"/>
      <c r="L612" s="31" t="n"/>
      <c r="M612" s="33">
        <f>IF(I612="","",J612*I612)</f>
        <v/>
      </c>
      <c r="N612" s="33">
        <f>IF(K612="","",M612 * K612)</f>
        <v/>
      </c>
      <c r="O612" s="33">
        <f>IF(K612="","",M612 + N612)</f>
        <v/>
      </c>
      <c r="P612" s="4" t="n"/>
      <c r="Q612" s="33">
        <f>IF(L612&amp;K612="","",M612 * L612)</f>
        <v/>
      </c>
      <c r="R612" s="34">
        <f>IF(M612="","",O612-P612-Q612)</f>
        <v/>
      </c>
    </row>
    <row r="613">
      <c r="A613" s="25" t="n">
        <v>609</v>
      </c>
      <c r="B613" s="26">
        <f>_xlfn.XLOOKUP(C613,sales!C:C,scon!B:B,"")</f>
        <v/>
      </c>
      <c r="C613" s="4" t="n"/>
      <c r="D613" s="26">
        <f>_xlfn.XLOOKUP(C613,sales!C:C,scon!D:D,"")</f>
        <v/>
      </c>
      <c r="E613" s="26">
        <f>_xlfn.XLOOKUP(C613,sales!C:C,scon!E:E,"")</f>
        <v/>
      </c>
      <c r="F613" s="4" t="n"/>
      <c r="G613" s="27" t="n"/>
      <c r="H613" s="28" t="n"/>
      <c r="I613" s="4" t="n"/>
      <c r="J613" s="35">
        <f>_xlfn.XLOOKUP(C613,sales!C:C,scon!L:L,"")</f>
        <v/>
      </c>
      <c r="K613" s="31" t="n"/>
      <c r="L613" s="31" t="n"/>
      <c r="M613" s="33">
        <f>IF(I613="","",J613*I613)</f>
        <v/>
      </c>
      <c r="N613" s="33">
        <f>IF(K613="","",M613 * K613)</f>
        <v/>
      </c>
      <c r="O613" s="33">
        <f>IF(K613="","",M613 + N613)</f>
        <v/>
      </c>
      <c r="P613" s="4" t="n"/>
      <c r="Q613" s="33">
        <f>IF(L613&amp;K613="","",M613 * L613)</f>
        <v/>
      </c>
      <c r="R613" s="34">
        <f>IF(M613="","",O613-P613-Q613)</f>
        <v/>
      </c>
    </row>
    <row r="614">
      <c r="A614" s="25" t="n">
        <v>610</v>
      </c>
      <c r="B614" s="26">
        <f>_xlfn.XLOOKUP(C614,sales!C:C,scon!B:B,"")</f>
        <v/>
      </c>
      <c r="C614" s="4" t="n"/>
      <c r="D614" s="26">
        <f>_xlfn.XLOOKUP(C614,sales!C:C,scon!D:D,"")</f>
        <v/>
      </c>
      <c r="E614" s="26">
        <f>_xlfn.XLOOKUP(C614,sales!C:C,scon!E:E,"")</f>
        <v/>
      </c>
      <c r="F614" s="4" t="n"/>
      <c r="G614" s="27" t="n"/>
      <c r="H614" s="28" t="n"/>
      <c r="I614" s="4" t="n"/>
      <c r="J614" s="35">
        <f>_xlfn.XLOOKUP(C614,sales!C:C,scon!L:L,"")</f>
        <v/>
      </c>
      <c r="K614" s="31" t="n"/>
      <c r="L614" s="31" t="n"/>
      <c r="M614" s="33">
        <f>IF(I614="","",J614*I614)</f>
        <v/>
      </c>
      <c r="N614" s="33">
        <f>IF(K614="","",M614 * K614)</f>
        <v/>
      </c>
      <c r="O614" s="33">
        <f>IF(K614="","",M614 + N614)</f>
        <v/>
      </c>
      <c r="P614" s="4" t="n"/>
      <c r="Q614" s="33">
        <f>IF(L614&amp;K614="","",M614 * L614)</f>
        <v/>
      </c>
      <c r="R614" s="34">
        <f>IF(M614="","",O614-P614-Q614)</f>
        <v/>
      </c>
    </row>
    <row r="615">
      <c r="A615" s="25" t="n">
        <v>611</v>
      </c>
      <c r="B615" s="26">
        <f>_xlfn.XLOOKUP(C615,sales!C:C,scon!B:B,"")</f>
        <v/>
      </c>
      <c r="C615" s="4" t="n"/>
      <c r="D615" s="26">
        <f>_xlfn.XLOOKUP(C615,sales!C:C,scon!D:D,"")</f>
        <v/>
      </c>
      <c r="E615" s="26">
        <f>_xlfn.XLOOKUP(C615,sales!C:C,scon!E:E,"")</f>
        <v/>
      </c>
      <c r="F615" s="4" t="n"/>
      <c r="G615" s="27" t="n"/>
      <c r="H615" s="28" t="n"/>
      <c r="I615" s="4" t="n"/>
      <c r="J615" s="35">
        <f>_xlfn.XLOOKUP(C615,sales!C:C,scon!L:L,"")</f>
        <v/>
      </c>
      <c r="K615" s="31" t="n"/>
      <c r="L615" s="31" t="n"/>
      <c r="M615" s="33">
        <f>IF(I615="","",J615*I615)</f>
        <v/>
      </c>
      <c r="N615" s="33">
        <f>IF(K615="","",M615 * K615)</f>
        <v/>
      </c>
      <c r="O615" s="33">
        <f>IF(K615="","",M615 + N615)</f>
        <v/>
      </c>
      <c r="P615" s="4" t="n"/>
      <c r="Q615" s="33">
        <f>IF(L615&amp;K615="","",M615 * L615)</f>
        <v/>
      </c>
      <c r="R615" s="34">
        <f>IF(M615="","",O615-P615-Q615)</f>
        <v/>
      </c>
    </row>
    <row r="616">
      <c r="A616" s="25" t="n">
        <v>612</v>
      </c>
      <c r="B616" s="26">
        <f>_xlfn.XLOOKUP(C616,sales!C:C,scon!B:B,"")</f>
        <v/>
      </c>
      <c r="C616" s="4" t="n"/>
      <c r="D616" s="26">
        <f>_xlfn.XLOOKUP(C616,sales!C:C,scon!D:D,"")</f>
        <v/>
      </c>
      <c r="E616" s="26">
        <f>_xlfn.XLOOKUP(C616,sales!C:C,scon!E:E,"")</f>
        <v/>
      </c>
      <c r="F616" s="4" t="n"/>
      <c r="G616" s="27" t="n"/>
      <c r="H616" s="28" t="n"/>
      <c r="I616" s="4" t="n"/>
      <c r="J616" s="35">
        <f>_xlfn.XLOOKUP(C616,sales!C:C,scon!L:L,"")</f>
        <v/>
      </c>
      <c r="K616" s="31" t="n"/>
      <c r="L616" s="31" t="n"/>
      <c r="M616" s="33">
        <f>IF(I616="","",J616*I616)</f>
        <v/>
      </c>
      <c r="N616" s="33">
        <f>IF(K616="","",M616 * K616)</f>
        <v/>
      </c>
      <c r="O616" s="33">
        <f>IF(K616="","",M616 + N616)</f>
        <v/>
      </c>
      <c r="P616" s="4" t="n"/>
      <c r="Q616" s="33">
        <f>IF(L616&amp;K616="","",M616 * L616)</f>
        <v/>
      </c>
      <c r="R616" s="34">
        <f>IF(M616="","",O616-P616-Q616)</f>
        <v/>
      </c>
    </row>
    <row r="617">
      <c r="A617" s="25" t="n">
        <v>613</v>
      </c>
      <c r="B617" s="26">
        <f>_xlfn.XLOOKUP(C617,sales!C:C,scon!B:B,"")</f>
        <v/>
      </c>
      <c r="C617" s="4" t="n"/>
      <c r="D617" s="26">
        <f>_xlfn.XLOOKUP(C617,sales!C:C,scon!D:D,"")</f>
        <v/>
      </c>
      <c r="E617" s="26">
        <f>_xlfn.XLOOKUP(C617,sales!C:C,scon!E:E,"")</f>
        <v/>
      </c>
      <c r="F617" s="4" t="n"/>
      <c r="G617" s="27" t="n"/>
      <c r="H617" s="28" t="n"/>
      <c r="I617" s="4" t="n"/>
      <c r="J617" s="35">
        <f>_xlfn.XLOOKUP(C617,sales!C:C,scon!L:L,"")</f>
        <v/>
      </c>
      <c r="K617" s="31" t="n"/>
      <c r="L617" s="31" t="n"/>
      <c r="M617" s="33">
        <f>IF(I617="","",J617*I617)</f>
        <v/>
      </c>
      <c r="N617" s="33">
        <f>IF(K617="","",M617 * K617)</f>
        <v/>
      </c>
      <c r="O617" s="33">
        <f>IF(K617="","",M617 + N617)</f>
        <v/>
      </c>
      <c r="P617" s="4" t="n"/>
      <c r="Q617" s="33">
        <f>IF(L617&amp;K617="","",M617 * L617)</f>
        <v/>
      </c>
      <c r="R617" s="34">
        <f>IF(M617="","",O617-P617-Q617)</f>
        <v/>
      </c>
    </row>
    <row r="618">
      <c r="A618" s="25" t="n">
        <v>614</v>
      </c>
      <c r="B618" s="26">
        <f>_xlfn.XLOOKUP(C618,sales!C:C,scon!B:B,"")</f>
        <v/>
      </c>
      <c r="C618" s="4" t="n"/>
      <c r="D618" s="26">
        <f>_xlfn.XLOOKUP(C618,sales!C:C,scon!D:D,"")</f>
        <v/>
      </c>
      <c r="E618" s="26">
        <f>_xlfn.XLOOKUP(C618,sales!C:C,scon!E:E,"")</f>
        <v/>
      </c>
      <c r="F618" s="4" t="n"/>
      <c r="G618" s="27" t="n"/>
      <c r="H618" s="28" t="n"/>
      <c r="I618" s="4" t="n"/>
      <c r="J618" s="35">
        <f>_xlfn.XLOOKUP(C618,sales!C:C,scon!L:L,"")</f>
        <v/>
      </c>
      <c r="K618" s="31" t="n"/>
      <c r="L618" s="31" t="n"/>
      <c r="M618" s="33">
        <f>IF(I618="","",J618*I618)</f>
        <v/>
      </c>
      <c r="N618" s="33">
        <f>IF(K618="","",M618 * K618)</f>
        <v/>
      </c>
      <c r="O618" s="33">
        <f>IF(K618="","",M618 + N618)</f>
        <v/>
      </c>
      <c r="P618" s="4" t="n"/>
      <c r="Q618" s="33">
        <f>IF(L618&amp;K618="","",M618 * L618)</f>
        <v/>
      </c>
      <c r="R618" s="34">
        <f>IF(M618="","",O618-P618-Q618)</f>
        <v/>
      </c>
    </row>
    <row r="619">
      <c r="A619" s="25" t="n">
        <v>615</v>
      </c>
      <c r="B619" s="26">
        <f>_xlfn.XLOOKUP(C619,sales!C:C,scon!B:B,"")</f>
        <v/>
      </c>
      <c r="C619" s="4" t="n"/>
      <c r="D619" s="26">
        <f>_xlfn.XLOOKUP(C619,sales!C:C,scon!D:D,"")</f>
        <v/>
      </c>
      <c r="E619" s="26">
        <f>_xlfn.XLOOKUP(C619,sales!C:C,scon!E:E,"")</f>
        <v/>
      </c>
      <c r="F619" s="4" t="n"/>
      <c r="G619" s="27" t="n"/>
      <c r="H619" s="28" t="n"/>
      <c r="I619" s="4" t="n"/>
      <c r="J619" s="35">
        <f>_xlfn.XLOOKUP(C619,sales!C:C,scon!L:L,"")</f>
        <v/>
      </c>
      <c r="K619" s="31" t="n"/>
      <c r="L619" s="31" t="n"/>
      <c r="M619" s="33">
        <f>IF(I619="","",J619*I619)</f>
        <v/>
      </c>
      <c r="N619" s="33">
        <f>IF(K619="","",M619 * K619)</f>
        <v/>
      </c>
      <c r="O619" s="33">
        <f>IF(K619="","",M619 + N619)</f>
        <v/>
      </c>
      <c r="P619" s="4" t="n"/>
      <c r="Q619" s="33">
        <f>IF(L619&amp;K619="","",M619 * L619)</f>
        <v/>
      </c>
      <c r="R619" s="34">
        <f>IF(M619="","",O619-P619-Q619)</f>
        <v/>
      </c>
    </row>
    <row r="620">
      <c r="A620" s="25" t="n">
        <v>616</v>
      </c>
      <c r="B620" s="26">
        <f>_xlfn.XLOOKUP(C620,sales!C:C,scon!B:B,"")</f>
        <v/>
      </c>
      <c r="C620" s="4" t="n"/>
      <c r="D620" s="26">
        <f>_xlfn.XLOOKUP(C620,sales!C:C,scon!D:D,"")</f>
        <v/>
      </c>
      <c r="E620" s="26">
        <f>_xlfn.XLOOKUP(C620,sales!C:C,scon!E:E,"")</f>
        <v/>
      </c>
      <c r="F620" s="4" t="n"/>
      <c r="G620" s="27" t="n"/>
      <c r="H620" s="28" t="n"/>
      <c r="I620" s="4" t="n"/>
      <c r="J620" s="35">
        <f>_xlfn.XLOOKUP(C620,sales!C:C,scon!L:L,"")</f>
        <v/>
      </c>
      <c r="K620" s="31" t="n"/>
      <c r="L620" s="31" t="n"/>
      <c r="M620" s="33">
        <f>IF(I620="","",J620*I620)</f>
        <v/>
      </c>
      <c r="N620" s="33">
        <f>IF(K620="","",M620 * K620)</f>
        <v/>
      </c>
      <c r="O620" s="33">
        <f>IF(K620="","",M620 + N620)</f>
        <v/>
      </c>
      <c r="P620" s="4" t="n"/>
      <c r="Q620" s="33">
        <f>IF(L620&amp;K620="","",M620 * L620)</f>
        <v/>
      </c>
      <c r="R620" s="34">
        <f>IF(M620="","",O620-P620-Q620)</f>
        <v/>
      </c>
    </row>
    <row r="621">
      <c r="A621" s="25" t="n">
        <v>617</v>
      </c>
      <c r="B621" s="26">
        <f>_xlfn.XLOOKUP(C621,sales!C:C,scon!B:B,"")</f>
        <v/>
      </c>
      <c r="C621" s="4" t="n"/>
      <c r="D621" s="26">
        <f>_xlfn.XLOOKUP(C621,sales!C:C,scon!D:D,"")</f>
        <v/>
      </c>
      <c r="E621" s="26">
        <f>_xlfn.XLOOKUP(C621,sales!C:C,scon!E:E,"")</f>
        <v/>
      </c>
      <c r="F621" s="4" t="n"/>
      <c r="G621" s="27" t="n"/>
      <c r="H621" s="28" t="n"/>
      <c r="I621" s="4" t="n"/>
      <c r="J621" s="35">
        <f>_xlfn.XLOOKUP(C621,sales!C:C,scon!L:L,"")</f>
        <v/>
      </c>
      <c r="K621" s="31" t="n"/>
      <c r="L621" s="31" t="n"/>
      <c r="M621" s="33">
        <f>IF(I621="","",J621*I621)</f>
        <v/>
      </c>
      <c r="N621" s="33">
        <f>IF(K621="","",M621 * K621)</f>
        <v/>
      </c>
      <c r="O621" s="33">
        <f>IF(K621="","",M621 + N621)</f>
        <v/>
      </c>
      <c r="P621" s="4" t="n"/>
      <c r="Q621" s="33">
        <f>IF(L621&amp;K621="","",M621 * L621)</f>
        <v/>
      </c>
      <c r="R621" s="34">
        <f>IF(M621="","",O621-P621-Q621)</f>
        <v/>
      </c>
    </row>
    <row r="622">
      <c r="A622" s="25" t="n">
        <v>618</v>
      </c>
      <c r="B622" s="26">
        <f>_xlfn.XLOOKUP(C622,sales!C:C,scon!B:B,"")</f>
        <v/>
      </c>
      <c r="C622" s="4" t="n"/>
      <c r="D622" s="26">
        <f>_xlfn.XLOOKUP(C622,sales!C:C,scon!D:D,"")</f>
        <v/>
      </c>
      <c r="E622" s="26">
        <f>_xlfn.XLOOKUP(C622,sales!C:C,scon!E:E,"")</f>
        <v/>
      </c>
      <c r="F622" s="4" t="n"/>
      <c r="G622" s="27" t="n"/>
      <c r="H622" s="28" t="n"/>
      <c r="I622" s="4" t="n"/>
      <c r="J622" s="35">
        <f>_xlfn.XLOOKUP(C622,sales!C:C,scon!L:L,"")</f>
        <v/>
      </c>
      <c r="K622" s="31" t="n"/>
      <c r="L622" s="31" t="n"/>
      <c r="M622" s="33">
        <f>IF(I622="","",J622*I622)</f>
        <v/>
      </c>
      <c r="N622" s="33">
        <f>IF(K622="","",M622 * K622)</f>
        <v/>
      </c>
      <c r="O622" s="33">
        <f>IF(K622="","",M622 + N622)</f>
        <v/>
      </c>
      <c r="P622" s="4" t="n"/>
      <c r="Q622" s="33">
        <f>IF(L622&amp;K622="","",M622 * L622)</f>
        <v/>
      </c>
      <c r="R622" s="34">
        <f>IF(M622="","",O622-P622-Q622)</f>
        <v/>
      </c>
    </row>
    <row r="623">
      <c r="A623" s="25" t="n">
        <v>619</v>
      </c>
      <c r="B623" s="26">
        <f>_xlfn.XLOOKUP(C623,sales!C:C,scon!B:B,"")</f>
        <v/>
      </c>
      <c r="C623" s="4" t="n"/>
      <c r="D623" s="26">
        <f>_xlfn.XLOOKUP(C623,sales!C:C,scon!D:D,"")</f>
        <v/>
      </c>
      <c r="E623" s="26">
        <f>_xlfn.XLOOKUP(C623,sales!C:C,scon!E:E,"")</f>
        <v/>
      </c>
      <c r="F623" s="4" t="n"/>
      <c r="G623" s="27" t="n"/>
      <c r="H623" s="28" t="n"/>
      <c r="I623" s="4" t="n"/>
      <c r="J623" s="35">
        <f>_xlfn.XLOOKUP(C623,sales!C:C,scon!L:L,"")</f>
        <v/>
      </c>
      <c r="K623" s="31" t="n"/>
      <c r="L623" s="31" t="n"/>
      <c r="M623" s="33">
        <f>IF(I623="","",J623*I623)</f>
        <v/>
      </c>
      <c r="N623" s="33">
        <f>IF(K623="","",M623 * K623)</f>
        <v/>
      </c>
      <c r="O623" s="33">
        <f>IF(K623="","",M623 + N623)</f>
        <v/>
      </c>
      <c r="P623" s="4" t="n"/>
      <c r="Q623" s="33">
        <f>IF(L623&amp;K623="","",M623 * L623)</f>
        <v/>
      </c>
      <c r="R623" s="34">
        <f>IF(M623="","",O623-P623-Q623)</f>
        <v/>
      </c>
    </row>
    <row r="624">
      <c r="A624" s="25" t="n">
        <v>620</v>
      </c>
      <c r="B624" s="26">
        <f>_xlfn.XLOOKUP(C624,sales!C:C,scon!B:B,"")</f>
        <v/>
      </c>
      <c r="C624" s="4" t="n"/>
      <c r="D624" s="26">
        <f>_xlfn.XLOOKUP(C624,sales!C:C,scon!D:D,"")</f>
        <v/>
      </c>
      <c r="E624" s="26">
        <f>_xlfn.XLOOKUP(C624,sales!C:C,scon!E:E,"")</f>
        <v/>
      </c>
      <c r="F624" s="4" t="n"/>
      <c r="G624" s="27" t="n"/>
      <c r="H624" s="28" t="n"/>
      <c r="I624" s="4" t="n"/>
      <c r="J624" s="35">
        <f>_xlfn.XLOOKUP(C624,sales!C:C,scon!L:L,"")</f>
        <v/>
      </c>
      <c r="K624" s="31" t="n"/>
      <c r="L624" s="31" t="n"/>
      <c r="M624" s="33">
        <f>IF(I624="","",J624*I624)</f>
        <v/>
      </c>
      <c r="N624" s="33">
        <f>IF(K624="","",M624 * K624)</f>
        <v/>
      </c>
      <c r="O624" s="33">
        <f>IF(K624="","",M624 + N624)</f>
        <v/>
      </c>
      <c r="P624" s="4" t="n"/>
      <c r="Q624" s="33">
        <f>IF(L624&amp;K624="","",M624 * L624)</f>
        <v/>
      </c>
      <c r="R624" s="34">
        <f>IF(M624="","",O624-P624-Q624)</f>
        <v/>
      </c>
    </row>
    <row r="625">
      <c r="A625" s="25" t="n">
        <v>621</v>
      </c>
      <c r="B625" s="26">
        <f>_xlfn.XLOOKUP(C625,sales!C:C,scon!B:B,"")</f>
        <v/>
      </c>
      <c r="C625" s="4" t="n"/>
      <c r="D625" s="26">
        <f>_xlfn.XLOOKUP(C625,sales!C:C,scon!D:D,"")</f>
        <v/>
      </c>
      <c r="E625" s="26">
        <f>_xlfn.XLOOKUP(C625,sales!C:C,scon!E:E,"")</f>
        <v/>
      </c>
      <c r="F625" s="4" t="n"/>
      <c r="G625" s="27" t="n"/>
      <c r="H625" s="28" t="n"/>
      <c r="I625" s="4" t="n"/>
      <c r="J625" s="35">
        <f>_xlfn.XLOOKUP(C625,sales!C:C,scon!L:L,"")</f>
        <v/>
      </c>
      <c r="K625" s="31" t="n"/>
      <c r="L625" s="31" t="n"/>
      <c r="M625" s="33">
        <f>IF(I625="","",J625*I625)</f>
        <v/>
      </c>
      <c r="N625" s="33">
        <f>IF(K625="","",M625 * K625)</f>
        <v/>
      </c>
      <c r="O625" s="33">
        <f>IF(K625="","",M625 + N625)</f>
        <v/>
      </c>
      <c r="P625" s="4" t="n"/>
      <c r="Q625" s="33">
        <f>IF(L625&amp;K625="","",M625 * L625)</f>
        <v/>
      </c>
      <c r="R625" s="34">
        <f>IF(M625="","",O625-P625-Q625)</f>
        <v/>
      </c>
    </row>
    <row r="626">
      <c r="A626" s="25" t="n">
        <v>622</v>
      </c>
      <c r="B626" s="26">
        <f>_xlfn.XLOOKUP(C626,sales!C:C,scon!B:B,"")</f>
        <v/>
      </c>
      <c r="C626" s="4" t="n"/>
      <c r="D626" s="26">
        <f>_xlfn.XLOOKUP(C626,sales!C:C,scon!D:D,"")</f>
        <v/>
      </c>
      <c r="E626" s="26">
        <f>_xlfn.XLOOKUP(C626,sales!C:C,scon!E:E,"")</f>
        <v/>
      </c>
      <c r="F626" s="4" t="n"/>
      <c r="G626" s="27" t="n"/>
      <c r="H626" s="28" t="n"/>
      <c r="I626" s="4" t="n"/>
      <c r="J626" s="35">
        <f>_xlfn.XLOOKUP(C626,sales!C:C,scon!L:L,"")</f>
        <v/>
      </c>
      <c r="K626" s="31" t="n"/>
      <c r="L626" s="31" t="n"/>
      <c r="M626" s="33">
        <f>IF(I626="","",J626*I626)</f>
        <v/>
      </c>
      <c r="N626" s="33">
        <f>IF(K626="","",M626 * K626)</f>
        <v/>
      </c>
      <c r="O626" s="33">
        <f>IF(K626="","",M626 + N626)</f>
        <v/>
      </c>
      <c r="P626" s="4" t="n"/>
      <c r="Q626" s="33">
        <f>IF(L626&amp;K626="","",M626 * L626)</f>
        <v/>
      </c>
      <c r="R626" s="34">
        <f>IF(M626="","",O626-P626-Q626)</f>
        <v/>
      </c>
    </row>
    <row r="627">
      <c r="A627" s="25" t="n">
        <v>623</v>
      </c>
      <c r="B627" s="26">
        <f>_xlfn.XLOOKUP(C627,sales!C:C,scon!B:B,"")</f>
        <v/>
      </c>
      <c r="C627" s="4" t="n"/>
      <c r="D627" s="26">
        <f>_xlfn.XLOOKUP(C627,sales!C:C,scon!D:D,"")</f>
        <v/>
      </c>
      <c r="E627" s="26">
        <f>_xlfn.XLOOKUP(C627,sales!C:C,scon!E:E,"")</f>
        <v/>
      </c>
      <c r="F627" s="4" t="n"/>
      <c r="G627" s="27" t="n"/>
      <c r="H627" s="28" t="n"/>
      <c r="I627" s="4" t="n"/>
      <c r="J627" s="35">
        <f>_xlfn.XLOOKUP(C627,sales!C:C,scon!L:L,"")</f>
        <v/>
      </c>
      <c r="K627" s="31" t="n"/>
      <c r="L627" s="31" t="n"/>
      <c r="M627" s="33">
        <f>IF(I627="","",J627*I627)</f>
        <v/>
      </c>
      <c r="N627" s="33">
        <f>IF(K627="","",M627 * K627)</f>
        <v/>
      </c>
      <c r="O627" s="33">
        <f>IF(K627="","",M627 + N627)</f>
        <v/>
      </c>
      <c r="P627" s="4" t="n"/>
      <c r="Q627" s="33">
        <f>IF(L627&amp;K627="","",M627 * L627)</f>
        <v/>
      </c>
      <c r="R627" s="34">
        <f>IF(M627="","",O627-P627-Q627)</f>
        <v/>
      </c>
    </row>
    <row r="628">
      <c r="A628" s="25" t="n">
        <v>624</v>
      </c>
      <c r="B628" s="26">
        <f>_xlfn.XLOOKUP(C628,sales!C:C,scon!B:B,"")</f>
        <v/>
      </c>
      <c r="C628" s="4" t="n"/>
      <c r="D628" s="26">
        <f>_xlfn.XLOOKUP(C628,sales!C:C,scon!D:D,"")</f>
        <v/>
      </c>
      <c r="E628" s="26">
        <f>_xlfn.XLOOKUP(C628,sales!C:C,scon!E:E,"")</f>
        <v/>
      </c>
      <c r="F628" s="4" t="n"/>
      <c r="G628" s="27" t="n"/>
      <c r="H628" s="28" t="n"/>
      <c r="I628" s="4" t="n"/>
      <c r="J628" s="35">
        <f>_xlfn.XLOOKUP(C628,sales!C:C,scon!L:L,"")</f>
        <v/>
      </c>
      <c r="K628" s="31" t="n"/>
      <c r="L628" s="31" t="n"/>
      <c r="M628" s="33">
        <f>IF(I628="","",J628*I628)</f>
        <v/>
      </c>
      <c r="N628" s="33">
        <f>IF(K628="","",M628 * K628)</f>
        <v/>
      </c>
      <c r="O628" s="33">
        <f>IF(K628="","",M628 + N628)</f>
        <v/>
      </c>
      <c r="P628" s="4" t="n"/>
      <c r="Q628" s="33">
        <f>IF(L628&amp;K628="","",M628 * L628)</f>
        <v/>
      </c>
      <c r="R628" s="34">
        <f>IF(M628="","",O628-P628-Q628)</f>
        <v/>
      </c>
    </row>
    <row r="629">
      <c r="A629" s="25" t="n">
        <v>625</v>
      </c>
      <c r="B629" s="26">
        <f>_xlfn.XLOOKUP(C629,sales!C:C,scon!B:B,"")</f>
        <v/>
      </c>
      <c r="C629" s="4" t="n"/>
      <c r="D629" s="26">
        <f>_xlfn.XLOOKUP(C629,sales!C:C,scon!D:D,"")</f>
        <v/>
      </c>
      <c r="E629" s="26">
        <f>_xlfn.XLOOKUP(C629,sales!C:C,scon!E:E,"")</f>
        <v/>
      </c>
      <c r="F629" s="4" t="n"/>
      <c r="G629" s="27" t="n"/>
      <c r="H629" s="28" t="n"/>
      <c r="I629" s="4" t="n"/>
      <c r="J629" s="35">
        <f>_xlfn.XLOOKUP(C629,sales!C:C,scon!L:L,"")</f>
        <v/>
      </c>
      <c r="K629" s="31" t="n"/>
      <c r="L629" s="31" t="n"/>
      <c r="M629" s="33">
        <f>IF(I629="","",J629*I629)</f>
        <v/>
      </c>
      <c r="N629" s="33">
        <f>IF(K629="","",M629 * K629)</f>
        <v/>
      </c>
      <c r="O629" s="33">
        <f>IF(K629="","",M629 + N629)</f>
        <v/>
      </c>
      <c r="P629" s="4" t="n"/>
      <c r="Q629" s="33">
        <f>IF(L629&amp;K629="","",M629 * L629)</f>
        <v/>
      </c>
      <c r="R629" s="34">
        <f>IF(M629="","",O629-P629-Q629)</f>
        <v/>
      </c>
    </row>
    <row r="630">
      <c r="A630" s="25" t="n">
        <v>626</v>
      </c>
      <c r="B630" s="26">
        <f>_xlfn.XLOOKUP(C630,sales!C:C,scon!B:B,"")</f>
        <v/>
      </c>
      <c r="C630" s="4" t="n"/>
      <c r="D630" s="26">
        <f>_xlfn.XLOOKUP(C630,sales!C:C,scon!D:D,"")</f>
        <v/>
      </c>
      <c r="E630" s="26">
        <f>_xlfn.XLOOKUP(C630,sales!C:C,scon!E:E,"")</f>
        <v/>
      </c>
      <c r="F630" s="4" t="n"/>
      <c r="G630" s="27" t="n"/>
      <c r="H630" s="28" t="n"/>
      <c r="I630" s="4" t="n"/>
      <c r="J630" s="35">
        <f>_xlfn.XLOOKUP(C630,sales!C:C,scon!L:L,"")</f>
        <v/>
      </c>
      <c r="K630" s="31" t="n"/>
      <c r="L630" s="31" t="n"/>
      <c r="M630" s="33">
        <f>IF(I630="","",J630*I630)</f>
        <v/>
      </c>
      <c r="N630" s="33">
        <f>IF(K630="","",M630 * K630)</f>
        <v/>
      </c>
      <c r="O630" s="33">
        <f>IF(K630="","",M630 + N630)</f>
        <v/>
      </c>
      <c r="P630" s="4" t="n"/>
      <c r="Q630" s="33">
        <f>IF(L630&amp;K630="","",M630 * L630)</f>
        <v/>
      </c>
      <c r="R630" s="34">
        <f>IF(M630="","",O630-P630-Q630)</f>
        <v/>
      </c>
    </row>
    <row r="631">
      <c r="A631" s="25" t="n">
        <v>627</v>
      </c>
      <c r="B631" s="26">
        <f>_xlfn.XLOOKUP(C631,sales!C:C,scon!B:B,"")</f>
        <v/>
      </c>
      <c r="C631" s="4" t="n"/>
      <c r="D631" s="26">
        <f>_xlfn.XLOOKUP(C631,sales!C:C,scon!D:D,"")</f>
        <v/>
      </c>
      <c r="E631" s="26">
        <f>_xlfn.XLOOKUP(C631,sales!C:C,scon!E:E,"")</f>
        <v/>
      </c>
      <c r="F631" s="4" t="n"/>
      <c r="G631" s="27" t="n"/>
      <c r="H631" s="28" t="n"/>
      <c r="I631" s="4" t="n"/>
      <c r="J631" s="35">
        <f>_xlfn.XLOOKUP(C631,sales!C:C,scon!L:L,"")</f>
        <v/>
      </c>
      <c r="K631" s="31" t="n"/>
      <c r="L631" s="31" t="n"/>
      <c r="M631" s="33">
        <f>IF(I631="","",J631*I631)</f>
        <v/>
      </c>
      <c r="N631" s="33">
        <f>IF(K631="","",M631 * K631)</f>
        <v/>
      </c>
      <c r="O631" s="33">
        <f>IF(K631="","",M631 + N631)</f>
        <v/>
      </c>
      <c r="P631" s="4" t="n"/>
      <c r="Q631" s="33">
        <f>IF(L631&amp;K631="","",M631 * L631)</f>
        <v/>
      </c>
      <c r="R631" s="34">
        <f>IF(M631="","",O631-P631-Q631)</f>
        <v/>
      </c>
    </row>
    <row r="632">
      <c r="A632" s="25" t="n">
        <v>628</v>
      </c>
      <c r="B632" s="26">
        <f>_xlfn.XLOOKUP(C632,sales!C:C,scon!B:B,"")</f>
        <v/>
      </c>
      <c r="C632" s="4" t="n"/>
      <c r="D632" s="26">
        <f>_xlfn.XLOOKUP(C632,sales!C:C,scon!D:D,"")</f>
        <v/>
      </c>
      <c r="E632" s="26">
        <f>_xlfn.XLOOKUP(C632,sales!C:C,scon!E:E,"")</f>
        <v/>
      </c>
      <c r="F632" s="4" t="n"/>
      <c r="G632" s="27" t="n"/>
      <c r="H632" s="28" t="n"/>
      <c r="I632" s="4" t="n"/>
      <c r="J632" s="35">
        <f>_xlfn.XLOOKUP(C632,sales!C:C,scon!L:L,"")</f>
        <v/>
      </c>
      <c r="K632" s="31" t="n"/>
      <c r="L632" s="31" t="n"/>
      <c r="M632" s="33">
        <f>IF(I632="","",J632*I632)</f>
        <v/>
      </c>
      <c r="N632" s="33">
        <f>IF(K632="","",M632 * K632)</f>
        <v/>
      </c>
      <c r="O632" s="33">
        <f>IF(K632="","",M632 + N632)</f>
        <v/>
      </c>
      <c r="P632" s="4" t="n"/>
      <c r="Q632" s="33">
        <f>IF(L632&amp;K632="","",M632 * L632)</f>
        <v/>
      </c>
      <c r="R632" s="34">
        <f>IF(M632="","",O632-P632-Q632)</f>
        <v/>
      </c>
    </row>
    <row r="633">
      <c r="A633" s="25" t="n">
        <v>629</v>
      </c>
      <c r="B633" s="26">
        <f>_xlfn.XLOOKUP(C633,sales!C:C,scon!B:B,"")</f>
        <v/>
      </c>
      <c r="C633" s="4" t="n"/>
      <c r="D633" s="26">
        <f>_xlfn.XLOOKUP(C633,sales!C:C,scon!D:D,"")</f>
        <v/>
      </c>
      <c r="E633" s="26">
        <f>_xlfn.XLOOKUP(C633,sales!C:C,scon!E:E,"")</f>
        <v/>
      </c>
      <c r="F633" s="4" t="n"/>
      <c r="G633" s="27" t="n"/>
      <c r="H633" s="28" t="n"/>
      <c r="I633" s="4" t="n"/>
      <c r="J633" s="35">
        <f>_xlfn.XLOOKUP(C633,sales!C:C,scon!L:L,"")</f>
        <v/>
      </c>
      <c r="K633" s="31" t="n"/>
      <c r="L633" s="31" t="n"/>
      <c r="M633" s="33">
        <f>IF(I633="","",J633*I633)</f>
        <v/>
      </c>
      <c r="N633" s="33">
        <f>IF(K633="","",M633 * K633)</f>
        <v/>
      </c>
      <c r="O633" s="33">
        <f>IF(K633="","",M633 + N633)</f>
        <v/>
      </c>
      <c r="P633" s="4" t="n"/>
      <c r="Q633" s="33">
        <f>IF(L633&amp;K633="","",M633 * L633)</f>
        <v/>
      </c>
      <c r="R633" s="34">
        <f>IF(M633="","",O633-P633-Q633)</f>
        <v/>
      </c>
    </row>
    <row r="634">
      <c r="A634" s="25" t="n">
        <v>630</v>
      </c>
      <c r="B634" s="26">
        <f>_xlfn.XLOOKUP(C634,sales!C:C,scon!B:B,"")</f>
        <v/>
      </c>
      <c r="C634" s="4" t="n"/>
      <c r="D634" s="26">
        <f>_xlfn.XLOOKUP(C634,sales!C:C,scon!D:D,"")</f>
        <v/>
      </c>
      <c r="E634" s="26">
        <f>_xlfn.XLOOKUP(C634,sales!C:C,scon!E:E,"")</f>
        <v/>
      </c>
      <c r="F634" s="4" t="n"/>
      <c r="G634" s="27" t="n"/>
      <c r="H634" s="28" t="n"/>
      <c r="I634" s="4" t="n"/>
      <c r="J634" s="35">
        <f>_xlfn.XLOOKUP(C634,sales!C:C,scon!L:L,"")</f>
        <v/>
      </c>
      <c r="K634" s="31" t="n"/>
      <c r="L634" s="31" t="n"/>
      <c r="M634" s="33">
        <f>IF(I634="","",J634*I634)</f>
        <v/>
      </c>
      <c r="N634" s="33">
        <f>IF(K634="","",M634 * K634)</f>
        <v/>
      </c>
      <c r="O634" s="33">
        <f>IF(K634="","",M634 + N634)</f>
        <v/>
      </c>
      <c r="P634" s="4" t="n"/>
      <c r="Q634" s="33">
        <f>IF(L634&amp;K634="","",M634 * L634)</f>
        <v/>
      </c>
      <c r="R634" s="34">
        <f>IF(M634="","",O634-P634-Q634)</f>
        <v/>
      </c>
    </row>
    <row r="635">
      <c r="A635" s="25" t="n">
        <v>631</v>
      </c>
      <c r="B635" s="26">
        <f>_xlfn.XLOOKUP(C635,sales!C:C,scon!B:B,"")</f>
        <v/>
      </c>
      <c r="C635" s="4" t="n"/>
      <c r="D635" s="26">
        <f>_xlfn.XLOOKUP(C635,sales!C:C,scon!D:D,"")</f>
        <v/>
      </c>
      <c r="E635" s="26">
        <f>_xlfn.XLOOKUP(C635,sales!C:C,scon!E:E,"")</f>
        <v/>
      </c>
      <c r="F635" s="4" t="n"/>
      <c r="G635" s="27" t="n"/>
      <c r="H635" s="28" t="n"/>
      <c r="I635" s="4" t="n"/>
      <c r="J635" s="35">
        <f>_xlfn.XLOOKUP(C635,sales!C:C,scon!L:L,"")</f>
        <v/>
      </c>
      <c r="K635" s="31" t="n"/>
      <c r="L635" s="31" t="n"/>
      <c r="M635" s="33">
        <f>IF(I635="","",J635*I635)</f>
        <v/>
      </c>
      <c r="N635" s="33">
        <f>IF(K635="","",M635 * K635)</f>
        <v/>
      </c>
      <c r="O635" s="33">
        <f>IF(K635="","",M635 + N635)</f>
        <v/>
      </c>
      <c r="P635" s="4" t="n"/>
      <c r="Q635" s="33">
        <f>IF(L635&amp;K635="","",M635 * L635)</f>
        <v/>
      </c>
      <c r="R635" s="34">
        <f>IF(M635="","",O635-P635-Q635)</f>
        <v/>
      </c>
    </row>
    <row r="636">
      <c r="A636" s="25" t="n">
        <v>632</v>
      </c>
      <c r="B636" s="26">
        <f>_xlfn.XLOOKUP(C636,sales!C:C,scon!B:B,"")</f>
        <v/>
      </c>
      <c r="C636" s="4" t="n"/>
      <c r="D636" s="26">
        <f>_xlfn.XLOOKUP(C636,sales!C:C,scon!D:D,"")</f>
        <v/>
      </c>
      <c r="E636" s="26">
        <f>_xlfn.XLOOKUP(C636,sales!C:C,scon!E:E,"")</f>
        <v/>
      </c>
      <c r="F636" s="4" t="n"/>
      <c r="G636" s="27" t="n"/>
      <c r="H636" s="28" t="n"/>
      <c r="I636" s="4" t="n"/>
      <c r="J636" s="35">
        <f>_xlfn.XLOOKUP(C636,sales!C:C,scon!L:L,"")</f>
        <v/>
      </c>
      <c r="K636" s="31" t="n"/>
      <c r="L636" s="31" t="n"/>
      <c r="M636" s="33">
        <f>IF(I636="","",J636*I636)</f>
        <v/>
      </c>
      <c r="N636" s="33">
        <f>IF(K636="","",M636 * K636)</f>
        <v/>
      </c>
      <c r="O636" s="33">
        <f>IF(K636="","",M636 + N636)</f>
        <v/>
      </c>
      <c r="P636" s="4" t="n"/>
      <c r="Q636" s="33">
        <f>IF(L636&amp;K636="","",M636 * L636)</f>
        <v/>
      </c>
      <c r="R636" s="34">
        <f>IF(M636="","",O636-P636-Q636)</f>
        <v/>
      </c>
    </row>
    <row r="637">
      <c r="A637" s="25" t="n">
        <v>633</v>
      </c>
      <c r="B637" s="26">
        <f>_xlfn.XLOOKUP(C637,sales!C:C,scon!B:B,"")</f>
        <v/>
      </c>
      <c r="C637" s="4" t="n"/>
      <c r="D637" s="26">
        <f>_xlfn.XLOOKUP(C637,sales!C:C,scon!D:D,"")</f>
        <v/>
      </c>
      <c r="E637" s="26">
        <f>_xlfn.XLOOKUP(C637,sales!C:C,scon!E:E,"")</f>
        <v/>
      </c>
      <c r="F637" s="4" t="n"/>
      <c r="G637" s="27" t="n"/>
      <c r="H637" s="28" t="n"/>
      <c r="I637" s="4" t="n"/>
      <c r="J637" s="35">
        <f>_xlfn.XLOOKUP(C637,sales!C:C,scon!L:L,"")</f>
        <v/>
      </c>
      <c r="K637" s="31" t="n"/>
      <c r="L637" s="31" t="n"/>
      <c r="M637" s="33">
        <f>IF(I637="","",J637*I637)</f>
        <v/>
      </c>
      <c r="N637" s="33">
        <f>IF(K637="","",M637 * K637)</f>
        <v/>
      </c>
      <c r="O637" s="33">
        <f>IF(K637="","",M637 + N637)</f>
        <v/>
      </c>
      <c r="P637" s="4" t="n"/>
      <c r="Q637" s="33">
        <f>IF(L637&amp;K637="","",M637 * L637)</f>
        <v/>
      </c>
      <c r="R637" s="34">
        <f>IF(M637="","",O637-P637-Q637)</f>
        <v/>
      </c>
    </row>
    <row r="638">
      <c r="A638" s="25" t="n">
        <v>634</v>
      </c>
      <c r="B638" s="26">
        <f>_xlfn.XLOOKUP(C638,sales!C:C,scon!B:B,"")</f>
        <v/>
      </c>
      <c r="C638" s="4" t="n"/>
      <c r="D638" s="26">
        <f>_xlfn.XLOOKUP(C638,sales!C:C,scon!D:D,"")</f>
        <v/>
      </c>
      <c r="E638" s="26">
        <f>_xlfn.XLOOKUP(C638,sales!C:C,scon!E:E,"")</f>
        <v/>
      </c>
      <c r="F638" s="4" t="n"/>
      <c r="G638" s="27" t="n"/>
      <c r="H638" s="28" t="n"/>
      <c r="I638" s="4" t="n"/>
      <c r="J638" s="35">
        <f>_xlfn.XLOOKUP(C638,sales!C:C,scon!L:L,"")</f>
        <v/>
      </c>
      <c r="K638" s="31" t="n"/>
      <c r="L638" s="31" t="n"/>
      <c r="M638" s="33">
        <f>IF(I638="","",J638*I638)</f>
        <v/>
      </c>
      <c r="N638" s="33">
        <f>IF(K638="","",M638 * K638)</f>
        <v/>
      </c>
      <c r="O638" s="33">
        <f>IF(K638="","",M638 + N638)</f>
        <v/>
      </c>
      <c r="P638" s="4" t="n"/>
      <c r="Q638" s="33">
        <f>IF(L638&amp;K638="","",M638 * L638)</f>
        <v/>
      </c>
      <c r="R638" s="34">
        <f>IF(M638="","",O638-P638-Q638)</f>
        <v/>
      </c>
    </row>
    <row r="639">
      <c r="A639" s="25" t="n">
        <v>635</v>
      </c>
      <c r="B639" s="26">
        <f>_xlfn.XLOOKUP(C639,sales!C:C,scon!B:B,"")</f>
        <v/>
      </c>
      <c r="C639" s="4" t="n"/>
      <c r="D639" s="26">
        <f>_xlfn.XLOOKUP(C639,sales!C:C,scon!D:D,"")</f>
        <v/>
      </c>
      <c r="E639" s="26">
        <f>_xlfn.XLOOKUP(C639,sales!C:C,scon!E:E,"")</f>
        <v/>
      </c>
      <c r="F639" s="4" t="n"/>
      <c r="G639" s="27" t="n"/>
      <c r="H639" s="28" t="n"/>
      <c r="I639" s="4" t="n"/>
      <c r="J639" s="35">
        <f>_xlfn.XLOOKUP(C639,sales!C:C,scon!L:L,"")</f>
        <v/>
      </c>
      <c r="K639" s="31" t="n"/>
      <c r="L639" s="31" t="n"/>
      <c r="M639" s="33">
        <f>IF(I639="","",J639*I639)</f>
        <v/>
      </c>
      <c r="N639" s="33">
        <f>IF(K639="","",M639 * K639)</f>
        <v/>
      </c>
      <c r="O639" s="33">
        <f>IF(K639="","",M639 + N639)</f>
        <v/>
      </c>
      <c r="P639" s="4" t="n"/>
      <c r="Q639" s="33">
        <f>IF(L639&amp;K639="","",M639 * L639)</f>
        <v/>
      </c>
      <c r="R639" s="34">
        <f>IF(M639="","",O639-P639-Q639)</f>
        <v/>
      </c>
    </row>
    <row r="640">
      <c r="A640" s="25" t="n">
        <v>636</v>
      </c>
      <c r="B640" s="26">
        <f>_xlfn.XLOOKUP(C640,sales!C:C,scon!B:B,"")</f>
        <v/>
      </c>
      <c r="C640" s="4" t="n"/>
      <c r="D640" s="26">
        <f>_xlfn.XLOOKUP(C640,sales!C:C,scon!D:D,"")</f>
        <v/>
      </c>
      <c r="E640" s="26">
        <f>_xlfn.XLOOKUP(C640,sales!C:C,scon!E:E,"")</f>
        <v/>
      </c>
      <c r="F640" s="4" t="n"/>
      <c r="G640" s="27" t="n"/>
      <c r="H640" s="28" t="n"/>
      <c r="I640" s="4" t="n"/>
      <c r="J640" s="35">
        <f>_xlfn.XLOOKUP(C640,sales!C:C,scon!L:L,"")</f>
        <v/>
      </c>
      <c r="K640" s="31" t="n"/>
      <c r="L640" s="31" t="n"/>
      <c r="M640" s="33">
        <f>IF(I640="","",J640*I640)</f>
        <v/>
      </c>
      <c r="N640" s="33">
        <f>IF(K640="","",M640 * K640)</f>
        <v/>
      </c>
      <c r="O640" s="33">
        <f>IF(K640="","",M640 + N640)</f>
        <v/>
      </c>
      <c r="P640" s="4" t="n"/>
      <c r="Q640" s="33">
        <f>IF(L640&amp;K640="","",M640 * L640)</f>
        <v/>
      </c>
      <c r="R640" s="34">
        <f>IF(M640="","",O640-P640-Q640)</f>
        <v/>
      </c>
    </row>
    <row r="641">
      <c r="A641" s="25" t="n">
        <v>637</v>
      </c>
      <c r="B641" s="26">
        <f>_xlfn.XLOOKUP(C641,sales!C:C,scon!B:B,"")</f>
        <v/>
      </c>
      <c r="C641" s="4" t="n"/>
      <c r="D641" s="26">
        <f>_xlfn.XLOOKUP(C641,sales!C:C,scon!D:D,"")</f>
        <v/>
      </c>
      <c r="E641" s="26">
        <f>_xlfn.XLOOKUP(C641,sales!C:C,scon!E:E,"")</f>
        <v/>
      </c>
      <c r="F641" s="4" t="n"/>
      <c r="G641" s="27" t="n"/>
      <c r="H641" s="28" t="n"/>
      <c r="I641" s="4" t="n"/>
      <c r="J641" s="35">
        <f>_xlfn.XLOOKUP(C641,sales!C:C,scon!L:L,"")</f>
        <v/>
      </c>
      <c r="K641" s="31" t="n"/>
      <c r="L641" s="31" t="n"/>
      <c r="M641" s="33">
        <f>IF(I641="","",J641*I641)</f>
        <v/>
      </c>
      <c r="N641" s="33">
        <f>IF(K641="","",M641 * K641)</f>
        <v/>
      </c>
      <c r="O641" s="33">
        <f>IF(K641="","",M641 + N641)</f>
        <v/>
      </c>
      <c r="P641" s="4" t="n"/>
      <c r="Q641" s="33">
        <f>IF(L641&amp;K641="","",M641 * L641)</f>
        <v/>
      </c>
      <c r="R641" s="34">
        <f>IF(M641="","",O641-P641-Q641)</f>
        <v/>
      </c>
    </row>
    <row r="642">
      <c r="A642" s="25" t="n">
        <v>638</v>
      </c>
      <c r="B642" s="26">
        <f>_xlfn.XLOOKUP(C642,sales!C:C,scon!B:B,"")</f>
        <v/>
      </c>
      <c r="C642" s="4" t="n"/>
      <c r="D642" s="26">
        <f>_xlfn.XLOOKUP(C642,sales!C:C,scon!D:D,"")</f>
        <v/>
      </c>
      <c r="E642" s="26">
        <f>_xlfn.XLOOKUP(C642,sales!C:C,scon!E:E,"")</f>
        <v/>
      </c>
      <c r="F642" s="4" t="n"/>
      <c r="G642" s="27" t="n"/>
      <c r="H642" s="28" t="n"/>
      <c r="I642" s="4" t="n"/>
      <c r="J642" s="35">
        <f>_xlfn.XLOOKUP(C642,sales!C:C,scon!L:L,"")</f>
        <v/>
      </c>
      <c r="K642" s="31" t="n"/>
      <c r="L642" s="31" t="n"/>
      <c r="M642" s="33">
        <f>IF(I642="","",J642*I642)</f>
        <v/>
      </c>
      <c r="N642" s="33">
        <f>IF(K642="","",M642 * K642)</f>
        <v/>
      </c>
      <c r="O642" s="33">
        <f>IF(K642="","",M642 + N642)</f>
        <v/>
      </c>
      <c r="P642" s="4" t="n"/>
      <c r="Q642" s="33">
        <f>IF(L642&amp;K642="","",M642 * L642)</f>
        <v/>
      </c>
      <c r="R642" s="34">
        <f>IF(M642="","",O642-P642-Q642)</f>
        <v/>
      </c>
    </row>
    <row r="643">
      <c r="A643" s="25" t="n">
        <v>639</v>
      </c>
      <c r="B643" s="26">
        <f>_xlfn.XLOOKUP(C643,sales!C:C,scon!B:B,"")</f>
        <v/>
      </c>
      <c r="C643" s="4" t="n"/>
      <c r="D643" s="26">
        <f>_xlfn.XLOOKUP(C643,sales!C:C,scon!D:D,"")</f>
        <v/>
      </c>
      <c r="E643" s="26">
        <f>_xlfn.XLOOKUP(C643,sales!C:C,scon!E:E,"")</f>
        <v/>
      </c>
      <c r="F643" s="4" t="n"/>
      <c r="G643" s="27" t="n"/>
      <c r="H643" s="28" t="n"/>
      <c r="I643" s="4" t="n"/>
      <c r="J643" s="35">
        <f>_xlfn.XLOOKUP(C643,sales!C:C,scon!L:L,"")</f>
        <v/>
      </c>
      <c r="K643" s="31" t="n"/>
      <c r="L643" s="31" t="n"/>
      <c r="M643" s="33">
        <f>IF(I643="","",J643*I643)</f>
        <v/>
      </c>
      <c r="N643" s="33">
        <f>IF(K643="","",M643 * K643)</f>
        <v/>
      </c>
      <c r="O643" s="33">
        <f>IF(K643="","",M643 + N643)</f>
        <v/>
      </c>
      <c r="P643" s="4" t="n"/>
      <c r="Q643" s="33">
        <f>IF(L643&amp;K643="","",M643 * L643)</f>
        <v/>
      </c>
      <c r="R643" s="34">
        <f>IF(M643="","",O643-P643-Q643)</f>
        <v/>
      </c>
    </row>
    <row r="644">
      <c r="A644" s="25" t="n">
        <v>640</v>
      </c>
      <c r="B644" s="26">
        <f>_xlfn.XLOOKUP(C644,sales!C:C,scon!B:B,"")</f>
        <v/>
      </c>
      <c r="C644" s="4" t="n"/>
      <c r="D644" s="26">
        <f>_xlfn.XLOOKUP(C644,sales!C:C,scon!D:D,"")</f>
        <v/>
      </c>
      <c r="E644" s="26">
        <f>_xlfn.XLOOKUP(C644,sales!C:C,scon!E:E,"")</f>
        <v/>
      </c>
      <c r="F644" s="4" t="n"/>
      <c r="G644" s="27" t="n"/>
      <c r="H644" s="28" t="n"/>
      <c r="I644" s="4" t="n"/>
      <c r="J644" s="35">
        <f>_xlfn.XLOOKUP(C644,sales!C:C,scon!L:L,"")</f>
        <v/>
      </c>
      <c r="K644" s="31" t="n"/>
      <c r="L644" s="31" t="n"/>
      <c r="M644" s="33">
        <f>IF(I644="","",J644*I644)</f>
        <v/>
      </c>
      <c r="N644" s="33">
        <f>IF(K644="","",M644 * K644)</f>
        <v/>
      </c>
      <c r="O644" s="33">
        <f>IF(K644="","",M644 + N644)</f>
        <v/>
      </c>
      <c r="P644" s="4" t="n"/>
      <c r="Q644" s="33">
        <f>IF(L644&amp;K644="","",M644 * L644)</f>
        <v/>
      </c>
      <c r="R644" s="34">
        <f>IF(M644="","",O644-P644-Q644)</f>
        <v/>
      </c>
    </row>
    <row r="645">
      <c r="A645" s="25" t="n">
        <v>641</v>
      </c>
      <c r="B645" s="26">
        <f>_xlfn.XLOOKUP(C645,sales!C:C,scon!B:B,"")</f>
        <v/>
      </c>
      <c r="C645" s="4" t="n"/>
      <c r="D645" s="26">
        <f>_xlfn.XLOOKUP(C645,sales!C:C,scon!D:D,"")</f>
        <v/>
      </c>
      <c r="E645" s="26">
        <f>_xlfn.XLOOKUP(C645,sales!C:C,scon!E:E,"")</f>
        <v/>
      </c>
      <c r="F645" s="4" t="n"/>
      <c r="G645" s="27" t="n"/>
      <c r="H645" s="28" t="n"/>
      <c r="I645" s="4" t="n"/>
      <c r="J645" s="35">
        <f>_xlfn.XLOOKUP(C645,sales!C:C,scon!L:L,"")</f>
        <v/>
      </c>
      <c r="K645" s="31" t="n"/>
      <c r="L645" s="31" t="n"/>
      <c r="M645" s="33">
        <f>IF(I645="","",J645*I645)</f>
        <v/>
      </c>
      <c r="N645" s="33">
        <f>IF(K645="","",M645 * K645)</f>
        <v/>
      </c>
      <c r="O645" s="33">
        <f>IF(K645="","",M645 + N645)</f>
        <v/>
      </c>
      <c r="P645" s="4" t="n"/>
      <c r="Q645" s="33">
        <f>IF(L645&amp;K645="","",M645 * L645)</f>
        <v/>
      </c>
      <c r="R645" s="34">
        <f>IF(M645="","",O645-P645-Q645)</f>
        <v/>
      </c>
    </row>
    <row r="646">
      <c r="A646" s="25" t="n">
        <v>642</v>
      </c>
      <c r="B646" s="26">
        <f>_xlfn.XLOOKUP(C646,sales!C:C,scon!B:B,"")</f>
        <v/>
      </c>
      <c r="C646" s="4" t="n"/>
      <c r="D646" s="26">
        <f>_xlfn.XLOOKUP(C646,sales!C:C,scon!D:D,"")</f>
        <v/>
      </c>
      <c r="E646" s="26">
        <f>_xlfn.XLOOKUP(C646,sales!C:C,scon!E:E,"")</f>
        <v/>
      </c>
      <c r="F646" s="4" t="n"/>
      <c r="G646" s="27" t="n"/>
      <c r="H646" s="28" t="n"/>
      <c r="I646" s="4" t="n"/>
      <c r="J646" s="35">
        <f>_xlfn.XLOOKUP(C646,sales!C:C,scon!L:L,"")</f>
        <v/>
      </c>
      <c r="K646" s="31" t="n"/>
      <c r="L646" s="31" t="n"/>
      <c r="M646" s="33">
        <f>IF(I646="","",J646*I646)</f>
        <v/>
      </c>
      <c r="N646" s="33">
        <f>IF(K646="","",M646 * K646)</f>
        <v/>
      </c>
      <c r="O646" s="33">
        <f>IF(K646="","",M646 + N646)</f>
        <v/>
      </c>
      <c r="P646" s="4" t="n"/>
      <c r="Q646" s="33">
        <f>IF(L646&amp;K646="","",M646 * L646)</f>
        <v/>
      </c>
      <c r="R646" s="34">
        <f>IF(M646="","",O646-P646-Q646)</f>
        <v/>
      </c>
    </row>
    <row r="647">
      <c r="A647" s="25" t="n">
        <v>643</v>
      </c>
      <c r="B647" s="26">
        <f>_xlfn.XLOOKUP(C647,sales!C:C,scon!B:B,"")</f>
        <v/>
      </c>
      <c r="C647" s="4" t="n"/>
      <c r="D647" s="26">
        <f>_xlfn.XLOOKUP(C647,sales!C:C,scon!D:D,"")</f>
        <v/>
      </c>
      <c r="E647" s="26">
        <f>_xlfn.XLOOKUP(C647,sales!C:C,scon!E:E,"")</f>
        <v/>
      </c>
      <c r="F647" s="4" t="n"/>
      <c r="G647" s="27" t="n"/>
      <c r="H647" s="28" t="n"/>
      <c r="I647" s="4" t="n"/>
      <c r="J647" s="35">
        <f>_xlfn.XLOOKUP(C647,sales!C:C,scon!L:L,"")</f>
        <v/>
      </c>
      <c r="K647" s="31" t="n"/>
      <c r="L647" s="31" t="n"/>
      <c r="M647" s="33">
        <f>IF(I647="","",J647*I647)</f>
        <v/>
      </c>
      <c r="N647" s="33">
        <f>IF(K647="","",M647 * K647)</f>
        <v/>
      </c>
      <c r="O647" s="33">
        <f>IF(K647="","",M647 + N647)</f>
        <v/>
      </c>
      <c r="P647" s="4" t="n"/>
      <c r="Q647" s="33">
        <f>IF(L647&amp;K647="","",M647 * L647)</f>
        <v/>
      </c>
      <c r="R647" s="34">
        <f>IF(M647="","",O647-P647-Q647)</f>
        <v/>
      </c>
    </row>
    <row r="648">
      <c r="A648" s="25" t="n">
        <v>644</v>
      </c>
      <c r="B648" s="26">
        <f>_xlfn.XLOOKUP(C648,sales!C:C,scon!B:B,"")</f>
        <v/>
      </c>
      <c r="C648" s="4" t="n"/>
      <c r="D648" s="26">
        <f>_xlfn.XLOOKUP(C648,sales!C:C,scon!D:D,"")</f>
        <v/>
      </c>
      <c r="E648" s="26">
        <f>_xlfn.XLOOKUP(C648,sales!C:C,scon!E:E,"")</f>
        <v/>
      </c>
      <c r="F648" s="4" t="n"/>
      <c r="G648" s="27" t="n"/>
      <c r="H648" s="28" t="n"/>
      <c r="I648" s="4" t="n"/>
      <c r="J648" s="35">
        <f>_xlfn.XLOOKUP(C648,sales!C:C,scon!L:L,"")</f>
        <v/>
      </c>
      <c r="K648" s="31" t="n"/>
      <c r="L648" s="31" t="n"/>
      <c r="M648" s="33">
        <f>IF(I648="","",J648*I648)</f>
        <v/>
      </c>
      <c r="N648" s="33">
        <f>IF(K648="","",M648 * K648)</f>
        <v/>
      </c>
      <c r="O648" s="33">
        <f>IF(K648="","",M648 + N648)</f>
        <v/>
      </c>
      <c r="P648" s="4" t="n"/>
      <c r="Q648" s="33">
        <f>IF(L648&amp;K648="","",M648 * L648)</f>
        <v/>
      </c>
      <c r="R648" s="34">
        <f>IF(M648="","",O648-P648-Q648)</f>
        <v/>
      </c>
    </row>
    <row r="649">
      <c r="A649" s="25" t="n">
        <v>645</v>
      </c>
      <c r="B649" s="26">
        <f>_xlfn.XLOOKUP(C649,sales!C:C,scon!B:B,"")</f>
        <v/>
      </c>
      <c r="C649" s="4" t="n"/>
      <c r="D649" s="26">
        <f>_xlfn.XLOOKUP(C649,sales!C:C,scon!D:D,"")</f>
        <v/>
      </c>
      <c r="E649" s="26">
        <f>_xlfn.XLOOKUP(C649,sales!C:C,scon!E:E,"")</f>
        <v/>
      </c>
      <c r="F649" s="4" t="n"/>
      <c r="G649" s="27" t="n"/>
      <c r="H649" s="28" t="n"/>
      <c r="I649" s="4" t="n"/>
      <c r="J649" s="35">
        <f>_xlfn.XLOOKUP(C649,sales!C:C,scon!L:L,"")</f>
        <v/>
      </c>
      <c r="K649" s="31" t="n"/>
      <c r="L649" s="31" t="n"/>
      <c r="M649" s="33">
        <f>IF(I649="","",J649*I649)</f>
        <v/>
      </c>
      <c r="N649" s="33">
        <f>IF(K649="","",M649 * K649)</f>
        <v/>
      </c>
      <c r="O649" s="33">
        <f>IF(K649="","",M649 + N649)</f>
        <v/>
      </c>
      <c r="P649" s="4" t="n"/>
      <c r="Q649" s="33">
        <f>IF(L649&amp;K649="","",M649 * L649)</f>
        <v/>
      </c>
      <c r="R649" s="34">
        <f>IF(M649="","",O649-P649-Q649)</f>
        <v/>
      </c>
    </row>
    <row r="650">
      <c r="A650" s="25" t="n">
        <v>646</v>
      </c>
      <c r="B650" s="26">
        <f>_xlfn.XLOOKUP(C650,sales!C:C,scon!B:B,"")</f>
        <v/>
      </c>
      <c r="C650" s="4" t="n"/>
      <c r="D650" s="26">
        <f>_xlfn.XLOOKUP(C650,sales!C:C,scon!D:D,"")</f>
        <v/>
      </c>
      <c r="E650" s="26">
        <f>_xlfn.XLOOKUP(C650,sales!C:C,scon!E:E,"")</f>
        <v/>
      </c>
      <c r="F650" s="4" t="n"/>
      <c r="G650" s="27" t="n"/>
      <c r="H650" s="28" t="n"/>
      <c r="I650" s="4" t="n"/>
      <c r="J650" s="35">
        <f>_xlfn.XLOOKUP(C650,sales!C:C,scon!L:L,"")</f>
        <v/>
      </c>
      <c r="K650" s="31" t="n"/>
      <c r="L650" s="31" t="n"/>
      <c r="M650" s="33">
        <f>IF(I650="","",J650*I650)</f>
        <v/>
      </c>
      <c r="N650" s="33">
        <f>IF(K650="","",M650 * K650)</f>
        <v/>
      </c>
      <c r="O650" s="33">
        <f>IF(K650="","",M650 + N650)</f>
        <v/>
      </c>
      <c r="P650" s="4" t="n"/>
      <c r="Q650" s="33">
        <f>IF(L650&amp;K650="","",M650 * L650)</f>
        <v/>
      </c>
      <c r="R650" s="34">
        <f>IF(M650="","",O650-P650-Q650)</f>
        <v/>
      </c>
    </row>
    <row r="651">
      <c r="A651" s="25" t="n">
        <v>647</v>
      </c>
      <c r="B651" s="26">
        <f>_xlfn.XLOOKUP(C651,sales!C:C,scon!B:B,"")</f>
        <v/>
      </c>
      <c r="C651" s="4" t="n"/>
      <c r="D651" s="26">
        <f>_xlfn.XLOOKUP(C651,sales!C:C,scon!D:D,"")</f>
        <v/>
      </c>
      <c r="E651" s="26">
        <f>_xlfn.XLOOKUP(C651,sales!C:C,scon!E:E,"")</f>
        <v/>
      </c>
      <c r="F651" s="4" t="n"/>
      <c r="G651" s="27" t="n"/>
      <c r="H651" s="28" t="n"/>
      <c r="I651" s="4" t="n"/>
      <c r="J651" s="35">
        <f>_xlfn.XLOOKUP(C651,sales!C:C,scon!L:L,"")</f>
        <v/>
      </c>
      <c r="K651" s="31" t="n"/>
      <c r="L651" s="31" t="n"/>
      <c r="M651" s="33">
        <f>IF(I651="","",J651*I651)</f>
        <v/>
      </c>
      <c r="N651" s="33">
        <f>IF(K651="","",M651 * K651)</f>
        <v/>
      </c>
      <c r="O651" s="33">
        <f>IF(K651="","",M651 + N651)</f>
        <v/>
      </c>
      <c r="P651" s="4" t="n"/>
      <c r="Q651" s="33">
        <f>IF(L651&amp;K651="","",M651 * L651)</f>
        <v/>
      </c>
      <c r="R651" s="34">
        <f>IF(M651="","",O651-P651-Q651)</f>
        <v/>
      </c>
    </row>
    <row r="652">
      <c r="A652" s="25" t="n">
        <v>648</v>
      </c>
      <c r="B652" s="26">
        <f>_xlfn.XLOOKUP(C652,sales!C:C,scon!B:B,"")</f>
        <v/>
      </c>
      <c r="C652" s="4" t="n"/>
      <c r="D652" s="26">
        <f>_xlfn.XLOOKUP(C652,sales!C:C,scon!D:D,"")</f>
        <v/>
      </c>
      <c r="E652" s="26">
        <f>_xlfn.XLOOKUP(C652,sales!C:C,scon!E:E,"")</f>
        <v/>
      </c>
      <c r="F652" s="4" t="n"/>
      <c r="G652" s="27" t="n"/>
      <c r="H652" s="28" t="n"/>
      <c r="I652" s="4" t="n"/>
      <c r="J652" s="35">
        <f>_xlfn.XLOOKUP(C652,sales!C:C,scon!L:L,"")</f>
        <v/>
      </c>
      <c r="K652" s="31" t="n"/>
      <c r="L652" s="31" t="n"/>
      <c r="M652" s="33">
        <f>IF(I652="","",J652*I652)</f>
        <v/>
      </c>
      <c r="N652" s="33">
        <f>IF(K652="","",M652 * K652)</f>
        <v/>
      </c>
      <c r="O652" s="33">
        <f>IF(K652="","",M652 + N652)</f>
        <v/>
      </c>
      <c r="P652" s="4" t="n"/>
      <c r="Q652" s="33">
        <f>IF(L652&amp;K652="","",M652 * L652)</f>
        <v/>
      </c>
      <c r="R652" s="34">
        <f>IF(M652="","",O652-P652-Q652)</f>
        <v/>
      </c>
    </row>
    <row r="653">
      <c r="A653" s="25" t="n">
        <v>649</v>
      </c>
      <c r="B653" s="26">
        <f>_xlfn.XLOOKUP(C653,sales!C:C,scon!B:B,"")</f>
        <v/>
      </c>
      <c r="C653" s="4" t="n"/>
      <c r="D653" s="26">
        <f>_xlfn.XLOOKUP(C653,sales!C:C,scon!D:D,"")</f>
        <v/>
      </c>
      <c r="E653" s="26">
        <f>_xlfn.XLOOKUP(C653,sales!C:C,scon!E:E,"")</f>
        <v/>
      </c>
      <c r="F653" s="4" t="n"/>
      <c r="G653" s="27" t="n"/>
      <c r="H653" s="28" t="n"/>
      <c r="I653" s="4" t="n"/>
      <c r="J653" s="35">
        <f>_xlfn.XLOOKUP(C653,sales!C:C,scon!L:L,"")</f>
        <v/>
      </c>
      <c r="K653" s="31" t="n"/>
      <c r="L653" s="31" t="n"/>
      <c r="M653" s="33">
        <f>IF(I653="","",J653*I653)</f>
        <v/>
      </c>
      <c r="N653" s="33">
        <f>IF(K653="","",M653 * K653)</f>
        <v/>
      </c>
      <c r="O653" s="33">
        <f>IF(K653="","",M653 + N653)</f>
        <v/>
      </c>
      <c r="P653" s="4" t="n"/>
      <c r="Q653" s="33">
        <f>IF(L653&amp;K653="","",M653 * L653)</f>
        <v/>
      </c>
      <c r="R653" s="34">
        <f>IF(M653="","",O653-P653-Q653)</f>
        <v/>
      </c>
    </row>
    <row r="654">
      <c r="A654" s="25" t="n">
        <v>650</v>
      </c>
      <c r="B654" s="26">
        <f>_xlfn.XLOOKUP(C654,sales!C:C,scon!B:B,"")</f>
        <v/>
      </c>
      <c r="C654" s="4" t="n"/>
      <c r="D654" s="26">
        <f>_xlfn.XLOOKUP(C654,sales!C:C,scon!D:D,"")</f>
        <v/>
      </c>
      <c r="E654" s="26">
        <f>_xlfn.XLOOKUP(C654,sales!C:C,scon!E:E,"")</f>
        <v/>
      </c>
      <c r="F654" s="4" t="n"/>
      <c r="G654" s="27" t="n"/>
      <c r="H654" s="28" t="n"/>
      <c r="I654" s="4" t="n"/>
      <c r="J654" s="35">
        <f>_xlfn.XLOOKUP(C654,sales!C:C,scon!L:L,"")</f>
        <v/>
      </c>
      <c r="K654" s="31" t="n"/>
      <c r="L654" s="31" t="n"/>
      <c r="M654" s="33">
        <f>IF(I654="","",J654*I654)</f>
        <v/>
      </c>
      <c r="N654" s="33">
        <f>IF(K654="","",M654 * K654)</f>
        <v/>
      </c>
      <c r="O654" s="33">
        <f>IF(K654="","",M654 + N654)</f>
        <v/>
      </c>
      <c r="P654" s="4" t="n"/>
      <c r="Q654" s="33">
        <f>IF(L654&amp;K654="","",M654 * L654)</f>
        <v/>
      </c>
      <c r="R654" s="34">
        <f>IF(M654="","",O654-P654-Q654)</f>
        <v/>
      </c>
    </row>
    <row r="655">
      <c r="A655" s="25" t="n">
        <v>651</v>
      </c>
      <c r="B655" s="26">
        <f>_xlfn.XLOOKUP(C655,sales!C:C,scon!B:B,"")</f>
        <v/>
      </c>
      <c r="C655" s="4" t="n"/>
      <c r="D655" s="26">
        <f>_xlfn.XLOOKUP(C655,sales!C:C,scon!D:D,"")</f>
        <v/>
      </c>
      <c r="E655" s="26">
        <f>_xlfn.XLOOKUP(C655,sales!C:C,scon!E:E,"")</f>
        <v/>
      </c>
      <c r="F655" s="4" t="n"/>
      <c r="G655" s="27" t="n"/>
      <c r="H655" s="28" t="n"/>
      <c r="I655" s="4" t="n"/>
      <c r="J655" s="35">
        <f>_xlfn.XLOOKUP(C655,sales!C:C,scon!L:L,"")</f>
        <v/>
      </c>
      <c r="K655" s="31" t="n"/>
      <c r="L655" s="31" t="n"/>
      <c r="M655" s="33">
        <f>IF(I655="","",J655*I655)</f>
        <v/>
      </c>
      <c r="N655" s="33">
        <f>IF(K655="","",M655 * K655)</f>
        <v/>
      </c>
      <c r="O655" s="33">
        <f>IF(K655="","",M655 + N655)</f>
        <v/>
      </c>
      <c r="P655" s="4" t="n"/>
      <c r="Q655" s="33">
        <f>IF(L655&amp;K655="","",M655 * L655)</f>
        <v/>
      </c>
      <c r="R655" s="34">
        <f>IF(M655="","",O655-P655-Q655)</f>
        <v/>
      </c>
    </row>
    <row r="656">
      <c r="A656" s="25" t="n">
        <v>652</v>
      </c>
      <c r="B656" s="26">
        <f>_xlfn.XLOOKUP(C656,sales!C:C,scon!B:B,"")</f>
        <v/>
      </c>
      <c r="C656" s="4" t="n"/>
      <c r="D656" s="26">
        <f>_xlfn.XLOOKUP(C656,sales!C:C,scon!D:D,"")</f>
        <v/>
      </c>
      <c r="E656" s="26">
        <f>_xlfn.XLOOKUP(C656,sales!C:C,scon!E:E,"")</f>
        <v/>
      </c>
      <c r="F656" s="4" t="n"/>
      <c r="G656" s="27" t="n"/>
      <c r="H656" s="28" t="n"/>
      <c r="I656" s="4" t="n"/>
      <c r="J656" s="35">
        <f>_xlfn.XLOOKUP(C656,sales!C:C,scon!L:L,"")</f>
        <v/>
      </c>
      <c r="K656" s="31" t="n"/>
      <c r="L656" s="31" t="n"/>
      <c r="M656" s="33">
        <f>IF(I656="","",J656*I656)</f>
        <v/>
      </c>
      <c r="N656" s="33">
        <f>IF(K656="","",M656 * K656)</f>
        <v/>
      </c>
      <c r="O656" s="33">
        <f>IF(K656="","",M656 + N656)</f>
        <v/>
      </c>
      <c r="P656" s="4" t="n"/>
      <c r="Q656" s="33">
        <f>IF(L656&amp;K656="","",M656 * L656)</f>
        <v/>
      </c>
      <c r="R656" s="34">
        <f>IF(M656="","",O656-P656-Q656)</f>
        <v/>
      </c>
    </row>
    <row r="657">
      <c r="A657" s="25" t="n">
        <v>653</v>
      </c>
      <c r="B657" s="26">
        <f>_xlfn.XLOOKUP(C657,sales!C:C,scon!B:B,"")</f>
        <v/>
      </c>
      <c r="C657" s="4" t="n"/>
      <c r="D657" s="26">
        <f>_xlfn.XLOOKUP(C657,sales!C:C,scon!D:D,"")</f>
        <v/>
      </c>
      <c r="E657" s="26">
        <f>_xlfn.XLOOKUP(C657,sales!C:C,scon!E:E,"")</f>
        <v/>
      </c>
      <c r="F657" s="4" t="n"/>
      <c r="G657" s="27" t="n"/>
      <c r="H657" s="28" t="n"/>
      <c r="I657" s="4" t="n"/>
      <c r="J657" s="35">
        <f>_xlfn.XLOOKUP(C657,sales!C:C,scon!L:L,"")</f>
        <v/>
      </c>
      <c r="K657" s="31" t="n"/>
      <c r="L657" s="31" t="n"/>
      <c r="M657" s="33">
        <f>IF(I657="","",J657*I657)</f>
        <v/>
      </c>
      <c r="N657" s="33">
        <f>IF(K657="","",M657 * K657)</f>
        <v/>
      </c>
      <c r="O657" s="33">
        <f>IF(K657="","",M657 + N657)</f>
        <v/>
      </c>
      <c r="P657" s="4" t="n"/>
      <c r="Q657" s="33">
        <f>IF(L657&amp;K657="","",M657 * L657)</f>
        <v/>
      </c>
      <c r="R657" s="34">
        <f>IF(M657="","",O657-P657-Q657)</f>
        <v/>
      </c>
    </row>
    <row r="658">
      <c r="A658" s="25" t="n">
        <v>654</v>
      </c>
      <c r="B658" s="26">
        <f>_xlfn.XLOOKUP(C658,sales!C:C,scon!B:B,"")</f>
        <v/>
      </c>
      <c r="C658" s="4" t="n"/>
      <c r="D658" s="26">
        <f>_xlfn.XLOOKUP(C658,sales!C:C,scon!D:D,"")</f>
        <v/>
      </c>
      <c r="E658" s="26">
        <f>_xlfn.XLOOKUP(C658,sales!C:C,scon!E:E,"")</f>
        <v/>
      </c>
      <c r="F658" s="4" t="n"/>
      <c r="G658" s="27" t="n"/>
      <c r="H658" s="28" t="n"/>
      <c r="I658" s="4" t="n"/>
      <c r="J658" s="35">
        <f>_xlfn.XLOOKUP(C658,sales!C:C,scon!L:L,"")</f>
        <v/>
      </c>
      <c r="K658" s="31" t="n"/>
      <c r="L658" s="31" t="n"/>
      <c r="M658" s="33">
        <f>IF(I658="","",J658*I658)</f>
        <v/>
      </c>
      <c r="N658" s="33">
        <f>IF(K658="","",M658 * K658)</f>
        <v/>
      </c>
      <c r="O658" s="33">
        <f>IF(K658="","",M658 + N658)</f>
        <v/>
      </c>
      <c r="P658" s="4" t="n"/>
      <c r="Q658" s="33">
        <f>IF(L658&amp;K658="","",M658 * L658)</f>
        <v/>
      </c>
      <c r="R658" s="34">
        <f>IF(M658="","",O658-P658-Q658)</f>
        <v/>
      </c>
    </row>
    <row r="659">
      <c r="A659" s="25" t="n">
        <v>655</v>
      </c>
      <c r="B659" s="26">
        <f>_xlfn.XLOOKUP(C659,sales!C:C,scon!B:B,"")</f>
        <v/>
      </c>
      <c r="C659" s="4" t="n"/>
      <c r="D659" s="26">
        <f>_xlfn.XLOOKUP(C659,sales!C:C,scon!D:D,"")</f>
        <v/>
      </c>
      <c r="E659" s="26">
        <f>_xlfn.XLOOKUP(C659,sales!C:C,scon!E:E,"")</f>
        <v/>
      </c>
      <c r="F659" s="4" t="n"/>
      <c r="G659" s="27" t="n"/>
      <c r="H659" s="28" t="n"/>
      <c r="I659" s="4" t="n"/>
      <c r="J659" s="35">
        <f>_xlfn.XLOOKUP(C659,sales!C:C,scon!L:L,"")</f>
        <v/>
      </c>
      <c r="K659" s="31" t="n"/>
      <c r="L659" s="31" t="n"/>
      <c r="M659" s="33">
        <f>IF(I659="","",J659*I659)</f>
        <v/>
      </c>
      <c r="N659" s="33">
        <f>IF(K659="","",M659 * K659)</f>
        <v/>
      </c>
      <c r="O659" s="33">
        <f>IF(K659="","",M659 + N659)</f>
        <v/>
      </c>
      <c r="P659" s="4" t="n"/>
      <c r="Q659" s="33">
        <f>IF(L659&amp;K659="","",M659 * L659)</f>
        <v/>
      </c>
      <c r="R659" s="34">
        <f>IF(M659="","",O659-P659-Q659)</f>
        <v/>
      </c>
    </row>
    <row r="660">
      <c r="A660" s="25" t="n">
        <v>656</v>
      </c>
      <c r="B660" s="26">
        <f>_xlfn.XLOOKUP(C660,sales!C:C,scon!B:B,"")</f>
        <v/>
      </c>
      <c r="C660" s="4" t="n"/>
      <c r="D660" s="26">
        <f>_xlfn.XLOOKUP(C660,sales!C:C,scon!D:D,"")</f>
        <v/>
      </c>
      <c r="E660" s="26">
        <f>_xlfn.XLOOKUP(C660,sales!C:C,scon!E:E,"")</f>
        <v/>
      </c>
      <c r="F660" s="4" t="n"/>
      <c r="G660" s="27" t="n"/>
      <c r="H660" s="28" t="n"/>
      <c r="I660" s="4" t="n"/>
      <c r="J660" s="35">
        <f>_xlfn.XLOOKUP(C660,sales!C:C,scon!L:L,"")</f>
        <v/>
      </c>
      <c r="K660" s="31" t="n"/>
      <c r="L660" s="31" t="n"/>
      <c r="M660" s="33">
        <f>IF(I660="","",J660*I660)</f>
        <v/>
      </c>
      <c r="N660" s="33">
        <f>IF(K660="","",M660 * K660)</f>
        <v/>
      </c>
      <c r="O660" s="33">
        <f>IF(K660="","",M660 + N660)</f>
        <v/>
      </c>
      <c r="P660" s="4" t="n"/>
      <c r="Q660" s="33">
        <f>IF(L660&amp;K660="","",M660 * L660)</f>
        <v/>
      </c>
      <c r="R660" s="34">
        <f>IF(M660="","",O660-P660-Q660)</f>
        <v/>
      </c>
    </row>
    <row r="661">
      <c r="A661" s="25" t="n">
        <v>657</v>
      </c>
      <c r="B661" s="26">
        <f>_xlfn.XLOOKUP(C661,sales!C:C,scon!B:B,"")</f>
        <v/>
      </c>
      <c r="C661" s="4" t="n"/>
      <c r="D661" s="26">
        <f>_xlfn.XLOOKUP(C661,sales!C:C,scon!D:D,"")</f>
        <v/>
      </c>
      <c r="E661" s="26">
        <f>_xlfn.XLOOKUP(C661,sales!C:C,scon!E:E,"")</f>
        <v/>
      </c>
      <c r="F661" s="4" t="n"/>
      <c r="G661" s="27" t="n"/>
      <c r="H661" s="28" t="n"/>
      <c r="I661" s="4" t="n"/>
      <c r="J661" s="35">
        <f>_xlfn.XLOOKUP(C661,sales!C:C,scon!L:L,"")</f>
        <v/>
      </c>
      <c r="K661" s="31" t="n"/>
      <c r="L661" s="31" t="n"/>
      <c r="M661" s="33">
        <f>IF(I661="","",J661*I661)</f>
        <v/>
      </c>
      <c r="N661" s="33">
        <f>IF(K661="","",M661 * K661)</f>
        <v/>
      </c>
      <c r="O661" s="33">
        <f>IF(K661="","",M661 + N661)</f>
        <v/>
      </c>
      <c r="P661" s="4" t="n"/>
      <c r="Q661" s="33">
        <f>IF(L661&amp;K661="","",M661 * L661)</f>
        <v/>
      </c>
      <c r="R661" s="34">
        <f>IF(M661="","",O661-P661-Q661)</f>
        <v/>
      </c>
    </row>
    <row r="662">
      <c r="A662" s="25" t="n">
        <v>658</v>
      </c>
      <c r="B662" s="26">
        <f>_xlfn.XLOOKUP(C662,sales!C:C,scon!B:B,"")</f>
        <v/>
      </c>
      <c r="C662" s="4" t="n"/>
      <c r="D662" s="26">
        <f>_xlfn.XLOOKUP(C662,sales!C:C,scon!D:D,"")</f>
        <v/>
      </c>
      <c r="E662" s="26">
        <f>_xlfn.XLOOKUP(C662,sales!C:C,scon!E:E,"")</f>
        <v/>
      </c>
      <c r="F662" s="4" t="n"/>
      <c r="G662" s="27" t="n"/>
      <c r="H662" s="28" t="n"/>
      <c r="I662" s="4" t="n"/>
      <c r="J662" s="35">
        <f>_xlfn.XLOOKUP(C662,sales!C:C,scon!L:L,"")</f>
        <v/>
      </c>
      <c r="K662" s="31" t="n"/>
      <c r="L662" s="31" t="n"/>
      <c r="M662" s="33">
        <f>IF(I662="","",J662*I662)</f>
        <v/>
      </c>
      <c r="N662" s="33">
        <f>IF(K662="","",M662 * K662)</f>
        <v/>
      </c>
      <c r="O662" s="33">
        <f>IF(K662="","",M662 + N662)</f>
        <v/>
      </c>
      <c r="P662" s="4" t="n"/>
      <c r="Q662" s="33">
        <f>IF(L662&amp;K662="","",M662 * L662)</f>
        <v/>
      </c>
      <c r="R662" s="34">
        <f>IF(M662="","",O662-P662-Q662)</f>
        <v/>
      </c>
    </row>
    <row r="663">
      <c r="A663" s="25" t="n">
        <v>659</v>
      </c>
      <c r="B663" s="26">
        <f>_xlfn.XLOOKUP(C663,sales!C:C,scon!B:B,"")</f>
        <v/>
      </c>
      <c r="C663" s="4" t="n"/>
      <c r="D663" s="26">
        <f>_xlfn.XLOOKUP(C663,sales!C:C,scon!D:D,"")</f>
        <v/>
      </c>
      <c r="E663" s="26">
        <f>_xlfn.XLOOKUP(C663,sales!C:C,scon!E:E,"")</f>
        <v/>
      </c>
      <c r="F663" s="4" t="n"/>
      <c r="G663" s="27" t="n"/>
      <c r="H663" s="28" t="n"/>
      <c r="I663" s="4" t="n"/>
      <c r="J663" s="35">
        <f>_xlfn.XLOOKUP(C663,sales!C:C,scon!L:L,"")</f>
        <v/>
      </c>
      <c r="K663" s="31" t="n"/>
      <c r="L663" s="31" t="n"/>
      <c r="M663" s="33">
        <f>IF(I663="","",J663*I663)</f>
        <v/>
      </c>
      <c r="N663" s="33">
        <f>IF(K663="","",M663 * K663)</f>
        <v/>
      </c>
      <c r="O663" s="33">
        <f>IF(K663="","",M663 + N663)</f>
        <v/>
      </c>
      <c r="P663" s="4" t="n"/>
      <c r="Q663" s="33">
        <f>IF(L663&amp;K663="","",M663 * L663)</f>
        <v/>
      </c>
      <c r="R663" s="34">
        <f>IF(M663="","",O663-P663-Q663)</f>
        <v/>
      </c>
    </row>
    <row r="664">
      <c r="A664" s="25" t="n">
        <v>660</v>
      </c>
      <c r="B664" s="26">
        <f>_xlfn.XLOOKUP(C664,sales!C:C,scon!B:B,"")</f>
        <v/>
      </c>
      <c r="C664" s="4" t="n"/>
      <c r="D664" s="26">
        <f>_xlfn.XLOOKUP(C664,sales!C:C,scon!D:D,"")</f>
        <v/>
      </c>
      <c r="E664" s="26">
        <f>_xlfn.XLOOKUP(C664,sales!C:C,scon!E:E,"")</f>
        <v/>
      </c>
      <c r="F664" s="4" t="n"/>
      <c r="G664" s="27" t="n"/>
      <c r="H664" s="28" t="n"/>
      <c r="I664" s="4" t="n"/>
      <c r="J664" s="35">
        <f>_xlfn.XLOOKUP(C664,sales!C:C,scon!L:L,"")</f>
        <v/>
      </c>
      <c r="K664" s="31" t="n"/>
      <c r="L664" s="31" t="n"/>
      <c r="M664" s="33">
        <f>IF(I664="","",J664*I664)</f>
        <v/>
      </c>
      <c r="N664" s="33">
        <f>IF(K664="","",M664 * K664)</f>
        <v/>
      </c>
      <c r="O664" s="33">
        <f>IF(K664="","",M664 + N664)</f>
        <v/>
      </c>
      <c r="P664" s="4" t="n"/>
      <c r="Q664" s="33">
        <f>IF(L664&amp;K664="","",M664 * L664)</f>
        <v/>
      </c>
      <c r="R664" s="34">
        <f>IF(M664="","",O664-P664-Q664)</f>
        <v/>
      </c>
    </row>
    <row r="665">
      <c r="A665" s="25" t="n">
        <v>661</v>
      </c>
      <c r="B665" s="26">
        <f>_xlfn.XLOOKUP(C665,sales!C:C,scon!B:B,"")</f>
        <v/>
      </c>
      <c r="C665" s="4" t="n"/>
      <c r="D665" s="26">
        <f>_xlfn.XLOOKUP(C665,sales!C:C,scon!D:D,"")</f>
        <v/>
      </c>
      <c r="E665" s="26">
        <f>_xlfn.XLOOKUP(C665,sales!C:C,scon!E:E,"")</f>
        <v/>
      </c>
      <c r="F665" s="4" t="n"/>
      <c r="G665" s="27" t="n"/>
      <c r="H665" s="28" t="n"/>
      <c r="I665" s="4" t="n"/>
      <c r="J665" s="35">
        <f>_xlfn.XLOOKUP(C665,sales!C:C,scon!L:L,"")</f>
        <v/>
      </c>
      <c r="K665" s="31" t="n"/>
      <c r="L665" s="31" t="n"/>
      <c r="M665" s="33">
        <f>IF(I665="","",J665*I665)</f>
        <v/>
      </c>
      <c r="N665" s="33">
        <f>IF(K665="","",M665 * K665)</f>
        <v/>
      </c>
      <c r="O665" s="33">
        <f>IF(K665="","",M665 + N665)</f>
        <v/>
      </c>
      <c r="P665" s="4" t="n"/>
      <c r="Q665" s="33">
        <f>IF(L665&amp;K665="","",M665 * L665)</f>
        <v/>
      </c>
      <c r="R665" s="34">
        <f>IF(M665="","",O665-P665-Q665)</f>
        <v/>
      </c>
    </row>
    <row r="666">
      <c r="A666" s="25" t="n">
        <v>662</v>
      </c>
      <c r="B666" s="26">
        <f>_xlfn.XLOOKUP(C666,sales!C:C,scon!B:B,"")</f>
        <v/>
      </c>
      <c r="C666" s="4" t="n"/>
      <c r="D666" s="26">
        <f>_xlfn.XLOOKUP(C666,sales!C:C,scon!D:D,"")</f>
        <v/>
      </c>
      <c r="E666" s="26">
        <f>_xlfn.XLOOKUP(C666,sales!C:C,scon!E:E,"")</f>
        <v/>
      </c>
      <c r="F666" s="4" t="n"/>
      <c r="G666" s="27" t="n"/>
      <c r="H666" s="28" t="n"/>
      <c r="I666" s="4" t="n"/>
      <c r="J666" s="35">
        <f>_xlfn.XLOOKUP(C666,sales!C:C,scon!L:L,"")</f>
        <v/>
      </c>
      <c r="K666" s="31" t="n"/>
      <c r="L666" s="31" t="n"/>
      <c r="M666" s="33">
        <f>IF(I666="","",J666*I666)</f>
        <v/>
      </c>
      <c r="N666" s="33">
        <f>IF(K666="","",M666 * K666)</f>
        <v/>
      </c>
      <c r="O666" s="33">
        <f>IF(K666="","",M666 + N666)</f>
        <v/>
      </c>
      <c r="P666" s="4" t="n"/>
      <c r="Q666" s="33">
        <f>IF(L666&amp;K666="","",M666 * L666)</f>
        <v/>
      </c>
      <c r="R666" s="34">
        <f>IF(M666="","",O666-P666-Q666)</f>
        <v/>
      </c>
    </row>
    <row r="667">
      <c r="A667" s="25" t="n">
        <v>663</v>
      </c>
      <c r="B667" s="26">
        <f>_xlfn.XLOOKUP(C667,sales!C:C,scon!B:B,"")</f>
        <v/>
      </c>
      <c r="C667" s="4" t="n"/>
      <c r="D667" s="26">
        <f>_xlfn.XLOOKUP(C667,sales!C:C,scon!D:D,"")</f>
        <v/>
      </c>
      <c r="E667" s="26">
        <f>_xlfn.XLOOKUP(C667,sales!C:C,scon!E:E,"")</f>
        <v/>
      </c>
      <c r="F667" s="4" t="n"/>
      <c r="G667" s="27" t="n"/>
      <c r="H667" s="28" t="n"/>
      <c r="I667" s="4" t="n"/>
      <c r="J667" s="35">
        <f>_xlfn.XLOOKUP(C667,sales!C:C,scon!L:L,"")</f>
        <v/>
      </c>
      <c r="K667" s="31" t="n"/>
      <c r="L667" s="31" t="n"/>
      <c r="M667" s="33">
        <f>IF(I667="","",J667*I667)</f>
        <v/>
      </c>
      <c r="N667" s="33">
        <f>IF(K667="","",M667 * K667)</f>
        <v/>
      </c>
      <c r="O667" s="33">
        <f>IF(K667="","",M667 + N667)</f>
        <v/>
      </c>
      <c r="P667" s="4" t="n"/>
      <c r="Q667" s="33">
        <f>IF(L667&amp;K667="","",M667 * L667)</f>
        <v/>
      </c>
      <c r="R667" s="34">
        <f>IF(M667="","",O667-P667-Q667)</f>
        <v/>
      </c>
    </row>
    <row r="668">
      <c r="A668" s="25" t="n">
        <v>664</v>
      </c>
      <c r="B668" s="26">
        <f>_xlfn.XLOOKUP(C668,sales!C:C,scon!B:B,"")</f>
        <v/>
      </c>
      <c r="C668" s="4" t="n"/>
      <c r="D668" s="26">
        <f>_xlfn.XLOOKUP(C668,sales!C:C,scon!D:D,"")</f>
        <v/>
      </c>
      <c r="E668" s="26">
        <f>_xlfn.XLOOKUP(C668,sales!C:C,scon!E:E,"")</f>
        <v/>
      </c>
      <c r="F668" s="4" t="n"/>
      <c r="G668" s="27" t="n"/>
      <c r="H668" s="28" t="n"/>
      <c r="I668" s="4" t="n"/>
      <c r="J668" s="35">
        <f>_xlfn.XLOOKUP(C668,sales!C:C,scon!L:L,"")</f>
        <v/>
      </c>
      <c r="K668" s="31" t="n"/>
      <c r="L668" s="31" t="n"/>
      <c r="M668" s="33">
        <f>IF(I668="","",J668*I668)</f>
        <v/>
      </c>
      <c r="N668" s="33">
        <f>IF(K668="","",M668 * K668)</f>
        <v/>
      </c>
      <c r="O668" s="33">
        <f>IF(K668="","",M668 + N668)</f>
        <v/>
      </c>
      <c r="P668" s="4" t="n"/>
      <c r="Q668" s="33">
        <f>IF(L668&amp;K668="","",M668 * L668)</f>
        <v/>
      </c>
      <c r="R668" s="34">
        <f>IF(M668="","",O668-P668-Q668)</f>
        <v/>
      </c>
    </row>
    <row r="669">
      <c r="A669" s="25" t="n">
        <v>665</v>
      </c>
      <c r="B669" s="26">
        <f>_xlfn.XLOOKUP(C669,sales!C:C,scon!B:B,"")</f>
        <v/>
      </c>
      <c r="C669" s="4" t="n"/>
      <c r="D669" s="26">
        <f>_xlfn.XLOOKUP(C669,sales!C:C,scon!D:D,"")</f>
        <v/>
      </c>
      <c r="E669" s="26">
        <f>_xlfn.XLOOKUP(C669,sales!C:C,scon!E:E,"")</f>
        <v/>
      </c>
      <c r="F669" s="4" t="n"/>
      <c r="G669" s="27" t="n"/>
      <c r="H669" s="28" t="n"/>
      <c r="I669" s="4" t="n"/>
      <c r="J669" s="35">
        <f>_xlfn.XLOOKUP(C669,sales!C:C,scon!L:L,"")</f>
        <v/>
      </c>
      <c r="K669" s="31" t="n"/>
      <c r="L669" s="31" t="n"/>
      <c r="M669" s="33">
        <f>IF(I669="","",J669*I669)</f>
        <v/>
      </c>
      <c r="N669" s="33">
        <f>IF(K669="","",M669 * K669)</f>
        <v/>
      </c>
      <c r="O669" s="33">
        <f>IF(K669="","",M669 + N669)</f>
        <v/>
      </c>
      <c r="P669" s="4" t="n"/>
      <c r="Q669" s="33">
        <f>IF(L669&amp;K669="","",M669 * L669)</f>
        <v/>
      </c>
      <c r="R669" s="34">
        <f>IF(M669="","",O669-P669-Q669)</f>
        <v/>
      </c>
    </row>
    <row r="670">
      <c r="A670" s="25" t="n">
        <v>666</v>
      </c>
      <c r="B670" s="26">
        <f>_xlfn.XLOOKUP(C670,sales!C:C,scon!B:B,"")</f>
        <v/>
      </c>
      <c r="C670" s="4" t="n"/>
      <c r="D670" s="26">
        <f>_xlfn.XLOOKUP(C670,sales!C:C,scon!D:D,"")</f>
        <v/>
      </c>
      <c r="E670" s="26">
        <f>_xlfn.XLOOKUP(C670,sales!C:C,scon!E:E,"")</f>
        <v/>
      </c>
      <c r="F670" s="4" t="n"/>
      <c r="G670" s="27" t="n"/>
      <c r="H670" s="28" t="n"/>
      <c r="I670" s="4" t="n"/>
      <c r="J670" s="35">
        <f>_xlfn.XLOOKUP(C670,sales!C:C,scon!L:L,"")</f>
        <v/>
      </c>
      <c r="K670" s="31" t="n"/>
      <c r="L670" s="31" t="n"/>
      <c r="M670" s="33">
        <f>IF(I670="","",J670*I670)</f>
        <v/>
      </c>
      <c r="N670" s="33">
        <f>IF(K670="","",M670 * K670)</f>
        <v/>
      </c>
      <c r="O670" s="33">
        <f>IF(K670="","",M670 + N670)</f>
        <v/>
      </c>
      <c r="P670" s="4" t="n"/>
      <c r="Q670" s="33">
        <f>IF(L670&amp;K670="","",M670 * L670)</f>
        <v/>
      </c>
      <c r="R670" s="34">
        <f>IF(M670="","",O670-P670-Q670)</f>
        <v/>
      </c>
    </row>
    <row r="671">
      <c r="A671" s="25" t="n">
        <v>667</v>
      </c>
      <c r="B671" s="26">
        <f>_xlfn.XLOOKUP(C671,sales!C:C,scon!B:B,"")</f>
        <v/>
      </c>
      <c r="C671" s="4" t="n"/>
      <c r="D671" s="26">
        <f>_xlfn.XLOOKUP(C671,sales!C:C,scon!D:D,"")</f>
        <v/>
      </c>
      <c r="E671" s="26">
        <f>_xlfn.XLOOKUP(C671,sales!C:C,scon!E:E,"")</f>
        <v/>
      </c>
      <c r="F671" s="4" t="n"/>
      <c r="G671" s="27" t="n"/>
      <c r="H671" s="28" t="n"/>
      <c r="I671" s="4" t="n"/>
      <c r="J671" s="35">
        <f>_xlfn.XLOOKUP(C671,sales!C:C,scon!L:L,"")</f>
        <v/>
      </c>
      <c r="K671" s="31" t="n"/>
      <c r="L671" s="31" t="n"/>
      <c r="M671" s="33">
        <f>IF(I671="","",J671*I671)</f>
        <v/>
      </c>
      <c r="N671" s="33">
        <f>IF(K671="","",M671 * K671)</f>
        <v/>
      </c>
      <c r="O671" s="33">
        <f>IF(K671="","",M671 + N671)</f>
        <v/>
      </c>
      <c r="P671" s="4" t="n"/>
      <c r="Q671" s="33">
        <f>IF(L671&amp;K671="","",M671 * L671)</f>
        <v/>
      </c>
      <c r="R671" s="34">
        <f>IF(M671="","",O671-P671-Q671)</f>
        <v/>
      </c>
    </row>
    <row r="672">
      <c r="A672" s="25" t="n">
        <v>668</v>
      </c>
      <c r="B672" s="26">
        <f>_xlfn.XLOOKUP(C672,sales!C:C,scon!B:B,"")</f>
        <v/>
      </c>
      <c r="C672" s="4" t="n"/>
      <c r="D672" s="26">
        <f>_xlfn.XLOOKUP(C672,sales!C:C,scon!D:D,"")</f>
        <v/>
      </c>
      <c r="E672" s="26">
        <f>_xlfn.XLOOKUP(C672,sales!C:C,scon!E:E,"")</f>
        <v/>
      </c>
      <c r="F672" s="4" t="n"/>
      <c r="G672" s="27" t="n"/>
      <c r="H672" s="28" t="n"/>
      <c r="I672" s="4" t="n"/>
      <c r="J672" s="35">
        <f>_xlfn.XLOOKUP(C672,sales!C:C,scon!L:L,"")</f>
        <v/>
      </c>
      <c r="K672" s="31" t="n"/>
      <c r="L672" s="31" t="n"/>
      <c r="M672" s="33">
        <f>IF(I672="","",J672*I672)</f>
        <v/>
      </c>
      <c r="N672" s="33">
        <f>IF(K672="","",M672 * K672)</f>
        <v/>
      </c>
      <c r="O672" s="33">
        <f>IF(K672="","",M672 + N672)</f>
        <v/>
      </c>
      <c r="P672" s="4" t="n"/>
      <c r="Q672" s="33">
        <f>IF(L672&amp;K672="","",M672 * L672)</f>
        <v/>
      </c>
      <c r="R672" s="34">
        <f>IF(M672="","",O672-P672-Q672)</f>
        <v/>
      </c>
    </row>
    <row r="673">
      <c r="A673" s="25" t="n">
        <v>669</v>
      </c>
      <c r="B673" s="26">
        <f>_xlfn.XLOOKUP(C673,sales!C:C,scon!B:B,"")</f>
        <v/>
      </c>
      <c r="C673" s="4" t="n"/>
      <c r="D673" s="26">
        <f>_xlfn.XLOOKUP(C673,sales!C:C,scon!D:D,"")</f>
        <v/>
      </c>
      <c r="E673" s="26">
        <f>_xlfn.XLOOKUP(C673,sales!C:C,scon!E:E,"")</f>
        <v/>
      </c>
      <c r="F673" s="4" t="n"/>
      <c r="G673" s="27" t="n"/>
      <c r="H673" s="28" t="n"/>
      <c r="I673" s="4" t="n"/>
      <c r="J673" s="35">
        <f>_xlfn.XLOOKUP(C673,sales!C:C,scon!L:L,"")</f>
        <v/>
      </c>
      <c r="K673" s="31" t="n"/>
      <c r="L673" s="31" t="n"/>
      <c r="M673" s="33">
        <f>IF(I673="","",J673*I673)</f>
        <v/>
      </c>
      <c r="N673" s="33">
        <f>IF(K673="","",M673 * K673)</f>
        <v/>
      </c>
      <c r="O673" s="33">
        <f>IF(K673="","",M673 + N673)</f>
        <v/>
      </c>
      <c r="P673" s="4" t="n"/>
      <c r="Q673" s="33">
        <f>IF(L673&amp;K673="","",M673 * L673)</f>
        <v/>
      </c>
      <c r="R673" s="34">
        <f>IF(M673="","",O673-P673-Q673)</f>
        <v/>
      </c>
    </row>
    <row r="674">
      <c r="A674" s="25" t="n">
        <v>670</v>
      </c>
      <c r="B674" s="26">
        <f>_xlfn.XLOOKUP(C674,sales!C:C,scon!B:B,"")</f>
        <v/>
      </c>
      <c r="C674" s="4" t="n"/>
      <c r="D674" s="26">
        <f>_xlfn.XLOOKUP(C674,sales!C:C,scon!D:D,"")</f>
        <v/>
      </c>
      <c r="E674" s="26">
        <f>_xlfn.XLOOKUP(C674,sales!C:C,scon!E:E,"")</f>
        <v/>
      </c>
      <c r="F674" s="4" t="n"/>
      <c r="G674" s="27" t="n"/>
      <c r="H674" s="28" t="n"/>
      <c r="I674" s="4" t="n"/>
      <c r="J674" s="35">
        <f>_xlfn.XLOOKUP(C674,sales!C:C,scon!L:L,"")</f>
        <v/>
      </c>
      <c r="K674" s="31" t="n"/>
      <c r="L674" s="31" t="n"/>
      <c r="M674" s="33">
        <f>IF(I674="","",J674*I674)</f>
        <v/>
      </c>
      <c r="N674" s="33">
        <f>IF(K674="","",M674 * K674)</f>
        <v/>
      </c>
      <c r="O674" s="33">
        <f>IF(K674="","",M674 + N674)</f>
        <v/>
      </c>
      <c r="P674" s="4" t="n"/>
      <c r="Q674" s="33">
        <f>IF(L674&amp;K674="","",M674 * L674)</f>
        <v/>
      </c>
      <c r="R674" s="34">
        <f>IF(M674="","",O674-P674-Q674)</f>
        <v/>
      </c>
    </row>
    <row r="675">
      <c r="A675" s="25" t="n">
        <v>671</v>
      </c>
      <c r="B675" s="26">
        <f>_xlfn.XLOOKUP(C675,sales!C:C,scon!B:B,"")</f>
        <v/>
      </c>
      <c r="C675" s="4" t="n"/>
      <c r="D675" s="26">
        <f>_xlfn.XLOOKUP(C675,sales!C:C,scon!D:D,"")</f>
        <v/>
      </c>
      <c r="E675" s="26">
        <f>_xlfn.XLOOKUP(C675,sales!C:C,scon!E:E,"")</f>
        <v/>
      </c>
      <c r="F675" s="4" t="n"/>
      <c r="G675" s="27" t="n"/>
      <c r="H675" s="28" t="n"/>
      <c r="I675" s="4" t="n"/>
      <c r="J675" s="35">
        <f>_xlfn.XLOOKUP(C675,sales!C:C,scon!L:L,"")</f>
        <v/>
      </c>
      <c r="K675" s="31" t="n"/>
      <c r="L675" s="31" t="n"/>
      <c r="M675" s="33">
        <f>IF(I675="","",J675*I675)</f>
        <v/>
      </c>
      <c r="N675" s="33">
        <f>IF(K675="","",M675 * K675)</f>
        <v/>
      </c>
      <c r="O675" s="33">
        <f>IF(K675="","",M675 + N675)</f>
        <v/>
      </c>
      <c r="P675" s="4" t="n"/>
      <c r="Q675" s="33">
        <f>IF(L675&amp;K675="","",M675 * L675)</f>
        <v/>
      </c>
      <c r="R675" s="34">
        <f>IF(M675="","",O675-P675-Q675)</f>
        <v/>
      </c>
    </row>
    <row r="676">
      <c r="A676" s="25" t="n">
        <v>672</v>
      </c>
      <c r="B676" s="26">
        <f>_xlfn.XLOOKUP(C676,sales!C:C,scon!B:B,"")</f>
        <v/>
      </c>
      <c r="C676" s="4" t="n"/>
      <c r="D676" s="26">
        <f>_xlfn.XLOOKUP(C676,sales!C:C,scon!D:D,"")</f>
        <v/>
      </c>
      <c r="E676" s="26">
        <f>_xlfn.XLOOKUP(C676,sales!C:C,scon!E:E,"")</f>
        <v/>
      </c>
      <c r="F676" s="4" t="n"/>
      <c r="G676" s="27" t="n"/>
      <c r="H676" s="28" t="n"/>
      <c r="I676" s="4" t="n"/>
      <c r="J676" s="35">
        <f>_xlfn.XLOOKUP(C676,sales!C:C,scon!L:L,"")</f>
        <v/>
      </c>
      <c r="K676" s="31" t="n"/>
      <c r="L676" s="31" t="n"/>
      <c r="M676" s="33">
        <f>IF(I676="","",J676*I676)</f>
        <v/>
      </c>
      <c r="N676" s="33">
        <f>IF(K676="","",M676 * K676)</f>
        <v/>
      </c>
      <c r="O676" s="33">
        <f>IF(K676="","",M676 + N676)</f>
        <v/>
      </c>
      <c r="P676" s="4" t="n"/>
      <c r="Q676" s="33">
        <f>IF(L676&amp;K676="","",M676 * L676)</f>
        <v/>
      </c>
      <c r="R676" s="34">
        <f>IF(M676="","",O676-P676-Q676)</f>
        <v/>
      </c>
    </row>
    <row r="677">
      <c r="A677" s="25" t="n">
        <v>673</v>
      </c>
      <c r="B677" s="26">
        <f>_xlfn.XLOOKUP(C677,sales!C:C,scon!B:B,"")</f>
        <v/>
      </c>
      <c r="C677" s="4" t="n"/>
      <c r="D677" s="26">
        <f>_xlfn.XLOOKUP(C677,sales!C:C,scon!D:D,"")</f>
        <v/>
      </c>
      <c r="E677" s="26">
        <f>_xlfn.XLOOKUP(C677,sales!C:C,scon!E:E,"")</f>
        <v/>
      </c>
      <c r="F677" s="4" t="n"/>
      <c r="G677" s="27" t="n"/>
      <c r="H677" s="28" t="n"/>
      <c r="I677" s="4" t="n"/>
      <c r="J677" s="35">
        <f>_xlfn.XLOOKUP(C677,sales!C:C,scon!L:L,"")</f>
        <v/>
      </c>
      <c r="K677" s="31" t="n"/>
      <c r="L677" s="31" t="n"/>
      <c r="M677" s="33">
        <f>IF(I677="","",J677*I677)</f>
        <v/>
      </c>
      <c r="N677" s="33">
        <f>IF(K677="","",M677 * K677)</f>
        <v/>
      </c>
      <c r="O677" s="33">
        <f>IF(K677="","",M677 + N677)</f>
        <v/>
      </c>
      <c r="P677" s="4" t="n"/>
      <c r="Q677" s="33">
        <f>IF(L677&amp;K677="","",M677 * L677)</f>
        <v/>
      </c>
      <c r="R677" s="34">
        <f>IF(M677="","",O677-P677-Q677)</f>
        <v/>
      </c>
    </row>
    <row r="678">
      <c r="A678" s="25" t="n">
        <v>674</v>
      </c>
      <c r="B678" s="26">
        <f>_xlfn.XLOOKUP(C678,sales!C:C,scon!B:B,"")</f>
        <v/>
      </c>
      <c r="C678" s="4" t="n"/>
      <c r="D678" s="26">
        <f>_xlfn.XLOOKUP(C678,sales!C:C,scon!D:D,"")</f>
        <v/>
      </c>
      <c r="E678" s="26">
        <f>_xlfn.XLOOKUP(C678,sales!C:C,scon!E:E,"")</f>
        <v/>
      </c>
      <c r="F678" s="4" t="n"/>
      <c r="G678" s="27" t="n"/>
      <c r="H678" s="28" t="n"/>
      <c r="I678" s="4" t="n"/>
      <c r="J678" s="35">
        <f>_xlfn.XLOOKUP(C678,sales!C:C,scon!L:L,"")</f>
        <v/>
      </c>
      <c r="K678" s="31" t="n"/>
      <c r="L678" s="31" t="n"/>
      <c r="M678" s="33">
        <f>IF(I678="","",J678*I678)</f>
        <v/>
      </c>
      <c r="N678" s="33">
        <f>IF(K678="","",M678 * K678)</f>
        <v/>
      </c>
      <c r="O678" s="33">
        <f>IF(K678="","",M678 + N678)</f>
        <v/>
      </c>
      <c r="P678" s="4" t="n"/>
      <c r="Q678" s="33">
        <f>IF(L678&amp;K678="","",M678 * L678)</f>
        <v/>
      </c>
      <c r="R678" s="34">
        <f>IF(M678="","",O678-P678-Q678)</f>
        <v/>
      </c>
    </row>
    <row r="679">
      <c r="A679" s="25" t="n">
        <v>675</v>
      </c>
      <c r="B679" s="26">
        <f>_xlfn.XLOOKUP(C679,sales!C:C,scon!B:B,"")</f>
        <v/>
      </c>
      <c r="C679" s="4" t="n"/>
      <c r="D679" s="26">
        <f>_xlfn.XLOOKUP(C679,sales!C:C,scon!D:D,"")</f>
        <v/>
      </c>
      <c r="E679" s="26">
        <f>_xlfn.XLOOKUP(C679,sales!C:C,scon!E:E,"")</f>
        <v/>
      </c>
      <c r="F679" s="4" t="n"/>
      <c r="G679" s="27" t="n"/>
      <c r="H679" s="28" t="n"/>
      <c r="I679" s="4" t="n"/>
      <c r="J679" s="35">
        <f>_xlfn.XLOOKUP(C679,sales!C:C,scon!L:L,"")</f>
        <v/>
      </c>
      <c r="K679" s="31" t="n"/>
      <c r="L679" s="31" t="n"/>
      <c r="M679" s="33">
        <f>IF(I679="","",J679*I679)</f>
        <v/>
      </c>
      <c r="N679" s="33">
        <f>IF(K679="","",M679 * K679)</f>
        <v/>
      </c>
      <c r="O679" s="33">
        <f>IF(K679="","",M679 + N679)</f>
        <v/>
      </c>
      <c r="P679" s="4" t="n"/>
      <c r="Q679" s="33">
        <f>IF(L679&amp;K679="","",M679 * L679)</f>
        <v/>
      </c>
      <c r="R679" s="34">
        <f>IF(M679="","",O679-P679-Q679)</f>
        <v/>
      </c>
    </row>
    <row r="680">
      <c r="A680" s="25" t="n">
        <v>676</v>
      </c>
      <c r="B680" s="26">
        <f>_xlfn.XLOOKUP(C680,sales!C:C,scon!B:B,"")</f>
        <v/>
      </c>
      <c r="C680" s="4" t="n"/>
      <c r="D680" s="26">
        <f>_xlfn.XLOOKUP(C680,sales!C:C,scon!D:D,"")</f>
        <v/>
      </c>
      <c r="E680" s="26">
        <f>_xlfn.XLOOKUP(C680,sales!C:C,scon!E:E,"")</f>
        <v/>
      </c>
      <c r="F680" s="4" t="n"/>
      <c r="G680" s="27" t="n"/>
      <c r="H680" s="28" t="n"/>
      <c r="I680" s="4" t="n"/>
      <c r="J680" s="35">
        <f>_xlfn.XLOOKUP(C680,sales!C:C,scon!L:L,"")</f>
        <v/>
      </c>
      <c r="K680" s="31" t="n"/>
      <c r="L680" s="31" t="n"/>
      <c r="M680" s="33">
        <f>IF(I680="","",J680*I680)</f>
        <v/>
      </c>
      <c r="N680" s="33">
        <f>IF(K680="","",M680 * K680)</f>
        <v/>
      </c>
      <c r="O680" s="33">
        <f>IF(K680="","",M680 + N680)</f>
        <v/>
      </c>
      <c r="P680" s="4" t="n"/>
      <c r="Q680" s="33">
        <f>IF(L680&amp;K680="","",M680 * L680)</f>
        <v/>
      </c>
      <c r="R680" s="34">
        <f>IF(M680="","",O680-P680-Q680)</f>
        <v/>
      </c>
    </row>
    <row r="681">
      <c r="A681" s="25" t="n">
        <v>677</v>
      </c>
      <c r="B681" s="26">
        <f>_xlfn.XLOOKUP(C681,sales!C:C,scon!B:B,"")</f>
        <v/>
      </c>
      <c r="C681" s="4" t="n"/>
      <c r="D681" s="26">
        <f>_xlfn.XLOOKUP(C681,sales!C:C,scon!D:D,"")</f>
        <v/>
      </c>
      <c r="E681" s="26">
        <f>_xlfn.XLOOKUP(C681,sales!C:C,scon!E:E,"")</f>
        <v/>
      </c>
      <c r="F681" s="4" t="n"/>
      <c r="G681" s="27" t="n"/>
      <c r="H681" s="28" t="n"/>
      <c r="I681" s="4" t="n"/>
      <c r="J681" s="35">
        <f>_xlfn.XLOOKUP(C681,sales!C:C,scon!L:L,"")</f>
        <v/>
      </c>
      <c r="K681" s="31" t="n"/>
      <c r="L681" s="31" t="n"/>
      <c r="M681" s="33">
        <f>IF(I681="","",J681*I681)</f>
        <v/>
      </c>
      <c r="N681" s="33">
        <f>IF(K681="","",M681 * K681)</f>
        <v/>
      </c>
      <c r="O681" s="33">
        <f>IF(K681="","",M681 + N681)</f>
        <v/>
      </c>
      <c r="P681" s="4" t="n"/>
      <c r="Q681" s="33">
        <f>IF(L681&amp;K681="","",M681 * L681)</f>
        <v/>
      </c>
      <c r="R681" s="34">
        <f>IF(M681="","",O681-P681-Q681)</f>
        <v/>
      </c>
    </row>
    <row r="682">
      <c r="A682" s="25" t="n">
        <v>678</v>
      </c>
      <c r="B682" s="26">
        <f>_xlfn.XLOOKUP(C682,sales!C:C,scon!B:B,"")</f>
        <v/>
      </c>
      <c r="C682" s="4" t="n"/>
      <c r="D682" s="26">
        <f>_xlfn.XLOOKUP(C682,sales!C:C,scon!D:D,"")</f>
        <v/>
      </c>
      <c r="E682" s="26">
        <f>_xlfn.XLOOKUP(C682,sales!C:C,scon!E:E,"")</f>
        <v/>
      </c>
      <c r="F682" s="4" t="n"/>
      <c r="G682" s="27" t="n"/>
      <c r="H682" s="28" t="n"/>
      <c r="I682" s="4" t="n"/>
      <c r="J682" s="35">
        <f>_xlfn.XLOOKUP(C682,sales!C:C,scon!L:L,"")</f>
        <v/>
      </c>
      <c r="K682" s="31" t="n"/>
      <c r="L682" s="31" t="n"/>
      <c r="M682" s="33">
        <f>IF(I682="","",J682*I682)</f>
        <v/>
      </c>
      <c r="N682" s="33">
        <f>IF(K682="","",M682 * K682)</f>
        <v/>
      </c>
      <c r="O682" s="33">
        <f>IF(K682="","",M682 + N682)</f>
        <v/>
      </c>
      <c r="P682" s="4" t="n"/>
      <c r="Q682" s="33">
        <f>IF(L682&amp;K682="","",M682 * L682)</f>
        <v/>
      </c>
      <c r="R682" s="34">
        <f>IF(M682="","",O682-P682-Q682)</f>
        <v/>
      </c>
    </row>
    <row r="683">
      <c r="A683" s="25" t="n">
        <v>679</v>
      </c>
      <c r="B683" s="26">
        <f>_xlfn.XLOOKUP(C683,sales!C:C,scon!B:B,"")</f>
        <v/>
      </c>
      <c r="C683" s="4" t="n"/>
      <c r="D683" s="26">
        <f>_xlfn.XLOOKUP(C683,sales!C:C,scon!D:D,"")</f>
        <v/>
      </c>
      <c r="E683" s="26">
        <f>_xlfn.XLOOKUP(C683,sales!C:C,scon!E:E,"")</f>
        <v/>
      </c>
      <c r="F683" s="4" t="n"/>
      <c r="G683" s="27" t="n"/>
      <c r="H683" s="28" t="n"/>
      <c r="I683" s="4" t="n"/>
      <c r="J683" s="35">
        <f>_xlfn.XLOOKUP(C683,sales!C:C,scon!L:L,"")</f>
        <v/>
      </c>
      <c r="K683" s="31" t="n"/>
      <c r="L683" s="31" t="n"/>
      <c r="M683" s="33">
        <f>IF(I683="","",J683*I683)</f>
        <v/>
      </c>
      <c r="N683" s="33">
        <f>IF(K683="","",M683 * K683)</f>
        <v/>
      </c>
      <c r="O683" s="33">
        <f>IF(K683="","",M683 + N683)</f>
        <v/>
      </c>
      <c r="P683" s="4" t="n"/>
      <c r="Q683" s="33">
        <f>IF(L683&amp;K683="","",M683 * L683)</f>
        <v/>
      </c>
      <c r="R683" s="34">
        <f>IF(M683="","",O683-P683-Q683)</f>
        <v/>
      </c>
    </row>
    <row r="684">
      <c r="A684" s="25" t="n">
        <v>680</v>
      </c>
      <c r="B684" s="26">
        <f>_xlfn.XLOOKUP(C684,sales!C:C,scon!B:B,"")</f>
        <v/>
      </c>
      <c r="C684" s="4" t="n"/>
      <c r="D684" s="26">
        <f>_xlfn.XLOOKUP(C684,sales!C:C,scon!D:D,"")</f>
        <v/>
      </c>
      <c r="E684" s="26">
        <f>_xlfn.XLOOKUP(C684,sales!C:C,scon!E:E,"")</f>
        <v/>
      </c>
      <c r="F684" s="4" t="n"/>
      <c r="G684" s="27" t="n"/>
      <c r="H684" s="28" t="n"/>
      <c r="I684" s="4" t="n"/>
      <c r="J684" s="35">
        <f>_xlfn.XLOOKUP(C684,sales!C:C,scon!L:L,"")</f>
        <v/>
      </c>
      <c r="K684" s="31" t="n"/>
      <c r="L684" s="31" t="n"/>
      <c r="M684" s="33">
        <f>IF(I684="","",J684*I684)</f>
        <v/>
      </c>
      <c r="N684" s="33">
        <f>IF(K684="","",M684 * K684)</f>
        <v/>
      </c>
      <c r="O684" s="33">
        <f>IF(K684="","",M684 + N684)</f>
        <v/>
      </c>
      <c r="P684" s="4" t="n"/>
      <c r="Q684" s="33">
        <f>IF(L684&amp;K684="","",M684 * L684)</f>
        <v/>
      </c>
      <c r="R684" s="34">
        <f>IF(M684="","",O684-P684-Q684)</f>
        <v/>
      </c>
    </row>
    <row r="685">
      <c r="A685" s="25" t="n">
        <v>681</v>
      </c>
      <c r="B685" s="26">
        <f>_xlfn.XLOOKUP(C685,sales!C:C,scon!B:B,"")</f>
        <v/>
      </c>
      <c r="C685" s="4" t="n"/>
      <c r="D685" s="26">
        <f>_xlfn.XLOOKUP(C685,sales!C:C,scon!D:D,"")</f>
        <v/>
      </c>
      <c r="E685" s="26">
        <f>_xlfn.XLOOKUP(C685,sales!C:C,scon!E:E,"")</f>
        <v/>
      </c>
      <c r="F685" s="4" t="n"/>
      <c r="G685" s="27" t="n"/>
      <c r="H685" s="28" t="n"/>
      <c r="I685" s="4" t="n"/>
      <c r="J685" s="35">
        <f>_xlfn.XLOOKUP(C685,sales!C:C,scon!L:L,"")</f>
        <v/>
      </c>
      <c r="K685" s="31" t="n"/>
      <c r="L685" s="31" t="n"/>
      <c r="M685" s="33">
        <f>IF(I685="","",J685*I685)</f>
        <v/>
      </c>
      <c r="N685" s="33">
        <f>IF(K685="","",M685 * K685)</f>
        <v/>
      </c>
      <c r="O685" s="33">
        <f>IF(K685="","",M685 + N685)</f>
        <v/>
      </c>
      <c r="P685" s="4" t="n"/>
      <c r="Q685" s="33">
        <f>IF(L685&amp;K685="","",M685 * L685)</f>
        <v/>
      </c>
      <c r="R685" s="34">
        <f>IF(M685="","",O685-P685-Q685)</f>
        <v/>
      </c>
    </row>
    <row r="686">
      <c r="A686" s="25" t="n">
        <v>682</v>
      </c>
      <c r="B686" s="26">
        <f>_xlfn.XLOOKUP(C686,sales!C:C,scon!B:B,"")</f>
        <v/>
      </c>
      <c r="C686" s="4" t="n"/>
      <c r="D686" s="26">
        <f>_xlfn.XLOOKUP(C686,sales!C:C,scon!D:D,"")</f>
        <v/>
      </c>
      <c r="E686" s="26">
        <f>_xlfn.XLOOKUP(C686,sales!C:C,scon!E:E,"")</f>
        <v/>
      </c>
      <c r="F686" s="4" t="n"/>
      <c r="G686" s="27" t="n"/>
      <c r="H686" s="28" t="n"/>
      <c r="I686" s="4" t="n"/>
      <c r="J686" s="35">
        <f>_xlfn.XLOOKUP(C686,sales!C:C,scon!L:L,"")</f>
        <v/>
      </c>
      <c r="K686" s="31" t="n"/>
      <c r="L686" s="31" t="n"/>
      <c r="M686" s="33">
        <f>IF(I686="","",J686*I686)</f>
        <v/>
      </c>
      <c r="N686" s="33">
        <f>IF(K686="","",M686 * K686)</f>
        <v/>
      </c>
      <c r="O686" s="33">
        <f>IF(K686="","",M686 + N686)</f>
        <v/>
      </c>
      <c r="P686" s="4" t="n"/>
      <c r="Q686" s="33">
        <f>IF(L686&amp;K686="","",M686 * L686)</f>
        <v/>
      </c>
      <c r="R686" s="34">
        <f>IF(M686="","",O686-P686-Q686)</f>
        <v/>
      </c>
    </row>
    <row r="687">
      <c r="A687" s="25" t="n">
        <v>683</v>
      </c>
      <c r="B687" s="26">
        <f>_xlfn.XLOOKUP(C687,sales!C:C,scon!B:B,"")</f>
        <v/>
      </c>
      <c r="C687" s="4" t="n"/>
      <c r="D687" s="26">
        <f>_xlfn.XLOOKUP(C687,sales!C:C,scon!D:D,"")</f>
        <v/>
      </c>
      <c r="E687" s="26">
        <f>_xlfn.XLOOKUP(C687,sales!C:C,scon!E:E,"")</f>
        <v/>
      </c>
      <c r="F687" s="4" t="n"/>
      <c r="G687" s="27" t="n"/>
      <c r="H687" s="28" t="n"/>
      <c r="I687" s="4" t="n"/>
      <c r="J687" s="35">
        <f>_xlfn.XLOOKUP(C687,sales!C:C,scon!L:L,"")</f>
        <v/>
      </c>
      <c r="K687" s="31" t="n"/>
      <c r="L687" s="31" t="n"/>
      <c r="M687" s="33">
        <f>IF(I687="","",J687*I687)</f>
        <v/>
      </c>
      <c r="N687" s="33">
        <f>IF(K687="","",M687 * K687)</f>
        <v/>
      </c>
      <c r="O687" s="33">
        <f>IF(K687="","",M687 + N687)</f>
        <v/>
      </c>
      <c r="P687" s="4" t="n"/>
      <c r="Q687" s="33">
        <f>IF(L687&amp;K687="","",M687 * L687)</f>
        <v/>
      </c>
      <c r="R687" s="34">
        <f>IF(M687="","",O687-P687-Q687)</f>
        <v/>
      </c>
    </row>
    <row r="688">
      <c r="A688" s="25" t="n">
        <v>684</v>
      </c>
      <c r="B688" s="26">
        <f>_xlfn.XLOOKUP(C688,sales!C:C,scon!B:B,"")</f>
        <v/>
      </c>
      <c r="C688" s="4" t="n"/>
      <c r="D688" s="26">
        <f>_xlfn.XLOOKUP(C688,sales!C:C,scon!D:D,"")</f>
        <v/>
      </c>
      <c r="E688" s="26">
        <f>_xlfn.XLOOKUP(C688,sales!C:C,scon!E:E,"")</f>
        <v/>
      </c>
      <c r="F688" s="4" t="n"/>
      <c r="G688" s="27" t="n"/>
      <c r="H688" s="28" t="n"/>
      <c r="I688" s="4" t="n"/>
      <c r="J688" s="35">
        <f>_xlfn.XLOOKUP(C688,sales!C:C,scon!L:L,"")</f>
        <v/>
      </c>
      <c r="K688" s="31" t="n"/>
      <c r="L688" s="31" t="n"/>
      <c r="M688" s="33">
        <f>IF(I688="","",J688*I688)</f>
        <v/>
      </c>
      <c r="N688" s="33">
        <f>IF(K688="","",M688 * K688)</f>
        <v/>
      </c>
      <c r="O688" s="33">
        <f>IF(K688="","",M688 + N688)</f>
        <v/>
      </c>
      <c r="P688" s="4" t="n"/>
      <c r="Q688" s="33">
        <f>IF(L688&amp;K688="","",M688 * L688)</f>
        <v/>
      </c>
      <c r="R688" s="34">
        <f>IF(M688="","",O688-P688-Q688)</f>
        <v/>
      </c>
    </row>
    <row r="689">
      <c r="A689" s="25" t="n">
        <v>685</v>
      </c>
      <c r="B689" s="26">
        <f>_xlfn.XLOOKUP(C689,sales!C:C,scon!B:B,"")</f>
        <v/>
      </c>
      <c r="C689" s="4" t="n"/>
      <c r="D689" s="26">
        <f>_xlfn.XLOOKUP(C689,sales!C:C,scon!D:D,"")</f>
        <v/>
      </c>
      <c r="E689" s="26">
        <f>_xlfn.XLOOKUP(C689,sales!C:C,scon!E:E,"")</f>
        <v/>
      </c>
      <c r="F689" s="4" t="n"/>
      <c r="G689" s="27" t="n"/>
      <c r="H689" s="28" t="n"/>
      <c r="I689" s="4" t="n"/>
      <c r="J689" s="35">
        <f>_xlfn.XLOOKUP(C689,sales!C:C,scon!L:L,"")</f>
        <v/>
      </c>
      <c r="K689" s="31" t="n"/>
      <c r="L689" s="31" t="n"/>
      <c r="M689" s="33">
        <f>IF(I689="","",J689*I689)</f>
        <v/>
      </c>
      <c r="N689" s="33">
        <f>IF(K689="","",M689 * K689)</f>
        <v/>
      </c>
      <c r="O689" s="33">
        <f>IF(K689="","",M689 + N689)</f>
        <v/>
      </c>
      <c r="P689" s="4" t="n"/>
      <c r="Q689" s="33">
        <f>IF(L689&amp;K689="","",M689 * L689)</f>
        <v/>
      </c>
      <c r="R689" s="34">
        <f>IF(M689="","",O689-P689-Q689)</f>
        <v/>
      </c>
    </row>
    <row r="690">
      <c r="A690" s="25" t="n">
        <v>686</v>
      </c>
      <c r="B690" s="26">
        <f>_xlfn.XLOOKUP(C690,sales!C:C,scon!B:B,"")</f>
        <v/>
      </c>
      <c r="C690" s="4" t="n"/>
      <c r="D690" s="26">
        <f>_xlfn.XLOOKUP(C690,sales!C:C,scon!D:D,"")</f>
        <v/>
      </c>
      <c r="E690" s="26">
        <f>_xlfn.XLOOKUP(C690,sales!C:C,scon!E:E,"")</f>
        <v/>
      </c>
      <c r="F690" s="4" t="n"/>
      <c r="G690" s="27" t="n"/>
      <c r="H690" s="28" t="n"/>
      <c r="I690" s="4" t="n"/>
      <c r="J690" s="35">
        <f>_xlfn.XLOOKUP(C690,sales!C:C,scon!L:L,"")</f>
        <v/>
      </c>
      <c r="K690" s="31" t="n"/>
      <c r="L690" s="31" t="n"/>
      <c r="M690" s="33">
        <f>IF(I690="","",J690*I690)</f>
        <v/>
      </c>
      <c r="N690" s="33">
        <f>IF(K690="","",M690 * K690)</f>
        <v/>
      </c>
      <c r="O690" s="33">
        <f>IF(K690="","",M690 + N690)</f>
        <v/>
      </c>
      <c r="P690" s="4" t="n"/>
      <c r="Q690" s="33">
        <f>IF(L690&amp;K690="","",M690 * L690)</f>
        <v/>
      </c>
      <c r="R690" s="34">
        <f>IF(M690="","",O690-P690-Q690)</f>
        <v/>
      </c>
    </row>
    <row r="691">
      <c r="A691" s="25" t="n">
        <v>687</v>
      </c>
      <c r="B691" s="26">
        <f>_xlfn.XLOOKUP(C691,sales!C:C,scon!B:B,"")</f>
        <v/>
      </c>
      <c r="C691" s="4" t="n"/>
      <c r="D691" s="26">
        <f>_xlfn.XLOOKUP(C691,sales!C:C,scon!D:D,"")</f>
        <v/>
      </c>
      <c r="E691" s="26">
        <f>_xlfn.XLOOKUP(C691,sales!C:C,scon!E:E,"")</f>
        <v/>
      </c>
      <c r="F691" s="4" t="n"/>
      <c r="G691" s="27" t="n"/>
      <c r="H691" s="28" t="n"/>
      <c r="I691" s="4" t="n"/>
      <c r="J691" s="35">
        <f>_xlfn.XLOOKUP(C691,sales!C:C,scon!L:L,"")</f>
        <v/>
      </c>
      <c r="K691" s="31" t="n"/>
      <c r="L691" s="31" t="n"/>
      <c r="M691" s="33">
        <f>IF(I691="","",J691*I691)</f>
        <v/>
      </c>
      <c r="N691" s="33">
        <f>IF(K691="","",M691 * K691)</f>
        <v/>
      </c>
      <c r="O691" s="33">
        <f>IF(K691="","",M691 + N691)</f>
        <v/>
      </c>
      <c r="P691" s="4" t="n"/>
      <c r="Q691" s="33">
        <f>IF(L691&amp;K691="","",M691 * L691)</f>
        <v/>
      </c>
      <c r="R691" s="34">
        <f>IF(M691="","",O691-P691-Q691)</f>
        <v/>
      </c>
    </row>
    <row r="692">
      <c r="A692" s="25" t="n">
        <v>688</v>
      </c>
      <c r="B692" s="26">
        <f>_xlfn.XLOOKUP(C692,sales!C:C,scon!B:B,"")</f>
        <v/>
      </c>
      <c r="C692" s="4" t="n"/>
      <c r="D692" s="26">
        <f>_xlfn.XLOOKUP(C692,sales!C:C,scon!D:D,"")</f>
        <v/>
      </c>
      <c r="E692" s="26">
        <f>_xlfn.XLOOKUP(C692,sales!C:C,scon!E:E,"")</f>
        <v/>
      </c>
      <c r="F692" s="4" t="n"/>
      <c r="G692" s="27" t="n"/>
      <c r="H692" s="28" t="n"/>
      <c r="I692" s="4" t="n"/>
      <c r="J692" s="35">
        <f>_xlfn.XLOOKUP(C692,sales!C:C,scon!L:L,"")</f>
        <v/>
      </c>
      <c r="K692" s="31" t="n"/>
      <c r="L692" s="31" t="n"/>
      <c r="M692" s="33">
        <f>IF(I692="","",J692*I692)</f>
        <v/>
      </c>
      <c r="N692" s="33">
        <f>IF(K692="","",M692 * K692)</f>
        <v/>
      </c>
      <c r="O692" s="33">
        <f>IF(K692="","",M692 + N692)</f>
        <v/>
      </c>
      <c r="P692" s="4" t="n"/>
      <c r="Q692" s="33">
        <f>IF(L692&amp;K692="","",M692 * L692)</f>
        <v/>
      </c>
      <c r="R692" s="34">
        <f>IF(M692="","",O692-P692-Q692)</f>
        <v/>
      </c>
    </row>
    <row r="693">
      <c r="A693" s="25" t="n">
        <v>689</v>
      </c>
      <c r="B693" s="26">
        <f>_xlfn.XLOOKUP(C693,sales!C:C,scon!B:B,"")</f>
        <v/>
      </c>
      <c r="C693" s="4" t="n"/>
      <c r="D693" s="26">
        <f>_xlfn.XLOOKUP(C693,sales!C:C,scon!D:D,"")</f>
        <v/>
      </c>
      <c r="E693" s="26">
        <f>_xlfn.XLOOKUP(C693,sales!C:C,scon!E:E,"")</f>
        <v/>
      </c>
      <c r="F693" s="4" t="n"/>
      <c r="G693" s="27" t="n"/>
      <c r="H693" s="28" t="n"/>
      <c r="I693" s="4" t="n"/>
      <c r="J693" s="35">
        <f>_xlfn.XLOOKUP(C693,sales!C:C,scon!L:L,"")</f>
        <v/>
      </c>
      <c r="K693" s="31" t="n"/>
      <c r="L693" s="31" t="n"/>
      <c r="M693" s="33">
        <f>IF(I693="","",J693*I693)</f>
        <v/>
      </c>
      <c r="N693" s="33">
        <f>IF(K693="","",M693 * K693)</f>
        <v/>
      </c>
      <c r="O693" s="33">
        <f>IF(K693="","",M693 + N693)</f>
        <v/>
      </c>
      <c r="P693" s="4" t="n"/>
      <c r="Q693" s="33">
        <f>IF(L693&amp;K693="","",M693 * L693)</f>
        <v/>
      </c>
      <c r="R693" s="34">
        <f>IF(M693="","",O693-P693-Q693)</f>
        <v/>
      </c>
    </row>
    <row r="694">
      <c r="A694" s="25" t="n">
        <v>690</v>
      </c>
      <c r="B694" s="26">
        <f>_xlfn.XLOOKUP(C694,sales!C:C,scon!B:B,"")</f>
        <v/>
      </c>
      <c r="C694" s="4" t="n"/>
      <c r="D694" s="26">
        <f>_xlfn.XLOOKUP(C694,sales!C:C,scon!D:D,"")</f>
        <v/>
      </c>
      <c r="E694" s="26">
        <f>_xlfn.XLOOKUP(C694,sales!C:C,scon!E:E,"")</f>
        <v/>
      </c>
      <c r="F694" s="4" t="n"/>
      <c r="G694" s="27" t="n"/>
      <c r="H694" s="28" t="n"/>
      <c r="I694" s="4" t="n"/>
      <c r="J694" s="35">
        <f>_xlfn.XLOOKUP(C694,sales!C:C,scon!L:L,"")</f>
        <v/>
      </c>
      <c r="K694" s="31" t="n"/>
      <c r="L694" s="31" t="n"/>
      <c r="M694" s="33">
        <f>IF(I694="","",J694*I694)</f>
        <v/>
      </c>
      <c r="N694" s="33">
        <f>IF(K694="","",M694 * K694)</f>
        <v/>
      </c>
      <c r="O694" s="33">
        <f>IF(K694="","",M694 + N694)</f>
        <v/>
      </c>
      <c r="P694" s="4" t="n"/>
      <c r="Q694" s="33">
        <f>IF(L694&amp;K694="","",M694 * L694)</f>
        <v/>
      </c>
      <c r="R694" s="34">
        <f>IF(M694="","",O694-P694-Q694)</f>
        <v/>
      </c>
    </row>
    <row r="695">
      <c r="A695" s="25" t="n">
        <v>691</v>
      </c>
      <c r="B695" s="26">
        <f>_xlfn.XLOOKUP(C695,sales!C:C,scon!B:B,"")</f>
        <v/>
      </c>
      <c r="C695" s="4" t="n"/>
      <c r="D695" s="26">
        <f>_xlfn.XLOOKUP(C695,sales!C:C,scon!D:D,"")</f>
        <v/>
      </c>
      <c r="E695" s="26">
        <f>_xlfn.XLOOKUP(C695,sales!C:C,scon!E:E,"")</f>
        <v/>
      </c>
      <c r="F695" s="4" t="n"/>
      <c r="G695" s="27" t="n"/>
      <c r="H695" s="28" t="n"/>
      <c r="I695" s="4" t="n"/>
      <c r="J695" s="35">
        <f>_xlfn.XLOOKUP(C695,sales!C:C,scon!L:L,"")</f>
        <v/>
      </c>
      <c r="K695" s="31" t="n"/>
      <c r="L695" s="31" t="n"/>
      <c r="M695" s="33">
        <f>IF(I695="","",J695*I695)</f>
        <v/>
      </c>
      <c r="N695" s="33">
        <f>IF(K695="","",M695 * K695)</f>
        <v/>
      </c>
      <c r="O695" s="33">
        <f>IF(K695="","",M695 + N695)</f>
        <v/>
      </c>
      <c r="P695" s="4" t="n"/>
      <c r="Q695" s="33">
        <f>IF(L695&amp;K695="","",M695 * L695)</f>
        <v/>
      </c>
      <c r="R695" s="34">
        <f>IF(M695="","",O695-P695-Q695)</f>
        <v/>
      </c>
    </row>
    <row r="696">
      <c r="A696" s="25" t="n">
        <v>692</v>
      </c>
      <c r="B696" s="26">
        <f>_xlfn.XLOOKUP(C696,sales!C:C,scon!B:B,"")</f>
        <v/>
      </c>
      <c r="C696" s="4" t="n"/>
      <c r="D696" s="26">
        <f>_xlfn.XLOOKUP(C696,sales!C:C,scon!D:D,"")</f>
        <v/>
      </c>
      <c r="E696" s="26">
        <f>_xlfn.XLOOKUP(C696,sales!C:C,scon!E:E,"")</f>
        <v/>
      </c>
      <c r="F696" s="4" t="n"/>
      <c r="G696" s="27" t="n"/>
      <c r="H696" s="28" t="n"/>
      <c r="I696" s="4" t="n"/>
      <c r="J696" s="35">
        <f>_xlfn.XLOOKUP(C696,sales!C:C,scon!L:L,"")</f>
        <v/>
      </c>
      <c r="K696" s="31" t="n"/>
      <c r="L696" s="31" t="n"/>
      <c r="M696" s="33">
        <f>IF(I696="","",J696*I696)</f>
        <v/>
      </c>
      <c r="N696" s="33">
        <f>IF(K696="","",M696 * K696)</f>
        <v/>
      </c>
      <c r="O696" s="33">
        <f>IF(K696="","",M696 + N696)</f>
        <v/>
      </c>
      <c r="P696" s="4" t="n"/>
      <c r="Q696" s="33">
        <f>IF(L696&amp;K696="","",M696 * L696)</f>
        <v/>
      </c>
      <c r="R696" s="34">
        <f>IF(M696="","",O696-P696-Q696)</f>
        <v/>
      </c>
    </row>
    <row r="697">
      <c r="A697" s="25" t="n">
        <v>693</v>
      </c>
      <c r="B697" s="26">
        <f>_xlfn.XLOOKUP(C697,sales!C:C,scon!B:B,"")</f>
        <v/>
      </c>
      <c r="C697" s="4" t="n"/>
      <c r="D697" s="26">
        <f>_xlfn.XLOOKUP(C697,sales!C:C,scon!D:D,"")</f>
        <v/>
      </c>
      <c r="E697" s="26">
        <f>_xlfn.XLOOKUP(C697,sales!C:C,scon!E:E,"")</f>
        <v/>
      </c>
      <c r="F697" s="4" t="n"/>
      <c r="G697" s="27" t="n"/>
      <c r="H697" s="28" t="n"/>
      <c r="I697" s="4" t="n"/>
      <c r="J697" s="35">
        <f>_xlfn.XLOOKUP(C697,sales!C:C,scon!L:L,"")</f>
        <v/>
      </c>
      <c r="K697" s="31" t="n"/>
      <c r="L697" s="31" t="n"/>
      <c r="M697" s="33">
        <f>IF(I697="","",J697*I697)</f>
        <v/>
      </c>
      <c r="N697" s="33">
        <f>IF(K697="","",M697 * K697)</f>
        <v/>
      </c>
      <c r="O697" s="33">
        <f>IF(K697="","",M697 + N697)</f>
        <v/>
      </c>
      <c r="P697" s="4" t="n"/>
      <c r="Q697" s="33">
        <f>IF(L697&amp;K697="","",M697 * L697)</f>
        <v/>
      </c>
      <c r="R697" s="34">
        <f>IF(M697="","",O697-P697-Q697)</f>
        <v/>
      </c>
    </row>
    <row r="698">
      <c r="A698" s="25" t="n">
        <v>694</v>
      </c>
      <c r="B698" s="26">
        <f>_xlfn.XLOOKUP(C698,sales!C:C,scon!B:B,"")</f>
        <v/>
      </c>
      <c r="C698" s="4" t="n"/>
      <c r="D698" s="26">
        <f>_xlfn.XLOOKUP(C698,sales!C:C,scon!D:D,"")</f>
        <v/>
      </c>
      <c r="E698" s="26">
        <f>_xlfn.XLOOKUP(C698,sales!C:C,scon!E:E,"")</f>
        <v/>
      </c>
      <c r="F698" s="4" t="n"/>
      <c r="G698" s="27" t="n"/>
      <c r="H698" s="28" t="n"/>
      <c r="I698" s="4" t="n"/>
      <c r="J698" s="35">
        <f>_xlfn.XLOOKUP(C698,sales!C:C,scon!L:L,"")</f>
        <v/>
      </c>
      <c r="K698" s="31" t="n"/>
      <c r="L698" s="31" t="n"/>
      <c r="M698" s="33">
        <f>IF(I698="","",J698*I698)</f>
        <v/>
      </c>
      <c r="N698" s="33">
        <f>IF(K698="","",M698 * K698)</f>
        <v/>
      </c>
      <c r="O698" s="33">
        <f>IF(K698="","",M698 + N698)</f>
        <v/>
      </c>
      <c r="P698" s="4" t="n"/>
      <c r="Q698" s="33">
        <f>IF(L698&amp;K698="","",M698 * L698)</f>
        <v/>
      </c>
      <c r="R698" s="34">
        <f>IF(M698="","",O698-P698-Q698)</f>
        <v/>
      </c>
    </row>
    <row r="699">
      <c r="A699" s="25" t="n">
        <v>695</v>
      </c>
      <c r="B699" s="26">
        <f>_xlfn.XLOOKUP(C699,sales!C:C,scon!B:B,"")</f>
        <v/>
      </c>
      <c r="C699" s="4" t="n"/>
      <c r="D699" s="26">
        <f>_xlfn.XLOOKUP(C699,sales!C:C,scon!D:D,"")</f>
        <v/>
      </c>
      <c r="E699" s="26">
        <f>_xlfn.XLOOKUP(C699,sales!C:C,scon!E:E,"")</f>
        <v/>
      </c>
      <c r="F699" s="4" t="n"/>
      <c r="G699" s="27" t="n"/>
      <c r="H699" s="28" t="n"/>
      <c r="I699" s="4" t="n"/>
      <c r="J699" s="35">
        <f>_xlfn.XLOOKUP(C699,sales!C:C,scon!L:L,"")</f>
        <v/>
      </c>
      <c r="K699" s="31" t="n"/>
      <c r="L699" s="31" t="n"/>
      <c r="M699" s="33">
        <f>IF(I699="","",J699*I699)</f>
        <v/>
      </c>
      <c r="N699" s="33">
        <f>IF(K699="","",M699 * K699)</f>
        <v/>
      </c>
      <c r="O699" s="33">
        <f>IF(K699="","",M699 + N699)</f>
        <v/>
      </c>
      <c r="P699" s="4" t="n"/>
      <c r="Q699" s="33">
        <f>IF(L699&amp;K699="","",M699 * L699)</f>
        <v/>
      </c>
      <c r="R699" s="34">
        <f>IF(M699="","",O699-P699-Q699)</f>
        <v/>
      </c>
    </row>
    <row r="700">
      <c r="A700" s="25" t="n">
        <v>696</v>
      </c>
      <c r="B700" s="26">
        <f>_xlfn.XLOOKUP(C700,sales!C:C,scon!B:B,"")</f>
        <v/>
      </c>
      <c r="C700" s="4" t="n"/>
      <c r="D700" s="26">
        <f>_xlfn.XLOOKUP(C700,sales!C:C,scon!D:D,"")</f>
        <v/>
      </c>
      <c r="E700" s="26">
        <f>_xlfn.XLOOKUP(C700,sales!C:C,scon!E:E,"")</f>
        <v/>
      </c>
      <c r="F700" s="4" t="n"/>
      <c r="G700" s="27" t="n"/>
      <c r="H700" s="28" t="n"/>
      <c r="I700" s="4" t="n"/>
      <c r="J700" s="35">
        <f>_xlfn.XLOOKUP(C700,sales!C:C,scon!L:L,"")</f>
        <v/>
      </c>
      <c r="K700" s="31" t="n"/>
      <c r="L700" s="31" t="n"/>
      <c r="M700" s="33">
        <f>IF(I700="","",J700*I700)</f>
        <v/>
      </c>
      <c r="N700" s="33">
        <f>IF(K700="","",M700 * K700)</f>
        <v/>
      </c>
      <c r="O700" s="33">
        <f>IF(K700="","",M700 + N700)</f>
        <v/>
      </c>
      <c r="P700" s="4" t="n"/>
      <c r="Q700" s="33">
        <f>IF(L700&amp;K700="","",M700 * L700)</f>
        <v/>
      </c>
      <c r="R700" s="34">
        <f>IF(M700="","",O700-P700-Q700)</f>
        <v/>
      </c>
    </row>
    <row r="701">
      <c r="A701" s="25" t="n">
        <v>697</v>
      </c>
      <c r="B701" s="26">
        <f>_xlfn.XLOOKUP(C701,sales!C:C,scon!B:B,"")</f>
        <v/>
      </c>
      <c r="C701" s="4" t="n"/>
      <c r="D701" s="26">
        <f>_xlfn.XLOOKUP(C701,sales!C:C,scon!D:D,"")</f>
        <v/>
      </c>
      <c r="E701" s="26">
        <f>_xlfn.XLOOKUP(C701,sales!C:C,scon!E:E,"")</f>
        <v/>
      </c>
      <c r="F701" s="4" t="n"/>
      <c r="G701" s="27" t="n"/>
      <c r="H701" s="28" t="n"/>
      <c r="I701" s="4" t="n"/>
      <c r="J701" s="35">
        <f>_xlfn.XLOOKUP(C701,sales!C:C,scon!L:L,"")</f>
        <v/>
      </c>
      <c r="K701" s="31" t="n"/>
      <c r="L701" s="31" t="n"/>
      <c r="M701" s="33">
        <f>IF(I701="","",J701*I701)</f>
        <v/>
      </c>
      <c r="N701" s="33">
        <f>IF(K701="","",M701 * K701)</f>
        <v/>
      </c>
      <c r="O701" s="33">
        <f>IF(K701="","",M701 + N701)</f>
        <v/>
      </c>
      <c r="P701" s="4" t="n"/>
      <c r="Q701" s="33">
        <f>IF(L701&amp;K701="","",M701 * L701)</f>
        <v/>
      </c>
      <c r="R701" s="34">
        <f>IF(M701="","",O701-P701-Q701)</f>
        <v/>
      </c>
    </row>
    <row r="702">
      <c r="A702" s="25" t="n">
        <v>698</v>
      </c>
      <c r="B702" s="26">
        <f>_xlfn.XLOOKUP(C702,sales!C:C,scon!B:B,"")</f>
        <v/>
      </c>
      <c r="C702" s="4" t="n"/>
      <c r="D702" s="26">
        <f>_xlfn.XLOOKUP(C702,sales!C:C,scon!D:D,"")</f>
        <v/>
      </c>
      <c r="E702" s="26">
        <f>_xlfn.XLOOKUP(C702,sales!C:C,scon!E:E,"")</f>
        <v/>
      </c>
      <c r="F702" s="4" t="n"/>
      <c r="G702" s="27" t="n"/>
      <c r="H702" s="28" t="n"/>
      <c r="I702" s="4" t="n"/>
      <c r="J702" s="35">
        <f>_xlfn.XLOOKUP(C702,sales!C:C,scon!L:L,"")</f>
        <v/>
      </c>
      <c r="K702" s="31" t="n"/>
      <c r="L702" s="31" t="n"/>
      <c r="M702" s="33">
        <f>IF(I702="","",J702*I702)</f>
        <v/>
      </c>
      <c r="N702" s="33">
        <f>IF(K702="","",M702 * K702)</f>
        <v/>
      </c>
      <c r="O702" s="33">
        <f>IF(K702="","",M702 + N702)</f>
        <v/>
      </c>
      <c r="P702" s="4" t="n"/>
      <c r="Q702" s="33">
        <f>IF(L702&amp;K702="","",M702 * L702)</f>
        <v/>
      </c>
      <c r="R702" s="34">
        <f>IF(M702="","",O702-P702-Q702)</f>
        <v/>
      </c>
    </row>
    <row r="703">
      <c r="A703" s="25" t="n">
        <v>699</v>
      </c>
      <c r="B703" s="26">
        <f>_xlfn.XLOOKUP(C703,sales!C:C,scon!B:B,"")</f>
        <v/>
      </c>
      <c r="C703" s="4" t="n"/>
      <c r="D703" s="26">
        <f>_xlfn.XLOOKUP(C703,sales!C:C,scon!D:D,"")</f>
        <v/>
      </c>
      <c r="E703" s="26">
        <f>_xlfn.XLOOKUP(C703,sales!C:C,scon!E:E,"")</f>
        <v/>
      </c>
      <c r="F703" s="4" t="n"/>
      <c r="G703" s="27" t="n"/>
      <c r="H703" s="28" t="n"/>
      <c r="I703" s="4" t="n"/>
      <c r="J703" s="35">
        <f>_xlfn.XLOOKUP(C703,sales!C:C,scon!L:L,"")</f>
        <v/>
      </c>
      <c r="K703" s="31" t="n"/>
      <c r="L703" s="31" t="n"/>
      <c r="M703" s="33">
        <f>IF(I703="","",J703*I703)</f>
        <v/>
      </c>
      <c r="N703" s="33">
        <f>IF(K703="","",M703 * K703)</f>
        <v/>
      </c>
      <c r="O703" s="33">
        <f>IF(K703="","",M703 + N703)</f>
        <v/>
      </c>
      <c r="P703" s="4" t="n"/>
      <c r="Q703" s="33">
        <f>IF(L703&amp;K703="","",M703 * L703)</f>
        <v/>
      </c>
      <c r="R703" s="34">
        <f>IF(M703="","",O703-P703-Q703)</f>
        <v/>
      </c>
    </row>
    <row r="704">
      <c r="A704" s="25" t="n">
        <v>700</v>
      </c>
      <c r="B704" s="26">
        <f>_xlfn.XLOOKUP(C704,sales!C:C,scon!B:B,"")</f>
        <v/>
      </c>
      <c r="C704" s="4" t="n"/>
      <c r="D704" s="26">
        <f>_xlfn.XLOOKUP(C704,sales!C:C,scon!D:D,"")</f>
        <v/>
      </c>
      <c r="E704" s="26">
        <f>_xlfn.XLOOKUP(C704,sales!C:C,scon!E:E,"")</f>
        <v/>
      </c>
      <c r="F704" s="4" t="n"/>
      <c r="G704" s="27" t="n"/>
      <c r="H704" s="28" t="n"/>
      <c r="I704" s="4" t="n"/>
      <c r="J704" s="35">
        <f>_xlfn.XLOOKUP(C704,sales!C:C,scon!L:L,"")</f>
        <v/>
      </c>
      <c r="K704" s="31" t="n"/>
      <c r="L704" s="31" t="n"/>
      <c r="M704" s="33">
        <f>IF(I704="","",J704*I704)</f>
        <v/>
      </c>
      <c r="N704" s="33">
        <f>IF(K704="","",M704 * K704)</f>
        <v/>
      </c>
      <c r="O704" s="33">
        <f>IF(K704="","",M704 + N704)</f>
        <v/>
      </c>
      <c r="P704" s="4" t="n"/>
      <c r="Q704" s="33">
        <f>IF(L704&amp;K704="","",M704 * L704)</f>
        <v/>
      </c>
      <c r="R704" s="34">
        <f>IF(M704="","",O704-P704-Q704)</f>
        <v/>
      </c>
    </row>
    <row r="705">
      <c r="A705" s="25" t="n">
        <v>701</v>
      </c>
      <c r="B705" s="26">
        <f>_xlfn.XLOOKUP(C705,sales!C:C,scon!B:B,"")</f>
        <v/>
      </c>
      <c r="C705" s="4" t="n"/>
      <c r="D705" s="26">
        <f>_xlfn.XLOOKUP(C705,sales!C:C,scon!D:D,"")</f>
        <v/>
      </c>
      <c r="E705" s="26">
        <f>_xlfn.XLOOKUP(C705,sales!C:C,scon!E:E,"")</f>
        <v/>
      </c>
      <c r="F705" s="4" t="n"/>
      <c r="G705" s="27" t="n"/>
      <c r="H705" s="28" t="n"/>
      <c r="I705" s="4" t="n"/>
      <c r="J705" s="35">
        <f>_xlfn.XLOOKUP(C705,sales!C:C,scon!L:L,"")</f>
        <v/>
      </c>
      <c r="K705" s="31" t="n"/>
      <c r="L705" s="31" t="n"/>
      <c r="M705" s="33">
        <f>IF(I705="","",J705*I705)</f>
        <v/>
      </c>
      <c r="N705" s="33">
        <f>IF(K705="","",M705 * K705)</f>
        <v/>
      </c>
      <c r="O705" s="33">
        <f>IF(K705="","",M705 + N705)</f>
        <v/>
      </c>
      <c r="P705" s="4" t="n"/>
      <c r="Q705" s="33">
        <f>IF(L705&amp;K705="","",M705 * L705)</f>
        <v/>
      </c>
      <c r="R705" s="34">
        <f>IF(M705="","",O705-P705-Q705)</f>
        <v/>
      </c>
    </row>
    <row r="706">
      <c r="A706" s="25" t="n">
        <v>702</v>
      </c>
      <c r="B706" s="26">
        <f>_xlfn.XLOOKUP(C706,sales!C:C,scon!B:B,"")</f>
        <v/>
      </c>
      <c r="C706" s="4" t="n"/>
      <c r="D706" s="26">
        <f>_xlfn.XLOOKUP(C706,sales!C:C,scon!D:D,"")</f>
        <v/>
      </c>
      <c r="E706" s="26">
        <f>_xlfn.XLOOKUP(C706,sales!C:C,scon!E:E,"")</f>
        <v/>
      </c>
      <c r="F706" s="4" t="n"/>
      <c r="G706" s="27" t="n"/>
      <c r="H706" s="28" t="n"/>
      <c r="I706" s="4" t="n"/>
      <c r="J706" s="35">
        <f>_xlfn.XLOOKUP(C706,sales!C:C,scon!L:L,"")</f>
        <v/>
      </c>
      <c r="K706" s="31" t="n"/>
      <c r="L706" s="31" t="n"/>
      <c r="M706" s="33">
        <f>IF(I706="","",J706*I706)</f>
        <v/>
      </c>
      <c r="N706" s="33">
        <f>IF(K706="","",M706 * K706)</f>
        <v/>
      </c>
      <c r="O706" s="33">
        <f>IF(K706="","",M706 + N706)</f>
        <v/>
      </c>
      <c r="P706" s="4" t="n"/>
      <c r="Q706" s="33">
        <f>IF(L706&amp;K706="","",M706 * L706)</f>
        <v/>
      </c>
      <c r="R706" s="34">
        <f>IF(M706="","",O706-P706-Q706)</f>
        <v/>
      </c>
    </row>
    <row r="707">
      <c r="A707" s="25" t="n">
        <v>703</v>
      </c>
      <c r="B707" s="26">
        <f>_xlfn.XLOOKUP(C707,sales!C:C,scon!B:B,"")</f>
        <v/>
      </c>
      <c r="C707" s="4" t="n"/>
      <c r="D707" s="26">
        <f>_xlfn.XLOOKUP(C707,sales!C:C,scon!D:D,"")</f>
        <v/>
      </c>
      <c r="E707" s="26">
        <f>_xlfn.XLOOKUP(C707,sales!C:C,scon!E:E,"")</f>
        <v/>
      </c>
      <c r="F707" s="4" t="n"/>
      <c r="G707" s="27" t="n"/>
      <c r="H707" s="28" t="n"/>
      <c r="I707" s="4" t="n"/>
      <c r="J707" s="35">
        <f>_xlfn.XLOOKUP(C707,sales!C:C,scon!L:L,"")</f>
        <v/>
      </c>
      <c r="K707" s="31" t="n"/>
      <c r="L707" s="31" t="n"/>
      <c r="M707" s="33">
        <f>IF(I707="","",J707*I707)</f>
        <v/>
      </c>
      <c r="N707" s="33">
        <f>IF(K707="","",M707 * K707)</f>
        <v/>
      </c>
      <c r="O707" s="33">
        <f>IF(K707="","",M707 + N707)</f>
        <v/>
      </c>
      <c r="P707" s="4" t="n"/>
      <c r="Q707" s="33">
        <f>IF(L707&amp;K707="","",M707 * L707)</f>
        <v/>
      </c>
      <c r="R707" s="34">
        <f>IF(M707="","",O707-P707-Q707)</f>
        <v/>
      </c>
    </row>
    <row r="708">
      <c r="A708" s="25" t="n">
        <v>704</v>
      </c>
      <c r="B708" s="26">
        <f>_xlfn.XLOOKUP(C708,sales!C:C,scon!B:B,"")</f>
        <v/>
      </c>
      <c r="C708" s="4" t="n"/>
      <c r="D708" s="26">
        <f>_xlfn.XLOOKUP(C708,sales!C:C,scon!D:D,"")</f>
        <v/>
      </c>
      <c r="E708" s="26">
        <f>_xlfn.XLOOKUP(C708,sales!C:C,scon!E:E,"")</f>
        <v/>
      </c>
      <c r="F708" s="4" t="n"/>
      <c r="G708" s="27" t="n"/>
      <c r="H708" s="28" t="n"/>
      <c r="I708" s="4" t="n"/>
      <c r="J708" s="35">
        <f>_xlfn.XLOOKUP(C708,sales!C:C,scon!L:L,"")</f>
        <v/>
      </c>
      <c r="K708" s="31" t="n"/>
      <c r="L708" s="31" t="n"/>
      <c r="M708" s="33">
        <f>IF(I708="","",J708*I708)</f>
        <v/>
      </c>
      <c r="N708" s="33">
        <f>IF(K708="","",M708 * K708)</f>
        <v/>
      </c>
      <c r="O708" s="33">
        <f>IF(K708="","",M708 + N708)</f>
        <v/>
      </c>
      <c r="P708" s="4" t="n"/>
      <c r="Q708" s="33">
        <f>IF(L708&amp;K708="","",M708 * L708)</f>
        <v/>
      </c>
      <c r="R708" s="34">
        <f>IF(M708="","",O708-P708-Q708)</f>
        <v/>
      </c>
    </row>
    <row r="709">
      <c r="A709" s="25" t="n">
        <v>705</v>
      </c>
      <c r="B709" s="26">
        <f>_xlfn.XLOOKUP(C709,sales!C:C,scon!B:B,"")</f>
        <v/>
      </c>
      <c r="C709" s="4" t="n"/>
      <c r="D709" s="26">
        <f>_xlfn.XLOOKUP(C709,sales!C:C,scon!D:D,"")</f>
        <v/>
      </c>
      <c r="E709" s="26">
        <f>_xlfn.XLOOKUP(C709,sales!C:C,scon!E:E,"")</f>
        <v/>
      </c>
      <c r="F709" s="4" t="n"/>
      <c r="G709" s="27" t="n"/>
      <c r="H709" s="28" t="n"/>
      <c r="I709" s="4" t="n"/>
      <c r="J709" s="35">
        <f>_xlfn.XLOOKUP(C709,sales!C:C,scon!L:L,"")</f>
        <v/>
      </c>
      <c r="K709" s="31" t="n"/>
      <c r="L709" s="31" t="n"/>
      <c r="M709" s="33">
        <f>IF(I709="","",J709*I709)</f>
        <v/>
      </c>
      <c r="N709" s="33">
        <f>IF(K709="","",M709 * K709)</f>
        <v/>
      </c>
      <c r="O709" s="33">
        <f>IF(K709="","",M709 + N709)</f>
        <v/>
      </c>
      <c r="P709" s="4" t="n"/>
      <c r="Q709" s="33">
        <f>IF(L709&amp;K709="","",M709 * L709)</f>
        <v/>
      </c>
      <c r="R709" s="34">
        <f>IF(M709="","",O709-P709-Q709)</f>
        <v/>
      </c>
    </row>
    <row r="710">
      <c r="A710" s="25" t="n">
        <v>706</v>
      </c>
      <c r="B710" s="26">
        <f>_xlfn.XLOOKUP(C710,sales!C:C,scon!B:B,"")</f>
        <v/>
      </c>
      <c r="C710" s="4" t="n"/>
      <c r="D710" s="26">
        <f>_xlfn.XLOOKUP(C710,sales!C:C,scon!D:D,"")</f>
        <v/>
      </c>
      <c r="E710" s="26">
        <f>_xlfn.XLOOKUP(C710,sales!C:C,scon!E:E,"")</f>
        <v/>
      </c>
      <c r="F710" s="4" t="n"/>
      <c r="G710" s="27" t="n"/>
      <c r="H710" s="28" t="n"/>
      <c r="I710" s="4" t="n"/>
      <c r="J710" s="35">
        <f>_xlfn.XLOOKUP(C710,sales!C:C,scon!L:L,"")</f>
        <v/>
      </c>
      <c r="K710" s="31" t="n"/>
      <c r="L710" s="31" t="n"/>
      <c r="M710" s="33">
        <f>IF(I710="","",J710*I710)</f>
        <v/>
      </c>
      <c r="N710" s="33">
        <f>IF(K710="","",M710 * K710)</f>
        <v/>
      </c>
      <c r="O710" s="33">
        <f>IF(K710="","",M710 + N710)</f>
        <v/>
      </c>
      <c r="P710" s="4" t="n"/>
      <c r="Q710" s="33">
        <f>IF(L710&amp;K710="","",M710 * L710)</f>
        <v/>
      </c>
      <c r="R710" s="34">
        <f>IF(M710="","",O710-P710-Q710)</f>
        <v/>
      </c>
    </row>
    <row r="711">
      <c r="A711" s="25" t="n">
        <v>707</v>
      </c>
      <c r="B711" s="26">
        <f>_xlfn.XLOOKUP(C711,sales!C:C,scon!B:B,"")</f>
        <v/>
      </c>
      <c r="C711" s="4" t="n"/>
      <c r="D711" s="26">
        <f>_xlfn.XLOOKUP(C711,sales!C:C,scon!D:D,"")</f>
        <v/>
      </c>
      <c r="E711" s="26">
        <f>_xlfn.XLOOKUP(C711,sales!C:C,scon!E:E,"")</f>
        <v/>
      </c>
      <c r="F711" s="4" t="n"/>
      <c r="G711" s="27" t="n"/>
      <c r="H711" s="28" t="n"/>
      <c r="I711" s="4" t="n"/>
      <c r="J711" s="35">
        <f>_xlfn.XLOOKUP(C711,sales!C:C,scon!L:L,"")</f>
        <v/>
      </c>
      <c r="K711" s="31" t="n"/>
      <c r="L711" s="31" t="n"/>
      <c r="M711" s="33">
        <f>IF(I711="","",J711*I711)</f>
        <v/>
      </c>
      <c r="N711" s="33">
        <f>IF(K711="","",M711 * K711)</f>
        <v/>
      </c>
      <c r="O711" s="33">
        <f>IF(K711="","",M711 + N711)</f>
        <v/>
      </c>
      <c r="P711" s="4" t="n"/>
      <c r="Q711" s="33">
        <f>IF(L711&amp;K711="","",M711 * L711)</f>
        <v/>
      </c>
      <c r="R711" s="34">
        <f>IF(M711="","",O711-P711-Q711)</f>
        <v/>
      </c>
    </row>
    <row r="712">
      <c r="A712" s="25" t="n">
        <v>708</v>
      </c>
      <c r="B712" s="26">
        <f>_xlfn.XLOOKUP(C712,sales!C:C,scon!B:B,"")</f>
        <v/>
      </c>
      <c r="C712" s="4" t="n"/>
      <c r="D712" s="26">
        <f>_xlfn.XLOOKUP(C712,sales!C:C,scon!D:D,"")</f>
        <v/>
      </c>
      <c r="E712" s="26">
        <f>_xlfn.XLOOKUP(C712,sales!C:C,scon!E:E,"")</f>
        <v/>
      </c>
      <c r="F712" s="4" t="n"/>
      <c r="G712" s="27" t="n"/>
      <c r="H712" s="28" t="n"/>
      <c r="I712" s="4" t="n"/>
      <c r="J712" s="35">
        <f>_xlfn.XLOOKUP(C712,sales!C:C,scon!L:L,"")</f>
        <v/>
      </c>
      <c r="K712" s="31" t="n"/>
      <c r="L712" s="31" t="n"/>
      <c r="M712" s="33">
        <f>IF(I712="","",J712*I712)</f>
        <v/>
      </c>
      <c r="N712" s="33">
        <f>IF(K712="","",M712 * K712)</f>
        <v/>
      </c>
      <c r="O712" s="33">
        <f>IF(K712="","",M712 + N712)</f>
        <v/>
      </c>
      <c r="P712" s="4" t="n"/>
      <c r="Q712" s="33">
        <f>IF(L712&amp;K712="","",M712 * L712)</f>
        <v/>
      </c>
      <c r="R712" s="34">
        <f>IF(M712="","",O712-P712-Q712)</f>
        <v/>
      </c>
    </row>
    <row r="713">
      <c r="A713" s="25" t="n">
        <v>709</v>
      </c>
      <c r="B713" s="26">
        <f>_xlfn.XLOOKUP(C713,sales!C:C,scon!B:B,"")</f>
        <v/>
      </c>
      <c r="C713" s="4" t="n"/>
      <c r="D713" s="26">
        <f>_xlfn.XLOOKUP(C713,sales!C:C,scon!D:D,"")</f>
        <v/>
      </c>
      <c r="E713" s="26">
        <f>_xlfn.XLOOKUP(C713,sales!C:C,scon!E:E,"")</f>
        <v/>
      </c>
      <c r="F713" s="4" t="n"/>
      <c r="G713" s="27" t="n"/>
      <c r="H713" s="28" t="n"/>
      <c r="I713" s="4" t="n"/>
      <c r="J713" s="35">
        <f>_xlfn.XLOOKUP(C713,sales!C:C,scon!L:L,"")</f>
        <v/>
      </c>
      <c r="K713" s="31" t="n"/>
      <c r="L713" s="31" t="n"/>
      <c r="M713" s="33">
        <f>IF(I713="","",J713*I713)</f>
        <v/>
      </c>
      <c r="N713" s="33">
        <f>IF(K713="","",M713 * K713)</f>
        <v/>
      </c>
      <c r="O713" s="33">
        <f>IF(K713="","",M713 + N713)</f>
        <v/>
      </c>
      <c r="P713" s="4" t="n"/>
      <c r="Q713" s="33">
        <f>IF(L713&amp;K713="","",M713 * L713)</f>
        <v/>
      </c>
      <c r="R713" s="34">
        <f>IF(M713="","",O713-P713-Q713)</f>
        <v/>
      </c>
    </row>
    <row r="714">
      <c r="A714" s="25" t="n">
        <v>710</v>
      </c>
      <c r="B714" s="26">
        <f>_xlfn.XLOOKUP(C714,sales!C:C,scon!B:B,"")</f>
        <v/>
      </c>
      <c r="C714" s="4" t="n"/>
      <c r="D714" s="26">
        <f>_xlfn.XLOOKUP(C714,sales!C:C,scon!D:D,"")</f>
        <v/>
      </c>
      <c r="E714" s="26">
        <f>_xlfn.XLOOKUP(C714,sales!C:C,scon!E:E,"")</f>
        <v/>
      </c>
      <c r="F714" s="4" t="n"/>
      <c r="G714" s="27" t="n"/>
      <c r="H714" s="28" t="n"/>
      <c r="I714" s="4" t="n"/>
      <c r="J714" s="35">
        <f>_xlfn.XLOOKUP(C714,sales!C:C,scon!L:L,"")</f>
        <v/>
      </c>
      <c r="K714" s="31" t="n"/>
      <c r="L714" s="31" t="n"/>
      <c r="M714" s="33">
        <f>IF(I714="","",J714*I714)</f>
        <v/>
      </c>
      <c r="N714" s="33">
        <f>IF(K714="","",M714 * K714)</f>
        <v/>
      </c>
      <c r="O714" s="33">
        <f>IF(K714="","",M714 + N714)</f>
        <v/>
      </c>
      <c r="P714" s="4" t="n"/>
      <c r="Q714" s="33">
        <f>IF(L714&amp;K714="","",M714 * L714)</f>
        <v/>
      </c>
      <c r="R714" s="34">
        <f>IF(M714="","",O714-P714-Q714)</f>
        <v/>
      </c>
    </row>
    <row r="715">
      <c r="A715" s="25" t="n">
        <v>711</v>
      </c>
      <c r="B715" s="26">
        <f>_xlfn.XLOOKUP(C715,sales!C:C,scon!B:B,"")</f>
        <v/>
      </c>
      <c r="C715" s="4" t="n"/>
      <c r="D715" s="26">
        <f>_xlfn.XLOOKUP(C715,sales!C:C,scon!D:D,"")</f>
        <v/>
      </c>
      <c r="E715" s="26">
        <f>_xlfn.XLOOKUP(C715,sales!C:C,scon!E:E,"")</f>
        <v/>
      </c>
      <c r="F715" s="4" t="n"/>
      <c r="G715" s="27" t="n"/>
      <c r="H715" s="28" t="n"/>
      <c r="I715" s="4" t="n"/>
      <c r="J715" s="35">
        <f>_xlfn.XLOOKUP(C715,sales!C:C,scon!L:L,"")</f>
        <v/>
      </c>
      <c r="K715" s="31" t="n"/>
      <c r="L715" s="31" t="n"/>
      <c r="M715" s="33">
        <f>IF(I715="","",J715*I715)</f>
        <v/>
      </c>
      <c r="N715" s="33">
        <f>IF(K715="","",M715 * K715)</f>
        <v/>
      </c>
      <c r="O715" s="33">
        <f>IF(K715="","",M715 + N715)</f>
        <v/>
      </c>
      <c r="P715" s="4" t="n"/>
      <c r="Q715" s="33">
        <f>IF(L715&amp;K715="","",M715 * L715)</f>
        <v/>
      </c>
      <c r="R715" s="34">
        <f>IF(M715="","",O715-P715-Q715)</f>
        <v/>
      </c>
    </row>
    <row r="716">
      <c r="A716" s="25" t="n">
        <v>712</v>
      </c>
      <c r="B716" s="26">
        <f>_xlfn.XLOOKUP(C716,sales!C:C,scon!B:B,"")</f>
        <v/>
      </c>
      <c r="C716" s="4" t="n"/>
      <c r="D716" s="26">
        <f>_xlfn.XLOOKUP(C716,sales!C:C,scon!D:D,"")</f>
        <v/>
      </c>
      <c r="E716" s="26">
        <f>_xlfn.XLOOKUP(C716,sales!C:C,scon!E:E,"")</f>
        <v/>
      </c>
      <c r="F716" s="4" t="n"/>
      <c r="G716" s="27" t="n"/>
      <c r="H716" s="28" t="n"/>
      <c r="I716" s="4" t="n"/>
      <c r="J716" s="35">
        <f>_xlfn.XLOOKUP(C716,sales!C:C,scon!L:L,"")</f>
        <v/>
      </c>
      <c r="K716" s="31" t="n"/>
      <c r="L716" s="31" t="n"/>
      <c r="M716" s="33">
        <f>IF(I716="","",J716*I716)</f>
        <v/>
      </c>
      <c r="N716" s="33">
        <f>IF(K716="","",M716 * K716)</f>
        <v/>
      </c>
      <c r="O716" s="33">
        <f>IF(K716="","",M716 + N716)</f>
        <v/>
      </c>
      <c r="P716" s="4" t="n"/>
      <c r="Q716" s="33">
        <f>IF(L716&amp;K716="","",M716 * L716)</f>
        <v/>
      </c>
      <c r="R716" s="34">
        <f>IF(M716="","",O716-P716-Q716)</f>
        <v/>
      </c>
    </row>
    <row r="717">
      <c r="A717" s="25" t="n">
        <v>713</v>
      </c>
      <c r="B717" s="26">
        <f>_xlfn.XLOOKUP(C717,sales!C:C,scon!B:B,"")</f>
        <v/>
      </c>
      <c r="C717" s="4" t="n"/>
      <c r="D717" s="26">
        <f>_xlfn.XLOOKUP(C717,sales!C:C,scon!D:D,"")</f>
        <v/>
      </c>
      <c r="E717" s="26">
        <f>_xlfn.XLOOKUP(C717,sales!C:C,scon!E:E,"")</f>
        <v/>
      </c>
      <c r="F717" s="4" t="n"/>
      <c r="G717" s="27" t="n"/>
      <c r="H717" s="28" t="n"/>
      <c r="I717" s="4" t="n"/>
      <c r="J717" s="35">
        <f>_xlfn.XLOOKUP(C717,sales!C:C,scon!L:L,"")</f>
        <v/>
      </c>
      <c r="K717" s="31" t="n"/>
      <c r="L717" s="31" t="n"/>
      <c r="M717" s="33">
        <f>IF(I717="","",J717*I717)</f>
        <v/>
      </c>
      <c r="N717" s="33">
        <f>IF(K717="","",M717 * K717)</f>
        <v/>
      </c>
      <c r="O717" s="33">
        <f>IF(K717="","",M717 + N717)</f>
        <v/>
      </c>
      <c r="P717" s="4" t="n"/>
      <c r="Q717" s="33">
        <f>IF(L717&amp;K717="","",M717 * L717)</f>
        <v/>
      </c>
      <c r="R717" s="34">
        <f>IF(M717="","",O717-P717-Q717)</f>
        <v/>
      </c>
    </row>
    <row r="718">
      <c r="A718" s="25" t="n">
        <v>714</v>
      </c>
      <c r="B718" s="26">
        <f>_xlfn.XLOOKUP(C718,sales!C:C,scon!B:B,"")</f>
        <v/>
      </c>
      <c r="C718" s="4" t="n"/>
      <c r="D718" s="26">
        <f>_xlfn.XLOOKUP(C718,sales!C:C,scon!D:D,"")</f>
        <v/>
      </c>
      <c r="E718" s="26">
        <f>_xlfn.XLOOKUP(C718,sales!C:C,scon!E:E,"")</f>
        <v/>
      </c>
      <c r="F718" s="4" t="n"/>
      <c r="G718" s="27" t="n"/>
      <c r="H718" s="28" t="n"/>
      <c r="I718" s="4" t="n"/>
      <c r="J718" s="35">
        <f>_xlfn.XLOOKUP(C718,sales!C:C,scon!L:L,"")</f>
        <v/>
      </c>
      <c r="K718" s="31" t="n"/>
      <c r="L718" s="31" t="n"/>
      <c r="M718" s="33">
        <f>IF(I718="","",J718*I718)</f>
        <v/>
      </c>
      <c r="N718" s="33">
        <f>IF(K718="","",M718 * K718)</f>
        <v/>
      </c>
      <c r="O718" s="33">
        <f>IF(K718="","",M718 + N718)</f>
        <v/>
      </c>
      <c r="P718" s="4" t="n"/>
      <c r="Q718" s="33">
        <f>IF(L718&amp;K718="","",M718 * L718)</f>
        <v/>
      </c>
      <c r="R718" s="34">
        <f>IF(M718="","",O718-P718-Q718)</f>
        <v/>
      </c>
    </row>
    <row r="719">
      <c r="A719" s="25" t="n">
        <v>715</v>
      </c>
      <c r="B719" s="26">
        <f>_xlfn.XLOOKUP(C719,sales!C:C,scon!B:B,"")</f>
        <v/>
      </c>
      <c r="C719" s="4" t="n"/>
      <c r="D719" s="26">
        <f>_xlfn.XLOOKUP(C719,sales!C:C,scon!D:D,"")</f>
        <v/>
      </c>
      <c r="E719" s="26">
        <f>_xlfn.XLOOKUP(C719,sales!C:C,scon!E:E,"")</f>
        <v/>
      </c>
      <c r="F719" s="4" t="n"/>
      <c r="G719" s="27" t="n"/>
      <c r="H719" s="28" t="n"/>
      <c r="I719" s="4" t="n"/>
      <c r="J719" s="35">
        <f>_xlfn.XLOOKUP(C719,sales!C:C,scon!L:L,"")</f>
        <v/>
      </c>
      <c r="K719" s="31" t="n"/>
      <c r="L719" s="31" t="n"/>
      <c r="M719" s="33">
        <f>IF(I719="","",J719*I719)</f>
        <v/>
      </c>
      <c r="N719" s="33">
        <f>IF(K719="","",M719 * K719)</f>
        <v/>
      </c>
      <c r="O719" s="33">
        <f>IF(K719="","",M719 + N719)</f>
        <v/>
      </c>
      <c r="P719" s="4" t="n"/>
      <c r="Q719" s="33">
        <f>IF(L719&amp;K719="","",M719 * L719)</f>
        <v/>
      </c>
      <c r="R719" s="34">
        <f>IF(M719="","",O719-P719-Q719)</f>
        <v/>
      </c>
    </row>
    <row r="720">
      <c r="A720" s="25" t="n">
        <v>716</v>
      </c>
      <c r="B720" s="26">
        <f>_xlfn.XLOOKUP(C720,sales!C:C,scon!B:B,"")</f>
        <v/>
      </c>
      <c r="C720" s="4" t="n"/>
      <c r="D720" s="26">
        <f>_xlfn.XLOOKUP(C720,sales!C:C,scon!D:D,"")</f>
        <v/>
      </c>
      <c r="E720" s="26">
        <f>_xlfn.XLOOKUP(C720,sales!C:C,scon!E:E,"")</f>
        <v/>
      </c>
      <c r="F720" s="4" t="n"/>
      <c r="G720" s="27" t="n"/>
      <c r="H720" s="28" t="n"/>
      <c r="I720" s="4" t="n"/>
      <c r="J720" s="35">
        <f>_xlfn.XLOOKUP(C720,sales!C:C,scon!L:L,"")</f>
        <v/>
      </c>
      <c r="K720" s="31" t="n"/>
      <c r="L720" s="31" t="n"/>
      <c r="M720" s="33">
        <f>IF(I720="","",J720*I720)</f>
        <v/>
      </c>
      <c r="N720" s="33">
        <f>IF(K720="","",M720 * K720)</f>
        <v/>
      </c>
      <c r="O720" s="33">
        <f>IF(K720="","",M720 + N720)</f>
        <v/>
      </c>
      <c r="P720" s="4" t="n"/>
      <c r="Q720" s="33">
        <f>IF(L720&amp;K720="","",M720 * L720)</f>
        <v/>
      </c>
      <c r="R720" s="34">
        <f>IF(M720="","",O720-P720-Q720)</f>
        <v/>
      </c>
    </row>
    <row r="721">
      <c r="A721" s="25" t="n">
        <v>717</v>
      </c>
      <c r="B721" s="26">
        <f>_xlfn.XLOOKUP(C721,sales!C:C,scon!B:B,"")</f>
        <v/>
      </c>
      <c r="C721" s="4" t="n"/>
      <c r="D721" s="26">
        <f>_xlfn.XLOOKUP(C721,sales!C:C,scon!D:D,"")</f>
        <v/>
      </c>
      <c r="E721" s="26">
        <f>_xlfn.XLOOKUP(C721,sales!C:C,scon!E:E,"")</f>
        <v/>
      </c>
      <c r="F721" s="4" t="n"/>
      <c r="G721" s="27" t="n"/>
      <c r="H721" s="28" t="n"/>
      <c r="I721" s="4" t="n"/>
      <c r="J721" s="35">
        <f>_xlfn.XLOOKUP(C721,sales!C:C,scon!L:L,"")</f>
        <v/>
      </c>
      <c r="K721" s="31" t="n"/>
      <c r="L721" s="31" t="n"/>
      <c r="M721" s="33">
        <f>IF(I721="","",J721*I721)</f>
        <v/>
      </c>
      <c r="N721" s="33">
        <f>IF(K721="","",M721 * K721)</f>
        <v/>
      </c>
      <c r="O721" s="33">
        <f>IF(K721="","",M721 + N721)</f>
        <v/>
      </c>
      <c r="P721" s="4" t="n"/>
      <c r="Q721" s="33">
        <f>IF(L721&amp;K721="","",M721 * L721)</f>
        <v/>
      </c>
      <c r="R721" s="34">
        <f>IF(M721="","",O721-P721-Q721)</f>
        <v/>
      </c>
    </row>
    <row r="722">
      <c r="A722" s="25" t="n">
        <v>718</v>
      </c>
      <c r="B722" s="26">
        <f>_xlfn.XLOOKUP(C722,sales!C:C,scon!B:B,"")</f>
        <v/>
      </c>
      <c r="C722" s="4" t="n"/>
      <c r="D722" s="26">
        <f>_xlfn.XLOOKUP(C722,sales!C:C,scon!D:D,"")</f>
        <v/>
      </c>
      <c r="E722" s="26">
        <f>_xlfn.XLOOKUP(C722,sales!C:C,scon!E:E,"")</f>
        <v/>
      </c>
      <c r="F722" s="4" t="n"/>
      <c r="G722" s="27" t="n"/>
      <c r="H722" s="28" t="n"/>
      <c r="I722" s="4" t="n"/>
      <c r="J722" s="35">
        <f>_xlfn.XLOOKUP(C722,sales!C:C,scon!L:L,"")</f>
        <v/>
      </c>
      <c r="K722" s="31" t="n"/>
      <c r="L722" s="31" t="n"/>
      <c r="M722" s="33">
        <f>IF(I722="","",J722*I722)</f>
        <v/>
      </c>
      <c r="N722" s="33">
        <f>IF(K722="","",M722 * K722)</f>
        <v/>
      </c>
      <c r="O722" s="33">
        <f>IF(K722="","",M722 + N722)</f>
        <v/>
      </c>
      <c r="P722" s="4" t="n"/>
      <c r="Q722" s="33">
        <f>IF(L722&amp;K722="","",M722 * L722)</f>
        <v/>
      </c>
      <c r="R722" s="34">
        <f>IF(M722="","",O722-P722-Q722)</f>
        <v/>
      </c>
    </row>
    <row r="723">
      <c r="A723" s="25" t="n">
        <v>719</v>
      </c>
      <c r="B723" s="26">
        <f>_xlfn.XLOOKUP(C723,sales!C:C,scon!B:B,"")</f>
        <v/>
      </c>
      <c r="C723" s="4" t="n"/>
      <c r="D723" s="26">
        <f>_xlfn.XLOOKUP(C723,sales!C:C,scon!D:D,"")</f>
        <v/>
      </c>
      <c r="E723" s="26">
        <f>_xlfn.XLOOKUP(C723,sales!C:C,scon!E:E,"")</f>
        <v/>
      </c>
      <c r="F723" s="4" t="n"/>
      <c r="G723" s="27" t="n"/>
      <c r="H723" s="28" t="n"/>
      <c r="I723" s="4" t="n"/>
      <c r="J723" s="35">
        <f>_xlfn.XLOOKUP(C723,sales!C:C,scon!L:L,"")</f>
        <v/>
      </c>
      <c r="K723" s="31" t="n"/>
      <c r="L723" s="31" t="n"/>
      <c r="M723" s="33">
        <f>IF(I723="","",J723*I723)</f>
        <v/>
      </c>
      <c r="N723" s="33">
        <f>IF(K723="","",M723 * K723)</f>
        <v/>
      </c>
      <c r="O723" s="33">
        <f>IF(K723="","",M723 + N723)</f>
        <v/>
      </c>
      <c r="P723" s="4" t="n"/>
      <c r="Q723" s="33">
        <f>IF(L723&amp;K723="","",M723 * L723)</f>
        <v/>
      </c>
      <c r="R723" s="34">
        <f>IF(M723="","",O723-P723-Q723)</f>
        <v/>
      </c>
    </row>
    <row r="724">
      <c r="A724" s="25" t="n">
        <v>720</v>
      </c>
      <c r="B724" s="26">
        <f>_xlfn.XLOOKUP(C724,sales!C:C,scon!B:B,"")</f>
        <v/>
      </c>
      <c r="C724" s="4" t="n"/>
      <c r="D724" s="26">
        <f>_xlfn.XLOOKUP(C724,sales!C:C,scon!D:D,"")</f>
        <v/>
      </c>
      <c r="E724" s="26">
        <f>_xlfn.XLOOKUP(C724,sales!C:C,scon!E:E,"")</f>
        <v/>
      </c>
      <c r="F724" s="4" t="n"/>
      <c r="G724" s="27" t="n"/>
      <c r="H724" s="28" t="n"/>
      <c r="I724" s="4" t="n"/>
      <c r="J724" s="35">
        <f>_xlfn.XLOOKUP(C724,sales!C:C,scon!L:L,"")</f>
        <v/>
      </c>
      <c r="K724" s="31" t="n"/>
      <c r="L724" s="31" t="n"/>
      <c r="M724" s="33">
        <f>IF(I724="","",J724*I724)</f>
        <v/>
      </c>
      <c r="N724" s="33">
        <f>IF(K724="","",M724 * K724)</f>
        <v/>
      </c>
      <c r="O724" s="33">
        <f>IF(K724="","",M724 + N724)</f>
        <v/>
      </c>
      <c r="P724" s="4" t="n"/>
      <c r="Q724" s="33">
        <f>IF(L724&amp;K724="","",M724 * L724)</f>
        <v/>
      </c>
      <c r="R724" s="34">
        <f>IF(M724="","",O724-P724-Q724)</f>
        <v/>
      </c>
    </row>
    <row r="725">
      <c r="A725" s="25" t="n">
        <v>721</v>
      </c>
      <c r="B725" s="26">
        <f>_xlfn.XLOOKUP(C725,sales!C:C,scon!B:B,"")</f>
        <v/>
      </c>
      <c r="C725" s="4" t="n"/>
      <c r="D725" s="26">
        <f>_xlfn.XLOOKUP(C725,sales!C:C,scon!D:D,"")</f>
        <v/>
      </c>
      <c r="E725" s="26">
        <f>_xlfn.XLOOKUP(C725,sales!C:C,scon!E:E,"")</f>
        <v/>
      </c>
      <c r="F725" s="4" t="n"/>
      <c r="G725" s="27" t="n"/>
      <c r="H725" s="28" t="n"/>
      <c r="I725" s="4" t="n"/>
      <c r="J725" s="35">
        <f>_xlfn.XLOOKUP(C725,sales!C:C,scon!L:L,"")</f>
        <v/>
      </c>
      <c r="K725" s="31" t="n"/>
      <c r="L725" s="31" t="n"/>
      <c r="M725" s="33">
        <f>IF(I725="","",J725*I725)</f>
        <v/>
      </c>
      <c r="N725" s="33">
        <f>IF(K725="","",M725 * K725)</f>
        <v/>
      </c>
      <c r="O725" s="33">
        <f>IF(K725="","",M725 + N725)</f>
        <v/>
      </c>
      <c r="P725" s="4" t="n"/>
      <c r="Q725" s="33">
        <f>IF(L725&amp;K725="","",M725 * L725)</f>
        <v/>
      </c>
      <c r="R725" s="34">
        <f>IF(M725="","",O725-P725-Q725)</f>
        <v/>
      </c>
    </row>
    <row r="726">
      <c r="A726" s="25" t="n">
        <v>722</v>
      </c>
      <c r="B726" s="26">
        <f>_xlfn.XLOOKUP(C726,sales!C:C,scon!B:B,"")</f>
        <v/>
      </c>
      <c r="C726" s="4" t="n"/>
      <c r="D726" s="26">
        <f>_xlfn.XLOOKUP(C726,sales!C:C,scon!D:D,"")</f>
        <v/>
      </c>
      <c r="E726" s="26">
        <f>_xlfn.XLOOKUP(C726,sales!C:C,scon!E:E,"")</f>
        <v/>
      </c>
      <c r="F726" s="4" t="n"/>
      <c r="G726" s="27" t="n"/>
      <c r="H726" s="28" t="n"/>
      <c r="I726" s="4" t="n"/>
      <c r="J726" s="35">
        <f>_xlfn.XLOOKUP(C726,sales!C:C,scon!L:L,"")</f>
        <v/>
      </c>
      <c r="K726" s="31" t="n"/>
      <c r="L726" s="31" t="n"/>
      <c r="M726" s="33">
        <f>IF(I726="","",J726*I726)</f>
        <v/>
      </c>
      <c r="N726" s="33">
        <f>IF(K726="","",M726 * K726)</f>
        <v/>
      </c>
      <c r="O726" s="33">
        <f>IF(K726="","",M726 + N726)</f>
        <v/>
      </c>
      <c r="P726" s="4" t="n"/>
      <c r="Q726" s="33">
        <f>IF(L726&amp;K726="","",M726 * L726)</f>
        <v/>
      </c>
      <c r="R726" s="34">
        <f>IF(M726="","",O726-P726-Q726)</f>
        <v/>
      </c>
    </row>
    <row r="727">
      <c r="A727" s="25" t="n">
        <v>723</v>
      </c>
      <c r="B727" s="26">
        <f>_xlfn.XLOOKUP(C727,sales!C:C,scon!B:B,"")</f>
        <v/>
      </c>
      <c r="C727" s="4" t="n"/>
      <c r="D727" s="26">
        <f>_xlfn.XLOOKUP(C727,sales!C:C,scon!D:D,"")</f>
        <v/>
      </c>
      <c r="E727" s="26">
        <f>_xlfn.XLOOKUP(C727,sales!C:C,scon!E:E,"")</f>
        <v/>
      </c>
      <c r="F727" s="4" t="n"/>
      <c r="G727" s="27" t="n"/>
      <c r="H727" s="28" t="n"/>
      <c r="I727" s="4" t="n"/>
      <c r="J727" s="35">
        <f>_xlfn.XLOOKUP(C727,sales!C:C,scon!L:L,"")</f>
        <v/>
      </c>
      <c r="K727" s="31" t="n"/>
      <c r="L727" s="31" t="n"/>
      <c r="M727" s="33">
        <f>IF(I727="","",J727*I727)</f>
        <v/>
      </c>
      <c r="N727" s="33">
        <f>IF(K727="","",M727 * K727)</f>
        <v/>
      </c>
      <c r="O727" s="33">
        <f>IF(K727="","",M727 + N727)</f>
        <v/>
      </c>
      <c r="P727" s="4" t="n"/>
      <c r="Q727" s="33">
        <f>IF(L727&amp;K727="","",M727 * L727)</f>
        <v/>
      </c>
      <c r="R727" s="34">
        <f>IF(M727="","",O727-P727-Q727)</f>
        <v/>
      </c>
    </row>
    <row r="728">
      <c r="A728" s="25" t="n">
        <v>724</v>
      </c>
      <c r="B728" s="26">
        <f>_xlfn.XLOOKUP(C728,sales!C:C,scon!B:B,"")</f>
        <v/>
      </c>
      <c r="C728" s="4" t="n"/>
      <c r="D728" s="26">
        <f>_xlfn.XLOOKUP(C728,sales!C:C,scon!D:D,"")</f>
        <v/>
      </c>
      <c r="E728" s="26">
        <f>_xlfn.XLOOKUP(C728,sales!C:C,scon!E:E,"")</f>
        <v/>
      </c>
      <c r="F728" s="4" t="n"/>
      <c r="G728" s="27" t="n"/>
      <c r="H728" s="28" t="n"/>
      <c r="I728" s="4" t="n"/>
      <c r="J728" s="35">
        <f>_xlfn.XLOOKUP(C728,sales!C:C,scon!L:L,"")</f>
        <v/>
      </c>
      <c r="K728" s="31" t="n"/>
      <c r="L728" s="31" t="n"/>
      <c r="M728" s="33">
        <f>IF(I728="","",J728*I728)</f>
        <v/>
      </c>
      <c r="N728" s="33">
        <f>IF(K728="","",M728 * K728)</f>
        <v/>
      </c>
      <c r="O728" s="33">
        <f>IF(K728="","",M728 + N728)</f>
        <v/>
      </c>
      <c r="P728" s="4" t="n"/>
      <c r="Q728" s="33">
        <f>IF(L728&amp;K728="","",M728 * L728)</f>
        <v/>
      </c>
      <c r="R728" s="34">
        <f>IF(M728="","",O728-P728-Q728)</f>
        <v/>
      </c>
    </row>
    <row r="729">
      <c r="A729" s="25" t="n">
        <v>725</v>
      </c>
      <c r="B729" s="26">
        <f>_xlfn.XLOOKUP(C729,sales!C:C,scon!B:B,"")</f>
        <v/>
      </c>
      <c r="C729" s="4" t="n"/>
      <c r="D729" s="26">
        <f>_xlfn.XLOOKUP(C729,sales!C:C,scon!D:D,"")</f>
        <v/>
      </c>
      <c r="E729" s="26">
        <f>_xlfn.XLOOKUP(C729,sales!C:C,scon!E:E,"")</f>
        <v/>
      </c>
      <c r="F729" s="4" t="n"/>
      <c r="G729" s="27" t="n"/>
      <c r="H729" s="28" t="n"/>
      <c r="I729" s="4" t="n"/>
      <c r="J729" s="35">
        <f>_xlfn.XLOOKUP(C729,sales!C:C,scon!L:L,"")</f>
        <v/>
      </c>
      <c r="K729" s="31" t="n"/>
      <c r="L729" s="31" t="n"/>
      <c r="M729" s="33">
        <f>IF(I729="","",J729*I729)</f>
        <v/>
      </c>
      <c r="N729" s="33">
        <f>IF(K729="","",M729 * K729)</f>
        <v/>
      </c>
      <c r="O729" s="33">
        <f>IF(K729="","",M729 + N729)</f>
        <v/>
      </c>
      <c r="P729" s="4" t="n"/>
      <c r="Q729" s="33">
        <f>IF(L729&amp;K729="","",M729 * L729)</f>
        <v/>
      </c>
      <c r="R729" s="34">
        <f>IF(M729="","",O729-P729-Q729)</f>
        <v/>
      </c>
    </row>
    <row r="730">
      <c r="A730" s="25" t="n">
        <v>726</v>
      </c>
      <c r="B730" s="26">
        <f>_xlfn.XLOOKUP(C730,sales!C:C,scon!B:B,"")</f>
        <v/>
      </c>
      <c r="C730" s="4" t="n"/>
      <c r="D730" s="26">
        <f>_xlfn.XLOOKUP(C730,sales!C:C,scon!D:D,"")</f>
        <v/>
      </c>
      <c r="E730" s="26">
        <f>_xlfn.XLOOKUP(C730,sales!C:C,scon!E:E,"")</f>
        <v/>
      </c>
      <c r="F730" s="4" t="n"/>
      <c r="G730" s="27" t="n"/>
      <c r="H730" s="28" t="n"/>
      <c r="I730" s="4" t="n"/>
      <c r="J730" s="35">
        <f>_xlfn.XLOOKUP(C730,sales!C:C,scon!L:L,"")</f>
        <v/>
      </c>
      <c r="K730" s="31" t="n"/>
      <c r="L730" s="31" t="n"/>
      <c r="M730" s="33">
        <f>IF(I730="","",J730*I730)</f>
        <v/>
      </c>
      <c r="N730" s="33">
        <f>IF(K730="","",M730 * K730)</f>
        <v/>
      </c>
      <c r="O730" s="33">
        <f>IF(K730="","",M730 + N730)</f>
        <v/>
      </c>
      <c r="P730" s="4" t="n"/>
      <c r="Q730" s="33">
        <f>IF(L730&amp;K730="","",M730 * L730)</f>
        <v/>
      </c>
      <c r="R730" s="34">
        <f>IF(M730="","",O730-P730-Q730)</f>
        <v/>
      </c>
    </row>
    <row r="731">
      <c r="A731" s="25" t="n">
        <v>727</v>
      </c>
      <c r="B731" s="26">
        <f>_xlfn.XLOOKUP(C731,sales!C:C,scon!B:B,"")</f>
        <v/>
      </c>
      <c r="C731" s="4" t="n"/>
      <c r="D731" s="26">
        <f>_xlfn.XLOOKUP(C731,sales!C:C,scon!D:D,"")</f>
        <v/>
      </c>
      <c r="E731" s="26">
        <f>_xlfn.XLOOKUP(C731,sales!C:C,scon!E:E,"")</f>
        <v/>
      </c>
      <c r="F731" s="4" t="n"/>
      <c r="G731" s="27" t="n"/>
      <c r="H731" s="28" t="n"/>
      <c r="I731" s="4" t="n"/>
      <c r="J731" s="35">
        <f>_xlfn.XLOOKUP(C731,sales!C:C,scon!L:L,"")</f>
        <v/>
      </c>
      <c r="K731" s="31" t="n"/>
      <c r="L731" s="31" t="n"/>
      <c r="M731" s="33">
        <f>IF(I731="","",J731*I731)</f>
        <v/>
      </c>
      <c r="N731" s="33">
        <f>IF(K731="","",M731 * K731)</f>
        <v/>
      </c>
      <c r="O731" s="33">
        <f>IF(K731="","",M731 + N731)</f>
        <v/>
      </c>
      <c r="P731" s="4" t="n"/>
      <c r="Q731" s="33">
        <f>IF(L731&amp;K731="","",M731 * L731)</f>
        <v/>
      </c>
      <c r="R731" s="34">
        <f>IF(M731="","",O731-P731-Q731)</f>
        <v/>
      </c>
    </row>
    <row r="732">
      <c r="A732" s="25" t="n">
        <v>728</v>
      </c>
      <c r="B732" s="26">
        <f>_xlfn.XLOOKUP(C732,sales!C:C,scon!B:B,"")</f>
        <v/>
      </c>
      <c r="C732" s="4" t="n"/>
      <c r="D732" s="26">
        <f>_xlfn.XLOOKUP(C732,sales!C:C,scon!D:D,"")</f>
        <v/>
      </c>
      <c r="E732" s="26">
        <f>_xlfn.XLOOKUP(C732,sales!C:C,scon!E:E,"")</f>
        <v/>
      </c>
      <c r="F732" s="4" t="n"/>
      <c r="G732" s="27" t="n"/>
      <c r="H732" s="28" t="n"/>
      <c r="I732" s="4" t="n"/>
      <c r="J732" s="35">
        <f>_xlfn.XLOOKUP(C732,sales!C:C,scon!L:L,"")</f>
        <v/>
      </c>
      <c r="K732" s="31" t="n"/>
      <c r="L732" s="31" t="n"/>
      <c r="M732" s="33">
        <f>IF(I732="","",J732*I732)</f>
        <v/>
      </c>
      <c r="N732" s="33">
        <f>IF(K732="","",M732 * K732)</f>
        <v/>
      </c>
      <c r="O732" s="33">
        <f>IF(K732="","",M732 + N732)</f>
        <v/>
      </c>
      <c r="P732" s="4" t="n"/>
      <c r="Q732" s="33">
        <f>IF(L732&amp;K732="","",M732 * L732)</f>
        <v/>
      </c>
      <c r="R732" s="34">
        <f>IF(M732="","",O732-P732-Q732)</f>
        <v/>
      </c>
    </row>
    <row r="733">
      <c r="A733" s="25" t="n">
        <v>729</v>
      </c>
      <c r="B733" s="26">
        <f>_xlfn.XLOOKUP(C733,sales!C:C,scon!B:B,"")</f>
        <v/>
      </c>
      <c r="C733" s="4" t="n"/>
      <c r="D733" s="26">
        <f>_xlfn.XLOOKUP(C733,sales!C:C,scon!D:D,"")</f>
        <v/>
      </c>
      <c r="E733" s="26">
        <f>_xlfn.XLOOKUP(C733,sales!C:C,scon!E:E,"")</f>
        <v/>
      </c>
      <c r="F733" s="4" t="n"/>
      <c r="G733" s="27" t="n"/>
      <c r="H733" s="28" t="n"/>
      <c r="I733" s="4" t="n"/>
      <c r="J733" s="35">
        <f>_xlfn.XLOOKUP(C733,sales!C:C,scon!L:L,"")</f>
        <v/>
      </c>
      <c r="K733" s="31" t="n"/>
      <c r="L733" s="31" t="n"/>
      <c r="M733" s="33">
        <f>IF(I733="","",J733*I733)</f>
        <v/>
      </c>
      <c r="N733" s="33">
        <f>IF(K733="","",M733 * K733)</f>
        <v/>
      </c>
      <c r="O733" s="33">
        <f>IF(K733="","",M733 + N733)</f>
        <v/>
      </c>
      <c r="P733" s="4" t="n"/>
      <c r="Q733" s="33">
        <f>IF(L733&amp;K733="","",M733 * L733)</f>
        <v/>
      </c>
      <c r="R733" s="34">
        <f>IF(M733="","",O733-P733-Q733)</f>
        <v/>
      </c>
    </row>
    <row r="734">
      <c r="A734" s="25" t="n">
        <v>730</v>
      </c>
      <c r="B734" s="26">
        <f>_xlfn.XLOOKUP(C734,sales!C:C,scon!B:B,"")</f>
        <v/>
      </c>
      <c r="C734" s="4" t="n"/>
      <c r="D734" s="26">
        <f>_xlfn.XLOOKUP(C734,sales!C:C,scon!D:D,"")</f>
        <v/>
      </c>
      <c r="E734" s="26">
        <f>_xlfn.XLOOKUP(C734,sales!C:C,scon!E:E,"")</f>
        <v/>
      </c>
      <c r="F734" s="4" t="n"/>
      <c r="G734" s="27" t="n"/>
      <c r="H734" s="28" t="n"/>
      <c r="I734" s="4" t="n"/>
      <c r="J734" s="35">
        <f>_xlfn.XLOOKUP(C734,sales!C:C,scon!L:L,"")</f>
        <v/>
      </c>
      <c r="K734" s="31" t="n"/>
      <c r="L734" s="31" t="n"/>
      <c r="M734" s="33">
        <f>IF(I734="","",J734*I734)</f>
        <v/>
      </c>
      <c r="N734" s="33">
        <f>IF(K734="","",M734 * K734)</f>
        <v/>
      </c>
      <c r="O734" s="33">
        <f>IF(K734="","",M734 + N734)</f>
        <v/>
      </c>
      <c r="P734" s="4" t="n"/>
      <c r="Q734" s="33">
        <f>IF(L734&amp;K734="","",M734 * L734)</f>
        <v/>
      </c>
      <c r="R734" s="34">
        <f>IF(M734="","",O734-P734-Q734)</f>
        <v/>
      </c>
    </row>
    <row r="735">
      <c r="A735" s="25" t="n">
        <v>731</v>
      </c>
      <c r="B735" s="26">
        <f>_xlfn.XLOOKUP(C735,sales!C:C,scon!B:B,"")</f>
        <v/>
      </c>
      <c r="C735" s="4" t="n"/>
      <c r="D735" s="26">
        <f>_xlfn.XLOOKUP(C735,sales!C:C,scon!D:D,"")</f>
        <v/>
      </c>
      <c r="E735" s="26">
        <f>_xlfn.XLOOKUP(C735,sales!C:C,scon!E:E,"")</f>
        <v/>
      </c>
      <c r="F735" s="4" t="n"/>
      <c r="G735" s="27" t="n"/>
      <c r="H735" s="28" t="n"/>
      <c r="I735" s="4" t="n"/>
      <c r="J735" s="35">
        <f>_xlfn.XLOOKUP(C735,sales!C:C,scon!L:L,"")</f>
        <v/>
      </c>
      <c r="K735" s="31" t="n"/>
      <c r="L735" s="31" t="n"/>
      <c r="M735" s="33">
        <f>IF(I735="","",J735*I735)</f>
        <v/>
      </c>
      <c r="N735" s="33">
        <f>IF(K735="","",M735 * K735)</f>
        <v/>
      </c>
      <c r="O735" s="33">
        <f>IF(K735="","",M735 + N735)</f>
        <v/>
      </c>
      <c r="P735" s="4" t="n"/>
      <c r="Q735" s="33">
        <f>IF(L735&amp;K735="","",M735 * L735)</f>
        <v/>
      </c>
      <c r="R735" s="34">
        <f>IF(M735="","",O735-P735-Q735)</f>
        <v/>
      </c>
    </row>
    <row r="736">
      <c r="A736" s="25" t="n">
        <v>732</v>
      </c>
      <c r="B736" s="26">
        <f>_xlfn.XLOOKUP(C736,sales!C:C,scon!B:B,"")</f>
        <v/>
      </c>
      <c r="C736" s="4" t="n"/>
      <c r="D736" s="26">
        <f>_xlfn.XLOOKUP(C736,sales!C:C,scon!D:D,"")</f>
        <v/>
      </c>
      <c r="E736" s="26">
        <f>_xlfn.XLOOKUP(C736,sales!C:C,scon!E:E,"")</f>
        <v/>
      </c>
      <c r="F736" s="4" t="n"/>
      <c r="G736" s="27" t="n"/>
      <c r="H736" s="28" t="n"/>
      <c r="I736" s="4" t="n"/>
      <c r="J736" s="35">
        <f>_xlfn.XLOOKUP(C736,sales!C:C,scon!L:L,"")</f>
        <v/>
      </c>
      <c r="K736" s="31" t="n"/>
      <c r="L736" s="31" t="n"/>
      <c r="M736" s="33">
        <f>IF(I736="","",J736*I736)</f>
        <v/>
      </c>
      <c r="N736" s="33">
        <f>IF(K736="","",M736 * K736)</f>
        <v/>
      </c>
      <c r="O736" s="33">
        <f>IF(K736="","",M736 + N736)</f>
        <v/>
      </c>
      <c r="P736" s="4" t="n"/>
      <c r="Q736" s="33">
        <f>IF(L736&amp;K736="","",M736 * L736)</f>
        <v/>
      </c>
      <c r="R736" s="34">
        <f>IF(M736="","",O736-P736-Q736)</f>
        <v/>
      </c>
    </row>
    <row r="737">
      <c r="A737" s="25" t="n">
        <v>733</v>
      </c>
      <c r="B737" s="26">
        <f>_xlfn.XLOOKUP(C737,sales!C:C,scon!B:B,"")</f>
        <v/>
      </c>
      <c r="C737" s="4" t="n"/>
      <c r="D737" s="26">
        <f>_xlfn.XLOOKUP(C737,sales!C:C,scon!D:D,"")</f>
        <v/>
      </c>
      <c r="E737" s="26">
        <f>_xlfn.XLOOKUP(C737,sales!C:C,scon!E:E,"")</f>
        <v/>
      </c>
      <c r="F737" s="4" t="n"/>
      <c r="G737" s="27" t="n"/>
      <c r="H737" s="28" t="n"/>
      <c r="I737" s="4" t="n"/>
      <c r="J737" s="35">
        <f>_xlfn.XLOOKUP(C737,sales!C:C,scon!L:L,"")</f>
        <v/>
      </c>
      <c r="K737" s="31" t="n"/>
      <c r="L737" s="31" t="n"/>
      <c r="M737" s="33">
        <f>IF(I737="","",J737*I737)</f>
        <v/>
      </c>
      <c r="N737" s="33">
        <f>IF(K737="","",M737 * K737)</f>
        <v/>
      </c>
      <c r="O737" s="33">
        <f>IF(K737="","",M737 + N737)</f>
        <v/>
      </c>
      <c r="P737" s="4" t="n"/>
      <c r="Q737" s="33">
        <f>IF(L737&amp;K737="","",M737 * L737)</f>
        <v/>
      </c>
      <c r="R737" s="34">
        <f>IF(M737="","",O737-P737-Q737)</f>
        <v/>
      </c>
    </row>
    <row r="738">
      <c r="A738" s="25" t="n">
        <v>734</v>
      </c>
      <c r="B738" s="26">
        <f>_xlfn.XLOOKUP(C738,sales!C:C,scon!B:B,"")</f>
        <v/>
      </c>
      <c r="C738" s="4" t="n"/>
      <c r="D738" s="26">
        <f>_xlfn.XLOOKUP(C738,sales!C:C,scon!D:D,"")</f>
        <v/>
      </c>
      <c r="E738" s="26">
        <f>_xlfn.XLOOKUP(C738,sales!C:C,scon!E:E,"")</f>
        <v/>
      </c>
      <c r="F738" s="4" t="n"/>
      <c r="G738" s="27" t="n"/>
      <c r="H738" s="28" t="n"/>
      <c r="I738" s="4" t="n"/>
      <c r="J738" s="35">
        <f>_xlfn.XLOOKUP(C738,sales!C:C,scon!L:L,"")</f>
        <v/>
      </c>
      <c r="K738" s="31" t="n"/>
      <c r="L738" s="31" t="n"/>
      <c r="M738" s="33">
        <f>IF(I738="","",J738*I738)</f>
        <v/>
      </c>
      <c r="N738" s="33">
        <f>IF(K738="","",M738 * K738)</f>
        <v/>
      </c>
      <c r="O738" s="33">
        <f>IF(K738="","",M738 + N738)</f>
        <v/>
      </c>
      <c r="P738" s="4" t="n"/>
      <c r="Q738" s="33">
        <f>IF(L738&amp;K738="","",M738 * L738)</f>
        <v/>
      </c>
      <c r="R738" s="34">
        <f>IF(M738="","",O738-P738-Q738)</f>
        <v/>
      </c>
    </row>
    <row r="739">
      <c r="A739" s="25" t="n">
        <v>735</v>
      </c>
      <c r="B739" s="26">
        <f>_xlfn.XLOOKUP(C739,sales!C:C,scon!B:B,"")</f>
        <v/>
      </c>
      <c r="C739" s="4" t="n"/>
      <c r="D739" s="26">
        <f>_xlfn.XLOOKUP(C739,sales!C:C,scon!D:D,"")</f>
        <v/>
      </c>
      <c r="E739" s="26">
        <f>_xlfn.XLOOKUP(C739,sales!C:C,scon!E:E,"")</f>
        <v/>
      </c>
      <c r="F739" s="4" t="n"/>
      <c r="G739" s="27" t="n"/>
      <c r="H739" s="28" t="n"/>
      <c r="I739" s="4" t="n"/>
      <c r="J739" s="35">
        <f>_xlfn.XLOOKUP(C739,sales!C:C,scon!L:L,"")</f>
        <v/>
      </c>
      <c r="K739" s="31" t="n"/>
      <c r="L739" s="31" t="n"/>
      <c r="M739" s="33">
        <f>IF(I739="","",J739*I739)</f>
        <v/>
      </c>
      <c r="N739" s="33">
        <f>IF(K739="","",M739 * K739)</f>
        <v/>
      </c>
      <c r="O739" s="33">
        <f>IF(K739="","",M739 + N739)</f>
        <v/>
      </c>
      <c r="P739" s="4" t="n"/>
      <c r="Q739" s="33">
        <f>IF(L739&amp;K739="","",M739 * L739)</f>
        <v/>
      </c>
      <c r="R739" s="34">
        <f>IF(M739="","",O739-P739-Q739)</f>
        <v/>
      </c>
    </row>
    <row r="740">
      <c r="A740" s="25" t="n">
        <v>736</v>
      </c>
      <c r="B740" s="26">
        <f>_xlfn.XLOOKUP(C740,sales!C:C,scon!B:B,"")</f>
        <v/>
      </c>
      <c r="C740" s="4" t="n"/>
      <c r="D740" s="26">
        <f>_xlfn.XLOOKUP(C740,sales!C:C,scon!D:D,"")</f>
        <v/>
      </c>
      <c r="E740" s="26">
        <f>_xlfn.XLOOKUP(C740,sales!C:C,scon!E:E,"")</f>
        <v/>
      </c>
      <c r="F740" s="4" t="n"/>
      <c r="G740" s="27" t="n"/>
      <c r="H740" s="28" t="n"/>
      <c r="I740" s="4" t="n"/>
      <c r="J740" s="35">
        <f>_xlfn.XLOOKUP(C740,sales!C:C,scon!L:L,"")</f>
        <v/>
      </c>
      <c r="K740" s="31" t="n"/>
      <c r="L740" s="31" t="n"/>
      <c r="M740" s="33">
        <f>IF(I740="","",J740*I740)</f>
        <v/>
      </c>
      <c r="N740" s="33">
        <f>IF(K740="","",M740 * K740)</f>
        <v/>
      </c>
      <c r="O740" s="33">
        <f>IF(K740="","",M740 + N740)</f>
        <v/>
      </c>
      <c r="P740" s="4" t="n"/>
      <c r="Q740" s="33">
        <f>IF(L740&amp;K740="","",M740 * L740)</f>
        <v/>
      </c>
      <c r="R740" s="34">
        <f>IF(M740="","",O740-P740-Q740)</f>
        <v/>
      </c>
    </row>
    <row r="741">
      <c r="A741" s="25" t="n">
        <v>737</v>
      </c>
      <c r="B741" s="26">
        <f>_xlfn.XLOOKUP(C741,sales!C:C,scon!B:B,"")</f>
        <v/>
      </c>
      <c r="C741" s="4" t="n"/>
      <c r="D741" s="26">
        <f>_xlfn.XLOOKUP(C741,sales!C:C,scon!D:D,"")</f>
        <v/>
      </c>
      <c r="E741" s="26">
        <f>_xlfn.XLOOKUP(C741,sales!C:C,scon!E:E,"")</f>
        <v/>
      </c>
      <c r="F741" s="4" t="n"/>
      <c r="G741" s="27" t="n"/>
      <c r="H741" s="28" t="n"/>
      <c r="I741" s="4" t="n"/>
      <c r="J741" s="35">
        <f>_xlfn.XLOOKUP(C741,sales!C:C,scon!L:L,"")</f>
        <v/>
      </c>
      <c r="K741" s="31" t="n"/>
      <c r="L741" s="31" t="n"/>
      <c r="M741" s="33">
        <f>IF(I741="","",J741*I741)</f>
        <v/>
      </c>
      <c r="N741" s="33">
        <f>IF(K741="","",M741 * K741)</f>
        <v/>
      </c>
      <c r="O741" s="33">
        <f>IF(K741="","",M741 + N741)</f>
        <v/>
      </c>
      <c r="P741" s="4" t="n"/>
      <c r="Q741" s="33">
        <f>IF(L741&amp;K741="","",M741 * L741)</f>
        <v/>
      </c>
      <c r="R741" s="34">
        <f>IF(M741="","",O741-P741-Q741)</f>
        <v/>
      </c>
    </row>
    <row r="742">
      <c r="A742" s="25" t="n">
        <v>738</v>
      </c>
      <c r="B742" s="26">
        <f>_xlfn.XLOOKUP(C742,sales!C:C,scon!B:B,"")</f>
        <v/>
      </c>
      <c r="C742" s="4" t="n"/>
      <c r="D742" s="26">
        <f>_xlfn.XLOOKUP(C742,sales!C:C,scon!D:D,"")</f>
        <v/>
      </c>
      <c r="E742" s="26">
        <f>_xlfn.XLOOKUP(C742,sales!C:C,scon!E:E,"")</f>
        <v/>
      </c>
      <c r="F742" s="4" t="n"/>
      <c r="G742" s="27" t="n"/>
      <c r="H742" s="28" t="n"/>
      <c r="I742" s="4" t="n"/>
      <c r="J742" s="35">
        <f>_xlfn.XLOOKUP(C742,sales!C:C,scon!L:L,"")</f>
        <v/>
      </c>
      <c r="K742" s="31" t="n"/>
      <c r="L742" s="31" t="n"/>
      <c r="M742" s="33">
        <f>IF(I742="","",J742*I742)</f>
        <v/>
      </c>
      <c r="N742" s="33">
        <f>IF(K742="","",M742 * K742)</f>
        <v/>
      </c>
      <c r="O742" s="33">
        <f>IF(K742="","",M742 + N742)</f>
        <v/>
      </c>
      <c r="P742" s="4" t="n"/>
      <c r="Q742" s="33">
        <f>IF(L742&amp;K742="","",M742 * L742)</f>
        <v/>
      </c>
      <c r="R742" s="34">
        <f>IF(M742="","",O742-P742-Q742)</f>
        <v/>
      </c>
    </row>
    <row r="743">
      <c r="A743" s="25" t="n">
        <v>739</v>
      </c>
      <c r="B743" s="26">
        <f>_xlfn.XLOOKUP(C743,sales!C:C,scon!B:B,"")</f>
        <v/>
      </c>
      <c r="C743" s="4" t="n"/>
      <c r="D743" s="26">
        <f>_xlfn.XLOOKUP(C743,sales!C:C,scon!D:D,"")</f>
        <v/>
      </c>
      <c r="E743" s="26">
        <f>_xlfn.XLOOKUP(C743,sales!C:C,scon!E:E,"")</f>
        <v/>
      </c>
      <c r="F743" s="4" t="n"/>
      <c r="G743" s="27" t="n"/>
      <c r="H743" s="28" t="n"/>
      <c r="I743" s="4" t="n"/>
      <c r="J743" s="35">
        <f>_xlfn.XLOOKUP(C743,sales!C:C,scon!L:L,"")</f>
        <v/>
      </c>
      <c r="K743" s="31" t="n"/>
      <c r="L743" s="31" t="n"/>
      <c r="M743" s="33">
        <f>IF(I743="","",J743*I743)</f>
        <v/>
      </c>
      <c r="N743" s="33">
        <f>IF(K743="","",M743 * K743)</f>
        <v/>
      </c>
      <c r="O743" s="33">
        <f>IF(K743="","",M743 + N743)</f>
        <v/>
      </c>
      <c r="P743" s="4" t="n"/>
      <c r="Q743" s="33">
        <f>IF(L743&amp;K743="","",M743 * L743)</f>
        <v/>
      </c>
      <c r="R743" s="34">
        <f>IF(M743="","",O743-P743-Q743)</f>
        <v/>
      </c>
    </row>
    <row r="744">
      <c r="A744" s="25" t="n">
        <v>740</v>
      </c>
      <c r="B744" s="26">
        <f>_xlfn.XLOOKUP(C744,sales!C:C,scon!B:B,"")</f>
        <v/>
      </c>
      <c r="C744" s="4" t="n"/>
      <c r="D744" s="26">
        <f>_xlfn.XLOOKUP(C744,sales!C:C,scon!D:D,"")</f>
        <v/>
      </c>
      <c r="E744" s="26">
        <f>_xlfn.XLOOKUP(C744,sales!C:C,scon!E:E,"")</f>
        <v/>
      </c>
      <c r="F744" s="4" t="n"/>
      <c r="G744" s="27" t="n"/>
      <c r="H744" s="28" t="n"/>
      <c r="I744" s="4" t="n"/>
      <c r="J744" s="35">
        <f>_xlfn.XLOOKUP(C744,sales!C:C,scon!L:L,"")</f>
        <v/>
      </c>
      <c r="K744" s="31" t="n"/>
      <c r="L744" s="31" t="n"/>
      <c r="M744" s="33">
        <f>IF(I744="","",J744*I744)</f>
        <v/>
      </c>
      <c r="N744" s="33">
        <f>IF(K744="","",M744 * K744)</f>
        <v/>
      </c>
      <c r="O744" s="33">
        <f>IF(K744="","",M744 + N744)</f>
        <v/>
      </c>
      <c r="P744" s="4" t="n"/>
      <c r="Q744" s="33">
        <f>IF(L744&amp;K744="","",M744 * L744)</f>
        <v/>
      </c>
      <c r="R744" s="34">
        <f>IF(M744="","",O744-P744-Q744)</f>
        <v/>
      </c>
    </row>
    <row r="745">
      <c r="A745" s="25" t="n">
        <v>741</v>
      </c>
      <c r="B745" s="26">
        <f>_xlfn.XLOOKUP(C745,sales!C:C,scon!B:B,"")</f>
        <v/>
      </c>
      <c r="C745" s="4" t="n"/>
      <c r="D745" s="26">
        <f>_xlfn.XLOOKUP(C745,sales!C:C,scon!D:D,"")</f>
        <v/>
      </c>
      <c r="E745" s="26">
        <f>_xlfn.XLOOKUP(C745,sales!C:C,scon!E:E,"")</f>
        <v/>
      </c>
      <c r="F745" s="4" t="n"/>
      <c r="G745" s="27" t="n"/>
      <c r="H745" s="28" t="n"/>
      <c r="I745" s="4" t="n"/>
      <c r="J745" s="35">
        <f>_xlfn.XLOOKUP(C745,sales!C:C,scon!L:L,"")</f>
        <v/>
      </c>
      <c r="K745" s="31" t="n"/>
      <c r="L745" s="31" t="n"/>
      <c r="M745" s="33">
        <f>IF(I745="","",J745*I745)</f>
        <v/>
      </c>
      <c r="N745" s="33">
        <f>IF(K745="","",M745 * K745)</f>
        <v/>
      </c>
      <c r="O745" s="33">
        <f>IF(K745="","",M745 + N745)</f>
        <v/>
      </c>
      <c r="P745" s="4" t="n"/>
      <c r="Q745" s="33">
        <f>IF(L745&amp;K745="","",M745 * L745)</f>
        <v/>
      </c>
      <c r="R745" s="34">
        <f>IF(M745="","",O745-P745-Q745)</f>
        <v/>
      </c>
    </row>
    <row r="746">
      <c r="A746" s="25" t="n">
        <v>742</v>
      </c>
      <c r="B746" s="26">
        <f>_xlfn.XLOOKUP(C746,sales!C:C,scon!B:B,"")</f>
        <v/>
      </c>
      <c r="C746" s="4" t="n"/>
      <c r="D746" s="26">
        <f>_xlfn.XLOOKUP(C746,sales!C:C,scon!D:D,"")</f>
        <v/>
      </c>
      <c r="E746" s="26">
        <f>_xlfn.XLOOKUP(C746,sales!C:C,scon!E:E,"")</f>
        <v/>
      </c>
      <c r="F746" s="4" t="n"/>
      <c r="G746" s="27" t="n"/>
      <c r="H746" s="28" t="n"/>
      <c r="I746" s="4" t="n"/>
      <c r="J746" s="35">
        <f>_xlfn.XLOOKUP(C746,sales!C:C,scon!L:L,"")</f>
        <v/>
      </c>
      <c r="K746" s="31" t="n"/>
      <c r="L746" s="31" t="n"/>
      <c r="M746" s="33">
        <f>IF(I746="","",J746*I746)</f>
        <v/>
      </c>
      <c r="N746" s="33">
        <f>IF(K746="","",M746 * K746)</f>
        <v/>
      </c>
      <c r="O746" s="33">
        <f>IF(K746="","",M746 + N746)</f>
        <v/>
      </c>
      <c r="P746" s="4" t="n"/>
      <c r="Q746" s="33">
        <f>IF(L746&amp;K746="","",M746 * L746)</f>
        <v/>
      </c>
      <c r="R746" s="34">
        <f>IF(M746="","",O746-P746-Q746)</f>
        <v/>
      </c>
    </row>
    <row r="747">
      <c r="A747" s="25" t="n">
        <v>743</v>
      </c>
      <c r="B747" s="26">
        <f>_xlfn.XLOOKUP(C747,sales!C:C,scon!B:B,"")</f>
        <v/>
      </c>
      <c r="C747" s="4" t="n"/>
      <c r="D747" s="26">
        <f>_xlfn.XLOOKUP(C747,sales!C:C,scon!D:D,"")</f>
        <v/>
      </c>
      <c r="E747" s="26">
        <f>_xlfn.XLOOKUP(C747,sales!C:C,scon!E:E,"")</f>
        <v/>
      </c>
      <c r="F747" s="4" t="n"/>
      <c r="G747" s="27" t="n"/>
      <c r="H747" s="28" t="n"/>
      <c r="I747" s="4" t="n"/>
      <c r="J747" s="35">
        <f>_xlfn.XLOOKUP(C747,sales!C:C,scon!L:L,"")</f>
        <v/>
      </c>
      <c r="K747" s="31" t="n"/>
      <c r="L747" s="31" t="n"/>
      <c r="M747" s="33">
        <f>IF(I747="","",J747*I747)</f>
        <v/>
      </c>
      <c r="N747" s="33">
        <f>IF(K747="","",M747 * K747)</f>
        <v/>
      </c>
      <c r="O747" s="33">
        <f>IF(K747="","",M747 + N747)</f>
        <v/>
      </c>
      <c r="P747" s="4" t="n"/>
      <c r="Q747" s="33">
        <f>IF(L747&amp;K747="","",M747 * L747)</f>
        <v/>
      </c>
      <c r="R747" s="34">
        <f>IF(M747="","",O747-P747-Q747)</f>
        <v/>
      </c>
    </row>
    <row r="748">
      <c r="A748" s="25" t="n">
        <v>744</v>
      </c>
      <c r="B748" s="26">
        <f>_xlfn.XLOOKUP(C748,sales!C:C,scon!B:B,"")</f>
        <v/>
      </c>
      <c r="C748" s="4" t="n"/>
      <c r="D748" s="26">
        <f>_xlfn.XLOOKUP(C748,sales!C:C,scon!D:D,"")</f>
        <v/>
      </c>
      <c r="E748" s="26">
        <f>_xlfn.XLOOKUP(C748,sales!C:C,scon!E:E,"")</f>
        <v/>
      </c>
      <c r="F748" s="4" t="n"/>
      <c r="G748" s="27" t="n"/>
      <c r="H748" s="28" t="n"/>
      <c r="I748" s="4" t="n"/>
      <c r="J748" s="35">
        <f>_xlfn.XLOOKUP(C748,sales!C:C,scon!L:L,"")</f>
        <v/>
      </c>
      <c r="K748" s="31" t="n"/>
      <c r="L748" s="31" t="n"/>
      <c r="M748" s="33">
        <f>IF(I748="","",J748*I748)</f>
        <v/>
      </c>
      <c r="N748" s="33">
        <f>IF(K748="","",M748 * K748)</f>
        <v/>
      </c>
      <c r="O748" s="33">
        <f>IF(K748="","",M748 + N748)</f>
        <v/>
      </c>
      <c r="P748" s="4" t="n"/>
      <c r="Q748" s="33">
        <f>IF(L748&amp;K748="","",M748 * L748)</f>
        <v/>
      </c>
      <c r="R748" s="34">
        <f>IF(M748="","",O748-P748-Q748)</f>
        <v/>
      </c>
    </row>
    <row r="749">
      <c r="A749" s="25" t="n">
        <v>745</v>
      </c>
      <c r="B749" s="26">
        <f>_xlfn.XLOOKUP(C749,sales!C:C,scon!B:B,"")</f>
        <v/>
      </c>
      <c r="C749" s="4" t="n"/>
      <c r="D749" s="26">
        <f>_xlfn.XLOOKUP(C749,sales!C:C,scon!D:D,"")</f>
        <v/>
      </c>
      <c r="E749" s="26">
        <f>_xlfn.XLOOKUP(C749,sales!C:C,scon!E:E,"")</f>
        <v/>
      </c>
      <c r="F749" s="4" t="n"/>
      <c r="G749" s="27" t="n"/>
      <c r="H749" s="28" t="n"/>
      <c r="I749" s="4" t="n"/>
      <c r="J749" s="35">
        <f>_xlfn.XLOOKUP(C749,sales!C:C,scon!L:L,"")</f>
        <v/>
      </c>
      <c r="K749" s="31" t="n"/>
      <c r="L749" s="31" t="n"/>
      <c r="M749" s="33">
        <f>IF(I749="","",J749*I749)</f>
        <v/>
      </c>
      <c r="N749" s="33">
        <f>IF(K749="","",M749 * K749)</f>
        <v/>
      </c>
      <c r="O749" s="33">
        <f>IF(K749="","",M749 + N749)</f>
        <v/>
      </c>
      <c r="P749" s="4" t="n"/>
      <c r="Q749" s="33">
        <f>IF(L749&amp;K749="","",M749 * L749)</f>
        <v/>
      </c>
      <c r="R749" s="34">
        <f>IF(M749="","",O749-P749-Q749)</f>
        <v/>
      </c>
    </row>
    <row r="750">
      <c r="A750" s="25" t="n">
        <v>746</v>
      </c>
      <c r="B750" s="26">
        <f>_xlfn.XLOOKUP(C750,sales!C:C,scon!B:B,"")</f>
        <v/>
      </c>
      <c r="C750" s="4" t="n"/>
      <c r="D750" s="26">
        <f>_xlfn.XLOOKUP(C750,sales!C:C,scon!D:D,"")</f>
        <v/>
      </c>
      <c r="E750" s="26">
        <f>_xlfn.XLOOKUP(C750,sales!C:C,scon!E:E,"")</f>
        <v/>
      </c>
      <c r="F750" s="4" t="n"/>
      <c r="G750" s="27" t="n"/>
      <c r="H750" s="28" t="n"/>
      <c r="I750" s="4" t="n"/>
      <c r="J750" s="35">
        <f>_xlfn.XLOOKUP(C750,sales!C:C,scon!L:L,"")</f>
        <v/>
      </c>
      <c r="K750" s="31" t="n"/>
      <c r="L750" s="31" t="n"/>
      <c r="M750" s="33">
        <f>IF(I750="","",J750*I750)</f>
        <v/>
      </c>
      <c r="N750" s="33">
        <f>IF(K750="","",M750 * K750)</f>
        <v/>
      </c>
      <c r="O750" s="33">
        <f>IF(K750="","",M750 + N750)</f>
        <v/>
      </c>
      <c r="P750" s="4" t="n"/>
      <c r="Q750" s="33">
        <f>IF(L750&amp;K750="","",M750 * L750)</f>
        <v/>
      </c>
      <c r="R750" s="34">
        <f>IF(M750="","",O750-P750-Q750)</f>
        <v/>
      </c>
    </row>
    <row r="751">
      <c r="A751" s="25" t="n">
        <v>747</v>
      </c>
      <c r="B751" s="26">
        <f>_xlfn.XLOOKUP(C751,sales!C:C,scon!B:B,"")</f>
        <v/>
      </c>
      <c r="C751" s="4" t="n"/>
      <c r="D751" s="26">
        <f>_xlfn.XLOOKUP(C751,sales!C:C,scon!D:D,"")</f>
        <v/>
      </c>
      <c r="E751" s="26">
        <f>_xlfn.XLOOKUP(C751,sales!C:C,scon!E:E,"")</f>
        <v/>
      </c>
      <c r="F751" s="4" t="n"/>
      <c r="G751" s="27" t="n"/>
      <c r="H751" s="28" t="n"/>
      <c r="I751" s="4" t="n"/>
      <c r="J751" s="35">
        <f>_xlfn.XLOOKUP(C751,sales!C:C,scon!L:L,"")</f>
        <v/>
      </c>
      <c r="K751" s="31" t="n"/>
      <c r="L751" s="31" t="n"/>
      <c r="M751" s="33">
        <f>IF(I751="","",J751*I751)</f>
        <v/>
      </c>
      <c r="N751" s="33">
        <f>IF(K751="","",M751 * K751)</f>
        <v/>
      </c>
      <c r="O751" s="33">
        <f>IF(K751="","",M751 + N751)</f>
        <v/>
      </c>
      <c r="P751" s="4" t="n"/>
      <c r="Q751" s="33">
        <f>IF(L751&amp;K751="","",M751 * L751)</f>
        <v/>
      </c>
      <c r="R751" s="34">
        <f>IF(M751="","",O751-P751-Q751)</f>
        <v/>
      </c>
    </row>
    <row r="752">
      <c r="A752" s="25" t="n">
        <v>748</v>
      </c>
      <c r="B752" s="26">
        <f>_xlfn.XLOOKUP(C752,sales!C:C,scon!B:B,"")</f>
        <v/>
      </c>
      <c r="C752" s="4" t="n"/>
      <c r="D752" s="26">
        <f>_xlfn.XLOOKUP(C752,sales!C:C,scon!D:D,"")</f>
        <v/>
      </c>
      <c r="E752" s="26">
        <f>_xlfn.XLOOKUP(C752,sales!C:C,scon!E:E,"")</f>
        <v/>
      </c>
      <c r="F752" s="4" t="n"/>
      <c r="G752" s="27" t="n"/>
      <c r="H752" s="28" t="n"/>
      <c r="I752" s="4" t="n"/>
      <c r="J752" s="35">
        <f>_xlfn.XLOOKUP(C752,sales!C:C,scon!L:L,"")</f>
        <v/>
      </c>
      <c r="K752" s="31" t="n"/>
      <c r="L752" s="31" t="n"/>
      <c r="M752" s="33">
        <f>IF(I752="","",J752*I752)</f>
        <v/>
      </c>
      <c r="N752" s="33">
        <f>IF(K752="","",M752 * K752)</f>
        <v/>
      </c>
      <c r="O752" s="33">
        <f>IF(K752="","",M752 + N752)</f>
        <v/>
      </c>
      <c r="P752" s="4" t="n"/>
      <c r="Q752" s="33">
        <f>IF(L752&amp;K752="","",M752 * L752)</f>
        <v/>
      </c>
      <c r="R752" s="34">
        <f>IF(M752="","",O752-P752-Q752)</f>
        <v/>
      </c>
    </row>
    <row r="753">
      <c r="A753" s="25" t="n">
        <v>749</v>
      </c>
      <c r="B753" s="26">
        <f>_xlfn.XLOOKUP(C753,sales!C:C,scon!B:B,"")</f>
        <v/>
      </c>
      <c r="C753" s="4" t="n"/>
      <c r="D753" s="26">
        <f>_xlfn.XLOOKUP(C753,sales!C:C,scon!D:D,"")</f>
        <v/>
      </c>
      <c r="E753" s="26">
        <f>_xlfn.XLOOKUP(C753,sales!C:C,scon!E:E,"")</f>
        <v/>
      </c>
      <c r="F753" s="4" t="n"/>
      <c r="G753" s="27" t="n"/>
      <c r="H753" s="28" t="n"/>
      <c r="I753" s="4" t="n"/>
      <c r="J753" s="35">
        <f>_xlfn.XLOOKUP(C753,sales!C:C,scon!L:L,"")</f>
        <v/>
      </c>
      <c r="K753" s="31" t="n"/>
      <c r="L753" s="31" t="n"/>
      <c r="M753" s="33">
        <f>IF(I753="","",J753*I753)</f>
        <v/>
      </c>
      <c r="N753" s="33">
        <f>IF(K753="","",M753 * K753)</f>
        <v/>
      </c>
      <c r="O753" s="33">
        <f>IF(K753="","",M753 + N753)</f>
        <v/>
      </c>
      <c r="P753" s="4" t="n"/>
      <c r="Q753" s="33">
        <f>IF(L753&amp;K753="","",M753 * L753)</f>
        <v/>
      </c>
      <c r="R753" s="34">
        <f>IF(M753="","",O753-P753-Q753)</f>
        <v/>
      </c>
    </row>
    <row r="754">
      <c r="A754" s="25" t="n">
        <v>750</v>
      </c>
      <c r="B754" s="26">
        <f>_xlfn.XLOOKUP(C754,sales!C:C,scon!B:B,"")</f>
        <v/>
      </c>
      <c r="C754" s="4" t="n"/>
      <c r="D754" s="26">
        <f>_xlfn.XLOOKUP(C754,sales!C:C,scon!D:D,"")</f>
        <v/>
      </c>
      <c r="E754" s="26">
        <f>_xlfn.XLOOKUP(C754,sales!C:C,scon!E:E,"")</f>
        <v/>
      </c>
      <c r="F754" s="4" t="n"/>
      <c r="G754" s="27" t="n"/>
      <c r="H754" s="28" t="n"/>
      <c r="I754" s="4" t="n"/>
      <c r="J754" s="35">
        <f>_xlfn.XLOOKUP(C754,sales!C:C,scon!L:L,"")</f>
        <v/>
      </c>
      <c r="K754" s="31" t="n"/>
      <c r="L754" s="31" t="n"/>
      <c r="M754" s="33">
        <f>IF(I754="","",J754*I754)</f>
        <v/>
      </c>
      <c r="N754" s="33">
        <f>IF(K754="","",M754 * K754)</f>
        <v/>
      </c>
      <c r="O754" s="33">
        <f>IF(K754="","",M754 + N754)</f>
        <v/>
      </c>
      <c r="P754" s="4" t="n"/>
      <c r="Q754" s="33">
        <f>IF(L754&amp;K754="","",M754 * L754)</f>
        <v/>
      </c>
      <c r="R754" s="34">
        <f>IF(M754="","",O754-P754-Q754)</f>
        <v/>
      </c>
    </row>
    <row r="755">
      <c r="A755" s="25" t="n">
        <v>751</v>
      </c>
      <c r="B755" s="26">
        <f>_xlfn.XLOOKUP(C755,sales!C:C,scon!B:B,"")</f>
        <v/>
      </c>
      <c r="C755" s="4" t="n"/>
      <c r="D755" s="26">
        <f>_xlfn.XLOOKUP(C755,sales!C:C,scon!D:D,"")</f>
        <v/>
      </c>
      <c r="E755" s="26">
        <f>_xlfn.XLOOKUP(C755,sales!C:C,scon!E:E,"")</f>
        <v/>
      </c>
      <c r="F755" s="4" t="n"/>
      <c r="G755" s="27" t="n"/>
      <c r="H755" s="28" t="n"/>
      <c r="I755" s="4" t="n"/>
      <c r="J755" s="35">
        <f>_xlfn.XLOOKUP(C755,sales!C:C,scon!L:L,"")</f>
        <v/>
      </c>
      <c r="K755" s="31" t="n"/>
      <c r="L755" s="31" t="n"/>
      <c r="M755" s="33">
        <f>IF(I755="","",J755*I755)</f>
        <v/>
      </c>
      <c r="N755" s="33">
        <f>IF(K755="","",M755 * K755)</f>
        <v/>
      </c>
      <c r="O755" s="33">
        <f>IF(K755="","",M755 + N755)</f>
        <v/>
      </c>
      <c r="P755" s="4" t="n"/>
      <c r="Q755" s="33">
        <f>IF(L755&amp;K755="","",M755 * L755)</f>
        <v/>
      </c>
      <c r="R755" s="34">
        <f>IF(M755="","",O755-P755-Q755)</f>
        <v/>
      </c>
    </row>
    <row r="756">
      <c r="A756" s="25" t="n">
        <v>752</v>
      </c>
      <c r="B756" s="26">
        <f>_xlfn.XLOOKUP(C756,sales!C:C,scon!B:B,"")</f>
        <v/>
      </c>
      <c r="C756" s="4" t="n"/>
      <c r="D756" s="26">
        <f>_xlfn.XLOOKUP(C756,sales!C:C,scon!D:D,"")</f>
        <v/>
      </c>
      <c r="E756" s="26">
        <f>_xlfn.XLOOKUP(C756,sales!C:C,scon!E:E,"")</f>
        <v/>
      </c>
      <c r="F756" s="4" t="n"/>
      <c r="G756" s="27" t="n"/>
      <c r="H756" s="28" t="n"/>
      <c r="I756" s="4" t="n"/>
      <c r="J756" s="35">
        <f>_xlfn.XLOOKUP(C756,sales!C:C,scon!L:L,"")</f>
        <v/>
      </c>
      <c r="K756" s="31" t="n"/>
      <c r="L756" s="31" t="n"/>
      <c r="M756" s="33">
        <f>IF(I756="","",J756*I756)</f>
        <v/>
      </c>
      <c r="N756" s="33">
        <f>IF(K756="","",M756 * K756)</f>
        <v/>
      </c>
      <c r="O756" s="33">
        <f>IF(K756="","",M756 + N756)</f>
        <v/>
      </c>
      <c r="P756" s="4" t="n"/>
      <c r="Q756" s="33">
        <f>IF(L756&amp;K756="","",M756 * L756)</f>
        <v/>
      </c>
      <c r="R756" s="34">
        <f>IF(M756="","",O756-P756-Q756)</f>
        <v/>
      </c>
    </row>
    <row r="757">
      <c r="A757" s="25" t="n">
        <v>753</v>
      </c>
      <c r="B757" s="26">
        <f>_xlfn.XLOOKUP(C757,sales!C:C,scon!B:B,"")</f>
        <v/>
      </c>
      <c r="C757" s="4" t="n"/>
      <c r="D757" s="26">
        <f>_xlfn.XLOOKUP(C757,sales!C:C,scon!D:D,"")</f>
        <v/>
      </c>
      <c r="E757" s="26">
        <f>_xlfn.XLOOKUP(C757,sales!C:C,scon!E:E,"")</f>
        <v/>
      </c>
      <c r="F757" s="4" t="n"/>
      <c r="G757" s="27" t="n"/>
      <c r="H757" s="28" t="n"/>
      <c r="I757" s="4" t="n"/>
      <c r="J757" s="35">
        <f>_xlfn.XLOOKUP(C757,sales!C:C,scon!L:L,"")</f>
        <v/>
      </c>
      <c r="K757" s="31" t="n"/>
      <c r="L757" s="31" t="n"/>
      <c r="M757" s="33">
        <f>IF(I757="","",J757*I757)</f>
        <v/>
      </c>
      <c r="N757" s="33">
        <f>IF(K757="","",M757 * K757)</f>
        <v/>
      </c>
      <c r="O757" s="33">
        <f>IF(K757="","",M757 + N757)</f>
        <v/>
      </c>
      <c r="P757" s="4" t="n"/>
      <c r="Q757" s="33">
        <f>IF(L757&amp;K757="","",M757 * L757)</f>
        <v/>
      </c>
      <c r="R757" s="34">
        <f>IF(M757="","",O757-P757-Q757)</f>
        <v/>
      </c>
    </row>
    <row r="758">
      <c r="A758" s="25" t="n">
        <v>754</v>
      </c>
      <c r="B758" s="26">
        <f>_xlfn.XLOOKUP(C758,sales!C:C,scon!B:B,"")</f>
        <v/>
      </c>
      <c r="C758" s="4" t="n"/>
      <c r="D758" s="26">
        <f>_xlfn.XLOOKUP(C758,sales!C:C,scon!D:D,"")</f>
        <v/>
      </c>
      <c r="E758" s="26">
        <f>_xlfn.XLOOKUP(C758,sales!C:C,scon!E:E,"")</f>
        <v/>
      </c>
      <c r="F758" s="4" t="n"/>
      <c r="G758" s="27" t="n"/>
      <c r="H758" s="28" t="n"/>
      <c r="I758" s="4" t="n"/>
      <c r="J758" s="35">
        <f>_xlfn.XLOOKUP(C758,sales!C:C,scon!L:L,"")</f>
        <v/>
      </c>
      <c r="K758" s="31" t="n"/>
      <c r="L758" s="31" t="n"/>
      <c r="M758" s="33">
        <f>IF(I758="","",J758*I758)</f>
        <v/>
      </c>
      <c r="N758" s="33">
        <f>IF(K758="","",M758 * K758)</f>
        <v/>
      </c>
      <c r="O758" s="33">
        <f>IF(K758="","",M758 + N758)</f>
        <v/>
      </c>
      <c r="P758" s="4" t="n"/>
      <c r="Q758" s="33">
        <f>IF(L758&amp;K758="","",M758 * L758)</f>
        <v/>
      </c>
      <c r="R758" s="34">
        <f>IF(M758="","",O758-P758-Q758)</f>
        <v/>
      </c>
    </row>
    <row r="759">
      <c r="A759" s="25" t="n">
        <v>755</v>
      </c>
      <c r="B759" s="26">
        <f>_xlfn.XLOOKUP(C759,sales!C:C,scon!B:B,"")</f>
        <v/>
      </c>
      <c r="C759" s="4" t="n"/>
      <c r="D759" s="26">
        <f>_xlfn.XLOOKUP(C759,sales!C:C,scon!D:D,"")</f>
        <v/>
      </c>
      <c r="E759" s="26">
        <f>_xlfn.XLOOKUP(C759,sales!C:C,scon!E:E,"")</f>
        <v/>
      </c>
      <c r="F759" s="4" t="n"/>
      <c r="G759" s="27" t="n"/>
      <c r="H759" s="28" t="n"/>
      <c r="I759" s="4" t="n"/>
      <c r="J759" s="35">
        <f>_xlfn.XLOOKUP(C759,sales!C:C,scon!L:L,"")</f>
        <v/>
      </c>
      <c r="K759" s="31" t="n"/>
      <c r="L759" s="31" t="n"/>
      <c r="M759" s="33">
        <f>IF(I759="","",J759*I759)</f>
        <v/>
      </c>
      <c r="N759" s="33">
        <f>IF(K759="","",M759 * K759)</f>
        <v/>
      </c>
      <c r="O759" s="33">
        <f>IF(K759="","",M759 + N759)</f>
        <v/>
      </c>
      <c r="P759" s="4" t="n"/>
      <c r="Q759" s="33">
        <f>IF(L759&amp;K759="","",M759 * L759)</f>
        <v/>
      </c>
      <c r="R759" s="34">
        <f>IF(M759="","",O759-P759-Q759)</f>
        <v/>
      </c>
    </row>
    <row r="760">
      <c r="A760" s="25" t="n">
        <v>756</v>
      </c>
      <c r="B760" s="26">
        <f>_xlfn.XLOOKUP(C760,sales!C:C,scon!B:B,"")</f>
        <v/>
      </c>
      <c r="C760" s="4" t="n"/>
      <c r="D760" s="26">
        <f>_xlfn.XLOOKUP(C760,sales!C:C,scon!D:D,"")</f>
        <v/>
      </c>
      <c r="E760" s="26">
        <f>_xlfn.XLOOKUP(C760,sales!C:C,scon!E:E,"")</f>
        <v/>
      </c>
      <c r="F760" s="4" t="n"/>
      <c r="G760" s="27" t="n"/>
      <c r="H760" s="28" t="n"/>
      <c r="I760" s="4" t="n"/>
      <c r="J760" s="35">
        <f>_xlfn.XLOOKUP(C760,sales!C:C,scon!L:L,"")</f>
        <v/>
      </c>
      <c r="K760" s="31" t="n"/>
      <c r="L760" s="31" t="n"/>
      <c r="M760" s="33">
        <f>IF(I760="","",J760*I760)</f>
        <v/>
      </c>
      <c r="N760" s="33">
        <f>IF(K760="","",M760 * K760)</f>
        <v/>
      </c>
      <c r="O760" s="33">
        <f>IF(K760="","",M760 + N760)</f>
        <v/>
      </c>
      <c r="P760" s="4" t="n"/>
      <c r="Q760" s="33">
        <f>IF(L760&amp;K760="","",M760 * L760)</f>
        <v/>
      </c>
      <c r="R760" s="34">
        <f>IF(M760="","",O760-P760-Q760)</f>
        <v/>
      </c>
    </row>
    <row r="761">
      <c r="A761" s="25" t="n">
        <v>757</v>
      </c>
      <c r="B761" s="26">
        <f>_xlfn.XLOOKUP(C761,sales!C:C,scon!B:B,"")</f>
        <v/>
      </c>
      <c r="C761" s="4" t="n"/>
      <c r="D761" s="26">
        <f>_xlfn.XLOOKUP(C761,sales!C:C,scon!D:D,"")</f>
        <v/>
      </c>
      <c r="E761" s="26">
        <f>_xlfn.XLOOKUP(C761,sales!C:C,scon!E:E,"")</f>
        <v/>
      </c>
      <c r="F761" s="4" t="n"/>
      <c r="G761" s="27" t="n"/>
      <c r="H761" s="28" t="n"/>
      <c r="I761" s="4" t="n"/>
      <c r="J761" s="35">
        <f>_xlfn.XLOOKUP(C761,sales!C:C,scon!L:L,"")</f>
        <v/>
      </c>
      <c r="K761" s="31" t="n"/>
      <c r="L761" s="31" t="n"/>
      <c r="M761" s="33">
        <f>IF(I761="","",J761*I761)</f>
        <v/>
      </c>
      <c r="N761" s="33">
        <f>IF(K761="","",M761 * K761)</f>
        <v/>
      </c>
      <c r="O761" s="33">
        <f>IF(K761="","",M761 + N761)</f>
        <v/>
      </c>
      <c r="P761" s="4" t="n"/>
      <c r="Q761" s="33">
        <f>IF(L761&amp;K761="","",M761 * L761)</f>
        <v/>
      </c>
      <c r="R761" s="34">
        <f>IF(M761="","",O761-P761-Q761)</f>
        <v/>
      </c>
    </row>
    <row r="762">
      <c r="A762" s="25" t="n">
        <v>758</v>
      </c>
      <c r="B762" s="26">
        <f>_xlfn.XLOOKUP(C762,sales!C:C,scon!B:B,"")</f>
        <v/>
      </c>
      <c r="C762" s="4" t="n"/>
      <c r="D762" s="26">
        <f>_xlfn.XLOOKUP(C762,sales!C:C,scon!D:D,"")</f>
        <v/>
      </c>
      <c r="E762" s="26">
        <f>_xlfn.XLOOKUP(C762,sales!C:C,scon!E:E,"")</f>
        <v/>
      </c>
      <c r="F762" s="4" t="n"/>
      <c r="G762" s="27" t="n"/>
      <c r="H762" s="28" t="n"/>
      <c r="I762" s="4" t="n"/>
      <c r="J762" s="35">
        <f>_xlfn.XLOOKUP(C762,sales!C:C,scon!L:L,"")</f>
        <v/>
      </c>
      <c r="K762" s="31" t="n"/>
      <c r="L762" s="31" t="n"/>
      <c r="M762" s="33">
        <f>IF(I762="","",J762*I762)</f>
        <v/>
      </c>
      <c r="N762" s="33">
        <f>IF(K762="","",M762 * K762)</f>
        <v/>
      </c>
      <c r="O762" s="33">
        <f>IF(K762="","",M762 + N762)</f>
        <v/>
      </c>
      <c r="P762" s="4" t="n"/>
      <c r="Q762" s="33">
        <f>IF(L762&amp;K762="","",M762 * L762)</f>
        <v/>
      </c>
      <c r="R762" s="34">
        <f>IF(M762="","",O762-P762-Q762)</f>
        <v/>
      </c>
    </row>
    <row r="763">
      <c r="A763" s="25" t="n">
        <v>759</v>
      </c>
      <c r="B763" s="26">
        <f>_xlfn.XLOOKUP(C763,sales!C:C,scon!B:B,"")</f>
        <v/>
      </c>
      <c r="C763" s="4" t="n"/>
      <c r="D763" s="26">
        <f>_xlfn.XLOOKUP(C763,sales!C:C,scon!D:D,"")</f>
        <v/>
      </c>
      <c r="E763" s="26">
        <f>_xlfn.XLOOKUP(C763,sales!C:C,scon!E:E,"")</f>
        <v/>
      </c>
      <c r="F763" s="4" t="n"/>
      <c r="G763" s="27" t="n"/>
      <c r="H763" s="28" t="n"/>
      <c r="I763" s="4" t="n"/>
      <c r="J763" s="35">
        <f>_xlfn.XLOOKUP(C763,sales!C:C,scon!L:L,"")</f>
        <v/>
      </c>
      <c r="K763" s="31" t="n"/>
      <c r="L763" s="31" t="n"/>
      <c r="M763" s="33">
        <f>IF(I763="","",J763*I763)</f>
        <v/>
      </c>
      <c r="N763" s="33">
        <f>IF(K763="","",M763 * K763)</f>
        <v/>
      </c>
      <c r="O763" s="33">
        <f>IF(K763="","",M763 + N763)</f>
        <v/>
      </c>
      <c r="P763" s="4" t="n"/>
      <c r="Q763" s="33">
        <f>IF(L763&amp;K763="","",M763 * L763)</f>
        <v/>
      </c>
      <c r="R763" s="34">
        <f>IF(M763="","",O763-P763-Q763)</f>
        <v/>
      </c>
    </row>
    <row r="764">
      <c r="A764" s="25" t="n">
        <v>760</v>
      </c>
      <c r="B764" s="26">
        <f>_xlfn.XLOOKUP(C764,sales!C:C,scon!B:B,"")</f>
        <v/>
      </c>
      <c r="C764" s="4" t="n"/>
      <c r="D764" s="26">
        <f>_xlfn.XLOOKUP(C764,sales!C:C,scon!D:D,"")</f>
        <v/>
      </c>
      <c r="E764" s="26">
        <f>_xlfn.XLOOKUP(C764,sales!C:C,scon!E:E,"")</f>
        <v/>
      </c>
      <c r="F764" s="4" t="n"/>
      <c r="G764" s="27" t="n"/>
      <c r="H764" s="28" t="n"/>
      <c r="I764" s="4" t="n"/>
      <c r="J764" s="35">
        <f>_xlfn.XLOOKUP(C764,sales!C:C,scon!L:L,"")</f>
        <v/>
      </c>
      <c r="K764" s="31" t="n"/>
      <c r="L764" s="31" t="n"/>
      <c r="M764" s="33">
        <f>IF(I764="","",J764*I764)</f>
        <v/>
      </c>
      <c r="N764" s="33">
        <f>IF(K764="","",M764 * K764)</f>
        <v/>
      </c>
      <c r="O764" s="33">
        <f>IF(K764="","",M764 + N764)</f>
        <v/>
      </c>
      <c r="P764" s="4" t="n"/>
      <c r="Q764" s="33">
        <f>IF(L764&amp;K764="","",M764 * L764)</f>
        <v/>
      </c>
      <c r="R764" s="34">
        <f>IF(M764="","",O764-P764-Q764)</f>
        <v/>
      </c>
    </row>
    <row r="765">
      <c r="A765" s="25" t="n">
        <v>761</v>
      </c>
      <c r="B765" s="26">
        <f>_xlfn.XLOOKUP(C765,sales!C:C,scon!B:B,"")</f>
        <v/>
      </c>
      <c r="C765" s="4" t="n"/>
      <c r="D765" s="26">
        <f>_xlfn.XLOOKUP(C765,sales!C:C,scon!D:D,"")</f>
        <v/>
      </c>
      <c r="E765" s="26">
        <f>_xlfn.XLOOKUP(C765,sales!C:C,scon!E:E,"")</f>
        <v/>
      </c>
      <c r="F765" s="4" t="n"/>
      <c r="G765" s="27" t="n"/>
      <c r="H765" s="28" t="n"/>
      <c r="I765" s="4" t="n"/>
      <c r="J765" s="35">
        <f>_xlfn.XLOOKUP(C765,sales!C:C,scon!L:L,"")</f>
        <v/>
      </c>
      <c r="K765" s="31" t="n"/>
      <c r="L765" s="31" t="n"/>
      <c r="M765" s="33">
        <f>IF(I765="","",J765*I765)</f>
        <v/>
      </c>
      <c r="N765" s="33">
        <f>IF(K765="","",M765 * K765)</f>
        <v/>
      </c>
      <c r="O765" s="33">
        <f>IF(K765="","",M765 + N765)</f>
        <v/>
      </c>
      <c r="P765" s="4" t="n"/>
      <c r="Q765" s="33">
        <f>IF(L765&amp;K765="","",M765 * L765)</f>
        <v/>
      </c>
      <c r="R765" s="34">
        <f>IF(M765="","",O765-P765-Q765)</f>
        <v/>
      </c>
    </row>
    <row r="766">
      <c r="A766" s="25" t="n">
        <v>762</v>
      </c>
      <c r="B766" s="26">
        <f>_xlfn.XLOOKUP(C766,sales!C:C,scon!B:B,"")</f>
        <v/>
      </c>
      <c r="C766" s="4" t="n"/>
      <c r="D766" s="26">
        <f>_xlfn.XLOOKUP(C766,sales!C:C,scon!D:D,"")</f>
        <v/>
      </c>
      <c r="E766" s="26">
        <f>_xlfn.XLOOKUP(C766,sales!C:C,scon!E:E,"")</f>
        <v/>
      </c>
      <c r="F766" s="4" t="n"/>
      <c r="G766" s="27" t="n"/>
      <c r="H766" s="28" t="n"/>
      <c r="I766" s="4" t="n"/>
      <c r="J766" s="35">
        <f>_xlfn.XLOOKUP(C766,sales!C:C,scon!L:L,"")</f>
        <v/>
      </c>
      <c r="K766" s="31" t="n"/>
      <c r="L766" s="31" t="n"/>
      <c r="M766" s="33">
        <f>IF(I766="","",J766*I766)</f>
        <v/>
      </c>
      <c r="N766" s="33">
        <f>IF(K766="","",M766 * K766)</f>
        <v/>
      </c>
      <c r="O766" s="33">
        <f>IF(K766="","",M766 + N766)</f>
        <v/>
      </c>
      <c r="P766" s="4" t="n"/>
      <c r="Q766" s="33">
        <f>IF(L766&amp;K766="","",M766 * L766)</f>
        <v/>
      </c>
      <c r="R766" s="34">
        <f>IF(M766="","",O766-P766-Q766)</f>
        <v/>
      </c>
    </row>
    <row r="767">
      <c r="A767" s="25" t="n">
        <v>763</v>
      </c>
      <c r="B767" s="26">
        <f>_xlfn.XLOOKUP(C767,sales!C:C,scon!B:B,"")</f>
        <v/>
      </c>
      <c r="C767" s="4" t="n"/>
      <c r="D767" s="26">
        <f>_xlfn.XLOOKUP(C767,sales!C:C,scon!D:D,"")</f>
        <v/>
      </c>
      <c r="E767" s="26">
        <f>_xlfn.XLOOKUP(C767,sales!C:C,scon!E:E,"")</f>
        <v/>
      </c>
      <c r="F767" s="4" t="n"/>
      <c r="G767" s="27" t="n"/>
      <c r="H767" s="28" t="n"/>
      <c r="I767" s="4" t="n"/>
      <c r="J767" s="35">
        <f>_xlfn.XLOOKUP(C767,sales!C:C,scon!L:L,"")</f>
        <v/>
      </c>
      <c r="K767" s="31" t="n"/>
      <c r="L767" s="31" t="n"/>
      <c r="M767" s="33">
        <f>IF(I767="","",J767*I767)</f>
        <v/>
      </c>
      <c r="N767" s="33">
        <f>IF(K767="","",M767 * K767)</f>
        <v/>
      </c>
      <c r="O767" s="33">
        <f>IF(K767="","",M767 + N767)</f>
        <v/>
      </c>
      <c r="P767" s="4" t="n"/>
      <c r="Q767" s="33">
        <f>IF(L767&amp;K767="","",M767 * L767)</f>
        <v/>
      </c>
      <c r="R767" s="34">
        <f>IF(M767="","",O767-P767-Q767)</f>
        <v/>
      </c>
    </row>
    <row r="768">
      <c r="A768" s="25" t="n">
        <v>764</v>
      </c>
      <c r="B768" s="26">
        <f>_xlfn.XLOOKUP(C768,sales!C:C,scon!B:B,"")</f>
        <v/>
      </c>
      <c r="C768" s="4" t="n"/>
      <c r="D768" s="26">
        <f>_xlfn.XLOOKUP(C768,sales!C:C,scon!D:D,"")</f>
        <v/>
      </c>
      <c r="E768" s="26">
        <f>_xlfn.XLOOKUP(C768,sales!C:C,scon!E:E,"")</f>
        <v/>
      </c>
      <c r="F768" s="4" t="n"/>
      <c r="G768" s="27" t="n"/>
      <c r="H768" s="28" t="n"/>
      <c r="I768" s="4" t="n"/>
      <c r="J768" s="35">
        <f>_xlfn.XLOOKUP(C768,sales!C:C,scon!L:L,"")</f>
        <v/>
      </c>
      <c r="K768" s="31" t="n"/>
      <c r="L768" s="31" t="n"/>
      <c r="M768" s="33">
        <f>IF(I768="","",J768*I768)</f>
        <v/>
      </c>
      <c r="N768" s="33">
        <f>IF(K768="","",M768 * K768)</f>
        <v/>
      </c>
      <c r="O768" s="33">
        <f>IF(K768="","",M768 + N768)</f>
        <v/>
      </c>
      <c r="P768" s="4" t="n"/>
      <c r="Q768" s="33">
        <f>IF(L768&amp;K768="","",M768 * L768)</f>
        <v/>
      </c>
      <c r="R768" s="34">
        <f>IF(M768="","",O768-P768-Q768)</f>
        <v/>
      </c>
    </row>
    <row r="769">
      <c r="A769" s="25" t="n">
        <v>765</v>
      </c>
      <c r="B769" s="26">
        <f>_xlfn.XLOOKUP(C769,sales!C:C,scon!B:B,"")</f>
        <v/>
      </c>
      <c r="C769" s="4" t="n"/>
      <c r="D769" s="26">
        <f>_xlfn.XLOOKUP(C769,sales!C:C,scon!D:D,"")</f>
        <v/>
      </c>
      <c r="E769" s="26">
        <f>_xlfn.XLOOKUP(C769,sales!C:C,scon!E:E,"")</f>
        <v/>
      </c>
      <c r="F769" s="4" t="n"/>
      <c r="G769" s="27" t="n"/>
      <c r="H769" s="28" t="n"/>
      <c r="I769" s="4" t="n"/>
      <c r="J769" s="35">
        <f>_xlfn.XLOOKUP(C769,sales!C:C,scon!L:L,"")</f>
        <v/>
      </c>
      <c r="K769" s="31" t="n"/>
      <c r="L769" s="31" t="n"/>
      <c r="M769" s="33">
        <f>IF(I769="","",J769*I769)</f>
        <v/>
      </c>
      <c r="N769" s="33">
        <f>IF(K769="","",M769 * K769)</f>
        <v/>
      </c>
      <c r="O769" s="33">
        <f>IF(K769="","",M769 + N769)</f>
        <v/>
      </c>
      <c r="P769" s="4" t="n"/>
      <c r="Q769" s="33">
        <f>IF(L769&amp;K769="","",M769 * L769)</f>
        <v/>
      </c>
      <c r="R769" s="34">
        <f>IF(M769="","",O769-P769-Q769)</f>
        <v/>
      </c>
    </row>
    <row r="770">
      <c r="A770" s="25" t="n">
        <v>766</v>
      </c>
      <c r="B770" s="26">
        <f>_xlfn.XLOOKUP(C770,sales!C:C,scon!B:B,"")</f>
        <v/>
      </c>
      <c r="C770" s="4" t="n"/>
      <c r="D770" s="26">
        <f>_xlfn.XLOOKUP(C770,sales!C:C,scon!D:D,"")</f>
        <v/>
      </c>
      <c r="E770" s="26">
        <f>_xlfn.XLOOKUP(C770,sales!C:C,scon!E:E,"")</f>
        <v/>
      </c>
      <c r="F770" s="4" t="n"/>
      <c r="G770" s="27" t="n"/>
      <c r="H770" s="28" t="n"/>
      <c r="I770" s="4" t="n"/>
      <c r="J770" s="35">
        <f>_xlfn.XLOOKUP(C770,sales!C:C,scon!L:L,"")</f>
        <v/>
      </c>
      <c r="K770" s="31" t="n"/>
      <c r="L770" s="31" t="n"/>
      <c r="M770" s="33">
        <f>IF(I770="","",J770*I770)</f>
        <v/>
      </c>
      <c r="N770" s="33">
        <f>IF(K770="","",M770 * K770)</f>
        <v/>
      </c>
      <c r="O770" s="33">
        <f>IF(K770="","",M770 + N770)</f>
        <v/>
      </c>
      <c r="P770" s="4" t="n"/>
      <c r="Q770" s="33">
        <f>IF(L770&amp;K770="","",M770 * L770)</f>
        <v/>
      </c>
      <c r="R770" s="34">
        <f>IF(M770="","",O770-P770-Q770)</f>
        <v/>
      </c>
    </row>
    <row r="771">
      <c r="A771" s="25" t="n">
        <v>767</v>
      </c>
      <c r="B771" s="26">
        <f>_xlfn.XLOOKUP(C771,sales!C:C,scon!B:B,"")</f>
        <v/>
      </c>
      <c r="C771" s="4" t="n"/>
      <c r="D771" s="26">
        <f>_xlfn.XLOOKUP(C771,sales!C:C,scon!D:D,"")</f>
        <v/>
      </c>
      <c r="E771" s="26">
        <f>_xlfn.XLOOKUP(C771,sales!C:C,scon!E:E,"")</f>
        <v/>
      </c>
      <c r="F771" s="4" t="n"/>
      <c r="G771" s="27" t="n"/>
      <c r="H771" s="28" t="n"/>
      <c r="I771" s="4" t="n"/>
      <c r="J771" s="35">
        <f>_xlfn.XLOOKUP(C771,sales!C:C,scon!L:L,"")</f>
        <v/>
      </c>
      <c r="K771" s="31" t="n"/>
      <c r="L771" s="31" t="n"/>
      <c r="M771" s="33">
        <f>IF(I771="","",J771*I771)</f>
        <v/>
      </c>
      <c r="N771" s="33">
        <f>IF(K771="","",M771 * K771)</f>
        <v/>
      </c>
      <c r="O771" s="33">
        <f>IF(K771="","",M771 + N771)</f>
        <v/>
      </c>
      <c r="P771" s="4" t="n"/>
      <c r="Q771" s="33">
        <f>IF(L771&amp;K771="","",M771 * L771)</f>
        <v/>
      </c>
      <c r="R771" s="34">
        <f>IF(M771="","",O771-P771-Q771)</f>
        <v/>
      </c>
    </row>
    <row r="772">
      <c r="A772" s="25" t="n">
        <v>768</v>
      </c>
      <c r="B772" s="26">
        <f>_xlfn.XLOOKUP(C772,sales!C:C,scon!B:B,"")</f>
        <v/>
      </c>
      <c r="C772" s="4" t="n"/>
      <c r="D772" s="26">
        <f>_xlfn.XLOOKUP(C772,sales!C:C,scon!D:D,"")</f>
        <v/>
      </c>
      <c r="E772" s="26">
        <f>_xlfn.XLOOKUP(C772,sales!C:C,scon!E:E,"")</f>
        <v/>
      </c>
      <c r="F772" s="4" t="n"/>
      <c r="G772" s="27" t="n"/>
      <c r="H772" s="28" t="n"/>
      <c r="I772" s="4" t="n"/>
      <c r="J772" s="35">
        <f>_xlfn.XLOOKUP(C772,sales!C:C,scon!L:L,"")</f>
        <v/>
      </c>
      <c r="K772" s="31" t="n"/>
      <c r="L772" s="31" t="n"/>
      <c r="M772" s="33">
        <f>IF(I772="","",J772*I772)</f>
        <v/>
      </c>
      <c r="N772" s="33">
        <f>IF(K772="","",M772 * K772)</f>
        <v/>
      </c>
      <c r="O772" s="33">
        <f>IF(K772="","",M772 + N772)</f>
        <v/>
      </c>
      <c r="P772" s="4" t="n"/>
      <c r="Q772" s="33">
        <f>IF(L772&amp;K772="","",M772 * L772)</f>
        <v/>
      </c>
      <c r="R772" s="34">
        <f>IF(M772="","",O772-P772-Q772)</f>
        <v/>
      </c>
    </row>
    <row r="773">
      <c r="A773" s="25" t="n">
        <v>769</v>
      </c>
      <c r="B773" s="26">
        <f>_xlfn.XLOOKUP(C773,sales!C:C,scon!B:B,"")</f>
        <v/>
      </c>
      <c r="C773" s="4" t="n"/>
      <c r="D773" s="26">
        <f>_xlfn.XLOOKUP(C773,sales!C:C,scon!D:D,"")</f>
        <v/>
      </c>
      <c r="E773" s="26">
        <f>_xlfn.XLOOKUP(C773,sales!C:C,scon!E:E,"")</f>
        <v/>
      </c>
      <c r="F773" s="4" t="n"/>
      <c r="G773" s="27" t="n"/>
      <c r="H773" s="28" t="n"/>
      <c r="I773" s="4" t="n"/>
      <c r="J773" s="35">
        <f>_xlfn.XLOOKUP(C773,sales!C:C,scon!L:L,"")</f>
        <v/>
      </c>
      <c r="K773" s="31" t="n"/>
      <c r="L773" s="31" t="n"/>
      <c r="M773" s="33">
        <f>IF(I773="","",J773*I773)</f>
        <v/>
      </c>
      <c r="N773" s="33">
        <f>IF(K773="","",M773 * K773)</f>
        <v/>
      </c>
      <c r="O773" s="33">
        <f>IF(K773="","",M773 + N773)</f>
        <v/>
      </c>
      <c r="P773" s="4" t="n"/>
      <c r="Q773" s="33">
        <f>IF(L773&amp;K773="","",M773 * L773)</f>
        <v/>
      </c>
      <c r="R773" s="34">
        <f>IF(M773="","",O773-P773-Q773)</f>
        <v/>
      </c>
    </row>
    <row r="774">
      <c r="A774" s="25" t="n">
        <v>770</v>
      </c>
      <c r="B774" s="26">
        <f>_xlfn.XLOOKUP(C774,sales!C:C,scon!B:B,"")</f>
        <v/>
      </c>
      <c r="C774" s="4" t="n"/>
      <c r="D774" s="26">
        <f>_xlfn.XLOOKUP(C774,sales!C:C,scon!D:D,"")</f>
        <v/>
      </c>
      <c r="E774" s="26">
        <f>_xlfn.XLOOKUP(C774,sales!C:C,scon!E:E,"")</f>
        <v/>
      </c>
      <c r="F774" s="4" t="n"/>
      <c r="G774" s="27" t="n"/>
      <c r="H774" s="28" t="n"/>
      <c r="I774" s="4" t="n"/>
      <c r="J774" s="35">
        <f>_xlfn.XLOOKUP(C774,sales!C:C,scon!L:L,"")</f>
        <v/>
      </c>
      <c r="K774" s="31" t="n"/>
      <c r="L774" s="31" t="n"/>
      <c r="M774" s="33">
        <f>IF(I774="","",J774*I774)</f>
        <v/>
      </c>
      <c r="N774" s="33">
        <f>IF(K774="","",M774 * K774)</f>
        <v/>
      </c>
      <c r="O774" s="33">
        <f>IF(K774="","",M774 + N774)</f>
        <v/>
      </c>
      <c r="P774" s="4" t="n"/>
      <c r="Q774" s="33">
        <f>IF(L774&amp;K774="","",M774 * L774)</f>
        <v/>
      </c>
      <c r="R774" s="34">
        <f>IF(M774="","",O774-P774-Q774)</f>
        <v/>
      </c>
    </row>
    <row r="775">
      <c r="A775" s="25" t="n">
        <v>771</v>
      </c>
      <c r="B775" s="26">
        <f>_xlfn.XLOOKUP(C775,sales!C:C,scon!B:B,"")</f>
        <v/>
      </c>
      <c r="C775" s="4" t="n"/>
      <c r="D775" s="26">
        <f>_xlfn.XLOOKUP(C775,sales!C:C,scon!D:D,"")</f>
        <v/>
      </c>
      <c r="E775" s="26">
        <f>_xlfn.XLOOKUP(C775,sales!C:C,scon!E:E,"")</f>
        <v/>
      </c>
      <c r="F775" s="4" t="n"/>
      <c r="G775" s="27" t="n"/>
      <c r="H775" s="28" t="n"/>
      <c r="I775" s="4" t="n"/>
      <c r="J775" s="35">
        <f>_xlfn.XLOOKUP(C775,sales!C:C,scon!L:L,"")</f>
        <v/>
      </c>
      <c r="K775" s="31" t="n"/>
      <c r="L775" s="31" t="n"/>
      <c r="M775" s="33">
        <f>IF(I775="","",J775*I775)</f>
        <v/>
      </c>
      <c r="N775" s="33">
        <f>IF(K775="","",M775 * K775)</f>
        <v/>
      </c>
      <c r="O775" s="33">
        <f>IF(K775="","",M775 + N775)</f>
        <v/>
      </c>
      <c r="P775" s="4" t="n"/>
      <c r="Q775" s="33">
        <f>IF(L775&amp;K775="","",M775 * L775)</f>
        <v/>
      </c>
      <c r="R775" s="34">
        <f>IF(M775="","",O775-P775-Q775)</f>
        <v/>
      </c>
    </row>
    <row r="776">
      <c r="A776" s="25" t="n">
        <v>772</v>
      </c>
      <c r="B776" s="26">
        <f>_xlfn.XLOOKUP(C776,sales!C:C,scon!B:B,"")</f>
        <v/>
      </c>
      <c r="C776" s="4" t="n"/>
      <c r="D776" s="26">
        <f>_xlfn.XLOOKUP(C776,sales!C:C,scon!D:D,"")</f>
        <v/>
      </c>
      <c r="E776" s="26">
        <f>_xlfn.XLOOKUP(C776,sales!C:C,scon!E:E,"")</f>
        <v/>
      </c>
      <c r="F776" s="4" t="n"/>
      <c r="G776" s="27" t="n"/>
      <c r="H776" s="28" t="n"/>
      <c r="I776" s="4" t="n"/>
      <c r="J776" s="35">
        <f>_xlfn.XLOOKUP(C776,sales!C:C,scon!L:L,"")</f>
        <v/>
      </c>
      <c r="K776" s="31" t="n"/>
      <c r="L776" s="31" t="n"/>
      <c r="M776" s="33">
        <f>IF(I776="","",J776*I776)</f>
        <v/>
      </c>
      <c r="N776" s="33">
        <f>IF(K776="","",M776 * K776)</f>
        <v/>
      </c>
      <c r="O776" s="33">
        <f>IF(K776="","",M776 + N776)</f>
        <v/>
      </c>
      <c r="P776" s="4" t="n"/>
      <c r="Q776" s="33">
        <f>IF(L776&amp;K776="","",M776 * L776)</f>
        <v/>
      </c>
      <c r="R776" s="34">
        <f>IF(M776="","",O776-P776-Q776)</f>
        <v/>
      </c>
    </row>
    <row r="777">
      <c r="A777" s="25" t="n">
        <v>773</v>
      </c>
      <c r="B777" s="26">
        <f>_xlfn.XLOOKUP(C777,sales!C:C,scon!B:B,"")</f>
        <v/>
      </c>
      <c r="C777" s="4" t="n"/>
      <c r="D777" s="26">
        <f>_xlfn.XLOOKUP(C777,sales!C:C,scon!D:D,"")</f>
        <v/>
      </c>
      <c r="E777" s="26">
        <f>_xlfn.XLOOKUP(C777,sales!C:C,scon!E:E,"")</f>
        <v/>
      </c>
      <c r="F777" s="4" t="n"/>
      <c r="G777" s="27" t="n"/>
      <c r="H777" s="28" t="n"/>
      <c r="I777" s="4" t="n"/>
      <c r="J777" s="35">
        <f>_xlfn.XLOOKUP(C777,sales!C:C,scon!L:L,"")</f>
        <v/>
      </c>
      <c r="K777" s="31" t="n"/>
      <c r="L777" s="31" t="n"/>
      <c r="M777" s="33">
        <f>IF(I777="","",J777*I777)</f>
        <v/>
      </c>
      <c r="N777" s="33">
        <f>IF(K777="","",M777 * K777)</f>
        <v/>
      </c>
      <c r="O777" s="33">
        <f>IF(K777="","",M777 + N777)</f>
        <v/>
      </c>
      <c r="P777" s="4" t="n"/>
      <c r="Q777" s="33">
        <f>IF(L777&amp;K777="","",M777 * L777)</f>
        <v/>
      </c>
      <c r="R777" s="34">
        <f>IF(M777="","",O777-P777-Q777)</f>
        <v/>
      </c>
    </row>
    <row r="778">
      <c r="A778" s="25" t="n">
        <v>774</v>
      </c>
      <c r="B778" s="26">
        <f>_xlfn.XLOOKUP(C778,sales!C:C,scon!B:B,"")</f>
        <v/>
      </c>
      <c r="C778" s="4" t="n"/>
      <c r="D778" s="26">
        <f>_xlfn.XLOOKUP(C778,sales!C:C,scon!D:D,"")</f>
        <v/>
      </c>
      <c r="E778" s="26">
        <f>_xlfn.XLOOKUP(C778,sales!C:C,scon!E:E,"")</f>
        <v/>
      </c>
      <c r="F778" s="4" t="n"/>
      <c r="G778" s="27" t="n"/>
      <c r="H778" s="28" t="n"/>
      <c r="I778" s="4" t="n"/>
      <c r="J778" s="35">
        <f>_xlfn.XLOOKUP(C778,sales!C:C,scon!L:L,"")</f>
        <v/>
      </c>
      <c r="K778" s="31" t="n"/>
      <c r="L778" s="31" t="n"/>
      <c r="M778" s="33">
        <f>IF(I778="","",J778*I778)</f>
        <v/>
      </c>
      <c r="N778" s="33">
        <f>IF(K778="","",M778 * K778)</f>
        <v/>
      </c>
      <c r="O778" s="33">
        <f>IF(K778="","",M778 + N778)</f>
        <v/>
      </c>
      <c r="P778" s="4" t="n"/>
      <c r="Q778" s="33">
        <f>IF(L778&amp;K778="","",M778 * L778)</f>
        <v/>
      </c>
      <c r="R778" s="34">
        <f>IF(M778="","",O778-P778-Q778)</f>
        <v/>
      </c>
    </row>
    <row r="779">
      <c r="A779" s="25" t="n">
        <v>775</v>
      </c>
      <c r="B779" s="26">
        <f>_xlfn.XLOOKUP(C779,sales!C:C,scon!B:B,"")</f>
        <v/>
      </c>
      <c r="C779" s="4" t="n"/>
      <c r="D779" s="26">
        <f>_xlfn.XLOOKUP(C779,sales!C:C,scon!D:D,"")</f>
        <v/>
      </c>
      <c r="E779" s="26">
        <f>_xlfn.XLOOKUP(C779,sales!C:C,scon!E:E,"")</f>
        <v/>
      </c>
      <c r="F779" s="4" t="n"/>
      <c r="G779" s="27" t="n"/>
      <c r="H779" s="28" t="n"/>
      <c r="I779" s="4" t="n"/>
      <c r="J779" s="35">
        <f>_xlfn.XLOOKUP(C779,sales!C:C,scon!L:L,"")</f>
        <v/>
      </c>
      <c r="K779" s="31" t="n"/>
      <c r="L779" s="31" t="n"/>
      <c r="M779" s="33">
        <f>IF(I779="","",J779*I779)</f>
        <v/>
      </c>
      <c r="N779" s="33">
        <f>IF(K779="","",M779 * K779)</f>
        <v/>
      </c>
      <c r="O779" s="33">
        <f>IF(K779="","",M779 + N779)</f>
        <v/>
      </c>
      <c r="P779" s="4" t="n"/>
      <c r="Q779" s="33">
        <f>IF(L779&amp;K779="","",M779 * L779)</f>
        <v/>
      </c>
      <c r="R779" s="34">
        <f>IF(M779="","",O779-P779-Q779)</f>
        <v/>
      </c>
    </row>
    <row r="780">
      <c r="A780" s="25" t="n">
        <v>776</v>
      </c>
      <c r="B780" s="26">
        <f>_xlfn.XLOOKUP(C780,sales!C:C,scon!B:B,"")</f>
        <v/>
      </c>
      <c r="C780" s="4" t="n"/>
      <c r="D780" s="26">
        <f>_xlfn.XLOOKUP(C780,sales!C:C,scon!D:D,"")</f>
        <v/>
      </c>
      <c r="E780" s="26">
        <f>_xlfn.XLOOKUP(C780,sales!C:C,scon!E:E,"")</f>
        <v/>
      </c>
      <c r="F780" s="4" t="n"/>
      <c r="G780" s="27" t="n"/>
      <c r="H780" s="28" t="n"/>
      <c r="I780" s="4" t="n"/>
      <c r="J780" s="35">
        <f>_xlfn.XLOOKUP(C780,sales!C:C,scon!L:L,"")</f>
        <v/>
      </c>
      <c r="K780" s="31" t="n"/>
      <c r="L780" s="31" t="n"/>
      <c r="M780" s="33">
        <f>IF(I780="","",J780*I780)</f>
        <v/>
      </c>
      <c r="N780" s="33">
        <f>IF(K780="","",M780 * K780)</f>
        <v/>
      </c>
      <c r="O780" s="33">
        <f>IF(K780="","",M780 + N780)</f>
        <v/>
      </c>
      <c r="P780" s="4" t="n"/>
      <c r="Q780" s="33">
        <f>IF(L780&amp;K780="","",M780 * L780)</f>
        <v/>
      </c>
      <c r="R780" s="34">
        <f>IF(M780="","",O780-P780-Q780)</f>
        <v/>
      </c>
    </row>
    <row r="781">
      <c r="A781" s="25" t="n">
        <v>777</v>
      </c>
      <c r="B781" s="26">
        <f>_xlfn.XLOOKUP(C781,sales!C:C,scon!B:B,"")</f>
        <v/>
      </c>
      <c r="C781" s="4" t="n"/>
      <c r="D781" s="26">
        <f>_xlfn.XLOOKUP(C781,sales!C:C,scon!D:D,"")</f>
        <v/>
      </c>
      <c r="E781" s="26">
        <f>_xlfn.XLOOKUP(C781,sales!C:C,scon!E:E,"")</f>
        <v/>
      </c>
      <c r="F781" s="4" t="n"/>
      <c r="G781" s="27" t="n"/>
      <c r="H781" s="28" t="n"/>
      <c r="I781" s="4" t="n"/>
      <c r="J781" s="35">
        <f>_xlfn.XLOOKUP(C781,sales!C:C,scon!L:L,"")</f>
        <v/>
      </c>
      <c r="K781" s="31" t="n"/>
      <c r="L781" s="31" t="n"/>
      <c r="M781" s="33">
        <f>IF(I781="","",J781*I781)</f>
        <v/>
      </c>
      <c r="N781" s="33">
        <f>IF(K781="","",M781 * K781)</f>
        <v/>
      </c>
      <c r="O781" s="33">
        <f>IF(K781="","",M781 + N781)</f>
        <v/>
      </c>
      <c r="P781" s="4" t="n"/>
      <c r="Q781" s="33">
        <f>IF(L781&amp;K781="","",M781 * L781)</f>
        <v/>
      </c>
      <c r="R781" s="34">
        <f>IF(M781="","",O781-P781-Q781)</f>
        <v/>
      </c>
    </row>
    <row r="782">
      <c r="A782" s="25" t="n">
        <v>778</v>
      </c>
      <c r="B782" s="26">
        <f>_xlfn.XLOOKUP(C782,sales!C:C,scon!B:B,"")</f>
        <v/>
      </c>
      <c r="C782" s="4" t="n"/>
      <c r="D782" s="26">
        <f>_xlfn.XLOOKUP(C782,sales!C:C,scon!D:D,"")</f>
        <v/>
      </c>
      <c r="E782" s="26">
        <f>_xlfn.XLOOKUP(C782,sales!C:C,scon!E:E,"")</f>
        <v/>
      </c>
      <c r="F782" s="4" t="n"/>
      <c r="G782" s="27" t="n"/>
      <c r="H782" s="28" t="n"/>
      <c r="I782" s="4" t="n"/>
      <c r="J782" s="35">
        <f>_xlfn.XLOOKUP(C782,sales!C:C,scon!L:L,"")</f>
        <v/>
      </c>
      <c r="K782" s="31" t="n"/>
      <c r="L782" s="31" t="n"/>
      <c r="M782" s="33">
        <f>IF(I782="","",J782*I782)</f>
        <v/>
      </c>
      <c r="N782" s="33">
        <f>IF(K782="","",M782 * K782)</f>
        <v/>
      </c>
      <c r="O782" s="33">
        <f>IF(K782="","",M782 + N782)</f>
        <v/>
      </c>
      <c r="P782" s="4" t="n"/>
      <c r="Q782" s="33">
        <f>IF(L782&amp;K782="","",M782 * L782)</f>
        <v/>
      </c>
      <c r="R782" s="34">
        <f>IF(M782="","",O782-P782-Q782)</f>
        <v/>
      </c>
    </row>
    <row r="783">
      <c r="A783" s="25" t="n">
        <v>779</v>
      </c>
      <c r="B783" s="26">
        <f>_xlfn.XLOOKUP(C783,sales!C:C,scon!B:B,"")</f>
        <v/>
      </c>
      <c r="C783" s="4" t="n"/>
      <c r="D783" s="26">
        <f>_xlfn.XLOOKUP(C783,sales!C:C,scon!D:D,"")</f>
        <v/>
      </c>
      <c r="E783" s="26">
        <f>_xlfn.XLOOKUP(C783,sales!C:C,scon!E:E,"")</f>
        <v/>
      </c>
      <c r="F783" s="4" t="n"/>
      <c r="G783" s="27" t="n"/>
      <c r="H783" s="28" t="n"/>
      <c r="I783" s="4" t="n"/>
      <c r="J783" s="35">
        <f>_xlfn.XLOOKUP(C783,sales!C:C,scon!L:L,"")</f>
        <v/>
      </c>
      <c r="K783" s="31" t="n"/>
      <c r="L783" s="31" t="n"/>
      <c r="M783" s="33">
        <f>IF(I783="","",J783*I783)</f>
        <v/>
      </c>
      <c r="N783" s="33">
        <f>IF(K783="","",M783 * K783)</f>
        <v/>
      </c>
      <c r="O783" s="33">
        <f>IF(K783="","",M783 + N783)</f>
        <v/>
      </c>
      <c r="P783" s="4" t="n"/>
      <c r="Q783" s="33">
        <f>IF(L783&amp;K783="","",M783 * L783)</f>
        <v/>
      </c>
      <c r="R783" s="34">
        <f>IF(M783="","",O783-P783-Q783)</f>
        <v/>
      </c>
    </row>
    <row r="784">
      <c r="A784" s="25" t="n">
        <v>780</v>
      </c>
      <c r="B784" s="26">
        <f>_xlfn.XLOOKUP(C784,sales!C:C,scon!B:B,"")</f>
        <v/>
      </c>
      <c r="C784" s="4" t="n"/>
      <c r="D784" s="26">
        <f>_xlfn.XLOOKUP(C784,sales!C:C,scon!D:D,"")</f>
        <v/>
      </c>
      <c r="E784" s="26">
        <f>_xlfn.XLOOKUP(C784,sales!C:C,scon!E:E,"")</f>
        <v/>
      </c>
      <c r="F784" s="4" t="n"/>
      <c r="G784" s="27" t="n"/>
      <c r="H784" s="28" t="n"/>
      <c r="I784" s="4" t="n"/>
      <c r="J784" s="35">
        <f>_xlfn.XLOOKUP(C784,sales!C:C,scon!L:L,"")</f>
        <v/>
      </c>
      <c r="K784" s="31" t="n"/>
      <c r="L784" s="31" t="n"/>
      <c r="M784" s="33">
        <f>IF(I784="","",J784*I784)</f>
        <v/>
      </c>
      <c r="N784" s="33">
        <f>IF(K784="","",M784 * K784)</f>
        <v/>
      </c>
      <c r="O784" s="33">
        <f>IF(K784="","",M784 + N784)</f>
        <v/>
      </c>
      <c r="P784" s="4" t="n"/>
      <c r="Q784" s="33">
        <f>IF(L784&amp;K784="","",M784 * L784)</f>
        <v/>
      </c>
      <c r="R784" s="34">
        <f>IF(M784="","",O784-P784-Q784)</f>
        <v/>
      </c>
    </row>
    <row r="785">
      <c r="A785" s="25" t="n">
        <v>781</v>
      </c>
      <c r="B785" s="26">
        <f>_xlfn.XLOOKUP(C785,sales!C:C,scon!B:B,"")</f>
        <v/>
      </c>
      <c r="C785" s="4" t="n"/>
      <c r="D785" s="26">
        <f>_xlfn.XLOOKUP(C785,sales!C:C,scon!D:D,"")</f>
        <v/>
      </c>
      <c r="E785" s="26">
        <f>_xlfn.XLOOKUP(C785,sales!C:C,scon!E:E,"")</f>
        <v/>
      </c>
      <c r="F785" s="4" t="n"/>
      <c r="G785" s="27" t="n"/>
      <c r="H785" s="28" t="n"/>
      <c r="I785" s="4" t="n"/>
      <c r="J785" s="35">
        <f>_xlfn.XLOOKUP(C785,sales!C:C,scon!L:L,"")</f>
        <v/>
      </c>
      <c r="K785" s="31" t="n"/>
      <c r="L785" s="31" t="n"/>
      <c r="M785" s="33">
        <f>IF(I785="","",J785*I785)</f>
        <v/>
      </c>
      <c r="N785" s="33">
        <f>IF(K785="","",M785 * K785)</f>
        <v/>
      </c>
      <c r="O785" s="33">
        <f>IF(K785="","",M785 + N785)</f>
        <v/>
      </c>
      <c r="P785" s="4" t="n"/>
      <c r="Q785" s="33">
        <f>IF(L785&amp;K785="","",M785 * L785)</f>
        <v/>
      </c>
      <c r="R785" s="34">
        <f>IF(M785="","",O785-P785-Q785)</f>
        <v/>
      </c>
    </row>
    <row r="786">
      <c r="A786" s="25" t="n">
        <v>782</v>
      </c>
      <c r="B786" s="26">
        <f>_xlfn.XLOOKUP(C786,sales!C:C,scon!B:B,"")</f>
        <v/>
      </c>
      <c r="C786" s="4" t="n"/>
      <c r="D786" s="26">
        <f>_xlfn.XLOOKUP(C786,sales!C:C,scon!D:D,"")</f>
        <v/>
      </c>
      <c r="E786" s="26">
        <f>_xlfn.XLOOKUP(C786,sales!C:C,scon!E:E,"")</f>
        <v/>
      </c>
      <c r="F786" s="4" t="n"/>
      <c r="G786" s="27" t="n"/>
      <c r="H786" s="28" t="n"/>
      <c r="I786" s="4" t="n"/>
      <c r="J786" s="35">
        <f>_xlfn.XLOOKUP(C786,sales!C:C,scon!L:L,"")</f>
        <v/>
      </c>
      <c r="K786" s="31" t="n"/>
      <c r="L786" s="31" t="n"/>
      <c r="M786" s="33">
        <f>IF(I786="","",J786*I786)</f>
        <v/>
      </c>
      <c r="N786" s="33">
        <f>IF(K786="","",M786 * K786)</f>
        <v/>
      </c>
      <c r="O786" s="33">
        <f>IF(K786="","",M786 + N786)</f>
        <v/>
      </c>
      <c r="P786" s="4" t="n"/>
      <c r="Q786" s="33">
        <f>IF(L786&amp;K786="","",M786 * L786)</f>
        <v/>
      </c>
      <c r="R786" s="34">
        <f>IF(M786="","",O786-P786-Q786)</f>
        <v/>
      </c>
    </row>
    <row r="787">
      <c r="A787" s="25" t="n">
        <v>783</v>
      </c>
      <c r="B787" s="26">
        <f>_xlfn.XLOOKUP(C787,sales!C:C,scon!B:B,"")</f>
        <v/>
      </c>
      <c r="C787" s="4" t="n"/>
      <c r="D787" s="26">
        <f>_xlfn.XLOOKUP(C787,sales!C:C,scon!D:D,"")</f>
        <v/>
      </c>
      <c r="E787" s="26">
        <f>_xlfn.XLOOKUP(C787,sales!C:C,scon!E:E,"")</f>
        <v/>
      </c>
      <c r="F787" s="4" t="n"/>
      <c r="G787" s="27" t="n"/>
      <c r="H787" s="28" t="n"/>
      <c r="I787" s="4" t="n"/>
      <c r="J787" s="35">
        <f>_xlfn.XLOOKUP(C787,sales!C:C,scon!L:L,"")</f>
        <v/>
      </c>
      <c r="K787" s="31" t="n"/>
      <c r="L787" s="31" t="n"/>
      <c r="M787" s="33">
        <f>IF(I787="","",J787*I787)</f>
        <v/>
      </c>
      <c r="N787" s="33">
        <f>IF(K787="","",M787 * K787)</f>
        <v/>
      </c>
      <c r="O787" s="33">
        <f>IF(K787="","",M787 + N787)</f>
        <v/>
      </c>
      <c r="P787" s="4" t="n"/>
      <c r="Q787" s="33">
        <f>IF(L787&amp;K787="","",M787 * L787)</f>
        <v/>
      </c>
      <c r="R787" s="34">
        <f>IF(M787="","",O787-P787-Q787)</f>
        <v/>
      </c>
    </row>
    <row r="788">
      <c r="A788" s="25" t="n">
        <v>784</v>
      </c>
      <c r="B788" s="26">
        <f>_xlfn.XLOOKUP(C788,sales!C:C,scon!B:B,"")</f>
        <v/>
      </c>
      <c r="C788" s="4" t="n"/>
      <c r="D788" s="26">
        <f>_xlfn.XLOOKUP(C788,sales!C:C,scon!D:D,"")</f>
        <v/>
      </c>
      <c r="E788" s="26">
        <f>_xlfn.XLOOKUP(C788,sales!C:C,scon!E:E,"")</f>
        <v/>
      </c>
      <c r="F788" s="4" t="n"/>
      <c r="G788" s="27" t="n"/>
      <c r="H788" s="28" t="n"/>
      <c r="I788" s="4" t="n"/>
      <c r="J788" s="35">
        <f>_xlfn.XLOOKUP(C788,sales!C:C,scon!L:L,"")</f>
        <v/>
      </c>
      <c r="K788" s="31" t="n"/>
      <c r="L788" s="31" t="n"/>
      <c r="M788" s="33">
        <f>IF(I788="","",J788*I788)</f>
        <v/>
      </c>
      <c r="N788" s="33">
        <f>IF(K788="","",M788 * K788)</f>
        <v/>
      </c>
      <c r="O788" s="33">
        <f>IF(K788="","",M788 + N788)</f>
        <v/>
      </c>
      <c r="P788" s="4" t="n"/>
      <c r="Q788" s="33">
        <f>IF(L788&amp;K788="","",M788 * L788)</f>
        <v/>
      </c>
      <c r="R788" s="34">
        <f>IF(M788="","",O788-P788-Q788)</f>
        <v/>
      </c>
    </row>
    <row r="789">
      <c r="A789" s="25" t="n">
        <v>785</v>
      </c>
      <c r="B789" s="26">
        <f>_xlfn.XLOOKUP(C789,sales!C:C,scon!B:B,"")</f>
        <v/>
      </c>
      <c r="C789" s="4" t="n"/>
      <c r="D789" s="26">
        <f>_xlfn.XLOOKUP(C789,sales!C:C,scon!D:D,"")</f>
        <v/>
      </c>
      <c r="E789" s="26">
        <f>_xlfn.XLOOKUP(C789,sales!C:C,scon!E:E,"")</f>
        <v/>
      </c>
      <c r="F789" s="4" t="n"/>
      <c r="G789" s="27" t="n"/>
      <c r="H789" s="28" t="n"/>
      <c r="I789" s="4" t="n"/>
      <c r="J789" s="35">
        <f>_xlfn.XLOOKUP(C789,sales!C:C,scon!L:L,"")</f>
        <v/>
      </c>
      <c r="K789" s="31" t="n"/>
      <c r="L789" s="31" t="n"/>
      <c r="M789" s="33">
        <f>IF(I789="","",J789*I789)</f>
        <v/>
      </c>
      <c r="N789" s="33">
        <f>IF(K789="","",M789 * K789)</f>
        <v/>
      </c>
      <c r="O789" s="33">
        <f>IF(K789="","",M789 + N789)</f>
        <v/>
      </c>
      <c r="P789" s="4" t="n"/>
      <c r="Q789" s="33">
        <f>IF(L789&amp;K789="","",M789 * L789)</f>
        <v/>
      </c>
      <c r="R789" s="34">
        <f>IF(M789="","",O789-P789-Q789)</f>
        <v/>
      </c>
    </row>
    <row r="790">
      <c r="A790" s="25" t="n">
        <v>786</v>
      </c>
      <c r="B790" s="26">
        <f>_xlfn.XLOOKUP(C790,sales!C:C,scon!B:B,"")</f>
        <v/>
      </c>
      <c r="C790" s="4" t="n"/>
      <c r="D790" s="26">
        <f>_xlfn.XLOOKUP(C790,sales!C:C,scon!D:D,"")</f>
        <v/>
      </c>
      <c r="E790" s="26">
        <f>_xlfn.XLOOKUP(C790,sales!C:C,scon!E:E,"")</f>
        <v/>
      </c>
      <c r="F790" s="4" t="n"/>
      <c r="G790" s="27" t="n"/>
      <c r="H790" s="28" t="n"/>
      <c r="I790" s="4" t="n"/>
      <c r="J790" s="35">
        <f>_xlfn.XLOOKUP(C790,sales!C:C,scon!L:L,"")</f>
        <v/>
      </c>
      <c r="K790" s="31" t="n"/>
      <c r="L790" s="31" t="n"/>
      <c r="M790" s="33">
        <f>IF(I790="","",J790*I790)</f>
        <v/>
      </c>
      <c r="N790" s="33">
        <f>IF(K790="","",M790 * K790)</f>
        <v/>
      </c>
      <c r="O790" s="33">
        <f>IF(K790="","",M790 + N790)</f>
        <v/>
      </c>
      <c r="P790" s="4" t="n"/>
      <c r="Q790" s="33">
        <f>IF(L790&amp;K790="","",M790 * L790)</f>
        <v/>
      </c>
      <c r="R790" s="34">
        <f>IF(M790="","",O790-P790-Q790)</f>
        <v/>
      </c>
    </row>
    <row r="791">
      <c r="A791" s="25" t="n">
        <v>787</v>
      </c>
      <c r="B791" s="26">
        <f>_xlfn.XLOOKUP(C791,sales!C:C,scon!B:B,"")</f>
        <v/>
      </c>
      <c r="C791" s="4" t="n"/>
      <c r="D791" s="26">
        <f>_xlfn.XLOOKUP(C791,sales!C:C,scon!D:D,"")</f>
        <v/>
      </c>
      <c r="E791" s="26">
        <f>_xlfn.XLOOKUP(C791,sales!C:C,scon!E:E,"")</f>
        <v/>
      </c>
      <c r="F791" s="4" t="n"/>
      <c r="G791" s="27" t="n"/>
      <c r="H791" s="28" t="n"/>
      <c r="I791" s="4" t="n"/>
      <c r="J791" s="35">
        <f>_xlfn.XLOOKUP(C791,sales!C:C,scon!L:L,"")</f>
        <v/>
      </c>
      <c r="K791" s="31" t="n"/>
      <c r="L791" s="31" t="n"/>
      <c r="M791" s="33">
        <f>IF(I791="","",J791*I791)</f>
        <v/>
      </c>
      <c r="N791" s="33">
        <f>IF(K791="","",M791 * K791)</f>
        <v/>
      </c>
      <c r="O791" s="33">
        <f>IF(K791="","",M791 + N791)</f>
        <v/>
      </c>
      <c r="P791" s="4" t="n"/>
      <c r="Q791" s="33">
        <f>IF(L791&amp;K791="","",M791 * L791)</f>
        <v/>
      </c>
      <c r="R791" s="34">
        <f>IF(M791="","",O791-P791-Q791)</f>
        <v/>
      </c>
    </row>
    <row r="792">
      <c r="A792" s="25" t="n">
        <v>788</v>
      </c>
      <c r="B792" s="26">
        <f>_xlfn.XLOOKUP(C792,sales!C:C,scon!B:B,"")</f>
        <v/>
      </c>
      <c r="C792" s="4" t="n"/>
      <c r="D792" s="26">
        <f>_xlfn.XLOOKUP(C792,sales!C:C,scon!D:D,"")</f>
        <v/>
      </c>
      <c r="E792" s="26">
        <f>_xlfn.XLOOKUP(C792,sales!C:C,scon!E:E,"")</f>
        <v/>
      </c>
      <c r="F792" s="4" t="n"/>
      <c r="G792" s="27" t="n"/>
      <c r="H792" s="28" t="n"/>
      <c r="I792" s="4" t="n"/>
      <c r="J792" s="35">
        <f>_xlfn.XLOOKUP(C792,sales!C:C,scon!L:L,"")</f>
        <v/>
      </c>
      <c r="K792" s="31" t="n"/>
      <c r="L792" s="31" t="n"/>
      <c r="M792" s="33">
        <f>IF(I792="","",J792*I792)</f>
        <v/>
      </c>
      <c r="N792" s="33">
        <f>IF(K792="","",M792 * K792)</f>
        <v/>
      </c>
      <c r="O792" s="33">
        <f>IF(K792="","",M792 + N792)</f>
        <v/>
      </c>
      <c r="P792" s="4" t="n"/>
      <c r="Q792" s="33">
        <f>IF(L792&amp;K792="","",M792 * L792)</f>
        <v/>
      </c>
      <c r="R792" s="34">
        <f>IF(M792="","",O792-P792-Q792)</f>
        <v/>
      </c>
    </row>
    <row r="793">
      <c r="A793" s="25" t="n">
        <v>789</v>
      </c>
      <c r="B793" s="26">
        <f>_xlfn.XLOOKUP(C793,sales!C:C,scon!B:B,"")</f>
        <v/>
      </c>
      <c r="C793" s="4" t="n"/>
      <c r="D793" s="26">
        <f>_xlfn.XLOOKUP(C793,sales!C:C,scon!D:D,"")</f>
        <v/>
      </c>
      <c r="E793" s="26">
        <f>_xlfn.XLOOKUP(C793,sales!C:C,scon!E:E,"")</f>
        <v/>
      </c>
      <c r="F793" s="4" t="n"/>
      <c r="G793" s="27" t="n"/>
      <c r="H793" s="28" t="n"/>
      <c r="I793" s="4" t="n"/>
      <c r="J793" s="35">
        <f>_xlfn.XLOOKUP(C793,sales!C:C,scon!L:L,"")</f>
        <v/>
      </c>
      <c r="K793" s="31" t="n"/>
      <c r="L793" s="31" t="n"/>
      <c r="M793" s="33">
        <f>IF(I793="","",J793*I793)</f>
        <v/>
      </c>
      <c r="N793" s="33">
        <f>IF(K793="","",M793 * K793)</f>
        <v/>
      </c>
      <c r="O793" s="33">
        <f>IF(K793="","",M793 + N793)</f>
        <v/>
      </c>
      <c r="P793" s="4" t="n"/>
      <c r="Q793" s="33">
        <f>IF(L793&amp;K793="","",M793 * L793)</f>
        <v/>
      </c>
      <c r="R793" s="34">
        <f>IF(M793="","",O793-P793-Q793)</f>
        <v/>
      </c>
    </row>
    <row r="794">
      <c r="A794" s="25" t="n">
        <v>790</v>
      </c>
      <c r="B794" s="26">
        <f>_xlfn.XLOOKUP(C794,sales!C:C,scon!B:B,"")</f>
        <v/>
      </c>
      <c r="C794" s="4" t="n"/>
      <c r="D794" s="26">
        <f>_xlfn.XLOOKUP(C794,sales!C:C,scon!D:D,"")</f>
        <v/>
      </c>
      <c r="E794" s="26">
        <f>_xlfn.XLOOKUP(C794,sales!C:C,scon!E:E,"")</f>
        <v/>
      </c>
      <c r="F794" s="4" t="n"/>
      <c r="G794" s="27" t="n"/>
      <c r="H794" s="28" t="n"/>
      <c r="I794" s="4" t="n"/>
      <c r="J794" s="35">
        <f>_xlfn.XLOOKUP(C794,sales!C:C,scon!L:L,"")</f>
        <v/>
      </c>
      <c r="K794" s="31" t="n"/>
      <c r="L794" s="31" t="n"/>
      <c r="M794" s="33">
        <f>IF(I794="","",J794*I794)</f>
        <v/>
      </c>
      <c r="N794" s="33">
        <f>IF(K794="","",M794 * K794)</f>
        <v/>
      </c>
      <c r="O794" s="33">
        <f>IF(K794="","",M794 + N794)</f>
        <v/>
      </c>
      <c r="P794" s="4" t="n"/>
      <c r="Q794" s="33">
        <f>IF(L794&amp;K794="","",M794 * L794)</f>
        <v/>
      </c>
      <c r="R794" s="34">
        <f>IF(M794="","",O794-P794-Q794)</f>
        <v/>
      </c>
    </row>
    <row r="795">
      <c r="A795" s="25" t="n">
        <v>791</v>
      </c>
      <c r="B795" s="26">
        <f>_xlfn.XLOOKUP(C795,sales!C:C,scon!B:B,"")</f>
        <v/>
      </c>
      <c r="C795" s="4" t="n"/>
      <c r="D795" s="26">
        <f>_xlfn.XLOOKUP(C795,sales!C:C,scon!D:D,"")</f>
        <v/>
      </c>
      <c r="E795" s="26">
        <f>_xlfn.XLOOKUP(C795,sales!C:C,scon!E:E,"")</f>
        <v/>
      </c>
      <c r="F795" s="4" t="n"/>
      <c r="G795" s="27" t="n"/>
      <c r="H795" s="28" t="n"/>
      <c r="I795" s="4" t="n"/>
      <c r="J795" s="35">
        <f>_xlfn.XLOOKUP(C795,sales!C:C,scon!L:L,"")</f>
        <v/>
      </c>
      <c r="K795" s="31" t="n"/>
      <c r="L795" s="31" t="n"/>
      <c r="M795" s="33">
        <f>IF(I795="","",J795*I795)</f>
        <v/>
      </c>
      <c r="N795" s="33">
        <f>IF(K795="","",M795 * K795)</f>
        <v/>
      </c>
      <c r="O795" s="33">
        <f>IF(K795="","",M795 + N795)</f>
        <v/>
      </c>
      <c r="P795" s="4" t="n"/>
      <c r="Q795" s="33">
        <f>IF(L795&amp;K795="","",M795 * L795)</f>
        <v/>
      </c>
      <c r="R795" s="34">
        <f>IF(M795="","",O795-P795-Q795)</f>
        <v/>
      </c>
    </row>
    <row r="796">
      <c r="A796" s="25" t="n">
        <v>792</v>
      </c>
      <c r="B796" s="26">
        <f>_xlfn.XLOOKUP(C796,sales!C:C,scon!B:B,"")</f>
        <v/>
      </c>
      <c r="C796" s="4" t="n"/>
      <c r="D796" s="26">
        <f>_xlfn.XLOOKUP(C796,sales!C:C,scon!D:D,"")</f>
        <v/>
      </c>
      <c r="E796" s="26">
        <f>_xlfn.XLOOKUP(C796,sales!C:C,scon!E:E,"")</f>
        <v/>
      </c>
      <c r="F796" s="4" t="n"/>
      <c r="G796" s="27" t="n"/>
      <c r="H796" s="28" t="n"/>
      <c r="I796" s="4" t="n"/>
      <c r="J796" s="35">
        <f>_xlfn.XLOOKUP(C796,sales!C:C,scon!L:L,"")</f>
        <v/>
      </c>
      <c r="K796" s="31" t="n"/>
      <c r="L796" s="31" t="n"/>
      <c r="M796" s="33">
        <f>IF(I796="","",J796*I796)</f>
        <v/>
      </c>
      <c r="N796" s="33">
        <f>IF(K796="","",M796 * K796)</f>
        <v/>
      </c>
      <c r="O796" s="33">
        <f>IF(K796="","",M796 + N796)</f>
        <v/>
      </c>
      <c r="P796" s="4" t="n"/>
      <c r="Q796" s="33">
        <f>IF(L796&amp;K796="","",M796 * L796)</f>
        <v/>
      </c>
      <c r="R796" s="34">
        <f>IF(M796="","",O796-P796-Q796)</f>
        <v/>
      </c>
    </row>
    <row r="797">
      <c r="A797" s="25" t="n">
        <v>793</v>
      </c>
      <c r="B797" s="26">
        <f>_xlfn.XLOOKUP(C797,sales!C:C,scon!B:B,"")</f>
        <v/>
      </c>
      <c r="C797" s="4" t="n"/>
      <c r="D797" s="26">
        <f>_xlfn.XLOOKUP(C797,sales!C:C,scon!D:D,"")</f>
        <v/>
      </c>
      <c r="E797" s="26">
        <f>_xlfn.XLOOKUP(C797,sales!C:C,scon!E:E,"")</f>
        <v/>
      </c>
      <c r="F797" s="4" t="n"/>
      <c r="G797" s="27" t="n"/>
      <c r="H797" s="28" t="n"/>
      <c r="I797" s="4" t="n"/>
      <c r="J797" s="35">
        <f>_xlfn.XLOOKUP(C797,sales!C:C,scon!L:L,"")</f>
        <v/>
      </c>
      <c r="K797" s="31" t="n"/>
      <c r="L797" s="31" t="n"/>
      <c r="M797" s="33">
        <f>IF(I797="","",J797*I797)</f>
        <v/>
      </c>
      <c r="N797" s="33">
        <f>IF(K797="","",M797 * K797)</f>
        <v/>
      </c>
      <c r="O797" s="33">
        <f>IF(K797="","",M797 + N797)</f>
        <v/>
      </c>
      <c r="P797" s="4" t="n"/>
      <c r="Q797" s="33">
        <f>IF(L797&amp;K797="","",M797 * L797)</f>
        <v/>
      </c>
      <c r="R797" s="34">
        <f>IF(M797="","",O797-P797-Q797)</f>
        <v/>
      </c>
    </row>
    <row r="798">
      <c r="A798" s="25" t="n">
        <v>794</v>
      </c>
      <c r="B798" s="26">
        <f>_xlfn.XLOOKUP(C798,sales!C:C,scon!B:B,"")</f>
        <v/>
      </c>
      <c r="C798" s="4" t="n"/>
      <c r="D798" s="26">
        <f>_xlfn.XLOOKUP(C798,sales!C:C,scon!D:D,"")</f>
        <v/>
      </c>
      <c r="E798" s="26">
        <f>_xlfn.XLOOKUP(C798,sales!C:C,scon!E:E,"")</f>
        <v/>
      </c>
      <c r="F798" s="4" t="n"/>
      <c r="G798" s="27" t="n"/>
      <c r="H798" s="28" t="n"/>
      <c r="I798" s="4" t="n"/>
      <c r="J798" s="35">
        <f>_xlfn.XLOOKUP(C798,sales!C:C,scon!L:L,"")</f>
        <v/>
      </c>
      <c r="K798" s="31" t="n"/>
      <c r="L798" s="31" t="n"/>
      <c r="M798" s="33">
        <f>IF(I798="","",J798*I798)</f>
        <v/>
      </c>
      <c r="N798" s="33">
        <f>IF(K798="","",M798 * K798)</f>
        <v/>
      </c>
      <c r="O798" s="33">
        <f>IF(K798="","",M798 + N798)</f>
        <v/>
      </c>
      <c r="P798" s="4" t="n"/>
      <c r="Q798" s="33">
        <f>IF(L798&amp;K798="","",M798 * L798)</f>
        <v/>
      </c>
      <c r="R798" s="34">
        <f>IF(M798="","",O798-P798-Q798)</f>
        <v/>
      </c>
    </row>
    <row r="799">
      <c r="A799" s="25" t="n">
        <v>795</v>
      </c>
      <c r="B799" s="26">
        <f>_xlfn.XLOOKUP(C799,sales!C:C,scon!B:B,"")</f>
        <v/>
      </c>
      <c r="C799" s="4" t="n"/>
      <c r="D799" s="26">
        <f>_xlfn.XLOOKUP(C799,sales!C:C,scon!D:D,"")</f>
        <v/>
      </c>
      <c r="E799" s="26">
        <f>_xlfn.XLOOKUP(C799,sales!C:C,scon!E:E,"")</f>
        <v/>
      </c>
      <c r="F799" s="4" t="n"/>
      <c r="G799" s="27" t="n"/>
      <c r="H799" s="28" t="n"/>
      <c r="I799" s="4" t="n"/>
      <c r="J799" s="35">
        <f>_xlfn.XLOOKUP(C799,sales!C:C,scon!L:L,"")</f>
        <v/>
      </c>
      <c r="K799" s="31" t="n"/>
      <c r="L799" s="31" t="n"/>
      <c r="M799" s="33">
        <f>IF(I799="","",J799*I799)</f>
        <v/>
      </c>
      <c r="N799" s="33">
        <f>IF(K799="","",M799 * K799)</f>
        <v/>
      </c>
      <c r="O799" s="33">
        <f>IF(K799="","",M799 + N799)</f>
        <v/>
      </c>
      <c r="P799" s="4" t="n"/>
      <c r="Q799" s="33">
        <f>IF(L799&amp;K799="","",M799 * L799)</f>
        <v/>
      </c>
      <c r="R799" s="34">
        <f>IF(M799="","",O799-P799-Q799)</f>
        <v/>
      </c>
    </row>
    <row r="800">
      <c r="A800" s="25" t="n">
        <v>796</v>
      </c>
      <c r="B800" s="26">
        <f>_xlfn.XLOOKUP(C800,sales!C:C,scon!B:B,"")</f>
        <v/>
      </c>
      <c r="C800" s="4" t="n"/>
      <c r="D800" s="26">
        <f>_xlfn.XLOOKUP(C800,sales!C:C,scon!D:D,"")</f>
        <v/>
      </c>
      <c r="E800" s="26">
        <f>_xlfn.XLOOKUP(C800,sales!C:C,scon!E:E,"")</f>
        <v/>
      </c>
      <c r="F800" s="4" t="n"/>
      <c r="G800" s="27" t="n"/>
      <c r="H800" s="28" t="n"/>
      <c r="I800" s="4" t="n"/>
      <c r="J800" s="35">
        <f>_xlfn.XLOOKUP(C800,sales!C:C,scon!L:L,"")</f>
        <v/>
      </c>
      <c r="K800" s="31" t="n"/>
      <c r="L800" s="31" t="n"/>
      <c r="M800" s="33">
        <f>IF(I800="","",J800*I800)</f>
        <v/>
      </c>
      <c r="N800" s="33">
        <f>IF(K800="","",M800 * K800)</f>
        <v/>
      </c>
      <c r="O800" s="33">
        <f>IF(K800="","",M800 + N800)</f>
        <v/>
      </c>
      <c r="P800" s="4" t="n"/>
      <c r="Q800" s="33">
        <f>IF(L800&amp;K800="","",M800 * L800)</f>
        <v/>
      </c>
      <c r="R800" s="34">
        <f>IF(M800="","",O800-P800-Q800)</f>
        <v/>
      </c>
    </row>
    <row r="801">
      <c r="A801" s="25" t="n">
        <v>797</v>
      </c>
      <c r="B801" s="26">
        <f>_xlfn.XLOOKUP(C801,sales!C:C,scon!B:B,"")</f>
        <v/>
      </c>
      <c r="C801" s="4" t="n"/>
      <c r="D801" s="26">
        <f>_xlfn.XLOOKUP(C801,sales!C:C,scon!D:D,"")</f>
        <v/>
      </c>
      <c r="E801" s="26">
        <f>_xlfn.XLOOKUP(C801,sales!C:C,scon!E:E,"")</f>
        <v/>
      </c>
      <c r="F801" s="4" t="n"/>
      <c r="G801" s="27" t="n"/>
      <c r="H801" s="28" t="n"/>
      <c r="I801" s="4" t="n"/>
      <c r="J801" s="35">
        <f>_xlfn.XLOOKUP(C801,sales!C:C,scon!L:L,"")</f>
        <v/>
      </c>
      <c r="K801" s="31" t="n"/>
      <c r="L801" s="31" t="n"/>
      <c r="M801" s="33">
        <f>IF(I801="","",J801*I801)</f>
        <v/>
      </c>
      <c r="N801" s="33">
        <f>IF(K801="","",M801 * K801)</f>
        <v/>
      </c>
      <c r="O801" s="33">
        <f>IF(K801="","",M801 + N801)</f>
        <v/>
      </c>
      <c r="P801" s="4" t="n"/>
      <c r="Q801" s="33">
        <f>IF(L801&amp;K801="","",M801 * L801)</f>
        <v/>
      </c>
      <c r="R801" s="34">
        <f>IF(M801="","",O801-P801-Q801)</f>
        <v/>
      </c>
    </row>
    <row r="802">
      <c r="A802" s="25" t="n">
        <v>798</v>
      </c>
      <c r="B802" s="26">
        <f>_xlfn.XLOOKUP(C802,sales!C:C,scon!B:B,"")</f>
        <v/>
      </c>
      <c r="C802" s="4" t="n"/>
      <c r="D802" s="26">
        <f>_xlfn.XLOOKUP(C802,sales!C:C,scon!D:D,"")</f>
        <v/>
      </c>
      <c r="E802" s="26">
        <f>_xlfn.XLOOKUP(C802,sales!C:C,scon!E:E,"")</f>
        <v/>
      </c>
      <c r="F802" s="4" t="n"/>
      <c r="G802" s="27" t="n"/>
      <c r="H802" s="28" t="n"/>
      <c r="I802" s="4" t="n"/>
      <c r="J802" s="35">
        <f>_xlfn.XLOOKUP(C802,sales!C:C,scon!L:L,"")</f>
        <v/>
      </c>
      <c r="K802" s="31" t="n"/>
      <c r="L802" s="31" t="n"/>
      <c r="M802" s="33">
        <f>IF(I802="","",J802*I802)</f>
        <v/>
      </c>
      <c r="N802" s="33">
        <f>IF(K802="","",M802 * K802)</f>
        <v/>
      </c>
      <c r="O802" s="33">
        <f>IF(K802="","",M802 + N802)</f>
        <v/>
      </c>
      <c r="P802" s="4" t="n"/>
      <c r="Q802" s="33">
        <f>IF(L802&amp;K802="","",M802 * L802)</f>
        <v/>
      </c>
      <c r="R802" s="34">
        <f>IF(M802="","",O802-P802-Q802)</f>
        <v/>
      </c>
    </row>
    <row r="803">
      <c r="A803" s="25" t="n">
        <v>799</v>
      </c>
      <c r="B803" s="26">
        <f>_xlfn.XLOOKUP(C803,sales!C:C,scon!B:B,"")</f>
        <v/>
      </c>
      <c r="C803" s="4" t="n"/>
      <c r="D803" s="26">
        <f>_xlfn.XLOOKUP(C803,sales!C:C,scon!D:D,"")</f>
        <v/>
      </c>
      <c r="E803" s="26">
        <f>_xlfn.XLOOKUP(C803,sales!C:C,scon!E:E,"")</f>
        <v/>
      </c>
      <c r="F803" s="4" t="n"/>
      <c r="G803" s="27" t="n"/>
      <c r="H803" s="28" t="n"/>
      <c r="I803" s="4" t="n"/>
      <c r="J803" s="35">
        <f>_xlfn.XLOOKUP(C803,sales!C:C,scon!L:L,"")</f>
        <v/>
      </c>
      <c r="K803" s="31" t="n"/>
      <c r="L803" s="31" t="n"/>
      <c r="M803" s="33">
        <f>IF(I803="","",J803*I803)</f>
        <v/>
      </c>
      <c r="N803" s="33">
        <f>IF(K803="","",M803 * K803)</f>
        <v/>
      </c>
      <c r="O803" s="33">
        <f>IF(K803="","",M803 + N803)</f>
        <v/>
      </c>
      <c r="P803" s="4" t="n"/>
      <c r="Q803" s="33">
        <f>IF(L803&amp;K803="","",M803 * L803)</f>
        <v/>
      </c>
      <c r="R803" s="34">
        <f>IF(M803="","",O803-P803-Q803)</f>
        <v/>
      </c>
    </row>
    <row r="804">
      <c r="A804" s="25" t="n">
        <v>800</v>
      </c>
      <c r="B804" s="26">
        <f>_xlfn.XLOOKUP(C804,sales!C:C,scon!B:B,"")</f>
        <v/>
      </c>
      <c r="C804" s="4" t="n"/>
      <c r="D804" s="26">
        <f>_xlfn.XLOOKUP(C804,sales!C:C,scon!D:D,"")</f>
        <v/>
      </c>
      <c r="E804" s="26">
        <f>_xlfn.XLOOKUP(C804,sales!C:C,scon!E:E,"")</f>
        <v/>
      </c>
      <c r="F804" s="4" t="n"/>
      <c r="G804" s="27" t="n"/>
      <c r="H804" s="28" t="n"/>
      <c r="I804" s="4" t="n"/>
      <c r="J804" s="35">
        <f>_xlfn.XLOOKUP(C804,sales!C:C,scon!L:L,"")</f>
        <v/>
      </c>
      <c r="K804" s="31" t="n"/>
      <c r="L804" s="31" t="n"/>
      <c r="M804" s="33">
        <f>IF(I804="","",J804*I804)</f>
        <v/>
      </c>
      <c r="N804" s="33">
        <f>IF(K804="","",M804 * K804)</f>
        <v/>
      </c>
      <c r="O804" s="33">
        <f>IF(K804="","",M804 + N804)</f>
        <v/>
      </c>
      <c r="P804" s="4" t="n"/>
      <c r="Q804" s="33">
        <f>IF(L804&amp;K804="","",M804 * L804)</f>
        <v/>
      </c>
      <c r="R804" s="34">
        <f>IF(M804="","",O804-P804-Q804)</f>
        <v/>
      </c>
    </row>
    <row r="805">
      <c r="A805" s="25" t="n">
        <v>801</v>
      </c>
      <c r="B805" s="26">
        <f>_xlfn.XLOOKUP(C805,sales!C:C,scon!B:B,"")</f>
        <v/>
      </c>
      <c r="C805" s="4" t="n"/>
      <c r="D805" s="26">
        <f>_xlfn.XLOOKUP(C805,sales!C:C,scon!D:D,"")</f>
        <v/>
      </c>
      <c r="E805" s="26">
        <f>_xlfn.XLOOKUP(C805,sales!C:C,scon!E:E,"")</f>
        <v/>
      </c>
      <c r="F805" s="4" t="n"/>
      <c r="G805" s="27" t="n"/>
      <c r="H805" s="28" t="n"/>
      <c r="I805" s="4" t="n"/>
      <c r="J805" s="35">
        <f>_xlfn.XLOOKUP(C805,sales!C:C,scon!L:L,"")</f>
        <v/>
      </c>
      <c r="K805" s="31" t="n"/>
      <c r="L805" s="31" t="n"/>
      <c r="M805" s="33">
        <f>IF(I805="","",J805*I805)</f>
        <v/>
      </c>
      <c r="N805" s="33">
        <f>IF(K805="","",M805 * K805)</f>
        <v/>
      </c>
      <c r="O805" s="33">
        <f>IF(K805="","",M805 + N805)</f>
        <v/>
      </c>
      <c r="P805" s="4" t="n"/>
      <c r="Q805" s="33">
        <f>IF(L805&amp;K805="","",M805 * L805)</f>
        <v/>
      </c>
      <c r="R805" s="34">
        <f>IF(M805="","",O805-P805-Q805)</f>
        <v/>
      </c>
    </row>
    <row r="806">
      <c r="A806" s="25" t="n">
        <v>802</v>
      </c>
      <c r="B806" s="26">
        <f>_xlfn.XLOOKUP(C806,sales!C:C,scon!B:B,"")</f>
        <v/>
      </c>
      <c r="C806" s="4" t="n"/>
      <c r="D806" s="26">
        <f>_xlfn.XLOOKUP(C806,sales!C:C,scon!D:D,"")</f>
        <v/>
      </c>
      <c r="E806" s="26">
        <f>_xlfn.XLOOKUP(C806,sales!C:C,scon!E:E,"")</f>
        <v/>
      </c>
      <c r="F806" s="4" t="n"/>
      <c r="G806" s="27" t="n"/>
      <c r="H806" s="28" t="n"/>
      <c r="I806" s="4" t="n"/>
      <c r="J806" s="35">
        <f>_xlfn.XLOOKUP(C806,sales!C:C,scon!L:L,"")</f>
        <v/>
      </c>
      <c r="K806" s="31" t="n"/>
      <c r="L806" s="31" t="n"/>
      <c r="M806" s="33">
        <f>IF(I806="","",J806*I806)</f>
        <v/>
      </c>
      <c r="N806" s="33">
        <f>IF(K806="","",M806 * K806)</f>
        <v/>
      </c>
      <c r="O806" s="33">
        <f>IF(K806="","",M806 + N806)</f>
        <v/>
      </c>
      <c r="P806" s="4" t="n"/>
      <c r="Q806" s="33">
        <f>IF(L806&amp;K806="","",M806 * L806)</f>
        <v/>
      </c>
      <c r="R806" s="34">
        <f>IF(M806="","",O806-P806-Q806)</f>
        <v/>
      </c>
    </row>
    <row r="807">
      <c r="A807" s="25" t="n">
        <v>803</v>
      </c>
      <c r="B807" s="26">
        <f>_xlfn.XLOOKUP(C807,sales!C:C,scon!B:B,"")</f>
        <v/>
      </c>
      <c r="C807" s="4" t="n"/>
      <c r="D807" s="26">
        <f>_xlfn.XLOOKUP(C807,sales!C:C,scon!D:D,"")</f>
        <v/>
      </c>
      <c r="E807" s="26">
        <f>_xlfn.XLOOKUP(C807,sales!C:C,scon!E:E,"")</f>
        <v/>
      </c>
      <c r="F807" s="4" t="n"/>
      <c r="G807" s="27" t="n"/>
      <c r="H807" s="28" t="n"/>
      <c r="I807" s="4" t="n"/>
      <c r="J807" s="35">
        <f>_xlfn.XLOOKUP(C807,sales!C:C,scon!L:L,"")</f>
        <v/>
      </c>
      <c r="K807" s="31" t="n"/>
      <c r="L807" s="31" t="n"/>
      <c r="M807" s="33">
        <f>IF(I807="","",J807*I807)</f>
        <v/>
      </c>
      <c r="N807" s="33">
        <f>IF(K807="","",M807 * K807)</f>
        <v/>
      </c>
      <c r="O807" s="33">
        <f>IF(K807="","",M807 + N807)</f>
        <v/>
      </c>
      <c r="P807" s="4" t="n"/>
      <c r="Q807" s="33">
        <f>IF(L807&amp;K807="","",M807 * L807)</f>
        <v/>
      </c>
      <c r="R807" s="34">
        <f>IF(M807="","",O807-P807-Q807)</f>
        <v/>
      </c>
    </row>
    <row r="808">
      <c r="A808" s="25" t="n">
        <v>804</v>
      </c>
      <c r="B808" s="26">
        <f>_xlfn.XLOOKUP(C808,sales!C:C,scon!B:B,"")</f>
        <v/>
      </c>
      <c r="C808" s="4" t="n"/>
      <c r="D808" s="26">
        <f>_xlfn.XLOOKUP(C808,sales!C:C,scon!D:D,"")</f>
        <v/>
      </c>
      <c r="E808" s="26">
        <f>_xlfn.XLOOKUP(C808,sales!C:C,scon!E:E,"")</f>
        <v/>
      </c>
      <c r="F808" s="4" t="n"/>
      <c r="G808" s="27" t="n"/>
      <c r="H808" s="28" t="n"/>
      <c r="I808" s="4" t="n"/>
      <c r="J808" s="35">
        <f>_xlfn.XLOOKUP(C808,sales!C:C,scon!L:L,"")</f>
        <v/>
      </c>
      <c r="K808" s="31" t="n"/>
      <c r="L808" s="31" t="n"/>
      <c r="M808" s="33">
        <f>IF(I808="","",J808*I808)</f>
        <v/>
      </c>
      <c r="N808" s="33">
        <f>IF(K808="","",M808 * K808)</f>
        <v/>
      </c>
      <c r="O808" s="33">
        <f>IF(K808="","",M808 + N808)</f>
        <v/>
      </c>
      <c r="P808" s="4" t="n"/>
      <c r="Q808" s="33">
        <f>IF(L808&amp;K808="","",M808 * L808)</f>
        <v/>
      </c>
      <c r="R808" s="34">
        <f>IF(M808="","",O808-P808-Q808)</f>
        <v/>
      </c>
    </row>
    <row r="809">
      <c r="A809" s="25" t="n">
        <v>805</v>
      </c>
      <c r="B809" s="26">
        <f>_xlfn.XLOOKUP(C809,sales!C:C,scon!B:B,"")</f>
        <v/>
      </c>
      <c r="C809" s="4" t="n"/>
      <c r="D809" s="26">
        <f>_xlfn.XLOOKUP(C809,sales!C:C,scon!D:D,"")</f>
        <v/>
      </c>
      <c r="E809" s="26">
        <f>_xlfn.XLOOKUP(C809,sales!C:C,scon!E:E,"")</f>
        <v/>
      </c>
      <c r="F809" s="4" t="n"/>
      <c r="G809" s="27" t="n"/>
      <c r="H809" s="28" t="n"/>
      <c r="I809" s="4" t="n"/>
      <c r="J809" s="35">
        <f>_xlfn.XLOOKUP(C809,sales!C:C,scon!L:L,"")</f>
        <v/>
      </c>
      <c r="K809" s="31" t="n"/>
      <c r="L809" s="31" t="n"/>
      <c r="M809" s="33">
        <f>IF(I809="","",J809*I809)</f>
        <v/>
      </c>
      <c r="N809" s="33">
        <f>IF(K809="","",M809 * K809)</f>
        <v/>
      </c>
      <c r="O809" s="33">
        <f>IF(K809="","",M809 + N809)</f>
        <v/>
      </c>
      <c r="P809" s="4" t="n"/>
      <c r="Q809" s="33">
        <f>IF(L809&amp;K809="","",M809 * L809)</f>
        <v/>
      </c>
      <c r="R809" s="34">
        <f>IF(M809="","",O809-P809-Q809)</f>
        <v/>
      </c>
    </row>
    <row r="810">
      <c r="A810" s="25" t="n">
        <v>806</v>
      </c>
      <c r="B810" s="26">
        <f>_xlfn.XLOOKUP(C810,sales!C:C,scon!B:B,"")</f>
        <v/>
      </c>
      <c r="C810" s="4" t="n"/>
      <c r="D810" s="26">
        <f>_xlfn.XLOOKUP(C810,sales!C:C,scon!D:D,"")</f>
        <v/>
      </c>
      <c r="E810" s="26">
        <f>_xlfn.XLOOKUP(C810,sales!C:C,scon!E:E,"")</f>
        <v/>
      </c>
      <c r="F810" s="4" t="n"/>
      <c r="G810" s="27" t="n"/>
      <c r="H810" s="28" t="n"/>
      <c r="I810" s="4" t="n"/>
      <c r="J810" s="35">
        <f>_xlfn.XLOOKUP(C810,sales!C:C,scon!L:L,"")</f>
        <v/>
      </c>
      <c r="K810" s="31" t="n"/>
      <c r="L810" s="31" t="n"/>
      <c r="M810" s="33">
        <f>IF(I810="","",J810*I810)</f>
        <v/>
      </c>
      <c r="N810" s="33">
        <f>IF(K810="","",M810 * K810)</f>
        <v/>
      </c>
      <c r="O810" s="33">
        <f>IF(K810="","",M810 + N810)</f>
        <v/>
      </c>
      <c r="P810" s="4" t="n"/>
      <c r="Q810" s="33">
        <f>IF(L810&amp;K810="","",M810 * L810)</f>
        <v/>
      </c>
      <c r="R810" s="34">
        <f>IF(M810="","",O810-P810-Q810)</f>
        <v/>
      </c>
    </row>
    <row r="811">
      <c r="A811" s="25" t="n">
        <v>807</v>
      </c>
      <c r="B811" s="26">
        <f>_xlfn.XLOOKUP(C811,sales!C:C,scon!B:B,"")</f>
        <v/>
      </c>
      <c r="C811" s="4" t="n"/>
      <c r="D811" s="26">
        <f>_xlfn.XLOOKUP(C811,sales!C:C,scon!D:D,"")</f>
        <v/>
      </c>
      <c r="E811" s="26">
        <f>_xlfn.XLOOKUP(C811,sales!C:C,scon!E:E,"")</f>
        <v/>
      </c>
      <c r="F811" s="4" t="n"/>
      <c r="G811" s="27" t="n"/>
      <c r="H811" s="28" t="n"/>
      <c r="I811" s="4" t="n"/>
      <c r="J811" s="35">
        <f>_xlfn.XLOOKUP(C811,sales!C:C,scon!L:L,"")</f>
        <v/>
      </c>
      <c r="K811" s="31" t="n"/>
      <c r="L811" s="31" t="n"/>
      <c r="M811" s="33">
        <f>IF(I811="","",J811*I811)</f>
        <v/>
      </c>
      <c r="N811" s="33">
        <f>IF(K811="","",M811 * K811)</f>
        <v/>
      </c>
      <c r="O811" s="33">
        <f>IF(K811="","",M811 + N811)</f>
        <v/>
      </c>
      <c r="P811" s="4" t="n"/>
      <c r="Q811" s="33">
        <f>IF(L811&amp;K811="","",M811 * L811)</f>
        <v/>
      </c>
      <c r="R811" s="34">
        <f>IF(M811="","",O811-P811-Q811)</f>
        <v/>
      </c>
    </row>
    <row r="812">
      <c r="A812" s="25" t="n">
        <v>808</v>
      </c>
      <c r="B812" s="26">
        <f>_xlfn.XLOOKUP(C812,sales!C:C,scon!B:B,"")</f>
        <v/>
      </c>
      <c r="C812" s="4" t="n"/>
      <c r="D812" s="26">
        <f>_xlfn.XLOOKUP(C812,sales!C:C,scon!D:D,"")</f>
        <v/>
      </c>
      <c r="E812" s="26">
        <f>_xlfn.XLOOKUP(C812,sales!C:C,scon!E:E,"")</f>
        <v/>
      </c>
      <c r="F812" s="4" t="n"/>
      <c r="G812" s="27" t="n"/>
      <c r="H812" s="28" t="n"/>
      <c r="I812" s="4" t="n"/>
      <c r="J812" s="35">
        <f>_xlfn.XLOOKUP(C812,sales!C:C,scon!L:L,"")</f>
        <v/>
      </c>
      <c r="K812" s="31" t="n"/>
      <c r="L812" s="31" t="n"/>
      <c r="M812" s="33">
        <f>IF(I812="","",J812*I812)</f>
        <v/>
      </c>
      <c r="N812" s="33">
        <f>IF(K812="","",M812 * K812)</f>
        <v/>
      </c>
      <c r="O812" s="33">
        <f>IF(K812="","",M812 + N812)</f>
        <v/>
      </c>
      <c r="P812" s="4" t="n"/>
      <c r="Q812" s="33">
        <f>IF(L812&amp;K812="","",M812 * L812)</f>
        <v/>
      </c>
      <c r="R812" s="34">
        <f>IF(M812="","",O812-P812-Q812)</f>
        <v/>
      </c>
    </row>
    <row r="813">
      <c r="A813" s="25" t="n">
        <v>809</v>
      </c>
      <c r="B813" s="26">
        <f>_xlfn.XLOOKUP(C813,sales!C:C,scon!B:B,"")</f>
        <v/>
      </c>
      <c r="C813" s="4" t="n"/>
      <c r="D813" s="26">
        <f>_xlfn.XLOOKUP(C813,sales!C:C,scon!D:D,"")</f>
        <v/>
      </c>
      <c r="E813" s="26">
        <f>_xlfn.XLOOKUP(C813,sales!C:C,scon!E:E,"")</f>
        <v/>
      </c>
      <c r="F813" s="4" t="n"/>
      <c r="G813" s="27" t="n"/>
      <c r="H813" s="28" t="n"/>
      <c r="I813" s="4" t="n"/>
      <c r="J813" s="35">
        <f>_xlfn.XLOOKUP(C813,sales!C:C,scon!L:L,"")</f>
        <v/>
      </c>
      <c r="K813" s="31" t="n"/>
      <c r="L813" s="31" t="n"/>
      <c r="M813" s="33">
        <f>IF(I813="","",J813*I813)</f>
        <v/>
      </c>
      <c r="N813" s="33">
        <f>IF(K813="","",M813 * K813)</f>
        <v/>
      </c>
      <c r="O813" s="33">
        <f>IF(K813="","",M813 + N813)</f>
        <v/>
      </c>
      <c r="P813" s="4" t="n"/>
      <c r="Q813" s="33">
        <f>IF(L813&amp;K813="","",M813 * L813)</f>
        <v/>
      </c>
      <c r="R813" s="34">
        <f>IF(M813="","",O813-P813-Q813)</f>
        <v/>
      </c>
    </row>
    <row r="814">
      <c r="A814" s="25" t="n">
        <v>810</v>
      </c>
      <c r="B814" s="26">
        <f>_xlfn.XLOOKUP(C814,sales!C:C,scon!B:B,"")</f>
        <v/>
      </c>
      <c r="C814" s="4" t="n"/>
      <c r="D814" s="26">
        <f>_xlfn.XLOOKUP(C814,sales!C:C,scon!D:D,"")</f>
        <v/>
      </c>
      <c r="E814" s="26">
        <f>_xlfn.XLOOKUP(C814,sales!C:C,scon!E:E,"")</f>
        <v/>
      </c>
      <c r="F814" s="4" t="n"/>
      <c r="G814" s="27" t="n"/>
      <c r="H814" s="28" t="n"/>
      <c r="I814" s="4" t="n"/>
      <c r="J814" s="35">
        <f>_xlfn.XLOOKUP(C814,sales!C:C,scon!L:L,"")</f>
        <v/>
      </c>
      <c r="K814" s="31" t="n"/>
      <c r="L814" s="31" t="n"/>
      <c r="M814" s="33">
        <f>IF(I814="","",J814*I814)</f>
        <v/>
      </c>
      <c r="N814" s="33">
        <f>IF(K814="","",M814 * K814)</f>
        <v/>
      </c>
      <c r="O814" s="33">
        <f>IF(K814="","",M814 + N814)</f>
        <v/>
      </c>
      <c r="P814" s="4" t="n"/>
      <c r="Q814" s="33">
        <f>IF(L814&amp;K814="","",M814 * L814)</f>
        <v/>
      </c>
      <c r="R814" s="34">
        <f>IF(M814="","",O814-P814-Q814)</f>
        <v/>
      </c>
    </row>
    <row r="815">
      <c r="A815" s="25" t="n">
        <v>811</v>
      </c>
      <c r="B815" s="26">
        <f>_xlfn.XLOOKUP(C815,sales!C:C,scon!B:B,"")</f>
        <v/>
      </c>
      <c r="C815" s="4" t="n"/>
      <c r="D815" s="26">
        <f>_xlfn.XLOOKUP(C815,sales!C:C,scon!D:D,"")</f>
        <v/>
      </c>
      <c r="E815" s="26">
        <f>_xlfn.XLOOKUP(C815,sales!C:C,scon!E:E,"")</f>
        <v/>
      </c>
      <c r="F815" s="4" t="n"/>
      <c r="G815" s="27" t="n"/>
      <c r="H815" s="28" t="n"/>
      <c r="I815" s="4" t="n"/>
      <c r="J815" s="35">
        <f>_xlfn.XLOOKUP(C815,sales!C:C,scon!L:L,"")</f>
        <v/>
      </c>
      <c r="K815" s="31" t="n"/>
      <c r="L815" s="31" t="n"/>
      <c r="M815" s="33">
        <f>IF(I815="","",J815*I815)</f>
        <v/>
      </c>
      <c r="N815" s="33">
        <f>IF(K815="","",M815 * K815)</f>
        <v/>
      </c>
      <c r="O815" s="33">
        <f>IF(K815="","",M815 + N815)</f>
        <v/>
      </c>
      <c r="P815" s="4" t="n"/>
      <c r="Q815" s="33">
        <f>IF(L815&amp;K815="","",M815 * L815)</f>
        <v/>
      </c>
      <c r="R815" s="34">
        <f>IF(M815="","",O815-P815-Q815)</f>
        <v/>
      </c>
    </row>
    <row r="816">
      <c r="A816" s="25" t="n">
        <v>812</v>
      </c>
      <c r="B816" s="26">
        <f>_xlfn.XLOOKUP(C816,sales!C:C,scon!B:B,"")</f>
        <v/>
      </c>
      <c r="C816" s="4" t="n"/>
      <c r="D816" s="26">
        <f>_xlfn.XLOOKUP(C816,sales!C:C,scon!D:D,"")</f>
        <v/>
      </c>
      <c r="E816" s="26">
        <f>_xlfn.XLOOKUP(C816,sales!C:C,scon!E:E,"")</f>
        <v/>
      </c>
      <c r="F816" s="4" t="n"/>
      <c r="G816" s="27" t="n"/>
      <c r="H816" s="28" t="n"/>
      <c r="I816" s="4" t="n"/>
      <c r="J816" s="35">
        <f>_xlfn.XLOOKUP(C816,sales!C:C,scon!L:L,"")</f>
        <v/>
      </c>
      <c r="K816" s="31" t="n"/>
      <c r="L816" s="31" t="n"/>
      <c r="M816" s="33">
        <f>IF(I816="","",J816*I816)</f>
        <v/>
      </c>
      <c r="N816" s="33">
        <f>IF(K816="","",M816 * K816)</f>
        <v/>
      </c>
      <c r="O816" s="33">
        <f>IF(K816="","",M816 + N816)</f>
        <v/>
      </c>
      <c r="P816" s="4" t="n"/>
      <c r="Q816" s="33">
        <f>IF(L816&amp;K816="","",M816 * L816)</f>
        <v/>
      </c>
      <c r="R816" s="34">
        <f>IF(M816="","",O816-P816-Q816)</f>
        <v/>
      </c>
    </row>
    <row r="817">
      <c r="A817" s="25" t="n">
        <v>813</v>
      </c>
      <c r="B817" s="26">
        <f>_xlfn.XLOOKUP(C817,sales!C:C,scon!B:B,"")</f>
        <v/>
      </c>
      <c r="C817" s="4" t="n"/>
      <c r="D817" s="26">
        <f>_xlfn.XLOOKUP(C817,sales!C:C,scon!D:D,"")</f>
        <v/>
      </c>
      <c r="E817" s="26">
        <f>_xlfn.XLOOKUP(C817,sales!C:C,scon!E:E,"")</f>
        <v/>
      </c>
      <c r="F817" s="4" t="n"/>
      <c r="G817" s="27" t="n"/>
      <c r="H817" s="28" t="n"/>
      <c r="I817" s="4" t="n"/>
      <c r="J817" s="35">
        <f>_xlfn.XLOOKUP(C817,sales!C:C,scon!L:L,"")</f>
        <v/>
      </c>
      <c r="K817" s="31" t="n"/>
      <c r="L817" s="31" t="n"/>
      <c r="M817" s="33">
        <f>IF(I817="","",J817*I817)</f>
        <v/>
      </c>
      <c r="N817" s="33">
        <f>IF(K817="","",M817 * K817)</f>
        <v/>
      </c>
      <c r="O817" s="33">
        <f>IF(K817="","",M817 + N817)</f>
        <v/>
      </c>
      <c r="P817" s="4" t="n"/>
      <c r="Q817" s="33">
        <f>IF(L817&amp;K817="","",M817 * L817)</f>
        <v/>
      </c>
      <c r="R817" s="34">
        <f>IF(M817="","",O817-P817-Q817)</f>
        <v/>
      </c>
    </row>
    <row r="818">
      <c r="A818" s="25" t="n">
        <v>814</v>
      </c>
      <c r="B818" s="26">
        <f>_xlfn.XLOOKUP(C818,sales!C:C,scon!B:B,"")</f>
        <v/>
      </c>
      <c r="C818" s="4" t="n"/>
      <c r="D818" s="26">
        <f>_xlfn.XLOOKUP(C818,sales!C:C,scon!D:D,"")</f>
        <v/>
      </c>
      <c r="E818" s="26">
        <f>_xlfn.XLOOKUP(C818,sales!C:C,scon!E:E,"")</f>
        <v/>
      </c>
      <c r="F818" s="4" t="n"/>
      <c r="G818" s="27" t="n"/>
      <c r="H818" s="28" t="n"/>
      <c r="I818" s="4" t="n"/>
      <c r="J818" s="35">
        <f>_xlfn.XLOOKUP(C818,sales!C:C,scon!L:L,"")</f>
        <v/>
      </c>
      <c r="K818" s="31" t="n"/>
      <c r="L818" s="31" t="n"/>
      <c r="M818" s="33">
        <f>IF(I818="","",J818*I818)</f>
        <v/>
      </c>
      <c r="N818" s="33">
        <f>IF(K818="","",M818 * K818)</f>
        <v/>
      </c>
      <c r="O818" s="33">
        <f>IF(K818="","",M818 + N818)</f>
        <v/>
      </c>
      <c r="P818" s="4" t="n"/>
      <c r="Q818" s="33">
        <f>IF(L818&amp;K818="","",M818 * L818)</f>
        <v/>
      </c>
      <c r="R818" s="34">
        <f>IF(M818="","",O818-P818-Q818)</f>
        <v/>
      </c>
    </row>
    <row r="819">
      <c r="A819" s="25" t="n">
        <v>815</v>
      </c>
      <c r="B819" s="26">
        <f>_xlfn.XLOOKUP(C819,sales!C:C,scon!B:B,"")</f>
        <v/>
      </c>
      <c r="C819" s="4" t="n"/>
      <c r="D819" s="26">
        <f>_xlfn.XLOOKUP(C819,sales!C:C,scon!D:D,"")</f>
        <v/>
      </c>
      <c r="E819" s="26">
        <f>_xlfn.XLOOKUP(C819,sales!C:C,scon!E:E,"")</f>
        <v/>
      </c>
      <c r="F819" s="4" t="n"/>
      <c r="G819" s="27" t="n"/>
      <c r="H819" s="28" t="n"/>
      <c r="I819" s="4" t="n"/>
      <c r="J819" s="35">
        <f>_xlfn.XLOOKUP(C819,sales!C:C,scon!L:L,"")</f>
        <v/>
      </c>
      <c r="K819" s="31" t="n"/>
      <c r="L819" s="31" t="n"/>
      <c r="M819" s="33">
        <f>IF(I819="","",J819*I819)</f>
        <v/>
      </c>
      <c r="N819" s="33">
        <f>IF(K819="","",M819 * K819)</f>
        <v/>
      </c>
      <c r="O819" s="33">
        <f>IF(K819="","",M819 + N819)</f>
        <v/>
      </c>
      <c r="P819" s="4" t="n"/>
      <c r="Q819" s="33">
        <f>IF(L819&amp;K819="","",M819 * L819)</f>
        <v/>
      </c>
      <c r="R819" s="34">
        <f>IF(M819="","",O819-P819-Q819)</f>
        <v/>
      </c>
    </row>
    <row r="820">
      <c r="A820" s="25" t="n">
        <v>816</v>
      </c>
      <c r="B820" s="26">
        <f>_xlfn.XLOOKUP(C820,sales!C:C,scon!B:B,"")</f>
        <v/>
      </c>
      <c r="C820" s="4" t="n"/>
      <c r="D820" s="26">
        <f>_xlfn.XLOOKUP(C820,sales!C:C,scon!D:D,"")</f>
        <v/>
      </c>
      <c r="E820" s="26">
        <f>_xlfn.XLOOKUP(C820,sales!C:C,scon!E:E,"")</f>
        <v/>
      </c>
      <c r="F820" s="4" t="n"/>
      <c r="G820" s="27" t="n"/>
      <c r="H820" s="28" t="n"/>
      <c r="I820" s="4" t="n"/>
      <c r="J820" s="35">
        <f>_xlfn.XLOOKUP(C820,sales!C:C,scon!L:L,"")</f>
        <v/>
      </c>
      <c r="K820" s="31" t="n"/>
      <c r="L820" s="31" t="n"/>
      <c r="M820" s="33">
        <f>IF(I820="","",J820*I820)</f>
        <v/>
      </c>
      <c r="N820" s="33">
        <f>IF(K820="","",M820 * K820)</f>
        <v/>
      </c>
      <c r="O820" s="33">
        <f>IF(K820="","",M820 + N820)</f>
        <v/>
      </c>
      <c r="P820" s="4" t="n"/>
      <c r="Q820" s="33">
        <f>IF(L820&amp;K820="","",M820 * L820)</f>
        <v/>
      </c>
      <c r="R820" s="34">
        <f>IF(M820="","",O820-P820-Q820)</f>
        <v/>
      </c>
    </row>
    <row r="821">
      <c r="A821" s="25" t="n">
        <v>817</v>
      </c>
      <c r="B821" s="26">
        <f>_xlfn.XLOOKUP(C821,sales!C:C,scon!B:B,"")</f>
        <v/>
      </c>
      <c r="C821" s="4" t="n"/>
      <c r="D821" s="26">
        <f>_xlfn.XLOOKUP(C821,sales!C:C,scon!D:D,"")</f>
        <v/>
      </c>
      <c r="E821" s="26">
        <f>_xlfn.XLOOKUP(C821,sales!C:C,scon!E:E,"")</f>
        <v/>
      </c>
      <c r="F821" s="4" t="n"/>
      <c r="G821" s="27" t="n"/>
      <c r="H821" s="28" t="n"/>
      <c r="I821" s="4" t="n"/>
      <c r="J821" s="35">
        <f>_xlfn.XLOOKUP(C821,sales!C:C,scon!L:L,"")</f>
        <v/>
      </c>
      <c r="K821" s="31" t="n"/>
      <c r="L821" s="31" t="n"/>
      <c r="M821" s="33">
        <f>IF(I821="","",J821*I821)</f>
        <v/>
      </c>
      <c r="N821" s="33">
        <f>IF(K821="","",M821 * K821)</f>
        <v/>
      </c>
      <c r="O821" s="33">
        <f>IF(K821="","",M821 + N821)</f>
        <v/>
      </c>
      <c r="P821" s="4" t="n"/>
      <c r="Q821" s="33">
        <f>IF(L821&amp;K821="","",M821 * L821)</f>
        <v/>
      </c>
      <c r="R821" s="34">
        <f>IF(M821="","",O821-P821-Q821)</f>
        <v/>
      </c>
    </row>
    <row r="822">
      <c r="A822" s="25" t="n">
        <v>818</v>
      </c>
      <c r="B822" s="26">
        <f>_xlfn.XLOOKUP(C822,sales!C:C,scon!B:B,"")</f>
        <v/>
      </c>
      <c r="C822" s="4" t="n"/>
      <c r="D822" s="26">
        <f>_xlfn.XLOOKUP(C822,sales!C:C,scon!D:D,"")</f>
        <v/>
      </c>
      <c r="E822" s="26">
        <f>_xlfn.XLOOKUP(C822,sales!C:C,scon!E:E,"")</f>
        <v/>
      </c>
      <c r="F822" s="4" t="n"/>
      <c r="G822" s="27" t="n"/>
      <c r="H822" s="28" t="n"/>
      <c r="I822" s="4" t="n"/>
      <c r="J822" s="35">
        <f>_xlfn.XLOOKUP(C822,sales!C:C,scon!L:L,"")</f>
        <v/>
      </c>
      <c r="K822" s="31" t="n"/>
      <c r="L822" s="31" t="n"/>
      <c r="M822" s="33">
        <f>IF(I822="","",J822*I822)</f>
        <v/>
      </c>
      <c r="N822" s="33">
        <f>IF(K822="","",M822 * K822)</f>
        <v/>
      </c>
      <c r="O822" s="33">
        <f>IF(K822="","",M822 + N822)</f>
        <v/>
      </c>
      <c r="P822" s="4" t="n"/>
      <c r="Q822" s="33">
        <f>IF(L822&amp;K822="","",M822 * L822)</f>
        <v/>
      </c>
      <c r="R822" s="34">
        <f>IF(M822="","",O822-P822-Q822)</f>
        <v/>
      </c>
    </row>
    <row r="823">
      <c r="A823" s="25" t="n">
        <v>819</v>
      </c>
      <c r="B823" s="26">
        <f>_xlfn.XLOOKUP(C823,sales!C:C,scon!B:B,"")</f>
        <v/>
      </c>
      <c r="C823" s="4" t="n"/>
      <c r="D823" s="26">
        <f>_xlfn.XLOOKUP(C823,sales!C:C,scon!D:D,"")</f>
        <v/>
      </c>
      <c r="E823" s="26">
        <f>_xlfn.XLOOKUP(C823,sales!C:C,scon!E:E,"")</f>
        <v/>
      </c>
      <c r="F823" s="4" t="n"/>
      <c r="G823" s="27" t="n"/>
      <c r="H823" s="28" t="n"/>
      <c r="I823" s="4" t="n"/>
      <c r="J823" s="35">
        <f>_xlfn.XLOOKUP(C823,sales!C:C,scon!L:L,"")</f>
        <v/>
      </c>
      <c r="K823" s="31" t="n"/>
      <c r="L823" s="31" t="n"/>
      <c r="M823" s="33">
        <f>IF(I823="","",J823*I823)</f>
        <v/>
      </c>
      <c r="N823" s="33">
        <f>IF(K823="","",M823 * K823)</f>
        <v/>
      </c>
      <c r="O823" s="33">
        <f>IF(K823="","",M823 + N823)</f>
        <v/>
      </c>
      <c r="P823" s="4" t="n"/>
      <c r="Q823" s="33">
        <f>IF(L823&amp;K823="","",M823 * L823)</f>
        <v/>
      </c>
      <c r="R823" s="34">
        <f>IF(M823="","",O823-P823-Q823)</f>
        <v/>
      </c>
    </row>
    <row r="824">
      <c r="A824" s="25" t="n">
        <v>820</v>
      </c>
      <c r="B824" s="26">
        <f>_xlfn.XLOOKUP(C824,sales!C:C,scon!B:B,"")</f>
        <v/>
      </c>
      <c r="C824" s="4" t="n"/>
      <c r="D824" s="26">
        <f>_xlfn.XLOOKUP(C824,sales!C:C,scon!D:D,"")</f>
        <v/>
      </c>
      <c r="E824" s="26">
        <f>_xlfn.XLOOKUP(C824,sales!C:C,scon!E:E,"")</f>
        <v/>
      </c>
      <c r="F824" s="4" t="n"/>
      <c r="G824" s="27" t="n"/>
      <c r="H824" s="28" t="n"/>
      <c r="I824" s="4" t="n"/>
      <c r="J824" s="35">
        <f>_xlfn.XLOOKUP(C824,sales!C:C,scon!L:L,"")</f>
        <v/>
      </c>
      <c r="K824" s="31" t="n"/>
      <c r="L824" s="31" t="n"/>
      <c r="M824" s="33">
        <f>IF(I824="","",J824*I824)</f>
        <v/>
      </c>
      <c r="N824" s="33">
        <f>IF(K824="","",M824 * K824)</f>
        <v/>
      </c>
      <c r="O824" s="33">
        <f>IF(K824="","",M824 + N824)</f>
        <v/>
      </c>
      <c r="P824" s="4" t="n"/>
      <c r="Q824" s="33">
        <f>IF(L824&amp;K824="","",M824 * L824)</f>
        <v/>
      </c>
      <c r="R824" s="34">
        <f>IF(M824="","",O824-P824-Q824)</f>
        <v/>
      </c>
    </row>
    <row r="825">
      <c r="A825" s="25" t="n">
        <v>821</v>
      </c>
      <c r="B825" s="26">
        <f>_xlfn.XLOOKUP(C825,sales!C:C,scon!B:B,"")</f>
        <v/>
      </c>
      <c r="C825" s="4" t="n"/>
      <c r="D825" s="26">
        <f>_xlfn.XLOOKUP(C825,sales!C:C,scon!D:D,"")</f>
        <v/>
      </c>
      <c r="E825" s="26">
        <f>_xlfn.XLOOKUP(C825,sales!C:C,scon!E:E,"")</f>
        <v/>
      </c>
      <c r="F825" s="4" t="n"/>
      <c r="G825" s="27" t="n"/>
      <c r="H825" s="28" t="n"/>
      <c r="I825" s="4" t="n"/>
      <c r="J825" s="35">
        <f>_xlfn.XLOOKUP(C825,sales!C:C,scon!L:L,"")</f>
        <v/>
      </c>
      <c r="K825" s="31" t="n"/>
      <c r="L825" s="31" t="n"/>
      <c r="M825" s="33">
        <f>IF(I825="","",J825*I825)</f>
        <v/>
      </c>
      <c r="N825" s="33">
        <f>IF(K825="","",M825 * K825)</f>
        <v/>
      </c>
      <c r="O825" s="33">
        <f>IF(K825="","",M825 + N825)</f>
        <v/>
      </c>
      <c r="P825" s="4" t="n"/>
      <c r="Q825" s="33">
        <f>IF(L825&amp;K825="","",M825 * L825)</f>
        <v/>
      </c>
      <c r="R825" s="34">
        <f>IF(M825="","",O825-P825-Q825)</f>
        <v/>
      </c>
    </row>
    <row r="826">
      <c r="A826" s="25" t="n">
        <v>822</v>
      </c>
      <c r="B826" s="26">
        <f>_xlfn.XLOOKUP(C826,sales!C:C,scon!B:B,"")</f>
        <v/>
      </c>
      <c r="C826" s="4" t="n"/>
      <c r="D826" s="26">
        <f>_xlfn.XLOOKUP(C826,sales!C:C,scon!D:D,"")</f>
        <v/>
      </c>
      <c r="E826" s="26">
        <f>_xlfn.XLOOKUP(C826,sales!C:C,scon!E:E,"")</f>
        <v/>
      </c>
      <c r="F826" s="4" t="n"/>
      <c r="G826" s="27" t="n"/>
      <c r="H826" s="28" t="n"/>
      <c r="I826" s="4" t="n"/>
      <c r="J826" s="35">
        <f>_xlfn.XLOOKUP(C826,sales!C:C,scon!L:L,"")</f>
        <v/>
      </c>
      <c r="K826" s="31" t="n"/>
      <c r="L826" s="31" t="n"/>
      <c r="M826" s="33">
        <f>IF(I826="","",J826*I826)</f>
        <v/>
      </c>
      <c r="N826" s="33">
        <f>IF(K826="","",M826 * K826)</f>
        <v/>
      </c>
      <c r="O826" s="33">
        <f>IF(K826="","",M826 + N826)</f>
        <v/>
      </c>
      <c r="P826" s="4" t="n"/>
      <c r="Q826" s="33">
        <f>IF(L826&amp;K826="","",M826 * L826)</f>
        <v/>
      </c>
      <c r="R826" s="34">
        <f>IF(M826="","",O826-P826-Q826)</f>
        <v/>
      </c>
    </row>
    <row r="827">
      <c r="A827" s="25" t="n">
        <v>823</v>
      </c>
      <c r="B827" s="26">
        <f>_xlfn.XLOOKUP(C827,sales!C:C,scon!B:B,"")</f>
        <v/>
      </c>
      <c r="C827" s="4" t="n"/>
      <c r="D827" s="26">
        <f>_xlfn.XLOOKUP(C827,sales!C:C,scon!D:D,"")</f>
        <v/>
      </c>
      <c r="E827" s="26">
        <f>_xlfn.XLOOKUP(C827,sales!C:C,scon!E:E,"")</f>
        <v/>
      </c>
      <c r="F827" s="4" t="n"/>
      <c r="G827" s="27" t="n"/>
      <c r="H827" s="28" t="n"/>
      <c r="I827" s="4" t="n"/>
      <c r="J827" s="35">
        <f>_xlfn.XLOOKUP(C827,sales!C:C,scon!L:L,"")</f>
        <v/>
      </c>
      <c r="K827" s="31" t="n"/>
      <c r="L827" s="31" t="n"/>
      <c r="M827" s="33">
        <f>IF(I827="","",J827*I827)</f>
        <v/>
      </c>
      <c r="N827" s="33">
        <f>IF(K827="","",M827 * K827)</f>
        <v/>
      </c>
      <c r="O827" s="33">
        <f>IF(K827="","",M827 + N827)</f>
        <v/>
      </c>
      <c r="P827" s="4" t="n"/>
      <c r="Q827" s="33">
        <f>IF(L827&amp;K827="","",M827 * L827)</f>
        <v/>
      </c>
      <c r="R827" s="34">
        <f>IF(M827="","",O827-P827-Q827)</f>
        <v/>
      </c>
    </row>
    <row r="828">
      <c r="A828" s="25" t="n">
        <v>824</v>
      </c>
      <c r="B828" s="26">
        <f>_xlfn.XLOOKUP(C828,sales!C:C,scon!B:B,"")</f>
        <v/>
      </c>
      <c r="C828" s="4" t="n"/>
      <c r="D828" s="26">
        <f>_xlfn.XLOOKUP(C828,sales!C:C,scon!D:D,"")</f>
        <v/>
      </c>
      <c r="E828" s="26">
        <f>_xlfn.XLOOKUP(C828,sales!C:C,scon!E:E,"")</f>
        <v/>
      </c>
      <c r="F828" s="4" t="n"/>
      <c r="G828" s="27" t="n"/>
      <c r="H828" s="28" t="n"/>
      <c r="I828" s="4" t="n"/>
      <c r="J828" s="35">
        <f>_xlfn.XLOOKUP(C828,sales!C:C,scon!L:L,"")</f>
        <v/>
      </c>
      <c r="K828" s="31" t="n"/>
      <c r="L828" s="31" t="n"/>
      <c r="M828" s="33">
        <f>IF(I828="","",J828*I828)</f>
        <v/>
      </c>
      <c r="N828" s="33">
        <f>IF(K828="","",M828 * K828)</f>
        <v/>
      </c>
      <c r="O828" s="33">
        <f>IF(K828="","",M828 + N828)</f>
        <v/>
      </c>
      <c r="P828" s="4" t="n"/>
      <c r="Q828" s="33">
        <f>IF(L828&amp;K828="","",M828 * L828)</f>
        <v/>
      </c>
      <c r="R828" s="34">
        <f>IF(M828="","",O828-P828-Q828)</f>
        <v/>
      </c>
    </row>
    <row r="829">
      <c r="A829" s="25" t="n">
        <v>825</v>
      </c>
      <c r="B829" s="26">
        <f>_xlfn.XLOOKUP(C829,sales!C:C,scon!B:B,"")</f>
        <v/>
      </c>
      <c r="C829" s="4" t="n"/>
      <c r="D829" s="26">
        <f>_xlfn.XLOOKUP(C829,sales!C:C,scon!D:D,"")</f>
        <v/>
      </c>
      <c r="E829" s="26">
        <f>_xlfn.XLOOKUP(C829,sales!C:C,scon!E:E,"")</f>
        <v/>
      </c>
      <c r="F829" s="4" t="n"/>
      <c r="G829" s="27" t="n"/>
      <c r="H829" s="28" t="n"/>
      <c r="I829" s="4" t="n"/>
      <c r="J829" s="35">
        <f>_xlfn.XLOOKUP(C829,sales!C:C,scon!L:L,"")</f>
        <v/>
      </c>
      <c r="K829" s="31" t="n"/>
      <c r="L829" s="31" t="n"/>
      <c r="M829" s="33">
        <f>IF(I829="","",J829*I829)</f>
        <v/>
      </c>
      <c r="N829" s="33">
        <f>IF(K829="","",M829 * K829)</f>
        <v/>
      </c>
      <c r="O829" s="33">
        <f>IF(K829="","",M829 + N829)</f>
        <v/>
      </c>
      <c r="P829" s="4" t="n"/>
      <c r="Q829" s="33">
        <f>IF(L829&amp;K829="","",M829 * L829)</f>
        <v/>
      </c>
      <c r="R829" s="34">
        <f>IF(M829="","",O829-P829-Q829)</f>
        <v/>
      </c>
    </row>
    <row r="830">
      <c r="A830" s="25" t="n">
        <v>826</v>
      </c>
      <c r="B830" s="26">
        <f>_xlfn.XLOOKUP(C830,sales!C:C,scon!B:B,"")</f>
        <v/>
      </c>
      <c r="C830" s="4" t="n"/>
      <c r="D830" s="26">
        <f>_xlfn.XLOOKUP(C830,sales!C:C,scon!D:D,"")</f>
        <v/>
      </c>
      <c r="E830" s="26">
        <f>_xlfn.XLOOKUP(C830,sales!C:C,scon!E:E,"")</f>
        <v/>
      </c>
      <c r="F830" s="4" t="n"/>
      <c r="G830" s="27" t="n"/>
      <c r="H830" s="28" t="n"/>
      <c r="I830" s="4" t="n"/>
      <c r="J830" s="35">
        <f>_xlfn.XLOOKUP(C830,sales!C:C,scon!L:L,"")</f>
        <v/>
      </c>
      <c r="K830" s="31" t="n"/>
      <c r="L830" s="31" t="n"/>
      <c r="M830" s="33">
        <f>IF(I830="","",J830*I830)</f>
        <v/>
      </c>
      <c r="N830" s="33">
        <f>IF(K830="","",M830 * K830)</f>
        <v/>
      </c>
      <c r="O830" s="33">
        <f>IF(K830="","",M830 + N830)</f>
        <v/>
      </c>
      <c r="P830" s="4" t="n"/>
      <c r="Q830" s="33">
        <f>IF(L830&amp;K830="","",M830 * L830)</f>
        <v/>
      </c>
      <c r="R830" s="34">
        <f>IF(M830="","",O830-P830-Q830)</f>
        <v/>
      </c>
    </row>
    <row r="831">
      <c r="A831" s="25" t="n">
        <v>827</v>
      </c>
      <c r="B831" s="26">
        <f>_xlfn.XLOOKUP(C831,sales!C:C,scon!B:B,"")</f>
        <v/>
      </c>
      <c r="C831" s="4" t="n"/>
      <c r="D831" s="26">
        <f>_xlfn.XLOOKUP(C831,sales!C:C,scon!D:D,"")</f>
        <v/>
      </c>
      <c r="E831" s="26">
        <f>_xlfn.XLOOKUP(C831,sales!C:C,scon!E:E,"")</f>
        <v/>
      </c>
      <c r="F831" s="4" t="n"/>
      <c r="G831" s="27" t="n"/>
      <c r="H831" s="28" t="n"/>
      <c r="I831" s="4" t="n"/>
      <c r="J831" s="35">
        <f>_xlfn.XLOOKUP(C831,sales!C:C,scon!L:L,"")</f>
        <v/>
      </c>
      <c r="K831" s="31" t="n"/>
      <c r="L831" s="31" t="n"/>
      <c r="M831" s="33">
        <f>IF(I831="","",J831*I831)</f>
        <v/>
      </c>
      <c r="N831" s="33">
        <f>IF(K831="","",M831 * K831)</f>
        <v/>
      </c>
      <c r="O831" s="33">
        <f>IF(K831="","",M831 + N831)</f>
        <v/>
      </c>
      <c r="P831" s="4" t="n"/>
      <c r="Q831" s="33">
        <f>IF(L831&amp;K831="","",M831 * L831)</f>
        <v/>
      </c>
      <c r="R831" s="34">
        <f>IF(M831="","",O831-P831-Q831)</f>
        <v/>
      </c>
    </row>
    <row r="832">
      <c r="A832" s="25" t="n">
        <v>828</v>
      </c>
      <c r="B832" s="26">
        <f>_xlfn.XLOOKUP(C832,sales!C:C,scon!B:B,"")</f>
        <v/>
      </c>
      <c r="C832" s="4" t="n"/>
      <c r="D832" s="26">
        <f>_xlfn.XLOOKUP(C832,sales!C:C,scon!D:D,"")</f>
        <v/>
      </c>
      <c r="E832" s="26">
        <f>_xlfn.XLOOKUP(C832,sales!C:C,scon!E:E,"")</f>
        <v/>
      </c>
      <c r="F832" s="4" t="n"/>
      <c r="G832" s="27" t="n"/>
      <c r="H832" s="28" t="n"/>
      <c r="I832" s="4" t="n"/>
      <c r="J832" s="35">
        <f>_xlfn.XLOOKUP(C832,sales!C:C,scon!L:L,"")</f>
        <v/>
      </c>
      <c r="K832" s="31" t="n"/>
      <c r="L832" s="31" t="n"/>
      <c r="M832" s="33">
        <f>IF(I832="","",J832*I832)</f>
        <v/>
      </c>
      <c r="N832" s="33">
        <f>IF(K832="","",M832 * K832)</f>
        <v/>
      </c>
      <c r="O832" s="33">
        <f>IF(K832="","",M832 + N832)</f>
        <v/>
      </c>
      <c r="P832" s="4" t="n"/>
      <c r="Q832" s="33">
        <f>IF(L832&amp;K832="","",M832 * L832)</f>
        <v/>
      </c>
      <c r="R832" s="34">
        <f>IF(M832="","",O832-P832-Q832)</f>
        <v/>
      </c>
    </row>
    <row r="833">
      <c r="A833" s="25" t="n">
        <v>829</v>
      </c>
      <c r="B833" s="26">
        <f>_xlfn.XLOOKUP(C833,sales!C:C,scon!B:B,"")</f>
        <v/>
      </c>
      <c r="C833" s="4" t="n"/>
      <c r="D833" s="26">
        <f>_xlfn.XLOOKUP(C833,sales!C:C,scon!D:D,"")</f>
        <v/>
      </c>
      <c r="E833" s="26">
        <f>_xlfn.XLOOKUP(C833,sales!C:C,scon!E:E,"")</f>
        <v/>
      </c>
      <c r="F833" s="4" t="n"/>
      <c r="G833" s="27" t="n"/>
      <c r="H833" s="28" t="n"/>
      <c r="I833" s="4" t="n"/>
      <c r="J833" s="35">
        <f>_xlfn.XLOOKUP(C833,sales!C:C,scon!L:L,"")</f>
        <v/>
      </c>
      <c r="K833" s="31" t="n"/>
      <c r="L833" s="31" t="n"/>
      <c r="M833" s="33">
        <f>IF(I833="","",J833*I833)</f>
        <v/>
      </c>
      <c r="N833" s="33">
        <f>IF(K833="","",M833 * K833)</f>
        <v/>
      </c>
      <c r="O833" s="33">
        <f>IF(K833="","",M833 + N833)</f>
        <v/>
      </c>
      <c r="P833" s="4" t="n"/>
      <c r="Q833" s="33">
        <f>IF(L833&amp;K833="","",M833 * L833)</f>
        <v/>
      </c>
      <c r="R833" s="34">
        <f>IF(M833="","",O833-P833-Q833)</f>
        <v/>
      </c>
    </row>
    <row r="834">
      <c r="A834" s="25" t="n">
        <v>830</v>
      </c>
      <c r="B834" s="26">
        <f>_xlfn.XLOOKUP(C834,sales!C:C,scon!B:B,"")</f>
        <v/>
      </c>
      <c r="C834" s="4" t="n"/>
      <c r="D834" s="26">
        <f>_xlfn.XLOOKUP(C834,sales!C:C,scon!D:D,"")</f>
        <v/>
      </c>
      <c r="E834" s="26">
        <f>_xlfn.XLOOKUP(C834,sales!C:C,scon!E:E,"")</f>
        <v/>
      </c>
      <c r="F834" s="4" t="n"/>
      <c r="G834" s="27" t="n"/>
      <c r="H834" s="28" t="n"/>
      <c r="I834" s="4" t="n"/>
      <c r="J834" s="35">
        <f>_xlfn.XLOOKUP(C834,sales!C:C,scon!L:L,"")</f>
        <v/>
      </c>
      <c r="K834" s="31" t="n"/>
      <c r="L834" s="31" t="n"/>
      <c r="M834" s="33">
        <f>IF(I834="","",J834*I834)</f>
        <v/>
      </c>
      <c r="N834" s="33">
        <f>IF(K834="","",M834 * K834)</f>
        <v/>
      </c>
      <c r="O834" s="33">
        <f>IF(K834="","",M834 + N834)</f>
        <v/>
      </c>
      <c r="P834" s="4" t="n"/>
      <c r="Q834" s="33">
        <f>IF(L834&amp;K834="","",M834 * L834)</f>
        <v/>
      </c>
      <c r="R834" s="34">
        <f>IF(M834="","",O834-P834-Q834)</f>
        <v/>
      </c>
    </row>
    <row r="835">
      <c r="A835" s="25" t="n">
        <v>831</v>
      </c>
      <c r="B835" s="26">
        <f>_xlfn.XLOOKUP(C835,sales!C:C,scon!B:B,"")</f>
        <v/>
      </c>
      <c r="C835" s="4" t="n"/>
      <c r="D835" s="26">
        <f>_xlfn.XLOOKUP(C835,sales!C:C,scon!D:D,"")</f>
        <v/>
      </c>
      <c r="E835" s="26">
        <f>_xlfn.XLOOKUP(C835,sales!C:C,scon!E:E,"")</f>
        <v/>
      </c>
      <c r="F835" s="4" t="n"/>
      <c r="G835" s="27" t="n"/>
      <c r="H835" s="28" t="n"/>
      <c r="I835" s="4" t="n"/>
      <c r="J835" s="35">
        <f>_xlfn.XLOOKUP(C835,sales!C:C,scon!L:L,"")</f>
        <v/>
      </c>
      <c r="K835" s="31" t="n"/>
      <c r="L835" s="31" t="n"/>
      <c r="M835" s="33">
        <f>IF(I835="","",J835*I835)</f>
        <v/>
      </c>
      <c r="N835" s="33">
        <f>IF(K835="","",M835 * K835)</f>
        <v/>
      </c>
      <c r="O835" s="33">
        <f>IF(K835="","",M835 + N835)</f>
        <v/>
      </c>
      <c r="P835" s="4" t="n"/>
      <c r="Q835" s="33">
        <f>IF(L835&amp;K835="","",M835 * L835)</f>
        <v/>
      </c>
      <c r="R835" s="34">
        <f>IF(M835="","",O835-P835-Q835)</f>
        <v/>
      </c>
    </row>
    <row r="836">
      <c r="A836" s="25" t="n">
        <v>832</v>
      </c>
      <c r="B836" s="26">
        <f>_xlfn.XLOOKUP(C836,sales!C:C,scon!B:B,"")</f>
        <v/>
      </c>
      <c r="C836" s="4" t="n"/>
      <c r="D836" s="26">
        <f>_xlfn.XLOOKUP(C836,sales!C:C,scon!D:D,"")</f>
        <v/>
      </c>
      <c r="E836" s="26">
        <f>_xlfn.XLOOKUP(C836,sales!C:C,scon!E:E,"")</f>
        <v/>
      </c>
      <c r="F836" s="4" t="n"/>
      <c r="G836" s="27" t="n"/>
      <c r="H836" s="28" t="n"/>
      <c r="I836" s="4" t="n"/>
      <c r="J836" s="35">
        <f>_xlfn.XLOOKUP(C836,sales!C:C,scon!L:L,"")</f>
        <v/>
      </c>
      <c r="K836" s="31" t="n"/>
      <c r="L836" s="31" t="n"/>
      <c r="M836" s="33">
        <f>IF(I836="","",J836*I836)</f>
        <v/>
      </c>
      <c r="N836" s="33">
        <f>IF(K836="","",M836 * K836)</f>
        <v/>
      </c>
      <c r="O836" s="33">
        <f>IF(K836="","",M836 + N836)</f>
        <v/>
      </c>
      <c r="P836" s="4" t="n"/>
      <c r="Q836" s="33">
        <f>IF(L836&amp;K836="","",M836 * L836)</f>
        <v/>
      </c>
      <c r="R836" s="34">
        <f>IF(M836="","",O836-P836-Q836)</f>
        <v/>
      </c>
    </row>
    <row r="837">
      <c r="A837" s="25" t="n">
        <v>833</v>
      </c>
      <c r="B837" s="26">
        <f>_xlfn.XLOOKUP(C837,sales!C:C,scon!B:B,"")</f>
        <v/>
      </c>
      <c r="C837" s="4" t="n"/>
      <c r="D837" s="26">
        <f>_xlfn.XLOOKUP(C837,sales!C:C,scon!D:D,"")</f>
        <v/>
      </c>
      <c r="E837" s="26">
        <f>_xlfn.XLOOKUP(C837,sales!C:C,scon!E:E,"")</f>
        <v/>
      </c>
      <c r="F837" s="4" t="n"/>
      <c r="G837" s="27" t="n"/>
      <c r="H837" s="28" t="n"/>
      <c r="I837" s="4" t="n"/>
      <c r="J837" s="35">
        <f>_xlfn.XLOOKUP(C837,sales!C:C,scon!L:L,"")</f>
        <v/>
      </c>
      <c r="K837" s="31" t="n"/>
      <c r="L837" s="31" t="n"/>
      <c r="M837" s="33">
        <f>IF(I837="","",J837*I837)</f>
        <v/>
      </c>
      <c r="N837" s="33">
        <f>IF(K837="","",M837 * K837)</f>
        <v/>
      </c>
      <c r="O837" s="33">
        <f>IF(K837="","",M837 + N837)</f>
        <v/>
      </c>
      <c r="P837" s="4" t="n"/>
      <c r="Q837" s="33">
        <f>IF(L837&amp;K837="","",M837 * L837)</f>
        <v/>
      </c>
      <c r="R837" s="34">
        <f>IF(M837="","",O837-P837-Q837)</f>
        <v/>
      </c>
    </row>
    <row r="838">
      <c r="A838" s="25" t="n">
        <v>834</v>
      </c>
      <c r="B838" s="26">
        <f>_xlfn.XLOOKUP(C838,sales!C:C,scon!B:B,"")</f>
        <v/>
      </c>
      <c r="C838" s="4" t="n"/>
      <c r="D838" s="26">
        <f>_xlfn.XLOOKUP(C838,sales!C:C,scon!D:D,"")</f>
        <v/>
      </c>
      <c r="E838" s="26">
        <f>_xlfn.XLOOKUP(C838,sales!C:C,scon!E:E,"")</f>
        <v/>
      </c>
      <c r="F838" s="4" t="n"/>
      <c r="G838" s="27" t="n"/>
      <c r="H838" s="28" t="n"/>
      <c r="I838" s="4" t="n"/>
      <c r="J838" s="35">
        <f>_xlfn.XLOOKUP(C838,sales!C:C,scon!L:L,"")</f>
        <v/>
      </c>
      <c r="K838" s="31" t="n"/>
      <c r="L838" s="31" t="n"/>
      <c r="M838" s="33">
        <f>IF(I838="","",J838*I838)</f>
        <v/>
      </c>
      <c r="N838" s="33">
        <f>IF(K838="","",M838 * K838)</f>
        <v/>
      </c>
      <c r="O838" s="33">
        <f>IF(K838="","",M838 + N838)</f>
        <v/>
      </c>
      <c r="P838" s="4" t="n"/>
      <c r="Q838" s="33">
        <f>IF(L838&amp;K838="","",M838 * L838)</f>
        <v/>
      </c>
      <c r="R838" s="34">
        <f>IF(M838="","",O838-P838-Q838)</f>
        <v/>
      </c>
    </row>
    <row r="839">
      <c r="A839" s="25" t="n">
        <v>835</v>
      </c>
      <c r="B839" s="26">
        <f>_xlfn.XLOOKUP(C839,sales!C:C,scon!B:B,"")</f>
        <v/>
      </c>
      <c r="C839" s="4" t="n"/>
      <c r="D839" s="26">
        <f>_xlfn.XLOOKUP(C839,sales!C:C,scon!D:D,"")</f>
        <v/>
      </c>
      <c r="E839" s="26">
        <f>_xlfn.XLOOKUP(C839,sales!C:C,scon!E:E,"")</f>
        <v/>
      </c>
      <c r="F839" s="4" t="n"/>
      <c r="G839" s="27" t="n"/>
      <c r="H839" s="28" t="n"/>
      <c r="I839" s="4" t="n"/>
      <c r="J839" s="35">
        <f>_xlfn.XLOOKUP(C839,sales!C:C,scon!L:L,"")</f>
        <v/>
      </c>
      <c r="K839" s="31" t="n"/>
      <c r="L839" s="31" t="n"/>
      <c r="M839" s="33">
        <f>IF(I839="","",J839*I839)</f>
        <v/>
      </c>
      <c r="N839" s="33">
        <f>IF(K839="","",M839 * K839)</f>
        <v/>
      </c>
      <c r="O839" s="33">
        <f>IF(K839="","",M839 + N839)</f>
        <v/>
      </c>
      <c r="P839" s="4" t="n"/>
      <c r="Q839" s="33">
        <f>IF(L839&amp;K839="","",M839 * L839)</f>
        <v/>
      </c>
      <c r="R839" s="34">
        <f>IF(M839="","",O839-P839-Q839)</f>
        <v/>
      </c>
    </row>
    <row r="840">
      <c r="A840" s="25" t="n">
        <v>836</v>
      </c>
      <c r="B840" s="26">
        <f>_xlfn.XLOOKUP(C840,sales!C:C,scon!B:B,"")</f>
        <v/>
      </c>
      <c r="C840" s="4" t="n"/>
      <c r="D840" s="26">
        <f>_xlfn.XLOOKUP(C840,sales!C:C,scon!D:D,"")</f>
        <v/>
      </c>
      <c r="E840" s="26">
        <f>_xlfn.XLOOKUP(C840,sales!C:C,scon!E:E,"")</f>
        <v/>
      </c>
      <c r="F840" s="4" t="n"/>
      <c r="G840" s="27" t="n"/>
      <c r="H840" s="28" t="n"/>
      <c r="I840" s="4" t="n"/>
      <c r="J840" s="35">
        <f>_xlfn.XLOOKUP(C840,sales!C:C,scon!L:L,"")</f>
        <v/>
      </c>
      <c r="K840" s="31" t="n"/>
      <c r="L840" s="31" t="n"/>
      <c r="M840" s="33">
        <f>IF(I840="","",J840*I840)</f>
        <v/>
      </c>
      <c r="N840" s="33">
        <f>IF(K840="","",M840 * K840)</f>
        <v/>
      </c>
      <c r="O840" s="33">
        <f>IF(K840="","",M840 + N840)</f>
        <v/>
      </c>
      <c r="P840" s="4" t="n"/>
      <c r="Q840" s="33">
        <f>IF(L840&amp;K840="","",M840 * L840)</f>
        <v/>
      </c>
      <c r="R840" s="34">
        <f>IF(M840="","",O840-P840-Q840)</f>
        <v/>
      </c>
    </row>
    <row r="841">
      <c r="A841" s="25" t="n">
        <v>837</v>
      </c>
      <c r="B841" s="26">
        <f>_xlfn.XLOOKUP(C841,sales!C:C,scon!B:B,"")</f>
        <v/>
      </c>
      <c r="C841" s="4" t="n"/>
      <c r="D841" s="26">
        <f>_xlfn.XLOOKUP(C841,sales!C:C,scon!D:D,"")</f>
        <v/>
      </c>
      <c r="E841" s="26">
        <f>_xlfn.XLOOKUP(C841,sales!C:C,scon!E:E,"")</f>
        <v/>
      </c>
      <c r="F841" s="4" t="n"/>
      <c r="G841" s="27" t="n"/>
      <c r="H841" s="28" t="n"/>
      <c r="I841" s="4" t="n"/>
      <c r="J841" s="35">
        <f>_xlfn.XLOOKUP(C841,sales!C:C,scon!L:L,"")</f>
        <v/>
      </c>
      <c r="K841" s="31" t="n"/>
      <c r="L841" s="31" t="n"/>
      <c r="M841" s="33">
        <f>IF(I841="","",J841*I841)</f>
        <v/>
      </c>
      <c r="N841" s="33">
        <f>IF(K841="","",M841 * K841)</f>
        <v/>
      </c>
      <c r="O841" s="33">
        <f>IF(K841="","",M841 + N841)</f>
        <v/>
      </c>
      <c r="P841" s="4" t="n"/>
      <c r="Q841" s="33">
        <f>IF(L841&amp;K841="","",M841 * L841)</f>
        <v/>
      </c>
      <c r="R841" s="34">
        <f>IF(M841="","",O841-P841-Q841)</f>
        <v/>
      </c>
    </row>
    <row r="842">
      <c r="A842" s="25" t="n">
        <v>838</v>
      </c>
      <c r="B842" s="26">
        <f>_xlfn.XLOOKUP(C842,sales!C:C,scon!B:B,"")</f>
        <v/>
      </c>
      <c r="C842" s="4" t="n"/>
      <c r="D842" s="26">
        <f>_xlfn.XLOOKUP(C842,sales!C:C,scon!D:D,"")</f>
        <v/>
      </c>
      <c r="E842" s="26">
        <f>_xlfn.XLOOKUP(C842,sales!C:C,scon!E:E,"")</f>
        <v/>
      </c>
      <c r="F842" s="4" t="n"/>
      <c r="G842" s="27" t="n"/>
      <c r="H842" s="28" t="n"/>
      <c r="I842" s="4" t="n"/>
      <c r="J842" s="35">
        <f>_xlfn.XLOOKUP(C842,sales!C:C,scon!L:L,"")</f>
        <v/>
      </c>
      <c r="K842" s="31" t="n"/>
      <c r="L842" s="31" t="n"/>
      <c r="M842" s="33">
        <f>IF(I842="","",J842*I842)</f>
        <v/>
      </c>
      <c r="N842" s="33">
        <f>IF(K842="","",M842 * K842)</f>
        <v/>
      </c>
      <c r="O842" s="33">
        <f>IF(K842="","",M842 + N842)</f>
        <v/>
      </c>
      <c r="P842" s="4" t="n"/>
      <c r="Q842" s="33">
        <f>IF(L842&amp;K842="","",M842 * L842)</f>
        <v/>
      </c>
      <c r="R842" s="34">
        <f>IF(M842="","",O842-P842-Q842)</f>
        <v/>
      </c>
    </row>
    <row r="843">
      <c r="A843" s="25" t="n">
        <v>839</v>
      </c>
      <c r="B843" s="26">
        <f>_xlfn.XLOOKUP(C843,sales!C:C,scon!B:B,"")</f>
        <v/>
      </c>
      <c r="C843" s="4" t="n"/>
      <c r="D843" s="26">
        <f>_xlfn.XLOOKUP(C843,sales!C:C,scon!D:D,"")</f>
        <v/>
      </c>
      <c r="E843" s="26">
        <f>_xlfn.XLOOKUP(C843,sales!C:C,scon!E:E,"")</f>
        <v/>
      </c>
      <c r="F843" s="4" t="n"/>
      <c r="G843" s="27" t="n"/>
      <c r="H843" s="28" t="n"/>
      <c r="I843" s="4" t="n"/>
      <c r="J843" s="35">
        <f>_xlfn.XLOOKUP(C843,sales!C:C,scon!L:L,"")</f>
        <v/>
      </c>
      <c r="K843" s="31" t="n"/>
      <c r="L843" s="31" t="n"/>
      <c r="M843" s="33">
        <f>IF(I843="","",J843*I843)</f>
        <v/>
      </c>
      <c r="N843" s="33">
        <f>IF(K843="","",M843 * K843)</f>
        <v/>
      </c>
      <c r="O843" s="33">
        <f>IF(K843="","",M843 + N843)</f>
        <v/>
      </c>
      <c r="P843" s="4" t="n"/>
      <c r="Q843" s="33">
        <f>IF(L843&amp;K843="","",M843 * L843)</f>
        <v/>
      </c>
      <c r="R843" s="34">
        <f>IF(M843="","",O843-P843-Q843)</f>
        <v/>
      </c>
    </row>
    <row r="844">
      <c r="A844" s="25" t="n">
        <v>840</v>
      </c>
      <c r="B844" s="26">
        <f>_xlfn.XLOOKUP(C844,sales!C:C,scon!B:B,"")</f>
        <v/>
      </c>
      <c r="C844" s="4" t="n"/>
      <c r="D844" s="26">
        <f>_xlfn.XLOOKUP(C844,sales!C:C,scon!D:D,"")</f>
        <v/>
      </c>
      <c r="E844" s="26">
        <f>_xlfn.XLOOKUP(C844,sales!C:C,scon!E:E,"")</f>
        <v/>
      </c>
      <c r="F844" s="4" t="n"/>
      <c r="G844" s="27" t="n"/>
      <c r="H844" s="28" t="n"/>
      <c r="I844" s="4" t="n"/>
      <c r="J844" s="35">
        <f>_xlfn.XLOOKUP(C844,sales!C:C,scon!L:L,"")</f>
        <v/>
      </c>
      <c r="K844" s="31" t="n"/>
      <c r="L844" s="31" t="n"/>
      <c r="M844" s="33">
        <f>IF(I844="","",J844*I844)</f>
        <v/>
      </c>
      <c r="N844" s="33">
        <f>IF(K844="","",M844 * K844)</f>
        <v/>
      </c>
      <c r="O844" s="33">
        <f>IF(K844="","",M844 + N844)</f>
        <v/>
      </c>
      <c r="P844" s="4" t="n"/>
      <c r="Q844" s="33">
        <f>IF(L844&amp;K844="","",M844 * L844)</f>
        <v/>
      </c>
      <c r="R844" s="34">
        <f>IF(M844="","",O844-P844-Q844)</f>
        <v/>
      </c>
    </row>
    <row r="845">
      <c r="A845" s="25" t="n">
        <v>841</v>
      </c>
      <c r="B845" s="26">
        <f>_xlfn.XLOOKUP(C845,sales!C:C,scon!B:B,"")</f>
        <v/>
      </c>
      <c r="C845" s="4" t="n"/>
      <c r="D845" s="26">
        <f>_xlfn.XLOOKUP(C845,sales!C:C,scon!D:D,"")</f>
        <v/>
      </c>
      <c r="E845" s="26">
        <f>_xlfn.XLOOKUP(C845,sales!C:C,scon!E:E,"")</f>
        <v/>
      </c>
      <c r="F845" s="4" t="n"/>
      <c r="G845" s="27" t="n"/>
      <c r="H845" s="28" t="n"/>
      <c r="I845" s="4" t="n"/>
      <c r="J845" s="35">
        <f>_xlfn.XLOOKUP(C845,sales!C:C,scon!L:L,"")</f>
        <v/>
      </c>
      <c r="K845" s="31" t="n"/>
      <c r="L845" s="31" t="n"/>
      <c r="M845" s="33">
        <f>IF(I845="","",J845*I845)</f>
        <v/>
      </c>
      <c r="N845" s="33">
        <f>IF(K845="","",M845 * K845)</f>
        <v/>
      </c>
      <c r="O845" s="33">
        <f>IF(K845="","",M845 + N845)</f>
        <v/>
      </c>
      <c r="P845" s="4" t="n"/>
      <c r="Q845" s="33">
        <f>IF(L845&amp;K845="","",M845 * L845)</f>
        <v/>
      </c>
      <c r="R845" s="34">
        <f>IF(M845="","",O845-P845-Q845)</f>
        <v/>
      </c>
    </row>
    <row r="846">
      <c r="A846" s="25" t="n">
        <v>842</v>
      </c>
      <c r="B846" s="26">
        <f>_xlfn.XLOOKUP(C846,sales!C:C,scon!B:B,"")</f>
        <v/>
      </c>
      <c r="C846" s="4" t="n"/>
      <c r="D846" s="26">
        <f>_xlfn.XLOOKUP(C846,sales!C:C,scon!D:D,"")</f>
        <v/>
      </c>
      <c r="E846" s="26">
        <f>_xlfn.XLOOKUP(C846,sales!C:C,scon!E:E,"")</f>
        <v/>
      </c>
      <c r="F846" s="4" t="n"/>
      <c r="G846" s="27" t="n"/>
      <c r="H846" s="28" t="n"/>
      <c r="I846" s="4" t="n"/>
      <c r="J846" s="35">
        <f>_xlfn.XLOOKUP(C846,sales!C:C,scon!L:L,"")</f>
        <v/>
      </c>
      <c r="K846" s="31" t="n"/>
      <c r="L846" s="31" t="n"/>
      <c r="M846" s="33">
        <f>IF(I846="","",J846*I846)</f>
        <v/>
      </c>
      <c r="N846" s="33">
        <f>IF(K846="","",M846 * K846)</f>
        <v/>
      </c>
      <c r="O846" s="33">
        <f>IF(K846="","",M846 + N846)</f>
        <v/>
      </c>
      <c r="P846" s="4" t="n"/>
      <c r="Q846" s="33">
        <f>IF(L846&amp;K846="","",M846 * L846)</f>
        <v/>
      </c>
      <c r="R846" s="34">
        <f>IF(M846="","",O846-P846-Q846)</f>
        <v/>
      </c>
    </row>
    <row r="847">
      <c r="A847" s="25" t="n">
        <v>843</v>
      </c>
      <c r="B847" s="26">
        <f>_xlfn.XLOOKUP(C847,sales!C:C,scon!B:B,"")</f>
        <v/>
      </c>
      <c r="C847" s="4" t="n"/>
      <c r="D847" s="26">
        <f>_xlfn.XLOOKUP(C847,sales!C:C,scon!D:D,"")</f>
        <v/>
      </c>
      <c r="E847" s="26">
        <f>_xlfn.XLOOKUP(C847,sales!C:C,scon!E:E,"")</f>
        <v/>
      </c>
      <c r="F847" s="4" t="n"/>
      <c r="G847" s="27" t="n"/>
      <c r="H847" s="28" t="n"/>
      <c r="I847" s="4" t="n"/>
      <c r="J847" s="35">
        <f>_xlfn.XLOOKUP(C847,sales!C:C,scon!L:L,"")</f>
        <v/>
      </c>
      <c r="K847" s="31" t="n"/>
      <c r="L847" s="31" t="n"/>
      <c r="M847" s="33">
        <f>IF(I847="","",J847*I847)</f>
        <v/>
      </c>
      <c r="N847" s="33">
        <f>IF(K847="","",M847 * K847)</f>
        <v/>
      </c>
      <c r="O847" s="33">
        <f>IF(K847="","",M847 + N847)</f>
        <v/>
      </c>
      <c r="P847" s="4" t="n"/>
      <c r="Q847" s="33">
        <f>IF(L847&amp;K847="","",M847 * L847)</f>
        <v/>
      </c>
      <c r="R847" s="34">
        <f>IF(M847="","",O847-P847-Q847)</f>
        <v/>
      </c>
    </row>
    <row r="848">
      <c r="A848" s="25" t="n">
        <v>844</v>
      </c>
      <c r="B848" s="26">
        <f>_xlfn.XLOOKUP(C848,sales!C:C,scon!B:B,"")</f>
        <v/>
      </c>
      <c r="C848" s="4" t="n"/>
      <c r="D848" s="26">
        <f>_xlfn.XLOOKUP(C848,sales!C:C,scon!D:D,"")</f>
        <v/>
      </c>
      <c r="E848" s="26">
        <f>_xlfn.XLOOKUP(C848,sales!C:C,scon!E:E,"")</f>
        <v/>
      </c>
      <c r="F848" s="4" t="n"/>
      <c r="G848" s="27" t="n"/>
      <c r="H848" s="28" t="n"/>
      <c r="I848" s="4" t="n"/>
      <c r="J848" s="35">
        <f>_xlfn.XLOOKUP(C848,sales!C:C,scon!L:L,"")</f>
        <v/>
      </c>
      <c r="K848" s="31" t="n"/>
      <c r="L848" s="31" t="n"/>
      <c r="M848" s="33">
        <f>IF(I848="","",J848*I848)</f>
        <v/>
      </c>
      <c r="N848" s="33">
        <f>IF(K848="","",M848 * K848)</f>
        <v/>
      </c>
      <c r="O848" s="33">
        <f>IF(K848="","",M848 + N848)</f>
        <v/>
      </c>
      <c r="P848" s="4" t="n"/>
      <c r="Q848" s="33">
        <f>IF(L848&amp;K848="","",M848 * L848)</f>
        <v/>
      </c>
      <c r="R848" s="34">
        <f>IF(M848="","",O848-P848-Q848)</f>
        <v/>
      </c>
    </row>
    <row r="849">
      <c r="A849" s="25" t="n">
        <v>845</v>
      </c>
      <c r="B849" s="26">
        <f>_xlfn.XLOOKUP(C849,sales!C:C,scon!B:B,"")</f>
        <v/>
      </c>
      <c r="C849" s="4" t="n"/>
      <c r="D849" s="26">
        <f>_xlfn.XLOOKUP(C849,sales!C:C,scon!D:D,"")</f>
        <v/>
      </c>
      <c r="E849" s="26">
        <f>_xlfn.XLOOKUP(C849,sales!C:C,scon!E:E,"")</f>
        <v/>
      </c>
      <c r="F849" s="4" t="n"/>
      <c r="G849" s="27" t="n"/>
      <c r="H849" s="28" t="n"/>
      <c r="I849" s="4" t="n"/>
      <c r="J849" s="35">
        <f>_xlfn.XLOOKUP(C849,sales!C:C,scon!L:L,"")</f>
        <v/>
      </c>
      <c r="K849" s="31" t="n"/>
      <c r="L849" s="31" t="n"/>
      <c r="M849" s="33">
        <f>IF(I849="","",J849*I849)</f>
        <v/>
      </c>
      <c r="N849" s="33">
        <f>IF(K849="","",M849 * K849)</f>
        <v/>
      </c>
      <c r="O849" s="33">
        <f>IF(K849="","",M849 + N849)</f>
        <v/>
      </c>
      <c r="P849" s="4" t="n"/>
      <c r="Q849" s="33">
        <f>IF(L849&amp;K849="","",M849 * L849)</f>
        <v/>
      </c>
      <c r="R849" s="34">
        <f>IF(M849="","",O849-P849-Q849)</f>
        <v/>
      </c>
    </row>
    <row r="850">
      <c r="A850" s="25" t="n">
        <v>846</v>
      </c>
      <c r="B850" s="26">
        <f>_xlfn.XLOOKUP(C850,sales!C:C,scon!B:B,"")</f>
        <v/>
      </c>
      <c r="C850" s="4" t="n"/>
      <c r="D850" s="26">
        <f>_xlfn.XLOOKUP(C850,sales!C:C,scon!D:D,"")</f>
        <v/>
      </c>
      <c r="E850" s="26">
        <f>_xlfn.XLOOKUP(C850,sales!C:C,scon!E:E,"")</f>
        <v/>
      </c>
      <c r="F850" s="4" t="n"/>
      <c r="G850" s="27" t="n"/>
      <c r="H850" s="28" t="n"/>
      <c r="I850" s="4" t="n"/>
      <c r="J850" s="35">
        <f>_xlfn.XLOOKUP(C850,sales!C:C,scon!L:L,"")</f>
        <v/>
      </c>
      <c r="K850" s="31" t="n"/>
      <c r="L850" s="31" t="n"/>
      <c r="M850" s="33">
        <f>IF(I850="","",J850*I850)</f>
        <v/>
      </c>
      <c r="N850" s="33">
        <f>IF(K850="","",M850 * K850)</f>
        <v/>
      </c>
      <c r="O850" s="33">
        <f>IF(K850="","",M850 + N850)</f>
        <v/>
      </c>
      <c r="P850" s="4" t="n"/>
      <c r="Q850" s="33">
        <f>IF(L850&amp;K850="","",M850 * L850)</f>
        <v/>
      </c>
      <c r="R850" s="34">
        <f>IF(M850="","",O850-P850-Q850)</f>
        <v/>
      </c>
    </row>
    <row r="851">
      <c r="A851" s="25" t="n">
        <v>847</v>
      </c>
      <c r="B851" s="26">
        <f>_xlfn.XLOOKUP(C851,sales!C:C,scon!B:B,"")</f>
        <v/>
      </c>
      <c r="C851" s="4" t="n"/>
      <c r="D851" s="26">
        <f>_xlfn.XLOOKUP(C851,sales!C:C,scon!D:D,"")</f>
        <v/>
      </c>
      <c r="E851" s="26">
        <f>_xlfn.XLOOKUP(C851,sales!C:C,scon!E:E,"")</f>
        <v/>
      </c>
      <c r="F851" s="4" t="n"/>
      <c r="G851" s="27" t="n"/>
      <c r="H851" s="28" t="n"/>
      <c r="I851" s="4" t="n"/>
      <c r="J851" s="35">
        <f>_xlfn.XLOOKUP(C851,sales!C:C,scon!L:L,"")</f>
        <v/>
      </c>
      <c r="K851" s="31" t="n"/>
      <c r="L851" s="31" t="n"/>
      <c r="M851" s="33">
        <f>IF(I851="","",J851*I851)</f>
        <v/>
      </c>
      <c r="N851" s="33">
        <f>IF(K851="","",M851 * K851)</f>
        <v/>
      </c>
      <c r="O851" s="33">
        <f>IF(K851="","",M851 + N851)</f>
        <v/>
      </c>
      <c r="P851" s="4" t="n"/>
      <c r="Q851" s="33">
        <f>IF(L851&amp;K851="","",M851 * L851)</f>
        <v/>
      </c>
      <c r="R851" s="34">
        <f>IF(M851="","",O851-P851-Q851)</f>
        <v/>
      </c>
    </row>
    <row r="852">
      <c r="A852" s="25" t="n">
        <v>848</v>
      </c>
      <c r="B852" s="26">
        <f>_xlfn.XLOOKUP(C852,sales!C:C,scon!B:B,"")</f>
        <v/>
      </c>
      <c r="C852" s="4" t="n"/>
      <c r="D852" s="26">
        <f>_xlfn.XLOOKUP(C852,sales!C:C,scon!D:D,"")</f>
        <v/>
      </c>
      <c r="E852" s="26">
        <f>_xlfn.XLOOKUP(C852,sales!C:C,scon!E:E,"")</f>
        <v/>
      </c>
      <c r="F852" s="4" t="n"/>
      <c r="G852" s="27" t="n"/>
      <c r="H852" s="28" t="n"/>
      <c r="I852" s="4" t="n"/>
      <c r="J852" s="35">
        <f>_xlfn.XLOOKUP(C852,sales!C:C,scon!L:L,"")</f>
        <v/>
      </c>
      <c r="K852" s="31" t="n"/>
      <c r="L852" s="31" t="n"/>
      <c r="M852" s="33">
        <f>IF(I852="","",J852*I852)</f>
        <v/>
      </c>
      <c r="N852" s="33">
        <f>IF(K852="","",M852 * K852)</f>
        <v/>
      </c>
      <c r="O852" s="33">
        <f>IF(K852="","",M852 + N852)</f>
        <v/>
      </c>
      <c r="P852" s="4" t="n"/>
      <c r="Q852" s="33">
        <f>IF(L852&amp;K852="","",M852 * L852)</f>
        <v/>
      </c>
      <c r="R852" s="34">
        <f>IF(M852="","",O852-P852-Q852)</f>
        <v/>
      </c>
    </row>
    <row r="853">
      <c r="A853" s="25" t="n">
        <v>849</v>
      </c>
      <c r="B853" s="26">
        <f>_xlfn.XLOOKUP(C853,sales!C:C,scon!B:B,"")</f>
        <v/>
      </c>
      <c r="C853" s="4" t="n"/>
      <c r="D853" s="26">
        <f>_xlfn.XLOOKUP(C853,sales!C:C,scon!D:D,"")</f>
        <v/>
      </c>
      <c r="E853" s="26">
        <f>_xlfn.XLOOKUP(C853,sales!C:C,scon!E:E,"")</f>
        <v/>
      </c>
      <c r="F853" s="4" t="n"/>
      <c r="G853" s="27" t="n"/>
      <c r="H853" s="28" t="n"/>
      <c r="I853" s="4" t="n"/>
      <c r="J853" s="35">
        <f>_xlfn.XLOOKUP(C853,sales!C:C,scon!L:L,"")</f>
        <v/>
      </c>
      <c r="K853" s="31" t="n"/>
      <c r="L853" s="31" t="n"/>
      <c r="M853" s="33">
        <f>IF(I853="","",J853*I853)</f>
        <v/>
      </c>
      <c r="N853" s="33">
        <f>IF(K853="","",M853 * K853)</f>
        <v/>
      </c>
      <c r="O853" s="33">
        <f>IF(K853="","",M853 + N853)</f>
        <v/>
      </c>
      <c r="P853" s="4" t="n"/>
      <c r="Q853" s="33">
        <f>IF(L853&amp;K853="","",M853 * L853)</f>
        <v/>
      </c>
      <c r="R853" s="34">
        <f>IF(M853="","",O853-P853-Q853)</f>
        <v/>
      </c>
    </row>
    <row r="854">
      <c r="A854" s="25" t="n">
        <v>850</v>
      </c>
      <c r="B854" s="26">
        <f>_xlfn.XLOOKUP(C854,sales!C:C,scon!B:B,"")</f>
        <v/>
      </c>
      <c r="C854" s="4" t="n"/>
      <c r="D854" s="26">
        <f>_xlfn.XLOOKUP(C854,sales!C:C,scon!D:D,"")</f>
        <v/>
      </c>
      <c r="E854" s="26">
        <f>_xlfn.XLOOKUP(C854,sales!C:C,scon!E:E,"")</f>
        <v/>
      </c>
      <c r="F854" s="4" t="n"/>
      <c r="G854" s="27" t="n"/>
      <c r="H854" s="28" t="n"/>
      <c r="I854" s="4" t="n"/>
      <c r="J854" s="35">
        <f>_xlfn.XLOOKUP(C854,sales!C:C,scon!L:L,"")</f>
        <v/>
      </c>
      <c r="K854" s="31" t="n"/>
      <c r="L854" s="31" t="n"/>
      <c r="M854" s="33">
        <f>IF(I854="","",J854*I854)</f>
        <v/>
      </c>
      <c r="N854" s="33">
        <f>IF(K854="","",M854 * K854)</f>
        <v/>
      </c>
      <c r="O854" s="33">
        <f>IF(K854="","",M854 + N854)</f>
        <v/>
      </c>
      <c r="P854" s="4" t="n"/>
      <c r="Q854" s="33">
        <f>IF(L854&amp;K854="","",M854 * L854)</f>
        <v/>
      </c>
      <c r="R854" s="34">
        <f>IF(M854="","",O854-P854-Q854)</f>
        <v/>
      </c>
    </row>
    <row r="855">
      <c r="A855" s="25" t="n">
        <v>851</v>
      </c>
      <c r="B855" s="26">
        <f>_xlfn.XLOOKUP(C855,sales!C:C,scon!B:B,"")</f>
        <v/>
      </c>
      <c r="C855" s="4" t="n"/>
      <c r="D855" s="26">
        <f>_xlfn.XLOOKUP(C855,sales!C:C,scon!D:D,"")</f>
        <v/>
      </c>
      <c r="E855" s="26">
        <f>_xlfn.XLOOKUP(C855,sales!C:C,scon!E:E,"")</f>
        <v/>
      </c>
      <c r="F855" s="4" t="n"/>
      <c r="G855" s="27" t="n"/>
      <c r="H855" s="28" t="n"/>
      <c r="I855" s="4" t="n"/>
      <c r="J855" s="35">
        <f>_xlfn.XLOOKUP(C855,sales!C:C,scon!L:L,"")</f>
        <v/>
      </c>
      <c r="K855" s="31" t="n"/>
      <c r="L855" s="31" t="n"/>
      <c r="M855" s="33">
        <f>IF(I855="","",J855*I855)</f>
        <v/>
      </c>
      <c r="N855" s="33">
        <f>IF(K855="","",M855 * K855)</f>
        <v/>
      </c>
      <c r="O855" s="33">
        <f>IF(K855="","",M855 + N855)</f>
        <v/>
      </c>
      <c r="P855" s="4" t="n"/>
      <c r="Q855" s="33">
        <f>IF(L855&amp;K855="","",M855 * L855)</f>
        <v/>
      </c>
      <c r="R855" s="34">
        <f>IF(M855="","",O855-P855-Q855)</f>
        <v/>
      </c>
    </row>
    <row r="856">
      <c r="A856" s="25" t="n">
        <v>852</v>
      </c>
      <c r="B856" s="26">
        <f>_xlfn.XLOOKUP(C856,sales!C:C,scon!B:B,"")</f>
        <v/>
      </c>
      <c r="C856" s="4" t="n"/>
      <c r="D856" s="26">
        <f>_xlfn.XLOOKUP(C856,sales!C:C,scon!D:D,"")</f>
        <v/>
      </c>
      <c r="E856" s="26">
        <f>_xlfn.XLOOKUP(C856,sales!C:C,scon!E:E,"")</f>
        <v/>
      </c>
      <c r="F856" s="4" t="n"/>
      <c r="G856" s="27" t="n"/>
      <c r="H856" s="28" t="n"/>
      <c r="I856" s="4" t="n"/>
      <c r="J856" s="35">
        <f>_xlfn.XLOOKUP(C856,sales!C:C,scon!L:L,"")</f>
        <v/>
      </c>
      <c r="K856" s="31" t="n"/>
      <c r="L856" s="31" t="n"/>
      <c r="M856" s="33">
        <f>IF(I856="","",J856*I856)</f>
        <v/>
      </c>
      <c r="N856" s="33">
        <f>IF(K856="","",M856 * K856)</f>
        <v/>
      </c>
      <c r="O856" s="33">
        <f>IF(K856="","",M856 + N856)</f>
        <v/>
      </c>
      <c r="P856" s="4" t="n"/>
      <c r="Q856" s="33">
        <f>IF(L856&amp;K856="","",M856 * L856)</f>
        <v/>
      </c>
      <c r="R856" s="34">
        <f>IF(M856="","",O856-P856-Q856)</f>
        <v/>
      </c>
    </row>
    <row r="857">
      <c r="A857" s="25" t="n">
        <v>853</v>
      </c>
      <c r="B857" s="26">
        <f>_xlfn.XLOOKUP(C857,sales!C:C,scon!B:B,"")</f>
        <v/>
      </c>
      <c r="C857" s="4" t="n"/>
      <c r="D857" s="26">
        <f>_xlfn.XLOOKUP(C857,sales!C:C,scon!D:D,"")</f>
        <v/>
      </c>
      <c r="E857" s="26">
        <f>_xlfn.XLOOKUP(C857,sales!C:C,scon!E:E,"")</f>
        <v/>
      </c>
      <c r="F857" s="4" t="n"/>
      <c r="G857" s="27" t="n"/>
      <c r="H857" s="28" t="n"/>
      <c r="I857" s="4" t="n"/>
      <c r="J857" s="35">
        <f>_xlfn.XLOOKUP(C857,sales!C:C,scon!L:L,"")</f>
        <v/>
      </c>
      <c r="K857" s="31" t="n"/>
      <c r="L857" s="31" t="n"/>
      <c r="M857" s="33">
        <f>IF(I857="","",J857*I857)</f>
        <v/>
      </c>
      <c r="N857" s="33">
        <f>IF(K857="","",M857 * K857)</f>
        <v/>
      </c>
      <c r="O857" s="33">
        <f>IF(K857="","",M857 + N857)</f>
        <v/>
      </c>
      <c r="P857" s="4" t="n"/>
      <c r="Q857" s="33">
        <f>IF(L857&amp;K857="","",M857 * L857)</f>
        <v/>
      </c>
      <c r="R857" s="34">
        <f>IF(M857="","",O857-P857-Q857)</f>
        <v/>
      </c>
    </row>
    <row r="858">
      <c r="A858" s="25" t="n">
        <v>854</v>
      </c>
      <c r="B858" s="26">
        <f>_xlfn.XLOOKUP(C858,sales!C:C,scon!B:B,"")</f>
        <v/>
      </c>
      <c r="C858" s="4" t="n"/>
      <c r="D858" s="26">
        <f>_xlfn.XLOOKUP(C858,sales!C:C,scon!D:D,"")</f>
        <v/>
      </c>
      <c r="E858" s="26">
        <f>_xlfn.XLOOKUP(C858,sales!C:C,scon!E:E,"")</f>
        <v/>
      </c>
      <c r="F858" s="4" t="n"/>
      <c r="G858" s="27" t="n"/>
      <c r="H858" s="28" t="n"/>
      <c r="I858" s="4" t="n"/>
      <c r="J858" s="35">
        <f>_xlfn.XLOOKUP(C858,sales!C:C,scon!L:L,"")</f>
        <v/>
      </c>
      <c r="K858" s="31" t="n"/>
      <c r="L858" s="31" t="n"/>
      <c r="M858" s="33">
        <f>IF(I858="","",J858*I858)</f>
        <v/>
      </c>
      <c r="N858" s="33">
        <f>IF(K858="","",M858 * K858)</f>
        <v/>
      </c>
      <c r="O858" s="33">
        <f>IF(K858="","",M858 + N858)</f>
        <v/>
      </c>
      <c r="P858" s="4" t="n"/>
      <c r="Q858" s="33">
        <f>IF(L858&amp;K858="","",M858 * L858)</f>
        <v/>
      </c>
      <c r="R858" s="34">
        <f>IF(M858="","",O858-P858-Q858)</f>
        <v/>
      </c>
    </row>
    <row r="859">
      <c r="A859" s="25" t="n">
        <v>855</v>
      </c>
      <c r="B859" s="26">
        <f>_xlfn.XLOOKUP(C859,sales!C:C,scon!B:B,"")</f>
        <v/>
      </c>
      <c r="C859" s="4" t="n"/>
      <c r="D859" s="26">
        <f>_xlfn.XLOOKUP(C859,sales!C:C,scon!D:D,"")</f>
        <v/>
      </c>
      <c r="E859" s="26">
        <f>_xlfn.XLOOKUP(C859,sales!C:C,scon!E:E,"")</f>
        <v/>
      </c>
      <c r="F859" s="4" t="n"/>
      <c r="G859" s="27" t="n"/>
      <c r="H859" s="28" t="n"/>
      <c r="I859" s="4" t="n"/>
      <c r="J859" s="35">
        <f>_xlfn.XLOOKUP(C859,sales!C:C,scon!L:L,"")</f>
        <v/>
      </c>
      <c r="K859" s="31" t="n"/>
      <c r="L859" s="31" t="n"/>
      <c r="M859" s="33">
        <f>IF(I859="","",J859*I859)</f>
        <v/>
      </c>
      <c r="N859" s="33">
        <f>IF(K859="","",M859 * K859)</f>
        <v/>
      </c>
      <c r="O859" s="33">
        <f>IF(K859="","",M859 + N859)</f>
        <v/>
      </c>
      <c r="P859" s="4" t="n"/>
      <c r="Q859" s="33">
        <f>IF(L859&amp;K859="","",M859 * L859)</f>
        <v/>
      </c>
      <c r="R859" s="34">
        <f>IF(M859="","",O859-P859-Q859)</f>
        <v/>
      </c>
    </row>
    <row r="860">
      <c r="A860" s="25" t="n">
        <v>856</v>
      </c>
      <c r="B860" s="26">
        <f>_xlfn.XLOOKUP(C860,sales!C:C,scon!B:B,"")</f>
        <v/>
      </c>
      <c r="C860" s="4" t="n"/>
      <c r="D860" s="26">
        <f>_xlfn.XLOOKUP(C860,sales!C:C,scon!D:D,"")</f>
        <v/>
      </c>
      <c r="E860" s="26">
        <f>_xlfn.XLOOKUP(C860,sales!C:C,scon!E:E,"")</f>
        <v/>
      </c>
      <c r="F860" s="4" t="n"/>
      <c r="G860" s="27" t="n"/>
      <c r="H860" s="28" t="n"/>
      <c r="I860" s="4" t="n"/>
      <c r="J860" s="35">
        <f>_xlfn.XLOOKUP(C860,sales!C:C,scon!L:L,"")</f>
        <v/>
      </c>
      <c r="K860" s="31" t="n"/>
      <c r="L860" s="31" t="n"/>
      <c r="M860" s="33">
        <f>IF(I860="","",J860*I860)</f>
        <v/>
      </c>
      <c r="N860" s="33">
        <f>IF(K860="","",M860 * K860)</f>
        <v/>
      </c>
      <c r="O860" s="33">
        <f>IF(K860="","",M860 + N860)</f>
        <v/>
      </c>
      <c r="P860" s="4" t="n"/>
      <c r="Q860" s="33">
        <f>IF(L860&amp;K860="","",M860 * L860)</f>
        <v/>
      </c>
      <c r="R860" s="34">
        <f>IF(M860="","",O860-P860-Q860)</f>
        <v/>
      </c>
    </row>
    <row r="861">
      <c r="A861" s="25" t="n">
        <v>857</v>
      </c>
      <c r="B861" s="26">
        <f>_xlfn.XLOOKUP(C861,sales!C:C,scon!B:B,"")</f>
        <v/>
      </c>
      <c r="C861" s="4" t="n"/>
      <c r="D861" s="26">
        <f>_xlfn.XLOOKUP(C861,sales!C:C,scon!D:D,"")</f>
        <v/>
      </c>
      <c r="E861" s="26">
        <f>_xlfn.XLOOKUP(C861,sales!C:C,scon!E:E,"")</f>
        <v/>
      </c>
      <c r="F861" s="4" t="n"/>
      <c r="G861" s="27" t="n"/>
      <c r="H861" s="28" t="n"/>
      <c r="I861" s="4" t="n"/>
      <c r="J861" s="35">
        <f>_xlfn.XLOOKUP(C861,sales!C:C,scon!L:L,"")</f>
        <v/>
      </c>
      <c r="K861" s="31" t="n"/>
      <c r="L861" s="31" t="n"/>
      <c r="M861" s="33">
        <f>IF(I861="","",J861*I861)</f>
        <v/>
      </c>
      <c r="N861" s="33">
        <f>IF(K861="","",M861 * K861)</f>
        <v/>
      </c>
      <c r="O861" s="33">
        <f>IF(K861="","",M861 + N861)</f>
        <v/>
      </c>
      <c r="P861" s="4" t="n"/>
      <c r="Q861" s="33">
        <f>IF(L861&amp;K861="","",M861 * L861)</f>
        <v/>
      </c>
      <c r="R861" s="34">
        <f>IF(M861="","",O861-P861-Q861)</f>
        <v/>
      </c>
    </row>
    <row r="862">
      <c r="A862" s="25" t="n">
        <v>858</v>
      </c>
      <c r="B862" s="26">
        <f>_xlfn.XLOOKUP(C862,sales!C:C,scon!B:B,"")</f>
        <v/>
      </c>
      <c r="C862" s="4" t="n"/>
      <c r="D862" s="26">
        <f>_xlfn.XLOOKUP(C862,sales!C:C,scon!D:D,"")</f>
        <v/>
      </c>
      <c r="E862" s="26">
        <f>_xlfn.XLOOKUP(C862,sales!C:C,scon!E:E,"")</f>
        <v/>
      </c>
      <c r="F862" s="4" t="n"/>
      <c r="G862" s="27" t="n"/>
      <c r="H862" s="28" t="n"/>
      <c r="I862" s="4" t="n"/>
      <c r="J862" s="35">
        <f>_xlfn.XLOOKUP(C862,sales!C:C,scon!L:L,"")</f>
        <v/>
      </c>
      <c r="K862" s="31" t="n"/>
      <c r="L862" s="31" t="n"/>
      <c r="M862" s="33">
        <f>IF(I862="","",J862*I862)</f>
        <v/>
      </c>
      <c r="N862" s="33">
        <f>IF(K862="","",M862 * K862)</f>
        <v/>
      </c>
      <c r="O862" s="33">
        <f>IF(K862="","",M862 + N862)</f>
        <v/>
      </c>
      <c r="P862" s="4" t="n"/>
      <c r="Q862" s="33">
        <f>IF(L862&amp;K862="","",M862 * L862)</f>
        <v/>
      </c>
      <c r="R862" s="34">
        <f>IF(M862="","",O862-P862-Q862)</f>
        <v/>
      </c>
    </row>
    <row r="863">
      <c r="A863" s="25" t="n">
        <v>859</v>
      </c>
      <c r="B863" s="26">
        <f>_xlfn.XLOOKUP(C863,sales!C:C,scon!B:B,"")</f>
        <v/>
      </c>
      <c r="C863" s="4" t="n"/>
      <c r="D863" s="26">
        <f>_xlfn.XLOOKUP(C863,sales!C:C,scon!D:D,"")</f>
        <v/>
      </c>
      <c r="E863" s="26">
        <f>_xlfn.XLOOKUP(C863,sales!C:C,scon!E:E,"")</f>
        <v/>
      </c>
      <c r="F863" s="4" t="n"/>
      <c r="G863" s="27" t="n"/>
      <c r="H863" s="28" t="n"/>
      <c r="I863" s="4" t="n"/>
      <c r="J863" s="35">
        <f>_xlfn.XLOOKUP(C863,sales!C:C,scon!L:L,"")</f>
        <v/>
      </c>
      <c r="K863" s="31" t="n"/>
      <c r="L863" s="31" t="n"/>
      <c r="M863" s="33">
        <f>IF(I863="","",J863*I863)</f>
        <v/>
      </c>
      <c r="N863" s="33">
        <f>IF(K863="","",M863 * K863)</f>
        <v/>
      </c>
      <c r="O863" s="33">
        <f>IF(K863="","",M863 + N863)</f>
        <v/>
      </c>
      <c r="P863" s="4" t="n"/>
      <c r="Q863" s="33">
        <f>IF(L863&amp;K863="","",M863 * L863)</f>
        <v/>
      </c>
      <c r="R863" s="34">
        <f>IF(M863="","",O863-P863-Q863)</f>
        <v/>
      </c>
    </row>
    <row r="864">
      <c r="A864" s="25" t="n">
        <v>860</v>
      </c>
      <c r="B864" s="26">
        <f>_xlfn.XLOOKUP(C864,sales!C:C,scon!B:B,"")</f>
        <v/>
      </c>
      <c r="C864" s="4" t="n"/>
      <c r="D864" s="26">
        <f>_xlfn.XLOOKUP(C864,sales!C:C,scon!D:D,"")</f>
        <v/>
      </c>
      <c r="E864" s="26">
        <f>_xlfn.XLOOKUP(C864,sales!C:C,scon!E:E,"")</f>
        <v/>
      </c>
      <c r="F864" s="4" t="n"/>
      <c r="G864" s="27" t="n"/>
      <c r="H864" s="28" t="n"/>
      <c r="I864" s="4" t="n"/>
      <c r="J864" s="35">
        <f>_xlfn.XLOOKUP(C864,sales!C:C,scon!L:L,"")</f>
        <v/>
      </c>
      <c r="K864" s="31" t="n"/>
      <c r="L864" s="31" t="n"/>
      <c r="M864" s="33">
        <f>IF(I864="","",J864*I864)</f>
        <v/>
      </c>
      <c r="N864" s="33">
        <f>IF(K864="","",M864 * K864)</f>
        <v/>
      </c>
      <c r="O864" s="33">
        <f>IF(K864="","",M864 + N864)</f>
        <v/>
      </c>
      <c r="P864" s="4" t="n"/>
      <c r="Q864" s="33">
        <f>IF(L864&amp;K864="","",M864 * L864)</f>
        <v/>
      </c>
      <c r="R864" s="34">
        <f>IF(M864="","",O864-P864-Q864)</f>
        <v/>
      </c>
    </row>
    <row r="865">
      <c r="A865" s="25" t="n">
        <v>861</v>
      </c>
      <c r="B865" s="26">
        <f>_xlfn.XLOOKUP(C865,sales!C:C,scon!B:B,"")</f>
        <v/>
      </c>
      <c r="C865" s="4" t="n"/>
      <c r="D865" s="26">
        <f>_xlfn.XLOOKUP(C865,sales!C:C,scon!D:D,"")</f>
        <v/>
      </c>
      <c r="E865" s="26">
        <f>_xlfn.XLOOKUP(C865,sales!C:C,scon!E:E,"")</f>
        <v/>
      </c>
      <c r="F865" s="4" t="n"/>
      <c r="G865" s="27" t="n"/>
      <c r="H865" s="28" t="n"/>
      <c r="I865" s="4" t="n"/>
      <c r="J865" s="35">
        <f>_xlfn.XLOOKUP(C865,sales!C:C,scon!L:L,"")</f>
        <v/>
      </c>
      <c r="K865" s="31" t="n"/>
      <c r="L865" s="31" t="n"/>
      <c r="M865" s="33">
        <f>IF(I865="","",J865*I865)</f>
        <v/>
      </c>
      <c r="N865" s="33">
        <f>IF(K865="","",M865 * K865)</f>
        <v/>
      </c>
      <c r="O865" s="33">
        <f>IF(K865="","",M865 + N865)</f>
        <v/>
      </c>
      <c r="P865" s="4" t="n"/>
      <c r="Q865" s="33">
        <f>IF(L865&amp;K865="","",M865 * L865)</f>
        <v/>
      </c>
      <c r="R865" s="34">
        <f>IF(M865="","",O865-P865-Q865)</f>
        <v/>
      </c>
    </row>
    <row r="866">
      <c r="A866" s="25" t="n">
        <v>862</v>
      </c>
      <c r="B866" s="26">
        <f>_xlfn.XLOOKUP(C866,sales!C:C,scon!B:B,"")</f>
        <v/>
      </c>
      <c r="C866" s="4" t="n"/>
      <c r="D866" s="26">
        <f>_xlfn.XLOOKUP(C866,sales!C:C,scon!D:D,"")</f>
        <v/>
      </c>
      <c r="E866" s="26">
        <f>_xlfn.XLOOKUP(C866,sales!C:C,scon!E:E,"")</f>
        <v/>
      </c>
      <c r="F866" s="4" t="n"/>
      <c r="G866" s="27" t="n"/>
      <c r="H866" s="28" t="n"/>
      <c r="I866" s="4" t="n"/>
      <c r="J866" s="35">
        <f>_xlfn.XLOOKUP(C866,sales!C:C,scon!L:L,"")</f>
        <v/>
      </c>
      <c r="K866" s="31" t="n"/>
      <c r="L866" s="31" t="n"/>
      <c r="M866" s="33">
        <f>IF(I866="","",J866*I866)</f>
        <v/>
      </c>
      <c r="N866" s="33">
        <f>IF(K866="","",M866 * K866)</f>
        <v/>
      </c>
      <c r="O866" s="33">
        <f>IF(K866="","",M866 + N866)</f>
        <v/>
      </c>
      <c r="P866" s="4" t="n"/>
      <c r="Q866" s="33">
        <f>IF(L866&amp;K866="","",M866 * L866)</f>
        <v/>
      </c>
      <c r="R866" s="34">
        <f>IF(M866="","",O866-P866-Q866)</f>
        <v/>
      </c>
    </row>
    <row r="867">
      <c r="A867" s="25" t="n">
        <v>863</v>
      </c>
      <c r="B867" s="26">
        <f>_xlfn.XLOOKUP(C867,sales!C:C,scon!B:B,"")</f>
        <v/>
      </c>
      <c r="C867" s="4" t="n"/>
      <c r="D867" s="26">
        <f>_xlfn.XLOOKUP(C867,sales!C:C,scon!D:D,"")</f>
        <v/>
      </c>
      <c r="E867" s="26">
        <f>_xlfn.XLOOKUP(C867,sales!C:C,scon!E:E,"")</f>
        <v/>
      </c>
      <c r="F867" s="4" t="n"/>
      <c r="G867" s="27" t="n"/>
      <c r="H867" s="28" t="n"/>
      <c r="I867" s="4" t="n"/>
      <c r="J867" s="35">
        <f>_xlfn.XLOOKUP(C867,sales!C:C,scon!L:L,"")</f>
        <v/>
      </c>
      <c r="K867" s="31" t="n"/>
      <c r="L867" s="31" t="n"/>
      <c r="M867" s="33">
        <f>IF(I867="","",J867*I867)</f>
        <v/>
      </c>
      <c r="N867" s="33">
        <f>IF(K867="","",M867 * K867)</f>
        <v/>
      </c>
      <c r="O867" s="33">
        <f>IF(K867="","",M867 + N867)</f>
        <v/>
      </c>
      <c r="P867" s="4" t="n"/>
      <c r="Q867" s="33">
        <f>IF(L867&amp;K867="","",M867 * L867)</f>
        <v/>
      </c>
      <c r="R867" s="34">
        <f>IF(M867="","",O867-P867-Q867)</f>
        <v/>
      </c>
    </row>
    <row r="868">
      <c r="A868" s="25" t="n">
        <v>864</v>
      </c>
      <c r="B868" s="26">
        <f>_xlfn.XLOOKUP(C868,sales!C:C,scon!B:B,"")</f>
        <v/>
      </c>
      <c r="C868" s="4" t="n"/>
      <c r="D868" s="26">
        <f>_xlfn.XLOOKUP(C868,sales!C:C,scon!D:D,"")</f>
        <v/>
      </c>
      <c r="E868" s="26">
        <f>_xlfn.XLOOKUP(C868,sales!C:C,scon!E:E,"")</f>
        <v/>
      </c>
      <c r="F868" s="4" t="n"/>
      <c r="G868" s="27" t="n"/>
      <c r="H868" s="28" t="n"/>
      <c r="I868" s="4" t="n"/>
      <c r="J868" s="35">
        <f>_xlfn.XLOOKUP(C868,sales!C:C,scon!L:L,"")</f>
        <v/>
      </c>
      <c r="K868" s="31" t="n"/>
      <c r="L868" s="31" t="n"/>
      <c r="M868" s="33">
        <f>IF(I868="","",J868*I868)</f>
        <v/>
      </c>
      <c r="N868" s="33">
        <f>IF(K868="","",M868 * K868)</f>
        <v/>
      </c>
      <c r="O868" s="33">
        <f>IF(K868="","",M868 + N868)</f>
        <v/>
      </c>
      <c r="P868" s="4" t="n"/>
      <c r="Q868" s="33">
        <f>IF(L868&amp;K868="","",M868 * L868)</f>
        <v/>
      </c>
      <c r="R868" s="34">
        <f>IF(M868="","",O868-P868-Q868)</f>
        <v/>
      </c>
    </row>
    <row r="869">
      <c r="A869" s="25" t="n">
        <v>865</v>
      </c>
      <c r="B869" s="26">
        <f>_xlfn.XLOOKUP(C869,sales!C:C,scon!B:B,"")</f>
        <v/>
      </c>
      <c r="C869" s="4" t="n"/>
      <c r="D869" s="26">
        <f>_xlfn.XLOOKUP(C869,sales!C:C,scon!D:D,"")</f>
        <v/>
      </c>
      <c r="E869" s="26">
        <f>_xlfn.XLOOKUP(C869,sales!C:C,scon!E:E,"")</f>
        <v/>
      </c>
      <c r="F869" s="4" t="n"/>
      <c r="G869" s="27" t="n"/>
      <c r="H869" s="28" t="n"/>
      <c r="I869" s="4" t="n"/>
      <c r="J869" s="35">
        <f>_xlfn.XLOOKUP(C869,sales!C:C,scon!L:L,"")</f>
        <v/>
      </c>
      <c r="K869" s="31" t="n"/>
      <c r="L869" s="31" t="n"/>
      <c r="M869" s="33">
        <f>IF(I869="","",J869*I869)</f>
        <v/>
      </c>
      <c r="N869" s="33">
        <f>IF(K869="","",M869 * K869)</f>
        <v/>
      </c>
      <c r="O869" s="33">
        <f>IF(K869="","",M869 + N869)</f>
        <v/>
      </c>
      <c r="P869" s="4" t="n"/>
      <c r="Q869" s="33">
        <f>IF(L869&amp;K869="","",M869 * L869)</f>
        <v/>
      </c>
      <c r="R869" s="34">
        <f>IF(M869="","",O869-P869-Q869)</f>
        <v/>
      </c>
    </row>
    <row r="870">
      <c r="A870" s="25" t="n">
        <v>866</v>
      </c>
      <c r="B870" s="26">
        <f>_xlfn.XLOOKUP(C870,sales!C:C,scon!B:B,"")</f>
        <v/>
      </c>
      <c r="C870" s="4" t="n"/>
      <c r="D870" s="26">
        <f>_xlfn.XLOOKUP(C870,sales!C:C,scon!D:D,"")</f>
        <v/>
      </c>
      <c r="E870" s="26">
        <f>_xlfn.XLOOKUP(C870,sales!C:C,scon!E:E,"")</f>
        <v/>
      </c>
      <c r="F870" s="4" t="n"/>
      <c r="G870" s="27" t="n"/>
      <c r="H870" s="28" t="n"/>
      <c r="I870" s="4" t="n"/>
      <c r="J870" s="35">
        <f>_xlfn.XLOOKUP(C870,sales!C:C,scon!L:L,"")</f>
        <v/>
      </c>
      <c r="K870" s="31" t="n"/>
      <c r="L870" s="31" t="n"/>
      <c r="M870" s="33">
        <f>IF(I870="","",J870*I870)</f>
        <v/>
      </c>
      <c r="N870" s="33">
        <f>IF(K870="","",M870 * K870)</f>
        <v/>
      </c>
      <c r="O870" s="33">
        <f>IF(K870="","",M870 + N870)</f>
        <v/>
      </c>
      <c r="P870" s="4" t="n"/>
      <c r="Q870" s="33">
        <f>IF(L870&amp;K870="","",M870 * L870)</f>
        <v/>
      </c>
      <c r="R870" s="34">
        <f>IF(M870="","",O870-P870-Q870)</f>
        <v/>
      </c>
    </row>
    <row r="871">
      <c r="A871" s="25" t="n">
        <v>867</v>
      </c>
      <c r="B871" s="26">
        <f>_xlfn.XLOOKUP(C871,sales!C:C,scon!B:B,"")</f>
        <v/>
      </c>
      <c r="C871" s="4" t="n"/>
      <c r="D871" s="26">
        <f>_xlfn.XLOOKUP(C871,sales!C:C,scon!D:D,"")</f>
        <v/>
      </c>
      <c r="E871" s="26">
        <f>_xlfn.XLOOKUP(C871,sales!C:C,scon!E:E,"")</f>
        <v/>
      </c>
      <c r="F871" s="4" t="n"/>
      <c r="G871" s="27" t="n"/>
      <c r="H871" s="28" t="n"/>
      <c r="I871" s="4" t="n"/>
      <c r="J871" s="35">
        <f>_xlfn.XLOOKUP(C871,sales!C:C,scon!L:L,"")</f>
        <v/>
      </c>
      <c r="K871" s="31" t="n"/>
      <c r="L871" s="31" t="n"/>
      <c r="M871" s="33">
        <f>IF(I871="","",J871*I871)</f>
        <v/>
      </c>
      <c r="N871" s="33">
        <f>IF(K871="","",M871 * K871)</f>
        <v/>
      </c>
      <c r="O871" s="33">
        <f>IF(K871="","",M871 + N871)</f>
        <v/>
      </c>
      <c r="P871" s="4" t="n"/>
      <c r="Q871" s="33">
        <f>IF(L871&amp;K871="","",M871 * L871)</f>
        <v/>
      </c>
      <c r="R871" s="34">
        <f>IF(M871="","",O871-P871-Q871)</f>
        <v/>
      </c>
    </row>
    <row r="872">
      <c r="A872" s="25" t="n">
        <v>868</v>
      </c>
      <c r="B872" s="26">
        <f>_xlfn.XLOOKUP(C872,sales!C:C,scon!B:B,"")</f>
        <v/>
      </c>
      <c r="C872" s="4" t="n"/>
      <c r="D872" s="26">
        <f>_xlfn.XLOOKUP(C872,sales!C:C,scon!D:D,"")</f>
        <v/>
      </c>
      <c r="E872" s="26">
        <f>_xlfn.XLOOKUP(C872,sales!C:C,scon!E:E,"")</f>
        <v/>
      </c>
      <c r="F872" s="4" t="n"/>
      <c r="G872" s="27" t="n"/>
      <c r="H872" s="28" t="n"/>
      <c r="I872" s="4" t="n"/>
      <c r="J872" s="35">
        <f>_xlfn.XLOOKUP(C872,sales!C:C,scon!L:L,"")</f>
        <v/>
      </c>
      <c r="K872" s="31" t="n"/>
      <c r="L872" s="31" t="n"/>
      <c r="M872" s="33">
        <f>IF(I872="","",J872*I872)</f>
        <v/>
      </c>
      <c r="N872" s="33">
        <f>IF(K872="","",M872 * K872)</f>
        <v/>
      </c>
      <c r="O872" s="33">
        <f>IF(K872="","",M872 + N872)</f>
        <v/>
      </c>
      <c r="P872" s="4" t="n"/>
      <c r="Q872" s="33">
        <f>IF(L872&amp;K872="","",M872 * L872)</f>
        <v/>
      </c>
      <c r="R872" s="34">
        <f>IF(M872="","",O872-P872-Q872)</f>
        <v/>
      </c>
    </row>
    <row r="873">
      <c r="A873" s="25" t="n">
        <v>869</v>
      </c>
      <c r="B873" s="26">
        <f>_xlfn.XLOOKUP(C873,sales!C:C,scon!B:B,"")</f>
        <v/>
      </c>
      <c r="C873" s="4" t="n"/>
      <c r="D873" s="26">
        <f>_xlfn.XLOOKUP(C873,sales!C:C,scon!D:D,"")</f>
        <v/>
      </c>
      <c r="E873" s="26">
        <f>_xlfn.XLOOKUP(C873,sales!C:C,scon!E:E,"")</f>
        <v/>
      </c>
      <c r="F873" s="4" t="n"/>
      <c r="G873" s="27" t="n"/>
      <c r="H873" s="28" t="n"/>
      <c r="I873" s="4" t="n"/>
      <c r="J873" s="35">
        <f>_xlfn.XLOOKUP(C873,sales!C:C,scon!L:L,"")</f>
        <v/>
      </c>
      <c r="K873" s="31" t="n"/>
      <c r="L873" s="31" t="n"/>
      <c r="M873" s="33">
        <f>IF(I873="","",J873*I873)</f>
        <v/>
      </c>
      <c r="N873" s="33">
        <f>IF(K873="","",M873 * K873)</f>
        <v/>
      </c>
      <c r="O873" s="33">
        <f>IF(K873="","",M873 + N873)</f>
        <v/>
      </c>
      <c r="P873" s="4" t="n"/>
      <c r="Q873" s="33">
        <f>IF(L873&amp;K873="","",M873 * L873)</f>
        <v/>
      </c>
      <c r="R873" s="34">
        <f>IF(M873="","",O873-P873-Q873)</f>
        <v/>
      </c>
    </row>
    <row r="874">
      <c r="A874" s="25" t="n">
        <v>870</v>
      </c>
      <c r="B874" s="26">
        <f>_xlfn.XLOOKUP(C874,sales!C:C,scon!B:B,"")</f>
        <v/>
      </c>
      <c r="C874" s="4" t="n"/>
      <c r="D874" s="26">
        <f>_xlfn.XLOOKUP(C874,sales!C:C,scon!D:D,"")</f>
        <v/>
      </c>
      <c r="E874" s="26">
        <f>_xlfn.XLOOKUP(C874,sales!C:C,scon!E:E,"")</f>
        <v/>
      </c>
      <c r="F874" s="4" t="n"/>
      <c r="G874" s="27" t="n"/>
      <c r="H874" s="28" t="n"/>
      <c r="I874" s="4" t="n"/>
      <c r="J874" s="35">
        <f>_xlfn.XLOOKUP(C874,sales!C:C,scon!L:L,"")</f>
        <v/>
      </c>
      <c r="K874" s="31" t="n"/>
      <c r="L874" s="31" t="n"/>
      <c r="M874" s="33">
        <f>IF(I874="","",J874*I874)</f>
        <v/>
      </c>
      <c r="N874" s="33">
        <f>IF(K874="","",M874 * K874)</f>
        <v/>
      </c>
      <c r="O874" s="33">
        <f>IF(K874="","",M874 + N874)</f>
        <v/>
      </c>
      <c r="P874" s="4" t="n"/>
      <c r="Q874" s="33">
        <f>IF(L874&amp;K874="","",M874 * L874)</f>
        <v/>
      </c>
      <c r="R874" s="34">
        <f>IF(M874="","",O874-P874-Q874)</f>
        <v/>
      </c>
    </row>
    <row r="875">
      <c r="A875" s="25" t="n">
        <v>871</v>
      </c>
      <c r="B875" s="26">
        <f>_xlfn.XLOOKUP(C875,sales!C:C,scon!B:B,"")</f>
        <v/>
      </c>
      <c r="C875" s="4" t="n"/>
      <c r="D875" s="26">
        <f>_xlfn.XLOOKUP(C875,sales!C:C,scon!D:D,"")</f>
        <v/>
      </c>
      <c r="E875" s="26">
        <f>_xlfn.XLOOKUP(C875,sales!C:C,scon!E:E,"")</f>
        <v/>
      </c>
      <c r="F875" s="4" t="n"/>
      <c r="G875" s="27" t="n"/>
      <c r="H875" s="28" t="n"/>
      <c r="I875" s="4" t="n"/>
      <c r="J875" s="35">
        <f>_xlfn.XLOOKUP(C875,sales!C:C,scon!L:L,"")</f>
        <v/>
      </c>
      <c r="K875" s="31" t="n"/>
      <c r="L875" s="31" t="n"/>
      <c r="M875" s="33">
        <f>IF(I875="","",J875*I875)</f>
        <v/>
      </c>
      <c r="N875" s="33">
        <f>IF(K875="","",M875 * K875)</f>
        <v/>
      </c>
      <c r="O875" s="33">
        <f>IF(K875="","",M875 + N875)</f>
        <v/>
      </c>
      <c r="P875" s="4" t="n"/>
      <c r="Q875" s="33">
        <f>IF(L875&amp;K875="","",M875 * L875)</f>
        <v/>
      </c>
      <c r="R875" s="34">
        <f>IF(M875="","",O875-P875-Q875)</f>
        <v/>
      </c>
    </row>
    <row r="876">
      <c r="A876" s="25" t="n">
        <v>872</v>
      </c>
      <c r="B876" s="26">
        <f>_xlfn.XLOOKUP(C876,sales!C:C,scon!B:B,"")</f>
        <v/>
      </c>
      <c r="C876" s="4" t="n"/>
      <c r="D876" s="26">
        <f>_xlfn.XLOOKUP(C876,sales!C:C,scon!D:D,"")</f>
        <v/>
      </c>
      <c r="E876" s="26">
        <f>_xlfn.XLOOKUP(C876,sales!C:C,scon!E:E,"")</f>
        <v/>
      </c>
      <c r="F876" s="4" t="n"/>
      <c r="G876" s="27" t="n"/>
      <c r="H876" s="28" t="n"/>
      <c r="I876" s="4" t="n"/>
      <c r="J876" s="35">
        <f>_xlfn.XLOOKUP(C876,sales!C:C,scon!L:L,"")</f>
        <v/>
      </c>
      <c r="K876" s="31" t="n"/>
      <c r="L876" s="31" t="n"/>
      <c r="M876" s="33">
        <f>IF(I876="","",J876*I876)</f>
        <v/>
      </c>
      <c r="N876" s="33">
        <f>IF(K876="","",M876 * K876)</f>
        <v/>
      </c>
      <c r="O876" s="33">
        <f>IF(K876="","",M876 + N876)</f>
        <v/>
      </c>
      <c r="P876" s="4" t="n"/>
      <c r="Q876" s="33">
        <f>IF(L876&amp;K876="","",M876 * L876)</f>
        <v/>
      </c>
      <c r="R876" s="34">
        <f>IF(M876="","",O876-P876-Q876)</f>
        <v/>
      </c>
    </row>
    <row r="877">
      <c r="A877" s="25" t="n">
        <v>873</v>
      </c>
      <c r="B877" s="26">
        <f>_xlfn.XLOOKUP(C877,sales!C:C,scon!B:B,"")</f>
        <v/>
      </c>
      <c r="C877" s="4" t="n"/>
      <c r="D877" s="26">
        <f>_xlfn.XLOOKUP(C877,sales!C:C,scon!D:D,"")</f>
        <v/>
      </c>
      <c r="E877" s="26">
        <f>_xlfn.XLOOKUP(C877,sales!C:C,scon!E:E,"")</f>
        <v/>
      </c>
      <c r="F877" s="4" t="n"/>
      <c r="G877" s="27" t="n"/>
      <c r="H877" s="28" t="n"/>
      <c r="I877" s="4" t="n"/>
      <c r="J877" s="35">
        <f>_xlfn.XLOOKUP(C877,sales!C:C,scon!L:L,"")</f>
        <v/>
      </c>
      <c r="K877" s="31" t="n"/>
      <c r="L877" s="31" t="n"/>
      <c r="M877" s="33">
        <f>IF(I877="","",J877*I877)</f>
        <v/>
      </c>
      <c r="N877" s="33">
        <f>IF(K877="","",M877 * K877)</f>
        <v/>
      </c>
      <c r="O877" s="33">
        <f>IF(K877="","",M877 + N877)</f>
        <v/>
      </c>
      <c r="P877" s="4" t="n"/>
      <c r="Q877" s="33">
        <f>IF(L877&amp;K877="","",M877 * L877)</f>
        <v/>
      </c>
      <c r="R877" s="34">
        <f>IF(M877="","",O877-P877-Q877)</f>
        <v/>
      </c>
    </row>
    <row r="878">
      <c r="A878" s="25" t="n">
        <v>874</v>
      </c>
      <c r="B878" s="26">
        <f>_xlfn.XLOOKUP(C878,sales!C:C,scon!B:B,"")</f>
        <v/>
      </c>
      <c r="C878" s="4" t="n"/>
      <c r="D878" s="26">
        <f>_xlfn.XLOOKUP(C878,sales!C:C,scon!D:D,"")</f>
        <v/>
      </c>
      <c r="E878" s="26">
        <f>_xlfn.XLOOKUP(C878,sales!C:C,scon!E:E,"")</f>
        <v/>
      </c>
      <c r="F878" s="4" t="n"/>
      <c r="G878" s="27" t="n"/>
      <c r="H878" s="28" t="n"/>
      <c r="I878" s="4" t="n"/>
      <c r="J878" s="35">
        <f>_xlfn.XLOOKUP(C878,sales!C:C,scon!L:L,"")</f>
        <v/>
      </c>
      <c r="K878" s="31" t="n"/>
      <c r="L878" s="31" t="n"/>
      <c r="M878" s="33">
        <f>IF(I878="","",J878*I878)</f>
        <v/>
      </c>
      <c r="N878" s="33">
        <f>IF(K878="","",M878 * K878)</f>
        <v/>
      </c>
      <c r="O878" s="33">
        <f>IF(K878="","",M878 + N878)</f>
        <v/>
      </c>
      <c r="P878" s="4" t="n"/>
      <c r="Q878" s="33">
        <f>IF(L878&amp;K878="","",M878 * L878)</f>
        <v/>
      </c>
      <c r="R878" s="34">
        <f>IF(M878="","",O878-P878-Q878)</f>
        <v/>
      </c>
    </row>
    <row r="879">
      <c r="A879" s="25" t="n">
        <v>875</v>
      </c>
      <c r="B879" s="26">
        <f>_xlfn.XLOOKUP(C879,sales!C:C,scon!B:B,"")</f>
        <v/>
      </c>
      <c r="C879" s="4" t="n"/>
      <c r="D879" s="26">
        <f>_xlfn.XLOOKUP(C879,sales!C:C,scon!D:D,"")</f>
        <v/>
      </c>
      <c r="E879" s="26">
        <f>_xlfn.XLOOKUP(C879,sales!C:C,scon!E:E,"")</f>
        <v/>
      </c>
      <c r="F879" s="4" t="n"/>
      <c r="G879" s="27" t="n"/>
      <c r="H879" s="28" t="n"/>
      <c r="I879" s="4" t="n"/>
      <c r="J879" s="35">
        <f>_xlfn.XLOOKUP(C879,sales!C:C,scon!L:L,"")</f>
        <v/>
      </c>
      <c r="K879" s="31" t="n"/>
      <c r="L879" s="31" t="n"/>
      <c r="M879" s="33">
        <f>IF(I879="","",J879*I879)</f>
        <v/>
      </c>
      <c r="N879" s="33">
        <f>IF(K879="","",M879 * K879)</f>
        <v/>
      </c>
      <c r="O879" s="33">
        <f>IF(K879="","",M879 + N879)</f>
        <v/>
      </c>
      <c r="P879" s="4" t="n"/>
      <c r="Q879" s="33">
        <f>IF(L879&amp;K879="","",M879 * L879)</f>
        <v/>
      </c>
      <c r="R879" s="34">
        <f>IF(M879="","",O879-P879-Q879)</f>
        <v/>
      </c>
    </row>
    <row r="880">
      <c r="A880" s="25" t="n">
        <v>876</v>
      </c>
      <c r="B880" s="26">
        <f>_xlfn.XLOOKUP(C880,sales!C:C,scon!B:B,"")</f>
        <v/>
      </c>
      <c r="C880" s="4" t="n"/>
      <c r="D880" s="26">
        <f>_xlfn.XLOOKUP(C880,sales!C:C,scon!D:D,"")</f>
        <v/>
      </c>
      <c r="E880" s="26">
        <f>_xlfn.XLOOKUP(C880,sales!C:C,scon!E:E,"")</f>
        <v/>
      </c>
      <c r="F880" s="4" t="n"/>
      <c r="G880" s="27" t="n"/>
      <c r="H880" s="28" t="n"/>
      <c r="I880" s="4" t="n"/>
      <c r="J880" s="35">
        <f>_xlfn.XLOOKUP(C880,sales!C:C,scon!L:L,"")</f>
        <v/>
      </c>
      <c r="K880" s="31" t="n"/>
      <c r="L880" s="31" t="n"/>
      <c r="M880" s="33">
        <f>IF(I880="","",J880*I880)</f>
        <v/>
      </c>
      <c r="N880" s="33">
        <f>IF(K880="","",M880 * K880)</f>
        <v/>
      </c>
      <c r="O880" s="33">
        <f>IF(K880="","",M880 + N880)</f>
        <v/>
      </c>
      <c r="P880" s="4" t="n"/>
      <c r="Q880" s="33">
        <f>IF(L880&amp;K880="","",M880 * L880)</f>
        <v/>
      </c>
      <c r="R880" s="34">
        <f>IF(M880="","",O880-P880-Q880)</f>
        <v/>
      </c>
    </row>
    <row r="881">
      <c r="A881" s="25" t="n">
        <v>877</v>
      </c>
      <c r="B881" s="26">
        <f>_xlfn.XLOOKUP(C881,sales!C:C,scon!B:B,"")</f>
        <v/>
      </c>
      <c r="C881" s="4" t="n"/>
      <c r="D881" s="26">
        <f>_xlfn.XLOOKUP(C881,sales!C:C,scon!D:D,"")</f>
        <v/>
      </c>
      <c r="E881" s="26">
        <f>_xlfn.XLOOKUP(C881,sales!C:C,scon!E:E,"")</f>
        <v/>
      </c>
      <c r="F881" s="4" t="n"/>
      <c r="G881" s="27" t="n"/>
      <c r="H881" s="28" t="n"/>
      <c r="I881" s="4" t="n"/>
      <c r="J881" s="35">
        <f>_xlfn.XLOOKUP(C881,sales!C:C,scon!L:L,"")</f>
        <v/>
      </c>
      <c r="K881" s="31" t="n"/>
      <c r="L881" s="31" t="n"/>
      <c r="M881" s="33">
        <f>IF(I881="","",J881*I881)</f>
        <v/>
      </c>
      <c r="N881" s="33">
        <f>IF(K881="","",M881 * K881)</f>
        <v/>
      </c>
      <c r="O881" s="33">
        <f>IF(K881="","",M881 + N881)</f>
        <v/>
      </c>
      <c r="P881" s="4" t="n"/>
      <c r="Q881" s="33">
        <f>IF(L881&amp;K881="","",M881 * L881)</f>
        <v/>
      </c>
      <c r="R881" s="34">
        <f>IF(M881="","",O881-P881-Q881)</f>
        <v/>
      </c>
    </row>
    <row r="882">
      <c r="A882" s="25" t="n">
        <v>878</v>
      </c>
      <c r="B882" s="26">
        <f>_xlfn.XLOOKUP(C882,sales!C:C,scon!B:B,"")</f>
        <v/>
      </c>
      <c r="C882" s="4" t="n"/>
      <c r="D882" s="26">
        <f>_xlfn.XLOOKUP(C882,sales!C:C,scon!D:D,"")</f>
        <v/>
      </c>
      <c r="E882" s="26">
        <f>_xlfn.XLOOKUP(C882,sales!C:C,scon!E:E,"")</f>
        <v/>
      </c>
      <c r="F882" s="4" t="n"/>
      <c r="G882" s="27" t="n"/>
      <c r="H882" s="28" t="n"/>
      <c r="I882" s="4" t="n"/>
      <c r="J882" s="35">
        <f>_xlfn.XLOOKUP(C882,sales!C:C,scon!L:L,"")</f>
        <v/>
      </c>
      <c r="K882" s="31" t="n"/>
      <c r="L882" s="31" t="n"/>
      <c r="M882" s="33">
        <f>IF(I882="","",J882*I882)</f>
        <v/>
      </c>
      <c r="N882" s="33">
        <f>IF(K882="","",M882 * K882)</f>
        <v/>
      </c>
      <c r="O882" s="33">
        <f>IF(K882="","",M882 + N882)</f>
        <v/>
      </c>
      <c r="P882" s="4" t="n"/>
      <c r="Q882" s="33">
        <f>IF(L882&amp;K882="","",M882 * L882)</f>
        <v/>
      </c>
      <c r="R882" s="34">
        <f>IF(M882="","",O882-P882-Q882)</f>
        <v/>
      </c>
    </row>
    <row r="883">
      <c r="A883" s="25" t="n">
        <v>879</v>
      </c>
      <c r="B883" s="26">
        <f>_xlfn.XLOOKUP(C883,sales!C:C,scon!B:B,"")</f>
        <v/>
      </c>
      <c r="C883" s="4" t="n"/>
      <c r="D883" s="26">
        <f>_xlfn.XLOOKUP(C883,sales!C:C,scon!D:D,"")</f>
        <v/>
      </c>
      <c r="E883" s="26">
        <f>_xlfn.XLOOKUP(C883,sales!C:C,scon!E:E,"")</f>
        <v/>
      </c>
      <c r="F883" s="4" t="n"/>
      <c r="G883" s="27" t="n"/>
      <c r="H883" s="28" t="n"/>
      <c r="I883" s="4" t="n"/>
      <c r="J883" s="35">
        <f>_xlfn.XLOOKUP(C883,sales!C:C,scon!L:L,"")</f>
        <v/>
      </c>
      <c r="K883" s="31" t="n"/>
      <c r="L883" s="31" t="n"/>
      <c r="M883" s="33">
        <f>IF(I883="","",J883*I883)</f>
        <v/>
      </c>
      <c r="N883" s="33">
        <f>IF(K883="","",M883 * K883)</f>
        <v/>
      </c>
      <c r="O883" s="33">
        <f>IF(K883="","",M883 + N883)</f>
        <v/>
      </c>
      <c r="P883" s="4" t="n"/>
      <c r="Q883" s="33">
        <f>IF(L883&amp;K883="","",M883 * L883)</f>
        <v/>
      </c>
      <c r="R883" s="34">
        <f>IF(M883="","",O883-P883-Q883)</f>
        <v/>
      </c>
    </row>
    <row r="884">
      <c r="A884" s="25" t="n">
        <v>880</v>
      </c>
      <c r="B884" s="26">
        <f>_xlfn.XLOOKUP(C884,sales!C:C,scon!B:B,"")</f>
        <v/>
      </c>
      <c r="C884" s="4" t="n"/>
      <c r="D884" s="26">
        <f>_xlfn.XLOOKUP(C884,sales!C:C,scon!D:D,"")</f>
        <v/>
      </c>
      <c r="E884" s="26">
        <f>_xlfn.XLOOKUP(C884,sales!C:C,scon!E:E,"")</f>
        <v/>
      </c>
      <c r="F884" s="4" t="n"/>
      <c r="G884" s="27" t="n"/>
      <c r="H884" s="28" t="n"/>
      <c r="I884" s="4" t="n"/>
      <c r="J884" s="35">
        <f>_xlfn.XLOOKUP(C884,sales!C:C,scon!L:L,"")</f>
        <v/>
      </c>
      <c r="K884" s="31" t="n"/>
      <c r="L884" s="31" t="n"/>
      <c r="M884" s="33">
        <f>IF(I884="","",J884*I884)</f>
        <v/>
      </c>
      <c r="N884" s="33">
        <f>IF(K884="","",M884 * K884)</f>
        <v/>
      </c>
      <c r="O884" s="33">
        <f>IF(K884="","",M884 + N884)</f>
        <v/>
      </c>
      <c r="P884" s="4" t="n"/>
      <c r="Q884" s="33">
        <f>IF(L884&amp;K884="","",M884 * L884)</f>
        <v/>
      </c>
      <c r="R884" s="34">
        <f>IF(M884="","",O884-P884-Q884)</f>
        <v/>
      </c>
    </row>
    <row r="885">
      <c r="A885" s="25" t="n">
        <v>881</v>
      </c>
      <c r="B885" s="26">
        <f>_xlfn.XLOOKUP(C885,sales!C:C,scon!B:B,"")</f>
        <v/>
      </c>
      <c r="C885" s="4" t="n"/>
      <c r="D885" s="26">
        <f>_xlfn.XLOOKUP(C885,sales!C:C,scon!D:D,"")</f>
        <v/>
      </c>
      <c r="E885" s="26">
        <f>_xlfn.XLOOKUP(C885,sales!C:C,scon!E:E,"")</f>
        <v/>
      </c>
      <c r="F885" s="4" t="n"/>
      <c r="G885" s="27" t="n"/>
      <c r="H885" s="28" t="n"/>
      <c r="I885" s="4" t="n"/>
      <c r="J885" s="35">
        <f>_xlfn.XLOOKUP(C885,sales!C:C,scon!L:L,"")</f>
        <v/>
      </c>
      <c r="K885" s="31" t="n"/>
      <c r="L885" s="31" t="n"/>
      <c r="M885" s="33">
        <f>IF(I885="","",J885*I885)</f>
        <v/>
      </c>
      <c r="N885" s="33">
        <f>IF(K885="","",M885 * K885)</f>
        <v/>
      </c>
      <c r="O885" s="33">
        <f>IF(K885="","",M885 + N885)</f>
        <v/>
      </c>
      <c r="P885" s="4" t="n"/>
      <c r="Q885" s="33">
        <f>IF(L885&amp;K885="","",M885 * L885)</f>
        <v/>
      </c>
      <c r="R885" s="34">
        <f>IF(M885="","",O885-P885-Q885)</f>
        <v/>
      </c>
    </row>
    <row r="886">
      <c r="A886" s="25" t="n">
        <v>882</v>
      </c>
      <c r="B886" s="26">
        <f>_xlfn.XLOOKUP(C886,sales!C:C,scon!B:B,"")</f>
        <v/>
      </c>
      <c r="C886" s="4" t="n"/>
      <c r="D886" s="26">
        <f>_xlfn.XLOOKUP(C886,sales!C:C,scon!D:D,"")</f>
        <v/>
      </c>
      <c r="E886" s="26">
        <f>_xlfn.XLOOKUP(C886,sales!C:C,scon!E:E,"")</f>
        <v/>
      </c>
      <c r="F886" s="4" t="n"/>
      <c r="G886" s="27" t="n"/>
      <c r="H886" s="28" t="n"/>
      <c r="I886" s="4" t="n"/>
      <c r="J886" s="35">
        <f>_xlfn.XLOOKUP(C886,sales!C:C,scon!L:L,"")</f>
        <v/>
      </c>
      <c r="K886" s="31" t="n"/>
      <c r="L886" s="31" t="n"/>
      <c r="M886" s="33">
        <f>IF(I886="","",J886*I886)</f>
        <v/>
      </c>
      <c r="N886" s="33">
        <f>IF(K886="","",M886 * K886)</f>
        <v/>
      </c>
      <c r="O886" s="33">
        <f>IF(K886="","",M886 + N886)</f>
        <v/>
      </c>
      <c r="P886" s="4" t="n"/>
      <c r="Q886" s="33">
        <f>IF(L886&amp;K886="","",M886 * L886)</f>
        <v/>
      </c>
      <c r="R886" s="34">
        <f>IF(M886="","",O886-P886-Q886)</f>
        <v/>
      </c>
    </row>
    <row r="887">
      <c r="A887" s="25" t="n">
        <v>883</v>
      </c>
      <c r="B887" s="26">
        <f>_xlfn.XLOOKUP(C887,sales!C:C,scon!B:B,"")</f>
        <v/>
      </c>
      <c r="C887" s="4" t="n"/>
      <c r="D887" s="26">
        <f>_xlfn.XLOOKUP(C887,sales!C:C,scon!D:D,"")</f>
        <v/>
      </c>
      <c r="E887" s="26">
        <f>_xlfn.XLOOKUP(C887,sales!C:C,scon!E:E,"")</f>
        <v/>
      </c>
      <c r="F887" s="4" t="n"/>
      <c r="G887" s="27" t="n"/>
      <c r="H887" s="28" t="n"/>
      <c r="I887" s="4" t="n"/>
      <c r="J887" s="35">
        <f>_xlfn.XLOOKUP(C887,sales!C:C,scon!L:L,"")</f>
        <v/>
      </c>
      <c r="K887" s="31" t="n"/>
      <c r="L887" s="31" t="n"/>
      <c r="M887" s="33">
        <f>IF(I887="","",J887*I887)</f>
        <v/>
      </c>
      <c r="N887" s="33">
        <f>IF(K887="","",M887 * K887)</f>
        <v/>
      </c>
      <c r="O887" s="33">
        <f>IF(K887="","",M887 + N887)</f>
        <v/>
      </c>
      <c r="P887" s="4" t="n"/>
      <c r="Q887" s="33">
        <f>IF(L887&amp;K887="","",M887 * L887)</f>
        <v/>
      </c>
      <c r="R887" s="34">
        <f>IF(M887="","",O887-P887-Q887)</f>
        <v/>
      </c>
    </row>
    <row r="888">
      <c r="A888" s="25" t="n">
        <v>884</v>
      </c>
      <c r="B888" s="26">
        <f>_xlfn.XLOOKUP(C888,sales!C:C,scon!B:B,"")</f>
        <v/>
      </c>
      <c r="C888" s="4" t="n"/>
      <c r="D888" s="26">
        <f>_xlfn.XLOOKUP(C888,sales!C:C,scon!D:D,"")</f>
        <v/>
      </c>
      <c r="E888" s="26">
        <f>_xlfn.XLOOKUP(C888,sales!C:C,scon!E:E,"")</f>
        <v/>
      </c>
      <c r="F888" s="4" t="n"/>
      <c r="G888" s="27" t="n"/>
      <c r="H888" s="28" t="n"/>
      <c r="I888" s="4" t="n"/>
      <c r="J888" s="35">
        <f>_xlfn.XLOOKUP(C888,sales!C:C,scon!L:L,"")</f>
        <v/>
      </c>
      <c r="K888" s="31" t="n"/>
      <c r="L888" s="31" t="n"/>
      <c r="M888" s="33">
        <f>IF(I888="","",J888*I888)</f>
        <v/>
      </c>
      <c r="N888" s="33">
        <f>IF(K888="","",M888 * K888)</f>
        <v/>
      </c>
      <c r="O888" s="33">
        <f>IF(K888="","",M888 + N888)</f>
        <v/>
      </c>
      <c r="P888" s="4" t="n"/>
      <c r="Q888" s="33">
        <f>IF(L888&amp;K888="","",M888 * L888)</f>
        <v/>
      </c>
      <c r="R888" s="34">
        <f>IF(M888="","",O888-P888-Q888)</f>
        <v/>
      </c>
    </row>
    <row r="889">
      <c r="A889" s="25" t="n">
        <v>885</v>
      </c>
      <c r="B889" s="26">
        <f>_xlfn.XLOOKUP(C889,sales!C:C,scon!B:B,"")</f>
        <v/>
      </c>
      <c r="C889" s="4" t="n"/>
      <c r="D889" s="26">
        <f>_xlfn.XLOOKUP(C889,sales!C:C,scon!D:D,"")</f>
        <v/>
      </c>
      <c r="E889" s="26">
        <f>_xlfn.XLOOKUP(C889,sales!C:C,scon!E:E,"")</f>
        <v/>
      </c>
      <c r="F889" s="4" t="n"/>
      <c r="G889" s="27" t="n"/>
      <c r="H889" s="28" t="n"/>
      <c r="I889" s="4" t="n"/>
      <c r="J889" s="35">
        <f>_xlfn.XLOOKUP(C889,sales!C:C,scon!L:L,"")</f>
        <v/>
      </c>
      <c r="K889" s="31" t="n"/>
      <c r="L889" s="31" t="n"/>
      <c r="M889" s="33">
        <f>IF(I889="","",J889*I889)</f>
        <v/>
      </c>
      <c r="N889" s="33">
        <f>IF(K889="","",M889 * K889)</f>
        <v/>
      </c>
      <c r="O889" s="33">
        <f>IF(K889="","",M889 + N889)</f>
        <v/>
      </c>
      <c r="P889" s="4" t="n"/>
      <c r="Q889" s="33">
        <f>IF(L889&amp;K889="","",M889 * L889)</f>
        <v/>
      </c>
      <c r="R889" s="34">
        <f>IF(M889="","",O889-P889-Q889)</f>
        <v/>
      </c>
    </row>
    <row r="890">
      <c r="A890" s="25" t="n">
        <v>886</v>
      </c>
      <c r="B890" s="26">
        <f>_xlfn.XLOOKUP(C890,sales!C:C,scon!B:B,"")</f>
        <v/>
      </c>
      <c r="C890" s="4" t="n"/>
      <c r="D890" s="26">
        <f>_xlfn.XLOOKUP(C890,sales!C:C,scon!D:D,"")</f>
        <v/>
      </c>
      <c r="E890" s="26">
        <f>_xlfn.XLOOKUP(C890,sales!C:C,scon!E:E,"")</f>
        <v/>
      </c>
      <c r="F890" s="4" t="n"/>
      <c r="G890" s="27" t="n"/>
      <c r="H890" s="28" t="n"/>
      <c r="I890" s="4" t="n"/>
      <c r="J890" s="35">
        <f>_xlfn.XLOOKUP(C890,sales!C:C,scon!L:L,"")</f>
        <v/>
      </c>
      <c r="K890" s="31" t="n"/>
      <c r="L890" s="31" t="n"/>
      <c r="M890" s="33">
        <f>IF(I890="","",J890*I890)</f>
        <v/>
      </c>
      <c r="N890" s="33">
        <f>IF(K890="","",M890 * K890)</f>
        <v/>
      </c>
      <c r="O890" s="33">
        <f>IF(K890="","",M890 + N890)</f>
        <v/>
      </c>
      <c r="P890" s="4" t="n"/>
      <c r="Q890" s="33">
        <f>IF(L890&amp;K890="","",M890 * L890)</f>
        <v/>
      </c>
      <c r="R890" s="34">
        <f>IF(M890="","",O890-P890-Q890)</f>
        <v/>
      </c>
    </row>
    <row r="891">
      <c r="A891" s="25" t="n">
        <v>887</v>
      </c>
      <c r="B891" s="26">
        <f>_xlfn.XLOOKUP(C891,sales!C:C,scon!B:B,"")</f>
        <v/>
      </c>
      <c r="C891" s="4" t="n"/>
      <c r="D891" s="26">
        <f>_xlfn.XLOOKUP(C891,sales!C:C,scon!D:D,"")</f>
        <v/>
      </c>
      <c r="E891" s="26">
        <f>_xlfn.XLOOKUP(C891,sales!C:C,scon!E:E,"")</f>
        <v/>
      </c>
      <c r="F891" s="4" t="n"/>
      <c r="G891" s="27" t="n"/>
      <c r="H891" s="28" t="n"/>
      <c r="I891" s="4" t="n"/>
      <c r="J891" s="35">
        <f>_xlfn.XLOOKUP(C891,sales!C:C,scon!L:L,"")</f>
        <v/>
      </c>
      <c r="K891" s="31" t="n"/>
      <c r="L891" s="31" t="n"/>
      <c r="M891" s="33">
        <f>IF(I891="","",J891*I891)</f>
        <v/>
      </c>
      <c r="N891" s="33">
        <f>IF(K891="","",M891 * K891)</f>
        <v/>
      </c>
      <c r="O891" s="33">
        <f>IF(K891="","",M891 + N891)</f>
        <v/>
      </c>
      <c r="P891" s="4" t="n"/>
      <c r="Q891" s="33">
        <f>IF(L891&amp;K891="","",M891 * L891)</f>
        <v/>
      </c>
      <c r="R891" s="34">
        <f>IF(M891="","",O891-P891-Q891)</f>
        <v/>
      </c>
    </row>
    <row r="892">
      <c r="A892" s="25" t="n">
        <v>888</v>
      </c>
      <c r="B892" s="26">
        <f>_xlfn.XLOOKUP(C892,sales!C:C,scon!B:B,"")</f>
        <v/>
      </c>
      <c r="C892" s="4" t="n"/>
      <c r="D892" s="26">
        <f>_xlfn.XLOOKUP(C892,sales!C:C,scon!D:D,"")</f>
        <v/>
      </c>
      <c r="E892" s="26">
        <f>_xlfn.XLOOKUP(C892,sales!C:C,scon!E:E,"")</f>
        <v/>
      </c>
      <c r="F892" s="4" t="n"/>
      <c r="G892" s="27" t="n"/>
      <c r="H892" s="28" t="n"/>
      <c r="I892" s="4" t="n"/>
      <c r="J892" s="35">
        <f>_xlfn.XLOOKUP(C892,sales!C:C,scon!L:L,"")</f>
        <v/>
      </c>
      <c r="K892" s="31" t="n"/>
      <c r="L892" s="31" t="n"/>
      <c r="M892" s="33">
        <f>IF(I892="","",J892*I892)</f>
        <v/>
      </c>
      <c r="N892" s="33">
        <f>IF(K892="","",M892 * K892)</f>
        <v/>
      </c>
      <c r="O892" s="33">
        <f>IF(K892="","",M892 + N892)</f>
        <v/>
      </c>
      <c r="P892" s="4" t="n"/>
      <c r="Q892" s="33">
        <f>IF(L892&amp;K892="","",M892 * L892)</f>
        <v/>
      </c>
      <c r="R892" s="34">
        <f>IF(M892="","",O892-P892-Q892)</f>
        <v/>
      </c>
    </row>
    <row r="893">
      <c r="A893" s="25" t="n">
        <v>889</v>
      </c>
      <c r="B893" s="26">
        <f>_xlfn.XLOOKUP(C893,sales!C:C,scon!B:B,"")</f>
        <v/>
      </c>
      <c r="C893" s="4" t="n"/>
      <c r="D893" s="26">
        <f>_xlfn.XLOOKUP(C893,sales!C:C,scon!D:D,"")</f>
        <v/>
      </c>
      <c r="E893" s="26">
        <f>_xlfn.XLOOKUP(C893,sales!C:C,scon!E:E,"")</f>
        <v/>
      </c>
      <c r="F893" s="4" t="n"/>
      <c r="G893" s="27" t="n"/>
      <c r="H893" s="28" t="n"/>
      <c r="I893" s="4" t="n"/>
      <c r="J893" s="35">
        <f>_xlfn.XLOOKUP(C893,sales!C:C,scon!L:L,"")</f>
        <v/>
      </c>
      <c r="K893" s="31" t="n"/>
      <c r="L893" s="31" t="n"/>
      <c r="M893" s="33">
        <f>IF(I893="","",J893*I893)</f>
        <v/>
      </c>
      <c r="N893" s="33">
        <f>IF(K893="","",M893 * K893)</f>
        <v/>
      </c>
      <c r="O893" s="33">
        <f>IF(K893="","",M893 + N893)</f>
        <v/>
      </c>
      <c r="P893" s="4" t="n"/>
      <c r="Q893" s="33">
        <f>IF(L893&amp;K893="","",M893 * L893)</f>
        <v/>
      </c>
      <c r="R893" s="34">
        <f>IF(M893="","",O893-P893-Q893)</f>
        <v/>
      </c>
    </row>
    <row r="894">
      <c r="A894" s="25" t="n">
        <v>890</v>
      </c>
      <c r="B894" s="26">
        <f>_xlfn.XLOOKUP(C894,sales!C:C,scon!B:B,"")</f>
        <v/>
      </c>
      <c r="C894" s="4" t="n"/>
      <c r="D894" s="26">
        <f>_xlfn.XLOOKUP(C894,sales!C:C,scon!D:D,"")</f>
        <v/>
      </c>
      <c r="E894" s="26">
        <f>_xlfn.XLOOKUP(C894,sales!C:C,scon!E:E,"")</f>
        <v/>
      </c>
      <c r="F894" s="4" t="n"/>
      <c r="G894" s="27" t="n"/>
      <c r="H894" s="28" t="n"/>
      <c r="I894" s="4" t="n"/>
      <c r="J894" s="35">
        <f>_xlfn.XLOOKUP(C894,sales!C:C,scon!L:L,"")</f>
        <v/>
      </c>
      <c r="K894" s="31" t="n"/>
      <c r="L894" s="31" t="n"/>
      <c r="M894" s="33">
        <f>IF(I894="","",J894*I894)</f>
        <v/>
      </c>
      <c r="N894" s="33">
        <f>IF(K894="","",M894 * K894)</f>
        <v/>
      </c>
      <c r="O894" s="33">
        <f>IF(K894="","",M894 + N894)</f>
        <v/>
      </c>
      <c r="P894" s="4" t="n"/>
      <c r="Q894" s="33">
        <f>IF(L894&amp;K894="","",M894 * L894)</f>
        <v/>
      </c>
      <c r="R894" s="34">
        <f>IF(M894="","",O894-P894-Q894)</f>
        <v/>
      </c>
    </row>
    <row r="895">
      <c r="A895" s="25" t="n">
        <v>891</v>
      </c>
      <c r="B895" s="26">
        <f>_xlfn.XLOOKUP(C895,sales!C:C,scon!B:B,"")</f>
        <v/>
      </c>
      <c r="C895" s="4" t="n"/>
      <c r="D895" s="26">
        <f>_xlfn.XLOOKUP(C895,sales!C:C,scon!D:D,"")</f>
        <v/>
      </c>
      <c r="E895" s="26">
        <f>_xlfn.XLOOKUP(C895,sales!C:C,scon!E:E,"")</f>
        <v/>
      </c>
      <c r="F895" s="4" t="n"/>
      <c r="G895" s="27" t="n"/>
      <c r="H895" s="28" t="n"/>
      <c r="I895" s="4" t="n"/>
      <c r="J895" s="35">
        <f>_xlfn.XLOOKUP(C895,sales!C:C,scon!L:L,"")</f>
        <v/>
      </c>
      <c r="K895" s="31" t="n"/>
      <c r="L895" s="31" t="n"/>
      <c r="M895" s="33">
        <f>IF(I895="","",J895*I895)</f>
        <v/>
      </c>
      <c r="N895" s="33">
        <f>IF(K895="","",M895 * K895)</f>
        <v/>
      </c>
      <c r="O895" s="33">
        <f>IF(K895="","",M895 + N895)</f>
        <v/>
      </c>
      <c r="P895" s="4" t="n"/>
      <c r="Q895" s="33">
        <f>IF(L895&amp;K895="","",M895 * L895)</f>
        <v/>
      </c>
      <c r="R895" s="34">
        <f>IF(M895="","",O895-P895-Q895)</f>
        <v/>
      </c>
    </row>
    <row r="896">
      <c r="A896" s="25" t="n">
        <v>892</v>
      </c>
      <c r="B896" s="26">
        <f>_xlfn.XLOOKUP(C896,sales!C:C,scon!B:B,"")</f>
        <v/>
      </c>
      <c r="C896" s="4" t="n"/>
      <c r="D896" s="26">
        <f>_xlfn.XLOOKUP(C896,sales!C:C,scon!D:D,"")</f>
        <v/>
      </c>
      <c r="E896" s="26">
        <f>_xlfn.XLOOKUP(C896,sales!C:C,scon!E:E,"")</f>
        <v/>
      </c>
      <c r="F896" s="4" t="n"/>
      <c r="G896" s="27" t="n"/>
      <c r="H896" s="28" t="n"/>
      <c r="I896" s="4" t="n"/>
      <c r="J896" s="35">
        <f>_xlfn.XLOOKUP(C896,sales!C:C,scon!L:L,"")</f>
        <v/>
      </c>
      <c r="K896" s="31" t="n"/>
      <c r="L896" s="31" t="n"/>
      <c r="M896" s="33">
        <f>IF(I896="","",J896*I896)</f>
        <v/>
      </c>
      <c r="N896" s="33">
        <f>IF(K896="","",M896 * K896)</f>
        <v/>
      </c>
      <c r="O896" s="33">
        <f>IF(K896="","",M896 + N896)</f>
        <v/>
      </c>
      <c r="P896" s="4" t="n"/>
      <c r="Q896" s="33">
        <f>IF(L896&amp;K896="","",M896 * L896)</f>
        <v/>
      </c>
      <c r="R896" s="34">
        <f>IF(M896="","",O896-P896-Q896)</f>
        <v/>
      </c>
    </row>
    <row r="897">
      <c r="A897" s="25" t="n">
        <v>893</v>
      </c>
      <c r="B897" s="26">
        <f>_xlfn.XLOOKUP(C897,sales!C:C,scon!B:B,"")</f>
        <v/>
      </c>
      <c r="C897" s="4" t="n"/>
      <c r="D897" s="26">
        <f>_xlfn.XLOOKUP(C897,sales!C:C,scon!D:D,"")</f>
        <v/>
      </c>
      <c r="E897" s="26">
        <f>_xlfn.XLOOKUP(C897,sales!C:C,scon!E:E,"")</f>
        <v/>
      </c>
      <c r="F897" s="4" t="n"/>
      <c r="G897" s="27" t="n"/>
      <c r="H897" s="28" t="n"/>
      <c r="I897" s="4" t="n"/>
      <c r="J897" s="35">
        <f>_xlfn.XLOOKUP(C897,sales!C:C,scon!L:L,"")</f>
        <v/>
      </c>
      <c r="K897" s="31" t="n"/>
      <c r="L897" s="31" t="n"/>
      <c r="M897" s="33">
        <f>IF(I897="","",J897*I897)</f>
        <v/>
      </c>
      <c r="N897" s="33">
        <f>IF(K897="","",M897 * K897)</f>
        <v/>
      </c>
      <c r="O897" s="33">
        <f>IF(K897="","",M897 + N897)</f>
        <v/>
      </c>
      <c r="P897" s="4" t="n"/>
      <c r="Q897" s="33">
        <f>IF(L897&amp;K897="","",M897 * L897)</f>
        <v/>
      </c>
      <c r="R897" s="34">
        <f>IF(M897="","",O897-P897-Q897)</f>
        <v/>
      </c>
    </row>
    <row r="898">
      <c r="A898" s="25" t="n">
        <v>894</v>
      </c>
      <c r="B898" s="26">
        <f>_xlfn.XLOOKUP(C898,sales!C:C,scon!B:B,"")</f>
        <v/>
      </c>
      <c r="C898" s="4" t="n"/>
      <c r="D898" s="26">
        <f>_xlfn.XLOOKUP(C898,sales!C:C,scon!D:D,"")</f>
        <v/>
      </c>
      <c r="E898" s="26">
        <f>_xlfn.XLOOKUP(C898,sales!C:C,scon!E:E,"")</f>
        <v/>
      </c>
      <c r="F898" s="4" t="n"/>
      <c r="G898" s="27" t="n"/>
      <c r="H898" s="28" t="n"/>
      <c r="I898" s="4" t="n"/>
      <c r="J898" s="35">
        <f>_xlfn.XLOOKUP(C898,sales!C:C,scon!L:L,"")</f>
        <v/>
      </c>
      <c r="K898" s="31" t="n"/>
      <c r="L898" s="31" t="n"/>
      <c r="M898" s="33">
        <f>IF(I898="","",J898*I898)</f>
        <v/>
      </c>
      <c r="N898" s="33">
        <f>IF(K898="","",M898 * K898)</f>
        <v/>
      </c>
      <c r="O898" s="33">
        <f>IF(K898="","",M898 + N898)</f>
        <v/>
      </c>
      <c r="P898" s="4" t="n"/>
      <c r="Q898" s="33">
        <f>IF(L898&amp;K898="","",M898 * L898)</f>
        <v/>
      </c>
      <c r="R898" s="34">
        <f>IF(M898="","",O898-P898-Q898)</f>
        <v/>
      </c>
    </row>
    <row r="899">
      <c r="A899" s="25" t="n">
        <v>895</v>
      </c>
      <c r="B899" s="26">
        <f>_xlfn.XLOOKUP(C899,sales!C:C,scon!B:B,"")</f>
        <v/>
      </c>
      <c r="C899" s="4" t="n"/>
      <c r="D899" s="26">
        <f>_xlfn.XLOOKUP(C899,sales!C:C,scon!D:D,"")</f>
        <v/>
      </c>
      <c r="E899" s="26">
        <f>_xlfn.XLOOKUP(C899,sales!C:C,scon!E:E,"")</f>
        <v/>
      </c>
      <c r="F899" s="4" t="n"/>
      <c r="G899" s="27" t="n"/>
      <c r="H899" s="28" t="n"/>
      <c r="I899" s="4" t="n"/>
      <c r="J899" s="35">
        <f>_xlfn.XLOOKUP(C899,sales!C:C,scon!L:L,"")</f>
        <v/>
      </c>
      <c r="K899" s="31" t="n"/>
      <c r="L899" s="31" t="n"/>
      <c r="M899" s="33">
        <f>IF(I899="","",J899*I899)</f>
        <v/>
      </c>
      <c r="N899" s="33">
        <f>IF(K899="","",M899 * K899)</f>
        <v/>
      </c>
      <c r="O899" s="33">
        <f>IF(K899="","",M899 + N899)</f>
        <v/>
      </c>
      <c r="P899" s="4" t="n"/>
      <c r="Q899" s="33">
        <f>IF(L899&amp;K899="","",M899 * L899)</f>
        <v/>
      </c>
      <c r="R899" s="34">
        <f>IF(M899="","",O899-P899-Q899)</f>
        <v/>
      </c>
    </row>
    <row r="900">
      <c r="A900" s="25" t="n">
        <v>896</v>
      </c>
      <c r="B900" s="26">
        <f>_xlfn.XLOOKUP(C900,sales!C:C,scon!B:B,"")</f>
        <v/>
      </c>
      <c r="C900" s="4" t="n"/>
      <c r="D900" s="26">
        <f>_xlfn.XLOOKUP(C900,sales!C:C,scon!D:D,"")</f>
        <v/>
      </c>
      <c r="E900" s="26">
        <f>_xlfn.XLOOKUP(C900,sales!C:C,scon!E:E,"")</f>
        <v/>
      </c>
      <c r="F900" s="4" t="n"/>
      <c r="G900" s="27" t="n"/>
      <c r="H900" s="28" t="n"/>
      <c r="I900" s="4" t="n"/>
      <c r="J900" s="35">
        <f>_xlfn.XLOOKUP(C900,sales!C:C,scon!L:L,"")</f>
        <v/>
      </c>
      <c r="K900" s="31" t="n"/>
      <c r="L900" s="31" t="n"/>
      <c r="M900" s="33">
        <f>IF(I900="","",J900*I900)</f>
        <v/>
      </c>
      <c r="N900" s="33">
        <f>IF(K900="","",M900 * K900)</f>
        <v/>
      </c>
      <c r="O900" s="33">
        <f>IF(K900="","",M900 + N900)</f>
        <v/>
      </c>
      <c r="P900" s="4" t="n"/>
      <c r="Q900" s="33">
        <f>IF(L900&amp;K900="","",M900 * L900)</f>
        <v/>
      </c>
      <c r="R900" s="34">
        <f>IF(M900="","",O900-P900-Q900)</f>
        <v/>
      </c>
    </row>
    <row r="901">
      <c r="A901" s="25" t="n">
        <v>897</v>
      </c>
      <c r="B901" s="26">
        <f>_xlfn.XLOOKUP(C901,sales!C:C,scon!B:B,"")</f>
        <v/>
      </c>
      <c r="C901" s="4" t="n"/>
      <c r="D901" s="26">
        <f>_xlfn.XLOOKUP(C901,sales!C:C,scon!D:D,"")</f>
        <v/>
      </c>
      <c r="E901" s="26">
        <f>_xlfn.XLOOKUP(C901,sales!C:C,scon!E:E,"")</f>
        <v/>
      </c>
      <c r="F901" s="4" t="n"/>
      <c r="G901" s="27" t="n"/>
      <c r="H901" s="28" t="n"/>
      <c r="I901" s="4" t="n"/>
      <c r="J901" s="35">
        <f>_xlfn.XLOOKUP(C901,sales!C:C,scon!L:L,"")</f>
        <v/>
      </c>
      <c r="K901" s="31" t="n"/>
      <c r="L901" s="31" t="n"/>
      <c r="M901" s="33">
        <f>IF(I901="","",J901*I901)</f>
        <v/>
      </c>
      <c r="N901" s="33">
        <f>IF(K901="","",M901 * K901)</f>
        <v/>
      </c>
      <c r="O901" s="33">
        <f>IF(K901="","",M901 + N901)</f>
        <v/>
      </c>
      <c r="P901" s="4" t="n"/>
      <c r="Q901" s="33">
        <f>IF(L901&amp;K901="","",M901 * L901)</f>
        <v/>
      </c>
      <c r="R901" s="34">
        <f>IF(M901="","",O901-P901-Q901)</f>
        <v/>
      </c>
    </row>
    <row r="902">
      <c r="A902" s="25" t="n">
        <v>898</v>
      </c>
      <c r="B902" s="26">
        <f>_xlfn.XLOOKUP(C902,sales!C:C,scon!B:B,"")</f>
        <v/>
      </c>
      <c r="C902" s="4" t="n"/>
      <c r="D902" s="26">
        <f>_xlfn.XLOOKUP(C902,sales!C:C,scon!D:D,"")</f>
        <v/>
      </c>
      <c r="E902" s="26">
        <f>_xlfn.XLOOKUP(C902,sales!C:C,scon!E:E,"")</f>
        <v/>
      </c>
      <c r="F902" s="4" t="n"/>
      <c r="G902" s="27" t="n"/>
      <c r="H902" s="28" t="n"/>
      <c r="I902" s="4" t="n"/>
      <c r="J902" s="35">
        <f>_xlfn.XLOOKUP(C902,sales!C:C,scon!L:L,"")</f>
        <v/>
      </c>
      <c r="K902" s="31" t="n"/>
      <c r="L902" s="31" t="n"/>
      <c r="M902" s="33">
        <f>IF(I902="","",J902*I902)</f>
        <v/>
      </c>
      <c r="N902" s="33">
        <f>IF(K902="","",M902 * K902)</f>
        <v/>
      </c>
      <c r="O902" s="33">
        <f>IF(K902="","",M902 + N902)</f>
        <v/>
      </c>
      <c r="P902" s="4" t="n"/>
      <c r="Q902" s="33">
        <f>IF(L902&amp;K902="","",M902 * L902)</f>
        <v/>
      </c>
      <c r="R902" s="34">
        <f>IF(M902="","",O902-P902-Q902)</f>
        <v/>
      </c>
    </row>
    <row r="903">
      <c r="A903" s="25" t="n">
        <v>899</v>
      </c>
      <c r="B903" s="26">
        <f>_xlfn.XLOOKUP(C903,sales!C:C,scon!B:B,"")</f>
        <v/>
      </c>
      <c r="C903" s="4" t="n"/>
      <c r="D903" s="26">
        <f>_xlfn.XLOOKUP(C903,sales!C:C,scon!D:D,"")</f>
        <v/>
      </c>
      <c r="E903" s="26">
        <f>_xlfn.XLOOKUP(C903,sales!C:C,scon!E:E,"")</f>
        <v/>
      </c>
      <c r="F903" s="4" t="n"/>
      <c r="G903" s="27" t="n"/>
      <c r="H903" s="28" t="n"/>
      <c r="I903" s="4" t="n"/>
      <c r="J903" s="35">
        <f>_xlfn.XLOOKUP(C903,sales!C:C,scon!L:L,"")</f>
        <v/>
      </c>
      <c r="K903" s="31" t="n"/>
      <c r="L903" s="31" t="n"/>
      <c r="M903" s="33">
        <f>IF(I903="","",J903*I903)</f>
        <v/>
      </c>
      <c r="N903" s="33">
        <f>IF(K903="","",M903 * K903)</f>
        <v/>
      </c>
      <c r="O903" s="33">
        <f>IF(K903="","",M903 + N903)</f>
        <v/>
      </c>
      <c r="P903" s="4" t="n"/>
      <c r="Q903" s="33">
        <f>IF(L903&amp;K903="","",M903 * L903)</f>
        <v/>
      </c>
      <c r="R903" s="34">
        <f>IF(M903="","",O903-P903-Q903)</f>
        <v/>
      </c>
    </row>
    <row r="904">
      <c r="A904" s="25" t="n">
        <v>900</v>
      </c>
      <c r="B904" s="26">
        <f>_xlfn.XLOOKUP(C904,sales!C:C,scon!B:B,"")</f>
        <v/>
      </c>
      <c r="C904" s="4" t="n"/>
      <c r="D904" s="26">
        <f>_xlfn.XLOOKUP(C904,sales!C:C,scon!D:D,"")</f>
        <v/>
      </c>
      <c r="E904" s="26">
        <f>_xlfn.XLOOKUP(C904,sales!C:C,scon!E:E,"")</f>
        <v/>
      </c>
      <c r="F904" s="4" t="n"/>
      <c r="G904" s="27" t="n"/>
      <c r="H904" s="28" t="n"/>
      <c r="I904" s="4" t="n"/>
      <c r="J904" s="35">
        <f>_xlfn.XLOOKUP(C904,sales!C:C,scon!L:L,"")</f>
        <v/>
      </c>
      <c r="K904" s="31" t="n"/>
      <c r="L904" s="31" t="n"/>
      <c r="M904" s="33">
        <f>IF(I904="","",J904*I904)</f>
        <v/>
      </c>
      <c r="N904" s="33">
        <f>IF(K904="","",M904 * K904)</f>
        <v/>
      </c>
      <c r="O904" s="33">
        <f>IF(K904="","",M904 + N904)</f>
        <v/>
      </c>
      <c r="P904" s="4" t="n"/>
      <c r="Q904" s="33">
        <f>IF(L904&amp;K904="","",M904 * L904)</f>
        <v/>
      </c>
      <c r="R904" s="34">
        <f>IF(M904="","",O904-P904-Q904)</f>
        <v/>
      </c>
    </row>
    <row r="905">
      <c r="A905" s="25" t="n">
        <v>901</v>
      </c>
      <c r="B905" s="26">
        <f>_xlfn.XLOOKUP(C905,sales!C:C,scon!B:B,"")</f>
        <v/>
      </c>
      <c r="C905" s="4" t="n"/>
      <c r="D905" s="26">
        <f>_xlfn.XLOOKUP(C905,sales!C:C,scon!D:D,"")</f>
        <v/>
      </c>
      <c r="E905" s="26">
        <f>_xlfn.XLOOKUP(C905,sales!C:C,scon!E:E,"")</f>
        <v/>
      </c>
      <c r="F905" s="4" t="n"/>
      <c r="G905" s="27" t="n"/>
      <c r="H905" s="28" t="n"/>
      <c r="I905" s="4" t="n"/>
      <c r="J905" s="35">
        <f>_xlfn.XLOOKUP(C905,sales!C:C,scon!L:L,"")</f>
        <v/>
      </c>
      <c r="K905" s="31" t="n"/>
      <c r="L905" s="31" t="n"/>
      <c r="M905" s="33">
        <f>IF(I905="","",J905*I905)</f>
        <v/>
      </c>
      <c r="N905" s="33">
        <f>IF(K905="","",M905 * K905)</f>
        <v/>
      </c>
      <c r="O905" s="33">
        <f>IF(K905="","",M905 + N905)</f>
        <v/>
      </c>
      <c r="P905" s="4" t="n"/>
      <c r="Q905" s="33">
        <f>IF(L905&amp;K905="","",M905 * L905)</f>
        <v/>
      </c>
      <c r="R905" s="34">
        <f>IF(M905="","",O905-P905-Q905)</f>
        <v/>
      </c>
    </row>
    <row r="906">
      <c r="A906" s="25" t="n">
        <v>902</v>
      </c>
      <c r="B906" s="26">
        <f>_xlfn.XLOOKUP(C906,sales!C:C,scon!B:B,"")</f>
        <v/>
      </c>
      <c r="C906" s="4" t="n"/>
      <c r="D906" s="26">
        <f>_xlfn.XLOOKUP(C906,sales!C:C,scon!D:D,"")</f>
        <v/>
      </c>
      <c r="E906" s="26">
        <f>_xlfn.XLOOKUP(C906,sales!C:C,scon!E:E,"")</f>
        <v/>
      </c>
      <c r="F906" s="4" t="n"/>
      <c r="G906" s="27" t="n"/>
      <c r="H906" s="28" t="n"/>
      <c r="I906" s="4" t="n"/>
      <c r="J906" s="35">
        <f>_xlfn.XLOOKUP(C906,sales!C:C,scon!L:L,"")</f>
        <v/>
      </c>
      <c r="K906" s="31" t="n"/>
      <c r="L906" s="31" t="n"/>
      <c r="M906" s="33">
        <f>IF(I906="","",J906*I906)</f>
        <v/>
      </c>
      <c r="N906" s="33">
        <f>IF(K906="","",M906 * K906)</f>
        <v/>
      </c>
      <c r="O906" s="33">
        <f>IF(K906="","",M906 + N906)</f>
        <v/>
      </c>
      <c r="P906" s="4" t="n"/>
      <c r="Q906" s="33">
        <f>IF(L906&amp;K906="","",M906 * L906)</f>
        <v/>
      </c>
      <c r="R906" s="34">
        <f>IF(M906="","",O906-P906-Q906)</f>
        <v/>
      </c>
    </row>
    <row r="907">
      <c r="A907" s="25" t="n">
        <v>903</v>
      </c>
      <c r="B907" s="26">
        <f>_xlfn.XLOOKUP(C907,sales!C:C,scon!B:B,"")</f>
        <v/>
      </c>
      <c r="C907" s="4" t="n"/>
      <c r="D907" s="26">
        <f>_xlfn.XLOOKUP(C907,sales!C:C,scon!D:D,"")</f>
        <v/>
      </c>
      <c r="E907" s="26">
        <f>_xlfn.XLOOKUP(C907,sales!C:C,scon!E:E,"")</f>
        <v/>
      </c>
      <c r="F907" s="4" t="n"/>
      <c r="G907" s="27" t="n"/>
      <c r="H907" s="28" t="n"/>
      <c r="I907" s="4" t="n"/>
      <c r="J907" s="35">
        <f>_xlfn.XLOOKUP(C907,sales!C:C,scon!L:L,"")</f>
        <v/>
      </c>
      <c r="K907" s="31" t="n"/>
      <c r="L907" s="31" t="n"/>
      <c r="M907" s="33">
        <f>IF(I907="","",J907*I907)</f>
        <v/>
      </c>
      <c r="N907" s="33">
        <f>IF(K907="","",M907 * K907)</f>
        <v/>
      </c>
      <c r="O907" s="33">
        <f>IF(K907="","",M907 + N907)</f>
        <v/>
      </c>
      <c r="P907" s="4" t="n"/>
      <c r="Q907" s="33">
        <f>IF(L907&amp;K907="","",M907 * L907)</f>
        <v/>
      </c>
      <c r="R907" s="34">
        <f>IF(M907="","",O907-P907-Q907)</f>
        <v/>
      </c>
    </row>
    <row r="908">
      <c r="A908" s="25" t="n">
        <v>904</v>
      </c>
      <c r="B908" s="26">
        <f>_xlfn.XLOOKUP(C908,sales!C:C,scon!B:B,"")</f>
        <v/>
      </c>
      <c r="C908" s="4" t="n"/>
      <c r="D908" s="26">
        <f>_xlfn.XLOOKUP(C908,sales!C:C,scon!D:D,"")</f>
        <v/>
      </c>
      <c r="E908" s="26">
        <f>_xlfn.XLOOKUP(C908,sales!C:C,scon!E:E,"")</f>
        <v/>
      </c>
      <c r="F908" s="4" t="n"/>
      <c r="G908" s="27" t="n"/>
      <c r="H908" s="28" t="n"/>
      <c r="I908" s="4" t="n"/>
      <c r="J908" s="35">
        <f>_xlfn.XLOOKUP(C908,sales!C:C,scon!L:L,"")</f>
        <v/>
      </c>
      <c r="K908" s="31" t="n"/>
      <c r="L908" s="31" t="n"/>
      <c r="M908" s="33">
        <f>IF(I908="","",J908*I908)</f>
        <v/>
      </c>
      <c r="N908" s="33">
        <f>IF(K908="","",M908 * K908)</f>
        <v/>
      </c>
      <c r="O908" s="33">
        <f>IF(K908="","",M908 + N908)</f>
        <v/>
      </c>
      <c r="P908" s="4" t="n"/>
      <c r="Q908" s="33">
        <f>IF(L908&amp;K908="","",M908 * L908)</f>
        <v/>
      </c>
      <c r="R908" s="34">
        <f>IF(M908="","",O908-P908-Q908)</f>
        <v/>
      </c>
    </row>
    <row r="909">
      <c r="A909" s="25" t="n">
        <v>905</v>
      </c>
      <c r="B909" s="26">
        <f>_xlfn.XLOOKUP(C909,sales!C:C,scon!B:B,"")</f>
        <v/>
      </c>
      <c r="C909" s="4" t="n"/>
      <c r="D909" s="26">
        <f>_xlfn.XLOOKUP(C909,sales!C:C,scon!D:D,"")</f>
        <v/>
      </c>
      <c r="E909" s="26">
        <f>_xlfn.XLOOKUP(C909,sales!C:C,scon!E:E,"")</f>
        <v/>
      </c>
      <c r="F909" s="4" t="n"/>
      <c r="G909" s="27" t="n"/>
      <c r="H909" s="28" t="n"/>
      <c r="I909" s="4" t="n"/>
      <c r="J909" s="35">
        <f>_xlfn.XLOOKUP(C909,sales!C:C,scon!L:L,"")</f>
        <v/>
      </c>
      <c r="K909" s="31" t="n"/>
      <c r="L909" s="31" t="n"/>
      <c r="M909" s="33">
        <f>IF(I909="","",J909*I909)</f>
        <v/>
      </c>
      <c r="N909" s="33">
        <f>IF(K909="","",M909 * K909)</f>
        <v/>
      </c>
      <c r="O909" s="33">
        <f>IF(K909="","",M909 + N909)</f>
        <v/>
      </c>
      <c r="P909" s="4" t="n"/>
      <c r="Q909" s="33">
        <f>IF(L909&amp;K909="","",M909 * L909)</f>
        <v/>
      </c>
      <c r="R909" s="34">
        <f>IF(M909="","",O909-P909-Q909)</f>
        <v/>
      </c>
    </row>
    <row r="910">
      <c r="A910" s="25" t="n">
        <v>906</v>
      </c>
      <c r="B910" s="26">
        <f>_xlfn.XLOOKUP(C910,sales!C:C,scon!B:B,"")</f>
        <v/>
      </c>
      <c r="C910" s="4" t="n"/>
      <c r="D910" s="26">
        <f>_xlfn.XLOOKUP(C910,sales!C:C,scon!D:D,"")</f>
        <v/>
      </c>
      <c r="E910" s="26">
        <f>_xlfn.XLOOKUP(C910,sales!C:C,scon!E:E,"")</f>
        <v/>
      </c>
      <c r="F910" s="4" t="n"/>
      <c r="G910" s="27" t="n"/>
      <c r="H910" s="28" t="n"/>
      <c r="I910" s="4" t="n"/>
      <c r="J910" s="35">
        <f>_xlfn.XLOOKUP(C910,sales!C:C,scon!L:L,"")</f>
        <v/>
      </c>
      <c r="K910" s="31" t="n"/>
      <c r="L910" s="31" t="n"/>
      <c r="M910" s="33">
        <f>IF(I910="","",J910*I910)</f>
        <v/>
      </c>
      <c r="N910" s="33">
        <f>IF(K910="","",M910 * K910)</f>
        <v/>
      </c>
      <c r="O910" s="33">
        <f>IF(K910="","",M910 + N910)</f>
        <v/>
      </c>
      <c r="P910" s="4" t="n"/>
      <c r="Q910" s="33">
        <f>IF(L910&amp;K910="","",M910 * L910)</f>
        <v/>
      </c>
      <c r="R910" s="34">
        <f>IF(M910="","",O910-P910-Q910)</f>
        <v/>
      </c>
    </row>
    <row r="911">
      <c r="A911" s="25" t="n">
        <v>907</v>
      </c>
      <c r="B911" s="26">
        <f>_xlfn.XLOOKUP(C911,sales!C:C,scon!B:B,"")</f>
        <v/>
      </c>
      <c r="C911" s="4" t="n"/>
      <c r="D911" s="26">
        <f>_xlfn.XLOOKUP(C911,sales!C:C,scon!D:D,"")</f>
        <v/>
      </c>
      <c r="E911" s="26">
        <f>_xlfn.XLOOKUP(C911,sales!C:C,scon!E:E,"")</f>
        <v/>
      </c>
      <c r="F911" s="4" t="n"/>
      <c r="G911" s="27" t="n"/>
      <c r="H911" s="28" t="n"/>
      <c r="I911" s="4" t="n"/>
      <c r="J911" s="35">
        <f>_xlfn.XLOOKUP(C911,sales!C:C,scon!L:L,"")</f>
        <v/>
      </c>
      <c r="K911" s="31" t="n"/>
      <c r="L911" s="31" t="n"/>
      <c r="M911" s="33">
        <f>IF(I911="","",J911*I911)</f>
        <v/>
      </c>
      <c r="N911" s="33">
        <f>IF(K911="","",M911 * K911)</f>
        <v/>
      </c>
      <c r="O911" s="33">
        <f>IF(K911="","",M911 + N911)</f>
        <v/>
      </c>
      <c r="P911" s="4" t="n"/>
      <c r="Q911" s="33">
        <f>IF(L911&amp;K911="","",M911 * L911)</f>
        <v/>
      </c>
      <c r="R911" s="34">
        <f>IF(M911="","",O911-P911-Q911)</f>
        <v/>
      </c>
    </row>
    <row r="912">
      <c r="A912" s="25" t="n">
        <v>908</v>
      </c>
      <c r="B912" s="26">
        <f>_xlfn.XLOOKUP(C912,sales!C:C,scon!B:B,"")</f>
        <v/>
      </c>
      <c r="C912" s="4" t="n"/>
      <c r="D912" s="26">
        <f>_xlfn.XLOOKUP(C912,sales!C:C,scon!D:D,"")</f>
        <v/>
      </c>
      <c r="E912" s="26">
        <f>_xlfn.XLOOKUP(C912,sales!C:C,scon!E:E,"")</f>
        <v/>
      </c>
      <c r="F912" s="4" t="n"/>
      <c r="G912" s="27" t="n"/>
      <c r="H912" s="28" t="n"/>
      <c r="I912" s="4" t="n"/>
      <c r="J912" s="35">
        <f>_xlfn.XLOOKUP(C912,sales!C:C,scon!L:L,"")</f>
        <v/>
      </c>
      <c r="K912" s="31" t="n"/>
      <c r="L912" s="31" t="n"/>
      <c r="M912" s="33">
        <f>IF(I912="","",J912*I912)</f>
        <v/>
      </c>
      <c r="N912" s="33">
        <f>IF(K912="","",M912 * K912)</f>
        <v/>
      </c>
      <c r="O912" s="33">
        <f>IF(K912="","",M912 + N912)</f>
        <v/>
      </c>
      <c r="P912" s="4" t="n"/>
      <c r="Q912" s="33">
        <f>IF(L912&amp;K912="","",M912 * L912)</f>
        <v/>
      </c>
      <c r="R912" s="34">
        <f>IF(M912="","",O912-P912-Q912)</f>
        <v/>
      </c>
    </row>
    <row r="913">
      <c r="A913" s="25" t="n">
        <v>909</v>
      </c>
      <c r="B913" s="26">
        <f>_xlfn.XLOOKUP(C913,sales!C:C,scon!B:B,"")</f>
        <v/>
      </c>
      <c r="C913" s="4" t="n"/>
      <c r="D913" s="26">
        <f>_xlfn.XLOOKUP(C913,sales!C:C,scon!D:D,"")</f>
        <v/>
      </c>
      <c r="E913" s="26">
        <f>_xlfn.XLOOKUP(C913,sales!C:C,scon!E:E,"")</f>
        <v/>
      </c>
      <c r="F913" s="4" t="n"/>
      <c r="G913" s="27" t="n"/>
      <c r="H913" s="28" t="n"/>
      <c r="I913" s="4" t="n"/>
      <c r="J913" s="35">
        <f>_xlfn.XLOOKUP(C913,sales!C:C,scon!L:L,"")</f>
        <v/>
      </c>
      <c r="K913" s="31" t="n"/>
      <c r="L913" s="31" t="n"/>
      <c r="M913" s="33">
        <f>IF(I913="","",J913*I913)</f>
        <v/>
      </c>
      <c r="N913" s="33">
        <f>IF(K913="","",M913 * K913)</f>
        <v/>
      </c>
      <c r="O913" s="33">
        <f>IF(K913="","",M913 + N913)</f>
        <v/>
      </c>
      <c r="P913" s="4" t="n"/>
      <c r="Q913" s="33">
        <f>IF(L913&amp;K913="","",M913 * L913)</f>
        <v/>
      </c>
      <c r="R913" s="34">
        <f>IF(M913="","",O913-P913-Q913)</f>
        <v/>
      </c>
    </row>
    <row r="914">
      <c r="A914" s="25" t="n">
        <v>910</v>
      </c>
      <c r="B914" s="26">
        <f>_xlfn.XLOOKUP(C914,sales!C:C,scon!B:B,"")</f>
        <v/>
      </c>
      <c r="C914" s="4" t="n"/>
      <c r="D914" s="26">
        <f>_xlfn.XLOOKUP(C914,sales!C:C,scon!D:D,"")</f>
        <v/>
      </c>
      <c r="E914" s="26">
        <f>_xlfn.XLOOKUP(C914,sales!C:C,scon!E:E,"")</f>
        <v/>
      </c>
      <c r="F914" s="4" t="n"/>
      <c r="G914" s="27" t="n"/>
      <c r="H914" s="28" t="n"/>
      <c r="I914" s="4" t="n"/>
      <c r="J914" s="35">
        <f>_xlfn.XLOOKUP(C914,sales!C:C,scon!L:L,"")</f>
        <v/>
      </c>
      <c r="K914" s="31" t="n"/>
      <c r="L914" s="31" t="n"/>
      <c r="M914" s="33">
        <f>IF(I914="","",J914*I914)</f>
        <v/>
      </c>
      <c r="N914" s="33">
        <f>IF(K914="","",M914 * K914)</f>
        <v/>
      </c>
      <c r="O914" s="33">
        <f>IF(K914="","",M914 + N914)</f>
        <v/>
      </c>
      <c r="P914" s="4" t="n"/>
      <c r="Q914" s="33">
        <f>IF(L914&amp;K914="","",M914 * L914)</f>
        <v/>
      </c>
      <c r="R914" s="34">
        <f>IF(M914="","",O914-P914-Q914)</f>
        <v/>
      </c>
    </row>
    <row r="915">
      <c r="A915" s="25" t="n">
        <v>911</v>
      </c>
      <c r="B915" s="26">
        <f>_xlfn.XLOOKUP(C915,sales!C:C,scon!B:B,"")</f>
        <v/>
      </c>
      <c r="C915" s="4" t="n"/>
      <c r="D915" s="26">
        <f>_xlfn.XLOOKUP(C915,sales!C:C,scon!D:D,"")</f>
        <v/>
      </c>
      <c r="E915" s="26">
        <f>_xlfn.XLOOKUP(C915,sales!C:C,scon!E:E,"")</f>
        <v/>
      </c>
      <c r="F915" s="4" t="n"/>
      <c r="G915" s="27" t="n"/>
      <c r="H915" s="28" t="n"/>
      <c r="I915" s="4" t="n"/>
      <c r="J915" s="35">
        <f>_xlfn.XLOOKUP(C915,sales!C:C,scon!L:L,"")</f>
        <v/>
      </c>
      <c r="K915" s="31" t="n"/>
      <c r="L915" s="31" t="n"/>
      <c r="M915" s="33">
        <f>IF(I915="","",J915*I915)</f>
        <v/>
      </c>
      <c r="N915" s="33">
        <f>IF(K915="","",M915 * K915)</f>
        <v/>
      </c>
      <c r="O915" s="33">
        <f>IF(K915="","",M915 + N915)</f>
        <v/>
      </c>
      <c r="P915" s="4" t="n"/>
      <c r="Q915" s="33">
        <f>IF(L915&amp;K915="","",M915 * L915)</f>
        <v/>
      </c>
      <c r="R915" s="34">
        <f>IF(M915="","",O915-P915-Q915)</f>
        <v/>
      </c>
    </row>
    <row r="916">
      <c r="A916" s="25" t="n">
        <v>912</v>
      </c>
      <c r="B916" s="26">
        <f>_xlfn.XLOOKUP(C916,sales!C:C,scon!B:B,"")</f>
        <v/>
      </c>
      <c r="C916" s="4" t="n"/>
      <c r="D916" s="26">
        <f>_xlfn.XLOOKUP(C916,sales!C:C,scon!D:D,"")</f>
        <v/>
      </c>
      <c r="E916" s="26">
        <f>_xlfn.XLOOKUP(C916,sales!C:C,scon!E:E,"")</f>
        <v/>
      </c>
      <c r="F916" s="4" t="n"/>
      <c r="G916" s="27" t="n"/>
      <c r="H916" s="28" t="n"/>
      <c r="I916" s="4" t="n"/>
      <c r="J916" s="35">
        <f>_xlfn.XLOOKUP(C916,sales!C:C,scon!L:L,"")</f>
        <v/>
      </c>
      <c r="K916" s="31" t="n"/>
      <c r="L916" s="31" t="n"/>
      <c r="M916" s="33">
        <f>IF(I916="","",J916*I916)</f>
        <v/>
      </c>
      <c r="N916" s="33">
        <f>IF(K916="","",M916 * K916)</f>
        <v/>
      </c>
      <c r="O916" s="33">
        <f>IF(K916="","",M916 + N916)</f>
        <v/>
      </c>
      <c r="P916" s="4" t="n"/>
      <c r="Q916" s="33">
        <f>IF(L916&amp;K916="","",M916 * L916)</f>
        <v/>
      </c>
      <c r="R916" s="34">
        <f>IF(M916="","",O916-P916-Q916)</f>
        <v/>
      </c>
    </row>
    <row r="917">
      <c r="A917" s="25" t="n">
        <v>913</v>
      </c>
      <c r="B917" s="26">
        <f>_xlfn.XLOOKUP(C917,sales!C:C,scon!B:B,"")</f>
        <v/>
      </c>
      <c r="C917" s="4" t="n"/>
      <c r="D917" s="26">
        <f>_xlfn.XLOOKUP(C917,sales!C:C,scon!D:D,"")</f>
        <v/>
      </c>
      <c r="E917" s="26">
        <f>_xlfn.XLOOKUP(C917,sales!C:C,scon!E:E,"")</f>
        <v/>
      </c>
      <c r="F917" s="4" t="n"/>
      <c r="G917" s="27" t="n"/>
      <c r="H917" s="28" t="n"/>
      <c r="I917" s="4" t="n"/>
      <c r="J917" s="35">
        <f>_xlfn.XLOOKUP(C917,sales!C:C,scon!L:L,"")</f>
        <v/>
      </c>
      <c r="K917" s="31" t="n"/>
      <c r="L917" s="31" t="n"/>
      <c r="M917" s="33">
        <f>IF(I917="","",J917*I917)</f>
        <v/>
      </c>
      <c r="N917" s="33">
        <f>IF(K917="","",M917 * K917)</f>
        <v/>
      </c>
      <c r="O917" s="33">
        <f>IF(K917="","",M917 + N917)</f>
        <v/>
      </c>
      <c r="P917" s="4" t="n"/>
      <c r="Q917" s="33">
        <f>IF(L917&amp;K917="","",M917 * L917)</f>
        <v/>
      </c>
      <c r="R917" s="34">
        <f>IF(M917="","",O917-P917-Q917)</f>
        <v/>
      </c>
    </row>
    <row r="918">
      <c r="A918" s="25" t="n">
        <v>914</v>
      </c>
      <c r="B918" s="26">
        <f>_xlfn.XLOOKUP(C918,sales!C:C,scon!B:B,"")</f>
        <v/>
      </c>
      <c r="C918" s="4" t="n"/>
      <c r="D918" s="26">
        <f>_xlfn.XLOOKUP(C918,sales!C:C,scon!D:D,"")</f>
        <v/>
      </c>
      <c r="E918" s="26">
        <f>_xlfn.XLOOKUP(C918,sales!C:C,scon!E:E,"")</f>
        <v/>
      </c>
      <c r="F918" s="4" t="n"/>
      <c r="G918" s="27" t="n"/>
      <c r="H918" s="28" t="n"/>
      <c r="I918" s="4" t="n"/>
      <c r="J918" s="35">
        <f>_xlfn.XLOOKUP(C918,sales!C:C,scon!L:L,"")</f>
        <v/>
      </c>
      <c r="K918" s="31" t="n"/>
      <c r="L918" s="31" t="n"/>
      <c r="M918" s="33">
        <f>IF(I918="","",J918*I918)</f>
        <v/>
      </c>
      <c r="N918" s="33">
        <f>IF(K918="","",M918 * K918)</f>
        <v/>
      </c>
      <c r="O918" s="33">
        <f>IF(K918="","",M918 + N918)</f>
        <v/>
      </c>
      <c r="P918" s="4" t="n"/>
      <c r="Q918" s="33">
        <f>IF(L918&amp;K918="","",M918 * L918)</f>
        <v/>
      </c>
      <c r="R918" s="34">
        <f>IF(M918="","",O918-P918-Q918)</f>
        <v/>
      </c>
    </row>
    <row r="919">
      <c r="A919" s="25" t="n">
        <v>915</v>
      </c>
      <c r="B919" s="26">
        <f>_xlfn.XLOOKUP(C919,sales!C:C,scon!B:B,"")</f>
        <v/>
      </c>
      <c r="C919" s="4" t="n"/>
      <c r="D919" s="26">
        <f>_xlfn.XLOOKUP(C919,sales!C:C,scon!D:D,"")</f>
        <v/>
      </c>
      <c r="E919" s="26">
        <f>_xlfn.XLOOKUP(C919,sales!C:C,scon!E:E,"")</f>
        <v/>
      </c>
      <c r="F919" s="4" t="n"/>
      <c r="G919" s="27" t="n"/>
      <c r="H919" s="28" t="n"/>
      <c r="I919" s="4" t="n"/>
      <c r="J919" s="35">
        <f>_xlfn.XLOOKUP(C919,sales!C:C,scon!L:L,"")</f>
        <v/>
      </c>
      <c r="K919" s="31" t="n"/>
      <c r="L919" s="31" t="n"/>
      <c r="M919" s="33">
        <f>IF(I919="","",J919*I919)</f>
        <v/>
      </c>
      <c r="N919" s="33">
        <f>IF(K919="","",M919 * K919)</f>
        <v/>
      </c>
      <c r="O919" s="33">
        <f>IF(K919="","",M919 + N919)</f>
        <v/>
      </c>
      <c r="P919" s="4" t="n"/>
      <c r="Q919" s="33">
        <f>IF(L919&amp;K919="","",M919 * L919)</f>
        <v/>
      </c>
      <c r="R919" s="34">
        <f>IF(M919="","",O919-P919-Q919)</f>
        <v/>
      </c>
    </row>
    <row r="920">
      <c r="A920" s="25" t="n">
        <v>916</v>
      </c>
      <c r="B920" s="26">
        <f>_xlfn.XLOOKUP(C920,sales!C:C,scon!B:B,"")</f>
        <v/>
      </c>
      <c r="C920" s="4" t="n"/>
      <c r="D920" s="26">
        <f>_xlfn.XLOOKUP(C920,sales!C:C,scon!D:D,"")</f>
        <v/>
      </c>
      <c r="E920" s="26">
        <f>_xlfn.XLOOKUP(C920,sales!C:C,scon!E:E,"")</f>
        <v/>
      </c>
      <c r="F920" s="4" t="n"/>
      <c r="G920" s="27" t="n"/>
      <c r="H920" s="28" t="n"/>
      <c r="I920" s="4" t="n"/>
      <c r="J920" s="35">
        <f>_xlfn.XLOOKUP(C920,sales!C:C,scon!L:L,"")</f>
        <v/>
      </c>
      <c r="K920" s="31" t="n"/>
      <c r="L920" s="31" t="n"/>
      <c r="M920" s="33">
        <f>IF(I920="","",J920*I920)</f>
        <v/>
      </c>
      <c r="N920" s="33">
        <f>IF(K920="","",M920 * K920)</f>
        <v/>
      </c>
      <c r="O920" s="33">
        <f>IF(K920="","",M920 + N920)</f>
        <v/>
      </c>
      <c r="P920" s="4" t="n"/>
      <c r="Q920" s="33">
        <f>IF(L920&amp;K920="","",M920 * L920)</f>
        <v/>
      </c>
      <c r="R920" s="34">
        <f>IF(M920="","",O920-P920-Q920)</f>
        <v/>
      </c>
    </row>
    <row r="921">
      <c r="A921" s="25" t="n">
        <v>917</v>
      </c>
      <c r="B921" s="26">
        <f>_xlfn.XLOOKUP(C921,sales!C:C,scon!B:B,"")</f>
        <v/>
      </c>
      <c r="C921" s="4" t="n"/>
      <c r="D921" s="26">
        <f>_xlfn.XLOOKUP(C921,sales!C:C,scon!D:D,"")</f>
        <v/>
      </c>
      <c r="E921" s="26">
        <f>_xlfn.XLOOKUP(C921,sales!C:C,scon!E:E,"")</f>
        <v/>
      </c>
      <c r="F921" s="4" t="n"/>
      <c r="G921" s="27" t="n"/>
      <c r="H921" s="28" t="n"/>
      <c r="I921" s="4" t="n"/>
      <c r="J921" s="35">
        <f>_xlfn.XLOOKUP(C921,sales!C:C,scon!L:L,"")</f>
        <v/>
      </c>
      <c r="K921" s="31" t="n"/>
      <c r="L921" s="31" t="n"/>
      <c r="M921" s="33">
        <f>IF(I921="","",J921*I921)</f>
        <v/>
      </c>
      <c r="N921" s="33">
        <f>IF(K921="","",M921 * K921)</f>
        <v/>
      </c>
      <c r="O921" s="33">
        <f>IF(K921="","",M921 + N921)</f>
        <v/>
      </c>
      <c r="P921" s="4" t="n"/>
      <c r="Q921" s="33">
        <f>IF(L921&amp;K921="","",M921 * L921)</f>
        <v/>
      </c>
      <c r="R921" s="34">
        <f>IF(M921="","",O921-P921-Q921)</f>
        <v/>
      </c>
    </row>
    <row r="922">
      <c r="A922" s="25" t="n">
        <v>918</v>
      </c>
      <c r="B922" s="26">
        <f>_xlfn.XLOOKUP(C922,sales!C:C,scon!B:B,"")</f>
        <v/>
      </c>
      <c r="C922" s="4" t="n"/>
      <c r="D922" s="26">
        <f>_xlfn.XLOOKUP(C922,sales!C:C,scon!D:D,"")</f>
        <v/>
      </c>
      <c r="E922" s="26">
        <f>_xlfn.XLOOKUP(C922,sales!C:C,scon!E:E,"")</f>
        <v/>
      </c>
      <c r="F922" s="4" t="n"/>
      <c r="G922" s="27" t="n"/>
      <c r="H922" s="28" t="n"/>
      <c r="I922" s="4" t="n"/>
      <c r="J922" s="35">
        <f>_xlfn.XLOOKUP(C922,sales!C:C,scon!L:L,"")</f>
        <v/>
      </c>
      <c r="K922" s="31" t="n"/>
      <c r="L922" s="31" t="n"/>
      <c r="M922" s="33">
        <f>IF(I922="","",J922*I922)</f>
        <v/>
      </c>
      <c r="N922" s="33">
        <f>IF(K922="","",M922 * K922)</f>
        <v/>
      </c>
      <c r="O922" s="33">
        <f>IF(K922="","",M922 + N922)</f>
        <v/>
      </c>
      <c r="P922" s="4" t="n"/>
      <c r="Q922" s="33">
        <f>IF(L922&amp;K922="","",M922 * L922)</f>
        <v/>
      </c>
      <c r="R922" s="34">
        <f>IF(M922="","",O922-P922-Q922)</f>
        <v/>
      </c>
    </row>
    <row r="923">
      <c r="A923" s="25" t="n">
        <v>919</v>
      </c>
      <c r="B923" s="26">
        <f>_xlfn.XLOOKUP(C923,sales!C:C,scon!B:B,"")</f>
        <v/>
      </c>
      <c r="C923" s="4" t="n"/>
      <c r="D923" s="26">
        <f>_xlfn.XLOOKUP(C923,sales!C:C,scon!D:D,"")</f>
        <v/>
      </c>
      <c r="E923" s="26">
        <f>_xlfn.XLOOKUP(C923,sales!C:C,scon!E:E,"")</f>
        <v/>
      </c>
      <c r="F923" s="4" t="n"/>
      <c r="G923" s="27" t="n"/>
      <c r="H923" s="28" t="n"/>
      <c r="I923" s="4" t="n"/>
      <c r="J923" s="35">
        <f>_xlfn.XLOOKUP(C923,sales!C:C,scon!L:L,"")</f>
        <v/>
      </c>
      <c r="K923" s="31" t="n"/>
      <c r="L923" s="31" t="n"/>
      <c r="M923" s="33">
        <f>IF(I923="","",J923*I923)</f>
        <v/>
      </c>
      <c r="N923" s="33">
        <f>IF(K923="","",M923 * K923)</f>
        <v/>
      </c>
      <c r="O923" s="33">
        <f>IF(K923="","",M923 + N923)</f>
        <v/>
      </c>
      <c r="P923" s="4" t="n"/>
      <c r="Q923" s="33">
        <f>IF(L923&amp;K923="","",M923 * L923)</f>
        <v/>
      </c>
      <c r="R923" s="34">
        <f>IF(M923="","",O923-P923-Q923)</f>
        <v/>
      </c>
    </row>
    <row r="924">
      <c r="A924" s="25" t="n">
        <v>920</v>
      </c>
      <c r="B924" s="26">
        <f>_xlfn.XLOOKUP(C924,sales!C:C,scon!B:B,"")</f>
        <v/>
      </c>
      <c r="C924" s="4" t="n"/>
      <c r="D924" s="26">
        <f>_xlfn.XLOOKUP(C924,sales!C:C,scon!D:D,"")</f>
        <v/>
      </c>
      <c r="E924" s="26">
        <f>_xlfn.XLOOKUP(C924,sales!C:C,scon!E:E,"")</f>
        <v/>
      </c>
      <c r="F924" s="4" t="n"/>
      <c r="G924" s="27" t="n"/>
      <c r="H924" s="28" t="n"/>
      <c r="I924" s="4" t="n"/>
      <c r="J924" s="35">
        <f>_xlfn.XLOOKUP(C924,sales!C:C,scon!L:L,"")</f>
        <v/>
      </c>
      <c r="K924" s="31" t="n"/>
      <c r="L924" s="31" t="n"/>
      <c r="M924" s="33">
        <f>IF(I924="","",J924*I924)</f>
        <v/>
      </c>
      <c r="N924" s="33">
        <f>IF(K924="","",M924 * K924)</f>
        <v/>
      </c>
      <c r="O924" s="33">
        <f>IF(K924="","",M924 + N924)</f>
        <v/>
      </c>
      <c r="P924" s="4" t="n"/>
      <c r="Q924" s="33">
        <f>IF(L924&amp;K924="","",M924 * L924)</f>
        <v/>
      </c>
      <c r="R924" s="34">
        <f>IF(M924="","",O924-P924-Q924)</f>
        <v/>
      </c>
    </row>
    <row r="925">
      <c r="A925" s="25" t="n">
        <v>921</v>
      </c>
      <c r="B925" s="26">
        <f>_xlfn.XLOOKUP(C925,sales!C:C,scon!B:B,"")</f>
        <v/>
      </c>
      <c r="C925" s="4" t="n"/>
      <c r="D925" s="26">
        <f>_xlfn.XLOOKUP(C925,sales!C:C,scon!D:D,"")</f>
        <v/>
      </c>
      <c r="E925" s="26">
        <f>_xlfn.XLOOKUP(C925,sales!C:C,scon!E:E,"")</f>
        <v/>
      </c>
      <c r="F925" s="4" t="n"/>
      <c r="G925" s="27" t="n"/>
      <c r="H925" s="28" t="n"/>
      <c r="I925" s="4" t="n"/>
      <c r="J925" s="35">
        <f>_xlfn.XLOOKUP(C925,sales!C:C,scon!L:L,"")</f>
        <v/>
      </c>
      <c r="K925" s="31" t="n"/>
      <c r="L925" s="31" t="n"/>
      <c r="M925" s="33">
        <f>IF(I925="","",J925*I925)</f>
        <v/>
      </c>
      <c r="N925" s="33">
        <f>IF(K925="","",M925 * K925)</f>
        <v/>
      </c>
      <c r="O925" s="33">
        <f>IF(K925="","",M925 + N925)</f>
        <v/>
      </c>
      <c r="P925" s="4" t="n"/>
      <c r="Q925" s="33">
        <f>IF(L925&amp;K925="","",M925 * L925)</f>
        <v/>
      </c>
      <c r="R925" s="34">
        <f>IF(M925="","",O925-P925-Q925)</f>
        <v/>
      </c>
    </row>
    <row r="926">
      <c r="A926" s="25" t="n">
        <v>922</v>
      </c>
      <c r="B926" s="26">
        <f>_xlfn.XLOOKUP(C926,sales!C:C,scon!B:B,"")</f>
        <v/>
      </c>
      <c r="C926" s="4" t="n"/>
      <c r="D926" s="26">
        <f>_xlfn.XLOOKUP(C926,sales!C:C,scon!D:D,"")</f>
        <v/>
      </c>
      <c r="E926" s="26">
        <f>_xlfn.XLOOKUP(C926,sales!C:C,scon!E:E,"")</f>
        <v/>
      </c>
      <c r="F926" s="4" t="n"/>
      <c r="G926" s="27" t="n"/>
      <c r="H926" s="28" t="n"/>
      <c r="I926" s="4" t="n"/>
      <c r="J926" s="35">
        <f>_xlfn.XLOOKUP(C926,sales!C:C,scon!L:L,"")</f>
        <v/>
      </c>
      <c r="K926" s="31" t="n"/>
      <c r="L926" s="31" t="n"/>
      <c r="M926" s="33">
        <f>IF(I926="","",J926*I926)</f>
        <v/>
      </c>
      <c r="N926" s="33">
        <f>IF(K926="","",M926 * K926)</f>
        <v/>
      </c>
      <c r="O926" s="33">
        <f>IF(K926="","",M926 + N926)</f>
        <v/>
      </c>
      <c r="P926" s="4" t="n"/>
      <c r="Q926" s="33">
        <f>IF(L926&amp;K926="","",M926 * L926)</f>
        <v/>
      </c>
      <c r="R926" s="34">
        <f>IF(M926="","",O926-P926-Q926)</f>
        <v/>
      </c>
    </row>
    <row r="927">
      <c r="A927" s="25" t="n">
        <v>923</v>
      </c>
      <c r="B927" s="26">
        <f>_xlfn.XLOOKUP(C927,sales!C:C,scon!B:B,"")</f>
        <v/>
      </c>
      <c r="C927" s="4" t="n"/>
      <c r="D927" s="26">
        <f>_xlfn.XLOOKUP(C927,sales!C:C,scon!D:D,"")</f>
        <v/>
      </c>
      <c r="E927" s="26">
        <f>_xlfn.XLOOKUP(C927,sales!C:C,scon!E:E,"")</f>
        <v/>
      </c>
      <c r="F927" s="4" t="n"/>
      <c r="G927" s="27" t="n"/>
      <c r="H927" s="28" t="n"/>
      <c r="I927" s="4" t="n"/>
      <c r="J927" s="35">
        <f>_xlfn.XLOOKUP(C927,sales!C:C,scon!L:L,"")</f>
        <v/>
      </c>
      <c r="K927" s="31" t="n"/>
      <c r="L927" s="31" t="n"/>
      <c r="M927" s="33">
        <f>IF(I927="","",J927*I927)</f>
        <v/>
      </c>
      <c r="N927" s="33">
        <f>IF(K927="","",M927 * K927)</f>
        <v/>
      </c>
      <c r="O927" s="33">
        <f>IF(K927="","",M927 + N927)</f>
        <v/>
      </c>
      <c r="P927" s="4" t="n"/>
      <c r="Q927" s="33">
        <f>IF(L927&amp;K927="","",M927 * L927)</f>
        <v/>
      </c>
      <c r="R927" s="34">
        <f>IF(M927="","",O927-P927-Q927)</f>
        <v/>
      </c>
    </row>
    <row r="928">
      <c r="A928" s="25" t="n">
        <v>924</v>
      </c>
      <c r="B928" s="26">
        <f>_xlfn.XLOOKUP(C928,sales!C:C,scon!B:B,"")</f>
        <v/>
      </c>
      <c r="C928" s="4" t="n"/>
      <c r="D928" s="26">
        <f>_xlfn.XLOOKUP(C928,sales!C:C,scon!D:D,"")</f>
        <v/>
      </c>
      <c r="E928" s="26">
        <f>_xlfn.XLOOKUP(C928,sales!C:C,scon!E:E,"")</f>
        <v/>
      </c>
      <c r="F928" s="4" t="n"/>
      <c r="G928" s="27" t="n"/>
      <c r="H928" s="28" t="n"/>
      <c r="I928" s="4" t="n"/>
      <c r="J928" s="35">
        <f>_xlfn.XLOOKUP(C928,sales!C:C,scon!L:L,"")</f>
        <v/>
      </c>
      <c r="K928" s="31" t="n"/>
      <c r="L928" s="31" t="n"/>
      <c r="M928" s="33">
        <f>IF(I928="","",J928*I928)</f>
        <v/>
      </c>
      <c r="N928" s="33">
        <f>IF(K928="","",M928 * K928)</f>
        <v/>
      </c>
      <c r="O928" s="33">
        <f>IF(K928="","",M928 + N928)</f>
        <v/>
      </c>
      <c r="P928" s="4" t="n"/>
      <c r="Q928" s="33">
        <f>IF(L928&amp;K928="","",M928 * L928)</f>
        <v/>
      </c>
      <c r="R928" s="34">
        <f>IF(M928="","",O928-P928-Q928)</f>
        <v/>
      </c>
    </row>
    <row r="929">
      <c r="A929" s="25" t="n">
        <v>925</v>
      </c>
      <c r="B929" s="26">
        <f>_xlfn.XLOOKUP(C929,sales!C:C,scon!B:B,"")</f>
        <v/>
      </c>
      <c r="C929" s="4" t="n"/>
      <c r="D929" s="26">
        <f>_xlfn.XLOOKUP(C929,sales!C:C,scon!D:D,"")</f>
        <v/>
      </c>
      <c r="E929" s="26">
        <f>_xlfn.XLOOKUP(C929,sales!C:C,scon!E:E,"")</f>
        <v/>
      </c>
      <c r="F929" s="4" t="n"/>
      <c r="G929" s="27" t="n"/>
      <c r="H929" s="28" t="n"/>
      <c r="I929" s="4" t="n"/>
      <c r="J929" s="35">
        <f>_xlfn.XLOOKUP(C929,sales!C:C,scon!L:L,"")</f>
        <v/>
      </c>
      <c r="K929" s="31" t="n"/>
      <c r="L929" s="31" t="n"/>
      <c r="M929" s="33">
        <f>IF(I929="","",J929*I929)</f>
        <v/>
      </c>
      <c r="N929" s="33">
        <f>IF(K929="","",M929 * K929)</f>
        <v/>
      </c>
      <c r="O929" s="33">
        <f>IF(K929="","",M929 + N929)</f>
        <v/>
      </c>
      <c r="P929" s="4" t="n"/>
      <c r="Q929" s="33">
        <f>IF(L929&amp;K929="","",M929 * L929)</f>
        <v/>
      </c>
      <c r="R929" s="34">
        <f>IF(M929="","",O929-P929-Q929)</f>
        <v/>
      </c>
    </row>
    <row r="930">
      <c r="A930" s="25" t="n">
        <v>926</v>
      </c>
      <c r="B930" s="26">
        <f>_xlfn.XLOOKUP(C930,sales!C:C,scon!B:B,"")</f>
        <v/>
      </c>
      <c r="C930" s="4" t="n"/>
      <c r="D930" s="26">
        <f>_xlfn.XLOOKUP(C930,sales!C:C,scon!D:D,"")</f>
        <v/>
      </c>
      <c r="E930" s="26">
        <f>_xlfn.XLOOKUP(C930,sales!C:C,scon!E:E,"")</f>
        <v/>
      </c>
      <c r="F930" s="4" t="n"/>
      <c r="G930" s="27" t="n"/>
      <c r="H930" s="28" t="n"/>
      <c r="I930" s="4" t="n"/>
      <c r="J930" s="35">
        <f>_xlfn.XLOOKUP(C930,sales!C:C,scon!L:L,"")</f>
        <v/>
      </c>
      <c r="K930" s="31" t="n"/>
      <c r="L930" s="31" t="n"/>
      <c r="M930" s="33">
        <f>IF(I930="","",J930*I930)</f>
        <v/>
      </c>
      <c r="N930" s="33">
        <f>IF(K930="","",M930 * K930)</f>
        <v/>
      </c>
      <c r="O930" s="33">
        <f>IF(K930="","",M930 + N930)</f>
        <v/>
      </c>
      <c r="P930" s="4" t="n"/>
      <c r="Q930" s="33">
        <f>IF(L930&amp;K930="","",M930 * L930)</f>
        <v/>
      </c>
      <c r="R930" s="34">
        <f>IF(M930="","",O930-P930-Q930)</f>
        <v/>
      </c>
    </row>
    <row r="931">
      <c r="A931" s="25" t="n">
        <v>927</v>
      </c>
      <c r="B931" s="26">
        <f>_xlfn.XLOOKUP(C931,sales!C:C,scon!B:B,"")</f>
        <v/>
      </c>
      <c r="C931" s="4" t="n"/>
      <c r="D931" s="26">
        <f>_xlfn.XLOOKUP(C931,sales!C:C,scon!D:D,"")</f>
        <v/>
      </c>
      <c r="E931" s="26">
        <f>_xlfn.XLOOKUP(C931,sales!C:C,scon!E:E,"")</f>
        <v/>
      </c>
      <c r="F931" s="4" t="n"/>
      <c r="G931" s="27" t="n"/>
      <c r="H931" s="28" t="n"/>
      <c r="I931" s="4" t="n"/>
      <c r="J931" s="35">
        <f>_xlfn.XLOOKUP(C931,sales!C:C,scon!L:L,"")</f>
        <v/>
      </c>
      <c r="K931" s="31" t="n"/>
      <c r="L931" s="31" t="n"/>
      <c r="M931" s="33">
        <f>IF(I931="","",J931*I931)</f>
        <v/>
      </c>
      <c r="N931" s="33">
        <f>IF(K931="","",M931 * K931)</f>
        <v/>
      </c>
      <c r="O931" s="33">
        <f>IF(K931="","",M931 + N931)</f>
        <v/>
      </c>
      <c r="P931" s="4" t="n"/>
      <c r="Q931" s="33">
        <f>IF(L931&amp;K931="","",M931 * L931)</f>
        <v/>
      </c>
      <c r="R931" s="34">
        <f>IF(M931="","",O931-P931-Q931)</f>
        <v/>
      </c>
    </row>
    <row r="932">
      <c r="A932" s="25" t="n">
        <v>928</v>
      </c>
      <c r="B932" s="26">
        <f>_xlfn.XLOOKUP(C932,sales!C:C,scon!B:B,"")</f>
        <v/>
      </c>
      <c r="C932" s="4" t="n"/>
      <c r="D932" s="26">
        <f>_xlfn.XLOOKUP(C932,sales!C:C,scon!D:D,"")</f>
        <v/>
      </c>
      <c r="E932" s="26">
        <f>_xlfn.XLOOKUP(C932,sales!C:C,scon!E:E,"")</f>
        <v/>
      </c>
      <c r="F932" s="4" t="n"/>
      <c r="G932" s="27" t="n"/>
      <c r="H932" s="28" t="n"/>
      <c r="I932" s="4" t="n"/>
      <c r="J932" s="35">
        <f>_xlfn.XLOOKUP(C932,sales!C:C,scon!L:L,"")</f>
        <v/>
      </c>
      <c r="K932" s="31" t="n"/>
      <c r="L932" s="31" t="n"/>
      <c r="M932" s="33">
        <f>IF(I932="","",J932*I932)</f>
        <v/>
      </c>
      <c r="N932" s="33">
        <f>IF(K932="","",M932 * K932)</f>
        <v/>
      </c>
      <c r="O932" s="33">
        <f>IF(K932="","",M932 + N932)</f>
        <v/>
      </c>
      <c r="P932" s="4" t="n"/>
      <c r="Q932" s="33">
        <f>IF(L932&amp;K932="","",M932 * L932)</f>
        <v/>
      </c>
      <c r="R932" s="34">
        <f>IF(M932="","",O932-P932-Q932)</f>
        <v/>
      </c>
    </row>
    <row r="933">
      <c r="A933" s="25" t="n">
        <v>929</v>
      </c>
      <c r="B933" s="26">
        <f>_xlfn.XLOOKUP(C933,sales!C:C,scon!B:B,"")</f>
        <v/>
      </c>
      <c r="C933" s="4" t="n"/>
      <c r="D933" s="26">
        <f>_xlfn.XLOOKUP(C933,sales!C:C,scon!D:D,"")</f>
        <v/>
      </c>
      <c r="E933" s="26">
        <f>_xlfn.XLOOKUP(C933,sales!C:C,scon!E:E,"")</f>
        <v/>
      </c>
      <c r="F933" s="4" t="n"/>
      <c r="G933" s="27" t="n"/>
      <c r="H933" s="28" t="n"/>
      <c r="I933" s="4" t="n"/>
      <c r="J933" s="35">
        <f>_xlfn.XLOOKUP(C933,sales!C:C,scon!L:L,"")</f>
        <v/>
      </c>
      <c r="K933" s="31" t="n"/>
      <c r="L933" s="31" t="n"/>
      <c r="M933" s="33">
        <f>IF(I933="","",J933*I933)</f>
        <v/>
      </c>
      <c r="N933" s="33">
        <f>IF(K933="","",M933 * K933)</f>
        <v/>
      </c>
      <c r="O933" s="33">
        <f>IF(K933="","",M933 + N933)</f>
        <v/>
      </c>
      <c r="P933" s="4" t="n"/>
      <c r="Q933" s="33">
        <f>IF(L933&amp;K933="","",M933 * L933)</f>
        <v/>
      </c>
      <c r="R933" s="34">
        <f>IF(M933="","",O933-P933-Q933)</f>
        <v/>
      </c>
    </row>
    <row r="934">
      <c r="A934" s="25" t="n">
        <v>930</v>
      </c>
      <c r="B934" s="26">
        <f>_xlfn.XLOOKUP(C934,sales!C:C,scon!B:B,"")</f>
        <v/>
      </c>
      <c r="C934" s="4" t="n"/>
      <c r="D934" s="26">
        <f>_xlfn.XLOOKUP(C934,sales!C:C,scon!D:D,"")</f>
        <v/>
      </c>
      <c r="E934" s="26">
        <f>_xlfn.XLOOKUP(C934,sales!C:C,scon!E:E,"")</f>
        <v/>
      </c>
      <c r="F934" s="4" t="n"/>
      <c r="G934" s="27" t="n"/>
      <c r="H934" s="28" t="n"/>
      <c r="I934" s="4" t="n"/>
      <c r="J934" s="35">
        <f>_xlfn.XLOOKUP(C934,sales!C:C,scon!L:L,"")</f>
        <v/>
      </c>
      <c r="K934" s="31" t="n"/>
      <c r="L934" s="31" t="n"/>
      <c r="M934" s="33">
        <f>IF(I934="","",J934*I934)</f>
        <v/>
      </c>
      <c r="N934" s="33">
        <f>IF(K934="","",M934 * K934)</f>
        <v/>
      </c>
      <c r="O934" s="33">
        <f>IF(K934="","",M934 + N934)</f>
        <v/>
      </c>
      <c r="P934" s="4" t="n"/>
      <c r="Q934" s="33">
        <f>IF(L934&amp;K934="","",M934 * L934)</f>
        <v/>
      </c>
      <c r="R934" s="34">
        <f>IF(M934="","",O934-P934-Q934)</f>
        <v/>
      </c>
    </row>
    <row r="935">
      <c r="A935" s="25" t="n">
        <v>931</v>
      </c>
      <c r="B935" s="26">
        <f>_xlfn.XLOOKUP(C935,sales!C:C,scon!B:B,"")</f>
        <v/>
      </c>
      <c r="C935" s="4" t="n"/>
      <c r="D935" s="26">
        <f>_xlfn.XLOOKUP(C935,sales!C:C,scon!D:D,"")</f>
        <v/>
      </c>
      <c r="E935" s="26">
        <f>_xlfn.XLOOKUP(C935,sales!C:C,scon!E:E,"")</f>
        <v/>
      </c>
      <c r="F935" s="4" t="n"/>
      <c r="G935" s="27" t="n"/>
      <c r="H935" s="28" t="n"/>
      <c r="I935" s="4" t="n"/>
      <c r="J935" s="35">
        <f>_xlfn.XLOOKUP(C935,sales!C:C,scon!L:L,"")</f>
        <v/>
      </c>
      <c r="K935" s="31" t="n"/>
      <c r="L935" s="31" t="n"/>
      <c r="M935" s="33">
        <f>IF(I935="","",J935*I935)</f>
        <v/>
      </c>
      <c r="N935" s="33">
        <f>IF(K935="","",M935 * K935)</f>
        <v/>
      </c>
      <c r="O935" s="33">
        <f>IF(K935="","",M935 + N935)</f>
        <v/>
      </c>
      <c r="P935" s="4" t="n"/>
      <c r="Q935" s="33">
        <f>IF(L935&amp;K935="","",M935 * L935)</f>
        <v/>
      </c>
      <c r="R935" s="34">
        <f>IF(M935="","",O935-P935-Q935)</f>
        <v/>
      </c>
    </row>
    <row r="936">
      <c r="A936" s="25" t="n">
        <v>932</v>
      </c>
      <c r="B936" s="26">
        <f>_xlfn.XLOOKUP(C936,sales!C:C,scon!B:B,"")</f>
        <v/>
      </c>
      <c r="C936" s="4" t="n"/>
      <c r="D936" s="26">
        <f>_xlfn.XLOOKUP(C936,sales!C:C,scon!D:D,"")</f>
        <v/>
      </c>
      <c r="E936" s="26">
        <f>_xlfn.XLOOKUP(C936,sales!C:C,scon!E:E,"")</f>
        <v/>
      </c>
      <c r="F936" s="4" t="n"/>
      <c r="G936" s="27" t="n"/>
      <c r="H936" s="28" t="n"/>
      <c r="I936" s="4" t="n"/>
      <c r="J936" s="35">
        <f>_xlfn.XLOOKUP(C936,sales!C:C,scon!L:L,"")</f>
        <v/>
      </c>
      <c r="K936" s="31" t="n"/>
      <c r="L936" s="31" t="n"/>
      <c r="M936" s="33">
        <f>IF(I936="","",J936*I936)</f>
        <v/>
      </c>
      <c r="N936" s="33">
        <f>IF(K936="","",M936 * K936)</f>
        <v/>
      </c>
      <c r="O936" s="33">
        <f>IF(K936="","",M936 + N936)</f>
        <v/>
      </c>
      <c r="P936" s="4" t="n"/>
      <c r="Q936" s="33">
        <f>IF(L936&amp;K936="","",M936 * L936)</f>
        <v/>
      </c>
      <c r="R936" s="34">
        <f>IF(M936="","",O936-P936-Q936)</f>
        <v/>
      </c>
    </row>
    <row r="937">
      <c r="A937" s="25" t="n">
        <v>933</v>
      </c>
      <c r="B937" s="26">
        <f>_xlfn.XLOOKUP(C937,sales!C:C,scon!B:B,"")</f>
        <v/>
      </c>
      <c r="C937" s="4" t="n"/>
      <c r="D937" s="26">
        <f>_xlfn.XLOOKUP(C937,sales!C:C,scon!D:D,"")</f>
        <v/>
      </c>
      <c r="E937" s="26">
        <f>_xlfn.XLOOKUP(C937,sales!C:C,scon!E:E,"")</f>
        <v/>
      </c>
      <c r="F937" s="4" t="n"/>
      <c r="G937" s="27" t="n"/>
      <c r="H937" s="28" t="n"/>
      <c r="I937" s="4" t="n"/>
      <c r="J937" s="35">
        <f>_xlfn.XLOOKUP(C937,sales!C:C,scon!L:L,"")</f>
        <v/>
      </c>
      <c r="K937" s="31" t="n"/>
      <c r="L937" s="31" t="n"/>
      <c r="M937" s="33">
        <f>IF(I937="","",J937*I937)</f>
        <v/>
      </c>
      <c r="N937" s="33">
        <f>IF(K937="","",M937 * K937)</f>
        <v/>
      </c>
      <c r="O937" s="33">
        <f>IF(K937="","",M937 + N937)</f>
        <v/>
      </c>
      <c r="P937" s="4" t="n"/>
      <c r="Q937" s="33">
        <f>IF(L937&amp;K937="","",M937 * L937)</f>
        <v/>
      </c>
      <c r="R937" s="34">
        <f>IF(M937="","",O937-P937-Q937)</f>
        <v/>
      </c>
    </row>
    <row r="938">
      <c r="A938" s="25" t="n">
        <v>934</v>
      </c>
      <c r="B938" s="26">
        <f>_xlfn.XLOOKUP(C938,sales!C:C,scon!B:B,"")</f>
        <v/>
      </c>
      <c r="C938" s="4" t="n"/>
      <c r="D938" s="26">
        <f>_xlfn.XLOOKUP(C938,sales!C:C,scon!D:D,"")</f>
        <v/>
      </c>
      <c r="E938" s="26">
        <f>_xlfn.XLOOKUP(C938,sales!C:C,scon!E:E,"")</f>
        <v/>
      </c>
      <c r="F938" s="4" t="n"/>
      <c r="G938" s="27" t="n"/>
      <c r="H938" s="28" t="n"/>
      <c r="I938" s="4" t="n"/>
      <c r="J938" s="35">
        <f>_xlfn.XLOOKUP(C938,sales!C:C,scon!L:L,"")</f>
        <v/>
      </c>
      <c r="K938" s="31" t="n"/>
      <c r="L938" s="31" t="n"/>
      <c r="M938" s="33">
        <f>IF(I938="","",J938*I938)</f>
        <v/>
      </c>
      <c r="N938" s="33">
        <f>IF(K938="","",M938 * K938)</f>
        <v/>
      </c>
      <c r="O938" s="33">
        <f>IF(K938="","",M938 + N938)</f>
        <v/>
      </c>
      <c r="P938" s="4" t="n"/>
      <c r="Q938" s="33">
        <f>IF(L938&amp;K938="","",M938 * L938)</f>
        <v/>
      </c>
      <c r="R938" s="34">
        <f>IF(M938="","",O938-P938-Q938)</f>
        <v/>
      </c>
    </row>
    <row r="939">
      <c r="A939" s="25" t="n">
        <v>935</v>
      </c>
      <c r="B939" s="26">
        <f>_xlfn.XLOOKUP(C939,sales!C:C,scon!B:B,"")</f>
        <v/>
      </c>
      <c r="C939" s="4" t="n"/>
      <c r="D939" s="26">
        <f>_xlfn.XLOOKUP(C939,sales!C:C,scon!D:D,"")</f>
        <v/>
      </c>
      <c r="E939" s="26">
        <f>_xlfn.XLOOKUP(C939,sales!C:C,scon!E:E,"")</f>
        <v/>
      </c>
      <c r="F939" s="4" t="n"/>
      <c r="G939" s="27" t="n"/>
      <c r="H939" s="28" t="n"/>
      <c r="I939" s="4" t="n"/>
      <c r="J939" s="35">
        <f>_xlfn.XLOOKUP(C939,sales!C:C,scon!L:L,"")</f>
        <v/>
      </c>
      <c r="K939" s="31" t="n"/>
      <c r="L939" s="31" t="n"/>
      <c r="M939" s="33">
        <f>IF(I939="","",J939*I939)</f>
        <v/>
      </c>
      <c r="N939" s="33">
        <f>IF(K939="","",M939 * K939)</f>
        <v/>
      </c>
      <c r="O939" s="33">
        <f>IF(K939="","",M939 + N939)</f>
        <v/>
      </c>
      <c r="P939" s="4" t="n"/>
      <c r="Q939" s="33">
        <f>IF(L939&amp;K939="","",M939 * L939)</f>
        <v/>
      </c>
      <c r="R939" s="34">
        <f>IF(M939="","",O939-P939-Q939)</f>
        <v/>
      </c>
    </row>
    <row r="940">
      <c r="A940" s="25" t="n">
        <v>936</v>
      </c>
      <c r="B940" s="26">
        <f>_xlfn.XLOOKUP(C940,sales!C:C,scon!B:B,"")</f>
        <v/>
      </c>
      <c r="C940" s="4" t="n"/>
      <c r="D940" s="26">
        <f>_xlfn.XLOOKUP(C940,sales!C:C,scon!D:D,"")</f>
        <v/>
      </c>
      <c r="E940" s="26">
        <f>_xlfn.XLOOKUP(C940,sales!C:C,scon!E:E,"")</f>
        <v/>
      </c>
      <c r="F940" s="4" t="n"/>
      <c r="G940" s="27" t="n"/>
      <c r="H940" s="28" t="n"/>
      <c r="I940" s="4" t="n"/>
      <c r="J940" s="35">
        <f>_xlfn.XLOOKUP(C940,sales!C:C,scon!L:L,"")</f>
        <v/>
      </c>
      <c r="K940" s="31" t="n"/>
      <c r="L940" s="31" t="n"/>
      <c r="M940" s="33">
        <f>IF(I940="","",J940*I940)</f>
        <v/>
      </c>
      <c r="N940" s="33">
        <f>IF(K940="","",M940 * K940)</f>
        <v/>
      </c>
      <c r="O940" s="33">
        <f>IF(K940="","",M940 + N940)</f>
        <v/>
      </c>
      <c r="P940" s="4" t="n"/>
      <c r="Q940" s="33">
        <f>IF(L940&amp;K940="","",M940 * L940)</f>
        <v/>
      </c>
      <c r="R940" s="34">
        <f>IF(M940="","",O940-P940-Q940)</f>
        <v/>
      </c>
    </row>
    <row r="941">
      <c r="A941" s="25" t="n">
        <v>937</v>
      </c>
      <c r="B941" s="26">
        <f>_xlfn.XLOOKUP(C941,sales!C:C,scon!B:B,"")</f>
        <v/>
      </c>
      <c r="C941" s="4" t="n"/>
      <c r="D941" s="26">
        <f>_xlfn.XLOOKUP(C941,sales!C:C,scon!D:D,"")</f>
        <v/>
      </c>
      <c r="E941" s="26">
        <f>_xlfn.XLOOKUP(C941,sales!C:C,scon!E:E,"")</f>
        <v/>
      </c>
      <c r="F941" s="4" t="n"/>
      <c r="G941" s="27" t="n"/>
      <c r="H941" s="28" t="n"/>
      <c r="I941" s="4" t="n"/>
      <c r="J941" s="35">
        <f>_xlfn.XLOOKUP(C941,sales!C:C,scon!L:L,"")</f>
        <v/>
      </c>
      <c r="K941" s="31" t="n"/>
      <c r="L941" s="31" t="n"/>
      <c r="M941" s="33">
        <f>IF(I941="","",J941*I941)</f>
        <v/>
      </c>
      <c r="N941" s="33">
        <f>IF(K941="","",M941 * K941)</f>
        <v/>
      </c>
      <c r="O941" s="33">
        <f>IF(K941="","",M941 + N941)</f>
        <v/>
      </c>
      <c r="P941" s="4" t="n"/>
      <c r="Q941" s="33">
        <f>IF(L941&amp;K941="","",M941 * L941)</f>
        <v/>
      </c>
      <c r="R941" s="34">
        <f>IF(M941="","",O941-P941-Q941)</f>
        <v/>
      </c>
    </row>
    <row r="942">
      <c r="A942" s="25" t="n">
        <v>938</v>
      </c>
      <c r="B942" s="26">
        <f>_xlfn.XLOOKUP(C942,sales!C:C,scon!B:B,"")</f>
        <v/>
      </c>
      <c r="C942" s="4" t="n"/>
      <c r="D942" s="26">
        <f>_xlfn.XLOOKUP(C942,sales!C:C,scon!D:D,"")</f>
        <v/>
      </c>
      <c r="E942" s="26">
        <f>_xlfn.XLOOKUP(C942,sales!C:C,scon!E:E,"")</f>
        <v/>
      </c>
      <c r="F942" s="4" t="n"/>
      <c r="G942" s="27" t="n"/>
      <c r="H942" s="28" t="n"/>
      <c r="I942" s="4" t="n"/>
      <c r="J942" s="35">
        <f>_xlfn.XLOOKUP(C942,sales!C:C,scon!L:L,"")</f>
        <v/>
      </c>
      <c r="K942" s="31" t="n"/>
      <c r="L942" s="31" t="n"/>
      <c r="M942" s="33">
        <f>IF(I942="","",J942*I942)</f>
        <v/>
      </c>
      <c r="N942" s="33">
        <f>IF(K942="","",M942 * K942)</f>
        <v/>
      </c>
      <c r="O942" s="33">
        <f>IF(K942="","",M942 + N942)</f>
        <v/>
      </c>
      <c r="P942" s="4" t="n"/>
      <c r="Q942" s="33">
        <f>IF(L942&amp;K942="","",M942 * L942)</f>
        <v/>
      </c>
      <c r="R942" s="34">
        <f>IF(M942="","",O942-P942-Q942)</f>
        <v/>
      </c>
    </row>
    <row r="943">
      <c r="A943" s="25" t="n">
        <v>939</v>
      </c>
      <c r="B943" s="26">
        <f>_xlfn.XLOOKUP(C943,sales!C:C,scon!B:B,"")</f>
        <v/>
      </c>
      <c r="C943" s="4" t="n"/>
      <c r="D943" s="26">
        <f>_xlfn.XLOOKUP(C943,sales!C:C,scon!D:D,"")</f>
        <v/>
      </c>
      <c r="E943" s="26">
        <f>_xlfn.XLOOKUP(C943,sales!C:C,scon!E:E,"")</f>
        <v/>
      </c>
      <c r="F943" s="4" t="n"/>
      <c r="G943" s="27" t="n"/>
      <c r="H943" s="28" t="n"/>
      <c r="I943" s="4" t="n"/>
      <c r="J943" s="35">
        <f>_xlfn.XLOOKUP(C943,sales!C:C,scon!L:L,"")</f>
        <v/>
      </c>
      <c r="K943" s="31" t="n"/>
      <c r="L943" s="31" t="n"/>
      <c r="M943" s="33">
        <f>IF(I943="","",J943*I943)</f>
        <v/>
      </c>
      <c r="N943" s="33">
        <f>IF(K943="","",M943 * K943)</f>
        <v/>
      </c>
      <c r="O943" s="33">
        <f>IF(K943="","",M943 + N943)</f>
        <v/>
      </c>
      <c r="P943" s="4" t="n"/>
      <c r="Q943" s="33">
        <f>IF(L943&amp;K943="","",M943 * L943)</f>
        <v/>
      </c>
      <c r="R943" s="34">
        <f>IF(M943="","",O943-P943-Q943)</f>
        <v/>
      </c>
    </row>
    <row r="944">
      <c r="A944" s="25" t="n">
        <v>940</v>
      </c>
      <c r="B944" s="26">
        <f>_xlfn.XLOOKUP(C944,sales!C:C,scon!B:B,"")</f>
        <v/>
      </c>
      <c r="C944" s="4" t="n"/>
      <c r="D944" s="26">
        <f>_xlfn.XLOOKUP(C944,sales!C:C,scon!D:D,"")</f>
        <v/>
      </c>
      <c r="E944" s="26">
        <f>_xlfn.XLOOKUP(C944,sales!C:C,scon!E:E,"")</f>
        <v/>
      </c>
      <c r="F944" s="4" t="n"/>
      <c r="G944" s="27" t="n"/>
      <c r="H944" s="28" t="n"/>
      <c r="I944" s="4" t="n"/>
      <c r="J944" s="35">
        <f>_xlfn.XLOOKUP(C944,sales!C:C,scon!L:L,"")</f>
        <v/>
      </c>
      <c r="K944" s="31" t="n"/>
      <c r="L944" s="31" t="n"/>
      <c r="M944" s="33">
        <f>IF(I944="","",J944*I944)</f>
        <v/>
      </c>
      <c r="N944" s="33">
        <f>IF(K944="","",M944 * K944)</f>
        <v/>
      </c>
      <c r="O944" s="33">
        <f>IF(K944="","",M944 + N944)</f>
        <v/>
      </c>
      <c r="P944" s="4" t="n"/>
      <c r="Q944" s="33">
        <f>IF(L944&amp;K944="","",M944 * L944)</f>
        <v/>
      </c>
      <c r="R944" s="34">
        <f>IF(M944="","",O944-P944-Q944)</f>
        <v/>
      </c>
    </row>
    <row r="945">
      <c r="A945" s="25" t="n">
        <v>941</v>
      </c>
      <c r="B945" s="26">
        <f>_xlfn.XLOOKUP(C945,sales!C:C,scon!B:B,"")</f>
        <v/>
      </c>
      <c r="C945" s="4" t="n"/>
      <c r="D945" s="26">
        <f>_xlfn.XLOOKUP(C945,sales!C:C,scon!D:D,"")</f>
        <v/>
      </c>
      <c r="E945" s="26">
        <f>_xlfn.XLOOKUP(C945,sales!C:C,scon!E:E,"")</f>
        <v/>
      </c>
      <c r="F945" s="4" t="n"/>
      <c r="G945" s="27" t="n"/>
      <c r="H945" s="28" t="n"/>
      <c r="I945" s="4" t="n"/>
      <c r="J945" s="35">
        <f>_xlfn.XLOOKUP(C945,sales!C:C,scon!L:L,"")</f>
        <v/>
      </c>
      <c r="K945" s="31" t="n"/>
      <c r="L945" s="31" t="n"/>
      <c r="M945" s="33">
        <f>IF(I945="","",J945*I945)</f>
        <v/>
      </c>
      <c r="N945" s="33">
        <f>IF(K945="","",M945 * K945)</f>
        <v/>
      </c>
      <c r="O945" s="33">
        <f>IF(K945="","",M945 + N945)</f>
        <v/>
      </c>
      <c r="P945" s="4" t="n"/>
      <c r="Q945" s="33">
        <f>IF(L945&amp;K945="","",M945 * L945)</f>
        <v/>
      </c>
      <c r="R945" s="34">
        <f>IF(M945="","",O945-P945-Q945)</f>
        <v/>
      </c>
    </row>
    <row r="946">
      <c r="A946" s="25" t="n">
        <v>942</v>
      </c>
      <c r="B946" s="26">
        <f>_xlfn.XLOOKUP(C946,sales!C:C,scon!B:B,"")</f>
        <v/>
      </c>
      <c r="C946" s="4" t="n"/>
      <c r="D946" s="26">
        <f>_xlfn.XLOOKUP(C946,sales!C:C,scon!D:D,"")</f>
        <v/>
      </c>
      <c r="E946" s="26">
        <f>_xlfn.XLOOKUP(C946,sales!C:C,scon!E:E,"")</f>
        <v/>
      </c>
      <c r="F946" s="4" t="n"/>
      <c r="G946" s="27" t="n"/>
      <c r="H946" s="28" t="n"/>
      <c r="I946" s="4" t="n"/>
      <c r="J946" s="35">
        <f>_xlfn.XLOOKUP(C946,sales!C:C,scon!L:L,"")</f>
        <v/>
      </c>
      <c r="K946" s="31" t="n"/>
      <c r="L946" s="31" t="n"/>
      <c r="M946" s="33">
        <f>IF(I946="","",J946*I946)</f>
        <v/>
      </c>
      <c r="N946" s="33">
        <f>IF(K946="","",M946 * K946)</f>
        <v/>
      </c>
      <c r="O946" s="33">
        <f>IF(K946="","",M946 + N946)</f>
        <v/>
      </c>
      <c r="P946" s="4" t="n"/>
      <c r="Q946" s="33">
        <f>IF(L946&amp;K946="","",M946 * L946)</f>
        <v/>
      </c>
      <c r="R946" s="34">
        <f>IF(M946="","",O946-P946-Q946)</f>
        <v/>
      </c>
    </row>
    <row r="947">
      <c r="A947" s="25" t="n">
        <v>943</v>
      </c>
      <c r="B947" s="26">
        <f>_xlfn.XLOOKUP(C947,sales!C:C,scon!B:B,"")</f>
        <v/>
      </c>
      <c r="C947" s="4" t="n"/>
      <c r="D947" s="26">
        <f>_xlfn.XLOOKUP(C947,sales!C:C,scon!D:D,"")</f>
        <v/>
      </c>
      <c r="E947" s="26">
        <f>_xlfn.XLOOKUP(C947,sales!C:C,scon!E:E,"")</f>
        <v/>
      </c>
      <c r="F947" s="4" t="n"/>
      <c r="G947" s="27" t="n"/>
      <c r="H947" s="28" t="n"/>
      <c r="I947" s="4" t="n"/>
      <c r="J947" s="35">
        <f>_xlfn.XLOOKUP(C947,sales!C:C,scon!L:L,"")</f>
        <v/>
      </c>
      <c r="K947" s="31" t="n"/>
      <c r="L947" s="31" t="n"/>
      <c r="M947" s="33">
        <f>IF(I947="","",J947*I947)</f>
        <v/>
      </c>
      <c r="N947" s="33">
        <f>IF(K947="","",M947 * K947)</f>
        <v/>
      </c>
      <c r="O947" s="33">
        <f>IF(K947="","",M947 + N947)</f>
        <v/>
      </c>
      <c r="P947" s="4" t="n"/>
      <c r="Q947" s="33">
        <f>IF(L947&amp;K947="","",M947 * L947)</f>
        <v/>
      </c>
      <c r="R947" s="34">
        <f>IF(M947="","",O947-P947-Q947)</f>
        <v/>
      </c>
    </row>
    <row r="948">
      <c r="A948" s="25" t="n">
        <v>944</v>
      </c>
      <c r="B948" s="26">
        <f>_xlfn.XLOOKUP(C948,sales!C:C,scon!B:B,"")</f>
        <v/>
      </c>
      <c r="C948" s="4" t="n"/>
      <c r="D948" s="26">
        <f>_xlfn.XLOOKUP(C948,sales!C:C,scon!D:D,"")</f>
        <v/>
      </c>
      <c r="E948" s="26">
        <f>_xlfn.XLOOKUP(C948,sales!C:C,scon!E:E,"")</f>
        <v/>
      </c>
      <c r="F948" s="4" t="n"/>
      <c r="G948" s="27" t="n"/>
      <c r="H948" s="28" t="n"/>
      <c r="I948" s="4" t="n"/>
      <c r="J948" s="35">
        <f>_xlfn.XLOOKUP(C948,sales!C:C,scon!L:L,"")</f>
        <v/>
      </c>
      <c r="K948" s="31" t="n"/>
      <c r="L948" s="31" t="n"/>
      <c r="M948" s="33">
        <f>IF(I948="","",J948*I948)</f>
        <v/>
      </c>
      <c r="N948" s="33">
        <f>IF(K948="","",M948 * K948)</f>
        <v/>
      </c>
      <c r="O948" s="33">
        <f>IF(K948="","",M948 + N948)</f>
        <v/>
      </c>
      <c r="P948" s="4" t="n"/>
      <c r="Q948" s="33">
        <f>IF(L948&amp;K948="","",M948 * L948)</f>
        <v/>
      </c>
      <c r="R948" s="34">
        <f>IF(M948="","",O948-P948-Q948)</f>
        <v/>
      </c>
    </row>
    <row r="949">
      <c r="A949" s="25" t="n">
        <v>945</v>
      </c>
      <c r="B949" s="26">
        <f>_xlfn.XLOOKUP(C949,sales!C:C,scon!B:B,"")</f>
        <v/>
      </c>
      <c r="C949" s="4" t="n"/>
      <c r="D949" s="26">
        <f>_xlfn.XLOOKUP(C949,sales!C:C,scon!D:D,"")</f>
        <v/>
      </c>
      <c r="E949" s="26">
        <f>_xlfn.XLOOKUP(C949,sales!C:C,scon!E:E,"")</f>
        <v/>
      </c>
      <c r="F949" s="4" t="n"/>
      <c r="G949" s="27" t="n"/>
      <c r="H949" s="28" t="n"/>
      <c r="I949" s="4" t="n"/>
      <c r="J949" s="35">
        <f>_xlfn.XLOOKUP(C949,sales!C:C,scon!L:L,"")</f>
        <v/>
      </c>
      <c r="K949" s="31" t="n"/>
      <c r="L949" s="31" t="n"/>
      <c r="M949" s="33">
        <f>IF(I949="","",J949*I949)</f>
        <v/>
      </c>
      <c r="N949" s="33">
        <f>IF(K949="","",M949 * K949)</f>
        <v/>
      </c>
      <c r="O949" s="33">
        <f>IF(K949="","",M949 + N949)</f>
        <v/>
      </c>
      <c r="P949" s="4" t="n"/>
      <c r="Q949" s="33">
        <f>IF(L949&amp;K949="","",M949 * L949)</f>
        <v/>
      </c>
      <c r="R949" s="34">
        <f>IF(M949="","",O949-P949-Q949)</f>
        <v/>
      </c>
    </row>
    <row r="950">
      <c r="A950" s="25" t="n">
        <v>946</v>
      </c>
      <c r="B950" s="26">
        <f>_xlfn.XLOOKUP(C950,sales!C:C,scon!B:B,"")</f>
        <v/>
      </c>
      <c r="C950" s="4" t="n"/>
      <c r="D950" s="26">
        <f>_xlfn.XLOOKUP(C950,sales!C:C,scon!D:D,"")</f>
        <v/>
      </c>
      <c r="E950" s="26">
        <f>_xlfn.XLOOKUP(C950,sales!C:C,scon!E:E,"")</f>
        <v/>
      </c>
      <c r="F950" s="4" t="n"/>
      <c r="G950" s="27" t="n"/>
      <c r="H950" s="28" t="n"/>
      <c r="I950" s="4" t="n"/>
      <c r="J950" s="35">
        <f>_xlfn.XLOOKUP(C950,sales!C:C,scon!L:L,"")</f>
        <v/>
      </c>
      <c r="K950" s="31" t="n"/>
      <c r="L950" s="31" t="n"/>
      <c r="M950" s="33">
        <f>IF(I950="","",J950*I950)</f>
        <v/>
      </c>
      <c r="N950" s="33">
        <f>IF(K950="","",M950 * K950)</f>
        <v/>
      </c>
      <c r="O950" s="33">
        <f>IF(K950="","",M950 + N950)</f>
        <v/>
      </c>
      <c r="P950" s="4" t="n"/>
      <c r="Q950" s="33">
        <f>IF(L950&amp;K950="","",M950 * L950)</f>
        <v/>
      </c>
      <c r="R950" s="34">
        <f>IF(M950="","",O950-P950-Q950)</f>
        <v/>
      </c>
    </row>
    <row r="951">
      <c r="A951" s="25" t="n">
        <v>947</v>
      </c>
      <c r="B951" s="26">
        <f>_xlfn.XLOOKUP(C951,sales!C:C,scon!B:B,"")</f>
        <v/>
      </c>
      <c r="C951" s="4" t="n"/>
      <c r="D951" s="26">
        <f>_xlfn.XLOOKUP(C951,sales!C:C,scon!D:D,"")</f>
        <v/>
      </c>
      <c r="E951" s="26">
        <f>_xlfn.XLOOKUP(C951,sales!C:C,scon!E:E,"")</f>
        <v/>
      </c>
      <c r="F951" s="4" t="n"/>
      <c r="G951" s="27" t="n"/>
      <c r="H951" s="28" t="n"/>
      <c r="I951" s="4" t="n"/>
      <c r="J951" s="35">
        <f>_xlfn.XLOOKUP(C951,sales!C:C,scon!L:L,"")</f>
        <v/>
      </c>
      <c r="K951" s="31" t="n"/>
      <c r="L951" s="31" t="n"/>
      <c r="M951" s="33">
        <f>IF(I951="","",J951*I951)</f>
        <v/>
      </c>
      <c r="N951" s="33">
        <f>IF(K951="","",M951 * K951)</f>
        <v/>
      </c>
      <c r="O951" s="33">
        <f>IF(K951="","",M951 + N951)</f>
        <v/>
      </c>
      <c r="P951" s="4" t="n"/>
      <c r="Q951" s="33">
        <f>IF(L951&amp;K951="","",M951 * L951)</f>
        <v/>
      </c>
      <c r="R951" s="34">
        <f>IF(M951="","",O951-P951-Q951)</f>
        <v/>
      </c>
    </row>
    <row r="952">
      <c r="A952" s="25" t="n">
        <v>948</v>
      </c>
      <c r="B952" s="26">
        <f>_xlfn.XLOOKUP(C952,sales!C:C,scon!B:B,"")</f>
        <v/>
      </c>
      <c r="C952" s="4" t="n"/>
      <c r="D952" s="26">
        <f>_xlfn.XLOOKUP(C952,sales!C:C,scon!D:D,"")</f>
        <v/>
      </c>
      <c r="E952" s="26">
        <f>_xlfn.XLOOKUP(C952,sales!C:C,scon!E:E,"")</f>
        <v/>
      </c>
      <c r="F952" s="4" t="n"/>
      <c r="G952" s="27" t="n"/>
      <c r="H952" s="28" t="n"/>
      <c r="I952" s="4" t="n"/>
      <c r="J952" s="35">
        <f>_xlfn.XLOOKUP(C952,sales!C:C,scon!L:L,"")</f>
        <v/>
      </c>
      <c r="K952" s="31" t="n"/>
      <c r="L952" s="31" t="n"/>
      <c r="M952" s="33">
        <f>IF(I952="","",J952*I952)</f>
        <v/>
      </c>
      <c r="N952" s="33">
        <f>IF(K952="","",M952 * K952)</f>
        <v/>
      </c>
      <c r="O952" s="33">
        <f>IF(K952="","",M952 + N952)</f>
        <v/>
      </c>
      <c r="P952" s="4" t="n"/>
      <c r="Q952" s="33">
        <f>IF(L952&amp;K952="","",M952 * L952)</f>
        <v/>
      </c>
      <c r="R952" s="34">
        <f>IF(M952="","",O952-P952-Q952)</f>
        <v/>
      </c>
    </row>
    <row r="953">
      <c r="A953" s="25" t="n">
        <v>949</v>
      </c>
      <c r="B953" s="26">
        <f>_xlfn.XLOOKUP(C953,sales!C:C,scon!B:B,"")</f>
        <v/>
      </c>
      <c r="C953" s="4" t="n"/>
      <c r="D953" s="26">
        <f>_xlfn.XLOOKUP(C953,sales!C:C,scon!D:D,"")</f>
        <v/>
      </c>
      <c r="E953" s="26">
        <f>_xlfn.XLOOKUP(C953,sales!C:C,scon!E:E,"")</f>
        <v/>
      </c>
      <c r="F953" s="4" t="n"/>
      <c r="G953" s="27" t="n"/>
      <c r="H953" s="28" t="n"/>
      <c r="I953" s="4" t="n"/>
      <c r="J953" s="35">
        <f>_xlfn.XLOOKUP(C953,sales!C:C,scon!L:L,"")</f>
        <v/>
      </c>
      <c r="K953" s="31" t="n"/>
      <c r="L953" s="31" t="n"/>
      <c r="M953" s="33">
        <f>IF(I953="","",J953*I953)</f>
        <v/>
      </c>
      <c r="N953" s="33">
        <f>IF(K953="","",M953 * K953)</f>
        <v/>
      </c>
      <c r="O953" s="33">
        <f>IF(K953="","",M953 + N953)</f>
        <v/>
      </c>
      <c r="P953" s="4" t="n"/>
      <c r="Q953" s="33">
        <f>IF(L953&amp;K953="","",M953 * L953)</f>
        <v/>
      </c>
      <c r="R953" s="34">
        <f>IF(M953="","",O953-P953-Q953)</f>
        <v/>
      </c>
    </row>
    <row r="954">
      <c r="A954" s="25" t="n">
        <v>950</v>
      </c>
      <c r="B954" s="26">
        <f>_xlfn.XLOOKUP(C954,sales!C:C,scon!B:B,"")</f>
        <v/>
      </c>
      <c r="C954" s="4" t="n"/>
      <c r="D954" s="26">
        <f>_xlfn.XLOOKUP(C954,sales!C:C,scon!D:D,"")</f>
        <v/>
      </c>
      <c r="E954" s="26">
        <f>_xlfn.XLOOKUP(C954,sales!C:C,scon!E:E,"")</f>
        <v/>
      </c>
      <c r="F954" s="4" t="n"/>
      <c r="G954" s="27" t="n"/>
      <c r="H954" s="28" t="n"/>
      <c r="I954" s="4" t="n"/>
      <c r="J954" s="35">
        <f>_xlfn.XLOOKUP(C954,sales!C:C,scon!L:L,"")</f>
        <v/>
      </c>
      <c r="K954" s="31" t="n"/>
      <c r="L954" s="31" t="n"/>
      <c r="M954" s="33">
        <f>IF(I954="","",J954*I954)</f>
        <v/>
      </c>
      <c r="N954" s="33">
        <f>IF(K954="","",M954 * K954)</f>
        <v/>
      </c>
      <c r="O954" s="33">
        <f>IF(K954="","",M954 + N954)</f>
        <v/>
      </c>
      <c r="P954" s="4" t="n"/>
      <c r="Q954" s="33">
        <f>IF(L954&amp;K954="","",M954 * L954)</f>
        <v/>
      </c>
      <c r="R954" s="34">
        <f>IF(M954="","",O954-P954-Q954)</f>
        <v/>
      </c>
    </row>
    <row r="955">
      <c r="A955" s="25" t="n">
        <v>951</v>
      </c>
      <c r="B955" s="26">
        <f>_xlfn.XLOOKUP(C955,sales!C:C,scon!B:B,"")</f>
        <v/>
      </c>
      <c r="C955" s="4" t="n"/>
      <c r="D955" s="26">
        <f>_xlfn.XLOOKUP(C955,sales!C:C,scon!D:D,"")</f>
        <v/>
      </c>
      <c r="E955" s="26">
        <f>_xlfn.XLOOKUP(C955,sales!C:C,scon!E:E,"")</f>
        <v/>
      </c>
      <c r="F955" s="4" t="n"/>
      <c r="G955" s="27" t="n"/>
      <c r="H955" s="28" t="n"/>
      <c r="I955" s="4" t="n"/>
      <c r="J955" s="35">
        <f>_xlfn.XLOOKUP(C955,sales!C:C,scon!L:L,"")</f>
        <v/>
      </c>
      <c r="K955" s="31" t="n"/>
      <c r="L955" s="31" t="n"/>
      <c r="M955" s="33">
        <f>IF(I955="","",J955*I955)</f>
        <v/>
      </c>
      <c r="N955" s="33">
        <f>IF(K955="","",M955 * K955)</f>
        <v/>
      </c>
      <c r="O955" s="33">
        <f>IF(K955="","",M955 + N955)</f>
        <v/>
      </c>
      <c r="P955" s="4" t="n"/>
      <c r="Q955" s="33">
        <f>IF(L955&amp;K955="","",M955 * L955)</f>
        <v/>
      </c>
      <c r="R955" s="34">
        <f>IF(M955="","",O955-P955-Q955)</f>
        <v/>
      </c>
    </row>
    <row r="956">
      <c r="A956" s="25" t="n">
        <v>952</v>
      </c>
      <c r="B956" s="26">
        <f>_xlfn.XLOOKUP(C956,sales!C:C,scon!B:B,"")</f>
        <v/>
      </c>
      <c r="C956" s="4" t="n"/>
      <c r="D956" s="26">
        <f>_xlfn.XLOOKUP(C956,sales!C:C,scon!D:D,"")</f>
        <v/>
      </c>
      <c r="E956" s="26">
        <f>_xlfn.XLOOKUP(C956,sales!C:C,scon!E:E,"")</f>
        <v/>
      </c>
      <c r="F956" s="4" t="n"/>
      <c r="G956" s="27" t="n"/>
      <c r="H956" s="28" t="n"/>
      <c r="I956" s="4" t="n"/>
      <c r="J956" s="35">
        <f>_xlfn.XLOOKUP(C956,sales!C:C,scon!L:L,"")</f>
        <v/>
      </c>
      <c r="K956" s="31" t="n"/>
      <c r="L956" s="31" t="n"/>
      <c r="M956" s="33">
        <f>IF(I956="","",J956*I956)</f>
        <v/>
      </c>
      <c r="N956" s="33">
        <f>IF(K956="","",M956 * K956)</f>
        <v/>
      </c>
      <c r="O956" s="33">
        <f>IF(K956="","",M956 + N956)</f>
        <v/>
      </c>
      <c r="P956" s="4" t="n"/>
      <c r="Q956" s="33">
        <f>IF(L956&amp;K956="","",M956 * L956)</f>
        <v/>
      </c>
      <c r="R956" s="34">
        <f>IF(M956="","",O956-P956-Q956)</f>
        <v/>
      </c>
    </row>
    <row r="957">
      <c r="A957" s="25" t="n">
        <v>953</v>
      </c>
      <c r="B957" s="26">
        <f>_xlfn.XLOOKUP(C957,sales!C:C,scon!B:B,"")</f>
        <v/>
      </c>
      <c r="C957" s="4" t="n"/>
      <c r="D957" s="26">
        <f>_xlfn.XLOOKUP(C957,sales!C:C,scon!D:D,"")</f>
        <v/>
      </c>
      <c r="E957" s="26">
        <f>_xlfn.XLOOKUP(C957,sales!C:C,scon!E:E,"")</f>
        <v/>
      </c>
      <c r="F957" s="4" t="n"/>
      <c r="G957" s="27" t="n"/>
      <c r="H957" s="28" t="n"/>
      <c r="I957" s="4" t="n"/>
      <c r="J957" s="35">
        <f>_xlfn.XLOOKUP(C957,sales!C:C,scon!L:L,"")</f>
        <v/>
      </c>
      <c r="K957" s="31" t="n"/>
      <c r="L957" s="31" t="n"/>
      <c r="M957" s="33">
        <f>IF(I957="","",J957*I957)</f>
        <v/>
      </c>
      <c r="N957" s="33">
        <f>IF(K957="","",M957 * K957)</f>
        <v/>
      </c>
      <c r="O957" s="33">
        <f>IF(K957="","",M957 + N957)</f>
        <v/>
      </c>
      <c r="P957" s="4" t="n"/>
      <c r="Q957" s="33">
        <f>IF(L957&amp;K957="","",M957 * L957)</f>
        <v/>
      </c>
      <c r="R957" s="34">
        <f>IF(M957="","",O957-P957-Q957)</f>
        <v/>
      </c>
    </row>
    <row r="958">
      <c r="A958" s="25" t="n">
        <v>954</v>
      </c>
      <c r="B958" s="26">
        <f>_xlfn.XLOOKUP(C958,sales!C:C,scon!B:B,"")</f>
        <v/>
      </c>
      <c r="C958" s="4" t="n"/>
      <c r="D958" s="26">
        <f>_xlfn.XLOOKUP(C958,sales!C:C,scon!D:D,"")</f>
        <v/>
      </c>
      <c r="E958" s="26">
        <f>_xlfn.XLOOKUP(C958,sales!C:C,scon!E:E,"")</f>
        <v/>
      </c>
      <c r="F958" s="4" t="n"/>
      <c r="G958" s="27" t="n"/>
      <c r="H958" s="28" t="n"/>
      <c r="I958" s="4" t="n"/>
      <c r="J958" s="35">
        <f>_xlfn.XLOOKUP(C958,sales!C:C,scon!L:L,"")</f>
        <v/>
      </c>
      <c r="K958" s="31" t="n"/>
      <c r="L958" s="31" t="n"/>
      <c r="M958" s="33">
        <f>IF(I958="","",J958*I958)</f>
        <v/>
      </c>
      <c r="N958" s="33">
        <f>IF(K958="","",M958 * K958)</f>
        <v/>
      </c>
      <c r="O958" s="33">
        <f>IF(K958="","",M958 + N958)</f>
        <v/>
      </c>
      <c r="P958" s="4" t="n"/>
      <c r="Q958" s="33">
        <f>IF(L958&amp;K958="","",M958 * L958)</f>
        <v/>
      </c>
      <c r="R958" s="34">
        <f>IF(M958="","",O958-P958-Q958)</f>
        <v/>
      </c>
    </row>
    <row r="959">
      <c r="A959" s="25" t="n">
        <v>955</v>
      </c>
      <c r="B959" s="26">
        <f>_xlfn.XLOOKUP(C959,sales!C:C,scon!B:B,"")</f>
        <v/>
      </c>
      <c r="C959" s="4" t="n"/>
      <c r="D959" s="26">
        <f>_xlfn.XLOOKUP(C959,sales!C:C,scon!D:D,"")</f>
        <v/>
      </c>
      <c r="E959" s="26">
        <f>_xlfn.XLOOKUP(C959,sales!C:C,scon!E:E,"")</f>
        <v/>
      </c>
      <c r="F959" s="4" t="n"/>
      <c r="G959" s="27" t="n"/>
      <c r="H959" s="28" t="n"/>
      <c r="I959" s="4" t="n"/>
      <c r="J959" s="35">
        <f>_xlfn.XLOOKUP(C959,sales!C:C,scon!L:L,"")</f>
        <v/>
      </c>
      <c r="K959" s="31" t="n"/>
      <c r="L959" s="31" t="n"/>
      <c r="M959" s="33">
        <f>IF(I959="","",J959*I959)</f>
        <v/>
      </c>
      <c r="N959" s="33">
        <f>IF(K959="","",M959 * K959)</f>
        <v/>
      </c>
      <c r="O959" s="33">
        <f>IF(K959="","",M959 + N959)</f>
        <v/>
      </c>
      <c r="P959" s="4" t="n"/>
      <c r="Q959" s="33">
        <f>IF(L959&amp;K959="","",M959 * L959)</f>
        <v/>
      </c>
      <c r="R959" s="34">
        <f>IF(M959="","",O959-P959-Q959)</f>
        <v/>
      </c>
    </row>
    <row r="960">
      <c r="A960" s="25" t="n">
        <v>956</v>
      </c>
      <c r="B960" s="26">
        <f>_xlfn.XLOOKUP(C960,sales!C:C,scon!B:B,"")</f>
        <v/>
      </c>
      <c r="C960" s="4" t="n"/>
      <c r="D960" s="26">
        <f>_xlfn.XLOOKUP(C960,sales!C:C,scon!D:D,"")</f>
        <v/>
      </c>
      <c r="E960" s="26">
        <f>_xlfn.XLOOKUP(C960,sales!C:C,scon!E:E,"")</f>
        <v/>
      </c>
      <c r="F960" s="4" t="n"/>
      <c r="G960" s="27" t="n"/>
      <c r="H960" s="28" t="n"/>
      <c r="I960" s="4" t="n"/>
      <c r="J960" s="35">
        <f>_xlfn.XLOOKUP(C960,sales!C:C,scon!L:L,"")</f>
        <v/>
      </c>
      <c r="K960" s="31" t="n"/>
      <c r="L960" s="31" t="n"/>
      <c r="M960" s="33">
        <f>IF(I960="","",J960*I960)</f>
        <v/>
      </c>
      <c r="N960" s="33">
        <f>IF(K960="","",M960 * K960)</f>
        <v/>
      </c>
      <c r="O960" s="33">
        <f>IF(K960="","",M960 + N960)</f>
        <v/>
      </c>
      <c r="P960" s="4" t="n"/>
      <c r="Q960" s="33">
        <f>IF(L960&amp;K960="","",M960 * L960)</f>
        <v/>
      </c>
      <c r="R960" s="34">
        <f>IF(M960="","",O960-P960-Q960)</f>
        <v/>
      </c>
    </row>
    <row r="961">
      <c r="A961" s="25" t="n">
        <v>957</v>
      </c>
      <c r="B961" s="26">
        <f>_xlfn.XLOOKUP(C961,sales!C:C,scon!B:B,"")</f>
        <v/>
      </c>
      <c r="C961" s="4" t="n"/>
      <c r="D961" s="26">
        <f>_xlfn.XLOOKUP(C961,sales!C:C,scon!D:D,"")</f>
        <v/>
      </c>
      <c r="E961" s="26">
        <f>_xlfn.XLOOKUP(C961,sales!C:C,scon!E:E,"")</f>
        <v/>
      </c>
      <c r="F961" s="4" t="n"/>
      <c r="G961" s="27" t="n"/>
      <c r="H961" s="28" t="n"/>
      <c r="I961" s="4" t="n"/>
      <c r="J961" s="35">
        <f>_xlfn.XLOOKUP(C961,sales!C:C,scon!L:L,"")</f>
        <v/>
      </c>
      <c r="K961" s="31" t="n"/>
      <c r="L961" s="31" t="n"/>
      <c r="M961" s="33">
        <f>IF(I961="","",J961*I961)</f>
        <v/>
      </c>
      <c r="N961" s="33">
        <f>IF(K961="","",M961 * K961)</f>
        <v/>
      </c>
      <c r="O961" s="33">
        <f>IF(K961="","",M961 + N961)</f>
        <v/>
      </c>
      <c r="P961" s="4" t="n"/>
      <c r="Q961" s="33">
        <f>IF(L961&amp;K961="","",M961 * L961)</f>
        <v/>
      </c>
      <c r="R961" s="34">
        <f>IF(M961="","",O961-P961-Q961)</f>
        <v/>
      </c>
    </row>
    <row r="962">
      <c r="A962" s="25" t="n">
        <v>958</v>
      </c>
      <c r="B962" s="26">
        <f>_xlfn.XLOOKUP(C962,sales!C:C,scon!B:B,"")</f>
        <v/>
      </c>
      <c r="C962" s="4" t="n"/>
      <c r="D962" s="26">
        <f>_xlfn.XLOOKUP(C962,sales!C:C,scon!D:D,"")</f>
        <v/>
      </c>
      <c r="E962" s="26">
        <f>_xlfn.XLOOKUP(C962,sales!C:C,scon!E:E,"")</f>
        <v/>
      </c>
      <c r="F962" s="4" t="n"/>
      <c r="G962" s="27" t="n"/>
      <c r="H962" s="28" t="n"/>
      <c r="I962" s="4" t="n"/>
      <c r="J962" s="35">
        <f>_xlfn.XLOOKUP(C962,sales!C:C,scon!L:L,"")</f>
        <v/>
      </c>
      <c r="K962" s="31" t="n"/>
      <c r="L962" s="31" t="n"/>
      <c r="M962" s="33">
        <f>IF(I962="","",J962*I962)</f>
        <v/>
      </c>
      <c r="N962" s="33">
        <f>IF(K962="","",M962 * K962)</f>
        <v/>
      </c>
      <c r="O962" s="33">
        <f>IF(K962="","",M962 + N962)</f>
        <v/>
      </c>
      <c r="P962" s="4" t="n"/>
      <c r="Q962" s="33">
        <f>IF(L962&amp;K962="","",M962 * L962)</f>
        <v/>
      </c>
      <c r="R962" s="34">
        <f>IF(M962="","",O962-P962-Q962)</f>
        <v/>
      </c>
    </row>
    <row r="963">
      <c r="A963" s="25" t="n">
        <v>959</v>
      </c>
      <c r="B963" s="26">
        <f>_xlfn.XLOOKUP(C963,sales!C:C,scon!B:B,"")</f>
        <v/>
      </c>
      <c r="C963" s="4" t="n"/>
      <c r="D963" s="26">
        <f>_xlfn.XLOOKUP(C963,sales!C:C,scon!D:D,"")</f>
        <v/>
      </c>
      <c r="E963" s="26">
        <f>_xlfn.XLOOKUP(C963,sales!C:C,scon!E:E,"")</f>
        <v/>
      </c>
      <c r="F963" s="4" t="n"/>
      <c r="G963" s="27" t="n"/>
      <c r="H963" s="28" t="n"/>
      <c r="I963" s="4" t="n"/>
      <c r="J963" s="35">
        <f>_xlfn.XLOOKUP(C963,sales!C:C,scon!L:L,"")</f>
        <v/>
      </c>
      <c r="K963" s="31" t="n"/>
      <c r="L963" s="31" t="n"/>
      <c r="M963" s="33">
        <f>IF(I963="","",J963*I963)</f>
        <v/>
      </c>
      <c r="N963" s="33">
        <f>IF(K963="","",M963 * K963)</f>
        <v/>
      </c>
      <c r="O963" s="33">
        <f>IF(K963="","",M963 + N963)</f>
        <v/>
      </c>
      <c r="P963" s="4" t="n"/>
      <c r="Q963" s="33">
        <f>IF(L963&amp;K963="","",M963 * L963)</f>
        <v/>
      </c>
      <c r="R963" s="34">
        <f>IF(M963="","",O963-P963-Q963)</f>
        <v/>
      </c>
    </row>
    <row r="964">
      <c r="A964" s="25" t="n">
        <v>960</v>
      </c>
      <c r="B964" s="26">
        <f>_xlfn.XLOOKUP(C964,sales!C:C,scon!B:B,"")</f>
        <v/>
      </c>
      <c r="C964" s="4" t="n"/>
      <c r="D964" s="26">
        <f>_xlfn.XLOOKUP(C964,sales!C:C,scon!D:D,"")</f>
        <v/>
      </c>
      <c r="E964" s="26">
        <f>_xlfn.XLOOKUP(C964,sales!C:C,scon!E:E,"")</f>
        <v/>
      </c>
      <c r="F964" s="4" t="n"/>
      <c r="G964" s="27" t="n"/>
      <c r="H964" s="28" t="n"/>
      <c r="I964" s="4" t="n"/>
      <c r="J964" s="35">
        <f>_xlfn.XLOOKUP(C964,sales!C:C,scon!L:L,"")</f>
        <v/>
      </c>
      <c r="K964" s="31" t="n"/>
      <c r="L964" s="31" t="n"/>
      <c r="M964" s="33">
        <f>IF(I964="","",J964*I964)</f>
        <v/>
      </c>
      <c r="N964" s="33">
        <f>IF(K964="","",M964 * K964)</f>
        <v/>
      </c>
      <c r="O964" s="33">
        <f>IF(K964="","",M964 + N964)</f>
        <v/>
      </c>
      <c r="P964" s="4" t="n"/>
      <c r="Q964" s="33">
        <f>IF(L964&amp;K964="","",M964 * L964)</f>
        <v/>
      </c>
      <c r="R964" s="34">
        <f>IF(M964="","",O964-P964-Q964)</f>
        <v/>
      </c>
    </row>
    <row r="965">
      <c r="A965" s="25" t="n">
        <v>961</v>
      </c>
      <c r="B965" s="26">
        <f>_xlfn.XLOOKUP(C965,sales!C:C,scon!B:B,"")</f>
        <v/>
      </c>
      <c r="C965" s="4" t="n"/>
      <c r="D965" s="26">
        <f>_xlfn.XLOOKUP(C965,sales!C:C,scon!D:D,"")</f>
        <v/>
      </c>
      <c r="E965" s="26">
        <f>_xlfn.XLOOKUP(C965,sales!C:C,scon!E:E,"")</f>
        <v/>
      </c>
      <c r="F965" s="4" t="n"/>
      <c r="G965" s="27" t="n"/>
      <c r="H965" s="28" t="n"/>
      <c r="I965" s="4" t="n"/>
      <c r="J965" s="35">
        <f>_xlfn.XLOOKUP(C965,sales!C:C,scon!L:L,"")</f>
        <v/>
      </c>
      <c r="K965" s="31" t="n"/>
      <c r="L965" s="31" t="n"/>
      <c r="M965" s="33">
        <f>IF(I965="","",J965*I965)</f>
        <v/>
      </c>
      <c r="N965" s="33">
        <f>IF(K965="","",M965 * K965)</f>
        <v/>
      </c>
      <c r="O965" s="33">
        <f>IF(K965="","",M965 + N965)</f>
        <v/>
      </c>
      <c r="P965" s="4" t="n"/>
      <c r="Q965" s="33">
        <f>IF(L965&amp;K965="","",M965 * L965)</f>
        <v/>
      </c>
      <c r="R965" s="34">
        <f>IF(M965="","",O965-P965-Q965)</f>
        <v/>
      </c>
    </row>
    <row r="966">
      <c r="A966" s="25" t="n">
        <v>962</v>
      </c>
      <c r="B966" s="26">
        <f>_xlfn.XLOOKUP(C966,sales!C:C,scon!B:B,"")</f>
        <v/>
      </c>
      <c r="C966" s="4" t="n"/>
      <c r="D966" s="26">
        <f>_xlfn.XLOOKUP(C966,sales!C:C,scon!D:D,"")</f>
        <v/>
      </c>
      <c r="E966" s="26">
        <f>_xlfn.XLOOKUP(C966,sales!C:C,scon!E:E,"")</f>
        <v/>
      </c>
      <c r="F966" s="4" t="n"/>
      <c r="G966" s="27" t="n"/>
      <c r="H966" s="28" t="n"/>
      <c r="I966" s="4" t="n"/>
      <c r="J966" s="35">
        <f>_xlfn.XLOOKUP(C966,sales!C:C,scon!L:L,"")</f>
        <v/>
      </c>
      <c r="K966" s="31" t="n"/>
      <c r="L966" s="31" t="n"/>
      <c r="M966" s="33">
        <f>IF(I966="","",J966*I966)</f>
        <v/>
      </c>
      <c r="N966" s="33">
        <f>IF(K966="","",M966 * K966)</f>
        <v/>
      </c>
      <c r="O966" s="33">
        <f>IF(K966="","",M966 + N966)</f>
        <v/>
      </c>
      <c r="P966" s="4" t="n"/>
      <c r="Q966" s="33">
        <f>IF(L966&amp;K966="","",M966 * L966)</f>
        <v/>
      </c>
      <c r="R966" s="34">
        <f>IF(M966="","",O966-P966-Q966)</f>
        <v/>
      </c>
    </row>
    <row r="967">
      <c r="A967" s="25" t="n">
        <v>963</v>
      </c>
      <c r="B967" s="26">
        <f>_xlfn.XLOOKUP(C967,sales!C:C,scon!B:B,"")</f>
        <v/>
      </c>
      <c r="C967" s="4" t="n"/>
      <c r="D967" s="26">
        <f>_xlfn.XLOOKUP(C967,sales!C:C,scon!D:D,"")</f>
        <v/>
      </c>
      <c r="E967" s="26">
        <f>_xlfn.XLOOKUP(C967,sales!C:C,scon!E:E,"")</f>
        <v/>
      </c>
      <c r="F967" s="4" t="n"/>
      <c r="G967" s="27" t="n"/>
      <c r="H967" s="28" t="n"/>
      <c r="I967" s="4" t="n"/>
      <c r="J967" s="35">
        <f>_xlfn.XLOOKUP(C967,sales!C:C,scon!L:L,"")</f>
        <v/>
      </c>
      <c r="K967" s="31" t="n"/>
      <c r="L967" s="31" t="n"/>
      <c r="M967" s="33">
        <f>IF(I967="","",J967*I967)</f>
        <v/>
      </c>
      <c r="N967" s="33">
        <f>IF(K967="","",M967 * K967)</f>
        <v/>
      </c>
      <c r="O967" s="33">
        <f>IF(K967="","",M967 + N967)</f>
        <v/>
      </c>
      <c r="P967" s="4" t="n"/>
      <c r="Q967" s="33">
        <f>IF(L967&amp;K967="","",M967 * L967)</f>
        <v/>
      </c>
      <c r="R967" s="34">
        <f>IF(M967="","",O967-P967-Q967)</f>
        <v/>
      </c>
    </row>
    <row r="968">
      <c r="A968" s="25" t="n">
        <v>964</v>
      </c>
      <c r="B968" s="26">
        <f>_xlfn.XLOOKUP(C968,sales!C:C,scon!B:B,"")</f>
        <v/>
      </c>
      <c r="C968" s="4" t="n"/>
      <c r="D968" s="26">
        <f>_xlfn.XLOOKUP(C968,sales!C:C,scon!D:D,"")</f>
        <v/>
      </c>
      <c r="E968" s="26">
        <f>_xlfn.XLOOKUP(C968,sales!C:C,scon!E:E,"")</f>
        <v/>
      </c>
      <c r="F968" s="4" t="n"/>
      <c r="G968" s="27" t="n"/>
      <c r="H968" s="28" t="n"/>
      <c r="I968" s="4" t="n"/>
      <c r="J968" s="35">
        <f>_xlfn.XLOOKUP(C968,sales!C:C,scon!L:L,"")</f>
        <v/>
      </c>
      <c r="K968" s="31" t="n"/>
      <c r="L968" s="31" t="n"/>
      <c r="M968" s="33">
        <f>IF(I968="","",J968*I968)</f>
        <v/>
      </c>
      <c r="N968" s="33">
        <f>IF(K968="","",M968 * K968)</f>
        <v/>
      </c>
      <c r="O968" s="33">
        <f>IF(K968="","",M968 + N968)</f>
        <v/>
      </c>
      <c r="P968" s="4" t="n"/>
      <c r="Q968" s="33">
        <f>IF(L968&amp;K968="","",M968 * L968)</f>
        <v/>
      </c>
      <c r="R968" s="34">
        <f>IF(M968="","",O968-P968-Q968)</f>
        <v/>
      </c>
    </row>
    <row r="969">
      <c r="A969" s="25" t="n">
        <v>965</v>
      </c>
      <c r="B969" s="26">
        <f>_xlfn.XLOOKUP(C969,sales!C:C,scon!B:B,"")</f>
        <v/>
      </c>
      <c r="C969" s="4" t="n"/>
      <c r="D969" s="26">
        <f>_xlfn.XLOOKUP(C969,sales!C:C,scon!D:D,"")</f>
        <v/>
      </c>
      <c r="E969" s="26">
        <f>_xlfn.XLOOKUP(C969,sales!C:C,scon!E:E,"")</f>
        <v/>
      </c>
      <c r="F969" s="4" t="n"/>
      <c r="G969" s="27" t="n"/>
      <c r="H969" s="28" t="n"/>
      <c r="I969" s="4" t="n"/>
      <c r="J969" s="35">
        <f>_xlfn.XLOOKUP(C969,sales!C:C,scon!L:L,"")</f>
        <v/>
      </c>
      <c r="K969" s="31" t="n"/>
      <c r="L969" s="31" t="n"/>
      <c r="M969" s="33">
        <f>IF(I969="","",J969*I969)</f>
        <v/>
      </c>
      <c r="N969" s="33">
        <f>IF(K969="","",M969 * K969)</f>
        <v/>
      </c>
      <c r="O969" s="33">
        <f>IF(K969="","",M969 + N969)</f>
        <v/>
      </c>
      <c r="P969" s="4" t="n"/>
      <c r="Q969" s="33">
        <f>IF(L969&amp;K969="","",M969 * L969)</f>
        <v/>
      </c>
      <c r="R969" s="34">
        <f>IF(M969="","",O969-P969-Q969)</f>
        <v/>
      </c>
    </row>
    <row r="970">
      <c r="A970" s="25" t="n">
        <v>966</v>
      </c>
      <c r="B970" s="26">
        <f>_xlfn.XLOOKUP(C970,sales!C:C,scon!B:B,"")</f>
        <v/>
      </c>
      <c r="C970" s="4" t="n"/>
      <c r="D970" s="26">
        <f>_xlfn.XLOOKUP(C970,sales!C:C,scon!D:D,"")</f>
        <v/>
      </c>
      <c r="E970" s="26">
        <f>_xlfn.XLOOKUP(C970,sales!C:C,scon!E:E,"")</f>
        <v/>
      </c>
      <c r="F970" s="4" t="n"/>
      <c r="G970" s="27" t="n"/>
      <c r="H970" s="28" t="n"/>
      <c r="I970" s="4" t="n"/>
      <c r="J970" s="35">
        <f>_xlfn.XLOOKUP(C970,sales!C:C,scon!L:L,"")</f>
        <v/>
      </c>
      <c r="K970" s="31" t="n"/>
      <c r="L970" s="31" t="n"/>
      <c r="M970" s="33">
        <f>IF(I970="","",J970*I970)</f>
        <v/>
      </c>
      <c r="N970" s="33">
        <f>IF(K970="","",M970 * K970)</f>
        <v/>
      </c>
      <c r="O970" s="33">
        <f>IF(K970="","",M970 + N970)</f>
        <v/>
      </c>
      <c r="P970" s="4" t="n"/>
      <c r="Q970" s="33">
        <f>IF(L970&amp;K970="","",M970 * L970)</f>
        <v/>
      </c>
      <c r="R970" s="34">
        <f>IF(M970="","",O970-P970-Q970)</f>
        <v/>
      </c>
    </row>
    <row r="971">
      <c r="A971" s="25" t="n">
        <v>967</v>
      </c>
      <c r="B971" s="26">
        <f>_xlfn.XLOOKUP(C971,sales!C:C,scon!B:B,"")</f>
        <v/>
      </c>
      <c r="C971" s="4" t="n"/>
      <c r="D971" s="26">
        <f>_xlfn.XLOOKUP(C971,sales!C:C,scon!D:D,"")</f>
        <v/>
      </c>
      <c r="E971" s="26">
        <f>_xlfn.XLOOKUP(C971,sales!C:C,scon!E:E,"")</f>
        <v/>
      </c>
      <c r="F971" s="4" t="n"/>
      <c r="G971" s="27" t="n"/>
      <c r="H971" s="28" t="n"/>
      <c r="I971" s="4" t="n"/>
      <c r="J971" s="35">
        <f>_xlfn.XLOOKUP(C971,sales!C:C,scon!L:L,"")</f>
        <v/>
      </c>
      <c r="K971" s="31" t="n"/>
      <c r="L971" s="31" t="n"/>
      <c r="M971" s="33">
        <f>IF(I971="","",J971*I971)</f>
        <v/>
      </c>
      <c r="N971" s="33">
        <f>IF(K971="","",M971 * K971)</f>
        <v/>
      </c>
      <c r="O971" s="33">
        <f>IF(K971="","",M971 + N971)</f>
        <v/>
      </c>
      <c r="P971" s="4" t="n"/>
      <c r="Q971" s="33">
        <f>IF(L971&amp;K971="","",M971 * L971)</f>
        <v/>
      </c>
      <c r="R971" s="34">
        <f>IF(M971="","",O971-P971-Q971)</f>
        <v/>
      </c>
    </row>
    <row r="972">
      <c r="A972" s="25" t="n">
        <v>968</v>
      </c>
      <c r="B972" s="26">
        <f>_xlfn.XLOOKUP(C972,sales!C:C,scon!B:B,"")</f>
        <v/>
      </c>
      <c r="C972" s="4" t="n"/>
      <c r="D972" s="26">
        <f>_xlfn.XLOOKUP(C972,sales!C:C,scon!D:D,"")</f>
        <v/>
      </c>
      <c r="E972" s="26">
        <f>_xlfn.XLOOKUP(C972,sales!C:C,scon!E:E,"")</f>
        <v/>
      </c>
      <c r="F972" s="4" t="n"/>
      <c r="G972" s="27" t="n"/>
      <c r="H972" s="28" t="n"/>
      <c r="I972" s="4" t="n"/>
      <c r="J972" s="35">
        <f>_xlfn.XLOOKUP(C972,sales!C:C,scon!L:L,"")</f>
        <v/>
      </c>
      <c r="K972" s="31" t="n"/>
      <c r="L972" s="31" t="n"/>
      <c r="M972" s="33">
        <f>IF(I972="","",J972*I972)</f>
        <v/>
      </c>
      <c r="N972" s="33">
        <f>IF(K972="","",M972 * K972)</f>
        <v/>
      </c>
      <c r="O972" s="33">
        <f>IF(K972="","",M972 + N972)</f>
        <v/>
      </c>
      <c r="P972" s="4" t="n"/>
      <c r="Q972" s="33">
        <f>IF(L972&amp;K972="","",M972 * L972)</f>
        <v/>
      </c>
      <c r="R972" s="34">
        <f>IF(M972="","",O972-P972-Q972)</f>
        <v/>
      </c>
    </row>
    <row r="973">
      <c r="A973" s="25" t="n">
        <v>969</v>
      </c>
      <c r="B973" s="26">
        <f>_xlfn.XLOOKUP(C973,sales!C:C,scon!B:B,"")</f>
        <v/>
      </c>
      <c r="C973" s="4" t="n"/>
      <c r="D973" s="26">
        <f>_xlfn.XLOOKUP(C973,sales!C:C,scon!D:D,"")</f>
        <v/>
      </c>
      <c r="E973" s="26">
        <f>_xlfn.XLOOKUP(C973,sales!C:C,scon!E:E,"")</f>
        <v/>
      </c>
      <c r="F973" s="4" t="n"/>
      <c r="G973" s="27" t="n"/>
      <c r="H973" s="28" t="n"/>
      <c r="I973" s="4" t="n"/>
      <c r="J973" s="35">
        <f>_xlfn.XLOOKUP(C973,sales!C:C,scon!L:L,"")</f>
        <v/>
      </c>
      <c r="K973" s="31" t="n"/>
      <c r="L973" s="31" t="n"/>
      <c r="M973" s="33">
        <f>IF(I973="","",J973*I973)</f>
        <v/>
      </c>
      <c r="N973" s="33">
        <f>IF(K973="","",M973 * K973)</f>
        <v/>
      </c>
      <c r="O973" s="33">
        <f>IF(K973="","",M973 + N973)</f>
        <v/>
      </c>
      <c r="P973" s="4" t="n"/>
      <c r="Q973" s="33">
        <f>IF(L973&amp;K973="","",M973 * L973)</f>
        <v/>
      </c>
      <c r="R973" s="34">
        <f>IF(M973="","",O973-P973-Q973)</f>
        <v/>
      </c>
    </row>
    <row r="974">
      <c r="A974" s="25" t="n">
        <v>970</v>
      </c>
      <c r="B974" s="26">
        <f>_xlfn.XLOOKUP(C974,sales!C:C,scon!B:B,"")</f>
        <v/>
      </c>
      <c r="C974" s="4" t="n"/>
      <c r="D974" s="26">
        <f>_xlfn.XLOOKUP(C974,sales!C:C,scon!D:D,"")</f>
        <v/>
      </c>
      <c r="E974" s="26">
        <f>_xlfn.XLOOKUP(C974,sales!C:C,scon!E:E,"")</f>
        <v/>
      </c>
      <c r="F974" s="4" t="n"/>
      <c r="G974" s="27" t="n"/>
      <c r="H974" s="28" t="n"/>
      <c r="I974" s="4" t="n"/>
      <c r="J974" s="35">
        <f>_xlfn.XLOOKUP(C974,sales!C:C,scon!L:L,"")</f>
        <v/>
      </c>
      <c r="K974" s="31" t="n"/>
      <c r="L974" s="31" t="n"/>
      <c r="M974" s="33">
        <f>IF(I974="","",J974*I974)</f>
        <v/>
      </c>
      <c r="N974" s="33">
        <f>IF(K974="","",M974 * K974)</f>
        <v/>
      </c>
      <c r="O974" s="33">
        <f>IF(K974="","",M974 + N974)</f>
        <v/>
      </c>
      <c r="P974" s="4" t="n"/>
      <c r="Q974" s="33">
        <f>IF(L974&amp;K974="","",M974 * L974)</f>
        <v/>
      </c>
      <c r="R974" s="34">
        <f>IF(M974="","",O974-P974-Q974)</f>
        <v/>
      </c>
    </row>
    <row r="975">
      <c r="A975" s="25" t="n">
        <v>971</v>
      </c>
      <c r="B975" s="26">
        <f>_xlfn.XLOOKUP(C975,sales!C:C,scon!B:B,"")</f>
        <v/>
      </c>
      <c r="C975" s="4" t="n"/>
      <c r="D975" s="26">
        <f>_xlfn.XLOOKUP(C975,sales!C:C,scon!D:D,"")</f>
        <v/>
      </c>
      <c r="E975" s="26">
        <f>_xlfn.XLOOKUP(C975,sales!C:C,scon!E:E,"")</f>
        <v/>
      </c>
      <c r="F975" s="4" t="n"/>
      <c r="G975" s="27" t="n"/>
      <c r="H975" s="28" t="n"/>
      <c r="I975" s="4" t="n"/>
      <c r="J975" s="35">
        <f>_xlfn.XLOOKUP(C975,sales!C:C,scon!L:L,"")</f>
        <v/>
      </c>
      <c r="K975" s="31" t="n"/>
      <c r="L975" s="31" t="n"/>
      <c r="M975" s="33">
        <f>IF(I975="","",J975*I975)</f>
        <v/>
      </c>
      <c r="N975" s="33">
        <f>IF(K975="","",M975 * K975)</f>
        <v/>
      </c>
      <c r="O975" s="33">
        <f>IF(K975="","",M975 + N975)</f>
        <v/>
      </c>
      <c r="P975" s="4" t="n"/>
      <c r="Q975" s="33">
        <f>IF(L975&amp;K975="","",M975 * L975)</f>
        <v/>
      </c>
      <c r="R975" s="34">
        <f>IF(M975="","",O975-P975-Q975)</f>
        <v/>
      </c>
    </row>
    <row r="976">
      <c r="A976" s="25" t="n">
        <v>972</v>
      </c>
      <c r="B976" s="26">
        <f>_xlfn.XLOOKUP(C976,sales!C:C,scon!B:B,"")</f>
        <v/>
      </c>
      <c r="C976" s="4" t="n"/>
      <c r="D976" s="26">
        <f>_xlfn.XLOOKUP(C976,sales!C:C,scon!D:D,"")</f>
        <v/>
      </c>
      <c r="E976" s="26">
        <f>_xlfn.XLOOKUP(C976,sales!C:C,scon!E:E,"")</f>
        <v/>
      </c>
      <c r="F976" s="4" t="n"/>
      <c r="G976" s="27" t="n"/>
      <c r="H976" s="28" t="n"/>
      <c r="I976" s="4" t="n"/>
      <c r="J976" s="35">
        <f>_xlfn.XLOOKUP(C976,sales!C:C,scon!L:L,"")</f>
        <v/>
      </c>
      <c r="K976" s="31" t="n"/>
      <c r="L976" s="31" t="n"/>
      <c r="M976" s="33">
        <f>IF(I976="","",J976*I976)</f>
        <v/>
      </c>
      <c r="N976" s="33">
        <f>IF(K976="","",M976 * K976)</f>
        <v/>
      </c>
      <c r="O976" s="33">
        <f>IF(K976="","",M976 + N976)</f>
        <v/>
      </c>
      <c r="P976" s="4" t="n"/>
      <c r="Q976" s="33">
        <f>IF(L976&amp;K976="","",M976 * L976)</f>
        <v/>
      </c>
      <c r="R976" s="34">
        <f>IF(M976="","",O976-P976-Q976)</f>
        <v/>
      </c>
    </row>
    <row r="977">
      <c r="A977" s="25" t="n">
        <v>973</v>
      </c>
      <c r="B977" s="26">
        <f>_xlfn.XLOOKUP(C977,sales!C:C,scon!B:B,"")</f>
        <v/>
      </c>
      <c r="C977" s="4" t="n"/>
      <c r="D977" s="26">
        <f>_xlfn.XLOOKUP(C977,sales!C:C,scon!D:D,"")</f>
        <v/>
      </c>
      <c r="E977" s="26">
        <f>_xlfn.XLOOKUP(C977,sales!C:C,scon!E:E,"")</f>
        <v/>
      </c>
      <c r="F977" s="4" t="n"/>
      <c r="G977" s="27" t="n"/>
      <c r="H977" s="28" t="n"/>
      <c r="I977" s="4" t="n"/>
      <c r="J977" s="35">
        <f>_xlfn.XLOOKUP(C977,sales!C:C,scon!L:L,"")</f>
        <v/>
      </c>
      <c r="K977" s="31" t="n"/>
      <c r="L977" s="31" t="n"/>
      <c r="M977" s="33">
        <f>IF(I977="","",J977*I977)</f>
        <v/>
      </c>
      <c r="N977" s="33">
        <f>IF(K977="","",M977 * K977)</f>
        <v/>
      </c>
      <c r="O977" s="33">
        <f>IF(K977="","",M977 + N977)</f>
        <v/>
      </c>
      <c r="P977" s="4" t="n"/>
      <c r="Q977" s="33">
        <f>IF(L977&amp;K977="","",M977 * L977)</f>
        <v/>
      </c>
      <c r="R977" s="34">
        <f>IF(M977="","",O977-P977-Q977)</f>
        <v/>
      </c>
    </row>
    <row r="978">
      <c r="A978" s="25" t="n">
        <v>974</v>
      </c>
      <c r="B978" s="26">
        <f>_xlfn.XLOOKUP(C978,sales!C:C,scon!B:B,"")</f>
        <v/>
      </c>
      <c r="C978" s="4" t="n"/>
      <c r="D978" s="26">
        <f>_xlfn.XLOOKUP(C978,sales!C:C,scon!D:D,"")</f>
        <v/>
      </c>
      <c r="E978" s="26">
        <f>_xlfn.XLOOKUP(C978,sales!C:C,scon!E:E,"")</f>
        <v/>
      </c>
      <c r="F978" s="4" t="n"/>
      <c r="G978" s="27" t="n"/>
      <c r="H978" s="28" t="n"/>
      <c r="I978" s="4" t="n"/>
      <c r="J978" s="35">
        <f>_xlfn.XLOOKUP(C978,sales!C:C,scon!L:L,"")</f>
        <v/>
      </c>
      <c r="K978" s="31" t="n"/>
      <c r="L978" s="31" t="n"/>
      <c r="M978" s="33">
        <f>IF(I978="","",J978*I978)</f>
        <v/>
      </c>
      <c r="N978" s="33">
        <f>IF(K978="","",M978 * K978)</f>
        <v/>
      </c>
      <c r="O978" s="33">
        <f>IF(K978="","",M978 + N978)</f>
        <v/>
      </c>
      <c r="P978" s="4" t="n"/>
      <c r="Q978" s="33">
        <f>IF(L978&amp;K978="","",M978 * L978)</f>
        <v/>
      </c>
      <c r="R978" s="34">
        <f>IF(M978="","",O978-P978-Q978)</f>
        <v/>
      </c>
    </row>
    <row r="979">
      <c r="A979" s="25" t="n">
        <v>975</v>
      </c>
      <c r="B979" s="26">
        <f>_xlfn.XLOOKUP(C979,sales!C:C,scon!B:B,"")</f>
        <v/>
      </c>
      <c r="C979" s="4" t="n"/>
      <c r="D979" s="26">
        <f>_xlfn.XLOOKUP(C979,sales!C:C,scon!D:D,"")</f>
        <v/>
      </c>
      <c r="E979" s="26">
        <f>_xlfn.XLOOKUP(C979,sales!C:C,scon!E:E,"")</f>
        <v/>
      </c>
      <c r="F979" s="4" t="n"/>
      <c r="G979" s="27" t="n"/>
      <c r="H979" s="28" t="n"/>
      <c r="I979" s="4" t="n"/>
      <c r="J979" s="35">
        <f>_xlfn.XLOOKUP(C979,sales!C:C,scon!L:L,"")</f>
        <v/>
      </c>
      <c r="K979" s="31" t="n"/>
      <c r="L979" s="31" t="n"/>
      <c r="M979" s="33">
        <f>IF(I979="","",J979*I979)</f>
        <v/>
      </c>
      <c r="N979" s="33">
        <f>IF(K979="","",M979 * K979)</f>
        <v/>
      </c>
      <c r="O979" s="33">
        <f>IF(K979="","",M979 + N979)</f>
        <v/>
      </c>
      <c r="P979" s="4" t="n"/>
      <c r="Q979" s="33">
        <f>IF(L979&amp;K979="","",M979 * L979)</f>
        <v/>
      </c>
      <c r="R979" s="34">
        <f>IF(M979="","",O979-P979-Q979)</f>
        <v/>
      </c>
    </row>
    <row r="980">
      <c r="A980" s="25" t="n">
        <v>976</v>
      </c>
      <c r="B980" s="26">
        <f>_xlfn.XLOOKUP(C980,sales!C:C,scon!B:B,"")</f>
        <v/>
      </c>
      <c r="C980" s="4" t="n"/>
      <c r="D980" s="26">
        <f>_xlfn.XLOOKUP(C980,sales!C:C,scon!D:D,"")</f>
        <v/>
      </c>
      <c r="E980" s="26">
        <f>_xlfn.XLOOKUP(C980,sales!C:C,scon!E:E,"")</f>
        <v/>
      </c>
      <c r="F980" s="4" t="n"/>
      <c r="G980" s="27" t="n"/>
      <c r="H980" s="28" t="n"/>
      <c r="I980" s="4" t="n"/>
      <c r="J980" s="35">
        <f>_xlfn.XLOOKUP(C980,sales!C:C,scon!L:L,"")</f>
        <v/>
      </c>
      <c r="K980" s="31" t="n"/>
      <c r="L980" s="31" t="n"/>
      <c r="M980" s="33">
        <f>IF(I980="","",J980*I980)</f>
        <v/>
      </c>
      <c r="N980" s="33">
        <f>IF(K980="","",M980 * K980)</f>
        <v/>
      </c>
      <c r="O980" s="33">
        <f>IF(K980="","",M980 + N980)</f>
        <v/>
      </c>
      <c r="P980" s="4" t="n"/>
      <c r="Q980" s="33">
        <f>IF(L980&amp;K980="","",M980 * L980)</f>
        <v/>
      </c>
      <c r="R980" s="34">
        <f>IF(M980="","",O980-P980-Q980)</f>
        <v/>
      </c>
    </row>
    <row r="981">
      <c r="A981" s="25" t="n">
        <v>977</v>
      </c>
      <c r="B981" s="26">
        <f>_xlfn.XLOOKUP(C981,sales!C:C,scon!B:B,"")</f>
        <v/>
      </c>
      <c r="C981" s="4" t="n"/>
      <c r="D981" s="26">
        <f>_xlfn.XLOOKUP(C981,sales!C:C,scon!D:D,"")</f>
        <v/>
      </c>
      <c r="E981" s="26">
        <f>_xlfn.XLOOKUP(C981,sales!C:C,scon!E:E,"")</f>
        <v/>
      </c>
      <c r="F981" s="4" t="n"/>
      <c r="G981" s="27" t="n"/>
      <c r="H981" s="28" t="n"/>
      <c r="I981" s="4" t="n"/>
      <c r="J981" s="35">
        <f>_xlfn.XLOOKUP(C981,sales!C:C,scon!L:L,"")</f>
        <v/>
      </c>
      <c r="K981" s="31" t="n"/>
      <c r="L981" s="31" t="n"/>
      <c r="M981" s="33">
        <f>IF(I981="","",J981*I981)</f>
        <v/>
      </c>
      <c r="N981" s="33">
        <f>IF(K981="","",M981 * K981)</f>
        <v/>
      </c>
      <c r="O981" s="33">
        <f>IF(K981="","",M981 + N981)</f>
        <v/>
      </c>
      <c r="P981" s="4" t="n"/>
      <c r="Q981" s="33">
        <f>IF(L981&amp;K981="","",M981 * L981)</f>
        <v/>
      </c>
      <c r="R981" s="34">
        <f>IF(M981="","",O981-P981-Q981)</f>
        <v/>
      </c>
    </row>
    <row r="982">
      <c r="A982" s="25" t="n">
        <v>978</v>
      </c>
      <c r="B982" s="26">
        <f>_xlfn.XLOOKUP(C982,sales!C:C,scon!B:B,"")</f>
        <v/>
      </c>
      <c r="C982" s="4" t="n"/>
      <c r="D982" s="26">
        <f>_xlfn.XLOOKUP(C982,sales!C:C,scon!D:D,"")</f>
        <v/>
      </c>
      <c r="E982" s="26">
        <f>_xlfn.XLOOKUP(C982,sales!C:C,scon!E:E,"")</f>
        <v/>
      </c>
      <c r="F982" s="4" t="n"/>
      <c r="G982" s="27" t="n"/>
      <c r="H982" s="28" t="n"/>
      <c r="I982" s="4" t="n"/>
      <c r="J982" s="35">
        <f>_xlfn.XLOOKUP(C982,sales!C:C,scon!L:L,"")</f>
        <v/>
      </c>
      <c r="K982" s="31" t="n"/>
      <c r="L982" s="31" t="n"/>
      <c r="M982" s="33">
        <f>IF(I982="","",J982*I982)</f>
        <v/>
      </c>
      <c r="N982" s="33">
        <f>IF(K982="","",M982 * K982)</f>
        <v/>
      </c>
      <c r="O982" s="33">
        <f>IF(K982="","",M982 + N982)</f>
        <v/>
      </c>
      <c r="P982" s="4" t="n"/>
      <c r="Q982" s="33">
        <f>IF(L982&amp;K982="","",M982 * L982)</f>
        <v/>
      </c>
      <c r="R982" s="34">
        <f>IF(M982="","",O982-P982-Q982)</f>
        <v/>
      </c>
    </row>
    <row r="983">
      <c r="A983" s="25" t="n">
        <v>979</v>
      </c>
      <c r="B983" s="26">
        <f>_xlfn.XLOOKUP(C983,sales!C:C,scon!B:B,"")</f>
        <v/>
      </c>
      <c r="C983" s="4" t="n"/>
      <c r="D983" s="26">
        <f>_xlfn.XLOOKUP(C983,sales!C:C,scon!D:D,"")</f>
        <v/>
      </c>
      <c r="E983" s="26">
        <f>_xlfn.XLOOKUP(C983,sales!C:C,scon!E:E,"")</f>
        <v/>
      </c>
      <c r="F983" s="4" t="n"/>
      <c r="G983" s="27" t="n"/>
      <c r="H983" s="28" t="n"/>
      <c r="I983" s="4" t="n"/>
      <c r="J983" s="35">
        <f>_xlfn.XLOOKUP(C983,sales!C:C,scon!L:L,"")</f>
        <v/>
      </c>
      <c r="K983" s="31" t="n"/>
      <c r="L983" s="31" t="n"/>
      <c r="M983" s="33">
        <f>IF(I983="","",J983*I983)</f>
        <v/>
      </c>
      <c r="N983" s="33">
        <f>IF(K983="","",M983 * K983)</f>
        <v/>
      </c>
      <c r="O983" s="33">
        <f>IF(K983="","",M983 + N983)</f>
        <v/>
      </c>
      <c r="P983" s="4" t="n"/>
      <c r="Q983" s="33">
        <f>IF(L983&amp;K983="","",M983 * L983)</f>
        <v/>
      </c>
      <c r="R983" s="34">
        <f>IF(M983="","",O983-P983-Q983)</f>
        <v/>
      </c>
    </row>
    <row r="984">
      <c r="A984" s="25" t="n">
        <v>980</v>
      </c>
      <c r="B984" s="26">
        <f>_xlfn.XLOOKUP(C984,sales!C:C,scon!B:B,"")</f>
        <v/>
      </c>
      <c r="C984" s="4" t="n"/>
      <c r="D984" s="26">
        <f>_xlfn.XLOOKUP(C984,sales!C:C,scon!D:D,"")</f>
        <v/>
      </c>
      <c r="E984" s="26">
        <f>_xlfn.XLOOKUP(C984,sales!C:C,scon!E:E,"")</f>
        <v/>
      </c>
      <c r="F984" s="4" t="n"/>
      <c r="G984" s="27" t="n"/>
      <c r="H984" s="28" t="n"/>
      <c r="I984" s="4" t="n"/>
      <c r="J984" s="35">
        <f>_xlfn.XLOOKUP(C984,sales!C:C,scon!L:L,"")</f>
        <v/>
      </c>
      <c r="K984" s="31" t="n"/>
      <c r="L984" s="31" t="n"/>
      <c r="M984" s="33">
        <f>IF(I984="","",J984*I984)</f>
        <v/>
      </c>
      <c r="N984" s="33">
        <f>IF(K984="","",M984 * K984)</f>
        <v/>
      </c>
      <c r="O984" s="33">
        <f>IF(K984="","",M984 + N984)</f>
        <v/>
      </c>
      <c r="P984" s="4" t="n"/>
      <c r="Q984" s="33">
        <f>IF(L984&amp;K984="","",M984 * L984)</f>
        <v/>
      </c>
      <c r="R984" s="34">
        <f>IF(M984="","",O984-P984-Q984)</f>
        <v/>
      </c>
    </row>
    <row r="985">
      <c r="A985" s="25" t="n">
        <v>981</v>
      </c>
      <c r="B985" s="26">
        <f>_xlfn.XLOOKUP(C985,sales!C:C,scon!B:B,"")</f>
        <v/>
      </c>
      <c r="C985" s="4" t="n"/>
      <c r="D985" s="26">
        <f>_xlfn.XLOOKUP(C985,sales!C:C,scon!D:D,"")</f>
        <v/>
      </c>
      <c r="E985" s="26">
        <f>_xlfn.XLOOKUP(C985,sales!C:C,scon!E:E,"")</f>
        <v/>
      </c>
      <c r="F985" s="4" t="n"/>
      <c r="G985" s="27" t="n"/>
      <c r="H985" s="28" t="n"/>
      <c r="I985" s="4" t="n"/>
      <c r="J985" s="35">
        <f>_xlfn.XLOOKUP(C985,sales!C:C,scon!L:L,"")</f>
        <v/>
      </c>
      <c r="K985" s="31" t="n"/>
      <c r="L985" s="31" t="n"/>
      <c r="M985" s="33">
        <f>IF(I985="","",J985*I985)</f>
        <v/>
      </c>
      <c r="N985" s="33">
        <f>IF(K985="","",M985 * K985)</f>
        <v/>
      </c>
      <c r="O985" s="33">
        <f>IF(K985="","",M985 + N985)</f>
        <v/>
      </c>
      <c r="P985" s="4" t="n"/>
      <c r="Q985" s="33">
        <f>IF(L985&amp;K985="","",M985 * L985)</f>
        <v/>
      </c>
      <c r="R985" s="34">
        <f>IF(M985="","",O985-P985-Q985)</f>
        <v/>
      </c>
    </row>
    <row r="986">
      <c r="A986" s="25" t="n">
        <v>982</v>
      </c>
      <c r="B986" s="26">
        <f>_xlfn.XLOOKUP(C986,sales!C:C,scon!B:B,"")</f>
        <v/>
      </c>
      <c r="C986" s="4" t="n"/>
      <c r="D986" s="26">
        <f>_xlfn.XLOOKUP(C986,sales!C:C,scon!D:D,"")</f>
        <v/>
      </c>
      <c r="E986" s="26">
        <f>_xlfn.XLOOKUP(C986,sales!C:C,scon!E:E,"")</f>
        <v/>
      </c>
      <c r="F986" s="4" t="n"/>
      <c r="G986" s="27" t="n"/>
      <c r="H986" s="28" t="n"/>
      <c r="I986" s="4" t="n"/>
      <c r="J986" s="35">
        <f>_xlfn.XLOOKUP(C986,sales!C:C,scon!L:L,"")</f>
        <v/>
      </c>
      <c r="K986" s="31" t="n"/>
      <c r="L986" s="31" t="n"/>
      <c r="M986" s="33">
        <f>IF(I986="","",J986*I986)</f>
        <v/>
      </c>
      <c r="N986" s="33">
        <f>IF(K986="","",M986 * K986)</f>
        <v/>
      </c>
      <c r="O986" s="33">
        <f>IF(K986="","",M986 + N986)</f>
        <v/>
      </c>
      <c r="P986" s="4" t="n"/>
      <c r="Q986" s="33">
        <f>IF(L986&amp;K986="","",M986 * L986)</f>
        <v/>
      </c>
      <c r="R986" s="34">
        <f>IF(M986="","",O986-P986-Q986)</f>
        <v/>
      </c>
    </row>
    <row r="987">
      <c r="A987" s="25" t="n">
        <v>983</v>
      </c>
      <c r="B987" s="26">
        <f>_xlfn.XLOOKUP(C987,sales!C:C,scon!B:B,"")</f>
        <v/>
      </c>
      <c r="C987" s="4" t="n"/>
      <c r="D987" s="26">
        <f>_xlfn.XLOOKUP(C987,sales!C:C,scon!D:D,"")</f>
        <v/>
      </c>
      <c r="E987" s="26">
        <f>_xlfn.XLOOKUP(C987,sales!C:C,scon!E:E,"")</f>
        <v/>
      </c>
      <c r="F987" s="4" t="n"/>
      <c r="G987" s="27" t="n"/>
      <c r="H987" s="28" t="n"/>
      <c r="I987" s="4" t="n"/>
      <c r="J987" s="35">
        <f>_xlfn.XLOOKUP(C987,sales!C:C,scon!L:L,"")</f>
        <v/>
      </c>
      <c r="K987" s="31" t="n"/>
      <c r="L987" s="31" t="n"/>
      <c r="M987" s="33">
        <f>IF(I987="","",J987*I987)</f>
        <v/>
      </c>
      <c r="N987" s="33">
        <f>IF(K987="","",M987 * K987)</f>
        <v/>
      </c>
      <c r="O987" s="33">
        <f>IF(K987="","",M987 + N987)</f>
        <v/>
      </c>
      <c r="P987" s="4" t="n"/>
      <c r="Q987" s="33">
        <f>IF(L987&amp;K987="","",M987 * L987)</f>
        <v/>
      </c>
      <c r="R987" s="34">
        <f>IF(M987="","",O987-P987-Q987)</f>
        <v/>
      </c>
    </row>
    <row r="988">
      <c r="A988" s="25" t="n">
        <v>984</v>
      </c>
      <c r="B988" s="26">
        <f>_xlfn.XLOOKUP(C988,sales!C:C,scon!B:B,"")</f>
        <v/>
      </c>
      <c r="C988" s="4" t="n"/>
      <c r="D988" s="26">
        <f>_xlfn.XLOOKUP(C988,sales!C:C,scon!D:D,"")</f>
        <v/>
      </c>
      <c r="E988" s="26">
        <f>_xlfn.XLOOKUP(C988,sales!C:C,scon!E:E,"")</f>
        <v/>
      </c>
      <c r="F988" s="4" t="n"/>
      <c r="G988" s="27" t="n"/>
      <c r="H988" s="28" t="n"/>
      <c r="I988" s="4" t="n"/>
      <c r="J988" s="35">
        <f>_xlfn.XLOOKUP(C988,sales!C:C,scon!L:L,"")</f>
        <v/>
      </c>
      <c r="K988" s="31" t="n"/>
      <c r="L988" s="31" t="n"/>
      <c r="M988" s="33">
        <f>IF(I988="","",J988*I988)</f>
        <v/>
      </c>
      <c r="N988" s="33">
        <f>IF(K988="","",M988 * K988)</f>
        <v/>
      </c>
      <c r="O988" s="33">
        <f>IF(K988="","",M988 + N988)</f>
        <v/>
      </c>
      <c r="P988" s="4" t="n"/>
      <c r="Q988" s="33">
        <f>IF(L988&amp;K988="","",M988 * L988)</f>
        <v/>
      </c>
      <c r="R988" s="34">
        <f>IF(M988="","",O988-P988-Q988)</f>
        <v/>
      </c>
    </row>
    <row r="989">
      <c r="A989" s="25" t="n">
        <v>985</v>
      </c>
      <c r="B989" s="26">
        <f>_xlfn.XLOOKUP(C989,sales!C:C,scon!B:B,"")</f>
        <v/>
      </c>
      <c r="C989" s="4" t="n"/>
      <c r="D989" s="26">
        <f>_xlfn.XLOOKUP(C989,sales!C:C,scon!D:D,"")</f>
        <v/>
      </c>
      <c r="E989" s="26">
        <f>_xlfn.XLOOKUP(C989,sales!C:C,scon!E:E,"")</f>
        <v/>
      </c>
      <c r="F989" s="4" t="n"/>
      <c r="G989" s="27" t="n"/>
      <c r="H989" s="28" t="n"/>
      <c r="I989" s="4" t="n"/>
      <c r="J989" s="35">
        <f>_xlfn.XLOOKUP(C989,sales!C:C,scon!L:L,"")</f>
        <v/>
      </c>
      <c r="K989" s="31" t="n"/>
      <c r="L989" s="31" t="n"/>
      <c r="M989" s="33">
        <f>IF(I989="","",J989*I989)</f>
        <v/>
      </c>
      <c r="N989" s="33">
        <f>IF(K989="","",M989 * K989)</f>
        <v/>
      </c>
      <c r="O989" s="33">
        <f>IF(K989="","",M989 + N989)</f>
        <v/>
      </c>
      <c r="P989" s="4" t="n"/>
      <c r="Q989" s="33">
        <f>IF(L989&amp;K989="","",M989 * L989)</f>
        <v/>
      </c>
      <c r="R989" s="34">
        <f>IF(M989="","",O989-P989-Q989)</f>
        <v/>
      </c>
    </row>
    <row r="990">
      <c r="A990" s="25" t="n">
        <v>986</v>
      </c>
      <c r="B990" s="26">
        <f>_xlfn.XLOOKUP(C990,sales!C:C,scon!B:B,"")</f>
        <v/>
      </c>
      <c r="C990" s="4" t="n"/>
      <c r="D990" s="26">
        <f>_xlfn.XLOOKUP(C990,sales!C:C,scon!D:D,"")</f>
        <v/>
      </c>
      <c r="E990" s="26">
        <f>_xlfn.XLOOKUP(C990,sales!C:C,scon!E:E,"")</f>
        <v/>
      </c>
      <c r="F990" s="4" t="n"/>
      <c r="G990" s="27" t="n"/>
      <c r="H990" s="28" t="n"/>
      <c r="I990" s="4" t="n"/>
      <c r="J990" s="35">
        <f>_xlfn.XLOOKUP(C990,sales!C:C,scon!L:L,"")</f>
        <v/>
      </c>
      <c r="K990" s="31" t="n"/>
      <c r="L990" s="31" t="n"/>
      <c r="M990" s="33">
        <f>IF(I990="","",J990*I990)</f>
        <v/>
      </c>
      <c r="N990" s="33">
        <f>IF(K990="","",M990 * K990)</f>
        <v/>
      </c>
      <c r="O990" s="33">
        <f>IF(K990="","",M990 + N990)</f>
        <v/>
      </c>
      <c r="P990" s="4" t="n"/>
      <c r="Q990" s="33">
        <f>IF(L990&amp;K990="","",M990 * L990)</f>
        <v/>
      </c>
      <c r="R990" s="34">
        <f>IF(M990="","",O990-P990-Q990)</f>
        <v/>
      </c>
    </row>
    <row r="991">
      <c r="A991" s="25" t="n">
        <v>987</v>
      </c>
      <c r="B991" s="26">
        <f>_xlfn.XLOOKUP(C991,sales!C:C,scon!B:B,"")</f>
        <v/>
      </c>
      <c r="C991" s="4" t="n"/>
      <c r="D991" s="26">
        <f>_xlfn.XLOOKUP(C991,sales!C:C,scon!D:D,"")</f>
        <v/>
      </c>
      <c r="E991" s="26">
        <f>_xlfn.XLOOKUP(C991,sales!C:C,scon!E:E,"")</f>
        <v/>
      </c>
      <c r="F991" s="4" t="n"/>
      <c r="G991" s="27" t="n"/>
      <c r="H991" s="28" t="n"/>
      <c r="I991" s="4" t="n"/>
      <c r="J991" s="35">
        <f>_xlfn.XLOOKUP(C991,sales!C:C,scon!L:L,"")</f>
        <v/>
      </c>
      <c r="K991" s="31" t="n"/>
      <c r="L991" s="31" t="n"/>
      <c r="M991" s="33">
        <f>IF(I991="","",J991*I991)</f>
        <v/>
      </c>
      <c r="N991" s="33">
        <f>IF(K991="","",M991 * K991)</f>
        <v/>
      </c>
      <c r="O991" s="33">
        <f>IF(K991="","",M991 + N991)</f>
        <v/>
      </c>
      <c r="P991" s="4" t="n"/>
      <c r="Q991" s="33">
        <f>IF(L991&amp;K991="","",M991 * L991)</f>
        <v/>
      </c>
      <c r="R991" s="34">
        <f>IF(M991="","",O991-P991-Q991)</f>
        <v/>
      </c>
    </row>
    <row r="992">
      <c r="A992" s="25" t="n">
        <v>988</v>
      </c>
      <c r="B992" s="26">
        <f>_xlfn.XLOOKUP(C992,sales!C:C,scon!B:B,"")</f>
        <v/>
      </c>
      <c r="C992" s="4" t="n"/>
      <c r="D992" s="26">
        <f>_xlfn.XLOOKUP(C992,sales!C:C,scon!D:D,"")</f>
        <v/>
      </c>
      <c r="E992" s="26">
        <f>_xlfn.XLOOKUP(C992,sales!C:C,scon!E:E,"")</f>
        <v/>
      </c>
      <c r="F992" s="4" t="n"/>
      <c r="G992" s="27" t="n"/>
      <c r="H992" s="28" t="n"/>
      <c r="I992" s="4" t="n"/>
      <c r="J992" s="35">
        <f>_xlfn.XLOOKUP(C992,sales!C:C,scon!L:L,"")</f>
        <v/>
      </c>
      <c r="K992" s="31" t="n"/>
      <c r="L992" s="31" t="n"/>
      <c r="M992" s="33">
        <f>IF(I992="","",J992*I992)</f>
        <v/>
      </c>
      <c r="N992" s="33">
        <f>IF(K992="","",M992 * K992)</f>
        <v/>
      </c>
      <c r="O992" s="33">
        <f>IF(K992="","",M992 + N992)</f>
        <v/>
      </c>
      <c r="P992" s="4" t="n"/>
      <c r="Q992" s="33">
        <f>IF(L992&amp;K992="","",M992 * L992)</f>
        <v/>
      </c>
      <c r="R992" s="34">
        <f>IF(M992="","",O992-P992-Q992)</f>
        <v/>
      </c>
    </row>
    <row r="993">
      <c r="A993" s="25" t="n">
        <v>989</v>
      </c>
      <c r="B993" s="26">
        <f>_xlfn.XLOOKUP(C993,sales!C:C,scon!B:B,"")</f>
        <v/>
      </c>
      <c r="C993" s="4" t="n"/>
      <c r="D993" s="26">
        <f>_xlfn.XLOOKUP(C993,sales!C:C,scon!D:D,"")</f>
        <v/>
      </c>
      <c r="E993" s="26">
        <f>_xlfn.XLOOKUP(C993,sales!C:C,scon!E:E,"")</f>
        <v/>
      </c>
      <c r="F993" s="4" t="n"/>
      <c r="G993" s="27" t="n"/>
      <c r="H993" s="28" t="n"/>
      <c r="I993" s="4" t="n"/>
      <c r="J993" s="35">
        <f>_xlfn.XLOOKUP(C993,sales!C:C,scon!L:L,"")</f>
        <v/>
      </c>
      <c r="K993" s="31" t="n"/>
      <c r="L993" s="31" t="n"/>
      <c r="M993" s="33">
        <f>IF(I993="","",J993*I993)</f>
        <v/>
      </c>
      <c r="N993" s="33">
        <f>IF(K993="","",M993 * K993)</f>
        <v/>
      </c>
      <c r="O993" s="33">
        <f>IF(K993="","",M993 + N993)</f>
        <v/>
      </c>
      <c r="P993" s="4" t="n"/>
      <c r="Q993" s="33">
        <f>IF(L993&amp;K993="","",M993 * L993)</f>
        <v/>
      </c>
      <c r="R993" s="34">
        <f>IF(M993="","",O993-P993-Q993)</f>
        <v/>
      </c>
    </row>
    <row r="994">
      <c r="A994" s="25" t="n">
        <v>990</v>
      </c>
      <c r="B994" s="26">
        <f>_xlfn.XLOOKUP(C994,sales!C:C,scon!B:B,"")</f>
        <v/>
      </c>
      <c r="C994" s="4" t="n"/>
      <c r="D994" s="26">
        <f>_xlfn.XLOOKUP(C994,sales!C:C,scon!D:D,"")</f>
        <v/>
      </c>
      <c r="E994" s="26">
        <f>_xlfn.XLOOKUP(C994,sales!C:C,scon!E:E,"")</f>
        <v/>
      </c>
      <c r="F994" s="4" t="n"/>
      <c r="G994" s="27" t="n"/>
      <c r="H994" s="28" t="n"/>
      <c r="I994" s="4" t="n"/>
      <c r="J994" s="35">
        <f>_xlfn.XLOOKUP(C994,sales!C:C,scon!L:L,"")</f>
        <v/>
      </c>
      <c r="K994" s="31" t="n"/>
      <c r="L994" s="31" t="n"/>
      <c r="M994" s="33">
        <f>IF(I994="","",J994*I994)</f>
        <v/>
      </c>
      <c r="N994" s="33">
        <f>IF(K994="","",M994 * K994)</f>
        <v/>
      </c>
      <c r="O994" s="33">
        <f>IF(K994="","",M994 + N994)</f>
        <v/>
      </c>
      <c r="P994" s="4" t="n"/>
      <c r="Q994" s="33">
        <f>IF(L994&amp;K994="","",M994 * L994)</f>
        <v/>
      </c>
      <c r="R994" s="34">
        <f>IF(M994="","",O994-P994-Q994)</f>
        <v/>
      </c>
    </row>
    <row r="995">
      <c r="A995" s="25" t="n">
        <v>991</v>
      </c>
      <c r="B995" s="26">
        <f>_xlfn.XLOOKUP(C995,sales!C:C,scon!B:B,"")</f>
        <v/>
      </c>
      <c r="C995" s="4" t="n"/>
      <c r="D995" s="26">
        <f>_xlfn.XLOOKUP(C995,sales!C:C,scon!D:D,"")</f>
        <v/>
      </c>
      <c r="E995" s="26">
        <f>_xlfn.XLOOKUP(C995,sales!C:C,scon!E:E,"")</f>
        <v/>
      </c>
      <c r="F995" s="4" t="n"/>
      <c r="G995" s="27" t="n"/>
      <c r="H995" s="28" t="n"/>
      <c r="I995" s="4" t="n"/>
      <c r="J995" s="35">
        <f>_xlfn.XLOOKUP(C995,sales!C:C,scon!L:L,"")</f>
        <v/>
      </c>
      <c r="K995" s="31" t="n"/>
      <c r="L995" s="31" t="n"/>
      <c r="M995" s="33">
        <f>IF(I995="","",J995*I995)</f>
        <v/>
      </c>
      <c r="N995" s="33">
        <f>IF(K995="","",M995 * K995)</f>
        <v/>
      </c>
      <c r="O995" s="33">
        <f>IF(K995="","",M995 + N995)</f>
        <v/>
      </c>
      <c r="P995" s="4" t="n"/>
      <c r="Q995" s="33">
        <f>IF(L995&amp;K995="","",M995 * L995)</f>
        <v/>
      </c>
      <c r="R995" s="34">
        <f>IF(M995="","",O995-P995-Q995)</f>
        <v/>
      </c>
    </row>
    <row r="996">
      <c r="A996" s="25" t="n">
        <v>992</v>
      </c>
      <c r="B996" s="26">
        <f>_xlfn.XLOOKUP(C996,sales!C:C,scon!B:B,"")</f>
        <v/>
      </c>
      <c r="C996" s="4" t="n"/>
      <c r="D996" s="26">
        <f>_xlfn.XLOOKUP(C996,sales!C:C,scon!D:D,"")</f>
        <v/>
      </c>
      <c r="E996" s="26">
        <f>_xlfn.XLOOKUP(C996,sales!C:C,scon!E:E,"")</f>
        <v/>
      </c>
      <c r="F996" s="4" t="n"/>
      <c r="G996" s="27" t="n"/>
      <c r="H996" s="28" t="n"/>
      <c r="I996" s="4" t="n"/>
      <c r="J996" s="35">
        <f>_xlfn.XLOOKUP(C996,sales!C:C,scon!L:L,"")</f>
        <v/>
      </c>
      <c r="K996" s="31" t="n"/>
      <c r="L996" s="31" t="n"/>
      <c r="M996" s="33">
        <f>IF(I996="","",J996*I996)</f>
        <v/>
      </c>
      <c r="N996" s="33">
        <f>IF(K996="","",M996 * K996)</f>
        <v/>
      </c>
      <c r="O996" s="33">
        <f>IF(K996="","",M996 + N996)</f>
        <v/>
      </c>
      <c r="P996" s="4" t="n"/>
      <c r="Q996" s="33">
        <f>IF(L996&amp;K996="","",M996 * L996)</f>
        <v/>
      </c>
      <c r="R996" s="34">
        <f>IF(M996="","",O996-P996-Q996)</f>
        <v/>
      </c>
    </row>
    <row r="997">
      <c r="A997" s="25" t="n">
        <v>993</v>
      </c>
      <c r="B997" s="26">
        <f>_xlfn.XLOOKUP(C997,sales!C:C,scon!B:B,"")</f>
        <v/>
      </c>
      <c r="C997" s="4" t="n"/>
      <c r="D997" s="26">
        <f>_xlfn.XLOOKUP(C997,sales!C:C,scon!D:D,"")</f>
        <v/>
      </c>
      <c r="E997" s="26">
        <f>_xlfn.XLOOKUP(C997,sales!C:C,scon!E:E,"")</f>
        <v/>
      </c>
      <c r="F997" s="4" t="n"/>
      <c r="G997" s="27" t="n"/>
      <c r="H997" s="28" t="n"/>
      <c r="I997" s="4" t="n"/>
      <c r="J997" s="35">
        <f>_xlfn.XLOOKUP(C997,sales!C:C,scon!L:L,"")</f>
        <v/>
      </c>
      <c r="K997" s="31" t="n"/>
      <c r="L997" s="31" t="n"/>
      <c r="M997" s="33">
        <f>IF(I997="","",J997*I997)</f>
        <v/>
      </c>
      <c r="N997" s="33">
        <f>IF(K997="","",M997 * K997)</f>
        <v/>
      </c>
      <c r="O997" s="33">
        <f>IF(K997="","",M997 + N997)</f>
        <v/>
      </c>
      <c r="P997" s="4" t="n"/>
      <c r="Q997" s="33">
        <f>IF(L997&amp;K997="","",M997 * L997)</f>
        <v/>
      </c>
      <c r="R997" s="34">
        <f>IF(M997="","",O997-P997-Q997)</f>
        <v/>
      </c>
    </row>
    <row r="998">
      <c r="A998" s="25" t="n">
        <v>994</v>
      </c>
      <c r="B998" s="26">
        <f>_xlfn.XLOOKUP(C998,sales!C:C,scon!B:B,"")</f>
        <v/>
      </c>
      <c r="C998" s="4" t="n"/>
      <c r="D998" s="26">
        <f>_xlfn.XLOOKUP(C998,sales!C:C,scon!D:D,"")</f>
        <v/>
      </c>
      <c r="E998" s="26">
        <f>_xlfn.XLOOKUP(C998,sales!C:C,scon!E:E,"")</f>
        <v/>
      </c>
      <c r="F998" s="4" t="n"/>
      <c r="G998" s="27" t="n"/>
      <c r="H998" s="28" t="n"/>
      <c r="I998" s="4" t="n"/>
      <c r="J998" s="35">
        <f>_xlfn.XLOOKUP(C998,sales!C:C,scon!L:L,"")</f>
        <v/>
      </c>
      <c r="K998" s="31" t="n"/>
      <c r="L998" s="31" t="n"/>
      <c r="M998" s="33">
        <f>IF(I998="","",J998*I998)</f>
        <v/>
      </c>
      <c r="N998" s="33">
        <f>IF(K998="","",M998 * K998)</f>
        <v/>
      </c>
      <c r="O998" s="33">
        <f>IF(K998="","",M998 + N998)</f>
        <v/>
      </c>
      <c r="P998" s="4" t="n"/>
      <c r="Q998" s="33">
        <f>IF(L998&amp;K998="","",M998 * L998)</f>
        <v/>
      </c>
      <c r="R998" s="34">
        <f>IF(M998="","",O998-P998-Q998)</f>
        <v/>
      </c>
    </row>
    <row r="999">
      <c r="A999" s="25" t="n">
        <v>995</v>
      </c>
      <c r="B999" s="26">
        <f>_xlfn.XLOOKUP(C999,sales!C:C,scon!B:B,"")</f>
        <v/>
      </c>
      <c r="C999" s="4" t="n"/>
      <c r="D999" s="26">
        <f>_xlfn.XLOOKUP(C999,sales!C:C,scon!D:D,"")</f>
        <v/>
      </c>
      <c r="E999" s="26">
        <f>_xlfn.XLOOKUP(C999,sales!C:C,scon!E:E,"")</f>
        <v/>
      </c>
      <c r="F999" s="4" t="n"/>
      <c r="G999" s="27" t="n"/>
      <c r="H999" s="28" t="n"/>
      <c r="I999" s="4" t="n"/>
      <c r="J999" s="35">
        <f>_xlfn.XLOOKUP(C999,sales!C:C,scon!L:L,"")</f>
        <v/>
      </c>
      <c r="K999" s="31" t="n"/>
      <c r="L999" s="31" t="n"/>
      <c r="M999" s="33">
        <f>IF(I999="","",J999*I999)</f>
        <v/>
      </c>
      <c r="N999" s="33">
        <f>IF(K999="","",M999 * K999)</f>
        <v/>
      </c>
      <c r="O999" s="33">
        <f>IF(K999="","",M999 + N999)</f>
        <v/>
      </c>
      <c r="P999" s="4" t="n"/>
      <c r="Q999" s="33">
        <f>IF(L999&amp;K999="","",M999 * L999)</f>
        <v/>
      </c>
      <c r="R999" s="34">
        <f>IF(M999="","",O999-P999-Q999)</f>
        <v/>
      </c>
    </row>
    <row r="1000">
      <c r="A1000" s="25" t="n">
        <v>996</v>
      </c>
      <c r="B1000" s="26">
        <f>_xlfn.XLOOKUP(C1000,sales!C:C,scon!B:B,"")</f>
        <v/>
      </c>
      <c r="C1000" s="4" t="n"/>
      <c r="D1000" s="26">
        <f>_xlfn.XLOOKUP(C1000,sales!C:C,scon!D:D,"")</f>
        <v/>
      </c>
      <c r="E1000" s="26">
        <f>_xlfn.XLOOKUP(C1000,sales!C:C,scon!E:E,"")</f>
        <v/>
      </c>
      <c r="F1000" s="4" t="n"/>
      <c r="G1000" s="27" t="n"/>
      <c r="H1000" s="28" t="n"/>
      <c r="I1000" s="4" t="n"/>
      <c r="J1000" s="35">
        <f>_xlfn.XLOOKUP(C1000,sales!C:C,scon!L:L,"")</f>
        <v/>
      </c>
      <c r="K1000" s="31" t="n"/>
      <c r="L1000" s="31" t="n"/>
      <c r="M1000" s="33">
        <f>IF(I1000="","",J1000*I1000)</f>
        <v/>
      </c>
      <c r="N1000" s="33">
        <f>IF(K1000="","",M1000 * K1000)</f>
        <v/>
      </c>
      <c r="O1000" s="33">
        <f>IF(K1000="","",M1000 + N1000)</f>
        <v/>
      </c>
      <c r="P1000" s="4" t="n"/>
      <c r="Q1000" s="33">
        <f>IF(L1000&amp;K1000="","",M1000 * L1000)</f>
        <v/>
      </c>
      <c r="R1000" s="34">
        <f>IF(M1000="","",O1000-P1000-Q1000)</f>
        <v/>
      </c>
    </row>
    <row r="1001">
      <c r="A1001" s="25" t="n">
        <v>997</v>
      </c>
      <c r="B1001" s="26">
        <f>_xlfn.XLOOKUP(C1001,sales!C:C,scon!B:B,"")</f>
        <v/>
      </c>
      <c r="C1001" s="4" t="n"/>
      <c r="D1001" s="26">
        <f>_xlfn.XLOOKUP(C1001,sales!C:C,scon!D:D,"")</f>
        <v/>
      </c>
      <c r="E1001" s="26">
        <f>_xlfn.XLOOKUP(C1001,sales!C:C,scon!E:E,"")</f>
        <v/>
      </c>
      <c r="F1001" s="4" t="n"/>
      <c r="G1001" s="27" t="n"/>
      <c r="H1001" s="28" t="n"/>
      <c r="I1001" s="4" t="n"/>
      <c r="J1001" s="35">
        <f>_xlfn.XLOOKUP(C1001,sales!C:C,scon!L:L,"")</f>
        <v/>
      </c>
      <c r="K1001" s="31" t="n"/>
      <c r="L1001" s="31" t="n"/>
      <c r="M1001" s="33">
        <f>IF(I1001="","",J1001*I1001)</f>
        <v/>
      </c>
      <c r="N1001" s="33">
        <f>IF(K1001="","",M1001 * K1001)</f>
        <v/>
      </c>
      <c r="O1001" s="33">
        <f>IF(K1001="","",M1001 + N1001)</f>
        <v/>
      </c>
      <c r="P1001" s="4" t="n"/>
      <c r="Q1001" s="33">
        <f>IF(L1001&amp;K1001="","",M1001 * L1001)</f>
        <v/>
      </c>
      <c r="R1001" s="34">
        <f>IF(M1001="","",O1001-P1001-Q1001)</f>
        <v/>
      </c>
    </row>
    <row r="1002">
      <c r="A1002" s="25" t="n">
        <v>998</v>
      </c>
      <c r="B1002" s="26">
        <f>_xlfn.XLOOKUP(C1002,sales!C:C,scon!B:B,"")</f>
        <v/>
      </c>
      <c r="C1002" s="4" t="n"/>
      <c r="D1002" s="26">
        <f>_xlfn.XLOOKUP(C1002,sales!C:C,scon!D:D,"")</f>
        <v/>
      </c>
      <c r="E1002" s="26">
        <f>_xlfn.XLOOKUP(C1002,sales!C:C,scon!E:E,"")</f>
        <v/>
      </c>
      <c r="F1002" s="4" t="n"/>
      <c r="G1002" s="27" t="n"/>
      <c r="H1002" s="28" t="n"/>
      <c r="I1002" s="4" t="n"/>
      <c r="J1002" s="35">
        <f>_xlfn.XLOOKUP(C1002,sales!C:C,scon!L:L,"")</f>
        <v/>
      </c>
      <c r="K1002" s="31" t="n"/>
      <c r="L1002" s="31" t="n"/>
      <c r="M1002" s="33">
        <f>IF(I1002="","",J1002*I1002)</f>
        <v/>
      </c>
      <c r="N1002" s="33">
        <f>IF(K1002="","",M1002 * K1002)</f>
        <v/>
      </c>
      <c r="O1002" s="33">
        <f>IF(K1002="","",M1002 + N1002)</f>
        <v/>
      </c>
      <c r="P1002" s="4" t="n"/>
      <c r="Q1002" s="33">
        <f>IF(L1002&amp;K1002="","",M1002 * L1002)</f>
        <v/>
      </c>
      <c r="R1002" s="34">
        <f>IF(M1002="","",O1002-P1002-Q1002)</f>
        <v/>
      </c>
    </row>
    <row r="1003">
      <c r="A1003" s="25" t="n">
        <v>999</v>
      </c>
      <c r="B1003" s="26">
        <f>_xlfn.XLOOKUP(C1003,sales!C:C,scon!B:B,"")</f>
        <v/>
      </c>
      <c r="C1003" s="4" t="n"/>
      <c r="D1003" s="26">
        <f>_xlfn.XLOOKUP(C1003,sales!C:C,scon!D:D,"")</f>
        <v/>
      </c>
      <c r="E1003" s="26">
        <f>_xlfn.XLOOKUP(C1003,sales!C:C,scon!E:E,"")</f>
        <v/>
      </c>
      <c r="F1003" s="4" t="n"/>
      <c r="G1003" s="27" t="n"/>
      <c r="H1003" s="28" t="n"/>
      <c r="I1003" s="4" t="n"/>
      <c r="J1003" s="35">
        <f>_xlfn.XLOOKUP(C1003,sales!C:C,scon!L:L,"")</f>
        <v/>
      </c>
      <c r="K1003" s="31" t="n"/>
      <c r="L1003" s="31" t="n"/>
      <c r="M1003" s="33">
        <f>IF(I1003="","",J1003*I1003)</f>
        <v/>
      </c>
      <c r="N1003" s="33">
        <f>IF(K1003="","",M1003 * K1003)</f>
        <v/>
      </c>
      <c r="O1003" s="33">
        <f>IF(K1003="","",M1003 + N1003)</f>
        <v/>
      </c>
      <c r="P1003" s="4" t="n"/>
      <c r="Q1003" s="33">
        <f>IF(L1003&amp;K1003="","",M1003 * L1003)</f>
        <v/>
      </c>
      <c r="R1003" s="34">
        <f>IF(M1003="","",O1003-P1003-Q1003)</f>
        <v/>
      </c>
    </row>
    <row r="1004">
      <c r="A1004" s="25" t="n">
        <v>1000</v>
      </c>
      <c r="B1004" s="26">
        <f>_xlfn.XLOOKUP(C1004,sales!C:C,scon!B:B,"")</f>
        <v/>
      </c>
      <c r="C1004" s="4" t="n"/>
      <c r="D1004" s="26">
        <f>_xlfn.XLOOKUP(C1004,sales!C:C,scon!D:D,"")</f>
        <v/>
      </c>
      <c r="E1004" s="26">
        <f>_xlfn.XLOOKUP(C1004,sales!C:C,scon!E:E,"")</f>
        <v/>
      </c>
      <c r="F1004" s="4" t="n"/>
      <c r="G1004" s="27" t="n"/>
      <c r="H1004" s="28" t="n"/>
      <c r="I1004" s="4" t="n"/>
      <c r="J1004" s="35">
        <f>_xlfn.XLOOKUP(C1004,sales!C:C,scon!L:L,"")</f>
        <v/>
      </c>
      <c r="K1004" s="31" t="n"/>
      <c r="L1004" s="31" t="n"/>
      <c r="M1004" s="33">
        <f>IF(I1004="","",J1004*I1004)</f>
        <v/>
      </c>
      <c r="N1004" s="33">
        <f>IF(K1004="","",M1004 * K1004)</f>
        <v/>
      </c>
      <c r="O1004" s="33">
        <f>IF(K1004="","",M1004 + N1004)</f>
        <v/>
      </c>
      <c r="P1004" s="4" t="n"/>
      <c r="Q1004" s="33">
        <f>IF(L1004&amp;K1004="","",M1004 * L1004)</f>
        <v/>
      </c>
      <c r="R1004" s="34">
        <f>IF(M1004="","",O1004-P1004-Q1004)</f>
        <v/>
      </c>
    </row>
    <row r="1005">
      <c r="A1005" s="25" t="n">
        <v>1001</v>
      </c>
      <c r="B1005" s="26">
        <f>_xlfn.XLOOKUP(C1005,sales!C:C,scon!B:B,"")</f>
        <v/>
      </c>
      <c r="C1005" s="4" t="n"/>
      <c r="D1005" s="26">
        <f>_xlfn.XLOOKUP(C1005,sales!C:C,scon!D:D,"")</f>
        <v/>
      </c>
      <c r="E1005" s="26">
        <f>_xlfn.XLOOKUP(C1005,sales!C:C,scon!E:E,"")</f>
        <v/>
      </c>
      <c r="F1005" s="4" t="n"/>
      <c r="G1005" s="27" t="n"/>
      <c r="H1005" s="28" t="n"/>
      <c r="I1005" s="4" t="n"/>
      <c r="J1005" s="35">
        <f>_xlfn.XLOOKUP(C1005,sales!C:C,scon!L:L,"")</f>
        <v/>
      </c>
      <c r="K1005" s="31" t="n"/>
      <c r="L1005" s="31" t="n"/>
      <c r="M1005" s="33">
        <f>IF(I1005="","",J1005*I1005)</f>
        <v/>
      </c>
      <c r="N1005" s="33">
        <f>IF(K1005="","",M1005 * K1005)</f>
        <v/>
      </c>
      <c r="O1005" s="33">
        <f>IF(K1005="","",M1005 + N1005)</f>
        <v/>
      </c>
      <c r="P1005" s="4" t="n"/>
      <c r="Q1005" s="33">
        <f>IF(L1005&amp;K1005="","",M1005 * L1005)</f>
        <v/>
      </c>
      <c r="R1005" s="34">
        <f>IF(M1005="","",O1005-P1005-Q1005)</f>
        <v/>
      </c>
    </row>
    <row r="1006">
      <c r="A1006" s="25" t="n">
        <v>1002</v>
      </c>
      <c r="B1006" s="26">
        <f>_xlfn.XLOOKUP(C1006,sales!C:C,scon!B:B,"")</f>
        <v/>
      </c>
      <c r="C1006" s="4" t="n"/>
      <c r="D1006" s="26">
        <f>_xlfn.XLOOKUP(C1006,sales!C:C,scon!D:D,"")</f>
        <v/>
      </c>
      <c r="E1006" s="26">
        <f>_xlfn.XLOOKUP(C1006,sales!C:C,scon!E:E,"")</f>
        <v/>
      </c>
      <c r="F1006" s="4" t="n"/>
      <c r="G1006" s="27" t="n"/>
      <c r="H1006" s="28" t="n"/>
      <c r="I1006" s="4" t="n"/>
      <c r="J1006" s="35">
        <f>_xlfn.XLOOKUP(C1006,sales!C:C,scon!L:L,"")</f>
        <v/>
      </c>
      <c r="K1006" s="31" t="n"/>
      <c r="L1006" s="31" t="n"/>
      <c r="M1006" s="33">
        <f>IF(I1006="","",J1006*I1006)</f>
        <v/>
      </c>
      <c r="N1006" s="33">
        <f>IF(K1006="","",M1006 * K1006)</f>
        <v/>
      </c>
      <c r="O1006" s="33">
        <f>IF(K1006="","",M1006 + N1006)</f>
        <v/>
      </c>
      <c r="P1006" s="4" t="n"/>
      <c r="Q1006" s="33">
        <f>IF(L1006&amp;K1006="","",M1006 * L1006)</f>
        <v/>
      </c>
      <c r="R1006" s="34">
        <f>IF(M1006="","",O1006-P1006-Q1006)</f>
        <v/>
      </c>
    </row>
    <row r="1007">
      <c r="A1007" s="25" t="n">
        <v>1003</v>
      </c>
      <c r="B1007" s="26">
        <f>_xlfn.XLOOKUP(C1007,sales!C:C,scon!B:B,"")</f>
        <v/>
      </c>
      <c r="C1007" s="4" t="n"/>
      <c r="D1007" s="26">
        <f>_xlfn.XLOOKUP(C1007,sales!C:C,scon!D:D,"")</f>
        <v/>
      </c>
      <c r="E1007" s="26">
        <f>_xlfn.XLOOKUP(C1007,sales!C:C,scon!E:E,"")</f>
        <v/>
      </c>
      <c r="F1007" s="4" t="n"/>
      <c r="G1007" s="27" t="n"/>
      <c r="H1007" s="28" t="n"/>
      <c r="I1007" s="4" t="n"/>
      <c r="J1007" s="35">
        <f>_xlfn.XLOOKUP(C1007,sales!C:C,scon!L:L,"")</f>
        <v/>
      </c>
      <c r="K1007" s="31" t="n"/>
      <c r="L1007" s="31" t="n"/>
      <c r="M1007" s="33">
        <f>IF(I1007="","",J1007*I1007)</f>
        <v/>
      </c>
      <c r="N1007" s="33">
        <f>IF(K1007="","",M1007 * K1007)</f>
        <v/>
      </c>
      <c r="O1007" s="33">
        <f>IF(K1007="","",M1007 + N1007)</f>
        <v/>
      </c>
      <c r="P1007" s="4" t="n"/>
      <c r="Q1007" s="33">
        <f>IF(L1007&amp;K1007="","",M1007 * L1007)</f>
        <v/>
      </c>
      <c r="R1007" s="34">
        <f>IF(M1007="","",O1007-P1007-Q1007)</f>
        <v/>
      </c>
    </row>
    <row r="1008">
      <c r="A1008" s="25" t="n">
        <v>1004</v>
      </c>
      <c r="B1008" s="26">
        <f>_xlfn.XLOOKUP(C1008,sales!C:C,scon!B:B,"")</f>
        <v/>
      </c>
      <c r="C1008" s="4" t="n"/>
      <c r="D1008" s="26">
        <f>_xlfn.XLOOKUP(C1008,sales!C:C,scon!D:D,"")</f>
        <v/>
      </c>
      <c r="E1008" s="26">
        <f>_xlfn.XLOOKUP(C1008,sales!C:C,scon!E:E,"")</f>
        <v/>
      </c>
      <c r="F1008" s="4" t="n"/>
      <c r="G1008" s="27" t="n"/>
      <c r="H1008" s="28" t="n"/>
      <c r="I1008" s="4" t="n"/>
      <c r="J1008" s="35">
        <f>_xlfn.XLOOKUP(C1008,sales!C:C,scon!L:L,"")</f>
        <v/>
      </c>
      <c r="K1008" s="31" t="n"/>
      <c r="L1008" s="31" t="n"/>
      <c r="M1008" s="33">
        <f>IF(I1008="","",J1008*I1008)</f>
        <v/>
      </c>
      <c r="N1008" s="33">
        <f>IF(K1008="","",M1008 * K1008)</f>
        <v/>
      </c>
      <c r="O1008" s="33">
        <f>IF(K1008="","",M1008 + N1008)</f>
        <v/>
      </c>
      <c r="P1008" s="4" t="n"/>
      <c r="Q1008" s="33">
        <f>IF(L1008&amp;K1008="","",M1008 * L1008)</f>
        <v/>
      </c>
      <c r="R1008" s="34">
        <f>IF(M1008="","",O1008-P1008-Q1008)</f>
        <v/>
      </c>
    </row>
    <row r="1009">
      <c r="A1009" s="25" t="n">
        <v>1005</v>
      </c>
      <c r="B1009" s="26">
        <f>_xlfn.XLOOKUP(C1009,sales!C:C,scon!B:B,"")</f>
        <v/>
      </c>
      <c r="C1009" s="4" t="n"/>
      <c r="D1009" s="26">
        <f>_xlfn.XLOOKUP(C1009,sales!C:C,scon!D:D,"")</f>
        <v/>
      </c>
      <c r="E1009" s="26">
        <f>_xlfn.XLOOKUP(C1009,sales!C:C,scon!E:E,"")</f>
        <v/>
      </c>
      <c r="F1009" s="4" t="n"/>
      <c r="G1009" s="27" t="n"/>
      <c r="H1009" s="28" t="n"/>
      <c r="I1009" s="4" t="n"/>
      <c r="J1009" s="35">
        <f>_xlfn.XLOOKUP(C1009,sales!C:C,scon!L:L,"")</f>
        <v/>
      </c>
      <c r="K1009" s="31" t="n"/>
      <c r="L1009" s="31" t="n"/>
      <c r="M1009" s="33">
        <f>IF(I1009="","",J1009*I1009)</f>
        <v/>
      </c>
      <c r="N1009" s="33">
        <f>IF(K1009="","",M1009 * K1009)</f>
        <v/>
      </c>
      <c r="O1009" s="33">
        <f>IF(K1009="","",M1009 + N1009)</f>
        <v/>
      </c>
      <c r="P1009" s="4" t="n"/>
      <c r="Q1009" s="33">
        <f>IF(L1009&amp;K1009="","",M1009 * L1009)</f>
        <v/>
      </c>
      <c r="R1009" s="34">
        <f>IF(M1009="","",O1009-P1009-Q1009)</f>
        <v/>
      </c>
    </row>
    <row r="1010">
      <c r="A1010" s="25" t="n">
        <v>1006</v>
      </c>
      <c r="B1010" s="26">
        <f>_xlfn.XLOOKUP(C1010,sales!C:C,scon!B:B,"")</f>
        <v/>
      </c>
      <c r="C1010" s="4" t="n"/>
      <c r="D1010" s="26">
        <f>_xlfn.XLOOKUP(C1010,sales!C:C,scon!D:D,"")</f>
        <v/>
      </c>
      <c r="E1010" s="26">
        <f>_xlfn.XLOOKUP(C1010,sales!C:C,scon!E:E,"")</f>
        <v/>
      </c>
      <c r="F1010" s="4" t="n"/>
      <c r="G1010" s="27" t="n"/>
      <c r="H1010" s="28" t="n"/>
      <c r="I1010" s="4" t="n"/>
      <c r="J1010" s="35">
        <f>_xlfn.XLOOKUP(C1010,sales!C:C,scon!L:L,"")</f>
        <v/>
      </c>
      <c r="K1010" s="31" t="n"/>
      <c r="L1010" s="31" t="n"/>
      <c r="M1010" s="33">
        <f>IF(I1010="","",J1010*I1010)</f>
        <v/>
      </c>
      <c r="N1010" s="33">
        <f>IF(K1010="","",M1010 * K1010)</f>
        <v/>
      </c>
      <c r="O1010" s="33">
        <f>IF(K1010="","",M1010 + N1010)</f>
        <v/>
      </c>
      <c r="P1010" s="4" t="n"/>
      <c r="Q1010" s="33">
        <f>IF(L1010&amp;K1010="","",M1010 * L1010)</f>
        <v/>
      </c>
      <c r="R1010" s="34">
        <f>IF(M1010="","",O1010-P1010-Q1010)</f>
        <v/>
      </c>
    </row>
    <row r="1011">
      <c r="A1011" s="25" t="n">
        <v>1007</v>
      </c>
      <c r="B1011" s="26">
        <f>_xlfn.XLOOKUP(C1011,sales!C:C,scon!B:B,"")</f>
        <v/>
      </c>
      <c r="C1011" s="4" t="n"/>
      <c r="D1011" s="26">
        <f>_xlfn.XLOOKUP(C1011,sales!C:C,scon!D:D,"")</f>
        <v/>
      </c>
      <c r="E1011" s="26">
        <f>_xlfn.XLOOKUP(C1011,sales!C:C,scon!E:E,"")</f>
        <v/>
      </c>
      <c r="F1011" s="4" t="n"/>
      <c r="G1011" s="27" t="n"/>
      <c r="H1011" s="28" t="n"/>
      <c r="I1011" s="4" t="n"/>
      <c r="J1011" s="35">
        <f>_xlfn.XLOOKUP(C1011,sales!C:C,scon!L:L,"")</f>
        <v/>
      </c>
      <c r="K1011" s="31" t="n"/>
      <c r="L1011" s="31" t="n"/>
      <c r="M1011" s="33">
        <f>IF(I1011="","",J1011*I1011)</f>
        <v/>
      </c>
      <c r="N1011" s="33">
        <f>IF(K1011="","",M1011 * K1011)</f>
        <v/>
      </c>
      <c r="O1011" s="33">
        <f>IF(K1011="","",M1011 + N1011)</f>
        <v/>
      </c>
      <c r="P1011" s="4" t="n"/>
      <c r="Q1011" s="33">
        <f>IF(L1011&amp;K1011="","",M1011 * L1011)</f>
        <v/>
      </c>
      <c r="R1011" s="34">
        <f>IF(M1011="","",O1011-P1011-Q1011)</f>
        <v/>
      </c>
    </row>
    <row r="1012">
      <c r="A1012" s="25" t="n">
        <v>1008</v>
      </c>
      <c r="B1012" s="26">
        <f>_xlfn.XLOOKUP(C1012,sales!C:C,scon!B:B,"")</f>
        <v/>
      </c>
      <c r="C1012" s="4" t="n"/>
      <c r="D1012" s="26">
        <f>_xlfn.XLOOKUP(C1012,sales!C:C,scon!D:D,"")</f>
        <v/>
      </c>
      <c r="E1012" s="26">
        <f>_xlfn.XLOOKUP(C1012,sales!C:C,scon!E:E,"")</f>
        <v/>
      </c>
      <c r="F1012" s="4" t="n"/>
      <c r="G1012" s="27" t="n"/>
      <c r="H1012" s="28" t="n"/>
      <c r="I1012" s="4" t="n"/>
      <c r="J1012" s="35">
        <f>_xlfn.XLOOKUP(C1012,sales!C:C,scon!L:L,"")</f>
        <v/>
      </c>
      <c r="K1012" s="31" t="n"/>
      <c r="L1012" s="31" t="n"/>
      <c r="M1012" s="33">
        <f>IF(I1012="","",J1012*I1012)</f>
        <v/>
      </c>
      <c r="N1012" s="33">
        <f>IF(K1012="","",M1012 * K1012)</f>
        <v/>
      </c>
      <c r="O1012" s="33">
        <f>IF(K1012="","",M1012 + N1012)</f>
        <v/>
      </c>
      <c r="P1012" s="4" t="n"/>
      <c r="Q1012" s="33">
        <f>IF(L1012&amp;K1012="","",M1012 * L1012)</f>
        <v/>
      </c>
      <c r="R1012" s="34">
        <f>IF(M1012="","",O1012-P1012-Q1012)</f>
        <v/>
      </c>
    </row>
    <row r="1013">
      <c r="A1013" s="25" t="n">
        <v>1009</v>
      </c>
      <c r="B1013" s="26">
        <f>_xlfn.XLOOKUP(C1013,sales!C:C,scon!B:B,"")</f>
        <v/>
      </c>
      <c r="C1013" s="4" t="n"/>
      <c r="D1013" s="26">
        <f>_xlfn.XLOOKUP(C1013,sales!C:C,scon!D:D,"")</f>
        <v/>
      </c>
      <c r="E1013" s="26">
        <f>_xlfn.XLOOKUP(C1013,sales!C:C,scon!E:E,"")</f>
        <v/>
      </c>
      <c r="F1013" s="4" t="n"/>
      <c r="G1013" s="27" t="n"/>
      <c r="H1013" s="28" t="n"/>
      <c r="I1013" s="4" t="n"/>
      <c r="J1013" s="35">
        <f>_xlfn.XLOOKUP(C1013,sales!C:C,scon!L:L,"")</f>
        <v/>
      </c>
      <c r="K1013" s="31" t="n"/>
      <c r="L1013" s="31" t="n"/>
      <c r="M1013" s="33">
        <f>IF(I1013="","",J1013*I1013)</f>
        <v/>
      </c>
      <c r="N1013" s="33">
        <f>IF(K1013="","",M1013 * K1013)</f>
        <v/>
      </c>
      <c r="O1013" s="33">
        <f>IF(K1013="","",M1013 + N1013)</f>
        <v/>
      </c>
      <c r="P1013" s="4" t="n"/>
      <c r="Q1013" s="33">
        <f>IF(L1013&amp;K1013="","",M1013 * L1013)</f>
        <v/>
      </c>
      <c r="R1013" s="34">
        <f>IF(M1013="","",O1013-P1013-Q1013)</f>
        <v/>
      </c>
    </row>
    <row r="1014">
      <c r="A1014" s="25" t="n">
        <v>1010</v>
      </c>
      <c r="B1014" s="26">
        <f>_xlfn.XLOOKUP(C1014,sales!C:C,scon!B:B,"")</f>
        <v/>
      </c>
      <c r="C1014" s="4" t="n"/>
      <c r="D1014" s="26">
        <f>_xlfn.XLOOKUP(C1014,sales!C:C,scon!D:D,"")</f>
        <v/>
      </c>
      <c r="E1014" s="26">
        <f>_xlfn.XLOOKUP(C1014,sales!C:C,scon!E:E,"")</f>
        <v/>
      </c>
      <c r="F1014" s="4" t="n"/>
      <c r="G1014" s="27" t="n"/>
      <c r="H1014" s="28" t="n"/>
      <c r="I1014" s="4" t="n"/>
      <c r="J1014" s="35">
        <f>_xlfn.XLOOKUP(C1014,sales!C:C,scon!L:L,"")</f>
        <v/>
      </c>
      <c r="K1014" s="31" t="n"/>
      <c r="L1014" s="31" t="n"/>
      <c r="M1014" s="33">
        <f>IF(I1014="","",J1014*I1014)</f>
        <v/>
      </c>
      <c r="N1014" s="33">
        <f>IF(K1014="","",M1014 * K1014)</f>
        <v/>
      </c>
      <c r="O1014" s="33">
        <f>IF(K1014="","",M1014 + N1014)</f>
        <v/>
      </c>
      <c r="P1014" s="4" t="n"/>
      <c r="Q1014" s="33">
        <f>IF(L1014&amp;K1014="","",M1014 * L1014)</f>
        <v/>
      </c>
      <c r="R1014" s="34">
        <f>IF(M1014="","",O1014-P1014-Q1014)</f>
        <v/>
      </c>
    </row>
    <row r="1015">
      <c r="A1015" s="25" t="n">
        <v>1011</v>
      </c>
      <c r="B1015" s="26">
        <f>_xlfn.XLOOKUP(C1015,sales!C:C,scon!B:B,"")</f>
        <v/>
      </c>
      <c r="C1015" s="4" t="n"/>
      <c r="D1015" s="26">
        <f>_xlfn.XLOOKUP(C1015,sales!C:C,scon!D:D,"")</f>
        <v/>
      </c>
      <c r="E1015" s="26">
        <f>_xlfn.XLOOKUP(C1015,sales!C:C,scon!E:E,"")</f>
        <v/>
      </c>
      <c r="F1015" s="4" t="n"/>
      <c r="G1015" s="27" t="n"/>
      <c r="H1015" s="28" t="n"/>
      <c r="I1015" s="4" t="n"/>
      <c r="J1015" s="35">
        <f>_xlfn.XLOOKUP(C1015,sales!C:C,scon!L:L,"")</f>
        <v/>
      </c>
      <c r="K1015" s="31" t="n"/>
      <c r="L1015" s="31" t="n"/>
      <c r="M1015" s="33">
        <f>IF(I1015="","",J1015*I1015)</f>
        <v/>
      </c>
      <c r="N1015" s="33">
        <f>IF(K1015="","",M1015 * K1015)</f>
        <v/>
      </c>
      <c r="O1015" s="33">
        <f>IF(K1015="","",M1015 + N1015)</f>
        <v/>
      </c>
      <c r="P1015" s="4" t="n"/>
      <c r="Q1015" s="33">
        <f>IF(L1015&amp;K1015="","",M1015 * L1015)</f>
        <v/>
      </c>
      <c r="R1015" s="34">
        <f>IF(M1015="","",O1015-P1015-Q1015)</f>
        <v/>
      </c>
    </row>
    <row r="1016">
      <c r="A1016" s="25" t="n">
        <v>1012</v>
      </c>
      <c r="B1016" s="26">
        <f>_xlfn.XLOOKUP(C1016,sales!C:C,scon!B:B,"")</f>
        <v/>
      </c>
      <c r="C1016" s="4" t="n"/>
      <c r="D1016" s="26">
        <f>_xlfn.XLOOKUP(C1016,sales!C:C,scon!D:D,"")</f>
        <v/>
      </c>
      <c r="E1016" s="26">
        <f>_xlfn.XLOOKUP(C1016,sales!C:C,scon!E:E,"")</f>
        <v/>
      </c>
      <c r="F1016" s="4" t="n"/>
      <c r="G1016" s="27" t="n"/>
      <c r="H1016" s="28" t="n"/>
      <c r="I1016" s="4" t="n"/>
      <c r="J1016" s="35">
        <f>_xlfn.XLOOKUP(C1016,sales!C:C,scon!L:L,"")</f>
        <v/>
      </c>
      <c r="K1016" s="31" t="n"/>
      <c r="L1016" s="31" t="n"/>
      <c r="M1016" s="33">
        <f>IF(I1016="","",J1016*I1016)</f>
        <v/>
      </c>
      <c r="N1016" s="33">
        <f>IF(K1016="","",M1016 * K1016)</f>
        <v/>
      </c>
      <c r="O1016" s="33">
        <f>IF(K1016="","",M1016 + N1016)</f>
        <v/>
      </c>
      <c r="P1016" s="4" t="n"/>
      <c r="Q1016" s="33">
        <f>IF(L1016&amp;K1016="","",M1016 * L1016)</f>
        <v/>
      </c>
      <c r="R1016" s="34">
        <f>IF(M1016="","",O1016-P1016-Q1016)</f>
        <v/>
      </c>
    </row>
    <row r="1017">
      <c r="A1017" s="25" t="n">
        <v>1013</v>
      </c>
      <c r="B1017" s="26">
        <f>_xlfn.XLOOKUP(C1017,sales!C:C,scon!B:B,"")</f>
        <v/>
      </c>
      <c r="C1017" s="4" t="n"/>
      <c r="D1017" s="26">
        <f>_xlfn.XLOOKUP(C1017,sales!C:C,scon!D:D,"")</f>
        <v/>
      </c>
      <c r="E1017" s="26">
        <f>_xlfn.XLOOKUP(C1017,sales!C:C,scon!E:E,"")</f>
        <v/>
      </c>
      <c r="F1017" s="4" t="n"/>
      <c r="G1017" s="27" t="n"/>
      <c r="H1017" s="28" t="n"/>
      <c r="I1017" s="4" t="n"/>
      <c r="J1017" s="35">
        <f>_xlfn.XLOOKUP(C1017,sales!C:C,scon!L:L,"")</f>
        <v/>
      </c>
      <c r="K1017" s="31" t="n"/>
      <c r="L1017" s="31" t="n"/>
      <c r="M1017" s="33">
        <f>IF(I1017="","",J1017*I1017)</f>
        <v/>
      </c>
      <c r="N1017" s="33">
        <f>IF(K1017="","",M1017 * K1017)</f>
        <v/>
      </c>
      <c r="O1017" s="33">
        <f>IF(K1017="","",M1017 + N1017)</f>
        <v/>
      </c>
      <c r="P1017" s="4" t="n"/>
      <c r="Q1017" s="33">
        <f>IF(L1017&amp;K1017="","",M1017 * L1017)</f>
        <v/>
      </c>
      <c r="R1017" s="34">
        <f>IF(M1017="","",O1017-P1017-Q1017)</f>
        <v/>
      </c>
    </row>
    <row r="1018">
      <c r="A1018" s="25" t="n">
        <v>1014</v>
      </c>
      <c r="B1018" s="26">
        <f>_xlfn.XLOOKUP(C1018,sales!C:C,scon!B:B,"")</f>
        <v/>
      </c>
      <c r="C1018" s="4" t="n"/>
      <c r="D1018" s="26">
        <f>_xlfn.XLOOKUP(C1018,sales!C:C,scon!D:D,"")</f>
        <v/>
      </c>
      <c r="E1018" s="26">
        <f>_xlfn.XLOOKUP(C1018,sales!C:C,scon!E:E,"")</f>
        <v/>
      </c>
      <c r="F1018" s="4" t="n"/>
      <c r="G1018" s="27" t="n"/>
      <c r="H1018" s="28" t="n"/>
      <c r="I1018" s="4" t="n"/>
      <c r="J1018" s="35">
        <f>_xlfn.XLOOKUP(C1018,sales!C:C,scon!L:L,"")</f>
        <v/>
      </c>
      <c r="K1018" s="31" t="n"/>
      <c r="L1018" s="31" t="n"/>
      <c r="M1018" s="33">
        <f>IF(I1018="","",J1018*I1018)</f>
        <v/>
      </c>
      <c r="N1018" s="33">
        <f>IF(K1018="","",M1018 * K1018)</f>
        <v/>
      </c>
      <c r="O1018" s="33">
        <f>IF(K1018="","",M1018 + N1018)</f>
        <v/>
      </c>
      <c r="P1018" s="4" t="n"/>
      <c r="Q1018" s="33">
        <f>IF(L1018&amp;K1018="","",M1018 * L1018)</f>
        <v/>
      </c>
      <c r="R1018" s="34">
        <f>IF(M1018="","",O1018-P1018-Q1018)</f>
        <v/>
      </c>
    </row>
    <row r="1019">
      <c r="A1019" s="25" t="n">
        <v>1015</v>
      </c>
      <c r="B1019" s="26">
        <f>_xlfn.XLOOKUP(C1019,sales!C:C,scon!B:B,"")</f>
        <v/>
      </c>
      <c r="C1019" s="4" t="n"/>
      <c r="D1019" s="26">
        <f>_xlfn.XLOOKUP(C1019,sales!C:C,scon!D:D,"")</f>
        <v/>
      </c>
      <c r="E1019" s="26">
        <f>_xlfn.XLOOKUP(C1019,sales!C:C,scon!E:E,"")</f>
        <v/>
      </c>
      <c r="F1019" s="4" t="n"/>
      <c r="G1019" s="27" t="n"/>
      <c r="H1019" s="28" t="n"/>
      <c r="I1019" s="4" t="n"/>
      <c r="J1019" s="35">
        <f>_xlfn.XLOOKUP(C1019,sales!C:C,scon!L:L,"")</f>
        <v/>
      </c>
      <c r="K1019" s="31" t="n"/>
      <c r="L1019" s="31" t="n"/>
      <c r="M1019" s="33">
        <f>IF(I1019="","",J1019*I1019)</f>
        <v/>
      </c>
      <c r="N1019" s="33">
        <f>IF(K1019="","",M1019 * K1019)</f>
        <v/>
      </c>
      <c r="O1019" s="33">
        <f>IF(K1019="","",M1019 + N1019)</f>
        <v/>
      </c>
      <c r="P1019" s="4" t="n"/>
      <c r="Q1019" s="33">
        <f>IF(L1019&amp;K1019="","",M1019 * L1019)</f>
        <v/>
      </c>
      <c r="R1019" s="34">
        <f>IF(M1019="","",O1019-P1019-Q1019)</f>
        <v/>
      </c>
    </row>
    <row r="1020">
      <c r="A1020" s="25" t="n">
        <v>1016</v>
      </c>
      <c r="B1020" s="26">
        <f>_xlfn.XLOOKUP(C1020,sales!C:C,scon!B:B,"")</f>
        <v/>
      </c>
      <c r="C1020" s="4" t="n"/>
      <c r="D1020" s="26">
        <f>_xlfn.XLOOKUP(C1020,sales!C:C,scon!D:D,"")</f>
        <v/>
      </c>
      <c r="E1020" s="26">
        <f>_xlfn.XLOOKUP(C1020,sales!C:C,scon!E:E,"")</f>
        <v/>
      </c>
      <c r="F1020" s="4" t="n"/>
      <c r="G1020" s="27" t="n"/>
      <c r="H1020" s="28" t="n"/>
      <c r="I1020" s="4" t="n"/>
      <c r="J1020" s="35">
        <f>_xlfn.XLOOKUP(C1020,sales!C:C,scon!L:L,"")</f>
        <v/>
      </c>
      <c r="K1020" s="31" t="n"/>
      <c r="L1020" s="31" t="n"/>
      <c r="M1020" s="33">
        <f>IF(I1020="","",J1020*I1020)</f>
        <v/>
      </c>
      <c r="N1020" s="33">
        <f>IF(K1020="","",M1020 * K1020)</f>
        <v/>
      </c>
      <c r="O1020" s="33">
        <f>IF(K1020="","",M1020 + N1020)</f>
        <v/>
      </c>
      <c r="P1020" s="4" t="n"/>
      <c r="Q1020" s="33">
        <f>IF(L1020&amp;K1020="","",M1020 * L1020)</f>
        <v/>
      </c>
      <c r="R1020" s="34">
        <f>IF(M1020="","",O1020-P1020-Q1020)</f>
        <v/>
      </c>
    </row>
    <row r="1021">
      <c r="A1021" s="25" t="n">
        <v>1017</v>
      </c>
      <c r="B1021" s="26">
        <f>_xlfn.XLOOKUP(C1021,sales!C:C,scon!B:B,"")</f>
        <v/>
      </c>
      <c r="C1021" s="4" t="n"/>
      <c r="D1021" s="26">
        <f>_xlfn.XLOOKUP(C1021,sales!C:C,scon!D:D,"")</f>
        <v/>
      </c>
      <c r="E1021" s="26">
        <f>_xlfn.XLOOKUP(C1021,sales!C:C,scon!E:E,"")</f>
        <v/>
      </c>
      <c r="F1021" s="4" t="n"/>
      <c r="G1021" s="27" t="n"/>
      <c r="H1021" s="28" t="n"/>
      <c r="I1021" s="4" t="n"/>
      <c r="J1021" s="35">
        <f>_xlfn.XLOOKUP(C1021,sales!C:C,scon!L:L,"")</f>
        <v/>
      </c>
      <c r="K1021" s="31" t="n"/>
      <c r="L1021" s="31" t="n"/>
      <c r="M1021" s="33">
        <f>IF(I1021="","",J1021*I1021)</f>
        <v/>
      </c>
      <c r="N1021" s="33">
        <f>IF(K1021="","",M1021 * K1021)</f>
        <v/>
      </c>
      <c r="O1021" s="33">
        <f>IF(K1021="","",M1021 + N1021)</f>
        <v/>
      </c>
      <c r="P1021" s="4" t="n"/>
      <c r="Q1021" s="33">
        <f>IF(L1021&amp;K1021="","",M1021 * L1021)</f>
        <v/>
      </c>
      <c r="R1021" s="34">
        <f>IF(M1021="","",O1021-P1021-Q1021)</f>
        <v/>
      </c>
    </row>
    <row r="1022">
      <c r="A1022" s="25" t="n">
        <v>1018</v>
      </c>
      <c r="B1022" s="26">
        <f>_xlfn.XLOOKUP(C1022,sales!C:C,scon!B:B,"")</f>
        <v/>
      </c>
      <c r="C1022" s="4" t="n"/>
      <c r="D1022" s="26">
        <f>_xlfn.XLOOKUP(C1022,sales!C:C,scon!D:D,"")</f>
        <v/>
      </c>
      <c r="E1022" s="26">
        <f>_xlfn.XLOOKUP(C1022,sales!C:C,scon!E:E,"")</f>
        <v/>
      </c>
      <c r="F1022" s="4" t="n"/>
      <c r="G1022" s="27" t="n"/>
      <c r="H1022" s="28" t="n"/>
      <c r="I1022" s="4" t="n"/>
      <c r="J1022" s="35">
        <f>_xlfn.XLOOKUP(C1022,sales!C:C,scon!L:L,"")</f>
        <v/>
      </c>
      <c r="K1022" s="31" t="n"/>
      <c r="L1022" s="31" t="n"/>
      <c r="M1022" s="33">
        <f>IF(I1022="","",J1022*I1022)</f>
        <v/>
      </c>
      <c r="N1022" s="33">
        <f>IF(K1022="","",M1022 * K1022)</f>
        <v/>
      </c>
      <c r="O1022" s="33">
        <f>IF(K1022="","",M1022 + N1022)</f>
        <v/>
      </c>
      <c r="P1022" s="4" t="n"/>
      <c r="Q1022" s="33">
        <f>IF(L1022&amp;K1022="","",M1022 * L1022)</f>
        <v/>
      </c>
      <c r="R1022" s="34">
        <f>IF(M1022="","",O1022-P1022-Q1022)</f>
        <v/>
      </c>
    </row>
    <row r="1023">
      <c r="A1023" s="25" t="n">
        <v>1019</v>
      </c>
      <c r="B1023" s="26">
        <f>_xlfn.XLOOKUP(C1023,sales!C:C,scon!B:B,"")</f>
        <v/>
      </c>
      <c r="C1023" s="4" t="n"/>
      <c r="D1023" s="26">
        <f>_xlfn.XLOOKUP(C1023,sales!C:C,scon!D:D,"")</f>
        <v/>
      </c>
      <c r="E1023" s="26">
        <f>_xlfn.XLOOKUP(C1023,sales!C:C,scon!E:E,"")</f>
        <v/>
      </c>
      <c r="F1023" s="4" t="n"/>
      <c r="G1023" s="27" t="n"/>
      <c r="H1023" s="28" t="n"/>
      <c r="I1023" s="4" t="n"/>
      <c r="J1023" s="35">
        <f>_xlfn.XLOOKUP(C1023,sales!C:C,scon!L:L,"")</f>
        <v/>
      </c>
      <c r="K1023" s="31" t="n"/>
      <c r="L1023" s="31" t="n"/>
      <c r="M1023" s="33">
        <f>IF(I1023="","",J1023*I1023)</f>
        <v/>
      </c>
      <c r="N1023" s="33">
        <f>IF(K1023="","",M1023 * K1023)</f>
        <v/>
      </c>
      <c r="O1023" s="33">
        <f>IF(K1023="","",M1023 + N1023)</f>
        <v/>
      </c>
      <c r="P1023" s="4" t="n"/>
      <c r="Q1023" s="33">
        <f>IF(L1023&amp;K1023="","",M1023 * L1023)</f>
        <v/>
      </c>
      <c r="R1023" s="34">
        <f>IF(M1023="","",O1023-P1023-Q1023)</f>
        <v/>
      </c>
    </row>
    <row r="1024">
      <c r="A1024" s="25" t="n">
        <v>1020</v>
      </c>
      <c r="B1024" s="26">
        <f>_xlfn.XLOOKUP(C1024,sales!C:C,scon!B:B,"")</f>
        <v/>
      </c>
      <c r="C1024" s="4" t="n"/>
      <c r="D1024" s="26">
        <f>_xlfn.XLOOKUP(C1024,sales!C:C,scon!D:D,"")</f>
        <v/>
      </c>
      <c r="E1024" s="26">
        <f>_xlfn.XLOOKUP(C1024,sales!C:C,scon!E:E,"")</f>
        <v/>
      </c>
      <c r="F1024" s="4" t="n"/>
      <c r="G1024" s="27" t="n"/>
      <c r="H1024" s="28" t="n"/>
      <c r="I1024" s="4" t="n"/>
      <c r="J1024" s="35">
        <f>_xlfn.XLOOKUP(C1024,sales!C:C,scon!L:L,"")</f>
        <v/>
      </c>
      <c r="K1024" s="31" t="n"/>
      <c r="L1024" s="31" t="n"/>
      <c r="M1024" s="33">
        <f>IF(I1024="","",J1024*I1024)</f>
        <v/>
      </c>
      <c r="N1024" s="33">
        <f>IF(K1024="","",M1024 * K1024)</f>
        <v/>
      </c>
      <c r="O1024" s="33">
        <f>IF(K1024="","",M1024 + N1024)</f>
        <v/>
      </c>
      <c r="P1024" s="4" t="n"/>
      <c r="Q1024" s="33">
        <f>IF(L1024&amp;K1024="","",M1024 * L1024)</f>
        <v/>
      </c>
      <c r="R1024" s="34">
        <f>IF(M1024="","",O1024-P1024-Q1024)</f>
        <v/>
      </c>
    </row>
    <row r="1025">
      <c r="A1025" s="25" t="n">
        <v>1021</v>
      </c>
      <c r="B1025" s="26">
        <f>_xlfn.XLOOKUP(C1025,sales!C:C,scon!B:B,"")</f>
        <v/>
      </c>
      <c r="C1025" s="4" t="n"/>
      <c r="D1025" s="26">
        <f>_xlfn.XLOOKUP(C1025,sales!C:C,scon!D:D,"")</f>
        <v/>
      </c>
      <c r="E1025" s="26">
        <f>_xlfn.XLOOKUP(C1025,sales!C:C,scon!E:E,"")</f>
        <v/>
      </c>
      <c r="F1025" s="4" t="n"/>
      <c r="G1025" s="27" t="n"/>
      <c r="H1025" s="28" t="n"/>
      <c r="I1025" s="4" t="n"/>
      <c r="J1025" s="35">
        <f>_xlfn.XLOOKUP(C1025,sales!C:C,scon!L:L,"")</f>
        <v/>
      </c>
      <c r="K1025" s="31" t="n"/>
      <c r="L1025" s="31" t="n"/>
      <c r="M1025" s="33">
        <f>IF(I1025="","",J1025*I1025)</f>
        <v/>
      </c>
      <c r="N1025" s="33">
        <f>IF(K1025="","",M1025 * K1025)</f>
        <v/>
      </c>
      <c r="O1025" s="33">
        <f>IF(K1025="","",M1025 + N1025)</f>
        <v/>
      </c>
      <c r="P1025" s="4" t="n"/>
      <c r="Q1025" s="33">
        <f>IF(L1025&amp;K1025="","",M1025 * L1025)</f>
        <v/>
      </c>
      <c r="R1025" s="34">
        <f>IF(M1025="","",O1025-P1025-Q1025)</f>
        <v/>
      </c>
    </row>
    <row r="1026">
      <c r="A1026" s="25" t="n">
        <v>1022</v>
      </c>
      <c r="B1026" s="26">
        <f>_xlfn.XLOOKUP(C1026,sales!C:C,scon!B:B,"")</f>
        <v/>
      </c>
      <c r="C1026" s="4" t="n"/>
      <c r="D1026" s="26">
        <f>_xlfn.XLOOKUP(C1026,sales!C:C,scon!D:D,"")</f>
        <v/>
      </c>
      <c r="E1026" s="26">
        <f>_xlfn.XLOOKUP(C1026,sales!C:C,scon!E:E,"")</f>
        <v/>
      </c>
      <c r="F1026" s="4" t="n"/>
      <c r="G1026" s="27" t="n"/>
      <c r="H1026" s="28" t="n"/>
      <c r="I1026" s="4" t="n"/>
      <c r="J1026" s="35">
        <f>_xlfn.XLOOKUP(C1026,sales!C:C,scon!L:L,"")</f>
        <v/>
      </c>
      <c r="K1026" s="31" t="n"/>
      <c r="L1026" s="31" t="n"/>
      <c r="M1026" s="33">
        <f>IF(I1026="","",J1026*I1026)</f>
        <v/>
      </c>
      <c r="N1026" s="33">
        <f>IF(K1026="","",M1026 * K1026)</f>
        <v/>
      </c>
      <c r="O1026" s="33">
        <f>IF(K1026="","",M1026 + N1026)</f>
        <v/>
      </c>
      <c r="P1026" s="4" t="n"/>
      <c r="Q1026" s="33">
        <f>IF(L1026&amp;K1026="","",M1026 * L1026)</f>
        <v/>
      </c>
      <c r="R1026" s="34">
        <f>IF(M1026="","",O1026-P1026-Q1026)</f>
        <v/>
      </c>
    </row>
    <row r="1027">
      <c r="A1027" s="25" t="n">
        <v>1023</v>
      </c>
      <c r="B1027" s="26">
        <f>_xlfn.XLOOKUP(C1027,sales!C:C,scon!B:B,"")</f>
        <v/>
      </c>
      <c r="C1027" s="4" t="n"/>
      <c r="D1027" s="26">
        <f>_xlfn.XLOOKUP(C1027,sales!C:C,scon!D:D,"")</f>
        <v/>
      </c>
      <c r="E1027" s="26">
        <f>_xlfn.XLOOKUP(C1027,sales!C:C,scon!E:E,"")</f>
        <v/>
      </c>
      <c r="F1027" s="4" t="n"/>
      <c r="G1027" s="27" t="n"/>
      <c r="H1027" s="28" t="n"/>
      <c r="I1027" s="4" t="n"/>
      <c r="J1027" s="35">
        <f>_xlfn.XLOOKUP(C1027,sales!C:C,scon!L:L,"")</f>
        <v/>
      </c>
      <c r="K1027" s="31" t="n"/>
      <c r="L1027" s="31" t="n"/>
      <c r="M1027" s="33">
        <f>IF(I1027="","",J1027*I1027)</f>
        <v/>
      </c>
      <c r="N1027" s="33">
        <f>IF(K1027="","",M1027 * K1027)</f>
        <v/>
      </c>
      <c r="O1027" s="33">
        <f>IF(K1027="","",M1027 + N1027)</f>
        <v/>
      </c>
      <c r="P1027" s="4" t="n"/>
      <c r="Q1027" s="33">
        <f>IF(L1027&amp;K1027="","",M1027 * L1027)</f>
        <v/>
      </c>
      <c r="R1027" s="34">
        <f>IF(M1027="","",O1027-P1027-Q1027)</f>
        <v/>
      </c>
    </row>
    <row r="1028">
      <c r="A1028" s="25" t="n">
        <v>1024</v>
      </c>
      <c r="B1028" s="26">
        <f>_xlfn.XLOOKUP(C1028,sales!C:C,scon!B:B,"")</f>
        <v/>
      </c>
      <c r="C1028" s="4" t="n"/>
      <c r="D1028" s="26">
        <f>_xlfn.XLOOKUP(C1028,sales!C:C,scon!D:D,"")</f>
        <v/>
      </c>
      <c r="E1028" s="26">
        <f>_xlfn.XLOOKUP(C1028,sales!C:C,scon!E:E,"")</f>
        <v/>
      </c>
      <c r="F1028" s="4" t="n"/>
      <c r="G1028" s="27" t="n"/>
      <c r="H1028" s="28" t="n"/>
      <c r="I1028" s="4" t="n"/>
      <c r="J1028" s="35">
        <f>_xlfn.XLOOKUP(C1028,sales!C:C,scon!L:L,"")</f>
        <v/>
      </c>
      <c r="K1028" s="31" t="n"/>
      <c r="L1028" s="31" t="n"/>
      <c r="M1028" s="33">
        <f>IF(I1028="","",J1028*I1028)</f>
        <v/>
      </c>
      <c r="N1028" s="33">
        <f>IF(K1028="","",M1028 * K1028)</f>
        <v/>
      </c>
      <c r="O1028" s="33">
        <f>IF(K1028="","",M1028 + N1028)</f>
        <v/>
      </c>
      <c r="P1028" s="4" t="n"/>
      <c r="Q1028" s="33">
        <f>IF(L1028&amp;K1028="","",M1028 * L1028)</f>
        <v/>
      </c>
      <c r="R1028" s="34">
        <f>IF(M1028="","",O1028-P1028-Q1028)</f>
        <v/>
      </c>
    </row>
    <row r="1029">
      <c r="A1029" s="25" t="n">
        <v>1025</v>
      </c>
      <c r="B1029" s="26">
        <f>_xlfn.XLOOKUP(C1029,sales!C:C,scon!B:B,"")</f>
        <v/>
      </c>
      <c r="C1029" s="4" t="n"/>
      <c r="D1029" s="26">
        <f>_xlfn.XLOOKUP(C1029,sales!C:C,scon!D:D,"")</f>
        <v/>
      </c>
      <c r="E1029" s="26">
        <f>_xlfn.XLOOKUP(C1029,sales!C:C,scon!E:E,"")</f>
        <v/>
      </c>
      <c r="F1029" s="4" t="n"/>
      <c r="G1029" s="27" t="n"/>
      <c r="H1029" s="28" t="n"/>
      <c r="I1029" s="4" t="n"/>
      <c r="J1029" s="35">
        <f>_xlfn.XLOOKUP(C1029,sales!C:C,scon!L:L,"")</f>
        <v/>
      </c>
      <c r="K1029" s="31" t="n"/>
      <c r="L1029" s="31" t="n"/>
      <c r="M1029" s="33">
        <f>IF(I1029="","",J1029*I1029)</f>
        <v/>
      </c>
      <c r="N1029" s="33">
        <f>IF(K1029="","",M1029 * K1029)</f>
        <v/>
      </c>
      <c r="O1029" s="33">
        <f>IF(K1029="","",M1029 + N1029)</f>
        <v/>
      </c>
      <c r="P1029" s="4" t="n"/>
      <c r="Q1029" s="33">
        <f>IF(L1029&amp;K1029="","",M1029 * L1029)</f>
        <v/>
      </c>
      <c r="R1029" s="34">
        <f>IF(M1029="","",O1029-P1029-Q1029)</f>
        <v/>
      </c>
    </row>
    <row r="1030">
      <c r="A1030" s="25" t="n">
        <v>1026</v>
      </c>
      <c r="B1030" s="26">
        <f>_xlfn.XLOOKUP(C1030,sales!C:C,scon!B:B,"")</f>
        <v/>
      </c>
      <c r="C1030" s="4" t="n"/>
      <c r="D1030" s="26">
        <f>_xlfn.XLOOKUP(C1030,sales!C:C,scon!D:D,"")</f>
        <v/>
      </c>
      <c r="E1030" s="26">
        <f>_xlfn.XLOOKUP(C1030,sales!C:C,scon!E:E,"")</f>
        <v/>
      </c>
      <c r="F1030" s="4" t="n"/>
      <c r="G1030" s="27" t="n"/>
      <c r="H1030" s="28" t="n"/>
      <c r="I1030" s="4" t="n"/>
      <c r="J1030" s="35">
        <f>_xlfn.XLOOKUP(C1030,sales!C:C,scon!L:L,"")</f>
        <v/>
      </c>
      <c r="K1030" s="31" t="n"/>
      <c r="L1030" s="31" t="n"/>
      <c r="M1030" s="33">
        <f>IF(I1030="","",J1030*I1030)</f>
        <v/>
      </c>
      <c r="N1030" s="33">
        <f>IF(K1030="","",M1030 * K1030)</f>
        <v/>
      </c>
      <c r="O1030" s="33">
        <f>IF(K1030="","",M1030 + N1030)</f>
        <v/>
      </c>
      <c r="P1030" s="4" t="n"/>
      <c r="Q1030" s="33">
        <f>IF(L1030&amp;K1030="","",M1030 * L1030)</f>
        <v/>
      </c>
      <c r="R1030" s="34">
        <f>IF(M1030="","",O1030-P1030-Q1030)</f>
        <v/>
      </c>
    </row>
    <row r="1031">
      <c r="A1031" s="25" t="n">
        <v>1027</v>
      </c>
      <c r="B1031" s="26">
        <f>_xlfn.XLOOKUP(C1031,sales!C:C,scon!B:B,"")</f>
        <v/>
      </c>
      <c r="C1031" s="4" t="n"/>
      <c r="D1031" s="26">
        <f>_xlfn.XLOOKUP(C1031,sales!C:C,scon!D:D,"")</f>
        <v/>
      </c>
      <c r="E1031" s="26">
        <f>_xlfn.XLOOKUP(C1031,sales!C:C,scon!E:E,"")</f>
        <v/>
      </c>
      <c r="F1031" s="4" t="n"/>
      <c r="G1031" s="27" t="n"/>
      <c r="H1031" s="28" t="n"/>
      <c r="I1031" s="4" t="n"/>
      <c r="J1031" s="35">
        <f>_xlfn.XLOOKUP(C1031,sales!C:C,scon!L:L,"")</f>
        <v/>
      </c>
      <c r="K1031" s="31" t="n"/>
      <c r="L1031" s="31" t="n"/>
      <c r="M1031" s="33">
        <f>IF(I1031="","",J1031*I1031)</f>
        <v/>
      </c>
      <c r="N1031" s="33">
        <f>IF(K1031="","",M1031 * K1031)</f>
        <v/>
      </c>
      <c r="O1031" s="33">
        <f>IF(K1031="","",M1031 + N1031)</f>
        <v/>
      </c>
      <c r="P1031" s="4" t="n"/>
      <c r="Q1031" s="33">
        <f>IF(L1031&amp;K1031="","",M1031 * L1031)</f>
        <v/>
      </c>
      <c r="R1031" s="34">
        <f>IF(M1031="","",O1031-P1031-Q1031)</f>
        <v/>
      </c>
    </row>
    <row r="1032">
      <c r="A1032" s="25" t="n">
        <v>1028</v>
      </c>
      <c r="B1032" s="26">
        <f>_xlfn.XLOOKUP(C1032,sales!C:C,scon!B:B,"")</f>
        <v/>
      </c>
      <c r="C1032" s="4" t="n"/>
      <c r="D1032" s="26">
        <f>_xlfn.XLOOKUP(C1032,sales!C:C,scon!D:D,"")</f>
        <v/>
      </c>
      <c r="E1032" s="26">
        <f>_xlfn.XLOOKUP(C1032,sales!C:C,scon!E:E,"")</f>
        <v/>
      </c>
      <c r="F1032" s="4" t="n"/>
      <c r="G1032" s="27" t="n"/>
      <c r="H1032" s="28" t="n"/>
      <c r="I1032" s="4" t="n"/>
      <c r="J1032" s="35">
        <f>_xlfn.XLOOKUP(C1032,sales!C:C,scon!L:L,"")</f>
        <v/>
      </c>
      <c r="K1032" s="31" t="n"/>
      <c r="L1032" s="31" t="n"/>
      <c r="M1032" s="33">
        <f>IF(I1032="","",J1032*I1032)</f>
        <v/>
      </c>
      <c r="N1032" s="33">
        <f>IF(K1032="","",M1032 * K1032)</f>
        <v/>
      </c>
      <c r="O1032" s="33">
        <f>IF(K1032="","",M1032 + N1032)</f>
        <v/>
      </c>
      <c r="P1032" s="4" t="n"/>
      <c r="Q1032" s="33">
        <f>IF(L1032&amp;K1032="","",M1032 * L1032)</f>
        <v/>
      </c>
      <c r="R1032" s="34">
        <f>IF(M1032="","",O1032-P1032-Q1032)</f>
        <v/>
      </c>
    </row>
    <row r="1033">
      <c r="A1033" s="25" t="n">
        <v>1029</v>
      </c>
      <c r="B1033" s="26">
        <f>_xlfn.XLOOKUP(C1033,sales!C:C,scon!B:B,"")</f>
        <v/>
      </c>
      <c r="C1033" s="4" t="n"/>
      <c r="D1033" s="26">
        <f>_xlfn.XLOOKUP(C1033,sales!C:C,scon!D:D,"")</f>
        <v/>
      </c>
      <c r="E1033" s="26">
        <f>_xlfn.XLOOKUP(C1033,sales!C:C,scon!E:E,"")</f>
        <v/>
      </c>
      <c r="F1033" s="4" t="n"/>
      <c r="G1033" s="27" t="n"/>
      <c r="H1033" s="28" t="n"/>
      <c r="I1033" s="4" t="n"/>
      <c r="J1033" s="35">
        <f>_xlfn.XLOOKUP(C1033,sales!C:C,scon!L:L,"")</f>
        <v/>
      </c>
      <c r="K1033" s="31" t="n"/>
      <c r="L1033" s="31" t="n"/>
      <c r="M1033" s="33">
        <f>IF(I1033="","",J1033*I1033)</f>
        <v/>
      </c>
      <c r="N1033" s="33">
        <f>IF(K1033="","",M1033 * K1033)</f>
        <v/>
      </c>
      <c r="O1033" s="33">
        <f>IF(K1033="","",M1033 + N1033)</f>
        <v/>
      </c>
      <c r="P1033" s="4" t="n"/>
      <c r="Q1033" s="33">
        <f>IF(L1033&amp;K1033="","",M1033 * L1033)</f>
        <v/>
      </c>
      <c r="R1033" s="34">
        <f>IF(M1033="","",O1033-P1033-Q1033)</f>
        <v/>
      </c>
    </row>
    <row r="1034">
      <c r="A1034" s="25" t="n">
        <v>1030</v>
      </c>
      <c r="B1034" s="26">
        <f>_xlfn.XLOOKUP(C1034,sales!C:C,scon!B:B,"")</f>
        <v/>
      </c>
      <c r="C1034" s="4" t="n"/>
      <c r="D1034" s="26">
        <f>_xlfn.XLOOKUP(C1034,sales!C:C,scon!D:D,"")</f>
        <v/>
      </c>
      <c r="E1034" s="26">
        <f>_xlfn.XLOOKUP(C1034,sales!C:C,scon!E:E,"")</f>
        <v/>
      </c>
      <c r="F1034" s="4" t="n"/>
      <c r="G1034" s="27" t="n"/>
      <c r="H1034" s="28" t="n"/>
      <c r="I1034" s="4" t="n"/>
      <c r="J1034" s="35">
        <f>_xlfn.XLOOKUP(C1034,sales!C:C,scon!L:L,"")</f>
        <v/>
      </c>
      <c r="K1034" s="31" t="n"/>
      <c r="L1034" s="31" t="n"/>
      <c r="M1034" s="33">
        <f>IF(I1034="","",J1034*I1034)</f>
        <v/>
      </c>
      <c r="N1034" s="33">
        <f>IF(K1034="","",M1034 * K1034)</f>
        <v/>
      </c>
      <c r="O1034" s="33">
        <f>IF(K1034="","",M1034 + N1034)</f>
        <v/>
      </c>
      <c r="P1034" s="4" t="n"/>
      <c r="Q1034" s="33">
        <f>IF(L1034&amp;K1034="","",M1034 * L1034)</f>
        <v/>
      </c>
      <c r="R1034" s="34">
        <f>IF(M1034="","",O1034-P1034-Q1034)</f>
        <v/>
      </c>
    </row>
    <row r="1035">
      <c r="A1035" s="25" t="n">
        <v>1031</v>
      </c>
      <c r="B1035" s="26">
        <f>_xlfn.XLOOKUP(C1035,sales!C:C,scon!B:B,"")</f>
        <v/>
      </c>
      <c r="C1035" s="4" t="n"/>
      <c r="D1035" s="26">
        <f>_xlfn.XLOOKUP(C1035,sales!C:C,scon!D:D,"")</f>
        <v/>
      </c>
      <c r="E1035" s="26">
        <f>_xlfn.XLOOKUP(C1035,sales!C:C,scon!E:E,"")</f>
        <v/>
      </c>
      <c r="F1035" s="4" t="n"/>
      <c r="G1035" s="27" t="n"/>
      <c r="H1035" s="28" t="n"/>
      <c r="I1035" s="4" t="n"/>
      <c r="J1035" s="35">
        <f>_xlfn.XLOOKUP(C1035,sales!C:C,scon!L:L,"")</f>
        <v/>
      </c>
      <c r="K1035" s="31" t="n"/>
      <c r="L1035" s="31" t="n"/>
      <c r="M1035" s="33">
        <f>IF(I1035="","",J1035*I1035)</f>
        <v/>
      </c>
      <c r="N1035" s="33">
        <f>IF(K1035="","",M1035 * K1035)</f>
        <v/>
      </c>
      <c r="O1035" s="33">
        <f>IF(K1035="","",M1035 + N1035)</f>
        <v/>
      </c>
      <c r="P1035" s="4" t="n"/>
      <c r="Q1035" s="33">
        <f>IF(L1035&amp;K1035="","",M1035 * L1035)</f>
        <v/>
      </c>
      <c r="R1035" s="34">
        <f>IF(M1035="","",O1035-P1035-Q1035)</f>
        <v/>
      </c>
    </row>
    <row r="1036">
      <c r="A1036" s="25" t="n">
        <v>1032</v>
      </c>
      <c r="B1036" s="26">
        <f>_xlfn.XLOOKUP(C1036,sales!C:C,scon!B:B,"")</f>
        <v/>
      </c>
      <c r="C1036" s="4" t="n"/>
      <c r="D1036" s="26">
        <f>_xlfn.XLOOKUP(C1036,sales!C:C,scon!D:D,"")</f>
        <v/>
      </c>
      <c r="E1036" s="26">
        <f>_xlfn.XLOOKUP(C1036,sales!C:C,scon!E:E,"")</f>
        <v/>
      </c>
      <c r="F1036" s="4" t="n"/>
      <c r="G1036" s="27" t="n"/>
      <c r="H1036" s="28" t="n"/>
      <c r="I1036" s="4" t="n"/>
      <c r="J1036" s="35">
        <f>_xlfn.XLOOKUP(C1036,sales!C:C,scon!L:L,"")</f>
        <v/>
      </c>
      <c r="K1036" s="31" t="n"/>
      <c r="L1036" s="31" t="n"/>
      <c r="M1036" s="33">
        <f>IF(I1036="","",J1036*I1036)</f>
        <v/>
      </c>
      <c r="N1036" s="33">
        <f>IF(K1036="","",M1036 * K1036)</f>
        <v/>
      </c>
      <c r="O1036" s="33">
        <f>IF(K1036="","",M1036 + N1036)</f>
        <v/>
      </c>
      <c r="P1036" s="4" t="n"/>
      <c r="Q1036" s="33">
        <f>IF(L1036&amp;K1036="","",M1036 * L1036)</f>
        <v/>
      </c>
      <c r="R1036" s="34">
        <f>IF(M1036="","",O1036-P1036-Q1036)</f>
        <v/>
      </c>
    </row>
    <row r="1037">
      <c r="A1037" s="25" t="n">
        <v>1033</v>
      </c>
      <c r="B1037" s="26">
        <f>_xlfn.XLOOKUP(C1037,sales!C:C,scon!B:B,"")</f>
        <v/>
      </c>
      <c r="C1037" s="4" t="n"/>
      <c r="D1037" s="26">
        <f>_xlfn.XLOOKUP(C1037,sales!C:C,scon!D:D,"")</f>
        <v/>
      </c>
      <c r="E1037" s="26">
        <f>_xlfn.XLOOKUP(C1037,sales!C:C,scon!E:E,"")</f>
        <v/>
      </c>
      <c r="F1037" s="4" t="n"/>
      <c r="G1037" s="27" t="n"/>
      <c r="H1037" s="28" t="n"/>
      <c r="I1037" s="4" t="n"/>
      <c r="J1037" s="35">
        <f>_xlfn.XLOOKUP(C1037,sales!C:C,scon!L:L,"")</f>
        <v/>
      </c>
      <c r="K1037" s="31" t="n"/>
      <c r="L1037" s="31" t="n"/>
      <c r="M1037" s="33">
        <f>IF(I1037="","",J1037*I1037)</f>
        <v/>
      </c>
      <c r="N1037" s="33">
        <f>IF(K1037="","",M1037 * K1037)</f>
        <v/>
      </c>
      <c r="O1037" s="33">
        <f>IF(K1037="","",M1037 + N1037)</f>
        <v/>
      </c>
      <c r="P1037" s="4" t="n"/>
      <c r="Q1037" s="33">
        <f>IF(L1037&amp;K1037="","",M1037 * L1037)</f>
        <v/>
      </c>
      <c r="R1037" s="34">
        <f>IF(M1037="","",O1037-P1037-Q1037)</f>
        <v/>
      </c>
    </row>
    <row r="1038">
      <c r="A1038" s="25" t="n">
        <v>1034</v>
      </c>
      <c r="B1038" s="26">
        <f>_xlfn.XLOOKUP(C1038,sales!C:C,scon!B:B,"")</f>
        <v/>
      </c>
      <c r="C1038" s="4" t="n"/>
      <c r="D1038" s="26">
        <f>_xlfn.XLOOKUP(C1038,sales!C:C,scon!D:D,"")</f>
        <v/>
      </c>
      <c r="E1038" s="26">
        <f>_xlfn.XLOOKUP(C1038,sales!C:C,scon!E:E,"")</f>
        <v/>
      </c>
      <c r="F1038" s="4" t="n"/>
      <c r="G1038" s="27" t="n"/>
      <c r="H1038" s="28" t="n"/>
      <c r="I1038" s="4" t="n"/>
      <c r="J1038" s="35">
        <f>_xlfn.XLOOKUP(C1038,sales!C:C,scon!L:L,"")</f>
        <v/>
      </c>
      <c r="K1038" s="31" t="n"/>
      <c r="L1038" s="31" t="n"/>
      <c r="M1038" s="33">
        <f>IF(I1038="","",J1038*I1038)</f>
        <v/>
      </c>
      <c r="N1038" s="33">
        <f>IF(K1038="","",M1038 * K1038)</f>
        <v/>
      </c>
      <c r="O1038" s="33">
        <f>IF(K1038="","",M1038 + N1038)</f>
        <v/>
      </c>
      <c r="P1038" s="4" t="n"/>
      <c r="Q1038" s="33">
        <f>IF(L1038&amp;K1038="","",M1038 * L1038)</f>
        <v/>
      </c>
      <c r="R1038" s="34">
        <f>IF(M1038="","",O1038-P1038-Q1038)</f>
        <v/>
      </c>
    </row>
    <row r="1039">
      <c r="A1039" s="25" t="n">
        <v>1035</v>
      </c>
      <c r="B1039" s="26">
        <f>_xlfn.XLOOKUP(C1039,sales!C:C,scon!B:B,"")</f>
        <v/>
      </c>
      <c r="C1039" s="4" t="n"/>
      <c r="D1039" s="26">
        <f>_xlfn.XLOOKUP(C1039,sales!C:C,scon!D:D,"")</f>
        <v/>
      </c>
      <c r="E1039" s="26">
        <f>_xlfn.XLOOKUP(C1039,sales!C:C,scon!E:E,"")</f>
        <v/>
      </c>
      <c r="F1039" s="4" t="n"/>
      <c r="G1039" s="27" t="n"/>
      <c r="H1039" s="28" t="n"/>
      <c r="I1039" s="4" t="n"/>
      <c r="J1039" s="35">
        <f>_xlfn.XLOOKUP(C1039,sales!C:C,scon!L:L,"")</f>
        <v/>
      </c>
      <c r="K1039" s="31" t="n"/>
      <c r="L1039" s="31" t="n"/>
      <c r="M1039" s="33">
        <f>IF(I1039="","",J1039*I1039)</f>
        <v/>
      </c>
      <c r="N1039" s="33">
        <f>IF(K1039="","",M1039 * K1039)</f>
        <v/>
      </c>
      <c r="O1039" s="33">
        <f>IF(K1039="","",M1039 + N1039)</f>
        <v/>
      </c>
      <c r="P1039" s="4" t="n"/>
      <c r="Q1039" s="33">
        <f>IF(L1039&amp;K1039="","",M1039 * L1039)</f>
        <v/>
      </c>
      <c r="R1039" s="34">
        <f>IF(M1039="","",O1039-P1039-Q1039)</f>
        <v/>
      </c>
    </row>
    <row r="1040">
      <c r="A1040" s="25" t="n">
        <v>1036</v>
      </c>
      <c r="B1040" s="26">
        <f>_xlfn.XLOOKUP(C1040,sales!C:C,scon!B:B,"")</f>
        <v/>
      </c>
      <c r="C1040" s="4" t="n"/>
      <c r="D1040" s="26">
        <f>_xlfn.XLOOKUP(C1040,sales!C:C,scon!D:D,"")</f>
        <v/>
      </c>
      <c r="E1040" s="26">
        <f>_xlfn.XLOOKUP(C1040,sales!C:C,scon!E:E,"")</f>
        <v/>
      </c>
      <c r="F1040" s="4" t="n"/>
      <c r="G1040" s="27" t="n"/>
      <c r="H1040" s="28" t="n"/>
      <c r="I1040" s="4" t="n"/>
      <c r="J1040" s="35">
        <f>_xlfn.XLOOKUP(C1040,sales!C:C,scon!L:L,"")</f>
        <v/>
      </c>
      <c r="K1040" s="31" t="n"/>
      <c r="L1040" s="31" t="n"/>
      <c r="M1040" s="33">
        <f>IF(I1040="","",J1040*I1040)</f>
        <v/>
      </c>
      <c r="N1040" s="33">
        <f>IF(K1040="","",M1040 * K1040)</f>
        <v/>
      </c>
      <c r="O1040" s="33">
        <f>IF(K1040="","",M1040 + N1040)</f>
        <v/>
      </c>
      <c r="P1040" s="4" t="n"/>
      <c r="Q1040" s="33">
        <f>IF(L1040&amp;K1040="","",M1040 * L1040)</f>
        <v/>
      </c>
      <c r="R1040" s="34">
        <f>IF(M1040="","",O1040-P1040-Q1040)</f>
        <v/>
      </c>
    </row>
    <row r="1041">
      <c r="A1041" s="25" t="n">
        <v>1037</v>
      </c>
      <c r="B1041" s="26">
        <f>_xlfn.XLOOKUP(C1041,sales!C:C,scon!B:B,"")</f>
        <v/>
      </c>
      <c r="C1041" s="4" t="n"/>
      <c r="D1041" s="26">
        <f>_xlfn.XLOOKUP(C1041,sales!C:C,scon!D:D,"")</f>
        <v/>
      </c>
      <c r="E1041" s="26">
        <f>_xlfn.XLOOKUP(C1041,sales!C:C,scon!E:E,"")</f>
        <v/>
      </c>
      <c r="F1041" s="4" t="n"/>
      <c r="G1041" s="27" t="n"/>
      <c r="H1041" s="28" t="n"/>
      <c r="I1041" s="4" t="n"/>
      <c r="J1041" s="35">
        <f>_xlfn.XLOOKUP(C1041,sales!C:C,scon!L:L,"")</f>
        <v/>
      </c>
      <c r="K1041" s="31" t="n"/>
      <c r="L1041" s="31" t="n"/>
      <c r="M1041" s="33">
        <f>IF(I1041="","",J1041*I1041)</f>
        <v/>
      </c>
      <c r="N1041" s="33">
        <f>IF(K1041="","",M1041 * K1041)</f>
        <v/>
      </c>
      <c r="O1041" s="33">
        <f>IF(K1041="","",M1041 + N1041)</f>
        <v/>
      </c>
      <c r="P1041" s="4" t="n"/>
      <c r="Q1041" s="33">
        <f>IF(L1041&amp;K1041="","",M1041 * L1041)</f>
        <v/>
      </c>
      <c r="R1041" s="34">
        <f>IF(M1041="","",O1041-P1041-Q1041)</f>
        <v/>
      </c>
    </row>
    <row r="1042">
      <c r="A1042" s="25" t="n">
        <v>1038</v>
      </c>
      <c r="B1042" s="26">
        <f>_xlfn.XLOOKUP(C1042,sales!C:C,scon!B:B,"")</f>
        <v/>
      </c>
      <c r="C1042" s="4" t="n"/>
      <c r="D1042" s="26">
        <f>_xlfn.XLOOKUP(C1042,sales!C:C,scon!D:D,"")</f>
        <v/>
      </c>
      <c r="E1042" s="26">
        <f>_xlfn.XLOOKUP(C1042,sales!C:C,scon!E:E,"")</f>
        <v/>
      </c>
      <c r="F1042" s="4" t="n"/>
      <c r="G1042" s="27" t="n"/>
      <c r="H1042" s="28" t="n"/>
      <c r="I1042" s="4" t="n"/>
      <c r="J1042" s="35">
        <f>_xlfn.XLOOKUP(C1042,sales!C:C,scon!L:L,"")</f>
        <v/>
      </c>
      <c r="K1042" s="31" t="n"/>
      <c r="L1042" s="31" t="n"/>
      <c r="M1042" s="33">
        <f>IF(I1042="","",J1042*I1042)</f>
        <v/>
      </c>
      <c r="N1042" s="33">
        <f>IF(K1042="","",M1042 * K1042)</f>
        <v/>
      </c>
      <c r="O1042" s="33">
        <f>IF(K1042="","",M1042 + N1042)</f>
        <v/>
      </c>
      <c r="P1042" s="4" t="n"/>
      <c r="Q1042" s="33">
        <f>IF(L1042&amp;K1042="","",M1042 * L1042)</f>
        <v/>
      </c>
      <c r="R1042" s="34">
        <f>IF(M1042="","",O1042-P1042-Q1042)</f>
        <v/>
      </c>
    </row>
    <row r="1043">
      <c r="A1043" s="25" t="n">
        <v>1039</v>
      </c>
      <c r="B1043" s="26">
        <f>_xlfn.XLOOKUP(C1043,sales!C:C,scon!B:B,"")</f>
        <v/>
      </c>
      <c r="C1043" s="4" t="n"/>
      <c r="D1043" s="26">
        <f>_xlfn.XLOOKUP(C1043,sales!C:C,scon!D:D,"")</f>
        <v/>
      </c>
      <c r="E1043" s="26">
        <f>_xlfn.XLOOKUP(C1043,sales!C:C,scon!E:E,"")</f>
        <v/>
      </c>
      <c r="F1043" s="4" t="n"/>
      <c r="G1043" s="27" t="n"/>
      <c r="H1043" s="28" t="n"/>
      <c r="I1043" s="4" t="n"/>
      <c r="J1043" s="35">
        <f>_xlfn.XLOOKUP(C1043,sales!C:C,scon!L:L,"")</f>
        <v/>
      </c>
      <c r="K1043" s="31" t="n"/>
      <c r="L1043" s="31" t="n"/>
      <c r="M1043" s="33">
        <f>IF(I1043="","",J1043*I1043)</f>
        <v/>
      </c>
      <c r="N1043" s="33">
        <f>IF(K1043="","",M1043 * K1043)</f>
        <v/>
      </c>
      <c r="O1043" s="33">
        <f>IF(K1043="","",M1043 + N1043)</f>
        <v/>
      </c>
      <c r="P1043" s="4" t="n"/>
      <c r="Q1043" s="33">
        <f>IF(L1043&amp;K1043="","",M1043 * L1043)</f>
        <v/>
      </c>
      <c r="R1043" s="34">
        <f>IF(M1043="","",O1043-P1043-Q1043)</f>
        <v/>
      </c>
    </row>
    <row r="1044">
      <c r="A1044" s="25" t="n">
        <v>1040</v>
      </c>
      <c r="B1044" s="26">
        <f>_xlfn.XLOOKUP(C1044,sales!C:C,scon!B:B,"")</f>
        <v/>
      </c>
      <c r="C1044" s="4" t="n"/>
      <c r="D1044" s="26">
        <f>_xlfn.XLOOKUP(C1044,sales!C:C,scon!D:D,"")</f>
        <v/>
      </c>
      <c r="E1044" s="26">
        <f>_xlfn.XLOOKUP(C1044,sales!C:C,scon!E:E,"")</f>
        <v/>
      </c>
      <c r="F1044" s="4" t="n"/>
      <c r="G1044" s="27" t="n"/>
      <c r="H1044" s="28" t="n"/>
      <c r="I1044" s="4" t="n"/>
      <c r="J1044" s="35">
        <f>_xlfn.XLOOKUP(C1044,sales!C:C,scon!L:L,"")</f>
        <v/>
      </c>
      <c r="K1044" s="31" t="n"/>
      <c r="L1044" s="31" t="n"/>
      <c r="M1044" s="33">
        <f>IF(I1044="","",J1044*I1044)</f>
        <v/>
      </c>
      <c r="N1044" s="33">
        <f>IF(K1044="","",M1044 * K1044)</f>
        <v/>
      </c>
      <c r="O1044" s="33">
        <f>IF(K1044="","",M1044 + N1044)</f>
        <v/>
      </c>
      <c r="P1044" s="4" t="n"/>
      <c r="Q1044" s="33">
        <f>IF(L1044&amp;K1044="","",M1044 * L1044)</f>
        <v/>
      </c>
      <c r="R1044" s="34">
        <f>IF(M1044="","",O1044-P1044-Q1044)</f>
        <v/>
      </c>
    </row>
    <row r="1045">
      <c r="A1045" s="25" t="n">
        <v>1041</v>
      </c>
      <c r="B1045" s="26">
        <f>_xlfn.XLOOKUP(C1045,sales!C:C,scon!B:B,"")</f>
        <v/>
      </c>
      <c r="C1045" s="4" t="n"/>
      <c r="D1045" s="26">
        <f>_xlfn.XLOOKUP(C1045,sales!C:C,scon!D:D,"")</f>
        <v/>
      </c>
      <c r="E1045" s="26">
        <f>_xlfn.XLOOKUP(C1045,sales!C:C,scon!E:E,"")</f>
        <v/>
      </c>
      <c r="F1045" s="4" t="n"/>
      <c r="G1045" s="27" t="n"/>
      <c r="H1045" s="28" t="n"/>
      <c r="I1045" s="4" t="n"/>
      <c r="J1045" s="35">
        <f>_xlfn.XLOOKUP(C1045,sales!C:C,scon!L:L,"")</f>
        <v/>
      </c>
      <c r="K1045" s="31" t="n"/>
      <c r="L1045" s="31" t="n"/>
      <c r="M1045" s="33">
        <f>IF(I1045="","",J1045*I1045)</f>
        <v/>
      </c>
      <c r="N1045" s="33">
        <f>IF(K1045="","",M1045 * K1045)</f>
        <v/>
      </c>
      <c r="O1045" s="33">
        <f>IF(K1045="","",M1045 + N1045)</f>
        <v/>
      </c>
      <c r="P1045" s="4" t="n"/>
      <c r="Q1045" s="33">
        <f>IF(L1045&amp;K1045="","",M1045 * L1045)</f>
        <v/>
      </c>
      <c r="R1045" s="34">
        <f>IF(M1045="","",O1045-P1045-Q1045)</f>
        <v/>
      </c>
    </row>
    <row r="1046">
      <c r="A1046" s="25" t="n">
        <v>1042</v>
      </c>
      <c r="B1046" s="26">
        <f>_xlfn.XLOOKUP(C1046,sales!C:C,scon!B:B,"")</f>
        <v/>
      </c>
      <c r="C1046" s="4" t="n"/>
      <c r="D1046" s="26">
        <f>_xlfn.XLOOKUP(C1046,sales!C:C,scon!D:D,"")</f>
        <v/>
      </c>
      <c r="E1046" s="26">
        <f>_xlfn.XLOOKUP(C1046,sales!C:C,scon!E:E,"")</f>
        <v/>
      </c>
      <c r="F1046" s="4" t="n"/>
      <c r="G1046" s="27" t="n"/>
      <c r="H1046" s="28" t="n"/>
      <c r="I1046" s="4" t="n"/>
      <c r="J1046" s="35">
        <f>_xlfn.XLOOKUP(C1046,sales!C:C,scon!L:L,"")</f>
        <v/>
      </c>
      <c r="K1046" s="31" t="n"/>
      <c r="L1046" s="31" t="n"/>
      <c r="M1046" s="33">
        <f>IF(I1046="","",J1046*I1046)</f>
        <v/>
      </c>
      <c r="N1046" s="33">
        <f>IF(K1046="","",M1046 * K1046)</f>
        <v/>
      </c>
      <c r="O1046" s="33">
        <f>IF(K1046="","",M1046 + N1046)</f>
        <v/>
      </c>
      <c r="P1046" s="4" t="n"/>
      <c r="Q1046" s="33">
        <f>IF(L1046&amp;K1046="","",M1046 * L1046)</f>
        <v/>
      </c>
      <c r="R1046" s="34">
        <f>IF(M1046="","",O1046-P1046-Q1046)</f>
        <v/>
      </c>
    </row>
    <row r="1047">
      <c r="A1047" s="25" t="n">
        <v>1043</v>
      </c>
      <c r="B1047" s="26">
        <f>_xlfn.XLOOKUP(C1047,sales!C:C,scon!B:B,"")</f>
        <v/>
      </c>
      <c r="C1047" s="4" t="n"/>
      <c r="D1047" s="26">
        <f>_xlfn.XLOOKUP(C1047,sales!C:C,scon!D:D,"")</f>
        <v/>
      </c>
      <c r="E1047" s="26">
        <f>_xlfn.XLOOKUP(C1047,sales!C:C,scon!E:E,"")</f>
        <v/>
      </c>
      <c r="F1047" s="4" t="n"/>
      <c r="G1047" s="27" t="n"/>
      <c r="H1047" s="28" t="n"/>
      <c r="I1047" s="4" t="n"/>
      <c r="J1047" s="35">
        <f>_xlfn.XLOOKUP(C1047,sales!C:C,scon!L:L,"")</f>
        <v/>
      </c>
      <c r="K1047" s="31" t="n"/>
      <c r="L1047" s="31" t="n"/>
      <c r="M1047" s="33">
        <f>IF(I1047="","",J1047*I1047)</f>
        <v/>
      </c>
      <c r="N1047" s="33">
        <f>IF(K1047="","",M1047 * K1047)</f>
        <v/>
      </c>
      <c r="O1047" s="33">
        <f>IF(K1047="","",M1047 + N1047)</f>
        <v/>
      </c>
      <c r="P1047" s="4" t="n"/>
      <c r="Q1047" s="33">
        <f>IF(L1047&amp;K1047="","",M1047 * L1047)</f>
        <v/>
      </c>
      <c r="R1047" s="34">
        <f>IF(M1047="","",O1047-P1047-Q1047)</f>
        <v/>
      </c>
    </row>
    <row r="1048">
      <c r="A1048" s="25" t="n">
        <v>1044</v>
      </c>
      <c r="B1048" s="26">
        <f>_xlfn.XLOOKUP(C1048,sales!C:C,scon!B:B,"")</f>
        <v/>
      </c>
      <c r="C1048" s="4" t="n"/>
      <c r="D1048" s="26">
        <f>_xlfn.XLOOKUP(C1048,sales!C:C,scon!D:D,"")</f>
        <v/>
      </c>
      <c r="E1048" s="26">
        <f>_xlfn.XLOOKUP(C1048,sales!C:C,scon!E:E,"")</f>
        <v/>
      </c>
      <c r="F1048" s="4" t="n"/>
      <c r="G1048" s="27" t="n"/>
      <c r="H1048" s="28" t="n"/>
      <c r="I1048" s="4" t="n"/>
      <c r="J1048" s="35">
        <f>_xlfn.XLOOKUP(C1048,sales!C:C,scon!L:L,"")</f>
        <v/>
      </c>
      <c r="K1048" s="31" t="n"/>
      <c r="L1048" s="31" t="n"/>
      <c r="M1048" s="33">
        <f>IF(I1048="","",J1048*I1048)</f>
        <v/>
      </c>
      <c r="N1048" s="33">
        <f>IF(K1048="","",M1048 * K1048)</f>
        <v/>
      </c>
      <c r="O1048" s="33">
        <f>IF(K1048="","",M1048 + N1048)</f>
        <v/>
      </c>
      <c r="P1048" s="4" t="n"/>
      <c r="Q1048" s="33">
        <f>IF(L1048&amp;K1048="","",M1048 * L1048)</f>
        <v/>
      </c>
      <c r="R1048" s="34">
        <f>IF(M1048="","",O1048-P1048-Q1048)</f>
        <v/>
      </c>
    </row>
    <row r="1049">
      <c r="A1049" s="25" t="n">
        <v>1045</v>
      </c>
      <c r="B1049" s="26">
        <f>_xlfn.XLOOKUP(C1049,sales!C:C,scon!B:B,"")</f>
        <v/>
      </c>
      <c r="C1049" s="4" t="n"/>
      <c r="D1049" s="26">
        <f>_xlfn.XLOOKUP(C1049,sales!C:C,scon!D:D,"")</f>
        <v/>
      </c>
      <c r="E1049" s="26">
        <f>_xlfn.XLOOKUP(C1049,sales!C:C,scon!E:E,"")</f>
        <v/>
      </c>
      <c r="F1049" s="4" t="n"/>
      <c r="G1049" s="27" t="n"/>
      <c r="H1049" s="28" t="n"/>
      <c r="I1049" s="4" t="n"/>
      <c r="J1049" s="35">
        <f>_xlfn.XLOOKUP(C1049,sales!C:C,scon!L:L,"")</f>
        <v/>
      </c>
      <c r="K1049" s="31" t="n"/>
      <c r="L1049" s="31" t="n"/>
      <c r="M1049" s="33">
        <f>IF(I1049="","",J1049*I1049)</f>
        <v/>
      </c>
      <c r="N1049" s="33">
        <f>IF(K1049="","",M1049 * K1049)</f>
        <v/>
      </c>
      <c r="O1049" s="33">
        <f>IF(K1049="","",M1049 + N1049)</f>
        <v/>
      </c>
      <c r="P1049" s="4" t="n"/>
      <c r="Q1049" s="33">
        <f>IF(L1049&amp;K1049="","",M1049 * L1049)</f>
        <v/>
      </c>
      <c r="R1049" s="34">
        <f>IF(M1049="","",O1049-P1049-Q1049)</f>
        <v/>
      </c>
    </row>
    <row r="1050">
      <c r="A1050" s="25" t="n">
        <v>1046</v>
      </c>
      <c r="B1050" s="26">
        <f>_xlfn.XLOOKUP(C1050,sales!C:C,scon!B:B,"")</f>
        <v/>
      </c>
      <c r="C1050" s="4" t="n"/>
      <c r="D1050" s="26">
        <f>_xlfn.XLOOKUP(C1050,sales!C:C,scon!D:D,"")</f>
        <v/>
      </c>
      <c r="E1050" s="26">
        <f>_xlfn.XLOOKUP(C1050,sales!C:C,scon!E:E,"")</f>
        <v/>
      </c>
      <c r="F1050" s="4" t="n"/>
      <c r="G1050" s="27" t="n"/>
      <c r="H1050" s="28" t="n"/>
      <c r="I1050" s="4" t="n"/>
      <c r="J1050" s="35">
        <f>_xlfn.XLOOKUP(C1050,sales!C:C,scon!L:L,"")</f>
        <v/>
      </c>
      <c r="K1050" s="31" t="n"/>
      <c r="L1050" s="31" t="n"/>
      <c r="M1050" s="33">
        <f>IF(I1050="","",J1050*I1050)</f>
        <v/>
      </c>
      <c r="N1050" s="33">
        <f>IF(K1050="","",M1050 * K1050)</f>
        <v/>
      </c>
      <c r="O1050" s="33">
        <f>IF(K1050="","",M1050 + N1050)</f>
        <v/>
      </c>
      <c r="P1050" s="4" t="n"/>
      <c r="Q1050" s="33">
        <f>IF(L1050&amp;K1050="","",M1050 * L1050)</f>
        <v/>
      </c>
      <c r="R1050" s="34">
        <f>IF(M1050="","",O1050-P1050-Q1050)</f>
        <v/>
      </c>
    </row>
    <row r="1051">
      <c r="A1051" s="25" t="n">
        <v>1047</v>
      </c>
      <c r="B1051" s="26">
        <f>_xlfn.XLOOKUP(C1051,sales!C:C,scon!B:B,"")</f>
        <v/>
      </c>
      <c r="C1051" s="4" t="n"/>
      <c r="D1051" s="26">
        <f>_xlfn.XLOOKUP(C1051,sales!C:C,scon!D:D,"")</f>
        <v/>
      </c>
      <c r="E1051" s="26">
        <f>_xlfn.XLOOKUP(C1051,sales!C:C,scon!E:E,"")</f>
        <v/>
      </c>
      <c r="F1051" s="4" t="n"/>
      <c r="G1051" s="27" t="n"/>
      <c r="H1051" s="28" t="n"/>
      <c r="I1051" s="4" t="n"/>
      <c r="J1051" s="35">
        <f>_xlfn.XLOOKUP(C1051,sales!C:C,scon!L:L,"")</f>
        <v/>
      </c>
      <c r="K1051" s="31" t="n"/>
      <c r="L1051" s="31" t="n"/>
      <c r="M1051" s="33">
        <f>IF(I1051="","",J1051*I1051)</f>
        <v/>
      </c>
      <c r="N1051" s="33">
        <f>IF(K1051="","",M1051 * K1051)</f>
        <v/>
      </c>
      <c r="O1051" s="33">
        <f>IF(K1051="","",M1051 + N1051)</f>
        <v/>
      </c>
      <c r="P1051" s="4" t="n"/>
      <c r="Q1051" s="33">
        <f>IF(L1051&amp;K1051="","",M1051 * L1051)</f>
        <v/>
      </c>
      <c r="R1051" s="34">
        <f>IF(M1051="","",O1051-P1051-Q1051)</f>
        <v/>
      </c>
    </row>
    <row r="1052">
      <c r="A1052" s="25" t="n">
        <v>1048</v>
      </c>
      <c r="B1052" s="26">
        <f>_xlfn.XLOOKUP(C1052,sales!C:C,scon!B:B,"")</f>
        <v/>
      </c>
      <c r="C1052" s="4" t="n"/>
      <c r="D1052" s="26">
        <f>_xlfn.XLOOKUP(C1052,sales!C:C,scon!D:D,"")</f>
        <v/>
      </c>
      <c r="E1052" s="26">
        <f>_xlfn.XLOOKUP(C1052,sales!C:C,scon!E:E,"")</f>
        <v/>
      </c>
      <c r="F1052" s="4" t="n"/>
      <c r="G1052" s="27" t="n"/>
      <c r="H1052" s="28" t="n"/>
      <c r="I1052" s="4" t="n"/>
      <c r="J1052" s="35">
        <f>_xlfn.XLOOKUP(C1052,sales!C:C,scon!L:L,"")</f>
        <v/>
      </c>
      <c r="K1052" s="31" t="n"/>
      <c r="L1052" s="31" t="n"/>
      <c r="M1052" s="33">
        <f>IF(I1052="","",J1052*I1052)</f>
        <v/>
      </c>
      <c r="N1052" s="33">
        <f>IF(K1052="","",M1052 * K1052)</f>
        <v/>
      </c>
      <c r="O1052" s="33">
        <f>IF(K1052="","",M1052 + N1052)</f>
        <v/>
      </c>
      <c r="P1052" s="4" t="n"/>
      <c r="Q1052" s="33">
        <f>IF(L1052&amp;K1052="","",M1052 * L1052)</f>
        <v/>
      </c>
      <c r="R1052" s="34">
        <f>IF(M1052="","",O1052-P1052-Q1052)</f>
        <v/>
      </c>
    </row>
    <row r="1053">
      <c r="A1053" s="25" t="n">
        <v>1049</v>
      </c>
      <c r="B1053" s="26">
        <f>_xlfn.XLOOKUP(C1053,sales!C:C,scon!B:B,"")</f>
        <v/>
      </c>
      <c r="C1053" s="4" t="n"/>
      <c r="D1053" s="26">
        <f>_xlfn.XLOOKUP(C1053,sales!C:C,scon!D:D,"")</f>
        <v/>
      </c>
      <c r="E1053" s="26">
        <f>_xlfn.XLOOKUP(C1053,sales!C:C,scon!E:E,"")</f>
        <v/>
      </c>
      <c r="F1053" s="4" t="n"/>
      <c r="G1053" s="27" t="n"/>
      <c r="H1053" s="28" t="n"/>
      <c r="I1053" s="4" t="n"/>
      <c r="J1053" s="35">
        <f>_xlfn.XLOOKUP(C1053,sales!C:C,scon!L:L,"")</f>
        <v/>
      </c>
      <c r="K1053" s="31" t="n"/>
      <c r="L1053" s="31" t="n"/>
      <c r="M1053" s="33">
        <f>IF(I1053="","",J1053*I1053)</f>
        <v/>
      </c>
      <c r="N1053" s="33">
        <f>IF(K1053="","",M1053 * K1053)</f>
        <v/>
      </c>
      <c r="O1053" s="33">
        <f>IF(K1053="","",M1053 + N1053)</f>
        <v/>
      </c>
      <c r="P1053" s="4" t="n"/>
      <c r="Q1053" s="33">
        <f>IF(L1053&amp;K1053="","",M1053 * L1053)</f>
        <v/>
      </c>
      <c r="R1053" s="34">
        <f>IF(M1053="","",O1053-P1053-Q1053)</f>
        <v/>
      </c>
    </row>
    <row r="1054">
      <c r="A1054" s="25" t="n">
        <v>1050</v>
      </c>
      <c r="B1054" s="26">
        <f>_xlfn.XLOOKUP(C1054,sales!C:C,scon!B:B,"")</f>
        <v/>
      </c>
      <c r="C1054" s="4" t="n"/>
      <c r="D1054" s="26">
        <f>_xlfn.XLOOKUP(C1054,sales!C:C,scon!D:D,"")</f>
        <v/>
      </c>
      <c r="E1054" s="26">
        <f>_xlfn.XLOOKUP(C1054,sales!C:C,scon!E:E,"")</f>
        <v/>
      </c>
      <c r="F1054" s="4" t="n"/>
      <c r="G1054" s="27" t="n"/>
      <c r="H1054" s="28" t="n"/>
      <c r="I1054" s="4" t="n"/>
      <c r="J1054" s="35">
        <f>_xlfn.XLOOKUP(C1054,sales!C:C,scon!L:L,"")</f>
        <v/>
      </c>
      <c r="K1054" s="31" t="n"/>
      <c r="L1054" s="31" t="n"/>
      <c r="M1054" s="33">
        <f>IF(I1054="","",J1054*I1054)</f>
        <v/>
      </c>
      <c r="N1054" s="33">
        <f>IF(K1054="","",M1054 * K1054)</f>
        <v/>
      </c>
      <c r="O1054" s="33">
        <f>IF(K1054="","",M1054 + N1054)</f>
        <v/>
      </c>
      <c r="P1054" s="4" t="n"/>
      <c r="Q1054" s="33">
        <f>IF(L1054&amp;K1054="","",M1054 * L1054)</f>
        <v/>
      </c>
      <c r="R1054" s="34">
        <f>IF(M1054="","",O1054-P1054-Q1054)</f>
        <v/>
      </c>
    </row>
    <row r="1055">
      <c r="A1055" s="25" t="n">
        <v>1051</v>
      </c>
      <c r="B1055" s="26">
        <f>_xlfn.XLOOKUP(C1055,sales!C:C,scon!B:B,"")</f>
        <v/>
      </c>
      <c r="C1055" s="4" t="n"/>
      <c r="D1055" s="26">
        <f>_xlfn.XLOOKUP(C1055,sales!C:C,scon!D:D,"")</f>
        <v/>
      </c>
      <c r="E1055" s="26">
        <f>_xlfn.XLOOKUP(C1055,sales!C:C,scon!E:E,"")</f>
        <v/>
      </c>
      <c r="F1055" s="4" t="n"/>
      <c r="G1055" s="27" t="n"/>
      <c r="H1055" s="28" t="n"/>
      <c r="I1055" s="4" t="n"/>
      <c r="J1055" s="35">
        <f>_xlfn.XLOOKUP(C1055,sales!C:C,scon!L:L,"")</f>
        <v/>
      </c>
      <c r="K1055" s="31" t="n"/>
      <c r="L1055" s="31" t="n"/>
      <c r="M1055" s="33">
        <f>IF(I1055="","",J1055*I1055)</f>
        <v/>
      </c>
      <c r="N1055" s="33">
        <f>IF(K1055="","",M1055 * K1055)</f>
        <v/>
      </c>
      <c r="O1055" s="33">
        <f>IF(K1055="","",M1055 + N1055)</f>
        <v/>
      </c>
      <c r="P1055" s="4" t="n"/>
      <c r="Q1055" s="33">
        <f>IF(L1055&amp;K1055="","",M1055 * L1055)</f>
        <v/>
      </c>
      <c r="R1055" s="34">
        <f>IF(M1055="","",O1055-P1055-Q1055)</f>
        <v/>
      </c>
    </row>
    <row r="1056">
      <c r="A1056" s="25" t="n">
        <v>1052</v>
      </c>
      <c r="B1056" s="26">
        <f>_xlfn.XLOOKUP(C1056,sales!C:C,scon!B:B,"")</f>
        <v/>
      </c>
      <c r="C1056" s="4" t="n"/>
      <c r="D1056" s="26">
        <f>_xlfn.XLOOKUP(C1056,sales!C:C,scon!D:D,"")</f>
        <v/>
      </c>
      <c r="E1056" s="26">
        <f>_xlfn.XLOOKUP(C1056,sales!C:C,scon!E:E,"")</f>
        <v/>
      </c>
      <c r="F1056" s="4" t="n"/>
      <c r="G1056" s="27" t="n"/>
      <c r="H1056" s="28" t="n"/>
      <c r="I1056" s="4" t="n"/>
      <c r="J1056" s="35">
        <f>_xlfn.XLOOKUP(C1056,sales!C:C,scon!L:L,"")</f>
        <v/>
      </c>
      <c r="K1056" s="31" t="n"/>
      <c r="L1056" s="31" t="n"/>
      <c r="M1056" s="33">
        <f>IF(I1056="","",J1056*I1056)</f>
        <v/>
      </c>
      <c r="N1056" s="33">
        <f>IF(K1056="","",M1056 * K1056)</f>
        <v/>
      </c>
      <c r="O1056" s="33">
        <f>IF(K1056="","",M1056 + N1056)</f>
        <v/>
      </c>
      <c r="P1056" s="4" t="n"/>
      <c r="Q1056" s="33">
        <f>IF(L1056&amp;K1056="","",M1056 * L1056)</f>
        <v/>
      </c>
      <c r="R1056" s="34">
        <f>IF(M1056="","",O1056-P1056-Q1056)</f>
        <v/>
      </c>
    </row>
    <row r="1057">
      <c r="A1057" s="25" t="n">
        <v>1053</v>
      </c>
      <c r="B1057" s="26">
        <f>_xlfn.XLOOKUP(C1057,sales!C:C,scon!B:B,"")</f>
        <v/>
      </c>
      <c r="C1057" s="4" t="n"/>
      <c r="D1057" s="26">
        <f>_xlfn.XLOOKUP(C1057,sales!C:C,scon!D:D,"")</f>
        <v/>
      </c>
      <c r="E1057" s="26">
        <f>_xlfn.XLOOKUP(C1057,sales!C:C,scon!E:E,"")</f>
        <v/>
      </c>
      <c r="F1057" s="4" t="n"/>
      <c r="G1057" s="27" t="n"/>
      <c r="H1057" s="28" t="n"/>
      <c r="I1057" s="4" t="n"/>
      <c r="J1057" s="35">
        <f>_xlfn.XLOOKUP(C1057,sales!C:C,scon!L:L,"")</f>
        <v/>
      </c>
      <c r="K1057" s="31" t="n"/>
      <c r="L1057" s="31" t="n"/>
      <c r="M1057" s="33">
        <f>IF(I1057="","",J1057*I1057)</f>
        <v/>
      </c>
      <c r="N1057" s="33">
        <f>IF(K1057="","",M1057 * K1057)</f>
        <v/>
      </c>
      <c r="O1057" s="33">
        <f>IF(K1057="","",M1057 + N1057)</f>
        <v/>
      </c>
      <c r="P1057" s="4" t="n"/>
      <c r="Q1057" s="33">
        <f>IF(L1057&amp;K1057="","",M1057 * L1057)</f>
        <v/>
      </c>
      <c r="R1057" s="34">
        <f>IF(M1057="","",O1057-P1057-Q1057)</f>
        <v/>
      </c>
    </row>
    <row r="1058">
      <c r="A1058" s="25" t="n">
        <v>1054</v>
      </c>
      <c r="B1058" s="26">
        <f>_xlfn.XLOOKUP(C1058,sales!C:C,scon!B:B,"")</f>
        <v/>
      </c>
      <c r="C1058" s="4" t="n"/>
      <c r="D1058" s="26">
        <f>_xlfn.XLOOKUP(C1058,sales!C:C,scon!D:D,"")</f>
        <v/>
      </c>
      <c r="E1058" s="26">
        <f>_xlfn.XLOOKUP(C1058,sales!C:C,scon!E:E,"")</f>
        <v/>
      </c>
      <c r="F1058" s="4" t="n"/>
      <c r="G1058" s="27" t="n"/>
      <c r="H1058" s="28" t="n"/>
      <c r="I1058" s="4" t="n"/>
      <c r="J1058" s="35">
        <f>_xlfn.XLOOKUP(C1058,sales!C:C,scon!L:L,"")</f>
        <v/>
      </c>
      <c r="K1058" s="31" t="n"/>
      <c r="L1058" s="31" t="n"/>
      <c r="M1058" s="33">
        <f>IF(I1058="","",J1058*I1058)</f>
        <v/>
      </c>
      <c r="N1058" s="33">
        <f>IF(K1058="","",M1058 * K1058)</f>
        <v/>
      </c>
      <c r="O1058" s="33">
        <f>IF(K1058="","",M1058 + N1058)</f>
        <v/>
      </c>
      <c r="P1058" s="4" t="n"/>
      <c r="Q1058" s="33">
        <f>IF(L1058&amp;K1058="","",M1058 * L1058)</f>
        <v/>
      </c>
      <c r="R1058" s="34">
        <f>IF(M1058="","",O1058-P1058-Q1058)</f>
        <v/>
      </c>
    </row>
    <row r="1059">
      <c r="A1059" s="25" t="n">
        <v>1055</v>
      </c>
      <c r="B1059" s="26">
        <f>_xlfn.XLOOKUP(C1059,sales!C:C,scon!B:B,"")</f>
        <v/>
      </c>
      <c r="C1059" s="4" t="n"/>
      <c r="D1059" s="26">
        <f>_xlfn.XLOOKUP(C1059,sales!C:C,scon!D:D,"")</f>
        <v/>
      </c>
      <c r="E1059" s="26">
        <f>_xlfn.XLOOKUP(C1059,sales!C:C,scon!E:E,"")</f>
        <v/>
      </c>
      <c r="F1059" s="4" t="n"/>
      <c r="G1059" s="27" t="n"/>
      <c r="H1059" s="28" t="n"/>
      <c r="I1059" s="4" t="n"/>
      <c r="J1059" s="35">
        <f>_xlfn.XLOOKUP(C1059,sales!C:C,scon!L:L,"")</f>
        <v/>
      </c>
      <c r="K1059" s="31" t="n"/>
      <c r="L1059" s="31" t="n"/>
      <c r="M1059" s="33">
        <f>IF(I1059="","",J1059*I1059)</f>
        <v/>
      </c>
      <c r="N1059" s="33">
        <f>IF(K1059="","",M1059 * K1059)</f>
        <v/>
      </c>
      <c r="O1059" s="33">
        <f>IF(K1059="","",M1059 + N1059)</f>
        <v/>
      </c>
      <c r="P1059" s="4" t="n"/>
      <c r="Q1059" s="33">
        <f>IF(L1059&amp;K1059="","",M1059 * L1059)</f>
        <v/>
      </c>
      <c r="R1059" s="34">
        <f>IF(M1059="","",O1059-P1059-Q1059)</f>
        <v/>
      </c>
    </row>
    <row r="1060">
      <c r="A1060" s="25" t="n">
        <v>1056</v>
      </c>
      <c r="B1060" s="26">
        <f>_xlfn.XLOOKUP(C1060,sales!C:C,scon!B:B,"")</f>
        <v/>
      </c>
      <c r="C1060" s="4" t="n"/>
      <c r="D1060" s="26">
        <f>_xlfn.XLOOKUP(C1060,sales!C:C,scon!D:D,"")</f>
        <v/>
      </c>
      <c r="E1060" s="26">
        <f>_xlfn.XLOOKUP(C1060,sales!C:C,scon!E:E,"")</f>
        <v/>
      </c>
      <c r="F1060" s="4" t="n"/>
      <c r="G1060" s="27" t="n"/>
      <c r="H1060" s="28" t="n"/>
      <c r="I1060" s="4" t="n"/>
      <c r="J1060" s="35">
        <f>_xlfn.XLOOKUP(C1060,sales!C:C,scon!L:L,"")</f>
        <v/>
      </c>
      <c r="K1060" s="31" t="n"/>
      <c r="L1060" s="31" t="n"/>
      <c r="M1060" s="33">
        <f>IF(I1060="","",J1060*I1060)</f>
        <v/>
      </c>
      <c r="N1060" s="33">
        <f>IF(K1060="","",M1060 * K1060)</f>
        <v/>
      </c>
      <c r="O1060" s="33">
        <f>IF(K1060="","",M1060 + N1060)</f>
        <v/>
      </c>
      <c r="P1060" s="4" t="n"/>
      <c r="Q1060" s="33">
        <f>IF(L1060&amp;K1060="","",M1060 * L1060)</f>
        <v/>
      </c>
      <c r="R1060" s="34">
        <f>IF(M1060="","",O1060-P1060-Q1060)</f>
        <v/>
      </c>
    </row>
    <row r="1061">
      <c r="A1061" s="25" t="n">
        <v>1057</v>
      </c>
      <c r="B1061" s="26">
        <f>_xlfn.XLOOKUP(C1061,sales!C:C,scon!B:B,"")</f>
        <v/>
      </c>
      <c r="C1061" s="4" t="n"/>
      <c r="D1061" s="26">
        <f>_xlfn.XLOOKUP(C1061,sales!C:C,scon!D:D,"")</f>
        <v/>
      </c>
      <c r="E1061" s="26">
        <f>_xlfn.XLOOKUP(C1061,sales!C:C,scon!E:E,"")</f>
        <v/>
      </c>
      <c r="F1061" s="4" t="n"/>
      <c r="G1061" s="27" t="n"/>
      <c r="H1061" s="28" t="n"/>
      <c r="I1061" s="4" t="n"/>
      <c r="J1061" s="35">
        <f>_xlfn.XLOOKUP(C1061,sales!C:C,scon!L:L,"")</f>
        <v/>
      </c>
      <c r="K1061" s="31" t="n"/>
      <c r="L1061" s="31" t="n"/>
      <c r="M1061" s="33">
        <f>IF(I1061="","",J1061*I1061)</f>
        <v/>
      </c>
      <c r="N1061" s="33">
        <f>IF(K1061="","",M1061 * K1061)</f>
        <v/>
      </c>
      <c r="O1061" s="33">
        <f>IF(K1061="","",M1061 + N1061)</f>
        <v/>
      </c>
      <c r="P1061" s="4" t="n"/>
      <c r="Q1061" s="33">
        <f>IF(L1061&amp;K1061="","",M1061 * L1061)</f>
        <v/>
      </c>
      <c r="R1061" s="34">
        <f>IF(M1061="","",O1061-P1061-Q1061)</f>
        <v/>
      </c>
    </row>
    <row r="1062">
      <c r="A1062" s="25" t="n">
        <v>1058</v>
      </c>
      <c r="B1062" s="26">
        <f>_xlfn.XLOOKUP(C1062,sales!C:C,scon!B:B,"")</f>
        <v/>
      </c>
      <c r="C1062" s="4" t="n"/>
      <c r="D1062" s="26">
        <f>_xlfn.XLOOKUP(C1062,sales!C:C,scon!D:D,"")</f>
        <v/>
      </c>
      <c r="E1062" s="26">
        <f>_xlfn.XLOOKUP(C1062,sales!C:C,scon!E:E,"")</f>
        <v/>
      </c>
      <c r="F1062" s="4" t="n"/>
      <c r="G1062" s="27" t="n"/>
      <c r="H1062" s="28" t="n"/>
      <c r="I1062" s="4" t="n"/>
      <c r="J1062" s="35">
        <f>_xlfn.XLOOKUP(C1062,sales!C:C,scon!L:L,"")</f>
        <v/>
      </c>
      <c r="K1062" s="31" t="n"/>
      <c r="L1062" s="31" t="n"/>
      <c r="M1062" s="33">
        <f>IF(I1062="","",J1062*I1062)</f>
        <v/>
      </c>
      <c r="N1062" s="33">
        <f>IF(K1062="","",M1062 * K1062)</f>
        <v/>
      </c>
      <c r="O1062" s="33">
        <f>IF(K1062="","",M1062 + N1062)</f>
        <v/>
      </c>
      <c r="P1062" s="4" t="n"/>
      <c r="Q1062" s="33">
        <f>IF(L1062&amp;K1062="","",M1062 * L1062)</f>
        <v/>
      </c>
      <c r="R1062" s="34">
        <f>IF(M1062="","",O1062-P1062-Q1062)</f>
        <v/>
      </c>
    </row>
    <row r="1063">
      <c r="A1063" s="25" t="n">
        <v>1059</v>
      </c>
      <c r="B1063" s="26">
        <f>_xlfn.XLOOKUP(C1063,sales!C:C,scon!B:B,"")</f>
        <v/>
      </c>
      <c r="C1063" s="4" t="n"/>
      <c r="D1063" s="26">
        <f>_xlfn.XLOOKUP(C1063,sales!C:C,scon!D:D,"")</f>
        <v/>
      </c>
      <c r="E1063" s="26">
        <f>_xlfn.XLOOKUP(C1063,sales!C:C,scon!E:E,"")</f>
        <v/>
      </c>
      <c r="F1063" s="4" t="n"/>
      <c r="G1063" s="27" t="n"/>
      <c r="H1063" s="28" t="n"/>
      <c r="I1063" s="4" t="n"/>
      <c r="J1063" s="35">
        <f>_xlfn.XLOOKUP(C1063,sales!C:C,scon!L:L,"")</f>
        <v/>
      </c>
      <c r="K1063" s="31" t="n"/>
      <c r="L1063" s="31" t="n"/>
      <c r="M1063" s="33">
        <f>IF(I1063="","",J1063*I1063)</f>
        <v/>
      </c>
      <c r="N1063" s="33">
        <f>IF(K1063="","",M1063 * K1063)</f>
        <v/>
      </c>
      <c r="O1063" s="33">
        <f>IF(K1063="","",M1063 + N1063)</f>
        <v/>
      </c>
      <c r="P1063" s="4" t="n"/>
      <c r="Q1063" s="33">
        <f>IF(L1063&amp;K1063="","",M1063 * L1063)</f>
        <v/>
      </c>
      <c r="R1063" s="34">
        <f>IF(M1063="","",O1063-P1063-Q1063)</f>
        <v/>
      </c>
    </row>
    <row r="1064">
      <c r="A1064" s="25" t="n">
        <v>1060</v>
      </c>
      <c r="B1064" s="26">
        <f>_xlfn.XLOOKUP(C1064,sales!C:C,scon!B:B,"")</f>
        <v/>
      </c>
      <c r="C1064" s="4" t="n"/>
      <c r="D1064" s="26">
        <f>_xlfn.XLOOKUP(C1064,sales!C:C,scon!D:D,"")</f>
        <v/>
      </c>
      <c r="E1064" s="26">
        <f>_xlfn.XLOOKUP(C1064,sales!C:C,scon!E:E,"")</f>
        <v/>
      </c>
      <c r="F1064" s="4" t="n"/>
      <c r="G1064" s="27" t="n"/>
      <c r="H1064" s="28" t="n"/>
      <c r="I1064" s="4" t="n"/>
      <c r="J1064" s="35">
        <f>_xlfn.XLOOKUP(C1064,sales!C:C,scon!L:L,"")</f>
        <v/>
      </c>
      <c r="K1064" s="31" t="n"/>
      <c r="L1064" s="31" t="n"/>
      <c r="M1064" s="33">
        <f>IF(I1064="","",J1064*I1064)</f>
        <v/>
      </c>
      <c r="N1064" s="33">
        <f>IF(K1064="","",M1064 * K1064)</f>
        <v/>
      </c>
      <c r="O1064" s="33">
        <f>IF(K1064="","",M1064 + N1064)</f>
        <v/>
      </c>
      <c r="P1064" s="4" t="n"/>
      <c r="Q1064" s="33">
        <f>IF(L1064&amp;K1064="","",M1064 * L1064)</f>
        <v/>
      </c>
      <c r="R1064" s="34">
        <f>IF(M1064="","",O1064-P1064-Q1064)</f>
        <v/>
      </c>
    </row>
    <row r="1065">
      <c r="A1065" s="25" t="n">
        <v>1061</v>
      </c>
      <c r="B1065" s="26">
        <f>_xlfn.XLOOKUP(C1065,sales!C:C,scon!B:B,"")</f>
        <v/>
      </c>
      <c r="C1065" s="4" t="n"/>
      <c r="D1065" s="26">
        <f>_xlfn.XLOOKUP(C1065,sales!C:C,scon!D:D,"")</f>
        <v/>
      </c>
      <c r="E1065" s="26">
        <f>_xlfn.XLOOKUP(C1065,sales!C:C,scon!E:E,"")</f>
        <v/>
      </c>
      <c r="F1065" s="4" t="n"/>
      <c r="G1065" s="27" t="n"/>
      <c r="H1065" s="28" t="n"/>
      <c r="I1065" s="4" t="n"/>
      <c r="J1065" s="35">
        <f>_xlfn.XLOOKUP(C1065,sales!C:C,scon!L:L,"")</f>
        <v/>
      </c>
      <c r="K1065" s="31" t="n"/>
      <c r="L1065" s="31" t="n"/>
      <c r="M1065" s="33">
        <f>IF(I1065="","",J1065*I1065)</f>
        <v/>
      </c>
      <c r="N1065" s="33">
        <f>IF(K1065="","",M1065 * K1065)</f>
        <v/>
      </c>
      <c r="O1065" s="33">
        <f>IF(K1065="","",M1065 + N1065)</f>
        <v/>
      </c>
      <c r="P1065" s="4" t="n"/>
      <c r="Q1065" s="33">
        <f>IF(L1065&amp;K1065="","",M1065 * L1065)</f>
        <v/>
      </c>
      <c r="R1065" s="34">
        <f>IF(M1065="","",O1065-P1065-Q1065)</f>
        <v/>
      </c>
    </row>
    <row r="1066">
      <c r="A1066" s="25" t="n">
        <v>1062</v>
      </c>
      <c r="B1066" s="26">
        <f>_xlfn.XLOOKUP(C1066,sales!C:C,scon!B:B,"")</f>
        <v/>
      </c>
      <c r="C1066" s="4" t="n"/>
      <c r="D1066" s="26">
        <f>_xlfn.XLOOKUP(C1066,sales!C:C,scon!D:D,"")</f>
        <v/>
      </c>
      <c r="E1066" s="26">
        <f>_xlfn.XLOOKUP(C1066,sales!C:C,scon!E:E,"")</f>
        <v/>
      </c>
      <c r="F1066" s="4" t="n"/>
      <c r="G1066" s="27" t="n"/>
      <c r="H1066" s="28" t="n"/>
      <c r="I1066" s="4" t="n"/>
      <c r="J1066" s="35">
        <f>_xlfn.XLOOKUP(C1066,sales!C:C,scon!L:L,"")</f>
        <v/>
      </c>
      <c r="K1066" s="31" t="n"/>
      <c r="L1066" s="31" t="n"/>
      <c r="M1066" s="33">
        <f>IF(I1066="","",J1066*I1066)</f>
        <v/>
      </c>
      <c r="N1066" s="33">
        <f>IF(K1066="","",M1066 * K1066)</f>
        <v/>
      </c>
      <c r="O1066" s="33">
        <f>IF(K1066="","",M1066 + N1066)</f>
        <v/>
      </c>
      <c r="P1066" s="4" t="n"/>
      <c r="Q1066" s="33">
        <f>IF(L1066&amp;K1066="","",M1066 * L1066)</f>
        <v/>
      </c>
      <c r="R1066" s="34">
        <f>IF(M1066="","",O1066-P1066-Q1066)</f>
        <v/>
      </c>
    </row>
    <row r="1067">
      <c r="A1067" s="25" t="n">
        <v>1063</v>
      </c>
      <c r="B1067" s="26">
        <f>_xlfn.XLOOKUP(C1067,sales!C:C,scon!B:B,"")</f>
        <v/>
      </c>
      <c r="C1067" s="4" t="n"/>
      <c r="D1067" s="26">
        <f>_xlfn.XLOOKUP(C1067,sales!C:C,scon!D:D,"")</f>
        <v/>
      </c>
      <c r="E1067" s="26">
        <f>_xlfn.XLOOKUP(C1067,sales!C:C,scon!E:E,"")</f>
        <v/>
      </c>
      <c r="F1067" s="4" t="n"/>
      <c r="G1067" s="27" t="n"/>
      <c r="H1067" s="28" t="n"/>
      <c r="I1067" s="4" t="n"/>
      <c r="J1067" s="35">
        <f>_xlfn.XLOOKUP(C1067,sales!C:C,scon!L:L,"")</f>
        <v/>
      </c>
      <c r="K1067" s="31" t="n"/>
      <c r="L1067" s="31" t="n"/>
      <c r="M1067" s="33">
        <f>IF(I1067="","",J1067*I1067)</f>
        <v/>
      </c>
      <c r="N1067" s="33">
        <f>IF(K1067="","",M1067 * K1067)</f>
        <v/>
      </c>
      <c r="O1067" s="33">
        <f>IF(K1067="","",M1067 + N1067)</f>
        <v/>
      </c>
      <c r="P1067" s="4" t="n"/>
      <c r="Q1067" s="33">
        <f>IF(L1067&amp;K1067="","",M1067 * L1067)</f>
        <v/>
      </c>
      <c r="R1067" s="34">
        <f>IF(M1067="","",O1067-P1067-Q1067)</f>
        <v/>
      </c>
    </row>
    <row r="1068">
      <c r="A1068" s="25" t="n">
        <v>1064</v>
      </c>
      <c r="B1068" s="26">
        <f>_xlfn.XLOOKUP(C1068,sales!C:C,scon!B:B,"")</f>
        <v/>
      </c>
      <c r="C1068" s="4" t="n"/>
      <c r="D1068" s="26">
        <f>_xlfn.XLOOKUP(C1068,sales!C:C,scon!D:D,"")</f>
        <v/>
      </c>
      <c r="E1068" s="26">
        <f>_xlfn.XLOOKUP(C1068,sales!C:C,scon!E:E,"")</f>
        <v/>
      </c>
      <c r="F1068" s="4" t="n"/>
      <c r="G1068" s="27" t="n"/>
      <c r="H1068" s="28" t="n"/>
      <c r="I1068" s="4" t="n"/>
      <c r="J1068" s="35">
        <f>_xlfn.XLOOKUP(C1068,sales!C:C,scon!L:L,"")</f>
        <v/>
      </c>
      <c r="K1068" s="31" t="n"/>
      <c r="L1068" s="31" t="n"/>
      <c r="M1068" s="33">
        <f>IF(I1068="","",J1068*I1068)</f>
        <v/>
      </c>
      <c r="N1068" s="33">
        <f>IF(K1068="","",M1068 * K1068)</f>
        <v/>
      </c>
      <c r="O1068" s="33">
        <f>IF(K1068="","",M1068 + N1068)</f>
        <v/>
      </c>
      <c r="P1068" s="4" t="n"/>
      <c r="Q1068" s="33">
        <f>IF(L1068&amp;K1068="","",M1068 * L1068)</f>
        <v/>
      </c>
      <c r="R1068" s="34">
        <f>IF(M1068="","",O1068-P1068-Q1068)</f>
        <v/>
      </c>
    </row>
    <row r="1069">
      <c r="A1069" s="25" t="n">
        <v>1065</v>
      </c>
      <c r="B1069" s="26">
        <f>_xlfn.XLOOKUP(C1069,sales!C:C,scon!B:B,"")</f>
        <v/>
      </c>
      <c r="C1069" s="4" t="n"/>
      <c r="D1069" s="26">
        <f>_xlfn.XLOOKUP(C1069,sales!C:C,scon!D:D,"")</f>
        <v/>
      </c>
      <c r="E1069" s="26">
        <f>_xlfn.XLOOKUP(C1069,sales!C:C,scon!E:E,"")</f>
        <v/>
      </c>
      <c r="F1069" s="4" t="n"/>
      <c r="G1069" s="27" t="n"/>
      <c r="H1069" s="28" t="n"/>
      <c r="I1069" s="4" t="n"/>
      <c r="J1069" s="35">
        <f>_xlfn.XLOOKUP(C1069,sales!C:C,scon!L:L,"")</f>
        <v/>
      </c>
      <c r="K1069" s="31" t="n"/>
      <c r="L1069" s="31" t="n"/>
      <c r="M1069" s="33">
        <f>IF(I1069="","",J1069*I1069)</f>
        <v/>
      </c>
      <c r="N1069" s="33">
        <f>IF(K1069="","",M1069 * K1069)</f>
        <v/>
      </c>
      <c r="O1069" s="33">
        <f>IF(K1069="","",M1069 + N1069)</f>
        <v/>
      </c>
      <c r="P1069" s="4" t="n"/>
      <c r="Q1069" s="33">
        <f>IF(L1069&amp;K1069="","",M1069 * L1069)</f>
        <v/>
      </c>
      <c r="R1069" s="34">
        <f>IF(M1069="","",O1069-P1069-Q1069)</f>
        <v/>
      </c>
    </row>
    <row r="1070">
      <c r="A1070" s="25" t="n">
        <v>1066</v>
      </c>
      <c r="B1070" s="26">
        <f>_xlfn.XLOOKUP(C1070,sales!C:C,scon!B:B,"")</f>
        <v/>
      </c>
      <c r="C1070" s="4" t="n"/>
      <c r="D1070" s="26">
        <f>_xlfn.XLOOKUP(C1070,sales!C:C,scon!D:D,"")</f>
        <v/>
      </c>
      <c r="E1070" s="26">
        <f>_xlfn.XLOOKUP(C1070,sales!C:C,scon!E:E,"")</f>
        <v/>
      </c>
      <c r="F1070" s="4" t="n"/>
      <c r="G1070" s="27" t="n"/>
      <c r="H1070" s="28" t="n"/>
      <c r="I1070" s="4" t="n"/>
      <c r="J1070" s="35">
        <f>_xlfn.XLOOKUP(C1070,sales!C:C,scon!L:L,"")</f>
        <v/>
      </c>
      <c r="K1070" s="31" t="n"/>
      <c r="L1070" s="31" t="n"/>
      <c r="M1070" s="33">
        <f>IF(I1070="","",J1070*I1070)</f>
        <v/>
      </c>
      <c r="N1070" s="33">
        <f>IF(K1070="","",M1070 * K1070)</f>
        <v/>
      </c>
      <c r="O1070" s="33">
        <f>IF(K1070="","",M1070 + N1070)</f>
        <v/>
      </c>
      <c r="P1070" s="4" t="n"/>
      <c r="Q1070" s="33">
        <f>IF(L1070&amp;K1070="","",M1070 * L1070)</f>
        <v/>
      </c>
      <c r="R1070" s="34">
        <f>IF(M1070="","",O1070-P1070-Q1070)</f>
        <v/>
      </c>
    </row>
    <row r="1071">
      <c r="A1071" s="25" t="n">
        <v>1067</v>
      </c>
      <c r="B1071" s="26">
        <f>_xlfn.XLOOKUP(C1071,sales!C:C,scon!B:B,"")</f>
        <v/>
      </c>
      <c r="C1071" s="4" t="n"/>
      <c r="D1071" s="26">
        <f>_xlfn.XLOOKUP(C1071,sales!C:C,scon!D:D,"")</f>
        <v/>
      </c>
      <c r="E1071" s="26">
        <f>_xlfn.XLOOKUP(C1071,sales!C:C,scon!E:E,"")</f>
        <v/>
      </c>
      <c r="F1071" s="4" t="n"/>
      <c r="G1071" s="27" t="n"/>
      <c r="H1071" s="28" t="n"/>
      <c r="I1071" s="4" t="n"/>
      <c r="J1071" s="35">
        <f>_xlfn.XLOOKUP(C1071,sales!C:C,scon!L:L,"")</f>
        <v/>
      </c>
      <c r="K1071" s="31" t="n"/>
      <c r="L1071" s="31" t="n"/>
      <c r="M1071" s="33">
        <f>IF(I1071="","",J1071*I1071)</f>
        <v/>
      </c>
      <c r="N1071" s="33">
        <f>IF(K1071="","",M1071 * K1071)</f>
        <v/>
      </c>
      <c r="O1071" s="33">
        <f>IF(K1071="","",M1071 + N1071)</f>
        <v/>
      </c>
      <c r="P1071" s="4" t="n"/>
      <c r="Q1071" s="33">
        <f>IF(L1071&amp;K1071="","",M1071 * L1071)</f>
        <v/>
      </c>
      <c r="R1071" s="34">
        <f>IF(M1071="","",O1071-P1071-Q1071)</f>
        <v/>
      </c>
    </row>
    <row r="1072">
      <c r="A1072" s="25" t="n">
        <v>1068</v>
      </c>
      <c r="B1072" s="26">
        <f>_xlfn.XLOOKUP(C1072,sales!C:C,scon!B:B,"")</f>
        <v/>
      </c>
      <c r="C1072" s="4" t="n"/>
      <c r="D1072" s="26">
        <f>_xlfn.XLOOKUP(C1072,sales!C:C,scon!D:D,"")</f>
        <v/>
      </c>
      <c r="E1072" s="26">
        <f>_xlfn.XLOOKUP(C1072,sales!C:C,scon!E:E,"")</f>
        <v/>
      </c>
      <c r="F1072" s="4" t="n"/>
      <c r="G1072" s="27" t="n"/>
      <c r="H1072" s="28" t="n"/>
      <c r="I1072" s="4" t="n"/>
      <c r="J1072" s="35">
        <f>_xlfn.XLOOKUP(C1072,sales!C:C,scon!L:L,"")</f>
        <v/>
      </c>
      <c r="K1072" s="31" t="n"/>
      <c r="L1072" s="31" t="n"/>
      <c r="M1072" s="33">
        <f>IF(I1072="","",J1072*I1072)</f>
        <v/>
      </c>
      <c r="N1072" s="33">
        <f>IF(K1072="","",M1072 * K1072)</f>
        <v/>
      </c>
      <c r="O1072" s="33">
        <f>IF(K1072="","",M1072 + N1072)</f>
        <v/>
      </c>
      <c r="P1072" s="4" t="n"/>
      <c r="Q1072" s="33">
        <f>IF(L1072&amp;K1072="","",M1072 * L1072)</f>
        <v/>
      </c>
      <c r="R1072" s="34">
        <f>IF(M1072="","",O1072-P1072-Q1072)</f>
        <v/>
      </c>
    </row>
    <row r="1073">
      <c r="A1073" s="25" t="n">
        <v>1069</v>
      </c>
      <c r="B1073" s="26">
        <f>_xlfn.XLOOKUP(C1073,sales!C:C,scon!B:B,"")</f>
        <v/>
      </c>
      <c r="C1073" s="4" t="n"/>
      <c r="D1073" s="26">
        <f>_xlfn.XLOOKUP(C1073,sales!C:C,scon!D:D,"")</f>
        <v/>
      </c>
      <c r="E1073" s="26">
        <f>_xlfn.XLOOKUP(C1073,sales!C:C,scon!E:E,"")</f>
        <v/>
      </c>
      <c r="F1073" s="4" t="n"/>
      <c r="G1073" s="27" t="n"/>
      <c r="H1073" s="28" t="n"/>
      <c r="I1073" s="4" t="n"/>
      <c r="J1073" s="35">
        <f>_xlfn.XLOOKUP(C1073,sales!C:C,scon!L:L,"")</f>
        <v/>
      </c>
      <c r="K1073" s="31" t="n"/>
      <c r="L1073" s="31" t="n"/>
      <c r="M1073" s="33">
        <f>IF(I1073="","",J1073*I1073)</f>
        <v/>
      </c>
      <c r="N1073" s="33">
        <f>IF(K1073="","",M1073 * K1073)</f>
        <v/>
      </c>
      <c r="O1073" s="33">
        <f>IF(K1073="","",M1073 + N1073)</f>
        <v/>
      </c>
      <c r="P1073" s="4" t="n"/>
      <c r="Q1073" s="33">
        <f>IF(L1073&amp;K1073="","",M1073 * L1073)</f>
        <v/>
      </c>
      <c r="R1073" s="34">
        <f>IF(M1073="","",O1073-P1073-Q1073)</f>
        <v/>
      </c>
    </row>
    <row r="1074">
      <c r="A1074" s="25" t="n">
        <v>1070</v>
      </c>
      <c r="B1074" s="26">
        <f>_xlfn.XLOOKUP(C1074,sales!C:C,scon!B:B,"")</f>
        <v/>
      </c>
      <c r="C1074" s="4" t="n"/>
      <c r="D1074" s="26">
        <f>_xlfn.XLOOKUP(C1074,sales!C:C,scon!D:D,"")</f>
        <v/>
      </c>
      <c r="E1074" s="26">
        <f>_xlfn.XLOOKUP(C1074,sales!C:C,scon!E:E,"")</f>
        <v/>
      </c>
      <c r="F1074" s="4" t="n"/>
      <c r="G1074" s="27" t="n"/>
      <c r="H1074" s="28" t="n"/>
      <c r="I1074" s="4" t="n"/>
      <c r="J1074" s="35">
        <f>_xlfn.XLOOKUP(C1074,sales!C:C,scon!L:L,"")</f>
        <v/>
      </c>
      <c r="K1074" s="31" t="n"/>
      <c r="L1074" s="31" t="n"/>
      <c r="M1074" s="33">
        <f>IF(I1074="","",J1074*I1074)</f>
        <v/>
      </c>
      <c r="N1074" s="33">
        <f>IF(K1074="","",M1074 * K1074)</f>
        <v/>
      </c>
      <c r="O1074" s="33">
        <f>IF(K1074="","",M1074 + N1074)</f>
        <v/>
      </c>
      <c r="P1074" s="4" t="n"/>
      <c r="Q1074" s="33">
        <f>IF(L1074&amp;K1074="","",M1074 * L1074)</f>
        <v/>
      </c>
      <c r="R1074" s="34">
        <f>IF(M1074="","",O1074-P1074-Q1074)</f>
        <v/>
      </c>
    </row>
    <row r="1075">
      <c r="A1075" s="25" t="n">
        <v>1071</v>
      </c>
      <c r="B1075" s="26">
        <f>_xlfn.XLOOKUP(C1075,sales!C:C,scon!B:B,"")</f>
        <v/>
      </c>
      <c r="C1075" s="4" t="n"/>
      <c r="D1075" s="26">
        <f>_xlfn.XLOOKUP(C1075,sales!C:C,scon!D:D,"")</f>
        <v/>
      </c>
      <c r="E1075" s="26">
        <f>_xlfn.XLOOKUP(C1075,sales!C:C,scon!E:E,"")</f>
        <v/>
      </c>
      <c r="F1075" s="4" t="n"/>
      <c r="G1075" s="27" t="n"/>
      <c r="H1075" s="28" t="n"/>
      <c r="I1075" s="4" t="n"/>
      <c r="J1075" s="35">
        <f>_xlfn.XLOOKUP(C1075,sales!C:C,scon!L:L,"")</f>
        <v/>
      </c>
      <c r="K1075" s="31" t="n"/>
      <c r="L1075" s="31" t="n"/>
      <c r="M1075" s="33">
        <f>IF(I1075="","",J1075*I1075)</f>
        <v/>
      </c>
      <c r="N1075" s="33">
        <f>IF(K1075="","",M1075 * K1075)</f>
        <v/>
      </c>
      <c r="O1075" s="33">
        <f>IF(K1075="","",M1075 + N1075)</f>
        <v/>
      </c>
      <c r="P1075" s="4" t="n"/>
      <c r="Q1075" s="33">
        <f>IF(L1075&amp;K1075="","",M1075 * L1075)</f>
        <v/>
      </c>
      <c r="R1075" s="34">
        <f>IF(M1075="","",O1075-P1075-Q1075)</f>
        <v/>
      </c>
    </row>
    <row r="1076">
      <c r="A1076" s="25" t="n">
        <v>1072</v>
      </c>
      <c r="B1076" s="26">
        <f>_xlfn.XLOOKUP(C1076,sales!C:C,scon!B:B,"")</f>
        <v/>
      </c>
      <c r="C1076" s="4" t="n"/>
      <c r="D1076" s="26">
        <f>_xlfn.XLOOKUP(C1076,sales!C:C,scon!D:D,"")</f>
        <v/>
      </c>
      <c r="E1076" s="26">
        <f>_xlfn.XLOOKUP(C1076,sales!C:C,scon!E:E,"")</f>
        <v/>
      </c>
      <c r="F1076" s="4" t="n"/>
      <c r="G1076" s="27" t="n"/>
      <c r="H1076" s="28" t="n"/>
      <c r="I1076" s="4" t="n"/>
      <c r="J1076" s="35">
        <f>_xlfn.XLOOKUP(C1076,sales!C:C,scon!L:L,"")</f>
        <v/>
      </c>
      <c r="K1076" s="31" t="n"/>
      <c r="L1076" s="31" t="n"/>
      <c r="M1076" s="33">
        <f>IF(I1076="","",J1076*I1076)</f>
        <v/>
      </c>
      <c r="N1076" s="33">
        <f>IF(K1076="","",M1076 * K1076)</f>
        <v/>
      </c>
      <c r="O1076" s="33">
        <f>IF(K1076="","",M1076 + N1076)</f>
        <v/>
      </c>
      <c r="P1076" s="4" t="n"/>
      <c r="Q1076" s="33">
        <f>IF(L1076&amp;K1076="","",M1076 * L1076)</f>
        <v/>
      </c>
      <c r="R1076" s="34">
        <f>IF(M1076="","",O1076-P1076-Q1076)</f>
        <v/>
      </c>
    </row>
    <row r="1077">
      <c r="A1077" s="25" t="n">
        <v>1073</v>
      </c>
      <c r="B1077" s="26">
        <f>_xlfn.XLOOKUP(C1077,sales!C:C,scon!B:B,"")</f>
        <v/>
      </c>
      <c r="C1077" s="4" t="n"/>
      <c r="D1077" s="26">
        <f>_xlfn.XLOOKUP(C1077,sales!C:C,scon!D:D,"")</f>
        <v/>
      </c>
      <c r="E1077" s="26">
        <f>_xlfn.XLOOKUP(C1077,sales!C:C,scon!E:E,"")</f>
        <v/>
      </c>
      <c r="F1077" s="4" t="n"/>
      <c r="G1077" s="27" t="n"/>
      <c r="H1077" s="28" t="n"/>
      <c r="I1077" s="4" t="n"/>
      <c r="J1077" s="35">
        <f>_xlfn.XLOOKUP(C1077,sales!C:C,scon!L:L,"")</f>
        <v/>
      </c>
      <c r="K1077" s="31" t="n"/>
      <c r="L1077" s="31" t="n"/>
      <c r="M1077" s="33">
        <f>IF(I1077="","",J1077*I1077)</f>
        <v/>
      </c>
      <c r="N1077" s="33">
        <f>IF(K1077="","",M1077 * K1077)</f>
        <v/>
      </c>
      <c r="O1077" s="33">
        <f>IF(K1077="","",M1077 + N1077)</f>
        <v/>
      </c>
      <c r="P1077" s="4" t="n"/>
      <c r="Q1077" s="33">
        <f>IF(L1077&amp;K1077="","",M1077 * L1077)</f>
        <v/>
      </c>
      <c r="R1077" s="34">
        <f>IF(M1077="","",O1077-P1077-Q1077)</f>
        <v/>
      </c>
    </row>
    <row r="1078">
      <c r="A1078" s="25" t="n">
        <v>1074</v>
      </c>
      <c r="B1078" s="26">
        <f>_xlfn.XLOOKUP(C1078,sales!C:C,scon!B:B,"")</f>
        <v/>
      </c>
      <c r="C1078" s="4" t="n"/>
      <c r="D1078" s="26">
        <f>_xlfn.XLOOKUP(C1078,sales!C:C,scon!D:D,"")</f>
        <v/>
      </c>
      <c r="E1078" s="26">
        <f>_xlfn.XLOOKUP(C1078,sales!C:C,scon!E:E,"")</f>
        <v/>
      </c>
      <c r="F1078" s="4" t="n"/>
      <c r="G1078" s="27" t="n"/>
      <c r="H1078" s="28" t="n"/>
      <c r="I1078" s="4" t="n"/>
      <c r="J1078" s="35">
        <f>_xlfn.XLOOKUP(C1078,sales!C:C,scon!L:L,"")</f>
        <v/>
      </c>
      <c r="K1078" s="31" t="n"/>
      <c r="L1078" s="31" t="n"/>
      <c r="M1078" s="33">
        <f>IF(I1078="","",J1078*I1078)</f>
        <v/>
      </c>
      <c r="N1078" s="33">
        <f>IF(K1078="","",M1078 * K1078)</f>
        <v/>
      </c>
      <c r="O1078" s="33">
        <f>IF(K1078="","",M1078 + N1078)</f>
        <v/>
      </c>
      <c r="P1078" s="4" t="n"/>
      <c r="Q1078" s="33">
        <f>IF(L1078&amp;K1078="","",M1078 * L1078)</f>
        <v/>
      </c>
      <c r="R1078" s="34">
        <f>IF(M1078="","",O1078-P1078-Q1078)</f>
        <v/>
      </c>
    </row>
    <row r="1079">
      <c r="A1079" s="25" t="n">
        <v>1075</v>
      </c>
      <c r="B1079" s="26">
        <f>_xlfn.XLOOKUP(C1079,sales!C:C,scon!B:B,"")</f>
        <v/>
      </c>
      <c r="C1079" s="4" t="n"/>
      <c r="D1079" s="26">
        <f>_xlfn.XLOOKUP(C1079,sales!C:C,scon!D:D,"")</f>
        <v/>
      </c>
      <c r="E1079" s="26">
        <f>_xlfn.XLOOKUP(C1079,sales!C:C,scon!E:E,"")</f>
        <v/>
      </c>
      <c r="F1079" s="4" t="n"/>
      <c r="G1079" s="27" t="n"/>
      <c r="H1079" s="28" t="n"/>
      <c r="I1079" s="4" t="n"/>
      <c r="J1079" s="35">
        <f>_xlfn.XLOOKUP(C1079,sales!C:C,scon!L:L,"")</f>
        <v/>
      </c>
      <c r="K1079" s="31" t="n"/>
      <c r="L1079" s="31" t="n"/>
      <c r="M1079" s="33">
        <f>IF(I1079="","",J1079*I1079)</f>
        <v/>
      </c>
      <c r="N1079" s="33">
        <f>IF(K1079="","",M1079 * K1079)</f>
        <v/>
      </c>
      <c r="O1079" s="33">
        <f>IF(K1079="","",M1079 + N1079)</f>
        <v/>
      </c>
      <c r="P1079" s="4" t="n"/>
      <c r="Q1079" s="33">
        <f>IF(L1079&amp;K1079="","",M1079 * L1079)</f>
        <v/>
      </c>
      <c r="R1079" s="34">
        <f>IF(M1079="","",O1079-P1079-Q1079)</f>
        <v/>
      </c>
    </row>
    <row r="1080">
      <c r="A1080" s="25" t="n">
        <v>1076</v>
      </c>
      <c r="B1080" s="26">
        <f>_xlfn.XLOOKUP(C1080,sales!C:C,scon!B:B,"")</f>
        <v/>
      </c>
      <c r="C1080" s="4" t="n"/>
      <c r="D1080" s="26">
        <f>_xlfn.XLOOKUP(C1080,sales!C:C,scon!D:D,"")</f>
        <v/>
      </c>
      <c r="E1080" s="26">
        <f>_xlfn.XLOOKUP(C1080,sales!C:C,scon!E:E,"")</f>
        <v/>
      </c>
      <c r="F1080" s="4" t="n"/>
      <c r="G1080" s="27" t="n"/>
      <c r="H1080" s="28" t="n"/>
      <c r="I1080" s="4" t="n"/>
      <c r="J1080" s="35">
        <f>_xlfn.XLOOKUP(C1080,sales!C:C,scon!L:L,"")</f>
        <v/>
      </c>
      <c r="K1080" s="31" t="n"/>
      <c r="L1080" s="31" t="n"/>
      <c r="M1080" s="33">
        <f>IF(I1080="","",J1080*I1080)</f>
        <v/>
      </c>
      <c r="N1080" s="33">
        <f>IF(K1080="","",M1080 * K1080)</f>
        <v/>
      </c>
      <c r="O1080" s="33">
        <f>IF(K1080="","",M1080 + N1080)</f>
        <v/>
      </c>
      <c r="P1080" s="4" t="n"/>
      <c r="Q1080" s="33">
        <f>IF(L1080&amp;K1080="","",M1080 * L1080)</f>
        <v/>
      </c>
      <c r="R1080" s="34">
        <f>IF(M1080="","",O1080-P1080-Q1080)</f>
        <v/>
      </c>
    </row>
    <row r="1081">
      <c r="A1081" s="25" t="n">
        <v>1077</v>
      </c>
      <c r="B1081" s="26">
        <f>_xlfn.XLOOKUP(C1081,sales!C:C,scon!B:B,"")</f>
        <v/>
      </c>
      <c r="C1081" s="4" t="n"/>
      <c r="D1081" s="26">
        <f>_xlfn.XLOOKUP(C1081,sales!C:C,scon!D:D,"")</f>
        <v/>
      </c>
      <c r="E1081" s="26">
        <f>_xlfn.XLOOKUP(C1081,sales!C:C,scon!E:E,"")</f>
        <v/>
      </c>
      <c r="F1081" s="4" t="n"/>
      <c r="G1081" s="27" t="n"/>
      <c r="H1081" s="28" t="n"/>
      <c r="I1081" s="4" t="n"/>
      <c r="J1081" s="35">
        <f>_xlfn.XLOOKUP(C1081,sales!C:C,scon!L:L,"")</f>
        <v/>
      </c>
      <c r="K1081" s="31" t="n"/>
      <c r="L1081" s="31" t="n"/>
      <c r="M1081" s="33">
        <f>IF(I1081="","",J1081*I1081)</f>
        <v/>
      </c>
      <c r="N1081" s="33">
        <f>IF(K1081="","",M1081 * K1081)</f>
        <v/>
      </c>
      <c r="O1081" s="33">
        <f>IF(K1081="","",M1081 + N1081)</f>
        <v/>
      </c>
      <c r="P1081" s="4" t="n"/>
      <c r="Q1081" s="33">
        <f>IF(L1081&amp;K1081="","",M1081 * L1081)</f>
        <v/>
      </c>
      <c r="R1081" s="34">
        <f>IF(M1081="","",O1081-P1081-Q1081)</f>
        <v/>
      </c>
    </row>
    <row r="1082">
      <c r="A1082" s="25" t="n">
        <v>1078</v>
      </c>
      <c r="B1082" s="26">
        <f>_xlfn.XLOOKUP(C1082,sales!C:C,scon!B:B,"")</f>
        <v/>
      </c>
      <c r="C1082" s="4" t="n"/>
      <c r="D1082" s="26">
        <f>_xlfn.XLOOKUP(C1082,sales!C:C,scon!D:D,"")</f>
        <v/>
      </c>
      <c r="E1082" s="26">
        <f>_xlfn.XLOOKUP(C1082,sales!C:C,scon!E:E,"")</f>
        <v/>
      </c>
      <c r="F1082" s="4" t="n"/>
      <c r="G1082" s="27" t="n"/>
      <c r="H1082" s="28" t="n"/>
      <c r="I1082" s="4" t="n"/>
      <c r="J1082" s="35">
        <f>_xlfn.XLOOKUP(C1082,sales!C:C,scon!L:L,"")</f>
        <v/>
      </c>
      <c r="K1082" s="31" t="n"/>
      <c r="L1082" s="31" t="n"/>
      <c r="M1082" s="33">
        <f>IF(I1082="","",J1082*I1082)</f>
        <v/>
      </c>
      <c r="N1082" s="33">
        <f>IF(K1082="","",M1082 * K1082)</f>
        <v/>
      </c>
      <c r="O1082" s="33">
        <f>IF(K1082="","",M1082 + N1082)</f>
        <v/>
      </c>
      <c r="P1082" s="4" t="n"/>
      <c r="Q1082" s="33">
        <f>IF(L1082&amp;K1082="","",M1082 * L1082)</f>
        <v/>
      </c>
      <c r="R1082" s="34">
        <f>IF(M1082="","",O1082-P1082-Q1082)</f>
        <v/>
      </c>
    </row>
    <row r="1083">
      <c r="A1083" s="25" t="n">
        <v>1079</v>
      </c>
      <c r="B1083" s="26">
        <f>_xlfn.XLOOKUP(C1083,sales!C:C,scon!B:B,"")</f>
        <v/>
      </c>
      <c r="C1083" s="4" t="n"/>
      <c r="D1083" s="26">
        <f>_xlfn.XLOOKUP(C1083,sales!C:C,scon!D:D,"")</f>
        <v/>
      </c>
      <c r="E1083" s="26">
        <f>_xlfn.XLOOKUP(C1083,sales!C:C,scon!E:E,"")</f>
        <v/>
      </c>
      <c r="F1083" s="4" t="n"/>
      <c r="G1083" s="27" t="n"/>
      <c r="H1083" s="28" t="n"/>
      <c r="I1083" s="4" t="n"/>
      <c r="J1083" s="35">
        <f>_xlfn.XLOOKUP(C1083,sales!C:C,scon!L:L,"")</f>
        <v/>
      </c>
      <c r="K1083" s="31" t="n"/>
      <c r="L1083" s="31" t="n"/>
      <c r="M1083" s="33">
        <f>IF(I1083="","",J1083*I1083)</f>
        <v/>
      </c>
      <c r="N1083" s="33">
        <f>IF(K1083="","",M1083 * K1083)</f>
        <v/>
      </c>
      <c r="O1083" s="33">
        <f>IF(K1083="","",M1083 + N1083)</f>
        <v/>
      </c>
      <c r="P1083" s="4" t="n"/>
      <c r="Q1083" s="33">
        <f>IF(L1083&amp;K1083="","",M1083 * L1083)</f>
        <v/>
      </c>
      <c r="R1083" s="34">
        <f>IF(M1083="","",O1083-P1083-Q1083)</f>
        <v/>
      </c>
    </row>
    <row r="1084">
      <c r="A1084" s="25" t="n">
        <v>1080</v>
      </c>
      <c r="B1084" s="26">
        <f>_xlfn.XLOOKUP(C1084,sales!C:C,scon!B:B,"")</f>
        <v/>
      </c>
      <c r="C1084" s="4" t="n"/>
      <c r="D1084" s="26">
        <f>_xlfn.XLOOKUP(C1084,sales!C:C,scon!D:D,"")</f>
        <v/>
      </c>
      <c r="E1084" s="26">
        <f>_xlfn.XLOOKUP(C1084,sales!C:C,scon!E:E,"")</f>
        <v/>
      </c>
      <c r="F1084" s="4" t="n"/>
      <c r="G1084" s="27" t="n"/>
      <c r="H1084" s="28" t="n"/>
      <c r="I1084" s="4" t="n"/>
      <c r="J1084" s="35">
        <f>_xlfn.XLOOKUP(C1084,sales!C:C,scon!L:L,"")</f>
        <v/>
      </c>
      <c r="K1084" s="31" t="n"/>
      <c r="L1084" s="31" t="n"/>
      <c r="M1084" s="33">
        <f>IF(I1084="","",J1084*I1084)</f>
        <v/>
      </c>
      <c r="N1084" s="33">
        <f>IF(K1084="","",M1084 * K1084)</f>
        <v/>
      </c>
      <c r="O1084" s="33">
        <f>IF(K1084="","",M1084 + N1084)</f>
        <v/>
      </c>
      <c r="P1084" s="4" t="n"/>
      <c r="Q1084" s="33">
        <f>IF(L1084&amp;K1084="","",M1084 * L1084)</f>
        <v/>
      </c>
      <c r="R1084" s="34">
        <f>IF(M1084="","",O1084-P1084-Q1084)</f>
        <v/>
      </c>
    </row>
    <row r="1085">
      <c r="A1085" s="25" t="n">
        <v>1081</v>
      </c>
      <c r="B1085" s="26">
        <f>_xlfn.XLOOKUP(C1085,sales!C:C,scon!B:B,"")</f>
        <v/>
      </c>
      <c r="C1085" s="4" t="n"/>
      <c r="D1085" s="26">
        <f>_xlfn.XLOOKUP(C1085,sales!C:C,scon!D:D,"")</f>
        <v/>
      </c>
      <c r="E1085" s="26">
        <f>_xlfn.XLOOKUP(C1085,sales!C:C,scon!E:E,"")</f>
        <v/>
      </c>
      <c r="F1085" s="4" t="n"/>
      <c r="G1085" s="27" t="n"/>
      <c r="H1085" s="28" t="n"/>
      <c r="I1085" s="4" t="n"/>
      <c r="J1085" s="35">
        <f>_xlfn.XLOOKUP(C1085,sales!C:C,scon!L:L,"")</f>
        <v/>
      </c>
      <c r="K1085" s="31" t="n"/>
      <c r="L1085" s="31" t="n"/>
      <c r="M1085" s="33">
        <f>IF(I1085="","",J1085*I1085)</f>
        <v/>
      </c>
      <c r="N1085" s="33">
        <f>IF(K1085="","",M1085 * K1085)</f>
        <v/>
      </c>
      <c r="O1085" s="33">
        <f>IF(K1085="","",M1085 + N1085)</f>
        <v/>
      </c>
      <c r="P1085" s="4" t="n"/>
      <c r="Q1085" s="33">
        <f>IF(L1085&amp;K1085="","",M1085 * L1085)</f>
        <v/>
      </c>
      <c r="R1085" s="34">
        <f>IF(M1085="","",O1085-P1085-Q1085)</f>
        <v/>
      </c>
    </row>
    <row r="1086">
      <c r="A1086" s="25" t="n">
        <v>1082</v>
      </c>
      <c r="B1086" s="26">
        <f>_xlfn.XLOOKUP(C1086,sales!C:C,scon!B:B,"")</f>
        <v/>
      </c>
      <c r="C1086" s="4" t="n"/>
      <c r="D1086" s="26">
        <f>_xlfn.XLOOKUP(C1086,sales!C:C,scon!D:D,"")</f>
        <v/>
      </c>
      <c r="E1086" s="26">
        <f>_xlfn.XLOOKUP(C1086,sales!C:C,scon!E:E,"")</f>
        <v/>
      </c>
      <c r="F1086" s="4" t="n"/>
      <c r="G1086" s="27" t="n"/>
      <c r="H1086" s="28" t="n"/>
      <c r="I1086" s="4" t="n"/>
      <c r="J1086" s="35">
        <f>_xlfn.XLOOKUP(C1086,sales!C:C,scon!L:L,"")</f>
        <v/>
      </c>
      <c r="K1086" s="31" t="n"/>
      <c r="L1086" s="31" t="n"/>
      <c r="M1086" s="33">
        <f>IF(I1086="","",J1086*I1086)</f>
        <v/>
      </c>
      <c r="N1086" s="33">
        <f>IF(K1086="","",M1086 * K1086)</f>
        <v/>
      </c>
      <c r="O1086" s="33">
        <f>IF(K1086="","",M1086 + N1086)</f>
        <v/>
      </c>
      <c r="P1086" s="4" t="n"/>
      <c r="Q1086" s="33">
        <f>IF(L1086&amp;K1086="","",M1086 * L1086)</f>
        <v/>
      </c>
      <c r="R1086" s="34">
        <f>IF(M1086="","",O1086-P1086-Q1086)</f>
        <v/>
      </c>
    </row>
    <row r="1087">
      <c r="A1087" s="25" t="n">
        <v>1083</v>
      </c>
      <c r="B1087" s="26">
        <f>_xlfn.XLOOKUP(C1087,sales!C:C,scon!B:B,"")</f>
        <v/>
      </c>
      <c r="C1087" s="4" t="n"/>
      <c r="D1087" s="26">
        <f>_xlfn.XLOOKUP(C1087,sales!C:C,scon!D:D,"")</f>
        <v/>
      </c>
      <c r="E1087" s="26">
        <f>_xlfn.XLOOKUP(C1087,sales!C:C,scon!E:E,"")</f>
        <v/>
      </c>
      <c r="F1087" s="4" t="n"/>
      <c r="G1087" s="27" t="n"/>
      <c r="H1087" s="28" t="n"/>
      <c r="I1087" s="4" t="n"/>
      <c r="J1087" s="35">
        <f>_xlfn.XLOOKUP(C1087,sales!C:C,scon!L:L,"")</f>
        <v/>
      </c>
      <c r="K1087" s="31" t="n"/>
      <c r="L1087" s="31" t="n"/>
      <c r="M1087" s="33">
        <f>IF(I1087="","",J1087*I1087)</f>
        <v/>
      </c>
      <c r="N1087" s="33">
        <f>IF(K1087="","",M1087 * K1087)</f>
        <v/>
      </c>
      <c r="O1087" s="33">
        <f>IF(K1087="","",M1087 + N1087)</f>
        <v/>
      </c>
      <c r="P1087" s="4" t="n"/>
      <c r="Q1087" s="33">
        <f>IF(L1087&amp;K1087="","",M1087 * L1087)</f>
        <v/>
      </c>
      <c r="R1087" s="34">
        <f>IF(M1087="","",O1087-P1087-Q1087)</f>
        <v/>
      </c>
    </row>
    <row r="1088">
      <c r="A1088" s="25" t="n">
        <v>1084</v>
      </c>
      <c r="B1088" s="26">
        <f>_xlfn.XLOOKUP(C1088,sales!C:C,scon!B:B,"")</f>
        <v/>
      </c>
      <c r="C1088" s="4" t="n"/>
      <c r="D1088" s="26">
        <f>_xlfn.XLOOKUP(C1088,sales!C:C,scon!D:D,"")</f>
        <v/>
      </c>
      <c r="E1088" s="26">
        <f>_xlfn.XLOOKUP(C1088,sales!C:C,scon!E:E,"")</f>
        <v/>
      </c>
      <c r="F1088" s="4" t="n"/>
      <c r="G1088" s="27" t="n"/>
      <c r="H1088" s="28" t="n"/>
      <c r="I1088" s="4" t="n"/>
      <c r="J1088" s="35">
        <f>_xlfn.XLOOKUP(C1088,sales!C:C,scon!L:L,"")</f>
        <v/>
      </c>
      <c r="K1088" s="31" t="n"/>
      <c r="L1088" s="31" t="n"/>
      <c r="M1088" s="33">
        <f>IF(I1088="","",J1088*I1088)</f>
        <v/>
      </c>
      <c r="N1088" s="33">
        <f>IF(K1088="","",M1088 * K1088)</f>
        <v/>
      </c>
      <c r="O1088" s="33">
        <f>IF(K1088="","",M1088 + N1088)</f>
        <v/>
      </c>
      <c r="P1088" s="4" t="n"/>
      <c r="Q1088" s="33">
        <f>IF(L1088&amp;K1088="","",M1088 * L1088)</f>
        <v/>
      </c>
      <c r="R1088" s="34">
        <f>IF(M1088="","",O1088-P1088-Q1088)</f>
        <v/>
      </c>
    </row>
    <row r="1089">
      <c r="A1089" s="25" t="n">
        <v>1085</v>
      </c>
      <c r="B1089" s="26">
        <f>_xlfn.XLOOKUP(C1089,sales!C:C,scon!B:B,"")</f>
        <v/>
      </c>
      <c r="C1089" s="4" t="n"/>
      <c r="D1089" s="26">
        <f>_xlfn.XLOOKUP(C1089,sales!C:C,scon!D:D,"")</f>
        <v/>
      </c>
      <c r="E1089" s="26">
        <f>_xlfn.XLOOKUP(C1089,sales!C:C,scon!E:E,"")</f>
        <v/>
      </c>
      <c r="F1089" s="4" t="n"/>
      <c r="G1089" s="27" t="n"/>
      <c r="H1089" s="28" t="n"/>
      <c r="I1089" s="4" t="n"/>
      <c r="J1089" s="35">
        <f>_xlfn.XLOOKUP(C1089,sales!C:C,scon!L:L,"")</f>
        <v/>
      </c>
      <c r="K1089" s="31" t="n"/>
      <c r="L1089" s="31" t="n"/>
      <c r="M1089" s="33">
        <f>IF(I1089="","",J1089*I1089)</f>
        <v/>
      </c>
      <c r="N1089" s="33">
        <f>IF(K1089="","",M1089 * K1089)</f>
        <v/>
      </c>
      <c r="O1089" s="33">
        <f>IF(K1089="","",M1089 + N1089)</f>
        <v/>
      </c>
      <c r="P1089" s="4" t="n"/>
      <c r="Q1089" s="33">
        <f>IF(L1089&amp;K1089="","",M1089 * L1089)</f>
        <v/>
      </c>
      <c r="R1089" s="34">
        <f>IF(M1089="","",O1089-P1089-Q1089)</f>
        <v/>
      </c>
    </row>
    <row r="1090">
      <c r="A1090" s="25" t="n">
        <v>1086</v>
      </c>
      <c r="B1090" s="26">
        <f>_xlfn.XLOOKUP(C1090,sales!C:C,scon!B:B,"")</f>
        <v/>
      </c>
      <c r="C1090" s="4" t="n"/>
      <c r="D1090" s="26">
        <f>_xlfn.XLOOKUP(C1090,sales!C:C,scon!D:D,"")</f>
        <v/>
      </c>
      <c r="E1090" s="26">
        <f>_xlfn.XLOOKUP(C1090,sales!C:C,scon!E:E,"")</f>
        <v/>
      </c>
      <c r="F1090" s="4" t="n"/>
      <c r="G1090" s="27" t="n"/>
      <c r="H1090" s="28" t="n"/>
      <c r="I1090" s="4" t="n"/>
      <c r="J1090" s="35">
        <f>_xlfn.XLOOKUP(C1090,sales!C:C,scon!L:L,"")</f>
        <v/>
      </c>
      <c r="K1090" s="31" t="n"/>
      <c r="L1090" s="31" t="n"/>
      <c r="M1090" s="33">
        <f>IF(I1090="","",J1090*I1090)</f>
        <v/>
      </c>
      <c r="N1090" s="33">
        <f>IF(K1090="","",M1090 * K1090)</f>
        <v/>
      </c>
      <c r="O1090" s="33">
        <f>IF(K1090="","",M1090 + N1090)</f>
        <v/>
      </c>
      <c r="P1090" s="4" t="n"/>
      <c r="Q1090" s="33">
        <f>IF(L1090&amp;K1090="","",M1090 * L1090)</f>
        <v/>
      </c>
      <c r="R1090" s="34">
        <f>IF(M1090="","",O1090-P1090-Q1090)</f>
        <v/>
      </c>
    </row>
    <row r="1091">
      <c r="A1091" s="25" t="n">
        <v>1087</v>
      </c>
      <c r="B1091" s="26">
        <f>_xlfn.XLOOKUP(C1091,sales!C:C,scon!B:B,"")</f>
        <v/>
      </c>
      <c r="C1091" s="4" t="n"/>
      <c r="D1091" s="26">
        <f>_xlfn.XLOOKUP(C1091,sales!C:C,scon!D:D,"")</f>
        <v/>
      </c>
      <c r="E1091" s="26">
        <f>_xlfn.XLOOKUP(C1091,sales!C:C,scon!E:E,"")</f>
        <v/>
      </c>
      <c r="F1091" s="4" t="n"/>
      <c r="G1091" s="27" t="n"/>
      <c r="H1091" s="28" t="n"/>
      <c r="I1091" s="4" t="n"/>
      <c r="J1091" s="35">
        <f>_xlfn.XLOOKUP(C1091,sales!C:C,scon!L:L,"")</f>
        <v/>
      </c>
      <c r="K1091" s="31" t="n"/>
      <c r="L1091" s="31" t="n"/>
      <c r="M1091" s="33">
        <f>IF(I1091="","",J1091*I1091)</f>
        <v/>
      </c>
      <c r="N1091" s="33">
        <f>IF(K1091="","",M1091 * K1091)</f>
        <v/>
      </c>
      <c r="O1091" s="33">
        <f>IF(K1091="","",M1091 + N1091)</f>
        <v/>
      </c>
      <c r="P1091" s="4" t="n"/>
      <c r="Q1091" s="33">
        <f>IF(L1091&amp;K1091="","",M1091 * L1091)</f>
        <v/>
      </c>
      <c r="R1091" s="34">
        <f>IF(M1091="","",O1091-P1091-Q1091)</f>
        <v/>
      </c>
    </row>
    <row r="1092">
      <c r="A1092" s="25" t="n">
        <v>1088</v>
      </c>
      <c r="B1092" s="26">
        <f>_xlfn.XLOOKUP(C1092,sales!C:C,scon!B:B,"")</f>
        <v/>
      </c>
      <c r="C1092" s="4" t="n"/>
      <c r="D1092" s="26">
        <f>_xlfn.XLOOKUP(C1092,sales!C:C,scon!D:D,"")</f>
        <v/>
      </c>
      <c r="E1092" s="26">
        <f>_xlfn.XLOOKUP(C1092,sales!C:C,scon!E:E,"")</f>
        <v/>
      </c>
      <c r="F1092" s="4" t="n"/>
      <c r="G1092" s="27" t="n"/>
      <c r="H1092" s="28" t="n"/>
      <c r="I1092" s="4" t="n"/>
      <c r="J1092" s="35">
        <f>_xlfn.XLOOKUP(C1092,sales!C:C,scon!L:L,"")</f>
        <v/>
      </c>
      <c r="K1092" s="31" t="n"/>
      <c r="L1092" s="31" t="n"/>
      <c r="M1092" s="33">
        <f>IF(I1092="","",J1092*I1092)</f>
        <v/>
      </c>
      <c r="N1092" s="33">
        <f>IF(K1092="","",M1092 * K1092)</f>
        <v/>
      </c>
      <c r="O1092" s="33">
        <f>IF(K1092="","",M1092 + N1092)</f>
        <v/>
      </c>
      <c r="P1092" s="4" t="n"/>
      <c r="Q1092" s="33">
        <f>IF(L1092&amp;K1092="","",M1092 * L1092)</f>
        <v/>
      </c>
      <c r="R1092" s="34">
        <f>IF(M1092="","",O1092-P1092-Q1092)</f>
        <v/>
      </c>
    </row>
    <row r="1093">
      <c r="A1093" s="25" t="n">
        <v>1089</v>
      </c>
      <c r="B1093" s="26">
        <f>_xlfn.XLOOKUP(C1093,sales!C:C,scon!B:B,"")</f>
        <v/>
      </c>
      <c r="C1093" s="4" t="n"/>
      <c r="D1093" s="26">
        <f>_xlfn.XLOOKUP(C1093,sales!C:C,scon!D:D,"")</f>
        <v/>
      </c>
      <c r="E1093" s="26">
        <f>_xlfn.XLOOKUP(C1093,sales!C:C,scon!E:E,"")</f>
        <v/>
      </c>
      <c r="F1093" s="4" t="n"/>
      <c r="G1093" s="27" t="n"/>
      <c r="H1093" s="28" t="n"/>
      <c r="I1093" s="4" t="n"/>
      <c r="J1093" s="35">
        <f>_xlfn.XLOOKUP(C1093,sales!C:C,scon!L:L,"")</f>
        <v/>
      </c>
      <c r="K1093" s="31" t="n"/>
      <c r="L1093" s="31" t="n"/>
      <c r="M1093" s="33">
        <f>IF(I1093="","",J1093*I1093)</f>
        <v/>
      </c>
      <c r="N1093" s="33">
        <f>IF(K1093="","",M1093 * K1093)</f>
        <v/>
      </c>
      <c r="O1093" s="33">
        <f>IF(K1093="","",M1093 + N1093)</f>
        <v/>
      </c>
      <c r="P1093" s="4" t="n"/>
      <c r="Q1093" s="33">
        <f>IF(L1093&amp;K1093="","",M1093 * L1093)</f>
        <v/>
      </c>
      <c r="R1093" s="34">
        <f>IF(M1093="","",O1093-P1093-Q1093)</f>
        <v/>
      </c>
    </row>
    <row r="1094">
      <c r="A1094" s="25" t="n">
        <v>1090</v>
      </c>
      <c r="B1094" s="26">
        <f>_xlfn.XLOOKUP(C1094,sales!C:C,scon!B:B,"")</f>
        <v/>
      </c>
      <c r="C1094" s="4" t="n"/>
      <c r="D1094" s="26">
        <f>_xlfn.XLOOKUP(C1094,sales!C:C,scon!D:D,"")</f>
        <v/>
      </c>
      <c r="E1094" s="26">
        <f>_xlfn.XLOOKUP(C1094,sales!C:C,scon!E:E,"")</f>
        <v/>
      </c>
      <c r="F1094" s="4" t="n"/>
      <c r="G1094" s="27" t="n"/>
      <c r="H1094" s="28" t="n"/>
      <c r="I1094" s="4" t="n"/>
      <c r="J1094" s="35">
        <f>_xlfn.XLOOKUP(C1094,sales!C:C,scon!L:L,"")</f>
        <v/>
      </c>
      <c r="K1094" s="31" t="n"/>
      <c r="L1094" s="31" t="n"/>
      <c r="M1094" s="33">
        <f>IF(I1094="","",J1094*I1094)</f>
        <v/>
      </c>
      <c r="N1094" s="33">
        <f>IF(K1094="","",M1094 * K1094)</f>
        <v/>
      </c>
      <c r="O1094" s="33">
        <f>IF(K1094="","",M1094 + N1094)</f>
        <v/>
      </c>
      <c r="P1094" s="4" t="n"/>
      <c r="Q1094" s="33">
        <f>IF(L1094&amp;K1094="","",M1094 * L1094)</f>
        <v/>
      </c>
      <c r="R1094" s="34">
        <f>IF(M1094="","",O1094-P1094-Q1094)</f>
        <v/>
      </c>
    </row>
    <row r="1095">
      <c r="A1095" s="25" t="n">
        <v>1091</v>
      </c>
      <c r="B1095" s="26">
        <f>_xlfn.XLOOKUP(C1095,sales!C:C,scon!B:B,"")</f>
        <v/>
      </c>
      <c r="C1095" s="4" t="n"/>
      <c r="D1095" s="26">
        <f>_xlfn.XLOOKUP(C1095,sales!C:C,scon!D:D,"")</f>
        <v/>
      </c>
      <c r="E1095" s="26">
        <f>_xlfn.XLOOKUP(C1095,sales!C:C,scon!E:E,"")</f>
        <v/>
      </c>
      <c r="F1095" s="4" t="n"/>
      <c r="G1095" s="27" t="n"/>
      <c r="H1095" s="28" t="n"/>
      <c r="I1095" s="4" t="n"/>
      <c r="J1095" s="35">
        <f>_xlfn.XLOOKUP(C1095,sales!C:C,scon!L:L,"")</f>
        <v/>
      </c>
      <c r="K1095" s="31" t="n"/>
      <c r="L1095" s="31" t="n"/>
      <c r="M1095" s="33">
        <f>IF(I1095="","",J1095*I1095)</f>
        <v/>
      </c>
      <c r="N1095" s="33">
        <f>IF(K1095="","",M1095 * K1095)</f>
        <v/>
      </c>
      <c r="O1095" s="33">
        <f>IF(K1095="","",M1095 + N1095)</f>
        <v/>
      </c>
      <c r="P1095" s="4" t="n"/>
      <c r="Q1095" s="33">
        <f>IF(L1095&amp;K1095="","",M1095 * L1095)</f>
        <v/>
      </c>
      <c r="R1095" s="34">
        <f>IF(M1095="","",O1095-P1095-Q1095)</f>
        <v/>
      </c>
    </row>
    <row r="1096">
      <c r="A1096" s="25" t="n">
        <v>1092</v>
      </c>
      <c r="B1096" s="26">
        <f>_xlfn.XLOOKUP(C1096,sales!C:C,scon!B:B,"")</f>
        <v/>
      </c>
      <c r="C1096" s="4" t="n"/>
      <c r="D1096" s="26">
        <f>_xlfn.XLOOKUP(C1096,sales!C:C,scon!D:D,"")</f>
        <v/>
      </c>
      <c r="E1096" s="26">
        <f>_xlfn.XLOOKUP(C1096,sales!C:C,scon!E:E,"")</f>
        <v/>
      </c>
      <c r="F1096" s="4" t="n"/>
      <c r="G1096" s="27" t="n"/>
      <c r="H1096" s="28" t="n"/>
      <c r="I1096" s="4" t="n"/>
      <c r="J1096" s="35">
        <f>_xlfn.XLOOKUP(C1096,sales!C:C,scon!L:L,"")</f>
        <v/>
      </c>
      <c r="K1096" s="31" t="n"/>
      <c r="L1096" s="31" t="n"/>
      <c r="M1096" s="33">
        <f>IF(I1096="","",J1096*I1096)</f>
        <v/>
      </c>
      <c r="N1096" s="33">
        <f>IF(K1096="","",M1096 * K1096)</f>
        <v/>
      </c>
      <c r="O1096" s="33">
        <f>IF(K1096="","",M1096 + N1096)</f>
        <v/>
      </c>
      <c r="P1096" s="4" t="n"/>
      <c r="Q1096" s="33">
        <f>IF(L1096&amp;K1096="","",M1096 * L1096)</f>
        <v/>
      </c>
      <c r="R1096" s="34">
        <f>IF(M1096="","",O1096-P1096-Q1096)</f>
        <v/>
      </c>
    </row>
    <row r="1097">
      <c r="A1097" s="25" t="n">
        <v>1093</v>
      </c>
      <c r="B1097" s="26">
        <f>_xlfn.XLOOKUP(C1097,sales!C:C,scon!B:B,"")</f>
        <v/>
      </c>
      <c r="C1097" s="4" t="n"/>
      <c r="D1097" s="26">
        <f>_xlfn.XLOOKUP(C1097,sales!C:C,scon!D:D,"")</f>
        <v/>
      </c>
      <c r="E1097" s="26">
        <f>_xlfn.XLOOKUP(C1097,sales!C:C,scon!E:E,"")</f>
        <v/>
      </c>
      <c r="F1097" s="4" t="n"/>
      <c r="G1097" s="27" t="n"/>
      <c r="H1097" s="28" t="n"/>
      <c r="I1097" s="4" t="n"/>
      <c r="J1097" s="35">
        <f>_xlfn.XLOOKUP(C1097,sales!C:C,scon!L:L,"")</f>
        <v/>
      </c>
      <c r="K1097" s="31" t="n"/>
      <c r="L1097" s="31" t="n"/>
      <c r="M1097" s="33">
        <f>IF(I1097="","",J1097*I1097)</f>
        <v/>
      </c>
      <c r="N1097" s="33">
        <f>IF(K1097="","",M1097 * K1097)</f>
        <v/>
      </c>
      <c r="O1097" s="33">
        <f>IF(K1097="","",M1097 + N1097)</f>
        <v/>
      </c>
      <c r="P1097" s="4" t="n"/>
      <c r="Q1097" s="33">
        <f>IF(L1097&amp;K1097="","",M1097 * L1097)</f>
        <v/>
      </c>
      <c r="R1097" s="34">
        <f>IF(M1097="","",O1097-P1097-Q1097)</f>
        <v/>
      </c>
    </row>
    <row r="1098">
      <c r="A1098" s="25" t="n">
        <v>1094</v>
      </c>
      <c r="B1098" s="26">
        <f>_xlfn.XLOOKUP(C1098,sales!C:C,scon!B:B,"")</f>
        <v/>
      </c>
      <c r="C1098" s="4" t="n"/>
      <c r="D1098" s="26">
        <f>_xlfn.XLOOKUP(C1098,sales!C:C,scon!D:D,"")</f>
        <v/>
      </c>
      <c r="E1098" s="26">
        <f>_xlfn.XLOOKUP(C1098,sales!C:C,scon!E:E,"")</f>
        <v/>
      </c>
      <c r="F1098" s="4" t="n"/>
      <c r="G1098" s="27" t="n"/>
      <c r="H1098" s="28" t="n"/>
      <c r="I1098" s="4" t="n"/>
      <c r="J1098" s="35">
        <f>_xlfn.XLOOKUP(C1098,sales!C:C,scon!L:L,"")</f>
        <v/>
      </c>
      <c r="K1098" s="31" t="n"/>
      <c r="L1098" s="31" t="n"/>
      <c r="M1098" s="33">
        <f>IF(I1098="","",J1098*I1098)</f>
        <v/>
      </c>
      <c r="N1098" s="33">
        <f>IF(K1098="","",M1098 * K1098)</f>
        <v/>
      </c>
      <c r="O1098" s="33">
        <f>IF(K1098="","",M1098 + N1098)</f>
        <v/>
      </c>
      <c r="P1098" s="4" t="n"/>
      <c r="Q1098" s="33">
        <f>IF(L1098&amp;K1098="","",M1098 * L1098)</f>
        <v/>
      </c>
      <c r="R1098" s="34">
        <f>IF(M1098="","",O1098-P1098-Q1098)</f>
        <v/>
      </c>
    </row>
    <row r="1099">
      <c r="A1099" s="25" t="n">
        <v>1095</v>
      </c>
      <c r="B1099" s="26">
        <f>_xlfn.XLOOKUP(C1099,sales!C:C,scon!B:B,"")</f>
        <v/>
      </c>
      <c r="C1099" s="4" t="n"/>
      <c r="D1099" s="26">
        <f>_xlfn.XLOOKUP(C1099,sales!C:C,scon!D:D,"")</f>
        <v/>
      </c>
      <c r="E1099" s="26">
        <f>_xlfn.XLOOKUP(C1099,sales!C:C,scon!E:E,"")</f>
        <v/>
      </c>
      <c r="F1099" s="4" t="n"/>
      <c r="G1099" s="27" t="n"/>
      <c r="H1099" s="28" t="n"/>
      <c r="I1099" s="4" t="n"/>
      <c r="J1099" s="35">
        <f>_xlfn.XLOOKUP(C1099,sales!C:C,scon!L:L,"")</f>
        <v/>
      </c>
      <c r="K1099" s="31" t="n"/>
      <c r="L1099" s="31" t="n"/>
      <c r="M1099" s="33">
        <f>IF(I1099="","",J1099*I1099)</f>
        <v/>
      </c>
      <c r="N1099" s="33">
        <f>IF(K1099="","",M1099 * K1099)</f>
        <v/>
      </c>
      <c r="O1099" s="33">
        <f>IF(K1099="","",M1099 + N1099)</f>
        <v/>
      </c>
      <c r="P1099" s="4" t="n"/>
      <c r="Q1099" s="33">
        <f>IF(L1099&amp;K1099="","",M1099 * L1099)</f>
        <v/>
      </c>
      <c r="R1099" s="34">
        <f>IF(M1099="","",O1099-P1099-Q1099)</f>
        <v/>
      </c>
    </row>
    <row r="1100">
      <c r="A1100" s="25" t="n">
        <v>1096</v>
      </c>
      <c r="B1100" s="26">
        <f>_xlfn.XLOOKUP(C1100,sales!C:C,scon!B:B,"")</f>
        <v/>
      </c>
      <c r="C1100" s="4" t="n"/>
      <c r="D1100" s="26">
        <f>_xlfn.XLOOKUP(C1100,sales!C:C,scon!D:D,"")</f>
        <v/>
      </c>
      <c r="E1100" s="26">
        <f>_xlfn.XLOOKUP(C1100,sales!C:C,scon!E:E,"")</f>
        <v/>
      </c>
      <c r="F1100" s="4" t="n"/>
      <c r="G1100" s="27" t="n"/>
      <c r="H1100" s="28" t="n"/>
      <c r="I1100" s="4" t="n"/>
      <c r="J1100" s="35">
        <f>_xlfn.XLOOKUP(C1100,sales!C:C,scon!L:L,"")</f>
        <v/>
      </c>
      <c r="K1100" s="31" t="n"/>
      <c r="L1100" s="31" t="n"/>
      <c r="M1100" s="33">
        <f>IF(I1100="","",J1100*I1100)</f>
        <v/>
      </c>
      <c r="N1100" s="33">
        <f>IF(K1100="","",M1100 * K1100)</f>
        <v/>
      </c>
      <c r="O1100" s="33">
        <f>IF(K1100="","",M1100 + N1100)</f>
        <v/>
      </c>
      <c r="P1100" s="4" t="n"/>
      <c r="Q1100" s="33">
        <f>IF(L1100&amp;K1100="","",M1100 * L1100)</f>
        <v/>
      </c>
      <c r="R1100" s="34">
        <f>IF(M1100="","",O1100-P1100-Q1100)</f>
        <v/>
      </c>
    </row>
    <row r="1101">
      <c r="A1101" s="25" t="n">
        <v>1097</v>
      </c>
      <c r="B1101" s="26">
        <f>_xlfn.XLOOKUP(C1101,sales!C:C,scon!B:B,"")</f>
        <v/>
      </c>
      <c r="C1101" s="4" t="n"/>
      <c r="D1101" s="26">
        <f>_xlfn.XLOOKUP(C1101,sales!C:C,scon!D:D,"")</f>
        <v/>
      </c>
      <c r="E1101" s="26">
        <f>_xlfn.XLOOKUP(C1101,sales!C:C,scon!E:E,"")</f>
        <v/>
      </c>
      <c r="F1101" s="4" t="n"/>
      <c r="G1101" s="27" t="n"/>
      <c r="H1101" s="28" t="n"/>
      <c r="I1101" s="4" t="n"/>
      <c r="J1101" s="35">
        <f>_xlfn.XLOOKUP(C1101,sales!C:C,scon!L:L,"")</f>
        <v/>
      </c>
      <c r="K1101" s="31" t="n"/>
      <c r="L1101" s="31" t="n"/>
      <c r="M1101" s="33">
        <f>IF(I1101="","",J1101*I1101)</f>
        <v/>
      </c>
      <c r="N1101" s="33">
        <f>IF(K1101="","",M1101 * K1101)</f>
        <v/>
      </c>
      <c r="O1101" s="33">
        <f>IF(K1101="","",M1101 + N1101)</f>
        <v/>
      </c>
      <c r="P1101" s="4" t="n"/>
      <c r="Q1101" s="33">
        <f>IF(L1101&amp;K1101="","",M1101 * L1101)</f>
        <v/>
      </c>
      <c r="R1101" s="34">
        <f>IF(M1101="","",O1101-P1101-Q1101)</f>
        <v/>
      </c>
    </row>
    <row r="1102">
      <c r="A1102" s="25" t="n">
        <v>1098</v>
      </c>
      <c r="B1102" s="26">
        <f>_xlfn.XLOOKUP(C1102,sales!C:C,scon!B:B,"")</f>
        <v/>
      </c>
      <c r="C1102" s="4" t="n"/>
      <c r="D1102" s="26">
        <f>_xlfn.XLOOKUP(C1102,sales!C:C,scon!D:D,"")</f>
        <v/>
      </c>
      <c r="E1102" s="26">
        <f>_xlfn.XLOOKUP(C1102,sales!C:C,scon!E:E,"")</f>
        <v/>
      </c>
      <c r="F1102" s="4" t="n"/>
      <c r="G1102" s="27" t="n"/>
      <c r="H1102" s="28" t="n"/>
      <c r="I1102" s="4" t="n"/>
      <c r="J1102" s="35">
        <f>_xlfn.XLOOKUP(C1102,sales!C:C,scon!L:L,"")</f>
        <v/>
      </c>
      <c r="K1102" s="31" t="n"/>
      <c r="L1102" s="31" t="n"/>
      <c r="M1102" s="33">
        <f>IF(I1102="","",J1102*I1102)</f>
        <v/>
      </c>
      <c r="N1102" s="33">
        <f>IF(K1102="","",M1102 * K1102)</f>
        <v/>
      </c>
      <c r="O1102" s="33">
        <f>IF(K1102="","",M1102 + N1102)</f>
        <v/>
      </c>
      <c r="P1102" s="4" t="n"/>
      <c r="Q1102" s="33">
        <f>IF(L1102&amp;K1102="","",M1102 * L1102)</f>
        <v/>
      </c>
      <c r="R1102" s="34">
        <f>IF(M1102="","",O1102-P1102-Q1102)</f>
        <v/>
      </c>
    </row>
    <row r="1103">
      <c r="A1103" s="25" t="n">
        <v>1099</v>
      </c>
      <c r="B1103" s="26">
        <f>_xlfn.XLOOKUP(C1103,sales!C:C,scon!B:B,"")</f>
        <v/>
      </c>
      <c r="C1103" s="4" t="n"/>
      <c r="D1103" s="26">
        <f>_xlfn.XLOOKUP(C1103,sales!C:C,scon!D:D,"")</f>
        <v/>
      </c>
      <c r="E1103" s="26">
        <f>_xlfn.XLOOKUP(C1103,sales!C:C,scon!E:E,"")</f>
        <v/>
      </c>
      <c r="F1103" s="4" t="n"/>
      <c r="G1103" s="27" t="n"/>
      <c r="H1103" s="28" t="n"/>
      <c r="I1103" s="4" t="n"/>
      <c r="J1103" s="35">
        <f>_xlfn.XLOOKUP(C1103,sales!C:C,scon!L:L,"")</f>
        <v/>
      </c>
      <c r="K1103" s="31" t="n"/>
      <c r="L1103" s="31" t="n"/>
      <c r="M1103" s="33">
        <f>IF(I1103="","",J1103*I1103)</f>
        <v/>
      </c>
      <c r="N1103" s="33">
        <f>IF(K1103="","",M1103 * K1103)</f>
        <v/>
      </c>
      <c r="O1103" s="33">
        <f>IF(K1103="","",M1103 + N1103)</f>
        <v/>
      </c>
      <c r="P1103" s="4" t="n"/>
      <c r="Q1103" s="33">
        <f>IF(L1103&amp;K1103="","",M1103 * L1103)</f>
        <v/>
      </c>
      <c r="R1103" s="34">
        <f>IF(M1103="","",O1103-P1103-Q1103)</f>
        <v/>
      </c>
    </row>
    <row r="1104">
      <c r="A1104" s="25" t="n">
        <v>1100</v>
      </c>
      <c r="B1104" s="26">
        <f>_xlfn.XLOOKUP(C1104,sales!C:C,scon!B:B,"")</f>
        <v/>
      </c>
      <c r="C1104" s="4" t="n"/>
      <c r="D1104" s="26">
        <f>_xlfn.XLOOKUP(C1104,sales!C:C,scon!D:D,"")</f>
        <v/>
      </c>
      <c r="E1104" s="26">
        <f>_xlfn.XLOOKUP(C1104,sales!C:C,scon!E:E,"")</f>
        <v/>
      </c>
      <c r="F1104" s="4" t="n"/>
      <c r="G1104" s="27" t="n"/>
      <c r="H1104" s="28" t="n"/>
      <c r="I1104" s="4" t="n"/>
      <c r="J1104" s="35">
        <f>_xlfn.XLOOKUP(C1104,sales!C:C,scon!L:L,"")</f>
        <v/>
      </c>
      <c r="K1104" s="31" t="n"/>
      <c r="L1104" s="31" t="n"/>
      <c r="M1104" s="33">
        <f>IF(I1104="","",J1104*I1104)</f>
        <v/>
      </c>
      <c r="N1104" s="33">
        <f>IF(K1104="","",M1104 * K1104)</f>
        <v/>
      </c>
      <c r="O1104" s="33">
        <f>IF(K1104="","",M1104 + N1104)</f>
        <v/>
      </c>
      <c r="P1104" s="4" t="n"/>
      <c r="Q1104" s="33">
        <f>IF(L1104&amp;K1104="","",M1104 * L1104)</f>
        <v/>
      </c>
      <c r="R1104" s="34">
        <f>IF(M1104="","",O1104-P1104-Q1104)</f>
        <v/>
      </c>
    </row>
    <row r="1105">
      <c r="A1105" s="25" t="n">
        <v>1101</v>
      </c>
      <c r="B1105" s="26">
        <f>_xlfn.XLOOKUP(C1105,sales!C:C,scon!B:B,"")</f>
        <v/>
      </c>
      <c r="C1105" s="4" t="n"/>
      <c r="D1105" s="26">
        <f>_xlfn.XLOOKUP(C1105,sales!C:C,scon!D:D,"")</f>
        <v/>
      </c>
      <c r="E1105" s="26">
        <f>_xlfn.XLOOKUP(C1105,sales!C:C,scon!E:E,"")</f>
        <v/>
      </c>
      <c r="F1105" s="4" t="n"/>
      <c r="G1105" s="27" t="n"/>
      <c r="H1105" s="28" t="n"/>
      <c r="I1105" s="4" t="n"/>
      <c r="J1105" s="35">
        <f>_xlfn.XLOOKUP(C1105,sales!C:C,scon!L:L,"")</f>
        <v/>
      </c>
      <c r="K1105" s="31" t="n"/>
      <c r="L1105" s="31" t="n"/>
      <c r="M1105" s="33">
        <f>IF(I1105="","",J1105*I1105)</f>
        <v/>
      </c>
      <c r="N1105" s="33">
        <f>IF(K1105="","",M1105 * K1105)</f>
        <v/>
      </c>
      <c r="O1105" s="33">
        <f>IF(K1105="","",M1105 + N1105)</f>
        <v/>
      </c>
      <c r="P1105" s="4" t="n"/>
      <c r="Q1105" s="33">
        <f>IF(L1105&amp;K1105="","",M1105 * L1105)</f>
        <v/>
      </c>
      <c r="R1105" s="34">
        <f>IF(M1105="","",O1105-P1105-Q1105)</f>
        <v/>
      </c>
    </row>
    <row r="1106">
      <c r="A1106" s="25" t="n">
        <v>1102</v>
      </c>
      <c r="B1106" s="26">
        <f>_xlfn.XLOOKUP(C1106,sales!C:C,scon!B:B,"")</f>
        <v/>
      </c>
      <c r="C1106" s="4" t="n"/>
      <c r="D1106" s="26">
        <f>_xlfn.XLOOKUP(C1106,sales!C:C,scon!D:D,"")</f>
        <v/>
      </c>
      <c r="E1106" s="26">
        <f>_xlfn.XLOOKUP(C1106,sales!C:C,scon!E:E,"")</f>
        <v/>
      </c>
      <c r="F1106" s="4" t="n"/>
      <c r="G1106" s="27" t="n"/>
      <c r="H1106" s="28" t="n"/>
      <c r="I1106" s="4" t="n"/>
      <c r="J1106" s="35">
        <f>_xlfn.XLOOKUP(C1106,sales!C:C,scon!L:L,"")</f>
        <v/>
      </c>
      <c r="K1106" s="31" t="n"/>
      <c r="L1106" s="31" t="n"/>
      <c r="M1106" s="33">
        <f>IF(I1106="","",J1106*I1106)</f>
        <v/>
      </c>
      <c r="N1106" s="33">
        <f>IF(K1106="","",M1106 * K1106)</f>
        <v/>
      </c>
      <c r="O1106" s="33">
        <f>IF(K1106="","",M1106 + N1106)</f>
        <v/>
      </c>
      <c r="P1106" s="4" t="n"/>
      <c r="Q1106" s="33">
        <f>IF(L1106&amp;K1106="","",M1106 * L1106)</f>
        <v/>
      </c>
      <c r="R1106" s="34">
        <f>IF(M1106="","",O1106-P1106-Q1106)</f>
        <v/>
      </c>
    </row>
    <row r="1107">
      <c r="A1107" s="25" t="n">
        <v>1103</v>
      </c>
      <c r="B1107" s="26">
        <f>_xlfn.XLOOKUP(C1107,sales!C:C,scon!B:B,"")</f>
        <v/>
      </c>
      <c r="C1107" s="4" t="n"/>
      <c r="D1107" s="26">
        <f>_xlfn.XLOOKUP(C1107,sales!C:C,scon!D:D,"")</f>
        <v/>
      </c>
      <c r="E1107" s="26">
        <f>_xlfn.XLOOKUP(C1107,sales!C:C,scon!E:E,"")</f>
        <v/>
      </c>
      <c r="F1107" s="4" t="n"/>
      <c r="G1107" s="27" t="n"/>
      <c r="H1107" s="28" t="n"/>
      <c r="I1107" s="4" t="n"/>
      <c r="J1107" s="35">
        <f>_xlfn.XLOOKUP(C1107,sales!C:C,scon!L:L,"")</f>
        <v/>
      </c>
      <c r="K1107" s="31" t="n"/>
      <c r="L1107" s="31" t="n"/>
      <c r="M1107" s="33">
        <f>IF(I1107="","",J1107*I1107)</f>
        <v/>
      </c>
      <c r="N1107" s="33">
        <f>IF(K1107="","",M1107 * K1107)</f>
        <v/>
      </c>
      <c r="O1107" s="33">
        <f>IF(K1107="","",M1107 + N1107)</f>
        <v/>
      </c>
      <c r="P1107" s="4" t="n"/>
      <c r="Q1107" s="33">
        <f>IF(L1107&amp;K1107="","",M1107 * L1107)</f>
        <v/>
      </c>
      <c r="R1107" s="34">
        <f>IF(M1107="","",O1107-P1107-Q1107)</f>
        <v/>
      </c>
    </row>
    <row r="1108">
      <c r="A1108" s="25" t="n">
        <v>1104</v>
      </c>
      <c r="B1108" s="26">
        <f>_xlfn.XLOOKUP(C1108,sales!C:C,scon!B:B,"")</f>
        <v/>
      </c>
      <c r="C1108" s="4" t="n"/>
      <c r="D1108" s="26">
        <f>_xlfn.XLOOKUP(C1108,sales!C:C,scon!D:D,"")</f>
        <v/>
      </c>
      <c r="E1108" s="26">
        <f>_xlfn.XLOOKUP(C1108,sales!C:C,scon!E:E,"")</f>
        <v/>
      </c>
      <c r="F1108" s="4" t="n"/>
      <c r="G1108" s="27" t="n"/>
      <c r="H1108" s="28" t="n"/>
      <c r="I1108" s="4" t="n"/>
      <c r="J1108" s="35">
        <f>_xlfn.XLOOKUP(C1108,sales!C:C,scon!L:L,"")</f>
        <v/>
      </c>
      <c r="K1108" s="31" t="n"/>
      <c r="L1108" s="31" t="n"/>
      <c r="M1108" s="33">
        <f>IF(I1108="","",J1108*I1108)</f>
        <v/>
      </c>
      <c r="N1108" s="33">
        <f>IF(K1108="","",M1108 * K1108)</f>
        <v/>
      </c>
      <c r="O1108" s="33">
        <f>IF(K1108="","",M1108 + N1108)</f>
        <v/>
      </c>
      <c r="P1108" s="4" t="n"/>
      <c r="Q1108" s="33">
        <f>IF(L1108&amp;K1108="","",M1108 * L1108)</f>
        <v/>
      </c>
      <c r="R1108" s="34">
        <f>IF(M1108="","",O1108-P1108-Q1108)</f>
        <v/>
      </c>
    </row>
    <row r="1109">
      <c r="A1109" s="25" t="n">
        <v>1105</v>
      </c>
      <c r="B1109" s="26">
        <f>_xlfn.XLOOKUP(C1109,sales!C:C,scon!B:B,"")</f>
        <v/>
      </c>
      <c r="C1109" s="4" t="n"/>
      <c r="D1109" s="26">
        <f>_xlfn.XLOOKUP(C1109,sales!C:C,scon!D:D,"")</f>
        <v/>
      </c>
      <c r="E1109" s="26">
        <f>_xlfn.XLOOKUP(C1109,sales!C:C,scon!E:E,"")</f>
        <v/>
      </c>
      <c r="F1109" s="4" t="n"/>
      <c r="G1109" s="27" t="n"/>
      <c r="H1109" s="28" t="n"/>
      <c r="I1109" s="4" t="n"/>
      <c r="J1109" s="35">
        <f>_xlfn.XLOOKUP(C1109,sales!C:C,scon!L:L,"")</f>
        <v/>
      </c>
      <c r="K1109" s="31" t="n"/>
      <c r="L1109" s="31" t="n"/>
      <c r="M1109" s="33">
        <f>IF(I1109="","",J1109*I1109)</f>
        <v/>
      </c>
      <c r="N1109" s="33">
        <f>IF(K1109="","",M1109 * K1109)</f>
        <v/>
      </c>
      <c r="O1109" s="33">
        <f>IF(K1109="","",M1109 + N1109)</f>
        <v/>
      </c>
      <c r="P1109" s="4" t="n"/>
      <c r="Q1109" s="33">
        <f>IF(L1109&amp;K1109="","",M1109 * L1109)</f>
        <v/>
      </c>
      <c r="R1109" s="34">
        <f>IF(M1109="","",O1109-P1109-Q1109)</f>
        <v/>
      </c>
    </row>
    <row r="1110">
      <c r="A1110" s="25" t="n">
        <v>1106</v>
      </c>
      <c r="B1110" s="26">
        <f>_xlfn.XLOOKUP(C1110,sales!C:C,scon!B:B,"")</f>
        <v/>
      </c>
      <c r="C1110" s="4" t="n"/>
      <c r="D1110" s="26">
        <f>_xlfn.XLOOKUP(C1110,sales!C:C,scon!D:D,"")</f>
        <v/>
      </c>
      <c r="E1110" s="26">
        <f>_xlfn.XLOOKUP(C1110,sales!C:C,scon!E:E,"")</f>
        <v/>
      </c>
      <c r="F1110" s="4" t="n"/>
      <c r="G1110" s="27" t="n"/>
      <c r="H1110" s="28" t="n"/>
      <c r="I1110" s="4" t="n"/>
      <c r="J1110" s="35">
        <f>_xlfn.XLOOKUP(C1110,sales!C:C,scon!L:L,"")</f>
        <v/>
      </c>
      <c r="K1110" s="31" t="n"/>
      <c r="L1110" s="31" t="n"/>
      <c r="M1110" s="33">
        <f>IF(I1110="","",J1110*I1110)</f>
        <v/>
      </c>
      <c r="N1110" s="33">
        <f>IF(K1110="","",M1110 * K1110)</f>
        <v/>
      </c>
      <c r="O1110" s="33">
        <f>IF(K1110="","",M1110 + N1110)</f>
        <v/>
      </c>
      <c r="P1110" s="4" t="n"/>
      <c r="Q1110" s="33">
        <f>IF(L1110&amp;K1110="","",M1110 * L1110)</f>
        <v/>
      </c>
      <c r="R1110" s="34">
        <f>IF(M1110="","",O1110-P1110-Q1110)</f>
        <v/>
      </c>
    </row>
    <row r="1111">
      <c r="A1111" s="25" t="n">
        <v>1107</v>
      </c>
      <c r="B1111" s="26">
        <f>_xlfn.XLOOKUP(C1111,sales!C:C,scon!B:B,"")</f>
        <v/>
      </c>
      <c r="C1111" s="4" t="n"/>
      <c r="D1111" s="26">
        <f>_xlfn.XLOOKUP(C1111,sales!C:C,scon!D:D,"")</f>
        <v/>
      </c>
      <c r="E1111" s="26">
        <f>_xlfn.XLOOKUP(C1111,sales!C:C,scon!E:E,"")</f>
        <v/>
      </c>
      <c r="F1111" s="4" t="n"/>
      <c r="G1111" s="27" t="n"/>
      <c r="H1111" s="28" t="n"/>
      <c r="I1111" s="4" t="n"/>
      <c r="J1111" s="35">
        <f>_xlfn.XLOOKUP(C1111,sales!C:C,scon!L:L,"")</f>
        <v/>
      </c>
      <c r="K1111" s="31" t="n"/>
      <c r="L1111" s="31" t="n"/>
      <c r="M1111" s="33">
        <f>IF(I1111="","",J1111*I1111)</f>
        <v/>
      </c>
      <c r="N1111" s="33">
        <f>IF(K1111="","",M1111 * K1111)</f>
        <v/>
      </c>
      <c r="O1111" s="33">
        <f>IF(K1111="","",M1111 + N1111)</f>
        <v/>
      </c>
      <c r="P1111" s="4" t="n"/>
      <c r="Q1111" s="33">
        <f>IF(L1111&amp;K1111="","",M1111 * L1111)</f>
        <v/>
      </c>
      <c r="R1111" s="34">
        <f>IF(M1111="","",O1111-P1111-Q1111)</f>
        <v/>
      </c>
    </row>
    <row r="1112">
      <c r="A1112" s="25" t="n">
        <v>1108</v>
      </c>
      <c r="B1112" s="26">
        <f>_xlfn.XLOOKUP(C1112,sales!C:C,scon!B:B,"")</f>
        <v/>
      </c>
      <c r="C1112" s="4" t="n"/>
      <c r="D1112" s="26">
        <f>_xlfn.XLOOKUP(C1112,sales!C:C,scon!D:D,"")</f>
        <v/>
      </c>
      <c r="E1112" s="26">
        <f>_xlfn.XLOOKUP(C1112,sales!C:C,scon!E:E,"")</f>
        <v/>
      </c>
      <c r="F1112" s="4" t="n"/>
      <c r="G1112" s="27" t="n"/>
      <c r="H1112" s="28" t="n"/>
      <c r="I1112" s="4" t="n"/>
      <c r="J1112" s="35">
        <f>_xlfn.XLOOKUP(C1112,sales!C:C,scon!L:L,"")</f>
        <v/>
      </c>
      <c r="K1112" s="31" t="n"/>
      <c r="L1112" s="31" t="n"/>
      <c r="M1112" s="33">
        <f>IF(I1112="","",J1112*I1112)</f>
        <v/>
      </c>
      <c r="N1112" s="33">
        <f>IF(K1112="","",M1112 * K1112)</f>
        <v/>
      </c>
      <c r="O1112" s="33">
        <f>IF(K1112="","",M1112 + N1112)</f>
        <v/>
      </c>
      <c r="P1112" s="4" t="n"/>
      <c r="Q1112" s="33">
        <f>IF(L1112&amp;K1112="","",M1112 * L1112)</f>
        <v/>
      </c>
      <c r="R1112" s="34">
        <f>IF(M1112="","",O1112-P1112-Q1112)</f>
        <v/>
      </c>
    </row>
    <row r="1113">
      <c r="A1113" s="25" t="n">
        <v>1109</v>
      </c>
      <c r="B1113" s="26">
        <f>_xlfn.XLOOKUP(C1113,sales!C:C,scon!B:B,"")</f>
        <v/>
      </c>
      <c r="C1113" s="4" t="n"/>
      <c r="D1113" s="26">
        <f>_xlfn.XLOOKUP(C1113,sales!C:C,scon!D:D,"")</f>
        <v/>
      </c>
      <c r="E1113" s="26">
        <f>_xlfn.XLOOKUP(C1113,sales!C:C,scon!E:E,"")</f>
        <v/>
      </c>
      <c r="F1113" s="4" t="n"/>
      <c r="G1113" s="27" t="n"/>
      <c r="H1113" s="28" t="n"/>
      <c r="I1113" s="4" t="n"/>
      <c r="J1113" s="35">
        <f>_xlfn.XLOOKUP(C1113,sales!C:C,scon!L:L,"")</f>
        <v/>
      </c>
      <c r="K1113" s="31" t="n"/>
      <c r="L1113" s="31" t="n"/>
      <c r="M1113" s="33">
        <f>IF(I1113="","",J1113*I1113)</f>
        <v/>
      </c>
      <c r="N1113" s="33">
        <f>IF(K1113="","",M1113 * K1113)</f>
        <v/>
      </c>
      <c r="O1113" s="33">
        <f>IF(K1113="","",M1113 + N1113)</f>
        <v/>
      </c>
      <c r="P1113" s="4" t="n"/>
      <c r="Q1113" s="33">
        <f>IF(L1113&amp;K1113="","",M1113 * L1113)</f>
        <v/>
      </c>
      <c r="R1113" s="34">
        <f>IF(M1113="","",O1113-P1113-Q1113)</f>
        <v/>
      </c>
    </row>
    <row r="1114">
      <c r="A1114" s="25" t="n">
        <v>1110</v>
      </c>
      <c r="B1114" s="26">
        <f>_xlfn.XLOOKUP(C1114,sales!C:C,scon!B:B,"")</f>
        <v/>
      </c>
      <c r="C1114" s="4" t="n"/>
      <c r="D1114" s="26">
        <f>_xlfn.XLOOKUP(C1114,sales!C:C,scon!D:D,"")</f>
        <v/>
      </c>
      <c r="E1114" s="26">
        <f>_xlfn.XLOOKUP(C1114,sales!C:C,scon!E:E,"")</f>
        <v/>
      </c>
      <c r="F1114" s="4" t="n"/>
      <c r="G1114" s="27" t="n"/>
      <c r="H1114" s="28" t="n"/>
      <c r="I1114" s="4" t="n"/>
      <c r="J1114" s="35">
        <f>_xlfn.XLOOKUP(C1114,sales!C:C,scon!L:L,"")</f>
        <v/>
      </c>
      <c r="K1114" s="31" t="n"/>
      <c r="L1114" s="31" t="n"/>
      <c r="M1114" s="33">
        <f>IF(I1114="","",J1114*I1114)</f>
        <v/>
      </c>
      <c r="N1114" s="33">
        <f>IF(K1114="","",M1114 * K1114)</f>
        <v/>
      </c>
      <c r="O1114" s="33">
        <f>IF(K1114="","",M1114 + N1114)</f>
        <v/>
      </c>
      <c r="P1114" s="4" t="n"/>
      <c r="Q1114" s="33">
        <f>IF(L1114&amp;K1114="","",M1114 * L1114)</f>
        <v/>
      </c>
      <c r="R1114" s="34">
        <f>IF(M1114="","",O1114-P1114-Q1114)</f>
        <v/>
      </c>
    </row>
    <row r="1115">
      <c r="A1115" s="25" t="n">
        <v>1111</v>
      </c>
      <c r="B1115" s="26">
        <f>_xlfn.XLOOKUP(C1115,sales!C:C,scon!B:B,"")</f>
        <v/>
      </c>
      <c r="C1115" s="4" t="n"/>
      <c r="D1115" s="26">
        <f>_xlfn.XLOOKUP(C1115,sales!C:C,scon!D:D,"")</f>
        <v/>
      </c>
      <c r="E1115" s="26">
        <f>_xlfn.XLOOKUP(C1115,sales!C:C,scon!E:E,"")</f>
        <v/>
      </c>
      <c r="F1115" s="4" t="n"/>
      <c r="G1115" s="27" t="n"/>
      <c r="H1115" s="28" t="n"/>
      <c r="I1115" s="4" t="n"/>
      <c r="J1115" s="35">
        <f>_xlfn.XLOOKUP(C1115,sales!C:C,scon!L:L,"")</f>
        <v/>
      </c>
      <c r="K1115" s="31" t="n"/>
      <c r="L1115" s="31" t="n"/>
      <c r="M1115" s="33">
        <f>IF(I1115="","",J1115*I1115)</f>
        <v/>
      </c>
      <c r="N1115" s="33">
        <f>IF(K1115="","",M1115 * K1115)</f>
        <v/>
      </c>
      <c r="O1115" s="33">
        <f>IF(K1115="","",M1115 + N1115)</f>
        <v/>
      </c>
      <c r="P1115" s="4" t="n"/>
      <c r="Q1115" s="33">
        <f>IF(L1115&amp;K1115="","",M1115 * L1115)</f>
        <v/>
      </c>
      <c r="R1115" s="34">
        <f>IF(M1115="","",O1115-P1115-Q1115)</f>
        <v/>
      </c>
    </row>
    <row r="1116">
      <c r="A1116" s="25" t="n">
        <v>1112</v>
      </c>
      <c r="B1116" s="26">
        <f>_xlfn.XLOOKUP(C1116,sales!C:C,scon!B:B,"")</f>
        <v/>
      </c>
      <c r="C1116" s="4" t="n"/>
      <c r="D1116" s="26">
        <f>_xlfn.XLOOKUP(C1116,sales!C:C,scon!D:D,"")</f>
        <v/>
      </c>
      <c r="E1116" s="26">
        <f>_xlfn.XLOOKUP(C1116,sales!C:C,scon!E:E,"")</f>
        <v/>
      </c>
      <c r="F1116" s="4" t="n"/>
      <c r="G1116" s="27" t="n"/>
      <c r="H1116" s="28" t="n"/>
      <c r="I1116" s="4" t="n"/>
      <c r="J1116" s="35">
        <f>_xlfn.XLOOKUP(C1116,sales!C:C,scon!L:L,"")</f>
        <v/>
      </c>
      <c r="K1116" s="31" t="n"/>
      <c r="L1116" s="31" t="n"/>
      <c r="M1116" s="33">
        <f>IF(I1116="","",J1116*I1116)</f>
        <v/>
      </c>
      <c r="N1116" s="33">
        <f>IF(K1116="","",M1116 * K1116)</f>
        <v/>
      </c>
      <c r="O1116" s="33">
        <f>IF(K1116="","",M1116 + N1116)</f>
        <v/>
      </c>
      <c r="P1116" s="4" t="n"/>
      <c r="Q1116" s="33">
        <f>IF(L1116&amp;K1116="","",M1116 * L1116)</f>
        <v/>
      </c>
      <c r="R1116" s="34">
        <f>IF(M1116="","",O1116-P1116-Q1116)</f>
        <v/>
      </c>
    </row>
    <row r="1117">
      <c r="A1117" s="25" t="n">
        <v>1113</v>
      </c>
      <c r="B1117" s="26">
        <f>_xlfn.XLOOKUP(C1117,sales!C:C,scon!B:B,"")</f>
        <v/>
      </c>
      <c r="C1117" s="4" t="n"/>
      <c r="D1117" s="26">
        <f>_xlfn.XLOOKUP(C1117,sales!C:C,scon!D:D,"")</f>
        <v/>
      </c>
      <c r="E1117" s="26">
        <f>_xlfn.XLOOKUP(C1117,sales!C:C,scon!E:E,"")</f>
        <v/>
      </c>
      <c r="F1117" s="4" t="n"/>
      <c r="G1117" s="27" t="n"/>
      <c r="H1117" s="28" t="n"/>
      <c r="I1117" s="4" t="n"/>
      <c r="J1117" s="35">
        <f>_xlfn.XLOOKUP(C1117,sales!C:C,scon!L:L,"")</f>
        <v/>
      </c>
      <c r="K1117" s="31" t="n"/>
      <c r="L1117" s="31" t="n"/>
      <c r="M1117" s="33">
        <f>IF(I1117="","",J1117*I1117)</f>
        <v/>
      </c>
      <c r="N1117" s="33">
        <f>IF(K1117="","",M1117 * K1117)</f>
        <v/>
      </c>
      <c r="O1117" s="33">
        <f>IF(K1117="","",M1117 + N1117)</f>
        <v/>
      </c>
      <c r="P1117" s="4" t="n"/>
      <c r="Q1117" s="33">
        <f>IF(L1117&amp;K1117="","",M1117 * L1117)</f>
        <v/>
      </c>
      <c r="R1117" s="34">
        <f>IF(M1117="","",O1117-P1117-Q1117)</f>
        <v/>
      </c>
    </row>
    <row r="1118">
      <c r="A1118" s="25" t="n">
        <v>1114</v>
      </c>
      <c r="B1118" s="26">
        <f>_xlfn.XLOOKUP(C1118,sales!C:C,scon!B:B,"")</f>
        <v/>
      </c>
      <c r="C1118" s="4" t="n"/>
      <c r="D1118" s="26">
        <f>_xlfn.XLOOKUP(C1118,sales!C:C,scon!D:D,"")</f>
        <v/>
      </c>
      <c r="E1118" s="26">
        <f>_xlfn.XLOOKUP(C1118,sales!C:C,scon!E:E,"")</f>
        <v/>
      </c>
      <c r="F1118" s="4" t="n"/>
      <c r="G1118" s="27" t="n"/>
      <c r="H1118" s="28" t="n"/>
      <c r="I1118" s="4" t="n"/>
      <c r="J1118" s="35">
        <f>_xlfn.XLOOKUP(C1118,sales!C:C,scon!L:L,"")</f>
        <v/>
      </c>
      <c r="K1118" s="31" t="n"/>
      <c r="L1118" s="31" t="n"/>
      <c r="M1118" s="33">
        <f>IF(I1118="","",J1118*I1118)</f>
        <v/>
      </c>
      <c r="N1118" s="33">
        <f>IF(K1118="","",M1118 * K1118)</f>
        <v/>
      </c>
      <c r="O1118" s="33">
        <f>IF(K1118="","",M1118 + N1118)</f>
        <v/>
      </c>
      <c r="P1118" s="4" t="n"/>
      <c r="Q1118" s="33">
        <f>IF(L1118&amp;K1118="","",M1118 * L1118)</f>
        <v/>
      </c>
      <c r="R1118" s="34">
        <f>IF(M1118="","",O1118-P1118-Q1118)</f>
        <v/>
      </c>
    </row>
    <row r="1119">
      <c r="A1119" s="25" t="n">
        <v>1115</v>
      </c>
      <c r="B1119" s="26">
        <f>_xlfn.XLOOKUP(C1119,sales!C:C,scon!B:B,"")</f>
        <v/>
      </c>
      <c r="C1119" s="4" t="n"/>
      <c r="D1119" s="26">
        <f>_xlfn.XLOOKUP(C1119,sales!C:C,scon!D:D,"")</f>
        <v/>
      </c>
      <c r="E1119" s="26">
        <f>_xlfn.XLOOKUP(C1119,sales!C:C,scon!E:E,"")</f>
        <v/>
      </c>
      <c r="F1119" s="4" t="n"/>
      <c r="G1119" s="27" t="n"/>
      <c r="H1119" s="28" t="n"/>
      <c r="I1119" s="4" t="n"/>
      <c r="J1119" s="35">
        <f>_xlfn.XLOOKUP(C1119,sales!C:C,scon!L:L,"")</f>
        <v/>
      </c>
      <c r="K1119" s="31" t="n"/>
      <c r="L1119" s="31" t="n"/>
      <c r="M1119" s="33">
        <f>IF(I1119="","",J1119*I1119)</f>
        <v/>
      </c>
      <c r="N1119" s="33">
        <f>IF(K1119="","",M1119 * K1119)</f>
        <v/>
      </c>
      <c r="O1119" s="33">
        <f>IF(K1119="","",M1119 + N1119)</f>
        <v/>
      </c>
      <c r="P1119" s="4" t="n"/>
      <c r="Q1119" s="33">
        <f>IF(L1119&amp;K1119="","",M1119 * L1119)</f>
        <v/>
      </c>
      <c r="R1119" s="34">
        <f>IF(M1119="","",O1119-P1119-Q1119)</f>
        <v/>
      </c>
    </row>
    <row r="1120">
      <c r="A1120" s="25" t="n">
        <v>1116</v>
      </c>
      <c r="B1120" s="26">
        <f>_xlfn.XLOOKUP(C1120,sales!C:C,scon!B:B,"")</f>
        <v/>
      </c>
      <c r="C1120" s="4" t="n"/>
      <c r="D1120" s="26">
        <f>_xlfn.XLOOKUP(C1120,sales!C:C,scon!D:D,"")</f>
        <v/>
      </c>
      <c r="E1120" s="26">
        <f>_xlfn.XLOOKUP(C1120,sales!C:C,scon!E:E,"")</f>
        <v/>
      </c>
      <c r="F1120" s="4" t="n"/>
      <c r="G1120" s="27" t="n"/>
      <c r="H1120" s="28" t="n"/>
      <c r="I1120" s="4" t="n"/>
      <c r="J1120" s="35">
        <f>_xlfn.XLOOKUP(C1120,sales!C:C,scon!L:L,"")</f>
        <v/>
      </c>
      <c r="K1120" s="31" t="n"/>
      <c r="L1120" s="31" t="n"/>
      <c r="M1120" s="33">
        <f>IF(I1120="","",J1120*I1120)</f>
        <v/>
      </c>
      <c r="N1120" s="33">
        <f>IF(K1120="","",M1120 * K1120)</f>
        <v/>
      </c>
      <c r="O1120" s="33">
        <f>IF(K1120="","",M1120 + N1120)</f>
        <v/>
      </c>
      <c r="P1120" s="4" t="n"/>
      <c r="Q1120" s="33">
        <f>IF(L1120&amp;K1120="","",M1120 * L1120)</f>
        <v/>
      </c>
      <c r="R1120" s="34">
        <f>IF(M1120="","",O1120-P1120-Q1120)</f>
        <v/>
      </c>
    </row>
    <row r="1121">
      <c r="A1121" s="25" t="n">
        <v>1117</v>
      </c>
      <c r="B1121" s="26">
        <f>_xlfn.XLOOKUP(C1121,sales!C:C,scon!B:B,"")</f>
        <v/>
      </c>
      <c r="C1121" s="4" t="n"/>
      <c r="D1121" s="26">
        <f>_xlfn.XLOOKUP(C1121,sales!C:C,scon!D:D,"")</f>
        <v/>
      </c>
      <c r="E1121" s="26">
        <f>_xlfn.XLOOKUP(C1121,sales!C:C,scon!E:E,"")</f>
        <v/>
      </c>
      <c r="F1121" s="4" t="n"/>
      <c r="G1121" s="27" t="n"/>
      <c r="H1121" s="28" t="n"/>
      <c r="I1121" s="4" t="n"/>
      <c r="J1121" s="35">
        <f>_xlfn.XLOOKUP(C1121,sales!C:C,scon!L:L,"")</f>
        <v/>
      </c>
      <c r="K1121" s="31" t="n"/>
      <c r="L1121" s="31" t="n"/>
      <c r="M1121" s="33">
        <f>IF(I1121="","",J1121*I1121)</f>
        <v/>
      </c>
      <c r="N1121" s="33">
        <f>IF(K1121="","",M1121 * K1121)</f>
        <v/>
      </c>
      <c r="O1121" s="33">
        <f>IF(K1121="","",M1121 + N1121)</f>
        <v/>
      </c>
      <c r="P1121" s="4" t="n"/>
      <c r="Q1121" s="33">
        <f>IF(L1121&amp;K1121="","",M1121 * L1121)</f>
        <v/>
      </c>
      <c r="R1121" s="34">
        <f>IF(M1121="","",O1121-P1121-Q1121)</f>
        <v/>
      </c>
    </row>
    <row r="1122">
      <c r="A1122" s="25" t="n">
        <v>1118</v>
      </c>
      <c r="B1122" s="26">
        <f>_xlfn.XLOOKUP(C1122,sales!C:C,scon!B:B,"")</f>
        <v/>
      </c>
      <c r="C1122" s="4" t="n"/>
      <c r="D1122" s="26">
        <f>_xlfn.XLOOKUP(C1122,sales!C:C,scon!D:D,"")</f>
        <v/>
      </c>
      <c r="E1122" s="26">
        <f>_xlfn.XLOOKUP(C1122,sales!C:C,scon!E:E,"")</f>
        <v/>
      </c>
      <c r="F1122" s="4" t="n"/>
      <c r="G1122" s="27" t="n"/>
      <c r="H1122" s="28" t="n"/>
      <c r="I1122" s="4" t="n"/>
      <c r="J1122" s="35">
        <f>_xlfn.XLOOKUP(C1122,sales!C:C,scon!L:L,"")</f>
        <v/>
      </c>
      <c r="K1122" s="31" t="n"/>
      <c r="L1122" s="31" t="n"/>
      <c r="M1122" s="33">
        <f>IF(I1122="","",J1122*I1122)</f>
        <v/>
      </c>
      <c r="N1122" s="33">
        <f>IF(K1122="","",M1122 * K1122)</f>
        <v/>
      </c>
      <c r="O1122" s="33">
        <f>IF(K1122="","",M1122 + N1122)</f>
        <v/>
      </c>
      <c r="P1122" s="4" t="n"/>
      <c r="Q1122" s="33">
        <f>IF(L1122&amp;K1122="","",M1122 * L1122)</f>
        <v/>
      </c>
      <c r="R1122" s="34">
        <f>IF(M1122="","",O1122-P1122-Q1122)</f>
        <v/>
      </c>
    </row>
    <row r="1123">
      <c r="A1123" s="25" t="n">
        <v>1119</v>
      </c>
      <c r="B1123" s="26">
        <f>_xlfn.XLOOKUP(C1123,sales!C:C,scon!B:B,"")</f>
        <v/>
      </c>
      <c r="C1123" s="4" t="n"/>
      <c r="D1123" s="26">
        <f>_xlfn.XLOOKUP(C1123,sales!C:C,scon!D:D,"")</f>
        <v/>
      </c>
      <c r="E1123" s="26">
        <f>_xlfn.XLOOKUP(C1123,sales!C:C,scon!E:E,"")</f>
        <v/>
      </c>
      <c r="F1123" s="4" t="n"/>
      <c r="G1123" s="27" t="n"/>
      <c r="H1123" s="28" t="n"/>
      <c r="I1123" s="4" t="n"/>
      <c r="J1123" s="35">
        <f>_xlfn.XLOOKUP(C1123,sales!C:C,scon!L:L,"")</f>
        <v/>
      </c>
      <c r="K1123" s="31" t="n"/>
      <c r="L1123" s="31" t="n"/>
      <c r="M1123" s="33">
        <f>IF(I1123="","",J1123*I1123)</f>
        <v/>
      </c>
      <c r="N1123" s="33">
        <f>IF(K1123="","",M1123 * K1123)</f>
        <v/>
      </c>
      <c r="O1123" s="33">
        <f>IF(K1123="","",M1123 + N1123)</f>
        <v/>
      </c>
      <c r="P1123" s="4" t="n"/>
      <c r="Q1123" s="33">
        <f>IF(L1123&amp;K1123="","",M1123 * L1123)</f>
        <v/>
      </c>
      <c r="R1123" s="34">
        <f>IF(M1123="","",O1123-P1123-Q1123)</f>
        <v/>
      </c>
    </row>
    <row r="1124">
      <c r="A1124" s="25" t="n">
        <v>1120</v>
      </c>
      <c r="B1124" s="26">
        <f>_xlfn.XLOOKUP(C1124,sales!C:C,scon!B:B,"")</f>
        <v/>
      </c>
      <c r="C1124" s="4" t="n"/>
      <c r="D1124" s="26">
        <f>_xlfn.XLOOKUP(C1124,sales!C:C,scon!D:D,"")</f>
        <v/>
      </c>
      <c r="E1124" s="26">
        <f>_xlfn.XLOOKUP(C1124,sales!C:C,scon!E:E,"")</f>
        <v/>
      </c>
      <c r="F1124" s="4" t="n"/>
      <c r="G1124" s="27" t="n"/>
      <c r="H1124" s="28" t="n"/>
      <c r="I1124" s="4" t="n"/>
      <c r="J1124" s="35">
        <f>_xlfn.XLOOKUP(C1124,sales!C:C,scon!L:L,"")</f>
        <v/>
      </c>
      <c r="K1124" s="31" t="n"/>
      <c r="L1124" s="31" t="n"/>
      <c r="M1124" s="33">
        <f>IF(I1124="","",J1124*I1124)</f>
        <v/>
      </c>
      <c r="N1124" s="33">
        <f>IF(K1124="","",M1124 * K1124)</f>
        <v/>
      </c>
      <c r="O1124" s="33">
        <f>IF(K1124="","",M1124 + N1124)</f>
        <v/>
      </c>
      <c r="P1124" s="4" t="n"/>
      <c r="Q1124" s="33">
        <f>IF(L1124&amp;K1124="","",M1124 * L1124)</f>
        <v/>
      </c>
      <c r="R1124" s="34">
        <f>IF(M1124="","",O1124-P1124-Q1124)</f>
        <v/>
      </c>
    </row>
    <row r="1125">
      <c r="A1125" s="25" t="n">
        <v>1121</v>
      </c>
      <c r="B1125" s="26">
        <f>_xlfn.XLOOKUP(C1125,sales!C:C,scon!B:B,"")</f>
        <v/>
      </c>
      <c r="C1125" s="4" t="n"/>
      <c r="D1125" s="26">
        <f>_xlfn.XLOOKUP(C1125,sales!C:C,scon!D:D,"")</f>
        <v/>
      </c>
      <c r="E1125" s="26">
        <f>_xlfn.XLOOKUP(C1125,sales!C:C,scon!E:E,"")</f>
        <v/>
      </c>
      <c r="F1125" s="4" t="n"/>
      <c r="G1125" s="27" t="n"/>
      <c r="H1125" s="28" t="n"/>
      <c r="I1125" s="4" t="n"/>
      <c r="J1125" s="35">
        <f>_xlfn.XLOOKUP(C1125,sales!C:C,scon!L:L,"")</f>
        <v/>
      </c>
      <c r="K1125" s="31" t="n"/>
      <c r="L1125" s="31" t="n"/>
      <c r="M1125" s="33">
        <f>IF(I1125="","",J1125*I1125)</f>
        <v/>
      </c>
      <c r="N1125" s="33">
        <f>IF(K1125="","",M1125 * K1125)</f>
        <v/>
      </c>
      <c r="O1125" s="33">
        <f>IF(K1125="","",M1125 + N1125)</f>
        <v/>
      </c>
      <c r="P1125" s="4" t="n"/>
      <c r="Q1125" s="33">
        <f>IF(L1125&amp;K1125="","",M1125 * L1125)</f>
        <v/>
      </c>
      <c r="R1125" s="34">
        <f>IF(M1125="","",O1125-P1125-Q1125)</f>
        <v/>
      </c>
    </row>
    <row r="1126">
      <c r="A1126" s="25" t="n">
        <v>1122</v>
      </c>
      <c r="B1126" s="26">
        <f>_xlfn.XLOOKUP(C1126,sales!C:C,scon!B:B,"")</f>
        <v/>
      </c>
      <c r="C1126" s="4" t="n"/>
      <c r="D1126" s="26">
        <f>_xlfn.XLOOKUP(C1126,sales!C:C,scon!D:D,"")</f>
        <v/>
      </c>
      <c r="E1126" s="26">
        <f>_xlfn.XLOOKUP(C1126,sales!C:C,scon!E:E,"")</f>
        <v/>
      </c>
      <c r="F1126" s="4" t="n"/>
      <c r="G1126" s="27" t="n"/>
      <c r="H1126" s="28" t="n"/>
      <c r="I1126" s="4" t="n"/>
      <c r="J1126" s="35">
        <f>_xlfn.XLOOKUP(C1126,sales!C:C,scon!L:L,"")</f>
        <v/>
      </c>
      <c r="K1126" s="31" t="n"/>
      <c r="L1126" s="31" t="n"/>
      <c r="M1126" s="33">
        <f>IF(I1126="","",J1126*I1126)</f>
        <v/>
      </c>
      <c r="N1126" s="33">
        <f>IF(K1126="","",M1126 * K1126)</f>
        <v/>
      </c>
      <c r="O1126" s="33">
        <f>IF(K1126="","",M1126 + N1126)</f>
        <v/>
      </c>
      <c r="P1126" s="4" t="n"/>
      <c r="Q1126" s="33">
        <f>IF(L1126&amp;K1126="","",M1126 * L1126)</f>
        <v/>
      </c>
      <c r="R1126" s="34">
        <f>IF(M1126="","",O1126-P1126-Q1126)</f>
        <v/>
      </c>
    </row>
    <row r="1127">
      <c r="A1127" s="25" t="n">
        <v>1123</v>
      </c>
      <c r="B1127" s="26">
        <f>_xlfn.XLOOKUP(C1127,sales!C:C,scon!B:B,"")</f>
        <v/>
      </c>
      <c r="C1127" s="4" t="n"/>
      <c r="D1127" s="26">
        <f>_xlfn.XLOOKUP(C1127,sales!C:C,scon!D:D,"")</f>
        <v/>
      </c>
      <c r="E1127" s="26">
        <f>_xlfn.XLOOKUP(C1127,sales!C:C,scon!E:E,"")</f>
        <v/>
      </c>
      <c r="F1127" s="4" t="n"/>
      <c r="G1127" s="27" t="n"/>
      <c r="H1127" s="28" t="n"/>
      <c r="I1127" s="4" t="n"/>
      <c r="J1127" s="35">
        <f>_xlfn.XLOOKUP(C1127,sales!C:C,scon!L:L,"")</f>
        <v/>
      </c>
      <c r="K1127" s="31" t="n"/>
      <c r="L1127" s="31" t="n"/>
      <c r="M1127" s="33">
        <f>IF(I1127="","",J1127*I1127)</f>
        <v/>
      </c>
      <c r="N1127" s="33">
        <f>IF(K1127="","",M1127 * K1127)</f>
        <v/>
      </c>
      <c r="O1127" s="33">
        <f>IF(K1127="","",M1127 + N1127)</f>
        <v/>
      </c>
      <c r="P1127" s="4" t="n"/>
      <c r="Q1127" s="33">
        <f>IF(L1127&amp;K1127="","",M1127 * L1127)</f>
        <v/>
      </c>
      <c r="R1127" s="34">
        <f>IF(M1127="","",O1127-P1127-Q1127)</f>
        <v/>
      </c>
    </row>
    <row r="1128">
      <c r="A1128" s="25" t="n">
        <v>1124</v>
      </c>
      <c r="B1128" s="26">
        <f>_xlfn.XLOOKUP(C1128,sales!C:C,scon!B:B,"")</f>
        <v/>
      </c>
      <c r="C1128" s="4" t="n"/>
      <c r="D1128" s="26">
        <f>_xlfn.XLOOKUP(C1128,sales!C:C,scon!D:D,"")</f>
        <v/>
      </c>
      <c r="E1128" s="26">
        <f>_xlfn.XLOOKUP(C1128,sales!C:C,scon!E:E,"")</f>
        <v/>
      </c>
      <c r="F1128" s="4" t="n"/>
      <c r="G1128" s="27" t="n"/>
      <c r="H1128" s="28" t="n"/>
      <c r="I1128" s="4" t="n"/>
      <c r="J1128" s="35">
        <f>_xlfn.XLOOKUP(C1128,sales!C:C,scon!L:L,"")</f>
        <v/>
      </c>
      <c r="K1128" s="31" t="n"/>
      <c r="L1128" s="31" t="n"/>
      <c r="M1128" s="33">
        <f>IF(I1128="","",J1128*I1128)</f>
        <v/>
      </c>
      <c r="N1128" s="33">
        <f>IF(K1128="","",M1128 * K1128)</f>
        <v/>
      </c>
      <c r="O1128" s="33">
        <f>IF(K1128="","",M1128 + N1128)</f>
        <v/>
      </c>
      <c r="P1128" s="4" t="n"/>
      <c r="Q1128" s="33">
        <f>IF(L1128&amp;K1128="","",M1128 * L1128)</f>
        <v/>
      </c>
      <c r="R1128" s="34">
        <f>IF(M1128="","",O1128-P1128-Q1128)</f>
        <v/>
      </c>
    </row>
    <row r="1129">
      <c r="A1129" s="25" t="n">
        <v>1125</v>
      </c>
      <c r="B1129" s="26">
        <f>_xlfn.XLOOKUP(C1129,sales!C:C,scon!B:B,"")</f>
        <v/>
      </c>
      <c r="C1129" s="4" t="n"/>
      <c r="D1129" s="26">
        <f>_xlfn.XLOOKUP(C1129,sales!C:C,scon!D:D,"")</f>
        <v/>
      </c>
      <c r="E1129" s="26">
        <f>_xlfn.XLOOKUP(C1129,sales!C:C,scon!E:E,"")</f>
        <v/>
      </c>
      <c r="F1129" s="4" t="n"/>
      <c r="G1129" s="27" t="n"/>
      <c r="H1129" s="28" t="n"/>
      <c r="I1129" s="4" t="n"/>
      <c r="J1129" s="35">
        <f>_xlfn.XLOOKUP(C1129,sales!C:C,scon!L:L,"")</f>
        <v/>
      </c>
      <c r="K1129" s="31" t="n"/>
      <c r="L1129" s="31" t="n"/>
      <c r="M1129" s="33">
        <f>IF(I1129="","",J1129*I1129)</f>
        <v/>
      </c>
      <c r="N1129" s="33">
        <f>IF(K1129="","",M1129 * K1129)</f>
        <v/>
      </c>
      <c r="O1129" s="33">
        <f>IF(K1129="","",M1129 + N1129)</f>
        <v/>
      </c>
      <c r="P1129" s="4" t="n"/>
      <c r="Q1129" s="33">
        <f>IF(L1129&amp;K1129="","",M1129 * L1129)</f>
        <v/>
      </c>
      <c r="R1129" s="34">
        <f>IF(M1129="","",O1129-P1129-Q1129)</f>
        <v/>
      </c>
    </row>
    <row r="1130">
      <c r="A1130" s="25" t="n">
        <v>1126</v>
      </c>
      <c r="B1130" s="26">
        <f>_xlfn.XLOOKUP(C1130,sales!C:C,scon!B:B,"")</f>
        <v/>
      </c>
      <c r="C1130" s="4" t="n"/>
      <c r="D1130" s="26">
        <f>_xlfn.XLOOKUP(C1130,sales!C:C,scon!D:D,"")</f>
        <v/>
      </c>
      <c r="E1130" s="26">
        <f>_xlfn.XLOOKUP(C1130,sales!C:C,scon!E:E,"")</f>
        <v/>
      </c>
      <c r="F1130" s="4" t="n"/>
      <c r="G1130" s="27" t="n"/>
      <c r="H1130" s="28" t="n"/>
      <c r="I1130" s="4" t="n"/>
      <c r="J1130" s="35">
        <f>_xlfn.XLOOKUP(C1130,sales!C:C,scon!L:L,"")</f>
        <v/>
      </c>
      <c r="K1130" s="31" t="n"/>
      <c r="L1130" s="31" t="n"/>
      <c r="M1130" s="33">
        <f>IF(I1130="","",J1130*I1130)</f>
        <v/>
      </c>
      <c r="N1130" s="33">
        <f>IF(K1130="","",M1130 * K1130)</f>
        <v/>
      </c>
      <c r="O1130" s="33">
        <f>IF(K1130="","",M1130 + N1130)</f>
        <v/>
      </c>
      <c r="P1130" s="4" t="n"/>
      <c r="Q1130" s="33">
        <f>IF(L1130&amp;K1130="","",M1130 * L1130)</f>
        <v/>
      </c>
      <c r="R1130" s="34">
        <f>IF(M1130="","",O1130-P1130-Q1130)</f>
        <v/>
      </c>
    </row>
    <row r="1131">
      <c r="A1131" s="25" t="n">
        <v>1127</v>
      </c>
      <c r="B1131" s="26">
        <f>_xlfn.XLOOKUP(C1131,sales!C:C,scon!B:B,"")</f>
        <v/>
      </c>
      <c r="C1131" s="4" t="n"/>
      <c r="D1131" s="26">
        <f>_xlfn.XLOOKUP(C1131,sales!C:C,scon!D:D,"")</f>
        <v/>
      </c>
      <c r="E1131" s="26">
        <f>_xlfn.XLOOKUP(C1131,sales!C:C,scon!E:E,"")</f>
        <v/>
      </c>
      <c r="F1131" s="4" t="n"/>
      <c r="G1131" s="27" t="n"/>
      <c r="H1131" s="28" t="n"/>
      <c r="I1131" s="4" t="n"/>
      <c r="J1131" s="35">
        <f>_xlfn.XLOOKUP(C1131,sales!C:C,scon!L:L,"")</f>
        <v/>
      </c>
      <c r="K1131" s="31" t="n"/>
      <c r="L1131" s="31" t="n"/>
      <c r="M1131" s="33">
        <f>IF(I1131="","",J1131*I1131)</f>
        <v/>
      </c>
      <c r="N1131" s="33">
        <f>IF(K1131="","",M1131 * K1131)</f>
        <v/>
      </c>
      <c r="O1131" s="33">
        <f>IF(K1131="","",M1131 + N1131)</f>
        <v/>
      </c>
      <c r="P1131" s="4" t="n"/>
      <c r="Q1131" s="33">
        <f>IF(L1131&amp;K1131="","",M1131 * L1131)</f>
        <v/>
      </c>
      <c r="R1131" s="34">
        <f>IF(M1131="","",O1131-P1131-Q1131)</f>
        <v/>
      </c>
    </row>
    <row r="1132">
      <c r="A1132" s="25" t="n">
        <v>1128</v>
      </c>
      <c r="B1132" s="26">
        <f>_xlfn.XLOOKUP(C1132,sales!C:C,scon!B:B,"")</f>
        <v/>
      </c>
      <c r="C1132" s="4" t="n"/>
      <c r="D1132" s="26">
        <f>_xlfn.XLOOKUP(C1132,sales!C:C,scon!D:D,"")</f>
        <v/>
      </c>
      <c r="E1132" s="26">
        <f>_xlfn.XLOOKUP(C1132,sales!C:C,scon!E:E,"")</f>
        <v/>
      </c>
      <c r="F1132" s="4" t="n"/>
      <c r="G1132" s="27" t="n"/>
      <c r="H1132" s="28" t="n"/>
      <c r="I1132" s="4" t="n"/>
      <c r="J1132" s="35">
        <f>_xlfn.XLOOKUP(C1132,sales!C:C,scon!L:L,"")</f>
        <v/>
      </c>
      <c r="K1132" s="31" t="n"/>
      <c r="L1132" s="31" t="n"/>
      <c r="M1132" s="33">
        <f>IF(I1132="","",J1132*I1132)</f>
        <v/>
      </c>
      <c r="N1132" s="33">
        <f>IF(K1132="","",M1132 * K1132)</f>
        <v/>
      </c>
      <c r="O1132" s="33">
        <f>IF(K1132="","",M1132 + N1132)</f>
        <v/>
      </c>
      <c r="P1132" s="4" t="n"/>
      <c r="Q1132" s="33">
        <f>IF(L1132&amp;K1132="","",M1132 * L1132)</f>
        <v/>
      </c>
      <c r="R1132" s="34">
        <f>IF(M1132="","",O1132-P1132-Q1132)</f>
        <v/>
      </c>
    </row>
    <row r="1133">
      <c r="A1133" s="25" t="n">
        <v>1129</v>
      </c>
      <c r="B1133" s="26">
        <f>_xlfn.XLOOKUP(C1133,sales!C:C,scon!B:B,"")</f>
        <v/>
      </c>
      <c r="C1133" s="4" t="n"/>
      <c r="D1133" s="26">
        <f>_xlfn.XLOOKUP(C1133,sales!C:C,scon!D:D,"")</f>
        <v/>
      </c>
      <c r="E1133" s="26">
        <f>_xlfn.XLOOKUP(C1133,sales!C:C,scon!E:E,"")</f>
        <v/>
      </c>
      <c r="F1133" s="4" t="n"/>
      <c r="G1133" s="27" t="n"/>
      <c r="H1133" s="28" t="n"/>
      <c r="I1133" s="4" t="n"/>
      <c r="J1133" s="35">
        <f>_xlfn.XLOOKUP(C1133,sales!C:C,scon!L:L,"")</f>
        <v/>
      </c>
      <c r="K1133" s="31" t="n"/>
      <c r="L1133" s="31" t="n"/>
      <c r="M1133" s="33">
        <f>IF(I1133="","",J1133*I1133)</f>
        <v/>
      </c>
      <c r="N1133" s="33">
        <f>IF(K1133="","",M1133 * K1133)</f>
        <v/>
      </c>
      <c r="O1133" s="33">
        <f>IF(K1133="","",M1133 + N1133)</f>
        <v/>
      </c>
      <c r="P1133" s="4" t="n"/>
      <c r="Q1133" s="33">
        <f>IF(L1133&amp;K1133="","",M1133 * L1133)</f>
        <v/>
      </c>
      <c r="R1133" s="34">
        <f>IF(M1133="","",O1133-P1133-Q1133)</f>
        <v/>
      </c>
    </row>
    <row r="1134">
      <c r="A1134" s="25" t="n">
        <v>1130</v>
      </c>
      <c r="B1134" s="26">
        <f>_xlfn.XLOOKUP(C1134,sales!C:C,scon!B:B,"")</f>
        <v/>
      </c>
      <c r="C1134" s="4" t="n"/>
      <c r="D1134" s="26">
        <f>_xlfn.XLOOKUP(C1134,sales!C:C,scon!D:D,"")</f>
        <v/>
      </c>
      <c r="E1134" s="26">
        <f>_xlfn.XLOOKUP(C1134,sales!C:C,scon!E:E,"")</f>
        <v/>
      </c>
      <c r="F1134" s="4" t="n"/>
      <c r="G1134" s="27" t="n"/>
      <c r="H1134" s="28" t="n"/>
      <c r="I1134" s="4" t="n"/>
      <c r="J1134" s="35">
        <f>_xlfn.XLOOKUP(C1134,sales!C:C,scon!L:L,"")</f>
        <v/>
      </c>
      <c r="K1134" s="31" t="n"/>
      <c r="L1134" s="31" t="n"/>
      <c r="M1134" s="33">
        <f>IF(I1134="","",J1134*I1134)</f>
        <v/>
      </c>
      <c r="N1134" s="33">
        <f>IF(K1134="","",M1134 * K1134)</f>
        <v/>
      </c>
      <c r="O1134" s="33">
        <f>IF(K1134="","",M1134 + N1134)</f>
        <v/>
      </c>
      <c r="P1134" s="4" t="n"/>
      <c r="Q1134" s="33">
        <f>IF(L1134&amp;K1134="","",M1134 * L1134)</f>
        <v/>
      </c>
      <c r="R1134" s="34">
        <f>IF(M1134="","",O1134-P1134-Q1134)</f>
        <v/>
      </c>
    </row>
    <row r="1135">
      <c r="A1135" s="25" t="n">
        <v>1131</v>
      </c>
      <c r="B1135" s="26">
        <f>_xlfn.XLOOKUP(C1135,sales!C:C,scon!B:B,"")</f>
        <v/>
      </c>
      <c r="C1135" s="4" t="n"/>
      <c r="D1135" s="26">
        <f>_xlfn.XLOOKUP(C1135,sales!C:C,scon!D:D,"")</f>
        <v/>
      </c>
      <c r="E1135" s="26">
        <f>_xlfn.XLOOKUP(C1135,sales!C:C,scon!E:E,"")</f>
        <v/>
      </c>
      <c r="F1135" s="4" t="n"/>
      <c r="G1135" s="27" t="n"/>
      <c r="H1135" s="28" t="n"/>
      <c r="I1135" s="4" t="n"/>
      <c r="J1135" s="35">
        <f>_xlfn.XLOOKUP(C1135,sales!C:C,scon!L:L,"")</f>
        <v/>
      </c>
      <c r="K1135" s="31" t="n"/>
      <c r="L1135" s="31" t="n"/>
      <c r="M1135" s="33">
        <f>IF(I1135="","",J1135*I1135)</f>
        <v/>
      </c>
      <c r="N1135" s="33">
        <f>IF(K1135="","",M1135 * K1135)</f>
        <v/>
      </c>
      <c r="O1135" s="33">
        <f>IF(K1135="","",M1135 + N1135)</f>
        <v/>
      </c>
      <c r="P1135" s="4" t="n"/>
      <c r="Q1135" s="33">
        <f>IF(L1135&amp;K1135="","",M1135 * L1135)</f>
        <v/>
      </c>
      <c r="R1135" s="34">
        <f>IF(M1135="","",O1135-P1135-Q1135)</f>
        <v/>
      </c>
    </row>
    <row r="1136">
      <c r="A1136" s="25" t="n">
        <v>1132</v>
      </c>
      <c r="B1136" s="26">
        <f>_xlfn.XLOOKUP(C1136,sales!C:C,scon!B:B,"")</f>
        <v/>
      </c>
      <c r="C1136" s="4" t="n"/>
      <c r="D1136" s="26">
        <f>_xlfn.XLOOKUP(C1136,sales!C:C,scon!D:D,"")</f>
        <v/>
      </c>
      <c r="E1136" s="26">
        <f>_xlfn.XLOOKUP(C1136,sales!C:C,scon!E:E,"")</f>
        <v/>
      </c>
      <c r="F1136" s="4" t="n"/>
      <c r="G1136" s="27" t="n"/>
      <c r="H1136" s="28" t="n"/>
      <c r="I1136" s="4" t="n"/>
      <c r="J1136" s="35">
        <f>_xlfn.XLOOKUP(C1136,sales!C:C,scon!L:L,"")</f>
        <v/>
      </c>
      <c r="K1136" s="31" t="n"/>
      <c r="L1136" s="31" t="n"/>
      <c r="M1136" s="33">
        <f>IF(I1136="","",J1136*I1136)</f>
        <v/>
      </c>
      <c r="N1136" s="33">
        <f>IF(K1136="","",M1136 * K1136)</f>
        <v/>
      </c>
      <c r="O1136" s="33">
        <f>IF(K1136="","",M1136 + N1136)</f>
        <v/>
      </c>
      <c r="P1136" s="4" t="n"/>
      <c r="Q1136" s="33">
        <f>IF(L1136&amp;K1136="","",M1136 * L1136)</f>
        <v/>
      </c>
      <c r="R1136" s="34">
        <f>IF(M1136="","",O1136-P1136-Q1136)</f>
        <v/>
      </c>
    </row>
    <row r="1137">
      <c r="A1137" s="25" t="n">
        <v>1133</v>
      </c>
      <c r="B1137" s="26">
        <f>_xlfn.XLOOKUP(C1137,sales!C:C,scon!B:B,"")</f>
        <v/>
      </c>
      <c r="C1137" s="4" t="n"/>
      <c r="D1137" s="26">
        <f>_xlfn.XLOOKUP(C1137,sales!C:C,scon!D:D,"")</f>
        <v/>
      </c>
      <c r="E1137" s="26">
        <f>_xlfn.XLOOKUP(C1137,sales!C:C,scon!E:E,"")</f>
        <v/>
      </c>
      <c r="F1137" s="4" t="n"/>
      <c r="G1137" s="27" t="n"/>
      <c r="H1137" s="28" t="n"/>
      <c r="I1137" s="4" t="n"/>
      <c r="J1137" s="35">
        <f>_xlfn.XLOOKUP(C1137,sales!C:C,scon!L:L,"")</f>
        <v/>
      </c>
      <c r="K1137" s="31" t="n"/>
      <c r="L1137" s="31" t="n"/>
      <c r="M1137" s="33">
        <f>IF(I1137="","",J1137*I1137)</f>
        <v/>
      </c>
      <c r="N1137" s="33">
        <f>IF(K1137="","",M1137 * K1137)</f>
        <v/>
      </c>
      <c r="O1137" s="33">
        <f>IF(K1137="","",M1137 + N1137)</f>
        <v/>
      </c>
      <c r="P1137" s="4" t="n"/>
      <c r="Q1137" s="33">
        <f>IF(L1137&amp;K1137="","",M1137 * L1137)</f>
        <v/>
      </c>
      <c r="R1137" s="34">
        <f>IF(M1137="","",O1137-P1137-Q1137)</f>
        <v/>
      </c>
    </row>
    <row r="1138">
      <c r="A1138" s="25" t="n">
        <v>1134</v>
      </c>
      <c r="B1138" s="26">
        <f>_xlfn.XLOOKUP(C1138,sales!C:C,scon!B:B,"")</f>
        <v/>
      </c>
      <c r="C1138" s="4" t="n"/>
      <c r="D1138" s="26">
        <f>_xlfn.XLOOKUP(C1138,sales!C:C,scon!D:D,"")</f>
        <v/>
      </c>
      <c r="E1138" s="26">
        <f>_xlfn.XLOOKUP(C1138,sales!C:C,scon!E:E,"")</f>
        <v/>
      </c>
      <c r="F1138" s="4" t="n"/>
      <c r="G1138" s="27" t="n"/>
      <c r="H1138" s="28" t="n"/>
      <c r="I1138" s="4" t="n"/>
      <c r="J1138" s="35">
        <f>_xlfn.XLOOKUP(C1138,sales!C:C,scon!L:L,"")</f>
        <v/>
      </c>
      <c r="K1138" s="31" t="n"/>
      <c r="L1138" s="31" t="n"/>
      <c r="M1138" s="33">
        <f>IF(I1138="","",J1138*I1138)</f>
        <v/>
      </c>
      <c r="N1138" s="33">
        <f>IF(K1138="","",M1138 * K1138)</f>
        <v/>
      </c>
      <c r="O1138" s="33">
        <f>IF(K1138="","",M1138 + N1138)</f>
        <v/>
      </c>
      <c r="P1138" s="4" t="n"/>
      <c r="Q1138" s="33">
        <f>IF(L1138&amp;K1138="","",M1138 * L1138)</f>
        <v/>
      </c>
      <c r="R1138" s="34">
        <f>IF(M1138="","",O1138-P1138-Q1138)</f>
        <v/>
      </c>
    </row>
    <row r="1139">
      <c r="A1139" s="25" t="n">
        <v>1135</v>
      </c>
      <c r="B1139" s="26">
        <f>_xlfn.XLOOKUP(C1139,sales!C:C,scon!B:B,"")</f>
        <v/>
      </c>
      <c r="C1139" s="4" t="n"/>
      <c r="D1139" s="26">
        <f>_xlfn.XLOOKUP(C1139,sales!C:C,scon!D:D,"")</f>
        <v/>
      </c>
      <c r="E1139" s="26">
        <f>_xlfn.XLOOKUP(C1139,sales!C:C,scon!E:E,"")</f>
        <v/>
      </c>
      <c r="F1139" s="4" t="n"/>
      <c r="G1139" s="27" t="n"/>
      <c r="H1139" s="28" t="n"/>
      <c r="I1139" s="4" t="n"/>
      <c r="J1139" s="35">
        <f>_xlfn.XLOOKUP(C1139,sales!C:C,scon!L:L,"")</f>
        <v/>
      </c>
      <c r="K1139" s="31" t="n"/>
      <c r="L1139" s="31" t="n"/>
      <c r="M1139" s="33">
        <f>IF(I1139="","",J1139*I1139)</f>
        <v/>
      </c>
      <c r="N1139" s="33">
        <f>IF(K1139="","",M1139 * K1139)</f>
        <v/>
      </c>
      <c r="O1139" s="33">
        <f>IF(K1139="","",M1139 + N1139)</f>
        <v/>
      </c>
      <c r="P1139" s="4" t="n"/>
      <c r="Q1139" s="33">
        <f>IF(L1139&amp;K1139="","",M1139 * L1139)</f>
        <v/>
      </c>
      <c r="R1139" s="34">
        <f>IF(M1139="","",O1139-P1139-Q1139)</f>
        <v/>
      </c>
    </row>
    <row r="1140">
      <c r="A1140" s="25" t="n">
        <v>1136</v>
      </c>
      <c r="B1140" s="26">
        <f>_xlfn.XLOOKUP(C1140,sales!C:C,scon!B:B,"")</f>
        <v/>
      </c>
      <c r="C1140" s="4" t="n"/>
      <c r="D1140" s="26">
        <f>_xlfn.XLOOKUP(C1140,sales!C:C,scon!D:D,"")</f>
        <v/>
      </c>
      <c r="E1140" s="26">
        <f>_xlfn.XLOOKUP(C1140,sales!C:C,scon!E:E,"")</f>
        <v/>
      </c>
      <c r="F1140" s="4" t="n"/>
      <c r="G1140" s="27" t="n"/>
      <c r="H1140" s="28" t="n"/>
      <c r="I1140" s="4" t="n"/>
      <c r="J1140" s="35">
        <f>_xlfn.XLOOKUP(C1140,sales!C:C,scon!L:L,"")</f>
        <v/>
      </c>
      <c r="K1140" s="31" t="n"/>
      <c r="L1140" s="31" t="n"/>
      <c r="M1140" s="33">
        <f>IF(I1140="","",J1140*I1140)</f>
        <v/>
      </c>
      <c r="N1140" s="33">
        <f>IF(K1140="","",M1140 * K1140)</f>
        <v/>
      </c>
      <c r="O1140" s="33">
        <f>IF(K1140="","",M1140 + N1140)</f>
        <v/>
      </c>
      <c r="P1140" s="4" t="n"/>
      <c r="Q1140" s="33">
        <f>IF(L1140&amp;K1140="","",M1140 * L1140)</f>
        <v/>
      </c>
      <c r="R1140" s="34">
        <f>IF(M1140="","",O1140-P1140-Q1140)</f>
        <v/>
      </c>
    </row>
    <row r="1141">
      <c r="A1141" s="25" t="n">
        <v>1137</v>
      </c>
      <c r="B1141" s="26">
        <f>_xlfn.XLOOKUP(C1141,sales!C:C,scon!B:B,"")</f>
        <v/>
      </c>
      <c r="C1141" s="4" t="n"/>
      <c r="D1141" s="26">
        <f>_xlfn.XLOOKUP(C1141,sales!C:C,scon!D:D,"")</f>
        <v/>
      </c>
      <c r="E1141" s="26">
        <f>_xlfn.XLOOKUP(C1141,sales!C:C,scon!E:E,"")</f>
        <v/>
      </c>
      <c r="F1141" s="4" t="n"/>
      <c r="G1141" s="27" t="n"/>
      <c r="H1141" s="28" t="n"/>
      <c r="I1141" s="4" t="n"/>
      <c r="J1141" s="35">
        <f>_xlfn.XLOOKUP(C1141,sales!C:C,scon!L:L,"")</f>
        <v/>
      </c>
      <c r="K1141" s="31" t="n"/>
      <c r="L1141" s="31" t="n"/>
      <c r="M1141" s="33">
        <f>IF(I1141="","",J1141*I1141)</f>
        <v/>
      </c>
      <c r="N1141" s="33">
        <f>IF(K1141="","",M1141 * K1141)</f>
        <v/>
      </c>
      <c r="O1141" s="33">
        <f>IF(K1141="","",M1141 + N1141)</f>
        <v/>
      </c>
      <c r="P1141" s="4" t="n"/>
      <c r="Q1141" s="33">
        <f>IF(L1141&amp;K1141="","",M1141 * L1141)</f>
        <v/>
      </c>
      <c r="R1141" s="34">
        <f>IF(M1141="","",O1141-P1141-Q1141)</f>
        <v/>
      </c>
    </row>
    <row r="1142">
      <c r="A1142" s="25" t="n">
        <v>1138</v>
      </c>
      <c r="B1142" s="26">
        <f>_xlfn.XLOOKUP(C1142,sales!C:C,scon!B:B,"")</f>
        <v/>
      </c>
      <c r="C1142" s="4" t="n"/>
      <c r="D1142" s="26">
        <f>_xlfn.XLOOKUP(C1142,sales!C:C,scon!D:D,"")</f>
        <v/>
      </c>
      <c r="E1142" s="26">
        <f>_xlfn.XLOOKUP(C1142,sales!C:C,scon!E:E,"")</f>
        <v/>
      </c>
      <c r="F1142" s="4" t="n"/>
      <c r="G1142" s="27" t="n"/>
      <c r="H1142" s="28" t="n"/>
      <c r="I1142" s="4" t="n"/>
      <c r="J1142" s="35">
        <f>_xlfn.XLOOKUP(C1142,sales!C:C,scon!L:L,"")</f>
        <v/>
      </c>
      <c r="K1142" s="31" t="n"/>
      <c r="L1142" s="31" t="n"/>
      <c r="M1142" s="33">
        <f>IF(I1142="","",J1142*I1142)</f>
        <v/>
      </c>
      <c r="N1142" s="33">
        <f>IF(K1142="","",M1142 * K1142)</f>
        <v/>
      </c>
      <c r="O1142" s="33">
        <f>IF(K1142="","",M1142 + N1142)</f>
        <v/>
      </c>
      <c r="P1142" s="4" t="n"/>
      <c r="Q1142" s="33">
        <f>IF(L1142&amp;K1142="","",M1142 * L1142)</f>
        <v/>
      </c>
      <c r="R1142" s="34">
        <f>IF(M1142="","",O1142-P1142-Q1142)</f>
        <v/>
      </c>
    </row>
    <row r="1143">
      <c r="A1143" s="25" t="n">
        <v>1139</v>
      </c>
      <c r="B1143" s="26">
        <f>_xlfn.XLOOKUP(C1143,sales!C:C,scon!B:B,"")</f>
        <v/>
      </c>
      <c r="C1143" s="4" t="n"/>
      <c r="D1143" s="26">
        <f>_xlfn.XLOOKUP(C1143,sales!C:C,scon!D:D,"")</f>
        <v/>
      </c>
      <c r="E1143" s="26">
        <f>_xlfn.XLOOKUP(C1143,sales!C:C,scon!E:E,"")</f>
        <v/>
      </c>
      <c r="F1143" s="4" t="n"/>
      <c r="G1143" s="27" t="n"/>
      <c r="H1143" s="28" t="n"/>
      <c r="I1143" s="4" t="n"/>
      <c r="J1143" s="35">
        <f>_xlfn.XLOOKUP(C1143,sales!C:C,scon!L:L,"")</f>
        <v/>
      </c>
      <c r="K1143" s="31" t="n"/>
      <c r="L1143" s="31" t="n"/>
      <c r="M1143" s="33">
        <f>IF(I1143="","",J1143*I1143)</f>
        <v/>
      </c>
      <c r="N1143" s="33">
        <f>IF(K1143="","",M1143 * K1143)</f>
        <v/>
      </c>
      <c r="O1143" s="33">
        <f>IF(K1143="","",M1143 + N1143)</f>
        <v/>
      </c>
      <c r="P1143" s="4" t="n"/>
      <c r="Q1143" s="33">
        <f>IF(L1143&amp;K1143="","",M1143 * L1143)</f>
        <v/>
      </c>
      <c r="R1143" s="34">
        <f>IF(M1143="","",O1143-P1143-Q1143)</f>
        <v/>
      </c>
    </row>
    <row r="1144">
      <c r="A1144" s="25" t="n">
        <v>1140</v>
      </c>
      <c r="B1144" s="26">
        <f>_xlfn.XLOOKUP(C1144,sales!C:C,scon!B:B,"")</f>
        <v/>
      </c>
      <c r="C1144" s="4" t="n"/>
      <c r="D1144" s="26">
        <f>_xlfn.XLOOKUP(C1144,sales!C:C,scon!D:D,"")</f>
        <v/>
      </c>
      <c r="E1144" s="26">
        <f>_xlfn.XLOOKUP(C1144,sales!C:C,scon!E:E,"")</f>
        <v/>
      </c>
      <c r="F1144" s="4" t="n"/>
      <c r="G1144" s="27" t="n"/>
      <c r="H1144" s="28" t="n"/>
      <c r="I1144" s="4" t="n"/>
      <c r="J1144" s="35">
        <f>_xlfn.XLOOKUP(C1144,sales!C:C,scon!L:L,"")</f>
        <v/>
      </c>
      <c r="K1144" s="31" t="n"/>
      <c r="L1144" s="31" t="n"/>
      <c r="M1144" s="33">
        <f>IF(I1144="","",J1144*I1144)</f>
        <v/>
      </c>
      <c r="N1144" s="33">
        <f>IF(K1144="","",M1144 * K1144)</f>
        <v/>
      </c>
      <c r="O1144" s="33">
        <f>IF(K1144="","",M1144 + N1144)</f>
        <v/>
      </c>
      <c r="P1144" s="4" t="n"/>
      <c r="Q1144" s="33">
        <f>IF(L1144&amp;K1144="","",M1144 * L1144)</f>
        <v/>
      </c>
      <c r="R1144" s="34">
        <f>IF(M1144="","",O1144-P1144-Q1144)</f>
        <v/>
      </c>
    </row>
    <row r="1145">
      <c r="A1145" s="25" t="n">
        <v>1141</v>
      </c>
      <c r="B1145" s="26">
        <f>_xlfn.XLOOKUP(C1145,sales!C:C,scon!B:B,"")</f>
        <v/>
      </c>
      <c r="C1145" s="4" t="n"/>
      <c r="D1145" s="26">
        <f>_xlfn.XLOOKUP(C1145,sales!C:C,scon!D:D,"")</f>
        <v/>
      </c>
      <c r="E1145" s="26">
        <f>_xlfn.XLOOKUP(C1145,sales!C:C,scon!E:E,"")</f>
        <v/>
      </c>
      <c r="F1145" s="4" t="n"/>
      <c r="G1145" s="27" t="n"/>
      <c r="H1145" s="28" t="n"/>
      <c r="I1145" s="4" t="n"/>
      <c r="J1145" s="35">
        <f>_xlfn.XLOOKUP(C1145,sales!C:C,scon!L:L,"")</f>
        <v/>
      </c>
      <c r="K1145" s="31" t="n"/>
      <c r="L1145" s="31" t="n"/>
      <c r="M1145" s="33">
        <f>IF(I1145="","",J1145*I1145)</f>
        <v/>
      </c>
      <c r="N1145" s="33">
        <f>IF(K1145="","",M1145 * K1145)</f>
        <v/>
      </c>
      <c r="O1145" s="33">
        <f>IF(K1145="","",M1145 + N1145)</f>
        <v/>
      </c>
      <c r="P1145" s="4" t="n"/>
      <c r="Q1145" s="33">
        <f>IF(L1145&amp;K1145="","",M1145 * L1145)</f>
        <v/>
      </c>
      <c r="R1145" s="34">
        <f>IF(M1145="","",O1145-P1145-Q1145)</f>
        <v/>
      </c>
    </row>
    <row r="1146">
      <c r="A1146" s="25" t="n">
        <v>1142</v>
      </c>
      <c r="B1146" s="26">
        <f>_xlfn.XLOOKUP(C1146,sales!C:C,scon!B:B,"")</f>
        <v/>
      </c>
      <c r="C1146" s="4" t="n"/>
      <c r="D1146" s="26">
        <f>_xlfn.XLOOKUP(C1146,sales!C:C,scon!D:D,"")</f>
        <v/>
      </c>
      <c r="E1146" s="26">
        <f>_xlfn.XLOOKUP(C1146,sales!C:C,scon!E:E,"")</f>
        <v/>
      </c>
      <c r="F1146" s="4" t="n"/>
      <c r="G1146" s="27" t="n"/>
      <c r="H1146" s="28" t="n"/>
      <c r="I1146" s="4" t="n"/>
      <c r="J1146" s="35">
        <f>_xlfn.XLOOKUP(C1146,sales!C:C,scon!L:L,"")</f>
        <v/>
      </c>
      <c r="K1146" s="31" t="n"/>
      <c r="L1146" s="31" t="n"/>
      <c r="M1146" s="33">
        <f>IF(I1146="","",J1146*I1146)</f>
        <v/>
      </c>
      <c r="N1146" s="33">
        <f>IF(K1146="","",M1146 * K1146)</f>
        <v/>
      </c>
      <c r="O1146" s="33">
        <f>IF(K1146="","",M1146 + N1146)</f>
        <v/>
      </c>
      <c r="P1146" s="4" t="n"/>
      <c r="Q1146" s="33">
        <f>IF(L1146&amp;K1146="","",M1146 * L1146)</f>
        <v/>
      </c>
      <c r="R1146" s="34">
        <f>IF(M1146="","",O1146-P1146-Q1146)</f>
        <v/>
      </c>
    </row>
    <row r="1147">
      <c r="A1147" s="25" t="n">
        <v>1143</v>
      </c>
      <c r="B1147" s="26">
        <f>_xlfn.XLOOKUP(C1147,sales!C:C,scon!B:B,"")</f>
        <v/>
      </c>
      <c r="C1147" s="4" t="n"/>
      <c r="D1147" s="26">
        <f>_xlfn.XLOOKUP(C1147,sales!C:C,scon!D:D,"")</f>
        <v/>
      </c>
      <c r="E1147" s="26">
        <f>_xlfn.XLOOKUP(C1147,sales!C:C,scon!E:E,"")</f>
        <v/>
      </c>
      <c r="F1147" s="4" t="n"/>
      <c r="G1147" s="27" t="n"/>
      <c r="H1147" s="28" t="n"/>
      <c r="I1147" s="4" t="n"/>
      <c r="J1147" s="35">
        <f>_xlfn.XLOOKUP(C1147,sales!C:C,scon!L:L,"")</f>
        <v/>
      </c>
      <c r="K1147" s="31" t="n"/>
      <c r="L1147" s="31" t="n"/>
      <c r="M1147" s="33">
        <f>IF(I1147="","",J1147*I1147)</f>
        <v/>
      </c>
      <c r="N1147" s="33">
        <f>IF(K1147="","",M1147 * K1147)</f>
        <v/>
      </c>
      <c r="O1147" s="33">
        <f>IF(K1147="","",M1147 + N1147)</f>
        <v/>
      </c>
      <c r="P1147" s="4" t="n"/>
      <c r="Q1147" s="33">
        <f>IF(L1147&amp;K1147="","",M1147 * L1147)</f>
        <v/>
      </c>
      <c r="R1147" s="34">
        <f>IF(M1147="","",O1147-P1147-Q1147)</f>
        <v/>
      </c>
    </row>
    <row r="1148">
      <c r="A1148" s="25" t="n">
        <v>1144</v>
      </c>
      <c r="B1148" s="26">
        <f>_xlfn.XLOOKUP(C1148,sales!C:C,scon!B:B,"")</f>
        <v/>
      </c>
      <c r="C1148" s="4" t="n"/>
      <c r="D1148" s="26">
        <f>_xlfn.XLOOKUP(C1148,sales!C:C,scon!D:D,"")</f>
        <v/>
      </c>
      <c r="E1148" s="26">
        <f>_xlfn.XLOOKUP(C1148,sales!C:C,scon!E:E,"")</f>
        <v/>
      </c>
      <c r="F1148" s="4" t="n"/>
      <c r="G1148" s="27" t="n"/>
      <c r="H1148" s="28" t="n"/>
      <c r="I1148" s="4" t="n"/>
      <c r="J1148" s="35">
        <f>_xlfn.XLOOKUP(C1148,sales!C:C,scon!L:L,"")</f>
        <v/>
      </c>
      <c r="K1148" s="31" t="n"/>
      <c r="L1148" s="31" t="n"/>
      <c r="M1148" s="33">
        <f>IF(I1148="","",J1148*I1148)</f>
        <v/>
      </c>
      <c r="N1148" s="33">
        <f>IF(K1148="","",M1148 * K1148)</f>
        <v/>
      </c>
      <c r="O1148" s="33">
        <f>IF(K1148="","",M1148 + N1148)</f>
        <v/>
      </c>
      <c r="P1148" s="4" t="n"/>
      <c r="Q1148" s="33">
        <f>IF(L1148&amp;K1148="","",M1148 * L1148)</f>
        <v/>
      </c>
      <c r="R1148" s="34">
        <f>IF(M1148="","",O1148-P1148-Q1148)</f>
        <v/>
      </c>
    </row>
    <row r="1149">
      <c r="A1149" s="25" t="n">
        <v>1145</v>
      </c>
      <c r="B1149" s="26">
        <f>_xlfn.XLOOKUP(C1149,sales!C:C,scon!B:B,"")</f>
        <v/>
      </c>
      <c r="C1149" s="4" t="n"/>
      <c r="D1149" s="26">
        <f>_xlfn.XLOOKUP(C1149,sales!C:C,scon!D:D,"")</f>
        <v/>
      </c>
      <c r="E1149" s="26">
        <f>_xlfn.XLOOKUP(C1149,sales!C:C,scon!E:E,"")</f>
        <v/>
      </c>
      <c r="F1149" s="4" t="n"/>
      <c r="G1149" s="27" t="n"/>
      <c r="H1149" s="28" t="n"/>
      <c r="I1149" s="4" t="n"/>
      <c r="J1149" s="35">
        <f>_xlfn.XLOOKUP(C1149,sales!C:C,scon!L:L,"")</f>
        <v/>
      </c>
      <c r="K1149" s="31" t="n"/>
      <c r="L1149" s="31" t="n"/>
      <c r="M1149" s="33">
        <f>IF(I1149="","",J1149*I1149)</f>
        <v/>
      </c>
      <c r="N1149" s="33">
        <f>IF(K1149="","",M1149 * K1149)</f>
        <v/>
      </c>
      <c r="O1149" s="33">
        <f>IF(K1149="","",M1149 + N1149)</f>
        <v/>
      </c>
      <c r="P1149" s="4" t="n"/>
      <c r="Q1149" s="33">
        <f>IF(L1149&amp;K1149="","",M1149 * L1149)</f>
        <v/>
      </c>
      <c r="R1149" s="34">
        <f>IF(M1149="","",O1149-P1149-Q1149)</f>
        <v/>
      </c>
    </row>
    <row r="1150">
      <c r="A1150" s="25" t="n">
        <v>1146</v>
      </c>
      <c r="B1150" s="26">
        <f>_xlfn.XLOOKUP(C1150,sales!C:C,scon!B:B,"")</f>
        <v/>
      </c>
      <c r="C1150" s="4" t="n"/>
      <c r="D1150" s="26">
        <f>_xlfn.XLOOKUP(C1150,sales!C:C,scon!D:D,"")</f>
        <v/>
      </c>
      <c r="E1150" s="26">
        <f>_xlfn.XLOOKUP(C1150,sales!C:C,scon!E:E,"")</f>
        <v/>
      </c>
      <c r="F1150" s="4" t="n"/>
      <c r="G1150" s="27" t="n"/>
      <c r="H1150" s="28" t="n"/>
      <c r="I1150" s="4" t="n"/>
      <c r="J1150" s="35">
        <f>_xlfn.XLOOKUP(C1150,sales!C:C,scon!L:L,"")</f>
        <v/>
      </c>
      <c r="K1150" s="31" t="n"/>
      <c r="L1150" s="31" t="n"/>
      <c r="M1150" s="33">
        <f>IF(I1150="","",J1150*I1150)</f>
        <v/>
      </c>
      <c r="N1150" s="33">
        <f>IF(K1150="","",M1150 * K1150)</f>
        <v/>
      </c>
      <c r="O1150" s="33">
        <f>IF(K1150="","",M1150 + N1150)</f>
        <v/>
      </c>
      <c r="P1150" s="4" t="n"/>
      <c r="Q1150" s="33">
        <f>IF(L1150&amp;K1150="","",M1150 * L1150)</f>
        <v/>
      </c>
      <c r="R1150" s="34">
        <f>IF(M1150="","",O1150-P1150-Q1150)</f>
        <v/>
      </c>
    </row>
    <row r="1151">
      <c r="A1151" s="25" t="n">
        <v>1147</v>
      </c>
      <c r="B1151" s="26">
        <f>_xlfn.XLOOKUP(C1151,sales!C:C,scon!B:B,"")</f>
        <v/>
      </c>
      <c r="C1151" s="4" t="n"/>
      <c r="D1151" s="26">
        <f>_xlfn.XLOOKUP(C1151,sales!C:C,scon!D:D,"")</f>
        <v/>
      </c>
      <c r="E1151" s="26">
        <f>_xlfn.XLOOKUP(C1151,sales!C:C,scon!E:E,"")</f>
        <v/>
      </c>
      <c r="F1151" s="4" t="n"/>
      <c r="G1151" s="27" t="n"/>
      <c r="H1151" s="28" t="n"/>
      <c r="I1151" s="4" t="n"/>
      <c r="J1151" s="35">
        <f>_xlfn.XLOOKUP(C1151,sales!C:C,scon!L:L,"")</f>
        <v/>
      </c>
      <c r="K1151" s="31" t="n"/>
      <c r="L1151" s="31" t="n"/>
      <c r="M1151" s="33">
        <f>IF(I1151="","",J1151*I1151)</f>
        <v/>
      </c>
      <c r="N1151" s="33">
        <f>IF(K1151="","",M1151 * K1151)</f>
        <v/>
      </c>
      <c r="O1151" s="33">
        <f>IF(K1151="","",M1151 + N1151)</f>
        <v/>
      </c>
      <c r="P1151" s="4" t="n"/>
      <c r="Q1151" s="33">
        <f>IF(L1151&amp;K1151="","",M1151 * L1151)</f>
        <v/>
      </c>
      <c r="R1151" s="34">
        <f>IF(M1151="","",O1151-P1151-Q1151)</f>
        <v/>
      </c>
    </row>
    <row r="1152">
      <c r="A1152" s="25" t="n">
        <v>1148</v>
      </c>
      <c r="B1152" s="26">
        <f>_xlfn.XLOOKUP(C1152,sales!C:C,scon!B:B,"")</f>
        <v/>
      </c>
      <c r="C1152" s="4" t="n"/>
      <c r="D1152" s="26">
        <f>_xlfn.XLOOKUP(C1152,sales!C:C,scon!D:D,"")</f>
        <v/>
      </c>
      <c r="E1152" s="26">
        <f>_xlfn.XLOOKUP(C1152,sales!C:C,scon!E:E,"")</f>
        <v/>
      </c>
      <c r="F1152" s="4" t="n"/>
      <c r="G1152" s="27" t="n"/>
      <c r="H1152" s="28" t="n"/>
      <c r="I1152" s="4" t="n"/>
      <c r="J1152" s="35">
        <f>_xlfn.XLOOKUP(C1152,sales!C:C,scon!L:L,"")</f>
        <v/>
      </c>
      <c r="K1152" s="31" t="n"/>
      <c r="L1152" s="31" t="n"/>
      <c r="M1152" s="33">
        <f>IF(I1152="","",J1152*I1152)</f>
        <v/>
      </c>
      <c r="N1152" s="33">
        <f>IF(K1152="","",M1152 * K1152)</f>
        <v/>
      </c>
      <c r="O1152" s="33">
        <f>IF(K1152="","",M1152 + N1152)</f>
        <v/>
      </c>
      <c r="P1152" s="4" t="n"/>
      <c r="Q1152" s="33">
        <f>IF(L1152&amp;K1152="","",M1152 * L1152)</f>
        <v/>
      </c>
      <c r="R1152" s="34">
        <f>IF(M1152="","",O1152-P1152-Q1152)</f>
        <v/>
      </c>
    </row>
    <row r="1153">
      <c r="A1153" s="25" t="n">
        <v>1149</v>
      </c>
      <c r="B1153" s="26">
        <f>_xlfn.XLOOKUP(C1153,sales!C:C,scon!B:B,"")</f>
        <v/>
      </c>
      <c r="C1153" s="4" t="n"/>
      <c r="D1153" s="26">
        <f>_xlfn.XLOOKUP(C1153,sales!C:C,scon!D:D,"")</f>
        <v/>
      </c>
      <c r="E1153" s="26">
        <f>_xlfn.XLOOKUP(C1153,sales!C:C,scon!E:E,"")</f>
        <v/>
      </c>
      <c r="F1153" s="4" t="n"/>
      <c r="G1153" s="27" t="n"/>
      <c r="H1153" s="28" t="n"/>
      <c r="I1153" s="4" t="n"/>
      <c r="J1153" s="35">
        <f>_xlfn.XLOOKUP(C1153,sales!C:C,scon!L:L,"")</f>
        <v/>
      </c>
      <c r="K1153" s="31" t="n"/>
      <c r="L1153" s="31" t="n"/>
      <c r="M1153" s="33">
        <f>IF(I1153="","",J1153*I1153)</f>
        <v/>
      </c>
      <c r="N1153" s="33">
        <f>IF(K1153="","",M1153 * K1153)</f>
        <v/>
      </c>
      <c r="O1153" s="33">
        <f>IF(K1153="","",M1153 + N1153)</f>
        <v/>
      </c>
      <c r="P1153" s="4" t="n"/>
      <c r="Q1153" s="33">
        <f>IF(L1153&amp;K1153="","",M1153 * L1153)</f>
        <v/>
      </c>
      <c r="R1153" s="34">
        <f>IF(M1153="","",O1153-P1153-Q1153)</f>
        <v/>
      </c>
    </row>
    <row r="1154">
      <c r="A1154" s="25" t="n">
        <v>1150</v>
      </c>
      <c r="B1154" s="26">
        <f>_xlfn.XLOOKUP(C1154,sales!C:C,scon!B:B,"")</f>
        <v/>
      </c>
      <c r="C1154" s="4" t="n"/>
      <c r="D1154" s="26">
        <f>_xlfn.XLOOKUP(C1154,sales!C:C,scon!D:D,"")</f>
        <v/>
      </c>
      <c r="E1154" s="26">
        <f>_xlfn.XLOOKUP(C1154,sales!C:C,scon!E:E,"")</f>
        <v/>
      </c>
      <c r="F1154" s="4" t="n"/>
      <c r="G1154" s="27" t="n"/>
      <c r="H1154" s="28" t="n"/>
      <c r="I1154" s="4" t="n"/>
      <c r="J1154" s="35">
        <f>_xlfn.XLOOKUP(C1154,sales!C:C,scon!L:L,"")</f>
        <v/>
      </c>
      <c r="K1154" s="31" t="n"/>
      <c r="L1154" s="31" t="n"/>
      <c r="M1154" s="33">
        <f>IF(I1154="","",J1154*I1154)</f>
        <v/>
      </c>
      <c r="N1154" s="33">
        <f>IF(K1154="","",M1154 * K1154)</f>
        <v/>
      </c>
      <c r="O1154" s="33">
        <f>IF(K1154="","",M1154 + N1154)</f>
        <v/>
      </c>
      <c r="P1154" s="4" t="n"/>
      <c r="Q1154" s="33">
        <f>IF(L1154&amp;K1154="","",M1154 * L1154)</f>
        <v/>
      </c>
      <c r="R1154" s="34">
        <f>IF(M1154="","",O1154-P1154-Q1154)</f>
        <v/>
      </c>
    </row>
    <row r="1155">
      <c r="A1155" s="25" t="n">
        <v>1151</v>
      </c>
      <c r="B1155" s="26">
        <f>_xlfn.XLOOKUP(C1155,sales!C:C,scon!B:B,"")</f>
        <v/>
      </c>
      <c r="C1155" s="4" t="n"/>
      <c r="D1155" s="26">
        <f>_xlfn.XLOOKUP(C1155,sales!C:C,scon!D:D,"")</f>
        <v/>
      </c>
      <c r="E1155" s="26">
        <f>_xlfn.XLOOKUP(C1155,sales!C:C,scon!E:E,"")</f>
        <v/>
      </c>
      <c r="F1155" s="4" t="n"/>
      <c r="G1155" s="27" t="n"/>
      <c r="H1155" s="28" t="n"/>
      <c r="I1155" s="4" t="n"/>
      <c r="J1155" s="35">
        <f>_xlfn.XLOOKUP(C1155,sales!C:C,scon!L:L,"")</f>
        <v/>
      </c>
      <c r="K1155" s="31" t="n"/>
      <c r="L1155" s="31" t="n"/>
      <c r="M1155" s="33">
        <f>IF(I1155="","",J1155*I1155)</f>
        <v/>
      </c>
      <c r="N1155" s="33">
        <f>IF(K1155="","",M1155 * K1155)</f>
        <v/>
      </c>
      <c r="O1155" s="33">
        <f>IF(K1155="","",M1155 + N1155)</f>
        <v/>
      </c>
      <c r="P1155" s="4" t="n"/>
      <c r="Q1155" s="33">
        <f>IF(L1155&amp;K1155="","",M1155 * L1155)</f>
        <v/>
      </c>
      <c r="R1155" s="34">
        <f>IF(M1155="","",O1155-P1155-Q1155)</f>
        <v/>
      </c>
    </row>
    <row r="1156">
      <c r="A1156" s="25" t="n">
        <v>1152</v>
      </c>
      <c r="B1156" s="26">
        <f>_xlfn.XLOOKUP(C1156,sales!C:C,scon!B:B,"")</f>
        <v/>
      </c>
      <c r="C1156" s="4" t="n"/>
      <c r="D1156" s="26">
        <f>_xlfn.XLOOKUP(C1156,sales!C:C,scon!D:D,"")</f>
        <v/>
      </c>
      <c r="E1156" s="26">
        <f>_xlfn.XLOOKUP(C1156,sales!C:C,scon!E:E,"")</f>
        <v/>
      </c>
      <c r="F1156" s="4" t="n"/>
      <c r="G1156" s="27" t="n"/>
      <c r="H1156" s="28" t="n"/>
      <c r="I1156" s="4" t="n"/>
      <c r="J1156" s="35">
        <f>_xlfn.XLOOKUP(C1156,sales!C:C,scon!L:L,"")</f>
        <v/>
      </c>
      <c r="K1156" s="31" t="n"/>
      <c r="L1156" s="31" t="n"/>
      <c r="M1156" s="33">
        <f>IF(I1156="","",J1156*I1156)</f>
        <v/>
      </c>
      <c r="N1156" s="33">
        <f>IF(K1156="","",M1156 * K1156)</f>
        <v/>
      </c>
      <c r="O1156" s="33">
        <f>IF(K1156="","",M1156 + N1156)</f>
        <v/>
      </c>
      <c r="P1156" s="4" t="n"/>
      <c r="Q1156" s="33">
        <f>IF(L1156&amp;K1156="","",M1156 * L1156)</f>
        <v/>
      </c>
      <c r="R1156" s="34">
        <f>IF(M1156="","",O1156-P1156-Q1156)</f>
        <v/>
      </c>
    </row>
    <row r="1157">
      <c r="A1157" s="25" t="n">
        <v>1153</v>
      </c>
      <c r="B1157" s="26">
        <f>_xlfn.XLOOKUP(C1157,sales!C:C,scon!B:B,"")</f>
        <v/>
      </c>
      <c r="C1157" s="4" t="n"/>
      <c r="D1157" s="26">
        <f>_xlfn.XLOOKUP(C1157,sales!C:C,scon!D:D,"")</f>
        <v/>
      </c>
      <c r="E1157" s="26">
        <f>_xlfn.XLOOKUP(C1157,sales!C:C,scon!E:E,"")</f>
        <v/>
      </c>
      <c r="F1157" s="4" t="n"/>
      <c r="G1157" s="27" t="n"/>
      <c r="H1157" s="28" t="n"/>
      <c r="I1157" s="4" t="n"/>
      <c r="J1157" s="35">
        <f>_xlfn.XLOOKUP(C1157,sales!C:C,scon!L:L,"")</f>
        <v/>
      </c>
      <c r="K1157" s="31" t="n"/>
      <c r="L1157" s="31" t="n"/>
      <c r="M1157" s="33">
        <f>IF(I1157="","",J1157*I1157)</f>
        <v/>
      </c>
      <c r="N1157" s="33">
        <f>IF(K1157="","",M1157 * K1157)</f>
        <v/>
      </c>
      <c r="O1157" s="33">
        <f>IF(K1157="","",M1157 + N1157)</f>
        <v/>
      </c>
      <c r="P1157" s="4" t="n"/>
      <c r="Q1157" s="33">
        <f>IF(L1157&amp;K1157="","",M1157 * L1157)</f>
        <v/>
      </c>
      <c r="R1157" s="34">
        <f>IF(M1157="","",O1157-P1157-Q1157)</f>
        <v/>
      </c>
    </row>
    <row r="1158">
      <c r="A1158" s="25" t="n">
        <v>1154</v>
      </c>
      <c r="B1158" s="26">
        <f>_xlfn.XLOOKUP(C1158,sales!C:C,scon!B:B,"")</f>
        <v/>
      </c>
      <c r="C1158" s="4" t="n"/>
      <c r="D1158" s="26">
        <f>_xlfn.XLOOKUP(C1158,sales!C:C,scon!D:D,"")</f>
        <v/>
      </c>
      <c r="E1158" s="26">
        <f>_xlfn.XLOOKUP(C1158,sales!C:C,scon!E:E,"")</f>
        <v/>
      </c>
      <c r="F1158" s="4" t="n"/>
      <c r="G1158" s="27" t="n"/>
      <c r="H1158" s="28" t="n"/>
      <c r="I1158" s="4" t="n"/>
      <c r="J1158" s="35">
        <f>_xlfn.XLOOKUP(C1158,sales!C:C,scon!L:L,"")</f>
        <v/>
      </c>
      <c r="K1158" s="31" t="n"/>
      <c r="L1158" s="31" t="n"/>
      <c r="M1158" s="33">
        <f>IF(I1158="","",J1158*I1158)</f>
        <v/>
      </c>
      <c r="N1158" s="33">
        <f>IF(K1158="","",M1158 * K1158)</f>
        <v/>
      </c>
      <c r="O1158" s="33">
        <f>IF(K1158="","",M1158 + N1158)</f>
        <v/>
      </c>
      <c r="P1158" s="4" t="n"/>
      <c r="Q1158" s="33">
        <f>IF(L1158&amp;K1158="","",M1158 * L1158)</f>
        <v/>
      </c>
      <c r="R1158" s="34">
        <f>IF(M1158="","",O1158-P1158-Q1158)</f>
        <v/>
      </c>
    </row>
    <row r="1159">
      <c r="A1159" s="25" t="n">
        <v>1155</v>
      </c>
      <c r="B1159" s="26">
        <f>_xlfn.XLOOKUP(C1159,sales!C:C,scon!B:B,"")</f>
        <v/>
      </c>
      <c r="C1159" s="4" t="n"/>
      <c r="D1159" s="26">
        <f>_xlfn.XLOOKUP(C1159,sales!C:C,scon!D:D,"")</f>
        <v/>
      </c>
      <c r="E1159" s="26">
        <f>_xlfn.XLOOKUP(C1159,sales!C:C,scon!E:E,"")</f>
        <v/>
      </c>
      <c r="F1159" s="4" t="n"/>
      <c r="G1159" s="27" t="n"/>
      <c r="H1159" s="28" t="n"/>
      <c r="I1159" s="4" t="n"/>
      <c r="J1159" s="35">
        <f>_xlfn.XLOOKUP(C1159,sales!C:C,scon!L:L,"")</f>
        <v/>
      </c>
      <c r="K1159" s="31" t="n"/>
      <c r="L1159" s="31" t="n"/>
      <c r="M1159" s="33">
        <f>IF(I1159="","",J1159*I1159)</f>
        <v/>
      </c>
      <c r="N1159" s="33">
        <f>IF(K1159="","",M1159 * K1159)</f>
        <v/>
      </c>
      <c r="O1159" s="33">
        <f>IF(K1159="","",M1159 + N1159)</f>
        <v/>
      </c>
      <c r="P1159" s="4" t="n"/>
      <c r="Q1159" s="33">
        <f>IF(L1159&amp;K1159="","",M1159 * L1159)</f>
        <v/>
      </c>
      <c r="R1159" s="34">
        <f>IF(M1159="","",O1159-P1159-Q1159)</f>
        <v/>
      </c>
    </row>
    <row r="1160">
      <c r="A1160" s="25" t="n">
        <v>1156</v>
      </c>
      <c r="B1160" s="26">
        <f>_xlfn.XLOOKUP(C1160,sales!C:C,scon!B:B,"")</f>
        <v/>
      </c>
      <c r="C1160" s="4" t="n"/>
      <c r="D1160" s="26">
        <f>_xlfn.XLOOKUP(C1160,sales!C:C,scon!D:D,"")</f>
        <v/>
      </c>
      <c r="E1160" s="26">
        <f>_xlfn.XLOOKUP(C1160,sales!C:C,scon!E:E,"")</f>
        <v/>
      </c>
      <c r="F1160" s="4" t="n"/>
      <c r="G1160" s="27" t="n"/>
      <c r="H1160" s="28" t="n"/>
      <c r="I1160" s="4" t="n"/>
      <c r="J1160" s="35">
        <f>_xlfn.XLOOKUP(C1160,sales!C:C,scon!L:L,"")</f>
        <v/>
      </c>
      <c r="K1160" s="31" t="n"/>
      <c r="L1160" s="31" t="n"/>
      <c r="M1160" s="33">
        <f>IF(I1160="","",J1160*I1160)</f>
        <v/>
      </c>
      <c r="N1160" s="33">
        <f>IF(K1160="","",M1160 * K1160)</f>
        <v/>
      </c>
      <c r="O1160" s="33">
        <f>IF(K1160="","",M1160 + N1160)</f>
        <v/>
      </c>
      <c r="P1160" s="4" t="n"/>
      <c r="Q1160" s="33">
        <f>IF(L1160&amp;K1160="","",M1160 * L1160)</f>
        <v/>
      </c>
      <c r="R1160" s="34">
        <f>IF(M1160="","",O1160-P1160-Q1160)</f>
        <v/>
      </c>
    </row>
    <row r="1161">
      <c r="A1161" s="25" t="n">
        <v>1157</v>
      </c>
      <c r="B1161" s="26">
        <f>_xlfn.XLOOKUP(C1161,sales!C:C,scon!B:B,"")</f>
        <v/>
      </c>
      <c r="C1161" s="4" t="n"/>
      <c r="D1161" s="26">
        <f>_xlfn.XLOOKUP(C1161,sales!C:C,scon!D:D,"")</f>
        <v/>
      </c>
      <c r="E1161" s="26">
        <f>_xlfn.XLOOKUP(C1161,sales!C:C,scon!E:E,"")</f>
        <v/>
      </c>
      <c r="F1161" s="4" t="n"/>
      <c r="G1161" s="27" t="n"/>
      <c r="H1161" s="28" t="n"/>
      <c r="I1161" s="4" t="n"/>
      <c r="J1161" s="35">
        <f>_xlfn.XLOOKUP(C1161,sales!C:C,scon!L:L,"")</f>
        <v/>
      </c>
      <c r="K1161" s="31" t="n"/>
      <c r="L1161" s="31" t="n"/>
      <c r="M1161" s="33">
        <f>IF(I1161="","",J1161*I1161)</f>
        <v/>
      </c>
      <c r="N1161" s="33">
        <f>IF(K1161="","",M1161 * K1161)</f>
        <v/>
      </c>
      <c r="O1161" s="33">
        <f>IF(K1161="","",M1161 + N1161)</f>
        <v/>
      </c>
      <c r="P1161" s="4" t="n"/>
      <c r="Q1161" s="33">
        <f>IF(L1161&amp;K1161="","",M1161 * L1161)</f>
        <v/>
      </c>
      <c r="R1161" s="34">
        <f>IF(M1161="","",O1161-P1161-Q1161)</f>
        <v/>
      </c>
    </row>
    <row r="1162">
      <c r="A1162" s="25" t="n">
        <v>1158</v>
      </c>
      <c r="B1162" s="26">
        <f>_xlfn.XLOOKUP(C1162,sales!C:C,scon!B:B,"")</f>
        <v/>
      </c>
      <c r="C1162" s="4" t="n"/>
      <c r="D1162" s="26">
        <f>_xlfn.XLOOKUP(C1162,sales!C:C,scon!D:D,"")</f>
        <v/>
      </c>
      <c r="E1162" s="26">
        <f>_xlfn.XLOOKUP(C1162,sales!C:C,scon!E:E,"")</f>
        <v/>
      </c>
      <c r="F1162" s="4" t="n"/>
      <c r="G1162" s="27" t="n"/>
      <c r="H1162" s="28" t="n"/>
      <c r="I1162" s="4" t="n"/>
      <c r="J1162" s="35">
        <f>_xlfn.XLOOKUP(C1162,sales!C:C,scon!L:L,"")</f>
        <v/>
      </c>
      <c r="K1162" s="31" t="n"/>
      <c r="L1162" s="31" t="n"/>
      <c r="M1162" s="33">
        <f>IF(I1162="","",J1162*I1162)</f>
        <v/>
      </c>
      <c r="N1162" s="33">
        <f>IF(K1162="","",M1162 * K1162)</f>
        <v/>
      </c>
      <c r="O1162" s="33">
        <f>IF(K1162="","",M1162 + N1162)</f>
        <v/>
      </c>
      <c r="P1162" s="4" t="n"/>
      <c r="Q1162" s="33">
        <f>IF(L1162&amp;K1162="","",M1162 * L1162)</f>
        <v/>
      </c>
      <c r="R1162" s="34">
        <f>IF(M1162="","",O1162-P1162-Q1162)</f>
        <v/>
      </c>
    </row>
    <row r="1163">
      <c r="A1163" s="25" t="n">
        <v>1159</v>
      </c>
      <c r="B1163" s="26">
        <f>_xlfn.XLOOKUP(C1163,sales!C:C,scon!B:B,"")</f>
        <v/>
      </c>
      <c r="C1163" s="4" t="n"/>
      <c r="D1163" s="26">
        <f>_xlfn.XLOOKUP(C1163,sales!C:C,scon!D:D,"")</f>
        <v/>
      </c>
      <c r="E1163" s="26">
        <f>_xlfn.XLOOKUP(C1163,sales!C:C,scon!E:E,"")</f>
        <v/>
      </c>
      <c r="F1163" s="4" t="n"/>
      <c r="G1163" s="27" t="n"/>
      <c r="H1163" s="28" t="n"/>
      <c r="I1163" s="4" t="n"/>
      <c r="J1163" s="35">
        <f>_xlfn.XLOOKUP(C1163,sales!C:C,scon!L:L,"")</f>
        <v/>
      </c>
      <c r="K1163" s="31" t="n"/>
      <c r="L1163" s="31" t="n"/>
      <c r="M1163" s="33">
        <f>IF(I1163="","",J1163*I1163)</f>
        <v/>
      </c>
      <c r="N1163" s="33">
        <f>IF(K1163="","",M1163 * K1163)</f>
        <v/>
      </c>
      <c r="O1163" s="33">
        <f>IF(K1163="","",M1163 + N1163)</f>
        <v/>
      </c>
      <c r="P1163" s="4" t="n"/>
      <c r="Q1163" s="33">
        <f>IF(L1163&amp;K1163="","",M1163 * L1163)</f>
        <v/>
      </c>
      <c r="R1163" s="34">
        <f>IF(M1163="","",O1163-P1163-Q1163)</f>
        <v/>
      </c>
    </row>
    <row r="1164">
      <c r="A1164" s="25" t="n">
        <v>1160</v>
      </c>
      <c r="B1164" s="26">
        <f>_xlfn.XLOOKUP(C1164,sales!C:C,scon!B:B,"")</f>
        <v/>
      </c>
      <c r="C1164" s="4" t="n"/>
      <c r="D1164" s="26">
        <f>_xlfn.XLOOKUP(C1164,sales!C:C,scon!D:D,"")</f>
        <v/>
      </c>
      <c r="E1164" s="26">
        <f>_xlfn.XLOOKUP(C1164,sales!C:C,scon!E:E,"")</f>
        <v/>
      </c>
      <c r="F1164" s="4" t="n"/>
      <c r="G1164" s="27" t="n"/>
      <c r="H1164" s="28" t="n"/>
      <c r="I1164" s="4" t="n"/>
      <c r="J1164" s="35">
        <f>_xlfn.XLOOKUP(C1164,sales!C:C,scon!L:L,"")</f>
        <v/>
      </c>
      <c r="K1164" s="31" t="n"/>
      <c r="L1164" s="31" t="n"/>
      <c r="M1164" s="33">
        <f>IF(I1164="","",J1164*I1164)</f>
        <v/>
      </c>
      <c r="N1164" s="33">
        <f>IF(K1164="","",M1164 * K1164)</f>
        <v/>
      </c>
      <c r="O1164" s="33">
        <f>IF(K1164="","",M1164 + N1164)</f>
        <v/>
      </c>
      <c r="P1164" s="4" t="n"/>
      <c r="Q1164" s="33">
        <f>IF(L1164&amp;K1164="","",M1164 * L1164)</f>
        <v/>
      </c>
      <c r="R1164" s="34">
        <f>IF(M1164="","",O1164-P1164-Q1164)</f>
        <v/>
      </c>
    </row>
    <row r="1165">
      <c r="A1165" s="25" t="n">
        <v>1161</v>
      </c>
      <c r="B1165" s="26">
        <f>_xlfn.XLOOKUP(C1165,sales!C:C,scon!B:B,"")</f>
        <v/>
      </c>
      <c r="C1165" s="4" t="n"/>
      <c r="D1165" s="26">
        <f>_xlfn.XLOOKUP(C1165,sales!C:C,scon!D:D,"")</f>
        <v/>
      </c>
      <c r="E1165" s="26">
        <f>_xlfn.XLOOKUP(C1165,sales!C:C,scon!E:E,"")</f>
        <v/>
      </c>
      <c r="F1165" s="4" t="n"/>
      <c r="G1165" s="27" t="n"/>
      <c r="H1165" s="28" t="n"/>
      <c r="I1165" s="4" t="n"/>
      <c r="J1165" s="35">
        <f>_xlfn.XLOOKUP(C1165,sales!C:C,scon!L:L,"")</f>
        <v/>
      </c>
      <c r="K1165" s="31" t="n"/>
      <c r="L1165" s="31" t="n"/>
      <c r="M1165" s="33">
        <f>IF(I1165="","",J1165*I1165)</f>
        <v/>
      </c>
      <c r="N1165" s="33">
        <f>IF(K1165="","",M1165 * K1165)</f>
        <v/>
      </c>
      <c r="O1165" s="33">
        <f>IF(K1165="","",M1165 + N1165)</f>
        <v/>
      </c>
      <c r="P1165" s="4" t="n"/>
      <c r="Q1165" s="33">
        <f>IF(L1165&amp;K1165="","",M1165 * L1165)</f>
        <v/>
      </c>
      <c r="R1165" s="34">
        <f>IF(M1165="","",O1165-P1165-Q1165)</f>
        <v/>
      </c>
    </row>
    <row r="1166">
      <c r="A1166" s="25" t="n">
        <v>1162</v>
      </c>
      <c r="B1166" s="26">
        <f>_xlfn.XLOOKUP(C1166,sales!C:C,scon!B:B,"")</f>
        <v/>
      </c>
      <c r="C1166" s="4" t="n"/>
      <c r="D1166" s="26">
        <f>_xlfn.XLOOKUP(C1166,sales!C:C,scon!D:D,"")</f>
        <v/>
      </c>
      <c r="E1166" s="26">
        <f>_xlfn.XLOOKUP(C1166,sales!C:C,scon!E:E,"")</f>
        <v/>
      </c>
      <c r="F1166" s="4" t="n"/>
      <c r="G1166" s="27" t="n"/>
      <c r="H1166" s="28" t="n"/>
      <c r="I1166" s="4" t="n"/>
      <c r="J1166" s="35">
        <f>_xlfn.XLOOKUP(C1166,sales!C:C,scon!L:L,"")</f>
        <v/>
      </c>
      <c r="K1166" s="31" t="n"/>
      <c r="L1166" s="31" t="n"/>
      <c r="M1166" s="33">
        <f>IF(I1166="","",J1166*I1166)</f>
        <v/>
      </c>
      <c r="N1166" s="33">
        <f>IF(K1166="","",M1166 * K1166)</f>
        <v/>
      </c>
      <c r="O1166" s="33">
        <f>IF(K1166="","",M1166 + N1166)</f>
        <v/>
      </c>
      <c r="P1166" s="4" t="n"/>
      <c r="Q1166" s="33">
        <f>IF(L1166&amp;K1166="","",M1166 * L1166)</f>
        <v/>
      </c>
      <c r="R1166" s="34">
        <f>IF(M1166="","",O1166-P1166-Q1166)</f>
        <v/>
      </c>
    </row>
    <row r="1167">
      <c r="A1167" s="25" t="n">
        <v>1163</v>
      </c>
      <c r="B1167" s="26">
        <f>_xlfn.XLOOKUP(C1167,sales!C:C,scon!B:B,"")</f>
        <v/>
      </c>
      <c r="C1167" s="4" t="n"/>
      <c r="D1167" s="26">
        <f>_xlfn.XLOOKUP(C1167,sales!C:C,scon!D:D,"")</f>
        <v/>
      </c>
      <c r="E1167" s="26">
        <f>_xlfn.XLOOKUP(C1167,sales!C:C,scon!E:E,"")</f>
        <v/>
      </c>
      <c r="F1167" s="4" t="n"/>
      <c r="G1167" s="27" t="n"/>
      <c r="H1167" s="28" t="n"/>
      <c r="I1167" s="4" t="n"/>
      <c r="J1167" s="35">
        <f>_xlfn.XLOOKUP(C1167,sales!C:C,scon!L:L,"")</f>
        <v/>
      </c>
      <c r="K1167" s="31" t="n"/>
      <c r="L1167" s="31" t="n"/>
      <c r="M1167" s="33">
        <f>IF(I1167="","",J1167*I1167)</f>
        <v/>
      </c>
      <c r="N1167" s="33">
        <f>IF(K1167="","",M1167 * K1167)</f>
        <v/>
      </c>
      <c r="O1167" s="33">
        <f>IF(K1167="","",M1167 + N1167)</f>
        <v/>
      </c>
      <c r="P1167" s="4" t="n"/>
      <c r="Q1167" s="33">
        <f>IF(L1167&amp;K1167="","",M1167 * L1167)</f>
        <v/>
      </c>
      <c r="R1167" s="34">
        <f>IF(M1167="","",O1167-P1167-Q1167)</f>
        <v/>
      </c>
    </row>
    <row r="1168">
      <c r="A1168" s="25" t="n">
        <v>1164</v>
      </c>
      <c r="B1168" s="26">
        <f>_xlfn.XLOOKUP(C1168,sales!C:C,scon!B:B,"")</f>
        <v/>
      </c>
      <c r="C1168" s="4" t="n"/>
      <c r="D1168" s="26">
        <f>_xlfn.XLOOKUP(C1168,sales!C:C,scon!D:D,"")</f>
        <v/>
      </c>
      <c r="E1168" s="26">
        <f>_xlfn.XLOOKUP(C1168,sales!C:C,scon!E:E,"")</f>
        <v/>
      </c>
      <c r="F1168" s="4" t="n"/>
      <c r="G1168" s="27" t="n"/>
      <c r="H1168" s="28" t="n"/>
      <c r="I1168" s="4" t="n"/>
      <c r="J1168" s="35">
        <f>_xlfn.XLOOKUP(C1168,sales!C:C,scon!L:L,"")</f>
        <v/>
      </c>
      <c r="K1168" s="31" t="n"/>
      <c r="L1168" s="31" t="n"/>
      <c r="M1168" s="33">
        <f>IF(I1168="","",J1168*I1168)</f>
        <v/>
      </c>
      <c r="N1168" s="33">
        <f>IF(K1168="","",M1168 * K1168)</f>
        <v/>
      </c>
      <c r="O1168" s="33">
        <f>IF(K1168="","",M1168 + N1168)</f>
        <v/>
      </c>
      <c r="P1168" s="4" t="n"/>
      <c r="Q1168" s="33">
        <f>IF(L1168&amp;K1168="","",M1168 * L1168)</f>
        <v/>
      </c>
      <c r="R1168" s="34">
        <f>IF(M1168="","",O1168-P1168-Q1168)</f>
        <v/>
      </c>
    </row>
    <row r="1169">
      <c r="A1169" s="25" t="n">
        <v>1165</v>
      </c>
      <c r="B1169" s="26">
        <f>_xlfn.XLOOKUP(C1169,sales!C:C,scon!B:B,"")</f>
        <v/>
      </c>
      <c r="C1169" s="4" t="n"/>
      <c r="D1169" s="26">
        <f>_xlfn.XLOOKUP(C1169,sales!C:C,scon!D:D,"")</f>
        <v/>
      </c>
      <c r="E1169" s="26">
        <f>_xlfn.XLOOKUP(C1169,sales!C:C,scon!E:E,"")</f>
        <v/>
      </c>
      <c r="F1169" s="4" t="n"/>
      <c r="G1169" s="27" t="n"/>
      <c r="H1169" s="28" t="n"/>
      <c r="I1169" s="4" t="n"/>
      <c r="J1169" s="35">
        <f>_xlfn.XLOOKUP(C1169,sales!C:C,scon!L:L,"")</f>
        <v/>
      </c>
      <c r="K1169" s="31" t="n"/>
      <c r="L1169" s="31" t="n"/>
      <c r="M1169" s="33">
        <f>IF(I1169="","",J1169*I1169)</f>
        <v/>
      </c>
      <c r="N1169" s="33">
        <f>IF(K1169="","",M1169 * K1169)</f>
        <v/>
      </c>
      <c r="O1169" s="33">
        <f>IF(K1169="","",M1169 + N1169)</f>
        <v/>
      </c>
      <c r="P1169" s="4" t="n"/>
      <c r="Q1169" s="33">
        <f>IF(L1169&amp;K1169="","",M1169 * L1169)</f>
        <v/>
      </c>
      <c r="R1169" s="34">
        <f>IF(M1169="","",O1169-P1169-Q1169)</f>
        <v/>
      </c>
    </row>
    <row r="1170">
      <c r="A1170" s="25" t="n">
        <v>1166</v>
      </c>
      <c r="B1170" s="26">
        <f>_xlfn.XLOOKUP(C1170,sales!C:C,scon!B:B,"")</f>
        <v/>
      </c>
      <c r="C1170" s="4" t="n"/>
      <c r="D1170" s="26">
        <f>_xlfn.XLOOKUP(C1170,sales!C:C,scon!D:D,"")</f>
        <v/>
      </c>
      <c r="E1170" s="26">
        <f>_xlfn.XLOOKUP(C1170,sales!C:C,scon!E:E,"")</f>
        <v/>
      </c>
      <c r="F1170" s="4" t="n"/>
      <c r="G1170" s="27" t="n"/>
      <c r="H1170" s="28" t="n"/>
      <c r="I1170" s="4" t="n"/>
      <c r="J1170" s="35">
        <f>_xlfn.XLOOKUP(C1170,sales!C:C,scon!L:L,"")</f>
        <v/>
      </c>
      <c r="K1170" s="31" t="n"/>
      <c r="L1170" s="31" t="n"/>
      <c r="M1170" s="33">
        <f>IF(I1170="","",J1170*I1170)</f>
        <v/>
      </c>
      <c r="N1170" s="33">
        <f>IF(K1170="","",M1170 * K1170)</f>
        <v/>
      </c>
      <c r="O1170" s="33">
        <f>IF(K1170="","",M1170 + N1170)</f>
        <v/>
      </c>
      <c r="P1170" s="4" t="n"/>
      <c r="Q1170" s="33">
        <f>IF(L1170&amp;K1170="","",M1170 * L1170)</f>
        <v/>
      </c>
      <c r="R1170" s="34">
        <f>IF(M1170="","",O1170-P1170-Q1170)</f>
        <v/>
      </c>
    </row>
    <row r="1171">
      <c r="A1171" s="25" t="n">
        <v>1167</v>
      </c>
      <c r="B1171" s="26">
        <f>_xlfn.XLOOKUP(C1171,sales!C:C,scon!B:B,"")</f>
        <v/>
      </c>
      <c r="C1171" s="4" t="n"/>
      <c r="D1171" s="26">
        <f>_xlfn.XLOOKUP(C1171,sales!C:C,scon!D:D,"")</f>
        <v/>
      </c>
      <c r="E1171" s="26">
        <f>_xlfn.XLOOKUP(C1171,sales!C:C,scon!E:E,"")</f>
        <v/>
      </c>
      <c r="F1171" s="4" t="n"/>
      <c r="G1171" s="27" t="n"/>
      <c r="H1171" s="28" t="n"/>
      <c r="I1171" s="4" t="n"/>
      <c r="J1171" s="35">
        <f>_xlfn.XLOOKUP(C1171,sales!C:C,scon!L:L,"")</f>
        <v/>
      </c>
      <c r="K1171" s="31" t="n"/>
      <c r="L1171" s="31" t="n"/>
      <c r="M1171" s="33">
        <f>IF(I1171="","",J1171*I1171)</f>
        <v/>
      </c>
      <c r="N1171" s="33">
        <f>IF(K1171="","",M1171 * K1171)</f>
        <v/>
      </c>
      <c r="O1171" s="33">
        <f>IF(K1171="","",M1171 + N1171)</f>
        <v/>
      </c>
      <c r="P1171" s="4" t="n"/>
      <c r="Q1171" s="33">
        <f>IF(L1171&amp;K1171="","",M1171 * L1171)</f>
        <v/>
      </c>
      <c r="R1171" s="34">
        <f>IF(M1171="","",O1171-P1171-Q1171)</f>
        <v/>
      </c>
    </row>
    <row r="1172">
      <c r="A1172" s="25" t="n">
        <v>1168</v>
      </c>
      <c r="B1172" s="26">
        <f>_xlfn.XLOOKUP(C1172,sales!C:C,scon!B:B,"")</f>
        <v/>
      </c>
      <c r="C1172" s="4" t="n"/>
      <c r="D1172" s="26">
        <f>_xlfn.XLOOKUP(C1172,sales!C:C,scon!D:D,"")</f>
        <v/>
      </c>
      <c r="E1172" s="26">
        <f>_xlfn.XLOOKUP(C1172,sales!C:C,scon!E:E,"")</f>
        <v/>
      </c>
      <c r="F1172" s="4" t="n"/>
      <c r="G1172" s="27" t="n"/>
      <c r="H1172" s="28" t="n"/>
      <c r="I1172" s="4" t="n"/>
      <c r="J1172" s="35">
        <f>_xlfn.XLOOKUP(C1172,sales!C:C,scon!L:L,"")</f>
        <v/>
      </c>
      <c r="K1172" s="31" t="n"/>
      <c r="L1172" s="31" t="n"/>
      <c r="M1172" s="33">
        <f>IF(I1172="","",J1172*I1172)</f>
        <v/>
      </c>
      <c r="N1172" s="33">
        <f>IF(K1172="","",M1172 * K1172)</f>
        <v/>
      </c>
      <c r="O1172" s="33">
        <f>IF(K1172="","",M1172 + N1172)</f>
        <v/>
      </c>
      <c r="P1172" s="4" t="n"/>
      <c r="Q1172" s="33">
        <f>IF(L1172&amp;K1172="","",M1172 * L1172)</f>
        <v/>
      </c>
      <c r="R1172" s="34">
        <f>IF(M1172="","",O1172-P1172-Q1172)</f>
        <v/>
      </c>
    </row>
    <row r="1173">
      <c r="A1173" s="25" t="n">
        <v>1169</v>
      </c>
      <c r="B1173" s="26">
        <f>_xlfn.XLOOKUP(C1173,sales!C:C,scon!B:B,"")</f>
        <v/>
      </c>
      <c r="C1173" s="4" t="n"/>
      <c r="D1173" s="26">
        <f>_xlfn.XLOOKUP(C1173,sales!C:C,scon!D:D,"")</f>
        <v/>
      </c>
      <c r="E1173" s="26">
        <f>_xlfn.XLOOKUP(C1173,sales!C:C,scon!E:E,"")</f>
        <v/>
      </c>
      <c r="F1173" s="4" t="n"/>
      <c r="G1173" s="27" t="n"/>
      <c r="H1173" s="28" t="n"/>
      <c r="I1173" s="4" t="n"/>
      <c r="J1173" s="35">
        <f>_xlfn.XLOOKUP(C1173,sales!C:C,scon!L:L,"")</f>
        <v/>
      </c>
      <c r="K1173" s="31" t="n"/>
      <c r="L1173" s="31" t="n"/>
      <c r="M1173" s="33">
        <f>IF(I1173="","",J1173*I1173)</f>
        <v/>
      </c>
      <c r="N1173" s="33">
        <f>IF(K1173="","",M1173 * K1173)</f>
        <v/>
      </c>
      <c r="O1173" s="33">
        <f>IF(K1173="","",M1173 + N1173)</f>
        <v/>
      </c>
      <c r="P1173" s="4" t="n"/>
      <c r="Q1173" s="33">
        <f>IF(L1173&amp;K1173="","",M1173 * L1173)</f>
        <v/>
      </c>
      <c r="R1173" s="34">
        <f>IF(M1173="","",O1173-P1173-Q1173)</f>
        <v/>
      </c>
    </row>
    <row r="1174">
      <c r="A1174" s="25" t="n">
        <v>1170</v>
      </c>
      <c r="B1174" s="26">
        <f>_xlfn.XLOOKUP(C1174,sales!C:C,scon!B:B,"")</f>
        <v/>
      </c>
      <c r="C1174" s="4" t="n"/>
      <c r="D1174" s="26">
        <f>_xlfn.XLOOKUP(C1174,sales!C:C,scon!D:D,"")</f>
        <v/>
      </c>
      <c r="E1174" s="26">
        <f>_xlfn.XLOOKUP(C1174,sales!C:C,scon!E:E,"")</f>
        <v/>
      </c>
      <c r="F1174" s="4" t="n"/>
      <c r="G1174" s="27" t="n"/>
      <c r="H1174" s="28" t="n"/>
      <c r="I1174" s="4" t="n"/>
      <c r="J1174" s="35">
        <f>_xlfn.XLOOKUP(C1174,sales!C:C,scon!L:L,"")</f>
        <v/>
      </c>
      <c r="K1174" s="31" t="n"/>
      <c r="L1174" s="31" t="n"/>
      <c r="M1174" s="33">
        <f>IF(I1174="","",J1174*I1174)</f>
        <v/>
      </c>
      <c r="N1174" s="33">
        <f>IF(K1174="","",M1174 * K1174)</f>
        <v/>
      </c>
      <c r="O1174" s="33">
        <f>IF(K1174="","",M1174 + N1174)</f>
        <v/>
      </c>
      <c r="P1174" s="4" t="n"/>
      <c r="Q1174" s="33">
        <f>IF(L1174&amp;K1174="","",M1174 * L1174)</f>
        <v/>
      </c>
      <c r="R1174" s="34">
        <f>IF(M1174="","",O1174-P1174-Q1174)</f>
        <v/>
      </c>
    </row>
    <row r="1175">
      <c r="A1175" s="25" t="n">
        <v>1171</v>
      </c>
      <c r="B1175" s="26">
        <f>_xlfn.XLOOKUP(C1175,sales!C:C,scon!B:B,"")</f>
        <v/>
      </c>
      <c r="C1175" s="4" t="n"/>
      <c r="D1175" s="26">
        <f>_xlfn.XLOOKUP(C1175,sales!C:C,scon!D:D,"")</f>
        <v/>
      </c>
      <c r="E1175" s="26">
        <f>_xlfn.XLOOKUP(C1175,sales!C:C,scon!E:E,"")</f>
        <v/>
      </c>
      <c r="F1175" s="4" t="n"/>
      <c r="G1175" s="27" t="n"/>
      <c r="H1175" s="28" t="n"/>
      <c r="I1175" s="4" t="n"/>
      <c r="J1175" s="35">
        <f>_xlfn.XLOOKUP(C1175,sales!C:C,scon!L:L,"")</f>
        <v/>
      </c>
      <c r="K1175" s="31" t="n"/>
      <c r="L1175" s="31" t="n"/>
      <c r="M1175" s="33">
        <f>IF(I1175="","",J1175*I1175)</f>
        <v/>
      </c>
      <c r="N1175" s="33">
        <f>IF(K1175="","",M1175 * K1175)</f>
        <v/>
      </c>
      <c r="O1175" s="33">
        <f>IF(K1175="","",M1175 + N1175)</f>
        <v/>
      </c>
      <c r="P1175" s="4" t="n"/>
      <c r="Q1175" s="33">
        <f>IF(L1175&amp;K1175="","",M1175 * L1175)</f>
        <v/>
      </c>
      <c r="R1175" s="34">
        <f>IF(M1175="","",O1175-P1175-Q1175)</f>
        <v/>
      </c>
    </row>
    <row r="1176">
      <c r="A1176" s="25" t="n">
        <v>1172</v>
      </c>
      <c r="B1176" s="26">
        <f>_xlfn.XLOOKUP(C1176,sales!C:C,scon!B:B,"")</f>
        <v/>
      </c>
      <c r="C1176" s="4" t="n"/>
      <c r="D1176" s="26">
        <f>_xlfn.XLOOKUP(C1176,sales!C:C,scon!D:D,"")</f>
        <v/>
      </c>
      <c r="E1176" s="26">
        <f>_xlfn.XLOOKUP(C1176,sales!C:C,scon!E:E,"")</f>
        <v/>
      </c>
      <c r="F1176" s="4" t="n"/>
      <c r="G1176" s="27" t="n"/>
      <c r="H1176" s="28" t="n"/>
      <c r="I1176" s="4" t="n"/>
      <c r="J1176" s="35">
        <f>_xlfn.XLOOKUP(C1176,sales!C:C,scon!L:L,"")</f>
        <v/>
      </c>
      <c r="K1176" s="31" t="n"/>
      <c r="L1176" s="31" t="n"/>
      <c r="M1176" s="33">
        <f>IF(I1176="","",J1176*I1176)</f>
        <v/>
      </c>
      <c r="N1176" s="33">
        <f>IF(K1176="","",M1176 * K1176)</f>
        <v/>
      </c>
      <c r="O1176" s="33">
        <f>IF(K1176="","",M1176 + N1176)</f>
        <v/>
      </c>
      <c r="P1176" s="4" t="n"/>
      <c r="Q1176" s="33">
        <f>IF(L1176&amp;K1176="","",M1176 * L1176)</f>
        <v/>
      </c>
      <c r="R1176" s="34">
        <f>IF(M1176="","",O1176-P1176-Q1176)</f>
        <v/>
      </c>
    </row>
    <row r="1177">
      <c r="A1177" s="25" t="n">
        <v>1173</v>
      </c>
      <c r="B1177" s="26">
        <f>_xlfn.XLOOKUP(C1177,sales!C:C,scon!B:B,"")</f>
        <v/>
      </c>
      <c r="C1177" s="4" t="n"/>
      <c r="D1177" s="26">
        <f>_xlfn.XLOOKUP(C1177,sales!C:C,scon!D:D,"")</f>
        <v/>
      </c>
      <c r="E1177" s="26">
        <f>_xlfn.XLOOKUP(C1177,sales!C:C,scon!E:E,"")</f>
        <v/>
      </c>
      <c r="F1177" s="4" t="n"/>
      <c r="G1177" s="27" t="n"/>
      <c r="H1177" s="28" t="n"/>
      <c r="I1177" s="4" t="n"/>
      <c r="J1177" s="35">
        <f>_xlfn.XLOOKUP(C1177,sales!C:C,scon!L:L,"")</f>
        <v/>
      </c>
      <c r="K1177" s="31" t="n"/>
      <c r="L1177" s="31" t="n"/>
      <c r="M1177" s="33">
        <f>IF(I1177="","",J1177*I1177)</f>
        <v/>
      </c>
      <c r="N1177" s="33">
        <f>IF(K1177="","",M1177 * K1177)</f>
        <v/>
      </c>
      <c r="O1177" s="33">
        <f>IF(K1177="","",M1177 + N1177)</f>
        <v/>
      </c>
      <c r="P1177" s="4" t="n"/>
      <c r="Q1177" s="33">
        <f>IF(L1177&amp;K1177="","",M1177 * L1177)</f>
        <v/>
      </c>
      <c r="R1177" s="34">
        <f>IF(M1177="","",O1177-P1177-Q1177)</f>
        <v/>
      </c>
    </row>
    <row r="1178">
      <c r="A1178" s="25" t="n">
        <v>1174</v>
      </c>
      <c r="B1178" s="26">
        <f>_xlfn.XLOOKUP(C1178,sales!C:C,scon!B:B,"")</f>
        <v/>
      </c>
      <c r="C1178" s="4" t="n"/>
      <c r="D1178" s="26">
        <f>_xlfn.XLOOKUP(C1178,sales!C:C,scon!D:D,"")</f>
        <v/>
      </c>
      <c r="E1178" s="26">
        <f>_xlfn.XLOOKUP(C1178,sales!C:C,scon!E:E,"")</f>
        <v/>
      </c>
      <c r="F1178" s="4" t="n"/>
      <c r="G1178" s="27" t="n"/>
      <c r="H1178" s="28" t="n"/>
      <c r="I1178" s="4" t="n"/>
      <c r="J1178" s="35">
        <f>_xlfn.XLOOKUP(C1178,sales!C:C,scon!L:L,"")</f>
        <v/>
      </c>
      <c r="K1178" s="31" t="n"/>
      <c r="L1178" s="31" t="n"/>
      <c r="M1178" s="33">
        <f>IF(I1178="","",J1178*I1178)</f>
        <v/>
      </c>
      <c r="N1178" s="33">
        <f>IF(K1178="","",M1178 * K1178)</f>
        <v/>
      </c>
      <c r="O1178" s="33">
        <f>IF(K1178="","",M1178 + N1178)</f>
        <v/>
      </c>
      <c r="P1178" s="4" t="n"/>
      <c r="Q1178" s="33">
        <f>IF(L1178&amp;K1178="","",M1178 * L1178)</f>
        <v/>
      </c>
      <c r="R1178" s="34">
        <f>IF(M1178="","",O1178-P1178-Q1178)</f>
        <v/>
      </c>
    </row>
    <row r="1179">
      <c r="A1179" s="25" t="n">
        <v>1175</v>
      </c>
      <c r="B1179" s="26">
        <f>_xlfn.XLOOKUP(C1179,sales!C:C,scon!B:B,"")</f>
        <v/>
      </c>
      <c r="C1179" s="4" t="n"/>
      <c r="D1179" s="26">
        <f>_xlfn.XLOOKUP(C1179,sales!C:C,scon!D:D,"")</f>
        <v/>
      </c>
      <c r="E1179" s="26">
        <f>_xlfn.XLOOKUP(C1179,sales!C:C,scon!E:E,"")</f>
        <v/>
      </c>
      <c r="F1179" s="4" t="n"/>
      <c r="G1179" s="27" t="n"/>
      <c r="H1179" s="28" t="n"/>
      <c r="I1179" s="4" t="n"/>
      <c r="J1179" s="35">
        <f>_xlfn.XLOOKUP(C1179,sales!C:C,scon!L:L,"")</f>
        <v/>
      </c>
      <c r="K1179" s="31" t="n"/>
      <c r="L1179" s="31" t="n"/>
      <c r="M1179" s="33">
        <f>IF(I1179="","",J1179*I1179)</f>
        <v/>
      </c>
      <c r="N1179" s="33">
        <f>IF(K1179="","",M1179 * K1179)</f>
        <v/>
      </c>
      <c r="O1179" s="33">
        <f>IF(K1179="","",M1179 + N1179)</f>
        <v/>
      </c>
      <c r="P1179" s="4" t="n"/>
      <c r="Q1179" s="33">
        <f>IF(L1179&amp;K1179="","",M1179 * L1179)</f>
        <v/>
      </c>
      <c r="R1179" s="34">
        <f>IF(M1179="","",O1179-P1179-Q1179)</f>
        <v/>
      </c>
    </row>
    <row r="1180">
      <c r="A1180" s="25" t="n">
        <v>1176</v>
      </c>
      <c r="B1180" s="26">
        <f>_xlfn.XLOOKUP(C1180,sales!C:C,scon!B:B,"")</f>
        <v/>
      </c>
      <c r="C1180" s="4" t="n"/>
      <c r="D1180" s="26">
        <f>_xlfn.XLOOKUP(C1180,sales!C:C,scon!D:D,"")</f>
        <v/>
      </c>
      <c r="E1180" s="26">
        <f>_xlfn.XLOOKUP(C1180,sales!C:C,scon!E:E,"")</f>
        <v/>
      </c>
      <c r="F1180" s="4" t="n"/>
      <c r="G1180" s="27" t="n"/>
      <c r="H1180" s="28" t="n"/>
      <c r="I1180" s="4" t="n"/>
      <c r="J1180" s="35">
        <f>_xlfn.XLOOKUP(C1180,sales!C:C,scon!L:L,"")</f>
        <v/>
      </c>
      <c r="K1180" s="31" t="n"/>
      <c r="L1180" s="31" t="n"/>
      <c r="M1180" s="33">
        <f>IF(I1180="","",J1180*I1180)</f>
        <v/>
      </c>
      <c r="N1180" s="33">
        <f>IF(K1180="","",M1180 * K1180)</f>
        <v/>
      </c>
      <c r="O1180" s="33">
        <f>IF(K1180="","",M1180 + N1180)</f>
        <v/>
      </c>
      <c r="P1180" s="4" t="n"/>
      <c r="Q1180" s="33">
        <f>IF(L1180&amp;K1180="","",M1180 * L1180)</f>
        <v/>
      </c>
      <c r="R1180" s="34">
        <f>IF(M1180="","",O1180-P1180-Q1180)</f>
        <v/>
      </c>
    </row>
    <row r="1181">
      <c r="A1181" s="25" t="n">
        <v>1177</v>
      </c>
      <c r="B1181" s="26">
        <f>_xlfn.XLOOKUP(C1181,sales!C:C,scon!B:B,"")</f>
        <v/>
      </c>
      <c r="C1181" s="4" t="n"/>
      <c r="D1181" s="26">
        <f>_xlfn.XLOOKUP(C1181,sales!C:C,scon!D:D,"")</f>
        <v/>
      </c>
      <c r="E1181" s="26">
        <f>_xlfn.XLOOKUP(C1181,sales!C:C,scon!E:E,"")</f>
        <v/>
      </c>
      <c r="F1181" s="4" t="n"/>
      <c r="G1181" s="27" t="n"/>
      <c r="H1181" s="28" t="n"/>
      <c r="I1181" s="4" t="n"/>
      <c r="J1181" s="35">
        <f>_xlfn.XLOOKUP(C1181,sales!C:C,scon!L:L,"")</f>
        <v/>
      </c>
      <c r="K1181" s="31" t="n"/>
      <c r="L1181" s="31" t="n"/>
      <c r="M1181" s="33">
        <f>IF(I1181="","",J1181*I1181)</f>
        <v/>
      </c>
      <c r="N1181" s="33">
        <f>IF(K1181="","",M1181 * K1181)</f>
        <v/>
      </c>
      <c r="O1181" s="33">
        <f>IF(K1181="","",M1181 + N1181)</f>
        <v/>
      </c>
      <c r="P1181" s="4" t="n"/>
      <c r="Q1181" s="33">
        <f>IF(L1181&amp;K1181="","",M1181 * L1181)</f>
        <v/>
      </c>
      <c r="R1181" s="34">
        <f>IF(M1181="","",O1181-P1181-Q1181)</f>
        <v/>
      </c>
    </row>
    <row r="1182">
      <c r="A1182" s="25" t="n">
        <v>1178</v>
      </c>
      <c r="B1182" s="26">
        <f>_xlfn.XLOOKUP(C1182,sales!C:C,scon!B:B,"")</f>
        <v/>
      </c>
      <c r="C1182" s="4" t="n"/>
      <c r="D1182" s="26">
        <f>_xlfn.XLOOKUP(C1182,sales!C:C,scon!D:D,"")</f>
        <v/>
      </c>
      <c r="E1182" s="26">
        <f>_xlfn.XLOOKUP(C1182,sales!C:C,scon!E:E,"")</f>
        <v/>
      </c>
      <c r="F1182" s="4" t="n"/>
      <c r="G1182" s="27" t="n"/>
      <c r="H1182" s="28" t="n"/>
      <c r="I1182" s="4" t="n"/>
      <c r="J1182" s="35">
        <f>_xlfn.XLOOKUP(C1182,sales!C:C,scon!L:L,"")</f>
        <v/>
      </c>
      <c r="K1182" s="31" t="n"/>
      <c r="L1182" s="31" t="n"/>
      <c r="M1182" s="33">
        <f>IF(I1182="","",J1182*I1182)</f>
        <v/>
      </c>
      <c r="N1182" s="33">
        <f>IF(K1182="","",M1182 * K1182)</f>
        <v/>
      </c>
      <c r="O1182" s="33">
        <f>IF(K1182="","",M1182 + N1182)</f>
        <v/>
      </c>
      <c r="P1182" s="4" t="n"/>
      <c r="Q1182" s="33">
        <f>IF(L1182&amp;K1182="","",M1182 * L1182)</f>
        <v/>
      </c>
      <c r="R1182" s="34">
        <f>IF(M1182="","",O1182-P1182-Q1182)</f>
        <v/>
      </c>
    </row>
    <row r="1183">
      <c r="A1183" s="25" t="n">
        <v>1179</v>
      </c>
      <c r="B1183" s="26">
        <f>_xlfn.XLOOKUP(C1183,sales!C:C,scon!B:B,"")</f>
        <v/>
      </c>
      <c r="C1183" s="4" t="n"/>
      <c r="D1183" s="26">
        <f>_xlfn.XLOOKUP(C1183,sales!C:C,scon!D:D,"")</f>
        <v/>
      </c>
      <c r="E1183" s="26">
        <f>_xlfn.XLOOKUP(C1183,sales!C:C,scon!E:E,"")</f>
        <v/>
      </c>
      <c r="F1183" s="4" t="n"/>
      <c r="G1183" s="27" t="n"/>
      <c r="H1183" s="28" t="n"/>
      <c r="I1183" s="4" t="n"/>
      <c r="J1183" s="35">
        <f>_xlfn.XLOOKUP(C1183,sales!C:C,scon!L:L,"")</f>
        <v/>
      </c>
      <c r="K1183" s="31" t="n"/>
      <c r="L1183" s="31" t="n"/>
      <c r="M1183" s="33">
        <f>IF(I1183="","",J1183*I1183)</f>
        <v/>
      </c>
      <c r="N1183" s="33">
        <f>IF(K1183="","",M1183 * K1183)</f>
        <v/>
      </c>
      <c r="O1183" s="33">
        <f>IF(K1183="","",M1183 + N1183)</f>
        <v/>
      </c>
      <c r="P1183" s="4" t="n"/>
      <c r="Q1183" s="33">
        <f>IF(L1183&amp;K1183="","",M1183 * L1183)</f>
        <v/>
      </c>
      <c r="R1183" s="34">
        <f>IF(M1183="","",O1183-P1183-Q1183)</f>
        <v/>
      </c>
    </row>
    <row r="1184">
      <c r="A1184" s="25" t="n">
        <v>1180</v>
      </c>
      <c r="B1184" s="26">
        <f>_xlfn.XLOOKUP(C1184,sales!C:C,scon!B:B,"")</f>
        <v/>
      </c>
      <c r="C1184" s="4" t="n"/>
      <c r="D1184" s="26">
        <f>_xlfn.XLOOKUP(C1184,sales!C:C,scon!D:D,"")</f>
        <v/>
      </c>
      <c r="E1184" s="26">
        <f>_xlfn.XLOOKUP(C1184,sales!C:C,scon!E:E,"")</f>
        <v/>
      </c>
      <c r="F1184" s="4" t="n"/>
      <c r="G1184" s="27" t="n"/>
      <c r="H1184" s="28" t="n"/>
      <c r="I1184" s="4" t="n"/>
      <c r="J1184" s="35">
        <f>_xlfn.XLOOKUP(C1184,sales!C:C,scon!L:L,"")</f>
        <v/>
      </c>
      <c r="K1184" s="31" t="n"/>
      <c r="L1184" s="31" t="n"/>
      <c r="M1184" s="33">
        <f>IF(I1184="","",J1184*I1184)</f>
        <v/>
      </c>
      <c r="N1184" s="33">
        <f>IF(K1184="","",M1184 * K1184)</f>
        <v/>
      </c>
      <c r="O1184" s="33">
        <f>IF(K1184="","",M1184 + N1184)</f>
        <v/>
      </c>
      <c r="P1184" s="4" t="n"/>
      <c r="Q1184" s="33">
        <f>IF(L1184&amp;K1184="","",M1184 * L1184)</f>
        <v/>
      </c>
      <c r="R1184" s="34">
        <f>IF(M1184="","",O1184-P1184-Q1184)</f>
        <v/>
      </c>
    </row>
    <row r="1185">
      <c r="A1185" s="25" t="n">
        <v>1181</v>
      </c>
      <c r="B1185" s="26">
        <f>_xlfn.XLOOKUP(C1185,sales!C:C,scon!B:B,"")</f>
        <v/>
      </c>
      <c r="C1185" s="4" t="n"/>
      <c r="D1185" s="26">
        <f>_xlfn.XLOOKUP(C1185,sales!C:C,scon!D:D,"")</f>
        <v/>
      </c>
      <c r="E1185" s="26">
        <f>_xlfn.XLOOKUP(C1185,sales!C:C,scon!E:E,"")</f>
        <v/>
      </c>
      <c r="F1185" s="4" t="n"/>
      <c r="G1185" s="27" t="n"/>
      <c r="H1185" s="28" t="n"/>
      <c r="I1185" s="4" t="n"/>
      <c r="J1185" s="35">
        <f>_xlfn.XLOOKUP(C1185,sales!C:C,scon!L:L,"")</f>
        <v/>
      </c>
      <c r="K1185" s="31" t="n"/>
      <c r="L1185" s="31" t="n"/>
      <c r="M1185" s="33">
        <f>IF(I1185="","",J1185*I1185)</f>
        <v/>
      </c>
      <c r="N1185" s="33">
        <f>IF(K1185="","",M1185 * K1185)</f>
        <v/>
      </c>
      <c r="O1185" s="33">
        <f>IF(K1185="","",M1185 + N1185)</f>
        <v/>
      </c>
      <c r="P1185" s="4" t="n"/>
      <c r="Q1185" s="33">
        <f>IF(L1185&amp;K1185="","",M1185 * L1185)</f>
        <v/>
      </c>
      <c r="R1185" s="34">
        <f>IF(M1185="","",O1185-P1185-Q1185)</f>
        <v/>
      </c>
    </row>
    <row r="1186">
      <c r="A1186" s="25" t="n">
        <v>1182</v>
      </c>
      <c r="B1186" s="26">
        <f>_xlfn.XLOOKUP(C1186,sales!C:C,scon!B:B,"")</f>
        <v/>
      </c>
      <c r="C1186" s="4" t="n"/>
      <c r="D1186" s="26">
        <f>_xlfn.XLOOKUP(C1186,sales!C:C,scon!D:D,"")</f>
        <v/>
      </c>
      <c r="E1186" s="26">
        <f>_xlfn.XLOOKUP(C1186,sales!C:C,scon!E:E,"")</f>
        <v/>
      </c>
      <c r="F1186" s="4" t="n"/>
      <c r="G1186" s="27" t="n"/>
      <c r="H1186" s="28" t="n"/>
      <c r="I1186" s="4" t="n"/>
      <c r="J1186" s="35">
        <f>_xlfn.XLOOKUP(C1186,sales!C:C,scon!L:L,"")</f>
        <v/>
      </c>
      <c r="K1186" s="31" t="n"/>
      <c r="L1186" s="31" t="n"/>
      <c r="M1186" s="33">
        <f>IF(I1186="","",J1186*I1186)</f>
        <v/>
      </c>
      <c r="N1186" s="33">
        <f>IF(K1186="","",M1186 * K1186)</f>
        <v/>
      </c>
      <c r="O1186" s="33">
        <f>IF(K1186="","",M1186 + N1186)</f>
        <v/>
      </c>
      <c r="P1186" s="4" t="n"/>
      <c r="Q1186" s="33">
        <f>IF(L1186&amp;K1186="","",M1186 * L1186)</f>
        <v/>
      </c>
      <c r="R1186" s="34">
        <f>IF(M1186="","",O1186-P1186-Q1186)</f>
        <v/>
      </c>
    </row>
    <row r="1187">
      <c r="A1187" s="25" t="n">
        <v>1183</v>
      </c>
      <c r="B1187" s="26">
        <f>_xlfn.XLOOKUP(C1187,sales!C:C,scon!B:B,"")</f>
        <v/>
      </c>
      <c r="C1187" s="4" t="n"/>
      <c r="D1187" s="26">
        <f>_xlfn.XLOOKUP(C1187,sales!C:C,scon!D:D,"")</f>
        <v/>
      </c>
      <c r="E1187" s="26">
        <f>_xlfn.XLOOKUP(C1187,sales!C:C,scon!E:E,"")</f>
        <v/>
      </c>
      <c r="F1187" s="4" t="n"/>
      <c r="G1187" s="27" t="n"/>
      <c r="H1187" s="28" t="n"/>
      <c r="I1187" s="4" t="n"/>
      <c r="J1187" s="35">
        <f>_xlfn.XLOOKUP(C1187,sales!C:C,scon!L:L,"")</f>
        <v/>
      </c>
      <c r="K1187" s="31" t="n"/>
      <c r="L1187" s="31" t="n"/>
      <c r="M1187" s="33">
        <f>IF(I1187="","",J1187*I1187)</f>
        <v/>
      </c>
      <c r="N1187" s="33">
        <f>IF(K1187="","",M1187 * K1187)</f>
        <v/>
      </c>
      <c r="O1187" s="33">
        <f>IF(K1187="","",M1187 + N1187)</f>
        <v/>
      </c>
      <c r="P1187" s="4" t="n"/>
      <c r="Q1187" s="33">
        <f>IF(L1187&amp;K1187="","",M1187 * L1187)</f>
        <v/>
      </c>
      <c r="R1187" s="34">
        <f>IF(M1187="","",O1187-P1187-Q1187)</f>
        <v/>
      </c>
    </row>
    <row r="1188">
      <c r="A1188" s="25" t="n">
        <v>1184</v>
      </c>
      <c r="B1188" s="26">
        <f>_xlfn.XLOOKUP(C1188,sales!C:C,scon!B:B,"")</f>
        <v/>
      </c>
      <c r="C1188" s="4" t="n"/>
      <c r="D1188" s="26">
        <f>_xlfn.XLOOKUP(C1188,sales!C:C,scon!D:D,"")</f>
        <v/>
      </c>
      <c r="E1188" s="26">
        <f>_xlfn.XLOOKUP(C1188,sales!C:C,scon!E:E,"")</f>
        <v/>
      </c>
      <c r="F1188" s="4" t="n"/>
      <c r="G1188" s="27" t="n"/>
      <c r="H1188" s="28" t="n"/>
      <c r="I1188" s="4" t="n"/>
      <c r="J1188" s="35">
        <f>_xlfn.XLOOKUP(C1188,sales!C:C,scon!L:L,"")</f>
        <v/>
      </c>
      <c r="K1188" s="31" t="n"/>
      <c r="L1188" s="31" t="n"/>
      <c r="M1188" s="33">
        <f>IF(I1188="","",J1188*I1188)</f>
        <v/>
      </c>
      <c r="N1188" s="33">
        <f>IF(K1188="","",M1188 * K1188)</f>
        <v/>
      </c>
      <c r="O1188" s="33">
        <f>IF(K1188="","",M1188 + N1188)</f>
        <v/>
      </c>
      <c r="P1188" s="4" t="n"/>
      <c r="Q1188" s="33">
        <f>IF(L1188&amp;K1188="","",M1188 * L1188)</f>
        <v/>
      </c>
      <c r="R1188" s="34">
        <f>IF(M1188="","",O1188-P1188-Q1188)</f>
        <v/>
      </c>
    </row>
    <row r="1189">
      <c r="A1189" s="25" t="n">
        <v>1185</v>
      </c>
      <c r="B1189" s="26">
        <f>_xlfn.XLOOKUP(C1189,sales!C:C,scon!B:B,"")</f>
        <v/>
      </c>
      <c r="C1189" s="4" t="n"/>
      <c r="D1189" s="26">
        <f>_xlfn.XLOOKUP(C1189,sales!C:C,scon!D:D,"")</f>
        <v/>
      </c>
      <c r="E1189" s="26">
        <f>_xlfn.XLOOKUP(C1189,sales!C:C,scon!E:E,"")</f>
        <v/>
      </c>
      <c r="F1189" s="4" t="n"/>
      <c r="G1189" s="27" t="n"/>
      <c r="H1189" s="28" t="n"/>
      <c r="I1189" s="4" t="n"/>
      <c r="J1189" s="35">
        <f>_xlfn.XLOOKUP(C1189,sales!C:C,scon!L:L,"")</f>
        <v/>
      </c>
      <c r="K1189" s="31" t="n"/>
      <c r="L1189" s="31" t="n"/>
      <c r="M1189" s="33">
        <f>IF(I1189="","",J1189*I1189)</f>
        <v/>
      </c>
      <c r="N1189" s="33">
        <f>IF(K1189="","",M1189 * K1189)</f>
        <v/>
      </c>
      <c r="O1189" s="33">
        <f>IF(K1189="","",M1189 + N1189)</f>
        <v/>
      </c>
      <c r="P1189" s="4" t="n"/>
      <c r="Q1189" s="33">
        <f>IF(L1189&amp;K1189="","",M1189 * L1189)</f>
        <v/>
      </c>
      <c r="R1189" s="34">
        <f>IF(M1189="","",O1189-P1189-Q1189)</f>
        <v/>
      </c>
    </row>
    <row r="1190">
      <c r="A1190" s="25" t="n">
        <v>1186</v>
      </c>
      <c r="B1190" s="26">
        <f>_xlfn.XLOOKUP(C1190,sales!C:C,scon!B:B,"")</f>
        <v/>
      </c>
      <c r="C1190" s="4" t="n"/>
      <c r="D1190" s="26">
        <f>_xlfn.XLOOKUP(C1190,sales!C:C,scon!D:D,"")</f>
        <v/>
      </c>
      <c r="E1190" s="26">
        <f>_xlfn.XLOOKUP(C1190,sales!C:C,scon!E:E,"")</f>
        <v/>
      </c>
      <c r="F1190" s="4" t="n"/>
      <c r="G1190" s="27" t="n"/>
      <c r="H1190" s="28" t="n"/>
      <c r="I1190" s="4" t="n"/>
      <c r="J1190" s="35">
        <f>_xlfn.XLOOKUP(C1190,sales!C:C,scon!L:L,"")</f>
        <v/>
      </c>
      <c r="K1190" s="31" t="n"/>
      <c r="L1190" s="31" t="n"/>
      <c r="M1190" s="33">
        <f>IF(I1190="","",J1190*I1190)</f>
        <v/>
      </c>
      <c r="N1190" s="33">
        <f>IF(K1190="","",M1190 * K1190)</f>
        <v/>
      </c>
      <c r="O1190" s="33">
        <f>IF(K1190="","",M1190 + N1190)</f>
        <v/>
      </c>
      <c r="P1190" s="4" t="n"/>
      <c r="Q1190" s="33">
        <f>IF(L1190&amp;K1190="","",M1190 * L1190)</f>
        <v/>
      </c>
      <c r="R1190" s="34">
        <f>IF(M1190="","",O1190-P1190-Q1190)</f>
        <v/>
      </c>
    </row>
    <row r="1191">
      <c r="A1191" s="25" t="n">
        <v>1187</v>
      </c>
      <c r="B1191" s="26">
        <f>_xlfn.XLOOKUP(C1191,sales!C:C,scon!B:B,"")</f>
        <v/>
      </c>
      <c r="C1191" s="4" t="n"/>
      <c r="D1191" s="26">
        <f>_xlfn.XLOOKUP(C1191,sales!C:C,scon!D:D,"")</f>
        <v/>
      </c>
      <c r="E1191" s="26">
        <f>_xlfn.XLOOKUP(C1191,sales!C:C,scon!E:E,"")</f>
        <v/>
      </c>
      <c r="F1191" s="4" t="n"/>
      <c r="G1191" s="27" t="n"/>
      <c r="H1191" s="28" t="n"/>
      <c r="I1191" s="4" t="n"/>
      <c r="J1191" s="35">
        <f>_xlfn.XLOOKUP(C1191,sales!C:C,scon!L:L,"")</f>
        <v/>
      </c>
      <c r="K1191" s="31" t="n"/>
      <c r="L1191" s="31" t="n"/>
      <c r="M1191" s="33">
        <f>IF(I1191="","",J1191*I1191)</f>
        <v/>
      </c>
      <c r="N1191" s="33">
        <f>IF(K1191="","",M1191 * K1191)</f>
        <v/>
      </c>
      <c r="O1191" s="33">
        <f>IF(K1191="","",M1191 + N1191)</f>
        <v/>
      </c>
      <c r="P1191" s="4" t="n"/>
      <c r="Q1191" s="33">
        <f>IF(L1191&amp;K1191="","",M1191 * L1191)</f>
        <v/>
      </c>
      <c r="R1191" s="34">
        <f>IF(M1191="","",O1191-P1191-Q1191)</f>
        <v/>
      </c>
    </row>
    <row r="1192">
      <c r="A1192" s="25" t="n">
        <v>1188</v>
      </c>
      <c r="B1192" s="26">
        <f>_xlfn.XLOOKUP(C1192,sales!C:C,scon!B:B,"")</f>
        <v/>
      </c>
      <c r="C1192" s="4" t="n"/>
      <c r="D1192" s="26">
        <f>_xlfn.XLOOKUP(C1192,sales!C:C,scon!D:D,"")</f>
        <v/>
      </c>
      <c r="E1192" s="26">
        <f>_xlfn.XLOOKUP(C1192,sales!C:C,scon!E:E,"")</f>
        <v/>
      </c>
      <c r="F1192" s="4" t="n"/>
      <c r="G1192" s="27" t="n"/>
      <c r="H1192" s="28" t="n"/>
      <c r="I1192" s="4" t="n"/>
      <c r="J1192" s="35">
        <f>_xlfn.XLOOKUP(C1192,sales!C:C,scon!L:L,"")</f>
        <v/>
      </c>
      <c r="K1192" s="31" t="n"/>
      <c r="L1192" s="31" t="n"/>
      <c r="M1192" s="33">
        <f>IF(I1192="","",J1192*I1192)</f>
        <v/>
      </c>
      <c r="N1192" s="33">
        <f>IF(K1192="","",M1192 * K1192)</f>
        <v/>
      </c>
      <c r="O1192" s="33">
        <f>IF(K1192="","",M1192 + N1192)</f>
        <v/>
      </c>
      <c r="P1192" s="4" t="n"/>
      <c r="Q1192" s="33">
        <f>IF(L1192&amp;K1192="","",M1192 * L1192)</f>
        <v/>
      </c>
      <c r="R1192" s="34">
        <f>IF(M1192="","",O1192-P1192-Q1192)</f>
        <v/>
      </c>
    </row>
    <row r="1193">
      <c r="A1193" s="25" t="n">
        <v>1189</v>
      </c>
      <c r="B1193" s="26">
        <f>_xlfn.XLOOKUP(C1193,sales!C:C,scon!B:B,"")</f>
        <v/>
      </c>
      <c r="C1193" s="4" t="n"/>
      <c r="D1193" s="26">
        <f>_xlfn.XLOOKUP(C1193,sales!C:C,scon!D:D,"")</f>
        <v/>
      </c>
      <c r="E1193" s="26">
        <f>_xlfn.XLOOKUP(C1193,sales!C:C,scon!E:E,"")</f>
        <v/>
      </c>
      <c r="F1193" s="4" t="n"/>
      <c r="G1193" s="27" t="n"/>
      <c r="H1193" s="28" t="n"/>
      <c r="I1193" s="4" t="n"/>
      <c r="J1193" s="35">
        <f>_xlfn.XLOOKUP(C1193,sales!C:C,scon!L:L,"")</f>
        <v/>
      </c>
      <c r="K1193" s="31" t="n"/>
      <c r="L1193" s="31" t="n"/>
      <c r="M1193" s="33">
        <f>IF(I1193="","",J1193*I1193)</f>
        <v/>
      </c>
      <c r="N1193" s="33">
        <f>IF(K1193="","",M1193 * K1193)</f>
        <v/>
      </c>
      <c r="O1193" s="33">
        <f>IF(K1193="","",M1193 + N1193)</f>
        <v/>
      </c>
      <c r="P1193" s="4" t="n"/>
      <c r="Q1193" s="33">
        <f>IF(L1193&amp;K1193="","",M1193 * L1193)</f>
        <v/>
      </c>
      <c r="R1193" s="34">
        <f>IF(M1193="","",O1193-P1193-Q1193)</f>
        <v/>
      </c>
    </row>
    <row r="1194">
      <c r="A1194" s="25" t="n">
        <v>1190</v>
      </c>
      <c r="B1194" s="26">
        <f>_xlfn.XLOOKUP(C1194,sales!C:C,scon!B:B,"")</f>
        <v/>
      </c>
      <c r="C1194" s="4" t="n"/>
      <c r="D1194" s="26">
        <f>_xlfn.XLOOKUP(C1194,sales!C:C,scon!D:D,"")</f>
        <v/>
      </c>
      <c r="E1194" s="26">
        <f>_xlfn.XLOOKUP(C1194,sales!C:C,scon!E:E,"")</f>
        <v/>
      </c>
      <c r="F1194" s="4" t="n"/>
      <c r="G1194" s="27" t="n"/>
      <c r="H1194" s="28" t="n"/>
      <c r="I1194" s="4" t="n"/>
      <c r="J1194" s="35">
        <f>_xlfn.XLOOKUP(C1194,sales!C:C,scon!L:L,"")</f>
        <v/>
      </c>
      <c r="K1194" s="31" t="n"/>
      <c r="L1194" s="31" t="n"/>
      <c r="M1194" s="33">
        <f>IF(I1194="","",J1194*I1194)</f>
        <v/>
      </c>
      <c r="N1194" s="33">
        <f>IF(K1194="","",M1194 * K1194)</f>
        <v/>
      </c>
      <c r="O1194" s="33">
        <f>IF(K1194="","",M1194 + N1194)</f>
        <v/>
      </c>
      <c r="P1194" s="4" t="n"/>
      <c r="Q1194" s="33">
        <f>IF(L1194&amp;K1194="","",M1194 * L1194)</f>
        <v/>
      </c>
      <c r="R1194" s="34">
        <f>IF(M1194="","",O1194-P1194-Q1194)</f>
        <v/>
      </c>
    </row>
    <row r="1195">
      <c r="A1195" s="25" t="n">
        <v>1191</v>
      </c>
      <c r="B1195" s="26">
        <f>_xlfn.XLOOKUP(C1195,sales!C:C,scon!B:B,"")</f>
        <v/>
      </c>
      <c r="C1195" s="4" t="n"/>
      <c r="D1195" s="26">
        <f>_xlfn.XLOOKUP(C1195,sales!C:C,scon!D:D,"")</f>
        <v/>
      </c>
      <c r="E1195" s="26">
        <f>_xlfn.XLOOKUP(C1195,sales!C:C,scon!E:E,"")</f>
        <v/>
      </c>
      <c r="F1195" s="4" t="n"/>
      <c r="G1195" s="27" t="n"/>
      <c r="H1195" s="28" t="n"/>
      <c r="I1195" s="4" t="n"/>
      <c r="J1195" s="35">
        <f>_xlfn.XLOOKUP(C1195,sales!C:C,scon!L:L,"")</f>
        <v/>
      </c>
      <c r="K1195" s="31" t="n"/>
      <c r="L1195" s="31" t="n"/>
      <c r="M1195" s="33">
        <f>IF(I1195="","",J1195*I1195)</f>
        <v/>
      </c>
      <c r="N1195" s="33">
        <f>IF(K1195="","",M1195 * K1195)</f>
        <v/>
      </c>
      <c r="O1195" s="33">
        <f>IF(K1195="","",M1195 + N1195)</f>
        <v/>
      </c>
      <c r="P1195" s="4" t="n"/>
      <c r="Q1195" s="33">
        <f>IF(L1195&amp;K1195="","",M1195 * L1195)</f>
        <v/>
      </c>
      <c r="R1195" s="34">
        <f>IF(M1195="","",O1195-P1195-Q1195)</f>
        <v/>
      </c>
    </row>
    <row r="1196">
      <c r="A1196" s="25" t="n">
        <v>1192</v>
      </c>
      <c r="B1196" s="26">
        <f>_xlfn.XLOOKUP(C1196,sales!C:C,scon!B:B,"")</f>
        <v/>
      </c>
      <c r="C1196" s="4" t="n"/>
      <c r="D1196" s="26">
        <f>_xlfn.XLOOKUP(C1196,sales!C:C,scon!D:D,"")</f>
        <v/>
      </c>
      <c r="E1196" s="26">
        <f>_xlfn.XLOOKUP(C1196,sales!C:C,scon!E:E,"")</f>
        <v/>
      </c>
      <c r="F1196" s="4" t="n"/>
      <c r="G1196" s="27" t="n"/>
      <c r="H1196" s="28" t="n"/>
      <c r="I1196" s="4" t="n"/>
      <c r="J1196" s="35">
        <f>_xlfn.XLOOKUP(C1196,sales!C:C,scon!L:L,"")</f>
        <v/>
      </c>
      <c r="K1196" s="31" t="n"/>
      <c r="L1196" s="31" t="n"/>
      <c r="M1196" s="33">
        <f>IF(I1196="","",J1196*I1196)</f>
        <v/>
      </c>
      <c r="N1196" s="33">
        <f>IF(K1196="","",M1196 * K1196)</f>
        <v/>
      </c>
      <c r="O1196" s="33">
        <f>IF(K1196="","",M1196 + N1196)</f>
        <v/>
      </c>
      <c r="P1196" s="4" t="n"/>
      <c r="Q1196" s="33">
        <f>IF(L1196&amp;K1196="","",M1196 * L1196)</f>
        <v/>
      </c>
      <c r="R1196" s="34">
        <f>IF(M1196="","",O1196-P1196-Q1196)</f>
        <v/>
      </c>
    </row>
    <row r="1197">
      <c r="A1197" s="25" t="n">
        <v>1193</v>
      </c>
      <c r="B1197" s="26">
        <f>_xlfn.XLOOKUP(C1197,sales!C:C,scon!B:B,"")</f>
        <v/>
      </c>
      <c r="C1197" s="4" t="n"/>
      <c r="D1197" s="26">
        <f>_xlfn.XLOOKUP(C1197,sales!C:C,scon!D:D,"")</f>
        <v/>
      </c>
      <c r="E1197" s="26">
        <f>_xlfn.XLOOKUP(C1197,sales!C:C,scon!E:E,"")</f>
        <v/>
      </c>
      <c r="F1197" s="4" t="n"/>
      <c r="G1197" s="27" t="n"/>
      <c r="H1197" s="28" t="n"/>
      <c r="I1197" s="4" t="n"/>
      <c r="J1197" s="35">
        <f>_xlfn.XLOOKUP(C1197,sales!C:C,scon!L:L,"")</f>
        <v/>
      </c>
      <c r="K1197" s="31" t="n"/>
      <c r="L1197" s="31" t="n"/>
      <c r="M1197" s="33">
        <f>IF(I1197="","",J1197*I1197)</f>
        <v/>
      </c>
      <c r="N1197" s="33">
        <f>IF(K1197="","",M1197 * K1197)</f>
        <v/>
      </c>
      <c r="O1197" s="33">
        <f>IF(K1197="","",M1197 + N1197)</f>
        <v/>
      </c>
      <c r="P1197" s="4" t="n"/>
      <c r="Q1197" s="33">
        <f>IF(L1197&amp;K1197="","",M1197 * L1197)</f>
        <v/>
      </c>
      <c r="R1197" s="34">
        <f>IF(M1197="","",O1197-P1197-Q1197)</f>
        <v/>
      </c>
    </row>
    <row r="1198">
      <c r="A1198" s="25" t="n">
        <v>1194</v>
      </c>
      <c r="B1198" s="26">
        <f>_xlfn.XLOOKUP(C1198,sales!C:C,scon!B:B,"")</f>
        <v/>
      </c>
      <c r="C1198" s="4" t="n"/>
      <c r="D1198" s="26">
        <f>_xlfn.XLOOKUP(C1198,sales!C:C,scon!D:D,"")</f>
        <v/>
      </c>
      <c r="E1198" s="26">
        <f>_xlfn.XLOOKUP(C1198,sales!C:C,scon!E:E,"")</f>
        <v/>
      </c>
      <c r="F1198" s="4" t="n"/>
      <c r="G1198" s="27" t="n"/>
      <c r="H1198" s="28" t="n"/>
      <c r="I1198" s="4" t="n"/>
      <c r="J1198" s="35">
        <f>_xlfn.XLOOKUP(C1198,sales!C:C,scon!L:L,"")</f>
        <v/>
      </c>
      <c r="K1198" s="31" t="n"/>
      <c r="L1198" s="31" t="n"/>
      <c r="M1198" s="33">
        <f>IF(I1198="","",J1198*I1198)</f>
        <v/>
      </c>
      <c r="N1198" s="33">
        <f>IF(K1198="","",M1198 * K1198)</f>
        <v/>
      </c>
      <c r="O1198" s="33">
        <f>IF(K1198="","",M1198 + N1198)</f>
        <v/>
      </c>
      <c r="P1198" s="4" t="n"/>
      <c r="Q1198" s="33">
        <f>IF(L1198&amp;K1198="","",M1198 * L1198)</f>
        <v/>
      </c>
      <c r="R1198" s="34">
        <f>IF(M1198="","",O1198-P1198-Q1198)</f>
        <v/>
      </c>
    </row>
    <row r="1199">
      <c r="A1199" s="25" t="n">
        <v>1195</v>
      </c>
      <c r="B1199" s="26">
        <f>_xlfn.XLOOKUP(C1199,sales!C:C,scon!B:B,"")</f>
        <v/>
      </c>
      <c r="C1199" s="4" t="n"/>
      <c r="D1199" s="26">
        <f>_xlfn.XLOOKUP(C1199,sales!C:C,scon!D:D,"")</f>
        <v/>
      </c>
      <c r="E1199" s="26">
        <f>_xlfn.XLOOKUP(C1199,sales!C:C,scon!E:E,"")</f>
        <v/>
      </c>
      <c r="F1199" s="4" t="n"/>
      <c r="G1199" s="27" t="n"/>
      <c r="H1199" s="28" t="n"/>
      <c r="I1199" s="4" t="n"/>
      <c r="J1199" s="35">
        <f>_xlfn.XLOOKUP(C1199,sales!C:C,scon!L:L,"")</f>
        <v/>
      </c>
      <c r="K1199" s="31" t="n"/>
      <c r="L1199" s="31" t="n"/>
      <c r="M1199" s="33">
        <f>IF(I1199="","",J1199*I1199)</f>
        <v/>
      </c>
      <c r="N1199" s="33">
        <f>IF(K1199="","",M1199 * K1199)</f>
        <v/>
      </c>
      <c r="O1199" s="33">
        <f>IF(K1199="","",M1199 + N1199)</f>
        <v/>
      </c>
      <c r="P1199" s="4" t="n"/>
      <c r="Q1199" s="33">
        <f>IF(L1199&amp;K1199="","",M1199 * L1199)</f>
        <v/>
      </c>
      <c r="R1199" s="34">
        <f>IF(M1199="","",O1199-P1199-Q1199)</f>
        <v/>
      </c>
    </row>
    <row r="1200">
      <c r="A1200" s="25" t="n">
        <v>1196</v>
      </c>
      <c r="B1200" s="26">
        <f>_xlfn.XLOOKUP(C1200,sales!C:C,scon!B:B,"")</f>
        <v/>
      </c>
      <c r="C1200" s="4" t="n"/>
      <c r="D1200" s="26">
        <f>_xlfn.XLOOKUP(C1200,sales!C:C,scon!D:D,"")</f>
        <v/>
      </c>
      <c r="E1200" s="26">
        <f>_xlfn.XLOOKUP(C1200,sales!C:C,scon!E:E,"")</f>
        <v/>
      </c>
      <c r="F1200" s="4" t="n"/>
      <c r="G1200" s="27" t="n"/>
      <c r="H1200" s="28" t="n"/>
      <c r="I1200" s="4" t="n"/>
      <c r="J1200" s="35">
        <f>_xlfn.XLOOKUP(C1200,sales!C:C,scon!L:L,"")</f>
        <v/>
      </c>
      <c r="K1200" s="31" t="n"/>
      <c r="L1200" s="31" t="n"/>
      <c r="M1200" s="33">
        <f>IF(I1200="","",J1200*I1200)</f>
        <v/>
      </c>
      <c r="N1200" s="33">
        <f>IF(K1200="","",M1200 * K1200)</f>
        <v/>
      </c>
      <c r="O1200" s="33">
        <f>IF(K1200="","",M1200 + N1200)</f>
        <v/>
      </c>
      <c r="P1200" s="4" t="n"/>
      <c r="Q1200" s="33">
        <f>IF(L1200&amp;K1200="","",M1200 * L1200)</f>
        <v/>
      </c>
      <c r="R1200" s="34">
        <f>IF(M1200="","",O1200-P1200-Q1200)</f>
        <v/>
      </c>
    </row>
    <row r="1201">
      <c r="A1201" s="25" t="n">
        <v>1197</v>
      </c>
      <c r="B1201" s="26">
        <f>_xlfn.XLOOKUP(C1201,sales!C:C,scon!B:B,"")</f>
        <v/>
      </c>
      <c r="C1201" s="4" t="n"/>
      <c r="D1201" s="26">
        <f>_xlfn.XLOOKUP(C1201,sales!C:C,scon!D:D,"")</f>
        <v/>
      </c>
      <c r="E1201" s="26">
        <f>_xlfn.XLOOKUP(C1201,sales!C:C,scon!E:E,"")</f>
        <v/>
      </c>
      <c r="F1201" s="4" t="n"/>
      <c r="G1201" s="27" t="n"/>
      <c r="H1201" s="28" t="n"/>
      <c r="I1201" s="4" t="n"/>
      <c r="J1201" s="35">
        <f>_xlfn.XLOOKUP(C1201,sales!C:C,scon!L:L,"")</f>
        <v/>
      </c>
      <c r="K1201" s="31" t="n"/>
      <c r="L1201" s="31" t="n"/>
      <c r="M1201" s="33">
        <f>IF(I1201="","",J1201*I1201)</f>
        <v/>
      </c>
      <c r="N1201" s="33">
        <f>IF(K1201="","",M1201 * K1201)</f>
        <v/>
      </c>
      <c r="O1201" s="33">
        <f>IF(K1201="","",M1201 + N1201)</f>
        <v/>
      </c>
      <c r="P1201" s="4" t="n"/>
      <c r="Q1201" s="33">
        <f>IF(L1201&amp;K1201="","",M1201 * L1201)</f>
        <v/>
      </c>
      <c r="R1201" s="34">
        <f>IF(M1201="","",O1201-P1201-Q1201)</f>
        <v/>
      </c>
    </row>
    <row r="1202">
      <c r="A1202" s="25" t="n">
        <v>1198</v>
      </c>
      <c r="B1202" s="26">
        <f>_xlfn.XLOOKUP(C1202,sales!C:C,scon!B:B,"")</f>
        <v/>
      </c>
      <c r="C1202" s="4" t="n"/>
      <c r="D1202" s="26">
        <f>_xlfn.XLOOKUP(C1202,sales!C:C,scon!D:D,"")</f>
        <v/>
      </c>
      <c r="E1202" s="26">
        <f>_xlfn.XLOOKUP(C1202,sales!C:C,scon!E:E,"")</f>
        <v/>
      </c>
      <c r="F1202" s="4" t="n"/>
      <c r="G1202" s="27" t="n"/>
      <c r="H1202" s="28" t="n"/>
      <c r="I1202" s="4" t="n"/>
      <c r="J1202" s="35">
        <f>_xlfn.XLOOKUP(C1202,sales!C:C,scon!L:L,"")</f>
        <v/>
      </c>
      <c r="K1202" s="31" t="n"/>
      <c r="L1202" s="31" t="n"/>
      <c r="M1202" s="33">
        <f>IF(I1202="","",J1202*I1202)</f>
        <v/>
      </c>
      <c r="N1202" s="33">
        <f>IF(K1202="","",M1202 * K1202)</f>
        <v/>
      </c>
      <c r="O1202" s="33">
        <f>IF(K1202="","",M1202 + N1202)</f>
        <v/>
      </c>
      <c r="P1202" s="4" t="n"/>
      <c r="Q1202" s="33">
        <f>IF(L1202&amp;K1202="","",M1202 * L1202)</f>
        <v/>
      </c>
      <c r="R1202" s="34">
        <f>IF(M1202="","",O1202-P1202-Q1202)</f>
        <v/>
      </c>
    </row>
    <row r="1203">
      <c r="A1203" s="25" t="n">
        <v>1199</v>
      </c>
      <c r="B1203" s="26">
        <f>_xlfn.XLOOKUP(C1203,sales!C:C,scon!B:B,"")</f>
        <v/>
      </c>
      <c r="C1203" s="4" t="n"/>
      <c r="D1203" s="26">
        <f>_xlfn.XLOOKUP(C1203,sales!C:C,scon!D:D,"")</f>
        <v/>
      </c>
      <c r="E1203" s="26">
        <f>_xlfn.XLOOKUP(C1203,sales!C:C,scon!E:E,"")</f>
        <v/>
      </c>
      <c r="F1203" s="4" t="n"/>
      <c r="G1203" s="27" t="n"/>
      <c r="H1203" s="28" t="n"/>
      <c r="I1203" s="4" t="n"/>
      <c r="J1203" s="35">
        <f>_xlfn.XLOOKUP(C1203,sales!C:C,scon!L:L,"")</f>
        <v/>
      </c>
      <c r="K1203" s="31" t="n"/>
      <c r="L1203" s="31" t="n"/>
      <c r="M1203" s="33">
        <f>IF(I1203="","",J1203*I1203)</f>
        <v/>
      </c>
      <c r="N1203" s="33">
        <f>IF(K1203="","",M1203 * K1203)</f>
        <v/>
      </c>
      <c r="O1203" s="33">
        <f>IF(K1203="","",M1203 + N1203)</f>
        <v/>
      </c>
      <c r="P1203" s="4" t="n"/>
      <c r="Q1203" s="33">
        <f>IF(L1203&amp;K1203="","",M1203 * L1203)</f>
        <v/>
      </c>
      <c r="R1203" s="34">
        <f>IF(M1203="","",O1203-P1203-Q1203)</f>
        <v/>
      </c>
    </row>
    <row r="1204">
      <c r="A1204" s="25" t="n">
        <v>1200</v>
      </c>
      <c r="B1204" s="26">
        <f>_xlfn.XLOOKUP(C1204,sales!C:C,scon!B:B,"")</f>
        <v/>
      </c>
      <c r="C1204" s="4" t="n"/>
      <c r="D1204" s="26">
        <f>_xlfn.XLOOKUP(C1204,sales!C:C,scon!D:D,"")</f>
        <v/>
      </c>
      <c r="E1204" s="26">
        <f>_xlfn.XLOOKUP(C1204,sales!C:C,scon!E:E,"")</f>
        <v/>
      </c>
      <c r="F1204" s="4" t="n"/>
      <c r="G1204" s="27" t="n"/>
      <c r="H1204" s="28" t="n"/>
      <c r="I1204" s="4" t="n"/>
      <c r="J1204" s="35">
        <f>_xlfn.XLOOKUP(C1204,sales!C:C,scon!L:L,"")</f>
        <v/>
      </c>
      <c r="K1204" s="31" t="n"/>
      <c r="L1204" s="31" t="n"/>
      <c r="M1204" s="33">
        <f>IF(I1204="","",J1204*I1204)</f>
        <v/>
      </c>
      <c r="N1204" s="33">
        <f>IF(K1204="","",M1204 * K1204)</f>
        <v/>
      </c>
      <c r="O1204" s="33">
        <f>IF(K1204="","",M1204 + N1204)</f>
        <v/>
      </c>
      <c r="P1204" s="4" t="n"/>
      <c r="Q1204" s="33">
        <f>IF(L1204&amp;K1204="","",M1204 * L1204)</f>
        <v/>
      </c>
      <c r="R1204" s="34">
        <f>IF(M1204="","",O1204-P1204-Q1204)</f>
        <v/>
      </c>
    </row>
    <row r="1205">
      <c r="A1205" s="25" t="n">
        <v>1201</v>
      </c>
      <c r="B1205" s="26">
        <f>_xlfn.XLOOKUP(C1205,sales!C:C,scon!B:B,"")</f>
        <v/>
      </c>
      <c r="C1205" s="4" t="n"/>
      <c r="D1205" s="26">
        <f>_xlfn.XLOOKUP(C1205,sales!C:C,scon!D:D,"")</f>
        <v/>
      </c>
      <c r="E1205" s="26">
        <f>_xlfn.XLOOKUP(C1205,sales!C:C,scon!E:E,"")</f>
        <v/>
      </c>
      <c r="F1205" s="4" t="n"/>
      <c r="G1205" s="27" t="n"/>
      <c r="H1205" s="28" t="n"/>
      <c r="I1205" s="4" t="n"/>
      <c r="J1205" s="35">
        <f>_xlfn.XLOOKUP(C1205,sales!C:C,scon!L:L,"")</f>
        <v/>
      </c>
      <c r="K1205" s="31" t="n"/>
      <c r="L1205" s="31" t="n"/>
      <c r="M1205" s="33">
        <f>IF(I1205="","",J1205*I1205)</f>
        <v/>
      </c>
      <c r="N1205" s="33">
        <f>IF(K1205="","",M1205 * K1205)</f>
        <v/>
      </c>
      <c r="O1205" s="33">
        <f>IF(K1205="","",M1205 + N1205)</f>
        <v/>
      </c>
      <c r="P1205" s="4" t="n"/>
      <c r="Q1205" s="33">
        <f>IF(L1205&amp;K1205="","",M1205 * L1205)</f>
        <v/>
      </c>
      <c r="R1205" s="34">
        <f>IF(M1205="","",O1205-P1205-Q1205)</f>
        <v/>
      </c>
    </row>
    <row r="1206">
      <c r="A1206" s="25" t="n">
        <v>1202</v>
      </c>
      <c r="B1206" s="26">
        <f>_xlfn.XLOOKUP(C1206,sales!C:C,scon!B:B,"")</f>
        <v/>
      </c>
      <c r="C1206" s="4" t="n"/>
      <c r="D1206" s="26">
        <f>_xlfn.XLOOKUP(C1206,sales!C:C,scon!D:D,"")</f>
        <v/>
      </c>
      <c r="E1206" s="26">
        <f>_xlfn.XLOOKUP(C1206,sales!C:C,scon!E:E,"")</f>
        <v/>
      </c>
      <c r="F1206" s="4" t="n"/>
      <c r="G1206" s="27" t="n"/>
      <c r="H1206" s="28" t="n"/>
      <c r="I1206" s="4" t="n"/>
      <c r="J1206" s="35">
        <f>_xlfn.XLOOKUP(C1206,sales!C:C,scon!L:L,"")</f>
        <v/>
      </c>
      <c r="K1206" s="31" t="n"/>
      <c r="L1206" s="31" t="n"/>
      <c r="M1206" s="33">
        <f>IF(I1206="","",J1206*I1206)</f>
        <v/>
      </c>
      <c r="N1206" s="33">
        <f>IF(K1206="","",M1206 * K1206)</f>
        <v/>
      </c>
      <c r="O1206" s="33">
        <f>IF(K1206="","",M1206 + N1206)</f>
        <v/>
      </c>
      <c r="P1206" s="4" t="n"/>
      <c r="Q1206" s="33">
        <f>IF(L1206&amp;K1206="","",M1206 * L1206)</f>
        <v/>
      </c>
      <c r="R1206" s="34">
        <f>IF(M1206="","",O1206-P1206-Q1206)</f>
        <v/>
      </c>
    </row>
    <row r="1207">
      <c r="A1207" s="25" t="n">
        <v>1203</v>
      </c>
      <c r="B1207" s="26">
        <f>_xlfn.XLOOKUP(C1207,sales!C:C,scon!B:B,"")</f>
        <v/>
      </c>
      <c r="C1207" s="4" t="n"/>
      <c r="D1207" s="26">
        <f>_xlfn.XLOOKUP(C1207,sales!C:C,scon!D:D,"")</f>
        <v/>
      </c>
      <c r="E1207" s="26">
        <f>_xlfn.XLOOKUP(C1207,sales!C:C,scon!E:E,"")</f>
        <v/>
      </c>
      <c r="F1207" s="4" t="n"/>
      <c r="G1207" s="27" t="n"/>
      <c r="H1207" s="28" t="n"/>
      <c r="I1207" s="4" t="n"/>
      <c r="J1207" s="35">
        <f>_xlfn.XLOOKUP(C1207,sales!C:C,scon!L:L,"")</f>
        <v/>
      </c>
      <c r="K1207" s="31" t="n"/>
      <c r="L1207" s="31" t="n"/>
      <c r="M1207" s="33">
        <f>IF(I1207="","",J1207*I1207)</f>
        <v/>
      </c>
      <c r="N1207" s="33">
        <f>IF(K1207="","",M1207 * K1207)</f>
        <v/>
      </c>
      <c r="O1207" s="33">
        <f>IF(K1207="","",M1207 + N1207)</f>
        <v/>
      </c>
      <c r="P1207" s="4" t="n"/>
      <c r="Q1207" s="33">
        <f>IF(L1207&amp;K1207="","",M1207 * L1207)</f>
        <v/>
      </c>
      <c r="R1207" s="34">
        <f>IF(M1207="","",O1207-P1207-Q1207)</f>
        <v/>
      </c>
    </row>
    <row r="1208">
      <c r="A1208" s="25" t="n">
        <v>1204</v>
      </c>
      <c r="B1208" s="26">
        <f>_xlfn.XLOOKUP(C1208,sales!C:C,scon!B:B,"")</f>
        <v/>
      </c>
      <c r="C1208" s="4" t="n"/>
      <c r="D1208" s="26">
        <f>_xlfn.XLOOKUP(C1208,sales!C:C,scon!D:D,"")</f>
        <v/>
      </c>
      <c r="E1208" s="26">
        <f>_xlfn.XLOOKUP(C1208,sales!C:C,scon!E:E,"")</f>
        <v/>
      </c>
      <c r="F1208" s="4" t="n"/>
      <c r="G1208" s="27" t="n"/>
      <c r="H1208" s="28" t="n"/>
      <c r="I1208" s="4" t="n"/>
      <c r="J1208" s="35">
        <f>_xlfn.XLOOKUP(C1208,sales!C:C,scon!L:L,"")</f>
        <v/>
      </c>
      <c r="K1208" s="31" t="n"/>
      <c r="L1208" s="31" t="n"/>
      <c r="M1208" s="33">
        <f>IF(I1208="","",J1208*I1208)</f>
        <v/>
      </c>
      <c r="N1208" s="33">
        <f>IF(K1208="","",M1208 * K1208)</f>
        <v/>
      </c>
      <c r="O1208" s="33">
        <f>IF(K1208="","",M1208 + N1208)</f>
        <v/>
      </c>
      <c r="P1208" s="4" t="n"/>
      <c r="Q1208" s="33">
        <f>IF(L1208&amp;K1208="","",M1208 * L1208)</f>
        <v/>
      </c>
      <c r="R1208" s="34">
        <f>IF(M1208="","",O1208-P1208-Q1208)</f>
        <v/>
      </c>
    </row>
    <row r="1209">
      <c r="A1209" s="25" t="n">
        <v>1205</v>
      </c>
      <c r="B1209" s="26">
        <f>_xlfn.XLOOKUP(C1209,sales!C:C,scon!B:B,"")</f>
        <v/>
      </c>
      <c r="C1209" s="4" t="n"/>
      <c r="D1209" s="26">
        <f>_xlfn.XLOOKUP(C1209,sales!C:C,scon!D:D,"")</f>
        <v/>
      </c>
      <c r="E1209" s="26">
        <f>_xlfn.XLOOKUP(C1209,sales!C:C,scon!E:E,"")</f>
        <v/>
      </c>
      <c r="F1209" s="4" t="n"/>
      <c r="G1209" s="27" t="n"/>
      <c r="H1209" s="28" t="n"/>
      <c r="I1209" s="4" t="n"/>
      <c r="J1209" s="35">
        <f>_xlfn.XLOOKUP(C1209,sales!C:C,scon!L:L,"")</f>
        <v/>
      </c>
      <c r="K1209" s="31" t="n"/>
      <c r="L1209" s="31" t="n"/>
      <c r="M1209" s="33">
        <f>IF(I1209="","",J1209*I1209)</f>
        <v/>
      </c>
      <c r="N1209" s="33">
        <f>IF(K1209="","",M1209 * K1209)</f>
        <v/>
      </c>
      <c r="O1209" s="33">
        <f>IF(K1209="","",M1209 + N1209)</f>
        <v/>
      </c>
      <c r="P1209" s="4" t="n"/>
      <c r="Q1209" s="33">
        <f>IF(L1209&amp;K1209="","",M1209 * L1209)</f>
        <v/>
      </c>
      <c r="R1209" s="34">
        <f>IF(M1209="","",O1209-P1209-Q1209)</f>
        <v/>
      </c>
    </row>
    <row r="1210">
      <c r="A1210" s="25" t="n">
        <v>1206</v>
      </c>
      <c r="B1210" s="26">
        <f>_xlfn.XLOOKUP(C1210,sales!C:C,scon!B:B,"")</f>
        <v/>
      </c>
      <c r="C1210" s="4" t="n"/>
      <c r="D1210" s="26">
        <f>_xlfn.XLOOKUP(C1210,sales!C:C,scon!D:D,"")</f>
        <v/>
      </c>
      <c r="E1210" s="26">
        <f>_xlfn.XLOOKUP(C1210,sales!C:C,scon!E:E,"")</f>
        <v/>
      </c>
      <c r="F1210" s="4" t="n"/>
      <c r="G1210" s="27" t="n"/>
      <c r="H1210" s="28" t="n"/>
      <c r="I1210" s="4" t="n"/>
      <c r="J1210" s="35">
        <f>_xlfn.XLOOKUP(C1210,sales!C:C,scon!L:L,"")</f>
        <v/>
      </c>
      <c r="K1210" s="31" t="n"/>
      <c r="L1210" s="31" t="n"/>
      <c r="M1210" s="33">
        <f>IF(I1210="","",J1210*I1210)</f>
        <v/>
      </c>
      <c r="N1210" s="33">
        <f>IF(K1210="","",M1210 * K1210)</f>
        <v/>
      </c>
      <c r="O1210" s="33">
        <f>IF(K1210="","",M1210 + N1210)</f>
        <v/>
      </c>
      <c r="P1210" s="4" t="n"/>
      <c r="Q1210" s="33">
        <f>IF(L1210&amp;K1210="","",M1210 * L1210)</f>
        <v/>
      </c>
      <c r="R1210" s="34">
        <f>IF(M1210="","",O1210-P1210-Q1210)</f>
        <v/>
      </c>
    </row>
    <row r="1211">
      <c r="A1211" s="25" t="n">
        <v>1207</v>
      </c>
      <c r="B1211" s="26">
        <f>_xlfn.XLOOKUP(C1211,sales!C:C,scon!B:B,"")</f>
        <v/>
      </c>
      <c r="C1211" s="4" t="n"/>
      <c r="D1211" s="26">
        <f>_xlfn.XLOOKUP(C1211,sales!C:C,scon!D:D,"")</f>
        <v/>
      </c>
      <c r="E1211" s="26">
        <f>_xlfn.XLOOKUP(C1211,sales!C:C,scon!E:E,"")</f>
        <v/>
      </c>
      <c r="F1211" s="4" t="n"/>
      <c r="G1211" s="27" t="n"/>
      <c r="H1211" s="28" t="n"/>
      <c r="I1211" s="4" t="n"/>
      <c r="J1211" s="35">
        <f>_xlfn.XLOOKUP(C1211,sales!C:C,scon!L:L,"")</f>
        <v/>
      </c>
      <c r="K1211" s="31" t="n"/>
      <c r="L1211" s="31" t="n"/>
      <c r="M1211" s="33">
        <f>IF(I1211="","",J1211*I1211)</f>
        <v/>
      </c>
      <c r="N1211" s="33">
        <f>IF(K1211="","",M1211 * K1211)</f>
        <v/>
      </c>
      <c r="O1211" s="33">
        <f>IF(K1211="","",M1211 + N1211)</f>
        <v/>
      </c>
      <c r="P1211" s="4" t="n"/>
      <c r="Q1211" s="33">
        <f>IF(L1211&amp;K1211="","",M1211 * L1211)</f>
        <v/>
      </c>
      <c r="R1211" s="34">
        <f>IF(M1211="","",O1211-P1211-Q1211)</f>
        <v/>
      </c>
    </row>
    <row r="1212">
      <c r="A1212" s="25" t="n">
        <v>1208</v>
      </c>
      <c r="B1212" s="26">
        <f>_xlfn.XLOOKUP(C1212,sales!C:C,scon!B:B,"")</f>
        <v/>
      </c>
      <c r="C1212" s="4" t="n"/>
      <c r="D1212" s="26">
        <f>_xlfn.XLOOKUP(C1212,sales!C:C,scon!D:D,"")</f>
        <v/>
      </c>
      <c r="E1212" s="26">
        <f>_xlfn.XLOOKUP(C1212,sales!C:C,scon!E:E,"")</f>
        <v/>
      </c>
      <c r="F1212" s="4" t="n"/>
      <c r="G1212" s="27" t="n"/>
      <c r="H1212" s="28" t="n"/>
      <c r="I1212" s="4" t="n"/>
      <c r="J1212" s="35">
        <f>_xlfn.XLOOKUP(C1212,sales!C:C,scon!L:L,"")</f>
        <v/>
      </c>
      <c r="K1212" s="31" t="n"/>
      <c r="L1212" s="31" t="n"/>
      <c r="M1212" s="33">
        <f>IF(I1212="","",J1212*I1212)</f>
        <v/>
      </c>
      <c r="N1212" s="33">
        <f>IF(K1212="","",M1212 * K1212)</f>
        <v/>
      </c>
      <c r="O1212" s="33">
        <f>IF(K1212="","",M1212 + N1212)</f>
        <v/>
      </c>
      <c r="P1212" s="4" t="n"/>
      <c r="Q1212" s="33">
        <f>IF(L1212&amp;K1212="","",M1212 * L1212)</f>
        <v/>
      </c>
      <c r="R1212" s="34">
        <f>IF(M1212="","",O1212-P1212-Q1212)</f>
        <v/>
      </c>
    </row>
    <row r="1213">
      <c r="A1213" s="25" t="n">
        <v>1209</v>
      </c>
      <c r="B1213" s="26">
        <f>_xlfn.XLOOKUP(C1213,sales!C:C,scon!B:B,"")</f>
        <v/>
      </c>
      <c r="C1213" s="4" t="n"/>
      <c r="D1213" s="26">
        <f>_xlfn.XLOOKUP(C1213,sales!C:C,scon!D:D,"")</f>
        <v/>
      </c>
      <c r="E1213" s="26">
        <f>_xlfn.XLOOKUP(C1213,sales!C:C,scon!E:E,"")</f>
        <v/>
      </c>
      <c r="F1213" s="4" t="n"/>
      <c r="G1213" s="27" t="n"/>
      <c r="H1213" s="28" t="n"/>
      <c r="I1213" s="4" t="n"/>
      <c r="J1213" s="35">
        <f>_xlfn.XLOOKUP(C1213,sales!C:C,scon!L:L,"")</f>
        <v/>
      </c>
      <c r="K1213" s="31" t="n"/>
      <c r="L1213" s="31" t="n"/>
      <c r="M1213" s="33">
        <f>IF(I1213="","",J1213*I1213)</f>
        <v/>
      </c>
      <c r="N1213" s="33">
        <f>IF(K1213="","",M1213 * K1213)</f>
        <v/>
      </c>
      <c r="O1213" s="33">
        <f>IF(K1213="","",M1213 + N1213)</f>
        <v/>
      </c>
      <c r="P1213" s="4" t="n"/>
      <c r="Q1213" s="33">
        <f>IF(L1213&amp;K1213="","",M1213 * L1213)</f>
        <v/>
      </c>
      <c r="R1213" s="34">
        <f>IF(M1213="","",O1213-P1213-Q1213)</f>
        <v/>
      </c>
    </row>
    <row r="1214">
      <c r="A1214" s="25" t="n">
        <v>1210</v>
      </c>
      <c r="B1214" s="26">
        <f>_xlfn.XLOOKUP(C1214,sales!C:C,scon!B:B,"")</f>
        <v/>
      </c>
      <c r="C1214" s="4" t="n"/>
      <c r="D1214" s="26">
        <f>_xlfn.XLOOKUP(C1214,sales!C:C,scon!D:D,"")</f>
        <v/>
      </c>
      <c r="E1214" s="26">
        <f>_xlfn.XLOOKUP(C1214,sales!C:C,scon!E:E,"")</f>
        <v/>
      </c>
      <c r="F1214" s="4" t="n"/>
      <c r="G1214" s="27" t="n"/>
      <c r="H1214" s="28" t="n"/>
      <c r="I1214" s="4" t="n"/>
      <c r="J1214" s="35">
        <f>_xlfn.XLOOKUP(C1214,sales!C:C,scon!L:L,"")</f>
        <v/>
      </c>
      <c r="K1214" s="31" t="n"/>
      <c r="L1214" s="31" t="n"/>
      <c r="M1214" s="33">
        <f>IF(I1214="","",J1214*I1214)</f>
        <v/>
      </c>
      <c r="N1214" s="33">
        <f>IF(K1214="","",M1214 * K1214)</f>
        <v/>
      </c>
      <c r="O1214" s="33">
        <f>IF(K1214="","",M1214 + N1214)</f>
        <v/>
      </c>
      <c r="P1214" s="4" t="n"/>
      <c r="Q1214" s="33">
        <f>IF(L1214&amp;K1214="","",M1214 * L1214)</f>
        <v/>
      </c>
      <c r="R1214" s="34">
        <f>IF(M1214="","",O1214-P1214-Q1214)</f>
        <v/>
      </c>
    </row>
    <row r="1215">
      <c r="A1215" s="25" t="n">
        <v>1211</v>
      </c>
      <c r="B1215" s="26">
        <f>_xlfn.XLOOKUP(C1215,sales!C:C,scon!B:B,"")</f>
        <v/>
      </c>
      <c r="C1215" s="4" t="n"/>
      <c r="D1215" s="26">
        <f>_xlfn.XLOOKUP(C1215,sales!C:C,scon!D:D,"")</f>
        <v/>
      </c>
      <c r="E1215" s="26">
        <f>_xlfn.XLOOKUP(C1215,sales!C:C,scon!E:E,"")</f>
        <v/>
      </c>
      <c r="F1215" s="4" t="n"/>
      <c r="G1215" s="27" t="n"/>
      <c r="H1215" s="28" t="n"/>
      <c r="I1215" s="4" t="n"/>
      <c r="J1215" s="35">
        <f>_xlfn.XLOOKUP(C1215,sales!C:C,scon!L:L,"")</f>
        <v/>
      </c>
      <c r="K1215" s="31" t="n"/>
      <c r="L1215" s="31" t="n"/>
      <c r="M1215" s="33">
        <f>IF(I1215="","",J1215*I1215)</f>
        <v/>
      </c>
      <c r="N1215" s="33">
        <f>IF(K1215="","",M1215 * K1215)</f>
        <v/>
      </c>
      <c r="O1215" s="33">
        <f>IF(K1215="","",M1215 + N1215)</f>
        <v/>
      </c>
      <c r="P1215" s="4" t="n"/>
      <c r="Q1215" s="33">
        <f>IF(L1215&amp;K1215="","",M1215 * L1215)</f>
        <v/>
      </c>
      <c r="R1215" s="34">
        <f>IF(M1215="","",O1215-P1215-Q1215)</f>
        <v/>
      </c>
    </row>
    <row r="1216">
      <c r="A1216" s="25" t="n">
        <v>1212</v>
      </c>
      <c r="B1216" s="26">
        <f>_xlfn.XLOOKUP(C1216,sales!C:C,scon!B:B,"")</f>
        <v/>
      </c>
      <c r="C1216" s="4" t="n"/>
      <c r="D1216" s="26">
        <f>_xlfn.XLOOKUP(C1216,sales!C:C,scon!D:D,"")</f>
        <v/>
      </c>
      <c r="E1216" s="26">
        <f>_xlfn.XLOOKUP(C1216,sales!C:C,scon!E:E,"")</f>
        <v/>
      </c>
      <c r="F1216" s="4" t="n"/>
      <c r="G1216" s="27" t="n"/>
      <c r="H1216" s="28" t="n"/>
      <c r="I1216" s="4" t="n"/>
      <c r="J1216" s="35">
        <f>_xlfn.XLOOKUP(C1216,sales!C:C,scon!L:L,"")</f>
        <v/>
      </c>
      <c r="K1216" s="31" t="n"/>
      <c r="L1216" s="31" t="n"/>
      <c r="M1216" s="33">
        <f>IF(I1216="","",J1216*I1216)</f>
        <v/>
      </c>
      <c r="N1216" s="33">
        <f>IF(K1216="","",M1216 * K1216)</f>
        <v/>
      </c>
      <c r="O1216" s="33">
        <f>IF(K1216="","",M1216 + N1216)</f>
        <v/>
      </c>
      <c r="P1216" s="4" t="n"/>
      <c r="Q1216" s="33">
        <f>IF(L1216&amp;K1216="","",M1216 * L1216)</f>
        <v/>
      </c>
      <c r="R1216" s="34">
        <f>IF(M1216="","",O1216-P1216-Q1216)</f>
        <v/>
      </c>
    </row>
    <row r="1217">
      <c r="A1217" s="25" t="n">
        <v>1213</v>
      </c>
      <c r="B1217" s="26">
        <f>_xlfn.XLOOKUP(C1217,sales!C:C,scon!B:B,"")</f>
        <v/>
      </c>
      <c r="C1217" s="4" t="n"/>
      <c r="D1217" s="26">
        <f>_xlfn.XLOOKUP(C1217,sales!C:C,scon!D:D,"")</f>
        <v/>
      </c>
      <c r="E1217" s="26">
        <f>_xlfn.XLOOKUP(C1217,sales!C:C,scon!E:E,"")</f>
        <v/>
      </c>
      <c r="F1217" s="4" t="n"/>
      <c r="G1217" s="27" t="n"/>
      <c r="H1217" s="28" t="n"/>
      <c r="I1217" s="4" t="n"/>
      <c r="J1217" s="35">
        <f>_xlfn.XLOOKUP(C1217,sales!C:C,scon!L:L,"")</f>
        <v/>
      </c>
      <c r="K1217" s="31" t="n"/>
      <c r="L1217" s="31" t="n"/>
      <c r="M1217" s="33">
        <f>IF(I1217="","",J1217*I1217)</f>
        <v/>
      </c>
      <c r="N1217" s="33">
        <f>IF(K1217="","",M1217 * K1217)</f>
        <v/>
      </c>
      <c r="O1217" s="33">
        <f>IF(K1217="","",M1217 + N1217)</f>
        <v/>
      </c>
      <c r="P1217" s="4" t="n"/>
      <c r="Q1217" s="33">
        <f>IF(L1217&amp;K1217="","",M1217 * L1217)</f>
        <v/>
      </c>
      <c r="R1217" s="34">
        <f>IF(M1217="","",O1217-P1217-Q1217)</f>
        <v/>
      </c>
    </row>
    <row r="1218">
      <c r="A1218" s="25" t="n">
        <v>1214</v>
      </c>
      <c r="B1218" s="26">
        <f>_xlfn.XLOOKUP(C1218,sales!C:C,scon!B:B,"")</f>
        <v/>
      </c>
      <c r="C1218" s="4" t="n"/>
      <c r="D1218" s="26">
        <f>_xlfn.XLOOKUP(C1218,sales!C:C,scon!D:D,"")</f>
        <v/>
      </c>
      <c r="E1218" s="26">
        <f>_xlfn.XLOOKUP(C1218,sales!C:C,scon!E:E,"")</f>
        <v/>
      </c>
      <c r="F1218" s="4" t="n"/>
      <c r="G1218" s="27" t="n"/>
      <c r="H1218" s="28" t="n"/>
      <c r="I1218" s="4" t="n"/>
      <c r="J1218" s="35">
        <f>_xlfn.XLOOKUP(C1218,sales!C:C,scon!L:L,"")</f>
        <v/>
      </c>
      <c r="K1218" s="31" t="n"/>
      <c r="L1218" s="31" t="n"/>
      <c r="M1218" s="33">
        <f>IF(I1218="","",J1218*I1218)</f>
        <v/>
      </c>
      <c r="N1218" s="33">
        <f>IF(K1218="","",M1218 * K1218)</f>
        <v/>
      </c>
      <c r="O1218" s="33">
        <f>IF(K1218="","",M1218 + N1218)</f>
        <v/>
      </c>
      <c r="P1218" s="4" t="n"/>
      <c r="Q1218" s="33">
        <f>IF(L1218&amp;K1218="","",M1218 * L1218)</f>
        <v/>
      </c>
      <c r="R1218" s="34">
        <f>IF(M1218="","",O1218-P1218-Q1218)</f>
        <v/>
      </c>
    </row>
    <row r="1219">
      <c r="A1219" s="25" t="n">
        <v>1215</v>
      </c>
      <c r="B1219" s="26">
        <f>_xlfn.XLOOKUP(C1219,sales!C:C,scon!B:B,"")</f>
        <v/>
      </c>
      <c r="C1219" s="4" t="n"/>
      <c r="D1219" s="26">
        <f>_xlfn.XLOOKUP(C1219,sales!C:C,scon!D:D,"")</f>
        <v/>
      </c>
      <c r="E1219" s="26">
        <f>_xlfn.XLOOKUP(C1219,sales!C:C,scon!E:E,"")</f>
        <v/>
      </c>
      <c r="F1219" s="4" t="n"/>
      <c r="G1219" s="27" t="n"/>
      <c r="H1219" s="28" t="n"/>
      <c r="I1219" s="4" t="n"/>
      <c r="J1219" s="35">
        <f>_xlfn.XLOOKUP(C1219,sales!C:C,scon!L:L,"")</f>
        <v/>
      </c>
      <c r="K1219" s="31" t="n"/>
      <c r="L1219" s="31" t="n"/>
      <c r="M1219" s="33">
        <f>IF(I1219="","",J1219*I1219)</f>
        <v/>
      </c>
      <c r="N1219" s="33">
        <f>IF(K1219="","",M1219 * K1219)</f>
        <v/>
      </c>
      <c r="O1219" s="33">
        <f>IF(K1219="","",M1219 + N1219)</f>
        <v/>
      </c>
      <c r="P1219" s="4" t="n"/>
      <c r="Q1219" s="33">
        <f>IF(L1219&amp;K1219="","",M1219 * L1219)</f>
        <v/>
      </c>
      <c r="R1219" s="34">
        <f>IF(M1219="","",O1219-P1219-Q1219)</f>
        <v/>
      </c>
    </row>
    <row r="1220">
      <c r="A1220" s="25" t="n">
        <v>1216</v>
      </c>
      <c r="B1220" s="26">
        <f>_xlfn.XLOOKUP(C1220,sales!C:C,scon!B:B,"")</f>
        <v/>
      </c>
      <c r="C1220" s="4" t="n"/>
      <c r="D1220" s="26">
        <f>_xlfn.XLOOKUP(C1220,sales!C:C,scon!D:D,"")</f>
        <v/>
      </c>
      <c r="E1220" s="26">
        <f>_xlfn.XLOOKUP(C1220,sales!C:C,scon!E:E,"")</f>
        <v/>
      </c>
      <c r="F1220" s="4" t="n"/>
      <c r="G1220" s="27" t="n"/>
      <c r="H1220" s="28" t="n"/>
      <c r="I1220" s="4" t="n"/>
      <c r="J1220" s="35">
        <f>_xlfn.XLOOKUP(C1220,sales!C:C,scon!L:L,"")</f>
        <v/>
      </c>
      <c r="K1220" s="31" t="n"/>
      <c r="L1220" s="31" t="n"/>
      <c r="M1220" s="33">
        <f>IF(I1220="","",J1220*I1220)</f>
        <v/>
      </c>
      <c r="N1220" s="33">
        <f>IF(K1220="","",M1220 * K1220)</f>
        <v/>
      </c>
      <c r="O1220" s="33">
        <f>IF(K1220="","",M1220 + N1220)</f>
        <v/>
      </c>
      <c r="P1220" s="4" t="n"/>
      <c r="Q1220" s="33">
        <f>IF(L1220&amp;K1220="","",M1220 * L1220)</f>
        <v/>
      </c>
      <c r="R1220" s="34">
        <f>IF(M1220="","",O1220-P1220-Q1220)</f>
        <v/>
      </c>
    </row>
    <row r="1221">
      <c r="A1221" s="25" t="n">
        <v>1217</v>
      </c>
      <c r="B1221" s="26">
        <f>_xlfn.XLOOKUP(C1221,sales!C:C,scon!B:B,"")</f>
        <v/>
      </c>
      <c r="C1221" s="4" t="n"/>
      <c r="D1221" s="26">
        <f>_xlfn.XLOOKUP(C1221,sales!C:C,scon!D:D,"")</f>
        <v/>
      </c>
      <c r="E1221" s="26">
        <f>_xlfn.XLOOKUP(C1221,sales!C:C,scon!E:E,"")</f>
        <v/>
      </c>
      <c r="F1221" s="4" t="n"/>
      <c r="G1221" s="27" t="n"/>
      <c r="H1221" s="28" t="n"/>
      <c r="I1221" s="4" t="n"/>
      <c r="J1221" s="35">
        <f>_xlfn.XLOOKUP(C1221,sales!C:C,scon!L:L,"")</f>
        <v/>
      </c>
      <c r="K1221" s="31" t="n"/>
      <c r="L1221" s="31" t="n"/>
      <c r="M1221" s="33">
        <f>IF(I1221="","",J1221*I1221)</f>
        <v/>
      </c>
      <c r="N1221" s="33">
        <f>IF(K1221="","",M1221 * K1221)</f>
        <v/>
      </c>
      <c r="O1221" s="33">
        <f>IF(K1221="","",M1221 + N1221)</f>
        <v/>
      </c>
      <c r="P1221" s="4" t="n"/>
      <c r="Q1221" s="33">
        <f>IF(L1221&amp;K1221="","",M1221 * L1221)</f>
        <v/>
      </c>
      <c r="R1221" s="34">
        <f>IF(M1221="","",O1221-P1221-Q1221)</f>
        <v/>
      </c>
    </row>
    <row r="1222">
      <c r="A1222" s="25" t="n">
        <v>1218</v>
      </c>
      <c r="B1222" s="26">
        <f>_xlfn.XLOOKUP(C1222,sales!C:C,scon!B:B,"")</f>
        <v/>
      </c>
      <c r="C1222" s="4" t="n"/>
      <c r="D1222" s="26">
        <f>_xlfn.XLOOKUP(C1222,sales!C:C,scon!D:D,"")</f>
        <v/>
      </c>
      <c r="E1222" s="26">
        <f>_xlfn.XLOOKUP(C1222,sales!C:C,scon!E:E,"")</f>
        <v/>
      </c>
      <c r="F1222" s="4" t="n"/>
      <c r="G1222" s="27" t="n"/>
      <c r="H1222" s="28" t="n"/>
      <c r="I1222" s="4" t="n"/>
      <c r="J1222" s="35">
        <f>_xlfn.XLOOKUP(C1222,sales!C:C,scon!L:L,"")</f>
        <v/>
      </c>
      <c r="K1222" s="31" t="n"/>
      <c r="L1222" s="31" t="n"/>
      <c r="M1222" s="33">
        <f>IF(I1222="","",J1222*I1222)</f>
        <v/>
      </c>
      <c r="N1222" s="33">
        <f>IF(K1222="","",M1222 * K1222)</f>
        <v/>
      </c>
      <c r="O1222" s="33">
        <f>IF(K1222="","",M1222 + N1222)</f>
        <v/>
      </c>
      <c r="P1222" s="4" t="n"/>
      <c r="Q1222" s="33">
        <f>IF(L1222&amp;K1222="","",M1222 * L1222)</f>
        <v/>
      </c>
      <c r="R1222" s="34">
        <f>IF(M1222="","",O1222-P1222-Q1222)</f>
        <v/>
      </c>
    </row>
    <row r="1223">
      <c r="A1223" s="25" t="n">
        <v>1219</v>
      </c>
      <c r="B1223" s="26">
        <f>_xlfn.XLOOKUP(C1223,sales!C:C,scon!B:B,"")</f>
        <v/>
      </c>
      <c r="C1223" s="4" t="n"/>
      <c r="D1223" s="26">
        <f>_xlfn.XLOOKUP(C1223,sales!C:C,scon!D:D,"")</f>
        <v/>
      </c>
      <c r="E1223" s="26">
        <f>_xlfn.XLOOKUP(C1223,sales!C:C,scon!E:E,"")</f>
        <v/>
      </c>
      <c r="F1223" s="4" t="n"/>
      <c r="G1223" s="27" t="n"/>
      <c r="H1223" s="28" t="n"/>
      <c r="I1223" s="4" t="n"/>
      <c r="J1223" s="35">
        <f>_xlfn.XLOOKUP(C1223,sales!C:C,scon!L:L,"")</f>
        <v/>
      </c>
      <c r="K1223" s="31" t="n"/>
      <c r="L1223" s="31" t="n"/>
      <c r="M1223" s="33">
        <f>IF(I1223="","",J1223*I1223)</f>
        <v/>
      </c>
      <c r="N1223" s="33">
        <f>IF(K1223="","",M1223 * K1223)</f>
        <v/>
      </c>
      <c r="O1223" s="33">
        <f>IF(K1223="","",M1223 + N1223)</f>
        <v/>
      </c>
      <c r="P1223" s="4" t="n"/>
      <c r="Q1223" s="33">
        <f>IF(L1223&amp;K1223="","",M1223 * L1223)</f>
        <v/>
      </c>
      <c r="R1223" s="34">
        <f>IF(M1223="","",O1223-P1223-Q1223)</f>
        <v/>
      </c>
    </row>
    <row r="1224">
      <c r="A1224" s="25" t="n">
        <v>1220</v>
      </c>
      <c r="B1224" s="26">
        <f>_xlfn.XLOOKUP(C1224,sales!C:C,scon!B:B,"")</f>
        <v/>
      </c>
      <c r="C1224" s="4" t="n"/>
      <c r="D1224" s="26">
        <f>_xlfn.XLOOKUP(C1224,sales!C:C,scon!D:D,"")</f>
        <v/>
      </c>
      <c r="E1224" s="26">
        <f>_xlfn.XLOOKUP(C1224,sales!C:C,scon!E:E,"")</f>
        <v/>
      </c>
      <c r="F1224" s="4" t="n"/>
      <c r="G1224" s="27" t="n"/>
      <c r="H1224" s="28" t="n"/>
      <c r="I1224" s="4" t="n"/>
      <c r="J1224" s="35">
        <f>_xlfn.XLOOKUP(C1224,sales!C:C,scon!L:L,"")</f>
        <v/>
      </c>
      <c r="K1224" s="31" t="n"/>
      <c r="L1224" s="31" t="n"/>
      <c r="M1224" s="33">
        <f>IF(I1224="","",J1224*I1224)</f>
        <v/>
      </c>
      <c r="N1224" s="33">
        <f>IF(K1224="","",M1224 * K1224)</f>
        <v/>
      </c>
      <c r="O1224" s="33">
        <f>IF(K1224="","",M1224 + N1224)</f>
        <v/>
      </c>
      <c r="P1224" s="4" t="n"/>
      <c r="Q1224" s="33">
        <f>IF(L1224&amp;K1224="","",M1224 * L1224)</f>
        <v/>
      </c>
      <c r="R1224" s="34">
        <f>IF(M1224="","",O1224-P1224-Q1224)</f>
        <v/>
      </c>
    </row>
    <row r="1225">
      <c r="A1225" s="25" t="n">
        <v>1221</v>
      </c>
      <c r="B1225" s="26">
        <f>_xlfn.XLOOKUP(C1225,sales!C:C,scon!B:B,"")</f>
        <v/>
      </c>
      <c r="C1225" s="4" t="n"/>
      <c r="D1225" s="26">
        <f>_xlfn.XLOOKUP(C1225,sales!C:C,scon!D:D,"")</f>
        <v/>
      </c>
      <c r="E1225" s="26">
        <f>_xlfn.XLOOKUP(C1225,sales!C:C,scon!E:E,"")</f>
        <v/>
      </c>
      <c r="F1225" s="4" t="n"/>
      <c r="G1225" s="27" t="n"/>
      <c r="H1225" s="28" t="n"/>
      <c r="I1225" s="4" t="n"/>
      <c r="J1225" s="35">
        <f>_xlfn.XLOOKUP(C1225,sales!C:C,scon!L:L,"")</f>
        <v/>
      </c>
      <c r="K1225" s="31" t="n"/>
      <c r="L1225" s="31" t="n"/>
      <c r="M1225" s="33">
        <f>IF(I1225="","",J1225*I1225)</f>
        <v/>
      </c>
      <c r="N1225" s="33">
        <f>IF(K1225="","",M1225 * K1225)</f>
        <v/>
      </c>
      <c r="O1225" s="33">
        <f>IF(K1225="","",M1225 + N1225)</f>
        <v/>
      </c>
      <c r="P1225" s="4" t="n"/>
      <c r="Q1225" s="33">
        <f>IF(L1225&amp;K1225="","",M1225 * L1225)</f>
        <v/>
      </c>
      <c r="R1225" s="34">
        <f>IF(M1225="","",O1225-P1225-Q1225)</f>
        <v/>
      </c>
    </row>
    <row r="1226">
      <c r="A1226" s="25" t="n">
        <v>1222</v>
      </c>
      <c r="B1226" s="26">
        <f>_xlfn.XLOOKUP(C1226,sales!C:C,scon!B:B,"")</f>
        <v/>
      </c>
      <c r="C1226" s="4" t="n"/>
      <c r="D1226" s="26">
        <f>_xlfn.XLOOKUP(C1226,sales!C:C,scon!D:D,"")</f>
        <v/>
      </c>
      <c r="E1226" s="26">
        <f>_xlfn.XLOOKUP(C1226,sales!C:C,scon!E:E,"")</f>
        <v/>
      </c>
      <c r="F1226" s="4" t="n"/>
      <c r="G1226" s="27" t="n"/>
      <c r="H1226" s="28" t="n"/>
      <c r="I1226" s="4" t="n"/>
      <c r="J1226" s="35">
        <f>_xlfn.XLOOKUP(C1226,sales!C:C,scon!L:L,"")</f>
        <v/>
      </c>
      <c r="K1226" s="31" t="n"/>
      <c r="L1226" s="31" t="n"/>
      <c r="M1226" s="33">
        <f>IF(I1226="","",J1226*I1226)</f>
        <v/>
      </c>
      <c r="N1226" s="33">
        <f>IF(K1226="","",M1226 * K1226)</f>
        <v/>
      </c>
      <c r="O1226" s="33">
        <f>IF(K1226="","",M1226 + N1226)</f>
        <v/>
      </c>
      <c r="P1226" s="4" t="n"/>
      <c r="Q1226" s="33">
        <f>IF(L1226&amp;K1226="","",M1226 * L1226)</f>
        <v/>
      </c>
      <c r="R1226" s="34">
        <f>IF(M1226="","",O1226-P1226-Q1226)</f>
        <v/>
      </c>
    </row>
    <row r="1227">
      <c r="A1227" s="25" t="n">
        <v>1223</v>
      </c>
      <c r="B1227" s="26">
        <f>_xlfn.XLOOKUP(C1227,sales!C:C,scon!B:B,"")</f>
        <v/>
      </c>
      <c r="C1227" s="4" t="n"/>
      <c r="D1227" s="26">
        <f>_xlfn.XLOOKUP(C1227,sales!C:C,scon!D:D,"")</f>
        <v/>
      </c>
      <c r="E1227" s="26">
        <f>_xlfn.XLOOKUP(C1227,sales!C:C,scon!E:E,"")</f>
        <v/>
      </c>
      <c r="F1227" s="4" t="n"/>
      <c r="G1227" s="27" t="n"/>
      <c r="H1227" s="28" t="n"/>
      <c r="I1227" s="4" t="n"/>
      <c r="J1227" s="35">
        <f>_xlfn.XLOOKUP(C1227,sales!C:C,scon!L:L,"")</f>
        <v/>
      </c>
      <c r="K1227" s="31" t="n"/>
      <c r="L1227" s="31" t="n"/>
      <c r="M1227" s="33">
        <f>IF(I1227="","",J1227*I1227)</f>
        <v/>
      </c>
      <c r="N1227" s="33">
        <f>IF(K1227="","",M1227 * K1227)</f>
        <v/>
      </c>
      <c r="O1227" s="33">
        <f>IF(K1227="","",M1227 + N1227)</f>
        <v/>
      </c>
      <c r="P1227" s="4" t="n"/>
      <c r="Q1227" s="33">
        <f>IF(L1227&amp;K1227="","",M1227 * L1227)</f>
        <v/>
      </c>
      <c r="R1227" s="34">
        <f>IF(M1227="","",O1227-P1227-Q1227)</f>
        <v/>
      </c>
    </row>
    <row r="1228">
      <c r="A1228" s="25" t="n">
        <v>1224</v>
      </c>
      <c r="B1228" s="26">
        <f>_xlfn.XLOOKUP(C1228,sales!C:C,scon!B:B,"")</f>
        <v/>
      </c>
      <c r="C1228" s="4" t="n"/>
      <c r="D1228" s="26">
        <f>_xlfn.XLOOKUP(C1228,sales!C:C,scon!D:D,"")</f>
        <v/>
      </c>
      <c r="E1228" s="26">
        <f>_xlfn.XLOOKUP(C1228,sales!C:C,scon!E:E,"")</f>
        <v/>
      </c>
      <c r="F1228" s="4" t="n"/>
      <c r="G1228" s="27" t="n"/>
      <c r="H1228" s="28" t="n"/>
      <c r="I1228" s="4" t="n"/>
      <c r="J1228" s="35">
        <f>_xlfn.XLOOKUP(C1228,sales!C:C,scon!L:L,"")</f>
        <v/>
      </c>
      <c r="K1228" s="31" t="n"/>
      <c r="L1228" s="31" t="n"/>
      <c r="M1228" s="33">
        <f>IF(I1228="","",J1228*I1228)</f>
        <v/>
      </c>
      <c r="N1228" s="33">
        <f>IF(K1228="","",M1228 * K1228)</f>
        <v/>
      </c>
      <c r="O1228" s="33">
        <f>IF(K1228="","",M1228 + N1228)</f>
        <v/>
      </c>
      <c r="P1228" s="4" t="n"/>
      <c r="Q1228" s="33">
        <f>IF(L1228&amp;K1228="","",M1228 * L1228)</f>
        <v/>
      </c>
      <c r="R1228" s="34">
        <f>IF(M1228="","",O1228-P1228-Q1228)</f>
        <v/>
      </c>
    </row>
    <row r="1229">
      <c r="A1229" s="25" t="n">
        <v>1225</v>
      </c>
      <c r="B1229" s="26">
        <f>_xlfn.XLOOKUP(C1229,sales!C:C,scon!B:B,"")</f>
        <v/>
      </c>
      <c r="C1229" s="4" t="n"/>
      <c r="D1229" s="26">
        <f>_xlfn.XLOOKUP(C1229,sales!C:C,scon!D:D,"")</f>
        <v/>
      </c>
      <c r="E1229" s="26">
        <f>_xlfn.XLOOKUP(C1229,sales!C:C,scon!E:E,"")</f>
        <v/>
      </c>
      <c r="F1229" s="4" t="n"/>
      <c r="G1229" s="27" t="n"/>
      <c r="H1229" s="28" t="n"/>
      <c r="I1229" s="4" t="n"/>
      <c r="J1229" s="35">
        <f>_xlfn.XLOOKUP(C1229,sales!C:C,scon!L:L,"")</f>
        <v/>
      </c>
      <c r="K1229" s="31" t="n"/>
      <c r="L1229" s="31" t="n"/>
      <c r="M1229" s="33">
        <f>IF(I1229="","",J1229*I1229)</f>
        <v/>
      </c>
      <c r="N1229" s="33">
        <f>IF(K1229="","",M1229 * K1229)</f>
        <v/>
      </c>
      <c r="O1229" s="33">
        <f>IF(K1229="","",M1229 + N1229)</f>
        <v/>
      </c>
      <c r="P1229" s="4" t="n"/>
      <c r="Q1229" s="33">
        <f>IF(L1229&amp;K1229="","",M1229 * L1229)</f>
        <v/>
      </c>
      <c r="R1229" s="34">
        <f>IF(M1229="","",O1229-P1229-Q1229)</f>
        <v/>
      </c>
    </row>
    <row r="1230">
      <c r="A1230" s="25" t="n">
        <v>1226</v>
      </c>
      <c r="B1230" s="26">
        <f>_xlfn.XLOOKUP(C1230,sales!C:C,scon!B:B,"")</f>
        <v/>
      </c>
      <c r="C1230" s="4" t="n"/>
      <c r="D1230" s="26">
        <f>_xlfn.XLOOKUP(C1230,sales!C:C,scon!D:D,"")</f>
        <v/>
      </c>
      <c r="E1230" s="26">
        <f>_xlfn.XLOOKUP(C1230,sales!C:C,scon!E:E,"")</f>
        <v/>
      </c>
      <c r="F1230" s="4" t="n"/>
      <c r="G1230" s="27" t="n"/>
      <c r="H1230" s="28" t="n"/>
      <c r="I1230" s="4" t="n"/>
      <c r="J1230" s="35">
        <f>_xlfn.XLOOKUP(C1230,sales!C:C,scon!L:L,"")</f>
        <v/>
      </c>
      <c r="K1230" s="31" t="n"/>
      <c r="L1230" s="31" t="n"/>
      <c r="M1230" s="33">
        <f>IF(I1230="","",J1230*I1230)</f>
        <v/>
      </c>
      <c r="N1230" s="33">
        <f>IF(K1230="","",M1230 * K1230)</f>
        <v/>
      </c>
      <c r="O1230" s="33">
        <f>IF(K1230="","",M1230 + N1230)</f>
        <v/>
      </c>
      <c r="P1230" s="4" t="n"/>
      <c r="Q1230" s="33">
        <f>IF(L1230&amp;K1230="","",M1230 * L1230)</f>
        <v/>
      </c>
      <c r="R1230" s="34">
        <f>IF(M1230="","",O1230-P1230-Q1230)</f>
        <v/>
      </c>
    </row>
    <row r="1231">
      <c r="A1231" s="25" t="n">
        <v>1227</v>
      </c>
      <c r="B1231" s="26">
        <f>_xlfn.XLOOKUP(C1231,sales!C:C,scon!B:B,"")</f>
        <v/>
      </c>
      <c r="C1231" s="4" t="n"/>
      <c r="D1231" s="26">
        <f>_xlfn.XLOOKUP(C1231,sales!C:C,scon!D:D,"")</f>
        <v/>
      </c>
      <c r="E1231" s="26">
        <f>_xlfn.XLOOKUP(C1231,sales!C:C,scon!E:E,"")</f>
        <v/>
      </c>
      <c r="F1231" s="4" t="n"/>
      <c r="G1231" s="27" t="n"/>
      <c r="H1231" s="28" t="n"/>
      <c r="I1231" s="4" t="n"/>
      <c r="J1231" s="35">
        <f>_xlfn.XLOOKUP(C1231,sales!C:C,scon!L:L,"")</f>
        <v/>
      </c>
      <c r="K1231" s="31" t="n"/>
      <c r="L1231" s="31" t="n"/>
      <c r="M1231" s="33">
        <f>IF(I1231="","",J1231*I1231)</f>
        <v/>
      </c>
      <c r="N1231" s="33">
        <f>IF(K1231="","",M1231 * K1231)</f>
        <v/>
      </c>
      <c r="O1231" s="33">
        <f>IF(K1231="","",M1231 + N1231)</f>
        <v/>
      </c>
      <c r="P1231" s="4" t="n"/>
      <c r="Q1231" s="33">
        <f>IF(L1231&amp;K1231="","",M1231 * L1231)</f>
        <v/>
      </c>
      <c r="R1231" s="34">
        <f>IF(M1231="","",O1231-P1231-Q1231)</f>
        <v/>
      </c>
    </row>
    <row r="1232">
      <c r="A1232" s="25" t="n">
        <v>1228</v>
      </c>
      <c r="B1232" s="26">
        <f>_xlfn.XLOOKUP(C1232,sales!C:C,scon!B:B,"")</f>
        <v/>
      </c>
      <c r="C1232" s="4" t="n"/>
      <c r="D1232" s="26">
        <f>_xlfn.XLOOKUP(C1232,sales!C:C,scon!D:D,"")</f>
        <v/>
      </c>
      <c r="E1232" s="26">
        <f>_xlfn.XLOOKUP(C1232,sales!C:C,scon!E:E,"")</f>
        <v/>
      </c>
      <c r="F1232" s="4" t="n"/>
      <c r="G1232" s="27" t="n"/>
      <c r="H1232" s="28" t="n"/>
      <c r="I1232" s="4" t="n"/>
      <c r="J1232" s="35">
        <f>_xlfn.XLOOKUP(C1232,sales!C:C,scon!L:L,"")</f>
        <v/>
      </c>
      <c r="K1232" s="31" t="n"/>
      <c r="L1232" s="31" t="n"/>
      <c r="M1232" s="33">
        <f>IF(I1232="","",J1232*I1232)</f>
        <v/>
      </c>
      <c r="N1232" s="33">
        <f>IF(K1232="","",M1232 * K1232)</f>
        <v/>
      </c>
      <c r="O1232" s="33">
        <f>IF(K1232="","",M1232 + N1232)</f>
        <v/>
      </c>
      <c r="P1232" s="4" t="n"/>
      <c r="Q1232" s="33">
        <f>IF(L1232&amp;K1232="","",M1232 * L1232)</f>
        <v/>
      </c>
      <c r="R1232" s="34">
        <f>IF(M1232="","",O1232-P1232-Q1232)</f>
        <v/>
      </c>
    </row>
    <row r="1233">
      <c r="A1233" s="25" t="n">
        <v>1229</v>
      </c>
      <c r="B1233" s="26">
        <f>_xlfn.XLOOKUP(C1233,sales!C:C,scon!B:B,"")</f>
        <v/>
      </c>
      <c r="C1233" s="4" t="n"/>
      <c r="D1233" s="26">
        <f>_xlfn.XLOOKUP(C1233,sales!C:C,scon!D:D,"")</f>
        <v/>
      </c>
      <c r="E1233" s="26">
        <f>_xlfn.XLOOKUP(C1233,sales!C:C,scon!E:E,"")</f>
        <v/>
      </c>
      <c r="F1233" s="4" t="n"/>
      <c r="G1233" s="27" t="n"/>
      <c r="H1233" s="28" t="n"/>
      <c r="I1233" s="4" t="n"/>
      <c r="J1233" s="35">
        <f>_xlfn.XLOOKUP(C1233,sales!C:C,scon!L:L,"")</f>
        <v/>
      </c>
      <c r="K1233" s="31" t="n"/>
      <c r="L1233" s="31" t="n"/>
      <c r="M1233" s="33">
        <f>IF(I1233="","",J1233*I1233)</f>
        <v/>
      </c>
      <c r="N1233" s="33">
        <f>IF(K1233="","",M1233 * K1233)</f>
        <v/>
      </c>
      <c r="O1233" s="33">
        <f>IF(K1233="","",M1233 + N1233)</f>
        <v/>
      </c>
      <c r="P1233" s="4" t="n"/>
      <c r="Q1233" s="33">
        <f>IF(L1233&amp;K1233="","",M1233 * L1233)</f>
        <v/>
      </c>
      <c r="R1233" s="34">
        <f>IF(M1233="","",O1233-P1233-Q1233)</f>
        <v/>
      </c>
    </row>
    <row r="1234">
      <c r="A1234" s="25" t="n">
        <v>1230</v>
      </c>
      <c r="B1234" s="26">
        <f>_xlfn.XLOOKUP(C1234,sales!C:C,scon!B:B,"")</f>
        <v/>
      </c>
      <c r="C1234" s="4" t="n"/>
      <c r="D1234" s="26">
        <f>_xlfn.XLOOKUP(C1234,sales!C:C,scon!D:D,"")</f>
        <v/>
      </c>
      <c r="E1234" s="26">
        <f>_xlfn.XLOOKUP(C1234,sales!C:C,scon!E:E,"")</f>
        <v/>
      </c>
      <c r="F1234" s="4" t="n"/>
      <c r="G1234" s="27" t="n"/>
      <c r="H1234" s="28" t="n"/>
      <c r="I1234" s="4" t="n"/>
      <c r="J1234" s="35">
        <f>_xlfn.XLOOKUP(C1234,sales!C:C,scon!L:L,"")</f>
        <v/>
      </c>
      <c r="K1234" s="31" t="n"/>
      <c r="L1234" s="31" t="n"/>
      <c r="M1234" s="33">
        <f>IF(I1234="","",J1234*I1234)</f>
        <v/>
      </c>
      <c r="N1234" s="33">
        <f>IF(K1234="","",M1234 * K1234)</f>
        <v/>
      </c>
      <c r="O1234" s="33">
        <f>IF(K1234="","",M1234 + N1234)</f>
        <v/>
      </c>
      <c r="P1234" s="4" t="n"/>
      <c r="Q1234" s="33">
        <f>IF(L1234&amp;K1234="","",M1234 * L1234)</f>
        <v/>
      </c>
      <c r="R1234" s="34">
        <f>IF(M1234="","",O1234-P1234-Q1234)</f>
        <v/>
      </c>
    </row>
    <row r="1235">
      <c r="A1235" s="25" t="n">
        <v>1231</v>
      </c>
      <c r="B1235" s="26">
        <f>_xlfn.XLOOKUP(C1235,sales!C:C,scon!B:B,"")</f>
        <v/>
      </c>
      <c r="C1235" s="4" t="n"/>
      <c r="D1235" s="26">
        <f>_xlfn.XLOOKUP(C1235,sales!C:C,scon!D:D,"")</f>
        <v/>
      </c>
      <c r="E1235" s="26">
        <f>_xlfn.XLOOKUP(C1235,sales!C:C,scon!E:E,"")</f>
        <v/>
      </c>
      <c r="F1235" s="4" t="n"/>
      <c r="G1235" s="27" t="n"/>
      <c r="H1235" s="28" t="n"/>
      <c r="I1235" s="4" t="n"/>
      <c r="J1235" s="35">
        <f>_xlfn.XLOOKUP(C1235,sales!C:C,scon!L:L,"")</f>
        <v/>
      </c>
      <c r="K1235" s="31" t="n"/>
      <c r="L1235" s="31" t="n"/>
      <c r="M1235" s="33">
        <f>IF(I1235="","",J1235*I1235)</f>
        <v/>
      </c>
      <c r="N1235" s="33">
        <f>IF(K1235="","",M1235 * K1235)</f>
        <v/>
      </c>
      <c r="O1235" s="33">
        <f>IF(K1235="","",M1235 + N1235)</f>
        <v/>
      </c>
      <c r="P1235" s="4" t="n"/>
      <c r="Q1235" s="33">
        <f>IF(L1235&amp;K1235="","",M1235 * L1235)</f>
        <v/>
      </c>
      <c r="R1235" s="34">
        <f>IF(M1235="","",O1235-P1235-Q1235)</f>
        <v/>
      </c>
    </row>
    <row r="1236">
      <c r="A1236" s="25" t="n">
        <v>1232</v>
      </c>
      <c r="B1236" s="26">
        <f>_xlfn.XLOOKUP(C1236,sales!C:C,scon!B:B,"")</f>
        <v/>
      </c>
      <c r="C1236" s="4" t="n"/>
      <c r="D1236" s="26">
        <f>_xlfn.XLOOKUP(C1236,sales!C:C,scon!D:D,"")</f>
        <v/>
      </c>
      <c r="E1236" s="26">
        <f>_xlfn.XLOOKUP(C1236,sales!C:C,scon!E:E,"")</f>
        <v/>
      </c>
      <c r="F1236" s="4" t="n"/>
      <c r="G1236" s="27" t="n"/>
      <c r="H1236" s="28" t="n"/>
      <c r="I1236" s="4" t="n"/>
      <c r="J1236" s="35">
        <f>_xlfn.XLOOKUP(C1236,sales!C:C,scon!L:L,"")</f>
        <v/>
      </c>
      <c r="K1236" s="31" t="n"/>
      <c r="L1236" s="31" t="n"/>
      <c r="M1236" s="33">
        <f>IF(I1236="","",J1236*I1236)</f>
        <v/>
      </c>
      <c r="N1236" s="33">
        <f>IF(K1236="","",M1236 * K1236)</f>
        <v/>
      </c>
      <c r="O1236" s="33">
        <f>IF(K1236="","",M1236 + N1236)</f>
        <v/>
      </c>
      <c r="P1236" s="4" t="n"/>
      <c r="Q1236" s="33">
        <f>IF(L1236&amp;K1236="","",M1236 * L1236)</f>
        <v/>
      </c>
      <c r="R1236" s="34">
        <f>IF(M1236="","",O1236-P1236-Q1236)</f>
        <v/>
      </c>
    </row>
    <row r="1237">
      <c r="A1237" s="25" t="n">
        <v>1233</v>
      </c>
      <c r="B1237" s="26">
        <f>_xlfn.XLOOKUP(C1237,sales!C:C,scon!B:B,"")</f>
        <v/>
      </c>
      <c r="C1237" s="4" t="n"/>
      <c r="D1237" s="26">
        <f>_xlfn.XLOOKUP(C1237,sales!C:C,scon!D:D,"")</f>
        <v/>
      </c>
      <c r="E1237" s="26">
        <f>_xlfn.XLOOKUP(C1237,sales!C:C,scon!E:E,"")</f>
        <v/>
      </c>
      <c r="F1237" s="4" t="n"/>
      <c r="G1237" s="27" t="n"/>
      <c r="H1237" s="28" t="n"/>
      <c r="I1237" s="4" t="n"/>
      <c r="J1237" s="35">
        <f>_xlfn.XLOOKUP(C1237,sales!C:C,scon!L:L,"")</f>
        <v/>
      </c>
      <c r="K1237" s="31" t="n"/>
      <c r="L1237" s="31" t="n"/>
      <c r="M1237" s="33">
        <f>IF(I1237="","",J1237*I1237)</f>
        <v/>
      </c>
      <c r="N1237" s="33">
        <f>IF(K1237="","",M1237 * K1237)</f>
        <v/>
      </c>
      <c r="O1237" s="33">
        <f>IF(K1237="","",M1237 + N1237)</f>
        <v/>
      </c>
      <c r="P1237" s="4" t="n"/>
      <c r="Q1237" s="33">
        <f>IF(L1237&amp;K1237="","",M1237 * L1237)</f>
        <v/>
      </c>
      <c r="R1237" s="34">
        <f>IF(M1237="","",O1237-P1237-Q1237)</f>
        <v/>
      </c>
    </row>
    <row r="1238">
      <c r="A1238" s="25" t="n">
        <v>1234</v>
      </c>
      <c r="B1238" s="26">
        <f>_xlfn.XLOOKUP(C1238,sales!C:C,scon!B:B,"")</f>
        <v/>
      </c>
      <c r="C1238" s="4" t="n"/>
      <c r="D1238" s="26">
        <f>_xlfn.XLOOKUP(C1238,sales!C:C,scon!D:D,"")</f>
        <v/>
      </c>
      <c r="E1238" s="26">
        <f>_xlfn.XLOOKUP(C1238,sales!C:C,scon!E:E,"")</f>
        <v/>
      </c>
      <c r="F1238" s="4" t="n"/>
      <c r="G1238" s="27" t="n"/>
      <c r="H1238" s="28" t="n"/>
      <c r="I1238" s="4" t="n"/>
      <c r="J1238" s="35">
        <f>_xlfn.XLOOKUP(C1238,sales!C:C,scon!L:L,"")</f>
        <v/>
      </c>
      <c r="K1238" s="31" t="n"/>
      <c r="L1238" s="31" t="n"/>
      <c r="M1238" s="33">
        <f>IF(I1238="","",J1238*I1238)</f>
        <v/>
      </c>
      <c r="N1238" s="33">
        <f>IF(K1238="","",M1238 * K1238)</f>
        <v/>
      </c>
      <c r="O1238" s="33">
        <f>IF(K1238="","",M1238 + N1238)</f>
        <v/>
      </c>
      <c r="P1238" s="4" t="n"/>
      <c r="Q1238" s="33">
        <f>IF(L1238&amp;K1238="","",M1238 * L1238)</f>
        <v/>
      </c>
      <c r="R1238" s="34">
        <f>IF(M1238="","",O1238-P1238-Q1238)</f>
        <v/>
      </c>
    </row>
    <row r="1239">
      <c r="A1239" s="25" t="n">
        <v>1235</v>
      </c>
      <c r="B1239" s="26">
        <f>_xlfn.XLOOKUP(C1239,sales!C:C,scon!B:B,"")</f>
        <v/>
      </c>
      <c r="C1239" s="4" t="n"/>
      <c r="D1239" s="26">
        <f>_xlfn.XLOOKUP(C1239,sales!C:C,scon!D:D,"")</f>
        <v/>
      </c>
      <c r="E1239" s="26">
        <f>_xlfn.XLOOKUP(C1239,sales!C:C,scon!E:E,"")</f>
        <v/>
      </c>
      <c r="F1239" s="4" t="n"/>
      <c r="G1239" s="27" t="n"/>
      <c r="H1239" s="28" t="n"/>
      <c r="I1239" s="4" t="n"/>
      <c r="J1239" s="35">
        <f>_xlfn.XLOOKUP(C1239,sales!C:C,scon!L:L,"")</f>
        <v/>
      </c>
      <c r="K1239" s="31" t="n"/>
      <c r="L1239" s="31" t="n"/>
      <c r="M1239" s="33">
        <f>IF(I1239="","",J1239*I1239)</f>
        <v/>
      </c>
      <c r="N1239" s="33">
        <f>IF(K1239="","",M1239 * K1239)</f>
        <v/>
      </c>
      <c r="O1239" s="33">
        <f>IF(K1239="","",M1239 + N1239)</f>
        <v/>
      </c>
      <c r="P1239" s="4" t="n"/>
      <c r="Q1239" s="33">
        <f>IF(L1239&amp;K1239="","",M1239 * L1239)</f>
        <v/>
      </c>
      <c r="R1239" s="34">
        <f>IF(M1239="","",O1239-P1239-Q1239)</f>
        <v/>
      </c>
    </row>
    <row r="1240">
      <c r="A1240" s="25" t="n">
        <v>1236</v>
      </c>
      <c r="B1240" s="26">
        <f>_xlfn.XLOOKUP(C1240,sales!C:C,scon!B:B,"")</f>
        <v/>
      </c>
      <c r="C1240" s="4" t="n"/>
      <c r="D1240" s="26">
        <f>_xlfn.XLOOKUP(C1240,sales!C:C,scon!D:D,"")</f>
        <v/>
      </c>
      <c r="E1240" s="26">
        <f>_xlfn.XLOOKUP(C1240,sales!C:C,scon!E:E,"")</f>
        <v/>
      </c>
      <c r="F1240" s="4" t="n"/>
      <c r="G1240" s="27" t="n"/>
      <c r="H1240" s="28" t="n"/>
      <c r="I1240" s="4" t="n"/>
      <c r="J1240" s="35">
        <f>_xlfn.XLOOKUP(C1240,sales!C:C,scon!L:L,"")</f>
        <v/>
      </c>
      <c r="K1240" s="31" t="n"/>
      <c r="L1240" s="31" t="n"/>
      <c r="M1240" s="33">
        <f>IF(I1240="","",J1240*I1240)</f>
        <v/>
      </c>
      <c r="N1240" s="33">
        <f>IF(K1240="","",M1240 * K1240)</f>
        <v/>
      </c>
      <c r="O1240" s="33">
        <f>IF(K1240="","",M1240 + N1240)</f>
        <v/>
      </c>
      <c r="P1240" s="4" t="n"/>
      <c r="Q1240" s="33">
        <f>IF(L1240&amp;K1240="","",M1240 * L1240)</f>
        <v/>
      </c>
      <c r="R1240" s="34">
        <f>IF(M1240="","",O1240-P1240-Q1240)</f>
        <v/>
      </c>
    </row>
    <row r="1241">
      <c r="A1241" s="25" t="n">
        <v>1237</v>
      </c>
      <c r="B1241" s="26">
        <f>_xlfn.XLOOKUP(C1241,sales!C:C,scon!B:B,"")</f>
        <v/>
      </c>
      <c r="C1241" s="4" t="n"/>
      <c r="D1241" s="26">
        <f>_xlfn.XLOOKUP(C1241,sales!C:C,scon!D:D,"")</f>
        <v/>
      </c>
      <c r="E1241" s="26">
        <f>_xlfn.XLOOKUP(C1241,sales!C:C,scon!E:E,"")</f>
        <v/>
      </c>
      <c r="F1241" s="4" t="n"/>
      <c r="G1241" s="27" t="n"/>
      <c r="H1241" s="28" t="n"/>
      <c r="I1241" s="4" t="n"/>
      <c r="J1241" s="35">
        <f>_xlfn.XLOOKUP(C1241,sales!C:C,scon!L:L,"")</f>
        <v/>
      </c>
      <c r="K1241" s="31" t="n"/>
      <c r="L1241" s="31" t="n"/>
      <c r="M1241" s="33">
        <f>IF(I1241="","",J1241*I1241)</f>
        <v/>
      </c>
      <c r="N1241" s="33">
        <f>IF(K1241="","",M1241 * K1241)</f>
        <v/>
      </c>
      <c r="O1241" s="33">
        <f>IF(K1241="","",M1241 + N1241)</f>
        <v/>
      </c>
      <c r="P1241" s="4" t="n"/>
      <c r="Q1241" s="33">
        <f>IF(L1241&amp;K1241="","",M1241 * L1241)</f>
        <v/>
      </c>
      <c r="R1241" s="34">
        <f>IF(M1241="","",O1241-P1241-Q1241)</f>
        <v/>
      </c>
    </row>
    <row r="1242">
      <c r="A1242" s="25" t="n">
        <v>1238</v>
      </c>
      <c r="B1242" s="26">
        <f>_xlfn.XLOOKUP(C1242,sales!C:C,scon!B:B,"")</f>
        <v/>
      </c>
      <c r="C1242" s="4" t="n"/>
      <c r="D1242" s="26">
        <f>_xlfn.XLOOKUP(C1242,sales!C:C,scon!D:D,"")</f>
        <v/>
      </c>
      <c r="E1242" s="26">
        <f>_xlfn.XLOOKUP(C1242,sales!C:C,scon!E:E,"")</f>
        <v/>
      </c>
      <c r="F1242" s="4" t="n"/>
      <c r="G1242" s="27" t="n"/>
      <c r="H1242" s="28" t="n"/>
      <c r="I1242" s="4" t="n"/>
      <c r="J1242" s="35">
        <f>_xlfn.XLOOKUP(C1242,sales!C:C,scon!L:L,"")</f>
        <v/>
      </c>
      <c r="K1242" s="31" t="n"/>
      <c r="L1242" s="31" t="n"/>
      <c r="M1242" s="33">
        <f>IF(I1242="","",J1242*I1242)</f>
        <v/>
      </c>
      <c r="N1242" s="33">
        <f>IF(K1242="","",M1242 * K1242)</f>
        <v/>
      </c>
      <c r="O1242" s="33">
        <f>IF(K1242="","",M1242 + N1242)</f>
        <v/>
      </c>
      <c r="P1242" s="4" t="n"/>
      <c r="Q1242" s="33">
        <f>IF(L1242&amp;K1242="","",M1242 * L1242)</f>
        <v/>
      </c>
      <c r="R1242" s="34">
        <f>IF(M1242="","",O1242-P1242-Q1242)</f>
        <v/>
      </c>
    </row>
    <row r="1243">
      <c r="A1243" s="25" t="n">
        <v>1239</v>
      </c>
      <c r="B1243" s="26">
        <f>_xlfn.XLOOKUP(C1243,sales!C:C,scon!B:B,"")</f>
        <v/>
      </c>
      <c r="C1243" s="4" t="n"/>
      <c r="D1243" s="26">
        <f>_xlfn.XLOOKUP(C1243,sales!C:C,scon!D:D,"")</f>
        <v/>
      </c>
      <c r="E1243" s="26">
        <f>_xlfn.XLOOKUP(C1243,sales!C:C,scon!E:E,"")</f>
        <v/>
      </c>
      <c r="F1243" s="4" t="n"/>
      <c r="G1243" s="27" t="n"/>
      <c r="H1243" s="28" t="n"/>
      <c r="I1243" s="4" t="n"/>
      <c r="J1243" s="35">
        <f>_xlfn.XLOOKUP(C1243,sales!C:C,scon!L:L,"")</f>
        <v/>
      </c>
      <c r="K1243" s="31" t="n"/>
      <c r="L1243" s="31" t="n"/>
      <c r="M1243" s="33">
        <f>IF(I1243="","",J1243*I1243)</f>
        <v/>
      </c>
      <c r="N1243" s="33">
        <f>IF(K1243="","",M1243 * K1243)</f>
        <v/>
      </c>
      <c r="O1243" s="33">
        <f>IF(K1243="","",M1243 + N1243)</f>
        <v/>
      </c>
      <c r="P1243" s="4" t="n"/>
      <c r="Q1243" s="33">
        <f>IF(L1243&amp;K1243="","",M1243 * L1243)</f>
        <v/>
      </c>
      <c r="R1243" s="34">
        <f>IF(M1243="","",O1243-P1243-Q1243)</f>
        <v/>
      </c>
    </row>
    <row r="1244">
      <c r="A1244" s="25" t="n">
        <v>1240</v>
      </c>
      <c r="B1244" s="26">
        <f>_xlfn.XLOOKUP(C1244,sales!C:C,scon!B:B,"")</f>
        <v/>
      </c>
      <c r="C1244" s="4" t="n"/>
      <c r="D1244" s="26">
        <f>_xlfn.XLOOKUP(C1244,sales!C:C,scon!D:D,"")</f>
        <v/>
      </c>
      <c r="E1244" s="26">
        <f>_xlfn.XLOOKUP(C1244,sales!C:C,scon!E:E,"")</f>
        <v/>
      </c>
      <c r="F1244" s="4" t="n"/>
      <c r="G1244" s="27" t="n"/>
      <c r="H1244" s="28" t="n"/>
      <c r="I1244" s="4" t="n"/>
      <c r="J1244" s="35">
        <f>_xlfn.XLOOKUP(C1244,sales!C:C,scon!L:L,"")</f>
        <v/>
      </c>
      <c r="K1244" s="31" t="n"/>
      <c r="L1244" s="31" t="n"/>
      <c r="M1244" s="33">
        <f>IF(I1244="","",J1244*I1244)</f>
        <v/>
      </c>
      <c r="N1244" s="33">
        <f>IF(K1244="","",M1244 * K1244)</f>
        <v/>
      </c>
      <c r="O1244" s="33">
        <f>IF(K1244="","",M1244 + N1244)</f>
        <v/>
      </c>
      <c r="P1244" s="4" t="n"/>
      <c r="Q1244" s="33">
        <f>IF(L1244&amp;K1244="","",M1244 * L1244)</f>
        <v/>
      </c>
      <c r="R1244" s="34">
        <f>IF(M1244="","",O1244-P1244-Q1244)</f>
        <v/>
      </c>
    </row>
    <row r="1245">
      <c r="A1245" s="25" t="n">
        <v>1241</v>
      </c>
      <c r="B1245" s="26">
        <f>_xlfn.XLOOKUP(C1245,sales!C:C,scon!B:B,"")</f>
        <v/>
      </c>
      <c r="C1245" s="4" t="n"/>
      <c r="D1245" s="26">
        <f>_xlfn.XLOOKUP(C1245,sales!C:C,scon!D:D,"")</f>
        <v/>
      </c>
      <c r="E1245" s="26">
        <f>_xlfn.XLOOKUP(C1245,sales!C:C,scon!E:E,"")</f>
        <v/>
      </c>
      <c r="F1245" s="4" t="n"/>
      <c r="G1245" s="27" t="n"/>
      <c r="H1245" s="28" t="n"/>
      <c r="I1245" s="4" t="n"/>
      <c r="J1245" s="35">
        <f>_xlfn.XLOOKUP(C1245,sales!C:C,scon!L:L,"")</f>
        <v/>
      </c>
      <c r="K1245" s="31" t="n"/>
      <c r="L1245" s="31" t="n"/>
      <c r="M1245" s="33">
        <f>IF(I1245="","",J1245*I1245)</f>
        <v/>
      </c>
      <c r="N1245" s="33">
        <f>IF(K1245="","",M1245 * K1245)</f>
        <v/>
      </c>
      <c r="O1245" s="33">
        <f>IF(K1245="","",M1245 + N1245)</f>
        <v/>
      </c>
      <c r="P1245" s="4" t="n"/>
      <c r="Q1245" s="33">
        <f>IF(L1245&amp;K1245="","",M1245 * L1245)</f>
        <v/>
      </c>
      <c r="R1245" s="34">
        <f>IF(M1245="","",O1245-P1245-Q1245)</f>
        <v/>
      </c>
    </row>
    <row r="1246">
      <c r="A1246" s="25" t="n">
        <v>1242</v>
      </c>
      <c r="B1246" s="26">
        <f>_xlfn.XLOOKUP(C1246,sales!C:C,scon!B:B,"")</f>
        <v/>
      </c>
      <c r="C1246" s="4" t="n"/>
      <c r="D1246" s="26">
        <f>_xlfn.XLOOKUP(C1246,sales!C:C,scon!D:D,"")</f>
        <v/>
      </c>
      <c r="E1246" s="26">
        <f>_xlfn.XLOOKUP(C1246,sales!C:C,scon!E:E,"")</f>
        <v/>
      </c>
      <c r="F1246" s="4" t="n"/>
      <c r="G1246" s="27" t="n"/>
      <c r="H1246" s="28" t="n"/>
      <c r="I1246" s="4" t="n"/>
      <c r="J1246" s="35">
        <f>_xlfn.XLOOKUP(C1246,sales!C:C,scon!L:L,"")</f>
        <v/>
      </c>
      <c r="K1246" s="31" t="n"/>
      <c r="L1246" s="31" t="n"/>
      <c r="M1246" s="33">
        <f>IF(I1246="","",J1246*I1246)</f>
        <v/>
      </c>
      <c r="N1246" s="33">
        <f>IF(K1246="","",M1246 * K1246)</f>
        <v/>
      </c>
      <c r="O1246" s="33">
        <f>IF(K1246="","",M1246 + N1246)</f>
        <v/>
      </c>
      <c r="P1246" s="4" t="n"/>
      <c r="Q1246" s="33">
        <f>IF(L1246&amp;K1246="","",M1246 * L1246)</f>
        <v/>
      </c>
      <c r="R1246" s="34">
        <f>IF(M1246="","",O1246-P1246-Q1246)</f>
        <v/>
      </c>
    </row>
    <row r="1247">
      <c r="A1247" s="25" t="n">
        <v>1243</v>
      </c>
      <c r="B1247" s="26">
        <f>_xlfn.XLOOKUP(C1247,sales!C:C,scon!B:B,"")</f>
        <v/>
      </c>
      <c r="C1247" s="4" t="n"/>
      <c r="D1247" s="26">
        <f>_xlfn.XLOOKUP(C1247,sales!C:C,scon!D:D,"")</f>
        <v/>
      </c>
      <c r="E1247" s="26">
        <f>_xlfn.XLOOKUP(C1247,sales!C:C,scon!E:E,"")</f>
        <v/>
      </c>
      <c r="F1247" s="4" t="n"/>
      <c r="G1247" s="27" t="n"/>
      <c r="H1247" s="28" t="n"/>
      <c r="I1247" s="4" t="n"/>
      <c r="J1247" s="35">
        <f>_xlfn.XLOOKUP(C1247,sales!C:C,scon!L:L,"")</f>
        <v/>
      </c>
      <c r="K1247" s="31" t="n"/>
      <c r="L1247" s="31" t="n"/>
      <c r="M1247" s="33">
        <f>IF(I1247="","",J1247*I1247)</f>
        <v/>
      </c>
      <c r="N1247" s="33">
        <f>IF(K1247="","",M1247 * K1247)</f>
        <v/>
      </c>
      <c r="O1247" s="33">
        <f>IF(K1247="","",M1247 + N1247)</f>
        <v/>
      </c>
      <c r="P1247" s="4" t="n"/>
      <c r="Q1247" s="33">
        <f>IF(L1247&amp;K1247="","",M1247 * L1247)</f>
        <v/>
      </c>
      <c r="R1247" s="34">
        <f>IF(M1247="","",O1247-P1247-Q1247)</f>
        <v/>
      </c>
    </row>
    <row r="1248">
      <c r="A1248" s="25" t="n">
        <v>1244</v>
      </c>
      <c r="B1248" s="26">
        <f>_xlfn.XLOOKUP(C1248,sales!C:C,scon!B:B,"")</f>
        <v/>
      </c>
      <c r="C1248" s="4" t="n"/>
      <c r="D1248" s="26">
        <f>_xlfn.XLOOKUP(C1248,sales!C:C,scon!D:D,"")</f>
        <v/>
      </c>
      <c r="E1248" s="26">
        <f>_xlfn.XLOOKUP(C1248,sales!C:C,scon!E:E,"")</f>
        <v/>
      </c>
      <c r="F1248" s="4" t="n"/>
      <c r="G1248" s="27" t="n"/>
      <c r="H1248" s="28" t="n"/>
      <c r="I1248" s="4" t="n"/>
      <c r="J1248" s="35">
        <f>_xlfn.XLOOKUP(C1248,sales!C:C,scon!L:L,"")</f>
        <v/>
      </c>
      <c r="K1248" s="31" t="n"/>
      <c r="L1248" s="31" t="n"/>
      <c r="M1248" s="33">
        <f>IF(I1248="","",J1248*I1248)</f>
        <v/>
      </c>
      <c r="N1248" s="33">
        <f>IF(K1248="","",M1248 * K1248)</f>
        <v/>
      </c>
      <c r="O1248" s="33">
        <f>IF(K1248="","",M1248 + N1248)</f>
        <v/>
      </c>
      <c r="P1248" s="4" t="n"/>
      <c r="Q1248" s="33">
        <f>IF(L1248&amp;K1248="","",M1248 * L1248)</f>
        <v/>
      </c>
      <c r="R1248" s="34">
        <f>IF(M1248="","",O1248-P1248-Q1248)</f>
        <v/>
      </c>
    </row>
    <row r="1249">
      <c r="A1249" s="25" t="n">
        <v>1245</v>
      </c>
      <c r="B1249" s="26">
        <f>_xlfn.XLOOKUP(C1249,sales!C:C,scon!B:B,"")</f>
        <v/>
      </c>
      <c r="C1249" s="4" t="n"/>
      <c r="D1249" s="26">
        <f>_xlfn.XLOOKUP(C1249,sales!C:C,scon!D:D,"")</f>
        <v/>
      </c>
      <c r="E1249" s="26">
        <f>_xlfn.XLOOKUP(C1249,sales!C:C,scon!E:E,"")</f>
        <v/>
      </c>
      <c r="F1249" s="4" t="n"/>
      <c r="G1249" s="27" t="n"/>
      <c r="H1249" s="28" t="n"/>
      <c r="I1249" s="4" t="n"/>
      <c r="J1249" s="35">
        <f>_xlfn.XLOOKUP(C1249,sales!C:C,scon!L:L,"")</f>
        <v/>
      </c>
      <c r="K1249" s="31" t="n"/>
      <c r="L1249" s="31" t="n"/>
      <c r="M1249" s="33">
        <f>IF(I1249="","",J1249*I1249)</f>
        <v/>
      </c>
      <c r="N1249" s="33">
        <f>IF(K1249="","",M1249 * K1249)</f>
        <v/>
      </c>
      <c r="O1249" s="33">
        <f>IF(K1249="","",M1249 + N1249)</f>
        <v/>
      </c>
      <c r="P1249" s="4" t="n"/>
      <c r="Q1249" s="33">
        <f>IF(L1249&amp;K1249="","",M1249 * L1249)</f>
        <v/>
      </c>
      <c r="R1249" s="34">
        <f>IF(M1249="","",O1249-P1249-Q1249)</f>
        <v/>
      </c>
    </row>
    <row r="1250">
      <c r="A1250" s="25" t="n">
        <v>1246</v>
      </c>
      <c r="B1250" s="26">
        <f>_xlfn.XLOOKUP(C1250,sales!C:C,scon!B:B,"")</f>
        <v/>
      </c>
      <c r="C1250" s="4" t="n"/>
      <c r="D1250" s="26">
        <f>_xlfn.XLOOKUP(C1250,sales!C:C,scon!D:D,"")</f>
        <v/>
      </c>
      <c r="E1250" s="26">
        <f>_xlfn.XLOOKUP(C1250,sales!C:C,scon!E:E,"")</f>
        <v/>
      </c>
      <c r="F1250" s="4" t="n"/>
      <c r="G1250" s="27" t="n"/>
      <c r="H1250" s="28" t="n"/>
      <c r="I1250" s="4" t="n"/>
      <c r="J1250" s="35">
        <f>_xlfn.XLOOKUP(C1250,sales!C:C,scon!L:L,"")</f>
        <v/>
      </c>
      <c r="K1250" s="31" t="n"/>
      <c r="L1250" s="31" t="n"/>
      <c r="M1250" s="33">
        <f>IF(I1250="","",J1250*I1250)</f>
        <v/>
      </c>
      <c r="N1250" s="33">
        <f>IF(K1250="","",M1250 * K1250)</f>
        <v/>
      </c>
      <c r="O1250" s="33">
        <f>IF(K1250="","",M1250 + N1250)</f>
        <v/>
      </c>
      <c r="P1250" s="4" t="n"/>
      <c r="Q1250" s="33">
        <f>IF(L1250&amp;K1250="","",M1250 * L1250)</f>
        <v/>
      </c>
      <c r="R1250" s="34">
        <f>IF(M1250="","",O1250-P1250-Q1250)</f>
        <v/>
      </c>
    </row>
    <row r="1251">
      <c r="A1251" s="25" t="n">
        <v>1247</v>
      </c>
      <c r="B1251" s="26">
        <f>_xlfn.XLOOKUP(C1251,sales!C:C,scon!B:B,"")</f>
        <v/>
      </c>
      <c r="C1251" s="4" t="n"/>
      <c r="D1251" s="26">
        <f>_xlfn.XLOOKUP(C1251,sales!C:C,scon!D:D,"")</f>
        <v/>
      </c>
      <c r="E1251" s="26">
        <f>_xlfn.XLOOKUP(C1251,sales!C:C,scon!E:E,"")</f>
        <v/>
      </c>
      <c r="F1251" s="4" t="n"/>
      <c r="G1251" s="27" t="n"/>
      <c r="H1251" s="28" t="n"/>
      <c r="I1251" s="4" t="n"/>
      <c r="J1251" s="35">
        <f>_xlfn.XLOOKUP(C1251,sales!C:C,scon!L:L,"")</f>
        <v/>
      </c>
      <c r="K1251" s="31" t="n"/>
      <c r="L1251" s="31" t="n"/>
      <c r="M1251" s="33">
        <f>IF(I1251="","",J1251*I1251)</f>
        <v/>
      </c>
      <c r="N1251" s="33">
        <f>IF(K1251="","",M1251 * K1251)</f>
        <v/>
      </c>
      <c r="O1251" s="33">
        <f>IF(K1251="","",M1251 + N1251)</f>
        <v/>
      </c>
      <c r="P1251" s="4" t="n"/>
      <c r="Q1251" s="33">
        <f>IF(L1251&amp;K1251="","",M1251 * L1251)</f>
        <v/>
      </c>
      <c r="R1251" s="34">
        <f>IF(M1251="","",O1251-P1251-Q1251)</f>
        <v/>
      </c>
    </row>
    <row r="1252">
      <c r="A1252" s="25" t="n">
        <v>1248</v>
      </c>
      <c r="B1252" s="26">
        <f>_xlfn.XLOOKUP(C1252,sales!C:C,scon!B:B,"")</f>
        <v/>
      </c>
      <c r="C1252" s="4" t="n"/>
      <c r="D1252" s="26">
        <f>_xlfn.XLOOKUP(C1252,sales!C:C,scon!D:D,"")</f>
        <v/>
      </c>
      <c r="E1252" s="26">
        <f>_xlfn.XLOOKUP(C1252,sales!C:C,scon!E:E,"")</f>
        <v/>
      </c>
      <c r="F1252" s="4" t="n"/>
      <c r="G1252" s="27" t="n"/>
      <c r="H1252" s="28" t="n"/>
      <c r="I1252" s="4" t="n"/>
      <c r="J1252" s="35">
        <f>_xlfn.XLOOKUP(C1252,sales!C:C,scon!L:L,"")</f>
        <v/>
      </c>
      <c r="K1252" s="31" t="n"/>
      <c r="L1252" s="31" t="n"/>
      <c r="M1252" s="33">
        <f>IF(I1252="","",J1252*I1252)</f>
        <v/>
      </c>
      <c r="N1252" s="33">
        <f>IF(K1252="","",M1252 * K1252)</f>
        <v/>
      </c>
      <c r="O1252" s="33">
        <f>IF(K1252="","",M1252 + N1252)</f>
        <v/>
      </c>
      <c r="P1252" s="4" t="n"/>
      <c r="Q1252" s="33">
        <f>IF(L1252&amp;K1252="","",M1252 * L1252)</f>
        <v/>
      </c>
      <c r="R1252" s="34">
        <f>IF(M1252="","",O1252-P1252-Q1252)</f>
        <v/>
      </c>
    </row>
    <row r="1253">
      <c r="A1253" s="25" t="n">
        <v>1249</v>
      </c>
      <c r="B1253" s="26">
        <f>_xlfn.XLOOKUP(C1253,sales!C:C,scon!B:B,"")</f>
        <v/>
      </c>
      <c r="C1253" s="4" t="n"/>
      <c r="D1253" s="26">
        <f>_xlfn.XLOOKUP(C1253,sales!C:C,scon!D:D,"")</f>
        <v/>
      </c>
      <c r="E1253" s="26">
        <f>_xlfn.XLOOKUP(C1253,sales!C:C,scon!E:E,"")</f>
        <v/>
      </c>
      <c r="F1253" s="4" t="n"/>
      <c r="G1253" s="27" t="n"/>
      <c r="H1253" s="28" t="n"/>
      <c r="I1253" s="4" t="n"/>
      <c r="J1253" s="35">
        <f>_xlfn.XLOOKUP(C1253,sales!C:C,scon!L:L,"")</f>
        <v/>
      </c>
      <c r="K1253" s="31" t="n"/>
      <c r="L1253" s="31" t="n"/>
      <c r="M1253" s="33">
        <f>IF(I1253="","",J1253*I1253)</f>
        <v/>
      </c>
      <c r="N1253" s="33">
        <f>IF(K1253="","",M1253 * K1253)</f>
        <v/>
      </c>
      <c r="O1253" s="33">
        <f>IF(K1253="","",M1253 + N1253)</f>
        <v/>
      </c>
      <c r="P1253" s="4" t="n"/>
      <c r="Q1253" s="33">
        <f>IF(L1253&amp;K1253="","",M1253 * L1253)</f>
        <v/>
      </c>
      <c r="R1253" s="34">
        <f>IF(M1253="","",O1253-P1253-Q1253)</f>
        <v/>
      </c>
    </row>
    <row r="1254">
      <c r="A1254" s="25" t="n">
        <v>1250</v>
      </c>
      <c r="B1254" s="26">
        <f>_xlfn.XLOOKUP(C1254,sales!C:C,scon!B:B,"")</f>
        <v/>
      </c>
      <c r="C1254" s="4" t="n"/>
      <c r="D1254" s="26">
        <f>_xlfn.XLOOKUP(C1254,sales!C:C,scon!D:D,"")</f>
        <v/>
      </c>
      <c r="E1254" s="26">
        <f>_xlfn.XLOOKUP(C1254,sales!C:C,scon!E:E,"")</f>
        <v/>
      </c>
      <c r="F1254" s="4" t="n"/>
      <c r="G1254" s="27" t="n"/>
      <c r="H1254" s="28" t="n"/>
      <c r="I1254" s="4" t="n"/>
      <c r="J1254" s="35">
        <f>_xlfn.XLOOKUP(C1254,sales!C:C,scon!L:L,"")</f>
        <v/>
      </c>
      <c r="K1254" s="31" t="n"/>
      <c r="L1254" s="31" t="n"/>
      <c r="M1254" s="33">
        <f>IF(I1254="","",J1254*I1254)</f>
        <v/>
      </c>
      <c r="N1254" s="33">
        <f>IF(K1254="","",M1254 * K1254)</f>
        <v/>
      </c>
      <c r="O1254" s="33">
        <f>IF(K1254="","",M1254 + N1254)</f>
        <v/>
      </c>
      <c r="P1254" s="4" t="n"/>
      <c r="Q1254" s="33">
        <f>IF(L1254&amp;K1254="","",M1254 * L1254)</f>
        <v/>
      </c>
      <c r="R1254" s="34">
        <f>IF(M1254="","",O1254-P1254-Q1254)</f>
        <v/>
      </c>
    </row>
    <row r="1255">
      <c r="A1255" s="25" t="n">
        <v>1251</v>
      </c>
      <c r="B1255" s="26">
        <f>_xlfn.XLOOKUP(C1255,sales!C:C,scon!B:B,"")</f>
        <v/>
      </c>
      <c r="C1255" s="4" t="n"/>
      <c r="D1255" s="26">
        <f>_xlfn.XLOOKUP(C1255,sales!C:C,scon!D:D,"")</f>
        <v/>
      </c>
      <c r="E1255" s="26">
        <f>_xlfn.XLOOKUP(C1255,sales!C:C,scon!E:E,"")</f>
        <v/>
      </c>
      <c r="F1255" s="4" t="n"/>
      <c r="G1255" s="27" t="n"/>
      <c r="H1255" s="28" t="n"/>
      <c r="I1255" s="4" t="n"/>
      <c r="J1255" s="35">
        <f>_xlfn.XLOOKUP(C1255,sales!C:C,scon!L:L,"")</f>
        <v/>
      </c>
      <c r="K1255" s="31" t="n"/>
      <c r="L1255" s="31" t="n"/>
      <c r="M1255" s="33">
        <f>IF(I1255="","",J1255*I1255)</f>
        <v/>
      </c>
      <c r="N1255" s="33">
        <f>IF(K1255="","",M1255 * K1255)</f>
        <v/>
      </c>
      <c r="O1255" s="33">
        <f>IF(K1255="","",M1255 + N1255)</f>
        <v/>
      </c>
      <c r="P1255" s="4" t="n"/>
      <c r="Q1255" s="33">
        <f>IF(L1255&amp;K1255="","",M1255 * L1255)</f>
        <v/>
      </c>
      <c r="R1255" s="34">
        <f>IF(M1255="","",O1255-P1255-Q1255)</f>
        <v/>
      </c>
    </row>
    <row r="1256">
      <c r="A1256" s="25" t="n">
        <v>1252</v>
      </c>
      <c r="B1256" s="26">
        <f>_xlfn.XLOOKUP(C1256,sales!C:C,scon!B:B,"")</f>
        <v/>
      </c>
      <c r="C1256" s="4" t="n"/>
      <c r="D1256" s="26">
        <f>_xlfn.XLOOKUP(C1256,sales!C:C,scon!D:D,"")</f>
        <v/>
      </c>
      <c r="E1256" s="26">
        <f>_xlfn.XLOOKUP(C1256,sales!C:C,scon!E:E,"")</f>
        <v/>
      </c>
      <c r="F1256" s="4" t="n"/>
      <c r="G1256" s="27" t="n"/>
      <c r="H1256" s="28" t="n"/>
      <c r="I1256" s="4" t="n"/>
      <c r="J1256" s="35">
        <f>_xlfn.XLOOKUP(C1256,sales!C:C,scon!L:L,"")</f>
        <v/>
      </c>
      <c r="K1256" s="31" t="n"/>
      <c r="L1256" s="31" t="n"/>
      <c r="M1256" s="33">
        <f>IF(I1256="","",J1256*I1256)</f>
        <v/>
      </c>
      <c r="N1256" s="33">
        <f>IF(K1256="","",M1256 * K1256)</f>
        <v/>
      </c>
      <c r="O1256" s="33">
        <f>IF(K1256="","",M1256 + N1256)</f>
        <v/>
      </c>
      <c r="P1256" s="4" t="n"/>
      <c r="Q1256" s="33">
        <f>IF(L1256&amp;K1256="","",M1256 * L1256)</f>
        <v/>
      </c>
      <c r="R1256" s="34">
        <f>IF(M1256="","",O1256-P1256-Q1256)</f>
        <v/>
      </c>
    </row>
    <row r="1257">
      <c r="A1257" s="25" t="n">
        <v>1253</v>
      </c>
      <c r="B1257" s="26">
        <f>_xlfn.XLOOKUP(C1257,sales!C:C,scon!B:B,"")</f>
        <v/>
      </c>
      <c r="C1257" s="4" t="n"/>
      <c r="D1257" s="26">
        <f>_xlfn.XLOOKUP(C1257,sales!C:C,scon!D:D,"")</f>
        <v/>
      </c>
      <c r="E1257" s="26">
        <f>_xlfn.XLOOKUP(C1257,sales!C:C,scon!E:E,"")</f>
        <v/>
      </c>
      <c r="F1257" s="4" t="n"/>
      <c r="G1257" s="27" t="n"/>
      <c r="H1257" s="28" t="n"/>
      <c r="I1257" s="4" t="n"/>
      <c r="J1257" s="35">
        <f>_xlfn.XLOOKUP(C1257,sales!C:C,scon!L:L,"")</f>
        <v/>
      </c>
      <c r="K1257" s="31" t="n"/>
      <c r="L1257" s="31" t="n"/>
      <c r="M1257" s="33">
        <f>IF(I1257="","",J1257*I1257)</f>
        <v/>
      </c>
      <c r="N1257" s="33">
        <f>IF(K1257="","",M1257 * K1257)</f>
        <v/>
      </c>
      <c r="O1257" s="33">
        <f>IF(K1257="","",M1257 + N1257)</f>
        <v/>
      </c>
      <c r="P1257" s="4" t="n"/>
      <c r="Q1257" s="33">
        <f>IF(L1257&amp;K1257="","",M1257 * L1257)</f>
        <v/>
      </c>
      <c r="R1257" s="34">
        <f>IF(M1257="","",O1257-P1257-Q1257)</f>
        <v/>
      </c>
    </row>
    <row r="1258">
      <c r="A1258" s="25" t="n">
        <v>1254</v>
      </c>
      <c r="B1258" s="26">
        <f>_xlfn.XLOOKUP(C1258,sales!C:C,scon!B:B,"")</f>
        <v/>
      </c>
      <c r="C1258" s="4" t="n"/>
      <c r="D1258" s="26">
        <f>_xlfn.XLOOKUP(C1258,sales!C:C,scon!D:D,"")</f>
        <v/>
      </c>
      <c r="E1258" s="26">
        <f>_xlfn.XLOOKUP(C1258,sales!C:C,scon!E:E,"")</f>
        <v/>
      </c>
      <c r="F1258" s="4" t="n"/>
      <c r="G1258" s="27" t="n"/>
      <c r="H1258" s="28" t="n"/>
      <c r="I1258" s="4" t="n"/>
      <c r="J1258" s="35">
        <f>_xlfn.XLOOKUP(C1258,sales!C:C,scon!L:L,"")</f>
        <v/>
      </c>
      <c r="K1258" s="31" t="n"/>
      <c r="L1258" s="31" t="n"/>
      <c r="M1258" s="33">
        <f>IF(I1258="","",J1258*I1258)</f>
        <v/>
      </c>
      <c r="N1258" s="33">
        <f>IF(K1258="","",M1258 * K1258)</f>
        <v/>
      </c>
      <c r="O1258" s="33">
        <f>IF(K1258="","",M1258 + N1258)</f>
        <v/>
      </c>
      <c r="P1258" s="4" t="n"/>
      <c r="Q1258" s="33">
        <f>IF(L1258&amp;K1258="","",M1258 * L1258)</f>
        <v/>
      </c>
      <c r="R1258" s="34">
        <f>IF(M1258="","",O1258-P1258-Q1258)</f>
        <v/>
      </c>
    </row>
    <row r="1259">
      <c r="A1259" s="25" t="n">
        <v>1255</v>
      </c>
      <c r="B1259" s="26">
        <f>_xlfn.XLOOKUP(C1259,sales!C:C,scon!B:B,"")</f>
        <v/>
      </c>
      <c r="C1259" s="4" t="n"/>
      <c r="D1259" s="26">
        <f>_xlfn.XLOOKUP(C1259,sales!C:C,scon!D:D,"")</f>
        <v/>
      </c>
      <c r="E1259" s="26">
        <f>_xlfn.XLOOKUP(C1259,sales!C:C,scon!E:E,"")</f>
        <v/>
      </c>
      <c r="F1259" s="4" t="n"/>
      <c r="G1259" s="27" t="n"/>
      <c r="H1259" s="28" t="n"/>
      <c r="I1259" s="4" t="n"/>
      <c r="J1259" s="35">
        <f>_xlfn.XLOOKUP(C1259,sales!C:C,scon!L:L,"")</f>
        <v/>
      </c>
      <c r="K1259" s="31" t="n"/>
      <c r="L1259" s="31" t="n"/>
      <c r="M1259" s="33">
        <f>IF(I1259="","",J1259*I1259)</f>
        <v/>
      </c>
      <c r="N1259" s="33">
        <f>IF(K1259="","",M1259 * K1259)</f>
        <v/>
      </c>
      <c r="O1259" s="33">
        <f>IF(K1259="","",M1259 + N1259)</f>
        <v/>
      </c>
      <c r="P1259" s="4" t="n"/>
      <c r="Q1259" s="33">
        <f>IF(L1259&amp;K1259="","",M1259 * L1259)</f>
        <v/>
      </c>
      <c r="R1259" s="34">
        <f>IF(M1259="","",O1259-P1259-Q1259)</f>
        <v/>
      </c>
    </row>
    <row r="1260">
      <c r="A1260" s="25" t="n">
        <v>1256</v>
      </c>
      <c r="B1260" s="26">
        <f>_xlfn.XLOOKUP(C1260,sales!C:C,scon!B:B,"")</f>
        <v/>
      </c>
      <c r="C1260" s="4" t="n"/>
      <c r="D1260" s="26">
        <f>_xlfn.XLOOKUP(C1260,sales!C:C,scon!D:D,"")</f>
        <v/>
      </c>
      <c r="E1260" s="26">
        <f>_xlfn.XLOOKUP(C1260,sales!C:C,scon!E:E,"")</f>
        <v/>
      </c>
      <c r="F1260" s="4" t="n"/>
      <c r="G1260" s="27" t="n"/>
      <c r="H1260" s="28" t="n"/>
      <c r="I1260" s="4" t="n"/>
      <c r="J1260" s="35">
        <f>_xlfn.XLOOKUP(C1260,sales!C:C,scon!L:L,"")</f>
        <v/>
      </c>
      <c r="K1260" s="31" t="n"/>
      <c r="L1260" s="31" t="n"/>
      <c r="M1260" s="33">
        <f>IF(I1260="","",J1260*I1260)</f>
        <v/>
      </c>
      <c r="N1260" s="33">
        <f>IF(K1260="","",M1260 * K1260)</f>
        <v/>
      </c>
      <c r="O1260" s="33">
        <f>IF(K1260="","",M1260 + N1260)</f>
        <v/>
      </c>
      <c r="P1260" s="4" t="n"/>
      <c r="Q1260" s="33">
        <f>IF(L1260&amp;K1260="","",M1260 * L1260)</f>
        <v/>
      </c>
      <c r="R1260" s="34">
        <f>IF(M1260="","",O1260-P1260-Q1260)</f>
        <v/>
      </c>
    </row>
    <row r="1261">
      <c r="A1261" s="25" t="n">
        <v>1257</v>
      </c>
      <c r="B1261" s="26">
        <f>_xlfn.XLOOKUP(C1261,sales!C:C,scon!B:B,"")</f>
        <v/>
      </c>
      <c r="C1261" s="4" t="n"/>
      <c r="D1261" s="26">
        <f>_xlfn.XLOOKUP(C1261,sales!C:C,scon!D:D,"")</f>
        <v/>
      </c>
      <c r="E1261" s="26">
        <f>_xlfn.XLOOKUP(C1261,sales!C:C,scon!E:E,"")</f>
        <v/>
      </c>
      <c r="F1261" s="4" t="n"/>
      <c r="G1261" s="27" t="n"/>
      <c r="H1261" s="28" t="n"/>
      <c r="I1261" s="4" t="n"/>
      <c r="J1261" s="35">
        <f>_xlfn.XLOOKUP(C1261,sales!C:C,scon!L:L,"")</f>
        <v/>
      </c>
      <c r="K1261" s="31" t="n"/>
      <c r="L1261" s="31" t="n"/>
      <c r="M1261" s="33">
        <f>IF(I1261="","",J1261*I1261)</f>
        <v/>
      </c>
      <c r="N1261" s="33">
        <f>IF(K1261="","",M1261 * K1261)</f>
        <v/>
      </c>
      <c r="O1261" s="33">
        <f>IF(K1261="","",M1261 + N1261)</f>
        <v/>
      </c>
      <c r="P1261" s="4" t="n"/>
      <c r="Q1261" s="33">
        <f>IF(L1261&amp;K1261="","",M1261 * L1261)</f>
        <v/>
      </c>
      <c r="R1261" s="34">
        <f>IF(M1261="","",O1261-P1261-Q1261)</f>
        <v/>
      </c>
    </row>
    <row r="1262">
      <c r="A1262" s="25" t="n">
        <v>1258</v>
      </c>
      <c r="B1262" s="26">
        <f>_xlfn.XLOOKUP(C1262,sales!C:C,scon!B:B,"")</f>
        <v/>
      </c>
      <c r="C1262" s="4" t="n"/>
      <c r="D1262" s="26">
        <f>_xlfn.XLOOKUP(C1262,sales!C:C,scon!D:D,"")</f>
        <v/>
      </c>
      <c r="E1262" s="26">
        <f>_xlfn.XLOOKUP(C1262,sales!C:C,scon!E:E,"")</f>
        <v/>
      </c>
      <c r="F1262" s="4" t="n"/>
      <c r="G1262" s="27" t="n"/>
      <c r="H1262" s="28" t="n"/>
      <c r="I1262" s="4" t="n"/>
      <c r="J1262" s="35">
        <f>_xlfn.XLOOKUP(C1262,sales!C:C,scon!L:L,"")</f>
        <v/>
      </c>
      <c r="K1262" s="31" t="n"/>
      <c r="L1262" s="31" t="n"/>
      <c r="M1262" s="33">
        <f>IF(I1262="","",J1262*I1262)</f>
        <v/>
      </c>
      <c r="N1262" s="33">
        <f>IF(K1262="","",M1262 * K1262)</f>
        <v/>
      </c>
      <c r="O1262" s="33">
        <f>IF(K1262="","",M1262 + N1262)</f>
        <v/>
      </c>
      <c r="P1262" s="4" t="n"/>
      <c r="Q1262" s="33">
        <f>IF(L1262&amp;K1262="","",M1262 * L1262)</f>
        <v/>
      </c>
      <c r="R1262" s="34">
        <f>IF(M1262="","",O1262-P1262-Q1262)</f>
        <v/>
      </c>
    </row>
    <row r="1263">
      <c r="A1263" s="25" t="n">
        <v>1259</v>
      </c>
      <c r="B1263" s="26">
        <f>_xlfn.XLOOKUP(C1263,sales!C:C,scon!B:B,"")</f>
        <v/>
      </c>
      <c r="C1263" s="4" t="n"/>
      <c r="D1263" s="26">
        <f>_xlfn.XLOOKUP(C1263,sales!C:C,scon!D:D,"")</f>
        <v/>
      </c>
      <c r="E1263" s="26">
        <f>_xlfn.XLOOKUP(C1263,sales!C:C,scon!E:E,"")</f>
        <v/>
      </c>
      <c r="F1263" s="4" t="n"/>
      <c r="G1263" s="27" t="n"/>
      <c r="H1263" s="28" t="n"/>
      <c r="I1263" s="4" t="n"/>
      <c r="J1263" s="35">
        <f>_xlfn.XLOOKUP(C1263,sales!C:C,scon!L:L,"")</f>
        <v/>
      </c>
      <c r="K1263" s="31" t="n"/>
      <c r="L1263" s="31" t="n"/>
      <c r="M1263" s="33">
        <f>IF(I1263="","",J1263*I1263)</f>
        <v/>
      </c>
      <c r="N1263" s="33">
        <f>IF(K1263="","",M1263 * K1263)</f>
        <v/>
      </c>
      <c r="O1263" s="33">
        <f>IF(K1263="","",M1263 + N1263)</f>
        <v/>
      </c>
      <c r="P1263" s="4" t="n"/>
      <c r="Q1263" s="33">
        <f>IF(L1263&amp;K1263="","",M1263 * L1263)</f>
        <v/>
      </c>
      <c r="R1263" s="34">
        <f>IF(M1263="","",O1263-P1263-Q1263)</f>
        <v/>
      </c>
    </row>
    <row r="1264">
      <c r="A1264" s="25" t="n">
        <v>1260</v>
      </c>
      <c r="B1264" s="26">
        <f>_xlfn.XLOOKUP(C1264,sales!C:C,scon!B:B,"")</f>
        <v/>
      </c>
      <c r="C1264" s="4" t="n"/>
      <c r="D1264" s="26">
        <f>_xlfn.XLOOKUP(C1264,sales!C:C,scon!D:D,"")</f>
        <v/>
      </c>
      <c r="E1264" s="26">
        <f>_xlfn.XLOOKUP(C1264,sales!C:C,scon!E:E,"")</f>
        <v/>
      </c>
      <c r="F1264" s="4" t="n"/>
      <c r="G1264" s="27" t="n"/>
      <c r="H1264" s="28" t="n"/>
      <c r="I1264" s="4" t="n"/>
      <c r="J1264" s="35">
        <f>_xlfn.XLOOKUP(C1264,sales!C:C,scon!L:L,"")</f>
        <v/>
      </c>
      <c r="K1264" s="31" t="n"/>
      <c r="L1264" s="31" t="n"/>
      <c r="M1264" s="33">
        <f>IF(I1264="","",J1264*I1264)</f>
        <v/>
      </c>
      <c r="N1264" s="33">
        <f>IF(K1264="","",M1264 * K1264)</f>
        <v/>
      </c>
      <c r="O1264" s="33">
        <f>IF(K1264="","",M1264 + N1264)</f>
        <v/>
      </c>
      <c r="P1264" s="4" t="n"/>
      <c r="Q1264" s="33">
        <f>IF(L1264&amp;K1264="","",M1264 * L1264)</f>
        <v/>
      </c>
      <c r="R1264" s="34">
        <f>IF(M1264="","",O1264-P1264-Q1264)</f>
        <v/>
      </c>
    </row>
    <row r="1265">
      <c r="A1265" s="25" t="n">
        <v>1261</v>
      </c>
      <c r="B1265" s="26">
        <f>_xlfn.XLOOKUP(C1265,sales!C:C,scon!B:B,"")</f>
        <v/>
      </c>
      <c r="C1265" s="4" t="n"/>
      <c r="D1265" s="26">
        <f>_xlfn.XLOOKUP(C1265,sales!C:C,scon!D:D,"")</f>
        <v/>
      </c>
      <c r="E1265" s="26">
        <f>_xlfn.XLOOKUP(C1265,sales!C:C,scon!E:E,"")</f>
        <v/>
      </c>
      <c r="F1265" s="4" t="n"/>
      <c r="G1265" s="27" t="n"/>
      <c r="H1265" s="28" t="n"/>
      <c r="I1265" s="4" t="n"/>
      <c r="J1265" s="35">
        <f>_xlfn.XLOOKUP(C1265,sales!C:C,scon!L:L,"")</f>
        <v/>
      </c>
      <c r="K1265" s="31" t="n"/>
      <c r="L1265" s="31" t="n"/>
      <c r="M1265" s="33">
        <f>IF(I1265="","",J1265*I1265)</f>
        <v/>
      </c>
      <c r="N1265" s="33">
        <f>IF(K1265="","",M1265 * K1265)</f>
        <v/>
      </c>
      <c r="O1265" s="33">
        <f>IF(K1265="","",M1265 + N1265)</f>
        <v/>
      </c>
      <c r="P1265" s="4" t="n"/>
      <c r="Q1265" s="33">
        <f>IF(L1265&amp;K1265="","",M1265 * L1265)</f>
        <v/>
      </c>
      <c r="R1265" s="34">
        <f>IF(M1265="","",O1265-P1265-Q1265)</f>
        <v/>
      </c>
    </row>
    <row r="1266">
      <c r="A1266" s="25" t="n">
        <v>1262</v>
      </c>
      <c r="B1266" s="26">
        <f>_xlfn.XLOOKUP(C1266,sales!C:C,scon!B:B,"")</f>
        <v/>
      </c>
      <c r="C1266" s="4" t="n"/>
      <c r="D1266" s="26">
        <f>_xlfn.XLOOKUP(C1266,sales!C:C,scon!D:D,"")</f>
        <v/>
      </c>
      <c r="E1266" s="26">
        <f>_xlfn.XLOOKUP(C1266,sales!C:C,scon!E:E,"")</f>
        <v/>
      </c>
      <c r="F1266" s="4" t="n"/>
      <c r="G1266" s="27" t="n"/>
      <c r="H1266" s="28" t="n"/>
      <c r="I1266" s="4" t="n"/>
      <c r="J1266" s="35">
        <f>_xlfn.XLOOKUP(C1266,sales!C:C,scon!L:L,"")</f>
        <v/>
      </c>
      <c r="K1266" s="31" t="n"/>
      <c r="L1266" s="31" t="n"/>
      <c r="M1266" s="33">
        <f>IF(I1266="","",J1266*I1266)</f>
        <v/>
      </c>
      <c r="N1266" s="33">
        <f>IF(K1266="","",M1266 * K1266)</f>
        <v/>
      </c>
      <c r="O1266" s="33">
        <f>IF(K1266="","",M1266 + N1266)</f>
        <v/>
      </c>
      <c r="P1266" s="4" t="n"/>
      <c r="Q1266" s="33">
        <f>IF(L1266&amp;K1266="","",M1266 * L1266)</f>
        <v/>
      </c>
      <c r="R1266" s="34">
        <f>IF(M1266="","",O1266-P1266-Q1266)</f>
        <v/>
      </c>
    </row>
    <row r="1267">
      <c r="A1267" s="25" t="n">
        <v>1263</v>
      </c>
      <c r="B1267" s="26">
        <f>_xlfn.XLOOKUP(C1267,sales!C:C,scon!B:B,"")</f>
        <v/>
      </c>
      <c r="C1267" s="4" t="n"/>
      <c r="D1267" s="26">
        <f>_xlfn.XLOOKUP(C1267,sales!C:C,scon!D:D,"")</f>
        <v/>
      </c>
      <c r="E1267" s="26">
        <f>_xlfn.XLOOKUP(C1267,sales!C:C,scon!E:E,"")</f>
        <v/>
      </c>
      <c r="F1267" s="4" t="n"/>
      <c r="G1267" s="27" t="n"/>
      <c r="H1267" s="28" t="n"/>
      <c r="I1267" s="4" t="n"/>
      <c r="J1267" s="35">
        <f>_xlfn.XLOOKUP(C1267,sales!C:C,scon!L:L,"")</f>
        <v/>
      </c>
      <c r="K1267" s="31" t="n"/>
      <c r="L1267" s="31" t="n"/>
      <c r="M1267" s="33">
        <f>IF(I1267="","",J1267*I1267)</f>
        <v/>
      </c>
      <c r="N1267" s="33">
        <f>IF(K1267="","",M1267 * K1267)</f>
        <v/>
      </c>
      <c r="O1267" s="33">
        <f>IF(K1267="","",M1267 + N1267)</f>
        <v/>
      </c>
      <c r="P1267" s="4" t="n"/>
      <c r="Q1267" s="33">
        <f>IF(L1267&amp;K1267="","",M1267 * L1267)</f>
        <v/>
      </c>
      <c r="R1267" s="34">
        <f>IF(M1267="","",O1267-P1267-Q1267)</f>
        <v/>
      </c>
    </row>
    <row r="1268">
      <c r="A1268" s="25" t="n">
        <v>1264</v>
      </c>
      <c r="B1268" s="26">
        <f>_xlfn.XLOOKUP(C1268,sales!C:C,scon!B:B,"")</f>
        <v/>
      </c>
      <c r="C1268" s="4" t="n"/>
      <c r="D1268" s="26">
        <f>_xlfn.XLOOKUP(C1268,sales!C:C,scon!D:D,"")</f>
        <v/>
      </c>
      <c r="E1268" s="26">
        <f>_xlfn.XLOOKUP(C1268,sales!C:C,scon!E:E,"")</f>
        <v/>
      </c>
      <c r="F1268" s="4" t="n"/>
      <c r="G1268" s="27" t="n"/>
      <c r="H1268" s="28" t="n"/>
      <c r="I1268" s="4" t="n"/>
      <c r="J1268" s="35">
        <f>_xlfn.XLOOKUP(C1268,sales!C:C,scon!L:L,"")</f>
        <v/>
      </c>
      <c r="K1268" s="31" t="n"/>
      <c r="L1268" s="31" t="n"/>
      <c r="M1268" s="33">
        <f>IF(I1268="","",J1268*I1268)</f>
        <v/>
      </c>
      <c r="N1268" s="33">
        <f>IF(K1268="","",M1268 * K1268)</f>
        <v/>
      </c>
      <c r="O1268" s="33">
        <f>IF(K1268="","",M1268 + N1268)</f>
        <v/>
      </c>
      <c r="P1268" s="4" t="n"/>
      <c r="Q1268" s="33">
        <f>IF(L1268&amp;K1268="","",M1268 * L1268)</f>
        <v/>
      </c>
      <c r="R1268" s="34">
        <f>IF(M1268="","",O1268-P1268-Q1268)</f>
        <v/>
      </c>
    </row>
    <row r="1269">
      <c r="A1269" s="25" t="n">
        <v>1265</v>
      </c>
      <c r="B1269" s="26">
        <f>_xlfn.XLOOKUP(C1269,sales!C:C,scon!B:B,"")</f>
        <v/>
      </c>
      <c r="C1269" s="4" t="n"/>
      <c r="D1269" s="26">
        <f>_xlfn.XLOOKUP(C1269,sales!C:C,scon!D:D,"")</f>
        <v/>
      </c>
      <c r="E1269" s="26">
        <f>_xlfn.XLOOKUP(C1269,sales!C:C,scon!E:E,"")</f>
        <v/>
      </c>
      <c r="F1269" s="4" t="n"/>
      <c r="G1269" s="27" t="n"/>
      <c r="H1269" s="28" t="n"/>
      <c r="I1269" s="4" t="n"/>
      <c r="J1269" s="35">
        <f>_xlfn.XLOOKUP(C1269,sales!C:C,scon!L:L,"")</f>
        <v/>
      </c>
      <c r="K1269" s="31" t="n"/>
      <c r="L1269" s="31" t="n"/>
      <c r="M1269" s="33">
        <f>IF(I1269="","",J1269*I1269)</f>
        <v/>
      </c>
      <c r="N1269" s="33">
        <f>IF(K1269="","",M1269 * K1269)</f>
        <v/>
      </c>
      <c r="O1269" s="33">
        <f>IF(K1269="","",M1269 + N1269)</f>
        <v/>
      </c>
      <c r="P1269" s="4" t="n"/>
      <c r="Q1269" s="33">
        <f>IF(L1269&amp;K1269="","",M1269 * L1269)</f>
        <v/>
      </c>
      <c r="R1269" s="34">
        <f>IF(M1269="","",O1269-P1269-Q1269)</f>
        <v/>
      </c>
    </row>
    <row r="1270">
      <c r="A1270" s="25" t="n">
        <v>1266</v>
      </c>
      <c r="B1270" s="26">
        <f>_xlfn.XLOOKUP(C1270,sales!C:C,scon!B:B,"")</f>
        <v/>
      </c>
      <c r="C1270" s="4" t="n"/>
      <c r="D1270" s="26">
        <f>_xlfn.XLOOKUP(C1270,sales!C:C,scon!D:D,"")</f>
        <v/>
      </c>
      <c r="E1270" s="26">
        <f>_xlfn.XLOOKUP(C1270,sales!C:C,scon!E:E,"")</f>
        <v/>
      </c>
      <c r="F1270" s="4" t="n"/>
      <c r="G1270" s="27" t="n"/>
      <c r="H1270" s="28" t="n"/>
      <c r="I1270" s="4" t="n"/>
      <c r="J1270" s="35">
        <f>_xlfn.XLOOKUP(C1270,sales!C:C,scon!L:L,"")</f>
        <v/>
      </c>
      <c r="K1270" s="31" t="n"/>
      <c r="L1270" s="31" t="n"/>
      <c r="M1270" s="33">
        <f>IF(I1270="","",J1270*I1270)</f>
        <v/>
      </c>
      <c r="N1270" s="33">
        <f>IF(K1270="","",M1270 * K1270)</f>
        <v/>
      </c>
      <c r="O1270" s="33">
        <f>IF(K1270="","",M1270 + N1270)</f>
        <v/>
      </c>
      <c r="P1270" s="4" t="n"/>
      <c r="Q1270" s="33">
        <f>IF(L1270&amp;K1270="","",M1270 * L1270)</f>
        <v/>
      </c>
      <c r="R1270" s="34">
        <f>IF(M1270="","",O1270-P1270-Q1270)</f>
        <v/>
      </c>
    </row>
    <row r="1271">
      <c r="A1271" s="25" t="n">
        <v>1267</v>
      </c>
      <c r="B1271" s="26">
        <f>_xlfn.XLOOKUP(C1271,sales!C:C,scon!B:B,"")</f>
        <v/>
      </c>
      <c r="C1271" s="4" t="n"/>
      <c r="D1271" s="26">
        <f>_xlfn.XLOOKUP(C1271,sales!C:C,scon!D:D,"")</f>
        <v/>
      </c>
      <c r="E1271" s="26">
        <f>_xlfn.XLOOKUP(C1271,sales!C:C,scon!E:E,"")</f>
        <v/>
      </c>
      <c r="F1271" s="4" t="n"/>
      <c r="G1271" s="27" t="n"/>
      <c r="H1271" s="28" t="n"/>
      <c r="I1271" s="4" t="n"/>
      <c r="J1271" s="35">
        <f>_xlfn.XLOOKUP(C1271,sales!C:C,scon!L:L,"")</f>
        <v/>
      </c>
      <c r="K1271" s="31" t="n"/>
      <c r="L1271" s="31" t="n"/>
      <c r="M1271" s="33">
        <f>IF(I1271="","",J1271*I1271)</f>
        <v/>
      </c>
      <c r="N1271" s="33">
        <f>IF(K1271="","",M1271 * K1271)</f>
        <v/>
      </c>
      <c r="O1271" s="33">
        <f>IF(K1271="","",M1271 + N1271)</f>
        <v/>
      </c>
      <c r="P1271" s="4" t="n"/>
      <c r="Q1271" s="33">
        <f>IF(L1271&amp;K1271="","",M1271 * L1271)</f>
        <v/>
      </c>
      <c r="R1271" s="34">
        <f>IF(M1271="","",O1271-P1271-Q1271)</f>
        <v/>
      </c>
    </row>
    <row r="1272">
      <c r="A1272" s="25" t="n">
        <v>1268</v>
      </c>
      <c r="B1272" s="26">
        <f>_xlfn.XLOOKUP(C1272,sales!C:C,scon!B:B,"")</f>
        <v/>
      </c>
      <c r="C1272" s="4" t="n"/>
      <c r="D1272" s="26">
        <f>_xlfn.XLOOKUP(C1272,sales!C:C,scon!D:D,"")</f>
        <v/>
      </c>
      <c r="E1272" s="26">
        <f>_xlfn.XLOOKUP(C1272,sales!C:C,scon!E:E,"")</f>
        <v/>
      </c>
      <c r="F1272" s="4" t="n"/>
      <c r="G1272" s="27" t="n"/>
      <c r="H1272" s="28" t="n"/>
      <c r="I1272" s="4" t="n"/>
      <c r="J1272" s="35">
        <f>_xlfn.XLOOKUP(C1272,sales!C:C,scon!L:L,"")</f>
        <v/>
      </c>
      <c r="K1272" s="31" t="n"/>
      <c r="L1272" s="31" t="n"/>
      <c r="M1272" s="33">
        <f>IF(I1272="","",J1272*I1272)</f>
        <v/>
      </c>
      <c r="N1272" s="33">
        <f>IF(K1272="","",M1272 * K1272)</f>
        <v/>
      </c>
      <c r="O1272" s="33">
        <f>IF(K1272="","",M1272 + N1272)</f>
        <v/>
      </c>
      <c r="P1272" s="4" t="n"/>
      <c r="Q1272" s="33">
        <f>IF(L1272&amp;K1272="","",M1272 * L1272)</f>
        <v/>
      </c>
      <c r="R1272" s="34">
        <f>IF(M1272="","",O1272-P1272-Q1272)</f>
        <v/>
      </c>
    </row>
    <row r="1273">
      <c r="A1273" s="25" t="n">
        <v>1269</v>
      </c>
      <c r="B1273" s="26">
        <f>_xlfn.XLOOKUP(C1273,sales!C:C,scon!B:B,"")</f>
        <v/>
      </c>
      <c r="C1273" s="4" t="n"/>
      <c r="D1273" s="26">
        <f>_xlfn.XLOOKUP(C1273,sales!C:C,scon!D:D,"")</f>
        <v/>
      </c>
      <c r="E1273" s="26">
        <f>_xlfn.XLOOKUP(C1273,sales!C:C,scon!E:E,"")</f>
        <v/>
      </c>
      <c r="F1273" s="4" t="n"/>
      <c r="G1273" s="27" t="n"/>
      <c r="H1273" s="28" t="n"/>
      <c r="I1273" s="4" t="n"/>
      <c r="J1273" s="35">
        <f>_xlfn.XLOOKUP(C1273,sales!C:C,scon!L:L,"")</f>
        <v/>
      </c>
      <c r="K1273" s="31" t="n"/>
      <c r="L1273" s="31" t="n"/>
      <c r="M1273" s="33">
        <f>IF(I1273="","",J1273*I1273)</f>
        <v/>
      </c>
      <c r="N1273" s="33">
        <f>IF(K1273="","",M1273 * K1273)</f>
        <v/>
      </c>
      <c r="O1273" s="33">
        <f>IF(K1273="","",M1273 + N1273)</f>
        <v/>
      </c>
      <c r="P1273" s="4" t="n"/>
      <c r="Q1273" s="33">
        <f>IF(L1273&amp;K1273="","",M1273 * L1273)</f>
        <v/>
      </c>
      <c r="R1273" s="34">
        <f>IF(M1273="","",O1273-P1273-Q1273)</f>
        <v/>
      </c>
    </row>
    <row r="1274">
      <c r="A1274" s="25" t="n">
        <v>1270</v>
      </c>
      <c r="B1274" s="26">
        <f>_xlfn.XLOOKUP(C1274,sales!C:C,scon!B:B,"")</f>
        <v/>
      </c>
      <c r="C1274" s="4" t="n"/>
      <c r="D1274" s="26">
        <f>_xlfn.XLOOKUP(C1274,sales!C:C,scon!D:D,"")</f>
        <v/>
      </c>
      <c r="E1274" s="26">
        <f>_xlfn.XLOOKUP(C1274,sales!C:C,scon!E:E,"")</f>
        <v/>
      </c>
      <c r="F1274" s="4" t="n"/>
      <c r="G1274" s="27" t="n"/>
      <c r="H1274" s="28" t="n"/>
      <c r="I1274" s="4" t="n"/>
      <c r="J1274" s="35">
        <f>_xlfn.XLOOKUP(C1274,sales!C:C,scon!L:L,"")</f>
        <v/>
      </c>
      <c r="K1274" s="31" t="n"/>
      <c r="L1274" s="31" t="n"/>
      <c r="M1274" s="33">
        <f>IF(I1274="","",J1274*I1274)</f>
        <v/>
      </c>
      <c r="N1274" s="33">
        <f>IF(K1274="","",M1274 * K1274)</f>
        <v/>
      </c>
      <c r="O1274" s="33">
        <f>IF(K1274="","",M1274 + N1274)</f>
        <v/>
      </c>
      <c r="P1274" s="4" t="n"/>
      <c r="Q1274" s="33">
        <f>IF(L1274&amp;K1274="","",M1274 * L1274)</f>
        <v/>
      </c>
      <c r="R1274" s="34">
        <f>IF(M1274="","",O1274-P1274-Q1274)</f>
        <v/>
      </c>
    </row>
    <row r="1275">
      <c r="A1275" s="25" t="n">
        <v>1271</v>
      </c>
      <c r="B1275" s="26">
        <f>_xlfn.XLOOKUP(C1275,sales!C:C,scon!B:B,"")</f>
        <v/>
      </c>
      <c r="C1275" s="4" t="n"/>
      <c r="D1275" s="26">
        <f>_xlfn.XLOOKUP(C1275,sales!C:C,scon!D:D,"")</f>
        <v/>
      </c>
      <c r="E1275" s="26">
        <f>_xlfn.XLOOKUP(C1275,sales!C:C,scon!E:E,"")</f>
        <v/>
      </c>
      <c r="F1275" s="4" t="n"/>
      <c r="G1275" s="27" t="n"/>
      <c r="H1275" s="28" t="n"/>
      <c r="I1275" s="4" t="n"/>
      <c r="J1275" s="35">
        <f>_xlfn.XLOOKUP(C1275,sales!C:C,scon!L:L,"")</f>
        <v/>
      </c>
      <c r="K1275" s="31" t="n"/>
      <c r="L1275" s="31" t="n"/>
      <c r="M1275" s="33">
        <f>IF(I1275="","",J1275*I1275)</f>
        <v/>
      </c>
      <c r="N1275" s="33">
        <f>IF(K1275="","",M1275 * K1275)</f>
        <v/>
      </c>
      <c r="O1275" s="33">
        <f>IF(K1275="","",M1275 + N1275)</f>
        <v/>
      </c>
      <c r="P1275" s="4" t="n"/>
      <c r="Q1275" s="33">
        <f>IF(L1275&amp;K1275="","",M1275 * L1275)</f>
        <v/>
      </c>
      <c r="R1275" s="34">
        <f>IF(M1275="","",O1275-P1275-Q1275)</f>
        <v/>
      </c>
    </row>
    <row r="1276">
      <c r="A1276" s="25" t="n">
        <v>1272</v>
      </c>
      <c r="B1276" s="26">
        <f>_xlfn.XLOOKUP(C1276,sales!C:C,scon!B:B,"")</f>
        <v/>
      </c>
      <c r="C1276" s="4" t="n"/>
      <c r="D1276" s="26">
        <f>_xlfn.XLOOKUP(C1276,sales!C:C,scon!D:D,"")</f>
        <v/>
      </c>
      <c r="E1276" s="26">
        <f>_xlfn.XLOOKUP(C1276,sales!C:C,scon!E:E,"")</f>
        <v/>
      </c>
      <c r="F1276" s="4" t="n"/>
      <c r="G1276" s="27" t="n"/>
      <c r="H1276" s="28" t="n"/>
      <c r="I1276" s="4" t="n"/>
      <c r="J1276" s="35">
        <f>_xlfn.XLOOKUP(C1276,sales!C:C,scon!L:L,"")</f>
        <v/>
      </c>
      <c r="K1276" s="31" t="n"/>
      <c r="L1276" s="31" t="n"/>
      <c r="M1276" s="33">
        <f>IF(I1276="","",J1276*I1276)</f>
        <v/>
      </c>
      <c r="N1276" s="33">
        <f>IF(K1276="","",M1276 * K1276)</f>
        <v/>
      </c>
      <c r="O1276" s="33">
        <f>IF(K1276="","",M1276 + N1276)</f>
        <v/>
      </c>
      <c r="P1276" s="4" t="n"/>
      <c r="Q1276" s="33">
        <f>IF(L1276&amp;K1276="","",M1276 * L1276)</f>
        <v/>
      </c>
      <c r="R1276" s="34">
        <f>IF(M1276="","",O1276-P1276-Q1276)</f>
        <v/>
      </c>
    </row>
    <row r="1277">
      <c r="A1277" s="25" t="n">
        <v>1273</v>
      </c>
      <c r="B1277" s="26">
        <f>_xlfn.XLOOKUP(C1277,sales!C:C,scon!B:B,"")</f>
        <v/>
      </c>
      <c r="C1277" s="4" t="n"/>
      <c r="D1277" s="26">
        <f>_xlfn.XLOOKUP(C1277,sales!C:C,scon!D:D,"")</f>
        <v/>
      </c>
      <c r="E1277" s="26">
        <f>_xlfn.XLOOKUP(C1277,sales!C:C,scon!E:E,"")</f>
        <v/>
      </c>
      <c r="F1277" s="4" t="n"/>
      <c r="G1277" s="27" t="n"/>
      <c r="H1277" s="28" t="n"/>
      <c r="I1277" s="4" t="n"/>
      <c r="J1277" s="35">
        <f>_xlfn.XLOOKUP(C1277,sales!C:C,scon!L:L,"")</f>
        <v/>
      </c>
      <c r="K1277" s="31" t="n"/>
      <c r="L1277" s="31" t="n"/>
      <c r="M1277" s="33">
        <f>IF(I1277="","",J1277*I1277)</f>
        <v/>
      </c>
      <c r="N1277" s="33">
        <f>IF(K1277="","",M1277 * K1277)</f>
        <v/>
      </c>
      <c r="O1277" s="33">
        <f>IF(K1277="","",M1277 + N1277)</f>
        <v/>
      </c>
      <c r="P1277" s="4" t="n"/>
      <c r="Q1277" s="33">
        <f>IF(L1277&amp;K1277="","",M1277 * L1277)</f>
        <v/>
      </c>
      <c r="R1277" s="34">
        <f>IF(M1277="","",O1277-P1277-Q1277)</f>
        <v/>
      </c>
    </row>
    <row r="1278">
      <c r="A1278" s="25" t="n">
        <v>1274</v>
      </c>
      <c r="B1278" s="26">
        <f>_xlfn.XLOOKUP(C1278,sales!C:C,scon!B:B,"")</f>
        <v/>
      </c>
      <c r="C1278" s="4" t="n"/>
      <c r="D1278" s="26">
        <f>_xlfn.XLOOKUP(C1278,sales!C:C,scon!D:D,"")</f>
        <v/>
      </c>
      <c r="E1278" s="26">
        <f>_xlfn.XLOOKUP(C1278,sales!C:C,scon!E:E,"")</f>
        <v/>
      </c>
      <c r="F1278" s="4" t="n"/>
      <c r="G1278" s="27" t="n"/>
      <c r="H1278" s="28" t="n"/>
      <c r="I1278" s="4" t="n"/>
      <c r="J1278" s="35">
        <f>_xlfn.XLOOKUP(C1278,sales!C:C,scon!L:L,"")</f>
        <v/>
      </c>
      <c r="K1278" s="31" t="n"/>
      <c r="L1278" s="31" t="n"/>
      <c r="M1278" s="33">
        <f>IF(I1278="","",J1278*I1278)</f>
        <v/>
      </c>
      <c r="N1278" s="33">
        <f>IF(K1278="","",M1278 * K1278)</f>
        <v/>
      </c>
      <c r="O1278" s="33">
        <f>IF(K1278="","",M1278 + N1278)</f>
        <v/>
      </c>
      <c r="P1278" s="4" t="n"/>
      <c r="Q1278" s="33">
        <f>IF(L1278&amp;K1278="","",M1278 * L1278)</f>
        <v/>
      </c>
      <c r="R1278" s="34">
        <f>IF(M1278="","",O1278-P1278-Q1278)</f>
        <v/>
      </c>
    </row>
    <row r="1279">
      <c r="A1279" s="25" t="n">
        <v>1275</v>
      </c>
      <c r="B1279" s="26">
        <f>_xlfn.XLOOKUP(C1279,sales!C:C,scon!B:B,"")</f>
        <v/>
      </c>
      <c r="C1279" s="4" t="n"/>
      <c r="D1279" s="26">
        <f>_xlfn.XLOOKUP(C1279,sales!C:C,scon!D:D,"")</f>
        <v/>
      </c>
      <c r="E1279" s="26">
        <f>_xlfn.XLOOKUP(C1279,sales!C:C,scon!E:E,"")</f>
        <v/>
      </c>
      <c r="F1279" s="4" t="n"/>
      <c r="G1279" s="27" t="n"/>
      <c r="H1279" s="28" t="n"/>
      <c r="I1279" s="4" t="n"/>
      <c r="J1279" s="35">
        <f>_xlfn.XLOOKUP(C1279,sales!C:C,scon!L:L,"")</f>
        <v/>
      </c>
      <c r="K1279" s="31" t="n"/>
      <c r="L1279" s="31" t="n"/>
      <c r="M1279" s="33">
        <f>IF(I1279="","",J1279*I1279)</f>
        <v/>
      </c>
      <c r="N1279" s="33">
        <f>IF(K1279="","",M1279 * K1279)</f>
        <v/>
      </c>
      <c r="O1279" s="33">
        <f>IF(K1279="","",M1279 + N1279)</f>
        <v/>
      </c>
      <c r="P1279" s="4" t="n"/>
      <c r="Q1279" s="33">
        <f>IF(L1279&amp;K1279="","",M1279 * L1279)</f>
        <v/>
      </c>
      <c r="R1279" s="34">
        <f>IF(M1279="","",O1279-P1279-Q1279)</f>
        <v/>
      </c>
    </row>
    <row r="1280">
      <c r="A1280" s="25" t="n">
        <v>1276</v>
      </c>
      <c r="B1280" s="26">
        <f>_xlfn.XLOOKUP(C1280,sales!C:C,scon!B:B,"")</f>
        <v/>
      </c>
      <c r="C1280" s="4" t="n"/>
      <c r="D1280" s="26">
        <f>_xlfn.XLOOKUP(C1280,sales!C:C,scon!D:D,"")</f>
        <v/>
      </c>
      <c r="E1280" s="26">
        <f>_xlfn.XLOOKUP(C1280,sales!C:C,scon!E:E,"")</f>
        <v/>
      </c>
      <c r="F1280" s="4" t="n"/>
      <c r="G1280" s="27" t="n"/>
      <c r="H1280" s="28" t="n"/>
      <c r="I1280" s="4" t="n"/>
      <c r="J1280" s="35">
        <f>_xlfn.XLOOKUP(C1280,sales!C:C,scon!L:L,"")</f>
        <v/>
      </c>
      <c r="K1280" s="31" t="n"/>
      <c r="L1280" s="31" t="n"/>
      <c r="M1280" s="33">
        <f>IF(I1280="","",J1280*I1280)</f>
        <v/>
      </c>
      <c r="N1280" s="33">
        <f>IF(K1280="","",M1280 * K1280)</f>
        <v/>
      </c>
      <c r="O1280" s="33">
        <f>IF(K1280="","",M1280 + N1280)</f>
        <v/>
      </c>
      <c r="P1280" s="4" t="n"/>
      <c r="Q1280" s="33">
        <f>IF(L1280&amp;K1280="","",M1280 * L1280)</f>
        <v/>
      </c>
      <c r="R1280" s="34">
        <f>IF(M1280="","",O1280-P1280-Q1280)</f>
        <v/>
      </c>
    </row>
    <row r="1281">
      <c r="A1281" s="25" t="n">
        <v>1277</v>
      </c>
      <c r="B1281" s="26">
        <f>_xlfn.XLOOKUP(C1281,sales!C:C,scon!B:B,"")</f>
        <v/>
      </c>
      <c r="C1281" s="4" t="n"/>
      <c r="D1281" s="26">
        <f>_xlfn.XLOOKUP(C1281,sales!C:C,scon!D:D,"")</f>
        <v/>
      </c>
      <c r="E1281" s="26">
        <f>_xlfn.XLOOKUP(C1281,sales!C:C,scon!E:E,"")</f>
        <v/>
      </c>
      <c r="F1281" s="4" t="n"/>
      <c r="G1281" s="27" t="n"/>
      <c r="H1281" s="28" t="n"/>
      <c r="I1281" s="4" t="n"/>
      <c r="J1281" s="35">
        <f>_xlfn.XLOOKUP(C1281,sales!C:C,scon!L:L,"")</f>
        <v/>
      </c>
      <c r="K1281" s="31" t="n"/>
      <c r="L1281" s="31" t="n"/>
      <c r="M1281" s="33">
        <f>IF(I1281="","",J1281*I1281)</f>
        <v/>
      </c>
      <c r="N1281" s="33">
        <f>IF(K1281="","",M1281 * K1281)</f>
        <v/>
      </c>
      <c r="O1281" s="33">
        <f>IF(K1281="","",M1281 + N1281)</f>
        <v/>
      </c>
      <c r="P1281" s="4" t="n"/>
      <c r="Q1281" s="33">
        <f>IF(L1281&amp;K1281="","",M1281 * L1281)</f>
        <v/>
      </c>
      <c r="R1281" s="34">
        <f>IF(M1281="","",O1281-P1281-Q1281)</f>
        <v/>
      </c>
    </row>
    <row r="1282">
      <c r="A1282" s="25" t="n">
        <v>1278</v>
      </c>
      <c r="B1282" s="26">
        <f>_xlfn.XLOOKUP(C1282,sales!C:C,scon!B:B,"")</f>
        <v/>
      </c>
      <c r="C1282" s="4" t="n"/>
      <c r="D1282" s="26">
        <f>_xlfn.XLOOKUP(C1282,sales!C:C,scon!D:D,"")</f>
        <v/>
      </c>
      <c r="E1282" s="26">
        <f>_xlfn.XLOOKUP(C1282,sales!C:C,scon!E:E,"")</f>
        <v/>
      </c>
      <c r="F1282" s="4" t="n"/>
      <c r="G1282" s="27" t="n"/>
      <c r="H1282" s="28" t="n"/>
      <c r="I1282" s="4" t="n"/>
      <c r="J1282" s="35">
        <f>_xlfn.XLOOKUP(C1282,sales!C:C,scon!L:L,"")</f>
        <v/>
      </c>
      <c r="K1282" s="31" t="n"/>
      <c r="L1282" s="31" t="n"/>
      <c r="M1282" s="33">
        <f>IF(I1282="","",J1282*I1282)</f>
        <v/>
      </c>
      <c r="N1282" s="33">
        <f>IF(K1282="","",M1282 * K1282)</f>
        <v/>
      </c>
      <c r="O1282" s="33">
        <f>IF(K1282="","",M1282 + N1282)</f>
        <v/>
      </c>
      <c r="P1282" s="4" t="n"/>
      <c r="Q1282" s="33">
        <f>IF(L1282&amp;K1282="","",M1282 * L1282)</f>
        <v/>
      </c>
      <c r="R1282" s="34">
        <f>IF(M1282="","",O1282-P1282-Q1282)</f>
        <v/>
      </c>
    </row>
    <row r="1283">
      <c r="A1283" s="25" t="n">
        <v>1279</v>
      </c>
      <c r="B1283" s="26">
        <f>_xlfn.XLOOKUP(C1283,sales!C:C,scon!B:B,"")</f>
        <v/>
      </c>
      <c r="C1283" s="4" t="n"/>
      <c r="D1283" s="26">
        <f>_xlfn.XLOOKUP(C1283,sales!C:C,scon!D:D,"")</f>
        <v/>
      </c>
      <c r="E1283" s="26">
        <f>_xlfn.XLOOKUP(C1283,sales!C:C,scon!E:E,"")</f>
        <v/>
      </c>
      <c r="F1283" s="4" t="n"/>
      <c r="G1283" s="27" t="n"/>
      <c r="H1283" s="28" t="n"/>
      <c r="I1283" s="4" t="n"/>
      <c r="J1283" s="35">
        <f>_xlfn.XLOOKUP(C1283,sales!C:C,scon!L:L,"")</f>
        <v/>
      </c>
      <c r="K1283" s="31" t="n"/>
      <c r="L1283" s="31" t="n"/>
      <c r="M1283" s="33">
        <f>IF(I1283="","",J1283*I1283)</f>
        <v/>
      </c>
      <c r="N1283" s="33">
        <f>IF(K1283="","",M1283 * K1283)</f>
        <v/>
      </c>
      <c r="O1283" s="33">
        <f>IF(K1283="","",M1283 + N1283)</f>
        <v/>
      </c>
      <c r="P1283" s="4" t="n"/>
      <c r="Q1283" s="33">
        <f>IF(L1283&amp;K1283="","",M1283 * L1283)</f>
        <v/>
      </c>
      <c r="R1283" s="34">
        <f>IF(M1283="","",O1283-P1283-Q1283)</f>
        <v/>
      </c>
    </row>
    <row r="1284">
      <c r="A1284" s="25" t="n">
        <v>1280</v>
      </c>
      <c r="B1284" s="26">
        <f>_xlfn.XLOOKUP(C1284,sales!C:C,scon!B:B,"")</f>
        <v/>
      </c>
      <c r="C1284" s="4" t="n"/>
      <c r="D1284" s="26">
        <f>_xlfn.XLOOKUP(C1284,sales!C:C,scon!D:D,"")</f>
        <v/>
      </c>
      <c r="E1284" s="26">
        <f>_xlfn.XLOOKUP(C1284,sales!C:C,scon!E:E,"")</f>
        <v/>
      </c>
      <c r="F1284" s="4" t="n"/>
      <c r="G1284" s="27" t="n"/>
      <c r="H1284" s="28" t="n"/>
      <c r="I1284" s="4" t="n"/>
      <c r="J1284" s="35">
        <f>_xlfn.XLOOKUP(C1284,sales!C:C,scon!L:L,"")</f>
        <v/>
      </c>
      <c r="K1284" s="31" t="n"/>
      <c r="L1284" s="31" t="n"/>
      <c r="M1284" s="33">
        <f>IF(I1284="","",J1284*I1284)</f>
        <v/>
      </c>
      <c r="N1284" s="33">
        <f>IF(K1284="","",M1284 * K1284)</f>
        <v/>
      </c>
      <c r="O1284" s="33">
        <f>IF(K1284="","",M1284 + N1284)</f>
        <v/>
      </c>
      <c r="P1284" s="4" t="n"/>
      <c r="Q1284" s="33">
        <f>IF(L1284&amp;K1284="","",M1284 * L1284)</f>
        <v/>
      </c>
      <c r="R1284" s="34">
        <f>IF(M1284="","",O1284-P1284-Q1284)</f>
        <v/>
      </c>
    </row>
    <row r="1285">
      <c r="A1285" s="25" t="n">
        <v>1281</v>
      </c>
      <c r="B1285" s="26">
        <f>_xlfn.XLOOKUP(C1285,sales!C:C,scon!B:B,"")</f>
        <v/>
      </c>
      <c r="C1285" s="4" t="n"/>
      <c r="D1285" s="26">
        <f>_xlfn.XLOOKUP(C1285,sales!C:C,scon!D:D,"")</f>
        <v/>
      </c>
      <c r="E1285" s="26">
        <f>_xlfn.XLOOKUP(C1285,sales!C:C,scon!E:E,"")</f>
        <v/>
      </c>
      <c r="F1285" s="4" t="n"/>
      <c r="G1285" s="27" t="n"/>
      <c r="H1285" s="28" t="n"/>
      <c r="I1285" s="4" t="n"/>
      <c r="J1285" s="35">
        <f>_xlfn.XLOOKUP(C1285,sales!C:C,scon!L:L,"")</f>
        <v/>
      </c>
      <c r="K1285" s="31" t="n"/>
      <c r="L1285" s="31" t="n"/>
      <c r="M1285" s="33">
        <f>IF(I1285="","",J1285*I1285)</f>
        <v/>
      </c>
      <c r="N1285" s="33">
        <f>IF(K1285="","",M1285 * K1285)</f>
        <v/>
      </c>
      <c r="O1285" s="33">
        <f>IF(K1285="","",M1285 + N1285)</f>
        <v/>
      </c>
      <c r="P1285" s="4" t="n"/>
      <c r="Q1285" s="33">
        <f>IF(L1285&amp;K1285="","",M1285 * L1285)</f>
        <v/>
      </c>
      <c r="R1285" s="34">
        <f>IF(M1285="","",O1285-P1285-Q1285)</f>
        <v/>
      </c>
    </row>
    <row r="1286">
      <c r="A1286" s="25" t="n">
        <v>1282</v>
      </c>
      <c r="B1286" s="26">
        <f>_xlfn.XLOOKUP(C1286,sales!C:C,scon!B:B,"")</f>
        <v/>
      </c>
      <c r="C1286" s="4" t="n"/>
      <c r="D1286" s="26">
        <f>_xlfn.XLOOKUP(C1286,sales!C:C,scon!D:D,"")</f>
        <v/>
      </c>
      <c r="E1286" s="26">
        <f>_xlfn.XLOOKUP(C1286,sales!C:C,scon!E:E,"")</f>
        <v/>
      </c>
      <c r="F1286" s="4" t="n"/>
      <c r="G1286" s="27" t="n"/>
      <c r="H1286" s="28" t="n"/>
      <c r="I1286" s="4" t="n"/>
      <c r="J1286" s="35">
        <f>_xlfn.XLOOKUP(C1286,sales!C:C,scon!L:L,"")</f>
        <v/>
      </c>
      <c r="K1286" s="31" t="n"/>
      <c r="L1286" s="31" t="n"/>
      <c r="M1286" s="33">
        <f>IF(I1286="","",J1286*I1286)</f>
        <v/>
      </c>
      <c r="N1286" s="33">
        <f>IF(K1286="","",M1286 * K1286)</f>
        <v/>
      </c>
      <c r="O1286" s="33">
        <f>IF(K1286="","",M1286 + N1286)</f>
        <v/>
      </c>
      <c r="P1286" s="4" t="n"/>
      <c r="Q1286" s="33">
        <f>IF(L1286&amp;K1286="","",M1286 * L1286)</f>
        <v/>
      </c>
      <c r="R1286" s="34">
        <f>IF(M1286="","",O1286-P1286-Q1286)</f>
        <v/>
      </c>
    </row>
    <row r="1287">
      <c r="A1287" s="25" t="n">
        <v>1283</v>
      </c>
      <c r="B1287" s="26">
        <f>_xlfn.XLOOKUP(C1287,sales!C:C,scon!B:B,"")</f>
        <v/>
      </c>
      <c r="C1287" s="4" t="n"/>
      <c r="D1287" s="26">
        <f>_xlfn.XLOOKUP(C1287,sales!C:C,scon!D:D,"")</f>
        <v/>
      </c>
      <c r="E1287" s="26">
        <f>_xlfn.XLOOKUP(C1287,sales!C:C,scon!E:E,"")</f>
        <v/>
      </c>
      <c r="F1287" s="4" t="n"/>
      <c r="G1287" s="27" t="n"/>
      <c r="H1287" s="28" t="n"/>
      <c r="I1287" s="4" t="n"/>
      <c r="J1287" s="35">
        <f>_xlfn.XLOOKUP(C1287,sales!C:C,scon!L:L,"")</f>
        <v/>
      </c>
      <c r="K1287" s="31" t="n"/>
      <c r="L1287" s="31" t="n"/>
      <c r="M1287" s="33">
        <f>IF(I1287="","",J1287*I1287)</f>
        <v/>
      </c>
      <c r="N1287" s="33">
        <f>IF(K1287="","",M1287 * K1287)</f>
        <v/>
      </c>
      <c r="O1287" s="33">
        <f>IF(K1287="","",M1287 + N1287)</f>
        <v/>
      </c>
      <c r="P1287" s="4" t="n"/>
      <c r="Q1287" s="33">
        <f>IF(L1287&amp;K1287="","",M1287 * L1287)</f>
        <v/>
      </c>
      <c r="R1287" s="34">
        <f>IF(M1287="","",O1287-P1287-Q1287)</f>
        <v/>
      </c>
    </row>
    <row r="1288">
      <c r="A1288" s="25" t="n">
        <v>1284</v>
      </c>
      <c r="B1288" s="26">
        <f>_xlfn.XLOOKUP(C1288,sales!C:C,scon!B:B,"")</f>
        <v/>
      </c>
      <c r="C1288" s="4" t="n"/>
      <c r="D1288" s="26">
        <f>_xlfn.XLOOKUP(C1288,sales!C:C,scon!D:D,"")</f>
        <v/>
      </c>
      <c r="E1288" s="26">
        <f>_xlfn.XLOOKUP(C1288,sales!C:C,scon!E:E,"")</f>
        <v/>
      </c>
      <c r="F1288" s="4" t="n"/>
      <c r="G1288" s="27" t="n"/>
      <c r="H1288" s="28" t="n"/>
      <c r="I1288" s="4" t="n"/>
      <c r="J1288" s="35">
        <f>_xlfn.XLOOKUP(C1288,sales!C:C,scon!L:L,"")</f>
        <v/>
      </c>
      <c r="K1288" s="31" t="n"/>
      <c r="L1288" s="31" t="n"/>
      <c r="M1288" s="33">
        <f>IF(I1288="","",J1288*I1288)</f>
        <v/>
      </c>
      <c r="N1288" s="33">
        <f>IF(K1288="","",M1288 * K1288)</f>
        <v/>
      </c>
      <c r="O1288" s="33">
        <f>IF(K1288="","",M1288 + N1288)</f>
        <v/>
      </c>
      <c r="P1288" s="4" t="n"/>
      <c r="Q1288" s="33">
        <f>IF(L1288&amp;K1288="","",M1288 * L1288)</f>
        <v/>
      </c>
      <c r="R1288" s="34">
        <f>IF(M1288="","",O1288-P1288-Q1288)</f>
        <v/>
      </c>
    </row>
    <row r="1289">
      <c r="A1289" s="25" t="n">
        <v>1285</v>
      </c>
      <c r="B1289" s="26">
        <f>_xlfn.XLOOKUP(C1289,sales!C:C,scon!B:B,"")</f>
        <v/>
      </c>
      <c r="C1289" s="4" t="n"/>
      <c r="D1289" s="26">
        <f>_xlfn.XLOOKUP(C1289,sales!C:C,scon!D:D,"")</f>
        <v/>
      </c>
      <c r="E1289" s="26">
        <f>_xlfn.XLOOKUP(C1289,sales!C:C,scon!E:E,"")</f>
        <v/>
      </c>
      <c r="F1289" s="4" t="n"/>
      <c r="G1289" s="27" t="n"/>
      <c r="H1289" s="28" t="n"/>
      <c r="I1289" s="4" t="n"/>
      <c r="J1289" s="35">
        <f>_xlfn.XLOOKUP(C1289,sales!C:C,scon!L:L,"")</f>
        <v/>
      </c>
      <c r="K1289" s="31" t="n"/>
      <c r="L1289" s="31" t="n"/>
      <c r="M1289" s="33">
        <f>IF(I1289="","",J1289*I1289)</f>
        <v/>
      </c>
      <c r="N1289" s="33">
        <f>IF(K1289="","",M1289 * K1289)</f>
        <v/>
      </c>
      <c r="O1289" s="33">
        <f>IF(K1289="","",M1289 + N1289)</f>
        <v/>
      </c>
      <c r="P1289" s="4" t="n"/>
      <c r="Q1289" s="33">
        <f>IF(L1289&amp;K1289="","",M1289 * L1289)</f>
        <v/>
      </c>
      <c r="R1289" s="34">
        <f>IF(M1289="","",O1289-P1289-Q1289)</f>
        <v/>
      </c>
    </row>
    <row r="1290">
      <c r="A1290" s="25" t="n">
        <v>1286</v>
      </c>
      <c r="B1290" s="26">
        <f>_xlfn.XLOOKUP(C1290,sales!C:C,scon!B:B,"")</f>
        <v/>
      </c>
      <c r="C1290" s="4" t="n"/>
      <c r="D1290" s="26">
        <f>_xlfn.XLOOKUP(C1290,sales!C:C,scon!D:D,"")</f>
        <v/>
      </c>
      <c r="E1290" s="26">
        <f>_xlfn.XLOOKUP(C1290,sales!C:C,scon!E:E,"")</f>
        <v/>
      </c>
      <c r="F1290" s="4" t="n"/>
      <c r="G1290" s="27" t="n"/>
      <c r="H1290" s="28" t="n"/>
      <c r="I1290" s="4" t="n"/>
      <c r="J1290" s="35">
        <f>_xlfn.XLOOKUP(C1290,sales!C:C,scon!L:L,"")</f>
        <v/>
      </c>
      <c r="K1290" s="31" t="n"/>
      <c r="L1290" s="31" t="n"/>
      <c r="M1290" s="33">
        <f>IF(I1290="","",J1290*I1290)</f>
        <v/>
      </c>
      <c r="N1290" s="33">
        <f>IF(K1290="","",M1290 * K1290)</f>
        <v/>
      </c>
      <c r="O1290" s="33">
        <f>IF(K1290="","",M1290 + N1290)</f>
        <v/>
      </c>
      <c r="P1290" s="4" t="n"/>
      <c r="Q1290" s="33">
        <f>IF(L1290&amp;K1290="","",M1290 * L1290)</f>
        <v/>
      </c>
      <c r="R1290" s="34">
        <f>IF(M1290="","",O1290-P1290-Q1290)</f>
        <v/>
      </c>
    </row>
    <row r="1291">
      <c r="A1291" s="25" t="n">
        <v>1287</v>
      </c>
      <c r="B1291" s="26">
        <f>_xlfn.XLOOKUP(C1291,sales!C:C,scon!B:B,"")</f>
        <v/>
      </c>
      <c r="C1291" s="4" t="n"/>
      <c r="D1291" s="26">
        <f>_xlfn.XLOOKUP(C1291,sales!C:C,scon!D:D,"")</f>
        <v/>
      </c>
      <c r="E1291" s="26">
        <f>_xlfn.XLOOKUP(C1291,sales!C:C,scon!E:E,"")</f>
        <v/>
      </c>
      <c r="F1291" s="4" t="n"/>
      <c r="G1291" s="27" t="n"/>
      <c r="H1291" s="28" t="n"/>
      <c r="I1291" s="4" t="n"/>
      <c r="J1291" s="35">
        <f>_xlfn.XLOOKUP(C1291,sales!C:C,scon!L:L,"")</f>
        <v/>
      </c>
      <c r="K1291" s="31" t="n"/>
      <c r="L1291" s="31" t="n"/>
      <c r="M1291" s="33">
        <f>IF(I1291="","",J1291*I1291)</f>
        <v/>
      </c>
      <c r="N1291" s="33">
        <f>IF(K1291="","",M1291 * K1291)</f>
        <v/>
      </c>
      <c r="O1291" s="33">
        <f>IF(K1291="","",M1291 + N1291)</f>
        <v/>
      </c>
      <c r="P1291" s="4" t="n"/>
      <c r="Q1291" s="33">
        <f>IF(L1291&amp;K1291="","",M1291 * L1291)</f>
        <v/>
      </c>
      <c r="R1291" s="34">
        <f>IF(M1291="","",O1291-P1291-Q1291)</f>
        <v/>
      </c>
    </row>
    <row r="1292">
      <c r="A1292" s="25" t="n">
        <v>1288</v>
      </c>
      <c r="B1292" s="26">
        <f>_xlfn.XLOOKUP(C1292,sales!C:C,scon!B:B,"")</f>
        <v/>
      </c>
      <c r="C1292" s="4" t="n"/>
      <c r="D1292" s="26">
        <f>_xlfn.XLOOKUP(C1292,sales!C:C,scon!D:D,"")</f>
        <v/>
      </c>
      <c r="E1292" s="26">
        <f>_xlfn.XLOOKUP(C1292,sales!C:C,scon!E:E,"")</f>
        <v/>
      </c>
      <c r="F1292" s="4" t="n"/>
      <c r="G1292" s="27" t="n"/>
      <c r="H1292" s="28" t="n"/>
      <c r="I1292" s="4" t="n"/>
      <c r="J1292" s="35">
        <f>_xlfn.XLOOKUP(C1292,sales!C:C,scon!L:L,"")</f>
        <v/>
      </c>
      <c r="K1292" s="31" t="n"/>
      <c r="L1292" s="31" t="n"/>
      <c r="M1292" s="33">
        <f>IF(I1292="","",J1292*I1292)</f>
        <v/>
      </c>
      <c r="N1292" s="33">
        <f>IF(K1292="","",M1292 * K1292)</f>
        <v/>
      </c>
      <c r="O1292" s="33">
        <f>IF(K1292="","",M1292 + N1292)</f>
        <v/>
      </c>
      <c r="P1292" s="4" t="n"/>
      <c r="Q1292" s="33">
        <f>IF(L1292&amp;K1292="","",M1292 * L1292)</f>
        <v/>
      </c>
      <c r="R1292" s="34">
        <f>IF(M1292="","",O1292-P1292-Q1292)</f>
        <v/>
      </c>
    </row>
    <row r="1293">
      <c r="A1293" s="25" t="n">
        <v>1289</v>
      </c>
      <c r="B1293" s="26">
        <f>_xlfn.XLOOKUP(C1293,sales!C:C,scon!B:B,"")</f>
        <v/>
      </c>
      <c r="C1293" s="4" t="n"/>
      <c r="D1293" s="26">
        <f>_xlfn.XLOOKUP(C1293,sales!C:C,scon!D:D,"")</f>
        <v/>
      </c>
      <c r="E1293" s="26">
        <f>_xlfn.XLOOKUP(C1293,sales!C:C,scon!E:E,"")</f>
        <v/>
      </c>
      <c r="F1293" s="4" t="n"/>
      <c r="G1293" s="27" t="n"/>
      <c r="H1293" s="28" t="n"/>
      <c r="I1293" s="4" t="n"/>
      <c r="J1293" s="35">
        <f>_xlfn.XLOOKUP(C1293,sales!C:C,scon!L:L,"")</f>
        <v/>
      </c>
      <c r="K1293" s="31" t="n"/>
      <c r="L1293" s="31" t="n"/>
      <c r="M1293" s="33">
        <f>IF(I1293="","",J1293*I1293)</f>
        <v/>
      </c>
      <c r="N1293" s="33">
        <f>IF(K1293="","",M1293 * K1293)</f>
        <v/>
      </c>
      <c r="O1293" s="33">
        <f>IF(K1293="","",M1293 + N1293)</f>
        <v/>
      </c>
      <c r="P1293" s="4" t="n"/>
      <c r="Q1293" s="33">
        <f>IF(L1293&amp;K1293="","",M1293 * L1293)</f>
        <v/>
      </c>
      <c r="R1293" s="34">
        <f>IF(M1293="","",O1293-P1293-Q1293)</f>
        <v/>
      </c>
    </row>
    <row r="1294">
      <c r="A1294" s="25" t="n">
        <v>1290</v>
      </c>
      <c r="B1294" s="26">
        <f>_xlfn.XLOOKUP(C1294,sales!C:C,scon!B:B,"")</f>
        <v/>
      </c>
      <c r="C1294" s="4" t="n"/>
      <c r="D1294" s="26">
        <f>_xlfn.XLOOKUP(C1294,sales!C:C,scon!D:D,"")</f>
        <v/>
      </c>
      <c r="E1294" s="26">
        <f>_xlfn.XLOOKUP(C1294,sales!C:C,scon!E:E,"")</f>
        <v/>
      </c>
      <c r="F1294" s="4" t="n"/>
      <c r="G1294" s="27" t="n"/>
      <c r="H1294" s="28" t="n"/>
      <c r="I1294" s="4" t="n"/>
      <c r="J1294" s="35">
        <f>_xlfn.XLOOKUP(C1294,sales!C:C,scon!L:L,"")</f>
        <v/>
      </c>
      <c r="K1294" s="31" t="n"/>
      <c r="L1294" s="31" t="n"/>
      <c r="M1294" s="33">
        <f>IF(I1294="","",J1294*I1294)</f>
        <v/>
      </c>
      <c r="N1294" s="33">
        <f>IF(K1294="","",M1294 * K1294)</f>
        <v/>
      </c>
      <c r="O1294" s="33">
        <f>IF(K1294="","",M1294 + N1294)</f>
        <v/>
      </c>
      <c r="P1294" s="4" t="n"/>
      <c r="Q1294" s="33">
        <f>IF(L1294&amp;K1294="","",M1294 * L1294)</f>
        <v/>
      </c>
      <c r="R1294" s="34">
        <f>IF(M1294="","",O1294-P1294-Q1294)</f>
        <v/>
      </c>
    </row>
    <row r="1295">
      <c r="A1295" s="25" t="n">
        <v>1291</v>
      </c>
      <c r="B1295" s="26">
        <f>_xlfn.XLOOKUP(C1295,sales!C:C,scon!B:B,"")</f>
        <v/>
      </c>
      <c r="C1295" s="4" t="n"/>
      <c r="D1295" s="26">
        <f>_xlfn.XLOOKUP(C1295,sales!C:C,scon!D:D,"")</f>
        <v/>
      </c>
      <c r="E1295" s="26">
        <f>_xlfn.XLOOKUP(C1295,sales!C:C,scon!E:E,"")</f>
        <v/>
      </c>
      <c r="F1295" s="4" t="n"/>
      <c r="G1295" s="27" t="n"/>
      <c r="H1295" s="28" t="n"/>
      <c r="I1295" s="4" t="n"/>
      <c r="J1295" s="35">
        <f>_xlfn.XLOOKUP(C1295,sales!C:C,scon!L:L,"")</f>
        <v/>
      </c>
      <c r="K1295" s="31" t="n"/>
      <c r="L1295" s="31" t="n"/>
      <c r="M1295" s="33">
        <f>IF(I1295="","",J1295*I1295)</f>
        <v/>
      </c>
      <c r="N1295" s="33">
        <f>IF(K1295="","",M1295 * K1295)</f>
        <v/>
      </c>
      <c r="O1295" s="33">
        <f>IF(K1295="","",M1295 + N1295)</f>
        <v/>
      </c>
      <c r="P1295" s="4" t="n"/>
      <c r="Q1295" s="33">
        <f>IF(L1295&amp;K1295="","",M1295 * L1295)</f>
        <v/>
      </c>
      <c r="R1295" s="34">
        <f>IF(M1295="","",O1295-P1295-Q1295)</f>
        <v/>
      </c>
    </row>
    <row r="1296">
      <c r="A1296" s="25" t="n">
        <v>1292</v>
      </c>
      <c r="B1296" s="26">
        <f>_xlfn.XLOOKUP(C1296,sales!C:C,scon!B:B,"")</f>
        <v/>
      </c>
      <c r="C1296" s="4" t="n"/>
      <c r="D1296" s="26">
        <f>_xlfn.XLOOKUP(C1296,sales!C:C,scon!D:D,"")</f>
        <v/>
      </c>
      <c r="E1296" s="26">
        <f>_xlfn.XLOOKUP(C1296,sales!C:C,scon!E:E,"")</f>
        <v/>
      </c>
      <c r="F1296" s="4" t="n"/>
      <c r="G1296" s="27" t="n"/>
      <c r="H1296" s="28" t="n"/>
      <c r="I1296" s="4" t="n"/>
      <c r="J1296" s="35">
        <f>_xlfn.XLOOKUP(C1296,sales!C:C,scon!L:L,"")</f>
        <v/>
      </c>
      <c r="K1296" s="31" t="n"/>
      <c r="L1296" s="31" t="n"/>
      <c r="M1296" s="33">
        <f>IF(I1296="","",J1296*I1296)</f>
        <v/>
      </c>
      <c r="N1296" s="33">
        <f>IF(K1296="","",M1296 * K1296)</f>
        <v/>
      </c>
      <c r="O1296" s="33">
        <f>IF(K1296="","",M1296 + N1296)</f>
        <v/>
      </c>
      <c r="P1296" s="4" t="n"/>
      <c r="Q1296" s="33">
        <f>IF(L1296&amp;K1296="","",M1296 * L1296)</f>
        <v/>
      </c>
      <c r="R1296" s="34">
        <f>IF(M1296="","",O1296-P1296-Q1296)</f>
        <v/>
      </c>
    </row>
    <row r="1297">
      <c r="A1297" s="25" t="n">
        <v>1293</v>
      </c>
      <c r="B1297" s="26">
        <f>_xlfn.XLOOKUP(C1297,sales!C:C,scon!B:B,"")</f>
        <v/>
      </c>
      <c r="C1297" s="4" t="n"/>
      <c r="D1297" s="26">
        <f>_xlfn.XLOOKUP(C1297,sales!C:C,scon!D:D,"")</f>
        <v/>
      </c>
      <c r="E1297" s="26">
        <f>_xlfn.XLOOKUP(C1297,sales!C:C,scon!E:E,"")</f>
        <v/>
      </c>
      <c r="F1297" s="4" t="n"/>
      <c r="G1297" s="27" t="n"/>
      <c r="H1297" s="28" t="n"/>
      <c r="I1297" s="4" t="n"/>
      <c r="J1297" s="35">
        <f>_xlfn.XLOOKUP(C1297,sales!C:C,scon!L:L,"")</f>
        <v/>
      </c>
      <c r="K1297" s="31" t="n"/>
      <c r="L1297" s="31" t="n"/>
      <c r="M1297" s="33">
        <f>IF(I1297="","",J1297*I1297)</f>
        <v/>
      </c>
      <c r="N1297" s="33">
        <f>IF(K1297="","",M1297 * K1297)</f>
        <v/>
      </c>
      <c r="O1297" s="33">
        <f>IF(K1297="","",M1297 + N1297)</f>
        <v/>
      </c>
      <c r="P1297" s="4" t="n"/>
      <c r="Q1297" s="33">
        <f>IF(L1297&amp;K1297="","",M1297 * L1297)</f>
        <v/>
      </c>
      <c r="R1297" s="34">
        <f>IF(M1297="","",O1297-P1297-Q1297)</f>
        <v/>
      </c>
    </row>
    <row r="1298">
      <c r="A1298" s="25" t="n">
        <v>1294</v>
      </c>
      <c r="B1298" s="26">
        <f>_xlfn.XLOOKUP(C1298,sales!C:C,scon!B:B,"")</f>
        <v/>
      </c>
      <c r="C1298" s="4" t="n"/>
      <c r="D1298" s="26">
        <f>_xlfn.XLOOKUP(C1298,sales!C:C,scon!D:D,"")</f>
        <v/>
      </c>
      <c r="E1298" s="26">
        <f>_xlfn.XLOOKUP(C1298,sales!C:C,scon!E:E,"")</f>
        <v/>
      </c>
      <c r="F1298" s="4" t="n"/>
      <c r="G1298" s="27" t="n"/>
      <c r="H1298" s="28" t="n"/>
      <c r="I1298" s="4" t="n"/>
      <c r="J1298" s="35">
        <f>_xlfn.XLOOKUP(C1298,sales!C:C,scon!L:L,"")</f>
        <v/>
      </c>
      <c r="K1298" s="31" t="n"/>
      <c r="L1298" s="31" t="n"/>
      <c r="M1298" s="33">
        <f>IF(I1298="","",J1298*I1298)</f>
        <v/>
      </c>
      <c r="N1298" s="33">
        <f>IF(K1298="","",M1298 * K1298)</f>
        <v/>
      </c>
      <c r="O1298" s="33">
        <f>IF(K1298="","",M1298 + N1298)</f>
        <v/>
      </c>
      <c r="P1298" s="4" t="n"/>
      <c r="Q1298" s="33">
        <f>IF(L1298&amp;K1298="","",M1298 * L1298)</f>
        <v/>
      </c>
      <c r="R1298" s="34">
        <f>IF(M1298="","",O1298-P1298-Q1298)</f>
        <v/>
      </c>
    </row>
    <row r="1299">
      <c r="A1299" s="25" t="n">
        <v>1295</v>
      </c>
      <c r="B1299" s="26">
        <f>_xlfn.XLOOKUP(C1299,sales!C:C,scon!B:B,"")</f>
        <v/>
      </c>
      <c r="C1299" s="4" t="n"/>
      <c r="D1299" s="26">
        <f>_xlfn.XLOOKUP(C1299,sales!C:C,scon!D:D,"")</f>
        <v/>
      </c>
      <c r="E1299" s="26">
        <f>_xlfn.XLOOKUP(C1299,sales!C:C,scon!E:E,"")</f>
        <v/>
      </c>
      <c r="F1299" s="4" t="n"/>
      <c r="G1299" s="27" t="n"/>
      <c r="H1299" s="28" t="n"/>
      <c r="I1299" s="4" t="n"/>
      <c r="J1299" s="35">
        <f>_xlfn.XLOOKUP(C1299,sales!C:C,scon!L:L,"")</f>
        <v/>
      </c>
      <c r="K1299" s="31" t="n"/>
      <c r="L1299" s="31" t="n"/>
      <c r="M1299" s="33">
        <f>IF(I1299="","",J1299*I1299)</f>
        <v/>
      </c>
      <c r="N1299" s="33">
        <f>IF(K1299="","",M1299 * K1299)</f>
        <v/>
      </c>
      <c r="O1299" s="33">
        <f>IF(K1299="","",M1299 + N1299)</f>
        <v/>
      </c>
      <c r="P1299" s="4" t="n"/>
      <c r="Q1299" s="33">
        <f>IF(L1299&amp;K1299="","",M1299 * L1299)</f>
        <v/>
      </c>
      <c r="R1299" s="34">
        <f>IF(M1299="","",O1299-P1299-Q1299)</f>
        <v/>
      </c>
    </row>
    <row r="1300">
      <c r="A1300" s="25" t="n">
        <v>1296</v>
      </c>
      <c r="B1300" s="26">
        <f>_xlfn.XLOOKUP(C1300,sales!C:C,scon!B:B,"")</f>
        <v/>
      </c>
      <c r="C1300" s="4" t="n"/>
      <c r="D1300" s="26">
        <f>_xlfn.XLOOKUP(C1300,sales!C:C,scon!D:D,"")</f>
        <v/>
      </c>
      <c r="E1300" s="26">
        <f>_xlfn.XLOOKUP(C1300,sales!C:C,scon!E:E,"")</f>
        <v/>
      </c>
      <c r="F1300" s="4" t="n"/>
      <c r="G1300" s="27" t="n"/>
      <c r="H1300" s="28" t="n"/>
      <c r="I1300" s="4" t="n"/>
      <c r="J1300" s="35">
        <f>_xlfn.XLOOKUP(C1300,sales!C:C,scon!L:L,"")</f>
        <v/>
      </c>
      <c r="K1300" s="31" t="n"/>
      <c r="L1300" s="31" t="n"/>
      <c r="M1300" s="33">
        <f>IF(I1300="","",J1300*I1300)</f>
        <v/>
      </c>
      <c r="N1300" s="33">
        <f>IF(K1300="","",M1300 * K1300)</f>
        <v/>
      </c>
      <c r="O1300" s="33">
        <f>IF(K1300="","",M1300 + N1300)</f>
        <v/>
      </c>
      <c r="P1300" s="4" t="n"/>
      <c r="Q1300" s="33">
        <f>IF(L1300&amp;K1300="","",M1300 * L1300)</f>
        <v/>
      </c>
      <c r="R1300" s="34">
        <f>IF(M1300="","",O1300-P1300-Q1300)</f>
        <v/>
      </c>
    </row>
    <row r="1301">
      <c r="A1301" s="25" t="n">
        <v>1297</v>
      </c>
      <c r="B1301" s="26">
        <f>_xlfn.XLOOKUP(C1301,sales!C:C,scon!B:B,"")</f>
        <v/>
      </c>
      <c r="C1301" s="4" t="n"/>
      <c r="D1301" s="26">
        <f>_xlfn.XLOOKUP(C1301,sales!C:C,scon!D:D,"")</f>
        <v/>
      </c>
      <c r="E1301" s="26">
        <f>_xlfn.XLOOKUP(C1301,sales!C:C,scon!E:E,"")</f>
        <v/>
      </c>
      <c r="F1301" s="4" t="n"/>
      <c r="G1301" s="27" t="n"/>
      <c r="H1301" s="28" t="n"/>
      <c r="I1301" s="4" t="n"/>
      <c r="J1301" s="35">
        <f>_xlfn.XLOOKUP(C1301,sales!C:C,scon!L:L,"")</f>
        <v/>
      </c>
      <c r="K1301" s="31" t="n"/>
      <c r="L1301" s="31" t="n"/>
      <c r="M1301" s="33">
        <f>IF(I1301="","",J1301*I1301)</f>
        <v/>
      </c>
      <c r="N1301" s="33">
        <f>IF(K1301="","",M1301 * K1301)</f>
        <v/>
      </c>
      <c r="O1301" s="33">
        <f>IF(K1301="","",M1301 + N1301)</f>
        <v/>
      </c>
      <c r="P1301" s="4" t="n"/>
      <c r="Q1301" s="33">
        <f>IF(L1301&amp;K1301="","",M1301 * L1301)</f>
        <v/>
      </c>
      <c r="R1301" s="34">
        <f>IF(M1301="","",O1301-P1301-Q1301)</f>
        <v/>
      </c>
    </row>
    <row r="1302">
      <c r="A1302" s="25" t="n">
        <v>1298</v>
      </c>
      <c r="B1302" s="26">
        <f>_xlfn.XLOOKUP(C1302,sales!C:C,scon!B:B,"")</f>
        <v/>
      </c>
      <c r="C1302" s="4" t="n"/>
      <c r="D1302" s="26">
        <f>_xlfn.XLOOKUP(C1302,sales!C:C,scon!D:D,"")</f>
        <v/>
      </c>
      <c r="E1302" s="26">
        <f>_xlfn.XLOOKUP(C1302,sales!C:C,scon!E:E,"")</f>
        <v/>
      </c>
      <c r="F1302" s="4" t="n"/>
      <c r="G1302" s="27" t="n"/>
      <c r="H1302" s="28" t="n"/>
      <c r="I1302" s="4" t="n"/>
      <c r="J1302" s="35">
        <f>_xlfn.XLOOKUP(C1302,sales!C:C,scon!L:L,"")</f>
        <v/>
      </c>
      <c r="K1302" s="31" t="n"/>
      <c r="L1302" s="31" t="n"/>
      <c r="M1302" s="33">
        <f>IF(I1302="","",J1302*I1302)</f>
        <v/>
      </c>
      <c r="N1302" s="33">
        <f>IF(K1302="","",M1302 * K1302)</f>
        <v/>
      </c>
      <c r="O1302" s="33">
        <f>IF(K1302="","",M1302 + N1302)</f>
        <v/>
      </c>
      <c r="P1302" s="4" t="n"/>
      <c r="Q1302" s="33">
        <f>IF(L1302&amp;K1302="","",M1302 * L1302)</f>
        <v/>
      </c>
      <c r="R1302" s="34">
        <f>IF(M1302="","",O1302-P1302-Q1302)</f>
        <v/>
      </c>
    </row>
    <row r="1303">
      <c r="A1303" s="25" t="n">
        <v>1299</v>
      </c>
      <c r="B1303" s="26">
        <f>_xlfn.XLOOKUP(C1303,sales!C:C,scon!B:B,"")</f>
        <v/>
      </c>
      <c r="C1303" s="4" t="n"/>
      <c r="D1303" s="26">
        <f>_xlfn.XLOOKUP(C1303,sales!C:C,scon!D:D,"")</f>
        <v/>
      </c>
      <c r="E1303" s="26">
        <f>_xlfn.XLOOKUP(C1303,sales!C:C,scon!E:E,"")</f>
        <v/>
      </c>
      <c r="F1303" s="4" t="n"/>
      <c r="G1303" s="27" t="n"/>
      <c r="H1303" s="28" t="n"/>
      <c r="I1303" s="4" t="n"/>
      <c r="J1303" s="35">
        <f>_xlfn.XLOOKUP(C1303,sales!C:C,scon!L:L,"")</f>
        <v/>
      </c>
      <c r="K1303" s="31" t="n"/>
      <c r="L1303" s="31" t="n"/>
      <c r="M1303" s="33">
        <f>IF(I1303="","",J1303*I1303)</f>
        <v/>
      </c>
      <c r="N1303" s="33">
        <f>IF(K1303="","",M1303 * K1303)</f>
        <v/>
      </c>
      <c r="O1303" s="33">
        <f>IF(K1303="","",M1303 + N1303)</f>
        <v/>
      </c>
      <c r="P1303" s="4" t="n"/>
      <c r="Q1303" s="33">
        <f>IF(L1303&amp;K1303="","",M1303 * L1303)</f>
        <v/>
      </c>
      <c r="R1303" s="34">
        <f>IF(M1303="","",O1303-P1303-Q1303)</f>
        <v/>
      </c>
    </row>
    <row r="1304">
      <c r="A1304" s="25" t="n">
        <v>1300</v>
      </c>
      <c r="B1304" s="26">
        <f>_xlfn.XLOOKUP(C1304,sales!C:C,scon!B:B,"")</f>
        <v/>
      </c>
      <c r="C1304" s="4" t="n"/>
      <c r="D1304" s="26">
        <f>_xlfn.XLOOKUP(C1304,sales!C:C,scon!D:D,"")</f>
        <v/>
      </c>
      <c r="E1304" s="26">
        <f>_xlfn.XLOOKUP(C1304,sales!C:C,scon!E:E,"")</f>
        <v/>
      </c>
      <c r="F1304" s="4" t="n"/>
      <c r="G1304" s="27" t="n"/>
      <c r="H1304" s="28" t="n"/>
      <c r="I1304" s="4" t="n"/>
      <c r="J1304" s="35">
        <f>_xlfn.XLOOKUP(C1304,sales!C:C,scon!L:L,"")</f>
        <v/>
      </c>
      <c r="K1304" s="31" t="n"/>
      <c r="L1304" s="31" t="n"/>
      <c r="M1304" s="33">
        <f>IF(I1304="","",J1304*I1304)</f>
        <v/>
      </c>
      <c r="N1304" s="33">
        <f>IF(K1304="","",M1304 * K1304)</f>
        <v/>
      </c>
      <c r="O1304" s="33">
        <f>IF(K1304="","",M1304 + N1304)</f>
        <v/>
      </c>
      <c r="P1304" s="4" t="n"/>
      <c r="Q1304" s="33">
        <f>IF(L1304&amp;K1304="","",M1304 * L1304)</f>
        <v/>
      </c>
      <c r="R1304" s="34">
        <f>IF(M1304="","",O1304-P1304-Q1304)</f>
        <v/>
      </c>
    </row>
    <row r="1305">
      <c r="A1305" s="25" t="n">
        <v>1301</v>
      </c>
      <c r="B1305" s="26">
        <f>_xlfn.XLOOKUP(C1305,sales!C:C,scon!B:B,"")</f>
        <v/>
      </c>
      <c r="C1305" s="4" t="n"/>
      <c r="D1305" s="26">
        <f>_xlfn.XLOOKUP(C1305,sales!C:C,scon!D:D,"")</f>
        <v/>
      </c>
      <c r="E1305" s="26">
        <f>_xlfn.XLOOKUP(C1305,sales!C:C,scon!E:E,"")</f>
        <v/>
      </c>
      <c r="F1305" s="4" t="n"/>
      <c r="G1305" s="27" t="n"/>
      <c r="H1305" s="28" t="n"/>
      <c r="I1305" s="4" t="n"/>
      <c r="J1305" s="35">
        <f>_xlfn.XLOOKUP(C1305,sales!C:C,scon!L:L,"")</f>
        <v/>
      </c>
      <c r="K1305" s="31" t="n"/>
      <c r="L1305" s="31" t="n"/>
      <c r="M1305" s="33">
        <f>IF(I1305="","",J1305*I1305)</f>
        <v/>
      </c>
      <c r="N1305" s="33">
        <f>IF(K1305="","",M1305 * K1305)</f>
        <v/>
      </c>
      <c r="O1305" s="33">
        <f>IF(K1305="","",M1305 + N1305)</f>
        <v/>
      </c>
      <c r="P1305" s="4" t="n"/>
      <c r="Q1305" s="33">
        <f>IF(L1305&amp;K1305="","",M1305 * L1305)</f>
        <v/>
      </c>
      <c r="R1305" s="34">
        <f>IF(M1305="","",O1305-P1305-Q1305)</f>
        <v/>
      </c>
    </row>
    <row r="1306">
      <c r="A1306" s="25" t="n">
        <v>1302</v>
      </c>
      <c r="B1306" s="26">
        <f>_xlfn.XLOOKUP(C1306,sales!C:C,scon!B:B,"")</f>
        <v/>
      </c>
      <c r="C1306" s="4" t="n"/>
      <c r="D1306" s="26">
        <f>_xlfn.XLOOKUP(C1306,sales!C:C,scon!D:D,"")</f>
        <v/>
      </c>
      <c r="E1306" s="26">
        <f>_xlfn.XLOOKUP(C1306,sales!C:C,scon!E:E,"")</f>
        <v/>
      </c>
      <c r="F1306" s="4" t="n"/>
      <c r="G1306" s="27" t="n"/>
      <c r="H1306" s="28" t="n"/>
      <c r="I1306" s="4" t="n"/>
      <c r="J1306" s="35">
        <f>_xlfn.XLOOKUP(C1306,sales!C:C,scon!L:L,"")</f>
        <v/>
      </c>
      <c r="K1306" s="31" t="n"/>
      <c r="L1306" s="31" t="n"/>
      <c r="M1306" s="33">
        <f>IF(I1306="","",J1306*I1306)</f>
        <v/>
      </c>
      <c r="N1306" s="33">
        <f>IF(K1306="","",M1306 * K1306)</f>
        <v/>
      </c>
      <c r="O1306" s="33">
        <f>IF(K1306="","",M1306 + N1306)</f>
        <v/>
      </c>
      <c r="P1306" s="4" t="n"/>
      <c r="Q1306" s="33">
        <f>IF(L1306&amp;K1306="","",M1306 * L1306)</f>
        <v/>
      </c>
      <c r="R1306" s="34">
        <f>IF(M1306="","",O1306-P1306-Q1306)</f>
        <v/>
      </c>
    </row>
    <row r="1307">
      <c r="A1307" s="25" t="n">
        <v>1303</v>
      </c>
      <c r="B1307" s="26">
        <f>_xlfn.XLOOKUP(C1307,sales!C:C,scon!B:B,"")</f>
        <v/>
      </c>
      <c r="C1307" s="4" t="n"/>
      <c r="D1307" s="26">
        <f>_xlfn.XLOOKUP(C1307,sales!C:C,scon!D:D,"")</f>
        <v/>
      </c>
      <c r="E1307" s="26">
        <f>_xlfn.XLOOKUP(C1307,sales!C:C,scon!E:E,"")</f>
        <v/>
      </c>
      <c r="F1307" s="4" t="n"/>
      <c r="G1307" s="27" t="n"/>
      <c r="H1307" s="28" t="n"/>
      <c r="I1307" s="4" t="n"/>
      <c r="J1307" s="35">
        <f>_xlfn.XLOOKUP(C1307,sales!C:C,scon!L:L,"")</f>
        <v/>
      </c>
      <c r="K1307" s="31" t="n"/>
      <c r="L1307" s="31" t="n"/>
      <c r="M1307" s="33">
        <f>IF(I1307="","",J1307*I1307)</f>
        <v/>
      </c>
      <c r="N1307" s="33">
        <f>IF(K1307="","",M1307 * K1307)</f>
        <v/>
      </c>
      <c r="O1307" s="33">
        <f>IF(K1307="","",M1307 + N1307)</f>
        <v/>
      </c>
      <c r="P1307" s="4" t="n"/>
      <c r="Q1307" s="33">
        <f>IF(L1307&amp;K1307="","",M1307 * L1307)</f>
        <v/>
      </c>
      <c r="R1307" s="34">
        <f>IF(M1307="","",O1307-P1307-Q1307)</f>
        <v/>
      </c>
    </row>
    <row r="1308">
      <c r="A1308" s="25" t="n">
        <v>1304</v>
      </c>
      <c r="B1308" s="26">
        <f>_xlfn.XLOOKUP(C1308,sales!C:C,scon!B:B,"")</f>
        <v/>
      </c>
      <c r="C1308" s="4" t="n"/>
      <c r="D1308" s="26">
        <f>_xlfn.XLOOKUP(C1308,sales!C:C,scon!D:D,"")</f>
        <v/>
      </c>
      <c r="E1308" s="26">
        <f>_xlfn.XLOOKUP(C1308,sales!C:C,scon!E:E,"")</f>
        <v/>
      </c>
      <c r="F1308" s="4" t="n"/>
      <c r="G1308" s="27" t="n"/>
      <c r="H1308" s="28" t="n"/>
      <c r="I1308" s="4" t="n"/>
      <c r="J1308" s="35">
        <f>_xlfn.XLOOKUP(C1308,sales!C:C,scon!L:L,"")</f>
        <v/>
      </c>
      <c r="K1308" s="31" t="n"/>
      <c r="L1308" s="31" t="n"/>
      <c r="M1308" s="33">
        <f>IF(I1308="","",J1308*I1308)</f>
        <v/>
      </c>
      <c r="N1308" s="33">
        <f>IF(K1308="","",M1308 * K1308)</f>
        <v/>
      </c>
      <c r="O1308" s="33">
        <f>IF(K1308="","",M1308 + N1308)</f>
        <v/>
      </c>
      <c r="P1308" s="4" t="n"/>
      <c r="Q1308" s="33">
        <f>IF(L1308&amp;K1308="","",M1308 * L1308)</f>
        <v/>
      </c>
      <c r="R1308" s="34">
        <f>IF(M1308="","",O1308-P1308-Q1308)</f>
        <v/>
      </c>
    </row>
    <row r="1309">
      <c r="A1309" s="25" t="n">
        <v>1305</v>
      </c>
      <c r="B1309" s="26">
        <f>_xlfn.XLOOKUP(C1309,sales!C:C,scon!B:B,"")</f>
        <v/>
      </c>
      <c r="C1309" s="4" t="n"/>
      <c r="D1309" s="26">
        <f>_xlfn.XLOOKUP(C1309,sales!C:C,scon!D:D,"")</f>
        <v/>
      </c>
      <c r="E1309" s="26">
        <f>_xlfn.XLOOKUP(C1309,sales!C:C,scon!E:E,"")</f>
        <v/>
      </c>
      <c r="F1309" s="4" t="n"/>
      <c r="G1309" s="27" t="n"/>
      <c r="H1309" s="28" t="n"/>
      <c r="I1309" s="4" t="n"/>
      <c r="J1309" s="35">
        <f>_xlfn.XLOOKUP(C1309,sales!C:C,scon!L:L,"")</f>
        <v/>
      </c>
      <c r="K1309" s="31" t="n"/>
      <c r="L1309" s="31" t="n"/>
      <c r="M1309" s="33">
        <f>IF(I1309="","",J1309*I1309)</f>
        <v/>
      </c>
      <c r="N1309" s="33">
        <f>IF(K1309="","",M1309 * K1309)</f>
        <v/>
      </c>
      <c r="O1309" s="33">
        <f>IF(K1309="","",M1309 + N1309)</f>
        <v/>
      </c>
      <c r="P1309" s="4" t="n"/>
      <c r="Q1309" s="33">
        <f>IF(L1309&amp;K1309="","",M1309 * L1309)</f>
        <v/>
      </c>
      <c r="R1309" s="34">
        <f>IF(M1309="","",O1309-P1309-Q1309)</f>
        <v/>
      </c>
    </row>
    <row r="1310">
      <c r="A1310" s="25" t="n">
        <v>1306</v>
      </c>
      <c r="B1310" s="26">
        <f>_xlfn.XLOOKUP(C1310,sales!C:C,scon!B:B,"")</f>
        <v/>
      </c>
      <c r="C1310" s="4" t="n"/>
      <c r="D1310" s="26">
        <f>_xlfn.XLOOKUP(C1310,sales!C:C,scon!D:D,"")</f>
        <v/>
      </c>
      <c r="E1310" s="26">
        <f>_xlfn.XLOOKUP(C1310,sales!C:C,scon!E:E,"")</f>
        <v/>
      </c>
      <c r="F1310" s="4" t="n"/>
      <c r="G1310" s="27" t="n"/>
      <c r="H1310" s="28" t="n"/>
      <c r="I1310" s="4" t="n"/>
      <c r="J1310" s="35">
        <f>_xlfn.XLOOKUP(C1310,sales!C:C,scon!L:L,"")</f>
        <v/>
      </c>
      <c r="K1310" s="31" t="n"/>
      <c r="L1310" s="31" t="n"/>
      <c r="M1310" s="33">
        <f>IF(I1310="","",J1310*I1310)</f>
        <v/>
      </c>
      <c r="N1310" s="33">
        <f>IF(K1310="","",M1310 * K1310)</f>
        <v/>
      </c>
      <c r="O1310" s="33">
        <f>IF(K1310="","",M1310 + N1310)</f>
        <v/>
      </c>
      <c r="P1310" s="4" t="n"/>
      <c r="Q1310" s="33">
        <f>IF(L1310&amp;K1310="","",M1310 * L1310)</f>
        <v/>
      </c>
      <c r="R1310" s="34">
        <f>IF(M1310="","",O1310-P1310-Q1310)</f>
        <v/>
      </c>
    </row>
    <row r="1311">
      <c r="A1311" s="25" t="n">
        <v>1307</v>
      </c>
      <c r="B1311" s="26">
        <f>_xlfn.XLOOKUP(C1311,sales!C:C,scon!B:B,"")</f>
        <v/>
      </c>
      <c r="C1311" s="4" t="n"/>
      <c r="D1311" s="26">
        <f>_xlfn.XLOOKUP(C1311,sales!C:C,scon!D:D,"")</f>
        <v/>
      </c>
      <c r="E1311" s="26">
        <f>_xlfn.XLOOKUP(C1311,sales!C:C,scon!E:E,"")</f>
        <v/>
      </c>
      <c r="F1311" s="4" t="n"/>
      <c r="G1311" s="27" t="n"/>
      <c r="H1311" s="28" t="n"/>
      <c r="I1311" s="4" t="n"/>
      <c r="J1311" s="35">
        <f>_xlfn.XLOOKUP(C1311,sales!C:C,scon!L:L,"")</f>
        <v/>
      </c>
      <c r="K1311" s="31" t="n"/>
      <c r="L1311" s="31" t="n"/>
      <c r="M1311" s="33">
        <f>IF(I1311="","",J1311*I1311)</f>
        <v/>
      </c>
      <c r="N1311" s="33">
        <f>IF(K1311="","",M1311 * K1311)</f>
        <v/>
      </c>
      <c r="O1311" s="33">
        <f>IF(K1311="","",M1311 + N1311)</f>
        <v/>
      </c>
      <c r="P1311" s="4" t="n"/>
      <c r="Q1311" s="33">
        <f>IF(L1311&amp;K1311="","",M1311 * L1311)</f>
        <v/>
      </c>
      <c r="R1311" s="34">
        <f>IF(M1311="","",O1311-P1311-Q1311)</f>
        <v/>
      </c>
    </row>
    <row r="1312">
      <c r="A1312" s="25" t="n">
        <v>1308</v>
      </c>
      <c r="B1312" s="26">
        <f>_xlfn.XLOOKUP(C1312,sales!C:C,scon!B:B,"")</f>
        <v/>
      </c>
      <c r="C1312" s="4" t="n"/>
      <c r="D1312" s="26">
        <f>_xlfn.XLOOKUP(C1312,sales!C:C,scon!D:D,"")</f>
        <v/>
      </c>
      <c r="E1312" s="26">
        <f>_xlfn.XLOOKUP(C1312,sales!C:C,scon!E:E,"")</f>
        <v/>
      </c>
      <c r="F1312" s="4" t="n"/>
      <c r="G1312" s="27" t="n"/>
      <c r="H1312" s="28" t="n"/>
      <c r="I1312" s="4" t="n"/>
      <c r="J1312" s="35">
        <f>_xlfn.XLOOKUP(C1312,sales!C:C,scon!L:L,"")</f>
        <v/>
      </c>
      <c r="K1312" s="31" t="n"/>
      <c r="L1312" s="31" t="n"/>
      <c r="M1312" s="33">
        <f>IF(I1312="","",J1312*I1312)</f>
        <v/>
      </c>
      <c r="N1312" s="33">
        <f>IF(K1312="","",M1312 * K1312)</f>
        <v/>
      </c>
      <c r="O1312" s="33">
        <f>IF(K1312="","",M1312 + N1312)</f>
        <v/>
      </c>
      <c r="P1312" s="4" t="n"/>
      <c r="Q1312" s="33">
        <f>IF(L1312&amp;K1312="","",M1312 * L1312)</f>
        <v/>
      </c>
      <c r="R1312" s="34">
        <f>IF(M1312="","",O1312-P1312-Q1312)</f>
        <v/>
      </c>
    </row>
    <row r="1313">
      <c r="A1313" s="25" t="n">
        <v>1309</v>
      </c>
      <c r="B1313" s="26">
        <f>_xlfn.XLOOKUP(C1313,sales!C:C,scon!B:B,"")</f>
        <v/>
      </c>
      <c r="C1313" s="4" t="n"/>
      <c r="D1313" s="26">
        <f>_xlfn.XLOOKUP(C1313,sales!C:C,scon!D:D,"")</f>
        <v/>
      </c>
      <c r="E1313" s="26">
        <f>_xlfn.XLOOKUP(C1313,sales!C:C,scon!E:E,"")</f>
        <v/>
      </c>
      <c r="F1313" s="4" t="n"/>
      <c r="G1313" s="27" t="n"/>
      <c r="H1313" s="28" t="n"/>
      <c r="I1313" s="4" t="n"/>
      <c r="J1313" s="35">
        <f>_xlfn.XLOOKUP(C1313,sales!C:C,scon!L:L,"")</f>
        <v/>
      </c>
      <c r="K1313" s="31" t="n"/>
      <c r="L1313" s="31" t="n"/>
      <c r="M1313" s="33">
        <f>IF(I1313="","",J1313*I1313)</f>
        <v/>
      </c>
      <c r="N1313" s="33">
        <f>IF(K1313="","",M1313 * K1313)</f>
        <v/>
      </c>
      <c r="O1313" s="33">
        <f>IF(K1313="","",M1313 + N1313)</f>
        <v/>
      </c>
      <c r="P1313" s="4" t="n"/>
      <c r="Q1313" s="33">
        <f>IF(L1313&amp;K1313="","",M1313 * L1313)</f>
        <v/>
      </c>
      <c r="R1313" s="34">
        <f>IF(M1313="","",O1313-P1313-Q1313)</f>
        <v/>
      </c>
    </row>
    <row r="1314">
      <c r="A1314" s="25" t="n">
        <v>1310</v>
      </c>
      <c r="B1314" s="26">
        <f>_xlfn.XLOOKUP(C1314,sales!C:C,scon!B:B,"")</f>
        <v/>
      </c>
      <c r="C1314" s="4" t="n"/>
      <c r="D1314" s="26">
        <f>_xlfn.XLOOKUP(C1314,sales!C:C,scon!D:D,"")</f>
        <v/>
      </c>
      <c r="E1314" s="26">
        <f>_xlfn.XLOOKUP(C1314,sales!C:C,scon!E:E,"")</f>
        <v/>
      </c>
      <c r="F1314" s="4" t="n"/>
      <c r="G1314" s="27" t="n"/>
      <c r="H1314" s="28" t="n"/>
      <c r="I1314" s="4" t="n"/>
      <c r="J1314" s="35">
        <f>_xlfn.XLOOKUP(C1314,sales!C:C,scon!L:L,"")</f>
        <v/>
      </c>
      <c r="K1314" s="31" t="n"/>
      <c r="L1314" s="31" t="n"/>
      <c r="M1314" s="33">
        <f>IF(I1314="","",J1314*I1314)</f>
        <v/>
      </c>
      <c r="N1314" s="33">
        <f>IF(K1314="","",M1314 * K1314)</f>
        <v/>
      </c>
      <c r="O1314" s="33">
        <f>IF(K1314="","",M1314 + N1314)</f>
        <v/>
      </c>
      <c r="P1314" s="4" t="n"/>
      <c r="Q1314" s="33">
        <f>IF(L1314&amp;K1314="","",M1314 * L1314)</f>
        <v/>
      </c>
      <c r="R1314" s="34">
        <f>IF(M1314="","",O1314-P1314-Q1314)</f>
        <v/>
      </c>
    </row>
    <row r="1315">
      <c r="A1315" s="25" t="n">
        <v>1311</v>
      </c>
      <c r="B1315" s="26">
        <f>_xlfn.XLOOKUP(C1315,sales!C:C,scon!B:B,"")</f>
        <v/>
      </c>
      <c r="C1315" s="4" t="n"/>
      <c r="D1315" s="26">
        <f>_xlfn.XLOOKUP(C1315,sales!C:C,scon!D:D,"")</f>
        <v/>
      </c>
      <c r="E1315" s="26">
        <f>_xlfn.XLOOKUP(C1315,sales!C:C,scon!E:E,"")</f>
        <v/>
      </c>
      <c r="F1315" s="4" t="n"/>
      <c r="G1315" s="27" t="n"/>
      <c r="H1315" s="28" t="n"/>
      <c r="I1315" s="4" t="n"/>
      <c r="J1315" s="35">
        <f>_xlfn.XLOOKUP(C1315,sales!C:C,scon!L:L,"")</f>
        <v/>
      </c>
      <c r="K1315" s="31" t="n"/>
      <c r="L1315" s="31" t="n"/>
      <c r="M1315" s="33">
        <f>IF(I1315="","",J1315*I1315)</f>
        <v/>
      </c>
      <c r="N1315" s="33">
        <f>IF(K1315="","",M1315 * K1315)</f>
        <v/>
      </c>
      <c r="O1315" s="33">
        <f>IF(K1315="","",M1315 + N1315)</f>
        <v/>
      </c>
      <c r="P1315" s="4" t="n"/>
      <c r="Q1315" s="33">
        <f>IF(L1315&amp;K1315="","",M1315 * L1315)</f>
        <v/>
      </c>
      <c r="R1315" s="34">
        <f>IF(M1315="","",O1315-P1315-Q1315)</f>
        <v/>
      </c>
    </row>
    <row r="1316">
      <c r="A1316" s="25" t="n">
        <v>1312</v>
      </c>
      <c r="B1316" s="26">
        <f>_xlfn.XLOOKUP(C1316,sales!C:C,scon!B:B,"")</f>
        <v/>
      </c>
      <c r="C1316" s="4" t="n"/>
      <c r="D1316" s="26">
        <f>_xlfn.XLOOKUP(C1316,sales!C:C,scon!D:D,"")</f>
        <v/>
      </c>
      <c r="E1316" s="26">
        <f>_xlfn.XLOOKUP(C1316,sales!C:C,scon!E:E,"")</f>
        <v/>
      </c>
      <c r="F1316" s="4" t="n"/>
      <c r="G1316" s="27" t="n"/>
      <c r="H1316" s="28" t="n"/>
      <c r="I1316" s="4" t="n"/>
      <c r="J1316" s="35">
        <f>_xlfn.XLOOKUP(C1316,sales!C:C,scon!L:L,"")</f>
        <v/>
      </c>
      <c r="K1316" s="31" t="n"/>
      <c r="L1316" s="31" t="n"/>
      <c r="M1316" s="33">
        <f>IF(I1316="","",J1316*I1316)</f>
        <v/>
      </c>
      <c r="N1316" s="33">
        <f>IF(K1316="","",M1316 * K1316)</f>
        <v/>
      </c>
      <c r="O1316" s="33">
        <f>IF(K1316="","",M1316 + N1316)</f>
        <v/>
      </c>
      <c r="P1316" s="4" t="n"/>
      <c r="Q1316" s="33">
        <f>IF(L1316&amp;K1316="","",M1316 * L1316)</f>
        <v/>
      </c>
      <c r="R1316" s="34">
        <f>IF(M1316="","",O1316-P1316-Q1316)</f>
        <v/>
      </c>
    </row>
    <row r="1317">
      <c r="A1317" s="25" t="n">
        <v>1313</v>
      </c>
      <c r="B1317" s="26">
        <f>_xlfn.XLOOKUP(C1317,sales!C:C,scon!B:B,"")</f>
        <v/>
      </c>
      <c r="C1317" s="4" t="n"/>
      <c r="D1317" s="26">
        <f>_xlfn.XLOOKUP(C1317,sales!C:C,scon!D:D,"")</f>
        <v/>
      </c>
      <c r="E1317" s="26">
        <f>_xlfn.XLOOKUP(C1317,sales!C:C,scon!E:E,"")</f>
        <v/>
      </c>
      <c r="F1317" s="4" t="n"/>
      <c r="G1317" s="27" t="n"/>
      <c r="H1317" s="28" t="n"/>
      <c r="I1317" s="4" t="n"/>
      <c r="J1317" s="35">
        <f>_xlfn.XLOOKUP(C1317,sales!C:C,scon!L:L,"")</f>
        <v/>
      </c>
      <c r="K1317" s="31" t="n"/>
      <c r="L1317" s="31" t="n"/>
      <c r="M1317" s="33">
        <f>IF(I1317="","",J1317*I1317)</f>
        <v/>
      </c>
      <c r="N1317" s="33">
        <f>IF(K1317="","",M1317 * K1317)</f>
        <v/>
      </c>
      <c r="O1317" s="33">
        <f>IF(K1317="","",M1317 + N1317)</f>
        <v/>
      </c>
      <c r="P1317" s="4" t="n"/>
      <c r="Q1317" s="33">
        <f>IF(L1317&amp;K1317="","",M1317 * L1317)</f>
        <v/>
      </c>
      <c r="R1317" s="34">
        <f>IF(M1317="","",O1317-P1317-Q1317)</f>
        <v/>
      </c>
    </row>
    <row r="1318">
      <c r="A1318" s="25" t="n">
        <v>1314</v>
      </c>
      <c r="B1318" s="26">
        <f>_xlfn.XLOOKUP(C1318,sales!C:C,scon!B:B,"")</f>
        <v/>
      </c>
      <c r="C1318" s="4" t="n"/>
      <c r="D1318" s="26">
        <f>_xlfn.XLOOKUP(C1318,sales!C:C,scon!D:D,"")</f>
        <v/>
      </c>
      <c r="E1318" s="26">
        <f>_xlfn.XLOOKUP(C1318,sales!C:C,scon!E:E,"")</f>
        <v/>
      </c>
      <c r="F1318" s="4" t="n"/>
      <c r="G1318" s="27" t="n"/>
      <c r="H1318" s="28" t="n"/>
      <c r="I1318" s="4" t="n"/>
      <c r="J1318" s="35">
        <f>_xlfn.XLOOKUP(C1318,sales!C:C,scon!L:L,"")</f>
        <v/>
      </c>
      <c r="K1318" s="31" t="n"/>
      <c r="L1318" s="31" t="n"/>
      <c r="M1318" s="33">
        <f>IF(I1318="","",J1318*I1318)</f>
        <v/>
      </c>
      <c r="N1318" s="33">
        <f>IF(K1318="","",M1318 * K1318)</f>
        <v/>
      </c>
      <c r="O1318" s="33">
        <f>IF(K1318="","",M1318 + N1318)</f>
        <v/>
      </c>
      <c r="P1318" s="4" t="n"/>
      <c r="Q1318" s="33">
        <f>IF(L1318&amp;K1318="","",M1318 * L1318)</f>
        <v/>
      </c>
      <c r="R1318" s="34">
        <f>IF(M1318="","",O1318-P1318-Q1318)</f>
        <v/>
      </c>
    </row>
    <row r="1319">
      <c r="A1319" s="25" t="n">
        <v>1315</v>
      </c>
      <c r="B1319" s="26">
        <f>_xlfn.XLOOKUP(C1319,sales!C:C,scon!B:B,"")</f>
        <v/>
      </c>
      <c r="C1319" s="4" t="n"/>
      <c r="D1319" s="26">
        <f>_xlfn.XLOOKUP(C1319,sales!C:C,scon!D:D,"")</f>
        <v/>
      </c>
      <c r="E1319" s="26">
        <f>_xlfn.XLOOKUP(C1319,sales!C:C,scon!E:E,"")</f>
        <v/>
      </c>
      <c r="F1319" s="4" t="n"/>
      <c r="G1319" s="27" t="n"/>
      <c r="H1319" s="28" t="n"/>
      <c r="I1319" s="4" t="n"/>
      <c r="J1319" s="35">
        <f>_xlfn.XLOOKUP(C1319,sales!C:C,scon!L:L,"")</f>
        <v/>
      </c>
      <c r="K1319" s="31" t="n"/>
      <c r="L1319" s="31" t="n"/>
      <c r="M1319" s="33">
        <f>IF(I1319="","",J1319*I1319)</f>
        <v/>
      </c>
      <c r="N1319" s="33">
        <f>IF(K1319="","",M1319 * K1319)</f>
        <v/>
      </c>
      <c r="O1319" s="33">
        <f>IF(K1319="","",M1319 + N1319)</f>
        <v/>
      </c>
      <c r="P1319" s="4" t="n"/>
      <c r="Q1319" s="33">
        <f>IF(L1319&amp;K1319="","",M1319 * L1319)</f>
        <v/>
      </c>
      <c r="R1319" s="34">
        <f>IF(M1319="","",O1319-P1319-Q1319)</f>
        <v/>
      </c>
    </row>
    <row r="1320">
      <c r="A1320" s="25" t="n">
        <v>1316</v>
      </c>
      <c r="B1320" s="26">
        <f>_xlfn.XLOOKUP(C1320,sales!C:C,scon!B:B,"")</f>
        <v/>
      </c>
      <c r="C1320" s="4" t="n"/>
      <c r="D1320" s="26">
        <f>_xlfn.XLOOKUP(C1320,sales!C:C,scon!D:D,"")</f>
        <v/>
      </c>
      <c r="E1320" s="26">
        <f>_xlfn.XLOOKUP(C1320,sales!C:C,scon!E:E,"")</f>
        <v/>
      </c>
      <c r="F1320" s="4" t="n"/>
      <c r="G1320" s="27" t="n"/>
      <c r="H1320" s="28" t="n"/>
      <c r="I1320" s="4" t="n"/>
      <c r="J1320" s="35">
        <f>_xlfn.XLOOKUP(C1320,sales!C:C,scon!L:L,"")</f>
        <v/>
      </c>
      <c r="K1320" s="31" t="n"/>
      <c r="L1320" s="31" t="n"/>
      <c r="M1320" s="33">
        <f>IF(I1320="","",J1320*I1320)</f>
        <v/>
      </c>
      <c r="N1320" s="33">
        <f>IF(K1320="","",M1320 * K1320)</f>
        <v/>
      </c>
      <c r="O1320" s="33">
        <f>IF(K1320="","",M1320 + N1320)</f>
        <v/>
      </c>
      <c r="P1320" s="4" t="n"/>
      <c r="Q1320" s="33">
        <f>IF(L1320&amp;K1320="","",M1320 * L1320)</f>
        <v/>
      </c>
      <c r="R1320" s="34">
        <f>IF(M1320="","",O1320-P1320-Q1320)</f>
        <v/>
      </c>
    </row>
    <row r="1321">
      <c r="A1321" s="25" t="n">
        <v>1317</v>
      </c>
      <c r="B1321" s="26">
        <f>_xlfn.XLOOKUP(C1321,sales!C:C,scon!B:B,"")</f>
        <v/>
      </c>
      <c r="C1321" s="4" t="n"/>
      <c r="D1321" s="26">
        <f>_xlfn.XLOOKUP(C1321,sales!C:C,scon!D:D,"")</f>
        <v/>
      </c>
      <c r="E1321" s="26">
        <f>_xlfn.XLOOKUP(C1321,sales!C:C,scon!E:E,"")</f>
        <v/>
      </c>
      <c r="F1321" s="4" t="n"/>
      <c r="G1321" s="27" t="n"/>
      <c r="H1321" s="28" t="n"/>
      <c r="I1321" s="4" t="n"/>
      <c r="J1321" s="35">
        <f>_xlfn.XLOOKUP(C1321,sales!C:C,scon!L:L,"")</f>
        <v/>
      </c>
      <c r="K1321" s="31" t="n"/>
      <c r="L1321" s="31" t="n"/>
      <c r="M1321" s="33">
        <f>IF(I1321="","",J1321*I1321)</f>
        <v/>
      </c>
      <c r="N1321" s="33">
        <f>IF(K1321="","",M1321 * K1321)</f>
        <v/>
      </c>
      <c r="O1321" s="33">
        <f>IF(K1321="","",M1321 + N1321)</f>
        <v/>
      </c>
      <c r="P1321" s="4" t="n"/>
      <c r="Q1321" s="33">
        <f>IF(L1321&amp;K1321="","",M1321 * L1321)</f>
        <v/>
      </c>
      <c r="R1321" s="34">
        <f>IF(M1321="","",O1321-P1321-Q1321)</f>
        <v/>
      </c>
    </row>
    <row r="1322">
      <c r="A1322" s="25" t="n">
        <v>1318</v>
      </c>
      <c r="B1322" s="26">
        <f>_xlfn.XLOOKUP(C1322,sales!C:C,scon!B:B,"")</f>
        <v/>
      </c>
      <c r="C1322" s="4" t="n"/>
      <c r="D1322" s="26">
        <f>_xlfn.XLOOKUP(C1322,sales!C:C,scon!D:D,"")</f>
        <v/>
      </c>
      <c r="E1322" s="26">
        <f>_xlfn.XLOOKUP(C1322,sales!C:C,scon!E:E,"")</f>
        <v/>
      </c>
      <c r="F1322" s="4" t="n"/>
      <c r="G1322" s="27" t="n"/>
      <c r="H1322" s="28" t="n"/>
      <c r="I1322" s="4" t="n"/>
      <c r="J1322" s="35">
        <f>_xlfn.XLOOKUP(C1322,sales!C:C,scon!L:L,"")</f>
        <v/>
      </c>
      <c r="K1322" s="31" t="n"/>
      <c r="L1322" s="31" t="n"/>
      <c r="M1322" s="33">
        <f>IF(I1322="","",J1322*I1322)</f>
        <v/>
      </c>
      <c r="N1322" s="33">
        <f>IF(K1322="","",M1322 * K1322)</f>
        <v/>
      </c>
      <c r="O1322" s="33">
        <f>IF(K1322="","",M1322 + N1322)</f>
        <v/>
      </c>
      <c r="P1322" s="4" t="n"/>
      <c r="Q1322" s="33">
        <f>IF(L1322&amp;K1322="","",M1322 * L1322)</f>
        <v/>
      </c>
      <c r="R1322" s="34">
        <f>IF(M1322="","",O1322-P1322-Q1322)</f>
        <v/>
      </c>
    </row>
    <row r="1323">
      <c r="A1323" s="25" t="n">
        <v>1319</v>
      </c>
      <c r="B1323" s="26">
        <f>_xlfn.XLOOKUP(C1323,sales!C:C,scon!B:B,"")</f>
        <v/>
      </c>
      <c r="C1323" s="4" t="n"/>
      <c r="D1323" s="26">
        <f>_xlfn.XLOOKUP(C1323,sales!C:C,scon!D:D,"")</f>
        <v/>
      </c>
      <c r="E1323" s="26">
        <f>_xlfn.XLOOKUP(C1323,sales!C:C,scon!E:E,"")</f>
        <v/>
      </c>
      <c r="F1323" s="4" t="n"/>
      <c r="G1323" s="27" t="n"/>
      <c r="H1323" s="28" t="n"/>
      <c r="I1323" s="4" t="n"/>
      <c r="J1323" s="35">
        <f>_xlfn.XLOOKUP(C1323,sales!C:C,scon!L:L,"")</f>
        <v/>
      </c>
      <c r="K1323" s="31" t="n"/>
      <c r="L1323" s="31" t="n"/>
      <c r="M1323" s="33">
        <f>IF(I1323="","",J1323*I1323)</f>
        <v/>
      </c>
      <c r="N1323" s="33">
        <f>IF(K1323="","",M1323 * K1323)</f>
        <v/>
      </c>
      <c r="O1323" s="33">
        <f>IF(K1323="","",M1323 + N1323)</f>
        <v/>
      </c>
      <c r="P1323" s="4" t="n"/>
      <c r="Q1323" s="33">
        <f>IF(L1323&amp;K1323="","",M1323 * L1323)</f>
        <v/>
      </c>
      <c r="R1323" s="34">
        <f>IF(M1323="","",O1323-P1323-Q1323)</f>
        <v/>
      </c>
    </row>
    <row r="1324">
      <c r="A1324" s="25" t="n">
        <v>1320</v>
      </c>
      <c r="B1324" s="26">
        <f>_xlfn.XLOOKUP(C1324,sales!C:C,scon!B:B,"")</f>
        <v/>
      </c>
      <c r="C1324" s="4" t="n"/>
      <c r="D1324" s="26">
        <f>_xlfn.XLOOKUP(C1324,sales!C:C,scon!D:D,"")</f>
        <v/>
      </c>
      <c r="E1324" s="26">
        <f>_xlfn.XLOOKUP(C1324,sales!C:C,scon!E:E,"")</f>
        <v/>
      </c>
      <c r="F1324" s="4" t="n"/>
      <c r="G1324" s="27" t="n"/>
      <c r="H1324" s="28" t="n"/>
      <c r="I1324" s="4" t="n"/>
      <c r="J1324" s="35">
        <f>_xlfn.XLOOKUP(C1324,sales!C:C,scon!L:L,"")</f>
        <v/>
      </c>
      <c r="K1324" s="31" t="n"/>
      <c r="L1324" s="31" t="n"/>
      <c r="M1324" s="33">
        <f>IF(I1324="","",J1324*I1324)</f>
        <v/>
      </c>
      <c r="N1324" s="33">
        <f>IF(K1324="","",M1324 * K1324)</f>
        <v/>
      </c>
      <c r="O1324" s="33">
        <f>IF(K1324="","",M1324 + N1324)</f>
        <v/>
      </c>
      <c r="P1324" s="4" t="n"/>
      <c r="Q1324" s="33">
        <f>IF(L1324&amp;K1324="","",M1324 * L1324)</f>
        <v/>
      </c>
      <c r="R1324" s="34">
        <f>IF(M1324="","",O1324-P1324-Q1324)</f>
        <v/>
      </c>
    </row>
    <row r="1325">
      <c r="A1325" s="25" t="n">
        <v>1321</v>
      </c>
      <c r="B1325" s="26">
        <f>_xlfn.XLOOKUP(C1325,sales!C:C,scon!B:B,"")</f>
        <v/>
      </c>
      <c r="C1325" s="4" t="n"/>
      <c r="D1325" s="26">
        <f>_xlfn.XLOOKUP(C1325,sales!C:C,scon!D:D,"")</f>
        <v/>
      </c>
      <c r="E1325" s="26">
        <f>_xlfn.XLOOKUP(C1325,sales!C:C,scon!E:E,"")</f>
        <v/>
      </c>
      <c r="F1325" s="4" t="n"/>
      <c r="G1325" s="27" t="n"/>
      <c r="H1325" s="28" t="n"/>
      <c r="I1325" s="4" t="n"/>
      <c r="J1325" s="35">
        <f>_xlfn.XLOOKUP(C1325,sales!C:C,scon!L:L,"")</f>
        <v/>
      </c>
      <c r="K1325" s="31" t="n"/>
      <c r="L1325" s="31" t="n"/>
      <c r="M1325" s="33">
        <f>IF(I1325="","",J1325*I1325)</f>
        <v/>
      </c>
      <c r="N1325" s="33">
        <f>IF(K1325="","",M1325 * K1325)</f>
        <v/>
      </c>
      <c r="O1325" s="33">
        <f>IF(K1325="","",M1325 + N1325)</f>
        <v/>
      </c>
      <c r="P1325" s="4" t="n"/>
      <c r="Q1325" s="33">
        <f>IF(L1325&amp;K1325="","",M1325 * L1325)</f>
        <v/>
      </c>
      <c r="R1325" s="34">
        <f>IF(M1325="","",O1325-P1325-Q1325)</f>
        <v/>
      </c>
    </row>
    <row r="1326">
      <c r="A1326" s="25" t="n">
        <v>1322</v>
      </c>
      <c r="B1326" s="26">
        <f>_xlfn.XLOOKUP(C1326,sales!C:C,scon!B:B,"")</f>
        <v/>
      </c>
      <c r="C1326" s="4" t="n"/>
      <c r="D1326" s="26">
        <f>_xlfn.XLOOKUP(C1326,sales!C:C,scon!D:D,"")</f>
        <v/>
      </c>
      <c r="E1326" s="26">
        <f>_xlfn.XLOOKUP(C1326,sales!C:C,scon!E:E,"")</f>
        <v/>
      </c>
      <c r="F1326" s="4" t="n"/>
      <c r="G1326" s="27" t="n"/>
      <c r="H1326" s="28" t="n"/>
      <c r="I1326" s="4" t="n"/>
      <c r="J1326" s="35">
        <f>_xlfn.XLOOKUP(C1326,sales!C:C,scon!L:L,"")</f>
        <v/>
      </c>
      <c r="K1326" s="31" t="n"/>
      <c r="L1326" s="31" t="n"/>
      <c r="M1326" s="33">
        <f>IF(I1326="","",J1326*I1326)</f>
        <v/>
      </c>
      <c r="N1326" s="33">
        <f>IF(K1326="","",M1326 * K1326)</f>
        <v/>
      </c>
      <c r="O1326" s="33">
        <f>IF(K1326="","",M1326 + N1326)</f>
        <v/>
      </c>
      <c r="P1326" s="4" t="n"/>
      <c r="Q1326" s="33">
        <f>IF(L1326&amp;K1326="","",M1326 * L1326)</f>
        <v/>
      </c>
      <c r="R1326" s="34">
        <f>IF(M1326="","",O1326-P1326-Q1326)</f>
        <v/>
      </c>
    </row>
    <row r="1327">
      <c r="A1327" s="25" t="n">
        <v>1323</v>
      </c>
      <c r="B1327" s="26">
        <f>_xlfn.XLOOKUP(C1327,sales!C:C,scon!B:B,"")</f>
        <v/>
      </c>
      <c r="C1327" s="4" t="n"/>
      <c r="D1327" s="26">
        <f>_xlfn.XLOOKUP(C1327,sales!C:C,scon!D:D,"")</f>
        <v/>
      </c>
      <c r="E1327" s="26">
        <f>_xlfn.XLOOKUP(C1327,sales!C:C,scon!E:E,"")</f>
        <v/>
      </c>
      <c r="F1327" s="4" t="n"/>
      <c r="G1327" s="27" t="n"/>
      <c r="H1327" s="28" t="n"/>
      <c r="I1327" s="4" t="n"/>
      <c r="J1327" s="35">
        <f>_xlfn.XLOOKUP(C1327,sales!C:C,scon!L:L,"")</f>
        <v/>
      </c>
      <c r="K1327" s="31" t="n"/>
      <c r="L1327" s="31" t="n"/>
      <c r="M1327" s="33">
        <f>IF(I1327="","",J1327*I1327)</f>
        <v/>
      </c>
      <c r="N1327" s="33">
        <f>IF(K1327="","",M1327 * K1327)</f>
        <v/>
      </c>
      <c r="O1327" s="33">
        <f>IF(K1327="","",M1327 + N1327)</f>
        <v/>
      </c>
      <c r="P1327" s="4" t="n"/>
      <c r="Q1327" s="33">
        <f>IF(L1327&amp;K1327="","",M1327 * L1327)</f>
        <v/>
      </c>
      <c r="R1327" s="34">
        <f>IF(M1327="","",O1327-P1327-Q1327)</f>
        <v/>
      </c>
    </row>
    <row r="1328">
      <c r="A1328" s="25" t="n">
        <v>1324</v>
      </c>
      <c r="B1328" s="26">
        <f>_xlfn.XLOOKUP(C1328,sales!C:C,scon!B:B,"")</f>
        <v/>
      </c>
      <c r="C1328" s="4" t="n"/>
      <c r="D1328" s="26">
        <f>_xlfn.XLOOKUP(C1328,sales!C:C,scon!D:D,"")</f>
        <v/>
      </c>
      <c r="E1328" s="26">
        <f>_xlfn.XLOOKUP(C1328,sales!C:C,scon!E:E,"")</f>
        <v/>
      </c>
      <c r="F1328" s="4" t="n"/>
      <c r="G1328" s="27" t="n"/>
      <c r="H1328" s="28" t="n"/>
      <c r="I1328" s="4" t="n"/>
      <c r="J1328" s="35">
        <f>_xlfn.XLOOKUP(C1328,sales!C:C,scon!L:L,"")</f>
        <v/>
      </c>
      <c r="K1328" s="31" t="n"/>
      <c r="L1328" s="31" t="n"/>
      <c r="M1328" s="33">
        <f>IF(I1328="","",J1328*I1328)</f>
        <v/>
      </c>
      <c r="N1328" s="33">
        <f>IF(K1328="","",M1328 * K1328)</f>
        <v/>
      </c>
      <c r="O1328" s="33">
        <f>IF(K1328="","",M1328 + N1328)</f>
        <v/>
      </c>
      <c r="P1328" s="4" t="n"/>
      <c r="Q1328" s="33">
        <f>IF(L1328&amp;K1328="","",M1328 * L1328)</f>
        <v/>
      </c>
      <c r="R1328" s="34">
        <f>IF(M1328="","",O1328-P1328-Q1328)</f>
        <v/>
      </c>
    </row>
    <row r="1329">
      <c r="A1329" s="25" t="n">
        <v>1325</v>
      </c>
      <c r="B1329" s="26">
        <f>_xlfn.XLOOKUP(C1329,sales!C:C,scon!B:B,"")</f>
        <v/>
      </c>
      <c r="C1329" s="4" t="n"/>
      <c r="D1329" s="26">
        <f>_xlfn.XLOOKUP(C1329,sales!C:C,scon!D:D,"")</f>
        <v/>
      </c>
      <c r="E1329" s="26">
        <f>_xlfn.XLOOKUP(C1329,sales!C:C,scon!E:E,"")</f>
        <v/>
      </c>
      <c r="F1329" s="4" t="n"/>
      <c r="G1329" s="27" t="n"/>
      <c r="H1329" s="28" t="n"/>
      <c r="I1329" s="4" t="n"/>
      <c r="J1329" s="35">
        <f>_xlfn.XLOOKUP(C1329,sales!C:C,scon!L:L,"")</f>
        <v/>
      </c>
      <c r="K1329" s="31" t="n"/>
      <c r="L1329" s="31" t="n"/>
      <c r="M1329" s="33">
        <f>IF(I1329="","",J1329*I1329)</f>
        <v/>
      </c>
      <c r="N1329" s="33">
        <f>IF(K1329="","",M1329 * K1329)</f>
        <v/>
      </c>
      <c r="O1329" s="33">
        <f>IF(K1329="","",M1329 + N1329)</f>
        <v/>
      </c>
      <c r="P1329" s="4" t="n"/>
      <c r="Q1329" s="33">
        <f>IF(L1329&amp;K1329="","",M1329 * L1329)</f>
        <v/>
      </c>
      <c r="R1329" s="34">
        <f>IF(M1329="","",O1329-P1329-Q1329)</f>
        <v/>
      </c>
    </row>
    <row r="1330">
      <c r="A1330" s="25" t="n">
        <v>1326</v>
      </c>
      <c r="B1330" s="26">
        <f>_xlfn.XLOOKUP(C1330,sales!C:C,scon!B:B,"")</f>
        <v/>
      </c>
      <c r="C1330" s="4" t="n"/>
      <c r="D1330" s="26">
        <f>_xlfn.XLOOKUP(C1330,sales!C:C,scon!D:D,"")</f>
        <v/>
      </c>
      <c r="E1330" s="26">
        <f>_xlfn.XLOOKUP(C1330,sales!C:C,scon!E:E,"")</f>
        <v/>
      </c>
      <c r="F1330" s="4" t="n"/>
      <c r="G1330" s="27" t="n"/>
      <c r="H1330" s="28" t="n"/>
      <c r="I1330" s="4" t="n"/>
      <c r="J1330" s="35">
        <f>_xlfn.XLOOKUP(C1330,sales!C:C,scon!L:L,"")</f>
        <v/>
      </c>
      <c r="K1330" s="31" t="n"/>
      <c r="L1330" s="31" t="n"/>
      <c r="M1330" s="33">
        <f>IF(I1330="","",J1330*I1330)</f>
        <v/>
      </c>
      <c r="N1330" s="33">
        <f>IF(K1330="","",M1330 * K1330)</f>
        <v/>
      </c>
      <c r="O1330" s="33">
        <f>IF(K1330="","",M1330 + N1330)</f>
        <v/>
      </c>
      <c r="P1330" s="4" t="n"/>
      <c r="Q1330" s="33">
        <f>IF(L1330&amp;K1330="","",M1330 * L1330)</f>
        <v/>
      </c>
      <c r="R1330" s="34">
        <f>IF(M1330="","",O1330-P1330-Q1330)</f>
        <v/>
      </c>
    </row>
    <row r="1331">
      <c r="A1331" s="25" t="n">
        <v>1327</v>
      </c>
      <c r="B1331" s="26">
        <f>_xlfn.XLOOKUP(C1331,sales!C:C,scon!B:B,"")</f>
        <v/>
      </c>
      <c r="C1331" s="4" t="n"/>
      <c r="D1331" s="26">
        <f>_xlfn.XLOOKUP(C1331,sales!C:C,scon!D:D,"")</f>
        <v/>
      </c>
      <c r="E1331" s="26">
        <f>_xlfn.XLOOKUP(C1331,sales!C:C,scon!E:E,"")</f>
        <v/>
      </c>
      <c r="F1331" s="4" t="n"/>
      <c r="G1331" s="27" t="n"/>
      <c r="H1331" s="28" t="n"/>
      <c r="I1331" s="4" t="n"/>
      <c r="J1331" s="35">
        <f>_xlfn.XLOOKUP(C1331,sales!C:C,scon!L:L,"")</f>
        <v/>
      </c>
      <c r="K1331" s="31" t="n"/>
      <c r="L1331" s="31" t="n"/>
      <c r="M1331" s="33">
        <f>IF(I1331="","",J1331*I1331)</f>
        <v/>
      </c>
      <c r="N1331" s="33">
        <f>IF(K1331="","",M1331 * K1331)</f>
        <v/>
      </c>
      <c r="O1331" s="33">
        <f>IF(K1331="","",M1331 + N1331)</f>
        <v/>
      </c>
      <c r="P1331" s="4" t="n"/>
      <c r="Q1331" s="33">
        <f>IF(L1331&amp;K1331="","",M1331 * L1331)</f>
        <v/>
      </c>
      <c r="R1331" s="34">
        <f>IF(M1331="","",O1331-P1331-Q1331)</f>
        <v/>
      </c>
    </row>
    <row r="1332">
      <c r="A1332" s="25" t="n">
        <v>1328</v>
      </c>
      <c r="B1332" s="26">
        <f>_xlfn.XLOOKUP(C1332,sales!C:C,scon!B:B,"")</f>
        <v/>
      </c>
      <c r="C1332" s="4" t="n"/>
      <c r="D1332" s="26">
        <f>_xlfn.XLOOKUP(C1332,sales!C:C,scon!D:D,"")</f>
        <v/>
      </c>
      <c r="E1332" s="26">
        <f>_xlfn.XLOOKUP(C1332,sales!C:C,scon!E:E,"")</f>
        <v/>
      </c>
      <c r="F1332" s="4" t="n"/>
      <c r="G1332" s="27" t="n"/>
      <c r="H1332" s="28" t="n"/>
      <c r="I1332" s="4" t="n"/>
      <c r="J1332" s="35">
        <f>_xlfn.XLOOKUP(C1332,sales!C:C,scon!L:L,"")</f>
        <v/>
      </c>
      <c r="K1332" s="31" t="n"/>
      <c r="L1332" s="31" t="n"/>
      <c r="M1332" s="33">
        <f>IF(I1332="","",J1332*I1332)</f>
        <v/>
      </c>
      <c r="N1332" s="33">
        <f>IF(K1332="","",M1332 * K1332)</f>
        <v/>
      </c>
      <c r="O1332" s="33">
        <f>IF(K1332="","",M1332 + N1332)</f>
        <v/>
      </c>
      <c r="P1332" s="4" t="n"/>
      <c r="Q1332" s="33">
        <f>IF(L1332&amp;K1332="","",M1332 * L1332)</f>
        <v/>
      </c>
      <c r="R1332" s="34">
        <f>IF(M1332="","",O1332-P1332-Q1332)</f>
        <v/>
      </c>
    </row>
    <row r="1333">
      <c r="A1333" s="25" t="n">
        <v>1329</v>
      </c>
      <c r="B1333" s="26">
        <f>_xlfn.XLOOKUP(C1333,sales!C:C,scon!B:B,"")</f>
        <v/>
      </c>
      <c r="C1333" s="4" t="n"/>
      <c r="D1333" s="26">
        <f>_xlfn.XLOOKUP(C1333,sales!C:C,scon!D:D,"")</f>
        <v/>
      </c>
      <c r="E1333" s="26">
        <f>_xlfn.XLOOKUP(C1333,sales!C:C,scon!E:E,"")</f>
        <v/>
      </c>
      <c r="F1333" s="4" t="n"/>
      <c r="G1333" s="27" t="n"/>
      <c r="H1333" s="28" t="n"/>
      <c r="I1333" s="4" t="n"/>
      <c r="J1333" s="35">
        <f>_xlfn.XLOOKUP(C1333,sales!C:C,scon!L:L,"")</f>
        <v/>
      </c>
      <c r="K1333" s="31" t="n"/>
      <c r="L1333" s="31" t="n"/>
      <c r="M1333" s="33">
        <f>IF(I1333="","",J1333*I1333)</f>
        <v/>
      </c>
      <c r="N1333" s="33">
        <f>IF(K1333="","",M1333 * K1333)</f>
        <v/>
      </c>
      <c r="O1333" s="33">
        <f>IF(K1333="","",M1333 + N1333)</f>
        <v/>
      </c>
      <c r="P1333" s="4" t="n"/>
      <c r="Q1333" s="33">
        <f>IF(L1333&amp;K1333="","",M1333 * L1333)</f>
        <v/>
      </c>
      <c r="R1333" s="34">
        <f>IF(M1333="","",O1333-P1333-Q1333)</f>
        <v/>
      </c>
    </row>
    <row r="1334">
      <c r="A1334" s="25" t="n">
        <v>1330</v>
      </c>
      <c r="B1334" s="26">
        <f>_xlfn.XLOOKUP(C1334,sales!C:C,scon!B:B,"")</f>
        <v/>
      </c>
      <c r="C1334" s="4" t="n"/>
      <c r="D1334" s="26">
        <f>_xlfn.XLOOKUP(C1334,sales!C:C,scon!D:D,"")</f>
        <v/>
      </c>
      <c r="E1334" s="26">
        <f>_xlfn.XLOOKUP(C1334,sales!C:C,scon!E:E,"")</f>
        <v/>
      </c>
      <c r="F1334" s="4" t="n"/>
      <c r="G1334" s="27" t="n"/>
      <c r="H1334" s="28" t="n"/>
      <c r="I1334" s="4" t="n"/>
      <c r="J1334" s="35">
        <f>_xlfn.XLOOKUP(C1334,sales!C:C,scon!L:L,"")</f>
        <v/>
      </c>
      <c r="K1334" s="31" t="n"/>
      <c r="L1334" s="31" t="n"/>
      <c r="M1334" s="33">
        <f>IF(I1334="","",J1334*I1334)</f>
        <v/>
      </c>
      <c r="N1334" s="33">
        <f>IF(K1334="","",M1334 * K1334)</f>
        <v/>
      </c>
      <c r="O1334" s="33">
        <f>IF(K1334="","",M1334 + N1334)</f>
        <v/>
      </c>
      <c r="P1334" s="4" t="n"/>
      <c r="Q1334" s="33">
        <f>IF(L1334&amp;K1334="","",M1334 * L1334)</f>
        <v/>
      </c>
      <c r="R1334" s="34">
        <f>IF(M1334="","",O1334-P1334-Q1334)</f>
        <v/>
      </c>
    </row>
    <row r="1335">
      <c r="A1335" s="25" t="n">
        <v>1331</v>
      </c>
      <c r="B1335" s="26">
        <f>_xlfn.XLOOKUP(C1335,sales!C:C,scon!B:B,"")</f>
        <v/>
      </c>
      <c r="C1335" s="4" t="n"/>
      <c r="D1335" s="26">
        <f>_xlfn.XLOOKUP(C1335,sales!C:C,scon!D:D,"")</f>
        <v/>
      </c>
      <c r="E1335" s="26">
        <f>_xlfn.XLOOKUP(C1335,sales!C:C,scon!E:E,"")</f>
        <v/>
      </c>
      <c r="F1335" s="4" t="n"/>
      <c r="G1335" s="27" t="n"/>
      <c r="H1335" s="28" t="n"/>
      <c r="I1335" s="4" t="n"/>
      <c r="J1335" s="35">
        <f>_xlfn.XLOOKUP(C1335,sales!C:C,scon!L:L,"")</f>
        <v/>
      </c>
      <c r="K1335" s="31" t="n"/>
      <c r="L1335" s="31" t="n"/>
      <c r="M1335" s="33">
        <f>IF(I1335="","",J1335*I1335)</f>
        <v/>
      </c>
      <c r="N1335" s="33">
        <f>IF(K1335="","",M1335 * K1335)</f>
        <v/>
      </c>
      <c r="O1335" s="33">
        <f>IF(K1335="","",M1335 + N1335)</f>
        <v/>
      </c>
      <c r="P1335" s="4" t="n"/>
      <c r="Q1335" s="33">
        <f>IF(L1335&amp;K1335="","",M1335 * L1335)</f>
        <v/>
      </c>
      <c r="R1335" s="34">
        <f>IF(M1335="","",O1335-P1335-Q1335)</f>
        <v/>
      </c>
    </row>
    <row r="1336">
      <c r="A1336" s="25" t="n">
        <v>1332</v>
      </c>
      <c r="B1336" s="26">
        <f>_xlfn.XLOOKUP(C1336,sales!C:C,scon!B:B,"")</f>
        <v/>
      </c>
      <c r="C1336" s="4" t="n"/>
      <c r="D1336" s="26">
        <f>_xlfn.XLOOKUP(C1336,sales!C:C,scon!D:D,"")</f>
        <v/>
      </c>
      <c r="E1336" s="26">
        <f>_xlfn.XLOOKUP(C1336,sales!C:C,scon!E:E,"")</f>
        <v/>
      </c>
      <c r="F1336" s="4" t="n"/>
      <c r="G1336" s="27" t="n"/>
      <c r="H1336" s="28" t="n"/>
      <c r="I1336" s="4" t="n"/>
      <c r="J1336" s="35">
        <f>_xlfn.XLOOKUP(C1336,sales!C:C,scon!L:L,"")</f>
        <v/>
      </c>
      <c r="K1336" s="31" t="n"/>
      <c r="L1336" s="31" t="n"/>
      <c r="M1336" s="33">
        <f>IF(I1336="","",J1336*I1336)</f>
        <v/>
      </c>
      <c r="N1336" s="33">
        <f>IF(K1336="","",M1336 * K1336)</f>
        <v/>
      </c>
      <c r="O1336" s="33">
        <f>IF(K1336="","",M1336 + N1336)</f>
        <v/>
      </c>
      <c r="P1336" s="4" t="n"/>
      <c r="Q1336" s="33">
        <f>IF(L1336&amp;K1336="","",M1336 * L1336)</f>
        <v/>
      </c>
      <c r="R1336" s="34">
        <f>IF(M1336="","",O1336-P1336-Q1336)</f>
        <v/>
      </c>
    </row>
    <row r="1337">
      <c r="A1337" s="25" t="n">
        <v>1333</v>
      </c>
      <c r="B1337" s="26">
        <f>_xlfn.XLOOKUP(C1337,sales!C:C,scon!B:B,"")</f>
        <v/>
      </c>
      <c r="C1337" s="4" t="n"/>
      <c r="D1337" s="26">
        <f>_xlfn.XLOOKUP(C1337,sales!C:C,scon!D:D,"")</f>
        <v/>
      </c>
      <c r="E1337" s="26">
        <f>_xlfn.XLOOKUP(C1337,sales!C:C,scon!E:E,"")</f>
        <v/>
      </c>
      <c r="F1337" s="4" t="n"/>
      <c r="G1337" s="27" t="n"/>
      <c r="H1337" s="28" t="n"/>
      <c r="I1337" s="4" t="n"/>
      <c r="J1337" s="35">
        <f>_xlfn.XLOOKUP(C1337,sales!C:C,scon!L:L,"")</f>
        <v/>
      </c>
      <c r="K1337" s="31" t="n"/>
      <c r="L1337" s="31" t="n"/>
      <c r="M1337" s="33">
        <f>IF(I1337="","",J1337*I1337)</f>
        <v/>
      </c>
      <c r="N1337" s="33">
        <f>IF(K1337="","",M1337 * K1337)</f>
        <v/>
      </c>
      <c r="O1337" s="33">
        <f>IF(K1337="","",M1337 + N1337)</f>
        <v/>
      </c>
      <c r="P1337" s="4" t="n"/>
      <c r="Q1337" s="33">
        <f>IF(L1337&amp;K1337="","",M1337 * L1337)</f>
        <v/>
      </c>
      <c r="R1337" s="34">
        <f>IF(M1337="","",O1337-P1337-Q1337)</f>
        <v/>
      </c>
    </row>
    <row r="1338">
      <c r="A1338" s="25" t="n">
        <v>1334</v>
      </c>
      <c r="B1338" s="26">
        <f>_xlfn.XLOOKUP(C1338,sales!C:C,scon!B:B,"")</f>
        <v/>
      </c>
      <c r="C1338" s="4" t="n"/>
      <c r="D1338" s="26">
        <f>_xlfn.XLOOKUP(C1338,sales!C:C,scon!D:D,"")</f>
        <v/>
      </c>
      <c r="E1338" s="26">
        <f>_xlfn.XLOOKUP(C1338,sales!C:C,scon!E:E,"")</f>
        <v/>
      </c>
      <c r="F1338" s="4" t="n"/>
      <c r="G1338" s="27" t="n"/>
      <c r="H1338" s="28" t="n"/>
      <c r="I1338" s="4" t="n"/>
      <c r="J1338" s="35">
        <f>_xlfn.XLOOKUP(C1338,sales!C:C,scon!L:L,"")</f>
        <v/>
      </c>
      <c r="K1338" s="31" t="n"/>
      <c r="L1338" s="31" t="n"/>
      <c r="M1338" s="33">
        <f>IF(I1338="","",J1338*I1338)</f>
        <v/>
      </c>
      <c r="N1338" s="33">
        <f>IF(K1338="","",M1338 * K1338)</f>
        <v/>
      </c>
      <c r="O1338" s="33">
        <f>IF(K1338="","",M1338 + N1338)</f>
        <v/>
      </c>
      <c r="P1338" s="4" t="n"/>
      <c r="Q1338" s="33">
        <f>IF(L1338&amp;K1338="","",M1338 * L1338)</f>
        <v/>
      </c>
      <c r="R1338" s="34">
        <f>IF(M1338="","",O1338-P1338-Q1338)</f>
        <v/>
      </c>
    </row>
    <row r="1339">
      <c r="A1339" s="25" t="n">
        <v>1335</v>
      </c>
      <c r="B1339" s="26">
        <f>_xlfn.XLOOKUP(C1339,sales!C:C,scon!B:B,"")</f>
        <v/>
      </c>
      <c r="C1339" s="4" t="n"/>
      <c r="D1339" s="26">
        <f>_xlfn.XLOOKUP(C1339,sales!C:C,scon!D:D,"")</f>
        <v/>
      </c>
      <c r="E1339" s="26">
        <f>_xlfn.XLOOKUP(C1339,sales!C:C,scon!E:E,"")</f>
        <v/>
      </c>
      <c r="F1339" s="4" t="n"/>
      <c r="G1339" s="27" t="n"/>
      <c r="H1339" s="28" t="n"/>
      <c r="I1339" s="4" t="n"/>
      <c r="J1339" s="35">
        <f>_xlfn.XLOOKUP(C1339,sales!C:C,scon!L:L,"")</f>
        <v/>
      </c>
      <c r="K1339" s="31" t="n"/>
      <c r="L1339" s="31" t="n"/>
      <c r="M1339" s="33">
        <f>IF(I1339="","",J1339*I1339)</f>
        <v/>
      </c>
      <c r="N1339" s="33">
        <f>IF(K1339="","",M1339 * K1339)</f>
        <v/>
      </c>
      <c r="O1339" s="33">
        <f>IF(K1339="","",M1339 + N1339)</f>
        <v/>
      </c>
      <c r="P1339" s="4" t="n"/>
      <c r="Q1339" s="33">
        <f>IF(L1339&amp;K1339="","",M1339 * L1339)</f>
        <v/>
      </c>
      <c r="R1339" s="34">
        <f>IF(M1339="","",O1339-P1339-Q1339)</f>
        <v/>
      </c>
    </row>
    <row r="1340">
      <c r="A1340" s="25" t="n">
        <v>1336</v>
      </c>
      <c r="B1340" s="26">
        <f>_xlfn.XLOOKUP(C1340,sales!C:C,scon!B:B,"")</f>
        <v/>
      </c>
      <c r="C1340" s="4" t="n"/>
      <c r="D1340" s="26">
        <f>_xlfn.XLOOKUP(C1340,sales!C:C,scon!D:D,"")</f>
        <v/>
      </c>
      <c r="E1340" s="26">
        <f>_xlfn.XLOOKUP(C1340,sales!C:C,scon!E:E,"")</f>
        <v/>
      </c>
      <c r="F1340" s="4" t="n"/>
      <c r="G1340" s="27" t="n"/>
      <c r="H1340" s="28" t="n"/>
      <c r="I1340" s="4" t="n"/>
      <c r="J1340" s="35">
        <f>_xlfn.XLOOKUP(C1340,sales!C:C,scon!L:L,"")</f>
        <v/>
      </c>
      <c r="K1340" s="31" t="n"/>
      <c r="L1340" s="31" t="n"/>
      <c r="M1340" s="33">
        <f>IF(I1340="","",J1340*I1340)</f>
        <v/>
      </c>
      <c r="N1340" s="33">
        <f>IF(K1340="","",M1340 * K1340)</f>
        <v/>
      </c>
      <c r="O1340" s="33">
        <f>IF(K1340="","",M1340 + N1340)</f>
        <v/>
      </c>
      <c r="P1340" s="4" t="n"/>
      <c r="Q1340" s="33">
        <f>IF(L1340&amp;K1340="","",M1340 * L1340)</f>
        <v/>
      </c>
      <c r="R1340" s="34">
        <f>IF(M1340="","",O1340-P1340-Q1340)</f>
        <v/>
      </c>
    </row>
    <row r="1341">
      <c r="A1341" s="25" t="n">
        <v>1337</v>
      </c>
      <c r="B1341" s="26">
        <f>_xlfn.XLOOKUP(C1341,sales!C:C,scon!B:B,"")</f>
        <v/>
      </c>
      <c r="C1341" s="4" t="n"/>
      <c r="D1341" s="26">
        <f>_xlfn.XLOOKUP(C1341,sales!C:C,scon!D:D,"")</f>
        <v/>
      </c>
      <c r="E1341" s="26">
        <f>_xlfn.XLOOKUP(C1341,sales!C:C,scon!E:E,"")</f>
        <v/>
      </c>
      <c r="F1341" s="4" t="n"/>
      <c r="G1341" s="27" t="n"/>
      <c r="H1341" s="28" t="n"/>
      <c r="I1341" s="4" t="n"/>
      <c r="J1341" s="35">
        <f>_xlfn.XLOOKUP(C1341,sales!C:C,scon!L:L,"")</f>
        <v/>
      </c>
      <c r="K1341" s="31" t="n"/>
      <c r="L1341" s="31" t="n"/>
      <c r="M1341" s="33">
        <f>IF(I1341="","",J1341*I1341)</f>
        <v/>
      </c>
      <c r="N1341" s="33">
        <f>IF(K1341="","",M1341 * K1341)</f>
        <v/>
      </c>
      <c r="O1341" s="33">
        <f>IF(K1341="","",M1341 + N1341)</f>
        <v/>
      </c>
      <c r="P1341" s="4" t="n"/>
      <c r="Q1341" s="33">
        <f>IF(L1341&amp;K1341="","",M1341 * L1341)</f>
        <v/>
      </c>
      <c r="R1341" s="34">
        <f>IF(M1341="","",O1341-P1341-Q1341)</f>
        <v/>
      </c>
    </row>
    <row r="1342">
      <c r="A1342" s="25" t="n">
        <v>1338</v>
      </c>
      <c r="B1342" s="26">
        <f>_xlfn.XLOOKUP(C1342,sales!C:C,scon!B:B,"")</f>
        <v/>
      </c>
      <c r="C1342" s="4" t="n"/>
      <c r="D1342" s="26">
        <f>_xlfn.XLOOKUP(C1342,sales!C:C,scon!D:D,"")</f>
        <v/>
      </c>
      <c r="E1342" s="26">
        <f>_xlfn.XLOOKUP(C1342,sales!C:C,scon!E:E,"")</f>
        <v/>
      </c>
      <c r="F1342" s="4" t="n"/>
      <c r="G1342" s="27" t="n"/>
      <c r="H1342" s="28" t="n"/>
      <c r="I1342" s="4" t="n"/>
      <c r="J1342" s="35">
        <f>_xlfn.XLOOKUP(C1342,sales!C:C,scon!L:L,"")</f>
        <v/>
      </c>
      <c r="K1342" s="31" t="n"/>
      <c r="L1342" s="31" t="n"/>
      <c r="M1342" s="33">
        <f>IF(I1342="","",J1342*I1342)</f>
        <v/>
      </c>
      <c r="N1342" s="33">
        <f>IF(K1342="","",M1342 * K1342)</f>
        <v/>
      </c>
      <c r="O1342" s="33">
        <f>IF(K1342="","",M1342 + N1342)</f>
        <v/>
      </c>
      <c r="P1342" s="4" t="n"/>
      <c r="Q1342" s="33">
        <f>IF(L1342&amp;K1342="","",M1342 * L1342)</f>
        <v/>
      </c>
      <c r="R1342" s="34">
        <f>IF(M1342="","",O1342-P1342-Q1342)</f>
        <v/>
      </c>
    </row>
    <row r="1343">
      <c r="A1343" s="25" t="n">
        <v>1339</v>
      </c>
      <c r="B1343" s="26">
        <f>_xlfn.XLOOKUP(C1343,sales!C:C,scon!B:B,"")</f>
        <v/>
      </c>
      <c r="C1343" s="4" t="n"/>
      <c r="D1343" s="26">
        <f>_xlfn.XLOOKUP(C1343,sales!C:C,scon!D:D,"")</f>
        <v/>
      </c>
      <c r="E1343" s="26">
        <f>_xlfn.XLOOKUP(C1343,sales!C:C,scon!E:E,"")</f>
        <v/>
      </c>
      <c r="F1343" s="4" t="n"/>
      <c r="G1343" s="27" t="n"/>
      <c r="H1343" s="28" t="n"/>
      <c r="I1343" s="4" t="n"/>
      <c r="J1343" s="35">
        <f>_xlfn.XLOOKUP(C1343,sales!C:C,scon!L:L,"")</f>
        <v/>
      </c>
      <c r="K1343" s="31" t="n"/>
      <c r="L1343" s="31" t="n"/>
      <c r="M1343" s="33">
        <f>IF(I1343="","",J1343*I1343)</f>
        <v/>
      </c>
      <c r="N1343" s="33">
        <f>IF(K1343="","",M1343 * K1343)</f>
        <v/>
      </c>
      <c r="O1343" s="33">
        <f>IF(K1343="","",M1343 + N1343)</f>
        <v/>
      </c>
      <c r="P1343" s="4" t="n"/>
      <c r="Q1343" s="33">
        <f>IF(L1343&amp;K1343="","",M1343 * L1343)</f>
        <v/>
      </c>
      <c r="R1343" s="34">
        <f>IF(M1343="","",O1343-P1343-Q1343)</f>
        <v/>
      </c>
    </row>
    <row r="1344">
      <c r="A1344" s="25" t="n">
        <v>1340</v>
      </c>
      <c r="B1344" s="26">
        <f>_xlfn.XLOOKUP(C1344,sales!C:C,scon!B:B,"")</f>
        <v/>
      </c>
      <c r="C1344" s="4" t="n"/>
      <c r="D1344" s="26">
        <f>_xlfn.XLOOKUP(C1344,sales!C:C,scon!D:D,"")</f>
        <v/>
      </c>
      <c r="E1344" s="26">
        <f>_xlfn.XLOOKUP(C1344,sales!C:C,scon!E:E,"")</f>
        <v/>
      </c>
      <c r="F1344" s="4" t="n"/>
      <c r="G1344" s="27" t="n"/>
      <c r="H1344" s="28" t="n"/>
      <c r="I1344" s="4" t="n"/>
      <c r="J1344" s="35">
        <f>_xlfn.XLOOKUP(C1344,sales!C:C,scon!L:L,"")</f>
        <v/>
      </c>
      <c r="K1344" s="31" t="n"/>
      <c r="L1344" s="31" t="n"/>
      <c r="M1344" s="33">
        <f>IF(I1344="","",J1344*I1344)</f>
        <v/>
      </c>
      <c r="N1344" s="33">
        <f>IF(K1344="","",M1344 * K1344)</f>
        <v/>
      </c>
      <c r="O1344" s="33">
        <f>IF(K1344="","",M1344 + N1344)</f>
        <v/>
      </c>
      <c r="P1344" s="4" t="n"/>
      <c r="Q1344" s="33">
        <f>IF(L1344&amp;K1344="","",M1344 * L1344)</f>
        <v/>
      </c>
      <c r="R1344" s="34">
        <f>IF(M1344="","",O1344-P1344-Q1344)</f>
        <v/>
      </c>
    </row>
    <row r="1345">
      <c r="A1345" s="25" t="n">
        <v>1341</v>
      </c>
      <c r="B1345" s="26">
        <f>_xlfn.XLOOKUP(C1345,sales!C:C,scon!B:B,"")</f>
        <v/>
      </c>
      <c r="C1345" s="4" t="n"/>
      <c r="D1345" s="26">
        <f>_xlfn.XLOOKUP(C1345,sales!C:C,scon!D:D,"")</f>
        <v/>
      </c>
      <c r="E1345" s="26">
        <f>_xlfn.XLOOKUP(C1345,sales!C:C,scon!E:E,"")</f>
        <v/>
      </c>
      <c r="F1345" s="4" t="n"/>
      <c r="G1345" s="27" t="n"/>
      <c r="H1345" s="28" t="n"/>
      <c r="I1345" s="4" t="n"/>
      <c r="J1345" s="35">
        <f>_xlfn.XLOOKUP(C1345,sales!C:C,scon!L:L,"")</f>
        <v/>
      </c>
      <c r="K1345" s="31" t="n"/>
      <c r="L1345" s="31" t="n"/>
      <c r="M1345" s="33">
        <f>IF(I1345="","",J1345*I1345)</f>
        <v/>
      </c>
      <c r="N1345" s="33">
        <f>IF(K1345="","",M1345 * K1345)</f>
        <v/>
      </c>
      <c r="O1345" s="33">
        <f>IF(K1345="","",M1345 + N1345)</f>
        <v/>
      </c>
      <c r="P1345" s="4" t="n"/>
      <c r="Q1345" s="33">
        <f>IF(L1345&amp;K1345="","",M1345 * L1345)</f>
        <v/>
      </c>
      <c r="R1345" s="34">
        <f>IF(M1345="","",O1345-P1345-Q1345)</f>
        <v/>
      </c>
    </row>
    <row r="1346">
      <c r="A1346" s="25" t="n">
        <v>1342</v>
      </c>
      <c r="B1346" s="26">
        <f>_xlfn.XLOOKUP(C1346,sales!C:C,scon!B:B,"")</f>
        <v/>
      </c>
      <c r="C1346" s="4" t="n"/>
      <c r="D1346" s="26">
        <f>_xlfn.XLOOKUP(C1346,sales!C:C,scon!D:D,"")</f>
        <v/>
      </c>
      <c r="E1346" s="26">
        <f>_xlfn.XLOOKUP(C1346,sales!C:C,scon!E:E,"")</f>
        <v/>
      </c>
      <c r="F1346" s="4" t="n"/>
      <c r="G1346" s="27" t="n"/>
      <c r="H1346" s="28" t="n"/>
      <c r="I1346" s="4" t="n"/>
      <c r="J1346" s="35">
        <f>_xlfn.XLOOKUP(C1346,sales!C:C,scon!L:L,"")</f>
        <v/>
      </c>
      <c r="K1346" s="31" t="n"/>
      <c r="L1346" s="31" t="n"/>
      <c r="M1346" s="33">
        <f>IF(I1346="","",J1346*I1346)</f>
        <v/>
      </c>
      <c r="N1346" s="33">
        <f>IF(K1346="","",M1346 * K1346)</f>
        <v/>
      </c>
      <c r="O1346" s="33">
        <f>IF(K1346="","",M1346 + N1346)</f>
        <v/>
      </c>
      <c r="P1346" s="4" t="n"/>
      <c r="Q1346" s="33">
        <f>IF(L1346&amp;K1346="","",M1346 * L1346)</f>
        <v/>
      </c>
      <c r="R1346" s="34">
        <f>IF(M1346="","",O1346-P1346-Q1346)</f>
        <v/>
      </c>
    </row>
    <row r="1347">
      <c r="A1347" s="25" t="n">
        <v>1343</v>
      </c>
      <c r="B1347" s="26">
        <f>_xlfn.XLOOKUP(C1347,sales!C:C,scon!B:B,"")</f>
        <v/>
      </c>
      <c r="C1347" s="4" t="n"/>
      <c r="D1347" s="26">
        <f>_xlfn.XLOOKUP(C1347,sales!C:C,scon!D:D,"")</f>
        <v/>
      </c>
      <c r="E1347" s="26">
        <f>_xlfn.XLOOKUP(C1347,sales!C:C,scon!E:E,"")</f>
        <v/>
      </c>
      <c r="F1347" s="4" t="n"/>
      <c r="G1347" s="27" t="n"/>
      <c r="H1347" s="28" t="n"/>
      <c r="I1347" s="4" t="n"/>
      <c r="J1347" s="35">
        <f>_xlfn.XLOOKUP(C1347,sales!C:C,scon!L:L,"")</f>
        <v/>
      </c>
      <c r="K1347" s="31" t="n"/>
      <c r="L1347" s="31" t="n"/>
      <c r="M1347" s="33">
        <f>IF(I1347="","",J1347*I1347)</f>
        <v/>
      </c>
      <c r="N1347" s="33">
        <f>IF(K1347="","",M1347 * K1347)</f>
        <v/>
      </c>
      <c r="O1347" s="33">
        <f>IF(K1347="","",M1347 + N1347)</f>
        <v/>
      </c>
      <c r="P1347" s="4" t="n"/>
      <c r="Q1347" s="33">
        <f>IF(L1347&amp;K1347="","",M1347 * L1347)</f>
        <v/>
      </c>
      <c r="R1347" s="34">
        <f>IF(M1347="","",O1347-P1347-Q1347)</f>
        <v/>
      </c>
    </row>
    <row r="1348">
      <c r="A1348" s="25" t="n">
        <v>1344</v>
      </c>
      <c r="B1348" s="26">
        <f>_xlfn.XLOOKUP(C1348,sales!C:C,scon!B:B,"")</f>
        <v/>
      </c>
      <c r="C1348" s="4" t="n"/>
      <c r="D1348" s="26">
        <f>_xlfn.XLOOKUP(C1348,sales!C:C,scon!D:D,"")</f>
        <v/>
      </c>
      <c r="E1348" s="26">
        <f>_xlfn.XLOOKUP(C1348,sales!C:C,scon!E:E,"")</f>
        <v/>
      </c>
      <c r="F1348" s="4" t="n"/>
      <c r="G1348" s="27" t="n"/>
      <c r="H1348" s="28" t="n"/>
      <c r="I1348" s="4" t="n"/>
      <c r="J1348" s="35">
        <f>_xlfn.XLOOKUP(C1348,sales!C:C,scon!L:L,"")</f>
        <v/>
      </c>
      <c r="K1348" s="31" t="n"/>
      <c r="L1348" s="31" t="n"/>
      <c r="M1348" s="33">
        <f>IF(I1348="","",J1348*I1348)</f>
        <v/>
      </c>
      <c r="N1348" s="33">
        <f>IF(K1348="","",M1348 * K1348)</f>
        <v/>
      </c>
      <c r="O1348" s="33">
        <f>IF(K1348="","",M1348 + N1348)</f>
        <v/>
      </c>
      <c r="P1348" s="4" t="n"/>
      <c r="Q1348" s="33">
        <f>IF(L1348&amp;K1348="","",M1348 * L1348)</f>
        <v/>
      </c>
      <c r="R1348" s="34">
        <f>IF(M1348="","",O1348-P1348-Q1348)</f>
        <v/>
      </c>
    </row>
    <row r="1349">
      <c r="A1349" s="25" t="n">
        <v>1345</v>
      </c>
      <c r="B1349" s="26">
        <f>_xlfn.XLOOKUP(C1349,sales!C:C,scon!B:B,"")</f>
        <v/>
      </c>
      <c r="C1349" s="4" t="n"/>
      <c r="D1349" s="26">
        <f>_xlfn.XLOOKUP(C1349,sales!C:C,scon!D:D,"")</f>
        <v/>
      </c>
      <c r="E1349" s="26">
        <f>_xlfn.XLOOKUP(C1349,sales!C:C,scon!E:E,"")</f>
        <v/>
      </c>
      <c r="F1349" s="4" t="n"/>
      <c r="G1349" s="27" t="n"/>
      <c r="H1349" s="28" t="n"/>
      <c r="I1349" s="4" t="n"/>
      <c r="J1349" s="35">
        <f>_xlfn.XLOOKUP(C1349,sales!C:C,scon!L:L,"")</f>
        <v/>
      </c>
      <c r="K1349" s="31" t="n"/>
      <c r="L1349" s="31" t="n"/>
      <c r="M1349" s="33">
        <f>IF(I1349="","",J1349*I1349)</f>
        <v/>
      </c>
      <c r="N1349" s="33">
        <f>IF(K1349="","",M1349 * K1349)</f>
        <v/>
      </c>
      <c r="O1349" s="33">
        <f>IF(K1349="","",M1349 + N1349)</f>
        <v/>
      </c>
      <c r="P1349" s="4" t="n"/>
      <c r="Q1349" s="33">
        <f>IF(L1349&amp;K1349="","",M1349 * L1349)</f>
        <v/>
      </c>
      <c r="R1349" s="34">
        <f>IF(M1349="","",O1349-P1349-Q1349)</f>
        <v/>
      </c>
    </row>
    <row r="1350">
      <c r="A1350" s="25" t="n">
        <v>1346</v>
      </c>
      <c r="B1350" s="26">
        <f>_xlfn.XLOOKUP(C1350,sales!C:C,scon!B:B,"")</f>
        <v/>
      </c>
      <c r="C1350" s="4" t="n"/>
      <c r="D1350" s="26">
        <f>_xlfn.XLOOKUP(C1350,sales!C:C,scon!D:D,"")</f>
        <v/>
      </c>
      <c r="E1350" s="26">
        <f>_xlfn.XLOOKUP(C1350,sales!C:C,scon!E:E,"")</f>
        <v/>
      </c>
      <c r="F1350" s="4" t="n"/>
      <c r="G1350" s="27" t="n"/>
      <c r="H1350" s="28" t="n"/>
      <c r="I1350" s="4" t="n"/>
      <c r="J1350" s="35">
        <f>_xlfn.XLOOKUP(C1350,sales!C:C,scon!L:L,"")</f>
        <v/>
      </c>
      <c r="K1350" s="31" t="n"/>
      <c r="L1350" s="31" t="n"/>
      <c r="M1350" s="33">
        <f>IF(I1350="","",J1350*I1350)</f>
        <v/>
      </c>
      <c r="N1350" s="33">
        <f>IF(K1350="","",M1350 * K1350)</f>
        <v/>
      </c>
      <c r="O1350" s="33">
        <f>IF(K1350="","",M1350 + N1350)</f>
        <v/>
      </c>
      <c r="P1350" s="4" t="n"/>
      <c r="Q1350" s="33">
        <f>IF(L1350&amp;K1350="","",M1350 * L1350)</f>
        <v/>
      </c>
      <c r="R1350" s="34">
        <f>IF(M1350="","",O1350-P1350-Q1350)</f>
        <v/>
      </c>
    </row>
    <row r="1351">
      <c r="A1351" s="25" t="n">
        <v>1347</v>
      </c>
      <c r="B1351" s="26">
        <f>_xlfn.XLOOKUP(C1351,sales!C:C,scon!B:B,"")</f>
        <v/>
      </c>
      <c r="C1351" s="4" t="n"/>
      <c r="D1351" s="26">
        <f>_xlfn.XLOOKUP(C1351,sales!C:C,scon!D:D,"")</f>
        <v/>
      </c>
      <c r="E1351" s="26">
        <f>_xlfn.XLOOKUP(C1351,sales!C:C,scon!E:E,"")</f>
        <v/>
      </c>
      <c r="F1351" s="4" t="n"/>
      <c r="G1351" s="27" t="n"/>
      <c r="H1351" s="28" t="n"/>
      <c r="I1351" s="4" t="n"/>
      <c r="J1351" s="35">
        <f>_xlfn.XLOOKUP(C1351,sales!C:C,scon!L:L,"")</f>
        <v/>
      </c>
      <c r="K1351" s="31" t="n"/>
      <c r="L1351" s="31" t="n"/>
      <c r="M1351" s="33">
        <f>IF(I1351="","",J1351*I1351)</f>
        <v/>
      </c>
      <c r="N1351" s="33">
        <f>IF(K1351="","",M1351 * K1351)</f>
        <v/>
      </c>
      <c r="O1351" s="33">
        <f>IF(K1351="","",M1351 + N1351)</f>
        <v/>
      </c>
      <c r="P1351" s="4" t="n"/>
      <c r="Q1351" s="33">
        <f>IF(L1351&amp;K1351="","",M1351 * L1351)</f>
        <v/>
      </c>
      <c r="R1351" s="34">
        <f>IF(M1351="","",O1351-P1351-Q1351)</f>
        <v/>
      </c>
    </row>
    <row r="1352">
      <c r="A1352" s="25" t="n">
        <v>1348</v>
      </c>
      <c r="B1352" s="26">
        <f>_xlfn.XLOOKUP(C1352,sales!C:C,scon!B:B,"")</f>
        <v/>
      </c>
      <c r="C1352" s="4" t="n"/>
      <c r="D1352" s="26">
        <f>_xlfn.XLOOKUP(C1352,sales!C:C,scon!D:D,"")</f>
        <v/>
      </c>
      <c r="E1352" s="26">
        <f>_xlfn.XLOOKUP(C1352,sales!C:C,scon!E:E,"")</f>
        <v/>
      </c>
      <c r="F1352" s="4" t="n"/>
      <c r="G1352" s="27" t="n"/>
      <c r="H1352" s="28" t="n"/>
      <c r="I1352" s="4" t="n"/>
      <c r="J1352" s="35">
        <f>_xlfn.XLOOKUP(C1352,sales!C:C,scon!L:L,"")</f>
        <v/>
      </c>
      <c r="K1352" s="31" t="n"/>
      <c r="L1352" s="31" t="n"/>
      <c r="M1352" s="33">
        <f>IF(I1352="","",J1352*I1352)</f>
        <v/>
      </c>
      <c r="N1352" s="33">
        <f>IF(K1352="","",M1352 * K1352)</f>
        <v/>
      </c>
      <c r="O1352" s="33">
        <f>IF(K1352="","",M1352 + N1352)</f>
        <v/>
      </c>
      <c r="P1352" s="4" t="n"/>
      <c r="Q1352" s="33">
        <f>IF(L1352&amp;K1352="","",M1352 * L1352)</f>
        <v/>
      </c>
      <c r="R1352" s="34">
        <f>IF(M1352="","",O1352-P1352-Q1352)</f>
        <v/>
      </c>
    </row>
    <row r="1353">
      <c r="A1353" s="25" t="n">
        <v>1349</v>
      </c>
      <c r="B1353" s="26">
        <f>_xlfn.XLOOKUP(C1353,sales!C:C,scon!B:B,"")</f>
        <v/>
      </c>
      <c r="C1353" s="4" t="n"/>
      <c r="D1353" s="26">
        <f>_xlfn.XLOOKUP(C1353,sales!C:C,scon!D:D,"")</f>
        <v/>
      </c>
      <c r="E1353" s="26">
        <f>_xlfn.XLOOKUP(C1353,sales!C:C,scon!E:E,"")</f>
        <v/>
      </c>
      <c r="F1353" s="4" t="n"/>
      <c r="G1353" s="27" t="n"/>
      <c r="H1353" s="28" t="n"/>
      <c r="I1353" s="4" t="n"/>
      <c r="J1353" s="35">
        <f>_xlfn.XLOOKUP(C1353,sales!C:C,scon!L:L,"")</f>
        <v/>
      </c>
      <c r="K1353" s="31" t="n"/>
      <c r="L1353" s="31" t="n"/>
      <c r="M1353" s="33">
        <f>IF(I1353="","",J1353*I1353)</f>
        <v/>
      </c>
      <c r="N1353" s="33">
        <f>IF(K1353="","",M1353 * K1353)</f>
        <v/>
      </c>
      <c r="O1353" s="33">
        <f>IF(K1353="","",M1353 + N1353)</f>
        <v/>
      </c>
      <c r="P1353" s="4" t="n"/>
      <c r="Q1353" s="33">
        <f>IF(L1353&amp;K1353="","",M1353 * L1353)</f>
        <v/>
      </c>
      <c r="R1353" s="34">
        <f>IF(M1353="","",O1353-P1353-Q1353)</f>
        <v/>
      </c>
    </row>
    <row r="1354">
      <c r="A1354" s="25" t="n">
        <v>1350</v>
      </c>
      <c r="B1354" s="26">
        <f>_xlfn.XLOOKUP(C1354,sales!C:C,scon!B:B,"")</f>
        <v/>
      </c>
      <c r="C1354" s="4" t="n"/>
      <c r="D1354" s="26">
        <f>_xlfn.XLOOKUP(C1354,sales!C:C,scon!D:D,"")</f>
        <v/>
      </c>
      <c r="E1354" s="26">
        <f>_xlfn.XLOOKUP(C1354,sales!C:C,scon!E:E,"")</f>
        <v/>
      </c>
      <c r="F1354" s="4" t="n"/>
      <c r="G1354" s="27" t="n"/>
      <c r="H1354" s="28" t="n"/>
      <c r="I1354" s="4" t="n"/>
      <c r="J1354" s="35">
        <f>_xlfn.XLOOKUP(C1354,sales!C:C,scon!L:L,"")</f>
        <v/>
      </c>
      <c r="K1354" s="31" t="n"/>
      <c r="L1354" s="31" t="n"/>
      <c r="M1354" s="33">
        <f>IF(I1354="","",J1354*I1354)</f>
        <v/>
      </c>
      <c r="N1354" s="33">
        <f>IF(K1354="","",M1354 * K1354)</f>
        <v/>
      </c>
      <c r="O1354" s="33">
        <f>IF(K1354="","",M1354 + N1354)</f>
        <v/>
      </c>
      <c r="P1354" s="4" t="n"/>
      <c r="Q1354" s="33">
        <f>IF(L1354&amp;K1354="","",M1354 * L1354)</f>
        <v/>
      </c>
      <c r="R1354" s="34">
        <f>IF(M1354="","",O1354-P1354-Q1354)</f>
        <v/>
      </c>
    </row>
    <row r="1355">
      <c r="A1355" s="25" t="n">
        <v>1351</v>
      </c>
      <c r="B1355" s="26">
        <f>_xlfn.XLOOKUP(C1355,sales!C:C,scon!B:B,"")</f>
        <v/>
      </c>
      <c r="C1355" s="4" t="n"/>
      <c r="D1355" s="26">
        <f>_xlfn.XLOOKUP(C1355,sales!C:C,scon!D:D,"")</f>
        <v/>
      </c>
      <c r="E1355" s="26">
        <f>_xlfn.XLOOKUP(C1355,sales!C:C,scon!E:E,"")</f>
        <v/>
      </c>
      <c r="F1355" s="4" t="n"/>
      <c r="G1355" s="27" t="n"/>
      <c r="H1355" s="28" t="n"/>
      <c r="I1355" s="4" t="n"/>
      <c r="J1355" s="35">
        <f>_xlfn.XLOOKUP(C1355,sales!C:C,scon!L:L,"")</f>
        <v/>
      </c>
      <c r="K1355" s="31" t="n"/>
      <c r="L1355" s="31" t="n"/>
      <c r="M1355" s="33">
        <f>IF(I1355="","",J1355*I1355)</f>
        <v/>
      </c>
      <c r="N1355" s="33">
        <f>IF(K1355="","",M1355 * K1355)</f>
        <v/>
      </c>
      <c r="O1355" s="33">
        <f>IF(K1355="","",M1355 + N1355)</f>
        <v/>
      </c>
      <c r="P1355" s="4" t="n"/>
      <c r="Q1355" s="33">
        <f>IF(L1355&amp;K1355="","",M1355 * L1355)</f>
        <v/>
      </c>
      <c r="R1355" s="34">
        <f>IF(M1355="","",O1355-P1355-Q1355)</f>
        <v/>
      </c>
    </row>
    <row r="1356">
      <c r="A1356" s="25" t="n">
        <v>1352</v>
      </c>
      <c r="B1356" s="26">
        <f>_xlfn.XLOOKUP(C1356,sales!C:C,scon!B:B,"")</f>
        <v/>
      </c>
      <c r="C1356" s="4" t="n"/>
      <c r="D1356" s="26">
        <f>_xlfn.XLOOKUP(C1356,sales!C:C,scon!D:D,"")</f>
        <v/>
      </c>
      <c r="E1356" s="26">
        <f>_xlfn.XLOOKUP(C1356,sales!C:C,scon!E:E,"")</f>
        <v/>
      </c>
      <c r="F1356" s="4" t="n"/>
      <c r="G1356" s="27" t="n"/>
      <c r="H1356" s="28" t="n"/>
      <c r="I1356" s="4" t="n"/>
      <c r="J1356" s="35">
        <f>_xlfn.XLOOKUP(C1356,sales!C:C,scon!L:L,"")</f>
        <v/>
      </c>
      <c r="K1356" s="31" t="n"/>
      <c r="L1356" s="31" t="n"/>
      <c r="M1356" s="33">
        <f>IF(I1356="","",J1356*I1356)</f>
        <v/>
      </c>
      <c r="N1356" s="33">
        <f>IF(K1356="","",M1356 * K1356)</f>
        <v/>
      </c>
      <c r="O1356" s="33">
        <f>IF(K1356="","",M1356 + N1356)</f>
        <v/>
      </c>
      <c r="P1356" s="4" t="n"/>
      <c r="Q1356" s="33">
        <f>IF(L1356&amp;K1356="","",M1356 * L1356)</f>
        <v/>
      </c>
      <c r="R1356" s="34">
        <f>IF(M1356="","",O1356-P1356-Q1356)</f>
        <v/>
      </c>
    </row>
    <row r="1357">
      <c r="A1357" s="25" t="n">
        <v>1353</v>
      </c>
      <c r="B1357" s="26">
        <f>_xlfn.XLOOKUP(C1357,sales!C:C,scon!B:B,"")</f>
        <v/>
      </c>
      <c r="C1357" s="4" t="n"/>
      <c r="D1357" s="26">
        <f>_xlfn.XLOOKUP(C1357,sales!C:C,scon!D:D,"")</f>
        <v/>
      </c>
      <c r="E1357" s="26">
        <f>_xlfn.XLOOKUP(C1357,sales!C:C,scon!E:E,"")</f>
        <v/>
      </c>
      <c r="F1357" s="4" t="n"/>
      <c r="G1357" s="27" t="n"/>
      <c r="H1357" s="28" t="n"/>
      <c r="I1357" s="4" t="n"/>
      <c r="J1357" s="35">
        <f>_xlfn.XLOOKUP(C1357,sales!C:C,scon!L:L,"")</f>
        <v/>
      </c>
      <c r="K1357" s="31" t="n"/>
      <c r="L1357" s="31" t="n"/>
      <c r="M1357" s="33">
        <f>IF(I1357="","",J1357*I1357)</f>
        <v/>
      </c>
      <c r="N1357" s="33">
        <f>IF(K1357="","",M1357 * K1357)</f>
        <v/>
      </c>
      <c r="O1357" s="33">
        <f>IF(K1357="","",M1357 + N1357)</f>
        <v/>
      </c>
      <c r="P1357" s="4" t="n"/>
      <c r="Q1357" s="33">
        <f>IF(L1357&amp;K1357="","",M1357 * L1357)</f>
        <v/>
      </c>
      <c r="R1357" s="34">
        <f>IF(M1357="","",O1357-P1357-Q1357)</f>
        <v/>
      </c>
    </row>
    <row r="1358">
      <c r="A1358" s="25" t="n">
        <v>1354</v>
      </c>
      <c r="B1358" s="26">
        <f>_xlfn.XLOOKUP(C1358,sales!C:C,scon!B:B,"")</f>
        <v/>
      </c>
      <c r="C1358" s="4" t="n"/>
      <c r="D1358" s="26">
        <f>_xlfn.XLOOKUP(C1358,sales!C:C,scon!D:D,"")</f>
        <v/>
      </c>
      <c r="E1358" s="26">
        <f>_xlfn.XLOOKUP(C1358,sales!C:C,scon!E:E,"")</f>
        <v/>
      </c>
      <c r="F1358" s="4" t="n"/>
      <c r="G1358" s="27" t="n"/>
      <c r="H1358" s="28" t="n"/>
      <c r="I1358" s="4" t="n"/>
      <c r="J1358" s="35">
        <f>_xlfn.XLOOKUP(C1358,sales!C:C,scon!L:L,"")</f>
        <v/>
      </c>
      <c r="K1358" s="31" t="n"/>
      <c r="L1358" s="31" t="n"/>
      <c r="M1358" s="33">
        <f>IF(I1358="","",J1358*I1358)</f>
        <v/>
      </c>
      <c r="N1358" s="33">
        <f>IF(K1358="","",M1358 * K1358)</f>
        <v/>
      </c>
      <c r="O1358" s="33">
        <f>IF(K1358="","",M1358 + N1358)</f>
        <v/>
      </c>
      <c r="P1358" s="4" t="n"/>
      <c r="Q1358" s="33">
        <f>IF(L1358&amp;K1358="","",M1358 * L1358)</f>
        <v/>
      </c>
      <c r="R1358" s="34">
        <f>IF(M1358="","",O1358-P1358-Q1358)</f>
        <v/>
      </c>
    </row>
    <row r="1359">
      <c r="A1359" s="25" t="n">
        <v>1355</v>
      </c>
      <c r="B1359" s="26">
        <f>_xlfn.XLOOKUP(C1359,sales!C:C,scon!B:B,"")</f>
        <v/>
      </c>
      <c r="C1359" s="4" t="n"/>
      <c r="D1359" s="26">
        <f>_xlfn.XLOOKUP(C1359,sales!C:C,scon!D:D,"")</f>
        <v/>
      </c>
      <c r="E1359" s="26">
        <f>_xlfn.XLOOKUP(C1359,sales!C:C,scon!E:E,"")</f>
        <v/>
      </c>
      <c r="F1359" s="4" t="n"/>
      <c r="G1359" s="27" t="n"/>
      <c r="H1359" s="28" t="n"/>
      <c r="I1359" s="4" t="n"/>
      <c r="J1359" s="35">
        <f>_xlfn.XLOOKUP(C1359,sales!C:C,scon!L:L,"")</f>
        <v/>
      </c>
      <c r="K1359" s="31" t="n"/>
      <c r="L1359" s="31" t="n"/>
      <c r="M1359" s="33">
        <f>IF(I1359="","",J1359*I1359)</f>
        <v/>
      </c>
      <c r="N1359" s="33">
        <f>IF(K1359="","",M1359 * K1359)</f>
        <v/>
      </c>
      <c r="O1359" s="33">
        <f>IF(K1359="","",M1359 + N1359)</f>
        <v/>
      </c>
      <c r="P1359" s="4" t="n"/>
      <c r="Q1359" s="33">
        <f>IF(L1359&amp;K1359="","",M1359 * L1359)</f>
        <v/>
      </c>
      <c r="R1359" s="34">
        <f>IF(M1359="","",O1359-P1359-Q1359)</f>
        <v/>
      </c>
    </row>
    <row r="1360">
      <c r="A1360" s="25" t="n">
        <v>1356</v>
      </c>
      <c r="B1360" s="26">
        <f>_xlfn.XLOOKUP(C1360,sales!C:C,scon!B:B,"")</f>
        <v/>
      </c>
      <c r="C1360" s="4" t="n"/>
      <c r="D1360" s="26">
        <f>_xlfn.XLOOKUP(C1360,sales!C:C,scon!D:D,"")</f>
        <v/>
      </c>
      <c r="E1360" s="26">
        <f>_xlfn.XLOOKUP(C1360,sales!C:C,scon!E:E,"")</f>
        <v/>
      </c>
      <c r="F1360" s="4" t="n"/>
      <c r="G1360" s="27" t="n"/>
      <c r="H1360" s="28" t="n"/>
      <c r="I1360" s="4" t="n"/>
      <c r="J1360" s="35">
        <f>_xlfn.XLOOKUP(C1360,sales!C:C,scon!L:L,"")</f>
        <v/>
      </c>
      <c r="K1360" s="31" t="n"/>
      <c r="L1360" s="31" t="n"/>
      <c r="M1360" s="33">
        <f>IF(I1360="","",J1360*I1360)</f>
        <v/>
      </c>
      <c r="N1360" s="33">
        <f>IF(K1360="","",M1360 * K1360)</f>
        <v/>
      </c>
      <c r="O1360" s="33">
        <f>IF(K1360="","",M1360 + N1360)</f>
        <v/>
      </c>
      <c r="P1360" s="4" t="n"/>
      <c r="Q1360" s="33">
        <f>IF(L1360&amp;K1360="","",M1360 * L1360)</f>
        <v/>
      </c>
      <c r="R1360" s="34">
        <f>IF(M1360="","",O1360-P1360-Q1360)</f>
        <v/>
      </c>
    </row>
    <row r="1361">
      <c r="A1361" s="25" t="n">
        <v>1357</v>
      </c>
      <c r="B1361" s="26">
        <f>_xlfn.XLOOKUP(C1361,sales!C:C,scon!B:B,"")</f>
        <v/>
      </c>
      <c r="C1361" s="4" t="n"/>
      <c r="D1361" s="26">
        <f>_xlfn.XLOOKUP(C1361,sales!C:C,scon!D:D,"")</f>
        <v/>
      </c>
      <c r="E1361" s="26">
        <f>_xlfn.XLOOKUP(C1361,sales!C:C,scon!E:E,"")</f>
        <v/>
      </c>
      <c r="F1361" s="4" t="n"/>
      <c r="G1361" s="27" t="n"/>
      <c r="H1361" s="28" t="n"/>
      <c r="I1361" s="4" t="n"/>
      <c r="J1361" s="35">
        <f>_xlfn.XLOOKUP(C1361,sales!C:C,scon!L:L,"")</f>
        <v/>
      </c>
      <c r="K1361" s="31" t="n"/>
      <c r="L1361" s="31" t="n"/>
      <c r="M1361" s="33">
        <f>IF(I1361="","",J1361*I1361)</f>
        <v/>
      </c>
      <c r="N1361" s="33">
        <f>IF(K1361="","",M1361 * K1361)</f>
        <v/>
      </c>
      <c r="O1361" s="33">
        <f>IF(K1361="","",M1361 + N1361)</f>
        <v/>
      </c>
      <c r="P1361" s="4" t="n"/>
      <c r="Q1361" s="33">
        <f>IF(L1361&amp;K1361="","",M1361 * L1361)</f>
        <v/>
      </c>
      <c r="R1361" s="34">
        <f>IF(M1361="","",O1361-P1361-Q1361)</f>
        <v/>
      </c>
    </row>
    <row r="1362">
      <c r="A1362" s="25" t="n">
        <v>1358</v>
      </c>
      <c r="B1362" s="26">
        <f>_xlfn.XLOOKUP(C1362,sales!C:C,scon!B:B,"")</f>
        <v/>
      </c>
      <c r="C1362" s="4" t="n"/>
      <c r="D1362" s="26">
        <f>_xlfn.XLOOKUP(C1362,sales!C:C,scon!D:D,"")</f>
        <v/>
      </c>
      <c r="E1362" s="26">
        <f>_xlfn.XLOOKUP(C1362,sales!C:C,scon!E:E,"")</f>
        <v/>
      </c>
      <c r="F1362" s="4" t="n"/>
      <c r="G1362" s="27" t="n"/>
      <c r="H1362" s="28" t="n"/>
      <c r="I1362" s="4" t="n"/>
      <c r="J1362" s="35">
        <f>_xlfn.XLOOKUP(C1362,sales!C:C,scon!L:L,"")</f>
        <v/>
      </c>
      <c r="K1362" s="31" t="n"/>
      <c r="L1362" s="31" t="n"/>
      <c r="M1362" s="33">
        <f>IF(I1362="","",J1362*I1362)</f>
        <v/>
      </c>
      <c r="N1362" s="33">
        <f>IF(K1362="","",M1362 * K1362)</f>
        <v/>
      </c>
      <c r="O1362" s="33">
        <f>IF(K1362="","",M1362 + N1362)</f>
        <v/>
      </c>
      <c r="P1362" s="4" t="n"/>
      <c r="Q1362" s="33">
        <f>IF(L1362&amp;K1362="","",M1362 * L1362)</f>
        <v/>
      </c>
      <c r="R1362" s="34">
        <f>IF(M1362="","",O1362-P1362-Q1362)</f>
        <v/>
      </c>
    </row>
    <row r="1363">
      <c r="A1363" s="25" t="n">
        <v>1359</v>
      </c>
      <c r="B1363" s="26">
        <f>_xlfn.XLOOKUP(C1363,sales!C:C,scon!B:B,"")</f>
        <v/>
      </c>
      <c r="C1363" s="4" t="n"/>
      <c r="D1363" s="26">
        <f>_xlfn.XLOOKUP(C1363,sales!C:C,scon!D:D,"")</f>
        <v/>
      </c>
      <c r="E1363" s="26">
        <f>_xlfn.XLOOKUP(C1363,sales!C:C,scon!E:E,"")</f>
        <v/>
      </c>
      <c r="F1363" s="4" t="n"/>
      <c r="G1363" s="27" t="n"/>
      <c r="H1363" s="28" t="n"/>
      <c r="I1363" s="4" t="n"/>
      <c r="J1363" s="35">
        <f>_xlfn.XLOOKUP(C1363,sales!C:C,scon!L:L,"")</f>
        <v/>
      </c>
      <c r="K1363" s="31" t="n"/>
      <c r="L1363" s="31" t="n"/>
      <c r="M1363" s="33">
        <f>IF(I1363="","",J1363*I1363)</f>
        <v/>
      </c>
      <c r="N1363" s="33">
        <f>IF(K1363="","",M1363 * K1363)</f>
        <v/>
      </c>
      <c r="O1363" s="33">
        <f>IF(K1363="","",M1363 + N1363)</f>
        <v/>
      </c>
      <c r="P1363" s="4" t="n"/>
      <c r="Q1363" s="33">
        <f>IF(L1363&amp;K1363="","",M1363 * L1363)</f>
        <v/>
      </c>
      <c r="R1363" s="34">
        <f>IF(M1363="","",O1363-P1363-Q1363)</f>
        <v/>
      </c>
    </row>
    <row r="1364">
      <c r="A1364" s="25" t="n">
        <v>1360</v>
      </c>
      <c r="B1364" s="26">
        <f>_xlfn.XLOOKUP(C1364,sales!C:C,scon!B:B,"")</f>
        <v/>
      </c>
      <c r="C1364" s="4" t="n"/>
      <c r="D1364" s="26">
        <f>_xlfn.XLOOKUP(C1364,sales!C:C,scon!D:D,"")</f>
        <v/>
      </c>
      <c r="E1364" s="26">
        <f>_xlfn.XLOOKUP(C1364,sales!C:C,scon!E:E,"")</f>
        <v/>
      </c>
      <c r="F1364" s="4" t="n"/>
      <c r="G1364" s="27" t="n"/>
      <c r="H1364" s="28" t="n"/>
      <c r="I1364" s="4" t="n"/>
      <c r="J1364" s="35">
        <f>_xlfn.XLOOKUP(C1364,sales!C:C,scon!L:L,"")</f>
        <v/>
      </c>
      <c r="K1364" s="31" t="n"/>
      <c r="L1364" s="31" t="n"/>
      <c r="M1364" s="33">
        <f>IF(I1364="","",J1364*I1364)</f>
        <v/>
      </c>
      <c r="N1364" s="33">
        <f>IF(K1364="","",M1364 * K1364)</f>
        <v/>
      </c>
      <c r="O1364" s="33">
        <f>IF(K1364="","",M1364 + N1364)</f>
        <v/>
      </c>
      <c r="P1364" s="4" t="n"/>
      <c r="Q1364" s="33">
        <f>IF(L1364&amp;K1364="","",M1364 * L1364)</f>
        <v/>
      </c>
      <c r="R1364" s="34">
        <f>IF(M1364="","",O1364-P1364-Q1364)</f>
        <v/>
      </c>
    </row>
    <row r="1365">
      <c r="A1365" s="25" t="n">
        <v>1361</v>
      </c>
      <c r="B1365" s="26">
        <f>_xlfn.XLOOKUP(C1365,sales!C:C,scon!B:B,"")</f>
        <v/>
      </c>
      <c r="C1365" s="4" t="n"/>
      <c r="D1365" s="26">
        <f>_xlfn.XLOOKUP(C1365,sales!C:C,scon!D:D,"")</f>
        <v/>
      </c>
      <c r="E1365" s="26">
        <f>_xlfn.XLOOKUP(C1365,sales!C:C,scon!E:E,"")</f>
        <v/>
      </c>
      <c r="F1365" s="4" t="n"/>
      <c r="G1365" s="27" t="n"/>
      <c r="H1365" s="28" t="n"/>
      <c r="I1365" s="4" t="n"/>
      <c r="J1365" s="35">
        <f>_xlfn.XLOOKUP(C1365,sales!C:C,scon!L:L,"")</f>
        <v/>
      </c>
      <c r="K1365" s="31" t="n"/>
      <c r="L1365" s="31" t="n"/>
      <c r="M1365" s="33">
        <f>IF(I1365="","",J1365*I1365)</f>
        <v/>
      </c>
      <c r="N1365" s="33">
        <f>IF(K1365="","",M1365 * K1365)</f>
        <v/>
      </c>
      <c r="O1365" s="33">
        <f>IF(K1365="","",M1365 + N1365)</f>
        <v/>
      </c>
      <c r="P1365" s="4" t="n"/>
      <c r="Q1365" s="33">
        <f>IF(L1365&amp;K1365="","",M1365 * L1365)</f>
        <v/>
      </c>
      <c r="R1365" s="34">
        <f>IF(M1365="","",O1365-P1365-Q1365)</f>
        <v/>
      </c>
    </row>
    <row r="1366">
      <c r="A1366" s="25" t="n">
        <v>1362</v>
      </c>
      <c r="B1366" s="26">
        <f>_xlfn.XLOOKUP(C1366,sales!C:C,scon!B:B,"")</f>
        <v/>
      </c>
      <c r="C1366" s="4" t="n"/>
      <c r="D1366" s="26">
        <f>_xlfn.XLOOKUP(C1366,sales!C:C,scon!D:D,"")</f>
        <v/>
      </c>
      <c r="E1366" s="26">
        <f>_xlfn.XLOOKUP(C1366,sales!C:C,scon!E:E,"")</f>
        <v/>
      </c>
      <c r="F1366" s="4" t="n"/>
      <c r="G1366" s="27" t="n"/>
      <c r="H1366" s="28" t="n"/>
      <c r="I1366" s="4" t="n"/>
      <c r="J1366" s="35">
        <f>_xlfn.XLOOKUP(C1366,sales!C:C,scon!L:L,"")</f>
        <v/>
      </c>
      <c r="K1366" s="31" t="n"/>
      <c r="L1366" s="31" t="n"/>
      <c r="M1366" s="33">
        <f>IF(I1366="","",J1366*I1366)</f>
        <v/>
      </c>
      <c r="N1366" s="33">
        <f>IF(K1366="","",M1366 * K1366)</f>
        <v/>
      </c>
      <c r="O1366" s="33">
        <f>IF(K1366="","",M1366 + N1366)</f>
        <v/>
      </c>
      <c r="P1366" s="4" t="n"/>
      <c r="Q1366" s="33">
        <f>IF(L1366&amp;K1366="","",M1366 * L1366)</f>
        <v/>
      </c>
      <c r="R1366" s="34">
        <f>IF(M1366="","",O1366-P1366-Q1366)</f>
        <v/>
      </c>
    </row>
    <row r="1367">
      <c r="A1367" s="25" t="n">
        <v>1363</v>
      </c>
      <c r="B1367" s="26">
        <f>_xlfn.XLOOKUP(C1367,sales!C:C,scon!B:B,"")</f>
        <v/>
      </c>
      <c r="C1367" s="4" t="n"/>
      <c r="D1367" s="26">
        <f>_xlfn.XLOOKUP(C1367,sales!C:C,scon!D:D,"")</f>
        <v/>
      </c>
      <c r="E1367" s="26">
        <f>_xlfn.XLOOKUP(C1367,sales!C:C,scon!E:E,"")</f>
        <v/>
      </c>
      <c r="F1367" s="4" t="n"/>
      <c r="G1367" s="27" t="n"/>
      <c r="H1367" s="28" t="n"/>
      <c r="I1367" s="4" t="n"/>
      <c r="J1367" s="35">
        <f>_xlfn.XLOOKUP(C1367,sales!C:C,scon!L:L,"")</f>
        <v/>
      </c>
      <c r="K1367" s="31" t="n"/>
      <c r="L1367" s="31" t="n"/>
      <c r="M1367" s="33">
        <f>IF(I1367="","",J1367*I1367)</f>
        <v/>
      </c>
      <c r="N1367" s="33">
        <f>IF(K1367="","",M1367 * K1367)</f>
        <v/>
      </c>
      <c r="O1367" s="33">
        <f>IF(K1367="","",M1367 + N1367)</f>
        <v/>
      </c>
      <c r="P1367" s="4" t="n"/>
      <c r="Q1367" s="33">
        <f>IF(L1367&amp;K1367="","",M1367 * L1367)</f>
        <v/>
      </c>
      <c r="R1367" s="34">
        <f>IF(M1367="","",O1367-P1367-Q1367)</f>
        <v/>
      </c>
    </row>
    <row r="1368">
      <c r="A1368" s="25" t="n">
        <v>1364</v>
      </c>
      <c r="B1368" s="26">
        <f>_xlfn.XLOOKUP(C1368,sales!C:C,scon!B:B,"")</f>
        <v/>
      </c>
      <c r="C1368" s="4" t="n"/>
      <c r="D1368" s="26">
        <f>_xlfn.XLOOKUP(C1368,sales!C:C,scon!D:D,"")</f>
        <v/>
      </c>
      <c r="E1368" s="26">
        <f>_xlfn.XLOOKUP(C1368,sales!C:C,scon!E:E,"")</f>
        <v/>
      </c>
      <c r="F1368" s="4" t="n"/>
      <c r="G1368" s="27" t="n"/>
      <c r="H1368" s="28" t="n"/>
      <c r="I1368" s="4" t="n"/>
      <c r="J1368" s="35">
        <f>_xlfn.XLOOKUP(C1368,sales!C:C,scon!L:L,"")</f>
        <v/>
      </c>
      <c r="K1368" s="31" t="n"/>
      <c r="L1368" s="31" t="n"/>
      <c r="M1368" s="33">
        <f>IF(I1368="","",J1368*I1368)</f>
        <v/>
      </c>
      <c r="N1368" s="33">
        <f>IF(K1368="","",M1368 * K1368)</f>
        <v/>
      </c>
      <c r="O1368" s="33">
        <f>IF(K1368="","",M1368 + N1368)</f>
        <v/>
      </c>
      <c r="P1368" s="4" t="n"/>
      <c r="Q1368" s="33">
        <f>IF(L1368&amp;K1368="","",M1368 * L1368)</f>
        <v/>
      </c>
      <c r="R1368" s="34">
        <f>IF(M1368="","",O1368-P1368-Q1368)</f>
        <v/>
      </c>
    </row>
    <row r="1369">
      <c r="A1369" s="25" t="n">
        <v>1365</v>
      </c>
      <c r="B1369" s="26">
        <f>_xlfn.XLOOKUP(C1369,sales!C:C,scon!B:B,"")</f>
        <v/>
      </c>
      <c r="C1369" s="4" t="n"/>
      <c r="D1369" s="26">
        <f>_xlfn.XLOOKUP(C1369,sales!C:C,scon!D:D,"")</f>
        <v/>
      </c>
      <c r="E1369" s="26">
        <f>_xlfn.XLOOKUP(C1369,sales!C:C,scon!E:E,"")</f>
        <v/>
      </c>
      <c r="F1369" s="4" t="n"/>
      <c r="G1369" s="27" t="n"/>
      <c r="H1369" s="28" t="n"/>
      <c r="I1369" s="4" t="n"/>
      <c r="J1369" s="35">
        <f>_xlfn.XLOOKUP(C1369,sales!C:C,scon!L:L,"")</f>
        <v/>
      </c>
      <c r="K1369" s="31" t="n"/>
      <c r="L1369" s="31" t="n"/>
      <c r="M1369" s="33">
        <f>IF(I1369="","",J1369*I1369)</f>
        <v/>
      </c>
      <c r="N1369" s="33">
        <f>IF(K1369="","",M1369 * K1369)</f>
        <v/>
      </c>
      <c r="O1369" s="33">
        <f>IF(K1369="","",M1369 + N1369)</f>
        <v/>
      </c>
      <c r="P1369" s="4" t="n"/>
      <c r="Q1369" s="33">
        <f>IF(L1369&amp;K1369="","",M1369 * L1369)</f>
        <v/>
      </c>
      <c r="R1369" s="34">
        <f>IF(M1369="","",O1369-P1369-Q1369)</f>
        <v/>
      </c>
    </row>
    <row r="1370">
      <c r="A1370" s="25" t="n">
        <v>1366</v>
      </c>
      <c r="B1370" s="26">
        <f>_xlfn.XLOOKUP(C1370,sales!C:C,scon!B:B,"")</f>
        <v/>
      </c>
      <c r="C1370" s="4" t="n"/>
      <c r="D1370" s="26">
        <f>_xlfn.XLOOKUP(C1370,sales!C:C,scon!D:D,"")</f>
        <v/>
      </c>
      <c r="E1370" s="26">
        <f>_xlfn.XLOOKUP(C1370,sales!C:C,scon!E:E,"")</f>
        <v/>
      </c>
      <c r="F1370" s="4" t="n"/>
      <c r="G1370" s="27" t="n"/>
      <c r="H1370" s="28" t="n"/>
      <c r="I1370" s="4" t="n"/>
      <c r="J1370" s="35">
        <f>_xlfn.XLOOKUP(C1370,sales!C:C,scon!L:L,"")</f>
        <v/>
      </c>
      <c r="K1370" s="31" t="n"/>
      <c r="L1370" s="31" t="n"/>
      <c r="M1370" s="33">
        <f>IF(I1370="","",J1370*I1370)</f>
        <v/>
      </c>
      <c r="N1370" s="33">
        <f>IF(K1370="","",M1370 * K1370)</f>
        <v/>
      </c>
      <c r="O1370" s="33">
        <f>IF(K1370="","",M1370 + N1370)</f>
        <v/>
      </c>
      <c r="P1370" s="4" t="n"/>
      <c r="Q1370" s="33">
        <f>IF(L1370&amp;K1370="","",M1370 * L1370)</f>
        <v/>
      </c>
      <c r="R1370" s="34">
        <f>IF(M1370="","",O1370-P1370-Q1370)</f>
        <v/>
      </c>
    </row>
    <row r="1371">
      <c r="A1371" s="25" t="n">
        <v>1367</v>
      </c>
      <c r="B1371" s="26">
        <f>_xlfn.XLOOKUP(C1371,sales!C:C,scon!B:B,"")</f>
        <v/>
      </c>
      <c r="C1371" s="4" t="n"/>
      <c r="D1371" s="26">
        <f>_xlfn.XLOOKUP(C1371,sales!C:C,scon!D:D,"")</f>
        <v/>
      </c>
      <c r="E1371" s="26">
        <f>_xlfn.XLOOKUP(C1371,sales!C:C,scon!E:E,"")</f>
        <v/>
      </c>
      <c r="F1371" s="4" t="n"/>
      <c r="G1371" s="27" t="n"/>
      <c r="H1371" s="28" t="n"/>
      <c r="I1371" s="4" t="n"/>
      <c r="J1371" s="35">
        <f>_xlfn.XLOOKUP(C1371,sales!C:C,scon!L:L,"")</f>
        <v/>
      </c>
      <c r="K1371" s="31" t="n"/>
      <c r="L1371" s="31" t="n"/>
      <c r="M1371" s="33">
        <f>IF(I1371="","",J1371*I1371)</f>
        <v/>
      </c>
      <c r="N1371" s="33">
        <f>IF(K1371="","",M1371 * K1371)</f>
        <v/>
      </c>
      <c r="O1371" s="33">
        <f>IF(K1371="","",M1371 + N1371)</f>
        <v/>
      </c>
      <c r="P1371" s="4" t="n"/>
      <c r="Q1371" s="33">
        <f>IF(L1371&amp;K1371="","",M1371 * L1371)</f>
        <v/>
      </c>
      <c r="R1371" s="34">
        <f>IF(M1371="","",O1371-P1371-Q1371)</f>
        <v/>
      </c>
    </row>
    <row r="1372">
      <c r="A1372" s="25" t="n">
        <v>1368</v>
      </c>
      <c r="B1372" s="26">
        <f>_xlfn.XLOOKUP(C1372,sales!C:C,scon!B:B,"")</f>
        <v/>
      </c>
      <c r="C1372" s="4" t="n"/>
      <c r="D1372" s="26">
        <f>_xlfn.XLOOKUP(C1372,sales!C:C,scon!D:D,"")</f>
        <v/>
      </c>
      <c r="E1372" s="26">
        <f>_xlfn.XLOOKUP(C1372,sales!C:C,scon!E:E,"")</f>
        <v/>
      </c>
      <c r="F1372" s="4" t="n"/>
      <c r="G1372" s="27" t="n"/>
      <c r="H1372" s="28" t="n"/>
      <c r="I1372" s="4" t="n"/>
      <c r="J1372" s="35">
        <f>_xlfn.XLOOKUP(C1372,sales!C:C,scon!L:L,"")</f>
        <v/>
      </c>
      <c r="K1372" s="31" t="n"/>
      <c r="L1372" s="31" t="n"/>
      <c r="M1372" s="33">
        <f>IF(I1372="","",J1372*I1372)</f>
        <v/>
      </c>
      <c r="N1372" s="33">
        <f>IF(K1372="","",M1372 * K1372)</f>
        <v/>
      </c>
      <c r="O1372" s="33">
        <f>IF(K1372="","",M1372 + N1372)</f>
        <v/>
      </c>
      <c r="P1372" s="4" t="n"/>
      <c r="Q1372" s="33">
        <f>IF(L1372&amp;K1372="","",M1372 * L1372)</f>
        <v/>
      </c>
      <c r="R1372" s="34">
        <f>IF(M1372="","",O1372-P1372-Q1372)</f>
        <v/>
      </c>
    </row>
    <row r="1373">
      <c r="A1373" s="25" t="n">
        <v>1369</v>
      </c>
      <c r="B1373" s="26">
        <f>_xlfn.XLOOKUP(C1373,sales!C:C,scon!B:B,"")</f>
        <v/>
      </c>
      <c r="C1373" s="4" t="n"/>
      <c r="D1373" s="26">
        <f>_xlfn.XLOOKUP(C1373,sales!C:C,scon!D:D,"")</f>
        <v/>
      </c>
      <c r="E1373" s="26">
        <f>_xlfn.XLOOKUP(C1373,sales!C:C,scon!E:E,"")</f>
        <v/>
      </c>
      <c r="F1373" s="4" t="n"/>
      <c r="G1373" s="27" t="n"/>
      <c r="H1373" s="28" t="n"/>
      <c r="I1373" s="4" t="n"/>
      <c r="J1373" s="35">
        <f>_xlfn.XLOOKUP(C1373,sales!C:C,scon!L:L,"")</f>
        <v/>
      </c>
      <c r="K1373" s="31" t="n"/>
      <c r="L1373" s="31" t="n"/>
      <c r="M1373" s="33">
        <f>IF(I1373="","",J1373*I1373)</f>
        <v/>
      </c>
      <c r="N1373" s="33">
        <f>IF(K1373="","",M1373 * K1373)</f>
        <v/>
      </c>
      <c r="O1373" s="33">
        <f>IF(K1373="","",M1373 + N1373)</f>
        <v/>
      </c>
      <c r="P1373" s="4" t="n"/>
      <c r="Q1373" s="33">
        <f>IF(L1373&amp;K1373="","",M1373 * L1373)</f>
        <v/>
      </c>
      <c r="R1373" s="34">
        <f>IF(M1373="","",O1373-P1373-Q1373)</f>
        <v/>
      </c>
    </row>
    <row r="1374">
      <c r="A1374" s="25" t="n">
        <v>1370</v>
      </c>
      <c r="B1374" s="26">
        <f>_xlfn.XLOOKUP(C1374,sales!C:C,scon!B:B,"")</f>
        <v/>
      </c>
      <c r="C1374" s="4" t="n"/>
      <c r="D1374" s="26">
        <f>_xlfn.XLOOKUP(C1374,sales!C:C,scon!D:D,"")</f>
        <v/>
      </c>
      <c r="E1374" s="26">
        <f>_xlfn.XLOOKUP(C1374,sales!C:C,scon!E:E,"")</f>
        <v/>
      </c>
      <c r="F1374" s="4" t="n"/>
      <c r="G1374" s="27" t="n"/>
      <c r="H1374" s="28" t="n"/>
      <c r="I1374" s="4" t="n"/>
      <c r="J1374" s="35">
        <f>_xlfn.XLOOKUP(C1374,sales!C:C,scon!L:L,"")</f>
        <v/>
      </c>
      <c r="K1374" s="31" t="n"/>
      <c r="L1374" s="31" t="n"/>
      <c r="M1374" s="33">
        <f>IF(I1374="","",J1374*I1374)</f>
        <v/>
      </c>
      <c r="N1374" s="33">
        <f>IF(K1374="","",M1374 * K1374)</f>
        <v/>
      </c>
      <c r="O1374" s="33">
        <f>IF(K1374="","",M1374 + N1374)</f>
        <v/>
      </c>
      <c r="P1374" s="4" t="n"/>
      <c r="Q1374" s="33">
        <f>IF(L1374&amp;K1374="","",M1374 * L1374)</f>
        <v/>
      </c>
      <c r="R1374" s="34">
        <f>IF(M1374="","",O1374-P1374-Q1374)</f>
        <v/>
      </c>
    </row>
    <row r="1375">
      <c r="A1375" s="25" t="n">
        <v>1371</v>
      </c>
      <c r="B1375" s="26">
        <f>_xlfn.XLOOKUP(C1375,sales!C:C,scon!B:B,"")</f>
        <v/>
      </c>
      <c r="C1375" s="4" t="n"/>
      <c r="D1375" s="26">
        <f>_xlfn.XLOOKUP(C1375,sales!C:C,scon!D:D,"")</f>
        <v/>
      </c>
      <c r="E1375" s="26">
        <f>_xlfn.XLOOKUP(C1375,sales!C:C,scon!E:E,"")</f>
        <v/>
      </c>
      <c r="F1375" s="4" t="n"/>
      <c r="G1375" s="27" t="n"/>
      <c r="H1375" s="28" t="n"/>
      <c r="I1375" s="4" t="n"/>
      <c r="J1375" s="35">
        <f>_xlfn.XLOOKUP(C1375,sales!C:C,scon!L:L,"")</f>
        <v/>
      </c>
      <c r="K1375" s="31" t="n"/>
      <c r="L1375" s="31" t="n"/>
      <c r="M1375" s="33">
        <f>IF(I1375="","",J1375*I1375)</f>
        <v/>
      </c>
      <c r="N1375" s="33">
        <f>IF(K1375="","",M1375 * K1375)</f>
        <v/>
      </c>
      <c r="O1375" s="33">
        <f>IF(K1375="","",M1375 + N1375)</f>
        <v/>
      </c>
      <c r="P1375" s="4" t="n"/>
      <c r="Q1375" s="33">
        <f>IF(L1375&amp;K1375="","",M1375 * L1375)</f>
        <v/>
      </c>
      <c r="R1375" s="34">
        <f>IF(M1375="","",O1375-P1375-Q1375)</f>
        <v/>
      </c>
    </row>
    <row r="1376">
      <c r="A1376" s="25" t="n">
        <v>1372</v>
      </c>
      <c r="B1376" s="26">
        <f>_xlfn.XLOOKUP(C1376,sales!C:C,scon!B:B,"")</f>
        <v/>
      </c>
      <c r="C1376" s="4" t="n"/>
      <c r="D1376" s="26">
        <f>_xlfn.XLOOKUP(C1376,sales!C:C,scon!D:D,"")</f>
        <v/>
      </c>
      <c r="E1376" s="26">
        <f>_xlfn.XLOOKUP(C1376,sales!C:C,scon!E:E,"")</f>
        <v/>
      </c>
      <c r="F1376" s="4" t="n"/>
      <c r="G1376" s="27" t="n"/>
      <c r="H1376" s="28" t="n"/>
      <c r="I1376" s="4" t="n"/>
      <c r="J1376" s="35">
        <f>_xlfn.XLOOKUP(C1376,sales!C:C,scon!L:L,"")</f>
        <v/>
      </c>
      <c r="K1376" s="31" t="n"/>
      <c r="L1376" s="31" t="n"/>
      <c r="M1376" s="33">
        <f>IF(I1376="","",J1376*I1376)</f>
        <v/>
      </c>
      <c r="N1376" s="33">
        <f>IF(K1376="","",M1376 * K1376)</f>
        <v/>
      </c>
      <c r="O1376" s="33">
        <f>IF(K1376="","",M1376 + N1376)</f>
        <v/>
      </c>
      <c r="P1376" s="4" t="n"/>
      <c r="Q1376" s="33">
        <f>IF(L1376&amp;K1376="","",M1376 * L1376)</f>
        <v/>
      </c>
      <c r="R1376" s="34">
        <f>IF(M1376="","",O1376-P1376-Q1376)</f>
        <v/>
      </c>
    </row>
    <row r="1377">
      <c r="A1377" s="25" t="n">
        <v>1373</v>
      </c>
      <c r="B1377" s="26">
        <f>_xlfn.XLOOKUP(C1377,sales!C:C,scon!B:B,"")</f>
        <v/>
      </c>
      <c r="C1377" s="4" t="n"/>
      <c r="D1377" s="26">
        <f>_xlfn.XLOOKUP(C1377,sales!C:C,scon!D:D,"")</f>
        <v/>
      </c>
      <c r="E1377" s="26">
        <f>_xlfn.XLOOKUP(C1377,sales!C:C,scon!E:E,"")</f>
        <v/>
      </c>
      <c r="F1377" s="4" t="n"/>
      <c r="G1377" s="27" t="n"/>
      <c r="H1377" s="28" t="n"/>
      <c r="I1377" s="4" t="n"/>
      <c r="J1377" s="35">
        <f>_xlfn.XLOOKUP(C1377,sales!C:C,scon!L:L,"")</f>
        <v/>
      </c>
      <c r="K1377" s="31" t="n"/>
      <c r="L1377" s="31" t="n"/>
      <c r="M1377" s="33">
        <f>IF(I1377="","",J1377*I1377)</f>
        <v/>
      </c>
      <c r="N1377" s="33">
        <f>IF(K1377="","",M1377 * K1377)</f>
        <v/>
      </c>
      <c r="O1377" s="33">
        <f>IF(K1377="","",M1377 + N1377)</f>
        <v/>
      </c>
      <c r="P1377" s="4" t="n"/>
      <c r="Q1377" s="33">
        <f>IF(L1377&amp;K1377="","",M1377 * L1377)</f>
        <v/>
      </c>
      <c r="R1377" s="34">
        <f>IF(M1377="","",O1377-P1377-Q1377)</f>
        <v/>
      </c>
    </row>
    <row r="1378">
      <c r="A1378" s="25" t="n">
        <v>1374</v>
      </c>
      <c r="B1378" s="26">
        <f>_xlfn.XLOOKUP(C1378,sales!C:C,scon!B:B,"")</f>
        <v/>
      </c>
      <c r="C1378" s="4" t="n"/>
      <c r="D1378" s="26">
        <f>_xlfn.XLOOKUP(C1378,sales!C:C,scon!D:D,"")</f>
        <v/>
      </c>
      <c r="E1378" s="26">
        <f>_xlfn.XLOOKUP(C1378,sales!C:C,scon!E:E,"")</f>
        <v/>
      </c>
      <c r="F1378" s="4" t="n"/>
      <c r="G1378" s="27" t="n"/>
      <c r="H1378" s="28" t="n"/>
      <c r="I1378" s="4" t="n"/>
      <c r="J1378" s="35">
        <f>_xlfn.XLOOKUP(C1378,sales!C:C,scon!L:L,"")</f>
        <v/>
      </c>
      <c r="K1378" s="31" t="n"/>
      <c r="L1378" s="31" t="n"/>
      <c r="M1378" s="33">
        <f>IF(I1378="","",J1378*I1378)</f>
        <v/>
      </c>
      <c r="N1378" s="33">
        <f>IF(K1378="","",M1378 * K1378)</f>
        <v/>
      </c>
      <c r="O1378" s="33">
        <f>IF(K1378="","",M1378 + N1378)</f>
        <v/>
      </c>
      <c r="P1378" s="4" t="n"/>
      <c r="Q1378" s="33">
        <f>IF(L1378&amp;K1378="","",M1378 * L1378)</f>
        <v/>
      </c>
      <c r="R1378" s="34">
        <f>IF(M1378="","",O1378-P1378-Q1378)</f>
        <v/>
      </c>
    </row>
    <row r="1379">
      <c r="A1379" s="25" t="n">
        <v>1375</v>
      </c>
      <c r="B1379" s="26">
        <f>_xlfn.XLOOKUP(C1379,sales!C:C,scon!B:B,"")</f>
        <v/>
      </c>
      <c r="C1379" s="4" t="n"/>
      <c r="D1379" s="26">
        <f>_xlfn.XLOOKUP(C1379,sales!C:C,scon!D:D,"")</f>
        <v/>
      </c>
      <c r="E1379" s="26">
        <f>_xlfn.XLOOKUP(C1379,sales!C:C,scon!E:E,"")</f>
        <v/>
      </c>
      <c r="F1379" s="4" t="n"/>
      <c r="G1379" s="27" t="n"/>
      <c r="H1379" s="28" t="n"/>
      <c r="I1379" s="4" t="n"/>
      <c r="J1379" s="35">
        <f>_xlfn.XLOOKUP(C1379,sales!C:C,scon!L:L,"")</f>
        <v/>
      </c>
      <c r="K1379" s="31" t="n"/>
      <c r="L1379" s="31" t="n"/>
      <c r="M1379" s="33">
        <f>IF(I1379="","",J1379*I1379)</f>
        <v/>
      </c>
      <c r="N1379" s="33">
        <f>IF(K1379="","",M1379 * K1379)</f>
        <v/>
      </c>
      <c r="O1379" s="33">
        <f>IF(K1379="","",M1379 + N1379)</f>
        <v/>
      </c>
      <c r="P1379" s="4" t="n"/>
      <c r="Q1379" s="33">
        <f>IF(L1379&amp;K1379="","",M1379 * L1379)</f>
        <v/>
      </c>
      <c r="R1379" s="34">
        <f>IF(M1379="","",O1379-P1379-Q1379)</f>
        <v/>
      </c>
    </row>
    <row r="1380">
      <c r="A1380" s="25" t="n">
        <v>1376</v>
      </c>
      <c r="B1380" s="26">
        <f>_xlfn.XLOOKUP(C1380,sales!C:C,scon!B:B,"")</f>
        <v/>
      </c>
      <c r="C1380" s="4" t="n"/>
      <c r="D1380" s="26">
        <f>_xlfn.XLOOKUP(C1380,sales!C:C,scon!D:D,"")</f>
        <v/>
      </c>
      <c r="E1380" s="26">
        <f>_xlfn.XLOOKUP(C1380,sales!C:C,scon!E:E,"")</f>
        <v/>
      </c>
      <c r="F1380" s="4" t="n"/>
      <c r="G1380" s="27" t="n"/>
      <c r="H1380" s="28" t="n"/>
      <c r="I1380" s="4" t="n"/>
      <c r="J1380" s="35">
        <f>_xlfn.XLOOKUP(C1380,sales!C:C,scon!L:L,"")</f>
        <v/>
      </c>
      <c r="K1380" s="31" t="n"/>
      <c r="L1380" s="31" t="n"/>
      <c r="M1380" s="33">
        <f>IF(I1380="","",J1380*I1380)</f>
        <v/>
      </c>
      <c r="N1380" s="33">
        <f>IF(K1380="","",M1380 * K1380)</f>
        <v/>
      </c>
      <c r="O1380" s="33">
        <f>IF(K1380="","",M1380 + N1380)</f>
        <v/>
      </c>
      <c r="P1380" s="4" t="n"/>
      <c r="Q1380" s="33">
        <f>IF(L1380&amp;K1380="","",M1380 * L1380)</f>
        <v/>
      </c>
      <c r="R1380" s="34">
        <f>IF(M1380="","",O1380-P1380-Q1380)</f>
        <v/>
      </c>
    </row>
    <row r="1381">
      <c r="A1381" s="25" t="n">
        <v>1377</v>
      </c>
      <c r="B1381" s="26">
        <f>_xlfn.XLOOKUP(C1381,sales!C:C,scon!B:B,"")</f>
        <v/>
      </c>
      <c r="C1381" s="4" t="n"/>
      <c r="D1381" s="26">
        <f>_xlfn.XLOOKUP(C1381,sales!C:C,scon!D:D,"")</f>
        <v/>
      </c>
      <c r="E1381" s="26">
        <f>_xlfn.XLOOKUP(C1381,sales!C:C,scon!E:E,"")</f>
        <v/>
      </c>
      <c r="F1381" s="4" t="n"/>
      <c r="G1381" s="27" t="n"/>
      <c r="H1381" s="28" t="n"/>
      <c r="I1381" s="4" t="n"/>
      <c r="J1381" s="35">
        <f>_xlfn.XLOOKUP(C1381,sales!C:C,scon!L:L,"")</f>
        <v/>
      </c>
      <c r="K1381" s="31" t="n"/>
      <c r="L1381" s="31" t="n"/>
      <c r="M1381" s="33">
        <f>IF(I1381="","",J1381*I1381)</f>
        <v/>
      </c>
      <c r="N1381" s="33">
        <f>IF(K1381="","",M1381 * K1381)</f>
        <v/>
      </c>
      <c r="O1381" s="33">
        <f>IF(K1381="","",M1381 + N1381)</f>
        <v/>
      </c>
      <c r="P1381" s="4" t="n"/>
      <c r="Q1381" s="33">
        <f>IF(L1381&amp;K1381="","",M1381 * L1381)</f>
        <v/>
      </c>
      <c r="R1381" s="34">
        <f>IF(M1381="","",O1381-P1381-Q1381)</f>
        <v/>
      </c>
    </row>
    <row r="1382">
      <c r="A1382" s="25" t="n">
        <v>1378</v>
      </c>
      <c r="B1382" s="26">
        <f>_xlfn.XLOOKUP(C1382,sales!C:C,scon!B:B,"")</f>
        <v/>
      </c>
      <c r="C1382" s="4" t="n"/>
      <c r="D1382" s="26">
        <f>_xlfn.XLOOKUP(C1382,sales!C:C,scon!D:D,"")</f>
        <v/>
      </c>
      <c r="E1382" s="26">
        <f>_xlfn.XLOOKUP(C1382,sales!C:C,scon!E:E,"")</f>
        <v/>
      </c>
      <c r="F1382" s="4" t="n"/>
      <c r="G1382" s="27" t="n"/>
      <c r="H1382" s="28" t="n"/>
      <c r="I1382" s="4" t="n"/>
      <c r="J1382" s="35">
        <f>_xlfn.XLOOKUP(C1382,sales!C:C,scon!L:L,"")</f>
        <v/>
      </c>
      <c r="K1382" s="31" t="n"/>
      <c r="L1382" s="31" t="n"/>
      <c r="M1382" s="33">
        <f>IF(I1382="","",J1382*I1382)</f>
        <v/>
      </c>
      <c r="N1382" s="33">
        <f>IF(K1382="","",M1382 * K1382)</f>
        <v/>
      </c>
      <c r="O1382" s="33">
        <f>IF(K1382="","",M1382 + N1382)</f>
        <v/>
      </c>
      <c r="P1382" s="4" t="n"/>
      <c r="Q1382" s="33">
        <f>IF(L1382&amp;K1382="","",M1382 * L1382)</f>
        <v/>
      </c>
      <c r="R1382" s="34">
        <f>IF(M1382="","",O1382-P1382-Q1382)</f>
        <v/>
      </c>
    </row>
    <row r="1383">
      <c r="A1383" s="25" t="n">
        <v>1379</v>
      </c>
      <c r="B1383" s="26">
        <f>_xlfn.XLOOKUP(C1383,sales!C:C,scon!B:B,"")</f>
        <v/>
      </c>
      <c r="C1383" s="4" t="n"/>
      <c r="D1383" s="26">
        <f>_xlfn.XLOOKUP(C1383,sales!C:C,scon!D:D,"")</f>
        <v/>
      </c>
      <c r="E1383" s="26">
        <f>_xlfn.XLOOKUP(C1383,sales!C:C,scon!E:E,"")</f>
        <v/>
      </c>
      <c r="F1383" s="4" t="n"/>
      <c r="G1383" s="27" t="n"/>
      <c r="H1383" s="28" t="n"/>
      <c r="I1383" s="4" t="n"/>
      <c r="J1383" s="35">
        <f>_xlfn.XLOOKUP(C1383,sales!C:C,scon!L:L,"")</f>
        <v/>
      </c>
      <c r="K1383" s="31" t="n"/>
      <c r="L1383" s="31" t="n"/>
      <c r="M1383" s="33">
        <f>IF(I1383="","",J1383*I1383)</f>
        <v/>
      </c>
      <c r="N1383" s="33">
        <f>IF(K1383="","",M1383 * K1383)</f>
        <v/>
      </c>
      <c r="O1383" s="33">
        <f>IF(K1383="","",M1383 + N1383)</f>
        <v/>
      </c>
      <c r="P1383" s="4" t="n"/>
      <c r="Q1383" s="33">
        <f>IF(L1383&amp;K1383="","",M1383 * L1383)</f>
        <v/>
      </c>
      <c r="R1383" s="34">
        <f>IF(M1383="","",O1383-P1383-Q1383)</f>
        <v/>
      </c>
    </row>
    <row r="1384">
      <c r="A1384" s="25" t="n">
        <v>1380</v>
      </c>
      <c r="B1384" s="26">
        <f>_xlfn.XLOOKUP(C1384,sales!C:C,scon!B:B,"")</f>
        <v/>
      </c>
      <c r="C1384" s="4" t="n"/>
      <c r="D1384" s="26">
        <f>_xlfn.XLOOKUP(C1384,sales!C:C,scon!D:D,"")</f>
        <v/>
      </c>
      <c r="E1384" s="26">
        <f>_xlfn.XLOOKUP(C1384,sales!C:C,scon!E:E,"")</f>
        <v/>
      </c>
      <c r="F1384" s="4" t="n"/>
      <c r="G1384" s="27" t="n"/>
      <c r="H1384" s="28" t="n"/>
      <c r="I1384" s="4" t="n"/>
      <c r="J1384" s="35">
        <f>_xlfn.XLOOKUP(C1384,sales!C:C,scon!L:L,"")</f>
        <v/>
      </c>
      <c r="K1384" s="31" t="n"/>
      <c r="L1384" s="31" t="n"/>
      <c r="M1384" s="33">
        <f>IF(I1384="","",J1384*I1384)</f>
        <v/>
      </c>
      <c r="N1384" s="33">
        <f>IF(K1384="","",M1384 * K1384)</f>
        <v/>
      </c>
      <c r="O1384" s="33">
        <f>IF(K1384="","",M1384 + N1384)</f>
        <v/>
      </c>
      <c r="P1384" s="4" t="n"/>
      <c r="Q1384" s="33">
        <f>IF(L1384&amp;K1384="","",M1384 * L1384)</f>
        <v/>
      </c>
      <c r="R1384" s="34">
        <f>IF(M1384="","",O1384-P1384-Q1384)</f>
        <v/>
      </c>
    </row>
    <row r="1385">
      <c r="A1385" s="25" t="n">
        <v>1381</v>
      </c>
      <c r="B1385" s="26">
        <f>_xlfn.XLOOKUP(C1385,sales!C:C,scon!B:B,"")</f>
        <v/>
      </c>
      <c r="C1385" s="4" t="n"/>
      <c r="D1385" s="26">
        <f>_xlfn.XLOOKUP(C1385,sales!C:C,scon!D:D,"")</f>
        <v/>
      </c>
      <c r="E1385" s="26">
        <f>_xlfn.XLOOKUP(C1385,sales!C:C,scon!E:E,"")</f>
        <v/>
      </c>
      <c r="F1385" s="4" t="n"/>
      <c r="G1385" s="27" t="n"/>
      <c r="H1385" s="28" t="n"/>
      <c r="I1385" s="4" t="n"/>
      <c r="J1385" s="35">
        <f>_xlfn.XLOOKUP(C1385,sales!C:C,scon!L:L,"")</f>
        <v/>
      </c>
      <c r="K1385" s="31" t="n"/>
      <c r="L1385" s="31" t="n"/>
      <c r="M1385" s="33">
        <f>IF(I1385="","",J1385*I1385)</f>
        <v/>
      </c>
      <c r="N1385" s="33">
        <f>IF(K1385="","",M1385 * K1385)</f>
        <v/>
      </c>
      <c r="O1385" s="33">
        <f>IF(K1385="","",M1385 + N1385)</f>
        <v/>
      </c>
      <c r="P1385" s="4" t="n"/>
      <c r="Q1385" s="33">
        <f>IF(L1385&amp;K1385="","",M1385 * L1385)</f>
        <v/>
      </c>
      <c r="R1385" s="34">
        <f>IF(M1385="","",O1385-P1385-Q1385)</f>
        <v/>
      </c>
    </row>
    <row r="1386">
      <c r="A1386" s="25" t="n">
        <v>1382</v>
      </c>
      <c r="B1386" s="26">
        <f>_xlfn.XLOOKUP(C1386,sales!C:C,scon!B:B,"")</f>
        <v/>
      </c>
      <c r="C1386" s="4" t="n"/>
      <c r="D1386" s="26">
        <f>_xlfn.XLOOKUP(C1386,sales!C:C,scon!D:D,"")</f>
        <v/>
      </c>
      <c r="E1386" s="26">
        <f>_xlfn.XLOOKUP(C1386,sales!C:C,scon!E:E,"")</f>
        <v/>
      </c>
      <c r="F1386" s="4" t="n"/>
      <c r="G1386" s="27" t="n"/>
      <c r="H1386" s="28" t="n"/>
      <c r="I1386" s="4" t="n"/>
      <c r="J1386" s="35">
        <f>_xlfn.XLOOKUP(C1386,sales!C:C,scon!L:L,"")</f>
        <v/>
      </c>
      <c r="K1386" s="31" t="n"/>
      <c r="L1386" s="31" t="n"/>
      <c r="M1386" s="33">
        <f>IF(I1386="","",J1386*I1386)</f>
        <v/>
      </c>
      <c r="N1386" s="33">
        <f>IF(K1386="","",M1386 * K1386)</f>
        <v/>
      </c>
      <c r="O1386" s="33">
        <f>IF(K1386="","",M1386 + N1386)</f>
        <v/>
      </c>
      <c r="P1386" s="4" t="n"/>
      <c r="Q1386" s="33">
        <f>IF(L1386&amp;K1386="","",M1386 * L1386)</f>
        <v/>
      </c>
      <c r="R1386" s="34">
        <f>IF(M1386="","",O1386-P1386-Q1386)</f>
        <v/>
      </c>
    </row>
    <row r="1387">
      <c r="A1387" s="25" t="n">
        <v>1383</v>
      </c>
      <c r="B1387" s="26">
        <f>_xlfn.XLOOKUP(C1387,sales!C:C,scon!B:B,"")</f>
        <v/>
      </c>
      <c r="C1387" s="4" t="n"/>
      <c r="D1387" s="26">
        <f>_xlfn.XLOOKUP(C1387,sales!C:C,scon!D:D,"")</f>
        <v/>
      </c>
      <c r="E1387" s="26">
        <f>_xlfn.XLOOKUP(C1387,sales!C:C,scon!E:E,"")</f>
        <v/>
      </c>
      <c r="F1387" s="4" t="n"/>
      <c r="G1387" s="27" t="n"/>
      <c r="H1387" s="28" t="n"/>
      <c r="I1387" s="4" t="n"/>
      <c r="J1387" s="35">
        <f>_xlfn.XLOOKUP(C1387,sales!C:C,scon!L:L,"")</f>
        <v/>
      </c>
      <c r="K1387" s="31" t="n"/>
      <c r="L1387" s="31" t="n"/>
      <c r="M1387" s="33">
        <f>IF(I1387="","",J1387*I1387)</f>
        <v/>
      </c>
      <c r="N1387" s="33">
        <f>IF(K1387="","",M1387 * K1387)</f>
        <v/>
      </c>
      <c r="O1387" s="33">
        <f>IF(K1387="","",M1387 + N1387)</f>
        <v/>
      </c>
      <c r="P1387" s="4" t="n"/>
      <c r="Q1387" s="33">
        <f>IF(L1387&amp;K1387="","",M1387 * L1387)</f>
        <v/>
      </c>
      <c r="R1387" s="34">
        <f>IF(M1387="","",O1387-P1387-Q1387)</f>
        <v/>
      </c>
    </row>
    <row r="1388">
      <c r="A1388" s="25" t="n">
        <v>1384</v>
      </c>
      <c r="B1388" s="26">
        <f>_xlfn.XLOOKUP(C1388,sales!C:C,scon!B:B,"")</f>
        <v/>
      </c>
      <c r="C1388" s="4" t="n"/>
      <c r="D1388" s="26">
        <f>_xlfn.XLOOKUP(C1388,sales!C:C,scon!D:D,"")</f>
        <v/>
      </c>
      <c r="E1388" s="26">
        <f>_xlfn.XLOOKUP(C1388,sales!C:C,scon!E:E,"")</f>
        <v/>
      </c>
      <c r="F1388" s="4" t="n"/>
      <c r="G1388" s="27" t="n"/>
      <c r="H1388" s="28" t="n"/>
      <c r="I1388" s="4" t="n"/>
      <c r="J1388" s="35">
        <f>_xlfn.XLOOKUP(C1388,sales!C:C,scon!L:L,"")</f>
        <v/>
      </c>
      <c r="K1388" s="31" t="n"/>
      <c r="L1388" s="31" t="n"/>
      <c r="M1388" s="33">
        <f>IF(I1388="","",J1388*I1388)</f>
        <v/>
      </c>
      <c r="N1388" s="33">
        <f>IF(K1388="","",M1388 * K1388)</f>
        <v/>
      </c>
      <c r="O1388" s="33">
        <f>IF(K1388="","",M1388 + N1388)</f>
        <v/>
      </c>
      <c r="P1388" s="4" t="n"/>
      <c r="Q1388" s="33">
        <f>IF(L1388&amp;K1388="","",M1388 * L1388)</f>
        <v/>
      </c>
      <c r="R1388" s="34">
        <f>IF(M1388="","",O1388-P1388-Q1388)</f>
        <v/>
      </c>
    </row>
    <row r="1389">
      <c r="A1389" s="25" t="n">
        <v>1385</v>
      </c>
      <c r="B1389" s="26">
        <f>_xlfn.XLOOKUP(C1389,sales!C:C,scon!B:B,"")</f>
        <v/>
      </c>
      <c r="C1389" s="4" t="n"/>
      <c r="D1389" s="26">
        <f>_xlfn.XLOOKUP(C1389,sales!C:C,scon!D:D,"")</f>
        <v/>
      </c>
      <c r="E1389" s="26">
        <f>_xlfn.XLOOKUP(C1389,sales!C:C,scon!E:E,"")</f>
        <v/>
      </c>
      <c r="F1389" s="4" t="n"/>
      <c r="G1389" s="27" t="n"/>
      <c r="H1389" s="28" t="n"/>
      <c r="I1389" s="4" t="n"/>
      <c r="J1389" s="35">
        <f>_xlfn.XLOOKUP(C1389,sales!C:C,scon!L:L,"")</f>
        <v/>
      </c>
      <c r="K1389" s="31" t="n"/>
      <c r="L1389" s="31" t="n"/>
      <c r="M1389" s="33">
        <f>IF(I1389="","",J1389*I1389)</f>
        <v/>
      </c>
      <c r="N1389" s="33">
        <f>IF(K1389="","",M1389 * K1389)</f>
        <v/>
      </c>
      <c r="O1389" s="33">
        <f>IF(K1389="","",M1389 + N1389)</f>
        <v/>
      </c>
      <c r="P1389" s="4" t="n"/>
      <c r="Q1389" s="33">
        <f>IF(L1389&amp;K1389="","",M1389 * L1389)</f>
        <v/>
      </c>
      <c r="R1389" s="34">
        <f>IF(M1389="","",O1389-P1389-Q1389)</f>
        <v/>
      </c>
    </row>
    <row r="1390">
      <c r="A1390" s="25" t="n">
        <v>1386</v>
      </c>
      <c r="B1390" s="26">
        <f>_xlfn.XLOOKUP(C1390,sales!C:C,scon!B:B,"")</f>
        <v/>
      </c>
      <c r="C1390" s="4" t="n"/>
      <c r="D1390" s="26">
        <f>_xlfn.XLOOKUP(C1390,sales!C:C,scon!D:D,"")</f>
        <v/>
      </c>
      <c r="E1390" s="26">
        <f>_xlfn.XLOOKUP(C1390,sales!C:C,scon!E:E,"")</f>
        <v/>
      </c>
      <c r="F1390" s="4" t="n"/>
      <c r="G1390" s="27" t="n"/>
      <c r="H1390" s="28" t="n"/>
      <c r="I1390" s="4" t="n"/>
      <c r="J1390" s="35">
        <f>_xlfn.XLOOKUP(C1390,sales!C:C,scon!L:L,"")</f>
        <v/>
      </c>
      <c r="K1390" s="31" t="n"/>
      <c r="L1390" s="31" t="n"/>
      <c r="M1390" s="33">
        <f>IF(I1390="","",J1390*I1390)</f>
        <v/>
      </c>
      <c r="N1390" s="33">
        <f>IF(K1390="","",M1390 * K1390)</f>
        <v/>
      </c>
      <c r="O1390" s="33">
        <f>IF(K1390="","",M1390 + N1390)</f>
        <v/>
      </c>
      <c r="P1390" s="4" t="n"/>
      <c r="Q1390" s="33">
        <f>IF(L1390&amp;K1390="","",M1390 * L1390)</f>
        <v/>
      </c>
      <c r="R1390" s="34">
        <f>IF(M1390="","",O1390-P1390-Q1390)</f>
        <v/>
      </c>
    </row>
    <row r="1391">
      <c r="A1391" s="25" t="n">
        <v>1387</v>
      </c>
      <c r="B1391" s="26">
        <f>_xlfn.XLOOKUP(C1391,sales!C:C,scon!B:B,"")</f>
        <v/>
      </c>
      <c r="C1391" s="4" t="n"/>
      <c r="D1391" s="26">
        <f>_xlfn.XLOOKUP(C1391,sales!C:C,scon!D:D,"")</f>
        <v/>
      </c>
      <c r="E1391" s="26">
        <f>_xlfn.XLOOKUP(C1391,sales!C:C,scon!E:E,"")</f>
        <v/>
      </c>
      <c r="F1391" s="4" t="n"/>
      <c r="G1391" s="27" t="n"/>
      <c r="H1391" s="28" t="n"/>
      <c r="I1391" s="4" t="n"/>
      <c r="J1391" s="35">
        <f>_xlfn.XLOOKUP(C1391,sales!C:C,scon!L:L,"")</f>
        <v/>
      </c>
      <c r="K1391" s="31" t="n"/>
      <c r="L1391" s="31" t="n"/>
      <c r="M1391" s="33">
        <f>IF(I1391="","",J1391*I1391)</f>
        <v/>
      </c>
      <c r="N1391" s="33">
        <f>IF(K1391="","",M1391 * K1391)</f>
        <v/>
      </c>
      <c r="O1391" s="33">
        <f>IF(K1391="","",M1391 + N1391)</f>
        <v/>
      </c>
      <c r="P1391" s="4" t="n"/>
      <c r="Q1391" s="33">
        <f>IF(L1391&amp;K1391="","",M1391 * L1391)</f>
        <v/>
      </c>
      <c r="R1391" s="34">
        <f>IF(M1391="","",O1391-P1391-Q1391)</f>
        <v/>
      </c>
    </row>
    <row r="1392">
      <c r="A1392" s="25" t="n">
        <v>1388</v>
      </c>
      <c r="B1392" s="26">
        <f>_xlfn.XLOOKUP(C1392,sales!C:C,scon!B:B,"")</f>
        <v/>
      </c>
      <c r="C1392" s="4" t="n"/>
      <c r="D1392" s="26">
        <f>_xlfn.XLOOKUP(C1392,sales!C:C,scon!D:D,"")</f>
        <v/>
      </c>
      <c r="E1392" s="26">
        <f>_xlfn.XLOOKUP(C1392,sales!C:C,scon!E:E,"")</f>
        <v/>
      </c>
      <c r="F1392" s="4" t="n"/>
      <c r="G1392" s="27" t="n"/>
      <c r="H1392" s="28" t="n"/>
      <c r="I1392" s="4" t="n"/>
      <c r="J1392" s="35">
        <f>_xlfn.XLOOKUP(C1392,sales!C:C,scon!L:L,"")</f>
        <v/>
      </c>
      <c r="K1392" s="31" t="n"/>
      <c r="L1392" s="31" t="n"/>
      <c r="M1392" s="33">
        <f>IF(I1392="","",J1392*I1392)</f>
        <v/>
      </c>
      <c r="N1392" s="33">
        <f>IF(K1392="","",M1392 * K1392)</f>
        <v/>
      </c>
      <c r="O1392" s="33">
        <f>IF(K1392="","",M1392 + N1392)</f>
        <v/>
      </c>
      <c r="P1392" s="4" t="n"/>
      <c r="Q1392" s="33">
        <f>IF(L1392&amp;K1392="","",M1392 * L1392)</f>
        <v/>
      </c>
      <c r="R1392" s="34">
        <f>IF(M1392="","",O1392-P1392-Q1392)</f>
        <v/>
      </c>
    </row>
    <row r="1393">
      <c r="A1393" s="25" t="n">
        <v>1389</v>
      </c>
      <c r="B1393" s="26">
        <f>_xlfn.XLOOKUP(C1393,sales!C:C,scon!B:B,"")</f>
        <v/>
      </c>
      <c r="C1393" s="4" t="n"/>
      <c r="D1393" s="26">
        <f>_xlfn.XLOOKUP(C1393,sales!C:C,scon!D:D,"")</f>
        <v/>
      </c>
      <c r="E1393" s="26">
        <f>_xlfn.XLOOKUP(C1393,sales!C:C,scon!E:E,"")</f>
        <v/>
      </c>
      <c r="F1393" s="4" t="n"/>
      <c r="G1393" s="27" t="n"/>
      <c r="H1393" s="28" t="n"/>
      <c r="I1393" s="4" t="n"/>
      <c r="J1393" s="35">
        <f>_xlfn.XLOOKUP(C1393,sales!C:C,scon!L:L,"")</f>
        <v/>
      </c>
      <c r="K1393" s="31" t="n"/>
      <c r="L1393" s="31" t="n"/>
      <c r="M1393" s="33">
        <f>IF(I1393="","",J1393*I1393)</f>
        <v/>
      </c>
      <c r="N1393" s="33">
        <f>IF(K1393="","",M1393 * K1393)</f>
        <v/>
      </c>
      <c r="O1393" s="33">
        <f>IF(K1393="","",M1393 + N1393)</f>
        <v/>
      </c>
      <c r="P1393" s="4" t="n"/>
      <c r="Q1393" s="33">
        <f>IF(L1393&amp;K1393="","",M1393 * L1393)</f>
        <v/>
      </c>
      <c r="R1393" s="34">
        <f>IF(M1393="","",O1393-P1393-Q1393)</f>
        <v/>
      </c>
    </row>
    <row r="1394">
      <c r="A1394" s="25" t="n">
        <v>1390</v>
      </c>
      <c r="B1394" s="26">
        <f>_xlfn.XLOOKUP(C1394,sales!C:C,scon!B:B,"")</f>
        <v/>
      </c>
      <c r="C1394" s="4" t="n"/>
      <c r="D1394" s="26">
        <f>_xlfn.XLOOKUP(C1394,sales!C:C,scon!D:D,"")</f>
        <v/>
      </c>
      <c r="E1394" s="26">
        <f>_xlfn.XLOOKUP(C1394,sales!C:C,scon!E:E,"")</f>
        <v/>
      </c>
      <c r="F1394" s="4" t="n"/>
      <c r="G1394" s="27" t="n"/>
      <c r="H1394" s="28" t="n"/>
      <c r="I1394" s="4" t="n"/>
      <c r="J1394" s="35">
        <f>_xlfn.XLOOKUP(C1394,sales!C:C,scon!L:L,"")</f>
        <v/>
      </c>
      <c r="K1394" s="31" t="n"/>
      <c r="L1394" s="31" t="n"/>
      <c r="M1394" s="33">
        <f>IF(I1394="","",J1394*I1394)</f>
        <v/>
      </c>
      <c r="N1394" s="33">
        <f>IF(K1394="","",M1394 * K1394)</f>
        <v/>
      </c>
      <c r="O1394" s="33">
        <f>IF(K1394="","",M1394 + N1394)</f>
        <v/>
      </c>
      <c r="P1394" s="4" t="n"/>
      <c r="Q1394" s="33">
        <f>IF(L1394&amp;K1394="","",M1394 * L1394)</f>
        <v/>
      </c>
      <c r="R1394" s="34">
        <f>IF(M1394="","",O1394-P1394-Q1394)</f>
        <v/>
      </c>
    </row>
    <row r="1395">
      <c r="A1395" s="25" t="n">
        <v>1391</v>
      </c>
      <c r="B1395" s="26">
        <f>_xlfn.XLOOKUP(C1395,sales!C:C,scon!B:B,"")</f>
        <v/>
      </c>
      <c r="C1395" s="4" t="n"/>
      <c r="D1395" s="26">
        <f>_xlfn.XLOOKUP(C1395,sales!C:C,scon!D:D,"")</f>
        <v/>
      </c>
      <c r="E1395" s="26">
        <f>_xlfn.XLOOKUP(C1395,sales!C:C,scon!E:E,"")</f>
        <v/>
      </c>
      <c r="F1395" s="4" t="n"/>
      <c r="G1395" s="27" t="n"/>
      <c r="H1395" s="28" t="n"/>
      <c r="I1395" s="4" t="n"/>
      <c r="J1395" s="35">
        <f>_xlfn.XLOOKUP(C1395,sales!C:C,scon!L:L,"")</f>
        <v/>
      </c>
      <c r="K1395" s="31" t="n"/>
      <c r="L1395" s="31" t="n"/>
      <c r="M1395" s="33">
        <f>IF(I1395="","",J1395*I1395)</f>
        <v/>
      </c>
      <c r="N1395" s="33">
        <f>IF(K1395="","",M1395 * K1395)</f>
        <v/>
      </c>
      <c r="O1395" s="33">
        <f>IF(K1395="","",M1395 + N1395)</f>
        <v/>
      </c>
      <c r="P1395" s="4" t="n"/>
      <c r="Q1395" s="33">
        <f>IF(L1395&amp;K1395="","",M1395 * L1395)</f>
        <v/>
      </c>
      <c r="R1395" s="34">
        <f>IF(M1395="","",O1395-P1395-Q1395)</f>
        <v/>
      </c>
    </row>
    <row r="1396">
      <c r="A1396" s="25" t="n">
        <v>1392</v>
      </c>
      <c r="B1396" s="26">
        <f>_xlfn.XLOOKUP(C1396,sales!C:C,scon!B:B,"")</f>
        <v/>
      </c>
      <c r="C1396" s="4" t="n"/>
      <c r="D1396" s="26">
        <f>_xlfn.XLOOKUP(C1396,sales!C:C,scon!D:D,"")</f>
        <v/>
      </c>
      <c r="E1396" s="26">
        <f>_xlfn.XLOOKUP(C1396,sales!C:C,scon!E:E,"")</f>
        <v/>
      </c>
      <c r="F1396" s="4" t="n"/>
      <c r="G1396" s="27" t="n"/>
      <c r="H1396" s="28" t="n"/>
      <c r="I1396" s="4" t="n"/>
      <c r="J1396" s="35">
        <f>_xlfn.XLOOKUP(C1396,sales!C:C,scon!L:L,"")</f>
        <v/>
      </c>
      <c r="K1396" s="31" t="n"/>
      <c r="L1396" s="31" t="n"/>
      <c r="M1396" s="33">
        <f>IF(I1396="","",J1396*I1396)</f>
        <v/>
      </c>
      <c r="N1396" s="33">
        <f>IF(K1396="","",M1396 * K1396)</f>
        <v/>
      </c>
      <c r="O1396" s="33">
        <f>IF(K1396="","",M1396 + N1396)</f>
        <v/>
      </c>
      <c r="P1396" s="4" t="n"/>
      <c r="Q1396" s="33">
        <f>IF(L1396&amp;K1396="","",M1396 * L1396)</f>
        <v/>
      </c>
      <c r="R1396" s="34">
        <f>IF(M1396="","",O1396-P1396-Q1396)</f>
        <v/>
      </c>
    </row>
    <row r="1397">
      <c r="A1397" s="25" t="n">
        <v>1393</v>
      </c>
      <c r="B1397" s="26">
        <f>_xlfn.XLOOKUP(C1397,sales!C:C,scon!B:B,"")</f>
        <v/>
      </c>
      <c r="C1397" s="4" t="n"/>
      <c r="D1397" s="26">
        <f>_xlfn.XLOOKUP(C1397,sales!C:C,scon!D:D,"")</f>
        <v/>
      </c>
      <c r="E1397" s="26">
        <f>_xlfn.XLOOKUP(C1397,sales!C:C,scon!E:E,"")</f>
        <v/>
      </c>
      <c r="F1397" s="4" t="n"/>
      <c r="G1397" s="27" t="n"/>
      <c r="H1397" s="28" t="n"/>
      <c r="I1397" s="4" t="n"/>
      <c r="J1397" s="35">
        <f>_xlfn.XLOOKUP(C1397,sales!C:C,scon!L:L,"")</f>
        <v/>
      </c>
      <c r="K1397" s="31" t="n"/>
      <c r="L1397" s="31" t="n"/>
      <c r="M1397" s="33">
        <f>IF(I1397="","",J1397*I1397)</f>
        <v/>
      </c>
      <c r="N1397" s="33">
        <f>IF(K1397="","",M1397 * K1397)</f>
        <v/>
      </c>
      <c r="O1397" s="33">
        <f>IF(K1397="","",M1397 + N1397)</f>
        <v/>
      </c>
      <c r="P1397" s="4" t="n"/>
      <c r="Q1397" s="33">
        <f>IF(L1397&amp;K1397="","",M1397 * L1397)</f>
        <v/>
      </c>
      <c r="R1397" s="34">
        <f>IF(M1397="","",O1397-P1397-Q1397)</f>
        <v/>
      </c>
    </row>
    <row r="1398">
      <c r="A1398" s="25" t="n">
        <v>1394</v>
      </c>
      <c r="B1398" s="26">
        <f>_xlfn.XLOOKUP(C1398,sales!C:C,scon!B:B,"")</f>
        <v/>
      </c>
      <c r="C1398" s="4" t="n"/>
      <c r="D1398" s="26">
        <f>_xlfn.XLOOKUP(C1398,sales!C:C,scon!D:D,"")</f>
        <v/>
      </c>
      <c r="E1398" s="26">
        <f>_xlfn.XLOOKUP(C1398,sales!C:C,scon!E:E,"")</f>
        <v/>
      </c>
      <c r="F1398" s="4" t="n"/>
      <c r="G1398" s="27" t="n"/>
      <c r="H1398" s="28" t="n"/>
      <c r="I1398" s="4" t="n"/>
      <c r="J1398" s="35">
        <f>_xlfn.XLOOKUP(C1398,sales!C:C,scon!L:L,"")</f>
        <v/>
      </c>
      <c r="K1398" s="31" t="n"/>
      <c r="L1398" s="31" t="n"/>
      <c r="M1398" s="33">
        <f>IF(I1398="","",J1398*I1398)</f>
        <v/>
      </c>
      <c r="N1398" s="33">
        <f>IF(K1398="","",M1398 * K1398)</f>
        <v/>
      </c>
      <c r="O1398" s="33">
        <f>IF(K1398="","",M1398 + N1398)</f>
        <v/>
      </c>
      <c r="P1398" s="4" t="n"/>
      <c r="Q1398" s="33">
        <f>IF(L1398&amp;K1398="","",M1398 * L1398)</f>
        <v/>
      </c>
      <c r="R1398" s="34">
        <f>IF(M1398="","",O1398-P1398-Q1398)</f>
        <v/>
      </c>
    </row>
    <row r="1399">
      <c r="A1399" s="25" t="n">
        <v>1395</v>
      </c>
      <c r="B1399" s="26">
        <f>_xlfn.XLOOKUP(C1399,sales!C:C,scon!B:B,"")</f>
        <v/>
      </c>
      <c r="C1399" s="4" t="n"/>
      <c r="D1399" s="26">
        <f>_xlfn.XLOOKUP(C1399,sales!C:C,scon!D:D,"")</f>
        <v/>
      </c>
      <c r="E1399" s="26">
        <f>_xlfn.XLOOKUP(C1399,sales!C:C,scon!E:E,"")</f>
        <v/>
      </c>
      <c r="F1399" s="4" t="n"/>
      <c r="G1399" s="27" t="n"/>
      <c r="H1399" s="28" t="n"/>
      <c r="I1399" s="4" t="n"/>
      <c r="J1399" s="35">
        <f>_xlfn.XLOOKUP(C1399,sales!C:C,scon!L:L,"")</f>
        <v/>
      </c>
      <c r="K1399" s="31" t="n"/>
      <c r="L1399" s="31" t="n"/>
      <c r="M1399" s="33">
        <f>IF(I1399="","",J1399*I1399)</f>
        <v/>
      </c>
      <c r="N1399" s="33">
        <f>IF(K1399="","",M1399 * K1399)</f>
        <v/>
      </c>
      <c r="O1399" s="33">
        <f>IF(K1399="","",M1399 + N1399)</f>
        <v/>
      </c>
      <c r="P1399" s="4" t="n"/>
      <c r="Q1399" s="33">
        <f>IF(L1399&amp;K1399="","",M1399 * L1399)</f>
        <v/>
      </c>
      <c r="R1399" s="34">
        <f>IF(M1399="","",O1399-P1399-Q1399)</f>
        <v/>
      </c>
    </row>
    <row r="1400">
      <c r="A1400" s="25" t="n">
        <v>1396</v>
      </c>
      <c r="B1400" s="26">
        <f>_xlfn.XLOOKUP(C1400,sales!C:C,scon!B:B,"")</f>
        <v/>
      </c>
      <c r="C1400" s="4" t="n"/>
      <c r="D1400" s="26">
        <f>_xlfn.XLOOKUP(C1400,sales!C:C,scon!D:D,"")</f>
        <v/>
      </c>
      <c r="E1400" s="26">
        <f>_xlfn.XLOOKUP(C1400,sales!C:C,scon!E:E,"")</f>
        <v/>
      </c>
      <c r="F1400" s="4" t="n"/>
      <c r="G1400" s="27" t="n"/>
      <c r="H1400" s="28" t="n"/>
      <c r="I1400" s="4" t="n"/>
      <c r="J1400" s="35">
        <f>_xlfn.XLOOKUP(C1400,sales!C:C,scon!L:L,"")</f>
        <v/>
      </c>
      <c r="K1400" s="31" t="n"/>
      <c r="L1400" s="31" t="n"/>
      <c r="M1400" s="33">
        <f>IF(I1400="","",J1400*I1400)</f>
        <v/>
      </c>
      <c r="N1400" s="33">
        <f>IF(K1400="","",M1400 * K1400)</f>
        <v/>
      </c>
      <c r="O1400" s="33">
        <f>IF(K1400="","",M1400 + N1400)</f>
        <v/>
      </c>
      <c r="P1400" s="4" t="n"/>
      <c r="Q1400" s="33">
        <f>IF(L1400&amp;K1400="","",M1400 * L1400)</f>
        <v/>
      </c>
      <c r="R1400" s="34">
        <f>IF(M1400="","",O1400-P1400-Q1400)</f>
        <v/>
      </c>
    </row>
    <row r="1401">
      <c r="A1401" s="25" t="n">
        <v>1397</v>
      </c>
      <c r="B1401" s="26">
        <f>_xlfn.XLOOKUP(C1401,sales!C:C,scon!B:B,"")</f>
        <v/>
      </c>
      <c r="C1401" s="4" t="n"/>
      <c r="D1401" s="26">
        <f>_xlfn.XLOOKUP(C1401,sales!C:C,scon!D:D,"")</f>
        <v/>
      </c>
      <c r="E1401" s="26">
        <f>_xlfn.XLOOKUP(C1401,sales!C:C,scon!E:E,"")</f>
        <v/>
      </c>
      <c r="F1401" s="4" t="n"/>
      <c r="G1401" s="27" t="n"/>
      <c r="H1401" s="28" t="n"/>
      <c r="I1401" s="4" t="n"/>
      <c r="J1401" s="35">
        <f>_xlfn.XLOOKUP(C1401,sales!C:C,scon!L:L,"")</f>
        <v/>
      </c>
      <c r="K1401" s="31" t="n"/>
      <c r="L1401" s="31" t="n"/>
      <c r="M1401" s="33">
        <f>IF(I1401="","",J1401*I1401)</f>
        <v/>
      </c>
      <c r="N1401" s="33">
        <f>IF(K1401="","",M1401 * K1401)</f>
        <v/>
      </c>
      <c r="O1401" s="33">
        <f>IF(K1401="","",M1401 + N1401)</f>
        <v/>
      </c>
      <c r="P1401" s="4" t="n"/>
      <c r="Q1401" s="33">
        <f>IF(L1401&amp;K1401="","",M1401 * L1401)</f>
        <v/>
      </c>
      <c r="R1401" s="34">
        <f>IF(M1401="","",O1401-P1401-Q1401)</f>
        <v/>
      </c>
    </row>
    <row r="1402">
      <c r="A1402" s="25" t="n">
        <v>1398</v>
      </c>
      <c r="B1402" s="26">
        <f>_xlfn.XLOOKUP(C1402,sales!C:C,scon!B:B,"")</f>
        <v/>
      </c>
      <c r="C1402" s="4" t="n"/>
      <c r="D1402" s="26">
        <f>_xlfn.XLOOKUP(C1402,sales!C:C,scon!D:D,"")</f>
        <v/>
      </c>
      <c r="E1402" s="26">
        <f>_xlfn.XLOOKUP(C1402,sales!C:C,scon!E:E,"")</f>
        <v/>
      </c>
      <c r="F1402" s="4" t="n"/>
      <c r="G1402" s="27" t="n"/>
      <c r="H1402" s="28" t="n"/>
      <c r="I1402" s="4" t="n"/>
      <c r="J1402" s="35">
        <f>_xlfn.XLOOKUP(C1402,sales!C:C,scon!L:L,"")</f>
        <v/>
      </c>
      <c r="K1402" s="31" t="n"/>
      <c r="L1402" s="31" t="n"/>
      <c r="M1402" s="33">
        <f>IF(I1402="","",J1402*I1402)</f>
        <v/>
      </c>
      <c r="N1402" s="33">
        <f>IF(K1402="","",M1402 * K1402)</f>
        <v/>
      </c>
      <c r="O1402" s="33">
        <f>IF(K1402="","",M1402 + N1402)</f>
        <v/>
      </c>
      <c r="P1402" s="4" t="n"/>
      <c r="Q1402" s="33">
        <f>IF(L1402&amp;K1402="","",M1402 * L1402)</f>
        <v/>
      </c>
      <c r="R1402" s="34">
        <f>IF(M1402="","",O1402-P1402-Q1402)</f>
        <v/>
      </c>
    </row>
    <row r="1403">
      <c r="A1403" s="25" t="n">
        <v>1399</v>
      </c>
      <c r="B1403" s="26">
        <f>_xlfn.XLOOKUP(C1403,sales!C:C,scon!B:B,"")</f>
        <v/>
      </c>
      <c r="C1403" s="4" t="n"/>
      <c r="D1403" s="26">
        <f>_xlfn.XLOOKUP(C1403,sales!C:C,scon!D:D,"")</f>
        <v/>
      </c>
      <c r="E1403" s="26">
        <f>_xlfn.XLOOKUP(C1403,sales!C:C,scon!E:E,"")</f>
        <v/>
      </c>
      <c r="F1403" s="4" t="n"/>
      <c r="G1403" s="27" t="n"/>
      <c r="H1403" s="28" t="n"/>
      <c r="I1403" s="4" t="n"/>
      <c r="J1403" s="35">
        <f>_xlfn.XLOOKUP(C1403,sales!C:C,scon!L:L,"")</f>
        <v/>
      </c>
      <c r="K1403" s="31" t="n"/>
      <c r="L1403" s="31" t="n"/>
      <c r="M1403" s="33">
        <f>IF(I1403="","",J1403*I1403)</f>
        <v/>
      </c>
      <c r="N1403" s="33">
        <f>IF(K1403="","",M1403 * K1403)</f>
        <v/>
      </c>
      <c r="O1403" s="33">
        <f>IF(K1403="","",M1403 + N1403)</f>
        <v/>
      </c>
      <c r="P1403" s="4" t="n"/>
      <c r="Q1403" s="33">
        <f>IF(L1403&amp;K1403="","",M1403 * L1403)</f>
        <v/>
      </c>
      <c r="R1403" s="34">
        <f>IF(M1403="","",O1403-P1403-Q1403)</f>
        <v/>
      </c>
    </row>
    <row r="1404">
      <c r="A1404" s="25" t="n">
        <v>1400</v>
      </c>
      <c r="B1404" s="26">
        <f>_xlfn.XLOOKUP(C1404,sales!C:C,scon!B:B,"")</f>
        <v/>
      </c>
      <c r="C1404" s="4" t="n"/>
      <c r="D1404" s="26">
        <f>_xlfn.XLOOKUP(C1404,sales!C:C,scon!D:D,"")</f>
        <v/>
      </c>
      <c r="E1404" s="26">
        <f>_xlfn.XLOOKUP(C1404,sales!C:C,scon!E:E,"")</f>
        <v/>
      </c>
      <c r="F1404" s="4" t="n"/>
      <c r="G1404" s="27" t="n"/>
      <c r="H1404" s="28" t="n"/>
      <c r="I1404" s="4" t="n"/>
      <c r="J1404" s="35">
        <f>_xlfn.XLOOKUP(C1404,sales!C:C,scon!L:L,"")</f>
        <v/>
      </c>
      <c r="K1404" s="31" t="n"/>
      <c r="L1404" s="31" t="n"/>
      <c r="M1404" s="33">
        <f>IF(I1404="","",J1404*I1404)</f>
        <v/>
      </c>
      <c r="N1404" s="33">
        <f>IF(K1404="","",M1404 * K1404)</f>
        <v/>
      </c>
      <c r="O1404" s="33">
        <f>IF(K1404="","",M1404 + N1404)</f>
        <v/>
      </c>
      <c r="P1404" s="4" t="n"/>
      <c r="Q1404" s="33">
        <f>IF(L1404&amp;K1404="","",M1404 * L1404)</f>
        <v/>
      </c>
      <c r="R1404" s="34">
        <f>IF(M1404="","",O1404-P1404-Q1404)</f>
        <v/>
      </c>
    </row>
    <row r="1405">
      <c r="A1405" s="25" t="n">
        <v>1401</v>
      </c>
      <c r="B1405" s="26">
        <f>_xlfn.XLOOKUP(C1405,sales!C:C,scon!B:B,"")</f>
        <v/>
      </c>
      <c r="C1405" s="4" t="n"/>
      <c r="D1405" s="26">
        <f>_xlfn.XLOOKUP(C1405,sales!C:C,scon!D:D,"")</f>
        <v/>
      </c>
      <c r="E1405" s="26">
        <f>_xlfn.XLOOKUP(C1405,sales!C:C,scon!E:E,"")</f>
        <v/>
      </c>
      <c r="F1405" s="4" t="n"/>
      <c r="G1405" s="27" t="n"/>
      <c r="H1405" s="28" t="n"/>
      <c r="I1405" s="4" t="n"/>
      <c r="J1405" s="35">
        <f>_xlfn.XLOOKUP(C1405,sales!C:C,scon!L:L,"")</f>
        <v/>
      </c>
      <c r="K1405" s="31" t="n"/>
      <c r="L1405" s="31" t="n"/>
      <c r="M1405" s="33">
        <f>IF(I1405="","",J1405*I1405)</f>
        <v/>
      </c>
      <c r="N1405" s="33">
        <f>IF(K1405="","",M1405 * K1405)</f>
        <v/>
      </c>
      <c r="O1405" s="33">
        <f>IF(K1405="","",M1405 + N1405)</f>
        <v/>
      </c>
      <c r="P1405" s="4" t="n"/>
      <c r="Q1405" s="33">
        <f>IF(L1405&amp;K1405="","",M1405 * L1405)</f>
        <v/>
      </c>
      <c r="R1405" s="34">
        <f>IF(M1405="","",O1405-P1405-Q1405)</f>
        <v/>
      </c>
    </row>
    <row r="1406">
      <c r="A1406" s="25" t="n">
        <v>1402</v>
      </c>
      <c r="B1406" s="26">
        <f>_xlfn.XLOOKUP(C1406,sales!C:C,scon!B:B,"")</f>
        <v/>
      </c>
      <c r="C1406" s="4" t="n"/>
      <c r="D1406" s="26">
        <f>_xlfn.XLOOKUP(C1406,sales!C:C,scon!D:D,"")</f>
        <v/>
      </c>
      <c r="E1406" s="26">
        <f>_xlfn.XLOOKUP(C1406,sales!C:C,scon!E:E,"")</f>
        <v/>
      </c>
      <c r="F1406" s="4" t="n"/>
      <c r="G1406" s="27" t="n"/>
      <c r="H1406" s="28" t="n"/>
      <c r="I1406" s="4" t="n"/>
      <c r="J1406" s="35">
        <f>_xlfn.XLOOKUP(C1406,sales!C:C,scon!L:L,"")</f>
        <v/>
      </c>
      <c r="K1406" s="31" t="n"/>
      <c r="L1406" s="31" t="n"/>
      <c r="M1406" s="33">
        <f>IF(I1406="","",J1406*I1406)</f>
        <v/>
      </c>
      <c r="N1406" s="33">
        <f>IF(K1406="","",M1406 * K1406)</f>
        <v/>
      </c>
      <c r="O1406" s="33">
        <f>IF(K1406="","",M1406 + N1406)</f>
        <v/>
      </c>
      <c r="P1406" s="4" t="n"/>
      <c r="Q1406" s="33">
        <f>IF(L1406&amp;K1406="","",M1406 * L1406)</f>
        <v/>
      </c>
      <c r="R1406" s="34">
        <f>IF(M1406="","",O1406-P1406-Q1406)</f>
        <v/>
      </c>
    </row>
    <row r="1407">
      <c r="A1407" s="25" t="n">
        <v>1403</v>
      </c>
      <c r="B1407" s="26">
        <f>_xlfn.XLOOKUP(C1407,sales!C:C,scon!B:B,"")</f>
        <v/>
      </c>
      <c r="C1407" s="4" t="n"/>
      <c r="D1407" s="26">
        <f>_xlfn.XLOOKUP(C1407,sales!C:C,scon!D:D,"")</f>
        <v/>
      </c>
      <c r="E1407" s="26">
        <f>_xlfn.XLOOKUP(C1407,sales!C:C,scon!E:E,"")</f>
        <v/>
      </c>
      <c r="F1407" s="4" t="n"/>
      <c r="G1407" s="27" t="n"/>
      <c r="H1407" s="28" t="n"/>
      <c r="I1407" s="4" t="n"/>
      <c r="J1407" s="35">
        <f>_xlfn.XLOOKUP(C1407,sales!C:C,scon!L:L,"")</f>
        <v/>
      </c>
      <c r="K1407" s="31" t="n"/>
      <c r="L1407" s="31" t="n"/>
      <c r="M1407" s="33">
        <f>IF(I1407="","",J1407*I1407)</f>
        <v/>
      </c>
      <c r="N1407" s="33">
        <f>IF(K1407="","",M1407 * K1407)</f>
        <v/>
      </c>
      <c r="O1407" s="33">
        <f>IF(K1407="","",M1407 + N1407)</f>
        <v/>
      </c>
      <c r="P1407" s="4" t="n"/>
      <c r="Q1407" s="33">
        <f>IF(L1407&amp;K1407="","",M1407 * L1407)</f>
        <v/>
      </c>
      <c r="R1407" s="34">
        <f>IF(M1407="","",O1407-P1407-Q1407)</f>
        <v/>
      </c>
    </row>
    <row r="1408">
      <c r="A1408" s="25" t="n">
        <v>1404</v>
      </c>
      <c r="B1408" s="26">
        <f>_xlfn.XLOOKUP(C1408,sales!C:C,scon!B:B,"")</f>
        <v/>
      </c>
      <c r="C1408" s="4" t="n"/>
      <c r="D1408" s="26">
        <f>_xlfn.XLOOKUP(C1408,sales!C:C,scon!D:D,"")</f>
        <v/>
      </c>
      <c r="E1408" s="26">
        <f>_xlfn.XLOOKUP(C1408,sales!C:C,scon!E:E,"")</f>
        <v/>
      </c>
      <c r="F1408" s="4" t="n"/>
      <c r="G1408" s="27" t="n"/>
      <c r="H1408" s="28" t="n"/>
      <c r="I1408" s="4" t="n"/>
      <c r="J1408" s="35">
        <f>_xlfn.XLOOKUP(C1408,sales!C:C,scon!L:L,"")</f>
        <v/>
      </c>
      <c r="K1408" s="31" t="n"/>
      <c r="L1408" s="31" t="n"/>
      <c r="M1408" s="33">
        <f>IF(I1408="","",J1408*I1408)</f>
        <v/>
      </c>
      <c r="N1408" s="33">
        <f>IF(K1408="","",M1408 * K1408)</f>
        <v/>
      </c>
      <c r="O1408" s="33">
        <f>IF(K1408="","",M1408 + N1408)</f>
        <v/>
      </c>
      <c r="P1408" s="4" t="n"/>
      <c r="Q1408" s="33">
        <f>IF(L1408&amp;K1408="","",M1408 * L1408)</f>
        <v/>
      </c>
      <c r="R1408" s="34">
        <f>IF(M1408="","",O1408-P1408-Q1408)</f>
        <v/>
      </c>
    </row>
    <row r="1409">
      <c r="A1409" s="25" t="n">
        <v>1405</v>
      </c>
      <c r="B1409" s="26">
        <f>_xlfn.XLOOKUP(C1409,sales!C:C,scon!B:B,"")</f>
        <v/>
      </c>
      <c r="C1409" s="4" t="n"/>
      <c r="D1409" s="26">
        <f>_xlfn.XLOOKUP(C1409,sales!C:C,scon!D:D,"")</f>
        <v/>
      </c>
      <c r="E1409" s="26">
        <f>_xlfn.XLOOKUP(C1409,sales!C:C,scon!E:E,"")</f>
        <v/>
      </c>
      <c r="F1409" s="4" t="n"/>
      <c r="G1409" s="27" t="n"/>
      <c r="H1409" s="28" t="n"/>
      <c r="I1409" s="4" t="n"/>
      <c r="J1409" s="35">
        <f>_xlfn.XLOOKUP(C1409,sales!C:C,scon!L:L,"")</f>
        <v/>
      </c>
      <c r="K1409" s="31" t="n"/>
      <c r="L1409" s="31" t="n"/>
      <c r="M1409" s="33">
        <f>IF(I1409="","",J1409*I1409)</f>
        <v/>
      </c>
      <c r="N1409" s="33">
        <f>IF(K1409="","",M1409 * K1409)</f>
        <v/>
      </c>
      <c r="O1409" s="33">
        <f>IF(K1409="","",M1409 + N1409)</f>
        <v/>
      </c>
      <c r="P1409" s="4" t="n"/>
      <c r="Q1409" s="33">
        <f>IF(L1409&amp;K1409="","",M1409 * L1409)</f>
        <v/>
      </c>
      <c r="R1409" s="34">
        <f>IF(M1409="","",O1409-P1409-Q1409)</f>
        <v/>
      </c>
    </row>
    <row r="1410">
      <c r="A1410" s="25" t="n">
        <v>1406</v>
      </c>
      <c r="B1410" s="26">
        <f>_xlfn.XLOOKUP(C1410,sales!C:C,scon!B:B,"")</f>
        <v/>
      </c>
      <c r="C1410" s="4" t="n"/>
      <c r="D1410" s="26">
        <f>_xlfn.XLOOKUP(C1410,sales!C:C,scon!D:D,"")</f>
        <v/>
      </c>
      <c r="E1410" s="26">
        <f>_xlfn.XLOOKUP(C1410,sales!C:C,scon!E:E,"")</f>
        <v/>
      </c>
      <c r="F1410" s="4" t="n"/>
      <c r="G1410" s="27" t="n"/>
      <c r="H1410" s="28" t="n"/>
      <c r="I1410" s="4" t="n"/>
      <c r="J1410" s="35">
        <f>_xlfn.XLOOKUP(C1410,sales!C:C,scon!L:L,"")</f>
        <v/>
      </c>
      <c r="K1410" s="31" t="n"/>
      <c r="L1410" s="31" t="n"/>
      <c r="M1410" s="33">
        <f>IF(I1410="","",J1410*I1410)</f>
        <v/>
      </c>
      <c r="N1410" s="33">
        <f>IF(K1410="","",M1410 * K1410)</f>
        <v/>
      </c>
      <c r="O1410" s="33">
        <f>IF(K1410="","",M1410 + N1410)</f>
        <v/>
      </c>
      <c r="P1410" s="4" t="n"/>
      <c r="Q1410" s="33">
        <f>IF(L1410&amp;K1410="","",M1410 * L1410)</f>
        <v/>
      </c>
      <c r="R1410" s="34">
        <f>IF(M1410="","",O1410-P1410-Q1410)</f>
        <v/>
      </c>
    </row>
    <row r="1411">
      <c r="A1411" s="25" t="n">
        <v>1407</v>
      </c>
      <c r="B1411" s="26">
        <f>_xlfn.XLOOKUP(C1411,sales!C:C,scon!B:B,"")</f>
        <v/>
      </c>
      <c r="C1411" s="4" t="n"/>
      <c r="D1411" s="26">
        <f>_xlfn.XLOOKUP(C1411,sales!C:C,scon!D:D,"")</f>
        <v/>
      </c>
      <c r="E1411" s="26">
        <f>_xlfn.XLOOKUP(C1411,sales!C:C,scon!E:E,"")</f>
        <v/>
      </c>
      <c r="F1411" s="4" t="n"/>
      <c r="G1411" s="27" t="n"/>
      <c r="H1411" s="28" t="n"/>
      <c r="I1411" s="4" t="n"/>
      <c r="J1411" s="35">
        <f>_xlfn.XLOOKUP(C1411,sales!C:C,scon!L:L,"")</f>
        <v/>
      </c>
      <c r="K1411" s="31" t="n"/>
      <c r="L1411" s="31" t="n"/>
      <c r="M1411" s="33">
        <f>IF(I1411="","",J1411*I1411)</f>
        <v/>
      </c>
      <c r="N1411" s="33">
        <f>IF(K1411="","",M1411 * K1411)</f>
        <v/>
      </c>
      <c r="O1411" s="33">
        <f>IF(K1411="","",M1411 + N1411)</f>
        <v/>
      </c>
      <c r="P1411" s="4" t="n"/>
      <c r="Q1411" s="33">
        <f>IF(L1411&amp;K1411="","",M1411 * L1411)</f>
        <v/>
      </c>
      <c r="R1411" s="34">
        <f>IF(M1411="","",O1411-P1411-Q1411)</f>
        <v/>
      </c>
    </row>
    <row r="1412">
      <c r="A1412" s="25" t="n">
        <v>1408</v>
      </c>
      <c r="B1412" s="26">
        <f>_xlfn.XLOOKUP(C1412,sales!C:C,scon!B:B,"")</f>
        <v/>
      </c>
      <c r="C1412" s="4" t="n"/>
      <c r="D1412" s="26">
        <f>_xlfn.XLOOKUP(C1412,sales!C:C,scon!D:D,"")</f>
        <v/>
      </c>
      <c r="E1412" s="26">
        <f>_xlfn.XLOOKUP(C1412,sales!C:C,scon!E:E,"")</f>
        <v/>
      </c>
      <c r="F1412" s="4" t="n"/>
      <c r="G1412" s="27" t="n"/>
      <c r="H1412" s="28" t="n"/>
      <c r="I1412" s="4" t="n"/>
      <c r="J1412" s="35">
        <f>_xlfn.XLOOKUP(C1412,sales!C:C,scon!L:L,"")</f>
        <v/>
      </c>
      <c r="K1412" s="31" t="n"/>
      <c r="L1412" s="31" t="n"/>
      <c r="M1412" s="33">
        <f>IF(I1412="","",J1412*I1412)</f>
        <v/>
      </c>
      <c r="N1412" s="33">
        <f>IF(K1412="","",M1412 * K1412)</f>
        <v/>
      </c>
      <c r="O1412" s="33">
        <f>IF(K1412="","",M1412 + N1412)</f>
        <v/>
      </c>
      <c r="P1412" s="4" t="n"/>
      <c r="Q1412" s="33">
        <f>IF(L1412&amp;K1412="","",M1412 * L1412)</f>
        <v/>
      </c>
      <c r="R1412" s="34">
        <f>IF(M1412="","",O1412-P1412-Q1412)</f>
        <v/>
      </c>
    </row>
    <row r="1413">
      <c r="A1413" s="25" t="n">
        <v>1409</v>
      </c>
      <c r="B1413" s="26">
        <f>_xlfn.XLOOKUP(C1413,sales!C:C,scon!B:B,"")</f>
        <v/>
      </c>
      <c r="C1413" s="4" t="n"/>
      <c r="D1413" s="26">
        <f>_xlfn.XLOOKUP(C1413,sales!C:C,scon!D:D,"")</f>
        <v/>
      </c>
      <c r="E1413" s="26">
        <f>_xlfn.XLOOKUP(C1413,sales!C:C,scon!E:E,"")</f>
        <v/>
      </c>
      <c r="F1413" s="4" t="n"/>
      <c r="G1413" s="27" t="n"/>
      <c r="H1413" s="28" t="n"/>
      <c r="I1413" s="4" t="n"/>
      <c r="J1413" s="35">
        <f>_xlfn.XLOOKUP(C1413,sales!C:C,scon!L:L,"")</f>
        <v/>
      </c>
      <c r="K1413" s="31" t="n"/>
      <c r="L1413" s="31" t="n"/>
      <c r="M1413" s="33">
        <f>IF(I1413="","",J1413*I1413)</f>
        <v/>
      </c>
      <c r="N1413" s="33">
        <f>IF(K1413="","",M1413 * K1413)</f>
        <v/>
      </c>
      <c r="O1413" s="33">
        <f>IF(K1413="","",M1413 + N1413)</f>
        <v/>
      </c>
      <c r="P1413" s="4" t="n"/>
      <c r="Q1413" s="33">
        <f>IF(L1413&amp;K1413="","",M1413 * L1413)</f>
        <v/>
      </c>
      <c r="R1413" s="34">
        <f>IF(M1413="","",O1413-P1413-Q1413)</f>
        <v/>
      </c>
    </row>
    <row r="1414">
      <c r="A1414" s="25" t="n">
        <v>1410</v>
      </c>
      <c r="B1414" s="26">
        <f>_xlfn.XLOOKUP(C1414,sales!C:C,scon!B:B,"")</f>
        <v/>
      </c>
      <c r="C1414" s="4" t="n"/>
      <c r="D1414" s="26">
        <f>_xlfn.XLOOKUP(C1414,sales!C:C,scon!D:D,"")</f>
        <v/>
      </c>
      <c r="E1414" s="26">
        <f>_xlfn.XLOOKUP(C1414,sales!C:C,scon!E:E,"")</f>
        <v/>
      </c>
      <c r="F1414" s="4" t="n"/>
      <c r="G1414" s="27" t="n"/>
      <c r="H1414" s="28" t="n"/>
      <c r="I1414" s="4" t="n"/>
      <c r="J1414" s="35">
        <f>_xlfn.XLOOKUP(C1414,sales!C:C,scon!L:L,"")</f>
        <v/>
      </c>
      <c r="K1414" s="31" t="n"/>
      <c r="L1414" s="31" t="n"/>
      <c r="M1414" s="33">
        <f>IF(I1414="","",J1414*I1414)</f>
        <v/>
      </c>
      <c r="N1414" s="33">
        <f>IF(K1414="","",M1414 * K1414)</f>
        <v/>
      </c>
      <c r="O1414" s="33">
        <f>IF(K1414="","",M1414 + N1414)</f>
        <v/>
      </c>
      <c r="P1414" s="4" t="n"/>
      <c r="Q1414" s="33">
        <f>IF(L1414&amp;K1414="","",M1414 * L1414)</f>
        <v/>
      </c>
      <c r="R1414" s="34">
        <f>IF(M1414="","",O1414-P1414-Q1414)</f>
        <v/>
      </c>
    </row>
    <row r="1415">
      <c r="A1415" s="25" t="n">
        <v>1411</v>
      </c>
      <c r="B1415" s="26">
        <f>_xlfn.XLOOKUP(C1415,sales!C:C,scon!B:B,"")</f>
        <v/>
      </c>
      <c r="C1415" s="4" t="n"/>
      <c r="D1415" s="26">
        <f>_xlfn.XLOOKUP(C1415,sales!C:C,scon!D:D,"")</f>
        <v/>
      </c>
      <c r="E1415" s="26">
        <f>_xlfn.XLOOKUP(C1415,sales!C:C,scon!E:E,"")</f>
        <v/>
      </c>
      <c r="F1415" s="4" t="n"/>
      <c r="G1415" s="27" t="n"/>
      <c r="H1415" s="28" t="n"/>
      <c r="I1415" s="4" t="n"/>
      <c r="J1415" s="35">
        <f>_xlfn.XLOOKUP(C1415,sales!C:C,scon!L:L,"")</f>
        <v/>
      </c>
      <c r="K1415" s="31" t="n"/>
      <c r="L1415" s="31" t="n"/>
      <c r="M1415" s="33">
        <f>IF(I1415="","",J1415*I1415)</f>
        <v/>
      </c>
      <c r="N1415" s="33">
        <f>IF(K1415="","",M1415 * K1415)</f>
        <v/>
      </c>
      <c r="O1415" s="33">
        <f>IF(K1415="","",M1415 + N1415)</f>
        <v/>
      </c>
      <c r="P1415" s="4" t="n"/>
      <c r="Q1415" s="33">
        <f>IF(L1415&amp;K1415="","",M1415 * L1415)</f>
        <v/>
      </c>
      <c r="R1415" s="34">
        <f>IF(M1415="","",O1415-P1415-Q1415)</f>
        <v/>
      </c>
    </row>
    <row r="1416">
      <c r="A1416" s="25" t="n">
        <v>1412</v>
      </c>
      <c r="B1416" s="26">
        <f>_xlfn.XLOOKUP(C1416,sales!C:C,scon!B:B,"")</f>
        <v/>
      </c>
      <c r="C1416" s="4" t="n"/>
      <c r="D1416" s="26">
        <f>_xlfn.XLOOKUP(C1416,sales!C:C,scon!D:D,"")</f>
        <v/>
      </c>
      <c r="E1416" s="26">
        <f>_xlfn.XLOOKUP(C1416,sales!C:C,scon!E:E,"")</f>
        <v/>
      </c>
      <c r="F1416" s="4" t="n"/>
      <c r="G1416" s="27" t="n"/>
      <c r="H1416" s="28" t="n"/>
      <c r="I1416" s="4" t="n"/>
      <c r="J1416" s="35">
        <f>_xlfn.XLOOKUP(C1416,sales!C:C,scon!L:L,"")</f>
        <v/>
      </c>
      <c r="K1416" s="31" t="n"/>
      <c r="L1416" s="31" t="n"/>
      <c r="M1416" s="33">
        <f>IF(I1416="","",J1416*I1416)</f>
        <v/>
      </c>
      <c r="N1416" s="33">
        <f>IF(K1416="","",M1416 * K1416)</f>
        <v/>
      </c>
      <c r="O1416" s="33">
        <f>IF(K1416="","",M1416 + N1416)</f>
        <v/>
      </c>
      <c r="P1416" s="4" t="n"/>
      <c r="Q1416" s="33">
        <f>IF(L1416&amp;K1416="","",M1416 * L1416)</f>
        <v/>
      </c>
      <c r="R1416" s="34">
        <f>IF(M1416="","",O1416-P1416-Q1416)</f>
        <v/>
      </c>
    </row>
    <row r="1417">
      <c r="A1417" s="25" t="n">
        <v>1413</v>
      </c>
      <c r="B1417" s="26">
        <f>_xlfn.XLOOKUP(C1417,sales!C:C,scon!B:B,"")</f>
        <v/>
      </c>
      <c r="C1417" s="4" t="n"/>
      <c r="D1417" s="26">
        <f>_xlfn.XLOOKUP(C1417,sales!C:C,scon!D:D,"")</f>
        <v/>
      </c>
      <c r="E1417" s="26">
        <f>_xlfn.XLOOKUP(C1417,sales!C:C,scon!E:E,"")</f>
        <v/>
      </c>
      <c r="F1417" s="4" t="n"/>
      <c r="G1417" s="27" t="n"/>
      <c r="H1417" s="28" t="n"/>
      <c r="I1417" s="4" t="n"/>
      <c r="J1417" s="35">
        <f>_xlfn.XLOOKUP(C1417,sales!C:C,scon!L:L,"")</f>
        <v/>
      </c>
      <c r="K1417" s="31" t="n"/>
      <c r="L1417" s="31" t="n"/>
      <c r="M1417" s="33">
        <f>IF(I1417="","",J1417*I1417)</f>
        <v/>
      </c>
      <c r="N1417" s="33">
        <f>IF(K1417="","",M1417 * K1417)</f>
        <v/>
      </c>
      <c r="O1417" s="33">
        <f>IF(K1417="","",M1417 + N1417)</f>
        <v/>
      </c>
      <c r="P1417" s="4" t="n"/>
      <c r="Q1417" s="33">
        <f>IF(L1417&amp;K1417="","",M1417 * L1417)</f>
        <v/>
      </c>
      <c r="R1417" s="34">
        <f>IF(M1417="","",O1417-P1417-Q1417)</f>
        <v/>
      </c>
    </row>
    <row r="1418">
      <c r="A1418" s="25" t="n">
        <v>1414</v>
      </c>
      <c r="B1418" s="26">
        <f>_xlfn.XLOOKUP(C1418,sales!C:C,scon!B:B,"")</f>
        <v/>
      </c>
      <c r="C1418" s="4" t="n"/>
      <c r="D1418" s="26">
        <f>_xlfn.XLOOKUP(C1418,sales!C:C,scon!D:D,"")</f>
        <v/>
      </c>
      <c r="E1418" s="26">
        <f>_xlfn.XLOOKUP(C1418,sales!C:C,scon!E:E,"")</f>
        <v/>
      </c>
      <c r="F1418" s="4" t="n"/>
      <c r="G1418" s="27" t="n"/>
      <c r="H1418" s="28" t="n"/>
      <c r="I1418" s="4" t="n"/>
      <c r="J1418" s="35">
        <f>_xlfn.XLOOKUP(C1418,sales!C:C,scon!L:L,"")</f>
        <v/>
      </c>
      <c r="K1418" s="31" t="n"/>
      <c r="L1418" s="31" t="n"/>
      <c r="M1418" s="33">
        <f>IF(I1418="","",J1418*I1418)</f>
        <v/>
      </c>
      <c r="N1418" s="33">
        <f>IF(K1418="","",M1418 * K1418)</f>
        <v/>
      </c>
      <c r="O1418" s="33">
        <f>IF(K1418="","",M1418 + N1418)</f>
        <v/>
      </c>
      <c r="P1418" s="4" t="n"/>
      <c r="Q1418" s="33">
        <f>IF(L1418&amp;K1418="","",M1418 * L1418)</f>
        <v/>
      </c>
      <c r="R1418" s="34">
        <f>IF(M1418="","",O1418-P1418-Q1418)</f>
        <v/>
      </c>
    </row>
    <row r="1419">
      <c r="A1419" s="25" t="n">
        <v>1415</v>
      </c>
      <c r="B1419" s="26">
        <f>_xlfn.XLOOKUP(C1419,sales!C:C,scon!B:B,"")</f>
        <v/>
      </c>
      <c r="C1419" s="4" t="n"/>
      <c r="D1419" s="26">
        <f>_xlfn.XLOOKUP(C1419,sales!C:C,scon!D:D,"")</f>
        <v/>
      </c>
      <c r="E1419" s="26">
        <f>_xlfn.XLOOKUP(C1419,sales!C:C,scon!E:E,"")</f>
        <v/>
      </c>
      <c r="F1419" s="4" t="n"/>
      <c r="G1419" s="27" t="n"/>
      <c r="H1419" s="28" t="n"/>
      <c r="I1419" s="4" t="n"/>
      <c r="J1419" s="35">
        <f>_xlfn.XLOOKUP(C1419,sales!C:C,scon!L:L,"")</f>
        <v/>
      </c>
      <c r="K1419" s="31" t="n"/>
      <c r="L1419" s="31" t="n"/>
      <c r="M1419" s="33">
        <f>IF(I1419="","",J1419*I1419)</f>
        <v/>
      </c>
      <c r="N1419" s="33">
        <f>IF(K1419="","",M1419 * K1419)</f>
        <v/>
      </c>
      <c r="O1419" s="33">
        <f>IF(K1419="","",M1419 + N1419)</f>
        <v/>
      </c>
      <c r="P1419" s="4" t="n"/>
      <c r="Q1419" s="33">
        <f>IF(L1419&amp;K1419="","",M1419 * L1419)</f>
        <v/>
      </c>
      <c r="R1419" s="34">
        <f>IF(M1419="","",O1419-P1419-Q1419)</f>
        <v/>
      </c>
    </row>
    <row r="1420">
      <c r="A1420" s="25" t="n">
        <v>1416</v>
      </c>
      <c r="B1420" s="26">
        <f>_xlfn.XLOOKUP(C1420,sales!C:C,scon!B:B,"")</f>
        <v/>
      </c>
      <c r="C1420" s="4" t="n"/>
      <c r="D1420" s="26">
        <f>_xlfn.XLOOKUP(C1420,sales!C:C,scon!D:D,"")</f>
        <v/>
      </c>
      <c r="E1420" s="26">
        <f>_xlfn.XLOOKUP(C1420,sales!C:C,scon!E:E,"")</f>
        <v/>
      </c>
      <c r="F1420" s="4" t="n"/>
      <c r="G1420" s="27" t="n"/>
      <c r="H1420" s="28" t="n"/>
      <c r="I1420" s="4" t="n"/>
      <c r="J1420" s="35">
        <f>_xlfn.XLOOKUP(C1420,sales!C:C,scon!L:L,"")</f>
        <v/>
      </c>
      <c r="K1420" s="31" t="n"/>
      <c r="L1420" s="31" t="n"/>
      <c r="M1420" s="33">
        <f>IF(I1420="","",J1420*I1420)</f>
        <v/>
      </c>
      <c r="N1420" s="33">
        <f>IF(K1420="","",M1420 * K1420)</f>
        <v/>
      </c>
      <c r="O1420" s="33">
        <f>IF(K1420="","",M1420 + N1420)</f>
        <v/>
      </c>
      <c r="P1420" s="4" t="n"/>
      <c r="Q1420" s="33">
        <f>IF(L1420&amp;K1420="","",M1420 * L1420)</f>
        <v/>
      </c>
      <c r="R1420" s="34">
        <f>IF(M1420="","",O1420-P1420-Q1420)</f>
        <v/>
      </c>
    </row>
    <row r="1421">
      <c r="A1421" s="25" t="n">
        <v>1417</v>
      </c>
      <c r="B1421" s="26">
        <f>_xlfn.XLOOKUP(C1421,sales!C:C,scon!B:B,"")</f>
        <v/>
      </c>
      <c r="C1421" s="4" t="n"/>
      <c r="D1421" s="26">
        <f>_xlfn.XLOOKUP(C1421,sales!C:C,scon!D:D,"")</f>
        <v/>
      </c>
      <c r="E1421" s="26">
        <f>_xlfn.XLOOKUP(C1421,sales!C:C,scon!E:E,"")</f>
        <v/>
      </c>
      <c r="F1421" s="4" t="n"/>
      <c r="G1421" s="27" t="n"/>
      <c r="H1421" s="28" t="n"/>
      <c r="I1421" s="4" t="n"/>
      <c r="J1421" s="35">
        <f>_xlfn.XLOOKUP(C1421,sales!C:C,scon!L:L,"")</f>
        <v/>
      </c>
      <c r="K1421" s="31" t="n"/>
      <c r="L1421" s="31" t="n"/>
      <c r="M1421" s="33">
        <f>IF(I1421="","",J1421*I1421)</f>
        <v/>
      </c>
      <c r="N1421" s="33">
        <f>IF(K1421="","",M1421 * K1421)</f>
        <v/>
      </c>
      <c r="O1421" s="33">
        <f>IF(K1421="","",M1421 + N1421)</f>
        <v/>
      </c>
      <c r="P1421" s="4" t="n"/>
      <c r="Q1421" s="33">
        <f>IF(L1421&amp;K1421="","",M1421 * L1421)</f>
        <v/>
      </c>
      <c r="R1421" s="34">
        <f>IF(M1421="","",O1421-P1421-Q1421)</f>
        <v/>
      </c>
    </row>
    <row r="1422">
      <c r="A1422" s="25" t="n">
        <v>1418</v>
      </c>
      <c r="B1422" s="26">
        <f>_xlfn.XLOOKUP(C1422,sales!C:C,scon!B:B,"")</f>
        <v/>
      </c>
      <c r="C1422" s="4" t="n"/>
      <c r="D1422" s="26">
        <f>_xlfn.XLOOKUP(C1422,sales!C:C,scon!D:D,"")</f>
        <v/>
      </c>
      <c r="E1422" s="26">
        <f>_xlfn.XLOOKUP(C1422,sales!C:C,scon!E:E,"")</f>
        <v/>
      </c>
      <c r="F1422" s="4" t="n"/>
      <c r="G1422" s="27" t="n"/>
      <c r="H1422" s="28" t="n"/>
      <c r="I1422" s="4" t="n"/>
      <c r="J1422" s="35">
        <f>_xlfn.XLOOKUP(C1422,sales!C:C,scon!L:L,"")</f>
        <v/>
      </c>
      <c r="K1422" s="31" t="n"/>
      <c r="L1422" s="31" t="n"/>
      <c r="M1422" s="33">
        <f>IF(I1422="","",J1422*I1422)</f>
        <v/>
      </c>
      <c r="N1422" s="33">
        <f>IF(K1422="","",M1422 * K1422)</f>
        <v/>
      </c>
      <c r="O1422" s="33">
        <f>IF(K1422="","",M1422 + N1422)</f>
        <v/>
      </c>
      <c r="P1422" s="4" t="n"/>
      <c r="Q1422" s="33">
        <f>IF(L1422&amp;K1422="","",M1422 * L1422)</f>
        <v/>
      </c>
      <c r="R1422" s="34">
        <f>IF(M1422="","",O1422-P1422-Q1422)</f>
        <v/>
      </c>
    </row>
    <row r="1423">
      <c r="A1423" s="25" t="n">
        <v>1419</v>
      </c>
      <c r="B1423" s="26">
        <f>_xlfn.XLOOKUP(C1423,sales!C:C,scon!B:B,"")</f>
        <v/>
      </c>
      <c r="C1423" s="4" t="n"/>
      <c r="D1423" s="26">
        <f>_xlfn.XLOOKUP(C1423,sales!C:C,scon!D:D,"")</f>
        <v/>
      </c>
      <c r="E1423" s="26">
        <f>_xlfn.XLOOKUP(C1423,sales!C:C,scon!E:E,"")</f>
        <v/>
      </c>
      <c r="F1423" s="4" t="n"/>
      <c r="G1423" s="27" t="n"/>
      <c r="H1423" s="28" t="n"/>
      <c r="I1423" s="4" t="n"/>
      <c r="J1423" s="35">
        <f>_xlfn.XLOOKUP(C1423,sales!C:C,scon!L:L,"")</f>
        <v/>
      </c>
      <c r="K1423" s="31" t="n"/>
      <c r="L1423" s="31" t="n"/>
      <c r="M1423" s="33">
        <f>IF(I1423="","",J1423*I1423)</f>
        <v/>
      </c>
      <c r="N1423" s="33">
        <f>IF(K1423="","",M1423 * K1423)</f>
        <v/>
      </c>
      <c r="O1423" s="33">
        <f>IF(K1423="","",M1423 + N1423)</f>
        <v/>
      </c>
      <c r="P1423" s="4" t="n"/>
      <c r="Q1423" s="33">
        <f>IF(L1423&amp;K1423="","",M1423 * L1423)</f>
        <v/>
      </c>
      <c r="R1423" s="34">
        <f>IF(M1423="","",O1423-P1423-Q1423)</f>
        <v/>
      </c>
    </row>
    <row r="1424">
      <c r="A1424" s="25" t="n">
        <v>1420</v>
      </c>
      <c r="B1424" s="26">
        <f>_xlfn.XLOOKUP(C1424,sales!C:C,scon!B:B,"")</f>
        <v/>
      </c>
      <c r="C1424" s="4" t="n"/>
      <c r="D1424" s="26">
        <f>_xlfn.XLOOKUP(C1424,sales!C:C,scon!D:D,"")</f>
        <v/>
      </c>
      <c r="E1424" s="26">
        <f>_xlfn.XLOOKUP(C1424,sales!C:C,scon!E:E,"")</f>
        <v/>
      </c>
      <c r="F1424" s="4" t="n"/>
      <c r="G1424" s="27" t="n"/>
      <c r="H1424" s="28" t="n"/>
      <c r="I1424" s="4" t="n"/>
      <c r="J1424" s="35">
        <f>_xlfn.XLOOKUP(C1424,sales!C:C,scon!L:L,"")</f>
        <v/>
      </c>
      <c r="K1424" s="31" t="n"/>
      <c r="L1424" s="31" t="n"/>
      <c r="M1424" s="33">
        <f>IF(I1424="","",J1424*I1424)</f>
        <v/>
      </c>
      <c r="N1424" s="33">
        <f>IF(K1424="","",M1424 * K1424)</f>
        <v/>
      </c>
      <c r="O1424" s="33">
        <f>IF(K1424="","",M1424 + N1424)</f>
        <v/>
      </c>
      <c r="P1424" s="4" t="n"/>
      <c r="Q1424" s="33">
        <f>IF(L1424&amp;K1424="","",M1424 * L1424)</f>
        <v/>
      </c>
      <c r="R1424" s="34">
        <f>IF(M1424="","",O1424-P1424-Q1424)</f>
        <v/>
      </c>
    </row>
    <row r="1425">
      <c r="A1425" s="25" t="n">
        <v>1421</v>
      </c>
      <c r="B1425" s="26">
        <f>_xlfn.XLOOKUP(C1425,sales!C:C,scon!B:B,"")</f>
        <v/>
      </c>
      <c r="C1425" s="4" t="n"/>
      <c r="D1425" s="26">
        <f>_xlfn.XLOOKUP(C1425,sales!C:C,scon!D:D,"")</f>
        <v/>
      </c>
      <c r="E1425" s="26">
        <f>_xlfn.XLOOKUP(C1425,sales!C:C,scon!E:E,"")</f>
        <v/>
      </c>
      <c r="F1425" s="4" t="n"/>
      <c r="G1425" s="27" t="n"/>
      <c r="H1425" s="28" t="n"/>
      <c r="I1425" s="4" t="n"/>
      <c r="J1425" s="35">
        <f>_xlfn.XLOOKUP(C1425,sales!C:C,scon!L:L,"")</f>
        <v/>
      </c>
      <c r="K1425" s="31" t="n"/>
      <c r="L1425" s="31" t="n"/>
      <c r="M1425" s="33">
        <f>IF(I1425="","",J1425*I1425)</f>
        <v/>
      </c>
      <c r="N1425" s="33">
        <f>IF(K1425="","",M1425 * K1425)</f>
        <v/>
      </c>
      <c r="O1425" s="33">
        <f>IF(K1425="","",M1425 + N1425)</f>
        <v/>
      </c>
      <c r="P1425" s="4" t="n"/>
      <c r="Q1425" s="33">
        <f>IF(L1425&amp;K1425="","",M1425 * L1425)</f>
        <v/>
      </c>
      <c r="R1425" s="34">
        <f>IF(M1425="","",O1425-P1425-Q1425)</f>
        <v/>
      </c>
    </row>
    <row r="1426">
      <c r="A1426" s="25" t="n">
        <v>1422</v>
      </c>
      <c r="B1426" s="26">
        <f>_xlfn.XLOOKUP(C1426,sales!C:C,scon!B:B,"")</f>
        <v/>
      </c>
      <c r="C1426" s="4" t="n"/>
      <c r="D1426" s="26">
        <f>_xlfn.XLOOKUP(C1426,sales!C:C,scon!D:D,"")</f>
        <v/>
      </c>
      <c r="E1426" s="26">
        <f>_xlfn.XLOOKUP(C1426,sales!C:C,scon!E:E,"")</f>
        <v/>
      </c>
      <c r="F1426" s="4" t="n"/>
      <c r="G1426" s="27" t="n"/>
      <c r="H1426" s="28" t="n"/>
      <c r="I1426" s="4" t="n"/>
      <c r="J1426" s="35">
        <f>_xlfn.XLOOKUP(C1426,sales!C:C,scon!L:L,"")</f>
        <v/>
      </c>
      <c r="K1426" s="31" t="n"/>
      <c r="L1426" s="31" t="n"/>
      <c r="M1426" s="33">
        <f>IF(I1426="","",J1426*I1426)</f>
        <v/>
      </c>
      <c r="N1426" s="33">
        <f>IF(K1426="","",M1426 * K1426)</f>
        <v/>
      </c>
      <c r="O1426" s="33">
        <f>IF(K1426="","",M1426 + N1426)</f>
        <v/>
      </c>
      <c r="P1426" s="4" t="n"/>
      <c r="Q1426" s="33">
        <f>IF(L1426&amp;K1426="","",M1426 * L1426)</f>
        <v/>
      </c>
      <c r="R1426" s="34">
        <f>IF(M1426="","",O1426-P1426-Q1426)</f>
        <v/>
      </c>
    </row>
    <row r="1427">
      <c r="A1427" s="25" t="n">
        <v>1423</v>
      </c>
      <c r="B1427" s="26">
        <f>_xlfn.XLOOKUP(C1427,sales!C:C,scon!B:B,"")</f>
        <v/>
      </c>
      <c r="C1427" s="4" t="n"/>
      <c r="D1427" s="26">
        <f>_xlfn.XLOOKUP(C1427,sales!C:C,scon!D:D,"")</f>
        <v/>
      </c>
      <c r="E1427" s="26">
        <f>_xlfn.XLOOKUP(C1427,sales!C:C,scon!E:E,"")</f>
        <v/>
      </c>
      <c r="F1427" s="4" t="n"/>
      <c r="G1427" s="27" t="n"/>
      <c r="H1427" s="28" t="n"/>
      <c r="I1427" s="4" t="n"/>
      <c r="J1427" s="35">
        <f>_xlfn.XLOOKUP(C1427,sales!C:C,scon!L:L,"")</f>
        <v/>
      </c>
      <c r="K1427" s="31" t="n"/>
      <c r="L1427" s="31" t="n"/>
      <c r="M1427" s="33">
        <f>IF(I1427="","",J1427*I1427)</f>
        <v/>
      </c>
      <c r="N1427" s="33">
        <f>IF(K1427="","",M1427 * K1427)</f>
        <v/>
      </c>
      <c r="O1427" s="33">
        <f>IF(K1427="","",M1427 + N1427)</f>
        <v/>
      </c>
      <c r="P1427" s="4" t="n"/>
      <c r="Q1427" s="33">
        <f>IF(L1427&amp;K1427="","",M1427 * L1427)</f>
        <v/>
      </c>
      <c r="R1427" s="34">
        <f>IF(M1427="","",O1427-P1427-Q1427)</f>
        <v/>
      </c>
    </row>
    <row r="1428">
      <c r="A1428" s="25" t="n">
        <v>1424</v>
      </c>
      <c r="B1428" s="26">
        <f>_xlfn.XLOOKUP(C1428,sales!C:C,scon!B:B,"")</f>
        <v/>
      </c>
      <c r="C1428" s="4" t="n"/>
      <c r="D1428" s="26">
        <f>_xlfn.XLOOKUP(C1428,sales!C:C,scon!D:D,"")</f>
        <v/>
      </c>
      <c r="E1428" s="26">
        <f>_xlfn.XLOOKUP(C1428,sales!C:C,scon!E:E,"")</f>
        <v/>
      </c>
      <c r="F1428" s="4" t="n"/>
      <c r="G1428" s="27" t="n"/>
      <c r="H1428" s="28" t="n"/>
      <c r="I1428" s="4" t="n"/>
      <c r="J1428" s="35">
        <f>_xlfn.XLOOKUP(C1428,sales!C:C,scon!L:L,"")</f>
        <v/>
      </c>
      <c r="K1428" s="31" t="n"/>
      <c r="L1428" s="31" t="n"/>
      <c r="M1428" s="33">
        <f>IF(I1428="","",J1428*I1428)</f>
        <v/>
      </c>
      <c r="N1428" s="33">
        <f>IF(K1428="","",M1428 * K1428)</f>
        <v/>
      </c>
      <c r="O1428" s="33">
        <f>IF(K1428="","",M1428 + N1428)</f>
        <v/>
      </c>
      <c r="P1428" s="4" t="n"/>
      <c r="Q1428" s="33">
        <f>IF(L1428&amp;K1428="","",M1428 * L1428)</f>
        <v/>
      </c>
      <c r="R1428" s="34">
        <f>IF(M1428="","",O1428-P1428-Q1428)</f>
        <v/>
      </c>
    </row>
    <row r="1429">
      <c r="A1429" s="25" t="n">
        <v>1425</v>
      </c>
      <c r="B1429" s="26">
        <f>_xlfn.XLOOKUP(C1429,sales!C:C,scon!B:B,"")</f>
        <v/>
      </c>
      <c r="C1429" s="4" t="n"/>
      <c r="D1429" s="26">
        <f>_xlfn.XLOOKUP(C1429,sales!C:C,scon!D:D,"")</f>
        <v/>
      </c>
      <c r="E1429" s="26">
        <f>_xlfn.XLOOKUP(C1429,sales!C:C,scon!E:E,"")</f>
        <v/>
      </c>
      <c r="F1429" s="4" t="n"/>
      <c r="G1429" s="27" t="n"/>
      <c r="H1429" s="28" t="n"/>
      <c r="I1429" s="4" t="n"/>
      <c r="J1429" s="35">
        <f>_xlfn.XLOOKUP(C1429,sales!C:C,scon!L:L,"")</f>
        <v/>
      </c>
      <c r="K1429" s="31" t="n"/>
      <c r="L1429" s="31" t="n"/>
      <c r="M1429" s="33">
        <f>IF(I1429="","",J1429*I1429)</f>
        <v/>
      </c>
      <c r="N1429" s="33">
        <f>IF(K1429="","",M1429 * K1429)</f>
        <v/>
      </c>
      <c r="O1429" s="33">
        <f>IF(K1429="","",M1429 + N1429)</f>
        <v/>
      </c>
      <c r="P1429" s="4" t="n"/>
      <c r="Q1429" s="33">
        <f>IF(L1429&amp;K1429="","",M1429 * L1429)</f>
        <v/>
      </c>
      <c r="R1429" s="34">
        <f>IF(M1429="","",O1429-P1429-Q1429)</f>
        <v/>
      </c>
    </row>
    <row r="1430">
      <c r="A1430" s="25" t="n">
        <v>1426</v>
      </c>
      <c r="B1430" s="26">
        <f>_xlfn.XLOOKUP(C1430,sales!C:C,scon!B:B,"")</f>
        <v/>
      </c>
      <c r="C1430" s="4" t="n"/>
      <c r="D1430" s="26">
        <f>_xlfn.XLOOKUP(C1430,sales!C:C,scon!D:D,"")</f>
        <v/>
      </c>
      <c r="E1430" s="26">
        <f>_xlfn.XLOOKUP(C1430,sales!C:C,scon!E:E,"")</f>
        <v/>
      </c>
      <c r="F1430" s="4" t="n"/>
      <c r="G1430" s="27" t="n"/>
      <c r="H1430" s="28" t="n"/>
      <c r="I1430" s="4" t="n"/>
      <c r="J1430" s="35">
        <f>_xlfn.XLOOKUP(C1430,sales!C:C,scon!L:L,"")</f>
        <v/>
      </c>
      <c r="K1430" s="31" t="n"/>
      <c r="L1430" s="31" t="n"/>
      <c r="M1430" s="33">
        <f>IF(I1430="","",J1430*I1430)</f>
        <v/>
      </c>
      <c r="N1430" s="33">
        <f>IF(K1430="","",M1430 * K1430)</f>
        <v/>
      </c>
      <c r="O1430" s="33">
        <f>IF(K1430="","",M1430 + N1430)</f>
        <v/>
      </c>
      <c r="P1430" s="4" t="n"/>
      <c r="Q1430" s="33">
        <f>IF(L1430&amp;K1430="","",M1430 * L1430)</f>
        <v/>
      </c>
      <c r="R1430" s="34">
        <f>IF(M1430="","",O1430-P1430-Q1430)</f>
        <v/>
      </c>
    </row>
    <row r="1431">
      <c r="A1431" s="25" t="n">
        <v>1427</v>
      </c>
      <c r="B1431" s="26">
        <f>_xlfn.XLOOKUP(C1431,sales!C:C,scon!B:B,"")</f>
        <v/>
      </c>
      <c r="C1431" s="4" t="n"/>
      <c r="D1431" s="26">
        <f>_xlfn.XLOOKUP(C1431,sales!C:C,scon!D:D,"")</f>
        <v/>
      </c>
      <c r="E1431" s="26">
        <f>_xlfn.XLOOKUP(C1431,sales!C:C,scon!E:E,"")</f>
        <v/>
      </c>
      <c r="F1431" s="4" t="n"/>
      <c r="G1431" s="27" t="n"/>
      <c r="H1431" s="28" t="n"/>
      <c r="I1431" s="4" t="n"/>
      <c r="J1431" s="35">
        <f>_xlfn.XLOOKUP(C1431,sales!C:C,scon!L:L,"")</f>
        <v/>
      </c>
      <c r="K1431" s="31" t="n"/>
      <c r="L1431" s="31" t="n"/>
      <c r="M1431" s="33">
        <f>IF(I1431="","",J1431*I1431)</f>
        <v/>
      </c>
      <c r="N1431" s="33">
        <f>IF(K1431="","",M1431 * K1431)</f>
        <v/>
      </c>
      <c r="O1431" s="33">
        <f>IF(K1431="","",M1431 + N1431)</f>
        <v/>
      </c>
      <c r="P1431" s="4" t="n"/>
      <c r="Q1431" s="33">
        <f>IF(L1431&amp;K1431="","",M1431 * L1431)</f>
        <v/>
      </c>
      <c r="R1431" s="34">
        <f>IF(M1431="","",O1431-P1431-Q1431)</f>
        <v/>
      </c>
    </row>
    <row r="1432">
      <c r="A1432" s="25" t="n">
        <v>1428</v>
      </c>
      <c r="B1432" s="26">
        <f>_xlfn.XLOOKUP(C1432,sales!C:C,scon!B:B,"")</f>
        <v/>
      </c>
      <c r="C1432" s="4" t="n"/>
      <c r="D1432" s="26">
        <f>_xlfn.XLOOKUP(C1432,sales!C:C,scon!D:D,"")</f>
        <v/>
      </c>
      <c r="E1432" s="26">
        <f>_xlfn.XLOOKUP(C1432,sales!C:C,scon!E:E,"")</f>
        <v/>
      </c>
      <c r="F1432" s="4" t="n"/>
      <c r="G1432" s="27" t="n"/>
      <c r="H1432" s="28" t="n"/>
      <c r="I1432" s="4" t="n"/>
      <c r="J1432" s="35">
        <f>_xlfn.XLOOKUP(C1432,sales!C:C,scon!L:L,"")</f>
        <v/>
      </c>
      <c r="K1432" s="31" t="n"/>
      <c r="L1432" s="31" t="n"/>
      <c r="M1432" s="33">
        <f>IF(I1432="","",J1432*I1432)</f>
        <v/>
      </c>
      <c r="N1432" s="33">
        <f>IF(K1432="","",M1432 * K1432)</f>
        <v/>
      </c>
      <c r="O1432" s="33">
        <f>IF(K1432="","",M1432 + N1432)</f>
        <v/>
      </c>
      <c r="P1432" s="4" t="n"/>
      <c r="Q1432" s="33">
        <f>IF(L1432&amp;K1432="","",M1432 * L1432)</f>
        <v/>
      </c>
      <c r="R1432" s="34">
        <f>IF(M1432="","",O1432-P1432-Q1432)</f>
        <v/>
      </c>
    </row>
    <row r="1433">
      <c r="A1433" s="25" t="n">
        <v>1429</v>
      </c>
      <c r="B1433" s="26">
        <f>_xlfn.XLOOKUP(C1433,sales!C:C,scon!B:B,"")</f>
        <v/>
      </c>
      <c r="C1433" s="4" t="n"/>
      <c r="D1433" s="26">
        <f>_xlfn.XLOOKUP(C1433,sales!C:C,scon!D:D,"")</f>
        <v/>
      </c>
      <c r="E1433" s="26">
        <f>_xlfn.XLOOKUP(C1433,sales!C:C,scon!E:E,"")</f>
        <v/>
      </c>
      <c r="F1433" s="4" t="n"/>
      <c r="G1433" s="27" t="n"/>
      <c r="H1433" s="28" t="n"/>
      <c r="I1433" s="4" t="n"/>
      <c r="J1433" s="35">
        <f>_xlfn.XLOOKUP(C1433,sales!C:C,scon!L:L,"")</f>
        <v/>
      </c>
      <c r="K1433" s="31" t="n"/>
      <c r="L1433" s="31" t="n"/>
      <c r="M1433" s="33">
        <f>IF(I1433="","",J1433*I1433)</f>
        <v/>
      </c>
      <c r="N1433" s="33">
        <f>IF(K1433="","",M1433 * K1433)</f>
        <v/>
      </c>
      <c r="O1433" s="33">
        <f>IF(K1433="","",M1433 + N1433)</f>
        <v/>
      </c>
      <c r="P1433" s="4" t="n"/>
      <c r="Q1433" s="33">
        <f>IF(L1433&amp;K1433="","",M1433 * L1433)</f>
        <v/>
      </c>
      <c r="R1433" s="34">
        <f>IF(M1433="","",O1433-P1433-Q1433)</f>
        <v/>
      </c>
    </row>
    <row r="1434">
      <c r="A1434" s="25" t="n">
        <v>1430</v>
      </c>
      <c r="B1434" s="26">
        <f>_xlfn.XLOOKUP(C1434,sales!C:C,scon!B:B,"")</f>
        <v/>
      </c>
      <c r="C1434" s="4" t="n"/>
      <c r="D1434" s="26">
        <f>_xlfn.XLOOKUP(C1434,sales!C:C,scon!D:D,"")</f>
        <v/>
      </c>
      <c r="E1434" s="26">
        <f>_xlfn.XLOOKUP(C1434,sales!C:C,scon!E:E,"")</f>
        <v/>
      </c>
      <c r="F1434" s="4" t="n"/>
      <c r="G1434" s="27" t="n"/>
      <c r="H1434" s="28" t="n"/>
      <c r="I1434" s="4" t="n"/>
      <c r="J1434" s="35">
        <f>_xlfn.XLOOKUP(C1434,sales!C:C,scon!L:L,"")</f>
        <v/>
      </c>
      <c r="K1434" s="31" t="n"/>
      <c r="L1434" s="31" t="n"/>
      <c r="M1434" s="33">
        <f>IF(I1434="","",J1434*I1434)</f>
        <v/>
      </c>
      <c r="N1434" s="33">
        <f>IF(K1434="","",M1434 * K1434)</f>
        <v/>
      </c>
      <c r="O1434" s="33">
        <f>IF(K1434="","",M1434 + N1434)</f>
        <v/>
      </c>
      <c r="P1434" s="4" t="n"/>
      <c r="Q1434" s="33">
        <f>IF(L1434&amp;K1434="","",M1434 * L1434)</f>
        <v/>
      </c>
      <c r="R1434" s="34">
        <f>IF(M1434="","",O1434-P1434-Q1434)</f>
        <v/>
      </c>
    </row>
    <row r="1435">
      <c r="A1435" s="25" t="n">
        <v>1431</v>
      </c>
      <c r="B1435" s="26">
        <f>_xlfn.XLOOKUP(C1435,sales!C:C,scon!B:B,"")</f>
        <v/>
      </c>
      <c r="C1435" s="4" t="n"/>
      <c r="D1435" s="26">
        <f>_xlfn.XLOOKUP(C1435,sales!C:C,scon!D:D,"")</f>
        <v/>
      </c>
      <c r="E1435" s="26">
        <f>_xlfn.XLOOKUP(C1435,sales!C:C,scon!E:E,"")</f>
        <v/>
      </c>
      <c r="F1435" s="4" t="n"/>
      <c r="G1435" s="27" t="n"/>
      <c r="H1435" s="28" t="n"/>
      <c r="I1435" s="4" t="n"/>
      <c r="J1435" s="35">
        <f>_xlfn.XLOOKUP(C1435,sales!C:C,scon!L:L,"")</f>
        <v/>
      </c>
      <c r="K1435" s="31" t="n"/>
      <c r="L1435" s="31" t="n"/>
      <c r="M1435" s="33">
        <f>IF(I1435="","",J1435*I1435)</f>
        <v/>
      </c>
      <c r="N1435" s="33">
        <f>IF(K1435="","",M1435 * K1435)</f>
        <v/>
      </c>
      <c r="O1435" s="33">
        <f>IF(K1435="","",M1435 + N1435)</f>
        <v/>
      </c>
      <c r="P1435" s="4" t="n"/>
      <c r="Q1435" s="33">
        <f>IF(L1435&amp;K1435="","",M1435 * L1435)</f>
        <v/>
      </c>
      <c r="R1435" s="34">
        <f>IF(M1435="","",O1435-P1435-Q1435)</f>
        <v/>
      </c>
    </row>
    <row r="1436">
      <c r="A1436" s="25" t="n">
        <v>1432</v>
      </c>
      <c r="B1436" s="26">
        <f>_xlfn.XLOOKUP(C1436,sales!C:C,scon!B:B,"")</f>
        <v/>
      </c>
      <c r="C1436" s="4" t="n"/>
      <c r="D1436" s="26">
        <f>_xlfn.XLOOKUP(C1436,sales!C:C,scon!D:D,"")</f>
        <v/>
      </c>
      <c r="E1436" s="26">
        <f>_xlfn.XLOOKUP(C1436,sales!C:C,scon!E:E,"")</f>
        <v/>
      </c>
      <c r="F1436" s="4" t="n"/>
      <c r="G1436" s="27" t="n"/>
      <c r="H1436" s="28" t="n"/>
      <c r="I1436" s="4" t="n"/>
      <c r="J1436" s="35">
        <f>_xlfn.XLOOKUP(C1436,sales!C:C,scon!L:L,"")</f>
        <v/>
      </c>
      <c r="K1436" s="31" t="n"/>
      <c r="L1436" s="31" t="n"/>
      <c r="M1436" s="33">
        <f>IF(I1436="","",J1436*I1436)</f>
        <v/>
      </c>
      <c r="N1436" s="33">
        <f>IF(K1436="","",M1436 * K1436)</f>
        <v/>
      </c>
      <c r="O1436" s="33">
        <f>IF(K1436="","",M1436 + N1436)</f>
        <v/>
      </c>
      <c r="P1436" s="4" t="n"/>
      <c r="Q1436" s="33">
        <f>IF(L1436&amp;K1436="","",M1436 * L1436)</f>
        <v/>
      </c>
      <c r="R1436" s="34">
        <f>IF(M1436="","",O1436-P1436-Q1436)</f>
        <v/>
      </c>
    </row>
    <row r="1437">
      <c r="A1437" s="25" t="n">
        <v>1433</v>
      </c>
      <c r="B1437" s="26">
        <f>_xlfn.XLOOKUP(C1437,sales!C:C,scon!B:B,"")</f>
        <v/>
      </c>
      <c r="C1437" s="4" t="n"/>
      <c r="D1437" s="26">
        <f>_xlfn.XLOOKUP(C1437,sales!C:C,scon!D:D,"")</f>
        <v/>
      </c>
      <c r="E1437" s="26">
        <f>_xlfn.XLOOKUP(C1437,sales!C:C,scon!E:E,"")</f>
        <v/>
      </c>
      <c r="F1437" s="4" t="n"/>
      <c r="G1437" s="27" t="n"/>
      <c r="H1437" s="28" t="n"/>
      <c r="I1437" s="4" t="n"/>
      <c r="J1437" s="35">
        <f>_xlfn.XLOOKUP(C1437,sales!C:C,scon!L:L,"")</f>
        <v/>
      </c>
      <c r="K1437" s="31" t="n"/>
      <c r="L1437" s="31" t="n"/>
      <c r="M1437" s="33">
        <f>IF(I1437="","",J1437*I1437)</f>
        <v/>
      </c>
      <c r="N1437" s="33">
        <f>IF(K1437="","",M1437 * K1437)</f>
        <v/>
      </c>
      <c r="O1437" s="33">
        <f>IF(K1437="","",M1437 + N1437)</f>
        <v/>
      </c>
      <c r="P1437" s="4" t="n"/>
      <c r="Q1437" s="33">
        <f>IF(L1437&amp;K1437="","",M1437 * L1437)</f>
        <v/>
      </c>
      <c r="R1437" s="34">
        <f>IF(M1437="","",O1437-P1437-Q1437)</f>
        <v/>
      </c>
    </row>
    <row r="1438">
      <c r="A1438" s="25" t="n">
        <v>1434</v>
      </c>
      <c r="B1438" s="26">
        <f>_xlfn.XLOOKUP(C1438,sales!C:C,scon!B:B,"")</f>
        <v/>
      </c>
      <c r="C1438" s="4" t="n"/>
      <c r="D1438" s="26">
        <f>_xlfn.XLOOKUP(C1438,sales!C:C,scon!D:D,"")</f>
        <v/>
      </c>
      <c r="E1438" s="26">
        <f>_xlfn.XLOOKUP(C1438,sales!C:C,scon!E:E,"")</f>
        <v/>
      </c>
      <c r="F1438" s="4" t="n"/>
      <c r="G1438" s="27" t="n"/>
      <c r="H1438" s="28" t="n"/>
      <c r="I1438" s="4" t="n"/>
      <c r="J1438" s="35">
        <f>_xlfn.XLOOKUP(C1438,sales!C:C,scon!L:L,"")</f>
        <v/>
      </c>
      <c r="K1438" s="31" t="n"/>
      <c r="L1438" s="31" t="n"/>
      <c r="M1438" s="33">
        <f>IF(I1438="","",J1438*I1438)</f>
        <v/>
      </c>
      <c r="N1438" s="33">
        <f>IF(K1438="","",M1438 * K1438)</f>
        <v/>
      </c>
      <c r="O1438" s="33">
        <f>IF(K1438="","",M1438 + N1438)</f>
        <v/>
      </c>
      <c r="P1438" s="4" t="n"/>
      <c r="Q1438" s="33">
        <f>IF(L1438&amp;K1438="","",M1438 * L1438)</f>
        <v/>
      </c>
      <c r="R1438" s="34">
        <f>IF(M1438="","",O1438-P1438-Q1438)</f>
        <v/>
      </c>
    </row>
    <row r="1439">
      <c r="A1439" s="25" t="n">
        <v>1435</v>
      </c>
      <c r="B1439" s="26">
        <f>_xlfn.XLOOKUP(C1439,sales!C:C,scon!B:B,"")</f>
        <v/>
      </c>
      <c r="C1439" s="4" t="n"/>
      <c r="D1439" s="26">
        <f>_xlfn.XLOOKUP(C1439,sales!C:C,scon!D:D,"")</f>
        <v/>
      </c>
      <c r="E1439" s="26">
        <f>_xlfn.XLOOKUP(C1439,sales!C:C,scon!E:E,"")</f>
        <v/>
      </c>
      <c r="F1439" s="4" t="n"/>
      <c r="G1439" s="27" t="n"/>
      <c r="H1439" s="28" t="n"/>
      <c r="I1439" s="4" t="n"/>
      <c r="J1439" s="35">
        <f>_xlfn.XLOOKUP(C1439,sales!C:C,scon!L:L,"")</f>
        <v/>
      </c>
      <c r="K1439" s="31" t="n"/>
      <c r="L1439" s="31" t="n"/>
      <c r="M1439" s="33">
        <f>IF(I1439="","",J1439*I1439)</f>
        <v/>
      </c>
      <c r="N1439" s="33">
        <f>IF(K1439="","",M1439 * K1439)</f>
        <v/>
      </c>
      <c r="O1439" s="33">
        <f>IF(K1439="","",M1439 + N1439)</f>
        <v/>
      </c>
      <c r="P1439" s="4" t="n"/>
      <c r="Q1439" s="33">
        <f>IF(L1439&amp;K1439="","",M1439 * L1439)</f>
        <v/>
      </c>
      <c r="R1439" s="34">
        <f>IF(M1439="","",O1439-P1439-Q1439)</f>
        <v/>
      </c>
    </row>
    <row r="1440">
      <c r="A1440" s="25" t="n">
        <v>1436</v>
      </c>
      <c r="B1440" s="26">
        <f>_xlfn.XLOOKUP(C1440,sales!C:C,scon!B:B,"")</f>
        <v/>
      </c>
      <c r="C1440" s="4" t="n"/>
      <c r="D1440" s="26">
        <f>_xlfn.XLOOKUP(C1440,sales!C:C,scon!D:D,"")</f>
        <v/>
      </c>
      <c r="E1440" s="26">
        <f>_xlfn.XLOOKUP(C1440,sales!C:C,scon!E:E,"")</f>
        <v/>
      </c>
      <c r="F1440" s="4" t="n"/>
      <c r="G1440" s="27" t="n"/>
      <c r="H1440" s="28" t="n"/>
      <c r="I1440" s="4" t="n"/>
      <c r="J1440" s="35">
        <f>_xlfn.XLOOKUP(C1440,sales!C:C,scon!L:L,"")</f>
        <v/>
      </c>
      <c r="K1440" s="31" t="n"/>
      <c r="L1440" s="31" t="n"/>
      <c r="M1440" s="33">
        <f>IF(I1440="","",J1440*I1440)</f>
        <v/>
      </c>
      <c r="N1440" s="33">
        <f>IF(K1440="","",M1440 * K1440)</f>
        <v/>
      </c>
      <c r="O1440" s="33">
        <f>IF(K1440="","",M1440 + N1440)</f>
        <v/>
      </c>
      <c r="P1440" s="4" t="n"/>
      <c r="Q1440" s="33">
        <f>IF(L1440&amp;K1440="","",M1440 * L1440)</f>
        <v/>
      </c>
      <c r="R1440" s="34">
        <f>IF(M1440="","",O1440-P1440-Q1440)</f>
        <v/>
      </c>
    </row>
    <row r="1441">
      <c r="A1441" s="25" t="n">
        <v>1437</v>
      </c>
      <c r="B1441" s="26">
        <f>_xlfn.XLOOKUP(C1441,sales!C:C,scon!B:B,"")</f>
        <v/>
      </c>
      <c r="C1441" s="4" t="n"/>
      <c r="D1441" s="26">
        <f>_xlfn.XLOOKUP(C1441,sales!C:C,scon!D:D,"")</f>
        <v/>
      </c>
      <c r="E1441" s="26">
        <f>_xlfn.XLOOKUP(C1441,sales!C:C,scon!E:E,"")</f>
        <v/>
      </c>
      <c r="F1441" s="4" t="n"/>
      <c r="G1441" s="27" t="n"/>
      <c r="H1441" s="28" t="n"/>
      <c r="I1441" s="4" t="n"/>
      <c r="J1441" s="35">
        <f>_xlfn.XLOOKUP(C1441,sales!C:C,scon!L:L,"")</f>
        <v/>
      </c>
      <c r="K1441" s="31" t="n"/>
      <c r="L1441" s="31" t="n"/>
      <c r="M1441" s="33">
        <f>IF(I1441="","",J1441*I1441)</f>
        <v/>
      </c>
      <c r="N1441" s="33">
        <f>IF(K1441="","",M1441 * K1441)</f>
        <v/>
      </c>
      <c r="O1441" s="33">
        <f>IF(K1441="","",M1441 + N1441)</f>
        <v/>
      </c>
      <c r="P1441" s="4" t="n"/>
      <c r="Q1441" s="33">
        <f>IF(L1441&amp;K1441="","",M1441 * L1441)</f>
        <v/>
      </c>
      <c r="R1441" s="34">
        <f>IF(M1441="","",O1441-P1441-Q1441)</f>
        <v/>
      </c>
    </row>
    <row r="1442">
      <c r="A1442" s="25" t="n">
        <v>1438</v>
      </c>
      <c r="B1442" s="26">
        <f>_xlfn.XLOOKUP(C1442,sales!C:C,scon!B:B,"")</f>
        <v/>
      </c>
      <c r="C1442" s="4" t="n"/>
      <c r="D1442" s="26">
        <f>_xlfn.XLOOKUP(C1442,sales!C:C,scon!D:D,"")</f>
        <v/>
      </c>
      <c r="E1442" s="26">
        <f>_xlfn.XLOOKUP(C1442,sales!C:C,scon!E:E,"")</f>
        <v/>
      </c>
      <c r="F1442" s="4" t="n"/>
      <c r="G1442" s="27" t="n"/>
      <c r="H1442" s="28" t="n"/>
      <c r="I1442" s="4" t="n"/>
      <c r="J1442" s="35">
        <f>_xlfn.XLOOKUP(C1442,sales!C:C,scon!L:L,"")</f>
        <v/>
      </c>
      <c r="K1442" s="31" t="n"/>
      <c r="L1442" s="31" t="n"/>
      <c r="M1442" s="33">
        <f>IF(I1442="","",J1442*I1442)</f>
        <v/>
      </c>
      <c r="N1442" s="33">
        <f>IF(K1442="","",M1442 * K1442)</f>
        <v/>
      </c>
      <c r="O1442" s="33">
        <f>IF(K1442="","",M1442 + N1442)</f>
        <v/>
      </c>
      <c r="P1442" s="4" t="n"/>
      <c r="Q1442" s="33">
        <f>IF(L1442&amp;K1442="","",M1442 * L1442)</f>
        <v/>
      </c>
      <c r="R1442" s="34">
        <f>IF(M1442="","",O1442-P1442-Q1442)</f>
        <v/>
      </c>
    </row>
    <row r="1443">
      <c r="A1443" s="25" t="n">
        <v>1439</v>
      </c>
      <c r="B1443" s="26">
        <f>_xlfn.XLOOKUP(C1443,sales!C:C,scon!B:B,"")</f>
        <v/>
      </c>
      <c r="C1443" s="4" t="n"/>
      <c r="D1443" s="26">
        <f>_xlfn.XLOOKUP(C1443,sales!C:C,scon!D:D,"")</f>
        <v/>
      </c>
      <c r="E1443" s="26">
        <f>_xlfn.XLOOKUP(C1443,sales!C:C,scon!E:E,"")</f>
        <v/>
      </c>
      <c r="F1443" s="4" t="n"/>
      <c r="G1443" s="27" t="n"/>
      <c r="H1443" s="28" t="n"/>
      <c r="I1443" s="4" t="n"/>
      <c r="J1443" s="35">
        <f>_xlfn.XLOOKUP(C1443,sales!C:C,scon!L:L,"")</f>
        <v/>
      </c>
      <c r="K1443" s="31" t="n"/>
      <c r="L1443" s="31" t="n"/>
      <c r="M1443" s="33">
        <f>IF(I1443="","",J1443*I1443)</f>
        <v/>
      </c>
      <c r="N1443" s="33">
        <f>IF(K1443="","",M1443 * K1443)</f>
        <v/>
      </c>
      <c r="O1443" s="33">
        <f>IF(K1443="","",M1443 + N1443)</f>
        <v/>
      </c>
      <c r="P1443" s="4" t="n"/>
      <c r="Q1443" s="33">
        <f>IF(L1443&amp;K1443="","",M1443 * L1443)</f>
        <v/>
      </c>
      <c r="R1443" s="34">
        <f>IF(M1443="","",O1443-P1443-Q1443)</f>
        <v/>
      </c>
    </row>
    <row r="1444">
      <c r="A1444" s="25" t="n">
        <v>1440</v>
      </c>
      <c r="B1444" s="26">
        <f>_xlfn.XLOOKUP(C1444,sales!C:C,scon!B:B,"")</f>
        <v/>
      </c>
      <c r="C1444" s="4" t="n"/>
      <c r="D1444" s="26">
        <f>_xlfn.XLOOKUP(C1444,sales!C:C,scon!D:D,"")</f>
        <v/>
      </c>
      <c r="E1444" s="26">
        <f>_xlfn.XLOOKUP(C1444,sales!C:C,scon!E:E,"")</f>
        <v/>
      </c>
      <c r="F1444" s="4" t="n"/>
      <c r="G1444" s="27" t="n"/>
      <c r="H1444" s="28" t="n"/>
      <c r="I1444" s="4" t="n"/>
      <c r="J1444" s="35">
        <f>_xlfn.XLOOKUP(C1444,sales!C:C,scon!L:L,"")</f>
        <v/>
      </c>
      <c r="K1444" s="31" t="n"/>
      <c r="L1444" s="31" t="n"/>
      <c r="M1444" s="33">
        <f>IF(I1444="","",J1444*I1444)</f>
        <v/>
      </c>
      <c r="N1444" s="33">
        <f>IF(K1444="","",M1444 * K1444)</f>
        <v/>
      </c>
      <c r="O1444" s="33">
        <f>IF(K1444="","",M1444 + N1444)</f>
        <v/>
      </c>
      <c r="P1444" s="4" t="n"/>
      <c r="Q1444" s="33">
        <f>IF(L1444&amp;K1444="","",M1444 * L1444)</f>
        <v/>
      </c>
      <c r="R1444" s="34">
        <f>IF(M1444="","",O1444-P1444-Q1444)</f>
        <v/>
      </c>
    </row>
    <row r="1445">
      <c r="A1445" s="25" t="n">
        <v>1441</v>
      </c>
      <c r="B1445" s="26">
        <f>_xlfn.XLOOKUP(C1445,sales!C:C,scon!B:B,"")</f>
        <v/>
      </c>
      <c r="C1445" s="4" t="n"/>
      <c r="D1445" s="26">
        <f>_xlfn.XLOOKUP(C1445,sales!C:C,scon!D:D,"")</f>
        <v/>
      </c>
      <c r="E1445" s="26">
        <f>_xlfn.XLOOKUP(C1445,sales!C:C,scon!E:E,"")</f>
        <v/>
      </c>
      <c r="F1445" s="4" t="n"/>
      <c r="G1445" s="27" t="n"/>
      <c r="H1445" s="28" t="n"/>
      <c r="I1445" s="4" t="n"/>
      <c r="J1445" s="35">
        <f>_xlfn.XLOOKUP(C1445,sales!C:C,scon!L:L,"")</f>
        <v/>
      </c>
      <c r="K1445" s="31" t="n"/>
      <c r="L1445" s="31" t="n"/>
      <c r="M1445" s="33">
        <f>IF(I1445="","",J1445*I1445)</f>
        <v/>
      </c>
      <c r="N1445" s="33">
        <f>IF(K1445="","",M1445 * K1445)</f>
        <v/>
      </c>
      <c r="O1445" s="33">
        <f>IF(K1445="","",M1445 + N1445)</f>
        <v/>
      </c>
      <c r="P1445" s="4" t="n"/>
      <c r="Q1445" s="33">
        <f>IF(L1445&amp;K1445="","",M1445 * L1445)</f>
        <v/>
      </c>
      <c r="R1445" s="34">
        <f>IF(M1445="","",O1445-P1445-Q1445)</f>
        <v/>
      </c>
    </row>
    <row r="1446">
      <c r="A1446" s="25" t="n">
        <v>1442</v>
      </c>
      <c r="B1446" s="26">
        <f>_xlfn.XLOOKUP(C1446,sales!C:C,scon!B:B,"")</f>
        <v/>
      </c>
      <c r="C1446" s="4" t="n"/>
      <c r="D1446" s="26">
        <f>_xlfn.XLOOKUP(C1446,sales!C:C,scon!D:D,"")</f>
        <v/>
      </c>
      <c r="E1446" s="26">
        <f>_xlfn.XLOOKUP(C1446,sales!C:C,scon!E:E,"")</f>
        <v/>
      </c>
      <c r="F1446" s="4" t="n"/>
      <c r="G1446" s="27" t="n"/>
      <c r="H1446" s="28" t="n"/>
      <c r="I1446" s="4" t="n"/>
      <c r="J1446" s="35">
        <f>_xlfn.XLOOKUP(C1446,sales!C:C,scon!L:L,"")</f>
        <v/>
      </c>
      <c r="K1446" s="31" t="n"/>
      <c r="L1446" s="31" t="n"/>
      <c r="M1446" s="33">
        <f>IF(I1446="","",J1446*I1446)</f>
        <v/>
      </c>
      <c r="N1446" s="33">
        <f>IF(K1446="","",M1446 * K1446)</f>
        <v/>
      </c>
      <c r="O1446" s="33">
        <f>IF(K1446="","",M1446 + N1446)</f>
        <v/>
      </c>
      <c r="P1446" s="4" t="n"/>
      <c r="Q1446" s="33">
        <f>IF(L1446&amp;K1446="","",M1446 * L1446)</f>
        <v/>
      </c>
      <c r="R1446" s="34">
        <f>IF(M1446="","",O1446-P1446-Q1446)</f>
        <v/>
      </c>
    </row>
    <row r="1447">
      <c r="A1447" s="25" t="n">
        <v>1443</v>
      </c>
      <c r="B1447" s="26">
        <f>_xlfn.XLOOKUP(C1447,sales!C:C,scon!B:B,"")</f>
        <v/>
      </c>
      <c r="C1447" s="4" t="n"/>
      <c r="D1447" s="26">
        <f>_xlfn.XLOOKUP(C1447,sales!C:C,scon!D:D,"")</f>
        <v/>
      </c>
      <c r="E1447" s="26">
        <f>_xlfn.XLOOKUP(C1447,sales!C:C,scon!E:E,"")</f>
        <v/>
      </c>
      <c r="F1447" s="4" t="n"/>
      <c r="G1447" s="27" t="n"/>
      <c r="H1447" s="28" t="n"/>
      <c r="I1447" s="4" t="n"/>
      <c r="J1447" s="35">
        <f>_xlfn.XLOOKUP(C1447,sales!C:C,scon!L:L,"")</f>
        <v/>
      </c>
      <c r="K1447" s="31" t="n"/>
      <c r="L1447" s="31" t="n"/>
      <c r="M1447" s="33">
        <f>IF(I1447="","",J1447*I1447)</f>
        <v/>
      </c>
      <c r="N1447" s="33">
        <f>IF(K1447="","",M1447 * K1447)</f>
        <v/>
      </c>
      <c r="O1447" s="33">
        <f>IF(K1447="","",M1447 + N1447)</f>
        <v/>
      </c>
      <c r="P1447" s="4" t="n"/>
      <c r="Q1447" s="33">
        <f>IF(L1447&amp;K1447="","",M1447 * L1447)</f>
        <v/>
      </c>
      <c r="R1447" s="34">
        <f>IF(M1447="","",O1447-P1447-Q1447)</f>
        <v/>
      </c>
    </row>
    <row r="1448">
      <c r="A1448" s="25" t="n">
        <v>1444</v>
      </c>
      <c r="B1448" s="26">
        <f>_xlfn.XLOOKUP(C1448,sales!C:C,scon!B:B,"")</f>
        <v/>
      </c>
      <c r="C1448" s="4" t="n"/>
      <c r="D1448" s="26">
        <f>_xlfn.XLOOKUP(C1448,sales!C:C,scon!D:D,"")</f>
        <v/>
      </c>
      <c r="E1448" s="26">
        <f>_xlfn.XLOOKUP(C1448,sales!C:C,scon!E:E,"")</f>
        <v/>
      </c>
      <c r="F1448" s="4" t="n"/>
      <c r="G1448" s="27" t="n"/>
      <c r="H1448" s="28" t="n"/>
      <c r="I1448" s="4" t="n"/>
      <c r="J1448" s="35">
        <f>_xlfn.XLOOKUP(C1448,sales!C:C,scon!L:L,"")</f>
        <v/>
      </c>
      <c r="K1448" s="31" t="n"/>
      <c r="L1448" s="31" t="n"/>
      <c r="M1448" s="33">
        <f>IF(I1448="","",J1448*I1448)</f>
        <v/>
      </c>
      <c r="N1448" s="33">
        <f>IF(K1448="","",M1448 * K1448)</f>
        <v/>
      </c>
      <c r="O1448" s="33">
        <f>IF(K1448="","",M1448 + N1448)</f>
        <v/>
      </c>
      <c r="P1448" s="4" t="n"/>
      <c r="Q1448" s="33">
        <f>IF(L1448&amp;K1448="","",M1448 * L1448)</f>
        <v/>
      </c>
      <c r="R1448" s="34">
        <f>IF(M1448="","",O1448-P1448-Q1448)</f>
        <v/>
      </c>
    </row>
    <row r="1449">
      <c r="A1449" s="25" t="n">
        <v>1445</v>
      </c>
      <c r="B1449" s="26">
        <f>_xlfn.XLOOKUP(C1449,sales!C:C,scon!B:B,"")</f>
        <v/>
      </c>
      <c r="C1449" s="4" t="n"/>
      <c r="D1449" s="26">
        <f>_xlfn.XLOOKUP(C1449,sales!C:C,scon!D:D,"")</f>
        <v/>
      </c>
      <c r="E1449" s="26">
        <f>_xlfn.XLOOKUP(C1449,sales!C:C,scon!E:E,"")</f>
        <v/>
      </c>
      <c r="F1449" s="4" t="n"/>
      <c r="G1449" s="27" t="n"/>
      <c r="H1449" s="28" t="n"/>
      <c r="I1449" s="4" t="n"/>
      <c r="J1449" s="35">
        <f>_xlfn.XLOOKUP(C1449,sales!C:C,scon!L:L,"")</f>
        <v/>
      </c>
      <c r="K1449" s="31" t="n"/>
      <c r="L1449" s="31" t="n"/>
      <c r="M1449" s="33">
        <f>IF(I1449="","",J1449*I1449)</f>
        <v/>
      </c>
      <c r="N1449" s="33">
        <f>IF(K1449="","",M1449 * K1449)</f>
        <v/>
      </c>
      <c r="O1449" s="33">
        <f>IF(K1449="","",M1449 + N1449)</f>
        <v/>
      </c>
      <c r="P1449" s="4" t="n"/>
      <c r="Q1449" s="33">
        <f>IF(L1449&amp;K1449="","",M1449 * L1449)</f>
        <v/>
      </c>
      <c r="R1449" s="34">
        <f>IF(M1449="","",O1449-P1449-Q1449)</f>
        <v/>
      </c>
    </row>
    <row r="1450">
      <c r="A1450" s="25" t="n">
        <v>1446</v>
      </c>
      <c r="B1450" s="26">
        <f>_xlfn.XLOOKUP(C1450,sales!C:C,scon!B:B,"")</f>
        <v/>
      </c>
      <c r="C1450" s="4" t="n"/>
      <c r="D1450" s="26">
        <f>_xlfn.XLOOKUP(C1450,sales!C:C,scon!D:D,"")</f>
        <v/>
      </c>
      <c r="E1450" s="26">
        <f>_xlfn.XLOOKUP(C1450,sales!C:C,scon!E:E,"")</f>
        <v/>
      </c>
      <c r="F1450" s="4" t="n"/>
      <c r="G1450" s="27" t="n"/>
      <c r="H1450" s="28" t="n"/>
      <c r="I1450" s="4" t="n"/>
      <c r="J1450" s="35">
        <f>_xlfn.XLOOKUP(C1450,sales!C:C,scon!L:L,"")</f>
        <v/>
      </c>
      <c r="K1450" s="31" t="n"/>
      <c r="L1450" s="31" t="n"/>
      <c r="M1450" s="33">
        <f>IF(I1450="","",J1450*I1450)</f>
        <v/>
      </c>
      <c r="N1450" s="33">
        <f>IF(K1450="","",M1450 * K1450)</f>
        <v/>
      </c>
      <c r="O1450" s="33">
        <f>IF(K1450="","",M1450 + N1450)</f>
        <v/>
      </c>
      <c r="P1450" s="4" t="n"/>
      <c r="Q1450" s="33">
        <f>IF(L1450&amp;K1450="","",M1450 * L1450)</f>
        <v/>
      </c>
      <c r="R1450" s="34">
        <f>IF(M1450="","",O1450-P1450-Q1450)</f>
        <v/>
      </c>
    </row>
    <row r="1451">
      <c r="A1451" s="25" t="n">
        <v>1447</v>
      </c>
      <c r="B1451" s="26">
        <f>_xlfn.XLOOKUP(C1451,sales!C:C,scon!B:B,"")</f>
        <v/>
      </c>
      <c r="C1451" s="4" t="n"/>
      <c r="D1451" s="26">
        <f>_xlfn.XLOOKUP(C1451,sales!C:C,scon!D:D,"")</f>
        <v/>
      </c>
      <c r="E1451" s="26">
        <f>_xlfn.XLOOKUP(C1451,sales!C:C,scon!E:E,"")</f>
        <v/>
      </c>
      <c r="F1451" s="4" t="n"/>
      <c r="G1451" s="27" t="n"/>
      <c r="H1451" s="28" t="n"/>
      <c r="I1451" s="4" t="n"/>
      <c r="J1451" s="35">
        <f>_xlfn.XLOOKUP(C1451,sales!C:C,scon!L:L,"")</f>
        <v/>
      </c>
      <c r="K1451" s="31" t="n"/>
      <c r="L1451" s="31" t="n"/>
      <c r="M1451" s="33">
        <f>IF(I1451="","",J1451*I1451)</f>
        <v/>
      </c>
      <c r="N1451" s="33">
        <f>IF(K1451="","",M1451 * K1451)</f>
        <v/>
      </c>
      <c r="O1451" s="33">
        <f>IF(K1451="","",M1451 + N1451)</f>
        <v/>
      </c>
      <c r="P1451" s="4" t="n"/>
      <c r="Q1451" s="33">
        <f>IF(L1451&amp;K1451="","",M1451 * L1451)</f>
        <v/>
      </c>
      <c r="R1451" s="34">
        <f>IF(M1451="","",O1451-P1451-Q1451)</f>
        <v/>
      </c>
    </row>
    <row r="1452">
      <c r="A1452" s="25" t="n">
        <v>1448</v>
      </c>
      <c r="B1452" s="26">
        <f>_xlfn.XLOOKUP(C1452,sales!C:C,scon!B:B,"")</f>
        <v/>
      </c>
      <c r="C1452" s="4" t="n"/>
      <c r="D1452" s="26">
        <f>_xlfn.XLOOKUP(C1452,sales!C:C,scon!D:D,"")</f>
        <v/>
      </c>
      <c r="E1452" s="26">
        <f>_xlfn.XLOOKUP(C1452,sales!C:C,scon!E:E,"")</f>
        <v/>
      </c>
      <c r="F1452" s="4" t="n"/>
      <c r="G1452" s="27" t="n"/>
      <c r="H1452" s="28" t="n"/>
      <c r="I1452" s="4" t="n"/>
      <c r="J1452" s="35">
        <f>_xlfn.XLOOKUP(C1452,sales!C:C,scon!L:L,"")</f>
        <v/>
      </c>
      <c r="K1452" s="31" t="n"/>
      <c r="L1452" s="31" t="n"/>
      <c r="M1452" s="33">
        <f>IF(I1452="","",J1452*I1452)</f>
        <v/>
      </c>
      <c r="N1452" s="33">
        <f>IF(K1452="","",M1452 * K1452)</f>
        <v/>
      </c>
      <c r="O1452" s="33">
        <f>IF(K1452="","",M1452 + N1452)</f>
        <v/>
      </c>
      <c r="P1452" s="4" t="n"/>
      <c r="Q1452" s="33">
        <f>IF(L1452&amp;K1452="","",M1452 * L1452)</f>
        <v/>
      </c>
      <c r="R1452" s="34">
        <f>IF(M1452="","",O1452-P1452-Q1452)</f>
        <v/>
      </c>
    </row>
    <row r="1453">
      <c r="A1453" s="25" t="n">
        <v>1449</v>
      </c>
      <c r="B1453" s="26">
        <f>_xlfn.XLOOKUP(C1453,sales!C:C,scon!B:B,"")</f>
        <v/>
      </c>
      <c r="C1453" s="4" t="n"/>
      <c r="D1453" s="26">
        <f>_xlfn.XLOOKUP(C1453,sales!C:C,scon!D:D,"")</f>
        <v/>
      </c>
      <c r="E1453" s="26">
        <f>_xlfn.XLOOKUP(C1453,sales!C:C,scon!E:E,"")</f>
        <v/>
      </c>
      <c r="F1453" s="4" t="n"/>
      <c r="G1453" s="27" t="n"/>
      <c r="H1453" s="28" t="n"/>
      <c r="I1453" s="4" t="n"/>
      <c r="J1453" s="35">
        <f>_xlfn.XLOOKUP(C1453,sales!C:C,scon!L:L,"")</f>
        <v/>
      </c>
      <c r="K1453" s="31" t="n"/>
      <c r="L1453" s="31" t="n"/>
      <c r="M1453" s="33">
        <f>IF(I1453="","",J1453*I1453)</f>
        <v/>
      </c>
      <c r="N1453" s="33">
        <f>IF(K1453="","",M1453 * K1453)</f>
        <v/>
      </c>
      <c r="O1453" s="33">
        <f>IF(K1453="","",M1453 + N1453)</f>
        <v/>
      </c>
      <c r="P1453" s="4" t="n"/>
      <c r="Q1453" s="33">
        <f>IF(L1453&amp;K1453="","",M1453 * L1453)</f>
        <v/>
      </c>
      <c r="R1453" s="34">
        <f>IF(M1453="","",O1453-P1453-Q1453)</f>
        <v/>
      </c>
    </row>
    <row r="1454">
      <c r="A1454" s="25" t="n">
        <v>1450</v>
      </c>
      <c r="B1454" s="26">
        <f>_xlfn.XLOOKUP(C1454,sales!C:C,scon!B:B,"")</f>
        <v/>
      </c>
      <c r="C1454" s="4" t="n"/>
      <c r="D1454" s="26">
        <f>_xlfn.XLOOKUP(C1454,sales!C:C,scon!D:D,"")</f>
        <v/>
      </c>
      <c r="E1454" s="26">
        <f>_xlfn.XLOOKUP(C1454,sales!C:C,scon!E:E,"")</f>
        <v/>
      </c>
      <c r="F1454" s="4" t="n"/>
      <c r="G1454" s="27" t="n"/>
      <c r="H1454" s="28" t="n"/>
      <c r="I1454" s="4" t="n"/>
      <c r="J1454" s="35">
        <f>_xlfn.XLOOKUP(C1454,sales!C:C,scon!L:L,"")</f>
        <v/>
      </c>
      <c r="K1454" s="31" t="n"/>
      <c r="L1454" s="31" t="n"/>
      <c r="M1454" s="33">
        <f>IF(I1454="","",J1454*I1454)</f>
        <v/>
      </c>
      <c r="N1454" s="33">
        <f>IF(K1454="","",M1454 * K1454)</f>
        <v/>
      </c>
      <c r="O1454" s="33">
        <f>IF(K1454="","",M1454 + N1454)</f>
        <v/>
      </c>
      <c r="P1454" s="4" t="n"/>
      <c r="Q1454" s="33">
        <f>IF(L1454&amp;K1454="","",M1454 * L1454)</f>
        <v/>
      </c>
      <c r="R1454" s="34">
        <f>IF(M1454="","",O1454-P1454-Q1454)</f>
        <v/>
      </c>
    </row>
    <row r="1455">
      <c r="A1455" s="25" t="n">
        <v>1451</v>
      </c>
      <c r="B1455" s="26">
        <f>_xlfn.XLOOKUP(C1455,sales!C:C,scon!B:B,"")</f>
        <v/>
      </c>
      <c r="C1455" s="4" t="n"/>
      <c r="D1455" s="26">
        <f>_xlfn.XLOOKUP(C1455,sales!C:C,scon!D:D,"")</f>
        <v/>
      </c>
      <c r="E1455" s="26">
        <f>_xlfn.XLOOKUP(C1455,sales!C:C,scon!E:E,"")</f>
        <v/>
      </c>
      <c r="F1455" s="4" t="n"/>
      <c r="G1455" s="27" t="n"/>
      <c r="H1455" s="28" t="n"/>
      <c r="I1455" s="4" t="n"/>
      <c r="J1455" s="35">
        <f>_xlfn.XLOOKUP(C1455,sales!C:C,scon!L:L,"")</f>
        <v/>
      </c>
      <c r="K1455" s="31" t="n"/>
      <c r="L1455" s="31" t="n"/>
      <c r="M1455" s="33">
        <f>IF(I1455="","",J1455*I1455)</f>
        <v/>
      </c>
      <c r="N1455" s="33">
        <f>IF(K1455="","",M1455 * K1455)</f>
        <v/>
      </c>
      <c r="O1455" s="33">
        <f>IF(K1455="","",M1455 + N1455)</f>
        <v/>
      </c>
      <c r="P1455" s="4" t="n"/>
      <c r="Q1455" s="33">
        <f>IF(L1455&amp;K1455="","",M1455 * L1455)</f>
        <v/>
      </c>
      <c r="R1455" s="34">
        <f>IF(M1455="","",O1455-P1455-Q1455)</f>
        <v/>
      </c>
    </row>
    <row r="1456">
      <c r="A1456" s="25" t="n">
        <v>1452</v>
      </c>
      <c r="B1456" s="26">
        <f>_xlfn.XLOOKUP(C1456,sales!C:C,scon!B:B,"")</f>
        <v/>
      </c>
      <c r="C1456" s="4" t="n"/>
      <c r="D1456" s="26">
        <f>_xlfn.XLOOKUP(C1456,sales!C:C,scon!D:D,"")</f>
        <v/>
      </c>
      <c r="E1456" s="26">
        <f>_xlfn.XLOOKUP(C1456,sales!C:C,scon!E:E,"")</f>
        <v/>
      </c>
      <c r="F1456" s="4" t="n"/>
      <c r="G1456" s="27" t="n"/>
      <c r="H1456" s="28" t="n"/>
      <c r="I1456" s="4" t="n"/>
      <c r="J1456" s="35">
        <f>_xlfn.XLOOKUP(C1456,sales!C:C,scon!L:L,"")</f>
        <v/>
      </c>
      <c r="K1456" s="31" t="n"/>
      <c r="L1456" s="31" t="n"/>
      <c r="M1456" s="33">
        <f>IF(I1456="","",J1456*I1456)</f>
        <v/>
      </c>
      <c r="N1456" s="33">
        <f>IF(K1456="","",M1456 * K1456)</f>
        <v/>
      </c>
      <c r="O1456" s="33">
        <f>IF(K1456="","",M1456 + N1456)</f>
        <v/>
      </c>
      <c r="P1456" s="4" t="n"/>
      <c r="Q1456" s="33">
        <f>IF(L1456&amp;K1456="","",M1456 * L1456)</f>
        <v/>
      </c>
      <c r="R1456" s="34">
        <f>IF(M1456="","",O1456-P1456-Q1456)</f>
        <v/>
      </c>
    </row>
    <row r="1457">
      <c r="A1457" s="25" t="n">
        <v>1453</v>
      </c>
      <c r="B1457" s="26">
        <f>_xlfn.XLOOKUP(C1457,sales!C:C,scon!B:B,"")</f>
        <v/>
      </c>
      <c r="C1457" s="4" t="n"/>
      <c r="D1457" s="26">
        <f>_xlfn.XLOOKUP(C1457,sales!C:C,scon!D:D,"")</f>
        <v/>
      </c>
      <c r="E1457" s="26">
        <f>_xlfn.XLOOKUP(C1457,sales!C:C,scon!E:E,"")</f>
        <v/>
      </c>
      <c r="F1457" s="4" t="n"/>
      <c r="G1457" s="27" t="n"/>
      <c r="H1457" s="28" t="n"/>
      <c r="I1457" s="4" t="n"/>
      <c r="J1457" s="35">
        <f>_xlfn.XLOOKUP(C1457,sales!C:C,scon!L:L,"")</f>
        <v/>
      </c>
      <c r="K1457" s="31" t="n"/>
      <c r="L1457" s="31" t="n"/>
      <c r="M1457" s="33">
        <f>IF(I1457="","",J1457*I1457)</f>
        <v/>
      </c>
      <c r="N1457" s="33">
        <f>IF(K1457="","",M1457 * K1457)</f>
        <v/>
      </c>
      <c r="O1457" s="33">
        <f>IF(K1457="","",M1457 + N1457)</f>
        <v/>
      </c>
      <c r="P1457" s="4" t="n"/>
      <c r="Q1457" s="33">
        <f>IF(L1457&amp;K1457="","",M1457 * L1457)</f>
        <v/>
      </c>
      <c r="R1457" s="34">
        <f>IF(M1457="","",O1457-P1457-Q1457)</f>
        <v/>
      </c>
    </row>
    <row r="1458">
      <c r="A1458" s="25" t="n">
        <v>1454</v>
      </c>
      <c r="B1458" s="26">
        <f>_xlfn.XLOOKUP(C1458,sales!C:C,scon!B:B,"")</f>
        <v/>
      </c>
      <c r="C1458" s="4" t="n"/>
      <c r="D1458" s="26">
        <f>_xlfn.XLOOKUP(C1458,sales!C:C,scon!D:D,"")</f>
        <v/>
      </c>
      <c r="E1458" s="26">
        <f>_xlfn.XLOOKUP(C1458,sales!C:C,scon!E:E,"")</f>
        <v/>
      </c>
      <c r="F1458" s="4" t="n"/>
      <c r="G1458" s="27" t="n"/>
      <c r="H1458" s="28" t="n"/>
      <c r="I1458" s="4" t="n"/>
      <c r="J1458" s="35">
        <f>_xlfn.XLOOKUP(C1458,sales!C:C,scon!L:L,"")</f>
        <v/>
      </c>
      <c r="K1458" s="31" t="n"/>
      <c r="L1458" s="31" t="n"/>
      <c r="M1458" s="33">
        <f>IF(I1458="","",J1458*I1458)</f>
        <v/>
      </c>
      <c r="N1458" s="33">
        <f>IF(K1458="","",M1458 * K1458)</f>
        <v/>
      </c>
      <c r="O1458" s="33">
        <f>IF(K1458="","",M1458 + N1458)</f>
        <v/>
      </c>
      <c r="P1458" s="4" t="n"/>
      <c r="Q1458" s="33">
        <f>IF(L1458&amp;K1458="","",M1458 * L1458)</f>
        <v/>
      </c>
      <c r="R1458" s="34">
        <f>IF(M1458="","",O1458-P1458-Q1458)</f>
        <v/>
      </c>
    </row>
    <row r="1459">
      <c r="A1459" s="25" t="n">
        <v>1455</v>
      </c>
      <c r="B1459" s="26">
        <f>_xlfn.XLOOKUP(C1459,sales!C:C,scon!B:B,"")</f>
        <v/>
      </c>
      <c r="C1459" s="4" t="n"/>
      <c r="D1459" s="26">
        <f>_xlfn.XLOOKUP(C1459,sales!C:C,scon!D:D,"")</f>
        <v/>
      </c>
      <c r="E1459" s="26">
        <f>_xlfn.XLOOKUP(C1459,sales!C:C,scon!E:E,"")</f>
        <v/>
      </c>
      <c r="F1459" s="4" t="n"/>
      <c r="G1459" s="27" t="n"/>
      <c r="H1459" s="28" t="n"/>
      <c r="I1459" s="4" t="n"/>
      <c r="J1459" s="35">
        <f>_xlfn.XLOOKUP(C1459,sales!C:C,scon!L:L,"")</f>
        <v/>
      </c>
      <c r="K1459" s="31" t="n"/>
      <c r="L1459" s="31" t="n"/>
      <c r="M1459" s="33">
        <f>IF(I1459="","",J1459*I1459)</f>
        <v/>
      </c>
      <c r="N1459" s="33">
        <f>IF(K1459="","",M1459 * K1459)</f>
        <v/>
      </c>
      <c r="O1459" s="33">
        <f>IF(K1459="","",M1459 + N1459)</f>
        <v/>
      </c>
      <c r="P1459" s="4" t="n"/>
      <c r="Q1459" s="33">
        <f>IF(L1459&amp;K1459="","",M1459 * L1459)</f>
        <v/>
      </c>
      <c r="R1459" s="34">
        <f>IF(M1459="","",O1459-P1459-Q1459)</f>
        <v/>
      </c>
    </row>
    <row r="1460">
      <c r="A1460" s="25" t="n">
        <v>1456</v>
      </c>
      <c r="B1460" s="26">
        <f>_xlfn.XLOOKUP(C1460,sales!C:C,scon!B:B,"")</f>
        <v/>
      </c>
      <c r="C1460" s="4" t="n"/>
      <c r="D1460" s="26">
        <f>_xlfn.XLOOKUP(C1460,sales!C:C,scon!D:D,"")</f>
        <v/>
      </c>
      <c r="E1460" s="26">
        <f>_xlfn.XLOOKUP(C1460,sales!C:C,scon!E:E,"")</f>
        <v/>
      </c>
      <c r="F1460" s="4" t="n"/>
      <c r="G1460" s="27" t="n"/>
      <c r="H1460" s="28" t="n"/>
      <c r="I1460" s="4" t="n"/>
      <c r="J1460" s="35">
        <f>_xlfn.XLOOKUP(C1460,sales!C:C,scon!L:L,"")</f>
        <v/>
      </c>
      <c r="K1460" s="31" t="n"/>
      <c r="L1460" s="31" t="n"/>
      <c r="M1460" s="33">
        <f>IF(I1460="","",J1460*I1460)</f>
        <v/>
      </c>
      <c r="N1460" s="33">
        <f>IF(K1460="","",M1460 * K1460)</f>
        <v/>
      </c>
      <c r="O1460" s="33">
        <f>IF(K1460="","",M1460 + N1460)</f>
        <v/>
      </c>
      <c r="P1460" s="4" t="n"/>
      <c r="Q1460" s="33">
        <f>IF(L1460&amp;K1460="","",M1460 * L1460)</f>
        <v/>
      </c>
      <c r="R1460" s="34">
        <f>IF(M1460="","",O1460-P1460-Q1460)</f>
        <v/>
      </c>
    </row>
    <row r="1461">
      <c r="A1461" s="25" t="n">
        <v>1457</v>
      </c>
      <c r="B1461" s="26">
        <f>_xlfn.XLOOKUP(C1461,sales!C:C,scon!B:B,"")</f>
        <v/>
      </c>
      <c r="C1461" s="4" t="n"/>
      <c r="D1461" s="26">
        <f>_xlfn.XLOOKUP(C1461,sales!C:C,scon!D:D,"")</f>
        <v/>
      </c>
      <c r="E1461" s="26">
        <f>_xlfn.XLOOKUP(C1461,sales!C:C,scon!E:E,"")</f>
        <v/>
      </c>
      <c r="F1461" s="4" t="n"/>
      <c r="G1461" s="27" t="n"/>
      <c r="H1461" s="28" t="n"/>
      <c r="I1461" s="4" t="n"/>
      <c r="J1461" s="35">
        <f>_xlfn.XLOOKUP(C1461,sales!C:C,scon!L:L,"")</f>
        <v/>
      </c>
      <c r="K1461" s="31" t="n"/>
      <c r="L1461" s="31" t="n"/>
      <c r="M1461" s="33">
        <f>IF(I1461="","",J1461*I1461)</f>
        <v/>
      </c>
      <c r="N1461" s="33">
        <f>IF(K1461="","",M1461 * K1461)</f>
        <v/>
      </c>
      <c r="O1461" s="33">
        <f>IF(K1461="","",M1461 + N1461)</f>
        <v/>
      </c>
      <c r="P1461" s="4" t="n"/>
      <c r="Q1461" s="33">
        <f>IF(L1461&amp;K1461="","",M1461 * L1461)</f>
        <v/>
      </c>
      <c r="R1461" s="34">
        <f>IF(M1461="","",O1461-P1461-Q1461)</f>
        <v/>
      </c>
    </row>
    <row r="1462">
      <c r="A1462" s="25" t="n">
        <v>1458</v>
      </c>
      <c r="B1462" s="26">
        <f>_xlfn.XLOOKUP(C1462,sales!C:C,scon!B:B,"")</f>
        <v/>
      </c>
      <c r="C1462" s="4" t="n"/>
      <c r="D1462" s="26">
        <f>_xlfn.XLOOKUP(C1462,sales!C:C,scon!D:D,"")</f>
        <v/>
      </c>
      <c r="E1462" s="26">
        <f>_xlfn.XLOOKUP(C1462,sales!C:C,scon!E:E,"")</f>
        <v/>
      </c>
      <c r="F1462" s="4" t="n"/>
      <c r="G1462" s="27" t="n"/>
      <c r="H1462" s="28" t="n"/>
      <c r="I1462" s="4" t="n"/>
      <c r="J1462" s="35">
        <f>_xlfn.XLOOKUP(C1462,sales!C:C,scon!L:L,"")</f>
        <v/>
      </c>
      <c r="K1462" s="31" t="n"/>
      <c r="L1462" s="31" t="n"/>
      <c r="M1462" s="33">
        <f>IF(I1462="","",J1462*I1462)</f>
        <v/>
      </c>
      <c r="N1462" s="33">
        <f>IF(K1462="","",M1462 * K1462)</f>
        <v/>
      </c>
      <c r="O1462" s="33">
        <f>IF(K1462="","",M1462 + N1462)</f>
        <v/>
      </c>
      <c r="P1462" s="4" t="n"/>
      <c r="Q1462" s="33">
        <f>IF(L1462&amp;K1462="","",M1462 * L1462)</f>
        <v/>
      </c>
      <c r="R1462" s="34">
        <f>IF(M1462="","",O1462-P1462-Q1462)</f>
        <v/>
      </c>
    </row>
    <row r="1463">
      <c r="A1463" s="25" t="n">
        <v>1459</v>
      </c>
      <c r="B1463" s="26">
        <f>_xlfn.XLOOKUP(C1463,sales!C:C,scon!B:B,"")</f>
        <v/>
      </c>
      <c r="C1463" s="4" t="n"/>
      <c r="D1463" s="26">
        <f>_xlfn.XLOOKUP(C1463,sales!C:C,scon!D:D,"")</f>
        <v/>
      </c>
      <c r="E1463" s="26">
        <f>_xlfn.XLOOKUP(C1463,sales!C:C,scon!E:E,"")</f>
        <v/>
      </c>
      <c r="F1463" s="4" t="n"/>
      <c r="G1463" s="27" t="n"/>
      <c r="H1463" s="28" t="n"/>
      <c r="I1463" s="4" t="n"/>
      <c r="J1463" s="35">
        <f>_xlfn.XLOOKUP(C1463,sales!C:C,scon!L:L,"")</f>
        <v/>
      </c>
      <c r="K1463" s="31" t="n"/>
      <c r="L1463" s="31" t="n"/>
      <c r="M1463" s="33">
        <f>IF(I1463="","",J1463*I1463)</f>
        <v/>
      </c>
      <c r="N1463" s="33">
        <f>IF(K1463="","",M1463 * K1463)</f>
        <v/>
      </c>
      <c r="O1463" s="33">
        <f>IF(K1463="","",M1463 + N1463)</f>
        <v/>
      </c>
      <c r="P1463" s="4" t="n"/>
      <c r="Q1463" s="33">
        <f>IF(L1463&amp;K1463="","",M1463 * L1463)</f>
        <v/>
      </c>
      <c r="R1463" s="34">
        <f>IF(M1463="","",O1463-P1463-Q1463)</f>
        <v/>
      </c>
    </row>
    <row r="1464">
      <c r="A1464" s="25" t="n">
        <v>1460</v>
      </c>
      <c r="B1464" s="26">
        <f>_xlfn.XLOOKUP(C1464,sales!C:C,scon!B:B,"")</f>
        <v/>
      </c>
      <c r="C1464" s="4" t="n"/>
      <c r="D1464" s="26">
        <f>_xlfn.XLOOKUP(C1464,sales!C:C,scon!D:D,"")</f>
        <v/>
      </c>
      <c r="E1464" s="26">
        <f>_xlfn.XLOOKUP(C1464,sales!C:C,scon!E:E,"")</f>
        <v/>
      </c>
      <c r="F1464" s="4" t="n"/>
      <c r="G1464" s="27" t="n"/>
      <c r="H1464" s="28" t="n"/>
      <c r="I1464" s="4" t="n"/>
      <c r="J1464" s="35">
        <f>_xlfn.XLOOKUP(C1464,sales!C:C,scon!L:L,"")</f>
        <v/>
      </c>
      <c r="K1464" s="31" t="n"/>
      <c r="L1464" s="31" t="n"/>
      <c r="M1464" s="33">
        <f>IF(I1464="","",J1464*I1464)</f>
        <v/>
      </c>
      <c r="N1464" s="33">
        <f>IF(K1464="","",M1464 * K1464)</f>
        <v/>
      </c>
      <c r="O1464" s="33">
        <f>IF(K1464="","",M1464 + N1464)</f>
        <v/>
      </c>
      <c r="P1464" s="4" t="n"/>
      <c r="Q1464" s="33">
        <f>IF(L1464&amp;K1464="","",M1464 * L1464)</f>
        <v/>
      </c>
      <c r="R1464" s="34">
        <f>IF(M1464="","",O1464-P1464-Q1464)</f>
        <v/>
      </c>
    </row>
    <row r="1465">
      <c r="A1465" s="25" t="n">
        <v>1461</v>
      </c>
      <c r="B1465" s="26">
        <f>_xlfn.XLOOKUP(C1465,sales!C:C,scon!B:B,"")</f>
        <v/>
      </c>
      <c r="C1465" s="4" t="n"/>
      <c r="D1465" s="26">
        <f>_xlfn.XLOOKUP(C1465,sales!C:C,scon!D:D,"")</f>
        <v/>
      </c>
      <c r="E1465" s="26">
        <f>_xlfn.XLOOKUP(C1465,sales!C:C,scon!E:E,"")</f>
        <v/>
      </c>
      <c r="F1465" s="4" t="n"/>
      <c r="G1465" s="27" t="n"/>
      <c r="H1465" s="28" t="n"/>
      <c r="I1465" s="4" t="n"/>
      <c r="J1465" s="35">
        <f>_xlfn.XLOOKUP(C1465,sales!C:C,scon!L:L,"")</f>
        <v/>
      </c>
      <c r="K1465" s="31" t="n"/>
      <c r="L1465" s="31" t="n"/>
      <c r="M1465" s="33">
        <f>IF(I1465="","",J1465*I1465)</f>
        <v/>
      </c>
      <c r="N1465" s="33">
        <f>IF(K1465="","",M1465 * K1465)</f>
        <v/>
      </c>
      <c r="O1465" s="33">
        <f>IF(K1465="","",M1465 + N1465)</f>
        <v/>
      </c>
      <c r="P1465" s="4" t="n"/>
      <c r="Q1465" s="33">
        <f>IF(L1465&amp;K1465="","",M1465 * L1465)</f>
        <v/>
      </c>
      <c r="R1465" s="34">
        <f>IF(M1465="","",O1465-P1465-Q1465)</f>
        <v/>
      </c>
    </row>
    <row r="1466">
      <c r="A1466" s="25" t="n">
        <v>1462</v>
      </c>
      <c r="B1466" s="26">
        <f>_xlfn.XLOOKUP(C1466,sales!C:C,scon!B:B,"")</f>
        <v/>
      </c>
      <c r="C1466" s="4" t="n"/>
      <c r="D1466" s="26">
        <f>_xlfn.XLOOKUP(C1466,sales!C:C,scon!D:D,"")</f>
        <v/>
      </c>
      <c r="E1466" s="26">
        <f>_xlfn.XLOOKUP(C1466,sales!C:C,scon!E:E,"")</f>
        <v/>
      </c>
      <c r="F1466" s="4" t="n"/>
      <c r="G1466" s="27" t="n"/>
      <c r="H1466" s="28" t="n"/>
      <c r="I1466" s="4" t="n"/>
      <c r="J1466" s="35">
        <f>_xlfn.XLOOKUP(C1466,sales!C:C,scon!L:L,"")</f>
        <v/>
      </c>
      <c r="K1466" s="31" t="n"/>
      <c r="L1466" s="31" t="n"/>
      <c r="M1466" s="33">
        <f>IF(I1466="","",J1466*I1466)</f>
        <v/>
      </c>
      <c r="N1466" s="33">
        <f>IF(K1466="","",M1466 * K1466)</f>
        <v/>
      </c>
      <c r="O1466" s="33">
        <f>IF(K1466="","",M1466 + N1466)</f>
        <v/>
      </c>
      <c r="P1466" s="4" t="n"/>
      <c r="Q1466" s="33">
        <f>IF(L1466&amp;K1466="","",M1466 * L1466)</f>
        <v/>
      </c>
      <c r="R1466" s="34">
        <f>IF(M1466="","",O1466-P1466-Q1466)</f>
        <v/>
      </c>
    </row>
    <row r="1467">
      <c r="A1467" s="25" t="n">
        <v>1463</v>
      </c>
      <c r="B1467" s="26">
        <f>_xlfn.XLOOKUP(C1467,sales!C:C,scon!B:B,"")</f>
        <v/>
      </c>
      <c r="C1467" s="4" t="n"/>
      <c r="D1467" s="26">
        <f>_xlfn.XLOOKUP(C1467,sales!C:C,scon!D:D,"")</f>
        <v/>
      </c>
      <c r="E1467" s="26">
        <f>_xlfn.XLOOKUP(C1467,sales!C:C,scon!E:E,"")</f>
        <v/>
      </c>
      <c r="F1467" s="4" t="n"/>
      <c r="G1467" s="27" t="n"/>
      <c r="H1467" s="28" t="n"/>
      <c r="I1467" s="4" t="n"/>
      <c r="J1467" s="35">
        <f>_xlfn.XLOOKUP(C1467,sales!C:C,scon!L:L,"")</f>
        <v/>
      </c>
      <c r="K1467" s="31" t="n"/>
      <c r="L1467" s="31" t="n"/>
      <c r="M1467" s="33">
        <f>IF(I1467="","",J1467*I1467)</f>
        <v/>
      </c>
      <c r="N1467" s="33">
        <f>IF(K1467="","",M1467 * K1467)</f>
        <v/>
      </c>
      <c r="O1467" s="33">
        <f>IF(K1467="","",M1467 + N1467)</f>
        <v/>
      </c>
      <c r="P1467" s="4" t="n"/>
      <c r="Q1467" s="33">
        <f>IF(L1467&amp;K1467="","",M1467 * L1467)</f>
        <v/>
      </c>
      <c r="R1467" s="34">
        <f>IF(M1467="","",O1467-P1467-Q1467)</f>
        <v/>
      </c>
    </row>
    <row r="1468">
      <c r="A1468" s="25" t="n">
        <v>1464</v>
      </c>
      <c r="B1468" s="26">
        <f>_xlfn.XLOOKUP(C1468,sales!C:C,scon!B:B,"")</f>
        <v/>
      </c>
      <c r="C1468" s="4" t="n"/>
      <c r="D1468" s="26">
        <f>_xlfn.XLOOKUP(C1468,sales!C:C,scon!D:D,"")</f>
        <v/>
      </c>
      <c r="E1468" s="26">
        <f>_xlfn.XLOOKUP(C1468,sales!C:C,scon!E:E,"")</f>
        <v/>
      </c>
      <c r="F1468" s="4" t="n"/>
      <c r="G1468" s="27" t="n"/>
      <c r="H1468" s="28" t="n"/>
      <c r="I1468" s="4" t="n"/>
      <c r="J1468" s="35">
        <f>_xlfn.XLOOKUP(C1468,sales!C:C,scon!L:L,"")</f>
        <v/>
      </c>
      <c r="K1468" s="31" t="n"/>
      <c r="L1468" s="31" t="n"/>
      <c r="M1468" s="33">
        <f>IF(I1468="","",J1468*I1468)</f>
        <v/>
      </c>
      <c r="N1468" s="33">
        <f>IF(K1468="","",M1468 * K1468)</f>
        <v/>
      </c>
      <c r="O1468" s="33">
        <f>IF(K1468="","",M1468 + N1468)</f>
        <v/>
      </c>
      <c r="P1468" s="4" t="n"/>
      <c r="Q1468" s="33">
        <f>IF(L1468&amp;K1468="","",M1468 * L1468)</f>
        <v/>
      </c>
      <c r="R1468" s="34">
        <f>IF(M1468="","",O1468-P1468-Q1468)</f>
        <v/>
      </c>
    </row>
    <row r="1469">
      <c r="A1469" s="25" t="n">
        <v>1465</v>
      </c>
      <c r="B1469" s="26">
        <f>_xlfn.XLOOKUP(C1469,sales!C:C,scon!B:B,"")</f>
        <v/>
      </c>
      <c r="C1469" s="4" t="n"/>
      <c r="D1469" s="26">
        <f>_xlfn.XLOOKUP(C1469,sales!C:C,scon!D:D,"")</f>
        <v/>
      </c>
      <c r="E1469" s="26">
        <f>_xlfn.XLOOKUP(C1469,sales!C:C,scon!E:E,"")</f>
        <v/>
      </c>
      <c r="F1469" s="4" t="n"/>
      <c r="G1469" s="27" t="n"/>
      <c r="H1469" s="28" t="n"/>
      <c r="I1469" s="4" t="n"/>
      <c r="J1469" s="35">
        <f>_xlfn.XLOOKUP(C1469,sales!C:C,scon!L:L,"")</f>
        <v/>
      </c>
      <c r="K1469" s="31" t="n"/>
      <c r="L1469" s="31" t="n"/>
      <c r="M1469" s="33">
        <f>IF(I1469="","",J1469*I1469)</f>
        <v/>
      </c>
      <c r="N1469" s="33">
        <f>IF(K1469="","",M1469 * K1469)</f>
        <v/>
      </c>
      <c r="O1469" s="33">
        <f>IF(K1469="","",M1469 + N1469)</f>
        <v/>
      </c>
      <c r="P1469" s="4" t="n"/>
      <c r="Q1469" s="33">
        <f>IF(L1469&amp;K1469="","",M1469 * L1469)</f>
        <v/>
      </c>
      <c r="R1469" s="34">
        <f>IF(M1469="","",O1469-P1469-Q1469)</f>
        <v/>
      </c>
    </row>
    <row r="1470">
      <c r="A1470" s="25" t="n">
        <v>1466</v>
      </c>
      <c r="B1470" s="26">
        <f>_xlfn.XLOOKUP(C1470,sales!C:C,scon!B:B,"")</f>
        <v/>
      </c>
      <c r="C1470" s="4" t="n"/>
      <c r="D1470" s="26">
        <f>_xlfn.XLOOKUP(C1470,sales!C:C,scon!D:D,"")</f>
        <v/>
      </c>
      <c r="E1470" s="26">
        <f>_xlfn.XLOOKUP(C1470,sales!C:C,scon!E:E,"")</f>
        <v/>
      </c>
      <c r="F1470" s="4" t="n"/>
      <c r="G1470" s="27" t="n"/>
      <c r="H1470" s="28" t="n"/>
      <c r="I1470" s="4" t="n"/>
      <c r="J1470" s="35">
        <f>_xlfn.XLOOKUP(C1470,sales!C:C,scon!L:L,"")</f>
        <v/>
      </c>
      <c r="K1470" s="31" t="n"/>
      <c r="L1470" s="31" t="n"/>
      <c r="M1470" s="33">
        <f>IF(I1470="","",J1470*I1470)</f>
        <v/>
      </c>
      <c r="N1470" s="33">
        <f>IF(K1470="","",M1470 * K1470)</f>
        <v/>
      </c>
      <c r="O1470" s="33">
        <f>IF(K1470="","",M1470 + N1470)</f>
        <v/>
      </c>
      <c r="P1470" s="4" t="n"/>
      <c r="Q1470" s="33">
        <f>IF(L1470&amp;K1470="","",M1470 * L1470)</f>
        <v/>
      </c>
      <c r="R1470" s="34">
        <f>IF(M1470="","",O1470-P1470-Q1470)</f>
        <v/>
      </c>
    </row>
    <row r="1471">
      <c r="A1471" s="25" t="n">
        <v>1467</v>
      </c>
      <c r="B1471" s="26">
        <f>_xlfn.XLOOKUP(C1471,sales!C:C,scon!B:B,"")</f>
        <v/>
      </c>
      <c r="C1471" s="4" t="n"/>
      <c r="D1471" s="26">
        <f>_xlfn.XLOOKUP(C1471,sales!C:C,scon!D:D,"")</f>
        <v/>
      </c>
      <c r="E1471" s="26">
        <f>_xlfn.XLOOKUP(C1471,sales!C:C,scon!E:E,"")</f>
        <v/>
      </c>
      <c r="F1471" s="4" t="n"/>
      <c r="G1471" s="27" t="n"/>
      <c r="H1471" s="28" t="n"/>
      <c r="I1471" s="4" t="n"/>
      <c r="J1471" s="35">
        <f>_xlfn.XLOOKUP(C1471,sales!C:C,scon!L:L,"")</f>
        <v/>
      </c>
      <c r="K1471" s="31" t="n"/>
      <c r="L1471" s="31" t="n"/>
      <c r="M1471" s="33">
        <f>IF(I1471="","",J1471*I1471)</f>
        <v/>
      </c>
      <c r="N1471" s="33">
        <f>IF(K1471="","",M1471 * K1471)</f>
        <v/>
      </c>
      <c r="O1471" s="33">
        <f>IF(K1471="","",M1471 + N1471)</f>
        <v/>
      </c>
      <c r="P1471" s="4" t="n"/>
      <c r="Q1471" s="33">
        <f>IF(L1471&amp;K1471="","",M1471 * L1471)</f>
        <v/>
      </c>
      <c r="R1471" s="34">
        <f>IF(M1471="","",O1471-P1471-Q1471)</f>
        <v/>
      </c>
    </row>
    <row r="1472">
      <c r="A1472" s="25" t="n">
        <v>1468</v>
      </c>
      <c r="B1472" s="26">
        <f>_xlfn.XLOOKUP(C1472,sales!C:C,scon!B:B,"")</f>
        <v/>
      </c>
      <c r="C1472" s="4" t="n"/>
      <c r="D1472" s="26">
        <f>_xlfn.XLOOKUP(C1472,sales!C:C,scon!D:D,"")</f>
        <v/>
      </c>
      <c r="E1472" s="26">
        <f>_xlfn.XLOOKUP(C1472,sales!C:C,scon!E:E,"")</f>
        <v/>
      </c>
      <c r="F1472" s="4" t="n"/>
      <c r="G1472" s="27" t="n"/>
      <c r="H1472" s="28" t="n"/>
      <c r="I1472" s="4" t="n"/>
      <c r="J1472" s="35">
        <f>_xlfn.XLOOKUP(C1472,sales!C:C,scon!L:L,"")</f>
        <v/>
      </c>
      <c r="K1472" s="31" t="n"/>
      <c r="L1472" s="31" t="n"/>
      <c r="M1472" s="33">
        <f>IF(I1472="","",J1472*I1472)</f>
        <v/>
      </c>
      <c r="N1472" s="33">
        <f>IF(K1472="","",M1472 * K1472)</f>
        <v/>
      </c>
      <c r="O1472" s="33">
        <f>IF(K1472="","",M1472 + N1472)</f>
        <v/>
      </c>
      <c r="P1472" s="4" t="n"/>
      <c r="Q1472" s="33">
        <f>IF(L1472&amp;K1472="","",M1472 * L1472)</f>
        <v/>
      </c>
      <c r="R1472" s="34">
        <f>IF(M1472="","",O1472-P1472-Q1472)</f>
        <v/>
      </c>
    </row>
    <row r="1473">
      <c r="A1473" s="25" t="n">
        <v>1469</v>
      </c>
      <c r="B1473" s="26">
        <f>_xlfn.XLOOKUP(C1473,sales!C:C,scon!B:B,"")</f>
        <v/>
      </c>
      <c r="C1473" s="4" t="n"/>
      <c r="D1473" s="26">
        <f>_xlfn.XLOOKUP(C1473,sales!C:C,scon!D:D,"")</f>
        <v/>
      </c>
      <c r="E1473" s="26">
        <f>_xlfn.XLOOKUP(C1473,sales!C:C,scon!E:E,"")</f>
        <v/>
      </c>
      <c r="F1473" s="4" t="n"/>
      <c r="G1473" s="27" t="n"/>
      <c r="H1473" s="28" t="n"/>
      <c r="I1473" s="4" t="n"/>
      <c r="J1473" s="35">
        <f>_xlfn.XLOOKUP(C1473,sales!C:C,scon!L:L,"")</f>
        <v/>
      </c>
      <c r="K1473" s="31" t="n"/>
      <c r="L1473" s="31" t="n"/>
      <c r="M1473" s="33">
        <f>IF(I1473="","",J1473*I1473)</f>
        <v/>
      </c>
      <c r="N1473" s="33">
        <f>IF(K1473="","",M1473 * K1473)</f>
        <v/>
      </c>
      <c r="O1473" s="33">
        <f>IF(K1473="","",M1473 + N1473)</f>
        <v/>
      </c>
      <c r="P1473" s="4" t="n"/>
      <c r="Q1473" s="33">
        <f>IF(L1473&amp;K1473="","",M1473 * L1473)</f>
        <v/>
      </c>
      <c r="R1473" s="34">
        <f>IF(M1473="","",O1473-P1473-Q1473)</f>
        <v/>
      </c>
    </row>
    <row r="1474">
      <c r="A1474" s="25" t="n">
        <v>1470</v>
      </c>
      <c r="B1474" s="26">
        <f>_xlfn.XLOOKUP(C1474,sales!C:C,scon!B:B,"")</f>
        <v/>
      </c>
      <c r="C1474" s="4" t="n"/>
      <c r="D1474" s="26">
        <f>_xlfn.XLOOKUP(C1474,sales!C:C,scon!D:D,"")</f>
        <v/>
      </c>
      <c r="E1474" s="26">
        <f>_xlfn.XLOOKUP(C1474,sales!C:C,scon!E:E,"")</f>
        <v/>
      </c>
      <c r="F1474" s="4" t="n"/>
      <c r="G1474" s="27" t="n"/>
      <c r="H1474" s="28" t="n"/>
      <c r="I1474" s="4" t="n"/>
      <c r="J1474" s="35">
        <f>_xlfn.XLOOKUP(C1474,sales!C:C,scon!L:L,"")</f>
        <v/>
      </c>
      <c r="K1474" s="31" t="n"/>
      <c r="L1474" s="31" t="n"/>
      <c r="M1474" s="33">
        <f>IF(I1474="","",J1474*I1474)</f>
        <v/>
      </c>
      <c r="N1474" s="33">
        <f>IF(K1474="","",M1474 * K1474)</f>
        <v/>
      </c>
      <c r="O1474" s="33">
        <f>IF(K1474="","",M1474 + N1474)</f>
        <v/>
      </c>
      <c r="P1474" s="4" t="n"/>
      <c r="Q1474" s="33">
        <f>IF(L1474&amp;K1474="","",M1474 * L1474)</f>
        <v/>
      </c>
      <c r="R1474" s="34">
        <f>IF(M1474="","",O1474-P1474-Q1474)</f>
        <v/>
      </c>
    </row>
    <row r="1475">
      <c r="A1475" s="25" t="n">
        <v>1471</v>
      </c>
      <c r="B1475" s="26">
        <f>_xlfn.XLOOKUP(C1475,sales!C:C,scon!B:B,"")</f>
        <v/>
      </c>
      <c r="C1475" s="4" t="n"/>
      <c r="D1475" s="26">
        <f>_xlfn.XLOOKUP(C1475,sales!C:C,scon!D:D,"")</f>
        <v/>
      </c>
      <c r="E1475" s="26">
        <f>_xlfn.XLOOKUP(C1475,sales!C:C,scon!E:E,"")</f>
        <v/>
      </c>
      <c r="F1475" s="4" t="n"/>
      <c r="G1475" s="27" t="n"/>
      <c r="H1475" s="28" t="n"/>
      <c r="I1475" s="4" t="n"/>
      <c r="J1475" s="35">
        <f>_xlfn.XLOOKUP(C1475,sales!C:C,scon!L:L,"")</f>
        <v/>
      </c>
      <c r="K1475" s="31" t="n"/>
      <c r="L1475" s="31" t="n"/>
      <c r="M1475" s="33">
        <f>IF(I1475="","",J1475*I1475)</f>
        <v/>
      </c>
      <c r="N1475" s="33">
        <f>IF(K1475="","",M1475 * K1475)</f>
        <v/>
      </c>
      <c r="O1475" s="33">
        <f>IF(K1475="","",M1475 + N1475)</f>
        <v/>
      </c>
      <c r="P1475" s="4" t="n"/>
      <c r="Q1475" s="33">
        <f>IF(L1475&amp;K1475="","",M1475 * L1475)</f>
        <v/>
      </c>
      <c r="R1475" s="34">
        <f>IF(M1475="","",O1475-P1475-Q1475)</f>
        <v/>
      </c>
    </row>
    <row r="1476">
      <c r="A1476" s="25" t="n">
        <v>1472</v>
      </c>
      <c r="B1476" s="26">
        <f>_xlfn.XLOOKUP(C1476,sales!C:C,scon!B:B,"")</f>
        <v/>
      </c>
      <c r="C1476" s="4" t="n"/>
      <c r="D1476" s="26">
        <f>_xlfn.XLOOKUP(C1476,sales!C:C,scon!D:D,"")</f>
        <v/>
      </c>
      <c r="E1476" s="26">
        <f>_xlfn.XLOOKUP(C1476,sales!C:C,scon!E:E,"")</f>
        <v/>
      </c>
      <c r="F1476" s="4" t="n"/>
      <c r="G1476" s="27" t="n"/>
      <c r="H1476" s="28" t="n"/>
      <c r="I1476" s="4" t="n"/>
      <c r="J1476" s="35">
        <f>_xlfn.XLOOKUP(C1476,sales!C:C,scon!L:L,"")</f>
        <v/>
      </c>
      <c r="K1476" s="31" t="n"/>
      <c r="L1476" s="31" t="n"/>
      <c r="M1476" s="33">
        <f>IF(I1476="","",J1476*I1476)</f>
        <v/>
      </c>
      <c r="N1476" s="33">
        <f>IF(K1476="","",M1476 * K1476)</f>
        <v/>
      </c>
      <c r="O1476" s="33">
        <f>IF(K1476="","",M1476 + N1476)</f>
        <v/>
      </c>
      <c r="P1476" s="4" t="n"/>
      <c r="Q1476" s="33">
        <f>IF(L1476&amp;K1476="","",M1476 * L1476)</f>
        <v/>
      </c>
      <c r="R1476" s="34">
        <f>IF(M1476="","",O1476-P1476-Q1476)</f>
        <v/>
      </c>
    </row>
    <row r="1477">
      <c r="A1477" s="25" t="n">
        <v>1473</v>
      </c>
      <c r="B1477" s="26">
        <f>_xlfn.XLOOKUP(C1477,sales!C:C,scon!B:B,"")</f>
        <v/>
      </c>
      <c r="C1477" s="4" t="n"/>
      <c r="D1477" s="26">
        <f>_xlfn.XLOOKUP(C1477,sales!C:C,scon!D:D,"")</f>
        <v/>
      </c>
      <c r="E1477" s="26">
        <f>_xlfn.XLOOKUP(C1477,sales!C:C,scon!E:E,"")</f>
        <v/>
      </c>
      <c r="F1477" s="4" t="n"/>
      <c r="G1477" s="27" t="n"/>
      <c r="H1477" s="28" t="n"/>
      <c r="I1477" s="4" t="n"/>
      <c r="J1477" s="35">
        <f>_xlfn.XLOOKUP(C1477,sales!C:C,scon!L:L,"")</f>
        <v/>
      </c>
      <c r="K1477" s="31" t="n"/>
      <c r="L1477" s="31" t="n"/>
      <c r="M1477" s="33">
        <f>IF(I1477="","",J1477*I1477)</f>
        <v/>
      </c>
      <c r="N1477" s="33">
        <f>IF(K1477="","",M1477 * K1477)</f>
        <v/>
      </c>
      <c r="O1477" s="33">
        <f>IF(K1477="","",M1477 + N1477)</f>
        <v/>
      </c>
      <c r="P1477" s="4" t="n"/>
      <c r="Q1477" s="33">
        <f>IF(L1477&amp;K1477="","",M1477 * L1477)</f>
        <v/>
      </c>
      <c r="R1477" s="34">
        <f>IF(M1477="","",O1477-P1477-Q1477)</f>
        <v/>
      </c>
    </row>
    <row r="1478">
      <c r="A1478" s="25" t="n">
        <v>1474</v>
      </c>
      <c r="B1478" s="26">
        <f>_xlfn.XLOOKUP(C1478,sales!C:C,scon!B:B,"")</f>
        <v/>
      </c>
      <c r="C1478" s="4" t="n"/>
      <c r="D1478" s="26">
        <f>_xlfn.XLOOKUP(C1478,sales!C:C,scon!D:D,"")</f>
        <v/>
      </c>
      <c r="E1478" s="26">
        <f>_xlfn.XLOOKUP(C1478,sales!C:C,scon!E:E,"")</f>
        <v/>
      </c>
      <c r="F1478" s="4" t="n"/>
      <c r="G1478" s="27" t="n"/>
      <c r="H1478" s="28" t="n"/>
      <c r="I1478" s="4" t="n"/>
      <c r="J1478" s="35">
        <f>_xlfn.XLOOKUP(C1478,sales!C:C,scon!L:L,"")</f>
        <v/>
      </c>
      <c r="K1478" s="31" t="n"/>
      <c r="L1478" s="31" t="n"/>
      <c r="M1478" s="33">
        <f>IF(I1478="","",J1478*I1478)</f>
        <v/>
      </c>
      <c r="N1478" s="33">
        <f>IF(K1478="","",M1478 * K1478)</f>
        <v/>
      </c>
      <c r="O1478" s="33">
        <f>IF(K1478="","",M1478 + N1478)</f>
        <v/>
      </c>
      <c r="P1478" s="4" t="n"/>
      <c r="Q1478" s="33">
        <f>IF(L1478&amp;K1478="","",M1478 * L1478)</f>
        <v/>
      </c>
      <c r="R1478" s="34">
        <f>IF(M1478="","",O1478-P1478-Q1478)</f>
        <v/>
      </c>
    </row>
    <row r="1479">
      <c r="A1479" s="25" t="n">
        <v>1475</v>
      </c>
      <c r="B1479" s="26">
        <f>_xlfn.XLOOKUP(C1479,sales!C:C,scon!B:B,"")</f>
        <v/>
      </c>
      <c r="C1479" s="4" t="n"/>
      <c r="D1479" s="26">
        <f>_xlfn.XLOOKUP(C1479,sales!C:C,scon!D:D,"")</f>
        <v/>
      </c>
      <c r="E1479" s="26">
        <f>_xlfn.XLOOKUP(C1479,sales!C:C,scon!E:E,"")</f>
        <v/>
      </c>
      <c r="F1479" s="4" t="n"/>
      <c r="G1479" s="27" t="n"/>
      <c r="H1479" s="28" t="n"/>
      <c r="I1479" s="4" t="n"/>
      <c r="J1479" s="35">
        <f>_xlfn.XLOOKUP(C1479,sales!C:C,scon!L:L,"")</f>
        <v/>
      </c>
      <c r="K1479" s="31" t="n"/>
      <c r="L1479" s="31" t="n"/>
      <c r="M1479" s="33">
        <f>IF(I1479="","",J1479*I1479)</f>
        <v/>
      </c>
      <c r="N1479" s="33">
        <f>IF(K1479="","",M1479 * K1479)</f>
        <v/>
      </c>
      <c r="O1479" s="33">
        <f>IF(K1479="","",M1479 + N1479)</f>
        <v/>
      </c>
      <c r="P1479" s="4" t="n"/>
      <c r="Q1479" s="33">
        <f>IF(L1479&amp;K1479="","",M1479 * L1479)</f>
        <v/>
      </c>
      <c r="R1479" s="34">
        <f>IF(M1479="","",O1479-P1479-Q1479)</f>
        <v/>
      </c>
    </row>
    <row r="1480">
      <c r="A1480" s="25" t="n">
        <v>1476</v>
      </c>
      <c r="B1480" s="26">
        <f>_xlfn.XLOOKUP(C1480,sales!C:C,scon!B:B,"")</f>
        <v/>
      </c>
      <c r="C1480" s="4" t="n"/>
      <c r="D1480" s="26">
        <f>_xlfn.XLOOKUP(C1480,sales!C:C,scon!D:D,"")</f>
        <v/>
      </c>
      <c r="E1480" s="26">
        <f>_xlfn.XLOOKUP(C1480,sales!C:C,scon!E:E,"")</f>
        <v/>
      </c>
      <c r="F1480" s="4" t="n"/>
      <c r="G1480" s="27" t="n"/>
      <c r="H1480" s="28" t="n"/>
      <c r="I1480" s="4" t="n"/>
      <c r="J1480" s="35">
        <f>_xlfn.XLOOKUP(C1480,sales!C:C,scon!L:L,"")</f>
        <v/>
      </c>
      <c r="K1480" s="31" t="n"/>
      <c r="L1480" s="31" t="n"/>
      <c r="M1480" s="33">
        <f>IF(I1480="","",J1480*I1480)</f>
        <v/>
      </c>
      <c r="N1480" s="33">
        <f>IF(K1480="","",M1480 * K1480)</f>
        <v/>
      </c>
      <c r="O1480" s="33">
        <f>IF(K1480="","",M1480 + N1480)</f>
        <v/>
      </c>
      <c r="P1480" s="4" t="n"/>
      <c r="Q1480" s="33">
        <f>IF(L1480&amp;K1480="","",M1480 * L1480)</f>
        <v/>
      </c>
      <c r="R1480" s="34">
        <f>IF(M1480="","",O1480-P1480-Q1480)</f>
        <v/>
      </c>
    </row>
    <row r="1481">
      <c r="A1481" s="25" t="n">
        <v>1477</v>
      </c>
      <c r="B1481" s="26">
        <f>_xlfn.XLOOKUP(C1481,sales!C:C,scon!B:B,"")</f>
        <v/>
      </c>
      <c r="C1481" s="4" t="n"/>
      <c r="D1481" s="26">
        <f>_xlfn.XLOOKUP(C1481,sales!C:C,scon!D:D,"")</f>
        <v/>
      </c>
      <c r="E1481" s="26">
        <f>_xlfn.XLOOKUP(C1481,sales!C:C,scon!E:E,"")</f>
        <v/>
      </c>
      <c r="F1481" s="4" t="n"/>
      <c r="G1481" s="27" t="n"/>
      <c r="H1481" s="28" t="n"/>
      <c r="I1481" s="4" t="n"/>
      <c r="J1481" s="35">
        <f>_xlfn.XLOOKUP(C1481,sales!C:C,scon!L:L,"")</f>
        <v/>
      </c>
      <c r="K1481" s="31" t="n"/>
      <c r="L1481" s="31" t="n"/>
      <c r="M1481" s="33">
        <f>IF(I1481="","",J1481*I1481)</f>
        <v/>
      </c>
      <c r="N1481" s="33">
        <f>IF(K1481="","",M1481 * K1481)</f>
        <v/>
      </c>
      <c r="O1481" s="33">
        <f>IF(K1481="","",M1481 + N1481)</f>
        <v/>
      </c>
      <c r="P1481" s="4" t="n"/>
      <c r="Q1481" s="33">
        <f>IF(L1481&amp;K1481="","",M1481 * L1481)</f>
        <v/>
      </c>
      <c r="R1481" s="34">
        <f>IF(M1481="","",O1481-P1481-Q1481)</f>
        <v/>
      </c>
    </row>
    <row r="1482">
      <c r="A1482" s="25" t="n">
        <v>1478</v>
      </c>
      <c r="B1482" s="26">
        <f>_xlfn.XLOOKUP(C1482,sales!C:C,scon!B:B,"")</f>
        <v/>
      </c>
      <c r="C1482" s="4" t="n"/>
      <c r="D1482" s="26">
        <f>_xlfn.XLOOKUP(C1482,sales!C:C,scon!D:D,"")</f>
        <v/>
      </c>
      <c r="E1482" s="26">
        <f>_xlfn.XLOOKUP(C1482,sales!C:C,scon!E:E,"")</f>
        <v/>
      </c>
      <c r="F1482" s="4" t="n"/>
      <c r="G1482" s="27" t="n"/>
      <c r="H1482" s="28" t="n"/>
      <c r="I1482" s="4" t="n"/>
      <c r="J1482" s="35">
        <f>_xlfn.XLOOKUP(C1482,sales!C:C,scon!L:L,"")</f>
        <v/>
      </c>
      <c r="K1482" s="31" t="n"/>
      <c r="L1482" s="31" t="n"/>
      <c r="M1482" s="33">
        <f>IF(I1482="","",J1482*I1482)</f>
        <v/>
      </c>
      <c r="N1482" s="33">
        <f>IF(K1482="","",M1482 * K1482)</f>
        <v/>
      </c>
      <c r="O1482" s="33">
        <f>IF(K1482="","",M1482 + N1482)</f>
        <v/>
      </c>
      <c r="P1482" s="4" t="n"/>
      <c r="Q1482" s="33">
        <f>IF(L1482&amp;K1482="","",M1482 * L1482)</f>
        <v/>
      </c>
      <c r="R1482" s="34">
        <f>IF(M1482="","",O1482-P1482-Q1482)</f>
        <v/>
      </c>
    </row>
    <row r="1483">
      <c r="A1483" s="25" t="n">
        <v>1479</v>
      </c>
      <c r="B1483" s="26">
        <f>_xlfn.XLOOKUP(C1483,sales!C:C,scon!B:B,"")</f>
        <v/>
      </c>
      <c r="C1483" s="4" t="n"/>
      <c r="D1483" s="26">
        <f>_xlfn.XLOOKUP(C1483,sales!C:C,scon!D:D,"")</f>
        <v/>
      </c>
      <c r="E1483" s="26">
        <f>_xlfn.XLOOKUP(C1483,sales!C:C,scon!E:E,"")</f>
        <v/>
      </c>
      <c r="F1483" s="4" t="n"/>
      <c r="G1483" s="27" t="n"/>
      <c r="H1483" s="28" t="n"/>
      <c r="I1483" s="4" t="n"/>
      <c r="J1483" s="35">
        <f>_xlfn.XLOOKUP(C1483,sales!C:C,scon!L:L,"")</f>
        <v/>
      </c>
      <c r="K1483" s="31" t="n"/>
      <c r="L1483" s="31" t="n"/>
      <c r="M1483" s="33">
        <f>IF(I1483="","",J1483*I1483)</f>
        <v/>
      </c>
      <c r="N1483" s="33">
        <f>IF(K1483="","",M1483 * K1483)</f>
        <v/>
      </c>
      <c r="O1483" s="33">
        <f>IF(K1483="","",M1483 + N1483)</f>
        <v/>
      </c>
      <c r="P1483" s="4" t="n"/>
      <c r="Q1483" s="33">
        <f>IF(L1483&amp;K1483="","",M1483 * L1483)</f>
        <v/>
      </c>
      <c r="R1483" s="34">
        <f>IF(M1483="","",O1483-P1483-Q1483)</f>
        <v/>
      </c>
    </row>
    <row r="1484">
      <c r="A1484" s="25" t="n">
        <v>1480</v>
      </c>
      <c r="B1484" s="26">
        <f>_xlfn.XLOOKUP(C1484,sales!C:C,scon!B:B,"")</f>
        <v/>
      </c>
      <c r="C1484" s="4" t="n"/>
      <c r="D1484" s="26">
        <f>_xlfn.XLOOKUP(C1484,sales!C:C,scon!D:D,"")</f>
        <v/>
      </c>
      <c r="E1484" s="26">
        <f>_xlfn.XLOOKUP(C1484,sales!C:C,scon!E:E,"")</f>
        <v/>
      </c>
      <c r="F1484" s="4" t="n"/>
      <c r="G1484" s="27" t="n"/>
      <c r="H1484" s="28" t="n"/>
      <c r="I1484" s="4" t="n"/>
      <c r="J1484" s="35">
        <f>_xlfn.XLOOKUP(C1484,sales!C:C,scon!L:L,"")</f>
        <v/>
      </c>
      <c r="K1484" s="31" t="n"/>
      <c r="L1484" s="31" t="n"/>
      <c r="M1484" s="33">
        <f>IF(I1484="","",J1484*I1484)</f>
        <v/>
      </c>
      <c r="N1484" s="33">
        <f>IF(K1484="","",M1484 * K1484)</f>
        <v/>
      </c>
      <c r="O1484" s="33">
        <f>IF(K1484="","",M1484 + N1484)</f>
        <v/>
      </c>
      <c r="P1484" s="4" t="n"/>
      <c r="Q1484" s="33">
        <f>IF(L1484&amp;K1484="","",M1484 * L1484)</f>
        <v/>
      </c>
      <c r="R1484" s="34">
        <f>IF(M1484="","",O1484-P1484-Q1484)</f>
        <v/>
      </c>
    </row>
    <row r="1485">
      <c r="A1485" s="25" t="n">
        <v>1481</v>
      </c>
      <c r="B1485" s="26">
        <f>_xlfn.XLOOKUP(C1485,sales!C:C,scon!B:B,"")</f>
        <v/>
      </c>
      <c r="C1485" s="4" t="n"/>
      <c r="D1485" s="26">
        <f>_xlfn.XLOOKUP(C1485,sales!C:C,scon!D:D,"")</f>
        <v/>
      </c>
      <c r="E1485" s="26">
        <f>_xlfn.XLOOKUP(C1485,sales!C:C,scon!E:E,"")</f>
        <v/>
      </c>
      <c r="F1485" s="4" t="n"/>
      <c r="G1485" s="27" t="n"/>
      <c r="H1485" s="28" t="n"/>
      <c r="I1485" s="4" t="n"/>
      <c r="J1485" s="35">
        <f>_xlfn.XLOOKUP(C1485,sales!C:C,scon!L:L,"")</f>
        <v/>
      </c>
      <c r="K1485" s="31" t="n"/>
      <c r="L1485" s="31" t="n"/>
      <c r="M1485" s="33">
        <f>IF(I1485="","",J1485*I1485)</f>
        <v/>
      </c>
      <c r="N1485" s="33">
        <f>IF(K1485="","",M1485 * K1485)</f>
        <v/>
      </c>
      <c r="O1485" s="33">
        <f>IF(K1485="","",M1485 + N1485)</f>
        <v/>
      </c>
      <c r="P1485" s="4" t="n"/>
      <c r="Q1485" s="33">
        <f>IF(L1485&amp;K1485="","",M1485 * L1485)</f>
        <v/>
      </c>
      <c r="R1485" s="34">
        <f>IF(M1485="","",O1485-P1485-Q1485)</f>
        <v/>
      </c>
    </row>
    <row r="1486">
      <c r="A1486" s="25" t="n">
        <v>1482</v>
      </c>
      <c r="B1486" s="26">
        <f>_xlfn.XLOOKUP(C1486,sales!C:C,scon!B:B,"")</f>
        <v/>
      </c>
      <c r="C1486" s="4" t="n"/>
      <c r="D1486" s="26">
        <f>_xlfn.XLOOKUP(C1486,sales!C:C,scon!D:D,"")</f>
        <v/>
      </c>
      <c r="E1486" s="26">
        <f>_xlfn.XLOOKUP(C1486,sales!C:C,scon!E:E,"")</f>
        <v/>
      </c>
      <c r="F1486" s="4" t="n"/>
      <c r="G1486" s="27" t="n"/>
      <c r="H1486" s="28" t="n"/>
      <c r="I1486" s="4" t="n"/>
      <c r="J1486" s="35">
        <f>_xlfn.XLOOKUP(C1486,sales!C:C,scon!L:L,"")</f>
        <v/>
      </c>
      <c r="K1486" s="31" t="n"/>
      <c r="L1486" s="31" t="n"/>
      <c r="M1486" s="33">
        <f>IF(I1486="","",J1486*I1486)</f>
        <v/>
      </c>
      <c r="N1486" s="33">
        <f>IF(K1486="","",M1486 * K1486)</f>
        <v/>
      </c>
      <c r="O1486" s="33">
        <f>IF(K1486="","",M1486 + N1486)</f>
        <v/>
      </c>
      <c r="P1486" s="4" t="n"/>
      <c r="Q1486" s="33">
        <f>IF(L1486&amp;K1486="","",M1486 * L1486)</f>
        <v/>
      </c>
      <c r="R1486" s="34">
        <f>IF(M1486="","",O1486-P1486-Q1486)</f>
        <v/>
      </c>
    </row>
    <row r="1487">
      <c r="A1487" s="25" t="n">
        <v>1483</v>
      </c>
      <c r="B1487" s="26">
        <f>_xlfn.XLOOKUP(C1487,sales!C:C,scon!B:B,"")</f>
        <v/>
      </c>
      <c r="C1487" s="4" t="n"/>
      <c r="D1487" s="26">
        <f>_xlfn.XLOOKUP(C1487,sales!C:C,scon!D:D,"")</f>
        <v/>
      </c>
      <c r="E1487" s="26">
        <f>_xlfn.XLOOKUP(C1487,sales!C:C,scon!E:E,"")</f>
        <v/>
      </c>
      <c r="F1487" s="4" t="n"/>
      <c r="G1487" s="27" t="n"/>
      <c r="H1487" s="28" t="n"/>
      <c r="I1487" s="4" t="n"/>
      <c r="J1487" s="35">
        <f>_xlfn.XLOOKUP(C1487,sales!C:C,scon!L:L,"")</f>
        <v/>
      </c>
      <c r="K1487" s="31" t="n"/>
      <c r="L1487" s="31" t="n"/>
      <c r="M1487" s="33">
        <f>IF(I1487="","",J1487*I1487)</f>
        <v/>
      </c>
      <c r="N1487" s="33">
        <f>IF(K1487="","",M1487 * K1487)</f>
        <v/>
      </c>
      <c r="O1487" s="33">
        <f>IF(K1487="","",M1487 + N1487)</f>
        <v/>
      </c>
      <c r="P1487" s="4" t="n"/>
      <c r="Q1487" s="33">
        <f>IF(L1487&amp;K1487="","",M1487 * L1487)</f>
        <v/>
      </c>
      <c r="R1487" s="34">
        <f>IF(M1487="","",O1487-P1487-Q1487)</f>
        <v/>
      </c>
    </row>
    <row r="1488">
      <c r="A1488" s="25" t="n">
        <v>1484</v>
      </c>
      <c r="B1488" s="26">
        <f>_xlfn.XLOOKUP(C1488,sales!C:C,scon!B:B,"")</f>
        <v/>
      </c>
      <c r="C1488" s="4" t="n"/>
      <c r="D1488" s="26">
        <f>_xlfn.XLOOKUP(C1488,sales!C:C,scon!D:D,"")</f>
        <v/>
      </c>
      <c r="E1488" s="26">
        <f>_xlfn.XLOOKUP(C1488,sales!C:C,scon!E:E,"")</f>
        <v/>
      </c>
      <c r="F1488" s="4" t="n"/>
      <c r="G1488" s="27" t="n"/>
      <c r="H1488" s="28" t="n"/>
      <c r="I1488" s="4" t="n"/>
      <c r="J1488" s="35">
        <f>_xlfn.XLOOKUP(C1488,sales!C:C,scon!L:L,"")</f>
        <v/>
      </c>
      <c r="K1488" s="31" t="n"/>
      <c r="L1488" s="31" t="n"/>
      <c r="M1488" s="33">
        <f>IF(I1488="","",J1488*I1488)</f>
        <v/>
      </c>
      <c r="N1488" s="33">
        <f>IF(K1488="","",M1488 * K1488)</f>
        <v/>
      </c>
      <c r="O1488" s="33">
        <f>IF(K1488="","",M1488 + N1488)</f>
        <v/>
      </c>
      <c r="P1488" s="4" t="n"/>
      <c r="Q1488" s="33">
        <f>IF(L1488&amp;K1488="","",M1488 * L1488)</f>
        <v/>
      </c>
      <c r="R1488" s="34">
        <f>IF(M1488="","",O1488-P1488-Q1488)</f>
        <v/>
      </c>
    </row>
    <row r="1489">
      <c r="A1489" s="25" t="n">
        <v>1485</v>
      </c>
      <c r="B1489" s="26">
        <f>_xlfn.XLOOKUP(C1489,sales!C:C,scon!B:B,"")</f>
        <v/>
      </c>
      <c r="C1489" s="4" t="n"/>
      <c r="D1489" s="26">
        <f>_xlfn.XLOOKUP(C1489,sales!C:C,scon!D:D,"")</f>
        <v/>
      </c>
      <c r="E1489" s="26">
        <f>_xlfn.XLOOKUP(C1489,sales!C:C,scon!E:E,"")</f>
        <v/>
      </c>
      <c r="F1489" s="4" t="n"/>
      <c r="G1489" s="27" t="n"/>
      <c r="H1489" s="28" t="n"/>
      <c r="I1489" s="4" t="n"/>
      <c r="J1489" s="35">
        <f>_xlfn.XLOOKUP(C1489,sales!C:C,scon!L:L,"")</f>
        <v/>
      </c>
      <c r="K1489" s="31" t="n"/>
      <c r="L1489" s="31" t="n"/>
      <c r="M1489" s="33">
        <f>IF(I1489="","",J1489*I1489)</f>
        <v/>
      </c>
      <c r="N1489" s="33">
        <f>IF(K1489="","",M1489 * K1489)</f>
        <v/>
      </c>
      <c r="O1489" s="33">
        <f>IF(K1489="","",M1489 + N1489)</f>
        <v/>
      </c>
      <c r="P1489" s="4" t="n"/>
      <c r="Q1489" s="33">
        <f>IF(L1489&amp;K1489="","",M1489 * L1489)</f>
        <v/>
      </c>
      <c r="R1489" s="34">
        <f>IF(M1489="","",O1489-P1489-Q1489)</f>
        <v/>
      </c>
    </row>
    <row r="1490">
      <c r="A1490" s="25" t="n">
        <v>1486</v>
      </c>
      <c r="B1490" s="26">
        <f>_xlfn.XLOOKUP(C1490,sales!C:C,scon!B:B,"")</f>
        <v/>
      </c>
      <c r="C1490" s="4" t="n"/>
      <c r="D1490" s="26">
        <f>_xlfn.XLOOKUP(C1490,sales!C:C,scon!D:D,"")</f>
        <v/>
      </c>
      <c r="E1490" s="26">
        <f>_xlfn.XLOOKUP(C1490,sales!C:C,scon!E:E,"")</f>
        <v/>
      </c>
      <c r="F1490" s="4" t="n"/>
      <c r="G1490" s="27" t="n"/>
      <c r="H1490" s="28" t="n"/>
      <c r="I1490" s="4" t="n"/>
      <c r="J1490" s="35">
        <f>_xlfn.XLOOKUP(C1490,sales!C:C,scon!L:L,"")</f>
        <v/>
      </c>
      <c r="K1490" s="31" t="n"/>
      <c r="L1490" s="31" t="n"/>
      <c r="M1490" s="33">
        <f>IF(I1490="","",J1490*I1490)</f>
        <v/>
      </c>
      <c r="N1490" s="33">
        <f>IF(K1490="","",M1490 * K1490)</f>
        <v/>
      </c>
      <c r="O1490" s="33">
        <f>IF(K1490="","",M1490 + N1490)</f>
        <v/>
      </c>
      <c r="P1490" s="4" t="n"/>
      <c r="Q1490" s="33">
        <f>IF(L1490&amp;K1490="","",M1490 * L1490)</f>
        <v/>
      </c>
      <c r="R1490" s="34">
        <f>IF(M1490="","",O1490-P1490-Q1490)</f>
        <v/>
      </c>
    </row>
    <row r="1491">
      <c r="A1491" s="25" t="n">
        <v>1487</v>
      </c>
      <c r="B1491" s="26">
        <f>_xlfn.XLOOKUP(C1491,sales!C:C,scon!B:B,"")</f>
        <v/>
      </c>
      <c r="C1491" s="4" t="n"/>
      <c r="D1491" s="26">
        <f>_xlfn.XLOOKUP(C1491,sales!C:C,scon!D:D,"")</f>
        <v/>
      </c>
      <c r="E1491" s="26">
        <f>_xlfn.XLOOKUP(C1491,sales!C:C,scon!E:E,"")</f>
        <v/>
      </c>
      <c r="F1491" s="4" t="n"/>
      <c r="G1491" s="27" t="n"/>
      <c r="H1491" s="28" t="n"/>
      <c r="I1491" s="4" t="n"/>
      <c r="J1491" s="35">
        <f>_xlfn.XLOOKUP(C1491,sales!C:C,scon!L:L,"")</f>
        <v/>
      </c>
      <c r="K1491" s="31" t="n"/>
      <c r="L1491" s="31" t="n"/>
      <c r="M1491" s="33">
        <f>IF(I1491="","",J1491*I1491)</f>
        <v/>
      </c>
      <c r="N1491" s="33">
        <f>IF(K1491="","",M1491 * K1491)</f>
        <v/>
      </c>
      <c r="O1491" s="33">
        <f>IF(K1491="","",M1491 + N1491)</f>
        <v/>
      </c>
      <c r="P1491" s="4" t="n"/>
      <c r="Q1491" s="33">
        <f>IF(L1491&amp;K1491="","",M1491 * L1491)</f>
        <v/>
      </c>
      <c r="R1491" s="34">
        <f>IF(M1491="","",O1491-P1491-Q1491)</f>
        <v/>
      </c>
    </row>
    <row r="1492">
      <c r="A1492" s="25" t="n">
        <v>1488</v>
      </c>
      <c r="B1492" s="26">
        <f>_xlfn.XLOOKUP(C1492,sales!C:C,scon!B:B,"")</f>
        <v/>
      </c>
      <c r="C1492" s="4" t="n"/>
      <c r="D1492" s="26">
        <f>_xlfn.XLOOKUP(C1492,sales!C:C,scon!D:D,"")</f>
        <v/>
      </c>
      <c r="E1492" s="26">
        <f>_xlfn.XLOOKUP(C1492,sales!C:C,scon!E:E,"")</f>
        <v/>
      </c>
      <c r="F1492" s="4" t="n"/>
      <c r="G1492" s="27" t="n"/>
      <c r="H1492" s="28" t="n"/>
      <c r="I1492" s="4" t="n"/>
      <c r="J1492" s="35">
        <f>_xlfn.XLOOKUP(C1492,sales!C:C,scon!L:L,"")</f>
        <v/>
      </c>
      <c r="K1492" s="31" t="n"/>
      <c r="L1492" s="31" t="n"/>
      <c r="M1492" s="33">
        <f>IF(I1492="","",J1492*I1492)</f>
        <v/>
      </c>
      <c r="N1492" s="33">
        <f>IF(K1492="","",M1492 * K1492)</f>
        <v/>
      </c>
      <c r="O1492" s="33">
        <f>IF(K1492="","",M1492 + N1492)</f>
        <v/>
      </c>
      <c r="P1492" s="4" t="n"/>
      <c r="Q1492" s="33">
        <f>IF(L1492&amp;K1492="","",M1492 * L1492)</f>
        <v/>
      </c>
      <c r="R1492" s="34">
        <f>IF(M1492="","",O1492-P1492-Q1492)</f>
        <v/>
      </c>
    </row>
    <row r="1493">
      <c r="A1493" s="25" t="n">
        <v>1489</v>
      </c>
      <c r="B1493" s="26">
        <f>_xlfn.XLOOKUP(C1493,sales!C:C,scon!B:B,"")</f>
        <v/>
      </c>
      <c r="C1493" s="4" t="n"/>
      <c r="D1493" s="26">
        <f>_xlfn.XLOOKUP(C1493,sales!C:C,scon!D:D,"")</f>
        <v/>
      </c>
      <c r="E1493" s="26">
        <f>_xlfn.XLOOKUP(C1493,sales!C:C,scon!E:E,"")</f>
        <v/>
      </c>
      <c r="F1493" s="4" t="n"/>
      <c r="G1493" s="27" t="n"/>
      <c r="H1493" s="28" t="n"/>
      <c r="I1493" s="4" t="n"/>
      <c r="J1493" s="35">
        <f>_xlfn.XLOOKUP(C1493,sales!C:C,scon!L:L,"")</f>
        <v/>
      </c>
      <c r="K1493" s="31" t="n"/>
      <c r="L1493" s="31" t="n"/>
      <c r="M1493" s="33">
        <f>IF(I1493="","",J1493*I1493)</f>
        <v/>
      </c>
      <c r="N1493" s="33">
        <f>IF(K1493="","",M1493 * K1493)</f>
        <v/>
      </c>
      <c r="O1493" s="33">
        <f>IF(K1493="","",M1493 + N1493)</f>
        <v/>
      </c>
      <c r="P1493" s="4" t="n"/>
      <c r="Q1493" s="33">
        <f>IF(L1493&amp;K1493="","",M1493 * L1493)</f>
        <v/>
      </c>
      <c r="R1493" s="34">
        <f>IF(M1493="","",O1493-P1493-Q1493)</f>
        <v/>
      </c>
    </row>
    <row r="1494">
      <c r="A1494" s="25" t="n">
        <v>1490</v>
      </c>
      <c r="B1494" s="26">
        <f>_xlfn.XLOOKUP(C1494,sales!C:C,scon!B:B,"")</f>
        <v/>
      </c>
      <c r="C1494" s="4" t="n"/>
      <c r="D1494" s="26">
        <f>_xlfn.XLOOKUP(C1494,sales!C:C,scon!D:D,"")</f>
        <v/>
      </c>
      <c r="E1494" s="26">
        <f>_xlfn.XLOOKUP(C1494,sales!C:C,scon!E:E,"")</f>
        <v/>
      </c>
      <c r="F1494" s="4" t="n"/>
      <c r="G1494" s="27" t="n"/>
      <c r="H1494" s="28" t="n"/>
      <c r="I1494" s="4" t="n"/>
      <c r="J1494" s="35">
        <f>_xlfn.XLOOKUP(C1494,sales!C:C,scon!L:L,"")</f>
        <v/>
      </c>
      <c r="K1494" s="31" t="n"/>
      <c r="L1494" s="31" t="n"/>
      <c r="M1494" s="33">
        <f>IF(I1494="","",J1494*I1494)</f>
        <v/>
      </c>
      <c r="N1494" s="33">
        <f>IF(K1494="","",M1494 * K1494)</f>
        <v/>
      </c>
      <c r="O1494" s="33">
        <f>IF(K1494="","",M1494 + N1494)</f>
        <v/>
      </c>
      <c r="P1494" s="4" t="n"/>
      <c r="Q1494" s="33">
        <f>IF(L1494&amp;K1494="","",M1494 * L1494)</f>
        <v/>
      </c>
      <c r="R1494" s="34">
        <f>IF(M1494="","",O1494-P1494-Q1494)</f>
        <v/>
      </c>
    </row>
    <row r="1495">
      <c r="A1495" s="25" t="n">
        <v>1491</v>
      </c>
      <c r="B1495" s="26">
        <f>_xlfn.XLOOKUP(C1495,sales!C:C,scon!B:B,"")</f>
        <v/>
      </c>
      <c r="C1495" s="4" t="n"/>
      <c r="D1495" s="26">
        <f>_xlfn.XLOOKUP(C1495,sales!C:C,scon!D:D,"")</f>
        <v/>
      </c>
      <c r="E1495" s="26">
        <f>_xlfn.XLOOKUP(C1495,sales!C:C,scon!E:E,"")</f>
        <v/>
      </c>
      <c r="F1495" s="4" t="n"/>
      <c r="G1495" s="27" t="n"/>
      <c r="H1495" s="28" t="n"/>
      <c r="I1495" s="4" t="n"/>
      <c r="J1495" s="35">
        <f>_xlfn.XLOOKUP(C1495,sales!C:C,scon!L:L,"")</f>
        <v/>
      </c>
      <c r="K1495" s="31" t="n"/>
      <c r="L1495" s="31" t="n"/>
      <c r="M1495" s="33">
        <f>IF(I1495="","",J1495*I1495)</f>
        <v/>
      </c>
      <c r="N1495" s="33">
        <f>IF(K1495="","",M1495 * K1495)</f>
        <v/>
      </c>
      <c r="O1495" s="33">
        <f>IF(K1495="","",M1495 + N1495)</f>
        <v/>
      </c>
      <c r="P1495" s="4" t="n"/>
      <c r="Q1495" s="33">
        <f>IF(L1495&amp;K1495="","",M1495 * L1495)</f>
        <v/>
      </c>
      <c r="R1495" s="34">
        <f>IF(M1495="","",O1495-P1495-Q1495)</f>
        <v/>
      </c>
    </row>
    <row r="1496">
      <c r="A1496" s="25" t="n">
        <v>1492</v>
      </c>
      <c r="B1496" s="26">
        <f>_xlfn.XLOOKUP(C1496,sales!C:C,scon!B:B,"")</f>
        <v/>
      </c>
      <c r="C1496" s="4" t="n"/>
      <c r="D1496" s="26">
        <f>_xlfn.XLOOKUP(C1496,sales!C:C,scon!D:D,"")</f>
        <v/>
      </c>
      <c r="E1496" s="26">
        <f>_xlfn.XLOOKUP(C1496,sales!C:C,scon!E:E,"")</f>
        <v/>
      </c>
      <c r="F1496" s="4" t="n"/>
      <c r="G1496" s="27" t="n"/>
      <c r="H1496" s="28" t="n"/>
      <c r="I1496" s="4" t="n"/>
      <c r="J1496" s="35">
        <f>_xlfn.XLOOKUP(C1496,sales!C:C,scon!L:L,"")</f>
        <v/>
      </c>
      <c r="K1496" s="31" t="n"/>
      <c r="L1496" s="31" t="n"/>
      <c r="M1496" s="33">
        <f>IF(I1496="","",J1496*I1496)</f>
        <v/>
      </c>
      <c r="N1496" s="33">
        <f>IF(K1496="","",M1496 * K1496)</f>
        <v/>
      </c>
      <c r="O1496" s="33">
        <f>IF(K1496="","",M1496 + N1496)</f>
        <v/>
      </c>
      <c r="P1496" s="4" t="n"/>
      <c r="Q1496" s="33">
        <f>IF(L1496&amp;K1496="","",M1496 * L1496)</f>
        <v/>
      </c>
      <c r="R1496" s="34">
        <f>IF(M1496="","",O1496-P1496-Q1496)</f>
        <v/>
      </c>
    </row>
    <row r="1497">
      <c r="A1497" s="25" t="n">
        <v>1493</v>
      </c>
      <c r="B1497" s="26">
        <f>_xlfn.XLOOKUP(C1497,sales!C:C,scon!B:B,"")</f>
        <v/>
      </c>
      <c r="C1497" s="4" t="n"/>
      <c r="D1497" s="26">
        <f>_xlfn.XLOOKUP(C1497,sales!C:C,scon!D:D,"")</f>
        <v/>
      </c>
      <c r="E1497" s="26">
        <f>_xlfn.XLOOKUP(C1497,sales!C:C,scon!E:E,"")</f>
        <v/>
      </c>
      <c r="F1497" s="4" t="n"/>
      <c r="G1497" s="27" t="n"/>
      <c r="H1497" s="28" t="n"/>
      <c r="I1497" s="4" t="n"/>
      <c r="J1497" s="35">
        <f>_xlfn.XLOOKUP(C1497,sales!C:C,scon!L:L,"")</f>
        <v/>
      </c>
      <c r="K1497" s="31" t="n"/>
      <c r="L1497" s="31" t="n"/>
      <c r="M1497" s="33">
        <f>IF(I1497="","",J1497*I1497)</f>
        <v/>
      </c>
      <c r="N1497" s="33">
        <f>IF(K1497="","",M1497 * K1497)</f>
        <v/>
      </c>
      <c r="O1497" s="33">
        <f>IF(K1497="","",M1497 + N1497)</f>
        <v/>
      </c>
      <c r="P1497" s="4" t="n"/>
      <c r="Q1497" s="33">
        <f>IF(L1497&amp;K1497="","",M1497 * L1497)</f>
        <v/>
      </c>
      <c r="R1497" s="34">
        <f>IF(M1497="","",O1497-P1497-Q1497)</f>
        <v/>
      </c>
    </row>
    <row r="1498">
      <c r="A1498" s="25" t="n">
        <v>1494</v>
      </c>
      <c r="B1498" s="26">
        <f>_xlfn.XLOOKUP(C1498,sales!C:C,scon!B:B,"")</f>
        <v/>
      </c>
      <c r="C1498" s="4" t="n"/>
      <c r="D1498" s="26">
        <f>_xlfn.XLOOKUP(C1498,sales!C:C,scon!D:D,"")</f>
        <v/>
      </c>
      <c r="E1498" s="26">
        <f>_xlfn.XLOOKUP(C1498,sales!C:C,scon!E:E,"")</f>
        <v/>
      </c>
      <c r="F1498" s="4" t="n"/>
      <c r="G1498" s="27" t="n"/>
      <c r="H1498" s="28" t="n"/>
      <c r="I1498" s="4" t="n"/>
      <c r="J1498" s="35">
        <f>_xlfn.XLOOKUP(C1498,sales!C:C,scon!L:L,"")</f>
        <v/>
      </c>
      <c r="K1498" s="31" t="n"/>
      <c r="L1498" s="31" t="n"/>
      <c r="M1498" s="33">
        <f>IF(I1498="","",J1498*I1498)</f>
        <v/>
      </c>
      <c r="N1498" s="33">
        <f>IF(K1498="","",M1498 * K1498)</f>
        <v/>
      </c>
      <c r="O1498" s="33">
        <f>IF(K1498="","",M1498 + N1498)</f>
        <v/>
      </c>
      <c r="P1498" s="4" t="n"/>
      <c r="Q1498" s="33">
        <f>IF(L1498&amp;K1498="","",M1498 * L1498)</f>
        <v/>
      </c>
      <c r="R1498" s="34">
        <f>IF(M1498="","",O1498-P1498-Q1498)</f>
        <v/>
      </c>
    </row>
    <row r="1499">
      <c r="A1499" s="25" t="n">
        <v>1495</v>
      </c>
      <c r="B1499" s="26">
        <f>_xlfn.XLOOKUP(C1499,sales!C:C,scon!B:B,"")</f>
        <v/>
      </c>
      <c r="C1499" s="4" t="n"/>
      <c r="D1499" s="26">
        <f>_xlfn.XLOOKUP(C1499,sales!C:C,scon!D:D,"")</f>
        <v/>
      </c>
      <c r="E1499" s="26">
        <f>_xlfn.XLOOKUP(C1499,sales!C:C,scon!E:E,"")</f>
        <v/>
      </c>
      <c r="F1499" s="4" t="n"/>
      <c r="G1499" s="27" t="n"/>
      <c r="H1499" s="28" t="n"/>
      <c r="I1499" s="4" t="n"/>
      <c r="J1499" s="35">
        <f>_xlfn.XLOOKUP(C1499,sales!C:C,scon!L:L,"")</f>
        <v/>
      </c>
      <c r="K1499" s="31" t="n"/>
      <c r="L1499" s="31" t="n"/>
      <c r="M1499" s="33">
        <f>IF(I1499="","",J1499*I1499)</f>
        <v/>
      </c>
      <c r="N1499" s="33">
        <f>IF(K1499="","",M1499 * K1499)</f>
        <v/>
      </c>
      <c r="O1499" s="33">
        <f>IF(K1499="","",M1499 + N1499)</f>
        <v/>
      </c>
      <c r="P1499" s="4" t="n"/>
      <c r="Q1499" s="33">
        <f>IF(L1499&amp;K1499="","",M1499 * L1499)</f>
        <v/>
      </c>
      <c r="R1499" s="34">
        <f>IF(M1499="","",O1499-P1499-Q1499)</f>
        <v/>
      </c>
    </row>
    <row r="1500">
      <c r="A1500" s="25" t="n">
        <v>1496</v>
      </c>
      <c r="B1500" s="26">
        <f>_xlfn.XLOOKUP(C1500,sales!C:C,scon!B:B,"")</f>
        <v/>
      </c>
      <c r="C1500" s="4" t="n"/>
      <c r="D1500" s="26">
        <f>_xlfn.XLOOKUP(C1500,sales!C:C,scon!D:D,"")</f>
        <v/>
      </c>
      <c r="E1500" s="26">
        <f>_xlfn.XLOOKUP(C1500,sales!C:C,scon!E:E,"")</f>
        <v/>
      </c>
      <c r="F1500" s="4" t="n"/>
      <c r="G1500" s="27" t="n"/>
      <c r="H1500" s="28" t="n"/>
      <c r="I1500" s="4" t="n"/>
      <c r="J1500" s="35">
        <f>_xlfn.XLOOKUP(C1500,sales!C:C,scon!L:L,"")</f>
        <v/>
      </c>
      <c r="K1500" s="31" t="n"/>
      <c r="L1500" s="31" t="n"/>
      <c r="M1500" s="33">
        <f>IF(I1500="","",J1500*I1500)</f>
        <v/>
      </c>
      <c r="N1500" s="33">
        <f>IF(K1500="","",M1500 * K1500)</f>
        <v/>
      </c>
      <c r="O1500" s="33">
        <f>IF(K1500="","",M1500 + N1500)</f>
        <v/>
      </c>
      <c r="P1500" s="4" t="n"/>
      <c r="Q1500" s="33">
        <f>IF(L1500&amp;K1500="","",M1500 * L1500)</f>
        <v/>
      </c>
      <c r="R1500" s="34">
        <f>IF(M1500="","",O1500-P1500-Q1500)</f>
        <v/>
      </c>
    </row>
    <row r="1501">
      <c r="A1501" s="25" t="n">
        <v>1497</v>
      </c>
      <c r="B1501" s="26">
        <f>_xlfn.XLOOKUP(C1501,sales!C:C,scon!B:B,"")</f>
        <v/>
      </c>
      <c r="C1501" s="4" t="n"/>
      <c r="D1501" s="26">
        <f>_xlfn.XLOOKUP(C1501,sales!C:C,scon!D:D,"")</f>
        <v/>
      </c>
      <c r="E1501" s="26">
        <f>_xlfn.XLOOKUP(C1501,sales!C:C,scon!E:E,"")</f>
        <v/>
      </c>
      <c r="F1501" s="4" t="n"/>
      <c r="G1501" s="27" t="n"/>
      <c r="H1501" s="28" t="n"/>
      <c r="I1501" s="4" t="n"/>
      <c r="J1501" s="35">
        <f>_xlfn.XLOOKUP(C1501,sales!C:C,scon!L:L,"")</f>
        <v/>
      </c>
      <c r="K1501" s="31" t="n"/>
      <c r="L1501" s="31" t="n"/>
      <c r="M1501" s="33">
        <f>IF(I1501="","",J1501*I1501)</f>
        <v/>
      </c>
      <c r="N1501" s="33">
        <f>IF(K1501="","",M1501 * K1501)</f>
        <v/>
      </c>
      <c r="O1501" s="33">
        <f>IF(K1501="","",M1501 + N1501)</f>
        <v/>
      </c>
      <c r="P1501" s="4" t="n"/>
      <c r="Q1501" s="33">
        <f>IF(L1501&amp;K1501="","",M1501 * L1501)</f>
        <v/>
      </c>
      <c r="R1501" s="34">
        <f>IF(M1501="","",O1501-P1501-Q1501)</f>
        <v/>
      </c>
    </row>
    <row r="1502">
      <c r="A1502" s="25" t="n">
        <v>1498</v>
      </c>
      <c r="B1502" s="26">
        <f>_xlfn.XLOOKUP(C1502,sales!C:C,scon!B:B,"")</f>
        <v/>
      </c>
      <c r="C1502" s="4" t="n"/>
      <c r="D1502" s="26">
        <f>_xlfn.XLOOKUP(C1502,sales!C:C,scon!D:D,"")</f>
        <v/>
      </c>
      <c r="E1502" s="26">
        <f>_xlfn.XLOOKUP(C1502,sales!C:C,scon!E:E,"")</f>
        <v/>
      </c>
      <c r="F1502" s="4" t="n"/>
      <c r="G1502" s="27" t="n"/>
      <c r="H1502" s="28" t="n"/>
      <c r="I1502" s="4" t="n"/>
      <c r="J1502" s="35">
        <f>_xlfn.XLOOKUP(C1502,sales!C:C,scon!L:L,"")</f>
        <v/>
      </c>
      <c r="K1502" s="31" t="n"/>
      <c r="L1502" s="31" t="n"/>
      <c r="M1502" s="33">
        <f>IF(I1502="","",J1502*I1502)</f>
        <v/>
      </c>
      <c r="N1502" s="33">
        <f>IF(K1502="","",M1502 * K1502)</f>
        <v/>
      </c>
      <c r="O1502" s="33">
        <f>IF(K1502="","",M1502 + N1502)</f>
        <v/>
      </c>
      <c r="P1502" s="4" t="n"/>
      <c r="Q1502" s="33">
        <f>IF(L1502&amp;K1502="","",M1502 * L1502)</f>
        <v/>
      </c>
      <c r="R1502" s="34">
        <f>IF(M1502="","",O1502-P1502-Q1502)</f>
        <v/>
      </c>
    </row>
    <row r="1503">
      <c r="A1503" s="25" t="n">
        <v>1499</v>
      </c>
      <c r="B1503" s="26">
        <f>_xlfn.XLOOKUP(C1503,sales!C:C,scon!B:B,"")</f>
        <v/>
      </c>
      <c r="C1503" s="4" t="n"/>
      <c r="D1503" s="26">
        <f>_xlfn.XLOOKUP(C1503,sales!C:C,scon!D:D,"")</f>
        <v/>
      </c>
      <c r="E1503" s="26">
        <f>_xlfn.XLOOKUP(C1503,sales!C:C,scon!E:E,"")</f>
        <v/>
      </c>
      <c r="F1503" s="4" t="n"/>
      <c r="G1503" s="27" t="n"/>
      <c r="H1503" s="28" t="n"/>
      <c r="I1503" s="4" t="n"/>
      <c r="J1503" s="35">
        <f>_xlfn.XLOOKUP(C1503,sales!C:C,scon!L:L,"")</f>
        <v/>
      </c>
      <c r="K1503" s="31" t="n"/>
      <c r="L1503" s="31" t="n"/>
      <c r="M1503" s="33">
        <f>IF(I1503="","",J1503*I1503)</f>
        <v/>
      </c>
      <c r="N1503" s="33">
        <f>IF(K1503="","",M1503 * K1503)</f>
        <v/>
      </c>
      <c r="O1503" s="33">
        <f>IF(K1503="","",M1503 + N1503)</f>
        <v/>
      </c>
      <c r="P1503" s="4" t="n"/>
      <c r="Q1503" s="33">
        <f>IF(L1503&amp;K1503="","",M1503 * L1503)</f>
        <v/>
      </c>
      <c r="R1503" s="34">
        <f>IF(M1503="","",O1503-P1503-Q1503)</f>
        <v/>
      </c>
    </row>
    <row r="1504">
      <c r="A1504" s="25" t="n">
        <v>1500</v>
      </c>
      <c r="B1504" s="26">
        <f>_xlfn.XLOOKUP(C1504,sales!C:C,scon!B:B,"")</f>
        <v/>
      </c>
      <c r="C1504" s="4" t="n"/>
      <c r="D1504" s="26">
        <f>_xlfn.XLOOKUP(C1504,sales!C:C,scon!D:D,"")</f>
        <v/>
      </c>
      <c r="E1504" s="26">
        <f>_xlfn.XLOOKUP(C1504,sales!C:C,scon!E:E,"")</f>
        <v/>
      </c>
      <c r="F1504" s="4" t="n"/>
      <c r="G1504" s="27" t="n"/>
      <c r="H1504" s="28" t="n"/>
      <c r="I1504" s="4" t="n"/>
      <c r="J1504" s="35">
        <f>_xlfn.XLOOKUP(C1504,sales!C:C,scon!L:L,"")</f>
        <v/>
      </c>
      <c r="K1504" s="31" t="n"/>
      <c r="L1504" s="31" t="n"/>
      <c r="M1504" s="33">
        <f>IF(I1504="","",J1504*I1504)</f>
        <v/>
      </c>
      <c r="N1504" s="33">
        <f>IF(K1504="","",M1504 * K1504)</f>
        <v/>
      </c>
      <c r="O1504" s="33">
        <f>IF(K1504="","",M1504 + N1504)</f>
        <v/>
      </c>
      <c r="P1504" s="4" t="n"/>
      <c r="Q1504" s="33">
        <f>IF(L1504&amp;K1504="","",M1504 * L1504)</f>
        <v/>
      </c>
      <c r="R1504" s="34">
        <f>IF(M1504="","",O1504-P1504-Q1504)</f>
        <v/>
      </c>
    </row>
    <row r="1505">
      <c r="A1505" s="25" t="n">
        <v>1501</v>
      </c>
      <c r="B1505" s="26">
        <f>_xlfn.XLOOKUP(C1505,sales!C:C,scon!B:B,"")</f>
        <v/>
      </c>
      <c r="C1505" s="4" t="n"/>
      <c r="D1505" s="26">
        <f>_xlfn.XLOOKUP(C1505,sales!C:C,scon!D:D,"")</f>
        <v/>
      </c>
      <c r="E1505" s="26">
        <f>_xlfn.XLOOKUP(C1505,sales!C:C,scon!E:E,"")</f>
        <v/>
      </c>
      <c r="F1505" s="4" t="n"/>
      <c r="G1505" s="27" t="n"/>
      <c r="H1505" s="28" t="n"/>
      <c r="I1505" s="4" t="n"/>
      <c r="J1505" s="35">
        <f>_xlfn.XLOOKUP(C1505,sales!C:C,scon!L:L,"")</f>
        <v/>
      </c>
      <c r="K1505" s="31" t="n"/>
      <c r="L1505" s="31" t="n"/>
      <c r="M1505" s="33">
        <f>IF(I1505="","",J1505*I1505)</f>
        <v/>
      </c>
      <c r="N1505" s="33">
        <f>IF(K1505="","",M1505 * K1505)</f>
        <v/>
      </c>
      <c r="O1505" s="33">
        <f>IF(K1505="","",M1505 + N1505)</f>
        <v/>
      </c>
      <c r="P1505" s="4" t="n"/>
      <c r="Q1505" s="33">
        <f>IF(L1505&amp;K1505="","",M1505 * L1505)</f>
        <v/>
      </c>
      <c r="R1505" s="34">
        <f>IF(M1505="","",O1505-P1505-Q1505)</f>
        <v/>
      </c>
    </row>
    <row r="1506">
      <c r="A1506" s="25" t="n">
        <v>1502</v>
      </c>
      <c r="B1506" s="26">
        <f>_xlfn.XLOOKUP(C1506,sales!C:C,scon!B:B,"")</f>
        <v/>
      </c>
      <c r="C1506" s="4" t="n"/>
      <c r="D1506" s="26">
        <f>_xlfn.XLOOKUP(C1506,sales!C:C,scon!D:D,"")</f>
        <v/>
      </c>
      <c r="E1506" s="26">
        <f>_xlfn.XLOOKUP(C1506,sales!C:C,scon!E:E,"")</f>
        <v/>
      </c>
      <c r="F1506" s="4" t="n"/>
      <c r="G1506" s="27" t="n"/>
      <c r="H1506" s="28" t="n"/>
      <c r="I1506" s="4" t="n"/>
      <c r="J1506" s="35">
        <f>_xlfn.XLOOKUP(C1506,sales!C:C,scon!L:L,"")</f>
        <v/>
      </c>
      <c r="K1506" s="31" t="n"/>
      <c r="L1506" s="31" t="n"/>
      <c r="M1506" s="33">
        <f>IF(I1506="","",J1506*I1506)</f>
        <v/>
      </c>
      <c r="N1506" s="33">
        <f>IF(K1506="","",M1506 * K1506)</f>
        <v/>
      </c>
      <c r="O1506" s="33">
        <f>IF(K1506="","",M1506 + N1506)</f>
        <v/>
      </c>
      <c r="P1506" s="4" t="n"/>
      <c r="Q1506" s="33">
        <f>IF(L1506&amp;K1506="","",M1506 * L1506)</f>
        <v/>
      </c>
      <c r="R1506" s="34">
        <f>IF(M1506="","",O1506-P1506-Q1506)</f>
        <v/>
      </c>
    </row>
    <row r="1507">
      <c r="A1507" s="25" t="n">
        <v>1503</v>
      </c>
      <c r="B1507" s="26">
        <f>_xlfn.XLOOKUP(C1507,sales!C:C,scon!B:B,"")</f>
        <v/>
      </c>
      <c r="C1507" s="4" t="n"/>
      <c r="D1507" s="26">
        <f>_xlfn.XLOOKUP(C1507,sales!C:C,scon!D:D,"")</f>
        <v/>
      </c>
      <c r="E1507" s="26">
        <f>_xlfn.XLOOKUP(C1507,sales!C:C,scon!E:E,"")</f>
        <v/>
      </c>
      <c r="F1507" s="4" t="n"/>
      <c r="G1507" s="27" t="n"/>
      <c r="H1507" s="28" t="n"/>
      <c r="I1507" s="4" t="n"/>
      <c r="J1507" s="35">
        <f>_xlfn.XLOOKUP(C1507,sales!C:C,scon!L:L,"")</f>
        <v/>
      </c>
      <c r="K1507" s="31" t="n"/>
      <c r="L1507" s="31" t="n"/>
      <c r="M1507" s="33">
        <f>IF(I1507="","",J1507*I1507)</f>
        <v/>
      </c>
      <c r="N1507" s="33">
        <f>IF(K1507="","",M1507 * K1507)</f>
        <v/>
      </c>
      <c r="O1507" s="33">
        <f>IF(K1507="","",M1507 + N1507)</f>
        <v/>
      </c>
      <c r="P1507" s="4" t="n"/>
      <c r="Q1507" s="33">
        <f>IF(L1507&amp;K1507="","",M1507 * L1507)</f>
        <v/>
      </c>
      <c r="R1507" s="34">
        <f>IF(M1507="","",O1507-P1507-Q1507)</f>
        <v/>
      </c>
    </row>
    <row r="1508">
      <c r="A1508" s="25" t="n">
        <v>1504</v>
      </c>
      <c r="B1508" s="26">
        <f>_xlfn.XLOOKUP(C1508,sales!C:C,scon!B:B,"")</f>
        <v/>
      </c>
      <c r="C1508" s="4" t="n"/>
      <c r="D1508" s="26">
        <f>_xlfn.XLOOKUP(C1508,sales!C:C,scon!D:D,"")</f>
        <v/>
      </c>
      <c r="E1508" s="26">
        <f>_xlfn.XLOOKUP(C1508,sales!C:C,scon!E:E,"")</f>
        <v/>
      </c>
      <c r="F1508" s="4" t="n"/>
      <c r="G1508" s="27" t="n"/>
      <c r="H1508" s="28" t="n"/>
      <c r="I1508" s="4" t="n"/>
      <c r="J1508" s="35">
        <f>_xlfn.XLOOKUP(C1508,sales!C:C,scon!L:L,"")</f>
        <v/>
      </c>
      <c r="K1508" s="31" t="n"/>
      <c r="L1508" s="31" t="n"/>
      <c r="M1508" s="33">
        <f>IF(I1508="","",J1508*I1508)</f>
        <v/>
      </c>
      <c r="N1508" s="33">
        <f>IF(K1508="","",M1508 * K1508)</f>
        <v/>
      </c>
      <c r="O1508" s="33">
        <f>IF(K1508="","",M1508 + N1508)</f>
        <v/>
      </c>
      <c r="P1508" s="4" t="n"/>
      <c r="Q1508" s="33">
        <f>IF(L1508&amp;K1508="","",M1508 * L1508)</f>
        <v/>
      </c>
      <c r="R1508" s="34">
        <f>IF(M1508="","",O1508-P1508-Q1508)</f>
        <v/>
      </c>
    </row>
    <row r="1509">
      <c r="A1509" s="25" t="n">
        <v>1505</v>
      </c>
      <c r="B1509" s="26">
        <f>_xlfn.XLOOKUP(C1509,sales!C:C,scon!B:B,"")</f>
        <v/>
      </c>
      <c r="C1509" s="4" t="n"/>
      <c r="D1509" s="26">
        <f>_xlfn.XLOOKUP(C1509,sales!C:C,scon!D:D,"")</f>
        <v/>
      </c>
      <c r="E1509" s="26">
        <f>_xlfn.XLOOKUP(C1509,sales!C:C,scon!E:E,"")</f>
        <v/>
      </c>
      <c r="F1509" s="4" t="n"/>
      <c r="G1509" s="27" t="n"/>
      <c r="H1509" s="28" t="n"/>
      <c r="I1509" s="4" t="n"/>
      <c r="J1509" s="35">
        <f>_xlfn.XLOOKUP(C1509,sales!C:C,scon!L:L,"")</f>
        <v/>
      </c>
      <c r="K1509" s="31" t="n"/>
      <c r="L1509" s="31" t="n"/>
      <c r="M1509" s="33">
        <f>IF(I1509="","",J1509*I1509)</f>
        <v/>
      </c>
      <c r="N1509" s="33">
        <f>IF(K1509="","",M1509 * K1509)</f>
        <v/>
      </c>
      <c r="O1509" s="33">
        <f>IF(K1509="","",M1509 + N1509)</f>
        <v/>
      </c>
      <c r="P1509" s="4" t="n"/>
      <c r="Q1509" s="33">
        <f>IF(L1509&amp;K1509="","",M1509 * L1509)</f>
        <v/>
      </c>
      <c r="R1509" s="34">
        <f>IF(M1509="","",O1509-P1509-Q1509)</f>
        <v/>
      </c>
    </row>
    <row r="1510">
      <c r="A1510" s="25" t="n">
        <v>1506</v>
      </c>
      <c r="B1510" s="26">
        <f>_xlfn.XLOOKUP(C1510,sales!C:C,scon!B:B,"")</f>
        <v/>
      </c>
      <c r="C1510" s="4" t="n"/>
      <c r="D1510" s="26">
        <f>_xlfn.XLOOKUP(C1510,sales!C:C,scon!D:D,"")</f>
        <v/>
      </c>
      <c r="E1510" s="26">
        <f>_xlfn.XLOOKUP(C1510,sales!C:C,scon!E:E,"")</f>
        <v/>
      </c>
      <c r="F1510" s="4" t="n"/>
      <c r="G1510" s="27" t="n"/>
      <c r="H1510" s="28" t="n"/>
      <c r="I1510" s="4" t="n"/>
      <c r="J1510" s="35">
        <f>_xlfn.XLOOKUP(C1510,sales!C:C,scon!L:L,"")</f>
        <v/>
      </c>
      <c r="K1510" s="31" t="n"/>
      <c r="L1510" s="31" t="n"/>
      <c r="M1510" s="33">
        <f>IF(I1510="","",J1510*I1510)</f>
        <v/>
      </c>
      <c r="N1510" s="33">
        <f>IF(K1510="","",M1510 * K1510)</f>
        <v/>
      </c>
      <c r="O1510" s="33">
        <f>IF(K1510="","",M1510 + N1510)</f>
        <v/>
      </c>
      <c r="P1510" s="4" t="n"/>
      <c r="Q1510" s="33">
        <f>IF(L1510&amp;K1510="","",M1510 * L1510)</f>
        <v/>
      </c>
      <c r="R1510" s="34">
        <f>IF(M1510="","",O1510-P1510-Q1510)</f>
        <v/>
      </c>
    </row>
    <row r="1511">
      <c r="A1511" s="25" t="n">
        <v>1507</v>
      </c>
      <c r="B1511" s="26">
        <f>_xlfn.XLOOKUP(C1511,sales!C:C,scon!B:B,"")</f>
        <v/>
      </c>
      <c r="C1511" s="4" t="n"/>
      <c r="D1511" s="26">
        <f>_xlfn.XLOOKUP(C1511,sales!C:C,scon!D:D,"")</f>
        <v/>
      </c>
      <c r="E1511" s="26">
        <f>_xlfn.XLOOKUP(C1511,sales!C:C,scon!E:E,"")</f>
        <v/>
      </c>
      <c r="F1511" s="4" t="n"/>
      <c r="G1511" s="27" t="n"/>
      <c r="H1511" s="28" t="n"/>
      <c r="I1511" s="4" t="n"/>
      <c r="J1511" s="35">
        <f>_xlfn.XLOOKUP(C1511,sales!C:C,scon!L:L,"")</f>
        <v/>
      </c>
      <c r="K1511" s="31" t="n"/>
      <c r="L1511" s="31" t="n"/>
      <c r="M1511" s="33">
        <f>IF(I1511="","",J1511*I1511)</f>
        <v/>
      </c>
      <c r="N1511" s="33">
        <f>IF(K1511="","",M1511 * K1511)</f>
        <v/>
      </c>
      <c r="O1511" s="33">
        <f>IF(K1511="","",M1511 + N1511)</f>
        <v/>
      </c>
      <c r="P1511" s="4" t="n"/>
      <c r="Q1511" s="33">
        <f>IF(L1511&amp;K1511="","",M1511 * L1511)</f>
        <v/>
      </c>
      <c r="R1511" s="34">
        <f>IF(M1511="","",O1511-P1511-Q1511)</f>
        <v/>
      </c>
    </row>
    <row r="1512">
      <c r="A1512" s="25" t="n">
        <v>1508</v>
      </c>
      <c r="B1512" s="26">
        <f>_xlfn.XLOOKUP(C1512,sales!C:C,scon!B:B,"")</f>
        <v/>
      </c>
      <c r="C1512" s="4" t="n"/>
      <c r="D1512" s="26">
        <f>_xlfn.XLOOKUP(C1512,sales!C:C,scon!D:D,"")</f>
        <v/>
      </c>
      <c r="E1512" s="26">
        <f>_xlfn.XLOOKUP(C1512,sales!C:C,scon!E:E,"")</f>
        <v/>
      </c>
      <c r="F1512" s="4" t="n"/>
      <c r="G1512" s="27" t="n"/>
      <c r="H1512" s="28" t="n"/>
      <c r="I1512" s="4" t="n"/>
      <c r="J1512" s="35">
        <f>_xlfn.XLOOKUP(C1512,sales!C:C,scon!L:L,"")</f>
        <v/>
      </c>
      <c r="K1512" s="31" t="n"/>
      <c r="L1512" s="31" t="n"/>
      <c r="M1512" s="33">
        <f>IF(I1512="","",J1512*I1512)</f>
        <v/>
      </c>
      <c r="N1512" s="33">
        <f>IF(K1512="","",M1512 * K1512)</f>
        <v/>
      </c>
      <c r="O1512" s="33">
        <f>IF(K1512="","",M1512 + N1512)</f>
        <v/>
      </c>
      <c r="P1512" s="4" t="n"/>
      <c r="Q1512" s="33">
        <f>IF(L1512&amp;K1512="","",M1512 * L1512)</f>
        <v/>
      </c>
      <c r="R1512" s="34">
        <f>IF(M1512="","",O1512-P1512-Q1512)</f>
        <v/>
      </c>
    </row>
    <row r="1513">
      <c r="A1513" s="25" t="n">
        <v>1509</v>
      </c>
      <c r="B1513" s="26">
        <f>_xlfn.XLOOKUP(C1513,sales!C:C,scon!B:B,"")</f>
        <v/>
      </c>
      <c r="C1513" s="4" t="n"/>
      <c r="D1513" s="26">
        <f>_xlfn.XLOOKUP(C1513,sales!C:C,scon!D:D,"")</f>
        <v/>
      </c>
      <c r="E1513" s="26">
        <f>_xlfn.XLOOKUP(C1513,sales!C:C,scon!E:E,"")</f>
        <v/>
      </c>
      <c r="F1513" s="4" t="n"/>
      <c r="G1513" s="27" t="n"/>
      <c r="H1513" s="28" t="n"/>
      <c r="I1513" s="4" t="n"/>
      <c r="J1513" s="35">
        <f>_xlfn.XLOOKUP(C1513,sales!C:C,scon!L:L,"")</f>
        <v/>
      </c>
      <c r="K1513" s="31" t="n"/>
      <c r="L1513" s="31" t="n"/>
      <c r="M1513" s="33">
        <f>IF(I1513="","",J1513*I1513)</f>
        <v/>
      </c>
      <c r="N1513" s="33">
        <f>IF(K1513="","",M1513 * K1513)</f>
        <v/>
      </c>
      <c r="O1513" s="33">
        <f>IF(K1513="","",M1513 + N1513)</f>
        <v/>
      </c>
      <c r="P1513" s="4" t="n"/>
      <c r="Q1513" s="33">
        <f>IF(L1513&amp;K1513="","",M1513 * L1513)</f>
        <v/>
      </c>
      <c r="R1513" s="34">
        <f>IF(M1513="","",O1513-P1513-Q1513)</f>
        <v/>
      </c>
    </row>
    <row r="1514">
      <c r="A1514" s="25" t="n">
        <v>1510</v>
      </c>
      <c r="B1514" s="26">
        <f>_xlfn.XLOOKUP(C1514,sales!C:C,scon!B:B,"")</f>
        <v/>
      </c>
      <c r="C1514" s="4" t="n"/>
      <c r="D1514" s="26">
        <f>_xlfn.XLOOKUP(C1514,sales!C:C,scon!D:D,"")</f>
        <v/>
      </c>
      <c r="E1514" s="26">
        <f>_xlfn.XLOOKUP(C1514,sales!C:C,scon!E:E,"")</f>
        <v/>
      </c>
      <c r="F1514" s="4" t="n"/>
      <c r="G1514" s="27" t="n"/>
      <c r="H1514" s="28" t="n"/>
      <c r="I1514" s="4" t="n"/>
      <c r="J1514" s="35">
        <f>_xlfn.XLOOKUP(C1514,sales!C:C,scon!L:L,"")</f>
        <v/>
      </c>
      <c r="K1514" s="31" t="n"/>
      <c r="L1514" s="31" t="n"/>
      <c r="M1514" s="33">
        <f>IF(I1514="","",J1514*I1514)</f>
        <v/>
      </c>
      <c r="N1514" s="33">
        <f>IF(K1514="","",M1514 * K1514)</f>
        <v/>
      </c>
      <c r="O1514" s="33">
        <f>IF(K1514="","",M1514 + N1514)</f>
        <v/>
      </c>
      <c r="P1514" s="4" t="n"/>
      <c r="Q1514" s="33">
        <f>IF(L1514&amp;K1514="","",M1514 * L1514)</f>
        <v/>
      </c>
      <c r="R1514" s="34">
        <f>IF(M1514="","",O1514-P1514-Q1514)</f>
        <v/>
      </c>
    </row>
    <row r="1515">
      <c r="A1515" s="25" t="n">
        <v>1511</v>
      </c>
      <c r="B1515" s="26">
        <f>_xlfn.XLOOKUP(C1515,sales!C:C,scon!B:B,"")</f>
        <v/>
      </c>
      <c r="C1515" s="4" t="n"/>
      <c r="D1515" s="26">
        <f>_xlfn.XLOOKUP(C1515,sales!C:C,scon!D:D,"")</f>
        <v/>
      </c>
      <c r="E1515" s="26">
        <f>_xlfn.XLOOKUP(C1515,sales!C:C,scon!E:E,"")</f>
        <v/>
      </c>
      <c r="F1515" s="4" t="n"/>
      <c r="G1515" s="27" t="n"/>
      <c r="H1515" s="28" t="n"/>
      <c r="I1515" s="4" t="n"/>
      <c r="J1515" s="35">
        <f>_xlfn.XLOOKUP(C1515,sales!C:C,scon!L:L,"")</f>
        <v/>
      </c>
      <c r="K1515" s="31" t="n"/>
      <c r="L1515" s="31" t="n"/>
      <c r="M1515" s="33">
        <f>IF(I1515="","",J1515*I1515)</f>
        <v/>
      </c>
      <c r="N1515" s="33">
        <f>IF(K1515="","",M1515 * K1515)</f>
        <v/>
      </c>
      <c r="O1515" s="33">
        <f>IF(K1515="","",M1515 + N1515)</f>
        <v/>
      </c>
      <c r="P1515" s="4" t="n"/>
      <c r="Q1515" s="33">
        <f>IF(L1515&amp;K1515="","",M1515 * L1515)</f>
        <v/>
      </c>
      <c r="R1515" s="34">
        <f>IF(M1515="","",O1515-P1515-Q1515)</f>
        <v/>
      </c>
    </row>
    <row r="1516">
      <c r="A1516" s="25" t="n">
        <v>1512</v>
      </c>
      <c r="B1516" s="26">
        <f>_xlfn.XLOOKUP(C1516,sales!C:C,scon!B:B,"")</f>
        <v/>
      </c>
      <c r="C1516" s="4" t="n"/>
      <c r="D1516" s="26">
        <f>_xlfn.XLOOKUP(C1516,sales!C:C,scon!D:D,"")</f>
        <v/>
      </c>
      <c r="E1516" s="26">
        <f>_xlfn.XLOOKUP(C1516,sales!C:C,scon!E:E,"")</f>
        <v/>
      </c>
      <c r="F1516" s="4" t="n"/>
      <c r="G1516" s="27" t="n"/>
      <c r="H1516" s="28" t="n"/>
      <c r="I1516" s="4" t="n"/>
      <c r="J1516" s="35">
        <f>_xlfn.XLOOKUP(C1516,sales!C:C,scon!L:L,"")</f>
        <v/>
      </c>
      <c r="K1516" s="31" t="n"/>
      <c r="L1516" s="31" t="n"/>
      <c r="M1516" s="33">
        <f>IF(I1516="","",J1516*I1516)</f>
        <v/>
      </c>
      <c r="N1516" s="33">
        <f>IF(K1516="","",M1516 * K1516)</f>
        <v/>
      </c>
      <c r="O1516" s="33">
        <f>IF(K1516="","",M1516 + N1516)</f>
        <v/>
      </c>
      <c r="P1516" s="4" t="n"/>
      <c r="Q1516" s="33">
        <f>IF(L1516&amp;K1516="","",M1516 * L1516)</f>
        <v/>
      </c>
      <c r="R1516" s="34">
        <f>IF(M1516="","",O1516-P1516-Q1516)</f>
        <v/>
      </c>
    </row>
    <row r="1517">
      <c r="A1517" s="25" t="n">
        <v>1513</v>
      </c>
      <c r="B1517" s="26">
        <f>_xlfn.XLOOKUP(C1517,sales!C:C,scon!B:B,"")</f>
        <v/>
      </c>
      <c r="C1517" s="4" t="n"/>
      <c r="D1517" s="26">
        <f>_xlfn.XLOOKUP(C1517,sales!C:C,scon!D:D,"")</f>
        <v/>
      </c>
      <c r="E1517" s="26">
        <f>_xlfn.XLOOKUP(C1517,sales!C:C,scon!E:E,"")</f>
        <v/>
      </c>
      <c r="F1517" s="4" t="n"/>
      <c r="G1517" s="27" t="n"/>
      <c r="H1517" s="28" t="n"/>
      <c r="I1517" s="4" t="n"/>
      <c r="J1517" s="35">
        <f>_xlfn.XLOOKUP(C1517,sales!C:C,scon!L:L,"")</f>
        <v/>
      </c>
      <c r="K1517" s="31" t="n"/>
      <c r="L1517" s="31" t="n"/>
      <c r="M1517" s="33">
        <f>IF(I1517="","",J1517*I1517)</f>
        <v/>
      </c>
      <c r="N1517" s="33">
        <f>IF(K1517="","",M1517 * K1517)</f>
        <v/>
      </c>
      <c r="O1517" s="33">
        <f>IF(K1517="","",M1517 + N1517)</f>
        <v/>
      </c>
      <c r="P1517" s="4" t="n"/>
      <c r="Q1517" s="33">
        <f>IF(L1517&amp;K1517="","",M1517 * L1517)</f>
        <v/>
      </c>
      <c r="R1517" s="34">
        <f>IF(M1517="","",O1517-P1517-Q1517)</f>
        <v/>
      </c>
    </row>
    <row r="1518">
      <c r="A1518" s="25" t="n">
        <v>1514</v>
      </c>
      <c r="B1518" s="26">
        <f>_xlfn.XLOOKUP(C1518,sales!C:C,scon!B:B,"")</f>
        <v/>
      </c>
      <c r="C1518" s="4" t="n"/>
      <c r="D1518" s="26">
        <f>_xlfn.XLOOKUP(C1518,sales!C:C,scon!D:D,"")</f>
        <v/>
      </c>
      <c r="E1518" s="26">
        <f>_xlfn.XLOOKUP(C1518,sales!C:C,scon!E:E,"")</f>
        <v/>
      </c>
      <c r="F1518" s="4" t="n"/>
      <c r="G1518" s="27" t="n"/>
      <c r="H1518" s="28" t="n"/>
      <c r="I1518" s="4" t="n"/>
      <c r="J1518" s="35">
        <f>_xlfn.XLOOKUP(C1518,sales!C:C,scon!L:L,"")</f>
        <v/>
      </c>
      <c r="K1518" s="31" t="n"/>
      <c r="L1518" s="31" t="n"/>
      <c r="M1518" s="33">
        <f>IF(I1518="","",J1518*I1518)</f>
        <v/>
      </c>
      <c r="N1518" s="33">
        <f>IF(K1518="","",M1518 * K1518)</f>
        <v/>
      </c>
      <c r="O1518" s="33">
        <f>IF(K1518="","",M1518 + N1518)</f>
        <v/>
      </c>
      <c r="P1518" s="4" t="n"/>
      <c r="Q1518" s="33">
        <f>IF(L1518&amp;K1518="","",M1518 * L1518)</f>
        <v/>
      </c>
      <c r="R1518" s="34">
        <f>IF(M1518="","",O1518-P1518-Q1518)</f>
        <v/>
      </c>
    </row>
    <row r="1519">
      <c r="A1519" s="25" t="n">
        <v>1515</v>
      </c>
      <c r="B1519" s="26">
        <f>_xlfn.XLOOKUP(C1519,sales!C:C,scon!B:B,"")</f>
        <v/>
      </c>
      <c r="C1519" s="4" t="n"/>
      <c r="D1519" s="26">
        <f>_xlfn.XLOOKUP(C1519,sales!C:C,scon!D:D,"")</f>
        <v/>
      </c>
      <c r="E1519" s="26">
        <f>_xlfn.XLOOKUP(C1519,sales!C:C,scon!E:E,"")</f>
        <v/>
      </c>
      <c r="F1519" s="4" t="n"/>
      <c r="G1519" s="27" t="n"/>
      <c r="H1519" s="28" t="n"/>
      <c r="I1519" s="4" t="n"/>
      <c r="J1519" s="35">
        <f>_xlfn.XLOOKUP(C1519,sales!C:C,scon!L:L,"")</f>
        <v/>
      </c>
      <c r="K1519" s="31" t="n"/>
      <c r="L1519" s="31" t="n"/>
      <c r="M1519" s="33">
        <f>IF(I1519="","",J1519*I1519)</f>
        <v/>
      </c>
      <c r="N1519" s="33">
        <f>IF(K1519="","",M1519 * K1519)</f>
        <v/>
      </c>
      <c r="O1519" s="33">
        <f>IF(K1519="","",M1519 + N1519)</f>
        <v/>
      </c>
      <c r="P1519" s="4" t="n"/>
      <c r="Q1519" s="33">
        <f>IF(L1519&amp;K1519="","",M1519 * L1519)</f>
        <v/>
      </c>
      <c r="R1519" s="34">
        <f>IF(M1519="","",O1519-P1519-Q1519)</f>
        <v/>
      </c>
    </row>
    <row r="1520">
      <c r="A1520" s="25" t="n">
        <v>1516</v>
      </c>
      <c r="B1520" s="26">
        <f>_xlfn.XLOOKUP(C1520,sales!C:C,scon!B:B,"")</f>
        <v/>
      </c>
      <c r="C1520" s="4" t="n"/>
      <c r="D1520" s="26">
        <f>_xlfn.XLOOKUP(C1520,sales!C:C,scon!D:D,"")</f>
        <v/>
      </c>
      <c r="E1520" s="26">
        <f>_xlfn.XLOOKUP(C1520,sales!C:C,scon!E:E,"")</f>
        <v/>
      </c>
      <c r="F1520" s="4" t="n"/>
      <c r="G1520" s="27" t="n"/>
      <c r="H1520" s="28" t="n"/>
      <c r="I1520" s="4" t="n"/>
      <c r="J1520" s="35">
        <f>_xlfn.XLOOKUP(C1520,sales!C:C,scon!L:L,"")</f>
        <v/>
      </c>
      <c r="K1520" s="31" t="n"/>
      <c r="L1520" s="31" t="n"/>
      <c r="M1520" s="33">
        <f>IF(I1520="","",J1520*I1520)</f>
        <v/>
      </c>
      <c r="N1520" s="33">
        <f>IF(K1520="","",M1520 * K1520)</f>
        <v/>
      </c>
      <c r="O1520" s="33">
        <f>IF(K1520="","",M1520 + N1520)</f>
        <v/>
      </c>
      <c r="P1520" s="4" t="n"/>
      <c r="Q1520" s="33">
        <f>IF(L1520&amp;K1520="","",M1520 * L1520)</f>
        <v/>
      </c>
      <c r="R1520" s="34">
        <f>IF(M1520="","",O1520-P1520-Q1520)</f>
        <v/>
      </c>
    </row>
    <row r="1521">
      <c r="A1521" s="25" t="n">
        <v>1517</v>
      </c>
      <c r="B1521" s="26">
        <f>_xlfn.XLOOKUP(C1521,sales!C:C,scon!B:B,"")</f>
        <v/>
      </c>
      <c r="C1521" s="4" t="n"/>
      <c r="D1521" s="26">
        <f>_xlfn.XLOOKUP(C1521,sales!C:C,scon!D:D,"")</f>
        <v/>
      </c>
      <c r="E1521" s="26">
        <f>_xlfn.XLOOKUP(C1521,sales!C:C,scon!E:E,"")</f>
        <v/>
      </c>
      <c r="F1521" s="4" t="n"/>
      <c r="G1521" s="27" t="n"/>
      <c r="H1521" s="28" t="n"/>
      <c r="I1521" s="4" t="n"/>
      <c r="J1521" s="35">
        <f>_xlfn.XLOOKUP(C1521,sales!C:C,scon!L:L,"")</f>
        <v/>
      </c>
      <c r="K1521" s="31" t="n"/>
      <c r="L1521" s="31" t="n"/>
      <c r="M1521" s="33">
        <f>IF(I1521="","",J1521*I1521)</f>
        <v/>
      </c>
      <c r="N1521" s="33">
        <f>IF(K1521="","",M1521 * K1521)</f>
        <v/>
      </c>
      <c r="O1521" s="33">
        <f>IF(K1521="","",M1521 + N1521)</f>
        <v/>
      </c>
      <c r="P1521" s="4" t="n"/>
      <c r="Q1521" s="33">
        <f>IF(L1521&amp;K1521="","",M1521 * L1521)</f>
        <v/>
      </c>
      <c r="R1521" s="34">
        <f>IF(M1521="","",O1521-P1521-Q1521)</f>
        <v/>
      </c>
    </row>
    <row r="1522">
      <c r="A1522" s="25" t="n">
        <v>1518</v>
      </c>
      <c r="B1522" s="26">
        <f>_xlfn.XLOOKUP(C1522,sales!C:C,scon!B:B,"")</f>
        <v/>
      </c>
      <c r="C1522" s="4" t="n"/>
      <c r="D1522" s="26">
        <f>_xlfn.XLOOKUP(C1522,sales!C:C,scon!D:D,"")</f>
        <v/>
      </c>
      <c r="E1522" s="26">
        <f>_xlfn.XLOOKUP(C1522,sales!C:C,scon!E:E,"")</f>
        <v/>
      </c>
      <c r="F1522" s="4" t="n"/>
      <c r="G1522" s="27" t="n"/>
      <c r="H1522" s="28" t="n"/>
      <c r="I1522" s="4" t="n"/>
      <c r="J1522" s="35">
        <f>_xlfn.XLOOKUP(C1522,sales!C:C,scon!L:L,"")</f>
        <v/>
      </c>
      <c r="K1522" s="31" t="n"/>
      <c r="L1522" s="31" t="n"/>
      <c r="M1522" s="33">
        <f>IF(I1522="","",J1522*I1522)</f>
        <v/>
      </c>
      <c r="N1522" s="33">
        <f>IF(K1522="","",M1522 * K1522)</f>
        <v/>
      </c>
      <c r="O1522" s="33">
        <f>IF(K1522="","",M1522 + N1522)</f>
        <v/>
      </c>
      <c r="P1522" s="4" t="n"/>
      <c r="Q1522" s="33">
        <f>IF(L1522&amp;K1522="","",M1522 * L1522)</f>
        <v/>
      </c>
      <c r="R1522" s="34">
        <f>IF(M1522="","",O1522-P1522-Q1522)</f>
        <v/>
      </c>
    </row>
    <row r="1523">
      <c r="A1523" s="25" t="n">
        <v>1519</v>
      </c>
      <c r="B1523" s="26">
        <f>_xlfn.XLOOKUP(C1523,sales!C:C,scon!B:B,"")</f>
        <v/>
      </c>
      <c r="C1523" s="4" t="n"/>
      <c r="D1523" s="26">
        <f>_xlfn.XLOOKUP(C1523,sales!C:C,scon!D:D,"")</f>
        <v/>
      </c>
      <c r="E1523" s="26">
        <f>_xlfn.XLOOKUP(C1523,sales!C:C,scon!E:E,"")</f>
        <v/>
      </c>
      <c r="F1523" s="4" t="n"/>
      <c r="G1523" s="27" t="n"/>
      <c r="H1523" s="28" t="n"/>
      <c r="I1523" s="4" t="n"/>
      <c r="J1523" s="35">
        <f>_xlfn.XLOOKUP(C1523,sales!C:C,scon!L:L,"")</f>
        <v/>
      </c>
      <c r="K1523" s="31" t="n"/>
      <c r="L1523" s="31" t="n"/>
      <c r="M1523" s="33">
        <f>IF(I1523="","",J1523*I1523)</f>
        <v/>
      </c>
      <c r="N1523" s="33">
        <f>IF(K1523="","",M1523 * K1523)</f>
        <v/>
      </c>
      <c r="O1523" s="33">
        <f>IF(K1523="","",M1523 + N1523)</f>
        <v/>
      </c>
      <c r="P1523" s="4" t="n"/>
      <c r="Q1523" s="33">
        <f>IF(L1523&amp;K1523="","",M1523 * L1523)</f>
        <v/>
      </c>
      <c r="R1523" s="34">
        <f>IF(M1523="","",O1523-P1523-Q1523)</f>
        <v/>
      </c>
    </row>
    <row r="1524">
      <c r="A1524" s="25" t="n">
        <v>1520</v>
      </c>
      <c r="B1524" s="26">
        <f>_xlfn.XLOOKUP(C1524,sales!C:C,scon!B:B,"")</f>
        <v/>
      </c>
      <c r="C1524" s="4" t="n"/>
      <c r="D1524" s="26">
        <f>_xlfn.XLOOKUP(C1524,sales!C:C,scon!D:D,"")</f>
        <v/>
      </c>
      <c r="E1524" s="26">
        <f>_xlfn.XLOOKUP(C1524,sales!C:C,scon!E:E,"")</f>
        <v/>
      </c>
      <c r="F1524" s="4" t="n"/>
      <c r="G1524" s="27" t="n"/>
      <c r="H1524" s="28" t="n"/>
      <c r="I1524" s="4" t="n"/>
      <c r="J1524" s="35">
        <f>_xlfn.XLOOKUP(C1524,sales!C:C,scon!L:L,"")</f>
        <v/>
      </c>
      <c r="K1524" s="31" t="n"/>
      <c r="L1524" s="31" t="n"/>
      <c r="M1524" s="33">
        <f>IF(I1524="","",J1524*I1524)</f>
        <v/>
      </c>
      <c r="N1524" s="33">
        <f>IF(K1524="","",M1524 * K1524)</f>
        <v/>
      </c>
      <c r="O1524" s="33">
        <f>IF(K1524="","",M1524 + N1524)</f>
        <v/>
      </c>
      <c r="P1524" s="4" t="n"/>
      <c r="Q1524" s="33">
        <f>IF(L1524&amp;K1524="","",M1524 * L1524)</f>
        <v/>
      </c>
      <c r="R1524" s="34">
        <f>IF(M1524="","",O1524-P1524-Q1524)</f>
        <v/>
      </c>
    </row>
    <row r="1525">
      <c r="A1525" s="25" t="n">
        <v>1521</v>
      </c>
      <c r="B1525" s="26">
        <f>_xlfn.XLOOKUP(C1525,sales!C:C,scon!B:B,"")</f>
        <v/>
      </c>
      <c r="C1525" s="4" t="n"/>
      <c r="D1525" s="26">
        <f>_xlfn.XLOOKUP(C1525,sales!C:C,scon!D:D,"")</f>
        <v/>
      </c>
      <c r="E1525" s="26">
        <f>_xlfn.XLOOKUP(C1525,sales!C:C,scon!E:E,"")</f>
        <v/>
      </c>
      <c r="F1525" s="4" t="n"/>
      <c r="G1525" s="27" t="n"/>
      <c r="H1525" s="28" t="n"/>
      <c r="I1525" s="4" t="n"/>
      <c r="J1525" s="35">
        <f>_xlfn.XLOOKUP(C1525,sales!C:C,scon!L:L,"")</f>
        <v/>
      </c>
      <c r="K1525" s="31" t="n"/>
      <c r="L1525" s="31" t="n"/>
      <c r="M1525" s="33">
        <f>IF(I1525="","",J1525*I1525)</f>
        <v/>
      </c>
      <c r="N1525" s="33">
        <f>IF(K1525="","",M1525 * K1525)</f>
        <v/>
      </c>
      <c r="O1525" s="33">
        <f>IF(K1525="","",M1525 + N1525)</f>
        <v/>
      </c>
      <c r="P1525" s="4" t="n"/>
      <c r="Q1525" s="33">
        <f>IF(L1525&amp;K1525="","",M1525 * L1525)</f>
        <v/>
      </c>
      <c r="R1525" s="34">
        <f>IF(M1525="","",O1525-P1525-Q1525)</f>
        <v/>
      </c>
    </row>
    <row r="1526">
      <c r="A1526" s="25" t="n">
        <v>1522</v>
      </c>
      <c r="B1526" s="26">
        <f>_xlfn.XLOOKUP(C1526,sales!C:C,scon!B:B,"")</f>
        <v/>
      </c>
      <c r="C1526" s="4" t="n"/>
      <c r="D1526" s="26">
        <f>_xlfn.XLOOKUP(C1526,sales!C:C,scon!D:D,"")</f>
        <v/>
      </c>
      <c r="E1526" s="26">
        <f>_xlfn.XLOOKUP(C1526,sales!C:C,scon!E:E,"")</f>
        <v/>
      </c>
      <c r="F1526" s="4" t="n"/>
      <c r="G1526" s="27" t="n"/>
      <c r="H1526" s="28" t="n"/>
      <c r="I1526" s="4" t="n"/>
      <c r="J1526" s="35">
        <f>_xlfn.XLOOKUP(C1526,sales!C:C,scon!L:L,"")</f>
        <v/>
      </c>
      <c r="K1526" s="31" t="n"/>
      <c r="L1526" s="31" t="n"/>
      <c r="M1526" s="33">
        <f>IF(I1526="","",J1526*I1526)</f>
        <v/>
      </c>
      <c r="N1526" s="33">
        <f>IF(K1526="","",M1526 * K1526)</f>
        <v/>
      </c>
      <c r="O1526" s="33">
        <f>IF(K1526="","",M1526 + N1526)</f>
        <v/>
      </c>
      <c r="P1526" s="4" t="n"/>
      <c r="Q1526" s="33">
        <f>IF(L1526&amp;K1526="","",M1526 * L1526)</f>
        <v/>
      </c>
      <c r="R1526" s="34">
        <f>IF(M1526="","",O1526-P1526-Q1526)</f>
        <v/>
      </c>
    </row>
    <row r="1527">
      <c r="A1527" s="25" t="n">
        <v>1523</v>
      </c>
      <c r="B1527" s="26">
        <f>_xlfn.XLOOKUP(C1527,sales!C:C,scon!B:B,"")</f>
        <v/>
      </c>
      <c r="C1527" s="4" t="n"/>
      <c r="D1527" s="26">
        <f>_xlfn.XLOOKUP(C1527,sales!C:C,scon!D:D,"")</f>
        <v/>
      </c>
      <c r="E1527" s="26">
        <f>_xlfn.XLOOKUP(C1527,sales!C:C,scon!E:E,"")</f>
        <v/>
      </c>
      <c r="F1527" s="4" t="n"/>
      <c r="G1527" s="27" t="n"/>
      <c r="H1527" s="28" t="n"/>
      <c r="I1527" s="4" t="n"/>
      <c r="J1527" s="35">
        <f>_xlfn.XLOOKUP(C1527,sales!C:C,scon!L:L,"")</f>
        <v/>
      </c>
      <c r="K1527" s="31" t="n"/>
      <c r="L1527" s="31" t="n"/>
      <c r="M1527" s="33">
        <f>IF(I1527="","",J1527*I1527)</f>
        <v/>
      </c>
      <c r="N1527" s="33">
        <f>IF(K1527="","",M1527 * K1527)</f>
        <v/>
      </c>
      <c r="O1527" s="33">
        <f>IF(K1527="","",M1527 + N1527)</f>
        <v/>
      </c>
      <c r="P1527" s="4" t="n"/>
      <c r="Q1527" s="33">
        <f>IF(L1527&amp;K1527="","",M1527 * L1527)</f>
        <v/>
      </c>
      <c r="R1527" s="34">
        <f>IF(M1527="","",O1527-P1527-Q1527)</f>
        <v/>
      </c>
    </row>
    <row r="1528">
      <c r="A1528" s="25" t="n">
        <v>1524</v>
      </c>
      <c r="B1528" s="26">
        <f>_xlfn.XLOOKUP(C1528,sales!C:C,scon!B:B,"")</f>
        <v/>
      </c>
      <c r="C1528" s="4" t="n"/>
      <c r="D1528" s="26">
        <f>_xlfn.XLOOKUP(C1528,sales!C:C,scon!D:D,"")</f>
        <v/>
      </c>
      <c r="E1528" s="26">
        <f>_xlfn.XLOOKUP(C1528,sales!C:C,scon!E:E,"")</f>
        <v/>
      </c>
      <c r="F1528" s="4" t="n"/>
      <c r="G1528" s="27" t="n"/>
      <c r="H1528" s="28" t="n"/>
      <c r="I1528" s="4" t="n"/>
      <c r="J1528" s="35">
        <f>_xlfn.XLOOKUP(C1528,sales!C:C,scon!L:L,"")</f>
        <v/>
      </c>
      <c r="K1528" s="31" t="n"/>
      <c r="L1528" s="31" t="n"/>
      <c r="M1528" s="33">
        <f>IF(I1528="","",J1528*I1528)</f>
        <v/>
      </c>
      <c r="N1528" s="33">
        <f>IF(K1528="","",M1528 * K1528)</f>
        <v/>
      </c>
      <c r="O1528" s="33">
        <f>IF(K1528="","",M1528 + N1528)</f>
        <v/>
      </c>
      <c r="P1528" s="4" t="n"/>
      <c r="Q1528" s="33">
        <f>IF(L1528&amp;K1528="","",M1528 * L1528)</f>
        <v/>
      </c>
      <c r="R1528" s="34">
        <f>IF(M1528="","",O1528-P1528-Q1528)</f>
        <v/>
      </c>
    </row>
    <row r="1529">
      <c r="A1529" s="25" t="n">
        <v>1525</v>
      </c>
      <c r="B1529" s="26">
        <f>_xlfn.XLOOKUP(C1529,sales!C:C,scon!B:B,"")</f>
        <v/>
      </c>
      <c r="C1529" s="4" t="n"/>
      <c r="D1529" s="26">
        <f>_xlfn.XLOOKUP(C1529,sales!C:C,scon!D:D,"")</f>
        <v/>
      </c>
      <c r="E1529" s="26">
        <f>_xlfn.XLOOKUP(C1529,sales!C:C,scon!E:E,"")</f>
        <v/>
      </c>
      <c r="F1529" s="4" t="n"/>
      <c r="G1529" s="27" t="n"/>
      <c r="H1529" s="28" t="n"/>
      <c r="I1529" s="4" t="n"/>
      <c r="J1529" s="35">
        <f>_xlfn.XLOOKUP(C1529,sales!C:C,scon!L:L,"")</f>
        <v/>
      </c>
      <c r="K1529" s="31" t="n"/>
      <c r="L1529" s="31" t="n"/>
      <c r="M1529" s="33">
        <f>IF(I1529="","",J1529*I1529)</f>
        <v/>
      </c>
      <c r="N1529" s="33">
        <f>IF(K1529="","",M1529 * K1529)</f>
        <v/>
      </c>
      <c r="O1529" s="33">
        <f>IF(K1529="","",M1529 + N1529)</f>
        <v/>
      </c>
      <c r="P1529" s="4" t="n"/>
      <c r="Q1529" s="33">
        <f>IF(L1529&amp;K1529="","",M1529 * L1529)</f>
        <v/>
      </c>
      <c r="R1529" s="34">
        <f>IF(M1529="","",O1529-P1529-Q1529)</f>
        <v/>
      </c>
    </row>
    <row r="1530">
      <c r="A1530" s="25" t="n">
        <v>1526</v>
      </c>
      <c r="B1530" s="26">
        <f>_xlfn.XLOOKUP(C1530,sales!C:C,scon!B:B,"")</f>
        <v/>
      </c>
      <c r="C1530" s="4" t="n"/>
      <c r="D1530" s="26">
        <f>_xlfn.XLOOKUP(C1530,sales!C:C,scon!D:D,"")</f>
        <v/>
      </c>
      <c r="E1530" s="26">
        <f>_xlfn.XLOOKUP(C1530,sales!C:C,scon!E:E,"")</f>
        <v/>
      </c>
      <c r="F1530" s="4" t="n"/>
      <c r="G1530" s="27" t="n"/>
      <c r="H1530" s="28" t="n"/>
      <c r="I1530" s="4" t="n"/>
      <c r="J1530" s="35">
        <f>_xlfn.XLOOKUP(C1530,sales!C:C,scon!L:L,"")</f>
        <v/>
      </c>
      <c r="K1530" s="31" t="n"/>
      <c r="L1530" s="31" t="n"/>
      <c r="M1530" s="33">
        <f>IF(I1530="","",J1530*I1530)</f>
        <v/>
      </c>
      <c r="N1530" s="33">
        <f>IF(K1530="","",M1530 * K1530)</f>
        <v/>
      </c>
      <c r="O1530" s="33">
        <f>IF(K1530="","",M1530 + N1530)</f>
        <v/>
      </c>
      <c r="P1530" s="4" t="n"/>
      <c r="Q1530" s="33">
        <f>IF(L1530&amp;K1530="","",M1530 * L1530)</f>
        <v/>
      </c>
      <c r="R1530" s="34">
        <f>IF(M1530="","",O1530-P1530-Q1530)</f>
        <v/>
      </c>
    </row>
    <row r="1531">
      <c r="A1531" s="25" t="n">
        <v>1527</v>
      </c>
      <c r="B1531" s="26">
        <f>_xlfn.XLOOKUP(C1531,sales!C:C,scon!B:B,"")</f>
        <v/>
      </c>
      <c r="C1531" s="4" t="n"/>
      <c r="D1531" s="26">
        <f>_xlfn.XLOOKUP(C1531,sales!C:C,scon!D:D,"")</f>
        <v/>
      </c>
      <c r="E1531" s="26">
        <f>_xlfn.XLOOKUP(C1531,sales!C:C,scon!E:E,"")</f>
        <v/>
      </c>
      <c r="F1531" s="4" t="n"/>
      <c r="G1531" s="27" t="n"/>
      <c r="H1531" s="28" t="n"/>
      <c r="I1531" s="4" t="n"/>
      <c r="J1531" s="35">
        <f>_xlfn.XLOOKUP(C1531,sales!C:C,scon!L:L,"")</f>
        <v/>
      </c>
      <c r="K1531" s="31" t="n"/>
      <c r="L1531" s="31" t="n"/>
      <c r="M1531" s="33">
        <f>IF(I1531="","",J1531*I1531)</f>
        <v/>
      </c>
      <c r="N1531" s="33">
        <f>IF(K1531="","",M1531 * K1531)</f>
        <v/>
      </c>
      <c r="O1531" s="33">
        <f>IF(K1531="","",M1531 + N1531)</f>
        <v/>
      </c>
      <c r="P1531" s="4" t="n"/>
      <c r="Q1531" s="33">
        <f>IF(L1531&amp;K1531="","",M1531 * L1531)</f>
        <v/>
      </c>
      <c r="R1531" s="34">
        <f>IF(M1531="","",O1531-P1531-Q1531)</f>
        <v/>
      </c>
    </row>
    <row r="1532">
      <c r="A1532" s="25" t="n">
        <v>1528</v>
      </c>
      <c r="B1532" s="26">
        <f>_xlfn.XLOOKUP(C1532,sales!C:C,scon!B:B,"")</f>
        <v/>
      </c>
      <c r="C1532" s="4" t="n"/>
      <c r="D1532" s="26">
        <f>_xlfn.XLOOKUP(C1532,sales!C:C,scon!D:D,"")</f>
        <v/>
      </c>
      <c r="E1532" s="26">
        <f>_xlfn.XLOOKUP(C1532,sales!C:C,scon!E:E,"")</f>
        <v/>
      </c>
      <c r="F1532" s="4" t="n"/>
      <c r="G1532" s="27" t="n"/>
      <c r="H1532" s="28" t="n"/>
      <c r="I1532" s="4" t="n"/>
      <c r="J1532" s="35">
        <f>_xlfn.XLOOKUP(C1532,sales!C:C,scon!L:L,"")</f>
        <v/>
      </c>
      <c r="K1532" s="31" t="n"/>
      <c r="L1532" s="31" t="n"/>
      <c r="M1532" s="33">
        <f>IF(I1532="","",J1532*I1532)</f>
        <v/>
      </c>
      <c r="N1532" s="33">
        <f>IF(K1532="","",M1532 * K1532)</f>
        <v/>
      </c>
      <c r="O1532" s="33">
        <f>IF(K1532="","",M1532 + N1532)</f>
        <v/>
      </c>
      <c r="P1532" s="4" t="n"/>
      <c r="Q1532" s="33">
        <f>IF(L1532&amp;K1532="","",M1532 * L1532)</f>
        <v/>
      </c>
      <c r="R1532" s="34">
        <f>IF(M1532="","",O1532-P1532-Q1532)</f>
        <v/>
      </c>
    </row>
    <row r="1533">
      <c r="A1533" s="25" t="n">
        <v>1529</v>
      </c>
      <c r="B1533" s="26">
        <f>_xlfn.XLOOKUP(C1533,sales!C:C,scon!B:B,"")</f>
        <v/>
      </c>
      <c r="C1533" s="4" t="n"/>
      <c r="D1533" s="26">
        <f>_xlfn.XLOOKUP(C1533,sales!C:C,scon!D:D,"")</f>
        <v/>
      </c>
      <c r="E1533" s="26">
        <f>_xlfn.XLOOKUP(C1533,sales!C:C,scon!E:E,"")</f>
        <v/>
      </c>
      <c r="F1533" s="4" t="n"/>
      <c r="G1533" s="27" t="n"/>
      <c r="H1533" s="28" t="n"/>
      <c r="I1533" s="4" t="n"/>
      <c r="J1533" s="35">
        <f>_xlfn.XLOOKUP(C1533,sales!C:C,scon!L:L,"")</f>
        <v/>
      </c>
      <c r="K1533" s="31" t="n"/>
      <c r="L1533" s="31" t="n"/>
      <c r="M1533" s="33">
        <f>IF(I1533="","",J1533*I1533)</f>
        <v/>
      </c>
      <c r="N1533" s="33">
        <f>IF(K1533="","",M1533 * K1533)</f>
        <v/>
      </c>
      <c r="O1533" s="33">
        <f>IF(K1533="","",M1533 + N1533)</f>
        <v/>
      </c>
      <c r="P1533" s="4" t="n"/>
      <c r="Q1533" s="33">
        <f>IF(L1533&amp;K1533="","",M1533 * L1533)</f>
        <v/>
      </c>
      <c r="R1533" s="34">
        <f>IF(M1533="","",O1533-P1533-Q1533)</f>
        <v/>
      </c>
    </row>
    <row r="1534">
      <c r="A1534" s="25" t="n">
        <v>1530</v>
      </c>
      <c r="B1534" s="26">
        <f>_xlfn.XLOOKUP(C1534,sales!C:C,scon!B:B,"")</f>
        <v/>
      </c>
      <c r="C1534" s="4" t="n"/>
      <c r="D1534" s="26">
        <f>_xlfn.XLOOKUP(C1534,sales!C:C,scon!D:D,"")</f>
        <v/>
      </c>
      <c r="E1534" s="26">
        <f>_xlfn.XLOOKUP(C1534,sales!C:C,scon!E:E,"")</f>
        <v/>
      </c>
      <c r="F1534" s="4" t="n"/>
      <c r="G1534" s="27" t="n"/>
      <c r="H1534" s="28" t="n"/>
      <c r="I1534" s="4" t="n"/>
      <c r="J1534" s="35">
        <f>_xlfn.XLOOKUP(C1534,sales!C:C,scon!L:L,"")</f>
        <v/>
      </c>
      <c r="K1534" s="31" t="n"/>
      <c r="L1534" s="31" t="n"/>
      <c r="M1534" s="33">
        <f>IF(I1534="","",J1534*I1534)</f>
        <v/>
      </c>
      <c r="N1534" s="33">
        <f>IF(K1534="","",M1534 * K1534)</f>
        <v/>
      </c>
      <c r="O1534" s="33">
        <f>IF(K1534="","",M1534 + N1534)</f>
        <v/>
      </c>
      <c r="P1534" s="4" t="n"/>
      <c r="Q1534" s="33">
        <f>IF(L1534&amp;K1534="","",M1534 * L1534)</f>
        <v/>
      </c>
      <c r="R1534" s="34">
        <f>IF(M1534="","",O1534-P1534-Q1534)</f>
        <v/>
      </c>
    </row>
    <row r="1535">
      <c r="A1535" s="25" t="n">
        <v>1531</v>
      </c>
      <c r="B1535" s="26">
        <f>_xlfn.XLOOKUP(C1535,sales!C:C,scon!B:B,"")</f>
        <v/>
      </c>
      <c r="C1535" s="4" t="n"/>
      <c r="D1535" s="26">
        <f>_xlfn.XLOOKUP(C1535,sales!C:C,scon!D:D,"")</f>
        <v/>
      </c>
      <c r="E1535" s="26">
        <f>_xlfn.XLOOKUP(C1535,sales!C:C,scon!E:E,"")</f>
        <v/>
      </c>
      <c r="F1535" s="4" t="n"/>
      <c r="G1535" s="27" t="n"/>
      <c r="H1535" s="28" t="n"/>
      <c r="I1535" s="4" t="n"/>
      <c r="J1535" s="35">
        <f>_xlfn.XLOOKUP(C1535,sales!C:C,scon!L:L,"")</f>
        <v/>
      </c>
      <c r="K1535" s="31" t="n"/>
      <c r="L1535" s="31" t="n"/>
      <c r="M1535" s="33">
        <f>IF(I1535="","",J1535*I1535)</f>
        <v/>
      </c>
      <c r="N1535" s="33">
        <f>IF(K1535="","",M1535 * K1535)</f>
        <v/>
      </c>
      <c r="O1535" s="33">
        <f>IF(K1535="","",M1535 + N1535)</f>
        <v/>
      </c>
      <c r="P1535" s="4" t="n"/>
      <c r="Q1535" s="33">
        <f>IF(L1535&amp;K1535="","",M1535 * L1535)</f>
        <v/>
      </c>
      <c r="R1535" s="34">
        <f>IF(M1535="","",O1535-P1535-Q1535)</f>
        <v/>
      </c>
    </row>
    <row r="1536">
      <c r="A1536" s="25" t="n">
        <v>1532</v>
      </c>
      <c r="B1536" s="26">
        <f>_xlfn.XLOOKUP(C1536,sales!C:C,scon!B:B,"")</f>
        <v/>
      </c>
      <c r="C1536" s="4" t="n"/>
      <c r="D1536" s="26">
        <f>_xlfn.XLOOKUP(C1536,sales!C:C,scon!D:D,"")</f>
        <v/>
      </c>
      <c r="E1536" s="26">
        <f>_xlfn.XLOOKUP(C1536,sales!C:C,scon!E:E,"")</f>
        <v/>
      </c>
      <c r="F1536" s="4" t="n"/>
      <c r="G1536" s="27" t="n"/>
      <c r="H1536" s="28" t="n"/>
      <c r="I1536" s="4" t="n"/>
      <c r="J1536" s="35">
        <f>_xlfn.XLOOKUP(C1536,sales!C:C,scon!L:L,"")</f>
        <v/>
      </c>
      <c r="K1536" s="31" t="n"/>
      <c r="L1536" s="31" t="n"/>
      <c r="M1536" s="33">
        <f>IF(I1536="","",J1536*I1536)</f>
        <v/>
      </c>
      <c r="N1536" s="33">
        <f>IF(K1536="","",M1536 * K1536)</f>
        <v/>
      </c>
      <c r="O1536" s="33">
        <f>IF(K1536="","",M1536 + N1536)</f>
        <v/>
      </c>
      <c r="P1536" s="4" t="n"/>
      <c r="Q1536" s="33">
        <f>IF(L1536&amp;K1536="","",M1536 * L1536)</f>
        <v/>
      </c>
      <c r="R1536" s="34">
        <f>IF(M1536="","",O1536-P1536-Q1536)</f>
        <v/>
      </c>
    </row>
    <row r="1537">
      <c r="A1537" s="25" t="n">
        <v>1533</v>
      </c>
      <c r="B1537" s="26">
        <f>_xlfn.XLOOKUP(C1537,sales!C:C,scon!B:B,"")</f>
        <v/>
      </c>
      <c r="C1537" s="4" t="n"/>
      <c r="D1537" s="26">
        <f>_xlfn.XLOOKUP(C1537,sales!C:C,scon!D:D,"")</f>
        <v/>
      </c>
      <c r="E1537" s="26">
        <f>_xlfn.XLOOKUP(C1537,sales!C:C,scon!E:E,"")</f>
        <v/>
      </c>
      <c r="F1537" s="4" t="n"/>
      <c r="G1537" s="27" t="n"/>
      <c r="H1537" s="28" t="n"/>
      <c r="I1537" s="4" t="n"/>
      <c r="J1537" s="35">
        <f>_xlfn.XLOOKUP(C1537,sales!C:C,scon!L:L,"")</f>
        <v/>
      </c>
      <c r="K1537" s="31" t="n"/>
      <c r="L1537" s="31" t="n"/>
      <c r="M1537" s="33">
        <f>IF(I1537="","",J1537*I1537)</f>
        <v/>
      </c>
      <c r="N1537" s="33">
        <f>IF(K1537="","",M1537 * K1537)</f>
        <v/>
      </c>
      <c r="O1537" s="33">
        <f>IF(K1537="","",M1537 + N1537)</f>
        <v/>
      </c>
      <c r="P1537" s="4" t="n"/>
      <c r="Q1537" s="33">
        <f>IF(L1537&amp;K1537="","",M1537 * L1537)</f>
        <v/>
      </c>
      <c r="R1537" s="34">
        <f>IF(M1537="","",O1537-P1537-Q1537)</f>
        <v/>
      </c>
    </row>
    <row r="1538">
      <c r="A1538" s="25" t="n">
        <v>1534</v>
      </c>
      <c r="B1538" s="26">
        <f>_xlfn.XLOOKUP(C1538,sales!C:C,scon!B:B,"")</f>
        <v/>
      </c>
      <c r="C1538" s="4" t="n"/>
      <c r="D1538" s="26">
        <f>_xlfn.XLOOKUP(C1538,sales!C:C,scon!D:D,"")</f>
        <v/>
      </c>
      <c r="E1538" s="26">
        <f>_xlfn.XLOOKUP(C1538,sales!C:C,scon!E:E,"")</f>
        <v/>
      </c>
      <c r="F1538" s="4" t="n"/>
      <c r="G1538" s="27" t="n"/>
      <c r="H1538" s="28" t="n"/>
      <c r="I1538" s="4" t="n"/>
      <c r="J1538" s="35">
        <f>_xlfn.XLOOKUP(C1538,sales!C:C,scon!L:L,"")</f>
        <v/>
      </c>
      <c r="K1538" s="31" t="n"/>
      <c r="L1538" s="31" t="n"/>
      <c r="M1538" s="33">
        <f>IF(I1538="","",J1538*I1538)</f>
        <v/>
      </c>
      <c r="N1538" s="33">
        <f>IF(K1538="","",M1538 * K1538)</f>
        <v/>
      </c>
      <c r="O1538" s="33">
        <f>IF(K1538="","",M1538 + N1538)</f>
        <v/>
      </c>
      <c r="P1538" s="4" t="n"/>
      <c r="Q1538" s="33">
        <f>IF(L1538&amp;K1538="","",M1538 * L1538)</f>
        <v/>
      </c>
      <c r="R1538" s="34">
        <f>IF(M1538="","",O1538-P1538-Q1538)</f>
        <v/>
      </c>
    </row>
    <row r="1539">
      <c r="A1539" s="25" t="n">
        <v>1535</v>
      </c>
      <c r="B1539" s="26">
        <f>_xlfn.XLOOKUP(C1539,sales!C:C,scon!B:B,"")</f>
        <v/>
      </c>
      <c r="C1539" s="4" t="n"/>
      <c r="D1539" s="26">
        <f>_xlfn.XLOOKUP(C1539,sales!C:C,scon!D:D,"")</f>
        <v/>
      </c>
      <c r="E1539" s="26">
        <f>_xlfn.XLOOKUP(C1539,sales!C:C,scon!E:E,"")</f>
        <v/>
      </c>
      <c r="F1539" s="4" t="n"/>
      <c r="G1539" s="27" t="n"/>
      <c r="H1539" s="28" t="n"/>
      <c r="I1539" s="4" t="n"/>
      <c r="J1539" s="35">
        <f>_xlfn.XLOOKUP(C1539,sales!C:C,scon!L:L,"")</f>
        <v/>
      </c>
      <c r="K1539" s="31" t="n"/>
      <c r="L1539" s="31" t="n"/>
      <c r="M1539" s="33">
        <f>IF(I1539="","",J1539*I1539)</f>
        <v/>
      </c>
      <c r="N1539" s="33">
        <f>IF(K1539="","",M1539 * K1539)</f>
        <v/>
      </c>
      <c r="O1539" s="33">
        <f>IF(K1539="","",M1539 + N1539)</f>
        <v/>
      </c>
      <c r="P1539" s="4" t="n"/>
      <c r="Q1539" s="33">
        <f>IF(L1539&amp;K1539="","",M1539 * L1539)</f>
        <v/>
      </c>
      <c r="R1539" s="34">
        <f>IF(M1539="","",O1539-P1539-Q1539)</f>
        <v/>
      </c>
    </row>
    <row r="1540">
      <c r="A1540" s="25" t="n">
        <v>1536</v>
      </c>
      <c r="B1540" s="26">
        <f>_xlfn.XLOOKUP(C1540,sales!C:C,scon!B:B,"")</f>
        <v/>
      </c>
      <c r="C1540" s="4" t="n"/>
      <c r="D1540" s="26">
        <f>_xlfn.XLOOKUP(C1540,sales!C:C,scon!D:D,"")</f>
        <v/>
      </c>
      <c r="E1540" s="26">
        <f>_xlfn.XLOOKUP(C1540,sales!C:C,scon!E:E,"")</f>
        <v/>
      </c>
      <c r="F1540" s="4" t="n"/>
      <c r="G1540" s="27" t="n"/>
      <c r="H1540" s="28" t="n"/>
      <c r="I1540" s="4" t="n"/>
      <c r="J1540" s="35">
        <f>_xlfn.XLOOKUP(C1540,sales!C:C,scon!L:L,"")</f>
        <v/>
      </c>
      <c r="K1540" s="31" t="n"/>
      <c r="L1540" s="31" t="n"/>
      <c r="M1540" s="33">
        <f>IF(I1540="","",J1540*I1540)</f>
        <v/>
      </c>
      <c r="N1540" s="33">
        <f>IF(K1540="","",M1540 * K1540)</f>
        <v/>
      </c>
      <c r="O1540" s="33">
        <f>IF(K1540="","",M1540 + N1540)</f>
        <v/>
      </c>
      <c r="P1540" s="4" t="n"/>
      <c r="Q1540" s="33">
        <f>IF(L1540&amp;K1540="","",M1540 * L1540)</f>
        <v/>
      </c>
      <c r="R1540" s="34">
        <f>IF(M1540="","",O1540-P1540-Q1540)</f>
        <v/>
      </c>
    </row>
    <row r="1541">
      <c r="A1541" s="25" t="n">
        <v>1537</v>
      </c>
      <c r="B1541" s="26">
        <f>_xlfn.XLOOKUP(C1541,sales!C:C,scon!B:B,"")</f>
        <v/>
      </c>
      <c r="C1541" s="4" t="n"/>
      <c r="D1541" s="26">
        <f>_xlfn.XLOOKUP(C1541,sales!C:C,scon!D:D,"")</f>
        <v/>
      </c>
      <c r="E1541" s="26">
        <f>_xlfn.XLOOKUP(C1541,sales!C:C,scon!E:E,"")</f>
        <v/>
      </c>
      <c r="F1541" s="4" t="n"/>
      <c r="G1541" s="27" t="n"/>
      <c r="H1541" s="28" t="n"/>
      <c r="I1541" s="4" t="n"/>
      <c r="J1541" s="35">
        <f>_xlfn.XLOOKUP(C1541,sales!C:C,scon!L:L,"")</f>
        <v/>
      </c>
      <c r="K1541" s="31" t="n"/>
      <c r="L1541" s="31" t="n"/>
      <c r="M1541" s="33">
        <f>IF(I1541="","",J1541*I1541)</f>
        <v/>
      </c>
      <c r="N1541" s="33">
        <f>IF(K1541="","",M1541 * K1541)</f>
        <v/>
      </c>
      <c r="O1541" s="33">
        <f>IF(K1541="","",M1541 + N1541)</f>
        <v/>
      </c>
      <c r="P1541" s="4" t="n"/>
      <c r="Q1541" s="33">
        <f>IF(L1541&amp;K1541="","",M1541 * L1541)</f>
        <v/>
      </c>
      <c r="R1541" s="34">
        <f>IF(M1541="","",O1541-P1541-Q1541)</f>
        <v/>
      </c>
    </row>
    <row r="1542">
      <c r="A1542" s="25" t="n">
        <v>1538</v>
      </c>
      <c r="B1542" s="26">
        <f>_xlfn.XLOOKUP(C1542,sales!C:C,scon!B:B,"")</f>
        <v/>
      </c>
      <c r="C1542" s="4" t="n"/>
      <c r="D1542" s="26">
        <f>_xlfn.XLOOKUP(C1542,sales!C:C,scon!D:D,"")</f>
        <v/>
      </c>
      <c r="E1542" s="26">
        <f>_xlfn.XLOOKUP(C1542,sales!C:C,scon!E:E,"")</f>
        <v/>
      </c>
      <c r="F1542" s="4" t="n"/>
      <c r="G1542" s="27" t="n"/>
      <c r="H1542" s="28" t="n"/>
      <c r="I1542" s="4" t="n"/>
      <c r="J1542" s="35">
        <f>_xlfn.XLOOKUP(C1542,sales!C:C,scon!L:L,"")</f>
        <v/>
      </c>
      <c r="K1542" s="31" t="n"/>
      <c r="L1542" s="31" t="n"/>
      <c r="M1542" s="33">
        <f>IF(I1542="","",J1542*I1542)</f>
        <v/>
      </c>
      <c r="N1542" s="33">
        <f>IF(K1542="","",M1542 * K1542)</f>
        <v/>
      </c>
      <c r="O1542" s="33">
        <f>IF(K1542="","",M1542 + N1542)</f>
        <v/>
      </c>
      <c r="P1542" s="4" t="n"/>
      <c r="Q1542" s="33">
        <f>IF(L1542&amp;K1542="","",M1542 * L1542)</f>
        <v/>
      </c>
      <c r="R1542" s="34">
        <f>IF(M1542="","",O1542-P1542-Q1542)</f>
        <v/>
      </c>
    </row>
    <row r="1543">
      <c r="A1543" s="25" t="n">
        <v>1539</v>
      </c>
      <c r="B1543" s="26">
        <f>_xlfn.XLOOKUP(C1543,sales!C:C,scon!B:B,"")</f>
        <v/>
      </c>
      <c r="C1543" s="4" t="n"/>
      <c r="D1543" s="26">
        <f>_xlfn.XLOOKUP(C1543,sales!C:C,scon!D:D,"")</f>
        <v/>
      </c>
      <c r="E1543" s="26">
        <f>_xlfn.XLOOKUP(C1543,sales!C:C,scon!E:E,"")</f>
        <v/>
      </c>
      <c r="F1543" s="4" t="n"/>
      <c r="G1543" s="27" t="n"/>
      <c r="H1543" s="28" t="n"/>
      <c r="I1543" s="4" t="n"/>
      <c r="J1543" s="35">
        <f>_xlfn.XLOOKUP(C1543,sales!C:C,scon!L:L,"")</f>
        <v/>
      </c>
      <c r="K1543" s="31" t="n"/>
      <c r="L1543" s="31" t="n"/>
      <c r="M1543" s="33">
        <f>IF(I1543="","",J1543*I1543)</f>
        <v/>
      </c>
      <c r="N1543" s="33">
        <f>IF(K1543="","",M1543 * K1543)</f>
        <v/>
      </c>
      <c r="O1543" s="33">
        <f>IF(K1543="","",M1543 + N1543)</f>
        <v/>
      </c>
      <c r="P1543" s="4" t="n"/>
      <c r="Q1543" s="33">
        <f>IF(L1543&amp;K1543="","",M1543 * L1543)</f>
        <v/>
      </c>
      <c r="R1543" s="34">
        <f>IF(M1543="","",O1543-P1543-Q1543)</f>
        <v/>
      </c>
    </row>
    <row r="1544">
      <c r="A1544" s="25" t="n">
        <v>1540</v>
      </c>
      <c r="B1544" s="26">
        <f>_xlfn.XLOOKUP(C1544,sales!C:C,scon!B:B,"")</f>
        <v/>
      </c>
      <c r="C1544" s="4" t="n"/>
      <c r="D1544" s="26">
        <f>_xlfn.XLOOKUP(C1544,sales!C:C,scon!D:D,"")</f>
        <v/>
      </c>
      <c r="E1544" s="26">
        <f>_xlfn.XLOOKUP(C1544,sales!C:C,scon!E:E,"")</f>
        <v/>
      </c>
      <c r="F1544" s="4" t="n"/>
      <c r="G1544" s="27" t="n"/>
      <c r="H1544" s="28" t="n"/>
      <c r="I1544" s="4" t="n"/>
      <c r="J1544" s="35">
        <f>_xlfn.XLOOKUP(C1544,sales!C:C,scon!L:L,"")</f>
        <v/>
      </c>
      <c r="K1544" s="31" t="n"/>
      <c r="L1544" s="31" t="n"/>
      <c r="M1544" s="33">
        <f>IF(I1544="","",J1544*I1544)</f>
        <v/>
      </c>
      <c r="N1544" s="33">
        <f>IF(K1544="","",M1544 * K1544)</f>
        <v/>
      </c>
      <c r="O1544" s="33">
        <f>IF(K1544="","",M1544 + N1544)</f>
        <v/>
      </c>
      <c r="P1544" s="4" t="n"/>
      <c r="Q1544" s="33">
        <f>IF(L1544&amp;K1544="","",M1544 * L1544)</f>
        <v/>
      </c>
      <c r="R1544" s="34">
        <f>IF(M1544="","",O1544-P1544-Q1544)</f>
        <v/>
      </c>
    </row>
    <row r="1545">
      <c r="A1545" s="25" t="n">
        <v>1541</v>
      </c>
      <c r="B1545" s="26">
        <f>_xlfn.XLOOKUP(C1545,sales!C:C,scon!B:B,"")</f>
        <v/>
      </c>
      <c r="C1545" s="4" t="n"/>
      <c r="D1545" s="26">
        <f>_xlfn.XLOOKUP(C1545,sales!C:C,scon!D:D,"")</f>
        <v/>
      </c>
      <c r="E1545" s="26">
        <f>_xlfn.XLOOKUP(C1545,sales!C:C,scon!E:E,"")</f>
        <v/>
      </c>
      <c r="F1545" s="4" t="n"/>
      <c r="G1545" s="27" t="n"/>
      <c r="H1545" s="28" t="n"/>
      <c r="I1545" s="4" t="n"/>
      <c r="J1545" s="35">
        <f>_xlfn.XLOOKUP(C1545,sales!C:C,scon!L:L,"")</f>
        <v/>
      </c>
      <c r="K1545" s="31" t="n"/>
      <c r="L1545" s="31" t="n"/>
      <c r="M1545" s="33">
        <f>IF(I1545="","",J1545*I1545)</f>
        <v/>
      </c>
      <c r="N1545" s="33">
        <f>IF(K1545="","",M1545 * K1545)</f>
        <v/>
      </c>
      <c r="O1545" s="33">
        <f>IF(K1545="","",M1545 + N1545)</f>
        <v/>
      </c>
      <c r="P1545" s="4" t="n"/>
      <c r="Q1545" s="33">
        <f>IF(L1545&amp;K1545="","",M1545 * L1545)</f>
        <v/>
      </c>
      <c r="R1545" s="34">
        <f>IF(M1545="","",O1545-P1545-Q1545)</f>
        <v/>
      </c>
    </row>
    <row r="1546">
      <c r="A1546" s="25" t="n">
        <v>1542</v>
      </c>
      <c r="B1546" s="26">
        <f>_xlfn.XLOOKUP(C1546,sales!C:C,scon!B:B,"")</f>
        <v/>
      </c>
      <c r="C1546" s="4" t="n"/>
      <c r="D1546" s="26">
        <f>_xlfn.XLOOKUP(C1546,sales!C:C,scon!D:D,"")</f>
        <v/>
      </c>
      <c r="E1546" s="26">
        <f>_xlfn.XLOOKUP(C1546,sales!C:C,scon!E:E,"")</f>
        <v/>
      </c>
      <c r="F1546" s="4" t="n"/>
      <c r="G1546" s="27" t="n"/>
      <c r="H1546" s="28" t="n"/>
      <c r="I1546" s="4" t="n"/>
      <c r="J1546" s="35">
        <f>_xlfn.XLOOKUP(C1546,sales!C:C,scon!L:L,"")</f>
        <v/>
      </c>
      <c r="K1546" s="31" t="n"/>
      <c r="L1546" s="31" t="n"/>
      <c r="M1546" s="33">
        <f>IF(I1546="","",J1546*I1546)</f>
        <v/>
      </c>
      <c r="N1546" s="33">
        <f>IF(K1546="","",M1546 * K1546)</f>
        <v/>
      </c>
      <c r="O1546" s="33">
        <f>IF(K1546="","",M1546 + N1546)</f>
        <v/>
      </c>
      <c r="P1546" s="4" t="n"/>
      <c r="Q1546" s="33">
        <f>IF(L1546&amp;K1546="","",M1546 * L1546)</f>
        <v/>
      </c>
      <c r="R1546" s="34">
        <f>IF(M1546="","",O1546-P1546-Q1546)</f>
        <v/>
      </c>
    </row>
    <row r="1547">
      <c r="A1547" s="25" t="n">
        <v>1543</v>
      </c>
      <c r="B1547" s="26">
        <f>_xlfn.XLOOKUP(C1547,sales!C:C,scon!B:B,"")</f>
        <v/>
      </c>
      <c r="C1547" s="4" t="n"/>
      <c r="D1547" s="26">
        <f>_xlfn.XLOOKUP(C1547,sales!C:C,scon!D:D,"")</f>
        <v/>
      </c>
      <c r="E1547" s="26">
        <f>_xlfn.XLOOKUP(C1547,sales!C:C,scon!E:E,"")</f>
        <v/>
      </c>
      <c r="F1547" s="4" t="n"/>
      <c r="G1547" s="27" t="n"/>
      <c r="H1547" s="28" t="n"/>
      <c r="I1547" s="4" t="n"/>
      <c r="J1547" s="35">
        <f>_xlfn.XLOOKUP(C1547,sales!C:C,scon!L:L,"")</f>
        <v/>
      </c>
      <c r="K1547" s="31" t="n"/>
      <c r="L1547" s="31" t="n"/>
      <c r="M1547" s="33">
        <f>IF(I1547="","",J1547*I1547)</f>
        <v/>
      </c>
      <c r="N1547" s="33">
        <f>IF(K1547="","",M1547 * K1547)</f>
        <v/>
      </c>
      <c r="O1547" s="33">
        <f>IF(K1547="","",M1547 + N1547)</f>
        <v/>
      </c>
      <c r="P1547" s="4" t="n"/>
      <c r="Q1547" s="33">
        <f>IF(L1547&amp;K1547="","",M1547 * L1547)</f>
        <v/>
      </c>
      <c r="R1547" s="34">
        <f>IF(M1547="","",O1547-P1547-Q1547)</f>
        <v/>
      </c>
    </row>
    <row r="1548">
      <c r="A1548" s="25" t="n">
        <v>1544</v>
      </c>
      <c r="B1548" s="26">
        <f>_xlfn.XLOOKUP(C1548,sales!C:C,scon!B:B,"")</f>
        <v/>
      </c>
      <c r="C1548" s="4" t="n"/>
      <c r="D1548" s="26">
        <f>_xlfn.XLOOKUP(C1548,sales!C:C,scon!D:D,"")</f>
        <v/>
      </c>
      <c r="E1548" s="26">
        <f>_xlfn.XLOOKUP(C1548,sales!C:C,scon!E:E,"")</f>
        <v/>
      </c>
      <c r="F1548" s="4" t="n"/>
      <c r="G1548" s="27" t="n"/>
      <c r="H1548" s="28" t="n"/>
      <c r="I1548" s="4" t="n"/>
      <c r="J1548" s="35">
        <f>_xlfn.XLOOKUP(C1548,sales!C:C,scon!L:L,"")</f>
        <v/>
      </c>
      <c r="K1548" s="31" t="n"/>
      <c r="L1548" s="31" t="n"/>
      <c r="M1548" s="33">
        <f>IF(I1548="","",J1548*I1548)</f>
        <v/>
      </c>
      <c r="N1548" s="33">
        <f>IF(K1548="","",M1548 * K1548)</f>
        <v/>
      </c>
      <c r="O1548" s="33">
        <f>IF(K1548="","",M1548 + N1548)</f>
        <v/>
      </c>
      <c r="P1548" s="4" t="n"/>
      <c r="Q1548" s="33">
        <f>IF(L1548&amp;K1548="","",M1548 * L1548)</f>
        <v/>
      </c>
      <c r="R1548" s="34">
        <f>IF(M1548="","",O1548-P1548-Q1548)</f>
        <v/>
      </c>
    </row>
    <row r="1549">
      <c r="A1549" s="25" t="n">
        <v>1545</v>
      </c>
      <c r="B1549" s="26">
        <f>_xlfn.XLOOKUP(C1549,sales!C:C,scon!B:B,"")</f>
        <v/>
      </c>
      <c r="C1549" s="4" t="n"/>
      <c r="D1549" s="26">
        <f>_xlfn.XLOOKUP(C1549,sales!C:C,scon!D:D,"")</f>
        <v/>
      </c>
      <c r="E1549" s="26">
        <f>_xlfn.XLOOKUP(C1549,sales!C:C,scon!E:E,"")</f>
        <v/>
      </c>
      <c r="F1549" s="4" t="n"/>
      <c r="G1549" s="27" t="n"/>
      <c r="H1549" s="28" t="n"/>
      <c r="I1549" s="4" t="n"/>
      <c r="J1549" s="35">
        <f>_xlfn.XLOOKUP(C1549,sales!C:C,scon!L:L,"")</f>
        <v/>
      </c>
      <c r="K1549" s="31" t="n"/>
      <c r="L1549" s="31" t="n"/>
      <c r="M1549" s="33">
        <f>IF(I1549="","",J1549*I1549)</f>
        <v/>
      </c>
      <c r="N1549" s="33">
        <f>IF(K1549="","",M1549 * K1549)</f>
        <v/>
      </c>
      <c r="O1549" s="33">
        <f>IF(K1549="","",M1549 + N1549)</f>
        <v/>
      </c>
      <c r="P1549" s="4" t="n"/>
      <c r="Q1549" s="33">
        <f>IF(L1549&amp;K1549="","",M1549 * L1549)</f>
        <v/>
      </c>
      <c r="R1549" s="34">
        <f>IF(M1549="","",O1549-P1549-Q1549)</f>
        <v/>
      </c>
    </row>
    <row r="1550">
      <c r="A1550" s="25" t="n">
        <v>1546</v>
      </c>
      <c r="B1550" s="26">
        <f>_xlfn.XLOOKUP(C1550,sales!C:C,scon!B:B,"")</f>
        <v/>
      </c>
      <c r="C1550" s="4" t="n"/>
      <c r="D1550" s="26">
        <f>_xlfn.XLOOKUP(C1550,sales!C:C,scon!D:D,"")</f>
        <v/>
      </c>
      <c r="E1550" s="26">
        <f>_xlfn.XLOOKUP(C1550,sales!C:C,scon!E:E,"")</f>
        <v/>
      </c>
      <c r="F1550" s="4" t="n"/>
      <c r="G1550" s="27" t="n"/>
      <c r="H1550" s="28" t="n"/>
      <c r="I1550" s="4" t="n"/>
      <c r="J1550" s="35">
        <f>_xlfn.XLOOKUP(C1550,sales!C:C,scon!L:L,"")</f>
        <v/>
      </c>
      <c r="K1550" s="31" t="n"/>
      <c r="L1550" s="31" t="n"/>
      <c r="M1550" s="33">
        <f>IF(I1550="","",J1550*I1550)</f>
        <v/>
      </c>
      <c r="N1550" s="33">
        <f>IF(K1550="","",M1550 * K1550)</f>
        <v/>
      </c>
      <c r="O1550" s="33">
        <f>IF(K1550="","",M1550 + N1550)</f>
        <v/>
      </c>
      <c r="P1550" s="4" t="n"/>
      <c r="Q1550" s="33">
        <f>IF(L1550&amp;K1550="","",M1550 * L1550)</f>
        <v/>
      </c>
      <c r="R1550" s="34">
        <f>IF(M1550="","",O1550-P1550-Q1550)</f>
        <v/>
      </c>
    </row>
    <row r="1551">
      <c r="A1551" s="25" t="n">
        <v>1547</v>
      </c>
      <c r="B1551" s="26">
        <f>_xlfn.XLOOKUP(C1551,sales!C:C,scon!B:B,"")</f>
        <v/>
      </c>
      <c r="C1551" s="4" t="n"/>
      <c r="D1551" s="26">
        <f>_xlfn.XLOOKUP(C1551,sales!C:C,scon!D:D,"")</f>
        <v/>
      </c>
      <c r="E1551" s="26">
        <f>_xlfn.XLOOKUP(C1551,sales!C:C,scon!E:E,"")</f>
        <v/>
      </c>
      <c r="F1551" s="4" t="n"/>
      <c r="G1551" s="27" t="n"/>
      <c r="H1551" s="28" t="n"/>
      <c r="I1551" s="4" t="n"/>
      <c r="J1551" s="35">
        <f>_xlfn.XLOOKUP(C1551,sales!C:C,scon!L:L,"")</f>
        <v/>
      </c>
      <c r="K1551" s="31" t="n"/>
      <c r="L1551" s="31" t="n"/>
      <c r="M1551" s="33">
        <f>IF(I1551="","",J1551*I1551)</f>
        <v/>
      </c>
      <c r="N1551" s="33">
        <f>IF(K1551="","",M1551 * K1551)</f>
        <v/>
      </c>
      <c r="O1551" s="33">
        <f>IF(K1551="","",M1551 + N1551)</f>
        <v/>
      </c>
      <c r="P1551" s="4" t="n"/>
      <c r="Q1551" s="33">
        <f>IF(L1551&amp;K1551="","",M1551 * L1551)</f>
        <v/>
      </c>
      <c r="R1551" s="34">
        <f>IF(M1551="","",O1551-P1551-Q1551)</f>
        <v/>
      </c>
    </row>
    <row r="1552">
      <c r="A1552" s="25" t="n">
        <v>1548</v>
      </c>
      <c r="B1552" s="26">
        <f>_xlfn.XLOOKUP(C1552,sales!C:C,scon!B:B,"")</f>
        <v/>
      </c>
      <c r="C1552" s="4" t="n"/>
      <c r="D1552" s="26">
        <f>_xlfn.XLOOKUP(C1552,sales!C:C,scon!D:D,"")</f>
        <v/>
      </c>
      <c r="E1552" s="26">
        <f>_xlfn.XLOOKUP(C1552,sales!C:C,scon!E:E,"")</f>
        <v/>
      </c>
      <c r="F1552" s="4" t="n"/>
      <c r="G1552" s="27" t="n"/>
      <c r="H1552" s="28" t="n"/>
      <c r="I1552" s="4" t="n"/>
      <c r="J1552" s="35">
        <f>_xlfn.XLOOKUP(C1552,sales!C:C,scon!L:L,"")</f>
        <v/>
      </c>
      <c r="K1552" s="31" t="n"/>
      <c r="L1552" s="31" t="n"/>
      <c r="M1552" s="33">
        <f>IF(I1552="","",J1552*I1552)</f>
        <v/>
      </c>
      <c r="N1552" s="33">
        <f>IF(K1552="","",M1552 * K1552)</f>
        <v/>
      </c>
      <c r="O1552" s="33">
        <f>IF(K1552="","",M1552 + N1552)</f>
        <v/>
      </c>
      <c r="P1552" s="4" t="n"/>
      <c r="Q1552" s="33">
        <f>IF(L1552&amp;K1552="","",M1552 * L1552)</f>
        <v/>
      </c>
      <c r="R1552" s="34">
        <f>IF(M1552="","",O1552-P1552-Q1552)</f>
        <v/>
      </c>
    </row>
    <row r="1553">
      <c r="A1553" s="25" t="n">
        <v>1549</v>
      </c>
      <c r="B1553" s="26">
        <f>_xlfn.XLOOKUP(C1553,sales!C:C,scon!B:B,"")</f>
        <v/>
      </c>
      <c r="C1553" s="4" t="n"/>
      <c r="D1553" s="26">
        <f>_xlfn.XLOOKUP(C1553,sales!C:C,scon!D:D,"")</f>
        <v/>
      </c>
      <c r="E1553" s="26">
        <f>_xlfn.XLOOKUP(C1553,sales!C:C,scon!E:E,"")</f>
        <v/>
      </c>
      <c r="F1553" s="4" t="n"/>
      <c r="G1553" s="27" t="n"/>
      <c r="H1553" s="28" t="n"/>
      <c r="I1553" s="4" t="n"/>
      <c r="J1553" s="35">
        <f>_xlfn.XLOOKUP(C1553,sales!C:C,scon!L:L,"")</f>
        <v/>
      </c>
      <c r="K1553" s="31" t="n"/>
      <c r="L1553" s="31" t="n"/>
      <c r="M1553" s="33">
        <f>IF(I1553="","",J1553*I1553)</f>
        <v/>
      </c>
      <c r="N1553" s="33">
        <f>IF(K1553="","",M1553 * K1553)</f>
        <v/>
      </c>
      <c r="O1553" s="33">
        <f>IF(K1553="","",M1553 + N1553)</f>
        <v/>
      </c>
      <c r="P1553" s="4" t="n"/>
      <c r="Q1553" s="33">
        <f>IF(L1553&amp;K1553="","",M1553 * L1553)</f>
        <v/>
      </c>
      <c r="R1553" s="34">
        <f>IF(M1553="","",O1553-P1553-Q1553)</f>
        <v/>
      </c>
    </row>
    <row r="1554">
      <c r="A1554" s="25" t="n">
        <v>1550</v>
      </c>
      <c r="B1554" s="26">
        <f>_xlfn.XLOOKUP(C1554,sales!C:C,scon!B:B,"")</f>
        <v/>
      </c>
      <c r="C1554" s="4" t="n"/>
      <c r="D1554" s="26">
        <f>_xlfn.XLOOKUP(C1554,sales!C:C,scon!D:D,"")</f>
        <v/>
      </c>
      <c r="E1554" s="26">
        <f>_xlfn.XLOOKUP(C1554,sales!C:C,scon!E:E,"")</f>
        <v/>
      </c>
      <c r="F1554" s="4" t="n"/>
      <c r="G1554" s="27" t="n"/>
      <c r="H1554" s="28" t="n"/>
      <c r="I1554" s="4" t="n"/>
      <c r="J1554" s="35">
        <f>_xlfn.XLOOKUP(C1554,sales!C:C,scon!L:L,"")</f>
        <v/>
      </c>
      <c r="K1554" s="31" t="n"/>
      <c r="L1554" s="31" t="n"/>
      <c r="M1554" s="33">
        <f>IF(I1554="","",J1554*I1554)</f>
        <v/>
      </c>
      <c r="N1554" s="33">
        <f>IF(K1554="","",M1554 * K1554)</f>
        <v/>
      </c>
      <c r="O1554" s="33">
        <f>IF(K1554="","",M1554 + N1554)</f>
        <v/>
      </c>
      <c r="P1554" s="4" t="n"/>
      <c r="Q1554" s="33">
        <f>IF(L1554&amp;K1554="","",M1554 * L1554)</f>
        <v/>
      </c>
      <c r="R1554" s="34">
        <f>IF(M1554="","",O1554-P1554-Q1554)</f>
        <v/>
      </c>
    </row>
    <row r="1555">
      <c r="A1555" s="25" t="n">
        <v>1551</v>
      </c>
      <c r="B1555" s="26">
        <f>_xlfn.XLOOKUP(C1555,sales!C:C,scon!B:B,"")</f>
        <v/>
      </c>
      <c r="C1555" s="4" t="n"/>
      <c r="D1555" s="26">
        <f>_xlfn.XLOOKUP(C1555,sales!C:C,scon!D:D,"")</f>
        <v/>
      </c>
      <c r="E1555" s="26">
        <f>_xlfn.XLOOKUP(C1555,sales!C:C,scon!E:E,"")</f>
        <v/>
      </c>
      <c r="F1555" s="4" t="n"/>
      <c r="G1555" s="27" t="n"/>
      <c r="H1555" s="28" t="n"/>
      <c r="I1555" s="4" t="n"/>
      <c r="J1555" s="35">
        <f>_xlfn.XLOOKUP(C1555,sales!C:C,scon!L:L,"")</f>
        <v/>
      </c>
      <c r="K1555" s="31" t="n"/>
      <c r="L1555" s="31" t="n"/>
      <c r="M1555" s="33">
        <f>IF(I1555="","",J1555*I1555)</f>
        <v/>
      </c>
      <c r="N1555" s="33">
        <f>IF(K1555="","",M1555 * K1555)</f>
        <v/>
      </c>
      <c r="O1555" s="33">
        <f>IF(K1555="","",M1555 + N1555)</f>
        <v/>
      </c>
      <c r="P1555" s="4" t="n"/>
      <c r="Q1555" s="33">
        <f>IF(L1555&amp;K1555="","",M1555 * L1555)</f>
        <v/>
      </c>
      <c r="R1555" s="34">
        <f>IF(M1555="","",O1555-P1555-Q1555)</f>
        <v/>
      </c>
    </row>
    <row r="1556">
      <c r="A1556" s="25" t="n">
        <v>1552</v>
      </c>
      <c r="B1556" s="26">
        <f>_xlfn.XLOOKUP(C1556,sales!C:C,scon!B:B,"")</f>
        <v/>
      </c>
      <c r="C1556" s="4" t="n"/>
      <c r="D1556" s="26">
        <f>_xlfn.XLOOKUP(C1556,sales!C:C,scon!D:D,"")</f>
        <v/>
      </c>
      <c r="E1556" s="26">
        <f>_xlfn.XLOOKUP(C1556,sales!C:C,scon!E:E,"")</f>
        <v/>
      </c>
      <c r="F1556" s="4" t="n"/>
      <c r="G1556" s="27" t="n"/>
      <c r="H1556" s="28" t="n"/>
      <c r="I1556" s="4" t="n"/>
      <c r="J1556" s="35">
        <f>_xlfn.XLOOKUP(C1556,sales!C:C,scon!L:L,"")</f>
        <v/>
      </c>
      <c r="K1556" s="31" t="n"/>
      <c r="L1556" s="31" t="n"/>
      <c r="M1556" s="33">
        <f>IF(I1556="","",J1556*I1556)</f>
        <v/>
      </c>
      <c r="N1556" s="33">
        <f>IF(K1556="","",M1556 * K1556)</f>
        <v/>
      </c>
      <c r="O1556" s="33">
        <f>IF(K1556="","",M1556 + N1556)</f>
        <v/>
      </c>
      <c r="P1556" s="4" t="n"/>
      <c r="Q1556" s="33">
        <f>IF(L1556&amp;K1556="","",M1556 * L1556)</f>
        <v/>
      </c>
      <c r="R1556" s="34">
        <f>IF(M1556="","",O1556-P1556-Q1556)</f>
        <v/>
      </c>
    </row>
    <row r="1557">
      <c r="A1557" s="25" t="n">
        <v>1553</v>
      </c>
      <c r="B1557" s="26">
        <f>_xlfn.XLOOKUP(C1557,sales!C:C,scon!B:B,"")</f>
        <v/>
      </c>
      <c r="C1557" s="4" t="n"/>
      <c r="D1557" s="26">
        <f>_xlfn.XLOOKUP(C1557,sales!C:C,scon!D:D,"")</f>
        <v/>
      </c>
      <c r="E1557" s="26">
        <f>_xlfn.XLOOKUP(C1557,sales!C:C,scon!E:E,"")</f>
        <v/>
      </c>
      <c r="F1557" s="4" t="n"/>
      <c r="G1557" s="27" t="n"/>
      <c r="H1557" s="28" t="n"/>
      <c r="I1557" s="4" t="n"/>
      <c r="J1557" s="35">
        <f>_xlfn.XLOOKUP(C1557,sales!C:C,scon!L:L,"")</f>
        <v/>
      </c>
      <c r="K1557" s="31" t="n"/>
      <c r="L1557" s="31" t="n"/>
      <c r="M1557" s="33">
        <f>IF(I1557="","",J1557*I1557)</f>
        <v/>
      </c>
      <c r="N1557" s="33">
        <f>IF(K1557="","",M1557 * K1557)</f>
        <v/>
      </c>
      <c r="O1557" s="33">
        <f>IF(K1557="","",M1557 + N1557)</f>
        <v/>
      </c>
      <c r="P1557" s="4" t="n"/>
      <c r="Q1557" s="33">
        <f>IF(L1557&amp;K1557="","",M1557 * L1557)</f>
        <v/>
      </c>
      <c r="R1557" s="34">
        <f>IF(M1557="","",O1557-P1557-Q1557)</f>
        <v/>
      </c>
    </row>
    <row r="1558">
      <c r="A1558" s="25" t="n">
        <v>1554</v>
      </c>
      <c r="B1558" s="26">
        <f>_xlfn.XLOOKUP(C1558,sales!C:C,scon!B:B,"")</f>
        <v/>
      </c>
      <c r="C1558" s="4" t="n"/>
      <c r="D1558" s="26">
        <f>_xlfn.XLOOKUP(C1558,sales!C:C,scon!D:D,"")</f>
        <v/>
      </c>
      <c r="E1558" s="26">
        <f>_xlfn.XLOOKUP(C1558,sales!C:C,scon!E:E,"")</f>
        <v/>
      </c>
      <c r="F1558" s="4" t="n"/>
      <c r="G1558" s="27" t="n"/>
      <c r="H1558" s="28" t="n"/>
      <c r="I1558" s="4" t="n"/>
      <c r="J1558" s="35">
        <f>_xlfn.XLOOKUP(C1558,sales!C:C,scon!L:L,"")</f>
        <v/>
      </c>
      <c r="K1558" s="31" t="n"/>
      <c r="L1558" s="31" t="n"/>
      <c r="M1558" s="33">
        <f>IF(I1558="","",J1558*I1558)</f>
        <v/>
      </c>
      <c r="N1558" s="33">
        <f>IF(K1558="","",M1558 * K1558)</f>
        <v/>
      </c>
      <c r="O1558" s="33">
        <f>IF(K1558="","",M1558 + N1558)</f>
        <v/>
      </c>
      <c r="P1558" s="4" t="n"/>
      <c r="Q1558" s="33">
        <f>IF(L1558&amp;K1558="","",M1558 * L1558)</f>
        <v/>
      </c>
      <c r="R1558" s="34">
        <f>IF(M1558="","",O1558-P1558-Q1558)</f>
        <v/>
      </c>
    </row>
    <row r="1559">
      <c r="A1559" s="25" t="n">
        <v>1555</v>
      </c>
      <c r="B1559" s="26">
        <f>_xlfn.XLOOKUP(C1559,sales!C:C,scon!B:B,"")</f>
        <v/>
      </c>
      <c r="C1559" s="4" t="n"/>
      <c r="D1559" s="26">
        <f>_xlfn.XLOOKUP(C1559,sales!C:C,scon!D:D,"")</f>
        <v/>
      </c>
      <c r="E1559" s="26">
        <f>_xlfn.XLOOKUP(C1559,sales!C:C,scon!E:E,"")</f>
        <v/>
      </c>
      <c r="F1559" s="4" t="n"/>
      <c r="G1559" s="27" t="n"/>
      <c r="H1559" s="28" t="n"/>
      <c r="I1559" s="4" t="n"/>
      <c r="J1559" s="35">
        <f>_xlfn.XLOOKUP(C1559,sales!C:C,scon!L:L,"")</f>
        <v/>
      </c>
      <c r="K1559" s="31" t="n"/>
      <c r="L1559" s="31" t="n"/>
      <c r="M1559" s="33">
        <f>IF(I1559="","",J1559*I1559)</f>
        <v/>
      </c>
      <c r="N1559" s="33">
        <f>IF(K1559="","",M1559 * K1559)</f>
        <v/>
      </c>
      <c r="O1559" s="33">
        <f>IF(K1559="","",M1559 + N1559)</f>
        <v/>
      </c>
      <c r="P1559" s="4" t="n"/>
      <c r="Q1559" s="33">
        <f>IF(L1559&amp;K1559="","",M1559 * L1559)</f>
        <v/>
      </c>
      <c r="R1559" s="34">
        <f>IF(M1559="","",O1559-P1559-Q1559)</f>
        <v/>
      </c>
    </row>
    <row r="1560">
      <c r="A1560" s="25" t="n">
        <v>1556</v>
      </c>
      <c r="B1560" s="26">
        <f>_xlfn.XLOOKUP(C1560,sales!C:C,scon!B:B,"")</f>
        <v/>
      </c>
      <c r="C1560" s="4" t="n"/>
      <c r="D1560" s="26">
        <f>_xlfn.XLOOKUP(C1560,sales!C:C,scon!D:D,"")</f>
        <v/>
      </c>
      <c r="E1560" s="26">
        <f>_xlfn.XLOOKUP(C1560,sales!C:C,scon!E:E,"")</f>
        <v/>
      </c>
      <c r="F1560" s="4" t="n"/>
      <c r="G1560" s="27" t="n"/>
      <c r="H1560" s="28" t="n"/>
      <c r="I1560" s="4" t="n"/>
      <c r="J1560" s="35">
        <f>_xlfn.XLOOKUP(C1560,sales!C:C,scon!L:L,"")</f>
        <v/>
      </c>
      <c r="K1560" s="31" t="n"/>
      <c r="L1560" s="31" t="n"/>
      <c r="M1560" s="33">
        <f>IF(I1560="","",J1560*I1560)</f>
        <v/>
      </c>
      <c r="N1560" s="33">
        <f>IF(K1560="","",M1560 * K1560)</f>
        <v/>
      </c>
      <c r="O1560" s="33">
        <f>IF(K1560="","",M1560 + N1560)</f>
        <v/>
      </c>
      <c r="P1560" s="4" t="n"/>
      <c r="Q1560" s="33">
        <f>IF(L1560&amp;K1560="","",M1560 * L1560)</f>
        <v/>
      </c>
      <c r="R1560" s="34">
        <f>IF(M1560="","",O1560-P1560-Q1560)</f>
        <v/>
      </c>
    </row>
    <row r="1561">
      <c r="A1561" s="25" t="n">
        <v>1557</v>
      </c>
      <c r="B1561" s="26">
        <f>_xlfn.XLOOKUP(C1561,sales!C:C,scon!B:B,"")</f>
        <v/>
      </c>
      <c r="C1561" s="4" t="n"/>
      <c r="D1561" s="26">
        <f>_xlfn.XLOOKUP(C1561,sales!C:C,scon!D:D,"")</f>
        <v/>
      </c>
      <c r="E1561" s="26">
        <f>_xlfn.XLOOKUP(C1561,sales!C:C,scon!E:E,"")</f>
        <v/>
      </c>
      <c r="F1561" s="4" t="n"/>
      <c r="G1561" s="27" t="n"/>
      <c r="H1561" s="28" t="n"/>
      <c r="I1561" s="4" t="n"/>
      <c r="J1561" s="35">
        <f>_xlfn.XLOOKUP(C1561,sales!C:C,scon!L:L,"")</f>
        <v/>
      </c>
      <c r="K1561" s="31" t="n"/>
      <c r="L1561" s="31" t="n"/>
      <c r="M1561" s="33">
        <f>IF(I1561="","",J1561*I1561)</f>
        <v/>
      </c>
      <c r="N1561" s="33">
        <f>IF(K1561="","",M1561 * K1561)</f>
        <v/>
      </c>
      <c r="O1561" s="33">
        <f>IF(K1561="","",M1561 + N1561)</f>
        <v/>
      </c>
      <c r="P1561" s="4" t="n"/>
      <c r="Q1561" s="33">
        <f>IF(L1561&amp;K1561="","",M1561 * L1561)</f>
        <v/>
      </c>
      <c r="R1561" s="34">
        <f>IF(M1561="","",O1561-P1561-Q1561)</f>
        <v/>
      </c>
    </row>
    <row r="1562">
      <c r="A1562" s="25" t="n">
        <v>1558</v>
      </c>
      <c r="B1562" s="26">
        <f>_xlfn.XLOOKUP(C1562,sales!C:C,scon!B:B,"")</f>
        <v/>
      </c>
      <c r="C1562" s="4" t="n"/>
      <c r="D1562" s="26">
        <f>_xlfn.XLOOKUP(C1562,sales!C:C,scon!D:D,"")</f>
        <v/>
      </c>
      <c r="E1562" s="26">
        <f>_xlfn.XLOOKUP(C1562,sales!C:C,scon!E:E,"")</f>
        <v/>
      </c>
      <c r="F1562" s="4" t="n"/>
      <c r="G1562" s="27" t="n"/>
      <c r="H1562" s="28" t="n"/>
      <c r="I1562" s="4" t="n"/>
      <c r="J1562" s="35">
        <f>_xlfn.XLOOKUP(C1562,sales!C:C,scon!L:L,"")</f>
        <v/>
      </c>
      <c r="K1562" s="31" t="n"/>
      <c r="L1562" s="31" t="n"/>
      <c r="M1562" s="33">
        <f>IF(I1562="","",J1562*I1562)</f>
        <v/>
      </c>
      <c r="N1562" s="33">
        <f>IF(K1562="","",M1562 * K1562)</f>
        <v/>
      </c>
      <c r="O1562" s="33">
        <f>IF(K1562="","",M1562 + N1562)</f>
        <v/>
      </c>
      <c r="P1562" s="4" t="n"/>
      <c r="Q1562" s="33">
        <f>IF(L1562&amp;K1562="","",M1562 * L1562)</f>
        <v/>
      </c>
      <c r="R1562" s="34">
        <f>IF(M1562="","",O1562-P1562-Q1562)</f>
        <v/>
      </c>
    </row>
    <row r="1563">
      <c r="A1563" s="25" t="n">
        <v>1559</v>
      </c>
      <c r="B1563" s="26">
        <f>_xlfn.XLOOKUP(C1563,sales!C:C,scon!B:B,"")</f>
        <v/>
      </c>
      <c r="C1563" s="4" t="n"/>
      <c r="D1563" s="26">
        <f>_xlfn.XLOOKUP(C1563,sales!C:C,scon!D:D,"")</f>
        <v/>
      </c>
      <c r="E1563" s="26">
        <f>_xlfn.XLOOKUP(C1563,sales!C:C,scon!E:E,"")</f>
        <v/>
      </c>
      <c r="F1563" s="4" t="n"/>
      <c r="G1563" s="27" t="n"/>
      <c r="H1563" s="28" t="n"/>
      <c r="I1563" s="4" t="n"/>
      <c r="J1563" s="35">
        <f>_xlfn.XLOOKUP(C1563,sales!C:C,scon!L:L,"")</f>
        <v/>
      </c>
      <c r="K1563" s="31" t="n"/>
      <c r="L1563" s="31" t="n"/>
      <c r="M1563" s="33">
        <f>IF(I1563="","",J1563*I1563)</f>
        <v/>
      </c>
      <c r="N1563" s="33">
        <f>IF(K1563="","",M1563 * K1563)</f>
        <v/>
      </c>
      <c r="O1563" s="33">
        <f>IF(K1563="","",M1563 + N1563)</f>
        <v/>
      </c>
      <c r="P1563" s="4" t="n"/>
      <c r="Q1563" s="33">
        <f>IF(L1563&amp;K1563="","",M1563 * L1563)</f>
        <v/>
      </c>
      <c r="R1563" s="34">
        <f>IF(M1563="","",O1563-P1563-Q1563)</f>
        <v/>
      </c>
    </row>
    <row r="1564">
      <c r="A1564" s="25" t="n">
        <v>1560</v>
      </c>
      <c r="B1564" s="26">
        <f>_xlfn.XLOOKUP(C1564,sales!C:C,scon!B:B,"")</f>
        <v/>
      </c>
      <c r="C1564" s="4" t="n"/>
      <c r="D1564" s="26">
        <f>_xlfn.XLOOKUP(C1564,sales!C:C,scon!D:D,"")</f>
        <v/>
      </c>
      <c r="E1564" s="26">
        <f>_xlfn.XLOOKUP(C1564,sales!C:C,scon!E:E,"")</f>
        <v/>
      </c>
      <c r="F1564" s="4" t="n"/>
      <c r="G1564" s="27" t="n"/>
      <c r="H1564" s="28" t="n"/>
      <c r="I1564" s="4" t="n"/>
      <c r="J1564" s="35">
        <f>_xlfn.XLOOKUP(C1564,sales!C:C,scon!L:L,"")</f>
        <v/>
      </c>
      <c r="K1564" s="31" t="n"/>
      <c r="L1564" s="31" t="n"/>
      <c r="M1564" s="33">
        <f>IF(I1564="","",J1564*I1564)</f>
        <v/>
      </c>
      <c r="N1564" s="33">
        <f>IF(K1564="","",M1564 * K1564)</f>
        <v/>
      </c>
      <c r="O1564" s="33">
        <f>IF(K1564="","",M1564 + N1564)</f>
        <v/>
      </c>
      <c r="P1564" s="4" t="n"/>
      <c r="Q1564" s="33">
        <f>IF(L1564&amp;K1564="","",M1564 * L1564)</f>
        <v/>
      </c>
      <c r="R1564" s="34">
        <f>IF(M1564="","",O1564-P1564-Q1564)</f>
        <v/>
      </c>
    </row>
    <row r="1565">
      <c r="A1565" s="25" t="n">
        <v>1561</v>
      </c>
      <c r="B1565" s="26">
        <f>_xlfn.XLOOKUP(C1565,sales!C:C,scon!B:B,"")</f>
        <v/>
      </c>
      <c r="C1565" s="4" t="n"/>
      <c r="D1565" s="26">
        <f>_xlfn.XLOOKUP(C1565,sales!C:C,scon!D:D,"")</f>
        <v/>
      </c>
      <c r="E1565" s="26">
        <f>_xlfn.XLOOKUP(C1565,sales!C:C,scon!E:E,"")</f>
        <v/>
      </c>
      <c r="F1565" s="4" t="n"/>
      <c r="G1565" s="27" t="n"/>
      <c r="H1565" s="28" t="n"/>
      <c r="I1565" s="4" t="n"/>
      <c r="J1565" s="35">
        <f>_xlfn.XLOOKUP(C1565,sales!C:C,scon!L:L,"")</f>
        <v/>
      </c>
      <c r="K1565" s="31" t="n"/>
      <c r="L1565" s="31" t="n"/>
      <c r="M1565" s="33">
        <f>IF(I1565="","",J1565*I1565)</f>
        <v/>
      </c>
      <c r="N1565" s="33">
        <f>IF(K1565="","",M1565 * K1565)</f>
        <v/>
      </c>
      <c r="O1565" s="33">
        <f>IF(K1565="","",M1565 + N1565)</f>
        <v/>
      </c>
      <c r="P1565" s="4" t="n"/>
      <c r="Q1565" s="33">
        <f>IF(L1565&amp;K1565="","",M1565 * L1565)</f>
        <v/>
      </c>
      <c r="R1565" s="34">
        <f>IF(M1565="","",O1565-P1565-Q1565)</f>
        <v/>
      </c>
    </row>
    <row r="1566">
      <c r="A1566" s="25" t="n">
        <v>1562</v>
      </c>
      <c r="B1566" s="26">
        <f>_xlfn.XLOOKUP(C1566,sales!C:C,scon!B:B,"")</f>
        <v/>
      </c>
      <c r="C1566" s="4" t="n"/>
      <c r="D1566" s="26">
        <f>_xlfn.XLOOKUP(C1566,sales!C:C,scon!D:D,"")</f>
        <v/>
      </c>
      <c r="E1566" s="26">
        <f>_xlfn.XLOOKUP(C1566,sales!C:C,scon!E:E,"")</f>
        <v/>
      </c>
      <c r="F1566" s="4" t="n"/>
      <c r="G1566" s="27" t="n"/>
      <c r="H1566" s="28" t="n"/>
      <c r="I1566" s="4" t="n"/>
      <c r="J1566" s="35">
        <f>_xlfn.XLOOKUP(C1566,sales!C:C,scon!L:L,"")</f>
        <v/>
      </c>
      <c r="K1566" s="31" t="n"/>
      <c r="L1566" s="31" t="n"/>
      <c r="M1566" s="33">
        <f>IF(I1566="","",J1566*I1566)</f>
        <v/>
      </c>
      <c r="N1566" s="33">
        <f>IF(K1566="","",M1566 * K1566)</f>
        <v/>
      </c>
      <c r="O1566" s="33">
        <f>IF(K1566="","",M1566 + N1566)</f>
        <v/>
      </c>
      <c r="P1566" s="4" t="n"/>
      <c r="Q1566" s="33">
        <f>IF(L1566&amp;K1566="","",M1566 * L1566)</f>
        <v/>
      </c>
      <c r="R1566" s="34">
        <f>IF(M1566="","",O1566-P1566-Q1566)</f>
        <v/>
      </c>
    </row>
    <row r="1567">
      <c r="A1567" s="25" t="n">
        <v>1563</v>
      </c>
      <c r="B1567" s="26">
        <f>_xlfn.XLOOKUP(C1567,sales!C:C,scon!B:B,"")</f>
        <v/>
      </c>
      <c r="C1567" s="4" t="n"/>
      <c r="D1567" s="26">
        <f>_xlfn.XLOOKUP(C1567,sales!C:C,scon!D:D,"")</f>
        <v/>
      </c>
      <c r="E1567" s="26">
        <f>_xlfn.XLOOKUP(C1567,sales!C:C,scon!E:E,"")</f>
        <v/>
      </c>
      <c r="F1567" s="4" t="n"/>
      <c r="G1567" s="27" t="n"/>
      <c r="H1567" s="28" t="n"/>
      <c r="I1567" s="4" t="n"/>
      <c r="J1567" s="35">
        <f>_xlfn.XLOOKUP(C1567,sales!C:C,scon!L:L,"")</f>
        <v/>
      </c>
      <c r="K1567" s="31" t="n"/>
      <c r="L1567" s="31" t="n"/>
      <c r="M1567" s="33">
        <f>IF(I1567="","",J1567*I1567)</f>
        <v/>
      </c>
      <c r="N1567" s="33">
        <f>IF(K1567="","",M1567 * K1567)</f>
        <v/>
      </c>
      <c r="O1567" s="33">
        <f>IF(K1567="","",M1567 + N1567)</f>
        <v/>
      </c>
      <c r="P1567" s="4" t="n"/>
      <c r="Q1567" s="33">
        <f>IF(L1567&amp;K1567="","",M1567 * L1567)</f>
        <v/>
      </c>
      <c r="R1567" s="34">
        <f>IF(M1567="","",O1567-P1567-Q1567)</f>
        <v/>
      </c>
    </row>
    <row r="1568">
      <c r="A1568" s="25" t="n">
        <v>1564</v>
      </c>
      <c r="B1568" s="26">
        <f>_xlfn.XLOOKUP(C1568,sales!C:C,scon!B:B,"")</f>
        <v/>
      </c>
      <c r="C1568" s="4" t="n"/>
      <c r="D1568" s="26">
        <f>_xlfn.XLOOKUP(C1568,sales!C:C,scon!D:D,"")</f>
        <v/>
      </c>
      <c r="E1568" s="26">
        <f>_xlfn.XLOOKUP(C1568,sales!C:C,scon!E:E,"")</f>
        <v/>
      </c>
      <c r="F1568" s="4" t="n"/>
      <c r="G1568" s="27" t="n"/>
      <c r="H1568" s="28" t="n"/>
      <c r="I1568" s="4" t="n"/>
      <c r="J1568" s="35">
        <f>_xlfn.XLOOKUP(C1568,sales!C:C,scon!L:L,"")</f>
        <v/>
      </c>
      <c r="K1568" s="31" t="n"/>
      <c r="L1568" s="31" t="n"/>
      <c r="M1568" s="33">
        <f>IF(I1568="","",J1568*I1568)</f>
        <v/>
      </c>
      <c r="N1568" s="33">
        <f>IF(K1568="","",M1568 * K1568)</f>
        <v/>
      </c>
      <c r="O1568" s="33">
        <f>IF(K1568="","",M1568 + N1568)</f>
        <v/>
      </c>
      <c r="P1568" s="4" t="n"/>
      <c r="Q1568" s="33">
        <f>IF(L1568&amp;K1568="","",M1568 * L1568)</f>
        <v/>
      </c>
      <c r="R1568" s="34">
        <f>IF(M1568="","",O1568-P1568-Q1568)</f>
        <v/>
      </c>
    </row>
    <row r="1569">
      <c r="A1569" s="25" t="n">
        <v>1565</v>
      </c>
      <c r="B1569" s="26">
        <f>_xlfn.XLOOKUP(C1569,sales!C:C,scon!B:B,"")</f>
        <v/>
      </c>
      <c r="C1569" s="4" t="n"/>
      <c r="D1569" s="26">
        <f>_xlfn.XLOOKUP(C1569,sales!C:C,scon!D:D,"")</f>
        <v/>
      </c>
      <c r="E1569" s="26">
        <f>_xlfn.XLOOKUP(C1569,sales!C:C,scon!E:E,"")</f>
        <v/>
      </c>
      <c r="F1569" s="4" t="n"/>
      <c r="G1569" s="27" t="n"/>
      <c r="H1569" s="28" t="n"/>
      <c r="I1569" s="4" t="n"/>
      <c r="J1569" s="35">
        <f>_xlfn.XLOOKUP(C1569,sales!C:C,scon!L:L,"")</f>
        <v/>
      </c>
      <c r="K1569" s="31" t="n"/>
      <c r="L1569" s="31" t="n"/>
      <c r="M1569" s="33">
        <f>IF(I1569="","",J1569*I1569)</f>
        <v/>
      </c>
      <c r="N1569" s="33">
        <f>IF(K1569="","",M1569 * K1569)</f>
        <v/>
      </c>
      <c r="O1569" s="33">
        <f>IF(K1569="","",M1569 + N1569)</f>
        <v/>
      </c>
      <c r="P1569" s="4" t="n"/>
      <c r="Q1569" s="33">
        <f>IF(L1569&amp;K1569="","",M1569 * L1569)</f>
        <v/>
      </c>
      <c r="R1569" s="34">
        <f>IF(M1569="","",O1569-P1569-Q1569)</f>
        <v/>
      </c>
    </row>
    <row r="1570">
      <c r="A1570" s="25" t="n">
        <v>1566</v>
      </c>
      <c r="B1570" s="26">
        <f>_xlfn.XLOOKUP(C1570,sales!C:C,scon!B:B,"")</f>
        <v/>
      </c>
      <c r="C1570" s="4" t="n"/>
      <c r="D1570" s="26">
        <f>_xlfn.XLOOKUP(C1570,sales!C:C,scon!D:D,"")</f>
        <v/>
      </c>
      <c r="E1570" s="26">
        <f>_xlfn.XLOOKUP(C1570,sales!C:C,scon!E:E,"")</f>
        <v/>
      </c>
      <c r="F1570" s="4" t="n"/>
      <c r="G1570" s="27" t="n"/>
      <c r="H1570" s="28" t="n"/>
      <c r="I1570" s="4" t="n"/>
      <c r="J1570" s="35">
        <f>_xlfn.XLOOKUP(C1570,sales!C:C,scon!L:L,"")</f>
        <v/>
      </c>
      <c r="K1570" s="31" t="n"/>
      <c r="L1570" s="31" t="n"/>
      <c r="M1570" s="33">
        <f>IF(I1570="","",J1570*I1570)</f>
        <v/>
      </c>
      <c r="N1570" s="33">
        <f>IF(K1570="","",M1570 * K1570)</f>
        <v/>
      </c>
      <c r="O1570" s="33">
        <f>IF(K1570="","",M1570 + N1570)</f>
        <v/>
      </c>
      <c r="P1570" s="4" t="n"/>
      <c r="Q1570" s="33">
        <f>IF(L1570&amp;K1570="","",M1570 * L1570)</f>
        <v/>
      </c>
      <c r="R1570" s="34">
        <f>IF(M1570="","",O1570-P1570-Q1570)</f>
        <v/>
      </c>
    </row>
    <row r="1571">
      <c r="A1571" s="25" t="n">
        <v>1567</v>
      </c>
      <c r="B1571" s="26">
        <f>_xlfn.XLOOKUP(C1571,sales!C:C,scon!B:B,"")</f>
        <v/>
      </c>
      <c r="C1571" s="4" t="n"/>
      <c r="D1571" s="26">
        <f>_xlfn.XLOOKUP(C1571,sales!C:C,scon!D:D,"")</f>
        <v/>
      </c>
      <c r="E1571" s="26">
        <f>_xlfn.XLOOKUP(C1571,sales!C:C,scon!E:E,"")</f>
        <v/>
      </c>
      <c r="F1571" s="4" t="n"/>
      <c r="G1571" s="27" t="n"/>
      <c r="H1571" s="28" t="n"/>
      <c r="I1571" s="4" t="n"/>
      <c r="J1571" s="35">
        <f>_xlfn.XLOOKUP(C1571,sales!C:C,scon!L:L,"")</f>
        <v/>
      </c>
      <c r="K1571" s="31" t="n"/>
      <c r="L1571" s="31" t="n"/>
      <c r="M1571" s="33">
        <f>IF(I1571="","",J1571*I1571)</f>
        <v/>
      </c>
      <c r="N1571" s="33">
        <f>IF(K1571="","",M1571 * K1571)</f>
        <v/>
      </c>
      <c r="O1571" s="33">
        <f>IF(K1571="","",M1571 + N1571)</f>
        <v/>
      </c>
      <c r="P1571" s="4" t="n"/>
      <c r="Q1571" s="33">
        <f>IF(L1571&amp;K1571="","",M1571 * L1571)</f>
        <v/>
      </c>
      <c r="R1571" s="34">
        <f>IF(M1571="","",O1571-P1571-Q1571)</f>
        <v/>
      </c>
    </row>
    <row r="1572">
      <c r="A1572" s="25" t="n">
        <v>1568</v>
      </c>
      <c r="B1572" s="26">
        <f>_xlfn.XLOOKUP(C1572,sales!C:C,scon!B:B,"")</f>
        <v/>
      </c>
      <c r="C1572" s="4" t="n"/>
      <c r="D1572" s="26">
        <f>_xlfn.XLOOKUP(C1572,sales!C:C,scon!D:D,"")</f>
        <v/>
      </c>
      <c r="E1572" s="26">
        <f>_xlfn.XLOOKUP(C1572,sales!C:C,scon!E:E,"")</f>
        <v/>
      </c>
      <c r="F1572" s="4" t="n"/>
      <c r="G1572" s="27" t="n"/>
      <c r="H1572" s="28" t="n"/>
      <c r="I1572" s="4" t="n"/>
      <c r="J1572" s="35">
        <f>_xlfn.XLOOKUP(C1572,sales!C:C,scon!L:L,"")</f>
        <v/>
      </c>
      <c r="K1572" s="31" t="n"/>
      <c r="L1572" s="31" t="n"/>
      <c r="M1572" s="33">
        <f>IF(I1572="","",J1572*I1572)</f>
        <v/>
      </c>
      <c r="N1572" s="33">
        <f>IF(K1572="","",M1572 * K1572)</f>
        <v/>
      </c>
      <c r="O1572" s="33">
        <f>IF(K1572="","",M1572 + N1572)</f>
        <v/>
      </c>
      <c r="P1572" s="4" t="n"/>
      <c r="Q1572" s="33">
        <f>IF(L1572&amp;K1572="","",M1572 * L1572)</f>
        <v/>
      </c>
      <c r="R1572" s="34">
        <f>IF(M1572="","",O1572-P1572-Q1572)</f>
        <v/>
      </c>
    </row>
    <row r="1573">
      <c r="A1573" s="25" t="n">
        <v>1569</v>
      </c>
      <c r="B1573" s="26">
        <f>_xlfn.XLOOKUP(C1573,sales!C:C,scon!B:B,"")</f>
        <v/>
      </c>
      <c r="C1573" s="4" t="n"/>
      <c r="D1573" s="26">
        <f>_xlfn.XLOOKUP(C1573,sales!C:C,scon!D:D,"")</f>
        <v/>
      </c>
      <c r="E1573" s="26">
        <f>_xlfn.XLOOKUP(C1573,sales!C:C,scon!E:E,"")</f>
        <v/>
      </c>
      <c r="F1573" s="4" t="n"/>
      <c r="G1573" s="27" t="n"/>
      <c r="H1573" s="28" t="n"/>
      <c r="I1573" s="4" t="n"/>
      <c r="J1573" s="35">
        <f>_xlfn.XLOOKUP(C1573,sales!C:C,scon!L:L,"")</f>
        <v/>
      </c>
      <c r="K1573" s="31" t="n"/>
      <c r="L1573" s="31" t="n"/>
      <c r="M1573" s="33">
        <f>IF(I1573="","",J1573*I1573)</f>
        <v/>
      </c>
      <c r="N1573" s="33">
        <f>IF(K1573="","",M1573 * K1573)</f>
        <v/>
      </c>
      <c r="O1573" s="33">
        <f>IF(K1573="","",M1573 + N1573)</f>
        <v/>
      </c>
      <c r="P1573" s="4" t="n"/>
      <c r="Q1573" s="33">
        <f>IF(L1573&amp;K1573="","",M1573 * L1573)</f>
        <v/>
      </c>
      <c r="R1573" s="34">
        <f>IF(M1573="","",O1573-P1573-Q1573)</f>
        <v/>
      </c>
    </row>
    <row r="1574">
      <c r="A1574" s="25" t="n">
        <v>1570</v>
      </c>
      <c r="B1574" s="26">
        <f>_xlfn.XLOOKUP(C1574,sales!C:C,scon!B:B,"")</f>
        <v/>
      </c>
      <c r="C1574" s="4" t="n"/>
      <c r="D1574" s="26">
        <f>_xlfn.XLOOKUP(C1574,sales!C:C,scon!D:D,"")</f>
        <v/>
      </c>
      <c r="E1574" s="26">
        <f>_xlfn.XLOOKUP(C1574,sales!C:C,scon!E:E,"")</f>
        <v/>
      </c>
      <c r="F1574" s="4" t="n"/>
      <c r="G1574" s="27" t="n"/>
      <c r="H1574" s="28" t="n"/>
      <c r="I1574" s="4" t="n"/>
      <c r="J1574" s="35">
        <f>_xlfn.XLOOKUP(C1574,sales!C:C,scon!L:L,"")</f>
        <v/>
      </c>
      <c r="K1574" s="31" t="n"/>
      <c r="L1574" s="31" t="n"/>
      <c r="M1574" s="33">
        <f>IF(I1574="","",J1574*I1574)</f>
        <v/>
      </c>
      <c r="N1574" s="33">
        <f>IF(K1574="","",M1574 * K1574)</f>
        <v/>
      </c>
      <c r="O1574" s="33">
        <f>IF(K1574="","",M1574 + N1574)</f>
        <v/>
      </c>
      <c r="P1574" s="4" t="n"/>
      <c r="Q1574" s="33">
        <f>IF(L1574&amp;K1574="","",M1574 * L1574)</f>
        <v/>
      </c>
      <c r="R1574" s="34">
        <f>IF(M1574="","",O1574-P1574-Q1574)</f>
        <v/>
      </c>
    </row>
    <row r="1575">
      <c r="A1575" s="25" t="n">
        <v>1571</v>
      </c>
      <c r="B1575" s="26">
        <f>_xlfn.XLOOKUP(C1575,sales!C:C,scon!B:B,"")</f>
        <v/>
      </c>
      <c r="C1575" s="4" t="n"/>
      <c r="D1575" s="26">
        <f>_xlfn.XLOOKUP(C1575,sales!C:C,scon!D:D,"")</f>
        <v/>
      </c>
      <c r="E1575" s="26">
        <f>_xlfn.XLOOKUP(C1575,sales!C:C,scon!E:E,"")</f>
        <v/>
      </c>
      <c r="F1575" s="4" t="n"/>
      <c r="G1575" s="27" t="n"/>
      <c r="H1575" s="28" t="n"/>
      <c r="I1575" s="4" t="n"/>
      <c r="J1575" s="35">
        <f>_xlfn.XLOOKUP(C1575,sales!C:C,scon!L:L,"")</f>
        <v/>
      </c>
      <c r="K1575" s="31" t="n"/>
      <c r="L1575" s="31" t="n"/>
      <c r="M1575" s="33">
        <f>IF(I1575="","",J1575*I1575)</f>
        <v/>
      </c>
      <c r="N1575" s="33">
        <f>IF(K1575="","",M1575 * K1575)</f>
        <v/>
      </c>
      <c r="O1575" s="33">
        <f>IF(K1575="","",M1575 + N1575)</f>
        <v/>
      </c>
      <c r="P1575" s="4" t="n"/>
      <c r="Q1575" s="33">
        <f>IF(L1575&amp;K1575="","",M1575 * L1575)</f>
        <v/>
      </c>
      <c r="R1575" s="34">
        <f>IF(M1575="","",O1575-P1575-Q1575)</f>
        <v/>
      </c>
    </row>
    <row r="1576">
      <c r="A1576" s="25" t="n">
        <v>1572</v>
      </c>
      <c r="B1576" s="26">
        <f>_xlfn.XLOOKUP(C1576,sales!C:C,scon!B:B,"")</f>
        <v/>
      </c>
      <c r="C1576" s="4" t="n"/>
      <c r="D1576" s="26">
        <f>_xlfn.XLOOKUP(C1576,sales!C:C,scon!D:D,"")</f>
        <v/>
      </c>
      <c r="E1576" s="26">
        <f>_xlfn.XLOOKUP(C1576,sales!C:C,scon!E:E,"")</f>
        <v/>
      </c>
      <c r="F1576" s="4" t="n"/>
      <c r="G1576" s="27" t="n"/>
      <c r="H1576" s="28" t="n"/>
      <c r="I1576" s="4" t="n"/>
      <c r="J1576" s="35">
        <f>_xlfn.XLOOKUP(C1576,sales!C:C,scon!L:L,"")</f>
        <v/>
      </c>
      <c r="K1576" s="31" t="n"/>
      <c r="L1576" s="31" t="n"/>
      <c r="M1576" s="33">
        <f>IF(I1576="","",J1576*I1576)</f>
        <v/>
      </c>
      <c r="N1576" s="33">
        <f>IF(K1576="","",M1576 * K1576)</f>
        <v/>
      </c>
      <c r="O1576" s="33">
        <f>IF(K1576="","",M1576 + N1576)</f>
        <v/>
      </c>
      <c r="P1576" s="4" t="n"/>
      <c r="Q1576" s="33">
        <f>IF(L1576&amp;K1576="","",M1576 * L1576)</f>
        <v/>
      </c>
      <c r="R1576" s="34">
        <f>IF(M1576="","",O1576-P1576-Q1576)</f>
        <v/>
      </c>
    </row>
    <row r="1577">
      <c r="A1577" s="25" t="n">
        <v>1573</v>
      </c>
      <c r="B1577" s="26">
        <f>_xlfn.XLOOKUP(C1577,sales!C:C,scon!B:B,"")</f>
        <v/>
      </c>
      <c r="C1577" s="4" t="n"/>
      <c r="D1577" s="26">
        <f>_xlfn.XLOOKUP(C1577,sales!C:C,scon!D:D,"")</f>
        <v/>
      </c>
      <c r="E1577" s="26">
        <f>_xlfn.XLOOKUP(C1577,sales!C:C,scon!E:E,"")</f>
        <v/>
      </c>
      <c r="F1577" s="4" t="n"/>
      <c r="G1577" s="27" t="n"/>
      <c r="H1577" s="28" t="n"/>
      <c r="I1577" s="4" t="n"/>
      <c r="J1577" s="35">
        <f>_xlfn.XLOOKUP(C1577,sales!C:C,scon!L:L,"")</f>
        <v/>
      </c>
      <c r="K1577" s="31" t="n"/>
      <c r="L1577" s="31" t="n"/>
      <c r="M1577" s="33">
        <f>IF(I1577="","",J1577*I1577)</f>
        <v/>
      </c>
      <c r="N1577" s="33">
        <f>IF(K1577="","",M1577 * K1577)</f>
        <v/>
      </c>
      <c r="O1577" s="33">
        <f>IF(K1577="","",M1577 + N1577)</f>
        <v/>
      </c>
      <c r="P1577" s="4" t="n"/>
      <c r="Q1577" s="33">
        <f>IF(L1577&amp;K1577="","",M1577 * L1577)</f>
        <v/>
      </c>
      <c r="R1577" s="34">
        <f>IF(M1577="","",O1577-P1577-Q1577)</f>
        <v/>
      </c>
    </row>
    <row r="1578">
      <c r="A1578" s="25" t="n">
        <v>1574</v>
      </c>
      <c r="B1578" s="26">
        <f>_xlfn.XLOOKUP(C1578,sales!C:C,scon!B:B,"")</f>
        <v/>
      </c>
      <c r="C1578" s="4" t="n"/>
      <c r="D1578" s="26">
        <f>_xlfn.XLOOKUP(C1578,sales!C:C,scon!D:D,"")</f>
        <v/>
      </c>
      <c r="E1578" s="26">
        <f>_xlfn.XLOOKUP(C1578,sales!C:C,scon!E:E,"")</f>
        <v/>
      </c>
      <c r="F1578" s="4" t="n"/>
      <c r="G1578" s="27" t="n"/>
      <c r="H1578" s="28" t="n"/>
      <c r="I1578" s="4" t="n"/>
      <c r="J1578" s="35">
        <f>_xlfn.XLOOKUP(C1578,sales!C:C,scon!L:L,"")</f>
        <v/>
      </c>
      <c r="K1578" s="31" t="n"/>
      <c r="L1578" s="31" t="n"/>
      <c r="M1578" s="33">
        <f>IF(I1578="","",J1578*I1578)</f>
        <v/>
      </c>
      <c r="N1578" s="33">
        <f>IF(K1578="","",M1578 * K1578)</f>
        <v/>
      </c>
      <c r="O1578" s="33">
        <f>IF(K1578="","",M1578 + N1578)</f>
        <v/>
      </c>
      <c r="P1578" s="4" t="n"/>
      <c r="Q1578" s="33">
        <f>IF(L1578&amp;K1578="","",M1578 * L1578)</f>
        <v/>
      </c>
      <c r="R1578" s="34">
        <f>IF(M1578="","",O1578-P1578-Q1578)</f>
        <v/>
      </c>
    </row>
    <row r="1579">
      <c r="A1579" s="25" t="n">
        <v>1575</v>
      </c>
      <c r="B1579" s="26">
        <f>_xlfn.XLOOKUP(C1579,sales!C:C,scon!B:B,"")</f>
        <v/>
      </c>
      <c r="C1579" s="4" t="n"/>
      <c r="D1579" s="26">
        <f>_xlfn.XLOOKUP(C1579,sales!C:C,scon!D:D,"")</f>
        <v/>
      </c>
      <c r="E1579" s="26">
        <f>_xlfn.XLOOKUP(C1579,sales!C:C,scon!E:E,"")</f>
        <v/>
      </c>
      <c r="F1579" s="4" t="n"/>
      <c r="G1579" s="27" t="n"/>
      <c r="H1579" s="28" t="n"/>
      <c r="I1579" s="4" t="n"/>
      <c r="J1579" s="35">
        <f>_xlfn.XLOOKUP(C1579,sales!C:C,scon!L:L,"")</f>
        <v/>
      </c>
      <c r="K1579" s="31" t="n"/>
      <c r="L1579" s="31" t="n"/>
      <c r="M1579" s="33">
        <f>IF(I1579="","",J1579*I1579)</f>
        <v/>
      </c>
      <c r="N1579" s="33">
        <f>IF(K1579="","",M1579 * K1579)</f>
        <v/>
      </c>
      <c r="O1579" s="33">
        <f>IF(K1579="","",M1579 + N1579)</f>
        <v/>
      </c>
      <c r="P1579" s="4" t="n"/>
      <c r="Q1579" s="33">
        <f>IF(L1579&amp;K1579="","",M1579 * L1579)</f>
        <v/>
      </c>
      <c r="R1579" s="34">
        <f>IF(M1579="","",O1579-P1579-Q1579)</f>
        <v/>
      </c>
    </row>
    <row r="1580">
      <c r="A1580" s="25" t="n">
        <v>1576</v>
      </c>
      <c r="B1580" s="26">
        <f>_xlfn.XLOOKUP(C1580,sales!C:C,scon!B:B,"")</f>
        <v/>
      </c>
      <c r="C1580" s="4" t="n"/>
      <c r="D1580" s="26">
        <f>_xlfn.XLOOKUP(C1580,sales!C:C,scon!D:D,"")</f>
        <v/>
      </c>
      <c r="E1580" s="26">
        <f>_xlfn.XLOOKUP(C1580,sales!C:C,scon!E:E,"")</f>
        <v/>
      </c>
      <c r="F1580" s="4" t="n"/>
      <c r="G1580" s="27" t="n"/>
      <c r="H1580" s="28" t="n"/>
      <c r="I1580" s="4" t="n"/>
      <c r="J1580" s="35">
        <f>_xlfn.XLOOKUP(C1580,sales!C:C,scon!L:L,"")</f>
        <v/>
      </c>
      <c r="K1580" s="31" t="n"/>
      <c r="L1580" s="31" t="n"/>
      <c r="M1580" s="33">
        <f>IF(I1580="","",J1580*I1580)</f>
        <v/>
      </c>
      <c r="N1580" s="33">
        <f>IF(K1580="","",M1580 * K1580)</f>
        <v/>
      </c>
      <c r="O1580" s="33">
        <f>IF(K1580="","",M1580 + N1580)</f>
        <v/>
      </c>
      <c r="P1580" s="4" t="n"/>
      <c r="Q1580" s="33">
        <f>IF(L1580&amp;K1580="","",M1580 * L1580)</f>
        <v/>
      </c>
      <c r="R1580" s="34">
        <f>IF(M1580="","",O1580-P1580-Q1580)</f>
        <v/>
      </c>
    </row>
    <row r="1581">
      <c r="A1581" s="25" t="n">
        <v>1577</v>
      </c>
      <c r="B1581" s="26">
        <f>_xlfn.XLOOKUP(C1581,sales!C:C,scon!B:B,"")</f>
        <v/>
      </c>
      <c r="C1581" s="4" t="n"/>
      <c r="D1581" s="26">
        <f>_xlfn.XLOOKUP(C1581,sales!C:C,scon!D:D,"")</f>
        <v/>
      </c>
      <c r="E1581" s="26">
        <f>_xlfn.XLOOKUP(C1581,sales!C:C,scon!E:E,"")</f>
        <v/>
      </c>
      <c r="F1581" s="4" t="n"/>
      <c r="G1581" s="27" t="n"/>
      <c r="H1581" s="28" t="n"/>
      <c r="I1581" s="4" t="n"/>
      <c r="J1581" s="35">
        <f>_xlfn.XLOOKUP(C1581,sales!C:C,scon!L:L,"")</f>
        <v/>
      </c>
      <c r="K1581" s="31" t="n"/>
      <c r="L1581" s="31" t="n"/>
      <c r="M1581" s="33">
        <f>IF(I1581="","",J1581*I1581)</f>
        <v/>
      </c>
      <c r="N1581" s="33">
        <f>IF(K1581="","",M1581 * K1581)</f>
        <v/>
      </c>
      <c r="O1581" s="33">
        <f>IF(K1581="","",M1581 + N1581)</f>
        <v/>
      </c>
      <c r="P1581" s="4" t="n"/>
      <c r="Q1581" s="33">
        <f>IF(L1581&amp;K1581="","",M1581 * L1581)</f>
        <v/>
      </c>
      <c r="R1581" s="34">
        <f>IF(M1581="","",O1581-P1581-Q1581)</f>
        <v/>
      </c>
    </row>
    <row r="1582">
      <c r="A1582" s="25" t="n">
        <v>1578</v>
      </c>
      <c r="B1582" s="26">
        <f>_xlfn.XLOOKUP(C1582,sales!C:C,scon!B:B,"")</f>
        <v/>
      </c>
      <c r="C1582" s="4" t="n"/>
      <c r="D1582" s="26">
        <f>_xlfn.XLOOKUP(C1582,sales!C:C,scon!D:D,"")</f>
        <v/>
      </c>
      <c r="E1582" s="26">
        <f>_xlfn.XLOOKUP(C1582,sales!C:C,scon!E:E,"")</f>
        <v/>
      </c>
      <c r="F1582" s="4" t="n"/>
      <c r="G1582" s="27" t="n"/>
      <c r="H1582" s="28" t="n"/>
      <c r="I1582" s="4" t="n"/>
      <c r="J1582" s="35">
        <f>_xlfn.XLOOKUP(C1582,sales!C:C,scon!L:L,"")</f>
        <v/>
      </c>
      <c r="K1582" s="31" t="n"/>
      <c r="L1582" s="31" t="n"/>
      <c r="M1582" s="33">
        <f>IF(I1582="","",J1582*I1582)</f>
        <v/>
      </c>
      <c r="N1582" s="33">
        <f>IF(K1582="","",M1582 * K1582)</f>
        <v/>
      </c>
      <c r="O1582" s="33">
        <f>IF(K1582="","",M1582 + N1582)</f>
        <v/>
      </c>
      <c r="P1582" s="4" t="n"/>
      <c r="Q1582" s="33">
        <f>IF(L1582&amp;K1582="","",M1582 * L1582)</f>
        <v/>
      </c>
      <c r="R1582" s="34">
        <f>IF(M1582="","",O1582-P1582-Q1582)</f>
        <v/>
      </c>
    </row>
    <row r="1583">
      <c r="A1583" s="25" t="n">
        <v>1579</v>
      </c>
      <c r="B1583" s="26">
        <f>_xlfn.XLOOKUP(C1583,sales!C:C,scon!B:B,"")</f>
        <v/>
      </c>
      <c r="C1583" s="4" t="n"/>
      <c r="D1583" s="26">
        <f>_xlfn.XLOOKUP(C1583,sales!C:C,scon!D:D,"")</f>
        <v/>
      </c>
      <c r="E1583" s="26">
        <f>_xlfn.XLOOKUP(C1583,sales!C:C,scon!E:E,"")</f>
        <v/>
      </c>
      <c r="F1583" s="4" t="n"/>
      <c r="G1583" s="27" t="n"/>
      <c r="H1583" s="28" t="n"/>
      <c r="I1583" s="4" t="n"/>
      <c r="J1583" s="35">
        <f>_xlfn.XLOOKUP(C1583,sales!C:C,scon!L:L,"")</f>
        <v/>
      </c>
      <c r="K1583" s="31" t="n"/>
      <c r="L1583" s="31" t="n"/>
      <c r="M1583" s="33">
        <f>IF(I1583="","",J1583*I1583)</f>
        <v/>
      </c>
      <c r="N1583" s="33">
        <f>IF(K1583="","",M1583 * K1583)</f>
        <v/>
      </c>
      <c r="O1583" s="33">
        <f>IF(K1583="","",M1583 + N1583)</f>
        <v/>
      </c>
      <c r="P1583" s="4" t="n"/>
      <c r="Q1583" s="33">
        <f>IF(L1583&amp;K1583="","",M1583 * L1583)</f>
        <v/>
      </c>
      <c r="R1583" s="34">
        <f>IF(M1583="","",O1583-P1583-Q1583)</f>
        <v/>
      </c>
    </row>
    <row r="1584">
      <c r="A1584" s="25" t="n">
        <v>1580</v>
      </c>
      <c r="B1584" s="26">
        <f>_xlfn.XLOOKUP(C1584,sales!C:C,scon!B:B,"")</f>
        <v/>
      </c>
      <c r="C1584" s="4" t="n"/>
      <c r="D1584" s="26">
        <f>_xlfn.XLOOKUP(C1584,sales!C:C,scon!D:D,"")</f>
        <v/>
      </c>
      <c r="E1584" s="26">
        <f>_xlfn.XLOOKUP(C1584,sales!C:C,scon!E:E,"")</f>
        <v/>
      </c>
      <c r="F1584" s="4" t="n"/>
      <c r="G1584" s="27" t="n"/>
      <c r="H1584" s="28" t="n"/>
      <c r="I1584" s="4" t="n"/>
      <c r="J1584" s="35">
        <f>_xlfn.XLOOKUP(C1584,sales!C:C,scon!L:L,"")</f>
        <v/>
      </c>
      <c r="K1584" s="31" t="n"/>
      <c r="L1584" s="31" t="n"/>
      <c r="M1584" s="33">
        <f>IF(I1584="","",J1584*I1584)</f>
        <v/>
      </c>
      <c r="N1584" s="33">
        <f>IF(K1584="","",M1584 * K1584)</f>
        <v/>
      </c>
      <c r="O1584" s="33">
        <f>IF(K1584="","",M1584 + N1584)</f>
        <v/>
      </c>
      <c r="P1584" s="4" t="n"/>
      <c r="Q1584" s="33">
        <f>IF(L1584&amp;K1584="","",M1584 * L1584)</f>
        <v/>
      </c>
      <c r="R1584" s="34">
        <f>IF(M1584="","",O1584-P1584-Q1584)</f>
        <v/>
      </c>
    </row>
    <row r="1585">
      <c r="A1585" s="25" t="n">
        <v>1581</v>
      </c>
      <c r="B1585" s="26">
        <f>_xlfn.XLOOKUP(C1585,sales!C:C,scon!B:B,"")</f>
        <v/>
      </c>
      <c r="C1585" s="4" t="n"/>
      <c r="D1585" s="26">
        <f>_xlfn.XLOOKUP(C1585,sales!C:C,scon!D:D,"")</f>
        <v/>
      </c>
      <c r="E1585" s="26">
        <f>_xlfn.XLOOKUP(C1585,sales!C:C,scon!E:E,"")</f>
        <v/>
      </c>
      <c r="F1585" s="4" t="n"/>
      <c r="G1585" s="27" t="n"/>
      <c r="H1585" s="28" t="n"/>
      <c r="I1585" s="4" t="n"/>
      <c r="J1585" s="35">
        <f>_xlfn.XLOOKUP(C1585,sales!C:C,scon!L:L,"")</f>
        <v/>
      </c>
      <c r="K1585" s="31" t="n"/>
      <c r="L1585" s="31" t="n"/>
      <c r="M1585" s="33">
        <f>IF(I1585="","",J1585*I1585)</f>
        <v/>
      </c>
      <c r="N1585" s="33">
        <f>IF(K1585="","",M1585 * K1585)</f>
        <v/>
      </c>
      <c r="O1585" s="33">
        <f>IF(K1585="","",M1585 + N1585)</f>
        <v/>
      </c>
      <c r="P1585" s="4" t="n"/>
      <c r="Q1585" s="33">
        <f>IF(L1585&amp;K1585="","",M1585 * L1585)</f>
        <v/>
      </c>
      <c r="R1585" s="34">
        <f>IF(M1585="","",O1585-P1585-Q1585)</f>
        <v/>
      </c>
    </row>
    <row r="1586">
      <c r="A1586" s="25" t="n">
        <v>1582</v>
      </c>
      <c r="B1586" s="26">
        <f>_xlfn.XLOOKUP(C1586,sales!C:C,scon!B:B,"")</f>
        <v/>
      </c>
      <c r="C1586" s="4" t="n"/>
      <c r="D1586" s="26">
        <f>_xlfn.XLOOKUP(C1586,sales!C:C,scon!D:D,"")</f>
        <v/>
      </c>
      <c r="E1586" s="26">
        <f>_xlfn.XLOOKUP(C1586,sales!C:C,scon!E:E,"")</f>
        <v/>
      </c>
      <c r="F1586" s="4" t="n"/>
      <c r="G1586" s="27" t="n"/>
      <c r="H1586" s="28" t="n"/>
      <c r="I1586" s="4" t="n"/>
      <c r="J1586" s="35">
        <f>_xlfn.XLOOKUP(C1586,sales!C:C,scon!L:L,"")</f>
        <v/>
      </c>
      <c r="K1586" s="31" t="n"/>
      <c r="L1586" s="31" t="n"/>
      <c r="M1586" s="33">
        <f>IF(I1586="","",J1586*I1586)</f>
        <v/>
      </c>
      <c r="N1586" s="33">
        <f>IF(K1586="","",M1586 * K1586)</f>
        <v/>
      </c>
      <c r="O1586" s="33">
        <f>IF(K1586="","",M1586 + N1586)</f>
        <v/>
      </c>
      <c r="P1586" s="4" t="n"/>
      <c r="Q1586" s="33">
        <f>IF(L1586&amp;K1586="","",M1586 * L1586)</f>
        <v/>
      </c>
      <c r="R1586" s="34">
        <f>IF(M1586="","",O1586-P1586-Q1586)</f>
        <v/>
      </c>
    </row>
    <row r="1587">
      <c r="A1587" s="25" t="n">
        <v>1583</v>
      </c>
      <c r="B1587" s="26">
        <f>_xlfn.XLOOKUP(C1587,sales!C:C,scon!B:B,"")</f>
        <v/>
      </c>
      <c r="C1587" s="4" t="n"/>
      <c r="D1587" s="26">
        <f>_xlfn.XLOOKUP(C1587,sales!C:C,scon!D:D,"")</f>
        <v/>
      </c>
      <c r="E1587" s="26">
        <f>_xlfn.XLOOKUP(C1587,sales!C:C,scon!E:E,"")</f>
        <v/>
      </c>
      <c r="F1587" s="4" t="n"/>
      <c r="G1587" s="27" t="n"/>
      <c r="H1587" s="28" t="n"/>
      <c r="I1587" s="4" t="n"/>
      <c r="J1587" s="35">
        <f>_xlfn.XLOOKUP(C1587,sales!C:C,scon!L:L,"")</f>
        <v/>
      </c>
      <c r="K1587" s="31" t="n"/>
      <c r="L1587" s="31" t="n"/>
      <c r="M1587" s="33">
        <f>IF(I1587="","",J1587*I1587)</f>
        <v/>
      </c>
      <c r="N1587" s="33">
        <f>IF(K1587="","",M1587 * K1587)</f>
        <v/>
      </c>
      <c r="O1587" s="33">
        <f>IF(K1587="","",M1587 + N1587)</f>
        <v/>
      </c>
      <c r="P1587" s="4" t="n"/>
      <c r="Q1587" s="33">
        <f>IF(L1587&amp;K1587="","",M1587 * L1587)</f>
        <v/>
      </c>
      <c r="R1587" s="34">
        <f>IF(M1587="","",O1587-P1587-Q1587)</f>
        <v/>
      </c>
    </row>
    <row r="1588">
      <c r="A1588" s="25" t="n">
        <v>1584</v>
      </c>
      <c r="B1588" s="26">
        <f>_xlfn.XLOOKUP(C1588,sales!C:C,scon!B:B,"")</f>
        <v/>
      </c>
      <c r="C1588" s="4" t="n"/>
      <c r="D1588" s="26">
        <f>_xlfn.XLOOKUP(C1588,sales!C:C,scon!D:D,"")</f>
        <v/>
      </c>
      <c r="E1588" s="26">
        <f>_xlfn.XLOOKUP(C1588,sales!C:C,scon!E:E,"")</f>
        <v/>
      </c>
      <c r="F1588" s="4" t="n"/>
      <c r="G1588" s="27" t="n"/>
      <c r="H1588" s="28" t="n"/>
      <c r="I1588" s="4" t="n"/>
      <c r="J1588" s="35">
        <f>_xlfn.XLOOKUP(C1588,sales!C:C,scon!L:L,"")</f>
        <v/>
      </c>
      <c r="K1588" s="31" t="n"/>
      <c r="L1588" s="31" t="n"/>
      <c r="M1588" s="33">
        <f>IF(I1588="","",J1588*I1588)</f>
        <v/>
      </c>
      <c r="N1588" s="33">
        <f>IF(K1588="","",M1588 * K1588)</f>
        <v/>
      </c>
      <c r="O1588" s="33">
        <f>IF(K1588="","",M1588 + N1588)</f>
        <v/>
      </c>
      <c r="P1588" s="4" t="n"/>
      <c r="Q1588" s="33">
        <f>IF(L1588&amp;K1588="","",M1588 * L1588)</f>
        <v/>
      </c>
      <c r="R1588" s="34">
        <f>IF(M1588="","",O1588-P1588-Q1588)</f>
        <v/>
      </c>
    </row>
    <row r="1589">
      <c r="A1589" s="25" t="n">
        <v>1585</v>
      </c>
      <c r="B1589" s="26">
        <f>_xlfn.XLOOKUP(C1589,sales!C:C,scon!B:B,"")</f>
        <v/>
      </c>
      <c r="C1589" s="4" t="n"/>
      <c r="D1589" s="26">
        <f>_xlfn.XLOOKUP(C1589,sales!C:C,scon!D:D,"")</f>
        <v/>
      </c>
      <c r="E1589" s="26">
        <f>_xlfn.XLOOKUP(C1589,sales!C:C,scon!E:E,"")</f>
        <v/>
      </c>
      <c r="F1589" s="4" t="n"/>
      <c r="G1589" s="27" t="n"/>
      <c r="H1589" s="28" t="n"/>
      <c r="I1589" s="4" t="n"/>
      <c r="J1589" s="35">
        <f>_xlfn.XLOOKUP(C1589,sales!C:C,scon!L:L,"")</f>
        <v/>
      </c>
      <c r="K1589" s="31" t="n"/>
      <c r="L1589" s="31" t="n"/>
      <c r="M1589" s="33">
        <f>IF(I1589="","",J1589*I1589)</f>
        <v/>
      </c>
      <c r="N1589" s="33">
        <f>IF(K1589="","",M1589 * K1589)</f>
        <v/>
      </c>
      <c r="O1589" s="33">
        <f>IF(K1589="","",M1589 + N1589)</f>
        <v/>
      </c>
      <c r="P1589" s="4" t="n"/>
      <c r="Q1589" s="33">
        <f>IF(L1589&amp;K1589="","",M1589 * L1589)</f>
        <v/>
      </c>
      <c r="R1589" s="34">
        <f>IF(M1589="","",O1589-P1589-Q1589)</f>
        <v/>
      </c>
    </row>
    <row r="1590">
      <c r="A1590" s="25" t="n">
        <v>1586</v>
      </c>
      <c r="B1590" s="26">
        <f>_xlfn.XLOOKUP(C1590,sales!C:C,scon!B:B,"")</f>
        <v/>
      </c>
      <c r="C1590" s="4" t="n"/>
      <c r="D1590" s="26">
        <f>_xlfn.XLOOKUP(C1590,sales!C:C,scon!D:D,"")</f>
        <v/>
      </c>
      <c r="E1590" s="26">
        <f>_xlfn.XLOOKUP(C1590,sales!C:C,scon!E:E,"")</f>
        <v/>
      </c>
      <c r="F1590" s="4" t="n"/>
      <c r="G1590" s="27" t="n"/>
      <c r="H1590" s="28" t="n"/>
      <c r="I1590" s="4" t="n"/>
      <c r="J1590" s="35">
        <f>_xlfn.XLOOKUP(C1590,sales!C:C,scon!L:L,"")</f>
        <v/>
      </c>
      <c r="K1590" s="31" t="n"/>
      <c r="L1590" s="31" t="n"/>
      <c r="M1590" s="33">
        <f>IF(I1590="","",J1590*I1590)</f>
        <v/>
      </c>
      <c r="N1590" s="33">
        <f>IF(K1590="","",M1590 * K1590)</f>
        <v/>
      </c>
      <c r="O1590" s="33">
        <f>IF(K1590="","",M1590 + N1590)</f>
        <v/>
      </c>
      <c r="P1590" s="4" t="n"/>
      <c r="Q1590" s="33">
        <f>IF(L1590&amp;K1590="","",M1590 * L1590)</f>
        <v/>
      </c>
      <c r="R1590" s="34">
        <f>IF(M1590="","",O1590-P1590-Q1590)</f>
        <v/>
      </c>
    </row>
    <row r="1591">
      <c r="A1591" s="25" t="n">
        <v>1587</v>
      </c>
      <c r="B1591" s="26">
        <f>_xlfn.XLOOKUP(C1591,sales!C:C,scon!B:B,"")</f>
        <v/>
      </c>
      <c r="C1591" s="4" t="n"/>
      <c r="D1591" s="26">
        <f>_xlfn.XLOOKUP(C1591,sales!C:C,scon!D:D,"")</f>
        <v/>
      </c>
      <c r="E1591" s="26">
        <f>_xlfn.XLOOKUP(C1591,sales!C:C,scon!E:E,"")</f>
        <v/>
      </c>
      <c r="F1591" s="4" t="n"/>
      <c r="G1591" s="27" t="n"/>
      <c r="H1591" s="28" t="n"/>
      <c r="I1591" s="4" t="n"/>
      <c r="J1591" s="35">
        <f>_xlfn.XLOOKUP(C1591,sales!C:C,scon!L:L,"")</f>
        <v/>
      </c>
      <c r="K1591" s="31" t="n"/>
      <c r="L1591" s="31" t="n"/>
      <c r="M1591" s="33">
        <f>IF(I1591="","",J1591*I1591)</f>
        <v/>
      </c>
      <c r="N1591" s="33">
        <f>IF(K1591="","",M1591 * K1591)</f>
        <v/>
      </c>
      <c r="O1591" s="33">
        <f>IF(K1591="","",M1591 + N1591)</f>
        <v/>
      </c>
      <c r="P1591" s="4" t="n"/>
      <c r="Q1591" s="33">
        <f>IF(L1591&amp;K1591="","",M1591 * L1591)</f>
        <v/>
      </c>
      <c r="R1591" s="34">
        <f>IF(M1591="","",O1591-P1591-Q1591)</f>
        <v/>
      </c>
    </row>
    <row r="1592">
      <c r="A1592" s="25" t="n">
        <v>1588</v>
      </c>
      <c r="B1592" s="26">
        <f>_xlfn.XLOOKUP(C1592,sales!C:C,scon!B:B,"")</f>
        <v/>
      </c>
      <c r="C1592" s="4" t="n"/>
      <c r="D1592" s="26">
        <f>_xlfn.XLOOKUP(C1592,sales!C:C,scon!D:D,"")</f>
        <v/>
      </c>
      <c r="E1592" s="26">
        <f>_xlfn.XLOOKUP(C1592,sales!C:C,scon!E:E,"")</f>
        <v/>
      </c>
      <c r="F1592" s="4" t="n"/>
      <c r="G1592" s="27" t="n"/>
      <c r="H1592" s="28" t="n"/>
      <c r="I1592" s="4" t="n"/>
      <c r="J1592" s="35">
        <f>_xlfn.XLOOKUP(C1592,sales!C:C,scon!L:L,"")</f>
        <v/>
      </c>
      <c r="K1592" s="31" t="n"/>
      <c r="L1592" s="31" t="n"/>
      <c r="M1592" s="33">
        <f>IF(I1592="","",J1592*I1592)</f>
        <v/>
      </c>
      <c r="N1592" s="33">
        <f>IF(K1592="","",M1592 * K1592)</f>
        <v/>
      </c>
      <c r="O1592" s="33">
        <f>IF(K1592="","",M1592 + N1592)</f>
        <v/>
      </c>
      <c r="P1592" s="4" t="n"/>
      <c r="Q1592" s="33">
        <f>IF(L1592&amp;K1592="","",M1592 * L1592)</f>
        <v/>
      </c>
      <c r="R1592" s="34">
        <f>IF(M1592="","",O1592-P1592-Q1592)</f>
        <v/>
      </c>
    </row>
    <row r="1593">
      <c r="A1593" s="25" t="n">
        <v>1589</v>
      </c>
      <c r="B1593" s="26">
        <f>_xlfn.XLOOKUP(C1593,sales!C:C,scon!B:B,"")</f>
        <v/>
      </c>
      <c r="C1593" s="4" t="n"/>
      <c r="D1593" s="26">
        <f>_xlfn.XLOOKUP(C1593,sales!C:C,scon!D:D,"")</f>
        <v/>
      </c>
      <c r="E1593" s="26">
        <f>_xlfn.XLOOKUP(C1593,sales!C:C,scon!E:E,"")</f>
        <v/>
      </c>
      <c r="F1593" s="4" t="n"/>
      <c r="G1593" s="27" t="n"/>
      <c r="H1593" s="28" t="n"/>
      <c r="I1593" s="4" t="n"/>
      <c r="J1593" s="35">
        <f>_xlfn.XLOOKUP(C1593,sales!C:C,scon!L:L,"")</f>
        <v/>
      </c>
      <c r="K1593" s="31" t="n"/>
      <c r="L1593" s="31" t="n"/>
      <c r="M1593" s="33">
        <f>IF(I1593="","",J1593*I1593)</f>
        <v/>
      </c>
      <c r="N1593" s="33">
        <f>IF(K1593="","",M1593 * K1593)</f>
        <v/>
      </c>
      <c r="O1593" s="33">
        <f>IF(K1593="","",M1593 + N1593)</f>
        <v/>
      </c>
      <c r="P1593" s="4" t="n"/>
      <c r="Q1593" s="33">
        <f>IF(L1593&amp;K1593="","",M1593 * L1593)</f>
        <v/>
      </c>
      <c r="R1593" s="34">
        <f>IF(M1593="","",O1593-P1593-Q1593)</f>
        <v/>
      </c>
    </row>
    <row r="1594">
      <c r="A1594" s="25" t="n">
        <v>1590</v>
      </c>
      <c r="B1594" s="26">
        <f>_xlfn.XLOOKUP(C1594,sales!C:C,scon!B:B,"")</f>
        <v/>
      </c>
      <c r="C1594" s="4" t="n"/>
      <c r="D1594" s="26">
        <f>_xlfn.XLOOKUP(C1594,sales!C:C,scon!D:D,"")</f>
        <v/>
      </c>
      <c r="E1594" s="26">
        <f>_xlfn.XLOOKUP(C1594,sales!C:C,scon!E:E,"")</f>
        <v/>
      </c>
      <c r="F1594" s="4" t="n"/>
      <c r="G1594" s="27" t="n"/>
      <c r="H1594" s="28" t="n"/>
      <c r="I1594" s="4" t="n"/>
      <c r="J1594" s="35">
        <f>_xlfn.XLOOKUP(C1594,sales!C:C,scon!L:L,"")</f>
        <v/>
      </c>
      <c r="K1594" s="31" t="n"/>
      <c r="L1594" s="31" t="n"/>
      <c r="M1594" s="33">
        <f>IF(I1594="","",J1594*I1594)</f>
        <v/>
      </c>
      <c r="N1594" s="33">
        <f>IF(K1594="","",M1594 * K1594)</f>
        <v/>
      </c>
      <c r="O1594" s="33">
        <f>IF(K1594="","",M1594 + N1594)</f>
        <v/>
      </c>
      <c r="P1594" s="4" t="n"/>
      <c r="Q1594" s="33">
        <f>IF(L1594&amp;K1594="","",M1594 * L1594)</f>
        <v/>
      </c>
      <c r="R1594" s="34">
        <f>IF(M1594="","",O1594-P1594-Q1594)</f>
        <v/>
      </c>
    </row>
    <row r="1595">
      <c r="A1595" s="25" t="n">
        <v>1591</v>
      </c>
      <c r="B1595" s="26">
        <f>_xlfn.XLOOKUP(C1595,sales!C:C,scon!B:B,"")</f>
        <v/>
      </c>
      <c r="C1595" s="4" t="n"/>
      <c r="D1595" s="26">
        <f>_xlfn.XLOOKUP(C1595,sales!C:C,scon!D:D,"")</f>
        <v/>
      </c>
      <c r="E1595" s="26">
        <f>_xlfn.XLOOKUP(C1595,sales!C:C,scon!E:E,"")</f>
        <v/>
      </c>
      <c r="F1595" s="4" t="n"/>
      <c r="G1595" s="27" t="n"/>
      <c r="H1595" s="28" t="n"/>
      <c r="I1595" s="4" t="n"/>
      <c r="J1595" s="35">
        <f>_xlfn.XLOOKUP(C1595,sales!C:C,scon!L:L,"")</f>
        <v/>
      </c>
      <c r="K1595" s="31" t="n"/>
      <c r="L1595" s="31" t="n"/>
      <c r="M1595" s="33">
        <f>IF(I1595="","",J1595*I1595)</f>
        <v/>
      </c>
      <c r="N1595" s="33">
        <f>IF(K1595="","",M1595 * K1595)</f>
        <v/>
      </c>
      <c r="O1595" s="33">
        <f>IF(K1595="","",M1595 + N1595)</f>
        <v/>
      </c>
      <c r="P1595" s="4" t="n"/>
      <c r="Q1595" s="33">
        <f>IF(L1595&amp;K1595="","",M1595 * L1595)</f>
        <v/>
      </c>
      <c r="R1595" s="34">
        <f>IF(M1595="","",O1595-P1595-Q1595)</f>
        <v/>
      </c>
    </row>
    <row r="1596">
      <c r="A1596" s="25" t="n">
        <v>1592</v>
      </c>
      <c r="B1596" s="26">
        <f>_xlfn.XLOOKUP(C1596,sales!C:C,scon!B:B,"")</f>
        <v/>
      </c>
      <c r="C1596" s="4" t="n"/>
      <c r="D1596" s="26">
        <f>_xlfn.XLOOKUP(C1596,sales!C:C,scon!D:D,"")</f>
        <v/>
      </c>
      <c r="E1596" s="26">
        <f>_xlfn.XLOOKUP(C1596,sales!C:C,scon!E:E,"")</f>
        <v/>
      </c>
      <c r="F1596" s="4" t="n"/>
      <c r="G1596" s="27" t="n"/>
      <c r="H1596" s="28" t="n"/>
      <c r="I1596" s="4" t="n"/>
      <c r="J1596" s="35">
        <f>_xlfn.XLOOKUP(C1596,sales!C:C,scon!L:L,"")</f>
        <v/>
      </c>
      <c r="K1596" s="31" t="n"/>
      <c r="L1596" s="31" t="n"/>
      <c r="M1596" s="33">
        <f>IF(I1596="","",J1596*I1596)</f>
        <v/>
      </c>
      <c r="N1596" s="33">
        <f>IF(K1596="","",M1596 * K1596)</f>
        <v/>
      </c>
      <c r="O1596" s="33">
        <f>IF(K1596="","",M1596 + N1596)</f>
        <v/>
      </c>
      <c r="P1596" s="4" t="n"/>
      <c r="Q1596" s="33">
        <f>IF(L1596&amp;K1596="","",M1596 * L1596)</f>
        <v/>
      </c>
      <c r="R1596" s="34">
        <f>IF(M1596="","",O1596-P1596-Q1596)</f>
        <v/>
      </c>
    </row>
    <row r="1597">
      <c r="A1597" s="25" t="n">
        <v>1593</v>
      </c>
      <c r="B1597" s="26">
        <f>_xlfn.XLOOKUP(C1597,sales!C:C,scon!B:B,"")</f>
        <v/>
      </c>
      <c r="C1597" s="4" t="n"/>
      <c r="D1597" s="26">
        <f>_xlfn.XLOOKUP(C1597,sales!C:C,scon!D:D,"")</f>
        <v/>
      </c>
      <c r="E1597" s="26">
        <f>_xlfn.XLOOKUP(C1597,sales!C:C,scon!E:E,"")</f>
        <v/>
      </c>
      <c r="F1597" s="4" t="n"/>
      <c r="G1597" s="27" t="n"/>
      <c r="H1597" s="28" t="n"/>
      <c r="I1597" s="4" t="n"/>
      <c r="J1597" s="35">
        <f>_xlfn.XLOOKUP(C1597,sales!C:C,scon!L:L,"")</f>
        <v/>
      </c>
      <c r="K1597" s="31" t="n"/>
      <c r="L1597" s="31" t="n"/>
      <c r="M1597" s="33">
        <f>IF(I1597="","",J1597*I1597)</f>
        <v/>
      </c>
      <c r="N1597" s="33">
        <f>IF(K1597="","",M1597 * K1597)</f>
        <v/>
      </c>
      <c r="O1597" s="33">
        <f>IF(K1597="","",M1597 + N1597)</f>
        <v/>
      </c>
      <c r="P1597" s="4" t="n"/>
      <c r="Q1597" s="33">
        <f>IF(L1597&amp;K1597="","",M1597 * L1597)</f>
        <v/>
      </c>
      <c r="R1597" s="34">
        <f>IF(M1597="","",O1597-P1597-Q1597)</f>
        <v/>
      </c>
    </row>
    <row r="1598">
      <c r="A1598" s="25" t="n">
        <v>1594</v>
      </c>
      <c r="B1598" s="26">
        <f>_xlfn.XLOOKUP(C1598,sales!C:C,scon!B:B,"")</f>
        <v/>
      </c>
      <c r="C1598" s="4" t="n"/>
      <c r="D1598" s="26">
        <f>_xlfn.XLOOKUP(C1598,sales!C:C,scon!D:D,"")</f>
        <v/>
      </c>
      <c r="E1598" s="26">
        <f>_xlfn.XLOOKUP(C1598,sales!C:C,scon!E:E,"")</f>
        <v/>
      </c>
      <c r="F1598" s="4" t="n"/>
      <c r="G1598" s="27" t="n"/>
      <c r="H1598" s="28" t="n"/>
      <c r="I1598" s="4" t="n"/>
      <c r="J1598" s="35">
        <f>_xlfn.XLOOKUP(C1598,sales!C:C,scon!L:L,"")</f>
        <v/>
      </c>
      <c r="K1598" s="31" t="n"/>
      <c r="L1598" s="31" t="n"/>
      <c r="M1598" s="33">
        <f>IF(I1598="","",J1598*I1598)</f>
        <v/>
      </c>
      <c r="N1598" s="33">
        <f>IF(K1598="","",M1598 * K1598)</f>
        <v/>
      </c>
      <c r="O1598" s="33">
        <f>IF(K1598="","",M1598 + N1598)</f>
        <v/>
      </c>
      <c r="P1598" s="4" t="n"/>
      <c r="Q1598" s="33">
        <f>IF(L1598&amp;K1598="","",M1598 * L1598)</f>
        <v/>
      </c>
      <c r="R1598" s="34">
        <f>IF(M1598="","",O1598-P1598-Q1598)</f>
        <v/>
      </c>
    </row>
    <row r="1599">
      <c r="A1599" s="25" t="n">
        <v>1595</v>
      </c>
      <c r="B1599" s="26">
        <f>_xlfn.XLOOKUP(C1599,sales!C:C,scon!B:B,"")</f>
        <v/>
      </c>
      <c r="C1599" s="4" t="n"/>
      <c r="D1599" s="26">
        <f>_xlfn.XLOOKUP(C1599,sales!C:C,scon!D:D,"")</f>
        <v/>
      </c>
      <c r="E1599" s="26">
        <f>_xlfn.XLOOKUP(C1599,sales!C:C,scon!E:E,"")</f>
        <v/>
      </c>
      <c r="F1599" s="4" t="n"/>
      <c r="G1599" s="27" t="n"/>
      <c r="H1599" s="28" t="n"/>
      <c r="I1599" s="4" t="n"/>
      <c r="J1599" s="35">
        <f>_xlfn.XLOOKUP(C1599,sales!C:C,scon!L:L,"")</f>
        <v/>
      </c>
      <c r="K1599" s="31" t="n"/>
      <c r="L1599" s="31" t="n"/>
      <c r="M1599" s="33">
        <f>IF(I1599="","",J1599*I1599)</f>
        <v/>
      </c>
      <c r="N1599" s="33">
        <f>IF(K1599="","",M1599 * K1599)</f>
        <v/>
      </c>
      <c r="O1599" s="33">
        <f>IF(K1599="","",M1599 + N1599)</f>
        <v/>
      </c>
      <c r="P1599" s="4" t="n"/>
      <c r="Q1599" s="33">
        <f>IF(L1599&amp;K1599="","",M1599 * L1599)</f>
        <v/>
      </c>
      <c r="R1599" s="34">
        <f>IF(M1599="","",O1599-P1599-Q1599)</f>
        <v/>
      </c>
    </row>
    <row r="1600">
      <c r="A1600" s="25" t="n">
        <v>1596</v>
      </c>
      <c r="B1600" s="26">
        <f>_xlfn.XLOOKUP(C1600,sales!C:C,scon!B:B,"")</f>
        <v/>
      </c>
      <c r="C1600" s="4" t="n"/>
      <c r="D1600" s="26">
        <f>_xlfn.XLOOKUP(C1600,sales!C:C,scon!D:D,"")</f>
        <v/>
      </c>
      <c r="E1600" s="26">
        <f>_xlfn.XLOOKUP(C1600,sales!C:C,scon!E:E,"")</f>
        <v/>
      </c>
      <c r="F1600" s="4" t="n"/>
      <c r="G1600" s="27" t="n"/>
      <c r="H1600" s="28" t="n"/>
      <c r="I1600" s="4" t="n"/>
      <c r="J1600" s="35">
        <f>_xlfn.XLOOKUP(C1600,sales!C:C,scon!L:L,"")</f>
        <v/>
      </c>
      <c r="K1600" s="31" t="n"/>
      <c r="L1600" s="31" t="n"/>
      <c r="M1600" s="33">
        <f>IF(I1600="","",J1600*I1600)</f>
        <v/>
      </c>
      <c r="N1600" s="33">
        <f>IF(K1600="","",M1600 * K1600)</f>
        <v/>
      </c>
      <c r="O1600" s="33">
        <f>IF(K1600="","",M1600 + N1600)</f>
        <v/>
      </c>
      <c r="P1600" s="4" t="n"/>
      <c r="Q1600" s="33">
        <f>IF(L1600&amp;K1600="","",M1600 * L1600)</f>
        <v/>
      </c>
      <c r="R1600" s="34">
        <f>IF(M1600="","",O1600-P1600-Q1600)</f>
        <v/>
      </c>
    </row>
    <row r="1601">
      <c r="A1601" s="25" t="n">
        <v>1597</v>
      </c>
      <c r="B1601" s="26">
        <f>_xlfn.XLOOKUP(C1601,sales!C:C,scon!B:B,"")</f>
        <v/>
      </c>
      <c r="C1601" s="4" t="n"/>
      <c r="D1601" s="26">
        <f>_xlfn.XLOOKUP(C1601,sales!C:C,scon!D:D,"")</f>
        <v/>
      </c>
      <c r="E1601" s="26">
        <f>_xlfn.XLOOKUP(C1601,sales!C:C,scon!E:E,"")</f>
        <v/>
      </c>
      <c r="F1601" s="4" t="n"/>
      <c r="G1601" s="27" t="n"/>
      <c r="H1601" s="28" t="n"/>
      <c r="I1601" s="4" t="n"/>
      <c r="J1601" s="35">
        <f>_xlfn.XLOOKUP(C1601,sales!C:C,scon!L:L,"")</f>
        <v/>
      </c>
      <c r="K1601" s="31" t="n"/>
      <c r="L1601" s="31" t="n"/>
      <c r="M1601" s="33">
        <f>IF(I1601="","",J1601*I1601)</f>
        <v/>
      </c>
      <c r="N1601" s="33">
        <f>IF(K1601="","",M1601 * K1601)</f>
        <v/>
      </c>
      <c r="O1601" s="33">
        <f>IF(K1601="","",M1601 + N1601)</f>
        <v/>
      </c>
      <c r="P1601" s="4" t="n"/>
      <c r="Q1601" s="33">
        <f>IF(L1601&amp;K1601="","",M1601 * L1601)</f>
        <v/>
      </c>
      <c r="R1601" s="34">
        <f>IF(M1601="","",O1601-P1601-Q1601)</f>
        <v/>
      </c>
    </row>
    <row r="1602">
      <c r="A1602" s="25" t="n">
        <v>1598</v>
      </c>
      <c r="B1602" s="26">
        <f>_xlfn.XLOOKUP(C1602,sales!C:C,scon!B:B,"")</f>
        <v/>
      </c>
      <c r="C1602" s="4" t="n"/>
      <c r="D1602" s="26">
        <f>_xlfn.XLOOKUP(C1602,sales!C:C,scon!D:D,"")</f>
        <v/>
      </c>
      <c r="E1602" s="26">
        <f>_xlfn.XLOOKUP(C1602,sales!C:C,scon!E:E,"")</f>
        <v/>
      </c>
      <c r="F1602" s="4" t="n"/>
      <c r="G1602" s="27" t="n"/>
      <c r="H1602" s="28" t="n"/>
      <c r="I1602" s="4" t="n"/>
      <c r="J1602" s="35">
        <f>_xlfn.XLOOKUP(C1602,sales!C:C,scon!L:L,"")</f>
        <v/>
      </c>
      <c r="K1602" s="31" t="n"/>
      <c r="L1602" s="31" t="n"/>
      <c r="M1602" s="33">
        <f>IF(I1602="","",J1602*I1602)</f>
        <v/>
      </c>
      <c r="N1602" s="33">
        <f>IF(K1602="","",M1602 * K1602)</f>
        <v/>
      </c>
      <c r="O1602" s="33">
        <f>IF(K1602="","",M1602 + N1602)</f>
        <v/>
      </c>
      <c r="P1602" s="4" t="n"/>
      <c r="Q1602" s="33">
        <f>IF(L1602&amp;K1602="","",M1602 * L1602)</f>
        <v/>
      </c>
      <c r="R1602" s="34">
        <f>IF(M1602="","",O1602-P1602-Q1602)</f>
        <v/>
      </c>
    </row>
    <row r="1603">
      <c r="A1603" s="25" t="n">
        <v>1599</v>
      </c>
      <c r="B1603" s="26">
        <f>_xlfn.XLOOKUP(C1603,sales!C:C,scon!B:B,"")</f>
        <v/>
      </c>
      <c r="C1603" s="4" t="n"/>
      <c r="D1603" s="26">
        <f>_xlfn.XLOOKUP(C1603,sales!C:C,scon!D:D,"")</f>
        <v/>
      </c>
      <c r="E1603" s="26">
        <f>_xlfn.XLOOKUP(C1603,sales!C:C,scon!E:E,"")</f>
        <v/>
      </c>
      <c r="F1603" s="4" t="n"/>
      <c r="G1603" s="27" t="n"/>
      <c r="H1603" s="28" t="n"/>
      <c r="I1603" s="4" t="n"/>
      <c r="J1603" s="35">
        <f>_xlfn.XLOOKUP(C1603,sales!C:C,scon!L:L,"")</f>
        <v/>
      </c>
      <c r="K1603" s="31" t="n"/>
      <c r="L1603" s="31" t="n"/>
      <c r="M1603" s="33">
        <f>IF(I1603="","",J1603*I1603)</f>
        <v/>
      </c>
      <c r="N1603" s="33">
        <f>IF(K1603="","",M1603 * K1603)</f>
        <v/>
      </c>
      <c r="O1603" s="33">
        <f>IF(K1603="","",M1603 + N1603)</f>
        <v/>
      </c>
      <c r="P1603" s="4" t="n"/>
      <c r="Q1603" s="33">
        <f>IF(L1603&amp;K1603="","",M1603 * L1603)</f>
        <v/>
      </c>
      <c r="R1603" s="34">
        <f>IF(M1603="","",O1603-P1603-Q1603)</f>
        <v/>
      </c>
    </row>
    <row r="1604">
      <c r="A1604" s="25" t="n">
        <v>1600</v>
      </c>
      <c r="B1604" s="26">
        <f>_xlfn.XLOOKUP(C1604,sales!C:C,scon!B:B,"")</f>
        <v/>
      </c>
      <c r="C1604" s="4" t="n"/>
      <c r="D1604" s="26">
        <f>_xlfn.XLOOKUP(C1604,sales!C:C,scon!D:D,"")</f>
        <v/>
      </c>
      <c r="E1604" s="26">
        <f>_xlfn.XLOOKUP(C1604,sales!C:C,scon!E:E,"")</f>
        <v/>
      </c>
      <c r="F1604" s="4" t="n"/>
      <c r="G1604" s="27" t="n"/>
      <c r="H1604" s="28" t="n"/>
      <c r="I1604" s="4" t="n"/>
      <c r="J1604" s="35">
        <f>_xlfn.XLOOKUP(C1604,sales!C:C,scon!L:L,"")</f>
        <v/>
      </c>
      <c r="K1604" s="31" t="n"/>
      <c r="L1604" s="31" t="n"/>
      <c r="M1604" s="33">
        <f>IF(I1604="","",J1604*I1604)</f>
        <v/>
      </c>
      <c r="N1604" s="33">
        <f>IF(K1604="","",M1604 * K1604)</f>
        <v/>
      </c>
      <c r="O1604" s="33">
        <f>IF(K1604="","",M1604 + N1604)</f>
        <v/>
      </c>
      <c r="P1604" s="4" t="n"/>
      <c r="Q1604" s="33">
        <f>IF(L1604&amp;K1604="","",M1604 * L1604)</f>
        <v/>
      </c>
      <c r="R1604" s="34">
        <f>IF(M1604="","",O1604-P1604-Q1604)</f>
        <v/>
      </c>
    </row>
    <row r="1605">
      <c r="A1605" s="25" t="n">
        <v>1601</v>
      </c>
      <c r="B1605" s="26">
        <f>_xlfn.XLOOKUP(C1605,sales!C:C,scon!B:B,"")</f>
        <v/>
      </c>
      <c r="C1605" s="4" t="n"/>
      <c r="D1605" s="26">
        <f>_xlfn.XLOOKUP(C1605,sales!C:C,scon!D:D,"")</f>
        <v/>
      </c>
      <c r="E1605" s="26">
        <f>_xlfn.XLOOKUP(C1605,sales!C:C,scon!E:E,"")</f>
        <v/>
      </c>
      <c r="F1605" s="4" t="n"/>
      <c r="G1605" s="27" t="n"/>
      <c r="H1605" s="28" t="n"/>
      <c r="I1605" s="4" t="n"/>
      <c r="J1605" s="35">
        <f>_xlfn.XLOOKUP(C1605,sales!C:C,scon!L:L,"")</f>
        <v/>
      </c>
      <c r="K1605" s="31" t="n"/>
      <c r="L1605" s="31" t="n"/>
      <c r="M1605" s="33">
        <f>IF(I1605="","",J1605*I1605)</f>
        <v/>
      </c>
      <c r="N1605" s="33">
        <f>IF(K1605="","",M1605 * K1605)</f>
        <v/>
      </c>
      <c r="O1605" s="33">
        <f>IF(K1605="","",M1605 + N1605)</f>
        <v/>
      </c>
      <c r="P1605" s="4" t="n"/>
      <c r="Q1605" s="33">
        <f>IF(L1605&amp;K1605="","",M1605 * L1605)</f>
        <v/>
      </c>
      <c r="R1605" s="34">
        <f>IF(M1605="","",O1605-P1605-Q1605)</f>
        <v/>
      </c>
    </row>
    <row r="1606">
      <c r="A1606" s="25" t="n">
        <v>1602</v>
      </c>
      <c r="B1606" s="26">
        <f>_xlfn.XLOOKUP(C1606,sales!C:C,scon!B:B,"")</f>
        <v/>
      </c>
      <c r="C1606" s="4" t="n"/>
      <c r="D1606" s="26">
        <f>_xlfn.XLOOKUP(C1606,sales!C:C,scon!D:D,"")</f>
        <v/>
      </c>
      <c r="E1606" s="26">
        <f>_xlfn.XLOOKUP(C1606,sales!C:C,scon!E:E,"")</f>
        <v/>
      </c>
      <c r="F1606" s="4" t="n"/>
      <c r="G1606" s="27" t="n"/>
      <c r="H1606" s="28" t="n"/>
      <c r="I1606" s="4" t="n"/>
      <c r="J1606" s="35">
        <f>_xlfn.XLOOKUP(C1606,sales!C:C,scon!L:L,"")</f>
        <v/>
      </c>
      <c r="K1606" s="31" t="n"/>
      <c r="L1606" s="31" t="n"/>
      <c r="M1606" s="33">
        <f>IF(I1606="","",J1606*I1606)</f>
        <v/>
      </c>
      <c r="N1606" s="33">
        <f>IF(K1606="","",M1606 * K1606)</f>
        <v/>
      </c>
      <c r="O1606" s="33">
        <f>IF(K1606="","",M1606 + N1606)</f>
        <v/>
      </c>
      <c r="P1606" s="4" t="n"/>
      <c r="Q1606" s="33">
        <f>IF(L1606&amp;K1606="","",M1606 * L1606)</f>
        <v/>
      </c>
      <c r="R1606" s="34">
        <f>IF(M1606="","",O1606-P1606-Q1606)</f>
        <v/>
      </c>
    </row>
    <row r="1607">
      <c r="A1607" s="25" t="n">
        <v>1603</v>
      </c>
      <c r="B1607" s="26">
        <f>_xlfn.XLOOKUP(C1607,sales!C:C,scon!B:B,"")</f>
        <v/>
      </c>
      <c r="C1607" s="4" t="n"/>
      <c r="D1607" s="26">
        <f>_xlfn.XLOOKUP(C1607,sales!C:C,scon!D:D,"")</f>
        <v/>
      </c>
      <c r="E1607" s="26">
        <f>_xlfn.XLOOKUP(C1607,sales!C:C,scon!E:E,"")</f>
        <v/>
      </c>
      <c r="F1607" s="4" t="n"/>
      <c r="G1607" s="27" t="n"/>
      <c r="H1607" s="28" t="n"/>
      <c r="I1607" s="4" t="n"/>
      <c r="J1607" s="35">
        <f>_xlfn.XLOOKUP(C1607,sales!C:C,scon!L:L,"")</f>
        <v/>
      </c>
      <c r="K1607" s="31" t="n"/>
      <c r="L1607" s="31" t="n"/>
      <c r="M1607" s="33">
        <f>IF(I1607="","",J1607*I1607)</f>
        <v/>
      </c>
      <c r="N1607" s="33">
        <f>IF(K1607="","",M1607 * K1607)</f>
        <v/>
      </c>
      <c r="O1607" s="33">
        <f>IF(K1607="","",M1607 + N1607)</f>
        <v/>
      </c>
      <c r="P1607" s="4" t="n"/>
      <c r="Q1607" s="33">
        <f>IF(L1607&amp;K1607="","",M1607 * L1607)</f>
        <v/>
      </c>
      <c r="R1607" s="34">
        <f>IF(M1607="","",O1607-P1607-Q1607)</f>
        <v/>
      </c>
    </row>
    <row r="1608">
      <c r="A1608" s="25" t="n">
        <v>1604</v>
      </c>
      <c r="B1608" s="26">
        <f>_xlfn.XLOOKUP(C1608,sales!C:C,scon!B:B,"")</f>
        <v/>
      </c>
      <c r="C1608" s="4" t="n"/>
      <c r="D1608" s="26">
        <f>_xlfn.XLOOKUP(C1608,sales!C:C,scon!D:D,"")</f>
        <v/>
      </c>
      <c r="E1608" s="26">
        <f>_xlfn.XLOOKUP(C1608,sales!C:C,scon!E:E,"")</f>
        <v/>
      </c>
      <c r="F1608" s="4" t="n"/>
      <c r="G1608" s="27" t="n"/>
      <c r="H1608" s="28" t="n"/>
      <c r="I1608" s="4" t="n"/>
      <c r="J1608" s="35">
        <f>_xlfn.XLOOKUP(C1608,sales!C:C,scon!L:L,"")</f>
        <v/>
      </c>
      <c r="K1608" s="31" t="n"/>
      <c r="L1608" s="31" t="n"/>
      <c r="M1608" s="33">
        <f>IF(I1608="","",J1608*I1608)</f>
        <v/>
      </c>
      <c r="N1608" s="33">
        <f>IF(K1608="","",M1608 * K1608)</f>
        <v/>
      </c>
      <c r="O1608" s="33">
        <f>IF(K1608="","",M1608 + N1608)</f>
        <v/>
      </c>
      <c r="P1608" s="4" t="n"/>
      <c r="Q1608" s="33">
        <f>IF(L1608&amp;K1608="","",M1608 * L1608)</f>
        <v/>
      </c>
      <c r="R1608" s="34">
        <f>IF(M1608="","",O1608-P1608-Q1608)</f>
        <v/>
      </c>
    </row>
    <row r="1609">
      <c r="A1609" s="25" t="n">
        <v>1605</v>
      </c>
      <c r="B1609" s="26">
        <f>_xlfn.XLOOKUP(C1609,sales!C:C,scon!B:B,"")</f>
        <v/>
      </c>
      <c r="C1609" s="4" t="n"/>
      <c r="D1609" s="26">
        <f>_xlfn.XLOOKUP(C1609,sales!C:C,scon!D:D,"")</f>
        <v/>
      </c>
      <c r="E1609" s="26">
        <f>_xlfn.XLOOKUP(C1609,sales!C:C,scon!E:E,"")</f>
        <v/>
      </c>
      <c r="F1609" s="4" t="n"/>
      <c r="G1609" s="27" t="n"/>
      <c r="H1609" s="28" t="n"/>
      <c r="I1609" s="4" t="n"/>
      <c r="J1609" s="35">
        <f>_xlfn.XLOOKUP(C1609,sales!C:C,scon!L:L,"")</f>
        <v/>
      </c>
      <c r="K1609" s="31" t="n"/>
      <c r="L1609" s="31" t="n"/>
      <c r="M1609" s="33">
        <f>IF(I1609="","",J1609*I1609)</f>
        <v/>
      </c>
      <c r="N1609" s="33">
        <f>IF(K1609="","",M1609 * K1609)</f>
        <v/>
      </c>
      <c r="O1609" s="33">
        <f>IF(K1609="","",M1609 + N1609)</f>
        <v/>
      </c>
      <c r="P1609" s="4" t="n"/>
      <c r="Q1609" s="33">
        <f>IF(L1609&amp;K1609="","",M1609 * L1609)</f>
        <v/>
      </c>
      <c r="R1609" s="34">
        <f>IF(M1609="","",O1609-P1609-Q1609)</f>
        <v/>
      </c>
    </row>
    <row r="1610">
      <c r="A1610" s="25" t="n">
        <v>1606</v>
      </c>
      <c r="B1610" s="26">
        <f>_xlfn.XLOOKUP(C1610,sales!C:C,scon!B:B,"")</f>
        <v/>
      </c>
      <c r="C1610" s="4" t="n"/>
      <c r="D1610" s="26">
        <f>_xlfn.XLOOKUP(C1610,sales!C:C,scon!D:D,"")</f>
        <v/>
      </c>
      <c r="E1610" s="26">
        <f>_xlfn.XLOOKUP(C1610,sales!C:C,scon!E:E,"")</f>
        <v/>
      </c>
      <c r="F1610" s="4" t="n"/>
      <c r="G1610" s="27" t="n"/>
      <c r="H1610" s="28" t="n"/>
      <c r="I1610" s="4" t="n"/>
      <c r="J1610" s="35">
        <f>_xlfn.XLOOKUP(C1610,sales!C:C,scon!L:L,"")</f>
        <v/>
      </c>
      <c r="K1610" s="31" t="n"/>
      <c r="L1610" s="31" t="n"/>
      <c r="M1610" s="33">
        <f>IF(I1610="","",J1610*I1610)</f>
        <v/>
      </c>
      <c r="N1610" s="33">
        <f>IF(K1610="","",M1610 * K1610)</f>
        <v/>
      </c>
      <c r="O1610" s="33">
        <f>IF(K1610="","",M1610 + N1610)</f>
        <v/>
      </c>
      <c r="P1610" s="4" t="n"/>
      <c r="Q1610" s="33">
        <f>IF(L1610&amp;K1610="","",M1610 * L1610)</f>
        <v/>
      </c>
      <c r="R1610" s="34">
        <f>IF(M1610="","",O1610-P1610-Q1610)</f>
        <v/>
      </c>
    </row>
    <row r="1611">
      <c r="A1611" s="25" t="n">
        <v>1607</v>
      </c>
      <c r="B1611" s="26">
        <f>_xlfn.XLOOKUP(C1611,sales!C:C,scon!B:B,"")</f>
        <v/>
      </c>
      <c r="C1611" s="4" t="n"/>
      <c r="D1611" s="26">
        <f>_xlfn.XLOOKUP(C1611,sales!C:C,scon!D:D,"")</f>
        <v/>
      </c>
      <c r="E1611" s="26">
        <f>_xlfn.XLOOKUP(C1611,sales!C:C,scon!E:E,"")</f>
        <v/>
      </c>
      <c r="F1611" s="4" t="n"/>
      <c r="G1611" s="27" t="n"/>
      <c r="H1611" s="28" t="n"/>
      <c r="I1611" s="4" t="n"/>
      <c r="J1611" s="35">
        <f>_xlfn.XLOOKUP(C1611,sales!C:C,scon!L:L,"")</f>
        <v/>
      </c>
      <c r="K1611" s="31" t="n"/>
      <c r="L1611" s="31" t="n"/>
      <c r="M1611" s="33">
        <f>IF(I1611="","",J1611*I1611)</f>
        <v/>
      </c>
      <c r="N1611" s="33">
        <f>IF(K1611="","",M1611 * K1611)</f>
        <v/>
      </c>
      <c r="O1611" s="33">
        <f>IF(K1611="","",M1611 + N1611)</f>
        <v/>
      </c>
      <c r="P1611" s="4" t="n"/>
      <c r="Q1611" s="33">
        <f>IF(L1611&amp;K1611="","",M1611 * L1611)</f>
        <v/>
      </c>
      <c r="R1611" s="34">
        <f>IF(M1611="","",O1611-P1611-Q1611)</f>
        <v/>
      </c>
    </row>
    <row r="1612">
      <c r="A1612" s="25" t="n">
        <v>1608</v>
      </c>
      <c r="B1612" s="26">
        <f>_xlfn.XLOOKUP(C1612,sales!C:C,scon!B:B,"")</f>
        <v/>
      </c>
      <c r="C1612" s="4" t="n"/>
      <c r="D1612" s="26">
        <f>_xlfn.XLOOKUP(C1612,sales!C:C,scon!D:D,"")</f>
        <v/>
      </c>
      <c r="E1612" s="26">
        <f>_xlfn.XLOOKUP(C1612,sales!C:C,scon!E:E,"")</f>
        <v/>
      </c>
      <c r="F1612" s="4" t="n"/>
      <c r="G1612" s="27" t="n"/>
      <c r="H1612" s="28" t="n"/>
      <c r="I1612" s="4" t="n"/>
      <c r="J1612" s="35">
        <f>_xlfn.XLOOKUP(C1612,sales!C:C,scon!L:L,"")</f>
        <v/>
      </c>
      <c r="K1612" s="31" t="n"/>
      <c r="L1612" s="31" t="n"/>
      <c r="M1612" s="33">
        <f>IF(I1612="","",J1612*I1612)</f>
        <v/>
      </c>
      <c r="N1612" s="33">
        <f>IF(K1612="","",M1612 * K1612)</f>
        <v/>
      </c>
      <c r="O1612" s="33">
        <f>IF(K1612="","",M1612 + N1612)</f>
        <v/>
      </c>
      <c r="P1612" s="4" t="n"/>
      <c r="Q1612" s="33">
        <f>IF(L1612&amp;K1612="","",M1612 * L1612)</f>
        <v/>
      </c>
      <c r="R1612" s="34">
        <f>IF(M1612="","",O1612-P1612-Q1612)</f>
        <v/>
      </c>
    </row>
    <row r="1613">
      <c r="A1613" s="25" t="n">
        <v>1609</v>
      </c>
      <c r="B1613" s="26">
        <f>_xlfn.XLOOKUP(C1613,sales!C:C,scon!B:B,"")</f>
        <v/>
      </c>
      <c r="C1613" s="4" t="n"/>
      <c r="D1613" s="26">
        <f>_xlfn.XLOOKUP(C1613,sales!C:C,scon!D:D,"")</f>
        <v/>
      </c>
      <c r="E1613" s="26">
        <f>_xlfn.XLOOKUP(C1613,sales!C:C,scon!E:E,"")</f>
        <v/>
      </c>
      <c r="F1613" s="4" t="n"/>
      <c r="G1613" s="27" t="n"/>
      <c r="H1613" s="28" t="n"/>
      <c r="I1613" s="4" t="n"/>
      <c r="J1613" s="35">
        <f>_xlfn.XLOOKUP(C1613,sales!C:C,scon!L:L,"")</f>
        <v/>
      </c>
      <c r="K1613" s="31" t="n"/>
      <c r="L1613" s="31" t="n"/>
      <c r="M1613" s="33">
        <f>IF(I1613="","",J1613*I1613)</f>
        <v/>
      </c>
      <c r="N1613" s="33">
        <f>IF(K1613="","",M1613 * K1613)</f>
        <v/>
      </c>
      <c r="O1613" s="33">
        <f>IF(K1613="","",M1613 + N1613)</f>
        <v/>
      </c>
      <c r="P1613" s="4" t="n"/>
      <c r="Q1613" s="33">
        <f>IF(L1613&amp;K1613="","",M1613 * L1613)</f>
        <v/>
      </c>
      <c r="R1613" s="34">
        <f>IF(M1613="","",O1613-P1613-Q1613)</f>
        <v/>
      </c>
    </row>
    <row r="1614">
      <c r="A1614" s="25" t="n">
        <v>1610</v>
      </c>
      <c r="B1614" s="26">
        <f>_xlfn.XLOOKUP(C1614,sales!C:C,scon!B:B,"")</f>
        <v/>
      </c>
      <c r="C1614" s="4" t="n"/>
      <c r="D1614" s="26">
        <f>_xlfn.XLOOKUP(C1614,sales!C:C,scon!D:D,"")</f>
        <v/>
      </c>
      <c r="E1614" s="26">
        <f>_xlfn.XLOOKUP(C1614,sales!C:C,scon!E:E,"")</f>
        <v/>
      </c>
      <c r="F1614" s="4" t="n"/>
      <c r="G1614" s="27" t="n"/>
      <c r="H1614" s="28" t="n"/>
      <c r="I1614" s="4" t="n"/>
      <c r="J1614" s="35">
        <f>_xlfn.XLOOKUP(C1614,sales!C:C,scon!L:L,"")</f>
        <v/>
      </c>
      <c r="K1614" s="31" t="n"/>
      <c r="L1614" s="31" t="n"/>
      <c r="M1614" s="33">
        <f>IF(I1614="","",J1614*I1614)</f>
        <v/>
      </c>
      <c r="N1614" s="33">
        <f>IF(K1614="","",M1614 * K1614)</f>
        <v/>
      </c>
      <c r="O1614" s="33">
        <f>IF(K1614="","",M1614 + N1614)</f>
        <v/>
      </c>
      <c r="P1614" s="4" t="n"/>
      <c r="Q1614" s="33">
        <f>IF(L1614&amp;K1614="","",M1614 * L1614)</f>
        <v/>
      </c>
      <c r="R1614" s="34">
        <f>IF(M1614="","",O1614-P1614-Q1614)</f>
        <v/>
      </c>
    </row>
    <row r="1615">
      <c r="A1615" s="25" t="n">
        <v>1611</v>
      </c>
      <c r="B1615" s="26">
        <f>_xlfn.XLOOKUP(C1615,sales!C:C,scon!B:B,"")</f>
        <v/>
      </c>
      <c r="C1615" s="4" t="n"/>
      <c r="D1615" s="26">
        <f>_xlfn.XLOOKUP(C1615,sales!C:C,scon!D:D,"")</f>
        <v/>
      </c>
      <c r="E1615" s="26">
        <f>_xlfn.XLOOKUP(C1615,sales!C:C,scon!E:E,"")</f>
        <v/>
      </c>
      <c r="F1615" s="4" t="n"/>
      <c r="G1615" s="27" t="n"/>
      <c r="H1615" s="28" t="n"/>
      <c r="I1615" s="4" t="n"/>
      <c r="J1615" s="35">
        <f>_xlfn.XLOOKUP(C1615,sales!C:C,scon!L:L,"")</f>
        <v/>
      </c>
      <c r="K1615" s="31" t="n"/>
      <c r="L1615" s="31" t="n"/>
      <c r="M1615" s="33">
        <f>IF(I1615="","",J1615*I1615)</f>
        <v/>
      </c>
      <c r="N1615" s="33">
        <f>IF(K1615="","",M1615 * K1615)</f>
        <v/>
      </c>
      <c r="O1615" s="33">
        <f>IF(K1615="","",M1615 + N1615)</f>
        <v/>
      </c>
      <c r="P1615" s="4" t="n"/>
      <c r="Q1615" s="33">
        <f>IF(L1615&amp;K1615="","",M1615 * L1615)</f>
        <v/>
      </c>
      <c r="R1615" s="34">
        <f>IF(M1615="","",O1615-P1615-Q1615)</f>
        <v/>
      </c>
    </row>
    <row r="1616">
      <c r="A1616" s="25" t="n">
        <v>1612</v>
      </c>
      <c r="B1616" s="26">
        <f>_xlfn.XLOOKUP(C1616,sales!C:C,scon!B:B,"")</f>
        <v/>
      </c>
      <c r="C1616" s="4" t="n"/>
      <c r="D1616" s="26">
        <f>_xlfn.XLOOKUP(C1616,sales!C:C,scon!D:D,"")</f>
        <v/>
      </c>
      <c r="E1616" s="26">
        <f>_xlfn.XLOOKUP(C1616,sales!C:C,scon!E:E,"")</f>
        <v/>
      </c>
      <c r="F1616" s="4" t="n"/>
      <c r="G1616" s="27" t="n"/>
      <c r="H1616" s="28" t="n"/>
      <c r="I1616" s="4" t="n"/>
      <c r="J1616" s="35">
        <f>_xlfn.XLOOKUP(C1616,sales!C:C,scon!L:L,"")</f>
        <v/>
      </c>
      <c r="K1616" s="31" t="n"/>
      <c r="L1616" s="31" t="n"/>
      <c r="M1616" s="33">
        <f>IF(I1616="","",J1616*I1616)</f>
        <v/>
      </c>
      <c r="N1616" s="33">
        <f>IF(K1616="","",M1616 * K1616)</f>
        <v/>
      </c>
      <c r="O1616" s="33">
        <f>IF(K1616="","",M1616 + N1616)</f>
        <v/>
      </c>
      <c r="P1616" s="4" t="n"/>
      <c r="Q1616" s="33">
        <f>IF(L1616&amp;K1616="","",M1616 * L1616)</f>
        <v/>
      </c>
      <c r="R1616" s="34">
        <f>IF(M1616="","",O1616-P1616-Q1616)</f>
        <v/>
      </c>
    </row>
    <row r="1617">
      <c r="A1617" s="25" t="n">
        <v>1613</v>
      </c>
      <c r="B1617" s="26">
        <f>_xlfn.XLOOKUP(C1617,sales!C:C,scon!B:B,"")</f>
        <v/>
      </c>
      <c r="C1617" s="4" t="n"/>
      <c r="D1617" s="26">
        <f>_xlfn.XLOOKUP(C1617,sales!C:C,scon!D:D,"")</f>
        <v/>
      </c>
      <c r="E1617" s="26">
        <f>_xlfn.XLOOKUP(C1617,sales!C:C,scon!E:E,"")</f>
        <v/>
      </c>
      <c r="F1617" s="4" t="n"/>
      <c r="G1617" s="27" t="n"/>
      <c r="H1617" s="28" t="n"/>
      <c r="I1617" s="4" t="n"/>
      <c r="J1617" s="35">
        <f>_xlfn.XLOOKUP(C1617,sales!C:C,scon!L:L,"")</f>
        <v/>
      </c>
      <c r="K1617" s="31" t="n"/>
      <c r="L1617" s="31" t="n"/>
      <c r="M1617" s="33">
        <f>IF(I1617="","",J1617*I1617)</f>
        <v/>
      </c>
      <c r="N1617" s="33">
        <f>IF(K1617="","",M1617 * K1617)</f>
        <v/>
      </c>
      <c r="O1617" s="33">
        <f>IF(K1617="","",M1617 + N1617)</f>
        <v/>
      </c>
      <c r="P1617" s="4" t="n"/>
      <c r="Q1617" s="33">
        <f>IF(L1617&amp;K1617="","",M1617 * L1617)</f>
        <v/>
      </c>
      <c r="R1617" s="34">
        <f>IF(M1617="","",O1617-P1617-Q1617)</f>
        <v/>
      </c>
    </row>
    <row r="1618">
      <c r="A1618" s="25" t="n">
        <v>1614</v>
      </c>
      <c r="B1618" s="26">
        <f>_xlfn.XLOOKUP(C1618,sales!C:C,scon!B:B,"")</f>
        <v/>
      </c>
      <c r="C1618" s="4" t="n"/>
      <c r="D1618" s="26">
        <f>_xlfn.XLOOKUP(C1618,sales!C:C,scon!D:D,"")</f>
        <v/>
      </c>
      <c r="E1618" s="26">
        <f>_xlfn.XLOOKUP(C1618,sales!C:C,scon!E:E,"")</f>
        <v/>
      </c>
      <c r="F1618" s="4" t="n"/>
      <c r="G1618" s="27" t="n"/>
      <c r="H1618" s="28" t="n"/>
      <c r="I1618" s="4" t="n"/>
      <c r="J1618" s="35">
        <f>_xlfn.XLOOKUP(C1618,sales!C:C,scon!L:L,"")</f>
        <v/>
      </c>
      <c r="K1618" s="31" t="n"/>
      <c r="L1618" s="31" t="n"/>
      <c r="M1618" s="33">
        <f>IF(I1618="","",J1618*I1618)</f>
        <v/>
      </c>
      <c r="N1618" s="33">
        <f>IF(K1618="","",M1618 * K1618)</f>
        <v/>
      </c>
      <c r="O1618" s="33">
        <f>IF(K1618="","",M1618 + N1618)</f>
        <v/>
      </c>
      <c r="P1618" s="4" t="n"/>
      <c r="Q1618" s="33">
        <f>IF(L1618&amp;K1618="","",M1618 * L1618)</f>
        <v/>
      </c>
      <c r="R1618" s="34">
        <f>IF(M1618="","",O1618-P1618-Q1618)</f>
        <v/>
      </c>
    </row>
    <row r="1619">
      <c r="A1619" s="25" t="n">
        <v>1615</v>
      </c>
      <c r="B1619" s="26">
        <f>_xlfn.XLOOKUP(C1619,sales!C:C,scon!B:B,"")</f>
        <v/>
      </c>
      <c r="C1619" s="4" t="n"/>
      <c r="D1619" s="26">
        <f>_xlfn.XLOOKUP(C1619,sales!C:C,scon!D:D,"")</f>
        <v/>
      </c>
      <c r="E1619" s="26">
        <f>_xlfn.XLOOKUP(C1619,sales!C:C,scon!E:E,"")</f>
        <v/>
      </c>
      <c r="F1619" s="4" t="n"/>
      <c r="G1619" s="27" t="n"/>
      <c r="H1619" s="28" t="n"/>
      <c r="I1619" s="4" t="n"/>
      <c r="J1619" s="35">
        <f>_xlfn.XLOOKUP(C1619,sales!C:C,scon!L:L,"")</f>
        <v/>
      </c>
      <c r="K1619" s="31" t="n"/>
      <c r="L1619" s="31" t="n"/>
      <c r="M1619" s="33">
        <f>IF(I1619="","",J1619*I1619)</f>
        <v/>
      </c>
      <c r="N1619" s="33">
        <f>IF(K1619="","",M1619 * K1619)</f>
        <v/>
      </c>
      <c r="O1619" s="33">
        <f>IF(K1619="","",M1619 + N1619)</f>
        <v/>
      </c>
      <c r="P1619" s="4" t="n"/>
      <c r="Q1619" s="33">
        <f>IF(L1619&amp;K1619="","",M1619 * L1619)</f>
        <v/>
      </c>
      <c r="R1619" s="34">
        <f>IF(M1619="","",O1619-P1619-Q1619)</f>
        <v/>
      </c>
    </row>
    <row r="1620">
      <c r="A1620" s="25" t="n">
        <v>1616</v>
      </c>
      <c r="B1620" s="26">
        <f>_xlfn.XLOOKUP(C1620,sales!C:C,scon!B:B,"")</f>
        <v/>
      </c>
      <c r="C1620" s="4" t="n"/>
      <c r="D1620" s="26">
        <f>_xlfn.XLOOKUP(C1620,sales!C:C,scon!D:D,"")</f>
        <v/>
      </c>
      <c r="E1620" s="26">
        <f>_xlfn.XLOOKUP(C1620,sales!C:C,scon!E:E,"")</f>
        <v/>
      </c>
      <c r="F1620" s="4" t="n"/>
      <c r="G1620" s="27" t="n"/>
      <c r="H1620" s="28" t="n"/>
      <c r="I1620" s="4" t="n"/>
      <c r="J1620" s="35">
        <f>_xlfn.XLOOKUP(C1620,sales!C:C,scon!L:L,"")</f>
        <v/>
      </c>
      <c r="K1620" s="31" t="n"/>
      <c r="L1620" s="31" t="n"/>
      <c r="M1620" s="33">
        <f>IF(I1620="","",J1620*I1620)</f>
        <v/>
      </c>
      <c r="N1620" s="33">
        <f>IF(K1620="","",M1620 * K1620)</f>
        <v/>
      </c>
      <c r="O1620" s="33">
        <f>IF(K1620="","",M1620 + N1620)</f>
        <v/>
      </c>
      <c r="P1620" s="4" t="n"/>
      <c r="Q1620" s="33">
        <f>IF(L1620&amp;K1620="","",M1620 * L1620)</f>
        <v/>
      </c>
      <c r="R1620" s="34">
        <f>IF(M1620="","",O1620-P1620-Q1620)</f>
        <v/>
      </c>
    </row>
    <row r="1621">
      <c r="A1621" s="25" t="n">
        <v>1617</v>
      </c>
      <c r="B1621" s="26">
        <f>_xlfn.XLOOKUP(C1621,sales!C:C,scon!B:B,"")</f>
        <v/>
      </c>
      <c r="C1621" s="4" t="n"/>
      <c r="D1621" s="26">
        <f>_xlfn.XLOOKUP(C1621,sales!C:C,scon!D:D,"")</f>
        <v/>
      </c>
      <c r="E1621" s="26">
        <f>_xlfn.XLOOKUP(C1621,sales!C:C,scon!E:E,"")</f>
        <v/>
      </c>
      <c r="F1621" s="4" t="n"/>
      <c r="G1621" s="27" t="n"/>
      <c r="H1621" s="28" t="n"/>
      <c r="I1621" s="4" t="n"/>
      <c r="J1621" s="35">
        <f>_xlfn.XLOOKUP(C1621,sales!C:C,scon!L:L,"")</f>
        <v/>
      </c>
      <c r="K1621" s="31" t="n"/>
      <c r="L1621" s="31" t="n"/>
      <c r="M1621" s="33">
        <f>IF(I1621="","",J1621*I1621)</f>
        <v/>
      </c>
      <c r="N1621" s="33">
        <f>IF(K1621="","",M1621 * K1621)</f>
        <v/>
      </c>
      <c r="O1621" s="33">
        <f>IF(K1621="","",M1621 + N1621)</f>
        <v/>
      </c>
      <c r="P1621" s="4" t="n"/>
      <c r="Q1621" s="33">
        <f>IF(L1621&amp;K1621="","",M1621 * L1621)</f>
        <v/>
      </c>
      <c r="R1621" s="34">
        <f>IF(M1621="","",O1621-P1621-Q1621)</f>
        <v/>
      </c>
    </row>
    <row r="1622">
      <c r="A1622" s="25" t="n">
        <v>1618</v>
      </c>
      <c r="B1622" s="26">
        <f>_xlfn.XLOOKUP(C1622,sales!C:C,scon!B:B,"")</f>
        <v/>
      </c>
      <c r="C1622" s="4" t="n"/>
      <c r="D1622" s="26">
        <f>_xlfn.XLOOKUP(C1622,sales!C:C,scon!D:D,"")</f>
        <v/>
      </c>
      <c r="E1622" s="26">
        <f>_xlfn.XLOOKUP(C1622,sales!C:C,scon!E:E,"")</f>
        <v/>
      </c>
      <c r="F1622" s="4" t="n"/>
      <c r="G1622" s="27" t="n"/>
      <c r="H1622" s="28" t="n"/>
      <c r="I1622" s="4" t="n"/>
      <c r="J1622" s="35">
        <f>_xlfn.XLOOKUP(C1622,sales!C:C,scon!L:L,"")</f>
        <v/>
      </c>
      <c r="K1622" s="31" t="n"/>
      <c r="L1622" s="31" t="n"/>
      <c r="M1622" s="33">
        <f>IF(I1622="","",J1622*I1622)</f>
        <v/>
      </c>
      <c r="N1622" s="33">
        <f>IF(K1622="","",M1622 * K1622)</f>
        <v/>
      </c>
      <c r="O1622" s="33">
        <f>IF(K1622="","",M1622 + N1622)</f>
        <v/>
      </c>
      <c r="P1622" s="4" t="n"/>
      <c r="Q1622" s="33">
        <f>IF(L1622&amp;K1622="","",M1622 * L1622)</f>
        <v/>
      </c>
      <c r="R1622" s="34">
        <f>IF(M1622="","",O1622-P1622-Q1622)</f>
        <v/>
      </c>
    </row>
    <row r="1623">
      <c r="A1623" s="25" t="n">
        <v>1619</v>
      </c>
      <c r="B1623" s="26">
        <f>_xlfn.XLOOKUP(C1623,sales!C:C,scon!B:B,"")</f>
        <v/>
      </c>
      <c r="C1623" s="4" t="n"/>
      <c r="D1623" s="26">
        <f>_xlfn.XLOOKUP(C1623,sales!C:C,scon!D:D,"")</f>
        <v/>
      </c>
      <c r="E1623" s="26">
        <f>_xlfn.XLOOKUP(C1623,sales!C:C,scon!E:E,"")</f>
        <v/>
      </c>
      <c r="F1623" s="4" t="n"/>
      <c r="G1623" s="27" t="n"/>
      <c r="H1623" s="28" t="n"/>
      <c r="I1623" s="4" t="n"/>
      <c r="J1623" s="35">
        <f>_xlfn.XLOOKUP(C1623,sales!C:C,scon!L:L,"")</f>
        <v/>
      </c>
      <c r="K1623" s="31" t="n"/>
      <c r="L1623" s="31" t="n"/>
      <c r="M1623" s="33">
        <f>IF(I1623="","",J1623*I1623)</f>
        <v/>
      </c>
      <c r="N1623" s="33">
        <f>IF(K1623="","",M1623 * K1623)</f>
        <v/>
      </c>
      <c r="O1623" s="33">
        <f>IF(K1623="","",M1623 + N1623)</f>
        <v/>
      </c>
      <c r="P1623" s="4" t="n"/>
      <c r="Q1623" s="33">
        <f>IF(L1623&amp;K1623="","",M1623 * L1623)</f>
        <v/>
      </c>
      <c r="R1623" s="34">
        <f>IF(M1623="","",O1623-P1623-Q1623)</f>
        <v/>
      </c>
    </row>
    <row r="1624">
      <c r="A1624" s="25" t="n">
        <v>1620</v>
      </c>
      <c r="B1624" s="26">
        <f>_xlfn.XLOOKUP(C1624,sales!C:C,scon!B:B,"")</f>
        <v/>
      </c>
      <c r="C1624" s="4" t="n"/>
      <c r="D1624" s="26">
        <f>_xlfn.XLOOKUP(C1624,sales!C:C,scon!D:D,"")</f>
        <v/>
      </c>
      <c r="E1624" s="26">
        <f>_xlfn.XLOOKUP(C1624,sales!C:C,scon!E:E,"")</f>
        <v/>
      </c>
      <c r="F1624" s="4" t="n"/>
      <c r="G1624" s="27" t="n"/>
      <c r="H1624" s="28" t="n"/>
      <c r="I1624" s="4" t="n"/>
      <c r="J1624" s="35">
        <f>_xlfn.XLOOKUP(C1624,sales!C:C,scon!L:L,"")</f>
        <v/>
      </c>
      <c r="K1624" s="31" t="n"/>
      <c r="L1624" s="31" t="n"/>
      <c r="M1624" s="33">
        <f>IF(I1624="","",J1624*I1624)</f>
        <v/>
      </c>
      <c r="N1624" s="33">
        <f>IF(K1624="","",M1624 * K1624)</f>
        <v/>
      </c>
      <c r="O1624" s="33">
        <f>IF(K1624="","",M1624 + N1624)</f>
        <v/>
      </c>
      <c r="P1624" s="4" t="n"/>
      <c r="Q1624" s="33">
        <f>IF(L1624&amp;K1624="","",M1624 * L1624)</f>
        <v/>
      </c>
      <c r="R1624" s="34">
        <f>IF(M1624="","",O1624-P1624-Q1624)</f>
        <v/>
      </c>
    </row>
    <row r="1625">
      <c r="A1625" s="25" t="n">
        <v>1621</v>
      </c>
      <c r="B1625" s="26">
        <f>_xlfn.XLOOKUP(C1625,sales!C:C,scon!B:B,"")</f>
        <v/>
      </c>
      <c r="C1625" s="4" t="n"/>
      <c r="D1625" s="26">
        <f>_xlfn.XLOOKUP(C1625,sales!C:C,scon!D:D,"")</f>
        <v/>
      </c>
      <c r="E1625" s="26">
        <f>_xlfn.XLOOKUP(C1625,sales!C:C,scon!E:E,"")</f>
        <v/>
      </c>
      <c r="F1625" s="4" t="n"/>
      <c r="G1625" s="27" t="n"/>
      <c r="H1625" s="28" t="n"/>
      <c r="I1625" s="4" t="n"/>
      <c r="J1625" s="35">
        <f>_xlfn.XLOOKUP(C1625,sales!C:C,scon!L:L,"")</f>
        <v/>
      </c>
      <c r="K1625" s="31" t="n"/>
      <c r="L1625" s="31" t="n"/>
      <c r="M1625" s="33">
        <f>IF(I1625="","",J1625*I1625)</f>
        <v/>
      </c>
      <c r="N1625" s="33">
        <f>IF(K1625="","",M1625 * K1625)</f>
        <v/>
      </c>
      <c r="O1625" s="33">
        <f>IF(K1625="","",M1625 + N1625)</f>
        <v/>
      </c>
      <c r="P1625" s="4" t="n"/>
      <c r="Q1625" s="33">
        <f>IF(L1625&amp;K1625="","",M1625 * L1625)</f>
        <v/>
      </c>
      <c r="R1625" s="34">
        <f>IF(M1625="","",O1625-P1625-Q1625)</f>
        <v/>
      </c>
    </row>
    <row r="1626">
      <c r="A1626" s="25" t="n">
        <v>1622</v>
      </c>
      <c r="B1626" s="26">
        <f>_xlfn.XLOOKUP(C1626,sales!C:C,scon!B:B,"")</f>
        <v/>
      </c>
      <c r="C1626" s="4" t="n"/>
      <c r="D1626" s="26">
        <f>_xlfn.XLOOKUP(C1626,sales!C:C,scon!D:D,"")</f>
        <v/>
      </c>
      <c r="E1626" s="26">
        <f>_xlfn.XLOOKUP(C1626,sales!C:C,scon!E:E,"")</f>
        <v/>
      </c>
      <c r="F1626" s="4" t="n"/>
      <c r="G1626" s="27" t="n"/>
      <c r="H1626" s="28" t="n"/>
      <c r="I1626" s="4" t="n"/>
      <c r="J1626" s="35">
        <f>_xlfn.XLOOKUP(C1626,sales!C:C,scon!L:L,"")</f>
        <v/>
      </c>
      <c r="K1626" s="31" t="n"/>
      <c r="L1626" s="31" t="n"/>
      <c r="M1626" s="33">
        <f>IF(I1626="","",J1626*I1626)</f>
        <v/>
      </c>
      <c r="N1626" s="33">
        <f>IF(K1626="","",M1626 * K1626)</f>
        <v/>
      </c>
      <c r="O1626" s="33">
        <f>IF(K1626="","",M1626 + N1626)</f>
        <v/>
      </c>
      <c r="P1626" s="4" t="n"/>
      <c r="Q1626" s="33">
        <f>IF(L1626&amp;K1626="","",M1626 * L1626)</f>
        <v/>
      </c>
      <c r="R1626" s="34">
        <f>IF(M1626="","",O1626-P1626-Q1626)</f>
        <v/>
      </c>
    </row>
    <row r="1627">
      <c r="A1627" s="25" t="n">
        <v>1623</v>
      </c>
      <c r="B1627" s="26">
        <f>_xlfn.XLOOKUP(C1627,sales!C:C,scon!B:B,"")</f>
        <v/>
      </c>
      <c r="C1627" s="4" t="n"/>
      <c r="D1627" s="26">
        <f>_xlfn.XLOOKUP(C1627,sales!C:C,scon!D:D,"")</f>
        <v/>
      </c>
      <c r="E1627" s="26">
        <f>_xlfn.XLOOKUP(C1627,sales!C:C,scon!E:E,"")</f>
        <v/>
      </c>
      <c r="F1627" s="4" t="n"/>
      <c r="G1627" s="27" t="n"/>
      <c r="H1627" s="28" t="n"/>
      <c r="I1627" s="4" t="n"/>
      <c r="J1627" s="35">
        <f>_xlfn.XLOOKUP(C1627,sales!C:C,scon!L:L,"")</f>
        <v/>
      </c>
      <c r="K1627" s="31" t="n"/>
      <c r="L1627" s="31" t="n"/>
      <c r="M1627" s="33">
        <f>IF(I1627="","",J1627*I1627)</f>
        <v/>
      </c>
      <c r="N1627" s="33">
        <f>IF(K1627="","",M1627 * K1627)</f>
        <v/>
      </c>
      <c r="O1627" s="33">
        <f>IF(K1627="","",M1627 + N1627)</f>
        <v/>
      </c>
      <c r="P1627" s="4" t="n"/>
      <c r="Q1627" s="33">
        <f>IF(L1627&amp;K1627="","",M1627 * L1627)</f>
        <v/>
      </c>
      <c r="R1627" s="34">
        <f>IF(M1627="","",O1627-P1627-Q1627)</f>
        <v/>
      </c>
    </row>
    <row r="1628">
      <c r="A1628" s="25" t="n">
        <v>1624</v>
      </c>
      <c r="B1628" s="26">
        <f>_xlfn.XLOOKUP(C1628,sales!C:C,scon!B:B,"")</f>
        <v/>
      </c>
      <c r="C1628" s="4" t="n"/>
      <c r="D1628" s="26">
        <f>_xlfn.XLOOKUP(C1628,sales!C:C,scon!D:D,"")</f>
        <v/>
      </c>
      <c r="E1628" s="26">
        <f>_xlfn.XLOOKUP(C1628,sales!C:C,scon!E:E,"")</f>
        <v/>
      </c>
      <c r="F1628" s="4" t="n"/>
      <c r="G1628" s="27" t="n"/>
      <c r="H1628" s="28" t="n"/>
      <c r="I1628" s="4" t="n"/>
      <c r="J1628" s="35">
        <f>_xlfn.XLOOKUP(C1628,sales!C:C,scon!L:L,"")</f>
        <v/>
      </c>
      <c r="K1628" s="31" t="n"/>
      <c r="L1628" s="31" t="n"/>
      <c r="M1628" s="33">
        <f>IF(I1628="","",J1628*I1628)</f>
        <v/>
      </c>
      <c r="N1628" s="33">
        <f>IF(K1628="","",M1628 * K1628)</f>
        <v/>
      </c>
      <c r="O1628" s="33">
        <f>IF(K1628="","",M1628 + N1628)</f>
        <v/>
      </c>
      <c r="P1628" s="4" t="n"/>
      <c r="Q1628" s="33">
        <f>IF(L1628&amp;K1628="","",M1628 * L1628)</f>
        <v/>
      </c>
      <c r="R1628" s="34">
        <f>IF(M1628="","",O1628-P1628-Q1628)</f>
        <v/>
      </c>
    </row>
    <row r="1629">
      <c r="A1629" s="25" t="n">
        <v>1625</v>
      </c>
      <c r="B1629" s="26">
        <f>_xlfn.XLOOKUP(C1629,sales!C:C,scon!B:B,"")</f>
        <v/>
      </c>
      <c r="C1629" s="4" t="n"/>
      <c r="D1629" s="26">
        <f>_xlfn.XLOOKUP(C1629,sales!C:C,scon!D:D,"")</f>
        <v/>
      </c>
      <c r="E1629" s="26">
        <f>_xlfn.XLOOKUP(C1629,sales!C:C,scon!E:E,"")</f>
        <v/>
      </c>
      <c r="F1629" s="4" t="n"/>
      <c r="G1629" s="27" t="n"/>
      <c r="H1629" s="28" t="n"/>
      <c r="I1629" s="4" t="n"/>
      <c r="J1629" s="35">
        <f>_xlfn.XLOOKUP(C1629,sales!C:C,scon!L:L,"")</f>
        <v/>
      </c>
      <c r="K1629" s="31" t="n"/>
      <c r="L1629" s="31" t="n"/>
      <c r="M1629" s="33">
        <f>IF(I1629="","",J1629*I1629)</f>
        <v/>
      </c>
      <c r="N1629" s="33">
        <f>IF(K1629="","",M1629 * K1629)</f>
        <v/>
      </c>
      <c r="O1629" s="33">
        <f>IF(K1629="","",M1629 + N1629)</f>
        <v/>
      </c>
      <c r="P1629" s="4" t="n"/>
      <c r="Q1629" s="33">
        <f>IF(L1629&amp;K1629="","",M1629 * L1629)</f>
        <v/>
      </c>
      <c r="R1629" s="34">
        <f>IF(M1629="","",O1629-P1629-Q1629)</f>
        <v/>
      </c>
    </row>
    <row r="1630">
      <c r="A1630" s="25" t="n">
        <v>1626</v>
      </c>
      <c r="B1630" s="26">
        <f>_xlfn.XLOOKUP(C1630,sales!C:C,scon!B:B,"")</f>
        <v/>
      </c>
      <c r="C1630" s="4" t="n"/>
      <c r="D1630" s="26">
        <f>_xlfn.XLOOKUP(C1630,sales!C:C,scon!D:D,"")</f>
        <v/>
      </c>
      <c r="E1630" s="26">
        <f>_xlfn.XLOOKUP(C1630,sales!C:C,scon!E:E,"")</f>
        <v/>
      </c>
      <c r="F1630" s="4" t="n"/>
      <c r="G1630" s="27" t="n"/>
      <c r="H1630" s="28" t="n"/>
      <c r="I1630" s="4" t="n"/>
      <c r="J1630" s="35">
        <f>_xlfn.XLOOKUP(C1630,sales!C:C,scon!L:L,"")</f>
        <v/>
      </c>
      <c r="K1630" s="31" t="n"/>
      <c r="L1630" s="31" t="n"/>
      <c r="M1630" s="33">
        <f>IF(I1630="","",J1630*I1630)</f>
        <v/>
      </c>
      <c r="N1630" s="33">
        <f>IF(K1630="","",M1630 * K1630)</f>
        <v/>
      </c>
      <c r="O1630" s="33">
        <f>IF(K1630="","",M1630 + N1630)</f>
        <v/>
      </c>
      <c r="P1630" s="4" t="n"/>
      <c r="Q1630" s="33">
        <f>IF(L1630&amp;K1630="","",M1630 * L1630)</f>
        <v/>
      </c>
      <c r="R1630" s="34">
        <f>IF(M1630="","",O1630-P1630-Q1630)</f>
        <v/>
      </c>
    </row>
    <row r="1631">
      <c r="A1631" s="25" t="n">
        <v>1627</v>
      </c>
      <c r="B1631" s="26">
        <f>_xlfn.XLOOKUP(C1631,sales!C:C,scon!B:B,"")</f>
        <v/>
      </c>
      <c r="C1631" s="4" t="n"/>
      <c r="D1631" s="26">
        <f>_xlfn.XLOOKUP(C1631,sales!C:C,scon!D:D,"")</f>
        <v/>
      </c>
      <c r="E1631" s="26">
        <f>_xlfn.XLOOKUP(C1631,sales!C:C,scon!E:E,"")</f>
        <v/>
      </c>
      <c r="F1631" s="4" t="n"/>
      <c r="G1631" s="27" t="n"/>
      <c r="H1631" s="28" t="n"/>
      <c r="I1631" s="4" t="n"/>
      <c r="J1631" s="35">
        <f>_xlfn.XLOOKUP(C1631,sales!C:C,scon!L:L,"")</f>
        <v/>
      </c>
      <c r="K1631" s="31" t="n"/>
      <c r="L1631" s="31" t="n"/>
      <c r="M1631" s="33">
        <f>IF(I1631="","",J1631*I1631)</f>
        <v/>
      </c>
      <c r="N1631" s="33">
        <f>IF(K1631="","",M1631 * K1631)</f>
        <v/>
      </c>
      <c r="O1631" s="33">
        <f>IF(K1631="","",M1631 + N1631)</f>
        <v/>
      </c>
      <c r="P1631" s="4" t="n"/>
      <c r="Q1631" s="33">
        <f>IF(L1631&amp;K1631="","",M1631 * L1631)</f>
        <v/>
      </c>
      <c r="R1631" s="34">
        <f>IF(M1631="","",O1631-P1631-Q1631)</f>
        <v/>
      </c>
    </row>
    <row r="1632">
      <c r="A1632" s="25" t="n">
        <v>1628</v>
      </c>
      <c r="B1632" s="26">
        <f>_xlfn.XLOOKUP(C1632,sales!C:C,scon!B:B,"")</f>
        <v/>
      </c>
      <c r="C1632" s="4" t="n"/>
      <c r="D1632" s="26">
        <f>_xlfn.XLOOKUP(C1632,sales!C:C,scon!D:D,"")</f>
        <v/>
      </c>
      <c r="E1632" s="26">
        <f>_xlfn.XLOOKUP(C1632,sales!C:C,scon!E:E,"")</f>
        <v/>
      </c>
      <c r="F1632" s="4" t="n"/>
      <c r="G1632" s="27" t="n"/>
      <c r="H1632" s="28" t="n"/>
      <c r="I1632" s="4" t="n"/>
      <c r="J1632" s="35">
        <f>_xlfn.XLOOKUP(C1632,sales!C:C,scon!L:L,"")</f>
        <v/>
      </c>
      <c r="K1632" s="31" t="n"/>
      <c r="L1632" s="31" t="n"/>
      <c r="M1632" s="33">
        <f>IF(I1632="","",J1632*I1632)</f>
        <v/>
      </c>
      <c r="N1632" s="33">
        <f>IF(K1632="","",M1632 * K1632)</f>
        <v/>
      </c>
      <c r="O1632" s="33">
        <f>IF(K1632="","",M1632 + N1632)</f>
        <v/>
      </c>
      <c r="P1632" s="4" t="n"/>
      <c r="Q1632" s="33">
        <f>IF(L1632&amp;K1632="","",M1632 * L1632)</f>
        <v/>
      </c>
      <c r="R1632" s="34">
        <f>IF(M1632="","",O1632-P1632-Q1632)</f>
        <v/>
      </c>
    </row>
    <row r="1633">
      <c r="A1633" s="25" t="n">
        <v>1629</v>
      </c>
      <c r="B1633" s="26">
        <f>_xlfn.XLOOKUP(C1633,sales!C:C,scon!B:B,"")</f>
        <v/>
      </c>
      <c r="C1633" s="4" t="n"/>
      <c r="D1633" s="26">
        <f>_xlfn.XLOOKUP(C1633,sales!C:C,scon!D:D,"")</f>
        <v/>
      </c>
      <c r="E1633" s="26">
        <f>_xlfn.XLOOKUP(C1633,sales!C:C,scon!E:E,"")</f>
        <v/>
      </c>
      <c r="F1633" s="4" t="n"/>
      <c r="G1633" s="27" t="n"/>
      <c r="H1633" s="28" t="n"/>
      <c r="I1633" s="4" t="n"/>
      <c r="J1633" s="35">
        <f>_xlfn.XLOOKUP(C1633,sales!C:C,scon!L:L,"")</f>
        <v/>
      </c>
      <c r="K1633" s="31" t="n"/>
      <c r="L1633" s="31" t="n"/>
      <c r="M1633" s="33">
        <f>IF(I1633="","",J1633*I1633)</f>
        <v/>
      </c>
      <c r="N1633" s="33">
        <f>IF(K1633="","",M1633 * K1633)</f>
        <v/>
      </c>
      <c r="O1633" s="33">
        <f>IF(K1633="","",M1633 + N1633)</f>
        <v/>
      </c>
      <c r="P1633" s="4" t="n"/>
      <c r="Q1633" s="33">
        <f>IF(L1633&amp;K1633="","",M1633 * L1633)</f>
        <v/>
      </c>
      <c r="R1633" s="34">
        <f>IF(M1633="","",O1633-P1633-Q1633)</f>
        <v/>
      </c>
    </row>
    <row r="1634">
      <c r="A1634" s="25" t="n">
        <v>1630</v>
      </c>
      <c r="B1634" s="26">
        <f>_xlfn.XLOOKUP(C1634,sales!C:C,scon!B:B,"")</f>
        <v/>
      </c>
      <c r="C1634" s="4" t="n"/>
      <c r="D1634" s="26">
        <f>_xlfn.XLOOKUP(C1634,sales!C:C,scon!D:D,"")</f>
        <v/>
      </c>
      <c r="E1634" s="26">
        <f>_xlfn.XLOOKUP(C1634,sales!C:C,scon!E:E,"")</f>
        <v/>
      </c>
      <c r="F1634" s="4" t="n"/>
      <c r="G1634" s="27" t="n"/>
      <c r="H1634" s="28" t="n"/>
      <c r="I1634" s="4" t="n"/>
      <c r="J1634" s="35">
        <f>_xlfn.XLOOKUP(C1634,sales!C:C,scon!L:L,"")</f>
        <v/>
      </c>
      <c r="K1634" s="31" t="n"/>
      <c r="L1634" s="31" t="n"/>
      <c r="M1634" s="33">
        <f>IF(I1634="","",J1634*I1634)</f>
        <v/>
      </c>
      <c r="N1634" s="33">
        <f>IF(K1634="","",M1634 * K1634)</f>
        <v/>
      </c>
      <c r="O1634" s="33">
        <f>IF(K1634="","",M1634 + N1634)</f>
        <v/>
      </c>
      <c r="P1634" s="4" t="n"/>
      <c r="Q1634" s="33">
        <f>IF(L1634&amp;K1634="","",M1634 * L1634)</f>
        <v/>
      </c>
      <c r="R1634" s="34">
        <f>IF(M1634="","",O1634-P1634-Q1634)</f>
        <v/>
      </c>
    </row>
    <row r="1635">
      <c r="A1635" s="25" t="n">
        <v>1631</v>
      </c>
      <c r="B1635" s="26">
        <f>_xlfn.XLOOKUP(C1635,sales!C:C,scon!B:B,"")</f>
        <v/>
      </c>
      <c r="C1635" s="4" t="n"/>
      <c r="D1635" s="26">
        <f>_xlfn.XLOOKUP(C1635,sales!C:C,scon!D:D,"")</f>
        <v/>
      </c>
      <c r="E1635" s="26">
        <f>_xlfn.XLOOKUP(C1635,sales!C:C,scon!E:E,"")</f>
        <v/>
      </c>
      <c r="F1635" s="4" t="n"/>
      <c r="G1635" s="27" t="n"/>
      <c r="H1635" s="28" t="n"/>
      <c r="I1635" s="4" t="n"/>
      <c r="J1635" s="35">
        <f>_xlfn.XLOOKUP(C1635,sales!C:C,scon!L:L,"")</f>
        <v/>
      </c>
      <c r="K1635" s="31" t="n"/>
      <c r="L1635" s="31" t="n"/>
      <c r="M1635" s="33">
        <f>IF(I1635="","",J1635*I1635)</f>
        <v/>
      </c>
      <c r="N1635" s="33">
        <f>IF(K1635="","",M1635 * K1635)</f>
        <v/>
      </c>
      <c r="O1635" s="33">
        <f>IF(K1635="","",M1635 + N1635)</f>
        <v/>
      </c>
      <c r="P1635" s="4" t="n"/>
      <c r="Q1635" s="33">
        <f>IF(L1635&amp;K1635="","",M1635 * L1635)</f>
        <v/>
      </c>
      <c r="R1635" s="34">
        <f>IF(M1635="","",O1635-P1635-Q1635)</f>
        <v/>
      </c>
    </row>
    <row r="1636">
      <c r="A1636" s="25" t="n">
        <v>1632</v>
      </c>
      <c r="B1636" s="26">
        <f>_xlfn.XLOOKUP(C1636,sales!C:C,scon!B:B,"")</f>
        <v/>
      </c>
      <c r="C1636" s="4" t="n"/>
      <c r="D1636" s="26">
        <f>_xlfn.XLOOKUP(C1636,sales!C:C,scon!D:D,"")</f>
        <v/>
      </c>
      <c r="E1636" s="26">
        <f>_xlfn.XLOOKUP(C1636,sales!C:C,scon!E:E,"")</f>
        <v/>
      </c>
      <c r="F1636" s="4" t="n"/>
      <c r="G1636" s="27" t="n"/>
      <c r="H1636" s="28" t="n"/>
      <c r="I1636" s="4" t="n"/>
      <c r="J1636" s="35">
        <f>_xlfn.XLOOKUP(C1636,sales!C:C,scon!L:L,"")</f>
        <v/>
      </c>
      <c r="K1636" s="31" t="n"/>
      <c r="L1636" s="31" t="n"/>
      <c r="M1636" s="33">
        <f>IF(I1636="","",J1636*I1636)</f>
        <v/>
      </c>
      <c r="N1636" s="33">
        <f>IF(K1636="","",M1636 * K1636)</f>
        <v/>
      </c>
      <c r="O1636" s="33">
        <f>IF(K1636="","",M1636 + N1636)</f>
        <v/>
      </c>
      <c r="P1636" s="4" t="n"/>
      <c r="Q1636" s="33">
        <f>IF(L1636&amp;K1636="","",M1636 * L1636)</f>
        <v/>
      </c>
      <c r="R1636" s="34">
        <f>IF(M1636="","",O1636-P1636-Q1636)</f>
        <v/>
      </c>
    </row>
    <row r="1637">
      <c r="A1637" s="25" t="n">
        <v>1633</v>
      </c>
      <c r="B1637" s="26">
        <f>_xlfn.XLOOKUP(C1637,sales!C:C,scon!B:B,"")</f>
        <v/>
      </c>
      <c r="C1637" s="4" t="n"/>
      <c r="D1637" s="26">
        <f>_xlfn.XLOOKUP(C1637,sales!C:C,scon!D:D,"")</f>
        <v/>
      </c>
      <c r="E1637" s="26">
        <f>_xlfn.XLOOKUP(C1637,sales!C:C,scon!E:E,"")</f>
        <v/>
      </c>
      <c r="F1637" s="4" t="n"/>
      <c r="G1637" s="27" t="n"/>
      <c r="H1637" s="28" t="n"/>
      <c r="I1637" s="4" t="n"/>
      <c r="J1637" s="35">
        <f>_xlfn.XLOOKUP(C1637,sales!C:C,scon!L:L,"")</f>
        <v/>
      </c>
      <c r="K1637" s="31" t="n"/>
      <c r="L1637" s="31" t="n"/>
      <c r="M1637" s="33">
        <f>IF(I1637="","",J1637*I1637)</f>
        <v/>
      </c>
      <c r="N1637" s="33">
        <f>IF(K1637="","",M1637 * K1637)</f>
        <v/>
      </c>
      <c r="O1637" s="33">
        <f>IF(K1637="","",M1637 + N1637)</f>
        <v/>
      </c>
      <c r="P1637" s="4" t="n"/>
      <c r="Q1637" s="33">
        <f>IF(L1637&amp;K1637="","",M1637 * L1637)</f>
        <v/>
      </c>
      <c r="R1637" s="34">
        <f>IF(M1637="","",O1637-P1637-Q1637)</f>
        <v/>
      </c>
    </row>
    <row r="1638">
      <c r="A1638" s="25" t="n">
        <v>1634</v>
      </c>
      <c r="B1638" s="26">
        <f>_xlfn.XLOOKUP(C1638,sales!C:C,scon!B:B,"")</f>
        <v/>
      </c>
      <c r="C1638" s="4" t="n"/>
      <c r="D1638" s="26">
        <f>_xlfn.XLOOKUP(C1638,sales!C:C,scon!D:D,"")</f>
        <v/>
      </c>
      <c r="E1638" s="26">
        <f>_xlfn.XLOOKUP(C1638,sales!C:C,scon!E:E,"")</f>
        <v/>
      </c>
      <c r="F1638" s="4" t="n"/>
      <c r="G1638" s="27" t="n"/>
      <c r="H1638" s="28" t="n"/>
      <c r="I1638" s="4" t="n"/>
      <c r="J1638" s="35">
        <f>_xlfn.XLOOKUP(C1638,sales!C:C,scon!L:L,"")</f>
        <v/>
      </c>
      <c r="K1638" s="31" t="n"/>
      <c r="L1638" s="31" t="n"/>
      <c r="M1638" s="33">
        <f>IF(I1638="","",J1638*I1638)</f>
        <v/>
      </c>
      <c r="N1638" s="33">
        <f>IF(K1638="","",M1638 * K1638)</f>
        <v/>
      </c>
      <c r="O1638" s="33">
        <f>IF(K1638="","",M1638 + N1638)</f>
        <v/>
      </c>
      <c r="P1638" s="4" t="n"/>
      <c r="Q1638" s="33">
        <f>IF(L1638&amp;K1638="","",M1638 * L1638)</f>
        <v/>
      </c>
      <c r="R1638" s="34">
        <f>IF(M1638="","",O1638-P1638-Q1638)</f>
        <v/>
      </c>
    </row>
    <row r="1639">
      <c r="A1639" s="25" t="n">
        <v>1635</v>
      </c>
      <c r="B1639" s="26">
        <f>_xlfn.XLOOKUP(C1639,sales!C:C,scon!B:B,"")</f>
        <v/>
      </c>
      <c r="C1639" s="4" t="n"/>
      <c r="D1639" s="26">
        <f>_xlfn.XLOOKUP(C1639,sales!C:C,scon!D:D,"")</f>
        <v/>
      </c>
      <c r="E1639" s="26">
        <f>_xlfn.XLOOKUP(C1639,sales!C:C,scon!E:E,"")</f>
        <v/>
      </c>
      <c r="F1639" s="4" t="n"/>
      <c r="G1639" s="27" t="n"/>
      <c r="H1639" s="28" t="n"/>
      <c r="I1639" s="4" t="n"/>
      <c r="J1639" s="35">
        <f>_xlfn.XLOOKUP(C1639,sales!C:C,scon!L:L,"")</f>
        <v/>
      </c>
      <c r="K1639" s="31" t="n"/>
      <c r="L1639" s="31" t="n"/>
      <c r="M1639" s="33">
        <f>IF(I1639="","",J1639*I1639)</f>
        <v/>
      </c>
      <c r="N1639" s="33">
        <f>IF(K1639="","",M1639 * K1639)</f>
        <v/>
      </c>
      <c r="O1639" s="33">
        <f>IF(K1639="","",M1639 + N1639)</f>
        <v/>
      </c>
      <c r="P1639" s="4" t="n"/>
      <c r="Q1639" s="33">
        <f>IF(L1639&amp;K1639="","",M1639 * L1639)</f>
        <v/>
      </c>
      <c r="R1639" s="34">
        <f>IF(M1639="","",O1639-P1639-Q1639)</f>
        <v/>
      </c>
    </row>
    <row r="1640">
      <c r="A1640" s="25" t="n">
        <v>1636</v>
      </c>
      <c r="B1640" s="26">
        <f>_xlfn.XLOOKUP(C1640,sales!C:C,scon!B:B,"")</f>
        <v/>
      </c>
      <c r="C1640" s="4" t="n"/>
      <c r="D1640" s="26">
        <f>_xlfn.XLOOKUP(C1640,sales!C:C,scon!D:D,"")</f>
        <v/>
      </c>
      <c r="E1640" s="26">
        <f>_xlfn.XLOOKUP(C1640,sales!C:C,scon!E:E,"")</f>
        <v/>
      </c>
      <c r="F1640" s="4" t="n"/>
      <c r="G1640" s="27" t="n"/>
      <c r="H1640" s="28" t="n"/>
      <c r="I1640" s="4" t="n"/>
      <c r="J1640" s="35">
        <f>_xlfn.XLOOKUP(C1640,sales!C:C,scon!L:L,"")</f>
        <v/>
      </c>
      <c r="K1640" s="31" t="n"/>
      <c r="L1640" s="31" t="n"/>
      <c r="M1640" s="33">
        <f>IF(I1640="","",J1640*I1640)</f>
        <v/>
      </c>
      <c r="N1640" s="33">
        <f>IF(K1640="","",M1640 * K1640)</f>
        <v/>
      </c>
      <c r="O1640" s="33">
        <f>IF(K1640="","",M1640 + N1640)</f>
        <v/>
      </c>
      <c r="P1640" s="4" t="n"/>
      <c r="Q1640" s="33">
        <f>IF(L1640&amp;K1640="","",M1640 * L1640)</f>
        <v/>
      </c>
      <c r="R1640" s="34">
        <f>IF(M1640="","",O1640-P1640-Q1640)</f>
        <v/>
      </c>
    </row>
    <row r="1641">
      <c r="A1641" s="25" t="n">
        <v>1637</v>
      </c>
      <c r="B1641" s="26">
        <f>_xlfn.XLOOKUP(C1641,sales!C:C,scon!B:B,"")</f>
        <v/>
      </c>
      <c r="C1641" s="4" t="n"/>
      <c r="D1641" s="26">
        <f>_xlfn.XLOOKUP(C1641,sales!C:C,scon!D:D,"")</f>
        <v/>
      </c>
      <c r="E1641" s="26">
        <f>_xlfn.XLOOKUP(C1641,sales!C:C,scon!E:E,"")</f>
        <v/>
      </c>
      <c r="F1641" s="4" t="n"/>
      <c r="G1641" s="27" t="n"/>
      <c r="H1641" s="28" t="n"/>
      <c r="I1641" s="4" t="n"/>
      <c r="J1641" s="35">
        <f>_xlfn.XLOOKUP(C1641,sales!C:C,scon!L:L,"")</f>
        <v/>
      </c>
      <c r="K1641" s="31" t="n"/>
      <c r="L1641" s="31" t="n"/>
      <c r="M1641" s="33">
        <f>IF(I1641="","",J1641*I1641)</f>
        <v/>
      </c>
      <c r="N1641" s="33">
        <f>IF(K1641="","",M1641 * K1641)</f>
        <v/>
      </c>
      <c r="O1641" s="33">
        <f>IF(K1641="","",M1641 + N1641)</f>
        <v/>
      </c>
      <c r="P1641" s="4" t="n"/>
      <c r="Q1641" s="33">
        <f>IF(L1641&amp;K1641="","",M1641 * L1641)</f>
        <v/>
      </c>
      <c r="R1641" s="34">
        <f>IF(M1641="","",O1641-P1641-Q1641)</f>
        <v/>
      </c>
    </row>
    <row r="1642">
      <c r="A1642" s="25" t="n">
        <v>1638</v>
      </c>
      <c r="B1642" s="26">
        <f>_xlfn.XLOOKUP(C1642,sales!C:C,scon!B:B,"")</f>
        <v/>
      </c>
      <c r="C1642" s="4" t="n"/>
      <c r="D1642" s="26">
        <f>_xlfn.XLOOKUP(C1642,sales!C:C,scon!D:D,"")</f>
        <v/>
      </c>
      <c r="E1642" s="26">
        <f>_xlfn.XLOOKUP(C1642,sales!C:C,scon!E:E,"")</f>
        <v/>
      </c>
      <c r="F1642" s="4" t="n"/>
      <c r="G1642" s="27" t="n"/>
      <c r="H1642" s="28" t="n"/>
      <c r="I1642" s="4" t="n"/>
      <c r="J1642" s="35">
        <f>_xlfn.XLOOKUP(C1642,sales!C:C,scon!L:L,"")</f>
        <v/>
      </c>
      <c r="K1642" s="31" t="n"/>
      <c r="L1642" s="31" t="n"/>
      <c r="M1642" s="33">
        <f>IF(I1642="","",J1642*I1642)</f>
        <v/>
      </c>
      <c r="N1642" s="33">
        <f>IF(K1642="","",M1642 * K1642)</f>
        <v/>
      </c>
      <c r="O1642" s="33">
        <f>IF(K1642="","",M1642 + N1642)</f>
        <v/>
      </c>
      <c r="P1642" s="4" t="n"/>
      <c r="Q1642" s="33">
        <f>IF(L1642&amp;K1642="","",M1642 * L1642)</f>
        <v/>
      </c>
      <c r="R1642" s="34">
        <f>IF(M1642="","",O1642-P1642-Q1642)</f>
        <v/>
      </c>
    </row>
    <row r="1643">
      <c r="A1643" s="25" t="n">
        <v>1639</v>
      </c>
      <c r="B1643" s="26">
        <f>_xlfn.XLOOKUP(C1643,sales!C:C,scon!B:B,"")</f>
        <v/>
      </c>
      <c r="C1643" s="4" t="n"/>
      <c r="D1643" s="26">
        <f>_xlfn.XLOOKUP(C1643,sales!C:C,scon!D:D,"")</f>
        <v/>
      </c>
      <c r="E1643" s="26">
        <f>_xlfn.XLOOKUP(C1643,sales!C:C,scon!E:E,"")</f>
        <v/>
      </c>
      <c r="F1643" s="4" t="n"/>
      <c r="G1643" s="27" t="n"/>
      <c r="H1643" s="28" t="n"/>
      <c r="I1643" s="4" t="n"/>
      <c r="J1643" s="35">
        <f>_xlfn.XLOOKUP(C1643,sales!C:C,scon!L:L,"")</f>
        <v/>
      </c>
      <c r="K1643" s="31" t="n"/>
      <c r="L1643" s="31" t="n"/>
      <c r="M1643" s="33">
        <f>IF(I1643="","",J1643*I1643)</f>
        <v/>
      </c>
      <c r="N1643" s="33">
        <f>IF(K1643="","",M1643 * K1643)</f>
        <v/>
      </c>
      <c r="O1643" s="33">
        <f>IF(K1643="","",M1643 + N1643)</f>
        <v/>
      </c>
      <c r="P1643" s="4" t="n"/>
      <c r="Q1643" s="33">
        <f>IF(L1643&amp;K1643="","",M1643 * L1643)</f>
        <v/>
      </c>
      <c r="R1643" s="34">
        <f>IF(M1643="","",O1643-P1643-Q1643)</f>
        <v/>
      </c>
    </row>
    <row r="1644">
      <c r="A1644" s="25" t="n">
        <v>1640</v>
      </c>
      <c r="B1644" s="26">
        <f>_xlfn.XLOOKUP(C1644,sales!C:C,scon!B:B,"")</f>
        <v/>
      </c>
      <c r="C1644" s="4" t="n"/>
      <c r="D1644" s="26">
        <f>_xlfn.XLOOKUP(C1644,sales!C:C,scon!D:D,"")</f>
        <v/>
      </c>
      <c r="E1644" s="26">
        <f>_xlfn.XLOOKUP(C1644,sales!C:C,scon!E:E,"")</f>
        <v/>
      </c>
      <c r="F1644" s="4" t="n"/>
      <c r="G1644" s="27" t="n"/>
      <c r="H1644" s="28" t="n"/>
      <c r="I1644" s="4" t="n"/>
      <c r="J1644" s="35">
        <f>_xlfn.XLOOKUP(C1644,sales!C:C,scon!L:L,"")</f>
        <v/>
      </c>
      <c r="K1644" s="31" t="n"/>
      <c r="L1644" s="31" t="n"/>
      <c r="M1644" s="33">
        <f>IF(I1644="","",J1644*I1644)</f>
        <v/>
      </c>
      <c r="N1644" s="33">
        <f>IF(K1644="","",M1644 * K1644)</f>
        <v/>
      </c>
      <c r="O1644" s="33">
        <f>IF(K1644="","",M1644 + N1644)</f>
        <v/>
      </c>
      <c r="P1644" s="4" t="n"/>
      <c r="Q1644" s="33">
        <f>IF(L1644&amp;K1644="","",M1644 * L1644)</f>
        <v/>
      </c>
      <c r="R1644" s="34">
        <f>IF(M1644="","",O1644-P1644-Q1644)</f>
        <v/>
      </c>
    </row>
    <row r="1645">
      <c r="A1645" s="25" t="n">
        <v>1641</v>
      </c>
      <c r="B1645" s="26">
        <f>_xlfn.XLOOKUP(C1645,sales!C:C,scon!B:B,"")</f>
        <v/>
      </c>
      <c r="C1645" s="4" t="n"/>
      <c r="D1645" s="26">
        <f>_xlfn.XLOOKUP(C1645,sales!C:C,scon!D:D,"")</f>
        <v/>
      </c>
      <c r="E1645" s="26">
        <f>_xlfn.XLOOKUP(C1645,sales!C:C,scon!E:E,"")</f>
        <v/>
      </c>
      <c r="F1645" s="4" t="n"/>
      <c r="G1645" s="27" t="n"/>
      <c r="H1645" s="28" t="n"/>
      <c r="I1645" s="4" t="n"/>
      <c r="J1645" s="35">
        <f>_xlfn.XLOOKUP(C1645,sales!C:C,scon!L:L,"")</f>
        <v/>
      </c>
      <c r="K1645" s="31" t="n"/>
      <c r="L1645" s="31" t="n"/>
      <c r="M1645" s="33">
        <f>IF(I1645="","",J1645*I1645)</f>
        <v/>
      </c>
      <c r="N1645" s="33">
        <f>IF(K1645="","",M1645 * K1645)</f>
        <v/>
      </c>
      <c r="O1645" s="33">
        <f>IF(K1645="","",M1645 + N1645)</f>
        <v/>
      </c>
      <c r="P1645" s="4" t="n"/>
      <c r="Q1645" s="33">
        <f>IF(L1645&amp;K1645="","",M1645 * L1645)</f>
        <v/>
      </c>
      <c r="R1645" s="34">
        <f>IF(M1645="","",O1645-P1645-Q1645)</f>
        <v/>
      </c>
    </row>
    <row r="1646">
      <c r="A1646" s="25" t="n">
        <v>1642</v>
      </c>
      <c r="B1646" s="26">
        <f>_xlfn.XLOOKUP(C1646,sales!C:C,scon!B:B,"")</f>
        <v/>
      </c>
      <c r="C1646" s="4" t="n"/>
      <c r="D1646" s="26">
        <f>_xlfn.XLOOKUP(C1646,sales!C:C,scon!D:D,"")</f>
        <v/>
      </c>
      <c r="E1646" s="26">
        <f>_xlfn.XLOOKUP(C1646,sales!C:C,scon!E:E,"")</f>
        <v/>
      </c>
      <c r="F1646" s="4" t="n"/>
      <c r="G1646" s="27" t="n"/>
      <c r="H1646" s="28" t="n"/>
      <c r="I1646" s="4" t="n"/>
      <c r="J1646" s="35">
        <f>_xlfn.XLOOKUP(C1646,sales!C:C,scon!L:L,"")</f>
        <v/>
      </c>
      <c r="K1646" s="31" t="n"/>
      <c r="L1646" s="31" t="n"/>
      <c r="M1646" s="33">
        <f>IF(I1646="","",J1646*I1646)</f>
        <v/>
      </c>
      <c r="N1646" s="33">
        <f>IF(K1646="","",M1646 * K1646)</f>
        <v/>
      </c>
      <c r="O1646" s="33">
        <f>IF(K1646="","",M1646 + N1646)</f>
        <v/>
      </c>
      <c r="P1646" s="4" t="n"/>
      <c r="Q1646" s="33">
        <f>IF(L1646&amp;K1646="","",M1646 * L1646)</f>
        <v/>
      </c>
      <c r="R1646" s="34">
        <f>IF(M1646="","",O1646-P1646-Q1646)</f>
        <v/>
      </c>
    </row>
    <row r="1647">
      <c r="A1647" s="25" t="n">
        <v>1643</v>
      </c>
      <c r="B1647" s="26">
        <f>_xlfn.XLOOKUP(C1647,sales!C:C,scon!B:B,"")</f>
        <v/>
      </c>
      <c r="C1647" s="4" t="n"/>
      <c r="D1647" s="26">
        <f>_xlfn.XLOOKUP(C1647,sales!C:C,scon!D:D,"")</f>
        <v/>
      </c>
      <c r="E1647" s="26">
        <f>_xlfn.XLOOKUP(C1647,sales!C:C,scon!E:E,"")</f>
        <v/>
      </c>
      <c r="F1647" s="4" t="n"/>
      <c r="G1647" s="27" t="n"/>
      <c r="H1647" s="28" t="n"/>
      <c r="I1647" s="4" t="n"/>
      <c r="J1647" s="35">
        <f>_xlfn.XLOOKUP(C1647,sales!C:C,scon!L:L,"")</f>
        <v/>
      </c>
      <c r="K1647" s="31" t="n"/>
      <c r="L1647" s="31" t="n"/>
      <c r="M1647" s="33">
        <f>IF(I1647="","",J1647*I1647)</f>
        <v/>
      </c>
      <c r="N1647" s="33">
        <f>IF(K1647="","",M1647 * K1647)</f>
        <v/>
      </c>
      <c r="O1647" s="33">
        <f>IF(K1647="","",M1647 + N1647)</f>
        <v/>
      </c>
      <c r="P1647" s="4" t="n"/>
      <c r="Q1647" s="33">
        <f>IF(L1647&amp;K1647="","",M1647 * L1647)</f>
        <v/>
      </c>
      <c r="R1647" s="34">
        <f>IF(M1647="","",O1647-P1647-Q1647)</f>
        <v/>
      </c>
    </row>
    <row r="1648">
      <c r="A1648" s="25" t="n">
        <v>1644</v>
      </c>
      <c r="B1648" s="26">
        <f>_xlfn.XLOOKUP(C1648,sales!C:C,scon!B:B,"")</f>
        <v/>
      </c>
      <c r="C1648" s="4" t="n"/>
      <c r="D1648" s="26">
        <f>_xlfn.XLOOKUP(C1648,sales!C:C,scon!D:D,"")</f>
        <v/>
      </c>
      <c r="E1648" s="26">
        <f>_xlfn.XLOOKUP(C1648,sales!C:C,scon!E:E,"")</f>
        <v/>
      </c>
      <c r="F1648" s="4" t="n"/>
      <c r="G1648" s="27" t="n"/>
      <c r="H1648" s="28" t="n"/>
      <c r="I1648" s="4" t="n"/>
      <c r="J1648" s="35">
        <f>_xlfn.XLOOKUP(C1648,sales!C:C,scon!L:L,"")</f>
        <v/>
      </c>
      <c r="K1648" s="31" t="n"/>
      <c r="L1648" s="31" t="n"/>
      <c r="M1648" s="33">
        <f>IF(I1648="","",J1648*I1648)</f>
        <v/>
      </c>
      <c r="N1648" s="33">
        <f>IF(K1648="","",M1648 * K1648)</f>
        <v/>
      </c>
      <c r="O1648" s="33">
        <f>IF(K1648="","",M1648 + N1648)</f>
        <v/>
      </c>
      <c r="P1648" s="4" t="n"/>
      <c r="Q1648" s="33">
        <f>IF(L1648&amp;K1648="","",M1648 * L1648)</f>
        <v/>
      </c>
      <c r="R1648" s="34">
        <f>IF(M1648="","",O1648-P1648-Q1648)</f>
        <v/>
      </c>
    </row>
    <row r="1649">
      <c r="A1649" s="25" t="n">
        <v>1645</v>
      </c>
      <c r="B1649" s="26">
        <f>_xlfn.XLOOKUP(C1649,sales!C:C,scon!B:B,"")</f>
        <v/>
      </c>
      <c r="C1649" s="4" t="n"/>
      <c r="D1649" s="26">
        <f>_xlfn.XLOOKUP(C1649,sales!C:C,scon!D:D,"")</f>
        <v/>
      </c>
      <c r="E1649" s="26">
        <f>_xlfn.XLOOKUP(C1649,sales!C:C,scon!E:E,"")</f>
        <v/>
      </c>
      <c r="F1649" s="4" t="n"/>
      <c r="G1649" s="27" t="n"/>
      <c r="H1649" s="28" t="n"/>
      <c r="I1649" s="4" t="n"/>
      <c r="J1649" s="35">
        <f>_xlfn.XLOOKUP(C1649,sales!C:C,scon!L:L,"")</f>
        <v/>
      </c>
      <c r="K1649" s="31" t="n"/>
      <c r="L1649" s="31" t="n"/>
      <c r="M1649" s="33">
        <f>IF(I1649="","",J1649*I1649)</f>
        <v/>
      </c>
      <c r="N1649" s="33">
        <f>IF(K1649="","",M1649 * K1649)</f>
        <v/>
      </c>
      <c r="O1649" s="33">
        <f>IF(K1649="","",M1649 + N1649)</f>
        <v/>
      </c>
      <c r="P1649" s="4" t="n"/>
      <c r="Q1649" s="33">
        <f>IF(L1649&amp;K1649="","",M1649 * L1649)</f>
        <v/>
      </c>
      <c r="R1649" s="34">
        <f>IF(M1649="","",O1649-P1649-Q1649)</f>
        <v/>
      </c>
    </row>
    <row r="1650">
      <c r="A1650" s="25" t="n">
        <v>1646</v>
      </c>
      <c r="B1650" s="26">
        <f>_xlfn.XLOOKUP(C1650,sales!C:C,scon!B:B,"")</f>
        <v/>
      </c>
      <c r="C1650" s="4" t="n"/>
      <c r="D1650" s="26">
        <f>_xlfn.XLOOKUP(C1650,sales!C:C,scon!D:D,"")</f>
        <v/>
      </c>
      <c r="E1650" s="26">
        <f>_xlfn.XLOOKUP(C1650,sales!C:C,scon!E:E,"")</f>
        <v/>
      </c>
      <c r="F1650" s="4" t="n"/>
      <c r="G1650" s="27" t="n"/>
      <c r="H1650" s="28" t="n"/>
      <c r="I1650" s="4" t="n"/>
      <c r="J1650" s="35">
        <f>_xlfn.XLOOKUP(C1650,sales!C:C,scon!L:L,"")</f>
        <v/>
      </c>
      <c r="K1650" s="31" t="n"/>
      <c r="L1650" s="31" t="n"/>
      <c r="M1650" s="33">
        <f>IF(I1650="","",J1650*I1650)</f>
        <v/>
      </c>
      <c r="N1650" s="33">
        <f>IF(K1650="","",M1650 * K1650)</f>
        <v/>
      </c>
      <c r="O1650" s="33">
        <f>IF(K1650="","",M1650 + N1650)</f>
        <v/>
      </c>
      <c r="P1650" s="4" t="n"/>
      <c r="Q1650" s="33">
        <f>IF(L1650&amp;K1650="","",M1650 * L1650)</f>
        <v/>
      </c>
      <c r="R1650" s="34">
        <f>IF(M1650="","",O1650-P1650-Q1650)</f>
        <v/>
      </c>
    </row>
    <row r="1651">
      <c r="A1651" s="25" t="n">
        <v>1647</v>
      </c>
      <c r="B1651" s="26">
        <f>_xlfn.XLOOKUP(C1651,sales!C:C,scon!B:B,"")</f>
        <v/>
      </c>
      <c r="C1651" s="4" t="n"/>
      <c r="D1651" s="26">
        <f>_xlfn.XLOOKUP(C1651,sales!C:C,scon!D:D,"")</f>
        <v/>
      </c>
      <c r="E1651" s="26">
        <f>_xlfn.XLOOKUP(C1651,sales!C:C,scon!E:E,"")</f>
        <v/>
      </c>
      <c r="F1651" s="4" t="n"/>
      <c r="G1651" s="27" t="n"/>
      <c r="H1651" s="28" t="n"/>
      <c r="I1651" s="4" t="n"/>
      <c r="J1651" s="35">
        <f>_xlfn.XLOOKUP(C1651,sales!C:C,scon!L:L,"")</f>
        <v/>
      </c>
      <c r="K1651" s="31" t="n"/>
      <c r="L1651" s="31" t="n"/>
      <c r="M1651" s="33">
        <f>IF(I1651="","",J1651*I1651)</f>
        <v/>
      </c>
      <c r="N1651" s="33">
        <f>IF(K1651="","",M1651 * K1651)</f>
        <v/>
      </c>
      <c r="O1651" s="33">
        <f>IF(K1651="","",M1651 + N1651)</f>
        <v/>
      </c>
      <c r="P1651" s="4" t="n"/>
      <c r="Q1651" s="33">
        <f>IF(L1651&amp;K1651="","",M1651 * L1651)</f>
        <v/>
      </c>
      <c r="R1651" s="34">
        <f>IF(M1651="","",O1651-P1651-Q1651)</f>
        <v/>
      </c>
    </row>
    <row r="1652">
      <c r="A1652" s="25" t="n">
        <v>1648</v>
      </c>
      <c r="B1652" s="26">
        <f>_xlfn.XLOOKUP(C1652,sales!C:C,scon!B:B,"")</f>
        <v/>
      </c>
      <c r="C1652" s="4" t="n"/>
      <c r="D1652" s="26">
        <f>_xlfn.XLOOKUP(C1652,sales!C:C,scon!D:D,"")</f>
        <v/>
      </c>
      <c r="E1652" s="26">
        <f>_xlfn.XLOOKUP(C1652,sales!C:C,scon!E:E,"")</f>
        <v/>
      </c>
      <c r="F1652" s="4" t="n"/>
      <c r="G1652" s="27" t="n"/>
      <c r="H1652" s="28" t="n"/>
      <c r="I1652" s="4" t="n"/>
      <c r="J1652" s="35">
        <f>_xlfn.XLOOKUP(C1652,sales!C:C,scon!L:L,"")</f>
        <v/>
      </c>
      <c r="K1652" s="31" t="n"/>
      <c r="L1652" s="31" t="n"/>
      <c r="M1652" s="33">
        <f>IF(I1652="","",J1652*I1652)</f>
        <v/>
      </c>
      <c r="N1652" s="33">
        <f>IF(K1652="","",M1652 * K1652)</f>
        <v/>
      </c>
      <c r="O1652" s="33">
        <f>IF(K1652="","",M1652 + N1652)</f>
        <v/>
      </c>
      <c r="P1652" s="4" t="n"/>
      <c r="Q1652" s="33">
        <f>IF(L1652&amp;K1652="","",M1652 * L1652)</f>
        <v/>
      </c>
      <c r="R1652" s="34">
        <f>IF(M1652="","",O1652-P1652-Q1652)</f>
        <v/>
      </c>
    </row>
    <row r="1653">
      <c r="A1653" s="25" t="n">
        <v>1649</v>
      </c>
      <c r="B1653" s="26">
        <f>_xlfn.XLOOKUP(C1653,sales!C:C,scon!B:B,"")</f>
        <v/>
      </c>
      <c r="C1653" s="4" t="n"/>
      <c r="D1653" s="26">
        <f>_xlfn.XLOOKUP(C1653,sales!C:C,scon!D:D,"")</f>
        <v/>
      </c>
      <c r="E1653" s="26">
        <f>_xlfn.XLOOKUP(C1653,sales!C:C,scon!E:E,"")</f>
        <v/>
      </c>
      <c r="F1653" s="4" t="n"/>
      <c r="G1653" s="27" t="n"/>
      <c r="H1653" s="28" t="n"/>
      <c r="I1653" s="4" t="n"/>
      <c r="J1653" s="35">
        <f>_xlfn.XLOOKUP(C1653,sales!C:C,scon!L:L,"")</f>
        <v/>
      </c>
      <c r="K1653" s="31" t="n"/>
      <c r="L1653" s="31" t="n"/>
      <c r="M1653" s="33">
        <f>IF(I1653="","",J1653*I1653)</f>
        <v/>
      </c>
      <c r="N1653" s="33">
        <f>IF(K1653="","",M1653 * K1653)</f>
        <v/>
      </c>
      <c r="O1653" s="33">
        <f>IF(K1653="","",M1653 + N1653)</f>
        <v/>
      </c>
      <c r="P1653" s="4" t="n"/>
      <c r="Q1653" s="33">
        <f>IF(L1653&amp;K1653="","",M1653 * L1653)</f>
        <v/>
      </c>
      <c r="R1653" s="34">
        <f>IF(M1653="","",O1653-P1653-Q1653)</f>
        <v/>
      </c>
    </row>
    <row r="1654">
      <c r="A1654" s="25" t="n">
        <v>1650</v>
      </c>
      <c r="B1654" s="26">
        <f>_xlfn.XLOOKUP(C1654,sales!C:C,scon!B:B,"")</f>
        <v/>
      </c>
      <c r="C1654" s="4" t="n"/>
      <c r="D1654" s="26">
        <f>_xlfn.XLOOKUP(C1654,sales!C:C,scon!D:D,"")</f>
        <v/>
      </c>
      <c r="E1654" s="26">
        <f>_xlfn.XLOOKUP(C1654,sales!C:C,scon!E:E,"")</f>
        <v/>
      </c>
      <c r="F1654" s="4" t="n"/>
      <c r="G1654" s="27" t="n"/>
      <c r="H1654" s="28" t="n"/>
      <c r="I1654" s="4" t="n"/>
      <c r="J1654" s="35">
        <f>_xlfn.XLOOKUP(C1654,sales!C:C,scon!L:L,"")</f>
        <v/>
      </c>
      <c r="K1654" s="31" t="n"/>
      <c r="L1654" s="31" t="n"/>
      <c r="M1654" s="33">
        <f>IF(I1654="","",J1654*I1654)</f>
        <v/>
      </c>
      <c r="N1654" s="33">
        <f>IF(K1654="","",M1654 * K1654)</f>
        <v/>
      </c>
      <c r="O1654" s="33">
        <f>IF(K1654="","",M1654 + N1654)</f>
        <v/>
      </c>
      <c r="P1654" s="4" t="n"/>
      <c r="Q1654" s="33">
        <f>IF(L1654&amp;K1654="","",M1654 * L1654)</f>
        <v/>
      </c>
      <c r="R1654" s="34">
        <f>IF(M1654="","",O1654-P1654-Q1654)</f>
        <v/>
      </c>
    </row>
    <row r="1655">
      <c r="A1655" s="25" t="n">
        <v>1651</v>
      </c>
      <c r="B1655" s="26">
        <f>_xlfn.XLOOKUP(C1655,sales!C:C,scon!B:B,"")</f>
        <v/>
      </c>
      <c r="C1655" s="4" t="n"/>
      <c r="D1655" s="26">
        <f>_xlfn.XLOOKUP(C1655,sales!C:C,scon!D:D,"")</f>
        <v/>
      </c>
      <c r="E1655" s="26">
        <f>_xlfn.XLOOKUP(C1655,sales!C:C,scon!E:E,"")</f>
        <v/>
      </c>
      <c r="F1655" s="4" t="n"/>
      <c r="G1655" s="27" t="n"/>
      <c r="H1655" s="28" t="n"/>
      <c r="I1655" s="4" t="n"/>
      <c r="J1655" s="35">
        <f>_xlfn.XLOOKUP(C1655,sales!C:C,scon!L:L,"")</f>
        <v/>
      </c>
      <c r="K1655" s="31" t="n"/>
      <c r="L1655" s="31" t="n"/>
      <c r="M1655" s="33">
        <f>IF(I1655="","",J1655*I1655)</f>
        <v/>
      </c>
      <c r="N1655" s="33">
        <f>IF(K1655="","",M1655 * K1655)</f>
        <v/>
      </c>
      <c r="O1655" s="33">
        <f>IF(K1655="","",M1655 + N1655)</f>
        <v/>
      </c>
      <c r="P1655" s="4" t="n"/>
      <c r="Q1655" s="33">
        <f>IF(L1655&amp;K1655="","",M1655 * L1655)</f>
        <v/>
      </c>
      <c r="R1655" s="34">
        <f>IF(M1655="","",O1655-P1655-Q1655)</f>
        <v/>
      </c>
    </row>
    <row r="1656">
      <c r="A1656" s="25" t="n">
        <v>1652</v>
      </c>
      <c r="B1656" s="26">
        <f>_xlfn.XLOOKUP(C1656,sales!C:C,scon!B:B,"")</f>
        <v/>
      </c>
      <c r="C1656" s="4" t="n"/>
      <c r="D1656" s="26">
        <f>_xlfn.XLOOKUP(C1656,sales!C:C,scon!D:D,"")</f>
        <v/>
      </c>
      <c r="E1656" s="26">
        <f>_xlfn.XLOOKUP(C1656,sales!C:C,scon!E:E,"")</f>
        <v/>
      </c>
      <c r="F1656" s="4" t="n"/>
      <c r="G1656" s="27" t="n"/>
      <c r="H1656" s="28" t="n"/>
      <c r="I1656" s="4" t="n"/>
      <c r="J1656" s="35">
        <f>_xlfn.XLOOKUP(C1656,sales!C:C,scon!L:L,"")</f>
        <v/>
      </c>
      <c r="K1656" s="31" t="n"/>
      <c r="L1656" s="31" t="n"/>
      <c r="M1656" s="33">
        <f>IF(I1656="","",J1656*I1656)</f>
        <v/>
      </c>
      <c r="N1656" s="33">
        <f>IF(K1656="","",M1656 * K1656)</f>
        <v/>
      </c>
      <c r="O1656" s="33">
        <f>IF(K1656="","",M1656 + N1656)</f>
        <v/>
      </c>
      <c r="P1656" s="4" t="n"/>
      <c r="Q1656" s="33">
        <f>IF(L1656&amp;K1656="","",M1656 * L1656)</f>
        <v/>
      </c>
      <c r="R1656" s="34">
        <f>IF(M1656="","",O1656-P1656-Q1656)</f>
        <v/>
      </c>
    </row>
    <row r="1657">
      <c r="A1657" s="25" t="n">
        <v>1653</v>
      </c>
      <c r="B1657" s="26">
        <f>_xlfn.XLOOKUP(C1657,sales!C:C,scon!B:B,"")</f>
        <v/>
      </c>
      <c r="C1657" s="4" t="n"/>
      <c r="D1657" s="26">
        <f>_xlfn.XLOOKUP(C1657,sales!C:C,scon!D:D,"")</f>
        <v/>
      </c>
      <c r="E1657" s="26">
        <f>_xlfn.XLOOKUP(C1657,sales!C:C,scon!E:E,"")</f>
        <v/>
      </c>
      <c r="F1657" s="4" t="n"/>
      <c r="G1657" s="27" t="n"/>
      <c r="H1657" s="28" t="n"/>
      <c r="I1657" s="4" t="n"/>
      <c r="J1657" s="35">
        <f>_xlfn.XLOOKUP(C1657,sales!C:C,scon!L:L,"")</f>
        <v/>
      </c>
      <c r="K1657" s="31" t="n"/>
      <c r="L1657" s="31" t="n"/>
      <c r="M1657" s="33">
        <f>IF(I1657="","",J1657*I1657)</f>
        <v/>
      </c>
      <c r="N1657" s="33">
        <f>IF(K1657="","",M1657 * K1657)</f>
        <v/>
      </c>
      <c r="O1657" s="33">
        <f>IF(K1657="","",M1657 + N1657)</f>
        <v/>
      </c>
      <c r="P1657" s="4" t="n"/>
      <c r="Q1657" s="33">
        <f>IF(L1657&amp;K1657="","",M1657 * L1657)</f>
        <v/>
      </c>
      <c r="R1657" s="34">
        <f>IF(M1657="","",O1657-P1657-Q1657)</f>
        <v/>
      </c>
    </row>
    <row r="1658">
      <c r="A1658" s="25" t="n">
        <v>1654</v>
      </c>
      <c r="B1658" s="26">
        <f>_xlfn.XLOOKUP(C1658,sales!C:C,scon!B:B,"")</f>
        <v/>
      </c>
      <c r="C1658" s="4" t="n"/>
      <c r="D1658" s="26">
        <f>_xlfn.XLOOKUP(C1658,sales!C:C,scon!D:D,"")</f>
        <v/>
      </c>
      <c r="E1658" s="26">
        <f>_xlfn.XLOOKUP(C1658,sales!C:C,scon!E:E,"")</f>
        <v/>
      </c>
      <c r="F1658" s="4" t="n"/>
      <c r="G1658" s="27" t="n"/>
      <c r="H1658" s="28" t="n"/>
      <c r="I1658" s="4" t="n"/>
      <c r="J1658" s="35">
        <f>_xlfn.XLOOKUP(C1658,sales!C:C,scon!L:L,"")</f>
        <v/>
      </c>
      <c r="K1658" s="31" t="n"/>
      <c r="L1658" s="31" t="n"/>
      <c r="M1658" s="33">
        <f>IF(I1658="","",J1658*I1658)</f>
        <v/>
      </c>
      <c r="N1658" s="33">
        <f>IF(K1658="","",M1658 * K1658)</f>
        <v/>
      </c>
      <c r="O1658" s="33">
        <f>IF(K1658="","",M1658 + N1658)</f>
        <v/>
      </c>
      <c r="P1658" s="4" t="n"/>
      <c r="Q1658" s="33">
        <f>IF(L1658&amp;K1658="","",M1658 * L1658)</f>
        <v/>
      </c>
      <c r="R1658" s="34">
        <f>IF(M1658="","",O1658-P1658-Q1658)</f>
        <v/>
      </c>
    </row>
    <row r="1659">
      <c r="A1659" s="25" t="n">
        <v>1655</v>
      </c>
      <c r="B1659" s="26">
        <f>_xlfn.XLOOKUP(C1659,sales!C:C,scon!B:B,"")</f>
        <v/>
      </c>
      <c r="C1659" s="4" t="n"/>
      <c r="D1659" s="26">
        <f>_xlfn.XLOOKUP(C1659,sales!C:C,scon!D:D,"")</f>
        <v/>
      </c>
      <c r="E1659" s="26">
        <f>_xlfn.XLOOKUP(C1659,sales!C:C,scon!E:E,"")</f>
        <v/>
      </c>
      <c r="F1659" s="4" t="n"/>
      <c r="G1659" s="27" t="n"/>
      <c r="H1659" s="28" t="n"/>
      <c r="I1659" s="4" t="n"/>
      <c r="J1659" s="35">
        <f>_xlfn.XLOOKUP(C1659,sales!C:C,scon!L:L,"")</f>
        <v/>
      </c>
      <c r="K1659" s="31" t="n"/>
      <c r="L1659" s="31" t="n"/>
      <c r="M1659" s="33">
        <f>IF(I1659="","",J1659*I1659)</f>
        <v/>
      </c>
      <c r="N1659" s="33">
        <f>IF(K1659="","",M1659 * K1659)</f>
        <v/>
      </c>
      <c r="O1659" s="33">
        <f>IF(K1659="","",M1659 + N1659)</f>
        <v/>
      </c>
      <c r="P1659" s="4" t="n"/>
      <c r="Q1659" s="33">
        <f>IF(L1659&amp;K1659="","",M1659 * L1659)</f>
        <v/>
      </c>
      <c r="R1659" s="34">
        <f>IF(M1659="","",O1659-P1659-Q1659)</f>
        <v/>
      </c>
    </row>
    <row r="1660">
      <c r="A1660" s="25" t="n">
        <v>1656</v>
      </c>
      <c r="B1660" s="26">
        <f>_xlfn.XLOOKUP(C1660,sales!C:C,scon!B:B,"")</f>
        <v/>
      </c>
      <c r="C1660" s="4" t="n"/>
      <c r="D1660" s="26">
        <f>_xlfn.XLOOKUP(C1660,sales!C:C,scon!D:D,"")</f>
        <v/>
      </c>
      <c r="E1660" s="26">
        <f>_xlfn.XLOOKUP(C1660,sales!C:C,scon!E:E,"")</f>
        <v/>
      </c>
      <c r="F1660" s="4" t="n"/>
      <c r="G1660" s="27" t="n"/>
      <c r="H1660" s="28" t="n"/>
      <c r="I1660" s="4" t="n"/>
      <c r="J1660" s="35">
        <f>_xlfn.XLOOKUP(C1660,sales!C:C,scon!L:L,"")</f>
        <v/>
      </c>
      <c r="K1660" s="31" t="n"/>
      <c r="L1660" s="31" t="n"/>
      <c r="M1660" s="33">
        <f>IF(I1660="","",J1660*I1660)</f>
        <v/>
      </c>
      <c r="N1660" s="33">
        <f>IF(K1660="","",M1660 * K1660)</f>
        <v/>
      </c>
      <c r="O1660" s="33">
        <f>IF(K1660="","",M1660 + N1660)</f>
        <v/>
      </c>
      <c r="P1660" s="4" t="n"/>
      <c r="Q1660" s="33">
        <f>IF(L1660&amp;K1660="","",M1660 * L1660)</f>
        <v/>
      </c>
      <c r="R1660" s="34">
        <f>IF(M1660="","",O1660-P1660-Q1660)</f>
        <v/>
      </c>
    </row>
    <row r="1661">
      <c r="A1661" s="25" t="n">
        <v>1657</v>
      </c>
      <c r="B1661" s="26">
        <f>_xlfn.XLOOKUP(C1661,sales!C:C,scon!B:B,"")</f>
        <v/>
      </c>
      <c r="C1661" s="4" t="n"/>
      <c r="D1661" s="26">
        <f>_xlfn.XLOOKUP(C1661,sales!C:C,scon!D:D,"")</f>
        <v/>
      </c>
      <c r="E1661" s="26">
        <f>_xlfn.XLOOKUP(C1661,sales!C:C,scon!E:E,"")</f>
        <v/>
      </c>
      <c r="F1661" s="4" t="n"/>
      <c r="G1661" s="27" t="n"/>
      <c r="H1661" s="28" t="n"/>
      <c r="I1661" s="4" t="n"/>
      <c r="J1661" s="35">
        <f>_xlfn.XLOOKUP(C1661,sales!C:C,scon!L:L,"")</f>
        <v/>
      </c>
      <c r="K1661" s="31" t="n"/>
      <c r="L1661" s="31" t="n"/>
      <c r="M1661" s="33">
        <f>IF(I1661="","",J1661*I1661)</f>
        <v/>
      </c>
      <c r="N1661" s="33">
        <f>IF(K1661="","",M1661 * K1661)</f>
        <v/>
      </c>
      <c r="O1661" s="33">
        <f>IF(K1661="","",M1661 + N1661)</f>
        <v/>
      </c>
      <c r="P1661" s="4" t="n"/>
      <c r="Q1661" s="33">
        <f>IF(L1661&amp;K1661="","",M1661 * L1661)</f>
        <v/>
      </c>
      <c r="R1661" s="34">
        <f>IF(M1661="","",O1661-P1661-Q1661)</f>
        <v/>
      </c>
    </row>
    <row r="1662">
      <c r="A1662" s="25" t="n">
        <v>1658</v>
      </c>
      <c r="B1662" s="26">
        <f>_xlfn.XLOOKUP(C1662,sales!C:C,scon!B:B,"")</f>
        <v/>
      </c>
      <c r="C1662" s="4" t="n"/>
      <c r="D1662" s="26">
        <f>_xlfn.XLOOKUP(C1662,sales!C:C,scon!D:D,"")</f>
        <v/>
      </c>
      <c r="E1662" s="26">
        <f>_xlfn.XLOOKUP(C1662,sales!C:C,scon!E:E,"")</f>
        <v/>
      </c>
      <c r="F1662" s="4" t="n"/>
      <c r="G1662" s="27" t="n"/>
      <c r="H1662" s="28" t="n"/>
      <c r="I1662" s="4" t="n"/>
      <c r="J1662" s="35">
        <f>_xlfn.XLOOKUP(C1662,sales!C:C,scon!L:L,"")</f>
        <v/>
      </c>
      <c r="K1662" s="31" t="n"/>
      <c r="L1662" s="31" t="n"/>
      <c r="M1662" s="33">
        <f>IF(I1662="","",J1662*I1662)</f>
        <v/>
      </c>
      <c r="N1662" s="33">
        <f>IF(K1662="","",M1662 * K1662)</f>
        <v/>
      </c>
      <c r="O1662" s="33">
        <f>IF(K1662="","",M1662 + N1662)</f>
        <v/>
      </c>
      <c r="P1662" s="4" t="n"/>
      <c r="Q1662" s="33">
        <f>IF(L1662&amp;K1662="","",M1662 * L1662)</f>
        <v/>
      </c>
      <c r="R1662" s="34">
        <f>IF(M1662="","",O1662-P1662-Q1662)</f>
        <v/>
      </c>
    </row>
    <row r="1663">
      <c r="A1663" s="25" t="n">
        <v>1659</v>
      </c>
      <c r="B1663" s="26">
        <f>_xlfn.XLOOKUP(C1663,sales!C:C,scon!B:B,"")</f>
        <v/>
      </c>
      <c r="C1663" s="4" t="n"/>
      <c r="D1663" s="26">
        <f>_xlfn.XLOOKUP(C1663,sales!C:C,scon!D:D,"")</f>
        <v/>
      </c>
      <c r="E1663" s="26">
        <f>_xlfn.XLOOKUP(C1663,sales!C:C,scon!E:E,"")</f>
        <v/>
      </c>
      <c r="F1663" s="4" t="n"/>
      <c r="G1663" s="27" t="n"/>
      <c r="H1663" s="28" t="n"/>
      <c r="I1663" s="4" t="n"/>
      <c r="J1663" s="35">
        <f>_xlfn.XLOOKUP(C1663,sales!C:C,scon!L:L,"")</f>
        <v/>
      </c>
      <c r="K1663" s="31" t="n"/>
      <c r="L1663" s="31" t="n"/>
      <c r="M1663" s="33">
        <f>IF(I1663="","",J1663*I1663)</f>
        <v/>
      </c>
      <c r="N1663" s="33">
        <f>IF(K1663="","",M1663 * K1663)</f>
        <v/>
      </c>
      <c r="O1663" s="33">
        <f>IF(K1663="","",M1663 + N1663)</f>
        <v/>
      </c>
      <c r="P1663" s="4" t="n"/>
      <c r="Q1663" s="33">
        <f>IF(L1663&amp;K1663="","",M1663 * L1663)</f>
        <v/>
      </c>
      <c r="R1663" s="34">
        <f>IF(M1663="","",O1663-P1663-Q1663)</f>
        <v/>
      </c>
    </row>
    <row r="1664">
      <c r="A1664" s="25" t="n">
        <v>1660</v>
      </c>
      <c r="B1664" s="26">
        <f>_xlfn.XLOOKUP(C1664,sales!C:C,scon!B:B,"")</f>
        <v/>
      </c>
      <c r="C1664" s="4" t="n"/>
      <c r="D1664" s="26">
        <f>_xlfn.XLOOKUP(C1664,sales!C:C,scon!D:D,"")</f>
        <v/>
      </c>
      <c r="E1664" s="26">
        <f>_xlfn.XLOOKUP(C1664,sales!C:C,scon!E:E,"")</f>
        <v/>
      </c>
      <c r="F1664" s="4" t="n"/>
      <c r="G1664" s="27" t="n"/>
      <c r="H1664" s="28" t="n"/>
      <c r="I1664" s="4" t="n"/>
      <c r="J1664" s="35">
        <f>_xlfn.XLOOKUP(C1664,sales!C:C,scon!L:L,"")</f>
        <v/>
      </c>
      <c r="K1664" s="31" t="n"/>
      <c r="L1664" s="31" t="n"/>
      <c r="M1664" s="33">
        <f>IF(I1664="","",J1664*I1664)</f>
        <v/>
      </c>
      <c r="N1664" s="33">
        <f>IF(K1664="","",M1664 * K1664)</f>
        <v/>
      </c>
      <c r="O1664" s="33">
        <f>IF(K1664="","",M1664 + N1664)</f>
        <v/>
      </c>
      <c r="P1664" s="4" t="n"/>
      <c r="Q1664" s="33">
        <f>IF(L1664&amp;K1664="","",M1664 * L1664)</f>
        <v/>
      </c>
      <c r="R1664" s="34">
        <f>IF(M1664="","",O1664-P1664-Q1664)</f>
        <v/>
      </c>
    </row>
    <row r="1665">
      <c r="A1665" s="25" t="n">
        <v>1661</v>
      </c>
      <c r="B1665" s="26">
        <f>_xlfn.XLOOKUP(C1665,sales!C:C,scon!B:B,"")</f>
        <v/>
      </c>
      <c r="C1665" s="4" t="n"/>
      <c r="D1665" s="26">
        <f>_xlfn.XLOOKUP(C1665,sales!C:C,scon!D:D,"")</f>
        <v/>
      </c>
      <c r="E1665" s="26">
        <f>_xlfn.XLOOKUP(C1665,sales!C:C,scon!E:E,"")</f>
        <v/>
      </c>
      <c r="F1665" s="4" t="n"/>
      <c r="G1665" s="27" t="n"/>
      <c r="H1665" s="28" t="n"/>
      <c r="I1665" s="4" t="n"/>
      <c r="J1665" s="35">
        <f>_xlfn.XLOOKUP(C1665,sales!C:C,scon!L:L,"")</f>
        <v/>
      </c>
      <c r="K1665" s="31" t="n"/>
      <c r="L1665" s="31" t="n"/>
      <c r="M1665" s="33">
        <f>IF(I1665="","",J1665*I1665)</f>
        <v/>
      </c>
      <c r="N1665" s="33">
        <f>IF(K1665="","",M1665 * K1665)</f>
        <v/>
      </c>
      <c r="O1665" s="33">
        <f>IF(K1665="","",M1665 + N1665)</f>
        <v/>
      </c>
      <c r="P1665" s="4" t="n"/>
      <c r="Q1665" s="33">
        <f>IF(L1665&amp;K1665="","",M1665 * L1665)</f>
        <v/>
      </c>
      <c r="R1665" s="34">
        <f>IF(M1665="","",O1665-P1665-Q1665)</f>
        <v/>
      </c>
    </row>
    <row r="1666">
      <c r="A1666" s="25" t="n">
        <v>1662</v>
      </c>
      <c r="B1666" s="26">
        <f>_xlfn.XLOOKUP(C1666,sales!C:C,scon!B:B,"")</f>
        <v/>
      </c>
      <c r="C1666" s="4" t="n"/>
      <c r="D1666" s="26">
        <f>_xlfn.XLOOKUP(C1666,sales!C:C,scon!D:D,"")</f>
        <v/>
      </c>
      <c r="E1666" s="26">
        <f>_xlfn.XLOOKUP(C1666,sales!C:C,scon!E:E,"")</f>
        <v/>
      </c>
      <c r="F1666" s="4" t="n"/>
      <c r="G1666" s="27" t="n"/>
      <c r="H1666" s="28" t="n"/>
      <c r="I1666" s="4" t="n"/>
      <c r="J1666" s="35">
        <f>_xlfn.XLOOKUP(C1666,sales!C:C,scon!L:L,"")</f>
        <v/>
      </c>
      <c r="K1666" s="31" t="n"/>
      <c r="L1666" s="31" t="n"/>
      <c r="M1666" s="33">
        <f>IF(I1666="","",J1666*I1666)</f>
        <v/>
      </c>
      <c r="N1666" s="33">
        <f>IF(K1666="","",M1666 * K1666)</f>
        <v/>
      </c>
      <c r="O1666" s="33">
        <f>IF(K1666="","",M1666 + N1666)</f>
        <v/>
      </c>
      <c r="P1666" s="4" t="n"/>
      <c r="Q1666" s="33">
        <f>IF(L1666&amp;K1666="","",M1666 * L1666)</f>
        <v/>
      </c>
      <c r="R1666" s="34">
        <f>IF(M1666="","",O1666-P1666-Q1666)</f>
        <v/>
      </c>
    </row>
    <row r="1667">
      <c r="A1667" s="25" t="n">
        <v>1663</v>
      </c>
      <c r="B1667" s="26">
        <f>_xlfn.XLOOKUP(C1667,sales!C:C,scon!B:B,"")</f>
        <v/>
      </c>
      <c r="C1667" s="4" t="n"/>
      <c r="D1667" s="26">
        <f>_xlfn.XLOOKUP(C1667,sales!C:C,scon!D:D,"")</f>
        <v/>
      </c>
      <c r="E1667" s="26">
        <f>_xlfn.XLOOKUP(C1667,sales!C:C,scon!E:E,"")</f>
        <v/>
      </c>
      <c r="F1667" s="4" t="n"/>
      <c r="G1667" s="27" t="n"/>
      <c r="H1667" s="28" t="n"/>
      <c r="I1667" s="4" t="n"/>
      <c r="J1667" s="35">
        <f>_xlfn.XLOOKUP(C1667,sales!C:C,scon!L:L,"")</f>
        <v/>
      </c>
      <c r="K1667" s="31" t="n"/>
      <c r="L1667" s="31" t="n"/>
      <c r="M1667" s="33">
        <f>IF(I1667="","",J1667*I1667)</f>
        <v/>
      </c>
      <c r="N1667" s="33">
        <f>IF(K1667="","",M1667 * K1667)</f>
        <v/>
      </c>
      <c r="O1667" s="33">
        <f>IF(K1667="","",M1667 + N1667)</f>
        <v/>
      </c>
      <c r="P1667" s="4" t="n"/>
      <c r="Q1667" s="33">
        <f>IF(L1667&amp;K1667="","",M1667 * L1667)</f>
        <v/>
      </c>
      <c r="R1667" s="34">
        <f>IF(M1667="","",O1667-P1667-Q1667)</f>
        <v/>
      </c>
    </row>
    <row r="1668">
      <c r="A1668" s="25" t="n">
        <v>1664</v>
      </c>
      <c r="B1668" s="26">
        <f>_xlfn.XLOOKUP(C1668,sales!C:C,scon!B:B,"")</f>
        <v/>
      </c>
      <c r="C1668" s="4" t="n"/>
      <c r="D1668" s="26">
        <f>_xlfn.XLOOKUP(C1668,sales!C:C,scon!D:D,"")</f>
        <v/>
      </c>
      <c r="E1668" s="26">
        <f>_xlfn.XLOOKUP(C1668,sales!C:C,scon!E:E,"")</f>
        <v/>
      </c>
      <c r="F1668" s="4" t="n"/>
      <c r="G1668" s="27" t="n"/>
      <c r="H1668" s="28" t="n"/>
      <c r="I1668" s="4" t="n"/>
      <c r="J1668" s="35">
        <f>_xlfn.XLOOKUP(C1668,sales!C:C,scon!L:L,"")</f>
        <v/>
      </c>
      <c r="K1668" s="31" t="n"/>
      <c r="L1668" s="31" t="n"/>
      <c r="M1668" s="33">
        <f>IF(I1668="","",J1668*I1668)</f>
        <v/>
      </c>
      <c r="N1668" s="33">
        <f>IF(K1668="","",M1668 * K1668)</f>
        <v/>
      </c>
      <c r="O1668" s="33">
        <f>IF(K1668="","",M1668 + N1668)</f>
        <v/>
      </c>
      <c r="P1668" s="4" t="n"/>
      <c r="Q1668" s="33">
        <f>IF(L1668&amp;K1668="","",M1668 * L1668)</f>
        <v/>
      </c>
      <c r="R1668" s="34">
        <f>IF(M1668="","",O1668-P1668-Q1668)</f>
        <v/>
      </c>
    </row>
    <row r="1669">
      <c r="A1669" s="25" t="n">
        <v>1665</v>
      </c>
      <c r="B1669" s="26">
        <f>_xlfn.XLOOKUP(C1669,sales!C:C,scon!B:B,"")</f>
        <v/>
      </c>
      <c r="C1669" s="4" t="n"/>
      <c r="D1669" s="26">
        <f>_xlfn.XLOOKUP(C1669,sales!C:C,scon!D:D,"")</f>
        <v/>
      </c>
      <c r="E1669" s="26">
        <f>_xlfn.XLOOKUP(C1669,sales!C:C,scon!E:E,"")</f>
        <v/>
      </c>
      <c r="F1669" s="4" t="n"/>
      <c r="G1669" s="27" t="n"/>
      <c r="H1669" s="28" t="n"/>
      <c r="I1669" s="4" t="n"/>
      <c r="J1669" s="35">
        <f>_xlfn.XLOOKUP(C1669,sales!C:C,scon!L:L,"")</f>
        <v/>
      </c>
      <c r="K1669" s="31" t="n"/>
      <c r="L1669" s="31" t="n"/>
      <c r="M1669" s="33">
        <f>IF(I1669="","",J1669*I1669)</f>
        <v/>
      </c>
      <c r="N1669" s="33">
        <f>IF(K1669="","",M1669 * K1669)</f>
        <v/>
      </c>
      <c r="O1669" s="33">
        <f>IF(K1669="","",M1669 + N1669)</f>
        <v/>
      </c>
      <c r="P1669" s="4" t="n"/>
      <c r="Q1669" s="33">
        <f>IF(L1669&amp;K1669="","",M1669 * L1669)</f>
        <v/>
      </c>
      <c r="R1669" s="34">
        <f>IF(M1669="","",O1669-P1669-Q1669)</f>
        <v/>
      </c>
    </row>
    <row r="1670">
      <c r="A1670" s="25" t="n">
        <v>1666</v>
      </c>
      <c r="B1670" s="26">
        <f>_xlfn.XLOOKUP(C1670,sales!C:C,scon!B:B,"")</f>
        <v/>
      </c>
      <c r="C1670" s="4" t="n"/>
      <c r="D1670" s="26">
        <f>_xlfn.XLOOKUP(C1670,sales!C:C,scon!D:D,"")</f>
        <v/>
      </c>
      <c r="E1670" s="26">
        <f>_xlfn.XLOOKUP(C1670,sales!C:C,scon!E:E,"")</f>
        <v/>
      </c>
      <c r="F1670" s="4" t="n"/>
      <c r="G1670" s="27" t="n"/>
      <c r="H1670" s="28" t="n"/>
      <c r="I1670" s="4" t="n"/>
      <c r="J1670" s="35">
        <f>_xlfn.XLOOKUP(C1670,sales!C:C,scon!L:L,"")</f>
        <v/>
      </c>
      <c r="K1670" s="31" t="n"/>
      <c r="L1670" s="31" t="n"/>
      <c r="M1670" s="33">
        <f>IF(I1670="","",J1670*I1670)</f>
        <v/>
      </c>
      <c r="N1670" s="33">
        <f>IF(K1670="","",M1670 * K1670)</f>
        <v/>
      </c>
      <c r="O1670" s="33">
        <f>IF(K1670="","",M1670 + N1670)</f>
        <v/>
      </c>
      <c r="P1670" s="4" t="n"/>
      <c r="Q1670" s="33">
        <f>IF(L1670&amp;K1670="","",M1670 * L1670)</f>
        <v/>
      </c>
      <c r="R1670" s="34">
        <f>IF(M1670="","",O1670-P1670-Q1670)</f>
        <v/>
      </c>
    </row>
    <row r="1671">
      <c r="A1671" s="25" t="n">
        <v>1667</v>
      </c>
      <c r="B1671" s="26">
        <f>_xlfn.XLOOKUP(C1671,sales!C:C,scon!B:B,"")</f>
        <v/>
      </c>
      <c r="C1671" s="4" t="n"/>
      <c r="D1671" s="26">
        <f>_xlfn.XLOOKUP(C1671,sales!C:C,scon!D:D,"")</f>
        <v/>
      </c>
      <c r="E1671" s="26">
        <f>_xlfn.XLOOKUP(C1671,sales!C:C,scon!E:E,"")</f>
        <v/>
      </c>
      <c r="F1671" s="4" t="n"/>
      <c r="G1671" s="27" t="n"/>
      <c r="H1671" s="28" t="n"/>
      <c r="I1671" s="4" t="n"/>
      <c r="J1671" s="35">
        <f>_xlfn.XLOOKUP(C1671,sales!C:C,scon!L:L,"")</f>
        <v/>
      </c>
      <c r="K1671" s="31" t="n"/>
      <c r="L1671" s="31" t="n"/>
      <c r="M1671" s="33">
        <f>IF(I1671="","",J1671*I1671)</f>
        <v/>
      </c>
      <c r="N1671" s="33">
        <f>IF(K1671="","",M1671 * K1671)</f>
        <v/>
      </c>
      <c r="O1671" s="33">
        <f>IF(K1671="","",M1671 + N1671)</f>
        <v/>
      </c>
      <c r="P1671" s="4" t="n"/>
      <c r="Q1671" s="33">
        <f>IF(L1671&amp;K1671="","",M1671 * L1671)</f>
        <v/>
      </c>
      <c r="R1671" s="34">
        <f>IF(M1671="","",O1671-P1671-Q1671)</f>
        <v/>
      </c>
    </row>
    <row r="1672">
      <c r="A1672" s="25" t="n">
        <v>1668</v>
      </c>
      <c r="B1672" s="26">
        <f>_xlfn.XLOOKUP(C1672,sales!C:C,scon!B:B,"")</f>
        <v/>
      </c>
      <c r="C1672" s="4" t="n"/>
      <c r="D1672" s="26">
        <f>_xlfn.XLOOKUP(C1672,sales!C:C,scon!D:D,"")</f>
        <v/>
      </c>
      <c r="E1672" s="26">
        <f>_xlfn.XLOOKUP(C1672,sales!C:C,scon!E:E,"")</f>
        <v/>
      </c>
      <c r="F1672" s="4" t="n"/>
      <c r="G1672" s="27" t="n"/>
      <c r="H1672" s="28" t="n"/>
      <c r="I1672" s="4" t="n"/>
      <c r="J1672" s="35">
        <f>_xlfn.XLOOKUP(C1672,sales!C:C,scon!L:L,"")</f>
        <v/>
      </c>
      <c r="K1672" s="31" t="n"/>
      <c r="L1672" s="31" t="n"/>
      <c r="M1672" s="33">
        <f>IF(I1672="","",J1672*I1672)</f>
        <v/>
      </c>
      <c r="N1672" s="33">
        <f>IF(K1672="","",M1672 * K1672)</f>
        <v/>
      </c>
      <c r="O1672" s="33">
        <f>IF(K1672="","",M1672 + N1672)</f>
        <v/>
      </c>
      <c r="P1672" s="4" t="n"/>
      <c r="Q1672" s="33">
        <f>IF(L1672&amp;K1672="","",M1672 * L1672)</f>
        <v/>
      </c>
      <c r="R1672" s="34">
        <f>IF(M1672="","",O1672-P1672-Q1672)</f>
        <v/>
      </c>
    </row>
    <row r="1673">
      <c r="A1673" s="25" t="n">
        <v>1669</v>
      </c>
      <c r="B1673" s="26">
        <f>_xlfn.XLOOKUP(C1673,sales!C:C,scon!B:B,"")</f>
        <v/>
      </c>
      <c r="C1673" s="4" t="n"/>
      <c r="D1673" s="26">
        <f>_xlfn.XLOOKUP(C1673,sales!C:C,scon!D:D,"")</f>
        <v/>
      </c>
      <c r="E1673" s="26">
        <f>_xlfn.XLOOKUP(C1673,sales!C:C,scon!E:E,"")</f>
        <v/>
      </c>
      <c r="F1673" s="4" t="n"/>
      <c r="G1673" s="27" t="n"/>
      <c r="H1673" s="28" t="n"/>
      <c r="I1673" s="4" t="n"/>
      <c r="J1673" s="35">
        <f>_xlfn.XLOOKUP(C1673,sales!C:C,scon!L:L,"")</f>
        <v/>
      </c>
      <c r="K1673" s="31" t="n"/>
      <c r="L1673" s="31" t="n"/>
      <c r="M1673" s="33">
        <f>IF(I1673="","",J1673*I1673)</f>
        <v/>
      </c>
      <c r="N1673" s="33">
        <f>IF(K1673="","",M1673 * K1673)</f>
        <v/>
      </c>
      <c r="O1673" s="33">
        <f>IF(K1673="","",M1673 + N1673)</f>
        <v/>
      </c>
      <c r="P1673" s="4" t="n"/>
      <c r="Q1673" s="33">
        <f>IF(L1673&amp;K1673="","",M1673 * L1673)</f>
        <v/>
      </c>
      <c r="R1673" s="34">
        <f>IF(M1673="","",O1673-P1673-Q1673)</f>
        <v/>
      </c>
    </row>
    <row r="1674">
      <c r="A1674" s="25" t="n">
        <v>1670</v>
      </c>
      <c r="B1674" s="26">
        <f>_xlfn.XLOOKUP(C1674,sales!C:C,scon!B:B,"")</f>
        <v/>
      </c>
      <c r="C1674" s="4" t="n"/>
      <c r="D1674" s="26">
        <f>_xlfn.XLOOKUP(C1674,sales!C:C,scon!D:D,"")</f>
        <v/>
      </c>
      <c r="E1674" s="26">
        <f>_xlfn.XLOOKUP(C1674,sales!C:C,scon!E:E,"")</f>
        <v/>
      </c>
      <c r="F1674" s="4" t="n"/>
      <c r="G1674" s="27" t="n"/>
      <c r="H1674" s="28" t="n"/>
      <c r="I1674" s="4" t="n"/>
      <c r="J1674" s="35">
        <f>_xlfn.XLOOKUP(C1674,sales!C:C,scon!L:L,"")</f>
        <v/>
      </c>
      <c r="K1674" s="31" t="n"/>
      <c r="L1674" s="31" t="n"/>
      <c r="M1674" s="33">
        <f>IF(I1674="","",J1674*I1674)</f>
        <v/>
      </c>
      <c r="N1674" s="33">
        <f>IF(K1674="","",M1674 * K1674)</f>
        <v/>
      </c>
      <c r="O1674" s="33">
        <f>IF(K1674="","",M1674 + N1674)</f>
        <v/>
      </c>
      <c r="P1674" s="4" t="n"/>
      <c r="Q1674" s="33">
        <f>IF(L1674&amp;K1674="","",M1674 * L1674)</f>
        <v/>
      </c>
      <c r="R1674" s="34">
        <f>IF(M1674="","",O1674-P1674-Q1674)</f>
        <v/>
      </c>
    </row>
    <row r="1675">
      <c r="A1675" s="25" t="n">
        <v>1671</v>
      </c>
      <c r="B1675" s="26">
        <f>_xlfn.XLOOKUP(C1675,sales!C:C,scon!B:B,"")</f>
        <v/>
      </c>
      <c r="C1675" s="4" t="n"/>
      <c r="D1675" s="26">
        <f>_xlfn.XLOOKUP(C1675,sales!C:C,scon!D:D,"")</f>
        <v/>
      </c>
      <c r="E1675" s="26">
        <f>_xlfn.XLOOKUP(C1675,sales!C:C,scon!E:E,"")</f>
        <v/>
      </c>
      <c r="F1675" s="4" t="n"/>
      <c r="G1675" s="27" t="n"/>
      <c r="H1675" s="28" t="n"/>
      <c r="I1675" s="4" t="n"/>
      <c r="J1675" s="35">
        <f>_xlfn.XLOOKUP(C1675,sales!C:C,scon!L:L,"")</f>
        <v/>
      </c>
      <c r="K1675" s="31" t="n"/>
      <c r="L1675" s="31" t="n"/>
      <c r="M1675" s="33">
        <f>IF(I1675="","",J1675*I1675)</f>
        <v/>
      </c>
      <c r="N1675" s="33">
        <f>IF(K1675="","",M1675 * K1675)</f>
        <v/>
      </c>
      <c r="O1675" s="33">
        <f>IF(K1675="","",M1675 + N1675)</f>
        <v/>
      </c>
      <c r="P1675" s="4" t="n"/>
      <c r="Q1675" s="33">
        <f>IF(L1675&amp;K1675="","",M1675 * L1675)</f>
        <v/>
      </c>
      <c r="R1675" s="34">
        <f>IF(M1675="","",O1675-P1675-Q1675)</f>
        <v/>
      </c>
    </row>
    <row r="1676">
      <c r="A1676" s="25" t="n">
        <v>1672</v>
      </c>
      <c r="B1676" s="26">
        <f>_xlfn.XLOOKUP(C1676,sales!C:C,scon!B:B,"")</f>
        <v/>
      </c>
      <c r="C1676" s="4" t="n"/>
      <c r="D1676" s="26">
        <f>_xlfn.XLOOKUP(C1676,sales!C:C,scon!D:D,"")</f>
        <v/>
      </c>
      <c r="E1676" s="26">
        <f>_xlfn.XLOOKUP(C1676,sales!C:C,scon!E:E,"")</f>
        <v/>
      </c>
      <c r="F1676" s="4" t="n"/>
      <c r="G1676" s="27" t="n"/>
      <c r="H1676" s="28" t="n"/>
      <c r="I1676" s="4" t="n"/>
      <c r="J1676" s="35">
        <f>_xlfn.XLOOKUP(C1676,sales!C:C,scon!L:L,"")</f>
        <v/>
      </c>
      <c r="K1676" s="31" t="n"/>
      <c r="L1676" s="31" t="n"/>
      <c r="M1676" s="33">
        <f>IF(I1676="","",J1676*I1676)</f>
        <v/>
      </c>
      <c r="N1676" s="33">
        <f>IF(K1676="","",M1676 * K1676)</f>
        <v/>
      </c>
      <c r="O1676" s="33">
        <f>IF(K1676="","",M1676 + N1676)</f>
        <v/>
      </c>
      <c r="P1676" s="4" t="n"/>
      <c r="Q1676" s="33">
        <f>IF(L1676&amp;K1676="","",M1676 * L1676)</f>
        <v/>
      </c>
      <c r="R1676" s="34">
        <f>IF(M1676="","",O1676-P1676-Q1676)</f>
        <v/>
      </c>
    </row>
    <row r="1677">
      <c r="A1677" s="25" t="n">
        <v>1673</v>
      </c>
      <c r="B1677" s="26">
        <f>_xlfn.XLOOKUP(C1677,sales!C:C,scon!B:B,"")</f>
        <v/>
      </c>
      <c r="C1677" s="4" t="n"/>
      <c r="D1677" s="26">
        <f>_xlfn.XLOOKUP(C1677,sales!C:C,scon!D:D,"")</f>
        <v/>
      </c>
      <c r="E1677" s="26">
        <f>_xlfn.XLOOKUP(C1677,sales!C:C,scon!E:E,"")</f>
        <v/>
      </c>
      <c r="F1677" s="4" t="n"/>
      <c r="G1677" s="27" t="n"/>
      <c r="H1677" s="28" t="n"/>
      <c r="I1677" s="4" t="n"/>
      <c r="J1677" s="35">
        <f>_xlfn.XLOOKUP(C1677,sales!C:C,scon!L:L,"")</f>
        <v/>
      </c>
      <c r="K1677" s="31" t="n"/>
      <c r="L1677" s="31" t="n"/>
      <c r="M1677" s="33">
        <f>IF(I1677="","",J1677*I1677)</f>
        <v/>
      </c>
      <c r="N1677" s="33">
        <f>IF(K1677="","",M1677 * K1677)</f>
        <v/>
      </c>
      <c r="O1677" s="33">
        <f>IF(K1677="","",M1677 + N1677)</f>
        <v/>
      </c>
      <c r="P1677" s="4" t="n"/>
      <c r="Q1677" s="33">
        <f>IF(L1677&amp;K1677="","",M1677 * L1677)</f>
        <v/>
      </c>
      <c r="R1677" s="34">
        <f>IF(M1677="","",O1677-P1677-Q1677)</f>
        <v/>
      </c>
    </row>
    <row r="1678">
      <c r="A1678" s="25" t="n">
        <v>1674</v>
      </c>
      <c r="B1678" s="26">
        <f>_xlfn.XLOOKUP(C1678,sales!C:C,scon!B:B,"")</f>
        <v/>
      </c>
      <c r="C1678" s="4" t="n"/>
      <c r="D1678" s="26">
        <f>_xlfn.XLOOKUP(C1678,sales!C:C,scon!D:D,"")</f>
        <v/>
      </c>
      <c r="E1678" s="26">
        <f>_xlfn.XLOOKUP(C1678,sales!C:C,scon!E:E,"")</f>
        <v/>
      </c>
      <c r="F1678" s="4" t="n"/>
      <c r="G1678" s="27" t="n"/>
      <c r="H1678" s="28" t="n"/>
      <c r="I1678" s="4" t="n"/>
      <c r="J1678" s="35">
        <f>_xlfn.XLOOKUP(C1678,sales!C:C,scon!L:L,"")</f>
        <v/>
      </c>
      <c r="K1678" s="31" t="n"/>
      <c r="L1678" s="31" t="n"/>
      <c r="M1678" s="33">
        <f>IF(I1678="","",J1678*I1678)</f>
        <v/>
      </c>
      <c r="N1678" s="33">
        <f>IF(K1678="","",M1678 * K1678)</f>
        <v/>
      </c>
      <c r="O1678" s="33">
        <f>IF(K1678="","",M1678 + N1678)</f>
        <v/>
      </c>
      <c r="P1678" s="4" t="n"/>
      <c r="Q1678" s="33">
        <f>IF(L1678&amp;K1678="","",M1678 * L1678)</f>
        <v/>
      </c>
      <c r="R1678" s="34">
        <f>IF(M1678="","",O1678-P1678-Q1678)</f>
        <v/>
      </c>
    </row>
    <row r="1679">
      <c r="A1679" s="25" t="n">
        <v>1675</v>
      </c>
      <c r="B1679" s="26">
        <f>_xlfn.XLOOKUP(C1679,sales!C:C,scon!B:B,"")</f>
        <v/>
      </c>
      <c r="C1679" s="4" t="n"/>
      <c r="D1679" s="26">
        <f>_xlfn.XLOOKUP(C1679,sales!C:C,scon!D:D,"")</f>
        <v/>
      </c>
      <c r="E1679" s="26">
        <f>_xlfn.XLOOKUP(C1679,sales!C:C,scon!E:E,"")</f>
        <v/>
      </c>
      <c r="F1679" s="4" t="n"/>
      <c r="G1679" s="27" t="n"/>
      <c r="H1679" s="28" t="n"/>
      <c r="I1679" s="4" t="n"/>
      <c r="J1679" s="35">
        <f>_xlfn.XLOOKUP(C1679,sales!C:C,scon!L:L,"")</f>
        <v/>
      </c>
      <c r="K1679" s="31" t="n"/>
      <c r="L1679" s="31" t="n"/>
      <c r="M1679" s="33">
        <f>IF(I1679="","",J1679*I1679)</f>
        <v/>
      </c>
      <c r="N1679" s="33">
        <f>IF(K1679="","",M1679 * K1679)</f>
        <v/>
      </c>
      <c r="O1679" s="33">
        <f>IF(K1679="","",M1679 + N1679)</f>
        <v/>
      </c>
      <c r="P1679" s="4" t="n"/>
      <c r="Q1679" s="33">
        <f>IF(L1679&amp;K1679="","",M1679 * L1679)</f>
        <v/>
      </c>
      <c r="R1679" s="34">
        <f>IF(M1679="","",O1679-P1679-Q1679)</f>
        <v/>
      </c>
    </row>
    <row r="1680">
      <c r="A1680" s="25" t="n">
        <v>1676</v>
      </c>
      <c r="B1680" s="26">
        <f>_xlfn.XLOOKUP(C1680,sales!C:C,scon!B:B,"")</f>
        <v/>
      </c>
      <c r="C1680" s="4" t="n"/>
      <c r="D1680" s="26">
        <f>_xlfn.XLOOKUP(C1680,sales!C:C,scon!D:D,"")</f>
        <v/>
      </c>
      <c r="E1680" s="26">
        <f>_xlfn.XLOOKUP(C1680,sales!C:C,scon!E:E,"")</f>
        <v/>
      </c>
      <c r="F1680" s="4" t="n"/>
      <c r="G1680" s="27" t="n"/>
      <c r="H1680" s="28" t="n"/>
      <c r="I1680" s="4" t="n"/>
      <c r="J1680" s="35">
        <f>_xlfn.XLOOKUP(C1680,sales!C:C,scon!L:L,"")</f>
        <v/>
      </c>
      <c r="K1680" s="31" t="n"/>
      <c r="L1680" s="31" t="n"/>
      <c r="M1680" s="33">
        <f>IF(I1680="","",J1680*I1680)</f>
        <v/>
      </c>
      <c r="N1680" s="33">
        <f>IF(K1680="","",M1680 * K1680)</f>
        <v/>
      </c>
      <c r="O1680" s="33">
        <f>IF(K1680="","",M1680 + N1680)</f>
        <v/>
      </c>
      <c r="P1680" s="4" t="n"/>
      <c r="Q1680" s="33">
        <f>IF(L1680&amp;K1680="","",M1680 * L1680)</f>
        <v/>
      </c>
      <c r="R1680" s="34">
        <f>IF(M1680="","",O1680-P1680-Q1680)</f>
        <v/>
      </c>
    </row>
    <row r="1681">
      <c r="A1681" s="25" t="n">
        <v>1677</v>
      </c>
      <c r="B1681" s="26">
        <f>_xlfn.XLOOKUP(C1681,sales!C:C,scon!B:B,"")</f>
        <v/>
      </c>
      <c r="C1681" s="4" t="n"/>
      <c r="D1681" s="26">
        <f>_xlfn.XLOOKUP(C1681,sales!C:C,scon!D:D,"")</f>
        <v/>
      </c>
      <c r="E1681" s="26">
        <f>_xlfn.XLOOKUP(C1681,sales!C:C,scon!E:E,"")</f>
        <v/>
      </c>
      <c r="F1681" s="4" t="n"/>
      <c r="G1681" s="27" t="n"/>
      <c r="H1681" s="28" t="n"/>
      <c r="I1681" s="4" t="n"/>
      <c r="J1681" s="35">
        <f>_xlfn.XLOOKUP(C1681,sales!C:C,scon!L:L,"")</f>
        <v/>
      </c>
      <c r="K1681" s="31" t="n"/>
      <c r="L1681" s="31" t="n"/>
      <c r="M1681" s="33">
        <f>IF(I1681="","",J1681*I1681)</f>
        <v/>
      </c>
      <c r="N1681" s="33">
        <f>IF(K1681="","",M1681 * K1681)</f>
        <v/>
      </c>
      <c r="O1681" s="33">
        <f>IF(K1681="","",M1681 + N1681)</f>
        <v/>
      </c>
      <c r="P1681" s="4" t="n"/>
      <c r="Q1681" s="33">
        <f>IF(L1681&amp;K1681="","",M1681 * L1681)</f>
        <v/>
      </c>
      <c r="R1681" s="34">
        <f>IF(M1681="","",O1681-P1681-Q1681)</f>
        <v/>
      </c>
    </row>
    <row r="1682">
      <c r="A1682" s="25" t="n">
        <v>1678</v>
      </c>
      <c r="B1682" s="26">
        <f>_xlfn.XLOOKUP(C1682,sales!C:C,scon!B:B,"")</f>
        <v/>
      </c>
      <c r="C1682" s="4" t="n"/>
      <c r="D1682" s="26">
        <f>_xlfn.XLOOKUP(C1682,sales!C:C,scon!D:D,"")</f>
        <v/>
      </c>
      <c r="E1682" s="26">
        <f>_xlfn.XLOOKUP(C1682,sales!C:C,scon!E:E,"")</f>
        <v/>
      </c>
      <c r="F1682" s="4" t="n"/>
      <c r="G1682" s="27" t="n"/>
      <c r="H1682" s="28" t="n"/>
      <c r="I1682" s="4" t="n"/>
      <c r="J1682" s="35">
        <f>_xlfn.XLOOKUP(C1682,sales!C:C,scon!L:L,"")</f>
        <v/>
      </c>
      <c r="K1682" s="31" t="n"/>
      <c r="L1682" s="31" t="n"/>
      <c r="M1682" s="33">
        <f>IF(I1682="","",J1682*I1682)</f>
        <v/>
      </c>
      <c r="N1682" s="33">
        <f>IF(K1682="","",M1682 * K1682)</f>
        <v/>
      </c>
      <c r="O1682" s="33">
        <f>IF(K1682="","",M1682 + N1682)</f>
        <v/>
      </c>
      <c r="P1682" s="4" t="n"/>
      <c r="Q1682" s="33">
        <f>IF(L1682&amp;K1682="","",M1682 * L1682)</f>
        <v/>
      </c>
      <c r="R1682" s="34">
        <f>IF(M1682="","",O1682-P1682-Q1682)</f>
        <v/>
      </c>
    </row>
    <row r="1683">
      <c r="A1683" s="25" t="n">
        <v>1679</v>
      </c>
      <c r="B1683" s="26">
        <f>_xlfn.XLOOKUP(C1683,sales!C:C,scon!B:B,"")</f>
        <v/>
      </c>
      <c r="C1683" s="4" t="n"/>
      <c r="D1683" s="26">
        <f>_xlfn.XLOOKUP(C1683,sales!C:C,scon!D:D,"")</f>
        <v/>
      </c>
      <c r="E1683" s="26">
        <f>_xlfn.XLOOKUP(C1683,sales!C:C,scon!E:E,"")</f>
        <v/>
      </c>
      <c r="F1683" s="4" t="n"/>
      <c r="G1683" s="27" t="n"/>
      <c r="H1683" s="28" t="n"/>
      <c r="I1683" s="4" t="n"/>
      <c r="J1683" s="35">
        <f>_xlfn.XLOOKUP(C1683,sales!C:C,scon!L:L,"")</f>
        <v/>
      </c>
      <c r="K1683" s="31" t="n"/>
      <c r="L1683" s="31" t="n"/>
      <c r="M1683" s="33">
        <f>IF(I1683="","",J1683*I1683)</f>
        <v/>
      </c>
      <c r="N1683" s="33">
        <f>IF(K1683="","",M1683 * K1683)</f>
        <v/>
      </c>
      <c r="O1683" s="33">
        <f>IF(K1683="","",M1683 + N1683)</f>
        <v/>
      </c>
      <c r="P1683" s="4" t="n"/>
      <c r="Q1683" s="33">
        <f>IF(L1683&amp;K1683="","",M1683 * L1683)</f>
        <v/>
      </c>
      <c r="R1683" s="34">
        <f>IF(M1683="","",O1683-P1683-Q1683)</f>
        <v/>
      </c>
    </row>
    <row r="1684">
      <c r="A1684" s="25" t="n">
        <v>1680</v>
      </c>
      <c r="B1684" s="26">
        <f>_xlfn.XLOOKUP(C1684,sales!C:C,scon!B:B,"")</f>
        <v/>
      </c>
      <c r="C1684" s="4" t="n"/>
      <c r="D1684" s="26">
        <f>_xlfn.XLOOKUP(C1684,sales!C:C,scon!D:D,"")</f>
        <v/>
      </c>
      <c r="E1684" s="26">
        <f>_xlfn.XLOOKUP(C1684,sales!C:C,scon!E:E,"")</f>
        <v/>
      </c>
      <c r="F1684" s="4" t="n"/>
      <c r="G1684" s="27" t="n"/>
      <c r="H1684" s="28" t="n"/>
      <c r="I1684" s="4" t="n"/>
      <c r="J1684" s="35">
        <f>_xlfn.XLOOKUP(C1684,sales!C:C,scon!L:L,"")</f>
        <v/>
      </c>
      <c r="K1684" s="31" t="n"/>
      <c r="L1684" s="31" t="n"/>
      <c r="M1684" s="33">
        <f>IF(I1684="","",J1684*I1684)</f>
        <v/>
      </c>
      <c r="N1684" s="33">
        <f>IF(K1684="","",M1684 * K1684)</f>
        <v/>
      </c>
      <c r="O1684" s="33">
        <f>IF(K1684="","",M1684 + N1684)</f>
        <v/>
      </c>
      <c r="P1684" s="4" t="n"/>
      <c r="Q1684" s="33">
        <f>IF(L1684&amp;K1684="","",M1684 * L1684)</f>
        <v/>
      </c>
      <c r="R1684" s="34">
        <f>IF(M1684="","",O1684-P1684-Q1684)</f>
        <v/>
      </c>
    </row>
    <row r="1685">
      <c r="A1685" s="25" t="n">
        <v>1681</v>
      </c>
      <c r="B1685" s="26">
        <f>_xlfn.XLOOKUP(C1685,sales!C:C,scon!B:B,"")</f>
        <v/>
      </c>
      <c r="C1685" s="4" t="n"/>
      <c r="D1685" s="26">
        <f>_xlfn.XLOOKUP(C1685,sales!C:C,scon!D:D,"")</f>
        <v/>
      </c>
      <c r="E1685" s="26">
        <f>_xlfn.XLOOKUP(C1685,sales!C:C,scon!E:E,"")</f>
        <v/>
      </c>
      <c r="F1685" s="4" t="n"/>
      <c r="G1685" s="27" t="n"/>
      <c r="H1685" s="28" t="n"/>
      <c r="I1685" s="4" t="n"/>
      <c r="J1685" s="35">
        <f>_xlfn.XLOOKUP(C1685,sales!C:C,scon!L:L,"")</f>
        <v/>
      </c>
      <c r="K1685" s="31" t="n"/>
      <c r="L1685" s="31" t="n"/>
      <c r="M1685" s="33">
        <f>IF(I1685="","",J1685*I1685)</f>
        <v/>
      </c>
      <c r="N1685" s="33">
        <f>IF(K1685="","",M1685 * K1685)</f>
        <v/>
      </c>
      <c r="O1685" s="33">
        <f>IF(K1685="","",M1685 + N1685)</f>
        <v/>
      </c>
      <c r="P1685" s="4" t="n"/>
      <c r="Q1685" s="33">
        <f>IF(L1685&amp;K1685="","",M1685 * L1685)</f>
        <v/>
      </c>
      <c r="R1685" s="34">
        <f>IF(M1685="","",O1685-P1685-Q1685)</f>
        <v/>
      </c>
    </row>
    <row r="1686">
      <c r="A1686" s="25" t="n">
        <v>1682</v>
      </c>
      <c r="B1686" s="26">
        <f>_xlfn.XLOOKUP(C1686,sales!C:C,scon!B:B,"")</f>
        <v/>
      </c>
      <c r="C1686" s="4" t="n"/>
      <c r="D1686" s="26">
        <f>_xlfn.XLOOKUP(C1686,sales!C:C,scon!D:D,"")</f>
        <v/>
      </c>
      <c r="E1686" s="26">
        <f>_xlfn.XLOOKUP(C1686,sales!C:C,scon!E:E,"")</f>
        <v/>
      </c>
      <c r="F1686" s="4" t="n"/>
      <c r="G1686" s="27" t="n"/>
      <c r="H1686" s="28" t="n"/>
      <c r="I1686" s="4" t="n"/>
      <c r="J1686" s="35">
        <f>_xlfn.XLOOKUP(C1686,sales!C:C,scon!L:L,"")</f>
        <v/>
      </c>
      <c r="K1686" s="31" t="n"/>
      <c r="L1686" s="31" t="n"/>
      <c r="M1686" s="33">
        <f>IF(I1686="","",J1686*I1686)</f>
        <v/>
      </c>
      <c r="N1686" s="33">
        <f>IF(K1686="","",M1686 * K1686)</f>
        <v/>
      </c>
      <c r="O1686" s="33">
        <f>IF(K1686="","",M1686 + N1686)</f>
        <v/>
      </c>
      <c r="P1686" s="4" t="n"/>
      <c r="Q1686" s="33">
        <f>IF(L1686&amp;K1686="","",M1686 * L1686)</f>
        <v/>
      </c>
      <c r="R1686" s="34">
        <f>IF(M1686="","",O1686-P1686-Q1686)</f>
        <v/>
      </c>
    </row>
    <row r="1687">
      <c r="A1687" s="25" t="n">
        <v>1683</v>
      </c>
      <c r="B1687" s="26">
        <f>_xlfn.XLOOKUP(C1687,sales!C:C,scon!B:B,"")</f>
        <v/>
      </c>
      <c r="C1687" s="4" t="n"/>
      <c r="D1687" s="26">
        <f>_xlfn.XLOOKUP(C1687,sales!C:C,scon!D:D,"")</f>
        <v/>
      </c>
      <c r="E1687" s="26">
        <f>_xlfn.XLOOKUP(C1687,sales!C:C,scon!E:E,"")</f>
        <v/>
      </c>
      <c r="F1687" s="4" t="n"/>
      <c r="G1687" s="27" t="n"/>
      <c r="H1687" s="28" t="n"/>
      <c r="I1687" s="4" t="n"/>
      <c r="J1687" s="35">
        <f>_xlfn.XLOOKUP(C1687,sales!C:C,scon!L:L,"")</f>
        <v/>
      </c>
      <c r="K1687" s="31" t="n"/>
      <c r="L1687" s="31" t="n"/>
      <c r="M1687" s="33">
        <f>IF(I1687="","",J1687*I1687)</f>
        <v/>
      </c>
      <c r="N1687" s="33">
        <f>IF(K1687="","",M1687 * K1687)</f>
        <v/>
      </c>
      <c r="O1687" s="33">
        <f>IF(K1687="","",M1687 + N1687)</f>
        <v/>
      </c>
      <c r="P1687" s="4" t="n"/>
      <c r="Q1687" s="33">
        <f>IF(L1687&amp;K1687="","",M1687 * L1687)</f>
        <v/>
      </c>
      <c r="R1687" s="34">
        <f>IF(M1687="","",O1687-P1687-Q1687)</f>
        <v/>
      </c>
    </row>
    <row r="1688">
      <c r="A1688" s="25" t="n">
        <v>1684</v>
      </c>
      <c r="B1688" s="26">
        <f>_xlfn.XLOOKUP(C1688,sales!C:C,scon!B:B,"")</f>
        <v/>
      </c>
      <c r="C1688" s="4" t="n"/>
      <c r="D1688" s="26">
        <f>_xlfn.XLOOKUP(C1688,sales!C:C,scon!D:D,"")</f>
        <v/>
      </c>
      <c r="E1688" s="26">
        <f>_xlfn.XLOOKUP(C1688,sales!C:C,scon!E:E,"")</f>
        <v/>
      </c>
      <c r="F1688" s="4" t="n"/>
      <c r="G1688" s="27" t="n"/>
      <c r="H1688" s="28" t="n"/>
      <c r="I1688" s="4" t="n"/>
      <c r="J1688" s="35">
        <f>_xlfn.XLOOKUP(C1688,sales!C:C,scon!L:L,"")</f>
        <v/>
      </c>
      <c r="K1688" s="31" t="n"/>
      <c r="L1688" s="31" t="n"/>
      <c r="M1688" s="33">
        <f>IF(I1688="","",J1688*I1688)</f>
        <v/>
      </c>
      <c r="N1688" s="33">
        <f>IF(K1688="","",M1688 * K1688)</f>
        <v/>
      </c>
      <c r="O1688" s="33">
        <f>IF(K1688="","",M1688 + N1688)</f>
        <v/>
      </c>
      <c r="P1688" s="4" t="n"/>
      <c r="Q1688" s="33">
        <f>IF(L1688&amp;K1688="","",M1688 * L1688)</f>
        <v/>
      </c>
      <c r="R1688" s="34">
        <f>IF(M1688="","",O1688-P1688-Q1688)</f>
        <v/>
      </c>
    </row>
    <row r="1689">
      <c r="A1689" s="25" t="n">
        <v>1685</v>
      </c>
      <c r="B1689" s="26">
        <f>_xlfn.XLOOKUP(C1689,sales!C:C,scon!B:B,"")</f>
        <v/>
      </c>
      <c r="C1689" s="4" t="n"/>
      <c r="D1689" s="26">
        <f>_xlfn.XLOOKUP(C1689,sales!C:C,scon!D:D,"")</f>
        <v/>
      </c>
      <c r="E1689" s="26">
        <f>_xlfn.XLOOKUP(C1689,sales!C:C,scon!E:E,"")</f>
        <v/>
      </c>
      <c r="F1689" s="4" t="n"/>
      <c r="G1689" s="27" t="n"/>
      <c r="H1689" s="28" t="n"/>
      <c r="I1689" s="4" t="n"/>
      <c r="J1689" s="35">
        <f>_xlfn.XLOOKUP(C1689,sales!C:C,scon!L:L,"")</f>
        <v/>
      </c>
      <c r="K1689" s="31" t="n"/>
      <c r="L1689" s="31" t="n"/>
      <c r="M1689" s="33">
        <f>IF(I1689="","",J1689*I1689)</f>
        <v/>
      </c>
      <c r="N1689" s="33">
        <f>IF(K1689="","",M1689 * K1689)</f>
        <v/>
      </c>
      <c r="O1689" s="33">
        <f>IF(K1689="","",M1689 + N1689)</f>
        <v/>
      </c>
      <c r="P1689" s="4" t="n"/>
      <c r="Q1689" s="33">
        <f>IF(L1689&amp;K1689="","",M1689 * L1689)</f>
        <v/>
      </c>
      <c r="R1689" s="34">
        <f>IF(M1689="","",O1689-P1689-Q1689)</f>
        <v/>
      </c>
    </row>
    <row r="1690">
      <c r="A1690" s="25" t="n">
        <v>1686</v>
      </c>
      <c r="B1690" s="26">
        <f>_xlfn.XLOOKUP(C1690,sales!C:C,scon!B:B,"")</f>
        <v/>
      </c>
      <c r="C1690" s="4" t="n"/>
      <c r="D1690" s="26">
        <f>_xlfn.XLOOKUP(C1690,sales!C:C,scon!D:D,"")</f>
        <v/>
      </c>
      <c r="E1690" s="26">
        <f>_xlfn.XLOOKUP(C1690,sales!C:C,scon!E:E,"")</f>
        <v/>
      </c>
      <c r="F1690" s="4" t="n"/>
      <c r="G1690" s="27" t="n"/>
      <c r="H1690" s="28" t="n"/>
      <c r="I1690" s="4" t="n"/>
      <c r="J1690" s="35">
        <f>_xlfn.XLOOKUP(C1690,sales!C:C,scon!L:L,"")</f>
        <v/>
      </c>
      <c r="K1690" s="31" t="n"/>
      <c r="L1690" s="31" t="n"/>
      <c r="M1690" s="33">
        <f>IF(I1690="","",J1690*I1690)</f>
        <v/>
      </c>
      <c r="N1690" s="33">
        <f>IF(K1690="","",M1690 * K1690)</f>
        <v/>
      </c>
      <c r="O1690" s="33">
        <f>IF(K1690="","",M1690 + N1690)</f>
        <v/>
      </c>
      <c r="P1690" s="4" t="n"/>
      <c r="Q1690" s="33">
        <f>IF(L1690&amp;K1690="","",M1690 * L1690)</f>
        <v/>
      </c>
      <c r="R1690" s="34">
        <f>IF(M1690="","",O1690-P1690-Q1690)</f>
        <v/>
      </c>
    </row>
    <row r="1691">
      <c r="A1691" s="25" t="n">
        <v>1687</v>
      </c>
      <c r="B1691" s="26">
        <f>_xlfn.XLOOKUP(C1691,sales!C:C,scon!B:B,"")</f>
        <v/>
      </c>
      <c r="C1691" s="4" t="n"/>
      <c r="D1691" s="26">
        <f>_xlfn.XLOOKUP(C1691,sales!C:C,scon!D:D,"")</f>
        <v/>
      </c>
      <c r="E1691" s="26">
        <f>_xlfn.XLOOKUP(C1691,sales!C:C,scon!E:E,"")</f>
        <v/>
      </c>
      <c r="F1691" s="4" t="n"/>
      <c r="G1691" s="27" t="n"/>
      <c r="H1691" s="28" t="n"/>
      <c r="I1691" s="4" t="n"/>
      <c r="J1691" s="35">
        <f>_xlfn.XLOOKUP(C1691,sales!C:C,scon!L:L,"")</f>
        <v/>
      </c>
      <c r="K1691" s="31" t="n"/>
      <c r="L1691" s="31" t="n"/>
      <c r="M1691" s="33">
        <f>IF(I1691="","",J1691*I1691)</f>
        <v/>
      </c>
      <c r="N1691" s="33">
        <f>IF(K1691="","",M1691 * K1691)</f>
        <v/>
      </c>
      <c r="O1691" s="33">
        <f>IF(K1691="","",M1691 + N1691)</f>
        <v/>
      </c>
      <c r="P1691" s="4" t="n"/>
      <c r="Q1691" s="33">
        <f>IF(L1691&amp;K1691="","",M1691 * L1691)</f>
        <v/>
      </c>
      <c r="R1691" s="34">
        <f>IF(M1691="","",O1691-P1691-Q1691)</f>
        <v/>
      </c>
    </row>
    <row r="1692">
      <c r="A1692" s="25" t="n">
        <v>1688</v>
      </c>
      <c r="B1692" s="26">
        <f>_xlfn.XLOOKUP(C1692,sales!C:C,scon!B:B,"")</f>
        <v/>
      </c>
      <c r="C1692" s="4" t="n"/>
      <c r="D1692" s="26">
        <f>_xlfn.XLOOKUP(C1692,sales!C:C,scon!D:D,"")</f>
        <v/>
      </c>
      <c r="E1692" s="26">
        <f>_xlfn.XLOOKUP(C1692,sales!C:C,scon!E:E,"")</f>
        <v/>
      </c>
      <c r="F1692" s="4" t="n"/>
      <c r="G1692" s="27" t="n"/>
      <c r="H1692" s="28" t="n"/>
      <c r="I1692" s="4" t="n"/>
      <c r="J1692" s="35">
        <f>_xlfn.XLOOKUP(C1692,sales!C:C,scon!L:L,"")</f>
        <v/>
      </c>
      <c r="K1692" s="31" t="n"/>
      <c r="L1692" s="31" t="n"/>
      <c r="M1692" s="33">
        <f>IF(I1692="","",J1692*I1692)</f>
        <v/>
      </c>
      <c r="N1692" s="33">
        <f>IF(K1692="","",M1692 * K1692)</f>
        <v/>
      </c>
      <c r="O1692" s="33">
        <f>IF(K1692="","",M1692 + N1692)</f>
        <v/>
      </c>
      <c r="P1692" s="4" t="n"/>
      <c r="Q1692" s="33">
        <f>IF(L1692&amp;K1692="","",M1692 * L1692)</f>
        <v/>
      </c>
      <c r="R1692" s="34">
        <f>IF(M1692="","",O1692-P1692-Q1692)</f>
        <v/>
      </c>
    </row>
    <row r="1693">
      <c r="A1693" s="25" t="n">
        <v>1689</v>
      </c>
      <c r="B1693" s="26">
        <f>_xlfn.XLOOKUP(C1693,sales!C:C,scon!B:B,"")</f>
        <v/>
      </c>
      <c r="C1693" s="4" t="n"/>
      <c r="D1693" s="26">
        <f>_xlfn.XLOOKUP(C1693,sales!C:C,scon!D:D,"")</f>
        <v/>
      </c>
      <c r="E1693" s="26">
        <f>_xlfn.XLOOKUP(C1693,sales!C:C,scon!E:E,"")</f>
        <v/>
      </c>
      <c r="F1693" s="4" t="n"/>
      <c r="G1693" s="27" t="n"/>
      <c r="H1693" s="28" t="n"/>
      <c r="I1693" s="4" t="n"/>
      <c r="J1693" s="35">
        <f>_xlfn.XLOOKUP(C1693,sales!C:C,scon!L:L,"")</f>
        <v/>
      </c>
      <c r="K1693" s="31" t="n"/>
      <c r="L1693" s="31" t="n"/>
      <c r="M1693" s="33">
        <f>IF(I1693="","",J1693*I1693)</f>
        <v/>
      </c>
      <c r="N1693" s="33">
        <f>IF(K1693="","",M1693 * K1693)</f>
        <v/>
      </c>
      <c r="O1693" s="33">
        <f>IF(K1693="","",M1693 + N1693)</f>
        <v/>
      </c>
      <c r="P1693" s="4" t="n"/>
      <c r="Q1693" s="33">
        <f>IF(L1693&amp;K1693="","",M1693 * L1693)</f>
        <v/>
      </c>
      <c r="R1693" s="34">
        <f>IF(M1693="","",O1693-P1693-Q1693)</f>
        <v/>
      </c>
    </row>
    <row r="1694">
      <c r="A1694" s="25" t="n">
        <v>1690</v>
      </c>
      <c r="B1694" s="26">
        <f>_xlfn.XLOOKUP(C1694,sales!C:C,scon!B:B,"")</f>
        <v/>
      </c>
      <c r="C1694" s="4" t="n"/>
      <c r="D1694" s="26">
        <f>_xlfn.XLOOKUP(C1694,sales!C:C,scon!D:D,"")</f>
        <v/>
      </c>
      <c r="E1694" s="26">
        <f>_xlfn.XLOOKUP(C1694,sales!C:C,scon!E:E,"")</f>
        <v/>
      </c>
      <c r="F1694" s="4" t="n"/>
      <c r="G1694" s="27" t="n"/>
      <c r="H1694" s="28" t="n"/>
      <c r="I1694" s="4" t="n"/>
      <c r="J1694" s="35">
        <f>_xlfn.XLOOKUP(C1694,sales!C:C,scon!L:L,"")</f>
        <v/>
      </c>
      <c r="K1694" s="31" t="n"/>
      <c r="L1694" s="31" t="n"/>
      <c r="M1694" s="33">
        <f>IF(I1694="","",J1694*I1694)</f>
        <v/>
      </c>
      <c r="N1694" s="33">
        <f>IF(K1694="","",M1694 * K1694)</f>
        <v/>
      </c>
      <c r="O1694" s="33">
        <f>IF(K1694="","",M1694 + N1694)</f>
        <v/>
      </c>
      <c r="P1694" s="4" t="n"/>
      <c r="Q1694" s="33">
        <f>IF(L1694&amp;K1694="","",M1694 * L1694)</f>
        <v/>
      </c>
      <c r="R1694" s="34">
        <f>IF(M1694="","",O1694-P1694-Q1694)</f>
        <v/>
      </c>
    </row>
    <row r="1695">
      <c r="A1695" s="25" t="n">
        <v>1691</v>
      </c>
      <c r="B1695" s="26">
        <f>_xlfn.XLOOKUP(C1695,sales!C:C,scon!B:B,"")</f>
        <v/>
      </c>
      <c r="C1695" s="4" t="n"/>
      <c r="D1695" s="26">
        <f>_xlfn.XLOOKUP(C1695,sales!C:C,scon!D:D,"")</f>
        <v/>
      </c>
      <c r="E1695" s="26">
        <f>_xlfn.XLOOKUP(C1695,sales!C:C,scon!E:E,"")</f>
        <v/>
      </c>
      <c r="F1695" s="4" t="n"/>
      <c r="G1695" s="27" t="n"/>
      <c r="H1695" s="28" t="n"/>
      <c r="I1695" s="4" t="n"/>
      <c r="J1695" s="35">
        <f>_xlfn.XLOOKUP(C1695,sales!C:C,scon!L:L,"")</f>
        <v/>
      </c>
      <c r="K1695" s="31" t="n"/>
      <c r="L1695" s="31" t="n"/>
      <c r="M1695" s="33">
        <f>IF(I1695="","",J1695*I1695)</f>
        <v/>
      </c>
      <c r="N1695" s="33">
        <f>IF(K1695="","",M1695 * K1695)</f>
        <v/>
      </c>
      <c r="O1695" s="33">
        <f>IF(K1695="","",M1695 + N1695)</f>
        <v/>
      </c>
      <c r="P1695" s="4" t="n"/>
      <c r="Q1695" s="33">
        <f>IF(L1695&amp;K1695="","",M1695 * L1695)</f>
        <v/>
      </c>
      <c r="R1695" s="34">
        <f>IF(M1695="","",O1695-P1695-Q1695)</f>
        <v/>
      </c>
    </row>
    <row r="1696">
      <c r="A1696" s="25" t="n">
        <v>1692</v>
      </c>
      <c r="B1696" s="26">
        <f>_xlfn.XLOOKUP(C1696,sales!C:C,scon!B:B,"")</f>
        <v/>
      </c>
      <c r="C1696" s="4" t="n"/>
      <c r="D1696" s="26">
        <f>_xlfn.XLOOKUP(C1696,sales!C:C,scon!D:D,"")</f>
        <v/>
      </c>
      <c r="E1696" s="26">
        <f>_xlfn.XLOOKUP(C1696,sales!C:C,scon!E:E,"")</f>
        <v/>
      </c>
      <c r="F1696" s="4" t="n"/>
      <c r="G1696" s="27" t="n"/>
      <c r="H1696" s="28" t="n"/>
      <c r="I1696" s="4" t="n"/>
      <c r="J1696" s="35">
        <f>_xlfn.XLOOKUP(C1696,sales!C:C,scon!L:L,"")</f>
        <v/>
      </c>
      <c r="K1696" s="31" t="n"/>
      <c r="L1696" s="31" t="n"/>
      <c r="M1696" s="33">
        <f>IF(I1696="","",J1696*I1696)</f>
        <v/>
      </c>
      <c r="N1696" s="33">
        <f>IF(K1696="","",M1696 * K1696)</f>
        <v/>
      </c>
      <c r="O1696" s="33">
        <f>IF(K1696="","",M1696 + N1696)</f>
        <v/>
      </c>
      <c r="P1696" s="4" t="n"/>
      <c r="Q1696" s="33">
        <f>IF(L1696&amp;K1696="","",M1696 * L1696)</f>
        <v/>
      </c>
      <c r="R1696" s="34">
        <f>IF(M1696="","",O1696-P1696-Q1696)</f>
        <v/>
      </c>
    </row>
    <row r="1697">
      <c r="A1697" s="25" t="n">
        <v>1693</v>
      </c>
      <c r="B1697" s="26">
        <f>_xlfn.XLOOKUP(C1697,sales!C:C,scon!B:B,"")</f>
        <v/>
      </c>
      <c r="C1697" s="4" t="n"/>
      <c r="D1697" s="26">
        <f>_xlfn.XLOOKUP(C1697,sales!C:C,scon!D:D,"")</f>
        <v/>
      </c>
      <c r="E1697" s="26">
        <f>_xlfn.XLOOKUP(C1697,sales!C:C,scon!E:E,"")</f>
        <v/>
      </c>
      <c r="F1697" s="4" t="n"/>
      <c r="G1697" s="27" t="n"/>
      <c r="H1697" s="28" t="n"/>
      <c r="I1697" s="4" t="n"/>
      <c r="J1697" s="35">
        <f>_xlfn.XLOOKUP(C1697,sales!C:C,scon!L:L,"")</f>
        <v/>
      </c>
      <c r="K1697" s="31" t="n"/>
      <c r="L1697" s="31" t="n"/>
      <c r="M1697" s="33">
        <f>IF(I1697="","",J1697*I1697)</f>
        <v/>
      </c>
      <c r="N1697" s="33">
        <f>IF(K1697="","",M1697 * K1697)</f>
        <v/>
      </c>
      <c r="O1697" s="33">
        <f>IF(K1697="","",M1697 + N1697)</f>
        <v/>
      </c>
      <c r="P1697" s="4" t="n"/>
      <c r="Q1697" s="33">
        <f>IF(L1697&amp;K1697="","",M1697 * L1697)</f>
        <v/>
      </c>
      <c r="R1697" s="34">
        <f>IF(M1697="","",O1697-P1697-Q1697)</f>
        <v/>
      </c>
    </row>
    <row r="1698">
      <c r="A1698" s="25" t="n">
        <v>1694</v>
      </c>
      <c r="B1698" s="26">
        <f>_xlfn.XLOOKUP(C1698,sales!C:C,scon!B:B,"")</f>
        <v/>
      </c>
      <c r="C1698" s="4" t="n"/>
      <c r="D1698" s="26">
        <f>_xlfn.XLOOKUP(C1698,sales!C:C,scon!D:D,"")</f>
        <v/>
      </c>
      <c r="E1698" s="26">
        <f>_xlfn.XLOOKUP(C1698,sales!C:C,scon!E:E,"")</f>
        <v/>
      </c>
      <c r="F1698" s="4" t="n"/>
      <c r="G1698" s="27" t="n"/>
      <c r="H1698" s="28" t="n"/>
      <c r="I1698" s="4" t="n"/>
      <c r="J1698" s="35">
        <f>_xlfn.XLOOKUP(C1698,sales!C:C,scon!L:L,"")</f>
        <v/>
      </c>
      <c r="K1698" s="31" t="n"/>
      <c r="L1698" s="31" t="n"/>
      <c r="M1698" s="33">
        <f>IF(I1698="","",J1698*I1698)</f>
        <v/>
      </c>
      <c r="N1698" s="33">
        <f>IF(K1698="","",M1698 * K1698)</f>
        <v/>
      </c>
      <c r="O1698" s="33">
        <f>IF(K1698="","",M1698 + N1698)</f>
        <v/>
      </c>
      <c r="P1698" s="4" t="n"/>
      <c r="Q1698" s="33">
        <f>IF(L1698&amp;K1698="","",M1698 * L1698)</f>
        <v/>
      </c>
      <c r="R1698" s="34">
        <f>IF(M1698="","",O1698-P1698-Q1698)</f>
        <v/>
      </c>
    </row>
    <row r="1699">
      <c r="A1699" s="25" t="n">
        <v>1695</v>
      </c>
      <c r="B1699" s="26">
        <f>_xlfn.XLOOKUP(C1699,sales!C:C,scon!B:B,"")</f>
        <v/>
      </c>
      <c r="C1699" s="4" t="n"/>
      <c r="D1699" s="26">
        <f>_xlfn.XLOOKUP(C1699,sales!C:C,scon!D:D,"")</f>
        <v/>
      </c>
      <c r="E1699" s="26">
        <f>_xlfn.XLOOKUP(C1699,sales!C:C,scon!E:E,"")</f>
        <v/>
      </c>
      <c r="F1699" s="4" t="n"/>
      <c r="G1699" s="27" t="n"/>
      <c r="H1699" s="28" t="n"/>
      <c r="I1699" s="4" t="n"/>
      <c r="J1699" s="35">
        <f>_xlfn.XLOOKUP(C1699,sales!C:C,scon!L:L,"")</f>
        <v/>
      </c>
      <c r="K1699" s="31" t="n"/>
      <c r="L1699" s="31" t="n"/>
      <c r="M1699" s="33">
        <f>IF(I1699="","",J1699*I1699)</f>
        <v/>
      </c>
      <c r="N1699" s="33">
        <f>IF(K1699="","",M1699 * K1699)</f>
        <v/>
      </c>
      <c r="O1699" s="33">
        <f>IF(K1699="","",M1699 + N1699)</f>
        <v/>
      </c>
      <c r="P1699" s="4" t="n"/>
      <c r="Q1699" s="33">
        <f>IF(L1699&amp;K1699="","",M1699 * L1699)</f>
        <v/>
      </c>
      <c r="R1699" s="34">
        <f>IF(M1699="","",O1699-P1699-Q1699)</f>
        <v/>
      </c>
    </row>
    <row r="1700">
      <c r="A1700" s="25" t="n">
        <v>1696</v>
      </c>
      <c r="B1700" s="26">
        <f>_xlfn.XLOOKUP(C1700,sales!C:C,scon!B:B,"")</f>
        <v/>
      </c>
      <c r="C1700" s="4" t="n"/>
      <c r="D1700" s="26">
        <f>_xlfn.XLOOKUP(C1700,sales!C:C,scon!D:D,"")</f>
        <v/>
      </c>
      <c r="E1700" s="26">
        <f>_xlfn.XLOOKUP(C1700,sales!C:C,scon!E:E,"")</f>
        <v/>
      </c>
      <c r="F1700" s="4" t="n"/>
      <c r="G1700" s="27" t="n"/>
      <c r="H1700" s="28" t="n"/>
      <c r="I1700" s="4" t="n"/>
      <c r="J1700" s="35">
        <f>_xlfn.XLOOKUP(C1700,sales!C:C,scon!L:L,"")</f>
        <v/>
      </c>
      <c r="K1700" s="31" t="n"/>
      <c r="L1700" s="31" t="n"/>
      <c r="M1700" s="33">
        <f>IF(I1700="","",J1700*I1700)</f>
        <v/>
      </c>
      <c r="N1700" s="33">
        <f>IF(K1700="","",M1700 * K1700)</f>
        <v/>
      </c>
      <c r="O1700" s="33">
        <f>IF(K1700="","",M1700 + N1700)</f>
        <v/>
      </c>
      <c r="P1700" s="4" t="n"/>
      <c r="Q1700" s="33">
        <f>IF(L1700&amp;K1700="","",M1700 * L1700)</f>
        <v/>
      </c>
      <c r="R1700" s="34">
        <f>IF(M1700="","",O1700-P1700-Q1700)</f>
        <v/>
      </c>
    </row>
    <row r="1701">
      <c r="A1701" s="25" t="n">
        <v>1697</v>
      </c>
      <c r="B1701" s="26">
        <f>_xlfn.XLOOKUP(C1701,sales!C:C,scon!B:B,"")</f>
        <v/>
      </c>
      <c r="C1701" s="4" t="n"/>
      <c r="D1701" s="26">
        <f>_xlfn.XLOOKUP(C1701,sales!C:C,scon!D:D,"")</f>
        <v/>
      </c>
      <c r="E1701" s="26">
        <f>_xlfn.XLOOKUP(C1701,sales!C:C,scon!E:E,"")</f>
        <v/>
      </c>
      <c r="F1701" s="4" t="n"/>
      <c r="G1701" s="27" t="n"/>
      <c r="H1701" s="28" t="n"/>
      <c r="I1701" s="4" t="n"/>
      <c r="J1701" s="35">
        <f>_xlfn.XLOOKUP(C1701,sales!C:C,scon!L:L,"")</f>
        <v/>
      </c>
      <c r="K1701" s="31" t="n"/>
      <c r="L1701" s="31" t="n"/>
      <c r="M1701" s="33">
        <f>IF(I1701="","",J1701*I1701)</f>
        <v/>
      </c>
      <c r="N1701" s="33">
        <f>IF(K1701="","",M1701 * K1701)</f>
        <v/>
      </c>
      <c r="O1701" s="33">
        <f>IF(K1701="","",M1701 + N1701)</f>
        <v/>
      </c>
      <c r="P1701" s="4" t="n"/>
      <c r="Q1701" s="33">
        <f>IF(L1701&amp;K1701="","",M1701 * L1701)</f>
        <v/>
      </c>
      <c r="R1701" s="34">
        <f>IF(M1701="","",O1701-P1701-Q1701)</f>
        <v/>
      </c>
    </row>
    <row r="1702">
      <c r="A1702" s="25" t="n">
        <v>1698</v>
      </c>
      <c r="B1702" s="26">
        <f>_xlfn.XLOOKUP(C1702,sales!C:C,scon!B:B,"")</f>
        <v/>
      </c>
      <c r="C1702" s="4" t="n"/>
      <c r="D1702" s="26">
        <f>_xlfn.XLOOKUP(C1702,sales!C:C,scon!D:D,"")</f>
        <v/>
      </c>
      <c r="E1702" s="26">
        <f>_xlfn.XLOOKUP(C1702,sales!C:C,scon!E:E,"")</f>
        <v/>
      </c>
      <c r="F1702" s="4" t="n"/>
      <c r="G1702" s="27" t="n"/>
      <c r="H1702" s="28" t="n"/>
      <c r="I1702" s="4" t="n"/>
      <c r="J1702" s="35">
        <f>_xlfn.XLOOKUP(C1702,sales!C:C,scon!L:L,"")</f>
        <v/>
      </c>
      <c r="K1702" s="31" t="n"/>
      <c r="L1702" s="31" t="n"/>
      <c r="M1702" s="33">
        <f>IF(I1702="","",J1702*I1702)</f>
        <v/>
      </c>
      <c r="N1702" s="33">
        <f>IF(K1702="","",M1702 * K1702)</f>
        <v/>
      </c>
      <c r="O1702" s="33">
        <f>IF(K1702="","",M1702 + N1702)</f>
        <v/>
      </c>
      <c r="P1702" s="4" t="n"/>
      <c r="Q1702" s="33">
        <f>IF(L1702&amp;K1702="","",M1702 * L1702)</f>
        <v/>
      </c>
      <c r="R1702" s="34">
        <f>IF(M1702="","",O1702-P1702-Q1702)</f>
        <v/>
      </c>
    </row>
    <row r="1703">
      <c r="A1703" s="25" t="n">
        <v>1699</v>
      </c>
      <c r="B1703" s="26">
        <f>_xlfn.XLOOKUP(C1703,sales!C:C,scon!B:B,"")</f>
        <v/>
      </c>
      <c r="C1703" s="4" t="n"/>
      <c r="D1703" s="26">
        <f>_xlfn.XLOOKUP(C1703,sales!C:C,scon!D:D,"")</f>
        <v/>
      </c>
      <c r="E1703" s="26">
        <f>_xlfn.XLOOKUP(C1703,sales!C:C,scon!E:E,"")</f>
        <v/>
      </c>
      <c r="F1703" s="4" t="n"/>
      <c r="G1703" s="27" t="n"/>
      <c r="H1703" s="28" t="n"/>
      <c r="I1703" s="4" t="n"/>
      <c r="J1703" s="35">
        <f>_xlfn.XLOOKUP(C1703,sales!C:C,scon!L:L,"")</f>
        <v/>
      </c>
      <c r="K1703" s="31" t="n"/>
      <c r="L1703" s="31" t="n"/>
      <c r="M1703" s="33">
        <f>IF(I1703="","",J1703*I1703)</f>
        <v/>
      </c>
      <c r="N1703" s="33">
        <f>IF(K1703="","",M1703 * K1703)</f>
        <v/>
      </c>
      <c r="O1703" s="33">
        <f>IF(K1703="","",M1703 + N1703)</f>
        <v/>
      </c>
      <c r="P1703" s="4" t="n"/>
      <c r="Q1703" s="33">
        <f>IF(L1703&amp;K1703="","",M1703 * L1703)</f>
        <v/>
      </c>
      <c r="R1703" s="34">
        <f>IF(M1703="","",O1703-P1703-Q1703)</f>
        <v/>
      </c>
    </row>
    <row r="1704">
      <c r="A1704" s="25" t="n">
        <v>1700</v>
      </c>
      <c r="B1704" s="26">
        <f>_xlfn.XLOOKUP(C1704,sales!C:C,scon!B:B,"")</f>
        <v/>
      </c>
      <c r="C1704" s="4" t="n"/>
      <c r="D1704" s="26">
        <f>_xlfn.XLOOKUP(C1704,sales!C:C,scon!D:D,"")</f>
        <v/>
      </c>
      <c r="E1704" s="26">
        <f>_xlfn.XLOOKUP(C1704,sales!C:C,scon!E:E,"")</f>
        <v/>
      </c>
      <c r="F1704" s="4" t="n"/>
      <c r="G1704" s="27" t="n"/>
      <c r="H1704" s="28" t="n"/>
      <c r="I1704" s="4" t="n"/>
      <c r="J1704" s="35">
        <f>_xlfn.XLOOKUP(C1704,sales!C:C,scon!L:L,"")</f>
        <v/>
      </c>
      <c r="K1704" s="31" t="n"/>
      <c r="L1704" s="31" t="n"/>
      <c r="M1704" s="33">
        <f>IF(I1704="","",J1704*I1704)</f>
        <v/>
      </c>
      <c r="N1704" s="33">
        <f>IF(K1704="","",M1704 * K1704)</f>
        <v/>
      </c>
      <c r="O1704" s="33">
        <f>IF(K1704="","",M1704 + N1704)</f>
        <v/>
      </c>
      <c r="P1704" s="4" t="n"/>
      <c r="Q1704" s="33">
        <f>IF(L1704&amp;K1704="","",M1704 * L1704)</f>
        <v/>
      </c>
      <c r="R1704" s="34">
        <f>IF(M1704="","",O1704-P1704-Q1704)</f>
        <v/>
      </c>
    </row>
    <row r="1705">
      <c r="A1705" s="25" t="n">
        <v>1701</v>
      </c>
      <c r="B1705" s="26">
        <f>_xlfn.XLOOKUP(C1705,sales!C:C,scon!B:B,"")</f>
        <v/>
      </c>
      <c r="C1705" s="4" t="n"/>
      <c r="D1705" s="26">
        <f>_xlfn.XLOOKUP(C1705,sales!C:C,scon!D:D,"")</f>
        <v/>
      </c>
      <c r="E1705" s="26">
        <f>_xlfn.XLOOKUP(C1705,sales!C:C,scon!E:E,"")</f>
        <v/>
      </c>
      <c r="F1705" s="4" t="n"/>
      <c r="G1705" s="27" t="n"/>
      <c r="H1705" s="28" t="n"/>
      <c r="I1705" s="4" t="n"/>
      <c r="J1705" s="35">
        <f>_xlfn.XLOOKUP(C1705,sales!C:C,scon!L:L,"")</f>
        <v/>
      </c>
      <c r="K1705" s="31" t="n"/>
      <c r="L1705" s="31" t="n"/>
      <c r="M1705" s="33">
        <f>IF(I1705="","",J1705*I1705)</f>
        <v/>
      </c>
      <c r="N1705" s="33">
        <f>IF(K1705="","",M1705 * K1705)</f>
        <v/>
      </c>
      <c r="O1705" s="33">
        <f>IF(K1705="","",M1705 + N1705)</f>
        <v/>
      </c>
      <c r="P1705" s="4" t="n"/>
      <c r="Q1705" s="33">
        <f>IF(L1705&amp;K1705="","",M1705 * L1705)</f>
        <v/>
      </c>
      <c r="R1705" s="34">
        <f>IF(M1705="","",O1705-P1705-Q1705)</f>
        <v/>
      </c>
    </row>
    <row r="1706">
      <c r="A1706" s="25" t="n">
        <v>1702</v>
      </c>
      <c r="B1706" s="26">
        <f>_xlfn.XLOOKUP(C1706,sales!C:C,scon!B:B,"")</f>
        <v/>
      </c>
      <c r="C1706" s="4" t="n"/>
      <c r="D1706" s="26">
        <f>_xlfn.XLOOKUP(C1706,sales!C:C,scon!D:D,"")</f>
        <v/>
      </c>
      <c r="E1706" s="26">
        <f>_xlfn.XLOOKUP(C1706,sales!C:C,scon!E:E,"")</f>
        <v/>
      </c>
      <c r="F1706" s="4" t="n"/>
      <c r="G1706" s="27" t="n"/>
      <c r="H1706" s="28" t="n"/>
      <c r="I1706" s="4" t="n"/>
      <c r="J1706" s="35">
        <f>_xlfn.XLOOKUP(C1706,sales!C:C,scon!L:L,"")</f>
        <v/>
      </c>
      <c r="K1706" s="31" t="n"/>
      <c r="L1706" s="31" t="n"/>
      <c r="M1706" s="33">
        <f>IF(I1706="","",J1706*I1706)</f>
        <v/>
      </c>
      <c r="N1706" s="33">
        <f>IF(K1706="","",M1706 * K1706)</f>
        <v/>
      </c>
      <c r="O1706" s="33">
        <f>IF(K1706="","",M1706 + N1706)</f>
        <v/>
      </c>
      <c r="P1706" s="4" t="n"/>
      <c r="Q1706" s="33">
        <f>IF(L1706&amp;K1706="","",M1706 * L1706)</f>
        <v/>
      </c>
      <c r="R1706" s="34">
        <f>IF(M1706="","",O1706-P1706-Q1706)</f>
        <v/>
      </c>
    </row>
    <row r="1707">
      <c r="A1707" s="25" t="n">
        <v>1703</v>
      </c>
      <c r="B1707" s="26">
        <f>_xlfn.XLOOKUP(C1707,sales!C:C,scon!B:B,"")</f>
        <v/>
      </c>
      <c r="C1707" s="4" t="n"/>
      <c r="D1707" s="26">
        <f>_xlfn.XLOOKUP(C1707,sales!C:C,scon!D:D,"")</f>
        <v/>
      </c>
      <c r="E1707" s="26">
        <f>_xlfn.XLOOKUP(C1707,sales!C:C,scon!E:E,"")</f>
        <v/>
      </c>
      <c r="F1707" s="4" t="n"/>
      <c r="G1707" s="27" t="n"/>
      <c r="H1707" s="28" t="n"/>
      <c r="I1707" s="4" t="n"/>
      <c r="J1707" s="35">
        <f>_xlfn.XLOOKUP(C1707,sales!C:C,scon!L:L,"")</f>
        <v/>
      </c>
      <c r="K1707" s="31" t="n"/>
      <c r="L1707" s="31" t="n"/>
      <c r="M1707" s="33">
        <f>IF(I1707="","",J1707*I1707)</f>
        <v/>
      </c>
      <c r="N1707" s="33">
        <f>IF(K1707="","",M1707 * K1707)</f>
        <v/>
      </c>
      <c r="O1707" s="33">
        <f>IF(K1707="","",M1707 + N1707)</f>
        <v/>
      </c>
      <c r="P1707" s="4" t="n"/>
      <c r="Q1707" s="33">
        <f>IF(L1707&amp;K1707="","",M1707 * L1707)</f>
        <v/>
      </c>
      <c r="R1707" s="34">
        <f>IF(M1707="","",O1707-P1707-Q1707)</f>
        <v/>
      </c>
    </row>
    <row r="1708">
      <c r="A1708" s="25" t="n">
        <v>1704</v>
      </c>
      <c r="B1708" s="26">
        <f>_xlfn.XLOOKUP(C1708,sales!C:C,scon!B:B,"")</f>
        <v/>
      </c>
      <c r="C1708" s="4" t="n"/>
      <c r="D1708" s="26">
        <f>_xlfn.XLOOKUP(C1708,sales!C:C,scon!D:D,"")</f>
        <v/>
      </c>
      <c r="E1708" s="26">
        <f>_xlfn.XLOOKUP(C1708,sales!C:C,scon!E:E,"")</f>
        <v/>
      </c>
      <c r="F1708" s="4" t="n"/>
      <c r="G1708" s="27" t="n"/>
      <c r="H1708" s="28" t="n"/>
      <c r="I1708" s="4" t="n"/>
      <c r="J1708" s="35">
        <f>_xlfn.XLOOKUP(C1708,sales!C:C,scon!L:L,"")</f>
        <v/>
      </c>
      <c r="K1708" s="31" t="n"/>
      <c r="L1708" s="31" t="n"/>
      <c r="M1708" s="33">
        <f>IF(I1708="","",J1708*I1708)</f>
        <v/>
      </c>
      <c r="N1708" s="33">
        <f>IF(K1708="","",M1708 * K1708)</f>
        <v/>
      </c>
      <c r="O1708" s="33">
        <f>IF(K1708="","",M1708 + N1708)</f>
        <v/>
      </c>
      <c r="P1708" s="4" t="n"/>
      <c r="Q1708" s="33">
        <f>IF(L1708&amp;K1708="","",M1708 * L1708)</f>
        <v/>
      </c>
      <c r="R1708" s="34">
        <f>IF(M1708="","",O1708-P1708-Q1708)</f>
        <v/>
      </c>
    </row>
    <row r="1709">
      <c r="A1709" s="25" t="n">
        <v>1705</v>
      </c>
      <c r="B1709" s="26">
        <f>_xlfn.XLOOKUP(C1709,sales!C:C,scon!B:B,"")</f>
        <v/>
      </c>
      <c r="C1709" s="4" t="n"/>
      <c r="D1709" s="26">
        <f>_xlfn.XLOOKUP(C1709,sales!C:C,scon!D:D,"")</f>
        <v/>
      </c>
      <c r="E1709" s="26">
        <f>_xlfn.XLOOKUP(C1709,sales!C:C,scon!E:E,"")</f>
        <v/>
      </c>
      <c r="F1709" s="4" t="n"/>
      <c r="G1709" s="27" t="n"/>
      <c r="H1709" s="28" t="n"/>
      <c r="I1709" s="4" t="n"/>
      <c r="J1709" s="35">
        <f>_xlfn.XLOOKUP(C1709,sales!C:C,scon!L:L,"")</f>
        <v/>
      </c>
      <c r="K1709" s="31" t="n"/>
      <c r="L1709" s="31" t="n"/>
      <c r="M1709" s="33">
        <f>IF(I1709="","",J1709*I1709)</f>
        <v/>
      </c>
      <c r="N1709" s="33">
        <f>IF(K1709="","",M1709 * K1709)</f>
        <v/>
      </c>
      <c r="O1709" s="33">
        <f>IF(K1709="","",M1709 + N1709)</f>
        <v/>
      </c>
      <c r="P1709" s="4" t="n"/>
      <c r="Q1709" s="33">
        <f>IF(L1709&amp;K1709="","",M1709 * L1709)</f>
        <v/>
      </c>
      <c r="R1709" s="34">
        <f>IF(M1709="","",O1709-P1709-Q1709)</f>
        <v/>
      </c>
    </row>
    <row r="1710">
      <c r="A1710" s="25" t="n">
        <v>1706</v>
      </c>
      <c r="B1710" s="26">
        <f>_xlfn.XLOOKUP(C1710,sales!C:C,scon!B:B,"")</f>
        <v/>
      </c>
      <c r="C1710" s="4" t="n"/>
      <c r="D1710" s="26">
        <f>_xlfn.XLOOKUP(C1710,sales!C:C,scon!D:D,"")</f>
        <v/>
      </c>
      <c r="E1710" s="26">
        <f>_xlfn.XLOOKUP(C1710,sales!C:C,scon!E:E,"")</f>
        <v/>
      </c>
      <c r="F1710" s="4" t="n"/>
      <c r="G1710" s="27" t="n"/>
      <c r="H1710" s="28" t="n"/>
      <c r="I1710" s="4" t="n"/>
      <c r="J1710" s="35">
        <f>_xlfn.XLOOKUP(C1710,sales!C:C,scon!L:L,"")</f>
        <v/>
      </c>
      <c r="K1710" s="31" t="n"/>
      <c r="L1710" s="31" t="n"/>
      <c r="M1710" s="33">
        <f>IF(I1710="","",J1710*I1710)</f>
        <v/>
      </c>
      <c r="N1710" s="33">
        <f>IF(K1710="","",M1710 * K1710)</f>
        <v/>
      </c>
      <c r="O1710" s="33">
        <f>IF(K1710="","",M1710 + N1710)</f>
        <v/>
      </c>
      <c r="P1710" s="4" t="n"/>
      <c r="Q1710" s="33">
        <f>IF(L1710&amp;K1710="","",M1710 * L1710)</f>
        <v/>
      </c>
      <c r="R1710" s="34">
        <f>IF(M1710="","",O1710-P1710-Q1710)</f>
        <v/>
      </c>
    </row>
    <row r="1711">
      <c r="A1711" s="25" t="n">
        <v>1707</v>
      </c>
      <c r="B1711" s="26">
        <f>_xlfn.XLOOKUP(C1711,sales!C:C,scon!B:B,"")</f>
        <v/>
      </c>
      <c r="C1711" s="4" t="n"/>
      <c r="D1711" s="26">
        <f>_xlfn.XLOOKUP(C1711,sales!C:C,scon!D:D,"")</f>
        <v/>
      </c>
      <c r="E1711" s="26">
        <f>_xlfn.XLOOKUP(C1711,sales!C:C,scon!E:E,"")</f>
        <v/>
      </c>
      <c r="F1711" s="4" t="n"/>
      <c r="G1711" s="27" t="n"/>
      <c r="H1711" s="28" t="n"/>
      <c r="I1711" s="4" t="n"/>
      <c r="J1711" s="35">
        <f>_xlfn.XLOOKUP(C1711,sales!C:C,scon!L:L,"")</f>
        <v/>
      </c>
      <c r="K1711" s="31" t="n"/>
      <c r="L1711" s="31" t="n"/>
      <c r="M1711" s="33">
        <f>IF(I1711="","",J1711*I1711)</f>
        <v/>
      </c>
      <c r="N1711" s="33">
        <f>IF(K1711="","",M1711 * K1711)</f>
        <v/>
      </c>
      <c r="O1711" s="33">
        <f>IF(K1711="","",M1711 + N1711)</f>
        <v/>
      </c>
      <c r="P1711" s="4" t="n"/>
      <c r="Q1711" s="33">
        <f>IF(L1711&amp;K1711="","",M1711 * L1711)</f>
        <v/>
      </c>
      <c r="R1711" s="34">
        <f>IF(M1711="","",O1711-P1711-Q1711)</f>
        <v/>
      </c>
    </row>
    <row r="1712">
      <c r="A1712" s="25" t="n">
        <v>1708</v>
      </c>
      <c r="B1712" s="26">
        <f>_xlfn.XLOOKUP(C1712,sales!C:C,scon!B:B,"")</f>
        <v/>
      </c>
      <c r="C1712" s="4" t="n"/>
      <c r="D1712" s="26">
        <f>_xlfn.XLOOKUP(C1712,sales!C:C,scon!D:D,"")</f>
        <v/>
      </c>
      <c r="E1712" s="26">
        <f>_xlfn.XLOOKUP(C1712,sales!C:C,scon!E:E,"")</f>
        <v/>
      </c>
      <c r="F1712" s="4" t="n"/>
      <c r="G1712" s="27" t="n"/>
      <c r="H1712" s="28" t="n"/>
      <c r="I1712" s="4" t="n"/>
      <c r="J1712" s="35">
        <f>_xlfn.XLOOKUP(C1712,sales!C:C,scon!L:L,"")</f>
        <v/>
      </c>
      <c r="K1712" s="31" t="n"/>
      <c r="L1712" s="31" t="n"/>
      <c r="M1712" s="33">
        <f>IF(I1712="","",J1712*I1712)</f>
        <v/>
      </c>
      <c r="N1712" s="33">
        <f>IF(K1712="","",M1712 * K1712)</f>
        <v/>
      </c>
      <c r="O1712" s="33">
        <f>IF(K1712="","",M1712 + N1712)</f>
        <v/>
      </c>
      <c r="P1712" s="4" t="n"/>
      <c r="Q1712" s="33">
        <f>IF(L1712&amp;K1712="","",M1712 * L1712)</f>
        <v/>
      </c>
      <c r="R1712" s="34">
        <f>IF(M1712="","",O1712-P1712-Q1712)</f>
        <v/>
      </c>
    </row>
    <row r="1713">
      <c r="A1713" s="25" t="n">
        <v>1709</v>
      </c>
      <c r="B1713" s="26">
        <f>_xlfn.XLOOKUP(C1713,sales!C:C,scon!B:B,"")</f>
        <v/>
      </c>
      <c r="C1713" s="4" t="n"/>
      <c r="D1713" s="26">
        <f>_xlfn.XLOOKUP(C1713,sales!C:C,scon!D:D,"")</f>
        <v/>
      </c>
      <c r="E1713" s="26">
        <f>_xlfn.XLOOKUP(C1713,sales!C:C,scon!E:E,"")</f>
        <v/>
      </c>
      <c r="F1713" s="4" t="n"/>
      <c r="G1713" s="27" t="n"/>
      <c r="H1713" s="28" t="n"/>
      <c r="I1713" s="4" t="n"/>
      <c r="J1713" s="35">
        <f>_xlfn.XLOOKUP(C1713,sales!C:C,scon!L:L,"")</f>
        <v/>
      </c>
      <c r="K1713" s="31" t="n"/>
      <c r="L1713" s="31" t="n"/>
      <c r="M1713" s="33">
        <f>IF(I1713="","",J1713*I1713)</f>
        <v/>
      </c>
      <c r="N1713" s="33">
        <f>IF(K1713="","",M1713 * K1713)</f>
        <v/>
      </c>
      <c r="O1713" s="33">
        <f>IF(K1713="","",M1713 + N1713)</f>
        <v/>
      </c>
      <c r="P1713" s="4" t="n"/>
      <c r="Q1713" s="33">
        <f>IF(L1713&amp;K1713="","",M1713 * L1713)</f>
        <v/>
      </c>
      <c r="R1713" s="34">
        <f>IF(M1713="","",O1713-P1713-Q1713)</f>
        <v/>
      </c>
    </row>
    <row r="1714">
      <c r="A1714" s="25" t="n">
        <v>1710</v>
      </c>
      <c r="B1714" s="26">
        <f>_xlfn.XLOOKUP(C1714,sales!C:C,scon!B:B,"")</f>
        <v/>
      </c>
      <c r="C1714" s="4" t="n"/>
      <c r="D1714" s="26">
        <f>_xlfn.XLOOKUP(C1714,sales!C:C,scon!D:D,"")</f>
        <v/>
      </c>
      <c r="E1714" s="26">
        <f>_xlfn.XLOOKUP(C1714,sales!C:C,scon!E:E,"")</f>
        <v/>
      </c>
      <c r="F1714" s="4" t="n"/>
      <c r="G1714" s="27" t="n"/>
      <c r="H1714" s="28" t="n"/>
      <c r="I1714" s="4" t="n"/>
      <c r="J1714" s="35">
        <f>_xlfn.XLOOKUP(C1714,sales!C:C,scon!L:L,"")</f>
        <v/>
      </c>
      <c r="K1714" s="31" t="n"/>
      <c r="L1714" s="31" t="n"/>
      <c r="M1714" s="33">
        <f>IF(I1714="","",J1714*I1714)</f>
        <v/>
      </c>
      <c r="N1714" s="33">
        <f>IF(K1714="","",M1714 * K1714)</f>
        <v/>
      </c>
      <c r="O1714" s="33">
        <f>IF(K1714="","",M1714 + N1714)</f>
        <v/>
      </c>
      <c r="P1714" s="4" t="n"/>
      <c r="Q1714" s="33">
        <f>IF(L1714&amp;K1714="","",M1714 * L1714)</f>
        <v/>
      </c>
      <c r="R1714" s="34">
        <f>IF(M1714="","",O1714-P1714-Q1714)</f>
        <v/>
      </c>
    </row>
    <row r="1715">
      <c r="A1715" s="25" t="n">
        <v>1711</v>
      </c>
      <c r="B1715" s="26">
        <f>_xlfn.XLOOKUP(C1715,sales!C:C,scon!B:B,"")</f>
        <v/>
      </c>
      <c r="C1715" s="4" t="n"/>
      <c r="D1715" s="26">
        <f>_xlfn.XLOOKUP(C1715,sales!C:C,scon!D:D,"")</f>
        <v/>
      </c>
      <c r="E1715" s="26">
        <f>_xlfn.XLOOKUP(C1715,sales!C:C,scon!E:E,"")</f>
        <v/>
      </c>
      <c r="F1715" s="4" t="n"/>
      <c r="G1715" s="27" t="n"/>
      <c r="H1715" s="28" t="n"/>
      <c r="I1715" s="4" t="n"/>
      <c r="J1715" s="35">
        <f>_xlfn.XLOOKUP(C1715,sales!C:C,scon!L:L,"")</f>
        <v/>
      </c>
      <c r="K1715" s="31" t="n"/>
      <c r="L1715" s="31" t="n"/>
      <c r="M1715" s="33">
        <f>IF(I1715="","",J1715*I1715)</f>
        <v/>
      </c>
      <c r="N1715" s="33">
        <f>IF(K1715="","",M1715 * K1715)</f>
        <v/>
      </c>
      <c r="O1715" s="33">
        <f>IF(K1715="","",M1715 + N1715)</f>
        <v/>
      </c>
      <c r="P1715" s="4" t="n"/>
      <c r="Q1715" s="33">
        <f>IF(L1715&amp;K1715="","",M1715 * L1715)</f>
        <v/>
      </c>
      <c r="R1715" s="34">
        <f>IF(M1715="","",O1715-P1715-Q1715)</f>
        <v/>
      </c>
    </row>
    <row r="1716">
      <c r="A1716" s="25" t="n">
        <v>1712</v>
      </c>
      <c r="B1716" s="26">
        <f>_xlfn.XLOOKUP(C1716,sales!C:C,scon!B:B,"")</f>
        <v/>
      </c>
      <c r="C1716" s="4" t="n"/>
      <c r="D1716" s="26">
        <f>_xlfn.XLOOKUP(C1716,sales!C:C,scon!D:D,"")</f>
        <v/>
      </c>
      <c r="E1716" s="26">
        <f>_xlfn.XLOOKUP(C1716,sales!C:C,scon!E:E,"")</f>
        <v/>
      </c>
      <c r="F1716" s="4" t="n"/>
      <c r="G1716" s="27" t="n"/>
      <c r="H1716" s="28" t="n"/>
      <c r="I1716" s="4" t="n"/>
      <c r="J1716" s="35">
        <f>_xlfn.XLOOKUP(C1716,sales!C:C,scon!L:L,"")</f>
        <v/>
      </c>
      <c r="K1716" s="31" t="n"/>
      <c r="L1716" s="31" t="n"/>
      <c r="M1716" s="33">
        <f>IF(I1716="","",J1716*I1716)</f>
        <v/>
      </c>
      <c r="N1716" s="33">
        <f>IF(K1716="","",M1716 * K1716)</f>
        <v/>
      </c>
      <c r="O1716" s="33">
        <f>IF(K1716="","",M1716 + N1716)</f>
        <v/>
      </c>
      <c r="P1716" s="4" t="n"/>
      <c r="Q1716" s="33">
        <f>IF(L1716&amp;K1716="","",M1716 * L1716)</f>
        <v/>
      </c>
      <c r="R1716" s="34">
        <f>IF(M1716="","",O1716-P1716-Q1716)</f>
        <v/>
      </c>
    </row>
    <row r="1717">
      <c r="A1717" s="25" t="n">
        <v>1713</v>
      </c>
      <c r="B1717" s="26">
        <f>_xlfn.XLOOKUP(C1717,sales!C:C,scon!B:B,"")</f>
        <v/>
      </c>
      <c r="C1717" s="4" t="n"/>
      <c r="D1717" s="26">
        <f>_xlfn.XLOOKUP(C1717,sales!C:C,scon!D:D,"")</f>
        <v/>
      </c>
      <c r="E1717" s="26">
        <f>_xlfn.XLOOKUP(C1717,sales!C:C,scon!E:E,"")</f>
        <v/>
      </c>
      <c r="F1717" s="4" t="n"/>
      <c r="G1717" s="27" t="n"/>
      <c r="H1717" s="28" t="n"/>
      <c r="I1717" s="4" t="n"/>
      <c r="J1717" s="35">
        <f>_xlfn.XLOOKUP(C1717,sales!C:C,scon!L:L,"")</f>
        <v/>
      </c>
      <c r="K1717" s="31" t="n"/>
      <c r="L1717" s="31" t="n"/>
      <c r="M1717" s="33">
        <f>IF(I1717="","",J1717*I1717)</f>
        <v/>
      </c>
      <c r="N1717" s="33">
        <f>IF(K1717="","",M1717 * K1717)</f>
        <v/>
      </c>
      <c r="O1717" s="33">
        <f>IF(K1717="","",M1717 + N1717)</f>
        <v/>
      </c>
      <c r="P1717" s="4" t="n"/>
      <c r="Q1717" s="33">
        <f>IF(L1717&amp;K1717="","",M1717 * L1717)</f>
        <v/>
      </c>
      <c r="R1717" s="34">
        <f>IF(M1717="","",O1717-P1717-Q1717)</f>
        <v/>
      </c>
    </row>
    <row r="1718">
      <c r="A1718" s="25" t="n">
        <v>1714</v>
      </c>
      <c r="B1718" s="26">
        <f>_xlfn.XLOOKUP(C1718,sales!C:C,scon!B:B,"")</f>
        <v/>
      </c>
      <c r="C1718" s="4" t="n"/>
      <c r="D1718" s="26">
        <f>_xlfn.XLOOKUP(C1718,sales!C:C,scon!D:D,"")</f>
        <v/>
      </c>
      <c r="E1718" s="26">
        <f>_xlfn.XLOOKUP(C1718,sales!C:C,scon!E:E,"")</f>
        <v/>
      </c>
      <c r="F1718" s="4" t="n"/>
      <c r="G1718" s="27" t="n"/>
      <c r="H1718" s="28" t="n"/>
      <c r="I1718" s="4" t="n"/>
      <c r="J1718" s="35">
        <f>_xlfn.XLOOKUP(C1718,sales!C:C,scon!L:L,"")</f>
        <v/>
      </c>
      <c r="K1718" s="31" t="n"/>
      <c r="L1718" s="31" t="n"/>
      <c r="M1718" s="33">
        <f>IF(I1718="","",J1718*I1718)</f>
        <v/>
      </c>
      <c r="N1718" s="33">
        <f>IF(K1718="","",M1718 * K1718)</f>
        <v/>
      </c>
      <c r="O1718" s="33">
        <f>IF(K1718="","",M1718 + N1718)</f>
        <v/>
      </c>
      <c r="P1718" s="4" t="n"/>
      <c r="Q1718" s="33">
        <f>IF(L1718&amp;K1718="","",M1718 * L1718)</f>
        <v/>
      </c>
      <c r="R1718" s="34">
        <f>IF(M1718="","",O1718-P1718-Q1718)</f>
        <v/>
      </c>
    </row>
    <row r="1719">
      <c r="A1719" s="25" t="n">
        <v>1715</v>
      </c>
      <c r="B1719" s="26">
        <f>_xlfn.XLOOKUP(C1719,sales!C:C,scon!B:B,"")</f>
        <v/>
      </c>
      <c r="C1719" s="4" t="n"/>
      <c r="D1719" s="26">
        <f>_xlfn.XLOOKUP(C1719,sales!C:C,scon!D:D,"")</f>
        <v/>
      </c>
      <c r="E1719" s="26">
        <f>_xlfn.XLOOKUP(C1719,sales!C:C,scon!E:E,"")</f>
        <v/>
      </c>
      <c r="F1719" s="4" t="n"/>
      <c r="G1719" s="27" t="n"/>
      <c r="H1719" s="28" t="n"/>
      <c r="I1719" s="4" t="n"/>
      <c r="J1719" s="35">
        <f>_xlfn.XLOOKUP(C1719,sales!C:C,scon!L:L,"")</f>
        <v/>
      </c>
      <c r="K1719" s="31" t="n"/>
      <c r="L1719" s="31" t="n"/>
      <c r="M1719" s="33">
        <f>IF(I1719="","",J1719*I1719)</f>
        <v/>
      </c>
      <c r="N1719" s="33">
        <f>IF(K1719="","",M1719 * K1719)</f>
        <v/>
      </c>
      <c r="O1719" s="33">
        <f>IF(K1719="","",M1719 + N1719)</f>
        <v/>
      </c>
      <c r="P1719" s="4" t="n"/>
      <c r="Q1719" s="33">
        <f>IF(L1719&amp;K1719="","",M1719 * L1719)</f>
        <v/>
      </c>
      <c r="R1719" s="34">
        <f>IF(M1719="","",O1719-P1719-Q1719)</f>
        <v/>
      </c>
    </row>
    <row r="1720">
      <c r="A1720" s="25" t="n">
        <v>1716</v>
      </c>
      <c r="B1720" s="26">
        <f>_xlfn.XLOOKUP(C1720,sales!C:C,scon!B:B,"")</f>
        <v/>
      </c>
      <c r="C1720" s="4" t="n"/>
      <c r="D1720" s="26">
        <f>_xlfn.XLOOKUP(C1720,sales!C:C,scon!D:D,"")</f>
        <v/>
      </c>
      <c r="E1720" s="26">
        <f>_xlfn.XLOOKUP(C1720,sales!C:C,scon!E:E,"")</f>
        <v/>
      </c>
      <c r="F1720" s="4" t="n"/>
      <c r="G1720" s="27" t="n"/>
      <c r="H1720" s="28" t="n"/>
      <c r="I1720" s="4" t="n"/>
      <c r="J1720" s="35">
        <f>_xlfn.XLOOKUP(C1720,sales!C:C,scon!L:L,"")</f>
        <v/>
      </c>
      <c r="K1720" s="31" t="n"/>
      <c r="L1720" s="31" t="n"/>
      <c r="M1720" s="33">
        <f>IF(I1720="","",J1720*I1720)</f>
        <v/>
      </c>
      <c r="N1720" s="33">
        <f>IF(K1720="","",M1720 * K1720)</f>
        <v/>
      </c>
      <c r="O1720" s="33">
        <f>IF(K1720="","",M1720 + N1720)</f>
        <v/>
      </c>
      <c r="P1720" s="4" t="n"/>
      <c r="Q1720" s="33">
        <f>IF(L1720&amp;K1720="","",M1720 * L1720)</f>
        <v/>
      </c>
      <c r="R1720" s="34">
        <f>IF(M1720="","",O1720-P1720-Q1720)</f>
        <v/>
      </c>
    </row>
    <row r="1721">
      <c r="A1721" s="25" t="n">
        <v>1717</v>
      </c>
      <c r="B1721" s="26">
        <f>_xlfn.XLOOKUP(C1721,sales!C:C,scon!B:B,"")</f>
        <v/>
      </c>
      <c r="C1721" s="4" t="n"/>
      <c r="D1721" s="26">
        <f>_xlfn.XLOOKUP(C1721,sales!C:C,scon!D:D,"")</f>
        <v/>
      </c>
      <c r="E1721" s="26">
        <f>_xlfn.XLOOKUP(C1721,sales!C:C,scon!E:E,"")</f>
        <v/>
      </c>
      <c r="F1721" s="4" t="n"/>
      <c r="G1721" s="27" t="n"/>
      <c r="H1721" s="28" t="n"/>
      <c r="I1721" s="4" t="n"/>
      <c r="J1721" s="35">
        <f>_xlfn.XLOOKUP(C1721,sales!C:C,scon!L:L,"")</f>
        <v/>
      </c>
      <c r="K1721" s="31" t="n"/>
      <c r="L1721" s="31" t="n"/>
      <c r="M1721" s="33">
        <f>IF(I1721="","",J1721*I1721)</f>
        <v/>
      </c>
      <c r="N1721" s="33">
        <f>IF(K1721="","",M1721 * K1721)</f>
        <v/>
      </c>
      <c r="O1721" s="33">
        <f>IF(K1721="","",M1721 + N1721)</f>
        <v/>
      </c>
      <c r="P1721" s="4" t="n"/>
      <c r="Q1721" s="33">
        <f>IF(L1721&amp;K1721="","",M1721 * L1721)</f>
        <v/>
      </c>
      <c r="R1721" s="34">
        <f>IF(M1721="","",O1721-P1721-Q1721)</f>
        <v/>
      </c>
    </row>
    <row r="1722">
      <c r="A1722" s="25" t="n">
        <v>1718</v>
      </c>
      <c r="B1722" s="26">
        <f>_xlfn.XLOOKUP(C1722,sales!C:C,scon!B:B,"")</f>
        <v/>
      </c>
      <c r="C1722" s="4" t="n"/>
      <c r="D1722" s="26">
        <f>_xlfn.XLOOKUP(C1722,sales!C:C,scon!D:D,"")</f>
        <v/>
      </c>
      <c r="E1722" s="26">
        <f>_xlfn.XLOOKUP(C1722,sales!C:C,scon!E:E,"")</f>
        <v/>
      </c>
      <c r="F1722" s="4" t="n"/>
      <c r="G1722" s="27" t="n"/>
      <c r="H1722" s="28" t="n"/>
      <c r="I1722" s="4" t="n"/>
      <c r="J1722" s="35">
        <f>_xlfn.XLOOKUP(C1722,sales!C:C,scon!L:L,"")</f>
        <v/>
      </c>
      <c r="K1722" s="31" t="n"/>
      <c r="L1722" s="31" t="n"/>
      <c r="M1722" s="33">
        <f>IF(I1722="","",J1722*I1722)</f>
        <v/>
      </c>
      <c r="N1722" s="33">
        <f>IF(K1722="","",M1722 * K1722)</f>
        <v/>
      </c>
      <c r="O1722" s="33">
        <f>IF(K1722="","",M1722 + N1722)</f>
        <v/>
      </c>
      <c r="P1722" s="4" t="n"/>
      <c r="Q1722" s="33">
        <f>IF(L1722&amp;K1722="","",M1722 * L1722)</f>
        <v/>
      </c>
      <c r="R1722" s="34">
        <f>IF(M1722="","",O1722-P1722-Q1722)</f>
        <v/>
      </c>
    </row>
    <row r="1723">
      <c r="A1723" s="25" t="n">
        <v>1719</v>
      </c>
      <c r="B1723" s="26">
        <f>_xlfn.XLOOKUP(C1723,sales!C:C,scon!B:B,"")</f>
        <v/>
      </c>
      <c r="C1723" s="4" t="n"/>
      <c r="D1723" s="26">
        <f>_xlfn.XLOOKUP(C1723,sales!C:C,scon!D:D,"")</f>
        <v/>
      </c>
      <c r="E1723" s="26">
        <f>_xlfn.XLOOKUP(C1723,sales!C:C,scon!E:E,"")</f>
        <v/>
      </c>
      <c r="F1723" s="4" t="n"/>
      <c r="G1723" s="27" t="n"/>
      <c r="H1723" s="28" t="n"/>
      <c r="I1723" s="4" t="n"/>
      <c r="J1723" s="35">
        <f>_xlfn.XLOOKUP(C1723,sales!C:C,scon!L:L,"")</f>
        <v/>
      </c>
      <c r="K1723" s="31" t="n"/>
      <c r="L1723" s="31" t="n"/>
      <c r="M1723" s="33">
        <f>IF(I1723="","",J1723*I1723)</f>
        <v/>
      </c>
      <c r="N1723" s="33">
        <f>IF(K1723="","",M1723 * K1723)</f>
        <v/>
      </c>
      <c r="O1723" s="33">
        <f>IF(K1723="","",M1723 + N1723)</f>
        <v/>
      </c>
      <c r="P1723" s="4" t="n"/>
      <c r="Q1723" s="33">
        <f>IF(L1723&amp;K1723="","",M1723 * L1723)</f>
        <v/>
      </c>
      <c r="R1723" s="34">
        <f>IF(M1723="","",O1723-P1723-Q1723)</f>
        <v/>
      </c>
    </row>
    <row r="1724">
      <c r="A1724" s="25" t="n">
        <v>1720</v>
      </c>
      <c r="B1724" s="26">
        <f>_xlfn.XLOOKUP(C1724,sales!C:C,scon!B:B,"")</f>
        <v/>
      </c>
      <c r="C1724" s="4" t="n"/>
      <c r="D1724" s="26">
        <f>_xlfn.XLOOKUP(C1724,sales!C:C,scon!D:D,"")</f>
        <v/>
      </c>
      <c r="E1724" s="26">
        <f>_xlfn.XLOOKUP(C1724,sales!C:C,scon!E:E,"")</f>
        <v/>
      </c>
      <c r="F1724" s="4" t="n"/>
      <c r="G1724" s="27" t="n"/>
      <c r="H1724" s="28" t="n"/>
      <c r="I1724" s="4" t="n"/>
      <c r="J1724" s="35">
        <f>_xlfn.XLOOKUP(C1724,sales!C:C,scon!L:L,"")</f>
        <v/>
      </c>
      <c r="K1724" s="31" t="n"/>
      <c r="L1724" s="31" t="n"/>
      <c r="M1724" s="33">
        <f>IF(I1724="","",J1724*I1724)</f>
        <v/>
      </c>
      <c r="N1724" s="33">
        <f>IF(K1724="","",M1724 * K1724)</f>
        <v/>
      </c>
      <c r="O1724" s="33">
        <f>IF(K1724="","",M1724 + N1724)</f>
        <v/>
      </c>
      <c r="P1724" s="4" t="n"/>
      <c r="Q1724" s="33">
        <f>IF(L1724&amp;K1724="","",M1724 * L1724)</f>
        <v/>
      </c>
      <c r="R1724" s="34">
        <f>IF(M1724="","",O1724-P1724-Q1724)</f>
        <v/>
      </c>
    </row>
    <row r="1725">
      <c r="A1725" s="25" t="n">
        <v>1721</v>
      </c>
      <c r="B1725" s="26">
        <f>_xlfn.XLOOKUP(C1725,sales!C:C,scon!B:B,"")</f>
        <v/>
      </c>
      <c r="C1725" s="4" t="n"/>
      <c r="D1725" s="26">
        <f>_xlfn.XLOOKUP(C1725,sales!C:C,scon!D:D,"")</f>
        <v/>
      </c>
      <c r="E1725" s="26">
        <f>_xlfn.XLOOKUP(C1725,sales!C:C,scon!E:E,"")</f>
        <v/>
      </c>
      <c r="F1725" s="4" t="n"/>
      <c r="G1725" s="27" t="n"/>
      <c r="H1725" s="28" t="n"/>
      <c r="I1725" s="4" t="n"/>
      <c r="J1725" s="35">
        <f>_xlfn.XLOOKUP(C1725,sales!C:C,scon!L:L,"")</f>
        <v/>
      </c>
      <c r="K1725" s="31" t="n"/>
      <c r="L1725" s="31" t="n"/>
      <c r="M1725" s="33">
        <f>IF(I1725="","",J1725*I1725)</f>
        <v/>
      </c>
      <c r="N1725" s="33">
        <f>IF(K1725="","",M1725 * K1725)</f>
        <v/>
      </c>
      <c r="O1725" s="33">
        <f>IF(K1725="","",M1725 + N1725)</f>
        <v/>
      </c>
      <c r="P1725" s="4" t="n"/>
      <c r="Q1725" s="33">
        <f>IF(L1725&amp;K1725="","",M1725 * L1725)</f>
        <v/>
      </c>
      <c r="R1725" s="34">
        <f>IF(M1725="","",O1725-P1725-Q1725)</f>
        <v/>
      </c>
    </row>
    <row r="1726">
      <c r="A1726" s="25" t="n">
        <v>1722</v>
      </c>
      <c r="B1726" s="26">
        <f>_xlfn.XLOOKUP(C1726,sales!C:C,scon!B:B,"")</f>
        <v/>
      </c>
      <c r="C1726" s="4" t="n"/>
      <c r="D1726" s="26">
        <f>_xlfn.XLOOKUP(C1726,sales!C:C,scon!D:D,"")</f>
        <v/>
      </c>
      <c r="E1726" s="26">
        <f>_xlfn.XLOOKUP(C1726,sales!C:C,scon!E:E,"")</f>
        <v/>
      </c>
      <c r="F1726" s="4" t="n"/>
      <c r="G1726" s="27" t="n"/>
      <c r="H1726" s="28" t="n"/>
      <c r="I1726" s="4" t="n"/>
      <c r="J1726" s="35">
        <f>_xlfn.XLOOKUP(C1726,sales!C:C,scon!L:L,"")</f>
        <v/>
      </c>
      <c r="K1726" s="31" t="n"/>
      <c r="L1726" s="31" t="n"/>
      <c r="M1726" s="33">
        <f>IF(I1726="","",J1726*I1726)</f>
        <v/>
      </c>
      <c r="N1726" s="33">
        <f>IF(K1726="","",M1726 * K1726)</f>
        <v/>
      </c>
      <c r="O1726" s="33">
        <f>IF(K1726="","",M1726 + N1726)</f>
        <v/>
      </c>
      <c r="P1726" s="4" t="n"/>
      <c r="Q1726" s="33">
        <f>IF(L1726&amp;K1726="","",M1726 * L1726)</f>
        <v/>
      </c>
      <c r="R1726" s="34">
        <f>IF(M1726="","",O1726-P1726-Q1726)</f>
        <v/>
      </c>
    </row>
    <row r="1727">
      <c r="A1727" s="25" t="n">
        <v>1723</v>
      </c>
      <c r="B1727" s="26">
        <f>_xlfn.XLOOKUP(C1727,sales!C:C,scon!B:B,"")</f>
        <v/>
      </c>
      <c r="C1727" s="4" t="n"/>
      <c r="D1727" s="26">
        <f>_xlfn.XLOOKUP(C1727,sales!C:C,scon!D:D,"")</f>
        <v/>
      </c>
      <c r="E1727" s="26">
        <f>_xlfn.XLOOKUP(C1727,sales!C:C,scon!E:E,"")</f>
        <v/>
      </c>
      <c r="F1727" s="4" t="n"/>
      <c r="G1727" s="27" t="n"/>
      <c r="H1727" s="28" t="n"/>
      <c r="I1727" s="4" t="n"/>
      <c r="J1727" s="35">
        <f>_xlfn.XLOOKUP(C1727,sales!C:C,scon!L:L,"")</f>
        <v/>
      </c>
      <c r="K1727" s="31" t="n"/>
      <c r="L1727" s="31" t="n"/>
      <c r="M1727" s="33">
        <f>IF(I1727="","",J1727*I1727)</f>
        <v/>
      </c>
      <c r="N1727" s="33">
        <f>IF(K1727="","",M1727 * K1727)</f>
        <v/>
      </c>
      <c r="O1727" s="33">
        <f>IF(K1727="","",M1727 + N1727)</f>
        <v/>
      </c>
      <c r="P1727" s="4" t="n"/>
      <c r="Q1727" s="33">
        <f>IF(L1727&amp;K1727="","",M1727 * L1727)</f>
        <v/>
      </c>
      <c r="R1727" s="34">
        <f>IF(M1727="","",O1727-P1727-Q1727)</f>
        <v/>
      </c>
    </row>
    <row r="1728">
      <c r="A1728" s="25" t="n">
        <v>1724</v>
      </c>
      <c r="B1728" s="26">
        <f>_xlfn.XLOOKUP(C1728,sales!C:C,scon!B:B,"")</f>
        <v/>
      </c>
      <c r="C1728" s="4" t="n"/>
      <c r="D1728" s="26">
        <f>_xlfn.XLOOKUP(C1728,sales!C:C,scon!D:D,"")</f>
        <v/>
      </c>
      <c r="E1728" s="26">
        <f>_xlfn.XLOOKUP(C1728,sales!C:C,scon!E:E,"")</f>
        <v/>
      </c>
      <c r="F1728" s="4" t="n"/>
      <c r="G1728" s="27" t="n"/>
      <c r="H1728" s="28" t="n"/>
      <c r="I1728" s="4" t="n"/>
      <c r="J1728" s="35">
        <f>_xlfn.XLOOKUP(C1728,sales!C:C,scon!L:L,"")</f>
        <v/>
      </c>
      <c r="K1728" s="31" t="n"/>
      <c r="L1728" s="31" t="n"/>
      <c r="M1728" s="33">
        <f>IF(I1728="","",J1728*I1728)</f>
        <v/>
      </c>
      <c r="N1728" s="33">
        <f>IF(K1728="","",M1728 * K1728)</f>
        <v/>
      </c>
      <c r="O1728" s="33">
        <f>IF(K1728="","",M1728 + N1728)</f>
        <v/>
      </c>
      <c r="P1728" s="4" t="n"/>
      <c r="Q1728" s="33">
        <f>IF(L1728&amp;K1728="","",M1728 * L1728)</f>
        <v/>
      </c>
      <c r="R1728" s="34">
        <f>IF(M1728="","",O1728-P1728-Q1728)</f>
        <v/>
      </c>
    </row>
    <row r="1729">
      <c r="A1729" s="25" t="n">
        <v>1725</v>
      </c>
      <c r="B1729" s="26">
        <f>_xlfn.XLOOKUP(C1729,sales!C:C,scon!B:B,"")</f>
        <v/>
      </c>
      <c r="C1729" s="4" t="n"/>
      <c r="D1729" s="26">
        <f>_xlfn.XLOOKUP(C1729,sales!C:C,scon!D:D,"")</f>
        <v/>
      </c>
      <c r="E1729" s="26">
        <f>_xlfn.XLOOKUP(C1729,sales!C:C,scon!E:E,"")</f>
        <v/>
      </c>
      <c r="F1729" s="4" t="n"/>
      <c r="G1729" s="27" t="n"/>
      <c r="H1729" s="28" t="n"/>
      <c r="I1729" s="4" t="n"/>
      <c r="J1729" s="35">
        <f>_xlfn.XLOOKUP(C1729,sales!C:C,scon!L:L,"")</f>
        <v/>
      </c>
      <c r="K1729" s="31" t="n"/>
      <c r="L1729" s="31" t="n"/>
      <c r="M1729" s="33">
        <f>IF(I1729="","",J1729*I1729)</f>
        <v/>
      </c>
      <c r="N1729" s="33">
        <f>IF(K1729="","",M1729 * K1729)</f>
        <v/>
      </c>
      <c r="O1729" s="33">
        <f>IF(K1729="","",M1729 + N1729)</f>
        <v/>
      </c>
      <c r="P1729" s="4" t="n"/>
      <c r="Q1729" s="33">
        <f>IF(L1729&amp;K1729="","",M1729 * L1729)</f>
        <v/>
      </c>
      <c r="R1729" s="34">
        <f>IF(M1729="","",O1729-P1729-Q1729)</f>
        <v/>
      </c>
    </row>
    <row r="1730">
      <c r="A1730" s="25" t="n">
        <v>1726</v>
      </c>
      <c r="B1730" s="26">
        <f>_xlfn.XLOOKUP(C1730,sales!C:C,scon!B:B,"")</f>
        <v/>
      </c>
      <c r="C1730" s="4" t="n"/>
      <c r="D1730" s="26">
        <f>_xlfn.XLOOKUP(C1730,sales!C:C,scon!D:D,"")</f>
        <v/>
      </c>
      <c r="E1730" s="26">
        <f>_xlfn.XLOOKUP(C1730,sales!C:C,scon!E:E,"")</f>
        <v/>
      </c>
      <c r="F1730" s="4" t="n"/>
      <c r="G1730" s="27" t="n"/>
      <c r="H1730" s="28" t="n"/>
      <c r="I1730" s="4" t="n"/>
      <c r="J1730" s="35">
        <f>_xlfn.XLOOKUP(C1730,sales!C:C,scon!L:L,"")</f>
        <v/>
      </c>
      <c r="K1730" s="31" t="n"/>
      <c r="L1730" s="31" t="n"/>
      <c r="M1730" s="33">
        <f>IF(I1730="","",J1730*I1730)</f>
        <v/>
      </c>
      <c r="N1730" s="33">
        <f>IF(K1730="","",M1730 * K1730)</f>
        <v/>
      </c>
      <c r="O1730" s="33">
        <f>IF(K1730="","",M1730 + N1730)</f>
        <v/>
      </c>
      <c r="P1730" s="4" t="n"/>
      <c r="Q1730" s="33">
        <f>IF(L1730&amp;K1730="","",M1730 * L1730)</f>
        <v/>
      </c>
      <c r="R1730" s="34">
        <f>IF(M1730="","",O1730-P1730-Q1730)</f>
        <v/>
      </c>
    </row>
    <row r="1731">
      <c r="A1731" s="25" t="n">
        <v>1727</v>
      </c>
      <c r="B1731" s="26">
        <f>_xlfn.XLOOKUP(C1731,sales!C:C,scon!B:B,"")</f>
        <v/>
      </c>
      <c r="C1731" s="4" t="n"/>
      <c r="D1731" s="26">
        <f>_xlfn.XLOOKUP(C1731,sales!C:C,scon!D:D,"")</f>
        <v/>
      </c>
      <c r="E1731" s="26">
        <f>_xlfn.XLOOKUP(C1731,sales!C:C,scon!E:E,"")</f>
        <v/>
      </c>
      <c r="F1731" s="4" t="n"/>
      <c r="G1731" s="27" t="n"/>
      <c r="H1731" s="28" t="n"/>
      <c r="I1731" s="4" t="n"/>
      <c r="J1731" s="35">
        <f>_xlfn.XLOOKUP(C1731,sales!C:C,scon!L:L,"")</f>
        <v/>
      </c>
      <c r="K1731" s="31" t="n"/>
      <c r="L1731" s="31" t="n"/>
      <c r="M1731" s="33">
        <f>IF(I1731="","",J1731*I1731)</f>
        <v/>
      </c>
      <c r="N1731" s="33">
        <f>IF(K1731="","",M1731 * K1731)</f>
        <v/>
      </c>
      <c r="O1731" s="33">
        <f>IF(K1731="","",M1731 + N1731)</f>
        <v/>
      </c>
      <c r="P1731" s="4" t="n"/>
      <c r="Q1731" s="33">
        <f>IF(L1731&amp;K1731="","",M1731 * L1731)</f>
        <v/>
      </c>
      <c r="R1731" s="34">
        <f>IF(M1731="","",O1731-P1731-Q1731)</f>
        <v/>
      </c>
    </row>
    <row r="1732">
      <c r="A1732" s="25" t="n">
        <v>1728</v>
      </c>
      <c r="B1732" s="26">
        <f>_xlfn.XLOOKUP(C1732,sales!C:C,scon!B:B,"")</f>
        <v/>
      </c>
      <c r="C1732" s="4" t="n"/>
      <c r="D1732" s="26">
        <f>_xlfn.XLOOKUP(C1732,sales!C:C,scon!D:D,"")</f>
        <v/>
      </c>
      <c r="E1732" s="26">
        <f>_xlfn.XLOOKUP(C1732,sales!C:C,scon!E:E,"")</f>
        <v/>
      </c>
      <c r="F1732" s="4" t="n"/>
      <c r="G1732" s="27" t="n"/>
      <c r="H1732" s="28" t="n"/>
      <c r="I1732" s="4" t="n"/>
      <c r="J1732" s="35">
        <f>_xlfn.XLOOKUP(C1732,sales!C:C,scon!L:L,"")</f>
        <v/>
      </c>
      <c r="K1732" s="31" t="n"/>
      <c r="L1732" s="31" t="n"/>
      <c r="M1732" s="33">
        <f>IF(I1732="","",J1732*I1732)</f>
        <v/>
      </c>
      <c r="N1732" s="33">
        <f>IF(K1732="","",M1732 * K1732)</f>
        <v/>
      </c>
      <c r="O1732" s="33">
        <f>IF(K1732="","",M1732 + N1732)</f>
        <v/>
      </c>
      <c r="P1732" s="4" t="n"/>
      <c r="Q1732" s="33">
        <f>IF(L1732&amp;K1732="","",M1732 * L1732)</f>
        <v/>
      </c>
      <c r="R1732" s="34">
        <f>IF(M1732="","",O1732-P1732-Q1732)</f>
        <v/>
      </c>
    </row>
    <row r="1733">
      <c r="A1733" s="25" t="n">
        <v>1729</v>
      </c>
      <c r="B1733" s="26">
        <f>_xlfn.XLOOKUP(C1733,sales!C:C,scon!B:B,"")</f>
        <v/>
      </c>
      <c r="C1733" s="4" t="n"/>
      <c r="D1733" s="26">
        <f>_xlfn.XLOOKUP(C1733,sales!C:C,scon!D:D,"")</f>
        <v/>
      </c>
      <c r="E1733" s="26">
        <f>_xlfn.XLOOKUP(C1733,sales!C:C,scon!E:E,"")</f>
        <v/>
      </c>
      <c r="F1733" s="4" t="n"/>
      <c r="G1733" s="27" t="n"/>
      <c r="H1733" s="28" t="n"/>
      <c r="I1733" s="4" t="n"/>
      <c r="J1733" s="35">
        <f>_xlfn.XLOOKUP(C1733,sales!C:C,scon!L:L,"")</f>
        <v/>
      </c>
      <c r="K1733" s="31" t="n"/>
      <c r="L1733" s="31" t="n"/>
      <c r="M1733" s="33">
        <f>IF(I1733="","",J1733*I1733)</f>
        <v/>
      </c>
      <c r="N1733" s="33">
        <f>IF(K1733="","",M1733 * K1733)</f>
        <v/>
      </c>
      <c r="O1733" s="33">
        <f>IF(K1733="","",M1733 + N1733)</f>
        <v/>
      </c>
      <c r="P1733" s="4" t="n"/>
      <c r="Q1733" s="33">
        <f>IF(L1733&amp;K1733="","",M1733 * L1733)</f>
        <v/>
      </c>
      <c r="R1733" s="34">
        <f>IF(M1733="","",O1733-P1733-Q1733)</f>
        <v/>
      </c>
    </row>
    <row r="1734">
      <c r="A1734" s="25" t="n">
        <v>1730</v>
      </c>
      <c r="B1734" s="26">
        <f>_xlfn.XLOOKUP(C1734,sales!C:C,scon!B:B,"")</f>
        <v/>
      </c>
      <c r="C1734" s="4" t="n"/>
      <c r="D1734" s="26">
        <f>_xlfn.XLOOKUP(C1734,sales!C:C,scon!D:D,"")</f>
        <v/>
      </c>
      <c r="E1734" s="26">
        <f>_xlfn.XLOOKUP(C1734,sales!C:C,scon!E:E,"")</f>
        <v/>
      </c>
      <c r="F1734" s="4" t="n"/>
      <c r="G1734" s="27" t="n"/>
      <c r="H1734" s="28" t="n"/>
      <c r="I1734" s="4" t="n"/>
      <c r="J1734" s="35">
        <f>_xlfn.XLOOKUP(C1734,sales!C:C,scon!L:L,"")</f>
        <v/>
      </c>
      <c r="K1734" s="31" t="n"/>
      <c r="L1734" s="31" t="n"/>
      <c r="M1734" s="33">
        <f>IF(I1734="","",J1734*I1734)</f>
        <v/>
      </c>
      <c r="N1734" s="33">
        <f>IF(K1734="","",M1734 * K1734)</f>
        <v/>
      </c>
      <c r="O1734" s="33">
        <f>IF(K1734="","",M1734 + N1734)</f>
        <v/>
      </c>
      <c r="P1734" s="4" t="n"/>
      <c r="Q1734" s="33">
        <f>IF(L1734&amp;K1734="","",M1734 * L1734)</f>
        <v/>
      </c>
      <c r="R1734" s="34">
        <f>IF(M1734="","",O1734-P1734-Q1734)</f>
        <v/>
      </c>
    </row>
    <row r="1735">
      <c r="A1735" s="25" t="n">
        <v>1731</v>
      </c>
      <c r="B1735" s="26">
        <f>_xlfn.XLOOKUP(C1735,sales!C:C,scon!B:B,"")</f>
        <v/>
      </c>
      <c r="C1735" s="4" t="n"/>
      <c r="D1735" s="26">
        <f>_xlfn.XLOOKUP(C1735,sales!C:C,scon!D:D,"")</f>
        <v/>
      </c>
      <c r="E1735" s="26">
        <f>_xlfn.XLOOKUP(C1735,sales!C:C,scon!E:E,"")</f>
        <v/>
      </c>
      <c r="F1735" s="4" t="n"/>
      <c r="G1735" s="27" t="n"/>
      <c r="H1735" s="28" t="n"/>
      <c r="I1735" s="4" t="n"/>
      <c r="J1735" s="35">
        <f>_xlfn.XLOOKUP(C1735,sales!C:C,scon!L:L,"")</f>
        <v/>
      </c>
      <c r="K1735" s="31" t="n"/>
      <c r="L1735" s="31" t="n"/>
      <c r="M1735" s="33">
        <f>IF(I1735="","",J1735*I1735)</f>
        <v/>
      </c>
      <c r="N1735" s="33">
        <f>IF(K1735="","",M1735 * K1735)</f>
        <v/>
      </c>
      <c r="O1735" s="33">
        <f>IF(K1735="","",M1735 + N1735)</f>
        <v/>
      </c>
      <c r="P1735" s="4" t="n"/>
      <c r="Q1735" s="33">
        <f>IF(L1735&amp;K1735="","",M1735 * L1735)</f>
        <v/>
      </c>
      <c r="R1735" s="34">
        <f>IF(M1735="","",O1735-P1735-Q1735)</f>
        <v/>
      </c>
    </row>
    <row r="1736">
      <c r="A1736" s="25" t="n">
        <v>1732</v>
      </c>
      <c r="B1736" s="26">
        <f>_xlfn.XLOOKUP(C1736,sales!C:C,scon!B:B,"")</f>
        <v/>
      </c>
      <c r="C1736" s="4" t="n"/>
      <c r="D1736" s="26">
        <f>_xlfn.XLOOKUP(C1736,sales!C:C,scon!D:D,"")</f>
        <v/>
      </c>
      <c r="E1736" s="26">
        <f>_xlfn.XLOOKUP(C1736,sales!C:C,scon!E:E,"")</f>
        <v/>
      </c>
      <c r="F1736" s="4" t="n"/>
      <c r="G1736" s="27" t="n"/>
      <c r="H1736" s="28" t="n"/>
      <c r="I1736" s="4" t="n"/>
      <c r="J1736" s="35">
        <f>_xlfn.XLOOKUP(C1736,sales!C:C,scon!L:L,"")</f>
        <v/>
      </c>
      <c r="K1736" s="31" t="n"/>
      <c r="L1736" s="31" t="n"/>
      <c r="M1736" s="33">
        <f>IF(I1736="","",J1736*I1736)</f>
        <v/>
      </c>
      <c r="N1736" s="33">
        <f>IF(K1736="","",M1736 * K1736)</f>
        <v/>
      </c>
      <c r="O1736" s="33">
        <f>IF(K1736="","",M1736 + N1736)</f>
        <v/>
      </c>
      <c r="P1736" s="4" t="n"/>
      <c r="Q1736" s="33">
        <f>IF(L1736&amp;K1736="","",M1736 * L1736)</f>
        <v/>
      </c>
      <c r="R1736" s="34">
        <f>IF(M1736="","",O1736-P1736-Q1736)</f>
        <v/>
      </c>
    </row>
    <row r="1737">
      <c r="A1737" s="25" t="n">
        <v>1733</v>
      </c>
      <c r="B1737" s="26">
        <f>_xlfn.XLOOKUP(C1737,sales!C:C,scon!B:B,"")</f>
        <v/>
      </c>
      <c r="C1737" s="4" t="n"/>
      <c r="D1737" s="26">
        <f>_xlfn.XLOOKUP(C1737,sales!C:C,scon!D:D,"")</f>
        <v/>
      </c>
      <c r="E1737" s="26">
        <f>_xlfn.XLOOKUP(C1737,sales!C:C,scon!E:E,"")</f>
        <v/>
      </c>
      <c r="F1737" s="4" t="n"/>
      <c r="G1737" s="27" t="n"/>
      <c r="H1737" s="28" t="n"/>
      <c r="I1737" s="4" t="n"/>
      <c r="J1737" s="35">
        <f>_xlfn.XLOOKUP(C1737,sales!C:C,scon!L:L,"")</f>
        <v/>
      </c>
      <c r="K1737" s="31" t="n"/>
      <c r="L1737" s="31" t="n"/>
      <c r="M1737" s="33">
        <f>IF(I1737="","",J1737*I1737)</f>
        <v/>
      </c>
      <c r="N1737" s="33">
        <f>IF(K1737="","",M1737 * K1737)</f>
        <v/>
      </c>
      <c r="O1737" s="33">
        <f>IF(K1737="","",M1737 + N1737)</f>
        <v/>
      </c>
      <c r="P1737" s="4" t="n"/>
      <c r="Q1737" s="33">
        <f>IF(L1737&amp;K1737="","",M1737 * L1737)</f>
        <v/>
      </c>
      <c r="R1737" s="34">
        <f>IF(M1737="","",O1737-P1737-Q1737)</f>
        <v/>
      </c>
    </row>
    <row r="1738">
      <c r="A1738" s="25" t="n">
        <v>1734</v>
      </c>
      <c r="B1738" s="26">
        <f>_xlfn.XLOOKUP(C1738,sales!C:C,scon!B:B,"")</f>
        <v/>
      </c>
      <c r="C1738" s="4" t="n"/>
      <c r="D1738" s="26">
        <f>_xlfn.XLOOKUP(C1738,sales!C:C,scon!D:D,"")</f>
        <v/>
      </c>
      <c r="E1738" s="26">
        <f>_xlfn.XLOOKUP(C1738,sales!C:C,scon!E:E,"")</f>
        <v/>
      </c>
      <c r="F1738" s="4" t="n"/>
      <c r="G1738" s="27" t="n"/>
      <c r="H1738" s="28" t="n"/>
      <c r="I1738" s="4" t="n"/>
      <c r="J1738" s="35">
        <f>_xlfn.XLOOKUP(C1738,sales!C:C,scon!L:L,"")</f>
        <v/>
      </c>
      <c r="K1738" s="31" t="n"/>
      <c r="L1738" s="31" t="n"/>
      <c r="M1738" s="33">
        <f>IF(I1738="","",J1738*I1738)</f>
        <v/>
      </c>
      <c r="N1738" s="33">
        <f>IF(K1738="","",M1738 * K1738)</f>
        <v/>
      </c>
      <c r="O1738" s="33">
        <f>IF(K1738="","",M1738 + N1738)</f>
        <v/>
      </c>
      <c r="P1738" s="4" t="n"/>
      <c r="Q1738" s="33">
        <f>IF(L1738&amp;K1738="","",M1738 * L1738)</f>
        <v/>
      </c>
      <c r="R1738" s="34">
        <f>IF(M1738="","",O1738-P1738-Q1738)</f>
        <v/>
      </c>
    </row>
    <row r="1739">
      <c r="A1739" s="25" t="n">
        <v>1735</v>
      </c>
      <c r="B1739" s="26">
        <f>_xlfn.XLOOKUP(C1739,sales!C:C,scon!B:B,"")</f>
        <v/>
      </c>
      <c r="C1739" s="4" t="n"/>
      <c r="D1739" s="26">
        <f>_xlfn.XLOOKUP(C1739,sales!C:C,scon!D:D,"")</f>
        <v/>
      </c>
      <c r="E1739" s="26">
        <f>_xlfn.XLOOKUP(C1739,sales!C:C,scon!E:E,"")</f>
        <v/>
      </c>
      <c r="F1739" s="4" t="n"/>
      <c r="G1739" s="27" t="n"/>
      <c r="H1739" s="28" t="n"/>
      <c r="I1739" s="4" t="n"/>
      <c r="J1739" s="35">
        <f>_xlfn.XLOOKUP(C1739,sales!C:C,scon!L:L,"")</f>
        <v/>
      </c>
      <c r="K1739" s="31" t="n"/>
      <c r="L1739" s="31" t="n"/>
      <c r="M1739" s="33">
        <f>IF(I1739="","",J1739*I1739)</f>
        <v/>
      </c>
      <c r="N1739" s="33">
        <f>IF(K1739="","",M1739 * K1739)</f>
        <v/>
      </c>
      <c r="O1739" s="33">
        <f>IF(K1739="","",M1739 + N1739)</f>
        <v/>
      </c>
      <c r="P1739" s="4" t="n"/>
      <c r="Q1739" s="33">
        <f>IF(L1739&amp;K1739="","",M1739 * L1739)</f>
        <v/>
      </c>
      <c r="R1739" s="34">
        <f>IF(M1739="","",O1739-P1739-Q1739)</f>
        <v/>
      </c>
    </row>
    <row r="1740">
      <c r="A1740" s="25" t="n">
        <v>1736</v>
      </c>
      <c r="B1740" s="26">
        <f>_xlfn.XLOOKUP(C1740,sales!C:C,scon!B:B,"")</f>
        <v/>
      </c>
      <c r="C1740" s="4" t="n"/>
      <c r="D1740" s="26">
        <f>_xlfn.XLOOKUP(C1740,sales!C:C,scon!D:D,"")</f>
        <v/>
      </c>
      <c r="E1740" s="26">
        <f>_xlfn.XLOOKUP(C1740,sales!C:C,scon!E:E,"")</f>
        <v/>
      </c>
      <c r="F1740" s="4" t="n"/>
      <c r="G1740" s="27" t="n"/>
      <c r="H1740" s="28" t="n"/>
      <c r="I1740" s="4" t="n"/>
      <c r="J1740" s="35">
        <f>_xlfn.XLOOKUP(C1740,sales!C:C,scon!L:L,"")</f>
        <v/>
      </c>
      <c r="K1740" s="31" t="n"/>
      <c r="L1740" s="31" t="n"/>
      <c r="M1740" s="33">
        <f>IF(I1740="","",J1740*I1740)</f>
        <v/>
      </c>
      <c r="N1740" s="33">
        <f>IF(K1740="","",M1740 * K1740)</f>
        <v/>
      </c>
      <c r="O1740" s="33">
        <f>IF(K1740="","",M1740 + N1740)</f>
        <v/>
      </c>
      <c r="P1740" s="4" t="n"/>
      <c r="Q1740" s="33">
        <f>IF(L1740&amp;K1740="","",M1740 * L1740)</f>
        <v/>
      </c>
      <c r="R1740" s="34">
        <f>IF(M1740="","",O1740-P1740-Q1740)</f>
        <v/>
      </c>
    </row>
    <row r="1741">
      <c r="A1741" s="25" t="n">
        <v>1737</v>
      </c>
      <c r="B1741" s="26">
        <f>_xlfn.XLOOKUP(C1741,sales!C:C,scon!B:B,"")</f>
        <v/>
      </c>
      <c r="C1741" s="4" t="n"/>
      <c r="D1741" s="26">
        <f>_xlfn.XLOOKUP(C1741,sales!C:C,scon!D:D,"")</f>
        <v/>
      </c>
      <c r="E1741" s="26">
        <f>_xlfn.XLOOKUP(C1741,sales!C:C,scon!E:E,"")</f>
        <v/>
      </c>
      <c r="F1741" s="4" t="n"/>
      <c r="G1741" s="27" t="n"/>
      <c r="H1741" s="28" t="n"/>
      <c r="I1741" s="4" t="n"/>
      <c r="J1741" s="35">
        <f>_xlfn.XLOOKUP(C1741,sales!C:C,scon!L:L,"")</f>
        <v/>
      </c>
      <c r="K1741" s="31" t="n"/>
      <c r="L1741" s="31" t="n"/>
      <c r="M1741" s="33">
        <f>IF(I1741="","",J1741*I1741)</f>
        <v/>
      </c>
      <c r="N1741" s="33">
        <f>IF(K1741="","",M1741 * K1741)</f>
        <v/>
      </c>
      <c r="O1741" s="33">
        <f>IF(K1741="","",M1741 + N1741)</f>
        <v/>
      </c>
      <c r="P1741" s="4" t="n"/>
      <c r="Q1741" s="33">
        <f>IF(L1741&amp;K1741="","",M1741 * L1741)</f>
        <v/>
      </c>
      <c r="R1741" s="34">
        <f>IF(M1741="","",O1741-P1741-Q1741)</f>
        <v/>
      </c>
    </row>
    <row r="1742">
      <c r="A1742" s="25" t="n">
        <v>1738</v>
      </c>
      <c r="B1742" s="26">
        <f>_xlfn.XLOOKUP(C1742,sales!C:C,scon!B:B,"")</f>
        <v/>
      </c>
      <c r="C1742" s="4" t="n"/>
      <c r="D1742" s="26">
        <f>_xlfn.XLOOKUP(C1742,sales!C:C,scon!D:D,"")</f>
        <v/>
      </c>
      <c r="E1742" s="26">
        <f>_xlfn.XLOOKUP(C1742,sales!C:C,scon!E:E,"")</f>
        <v/>
      </c>
      <c r="F1742" s="4" t="n"/>
      <c r="G1742" s="27" t="n"/>
      <c r="H1742" s="28" t="n"/>
      <c r="I1742" s="4" t="n"/>
      <c r="J1742" s="35">
        <f>_xlfn.XLOOKUP(C1742,sales!C:C,scon!L:L,"")</f>
        <v/>
      </c>
      <c r="K1742" s="31" t="n"/>
      <c r="L1742" s="31" t="n"/>
      <c r="M1742" s="33">
        <f>IF(I1742="","",J1742*I1742)</f>
        <v/>
      </c>
      <c r="N1742" s="33">
        <f>IF(K1742="","",M1742 * K1742)</f>
        <v/>
      </c>
      <c r="O1742" s="33">
        <f>IF(K1742="","",M1742 + N1742)</f>
        <v/>
      </c>
      <c r="P1742" s="4" t="n"/>
      <c r="Q1742" s="33">
        <f>IF(L1742&amp;K1742="","",M1742 * L1742)</f>
        <v/>
      </c>
      <c r="R1742" s="34">
        <f>IF(M1742="","",O1742-P1742-Q1742)</f>
        <v/>
      </c>
    </row>
    <row r="1743">
      <c r="A1743" s="25" t="n">
        <v>1739</v>
      </c>
      <c r="B1743" s="26">
        <f>_xlfn.XLOOKUP(C1743,sales!C:C,scon!B:B,"")</f>
        <v/>
      </c>
      <c r="C1743" s="4" t="n"/>
      <c r="D1743" s="26">
        <f>_xlfn.XLOOKUP(C1743,sales!C:C,scon!D:D,"")</f>
        <v/>
      </c>
      <c r="E1743" s="26">
        <f>_xlfn.XLOOKUP(C1743,sales!C:C,scon!E:E,"")</f>
        <v/>
      </c>
      <c r="F1743" s="4" t="n"/>
      <c r="G1743" s="27" t="n"/>
      <c r="H1743" s="28" t="n"/>
      <c r="I1743" s="4" t="n"/>
      <c r="J1743" s="35">
        <f>_xlfn.XLOOKUP(C1743,sales!C:C,scon!L:L,"")</f>
        <v/>
      </c>
      <c r="K1743" s="31" t="n"/>
      <c r="L1743" s="31" t="n"/>
      <c r="M1743" s="33">
        <f>IF(I1743="","",J1743*I1743)</f>
        <v/>
      </c>
      <c r="N1743" s="33">
        <f>IF(K1743="","",M1743 * K1743)</f>
        <v/>
      </c>
      <c r="O1743" s="33">
        <f>IF(K1743="","",M1743 + N1743)</f>
        <v/>
      </c>
      <c r="P1743" s="4" t="n"/>
      <c r="Q1743" s="33">
        <f>IF(L1743&amp;K1743="","",M1743 * L1743)</f>
        <v/>
      </c>
      <c r="R1743" s="34">
        <f>IF(M1743="","",O1743-P1743-Q1743)</f>
        <v/>
      </c>
    </row>
    <row r="1744">
      <c r="A1744" s="25" t="n">
        <v>1740</v>
      </c>
      <c r="B1744" s="26">
        <f>_xlfn.XLOOKUP(C1744,sales!C:C,scon!B:B,"")</f>
        <v/>
      </c>
      <c r="C1744" s="4" t="n"/>
      <c r="D1744" s="26">
        <f>_xlfn.XLOOKUP(C1744,sales!C:C,scon!D:D,"")</f>
        <v/>
      </c>
      <c r="E1744" s="26">
        <f>_xlfn.XLOOKUP(C1744,sales!C:C,scon!E:E,"")</f>
        <v/>
      </c>
      <c r="F1744" s="4" t="n"/>
      <c r="G1744" s="27" t="n"/>
      <c r="H1744" s="28" t="n"/>
      <c r="I1744" s="4" t="n"/>
      <c r="J1744" s="35">
        <f>_xlfn.XLOOKUP(C1744,sales!C:C,scon!L:L,"")</f>
        <v/>
      </c>
      <c r="K1744" s="31" t="n"/>
      <c r="L1744" s="31" t="n"/>
      <c r="M1744" s="33">
        <f>IF(I1744="","",J1744*I1744)</f>
        <v/>
      </c>
      <c r="N1744" s="33">
        <f>IF(K1744="","",M1744 * K1744)</f>
        <v/>
      </c>
      <c r="O1744" s="33">
        <f>IF(K1744="","",M1744 + N1744)</f>
        <v/>
      </c>
      <c r="P1744" s="4" t="n"/>
      <c r="Q1744" s="33">
        <f>IF(L1744&amp;K1744="","",M1744 * L1744)</f>
        <v/>
      </c>
      <c r="R1744" s="34">
        <f>IF(M1744="","",O1744-P1744-Q1744)</f>
        <v/>
      </c>
    </row>
    <row r="1745">
      <c r="A1745" s="25" t="n">
        <v>1741</v>
      </c>
      <c r="B1745" s="26">
        <f>_xlfn.XLOOKUP(C1745,sales!C:C,scon!B:B,"")</f>
        <v/>
      </c>
      <c r="C1745" s="4" t="n"/>
      <c r="D1745" s="26">
        <f>_xlfn.XLOOKUP(C1745,sales!C:C,scon!D:D,"")</f>
        <v/>
      </c>
      <c r="E1745" s="26">
        <f>_xlfn.XLOOKUP(C1745,sales!C:C,scon!E:E,"")</f>
        <v/>
      </c>
      <c r="F1745" s="4" t="n"/>
      <c r="G1745" s="27" t="n"/>
      <c r="H1745" s="28" t="n"/>
      <c r="I1745" s="4" t="n"/>
      <c r="J1745" s="35">
        <f>_xlfn.XLOOKUP(C1745,sales!C:C,scon!L:L,"")</f>
        <v/>
      </c>
      <c r="K1745" s="31" t="n"/>
      <c r="L1745" s="31" t="n"/>
      <c r="M1745" s="33">
        <f>IF(I1745="","",J1745*I1745)</f>
        <v/>
      </c>
      <c r="N1745" s="33">
        <f>IF(K1745="","",M1745 * K1745)</f>
        <v/>
      </c>
      <c r="O1745" s="33">
        <f>IF(K1745="","",M1745 + N1745)</f>
        <v/>
      </c>
      <c r="P1745" s="4" t="n"/>
      <c r="Q1745" s="33">
        <f>IF(L1745&amp;K1745="","",M1745 * L1745)</f>
        <v/>
      </c>
      <c r="R1745" s="34">
        <f>IF(M1745="","",O1745-P1745-Q1745)</f>
        <v/>
      </c>
    </row>
    <row r="1746">
      <c r="A1746" s="25" t="n">
        <v>1742</v>
      </c>
      <c r="B1746" s="26">
        <f>_xlfn.XLOOKUP(C1746,sales!C:C,scon!B:B,"")</f>
        <v/>
      </c>
      <c r="C1746" s="4" t="n"/>
      <c r="D1746" s="26">
        <f>_xlfn.XLOOKUP(C1746,sales!C:C,scon!D:D,"")</f>
        <v/>
      </c>
      <c r="E1746" s="26">
        <f>_xlfn.XLOOKUP(C1746,sales!C:C,scon!E:E,"")</f>
        <v/>
      </c>
      <c r="F1746" s="4" t="n"/>
      <c r="G1746" s="27" t="n"/>
      <c r="H1746" s="28" t="n"/>
      <c r="I1746" s="4" t="n"/>
      <c r="J1746" s="35">
        <f>_xlfn.XLOOKUP(C1746,sales!C:C,scon!L:L,"")</f>
        <v/>
      </c>
      <c r="K1746" s="31" t="n"/>
      <c r="L1746" s="31" t="n"/>
      <c r="M1746" s="33">
        <f>IF(I1746="","",J1746*I1746)</f>
        <v/>
      </c>
      <c r="N1746" s="33">
        <f>IF(K1746="","",M1746 * K1746)</f>
        <v/>
      </c>
      <c r="O1746" s="33">
        <f>IF(K1746="","",M1746 + N1746)</f>
        <v/>
      </c>
      <c r="P1746" s="4" t="n"/>
      <c r="Q1746" s="33">
        <f>IF(L1746&amp;K1746="","",M1746 * L1746)</f>
        <v/>
      </c>
      <c r="R1746" s="34">
        <f>IF(M1746="","",O1746-P1746-Q1746)</f>
        <v/>
      </c>
    </row>
    <row r="1747">
      <c r="A1747" s="25" t="n">
        <v>1743</v>
      </c>
      <c r="B1747" s="26">
        <f>_xlfn.XLOOKUP(C1747,sales!C:C,scon!B:B,"")</f>
        <v/>
      </c>
      <c r="C1747" s="4" t="n"/>
      <c r="D1747" s="26">
        <f>_xlfn.XLOOKUP(C1747,sales!C:C,scon!D:D,"")</f>
        <v/>
      </c>
      <c r="E1747" s="26">
        <f>_xlfn.XLOOKUP(C1747,sales!C:C,scon!E:E,"")</f>
        <v/>
      </c>
      <c r="F1747" s="4" t="n"/>
      <c r="G1747" s="27" t="n"/>
      <c r="H1747" s="28" t="n"/>
      <c r="I1747" s="4" t="n"/>
      <c r="J1747" s="35">
        <f>_xlfn.XLOOKUP(C1747,sales!C:C,scon!L:L,"")</f>
        <v/>
      </c>
      <c r="K1747" s="31" t="n"/>
      <c r="L1747" s="31" t="n"/>
      <c r="M1747" s="33">
        <f>IF(I1747="","",J1747*I1747)</f>
        <v/>
      </c>
      <c r="N1747" s="33">
        <f>IF(K1747="","",M1747 * K1747)</f>
        <v/>
      </c>
      <c r="O1747" s="33">
        <f>IF(K1747="","",M1747 + N1747)</f>
        <v/>
      </c>
      <c r="P1747" s="4" t="n"/>
      <c r="Q1747" s="33">
        <f>IF(L1747&amp;K1747="","",M1747 * L1747)</f>
        <v/>
      </c>
      <c r="R1747" s="34">
        <f>IF(M1747="","",O1747-P1747-Q1747)</f>
        <v/>
      </c>
    </row>
    <row r="1748">
      <c r="A1748" s="25" t="n">
        <v>1744</v>
      </c>
      <c r="B1748" s="26">
        <f>_xlfn.XLOOKUP(C1748,sales!C:C,scon!B:B,"")</f>
        <v/>
      </c>
      <c r="C1748" s="4" t="n"/>
      <c r="D1748" s="26">
        <f>_xlfn.XLOOKUP(C1748,sales!C:C,scon!D:D,"")</f>
        <v/>
      </c>
      <c r="E1748" s="26">
        <f>_xlfn.XLOOKUP(C1748,sales!C:C,scon!E:E,"")</f>
        <v/>
      </c>
      <c r="F1748" s="4" t="n"/>
      <c r="G1748" s="27" t="n"/>
      <c r="H1748" s="28" t="n"/>
      <c r="I1748" s="4" t="n"/>
      <c r="J1748" s="35">
        <f>_xlfn.XLOOKUP(C1748,sales!C:C,scon!L:L,"")</f>
        <v/>
      </c>
      <c r="K1748" s="31" t="n"/>
      <c r="L1748" s="31" t="n"/>
      <c r="M1748" s="33">
        <f>IF(I1748="","",J1748*I1748)</f>
        <v/>
      </c>
      <c r="N1748" s="33">
        <f>IF(K1748="","",M1748 * K1748)</f>
        <v/>
      </c>
      <c r="O1748" s="33">
        <f>IF(K1748="","",M1748 + N1748)</f>
        <v/>
      </c>
      <c r="P1748" s="4" t="n"/>
      <c r="Q1748" s="33">
        <f>IF(L1748&amp;K1748="","",M1748 * L1748)</f>
        <v/>
      </c>
      <c r="R1748" s="34">
        <f>IF(M1748="","",O1748-P1748-Q1748)</f>
        <v/>
      </c>
    </row>
    <row r="1749">
      <c r="A1749" s="25" t="n">
        <v>1745</v>
      </c>
      <c r="B1749" s="26">
        <f>_xlfn.XLOOKUP(C1749,sales!C:C,scon!B:B,"")</f>
        <v/>
      </c>
      <c r="C1749" s="4" t="n"/>
      <c r="D1749" s="26">
        <f>_xlfn.XLOOKUP(C1749,sales!C:C,scon!D:D,"")</f>
        <v/>
      </c>
      <c r="E1749" s="26">
        <f>_xlfn.XLOOKUP(C1749,sales!C:C,scon!E:E,"")</f>
        <v/>
      </c>
      <c r="F1749" s="4" t="n"/>
      <c r="G1749" s="27" t="n"/>
      <c r="H1749" s="28" t="n"/>
      <c r="I1749" s="4" t="n"/>
      <c r="J1749" s="35">
        <f>_xlfn.XLOOKUP(C1749,sales!C:C,scon!L:L,"")</f>
        <v/>
      </c>
      <c r="K1749" s="31" t="n"/>
      <c r="L1749" s="31" t="n"/>
      <c r="M1749" s="33">
        <f>IF(I1749="","",J1749*I1749)</f>
        <v/>
      </c>
      <c r="N1749" s="33">
        <f>IF(K1749="","",M1749 * K1749)</f>
        <v/>
      </c>
      <c r="O1749" s="33">
        <f>IF(K1749="","",M1749 + N1749)</f>
        <v/>
      </c>
      <c r="P1749" s="4" t="n"/>
      <c r="Q1749" s="33">
        <f>IF(L1749&amp;K1749="","",M1749 * L1749)</f>
        <v/>
      </c>
      <c r="R1749" s="34">
        <f>IF(M1749="","",O1749-P1749-Q1749)</f>
        <v/>
      </c>
    </row>
    <row r="1750">
      <c r="A1750" s="25" t="n">
        <v>1746</v>
      </c>
      <c r="B1750" s="26">
        <f>_xlfn.XLOOKUP(C1750,sales!C:C,scon!B:B,"")</f>
        <v/>
      </c>
      <c r="C1750" s="4" t="n"/>
      <c r="D1750" s="26">
        <f>_xlfn.XLOOKUP(C1750,sales!C:C,scon!D:D,"")</f>
        <v/>
      </c>
      <c r="E1750" s="26">
        <f>_xlfn.XLOOKUP(C1750,sales!C:C,scon!E:E,"")</f>
        <v/>
      </c>
      <c r="F1750" s="4" t="n"/>
      <c r="G1750" s="27" t="n"/>
      <c r="H1750" s="28" t="n"/>
      <c r="I1750" s="4" t="n"/>
      <c r="J1750" s="35">
        <f>_xlfn.XLOOKUP(C1750,sales!C:C,scon!L:L,"")</f>
        <v/>
      </c>
      <c r="K1750" s="31" t="n"/>
      <c r="L1750" s="31" t="n"/>
      <c r="M1750" s="33">
        <f>IF(I1750="","",J1750*I1750)</f>
        <v/>
      </c>
      <c r="N1750" s="33">
        <f>IF(K1750="","",M1750 * K1750)</f>
        <v/>
      </c>
      <c r="O1750" s="33">
        <f>IF(K1750="","",M1750 + N1750)</f>
        <v/>
      </c>
      <c r="P1750" s="4" t="n"/>
      <c r="Q1750" s="33">
        <f>IF(L1750&amp;K1750="","",M1750 * L1750)</f>
        <v/>
      </c>
      <c r="R1750" s="34">
        <f>IF(M1750="","",O1750-P1750-Q1750)</f>
        <v/>
      </c>
    </row>
    <row r="1751">
      <c r="A1751" s="25" t="n">
        <v>1747</v>
      </c>
      <c r="B1751" s="26">
        <f>_xlfn.XLOOKUP(C1751,sales!C:C,scon!B:B,"")</f>
        <v/>
      </c>
      <c r="C1751" s="4" t="n"/>
      <c r="D1751" s="26">
        <f>_xlfn.XLOOKUP(C1751,sales!C:C,scon!D:D,"")</f>
        <v/>
      </c>
      <c r="E1751" s="26">
        <f>_xlfn.XLOOKUP(C1751,sales!C:C,scon!E:E,"")</f>
        <v/>
      </c>
      <c r="F1751" s="4" t="n"/>
      <c r="G1751" s="27" t="n"/>
      <c r="H1751" s="28" t="n"/>
      <c r="I1751" s="4" t="n"/>
      <c r="J1751" s="35">
        <f>_xlfn.XLOOKUP(C1751,sales!C:C,scon!L:L,"")</f>
        <v/>
      </c>
      <c r="K1751" s="31" t="n"/>
      <c r="L1751" s="31" t="n"/>
      <c r="M1751" s="33">
        <f>IF(I1751="","",J1751*I1751)</f>
        <v/>
      </c>
      <c r="N1751" s="33">
        <f>IF(K1751="","",M1751 * K1751)</f>
        <v/>
      </c>
      <c r="O1751" s="33">
        <f>IF(K1751="","",M1751 + N1751)</f>
        <v/>
      </c>
      <c r="P1751" s="4" t="n"/>
      <c r="Q1751" s="33">
        <f>IF(L1751&amp;K1751="","",M1751 * L1751)</f>
        <v/>
      </c>
      <c r="R1751" s="34">
        <f>IF(M1751="","",O1751-P1751-Q1751)</f>
        <v/>
      </c>
    </row>
    <row r="1752">
      <c r="A1752" s="25" t="n">
        <v>1748</v>
      </c>
      <c r="B1752" s="26">
        <f>_xlfn.XLOOKUP(C1752,sales!C:C,scon!B:B,"")</f>
        <v/>
      </c>
      <c r="C1752" s="4" t="n"/>
      <c r="D1752" s="26">
        <f>_xlfn.XLOOKUP(C1752,sales!C:C,scon!D:D,"")</f>
        <v/>
      </c>
      <c r="E1752" s="26">
        <f>_xlfn.XLOOKUP(C1752,sales!C:C,scon!E:E,"")</f>
        <v/>
      </c>
      <c r="F1752" s="4" t="n"/>
      <c r="G1752" s="27" t="n"/>
      <c r="H1752" s="28" t="n"/>
      <c r="I1752" s="4" t="n"/>
      <c r="J1752" s="35">
        <f>_xlfn.XLOOKUP(C1752,sales!C:C,scon!L:L,"")</f>
        <v/>
      </c>
      <c r="K1752" s="31" t="n"/>
      <c r="L1752" s="31" t="n"/>
      <c r="M1752" s="33">
        <f>IF(I1752="","",J1752*I1752)</f>
        <v/>
      </c>
      <c r="N1752" s="33">
        <f>IF(K1752="","",M1752 * K1752)</f>
        <v/>
      </c>
      <c r="O1752" s="33">
        <f>IF(K1752="","",M1752 + N1752)</f>
        <v/>
      </c>
      <c r="P1752" s="4" t="n"/>
      <c r="Q1752" s="33">
        <f>IF(L1752&amp;K1752="","",M1752 * L1752)</f>
        <v/>
      </c>
      <c r="R1752" s="34">
        <f>IF(M1752="","",O1752-P1752-Q1752)</f>
        <v/>
      </c>
    </row>
    <row r="1753">
      <c r="A1753" s="25" t="n">
        <v>1749</v>
      </c>
      <c r="B1753" s="26">
        <f>_xlfn.XLOOKUP(C1753,sales!C:C,scon!B:B,"")</f>
        <v/>
      </c>
      <c r="C1753" s="4" t="n"/>
      <c r="D1753" s="26">
        <f>_xlfn.XLOOKUP(C1753,sales!C:C,scon!D:D,"")</f>
        <v/>
      </c>
      <c r="E1753" s="26">
        <f>_xlfn.XLOOKUP(C1753,sales!C:C,scon!E:E,"")</f>
        <v/>
      </c>
      <c r="F1753" s="4" t="n"/>
      <c r="G1753" s="27" t="n"/>
      <c r="H1753" s="28" t="n"/>
      <c r="I1753" s="4" t="n"/>
      <c r="J1753" s="35">
        <f>_xlfn.XLOOKUP(C1753,sales!C:C,scon!L:L,"")</f>
        <v/>
      </c>
      <c r="K1753" s="31" t="n"/>
      <c r="L1753" s="31" t="n"/>
      <c r="M1753" s="33">
        <f>IF(I1753="","",J1753*I1753)</f>
        <v/>
      </c>
      <c r="N1753" s="33">
        <f>IF(K1753="","",M1753 * K1753)</f>
        <v/>
      </c>
      <c r="O1753" s="33">
        <f>IF(K1753="","",M1753 + N1753)</f>
        <v/>
      </c>
      <c r="P1753" s="4" t="n"/>
      <c r="Q1753" s="33">
        <f>IF(L1753&amp;K1753="","",M1753 * L1753)</f>
        <v/>
      </c>
      <c r="R1753" s="34">
        <f>IF(M1753="","",O1753-P1753-Q1753)</f>
        <v/>
      </c>
    </row>
    <row r="1754">
      <c r="A1754" s="25" t="n">
        <v>1750</v>
      </c>
      <c r="B1754" s="26">
        <f>_xlfn.XLOOKUP(C1754,sales!C:C,scon!B:B,"")</f>
        <v/>
      </c>
      <c r="C1754" s="4" t="n"/>
      <c r="D1754" s="26">
        <f>_xlfn.XLOOKUP(C1754,sales!C:C,scon!D:D,"")</f>
        <v/>
      </c>
      <c r="E1754" s="26">
        <f>_xlfn.XLOOKUP(C1754,sales!C:C,scon!E:E,"")</f>
        <v/>
      </c>
      <c r="F1754" s="4" t="n"/>
      <c r="G1754" s="27" t="n"/>
      <c r="H1754" s="28" t="n"/>
      <c r="I1754" s="4" t="n"/>
      <c r="J1754" s="35">
        <f>_xlfn.XLOOKUP(C1754,sales!C:C,scon!L:L,"")</f>
        <v/>
      </c>
      <c r="K1754" s="31" t="n"/>
      <c r="L1754" s="31" t="n"/>
      <c r="M1754" s="33">
        <f>IF(I1754="","",J1754*I1754)</f>
        <v/>
      </c>
      <c r="N1754" s="33">
        <f>IF(K1754="","",M1754 * K1754)</f>
        <v/>
      </c>
      <c r="O1754" s="33">
        <f>IF(K1754="","",M1754 + N1754)</f>
        <v/>
      </c>
      <c r="P1754" s="4" t="n"/>
      <c r="Q1754" s="33">
        <f>IF(L1754&amp;K1754="","",M1754 * L1754)</f>
        <v/>
      </c>
      <c r="R1754" s="34">
        <f>IF(M1754="","",O1754-P1754-Q1754)</f>
        <v/>
      </c>
    </row>
    <row r="1755">
      <c r="A1755" s="25" t="n">
        <v>1751</v>
      </c>
      <c r="B1755" s="26">
        <f>_xlfn.XLOOKUP(C1755,sales!C:C,scon!B:B,"")</f>
        <v/>
      </c>
      <c r="C1755" s="4" t="n"/>
      <c r="D1755" s="26">
        <f>_xlfn.XLOOKUP(C1755,sales!C:C,scon!D:D,"")</f>
        <v/>
      </c>
      <c r="E1755" s="26">
        <f>_xlfn.XLOOKUP(C1755,sales!C:C,scon!E:E,"")</f>
        <v/>
      </c>
      <c r="F1755" s="4" t="n"/>
      <c r="G1755" s="27" t="n"/>
      <c r="H1755" s="28" t="n"/>
      <c r="I1755" s="4" t="n"/>
      <c r="J1755" s="35">
        <f>_xlfn.XLOOKUP(C1755,sales!C:C,scon!L:L,"")</f>
        <v/>
      </c>
      <c r="K1755" s="31" t="n"/>
      <c r="L1755" s="31" t="n"/>
      <c r="M1755" s="33">
        <f>IF(I1755="","",J1755*I1755)</f>
        <v/>
      </c>
      <c r="N1755" s="33">
        <f>IF(K1755="","",M1755 * K1755)</f>
        <v/>
      </c>
      <c r="O1755" s="33">
        <f>IF(K1755="","",M1755 + N1755)</f>
        <v/>
      </c>
      <c r="P1755" s="4" t="n"/>
      <c r="Q1755" s="33">
        <f>IF(L1755&amp;K1755="","",M1755 * L1755)</f>
        <v/>
      </c>
      <c r="R1755" s="34">
        <f>IF(M1755="","",O1755-P1755-Q1755)</f>
        <v/>
      </c>
    </row>
    <row r="1756">
      <c r="A1756" s="25" t="n">
        <v>1752</v>
      </c>
      <c r="B1756" s="26">
        <f>_xlfn.XLOOKUP(C1756,sales!C:C,scon!B:B,"")</f>
        <v/>
      </c>
      <c r="C1756" s="4" t="n"/>
      <c r="D1756" s="26">
        <f>_xlfn.XLOOKUP(C1756,sales!C:C,scon!D:D,"")</f>
        <v/>
      </c>
      <c r="E1756" s="26">
        <f>_xlfn.XLOOKUP(C1756,sales!C:C,scon!E:E,"")</f>
        <v/>
      </c>
      <c r="F1756" s="4" t="n"/>
      <c r="G1756" s="27" t="n"/>
      <c r="H1756" s="28" t="n"/>
      <c r="I1756" s="4" t="n"/>
      <c r="J1756" s="35">
        <f>_xlfn.XLOOKUP(C1756,sales!C:C,scon!L:L,"")</f>
        <v/>
      </c>
      <c r="K1756" s="31" t="n"/>
      <c r="L1756" s="31" t="n"/>
      <c r="M1756" s="33">
        <f>IF(I1756="","",J1756*I1756)</f>
        <v/>
      </c>
      <c r="N1756" s="33">
        <f>IF(K1756="","",M1756 * K1756)</f>
        <v/>
      </c>
      <c r="O1756" s="33">
        <f>IF(K1756="","",M1756 + N1756)</f>
        <v/>
      </c>
      <c r="P1756" s="4" t="n"/>
      <c r="Q1756" s="33">
        <f>IF(L1756&amp;K1756="","",M1756 * L1756)</f>
        <v/>
      </c>
      <c r="R1756" s="34">
        <f>IF(M1756="","",O1756-P1756-Q1756)</f>
        <v/>
      </c>
    </row>
    <row r="1757">
      <c r="A1757" s="25" t="n">
        <v>1753</v>
      </c>
      <c r="B1757" s="26">
        <f>_xlfn.XLOOKUP(C1757,sales!C:C,scon!B:B,"")</f>
        <v/>
      </c>
      <c r="C1757" s="4" t="n"/>
      <c r="D1757" s="26">
        <f>_xlfn.XLOOKUP(C1757,sales!C:C,scon!D:D,"")</f>
        <v/>
      </c>
      <c r="E1757" s="26">
        <f>_xlfn.XLOOKUP(C1757,sales!C:C,scon!E:E,"")</f>
        <v/>
      </c>
      <c r="F1757" s="4" t="n"/>
      <c r="G1757" s="27" t="n"/>
      <c r="H1757" s="28" t="n"/>
      <c r="I1757" s="4" t="n"/>
      <c r="J1757" s="35">
        <f>_xlfn.XLOOKUP(C1757,sales!C:C,scon!L:L,"")</f>
        <v/>
      </c>
      <c r="K1757" s="31" t="n"/>
      <c r="L1757" s="31" t="n"/>
      <c r="M1757" s="33">
        <f>IF(I1757="","",J1757*I1757)</f>
        <v/>
      </c>
      <c r="N1757" s="33">
        <f>IF(K1757="","",M1757 * K1757)</f>
        <v/>
      </c>
      <c r="O1757" s="33">
        <f>IF(K1757="","",M1757 + N1757)</f>
        <v/>
      </c>
      <c r="P1757" s="4" t="n"/>
      <c r="Q1757" s="33">
        <f>IF(L1757&amp;K1757="","",M1757 * L1757)</f>
        <v/>
      </c>
      <c r="R1757" s="34">
        <f>IF(M1757="","",O1757-P1757-Q1757)</f>
        <v/>
      </c>
    </row>
    <row r="1758">
      <c r="A1758" s="25" t="n">
        <v>1754</v>
      </c>
      <c r="B1758" s="26">
        <f>_xlfn.XLOOKUP(C1758,sales!C:C,scon!B:B,"")</f>
        <v/>
      </c>
      <c r="C1758" s="4" t="n"/>
      <c r="D1758" s="26">
        <f>_xlfn.XLOOKUP(C1758,sales!C:C,scon!D:D,"")</f>
        <v/>
      </c>
      <c r="E1758" s="26">
        <f>_xlfn.XLOOKUP(C1758,sales!C:C,scon!E:E,"")</f>
        <v/>
      </c>
      <c r="F1758" s="4" t="n"/>
      <c r="G1758" s="27" t="n"/>
      <c r="H1758" s="28" t="n"/>
      <c r="I1758" s="4" t="n"/>
      <c r="J1758" s="35">
        <f>_xlfn.XLOOKUP(C1758,sales!C:C,scon!L:L,"")</f>
        <v/>
      </c>
      <c r="K1758" s="31" t="n"/>
      <c r="L1758" s="31" t="n"/>
      <c r="M1758" s="33">
        <f>IF(I1758="","",J1758*I1758)</f>
        <v/>
      </c>
      <c r="N1758" s="33">
        <f>IF(K1758="","",M1758 * K1758)</f>
        <v/>
      </c>
      <c r="O1758" s="33">
        <f>IF(K1758="","",M1758 + N1758)</f>
        <v/>
      </c>
      <c r="P1758" s="4" t="n"/>
      <c r="Q1758" s="33">
        <f>IF(L1758&amp;K1758="","",M1758 * L1758)</f>
        <v/>
      </c>
      <c r="R1758" s="34">
        <f>IF(M1758="","",O1758-P1758-Q1758)</f>
        <v/>
      </c>
    </row>
    <row r="1759">
      <c r="A1759" s="25" t="n">
        <v>1755</v>
      </c>
      <c r="B1759" s="26">
        <f>_xlfn.XLOOKUP(C1759,sales!C:C,scon!B:B,"")</f>
        <v/>
      </c>
      <c r="C1759" s="4" t="n"/>
      <c r="D1759" s="26">
        <f>_xlfn.XLOOKUP(C1759,sales!C:C,scon!D:D,"")</f>
        <v/>
      </c>
      <c r="E1759" s="26">
        <f>_xlfn.XLOOKUP(C1759,sales!C:C,scon!E:E,"")</f>
        <v/>
      </c>
      <c r="F1759" s="4" t="n"/>
      <c r="G1759" s="27" t="n"/>
      <c r="H1759" s="28" t="n"/>
      <c r="I1759" s="4" t="n"/>
      <c r="J1759" s="35">
        <f>_xlfn.XLOOKUP(C1759,sales!C:C,scon!L:L,"")</f>
        <v/>
      </c>
      <c r="K1759" s="31" t="n"/>
      <c r="L1759" s="31" t="n"/>
      <c r="M1759" s="33">
        <f>IF(I1759="","",J1759*I1759)</f>
        <v/>
      </c>
      <c r="N1759" s="33">
        <f>IF(K1759="","",M1759 * K1759)</f>
        <v/>
      </c>
      <c r="O1759" s="33">
        <f>IF(K1759="","",M1759 + N1759)</f>
        <v/>
      </c>
      <c r="P1759" s="4" t="n"/>
      <c r="Q1759" s="33">
        <f>IF(L1759&amp;K1759="","",M1759 * L1759)</f>
        <v/>
      </c>
      <c r="R1759" s="34">
        <f>IF(M1759="","",O1759-P1759-Q1759)</f>
        <v/>
      </c>
    </row>
    <row r="1760">
      <c r="A1760" s="25" t="n">
        <v>1756</v>
      </c>
      <c r="B1760" s="26">
        <f>_xlfn.XLOOKUP(C1760,sales!C:C,scon!B:B,"")</f>
        <v/>
      </c>
      <c r="C1760" s="4" t="n"/>
      <c r="D1760" s="26">
        <f>_xlfn.XLOOKUP(C1760,sales!C:C,scon!D:D,"")</f>
        <v/>
      </c>
      <c r="E1760" s="26">
        <f>_xlfn.XLOOKUP(C1760,sales!C:C,scon!E:E,"")</f>
        <v/>
      </c>
      <c r="F1760" s="4" t="n"/>
      <c r="G1760" s="27" t="n"/>
      <c r="H1760" s="28" t="n"/>
      <c r="I1760" s="4" t="n"/>
      <c r="J1760" s="35">
        <f>_xlfn.XLOOKUP(C1760,sales!C:C,scon!L:L,"")</f>
        <v/>
      </c>
      <c r="K1760" s="31" t="n"/>
      <c r="L1760" s="31" t="n"/>
      <c r="M1760" s="33">
        <f>IF(I1760="","",J1760*I1760)</f>
        <v/>
      </c>
      <c r="N1760" s="33">
        <f>IF(K1760="","",M1760 * K1760)</f>
        <v/>
      </c>
      <c r="O1760" s="33">
        <f>IF(K1760="","",M1760 + N1760)</f>
        <v/>
      </c>
      <c r="P1760" s="4" t="n"/>
      <c r="Q1760" s="33">
        <f>IF(L1760&amp;K1760="","",M1760 * L1760)</f>
        <v/>
      </c>
      <c r="R1760" s="34">
        <f>IF(M1760="","",O1760-P1760-Q1760)</f>
        <v/>
      </c>
    </row>
    <row r="1761">
      <c r="A1761" s="25" t="n">
        <v>1757</v>
      </c>
      <c r="B1761" s="26">
        <f>_xlfn.XLOOKUP(C1761,sales!C:C,scon!B:B,"")</f>
        <v/>
      </c>
      <c r="C1761" s="4" t="n"/>
      <c r="D1761" s="26">
        <f>_xlfn.XLOOKUP(C1761,sales!C:C,scon!D:D,"")</f>
        <v/>
      </c>
      <c r="E1761" s="26">
        <f>_xlfn.XLOOKUP(C1761,sales!C:C,scon!E:E,"")</f>
        <v/>
      </c>
      <c r="F1761" s="4" t="n"/>
      <c r="G1761" s="27" t="n"/>
      <c r="H1761" s="28" t="n"/>
      <c r="I1761" s="4" t="n"/>
      <c r="J1761" s="35">
        <f>_xlfn.XLOOKUP(C1761,sales!C:C,scon!L:L,"")</f>
        <v/>
      </c>
      <c r="K1761" s="31" t="n"/>
      <c r="L1761" s="31" t="n"/>
      <c r="M1761" s="33">
        <f>IF(I1761="","",J1761*I1761)</f>
        <v/>
      </c>
      <c r="N1761" s="33">
        <f>IF(K1761="","",M1761 * K1761)</f>
        <v/>
      </c>
      <c r="O1761" s="33">
        <f>IF(K1761="","",M1761 + N1761)</f>
        <v/>
      </c>
      <c r="P1761" s="4" t="n"/>
      <c r="Q1761" s="33">
        <f>IF(L1761&amp;K1761="","",M1761 * L1761)</f>
        <v/>
      </c>
      <c r="R1761" s="34">
        <f>IF(M1761="","",O1761-P1761-Q1761)</f>
        <v/>
      </c>
    </row>
    <row r="1762">
      <c r="A1762" s="25" t="n">
        <v>1758</v>
      </c>
      <c r="B1762" s="26">
        <f>_xlfn.XLOOKUP(C1762,sales!C:C,scon!B:B,"")</f>
        <v/>
      </c>
      <c r="C1762" s="4" t="n"/>
      <c r="D1762" s="26">
        <f>_xlfn.XLOOKUP(C1762,sales!C:C,scon!D:D,"")</f>
        <v/>
      </c>
      <c r="E1762" s="26">
        <f>_xlfn.XLOOKUP(C1762,sales!C:C,scon!E:E,"")</f>
        <v/>
      </c>
      <c r="F1762" s="4" t="n"/>
      <c r="G1762" s="27" t="n"/>
      <c r="H1762" s="28" t="n"/>
      <c r="I1762" s="4" t="n"/>
      <c r="J1762" s="35">
        <f>_xlfn.XLOOKUP(C1762,sales!C:C,scon!L:L,"")</f>
        <v/>
      </c>
      <c r="K1762" s="31" t="n"/>
      <c r="L1762" s="31" t="n"/>
      <c r="M1762" s="33">
        <f>IF(I1762="","",J1762*I1762)</f>
        <v/>
      </c>
      <c r="N1762" s="33">
        <f>IF(K1762="","",M1762 * K1762)</f>
        <v/>
      </c>
      <c r="O1762" s="33">
        <f>IF(K1762="","",M1762 + N1762)</f>
        <v/>
      </c>
      <c r="P1762" s="4" t="n"/>
      <c r="Q1762" s="33">
        <f>IF(L1762&amp;K1762="","",M1762 * L1762)</f>
        <v/>
      </c>
      <c r="R1762" s="34">
        <f>IF(M1762="","",O1762-P1762-Q1762)</f>
        <v/>
      </c>
    </row>
    <row r="1763">
      <c r="A1763" s="25" t="n">
        <v>1759</v>
      </c>
      <c r="B1763" s="26">
        <f>_xlfn.XLOOKUP(C1763,sales!C:C,scon!B:B,"")</f>
        <v/>
      </c>
      <c r="C1763" s="4" t="n"/>
      <c r="D1763" s="26">
        <f>_xlfn.XLOOKUP(C1763,sales!C:C,scon!D:D,"")</f>
        <v/>
      </c>
      <c r="E1763" s="26">
        <f>_xlfn.XLOOKUP(C1763,sales!C:C,scon!E:E,"")</f>
        <v/>
      </c>
      <c r="F1763" s="4" t="n"/>
      <c r="G1763" s="27" t="n"/>
      <c r="H1763" s="28" t="n"/>
      <c r="I1763" s="4" t="n"/>
      <c r="J1763" s="35">
        <f>_xlfn.XLOOKUP(C1763,sales!C:C,scon!L:L,"")</f>
        <v/>
      </c>
      <c r="K1763" s="31" t="n"/>
      <c r="L1763" s="31" t="n"/>
      <c r="M1763" s="33">
        <f>IF(I1763="","",J1763*I1763)</f>
        <v/>
      </c>
      <c r="N1763" s="33">
        <f>IF(K1763="","",M1763 * K1763)</f>
        <v/>
      </c>
      <c r="O1763" s="33">
        <f>IF(K1763="","",M1763 + N1763)</f>
        <v/>
      </c>
      <c r="P1763" s="4" t="n"/>
      <c r="Q1763" s="33">
        <f>IF(L1763&amp;K1763="","",M1763 * L1763)</f>
        <v/>
      </c>
      <c r="R1763" s="34">
        <f>IF(M1763="","",O1763-P1763-Q1763)</f>
        <v/>
      </c>
    </row>
    <row r="1764">
      <c r="A1764" s="25" t="n">
        <v>1760</v>
      </c>
      <c r="B1764" s="26">
        <f>_xlfn.XLOOKUP(C1764,sales!C:C,scon!B:B,"")</f>
        <v/>
      </c>
      <c r="C1764" s="4" t="n"/>
      <c r="D1764" s="26">
        <f>_xlfn.XLOOKUP(C1764,sales!C:C,scon!D:D,"")</f>
        <v/>
      </c>
      <c r="E1764" s="26">
        <f>_xlfn.XLOOKUP(C1764,sales!C:C,scon!E:E,"")</f>
        <v/>
      </c>
      <c r="F1764" s="4" t="n"/>
      <c r="G1764" s="27" t="n"/>
      <c r="H1764" s="28" t="n"/>
      <c r="I1764" s="4" t="n"/>
      <c r="J1764" s="35">
        <f>_xlfn.XLOOKUP(C1764,sales!C:C,scon!L:L,"")</f>
        <v/>
      </c>
      <c r="K1764" s="31" t="n"/>
      <c r="L1764" s="31" t="n"/>
      <c r="M1764" s="33">
        <f>IF(I1764="","",J1764*I1764)</f>
        <v/>
      </c>
      <c r="N1764" s="33">
        <f>IF(K1764="","",M1764 * K1764)</f>
        <v/>
      </c>
      <c r="O1764" s="33">
        <f>IF(K1764="","",M1764 + N1764)</f>
        <v/>
      </c>
      <c r="P1764" s="4" t="n"/>
      <c r="Q1764" s="33">
        <f>IF(L1764&amp;K1764="","",M1764 * L1764)</f>
        <v/>
      </c>
      <c r="R1764" s="34">
        <f>IF(M1764="","",O1764-P1764-Q1764)</f>
        <v/>
      </c>
    </row>
    <row r="1765">
      <c r="A1765" s="25" t="n">
        <v>1761</v>
      </c>
      <c r="B1765" s="26">
        <f>_xlfn.XLOOKUP(C1765,sales!C:C,scon!B:B,"")</f>
        <v/>
      </c>
      <c r="C1765" s="4" t="n"/>
      <c r="D1765" s="26">
        <f>_xlfn.XLOOKUP(C1765,sales!C:C,scon!D:D,"")</f>
        <v/>
      </c>
      <c r="E1765" s="26">
        <f>_xlfn.XLOOKUP(C1765,sales!C:C,scon!E:E,"")</f>
        <v/>
      </c>
      <c r="F1765" s="4" t="n"/>
      <c r="G1765" s="27" t="n"/>
      <c r="H1765" s="28" t="n"/>
      <c r="I1765" s="4" t="n"/>
      <c r="J1765" s="35">
        <f>_xlfn.XLOOKUP(C1765,sales!C:C,scon!L:L,"")</f>
        <v/>
      </c>
      <c r="K1765" s="31" t="n"/>
      <c r="L1765" s="31" t="n"/>
      <c r="M1765" s="33">
        <f>IF(I1765="","",J1765*I1765)</f>
        <v/>
      </c>
      <c r="N1765" s="33">
        <f>IF(K1765="","",M1765 * K1765)</f>
        <v/>
      </c>
      <c r="O1765" s="33">
        <f>IF(K1765="","",M1765 + N1765)</f>
        <v/>
      </c>
      <c r="P1765" s="4" t="n"/>
      <c r="Q1765" s="33">
        <f>IF(L1765&amp;K1765="","",M1765 * L1765)</f>
        <v/>
      </c>
      <c r="R1765" s="34">
        <f>IF(M1765="","",O1765-P1765-Q1765)</f>
        <v/>
      </c>
    </row>
    <row r="1766">
      <c r="A1766" s="25" t="n">
        <v>1762</v>
      </c>
      <c r="B1766" s="26">
        <f>_xlfn.XLOOKUP(C1766,sales!C:C,scon!B:B,"")</f>
        <v/>
      </c>
      <c r="C1766" s="4" t="n"/>
      <c r="D1766" s="26">
        <f>_xlfn.XLOOKUP(C1766,sales!C:C,scon!D:D,"")</f>
        <v/>
      </c>
      <c r="E1766" s="26">
        <f>_xlfn.XLOOKUP(C1766,sales!C:C,scon!E:E,"")</f>
        <v/>
      </c>
      <c r="F1766" s="4" t="n"/>
      <c r="G1766" s="27" t="n"/>
      <c r="H1766" s="28" t="n"/>
      <c r="I1766" s="4" t="n"/>
      <c r="J1766" s="35">
        <f>_xlfn.XLOOKUP(C1766,sales!C:C,scon!L:L,"")</f>
        <v/>
      </c>
      <c r="K1766" s="31" t="n"/>
      <c r="L1766" s="31" t="n"/>
      <c r="M1766" s="33">
        <f>IF(I1766="","",J1766*I1766)</f>
        <v/>
      </c>
      <c r="N1766" s="33">
        <f>IF(K1766="","",M1766 * K1766)</f>
        <v/>
      </c>
      <c r="O1766" s="33">
        <f>IF(K1766="","",M1766 + N1766)</f>
        <v/>
      </c>
      <c r="P1766" s="4" t="n"/>
      <c r="Q1766" s="33">
        <f>IF(L1766&amp;K1766="","",M1766 * L1766)</f>
        <v/>
      </c>
      <c r="R1766" s="34">
        <f>IF(M1766="","",O1766-P1766-Q1766)</f>
        <v/>
      </c>
    </row>
    <row r="1767">
      <c r="A1767" s="25" t="n">
        <v>1763</v>
      </c>
      <c r="B1767" s="26">
        <f>_xlfn.XLOOKUP(C1767,sales!C:C,scon!B:B,"")</f>
        <v/>
      </c>
      <c r="C1767" s="4" t="n"/>
      <c r="D1767" s="26">
        <f>_xlfn.XLOOKUP(C1767,sales!C:C,scon!D:D,"")</f>
        <v/>
      </c>
      <c r="E1767" s="26">
        <f>_xlfn.XLOOKUP(C1767,sales!C:C,scon!E:E,"")</f>
        <v/>
      </c>
      <c r="F1767" s="4" t="n"/>
      <c r="G1767" s="27" t="n"/>
      <c r="H1767" s="28" t="n"/>
      <c r="I1767" s="4" t="n"/>
      <c r="J1767" s="35">
        <f>_xlfn.XLOOKUP(C1767,sales!C:C,scon!L:L,"")</f>
        <v/>
      </c>
      <c r="K1767" s="31" t="n"/>
      <c r="L1767" s="31" t="n"/>
      <c r="M1767" s="33">
        <f>IF(I1767="","",J1767*I1767)</f>
        <v/>
      </c>
      <c r="N1767" s="33">
        <f>IF(K1767="","",M1767 * K1767)</f>
        <v/>
      </c>
      <c r="O1767" s="33">
        <f>IF(K1767="","",M1767 + N1767)</f>
        <v/>
      </c>
      <c r="P1767" s="4" t="n"/>
      <c r="Q1767" s="33">
        <f>IF(L1767&amp;K1767="","",M1767 * L1767)</f>
        <v/>
      </c>
      <c r="R1767" s="34">
        <f>IF(M1767="","",O1767-P1767-Q1767)</f>
        <v/>
      </c>
    </row>
    <row r="1768">
      <c r="A1768" s="25" t="n">
        <v>1764</v>
      </c>
      <c r="B1768" s="26">
        <f>_xlfn.XLOOKUP(C1768,sales!C:C,scon!B:B,"")</f>
        <v/>
      </c>
      <c r="C1768" s="4" t="n"/>
      <c r="D1768" s="26">
        <f>_xlfn.XLOOKUP(C1768,sales!C:C,scon!D:D,"")</f>
        <v/>
      </c>
      <c r="E1768" s="26">
        <f>_xlfn.XLOOKUP(C1768,sales!C:C,scon!E:E,"")</f>
        <v/>
      </c>
      <c r="F1768" s="4" t="n"/>
      <c r="G1768" s="27" t="n"/>
      <c r="H1768" s="28" t="n"/>
      <c r="I1768" s="4" t="n"/>
      <c r="J1768" s="35">
        <f>_xlfn.XLOOKUP(C1768,sales!C:C,scon!L:L,"")</f>
        <v/>
      </c>
      <c r="K1768" s="31" t="n"/>
      <c r="L1768" s="31" t="n"/>
      <c r="M1768" s="33">
        <f>IF(I1768="","",J1768*I1768)</f>
        <v/>
      </c>
      <c r="N1768" s="33">
        <f>IF(K1768="","",M1768 * K1768)</f>
        <v/>
      </c>
      <c r="O1768" s="33">
        <f>IF(K1768="","",M1768 + N1768)</f>
        <v/>
      </c>
      <c r="P1768" s="4" t="n"/>
      <c r="Q1768" s="33">
        <f>IF(L1768&amp;K1768="","",M1768 * L1768)</f>
        <v/>
      </c>
      <c r="R1768" s="34">
        <f>IF(M1768="","",O1768-P1768-Q1768)</f>
        <v/>
      </c>
    </row>
    <row r="1769">
      <c r="A1769" s="25" t="n">
        <v>1765</v>
      </c>
      <c r="B1769" s="26">
        <f>_xlfn.XLOOKUP(C1769,sales!C:C,scon!B:B,"")</f>
        <v/>
      </c>
      <c r="C1769" s="4" t="n"/>
      <c r="D1769" s="26">
        <f>_xlfn.XLOOKUP(C1769,sales!C:C,scon!D:D,"")</f>
        <v/>
      </c>
      <c r="E1769" s="26">
        <f>_xlfn.XLOOKUP(C1769,sales!C:C,scon!E:E,"")</f>
        <v/>
      </c>
      <c r="F1769" s="4" t="n"/>
      <c r="G1769" s="27" t="n"/>
      <c r="H1769" s="28" t="n"/>
      <c r="I1769" s="4" t="n"/>
      <c r="J1769" s="35">
        <f>_xlfn.XLOOKUP(C1769,sales!C:C,scon!L:L,"")</f>
        <v/>
      </c>
      <c r="K1769" s="31" t="n"/>
      <c r="L1769" s="31" t="n"/>
      <c r="M1769" s="33">
        <f>IF(I1769="","",J1769*I1769)</f>
        <v/>
      </c>
      <c r="N1769" s="33">
        <f>IF(K1769="","",M1769 * K1769)</f>
        <v/>
      </c>
      <c r="O1769" s="33">
        <f>IF(K1769="","",M1769 + N1769)</f>
        <v/>
      </c>
      <c r="P1769" s="4" t="n"/>
      <c r="Q1769" s="33">
        <f>IF(L1769&amp;K1769="","",M1769 * L1769)</f>
        <v/>
      </c>
      <c r="R1769" s="34">
        <f>IF(M1769="","",O1769-P1769-Q1769)</f>
        <v/>
      </c>
    </row>
    <row r="1770">
      <c r="A1770" s="25" t="n">
        <v>1766</v>
      </c>
      <c r="B1770" s="26">
        <f>_xlfn.XLOOKUP(C1770,sales!C:C,scon!B:B,"")</f>
        <v/>
      </c>
      <c r="C1770" s="4" t="n"/>
      <c r="D1770" s="26">
        <f>_xlfn.XLOOKUP(C1770,sales!C:C,scon!D:D,"")</f>
        <v/>
      </c>
      <c r="E1770" s="26">
        <f>_xlfn.XLOOKUP(C1770,sales!C:C,scon!E:E,"")</f>
        <v/>
      </c>
      <c r="F1770" s="4" t="n"/>
      <c r="G1770" s="27" t="n"/>
      <c r="H1770" s="28" t="n"/>
      <c r="I1770" s="4" t="n"/>
      <c r="J1770" s="35">
        <f>_xlfn.XLOOKUP(C1770,sales!C:C,scon!L:L,"")</f>
        <v/>
      </c>
      <c r="K1770" s="31" t="n"/>
      <c r="L1770" s="31" t="n"/>
      <c r="M1770" s="33">
        <f>IF(I1770="","",J1770*I1770)</f>
        <v/>
      </c>
      <c r="N1770" s="33">
        <f>IF(K1770="","",M1770 * K1770)</f>
        <v/>
      </c>
      <c r="O1770" s="33">
        <f>IF(K1770="","",M1770 + N1770)</f>
        <v/>
      </c>
      <c r="P1770" s="4" t="n"/>
      <c r="Q1770" s="33">
        <f>IF(L1770&amp;K1770="","",M1770 * L1770)</f>
        <v/>
      </c>
      <c r="R1770" s="34">
        <f>IF(M1770="","",O1770-P1770-Q1770)</f>
        <v/>
      </c>
    </row>
    <row r="1771">
      <c r="A1771" s="25" t="n">
        <v>1767</v>
      </c>
      <c r="B1771" s="26">
        <f>_xlfn.XLOOKUP(C1771,sales!C:C,scon!B:B,"")</f>
        <v/>
      </c>
      <c r="C1771" s="4" t="n"/>
      <c r="D1771" s="26">
        <f>_xlfn.XLOOKUP(C1771,sales!C:C,scon!D:D,"")</f>
        <v/>
      </c>
      <c r="E1771" s="26">
        <f>_xlfn.XLOOKUP(C1771,sales!C:C,scon!E:E,"")</f>
        <v/>
      </c>
      <c r="F1771" s="4" t="n"/>
      <c r="G1771" s="27" t="n"/>
      <c r="H1771" s="28" t="n"/>
      <c r="I1771" s="4" t="n"/>
      <c r="J1771" s="35">
        <f>_xlfn.XLOOKUP(C1771,sales!C:C,scon!L:L,"")</f>
        <v/>
      </c>
      <c r="K1771" s="31" t="n"/>
      <c r="L1771" s="31" t="n"/>
      <c r="M1771" s="33">
        <f>IF(I1771="","",J1771*I1771)</f>
        <v/>
      </c>
      <c r="N1771" s="33">
        <f>IF(K1771="","",M1771 * K1771)</f>
        <v/>
      </c>
      <c r="O1771" s="33">
        <f>IF(K1771="","",M1771 + N1771)</f>
        <v/>
      </c>
      <c r="P1771" s="4" t="n"/>
      <c r="Q1771" s="33">
        <f>IF(L1771&amp;K1771="","",M1771 * L1771)</f>
        <v/>
      </c>
      <c r="R1771" s="34">
        <f>IF(M1771="","",O1771-P1771-Q1771)</f>
        <v/>
      </c>
    </row>
    <row r="1772">
      <c r="A1772" s="25" t="n">
        <v>1768</v>
      </c>
      <c r="B1772" s="26">
        <f>_xlfn.XLOOKUP(C1772,sales!C:C,scon!B:B,"")</f>
        <v/>
      </c>
      <c r="C1772" s="4" t="n"/>
      <c r="D1772" s="26">
        <f>_xlfn.XLOOKUP(C1772,sales!C:C,scon!D:D,"")</f>
        <v/>
      </c>
      <c r="E1772" s="26">
        <f>_xlfn.XLOOKUP(C1772,sales!C:C,scon!E:E,"")</f>
        <v/>
      </c>
      <c r="F1772" s="4" t="n"/>
      <c r="G1772" s="27" t="n"/>
      <c r="H1772" s="28" t="n"/>
      <c r="I1772" s="4" t="n"/>
      <c r="J1772" s="35">
        <f>_xlfn.XLOOKUP(C1772,sales!C:C,scon!L:L,"")</f>
        <v/>
      </c>
      <c r="K1772" s="31" t="n"/>
      <c r="L1772" s="31" t="n"/>
      <c r="M1772" s="33">
        <f>IF(I1772="","",J1772*I1772)</f>
        <v/>
      </c>
      <c r="N1772" s="33">
        <f>IF(K1772="","",M1772 * K1772)</f>
        <v/>
      </c>
      <c r="O1772" s="33">
        <f>IF(K1772="","",M1772 + N1772)</f>
        <v/>
      </c>
      <c r="P1772" s="4" t="n"/>
      <c r="Q1772" s="33">
        <f>IF(L1772&amp;K1772="","",M1772 * L1772)</f>
        <v/>
      </c>
      <c r="R1772" s="34">
        <f>IF(M1772="","",O1772-P1772-Q1772)</f>
        <v/>
      </c>
    </row>
    <row r="1773">
      <c r="A1773" s="25" t="n">
        <v>1769</v>
      </c>
      <c r="B1773" s="26">
        <f>_xlfn.XLOOKUP(C1773,sales!C:C,scon!B:B,"")</f>
        <v/>
      </c>
      <c r="C1773" s="4" t="n"/>
      <c r="D1773" s="26">
        <f>_xlfn.XLOOKUP(C1773,sales!C:C,scon!D:D,"")</f>
        <v/>
      </c>
      <c r="E1773" s="26">
        <f>_xlfn.XLOOKUP(C1773,sales!C:C,scon!E:E,"")</f>
        <v/>
      </c>
      <c r="F1773" s="4" t="n"/>
      <c r="G1773" s="27" t="n"/>
      <c r="H1773" s="28" t="n"/>
      <c r="I1773" s="4" t="n"/>
      <c r="J1773" s="35">
        <f>_xlfn.XLOOKUP(C1773,sales!C:C,scon!L:L,"")</f>
        <v/>
      </c>
      <c r="K1773" s="31" t="n"/>
      <c r="L1773" s="31" t="n"/>
      <c r="M1773" s="33">
        <f>IF(I1773="","",J1773*I1773)</f>
        <v/>
      </c>
      <c r="N1773" s="33">
        <f>IF(K1773="","",M1773 * K1773)</f>
        <v/>
      </c>
      <c r="O1773" s="33">
        <f>IF(K1773="","",M1773 + N1773)</f>
        <v/>
      </c>
      <c r="P1773" s="4" t="n"/>
      <c r="Q1773" s="33">
        <f>IF(L1773&amp;K1773="","",M1773 * L1773)</f>
        <v/>
      </c>
      <c r="R1773" s="34">
        <f>IF(M1773="","",O1773-P1773-Q1773)</f>
        <v/>
      </c>
    </row>
    <row r="1774">
      <c r="A1774" s="25" t="n">
        <v>1770</v>
      </c>
      <c r="B1774" s="26">
        <f>_xlfn.XLOOKUP(C1774,sales!C:C,scon!B:B,"")</f>
        <v/>
      </c>
      <c r="C1774" s="4" t="n"/>
      <c r="D1774" s="26">
        <f>_xlfn.XLOOKUP(C1774,sales!C:C,scon!D:D,"")</f>
        <v/>
      </c>
      <c r="E1774" s="26">
        <f>_xlfn.XLOOKUP(C1774,sales!C:C,scon!E:E,"")</f>
        <v/>
      </c>
      <c r="F1774" s="4" t="n"/>
      <c r="G1774" s="27" t="n"/>
      <c r="H1774" s="28" t="n"/>
      <c r="I1774" s="4" t="n"/>
      <c r="J1774" s="35">
        <f>_xlfn.XLOOKUP(C1774,sales!C:C,scon!L:L,"")</f>
        <v/>
      </c>
      <c r="K1774" s="31" t="n"/>
      <c r="L1774" s="31" t="n"/>
      <c r="M1774" s="33">
        <f>IF(I1774="","",J1774*I1774)</f>
        <v/>
      </c>
      <c r="N1774" s="33">
        <f>IF(K1774="","",M1774 * K1774)</f>
        <v/>
      </c>
      <c r="O1774" s="33">
        <f>IF(K1774="","",M1774 + N1774)</f>
        <v/>
      </c>
      <c r="P1774" s="4" t="n"/>
      <c r="Q1774" s="33">
        <f>IF(L1774&amp;K1774="","",M1774 * L1774)</f>
        <v/>
      </c>
      <c r="R1774" s="34">
        <f>IF(M1774="","",O1774-P1774-Q1774)</f>
        <v/>
      </c>
    </row>
    <row r="1775">
      <c r="A1775" s="25" t="n">
        <v>1771</v>
      </c>
      <c r="B1775" s="26">
        <f>_xlfn.XLOOKUP(C1775,sales!C:C,scon!B:B,"")</f>
        <v/>
      </c>
      <c r="C1775" s="4" t="n"/>
      <c r="D1775" s="26">
        <f>_xlfn.XLOOKUP(C1775,sales!C:C,scon!D:D,"")</f>
        <v/>
      </c>
      <c r="E1775" s="26">
        <f>_xlfn.XLOOKUP(C1775,sales!C:C,scon!E:E,"")</f>
        <v/>
      </c>
      <c r="F1775" s="4" t="n"/>
      <c r="G1775" s="27" t="n"/>
      <c r="H1775" s="28" t="n"/>
      <c r="I1775" s="4" t="n"/>
      <c r="J1775" s="35">
        <f>_xlfn.XLOOKUP(C1775,sales!C:C,scon!L:L,"")</f>
        <v/>
      </c>
      <c r="K1775" s="31" t="n"/>
      <c r="L1775" s="31" t="n"/>
      <c r="M1775" s="33">
        <f>IF(I1775="","",J1775*I1775)</f>
        <v/>
      </c>
      <c r="N1775" s="33">
        <f>IF(K1775="","",M1775 * K1775)</f>
        <v/>
      </c>
      <c r="O1775" s="33">
        <f>IF(K1775="","",M1775 + N1775)</f>
        <v/>
      </c>
      <c r="P1775" s="4" t="n"/>
      <c r="Q1775" s="33">
        <f>IF(L1775&amp;K1775="","",M1775 * L1775)</f>
        <v/>
      </c>
      <c r="R1775" s="34">
        <f>IF(M1775="","",O1775-P1775-Q1775)</f>
        <v/>
      </c>
    </row>
    <row r="1776">
      <c r="A1776" s="25" t="n">
        <v>1772</v>
      </c>
      <c r="B1776" s="26">
        <f>_xlfn.XLOOKUP(C1776,sales!C:C,scon!B:B,"")</f>
        <v/>
      </c>
      <c r="C1776" s="4" t="n"/>
      <c r="D1776" s="26">
        <f>_xlfn.XLOOKUP(C1776,sales!C:C,scon!D:D,"")</f>
        <v/>
      </c>
      <c r="E1776" s="26">
        <f>_xlfn.XLOOKUP(C1776,sales!C:C,scon!E:E,"")</f>
        <v/>
      </c>
      <c r="F1776" s="4" t="n"/>
      <c r="G1776" s="27" t="n"/>
      <c r="H1776" s="28" t="n"/>
      <c r="I1776" s="4" t="n"/>
      <c r="J1776" s="35">
        <f>_xlfn.XLOOKUP(C1776,sales!C:C,scon!L:L,"")</f>
        <v/>
      </c>
      <c r="K1776" s="31" t="n"/>
      <c r="L1776" s="31" t="n"/>
      <c r="M1776" s="33">
        <f>IF(I1776="","",J1776*I1776)</f>
        <v/>
      </c>
      <c r="N1776" s="33">
        <f>IF(K1776="","",M1776 * K1776)</f>
        <v/>
      </c>
      <c r="O1776" s="33">
        <f>IF(K1776="","",M1776 + N1776)</f>
        <v/>
      </c>
      <c r="P1776" s="4" t="n"/>
      <c r="Q1776" s="33">
        <f>IF(L1776&amp;K1776="","",M1776 * L1776)</f>
        <v/>
      </c>
      <c r="R1776" s="34">
        <f>IF(M1776="","",O1776-P1776-Q1776)</f>
        <v/>
      </c>
    </row>
    <row r="1777">
      <c r="A1777" s="25" t="n">
        <v>1773</v>
      </c>
      <c r="B1777" s="26">
        <f>_xlfn.XLOOKUP(C1777,sales!C:C,scon!B:B,"")</f>
        <v/>
      </c>
      <c r="C1777" s="4" t="n"/>
      <c r="D1777" s="26">
        <f>_xlfn.XLOOKUP(C1777,sales!C:C,scon!D:D,"")</f>
        <v/>
      </c>
      <c r="E1777" s="26">
        <f>_xlfn.XLOOKUP(C1777,sales!C:C,scon!E:E,"")</f>
        <v/>
      </c>
      <c r="F1777" s="4" t="n"/>
      <c r="G1777" s="27" t="n"/>
      <c r="H1777" s="28" t="n"/>
      <c r="I1777" s="4" t="n"/>
      <c r="J1777" s="35">
        <f>_xlfn.XLOOKUP(C1777,sales!C:C,scon!L:L,"")</f>
        <v/>
      </c>
      <c r="K1777" s="31" t="n"/>
      <c r="L1777" s="31" t="n"/>
      <c r="M1777" s="33">
        <f>IF(I1777="","",J1777*I1777)</f>
        <v/>
      </c>
      <c r="N1777" s="33">
        <f>IF(K1777="","",M1777 * K1777)</f>
        <v/>
      </c>
      <c r="O1777" s="33">
        <f>IF(K1777="","",M1777 + N1777)</f>
        <v/>
      </c>
      <c r="P1777" s="4" t="n"/>
      <c r="Q1777" s="33">
        <f>IF(L1777&amp;K1777="","",M1777 * L1777)</f>
        <v/>
      </c>
      <c r="R1777" s="34">
        <f>IF(M1777="","",O1777-P1777-Q1777)</f>
        <v/>
      </c>
    </row>
    <row r="1778">
      <c r="A1778" s="25" t="n">
        <v>1774</v>
      </c>
      <c r="B1778" s="26">
        <f>_xlfn.XLOOKUP(C1778,sales!C:C,scon!B:B,"")</f>
        <v/>
      </c>
      <c r="C1778" s="4" t="n"/>
      <c r="D1778" s="26">
        <f>_xlfn.XLOOKUP(C1778,sales!C:C,scon!D:D,"")</f>
        <v/>
      </c>
      <c r="E1778" s="26">
        <f>_xlfn.XLOOKUP(C1778,sales!C:C,scon!E:E,"")</f>
        <v/>
      </c>
      <c r="F1778" s="4" t="n"/>
      <c r="G1778" s="27" t="n"/>
      <c r="H1778" s="28" t="n"/>
      <c r="I1778" s="4" t="n"/>
      <c r="J1778" s="35">
        <f>_xlfn.XLOOKUP(C1778,sales!C:C,scon!L:L,"")</f>
        <v/>
      </c>
      <c r="K1778" s="31" t="n"/>
      <c r="L1778" s="31" t="n"/>
      <c r="M1778" s="33">
        <f>IF(I1778="","",J1778*I1778)</f>
        <v/>
      </c>
      <c r="N1778" s="33">
        <f>IF(K1778="","",M1778 * K1778)</f>
        <v/>
      </c>
      <c r="O1778" s="33">
        <f>IF(K1778="","",M1778 + N1778)</f>
        <v/>
      </c>
      <c r="P1778" s="4" t="n"/>
      <c r="Q1778" s="33">
        <f>IF(L1778&amp;K1778="","",M1778 * L1778)</f>
        <v/>
      </c>
      <c r="R1778" s="34">
        <f>IF(M1778="","",O1778-P1778-Q1778)</f>
        <v/>
      </c>
    </row>
    <row r="1779">
      <c r="A1779" s="25" t="n">
        <v>1775</v>
      </c>
      <c r="B1779" s="26">
        <f>_xlfn.XLOOKUP(C1779,sales!C:C,scon!B:B,"")</f>
        <v/>
      </c>
      <c r="C1779" s="4" t="n"/>
      <c r="D1779" s="26">
        <f>_xlfn.XLOOKUP(C1779,sales!C:C,scon!D:D,"")</f>
        <v/>
      </c>
      <c r="E1779" s="26">
        <f>_xlfn.XLOOKUP(C1779,sales!C:C,scon!E:E,"")</f>
        <v/>
      </c>
      <c r="F1779" s="4" t="n"/>
      <c r="G1779" s="27" t="n"/>
      <c r="H1779" s="28" t="n"/>
      <c r="I1779" s="4" t="n"/>
      <c r="J1779" s="35">
        <f>_xlfn.XLOOKUP(C1779,sales!C:C,scon!L:L,"")</f>
        <v/>
      </c>
      <c r="K1779" s="31" t="n"/>
      <c r="L1779" s="31" t="n"/>
      <c r="M1779" s="33">
        <f>IF(I1779="","",J1779*I1779)</f>
        <v/>
      </c>
      <c r="N1779" s="33">
        <f>IF(K1779="","",M1779 * K1779)</f>
        <v/>
      </c>
      <c r="O1779" s="33">
        <f>IF(K1779="","",M1779 + N1779)</f>
        <v/>
      </c>
      <c r="P1779" s="4" t="n"/>
      <c r="Q1779" s="33">
        <f>IF(L1779&amp;K1779="","",M1779 * L1779)</f>
        <v/>
      </c>
      <c r="R1779" s="34">
        <f>IF(M1779="","",O1779-P1779-Q1779)</f>
        <v/>
      </c>
    </row>
    <row r="1780">
      <c r="A1780" s="25" t="n">
        <v>1776</v>
      </c>
      <c r="B1780" s="26">
        <f>_xlfn.XLOOKUP(C1780,sales!C:C,scon!B:B,"")</f>
        <v/>
      </c>
      <c r="C1780" s="4" t="n"/>
      <c r="D1780" s="26">
        <f>_xlfn.XLOOKUP(C1780,sales!C:C,scon!D:D,"")</f>
        <v/>
      </c>
      <c r="E1780" s="26">
        <f>_xlfn.XLOOKUP(C1780,sales!C:C,scon!E:E,"")</f>
        <v/>
      </c>
      <c r="F1780" s="4" t="n"/>
      <c r="G1780" s="27" t="n"/>
      <c r="H1780" s="28" t="n"/>
      <c r="I1780" s="4" t="n"/>
      <c r="J1780" s="35">
        <f>_xlfn.XLOOKUP(C1780,sales!C:C,scon!L:L,"")</f>
        <v/>
      </c>
      <c r="K1780" s="31" t="n"/>
      <c r="L1780" s="31" t="n"/>
      <c r="M1780" s="33">
        <f>IF(I1780="","",J1780*I1780)</f>
        <v/>
      </c>
      <c r="N1780" s="33">
        <f>IF(K1780="","",M1780 * K1780)</f>
        <v/>
      </c>
      <c r="O1780" s="33">
        <f>IF(K1780="","",M1780 + N1780)</f>
        <v/>
      </c>
      <c r="P1780" s="4" t="n"/>
      <c r="Q1780" s="33">
        <f>IF(L1780&amp;K1780="","",M1780 * L1780)</f>
        <v/>
      </c>
      <c r="R1780" s="34">
        <f>IF(M1780="","",O1780-P1780-Q1780)</f>
        <v/>
      </c>
    </row>
    <row r="1781">
      <c r="A1781" s="25" t="n">
        <v>1777</v>
      </c>
      <c r="B1781" s="26">
        <f>_xlfn.XLOOKUP(C1781,sales!C:C,scon!B:B,"")</f>
        <v/>
      </c>
      <c r="C1781" s="4" t="n"/>
      <c r="D1781" s="26">
        <f>_xlfn.XLOOKUP(C1781,sales!C:C,scon!D:D,"")</f>
        <v/>
      </c>
      <c r="E1781" s="26">
        <f>_xlfn.XLOOKUP(C1781,sales!C:C,scon!E:E,"")</f>
        <v/>
      </c>
      <c r="F1781" s="4" t="n"/>
      <c r="G1781" s="27" t="n"/>
      <c r="H1781" s="28" t="n"/>
      <c r="I1781" s="4" t="n"/>
      <c r="J1781" s="35">
        <f>_xlfn.XLOOKUP(C1781,sales!C:C,scon!L:L,"")</f>
        <v/>
      </c>
      <c r="K1781" s="31" t="n"/>
      <c r="L1781" s="31" t="n"/>
      <c r="M1781" s="33">
        <f>IF(I1781="","",J1781*I1781)</f>
        <v/>
      </c>
      <c r="N1781" s="33">
        <f>IF(K1781="","",M1781 * K1781)</f>
        <v/>
      </c>
      <c r="O1781" s="33">
        <f>IF(K1781="","",M1781 + N1781)</f>
        <v/>
      </c>
      <c r="P1781" s="4" t="n"/>
      <c r="Q1781" s="33">
        <f>IF(L1781&amp;K1781="","",M1781 * L1781)</f>
        <v/>
      </c>
      <c r="R1781" s="34">
        <f>IF(M1781="","",O1781-P1781-Q1781)</f>
        <v/>
      </c>
    </row>
    <row r="1782">
      <c r="A1782" s="25" t="n">
        <v>1778</v>
      </c>
      <c r="B1782" s="26">
        <f>_xlfn.XLOOKUP(C1782,sales!C:C,scon!B:B,"")</f>
        <v/>
      </c>
      <c r="C1782" s="4" t="n"/>
      <c r="D1782" s="26">
        <f>_xlfn.XLOOKUP(C1782,sales!C:C,scon!D:D,"")</f>
        <v/>
      </c>
      <c r="E1782" s="26">
        <f>_xlfn.XLOOKUP(C1782,sales!C:C,scon!E:E,"")</f>
        <v/>
      </c>
      <c r="F1782" s="4" t="n"/>
      <c r="G1782" s="27" t="n"/>
      <c r="H1782" s="28" t="n"/>
      <c r="I1782" s="4" t="n"/>
      <c r="J1782" s="35">
        <f>_xlfn.XLOOKUP(C1782,sales!C:C,scon!L:L,"")</f>
        <v/>
      </c>
      <c r="K1782" s="31" t="n"/>
      <c r="L1782" s="31" t="n"/>
      <c r="M1782" s="33">
        <f>IF(I1782="","",J1782*I1782)</f>
        <v/>
      </c>
      <c r="N1782" s="33">
        <f>IF(K1782="","",M1782 * K1782)</f>
        <v/>
      </c>
      <c r="O1782" s="33">
        <f>IF(K1782="","",M1782 + N1782)</f>
        <v/>
      </c>
      <c r="P1782" s="4" t="n"/>
      <c r="Q1782" s="33">
        <f>IF(L1782&amp;K1782="","",M1782 * L1782)</f>
        <v/>
      </c>
      <c r="R1782" s="34">
        <f>IF(M1782="","",O1782-P1782-Q1782)</f>
        <v/>
      </c>
    </row>
    <row r="1783">
      <c r="A1783" s="25" t="n">
        <v>1779</v>
      </c>
      <c r="B1783" s="26">
        <f>_xlfn.XLOOKUP(C1783,sales!C:C,scon!B:B,"")</f>
        <v/>
      </c>
      <c r="C1783" s="4" t="n"/>
      <c r="D1783" s="26">
        <f>_xlfn.XLOOKUP(C1783,sales!C:C,scon!D:D,"")</f>
        <v/>
      </c>
      <c r="E1783" s="26">
        <f>_xlfn.XLOOKUP(C1783,sales!C:C,scon!E:E,"")</f>
        <v/>
      </c>
      <c r="F1783" s="4" t="n"/>
      <c r="G1783" s="27" t="n"/>
      <c r="H1783" s="28" t="n"/>
      <c r="I1783" s="4" t="n"/>
      <c r="J1783" s="35">
        <f>_xlfn.XLOOKUP(C1783,sales!C:C,scon!L:L,"")</f>
        <v/>
      </c>
      <c r="K1783" s="31" t="n"/>
      <c r="L1783" s="31" t="n"/>
      <c r="M1783" s="33">
        <f>IF(I1783="","",J1783*I1783)</f>
        <v/>
      </c>
      <c r="N1783" s="33">
        <f>IF(K1783="","",M1783 * K1783)</f>
        <v/>
      </c>
      <c r="O1783" s="33">
        <f>IF(K1783="","",M1783 + N1783)</f>
        <v/>
      </c>
      <c r="P1783" s="4" t="n"/>
      <c r="Q1783" s="33">
        <f>IF(L1783&amp;K1783="","",M1783 * L1783)</f>
        <v/>
      </c>
      <c r="R1783" s="34">
        <f>IF(M1783="","",O1783-P1783-Q1783)</f>
        <v/>
      </c>
    </row>
    <row r="1784">
      <c r="A1784" s="25" t="n">
        <v>1780</v>
      </c>
      <c r="B1784" s="26">
        <f>_xlfn.XLOOKUP(C1784,sales!C:C,scon!B:B,"")</f>
        <v/>
      </c>
      <c r="C1784" s="4" t="n"/>
      <c r="D1784" s="26">
        <f>_xlfn.XLOOKUP(C1784,sales!C:C,scon!D:D,"")</f>
        <v/>
      </c>
      <c r="E1784" s="26">
        <f>_xlfn.XLOOKUP(C1784,sales!C:C,scon!E:E,"")</f>
        <v/>
      </c>
      <c r="F1784" s="4" t="n"/>
      <c r="G1784" s="27" t="n"/>
      <c r="H1784" s="28" t="n"/>
      <c r="I1784" s="4" t="n"/>
      <c r="J1784" s="35">
        <f>_xlfn.XLOOKUP(C1784,sales!C:C,scon!L:L,"")</f>
        <v/>
      </c>
      <c r="K1784" s="31" t="n"/>
      <c r="L1784" s="31" t="n"/>
      <c r="M1784" s="33">
        <f>IF(I1784="","",J1784*I1784)</f>
        <v/>
      </c>
      <c r="N1784" s="33">
        <f>IF(K1784="","",M1784 * K1784)</f>
        <v/>
      </c>
      <c r="O1784" s="33">
        <f>IF(K1784="","",M1784 + N1784)</f>
        <v/>
      </c>
      <c r="P1784" s="4" t="n"/>
      <c r="Q1784" s="33">
        <f>IF(L1784&amp;K1784="","",M1784 * L1784)</f>
        <v/>
      </c>
      <c r="R1784" s="34">
        <f>IF(M1784="","",O1784-P1784-Q1784)</f>
        <v/>
      </c>
    </row>
    <row r="1785">
      <c r="A1785" s="25" t="n">
        <v>1781</v>
      </c>
      <c r="B1785" s="26">
        <f>_xlfn.XLOOKUP(C1785,sales!C:C,scon!B:B,"")</f>
        <v/>
      </c>
      <c r="C1785" s="4" t="n"/>
      <c r="D1785" s="26">
        <f>_xlfn.XLOOKUP(C1785,sales!C:C,scon!D:D,"")</f>
        <v/>
      </c>
      <c r="E1785" s="26">
        <f>_xlfn.XLOOKUP(C1785,sales!C:C,scon!E:E,"")</f>
        <v/>
      </c>
      <c r="F1785" s="4" t="n"/>
      <c r="G1785" s="27" t="n"/>
      <c r="H1785" s="28" t="n"/>
      <c r="I1785" s="4" t="n"/>
      <c r="J1785" s="35">
        <f>_xlfn.XLOOKUP(C1785,sales!C:C,scon!L:L,"")</f>
        <v/>
      </c>
      <c r="K1785" s="31" t="n"/>
      <c r="L1785" s="31" t="n"/>
      <c r="M1785" s="33">
        <f>IF(I1785="","",J1785*I1785)</f>
        <v/>
      </c>
      <c r="N1785" s="33">
        <f>IF(K1785="","",M1785 * K1785)</f>
        <v/>
      </c>
      <c r="O1785" s="33">
        <f>IF(K1785="","",M1785 + N1785)</f>
        <v/>
      </c>
      <c r="P1785" s="4" t="n"/>
      <c r="Q1785" s="33">
        <f>IF(L1785&amp;K1785="","",M1785 * L1785)</f>
        <v/>
      </c>
      <c r="R1785" s="34">
        <f>IF(M1785="","",O1785-P1785-Q1785)</f>
        <v/>
      </c>
    </row>
    <row r="1786">
      <c r="A1786" s="25" t="n">
        <v>1782</v>
      </c>
      <c r="B1786" s="26">
        <f>_xlfn.XLOOKUP(C1786,sales!C:C,scon!B:B,"")</f>
        <v/>
      </c>
      <c r="C1786" s="4" t="n"/>
      <c r="D1786" s="26">
        <f>_xlfn.XLOOKUP(C1786,sales!C:C,scon!D:D,"")</f>
        <v/>
      </c>
      <c r="E1786" s="26">
        <f>_xlfn.XLOOKUP(C1786,sales!C:C,scon!E:E,"")</f>
        <v/>
      </c>
      <c r="F1786" s="4" t="n"/>
      <c r="G1786" s="27" t="n"/>
      <c r="H1786" s="28" t="n"/>
      <c r="I1786" s="4" t="n"/>
      <c r="J1786" s="35">
        <f>_xlfn.XLOOKUP(C1786,sales!C:C,scon!L:L,"")</f>
        <v/>
      </c>
      <c r="K1786" s="31" t="n"/>
      <c r="L1786" s="31" t="n"/>
      <c r="M1786" s="33">
        <f>IF(I1786="","",J1786*I1786)</f>
        <v/>
      </c>
      <c r="N1786" s="33">
        <f>IF(K1786="","",M1786 * K1786)</f>
        <v/>
      </c>
      <c r="O1786" s="33">
        <f>IF(K1786="","",M1786 + N1786)</f>
        <v/>
      </c>
      <c r="P1786" s="4" t="n"/>
      <c r="Q1786" s="33">
        <f>IF(L1786&amp;K1786="","",M1786 * L1786)</f>
        <v/>
      </c>
      <c r="R1786" s="34">
        <f>IF(M1786="","",O1786-P1786-Q1786)</f>
        <v/>
      </c>
    </row>
    <row r="1787">
      <c r="A1787" s="25" t="n">
        <v>1783</v>
      </c>
      <c r="B1787" s="26">
        <f>_xlfn.XLOOKUP(C1787,sales!C:C,scon!B:B,"")</f>
        <v/>
      </c>
      <c r="C1787" s="4" t="n"/>
      <c r="D1787" s="26">
        <f>_xlfn.XLOOKUP(C1787,sales!C:C,scon!D:D,"")</f>
        <v/>
      </c>
      <c r="E1787" s="26">
        <f>_xlfn.XLOOKUP(C1787,sales!C:C,scon!E:E,"")</f>
        <v/>
      </c>
      <c r="F1787" s="4" t="n"/>
      <c r="G1787" s="27" t="n"/>
      <c r="H1787" s="28" t="n"/>
      <c r="I1787" s="4" t="n"/>
      <c r="J1787" s="35">
        <f>_xlfn.XLOOKUP(C1787,sales!C:C,scon!L:L,"")</f>
        <v/>
      </c>
      <c r="K1787" s="31" t="n"/>
      <c r="L1787" s="31" t="n"/>
      <c r="M1787" s="33">
        <f>IF(I1787="","",J1787*I1787)</f>
        <v/>
      </c>
      <c r="N1787" s="33">
        <f>IF(K1787="","",M1787 * K1787)</f>
        <v/>
      </c>
      <c r="O1787" s="33">
        <f>IF(K1787="","",M1787 + N1787)</f>
        <v/>
      </c>
      <c r="P1787" s="4" t="n"/>
      <c r="Q1787" s="33">
        <f>IF(L1787&amp;K1787="","",M1787 * L1787)</f>
        <v/>
      </c>
      <c r="R1787" s="34">
        <f>IF(M1787="","",O1787-P1787-Q1787)</f>
        <v/>
      </c>
    </row>
    <row r="1788">
      <c r="A1788" s="25" t="n">
        <v>1784</v>
      </c>
      <c r="B1788" s="26">
        <f>_xlfn.XLOOKUP(C1788,sales!C:C,scon!B:B,"")</f>
        <v/>
      </c>
      <c r="C1788" s="4" t="n"/>
      <c r="D1788" s="26">
        <f>_xlfn.XLOOKUP(C1788,sales!C:C,scon!D:D,"")</f>
        <v/>
      </c>
      <c r="E1788" s="26">
        <f>_xlfn.XLOOKUP(C1788,sales!C:C,scon!E:E,"")</f>
        <v/>
      </c>
      <c r="F1788" s="4" t="n"/>
      <c r="G1788" s="27" t="n"/>
      <c r="H1788" s="28" t="n"/>
      <c r="I1788" s="4" t="n"/>
      <c r="J1788" s="35">
        <f>_xlfn.XLOOKUP(C1788,sales!C:C,scon!L:L,"")</f>
        <v/>
      </c>
      <c r="K1788" s="31" t="n"/>
      <c r="L1788" s="31" t="n"/>
      <c r="M1788" s="33">
        <f>IF(I1788="","",J1788*I1788)</f>
        <v/>
      </c>
      <c r="N1788" s="33">
        <f>IF(K1788="","",M1788 * K1788)</f>
        <v/>
      </c>
      <c r="O1788" s="33">
        <f>IF(K1788="","",M1788 + N1788)</f>
        <v/>
      </c>
      <c r="P1788" s="4" t="n"/>
      <c r="Q1788" s="33">
        <f>IF(L1788&amp;K1788="","",M1788 * L1788)</f>
        <v/>
      </c>
      <c r="R1788" s="34">
        <f>IF(M1788="","",O1788-P1788-Q1788)</f>
        <v/>
      </c>
    </row>
    <row r="1789">
      <c r="A1789" s="25" t="n">
        <v>1785</v>
      </c>
      <c r="B1789" s="26">
        <f>_xlfn.XLOOKUP(C1789,sales!C:C,scon!B:B,"")</f>
        <v/>
      </c>
      <c r="C1789" s="4" t="n"/>
      <c r="D1789" s="26">
        <f>_xlfn.XLOOKUP(C1789,sales!C:C,scon!D:D,"")</f>
        <v/>
      </c>
      <c r="E1789" s="26">
        <f>_xlfn.XLOOKUP(C1789,sales!C:C,scon!E:E,"")</f>
        <v/>
      </c>
      <c r="F1789" s="4" t="n"/>
      <c r="G1789" s="27" t="n"/>
      <c r="H1789" s="28" t="n"/>
      <c r="I1789" s="4" t="n"/>
      <c r="J1789" s="35">
        <f>_xlfn.XLOOKUP(C1789,sales!C:C,scon!L:L,"")</f>
        <v/>
      </c>
      <c r="K1789" s="31" t="n"/>
      <c r="L1789" s="31" t="n"/>
      <c r="M1789" s="33">
        <f>IF(I1789="","",J1789*I1789)</f>
        <v/>
      </c>
      <c r="N1789" s="33">
        <f>IF(K1789="","",M1789 * K1789)</f>
        <v/>
      </c>
      <c r="O1789" s="33">
        <f>IF(K1789="","",M1789 + N1789)</f>
        <v/>
      </c>
      <c r="P1789" s="4" t="n"/>
      <c r="Q1789" s="33">
        <f>IF(L1789&amp;K1789="","",M1789 * L1789)</f>
        <v/>
      </c>
      <c r="R1789" s="34">
        <f>IF(M1789="","",O1789-P1789-Q1789)</f>
        <v/>
      </c>
    </row>
    <row r="1790">
      <c r="A1790" s="25" t="n">
        <v>1786</v>
      </c>
      <c r="B1790" s="26">
        <f>_xlfn.XLOOKUP(C1790,sales!C:C,scon!B:B,"")</f>
        <v/>
      </c>
      <c r="C1790" s="4" t="n"/>
      <c r="D1790" s="26">
        <f>_xlfn.XLOOKUP(C1790,sales!C:C,scon!D:D,"")</f>
        <v/>
      </c>
      <c r="E1790" s="26">
        <f>_xlfn.XLOOKUP(C1790,sales!C:C,scon!E:E,"")</f>
        <v/>
      </c>
      <c r="F1790" s="4" t="n"/>
      <c r="G1790" s="27" t="n"/>
      <c r="H1790" s="28" t="n"/>
      <c r="I1790" s="4" t="n"/>
      <c r="J1790" s="35">
        <f>_xlfn.XLOOKUP(C1790,sales!C:C,scon!L:L,"")</f>
        <v/>
      </c>
      <c r="K1790" s="31" t="n"/>
      <c r="L1790" s="31" t="n"/>
      <c r="M1790" s="33">
        <f>IF(I1790="","",J1790*I1790)</f>
        <v/>
      </c>
      <c r="N1790" s="33">
        <f>IF(K1790="","",M1790 * K1790)</f>
        <v/>
      </c>
      <c r="O1790" s="33">
        <f>IF(K1790="","",M1790 + N1790)</f>
        <v/>
      </c>
      <c r="P1790" s="4" t="n"/>
      <c r="Q1790" s="33">
        <f>IF(L1790&amp;K1790="","",M1790 * L1790)</f>
        <v/>
      </c>
      <c r="R1790" s="34">
        <f>IF(M1790="","",O1790-P1790-Q1790)</f>
        <v/>
      </c>
    </row>
    <row r="1791">
      <c r="A1791" s="25" t="n">
        <v>1787</v>
      </c>
      <c r="B1791" s="26">
        <f>_xlfn.XLOOKUP(C1791,sales!C:C,scon!B:B,"")</f>
        <v/>
      </c>
      <c r="C1791" s="4" t="n"/>
      <c r="D1791" s="26">
        <f>_xlfn.XLOOKUP(C1791,sales!C:C,scon!D:D,"")</f>
        <v/>
      </c>
      <c r="E1791" s="26">
        <f>_xlfn.XLOOKUP(C1791,sales!C:C,scon!E:E,"")</f>
        <v/>
      </c>
      <c r="F1791" s="4" t="n"/>
      <c r="G1791" s="27" t="n"/>
      <c r="H1791" s="28" t="n"/>
      <c r="I1791" s="4" t="n"/>
      <c r="J1791" s="35">
        <f>_xlfn.XLOOKUP(C1791,sales!C:C,scon!L:L,"")</f>
        <v/>
      </c>
      <c r="K1791" s="31" t="n"/>
      <c r="L1791" s="31" t="n"/>
      <c r="M1791" s="33">
        <f>IF(I1791="","",J1791*I1791)</f>
        <v/>
      </c>
      <c r="N1791" s="33">
        <f>IF(K1791="","",M1791 * K1791)</f>
        <v/>
      </c>
      <c r="O1791" s="33">
        <f>IF(K1791="","",M1791 + N1791)</f>
        <v/>
      </c>
      <c r="P1791" s="4" t="n"/>
      <c r="Q1791" s="33">
        <f>IF(L1791&amp;K1791="","",M1791 * L1791)</f>
        <v/>
      </c>
      <c r="R1791" s="34">
        <f>IF(M1791="","",O1791-P1791-Q1791)</f>
        <v/>
      </c>
    </row>
    <row r="1792">
      <c r="A1792" s="25" t="n">
        <v>1788</v>
      </c>
      <c r="B1792" s="26">
        <f>_xlfn.XLOOKUP(C1792,sales!C:C,scon!B:B,"")</f>
        <v/>
      </c>
      <c r="C1792" s="4" t="n"/>
      <c r="D1792" s="26">
        <f>_xlfn.XLOOKUP(C1792,sales!C:C,scon!D:D,"")</f>
        <v/>
      </c>
      <c r="E1792" s="26">
        <f>_xlfn.XLOOKUP(C1792,sales!C:C,scon!E:E,"")</f>
        <v/>
      </c>
      <c r="F1792" s="4" t="n"/>
      <c r="G1792" s="27" t="n"/>
      <c r="H1792" s="28" t="n"/>
      <c r="I1792" s="4" t="n"/>
      <c r="J1792" s="35">
        <f>_xlfn.XLOOKUP(C1792,sales!C:C,scon!L:L,"")</f>
        <v/>
      </c>
      <c r="K1792" s="31" t="n"/>
      <c r="L1792" s="31" t="n"/>
      <c r="M1792" s="33">
        <f>IF(I1792="","",J1792*I1792)</f>
        <v/>
      </c>
      <c r="N1792" s="33">
        <f>IF(K1792="","",M1792 * K1792)</f>
        <v/>
      </c>
      <c r="O1792" s="33">
        <f>IF(K1792="","",M1792 + N1792)</f>
        <v/>
      </c>
      <c r="P1792" s="4" t="n"/>
      <c r="Q1792" s="33">
        <f>IF(L1792&amp;K1792="","",M1792 * L1792)</f>
        <v/>
      </c>
      <c r="R1792" s="34">
        <f>IF(M1792="","",O1792-P1792-Q1792)</f>
        <v/>
      </c>
    </row>
    <row r="1793">
      <c r="A1793" s="25" t="n">
        <v>1789</v>
      </c>
      <c r="B1793" s="26">
        <f>_xlfn.XLOOKUP(C1793,sales!C:C,scon!B:B,"")</f>
        <v/>
      </c>
      <c r="C1793" s="4" t="n"/>
      <c r="D1793" s="26">
        <f>_xlfn.XLOOKUP(C1793,sales!C:C,scon!D:D,"")</f>
        <v/>
      </c>
      <c r="E1793" s="26">
        <f>_xlfn.XLOOKUP(C1793,sales!C:C,scon!E:E,"")</f>
        <v/>
      </c>
      <c r="F1793" s="4" t="n"/>
      <c r="G1793" s="27" t="n"/>
      <c r="H1793" s="28" t="n"/>
      <c r="I1793" s="4" t="n"/>
      <c r="J1793" s="35">
        <f>_xlfn.XLOOKUP(C1793,sales!C:C,scon!L:L,"")</f>
        <v/>
      </c>
      <c r="K1793" s="31" t="n"/>
      <c r="L1793" s="31" t="n"/>
      <c r="M1793" s="33">
        <f>IF(I1793="","",J1793*I1793)</f>
        <v/>
      </c>
      <c r="N1793" s="33">
        <f>IF(K1793="","",M1793 * K1793)</f>
        <v/>
      </c>
      <c r="O1793" s="33">
        <f>IF(K1793="","",M1793 + N1793)</f>
        <v/>
      </c>
      <c r="P1793" s="4" t="n"/>
      <c r="Q1793" s="33">
        <f>IF(L1793&amp;K1793="","",M1793 * L1793)</f>
        <v/>
      </c>
      <c r="R1793" s="34">
        <f>IF(M1793="","",O1793-P1793-Q1793)</f>
        <v/>
      </c>
    </row>
    <row r="1794">
      <c r="A1794" s="25" t="n">
        <v>1790</v>
      </c>
      <c r="B1794" s="26">
        <f>_xlfn.XLOOKUP(C1794,sales!C:C,scon!B:B,"")</f>
        <v/>
      </c>
      <c r="C1794" s="4" t="n"/>
      <c r="D1794" s="26">
        <f>_xlfn.XLOOKUP(C1794,sales!C:C,scon!D:D,"")</f>
        <v/>
      </c>
      <c r="E1794" s="26">
        <f>_xlfn.XLOOKUP(C1794,sales!C:C,scon!E:E,"")</f>
        <v/>
      </c>
      <c r="F1794" s="4" t="n"/>
      <c r="G1794" s="27" t="n"/>
      <c r="H1794" s="28" t="n"/>
      <c r="I1794" s="4" t="n"/>
      <c r="J1794" s="35">
        <f>_xlfn.XLOOKUP(C1794,sales!C:C,scon!L:L,"")</f>
        <v/>
      </c>
      <c r="K1794" s="31" t="n"/>
      <c r="L1794" s="31" t="n"/>
      <c r="M1794" s="33">
        <f>IF(I1794="","",J1794*I1794)</f>
        <v/>
      </c>
      <c r="N1794" s="33">
        <f>IF(K1794="","",M1794 * K1794)</f>
        <v/>
      </c>
      <c r="O1794" s="33">
        <f>IF(K1794="","",M1794 + N1794)</f>
        <v/>
      </c>
      <c r="P1794" s="4" t="n"/>
      <c r="Q1794" s="33">
        <f>IF(L1794&amp;K1794="","",M1794 * L1794)</f>
        <v/>
      </c>
      <c r="R1794" s="34">
        <f>IF(M1794="","",O1794-P1794-Q1794)</f>
        <v/>
      </c>
    </row>
    <row r="1795">
      <c r="A1795" s="25" t="n">
        <v>1791</v>
      </c>
      <c r="B1795" s="26">
        <f>_xlfn.XLOOKUP(C1795,sales!C:C,scon!B:B,"")</f>
        <v/>
      </c>
      <c r="C1795" s="4" t="n"/>
      <c r="D1795" s="26">
        <f>_xlfn.XLOOKUP(C1795,sales!C:C,scon!D:D,"")</f>
        <v/>
      </c>
      <c r="E1795" s="26">
        <f>_xlfn.XLOOKUP(C1795,sales!C:C,scon!E:E,"")</f>
        <v/>
      </c>
      <c r="F1795" s="4" t="n"/>
      <c r="G1795" s="27" t="n"/>
      <c r="H1795" s="28" t="n"/>
      <c r="I1795" s="4" t="n"/>
      <c r="J1795" s="35">
        <f>_xlfn.XLOOKUP(C1795,sales!C:C,scon!L:L,"")</f>
        <v/>
      </c>
      <c r="K1795" s="31" t="n"/>
      <c r="L1795" s="31" t="n"/>
      <c r="M1795" s="33">
        <f>IF(I1795="","",J1795*I1795)</f>
        <v/>
      </c>
      <c r="N1795" s="33">
        <f>IF(K1795="","",M1795 * K1795)</f>
        <v/>
      </c>
      <c r="O1795" s="33">
        <f>IF(K1795="","",M1795 + N1795)</f>
        <v/>
      </c>
      <c r="P1795" s="4" t="n"/>
      <c r="Q1795" s="33">
        <f>IF(L1795&amp;K1795="","",M1795 * L1795)</f>
        <v/>
      </c>
      <c r="R1795" s="34">
        <f>IF(M1795="","",O1795-P1795-Q1795)</f>
        <v/>
      </c>
    </row>
    <row r="1796">
      <c r="A1796" s="25" t="n">
        <v>1792</v>
      </c>
      <c r="B1796" s="26">
        <f>_xlfn.XLOOKUP(C1796,sales!C:C,scon!B:B,"")</f>
        <v/>
      </c>
      <c r="C1796" s="4" t="n"/>
      <c r="D1796" s="26">
        <f>_xlfn.XLOOKUP(C1796,sales!C:C,scon!D:D,"")</f>
        <v/>
      </c>
      <c r="E1796" s="26">
        <f>_xlfn.XLOOKUP(C1796,sales!C:C,scon!E:E,"")</f>
        <v/>
      </c>
      <c r="F1796" s="4" t="n"/>
      <c r="G1796" s="27" t="n"/>
      <c r="H1796" s="28" t="n"/>
      <c r="I1796" s="4" t="n"/>
      <c r="J1796" s="35">
        <f>_xlfn.XLOOKUP(C1796,sales!C:C,scon!L:L,"")</f>
        <v/>
      </c>
      <c r="K1796" s="31" t="n"/>
      <c r="L1796" s="31" t="n"/>
      <c r="M1796" s="33">
        <f>IF(I1796="","",J1796*I1796)</f>
        <v/>
      </c>
      <c r="N1796" s="33">
        <f>IF(K1796="","",M1796 * K1796)</f>
        <v/>
      </c>
      <c r="O1796" s="33">
        <f>IF(K1796="","",M1796 + N1796)</f>
        <v/>
      </c>
      <c r="P1796" s="4" t="n"/>
      <c r="Q1796" s="33">
        <f>IF(L1796&amp;K1796="","",M1796 * L1796)</f>
        <v/>
      </c>
      <c r="R1796" s="34">
        <f>IF(M1796="","",O1796-P1796-Q1796)</f>
        <v/>
      </c>
    </row>
    <row r="1797">
      <c r="A1797" s="25" t="n">
        <v>1793</v>
      </c>
      <c r="B1797" s="26">
        <f>_xlfn.XLOOKUP(C1797,sales!C:C,scon!B:B,"")</f>
        <v/>
      </c>
      <c r="C1797" s="4" t="n"/>
      <c r="D1797" s="26">
        <f>_xlfn.XLOOKUP(C1797,sales!C:C,scon!D:D,"")</f>
        <v/>
      </c>
      <c r="E1797" s="26">
        <f>_xlfn.XLOOKUP(C1797,sales!C:C,scon!E:E,"")</f>
        <v/>
      </c>
      <c r="F1797" s="4" t="n"/>
      <c r="G1797" s="27" t="n"/>
      <c r="H1797" s="28" t="n"/>
      <c r="I1797" s="4" t="n"/>
      <c r="J1797" s="35">
        <f>_xlfn.XLOOKUP(C1797,sales!C:C,scon!L:L,"")</f>
        <v/>
      </c>
      <c r="K1797" s="31" t="n"/>
      <c r="L1797" s="31" t="n"/>
      <c r="M1797" s="33">
        <f>IF(I1797="","",J1797*I1797)</f>
        <v/>
      </c>
      <c r="N1797" s="33">
        <f>IF(K1797="","",M1797 * K1797)</f>
        <v/>
      </c>
      <c r="O1797" s="33">
        <f>IF(K1797="","",M1797 + N1797)</f>
        <v/>
      </c>
      <c r="P1797" s="4" t="n"/>
      <c r="Q1797" s="33">
        <f>IF(L1797&amp;K1797="","",M1797 * L1797)</f>
        <v/>
      </c>
      <c r="R1797" s="34">
        <f>IF(M1797="","",O1797-P1797-Q1797)</f>
        <v/>
      </c>
    </row>
    <row r="1798">
      <c r="A1798" s="25" t="n">
        <v>1794</v>
      </c>
      <c r="B1798" s="26">
        <f>_xlfn.XLOOKUP(C1798,sales!C:C,scon!B:B,"")</f>
        <v/>
      </c>
      <c r="C1798" s="4" t="n"/>
      <c r="D1798" s="26">
        <f>_xlfn.XLOOKUP(C1798,sales!C:C,scon!D:D,"")</f>
        <v/>
      </c>
      <c r="E1798" s="26">
        <f>_xlfn.XLOOKUP(C1798,sales!C:C,scon!E:E,"")</f>
        <v/>
      </c>
      <c r="F1798" s="4" t="n"/>
      <c r="G1798" s="27" t="n"/>
      <c r="H1798" s="28" t="n"/>
      <c r="I1798" s="4" t="n"/>
      <c r="J1798" s="35">
        <f>_xlfn.XLOOKUP(C1798,sales!C:C,scon!L:L,"")</f>
        <v/>
      </c>
      <c r="K1798" s="31" t="n"/>
      <c r="L1798" s="31" t="n"/>
      <c r="M1798" s="33">
        <f>IF(I1798="","",J1798*I1798)</f>
        <v/>
      </c>
      <c r="N1798" s="33">
        <f>IF(K1798="","",M1798 * K1798)</f>
        <v/>
      </c>
      <c r="O1798" s="33">
        <f>IF(K1798="","",M1798 + N1798)</f>
        <v/>
      </c>
      <c r="P1798" s="4" t="n"/>
      <c r="Q1798" s="33">
        <f>IF(L1798&amp;K1798="","",M1798 * L1798)</f>
        <v/>
      </c>
      <c r="R1798" s="34">
        <f>IF(M1798="","",O1798-P1798-Q1798)</f>
        <v/>
      </c>
    </row>
    <row r="1799">
      <c r="A1799" s="25" t="n">
        <v>1795</v>
      </c>
      <c r="B1799" s="26">
        <f>_xlfn.XLOOKUP(C1799,sales!C:C,scon!B:B,"")</f>
        <v/>
      </c>
      <c r="C1799" s="4" t="n"/>
      <c r="D1799" s="26">
        <f>_xlfn.XLOOKUP(C1799,sales!C:C,scon!D:D,"")</f>
        <v/>
      </c>
      <c r="E1799" s="26">
        <f>_xlfn.XLOOKUP(C1799,sales!C:C,scon!E:E,"")</f>
        <v/>
      </c>
      <c r="F1799" s="4" t="n"/>
      <c r="G1799" s="27" t="n"/>
      <c r="H1799" s="28" t="n"/>
      <c r="I1799" s="4" t="n"/>
      <c r="J1799" s="35">
        <f>_xlfn.XLOOKUP(C1799,sales!C:C,scon!L:L,"")</f>
        <v/>
      </c>
      <c r="K1799" s="31" t="n"/>
      <c r="L1799" s="31" t="n"/>
      <c r="M1799" s="33">
        <f>IF(I1799="","",J1799*I1799)</f>
        <v/>
      </c>
      <c r="N1799" s="33">
        <f>IF(K1799="","",M1799 * K1799)</f>
        <v/>
      </c>
      <c r="O1799" s="33">
        <f>IF(K1799="","",M1799 + N1799)</f>
        <v/>
      </c>
      <c r="P1799" s="4" t="n"/>
      <c r="Q1799" s="33">
        <f>IF(L1799&amp;K1799="","",M1799 * L1799)</f>
        <v/>
      </c>
      <c r="R1799" s="34">
        <f>IF(M1799="","",O1799-P1799-Q1799)</f>
        <v/>
      </c>
    </row>
    <row r="1800">
      <c r="A1800" s="25" t="n">
        <v>1796</v>
      </c>
      <c r="B1800" s="26">
        <f>_xlfn.XLOOKUP(C1800,sales!C:C,scon!B:B,"")</f>
        <v/>
      </c>
      <c r="C1800" s="4" t="n"/>
      <c r="D1800" s="26">
        <f>_xlfn.XLOOKUP(C1800,sales!C:C,scon!D:D,"")</f>
        <v/>
      </c>
      <c r="E1800" s="26">
        <f>_xlfn.XLOOKUP(C1800,sales!C:C,scon!E:E,"")</f>
        <v/>
      </c>
      <c r="F1800" s="4" t="n"/>
      <c r="G1800" s="27" t="n"/>
      <c r="H1800" s="28" t="n"/>
      <c r="I1800" s="4" t="n"/>
      <c r="J1800" s="35">
        <f>_xlfn.XLOOKUP(C1800,sales!C:C,scon!L:L,"")</f>
        <v/>
      </c>
      <c r="K1800" s="31" t="n"/>
      <c r="L1800" s="31" t="n"/>
      <c r="M1800" s="33">
        <f>IF(I1800="","",J1800*I1800)</f>
        <v/>
      </c>
      <c r="N1800" s="33">
        <f>IF(K1800="","",M1800 * K1800)</f>
        <v/>
      </c>
      <c r="O1800" s="33">
        <f>IF(K1800="","",M1800 + N1800)</f>
        <v/>
      </c>
      <c r="P1800" s="4" t="n"/>
      <c r="Q1800" s="33">
        <f>IF(L1800&amp;K1800="","",M1800 * L1800)</f>
        <v/>
      </c>
      <c r="R1800" s="34">
        <f>IF(M1800="","",O1800-P1800-Q1800)</f>
        <v/>
      </c>
    </row>
    <row r="1801">
      <c r="A1801" s="25" t="n">
        <v>1797</v>
      </c>
      <c r="B1801" s="26">
        <f>_xlfn.XLOOKUP(C1801,sales!C:C,scon!B:B,"")</f>
        <v/>
      </c>
      <c r="C1801" s="4" t="n"/>
      <c r="D1801" s="26">
        <f>_xlfn.XLOOKUP(C1801,sales!C:C,scon!D:D,"")</f>
        <v/>
      </c>
      <c r="E1801" s="26">
        <f>_xlfn.XLOOKUP(C1801,sales!C:C,scon!E:E,"")</f>
        <v/>
      </c>
      <c r="F1801" s="4" t="n"/>
      <c r="G1801" s="27" t="n"/>
      <c r="H1801" s="28" t="n"/>
      <c r="I1801" s="4" t="n"/>
      <c r="J1801" s="35">
        <f>_xlfn.XLOOKUP(C1801,sales!C:C,scon!L:L,"")</f>
        <v/>
      </c>
      <c r="K1801" s="31" t="n"/>
      <c r="L1801" s="31" t="n"/>
      <c r="M1801" s="33">
        <f>IF(I1801="","",J1801*I1801)</f>
        <v/>
      </c>
      <c r="N1801" s="33">
        <f>IF(K1801="","",M1801 * K1801)</f>
        <v/>
      </c>
      <c r="O1801" s="33">
        <f>IF(K1801="","",M1801 + N1801)</f>
        <v/>
      </c>
      <c r="P1801" s="4" t="n"/>
      <c r="Q1801" s="33">
        <f>IF(L1801&amp;K1801="","",M1801 * L1801)</f>
        <v/>
      </c>
      <c r="R1801" s="34">
        <f>IF(M1801="","",O1801-P1801-Q1801)</f>
        <v/>
      </c>
    </row>
    <row r="1802">
      <c r="A1802" s="25" t="n">
        <v>1798</v>
      </c>
      <c r="B1802" s="26">
        <f>_xlfn.XLOOKUP(C1802,sales!C:C,scon!B:B,"")</f>
        <v/>
      </c>
      <c r="C1802" s="4" t="n"/>
      <c r="D1802" s="26">
        <f>_xlfn.XLOOKUP(C1802,sales!C:C,scon!D:D,"")</f>
        <v/>
      </c>
      <c r="E1802" s="26">
        <f>_xlfn.XLOOKUP(C1802,sales!C:C,scon!E:E,"")</f>
        <v/>
      </c>
      <c r="F1802" s="4" t="n"/>
      <c r="G1802" s="27" t="n"/>
      <c r="H1802" s="28" t="n"/>
      <c r="I1802" s="4" t="n"/>
      <c r="J1802" s="35">
        <f>_xlfn.XLOOKUP(C1802,sales!C:C,scon!L:L,"")</f>
        <v/>
      </c>
      <c r="K1802" s="31" t="n"/>
      <c r="L1802" s="31" t="n"/>
      <c r="M1802" s="33">
        <f>IF(I1802="","",J1802*I1802)</f>
        <v/>
      </c>
      <c r="N1802" s="33">
        <f>IF(K1802="","",M1802 * K1802)</f>
        <v/>
      </c>
      <c r="O1802" s="33">
        <f>IF(K1802="","",M1802 + N1802)</f>
        <v/>
      </c>
      <c r="P1802" s="4" t="n"/>
      <c r="Q1802" s="33">
        <f>IF(L1802&amp;K1802="","",M1802 * L1802)</f>
        <v/>
      </c>
      <c r="R1802" s="34">
        <f>IF(M1802="","",O1802-P1802-Q1802)</f>
        <v/>
      </c>
    </row>
    <row r="1803">
      <c r="A1803" s="25" t="n">
        <v>1799</v>
      </c>
      <c r="B1803" s="26">
        <f>_xlfn.XLOOKUP(C1803,sales!C:C,scon!B:B,"")</f>
        <v/>
      </c>
      <c r="C1803" s="4" t="n"/>
      <c r="D1803" s="26">
        <f>_xlfn.XLOOKUP(C1803,sales!C:C,scon!D:D,"")</f>
        <v/>
      </c>
      <c r="E1803" s="26">
        <f>_xlfn.XLOOKUP(C1803,sales!C:C,scon!E:E,"")</f>
        <v/>
      </c>
      <c r="F1803" s="4" t="n"/>
      <c r="G1803" s="27" t="n"/>
      <c r="H1803" s="28" t="n"/>
      <c r="I1803" s="4" t="n"/>
      <c r="J1803" s="35">
        <f>_xlfn.XLOOKUP(C1803,sales!C:C,scon!L:L,"")</f>
        <v/>
      </c>
      <c r="K1803" s="31" t="n"/>
      <c r="L1803" s="31" t="n"/>
      <c r="M1803" s="33">
        <f>IF(I1803="","",J1803*I1803)</f>
        <v/>
      </c>
      <c r="N1803" s="33">
        <f>IF(K1803="","",M1803 * K1803)</f>
        <v/>
      </c>
      <c r="O1803" s="33">
        <f>IF(K1803="","",M1803 + N1803)</f>
        <v/>
      </c>
      <c r="P1803" s="4" t="n"/>
      <c r="Q1803" s="33">
        <f>IF(L1803&amp;K1803="","",M1803 * L1803)</f>
        <v/>
      </c>
      <c r="R1803" s="34">
        <f>IF(M1803="","",O1803-P1803-Q1803)</f>
        <v/>
      </c>
    </row>
    <row r="1804">
      <c r="A1804" s="25" t="n">
        <v>1800</v>
      </c>
      <c r="B1804" s="26">
        <f>_xlfn.XLOOKUP(C1804,sales!C:C,scon!B:B,"")</f>
        <v/>
      </c>
      <c r="C1804" s="4" t="n"/>
      <c r="D1804" s="26">
        <f>_xlfn.XLOOKUP(C1804,sales!C:C,scon!D:D,"")</f>
        <v/>
      </c>
      <c r="E1804" s="26">
        <f>_xlfn.XLOOKUP(C1804,sales!C:C,scon!E:E,"")</f>
        <v/>
      </c>
      <c r="F1804" s="4" t="n"/>
      <c r="G1804" s="27" t="n"/>
      <c r="H1804" s="28" t="n"/>
      <c r="I1804" s="4" t="n"/>
      <c r="J1804" s="35">
        <f>_xlfn.XLOOKUP(C1804,sales!C:C,scon!L:L,"")</f>
        <v/>
      </c>
      <c r="K1804" s="31" t="n"/>
      <c r="L1804" s="31" t="n"/>
      <c r="M1804" s="33">
        <f>IF(I1804="","",J1804*I1804)</f>
        <v/>
      </c>
      <c r="N1804" s="33">
        <f>IF(K1804="","",M1804 * K1804)</f>
        <v/>
      </c>
      <c r="O1804" s="33">
        <f>IF(K1804="","",M1804 + N1804)</f>
        <v/>
      </c>
      <c r="P1804" s="4" t="n"/>
      <c r="Q1804" s="33">
        <f>IF(L1804&amp;K1804="","",M1804 * L1804)</f>
        <v/>
      </c>
      <c r="R1804" s="34">
        <f>IF(M1804="","",O1804-P1804-Q1804)</f>
        <v/>
      </c>
    </row>
    <row r="1805">
      <c r="A1805" s="25" t="n">
        <v>1801</v>
      </c>
      <c r="B1805" s="26">
        <f>_xlfn.XLOOKUP(C1805,sales!C:C,scon!B:B,"")</f>
        <v/>
      </c>
      <c r="C1805" s="4" t="n"/>
      <c r="D1805" s="26">
        <f>_xlfn.XLOOKUP(C1805,sales!C:C,scon!D:D,"")</f>
        <v/>
      </c>
      <c r="E1805" s="26">
        <f>_xlfn.XLOOKUP(C1805,sales!C:C,scon!E:E,"")</f>
        <v/>
      </c>
      <c r="F1805" s="4" t="n"/>
      <c r="G1805" s="27" t="n"/>
      <c r="H1805" s="28" t="n"/>
      <c r="I1805" s="4" t="n"/>
      <c r="J1805" s="35">
        <f>_xlfn.XLOOKUP(C1805,sales!C:C,scon!L:L,"")</f>
        <v/>
      </c>
      <c r="K1805" s="31" t="n"/>
      <c r="L1805" s="31" t="n"/>
      <c r="M1805" s="33">
        <f>IF(I1805="","",J1805*I1805)</f>
        <v/>
      </c>
      <c r="N1805" s="33">
        <f>IF(K1805="","",M1805 * K1805)</f>
        <v/>
      </c>
      <c r="O1805" s="33">
        <f>IF(K1805="","",M1805 + N1805)</f>
        <v/>
      </c>
      <c r="P1805" s="4" t="n"/>
      <c r="Q1805" s="33">
        <f>IF(L1805&amp;K1805="","",M1805 * L1805)</f>
        <v/>
      </c>
      <c r="R1805" s="34">
        <f>IF(M1805="","",O1805-P1805-Q1805)</f>
        <v/>
      </c>
    </row>
    <row r="1806">
      <c r="A1806" s="25" t="n">
        <v>1802</v>
      </c>
      <c r="B1806" s="26">
        <f>_xlfn.XLOOKUP(C1806,sales!C:C,scon!B:B,"")</f>
        <v/>
      </c>
      <c r="C1806" s="4" t="n"/>
      <c r="D1806" s="26">
        <f>_xlfn.XLOOKUP(C1806,sales!C:C,scon!D:D,"")</f>
        <v/>
      </c>
      <c r="E1806" s="26">
        <f>_xlfn.XLOOKUP(C1806,sales!C:C,scon!E:E,"")</f>
        <v/>
      </c>
      <c r="F1806" s="4" t="n"/>
      <c r="G1806" s="27" t="n"/>
      <c r="H1806" s="28" t="n"/>
      <c r="I1806" s="4" t="n"/>
      <c r="J1806" s="35">
        <f>_xlfn.XLOOKUP(C1806,sales!C:C,scon!L:L,"")</f>
        <v/>
      </c>
      <c r="K1806" s="31" t="n"/>
      <c r="L1806" s="31" t="n"/>
      <c r="M1806" s="33">
        <f>IF(I1806="","",J1806*I1806)</f>
        <v/>
      </c>
      <c r="N1806" s="33">
        <f>IF(K1806="","",M1806 * K1806)</f>
        <v/>
      </c>
      <c r="O1806" s="33">
        <f>IF(K1806="","",M1806 + N1806)</f>
        <v/>
      </c>
      <c r="P1806" s="4" t="n"/>
      <c r="Q1806" s="33">
        <f>IF(L1806&amp;K1806="","",M1806 * L1806)</f>
        <v/>
      </c>
      <c r="R1806" s="34">
        <f>IF(M1806="","",O1806-P1806-Q1806)</f>
        <v/>
      </c>
    </row>
    <row r="1807">
      <c r="A1807" s="25" t="n">
        <v>1803</v>
      </c>
      <c r="B1807" s="26">
        <f>_xlfn.XLOOKUP(C1807,sales!C:C,scon!B:B,"")</f>
        <v/>
      </c>
      <c r="C1807" s="4" t="n"/>
      <c r="D1807" s="26">
        <f>_xlfn.XLOOKUP(C1807,sales!C:C,scon!D:D,"")</f>
        <v/>
      </c>
      <c r="E1807" s="26">
        <f>_xlfn.XLOOKUP(C1807,sales!C:C,scon!E:E,"")</f>
        <v/>
      </c>
      <c r="F1807" s="4" t="n"/>
      <c r="G1807" s="27" t="n"/>
      <c r="H1807" s="28" t="n"/>
      <c r="I1807" s="4" t="n"/>
      <c r="J1807" s="35">
        <f>_xlfn.XLOOKUP(C1807,sales!C:C,scon!L:L,"")</f>
        <v/>
      </c>
      <c r="K1807" s="31" t="n"/>
      <c r="L1807" s="31" t="n"/>
      <c r="M1807" s="33">
        <f>IF(I1807="","",J1807*I1807)</f>
        <v/>
      </c>
      <c r="N1807" s="33">
        <f>IF(K1807="","",M1807 * K1807)</f>
        <v/>
      </c>
      <c r="O1807" s="33">
        <f>IF(K1807="","",M1807 + N1807)</f>
        <v/>
      </c>
      <c r="P1807" s="4" t="n"/>
      <c r="Q1807" s="33">
        <f>IF(L1807&amp;K1807="","",M1807 * L1807)</f>
        <v/>
      </c>
      <c r="R1807" s="34">
        <f>IF(M1807="","",O1807-P1807-Q1807)</f>
        <v/>
      </c>
    </row>
    <row r="1808">
      <c r="A1808" s="25" t="n">
        <v>1804</v>
      </c>
      <c r="B1808" s="26">
        <f>_xlfn.XLOOKUP(C1808,sales!C:C,scon!B:B,"")</f>
        <v/>
      </c>
      <c r="C1808" s="4" t="n"/>
      <c r="D1808" s="26">
        <f>_xlfn.XLOOKUP(C1808,sales!C:C,scon!D:D,"")</f>
        <v/>
      </c>
      <c r="E1808" s="26">
        <f>_xlfn.XLOOKUP(C1808,sales!C:C,scon!E:E,"")</f>
        <v/>
      </c>
      <c r="F1808" s="4" t="n"/>
      <c r="G1808" s="27" t="n"/>
      <c r="H1808" s="28" t="n"/>
      <c r="I1808" s="4" t="n"/>
      <c r="J1808" s="35">
        <f>_xlfn.XLOOKUP(C1808,sales!C:C,scon!L:L,"")</f>
        <v/>
      </c>
      <c r="K1808" s="31" t="n"/>
      <c r="L1808" s="31" t="n"/>
      <c r="M1808" s="33">
        <f>IF(I1808="","",J1808*I1808)</f>
        <v/>
      </c>
      <c r="N1808" s="33">
        <f>IF(K1808="","",M1808 * K1808)</f>
        <v/>
      </c>
      <c r="O1808" s="33">
        <f>IF(K1808="","",M1808 + N1808)</f>
        <v/>
      </c>
      <c r="P1808" s="4" t="n"/>
      <c r="Q1808" s="33">
        <f>IF(L1808&amp;K1808="","",M1808 * L1808)</f>
        <v/>
      </c>
      <c r="R1808" s="34">
        <f>IF(M1808="","",O1808-P1808-Q1808)</f>
        <v/>
      </c>
    </row>
    <row r="1809">
      <c r="A1809" s="25" t="n">
        <v>1805</v>
      </c>
      <c r="B1809" s="26">
        <f>_xlfn.XLOOKUP(C1809,sales!C:C,scon!B:B,"")</f>
        <v/>
      </c>
      <c r="C1809" s="4" t="n"/>
      <c r="D1809" s="26">
        <f>_xlfn.XLOOKUP(C1809,sales!C:C,scon!D:D,"")</f>
        <v/>
      </c>
      <c r="E1809" s="26">
        <f>_xlfn.XLOOKUP(C1809,sales!C:C,scon!E:E,"")</f>
        <v/>
      </c>
      <c r="F1809" s="4" t="n"/>
      <c r="G1809" s="27" t="n"/>
      <c r="H1809" s="28" t="n"/>
      <c r="I1809" s="4" t="n"/>
      <c r="J1809" s="35">
        <f>_xlfn.XLOOKUP(C1809,sales!C:C,scon!L:L,"")</f>
        <v/>
      </c>
      <c r="K1809" s="31" t="n"/>
      <c r="L1809" s="31" t="n"/>
      <c r="M1809" s="33">
        <f>IF(I1809="","",J1809*I1809)</f>
        <v/>
      </c>
      <c r="N1809" s="33">
        <f>IF(K1809="","",M1809 * K1809)</f>
        <v/>
      </c>
      <c r="O1809" s="33">
        <f>IF(K1809="","",M1809 + N1809)</f>
        <v/>
      </c>
      <c r="P1809" s="4" t="n"/>
      <c r="Q1809" s="33">
        <f>IF(L1809&amp;K1809="","",M1809 * L1809)</f>
        <v/>
      </c>
      <c r="R1809" s="34">
        <f>IF(M1809="","",O1809-P1809-Q1809)</f>
        <v/>
      </c>
    </row>
    <row r="1810">
      <c r="A1810" s="25" t="n">
        <v>1806</v>
      </c>
      <c r="B1810" s="26">
        <f>_xlfn.XLOOKUP(C1810,sales!C:C,scon!B:B,"")</f>
        <v/>
      </c>
      <c r="C1810" s="4" t="n"/>
      <c r="D1810" s="26">
        <f>_xlfn.XLOOKUP(C1810,sales!C:C,scon!D:D,"")</f>
        <v/>
      </c>
      <c r="E1810" s="26">
        <f>_xlfn.XLOOKUP(C1810,sales!C:C,scon!E:E,"")</f>
        <v/>
      </c>
      <c r="F1810" s="4" t="n"/>
      <c r="G1810" s="27" t="n"/>
      <c r="H1810" s="28" t="n"/>
      <c r="I1810" s="4" t="n"/>
      <c r="J1810" s="35">
        <f>_xlfn.XLOOKUP(C1810,sales!C:C,scon!L:L,"")</f>
        <v/>
      </c>
      <c r="K1810" s="31" t="n"/>
      <c r="L1810" s="31" t="n"/>
      <c r="M1810" s="33">
        <f>IF(I1810="","",J1810*I1810)</f>
        <v/>
      </c>
      <c r="N1810" s="33">
        <f>IF(K1810="","",M1810 * K1810)</f>
        <v/>
      </c>
      <c r="O1810" s="33">
        <f>IF(K1810="","",M1810 + N1810)</f>
        <v/>
      </c>
      <c r="P1810" s="4" t="n"/>
      <c r="Q1810" s="33">
        <f>IF(L1810&amp;K1810="","",M1810 * L1810)</f>
        <v/>
      </c>
      <c r="R1810" s="34">
        <f>IF(M1810="","",O1810-P1810-Q1810)</f>
        <v/>
      </c>
    </row>
    <row r="1811">
      <c r="A1811" s="25" t="n">
        <v>1807</v>
      </c>
      <c r="B1811" s="26">
        <f>_xlfn.XLOOKUP(C1811,sales!C:C,scon!B:B,"")</f>
        <v/>
      </c>
      <c r="C1811" s="4" t="n"/>
      <c r="D1811" s="26">
        <f>_xlfn.XLOOKUP(C1811,sales!C:C,scon!D:D,"")</f>
        <v/>
      </c>
      <c r="E1811" s="26">
        <f>_xlfn.XLOOKUP(C1811,sales!C:C,scon!E:E,"")</f>
        <v/>
      </c>
      <c r="F1811" s="4" t="n"/>
      <c r="G1811" s="27" t="n"/>
      <c r="H1811" s="28" t="n"/>
      <c r="I1811" s="4" t="n"/>
      <c r="J1811" s="35">
        <f>_xlfn.XLOOKUP(C1811,sales!C:C,scon!L:L,"")</f>
        <v/>
      </c>
      <c r="K1811" s="31" t="n"/>
      <c r="L1811" s="31" t="n"/>
      <c r="M1811" s="33">
        <f>IF(I1811="","",J1811*I1811)</f>
        <v/>
      </c>
      <c r="N1811" s="33">
        <f>IF(K1811="","",M1811 * K1811)</f>
        <v/>
      </c>
      <c r="O1811" s="33">
        <f>IF(K1811="","",M1811 + N1811)</f>
        <v/>
      </c>
      <c r="P1811" s="4" t="n"/>
      <c r="Q1811" s="33">
        <f>IF(L1811&amp;K1811="","",M1811 * L1811)</f>
        <v/>
      </c>
      <c r="R1811" s="34">
        <f>IF(M1811="","",O1811-P1811-Q1811)</f>
        <v/>
      </c>
    </row>
    <row r="1812">
      <c r="A1812" s="25" t="n">
        <v>1808</v>
      </c>
      <c r="B1812" s="26">
        <f>_xlfn.XLOOKUP(C1812,sales!C:C,scon!B:B,"")</f>
        <v/>
      </c>
      <c r="C1812" s="4" t="n"/>
      <c r="D1812" s="26">
        <f>_xlfn.XLOOKUP(C1812,sales!C:C,scon!D:D,"")</f>
        <v/>
      </c>
      <c r="E1812" s="26">
        <f>_xlfn.XLOOKUP(C1812,sales!C:C,scon!E:E,"")</f>
        <v/>
      </c>
      <c r="F1812" s="4" t="n"/>
      <c r="G1812" s="27" t="n"/>
      <c r="H1812" s="28" t="n"/>
      <c r="I1812" s="4" t="n"/>
      <c r="J1812" s="35">
        <f>_xlfn.XLOOKUP(C1812,sales!C:C,scon!L:L,"")</f>
        <v/>
      </c>
      <c r="K1812" s="31" t="n"/>
      <c r="L1812" s="31" t="n"/>
      <c r="M1812" s="33">
        <f>IF(I1812="","",J1812*I1812)</f>
        <v/>
      </c>
      <c r="N1812" s="33">
        <f>IF(K1812="","",M1812 * K1812)</f>
        <v/>
      </c>
      <c r="O1812" s="33">
        <f>IF(K1812="","",M1812 + N1812)</f>
        <v/>
      </c>
      <c r="P1812" s="4" t="n"/>
      <c r="Q1812" s="33">
        <f>IF(L1812&amp;K1812="","",M1812 * L1812)</f>
        <v/>
      </c>
      <c r="R1812" s="34">
        <f>IF(M1812="","",O1812-P1812-Q1812)</f>
        <v/>
      </c>
    </row>
    <row r="1813">
      <c r="A1813" s="25" t="n">
        <v>1809</v>
      </c>
      <c r="B1813" s="26">
        <f>_xlfn.XLOOKUP(C1813,sales!C:C,scon!B:B,"")</f>
        <v/>
      </c>
      <c r="C1813" s="4" t="n"/>
      <c r="D1813" s="26">
        <f>_xlfn.XLOOKUP(C1813,sales!C:C,scon!D:D,"")</f>
        <v/>
      </c>
      <c r="E1813" s="26">
        <f>_xlfn.XLOOKUP(C1813,sales!C:C,scon!E:E,"")</f>
        <v/>
      </c>
      <c r="F1813" s="4" t="n"/>
      <c r="G1813" s="27" t="n"/>
      <c r="H1813" s="28" t="n"/>
      <c r="I1813" s="4" t="n"/>
      <c r="J1813" s="35">
        <f>_xlfn.XLOOKUP(C1813,sales!C:C,scon!L:L,"")</f>
        <v/>
      </c>
      <c r="K1813" s="31" t="n"/>
      <c r="L1813" s="31" t="n"/>
      <c r="M1813" s="33">
        <f>IF(I1813="","",J1813*I1813)</f>
        <v/>
      </c>
      <c r="N1813" s="33">
        <f>IF(K1813="","",M1813 * K1813)</f>
        <v/>
      </c>
      <c r="O1813" s="33">
        <f>IF(K1813="","",M1813 + N1813)</f>
        <v/>
      </c>
      <c r="P1813" s="4" t="n"/>
      <c r="Q1813" s="33">
        <f>IF(L1813&amp;K1813="","",M1813 * L1813)</f>
        <v/>
      </c>
      <c r="R1813" s="34">
        <f>IF(M1813="","",O1813-P1813-Q1813)</f>
        <v/>
      </c>
    </row>
    <row r="1814">
      <c r="A1814" s="25" t="n">
        <v>1810</v>
      </c>
      <c r="B1814" s="26">
        <f>_xlfn.XLOOKUP(C1814,sales!C:C,scon!B:B,"")</f>
        <v/>
      </c>
      <c r="C1814" s="4" t="n"/>
      <c r="D1814" s="26">
        <f>_xlfn.XLOOKUP(C1814,sales!C:C,scon!D:D,"")</f>
        <v/>
      </c>
      <c r="E1814" s="26">
        <f>_xlfn.XLOOKUP(C1814,sales!C:C,scon!E:E,"")</f>
        <v/>
      </c>
      <c r="F1814" s="4" t="n"/>
      <c r="G1814" s="27" t="n"/>
      <c r="H1814" s="28" t="n"/>
      <c r="I1814" s="4" t="n"/>
      <c r="J1814" s="35">
        <f>_xlfn.XLOOKUP(C1814,sales!C:C,scon!L:L,"")</f>
        <v/>
      </c>
      <c r="K1814" s="31" t="n"/>
      <c r="L1814" s="31" t="n"/>
      <c r="M1814" s="33">
        <f>IF(I1814="","",J1814*I1814)</f>
        <v/>
      </c>
      <c r="N1814" s="33">
        <f>IF(K1814="","",M1814 * K1814)</f>
        <v/>
      </c>
      <c r="O1814" s="33">
        <f>IF(K1814="","",M1814 + N1814)</f>
        <v/>
      </c>
      <c r="P1814" s="4" t="n"/>
      <c r="Q1814" s="33">
        <f>IF(L1814&amp;K1814="","",M1814 * L1814)</f>
        <v/>
      </c>
      <c r="R1814" s="34">
        <f>IF(M1814="","",O1814-P1814-Q1814)</f>
        <v/>
      </c>
    </row>
    <row r="1815">
      <c r="A1815" s="25" t="n">
        <v>1811</v>
      </c>
      <c r="B1815" s="26">
        <f>_xlfn.XLOOKUP(C1815,sales!C:C,scon!B:B,"")</f>
        <v/>
      </c>
      <c r="C1815" s="4" t="n"/>
      <c r="D1815" s="26">
        <f>_xlfn.XLOOKUP(C1815,sales!C:C,scon!D:D,"")</f>
        <v/>
      </c>
      <c r="E1815" s="26">
        <f>_xlfn.XLOOKUP(C1815,sales!C:C,scon!E:E,"")</f>
        <v/>
      </c>
      <c r="F1815" s="4" t="n"/>
      <c r="G1815" s="27" t="n"/>
      <c r="H1815" s="28" t="n"/>
      <c r="I1815" s="4" t="n"/>
      <c r="J1815" s="35">
        <f>_xlfn.XLOOKUP(C1815,sales!C:C,scon!L:L,"")</f>
        <v/>
      </c>
      <c r="K1815" s="31" t="n"/>
      <c r="L1815" s="31" t="n"/>
      <c r="M1815" s="33">
        <f>IF(I1815="","",J1815*I1815)</f>
        <v/>
      </c>
      <c r="N1815" s="33">
        <f>IF(K1815="","",M1815 * K1815)</f>
        <v/>
      </c>
      <c r="O1815" s="33">
        <f>IF(K1815="","",M1815 + N1815)</f>
        <v/>
      </c>
      <c r="P1815" s="4" t="n"/>
      <c r="Q1815" s="33">
        <f>IF(L1815&amp;K1815="","",M1815 * L1815)</f>
        <v/>
      </c>
      <c r="R1815" s="34">
        <f>IF(M1815="","",O1815-P1815-Q1815)</f>
        <v/>
      </c>
    </row>
    <row r="1816">
      <c r="A1816" s="25" t="n">
        <v>1812</v>
      </c>
      <c r="B1816" s="26">
        <f>_xlfn.XLOOKUP(C1816,sales!C:C,scon!B:B,"")</f>
        <v/>
      </c>
      <c r="C1816" s="4" t="n"/>
      <c r="D1816" s="26">
        <f>_xlfn.XLOOKUP(C1816,sales!C:C,scon!D:D,"")</f>
        <v/>
      </c>
      <c r="E1816" s="26">
        <f>_xlfn.XLOOKUP(C1816,sales!C:C,scon!E:E,"")</f>
        <v/>
      </c>
      <c r="F1816" s="4" t="n"/>
      <c r="G1816" s="27" t="n"/>
      <c r="H1816" s="28" t="n"/>
      <c r="I1816" s="4" t="n"/>
      <c r="J1816" s="35">
        <f>_xlfn.XLOOKUP(C1816,sales!C:C,scon!L:L,"")</f>
        <v/>
      </c>
      <c r="K1816" s="31" t="n"/>
      <c r="L1816" s="31" t="n"/>
      <c r="M1816" s="33">
        <f>IF(I1816="","",J1816*I1816)</f>
        <v/>
      </c>
      <c r="N1816" s="33">
        <f>IF(K1816="","",M1816 * K1816)</f>
        <v/>
      </c>
      <c r="O1816" s="33">
        <f>IF(K1816="","",M1816 + N1816)</f>
        <v/>
      </c>
      <c r="P1816" s="4" t="n"/>
      <c r="Q1816" s="33">
        <f>IF(L1816&amp;K1816="","",M1816 * L1816)</f>
        <v/>
      </c>
      <c r="R1816" s="34">
        <f>IF(M1816="","",O1816-P1816-Q1816)</f>
        <v/>
      </c>
    </row>
    <row r="1817">
      <c r="A1817" s="25" t="n">
        <v>1813</v>
      </c>
      <c r="B1817" s="26">
        <f>_xlfn.XLOOKUP(C1817,sales!C:C,scon!B:B,"")</f>
        <v/>
      </c>
      <c r="C1817" s="4" t="n"/>
      <c r="D1817" s="26">
        <f>_xlfn.XLOOKUP(C1817,sales!C:C,scon!D:D,"")</f>
        <v/>
      </c>
      <c r="E1817" s="26">
        <f>_xlfn.XLOOKUP(C1817,sales!C:C,scon!E:E,"")</f>
        <v/>
      </c>
      <c r="F1817" s="4" t="n"/>
      <c r="G1817" s="27" t="n"/>
      <c r="H1817" s="28" t="n"/>
      <c r="I1817" s="4" t="n"/>
      <c r="J1817" s="35">
        <f>_xlfn.XLOOKUP(C1817,sales!C:C,scon!L:L,"")</f>
        <v/>
      </c>
      <c r="K1817" s="31" t="n"/>
      <c r="L1817" s="31" t="n"/>
      <c r="M1817" s="33">
        <f>IF(I1817="","",J1817*I1817)</f>
        <v/>
      </c>
      <c r="N1817" s="33">
        <f>IF(K1817="","",M1817 * K1817)</f>
        <v/>
      </c>
      <c r="O1817" s="33">
        <f>IF(K1817="","",M1817 + N1817)</f>
        <v/>
      </c>
      <c r="P1817" s="4" t="n"/>
      <c r="Q1817" s="33">
        <f>IF(L1817&amp;K1817="","",M1817 * L1817)</f>
        <v/>
      </c>
      <c r="R1817" s="34">
        <f>IF(M1817="","",O1817-P1817-Q1817)</f>
        <v/>
      </c>
    </row>
    <row r="1818">
      <c r="A1818" s="25" t="n">
        <v>1814</v>
      </c>
      <c r="B1818" s="26">
        <f>_xlfn.XLOOKUP(C1818,sales!C:C,scon!B:B,"")</f>
        <v/>
      </c>
      <c r="C1818" s="4" t="n"/>
      <c r="D1818" s="26">
        <f>_xlfn.XLOOKUP(C1818,sales!C:C,scon!D:D,"")</f>
        <v/>
      </c>
      <c r="E1818" s="26">
        <f>_xlfn.XLOOKUP(C1818,sales!C:C,scon!E:E,"")</f>
        <v/>
      </c>
      <c r="F1818" s="4" t="n"/>
      <c r="G1818" s="27" t="n"/>
      <c r="H1818" s="28" t="n"/>
      <c r="I1818" s="4" t="n"/>
      <c r="J1818" s="35">
        <f>_xlfn.XLOOKUP(C1818,sales!C:C,scon!L:L,"")</f>
        <v/>
      </c>
      <c r="K1818" s="31" t="n"/>
      <c r="L1818" s="31" t="n"/>
      <c r="M1818" s="33">
        <f>IF(I1818="","",J1818*I1818)</f>
        <v/>
      </c>
      <c r="N1818" s="33">
        <f>IF(K1818="","",M1818 * K1818)</f>
        <v/>
      </c>
      <c r="O1818" s="33">
        <f>IF(K1818="","",M1818 + N1818)</f>
        <v/>
      </c>
      <c r="P1818" s="4" t="n"/>
      <c r="Q1818" s="33">
        <f>IF(L1818&amp;K1818="","",M1818 * L1818)</f>
        <v/>
      </c>
      <c r="R1818" s="34">
        <f>IF(M1818="","",O1818-P1818-Q1818)</f>
        <v/>
      </c>
    </row>
    <row r="1819">
      <c r="A1819" s="25" t="n">
        <v>1815</v>
      </c>
      <c r="B1819" s="26">
        <f>_xlfn.XLOOKUP(C1819,sales!C:C,scon!B:B,"")</f>
        <v/>
      </c>
      <c r="C1819" s="4" t="n"/>
      <c r="D1819" s="26">
        <f>_xlfn.XLOOKUP(C1819,sales!C:C,scon!D:D,"")</f>
        <v/>
      </c>
      <c r="E1819" s="26">
        <f>_xlfn.XLOOKUP(C1819,sales!C:C,scon!E:E,"")</f>
        <v/>
      </c>
      <c r="F1819" s="4" t="n"/>
      <c r="G1819" s="27" t="n"/>
      <c r="H1819" s="28" t="n"/>
      <c r="I1819" s="4" t="n"/>
      <c r="J1819" s="35">
        <f>_xlfn.XLOOKUP(C1819,sales!C:C,scon!L:L,"")</f>
        <v/>
      </c>
      <c r="K1819" s="31" t="n"/>
      <c r="L1819" s="31" t="n"/>
      <c r="M1819" s="33">
        <f>IF(I1819="","",J1819*I1819)</f>
        <v/>
      </c>
      <c r="N1819" s="33">
        <f>IF(K1819="","",M1819 * K1819)</f>
        <v/>
      </c>
      <c r="O1819" s="33">
        <f>IF(K1819="","",M1819 + N1819)</f>
        <v/>
      </c>
      <c r="P1819" s="4" t="n"/>
      <c r="Q1819" s="33">
        <f>IF(L1819&amp;K1819="","",M1819 * L1819)</f>
        <v/>
      </c>
      <c r="R1819" s="34">
        <f>IF(M1819="","",O1819-P1819-Q1819)</f>
        <v/>
      </c>
    </row>
    <row r="1820">
      <c r="A1820" s="25" t="n">
        <v>1816</v>
      </c>
      <c r="B1820" s="26">
        <f>_xlfn.XLOOKUP(C1820,sales!C:C,scon!B:B,"")</f>
        <v/>
      </c>
      <c r="C1820" s="4" t="n"/>
      <c r="D1820" s="26">
        <f>_xlfn.XLOOKUP(C1820,sales!C:C,scon!D:D,"")</f>
        <v/>
      </c>
      <c r="E1820" s="26">
        <f>_xlfn.XLOOKUP(C1820,sales!C:C,scon!E:E,"")</f>
        <v/>
      </c>
      <c r="F1820" s="4" t="n"/>
      <c r="G1820" s="27" t="n"/>
      <c r="H1820" s="28" t="n"/>
      <c r="I1820" s="4" t="n"/>
      <c r="J1820" s="35">
        <f>_xlfn.XLOOKUP(C1820,sales!C:C,scon!L:L,"")</f>
        <v/>
      </c>
      <c r="K1820" s="31" t="n"/>
      <c r="L1820" s="31" t="n"/>
      <c r="M1820" s="33">
        <f>IF(I1820="","",J1820*I1820)</f>
        <v/>
      </c>
      <c r="N1820" s="33">
        <f>IF(K1820="","",M1820 * K1820)</f>
        <v/>
      </c>
      <c r="O1820" s="33">
        <f>IF(K1820="","",M1820 + N1820)</f>
        <v/>
      </c>
      <c r="P1820" s="4" t="n"/>
      <c r="Q1820" s="33">
        <f>IF(L1820&amp;K1820="","",M1820 * L1820)</f>
        <v/>
      </c>
      <c r="R1820" s="34">
        <f>IF(M1820="","",O1820-P1820-Q1820)</f>
        <v/>
      </c>
    </row>
    <row r="1821">
      <c r="A1821" s="25" t="n">
        <v>1817</v>
      </c>
      <c r="B1821" s="26">
        <f>_xlfn.XLOOKUP(C1821,sales!C:C,scon!B:B,"")</f>
        <v/>
      </c>
      <c r="C1821" s="4" t="n"/>
      <c r="D1821" s="26">
        <f>_xlfn.XLOOKUP(C1821,sales!C:C,scon!D:D,"")</f>
        <v/>
      </c>
      <c r="E1821" s="26">
        <f>_xlfn.XLOOKUP(C1821,sales!C:C,scon!E:E,"")</f>
        <v/>
      </c>
      <c r="F1821" s="4" t="n"/>
      <c r="G1821" s="27" t="n"/>
      <c r="H1821" s="28" t="n"/>
      <c r="I1821" s="4" t="n"/>
      <c r="J1821" s="35">
        <f>_xlfn.XLOOKUP(C1821,sales!C:C,scon!L:L,"")</f>
        <v/>
      </c>
      <c r="K1821" s="31" t="n"/>
      <c r="L1821" s="31" t="n"/>
      <c r="M1821" s="33">
        <f>IF(I1821="","",J1821*I1821)</f>
        <v/>
      </c>
      <c r="N1821" s="33">
        <f>IF(K1821="","",M1821 * K1821)</f>
        <v/>
      </c>
      <c r="O1821" s="33">
        <f>IF(K1821="","",M1821 + N1821)</f>
        <v/>
      </c>
      <c r="P1821" s="4" t="n"/>
      <c r="Q1821" s="33">
        <f>IF(L1821&amp;K1821="","",M1821 * L1821)</f>
        <v/>
      </c>
      <c r="R1821" s="34">
        <f>IF(M1821="","",O1821-P1821-Q1821)</f>
        <v/>
      </c>
    </row>
    <row r="1822">
      <c r="A1822" s="25" t="n">
        <v>1818</v>
      </c>
      <c r="B1822" s="26">
        <f>_xlfn.XLOOKUP(C1822,sales!C:C,scon!B:B,"")</f>
        <v/>
      </c>
      <c r="C1822" s="4" t="n"/>
      <c r="D1822" s="26">
        <f>_xlfn.XLOOKUP(C1822,sales!C:C,scon!D:D,"")</f>
        <v/>
      </c>
      <c r="E1822" s="26">
        <f>_xlfn.XLOOKUP(C1822,sales!C:C,scon!E:E,"")</f>
        <v/>
      </c>
      <c r="F1822" s="4" t="n"/>
      <c r="G1822" s="27" t="n"/>
      <c r="H1822" s="28" t="n"/>
      <c r="I1822" s="4" t="n"/>
      <c r="J1822" s="35">
        <f>_xlfn.XLOOKUP(C1822,sales!C:C,scon!L:L,"")</f>
        <v/>
      </c>
      <c r="K1822" s="31" t="n"/>
      <c r="L1822" s="31" t="n"/>
      <c r="M1822" s="33">
        <f>IF(I1822="","",J1822*I1822)</f>
        <v/>
      </c>
      <c r="N1822" s="33">
        <f>IF(K1822="","",M1822 * K1822)</f>
        <v/>
      </c>
      <c r="O1822" s="33">
        <f>IF(K1822="","",M1822 + N1822)</f>
        <v/>
      </c>
      <c r="P1822" s="4" t="n"/>
      <c r="Q1822" s="33">
        <f>IF(L1822&amp;K1822="","",M1822 * L1822)</f>
        <v/>
      </c>
      <c r="R1822" s="34">
        <f>IF(M1822="","",O1822-P1822-Q1822)</f>
        <v/>
      </c>
    </row>
    <row r="1823">
      <c r="A1823" s="25" t="n">
        <v>1819</v>
      </c>
      <c r="B1823" s="26">
        <f>_xlfn.XLOOKUP(C1823,sales!C:C,scon!B:B,"")</f>
        <v/>
      </c>
      <c r="C1823" s="4" t="n"/>
      <c r="D1823" s="26">
        <f>_xlfn.XLOOKUP(C1823,sales!C:C,scon!D:D,"")</f>
        <v/>
      </c>
      <c r="E1823" s="26">
        <f>_xlfn.XLOOKUP(C1823,sales!C:C,scon!E:E,"")</f>
        <v/>
      </c>
      <c r="F1823" s="4" t="n"/>
      <c r="G1823" s="27" t="n"/>
      <c r="H1823" s="28" t="n"/>
      <c r="I1823" s="4" t="n"/>
      <c r="J1823" s="35">
        <f>_xlfn.XLOOKUP(C1823,sales!C:C,scon!L:L,"")</f>
        <v/>
      </c>
      <c r="K1823" s="31" t="n"/>
      <c r="L1823" s="31" t="n"/>
      <c r="M1823" s="33">
        <f>IF(I1823="","",J1823*I1823)</f>
        <v/>
      </c>
      <c r="N1823" s="33">
        <f>IF(K1823="","",M1823 * K1823)</f>
        <v/>
      </c>
      <c r="O1823" s="33">
        <f>IF(K1823="","",M1823 + N1823)</f>
        <v/>
      </c>
      <c r="P1823" s="4" t="n"/>
      <c r="Q1823" s="33">
        <f>IF(L1823&amp;K1823="","",M1823 * L1823)</f>
        <v/>
      </c>
      <c r="R1823" s="34">
        <f>IF(M1823="","",O1823-P1823-Q1823)</f>
        <v/>
      </c>
    </row>
    <row r="1824">
      <c r="A1824" s="25" t="n">
        <v>1820</v>
      </c>
      <c r="B1824" s="26">
        <f>_xlfn.XLOOKUP(C1824,sales!C:C,scon!B:B,"")</f>
        <v/>
      </c>
      <c r="C1824" s="4" t="n"/>
      <c r="D1824" s="26">
        <f>_xlfn.XLOOKUP(C1824,sales!C:C,scon!D:D,"")</f>
        <v/>
      </c>
      <c r="E1824" s="26">
        <f>_xlfn.XLOOKUP(C1824,sales!C:C,scon!E:E,"")</f>
        <v/>
      </c>
      <c r="F1824" s="4" t="n"/>
      <c r="G1824" s="27" t="n"/>
      <c r="H1824" s="28" t="n"/>
      <c r="I1824" s="4" t="n"/>
      <c r="J1824" s="35">
        <f>_xlfn.XLOOKUP(C1824,sales!C:C,scon!L:L,"")</f>
        <v/>
      </c>
      <c r="K1824" s="31" t="n"/>
      <c r="L1824" s="31" t="n"/>
      <c r="M1824" s="33">
        <f>IF(I1824="","",J1824*I1824)</f>
        <v/>
      </c>
      <c r="N1824" s="33">
        <f>IF(K1824="","",M1824 * K1824)</f>
        <v/>
      </c>
      <c r="O1824" s="33">
        <f>IF(K1824="","",M1824 + N1824)</f>
        <v/>
      </c>
      <c r="P1824" s="4" t="n"/>
      <c r="Q1824" s="33">
        <f>IF(L1824&amp;K1824="","",M1824 * L1824)</f>
        <v/>
      </c>
      <c r="R1824" s="34">
        <f>IF(M1824="","",O1824-P1824-Q1824)</f>
        <v/>
      </c>
    </row>
    <row r="1825">
      <c r="A1825" s="25" t="n">
        <v>1821</v>
      </c>
      <c r="B1825" s="26">
        <f>_xlfn.XLOOKUP(C1825,sales!C:C,scon!B:B,"")</f>
        <v/>
      </c>
      <c r="C1825" s="4" t="n"/>
      <c r="D1825" s="26">
        <f>_xlfn.XLOOKUP(C1825,sales!C:C,scon!D:D,"")</f>
        <v/>
      </c>
      <c r="E1825" s="26">
        <f>_xlfn.XLOOKUP(C1825,sales!C:C,scon!E:E,"")</f>
        <v/>
      </c>
      <c r="F1825" s="4" t="n"/>
      <c r="G1825" s="27" t="n"/>
      <c r="H1825" s="28" t="n"/>
      <c r="I1825" s="4" t="n"/>
      <c r="J1825" s="35">
        <f>_xlfn.XLOOKUP(C1825,sales!C:C,scon!L:L,"")</f>
        <v/>
      </c>
      <c r="K1825" s="31" t="n"/>
      <c r="L1825" s="31" t="n"/>
      <c r="M1825" s="33">
        <f>IF(I1825="","",J1825*I1825)</f>
        <v/>
      </c>
      <c r="N1825" s="33">
        <f>IF(K1825="","",M1825 * K1825)</f>
        <v/>
      </c>
      <c r="O1825" s="33">
        <f>IF(K1825="","",M1825 + N1825)</f>
        <v/>
      </c>
      <c r="P1825" s="4" t="n"/>
      <c r="Q1825" s="33">
        <f>IF(L1825&amp;K1825="","",M1825 * L1825)</f>
        <v/>
      </c>
      <c r="R1825" s="34">
        <f>IF(M1825="","",O1825-P1825-Q1825)</f>
        <v/>
      </c>
    </row>
    <row r="1826">
      <c r="A1826" s="25" t="n">
        <v>1822</v>
      </c>
      <c r="B1826" s="26">
        <f>_xlfn.XLOOKUP(C1826,sales!C:C,scon!B:B,"")</f>
        <v/>
      </c>
      <c r="C1826" s="4" t="n"/>
      <c r="D1826" s="26">
        <f>_xlfn.XLOOKUP(C1826,sales!C:C,scon!D:D,"")</f>
        <v/>
      </c>
      <c r="E1826" s="26">
        <f>_xlfn.XLOOKUP(C1826,sales!C:C,scon!E:E,"")</f>
        <v/>
      </c>
      <c r="F1826" s="4" t="n"/>
      <c r="G1826" s="27" t="n"/>
      <c r="H1826" s="28" t="n"/>
      <c r="I1826" s="4" t="n"/>
      <c r="J1826" s="35">
        <f>_xlfn.XLOOKUP(C1826,sales!C:C,scon!L:L,"")</f>
        <v/>
      </c>
      <c r="K1826" s="31" t="n"/>
      <c r="L1826" s="31" t="n"/>
      <c r="M1826" s="33">
        <f>IF(I1826="","",J1826*I1826)</f>
        <v/>
      </c>
      <c r="N1826" s="33">
        <f>IF(K1826="","",M1826 * K1826)</f>
        <v/>
      </c>
      <c r="O1826" s="33">
        <f>IF(K1826="","",M1826 + N1826)</f>
        <v/>
      </c>
      <c r="P1826" s="4" t="n"/>
      <c r="Q1826" s="33">
        <f>IF(L1826&amp;K1826="","",M1826 * L1826)</f>
        <v/>
      </c>
      <c r="R1826" s="34">
        <f>IF(M1826="","",O1826-P1826-Q1826)</f>
        <v/>
      </c>
    </row>
    <row r="1827">
      <c r="A1827" s="25" t="n">
        <v>1823</v>
      </c>
      <c r="B1827" s="26">
        <f>_xlfn.XLOOKUP(C1827,sales!C:C,scon!B:B,"")</f>
        <v/>
      </c>
      <c r="C1827" s="4" t="n"/>
      <c r="D1827" s="26">
        <f>_xlfn.XLOOKUP(C1827,sales!C:C,scon!D:D,"")</f>
        <v/>
      </c>
      <c r="E1827" s="26">
        <f>_xlfn.XLOOKUP(C1827,sales!C:C,scon!E:E,"")</f>
        <v/>
      </c>
      <c r="F1827" s="4" t="n"/>
      <c r="G1827" s="27" t="n"/>
      <c r="H1827" s="28" t="n"/>
      <c r="I1827" s="4" t="n"/>
      <c r="J1827" s="35">
        <f>_xlfn.XLOOKUP(C1827,sales!C:C,scon!L:L,"")</f>
        <v/>
      </c>
      <c r="K1827" s="31" t="n"/>
      <c r="L1827" s="31" t="n"/>
      <c r="M1827" s="33">
        <f>IF(I1827="","",J1827*I1827)</f>
        <v/>
      </c>
      <c r="N1827" s="33">
        <f>IF(K1827="","",M1827 * K1827)</f>
        <v/>
      </c>
      <c r="O1827" s="33">
        <f>IF(K1827="","",M1827 + N1827)</f>
        <v/>
      </c>
      <c r="P1827" s="4" t="n"/>
      <c r="Q1827" s="33">
        <f>IF(L1827&amp;K1827="","",M1827 * L1827)</f>
        <v/>
      </c>
      <c r="R1827" s="34">
        <f>IF(M1827="","",O1827-P1827-Q1827)</f>
        <v/>
      </c>
    </row>
    <row r="1828">
      <c r="A1828" s="25" t="n">
        <v>1824</v>
      </c>
      <c r="B1828" s="26">
        <f>_xlfn.XLOOKUP(C1828,sales!C:C,scon!B:B,"")</f>
        <v/>
      </c>
      <c r="C1828" s="4" t="n"/>
      <c r="D1828" s="26">
        <f>_xlfn.XLOOKUP(C1828,sales!C:C,scon!D:D,"")</f>
        <v/>
      </c>
      <c r="E1828" s="26">
        <f>_xlfn.XLOOKUP(C1828,sales!C:C,scon!E:E,"")</f>
        <v/>
      </c>
      <c r="F1828" s="4" t="n"/>
      <c r="G1828" s="27" t="n"/>
      <c r="H1828" s="28" t="n"/>
      <c r="I1828" s="4" t="n"/>
      <c r="J1828" s="35">
        <f>_xlfn.XLOOKUP(C1828,sales!C:C,scon!L:L,"")</f>
        <v/>
      </c>
      <c r="K1828" s="31" t="n"/>
      <c r="L1828" s="31" t="n"/>
      <c r="M1828" s="33">
        <f>IF(I1828="","",J1828*I1828)</f>
        <v/>
      </c>
      <c r="N1828" s="33">
        <f>IF(K1828="","",M1828 * K1828)</f>
        <v/>
      </c>
      <c r="O1828" s="33">
        <f>IF(K1828="","",M1828 + N1828)</f>
        <v/>
      </c>
      <c r="P1828" s="4" t="n"/>
      <c r="Q1828" s="33">
        <f>IF(L1828&amp;K1828="","",M1828 * L1828)</f>
        <v/>
      </c>
      <c r="R1828" s="34">
        <f>IF(M1828="","",O1828-P1828-Q1828)</f>
        <v/>
      </c>
    </row>
    <row r="1829">
      <c r="A1829" s="25" t="n">
        <v>1825</v>
      </c>
      <c r="B1829" s="26">
        <f>_xlfn.XLOOKUP(C1829,sales!C:C,scon!B:B,"")</f>
        <v/>
      </c>
      <c r="C1829" s="4" t="n"/>
      <c r="D1829" s="26">
        <f>_xlfn.XLOOKUP(C1829,sales!C:C,scon!D:D,"")</f>
        <v/>
      </c>
      <c r="E1829" s="26">
        <f>_xlfn.XLOOKUP(C1829,sales!C:C,scon!E:E,"")</f>
        <v/>
      </c>
      <c r="F1829" s="4" t="n"/>
      <c r="G1829" s="27" t="n"/>
      <c r="H1829" s="28" t="n"/>
      <c r="I1829" s="4" t="n"/>
      <c r="J1829" s="35">
        <f>_xlfn.XLOOKUP(C1829,sales!C:C,scon!L:L,"")</f>
        <v/>
      </c>
      <c r="K1829" s="31" t="n"/>
      <c r="L1829" s="31" t="n"/>
      <c r="M1829" s="33">
        <f>IF(I1829="","",J1829*I1829)</f>
        <v/>
      </c>
      <c r="N1829" s="33">
        <f>IF(K1829="","",M1829 * K1829)</f>
        <v/>
      </c>
      <c r="O1829" s="33">
        <f>IF(K1829="","",M1829 + N1829)</f>
        <v/>
      </c>
      <c r="P1829" s="4" t="n"/>
      <c r="Q1829" s="33">
        <f>IF(L1829&amp;K1829="","",M1829 * L1829)</f>
        <v/>
      </c>
      <c r="R1829" s="34">
        <f>IF(M1829="","",O1829-P1829-Q1829)</f>
        <v/>
      </c>
    </row>
    <row r="1830">
      <c r="A1830" s="25" t="n">
        <v>1826</v>
      </c>
      <c r="B1830" s="26">
        <f>_xlfn.XLOOKUP(C1830,sales!C:C,scon!B:B,"")</f>
        <v/>
      </c>
      <c r="C1830" s="4" t="n"/>
      <c r="D1830" s="26">
        <f>_xlfn.XLOOKUP(C1830,sales!C:C,scon!D:D,"")</f>
        <v/>
      </c>
      <c r="E1830" s="26">
        <f>_xlfn.XLOOKUP(C1830,sales!C:C,scon!E:E,"")</f>
        <v/>
      </c>
      <c r="F1830" s="4" t="n"/>
      <c r="G1830" s="27" t="n"/>
      <c r="H1830" s="28" t="n"/>
      <c r="I1830" s="4" t="n"/>
      <c r="J1830" s="35">
        <f>_xlfn.XLOOKUP(C1830,sales!C:C,scon!L:L,"")</f>
        <v/>
      </c>
      <c r="K1830" s="31" t="n"/>
      <c r="L1830" s="31" t="n"/>
      <c r="M1830" s="33">
        <f>IF(I1830="","",J1830*I1830)</f>
        <v/>
      </c>
      <c r="N1830" s="33">
        <f>IF(K1830="","",M1830 * K1830)</f>
        <v/>
      </c>
      <c r="O1830" s="33">
        <f>IF(K1830="","",M1830 + N1830)</f>
        <v/>
      </c>
      <c r="P1830" s="4" t="n"/>
      <c r="Q1830" s="33">
        <f>IF(L1830&amp;K1830="","",M1830 * L1830)</f>
        <v/>
      </c>
      <c r="R1830" s="34">
        <f>IF(M1830="","",O1830-P1830-Q1830)</f>
        <v/>
      </c>
    </row>
    <row r="1831">
      <c r="A1831" s="25" t="n">
        <v>1827</v>
      </c>
      <c r="B1831" s="26">
        <f>_xlfn.XLOOKUP(C1831,sales!C:C,scon!B:B,"")</f>
        <v/>
      </c>
      <c r="C1831" s="4" t="n"/>
      <c r="D1831" s="26">
        <f>_xlfn.XLOOKUP(C1831,sales!C:C,scon!D:D,"")</f>
        <v/>
      </c>
      <c r="E1831" s="26">
        <f>_xlfn.XLOOKUP(C1831,sales!C:C,scon!E:E,"")</f>
        <v/>
      </c>
      <c r="F1831" s="4" t="n"/>
      <c r="G1831" s="27" t="n"/>
      <c r="H1831" s="28" t="n"/>
      <c r="I1831" s="4" t="n"/>
      <c r="J1831" s="35">
        <f>_xlfn.XLOOKUP(C1831,sales!C:C,scon!L:L,"")</f>
        <v/>
      </c>
      <c r="K1831" s="31" t="n"/>
      <c r="L1831" s="31" t="n"/>
      <c r="M1831" s="33">
        <f>IF(I1831="","",J1831*I1831)</f>
        <v/>
      </c>
      <c r="N1831" s="33">
        <f>IF(K1831="","",M1831 * K1831)</f>
        <v/>
      </c>
      <c r="O1831" s="33">
        <f>IF(K1831="","",M1831 + N1831)</f>
        <v/>
      </c>
      <c r="P1831" s="4" t="n"/>
      <c r="Q1831" s="33">
        <f>IF(L1831&amp;K1831="","",M1831 * L1831)</f>
        <v/>
      </c>
      <c r="R1831" s="34">
        <f>IF(M1831="","",O1831-P1831-Q1831)</f>
        <v/>
      </c>
    </row>
    <row r="1832">
      <c r="A1832" s="25" t="n">
        <v>1828</v>
      </c>
      <c r="B1832" s="26">
        <f>_xlfn.XLOOKUP(C1832,sales!C:C,scon!B:B,"")</f>
        <v/>
      </c>
      <c r="C1832" s="4" t="n"/>
      <c r="D1832" s="26">
        <f>_xlfn.XLOOKUP(C1832,sales!C:C,scon!D:D,"")</f>
        <v/>
      </c>
      <c r="E1832" s="26">
        <f>_xlfn.XLOOKUP(C1832,sales!C:C,scon!E:E,"")</f>
        <v/>
      </c>
      <c r="F1832" s="4" t="n"/>
      <c r="G1832" s="27" t="n"/>
      <c r="H1832" s="28" t="n"/>
      <c r="I1832" s="4" t="n"/>
      <c r="J1832" s="35">
        <f>_xlfn.XLOOKUP(C1832,sales!C:C,scon!L:L,"")</f>
        <v/>
      </c>
      <c r="K1832" s="31" t="n"/>
      <c r="L1832" s="31" t="n"/>
      <c r="M1832" s="33">
        <f>IF(I1832="","",J1832*I1832)</f>
        <v/>
      </c>
      <c r="N1832" s="33">
        <f>IF(K1832="","",M1832 * K1832)</f>
        <v/>
      </c>
      <c r="O1832" s="33">
        <f>IF(K1832="","",M1832 + N1832)</f>
        <v/>
      </c>
      <c r="P1832" s="4" t="n"/>
      <c r="Q1832" s="33">
        <f>IF(L1832&amp;K1832="","",M1832 * L1832)</f>
        <v/>
      </c>
      <c r="R1832" s="34">
        <f>IF(M1832="","",O1832-P1832-Q1832)</f>
        <v/>
      </c>
    </row>
    <row r="1833">
      <c r="A1833" s="25" t="n">
        <v>1829</v>
      </c>
      <c r="B1833" s="26">
        <f>_xlfn.XLOOKUP(C1833,sales!C:C,scon!B:B,"")</f>
        <v/>
      </c>
      <c r="C1833" s="4" t="n"/>
      <c r="D1833" s="26">
        <f>_xlfn.XLOOKUP(C1833,sales!C:C,scon!D:D,"")</f>
        <v/>
      </c>
      <c r="E1833" s="26">
        <f>_xlfn.XLOOKUP(C1833,sales!C:C,scon!E:E,"")</f>
        <v/>
      </c>
      <c r="F1833" s="4" t="n"/>
      <c r="G1833" s="27" t="n"/>
      <c r="H1833" s="28" t="n"/>
      <c r="I1833" s="4" t="n"/>
      <c r="J1833" s="35">
        <f>_xlfn.XLOOKUP(C1833,sales!C:C,scon!L:L,"")</f>
        <v/>
      </c>
      <c r="K1833" s="31" t="n"/>
      <c r="L1833" s="31" t="n"/>
      <c r="M1833" s="33">
        <f>IF(I1833="","",J1833*I1833)</f>
        <v/>
      </c>
      <c r="N1833" s="33">
        <f>IF(K1833="","",M1833 * K1833)</f>
        <v/>
      </c>
      <c r="O1833" s="33">
        <f>IF(K1833="","",M1833 + N1833)</f>
        <v/>
      </c>
      <c r="P1833" s="4" t="n"/>
      <c r="Q1833" s="33">
        <f>IF(L1833&amp;K1833="","",M1833 * L1833)</f>
        <v/>
      </c>
      <c r="R1833" s="34">
        <f>IF(M1833="","",O1833-P1833-Q1833)</f>
        <v/>
      </c>
    </row>
    <row r="1834">
      <c r="A1834" s="25" t="n">
        <v>1830</v>
      </c>
      <c r="B1834" s="26">
        <f>_xlfn.XLOOKUP(C1834,sales!C:C,scon!B:B,"")</f>
        <v/>
      </c>
      <c r="C1834" s="4" t="n"/>
      <c r="D1834" s="26">
        <f>_xlfn.XLOOKUP(C1834,sales!C:C,scon!D:D,"")</f>
        <v/>
      </c>
      <c r="E1834" s="26">
        <f>_xlfn.XLOOKUP(C1834,sales!C:C,scon!E:E,"")</f>
        <v/>
      </c>
      <c r="F1834" s="4" t="n"/>
      <c r="G1834" s="27" t="n"/>
      <c r="H1834" s="28" t="n"/>
      <c r="I1834" s="4" t="n"/>
      <c r="J1834" s="35">
        <f>_xlfn.XLOOKUP(C1834,sales!C:C,scon!L:L,"")</f>
        <v/>
      </c>
      <c r="K1834" s="31" t="n"/>
      <c r="L1834" s="31" t="n"/>
      <c r="M1834" s="33">
        <f>IF(I1834="","",J1834*I1834)</f>
        <v/>
      </c>
      <c r="N1834" s="33">
        <f>IF(K1834="","",M1834 * K1834)</f>
        <v/>
      </c>
      <c r="O1834" s="33">
        <f>IF(K1834="","",M1834 + N1834)</f>
        <v/>
      </c>
      <c r="P1834" s="4" t="n"/>
      <c r="Q1834" s="33">
        <f>IF(L1834&amp;K1834="","",M1834 * L1834)</f>
        <v/>
      </c>
      <c r="R1834" s="34">
        <f>IF(M1834="","",O1834-P1834-Q1834)</f>
        <v/>
      </c>
    </row>
    <row r="1835">
      <c r="A1835" s="25" t="n">
        <v>1831</v>
      </c>
      <c r="B1835" s="26">
        <f>_xlfn.XLOOKUP(C1835,sales!C:C,scon!B:B,"")</f>
        <v/>
      </c>
      <c r="C1835" s="4" t="n"/>
      <c r="D1835" s="26">
        <f>_xlfn.XLOOKUP(C1835,sales!C:C,scon!D:D,"")</f>
        <v/>
      </c>
      <c r="E1835" s="26">
        <f>_xlfn.XLOOKUP(C1835,sales!C:C,scon!E:E,"")</f>
        <v/>
      </c>
      <c r="F1835" s="4" t="n"/>
      <c r="G1835" s="27" t="n"/>
      <c r="H1835" s="28" t="n"/>
      <c r="I1835" s="4" t="n"/>
      <c r="J1835" s="35">
        <f>_xlfn.XLOOKUP(C1835,sales!C:C,scon!L:L,"")</f>
        <v/>
      </c>
      <c r="K1835" s="31" t="n"/>
      <c r="L1835" s="31" t="n"/>
      <c r="M1835" s="33">
        <f>IF(I1835="","",J1835*I1835)</f>
        <v/>
      </c>
      <c r="N1835" s="33">
        <f>IF(K1835="","",M1835 * K1835)</f>
        <v/>
      </c>
      <c r="O1835" s="33">
        <f>IF(K1835="","",M1835 + N1835)</f>
        <v/>
      </c>
      <c r="P1835" s="4" t="n"/>
      <c r="Q1835" s="33">
        <f>IF(L1835&amp;K1835="","",M1835 * L1835)</f>
        <v/>
      </c>
      <c r="R1835" s="34">
        <f>IF(M1835="","",O1835-P1835-Q1835)</f>
        <v/>
      </c>
    </row>
    <row r="1836">
      <c r="A1836" s="25" t="n">
        <v>1832</v>
      </c>
      <c r="B1836" s="26">
        <f>_xlfn.XLOOKUP(C1836,sales!C:C,scon!B:B,"")</f>
        <v/>
      </c>
      <c r="C1836" s="4" t="n"/>
      <c r="D1836" s="26">
        <f>_xlfn.XLOOKUP(C1836,sales!C:C,scon!D:D,"")</f>
        <v/>
      </c>
      <c r="E1836" s="26">
        <f>_xlfn.XLOOKUP(C1836,sales!C:C,scon!E:E,"")</f>
        <v/>
      </c>
      <c r="F1836" s="4" t="n"/>
      <c r="G1836" s="27" t="n"/>
      <c r="H1836" s="28" t="n"/>
      <c r="I1836" s="4" t="n"/>
      <c r="J1836" s="35">
        <f>_xlfn.XLOOKUP(C1836,sales!C:C,scon!L:L,"")</f>
        <v/>
      </c>
      <c r="K1836" s="31" t="n"/>
      <c r="L1836" s="31" t="n"/>
      <c r="M1836" s="33">
        <f>IF(I1836="","",J1836*I1836)</f>
        <v/>
      </c>
      <c r="N1836" s="33">
        <f>IF(K1836="","",M1836 * K1836)</f>
        <v/>
      </c>
      <c r="O1836" s="33">
        <f>IF(K1836="","",M1836 + N1836)</f>
        <v/>
      </c>
      <c r="P1836" s="4" t="n"/>
      <c r="Q1836" s="33">
        <f>IF(L1836&amp;K1836="","",M1836 * L1836)</f>
        <v/>
      </c>
      <c r="R1836" s="34">
        <f>IF(M1836="","",O1836-P1836-Q1836)</f>
        <v/>
      </c>
    </row>
    <row r="1837">
      <c r="A1837" s="25" t="n">
        <v>1833</v>
      </c>
      <c r="B1837" s="26">
        <f>_xlfn.XLOOKUP(C1837,sales!C:C,scon!B:B,"")</f>
        <v/>
      </c>
      <c r="C1837" s="4" t="n"/>
      <c r="D1837" s="26">
        <f>_xlfn.XLOOKUP(C1837,sales!C:C,scon!D:D,"")</f>
        <v/>
      </c>
      <c r="E1837" s="26">
        <f>_xlfn.XLOOKUP(C1837,sales!C:C,scon!E:E,"")</f>
        <v/>
      </c>
      <c r="F1837" s="4" t="n"/>
      <c r="G1837" s="27" t="n"/>
      <c r="H1837" s="28" t="n"/>
      <c r="I1837" s="4" t="n"/>
      <c r="J1837" s="35">
        <f>_xlfn.XLOOKUP(C1837,sales!C:C,scon!L:L,"")</f>
        <v/>
      </c>
      <c r="K1837" s="31" t="n"/>
      <c r="L1837" s="31" t="n"/>
      <c r="M1837" s="33">
        <f>IF(I1837="","",J1837*I1837)</f>
        <v/>
      </c>
      <c r="N1837" s="33">
        <f>IF(K1837="","",M1837 * K1837)</f>
        <v/>
      </c>
      <c r="O1837" s="33">
        <f>IF(K1837="","",M1837 + N1837)</f>
        <v/>
      </c>
      <c r="P1837" s="4" t="n"/>
      <c r="Q1837" s="33">
        <f>IF(L1837&amp;K1837="","",M1837 * L1837)</f>
        <v/>
      </c>
      <c r="R1837" s="34">
        <f>IF(M1837="","",O1837-P1837-Q1837)</f>
        <v/>
      </c>
    </row>
    <row r="1838">
      <c r="A1838" s="25" t="n">
        <v>1834</v>
      </c>
      <c r="B1838" s="26">
        <f>_xlfn.XLOOKUP(C1838,sales!C:C,scon!B:B,"")</f>
        <v/>
      </c>
      <c r="C1838" s="4" t="n"/>
      <c r="D1838" s="26">
        <f>_xlfn.XLOOKUP(C1838,sales!C:C,scon!D:D,"")</f>
        <v/>
      </c>
      <c r="E1838" s="26">
        <f>_xlfn.XLOOKUP(C1838,sales!C:C,scon!E:E,"")</f>
        <v/>
      </c>
      <c r="F1838" s="4" t="n"/>
      <c r="G1838" s="27" t="n"/>
      <c r="H1838" s="28" t="n"/>
      <c r="I1838" s="4" t="n"/>
      <c r="J1838" s="35">
        <f>_xlfn.XLOOKUP(C1838,sales!C:C,scon!L:L,"")</f>
        <v/>
      </c>
      <c r="K1838" s="31" t="n"/>
      <c r="L1838" s="31" t="n"/>
      <c r="M1838" s="33">
        <f>IF(I1838="","",J1838*I1838)</f>
        <v/>
      </c>
      <c r="N1838" s="33">
        <f>IF(K1838="","",M1838 * K1838)</f>
        <v/>
      </c>
      <c r="O1838" s="33">
        <f>IF(K1838="","",M1838 + N1838)</f>
        <v/>
      </c>
      <c r="P1838" s="4" t="n"/>
      <c r="Q1838" s="33">
        <f>IF(L1838&amp;K1838="","",M1838 * L1838)</f>
        <v/>
      </c>
      <c r="R1838" s="34">
        <f>IF(M1838="","",O1838-P1838-Q1838)</f>
        <v/>
      </c>
    </row>
    <row r="1839">
      <c r="A1839" s="25" t="n">
        <v>1835</v>
      </c>
      <c r="B1839" s="26">
        <f>_xlfn.XLOOKUP(C1839,sales!C:C,scon!B:B,"")</f>
        <v/>
      </c>
      <c r="C1839" s="4" t="n"/>
      <c r="D1839" s="26">
        <f>_xlfn.XLOOKUP(C1839,sales!C:C,scon!D:D,"")</f>
        <v/>
      </c>
      <c r="E1839" s="26">
        <f>_xlfn.XLOOKUP(C1839,sales!C:C,scon!E:E,"")</f>
        <v/>
      </c>
      <c r="F1839" s="4" t="n"/>
      <c r="G1839" s="27" t="n"/>
      <c r="H1839" s="28" t="n"/>
      <c r="I1839" s="4" t="n"/>
      <c r="J1839" s="35">
        <f>_xlfn.XLOOKUP(C1839,sales!C:C,scon!L:L,"")</f>
        <v/>
      </c>
      <c r="K1839" s="31" t="n"/>
      <c r="L1839" s="31" t="n"/>
      <c r="M1839" s="33">
        <f>IF(I1839="","",J1839*I1839)</f>
        <v/>
      </c>
      <c r="N1839" s="33">
        <f>IF(K1839="","",M1839 * K1839)</f>
        <v/>
      </c>
      <c r="O1839" s="33">
        <f>IF(K1839="","",M1839 + N1839)</f>
        <v/>
      </c>
      <c r="P1839" s="4" t="n"/>
      <c r="Q1839" s="33">
        <f>IF(L1839&amp;K1839="","",M1839 * L1839)</f>
        <v/>
      </c>
      <c r="R1839" s="34">
        <f>IF(M1839="","",O1839-P1839-Q1839)</f>
        <v/>
      </c>
    </row>
    <row r="1840">
      <c r="A1840" s="25" t="n">
        <v>1836</v>
      </c>
      <c r="B1840" s="26">
        <f>_xlfn.XLOOKUP(C1840,sales!C:C,scon!B:B,"")</f>
        <v/>
      </c>
      <c r="C1840" s="4" t="n"/>
      <c r="D1840" s="26">
        <f>_xlfn.XLOOKUP(C1840,sales!C:C,scon!D:D,"")</f>
        <v/>
      </c>
      <c r="E1840" s="26">
        <f>_xlfn.XLOOKUP(C1840,sales!C:C,scon!E:E,"")</f>
        <v/>
      </c>
      <c r="F1840" s="4" t="n"/>
      <c r="G1840" s="27" t="n"/>
      <c r="H1840" s="28" t="n"/>
      <c r="I1840" s="4" t="n"/>
      <c r="J1840" s="35">
        <f>_xlfn.XLOOKUP(C1840,sales!C:C,scon!L:L,"")</f>
        <v/>
      </c>
      <c r="K1840" s="31" t="n"/>
      <c r="L1840" s="31" t="n"/>
      <c r="M1840" s="33">
        <f>IF(I1840="","",J1840*I1840)</f>
        <v/>
      </c>
      <c r="N1840" s="33">
        <f>IF(K1840="","",M1840 * K1840)</f>
        <v/>
      </c>
      <c r="O1840" s="33">
        <f>IF(K1840="","",M1840 + N1840)</f>
        <v/>
      </c>
      <c r="P1840" s="4" t="n"/>
      <c r="Q1840" s="33">
        <f>IF(L1840&amp;K1840="","",M1840 * L1840)</f>
        <v/>
      </c>
      <c r="R1840" s="34">
        <f>IF(M1840="","",O1840-P1840-Q1840)</f>
        <v/>
      </c>
    </row>
    <row r="1841">
      <c r="A1841" s="25" t="n">
        <v>1837</v>
      </c>
      <c r="B1841" s="26">
        <f>_xlfn.XLOOKUP(C1841,sales!C:C,scon!B:B,"")</f>
        <v/>
      </c>
      <c r="C1841" s="4" t="n"/>
      <c r="D1841" s="26">
        <f>_xlfn.XLOOKUP(C1841,sales!C:C,scon!D:D,"")</f>
        <v/>
      </c>
      <c r="E1841" s="26">
        <f>_xlfn.XLOOKUP(C1841,sales!C:C,scon!E:E,"")</f>
        <v/>
      </c>
      <c r="F1841" s="4" t="n"/>
      <c r="G1841" s="27" t="n"/>
      <c r="H1841" s="28" t="n"/>
      <c r="I1841" s="4" t="n"/>
      <c r="J1841" s="35">
        <f>_xlfn.XLOOKUP(C1841,sales!C:C,scon!L:L,"")</f>
        <v/>
      </c>
      <c r="K1841" s="31" t="n"/>
      <c r="L1841" s="31" t="n"/>
      <c r="M1841" s="33">
        <f>IF(I1841="","",J1841*I1841)</f>
        <v/>
      </c>
      <c r="N1841" s="33">
        <f>IF(K1841="","",M1841 * K1841)</f>
        <v/>
      </c>
      <c r="O1841" s="33">
        <f>IF(K1841="","",M1841 + N1841)</f>
        <v/>
      </c>
      <c r="P1841" s="4" t="n"/>
      <c r="Q1841" s="33">
        <f>IF(L1841&amp;K1841="","",M1841 * L1841)</f>
        <v/>
      </c>
      <c r="R1841" s="34">
        <f>IF(M1841="","",O1841-P1841-Q1841)</f>
        <v/>
      </c>
    </row>
    <row r="1842">
      <c r="A1842" s="25" t="n">
        <v>1838</v>
      </c>
      <c r="B1842" s="26">
        <f>_xlfn.XLOOKUP(C1842,sales!C:C,scon!B:B,"")</f>
        <v/>
      </c>
      <c r="C1842" s="4" t="n"/>
      <c r="D1842" s="26">
        <f>_xlfn.XLOOKUP(C1842,sales!C:C,scon!D:D,"")</f>
        <v/>
      </c>
      <c r="E1842" s="26">
        <f>_xlfn.XLOOKUP(C1842,sales!C:C,scon!E:E,"")</f>
        <v/>
      </c>
      <c r="F1842" s="4" t="n"/>
      <c r="G1842" s="27" t="n"/>
      <c r="H1842" s="28" t="n"/>
      <c r="I1842" s="4" t="n"/>
      <c r="J1842" s="35">
        <f>_xlfn.XLOOKUP(C1842,sales!C:C,scon!L:L,"")</f>
        <v/>
      </c>
      <c r="K1842" s="31" t="n"/>
      <c r="L1842" s="31" t="n"/>
      <c r="M1842" s="33">
        <f>IF(I1842="","",J1842*I1842)</f>
        <v/>
      </c>
      <c r="N1842" s="33">
        <f>IF(K1842="","",M1842 * K1842)</f>
        <v/>
      </c>
      <c r="O1842" s="33">
        <f>IF(K1842="","",M1842 + N1842)</f>
        <v/>
      </c>
      <c r="P1842" s="4" t="n"/>
      <c r="Q1842" s="33">
        <f>IF(L1842&amp;K1842="","",M1842 * L1842)</f>
        <v/>
      </c>
      <c r="R1842" s="34">
        <f>IF(M1842="","",O1842-P1842-Q1842)</f>
        <v/>
      </c>
    </row>
    <row r="1843">
      <c r="A1843" s="25" t="n">
        <v>1839</v>
      </c>
      <c r="B1843" s="26">
        <f>_xlfn.XLOOKUP(C1843,sales!C:C,scon!B:B,"")</f>
        <v/>
      </c>
      <c r="C1843" s="4" t="n"/>
      <c r="D1843" s="26">
        <f>_xlfn.XLOOKUP(C1843,sales!C:C,scon!D:D,"")</f>
        <v/>
      </c>
      <c r="E1843" s="26">
        <f>_xlfn.XLOOKUP(C1843,sales!C:C,scon!E:E,"")</f>
        <v/>
      </c>
      <c r="F1843" s="4" t="n"/>
      <c r="G1843" s="27" t="n"/>
      <c r="H1843" s="28" t="n"/>
      <c r="I1843" s="4" t="n"/>
      <c r="J1843" s="35">
        <f>_xlfn.XLOOKUP(C1843,sales!C:C,scon!L:L,"")</f>
        <v/>
      </c>
      <c r="K1843" s="31" t="n"/>
      <c r="L1843" s="31" t="n"/>
      <c r="M1843" s="33">
        <f>IF(I1843="","",J1843*I1843)</f>
        <v/>
      </c>
      <c r="N1843" s="33">
        <f>IF(K1843="","",M1843 * K1843)</f>
        <v/>
      </c>
      <c r="O1843" s="33">
        <f>IF(K1843="","",M1843 + N1843)</f>
        <v/>
      </c>
      <c r="P1843" s="4" t="n"/>
      <c r="Q1843" s="33">
        <f>IF(L1843&amp;K1843="","",M1843 * L1843)</f>
        <v/>
      </c>
      <c r="R1843" s="34">
        <f>IF(M1843="","",O1843-P1843-Q1843)</f>
        <v/>
      </c>
    </row>
    <row r="1844">
      <c r="A1844" s="25" t="n">
        <v>1840</v>
      </c>
      <c r="B1844" s="26">
        <f>_xlfn.XLOOKUP(C1844,sales!C:C,scon!B:B,"")</f>
        <v/>
      </c>
      <c r="C1844" s="4" t="n"/>
      <c r="D1844" s="26">
        <f>_xlfn.XLOOKUP(C1844,sales!C:C,scon!D:D,"")</f>
        <v/>
      </c>
      <c r="E1844" s="26">
        <f>_xlfn.XLOOKUP(C1844,sales!C:C,scon!E:E,"")</f>
        <v/>
      </c>
      <c r="F1844" s="4" t="n"/>
      <c r="G1844" s="27" t="n"/>
      <c r="H1844" s="28" t="n"/>
      <c r="I1844" s="4" t="n"/>
      <c r="J1844" s="35">
        <f>_xlfn.XLOOKUP(C1844,sales!C:C,scon!L:L,"")</f>
        <v/>
      </c>
      <c r="K1844" s="31" t="n"/>
      <c r="L1844" s="31" t="n"/>
      <c r="M1844" s="33">
        <f>IF(I1844="","",J1844*I1844)</f>
        <v/>
      </c>
      <c r="N1844" s="33">
        <f>IF(K1844="","",M1844 * K1844)</f>
        <v/>
      </c>
      <c r="O1844" s="33">
        <f>IF(K1844="","",M1844 + N1844)</f>
        <v/>
      </c>
      <c r="P1844" s="4" t="n"/>
      <c r="Q1844" s="33">
        <f>IF(L1844&amp;K1844="","",M1844 * L1844)</f>
        <v/>
      </c>
      <c r="R1844" s="34">
        <f>IF(M1844="","",O1844-P1844-Q1844)</f>
        <v/>
      </c>
    </row>
    <row r="1845">
      <c r="A1845" s="25" t="n">
        <v>1841</v>
      </c>
      <c r="B1845" s="26">
        <f>_xlfn.XLOOKUP(C1845,sales!C:C,scon!B:B,"")</f>
        <v/>
      </c>
      <c r="C1845" s="4" t="n"/>
      <c r="D1845" s="26">
        <f>_xlfn.XLOOKUP(C1845,sales!C:C,scon!D:D,"")</f>
        <v/>
      </c>
      <c r="E1845" s="26">
        <f>_xlfn.XLOOKUP(C1845,sales!C:C,scon!E:E,"")</f>
        <v/>
      </c>
      <c r="F1845" s="4" t="n"/>
      <c r="G1845" s="27" t="n"/>
      <c r="H1845" s="28" t="n"/>
      <c r="I1845" s="4" t="n"/>
      <c r="J1845" s="35">
        <f>_xlfn.XLOOKUP(C1845,sales!C:C,scon!L:L,"")</f>
        <v/>
      </c>
      <c r="K1845" s="31" t="n"/>
      <c r="L1845" s="31" t="n"/>
      <c r="M1845" s="33">
        <f>IF(I1845="","",J1845*I1845)</f>
        <v/>
      </c>
      <c r="N1845" s="33">
        <f>IF(K1845="","",M1845 * K1845)</f>
        <v/>
      </c>
      <c r="O1845" s="33">
        <f>IF(K1845="","",M1845 + N1845)</f>
        <v/>
      </c>
      <c r="P1845" s="4" t="n"/>
      <c r="Q1845" s="33">
        <f>IF(L1845&amp;K1845="","",M1845 * L1845)</f>
        <v/>
      </c>
      <c r="R1845" s="34">
        <f>IF(M1845="","",O1845-P1845-Q1845)</f>
        <v/>
      </c>
    </row>
    <row r="1846">
      <c r="A1846" s="25" t="n">
        <v>1842</v>
      </c>
      <c r="B1846" s="26">
        <f>_xlfn.XLOOKUP(C1846,sales!C:C,scon!B:B,"")</f>
        <v/>
      </c>
      <c r="C1846" s="4" t="n"/>
      <c r="D1846" s="26">
        <f>_xlfn.XLOOKUP(C1846,sales!C:C,scon!D:D,"")</f>
        <v/>
      </c>
      <c r="E1846" s="26">
        <f>_xlfn.XLOOKUP(C1846,sales!C:C,scon!E:E,"")</f>
        <v/>
      </c>
      <c r="F1846" s="4" t="n"/>
      <c r="G1846" s="27" t="n"/>
      <c r="H1846" s="28" t="n"/>
      <c r="I1846" s="4" t="n"/>
      <c r="J1846" s="35">
        <f>_xlfn.XLOOKUP(C1846,sales!C:C,scon!L:L,"")</f>
        <v/>
      </c>
      <c r="K1846" s="31" t="n"/>
      <c r="L1846" s="31" t="n"/>
      <c r="M1846" s="33">
        <f>IF(I1846="","",J1846*I1846)</f>
        <v/>
      </c>
      <c r="N1846" s="33">
        <f>IF(K1846="","",M1846 * K1846)</f>
        <v/>
      </c>
      <c r="O1846" s="33">
        <f>IF(K1846="","",M1846 + N1846)</f>
        <v/>
      </c>
      <c r="P1846" s="4" t="n"/>
      <c r="Q1846" s="33">
        <f>IF(L1846&amp;K1846="","",M1846 * L1846)</f>
        <v/>
      </c>
      <c r="R1846" s="34">
        <f>IF(M1846="","",O1846-P1846-Q1846)</f>
        <v/>
      </c>
    </row>
    <row r="1847">
      <c r="A1847" s="25" t="n">
        <v>1843</v>
      </c>
      <c r="B1847" s="26">
        <f>_xlfn.XLOOKUP(C1847,sales!C:C,scon!B:B,"")</f>
        <v/>
      </c>
      <c r="C1847" s="4" t="n"/>
      <c r="D1847" s="26">
        <f>_xlfn.XLOOKUP(C1847,sales!C:C,scon!D:D,"")</f>
        <v/>
      </c>
      <c r="E1847" s="26">
        <f>_xlfn.XLOOKUP(C1847,sales!C:C,scon!E:E,"")</f>
        <v/>
      </c>
      <c r="F1847" s="4" t="n"/>
      <c r="G1847" s="27" t="n"/>
      <c r="H1847" s="28" t="n"/>
      <c r="I1847" s="4" t="n"/>
      <c r="J1847" s="35">
        <f>_xlfn.XLOOKUP(C1847,sales!C:C,scon!L:L,"")</f>
        <v/>
      </c>
      <c r="K1847" s="31" t="n"/>
      <c r="L1847" s="31" t="n"/>
      <c r="M1847" s="33">
        <f>IF(I1847="","",J1847*I1847)</f>
        <v/>
      </c>
      <c r="N1847" s="33">
        <f>IF(K1847="","",M1847 * K1847)</f>
        <v/>
      </c>
      <c r="O1847" s="33">
        <f>IF(K1847="","",M1847 + N1847)</f>
        <v/>
      </c>
      <c r="P1847" s="4" t="n"/>
      <c r="Q1847" s="33">
        <f>IF(L1847&amp;K1847="","",M1847 * L1847)</f>
        <v/>
      </c>
      <c r="R1847" s="34">
        <f>IF(M1847="","",O1847-P1847-Q1847)</f>
        <v/>
      </c>
    </row>
    <row r="1848">
      <c r="A1848" s="25" t="n">
        <v>1844</v>
      </c>
      <c r="B1848" s="26">
        <f>_xlfn.XLOOKUP(C1848,sales!C:C,scon!B:B,"")</f>
        <v/>
      </c>
      <c r="C1848" s="4" t="n"/>
      <c r="D1848" s="26">
        <f>_xlfn.XLOOKUP(C1848,sales!C:C,scon!D:D,"")</f>
        <v/>
      </c>
      <c r="E1848" s="26">
        <f>_xlfn.XLOOKUP(C1848,sales!C:C,scon!E:E,"")</f>
        <v/>
      </c>
      <c r="F1848" s="4" t="n"/>
      <c r="G1848" s="27" t="n"/>
      <c r="H1848" s="28" t="n"/>
      <c r="I1848" s="4" t="n"/>
      <c r="J1848" s="35">
        <f>_xlfn.XLOOKUP(C1848,sales!C:C,scon!L:L,"")</f>
        <v/>
      </c>
      <c r="K1848" s="31" t="n"/>
      <c r="L1848" s="31" t="n"/>
      <c r="M1848" s="33">
        <f>IF(I1848="","",J1848*I1848)</f>
        <v/>
      </c>
      <c r="N1848" s="33">
        <f>IF(K1848="","",M1848 * K1848)</f>
        <v/>
      </c>
      <c r="O1848" s="33">
        <f>IF(K1848="","",M1848 + N1848)</f>
        <v/>
      </c>
      <c r="P1848" s="4" t="n"/>
      <c r="Q1848" s="33">
        <f>IF(L1848&amp;K1848="","",M1848 * L1848)</f>
        <v/>
      </c>
      <c r="R1848" s="34">
        <f>IF(M1848="","",O1848-P1848-Q1848)</f>
        <v/>
      </c>
    </row>
    <row r="1849">
      <c r="A1849" s="25" t="n">
        <v>1845</v>
      </c>
      <c r="B1849" s="26">
        <f>_xlfn.XLOOKUP(C1849,sales!C:C,scon!B:B,"")</f>
        <v/>
      </c>
      <c r="C1849" s="4" t="n"/>
      <c r="D1849" s="26">
        <f>_xlfn.XLOOKUP(C1849,sales!C:C,scon!D:D,"")</f>
        <v/>
      </c>
      <c r="E1849" s="26">
        <f>_xlfn.XLOOKUP(C1849,sales!C:C,scon!E:E,"")</f>
        <v/>
      </c>
      <c r="F1849" s="4" t="n"/>
      <c r="G1849" s="27" t="n"/>
      <c r="H1849" s="28" t="n"/>
      <c r="I1849" s="4" t="n"/>
      <c r="J1849" s="35">
        <f>_xlfn.XLOOKUP(C1849,sales!C:C,scon!L:L,"")</f>
        <v/>
      </c>
      <c r="K1849" s="31" t="n"/>
      <c r="L1849" s="31" t="n"/>
      <c r="M1849" s="33">
        <f>IF(I1849="","",J1849*I1849)</f>
        <v/>
      </c>
      <c r="N1849" s="33">
        <f>IF(K1849="","",M1849 * K1849)</f>
        <v/>
      </c>
      <c r="O1849" s="33">
        <f>IF(K1849="","",M1849 + N1849)</f>
        <v/>
      </c>
      <c r="P1849" s="4" t="n"/>
      <c r="Q1849" s="33">
        <f>IF(L1849&amp;K1849="","",M1849 * L1849)</f>
        <v/>
      </c>
      <c r="R1849" s="34">
        <f>IF(M1849="","",O1849-P1849-Q1849)</f>
        <v/>
      </c>
    </row>
    <row r="1850">
      <c r="A1850" s="25" t="n">
        <v>1846</v>
      </c>
      <c r="B1850" s="26">
        <f>_xlfn.XLOOKUP(C1850,sales!C:C,scon!B:B,"")</f>
        <v/>
      </c>
      <c r="C1850" s="4" t="n"/>
      <c r="D1850" s="26">
        <f>_xlfn.XLOOKUP(C1850,sales!C:C,scon!D:D,"")</f>
        <v/>
      </c>
      <c r="E1850" s="26">
        <f>_xlfn.XLOOKUP(C1850,sales!C:C,scon!E:E,"")</f>
        <v/>
      </c>
      <c r="F1850" s="4" t="n"/>
      <c r="G1850" s="27" t="n"/>
      <c r="H1850" s="28" t="n"/>
      <c r="I1850" s="4" t="n"/>
      <c r="J1850" s="35">
        <f>_xlfn.XLOOKUP(C1850,sales!C:C,scon!L:L,"")</f>
        <v/>
      </c>
      <c r="K1850" s="31" t="n"/>
      <c r="L1850" s="31" t="n"/>
      <c r="M1850" s="33">
        <f>IF(I1850="","",J1850*I1850)</f>
        <v/>
      </c>
      <c r="N1850" s="33">
        <f>IF(K1850="","",M1850 * K1850)</f>
        <v/>
      </c>
      <c r="O1850" s="33">
        <f>IF(K1850="","",M1850 + N1850)</f>
        <v/>
      </c>
      <c r="P1850" s="4" t="n"/>
      <c r="Q1850" s="33">
        <f>IF(L1850&amp;K1850="","",M1850 * L1850)</f>
        <v/>
      </c>
      <c r="R1850" s="34">
        <f>IF(M1850="","",O1850-P1850-Q1850)</f>
        <v/>
      </c>
    </row>
    <row r="1851">
      <c r="A1851" s="25" t="n">
        <v>1847</v>
      </c>
      <c r="B1851" s="26">
        <f>_xlfn.XLOOKUP(C1851,sales!C:C,scon!B:B,"")</f>
        <v/>
      </c>
      <c r="C1851" s="4" t="n"/>
      <c r="D1851" s="26">
        <f>_xlfn.XLOOKUP(C1851,sales!C:C,scon!D:D,"")</f>
        <v/>
      </c>
      <c r="E1851" s="26">
        <f>_xlfn.XLOOKUP(C1851,sales!C:C,scon!E:E,"")</f>
        <v/>
      </c>
      <c r="F1851" s="4" t="n"/>
      <c r="G1851" s="27" t="n"/>
      <c r="H1851" s="28" t="n"/>
      <c r="I1851" s="4" t="n"/>
      <c r="J1851" s="35">
        <f>_xlfn.XLOOKUP(C1851,sales!C:C,scon!L:L,"")</f>
        <v/>
      </c>
      <c r="K1851" s="31" t="n"/>
      <c r="L1851" s="31" t="n"/>
      <c r="M1851" s="33">
        <f>IF(I1851="","",J1851*I1851)</f>
        <v/>
      </c>
      <c r="N1851" s="33">
        <f>IF(K1851="","",M1851 * K1851)</f>
        <v/>
      </c>
      <c r="O1851" s="33">
        <f>IF(K1851="","",M1851 + N1851)</f>
        <v/>
      </c>
      <c r="P1851" s="4" t="n"/>
      <c r="Q1851" s="33">
        <f>IF(L1851&amp;K1851="","",M1851 * L1851)</f>
        <v/>
      </c>
      <c r="R1851" s="34">
        <f>IF(M1851="","",O1851-P1851-Q1851)</f>
        <v/>
      </c>
    </row>
    <row r="1852">
      <c r="A1852" s="25" t="n">
        <v>1848</v>
      </c>
      <c r="B1852" s="26">
        <f>_xlfn.XLOOKUP(C1852,sales!C:C,scon!B:B,"")</f>
        <v/>
      </c>
      <c r="C1852" s="4" t="n"/>
      <c r="D1852" s="26">
        <f>_xlfn.XLOOKUP(C1852,sales!C:C,scon!D:D,"")</f>
        <v/>
      </c>
      <c r="E1852" s="26">
        <f>_xlfn.XLOOKUP(C1852,sales!C:C,scon!E:E,"")</f>
        <v/>
      </c>
      <c r="F1852" s="4" t="n"/>
      <c r="G1852" s="27" t="n"/>
      <c r="H1852" s="28" t="n"/>
      <c r="I1852" s="4" t="n"/>
      <c r="J1852" s="35">
        <f>_xlfn.XLOOKUP(C1852,sales!C:C,scon!L:L,"")</f>
        <v/>
      </c>
      <c r="K1852" s="31" t="n"/>
      <c r="L1852" s="31" t="n"/>
      <c r="M1852" s="33">
        <f>IF(I1852="","",J1852*I1852)</f>
        <v/>
      </c>
      <c r="N1852" s="33">
        <f>IF(K1852="","",M1852 * K1852)</f>
        <v/>
      </c>
      <c r="O1852" s="33">
        <f>IF(K1852="","",M1852 + N1852)</f>
        <v/>
      </c>
      <c r="P1852" s="4" t="n"/>
      <c r="Q1852" s="33">
        <f>IF(L1852&amp;K1852="","",M1852 * L1852)</f>
        <v/>
      </c>
      <c r="R1852" s="34">
        <f>IF(M1852="","",O1852-P1852-Q1852)</f>
        <v/>
      </c>
    </row>
    <row r="1853">
      <c r="A1853" s="25" t="n">
        <v>1849</v>
      </c>
      <c r="B1853" s="26">
        <f>_xlfn.XLOOKUP(C1853,sales!C:C,scon!B:B,"")</f>
        <v/>
      </c>
      <c r="C1853" s="4" t="n"/>
      <c r="D1853" s="26">
        <f>_xlfn.XLOOKUP(C1853,sales!C:C,scon!D:D,"")</f>
        <v/>
      </c>
      <c r="E1853" s="26">
        <f>_xlfn.XLOOKUP(C1853,sales!C:C,scon!E:E,"")</f>
        <v/>
      </c>
      <c r="F1853" s="4" t="n"/>
      <c r="G1853" s="27" t="n"/>
      <c r="H1853" s="28" t="n"/>
      <c r="I1853" s="4" t="n"/>
      <c r="J1853" s="35">
        <f>_xlfn.XLOOKUP(C1853,sales!C:C,scon!L:L,"")</f>
        <v/>
      </c>
      <c r="K1853" s="31" t="n"/>
      <c r="L1853" s="31" t="n"/>
      <c r="M1853" s="33">
        <f>IF(I1853="","",J1853*I1853)</f>
        <v/>
      </c>
      <c r="N1853" s="33">
        <f>IF(K1853="","",M1853 * K1853)</f>
        <v/>
      </c>
      <c r="O1853" s="33">
        <f>IF(K1853="","",M1853 + N1853)</f>
        <v/>
      </c>
      <c r="P1853" s="4" t="n"/>
      <c r="Q1853" s="33">
        <f>IF(L1853&amp;K1853="","",M1853 * L1853)</f>
        <v/>
      </c>
      <c r="R1853" s="34">
        <f>IF(M1853="","",O1853-P1853-Q1853)</f>
        <v/>
      </c>
    </row>
    <row r="1854">
      <c r="A1854" s="25" t="n">
        <v>1850</v>
      </c>
      <c r="B1854" s="26">
        <f>_xlfn.XLOOKUP(C1854,sales!C:C,scon!B:B,"")</f>
        <v/>
      </c>
      <c r="C1854" s="4" t="n"/>
      <c r="D1854" s="26">
        <f>_xlfn.XLOOKUP(C1854,sales!C:C,scon!D:D,"")</f>
        <v/>
      </c>
      <c r="E1854" s="26">
        <f>_xlfn.XLOOKUP(C1854,sales!C:C,scon!E:E,"")</f>
        <v/>
      </c>
      <c r="F1854" s="4" t="n"/>
      <c r="G1854" s="27" t="n"/>
      <c r="H1854" s="28" t="n"/>
      <c r="I1854" s="4" t="n"/>
      <c r="J1854" s="35">
        <f>_xlfn.XLOOKUP(C1854,sales!C:C,scon!L:L,"")</f>
        <v/>
      </c>
      <c r="K1854" s="31" t="n"/>
      <c r="L1854" s="31" t="n"/>
      <c r="M1854" s="33">
        <f>IF(I1854="","",J1854*I1854)</f>
        <v/>
      </c>
      <c r="N1854" s="33">
        <f>IF(K1854="","",M1854 * K1854)</f>
        <v/>
      </c>
      <c r="O1854" s="33">
        <f>IF(K1854="","",M1854 + N1854)</f>
        <v/>
      </c>
      <c r="P1854" s="4" t="n"/>
      <c r="Q1854" s="33">
        <f>IF(L1854&amp;K1854="","",M1854 * L1854)</f>
        <v/>
      </c>
      <c r="R1854" s="34">
        <f>IF(M1854="","",O1854-P1854-Q1854)</f>
        <v/>
      </c>
    </row>
    <row r="1855">
      <c r="A1855" s="25" t="n">
        <v>1851</v>
      </c>
      <c r="B1855" s="26">
        <f>_xlfn.XLOOKUP(C1855,sales!C:C,scon!B:B,"")</f>
        <v/>
      </c>
      <c r="C1855" s="4" t="n"/>
      <c r="D1855" s="26">
        <f>_xlfn.XLOOKUP(C1855,sales!C:C,scon!D:D,"")</f>
        <v/>
      </c>
      <c r="E1855" s="26">
        <f>_xlfn.XLOOKUP(C1855,sales!C:C,scon!E:E,"")</f>
        <v/>
      </c>
      <c r="F1855" s="4" t="n"/>
      <c r="G1855" s="27" t="n"/>
      <c r="H1855" s="28" t="n"/>
      <c r="I1855" s="4" t="n"/>
      <c r="J1855" s="35">
        <f>_xlfn.XLOOKUP(C1855,sales!C:C,scon!L:L,"")</f>
        <v/>
      </c>
      <c r="K1855" s="31" t="n"/>
      <c r="L1855" s="31" t="n"/>
      <c r="M1855" s="33">
        <f>IF(I1855="","",J1855*I1855)</f>
        <v/>
      </c>
      <c r="N1855" s="33">
        <f>IF(K1855="","",M1855 * K1855)</f>
        <v/>
      </c>
      <c r="O1855" s="33">
        <f>IF(K1855="","",M1855 + N1855)</f>
        <v/>
      </c>
      <c r="P1855" s="4" t="n"/>
      <c r="Q1855" s="33">
        <f>IF(L1855&amp;K1855="","",M1855 * L1855)</f>
        <v/>
      </c>
      <c r="R1855" s="34">
        <f>IF(M1855="","",O1855-P1855-Q1855)</f>
        <v/>
      </c>
    </row>
    <row r="1856">
      <c r="A1856" s="25" t="n">
        <v>1852</v>
      </c>
      <c r="B1856" s="26">
        <f>_xlfn.XLOOKUP(C1856,sales!C:C,scon!B:B,"")</f>
        <v/>
      </c>
      <c r="C1856" s="4" t="n"/>
      <c r="D1856" s="26">
        <f>_xlfn.XLOOKUP(C1856,sales!C:C,scon!D:D,"")</f>
        <v/>
      </c>
      <c r="E1856" s="26">
        <f>_xlfn.XLOOKUP(C1856,sales!C:C,scon!E:E,"")</f>
        <v/>
      </c>
      <c r="F1856" s="4" t="n"/>
      <c r="G1856" s="27" t="n"/>
      <c r="H1856" s="28" t="n"/>
      <c r="I1856" s="4" t="n"/>
      <c r="J1856" s="35">
        <f>_xlfn.XLOOKUP(C1856,sales!C:C,scon!L:L,"")</f>
        <v/>
      </c>
      <c r="K1856" s="31" t="n"/>
      <c r="L1856" s="31" t="n"/>
      <c r="M1856" s="33">
        <f>IF(I1856="","",J1856*I1856)</f>
        <v/>
      </c>
      <c r="N1856" s="33">
        <f>IF(K1856="","",M1856 * K1856)</f>
        <v/>
      </c>
      <c r="O1856" s="33">
        <f>IF(K1856="","",M1856 + N1856)</f>
        <v/>
      </c>
      <c r="P1856" s="4" t="n"/>
      <c r="Q1856" s="33">
        <f>IF(L1856&amp;K1856="","",M1856 * L1856)</f>
        <v/>
      </c>
      <c r="R1856" s="34">
        <f>IF(M1856="","",O1856-P1856-Q1856)</f>
        <v/>
      </c>
    </row>
    <row r="1857">
      <c r="A1857" s="25" t="n">
        <v>1853</v>
      </c>
      <c r="B1857" s="26">
        <f>_xlfn.XLOOKUP(C1857,sales!C:C,scon!B:B,"")</f>
        <v/>
      </c>
      <c r="C1857" s="4" t="n"/>
      <c r="D1857" s="26">
        <f>_xlfn.XLOOKUP(C1857,sales!C:C,scon!D:D,"")</f>
        <v/>
      </c>
      <c r="E1857" s="26">
        <f>_xlfn.XLOOKUP(C1857,sales!C:C,scon!E:E,"")</f>
        <v/>
      </c>
      <c r="F1857" s="4" t="n"/>
      <c r="G1857" s="27" t="n"/>
      <c r="H1857" s="28" t="n"/>
      <c r="I1857" s="4" t="n"/>
      <c r="J1857" s="35">
        <f>_xlfn.XLOOKUP(C1857,sales!C:C,scon!L:L,"")</f>
        <v/>
      </c>
      <c r="K1857" s="31" t="n"/>
      <c r="L1857" s="31" t="n"/>
      <c r="M1857" s="33">
        <f>IF(I1857="","",J1857*I1857)</f>
        <v/>
      </c>
      <c r="N1857" s="33">
        <f>IF(K1857="","",M1857 * K1857)</f>
        <v/>
      </c>
      <c r="O1857" s="33">
        <f>IF(K1857="","",M1857 + N1857)</f>
        <v/>
      </c>
      <c r="P1857" s="4" t="n"/>
      <c r="Q1857" s="33">
        <f>IF(L1857&amp;K1857="","",M1857 * L1857)</f>
        <v/>
      </c>
      <c r="R1857" s="34">
        <f>IF(M1857="","",O1857-P1857-Q1857)</f>
        <v/>
      </c>
    </row>
    <row r="1858">
      <c r="A1858" s="25" t="n">
        <v>1854</v>
      </c>
      <c r="B1858" s="26">
        <f>_xlfn.XLOOKUP(C1858,sales!C:C,scon!B:B,"")</f>
        <v/>
      </c>
      <c r="C1858" s="4" t="n"/>
      <c r="D1858" s="26">
        <f>_xlfn.XLOOKUP(C1858,sales!C:C,scon!D:D,"")</f>
        <v/>
      </c>
      <c r="E1858" s="26">
        <f>_xlfn.XLOOKUP(C1858,sales!C:C,scon!E:E,"")</f>
        <v/>
      </c>
      <c r="F1858" s="4" t="n"/>
      <c r="G1858" s="27" t="n"/>
      <c r="H1858" s="28" t="n"/>
      <c r="I1858" s="4" t="n"/>
      <c r="J1858" s="35">
        <f>_xlfn.XLOOKUP(C1858,sales!C:C,scon!L:L,"")</f>
        <v/>
      </c>
      <c r="K1858" s="31" t="n"/>
      <c r="L1858" s="31" t="n"/>
      <c r="M1858" s="33">
        <f>IF(I1858="","",J1858*I1858)</f>
        <v/>
      </c>
      <c r="N1858" s="33">
        <f>IF(K1858="","",M1858 * K1858)</f>
        <v/>
      </c>
      <c r="O1858" s="33">
        <f>IF(K1858="","",M1858 + N1858)</f>
        <v/>
      </c>
      <c r="P1858" s="4" t="n"/>
      <c r="Q1858" s="33">
        <f>IF(L1858&amp;K1858="","",M1858 * L1858)</f>
        <v/>
      </c>
      <c r="R1858" s="34">
        <f>IF(M1858="","",O1858-P1858-Q1858)</f>
        <v/>
      </c>
    </row>
    <row r="1859">
      <c r="A1859" s="25" t="n">
        <v>1855</v>
      </c>
      <c r="B1859" s="26">
        <f>_xlfn.XLOOKUP(C1859,sales!C:C,scon!B:B,"")</f>
        <v/>
      </c>
      <c r="C1859" s="4" t="n"/>
      <c r="D1859" s="26">
        <f>_xlfn.XLOOKUP(C1859,sales!C:C,scon!D:D,"")</f>
        <v/>
      </c>
      <c r="E1859" s="26">
        <f>_xlfn.XLOOKUP(C1859,sales!C:C,scon!E:E,"")</f>
        <v/>
      </c>
      <c r="F1859" s="4" t="n"/>
      <c r="G1859" s="27" t="n"/>
      <c r="H1859" s="28" t="n"/>
      <c r="I1859" s="4" t="n"/>
      <c r="J1859" s="35">
        <f>_xlfn.XLOOKUP(C1859,sales!C:C,scon!L:L,"")</f>
        <v/>
      </c>
      <c r="K1859" s="31" t="n"/>
      <c r="L1859" s="31" t="n"/>
      <c r="M1859" s="33">
        <f>IF(I1859="","",J1859*I1859)</f>
        <v/>
      </c>
      <c r="N1859" s="33">
        <f>IF(K1859="","",M1859 * K1859)</f>
        <v/>
      </c>
      <c r="O1859" s="33">
        <f>IF(K1859="","",M1859 + N1859)</f>
        <v/>
      </c>
      <c r="P1859" s="4" t="n"/>
      <c r="Q1859" s="33">
        <f>IF(L1859&amp;K1859="","",M1859 * L1859)</f>
        <v/>
      </c>
      <c r="R1859" s="34">
        <f>IF(M1859="","",O1859-P1859-Q1859)</f>
        <v/>
      </c>
    </row>
    <row r="1860">
      <c r="A1860" s="25" t="n">
        <v>1856</v>
      </c>
      <c r="B1860" s="26">
        <f>_xlfn.XLOOKUP(C1860,sales!C:C,scon!B:B,"")</f>
        <v/>
      </c>
      <c r="C1860" s="4" t="n"/>
      <c r="D1860" s="26">
        <f>_xlfn.XLOOKUP(C1860,sales!C:C,scon!D:D,"")</f>
        <v/>
      </c>
      <c r="E1860" s="26">
        <f>_xlfn.XLOOKUP(C1860,sales!C:C,scon!E:E,"")</f>
        <v/>
      </c>
      <c r="F1860" s="4" t="n"/>
      <c r="G1860" s="27" t="n"/>
      <c r="H1860" s="28" t="n"/>
      <c r="I1860" s="4" t="n"/>
      <c r="J1860" s="35">
        <f>_xlfn.XLOOKUP(C1860,sales!C:C,scon!L:L,"")</f>
        <v/>
      </c>
      <c r="K1860" s="31" t="n"/>
      <c r="L1860" s="31" t="n"/>
      <c r="M1860" s="33">
        <f>IF(I1860="","",J1860*I1860)</f>
        <v/>
      </c>
      <c r="N1860" s="33">
        <f>IF(K1860="","",M1860 * K1860)</f>
        <v/>
      </c>
      <c r="O1860" s="33">
        <f>IF(K1860="","",M1860 + N1860)</f>
        <v/>
      </c>
      <c r="P1860" s="4" t="n"/>
      <c r="Q1860" s="33">
        <f>IF(L1860&amp;K1860="","",M1860 * L1860)</f>
        <v/>
      </c>
      <c r="R1860" s="34">
        <f>IF(M1860="","",O1860-P1860-Q1860)</f>
        <v/>
      </c>
    </row>
    <row r="1861">
      <c r="A1861" s="25" t="n">
        <v>1857</v>
      </c>
      <c r="B1861" s="26">
        <f>_xlfn.XLOOKUP(C1861,sales!C:C,scon!B:B,"")</f>
        <v/>
      </c>
      <c r="C1861" s="4" t="n"/>
      <c r="D1861" s="26">
        <f>_xlfn.XLOOKUP(C1861,sales!C:C,scon!D:D,"")</f>
        <v/>
      </c>
      <c r="E1861" s="26">
        <f>_xlfn.XLOOKUP(C1861,sales!C:C,scon!E:E,"")</f>
        <v/>
      </c>
      <c r="F1861" s="4" t="n"/>
      <c r="G1861" s="27" t="n"/>
      <c r="H1861" s="28" t="n"/>
      <c r="I1861" s="4" t="n"/>
      <c r="J1861" s="35">
        <f>_xlfn.XLOOKUP(C1861,sales!C:C,scon!L:L,"")</f>
        <v/>
      </c>
      <c r="K1861" s="31" t="n"/>
      <c r="L1861" s="31" t="n"/>
      <c r="M1861" s="33">
        <f>IF(I1861="","",J1861*I1861)</f>
        <v/>
      </c>
      <c r="N1861" s="33">
        <f>IF(K1861="","",M1861 * K1861)</f>
        <v/>
      </c>
      <c r="O1861" s="33">
        <f>IF(K1861="","",M1861 + N1861)</f>
        <v/>
      </c>
      <c r="P1861" s="4" t="n"/>
      <c r="Q1861" s="33">
        <f>IF(L1861&amp;K1861="","",M1861 * L1861)</f>
        <v/>
      </c>
      <c r="R1861" s="34">
        <f>IF(M1861="","",O1861-P1861-Q1861)</f>
        <v/>
      </c>
    </row>
    <row r="1862">
      <c r="A1862" s="25" t="n">
        <v>1858</v>
      </c>
      <c r="B1862" s="26">
        <f>_xlfn.XLOOKUP(C1862,sales!C:C,scon!B:B,"")</f>
        <v/>
      </c>
      <c r="C1862" s="4" t="n"/>
      <c r="D1862" s="26">
        <f>_xlfn.XLOOKUP(C1862,sales!C:C,scon!D:D,"")</f>
        <v/>
      </c>
      <c r="E1862" s="26">
        <f>_xlfn.XLOOKUP(C1862,sales!C:C,scon!E:E,"")</f>
        <v/>
      </c>
      <c r="F1862" s="4" t="n"/>
      <c r="G1862" s="27" t="n"/>
      <c r="H1862" s="28" t="n"/>
      <c r="I1862" s="4" t="n"/>
      <c r="J1862" s="35">
        <f>_xlfn.XLOOKUP(C1862,sales!C:C,scon!L:L,"")</f>
        <v/>
      </c>
      <c r="K1862" s="31" t="n"/>
      <c r="L1862" s="31" t="n"/>
      <c r="M1862" s="33">
        <f>IF(I1862="","",J1862*I1862)</f>
        <v/>
      </c>
      <c r="N1862" s="33">
        <f>IF(K1862="","",M1862 * K1862)</f>
        <v/>
      </c>
      <c r="O1862" s="33">
        <f>IF(K1862="","",M1862 + N1862)</f>
        <v/>
      </c>
      <c r="P1862" s="4" t="n"/>
      <c r="Q1862" s="33">
        <f>IF(L1862&amp;K1862="","",M1862 * L1862)</f>
        <v/>
      </c>
      <c r="R1862" s="34">
        <f>IF(M1862="","",O1862-P1862-Q1862)</f>
        <v/>
      </c>
    </row>
    <row r="1863">
      <c r="A1863" s="25" t="n">
        <v>1859</v>
      </c>
      <c r="B1863" s="26">
        <f>_xlfn.XLOOKUP(C1863,sales!C:C,scon!B:B,"")</f>
        <v/>
      </c>
      <c r="C1863" s="4" t="n"/>
      <c r="D1863" s="26">
        <f>_xlfn.XLOOKUP(C1863,sales!C:C,scon!D:D,"")</f>
        <v/>
      </c>
      <c r="E1863" s="26">
        <f>_xlfn.XLOOKUP(C1863,sales!C:C,scon!E:E,"")</f>
        <v/>
      </c>
      <c r="F1863" s="4" t="n"/>
      <c r="G1863" s="27" t="n"/>
      <c r="H1863" s="28" t="n"/>
      <c r="I1863" s="4" t="n"/>
      <c r="J1863" s="35">
        <f>_xlfn.XLOOKUP(C1863,sales!C:C,scon!L:L,"")</f>
        <v/>
      </c>
      <c r="K1863" s="31" t="n"/>
      <c r="L1863" s="31" t="n"/>
      <c r="M1863" s="33">
        <f>IF(I1863="","",J1863*I1863)</f>
        <v/>
      </c>
      <c r="N1863" s="33">
        <f>IF(K1863="","",M1863 * K1863)</f>
        <v/>
      </c>
      <c r="O1863" s="33">
        <f>IF(K1863="","",M1863 + N1863)</f>
        <v/>
      </c>
      <c r="P1863" s="4" t="n"/>
      <c r="Q1863" s="33">
        <f>IF(L1863&amp;K1863="","",M1863 * L1863)</f>
        <v/>
      </c>
      <c r="R1863" s="34">
        <f>IF(M1863="","",O1863-P1863-Q1863)</f>
        <v/>
      </c>
    </row>
    <row r="1864">
      <c r="A1864" s="25" t="n">
        <v>1860</v>
      </c>
      <c r="B1864" s="26">
        <f>_xlfn.XLOOKUP(C1864,sales!C:C,scon!B:B,"")</f>
        <v/>
      </c>
      <c r="C1864" s="4" t="n"/>
      <c r="D1864" s="26">
        <f>_xlfn.XLOOKUP(C1864,sales!C:C,scon!D:D,"")</f>
        <v/>
      </c>
      <c r="E1864" s="26">
        <f>_xlfn.XLOOKUP(C1864,sales!C:C,scon!E:E,"")</f>
        <v/>
      </c>
      <c r="F1864" s="4" t="n"/>
      <c r="G1864" s="27" t="n"/>
      <c r="H1864" s="28" t="n"/>
      <c r="I1864" s="4" t="n"/>
      <c r="J1864" s="35">
        <f>_xlfn.XLOOKUP(C1864,sales!C:C,scon!L:L,"")</f>
        <v/>
      </c>
      <c r="K1864" s="31" t="n"/>
      <c r="L1864" s="31" t="n"/>
      <c r="M1864" s="33">
        <f>IF(I1864="","",J1864*I1864)</f>
        <v/>
      </c>
      <c r="N1864" s="33">
        <f>IF(K1864="","",M1864 * K1864)</f>
        <v/>
      </c>
      <c r="O1864" s="33">
        <f>IF(K1864="","",M1864 + N1864)</f>
        <v/>
      </c>
      <c r="P1864" s="4" t="n"/>
      <c r="Q1864" s="33">
        <f>IF(L1864&amp;K1864="","",M1864 * L1864)</f>
        <v/>
      </c>
      <c r="R1864" s="34">
        <f>IF(M1864="","",O1864-P1864-Q1864)</f>
        <v/>
      </c>
    </row>
    <row r="1865">
      <c r="A1865" s="25" t="n">
        <v>1861</v>
      </c>
      <c r="B1865" s="26">
        <f>_xlfn.XLOOKUP(C1865,sales!C:C,scon!B:B,"")</f>
        <v/>
      </c>
      <c r="C1865" s="4" t="n"/>
      <c r="D1865" s="26">
        <f>_xlfn.XLOOKUP(C1865,sales!C:C,scon!D:D,"")</f>
        <v/>
      </c>
      <c r="E1865" s="26">
        <f>_xlfn.XLOOKUP(C1865,sales!C:C,scon!E:E,"")</f>
        <v/>
      </c>
      <c r="F1865" s="4" t="n"/>
      <c r="G1865" s="27" t="n"/>
      <c r="H1865" s="28" t="n"/>
      <c r="I1865" s="4" t="n"/>
      <c r="J1865" s="35">
        <f>_xlfn.XLOOKUP(C1865,sales!C:C,scon!L:L,"")</f>
        <v/>
      </c>
      <c r="K1865" s="31" t="n"/>
      <c r="L1865" s="31" t="n"/>
      <c r="M1865" s="33">
        <f>IF(I1865="","",J1865*I1865)</f>
        <v/>
      </c>
      <c r="N1865" s="33">
        <f>IF(K1865="","",M1865 * K1865)</f>
        <v/>
      </c>
      <c r="O1865" s="33">
        <f>IF(K1865="","",M1865 + N1865)</f>
        <v/>
      </c>
      <c r="P1865" s="4" t="n"/>
      <c r="Q1865" s="33">
        <f>IF(L1865&amp;K1865="","",M1865 * L1865)</f>
        <v/>
      </c>
      <c r="R1865" s="34">
        <f>IF(M1865="","",O1865-P1865-Q1865)</f>
        <v/>
      </c>
    </row>
    <row r="1866">
      <c r="A1866" s="25" t="n">
        <v>1862</v>
      </c>
      <c r="B1866" s="26">
        <f>_xlfn.XLOOKUP(C1866,sales!C:C,scon!B:B,"")</f>
        <v/>
      </c>
      <c r="C1866" s="4" t="n"/>
      <c r="D1866" s="26">
        <f>_xlfn.XLOOKUP(C1866,sales!C:C,scon!D:D,"")</f>
        <v/>
      </c>
      <c r="E1866" s="26">
        <f>_xlfn.XLOOKUP(C1866,sales!C:C,scon!E:E,"")</f>
        <v/>
      </c>
      <c r="F1866" s="4" t="n"/>
      <c r="G1866" s="27" t="n"/>
      <c r="H1866" s="28" t="n"/>
      <c r="I1866" s="4" t="n"/>
      <c r="J1866" s="35">
        <f>_xlfn.XLOOKUP(C1866,sales!C:C,scon!L:L,"")</f>
        <v/>
      </c>
      <c r="K1866" s="31" t="n"/>
      <c r="L1866" s="31" t="n"/>
      <c r="M1866" s="33">
        <f>IF(I1866="","",J1866*I1866)</f>
        <v/>
      </c>
      <c r="N1866" s="33">
        <f>IF(K1866="","",M1866 * K1866)</f>
        <v/>
      </c>
      <c r="O1866" s="33">
        <f>IF(K1866="","",M1866 + N1866)</f>
        <v/>
      </c>
      <c r="P1866" s="4" t="n"/>
      <c r="Q1866" s="33">
        <f>IF(L1866&amp;K1866="","",M1866 * L1866)</f>
        <v/>
      </c>
      <c r="R1866" s="34">
        <f>IF(M1866="","",O1866-P1866-Q1866)</f>
        <v/>
      </c>
    </row>
    <row r="1867">
      <c r="A1867" s="25" t="n">
        <v>1863</v>
      </c>
      <c r="B1867" s="26">
        <f>_xlfn.XLOOKUP(C1867,sales!C:C,scon!B:B,"")</f>
        <v/>
      </c>
      <c r="C1867" s="4" t="n"/>
      <c r="D1867" s="26">
        <f>_xlfn.XLOOKUP(C1867,sales!C:C,scon!D:D,"")</f>
        <v/>
      </c>
      <c r="E1867" s="26">
        <f>_xlfn.XLOOKUP(C1867,sales!C:C,scon!E:E,"")</f>
        <v/>
      </c>
      <c r="F1867" s="4" t="n"/>
      <c r="G1867" s="27" t="n"/>
      <c r="H1867" s="28" t="n"/>
      <c r="I1867" s="4" t="n"/>
      <c r="J1867" s="35">
        <f>_xlfn.XLOOKUP(C1867,sales!C:C,scon!L:L,"")</f>
        <v/>
      </c>
      <c r="K1867" s="31" t="n"/>
      <c r="L1867" s="31" t="n"/>
      <c r="M1867" s="33">
        <f>IF(I1867="","",J1867*I1867)</f>
        <v/>
      </c>
      <c r="N1867" s="33">
        <f>IF(K1867="","",M1867 * K1867)</f>
        <v/>
      </c>
      <c r="O1867" s="33">
        <f>IF(K1867="","",M1867 + N1867)</f>
        <v/>
      </c>
      <c r="P1867" s="4" t="n"/>
      <c r="Q1867" s="33">
        <f>IF(L1867&amp;K1867="","",M1867 * L1867)</f>
        <v/>
      </c>
      <c r="R1867" s="34">
        <f>IF(M1867="","",O1867-P1867-Q1867)</f>
        <v/>
      </c>
    </row>
    <row r="1868">
      <c r="A1868" s="25" t="n">
        <v>1864</v>
      </c>
      <c r="B1868" s="26">
        <f>_xlfn.XLOOKUP(C1868,sales!C:C,scon!B:B,"")</f>
        <v/>
      </c>
      <c r="C1868" s="4" t="n"/>
      <c r="D1868" s="26">
        <f>_xlfn.XLOOKUP(C1868,sales!C:C,scon!D:D,"")</f>
        <v/>
      </c>
      <c r="E1868" s="26">
        <f>_xlfn.XLOOKUP(C1868,sales!C:C,scon!E:E,"")</f>
        <v/>
      </c>
      <c r="F1868" s="4" t="n"/>
      <c r="G1868" s="27" t="n"/>
      <c r="H1868" s="28" t="n"/>
      <c r="I1868" s="4" t="n"/>
      <c r="J1868" s="35">
        <f>_xlfn.XLOOKUP(C1868,sales!C:C,scon!L:L,"")</f>
        <v/>
      </c>
      <c r="K1868" s="31" t="n"/>
      <c r="L1868" s="31" t="n"/>
      <c r="M1868" s="33">
        <f>IF(I1868="","",J1868*I1868)</f>
        <v/>
      </c>
      <c r="N1868" s="33">
        <f>IF(K1868="","",M1868 * K1868)</f>
        <v/>
      </c>
      <c r="O1868" s="33">
        <f>IF(K1868="","",M1868 + N1868)</f>
        <v/>
      </c>
      <c r="P1868" s="4" t="n"/>
      <c r="Q1868" s="33">
        <f>IF(L1868&amp;K1868="","",M1868 * L1868)</f>
        <v/>
      </c>
      <c r="R1868" s="34">
        <f>IF(M1868="","",O1868-P1868-Q1868)</f>
        <v/>
      </c>
    </row>
    <row r="1869">
      <c r="A1869" s="25" t="n">
        <v>1865</v>
      </c>
      <c r="B1869" s="26">
        <f>_xlfn.XLOOKUP(C1869,sales!C:C,scon!B:B,"")</f>
        <v/>
      </c>
      <c r="C1869" s="4" t="n"/>
      <c r="D1869" s="26">
        <f>_xlfn.XLOOKUP(C1869,sales!C:C,scon!D:D,"")</f>
        <v/>
      </c>
      <c r="E1869" s="26">
        <f>_xlfn.XLOOKUP(C1869,sales!C:C,scon!E:E,"")</f>
        <v/>
      </c>
      <c r="F1869" s="4" t="n"/>
      <c r="G1869" s="27" t="n"/>
      <c r="H1869" s="28" t="n"/>
      <c r="I1869" s="4" t="n"/>
      <c r="J1869" s="35">
        <f>_xlfn.XLOOKUP(C1869,sales!C:C,scon!L:L,"")</f>
        <v/>
      </c>
      <c r="K1869" s="31" t="n"/>
      <c r="L1869" s="31" t="n"/>
      <c r="M1869" s="33">
        <f>IF(I1869="","",J1869*I1869)</f>
        <v/>
      </c>
      <c r="N1869" s="33">
        <f>IF(K1869="","",M1869 * K1869)</f>
        <v/>
      </c>
      <c r="O1869" s="33">
        <f>IF(K1869="","",M1869 + N1869)</f>
        <v/>
      </c>
      <c r="P1869" s="4" t="n"/>
      <c r="Q1869" s="33">
        <f>IF(L1869&amp;K1869="","",M1869 * L1869)</f>
        <v/>
      </c>
      <c r="R1869" s="34">
        <f>IF(M1869="","",O1869-P1869-Q1869)</f>
        <v/>
      </c>
    </row>
    <row r="1870">
      <c r="A1870" s="25" t="n">
        <v>1866</v>
      </c>
      <c r="B1870" s="26">
        <f>_xlfn.XLOOKUP(C1870,sales!C:C,scon!B:B,"")</f>
        <v/>
      </c>
      <c r="C1870" s="4" t="n"/>
      <c r="D1870" s="26">
        <f>_xlfn.XLOOKUP(C1870,sales!C:C,scon!D:D,"")</f>
        <v/>
      </c>
      <c r="E1870" s="26">
        <f>_xlfn.XLOOKUP(C1870,sales!C:C,scon!E:E,"")</f>
        <v/>
      </c>
      <c r="F1870" s="4" t="n"/>
      <c r="G1870" s="27" t="n"/>
      <c r="H1870" s="28" t="n"/>
      <c r="I1870" s="4" t="n"/>
      <c r="J1870" s="35">
        <f>_xlfn.XLOOKUP(C1870,sales!C:C,scon!L:L,"")</f>
        <v/>
      </c>
      <c r="K1870" s="31" t="n"/>
      <c r="L1870" s="31" t="n"/>
      <c r="M1870" s="33">
        <f>IF(I1870="","",J1870*I1870)</f>
        <v/>
      </c>
      <c r="N1870" s="33">
        <f>IF(K1870="","",M1870 * K1870)</f>
        <v/>
      </c>
      <c r="O1870" s="33">
        <f>IF(K1870="","",M1870 + N1870)</f>
        <v/>
      </c>
      <c r="P1870" s="4" t="n"/>
      <c r="Q1870" s="33">
        <f>IF(L1870&amp;K1870="","",M1870 * L1870)</f>
        <v/>
      </c>
      <c r="R1870" s="34">
        <f>IF(M1870="","",O1870-P1870-Q1870)</f>
        <v/>
      </c>
    </row>
    <row r="1871">
      <c r="A1871" s="25" t="n">
        <v>1867</v>
      </c>
      <c r="B1871" s="26">
        <f>_xlfn.XLOOKUP(C1871,sales!C:C,scon!B:B,"")</f>
        <v/>
      </c>
      <c r="C1871" s="4" t="n"/>
      <c r="D1871" s="26">
        <f>_xlfn.XLOOKUP(C1871,sales!C:C,scon!D:D,"")</f>
        <v/>
      </c>
      <c r="E1871" s="26">
        <f>_xlfn.XLOOKUP(C1871,sales!C:C,scon!E:E,"")</f>
        <v/>
      </c>
      <c r="F1871" s="4" t="n"/>
      <c r="G1871" s="27" t="n"/>
      <c r="H1871" s="28" t="n"/>
      <c r="I1871" s="4" t="n"/>
      <c r="J1871" s="35">
        <f>_xlfn.XLOOKUP(C1871,sales!C:C,scon!L:L,"")</f>
        <v/>
      </c>
      <c r="K1871" s="31" t="n"/>
      <c r="L1871" s="31" t="n"/>
      <c r="M1871" s="33">
        <f>IF(I1871="","",J1871*I1871)</f>
        <v/>
      </c>
      <c r="N1871" s="33">
        <f>IF(K1871="","",M1871 * K1871)</f>
        <v/>
      </c>
      <c r="O1871" s="33">
        <f>IF(K1871="","",M1871 + N1871)</f>
        <v/>
      </c>
      <c r="P1871" s="4" t="n"/>
      <c r="Q1871" s="33">
        <f>IF(L1871&amp;K1871="","",M1871 * L1871)</f>
        <v/>
      </c>
      <c r="R1871" s="34">
        <f>IF(M1871="","",O1871-P1871-Q1871)</f>
        <v/>
      </c>
    </row>
    <row r="1872">
      <c r="A1872" s="25" t="n">
        <v>1868</v>
      </c>
      <c r="B1872" s="26">
        <f>_xlfn.XLOOKUP(C1872,sales!C:C,scon!B:B,"")</f>
        <v/>
      </c>
      <c r="C1872" s="4" t="n"/>
      <c r="D1872" s="26">
        <f>_xlfn.XLOOKUP(C1872,sales!C:C,scon!D:D,"")</f>
        <v/>
      </c>
      <c r="E1872" s="26">
        <f>_xlfn.XLOOKUP(C1872,sales!C:C,scon!E:E,"")</f>
        <v/>
      </c>
      <c r="F1872" s="4" t="n"/>
      <c r="G1872" s="27" t="n"/>
      <c r="H1872" s="28" t="n"/>
      <c r="I1872" s="4" t="n"/>
      <c r="J1872" s="35">
        <f>_xlfn.XLOOKUP(C1872,sales!C:C,scon!L:L,"")</f>
        <v/>
      </c>
      <c r="K1872" s="31" t="n"/>
      <c r="L1872" s="31" t="n"/>
      <c r="M1872" s="33">
        <f>IF(I1872="","",J1872*I1872)</f>
        <v/>
      </c>
      <c r="N1872" s="33">
        <f>IF(K1872="","",M1872 * K1872)</f>
        <v/>
      </c>
      <c r="O1872" s="33">
        <f>IF(K1872="","",M1872 + N1872)</f>
        <v/>
      </c>
      <c r="P1872" s="4" t="n"/>
      <c r="Q1872" s="33">
        <f>IF(L1872&amp;K1872="","",M1872 * L1872)</f>
        <v/>
      </c>
      <c r="R1872" s="34">
        <f>IF(M1872="","",O1872-P1872-Q1872)</f>
        <v/>
      </c>
    </row>
    <row r="1873">
      <c r="A1873" s="25" t="n">
        <v>1869</v>
      </c>
      <c r="B1873" s="26">
        <f>_xlfn.XLOOKUP(C1873,sales!C:C,scon!B:B,"")</f>
        <v/>
      </c>
      <c r="C1873" s="4" t="n"/>
      <c r="D1873" s="26">
        <f>_xlfn.XLOOKUP(C1873,sales!C:C,scon!D:D,"")</f>
        <v/>
      </c>
      <c r="E1873" s="26">
        <f>_xlfn.XLOOKUP(C1873,sales!C:C,scon!E:E,"")</f>
        <v/>
      </c>
      <c r="F1873" s="4" t="n"/>
      <c r="G1873" s="27" t="n"/>
      <c r="H1873" s="28" t="n"/>
      <c r="I1873" s="4" t="n"/>
      <c r="J1873" s="35">
        <f>_xlfn.XLOOKUP(C1873,sales!C:C,scon!L:L,"")</f>
        <v/>
      </c>
      <c r="K1873" s="31" t="n"/>
      <c r="L1873" s="31" t="n"/>
      <c r="M1873" s="33">
        <f>IF(I1873="","",J1873*I1873)</f>
        <v/>
      </c>
      <c r="N1873" s="33">
        <f>IF(K1873="","",M1873 * K1873)</f>
        <v/>
      </c>
      <c r="O1873" s="33">
        <f>IF(K1873="","",M1873 + N1873)</f>
        <v/>
      </c>
      <c r="P1873" s="4" t="n"/>
      <c r="Q1873" s="33">
        <f>IF(L1873&amp;K1873="","",M1873 * L1873)</f>
        <v/>
      </c>
      <c r="R1873" s="34">
        <f>IF(M1873="","",O1873-P1873-Q1873)</f>
        <v/>
      </c>
    </row>
    <row r="1874">
      <c r="A1874" s="25" t="n">
        <v>1870</v>
      </c>
      <c r="B1874" s="26">
        <f>_xlfn.XLOOKUP(C1874,sales!C:C,scon!B:B,"")</f>
        <v/>
      </c>
      <c r="C1874" s="4" t="n"/>
      <c r="D1874" s="26">
        <f>_xlfn.XLOOKUP(C1874,sales!C:C,scon!D:D,"")</f>
        <v/>
      </c>
      <c r="E1874" s="26">
        <f>_xlfn.XLOOKUP(C1874,sales!C:C,scon!E:E,"")</f>
        <v/>
      </c>
      <c r="F1874" s="4" t="n"/>
      <c r="G1874" s="27" t="n"/>
      <c r="H1874" s="28" t="n"/>
      <c r="I1874" s="4" t="n"/>
      <c r="J1874" s="35">
        <f>_xlfn.XLOOKUP(C1874,sales!C:C,scon!L:L,"")</f>
        <v/>
      </c>
      <c r="K1874" s="31" t="n"/>
      <c r="L1874" s="31" t="n"/>
      <c r="M1874" s="33">
        <f>IF(I1874="","",J1874*I1874)</f>
        <v/>
      </c>
      <c r="N1874" s="33">
        <f>IF(K1874="","",M1874 * K1874)</f>
        <v/>
      </c>
      <c r="O1874" s="33">
        <f>IF(K1874="","",M1874 + N1874)</f>
        <v/>
      </c>
      <c r="P1874" s="4" t="n"/>
      <c r="Q1874" s="33">
        <f>IF(L1874&amp;K1874="","",M1874 * L1874)</f>
        <v/>
      </c>
      <c r="R1874" s="34">
        <f>IF(M1874="","",O1874-P1874-Q1874)</f>
        <v/>
      </c>
    </row>
    <row r="1875">
      <c r="A1875" s="25" t="n">
        <v>1871</v>
      </c>
      <c r="B1875" s="26">
        <f>_xlfn.XLOOKUP(C1875,sales!C:C,scon!B:B,"")</f>
        <v/>
      </c>
      <c r="C1875" s="4" t="n"/>
      <c r="D1875" s="26">
        <f>_xlfn.XLOOKUP(C1875,sales!C:C,scon!D:D,"")</f>
        <v/>
      </c>
      <c r="E1875" s="26">
        <f>_xlfn.XLOOKUP(C1875,sales!C:C,scon!E:E,"")</f>
        <v/>
      </c>
      <c r="F1875" s="4" t="n"/>
      <c r="G1875" s="27" t="n"/>
      <c r="H1875" s="28" t="n"/>
      <c r="I1875" s="4" t="n"/>
      <c r="J1875" s="35">
        <f>_xlfn.XLOOKUP(C1875,sales!C:C,scon!L:L,"")</f>
        <v/>
      </c>
      <c r="K1875" s="31" t="n"/>
      <c r="L1875" s="31" t="n"/>
      <c r="M1875" s="33">
        <f>IF(I1875="","",J1875*I1875)</f>
        <v/>
      </c>
      <c r="N1875" s="33">
        <f>IF(K1875="","",M1875 * K1875)</f>
        <v/>
      </c>
      <c r="O1875" s="33">
        <f>IF(K1875="","",M1875 + N1875)</f>
        <v/>
      </c>
      <c r="P1875" s="4" t="n"/>
      <c r="Q1875" s="33">
        <f>IF(L1875&amp;K1875="","",M1875 * L1875)</f>
        <v/>
      </c>
      <c r="R1875" s="34">
        <f>IF(M1875="","",O1875-P1875-Q1875)</f>
        <v/>
      </c>
    </row>
    <row r="1876">
      <c r="A1876" s="25" t="n">
        <v>1872</v>
      </c>
      <c r="B1876" s="26">
        <f>_xlfn.XLOOKUP(C1876,sales!C:C,scon!B:B,"")</f>
        <v/>
      </c>
      <c r="C1876" s="4" t="n"/>
      <c r="D1876" s="26">
        <f>_xlfn.XLOOKUP(C1876,sales!C:C,scon!D:D,"")</f>
        <v/>
      </c>
      <c r="E1876" s="26">
        <f>_xlfn.XLOOKUP(C1876,sales!C:C,scon!E:E,"")</f>
        <v/>
      </c>
      <c r="F1876" s="4" t="n"/>
      <c r="G1876" s="27" t="n"/>
      <c r="H1876" s="28" t="n"/>
      <c r="I1876" s="4" t="n"/>
      <c r="J1876" s="35">
        <f>_xlfn.XLOOKUP(C1876,sales!C:C,scon!L:L,"")</f>
        <v/>
      </c>
      <c r="K1876" s="31" t="n"/>
      <c r="L1876" s="31" t="n"/>
      <c r="M1876" s="33">
        <f>IF(I1876="","",J1876*I1876)</f>
        <v/>
      </c>
      <c r="N1876" s="33">
        <f>IF(K1876="","",M1876 * K1876)</f>
        <v/>
      </c>
      <c r="O1876" s="33">
        <f>IF(K1876="","",M1876 + N1876)</f>
        <v/>
      </c>
      <c r="P1876" s="4" t="n"/>
      <c r="Q1876" s="33">
        <f>IF(L1876&amp;K1876="","",M1876 * L1876)</f>
        <v/>
      </c>
      <c r="R1876" s="34">
        <f>IF(M1876="","",O1876-P1876-Q1876)</f>
        <v/>
      </c>
    </row>
    <row r="1877">
      <c r="A1877" s="25" t="n">
        <v>1873</v>
      </c>
      <c r="B1877" s="26">
        <f>_xlfn.XLOOKUP(C1877,sales!C:C,scon!B:B,"")</f>
        <v/>
      </c>
      <c r="C1877" s="4" t="n"/>
      <c r="D1877" s="26">
        <f>_xlfn.XLOOKUP(C1877,sales!C:C,scon!D:D,"")</f>
        <v/>
      </c>
      <c r="E1877" s="26">
        <f>_xlfn.XLOOKUP(C1877,sales!C:C,scon!E:E,"")</f>
        <v/>
      </c>
      <c r="F1877" s="4" t="n"/>
      <c r="G1877" s="27" t="n"/>
      <c r="H1877" s="28" t="n"/>
      <c r="I1877" s="4" t="n"/>
      <c r="J1877" s="35">
        <f>_xlfn.XLOOKUP(C1877,sales!C:C,scon!L:L,"")</f>
        <v/>
      </c>
      <c r="K1877" s="31" t="n"/>
      <c r="L1877" s="31" t="n"/>
      <c r="M1877" s="33">
        <f>IF(I1877="","",J1877*I1877)</f>
        <v/>
      </c>
      <c r="N1877" s="33">
        <f>IF(K1877="","",M1877 * K1877)</f>
        <v/>
      </c>
      <c r="O1877" s="33">
        <f>IF(K1877="","",M1877 + N1877)</f>
        <v/>
      </c>
      <c r="P1877" s="4" t="n"/>
      <c r="Q1877" s="33">
        <f>IF(L1877&amp;K1877="","",M1877 * L1877)</f>
        <v/>
      </c>
      <c r="R1877" s="34">
        <f>IF(M1877="","",O1877-P1877-Q1877)</f>
        <v/>
      </c>
    </row>
    <row r="1878">
      <c r="A1878" s="25" t="n">
        <v>1874</v>
      </c>
      <c r="B1878" s="26">
        <f>_xlfn.XLOOKUP(C1878,sales!C:C,scon!B:B,"")</f>
        <v/>
      </c>
      <c r="C1878" s="4" t="n"/>
      <c r="D1878" s="26">
        <f>_xlfn.XLOOKUP(C1878,sales!C:C,scon!D:D,"")</f>
        <v/>
      </c>
      <c r="E1878" s="26">
        <f>_xlfn.XLOOKUP(C1878,sales!C:C,scon!E:E,"")</f>
        <v/>
      </c>
      <c r="F1878" s="4" t="n"/>
      <c r="G1878" s="27" t="n"/>
      <c r="H1878" s="28" t="n"/>
      <c r="I1878" s="4" t="n"/>
      <c r="J1878" s="35">
        <f>_xlfn.XLOOKUP(C1878,sales!C:C,scon!L:L,"")</f>
        <v/>
      </c>
      <c r="K1878" s="31" t="n"/>
      <c r="L1878" s="31" t="n"/>
      <c r="M1878" s="33">
        <f>IF(I1878="","",J1878*I1878)</f>
        <v/>
      </c>
      <c r="N1878" s="33">
        <f>IF(K1878="","",M1878 * K1878)</f>
        <v/>
      </c>
      <c r="O1878" s="33">
        <f>IF(K1878="","",M1878 + N1878)</f>
        <v/>
      </c>
      <c r="P1878" s="4" t="n"/>
      <c r="Q1878" s="33">
        <f>IF(L1878&amp;K1878="","",M1878 * L1878)</f>
        <v/>
      </c>
      <c r="R1878" s="34">
        <f>IF(M1878="","",O1878-P1878-Q1878)</f>
        <v/>
      </c>
    </row>
    <row r="1879">
      <c r="A1879" s="25" t="n">
        <v>1875</v>
      </c>
      <c r="B1879" s="26">
        <f>_xlfn.XLOOKUP(C1879,sales!C:C,scon!B:B,"")</f>
        <v/>
      </c>
      <c r="C1879" s="4" t="n"/>
      <c r="D1879" s="26">
        <f>_xlfn.XLOOKUP(C1879,sales!C:C,scon!D:D,"")</f>
        <v/>
      </c>
      <c r="E1879" s="26">
        <f>_xlfn.XLOOKUP(C1879,sales!C:C,scon!E:E,"")</f>
        <v/>
      </c>
      <c r="F1879" s="4" t="n"/>
      <c r="G1879" s="27" t="n"/>
      <c r="H1879" s="28" t="n"/>
      <c r="I1879" s="4" t="n"/>
      <c r="J1879" s="35">
        <f>_xlfn.XLOOKUP(C1879,sales!C:C,scon!L:L,"")</f>
        <v/>
      </c>
      <c r="K1879" s="31" t="n"/>
      <c r="L1879" s="31" t="n"/>
      <c r="M1879" s="33">
        <f>IF(I1879="","",J1879*I1879)</f>
        <v/>
      </c>
      <c r="N1879" s="33">
        <f>IF(K1879="","",M1879 * K1879)</f>
        <v/>
      </c>
      <c r="O1879" s="33">
        <f>IF(K1879="","",M1879 + N1879)</f>
        <v/>
      </c>
      <c r="P1879" s="4" t="n"/>
      <c r="Q1879" s="33">
        <f>IF(L1879&amp;K1879="","",M1879 * L1879)</f>
        <v/>
      </c>
      <c r="R1879" s="34">
        <f>IF(M1879="","",O1879-P1879-Q1879)</f>
        <v/>
      </c>
    </row>
    <row r="1880">
      <c r="A1880" s="25" t="n">
        <v>1876</v>
      </c>
      <c r="B1880" s="26">
        <f>_xlfn.XLOOKUP(C1880,sales!C:C,scon!B:B,"")</f>
        <v/>
      </c>
      <c r="C1880" s="4" t="n"/>
      <c r="D1880" s="26">
        <f>_xlfn.XLOOKUP(C1880,sales!C:C,scon!D:D,"")</f>
        <v/>
      </c>
      <c r="E1880" s="26">
        <f>_xlfn.XLOOKUP(C1880,sales!C:C,scon!E:E,"")</f>
        <v/>
      </c>
      <c r="F1880" s="4" t="n"/>
      <c r="G1880" s="27" t="n"/>
      <c r="H1880" s="28" t="n"/>
      <c r="I1880" s="4" t="n"/>
      <c r="J1880" s="35">
        <f>_xlfn.XLOOKUP(C1880,sales!C:C,scon!L:L,"")</f>
        <v/>
      </c>
      <c r="K1880" s="31" t="n"/>
      <c r="L1880" s="31" t="n"/>
      <c r="M1880" s="33">
        <f>IF(I1880="","",J1880*I1880)</f>
        <v/>
      </c>
      <c r="N1880" s="33">
        <f>IF(K1880="","",M1880 * K1880)</f>
        <v/>
      </c>
      <c r="O1880" s="33">
        <f>IF(K1880="","",M1880 + N1880)</f>
        <v/>
      </c>
      <c r="P1880" s="4" t="n"/>
      <c r="Q1880" s="33">
        <f>IF(L1880&amp;K1880="","",M1880 * L1880)</f>
        <v/>
      </c>
      <c r="R1880" s="34">
        <f>IF(M1880="","",O1880-P1880-Q1880)</f>
        <v/>
      </c>
    </row>
    <row r="1881">
      <c r="A1881" s="25" t="n">
        <v>1877</v>
      </c>
      <c r="B1881" s="26">
        <f>_xlfn.XLOOKUP(C1881,sales!C:C,scon!B:B,"")</f>
        <v/>
      </c>
      <c r="C1881" s="4" t="n"/>
      <c r="D1881" s="26">
        <f>_xlfn.XLOOKUP(C1881,sales!C:C,scon!D:D,"")</f>
        <v/>
      </c>
      <c r="E1881" s="26">
        <f>_xlfn.XLOOKUP(C1881,sales!C:C,scon!E:E,"")</f>
        <v/>
      </c>
      <c r="F1881" s="4" t="n"/>
      <c r="G1881" s="27" t="n"/>
      <c r="H1881" s="28" t="n"/>
      <c r="I1881" s="4" t="n"/>
      <c r="J1881" s="35">
        <f>_xlfn.XLOOKUP(C1881,sales!C:C,scon!L:L,"")</f>
        <v/>
      </c>
      <c r="K1881" s="31" t="n"/>
      <c r="L1881" s="31" t="n"/>
      <c r="M1881" s="33">
        <f>IF(I1881="","",J1881*I1881)</f>
        <v/>
      </c>
      <c r="N1881" s="33">
        <f>IF(K1881="","",M1881 * K1881)</f>
        <v/>
      </c>
      <c r="O1881" s="33">
        <f>IF(K1881="","",M1881 + N1881)</f>
        <v/>
      </c>
      <c r="P1881" s="4" t="n"/>
      <c r="Q1881" s="33">
        <f>IF(L1881&amp;K1881="","",M1881 * L1881)</f>
        <v/>
      </c>
      <c r="R1881" s="34">
        <f>IF(M1881="","",O1881-P1881-Q1881)</f>
        <v/>
      </c>
    </row>
    <row r="1882">
      <c r="A1882" s="25" t="n">
        <v>1878</v>
      </c>
      <c r="B1882" s="26">
        <f>_xlfn.XLOOKUP(C1882,sales!C:C,scon!B:B,"")</f>
        <v/>
      </c>
      <c r="C1882" s="4" t="n"/>
      <c r="D1882" s="26">
        <f>_xlfn.XLOOKUP(C1882,sales!C:C,scon!D:D,"")</f>
        <v/>
      </c>
      <c r="E1882" s="26">
        <f>_xlfn.XLOOKUP(C1882,sales!C:C,scon!E:E,"")</f>
        <v/>
      </c>
      <c r="F1882" s="4" t="n"/>
      <c r="G1882" s="27" t="n"/>
      <c r="H1882" s="28" t="n"/>
      <c r="I1882" s="4" t="n"/>
      <c r="J1882" s="35">
        <f>_xlfn.XLOOKUP(C1882,sales!C:C,scon!L:L,"")</f>
        <v/>
      </c>
      <c r="K1882" s="31" t="n"/>
      <c r="L1882" s="31" t="n"/>
      <c r="M1882" s="33">
        <f>IF(I1882="","",J1882*I1882)</f>
        <v/>
      </c>
      <c r="N1882" s="33">
        <f>IF(K1882="","",M1882 * K1882)</f>
        <v/>
      </c>
      <c r="O1882" s="33">
        <f>IF(K1882="","",M1882 + N1882)</f>
        <v/>
      </c>
      <c r="P1882" s="4" t="n"/>
      <c r="Q1882" s="33">
        <f>IF(L1882&amp;K1882="","",M1882 * L1882)</f>
        <v/>
      </c>
      <c r="R1882" s="34">
        <f>IF(M1882="","",O1882-P1882-Q1882)</f>
        <v/>
      </c>
    </row>
    <row r="1883">
      <c r="A1883" s="25" t="n">
        <v>1879</v>
      </c>
      <c r="B1883" s="26">
        <f>_xlfn.XLOOKUP(C1883,sales!C:C,scon!B:B,"")</f>
        <v/>
      </c>
      <c r="C1883" s="4" t="n"/>
      <c r="D1883" s="26">
        <f>_xlfn.XLOOKUP(C1883,sales!C:C,scon!D:D,"")</f>
        <v/>
      </c>
      <c r="E1883" s="26">
        <f>_xlfn.XLOOKUP(C1883,sales!C:C,scon!E:E,"")</f>
        <v/>
      </c>
      <c r="F1883" s="4" t="n"/>
      <c r="G1883" s="27" t="n"/>
      <c r="H1883" s="28" t="n"/>
      <c r="I1883" s="4" t="n"/>
      <c r="J1883" s="35">
        <f>_xlfn.XLOOKUP(C1883,sales!C:C,scon!L:L,"")</f>
        <v/>
      </c>
      <c r="K1883" s="31" t="n"/>
      <c r="L1883" s="31" t="n"/>
      <c r="M1883" s="33">
        <f>IF(I1883="","",J1883*I1883)</f>
        <v/>
      </c>
      <c r="N1883" s="33">
        <f>IF(K1883="","",M1883 * K1883)</f>
        <v/>
      </c>
      <c r="O1883" s="33">
        <f>IF(K1883="","",M1883 + N1883)</f>
        <v/>
      </c>
      <c r="P1883" s="4" t="n"/>
      <c r="Q1883" s="33">
        <f>IF(L1883&amp;K1883="","",M1883 * L1883)</f>
        <v/>
      </c>
      <c r="R1883" s="34">
        <f>IF(M1883="","",O1883-P1883-Q1883)</f>
        <v/>
      </c>
    </row>
    <row r="1884">
      <c r="A1884" s="25" t="n">
        <v>1880</v>
      </c>
      <c r="B1884" s="26">
        <f>_xlfn.XLOOKUP(C1884,sales!C:C,scon!B:B,"")</f>
        <v/>
      </c>
      <c r="C1884" s="4" t="n"/>
      <c r="D1884" s="26">
        <f>_xlfn.XLOOKUP(C1884,sales!C:C,scon!D:D,"")</f>
        <v/>
      </c>
      <c r="E1884" s="26">
        <f>_xlfn.XLOOKUP(C1884,sales!C:C,scon!E:E,"")</f>
        <v/>
      </c>
      <c r="F1884" s="4" t="n"/>
      <c r="G1884" s="27" t="n"/>
      <c r="H1884" s="28" t="n"/>
      <c r="I1884" s="4" t="n"/>
      <c r="J1884" s="35">
        <f>_xlfn.XLOOKUP(C1884,sales!C:C,scon!L:L,"")</f>
        <v/>
      </c>
      <c r="K1884" s="31" t="n"/>
      <c r="L1884" s="31" t="n"/>
      <c r="M1884" s="33">
        <f>IF(I1884="","",J1884*I1884)</f>
        <v/>
      </c>
      <c r="N1884" s="33">
        <f>IF(K1884="","",M1884 * K1884)</f>
        <v/>
      </c>
      <c r="O1884" s="33">
        <f>IF(K1884="","",M1884 + N1884)</f>
        <v/>
      </c>
      <c r="P1884" s="4" t="n"/>
      <c r="Q1884" s="33">
        <f>IF(L1884&amp;K1884="","",M1884 * L1884)</f>
        <v/>
      </c>
      <c r="R1884" s="34">
        <f>IF(M1884="","",O1884-P1884-Q1884)</f>
        <v/>
      </c>
    </row>
    <row r="1885">
      <c r="A1885" s="25" t="n">
        <v>1881</v>
      </c>
      <c r="B1885" s="26">
        <f>_xlfn.XLOOKUP(C1885,sales!C:C,scon!B:B,"")</f>
        <v/>
      </c>
      <c r="C1885" s="4" t="n"/>
      <c r="D1885" s="26">
        <f>_xlfn.XLOOKUP(C1885,sales!C:C,scon!D:D,"")</f>
        <v/>
      </c>
      <c r="E1885" s="26">
        <f>_xlfn.XLOOKUP(C1885,sales!C:C,scon!E:E,"")</f>
        <v/>
      </c>
      <c r="F1885" s="4" t="n"/>
      <c r="G1885" s="27" t="n"/>
      <c r="H1885" s="28" t="n"/>
      <c r="I1885" s="4" t="n"/>
      <c r="J1885" s="35">
        <f>_xlfn.XLOOKUP(C1885,sales!C:C,scon!L:L,"")</f>
        <v/>
      </c>
      <c r="K1885" s="31" t="n"/>
      <c r="L1885" s="31" t="n"/>
      <c r="M1885" s="33">
        <f>IF(I1885="","",J1885*I1885)</f>
        <v/>
      </c>
      <c r="N1885" s="33">
        <f>IF(K1885="","",M1885 * K1885)</f>
        <v/>
      </c>
      <c r="O1885" s="33">
        <f>IF(K1885="","",M1885 + N1885)</f>
        <v/>
      </c>
      <c r="P1885" s="4" t="n"/>
      <c r="Q1885" s="33">
        <f>IF(L1885&amp;K1885="","",M1885 * L1885)</f>
        <v/>
      </c>
      <c r="R1885" s="34">
        <f>IF(M1885="","",O1885-P1885-Q1885)</f>
        <v/>
      </c>
    </row>
    <row r="1886">
      <c r="A1886" s="25" t="n">
        <v>1882</v>
      </c>
      <c r="B1886" s="26">
        <f>_xlfn.XLOOKUP(C1886,sales!C:C,scon!B:B,"")</f>
        <v/>
      </c>
      <c r="C1886" s="4" t="n"/>
      <c r="D1886" s="26">
        <f>_xlfn.XLOOKUP(C1886,sales!C:C,scon!D:D,"")</f>
        <v/>
      </c>
      <c r="E1886" s="26">
        <f>_xlfn.XLOOKUP(C1886,sales!C:C,scon!E:E,"")</f>
        <v/>
      </c>
      <c r="F1886" s="4" t="n"/>
      <c r="G1886" s="27" t="n"/>
      <c r="H1886" s="28" t="n"/>
      <c r="I1886" s="4" t="n"/>
      <c r="J1886" s="35">
        <f>_xlfn.XLOOKUP(C1886,sales!C:C,scon!L:L,"")</f>
        <v/>
      </c>
      <c r="K1886" s="31" t="n"/>
      <c r="L1886" s="31" t="n"/>
      <c r="M1886" s="33">
        <f>IF(I1886="","",J1886*I1886)</f>
        <v/>
      </c>
      <c r="N1886" s="33">
        <f>IF(K1886="","",M1886 * K1886)</f>
        <v/>
      </c>
      <c r="O1886" s="33">
        <f>IF(K1886="","",M1886 + N1886)</f>
        <v/>
      </c>
      <c r="P1886" s="4" t="n"/>
      <c r="Q1886" s="33">
        <f>IF(L1886&amp;K1886="","",M1886 * L1886)</f>
        <v/>
      </c>
      <c r="R1886" s="34">
        <f>IF(M1886="","",O1886-P1886-Q1886)</f>
        <v/>
      </c>
    </row>
    <row r="1887">
      <c r="A1887" s="25" t="n">
        <v>1883</v>
      </c>
      <c r="B1887" s="26">
        <f>_xlfn.XLOOKUP(C1887,sales!C:C,scon!B:B,"")</f>
        <v/>
      </c>
      <c r="C1887" s="4" t="n"/>
      <c r="D1887" s="26">
        <f>_xlfn.XLOOKUP(C1887,sales!C:C,scon!D:D,"")</f>
        <v/>
      </c>
      <c r="E1887" s="26">
        <f>_xlfn.XLOOKUP(C1887,sales!C:C,scon!E:E,"")</f>
        <v/>
      </c>
      <c r="F1887" s="4" t="n"/>
      <c r="G1887" s="27" t="n"/>
      <c r="H1887" s="28" t="n"/>
      <c r="I1887" s="4" t="n"/>
      <c r="J1887" s="35">
        <f>_xlfn.XLOOKUP(C1887,sales!C:C,scon!L:L,"")</f>
        <v/>
      </c>
      <c r="K1887" s="31" t="n"/>
      <c r="L1887" s="31" t="n"/>
      <c r="M1887" s="33">
        <f>IF(I1887="","",J1887*I1887)</f>
        <v/>
      </c>
      <c r="N1887" s="33">
        <f>IF(K1887="","",M1887 * K1887)</f>
        <v/>
      </c>
      <c r="O1887" s="33">
        <f>IF(K1887="","",M1887 + N1887)</f>
        <v/>
      </c>
      <c r="P1887" s="4" t="n"/>
      <c r="Q1887" s="33">
        <f>IF(L1887&amp;K1887="","",M1887 * L1887)</f>
        <v/>
      </c>
      <c r="R1887" s="34">
        <f>IF(M1887="","",O1887-P1887-Q1887)</f>
        <v/>
      </c>
    </row>
    <row r="1888">
      <c r="A1888" s="25" t="n">
        <v>1884</v>
      </c>
      <c r="B1888" s="26">
        <f>_xlfn.XLOOKUP(C1888,sales!C:C,scon!B:B,"")</f>
        <v/>
      </c>
      <c r="C1888" s="4" t="n"/>
      <c r="D1888" s="26">
        <f>_xlfn.XLOOKUP(C1888,sales!C:C,scon!D:D,"")</f>
        <v/>
      </c>
      <c r="E1888" s="26">
        <f>_xlfn.XLOOKUP(C1888,sales!C:C,scon!E:E,"")</f>
        <v/>
      </c>
      <c r="F1888" s="4" t="n"/>
      <c r="G1888" s="27" t="n"/>
      <c r="H1888" s="28" t="n"/>
      <c r="I1888" s="4" t="n"/>
      <c r="J1888" s="35">
        <f>_xlfn.XLOOKUP(C1888,sales!C:C,scon!L:L,"")</f>
        <v/>
      </c>
      <c r="K1888" s="31" t="n"/>
      <c r="L1888" s="31" t="n"/>
      <c r="M1888" s="33">
        <f>IF(I1888="","",J1888*I1888)</f>
        <v/>
      </c>
      <c r="N1888" s="33">
        <f>IF(K1888="","",M1888 * K1888)</f>
        <v/>
      </c>
      <c r="O1888" s="33">
        <f>IF(K1888="","",M1888 + N1888)</f>
        <v/>
      </c>
      <c r="P1888" s="4" t="n"/>
      <c r="Q1888" s="33">
        <f>IF(L1888&amp;K1888="","",M1888 * L1888)</f>
        <v/>
      </c>
      <c r="R1888" s="34">
        <f>IF(M1888="","",O1888-P1888-Q1888)</f>
        <v/>
      </c>
    </row>
    <row r="1889">
      <c r="A1889" s="25" t="n">
        <v>1885</v>
      </c>
      <c r="B1889" s="26">
        <f>_xlfn.XLOOKUP(C1889,sales!C:C,scon!B:B,"")</f>
        <v/>
      </c>
      <c r="C1889" s="4" t="n"/>
      <c r="D1889" s="26">
        <f>_xlfn.XLOOKUP(C1889,sales!C:C,scon!D:D,"")</f>
        <v/>
      </c>
      <c r="E1889" s="26">
        <f>_xlfn.XLOOKUP(C1889,sales!C:C,scon!E:E,"")</f>
        <v/>
      </c>
      <c r="F1889" s="4" t="n"/>
      <c r="G1889" s="27" t="n"/>
      <c r="H1889" s="28" t="n"/>
      <c r="I1889" s="4" t="n"/>
      <c r="J1889" s="35">
        <f>_xlfn.XLOOKUP(C1889,sales!C:C,scon!L:L,"")</f>
        <v/>
      </c>
      <c r="K1889" s="31" t="n"/>
      <c r="L1889" s="31" t="n"/>
      <c r="M1889" s="33">
        <f>IF(I1889="","",J1889*I1889)</f>
        <v/>
      </c>
      <c r="N1889" s="33">
        <f>IF(K1889="","",M1889 * K1889)</f>
        <v/>
      </c>
      <c r="O1889" s="33">
        <f>IF(K1889="","",M1889 + N1889)</f>
        <v/>
      </c>
      <c r="P1889" s="4" t="n"/>
      <c r="Q1889" s="33">
        <f>IF(L1889&amp;K1889="","",M1889 * L1889)</f>
        <v/>
      </c>
      <c r="R1889" s="34">
        <f>IF(M1889="","",O1889-P1889-Q1889)</f>
        <v/>
      </c>
    </row>
    <row r="1890">
      <c r="A1890" s="25" t="n">
        <v>1886</v>
      </c>
      <c r="B1890" s="26">
        <f>_xlfn.XLOOKUP(C1890,sales!C:C,scon!B:B,"")</f>
        <v/>
      </c>
      <c r="C1890" s="4" t="n"/>
      <c r="D1890" s="26">
        <f>_xlfn.XLOOKUP(C1890,sales!C:C,scon!D:D,"")</f>
        <v/>
      </c>
      <c r="E1890" s="26">
        <f>_xlfn.XLOOKUP(C1890,sales!C:C,scon!E:E,"")</f>
        <v/>
      </c>
      <c r="F1890" s="4" t="n"/>
      <c r="G1890" s="27" t="n"/>
      <c r="H1890" s="28" t="n"/>
      <c r="I1890" s="4" t="n"/>
      <c r="J1890" s="35">
        <f>_xlfn.XLOOKUP(C1890,sales!C:C,scon!L:L,"")</f>
        <v/>
      </c>
      <c r="K1890" s="31" t="n"/>
      <c r="L1890" s="31" t="n"/>
      <c r="M1890" s="33">
        <f>IF(I1890="","",J1890*I1890)</f>
        <v/>
      </c>
      <c r="N1890" s="33">
        <f>IF(K1890="","",M1890 * K1890)</f>
        <v/>
      </c>
      <c r="O1890" s="33">
        <f>IF(K1890="","",M1890 + N1890)</f>
        <v/>
      </c>
      <c r="P1890" s="4" t="n"/>
      <c r="Q1890" s="33">
        <f>IF(L1890&amp;K1890="","",M1890 * L1890)</f>
        <v/>
      </c>
      <c r="R1890" s="34">
        <f>IF(M1890="","",O1890-P1890-Q1890)</f>
        <v/>
      </c>
    </row>
    <row r="1891">
      <c r="A1891" s="25" t="n">
        <v>1887</v>
      </c>
      <c r="B1891" s="26">
        <f>_xlfn.XLOOKUP(C1891,sales!C:C,scon!B:B,"")</f>
        <v/>
      </c>
      <c r="C1891" s="4" t="n"/>
      <c r="D1891" s="26">
        <f>_xlfn.XLOOKUP(C1891,sales!C:C,scon!D:D,"")</f>
        <v/>
      </c>
      <c r="E1891" s="26">
        <f>_xlfn.XLOOKUP(C1891,sales!C:C,scon!E:E,"")</f>
        <v/>
      </c>
      <c r="F1891" s="4" t="n"/>
      <c r="G1891" s="27" t="n"/>
      <c r="H1891" s="28" t="n"/>
      <c r="I1891" s="4" t="n"/>
      <c r="J1891" s="35">
        <f>_xlfn.XLOOKUP(C1891,sales!C:C,scon!L:L,"")</f>
        <v/>
      </c>
      <c r="K1891" s="31" t="n"/>
      <c r="L1891" s="31" t="n"/>
      <c r="M1891" s="33">
        <f>IF(I1891="","",J1891*I1891)</f>
        <v/>
      </c>
      <c r="N1891" s="33">
        <f>IF(K1891="","",M1891 * K1891)</f>
        <v/>
      </c>
      <c r="O1891" s="33">
        <f>IF(K1891="","",M1891 + N1891)</f>
        <v/>
      </c>
      <c r="P1891" s="4" t="n"/>
      <c r="Q1891" s="33">
        <f>IF(L1891&amp;K1891="","",M1891 * L1891)</f>
        <v/>
      </c>
      <c r="R1891" s="34">
        <f>IF(M1891="","",O1891-P1891-Q1891)</f>
        <v/>
      </c>
    </row>
    <row r="1892">
      <c r="A1892" s="25" t="n">
        <v>1888</v>
      </c>
      <c r="B1892" s="26">
        <f>_xlfn.XLOOKUP(C1892,sales!C:C,scon!B:B,"")</f>
        <v/>
      </c>
      <c r="C1892" s="4" t="n"/>
      <c r="D1892" s="26">
        <f>_xlfn.XLOOKUP(C1892,sales!C:C,scon!D:D,"")</f>
        <v/>
      </c>
      <c r="E1892" s="26">
        <f>_xlfn.XLOOKUP(C1892,sales!C:C,scon!E:E,"")</f>
        <v/>
      </c>
      <c r="F1892" s="4" t="n"/>
      <c r="G1892" s="27" t="n"/>
      <c r="H1892" s="28" t="n"/>
      <c r="I1892" s="4" t="n"/>
      <c r="J1892" s="35">
        <f>_xlfn.XLOOKUP(C1892,sales!C:C,scon!L:L,"")</f>
        <v/>
      </c>
      <c r="K1892" s="31" t="n"/>
      <c r="L1892" s="31" t="n"/>
      <c r="M1892" s="33">
        <f>IF(I1892="","",J1892*I1892)</f>
        <v/>
      </c>
      <c r="N1892" s="33">
        <f>IF(K1892="","",M1892 * K1892)</f>
        <v/>
      </c>
      <c r="O1892" s="33">
        <f>IF(K1892="","",M1892 + N1892)</f>
        <v/>
      </c>
      <c r="P1892" s="4" t="n"/>
      <c r="Q1892" s="33">
        <f>IF(L1892&amp;K1892="","",M1892 * L1892)</f>
        <v/>
      </c>
      <c r="R1892" s="34">
        <f>IF(M1892="","",O1892-P1892-Q1892)</f>
        <v/>
      </c>
    </row>
    <row r="1893">
      <c r="A1893" s="25" t="n">
        <v>1889</v>
      </c>
      <c r="B1893" s="26">
        <f>_xlfn.XLOOKUP(C1893,sales!C:C,scon!B:B,"")</f>
        <v/>
      </c>
      <c r="C1893" s="4" t="n"/>
      <c r="D1893" s="26">
        <f>_xlfn.XLOOKUP(C1893,sales!C:C,scon!D:D,"")</f>
        <v/>
      </c>
      <c r="E1893" s="26">
        <f>_xlfn.XLOOKUP(C1893,sales!C:C,scon!E:E,"")</f>
        <v/>
      </c>
      <c r="F1893" s="4" t="n"/>
      <c r="G1893" s="27" t="n"/>
      <c r="H1893" s="28" t="n"/>
      <c r="I1893" s="4" t="n"/>
      <c r="J1893" s="35">
        <f>_xlfn.XLOOKUP(C1893,sales!C:C,scon!L:L,"")</f>
        <v/>
      </c>
      <c r="K1893" s="31" t="n"/>
      <c r="L1893" s="31" t="n"/>
      <c r="M1893" s="33">
        <f>IF(I1893="","",J1893*I1893)</f>
        <v/>
      </c>
      <c r="N1893" s="33">
        <f>IF(K1893="","",M1893 * K1893)</f>
        <v/>
      </c>
      <c r="O1893" s="33">
        <f>IF(K1893="","",M1893 + N1893)</f>
        <v/>
      </c>
      <c r="P1893" s="4" t="n"/>
      <c r="Q1893" s="33">
        <f>IF(L1893&amp;K1893="","",M1893 * L1893)</f>
        <v/>
      </c>
      <c r="R1893" s="34">
        <f>IF(M1893="","",O1893-P1893-Q1893)</f>
        <v/>
      </c>
    </row>
    <row r="1894">
      <c r="A1894" s="25" t="n">
        <v>1890</v>
      </c>
      <c r="B1894" s="26">
        <f>_xlfn.XLOOKUP(C1894,sales!C:C,scon!B:B,"")</f>
        <v/>
      </c>
      <c r="C1894" s="4" t="n"/>
      <c r="D1894" s="26">
        <f>_xlfn.XLOOKUP(C1894,sales!C:C,scon!D:D,"")</f>
        <v/>
      </c>
      <c r="E1894" s="26">
        <f>_xlfn.XLOOKUP(C1894,sales!C:C,scon!E:E,"")</f>
        <v/>
      </c>
      <c r="F1894" s="4" t="n"/>
      <c r="G1894" s="27" t="n"/>
      <c r="H1894" s="28" t="n"/>
      <c r="I1894" s="4" t="n"/>
      <c r="J1894" s="35">
        <f>_xlfn.XLOOKUP(C1894,sales!C:C,scon!L:L,"")</f>
        <v/>
      </c>
      <c r="K1894" s="31" t="n"/>
      <c r="L1894" s="31" t="n"/>
      <c r="M1894" s="33">
        <f>IF(I1894="","",J1894*I1894)</f>
        <v/>
      </c>
      <c r="N1894" s="33">
        <f>IF(K1894="","",M1894 * K1894)</f>
        <v/>
      </c>
      <c r="O1894" s="33">
        <f>IF(K1894="","",M1894 + N1894)</f>
        <v/>
      </c>
      <c r="P1894" s="4" t="n"/>
      <c r="Q1894" s="33">
        <f>IF(L1894&amp;K1894="","",M1894 * L1894)</f>
        <v/>
      </c>
      <c r="R1894" s="34">
        <f>IF(M1894="","",O1894-P1894-Q1894)</f>
        <v/>
      </c>
    </row>
    <row r="1895">
      <c r="A1895" s="25" t="n">
        <v>1891</v>
      </c>
      <c r="B1895" s="26">
        <f>_xlfn.XLOOKUP(C1895,sales!C:C,scon!B:B,"")</f>
        <v/>
      </c>
      <c r="C1895" s="4" t="n"/>
      <c r="D1895" s="26">
        <f>_xlfn.XLOOKUP(C1895,sales!C:C,scon!D:D,"")</f>
        <v/>
      </c>
      <c r="E1895" s="26">
        <f>_xlfn.XLOOKUP(C1895,sales!C:C,scon!E:E,"")</f>
        <v/>
      </c>
      <c r="F1895" s="4" t="n"/>
      <c r="G1895" s="27" t="n"/>
      <c r="H1895" s="28" t="n"/>
      <c r="I1895" s="4" t="n"/>
      <c r="J1895" s="35">
        <f>_xlfn.XLOOKUP(C1895,sales!C:C,scon!L:L,"")</f>
        <v/>
      </c>
      <c r="K1895" s="31" t="n"/>
      <c r="L1895" s="31" t="n"/>
      <c r="M1895" s="33">
        <f>IF(I1895="","",J1895*I1895)</f>
        <v/>
      </c>
      <c r="N1895" s="33">
        <f>IF(K1895="","",M1895 * K1895)</f>
        <v/>
      </c>
      <c r="O1895" s="33">
        <f>IF(K1895="","",M1895 + N1895)</f>
        <v/>
      </c>
      <c r="P1895" s="4" t="n"/>
      <c r="Q1895" s="33">
        <f>IF(L1895&amp;K1895="","",M1895 * L1895)</f>
        <v/>
      </c>
      <c r="R1895" s="34">
        <f>IF(M1895="","",O1895-P1895-Q1895)</f>
        <v/>
      </c>
    </row>
    <row r="1896">
      <c r="A1896" s="25" t="n">
        <v>1892</v>
      </c>
      <c r="B1896" s="26">
        <f>_xlfn.XLOOKUP(C1896,sales!C:C,scon!B:B,"")</f>
        <v/>
      </c>
      <c r="C1896" s="4" t="n"/>
      <c r="D1896" s="26">
        <f>_xlfn.XLOOKUP(C1896,sales!C:C,scon!D:D,"")</f>
        <v/>
      </c>
      <c r="E1896" s="26">
        <f>_xlfn.XLOOKUP(C1896,sales!C:C,scon!E:E,"")</f>
        <v/>
      </c>
      <c r="F1896" s="4" t="n"/>
      <c r="G1896" s="27" t="n"/>
      <c r="H1896" s="28" t="n"/>
      <c r="I1896" s="4" t="n"/>
      <c r="J1896" s="35">
        <f>_xlfn.XLOOKUP(C1896,sales!C:C,scon!L:L,"")</f>
        <v/>
      </c>
      <c r="K1896" s="31" t="n"/>
      <c r="L1896" s="31" t="n"/>
      <c r="M1896" s="33">
        <f>IF(I1896="","",J1896*I1896)</f>
        <v/>
      </c>
      <c r="N1896" s="33">
        <f>IF(K1896="","",M1896 * K1896)</f>
        <v/>
      </c>
      <c r="O1896" s="33">
        <f>IF(K1896="","",M1896 + N1896)</f>
        <v/>
      </c>
      <c r="P1896" s="4" t="n"/>
      <c r="Q1896" s="33">
        <f>IF(L1896&amp;K1896="","",M1896 * L1896)</f>
        <v/>
      </c>
      <c r="R1896" s="34">
        <f>IF(M1896="","",O1896-P1896-Q1896)</f>
        <v/>
      </c>
    </row>
    <row r="1897">
      <c r="A1897" s="25" t="n">
        <v>1893</v>
      </c>
      <c r="B1897" s="26">
        <f>_xlfn.XLOOKUP(C1897,sales!C:C,scon!B:B,"")</f>
        <v/>
      </c>
      <c r="C1897" s="4" t="n"/>
      <c r="D1897" s="26">
        <f>_xlfn.XLOOKUP(C1897,sales!C:C,scon!D:D,"")</f>
        <v/>
      </c>
      <c r="E1897" s="26">
        <f>_xlfn.XLOOKUP(C1897,sales!C:C,scon!E:E,"")</f>
        <v/>
      </c>
      <c r="F1897" s="4" t="n"/>
      <c r="G1897" s="27" t="n"/>
      <c r="H1897" s="28" t="n"/>
      <c r="I1897" s="4" t="n"/>
      <c r="J1897" s="35">
        <f>_xlfn.XLOOKUP(C1897,sales!C:C,scon!L:L,"")</f>
        <v/>
      </c>
      <c r="K1897" s="31" t="n"/>
      <c r="L1897" s="31" t="n"/>
      <c r="M1897" s="33">
        <f>IF(I1897="","",J1897*I1897)</f>
        <v/>
      </c>
      <c r="N1897" s="33">
        <f>IF(K1897="","",M1897 * K1897)</f>
        <v/>
      </c>
      <c r="O1897" s="33">
        <f>IF(K1897="","",M1897 + N1897)</f>
        <v/>
      </c>
      <c r="P1897" s="4" t="n"/>
      <c r="Q1897" s="33">
        <f>IF(L1897&amp;K1897="","",M1897 * L1897)</f>
        <v/>
      </c>
      <c r="R1897" s="34">
        <f>IF(M1897="","",O1897-P1897-Q1897)</f>
        <v/>
      </c>
    </row>
    <row r="1898">
      <c r="A1898" s="25" t="n">
        <v>1894</v>
      </c>
      <c r="B1898" s="26">
        <f>_xlfn.XLOOKUP(C1898,sales!C:C,scon!B:B,"")</f>
        <v/>
      </c>
      <c r="C1898" s="4" t="n"/>
      <c r="D1898" s="26">
        <f>_xlfn.XLOOKUP(C1898,sales!C:C,scon!D:D,"")</f>
        <v/>
      </c>
      <c r="E1898" s="26">
        <f>_xlfn.XLOOKUP(C1898,sales!C:C,scon!E:E,"")</f>
        <v/>
      </c>
      <c r="F1898" s="4" t="n"/>
      <c r="G1898" s="27" t="n"/>
      <c r="H1898" s="28" t="n"/>
      <c r="I1898" s="4" t="n"/>
      <c r="J1898" s="35">
        <f>_xlfn.XLOOKUP(C1898,sales!C:C,scon!L:L,"")</f>
        <v/>
      </c>
      <c r="K1898" s="31" t="n"/>
      <c r="L1898" s="31" t="n"/>
      <c r="M1898" s="33">
        <f>IF(I1898="","",J1898*I1898)</f>
        <v/>
      </c>
      <c r="N1898" s="33">
        <f>IF(K1898="","",M1898 * K1898)</f>
        <v/>
      </c>
      <c r="O1898" s="33">
        <f>IF(K1898="","",M1898 + N1898)</f>
        <v/>
      </c>
      <c r="P1898" s="4" t="n"/>
      <c r="Q1898" s="33">
        <f>IF(L1898&amp;K1898="","",M1898 * L1898)</f>
        <v/>
      </c>
      <c r="R1898" s="34">
        <f>IF(M1898="","",O1898-P1898-Q1898)</f>
        <v/>
      </c>
    </row>
    <row r="1899">
      <c r="A1899" s="25" t="n">
        <v>1895</v>
      </c>
      <c r="B1899" s="26">
        <f>_xlfn.XLOOKUP(C1899,sales!C:C,scon!B:B,"")</f>
        <v/>
      </c>
      <c r="C1899" s="4" t="n"/>
      <c r="D1899" s="26">
        <f>_xlfn.XLOOKUP(C1899,sales!C:C,scon!D:D,"")</f>
        <v/>
      </c>
      <c r="E1899" s="26">
        <f>_xlfn.XLOOKUP(C1899,sales!C:C,scon!E:E,"")</f>
        <v/>
      </c>
      <c r="F1899" s="4" t="n"/>
      <c r="G1899" s="27" t="n"/>
      <c r="H1899" s="28" t="n"/>
      <c r="I1899" s="4" t="n"/>
      <c r="J1899" s="35">
        <f>_xlfn.XLOOKUP(C1899,sales!C:C,scon!L:L,"")</f>
        <v/>
      </c>
      <c r="K1899" s="31" t="n"/>
      <c r="L1899" s="31" t="n"/>
      <c r="M1899" s="33">
        <f>IF(I1899="","",J1899*I1899)</f>
        <v/>
      </c>
      <c r="N1899" s="33">
        <f>IF(K1899="","",M1899 * K1899)</f>
        <v/>
      </c>
      <c r="O1899" s="33">
        <f>IF(K1899="","",M1899 + N1899)</f>
        <v/>
      </c>
      <c r="P1899" s="4" t="n"/>
      <c r="Q1899" s="33">
        <f>IF(L1899&amp;K1899="","",M1899 * L1899)</f>
        <v/>
      </c>
      <c r="R1899" s="34">
        <f>IF(M1899="","",O1899-P1899-Q1899)</f>
        <v/>
      </c>
    </row>
    <row r="1900">
      <c r="A1900" s="25" t="n">
        <v>1896</v>
      </c>
      <c r="B1900" s="26">
        <f>_xlfn.XLOOKUP(C1900,sales!C:C,scon!B:B,"")</f>
        <v/>
      </c>
      <c r="C1900" s="4" t="n"/>
      <c r="D1900" s="26">
        <f>_xlfn.XLOOKUP(C1900,sales!C:C,scon!D:D,"")</f>
        <v/>
      </c>
      <c r="E1900" s="26">
        <f>_xlfn.XLOOKUP(C1900,sales!C:C,scon!E:E,"")</f>
        <v/>
      </c>
      <c r="F1900" s="4" t="n"/>
      <c r="G1900" s="27" t="n"/>
      <c r="H1900" s="28" t="n"/>
      <c r="I1900" s="4" t="n"/>
      <c r="J1900" s="35">
        <f>_xlfn.XLOOKUP(C1900,sales!C:C,scon!L:L,"")</f>
        <v/>
      </c>
      <c r="K1900" s="31" t="n"/>
      <c r="L1900" s="31" t="n"/>
      <c r="M1900" s="33">
        <f>IF(I1900="","",J1900*I1900)</f>
        <v/>
      </c>
      <c r="N1900" s="33">
        <f>IF(K1900="","",M1900 * K1900)</f>
        <v/>
      </c>
      <c r="O1900" s="33">
        <f>IF(K1900="","",M1900 + N1900)</f>
        <v/>
      </c>
      <c r="P1900" s="4" t="n"/>
      <c r="Q1900" s="33">
        <f>IF(L1900&amp;K1900="","",M1900 * L1900)</f>
        <v/>
      </c>
      <c r="R1900" s="34">
        <f>IF(M1900="","",O1900-P1900-Q1900)</f>
        <v/>
      </c>
    </row>
    <row r="1901">
      <c r="A1901" s="25" t="n">
        <v>1897</v>
      </c>
      <c r="B1901" s="26">
        <f>_xlfn.XLOOKUP(C1901,sales!C:C,scon!B:B,"")</f>
        <v/>
      </c>
      <c r="C1901" s="4" t="n"/>
      <c r="D1901" s="26">
        <f>_xlfn.XLOOKUP(C1901,sales!C:C,scon!D:D,"")</f>
        <v/>
      </c>
      <c r="E1901" s="26">
        <f>_xlfn.XLOOKUP(C1901,sales!C:C,scon!E:E,"")</f>
        <v/>
      </c>
      <c r="F1901" s="4" t="n"/>
      <c r="G1901" s="27" t="n"/>
      <c r="H1901" s="28" t="n"/>
      <c r="I1901" s="4" t="n"/>
      <c r="J1901" s="35">
        <f>_xlfn.XLOOKUP(C1901,sales!C:C,scon!L:L,"")</f>
        <v/>
      </c>
      <c r="K1901" s="31" t="n"/>
      <c r="L1901" s="31" t="n"/>
      <c r="M1901" s="33">
        <f>IF(I1901="","",J1901*I1901)</f>
        <v/>
      </c>
      <c r="N1901" s="33">
        <f>IF(K1901="","",M1901 * K1901)</f>
        <v/>
      </c>
      <c r="O1901" s="33">
        <f>IF(K1901="","",M1901 + N1901)</f>
        <v/>
      </c>
      <c r="P1901" s="4" t="n"/>
      <c r="Q1901" s="33">
        <f>IF(L1901&amp;K1901="","",M1901 * L1901)</f>
        <v/>
      </c>
      <c r="R1901" s="34">
        <f>IF(M1901="","",O1901-P1901-Q1901)</f>
        <v/>
      </c>
    </row>
    <row r="1902">
      <c r="A1902" s="25" t="n">
        <v>1898</v>
      </c>
      <c r="B1902" s="26">
        <f>_xlfn.XLOOKUP(C1902,sales!C:C,scon!B:B,"")</f>
        <v/>
      </c>
      <c r="C1902" s="4" t="n"/>
      <c r="D1902" s="26">
        <f>_xlfn.XLOOKUP(C1902,sales!C:C,scon!D:D,"")</f>
        <v/>
      </c>
      <c r="E1902" s="26">
        <f>_xlfn.XLOOKUP(C1902,sales!C:C,scon!E:E,"")</f>
        <v/>
      </c>
      <c r="F1902" s="4" t="n"/>
      <c r="G1902" s="27" t="n"/>
      <c r="H1902" s="28" t="n"/>
      <c r="I1902" s="4" t="n"/>
      <c r="J1902" s="35">
        <f>_xlfn.XLOOKUP(C1902,sales!C:C,scon!L:L,"")</f>
        <v/>
      </c>
      <c r="K1902" s="31" t="n"/>
      <c r="L1902" s="31" t="n"/>
      <c r="M1902" s="33">
        <f>IF(I1902="","",J1902*I1902)</f>
        <v/>
      </c>
      <c r="N1902" s="33">
        <f>IF(K1902="","",M1902 * K1902)</f>
        <v/>
      </c>
      <c r="O1902" s="33">
        <f>IF(K1902="","",M1902 + N1902)</f>
        <v/>
      </c>
      <c r="P1902" s="4" t="n"/>
      <c r="Q1902" s="33">
        <f>IF(L1902&amp;K1902="","",M1902 * L1902)</f>
        <v/>
      </c>
      <c r="R1902" s="34">
        <f>IF(M1902="","",O1902-P1902-Q1902)</f>
        <v/>
      </c>
    </row>
    <row r="1903">
      <c r="A1903" s="25" t="n">
        <v>1899</v>
      </c>
      <c r="B1903" s="26">
        <f>_xlfn.XLOOKUP(C1903,sales!C:C,scon!B:B,"")</f>
        <v/>
      </c>
      <c r="C1903" s="4" t="n"/>
      <c r="D1903" s="26">
        <f>_xlfn.XLOOKUP(C1903,sales!C:C,scon!D:D,"")</f>
        <v/>
      </c>
      <c r="E1903" s="26">
        <f>_xlfn.XLOOKUP(C1903,sales!C:C,scon!E:E,"")</f>
        <v/>
      </c>
      <c r="F1903" s="4" t="n"/>
      <c r="G1903" s="27" t="n"/>
      <c r="H1903" s="28" t="n"/>
      <c r="I1903" s="4" t="n"/>
      <c r="J1903" s="35">
        <f>_xlfn.XLOOKUP(C1903,sales!C:C,scon!L:L,"")</f>
        <v/>
      </c>
      <c r="K1903" s="31" t="n"/>
      <c r="L1903" s="31" t="n"/>
      <c r="M1903" s="33">
        <f>IF(I1903="","",J1903*I1903)</f>
        <v/>
      </c>
      <c r="N1903" s="33">
        <f>IF(K1903="","",M1903 * K1903)</f>
        <v/>
      </c>
      <c r="O1903" s="33">
        <f>IF(K1903="","",M1903 + N1903)</f>
        <v/>
      </c>
      <c r="P1903" s="4" t="n"/>
      <c r="Q1903" s="33">
        <f>IF(L1903&amp;K1903="","",M1903 * L1903)</f>
        <v/>
      </c>
      <c r="R1903" s="34">
        <f>IF(M1903="","",O1903-P1903-Q1903)</f>
        <v/>
      </c>
    </row>
    <row r="1904">
      <c r="A1904" s="25" t="n">
        <v>1900</v>
      </c>
      <c r="B1904" s="26">
        <f>_xlfn.XLOOKUP(C1904,sales!C:C,scon!B:B,"")</f>
        <v/>
      </c>
      <c r="C1904" s="4" t="n"/>
      <c r="D1904" s="26">
        <f>_xlfn.XLOOKUP(C1904,sales!C:C,scon!D:D,"")</f>
        <v/>
      </c>
      <c r="E1904" s="26">
        <f>_xlfn.XLOOKUP(C1904,sales!C:C,scon!E:E,"")</f>
        <v/>
      </c>
      <c r="F1904" s="4" t="n"/>
      <c r="G1904" s="27" t="n"/>
      <c r="H1904" s="28" t="n"/>
      <c r="I1904" s="4" t="n"/>
      <c r="J1904" s="35">
        <f>_xlfn.XLOOKUP(C1904,sales!C:C,scon!L:L,"")</f>
        <v/>
      </c>
      <c r="K1904" s="31" t="n"/>
      <c r="L1904" s="31" t="n"/>
      <c r="M1904" s="33">
        <f>IF(I1904="","",J1904*I1904)</f>
        <v/>
      </c>
      <c r="N1904" s="33">
        <f>IF(K1904="","",M1904 * K1904)</f>
        <v/>
      </c>
      <c r="O1904" s="33">
        <f>IF(K1904="","",M1904 + N1904)</f>
        <v/>
      </c>
      <c r="P1904" s="4" t="n"/>
      <c r="Q1904" s="33">
        <f>IF(L1904&amp;K1904="","",M1904 * L1904)</f>
        <v/>
      </c>
      <c r="R1904" s="34">
        <f>IF(M1904="","",O1904-P1904-Q1904)</f>
        <v/>
      </c>
    </row>
    <row r="1905">
      <c r="A1905" s="25" t="n">
        <v>1901</v>
      </c>
      <c r="B1905" s="26">
        <f>_xlfn.XLOOKUP(C1905,sales!C:C,scon!B:B,"")</f>
        <v/>
      </c>
      <c r="C1905" s="4" t="n"/>
      <c r="D1905" s="26">
        <f>_xlfn.XLOOKUP(C1905,sales!C:C,scon!D:D,"")</f>
        <v/>
      </c>
      <c r="E1905" s="26">
        <f>_xlfn.XLOOKUP(C1905,sales!C:C,scon!E:E,"")</f>
        <v/>
      </c>
      <c r="F1905" s="4" t="n"/>
      <c r="G1905" s="27" t="n"/>
      <c r="H1905" s="28" t="n"/>
      <c r="I1905" s="4" t="n"/>
      <c r="J1905" s="35">
        <f>_xlfn.XLOOKUP(C1905,sales!C:C,scon!L:L,"")</f>
        <v/>
      </c>
      <c r="K1905" s="31" t="n"/>
      <c r="L1905" s="31" t="n"/>
      <c r="M1905" s="33">
        <f>IF(I1905="","",J1905*I1905)</f>
        <v/>
      </c>
      <c r="N1905" s="33">
        <f>IF(K1905="","",M1905 * K1905)</f>
        <v/>
      </c>
      <c r="O1905" s="33">
        <f>IF(K1905="","",M1905 + N1905)</f>
        <v/>
      </c>
      <c r="P1905" s="4" t="n"/>
      <c r="Q1905" s="33">
        <f>IF(L1905&amp;K1905="","",M1905 * L1905)</f>
        <v/>
      </c>
      <c r="R1905" s="34">
        <f>IF(M1905="","",O1905-P1905-Q1905)</f>
        <v/>
      </c>
    </row>
    <row r="1906">
      <c r="A1906" s="25" t="n">
        <v>1902</v>
      </c>
      <c r="B1906" s="26">
        <f>_xlfn.XLOOKUP(C1906,sales!C:C,scon!B:B,"")</f>
        <v/>
      </c>
      <c r="C1906" s="4" t="n"/>
      <c r="D1906" s="26">
        <f>_xlfn.XLOOKUP(C1906,sales!C:C,scon!D:D,"")</f>
        <v/>
      </c>
      <c r="E1906" s="26">
        <f>_xlfn.XLOOKUP(C1906,sales!C:C,scon!E:E,"")</f>
        <v/>
      </c>
      <c r="F1906" s="4" t="n"/>
      <c r="G1906" s="27" t="n"/>
      <c r="H1906" s="28" t="n"/>
      <c r="I1906" s="4" t="n"/>
      <c r="J1906" s="35">
        <f>_xlfn.XLOOKUP(C1906,sales!C:C,scon!L:L,"")</f>
        <v/>
      </c>
      <c r="K1906" s="31" t="n"/>
      <c r="L1906" s="31" t="n"/>
      <c r="M1906" s="33">
        <f>IF(I1906="","",J1906*I1906)</f>
        <v/>
      </c>
      <c r="N1906" s="33">
        <f>IF(K1906="","",M1906 * K1906)</f>
        <v/>
      </c>
      <c r="O1906" s="33">
        <f>IF(K1906="","",M1906 + N1906)</f>
        <v/>
      </c>
      <c r="P1906" s="4" t="n"/>
      <c r="Q1906" s="33">
        <f>IF(L1906&amp;K1906="","",M1906 * L1906)</f>
        <v/>
      </c>
      <c r="R1906" s="34">
        <f>IF(M1906="","",O1906-P1906-Q1906)</f>
        <v/>
      </c>
    </row>
    <row r="1907">
      <c r="A1907" s="25" t="n">
        <v>1903</v>
      </c>
      <c r="B1907" s="26">
        <f>_xlfn.XLOOKUP(C1907,sales!C:C,scon!B:B,"")</f>
        <v/>
      </c>
      <c r="C1907" s="4" t="n"/>
      <c r="D1907" s="26">
        <f>_xlfn.XLOOKUP(C1907,sales!C:C,scon!D:D,"")</f>
        <v/>
      </c>
      <c r="E1907" s="26">
        <f>_xlfn.XLOOKUP(C1907,sales!C:C,scon!E:E,"")</f>
        <v/>
      </c>
      <c r="F1907" s="4" t="n"/>
      <c r="G1907" s="27" t="n"/>
      <c r="H1907" s="28" t="n"/>
      <c r="I1907" s="4" t="n"/>
      <c r="J1907" s="35">
        <f>_xlfn.XLOOKUP(C1907,sales!C:C,scon!L:L,"")</f>
        <v/>
      </c>
      <c r="K1907" s="31" t="n"/>
      <c r="L1907" s="31" t="n"/>
      <c r="M1907" s="33">
        <f>IF(I1907="","",J1907*I1907)</f>
        <v/>
      </c>
      <c r="N1907" s="33">
        <f>IF(K1907="","",M1907 * K1907)</f>
        <v/>
      </c>
      <c r="O1907" s="33">
        <f>IF(K1907="","",M1907 + N1907)</f>
        <v/>
      </c>
      <c r="P1907" s="4" t="n"/>
      <c r="Q1907" s="33">
        <f>IF(L1907&amp;K1907="","",M1907 * L1907)</f>
        <v/>
      </c>
      <c r="R1907" s="34">
        <f>IF(M1907="","",O1907-P1907-Q1907)</f>
        <v/>
      </c>
    </row>
    <row r="1908">
      <c r="A1908" s="25" t="n">
        <v>1904</v>
      </c>
      <c r="B1908" s="26">
        <f>_xlfn.XLOOKUP(C1908,sales!C:C,scon!B:B,"")</f>
        <v/>
      </c>
      <c r="C1908" s="4" t="n"/>
      <c r="D1908" s="26">
        <f>_xlfn.XLOOKUP(C1908,sales!C:C,scon!D:D,"")</f>
        <v/>
      </c>
      <c r="E1908" s="26">
        <f>_xlfn.XLOOKUP(C1908,sales!C:C,scon!E:E,"")</f>
        <v/>
      </c>
      <c r="F1908" s="4" t="n"/>
      <c r="G1908" s="27" t="n"/>
      <c r="H1908" s="28" t="n"/>
      <c r="I1908" s="4" t="n"/>
      <c r="J1908" s="35">
        <f>_xlfn.XLOOKUP(C1908,sales!C:C,scon!L:L,"")</f>
        <v/>
      </c>
      <c r="K1908" s="31" t="n"/>
      <c r="L1908" s="31" t="n"/>
      <c r="M1908" s="33">
        <f>IF(I1908="","",J1908*I1908)</f>
        <v/>
      </c>
      <c r="N1908" s="33">
        <f>IF(K1908="","",M1908 * K1908)</f>
        <v/>
      </c>
      <c r="O1908" s="33">
        <f>IF(K1908="","",M1908 + N1908)</f>
        <v/>
      </c>
      <c r="P1908" s="4" t="n"/>
      <c r="Q1908" s="33">
        <f>IF(L1908&amp;K1908="","",M1908 * L1908)</f>
        <v/>
      </c>
      <c r="R1908" s="34">
        <f>IF(M1908="","",O1908-P1908-Q1908)</f>
        <v/>
      </c>
    </row>
    <row r="1909">
      <c r="A1909" s="25" t="n">
        <v>1905</v>
      </c>
      <c r="B1909" s="26">
        <f>_xlfn.XLOOKUP(C1909,sales!C:C,scon!B:B,"")</f>
        <v/>
      </c>
      <c r="C1909" s="4" t="n"/>
      <c r="D1909" s="26">
        <f>_xlfn.XLOOKUP(C1909,sales!C:C,scon!D:D,"")</f>
        <v/>
      </c>
      <c r="E1909" s="26">
        <f>_xlfn.XLOOKUP(C1909,sales!C:C,scon!E:E,"")</f>
        <v/>
      </c>
      <c r="F1909" s="4" t="n"/>
      <c r="G1909" s="27" t="n"/>
      <c r="H1909" s="28" t="n"/>
      <c r="I1909" s="4" t="n"/>
      <c r="J1909" s="35">
        <f>_xlfn.XLOOKUP(C1909,sales!C:C,scon!L:L,"")</f>
        <v/>
      </c>
      <c r="K1909" s="31" t="n"/>
      <c r="L1909" s="31" t="n"/>
      <c r="M1909" s="33">
        <f>IF(I1909="","",J1909*I1909)</f>
        <v/>
      </c>
      <c r="N1909" s="33">
        <f>IF(K1909="","",M1909 * K1909)</f>
        <v/>
      </c>
      <c r="O1909" s="33">
        <f>IF(K1909="","",M1909 + N1909)</f>
        <v/>
      </c>
      <c r="P1909" s="4" t="n"/>
      <c r="Q1909" s="33">
        <f>IF(L1909&amp;K1909="","",M1909 * L1909)</f>
        <v/>
      </c>
      <c r="R1909" s="34">
        <f>IF(M1909="","",O1909-P1909-Q1909)</f>
        <v/>
      </c>
    </row>
    <row r="1910">
      <c r="A1910" s="25" t="n">
        <v>1906</v>
      </c>
      <c r="B1910" s="26">
        <f>_xlfn.XLOOKUP(C1910,sales!C:C,scon!B:B,"")</f>
        <v/>
      </c>
      <c r="C1910" s="4" t="n"/>
      <c r="D1910" s="26">
        <f>_xlfn.XLOOKUP(C1910,sales!C:C,scon!D:D,"")</f>
        <v/>
      </c>
      <c r="E1910" s="26">
        <f>_xlfn.XLOOKUP(C1910,sales!C:C,scon!E:E,"")</f>
        <v/>
      </c>
      <c r="F1910" s="4" t="n"/>
      <c r="G1910" s="27" t="n"/>
      <c r="H1910" s="28" t="n"/>
      <c r="I1910" s="4" t="n"/>
      <c r="J1910" s="35">
        <f>_xlfn.XLOOKUP(C1910,sales!C:C,scon!L:L,"")</f>
        <v/>
      </c>
      <c r="K1910" s="31" t="n"/>
      <c r="L1910" s="31" t="n"/>
      <c r="M1910" s="33">
        <f>IF(I1910="","",J1910*I1910)</f>
        <v/>
      </c>
      <c r="N1910" s="33">
        <f>IF(K1910="","",M1910 * K1910)</f>
        <v/>
      </c>
      <c r="O1910" s="33">
        <f>IF(K1910="","",M1910 + N1910)</f>
        <v/>
      </c>
      <c r="P1910" s="4" t="n"/>
      <c r="Q1910" s="33">
        <f>IF(L1910&amp;K1910="","",M1910 * L1910)</f>
        <v/>
      </c>
      <c r="R1910" s="34">
        <f>IF(M1910="","",O1910-P1910-Q1910)</f>
        <v/>
      </c>
    </row>
    <row r="1911">
      <c r="A1911" s="25" t="n">
        <v>1907</v>
      </c>
      <c r="B1911" s="26">
        <f>_xlfn.XLOOKUP(C1911,sales!C:C,scon!B:B,"")</f>
        <v/>
      </c>
      <c r="C1911" s="4" t="n"/>
      <c r="D1911" s="26">
        <f>_xlfn.XLOOKUP(C1911,sales!C:C,scon!D:D,"")</f>
        <v/>
      </c>
      <c r="E1911" s="26">
        <f>_xlfn.XLOOKUP(C1911,sales!C:C,scon!E:E,"")</f>
        <v/>
      </c>
      <c r="F1911" s="4" t="n"/>
      <c r="G1911" s="27" t="n"/>
      <c r="H1911" s="28" t="n"/>
      <c r="I1911" s="4" t="n"/>
      <c r="J1911" s="35">
        <f>_xlfn.XLOOKUP(C1911,sales!C:C,scon!L:L,"")</f>
        <v/>
      </c>
      <c r="K1911" s="31" t="n"/>
      <c r="L1911" s="31" t="n"/>
      <c r="M1911" s="33">
        <f>IF(I1911="","",J1911*I1911)</f>
        <v/>
      </c>
      <c r="N1911" s="33">
        <f>IF(K1911="","",M1911 * K1911)</f>
        <v/>
      </c>
      <c r="O1911" s="33">
        <f>IF(K1911="","",M1911 + N1911)</f>
        <v/>
      </c>
      <c r="P1911" s="4" t="n"/>
      <c r="Q1911" s="33">
        <f>IF(L1911&amp;K1911="","",M1911 * L1911)</f>
        <v/>
      </c>
      <c r="R1911" s="34">
        <f>IF(M1911="","",O1911-P1911-Q1911)</f>
        <v/>
      </c>
    </row>
    <row r="1912">
      <c r="A1912" s="25" t="n">
        <v>1908</v>
      </c>
      <c r="B1912" s="26">
        <f>_xlfn.XLOOKUP(C1912,sales!C:C,scon!B:B,"")</f>
        <v/>
      </c>
      <c r="C1912" s="4" t="n"/>
      <c r="D1912" s="26">
        <f>_xlfn.XLOOKUP(C1912,sales!C:C,scon!D:D,"")</f>
        <v/>
      </c>
      <c r="E1912" s="26">
        <f>_xlfn.XLOOKUP(C1912,sales!C:C,scon!E:E,"")</f>
        <v/>
      </c>
      <c r="F1912" s="4" t="n"/>
      <c r="G1912" s="27" t="n"/>
      <c r="H1912" s="28" t="n"/>
      <c r="I1912" s="4" t="n"/>
      <c r="J1912" s="35">
        <f>_xlfn.XLOOKUP(C1912,sales!C:C,scon!L:L,"")</f>
        <v/>
      </c>
      <c r="K1912" s="31" t="n"/>
      <c r="L1912" s="31" t="n"/>
      <c r="M1912" s="33">
        <f>IF(I1912="","",J1912*I1912)</f>
        <v/>
      </c>
      <c r="N1912" s="33">
        <f>IF(K1912="","",M1912 * K1912)</f>
        <v/>
      </c>
      <c r="O1912" s="33">
        <f>IF(K1912="","",M1912 + N1912)</f>
        <v/>
      </c>
      <c r="P1912" s="4" t="n"/>
      <c r="Q1912" s="33">
        <f>IF(L1912&amp;K1912="","",M1912 * L1912)</f>
        <v/>
      </c>
      <c r="R1912" s="34">
        <f>IF(M1912="","",O1912-P1912-Q1912)</f>
        <v/>
      </c>
    </row>
    <row r="1913">
      <c r="A1913" s="25" t="n">
        <v>1909</v>
      </c>
      <c r="B1913" s="26">
        <f>_xlfn.XLOOKUP(C1913,sales!C:C,scon!B:B,"")</f>
        <v/>
      </c>
      <c r="C1913" s="4" t="n"/>
      <c r="D1913" s="26">
        <f>_xlfn.XLOOKUP(C1913,sales!C:C,scon!D:D,"")</f>
        <v/>
      </c>
      <c r="E1913" s="26">
        <f>_xlfn.XLOOKUP(C1913,sales!C:C,scon!E:E,"")</f>
        <v/>
      </c>
      <c r="F1913" s="4" t="n"/>
      <c r="G1913" s="27" t="n"/>
      <c r="H1913" s="28" t="n"/>
      <c r="I1913" s="4" t="n"/>
      <c r="J1913" s="35">
        <f>_xlfn.XLOOKUP(C1913,sales!C:C,scon!L:L,"")</f>
        <v/>
      </c>
      <c r="K1913" s="31" t="n"/>
      <c r="L1913" s="31" t="n"/>
      <c r="M1913" s="33">
        <f>IF(I1913="","",J1913*I1913)</f>
        <v/>
      </c>
      <c r="N1913" s="33">
        <f>IF(K1913="","",M1913 * K1913)</f>
        <v/>
      </c>
      <c r="O1913" s="33">
        <f>IF(K1913="","",M1913 + N1913)</f>
        <v/>
      </c>
      <c r="P1913" s="4" t="n"/>
      <c r="Q1913" s="33">
        <f>IF(L1913&amp;K1913="","",M1913 * L1913)</f>
        <v/>
      </c>
      <c r="R1913" s="34">
        <f>IF(M1913="","",O1913-P1913-Q1913)</f>
        <v/>
      </c>
    </row>
    <row r="1914">
      <c r="A1914" s="25" t="n">
        <v>1910</v>
      </c>
      <c r="B1914" s="26">
        <f>_xlfn.XLOOKUP(C1914,sales!C:C,scon!B:B,"")</f>
        <v/>
      </c>
      <c r="C1914" s="4" t="n"/>
      <c r="D1914" s="26">
        <f>_xlfn.XLOOKUP(C1914,sales!C:C,scon!D:D,"")</f>
        <v/>
      </c>
      <c r="E1914" s="26">
        <f>_xlfn.XLOOKUP(C1914,sales!C:C,scon!E:E,"")</f>
        <v/>
      </c>
      <c r="F1914" s="4" t="n"/>
      <c r="G1914" s="27" t="n"/>
      <c r="H1914" s="28" t="n"/>
      <c r="I1914" s="4" t="n"/>
      <c r="J1914" s="35">
        <f>_xlfn.XLOOKUP(C1914,sales!C:C,scon!L:L,"")</f>
        <v/>
      </c>
      <c r="K1914" s="31" t="n"/>
      <c r="L1914" s="31" t="n"/>
      <c r="M1914" s="33">
        <f>IF(I1914="","",J1914*I1914)</f>
        <v/>
      </c>
      <c r="N1914" s="33">
        <f>IF(K1914="","",M1914 * K1914)</f>
        <v/>
      </c>
      <c r="O1914" s="33">
        <f>IF(K1914="","",M1914 + N1914)</f>
        <v/>
      </c>
      <c r="P1914" s="4" t="n"/>
      <c r="Q1914" s="33">
        <f>IF(L1914&amp;K1914="","",M1914 * L1914)</f>
        <v/>
      </c>
      <c r="R1914" s="34">
        <f>IF(M1914="","",O1914-P1914-Q1914)</f>
        <v/>
      </c>
    </row>
    <row r="1915">
      <c r="A1915" s="25" t="n">
        <v>1911</v>
      </c>
      <c r="B1915" s="26">
        <f>_xlfn.XLOOKUP(C1915,sales!C:C,scon!B:B,"")</f>
        <v/>
      </c>
      <c r="C1915" s="4" t="n"/>
      <c r="D1915" s="26">
        <f>_xlfn.XLOOKUP(C1915,sales!C:C,scon!D:D,"")</f>
        <v/>
      </c>
      <c r="E1915" s="26">
        <f>_xlfn.XLOOKUP(C1915,sales!C:C,scon!E:E,"")</f>
        <v/>
      </c>
      <c r="F1915" s="4" t="n"/>
      <c r="G1915" s="27" t="n"/>
      <c r="H1915" s="28" t="n"/>
      <c r="I1915" s="4" t="n"/>
      <c r="J1915" s="35">
        <f>_xlfn.XLOOKUP(C1915,sales!C:C,scon!L:L,"")</f>
        <v/>
      </c>
      <c r="K1915" s="31" t="n"/>
      <c r="L1915" s="31" t="n"/>
      <c r="M1915" s="33">
        <f>IF(I1915="","",J1915*I1915)</f>
        <v/>
      </c>
      <c r="N1915" s="33">
        <f>IF(K1915="","",M1915 * K1915)</f>
        <v/>
      </c>
      <c r="O1915" s="33">
        <f>IF(K1915="","",M1915 + N1915)</f>
        <v/>
      </c>
      <c r="P1915" s="4" t="n"/>
      <c r="Q1915" s="33">
        <f>IF(L1915&amp;K1915="","",M1915 * L1915)</f>
        <v/>
      </c>
      <c r="R1915" s="34">
        <f>IF(M1915="","",O1915-P1915-Q1915)</f>
        <v/>
      </c>
    </row>
    <row r="1916">
      <c r="A1916" s="25" t="n">
        <v>1912</v>
      </c>
      <c r="B1916" s="26">
        <f>_xlfn.XLOOKUP(C1916,sales!C:C,scon!B:B,"")</f>
        <v/>
      </c>
      <c r="C1916" s="4" t="n"/>
      <c r="D1916" s="26">
        <f>_xlfn.XLOOKUP(C1916,sales!C:C,scon!D:D,"")</f>
        <v/>
      </c>
      <c r="E1916" s="26">
        <f>_xlfn.XLOOKUP(C1916,sales!C:C,scon!E:E,"")</f>
        <v/>
      </c>
      <c r="F1916" s="4" t="n"/>
      <c r="G1916" s="27" t="n"/>
      <c r="H1916" s="28" t="n"/>
      <c r="I1916" s="4" t="n"/>
      <c r="J1916" s="35">
        <f>_xlfn.XLOOKUP(C1916,sales!C:C,scon!L:L,"")</f>
        <v/>
      </c>
      <c r="K1916" s="31" t="n"/>
      <c r="L1916" s="31" t="n"/>
      <c r="M1916" s="33">
        <f>IF(I1916="","",J1916*I1916)</f>
        <v/>
      </c>
      <c r="N1916" s="33">
        <f>IF(K1916="","",M1916 * K1916)</f>
        <v/>
      </c>
      <c r="O1916" s="33">
        <f>IF(K1916="","",M1916 + N1916)</f>
        <v/>
      </c>
      <c r="P1916" s="4" t="n"/>
      <c r="Q1916" s="33">
        <f>IF(L1916&amp;K1916="","",M1916 * L1916)</f>
        <v/>
      </c>
      <c r="R1916" s="34">
        <f>IF(M1916="","",O1916-P1916-Q1916)</f>
        <v/>
      </c>
    </row>
    <row r="1917">
      <c r="A1917" s="25" t="n">
        <v>1913</v>
      </c>
      <c r="B1917" s="26">
        <f>_xlfn.XLOOKUP(C1917,sales!C:C,scon!B:B,"")</f>
        <v/>
      </c>
      <c r="C1917" s="4" t="n"/>
      <c r="D1917" s="26">
        <f>_xlfn.XLOOKUP(C1917,sales!C:C,scon!D:D,"")</f>
        <v/>
      </c>
      <c r="E1917" s="26">
        <f>_xlfn.XLOOKUP(C1917,sales!C:C,scon!E:E,"")</f>
        <v/>
      </c>
      <c r="F1917" s="4" t="n"/>
      <c r="G1917" s="27" t="n"/>
      <c r="H1917" s="28" t="n"/>
      <c r="I1917" s="4" t="n"/>
      <c r="J1917" s="35">
        <f>_xlfn.XLOOKUP(C1917,sales!C:C,scon!L:L,"")</f>
        <v/>
      </c>
      <c r="K1917" s="31" t="n"/>
      <c r="L1917" s="31" t="n"/>
      <c r="M1917" s="33">
        <f>IF(I1917="","",J1917*I1917)</f>
        <v/>
      </c>
      <c r="N1917" s="33">
        <f>IF(K1917="","",M1917 * K1917)</f>
        <v/>
      </c>
      <c r="O1917" s="33">
        <f>IF(K1917="","",M1917 + N1917)</f>
        <v/>
      </c>
      <c r="P1917" s="4" t="n"/>
      <c r="Q1917" s="33">
        <f>IF(L1917&amp;K1917="","",M1917 * L1917)</f>
        <v/>
      </c>
      <c r="R1917" s="34">
        <f>IF(M1917="","",O1917-P1917-Q1917)</f>
        <v/>
      </c>
    </row>
    <row r="1918">
      <c r="A1918" s="25" t="n">
        <v>1914</v>
      </c>
      <c r="B1918" s="26">
        <f>_xlfn.XLOOKUP(C1918,sales!C:C,scon!B:B,"")</f>
        <v/>
      </c>
      <c r="C1918" s="4" t="n"/>
      <c r="D1918" s="26">
        <f>_xlfn.XLOOKUP(C1918,sales!C:C,scon!D:D,"")</f>
        <v/>
      </c>
      <c r="E1918" s="26">
        <f>_xlfn.XLOOKUP(C1918,sales!C:C,scon!E:E,"")</f>
        <v/>
      </c>
      <c r="F1918" s="4" t="n"/>
      <c r="G1918" s="27" t="n"/>
      <c r="H1918" s="28" t="n"/>
      <c r="I1918" s="4" t="n"/>
      <c r="J1918" s="35">
        <f>_xlfn.XLOOKUP(C1918,sales!C:C,scon!L:L,"")</f>
        <v/>
      </c>
      <c r="K1918" s="31" t="n"/>
      <c r="L1918" s="31" t="n"/>
      <c r="M1918" s="33">
        <f>IF(I1918="","",J1918*I1918)</f>
        <v/>
      </c>
      <c r="N1918" s="33">
        <f>IF(K1918="","",M1918 * K1918)</f>
        <v/>
      </c>
      <c r="O1918" s="33">
        <f>IF(K1918="","",M1918 + N1918)</f>
        <v/>
      </c>
      <c r="P1918" s="4" t="n"/>
      <c r="Q1918" s="33">
        <f>IF(L1918&amp;K1918="","",M1918 * L1918)</f>
        <v/>
      </c>
      <c r="R1918" s="34">
        <f>IF(M1918="","",O1918-P1918-Q1918)</f>
        <v/>
      </c>
    </row>
    <row r="1919">
      <c r="A1919" s="25" t="n">
        <v>1915</v>
      </c>
      <c r="B1919" s="26">
        <f>_xlfn.XLOOKUP(C1919,sales!C:C,scon!B:B,"")</f>
        <v/>
      </c>
      <c r="C1919" s="4" t="n"/>
      <c r="D1919" s="26">
        <f>_xlfn.XLOOKUP(C1919,sales!C:C,scon!D:D,"")</f>
        <v/>
      </c>
      <c r="E1919" s="26">
        <f>_xlfn.XLOOKUP(C1919,sales!C:C,scon!E:E,"")</f>
        <v/>
      </c>
      <c r="F1919" s="4" t="n"/>
      <c r="G1919" s="27" t="n"/>
      <c r="H1919" s="28" t="n"/>
      <c r="I1919" s="4" t="n"/>
      <c r="J1919" s="35">
        <f>_xlfn.XLOOKUP(C1919,sales!C:C,scon!L:L,"")</f>
        <v/>
      </c>
      <c r="K1919" s="31" t="n"/>
      <c r="L1919" s="31" t="n"/>
      <c r="M1919" s="33">
        <f>IF(I1919="","",J1919*I1919)</f>
        <v/>
      </c>
      <c r="N1919" s="33">
        <f>IF(K1919="","",M1919 * K1919)</f>
        <v/>
      </c>
      <c r="O1919" s="33">
        <f>IF(K1919="","",M1919 + N1919)</f>
        <v/>
      </c>
      <c r="P1919" s="4" t="n"/>
      <c r="Q1919" s="33">
        <f>IF(L1919&amp;K1919="","",M1919 * L1919)</f>
        <v/>
      </c>
      <c r="R1919" s="34">
        <f>IF(M1919="","",O1919-P1919-Q1919)</f>
        <v/>
      </c>
    </row>
    <row r="1920">
      <c r="A1920" s="25" t="n">
        <v>1916</v>
      </c>
      <c r="B1920" s="26">
        <f>_xlfn.XLOOKUP(C1920,sales!C:C,scon!B:B,"")</f>
        <v/>
      </c>
      <c r="C1920" s="4" t="n"/>
      <c r="D1920" s="26">
        <f>_xlfn.XLOOKUP(C1920,sales!C:C,scon!D:D,"")</f>
        <v/>
      </c>
      <c r="E1920" s="26">
        <f>_xlfn.XLOOKUP(C1920,sales!C:C,scon!E:E,"")</f>
        <v/>
      </c>
      <c r="F1920" s="4" t="n"/>
      <c r="G1920" s="27" t="n"/>
      <c r="H1920" s="28" t="n"/>
      <c r="I1920" s="4" t="n"/>
      <c r="J1920" s="35">
        <f>_xlfn.XLOOKUP(C1920,sales!C:C,scon!L:L,"")</f>
        <v/>
      </c>
      <c r="K1920" s="31" t="n"/>
      <c r="L1920" s="31" t="n"/>
      <c r="M1920" s="33">
        <f>IF(I1920="","",J1920*I1920)</f>
        <v/>
      </c>
      <c r="N1920" s="33">
        <f>IF(K1920="","",M1920 * K1920)</f>
        <v/>
      </c>
      <c r="O1920" s="33">
        <f>IF(K1920="","",M1920 + N1920)</f>
        <v/>
      </c>
      <c r="P1920" s="4" t="n"/>
      <c r="Q1920" s="33">
        <f>IF(L1920&amp;K1920="","",M1920 * L1920)</f>
        <v/>
      </c>
      <c r="R1920" s="34">
        <f>IF(M1920="","",O1920-P1920-Q1920)</f>
        <v/>
      </c>
    </row>
    <row r="1921">
      <c r="A1921" s="25" t="n">
        <v>1917</v>
      </c>
      <c r="B1921" s="26">
        <f>_xlfn.XLOOKUP(C1921,sales!C:C,scon!B:B,"")</f>
        <v/>
      </c>
      <c r="C1921" s="4" t="n"/>
      <c r="D1921" s="26">
        <f>_xlfn.XLOOKUP(C1921,sales!C:C,scon!D:D,"")</f>
        <v/>
      </c>
      <c r="E1921" s="26">
        <f>_xlfn.XLOOKUP(C1921,sales!C:C,scon!E:E,"")</f>
        <v/>
      </c>
      <c r="F1921" s="4" t="n"/>
      <c r="G1921" s="27" t="n"/>
      <c r="H1921" s="28" t="n"/>
      <c r="I1921" s="4" t="n"/>
      <c r="J1921" s="35">
        <f>_xlfn.XLOOKUP(C1921,sales!C:C,scon!L:L,"")</f>
        <v/>
      </c>
      <c r="K1921" s="31" t="n"/>
      <c r="L1921" s="31" t="n"/>
      <c r="M1921" s="33">
        <f>IF(I1921="","",J1921*I1921)</f>
        <v/>
      </c>
      <c r="N1921" s="33">
        <f>IF(K1921="","",M1921 * K1921)</f>
        <v/>
      </c>
      <c r="O1921" s="33">
        <f>IF(K1921="","",M1921 + N1921)</f>
        <v/>
      </c>
      <c r="P1921" s="4" t="n"/>
      <c r="Q1921" s="33">
        <f>IF(L1921&amp;K1921="","",M1921 * L1921)</f>
        <v/>
      </c>
      <c r="R1921" s="34">
        <f>IF(M1921="","",O1921-P1921-Q1921)</f>
        <v/>
      </c>
    </row>
    <row r="1922">
      <c r="A1922" s="25" t="n">
        <v>1918</v>
      </c>
      <c r="B1922" s="26">
        <f>_xlfn.XLOOKUP(C1922,sales!C:C,scon!B:B,"")</f>
        <v/>
      </c>
      <c r="C1922" s="4" t="n"/>
      <c r="D1922" s="26">
        <f>_xlfn.XLOOKUP(C1922,sales!C:C,scon!D:D,"")</f>
        <v/>
      </c>
      <c r="E1922" s="26">
        <f>_xlfn.XLOOKUP(C1922,sales!C:C,scon!E:E,"")</f>
        <v/>
      </c>
      <c r="F1922" s="4" t="n"/>
      <c r="G1922" s="27" t="n"/>
      <c r="H1922" s="28" t="n"/>
      <c r="I1922" s="4" t="n"/>
      <c r="J1922" s="35">
        <f>_xlfn.XLOOKUP(C1922,sales!C:C,scon!L:L,"")</f>
        <v/>
      </c>
      <c r="K1922" s="31" t="n"/>
      <c r="L1922" s="31" t="n"/>
      <c r="M1922" s="33">
        <f>IF(I1922="","",J1922*I1922)</f>
        <v/>
      </c>
      <c r="N1922" s="33">
        <f>IF(K1922="","",M1922 * K1922)</f>
        <v/>
      </c>
      <c r="O1922" s="33">
        <f>IF(K1922="","",M1922 + N1922)</f>
        <v/>
      </c>
      <c r="P1922" s="4" t="n"/>
      <c r="Q1922" s="33">
        <f>IF(L1922&amp;K1922="","",M1922 * L1922)</f>
        <v/>
      </c>
      <c r="R1922" s="34">
        <f>IF(M1922="","",O1922-P1922-Q1922)</f>
        <v/>
      </c>
    </row>
    <row r="1923">
      <c r="A1923" s="25" t="n">
        <v>1919</v>
      </c>
      <c r="B1923" s="26">
        <f>_xlfn.XLOOKUP(C1923,sales!C:C,scon!B:B,"")</f>
        <v/>
      </c>
      <c r="C1923" s="4" t="n"/>
      <c r="D1923" s="26">
        <f>_xlfn.XLOOKUP(C1923,sales!C:C,scon!D:D,"")</f>
        <v/>
      </c>
      <c r="E1923" s="26">
        <f>_xlfn.XLOOKUP(C1923,sales!C:C,scon!E:E,"")</f>
        <v/>
      </c>
      <c r="F1923" s="4" t="n"/>
      <c r="G1923" s="27" t="n"/>
      <c r="H1923" s="28" t="n"/>
      <c r="I1923" s="4" t="n"/>
      <c r="J1923" s="35">
        <f>_xlfn.XLOOKUP(C1923,sales!C:C,scon!L:L,"")</f>
        <v/>
      </c>
      <c r="K1923" s="31" t="n"/>
      <c r="L1923" s="31" t="n"/>
      <c r="M1923" s="33">
        <f>IF(I1923="","",J1923*I1923)</f>
        <v/>
      </c>
      <c r="N1923" s="33">
        <f>IF(K1923="","",M1923 * K1923)</f>
        <v/>
      </c>
      <c r="O1923" s="33">
        <f>IF(K1923="","",M1923 + N1923)</f>
        <v/>
      </c>
      <c r="P1923" s="4" t="n"/>
      <c r="Q1923" s="33">
        <f>IF(L1923&amp;K1923="","",M1923 * L1923)</f>
        <v/>
      </c>
      <c r="R1923" s="34">
        <f>IF(M1923="","",O1923-P1923-Q1923)</f>
        <v/>
      </c>
    </row>
    <row r="1924">
      <c r="A1924" s="25" t="n">
        <v>1920</v>
      </c>
      <c r="B1924" s="26">
        <f>_xlfn.XLOOKUP(C1924,sales!C:C,scon!B:B,"")</f>
        <v/>
      </c>
      <c r="C1924" s="4" t="n"/>
      <c r="D1924" s="26">
        <f>_xlfn.XLOOKUP(C1924,sales!C:C,scon!D:D,"")</f>
        <v/>
      </c>
      <c r="E1924" s="26">
        <f>_xlfn.XLOOKUP(C1924,sales!C:C,scon!E:E,"")</f>
        <v/>
      </c>
      <c r="F1924" s="4" t="n"/>
      <c r="G1924" s="27" t="n"/>
      <c r="H1924" s="28" t="n"/>
      <c r="I1924" s="4" t="n"/>
      <c r="J1924" s="35">
        <f>_xlfn.XLOOKUP(C1924,sales!C:C,scon!L:L,"")</f>
        <v/>
      </c>
      <c r="K1924" s="31" t="n"/>
      <c r="L1924" s="31" t="n"/>
      <c r="M1924" s="33">
        <f>IF(I1924="","",J1924*I1924)</f>
        <v/>
      </c>
      <c r="N1924" s="33">
        <f>IF(K1924="","",M1924 * K1924)</f>
        <v/>
      </c>
      <c r="O1924" s="33">
        <f>IF(K1924="","",M1924 + N1924)</f>
        <v/>
      </c>
      <c r="P1924" s="4" t="n"/>
      <c r="Q1924" s="33">
        <f>IF(L1924&amp;K1924="","",M1924 * L1924)</f>
        <v/>
      </c>
      <c r="R1924" s="34">
        <f>IF(M1924="","",O1924-P1924-Q1924)</f>
        <v/>
      </c>
    </row>
    <row r="1925">
      <c r="A1925" s="25" t="n">
        <v>1921</v>
      </c>
      <c r="B1925" s="26">
        <f>_xlfn.XLOOKUP(C1925,sales!C:C,scon!B:B,"")</f>
        <v/>
      </c>
      <c r="C1925" s="4" t="n"/>
      <c r="D1925" s="26">
        <f>_xlfn.XLOOKUP(C1925,sales!C:C,scon!D:D,"")</f>
        <v/>
      </c>
      <c r="E1925" s="26">
        <f>_xlfn.XLOOKUP(C1925,sales!C:C,scon!E:E,"")</f>
        <v/>
      </c>
      <c r="F1925" s="4" t="n"/>
      <c r="G1925" s="27" t="n"/>
      <c r="H1925" s="28" t="n"/>
      <c r="I1925" s="4" t="n"/>
      <c r="J1925" s="35">
        <f>_xlfn.XLOOKUP(C1925,sales!C:C,scon!L:L,"")</f>
        <v/>
      </c>
      <c r="K1925" s="31" t="n"/>
      <c r="L1925" s="31" t="n"/>
      <c r="M1925" s="33">
        <f>IF(I1925="","",J1925*I1925)</f>
        <v/>
      </c>
      <c r="N1925" s="33">
        <f>IF(K1925="","",M1925 * K1925)</f>
        <v/>
      </c>
      <c r="O1925" s="33">
        <f>IF(K1925="","",M1925 + N1925)</f>
        <v/>
      </c>
      <c r="P1925" s="4" t="n"/>
      <c r="Q1925" s="33">
        <f>IF(L1925&amp;K1925="","",M1925 * L1925)</f>
        <v/>
      </c>
      <c r="R1925" s="34">
        <f>IF(M1925="","",O1925-P1925-Q1925)</f>
        <v/>
      </c>
    </row>
    <row r="1926">
      <c r="A1926" s="25" t="n">
        <v>1922</v>
      </c>
      <c r="B1926" s="26">
        <f>_xlfn.XLOOKUP(C1926,sales!C:C,scon!B:B,"")</f>
        <v/>
      </c>
      <c r="C1926" s="4" t="n"/>
      <c r="D1926" s="26">
        <f>_xlfn.XLOOKUP(C1926,sales!C:C,scon!D:D,"")</f>
        <v/>
      </c>
      <c r="E1926" s="26">
        <f>_xlfn.XLOOKUP(C1926,sales!C:C,scon!E:E,"")</f>
        <v/>
      </c>
      <c r="F1926" s="4" t="n"/>
      <c r="G1926" s="27" t="n"/>
      <c r="H1926" s="28" t="n"/>
      <c r="I1926" s="4" t="n"/>
      <c r="J1926" s="35">
        <f>_xlfn.XLOOKUP(C1926,sales!C:C,scon!L:L,"")</f>
        <v/>
      </c>
      <c r="K1926" s="31" t="n"/>
      <c r="L1926" s="31" t="n"/>
      <c r="M1926" s="33">
        <f>IF(I1926="","",J1926*I1926)</f>
        <v/>
      </c>
      <c r="N1926" s="33">
        <f>IF(K1926="","",M1926 * K1926)</f>
        <v/>
      </c>
      <c r="O1926" s="33">
        <f>IF(K1926="","",M1926 + N1926)</f>
        <v/>
      </c>
      <c r="P1926" s="4" t="n"/>
      <c r="Q1926" s="33">
        <f>IF(L1926&amp;K1926="","",M1926 * L1926)</f>
        <v/>
      </c>
      <c r="R1926" s="34">
        <f>IF(M1926="","",O1926-P1926-Q1926)</f>
        <v/>
      </c>
    </row>
    <row r="1927">
      <c r="A1927" s="25" t="n">
        <v>1923</v>
      </c>
      <c r="B1927" s="26">
        <f>_xlfn.XLOOKUP(C1927,sales!C:C,scon!B:B,"")</f>
        <v/>
      </c>
      <c r="C1927" s="4" t="n"/>
      <c r="D1927" s="26">
        <f>_xlfn.XLOOKUP(C1927,sales!C:C,scon!D:D,"")</f>
        <v/>
      </c>
      <c r="E1927" s="26">
        <f>_xlfn.XLOOKUP(C1927,sales!C:C,scon!E:E,"")</f>
        <v/>
      </c>
      <c r="F1927" s="4" t="n"/>
      <c r="G1927" s="27" t="n"/>
      <c r="H1927" s="28" t="n"/>
      <c r="I1927" s="4" t="n"/>
      <c r="J1927" s="35">
        <f>_xlfn.XLOOKUP(C1927,sales!C:C,scon!L:L,"")</f>
        <v/>
      </c>
      <c r="K1927" s="31" t="n"/>
      <c r="L1927" s="31" t="n"/>
      <c r="M1927" s="33">
        <f>IF(I1927="","",J1927*I1927)</f>
        <v/>
      </c>
      <c r="N1927" s="33">
        <f>IF(K1927="","",M1927 * K1927)</f>
        <v/>
      </c>
      <c r="O1927" s="33">
        <f>IF(K1927="","",M1927 + N1927)</f>
        <v/>
      </c>
      <c r="P1927" s="4" t="n"/>
      <c r="Q1927" s="33">
        <f>IF(L1927&amp;K1927="","",M1927 * L1927)</f>
        <v/>
      </c>
      <c r="R1927" s="34">
        <f>IF(M1927="","",O1927-P1927-Q1927)</f>
        <v/>
      </c>
    </row>
    <row r="1928">
      <c r="A1928" s="25" t="n">
        <v>1924</v>
      </c>
      <c r="B1928" s="26">
        <f>_xlfn.XLOOKUP(C1928,sales!C:C,scon!B:B,"")</f>
        <v/>
      </c>
      <c r="C1928" s="4" t="n"/>
      <c r="D1928" s="26">
        <f>_xlfn.XLOOKUP(C1928,sales!C:C,scon!D:D,"")</f>
        <v/>
      </c>
      <c r="E1928" s="26">
        <f>_xlfn.XLOOKUP(C1928,sales!C:C,scon!E:E,"")</f>
        <v/>
      </c>
      <c r="F1928" s="4" t="n"/>
      <c r="G1928" s="27" t="n"/>
      <c r="H1928" s="28" t="n"/>
      <c r="I1928" s="4" t="n"/>
      <c r="J1928" s="35">
        <f>_xlfn.XLOOKUP(C1928,sales!C:C,scon!L:L,"")</f>
        <v/>
      </c>
      <c r="K1928" s="31" t="n"/>
      <c r="L1928" s="31" t="n"/>
      <c r="M1928" s="33">
        <f>IF(I1928="","",J1928*I1928)</f>
        <v/>
      </c>
      <c r="N1928" s="33">
        <f>IF(K1928="","",M1928 * K1928)</f>
        <v/>
      </c>
      <c r="O1928" s="33">
        <f>IF(K1928="","",M1928 + N1928)</f>
        <v/>
      </c>
      <c r="P1928" s="4" t="n"/>
      <c r="Q1928" s="33">
        <f>IF(L1928&amp;K1928="","",M1928 * L1928)</f>
        <v/>
      </c>
      <c r="R1928" s="34">
        <f>IF(M1928="","",O1928-P1928-Q1928)</f>
        <v/>
      </c>
    </row>
    <row r="1929">
      <c r="A1929" s="25" t="n">
        <v>1925</v>
      </c>
      <c r="B1929" s="26">
        <f>_xlfn.XLOOKUP(C1929,sales!C:C,scon!B:B,"")</f>
        <v/>
      </c>
      <c r="C1929" s="4" t="n"/>
      <c r="D1929" s="26">
        <f>_xlfn.XLOOKUP(C1929,sales!C:C,scon!D:D,"")</f>
        <v/>
      </c>
      <c r="E1929" s="26">
        <f>_xlfn.XLOOKUP(C1929,sales!C:C,scon!E:E,"")</f>
        <v/>
      </c>
      <c r="F1929" s="4" t="n"/>
      <c r="G1929" s="27" t="n"/>
      <c r="H1929" s="28" t="n"/>
      <c r="I1929" s="4" t="n"/>
      <c r="J1929" s="35">
        <f>_xlfn.XLOOKUP(C1929,sales!C:C,scon!L:L,"")</f>
        <v/>
      </c>
      <c r="K1929" s="31" t="n"/>
      <c r="L1929" s="31" t="n"/>
      <c r="M1929" s="33">
        <f>IF(I1929="","",J1929*I1929)</f>
        <v/>
      </c>
      <c r="N1929" s="33">
        <f>IF(K1929="","",M1929 * K1929)</f>
        <v/>
      </c>
      <c r="O1929" s="33">
        <f>IF(K1929="","",M1929 + N1929)</f>
        <v/>
      </c>
      <c r="P1929" s="4" t="n"/>
      <c r="Q1929" s="33">
        <f>IF(L1929&amp;K1929="","",M1929 * L1929)</f>
        <v/>
      </c>
      <c r="R1929" s="34">
        <f>IF(M1929="","",O1929-P1929-Q1929)</f>
        <v/>
      </c>
    </row>
    <row r="1930">
      <c r="A1930" s="25" t="n">
        <v>1926</v>
      </c>
      <c r="B1930" s="26">
        <f>_xlfn.XLOOKUP(C1930,sales!C:C,scon!B:B,"")</f>
        <v/>
      </c>
      <c r="C1930" s="4" t="n"/>
      <c r="D1930" s="26">
        <f>_xlfn.XLOOKUP(C1930,sales!C:C,scon!D:D,"")</f>
        <v/>
      </c>
      <c r="E1930" s="26">
        <f>_xlfn.XLOOKUP(C1930,sales!C:C,scon!E:E,"")</f>
        <v/>
      </c>
      <c r="F1930" s="4" t="n"/>
      <c r="G1930" s="27" t="n"/>
      <c r="H1930" s="28" t="n"/>
      <c r="I1930" s="4" t="n"/>
      <c r="J1930" s="35">
        <f>_xlfn.XLOOKUP(C1930,sales!C:C,scon!L:L,"")</f>
        <v/>
      </c>
      <c r="K1930" s="31" t="n"/>
      <c r="L1930" s="31" t="n"/>
      <c r="M1930" s="33">
        <f>IF(I1930="","",J1930*I1930)</f>
        <v/>
      </c>
      <c r="N1930" s="33">
        <f>IF(K1930="","",M1930 * K1930)</f>
        <v/>
      </c>
      <c r="O1930" s="33">
        <f>IF(K1930="","",M1930 + N1930)</f>
        <v/>
      </c>
      <c r="P1930" s="4" t="n"/>
      <c r="Q1930" s="33">
        <f>IF(L1930&amp;K1930="","",M1930 * L1930)</f>
        <v/>
      </c>
      <c r="R1930" s="34">
        <f>IF(M1930="","",O1930-P1930-Q1930)</f>
        <v/>
      </c>
    </row>
    <row r="1931">
      <c r="A1931" s="25" t="n">
        <v>1927</v>
      </c>
      <c r="B1931" s="26">
        <f>_xlfn.XLOOKUP(C1931,sales!C:C,scon!B:B,"")</f>
        <v/>
      </c>
      <c r="C1931" s="4" t="n"/>
      <c r="D1931" s="26">
        <f>_xlfn.XLOOKUP(C1931,sales!C:C,scon!D:D,"")</f>
        <v/>
      </c>
      <c r="E1931" s="26">
        <f>_xlfn.XLOOKUP(C1931,sales!C:C,scon!E:E,"")</f>
        <v/>
      </c>
      <c r="F1931" s="4" t="n"/>
      <c r="G1931" s="27" t="n"/>
      <c r="H1931" s="28" t="n"/>
      <c r="I1931" s="4" t="n"/>
      <c r="J1931" s="35">
        <f>_xlfn.XLOOKUP(C1931,sales!C:C,scon!L:L,"")</f>
        <v/>
      </c>
      <c r="K1931" s="31" t="n"/>
      <c r="L1931" s="31" t="n"/>
      <c r="M1931" s="33">
        <f>IF(I1931="","",J1931*I1931)</f>
        <v/>
      </c>
      <c r="N1931" s="33">
        <f>IF(K1931="","",M1931 * K1931)</f>
        <v/>
      </c>
      <c r="O1931" s="33">
        <f>IF(K1931="","",M1931 + N1931)</f>
        <v/>
      </c>
      <c r="P1931" s="4" t="n"/>
      <c r="Q1931" s="33">
        <f>IF(L1931&amp;K1931="","",M1931 * L1931)</f>
        <v/>
      </c>
      <c r="R1931" s="34">
        <f>IF(M1931="","",O1931-P1931-Q1931)</f>
        <v/>
      </c>
    </row>
    <row r="1932">
      <c r="A1932" s="25" t="n">
        <v>1928</v>
      </c>
      <c r="B1932" s="26">
        <f>_xlfn.XLOOKUP(C1932,sales!C:C,scon!B:B,"")</f>
        <v/>
      </c>
      <c r="C1932" s="4" t="n"/>
      <c r="D1932" s="26">
        <f>_xlfn.XLOOKUP(C1932,sales!C:C,scon!D:D,"")</f>
        <v/>
      </c>
      <c r="E1932" s="26">
        <f>_xlfn.XLOOKUP(C1932,sales!C:C,scon!E:E,"")</f>
        <v/>
      </c>
      <c r="F1932" s="4" t="n"/>
      <c r="G1932" s="27" t="n"/>
      <c r="H1932" s="28" t="n"/>
      <c r="I1932" s="4" t="n"/>
      <c r="J1932" s="35">
        <f>_xlfn.XLOOKUP(C1932,sales!C:C,scon!L:L,"")</f>
        <v/>
      </c>
      <c r="K1932" s="31" t="n"/>
      <c r="L1932" s="31" t="n"/>
      <c r="M1932" s="33">
        <f>IF(I1932="","",J1932*I1932)</f>
        <v/>
      </c>
      <c r="N1932" s="33">
        <f>IF(K1932="","",M1932 * K1932)</f>
        <v/>
      </c>
      <c r="O1932" s="33">
        <f>IF(K1932="","",M1932 + N1932)</f>
        <v/>
      </c>
      <c r="P1932" s="4" t="n"/>
      <c r="Q1932" s="33">
        <f>IF(L1932&amp;K1932="","",M1932 * L1932)</f>
        <v/>
      </c>
      <c r="R1932" s="34">
        <f>IF(M1932="","",O1932-P1932-Q1932)</f>
        <v/>
      </c>
    </row>
    <row r="1933">
      <c r="A1933" s="25" t="n">
        <v>1929</v>
      </c>
      <c r="B1933" s="26">
        <f>_xlfn.XLOOKUP(C1933,sales!C:C,scon!B:B,"")</f>
        <v/>
      </c>
      <c r="C1933" s="4" t="n"/>
      <c r="D1933" s="26">
        <f>_xlfn.XLOOKUP(C1933,sales!C:C,scon!D:D,"")</f>
        <v/>
      </c>
      <c r="E1933" s="26">
        <f>_xlfn.XLOOKUP(C1933,sales!C:C,scon!E:E,"")</f>
        <v/>
      </c>
      <c r="F1933" s="4" t="n"/>
      <c r="G1933" s="27" t="n"/>
      <c r="H1933" s="28" t="n"/>
      <c r="I1933" s="4" t="n"/>
      <c r="J1933" s="35">
        <f>_xlfn.XLOOKUP(C1933,sales!C:C,scon!L:L,"")</f>
        <v/>
      </c>
      <c r="K1933" s="31" t="n"/>
      <c r="L1933" s="31" t="n"/>
      <c r="M1933" s="33">
        <f>IF(I1933="","",J1933*I1933)</f>
        <v/>
      </c>
      <c r="N1933" s="33">
        <f>IF(K1933="","",M1933 * K1933)</f>
        <v/>
      </c>
      <c r="O1933" s="33">
        <f>IF(K1933="","",M1933 + N1933)</f>
        <v/>
      </c>
      <c r="P1933" s="4" t="n"/>
      <c r="Q1933" s="33">
        <f>IF(L1933&amp;K1933="","",M1933 * L1933)</f>
        <v/>
      </c>
      <c r="R1933" s="34">
        <f>IF(M1933="","",O1933-P1933-Q1933)</f>
        <v/>
      </c>
    </row>
    <row r="1934">
      <c r="A1934" s="25" t="n">
        <v>1930</v>
      </c>
      <c r="B1934" s="26">
        <f>_xlfn.XLOOKUP(C1934,sales!C:C,scon!B:B,"")</f>
        <v/>
      </c>
      <c r="C1934" s="4" t="n"/>
      <c r="D1934" s="26">
        <f>_xlfn.XLOOKUP(C1934,sales!C:C,scon!D:D,"")</f>
        <v/>
      </c>
      <c r="E1934" s="26">
        <f>_xlfn.XLOOKUP(C1934,sales!C:C,scon!E:E,"")</f>
        <v/>
      </c>
      <c r="F1934" s="4" t="n"/>
      <c r="G1934" s="27" t="n"/>
      <c r="H1934" s="28" t="n"/>
      <c r="I1934" s="4" t="n"/>
      <c r="J1934" s="35">
        <f>_xlfn.XLOOKUP(C1934,sales!C:C,scon!L:L,"")</f>
        <v/>
      </c>
      <c r="K1934" s="31" t="n"/>
      <c r="L1934" s="31" t="n"/>
      <c r="M1934" s="33">
        <f>IF(I1934="","",J1934*I1934)</f>
        <v/>
      </c>
      <c r="N1934" s="33">
        <f>IF(K1934="","",M1934 * K1934)</f>
        <v/>
      </c>
      <c r="O1934" s="33">
        <f>IF(K1934="","",M1934 + N1934)</f>
        <v/>
      </c>
      <c r="P1934" s="4" t="n"/>
      <c r="Q1934" s="33">
        <f>IF(L1934&amp;K1934="","",M1934 * L1934)</f>
        <v/>
      </c>
      <c r="R1934" s="34">
        <f>IF(M1934="","",O1934-P1934-Q1934)</f>
        <v/>
      </c>
    </row>
    <row r="1935">
      <c r="A1935" s="25" t="n">
        <v>1931</v>
      </c>
      <c r="B1935" s="26">
        <f>_xlfn.XLOOKUP(C1935,sales!C:C,scon!B:B,"")</f>
        <v/>
      </c>
      <c r="C1935" s="4" t="n"/>
      <c r="D1935" s="26">
        <f>_xlfn.XLOOKUP(C1935,sales!C:C,scon!D:D,"")</f>
        <v/>
      </c>
      <c r="E1935" s="26">
        <f>_xlfn.XLOOKUP(C1935,sales!C:C,scon!E:E,"")</f>
        <v/>
      </c>
      <c r="F1935" s="4" t="n"/>
      <c r="G1935" s="27" t="n"/>
      <c r="H1935" s="28" t="n"/>
      <c r="I1935" s="4" t="n"/>
      <c r="J1935" s="35">
        <f>_xlfn.XLOOKUP(C1935,sales!C:C,scon!L:L,"")</f>
        <v/>
      </c>
      <c r="K1935" s="31" t="n"/>
      <c r="L1935" s="31" t="n"/>
      <c r="M1935" s="33">
        <f>IF(I1935="","",J1935*I1935)</f>
        <v/>
      </c>
      <c r="N1935" s="33">
        <f>IF(K1935="","",M1935 * K1935)</f>
        <v/>
      </c>
      <c r="O1935" s="33">
        <f>IF(K1935="","",M1935 + N1935)</f>
        <v/>
      </c>
      <c r="P1935" s="4" t="n"/>
      <c r="Q1935" s="33">
        <f>IF(L1935&amp;K1935="","",M1935 * L1935)</f>
        <v/>
      </c>
      <c r="R1935" s="34">
        <f>IF(M1935="","",O1935-P1935-Q1935)</f>
        <v/>
      </c>
    </row>
    <row r="1936">
      <c r="A1936" s="25" t="n">
        <v>1932</v>
      </c>
      <c r="B1936" s="26">
        <f>_xlfn.XLOOKUP(C1936,sales!C:C,scon!B:B,"")</f>
        <v/>
      </c>
      <c r="C1936" s="4" t="n"/>
      <c r="D1936" s="26">
        <f>_xlfn.XLOOKUP(C1936,sales!C:C,scon!D:D,"")</f>
        <v/>
      </c>
      <c r="E1936" s="26">
        <f>_xlfn.XLOOKUP(C1936,sales!C:C,scon!E:E,"")</f>
        <v/>
      </c>
      <c r="F1936" s="4" t="n"/>
      <c r="G1936" s="27" t="n"/>
      <c r="H1936" s="28" t="n"/>
      <c r="I1936" s="4" t="n"/>
      <c r="J1936" s="35">
        <f>_xlfn.XLOOKUP(C1936,sales!C:C,scon!L:L,"")</f>
        <v/>
      </c>
      <c r="K1936" s="31" t="n"/>
      <c r="L1936" s="31" t="n"/>
      <c r="M1936" s="33">
        <f>IF(I1936="","",J1936*I1936)</f>
        <v/>
      </c>
      <c r="N1936" s="33">
        <f>IF(K1936="","",M1936 * K1936)</f>
        <v/>
      </c>
      <c r="O1936" s="33">
        <f>IF(K1936="","",M1936 + N1936)</f>
        <v/>
      </c>
      <c r="P1936" s="4" t="n"/>
      <c r="Q1936" s="33">
        <f>IF(L1936&amp;K1936="","",M1936 * L1936)</f>
        <v/>
      </c>
      <c r="R1936" s="34">
        <f>IF(M1936="","",O1936-P1936-Q1936)</f>
        <v/>
      </c>
    </row>
    <row r="1937">
      <c r="A1937" s="25" t="n">
        <v>1933</v>
      </c>
      <c r="B1937" s="26">
        <f>_xlfn.XLOOKUP(C1937,sales!C:C,scon!B:B,"")</f>
        <v/>
      </c>
      <c r="C1937" s="4" t="n"/>
      <c r="D1937" s="26">
        <f>_xlfn.XLOOKUP(C1937,sales!C:C,scon!D:D,"")</f>
        <v/>
      </c>
      <c r="E1937" s="26">
        <f>_xlfn.XLOOKUP(C1937,sales!C:C,scon!E:E,"")</f>
        <v/>
      </c>
      <c r="F1937" s="4" t="n"/>
      <c r="G1937" s="27" t="n"/>
      <c r="H1937" s="28" t="n"/>
      <c r="I1937" s="4" t="n"/>
      <c r="J1937" s="35">
        <f>_xlfn.XLOOKUP(C1937,sales!C:C,scon!L:L,"")</f>
        <v/>
      </c>
      <c r="K1937" s="31" t="n"/>
      <c r="L1937" s="31" t="n"/>
      <c r="M1937" s="33">
        <f>IF(I1937="","",J1937*I1937)</f>
        <v/>
      </c>
      <c r="N1937" s="33">
        <f>IF(K1937="","",M1937 * K1937)</f>
        <v/>
      </c>
      <c r="O1937" s="33">
        <f>IF(K1937="","",M1937 + N1937)</f>
        <v/>
      </c>
      <c r="P1937" s="4" t="n"/>
      <c r="Q1937" s="33">
        <f>IF(L1937&amp;K1937="","",M1937 * L1937)</f>
        <v/>
      </c>
      <c r="R1937" s="34">
        <f>IF(M1937="","",O1937-P1937-Q1937)</f>
        <v/>
      </c>
    </row>
    <row r="1938">
      <c r="A1938" s="25" t="n">
        <v>1934</v>
      </c>
      <c r="B1938" s="26">
        <f>_xlfn.XLOOKUP(C1938,sales!C:C,scon!B:B,"")</f>
        <v/>
      </c>
      <c r="C1938" s="4" t="n"/>
      <c r="D1938" s="26">
        <f>_xlfn.XLOOKUP(C1938,sales!C:C,scon!D:D,"")</f>
        <v/>
      </c>
      <c r="E1938" s="26">
        <f>_xlfn.XLOOKUP(C1938,sales!C:C,scon!E:E,"")</f>
        <v/>
      </c>
      <c r="F1938" s="4" t="n"/>
      <c r="G1938" s="27" t="n"/>
      <c r="H1938" s="28" t="n"/>
      <c r="I1938" s="4" t="n"/>
      <c r="J1938" s="35">
        <f>_xlfn.XLOOKUP(C1938,sales!C:C,scon!L:L,"")</f>
        <v/>
      </c>
      <c r="K1938" s="31" t="n"/>
      <c r="L1938" s="31" t="n"/>
      <c r="M1938" s="33">
        <f>IF(I1938="","",J1938*I1938)</f>
        <v/>
      </c>
      <c r="N1938" s="33">
        <f>IF(K1938="","",M1938 * K1938)</f>
        <v/>
      </c>
      <c r="O1938" s="33">
        <f>IF(K1938="","",M1938 + N1938)</f>
        <v/>
      </c>
      <c r="P1938" s="4" t="n"/>
      <c r="Q1938" s="33">
        <f>IF(L1938&amp;K1938="","",M1938 * L1938)</f>
        <v/>
      </c>
      <c r="R1938" s="34">
        <f>IF(M1938="","",O1938-P1938-Q1938)</f>
        <v/>
      </c>
    </row>
    <row r="1939">
      <c r="A1939" s="25" t="n">
        <v>1935</v>
      </c>
      <c r="B1939" s="26">
        <f>_xlfn.XLOOKUP(C1939,sales!C:C,scon!B:B,"")</f>
        <v/>
      </c>
      <c r="C1939" s="4" t="n"/>
      <c r="D1939" s="26">
        <f>_xlfn.XLOOKUP(C1939,sales!C:C,scon!D:D,"")</f>
        <v/>
      </c>
      <c r="E1939" s="26">
        <f>_xlfn.XLOOKUP(C1939,sales!C:C,scon!E:E,"")</f>
        <v/>
      </c>
      <c r="F1939" s="4" t="n"/>
      <c r="G1939" s="27" t="n"/>
      <c r="H1939" s="28" t="n"/>
      <c r="I1939" s="4" t="n"/>
      <c r="J1939" s="35">
        <f>_xlfn.XLOOKUP(C1939,sales!C:C,scon!L:L,"")</f>
        <v/>
      </c>
      <c r="K1939" s="31" t="n"/>
      <c r="L1939" s="31" t="n"/>
      <c r="M1939" s="33">
        <f>IF(I1939="","",J1939*I1939)</f>
        <v/>
      </c>
      <c r="N1939" s="33">
        <f>IF(K1939="","",M1939 * K1939)</f>
        <v/>
      </c>
      <c r="O1939" s="33">
        <f>IF(K1939="","",M1939 + N1939)</f>
        <v/>
      </c>
      <c r="P1939" s="4" t="n"/>
      <c r="Q1939" s="33">
        <f>IF(L1939&amp;K1939="","",M1939 * L1939)</f>
        <v/>
      </c>
      <c r="R1939" s="34">
        <f>IF(M1939="","",O1939-P1939-Q1939)</f>
        <v/>
      </c>
    </row>
    <row r="1940">
      <c r="A1940" s="25" t="n">
        <v>1936</v>
      </c>
      <c r="B1940" s="26">
        <f>_xlfn.XLOOKUP(C1940,sales!C:C,scon!B:B,"")</f>
        <v/>
      </c>
      <c r="C1940" s="4" t="n"/>
      <c r="D1940" s="26">
        <f>_xlfn.XLOOKUP(C1940,sales!C:C,scon!D:D,"")</f>
        <v/>
      </c>
      <c r="E1940" s="26">
        <f>_xlfn.XLOOKUP(C1940,sales!C:C,scon!E:E,"")</f>
        <v/>
      </c>
      <c r="F1940" s="4" t="n"/>
      <c r="G1940" s="27" t="n"/>
      <c r="H1940" s="28" t="n"/>
      <c r="I1940" s="4" t="n"/>
      <c r="J1940" s="35">
        <f>_xlfn.XLOOKUP(C1940,sales!C:C,scon!L:L,"")</f>
        <v/>
      </c>
      <c r="K1940" s="31" t="n"/>
      <c r="L1940" s="31" t="n"/>
      <c r="M1940" s="33">
        <f>IF(I1940="","",J1940*I1940)</f>
        <v/>
      </c>
      <c r="N1940" s="33">
        <f>IF(K1940="","",M1940 * K1940)</f>
        <v/>
      </c>
      <c r="O1940" s="33">
        <f>IF(K1940="","",M1940 + N1940)</f>
        <v/>
      </c>
      <c r="P1940" s="4" t="n"/>
      <c r="Q1940" s="33">
        <f>IF(L1940&amp;K1940="","",M1940 * L1940)</f>
        <v/>
      </c>
      <c r="R1940" s="34">
        <f>IF(M1940="","",O1940-P1940-Q1940)</f>
        <v/>
      </c>
    </row>
    <row r="1941">
      <c r="A1941" s="25" t="n">
        <v>1937</v>
      </c>
      <c r="B1941" s="26">
        <f>_xlfn.XLOOKUP(C1941,sales!C:C,scon!B:B,"")</f>
        <v/>
      </c>
      <c r="C1941" s="4" t="n"/>
      <c r="D1941" s="26">
        <f>_xlfn.XLOOKUP(C1941,sales!C:C,scon!D:D,"")</f>
        <v/>
      </c>
      <c r="E1941" s="26">
        <f>_xlfn.XLOOKUP(C1941,sales!C:C,scon!E:E,"")</f>
        <v/>
      </c>
      <c r="F1941" s="4" t="n"/>
      <c r="G1941" s="27" t="n"/>
      <c r="H1941" s="28" t="n"/>
      <c r="I1941" s="4" t="n"/>
      <c r="J1941" s="35">
        <f>_xlfn.XLOOKUP(C1941,sales!C:C,scon!L:L,"")</f>
        <v/>
      </c>
      <c r="K1941" s="31" t="n"/>
      <c r="L1941" s="31" t="n"/>
      <c r="M1941" s="33">
        <f>IF(I1941="","",J1941*I1941)</f>
        <v/>
      </c>
      <c r="N1941" s="33">
        <f>IF(K1941="","",M1941 * K1941)</f>
        <v/>
      </c>
      <c r="O1941" s="33">
        <f>IF(K1941="","",M1941 + N1941)</f>
        <v/>
      </c>
      <c r="P1941" s="4" t="n"/>
      <c r="Q1941" s="33">
        <f>IF(L1941&amp;K1941="","",M1941 * L1941)</f>
        <v/>
      </c>
      <c r="R1941" s="34">
        <f>IF(M1941="","",O1941-P1941-Q1941)</f>
        <v/>
      </c>
    </row>
    <row r="1942">
      <c r="A1942" s="25" t="n">
        <v>1938</v>
      </c>
      <c r="B1942" s="26">
        <f>_xlfn.XLOOKUP(C1942,sales!C:C,scon!B:B,"")</f>
        <v/>
      </c>
      <c r="C1942" s="4" t="n"/>
      <c r="D1942" s="26">
        <f>_xlfn.XLOOKUP(C1942,sales!C:C,scon!D:D,"")</f>
        <v/>
      </c>
      <c r="E1942" s="26">
        <f>_xlfn.XLOOKUP(C1942,sales!C:C,scon!E:E,"")</f>
        <v/>
      </c>
      <c r="F1942" s="4" t="n"/>
      <c r="G1942" s="27" t="n"/>
      <c r="H1942" s="28" t="n"/>
      <c r="I1942" s="4" t="n"/>
      <c r="J1942" s="35">
        <f>_xlfn.XLOOKUP(C1942,sales!C:C,scon!L:L,"")</f>
        <v/>
      </c>
      <c r="K1942" s="31" t="n"/>
      <c r="L1942" s="31" t="n"/>
      <c r="M1942" s="33">
        <f>IF(I1942="","",J1942*I1942)</f>
        <v/>
      </c>
      <c r="N1942" s="33">
        <f>IF(K1942="","",M1942 * K1942)</f>
        <v/>
      </c>
      <c r="O1942" s="33">
        <f>IF(K1942="","",M1942 + N1942)</f>
        <v/>
      </c>
      <c r="P1942" s="4" t="n"/>
      <c r="Q1942" s="33">
        <f>IF(L1942&amp;K1942="","",M1942 * L1942)</f>
        <v/>
      </c>
      <c r="R1942" s="34">
        <f>IF(M1942="","",O1942-P1942-Q1942)</f>
        <v/>
      </c>
    </row>
    <row r="1943">
      <c r="A1943" s="25" t="n">
        <v>1939</v>
      </c>
      <c r="B1943" s="26">
        <f>_xlfn.XLOOKUP(C1943,sales!C:C,scon!B:B,"")</f>
        <v/>
      </c>
      <c r="C1943" s="4" t="n"/>
      <c r="D1943" s="26">
        <f>_xlfn.XLOOKUP(C1943,sales!C:C,scon!D:D,"")</f>
        <v/>
      </c>
      <c r="E1943" s="26">
        <f>_xlfn.XLOOKUP(C1943,sales!C:C,scon!E:E,"")</f>
        <v/>
      </c>
      <c r="F1943" s="4" t="n"/>
      <c r="G1943" s="27" t="n"/>
      <c r="H1943" s="28" t="n"/>
      <c r="I1943" s="4" t="n"/>
      <c r="J1943" s="35">
        <f>_xlfn.XLOOKUP(C1943,sales!C:C,scon!L:L,"")</f>
        <v/>
      </c>
      <c r="K1943" s="31" t="n"/>
      <c r="L1943" s="31" t="n"/>
      <c r="M1943" s="33">
        <f>IF(I1943="","",J1943*I1943)</f>
        <v/>
      </c>
      <c r="N1943" s="33">
        <f>IF(K1943="","",M1943 * K1943)</f>
        <v/>
      </c>
      <c r="O1943" s="33">
        <f>IF(K1943="","",M1943 + N1943)</f>
        <v/>
      </c>
      <c r="P1943" s="4" t="n"/>
      <c r="Q1943" s="33">
        <f>IF(L1943&amp;K1943="","",M1943 * L1943)</f>
        <v/>
      </c>
      <c r="R1943" s="34">
        <f>IF(M1943="","",O1943-P1943-Q1943)</f>
        <v/>
      </c>
    </row>
    <row r="1944">
      <c r="A1944" s="25" t="n">
        <v>1940</v>
      </c>
      <c r="B1944" s="26">
        <f>_xlfn.XLOOKUP(C1944,sales!C:C,scon!B:B,"")</f>
        <v/>
      </c>
      <c r="C1944" s="4" t="n"/>
      <c r="D1944" s="26">
        <f>_xlfn.XLOOKUP(C1944,sales!C:C,scon!D:D,"")</f>
        <v/>
      </c>
      <c r="E1944" s="26">
        <f>_xlfn.XLOOKUP(C1944,sales!C:C,scon!E:E,"")</f>
        <v/>
      </c>
      <c r="F1944" s="4" t="n"/>
      <c r="G1944" s="27" t="n"/>
      <c r="H1944" s="28" t="n"/>
      <c r="I1944" s="4" t="n"/>
      <c r="J1944" s="35">
        <f>_xlfn.XLOOKUP(C1944,sales!C:C,scon!L:L,"")</f>
        <v/>
      </c>
      <c r="K1944" s="31" t="n"/>
      <c r="L1944" s="31" t="n"/>
      <c r="M1944" s="33">
        <f>IF(I1944="","",J1944*I1944)</f>
        <v/>
      </c>
      <c r="N1944" s="33">
        <f>IF(K1944="","",M1944 * K1944)</f>
        <v/>
      </c>
      <c r="O1944" s="33">
        <f>IF(K1944="","",M1944 + N1944)</f>
        <v/>
      </c>
      <c r="P1944" s="4" t="n"/>
      <c r="Q1944" s="33">
        <f>IF(L1944&amp;K1944="","",M1944 * L1944)</f>
        <v/>
      </c>
      <c r="R1944" s="34">
        <f>IF(M1944="","",O1944-P1944-Q1944)</f>
        <v/>
      </c>
    </row>
    <row r="1945">
      <c r="A1945" s="25" t="n">
        <v>1941</v>
      </c>
      <c r="B1945" s="26">
        <f>_xlfn.XLOOKUP(C1945,sales!C:C,scon!B:B,"")</f>
        <v/>
      </c>
      <c r="C1945" s="4" t="n"/>
      <c r="D1945" s="26">
        <f>_xlfn.XLOOKUP(C1945,sales!C:C,scon!D:D,"")</f>
        <v/>
      </c>
      <c r="E1945" s="26">
        <f>_xlfn.XLOOKUP(C1945,sales!C:C,scon!E:E,"")</f>
        <v/>
      </c>
      <c r="F1945" s="4" t="n"/>
      <c r="G1945" s="27" t="n"/>
      <c r="H1945" s="28" t="n"/>
      <c r="I1945" s="4" t="n"/>
      <c r="J1945" s="35">
        <f>_xlfn.XLOOKUP(C1945,sales!C:C,scon!L:L,"")</f>
        <v/>
      </c>
      <c r="K1945" s="31" t="n"/>
      <c r="L1945" s="31" t="n"/>
      <c r="M1945" s="33">
        <f>IF(I1945="","",J1945*I1945)</f>
        <v/>
      </c>
      <c r="N1945" s="33">
        <f>IF(K1945="","",M1945 * K1945)</f>
        <v/>
      </c>
      <c r="O1945" s="33">
        <f>IF(K1945="","",M1945 + N1945)</f>
        <v/>
      </c>
      <c r="P1945" s="4" t="n"/>
      <c r="Q1945" s="33">
        <f>IF(L1945&amp;K1945="","",M1945 * L1945)</f>
        <v/>
      </c>
      <c r="R1945" s="34">
        <f>IF(M1945="","",O1945-P1945-Q1945)</f>
        <v/>
      </c>
    </row>
    <row r="1946">
      <c r="A1946" s="25" t="n">
        <v>1942</v>
      </c>
      <c r="B1946" s="26">
        <f>_xlfn.XLOOKUP(C1946,sales!C:C,scon!B:B,"")</f>
        <v/>
      </c>
      <c r="C1946" s="4" t="n"/>
      <c r="D1946" s="26">
        <f>_xlfn.XLOOKUP(C1946,sales!C:C,scon!D:D,"")</f>
        <v/>
      </c>
      <c r="E1946" s="26">
        <f>_xlfn.XLOOKUP(C1946,sales!C:C,scon!E:E,"")</f>
        <v/>
      </c>
      <c r="F1946" s="4" t="n"/>
      <c r="G1946" s="27" t="n"/>
      <c r="H1946" s="28" t="n"/>
      <c r="I1946" s="4" t="n"/>
      <c r="J1946" s="35">
        <f>_xlfn.XLOOKUP(C1946,sales!C:C,scon!L:L,"")</f>
        <v/>
      </c>
      <c r="K1946" s="31" t="n"/>
      <c r="L1946" s="31" t="n"/>
      <c r="M1946" s="33">
        <f>IF(I1946="","",J1946*I1946)</f>
        <v/>
      </c>
      <c r="N1946" s="33">
        <f>IF(K1946="","",M1946 * K1946)</f>
        <v/>
      </c>
      <c r="O1946" s="33">
        <f>IF(K1946="","",M1946 + N1946)</f>
        <v/>
      </c>
      <c r="P1946" s="4" t="n"/>
      <c r="Q1946" s="33">
        <f>IF(L1946&amp;K1946="","",M1946 * L1946)</f>
        <v/>
      </c>
      <c r="R1946" s="34">
        <f>IF(M1946="","",O1946-P1946-Q1946)</f>
        <v/>
      </c>
    </row>
    <row r="1947">
      <c r="A1947" s="25" t="n">
        <v>1943</v>
      </c>
      <c r="B1947" s="26">
        <f>_xlfn.XLOOKUP(C1947,sales!C:C,scon!B:B,"")</f>
        <v/>
      </c>
      <c r="C1947" s="4" t="n"/>
      <c r="D1947" s="26">
        <f>_xlfn.XLOOKUP(C1947,sales!C:C,scon!D:D,"")</f>
        <v/>
      </c>
      <c r="E1947" s="26">
        <f>_xlfn.XLOOKUP(C1947,sales!C:C,scon!E:E,"")</f>
        <v/>
      </c>
      <c r="F1947" s="4" t="n"/>
      <c r="G1947" s="27" t="n"/>
      <c r="H1947" s="28" t="n"/>
      <c r="I1947" s="4" t="n"/>
      <c r="J1947" s="35">
        <f>_xlfn.XLOOKUP(C1947,sales!C:C,scon!L:L,"")</f>
        <v/>
      </c>
      <c r="K1947" s="31" t="n"/>
      <c r="L1947" s="31" t="n"/>
      <c r="M1947" s="33">
        <f>IF(I1947="","",J1947*I1947)</f>
        <v/>
      </c>
      <c r="N1947" s="33">
        <f>IF(K1947="","",M1947 * K1947)</f>
        <v/>
      </c>
      <c r="O1947" s="33">
        <f>IF(K1947="","",M1947 + N1947)</f>
        <v/>
      </c>
      <c r="P1947" s="4" t="n"/>
      <c r="Q1947" s="33">
        <f>IF(L1947&amp;K1947="","",M1947 * L1947)</f>
        <v/>
      </c>
      <c r="R1947" s="34">
        <f>IF(M1947="","",O1947-P1947-Q1947)</f>
        <v/>
      </c>
    </row>
    <row r="1948">
      <c r="A1948" s="25" t="n">
        <v>1944</v>
      </c>
      <c r="B1948" s="26">
        <f>_xlfn.XLOOKUP(C1948,sales!C:C,scon!B:B,"")</f>
        <v/>
      </c>
      <c r="C1948" s="4" t="n"/>
      <c r="D1948" s="26">
        <f>_xlfn.XLOOKUP(C1948,sales!C:C,scon!D:D,"")</f>
        <v/>
      </c>
      <c r="E1948" s="26">
        <f>_xlfn.XLOOKUP(C1948,sales!C:C,scon!E:E,"")</f>
        <v/>
      </c>
      <c r="F1948" s="4" t="n"/>
      <c r="G1948" s="27" t="n"/>
      <c r="H1948" s="28" t="n"/>
      <c r="I1948" s="4" t="n"/>
      <c r="J1948" s="35">
        <f>_xlfn.XLOOKUP(C1948,sales!C:C,scon!L:L,"")</f>
        <v/>
      </c>
      <c r="K1948" s="31" t="n"/>
      <c r="L1948" s="31" t="n"/>
      <c r="M1948" s="33">
        <f>IF(I1948="","",J1948*I1948)</f>
        <v/>
      </c>
      <c r="N1948" s="33">
        <f>IF(K1948="","",M1948 * K1948)</f>
        <v/>
      </c>
      <c r="O1948" s="33">
        <f>IF(K1948="","",M1948 + N1948)</f>
        <v/>
      </c>
      <c r="P1948" s="4" t="n"/>
      <c r="Q1948" s="33">
        <f>IF(L1948&amp;K1948="","",M1948 * L1948)</f>
        <v/>
      </c>
      <c r="R1948" s="34">
        <f>IF(M1948="","",O1948-P1948-Q1948)</f>
        <v/>
      </c>
    </row>
    <row r="1949">
      <c r="A1949" s="25" t="n">
        <v>1945</v>
      </c>
      <c r="B1949" s="26">
        <f>_xlfn.XLOOKUP(C1949,sales!C:C,scon!B:B,"")</f>
        <v/>
      </c>
      <c r="C1949" s="4" t="n"/>
      <c r="D1949" s="26">
        <f>_xlfn.XLOOKUP(C1949,sales!C:C,scon!D:D,"")</f>
        <v/>
      </c>
      <c r="E1949" s="26">
        <f>_xlfn.XLOOKUP(C1949,sales!C:C,scon!E:E,"")</f>
        <v/>
      </c>
      <c r="F1949" s="4" t="n"/>
      <c r="G1949" s="27" t="n"/>
      <c r="H1949" s="28" t="n"/>
      <c r="I1949" s="4" t="n"/>
      <c r="J1949" s="35">
        <f>_xlfn.XLOOKUP(C1949,sales!C:C,scon!L:L,"")</f>
        <v/>
      </c>
      <c r="K1949" s="31" t="n"/>
      <c r="L1949" s="31" t="n"/>
      <c r="M1949" s="33">
        <f>IF(I1949="","",J1949*I1949)</f>
        <v/>
      </c>
      <c r="N1949" s="33">
        <f>IF(K1949="","",M1949 * K1949)</f>
        <v/>
      </c>
      <c r="O1949" s="33">
        <f>IF(K1949="","",M1949 + N1949)</f>
        <v/>
      </c>
      <c r="P1949" s="4" t="n"/>
      <c r="Q1949" s="33">
        <f>IF(L1949&amp;K1949="","",M1949 * L1949)</f>
        <v/>
      </c>
      <c r="R1949" s="34">
        <f>IF(M1949="","",O1949-P1949-Q1949)</f>
        <v/>
      </c>
    </row>
    <row r="1950">
      <c r="A1950" s="25" t="n">
        <v>1946</v>
      </c>
      <c r="B1950" s="26">
        <f>_xlfn.XLOOKUP(C1950,sales!C:C,scon!B:B,"")</f>
        <v/>
      </c>
      <c r="C1950" s="4" t="n"/>
      <c r="D1950" s="26">
        <f>_xlfn.XLOOKUP(C1950,sales!C:C,scon!D:D,"")</f>
        <v/>
      </c>
      <c r="E1950" s="26">
        <f>_xlfn.XLOOKUP(C1950,sales!C:C,scon!E:E,"")</f>
        <v/>
      </c>
      <c r="F1950" s="4" t="n"/>
      <c r="G1950" s="27" t="n"/>
      <c r="H1950" s="28" t="n"/>
      <c r="I1950" s="4" t="n"/>
      <c r="J1950" s="35">
        <f>_xlfn.XLOOKUP(C1950,sales!C:C,scon!L:L,"")</f>
        <v/>
      </c>
      <c r="K1950" s="31" t="n"/>
      <c r="L1950" s="31" t="n"/>
      <c r="M1950" s="33">
        <f>IF(I1950="","",J1950*I1950)</f>
        <v/>
      </c>
      <c r="N1950" s="33">
        <f>IF(K1950="","",M1950 * K1950)</f>
        <v/>
      </c>
      <c r="O1950" s="33">
        <f>IF(K1950="","",M1950 + N1950)</f>
        <v/>
      </c>
      <c r="P1950" s="4" t="n"/>
      <c r="Q1950" s="33">
        <f>IF(L1950&amp;K1950="","",M1950 * L1950)</f>
        <v/>
      </c>
      <c r="R1950" s="34">
        <f>IF(M1950="","",O1950-P1950-Q1950)</f>
        <v/>
      </c>
    </row>
    <row r="1951">
      <c r="A1951" s="25" t="n">
        <v>1947</v>
      </c>
      <c r="B1951" s="26">
        <f>_xlfn.XLOOKUP(C1951,sales!C:C,scon!B:B,"")</f>
        <v/>
      </c>
      <c r="C1951" s="4" t="n"/>
      <c r="D1951" s="26">
        <f>_xlfn.XLOOKUP(C1951,sales!C:C,scon!D:D,"")</f>
        <v/>
      </c>
      <c r="E1951" s="26">
        <f>_xlfn.XLOOKUP(C1951,sales!C:C,scon!E:E,"")</f>
        <v/>
      </c>
      <c r="F1951" s="4" t="n"/>
      <c r="G1951" s="27" t="n"/>
      <c r="H1951" s="28" t="n"/>
      <c r="I1951" s="4" t="n"/>
      <c r="J1951" s="35">
        <f>_xlfn.XLOOKUP(C1951,sales!C:C,scon!L:L,"")</f>
        <v/>
      </c>
      <c r="K1951" s="31" t="n"/>
      <c r="L1951" s="31" t="n"/>
      <c r="M1951" s="33">
        <f>IF(I1951="","",J1951*I1951)</f>
        <v/>
      </c>
      <c r="N1951" s="33">
        <f>IF(K1951="","",M1951 * K1951)</f>
        <v/>
      </c>
      <c r="O1951" s="33">
        <f>IF(K1951="","",M1951 + N1951)</f>
        <v/>
      </c>
      <c r="P1951" s="4" t="n"/>
      <c r="Q1951" s="33">
        <f>IF(L1951&amp;K1951="","",M1951 * L1951)</f>
        <v/>
      </c>
      <c r="R1951" s="34">
        <f>IF(M1951="","",O1951-P1951-Q1951)</f>
        <v/>
      </c>
    </row>
    <row r="1952">
      <c r="A1952" s="25" t="n">
        <v>1948</v>
      </c>
      <c r="B1952" s="26">
        <f>_xlfn.XLOOKUP(C1952,sales!C:C,scon!B:B,"")</f>
        <v/>
      </c>
      <c r="C1952" s="4" t="n"/>
      <c r="D1952" s="26">
        <f>_xlfn.XLOOKUP(C1952,sales!C:C,scon!D:D,"")</f>
        <v/>
      </c>
      <c r="E1952" s="26">
        <f>_xlfn.XLOOKUP(C1952,sales!C:C,scon!E:E,"")</f>
        <v/>
      </c>
      <c r="F1952" s="4" t="n"/>
      <c r="G1952" s="27" t="n"/>
      <c r="H1952" s="28" t="n"/>
      <c r="I1952" s="4" t="n"/>
      <c r="J1952" s="35">
        <f>_xlfn.XLOOKUP(C1952,sales!C:C,scon!L:L,"")</f>
        <v/>
      </c>
      <c r="K1952" s="31" t="n"/>
      <c r="L1952" s="31" t="n"/>
      <c r="M1952" s="33">
        <f>IF(I1952="","",J1952*I1952)</f>
        <v/>
      </c>
      <c r="N1952" s="33">
        <f>IF(K1952="","",M1952 * K1952)</f>
        <v/>
      </c>
      <c r="O1952" s="33">
        <f>IF(K1952="","",M1952 + N1952)</f>
        <v/>
      </c>
      <c r="P1952" s="4" t="n"/>
      <c r="Q1952" s="33">
        <f>IF(L1952&amp;K1952="","",M1952 * L1952)</f>
        <v/>
      </c>
      <c r="R1952" s="34">
        <f>IF(M1952="","",O1952-P1952-Q1952)</f>
        <v/>
      </c>
    </row>
    <row r="1953">
      <c r="A1953" s="25" t="n">
        <v>1949</v>
      </c>
      <c r="B1953" s="26">
        <f>_xlfn.XLOOKUP(C1953,sales!C:C,scon!B:B,"")</f>
        <v/>
      </c>
      <c r="C1953" s="4" t="n"/>
      <c r="D1953" s="26">
        <f>_xlfn.XLOOKUP(C1953,sales!C:C,scon!D:D,"")</f>
        <v/>
      </c>
      <c r="E1953" s="26">
        <f>_xlfn.XLOOKUP(C1953,sales!C:C,scon!E:E,"")</f>
        <v/>
      </c>
      <c r="F1953" s="4" t="n"/>
      <c r="G1953" s="27" t="n"/>
      <c r="H1953" s="28" t="n"/>
      <c r="I1953" s="4" t="n"/>
      <c r="J1953" s="35">
        <f>_xlfn.XLOOKUP(C1953,sales!C:C,scon!L:L,"")</f>
        <v/>
      </c>
      <c r="K1953" s="31" t="n"/>
      <c r="L1953" s="31" t="n"/>
      <c r="M1953" s="33">
        <f>IF(I1953="","",J1953*I1953)</f>
        <v/>
      </c>
      <c r="N1953" s="33">
        <f>IF(K1953="","",M1953 * K1953)</f>
        <v/>
      </c>
      <c r="O1953" s="33">
        <f>IF(K1953="","",M1953 + N1953)</f>
        <v/>
      </c>
      <c r="P1953" s="4" t="n"/>
      <c r="Q1953" s="33">
        <f>IF(L1953&amp;K1953="","",M1953 * L1953)</f>
        <v/>
      </c>
      <c r="R1953" s="34">
        <f>IF(M1953="","",O1953-P1953-Q1953)</f>
        <v/>
      </c>
    </row>
    <row r="1954">
      <c r="A1954" s="25" t="n">
        <v>1950</v>
      </c>
      <c r="B1954" s="26">
        <f>_xlfn.XLOOKUP(C1954,sales!C:C,scon!B:B,"")</f>
        <v/>
      </c>
      <c r="C1954" s="4" t="n"/>
      <c r="D1954" s="26">
        <f>_xlfn.XLOOKUP(C1954,sales!C:C,scon!D:D,"")</f>
        <v/>
      </c>
      <c r="E1954" s="26">
        <f>_xlfn.XLOOKUP(C1954,sales!C:C,scon!E:E,"")</f>
        <v/>
      </c>
      <c r="F1954" s="4" t="n"/>
      <c r="G1954" s="27" t="n"/>
      <c r="H1954" s="28" t="n"/>
      <c r="I1954" s="4" t="n"/>
      <c r="J1954" s="35">
        <f>_xlfn.XLOOKUP(C1954,sales!C:C,scon!L:L,"")</f>
        <v/>
      </c>
      <c r="K1954" s="31" t="n"/>
      <c r="L1954" s="31" t="n"/>
      <c r="M1954" s="33">
        <f>IF(I1954="","",J1954*I1954)</f>
        <v/>
      </c>
      <c r="N1954" s="33">
        <f>IF(K1954="","",M1954 * K1954)</f>
        <v/>
      </c>
      <c r="O1954" s="33">
        <f>IF(K1954="","",M1954 + N1954)</f>
        <v/>
      </c>
      <c r="P1954" s="4" t="n"/>
      <c r="Q1954" s="33">
        <f>IF(L1954&amp;K1954="","",M1954 * L1954)</f>
        <v/>
      </c>
      <c r="R1954" s="34">
        <f>IF(M1954="","",O1954-P1954-Q1954)</f>
        <v/>
      </c>
    </row>
    <row r="1955">
      <c r="A1955" s="25" t="n">
        <v>1951</v>
      </c>
      <c r="B1955" s="26">
        <f>_xlfn.XLOOKUP(C1955,sales!C:C,scon!B:B,"")</f>
        <v/>
      </c>
      <c r="C1955" s="4" t="n"/>
      <c r="D1955" s="26">
        <f>_xlfn.XLOOKUP(C1955,sales!C:C,scon!D:D,"")</f>
        <v/>
      </c>
      <c r="E1955" s="26">
        <f>_xlfn.XLOOKUP(C1955,sales!C:C,scon!E:E,"")</f>
        <v/>
      </c>
      <c r="F1955" s="4" t="n"/>
      <c r="G1955" s="27" t="n"/>
      <c r="H1955" s="28" t="n"/>
      <c r="I1955" s="4" t="n"/>
      <c r="J1955" s="35">
        <f>_xlfn.XLOOKUP(C1955,sales!C:C,scon!L:L,"")</f>
        <v/>
      </c>
      <c r="K1955" s="31" t="n"/>
      <c r="L1955" s="31" t="n"/>
      <c r="M1955" s="33">
        <f>IF(I1955="","",J1955*I1955)</f>
        <v/>
      </c>
      <c r="N1955" s="33">
        <f>IF(K1955="","",M1955 * K1955)</f>
        <v/>
      </c>
      <c r="O1955" s="33">
        <f>IF(K1955="","",M1955 + N1955)</f>
        <v/>
      </c>
      <c r="P1955" s="4" t="n"/>
      <c r="Q1955" s="33">
        <f>IF(L1955&amp;K1955="","",M1955 * L1955)</f>
        <v/>
      </c>
      <c r="R1955" s="34">
        <f>IF(M1955="","",O1955-P1955-Q1955)</f>
        <v/>
      </c>
    </row>
    <row r="1956">
      <c r="A1956" s="25" t="n">
        <v>1952</v>
      </c>
      <c r="B1956" s="26">
        <f>_xlfn.XLOOKUP(C1956,sales!C:C,scon!B:B,"")</f>
        <v/>
      </c>
      <c r="C1956" s="4" t="n"/>
      <c r="D1956" s="26">
        <f>_xlfn.XLOOKUP(C1956,sales!C:C,scon!D:D,"")</f>
        <v/>
      </c>
      <c r="E1956" s="26">
        <f>_xlfn.XLOOKUP(C1956,sales!C:C,scon!E:E,"")</f>
        <v/>
      </c>
      <c r="F1956" s="4" t="n"/>
      <c r="G1956" s="27" t="n"/>
      <c r="H1956" s="28" t="n"/>
      <c r="I1956" s="4" t="n"/>
      <c r="J1956" s="35">
        <f>_xlfn.XLOOKUP(C1956,sales!C:C,scon!L:L,"")</f>
        <v/>
      </c>
      <c r="K1956" s="31" t="n"/>
      <c r="L1956" s="31" t="n"/>
      <c r="M1956" s="33">
        <f>IF(I1956="","",J1956*I1956)</f>
        <v/>
      </c>
      <c r="N1956" s="33">
        <f>IF(K1956="","",M1956 * K1956)</f>
        <v/>
      </c>
      <c r="O1956" s="33">
        <f>IF(K1956="","",M1956 + N1956)</f>
        <v/>
      </c>
      <c r="P1956" s="4" t="n"/>
      <c r="Q1956" s="33">
        <f>IF(L1956&amp;K1956="","",M1956 * L1956)</f>
        <v/>
      </c>
      <c r="R1956" s="34">
        <f>IF(M1956="","",O1956-P1956-Q1956)</f>
        <v/>
      </c>
    </row>
    <row r="1957">
      <c r="A1957" s="25" t="n">
        <v>1953</v>
      </c>
      <c r="B1957" s="26">
        <f>_xlfn.XLOOKUP(C1957,sales!C:C,scon!B:B,"")</f>
        <v/>
      </c>
      <c r="C1957" s="4" t="n"/>
      <c r="D1957" s="26">
        <f>_xlfn.XLOOKUP(C1957,sales!C:C,scon!D:D,"")</f>
        <v/>
      </c>
      <c r="E1957" s="26">
        <f>_xlfn.XLOOKUP(C1957,sales!C:C,scon!E:E,"")</f>
        <v/>
      </c>
      <c r="F1957" s="4" t="n"/>
      <c r="G1957" s="27" t="n"/>
      <c r="H1957" s="28" t="n"/>
      <c r="I1957" s="4" t="n"/>
      <c r="J1957" s="35">
        <f>_xlfn.XLOOKUP(C1957,sales!C:C,scon!L:L,"")</f>
        <v/>
      </c>
      <c r="K1957" s="31" t="n"/>
      <c r="L1957" s="31" t="n"/>
      <c r="M1957" s="33">
        <f>IF(I1957="","",J1957*I1957)</f>
        <v/>
      </c>
      <c r="N1957" s="33">
        <f>IF(K1957="","",M1957 * K1957)</f>
        <v/>
      </c>
      <c r="O1957" s="33">
        <f>IF(K1957="","",M1957 + N1957)</f>
        <v/>
      </c>
      <c r="P1957" s="4" t="n"/>
      <c r="Q1957" s="33">
        <f>IF(L1957&amp;K1957="","",M1957 * L1957)</f>
        <v/>
      </c>
      <c r="R1957" s="34">
        <f>IF(M1957="","",O1957-P1957-Q1957)</f>
        <v/>
      </c>
    </row>
    <row r="1958">
      <c r="A1958" s="25" t="n">
        <v>1954</v>
      </c>
      <c r="B1958" s="26">
        <f>_xlfn.XLOOKUP(C1958,sales!C:C,scon!B:B,"")</f>
        <v/>
      </c>
      <c r="C1958" s="4" t="n"/>
      <c r="D1958" s="26">
        <f>_xlfn.XLOOKUP(C1958,sales!C:C,scon!D:D,"")</f>
        <v/>
      </c>
      <c r="E1958" s="26">
        <f>_xlfn.XLOOKUP(C1958,sales!C:C,scon!E:E,"")</f>
        <v/>
      </c>
      <c r="F1958" s="4" t="n"/>
      <c r="G1958" s="27" t="n"/>
      <c r="H1958" s="28" t="n"/>
      <c r="I1958" s="4" t="n"/>
      <c r="J1958" s="35">
        <f>_xlfn.XLOOKUP(C1958,sales!C:C,scon!L:L,"")</f>
        <v/>
      </c>
      <c r="K1958" s="31" t="n"/>
      <c r="L1958" s="31" t="n"/>
      <c r="M1958" s="33">
        <f>IF(I1958="","",J1958*I1958)</f>
        <v/>
      </c>
      <c r="N1958" s="33">
        <f>IF(K1958="","",M1958 * K1958)</f>
        <v/>
      </c>
      <c r="O1958" s="33">
        <f>IF(K1958="","",M1958 + N1958)</f>
        <v/>
      </c>
      <c r="P1958" s="4" t="n"/>
      <c r="Q1958" s="33">
        <f>IF(L1958&amp;K1958="","",M1958 * L1958)</f>
        <v/>
      </c>
      <c r="R1958" s="34">
        <f>IF(M1958="","",O1958-P1958-Q1958)</f>
        <v/>
      </c>
    </row>
    <row r="1959">
      <c r="A1959" s="25" t="n">
        <v>1955</v>
      </c>
      <c r="B1959" s="26">
        <f>_xlfn.XLOOKUP(C1959,sales!C:C,scon!B:B,"")</f>
        <v/>
      </c>
      <c r="C1959" s="4" t="n"/>
      <c r="D1959" s="26">
        <f>_xlfn.XLOOKUP(C1959,sales!C:C,scon!D:D,"")</f>
        <v/>
      </c>
      <c r="E1959" s="26">
        <f>_xlfn.XLOOKUP(C1959,sales!C:C,scon!E:E,"")</f>
        <v/>
      </c>
      <c r="F1959" s="4" t="n"/>
      <c r="G1959" s="27" t="n"/>
      <c r="H1959" s="28" t="n"/>
      <c r="I1959" s="4" t="n"/>
      <c r="J1959" s="35">
        <f>_xlfn.XLOOKUP(C1959,sales!C:C,scon!L:L,"")</f>
        <v/>
      </c>
      <c r="K1959" s="31" t="n"/>
      <c r="L1959" s="31" t="n"/>
      <c r="M1959" s="33">
        <f>IF(I1959="","",J1959*I1959)</f>
        <v/>
      </c>
      <c r="N1959" s="33">
        <f>IF(K1959="","",M1959 * K1959)</f>
        <v/>
      </c>
      <c r="O1959" s="33">
        <f>IF(K1959="","",M1959 + N1959)</f>
        <v/>
      </c>
      <c r="P1959" s="4" t="n"/>
      <c r="Q1959" s="33">
        <f>IF(L1959&amp;K1959="","",M1959 * L1959)</f>
        <v/>
      </c>
      <c r="R1959" s="34">
        <f>IF(M1959="","",O1959-P1959-Q1959)</f>
        <v/>
      </c>
    </row>
    <row r="1960">
      <c r="A1960" s="25" t="n">
        <v>1956</v>
      </c>
      <c r="B1960" s="26">
        <f>_xlfn.XLOOKUP(C1960,sales!C:C,scon!B:B,"")</f>
        <v/>
      </c>
      <c r="C1960" s="4" t="n"/>
      <c r="D1960" s="26">
        <f>_xlfn.XLOOKUP(C1960,sales!C:C,scon!D:D,"")</f>
        <v/>
      </c>
      <c r="E1960" s="26">
        <f>_xlfn.XLOOKUP(C1960,sales!C:C,scon!E:E,"")</f>
        <v/>
      </c>
      <c r="F1960" s="4" t="n"/>
      <c r="G1960" s="27" t="n"/>
      <c r="H1960" s="28" t="n"/>
      <c r="I1960" s="4" t="n"/>
      <c r="J1960" s="35">
        <f>_xlfn.XLOOKUP(C1960,sales!C:C,scon!L:L,"")</f>
        <v/>
      </c>
      <c r="K1960" s="31" t="n"/>
      <c r="L1960" s="31" t="n"/>
      <c r="M1960" s="33">
        <f>IF(I1960="","",J1960*I1960)</f>
        <v/>
      </c>
      <c r="N1960" s="33">
        <f>IF(K1960="","",M1960 * K1960)</f>
        <v/>
      </c>
      <c r="O1960" s="33">
        <f>IF(K1960="","",M1960 + N1960)</f>
        <v/>
      </c>
      <c r="P1960" s="4" t="n"/>
      <c r="Q1960" s="33">
        <f>IF(L1960&amp;K1960="","",M1960 * L1960)</f>
        <v/>
      </c>
      <c r="R1960" s="34">
        <f>IF(M1960="","",O1960-P1960-Q1960)</f>
        <v/>
      </c>
    </row>
    <row r="1961">
      <c r="A1961" s="25" t="n">
        <v>1957</v>
      </c>
      <c r="B1961" s="26">
        <f>_xlfn.XLOOKUP(C1961,sales!C:C,scon!B:B,"")</f>
        <v/>
      </c>
      <c r="C1961" s="4" t="n"/>
      <c r="D1961" s="26">
        <f>_xlfn.XLOOKUP(C1961,sales!C:C,scon!D:D,"")</f>
        <v/>
      </c>
      <c r="E1961" s="26">
        <f>_xlfn.XLOOKUP(C1961,sales!C:C,scon!E:E,"")</f>
        <v/>
      </c>
      <c r="F1961" s="4" t="n"/>
      <c r="G1961" s="27" t="n"/>
      <c r="H1961" s="28" t="n"/>
      <c r="I1961" s="4" t="n"/>
      <c r="J1961" s="35">
        <f>_xlfn.XLOOKUP(C1961,sales!C:C,scon!L:L,"")</f>
        <v/>
      </c>
      <c r="K1961" s="31" t="n"/>
      <c r="L1961" s="31" t="n"/>
      <c r="M1961" s="33">
        <f>IF(I1961="","",J1961*I1961)</f>
        <v/>
      </c>
      <c r="N1961" s="33">
        <f>IF(K1961="","",M1961 * K1961)</f>
        <v/>
      </c>
      <c r="O1961" s="33">
        <f>IF(K1961="","",M1961 + N1961)</f>
        <v/>
      </c>
      <c r="P1961" s="4" t="n"/>
      <c r="Q1961" s="33">
        <f>IF(L1961&amp;K1961="","",M1961 * L1961)</f>
        <v/>
      </c>
      <c r="R1961" s="34">
        <f>IF(M1961="","",O1961-P1961-Q1961)</f>
        <v/>
      </c>
    </row>
    <row r="1962">
      <c r="A1962" s="25" t="n">
        <v>1958</v>
      </c>
      <c r="B1962" s="26">
        <f>_xlfn.XLOOKUP(C1962,sales!C:C,scon!B:B,"")</f>
        <v/>
      </c>
      <c r="C1962" s="4" t="n"/>
      <c r="D1962" s="26">
        <f>_xlfn.XLOOKUP(C1962,sales!C:C,scon!D:D,"")</f>
        <v/>
      </c>
      <c r="E1962" s="26">
        <f>_xlfn.XLOOKUP(C1962,sales!C:C,scon!E:E,"")</f>
        <v/>
      </c>
      <c r="F1962" s="4" t="n"/>
      <c r="G1962" s="27" t="n"/>
      <c r="H1962" s="28" t="n"/>
      <c r="I1962" s="4" t="n"/>
      <c r="J1962" s="35">
        <f>_xlfn.XLOOKUP(C1962,sales!C:C,scon!L:L,"")</f>
        <v/>
      </c>
      <c r="K1962" s="31" t="n"/>
      <c r="L1962" s="31" t="n"/>
      <c r="M1962" s="33">
        <f>IF(I1962="","",J1962*I1962)</f>
        <v/>
      </c>
      <c r="N1962" s="33">
        <f>IF(K1962="","",M1962 * K1962)</f>
        <v/>
      </c>
      <c r="O1962" s="33">
        <f>IF(K1962="","",M1962 + N1962)</f>
        <v/>
      </c>
      <c r="P1962" s="4" t="n"/>
      <c r="Q1962" s="33">
        <f>IF(L1962&amp;K1962="","",M1962 * L1962)</f>
        <v/>
      </c>
      <c r="R1962" s="34">
        <f>IF(M1962="","",O1962-P1962-Q1962)</f>
        <v/>
      </c>
    </row>
    <row r="1963">
      <c r="A1963" s="25" t="n">
        <v>1959</v>
      </c>
      <c r="B1963" s="26">
        <f>_xlfn.XLOOKUP(C1963,sales!C:C,scon!B:B,"")</f>
        <v/>
      </c>
      <c r="C1963" s="4" t="n"/>
      <c r="D1963" s="26">
        <f>_xlfn.XLOOKUP(C1963,sales!C:C,scon!D:D,"")</f>
        <v/>
      </c>
      <c r="E1963" s="26">
        <f>_xlfn.XLOOKUP(C1963,sales!C:C,scon!E:E,"")</f>
        <v/>
      </c>
      <c r="F1963" s="4" t="n"/>
      <c r="G1963" s="27" t="n"/>
      <c r="H1963" s="28" t="n"/>
      <c r="I1963" s="4" t="n"/>
      <c r="J1963" s="35">
        <f>_xlfn.XLOOKUP(C1963,sales!C:C,scon!L:L,"")</f>
        <v/>
      </c>
      <c r="K1963" s="31" t="n"/>
      <c r="L1963" s="31" t="n"/>
      <c r="M1963" s="33">
        <f>IF(I1963="","",J1963*I1963)</f>
        <v/>
      </c>
      <c r="N1963" s="33">
        <f>IF(K1963="","",M1963 * K1963)</f>
        <v/>
      </c>
      <c r="O1963" s="33">
        <f>IF(K1963="","",M1963 + N1963)</f>
        <v/>
      </c>
      <c r="P1963" s="4" t="n"/>
      <c r="Q1963" s="33">
        <f>IF(L1963&amp;K1963="","",M1963 * L1963)</f>
        <v/>
      </c>
      <c r="R1963" s="34">
        <f>IF(M1963="","",O1963-P1963-Q1963)</f>
        <v/>
      </c>
    </row>
    <row r="1964">
      <c r="A1964" s="25" t="n">
        <v>1960</v>
      </c>
      <c r="B1964" s="26">
        <f>_xlfn.XLOOKUP(C1964,sales!C:C,scon!B:B,"")</f>
        <v/>
      </c>
      <c r="C1964" s="4" t="n"/>
      <c r="D1964" s="26">
        <f>_xlfn.XLOOKUP(C1964,sales!C:C,scon!D:D,"")</f>
        <v/>
      </c>
      <c r="E1964" s="26">
        <f>_xlfn.XLOOKUP(C1964,sales!C:C,scon!E:E,"")</f>
        <v/>
      </c>
      <c r="F1964" s="4" t="n"/>
      <c r="G1964" s="27" t="n"/>
      <c r="H1964" s="28" t="n"/>
      <c r="I1964" s="4" t="n"/>
      <c r="J1964" s="35">
        <f>_xlfn.XLOOKUP(C1964,sales!C:C,scon!L:L,"")</f>
        <v/>
      </c>
      <c r="K1964" s="31" t="n"/>
      <c r="L1964" s="31" t="n"/>
      <c r="M1964" s="33">
        <f>IF(I1964="","",J1964*I1964)</f>
        <v/>
      </c>
      <c r="N1964" s="33">
        <f>IF(K1964="","",M1964 * K1964)</f>
        <v/>
      </c>
      <c r="O1964" s="33">
        <f>IF(K1964="","",M1964 + N1964)</f>
        <v/>
      </c>
      <c r="P1964" s="4" t="n"/>
      <c r="Q1964" s="33">
        <f>IF(L1964&amp;K1964="","",M1964 * L1964)</f>
        <v/>
      </c>
      <c r="R1964" s="34">
        <f>IF(M1964="","",O1964-P1964-Q1964)</f>
        <v/>
      </c>
    </row>
    <row r="1965">
      <c r="A1965" s="25" t="n">
        <v>1961</v>
      </c>
      <c r="B1965" s="26">
        <f>_xlfn.XLOOKUP(C1965,sales!C:C,scon!B:B,"")</f>
        <v/>
      </c>
      <c r="C1965" s="4" t="n"/>
      <c r="D1965" s="26">
        <f>_xlfn.XLOOKUP(C1965,sales!C:C,scon!D:D,"")</f>
        <v/>
      </c>
      <c r="E1965" s="26">
        <f>_xlfn.XLOOKUP(C1965,sales!C:C,scon!E:E,"")</f>
        <v/>
      </c>
      <c r="F1965" s="4" t="n"/>
      <c r="G1965" s="27" t="n"/>
      <c r="H1965" s="28" t="n"/>
      <c r="I1965" s="4" t="n"/>
      <c r="J1965" s="35">
        <f>_xlfn.XLOOKUP(C1965,sales!C:C,scon!L:L,"")</f>
        <v/>
      </c>
      <c r="K1965" s="31" t="n"/>
      <c r="L1965" s="31" t="n"/>
      <c r="M1965" s="33">
        <f>IF(I1965="","",J1965*I1965)</f>
        <v/>
      </c>
      <c r="N1965" s="33">
        <f>IF(K1965="","",M1965 * K1965)</f>
        <v/>
      </c>
      <c r="O1965" s="33">
        <f>IF(K1965="","",M1965 + N1965)</f>
        <v/>
      </c>
      <c r="P1965" s="4" t="n"/>
      <c r="Q1965" s="33">
        <f>IF(L1965&amp;K1965="","",M1965 * L1965)</f>
        <v/>
      </c>
      <c r="R1965" s="34">
        <f>IF(M1965="","",O1965-P1965-Q1965)</f>
        <v/>
      </c>
    </row>
    <row r="1966">
      <c r="A1966" s="25" t="n">
        <v>1962</v>
      </c>
      <c r="B1966" s="26">
        <f>_xlfn.XLOOKUP(C1966,sales!C:C,scon!B:B,"")</f>
        <v/>
      </c>
      <c r="C1966" s="4" t="n"/>
      <c r="D1966" s="26">
        <f>_xlfn.XLOOKUP(C1966,sales!C:C,scon!D:D,"")</f>
        <v/>
      </c>
      <c r="E1966" s="26">
        <f>_xlfn.XLOOKUP(C1966,sales!C:C,scon!E:E,"")</f>
        <v/>
      </c>
      <c r="F1966" s="4" t="n"/>
      <c r="G1966" s="27" t="n"/>
      <c r="H1966" s="28" t="n"/>
      <c r="I1966" s="4" t="n"/>
      <c r="J1966" s="35">
        <f>_xlfn.XLOOKUP(C1966,sales!C:C,scon!L:L,"")</f>
        <v/>
      </c>
      <c r="K1966" s="31" t="n"/>
      <c r="L1966" s="31" t="n"/>
      <c r="M1966" s="33">
        <f>IF(I1966="","",J1966*I1966)</f>
        <v/>
      </c>
      <c r="N1966" s="33">
        <f>IF(K1966="","",M1966 * K1966)</f>
        <v/>
      </c>
      <c r="O1966" s="33">
        <f>IF(K1966="","",M1966 + N1966)</f>
        <v/>
      </c>
      <c r="P1966" s="4" t="n"/>
      <c r="Q1966" s="33">
        <f>IF(L1966&amp;K1966="","",M1966 * L1966)</f>
        <v/>
      </c>
      <c r="R1966" s="34">
        <f>IF(M1966="","",O1966-P1966-Q1966)</f>
        <v/>
      </c>
    </row>
    <row r="1967">
      <c r="A1967" s="25" t="n">
        <v>1963</v>
      </c>
      <c r="B1967" s="26">
        <f>_xlfn.XLOOKUP(C1967,sales!C:C,scon!B:B,"")</f>
        <v/>
      </c>
      <c r="C1967" s="4" t="n"/>
      <c r="D1967" s="26">
        <f>_xlfn.XLOOKUP(C1967,sales!C:C,scon!D:D,"")</f>
        <v/>
      </c>
      <c r="E1967" s="26">
        <f>_xlfn.XLOOKUP(C1967,sales!C:C,scon!E:E,"")</f>
        <v/>
      </c>
      <c r="F1967" s="4" t="n"/>
      <c r="G1967" s="27" t="n"/>
      <c r="H1967" s="28" t="n"/>
      <c r="I1967" s="4" t="n"/>
      <c r="J1967" s="35">
        <f>_xlfn.XLOOKUP(C1967,sales!C:C,scon!L:L,"")</f>
        <v/>
      </c>
      <c r="K1967" s="31" t="n"/>
      <c r="L1967" s="31" t="n"/>
      <c r="M1967" s="33">
        <f>IF(I1967="","",J1967*I1967)</f>
        <v/>
      </c>
      <c r="N1967" s="33">
        <f>IF(K1967="","",M1967 * K1967)</f>
        <v/>
      </c>
      <c r="O1967" s="33">
        <f>IF(K1967="","",M1967 + N1967)</f>
        <v/>
      </c>
      <c r="P1967" s="4" t="n"/>
      <c r="Q1967" s="33">
        <f>IF(L1967&amp;K1967="","",M1967 * L1967)</f>
        <v/>
      </c>
      <c r="R1967" s="34">
        <f>IF(M1967="","",O1967-P1967-Q1967)</f>
        <v/>
      </c>
    </row>
    <row r="1968">
      <c r="A1968" s="25" t="n">
        <v>1964</v>
      </c>
      <c r="B1968" s="26">
        <f>_xlfn.XLOOKUP(C1968,sales!C:C,scon!B:B,"")</f>
        <v/>
      </c>
      <c r="C1968" s="4" t="n"/>
      <c r="D1968" s="26">
        <f>_xlfn.XLOOKUP(C1968,sales!C:C,scon!D:D,"")</f>
        <v/>
      </c>
      <c r="E1968" s="26">
        <f>_xlfn.XLOOKUP(C1968,sales!C:C,scon!E:E,"")</f>
        <v/>
      </c>
      <c r="F1968" s="4" t="n"/>
      <c r="G1968" s="27" t="n"/>
      <c r="H1968" s="28" t="n"/>
      <c r="I1968" s="4" t="n"/>
      <c r="J1968" s="35">
        <f>_xlfn.XLOOKUP(C1968,sales!C:C,scon!L:L,"")</f>
        <v/>
      </c>
      <c r="K1968" s="31" t="n"/>
      <c r="L1968" s="31" t="n"/>
      <c r="M1968" s="33">
        <f>IF(I1968="","",J1968*I1968)</f>
        <v/>
      </c>
      <c r="N1968" s="33">
        <f>IF(K1968="","",M1968 * K1968)</f>
        <v/>
      </c>
      <c r="O1968" s="33">
        <f>IF(K1968="","",M1968 + N1968)</f>
        <v/>
      </c>
      <c r="P1968" s="4" t="n"/>
      <c r="Q1968" s="33">
        <f>IF(L1968&amp;K1968="","",M1968 * L1968)</f>
        <v/>
      </c>
      <c r="R1968" s="34">
        <f>IF(M1968="","",O1968-P1968-Q1968)</f>
        <v/>
      </c>
    </row>
    <row r="1969">
      <c r="A1969" s="25" t="n">
        <v>1965</v>
      </c>
      <c r="B1969" s="26">
        <f>_xlfn.XLOOKUP(C1969,sales!C:C,scon!B:B,"")</f>
        <v/>
      </c>
      <c r="C1969" s="4" t="n"/>
      <c r="D1969" s="26">
        <f>_xlfn.XLOOKUP(C1969,sales!C:C,scon!D:D,"")</f>
        <v/>
      </c>
      <c r="E1969" s="26">
        <f>_xlfn.XLOOKUP(C1969,sales!C:C,scon!E:E,"")</f>
        <v/>
      </c>
      <c r="F1969" s="4" t="n"/>
      <c r="G1969" s="27" t="n"/>
      <c r="H1969" s="28" t="n"/>
      <c r="I1969" s="4" t="n"/>
      <c r="J1969" s="35">
        <f>_xlfn.XLOOKUP(C1969,sales!C:C,scon!L:L,"")</f>
        <v/>
      </c>
      <c r="K1969" s="31" t="n"/>
      <c r="L1969" s="31" t="n"/>
      <c r="M1969" s="33">
        <f>IF(I1969="","",J1969*I1969)</f>
        <v/>
      </c>
      <c r="N1969" s="33">
        <f>IF(K1969="","",M1969 * K1969)</f>
        <v/>
      </c>
      <c r="O1969" s="33">
        <f>IF(K1969="","",M1969 + N1969)</f>
        <v/>
      </c>
      <c r="P1969" s="4" t="n"/>
      <c r="Q1969" s="33">
        <f>IF(L1969&amp;K1969="","",M1969 * L1969)</f>
        <v/>
      </c>
      <c r="R1969" s="34">
        <f>IF(M1969="","",O1969-P1969-Q1969)</f>
        <v/>
      </c>
    </row>
    <row r="1970">
      <c r="A1970" s="25" t="n">
        <v>1966</v>
      </c>
      <c r="B1970" s="26">
        <f>_xlfn.XLOOKUP(C1970,sales!C:C,scon!B:B,"")</f>
        <v/>
      </c>
      <c r="C1970" s="4" t="n"/>
      <c r="D1970" s="26">
        <f>_xlfn.XLOOKUP(C1970,sales!C:C,scon!D:D,"")</f>
        <v/>
      </c>
      <c r="E1970" s="26">
        <f>_xlfn.XLOOKUP(C1970,sales!C:C,scon!E:E,"")</f>
        <v/>
      </c>
      <c r="F1970" s="4" t="n"/>
      <c r="G1970" s="27" t="n"/>
      <c r="H1970" s="28" t="n"/>
      <c r="I1970" s="4" t="n"/>
      <c r="J1970" s="35">
        <f>_xlfn.XLOOKUP(C1970,sales!C:C,scon!L:L,"")</f>
        <v/>
      </c>
      <c r="K1970" s="31" t="n"/>
      <c r="L1970" s="31" t="n"/>
      <c r="M1970" s="33">
        <f>IF(I1970="","",J1970*I1970)</f>
        <v/>
      </c>
      <c r="N1970" s="33">
        <f>IF(K1970="","",M1970 * K1970)</f>
        <v/>
      </c>
      <c r="O1970" s="33">
        <f>IF(K1970="","",M1970 + N1970)</f>
        <v/>
      </c>
      <c r="P1970" s="4" t="n"/>
      <c r="Q1970" s="33">
        <f>IF(L1970&amp;K1970="","",M1970 * L1970)</f>
        <v/>
      </c>
      <c r="R1970" s="34">
        <f>IF(M1970="","",O1970-P1970-Q1970)</f>
        <v/>
      </c>
    </row>
    <row r="1971">
      <c r="A1971" s="25" t="n">
        <v>1967</v>
      </c>
      <c r="B1971" s="26">
        <f>_xlfn.XLOOKUP(C1971,sales!C:C,scon!B:B,"")</f>
        <v/>
      </c>
      <c r="C1971" s="4" t="n"/>
      <c r="D1971" s="26">
        <f>_xlfn.XLOOKUP(C1971,sales!C:C,scon!D:D,"")</f>
        <v/>
      </c>
      <c r="E1971" s="26">
        <f>_xlfn.XLOOKUP(C1971,sales!C:C,scon!E:E,"")</f>
        <v/>
      </c>
      <c r="F1971" s="4" t="n"/>
      <c r="G1971" s="27" t="n"/>
      <c r="H1971" s="28" t="n"/>
      <c r="I1971" s="4" t="n"/>
      <c r="J1971" s="35">
        <f>_xlfn.XLOOKUP(C1971,sales!C:C,scon!L:L,"")</f>
        <v/>
      </c>
      <c r="K1971" s="31" t="n"/>
      <c r="L1971" s="31" t="n"/>
      <c r="M1971" s="33">
        <f>IF(I1971="","",J1971*I1971)</f>
        <v/>
      </c>
      <c r="N1971" s="33">
        <f>IF(K1971="","",M1971 * K1971)</f>
        <v/>
      </c>
      <c r="O1971" s="33">
        <f>IF(K1971="","",M1971 + N1971)</f>
        <v/>
      </c>
      <c r="P1971" s="4" t="n"/>
      <c r="Q1971" s="33">
        <f>IF(L1971&amp;K1971="","",M1971 * L1971)</f>
        <v/>
      </c>
      <c r="R1971" s="34">
        <f>IF(M1971="","",O1971-P1971-Q1971)</f>
        <v/>
      </c>
    </row>
    <row r="1972">
      <c r="A1972" s="25" t="n">
        <v>1968</v>
      </c>
      <c r="B1972" s="26">
        <f>_xlfn.XLOOKUP(C1972,sales!C:C,scon!B:B,"")</f>
        <v/>
      </c>
      <c r="C1972" s="4" t="n"/>
      <c r="D1972" s="26">
        <f>_xlfn.XLOOKUP(C1972,sales!C:C,scon!D:D,"")</f>
        <v/>
      </c>
      <c r="E1972" s="26">
        <f>_xlfn.XLOOKUP(C1972,sales!C:C,scon!E:E,"")</f>
        <v/>
      </c>
      <c r="F1972" s="4" t="n"/>
      <c r="G1972" s="27" t="n"/>
      <c r="H1972" s="28" t="n"/>
      <c r="I1972" s="4" t="n"/>
      <c r="J1972" s="35">
        <f>_xlfn.XLOOKUP(C1972,sales!C:C,scon!L:L,"")</f>
        <v/>
      </c>
      <c r="K1972" s="31" t="n"/>
      <c r="L1972" s="31" t="n"/>
      <c r="M1972" s="33">
        <f>IF(I1972="","",J1972*I1972)</f>
        <v/>
      </c>
      <c r="N1972" s="33">
        <f>IF(K1972="","",M1972 * K1972)</f>
        <v/>
      </c>
      <c r="O1972" s="33">
        <f>IF(K1972="","",M1972 + N1972)</f>
        <v/>
      </c>
      <c r="P1972" s="4" t="n"/>
      <c r="Q1972" s="33">
        <f>IF(L1972&amp;K1972="","",M1972 * L1972)</f>
        <v/>
      </c>
      <c r="R1972" s="34">
        <f>IF(M1972="","",O1972-P1972-Q1972)</f>
        <v/>
      </c>
    </row>
    <row r="1973">
      <c r="A1973" s="25" t="n">
        <v>1969</v>
      </c>
      <c r="B1973" s="26">
        <f>_xlfn.XLOOKUP(C1973,sales!C:C,scon!B:B,"")</f>
        <v/>
      </c>
      <c r="C1973" s="4" t="n"/>
      <c r="D1973" s="26">
        <f>_xlfn.XLOOKUP(C1973,sales!C:C,scon!D:D,"")</f>
        <v/>
      </c>
      <c r="E1973" s="26">
        <f>_xlfn.XLOOKUP(C1973,sales!C:C,scon!E:E,"")</f>
        <v/>
      </c>
      <c r="F1973" s="4" t="n"/>
      <c r="G1973" s="27" t="n"/>
      <c r="H1973" s="28" t="n"/>
      <c r="I1973" s="4" t="n"/>
      <c r="J1973" s="35">
        <f>_xlfn.XLOOKUP(C1973,sales!C:C,scon!L:L,"")</f>
        <v/>
      </c>
      <c r="K1973" s="31" t="n"/>
      <c r="L1973" s="31" t="n"/>
      <c r="M1973" s="33">
        <f>IF(I1973="","",J1973*I1973)</f>
        <v/>
      </c>
      <c r="N1973" s="33">
        <f>IF(K1973="","",M1973 * K1973)</f>
        <v/>
      </c>
      <c r="O1973" s="33">
        <f>IF(K1973="","",M1973 + N1973)</f>
        <v/>
      </c>
      <c r="P1973" s="4" t="n"/>
      <c r="Q1973" s="33">
        <f>IF(L1973&amp;K1973="","",M1973 * L1973)</f>
        <v/>
      </c>
      <c r="R1973" s="34">
        <f>IF(M1973="","",O1973-P1973-Q1973)</f>
        <v/>
      </c>
    </row>
    <row r="1974">
      <c r="A1974" s="25" t="n">
        <v>1970</v>
      </c>
      <c r="B1974" s="26">
        <f>_xlfn.XLOOKUP(C1974,sales!C:C,scon!B:B,"")</f>
        <v/>
      </c>
      <c r="C1974" s="4" t="n"/>
      <c r="D1974" s="26">
        <f>_xlfn.XLOOKUP(C1974,sales!C:C,scon!D:D,"")</f>
        <v/>
      </c>
      <c r="E1974" s="26">
        <f>_xlfn.XLOOKUP(C1974,sales!C:C,scon!E:E,"")</f>
        <v/>
      </c>
      <c r="F1974" s="4" t="n"/>
      <c r="G1974" s="27" t="n"/>
      <c r="H1974" s="28" t="n"/>
      <c r="I1974" s="4" t="n"/>
      <c r="J1974" s="35">
        <f>_xlfn.XLOOKUP(C1974,sales!C:C,scon!L:L,"")</f>
        <v/>
      </c>
      <c r="K1974" s="31" t="n"/>
      <c r="L1974" s="31" t="n"/>
      <c r="M1974" s="33">
        <f>IF(I1974="","",J1974*I1974)</f>
        <v/>
      </c>
      <c r="N1974" s="33">
        <f>IF(K1974="","",M1974 * K1974)</f>
        <v/>
      </c>
      <c r="O1974" s="33">
        <f>IF(K1974="","",M1974 + N1974)</f>
        <v/>
      </c>
      <c r="P1974" s="4" t="n"/>
      <c r="Q1974" s="33">
        <f>IF(L1974&amp;K1974="","",M1974 * L1974)</f>
        <v/>
      </c>
      <c r="R1974" s="34">
        <f>IF(M1974="","",O1974-P1974-Q1974)</f>
        <v/>
      </c>
    </row>
    <row r="1975">
      <c r="A1975" s="25" t="n">
        <v>1971</v>
      </c>
      <c r="B1975" s="26">
        <f>_xlfn.XLOOKUP(C1975,sales!C:C,scon!B:B,"")</f>
        <v/>
      </c>
      <c r="C1975" s="4" t="n"/>
      <c r="D1975" s="26">
        <f>_xlfn.XLOOKUP(C1975,sales!C:C,scon!D:D,"")</f>
        <v/>
      </c>
      <c r="E1975" s="26">
        <f>_xlfn.XLOOKUP(C1975,sales!C:C,scon!E:E,"")</f>
        <v/>
      </c>
      <c r="F1975" s="4" t="n"/>
      <c r="G1975" s="27" t="n"/>
      <c r="H1975" s="28" t="n"/>
      <c r="I1975" s="4" t="n"/>
      <c r="J1975" s="35">
        <f>_xlfn.XLOOKUP(C1975,sales!C:C,scon!L:L,"")</f>
        <v/>
      </c>
      <c r="K1975" s="31" t="n"/>
      <c r="L1975" s="31" t="n"/>
      <c r="M1975" s="33">
        <f>IF(I1975="","",J1975*I1975)</f>
        <v/>
      </c>
      <c r="N1975" s="33">
        <f>IF(K1975="","",M1975 * K1975)</f>
        <v/>
      </c>
      <c r="O1975" s="33">
        <f>IF(K1975="","",M1975 + N1975)</f>
        <v/>
      </c>
      <c r="P1975" s="4" t="n"/>
      <c r="Q1975" s="33">
        <f>IF(L1975&amp;K1975="","",M1975 * L1975)</f>
        <v/>
      </c>
      <c r="R1975" s="34">
        <f>IF(M1975="","",O1975-P1975-Q1975)</f>
        <v/>
      </c>
    </row>
    <row r="1976">
      <c r="A1976" s="25" t="n">
        <v>1972</v>
      </c>
      <c r="B1976" s="26">
        <f>_xlfn.XLOOKUP(C1976,sales!C:C,scon!B:B,"")</f>
        <v/>
      </c>
      <c r="C1976" s="4" t="n"/>
      <c r="D1976" s="26">
        <f>_xlfn.XLOOKUP(C1976,sales!C:C,scon!D:D,"")</f>
        <v/>
      </c>
      <c r="E1976" s="26">
        <f>_xlfn.XLOOKUP(C1976,sales!C:C,scon!E:E,"")</f>
        <v/>
      </c>
      <c r="F1976" s="4" t="n"/>
      <c r="G1976" s="27" t="n"/>
      <c r="H1976" s="28" t="n"/>
      <c r="I1976" s="4" t="n"/>
      <c r="J1976" s="35">
        <f>_xlfn.XLOOKUP(C1976,sales!C:C,scon!L:L,"")</f>
        <v/>
      </c>
      <c r="K1976" s="31" t="n"/>
      <c r="L1976" s="31" t="n"/>
      <c r="M1976" s="33">
        <f>IF(I1976="","",J1976*I1976)</f>
        <v/>
      </c>
      <c r="N1976" s="33">
        <f>IF(K1976="","",M1976 * K1976)</f>
        <v/>
      </c>
      <c r="O1976" s="33">
        <f>IF(K1976="","",M1976 + N1976)</f>
        <v/>
      </c>
      <c r="P1976" s="4" t="n"/>
      <c r="Q1976" s="33">
        <f>IF(L1976&amp;K1976="","",M1976 * L1976)</f>
        <v/>
      </c>
      <c r="R1976" s="34">
        <f>IF(M1976="","",O1976-P1976-Q1976)</f>
        <v/>
      </c>
    </row>
    <row r="1977">
      <c r="A1977" s="25" t="n">
        <v>1973</v>
      </c>
      <c r="B1977" s="26">
        <f>_xlfn.XLOOKUP(C1977,sales!C:C,scon!B:B,"")</f>
        <v/>
      </c>
      <c r="C1977" s="4" t="n"/>
      <c r="D1977" s="26">
        <f>_xlfn.XLOOKUP(C1977,sales!C:C,scon!D:D,"")</f>
        <v/>
      </c>
      <c r="E1977" s="26">
        <f>_xlfn.XLOOKUP(C1977,sales!C:C,scon!E:E,"")</f>
        <v/>
      </c>
      <c r="F1977" s="4" t="n"/>
      <c r="G1977" s="27" t="n"/>
      <c r="H1977" s="28" t="n"/>
      <c r="I1977" s="4" t="n"/>
      <c r="J1977" s="35">
        <f>_xlfn.XLOOKUP(C1977,sales!C:C,scon!L:L,"")</f>
        <v/>
      </c>
      <c r="K1977" s="31" t="n"/>
      <c r="L1977" s="31" t="n"/>
      <c r="M1977" s="33">
        <f>IF(I1977="","",J1977*I1977)</f>
        <v/>
      </c>
      <c r="N1977" s="33">
        <f>IF(K1977="","",M1977 * K1977)</f>
        <v/>
      </c>
      <c r="O1977" s="33">
        <f>IF(K1977="","",M1977 + N1977)</f>
        <v/>
      </c>
      <c r="P1977" s="4" t="n"/>
      <c r="Q1977" s="33">
        <f>IF(L1977&amp;K1977="","",M1977 * L1977)</f>
        <v/>
      </c>
      <c r="R1977" s="34">
        <f>IF(M1977="","",O1977-P1977-Q1977)</f>
        <v/>
      </c>
    </row>
    <row r="1978">
      <c r="A1978" s="25" t="n">
        <v>1974</v>
      </c>
      <c r="B1978" s="26">
        <f>_xlfn.XLOOKUP(C1978,sales!C:C,scon!B:B,"")</f>
        <v/>
      </c>
      <c r="C1978" s="4" t="n"/>
      <c r="D1978" s="26">
        <f>_xlfn.XLOOKUP(C1978,sales!C:C,scon!D:D,"")</f>
        <v/>
      </c>
      <c r="E1978" s="26">
        <f>_xlfn.XLOOKUP(C1978,sales!C:C,scon!E:E,"")</f>
        <v/>
      </c>
      <c r="F1978" s="4" t="n"/>
      <c r="G1978" s="27" t="n"/>
      <c r="H1978" s="28" t="n"/>
      <c r="I1978" s="4" t="n"/>
      <c r="J1978" s="35">
        <f>_xlfn.XLOOKUP(C1978,sales!C:C,scon!L:L,"")</f>
        <v/>
      </c>
      <c r="K1978" s="31" t="n"/>
      <c r="L1978" s="31" t="n"/>
      <c r="M1978" s="33">
        <f>IF(I1978="","",J1978*I1978)</f>
        <v/>
      </c>
      <c r="N1978" s="33">
        <f>IF(K1978="","",M1978 * K1978)</f>
        <v/>
      </c>
      <c r="O1978" s="33">
        <f>IF(K1978="","",M1978 + N1978)</f>
        <v/>
      </c>
      <c r="P1978" s="4" t="n"/>
      <c r="Q1978" s="33">
        <f>IF(L1978&amp;K1978="","",M1978 * L1978)</f>
        <v/>
      </c>
      <c r="R1978" s="34">
        <f>IF(M1978="","",O1978-P1978-Q1978)</f>
        <v/>
      </c>
    </row>
    <row r="1979">
      <c r="A1979" s="25" t="n">
        <v>1975</v>
      </c>
      <c r="B1979" s="26">
        <f>_xlfn.XLOOKUP(C1979,sales!C:C,scon!B:B,"")</f>
        <v/>
      </c>
      <c r="C1979" s="4" t="n"/>
      <c r="D1979" s="26">
        <f>_xlfn.XLOOKUP(C1979,sales!C:C,scon!D:D,"")</f>
        <v/>
      </c>
      <c r="E1979" s="26">
        <f>_xlfn.XLOOKUP(C1979,sales!C:C,scon!E:E,"")</f>
        <v/>
      </c>
      <c r="F1979" s="4" t="n"/>
      <c r="G1979" s="27" t="n"/>
      <c r="H1979" s="28" t="n"/>
      <c r="I1979" s="4" t="n"/>
      <c r="J1979" s="35">
        <f>_xlfn.XLOOKUP(C1979,sales!C:C,scon!L:L,"")</f>
        <v/>
      </c>
      <c r="K1979" s="31" t="n"/>
      <c r="L1979" s="31" t="n"/>
      <c r="M1979" s="33">
        <f>IF(I1979="","",J1979*I1979)</f>
        <v/>
      </c>
      <c r="N1979" s="33">
        <f>IF(K1979="","",M1979 * K1979)</f>
        <v/>
      </c>
      <c r="O1979" s="33">
        <f>IF(K1979="","",M1979 + N1979)</f>
        <v/>
      </c>
      <c r="P1979" s="4" t="n"/>
      <c r="Q1979" s="33">
        <f>IF(L1979&amp;K1979="","",M1979 * L1979)</f>
        <v/>
      </c>
      <c r="R1979" s="34">
        <f>IF(M1979="","",O1979-P1979-Q1979)</f>
        <v/>
      </c>
    </row>
    <row r="1980">
      <c r="A1980" s="25" t="n">
        <v>1976</v>
      </c>
      <c r="B1980" s="26">
        <f>_xlfn.XLOOKUP(C1980,sales!C:C,scon!B:B,"")</f>
        <v/>
      </c>
      <c r="C1980" s="4" t="n"/>
      <c r="D1980" s="26">
        <f>_xlfn.XLOOKUP(C1980,sales!C:C,scon!D:D,"")</f>
        <v/>
      </c>
      <c r="E1980" s="26">
        <f>_xlfn.XLOOKUP(C1980,sales!C:C,scon!E:E,"")</f>
        <v/>
      </c>
      <c r="F1980" s="4" t="n"/>
      <c r="G1980" s="27" t="n"/>
      <c r="H1980" s="28" t="n"/>
      <c r="I1980" s="4" t="n"/>
      <c r="J1980" s="35">
        <f>_xlfn.XLOOKUP(C1980,sales!C:C,scon!L:L,"")</f>
        <v/>
      </c>
      <c r="K1980" s="31" t="n"/>
      <c r="L1980" s="31" t="n"/>
      <c r="M1980" s="33">
        <f>IF(I1980="","",J1980*I1980)</f>
        <v/>
      </c>
      <c r="N1980" s="33">
        <f>IF(K1980="","",M1980 * K1980)</f>
        <v/>
      </c>
      <c r="O1980" s="33">
        <f>IF(K1980="","",M1980 + N1980)</f>
        <v/>
      </c>
      <c r="P1980" s="4" t="n"/>
      <c r="Q1980" s="33">
        <f>IF(L1980&amp;K1980="","",M1980 * L1980)</f>
        <v/>
      </c>
      <c r="R1980" s="34">
        <f>IF(M1980="","",O1980-P1980-Q1980)</f>
        <v/>
      </c>
    </row>
    <row r="1981">
      <c r="A1981" s="25" t="n">
        <v>1977</v>
      </c>
      <c r="B1981" s="26">
        <f>_xlfn.XLOOKUP(C1981,sales!C:C,scon!B:B,"")</f>
        <v/>
      </c>
      <c r="C1981" s="4" t="n"/>
      <c r="D1981" s="26">
        <f>_xlfn.XLOOKUP(C1981,sales!C:C,scon!D:D,"")</f>
        <v/>
      </c>
      <c r="E1981" s="26">
        <f>_xlfn.XLOOKUP(C1981,sales!C:C,scon!E:E,"")</f>
        <v/>
      </c>
      <c r="F1981" s="4" t="n"/>
      <c r="G1981" s="27" t="n"/>
      <c r="H1981" s="28" t="n"/>
      <c r="I1981" s="4" t="n"/>
      <c r="J1981" s="35">
        <f>_xlfn.XLOOKUP(C1981,sales!C:C,scon!L:L,"")</f>
        <v/>
      </c>
      <c r="K1981" s="31" t="n"/>
      <c r="L1981" s="31" t="n"/>
      <c r="M1981" s="33">
        <f>IF(I1981="","",J1981*I1981)</f>
        <v/>
      </c>
      <c r="N1981" s="33">
        <f>IF(K1981="","",M1981 * K1981)</f>
        <v/>
      </c>
      <c r="O1981" s="33">
        <f>IF(K1981="","",M1981 + N1981)</f>
        <v/>
      </c>
      <c r="P1981" s="4" t="n"/>
      <c r="Q1981" s="33">
        <f>IF(L1981&amp;K1981="","",M1981 * L1981)</f>
        <v/>
      </c>
      <c r="R1981" s="34">
        <f>IF(M1981="","",O1981-P1981-Q1981)</f>
        <v/>
      </c>
    </row>
    <row r="1982">
      <c r="A1982" s="25" t="n">
        <v>1978</v>
      </c>
      <c r="B1982" s="26">
        <f>_xlfn.XLOOKUP(C1982,sales!C:C,scon!B:B,"")</f>
        <v/>
      </c>
      <c r="C1982" s="4" t="n"/>
      <c r="D1982" s="26">
        <f>_xlfn.XLOOKUP(C1982,sales!C:C,scon!D:D,"")</f>
        <v/>
      </c>
      <c r="E1982" s="26">
        <f>_xlfn.XLOOKUP(C1982,sales!C:C,scon!E:E,"")</f>
        <v/>
      </c>
      <c r="F1982" s="4" t="n"/>
      <c r="G1982" s="27" t="n"/>
      <c r="H1982" s="28" t="n"/>
      <c r="I1982" s="4" t="n"/>
      <c r="J1982" s="35">
        <f>_xlfn.XLOOKUP(C1982,sales!C:C,scon!L:L,"")</f>
        <v/>
      </c>
      <c r="K1982" s="31" t="n"/>
      <c r="L1982" s="31" t="n"/>
      <c r="M1982" s="33">
        <f>IF(I1982="","",J1982*I1982)</f>
        <v/>
      </c>
      <c r="N1982" s="33">
        <f>IF(K1982="","",M1982 * K1982)</f>
        <v/>
      </c>
      <c r="O1982" s="33">
        <f>IF(K1982="","",M1982 + N1982)</f>
        <v/>
      </c>
      <c r="P1982" s="4" t="n"/>
      <c r="Q1982" s="33">
        <f>IF(L1982&amp;K1982="","",M1982 * L1982)</f>
        <v/>
      </c>
      <c r="R1982" s="34">
        <f>IF(M1982="","",O1982-P1982-Q1982)</f>
        <v/>
      </c>
    </row>
    <row r="1983">
      <c r="A1983" s="25" t="n">
        <v>1979</v>
      </c>
      <c r="B1983" s="26">
        <f>_xlfn.XLOOKUP(C1983,sales!C:C,scon!B:B,"")</f>
        <v/>
      </c>
      <c r="C1983" s="4" t="n"/>
      <c r="D1983" s="26">
        <f>_xlfn.XLOOKUP(C1983,sales!C:C,scon!D:D,"")</f>
        <v/>
      </c>
      <c r="E1983" s="26">
        <f>_xlfn.XLOOKUP(C1983,sales!C:C,scon!E:E,"")</f>
        <v/>
      </c>
      <c r="F1983" s="4" t="n"/>
      <c r="G1983" s="27" t="n"/>
      <c r="H1983" s="28" t="n"/>
      <c r="I1983" s="4" t="n"/>
      <c r="J1983" s="35">
        <f>_xlfn.XLOOKUP(C1983,sales!C:C,scon!L:L,"")</f>
        <v/>
      </c>
      <c r="K1983" s="31" t="n"/>
      <c r="L1983" s="31" t="n"/>
      <c r="M1983" s="33">
        <f>IF(I1983="","",J1983*I1983)</f>
        <v/>
      </c>
      <c r="N1983" s="33">
        <f>IF(K1983="","",M1983 * K1983)</f>
        <v/>
      </c>
      <c r="O1983" s="33">
        <f>IF(K1983="","",M1983 + N1983)</f>
        <v/>
      </c>
      <c r="P1983" s="4" t="n"/>
      <c r="Q1983" s="33">
        <f>IF(L1983&amp;K1983="","",M1983 * L1983)</f>
        <v/>
      </c>
      <c r="R1983" s="34">
        <f>IF(M1983="","",O1983-P1983-Q1983)</f>
        <v/>
      </c>
    </row>
    <row r="1984">
      <c r="A1984" s="25" t="n">
        <v>1980</v>
      </c>
      <c r="B1984" s="26">
        <f>_xlfn.XLOOKUP(C1984,sales!C:C,scon!B:B,"")</f>
        <v/>
      </c>
      <c r="C1984" s="4" t="n"/>
      <c r="D1984" s="26">
        <f>_xlfn.XLOOKUP(C1984,sales!C:C,scon!D:D,"")</f>
        <v/>
      </c>
      <c r="E1984" s="26">
        <f>_xlfn.XLOOKUP(C1984,sales!C:C,scon!E:E,"")</f>
        <v/>
      </c>
      <c r="F1984" s="4" t="n"/>
      <c r="G1984" s="27" t="n"/>
      <c r="H1984" s="28" t="n"/>
      <c r="I1984" s="4" t="n"/>
      <c r="J1984" s="35">
        <f>_xlfn.XLOOKUP(C1984,sales!C:C,scon!L:L,"")</f>
        <v/>
      </c>
      <c r="K1984" s="31" t="n"/>
      <c r="L1984" s="31" t="n"/>
      <c r="M1984" s="33">
        <f>IF(I1984="","",J1984*I1984)</f>
        <v/>
      </c>
      <c r="N1984" s="33">
        <f>IF(K1984="","",M1984 * K1984)</f>
        <v/>
      </c>
      <c r="O1984" s="33">
        <f>IF(K1984="","",M1984 + N1984)</f>
        <v/>
      </c>
      <c r="P1984" s="4" t="n"/>
      <c r="Q1984" s="33">
        <f>IF(L1984&amp;K1984="","",M1984 * L1984)</f>
        <v/>
      </c>
      <c r="R1984" s="34">
        <f>IF(M1984="","",O1984-P1984-Q1984)</f>
        <v/>
      </c>
    </row>
    <row r="1985">
      <c r="A1985" s="25" t="n">
        <v>1981</v>
      </c>
      <c r="B1985" s="26">
        <f>_xlfn.XLOOKUP(C1985,sales!C:C,scon!B:B,"")</f>
        <v/>
      </c>
      <c r="C1985" s="4" t="n"/>
      <c r="D1985" s="26">
        <f>_xlfn.XLOOKUP(C1985,sales!C:C,scon!D:D,"")</f>
        <v/>
      </c>
      <c r="E1985" s="26">
        <f>_xlfn.XLOOKUP(C1985,sales!C:C,scon!E:E,"")</f>
        <v/>
      </c>
      <c r="F1985" s="4" t="n"/>
      <c r="G1985" s="27" t="n"/>
      <c r="H1985" s="28" t="n"/>
      <c r="I1985" s="4" t="n"/>
      <c r="J1985" s="35">
        <f>_xlfn.XLOOKUP(C1985,sales!C:C,scon!L:L,"")</f>
        <v/>
      </c>
      <c r="K1985" s="31" t="n"/>
      <c r="L1985" s="31" t="n"/>
      <c r="M1985" s="33">
        <f>IF(I1985="","",J1985*I1985)</f>
        <v/>
      </c>
      <c r="N1985" s="33">
        <f>IF(K1985="","",M1985 * K1985)</f>
        <v/>
      </c>
      <c r="O1985" s="33">
        <f>IF(K1985="","",M1985 + N1985)</f>
        <v/>
      </c>
      <c r="P1985" s="4" t="n"/>
      <c r="Q1985" s="33">
        <f>IF(L1985&amp;K1985="","",M1985 * L1985)</f>
        <v/>
      </c>
      <c r="R1985" s="34">
        <f>IF(M1985="","",O1985-P1985-Q1985)</f>
        <v/>
      </c>
    </row>
    <row r="1986">
      <c r="A1986" s="25" t="n">
        <v>1982</v>
      </c>
      <c r="B1986" s="26">
        <f>_xlfn.XLOOKUP(C1986,sales!C:C,scon!B:B,"")</f>
        <v/>
      </c>
      <c r="C1986" s="4" t="n"/>
      <c r="D1986" s="26">
        <f>_xlfn.XLOOKUP(C1986,sales!C:C,scon!D:D,"")</f>
        <v/>
      </c>
      <c r="E1986" s="26">
        <f>_xlfn.XLOOKUP(C1986,sales!C:C,scon!E:E,"")</f>
        <v/>
      </c>
      <c r="F1986" s="4" t="n"/>
      <c r="G1986" s="27" t="n"/>
      <c r="H1986" s="28" t="n"/>
      <c r="I1986" s="4" t="n"/>
      <c r="J1986" s="35">
        <f>_xlfn.XLOOKUP(C1986,sales!C:C,scon!L:L,"")</f>
        <v/>
      </c>
      <c r="K1986" s="31" t="n"/>
      <c r="L1986" s="31" t="n"/>
      <c r="M1986" s="33">
        <f>IF(I1986="","",J1986*I1986)</f>
        <v/>
      </c>
      <c r="N1986" s="33">
        <f>IF(K1986="","",M1986 * K1986)</f>
        <v/>
      </c>
      <c r="O1986" s="33">
        <f>IF(K1986="","",M1986 + N1986)</f>
        <v/>
      </c>
      <c r="P1986" s="4" t="n"/>
      <c r="Q1986" s="33">
        <f>IF(L1986&amp;K1986="","",M1986 * L1986)</f>
        <v/>
      </c>
      <c r="R1986" s="34">
        <f>IF(M1986="","",O1986-P1986-Q1986)</f>
        <v/>
      </c>
    </row>
    <row r="1987">
      <c r="A1987" s="25" t="n">
        <v>1983</v>
      </c>
      <c r="B1987" s="26">
        <f>_xlfn.XLOOKUP(C1987,sales!C:C,scon!B:B,"")</f>
        <v/>
      </c>
      <c r="C1987" s="4" t="n"/>
      <c r="D1987" s="26">
        <f>_xlfn.XLOOKUP(C1987,sales!C:C,scon!D:D,"")</f>
        <v/>
      </c>
      <c r="E1987" s="26">
        <f>_xlfn.XLOOKUP(C1987,sales!C:C,scon!E:E,"")</f>
        <v/>
      </c>
      <c r="F1987" s="4" t="n"/>
      <c r="G1987" s="27" t="n"/>
      <c r="H1987" s="28" t="n"/>
      <c r="I1987" s="4" t="n"/>
      <c r="J1987" s="35">
        <f>_xlfn.XLOOKUP(C1987,sales!C:C,scon!L:L,"")</f>
        <v/>
      </c>
      <c r="K1987" s="31" t="n"/>
      <c r="L1987" s="31" t="n"/>
      <c r="M1987" s="33">
        <f>IF(I1987="","",J1987*I1987)</f>
        <v/>
      </c>
      <c r="N1987" s="33">
        <f>IF(K1987="","",M1987 * K1987)</f>
        <v/>
      </c>
      <c r="O1987" s="33">
        <f>IF(K1987="","",M1987 + N1987)</f>
        <v/>
      </c>
      <c r="P1987" s="4" t="n"/>
      <c r="Q1987" s="33">
        <f>IF(L1987&amp;K1987="","",M1987 * L1987)</f>
        <v/>
      </c>
      <c r="R1987" s="34">
        <f>IF(M1987="","",O1987-P1987-Q1987)</f>
        <v/>
      </c>
    </row>
    <row r="1988">
      <c r="A1988" s="25" t="n">
        <v>1984</v>
      </c>
      <c r="B1988" s="26">
        <f>_xlfn.XLOOKUP(C1988,sales!C:C,scon!B:B,"")</f>
        <v/>
      </c>
      <c r="C1988" s="4" t="n"/>
      <c r="D1988" s="26">
        <f>_xlfn.XLOOKUP(C1988,sales!C:C,scon!D:D,"")</f>
        <v/>
      </c>
      <c r="E1988" s="26">
        <f>_xlfn.XLOOKUP(C1988,sales!C:C,scon!E:E,"")</f>
        <v/>
      </c>
      <c r="F1988" s="4" t="n"/>
      <c r="G1988" s="27" t="n"/>
      <c r="H1988" s="28" t="n"/>
      <c r="I1988" s="4" t="n"/>
      <c r="J1988" s="35">
        <f>_xlfn.XLOOKUP(C1988,sales!C:C,scon!L:L,"")</f>
        <v/>
      </c>
      <c r="K1988" s="31" t="n"/>
      <c r="L1988" s="31" t="n"/>
      <c r="M1988" s="33">
        <f>IF(I1988="","",J1988*I1988)</f>
        <v/>
      </c>
      <c r="N1988" s="33">
        <f>IF(K1988="","",M1988 * K1988)</f>
        <v/>
      </c>
      <c r="O1988" s="33">
        <f>IF(K1988="","",M1988 + N1988)</f>
        <v/>
      </c>
      <c r="P1988" s="4" t="n"/>
      <c r="Q1988" s="33">
        <f>IF(L1988&amp;K1988="","",M1988 * L1988)</f>
        <v/>
      </c>
      <c r="R1988" s="34">
        <f>IF(M1988="","",O1988-P1988-Q1988)</f>
        <v/>
      </c>
    </row>
    <row r="1989">
      <c r="A1989" s="25" t="n">
        <v>1985</v>
      </c>
      <c r="B1989" s="26">
        <f>_xlfn.XLOOKUP(C1989,sales!C:C,scon!B:B,"")</f>
        <v/>
      </c>
      <c r="C1989" s="4" t="n"/>
      <c r="D1989" s="26">
        <f>_xlfn.XLOOKUP(C1989,sales!C:C,scon!D:D,"")</f>
        <v/>
      </c>
      <c r="E1989" s="26">
        <f>_xlfn.XLOOKUP(C1989,sales!C:C,scon!E:E,"")</f>
        <v/>
      </c>
      <c r="F1989" s="4" t="n"/>
      <c r="G1989" s="27" t="n"/>
      <c r="H1989" s="28" t="n"/>
      <c r="I1989" s="4" t="n"/>
      <c r="J1989" s="35">
        <f>_xlfn.XLOOKUP(C1989,sales!C:C,scon!L:L,"")</f>
        <v/>
      </c>
      <c r="K1989" s="31" t="n"/>
      <c r="L1989" s="31" t="n"/>
      <c r="M1989" s="33">
        <f>IF(I1989="","",J1989*I1989)</f>
        <v/>
      </c>
      <c r="N1989" s="33">
        <f>IF(K1989="","",M1989 * K1989)</f>
        <v/>
      </c>
      <c r="O1989" s="33">
        <f>IF(K1989="","",M1989 + N1989)</f>
        <v/>
      </c>
      <c r="P1989" s="4" t="n"/>
      <c r="Q1989" s="33">
        <f>IF(L1989&amp;K1989="","",M1989 * L1989)</f>
        <v/>
      </c>
      <c r="R1989" s="34">
        <f>IF(M1989="","",O1989-P1989-Q1989)</f>
        <v/>
      </c>
    </row>
    <row r="1990">
      <c r="A1990" s="25" t="n">
        <v>1986</v>
      </c>
      <c r="B1990" s="26">
        <f>_xlfn.XLOOKUP(C1990,sales!C:C,scon!B:B,"")</f>
        <v/>
      </c>
      <c r="C1990" s="4" t="n"/>
      <c r="D1990" s="26">
        <f>_xlfn.XLOOKUP(C1990,sales!C:C,scon!D:D,"")</f>
        <v/>
      </c>
      <c r="E1990" s="26">
        <f>_xlfn.XLOOKUP(C1990,sales!C:C,scon!E:E,"")</f>
        <v/>
      </c>
      <c r="F1990" s="4" t="n"/>
      <c r="G1990" s="27" t="n"/>
      <c r="H1990" s="28" t="n"/>
      <c r="I1990" s="4" t="n"/>
      <c r="J1990" s="35">
        <f>_xlfn.XLOOKUP(C1990,sales!C:C,scon!L:L,"")</f>
        <v/>
      </c>
      <c r="K1990" s="31" t="n"/>
      <c r="L1990" s="31" t="n"/>
      <c r="M1990" s="33">
        <f>IF(I1990="","",J1990*I1990)</f>
        <v/>
      </c>
      <c r="N1990" s="33">
        <f>IF(K1990="","",M1990 * K1990)</f>
        <v/>
      </c>
      <c r="O1990" s="33">
        <f>IF(K1990="","",M1990 + N1990)</f>
        <v/>
      </c>
      <c r="P1990" s="4" t="n"/>
      <c r="Q1990" s="33">
        <f>IF(L1990&amp;K1990="","",M1990 * L1990)</f>
        <v/>
      </c>
      <c r="R1990" s="34">
        <f>IF(M1990="","",O1990-P1990-Q1990)</f>
        <v/>
      </c>
    </row>
    <row r="1991">
      <c r="A1991" s="25" t="n">
        <v>1987</v>
      </c>
      <c r="B1991" s="26">
        <f>_xlfn.XLOOKUP(C1991,sales!C:C,scon!B:B,"")</f>
        <v/>
      </c>
      <c r="C1991" s="4" t="n"/>
      <c r="D1991" s="26">
        <f>_xlfn.XLOOKUP(C1991,sales!C:C,scon!D:D,"")</f>
        <v/>
      </c>
      <c r="E1991" s="26">
        <f>_xlfn.XLOOKUP(C1991,sales!C:C,scon!E:E,"")</f>
        <v/>
      </c>
      <c r="F1991" s="4" t="n"/>
      <c r="G1991" s="27" t="n"/>
      <c r="H1991" s="28" t="n"/>
      <c r="I1991" s="4" t="n"/>
      <c r="J1991" s="35">
        <f>_xlfn.XLOOKUP(C1991,sales!C:C,scon!L:L,"")</f>
        <v/>
      </c>
      <c r="K1991" s="31" t="n"/>
      <c r="L1991" s="31" t="n"/>
      <c r="M1991" s="33">
        <f>IF(I1991="","",J1991*I1991)</f>
        <v/>
      </c>
      <c r="N1991" s="33">
        <f>IF(K1991="","",M1991 * K1991)</f>
        <v/>
      </c>
      <c r="O1991" s="33">
        <f>IF(K1991="","",M1991 + N1991)</f>
        <v/>
      </c>
      <c r="P1991" s="4" t="n"/>
      <c r="Q1991" s="33">
        <f>IF(L1991&amp;K1991="","",M1991 * L1991)</f>
        <v/>
      </c>
      <c r="R1991" s="34">
        <f>IF(M1991="","",O1991-P1991-Q1991)</f>
        <v/>
      </c>
    </row>
    <row r="1992">
      <c r="A1992" s="25" t="n">
        <v>1988</v>
      </c>
      <c r="B1992" s="26">
        <f>_xlfn.XLOOKUP(C1992,sales!C:C,scon!B:B,"")</f>
        <v/>
      </c>
      <c r="C1992" s="4" t="n"/>
      <c r="D1992" s="26">
        <f>_xlfn.XLOOKUP(C1992,sales!C:C,scon!D:D,"")</f>
        <v/>
      </c>
      <c r="E1992" s="26">
        <f>_xlfn.XLOOKUP(C1992,sales!C:C,scon!E:E,"")</f>
        <v/>
      </c>
      <c r="F1992" s="4" t="n"/>
      <c r="G1992" s="27" t="n"/>
      <c r="H1992" s="28" t="n"/>
      <c r="I1992" s="4" t="n"/>
      <c r="J1992" s="35">
        <f>_xlfn.XLOOKUP(C1992,sales!C:C,scon!L:L,"")</f>
        <v/>
      </c>
      <c r="K1992" s="31" t="n"/>
      <c r="L1992" s="31" t="n"/>
      <c r="M1992" s="33">
        <f>IF(I1992="","",J1992*I1992)</f>
        <v/>
      </c>
      <c r="N1992" s="33">
        <f>IF(K1992="","",M1992 * K1992)</f>
        <v/>
      </c>
      <c r="O1992" s="33">
        <f>IF(K1992="","",M1992 + N1992)</f>
        <v/>
      </c>
      <c r="P1992" s="4" t="n"/>
      <c r="Q1992" s="33">
        <f>IF(L1992&amp;K1992="","",M1992 * L1992)</f>
        <v/>
      </c>
      <c r="R1992" s="34">
        <f>IF(M1992="","",O1992-P1992-Q1992)</f>
        <v/>
      </c>
    </row>
    <row r="1993">
      <c r="A1993" s="25" t="n">
        <v>1989</v>
      </c>
      <c r="B1993" s="26">
        <f>_xlfn.XLOOKUP(C1993,sales!C:C,scon!B:B,"")</f>
        <v/>
      </c>
      <c r="C1993" s="4" t="n"/>
      <c r="D1993" s="26">
        <f>_xlfn.XLOOKUP(C1993,sales!C:C,scon!D:D,"")</f>
        <v/>
      </c>
      <c r="E1993" s="26">
        <f>_xlfn.XLOOKUP(C1993,sales!C:C,scon!E:E,"")</f>
        <v/>
      </c>
      <c r="F1993" s="4" t="n"/>
      <c r="G1993" s="27" t="n"/>
      <c r="H1993" s="28" t="n"/>
      <c r="I1993" s="4" t="n"/>
      <c r="J1993" s="35">
        <f>_xlfn.XLOOKUP(C1993,sales!C:C,scon!L:L,"")</f>
        <v/>
      </c>
      <c r="K1993" s="31" t="n"/>
      <c r="L1993" s="31" t="n"/>
      <c r="M1993" s="33">
        <f>IF(I1993="","",J1993*I1993)</f>
        <v/>
      </c>
      <c r="N1993" s="33">
        <f>IF(K1993="","",M1993 * K1993)</f>
        <v/>
      </c>
      <c r="O1993" s="33">
        <f>IF(K1993="","",M1993 + N1993)</f>
        <v/>
      </c>
      <c r="P1993" s="4" t="n"/>
      <c r="Q1993" s="33">
        <f>IF(L1993&amp;K1993="","",M1993 * L1993)</f>
        <v/>
      </c>
      <c r="R1993" s="34">
        <f>IF(M1993="","",O1993-P1993-Q1993)</f>
        <v/>
      </c>
    </row>
    <row r="1994">
      <c r="A1994" s="25" t="n">
        <v>1990</v>
      </c>
      <c r="B1994" s="26">
        <f>_xlfn.XLOOKUP(C1994,sales!C:C,scon!B:B,"")</f>
        <v/>
      </c>
      <c r="C1994" s="4" t="n"/>
      <c r="D1994" s="26">
        <f>_xlfn.XLOOKUP(C1994,sales!C:C,scon!D:D,"")</f>
        <v/>
      </c>
      <c r="E1994" s="26">
        <f>_xlfn.XLOOKUP(C1994,sales!C:C,scon!E:E,"")</f>
        <v/>
      </c>
      <c r="F1994" s="4" t="n"/>
      <c r="G1994" s="27" t="n"/>
      <c r="H1994" s="28" t="n"/>
      <c r="I1994" s="4" t="n"/>
      <c r="J1994" s="35">
        <f>_xlfn.XLOOKUP(C1994,sales!C:C,scon!L:L,"")</f>
        <v/>
      </c>
      <c r="K1994" s="31" t="n"/>
      <c r="L1994" s="31" t="n"/>
      <c r="M1994" s="33">
        <f>IF(I1994="","",J1994*I1994)</f>
        <v/>
      </c>
      <c r="N1994" s="33">
        <f>IF(K1994="","",M1994 * K1994)</f>
        <v/>
      </c>
      <c r="O1994" s="33">
        <f>IF(K1994="","",M1994 + N1994)</f>
        <v/>
      </c>
      <c r="P1994" s="4" t="n"/>
      <c r="Q1994" s="33">
        <f>IF(L1994&amp;K1994="","",M1994 * L1994)</f>
        <v/>
      </c>
      <c r="R1994" s="34">
        <f>IF(M1994="","",O1994-P1994-Q1994)</f>
        <v/>
      </c>
    </row>
    <row r="1995">
      <c r="A1995" s="25" t="n">
        <v>1991</v>
      </c>
      <c r="B1995" s="26">
        <f>_xlfn.XLOOKUP(C1995,sales!C:C,scon!B:B,"")</f>
        <v/>
      </c>
      <c r="C1995" s="4" t="n"/>
      <c r="D1995" s="26">
        <f>_xlfn.XLOOKUP(C1995,sales!C:C,scon!D:D,"")</f>
        <v/>
      </c>
      <c r="E1995" s="26">
        <f>_xlfn.XLOOKUP(C1995,sales!C:C,scon!E:E,"")</f>
        <v/>
      </c>
      <c r="F1995" s="4" t="n"/>
      <c r="G1995" s="27" t="n"/>
      <c r="H1995" s="28" t="n"/>
      <c r="I1995" s="4" t="n"/>
      <c r="J1995" s="35">
        <f>_xlfn.XLOOKUP(C1995,sales!C:C,scon!L:L,"")</f>
        <v/>
      </c>
      <c r="K1995" s="31" t="n"/>
      <c r="L1995" s="31" t="n"/>
      <c r="M1995" s="33">
        <f>IF(I1995="","",J1995*I1995)</f>
        <v/>
      </c>
      <c r="N1995" s="33">
        <f>IF(K1995="","",M1995 * K1995)</f>
        <v/>
      </c>
      <c r="O1995" s="33">
        <f>IF(K1995="","",M1995 + N1995)</f>
        <v/>
      </c>
      <c r="P1995" s="4" t="n"/>
      <c r="Q1995" s="33">
        <f>IF(L1995&amp;K1995="","",M1995 * L1995)</f>
        <v/>
      </c>
      <c r="R1995" s="34">
        <f>IF(M1995="","",O1995-P1995-Q1995)</f>
        <v/>
      </c>
    </row>
    <row r="1996">
      <c r="A1996" s="25" t="n">
        <v>1992</v>
      </c>
      <c r="B1996" s="26">
        <f>_xlfn.XLOOKUP(C1996,sales!C:C,scon!B:B,"")</f>
        <v/>
      </c>
      <c r="C1996" s="4" t="n"/>
      <c r="D1996" s="26">
        <f>_xlfn.XLOOKUP(C1996,sales!C:C,scon!D:D,"")</f>
        <v/>
      </c>
      <c r="E1996" s="26">
        <f>_xlfn.XLOOKUP(C1996,sales!C:C,scon!E:E,"")</f>
        <v/>
      </c>
      <c r="F1996" s="4" t="n"/>
      <c r="G1996" s="27" t="n"/>
      <c r="H1996" s="28" t="n"/>
      <c r="I1996" s="4" t="n"/>
      <c r="J1996" s="35">
        <f>_xlfn.XLOOKUP(C1996,sales!C:C,scon!L:L,"")</f>
        <v/>
      </c>
      <c r="K1996" s="31" t="n"/>
      <c r="L1996" s="31" t="n"/>
      <c r="M1996" s="33">
        <f>IF(I1996="","",J1996*I1996)</f>
        <v/>
      </c>
      <c r="N1996" s="33">
        <f>IF(K1996="","",M1996 * K1996)</f>
        <v/>
      </c>
      <c r="O1996" s="33">
        <f>IF(K1996="","",M1996 + N1996)</f>
        <v/>
      </c>
      <c r="P1996" s="4" t="n"/>
      <c r="Q1996" s="33">
        <f>IF(L1996&amp;K1996="","",M1996 * L1996)</f>
        <v/>
      </c>
      <c r="R1996" s="34">
        <f>IF(M1996="","",O1996-P1996-Q1996)</f>
        <v/>
      </c>
    </row>
    <row r="1997">
      <c r="A1997" s="25" t="n">
        <v>1993</v>
      </c>
      <c r="B1997" s="26">
        <f>_xlfn.XLOOKUP(C1997,sales!C:C,scon!B:B,"")</f>
        <v/>
      </c>
      <c r="C1997" s="4" t="n"/>
      <c r="D1997" s="26">
        <f>_xlfn.XLOOKUP(C1997,sales!C:C,scon!D:D,"")</f>
        <v/>
      </c>
      <c r="E1997" s="26">
        <f>_xlfn.XLOOKUP(C1997,sales!C:C,scon!E:E,"")</f>
        <v/>
      </c>
      <c r="F1997" s="4" t="n"/>
      <c r="G1997" s="27" t="n"/>
      <c r="H1997" s="28" t="n"/>
      <c r="I1997" s="4" t="n"/>
      <c r="J1997" s="35">
        <f>_xlfn.XLOOKUP(C1997,sales!C:C,scon!L:L,"")</f>
        <v/>
      </c>
      <c r="K1997" s="31" t="n"/>
      <c r="L1997" s="31" t="n"/>
      <c r="M1997" s="33">
        <f>IF(I1997="","",J1997*I1997)</f>
        <v/>
      </c>
      <c r="N1997" s="33">
        <f>IF(K1997="","",M1997 * K1997)</f>
        <v/>
      </c>
      <c r="O1997" s="33">
        <f>IF(K1997="","",M1997 + N1997)</f>
        <v/>
      </c>
      <c r="P1997" s="4" t="n"/>
      <c r="Q1997" s="33">
        <f>IF(L1997&amp;K1997="","",M1997 * L1997)</f>
        <v/>
      </c>
      <c r="R1997" s="34">
        <f>IF(M1997="","",O1997-P1997-Q1997)</f>
        <v/>
      </c>
    </row>
    <row r="1998">
      <c r="A1998" s="25" t="n">
        <v>1994</v>
      </c>
      <c r="B1998" s="26">
        <f>_xlfn.XLOOKUP(C1998,sales!C:C,scon!B:B,"")</f>
        <v/>
      </c>
      <c r="C1998" s="4" t="n"/>
      <c r="D1998" s="26">
        <f>_xlfn.XLOOKUP(C1998,sales!C:C,scon!D:D,"")</f>
        <v/>
      </c>
      <c r="E1998" s="26">
        <f>_xlfn.XLOOKUP(C1998,sales!C:C,scon!E:E,"")</f>
        <v/>
      </c>
      <c r="F1998" s="4" t="n"/>
      <c r="G1998" s="27" t="n"/>
      <c r="H1998" s="28" t="n"/>
      <c r="I1998" s="4" t="n"/>
      <c r="J1998" s="35">
        <f>_xlfn.XLOOKUP(C1998,sales!C:C,scon!L:L,"")</f>
        <v/>
      </c>
      <c r="K1998" s="31" t="n"/>
      <c r="L1998" s="31" t="n"/>
      <c r="M1998" s="33">
        <f>IF(I1998="","",J1998*I1998)</f>
        <v/>
      </c>
      <c r="N1998" s="33">
        <f>IF(K1998="","",M1998 * K1998)</f>
        <v/>
      </c>
      <c r="O1998" s="33">
        <f>IF(K1998="","",M1998 + N1998)</f>
        <v/>
      </c>
      <c r="P1998" s="4" t="n"/>
      <c r="Q1998" s="33">
        <f>IF(L1998&amp;K1998="","",M1998 * L1998)</f>
        <v/>
      </c>
      <c r="R1998" s="34">
        <f>IF(M1998="","",O1998-P1998-Q1998)</f>
        <v/>
      </c>
    </row>
    <row r="1999">
      <c r="A1999" s="25" t="n">
        <v>1995</v>
      </c>
      <c r="B1999" s="26">
        <f>_xlfn.XLOOKUP(C1999,sales!C:C,scon!B:B,"")</f>
        <v/>
      </c>
      <c r="C1999" s="4" t="n"/>
      <c r="D1999" s="26">
        <f>_xlfn.XLOOKUP(C1999,sales!C:C,scon!D:D,"")</f>
        <v/>
      </c>
      <c r="E1999" s="26">
        <f>_xlfn.XLOOKUP(C1999,sales!C:C,scon!E:E,"")</f>
        <v/>
      </c>
      <c r="F1999" s="4" t="n"/>
      <c r="G1999" s="27" t="n"/>
      <c r="H1999" s="28" t="n"/>
      <c r="I1999" s="4" t="n"/>
      <c r="J1999" s="35">
        <f>_xlfn.XLOOKUP(C1999,sales!C:C,scon!L:L,"")</f>
        <v/>
      </c>
      <c r="K1999" s="31" t="n"/>
      <c r="L1999" s="31" t="n"/>
      <c r="M1999" s="33">
        <f>IF(I1999="","",J1999*I1999)</f>
        <v/>
      </c>
      <c r="N1999" s="33">
        <f>IF(K1999="","",M1999 * K1999)</f>
        <v/>
      </c>
      <c r="O1999" s="33">
        <f>IF(K1999="","",M1999 + N1999)</f>
        <v/>
      </c>
      <c r="P1999" s="4" t="n"/>
      <c r="Q1999" s="33">
        <f>IF(L1999&amp;K1999="","",M1999 * L1999)</f>
        <v/>
      </c>
      <c r="R1999" s="34">
        <f>IF(M1999="","",O1999-P1999-Q1999)</f>
        <v/>
      </c>
    </row>
    <row r="2000">
      <c r="A2000" s="25" t="n">
        <v>1996</v>
      </c>
      <c r="B2000" s="26">
        <f>_xlfn.XLOOKUP(C2000,sales!C:C,scon!B:B,"")</f>
        <v/>
      </c>
      <c r="C2000" s="4" t="n"/>
      <c r="D2000" s="26">
        <f>_xlfn.XLOOKUP(C2000,sales!C:C,scon!D:D,"")</f>
        <v/>
      </c>
      <c r="E2000" s="26">
        <f>_xlfn.XLOOKUP(C2000,sales!C:C,scon!E:E,"")</f>
        <v/>
      </c>
      <c r="F2000" s="4" t="n"/>
      <c r="G2000" s="27" t="n"/>
      <c r="H2000" s="28" t="n"/>
      <c r="I2000" s="4" t="n"/>
      <c r="J2000" s="35">
        <f>_xlfn.XLOOKUP(C2000,sales!C:C,scon!L:L,"")</f>
        <v/>
      </c>
      <c r="K2000" s="31" t="n"/>
      <c r="L2000" s="31" t="n"/>
      <c r="M2000" s="33">
        <f>IF(I2000="","",J2000*I2000)</f>
        <v/>
      </c>
      <c r="N2000" s="33">
        <f>IF(K2000="","",M2000 * K2000)</f>
        <v/>
      </c>
      <c r="O2000" s="33">
        <f>IF(K2000="","",M2000 + N2000)</f>
        <v/>
      </c>
      <c r="P2000" s="4" t="n"/>
      <c r="Q2000" s="33">
        <f>IF(L2000&amp;K2000="","",M2000 * L2000)</f>
        <v/>
      </c>
      <c r="R2000" s="34">
        <f>IF(M2000="","",O2000-P2000-Q2000)</f>
        <v/>
      </c>
    </row>
    <row r="2001">
      <c r="A2001" s="25" t="n">
        <v>1997</v>
      </c>
      <c r="B2001" s="26">
        <f>_xlfn.XLOOKUP(C2001,sales!C:C,scon!B:B,"")</f>
        <v/>
      </c>
      <c r="C2001" s="4" t="n"/>
      <c r="D2001" s="26">
        <f>_xlfn.XLOOKUP(C2001,sales!C:C,scon!D:D,"")</f>
        <v/>
      </c>
      <c r="E2001" s="26">
        <f>_xlfn.XLOOKUP(C2001,sales!C:C,scon!E:E,"")</f>
        <v/>
      </c>
      <c r="F2001" s="4" t="n"/>
      <c r="G2001" s="27" t="n"/>
      <c r="H2001" s="28" t="n"/>
      <c r="I2001" s="4" t="n"/>
      <c r="J2001" s="35">
        <f>_xlfn.XLOOKUP(C2001,sales!C:C,scon!L:L,"")</f>
        <v/>
      </c>
      <c r="K2001" s="31" t="n"/>
      <c r="L2001" s="31" t="n"/>
      <c r="M2001" s="33">
        <f>IF(I2001="","",J2001*I2001)</f>
        <v/>
      </c>
      <c r="N2001" s="33">
        <f>IF(K2001="","",M2001 * K2001)</f>
        <v/>
      </c>
      <c r="O2001" s="33">
        <f>IF(K2001="","",M2001 + N2001)</f>
        <v/>
      </c>
      <c r="P2001" s="4" t="n"/>
      <c r="Q2001" s="33">
        <f>IF(L2001&amp;K2001="","",M2001 * L2001)</f>
        <v/>
      </c>
      <c r="R2001" s="34">
        <f>IF(M2001="","",O2001-P2001-Q2001)</f>
        <v/>
      </c>
    </row>
    <row r="2002">
      <c r="A2002" s="25" t="n">
        <v>1998</v>
      </c>
      <c r="B2002" s="26">
        <f>_xlfn.XLOOKUP(C2002,sales!C:C,scon!B:B,"")</f>
        <v/>
      </c>
      <c r="C2002" s="4" t="n"/>
      <c r="D2002" s="26">
        <f>_xlfn.XLOOKUP(C2002,sales!C:C,scon!D:D,"")</f>
        <v/>
      </c>
      <c r="E2002" s="26">
        <f>_xlfn.XLOOKUP(C2002,sales!C:C,scon!E:E,"")</f>
        <v/>
      </c>
      <c r="F2002" s="4" t="n"/>
      <c r="G2002" s="27" t="n"/>
      <c r="H2002" s="28" t="n"/>
      <c r="I2002" s="4" t="n"/>
      <c r="J2002" s="35">
        <f>_xlfn.XLOOKUP(C2002,sales!C:C,scon!L:L,"")</f>
        <v/>
      </c>
      <c r="K2002" s="31" t="n"/>
      <c r="L2002" s="31" t="n"/>
      <c r="M2002" s="33">
        <f>IF(I2002="","",J2002*I2002)</f>
        <v/>
      </c>
      <c r="N2002" s="33">
        <f>IF(K2002="","",M2002 * K2002)</f>
        <v/>
      </c>
      <c r="O2002" s="33">
        <f>IF(K2002="","",M2002 + N2002)</f>
        <v/>
      </c>
      <c r="P2002" s="4" t="n"/>
      <c r="Q2002" s="33">
        <f>IF(L2002&amp;K2002="","",M2002 * L2002)</f>
        <v/>
      </c>
      <c r="R2002" s="34">
        <f>IF(M2002="","",O2002-P2002-Q2002)</f>
        <v/>
      </c>
    </row>
    <row r="2003">
      <c r="A2003" s="25" t="n">
        <v>1999</v>
      </c>
      <c r="B2003" s="26">
        <f>_xlfn.XLOOKUP(C2003,sales!C:C,scon!B:B,"")</f>
        <v/>
      </c>
      <c r="C2003" s="4" t="n"/>
      <c r="D2003" s="26">
        <f>_xlfn.XLOOKUP(C2003,sales!C:C,scon!D:D,"")</f>
        <v/>
      </c>
      <c r="E2003" s="26">
        <f>_xlfn.XLOOKUP(C2003,sales!C:C,scon!E:E,"")</f>
        <v/>
      </c>
      <c r="F2003" s="4" t="n"/>
      <c r="G2003" s="27" t="n"/>
      <c r="H2003" s="28" t="n"/>
      <c r="I2003" s="4" t="n"/>
      <c r="J2003" s="35">
        <f>_xlfn.XLOOKUP(C2003,sales!C:C,scon!L:L,"")</f>
        <v/>
      </c>
      <c r="K2003" s="31" t="n"/>
      <c r="L2003" s="31" t="n"/>
      <c r="M2003" s="33">
        <f>IF(I2003="","",J2003*I2003)</f>
        <v/>
      </c>
      <c r="N2003" s="33">
        <f>IF(K2003="","",M2003 * K2003)</f>
        <v/>
      </c>
      <c r="O2003" s="33">
        <f>IF(K2003="","",M2003 + N2003)</f>
        <v/>
      </c>
      <c r="P2003" s="4" t="n"/>
      <c r="Q2003" s="33">
        <f>IF(L2003&amp;K2003="","",M2003 * L2003)</f>
        <v/>
      </c>
      <c r="R2003" s="34">
        <f>IF(M2003="","",O2003-P2003-Q2003)</f>
        <v/>
      </c>
    </row>
    <row r="2004">
      <c r="A2004" s="25" t="n">
        <v>2000</v>
      </c>
      <c r="B2004" s="26">
        <f>_xlfn.XLOOKUP(C2004,sales!C:C,scon!B:B,"")</f>
        <v/>
      </c>
      <c r="C2004" s="4" t="n"/>
      <c r="D2004" s="26">
        <f>_xlfn.XLOOKUP(C2004,sales!C:C,scon!D:D,"")</f>
        <v/>
      </c>
      <c r="E2004" s="26">
        <f>_xlfn.XLOOKUP(C2004,sales!C:C,scon!E:E,"")</f>
        <v/>
      </c>
      <c r="F2004" s="4" t="n"/>
      <c r="G2004" s="27" t="n"/>
      <c r="H2004" s="28" t="n"/>
      <c r="I2004" s="4" t="n"/>
      <c r="J2004" s="35">
        <f>_xlfn.XLOOKUP(C2004,sales!C:C,scon!L:L,"")</f>
        <v/>
      </c>
      <c r="K2004" s="31" t="n"/>
      <c r="L2004" s="31" t="n"/>
      <c r="M2004" s="33">
        <f>IF(I2004="","",J2004*I2004)</f>
        <v/>
      </c>
      <c r="N2004" s="33">
        <f>IF(K2004="","",M2004 * K2004)</f>
        <v/>
      </c>
      <c r="O2004" s="33">
        <f>IF(K2004="","",M2004 + N2004)</f>
        <v/>
      </c>
      <c r="P2004" s="4" t="n"/>
      <c r="Q2004" s="33">
        <f>IF(L2004&amp;K2004="","",M2004 * L2004)</f>
        <v/>
      </c>
      <c r="R2004" s="34">
        <f>IF(M2004="","",O2004-P2004-Q2004)</f>
        <v/>
      </c>
    </row>
    <row r="2005">
      <c r="A2005" s="25" t="n">
        <v>2001</v>
      </c>
      <c r="B2005" s="26">
        <f>_xlfn.XLOOKUP(C2005,sales!C:C,scon!B:B,"")</f>
        <v/>
      </c>
      <c r="C2005" s="4" t="n"/>
      <c r="D2005" s="26">
        <f>_xlfn.XLOOKUP(C2005,sales!C:C,scon!D:D,"")</f>
        <v/>
      </c>
      <c r="E2005" s="26">
        <f>_xlfn.XLOOKUP(C2005,sales!C:C,scon!E:E,"")</f>
        <v/>
      </c>
      <c r="F2005" s="4" t="n"/>
      <c r="G2005" s="27" t="n"/>
      <c r="H2005" s="28" t="n"/>
      <c r="I2005" s="4" t="n"/>
      <c r="J2005" s="35">
        <f>_xlfn.XLOOKUP(C2005,sales!C:C,scon!L:L,"")</f>
        <v/>
      </c>
      <c r="K2005" s="31" t="n"/>
      <c r="L2005" s="31" t="n"/>
      <c r="M2005" s="33">
        <f>IF(I2005="","",J2005*I2005)</f>
        <v/>
      </c>
      <c r="N2005" s="33">
        <f>IF(K2005="","",M2005 * K2005)</f>
        <v/>
      </c>
      <c r="O2005" s="33">
        <f>IF(K2005="","",M2005 + N2005)</f>
        <v/>
      </c>
      <c r="P2005" s="4" t="n"/>
      <c r="Q2005" s="33">
        <f>IF(L2005&amp;K2005="","",M2005 * L2005)</f>
        <v/>
      </c>
      <c r="R2005" s="34">
        <f>IF(M2005="","",O2005-P2005-Q2005)</f>
        <v/>
      </c>
    </row>
    <row r="2006">
      <c r="A2006" s="25" t="n">
        <v>2002</v>
      </c>
      <c r="B2006" s="26">
        <f>_xlfn.XLOOKUP(C2006,sales!C:C,scon!B:B,"")</f>
        <v/>
      </c>
      <c r="C2006" s="4" t="n"/>
      <c r="D2006" s="26">
        <f>_xlfn.XLOOKUP(C2006,sales!C:C,scon!D:D,"")</f>
        <v/>
      </c>
      <c r="E2006" s="26">
        <f>_xlfn.XLOOKUP(C2006,sales!C:C,scon!E:E,"")</f>
        <v/>
      </c>
      <c r="F2006" s="4" t="n"/>
      <c r="G2006" s="27" t="n"/>
      <c r="H2006" s="28" t="n"/>
      <c r="I2006" s="4" t="n"/>
      <c r="J2006" s="35">
        <f>_xlfn.XLOOKUP(C2006,sales!C:C,scon!L:L,"")</f>
        <v/>
      </c>
      <c r="K2006" s="31" t="n"/>
      <c r="L2006" s="31" t="n"/>
      <c r="M2006" s="33">
        <f>IF(I2006="","",J2006*I2006)</f>
        <v/>
      </c>
      <c r="N2006" s="33">
        <f>IF(K2006="","",M2006 * K2006)</f>
        <v/>
      </c>
      <c r="O2006" s="33">
        <f>IF(K2006="","",M2006 + N2006)</f>
        <v/>
      </c>
      <c r="P2006" s="4" t="n"/>
      <c r="Q2006" s="33">
        <f>IF(L2006&amp;K2006="","",M2006 * L2006)</f>
        <v/>
      </c>
      <c r="R2006" s="34">
        <f>IF(M2006="","",O2006-P2006-Q2006)</f>
        <v/>
      </c>
    </row>
    <row r="2007">
      <c r="A2007" s="25" t="n">
        <v>2003</v>
      </c>
      <c r="B2007" s="26">
        <f>_xlfn.XLOOKUP(C2007,sales!C:C,scon!B:B,"")</f>
        <v/>
      </c>
      <c r="C2007" s="4" t="n"/>
      <c r="D2007" s="26">
        <f>_xlfn.XLOOKUP(C2007,sales!C:C,scon!D:D,"")</f>
        <v/>
      </c>
      <c r="E2007" s="26">
        <f>_xlfn.XLOOKUP(C2007,sales!C:C,scon!E:E,"")</f>
        <v/>
      </c>
      <c r="F2007" s="4" t="n"/>
      <c r="G2007" s="27" t="n"/>
      <c r="H2007" s="28" t="n"/>
      <c r="I2007" s="4" t="n"/>
      <c r="J2007" s="35">
        <f>_xlfn.XLOOKUP(C2007,sales!C:C,scon!L:L,"")</f>
        <v/>
      </c>
      <c r="K2007" s="31" t="n"/>
      <c r="L2007" s="31" t="n"/>
      <c r="M2007" s="33">
        <f>IF(I2007="","",J2007*I2007)</f>
        <v/>
      </c>
      <c r="N2007" s="33">
        <f>IF(K2007="","",M2007 * K2007)</f>
        <v/>
      </c>
      <c r="O2007" s="33">
        <f>IF(K2007="","",M2007 + N2007)</f>
        <v/>
      </c>
      <c r="P2007" s="4" t="n"/>
      <c r="Q2007" s="33">
        <f>IF(L2007&amp;K2007="","",M2007 * L2007)</f>
        <v/>
      </c>
      <c r="R2007" s="34">
        <f>IF(M2007="","",O2007-P2007-Q2007)</f>
        <v/>
      </c>
    </row>
    <row r="2008">
      <c r="A2008" s="25" t="n">
        <v>2004</v>
      </c>
      <c r="B2008" s="26">
        <f>_xlfn.XLOOKUP(C2008,sales!C:C,scon!B:B,"")</f>
        <v/>
      </c>
      <c r="C2008" s="4" t="n"/>
      <c r="D2008" s="26">
        <f>_xlfn.XLOOKUP(C2008,sales!C:C,scon!D:D,"")</f>
        <v/>
      </c>
      <c r="E2008" s="26">
        <f>_xlfn.XLOOKUP(C2008,sales!C:C,scon!E:E,"")</f>
        <v/>
      </c>
      <c r="F2008" s="4" t="n"/>
      <c r="G2008" s="27" t="n"/>
      <c r="H2008" s="28" t="n"/>
      <c r="I2008" s="4" t="n"/>
      <c r="J2008" s="35">
        <f>_xlfn.XLOOKUP(C2008,sales!C:C,scon!L:L,"")</f>
        <v/>
      </c>
      <c r="K2008" s="31" t="n"/>
      <c r="L2008" s="31" t="n"/>
      <c r="M2008" s="33">
        <f>IF(I2008="","",J2008*I2008)</f>
        <v/>
      </c>
      <c r="N2008" s="33">
        <f>IF(K2008="","",M2008 * K2008)</f>
        <v/>
      </c>
      <c r="O2008" s="33">
        <f>IF(K2008="","",M2008 + N2008)</f>
        <v/>
      </c>
      <c r="P2008" s="4" t="n"/>
      <c r="Q2008" s="33">
        <f>IF(L2008&amp;K2008="","",M2008 * L2008)</f>
        <v/>
      </c>
      <c r="R2008" s="34">
        <f>IF(M2008="","",O2008-P2008-Q2008)</f>
        <v/>
      </c>
    </row>
    <row r="2009">
      <c r="A2009" s="25" t="n">
        <v>2005</v>
      </c>
      <c r="B2009" s="26">
        <f>_xlfn.XLOOKUP(C2009,sales!C:C,scon!B:B,"")</f>
        <v/>
      </c>
      <c r="C2009" s="4" t="n"/>
      <c r="D2009" s="26">
        <f>_xlfn.XLOOKUP(C2009,sales!C:C,scon!D:D,"")</f>
        <v/>
      </c>
      <c r="E2009" s="26">
        <f>_xlfn.XLOOKUP(C2009,sales!C:C,scon!E:E,"")</f>
        <v/>
      </c>
      <c r="F2009" s="4" t="n"/>
      <c r="G2009" s="27" t="n"/>
      <c r="H2009" s="28" t="n"/>
      <c r="I2009" s="4" t="n"/>
      <c r="J2009" s="35">
        <f>_xlfn.XLOOKUP(C2009,sales!C:C,scon!L:L,"")</f>
        <v/>
      </c>
      <c r="K2009" s="31" t="n"/>
      <c r="L2009" s="31" t="n"/>
      <c r="M2009" s="33">
        <f>IF(I2009="","",J2009*I2009)</f>
        <v/>
      </c>
      <c r="N2009" s="33">
        <f>IF(K2009="","",M2009 * K2009)</f>
        <v/>
      </c>
      <c r="O2009" s="33">
        <f>IF(K2009="","",M2009 + N2009)</f>
        <v/>
      </c>
      <c r="P2009" s="4" t="n"/>
      <c r="Q2009" s="33">
        <f>IF(L2009&amp;K2009="","",M2009 * L2009)</f>
        <v/>
      </c>
      <c r="R2009" s="34">
        <f>IF(M2009="","",O2009-P2009-Q2009)</f>
        <v/>
      </c>
    </row>
    <row r="2010">
      <c r="A2010" s="25" t="n">
        <v>2006</v>
      </c>
      <c r="B2010" s="26">
        <f>_xlfn.XLOOKUP(C2010,sales!C:C,scon!B:B,"")</f>
        <v/>
      </c>
      <c r="C2010" s="4" t="n"/>
      <c r="D2010" s="26">
        <f>_xlfn.XLOOKUP(C2010,sales!C:C,scon!D:D,"")</f>
        <v/>
      </c>
      <c r="E2010" s="26">
        <f>_xlfn.XLOOKUP(C2010,sales!C:C,scon!E:E,"")</f>
        <v/>
      </c>
      <c r="F2010" s="4" t="n"/>
      <c r="G2010" s="27" t="n"/>
      <c r="H2010" s="28" t="n"/>
      <c r="I2010" s="4" t="n"/>
      <c r="J2010" s="35">
        <f>_xlfn.XLOOKUP(C2010,sales!C:C,scon!L:L,"")</f>
        <v/>
      </c>
      <c r="K2010" s="31" t="n"/>
      <c r="L2010" s="31" t="n"/>
      <c r="M2010" s="33">
        <f>IF(I2010="","",J2010*I2010)</f>
        <v/>
      </c>
      <c r="N2010" s="33">
        <f>IF(K2010="","",M2010 * K2010)</f>
        <v/>
      </c>
      <c r="O2010" s="33">
        <f>IF(K2010="","",M2010 + N2010)</f>
        <v/>
      </c>
      <c r="P2010" s="4" t="n"/>
      <c r="Q2010" s="33">
        <f>IF(L2010&amp;K2010="","",M2010 * L2010)</f>
        <v/>
      </c>
      <c r="R2010" s="34">
        <f>IF(M2010="","",O2010-P2010-Q2010)</f>
        <v/>
      </c>
    </row>
    <row r="2011">
      <c r="A2011" s="25" t="n">
        <v>2007</v>
      </c>
      <c r="B2011" s="26">
        <f>_xlfn.XLOOKUP(C2011,sales!C:C,scon!B:B,"")</f>
        <v/>
      </c>
      <c r="C2011" s="4" t="n"/>
      <c r="D2011" s="26">
        <f>_xlfn.XLOOKUP(C2011,sales!C:C,scon!D:D,"")</f>
        <v/>
      </c>
      <c r="E2011" s="26">
        <f>_xlfn.XLOOKUP(C2011,sales!C:C,scon!E:E,"")</f>
        <v/>
      </c>
      <c r="F2011" s="4" t="n"/>
      <c r="G2011" s="27" t="n"/>
      <c r="H2011" s="28" t="n"/>
      <c r="I2011" s="4" t="n"/>
      <c r="J2011" s="35">
        <f>_xlfn.XLOOKUP(C2011,sales!C:C,scon!L:L,"")</f>
        <v/>
      </c>
      <c r="K2011" s="31" t="n"/>
      <c r="L2011" s="31" t="n"/>
      <c r="M2011" s="33">
        <f>IF(I2011="","",J2011*I2011)</f>
        <v/>
      </c>
      <c r="N2011" s="33">
        <f>IF(K2011="","",M2011 * K2011)</f>
        <v/>
      </c>
      <c r="O2011" s="33">
        <f>IF(K2011="","",M2011 + N2011)</f>
        <v/>
      </c>
      <c r="P2011" s="4" t="n"/>
      <c r="Q2011" s="33">
        <f>IF(L2011&amp;K2011="","",M2011 * L2011)</f>
        <v/>
      </c>
      <c r="R2011" s="34">
        <f>IF(M2011="","",O2011-P2011-Q2011)</f>
        <v/>
      </c>
    </row>
    <row r="2012">
      <c r="A2012" s="25" t="n">
        <v>2008</v>
      </c>
      <c r="B2012" s="26">
        <f>_xlfn.XLOOKUP(C2012,sales!C:C,scon!B:B,"")</f>
        <v/>
      </c>
      <c r="C2012" s="4" t="n"/>
      <c r="D2012" s="26">
        <f>_xlfn.XLOOKUP(C2012,sales!C:C,scon!D:D,"")</f>
        <v/>
      </c>
      <c r="E2012" s="26">
        <f>_xlfn.XLOOKUP(C2012,sales!C:C,scon!E:E,"")</f>
        <v/>
      </c>
      <c r="F2012" s="4" t="n"/>
      <c r="G2012" s="27" t="n"/>
      <c r="H2012" s="28" t="n"/>
      <c r="I2012" s="4" t="n"/>
      <c r="J2012" s="35">
        <f>_xlfn.XLOOKUP(C2012,sales!C:C,scon!L:L,"")</f>
        <v/>
      </c>
      <c r="K2012" s="31" t="n"/>
      <c r="L2012" s="31" t="n"/>
      <c r="M2012" s="33">
        <f>IF(I2012="","",J2012*I2012)</f>
        <v/>
      </c>
      <c r="N2012" s="33">
        <f>IF(K2012="","",M2012 * K2012)</f>
        <v/>
      </c>
      <c r="O2012" s="33">
        <f>IF(K2012="","",M2012 + N2012)</f>
        <v/>
      </c>
      <c r="P2012" s="4" t="n"/>
      <c r="Q2012" s="33">
        <f>IF(L2012&amp;K2012="","",M2012 * L2012)</f>
        <v/>
      </c>
      <c r="R2012" s="34">
        <f>IF(M2012="","",O2012-P2012-Q2012)</f>
        <v/>
      </c>
    </row>
    <row r="2013">
      <c r="A2013" s="25" t="n">
        <v>2009</v>
      </c>
      <c r="B2013" s="26">
        <f>_xlfn.XLOOKUP(C2013,sales!C:C,scon!B:B,"")</f>
        <v/>
      </c>
      <c r="C2013" s="4" t="n"/>
      <c r="D2013" s="26">
        <f>_xlfn.XLOOKUP(C2013,sales!C:C,scon!D:D,"")</f>
        <v/>
      </c>
      <c r="E2013" s="26">
        <f>_xlfn.XLOOKUP(C2013,sales!C:C,scon!E:E,"")</f>
        <v/>
      </c>
      <c r="F2013" s="4" t="n"/>
      <c r="G2013" s="27" t="n"/>
      <c r="H2013" s="28" t="n"/>
      <c r="I2013" s="4" t="n"/>
      <c r="J2013" s="35">
        <f>_xlfn.XLOOKUP(C2013,sales!C:C,scon!L:L,"")</f>
        <v/>
      </c>
      <c r="K2013" s="31" t="n"/>
      <c r="L2013" s="31" t="n"/>
      <c r="M2013" s="33">
        <f>IF(I2013="","",J2013*I2013)</f>
        <v/>
      </c>
      <c r="N2013" s="33">
        <f>IF(K2013="","",M2013 * K2013)</f>
        <v/>
      </c>
      <c r="O2013" s="33">
        <f>IF(K2013="","",M2013 + N2013)</f>
        <v/>
      </c>
      <c r="P2013" s="4" t="n"/>
      <c r="Q2013" s="33">
        <f>IF(L2013&amp;K2013="","",M2013 * L2013)</f>
        <v/>
      </c>
      <c r="R2013" s="34">
        <f>IF(M2013="","",O2013-P2013-Q2013)</f>
        <v/>
      </c>
    </row>
    <row r="2014">
      <c r="A2014" s="25" t="n">
        <v>2010</v>
      </c>
      <c r="B2014" s="26">
        <f>_xlfn.XLOOKUP(C2014,sales!C:C,scon!B:B,"")</f>
        <v/>
      </c>
      <c r="C2014" s="4" t="n"/>
      <c r="D2014" s="26">
        <f>_xlfn.XLOOKUP(C2014,sales!C:C,scon!D:D,"")</f>
        <v/>
      </c>
      <c r="E2014" s="26">
        <f>_xlfn.XLOOKUP(C2014,sales!C:C,scon!E:E,"")</f>
        <v/>
      </c>
      <c r="F2014" s="4" t="n"/>
      <c r="G2014" s="27" t="n"/>
      <c r="H2014" s="28" t="n"/>
      <c r="I2014" s="4" t="n"/>
      <c r="J2014" s="35">
        <f>_xlfn.XLOOKUP(C2014,sales!C:C,scon!L:L,"")</f>
        <v/>
      </c>
      <c r="K2014" s="31" t="n"/>
      <c r="L2014" s="31" t="n"/>
      <c r="M2014" s="33">
        <f>IF(I2014="","",J2014*I2014)</f>
        <v/>
      </c>
      <c r="N2014" s="33">
        <f>IF(K2014="","",M2014 * K2014)</f>
        <v/>
      </c>
      <c r="O2014" s="33">
        <f>IF(K2014="","",M2014 + N2014)</f>
        <v/>
      </c>
      <c r="P2014" s="4" t="n"/>
      <c r="Q2014" s="33">
        <f>IF(L2014&amp;K2014="","",M2014 * L2014)</f>
        <v/>
      </c>
      <c r="R2014" s="34">
        <f>IF(M2014="","",O2014-P2014-Q2014)</f>
        <v/>
      </c>
    </row>
    <row r="2015">
      <c r="A2015" s="25" t="n">
        <v>2011</v>
      </c>
      <c r="B2015" s="26">
        <f>_xlfn.XLOOKUP(C2015,sales!C:C,scon!B:B,"")</f>
        <v/>
      </c>
      <c r="C2015" s="4" t="n"/>
      <c r="D2015" s="26">
        <f>_xlfn.XLOOKUP(C2015,sales!C:C,scon!D:D,"")</f>
        <v/>
      </c>
      <c r="E2015" s="26">
        <f>_xlfn.XLOOKUP(C2015,sales!C:C,scon!E:E,"")</f>
        <v/>
      </c>
      <c r="F2015" s="4" t="n"/>
      <c r="G2015" s="27" t="n"/>
      <c r="H2015" s="28" t="n"/>
      <c r="I2015" s="4" t="n"/>
      <c r="J2015" s="35">
        <f>_xlfn.XLOOKUP(C2015,sales!C:C,scon!L:L,"")</f>
        <v/>
      </c>
      <c r="K2015" s="31" t="n"/>
      <c r="L2015" s="31" t="n"/>
      <c r="M2015" s="33">
        <f>IF(I2015="","",J2015*I2015)</f>
        <v/>
      </c>
      <c r="N2015" s="33">
        <f>IF(K2015="","",M2015 * K2015)</f>
        <v/>
      </c>
      <c r="O2015" s="33">
        <f>IF(K2015="","",M2015 + N2015)</f>
        <v/>
      </c>
      <c r="P2015" s="4" t="n"/>
      <c r="Q2015" s="33">
        <f>IF(L2015&amp;K2015="","",M2015 * L2015)</f>
        <v/>
      </c>
      <c r="R2015" s="34">
        <f>IF(M2015="","",O2015-P2015-Q2015)</f>
        <v/>
      </c>
    </row>
    <row r="2016">
      <c r="A2016" s="25" t="n">
        <v>2012</v>
      </c>
      <c r="B2016" s="26">
        <f>_xlfn.XLOOKUP(C2016,sales!C:C,scon!B:B,"")</f>
        <v/>
      </c>
      <c r="C2016" s="4" t="n"/>
      <c r="D2016" s="26">
        <f>_xlfn.XLOOKUP(C2016,sales!C:C,scon!D:D,"")</f>
        <v/>
      </c>
      <c r="E2016" s="26">
        <f>_xlfn.XLOOKUP(C2016,sales!C:C,scon!E:E,"")</f>
        <v/>
      </c>
      <c r="F2016" s="4" t="n"/>
      <c r="G2016" s="27" t="n"/>
      <c r="H2016" s="28" t="n"/>
      <c r="I2016" s="4" t="n"/>
      <c r="J2016" s="35">
        <f>_xlfn.XLOOKUP(C2016,sales!C:C,scon!L:L,"")</f>
        <v/>
      </c>
      <c r="K2016" s="31" t="n"/>
      <c r="L2016" s="31" t="n"/>
      <c r="M2016" s="33">
        <f>IF(I2016="","",J2016*I2016)</f>
        <v/>
      </c>
      <c r="N2016" s="33">
        <f>IF(K2016="","",M2016 * K2016)</f>
        <v/>
      </c>
      <c r="O2016" s="33">
        <f>IF(K2016="","",M2016 + N2016)</f>
        <v/>
      </c>
      <c r="P2016" s="4" t="n"/>
      <c r="Q2016" s="33">
        <f>IF(L2016&amp;K2016="","",M2016 * L2016)</f>
        <v/>
      </c>
      <c r="R2016" s="34">
        <f>IF(M2016="","",O2016-P2016-Q2016)</f>
        <v/>
      </c>
    </row>
    <row r="2017">
      <c r="A2017" s="25" t="n">
        <v>2013</v>
      </c>
      <c r="B2017" s="26">
        <f>_xlfn.XLOOKUP(C2017,sales!C:C,scon!B:B,"")</f>
        <v/>
      </c>
      <c r="C2017" s="4" t="n"/>
      <c r="D2017" s="26">
        <f>_xlfn.XLOOKUP(C2017,sales!C:C,scon!D:D,"")</f>
        <v/>
      </c>
      <c r="E2017" s="26">
        <f>_xlfn.XLOOKUP(C2017,sales!C:C,scon!E:E,"")</f>
        <v/>
      </c>
      <c r="F2017" s="4" t="n"/>
      <c r="G2017" s="27" t="n"/>
      <c r="H2017" s="28" t="n"/>
      <c r="I2017" s="4" t="n"/>
      <c r="J2017" s="35">
        <f>_xlfn.XLOOKUP(C2017,sales!C:C,scon!L:L,"")</f>
        <v/>
      </c>
      <c r="K2017" s="31" t="n"/>
      <c r="L2017" s="31" t="n"/>
      <c r="M2017" s="33">
        <f>IF(I2017="","",J2017*I2017)</f>
        <v/>
      </c>
      <c r="N2017" s="33">
        <f>IF(K2017="","",M2017 * K2017)</f>
        <v/>
      </c>
      <c r="O2017" s="33">
        <f>IF(K2017="","",M2017 + N2017)</f>
        <v/>
      </c>
      <c r="P2017" s="4" t="n"/>
      <c r="Q2017" s="33">
        <f>IF(L2017&amp;K2017="","",M2017 * L2017)</f>
        <v/>
      </c>
      <c r="R2017" s="34">
        <f>IF(M2017="","",O2017-P2017-Q2017)</f>
        <v/>
      </c>
    </row>
    <row r="2018">
      <c r="A2018" s="25" t="n">
        <v>2014</v>
      </c>
      <c r="B2018" s="26">
        <f>_xlfn.XLOOKUP(C2018,sales!C:C,scon!B:B,"")</f>
        <v/>
      </c>
      <c r="C2018" s="4" t="n"/>
      <c r="D2018" s="26">
        <f>_xlfn.XLOOKUP(C2018,sales!C:C,scon!D:D,"")</f>
        <v/>
      </c>
      <c r="E2018" s="26">
        <f>_xlfn.XLOOKUP(C2018,sales!C:C,scon!E:E,"")</f>
        <v/>
      </c>
      <c r="F2018" s="4" t="n"/>
      <c r="G2018" s="27" t="n"/>
      <c r="H2018" s="28" t="n"/>
      <c r="I2018" s="4" t="n"/>
      <c r="J2018" s="35">
        <f>_xlfn.XLOOKUP(C2018,sales!C:C,scon!L:L,"")</f>
        <v/>
      </c>
      <c r="K2018" s="31" t="n"/>
      <c r="L2018" s="31" t="n"/>
      <c r="M2018" s="33">
        <f>IF(I2018="","",J2018*I2018)</f>
        <v/>
      </c>
      <c r="N2018" s="33">
        <f>IF(K2018="","",M2018 * K2018)</f>
        <v/>
      </c>
      <c r="O2018" s="33">
        <f>IF(K2018="","",M2018 + N2018)</f>
        <v/>
      </c>
      <c r="P2018" s="4" t="n"/>
      <c r="Q2018" s="33">
        <f>IF(L2018&amp;K2018="","",M2018 * L2018)</f>
        <v/>
      </c>
      <c r="R2018" s="34">
        <f>IF(M2018="","",O2018-P2018-Q2018)</f>
        <v/>
      </c>
    </row>
    <row r="2019">
      <c r="A2019" s="25" t="n">
        <v>2015</v>
      </c>
      <c r="B2019" s="26">
        <f>_xlfn.XLOOKUP(C2019,sales!C:C,scon!B:B,"")</f>
        <v/>
      </c>
      <c r="C2019" s="4" t="n"/>
      <c r="D2019" s="26">
        <f>_xlfn.XLOOKUP(C2019,sales!C:C,scon!D:D,"")</f>
        <v/>
      </c>
      <c r="E2019" s="26">
        <f>_xlfn.XLOOKUP(C2019,sales!C:C,scon!E:E,"")</f>
        <v/>
      </c>
      <c r="F2019" s="4" t="n"/>
      <c r="G2019" s="27" t="n"/>
      <c r="H2019" s="28" t="n"/>
      <c r="I2019" s="4" t="n"/>
      <c r="J2019" s="35">
        <f>_xlfn.XLOOKUP(C2019,sales!C:C,scon!L:L,"")</f>
        <v/>
      </c>
      <c r="K2019" s="31" t="n"/>
      <c r="L2019" s="31" t="n"/>
      <c r="M2019" s="33">
        <f>IF(I2019="","",J2019*I2019)</f>
        <v/>
      </c>
      <c r="N2019" s="33">
        <f>IF(K2019="","",M2019 * K2019)</f>
        <v/>
      </c>
      <c r="O2019" s="33">
        <f>IF(K2019="","",M2019 + N2019)</f>
        <v/>
      </c>
      <c r="P2019" s="4" t="n"/>
      <c r="Q2019" s="33">
        <f>IF(L2019&amp;K2019="","",M2019 * L2019)</f>
        <v/>
      </c>
      <c r="R2019" s="34">
        <f>IF(M2019="","",O2019-P2019-Q2019)</f>
        <v/>
      </c>
    </row>
    <row r="2020">
      <c r="A2020" s="25" t="n">
        <v>2016</v>
      </c>
      <c r="B2020" s="26">
        <f>_xlfn.XLOOKUP(C2020,sales!C:C,scon!B:B,"")</f>
        <v/>
      </c>
      <c r="C2020" s="4" t="n"/>
      <c r="D2020" s="26">
        <f>_xlfn.XLOOKUP(C2020,sales!C:C,scon!D:D,"")</f>
        <v/>
      </c>
      <c r="E2020" s="26">
        <f>_xlfn.XLOOKUP(C2020,sales!C:C,scon!E:E,"")</f>
        <v/>
      </c>
      <c r="F2020" s="4" t="n"/>
      <c r="G2020" s="27" t="n"/>
      <c r="H2020" s="28" t="n"/>
      <c r="I2020" s="4" t="n"/>
      <c r="J2020" s="35">
        <f>_xlfn.XLOOKUP(C2020,sales!C:C,scon!L:L,"")</f>
        <v/>
      </c>
      <c r="K2020" s="31" t="n"/>
      <c r="L2020" s="31" t="n"/>
      <c r="M2020" s="33">
        <f>IF(I2020="","",J2020*I2020)</f>
        <v/>
      </c>
      <c r="N2020" s="33">
        <f>IF(K2020="","",M2020 * K2020)</f>
        <v/>
      </c>
      <c r="O2020" s="33">
        <f>IF(K2020="","",M2020 + N2020)</f>
        <v/>
      </c>
      <c r="P2020" s="4" t="n"/>
      <c r="Q2020" s="33">
        <f>IF(L2020&amp;K2020="","",M2020 * L2020)</f>
        <v/>
      </c>
      <c r="R2020" s="34">
        <f>IF(M2020="","",O2020-P2020-Q2020)</f>
        <v/>
      </c>
    </row>
    <row r="2021">
      <c r="A2021" s="25" t="n">
        <v>2017</v>
      </c>
      <c r="B2021" s="26">
        <f>_xlfn.XLOOKUP(C2021,sales!C:C,scon!B:B,"")</f>
        <v/>
      </c>
      <c r="C2021" s="4" t="n"/>
      <c r="D2021" s="26">
        <f>_xlfn.XLOOKUP(C2021,sales!C:C,scon!D:D,"")</f>
        <v/>
      </c>
      <c r="E2021" s="26">
        <f>_xlfn.XLOOKUP(C2021,sales!C:C,scon!E:E,"")</f>
        <v/>
      </c>
      <c r="F2021" s="4" t="n"/>
      <c r="G2021" s="27" t="n"/>
      <c r="H2021" s="28" t="n"/>
      <c r="I2021" s="4" t="n"/>
      <c r="J2021" s="35">
        <f>_xlfn.XLOOKUP(C2021,sales!C:C,scon!L:L,"")</f>
        <v/>
      </c>
      <c r="K2021" s="31" t="n"/>
      <c r="L2021" s="31" t="n"/>
      <c r="M2021" s="33">
        <f>IF(I2021="","",J2021*I2021)</f>
        <v/>
      </c>
      <c r="N2021" s="33">
        <f>IF(K2021="","",M2021 * K2021)</f>
        <v/>
      </c>
      <c r="O2021" s="33">
        <f>IF(K2021="","",M2021 + N2021)</f>
        <v/>
      </c>
      <c r="P2021" s="4" t="n"/>
      <c r="Q2021" s="33">
        <f>IF(L2021&amp;K2021="","",M2021 * L2021)</f>
        <v/>
      </c>
      <c r="R2021" s="34">
        <f>IF(M2021="","",O2021-P2021-Q2021)</f>
        <v/>
      </c>
    </row>
    <row r="2022">
      <c r="A2022" s="25" t="n">
        <v>2018</v>
      </c>
      <c r="B2022" s="26">
        <f>_xlfn.XLOOKUP(C2022,sales!C:C,scon!B:B,"")</f>
        <v/>
      </c>
      <c r="C2022" s="4" t="n"/>
      <c r="D2022" s="26">
        <f>_xlfn.XLOOKUP(C2022,sales!C:C,scon!D:D,"")</f>
        <v/>
      </c>
      <c r="E2022" s="26">
        <f>_xlfn.XLOOKUP(C2022,sales!C:C,scon!E:E,"")</f>
        <v/>
      </c>
      <c r="F2022" s="4" t="n"/>
      <c r="G2022" s="27" t="n"/>
      <c r="H2022" s="28" t="n"/>
      <c r="I2022" s="4" t="n"/>
      <c r="J2022" s="35">
        <f>_xlfn.XLOOKUP(C2022,sales!C:C,scon!L:L,"")</f>
        <v/>
      </c>
      <c r="K2022" s="31" t="n"/>
      <c r="L2022" s="31" t="n"/>
      <c r="M2022" s="33">
        <f>IF(I2022="","",J2022*I2022)</f>
        <v/>
      </c>
      <c r="N2022" s="33">
        <f>IF(K2022="","",M2022 * K2022)</f>
        <v/>
      </c>
      <c r="O2022" s="33">
        <f>IF(K2022="","",M2022 + N2022)</f>
        <v/>
      </c>
      <c r="P2022" s="4" t="n"/>
      <c r="Q2022" s="33">
        <f>IF(L2022&amp;K2022="","",M2022 * L2022)</f>
        <v/>
      </c>
      <c r="R2022" s="34">
        <f>IF(M2022="","",O2022-P2022-Q2022)</f>
        <v/>
      </c>
    </row>
    <row r="2023">
      <c r="A2023" s="25" t="n">
        <v>2019</v>
      </c>
      <c r="B2023" s="26">
        <f>_xlfn.XLOOKUP(C2023,sales!C:C,scon!B:B,"")</f>
        <v/>
      </c>
      <c r="C2023" s="4" t="n"/>
      <c r="D2023" s="26">
        <f>_xlfn.XLOOKUP(C2023,sales!C:C,scon!D:D,"")</f>
        <v/>
      </c>
      <c r="E2023" s="26">
        <f>_xlfn.XLOOKUP(C2023,sales!C:C,scon!E:E,"")</f>
        <v/>
      </c>
      <c r="F2023" s="4" t="n"/>
      <c r="G2023" s="27" t="n"/>
      <c r="H2023" s="28" t="n"/>
      <c r="I2023" s="4" t="n"/>
      <c r="J2023" s="35">
        <f>_xlfn.XLOOKUP(C2023,sales!C:C,scon!L:L,"")</f>
        <v/>
      </c>
      <c r="K2023" s="31" t="n"/>
      <c r="L2023" s="31" t="n"/>
      <c r="M2023" s="33">
        <f>IF(I2023="","",J2023*I2023)</f>
        <v/>
      </c>
      <c r="N2023" s="33">
        <f>IF(K2023="","",M2023 * K2023)</f>
        <v/>
      </c>
      <c r="O2023" s="33">
        <f>IF(K2023="","",M2023 + N2023)</f>
        <v/>
      </c>
      <c r="P2023" s="4" t="n"/>
      <c r="Q2023" s="33">
        <f>IF(L2023&amp;K2023="","",M2023 * L2023)</f>
        <v/>
      </c>
      <c r="R2023" s="34">
        <f>IF(M2023="","",O2023-P2023-Q2023)</f>
        <v/>
      </c>
    </row>
    <row r="2024">
      <c r="A2024" s="25" t="n">
        <v>2020</v>
      </c>
      <c r="B2024" s="26">
        <f>_xlfn.XLOOKUP(C2024,sales!C:C,scon!B:B,"")</f>
        <v/>
      </c>
      <c r="C2024" s="4" t="n"/>
      <c r="D2024" s="26">
        <f>_xlfn.XLOOKUP(C2024,sales!C:C,scon!D:D,"")</f>
        <v/>
      </c>
      <c r="E2024" s="26">
        <f>_xlfn.XLOOKUP(C2024,sales!C:C,scon!E:E,"")</f>
        <v/>
      </c>
      <c r="F2024" s="4" t="n"/>
      <c r="G2024" s="27" t="n"/>
      <c r="H2024" s="28" t="n"/>
      <c r="I2024" s="4" t="n"/>
      <c r="J2024" s="35">
        <f>_xlfn.XLOOKUP(C2024,sales!C:C,scon!L:L,"")</f>
        <v/>
      </c>
      <c r="K2024" s="31" t="n"/>
      <c r="L2024" s="31" t="n"/>
      <c r="M2024" s="33">
        <f>IF(I2024="","",J2024*I2024)</f>
        <v/>
      </c>
      <c r="N2024" s="33">
        <f>IF(K2024="","",M2024 * K2024)</f>
        <v/>
      </c>
      <c r="O2024" s="33">
        <f>IF(K2024="","",M2024 + N2024)</f>
        <v/>
      </c>
      <c r="P2024" s="4" t="n"/>
      <c r="Q2024" s="33">
        <f>IF(L2024&amp;K2024="","",M2024 * L2024)</f>
        <v/>
      </c>
      <c r="R2024" s="34">
        <f>IF(M2024="","",O2024-P2024-Q2024)</f>
        <v/>
      </c>
    </row>
    <row r="2025">
      <c r="A2025" s="25" t="n">
        <v>2021</v>
      </c>
      <c r="B2025" s="26">
        <f>_xlfn.XLOOKUP(C2025,sales!C:C,scon!B:B,"")</f>
        <v/>
      </c>
      <c r="C2025" s="4" t="n"/>
      <c r="D2025" s="26">
        <f>_xlfn.XLOOKUP(C2025,sales!C:C,scon!D:D,"")</f>
        <v/>
      </c>
      <c r="E2025" s="26">
        <f>_xlfn.XLOOKUP(C2025,sales!C:C,scon!E:E,"")</f>
        <v/>
      </c>
      <c r="F2025" s="4" t="n"/>
      <c r="G2025" s="27" t="n"/>
      <c r="H2025" s="28" t="n"/>
      <c r="I2025" s="4" t="n"/>
      <c r="J2025" s="35">
        <f>_xlfn.XLOOKUP(C2025,sales!C:C,scon!L:L,"")</f>
        <v/>
      </c>
      <c r="K2025" s="31" t="n"/>
      <c r="L2025" s="31" t="n"/>
      <c r="M2025" s="33">
        <f>IF(I2025="","",J2025*I2025)</f>
        <v/>
      </c>
      <c r="N2025" s="33">
        <f>IF(K2025="","",M2025 * K2025)</f>
        <v/>
      </c>
      <c r="O2025" s="33">
        <f>IF(K2025="","",M2025 + N2025)</f>
        <v/>
      </c>
      <c r="P2025" s="4" t="n"/>
      <c r="Q2025" s="33">
        <f>IF(L2025&amp;K2025="","",M2025 * L2025)</f>
        <v/>
      </c>
      <c r="R2025" s="34">
        <f>IF(M2025="","",O2025-P2025-Q2025)</f>
        <v/>
      </c>
    </row>
    <row r="2026">
      <c r="A2026" s="25" t="n">
        <v>2022</v>
      </c>
      <c r="B2026" s="26">
        <f>_xlfn.XLOOKUP(C2026,sales!C:C,scon!B:B,"")</f>
        <v/>
      </c>
      <c r="C2026" s="4" t="n"/>
      <c r="D2026" s="26">
        <f>_xlfn.XLOOKUP(C2026,sales!C:C,scon!D:D,"")</f>
        <v/>
      </c>
      <c r="E2026" s="26">
        <f>_xlfn.XLOOKUP(C2026,sales!C:C,scon!E:E,"")</f>
        <v/>
      </c>
      <c r="F2026" s="4" t="n"/>
      <c r="G2026" s="27" t="n"/>
      <c r="H2026" s="28" t="n"/>
      <c r="I2026" s="4" t="n"/>
      <c r="J2026" s="35">
        <f>_xlfn.XLOOKUP(C2026,sales!C:C,scon!L:L,"")</f>
        <v/>
      </c>
      <c r="K2026" s="31" t="n"/>
      <c r="L2026" s="31" t="n"/>
      <c r="M2026" s="33">
        <f>IF(I2026="","",J2026*I2026)</f>
        <v/>
      </c>
      <c r="N2026" s="33">
        <f>IF(K2026="","",M2026 * K2026)</f>
        <v/>
      </c>
      <c r="O2026" s="33">
        <f>IF(K2026="","",M2026 + N2026)</f>
        <v/>
      </c>
      <c r="P2026" s="4" t="n"/>
      <c r="Q2026" s="33">
        <f>IF(L2026&amp;K2026="","",M2026 * L2026)</f>
        <v/>
      </c>
      <c r="R2026" s="34">
        <f>IF(M2026="","",O2026-P2026-Q2026)</f>
        <v/>
      </c>
    </row>
    <row r="2027">
      <c r="A2027" s="25" t="n">
        <v>2023</v>
      </c>
      <c r="B2027" s="26">
        <f>_xlfn.XLOOKUP(C2027,sales!C:C,scon!B:B,"")</f>
        <v/>
      </c>
      <c r="C2027" s="4" t="n"/>
      <c r="D2027" s="26">
        <f>_xlfn.XLOOKUP(C2027,sales!C:C,scon!D:D,"")</f>
        <v/>
      </c>
      <c r="E2027" s="26">
        <f>_xlfn.XLOOKUP(C2027,sales!C:C,scon!E:E,"")</f>
        <v/>
      </c>
      <c r="F2027" s="4" t="n"/>
      <c r="G2027" s="27" t="n"/>
      <c r="H2027" s="28" t="n"/>
      <c r="I2027" s="4" t="n"/>
      <c r="J2027" s="35">
        <f>_xlfn.XLOOKUP(C2027,sales!C:C,scon!L:L,"")</f>
        <v/>
      </c>
      <c r="K2027" s="31" t="n"/>
      <c r="L2027" s="31" t="n"/>
      <c r="M2027" s="33">
        <f>IF(I2027="","",J2027*I2027)</f>
        <v/>
      </c>
      <c r="N2027" s="33">
        <f>IF(K2027="","",M2027 * K2027)</f>
        <v/>
      </c>
      <c r="O2027" s="33">
        <f>IF(K2027="","",M2027 + N2027)</f>
        <v/>
      </c>
      <c r="P2027" s="4" t="n"/>
      <c r="Q2027" s="33">
        <f>IF(L2027&amp;K2027="","",M2027 * L2027)</f>
        <v/>
      </c>
      <c r="R2027" s="34">
        <f>IF(M2027="","",O2027-P2027-Q2027)</f>
        <v/>
      </c>
    </row>
    <row r="2028">
      <c r="A2028" s="25" t="n">
        <v>2024</v>
      </c>
      <c r="B2028" s="26">
        <f>_xlfn.XLOOKUP(C2028,sales!C:C,scon!B:B,"")</f>
        <v/>
      </c>
      <c r="C2028" s="4" t="n"/>
      <c r="D2028" s="26">
        <f>_xlfn.XLOOKUP(C2028,sales!C:C,scon!D:D,"")</f>
        <v/>
      </c>
      <c r="E2028" s="26">
        <f>_xlfn.XLOOKUP(C2028,sales!C:C,scon!E:E,"")</f>
        <v/>
      </c>
      <c r="F2028" s="4" t="n"/>
      <c r="G2028" s="27" t="n"/>
      <c r="H2028" s="28" t="n"/>
      <c r="I2028" s="4" t="n"/>
      <c r="J2028" s="35">
        <f>_xlfn.XLOOKUP(C2028,sales!C:C,scon!L:L,"")</f>
        <v/>
      </c>
      <c r="K2028" s="31" t="n"/>
      <c r="L2028" s="31" t="n"/>
      <c r="M2028" s="33">
        <f>IF(I2028="","",J2028*I2028)</f>
        <v/>
      </c>
      <c r="N2028" s="33">
        <f>IF(K2028="","",M2028 * K2028)</f>
        <v/>
      </c>
      <c r="O2028" s="33">
        <f>IF(K2028="","",M2028 + N2028)</f>
        <v/>
      </c>
      <c r="P2028" s="4" t="n"/>
      <c r="Q2028" s="33">
        <f>IF(L2028&amp;K2028="","",M2028 * L2028)</f>
        <v/>
      </c>
      <c r="R2028" s="34">
        <f>IF(M2028="","",O2028-P2028-Q2028)</f>
        <v/>
      </c>
    </row>
    <row r="2029">
      <c r="A2029" s="25" t="n">
        <v>2025</v>
      </c>
      <c r="B2029" s="26">
        <f>_xlfn.XLOOKUP(C2029,sales!C:C,scon!B:B,"")</f>
        <v/>
      </c>
      <c r="C2029" s="4" t="n"/>
      <c r="D2029" s="26">
        <f>_xlfn.XLOOKUP(C2029,sales!C:C,scon!D:D,"")</f>
        <v/>
      </c>
      <c r="E2029" s="26">
        <f>_xlfn.XLOOKUP(C2029,sales!C:C,scon!E:E,"")</f>
        <v/>
      </c>
      <c r="F2029" s="4" t="n"/>
      <c r="G2029" s="27" t="n"/>
      <c r="H2029" s="28" t="n"/>
      <c r="I2029" s="4" t="n"/>
      <c r="J2029" s="35">
        <f>_xlfn.XLOOKUP(C2029,sales!C:C,scon!L:L,"")</f>
        <v/>
      </c>
      <c r="K2029" s="31" t="n"/>
      <c r="L2029" s="31" t="n"/>
      <c r="M2029" s="33">
        <f>IF(I2029="","",J2029*I2029)</f>
        <v/>
      </c>
      <c r="N2029" s="33">
        <f>IF(K2029="","",M2029 * K2029)</f>
        <v/>
      </c>
      <c r="O2029" s="33">
        <f>IF(K2029="","",M2029 + N2029)</f>
        <v/>
      </c>
      <c r="P2029" s="4" t="n"/>
      <c r="Q2029" s="33">
        <f>IF(L2029&amp;K2029="","",M2029 * L2029)</f>
        <v/>
      </c>
      <c r="R2029" s="34">
        <f>IF(M2029="","",O2029-P2029-Q2029)</f>
        <v/>
      </c>
    </row>
    <row r="2030">
      <c r="A2030" s="25" t="n">
        <v>2026</v>
      </c>
      <c r="B2030" s="26">
        <f>_xlfn.XLOOKUP(C2030,sales!C:C,scon!B:B,"")</f>
        <v/>
      </c>
      <c r="C2030" s="4" t="n"/>
      <c r="D2030" s="26">
        <f>_xlfn.XLOOKUP(C2030,sales!C:C,scon!D:D,"")</f>
        <v/>
      </c>
      <c r="E2030" s="26">
        <f>_xlfn.XLOOKUP(C2030,sales!C:C,scon!E:E,"")</f>
        <v/>
      </c>
      <c r="F2030" s="4" t="n"/>
      <c r="G2030" s="27" t="n"/>
      <c r="H2030" s="28" t="n"/>
      <c r="I2030" s="4" t="n"/>
      <c r="J2030" s="35">
        <f>_xlfn.XLOOKUP(C2030,sales!C:C,scon!L:L,"")</f>
        <v/>
      </c>
      <c r="K2030" s="31" t="n"/>
      <c r="L2030" s="31" t="n"/>
      <c r="M2030" s="33">
        <f>IF(I2030="","",J2030*I2030)</f>
        <v/>
      </c>
      <c r="N2030" s="33">
        <f>IF(K2030="","",M2030 * K2030)</f>
        <v/>
      </c>
      <c r="O2030" s="33">
        <f>IF(K2030="","",M2030 + N2030)</f>
        <v/>
      </c>
      <c r="P2030" s="4" t="n"/>
      <c r="Q2030" s="33">
        <f>IF(L2030&amp;K2030="","",M2030 * L2030)</f>
        <v/>
      </c>
      <c r="R2030" s="34">
        <f>IF(M2030="","",O2030-P2030-Q2030)</f>
        <v/>
      </c>
    </row>
    <row r="2031">
      <c r="A2031" s="25" t="n">
        <v>2027</v>
      </c>
      <c r="B2031" s="26">
        <f>_xlfn.XLOOKUP(C2031,sales!C:C,scon!B:B,"")</f>
        <v/>
      </c>
      <c r="C2031" s="4" t="n"/>
      <c r="D2031" s="26">
        <f>_xlfn.XLOOKUP(C2031,sales!C:C,scon!D:D,"")</f>
        <v/>
      </c>
      <c r="E2031" s="26">
        <f>_xlfn.XLOOKUP(C2031,sales!C:C,scon!E:E,"")</f>
        <v/>
      </c>
      <c r="F2031" s="4" t="n"/>
      <c r="G2031" s="27" t="n"/>
      <c r="H2031" s="28" t="n"/>
      <c r="I2031" s="4" t="n"/>
      <c r="J2031" s="35">
        <f>_xlfn.XLOOKUP(C2031,sales!C:C,scon!L:L,"")</f>
        <v/>
      </c>
      <c r="K2031" s="31" t="n"/>
      <c r="L2031" s="31" t="n"/>
      <c r="M2031" s="33">
        <f>IF(I2031="","",J2031*I2031)</f>
        <v/>
      </c>
      <c r="N2031" s="33">
        <f>IF(K2031="","",M2031 * K2031)</f>
        <v/>
      </c>
      <c r="O2031" s="33">
        <f>IF(K2031="","",M2031 + N2031)</f>
        <v/>
      </c>
      <c r="P2031" s="4" t="n"/>
      <c r="Q2031" s="33">
        <f>IF(L2031&amp;K2031="","",M2031 * L2031)</f>
        <v/>
      </c>
      <c r="R2031" s="34">
        <f>IF(M2031="","",O2031-P2031-Q2031)</f>
        <v/>
      </c>
    </row>
    <row r="2032">
      <c r="A2032" s="25" t="n">
        <v>2028</v>
      </c>
      <c r="B2032" s="26">
        <f>_xlfn.XLOOKUP(C2032,sales!C:C,scon!B:B,"")</f>
        <v/>
      </c>
      <c r="C2032" s="4" t="n"/>
      <c r="D2032" s="26">
        <f>_xlfn.XLOOKUP(C2032,sales!C:C,scon!D:D,"")</f>
        <v/>
      </c>
      <c r="E2032" s="26">
        <f>_xlfn.XLOOKUP(C2032,sales!C:C,scon!E:E,"")</f>
        <v/>
      </c>
      <c r="F2032" s="4" t="n"/>
      <c r="G2032" s="27" t="n"/>
      <c r="H2032" s="28" t="n"/>
      <c r="I2032" s="4" t="n"/>
      <c r="J2032" s="35">
        <f>_xlfn.XLOOKUP(C2032,sales!C:C,scon!L:L,"")</f>
        <v/>
      </c>
      <c r="K2032" s="31" t="n"/>
      <c r="L2032" s="31" t="n"/>
      <c r="M2032" s="33">
        <f>IF(I2032="","",J2032*I2032)</f>
        <v/>
      </c>
      <c r="N2032" s="33">
        <f>IF(K2032="","",M2032 * K2032)</f>
        <v/>
      </c>
      <c r="O2032" s="33">
        <f>IF(K2032="","",M2032 + N2032)</f>
        <v/>
      </c>
      <c r="P2032" s="4" t="n"/>
      <c r="Q2032" s="33">
        <f>IF(L2032&amp;K2032="","",M2032 * L2032)</f>
        <v/>
      </c>
      <c r="R2032" s="34">
        <f>IF(M2032="","",O2032-P2032-Q2032)</f>
        <v/>
      </c>
    </row>
    <row r="2033">
      <c r="A2033" s="25" t="n">
        <v>2029</v>
      </c>
      <c r="B2033" s="26">
        <f>_xlfn.XLOOKUP(C2033,sales!C:C,scon!B:B,"")</f>
        <v/>
      </c>
      <c r="C2033" s="4" t="n"/>
      <c r="D2033" s="26">
        <f>_xlfn.XLOOKUP(C2033,sales!C:C,scon!D:D,"")</f>
        <v/>
      </c>
      <c r="E2033" s="26">
        <f>_xlfn.XLOOKUP(C2033,sales!C:C,scon!E:E,"")</f>
        <v/>
      </c>
      <c r="F2033" s="4" t="n"/>
      <c r="G2033" s="27" t="n"/>
      <c r="H2033" s="28" t="n"/>
      <c r="I2033" s="4" t="n"/>
      <c r="J2033" s="35">
        <f>_xlfn.XLOOKUP(C2033,sales!C:C,scon!L:L,"")</f>
        <v/>
      </c>
      <c r="K2033" s="31" t="n"/>
      <c r="L2033" s="31" t="n"/>
      <c r="M2033" s="33">
        <f>IF(I2033="","",J2033*I2033)</f>
        <v/>
      </c>
      <c r="N2033" s="33">
        <f>IF(K2033="","",M2033 * K2033)</f>
        <v/>
      </c>
      <c r="O2033" s="33">
        <f>IF(K2033="","",M2033 + N2033)</f>
        <v/>
      </c>
      <c r="P2033" s="4" t="n"/>
      <c r="Q2033" s="33">
        <f>IF(L2033&amp;K2033="","",M2033 * L2033)</f>
        <v/>
      </c>
      <c r="R2033" s="34">
        <f>IF(M2033="","",O2033-P2033-Q2033)</f>
        <v/>
      </c>
    </row>
    <row r="2034">
      <c r="A2034" s="25" t="n">
        <v>2030</v>
      </c>
      <c r="B2034" s="26">
        <f>_xlfn.XLOOKUP(C2034,sales!C:C,scon!B:B,"")</f>
        <v/>
      </c>
      <c r="C2034" s="4" t="n"/>
      <c r="D2034" s="26">
        <f>_xlfn.XLOOKUP(C2034,sales!C:C,scon!D:D,"")</f>
        <v/>
      </c>
      <c r="E2034" s="26">
        <f>_xlfn.XLOOKUP(C2034,sales!C:C,scon!E:E,"")</f>
        <v/>
      </c>
      <c r="F2034" s="4" t="n"/>
      <c r="G2034" s="27" t="n"/>
      <c r="H2034" s="28" t="n"/>
      <c r="I2034" s="4" t="n"/>
      <c r="J2034" s="35">
        <f>_xlfn.XLOOKUP(C2034,sales!C:C,scon!L:L,"")</f>
        <v/>
      </c>
      <c r="K2034" s="31" t="n"/>
      <c r="L2034" s="31" t="n"/>
      <c r="M2034" s="33">
        <f>IF(I2034="","",J2034*I2034)</f>
        <v/>
      </c>
      <c r="N2034" s="33">
        <f>IF(K2034="","",M2034 * K2034)</f>
        <v/>
      </c>
      <c r="O2034" s="33">
        <f>IF(K2034="","",M2034 + N2034)</f>
        <v/>
      </c>
      <c r="P2034" s="4" t="n"/>
      <c r="Q2034" s="33">
        <f>IF(L2034&amp;K2034="","",M2034 * L2034)</f>
        <v/>
      </c>
      <c r="R2034" s="34">
        <f>IF(M2034="","",O2034-P2034-Q2034)</f>
        <v/>
      </c>
    </row>
    <row r="2035">
      <c r="A2035" s="25" t="n">
        <v>2031</v>
      </c>
      <c r="B2035" s="26">
        <f>_xlfn.XLOOKUP(C2035,sales!C:C,scon!B:B,"")</f>
        <v/>
      </c>
      <c r="C2035" s="4" t="n"/>
      <c r="D2035" s="26">
        <f>_xlfn.XLOOKUP(C2035,sales!C:C,scon!D:D,"")</f>
        <v/>
      </c>
      <c r="E2035" s="26">
        <f>_xlfn.XLOOKUP(C2035,sales!C:C,scon!E:E,"")</f>
        <v/>
      </c>
      <c r="F2035" s="4" t="n"/>
      <c r="G2035" s="27" t="n"/>
      <c r="H2035" s="28" t="n"/>
      <c r="I2035" s="4" t="n"/>
      <c r="J2035" s="35">
        <f>_xlfn.XLOOKUP(C2035,sales!C:C,scon!L:L,"")</f>
        <v/>
      </c>
      <c r="K2035" s="31" t="n"/>
      <c r="L2035" s="31" t="n"/>
      <c r="M2035" s="33">
        <f>IF(I2035="","",J2035*I2035)</f>
        <v/>
      </c>
      <c r="N2035" s="33">
        <f>IF(K2035="","",M2035 * K2035)</f>
        <v/>
      </c>
      <c r="O2035" s="33">
        <f>IF(K2035="","",M2035 + N2035)</f>
        <v/>
      </c>
      <c r="P2035" s="4" t="n"/>
      <c r="Q2035" s="33">
        <f>IF(L2035&amp;K2035="","",M2035 * L2035)</f>
        <v/>
      </c>
      <c r="R2035" s="34">
        <f>IF(M2035="","",O2035-P2035-Q2035)</f>
        <v/>
      </c>
    </row>
    <row r="2036">
      <c r="A2036" s="25" t="n">
        <v>2032</v>
      </c>
      <c r="B2036" s="26">
        <f>_xlfn.XLOOKUP(C2036,sales!C:C,scon!B:B,"")</f>
        <v/>
      </c>
      <c r="C2036" s="4" t="n"/>
      <c r="D2036" s="26">
        <f>_xlfn.XLOOKUP(C2036,sales!C:C,scon!D:D,"")</f>
        <v/>
      </c>
      <c r="E2036" s="26">
        <f>_xlfn.XLOOKUP(C2036,sales!C:C,scon!E:E,"")</f>
        <v/>
      </c>
      <c r="F2036" s="4" t="n"/>
      <c r="G2036" s="27" t="n"/>
      <c r="H2036" s="28" t="n"/>
      <c r="I2036" s="4" t="n"/>
      <c r="J2036" s="35">
        <f>_xlfn.XLOOKUP(C2036,sales!C:C,scon!L:L,"")</f>
        <v/>
      </c>
      <c r="K2036" s="31" t="n"/>
      <c r="L2036" s="31" t="n"/>
      <c r="M2036" s="33">
        <f>IF(I2036="","",J2036*I2036)</f>
        <v/>
      </c>
      <c r="N2036" s="33">
        <f>IF(K2036="","",M2036 * K2036)</f>
        <v/>
      </c>
      <c r="O2036" s="33">
        <f>IF(K2036="","",M2036 + N2036)</f>
        <v/>
      </c>
      <c r="P2036" s="4" t="n"/>
      <c r="Q2036" s="33">
        <f>IF(L2036&amp;K2036="","",M2036 * L2036)</f>
        <v/>
      </c>
      <c r="R2036" s="34">
        <f>IF(M2036="","",O2036-P2036-Q2036)</f>
        <v/>
      </c>
    </row>
    <row r="2037">
      <c r="A2037" s="25" t="n">
        <v>2033</v>
      </c>
      <c r="B2037" s="26">
        <f>_xlfn.XLOOKUP(C2037,sales!C:C,scon!B:B,"")</f>
        <v/>
      </c>
      <c r="C2037" s="4" t="n"/>
      <c r="D2037" s="26">
        <f>_xlfn.XLOOKUP(C2037,sales!C:C,scon!D:D,"")</f>
        <v/>
      </c>
      <c r="E2037" s="26">
        <f>_xlfn.XLOOKUP(C2037,sales!C:C,scon!E:E,"")</f>
        <v/>
      </c>
      <c r="F2037" s="4" t="n"/>
      <c r="G2037" s="27" t="n"/>
      <c r="H2037" s="28" t="n"/>
      <c r="I2037" s="4" t="n"/>
      <c r="J2037" s="35">
        <f>_xlfn.XLOOKUP(C2037,sales!C:C,scon!L:L,"")</f>
        <v/>
      </c>
      <c r="K2037" s="31" t="n"/>
      <c r="L2037" s="31" t="n"/>
      <c r="M2037" s="33">
        <f>IF(I2037="","",J2037*I2037)</f>
        <v/>
      </c>
      <c r="N2037" s="33">
        <f>IF(K2037="","",M2037 * K2037)</f>
        <v/>
      </c>
      <c r="O2037" s="33">
        <f>IF(K2037="","",M2037 + N2037)</f>
        <v/>
      </c>
      <c r="P2037" s="4" t="n"/>
      <c r="Q2037" s="33">
        <f>IF(L2037&amp;K2037="","",M2037 * L2037)</f>
        <v/>
      </c>
      <c r="R2037" s="34">
        <f>IF(M2037="","",O2037-P2037-Q2037)</f>
        <v/>
      </c>
    </row>
    <row r="2038">
      <c r="A2038" s="25" t="n">
        <v>2034</v>
      </c>
      <c r="B2038" s="26">
        <f>_xlfn.XLOOKUP(C2038,sales!C:C,scon!B:B,"")</f>
        <v/>
      </c>
      <c r="C2038" s="4" t="n"/>
      <c r="D2038" s="26">
        <f>_xlfn.XLOOKUP(C2038,sales!C:C,scon!D:D,"")</f>
        <v/>
      </c>
      <c r="E2038" s="26">
        <f>_xlfn.XLOOKUP(C2038,sales!C:C,scon!E:E,"")</f>
        <v/>
      </c>
      <c r="F2038" s="4" t="n"/>
      <c r="G2038" s="27" t="n"/>
      <c r="H2038" s="28" t="n"/>
      <c r="I2038" s="4" t="n"/>
      <c r="J2038" s="35">
        <f>_xlfn.XLOOKUP(C2038,sales!C:C,scon!L:L,"")</f>
        <v/>
      </c>
      <c r="K2038" s="31" t="n"/>
      <c r="L2038" s="31" t="n"/>
      <c r="M2038" s="33">
        <f>IF(I2038="","",J2038*I2038)</f>
        <v/>
      </c>
      <c r="N2038" s="33">
        <f>IF(K2038="","",M2038 * K2038)</f>
        <v/>
      </c>
      <c r="O2038" s="33">
        <f>IF(K2038="","",M2038 + N2038)</f>
        <v/>
      </c>
      <c r="P2038" s="4" t="n"/>
      <c r="Q2038" s="33">
        <f>IF(L2038&amp;K2038="","",M2038 * L2038)</f>
        <v/>
      </c>
      <c r="R2038" s="34">
        <f>IF(M2038="","",O2038-P2038-Q2038)</f>
        <v/>
      </c>
    </row>
    <row r="2039">
      <c r="A2039" s="25" t="n">
        <v>2035</v>
      </c>
      <c r="B2039" s="26">
        <f>_xlfn.XLOOKUP(C2039,sales!C:C,scon!B:B,"")</f>
        <v/>
      </c>
      <c r="C2039" s="4" t="n"/>
      <c r="D2039" s="26">
        <f>_xlfn.XLOOKUP(C2039,sales!C:C,scon!D:D,"")</f>
        <v/>
      </c>
      <c r="E2039" s="26">
        <f>_xlfn.XLOOKUP(C2039,sales!C:C,scon!E:E,"")</f>
        <v/>
      </c>
      <c r="F2039" s="4" t="n"/>
      <c r="G2039" s="27" t="n"/>
      <c r="H2039" s="28" t="n"/>
      <c r="I2039" s="4" t="n"/>
      <c r="J2039" s="35">
        <f>_xlfn.XLOOKUP(C2039,sales!C:C,scon!L:L,"")</f>
        <v/>
      </c>
      <c r="K2039" s="31" t="n"/>
      <c r="L2039" s="31" t="n"/>
      <c r="M2039" s="33">
        <f>IF(I2039="","",J2039*I2039)</f>
        <v/>
      </c>
      <c r="N2039" s="33">
        <f>IF(K2039="","",M2039 * K2039)</f>
        <v/>
      </c>
      <c r="O2039" s="33">
        <f>IF(K2039="","",M2039 + N2039)</f>
        <v/>
      </c>
      <c r="P2039" s="4" t="n"/>
      <c r="Q2039" s="33">
        <f>IF(L2039&amp;K2039="","",M2039 * L2039)</f>
        <v/>
      </c>
      <c r="R2039" s="34">
        <f>IF(M2039="","",O2039-P2039-Q2039)</f>
        <v/>
      </c>
    </row>
    <row r="2040">
      <c r="A2040" s="25" t="n">
        <v>2036</v>
      </c>
      <c r="B2040" s="26">
        <f>_xlfn.XLOOKUP(C2040,sales!C:C,scon!B:B,"")</f>
        <v/>
      </c>
      <c r="C2040" s="4" t="n"/>
      <c r="D2040" s="26">
        <f>_xlfn.XLOOKUP(C2040,sales!C:C,scon!D:D,"")</f>
        <v/>
      </c>
      <c r="E2040" s="26">
        <f>_xlfn.XLOOKUP(C2040,sales!C:C,scon!E:E,"")</f>
        <v/>
      </c>
      <c r="F2040" s="4" t="n"/>
      <c r="G2040" s="27" t="n"/>
      <c r="H2040" s="28" t="n"/>
      <c r="I2040" s="4" t="n"/>
      <c r="J2040" s="35">
        <f>_xlfn.XLOOKUP(C2040,sales!C:C,scon!L:L,"")</f>
        <v/>
      </c>
      <c r="K2040" s="31" t="n"/>
      <c r="L2040" s="31" t="n"/>
      <c r="M2040" s="33">
        <f>IF(I2040="","",J2040*I2040)</f>
        <v/>
      </c>
      <c r="N2040" s="33">
        <f>IF(K2040="","",M2040 * K2040)</f>
        <v/>
      </c>
      <c r="O2040" s="33">
        <f>IF(K2040="","",M2040 + N2040)</f>
        <v/>
      </c>
      <c r="P2040" s="4" t="n"/>
      <c r="Q2040" s="33">
        <f>IF(L2040&amp;K2040="","",M2040 * L2040)</f>
        <v/>
      </c>
      <c r="R2040" s="34">
        <f>IF(M2040="","",O2040-P2040-Q2040)</f>
        <v/>
      </c>
    </row>
    <row r="2041">
      <c r="A2041" s="25" t="n">
        <v>2037</v>
      </c>
      <c r="B2041" s="26">
        <f>_xlfn.XLOOKUP(C2041,sales!C:C,scon!B:B,"")</f>
        <v/>
      </c>
      <c r="C2041" s="4" t="n"/>
      <c r="D2041" s="26">
        <f>_xlfn.XLOOKUP(C2041,sales!C:C,scon!D:D,"")</f>
        <v/>
      </c>
      <c r="E2041" s="26">
        <f>_xlfn.XLOOKUP(C2041,sales!C:C,scon!E:E,"")</f>
        <v/>
      </c>
      <c r="F2041" s="4" t="n"/>
      <c r="G2041" s="27" t="n"/>
      <c r="H2041" s="28" t="n"/>
      <c r="I2041" s="4" t="n"/>
      <c r="J2041" s="35">
        <f>_xlfn.XLOOKUP(C2041,sales!C:C,scon!L:L,"")</f>
        <v/>
      </c>
      <c r="K2041" s="31" t="n"/>
      <c r="L2041" s="31" t="n"/>
      <c r="M2041" s="33">
        <f>IF(I2041="","",J2041*I2041)</f>
        <v/>
      </c>
      <c r="N2041" s="33">
        <f>IF(K2041="","",M2041 * K2041)</f>
        <v/>
      </c>
      <c r="O2041" s="33">
        <f>IF(K2041="","",M2041 + N2041)</f>
        <v/>
      </c>
      <c r="P2041" s="4" t="n"/>
      <c r="Q2041" s="33">
        <f>IF(L2041&amp;K2041="","",M2041 * L2041)</f>
        <v/>
      </c>
      <c r="R2041" s="34">
        <f>IF(M2041="","",O2041-P2041-Q2041)</f>
        <v/>
      </c>
    </row>
    <row r="2042">
      <c r="A2042" s="25" t="n">
        <v>2038</v>
      </c>
      <c r="B2042" s="26">
        <f>_xlfn.XLOOKUP(C2042,sales!C:C,scon!B:B,"")</f>
        <v/>
      </c>
      <c r="C2042" s="4" t="n"/>
      <c r="D2042" s="26">
        <f>_xlfn.XLOOKUP(C2042,sales!C:C,scon!D:D,"")</f>
        <v/>
      </c>
      <c r="E2042" s="26">
        <f>_xlfn.XLOOKUP(C2042,sales!C:C,scon!E:E,"")</f>
        <v/>
      </c>
      <c r="F2042" s="4" t="n"/>
      <c r="G2042" s="27" t="n"/>
      <c r="H2042" s="28" t="n"/>
      <c r="I2042" s="4" t="n"/>
      <c r="J2042" s="35">
        <f>_xlfn.XLOOKUP(C2042,sales!C:C,scon!L:L,"")</f>
        <v/>
      </c>
      <c r="K2042" s="31" t="n"/>
      <c r="L2042" s="31" t="n"/>
      <c r="M2042" s="33">
        <f>IF(I2042="","",J2042*I2042)</f>
        <v/>
      </c>
      <c r="N2042" s="33">
        <f>IF(K2042="","",M2042 * K2042)</f>
        <v/>
      </c>
      <c r="O2042" s="33">
        <f>IF(K2042="","",M2042 + N2042)</f>
        <v/>
      </c>
      <c r="P2042" s="4" t="n"/>
      <c r="Q2042" s="33">
        <f>IF(L2042&amp;K2042="","",M2042 * L2042)</f>
        <v/>
      </c>
      <c r="R2042" s="34">
        <f>IF(M2042="","",O2042-P2042-Q2042)</f>
        <v/>
      </c>
    </row>
    <row r="2043">
      <c r="A2043" s="25" t="n">
        <v>2039</v>
      </c>
      <c r="B2043" s="26">
        <f>_xlfn.XLOOKUP(C2043,sales!C:C,scon!B:B,"")</f>
        <v/>
      </c>
      <c r="C2043" s="4" t="n"/>
      <c r="D2043" s="26">
        <f>_xlfn.XLOOKUP(C2043,sales!C:C,scon!D:D,"")</f>
        <v/>
      </c>
      <c r="E2043" s="26">
        <f>_xlfn.XLOOKUP(C2043,sales!C:C,scon!E:E,"")</f>
        <v/>
      </c>
      <c r="F2043" s="4" t="n"/>
      <c r="G2043" s="27" t="n"/>
      <c r="H2043" s="28" t="n"/>
      <c r="I2043" s="4" t="n"/>
      <c r="J2043" s="35">
        <f>_xlfn.XLOOKUP(C2043,sales!C:C,scon!L:L,"")</f>
        <v/>
      </c>
      <c r="K2043" s="31" t="n"/>
      <c r="L2043" s="31" t="n"/>
      <c r="M2043" s="33">
        <f>IF(I2043="","",J2043*I2043)</f>
        <v/>
      </c>
      <c r="N2043" s="33">
        <f>IF(K2043="","",M2043 * K2043)</f>
        <v/>
      </c>
      <c r="O2043" s="33">
        <f>IF(K2043="","",M2043 + N2043)</f>
        <v/>
      </c>
      <c r="P2043" s="4" t="n"/>
      <c r="Q2043" s="33">
        <f>IF(L2043&amp;K2043="","",M2043 * L2043)</f>
        <v/>
      </c>
      <c r="R2043" s="34">
        <f>IF(M2043="","",O2043-P2043-Q2043)</f>
        <v/>
      </c>
    </row>
    <row r="2044">
      <c r="A2044" s="25" t="n">
        <v>2040</v>
      </c>
      <c r="B2044" s="26">
        <f>_xlfn.XLOOKUP(C2044,sales!C:C,scon!B:B,"")</f>
        <v/>
      </c>
      <c r="C2044" s="4" t="n"/>
      <c r="D2044" s="26">
        <f>_xlfn.XLOOKUP(C2044,sales!C:C,scon!D:D,"")</f>
        <v/>
      </c>
      <c r="E2044" s="26">
        <f>_xlfn.XLOOKUP(C2044,sales!C:C,scon!E:E,"")</f>
        <v/>
      </c>
      <c r="F2044" s="4" t="n"/>
      <c r="G2044" s="27" t="n"/>
      <c r="H2044" s="28" t="n"/>
      <c r="I2044" s="4" t="n"/>
      <c r="J2044" s="35">
        <f>_xlfn.XLOOKUP(C2044,sales!C:C,scon!L:L,"")</f>
        <v/>
      </c>
      <c r="K2044" s="31" t="n"/>
      <c r="L2044" s="31" t="n"/>
      <c r="M2044" s="33">
        <f>IF(I2044="","",J2044*I2044)</f>
        <v/>
      </c>
      <c r="N2044" s="33">
        <f>IF(K2044="","",M2044 * K2044)</f>
        <v/>
      </c>
      <c r="O2044" s="33">
        <f>IF(K2044="","",M2044 + N2044)</f>
        <v/>
      </c>
      <c r="P2044" s="4" t="n"/>
      <c r="Q2044" s="33">
        <f>IF(L2044&amp;K2044="","",M2044 * L2044)</f>
        <v/>
      </c>
      <c r="R2044" s="34">
        <f>IF(M2044="","",O2044-P2044-Q2044)</f>
        <v/>
      </c>
    </row>
    <row r="2045">
      <c r="A2045" s="25" t="n">
        <v>2041</v>
      </c>
      <c r="B2045" s="26">
        <f>_xlfn.XLOOKUP(C2045,sales!C:C,scon!B:B,"")</f>
        <v/>
      </c>
      <c r="C2045" s="4" t="n"/>
      <c r="D2045" s="26">
        <f>_xlfn.XLOOKUP(C2045,sales!C:C,scon!D:D,"")</f>
        <v/>
      </c>
      <c r="E2045" s="26">
        <f>_xlfn.XLOOKUP(C2045,sales!C:C,scon!E:E,"")</f>
        <v/>
      </c>
      <c r="F2045" s="4" t="n"/>
      <c r="G2045" s="27" t="n"/>
      <c r="H2045" s="28" t="n"/>
      <c r="I2045" s="4" t="n"/>
      <c r="J2045" s="35">
        <f>_xlfn.XLOOKUP(C2045,sales!C:C,scon!L:L,"")</f>
        <v/>
      </c>
      <c r="K2045" s="31" t="n"/>
      <c r="L2045" s="31" t="n"/>
      <c r="M2045" s="33">
        <f>IF(I2045="","",J2045*I2045)</f>
        <v/>
      </c>
      <c r="N2045" s="33">
        <f>IF(K2045="","",M2045 * K2045)</f>
        <v/>
      </c>
      <c r="O2045" s="33">
        <f>IF(K2045="","",M2045 + N2045)</f>
        <v/>
      </c>
      <c r="P2045" s="4" t="n"/>
      <c r="Q2045" s="33">
        <f>IF(L2045&amp;K2045="","",M2045 * L2045)</f>
        <v/>
      </c>
      <c r="R2045" s="34">
        <f>IF(M2045="","",O2045-P2045-Q2045)</f>
        <v/>
      </c>
    </row>
    <row r="2046">
      <c r="A2046" s="25" t="n">
        <v>2042</v>
      </c>
      <c r="B2046" s="26">
        <f>_xlfn.XLOOKUP(C2046,sales!C:C,scon!B:B,"")</f>
        <v/>
      </c>
      <c r="C2046" s="4" t="n"/>
      <c r="D2046" s="26">
        <f>_xlfn.XLOOKUP(C2046,sales!C:C,scon!D:D,"")</f>
        <v/>
      </c>
      <c r="E2046" s="26">
        <f>_xlfn.XLOOKUP(C2046,sales!C:C,scon!E:E,"")</f>
        <v/>
      </c>
      <c r="F2046" s="4" t="n"/>
      <c r="G2046" s="27" t="n"/>
      <c r="H2046" s="28" t="n"/>
      <c r="I2046" s="4" t="n"/>
      <c r="J2046" s="35">
        <f>_xlfn.XLOOKUP(C2046,sales!C:C,scon!L:L,"")</f>
        <v/>
      </c>
      <c r="K2046" s="31" t="n"/>
      <c r="L2046" s="31" t="n"/>
      <c r="M2046" s="33">
        <f>IF(I2046="","",J2046*I2046)</f>
        <v/>
      </c>
      <c r="N2046" s="33">
        <f>IF(K2046="","",M2046 * K2046)</f>
        <v/>
      </c>
      <c r="O2046" s="33">
        <f>IF(K2046="","",M2046 + N2046)</f>
        <v/>
      </c>
      <c r="P2046" s="4" t="n"/>
      <c r="Q2046" s="33">
        <f>IF(L2046&amp;K2046="","",M2046 * L2046)</f>
        <v/>
      </c>
      <c r="R2046" s="34">
        <f>IF(M2046="","",O2046-P2046-Q2046)</f>
        <v/>
      </c>
    </row>
    <row r="2047">
      <c r="A2047" s="25" t="n">
        <v>2043</v>
      </c>
      <c r="B2047" s="26">
        <f>_xlfn.XLOOKUP(C2047,sales!C:C,scon!B:B,"")</f>
        <v/>
      </c>
      <c r="C2047" s="4" t="n"/>
      <c r="D2047" s="26">
        <f>_xlfn.XLOOKUP(C2047,sales!C:C,scon!D:D,"")</f>
        <v/>
      </c>
      <c r="E2047" s="26">
        <f>_xlfn.XLOOKUP(C2047,sales!C:C,scon!E:E,"")</f>
        <v/>
      </c>
      <c r="F2047" s="4" t="n"/>
      <c r="G2047" s="27" t="n"/>
      <c r="H2047" s="28" t="n"/>
      <c r="I2047" s="4" t="n"/>
      <c r="J2047" s="35">
        <f>_xlfn.XLOOKUP(C2047,sales!C:C,scon!L:L,"")</f>
        <v/>
      </c>
      <c r="K2047" s="31" t="n"/>
      <c r="L2047" s="31" t="n"/>
      <c r="M2047" s="33">
        <f>IF(I2047="","",J2047*I2047)</f>
        <v/>
      </c>
      <c r="N2047" s="33">
        <f>IF(K2047="","",M2047 * K2047)</f>
        <v/>
      </c>
      <c r="O2047" s="33">
        <f>IF(K2047="","",M2047 + N2047)</f>
        <v/>
      </c>
      <c r="P2047" s="4" t="n"/>
      <c r="Q2047" s="33">
        <f>IF(L2047&amp;K2047="","",M2047 * L2047)</f>
        <v/>
      </c>
      <c r="R2047" s="34">
        <f>IF(M2047="","",O2047-P2047-Q2047)</f>
        <v/>
      </c>
    </row>
    <row r="2048">
      <c r="A2048" s="25" t="n">
        <v>2044</v>
      </c>
      <c r="B2048" s="26">
        <f>_xlfn.XLOOKUP(C2048,sales!C:C,scon!B:B,"")</f>
        <v/>
      </c>
      <c r="C2048" s="4" t="n"/>
      <c r="D2048" s="26">
        <f>_xlfn.XLOOKUP(C2048,sales!C:C,scon!D:D,"")</f>
        <v/>
      </c>
      <c r="E2048" s="26">
        <f>_xlfn.XLOOKUP(C2048,sales!C:C,scon!E:E,"")</f>
        <v/>
      </c>
      <c r="F2048" s="4" t="n"/>
      <c r="G2048" s="27" t="n"/>
      <c r="H2048" s="28" t="n"/>
      <c r="I2048" s="4" t="n"/>
      <c r="J2048" s="35">
        <f>_xlfn.XLOOKUP(C2048,sales!C:C,scon!L:L,"")</f>
        <v/>
      </c>
      <c r="K2048" s="31" t="n"/>
      <c r="L2048" s="31" t="n"/>
      <c r="M2048" s="33">
        <f>IF(I2048="","",J2048*I2048)</f>
        <v/>
      </c>
      <c r="N2048" s="33">
        <f>IF(K2048="","",M2048 * K2048)</f>
        <v/>
      </c>
      <c r="O2048" s="33">
        <f>IF(K2048="","",M2048 + N2048)</f>
        <v/>
      </c>
      <c r="P2048" s="4" t="n"/>
      <c r="Q2048" s="33">
        <f>IF(L2048&amp;K2048="","",M2048 * L2048)</f>
        <v/>
      </c>
      <c r="R2048" s="34">
        <f>IF(M2048="","",O2048-P2048-Q2048)</f>
        <v/>
      </c>
    </row>
    <row r="2049">
      <c r="A2049" s="25" t="n">
        <v>2045</v>
      </c>
      <c r="B2049" s="26">
        <f>_xlfn.XLOOKUP(C2049,sales!C:C,scon!B:B,"")</f>
        <v/>
      </c>
      <c r="C2049" s="4" t="n"/>
      <c r="D2049" s="26">
        <f>_xlfn.XLOOKUP(C2049,sales!C:C,scon!D:D,"")</f>
        <v/>
      </c>
      <c r="E2049" s="26">
        <f>_xlfn.XLOOKUP(C2049,sales!C:C,scon!E:E,"")</f>
        <v/>
      </c>
      <c r="F2049" s="4" t="n"/>
      <c r="G2049" s="27" t="n"/>
      <c r="H2049" s="28" t="n"/>
      <c r="I2049" s="4" t="n"/>
      <c r="J2049" s="35">
        <f>_xlfn.XLOOKUP(C2049,sales!C:C,scon!L:L,"")</f>
        <v/>
      </c>
      <c r="K2049" s="31" t="n"/>
      <c r="L2049" s="31" t="n"/>
      <c r="M2049" s="33">
        <f>IF(I2049="","",J2049*I2049)</f>
        <v/>
      </c>
      <c r="N2049" s="33">
        <f>IF(K2049="","",M2049 * K2049)</f>
        <v/>
      </c>
      <c r="O2049" s="33">
        <f>IF(K2049="","",M2049 + N2049)</f>
        <v/>
      </c>
      <c r="P2049" s="4" t="n"/>
      <c r="Q2049" s="33">
        <f>IF(L2049&amp;K2049="","",M2049 * L2049)</f>
        <v/>
      </c>
      <c r="R2049" s="34">
        <f>IF(M2049="","",O2049-P2049-Q2049)</f>
        <v/>
      </c>
    </row>
    <row r="2050">
      <c r="A2050" s="25" t="n">
        <v>2046</v>
      </c>
      <c r="B2050" s="26">
        <f>_xlfn.XLOOKUP(C2050,sales!C:C,scon!B:B,"")</f>
        <v/>
      </c>
      <c r="C2050" s="4" t="n"/>
      <c r="D2050" s="26">
        <f>_xlfn.XLOOKUP(C2050,sales!C:C,scon!D:D,"")</f>
        <v/>
      </c>
      <c r="E2050" s="26">
        <f>_xlfn.XLOOKUP(C2050,sales!C:C,scon!E:E,"")</f>
        <v/>
      </c>
      <c r="F2050" s="4" t="n"/>
      <c r="G2050" s="27" t="n"/>
      <c r="H2050" s="28" t="n"/>
      <c r="I2050" s="4" t="n"/>
      <c r="J2050" s="35">
        <f>_xlfn.XLOOKUP(C2050,sales!C:C,scon!L:L,"")</f>
        <v/>
      </c>
      <c r="K2050" s="31" t="n"/>
      <c r="L2050" s="31" t="n"/>
      <c r="M2050" s="33">
        <f>IF(I2050="","",J2050*I2050)</f>
        <v/>
      </c>
      <c r="N2050" s="33">
        <f>IF(K2050="","",M2050 * K2050)</f>
        <v/>
      </c>
      <c r="O2050" s="33">
        <f>IF(K2050="","",M2050 + N2050)</f>
        <v/>
      </c>
      <c r="P2050" s="4" t="n"/>
      <c r="Q2050" s="33">
        <f>IF(L2050&amp;K2050="","",M2050 * L2050)</f>
        <v/>
      </c>
      <c r="R2050" s="34">
        <f>IF(M2050="","",O2050-P2050-Q2050)</f>
        <v/>
      </c>
    </row>
    <row r="2051">
      <c r="A2051" s="25" t="n">
        <v>2047</v>
      </c>
      <c r="B2051" s="26">
        <f>_xlfn.XLOOKUP(C2051,sales!C:C,scon!B:B,"")</f>
        <v/>
      </c>
      <c r="C2051" s="4" t="n"/>
      <c r="D2051" s="26">
        <f>_xlfn.XLOOKUP(C2051,sales!C:C,scon!D:D,"")</f>
        <v/>
      </c>
      <c r="E2051" s="26">
        <f>_xlfn.XLOOKUP(C2051,sales!C:C,scon!E:E,"")</f>
        <v/>
      </c>
      <c r="F2051" s="4" t="n"/>
      <c r="G2051" s="27" t="n"/>
      <c r="H2051" s="28" t="n"/>
      <c r="I2051" s="4" t="n"/>
      <c r="J2051" s="35">
        <f>_xlfn.XLOOKUP(C2051,sales!C:C,scon!L:L,"")</f>
        <v/>
      </c>
      <c r="K2051" s="31" t="n"/>
      <c r="L2051" s="31" t="n"/>
      <c r="M2051" s="33">
        <f>IF(I2051="","",J2051*I2051)</f>
        <v/>
      </c>
      <c r="N2051" s="33">
        <f>IF(K2051="","",M2051 * K2051)</f>
        <v/>
      </c>
      <c r="O2051" s="33">
        <f>IF(K2051="","",M2051 + N2051)</f>
        <v/>
      </c>
      <c r="P2051" s="4" t="n"/>
      <c r="Q2051" s="33">
        <f>IF(L2051&amp;K2051="","",M2051 * L2051)</f>
        <v/>
      </c>
      <c r="R2051" s="34">
        <f>IF(M2051="","",O2051-P2051-Q2051)</f>
        <v/>
      </c>
    </row>
    <row r="2052">
      <c r="A2052" s="25" t="n">
        <v>2048</v>
      </c>
      <c r="B2052" s="26">
        <f>_xlfn.XLOOKUP(C2052,sales!C:C,scon!B:B,"")</f>
        <v/>
      </c>
      <c r="C2052" s="4" t="n"/>
      <c r="D2052" s="26">
        <f>_xlfn.XLOOKUP(C2052,sales!C:C,scon!D:D,"")</f>
        <v/>
      </c>
      <c r="E2052" s="26">
        <f>_xlfn.XLOOKUP(C2052,sales!C:C,scon!E:E,"")</f>
        <v/>
      </c>
      <c r="F2052" s="4" t="n"/>
      <c r="G2052" s="27" t="n"/>
      <c r="H2052" s="28" t="n"/>
      <c r="I2052" s="4" t="n"/>
      <c r="J2052" s="35">
        <f>_xlfn.XLOOKUP(C2052,sales!C:C,scon!L:L,"")</f>
        <v/>
      </c>
      <c r="K2052" s="31" t="n"/>
      <c r="L2052" s="31" t="n"/>
      <c r="M2052" s="33">
        <f>IF(I2052="","",J2052*I2052)</f>
        <v/>
      </c>
      <c r="N2052" s="33">
        <f>IF(K2052="","",M2052 * K2052)</f>
        <v/>
      </c>
      <c r="O2052" s="33">
        <f>IF(K2052="","",M2052 + N2052)</f>
        <v/>
      </c>
      <c r="P2052" s="4" t="n"/>
      <c r="Q2052" s="33">
        <f>IF(L2052&amp;K2052="","",M2052 * L2052)</f>
        <v/>
      </c>
      <c r="R2052" s="34">
        <f>IF(M2052="","",O2052-P2052-Q2052)</f>
        <v/>
      </c>
    </row>
    <row r="2053">
      <c r="A2053" s="25" t="n">
        <v>2049</v>
      </c>
      <c r="B2053" s="26">
        <f>_xlfn.XLOOKUP(C2053,sales!C:C,scon!B:B,"")</f>
        <v/>
      </c>
      <c r="C2053" s="4" t="n"/>
      <c r="D2053" s="26">
        <f>_xlfn.XLOOKUP(C2053,sales!C:C,scon!D:D,"")</f>
        <v/>
      </c>
      <c r="E2053" s="26">
        <f>_xlfn.XLOOKUP(C2053,sales!C:C,scon!E:E,"")</f>
        <v/>
      </c>
      <c r="F2053" s="4" t="n"/>
      <c r="G2053" s="27" t="n"/>
      <c r="H2053" s="28" t="n"/>
      <c r="I2053" s="4" t="n"/>
      <c r="J2053" s="35">
        <f>_xlfn.XLOOKUP(C2053,sales!C:C,scon!L:L,"")</f>
        <v/>
      </c>
      <c r="K2053" s="31" t="n"/>
      <c r="L2053" s="31" t="n"/>
      <c r="M2053" s="33">
        <f>IF(I2053="","",J2053*I2053)</f>
        <v/>
      </c>
      <c r="N2053" s="33">
        <f>IF(K2053="","",M2053 * K2053)</f>
        <v/>
      </c>
      <c r="O2053" s="33">
        <f>IF(K2053="","",M2053 + N2053)</f>
        <v/>
      </c>
      <c r="P2053" s="4" t="n"/>
      <c r="Q2053" s="33">
        <f>IF(L2053&amp;K2053="","",M2053 * L2053)</f>
        <v/>
      </c>
      <c r="R2053" s="34">
        <f>IF(M2053="","",O2053-P2053-Q2053)</f>
        <v/>
      </c>
    </row>
    <row r="2054">
      <c r="A2054" s="25" t="n">
        <v>2050</v>
      </c>
      <c r="B2054" s="26">
        <f>_xlfn.XLOOKUP(C2054,sales!C:C,scon!B:B,"")</f>
        <v/>
      </c>
      <c r="C2054" s="4" t="n"/>
      <c r="D2054" s="26">
        <f>_xlfn.XLOOKUP(C2054,sales!C:C,scon!D:D,"")</f>
        <v/>
      </c>
      <c r="E2054" s="26">
        <f>_xlfn.XLOOKUP(C2054,sales!C:C,scon!E:E,"")</f>
        <v/>
      </c>
      <c r="F2054" s="4" t="n"/>
      <c r="G2054" s="27" t="n"/>
      <c r="H2054" s="28" t="n"/>
      <c r="I2054" s="4" t="n"/>
      <c r="J2054" s="35">
        <f>_xlfn.XLOOKUP(C2054,sales!C:C,scon!L:L,"")</f>
        <v/>
      </c>
      <c r="K2054" s="31" t="n"/>
      <c r="L2054" s="31" t="n"/>
      <c r="M2054" s="33">
        <f>IF(I2054="","",J2054*I2054)</f>
        <v/>
      </c>
      <c r="N2054" s="33">
        <f>IF(K2054="","",M2054 * K2054)</f>
        <v/>
      </c>
      <c r="O2054" s="33">
        <f>IF(K2054="","",M2054 + N2054)</f>
        <v/>
      </c>
      <c r="P2054" s="4" t="n"/>
      <c r="Q2054" s="33">
        <f>IF(L2054&amp;K2054="","",M2054 * L2054)</f>
        <v/>
      </c>
      <c r="R2054" s="34">
        <f>IF(M2054="","",O2054-P2054-Q2054)</f>
        <v/>
      </c>
    </row>
    <row r="2055">
      <c r="A2055" s="25" t="n">
        <v>2051</v>
      </c>
      <c r="B2055" s="26">
        <f>_xlfn.XLOOKUP(C2055,sales!C:C,scon!B:B,"")</f>
        <v/>
      </c>
      <c r="C2055" s="4" t="n"/>
      <c r="D2055" s="26">
        <f>_xlfn.XLOOKUP(C2055,sales!C:C,scon!D:D,"")</f>
        <v/>
      </c>
      <c r="E2055" s="26">
        <f>_xlfn.XLOOKUP(C2055,sales!C:C,scon!E:E,"")</f>
        <v/>
      </c>
      <c r="F2055" s="4" t="n"/>
      <c r="G2055" s="27" t="n"/>
      <c r="H2055" s="28" t="n"/>
      <c r="I2055" s="4" t="n"/>
      <c r="J2055" s="35">
        <f>_xlfn.XLOOKUP(C2055,sales!C:C,scon!L:L,"")</f>
        <v/>
      </c>
      <c r="K2055" s="31" t="n"/>
      <c r="L2055" s="31" t="n"/>
      <c r="M2055" s="33">
        <f>IF(I2055="","",J2055*I2055)</f>
        <v/>
      </c>
      <c r="N2055" s="33">
        <f>IF(K2055="","",M2055 * K2055)</f>
        <v/>
      </c>
      <c r="O2055" s="33">
        <f>IF(K2055="","",M2055 + N2055)</f>
        <v/>
      </c>
      <c r="P2055" s="4" t="n"/>
      <c r="Q2055" s="33">
        <f>IF(L2055&amp;K2055="","",M2055 * L2055)</f>
        <v/>
      </c>
      <c r="R2055" s="34">
        <f>IF(M2055="","",O2055-P2055-Q2055)</f>
        <v/>
      </c>
    </row>
    <row r="2056">
      <c r="A2056" s="25" t="n">
        <v>2052</v>
      </c>
      <c r="B2056" s="26">
        <f>_xlfn.XLOOKUP(C2056,sales!C:C,scon!B:B,"")</f>
        <v/>
      </c>
      <c r="C2056" s="4" t="n"/>
      <c r="D2056" s="26">
        <f>_xlfn.XLOOKUP(C2056,sales!C:C,scon!D:D,"")</f>
        <v/>
      </c>
      <c r="E2056" s="26">
        <f>_xlfn.XLOOKUP(C2056,sales!C:C,scon!E:E,"")</f>
        <v/>
      </c>
      <c r="F2056" s="4" t="n"/>
      <c r="G2056" s="27" t="n"/>
      <c r="H2056" s="28" t="n"/>
      <c r="I2056" s="4" t="n"/>
      <c r="J2056" s="35">
        <f>_xlfn.XLOOKUP(C2056,sales!C:C,scon!L:L,"")</f>
        <v/>
      </c>
      <c r="K2056" s="31" t="n"/>
      <c r="L2056" s="31" t="n"/>
      <c r="M2056" s="33">
        <f>IF(I2056="","",J2056*I2056)</f>
        <v/>
      </c>
      <c r="N2056" s="33">
        <f>IF(K2056="","",M2056 * K2056)</f>
        <v/>
      </c>
      <c r="O2056" s="33">
        <f>IF(K2056="","",M2056 + N2056)</f>
        <v/>
      </c>
      <c r="P2056" s="4" t="n"/>
      <c r="Q2056" s="33">
        <f>IF(L2056&amp;K2056="","",M2056 * L2056)</f>
        <v/>
      </c>
      <c r="R2056" s="34">
        <f>IF(M2056="","",O2056-P2056-Q2056)</f>
        <v/>
      </c>
    </row>
    <row r="2057">
      <c r="A2057" s="25" t="n">
        <v>2053</v>
      </c>
      <c r="B2057" s="26">
        <f>_xlfn.XLOOKUP(C2057,sales!C:C,scon!B:B,"")</f>
        <v/>
      </c>
      <c r="C2057" s="4" t="n"/>
      <c r="D2057" s="26">
        <f>_xlfn.XLOOKUP(C2057,sales!C:C,scon!D:D,"")</f>
        <v/>
      </c>
      <c r="E2057" s="26">
        <f>_xlfn.XLOOKUP(C2057,sales!C:C,scon!E:E,"")</f>
        <v/>
      </c>
      <c r="F2057" s="4" t="n"/>
      <c r="G2057" s="27" t="n"/>
      <c r="H2057" s="28" t="n"/>
      <c r="I2057" s="4" t="n"/>
      <c r="J2057" s="35">
        <f>_xlfn.XLOOKUP(C2057,sales!C:C,scon!L:L,"")</f>
        <v/>
      </c>
      <c r="K2057" s="31" t="n"/>
      <c r="L2057" s="31" t="n"/>
      <c r="M2057" s="33">
        <f>IF(I2057="","",J2057*I2057)</f>
        <v/>
      </c>
      <c r="N2057" s="33">
        <f>IF(K2057="","",M2057 * K2057)</f>
        <v/>
      </c>
      <c r="O2057" s="33">
        <f>IF(K2057="","",M2057 + N2057)</f>
        <v/>
      </c>
      <c r="P2057" s="4" t="n"/>
      <c r="Q2057" s="33">
        <f>IF(L2057&amp;K2057="","",M2057 * L2057)</f>
        <v/>
      </c>
      <c r="R2057" s="34">
        <f>IF(M2057="","",O2057-P2057-Q2057)</f>
        <v/>
      </c>
    </row>
    <row r="2058">
      <c r="A2058" s="25" t="n">
        <v>2054</v>
      </c>
      <c r="B2058" s="26">
        <f>_xlfn.XLOOKUP(C2058,sales!C:C,scon!B:B,"")</f>
        <v/>
      </c>
      <c r="C2058" s="4" t="n"/>
      <c r="D2058" s="26">
        <f>_xlfn.XLOOKUP(C2058,sales!C:C,scon!D:D,"")</f>
        <v/>
      </c>
      <c r="E2058" s="26">
        <f>_xlfn.XLOOKUP(C2058,sales!C:C,scon!E:E,"")</f>
        <v/>
      </c>
      <c r="F2058" s="4" t="n"/>
      <c r="G2058" s="27" t="n"/>
      <c r="H2058" s="28" t="n"/>
      <c r="I2058" s="4" t="n"/>
      <c r="J2058" s="35">
        <f>_xlfn.XLOOKUP(C2058,sales!C:C,scon!L:L,"")</f>
        <v/>
      </c>
      <c r="K2058" s="31" t="n"/>
      <c r="L2058" s="31" t="n"/>
      <c r="M2058" s="33">
        <f>IF(I2058="","",J2058*I2058)</f>
        <v/>
      </c>
      <c r="N2058" s="33">
        <f>IF(K2058="","",M2058 * K2058)</f>
        <v/>
      </c>
      <c r="O2058" s="33">
        <f>IF(K2058="","",M2058 + N2058)</f>
        <v/>
      </c>
      <c r="P2058" s="4" t="n"/>
      <c r="Q2058" s="33">
        <f>IF(L2058&amp;K2058="","",M2058 * L2058)</f>
        <v/>
      </c>
      <c r="R2058" s="34">
        <f>IF(M2058="","",O2058-P2058-Q2058)</f>
        <v/>
      </c>
    </row>
    <row r="2059">
      <c r="A2059" s="25" t="n">
        <v>2055</v>
      </c>
      <c r="B2059" s="26">
        <f>_xlfn.XLOOKUP(C2059,sales!C:C,scon!B:B,"")</f>
        <v/>
      </c>
      <c r="C2059" s="4" t="n"/>
      <c r="D2059" s="26">
        <f>_xlfn.XLOOKUP(C2059,sales!C:C,scon!D:D,"")</f>
        <v/>
      </c>
      <c r="E2059" s="26">
        <f>_xlfn.XLOOKUP(C2059,sales!C:C,scon!E:E,"")</f>
        <v/>
      </c>
      <c r="F2059" s="4" t="n"/>
      <c r="G2059" s="27" t="n"/>
      <c r="H2059" s="28" t="n"/>
      <c r="I2059" s="4" t="n"/>
      <c r="J2059" s="35">
        <f>_xlfn.XLOOKUP(C2059,sales!C:C,scon!L:L,"")</f>
        <v/>
      </c>
      <c r="K2059" s="31" t="n"/>
      <c r="L2059" s="31" t="n"/>
      <c r="M2059" s="33">
        <f>IF(I2059="","",J2059*I2059)</f>
        <v/>
      </c>
      <c r="N2059" s="33">
        <f>IF(K2059="","",M2059 * K2059)</f>
        <v/>
      </c>
      <c r="O2059" s="33">
        <f>IF(K2059="","",M2059 + N2059)</f>
        <v/>
      </c>
      <c r="P2059" s="4" t="n"/>
      <c r="Q2059" s="33">
        <f>IF(L2059&amp;K2059="","",M2059 * L2059)</f>
        <v/>
      </c>
      <c r="R2059" s="34">
        <f>IF(M2059="","",O2059-P2059-Q2059)</f>
        <v/>
      </c>
    </row>
    <row r="2060">
      <c r="A2060" s="25" t="n">
        <v>2056</v>
      </c>
      <c r="B2060" s="26">
        <f>_xlfn.XLOOKUP(C2060,sales!C:C,scon!B:B,"")</f>
        <v/>
      </c>
      <c r="C2060" s="4" t="n"/>
      <c r="D2060" s="26">
        <f>_xlfn.XLOOKUP(C2060,sales!C:C,scon!D:D,"")</f>
        <v/>
      </c>
      <c r="E2060" s="26">
        <f>_xlfn.XLOOKUP(C2060,sales!C:C,scon!E:E,"")</f>
        <v/>
      </c>
      <c r="F2060" s="4" t="n"/>
      <c r="G2060" s="27" t="n"/>
      <c r="H2060" s="28" t="n"/>
      <c r="I2060" s="4" t="n"/>
      <c r="J2060" s="35">
        <f>_xlfn.XLOOKUP(C2060,sales!C:C,scon!L:L,"")</f>
        <v/>
      </c>
      <c r="K2060" s="31" t="n"/>
      <c r="L2060" s="31" t="n"/>
      <c r="M2060" s="33">
        <f>IF(I2060="","",J2060*I2060)</f>
        <v/>
      </c>
      <c r="N2060" s="33">
        <f>IF(K2060="","",M2060 * K2060)</f>
        <v/>
      </c>
      <c r="O2060" s="33">
        <f>IF(K2060="","",M2060 + N2060)</f>
        <v/>
      </c>
      <c r="P2060" s="4" t="n"/>
      <c r="Q2060" s="33">
        <f>IF(L2060&amp;K2060="","",M2060 * L2060)</f>
        <v/>
      </c>
      <c r="R2060" s="34">
        <f>IF(M2060="","",O2060-P2060-Q2060)</f>
        <v/>
      </c>
    </row>
    <row r="2061">
      <c r="A2061" s="25" t="n">
        <v>2057</v>
      </c>
      <c r="B2061" s="26">
        <f>_xlfn.XLOOKUP(C2061,sales!C:C,scon!B:B,"")</f>
        <v/>
      </c>
      <c r="C2061" s="4" t="n"/>
      <c r="D2061" s="26">
        <f>_xlfn.XLOOKUP(C2061,sales!C:C,scon!D:D,"")</f>
        <v/>
      </c>
      <c r="E2061" s="26">
        <f>_xlfn.XLOOKUP(C2061,sales!C:C,scon!E:E,"")</f>
        <v/>
      </c>
      <c r="F2061" s="4" t="n"/>
      <c r="G2061" s="27" t="n"/>
      <c r="H2061" s="28" t="n"/>
      <c r="I2061" s="4" t="n"/>
      <c r="J2061" s="35">
        <f>_xlfn.XLOOKUP(C2061,sales!C:C,scon!L:L,"")</f>
        <v/>
      </c>
      <c r="K2061" s="31" t="n"/>
      <c r="L2061" s="31" t="n"/>
      <c r="M2061" s="33">
        <f>IF(I2061="","",J2061*I2061)</f>
        <v/>
      </c>
      <c r="N2061" s="33">
        <f>IF(K2061="","",M2061 * K2061)</f>
        <v/>
      </c>
      <c r="O2061" s="33">
        <f>IF(K2061="","",M2061 + N2061)</f>
        <v/>
      </c>
      <c r="P2061" s="4" t="n"/>
      <c r="Q2061" s="33">
        <f>IF(L2061&amp;K2061="","",M2061 * L2061)</f>
        <v/>
      </c>
      <c r="R2061" s="34">
        <f>IF(M2061="","",O2061-P2061-Q2061)</f>
        <v/>
      </c>
    </row>
    <row r="2062">
      <c r="A2062" s="25" t="n">
        <v>2058</v>
      </c>
      <c r="B2062" s="26">
        <f>_xlfn.XLOOKUP(C2062,sales!C:C,scon!B:B,"")</f>
        <v/>
      </c>
      <c r="C2062" s="4" t="n"/>
      <c r="D2062" s="26">
        <f>_xlfn.XLOOKUP(C2062,sales!C:C,scon!D:D,"")</f>
        <v/>
      </c>
      <c r="E2062" s="26">
        <f>_xlfn.XLOOKUP(C2062,sales!C:C,scon!E:E,"")</f>
        <v/>
      </c>
      <c r="F2062" s="4" t="n"/>
      <c r="G2062" s="27" t="n"/>
      <c r="H2062" s="28" t="n"/>
      <c r="I2062" s="4" t="n"/>
      <c r="J2062" s="35">
        <f>_xlfn.XLOOKUP(C2062,sales!C:C,scon!L:L,"")</f>
        <v/>
      </c>
      <c r="K2062" s="31" t="n"/>
      <c r="L2062" s="31" t="n"/>
      <c r="M2062" s="33">
        <f>IF(I2062="","",J2062*I2062)</f>
        <v/>
      </c>
      <c r="N2062" s="33">
        <f>IF(K2062="","",M2062 * K2062)</f>
        <v/>
      </c>
      <c r="O2062" s="33">
        <f>IF(K2062="","",M2062 + N2062)</f>
        <v/>
      </c>
      <c r="P2062" s="4" t="n"/>
      <c r="Q2062" s="33">
        <f>IF(L2062&amp;K2062="","",M2062 * L2062)</f>
        <v/>
      </c>
      <c r="R2062" s="34">
        <f>IF(M2062="","",O2062-P2062-Q2062)</f>
        <v/>
      </c>
    </row>
    <row r="2063">
      <c r="A2063" s="25" t="n">
        <v>2059</v>
      </c>
      <c r="B2063" s="26">
        <f>_xlfn.XLOOKUP(C2063,sales!C:C,scon!B:B,"")</f>
        <v/>
      </c>
      <c r="C2063" s="4" t="n"/>
      <c r="D2063" s="26">
        <f>_xlfn.XLOOKUP(C2063,sales!C:C,scon!D:D,"")</f>
        <v/>
      </c>
      <c r="E2063" s="26">
        <f>_xlfn.XLOOKUP(C2063,sales!C:C,scon!E:E,"")</f>
        <v/>
      </c>
      <c r="F2063" s="4" t="n"/>
      <c r="G2063" s="27" t="n"/>
      <c r="H2063" s="28" t="n"/>
      <c r="I2063" s="4" t="n"/>
      <c r="J2063" s="35">
        <f>_xlfn.XLOOKUP(C2063,sales!C:C,scon!L:L,"")</f>
        <v/>
      </c>
      <c r="K2063" s="31" t="n"/>
      <c r="L2063" s="31" t="n"/>
      <c r="M2063" s="33">
        <f>IF(I2063="","",J2063*I2063)</f>
        <v/>
      </c>
      <c r="N2063" s="33">
        <f>IF(K2063="","",M2063 * K2063)</f>
        <v/>
      </c>
      <c r="O2063" s="33">
        <f>IF(K2063="","",M2063 + N2063)</f>
        <v/>
      </c>
      <c r="P2063" s="4" t="n"/>
      <c r="Q2063" s="33">
        <f>IF(L2063&amp;K2063="","",M2063 * L2063)</f>
        <v/>
      </c>
      <c r="R2063" s="34">
        <f>IF(M2063="","",O2063-P2063-Q2063)</f>
        <v/>
      </c>
    </row>
    <row r="2064">
      <c r="A2064" s="25" t="n">
        <v>2060</v>
      </c>
      <c r="B2064" s="26">
        <f>_xlfn.XLOOKUP(C2064,sales!C:C,scon!B:B,"")</f>
        <v/>
      </c>
      <c r="C2064" s="4" t="n"/>
      <c r="D2064" s="26">
        <f>_xlfn.XLOOKUP(C2064,sales!C:C,scon!D:D,"")</f>
        <v/>
      </c>
      <c r="E2064" s="26">
        <f>_xlfn.XLOOKUP(C2064,sales!C:C,scon!E:E,"")</f>
        <v/>
      </c>
      <c r="F2064" s="4" t="n"/>
      <c r="G2064" s="27" t="n"/>
      <c r="H2064" s="28" t="n"/>
      <c r="I2064" s="4" t="n"/>
      <c r="J2064" s="35">
        <f>_xlfn.XLOOKUP(C2064,sales!C:C,scon!L:L,"")</f>
        <v/>
      </c>
      <c r="K2064" s="31" t="n"/>
      <c r="L2064" s="31" t="n"/>
      <c r="M2064" s="33">
        <f>IF(I2064="","",J2064*I2064)</f>
        <v/>
      </c>
      <c r="N2064" s="33">
        <f>IF(K2064="","",M2064 * K2064)</f>
        <v/>
      </c>
      <c r="O2064" s="33">
        <f>IF(K2064="","",M2064 + N2064)</f>
        <v/>
      </c>
      <c r="P2064" s="4" t="n"/>
      <c r="Q2064" s="33">
        <f>IF(L2064&amp;K2064="","",M2064 * L2064)</f>
        <v/>
      </c>
      <c r="R2064" s="34">
        <f>IF(M2064="","",O2064-P2064-Q2064)</f>
        <v/>
      </c>
    </row>
    <row r="2065">
      <c r="A2065" s="25" t="n">
        <v>2061</v>
      </c>
      <c r="B2065" s="26">
        <f>_xlfn.XLOOKUP(C2065,sales!C:C,scon!B:B,"")</f>
        <v/>
      </c>
      <c r="C2065" s="4" t="n"/>
      <c r="D2065" s="26">
        <f>_xlfn.XLOOKUP(C2065,sales!C:C,scon!D:D,"")</f>
        <v/>
      </c>
      <c r="E2065" s="26">
        <f>_xlfn.XLOOKUP(C2065,sales!C:C,scon!E:E,"")</f>
        <v/>
      </c>
      <c r="F2065" s="4" t="n"/>
      <c r="G2065" s="27" t="n"/>
      <c r="H2065" s="28" t="n"/>
      <c r="I2065" s="4" t="n"/>
      <c r="J2065" s="35">
        <f>_xlfn.XLOOKUP(C2065,sales!C:C,scon!L:L,"")</f>
        <v/>
      </c>
      <c r="K2065" s="31" t="n"/>
      <c r="L2065" s="31" t="n"/>
      <c r="M2065" s="33">
        <f>IF(I2065="","",J2065*I2065)</f>
        <v/>
      </c>
      <c r="N2065" s="33">
        <f>IF(K2065="","",M2065 * K2065)</f>
        <v/>
      </c>
      <c r="O2065" s="33">
        <f>IF(K2065="","",M2065 + N2065)</f>
        <v/>
      </c>
      <c r="P2065" s="4" t="n"/>
      <c r="Q2065" s="33">
        <f>IF(L2065&amp;K2065="","",M2065 * L2065)</f>
        <v/>
      </c>
      <c r="R2065" s="34">
        <f>IF(M2065="","",O2065-P2065-Q2065)</f>
        <v/>
      </c>
    </row>
    <row r="2066">
      <c r="A2066" s="25" t="n">
        <v>2062</v>
      </c>
      <c r="B2066" s="26">
        <f>_xlfn.XLOOKUP(C2066,sales!C:C,scon!B:B,"")</f>
        <v/>
      </c>
      <c r="C2066" s="4" t="n"/>
      <c r="D2066" s="26">
        <f>_xlfn.XLOOKUP(C2066,sales!C:C,scon!D:D,"")</f>
        <v/>
      </c>
      <c r="E2066" s="26">
        <f>_xlfn.XLOOKUP(C2066,sales!C:C,scon!E:E,"")</f>
        <v/>
      </c>
      <c r="F2066" s="4" t="n"/>
      <c r="G2066" s="27" t="n"/>
      <c r="H2066" s="28" t="n"/>
      <c r="I2066" s="4" t="n"/>
      <c r="J2066" s="35">
        <f>_xlfn.XLOOKUP(C2066,sales!C:C,scon!L:L,"")</f>
        <v/>
      </c>
      <c r="K2066" s="31" t="n"/>
      <c r="L2066" s="31" t="n"/>
      <c r="M2066" s="33">
        <f>IF(I2066="","",J2066*I2066)</f>
        <v/>
      </c>
      <c r="N2066" s="33">
        <f>IF(K2066="","",M2066 * K2066)</f>
        <v/>
      </c>
      <c r="O2066" s="33">
        <f>IF(K2066="","",M2066 + N2066)</f>
        <v/>
      </c>
      <c r="P2066" s="4" t="n"/>
      <c r="Q2066" s="33">
        <f>IF(L2066&amp;K2066="","",M2066 * L2066)</f>
        <v/>
      </c>
      <c r="R2066" s="34">
        <f>IF(M2066="","",O2066-P2066-Q2066)</f>
        <v/>
      </c>
    </row>
    <row r="2067">
      <c r="A2067" s="25" t="n">
        <v>2063</v>
      </c>
      <c r="B2067" s="26">
        <f>_xlfn.XLOOKUP(C2067,sales!C:C,scon!B:B,"")</f>
        <v/>
      </c>
      <c r="C2067" s="4" t="n"/>
      <c r="D2067" s="26">
        <f>_xlfn.XLOOKUP(C2067,sales!C:C,scon!D:D,"")</f>
        <v/>
      </c>
      <c r="E2067" s="26">
        <f>_xlfn.XLOOKUP(C2067,sales!C:C,scon!E:E,"")</f>
        <v/>
      </c>
      <c r="F2067" s="4" t="n"/>
      <c r="G2067" s="27" t="n"/>
      <c r="H2067" s="28" t="n"/>
      <c r="I2067" s="4" t="n"/>
      <c r="J2067" s="35">
        <f>_xlfn.XLOOKUP(C2067,sales!C:C,scon!L:L,"")</f>
        <v/>
      </c>
      <c r="K2067" s="31" t="n"/>
      <c r="L2067" s="31" t="n"/>
      <c r="M2067" s="33">
        <f>IF(I2067="","",J2067*I2067)</f>
        <v/>
      </c>
      <c r="N2067" s="33">
        <f>IF(K2067="","",M2067 * K2067)</f>
        <v/>
      </c>
      <c r="O2067" s="33">
        <f>IF(K2067="","",M2067 + N2067)</f>
        <v/>
      </c>
      <c r="P2067" s="4" t="n"/>
      <c r="Q2067" s="33">
        <f>IF(L2067&amp;K2067="","",M2067 * L2067)</f>
        <v/>
      </c>
      <c r="R2067" s="34">
        <f>IF(M2067="","",O2067-P2067-Q2067)</f>
        <v/>
      </c>
    </row>
    <row r="2068">
      <c r="A2068" s="25" t="n">
        <v>2064</v>
      </c>
      <c r="B2068" s="26">
        <f>_xlfn.XLOOKUP(C2068,sales!C:C,scon!B:B,"")</f>
        <v/>
      </c>
      <c r="C2068" s="4" t="n"/>
      <c r="D2068" s="26">
        <f>_xlfn.XLOOKUP(C2068,sales!C:C,scon!D:D,"")</f>
        <v/>
      </c>
      <c r="E2068" s="26">
        <f>_xlfn.XLOOKUP(C2068,sales!C:C,scon!E:E,"")</f>
        <v/>
      </c>
      <c r="F2068" s="4" t="n"/>
      <c r="G2068" s="27" t="n"/>
      <c r="H2068" s="28" t="n"/>
      <c r="I2068" s="4" t="n"/>
      <c r="J2068" s="35">
        <f>_xlfn.XLOOKUP(C2068,sales!C:C,scon!L:L,"")</f>
        <v/>
      </c>
      <c r="K2068" s="31" t="n"/>
      <c r="L2068" s="31" t="n"/>
      <c r="M2068" s="33">
        <f>IF(I2068="","",J2068*I2068)</f>
        <v/>
      </c>
      <c r="N2068" s="33">
        <f>IF(K2068="","",M2068 * K2068)</f>
        <v/>
      </c>
      <c r="O2068" s="33">
        <f>IF(K2068="","",M2068 + N2068)</f>
        <v/>
      </c>
      <c r="P2068" s="4" t="n"/>
      <c r="Q2068" s="33">
        <f>IF(L2068&amp;K2068="","",M2068 * L2068)</f>
        <v/>
      </c>
      <c r="R2068" s="34">
        <f>IF(M2068="","",O2068-P2068-Q2068)</f>
        <v/>
      </c>
    </row>
    <row r="2069">
      <c r="A2069" s="25" t="n">
        <v>2065</v>
      </c>
      <c r="B2069" s="26">
        <f>_xlfn.XLOOKUP(C2069,sales!C:C,scon!B:B,"")</f>
        <v/>
      </c>
      <c r="C2069" s="4" t="n"/>
      <c r="D2069" s="26">
        <f>_xlfn.XLOOKUP(C2069,sales!C:C,scon!D:D,"")</f>
        <v/>
      </c>
      <c r="E2069" s="26">
        <f>_xlfn.XLOOKUP(C2069,sales!C:C,scon!E:E,"")</f>
        <v/>
      </c>
      <c r="F2069" s="4" t="n"/>
      <c r="G2069" s="27" t="n"/>
      <c r="H2069" s="28" t="n"/>
      <c r="I2069" s="4" t="n"/>
      <c r="J2069" s="35">
        <f>_xlfn.XLOOKUP(C2069,sales!C:C,scon!L:L,"")</f>
        <v/>
      </c>
      <c r="K2069" s="31" t="n"/>
      <c r="L2069" s="31" t="n"/>
      <c r="M2069" s="33">
        <f>IF(I2069="","",J2069*I2069)</f>
        <v/>
      </c>
      <c r="N2069" s="33">
        <f>IF(K2069="","",M2069 * K2069)</f>
        <v/>
      </c>
      <c r="O2069" s="33">
        <f>IF(K2069="","",M2069 + N2069)</f>
        <v/>
      </c>
      <c r="P2069" s="4" t="n"/>
      <c r="Q2069" s="33">
        <f>IF(L2069&amp;K2069="","",M2069 * L2069)</f>
        <v/>
      </c>
      <c r="R2069" s="34">
        <f>IF(M2069="","",O2069-P2069-Q2069)</f>
        <v/>
      </c>
    </row>
    <row r="2070">
      <c r="A2070" s="25" t="n">
        <v>2066</v>
      </c>
      <c r="B2070" s="26">
        <f>_xlfn.XLOOKUP(C2070,sales!C:C,scon!B:B,"")</f>
        <v/>
      </c>
      <c r="C2070" s="4" t="n"/>
      <c r="D2070" s="26">
        <f>_xlfn.XLOOKUP(C2070,sales!C:C,scon!D:D,"")</f>
        <v/>
      </c>
      <c r="E2070" s="26">
        <f>_xlfn.XLOOKUP(C2070,sales!C:C,scon!E:E,"")</f>
        <v/>
      </c>
      <c r="F2070" s="4" t="n"/>
      <c r="G2070" s="27" t="n"/>
      <c r="H2070" s="28" t="n"/>
      <c r="I2070" s="4" t="n"/>
      <c r="J2070" s="35">
        <f>_xlfn.XLOOKUP(C2070,sales!C:C,scon!L:L,"")</f>
        <v/>
      </c>
      <c r="K2070" s="31" t="n"/>
      <c r="L2070" s="31" t="n"/>
      <c r="M2070" s="33">
        <f>IF(I2070="","",J2070*I2070)</f>
        <v/>
      </c>
      <c r="N2070" s="33">
        <f>IF(K2070="","",M2070 * K2070)</f>
        <v/>
      </c>
      <c r="O2070" s="33">
        <f>IF(K2070="","",M2070 + N2070)</f>
        <v/>
      </c>
      <c r="P2070" s="4" t="n"/>
      <c r="Q2070" s="33">
        <f>IF(L2070&amp;K2070="","",M2070 * L2070)</f>
        <v/>
      </c>
      <c r="R2070" s="34">
        <f>IF(M2070="","",O2070-P2070-Q2070)</f>
        <v/>
      </c>
    </row>
    <row r="2071">
      <c r="A2071" s="25" t="n">
        <v>2067</v>
      </c>
      <c r="B2071" s="26">
        <f>_xlfn.XLOOKUP(C2071,sales!C:C,scon!B:B,"")</f>
        <v/>
      </c>
      <c r="C2071" s="4" t="n"/>
      <c r="D2071" s="26">
        <f>_xlfn.XLOOKUP(C2071,sales!C:C,scon!D:D,"")</f>
        <v/>
      </c>
      <c r="E2071" s="26">
        <f>_xlfn.XLOOKUP(C2071,sales!C:C,scon!E:E,"")</f>
        <v/>
      </c>
      <c r="F2071" s="4" t="n"/>
      <c r="G2071" s="27" t="n"/>
      <c r="H2071" s="28" t="n"/>
      <c r="I2071" s="4" t="n"/>
      <c r="J2071" s="35">
        <f>_xlfn.XLOOKUP(C2071,sales!C:C,scon!L:L,"")</f>
        <v/>
      </c>
      <c r="K2071" s="31" t="n"/>
      <c r="L2071" s="31" t="n"/>
      <c r="M2071" s="33">
        <f>IF(I2071="","",J2071*I2071)</f>
        <v/>
      </c>
      <c r="N2071" s="33">
        <f>IF(K2071="","",M2071 * K2071)</f>
        <v/>
      </c>
      <c r="O2071" s="33">
        <f>IF(K2071="","",M2071 + N2071)</f>
        <v/>
      </c>
      <c r="P2071" s="4" t="n"/>
      <c r="Q2071" s="33">
        <f>IF(L2071&amp;K2071="","",M2071 * L2071)</f>
        <v/>
      </c>
      <c r="R2071" s="34">
        <f>IF(M2071="","",O2071-P2071-Q2071)</f>
        <v/>
      </c>
    </row>
    <row r="2072">
      <c r="A2072" s="25" t="n">
        <v>2068</v>
      </c>
      <c r="B2072" s="26">
        <f>_xlfn.XLOOKUP(C2072,sales!C:C,scon!B:B,"")</f>
        <v/>
      </c>
      <c r="C2072" s="4" t="n"/>
      <c r="D2072" s="26">
        <f>_xlfn.XLOOKUP(C2072,sales!C:C,scon!D:D,"")</f>
        <v/>
      </c>
      <c r="E2072" s="26">
        <f>_xlfn.XLOOKUP(C2072,sales!C:C,scon!E:E,"")</f>
        <v/>
      </c>
      <c r="F2072" s="4" t="n"/>
      <c r="G2072" s="27" t="n"/>
      <c r="H2072" s="28" t="n"/>
      <c r="I2072" s="4" t="n"/>
      <c r="J2072" s="35">
        <f>_xlfn.XLOOKUP(C2072,sales!C:C,scon!L:L,"")</f>
        <v/>
      </c>
      <c r="K2072" s="31" t="n"/>
      <c r="L2072" s="31" t="n"/>
      <c r="M2072" s="33">
        <f>IF(I2072="","",J2072*I2072)</f>
        <v/>
      </c>
      <c r="N2072" s="33">
        <f>IF(K2072="","",M2072 * K2072)</f>
        <v/>
      </c>
      <c r="O2072" s="33">
        <f>IF(K2072="","",M2072 + N2072)</f>
        <v/>
      </c>
      <c r="P2072" s="4" t="n"/>
      <c r="Q2072" s="33">
        <f>IF(L2072&amp;K2072="","",M2072 * L2072)</f>
        <v/>
      </c>
      <c r="R2072" s="34">
        <f>IF(M2072="","",O2072-P2072-Q2072)</f>
        <v/>
      </c>
    </row>
    <row r="2073">
      <c r="A2073" s="25" t="n">
        <v>2069</v>
      </c>
      <c r="B2073" s="26">
        <f>_xlfn.XLOOKUP(C2073,sales!C:C,scon!B:B,"")</f>
        <v/>
      </c>
      <c r="C2073" s="4" t="n"/>
      <c r="D2073" s="26">
        <f>_xlfn.XLOOKUP(C2073,sales!C:C,scon!D:D,"")</f>
        <v/>
      </c>
      <c r="E2073" s="26">
        <f>_xlfn.XLOOKUP(C2073,sales!C:C,scon!E:E,"")</f>
        <v/>
      </c>
      <c r="F2073" s="4" t="n"/>
      <c r="G2073" s="27" t="n"/>
      <c r="H2073" s="28" t="n"/>
      <c r="I2073" s="4" t="n"/>
      <c r="J2073" s="35">
        <f>_xlfn.XLOOKUP(C2073,sales!C:C,scon!L:L,"")</f>
        <v/>
      </c>
      <c r="K2073" s="31" t="n"/>
      <c r="L2073" s="31" t="n"/>
      <c r="M2073" s="33">
        <f>IF(I2073="","",J2073*I2073)</f>
        <v/>
      </c>
      <c r="N2073" s="33">
        <f>IF(K2073="","",M2073 * K2073)</f>
        <v/>
      </c>
      <c r="O2073" s="33">
        <f>IF(K2073="","",M2073 + N2073)</f>
        <v/>
      </c>
      <c r="P2073" s="4" t="n"/>
      <c r="Q2073" s="33">
        <f>IF(L2073&amp;K2073="","",M2073 * L2073)</f>
        <v/>
      </c>
      <c r="R2073" s="34">
        <f>IF(M2073="","",O2073-P2073-Q2073)</f>
        <v/>
      </c>
    </row>
    <row r="2074">
      <c r="A2074" s="25" t="n">
        <v>2070</v>
      </c>
      <c r="B2074" s="26">
        <f>_xlfn.XLOOKUP(C2074,sales!C:C,scon!B:B,"")</f>
        <v/>
      </c>
      <c r="C2074" s="4" t="n"/>
      <c r="D2074" s="26">
        <f>_xlfn.XLOOKUP(C2074,sales!C:C,scon!D:D,"")</f>
        <v/>
      </c>
      <c r="E2074" s="26">
        <f>_xlfn.XLOOKUP(C2074,sales!C:C,scon!E:E,"")</f>
        <v/>
      </c>
      <c r="F2074" s="4" t="n"/>
      <c r="G2074" s="27" t="n"/>
      <c r="H2074" s="28" t="n"/>
      <c r="I2074" s="4" t="n"/>
      <c r="J2074" s="35">
        <f>_xlfn.XLOOKUP(C2074,sales!C:C,scon!L:L,"")</f>
        <v/>
      </c>
      <c r="K2074" s="31" t="n"/>
      <c r="L2074" s="31" t="n"/>
      <c r="M2074" s="33">
        <f>IF(I2074="","",J2074*I2074)</f>
        <v/>
      </c>
      <c r="N2074" s="33">
        <f>IF(K2074="","",M2074 * K2074)</f>
        <v/>
      </c>
      <c r="O2074" s="33">
        <f>IF(K2074="","",M2074 + N2074)</f>
        <v/>
      </c>
      <c r="P2074" s="4" t="n"/>
      <c r="Q2074" s="33">
        <f>IF(L2074&amp;K2074="","",M2074 * L2074)</f>
        <v/>
      </c>
      <c r="R2074" s="34">
        <f>IF(M2074="","",O2074-P2074-Q2074)</f>
        <v/>
      </c>
    </row>
    <row r="2075">
      <c r="A2075" s="25" t="n">
        <v>2071</v>
      </c>
      <c r="B2075" s="26">
        <f>_xlfn.XLOOKUP(C2075,sales!C:C,scon!B:B,"")</f>
        <v/>
      </c>
      <c r="C2075" s="4" t="n"/>
      <c r="D2075" s="26">
        <f>_xlfn.XLOOKUP(C2075,sales!C:C,scon!D:D,"")</f>
        <v/>
      </c>
      <c r="E2075" s="26">
        <f>_xlfn.XLOOKUP(C2075,sales!C:C,scon!E:E,"")</f>
        <v/>
      </c>
      <c r="F2075" s="4" t="n"/>
      <c r="G2075" s="27" t="n"/>
      <c r="H2075" s="28" t="n"/>
      <c r="I2075" s="4" t="n"/>
      <c r="J2075" s="35">
        <f>_xlfn.XLOOKUP(C2075,sales!C:C,scon!L:L,"")</f>
        <v/>
      </c>
      <c r="K2075" s="31" t="n"/>
      <c r="L2075" s="31" t="n"/>
      <c r="M2075" s="33">
        <f>IF(I2075="","",J2075*I2075)</f>
        <v/>
      </c>
      <c r="N2075" s="33">
        <f>IF(K2075="","",M2075 * K2075)</f>
        <v/>
      </c>
      <c r="O2075" s="33">
        <f>IF(K2075="","",M2075 + N2075)</f>
        <v/>
      </c>
      <c r="P2075" s="4" t="n"/>
      <c r="Q2075" s="33">
        <f>IF(L2075&amp;K2075="","",M2075 * L2075)</f>
        <v/>
      </c>
      <c r="R2075" s="34">
        <f>IF(M2075="","",O2075-P2075-Q2075)</f>
        <v/>
      </c>
    </row>
    <row r="2076">
      <c r="A2076" s="25" t="n">
        <v>2072</v>
      </c>
      <c r="B2076" s="26">
        <f>_xlfn.XLOOKUP(C2076,sales!C:C,scon!B:B,"")</f>
        <v/>
      </c>
      <c r="C2076" s="4" t="n"/>
      <c r="D2076" s="26">
        <f>_xlfn.XLOOKUP(C2076,sales!C:C,scon!D:D,"")</f>
        <v/>
      </c>
      <c r="E2076" s="26">
        <f>_xlfn.XLOOKUP(C2076,sales!C:C,scon!E:E,"")</f>
        <v/>
      </c>
      <c r="F2076" s="4" t="n"/>
      <c r="G2076" s="27" t="n"/>
      <c r="H2076" s="28" t="n"/>
      <c r="I2076" s="4" t="n"/>
      <c r="J2076" s="35">
        <f>_xlfn.XLOOKUP(C2076,sales!C:C,scon!L:L,"")</f>
        <v/>
      </c>
      <c r="K2076" s="31" t="n"/>
      <c r="L2076" s="31" t="n"/>
      <c r="M2076" s="33">
        <f>IF(I2076="","",J2076*I2076)</f>
        <v/>
      </c>
      <c r="N2076" s="33">
        <f>IF(K2076="","",M2076 * K2076)</f>
        <v/>
      </c>
      <c r="O2076" s="33">
        <f>IF(K2076="","",M2076 + N2076)</f>
        <v/>
      </c>
      <c r="P2076" s="4" t="n"/>
      <c r="Q2076" s="33">
        <f>IF(L2076&amp;K2076="","",M2076 * L2076)</f>
        <v/>
      </c>
      <c r="R2076" s="34">
        <f>IF(M2076="","",O2076-P2076-Q2076)</f>
        <v/>
      </c>
    </row>
    <row r="2077">
      <c r="A2077" s="25" t="n">
        <v>2073</v>
      </c>
      <c r="B2077" s="26">
        <f>_xlfn.XLOOKUP(C2077,sales!C:C,scon!B:B,"")</f>
        <v/>
      </c>
      <c r="C2077" s="4" t="n"/>
      <c r="D2077" s="26">
        <f>_xlfn.XLOOKUP(C2077,sales!C:C,scon!D:D,"")</f>
        <v/>
      </c>
      <c r="E2077" s="26">
        <f>_xlfn.XLOOKUP(C2077,sales!C:C,scon!E:E,"")</f>
        <v/>
      </c>
      <c r="F2077" s="4" t="n"/>
      <c r="G2077" s="27" t="n"/>
      <c r="H2077" s="28" t="n"/>
      <c r="I2077" s="4" t="n"/>
      <c r="J2077" s="35">
        <f>_xlfn.XLOOKUP(C2077,sales!C:C,scon!L:L,"")</f>
        <v/>
      </c>
      <c r="K2077" s="31" t="n"/>
      <c r="L2077" s="31" t="n"/>
      <c r="M2077" s="33">
        <f>IF(I2077="","",J2077*I2077)</f>
        <v/>
      </c>
      <c r="N2077" s="33">
        <f>IF(K2077="","",M2077 * K2077)</f>
        <v/>
      </c>
      <c r="O2077" s="33">
        <f>IF(K2077="","",M2077 + N2077)</f>
        <v/>
      </c>
      <c r="P2077" s="4" t="n"/>
      <c r="Q2077" s="33">
        <f>IF(L2077&amp;K2077="","",M2077 * L2077)</f>
        <v/>
      </c>
      <c r="R2077" s="34">
        <f>IF(M2077="","",O2077-P2077-Q2077)</f>
        <v/>
      </c>
    </row>
    <row r="2078">
      <c r="A2078" s="25" t="n">
        <v>2074</v>
      </c>
      <c r="B2078" s="26">
        <f>_xlfn.XLOOKUP(C2078,sales!C:C,scon!B:B,"")</f>
        <v/>
      </c>
      <c r="C2078" s="4" t="n"/>
      <c r="D2078" s="26">
        <f>_xlfn.XLOOKUP(C2078,sales!C:C,scon!D:D,"")</f>
        <v/>
      </c>
      <c r="E2078" s="26">
        <f>_xlfn.XLOOKUP(C2078,sales!C:C,scon!E:E,"")</f>
        <v/>
      </c>
      <c r="F2078" s="4" t="n"/>
      <c r="G2078" s="27" t="n"/>
      <c r="H2078" s="28" t="n"/>
      <c r="I2078" s="4" t="n"/>
      <c r="J2078" s="35">
        <f>_xlfn.XLOOKUP(C2078,sales!C:C,scon!L:L,"")</f>
        <v/>
      </c>
      <c r="K2078" s="31" t="n"/>
      <c r="L2078" s="31" t="n"/>
      <c r="M2078" s="33">
        <f>IF(I2078="","",J2078*I2078)</f>
        <v/>
      </c>
      <c r="N2078" s="33">
        <f>IF(K2078="","",M2078 * K2078)</f>
        <v/>
      </c>
      <c r="O2078" s="33">
        <f>IF(K2078="","",M2078 + N2078)</f>
        <v/>
      </c>
      <c r="P2078" s="4" t="n"/>
      <c r="Q2078" s="33">
        <f>IF(L2078&amp;K2078="","",M2078 * L2078)</f>
        <v/>
      </c>
      <c r="R2078" s="34">
        <f>IF(M2078="","",O2078-P2078-Q2078)</f>
        <v/>
      </c>
    </row>
    <row r="2079">
      <c r="A2079" s="25" t="n">
        <v>2075</v>
      </c>
      <c r="B2079" s="26">
        <f>_xlfn.XLOOKUP(C2079,sales!C:C,scon!B:B,"")</f>
        <v/>
      </c>
      <c r="C2079" s="4" t="n"/>
      <c r="D2079" s="26">
        <f>_xlfn.XLOOKUP(C2079,sales!C:C,scon!D:D,"")</f>
        <v/>
      </c>
      <c r="E2079" s="26">
        <f>_xlfn.XLOOKUP(C2079,sales!C:C,scon!E:E,"")</f>
        <v/>
      </c>
      <c r="F2079" s="4" t="n"/>
      <c r="G2079" s="27" t="n"/>
      <c r="H2079" s="28" t="n"/>
      <c r="I2079" s="4" t="n"/>
      <c r="J2079" s="35">
        <f>_xlfn.XLOOKUP(C2079,sales!C:C,scon!L:L,"")</f>
        <v/>
      </c>
      <c r="K2079" s="31" t="n"/>
      <c r="L2079" s="31" t="n"/>
      <c r="M2079" s="33">
        <f>IF(I2079="","",J2079*I2079)</f>
        <v/>
      </c>
      <c r="N2079" s="33">
        <f>IF(K2079="","",M2079 * K2079)</f>
        <v/>
      </c>
      <c r="O2079" s="33">
        <f>IF(K2079="","",M2079 + N2079)</f>
        <v/>
      </c>
      <c r="P2079" s="4" t="n"/>
      <c r="Q2079" s="33">
        <f>IF(L2079&amp;K2079="","",M2079 * L2079)</f>
        <v/>
      </c>
      <c r="R2079" s="34">
        <f>IF(M2079="","",O2079-P2079-Q2079)</f>
        <v/>
      </c>
    </row>
    <row r="2080">
      <c r="A2080" s="25" t="n">
        <v>2076</v>
      </c>
      <c r="B2080" s="26">
        <f>_xlfn.XLOOKUP(C2080,sales!C:C,scon!B:B,"")</f>
        <v/>
      </c>
      <c r="C2080" s="4" t="n"/>
      <c r="D2080" s="26">
        <f>_xlfn.XLOOKUP(C2080,sales!C:C,scon!D:D,"")</f>
        <v/>
      </c>
      <c r="E2080" s="26">
        <f>_xlfn.XLOOKUP(C2080,sales!C:C,scon!E:E,"")</f>
        <v/>
      </c>
      <c r="F2080" s="4" t="n"/>
      <c r="G2080" s="27" t="n"/>
      <c r="H2080" s="28" t="n"/>
      <c r="I2080" s="4" t="n"/>
      <c r="J2080" s="35">
        <f>_xlfn.XLOOKUP(C2080,sales!C:C,scon!L:L,"")</f>
        <v/>
      </c>
      <c r="K2080" s="31" t="n"/>
      <c r="L2080" s="31" t="n"/>
      <c r="M2080" s="33">
        <f>IF(I2080="","",J2080*I2080)</f>
        <v/>
      </c>
      <c r="N2080" s="33">
        <f>IF(K2080="","",M2080 * K2080)</f>
        <v/>
      </c>
      <c r="O2080" s="33">
        <f>IF(K2080="","",M2080 + N2080)</f>
        <v/>
      </c>
      <c r="P2080" s="4" t="n"/>
      <c r="Q2080" s="33">
        <f>IF(L2080&amp;K2080="","",M2080 * L2080)</f>
        <v/>
      </c>
      <c r="R2080" s="34">
        <f>IF(M2080="","",O2080-P2080-Q2080)</f>
        <v/>
      </c>
    </row>
    <row r="2081">
      <c r="A2081" s="25" t="n">
        <v>2077</v>
      </c>
      <c r="B2081" s="26">
        <f>_xlfn.XLOOKUP(C2081,sales!C:C,scon!B:B,"")</f>
        <v/>
      </c>
      <c r="C2081" s="4" t="n"/>
      <c r="D2081" s="26">
        <f>_xlfn.XLOOKUP(C2081,sales!C:C,scon!D:D,"")</f>
        <v/>
      </c>
      <c r="E2081" s="26">
        <f>_xlfn.XLOOKUP(C2081,sales!C:C,scon!E:E,"")</f>
        <v/>
      </c>
      <c r="F2081" s="4" t="n"/>
      <c r="G2081" s="27" t="n"/>
      <c r="H2081" s="28" t="n"/>
      <c r="I2081" s="4" t="n"/>
      <c r="J2081" s="35">
        <f>_xlfn.XLOOKUP(C2081,sales!C:C,scon!L:L,"")</f>
        <v/>
      </c>
      <c r="K2081" s="31" t="n"/>
      <c r="L2081" s="31" t="n"/>
      <c r="M2081" s="33">
        <f>IF(I2081="","",J2081*I2081)</f>
        <v/>
      </c>
      <c r="N2081" s="33">
        <f>IF(K2081="","",M2081 * K2081)</f>
        <v/>
      </c>
      <c r="O2081" s="33">
        <f>IF(K2081="","",M2081 + N2081)</f>
        <v/>
      </c>
      <c r="P2081" s="4" t="n"/>
      <c r="Q2081" s="33">
        <f>IF(L2081&amp;K2081="","",M2081 * L2081)</f>
        <v/>
      </c>
      <c r="R2081" s="34">
        <f>IF(M2081="","",O2081-P2081-Q2081)</f>
        <v/>
      </c>
    </row>
    <row r="2082">
      <c r="A2082" s="25" t="n">
        <v>2078</v>
      </c>
      <c r="B2082" s="26">
        <f>_xlfn.XLOOKUP(C2082,sales!C:C,scon!B:B,"")</f>
        <v/>
      </c>
      <c r="C2082" s="4" t="n"/>
      <c r="D2082" s="26">
        <f>_xlfn.XLOOKUP(C2082,sales!C:C,scon!D:D,"")</f>
        <v/>
      </c>
      <c r="E2082" s="26">
        <f>_xlfn.XLOOKUP(C2082,sales!C:C,scon!E:E,"")</f>
        <v/>
      </c>
      <c r="F2082" s="4" t="n"/>
      <c r="G2082" s="27" t="n"/>
      <c r="H2082" s="28" t="n"/>
      <c r="I2082" s="4" t="n"/>
      <c r="J2082" s="35">
        <f>_xlfn.XLOOKUP(C2082,sales!C:C,scon!L:L,"")</f>
        <v/>
      </c>
      <c r="K2082" s="31" t="n"/>
      <c r="L2082" s="31" t="n"/>
      <c r="M2082" s="33">
        <f>IF(I2082="","",J2082*I2082)</f>
        <v/>
      </c>
      <c r="N2082" s="33">
        <f>IF(K2082="","",M2082 * K2082)</f>
        <v/>
      </c>
      <c r="O2082" s="33">
        <f>IF(K2082="","",M2082 + N2082)</f>
        <v/>
      </c>
      <c r="P2082" s="4" t="n"/>
      <c r="Q2082" s="33">
        <f>IF(L2082&amp;K2082="","",M2082 * L2082)</f>
        <v/>
      </c>
      <c r="R2082" s="34">
        <f>IF(M2082="","",O2082-P2082-Q2082)</f>
        <v/>
      </c>
    </row>
    <row r="2083">
      <c r="A2083" s="25" t="n">
        <v>2079</v>
      </c>
      <c r="B2083" s="26">
        <f>_xlfn.XLOOKUP(C2083,sales!C:C,scon!B:B,"")</f>
        <v/>
      </c>
      <c r="C2083" s="4" t="n"/>
      <c r="D2083" s="26">
        <f>_xlfn.XLOOKUP(C2083,sales!C:C,scon!D:D,"")</f>
        <v/>
      </c>
      <c r="E2083" s="26">
        <f>_xlfn.XLOOKUP(C2083,sales!C:C,scon!E:E,"")</f>
        <v/>
      </c>
      <c r="F2083" s="4" t="n"/>
      <c r="G2083" s="27" t="n"/>
      <c r="H2083" s="28" t="n"/>
      <c r="I2083" s="4" t="n"/>
      <c r="J2083" s="35">
        <f>_xlfn.XLOOKUP(C2083,sales!C:C,scon!L:L,"")</f>
        <v/>
      </c>
      <c r="K2083" s="31" t="n"/>
      <c r="L2083" s="31" t="n"/>
      <c r="M2083" s="33">
        <f>IF(I2083="","",J2083*I2083)</f>
        <v/>
      </c>
      <c r="N2083" s="33">
        <f>IF(K2083="","",M2083 * K2083)</f>
        <v/>
      </c>
      <c r="O2083" s="33">
        <f>IF(K2083="","",M2083 + N2083)</f>
        <v/>
      </c>
      <c r="P2083" s="4" t="n"/>
      <c r="Q2083" s="33">
        <f>IF(L2083&amp;K2083="","",M2083 * L2083)</f>
        <v/>
      </c>
      <c r="R2083" s="34">
        <f>IF(M2083="","",O2083-P2083-Q2083)</f>
        <v/>
      </c>
    </row>
    <row r="2084">
      <c r="A2084" s="25" t="n">
        <v>2080</v>
      </c>
      <c r="B2084" s="26">
        <f>_xlfn.XLOOKUP(C2084,sales!C:C,scon!B:B,"")</f>
        <v/>
      </c>
      <c r="C2084" s="4" t="n"/>
      <c r="D2084" s="26">
        <f>_xlfn.XLOOKUP(C2084,sales!C:C,scon!D:D,"")</f>
        <v/>
      </c>
      <c r="E2084" s="26">
        <f>_xlfn.XLOOKUP(C2084,sales!C:C,scon!E:E,"")</f>
        <v/>
      </c>
      <c r="F2084" s="4" t="n"/>
      <c r="G2084" s="27" t="n"/>
      <c r="H2084" s="28" t="n"/>
      <c r="I2084" s="4" t="n"/>
      <c r="J2084" s="35">
        <f>_xlfn.XLOOKUP(C2084,sales!C:C,scon!L:L,"")</f>
        <v/>
      </c>
      <c r="K2084" s="31" t="n"/>
      <c r="L2084" s="31" t="n"/>
      <c r="M2084" s="33">
        <f>IF(I2084="","",J2084*I2084)</f>
        <v/>
      </c>
      <c r="N2084" s="33">
        <f>IF(K2084="","",M2084 * K2084)</f>
        <v/>
      </c>
      <c r="O2084" s="33">
        <f>IF(K2084="","",M2084 + N2084)</f>
        <v/>
      </c>
      <c r="P2084" s="4" t="n"/>
      <c r="Q2084" s="33">
        <f>IF(L2084&amp;K2084="","",M2084 * L2084)</f>
        <v/>
      </c>
      <c r="R2084" s="34">
        <f>IF(M2084="","",O2084-P2084-Q2084)</f>
        <v/>
      </c>
    </row>
    <row r="2085">
      <c r="A2085" s="25" t="n">
        <v>2081</v>
      </c>
      <c r="B2085" s="26">
        <f>_xlfn.XLOOKUP(C2085,sales!C:C,scon!B:B,"")</f>
        <v/>
      </c>
      <c r="C2085" s="4" t="n"/>
      <c r="D2085" s="26">
        <f>_xlfn.XLOOKUP(C2085,sales!C:C,scon!D:D,"")</f>
        <v/>
      </c>
      <c r="E2085" s="26">
        <f>_xlfn.XLOOKUP(C2085,sales!C:C,scon!E:E,"")</f>
        <v/>
      </c>
      <c r="F2085" s="4" t="n"/>
      <c r="G2085" s="27" t="n"/>
      <c r="H2085" s="28" t="n"/>
      <c r="I2085" s="4" t="n"/>
      <c r="J2085" s="35">
        <f>_xlfn.XLOOKUP(C2085,sales!C:C,scon!L:L,"")</f>
        <v/>
      </c>
      <c r="K2085" s="31" t="n"/>
      <c r="L2085" s="31" t="n"/>
      <c r="M2085" s="33">
        <f>IF(I2085="","",J2085*I2085)</f>
        <v/>
      </c>
      <c r="N2085" s="33">
        <f>IF(K2085="","",M2085 * K2085)</f>
        <v/>
      </c>
      <c r="O2085" s="33">
        <f>IF(K2085="","",M2085 + N2085)</f>
        <v/>
      </c>
      <c r="P2085" s="4" t="n"/>
      <c r="Q2085" s="33">
        <f>IF(L2085&amp;K2085="","",M2085 * L2085)</f>
        <v/>
      </c>
      <c r="R2085" s="34">
        <f>IF(M2085="","",O2085-P2085-Q2085)</f>
        <v/>
      </c>
    </row>
    <row r="2086">
      <c r="A2086" s="25" t="n">
        <v>2082</v>
      </c>
      <c r="B2086" s="26">
        <f>_xlfn.XLOOKUP(C2086,sales!C:C,scon!B:B,"")</f>
        <v/>
      </c>
      <c r="C2086" s="4" t="n"/>
      <c r="D2086" s="26">
        <f>_xlfn.XLOOKUP(C2086,sales!C:C,scon!D:D,"")</f>
        <v/>
      </c>
      <c r="E2086" s="26">
        <f>_xlfn.XLOOKUP(C2086,sales!C:C,scon!E:E,"")</f>
        <v/>
      </c>
      <c r="F2086" s="4" t="n"/>
      <c r="G2086" s="27" t="n"/>
      <c r="H2086" s="28" t="n"/>
      <c r="I2086" s="4" t="n"/>
      <c r="J2086" s="35">
        <f>_xlfn.XLOOKUP(C2086,sales!C:C,scon!L:L,"")</f>
        <v/>
      </c>
      <c r="K2086" s="31" t="n"/>
      <c r="L2086" s="31" t="n"/>
      <c r="M2086" s="33">
        <f>IF(I2086="","",J2086*I2086)</f>
        <v/>
      </c>
      <c r="N2086" s="33">
        <f>IF(K2086="","",M2086 * K2086)</f>
        <v/>
      </c>
      <c r="O2086" s="33">
        <f>IF(K2086="","",M2086 + N2086)</f>
        <v/>
      </c>
      <c r="P2086" s="4" t="n"/>
      <c r="Q2086" s="33">
        <f>IF(L2086&amp;K2086="","",M2086 * L2086)</f>
        <v/>
      </c>
      <c r="R2086" s="34">
        <f>IF(M2086="","",O2086-P2086-Q2086)</f>
        <v/>
      </c>
    </row>
    <row r="2087">
      <c r="A2087" s="25" t="n">
        <v>2083</v>
      </c>
      <c r="B2087" s="26">
        <f>_xlfn.XLOOKUP(C2087,sales!C:C,scon!B:B,"")</f>
        <v/>
      </c>
      <c r="C2087" s="4" t="n"/>
      <c r="D2087" s="26">
        <f>_xlfn.XLOOKUP(C2087,sales!C:C,scon!D:D,"")</f>
        <v/>
      </c>
      <c r="E2087" s="26">
        <f>_xlfn.XLOOKUP(C2087,sales!C:C,scon!E:E,"")</f>
        <v/>
      </c>
      <c r="F2087" s="4" t="n"/>
      <c r="G2087" s="27" t="n"/>
      <c r="H2087" s="28" t="n"/>
      <c r="I2087" s="4" t="n"/>
      <c r="J2087" s="35">
        <f>_xlfn.XLOOKUP(C2087,sales!C:C,scon!L:L,"")</f>
        <v/>
      </c>
      <c r="K2087" s="31" t="n"/>
      <c r="L2087" s="31" t="n"/>
      <c r="M2087" s="33">
        <f>IF(I2087="","",J2087*I2087)</f>
        <v/>
      </c>
      <c r="N2087" s="33">
        <f>IF(K2087="","",M2087 * K2087)</f>
        <v/>
      </c>
      <c r="O2087" s="33">
        <f>IF(K2087="","",M2087 + N2087)</f>
        <v/>
      </c>
      <c r="P2087" s="4" t="n"/>
      <c r="Q2087" s="33">
        <f>IF(L2087&amp;K2087="","",M2087 * L2087)</f>
        <v/>
      </c>
      <c r="R2087" s="34">
        <f>IF(M2087="","",O2087-P2087-Q2087)</f>
        <v/>
      </c>
    </row>
    <row r="2088">
      <c r="A2088" s="25" t="n">
        <v>2084</v>
      </c>
      <c r="B2088" s="26">
        <f>_xlfn.XLOOKUP(C2088,sales!C:C,scon!B:B,"")</f>
        <v/>
      </c>
      <c r="C2088" s="4" t="n"/>
      <c r="D2088" s="26">
        <f>_xlfn.XLOOKUP(C2088,sales!C:C,scon!D:D,"")</f>
        <v/>
      </c>
      <c r="E2088" s="26">
        <f>_xlfn.XLOOKUP(C2088,sales!C:C,scon!E:E,"")</f>
        <v/>
      </c>
      <c r="F2088" s="4" t="n"/>
      <c r="G2088" s="27" t="n"/>
      <c r="H2088" s="28" t="n"/>
      <c r="I2088" s="4" t="n"/>
      <c r="J2088" s="35">
        <f>_xlfn.XLOOKUP(C2088,sales!C:C,scon!L:L,"")</f>
        <v/>
      </c>
      <c r="K2088" s="31" t="n"/>
      <c r="L2088" s="31" t="n"/>
      <c r="M2088" s="33">
        <f>IF(I2088="","",J2088*I2088)</f>
        <v/>
      </c>
      <c r="N2088" s="33">
        <f>IF(K2088="","",M2088 * K2088)</f>
        <v/>
      </c>
      <c r="O2088" s="33">
        <f>IF(K2088="","",M2088 + N2088)</f>
        <v/>
      </c>
      <c r="P2088" s="4" t="n"/>
      <c r="Q2088" s="33">
        <f>IF(L2088&amp;K2088="","",M2088 * L2088)</f>
        <v/>
      </c>
      <c r="R2088" s="34">
        <f>IF(M2088="","",O2088-P2088-Q2088)</f>
        <v/>
      </c>
    </row>
    <row r="2089">
      <c r="A2089" s="25" t="n">
        <v>2085</v>
      </c>
      <c r="B2089" s="26">
        <f>_xlfn.XLOOKUP(C2089,sales!C:C,scon!B:B,"")</f>
        <v/>
      </c>
      <c r="C2089" s="4" t="n"/>
      <c r="D2089" s="26">
        <f>_xlfn.XLOOKUP(C2089,sales!C:C,scon!D:D,"")</f>
        <v/>
      </c>
      <c r="E2089" s="26">
        <f>_xlfn.XLOOKUP(C2089,sales!C:C,scon!E:E,"")</f>
        <v/>
      </c>
      <c r="F2089" s="4" t="n"/>
      <c r="G2089" s="27" t="n"/>
      <c r="H2089" s="28" t="n"/>
      <c r="I2089" s="4" t="n"/>
      <c r="J2089" s="35">
        <f>_xlfn.XLOOKUP(C2089,sales!C:C,scon!L:L,"")</f>
        <v/>
      </c>
      <c r="K2089" s="31" t="n"/>
      <c r="L2089" s="31" t="n"/>
      <c r="M2089" s="33">
        <f>IF(I2089="","",J2089*I2089)</f>
        <v/>
      </c>
      <c r="N2089" s="33">
        <f>IF(K2089="","",M2089 * K2089)</f>
        <v/>
      </c>
      <c r="O2089" s="33">
        <f>IF(K2089="","",M2089 + N2089)</f>
        <v/>
      </c>
      <c r="P2089" s="4" t="n"/>
      <c r="Q2089" s="33">
        <f>IF(L2089&amp;K2089="","",M2089 * L2089)</f>
        <v/>
      </c>
      <c r="R2089" s="34">
        <f>IF(M2089="","",O2089-P2089-Q2089)</f>
        <v/>
      </c>
    </row>
    <row r="2090">
      <c r="A2090" s="25" t="n">
        <v>2086</v>
      </c>
      <c r="B2090" s="26">
        <f>_xlfn.XLOOKUP(C2090,sales!C:C,scon!B:B,"")</f>
        <v/>
      </c>
      <c r="C2090" s="4" t="n"/>
      <c r="D2090" s="26">
        <f>_xlfn.XLOOKUP(C2090,sales!C:C,scon!D:D,"")</f>
        <v/>
      </c>
      <c r="E2090" s="26">
        <f>_xlfn.XLOOKUP(C2090,sales!C:C,scon!E:E,"")</f>
        <v/>
      </c>
      <c r="F2090" s="4" t="n"/>
      <c r="G2090" s="27" t="n"/>
      <c r="H2090" s="28" t="n"/>
      <c r="I2090" s="4" t="n"/>
      <c r="J2090" s="35">
        <f>_xlfn.XLOOKUP(C2090,sales!C:C,scon!L:L,"")</f>
        <v/>
      </c>
      <c r="K2090" s="31" t="n"/>
      <c r="L2090" s="31" t="n"/>
      <c r="M2090" s="33">
        <f>IF(I2090="","",J2090*I2090)</f>
        <v/>
      </c>
      <c r="N2090" s="33">
        <f>IF(K2090="","",M2090 * K2090)</f>
        <v/>
      </c>
      <c r="O2090" s="33">
        <f>IF(K2090="","",M2090 + N2090)</f>
        <v/>
      </c>
      <c r="P2090" s="4" t="n"/>
      <c r="Q2090" s="33">
        <f>IF(L2090&amp;K2090="","",M2090 * L2090)</f>
        <v/>
      </c>
      <c r="R2090" s="34">
        <f>IF(M2090="","",O2090-P2090-Q2090)</f>
        <v/>
      </c>
    </row>
    <row r="2091">
      <c r="A2091" s="25" t="n">
        <v>2087</v>
      </c>
      <c r="B2091" s="26">
        <f>_xlfn.XLOOKUP(C2091,sales!C:C,scon!B:B,"")</f>
        <v/>
      </c>
      <c r="C2091" s="4" t="n"/>
      <c r="D2091" s="26">
        <f>_xlfn.XLOOKUP(C2091,sales!C:C,scon!D:D,"")</f>
        <v/>
      </c>
      <c r="E2091" s="26">
        <f>_xlfn.XLOOKUP(C2091,sales!C:C,scon!E:E,"")</f>
        <v/>
      </c>
      <c r="F2091" s="4" t="n"/>
      <c r="G2091" s="27" t="n"/>
      <c r="H2091" s="28" t="n"/>
      <c r="I2091" s="4" t="n"/>
      <c r="J2091" s="35">
        <f>_xlfn.XLOOKUP(C2091,sales!C:C,scon!L:L,"")</f>
        <v/>
      </c>
      <c r="K2091" s="31" t="n"/>
      <c r="L2091" s="31" t="n"/>
      <c r="M2091" s="33">
        <f>IF(I2091="","",J2091*I2091)</f>
        <v/>
      </c>
      <c r="N2091" s="33">
        <f>IF(K2091="","",M2091 * K2091)</f>
        <v/>
      </c>
      <c r="O2091" s="33">
        <f>IF(K2091="","",M2091 + N2091)</f>
        <v/>
      </c>
      <c r="P2091" s="4" t="n"/>
      <c r="Q2091" s="33">
        <f>IF(L2091&amp;K2091="","",M2091 * L2091)</f>
        <v/>
      </c>
      <c r="R2091" s="34">
        <f>IF(M2091="","",O2091-P2091-Q2091)</f>
        <v/>
      </c>
    </row>
    <row r="2092">
      <c r="A2092" s="25" t="n">
        <v>2088</v>
      </c>
      <c r="B2092" s="26">
        <f>_xlfn.XLOOKUP(C2092,sales!C:C,scon!B:B,"")</f>
        <v/>
      </c>
      <c r="C2092" s="4" t="n"/>
      <c r="D2092" s="26">
        <f>_xlfn.XLOOKUP(C2092,sales!C:C,scon!D:D,"")</f>
        <v/>
      </c>
      <c r="E2092" s="26">
        <f>_xlfn.XLOOKUP(C2092,sales!C:C,scon!E:E,"")</f>
        <v/>
      </c>
      <c r="F2092" s="4" t="n"/>
      <c r="G2092" s="27" t="n"/>
      <c r="H2092" s="28" t="n"/>
      <c r="I2092" s="4" t="n"/>
      <c r="J2092" s="35">
        <f>_xlfn.XLOOKUP(C2092,sales!C:C,scon!L:L,"")</f>
        <v/>
      </c>
      <c r="K2092" s="31" t="n"/>
      <c r="L2092" s="31" t="n"/>
      <c r="M2092" s="33">
        <f>IF(I2092="","",J2092*I2092)</f>
        <v/>
      </c>
      <c r="N2092" s="33">
        <f>IF(K2092="","",M2092 * K2092)</f>
        <v/>
      </c>
      <c r="O2092" s="33">
        <f>IF(K2092="","",M2092 + N2092)</f>
        <v/>
      </c>
      <c r="P2092" s="4" t="n"/>
      <c r="Q2092" s="33">
        <f>IF(L2092&amp;K2092="","",M2092 * L2092)</f>
        <v/>
      </c>
      <c r="R2092" s="34">
        <f>IF(M2092="","",O2092-P2092-Q2092)</f>
        <v/>
      </c>
    </row>
    <row r="2093">
      <c r="A2093" s="25" t="n">
        <v>2089</v>
      </c>
      <c r="B2093" s="26">
        <f>_xlfn.XLOOKUP(C2093,sales!C:C,scon!B:B,"")</f>
        <v/>
      </c>
      <c r="C2093" s="4" t="n"/>
      <c r="D2093" s="26">
        <f>_xlfn.XLOOKUP(C2093,sales!C:C,scon!D:D,"")</f>
        <v/>
      </c>
      <c r="E2093" s="26">
        <f>_xlfn.XLOOKUP(C2093,sales!C:C,scon!E:E,"")</f>
        <v/>
      </c>
      <c r="F2093" s="4" t="n"/>
      <c r="G2093" s="27" t="n"/>
      <c r="H2093" s="28" t="n"/>
      <c r="I2093" s="4" t="n"/>
      <c r="J2093" s="35">
        <f>_xlfn.XLOOKUP(C2093,sales!C:C,scon!L:L,"")</f>
        <v/>
      </c>
      <c r="K2093" s="31" t="n"/>
      <c r="L2093" s="31" t="n"/>
      <c r="M2093" s="33">
        <f>IF(I2093="","",J2093*I2093)</f>
        <v/>
      </c>
      <c r="N2093" s="33">
        <f>IF(K2093="","",M2093 * K2093)</f>
        <v/>
      </c>
      <c r="O2093" s="33">
        <f>IF(K2093="","",M2093 + N2093)</f>
        <v/>
      </c>
      <c r="P2093" s="4" t="n"/>
      <c r="Q2093" s="33">
        <f>IF(L2093&amp;K2093="","",M2093 * L2093)</f>
        <v/>
      </c>
      <c r="R2093" s="34">
        <f>IF(M2093="","",O2093-P2093-Q2093)</f>
        <v/>
      </c>
    </row>
    <row r="2094">
      <c r="A2094" s="25" t="n">
        <v>2090</v>
      </c>
      <c r="B2094" s="26">
        <f>_xlfn.XLOOKUP(C2094,sales!C:C,scon!B:B,"")</f>
        <v/>
      </c>
      <c r="C2094" s="4" t="n"/>
      <c r="D2094" s="26">
        <f>_xlfn.XLOOKUP(C2094,sales!C:C,scon!D:D,"")</f>
        <v/>
      </c>
      <c r="E2094" s="26">
        <f>_xlfn.XLOOKUP(C2094,sales!C:C,scon!E:E,"")</f>
        <v/>
      </c>
      <c r="F2094" s="4" t="n"/>
      <c r="G2094" s="27" t="n"/>
      <c r="H2094" s="28" t="n"/>
      <c r="I2094" s="4" t="n"/>
      <c r="J2094" s="35">
        <f>_xlfn.XLOOKUP(C2094,sales!C:C,scon!L:L,"")</f>
        <v/>
      </c>
      <c r="K2094" s="31" t="n"/>
      <c r="L2094" s="31" t="n"/>
      <c r="M2094" s="33">
        <f>IF(I2094="","",J2094*I2094)</f>
        <v/>
      </c>
      <c r="N2094" s="33">
        <f>IF(K2094="","",M2094 * K2094)</f>
        <v/>
      </c>
      <c r="O2094" s="33">
        <f>IF(K2094="","",M2094 + N2094)</f>
        <v/>
      </c>
      <c r="P2094" s="4" t="n"/>
      <c r="Q2094" s="33">
        <f>IF(L2094&amp;K2094="","",M2094 * L2094)</f>
        <v/>
      </c>
      <c r="R2094" s="34">
        <f>IF(M2094="","",O2094-P2094-Q2094)</f>
        <v/>
      </c>
    </row>
    <row r="2095">
      <c r="A2095" s="25" t="n">
        <v>2091</v>
      </c>
      <c r="B2095" s="26">
        <f>_xlfn.XLOOKUP(C2095,sales!C:C,scon!B:B,"")</f>
        <v/>
      </c>
      <c r="C2095" s="4" t="n"/>
      <c r="D2095" s="26">
        <f>_xlfn.XLOOKUP(C2095,sales!C:C,scon!D:D,"")</f>
        <v/>
      </c>
      <c r="E2095" s="26">
        <f>_xlfn.XLOOKUP(C2095,sales!C:C,scon!E:E,"")</f>
        <v/>
      </c>
      <c r="F2095" s="4" t="n"/>
      <c r="G2095" s="27" t="n"/>
      <c r="H2095" s="28" t="n"/>
      <c r="I2095" s="4" t="n"/>
      <c r="J2095" s="35">
        <f>_xlfn.XLOOKUP(C2095,sales!C:C,scon!L:L,"")</f>
        <v/>
      </c>
      <c r="K2095" s="31" t="n"/>
      <c r="L2095" s="31" t="n"/>
      <c r="M2095" s="33">
        <f>IF(I2095="","",J2095*I2095)</f>
        <v/>
      </c>
      <c r="N2095" s="33">
        <f>IF(K2095="","",M2095 * K2095)</f>
        <v/>
      </c>
      <c r="O2095" s="33">
        <f>IF(K2095="","",M2095 + N2095)</f>
        <v/>
      </c>
      <c r="P2095" s="4" t="n"/>
      <c r="Q2095" s="33">
        <f>IF(L2095&amp;K2095="","",M2095 * L2095)</f>
        <v/>
      </c>
      <c r="R2095" s="34">
        <f>IF(M2095="","",O2095-P2095-Q2095)</f>
        <v/>
      </c>
    </row>
    <row r="2096">
      <c r="A2096" s="25" t="n">
        <v>2092</v>
      </c>
      <c r="B2096" s="26">
        <f>_xlfn.XLOOKUP(C2096,sales!C:C,scon!B:B,"")</f>
        <v/>
      </c>
      <c r="C2096" s="4" t="n"/>
      <c r="D2096" s="26">
        <f>_xlfn.XLOOKUP(C2096,sales!C:C,scon!D:D,"")</f>
        <v/>
      </c>
      <c r="E2096" s="26">
        <f>_xlfn.XLOOKUP(C2096,sales!C:C,scon!E:E,"")</f>
        <v/>
      </c>
      <c r="F2096" s="4" t="n"/>
      <c r="G2096" s="27" t="n"/>
      <c r="H2096" s="28" t="n"/>
      <c r="I2096" s="4" t="n"/>
      <c r="J2096" s="35">
        <f>_xlfn.XLOOKUP(C2096,sales!C:C,scon!L:L,"")</f>
        <v/>
      </c>
      <c r="K2096" s="31" t="n"/>
      <c r="L2096" s="31" t="n"/>
      <c r="M2096" s="33">
        <f>IF(I2096="","",J2096*I2096)</f>
        <v/>
      </c>
      <c r="N2096" s="33">
        <f>IF(K2096="","",M2096 * K2096)</f>
        <v/>
      </c>
      <c r="O2096" s="33">
        <f>IF(K2096="","",M2096 + N2096)</f>
        <v/>
      </c>
      <c r="P2096" s="4" t="n"/>
      <c r="Q2096" s="33">
        <f>IF(L2096&amp;K2096="","",M2096 * L2096)</f>
        <v/>
      </c>
      <c r="R2096" s="34">
        <f>IF(M2096="","",O2096-P2096-Q2096)</f>
        <v/>
      </c>
    </row>
    <row r="2097">
      <c r="A2097" s="25" t="n">
        <v>2093</v>
      </c>
      <c r="B2097" s="26">
        <f>_xlfn.XLOOKUP(C2097,sales!C:C,scon!B:B,"")</f>
        <v/>
      </c>
      <c r="C2097" s="4" t="n"/>
      <c r="D2097" s="26">
        <f>_xlfn.XLOOKUP(C2097,sales!C:C,scon!D:D,"")</f>
        <v/>
      </c>
      <c r="E2097" s="26">
        <f>_xlfn.XLOOKUP(C2097,sales!C:C,scon!E:E,"")</f>
        <v/>
      </c>
      <c r="F2097" s="4" t="n"/>
      <c r="G2097" s="27" t="n"/>
      <c r="H2097" s="28" t="n"/>
      <c r="I2097" s="4" t="n"/>
      <c r="J2097" s="35">
        <f>_xlfn.XLOOKUP(C2097,sales!C:C,scon!L:L,"")</f>
        <v/>
      </c>
      <c r="K2097" s="31" t="n"/>
      <c r="L2097" s="31" t="n"/>
      <c r="M2097" s="33">
        <f>IF(I2097="","",J2097*I2097)</f>
        <v/>
      </c>
      <c r="N2097" s="33">
        <f>IF(K2097="","",M2097 * K2097)</f>
        <v/>
      </c>
      <c r="O2097" s="33">
        <f>IF(K2097="","",M2097 + N2097)</f>
        <v/>
      </c>
      <c r="P2097" s="4" t="n"/>
      <c r="Q2097" s="33">
        <f>IF(L2097&amp;K2097="","",M2097 * L2097)</f>
        <v/>
      </c>
      <c r="R2097" s="34">
        <f>IF(M2097="","",O2097-P2097-Q2097)</f>
        <v/>
      </c>
    </row>
    <row r="2098">
      <c r="A2098" s="25" t="n">
        <v>2094</v>
      </c>
      <c r="B2098" s="26">
        <f>_xlfn.XLOOKUP(C2098,sales!C:C,scon!B:B,"")</f>
        <v/>
      </c>
      <c r="C2098" s="4" t="n"/>
      <c r="D2098" s="26">
        <f>_xlfn.XLOOKUP(C2098,sales!C:C,scon!D:D,"")</f>
        <v/>
      </c>
      <c r="E2098" s="26">
        <f>_xlfn.XLOOKUP(C2098,sales!C:C,scon!E:E,"")</f>
        <v/>
      </c>
      <c r="F2098" s="4" t="n"/>
      <c r="G2098" s="27" t="n"/>
      <c r="H2098" s="28" t="n"/>
      <c r="I2098" s="4" t="n"/>
      <c r="J2098" s="35">
        <f>_xlfn.XLOOKUP(C2098,sales!C:C,scon!L:L,"")</f>
        <v/>
      </c>
      <c r="K2098" s="31" t="n"/>
      <c r="L2098" s="31" t="n"/>
      <c r="M2098" s="33">
        <f>IF(I2098="","",J2098*I2098)</f>
        <v/>
      </c>
      <c r="N2098" s="33">
        <f>IF(K2098="","",M2098 * K2098)</f>
        <v/>
      </c>
      <c r="O2098" s="33">
        <f>IF(K2098="","",M2098 + N2098)</f>
        <v/>
      </c>
      <c r="P2098" s="4" t="n"/>
      <c r="Q2098" s="33">
        <f>IF(L2098&amp;K2098="","",M2098 * L2098)</f>
        <v/>
      </c>
      <c r="R2098" s="34">
        <f>IF(M2098="","",O2098-P2098-Q2098)</f>
        <v/>
      </c>
    </row>
    <row r="2099">
      <c r="A2099" s="25" t="n">
        <v>2095</v>
      </c>
      <c r="B2099" s="26">
        <f>_xlfn.XLOOKUP(C2099,sales!C:C,scon!B:B,"")</f>
        <v/>
      </c>
      <c r="C2099" s="4" t="n"/>
      <c r="D2099" s="26">
        <f>_xlfn.XLOOKUP(C2099,sales!C:C,scon!D:D,"")</f>
        <v/>
      </c>
      <c r="E2099" s="26">
        <f>_xlfn.XLOOKUP(C2099,sales!C:C,scon!E:E,"")</f>
        <v/>
      </c>
      <c r="F2099" s="4" t="n"/>
      <c r="G2099" s="27" t="n"/>
      <c r="H2099" s="28" t="n"/>
      <c r="I2099" s="4" t="n"/>
      <c r="J2099" s="35">
        <f>_xlfn.XLOOKUP(C2099,sales!C:C,scon!L:L,"")</f>
        <v/>
      </c>
      <c r="K2099" s="31" t="n"/>
      <c r="L2099" s="31" t="n"/>
      <c r="M2099" s="33">
        <f>IF(I2099="","",J2099*I2099)</f>
        <v/>
      </c>
      <c r="N2099" s="33">
        <f>IF(K2099="","",M2099 * K2099)</f>
        <v/>
      </c>
      <c r="O2099" s="33">
        <f>IF(K2099="","",M2099 + N2099)</f>
        <v/>
      </c>
      <c r="P2099" s="4" t="n"/>
      <c r="Q2099" s="33">
        <f>IF(L2099&amp;K2099="","",M2099 * L2099)</f>
        <v/>
      </c>
      <c r="R2099" s="34">
        <f>IF(M2099="","",O2099-P2099-Q2099)</f>
        <v/>
      </c>
    </row>
    <row r="2100">
      <c r="A2100" s="25" t="n">
        <v>2096</v>
      </c>
      <c r="B2100" s="26">
        <f>_xlfn.XLOOKUP(C2100,sales!C:C,scon!B:B,"")</f>
        <v/>
      </c>
      <c r="C2100" s="4" t="n"/>
      <c r="D2100" s="26">
        <f>_xlfn.XLOOKUP(C2100,sales!C:C,scon!D:D,"")</f>
        <v/>
      </c>
      <c r="E2100" s="26">
        <f>_xlfn.XLOOKUP(C2100,sales!C:C,scon!E:E,"")</f>
        <v/>
      </c>
      <c r="F2100" s="4" t="n"/>
      <c r="G2100" s="27" t="n"/>
      <c r="H2100" s="28" t="n"/>
      <c r="I2100" s="4" t="n"/>
      <c r="J2100" s="35">
        <f>_xlfn.XLOOKUP(C2100,sales!C:C,scon!L:L,"")</f>
        <v/>
      </c>
      <c r="K2100" s="31" t="n"/>
      <c r="L2100" s="31" t="n"/>
      <c r="M2100" s="33">
        <f>IF(I2100="","",J2100*I2100)</f>
        <v/>
      </c>
      <c r="N2100" s="33">
        <f>IF(K2100="","",M2100 * K2100)</f>
        <v/>
      </c>
      <c r="O2100" s="33">
        <f>IF(K2100="","",M2100 + N2100)</f>
        <v/>
      </c>
      <c r="P2100" s="4" t="n"/>
      <c r="Q2100" s="33">
        <f>IF(L2100&amp;K2100="","",M2100 * L2100)</f>
        <v/>
      </c>
      <c r="R2100" s="34">
        <f>IF(M2100="","",O2100-P2100-Q2100)</f>
        <v/>
      </c>
    </row>
    <row r="2101">
      <c r="A2101" s="25" t="n">
        <v>2097</v>
      </c>
      <c r="B2101" s="26">
        <f>_xlfn.XLOOKUP(C2101,sales!C:C,scon!B:B,"")</f>
        <v/>
      </c>
      <c r="C2101" s="4" t="n"/>
      <c r="D2101" s="26">
        <f>_xlfn.XLOOKUP(C2101,sales!C:C,scon!D:D,"")</f>
        <v/>
      </c>
      <c r="E2101" s="26">
        <f>_xlfn.XLOOKUP(C2101,sales!C:C,scon!E:E,"")</f>
        <v/>
      </c>
      <c r="F2101" s="4" t="n"/>
      <c r="G2101" s="27" t="n"/>
      <c r="H2101" s="28" t="n"/>
      <c r="I2101" s="4" t="n"/>
      <c r="J2101" s="35">
        <f>_xlfn.XLOOKUP(C2101,sales!C:C,scon!L:L,"")</f>
        <v/>
      </c>
      <c r="K2101" s="31" t="n"/>
      <c r="L2101" s="31" t="n"/>
      <c r="M2101" s="33">
        <f>IF(I2101="","",J2101*I2101)</f>
        <v/>
      </c>
      <c r="N2101" s="33">
        <f>IF(K2101="","",M2101 * K2101)</f>
        <v/>
      </c>
      <c r="O2101" s="33">
        <f>IF(K2101="","",M2101 + N2101)</f>
        <v/>
      </c>
      <c r="P2101" s="4" t="n"/>
      <c r="Q2101" s="33">
        <f>IF(L2101&amp;K2101="","",M2101 * L2101)</f>
        <v/>
      </c>
      <c r="R2101" s="34">
        <f>IF(M2101="","",O2101-P2101-Q2101)</f>
        <v/>
      </c>
    </row>
    <row r="2102">
      <c r="A2102" s="25" t="n">
        <v>2098</v>
      </c>
      <c r="B2102" s="26">
        <f>_xlfn.XLOOKUP(C2102,sales!C:C,scon!B:B,"")</f>
        <v/>
      </c>
      <c r="C2102" s="4" t="n"/>
      <c r="D2102" s="26">
        <f>_xlfn.XLOOKUP(C2102,sales!C:C,scon!D:D,"")</f>
        <v/>
      </c>
      <c r="E2102" s="26">
        <f>_xlfn.XLOOKUP(C2102,sales!C:C,scon!E:E,"")</f>
        <v/>
      </c>
      <c r="F2102" s="4" t="n"/>
      <c r="G2102" s="27" t="n"/>
      <c r="H2102" s="28" t="n"/>
      <c r="I2102" s="4" t="n"/>
      <c r="J2102" s="35">
        <f>_xlfn.XLOOKUP(C2102,sales!C:C,scon!L:L,"")</f>
        <v/>
      </c>
      <c r="K2102" s="31" t="n"/>
      <c r="L2102" s="31" t="n"/>
      <c r="M2102" s="33">
        <f>IF(I2102="","",J2102*I2102)</f>
        <v/>
      </c>
      <c r="N2102" s="33">
        <f>IF(K2102="","",M2102 * K2102)</f>
        <v/>
      </c>
      <c r="O2102" s="33">
        <f>IF(K2102="","",M2102 + N2102)</f>
        <v/>
      </c>
      <c r="P2102" s="4" t="n"/>
      <c r="Q2102" s="33">
        <f>IF(L2102&amp;K2102="","",M2102 * L2102)</f>
        <v/>
      </c>
      <c r="R2102" s="34">
        <f>IF(M2102="","",O2102-P2102-Q2102)</f>
        <v/>
      </c>
    </row>
    <row r="2103">
      <c r="A2103" s="25" t="n">
        <v>2099</v>
      </c>
      <c r="B2103" s="26">
        <f>_xlfn.XLOOKUP(C2103,sales!C:C,scon!B:B,"")</f>
        <v/>
      </c>
      <c r="C2103" s="4" t="n"/>
      <c r="D2103" s="26">
        <f>_xlfn.XLOOKUP(C2103,sales!C:C,scon!D:D,"")</f>
        <v/>
      </c>
      <c r="E2103" s="26">
        <f>_xlfn.XLOOKUP(C2103,sales!C:C,scon!E:E,"")</f>
        <v/>
      </c>
      <c r="F2103" s="4" t="n"/>
      <c r="G2103" s="27" t="n"/>
      <c r="H2103" s="28" t="n"/>
      <c r="I2103" s="4" t="n"/>
      <c r="J2103" s="35">
        <f>_xlfn.XLOOKUP(C2103,sales!C:C,scon!L:L,"")</f>
        <v/>
      </c>
      <c r="K2103" s="31" t="n"/>
      <c r="L2103" s="31" t="n"/>
      <c r="M2103" s="33">
        <f>IF(I2103="","",J2103*I2103)</f>
        <v/>
      </c>
      <c r="N2103" s="33">
        <f>IF(K2103="","",M2103 * K2103)</f>
        <v/>
      </c>
      <c r="O2103" s="33">
        <f>IF(K2103="","",M2103 + N2103)</f>
        <v/>
      </c>
      <c r="P2103" s="4" t="n"/>
      <c r="Q2103" s="33">
        <f>IF(L2103&amp;K2103="","",M2103 * L2103)</f>
        <v/>
      </c>
      <c r="R2103" s="34">
        <f>IF(M2103="","",O2103-P2103-Q2103)</f>
        <v/>
      </c>
    </row>
    <row r="2104">
      <c r="A2104" s="25" t="n">
        <v>2100</v>
      </c>
      <c r="B2104" s="26">
        <f>_xlfn.XLOOKUP(C2104,sales!C:C,scon!B:B,"")</f>
        <v/>
      </c>
      <c r="C2104" s="4" t="n"/>
      <c r="D2104" s="26">
        <f>_xlfn.XLOOKUP(C2104,sales!C:C,scon!D:D,"")</f>
        <v/>
      </c>
      <c r="E2104" s="26">
        <f>_xlfn.XLOOKUP(C2104,sales!C:C,scon!E:E,"")</f>
        <v/>
      </c>
      <c r="F2104" s="4" t="n"/>
      <c r="G2104" s="27" t="n"/>
      <c r="H2104" s="28" t="n"/>
      <c r="I2104" s="4" t="n"/>
      <c r="J2104" s="35">
        <f>_xlfn.XLOOKUP(C2104,sales!C:C,scon!L:L,"")</f>
        <v/>
      </c>
      <c r="K2104" s="31" t="n"/>
      <c r="L2104" s="31" t="n"/>
      <c r="M2104" s="33">
        <f>IF(I2104="","",J2104*I2104)</f>
        <v/>
      </c>
      <c r="N2104" s="33">
        <f>IF(K2104="","",M2104 * K2104)</f>
        <v/>
      </c>
      <c r="O2104" s="33">
        <f>IF(K2104="","",M2104 + N2104)</f>
        <v/>
      </c>
      <c r="P2104" s="4" t="n"/>
      <c r="Q2104" s="33">
        <f>IF(L2104&amp;K2104="","",M2104 * L2104)</f>
        <v/>
      </c>
      <c r="R2104" s="34">
        <f>IF(M2104="","",O2104-P2104-Q2104)</f>
        <v/>
      </c>
    </row>
    <row r="2105">
      <c r="A2105" s="25" t="n">
        <v>2101</v>
      </c>
      <c r="B2105" s="26">
        <f>_xlfn.XLOOKUP(C2105,sales!C:C,scon!B:B,"")</f>
        <v/>
      </c>
      <c r="C2105" s="4" t="n"/>
      <c r="D2105" s="26">
        <f>_xlfn.XLOOKUP(C2105,sales!C:C,scon!D:D,"")</f>
        <v/>
      </c>
      <c r="E2105" s="26">
        <f>_xlfn.XLOOKUP(C2105,sales!C:C,scon!E:E,"")</f>
        <v/>
      </c>
      <c r="F2105" s="4" t="n"/>
      <c r="G2105" s="27" t="n"/>
      <c r="H2105" s="28" t="n"/>
      <c r="I2105" s="4" t="n"/>
      <c r="J2105" s="35">
        <f>_xlfn.XLOOKUP(C2105,sales!C:C,scon!L:L,"")</f>
        <v/>
      </c>
      <c r="K2105" s="31" t="n"/>
      <c r="L2105" s="31" t="n"/>
      <c r="M2105" s="33">
        <f>IF(I2105="","",J2105*I2105)</f>
        <v/>
      </c>
      <c r="N2105" s="33">
        <f>IF(K2105="","",M2105 * K2105)</f>
        <v/>
      </c>
      <c r="O2105" s="33">
        <f>IF(K2105="","",M2105 + N2105)</f>
        <v/>
      </c>
      <c r="P2105" s="4" t="n"/>
      <c r="Q2105" s="33">
        <f>IF(L2105&amp;K2105="","",M2105 * L2105)</f>
        <v/>
      </c>
      <c r="R2105" s="34">
        <f>IF(M2105="","",O2105-P2105-Q2105)</f>
        <v/>
      </c>
    </row>
    <row r="2106">
      <c r="A2106" s="25" t="n">
        <v>2102</v>
      </c>
      <c r="B2106" s="26">
        <f>_xlfn.XLOOKUP(C2106,sales!C:C,scon!B:B,"")</f>
        <v/>
      </c>
      <c r="C2106" s="4" t="n"/>
      <c r="D2106" s="26">
        <f>_xlfn.XLOOKUP(C2106,sales!C:C,scon!D:D,"")</f>
        <v/>
      </c>
      <c r="E2106" s="26">
        <f>_xlfn.XLOOKUP(C2106,sales!C:C,scon!E:E,"")</f>
        <v/>
      </c>
      <c r="F2106" s="4" t="n"/>
      <c r="G2106" s="27" t="n"/>
      <c r="H2106" s="28" t="n"/>
      <c r="I2106" s="4" t="n"/>
      <c r="J2106" s="35">
        <f>_xlfn.XLOOKUP(C2106,sales!C:C,scon!L:L,"")</f>
        <v/>
      </c>
      <c r="K2106" s="31" t="n"/>
      <c r="L2106" s="31" t="n"/>
      <c r="M2106" s="33">
        <f>IF(I2106="","",J2106*I2106)</f>
        <v/>
      </c>
      <c r="N2106" s="33">
        <f>IF(K2106="","",M2106 * K2106)</f>
        <v/>
      </c>
      <c r="O2106" s="33">
        <f>IF(K2106="","",M2106 + N2106)</f>
        <v/>
      </c>
      <c r="P2106" s="4" t="n"/>
      <c r="Q2106" s="33">
        <f>IF(L2106&amp;K2106="","",M2106 * L2106)</f>
        <v/>
      </c>
      <c r="R2106" s="34">
        <f>IF(M2106="","",O2106-P2106-Q2106)</f>
        <v/>
      </c>
    </row>
    <row r="2107">
      <c r="A2107" s="25" t="n">
        <v>2103</v>
      </c>
      <c r="B2107" s="26">
        <f>_xlfn.XLOOKUP(C2107,sales!C:C,scon!B:B,"")</f>
        <v/>
      </c>
      <c r="C2107" s="4" t="n"/>
      <c r="D2107" s="26">
        <f>_xlfn.XLOOKUP(C2107,sales!C:C,scon!D:D,"")</f>
        <v/>
      </c>
      <c r="E2107" s="26">
        <f>_xlfn.XLOOKUP(C2107,sales!C:C,scon!E:E,"")</f>
        <v/>
      </c>
      <c r="F2107" s="4" t="n"/>
      <c r="G2107" s="27" t="n"/>
      <c r="H2107" s="28" t="n"/>
      <c r="I2107" s="4" t="n"/>
      <c r="J2107" s="35">
        <f>_xlfn.XLOOKUP(C2107,sales!C:C,scon!L:L,"")</f>
        <v/>
      </c>
      <c r="K2107" s="31" t="n"/>
      <c r="L2107" s="31" t="n"/>
      <c r="M2107" s="33">
        <f>IF(I2107="","",J2107*I2107)</f>
        <v/>
      </c>
      <c r="N2107" s="33">
        <f>IF(K2107="","",M2107 * K2107)</f>
        <v/>
      </c>
      <c r="O2107" s="33">
        <f>IF(K2107="","",M2107 + N2107)</f>
        <v/>
      </c>
      <c r="P2107" s="4" t="n"/>
      <c r="Q2107" s="33">
        <f>IF(L2107&amp;K2107="","",M2107 * L2107)</f>
        <v/>
      </c>
      <c r="R2107" s="34">
        <f>IF(M2107="","",O2107-P2107-Q2107)</f>
        <v/>
      </c>
    </row>
    <row r="2108">
      <c r="A2108" s="25" t="n">
        <v>2104</v>
      </c>
      <c r="B2108" s="26">
        <f>_xlfn.XLOOKUP(C2108,sales!C:C,scon!B:B,"")</f>
        <v/>
      </c>
      <c r="C2108" s="4" t="n"/>
      <c r="D2108" s="26">
        <f>_xlfn.XLOOKUP(C2108,sales!C:C,scon!D:D,"")</f>
        <v/>
      </c>
      <c r="E2108" s="26">
        <f>_xlfn.XLOOKUP(C2108,sales!C:C,scon!E:E,"")</f>
        <v/>
      </c>
      <c r="F2108" s="4" t="n"/>
      <c r="G2108" s="27" t="n"/>
      <c r="H2108" s="28" t="n"/>
      <c r="I2108" s="4" t="n"/>
      <c r="J2108" s="35">
        <f>_xlfn.XLOOKUP(C2108,sales!C:C,scon!L:L,"")</f>
        <v/>
      </c>
      <c r="K2108" s="31" t="n"/>
      <c r="L2108" s="31" t="n"/>
      <c r="M2108" s="33">
        <f>IF(I2108="","",J2108*I2108)</f>
        <v/>
      </c>
      <c r="N2108" s="33">
        <f>IF(K2108="","",M2108 * K2108)</f>
        <v/>
      </c>
      <c r="O2108" s="33">
        <f>IF(K2108="","",M2108 + N2108)</f>
        <v/>
      </c>
      <c r="P2108" s="4" t="n"/>
      <c r="Q2108" s="33">
        <f>IF(L2108&amp;K2108="","",M2108 * L2108)</f>
        <v/>
      </c>
      <c r="R2108" s="34">
        <f>IF(M2108="","",O2108-P2108-Q2108)</f>
        <v/>
      </c>
    </row>
    <row r="2109">
      <c r="A2109" s="25" t="n">
        <v>2105</v>
      </c>
      <c r="B2109" s="26">
        <f>_xlfn.XLOOKUP(C2109,sales!C:C,scon!B:B,"")</f>
        <v/>
      </c>
      <c r="C2109" s="4" t="n"/>
      <c r="D2109" s="26">
        <f>_xlfn.XLOOKUP(C2109,sales!C:C,scon!D:D,"")</f>
        <v/>
      </c>
      <c r="E2109" s="26">
        <f>_xlfn.XLOOKUP(C2109,sales!C:C,scon!E:E,"")</f>
        <v/>
      </c>
      <c r="F2109" s="4" t="n"/>
      <c r="G2109" s="27" t="n"/>
      <c r="H2109" s="28" t="n"/>
      <c r="I2109" s="4" t="n"/>
      <c r="J2109" s="35">
        <f>_xlfn.XLOOKUP(C2109,sales!C:C,scon!L:L,"")</f>
        <v/>
      </c>
      <c r="K2109" s="31" t="n"/>
      <c r="L2109" s="31" t="n"/>
      <c r="M2109" s="33">
        <f>IF(I2109="","",J2109*I2109)</f>
        <v/>
      </c>
      <c r="N2109" s="33">
        <f>IF(K2109="","",M2109 * K2109)</f>
        <v/>
      </c>
      <c r="O2109" s="33">
        <f>IF(K2109="","",M2109 + N2109)</f>
        <v/>
      </c>
      <c r="P2109" s="4" t="n"/>
      <c r="Q2109" s="33">
        <f>IF(L2109&amp;K2109="","",M2109 * L2109)</f>
        <v/>
      </c>
      <c r="R2109" s="34">
        <f>IF(M2109="","",O2109-P2109-Q2109)</f>
        <v/>
      </c>
    </row>
    <row r="2110">
      <c r="A2110" s="25" t="n">
        <v>2106</v>
      </c>
      <c r="B2110" s="26">
        <f>_xlfn.XLOOKUP(C2110,sales!C:C,scon!B:B,"")</f>
        <v/>
      </c>
      <c r="C2110" s="4" t="n"/>
      <c r="D2110" s="26">
        <f>_xlfn.XLOOKUP(C2110,sales!C:C,scon!D:D,"")</f>
        <v/>
      </c>
      <c r="E2110" s="26">
        <f>_xlfn.XLOOKUP(C2110,sales!C:C,scon!E:E,"")</f>
        <v/>
      </c>
      <c r="F2110" s="4" t="n"/>
      <c r="G2110" s="27" t="n"/>
      <c r="H2110" s="28" t="n"/>
      <c r="I2110" s="4" t="n"/>
      <c r="J2110" s="35">
        <f>_xlfn.XLOOKUP(C2110,sales!C:C,scon!L:L,"")</f>
        <v/>
      </c>
      <c r="K2110" s="31" t="n"/>
      <c r="L2110" s="31" t="n"/>
      <c r="M2110" s="33">
        <f>IF(I2110="","",J2110*I2110)</f>
        <v/>
      </c>
      <c r="N2110" s="33">
        <f>IF(K2110="","",M2110 * K2110)</f>
        <v/>
      </c>
      <c r="O2110" s="33">
        <f>IF(K2110="","",M2110 + N2110)</f>
        <v/>
      </c>
      <c r="P2110" s="4" t="n"/>
      <c r="Q2110" s="33">
        <f>IF(L2110&amp;K2110="","",M2110 * L2110)</f>
        <v/>
      </c>
      <c r="R2110" s="34">
        <f>IF(M2110="","",O2110-P2110-Q2110)</f>
        <v/>
      </c>
    </row>
    <row r="2111">
      <c r="A2111" s="25" t="n">
        <v>2107</v>
      </c>
      <c r="B2111" s="26">
        <f>_xlfn.XLOOKUP(C2111,sales!C:C,scon!B:B,"")</f>
        <v/>
      </c>
      <c r="C2111" s="4" t="n"/>
      <c r="D2111" s="26">
        <f>_xlfn.XLOOKUP(C2111,sales!C:C,scon!D:D,"")</f>
        <v/>
      </c>
      <c r="E2111" s="26">
        <f>_xlfn.XLOOKUP(C2111,sales!C:C,scon!E:E,"")</f>
        <v/>
      </c>
      <c r="F2111" s="4" t="n"/>
      <c r="G2111" s="27" t="n"/>
      <c r="H2111" s="28" t="n"/>
      <c r="I2111" s="4" t="n"/>
      <c r="J2111" s="35">
        <f>_xlfn.XLOOKUP(C2111,sales!C:C,scon!L:L,"")</f>
        <v/>
      </c>
      <c r="K2111" s="31" t="n"/>
      <c r="L2111" s="31" t="n"/>
      <c r="M2111" s="33">
        <f>IF(I2111="","",J2111*I2111)</f>
        <v/>
      </c>
      <c r="N2111" s="33">
        <f>IF(K2111="","",M2111 * K2111)</f>
        <v/>
      </c>
      <c r="O2111" s="33">
        <f>IF(K2111="","",M2111 + N2111)</f>
        <v/>
      </c>
      <c r="P2111" s="4" t="n"/>
      <c r="Q2111" s="33">
        <f>IF(L2111&amp;K2111="","",M2111 * L2111)</f>
        <v/>
      </c>
      <c r="R2111" s="34">
        <f>IF(M2111="","",O2111-P2111-Q2111)</f>
        <v/>
      </c>
    </row>
    <row r="2112">
      <c r="A2112" s="25" t="n">
        <v>2108</v>
      </c>
      <c r="B2112" s="26">
        <f>_xlfn.XLOOKUP(C2112,sales!C:C,scon!B:B,"")</f>
        <v/>
      </c>
      <c r="C2112" s="4" t="n"/>
      <c r="D2112" s="26">
        <f>_xlfn.XLOOKUP(C2112,sales!C:C,scon!D:D,"")</f>
        <v/>
      </c>
      <c r="E2112" s="26">
        <f>_xlfn.XLOOKUP(C2112,sales!C:C,scon!E:E,"")</f>
        <v/>
      </c>
      <c r="F2112" s="4" t="n"/>
      <c r="G2112" s="27" t="n"/>
      <c r="H2112" s="28" t="n"/>
      <c r="I2112" s="4" t="n"/>
      <c r="J2112" s="35">
        <f>_xlfn.XLOOKUP(C2112,sales!C:C,scon!L:L,"")</f>
        <v/>
      </c>
      <c r="K2112" s="31" t="n"/>
      <c r="L2112" s="31" t="n"/>
      <c r="M2112" s="33">
        <f>IF(I2112="","",J2112*I2112)</f>
        <v/>
      </c>
      <c r="N2112" s="33">
        <f>IF(K2112="","",M2112 * K2112)</f>
        <v/>
      </c>
      <c r="O2112" s="33">
        <f>IF(K2112="","",M2112 + N2112)</f>
        <v/>
      </c>
      <c r="P2112" s="4" t="n"/>
      <c r="Q2112" s="33">
        <f>IF(L2112&amp;K2112="","",M2112 * L2112)</f>
        <v/>
      </c>
      <c r="R2112" s="34">
        <f>IF(M2112="","",O2112-P2112-Q2112)</f>
        <v/>
      </c>
    </row>
    <row r="2113">
      <c r="A2113" s="25" t="n">
        <v>2109</v>
      </c>
      <c r="B2113" s="26">
        <f>_xlfn.XLOOKUP(C2113,sales!C:C,scon!B:B,"")</f>
        <v/>
      </c>
      <c r="C2113" s="4" t="n"/>
      <c r="D2113" s="26">
        <f>_xlfn.XLOOKUP(C2113,sales!C:C,scon!D:D,"")</f>
        <v/>
      </c>
      <c r="E2113" s="26">
        <f>_xlfn.XLOOKUP(C2113,sales!C:C,scon!E:E,"")</f>
        <v/>
      </c>
      <c r="F2113" s="4" t="n"/>
      <c r="G2113" s="27" t="n"/>
      <c r="H2113" s="28" t="n"/>
      <c r="I2113" s="4" t="n"/>
      <c r="J2113" s="35">
        <f>_xlfn.XLOOKUP(C2113,sales!C:C,scon!L:L,"")</f>
        <v/>
      </c>
      <c r="K2113" s="31" t="n"/>
      <c r="L2113" s="31" t="n"/>
      <c r="M2113" s="33">
        <f>IF(I2113="","",J2113*I2113)</f>
        <v/>
      </c>
      <c r="N2113" s="33">
        <f>IF(K2113="","",M2113 * K2113)</f>
        <v/>
      </c>
      <c r="O2113" s="33">
        <f>IF(K2113="","",M2113 + N2113)</f>
        <v/>
      </c>
      <c r="P2113" s="4" t="n"/>
      <c r="Q2113" s="33">
        <f>IF(L2113&amp;K2113="","",M2113 * L2113)</f>
        <v/>
      </c>
      <c r="R2113" s="34">
        <f>IF(M2113="","",O2113-P2113-Q2113)</f>
        <v/>
      </c>
    </row>
    <row r="2114">
      <c r="A2114" s="25" t="n">
        <v>2110</v>
      </c>
      <c r="B2114" s="26">
        <f>_xlfn.XLOOKUP(C2114,sales!C:C,scon!B:B,"")</f>
        <v/>
      </c>
      <c r="C2114" s="4" t="n"/>
      <c r="D2114" s="26">
        <f>_xlfn.XLOOKUP(C2114,sales!C:C,scon!D:D,"")</f>
        <v/>
      </c>
      <c r="E2114" s="26">
        <f>_xlfn.XLOOKUP(C2114,sales!C:C,scon!E:E,"")</f>
        <v/>
      </c>
      <c r="F2114" s="4" t="n"/>
      <c r="G2114" s="27" t="n"/>
      <c r="H2114" s="28" t="n"/>
      <c r="I2114" s="4" t="n"/>
      <c r="J2114" s="35">
        <f>_xlfn.XLOOKUP(C2114,sales!C:C,scon!L:L,"")</f>
        <v/>
      </c>
      <c r="K2114" s="31" t="n"/>
      <c r="L2114" s="31" t="n"/>
      <c r="M2114" s="33">
        <f>IF(I2114="","",J2114*I2114)</f>
        <v/>
      </c>
      <c r="N2114" s="33">
        <f>IF(K2114="","",M2114 * K2114)</f>
        <v/>
      </c>
      <c r="O2114" s="33">
        <f>IF(K2114="","",M2114 + N2114)</f>
        <v/>
      </c>
      <c r="P2114" s="4" t="n"/>
      <c r="Q2114" s="33">
        <f>IF(L2114&amp;K2114="","",M2114 * L2114)</f>
        <v/>
      </c>
      <c r="R2114" s="34">
        <f>IF(M2114="","",O2114-P2114-Q2114)</f>
        <v/>
      </c>
    </row>
    <row r="2115">
      <c r="A2115" s="25" t="n">
        <v>2111</v>
      </c>
      <c r="B2115" s="26">
        <f>_xlfn.XLOOKUP(C2115,sales!C:C,scon!B:B,"")</f>
        <v/>
      </c>
      <c r="C2115" s="4" t="n"/>
      <c r="D2115" s="26">
        <f>_xlfn.XLOOKUP(C2115,sales!C:C,scon!D:D,"")</f>
        <v/>
      </c>
      <c r="E2115" s="26">
        <f>_xlfn.XLOOKUP(C2115,sales!C:C,scon!E:E,"")</f>
        <v/>
      </c>
      <c r="F2115" s="4" t="n"/>
      <c r="G2115" s="27" t="n"/>
      <c r="H2115" s="28" t="n"/>
      <c r="I2115" s="4" t="n"/>
      <c r="J2115" s="35">
        <f>_xlfn.XLOOKUP(C2115,sales!C:C,scon!L:L,"")</f>
        <v/>
      </c>
      <c r="K2115" s="31" t="n"/>
      <c r="L2115" s="31" t="n"/>
      <c r="M2115" s="33">
        <f>IF(I2115="","",J2115*I2115)</f>
        <v/>
      </c>
      <c r="N2115" s="33">
        <f>IF(K2115="","",M2115 * K2115)</f>
        <v/>
      </c>
      <c r="O2115" s="33">
        <f>IF(K2115="","",M2115 + N2115)</f>
        <v/>
      </c>
      <c r="P2115" s="4" t="n"/>
      <c r="Q2115" s="33">
        <f>IF(L2115&amp;K2115="","",M2115 * L2115)</f>
        <v/>
      </c>
      <c r="R2115" s="34">
        <f>IF(M2115="","",O2115-P2115-Q2115)</f>
        <v/>
      </c>
    </row>
    <row r="2116">
      <c r="A2116" s="25" t="n">
        <v>2112</v>
      </c>
      <c r="B2116" s="26">
        <f>_xlfn.XLOOKUP(C2116,sales!C:C,scon!B:B,"")</f>
        <v/>
      </c>
      <c r="C2116" s="4" t="n"/>
      <c r="D2116" s="26">
        <f>_xlfn.XLOOKUP(C2116,sales!C:C,scon!D:D,"")</f>
        <v/>
      </c>
      <c r="E2116" s="26">
        <f>_xlfn.XLOOKUP(C2116,sales!C:C,scon!E:E,"")</f>
        <v/>
      </c>
      <c r="F2116" s="4" t="n"/>
      <c r="G2116" s="27" t="n"/>
      <c r="H2116" s="28" t="n"/>
      <c r="I2116" s="4" t="n"/>
      <c r="J2116" s="35">
        <f>_xlfn.XLOOKUP(C2116,sales!C:C,scon!L:L,"")</f>
        <v/>
      </c>
      <c r="K2116" s="31" t="n"/>
      <c r="L2116" s="31" t="n"/>
      <c r="M2116" s="33">
        <f>IF(I2116="","",J2116*I2116)</f>
        <v/>
      </c>
      <c r="N2116" s="33">
        <f>IF(K2116="","",M2116 * K2116)</f>
        <v/>
      </c>
      <c r="O2116" s="33">
        <f>IF(K2116="","",M2116 + N2116)</f>
        <v/>
      </c>
      <c r="P2116" s="4" t="n"/>
      <c r="Q2116" s="33">
        <f>IF(L2116&amp;K2116="","",M2116 * L2116)</f>
        <v/>
      </c>
      <c r="R2116" s="34">
        <f>IF(M2116="","",O2116-P2116-Q2116)</f>
        <v/>
      </c>
    </row>
    <row r="2117">
      <c r="A2117" s="25" t="n">
        <v>2113</v>
      </c>
      <c r="B2117" s="26">
        <f>_xlfn.XLOOKUP(C2117,sales!C:C,scon!B:B,"")</f>
        <v/>
      </c>
      <c r="C2117" s="4" t="n"/>
      <c r="D2117" s="26">
        <f>_xlfn.XLOOKUP(C2117,sales!C:C,scon!D:D,"")</f>
        <v/>
      </c>
      <c r="E2117" s="26">
        <f>_xlfn.XLOOKUP(C2117,sales!C:C,scon!E:E,"")</f>
        <v/>
      </c>
      <c r="F2117" s="4" t="n"/>
      <c r="G2117" s="27" t="n"/>
      <c r="H2117" s="28" t="n"/>
      <c r="I2117" s="4" t="n"/>
      <c r="J2117" s="35">
        <f>_xlfn.XLOOKUP(C2117,sales!C:C,scon!L:L,"")</f>
        <v/>
      </c>
      <c r="K2117" s="31" t="n"/>
      <c r="L2117" s="31" t="n"/>
      <c r="M2117" s="33">
        <f>IF(I2117="","",J2117*I2117)</f>
        <v/>
      </c>
      <c r="N2117" s="33">
        <f>IF(K2117="","",M2117 * K2117)</f>
        <v/>
      </c>
      <c r="O2117" s="33">
        <f>IF(K2117="","",M2117 + N2117)</f>
        <v/>
      </c>
      <c r="P2117" s="4" t="n"/>
      <c r="Q2117" s="33">
        <f>IF(L2117&amp;K2117="","",M2117 * L2117)</f>
        <v/>
      </c>
      <c r="R2117" s="34">
        <f>IF(M2117="","",O2117-P2117-Q2117)</f>
        <v/>
      </c>
    </row>
    <row r="2118">
      <c r="A2118" s="25" t="n">
        <v>2114</v>
      </c>
      <c r="B2118" s="26">
        <f>_xlfn.XLOOKUP(C2118,sales!C:C,scon!B:B,"")</f>
        <v/>
      </c>
      <c r="C2118" s="4" t="n"/>
      <c r="D2118" s="26">
        <f>_xlfn.XLOOKUP(C2118,sales!C:C,scon!D:D,"")</f>
        <v/>
      </c>
      <c r="E2118" s="26">
        <f>_xlfn.XLOOKUP(C2118,sales!C:C,scon!E:E,"")</f>
        <v/>
      </c>
      <c r="F2118" s="4" t="n"/>
      <c r="G2118" s="27" t="n"/>
      <c r="H2118" s="28" t="n"/>
      <c r="I2118" s="4" t="n"/>
      <c r="J2118" s="35">
        <f>_xlfn.XLOOKUP(C2118,sales!C:C,scon!L:L,"")</f>
        <v/>
      </c>
      <c r="K2118" s="31" t="n"/>
      <c r="L2118" s="31" t="n"/>
      <c r="M2118" s="33">
        <f>IF(I2118="","",J2118*I2118)</f>
        <v/>
      </c>
      <c r="N2118" s="33">
        <f>IF(K2118="","",M2118 * K2118)</f>
        <v/>
      </c>
      <c r="O2118" s="33">
        <f>IF(K2118="","",M2118 + N2118)</f>
        <v/>
      </c>
      <c r="P2118" s="4" t="n"/>
      <c r="Q2118" s="33">
        <f>IF(L2118&amp;K2118="","",M2118 * L2118)</f>
        <v/>
      </c>
      <c r="R2118" s="34">
        <f>IF(M2118="","",O2118-P2118-Q2118)</f>
        <v/>
      </c>
    </row>
    <row r="2119">
      <c r="A2119" s="25" t="n">
        <v>2115</v>
      </c>
      <c r="B2119" s="26">
        <f>_xlfn.XLOOKUP(C2119,sales!C:C,scon!B:B,"")</f>
        <v/>
      </c>
      <c r="C2119" s="4" t="n"/>
      <c r="D2119" s="26">
        <f>_xlfn.XLOOKUP(C2119,sales!C:C,scon!D:D,"")</f>
        <v/>
      </c>
      <c r="E2119" s="26">
        <f>_xlfn.XLOOKUP(C2119,sales!C:C,scon!E:E,"")</f>
        <v/>
      </c>
      <c r="F2119" s="4" t="n"/>
      <c r="G2119" s="27" t="n"/>
      <c r="H2119" s="28" t="n"/>
      <c r="I2119" s="4" t="n"/>
      <c r="J2119" s="35">
        <f>_xlfn.XLOOKUP(C2119,sales!C:C,scon!L:L,"")</f>
        <v/>
      </c>
      <c r="K2119" s="31" t="n"/>
      <c r="L2119" s="31" t="n"/>
      <c r="M2119" s="33">
        <f>IF(I2119="","",J2119*I2119)</f>
        <v/>
      </c>
      <c r="N2119" s="33">
        <f>IF(K2119="","",M2119 * K2119)</f>
        <v/>
      </c>
      <c r="O2119" s="33">
        <f>IF(K2119="","",M2119 + N2119)</f>
        <v/>
      </c>
      <c r="P2119" s="4" t="n"/>
      <c r="Q2119" s="33">
        <f>IF(L2119&amp;K2119="","",M2119 * L2119)</f>
        <v/>
      </c>
      <c r="R2119" s="34">
        <f>IF(M2119="","",O2119-P2119-Q2119)</f>
        <v/>
      </c>
    </row>
    <row r="2120">
      <c r="A2120" s="25" t="n">
        <v>2116</v>
      </c>
      <c r="B2120" s="26">
        <f>_xlfn.XLOOKUP(C2120,sales!C:C,scon!B:B,"")</f>
        <v/>
      </c>
      <c r="C2120" s="4" t="n"/>
      <c r="D2120" s="26">
        <f>_xlfn.XLOOKUP(C2120,sales!C:C,scon!D:D,"")</f>
        <v/>
      </c>
      <c r="E2120" s="26">
        <f>_xlfn.XLOOKUP(C2120,sales!C:C,scon!E:E,"")</f>
        <v/>
      </c>
      <c r="F2120" s="4" t="n"/>
      <c r="G2120" s="27" t="n"/>
      <c r="H2120" s="28" t="n"/>
      <c r="I2120" s="4" t="n"/>
      <c r="J2120" s="35">
        <f>_xlfn.XLOOKUP(C2120,sales!C:C,scon!L:L,"")</f>
        <v/>
      </c>
      <c r="K2120" s="31" t="n"/>
      <c r="L2120" s="31" t="n"/>
      <c r="M2120" s="33">
        <f>IF(I2120="","",J2120*I2120)</f>
        <v/>
      </c>
      <c r="N2120" s="33">
        <f>IF(K2120="","",M2120 * K2120)</f>
        <v/>
      </c>
      <c r="O2120" s="33">
        <f>IF(K2120="","",M2120 + N2120)</f>
        <v/>
      </c>
      <c r="P2120" s="4" t="n"/>
      <c r="Q2120" s="33">
        <f>IF(L2120&amp;K2120="","",M2120 * L2120)</f>
        <v/>
      </c>
      <c r="R2120" s="34">
        <f>IF(M2120="","",O2120-P2120-Q2120)</f>
        <v/>
      </c>
    </row>
    <row r="2121">
      <c r="A2121" s="25" t="n">
        <v>2117</v>
      </c>
      <c r="B2121" s="26">
        <f>_xlfn.XLOOKUP(C2121,sales!C:C,scon!B:B,"")</f>
        <v/>
      </c>
      <c r="C2121" s="4" t="n"/>
      <c r="D2121" s="26">
        <f>_xlfn.XLOOKUP(C2121,sales!C:C,scon!D:D,"")</f>
        <v/>
      </c>
      <c r="E2121" s="26">
        <f>_xlfn.XLOOKUP(C2121,sales!C:C,scon!E:E,"")</f>
        <v/>
      </c>
      <c r="F2121" s="4" t="n"/>
      <c r="G2121" s="27" t="n"/>
      <c r="H2121" s="28" t="n"/>
      <c r="I2121" s="4" t="n"/>
      <c r="J2121" s="35">
        <f>_xlfn.XLOOKUP(C2121,sales!C:C,scon!L:L,"")</f>
        <v/>
      </c>
      <c r="K2121" s="31" t="n"/>
      <c r="L2121" s="31" t="n"/>
      <c r="M2121" s="33">
        <f>IF(I2121="","",J2121*I2121)</f>
        <v/>
      </c>
      <c r="N2121" s="33">
        <f>IF(K2121="","",M2121 * K2121)</f>
        <v/>
      </c>
      <c r="O2121" s="33">
        <f>IF(K2121="","",M2121 + N2121)</f>
        <v/>
      </c>
      <c r="P2121" s="4" t="n"/>
      <c r="Q2121" s="33">
        <f>IF(L2121&amp;K2121="","",M2121 * L2121)</f>
        <v/>
      </c>
      <c r="R2121" s="34">
        <f>IF(M2121="","",O2121-P2121-Q2121)</f>
        <v/>
      </c>
    </row>
    <row r="2122">
      <c r="A2122" s="25" t="n">
        <v>2118</v>
      </c>
      <c r="B2122" s="26">
        <f>_xlfn.XLOOKUP(C2122,sales!C:C,scon!B:B,"")</f>
        <v/>
      </c>
      <c r="C2122" s="4" t="n"/>
      <c r="D2122" s="26">
        <f>_xlfn.XLOOKUP(C2122,sales!C:C,scon!D:D,"")</f>
        <v/>
      </c>
      <c r="E2122" s="26">
        <f>_xlfn.XLOOKUP(C2122,sales!C:C,scon!E:E,"")</f>
        <v/>
      </c>
      <c r="F2122" s="4" t="n"/>
      <c r="G2122" s="27" t="n"/>
      <c r="H2122" s="28" t="n"/>
      <c r="I2122" s="4" t="n"/>
      <c r="J2122" s="35">
        <f>_xlfn.XLOOKUP(C2122,sales!C:C,scon!L:L,"")</f>
        <v/>
      </c>
      <c r="K2122" s="31" t="n"/>
      <c r="L2122" s="31" t="n"/>
      <c r="M2122" s="33">
        <f>IF(I2122="","",J2122*I2122)</f>
        <v/>
      </c>
      <c r="N2122" s="33">
        <f>IF(K2122="","",M2122 * K2122)</f>
        <v/>
      </c>
      <c r="O2122" s="33">
        <f>IF(K2122="","",M2122 + N2122)</f>
        <v/>
      </c>
      <c r="P2122" s="4" t="n"/>
      <c r="Q2122" s="33">
        <f>IF(L2122&amp;K2122="","",M2122 * L2122)</f>
        <v/>
      </c>
      <c r="R2122" s="34">
        <f>IF(M2122="","",O2122-P2122-Q2122)</f>
        <v/>
      </c>
    </row>
    <row r="2123">
      <c r="A2123" s="25" t="n">
        <v>2119</v>
      </c>
      <c r="B2123" s="26">
        <f>_xlfn.XLOOKUP(C2123,sales!C:C,scon!B:B,"")</f>
        <v/>
      </c>
      <c r="C2123" s="4" t="n"/>
      <c r="D2123" s="26">
        <f>_xlfn.XLOOKUP(C2123,sales!C:C,scon!D:D,"")</f>
        <v/>
      </c>
      <c r="E2123" s="26">
        <f>_xlfn.XLOOKUP(C2123,sales!C:C,scon!E:E,"")</f>
        <v/>
      </c>
      <c r="F2123" s="4" t="n"/>
      <c r="G2123" s="27" t="n"/>
      <c r="H2123" s="28" t="n"/>
      <c r="I2123" s="4" t="n"/>
      <c r="J2123" s="35">
        <f>_xlfn.XLOOKUP(C2123,sales!C:C,scon!L:L,"")</f>
        <v/>
      </c>
      <c r="K2123" s="31" t="n"/>
      <c r="L2123" s="31" t="n"/>
      <c r="M2123" s="33">
        <f>IF(I2123="","",J2123*I2123)</f>
        <v/>
      </c>
      <c r="N2123" s="33">
        <f>IF(K2123="","",M2123 * K2123)</f>
        <v/>
      </c>
      <c r="O2123" s="33">
        <f>IF(K2123="","",M2123 + N2123)</f>
        <v/>
      </c>
      <c r="P2123" s="4" t="n"/>
      <c r="Q2123" s="33">
        <f>IF(L2123&amp;K2123="","",M2123 * L2123)</f>
        <v/>
      </c>
      <c r="R2123" s="34">
        <f>IF(M2123="","",O2123-P2123-Q2123)</f>
        <v/>
      </c>
    </row>
    <row r="2124">
      <c r="A2124" s="25" t="n">
        <v>2120</v>
      </c>
      <c r="B2124" s="26">
        <f>_xlfn.XLOOKUP(C2124,sales!C:C,scon!B:B,"")</f>
        <v/>
      </c>
      <c r="C2124" s="4" t="n"/>
      <c r="D2124" s="26">
        <f>_xlfn.XLOOKUP(C2124,sales!C:C,scon!D:D,"")</f>
        <v/>
      </c>
      <c r="E2124" s="26">
        <f>_xlfn.XLOOKUP(C2124,sales!C:C,scon!E:E,"")</f>
        <v/>
      </c>
      <c r="F2124" s="4" t="n"/>
      <c r="G2124" s="27" t="n"/>
      <c r="H2124" s="28" t="n"/>
      <c r="I2124" s="4" t="n"/>
      <c r="J2124" s="35">
        <f>_xlfn.XLOOKUP(C2124,sales!C:C,scon!L:L,"")</f>
        <v/>
      </c>
      <c r="K2124" s="31" t="n"/>
      <c r="L2124" s="31" t="n"/>
      <c r="M2124" s="33">
        <f>IF(I2124="","",J2124*I2124)</f>
        <v/>
      </c>
      <c r="N2124" s="33">
        <f>IF(K2124="","",M2124 * K2124)</f>
        <v/>
      </c>
      <c r="O2124" s="33">
        <f>IF(K2124="","",M2124 + N2124)</f>
        <v/>
      </c>
      <c r="P2124" s="4" t="n"/>
      <c r="Q2124" s="33">
        <f>IF(L2124&amp;K2124="","",M2124 * L2124)</f>
        <v/>
      </c>
      <c r="R2124" s="34">
        <f>IF(M2124="","",O2124-P2124-Q2124)</f>
        <v/>
      </c>
    </row>
    <row r="2125">
      <c r="A2125" s="25" t="n">
        <v>2121</v>
      </c>
      <c r="B2125" s="26">
        <f>_xlfn.XLOOKUP(C2125,sales!C:C,scon!B:B,"")</f>
        <v/>
      </c>
      <c r="C2125" s="4" t="n"/>
      <c r="D2125" s="26">
        <f>_xlfn.XLOOKUP(C2125,sales!C:C,scon!D:D,"")</f>
        <v/>
      </c>
      <c r="E2125" s="26">
        <f>_xlfn.XLOOKUP(C2125,sales!C:C,scon!E:E,"")</f>
        <v/>
      </c>
      <c r="F2125" s="4" t="n"/>
      <c r="G2125" s="27" t="n"/>
      <c r="H2125" s="28" t="n"/>
      <c r="I2125" s="4" t="n"/>
      <c r="J2125" s="35">
        <f>_xlfn.XLOOKUP(C2125,sales!C:C,scon!L:L,"")</f>
        <v/>
      </c>
      <c r="K2125" s="31" t="n"/>
      <c r="L2125" s="31" t="n"/>
      <c r="M2125" s="33">
        <f>IF(I2125="","",J2125*I2125)</f>
        <v/>
      </c>
      <c r="N2125" s="33">
        <f>IF(K2125="","",M2125 * K2125)</f>
        <v/>
      </c>
      <c r="O2125" s="33">
        <f>IF(K2125="","",M2125 + N2125)</f>
        <v/>
      </c>
      <c r="P2125" s="4" t="n"/>
      <c r="Q2125" s="33">
        <f>IF(L2125&amp;K2125="","",M2125 * L2125)</f>
        <v/>
      </c>
      <c r="R2125" s="34">
        <f>IF(M2125="","",O2125-P2125-Q2125)</f>
        <v/>
      </c>
    </row>
    <row r="2126">
      <c r="A2126" s="25" t="n">
        <v>2122</v>
      </c>
      <c r="B2126" s="26">
        <f>_xlfn.XLOOKUP(C2126,sales!C:C,scon!B:B,"")</f>
        <v/>
      </c>
      <c r="C2126" s="4" t="n"/>
      <c r="D2126" s="26">
        <f>_xlfn.XLOOKUP(C2126,sales!C:C,scon!D:D,"")</f>
        <v/>
      </c>
      <c r="E2126" s="26">
        <f>_xlfn.XLOOKUP(C2126,sales!C:C,scon!E:E,"")</f>
        <v/>
      </c>
      <c r="F2126" s="4" t="n"/>
      <c r="G2126" s="27" t="n"/>
      <c r="H2126" s="28" t="n"/>
      <c r="I2126" s="4" t="n"/>
      <c r="J2126" s="35">
        <f>_xlfn.XLOOKUP(C2126,sales!C:C,scon!L:L,"")</f>
        <v/>
      </c>
      <c r="K2126" s="31" t="n"/>
      <c r="L2126" s="31" t="n"/>
      <c r="M2126" s="33">
        <f>IF(I2126="","",J2126*I2126)</f>
        <v/>
      </c>
      <c r="N2126" s="33">
        <f>IF(K2126="","",M2126 * K2126)</f>
        <v/>
      </c>
      <c r="O2126" s="33">
        <f>IF(K2126="","",M2126 + N2126)</f>
        <v/>
      </c>
      <c r="P2126" s="4" t="n"/>
      <c r="Q2126" s="33">
        <f>IF(L2126&amp;K2126="","",M2126 * L2126)</f>
        <v/>
      </c>
      <c r="R2126" s="34">
        <f>IF(M2126="","",O2126-P2126-Q2126)</f>
        <v/>
      </c>
    </row>
    <row r="2127">
      <c r="A2127" s="25" t="n">
        <v>2123</v>
      </c>
      <c r="B2127" s="26">
        <f>_xlfn.XLOOKUP(C2127,sales!C:C,scon!B:B,"")</f>
        <v/>
      </c>
      <c r="C2127" s="4" t="n"/>
      <c r="D2127" s="26">
        <f>_xlfn.XLOOKUP(C2127,sales!C:C,scon!D:D,"")</f>
        <v/>
      </c>
      <c r="E2127" s="26">
        <f>_xlfn.XLOOKUP(C2127,sales!C:C,scon!E:E,"")</f>
        <v/>
      </c>
      <c r="F2127" s="4" t="n"/>
      <c r="G2127" s="27" t="n"/>
      <c r="H2127" s="28" t="n"/>
      <c r="I2127" s="4" t="n"/>
      <c r="J2127" s="35">
        <f>_xlfn.XLOOKUP(C2127,sales!C:C,scon!L:L,"")</f>
        <v/>
      </c>
      <c r="K2127" s="31" t="n"/>
      <c r="L2127" s="31" t="n"/>
      <c r="M2127" s="33">
        <f>IF(I2127="","",J2127*I2127)</f>
        <v/>
      </c>
      <c r="N2127" s="33">
        <f>IF(K2127="","",M2127 * K2127)</f>
        <v/>
      </c>
      <c r="O2127" s="33">
        <f>IF(K2127="","",M2127 + N2127)</f>
        <v/>
      </c>
      <c r="P2127" s="4" t="n"/>
      <c r="Q2127" s="33">
        <f>IF(L2127&amp;K2127="","",M2127 * L2127)</f>
        <v/>
      </c>
      <c r="R2127" s="34">
        <f>IF(M2127="","",O2127-P2127-Q2127)</f>
        <v/>
      </c>
    </row>
    <row r="2128">
      <c r="A2128" s="25" t="n">
        <v>2124</v>
      </c>
      <c r="B2128" s="26">
        <f>_xlfn.XLOOKUP(C2128,sales!C:C,scon!B:B,"")</f>
        <v/>
      </c>
      <c r="C2128" s="4" t="n"/>
      <c r="D2128" s="26">
        <f>_xlfn.XLOOKUP(C2128,sales!C:C,scon!D:D,"")</f>
        <v/>
      </c>
      <c r="E2128" s="26">
        <f>_xlfn.XLOOKUP(C2128,sales!C:C,scon!E:E,"")</f>
        <v/>
      </c>
      <c r="F2128" s="4" t="n"/>
      <c r="G2128" s="27" t="n"/>
      <c r="H2128" s="28" t="n"/>
      <c r="I2128" s="4" t="n"/>
      <c r="J2128" s="35">
        <f>_xlfn.XLOOKUP(C2128,sales!C:C,scon!L:L,"")</f>
        <v/>
      </c>
      <c r="K2128" s="31" t="n"/>
      <c r="L2128" s="31" t="n"/>
      <c r="M2128" s="33">
        <f>IF(I2128="","",J2128*I2128)</f>
        <v/>
      </c>
      <c r="N2128" s="33">
        <f>IF(K2128="","",M2128 * K2128)</f>
        <v/>
      </c>
      <c r="O2128" s="33">
        <f>IF(K2128="","",M2128 + N2128)</f>
        <v/>
      </c>
      <c r="P2128" s="4" t="n"/>
      <c r="Q2128" s="33">
        <f>IF(L2128&amp;K2128="","",M2128 * L2128)</f>
        <v/>
      </c>
      <c r="R2128" s="34">
        <f>IF(M2128="","",O2128-P2128-Q2128)</f>
        <v/>
      </c>
    </row>
    <row r="2129">
      <c r="A2129" s="25" t="n">
        <v>2125</v>
      </c>
      <c r="B2129" s="26">
        <f>_xlfn.XLOOKUP(C2129,sales!C:C,scon!B:B,"")</f>
        <v/>
      </c>
      <c r="C2129" s="4" t="n"/>
      <c r="D2129" s="26">
        <f>_xlfn.XLOOKUP(C2129,sales!C:C,scon!D:D,"")</f>
        <v/>
      </c>
      <c r="E2129" s="26">
        <f>_xlfn.XLOOKUP(C2129,sales!C:C,scon!E:E,"")</f>
        <v/>
      </c>
      <c r="F2129" s="4" t="n"/>
      <c r="G2129" s="27" t="n"/>
      <c r="H2129" s="28" t="n"/>
      <c r="I2129" s="4" t="n"/>
      <c r="J2129" s="35">
        <f>_xlfn.XLOOKUP(C2129,sales!C:C,scon!L:L,"")</f>
        <v/>
      </c>
      <c r="K2129" s="31" t="n"/>
      <c r="L2129" s="31" t="n"/>
      <c r="M2129" s="33">
        <f>IF(I2129="","",J2129*I2129)</f>
        <v/>
      </c>
      <c r="N2129" s="33">
        <f>IF(K2129="","",M2129 * K2129)</f>
        <v/>
      </c>
      <c r="O2129" s="33">
        <f>IF(K2129="","",M2129 + N2129)</f>
        <v/>
      </c>
      <c r="P2129" s="4" t="n"/>
      <c r="Q2129" s="33">
        <f>IF(L2129&amp;K2129="","",M2129 * L2129)</f>
        <v/>
      </c>
      <c r="R2129" s="34">
        <f>IF(M2129="","",O2129-P2129-Q2129)</f>
        <v/>
      </c>
    </row>
    <row r="2130">
      <c r="A2130" s="25" t="n">
        <v>2126</v>
      </c>
      <c r="B2130" s="26">
        <f>_xlfn.XLOOKUP(C2130,sales!C:C,scon!B:B,"")</f>
        <v/>
      </c>
      <c r="C2130" s="4" t="n"/>
      <c r="D2130" s="26">
        <f>_xlfn.XLOOKUP(C2130,sales!C:C,scon!D:D,"")</f>
        <v/>
      </c>
      <c r="E2130" s="26">
        <f>_xlfn.XLOOKUP(C2130,sales!C:C,scon!E:E,"")</f>
        <v/>
      </c>
      <c r="F2130" s="4" t="n"/>
      <c r="G2130" s="27" t="n"/>
      <c r="H2130" s="28" t="n"/>
      <c r="I2130" s="4" t="n"/>
      <c r="J2130" s="35">
        <f>_xlfn.XLOOKUP(C2130,sales!C:C,scon!L:L,"")</f>
        <v/>
      </c>
      <c r="K2130" s="31" t="n"/>
      <c r="L2130" s="31" t="n"/>
      <c r="M2130" s="33">
        <f>IF(I2130="","",J2130*I2130)</f>
        <v/>
      </c>
      <c r="N2130" s="33">
        <f>IF(K2130="","",M2130 * K2130)</f>
        <v/>
      </c>
      <c r="O2130" s="33">
        <f>IF(K2130="","",M2130 + N2130)</f>
        <v/>
      </c>
      <c r="P2130" s="4" t="n"/>
      <c r="Q2130" s="33">
        <f>IF(L2130&amp;K2130="","",M2130 * L2130)</f>
        <v/>
      </c>
      <c r="R2130" s="34">
        <f>IF(M2130="","",O2130-P2130-Q2130)</f>
        <v/>
      </c>
    </row>
    <row r="2131">
      <c r="A2131" s="25" t="n">
        <v>2127</v>
      </c>
      <c r="B2131" s="26">
        <f>_xlfn.XLOOKUP(C2131,sales!C:C,scon!B:B,"")</f>
        <v/>
      </c>
      <c r="C2131" s="4" t="n"/>
      <c r="D2131" s="26">
        <f>_xlfn.XLOOKUP(C2131,sales!C:C,scon!D:D,"")</f>
        <v/>
      </c>
      <c r="E2131" s="26">
        <f>_xlfn.XLOOKUP(C2131,sales!C:C,scon!E:E,"")</f>
        <v/>
      </c>
      <c r="F2131" s="4" t="n"/>
      <c r="G2131" s="27" t="n"/>
      <c r="H2131" s="28" t="n"/>
      <c r="I2131" s="4" t="n"/>
      <c r="J2131" s="35">
        <f>_xlfn.XLOOKUP(C2131,sales!C:C,scon!L:L,"")</f>
        <v/>
      </c>
      <c r="K2131" s="31" t="n"/>
      <c r="L2131" s="31" t="n"/>
      <c r="M2131" s="33">
        <f>IF(I2131="","",J2131*I2131)</f>
        <v/>
      </c>
      <c r="N2131" s="33">
        <f>IF(K2131="","",M2131 * K2131)</f>
        <v/>
      </c>
      <c r="O2131" s="33">
        <f>IF(K2131="","",M2131 + N2131)</f>
        <v/>
      </c>
      <c r="P2131" s="4" t="n"/>
      <c r="Q2131" s="33">
        <f>IF(L2131&amp;K2131="","",M2131 * L2131)</f>
        <v/>
      </c>
      <c r="R2131" s="34">
        <f>IF(M2131="","",O2131-P2131-Q2131)</f>
        <v/>
      </c>
    </row>
    <row r="2132">
      <c r="A2132" s="25" t="n">
        <v>2128</v>
      </c>
      <c r="B2132" s="26">
        <f>_xlfn.XLOOKUP(C2132,sales!C:C,scon!B:B,"")</f>
        <v/>
      </c>
      <c r="C2132" s="4" t="n"/>
      <c r="D2132" s="26">
        <f>_xlfn.XLOOKUP(C2132,sales!C:C,scon!D:D,"")</f>
        <v/>
      </c>
      <c r="E2132" s="26">
        <f>_xlfn.XLOOKUP(C2132,sales!C:C,scon!E:E,"")</f>
        <v/>
      </c>
      <c r="F2132" s="4" t="n"/>
      <c r="G2132" s="27" t="n"/>
      <c r="H2132" s="28" t="n"/>
      <c r="I2132" s="4" t="n"/>
      <c r="J2132" s="35">
        <f>_xlfn.XLOOKUP(C2132,sales!C:C,scon!L:L,"")</f>
        <v/>
      </c>
      <c r="K2132" s="31" t="n"/>
      <c r="L2132" s="31" t="n"/>
      <c r="M2132" s="33">
        <f>IF(I2132="","",J2132*I2132)</f>
        <v/>
      </c>
      <c r="N2132" s="33">
        <f>IF(K2132="","",M2132 * K2132)</f>
        <v/>
      </c>
      <c r="O2132" s="33">
        <f>IF(K2132="","",M2132 + N2132)</f>
        <v/>
      </c>
      <c r="P2132" s="4" t="n"/>
      <c r="Q2132" s="33">
        <f>IF(L2132&amp;K2132="","",M2132 * L2132)</f>
        <v/>
      </c>
      <c r="R2132" s="34">
        <f>IF(M2132="","",O2132-P2132-Q2132)</f>
        <v/>
      </c>
    </row>
    <row r="2133">
      <c r="A2133" s="25" t="n">
        <v>2129</v>
      </c>
      <c r="B2133" s="26">
        <f>_xlfn.XLOOKUP(C2133,sales!C:C,scon!B:B,"")</f>
        <v/>
      </c>
      <c r="C2133" s="4" t="n"/>
      <c r="D2133" s="26">
        <f>_xlfn.XLOOKUP(C2133,sales!C:C,scon!D:D,"")</f>
        <v/>
      </c>
      <c r="E2133" s="26">
        <f>_xlfn.XLOOKUP(C2133,sales!C:C,scon!E:E,"")</f>
        <v/>
      </c>
      <c r="F2133" s="4" t="n"/>
      <c r="G2133" s="27" t="n"/>
      <c r="H2133" s="28" t="n"/>
      <c r="I2133" s="4" t="n"/>
      <c r="J2133" s="35">
        <f>_xlfn.XLOOKUP(C2133,sales!C:C,scon!L:L,"")</f>
        <v/>
      </c>
      <c r="K2133" s="31" t="n"/>
      <c r="L2133" s="31" t="n"/>
      <c r="M2133" s="33">
        <f>IF(I2133="","",J2133*I2133)</f>
        <v/>
      </c>
      <c r="N2133" s="33">
        <f>IF(K2133="","",M2133 * K2133)</f>
        <v/>
      </c>
      <c r="O2133" s="33">
        <f>IF(K2133="","",M2133 + N2133)</f>
        <v/>
      </c>
      <c r="P2133" s="4" t="n"/>
      <c r="Q2133" s="33">
        <f>IF(L2133&amp;K2133="","",M2133 * L2133)</f>
        <v/>
      </c>
      <c r="R2133" s="34">
        <f>IF(M2133="","",O2133-P2133-Q2133)</f>
        <v/>
      </c>
    </row>
    <row r="2134">
      <c r="A2134" s="25" t="n">
        <v>2130</v>
      </c>
      <c r="B2134" s="26">
        <f>_xlfn.XLOOKUP(C2134,sales!C:C,scon!B:B,"")</f>
        <v/>
      </c>
      <c r="C2134" s="4" t="n"/>
      <c r="D2134" s="26">
        <f>_xlfn.XLOOKUP(C2134,sales!C:C,scon!D:D,"")</f>
        <v/>
      </c>
      <c r="E2134" s="26">
        <f>_xlfn.XLOOKUP(C2134,sales!C:C,scon!E:E,"")</f>
        <v/>
      </c>
      <c r="F2134" s="4" t="n"/>
      <c r="G2134" s="27" t="n"/>
      <c r="H2134" s="28" t="n"/>
      <c r="I2134" s="4" t="n"/>
      <c r="J2134" s="35">
        <f>_xlfn.XLOOKUP(C2134,sales!C:C,scon!L:L,"")</f>
        <v/>
      </c>
      <c r="K2134" s="31" t="n"/>
      <c r="L2134" s="31" t="n"/>
      <c r="M2134" s="33">
        <f>IF(I2134="","",J2134*I2134)</f>
        <v/>
      </c>
      <c r="N2134" s="33">
        <f>IF(K2134="","",M2134 * K2134)</f>
        <v/>
      </c>
      <c r="O2134" s="33">
        <f>IF(K2134="","",M2134 + N2134)</f>
        <v/>
      </c>
      <c r="P2134" s="4" t="n"/>
      <c r="Q2134" s="33">
        <f>IF(L2134&amp;K2134="","",M2134 * L2134)</f>
        <v/>
      </c>
      <c r="R2134" s="34">
        <f>IF(M2134="","",O2134-P2134-Q2134)</f>
        <v/>
      </c>
    </row>
    <row r="2135">
      <c r="A2135" s="25" t="n">
        <v>2131</v>
      </c>
      <c r="B2135" s="26">
        <f>_xlfn.XLOOKUP(C2135,sales!C:C,scon!B:B,"")</f>
        <v/>
      </c>
      <c r="C2135" s="4" t="n"/>
      <c r="D2135" s="26">
        <f>_xlfn.XLOOKUP(C2135,sales!C:C,scon!D:D,"")</f>
        <v/>
      </c>
      <c r="E2135" s="26">
        <f>_xlfn.XLOOKUP(C2135,sales!C:C,scon!E:E,"")</f>
        <v/>
      </c>
      <c r="F2135" s="4" t="n"/>
      <c r="G2135" s="27" t="n"/>
      <c r="H2135" s="28" t="n"/>
      <c r="I2135" s="4" t="n"/>
      <c r="J2135" s="35">
        <f>_xlfn.XLOOKUP(C2135,sales!C:C,scon!L:L,"")</f>
        <v/>
      </c>
      <c r="K2135" s="31" t="n"/>
      <c r="L2135" s="31" t="n"/>
      <c r="M2135" s="33">
        <f>IF(I2135="","",J2135*I2135)</f>
        <v/>
      </c>
      <c r="N2135" s="33">
        <f>IF(K2135="","",M2135 * K2135)</f>
        <v/>
      </c>
      <c r="O2135" s="33">
        <f>IF(K2135="","",M2135 + N2135)</f>
        <v/>
      </c>
      <c r="P2135" s="4" t="n"/>
      <c r="Q2135" s="33">
        <f>IF(L2135&amp;K2135="","",M2135 * L2135)</f>
        <v/>
      </c>
      <c r="R2135" s="34">
        <f>IF(M2135="","",O2135-P2135-Q2135)</f>
        <v/>
      </c>
    </row>
    <row r="2136">
      <c r="A2136" s="25" t="n">
        <v>2132</v>
      </c>
      <c r="B2136" s="26">
        <f>_xlfn.XLOOKUP(C2136,sales!C:C,scon!B:B,"")</f>
        <v/>
      </c>
      <c r="C2136" s="4" t="n"/>
      <c r="D2136" s="26">
        <f>_xlfn.XLOOKUP(C2136,sales!C:C,scon!D:D,"")</f>
        <v/>
      </c>
      <c r="E2136" s="26">
        <f>_xlfn.XLOOKUP(C2136,sales!C:C,scon!E:E,"")</f>
        <v/>
      </c>
      <c r="F2136" s="4" t="n"/>
      <c r="G2136" s="27" t="n"/>
      <c r="H2136" s="28" t="n"/>
      <c r="I2136" s="4" t="n"/>
      <c r="J2136" s="35">
        <f>_xlfn.XLOOKUP(C2136,sales!C:C,scon!L:L,"")</f>
        <v/>
      </c>
      <c r="K2136" s="31" t="n"/>
      <c r="L2136" s="31" t="n"/>
      <c r="M2136" s="33">
        <f>IF(I2136="","",J2136*I2136)</f>
        <v/>
      </c>
      <c r="N2136" s="33">
        <f>IF(K2136="","",M2136 * K2136)</f>
        <v/>
      </c>
      <c r="O2136" s="33">
        <f>IF(K2136="","",M2136 + N2136)</f>
        <v/>
      </c>
      <c r="P2136" s="4" t="n"/>
      <c r="Q2136" s="33">
        <f>IF(L2136&amp;K2136="","",M2136 * L2136)</f>
        <v/>
      </c>
      <c r="R2136" s="34">
        <f>IF(M2136="","",O2136-P2136-Q2136)</f>
        <v/>
      </c>
    </row>
    <row r="2137">
      <c r="A2137" s="25" t="n">
        <v>2133</v>
      </c>
      <c r="B2137" s="26">
        <f>_xlfn.XLOOKUP(C2137,sales!C:C,scon!B:B,"")</f>
        <v/>
      </c>
      <c r="C2137" s="4" t="n"/>
      <c r="D2137" s="26">
        <f>_xlfn.XLOOKUP(C2137,sales!C:C,scon!D:D,"")</f>
        <v/>
      </c>
      <c r="E2137" s="26">
        <f>_xlfn.XLOOKUP(C2137,sales!C:C,scon!E:E,"")</f>
        <v/>
      </c>
      <c r="F2137" s="4" t="n"/>
      <c r="G2137" s="27" t="n"/>
      <c r="H2137" s="28" t="n"/>
      <c r="I2137" s="4" t="n"/>
      <c r="J2137" s="35">
        <f>_xlfn.XLOOKUP(C2137,sales!C:C,scon!L:L,"")</f>
        <v/>
      </c>
      <c r="K2137" s="31" t="n"/>
      <c r="L2137" s="31" t="n"/>
      <c r="M2137" s="33">
        <f>IF(I2137="","",J2137*I2137)</f>
        <v/>
      </c>
      <c r="N2137" s="33">
        <f>IF(K2137="","",M2137 * K2137)</f>
        <v/>
      </c>
      <c r="O2137" s="33">
        <f>IF(K2137="","",M2137 + N2137)</f>
        <v/>
      </c>
      <c r="P2137" s="4" t="n"/>
      <c r="Q2137" s="33">
        <f>IF(L2137&amp;K2137="","",M2137 * L2137)</f>
        <v/>
      </c>
      <c r="R2137" s="34">
        <f>IF(M2137="","",O2137-P2137-Q2137)</f>
        <v/>
      </c>
    </row>
    <row r="2138">
      <c r="A2138" s="25" t="n">
        <v>2134</v>
      </c>
      <c r="B2138" s="26">
        <f>_xlfn.XLOOKUP(C2138,sales!C:C,scon!B:B,"")</f>
        <v/>
      </c>
      <c r="C2138" s="4" t="n"/>
      <c r="D2138" s="26">
        <f>_xlfn.XLOOKUP(C2138,sales!C:C,scon!D:D,"")</f>
        <v/>
      </c>
      <c r="E2138" s="26">
        <f>_xlfn.XLOOKUP(C2138,sales!C:C,scon!E:E,"")</f>
        <v/>
      </c>
      <c r="F2138" s="4" t="n"/>
      <c r="G2138" s="27" t="n"/>
      <c r="H2138" s="28" t="n"/>
      <c r="I2138" s="4" t="n"/>
      <c r="J2138" s="35">
        <f>_xlfn.XLOOKUP(C2138,sales!C:C,scon!L:L,"")</f>
        <v/>
      </c>
      <c r="K2138" s="31" t="n"/>
      <c r="L2138" s="31" t="n"/>
      <c r="M2138" s="33">
        <f>IF(I2138="","",J2138*I2138)</f>
        <v/>
      </c>
      <c r="N2138" s="33">
        <f>IF(K2138="","",M2138 * K2138)</f>
        <v/>
      </c>
      <c r="O2138" s="33">
        <f>IF(K2138="","",M2138 + N2138)</f>
        <v/>
      </c>
      <c r="P2138" s="4" t="n"/>
      <c r="Q2138" s="33">
        <f>IF(L2138&amp;K2138="","",M2138 * L2138)</f>
        <v/>
      </c>
      <c r="R2138" s="34">
        <f>IF(M2138="","",O2138-P2138-Q2138)</f>
        <v/>
      </c>
    </row>
    <row r="2139">
      <c r="A2139" s="25" t="n">
        <v>2135</v>
      </c>
      <c r="B2139" s="26">
        <f>_xlfn.XLOOKUP(C2139,sales!C:C,scon!B:B,"")</f>
        <v/>
      </c>
      <c r="C2139" s="4" t="n"/>
      <c r="D2139" s="26">
        <f>_xlfn.XLOOKUP(C2139,sales!C:C,scon!D:D,"")</f>
        <v/>
      </c>
      <c r="E2139" s="26">
        <f>_xlfn.XLOOKUP(C2139,sales!C:C,scon!E:E,"")</f>
        <v/>
      </c>
      <c r="F2139" s="4" t="n"/>
      <c r="G2139" s="27" t="n"/>
      <c r="H2139" s="28" t="n"/>
      <c r="I2139" s="4" t="n"/>
      <c r="J2139" s="35">
        <f>_xlfn.XLOOKUP(C2139,sales!C:C,scon!L:L,"")</f>
        <v/>
      </c>
      <c r="K2139" s="31" t="n"/>
      <c r="L2139" s="31" t="n"/>
      <c r="M2139" s="33">
        <f>IF(I2139="","",J2139*I2139)</f>
        <v/>
      </c>
      <c r="N2139" s="33">
        <f>IF(K2139="","",M2139 * K2139)</f>
        <v/>
      </c>
      <c r="O2139" s="33">
        <f>IF(K2139="","",M2139 + N2139)</f>
        <v/>
      </c>
      <c r="P2139" s="4" t="n"/>
      <c r="Q2139" s="33">
        <f>IF(L2139&amp;K2139="","",M2139 * L2139)</f>
        <v/>
      </c>
      <c r="R2139" s="34">
        <f>IF(M2139="","",O2139-P2139-Q2139)</f>
        <v/>
      </c>
    </row>
    <row r="2140">
      <c r="A2140" s="25" t="n">
        <v>2136</v>
      </c>
      <c r="B2140" s="26">
        <f>_xlfn.XLOOKUP(C2140,sales!C:C,scon!B:B,"")</f>
        <v/>
      </c>
      <c r="C2140" s="4" t="n"/>
      <c r="D2140" s="26">
        <f>_xlfn.XLOOKUP(C2140,sales!C:C,scon!D:D,"")</f>
        <v/>
      </c>
      <c r="E2140" s="26">
        <f>_xlfn.XLOOKUP(C2140,sales!C:C,scon!E:E,"")</f>
        <v/>
      </c>
      <c r="F2140" s="4" t="n"/>
      <c r="G2140" s="27" t="n"/>
      <c r="H2140" s="28" t="n"/>
      <c r="I2140" s="4" t="n"/>
      <c r="J2140" s="35">
        <f>_xlfn.XLOOKUP(C2140,sales!C:C,scon!L:L,"")</f>
        <v/>
      </c>
      <c r="K2140" s="31" t="n"/>
      <c r="L2140" s="31" t="n"/>
      <c r="M2140" s="33">
        <f>IF(I2140="","",J2140*I2140)</f>
        <v/>
      </c>
      <c r="N2140" s="33">
        <f>IF(K2140="","",M2140 * K2140)</f>
        <v/>
      </c>
      <c r="O2140" s="33">
        <f>IF(K2140="","",M2140 + N2140)</f>
        <v/>
      </c>
      <c r="P2140" s="4" t="n"/>
      <c r="Q2140" s="33">
        <f>IF(L2140&amp;K2140="","",M2140 * L2140)</f>
        <v/>
      </c>
      <c r="R2140" s="34">
        <f>IF(M2140="","",O2140-P2140-Q2140)</f>
        <v/>
      </c>
    </row>
    <row r="2141">
      <c r="A2141" s="25" t="n">
        <v>2137</v>
      </c>
      <c r="B2141" s="26">
        <f>_xlfn.XLOOKUP(C2141,sales!C:C,scon!B:B,"")</f>
        <v/>
      </c>
      <c r="C2141" s="4" t="n"/>
      <c r="D2141" s="26">
        <f>_xlfn.XLOOKUP(C2141,sales!C:C,scon!D:D,"")</f>
        <v/>
      </c>
      <c r="E2141" s="26">
        <f>_xlfn.XLOOKUP(C2141,sales!C:C,scon!E:E,"")</f>
        <v/>
      </c>
      <c r="F2141" s="4" t="n"/>
      <c r="G2141" s="27" t="n"/>
      <c r="H2141" s="28" t="n"/>
      <c r="I2141" s="4" t="n"/>
      <c r="J2141" s="35">
        <f>_xlfn.XLOOKUP(C2141,sales!C:C,scon!L:L,"")</f>
        <v/>
      </c>
      <c r="K2141" s="31" t="n"/>
      <c r="L2141" s="31" t="n"/>
      <c r="M2141" s="33">
        <f>IF(I2141="","",J2141*I2141)</f>
        <v/>
      </c>
      <c r="N2141" s="33">
        <f>IF(K2141="","",M2141 * K2141)</f>
        <v/>
      </c>
      <c r="O2141" s="33">
        <f>IF(K2141="","",M2141 + N2141)</f>
        <v/>
      </c>
      <c r="P2141" s="4" t="n"/>
      <c r="Q2141" s="33">
        <f>IF(L2141&amp;K2141="","",M2141 * L2141)</f>
        <v/>
      </c>
      <c r="R2141" s="34">
        <f>IF(M2141="","",O2141-P2141-Q2141)</f>
        <v/>
      </c>
    </row>
    <row r="2142">
      <c r="A2142" s="25" t="n">
        <v>2138</v>
      </c>
      <c r="B2142" s="26">
        <f>_xlfn.XLOOKUP(C2142,sales!C:C,scon!B:B,"")</f>
        <v/>
      </c>
      <c r="C2142" s="4" t="n"/>
      <c r="D2142" s="26">
        <f>_xlfn.XLOOKUP(C2142,sales!C:C,scon!D:D,"")</f>
        <v/>
      </c>
      <c r="E2142" s="26">
        <f>_xlfn.XLOOKUP(C2142,sales!C:C,scon!E:E,"")</f>
        <v/>
      </c>
      <c r="F2142" s="4" t="n"/>
      <c r="G2142" s="27" t="n"/>
      <c r="H2142" s="28" t="n"/>
      <c r="I2142" s="4" t="n"/>
      <c r="J2142" s="35">
        <f>_xlfn.XLOOKUP(C2142,sales!C:C,scon!L:L,"")</f>
        <v/>
      </c>
      <c r="K2142" s="31" t="n"/>
      <c r="L2142" s="31" t="n"/>
      <c r="M2142" s="33">
        <f>IF(I2142="","",J2142*I2142)</f>
        <v/>
      </c>
      <c r="N2142" s="33">
        <f>IF(K2142="","",M2142 * K2142)</f>
        <v/>
      </c>
      <c r="O2142" s="33">
        <f>IF(K2142="","",M2142 + N2142)</f>
        <v/>
      </c>
      <c r="P2142" s="4" t="n"/>
      <c r="Q2142" s="33">
        <f>IF(L2142&amp;K2142="","",M2142 * L2142)</f>
        <v/>
      </c>
      <c r="R2142" s="34">
        <f>IF(M2142="","",O2142-P2142-Q2142)</f>
        <v/>
      </c>
    </row>
    <row r="2143">
      <c r="A2143" s="25" t="n">
        <v>2139</v>
      </c>
      <c r="B2143" s="26">
        <f>_xlfn.XLOOKUP(C2143,sales!C:C,scon!B:B,"")</f>
        <v/>
      </c>
      <c r="C2143" s="4" t="n"/>
      <c r="D2143" s="26">
        <f>_xlfn.XLOOKUP(C2143,sales!C:C,scon!D:D,"")</f>
        <v/>
      </c>
      <c r="E2143" s="26">
        <f>_xlfn.XLOOKUP(C2143,sales!C:C,scon!E:E,"")</f>
        <v/>
      </c>
      <c r="F2143" s="4" t="n"/>
      <c r="G2143" s="27" t="n"/>
      <c r="H2143" s="28" t="n"/>
      <c r="I2143" s="4" t="n"/>
      <c r="J2143" s="35">
        <f>_xlfn.XLOOKUP(C2143,sales!C:C,scon!L:L,"")</f>
        <v/>
      </c>
      <c r="K2143" s="31" t="n"/>
      <c r="L2143" s="31" t="n"/>
      <c r="M2143" s="33">
        <f>IF(I2143="","",J2143*I2143)</f>
        <v/>
      </c>
      <c r="N2143" s="33">
        <f>IF(K2143="","",M2143 * K2143)</f>
        <v/>
      </c>
      <c r="O2143" s="33">
        <f>IF(K2143="","",M2143 + N2143)</f>
        <v/>
      </c>
      <c r="P2143" s="4" t="n"/>
      <c r="Q2143" s="33">
        <f>IF(L2143&amp;K2143="","",M2143 * L2143)</f>
        <v/>
      </c>
      <c r="R2143" s="34">
        <f>IF(M2143="","",O2143-P2143-Q2143)</f>
        <v/>
      </c>
    </row>
    <row r="2144">
      <c r="A2144" s="25" t="n">
        <v>2140</v>
      </c>
      <c r="B2144" s="26">
        <f>_xlfn.XLOOKUP(C2144,sales!C:C,scon!B:B,"")</f>
        <v/>
      </c>
      <c r="C2144" s="4" t="n"/>
      <c r="D2144" s="26">
        <f>_xlfn.XLOOKUP(C2144,sales!C:C,scon!D:D,"")</f>
        <v/>
      </c>
      <c r="E2144" s="26">
        <f>_xlfn.XLOOKUP(C2144,sales!C:C,scon!E:E,"")</f>
        <v/>
      </c>
      <c r="F2144" s="4" t="n"/>
      <c r="G2144" s="27" t="n"/>
      <c r="H2144" s="28" t="n"/>
      <c r="I2144" s="4" t="n"/>
      <c r="J2144" s="35">
        <f>_xlfn.XLOOKUP(C2144,sales!C:C,scon!L:L,"")</f>
        <v/>
      </c>
      <c r="K2144" s="31" t="n"/>
      <c r="L2144" s="31" t="n"/>
      <c r="M2144" s="33">
        <f>IF(I2144="","",J2144*I2144)</f>
        <v/>
      </c>
      <c r="N2144" s="33">
        <f>IF(K2144="","",M2144 * K2144)</f>
        <v/>
      </c>
      <c r="O2144" s="33">
        <f>IF(K2144="","",M2144 + N2144)</f>
        <v/>
      </c>
      <c r="P2144" s="4" t="n"/>
      <c r="Q2144" s="33">
        <f>IF(L2144&amp;K2144="","",M2144 * L2144)</f>
        <v/>
      </c>
      <c r="R2144" s="34">
        <f>IF(M2144="","",O2144-P2144-Q2144)</f>
        <v/>
      </c>
    </row>
    <row r="2145">
      <c r="A2145" s="25" t="n">
        <v>2141</v>
      </c>
      <c r="B2145" s="26">
        <f>_xlfn.XLOOKUP(C2145,sales!C:C,scon!B:B,"")</f>
        <v/>
      </c>
      <c r="C2145" s="4" t="n"/>
      <c r="D2145" s="26">
        <f>_xlfn.XLOOKUP(C2145,sales!C:C,scon!D:D,"")</f>
        <v/>
      </c>
      <c r="E2145" s="26">
        <f>_xlfn.XLOOKUP(C2145,sales!C:C,scon!E:E,"")</f>
        <v/>
      </c>
      <c r="F2145" s="4" t="n"/>
      <c r="G2145" s="27" t="n"/>
      <c r="H2145" s="28" t="n"/>
      <c r="I2145" s="4" t="n"/>
      <c r="J2145" s="35">
        <f>_xlfn.XLOOKUP(C2145,sales!C:C,scon!L:L,"")</f>
        <v/>
      </c>
      <c r="K2145" s="31" t="n"/>
      <c r="L2145" s="31" t="n"/>
      <c r="M2145" s="33">
        <f>IF(I2145="","",J2145*I2145)</f>
        <v/>
      </c>
      <c r="N2145" s="33">
        <f>IF(K2145="","",M2145 * K2145)</f>
        <v/>
      </c>
      <c r="O2145" s="33">
        <f>IF(K2145="","",M2145 + N2145)</f>
        <v/>
      </c>
      <c r="P2145" s="4" t="n"/>
      <c r="Q2145" s="33">
        <f>IF(L2145&amp;K2145="","",M2145 * L2145)</f>
        <v/>
      </c>
      <c r="R2145" s="34">
        <f>IF(M2145="","",O2145-P2145-Q2145)</f>
        <v/>
      </c>
    </row>
    <row r="2146">
      <c r="A2146" s="25" t="n">
        <v>2142</v>
      </c>
      <c r="B2146" s="26">
        <f>_xlfn.XLOOKUP(C2146,sales!C:C,scon!B:B,"")</f>
        <v/>
      </c>
      <c r="C2146" s="4" t="n"/>
      <c r="D2146" s="26">
        <f>_xlfn.XLOOKUP(C2146,sales!C:C,scon!D:D,"")</f>
        <v/>
      </c>
      <c r="E2146" s="26">
        <f>_xlfn.XLOOKUP(C2146,sales!C:C,scon!E:E,"")</f>
        <v/>
      </c>
      <c r="F2146" s="4" t="n"/>
      <c r="G2146" s="27" t="n"/>
      <c r="H2146" s="28" t="n"/>
      <c r="I2146" s="4" t="n"/>
      <c r="J2146" s="35">
        <f>_xlfn.XLOOKUP(C2146,sales!C:C,scon!L:L,"")</f>
        <v/>
      </c>
      <c r="K2146" s="31" t="n"/>
      <c r="L2146" s="31" t="n"/>
      <c r="M2146" s="33">
        <f>IF(I2146="","",J2146*I2146)</f>
        <v/>
      </c>
      <c r="N2146" s="33">
        <f>IF(K2146="","",M2146 * K2146)</f>
        <v/>
      </c>
      <c r="O2146" s="33">
        <f>IF(K2146="","",M2146 + N2146)</f>
        <v/>
      </c>
      <c r="P2146" s="4" t="n"/>
      <c r="Q2146" s="33">
        <f>IF(L2146&amp;K2146="","",M2146 * L2146)</f>
        <v/>
      </c>
      <c r="R2146" s="34">
        <f>IF(M2146="","",O2146-P2146-Q2146)</f>
        <v/>
      </c>
    </row>
    <row r="2147">
      <c r="A2147" s="25" t="n">
        <v>2143</v>
      </c>
      <c r="B2147" s="26">
        <f>_xlfn.XLOOKUP(C2147,sales!C:C,scon!B:B,"")</f>
        <v/>
      </c>
      <c r="C2147" s="4" t="n"/>
      <c r="D2147" s="26">
        <f>_xlfn.XLOOKUP(C2147,sales!C:C,scon!D:D,"")</f>
        <v/>
      </c>
      <c r="E2147" s="26">
        <f>_xlfn.XLOOKUP(C2147,sales!C:C,scon!E:E,"")</f>
        <v/>
      </c>
      <c r="F2147" s="4" t="n"/>
      <c r="G2147" s="27" t="n"/>
      <c r="H2147" s="28" t="n"/>
      <c r="I2147" s="4" t="n"/>
      <c r="J2147" s="35">
        <f>_xlfn.XLOOKUP(C2147,sales!C:C,scon!L:L,"")</f>
        <v/>
      </c>
      <c r="K2147" s="31" t="n"/>
      <c r="L2147" s="31" t="n"/>
      <c r="M2147" s="33">
        <f>IF(I2147="","",J2147*I2147)</f>
        <v/>
      </c>
      <c r="N2147" s="33">
        <f>IF(K2147="","",M2147 * K2147)</f>
        <v/>
      </c>
      <c r="O2147" s="33">
        <f>IF(K2147="","",M2147 + N2147)</f>
        <v/>
      </c>
      <c r="P2147" s="4" t="n"/>
      <c r="Q2147" s="33">
        <f>IF(L2147&amp;K2147="","",M2147 * L2147)</f>
        <v/>
      </c>
      <c r="R2147" s="34">
        <f>IF(M2147="","",O2147-P2147-Q2147)</f>
        <v/>
      </c>
    </row>
    <row r="2148">
      <c r="A2148" s="25" t="n">
        <v>2144</v>
      </c>
      <c r="B2148" s="26">
        <f>_xlfn.XLOOKUP(C2148,sales!C:C,scon!B:B,"")</f>
        <v/>
      </c>
      <c r="C2148" s="4" t="n"/>
      <c r="D2148" s="26">
        <f>_xlfn.XLOOKUP(C2148,sales!C:C,scon!D:D,"")</f>
        <v/>
      </c>
      <c r="E2148" s="26">
        <f>_xlfn.XLOOKUP(C2148,sales!C:C,scon!E:E,"")</f>
        <v/>
      </c>
      <c r="F2148" s="4" t="n"/>
      <c r="G2148" s="27" t="n"/>
      <c r="H2148" s="28" t="n"/>
      <c r="I2148" s="4" t="n"/>
      <c r="J2148" s="35">
        <f>_xlfn.XLOOKUP(C2148,sales!C:C,scon!L:L,"")</f>
        <v/>
      </c>
      <c r="K2148" s="31" t="n"/>
      <c r="L2148" s="31" t="n"/>
      <c r="M2148" s="33">
        <f>IF(I2148="","",J2148*I2148)</f>
        <v/>
      </c>
      <c r="N2148" s="33">
        <f>IF(K2148="","",M2148 * K2148)</f>
        <v/>
      </c>
      <c r="O2148" s="33">
        <f>IF(K2148="","",M2148 + N2148)</f>
        <v/>
      </c>
      <c r="P2148" s="4" t="n"/>
      <c r="Q2148" s="33">
        <f>IF(L2148&amp;K2148="","",M2148 * L2148)</f>
        <v/>
      </c>
      <c r="R2148" s="34">
        <f>IF(M2148="","",O2148-P2148-Q2148)</f>
        <v/>
      </c>
    </row>
    <row r="2149">
      <c r="A2149" s="25" t="n">
        <v>2145</v>
      </c>
      <c r="B2149" s="26">
        <f>_xlfn.XLOOKUP(C2149,sales!C:C,scon!B:B,"")</f>
        <v/>
      </c>
      <c r="C2149" s="4" t="n"/>
      <c r="D2149" s="26">
        <f>_xlfn.XLOOKUP(C2149,sales!C:C,scon!D:D,"")</f>
        <v/>
      </c>
      <c r="E2149" s="26">
        <f>_xlfn.XLOOKUP(C2149,sales!C:C,scon!E:E,"")</f>
        <v/>
      </c>
      <c r="F2149" s="4" t="n"/>
      <c r="G2149" s="27" t="n"/>
      <c r="H2149" s="28" t="n"/>
      <c r="I2149" s="4" t="n"/>
      <c r="J2149" s="35">
        <f>_xlfn.XLOOKUP(C2149,sales!C:C,scon!L:L,"")</f>
        <v/>
      </c>
      <c r="K2149" s="31" t="n"/>
      <c r="L2149" s="31" t="n"/>
      <c r="M2149" s="33">
        <f>IF(I2149="","",J2149*I2149)</f>
        <v/>
      </c>
      <c r="N2149" s="33">
        <f>IF(K2149="","",M2149 * K2149)</f>
        <v/>
      </c>
      <c r="O2149" s="33">
        <f>IF(K2149="","",M2149 + N2149)</f>
        <v/>
      </c>
      <c r="P2149" s="4" t="n"/>
      <c r="Q2149" s="33">
        <f>IF(L2149&amp;K2149="","",M2149 * L2149)</f>
        <v/>
      </c>
      <c r="R2149" s="34">
        <f>IF(M2149="","",O2149-P2149-Q2149)</f>
        <v/>
      </c>
    </row>
    <row r="2150">
      <c r="A2150" s="25" t="n">
        <v>2146</v>
      </c>
      <c r="B2150" s="26">
        <f>_xlfn.XLOOKUP(C2150,sales!C:C,scon!B:B,"")</f>
        <v/>
      </c>
      <c r="C2150" s="4" t="n"/>
      <c r="D2150" s="26">
        <f>_xlfn.XLOOKUP(C2150,sales!C:C,scon!D:D,"")</f>
        <v/>
      </c>
      <c r="E2150" s="26">
        <f>_xlfn.XLOOKUP(C2150,sales!C:C,scon!E:E,"")</f>
        <v/>
      </c>
      <c r="F2150" s="4" t="n"/>
      <c r="G2150" s="27" t="n"/>
      <c r="H2150" s="28" t="n"/>
      <c r="I2150" s="4" t="n"/>
      <c r="J2150" s="35">
        <f>_xlfn.XLOOKUP(C2150,sales!C:C,scon!L:L,"")</f>
        <v/>
      </c>
      <c r="K2150" s="31" t="n"/>
      <c r="L2150" s="31" t="n"/>
      <c r="M2150" s="33">
        <f>IF(I2150="","",J2150*I2150)</f>
        <v/>
      </c>
      <c r="N2150" s="33">
        <f>IF(K2150="","",M2150 * K2150)</f>
        <v/>
      </c>
      <c r="O2150" s="33">
        <f>IF(K2150="","",M2150 + N2150)</f>
        <v/>
      </c>
      <c r="P2150" s="4" t="n"/>
      <c r="Q2150" s="33">
        <f>IF(L2150&amp;K2150="","",M2150 * L2150)</f>
        <v/>
      </c>
      <c r="R2150" s="34">
        <f>IF(M2150="","",O2150-P2150-Q2150)</f>
        <v/>
      </c>
    </row>
    <row r="2151">
      <c r="A2151" s="25" t="n">
        <v>2147</v>
      </c>
      <c r="B2151" s="26">
        <f>_xlfn.XLOOKUP(C2151,sales!C:C,scon!B:B,"")</f>
        <v/>
      </c>
      <c r="C2151" s="4" t="n"/>
      <c r="D2151" s="26">
        <f>_xlfn.XLOOKUP(C2151,sales!C:C,scon!D:D,"")</f>
        <v/>
      </c>
      <c r="E2151" s="26">
        <f>_xlfn.XLOOKUP(C2151,sales!C:C,scon!E:E,"")</f>
        <v/>
      </c>
      <c r="F2151" s="4" t="n"/>
      <c r="G2151" s="27" t="n"/>
      <c r="H2151" s="28" t="n"/>
      <c r="I2151" s="4" t="n"/>
      <c r="J2151" s="35">
        <f>_xlfn.XLOOKUP(C2151,sales!C:C,scon!L:L,"")</f>
        <v/>
      </c>
      <c r="K2151" s="31" t="n"/>
      <c r="L2151" s="31" t="n"/>
      <c r="M2151" s="33">
        <f>IF(I2151="","",J2151*I2151)</f>
        <v/>
      </c>
      <c r="N2151" s="33">
        <f>IF(K2151="","",M2151 * K2151)</f>
        <v/>
      </c>
      <c r="O2151" s="33">
        <f>IF(K2151="","",M2151 + N2151)</f>
        <v/>
      </c>
      <c r="P2151" s="4" t="n"/>
      <c r="Q2151" s="33">
        <f>IF(L2151&amp;K2151="","",M2151 * L2151)</f>
        <v/>
      </c>
      <c r="R2151" s="34">
        <f>IF(M2151="","",O2151-P2151-Q2151)</f>
        <v/>
      </c>
    </row>
    <row r="2152">
      <c r="A2152" s="25" t="n">
        <v>2148</v>
      </c>
      <c r="B2152" s="26">
        <f>_xlfn.XLOOKUP(C2152,sales!C:C,scon!B:B,"")</f>
        <v/>
      </c>
      <c r="C2152" s="4" t="n"/>
      <c r="D2152" s="26">
        <f>_xlfn.XLOOKUP(C2152,sales!C:C,scon!D:D,"")</f>
        <v/>
      </c>
      <c r="E2152" s="26">
        <f>_xlfn.XLOOKUP(C2152,sales!C:C,scon!E:E,"")</f>
        <v/>
      </c>
      <c r="F2152" s="4" t="n"/>
      <c r="G2152" s="27" t="n"/>
      <c r="H2152" s="28" t="n"/>
      <c r="I2152" s="4" t="n"/>
      <c r="J2152" s="35">
        <f>_xlfn.XLOOKUP(C2152,sales!C:C,scon!L:L,"")</f>
        <v/>
      </c>
      <c r="K2152" s="31" t="n"/>
      <c r="L2152" s="31" t="n"/>
      <c r="M2152" s="33">
        <f>IF(I2152="","",J2152*I2152)</f>
        <v/>
      </c>
      <c r="N2152" s="33">
        <f>IF(K2152="","",M2152 * K2152)</f>
        <v/>
      </c>
      <c r="O2152" s="33">
        <f>IF(K2152="","",M2152 + N2152)</f>
        <v/>
      </c>
      <c r="P2152" s="4" t="n"/>
      <c r="Q2152" s="33">
        <f>IF(L2152&amp;K2152="","",M2152 * L2152)</f>
        <v/>
      </c>
      <c r="R2152" s="34">
        <f>IF(M2152="","",O2152-P2152-Q2152)</f>
        <v/>
      </c>
    </row>
    <row r="2153">
      <c r="A2153" s="25" t="n">
        <v>2149</v>
      </c>
      <c r="B2153" s="26">
        <f>_xlfn.XLOOKUP(C2153,sales!C:C,scon!B:B,"")</f>
        <v/>
      </c>
      <c r="C2153" s="4" t="n"/>
      <c r="D2153" s="26">
        <f>_xlfn.XLOOKUP(C2153,sales!C:C,scon!D:D,"")</f>
        <v/>
      </c>
      <c r="E2153" s="26">
        <f>_xlfn.XLOOKUP(C2153,sales!C:C,scon!E:E,"")</f>
        <v/>
      </c>
      <c r="F2153" s="4" t="n"/>
      <c r="G2153" s="27" t="n"/>
      <c r="H2153" s="28" t="n"/>
      <c r="I2153" s="4" t="n"/>
      <c r="J2153" s="35">
        <f>_xlfn.XLOOKUP(C2153,sales!C:C,scon!L:L,"")</f>
        <v/>
      </c>
      <c r="K2153" s="31" t="n"/>
      <c r="L2153" s="31" t="n"/>
      <c r="M2153" s="33">
        <f>IF(I2153="","",J2153*I2153)</f>
        <v/>
      </c>
      <c r="N2153" s="33">
        <f>IF(K2153="","",M2153 * K2153)</f>
        <v/>
      </c>
      <c r="O2153" s="33">
        <f>IF(K2153="","",M2153 + N2153)</f>
        <v/>
      </c>
      <c r="P2153" s="4" t="n"/>
      <c r="Q2153" s="33">
        <f>IF(L2153&amp;K2153="","",M2153 * L2153)</f>
        <v/>
      </c>
      <c r="R2153" s="34">
        <f>IF(M2153="","",O2153-P2153-Q2153)</f>
        <v/>
      </c>
    </row>
    <row r="2154">
      <c r="A2154" s="25" t="n">
        <v>2150</v>
      </c>
      <c r="B2154" s="26">
        <f>_xlfn.XLOOKUP(C2154,sales!C:C,scon!B:B,"")</f>
        <v/>
      </c>
      <c r="C2154" s="4" t="n"/>
      <c r="D2154" s="26">
        <f>_xlfn.XLOOKUP(C2154,sales!C:C,scon!D:D,"")</f>
        <v/>
      </c>
      <c r="E2154" s="26">
        <f>_xlfn.XLOOKUP(C2154,sales!C:C,scon!E:E,"")</f>
        <v/>
      </c>
      <c r="F2154" s="4" t="n"/>
      <c r="G2154" s="27" t="n"/>
      <c r="H2154" s="28" t="n"/>
      <c r="I2154" s="4" t="n"/>
      <c r="J2154" s="35">
        <f>_xlfn.XLOOKUP(C2154,sales!C:C,scon!L:L,"")</f>
        <v/>
      </c>
      <c r="K2154" s="31" t="n"/>
      <c r="L2154" s="31" t="n"/>
      <c r="M2154" s="33">
        <f>IF(I2154="","",J2154*I2154)</f>
        <v/>
      </c>
      <c r="N2154" s="33">
        <f>IF(K2154="","",M2154 * K2154)</f>
        <v/>
      </c>
      <c r="O2154" s="33">
        <f>IF(K2154="","",M2154 + N2154)</f>
        <v/>
      </c>
      <c r="P2154" s="4" t="n"/>
      <c r="Q2154" s="33">
        <f>IF(L2154&amp;K2154="","",M2154 * L2154)</f>
        <v/>
      </c>
      <c r="R2154" s="34">
        <f>IF(M2154="","",O2154-P2154-Q2154)</f>
        <v/>
      </c>
    </row>
    <row r="2155">
      <c r="A2155" s="25" t="n">
        <v>2151</v>
      </c>
      <c r="B2155" s="26">
        <f>_xlfn.XLOOKUP(C2155,sales!C:C,scon!B:B,"")</f>
        <v/>
      </c>
      <c r="C2155" s="4" t="n"/>
      <c r="D2155" s="26">
        <f>_xlfn.XLOOKUP(C2155,sales!C:C,scon!D:D,"")</f>
        <v/>
      </c>
      <c r="E2155" s="26">
        <f>_xlfn.XLOOKUP(C2155,sales!C:C,scon!E:E,"")</f>
        <v/>
      </c>
      <c r="F2155" s="4" t="n"/>
      <c r="G2155" s="27" t="n"/>
      <c r="H2155" s="28" t="n"/>
      <c r="I2155" s="4" t="n"/>
      <c r="J2155" s="35">
        <f>_xlfn.XLOOKUP(C2155,sales!C:C,scon!L:L,"")</f>
        <v/>
      </c>
      <c r="K2155" s="31" t="n"/>
      <c r="L2155" s="31" t="n"/>
      <c r="M2155" s="33">
        <f>IF(I2155="","",J2155*I2155)</f>
        <v/>
      </c>
      <c r="N2155" s="33">
        <f>IF(K2155="","",M2155 * K2155)</f>
        <v/>
      </c>
      <c r="O2155" s="33">
        <f>IF(K2155="","",M2155 + N2155)</f>
        <v/>
      </c>
      <c r="P2155" s="4" t="n"/>
      <c r="Q2155" s="33">
        <f>IF(L2155&amp;K2155="","",M2155 * L2155)</f>
        <v/>
      </c>
      <c r="R2155" s="34">
        <f>IF(M2155="","",O2155-P2155-Q2155)</f>
        <v/>
      </c>
    </row>
    <row r="2156">
      <c r="A2156" s="25" t="n">
        <v>2152</v>
      </c>
      <c r="B2156" s="26">
        <f>_xlfn.XLOOKUP(C2156,sales!C:C,scon!B:B,"")</f>
        <v/>
      </c>
      <c r="C2156" s="4" t="n"/>
      <c r="D2156" s="26">
        <f>_xlfn.XLOOKUP(C2156,sales!C:C,scon!D:D,"")</f>
        <v/>
      </c>
      <c r="E2156" s="26">
        <f>_xlfn.XLOOKUP(C2156,sales!C:C,scon!E:E,"")</f>
        <v/>
      </c>
      <c r="F2156" s="4" t="n"/>
      <c r="G2156" s="27" t="n"/>
      <c r="H2156" s="28" t="n"/>
      <c r="I2156" s="4" t="n"/>
      <c r="J2156" s="35">
        <f>_xlfn.XLOOKUP(C2156,sales!C:C,scon!L:L,"")</f>
        <v/>
      </c>
      <c r="K2156" s="31" t="n"/>
      <c r="L2156" s="31" t="n"/>
      <c r="M2156" s="33">
        <f>IF(I2156="","",J2156*I2156)</f>
        <v/>
      </c>
      <c r="N2156" s="33">
        <f>IF(K2156="","",M2156 * K2156)</f>
        <v/>
      </c>
      <c r="O2156" s="33">
        <f>IF(K2156="","",M2156 + N2156)</f>
        <v/>
      </c>
      <c r="P2156" s="4" t="n"/>
      <c r="Q2156" s="33">
        <f>IF(L2156&amp;K2156="","",M2156 * L2156)</f>
        <v/>
      </c>
      <c r="R2156" s="34">
        <f>IF(M2156="","",O2156-P2156-Q2156)</f>
        <v/>
      </c>
    </row>
    <row r="2157">
      <c r="A2157" s="25" t="n">
        <v>2153</v>
      </c>
      <c r="B2157" s="26">
        <f>_xlfn.XLOOKUP(C2157,sales!C:C,scon!B:B,"")</f>
        <v/>
      </c>
      <c r="C2157" s="4" t="n"/>
      <c r="D2157" s="26">
        <f>_xlfn.XLOOKUP(C2157,sales!C:C,scon!D:D,"")</f>
        <v/>
      </c>
      <c r="E2157" s="26">
        <f>_xlfn.XLOOKUP(C2157,sales!C:C,scon!E:E,"")</f>
        <v/>
      </c>
      <c r="F2157" s="4" t="n"/>
      <c r="G2157" s="27" t="n"/>
      <c r="H2157" s="28" t="n"/>
      <c r="I2157" s="4" t="n"/>
      <c r="J2157" s="35">
        <f>_xlfn.XLOOKUP(C2157,sales!C:C,scon!L:L,"")</f>
        <v/>
      </c>
      <c r="K2157" s="31" t="n"/>
      <c r="L2157" s="31" t="n"/>
      <c r="M2157" s="33">
        <f>IF(I2157="","",J2157*I2157)</f>
        <v/>
      </c>
      <c r="N2157" s="33">
        <f>IF(K2157="","",M2157 * K2157)</f>
        <v/>
      </c>
      <c r="O2157" s="33">
        <f>IF(K2157="","",M2157 + N2157)</f>
        <v/>
      </c>
      <c r="P2157" s="4" t="n"/>
      <c r="Q2157" s="33">
        <f>IF(L2157&amp;K2157="","",M2157 * L2157)</f>
        <v/>
      </c>
      <c r="R2157" s="34">
        <f>IF(M2157="","",O2157-P2157-Q2157)</f>
        <v/>
      </c>
    </row>
    <row r="2158">
      <c r="A2158" s="25" t="n">
        <v>2154</v>
      </c>
      <c r="B2158" s="26">
        <f>_xlfn.XLOOKUP(C2158,sales!C:C,scon!B:B,"")</f>
        <v/>
      </c>
      <c r="C2158" s="4" t="n"/>
      <c r="D2158" s="26">
        <f>_xlfn.XLOOKUP(C2158,sales!C:C,scon!D:D,"")</f>
        <v/>
      </c>
      <c r="E2158" s="26">
        <f>_xlfn.XLOOKUP(C2158,sales!C:C,scon!E:E,"")</f>
        <v/>
      </c>
      <c r="F2158" s="4" t="n"/>
      <c r="G2158" s="27" t="n"/>
      <c r="H2158" s="28" t="n"/>
      <c r="I2158" s="4" t="n"/>
      <c r="J2158" s="35">
        <f>_xlfn.XLOOKUP(C2158,sales!C:C,scon!L:L,"")</f>
        <v/>
      </c>
      <c r="K2158" s="31" t="n"/>
      <c r="L2158" s="31" t="n"/>
      <c r="M2158" s="33">
        <f>IF(I2158="","",J2158*I2158)</f>
        <v/>
      </c>
      <c r="N2158" s="33">
        <f>IF(K2158="","",M2158 * K2158)</f>
        <v/>
      </c>
      <c r="O2158" s="33">
        <f>IF(K2158="","",M2158 + N2158)</f>
        <v/>
      </c>
      <c r="P2158" s="4" t="n"/>
      <c r="Q2158" s="33">
        <f>IF(L2158&amp;K2158="","",M2158 * L2158)</f>
        <v/>
      </c>
      <c r="R2158" s="34">
        <f>IF(M2158="","",O2158-P2158-Q2158)</f>
        <v/>
      </c>
    </row>
    <row r="2159">
      <c r="A2159" s="25" t="n">
        <v>2155</v>
      </c>
      <c r="B2159" s="26">
        <f>_xlfn.XLOOKUP(C2159,sales!C:C,scon!B:B,"")</f>
        <v/>
      </c>
      <c r="C2159" s="4" t="n"/>
      <c r="D2159" s="26">
        <f>_xlfn.XLOOKUP(C2159,sales!C:C,scon!D:D,"")</f>
        <v/>
      </c>
      <c r="E2159" s="26">
        <f>_xlfn.XLOOKUP(C2159,sales!C:C,scon!E:E,"")</f>
        <v/>
      </c>
      <c r="F2159" s="4" t="n"/>
      <c r="G2159" s="27" t="n"/>
      <c r="H2159" s="28" t="n"/>
      <c r="I2159" s="4" t="n"/>
      <c r="J2159" s="35">
        <f>_xlfn.XLOOKUP(C2159,sales!C:C,scon!L:L,"")</f>
        <v/>
      </c>
      <c r="K2159" s="31" t="n"/>
      <c r="L2159" s="31" t="n"/>
      <c r="M2159" s="33">
        <f>IF(I2159="","",J2159*I2159)</f>
        <v/>
      </c>
      <c r="N2159" s="33">
        <f>IF(K2159="","",M2159 * K2159)</f>
        <v/>
      </c>
      <c r="O2159" s="33">
        <f>IF(K2159="","",M2159 + N2159)</f>
        <v/>
      </c>
      <c r="P2159" s="4" t="n"/>
      <c r="Q2159" s="33">
        <f>IF(L2159&amp;K2159="","",M2159 * L2159)</f>
        <v/>
      </c>
      <c r="R2159" s="34">
        <f>IF(M2159="","",O2159-P2159-Q2159)</f>
        <v/>
      </c>
    </row>
    <row r="2160">
      <c r="A2160" s="25" t="n">
        <v>2156</v>
      </c>
      <c r="B2160" s="26">
        <f>_xlfn.XLOOKUP(C2160,sales!C:C,scon!B:B,"")</f>
        <v/>
      </c>
      <c r="C2160" s="4" t="n"/>
      <c r="D2160" s="26">
        <f>_xlfn.XLOOKUP(C2160,sales!C:C,scon!D:D,"")</f>
        <v/>
      </c>
      <c r="E2160" s="26">
        <f>_xlfn.XLOOKUP(C2160,sales!C:C,scon!E:E,"")</f>
        <v/>
      </c>
      <c r="F2160" s="4" t="n"/>
      <c r="G2160" s="27" t="n"/>
      <c r="H2160" s="28" t="n"/>
      <c r="I2160" s="4" t="n"/>
      <c r="J2160" s="35">
        <f>_xlfn.XLOOKUP(C2160,sales!C:C,scon!L:L,"")</f>
        <v/>
      </c>
      <c r="K2160" s="31" t="n"/>
      <c r="L2160" s="31" t="n"/>
      <c r="M2160" s="33">
        <f>IF(I2160="","",J2160*I2160)</f>
        <v/>
      </c>
      <c r="N2160" s="33">
        <f>IF(K2160="","",M2160 * K2160)</f>
        <v/>
      </c>
      <c r="O2160" s="33">
        <f>IF(K2160="","",M2160 + N2160)</f>
        <v/>
      </c>
      <c r="P2160" s="4" t="n"/>
      <c r="Q2160" s="33">
        <f>IF(L2160&amp;K2160="","",M2160 * L2160)</f>
        <v/>
      </c>
      <c r="R2160" s="34">
        <f>IF(M2160="","",O2160-P2160-Q2160)</f>
        <v/>
      </c>
    </row>
    <row r="2161">
      <c r="A2161" s="25" t="n">
        <v>2157</v>
      </c>
      <c r="B2161" s="26">
        <f>_xlfn.XLOOKUP(C2161,sales!C:C,scon!B:B,"")</f>
        <v/>
      </c>
      <c r="C2161" s="4" t="n"/>
      <c r="D2161" s="26">
        <f>_xlfn.XLOOKUP(C2161,sales!C:C,scon!D:D,"")</f>
        <v/>
      </c>
      <c r="E2161" s="26">
        <f>_xlfn.XLOOKUP(C2161,sales!C:C,scon!E:E,"")</f>
        <v/>
      </c>
      <c r="F2161" s="4" t="n"/>
      <c r="G2161" s="27" t="n"/>
      <c r="H2161" s="28" t="n"/>
      <c r="I2161" s="4" t="n"/>
      <c r="J2161" s="35">
        <f>_xlfn.XLOOKUP(C2161,sales!C:C,scon!L:L,"")</f>
        <v/>
      </c>
      <c r="K2161" s="31" t="n"/>
      <c r="L2161" s="31" t="n"/>
      <c r="M2161" s="33">
        <f>IF(I2161="","",J2161*I2161)</f>
        <v/>
      </c>
      <c r="N2161" s="33">
        <f>IF(K2161="","",M2161 * K2161)</f>
        <v/>
      </c>
      <c r="O2161" s="33">
        <f>IF(K2161="","",M2161 + N2161)</f>
        <v/>
      </c>
      <c r="P2161" s="4" t="n"/>
      <c r="Q2161" s="33">
        <f>IF(L2161&amp;K2161="","",M2161 * L2161)</f>
        <v/>
      </c>
      <c r="R2161" s="34">
        <f>IF(M2161="","",O2161-P2161-Q2161)</f>
        <v/>
      </c>
    </row>
    <row r="2162">
      <c r="A2162" s="25" t="n">
        <v>2158</v>
      </c>
      <c r="B2162" s="26">
        <f>_xlfn.XLOOKUP(C2162,sales!C:C,scon!B:B,"")</f>
        <v/>
      </c>
      <c r="C2162" s="4" t="n"/>
      <c r="D2162" s="26">
        <f>_xlfn.XLOOKUP(C2162,sales!C:C,scon!D:D,"")</f>
        <v/>
      </c>
      <c r="E2162" s="26">
        <f>_xlfn.XLOOKUP(C2162,sales!C:C,scon!E:E,"")</f>
        <v/>
      </c>
      <c r="F2162" s="4" t="n"/>
      <c r="G2162" s="27" t="n"/>
      <c r="H2162" s="28" t="n"/>
      <c r="I2162" s="4" t="n"/>
      <c r="J2162" s="35">
        <f>_xlfn.XLOOKUP(C2162,sales!C:C,scon!L:L,"")</f>
        <v/>
      </c>
      <c r="K2162" s="31" t="n"/>
      <c r="L2162" s="31" t="n"/>
      <c r="M2162" s="33">
        <f>IF(I2162="","",J2162*I2162)</f>
        <v/>
      </c>
      <c r="N2162" s="33">
        <f>IF(K2162="","",M2162 * K2162)</f>
        <v/>
      </c>
      <c r="O2162" s="33">
        <f>IF(K2162="","",M2162 + N2162)</f>
        <v/>
      </c>
      <c r="P2162" s="4" t="n"/>
      <c r="Q2162" s="33">
        <f>IF(L2162&amp;K2162="","",M2162 * L2162)</f>
        <v/>
      </c>
      <c r="R2162" s="34">
        <f>IF(M2162="","",O2162-P2162-Q2162)</f>
        <v/>
      </c>
    </row>
    <row r="2163">
      <c r="A2163" s="25" t="n">
        <v>2159</v>
      </c>
      <c r="B2163" s="26">
        <f>_xlfn.XLOOKUP(C2163,sales!C:C,scon!B:B,"")</f>
        <v/>
      </c>
      <c r="C2163" s="4" t="n"/>
      <c r="D2163" s="26">
        <f>_xlfn.XLOOKUP(C2163,sales!C:C,scon!D:D,"")</f>
        <v/>
      </c>
      <c r="E2163" s="26">
        <f>_xlfn.XLOOKUP(C2163,sales!C:C,scon!E:E,"")</f>
        <v/>
      </c>
      <c r="F2163" s="4" t="n"/>
      <c r="G2163" s="27" t="n"/>
      <c r="H2163" s="28" t="n"/>
      <c r="I2163" s="4" t="n"/>
      <c r="J2163" s="35">
        <f>_xlfn.XLOOKUP(C2163,sales!C:C,scon!L:L,"")</f>
        <v/>
      </c>
      <c r="K2163" s="31" t="n"/>
      <c r="L2163" s="31" t="n"/>
      <c r="M2163" s="33">
        <f>IF(I2163="","",J2163*I2163)</f>
        <v/>
      </c>
      <c r="N2163" s="33">
        <f>IF(K2163="","",M2163 * K2163)</f>
        <v/>
      </c>
      <c r="O2163" s="33">
        <f>IF(K2163="","",M2163 + N2163)</f>
        <v/>
      </c>
      <c r="P2163" s="4" t="n"/>
      <c r="Q2163" s="33">
        <f>IF(L2163&amp;K2163="","",M2163 * L2163)</f>
        <v/>
      </c>
      <c r="R2163" s="34">
        <f>IF(M2163="","",O2163-P2163-Q2163)</f>
        <v/>
      </c>
    </row>
    <row r="2164">
      <c r="A2164" s="25" t="n">
        <v>2160</v>
      </c>
      <c r="B2164" s="26">
        <f>_xlfn.XLOOKUP(C2164,sales!C:C,scon!B:B,"")</f>
        <v/>
      </c>
      <c r="C2164" s="4" t="n"/>
      <c r="D2164" s="26">
        <f>_xlfn.XLOOKUP(C2164,sales!C:C,scon!D:D,"")</f>
        <v/>
      </c>
      <c r="E2164" s="26">
        <f>_xlfn.XLOOKUP(C2164,sales!C:C,scon!E:E,"")</f>
        <v/>
      </c>
      <c r="F2164" s="4" t="n"/>
      <c r="G2164" s="27" t="n"/>
      <c r="H2164" s="28" t="n"/>
      <c r="I2164" s="4" t="n"/>
      <c r="J2164" s="35">
        <f>_xlfn.XLOOKUP(C2164,sales!C:C,scon!L:L,"")</f>
        <v/>
      </c>
      <c r="K2164" s="31" t="n"/>
      <c r="L2164" s="31" t="n"/>
      <c r="M2164" s="33">
        <f>IF(I2164="","",J2164*I2164)</f>
        <v/>
      </c>
      <c r="N2164" s="33">
        <f>IF(K2164="","",M2164 * K2164)</f>
        <v/>
      </c>
      <c r="O2164" s="33">
        <f>IF(K2164="","",M2164 + N2164)</f>
        <v/>
      </c>
      <c r="P2164" s="4" t="n"/>
      <c r="Q2164" s="33">
        <f>IF(L2164&amp;K2164="","",M2164 * L2164)</f>
        <v/>
      </c>
      <c r="R2164" s="34">
        <f>IF(M2164="","",O2164-P2164-Q2164)</f>
        <v/>
      </c>
    </row>
    <row r="2165">
      <c r="A2165" s="25" t="n">
        <v>2161</v>
      </c>
      <c r="B2165" s="26">
        <f>_xlfn.XLOOKUP(C2165,sales!C:C,scon!B:B,"")</f>
        <v/>
      </c>
      <c r="C2165" s="4" t="n"/>
      <c r="D2165" s="26">
        <f>_xlfn.XLOOKUP(C2165,sales!C:C,scon!D:D,"")</f>
        <v/>
      </c>
      <c r="E2165" s="26">
        <f>_xlfn.XLOOKUP(C2165,sales!C:C,scon!E:E,"")</f>
        <v/>
      </c>
      <c r="F2165" s="4" t="n"/>
      <c r="G2165" s="27" t="n"/>
      <c r="H2165" s="28" t="n"/>
      <c r="I2165" s="4" t="n"/>
      <c r="J2165" s="35">
        <f>_xlfn.XLOOKUP(C2165,sales!C:C,scon!L:L,"")</f>
        <v/>
      </c>
      <c r="K2165" s="31" t="n"/>
      <c r="L2165" s="31" t="n"/>
      <c r="M2165" s="33">
        <f>IF(I2165="","",J2165*I2165)</f>
        <v/>
      </c>
      <c r="N2165" s="33">
        <f>IF(K2165="","",M2165 * K2165)</f>
        <v/>
      </c>
      <c r="O2165" s="33">
        <f>IF(K2165="","",M2165 + N2165)</f>
        <v/>
      </c>
      <c r="P2165" s="4" t="n"/>
      <c r="Q2165" s="33">
        <f>IF(L2165&amp;K2165="","",M2165 * L2165)</f>
        <v/>
      </c>
      <c r="R2165" s="34">
        <f>IF(M2165="","",O2165-P2165-Q2165)</f>
        <v/>
      </c>
    </row>
    <row r="2166">
      <c r="A2166" s="25" t="n">
        <v>2162</v>
      </c>
      <c r="B2166" s="26">
        <f>_xlfn.XLOOKUP(C2166,sales!C:C,scon!B:B,"")</f>
        <v/>
      </c>
      <c r="C2166" s="4" t="n"/>
      <c r="D2166" s="26">
        <f>_xlfn.XLOOKUP(C2166,sales!C:C,scon!D:D,"")</f>
        <v/>
      </c>
      <c r="E2166" s="26">
        <f>_xlfn.XLOOKUP(C2166,sales!C:C,scon!E:E,"")</f>
        <v/>
      </c>
      <c r="F2166" s="4" t="n"/>
      <c r="G2166" s="27" t="n"/>
      <c r="H2166" s="28" t="n"/>
      <c r="I2166" s="4" t="n"/>
      <c r="J2166" s="35">
        <f>_xlfn.XLOOKUP(C2166,sales!C:C,scon!L:L,"")</f>
        <v/>
      </c>
      <c r="K2166" s="31" t="n"/>
      <c r="L2166" s="31" t="n"/>
      <c r="M2166" s="33">
        <f>IF(I2166="","",J2166*I2166)</f>
        <v/>
      </c>
      <c r="N2166" s="33">
        <f>IF(K2166="","",M2166 * K2166)</f>
        <v/>
      </c>
      <c r="O2166" s="33">
        <f>IF(K2166="","",M2166 + N2166)</f>
        <v/>
      </c>
      <c r="P2166" s="4" t="n"/>
      <c r="Q2166" s="33">
        <f>IF(L2166&amp;K2166="","",M2166 * L2166)</f>
        <v/>
      </c>
      <c r="R2166" s="34">
        <f>IF(M2166="","",O2166-P2166-Q2166)</f>
        <v/>
      </c>
    </row>
    <row r="2167">
      <c r="A2167" s="25" t="n">
        <v>2163</v>
      </c>
      <c r="B2167" s="26">
        <f>_xlfn.XLOOKUP(C2167,sales!C:C,scon!B:B,"")</f>
        <v/>
      </c>
      <c r="C2167" s="4" t="n"/>
      <c r="D2167" s="26">
        <f>_xlfn.XLOOKUP(C2167,sales!C:C,scon!D:D,"")</f>
        <v/>
      </c>
      <c r="E2167" s="26">
        <f>_xlfn.XLOOKUP(C2167,sales!C:C,scon!E:E,"")</f>
        <v/>
      </c>
      <c r="F2167" s="4" t="n"/>
      <c r="G2167" s="27" t="n"/>
      <c r="H2167" s="28" t="n"/>
      <c r="I2167" s="4" t="n"/>
      <c r="J2167" s="35">
        <f>_xlfn.XLOOKUP(C2167,sales!C:C,scon!L:L,"")</f>
        <v/>
      </c>
      <c r="K2167" s="31" t="n"/>
      <c r="L2167" s="31" t="n"/>
      <c r="M2167" s="33">
        <f>IF(I2167="","",J2167*I2167)</f>
        <v/>
      </c>
      <c r="N2167" s="33">
        <f>IF(K2167="","",M2167 * K2167)</f>
        <v/>
      </c>
      <c r="O2167" s="33">
        <f>IF(K2167="","",M2167 + N2167)</f>
        <v/>
      </c>
      <c r="P2167" s="4" t="n"/>
      <c r="Q2167" s="33">
        <f>IF(L2167&amp;K2167="","",M2167 * L2167)</f>
        <v/>
      </c>
      <c r="R2167" s="34">
        <f>IF(M2167="","",O2167-P2167-Q2167)</f>
        <v/>
      </c>
    </row>
    <row r="2168">
      <c r="A2168" s="25" t="n">
        <v>2164</v>
      </c>
      <c r="B2168" s="26">
        <f>_xlfn.XLOOKUP(C2168,sales!C:C,scon!B:B,"")</f>
        <v/>
      </c>
      <c r="C2168" s="4" t="n"/>
      <c r="D2168" s="26">
        <f>_xlfn.XLOOKUP(C2168,sales!C:C,scon!D:D,"")</f>
        <v/>
      </c>
      <c r="E2168" s="26">
        <f>_xlfn.XLOOKUP(C2168,sales!C:C,scon!E:E,"")</f>
        <v/>
      </c>
      <c r="F2168" s="4" t="n"/>
      <c r="G2168" s="27" t="n"/>
      <c r="H2168" s="28" t="n"/>
      <c r="I2168" s="4" t="n"/>
      <c r="J2168" s="35">
        <f>_xlfn.XLOOKUP(C2168,sales!C:C,scon!L:L,"")</f>
        <v/>
      </c>
      <c r="K2168" s="31" t="n"/>
      <c r="L2168" s="31" t="n"/>
      <c r="M2168" s="33">
        <f>IF(I2168="","",J2168*I2168)</f>
        <v/>
      </c>
      <c r="N2168" s="33">
        <f>IF(K2168="","",M2168 * K2168)</f>
        <v/>
      </c>
      <c r="O2168" s="33">
        <f>IF(K2168="","",M2168 + N2168)</f>
        <v/>
      </c>
      <c r="P2168" s="4" t="n"/>
      <c r="Q2168" s="33">
        <f>IF(L2168&amp;K2168="","",M2168 * L2168)</f>
        <v/>
      </c>
      <c r="R2168" s="34">
        <f>IF(M2168="","",O2168-P2168-Q2168)</f>
        <v/>
      </c>
    </row>
    <row r="2169">
      <c r="A2169" s="25" t="n">
        <v>2165</v>
      </c>
      <c r="B2169" s="26">
        <f>_xlfn.XLOOKUP(C2169,sales!C:C,scon!B:B,"")</f>
        <v/>
      </c>
      <c r="C2169" s="4" t="n"/>
      <c r="D2169" s="26">
        <f>_xlfn.XLOOKUP(C2169,sales!C:C,scon!D:D,"")</f>
        <v/>
      </c>
      <c r="E2169" s="26">
        <f>_xlfn.XLOOKUP(C2169,sales!C:C,scon!E:E,"")</f>
        <v/>
      </c>
      <c r="F2169" s="4" t="n"/>
      <c r="G2169" s="27" t="n"/>
      <c r="H2169" s="28" t="n"/>
      <c r="I2169" s="4" t="n"/>
      <c r="J2169" s="35">
        <f>_xlfn.XLOOKUP(C2169,sales!C:C,scon!L:L,"")</f>
        <v/>
      </c>
      <c r="K2169" s="31" t="n"/>
      <c r="L2169" s="31" t="n"/>
      <c r="M2169" s="33">
        <f>IF(I2169="","",J2169*I2169)</f>
        <v/>
      </c>
      <c r="N2169" s="33">
        <f>IF(K2169="","",M2169 * K2169)</f>
        <v/>
      </c>
      <c r="O2169" s="33">
        <f>IF(K2169="","",M2169 + N2169)</f>
        <v/>
      </c>
      <c r="P2169" s="4" t="n"/>
      <c r="Q2169" s="33">
        <f>IF(L2169&amp;K2169="","",M2169 * L2169)</f>
        <v/>
      </c>
      <c r="R2169" s="34">
        <f>IF(M2169="","",O2169-P2169-Q2169)</f>
        <v/>
      </c>
    </row>
    <row r="2170">
      <c r="A2170" s="25" t="n">
        <v>2166</v>
      </c>
      <c r="B2170" s="26">
        <f>_xlfn.XLOOKUP(C2170,sales!C:C,scon!B:B,"")</f>
        <v/>
      </c>
      <c r="C2170" s="4" t="n"/>
      <c r="D2170" s="26">
        <f>_xlfn.XLOOKUP(C2170,sales!C:C,scon!D:D,"")</f>
        <v/>
      </c>
      <c r="E2170" s="26">
        <f>_xlfn.XLOOKUP(C2170,sales!C:C,scon!E:E,"")</f>
        <v/>
      </c>
      <c r="F2170" s="4" t="n"/>
      <c r="G2170" s="27" t="n"/>
      <c r="H2170" s="28" t="n"/>
      <c r="I2170" s="4" t="n"/>
      <c r="J2170" s="35">
        <f>_xlfn.XLOOKUP(C2170,sales!C:C,scon!L:L,"")</f>
        <v/>
      </c>
      <c r="K2170" s="31" t="n"/>
      <c r="L2170" s="31" t="n"/>
      <c r="M2170" s="33">
        <f>IF(I2170="","",J2170*I2170)</f>
        <v/>
      </c>
      <c r="N2170" s="33">
        <f>IF(K2170="","",M2170 * K2170)</f>
        <v/>
      </c>
      <c r="O2170" s="33">
        <f>IF(K2170="","",M2170 + N2170)</f>
        <v/>
      </c>
      <c r="P2170" s="4" t="n"/>
      <c r="Q2170" s="33">
        <f>IF(L2170&amp;K2170="","",M2170 * L2170)</f>
        <v/>
      </c>
      <c r="R2170" s="34">
        <f>IF(M2170="","",O2170-P2170-Q2170)</f>
        <v/>
      </c>
    </row>
    <row r="2171">
      <c r="A2171" s="25" t="n">
        <v>2167</v>
      </c>
      <c r="B2171" s="26">
        <f>_xlfn.XLOOKUP(C2171,sales!C:C,scon!B:B,"")</f>
        <v/>
      </c>
      <c r="C2171" s="4" t="n"/>
      <c r="D2171" s="26">
        <f>_xlfn.XLOOKUP(C2171,sales!C:C,scon!D:D,"")</f>
        <v/>
      </c>
      <c r="E2171" s="26">
        <f>_xlfn.XLOOKUP(C2171,sales!C:C,scon!E:E,"")</f>
        <v/>
      </c>
      <c r="F2171" s="4" t="n"/>
      <c r="G2171" s="27" t="n"/>
      <c r="H2171" s="28" t="n"/>
      <c r="I2171" s="4" t="n"/>
      <c r="J2171" s="35">
        <f>_xlfn.XLOOKUP(C2171,sales!C:C,scon!L:L,"")</f>
        <v/>
      </c>
      <c r="K2171" s="31" t="n"/>
      <c r="L2171" s="31" t="n"/>
      <c r="M2171" s="33">
        <f>IF(I2171="","",J2171*I2171)</f>
        <v/>
      </c>
      <c r="N2171" s="33">
        <f>IF(K2171="","",M2171 * K2171)</f>
        <v/>
      </c>
      <c r="O2171" s="33">
        <f>IF(K2171="","",M2171 + N2171)</f>
        <v/>
      </c>
      <c r="P2171" s="4" t="n"/>
      <c r="Q2171" s="33">
        <f>IF(L2171&amp;K2171="","",M2171 * L2171)</f>
        <v/>
      </c>
      <c r="R2171" s="34">
        <f>IF(M2171="","",O2171-P2171-Q2171)</f>
        <v/>
      </c>
    </row>
    <row r="2172">
      <c r="A2172" s="25" t="n">
        <v>2168</v>
      </c>
      <c r="B2172" s="26">
        <f>_xlfn.XLOOKUP(C2172,sales!C:C,scon!B:B,"")</f>
        <v/>
      </c>
      <c r="C2172" s="4" t="n"/>
      <c r="D2172" s="26">
        <f>_xlfn.XLOOKUP(C2172,sales!C:C,scon!D:D,"")</f>
        <v/>
      </c>
      <c r="E2172" s="26">
        <f>_xlfn.XLOOKUP(C2172,sales!C:C,scon!E:E,"")</f>
        <v/>
      </c>
      <c r="F2172" s="4" t="n"/>
      <c r="G2172" s="27" t="n"/>
      <c r="H2172" s="28" t="n"/>
      <c r="I2172" s="4" t="n"/>
      <c r="J2172" s="35">
        <f>_xlfn.XLOOKUP(C2172,sales!C:C,scon!L:L,"")</f>
        <v/>
      </c>
      <c r="K2172" s="31" t="n"/>
      <c r="L2172" s="31" t="n"/>
      <c r="M2172" s="33">
        <f>IF(I2172="","",J2172*I2172)</f>
        <v/>
      </c>
      <c r="N2172" s="33">
        <f>IF(K2172="","",M2172 * K2172)</f>
        <v/>
      </c>
      <c r="O2172" s="33">
        <f>IF(K2172="","",M2172 + N2172)</f>
        <v/>
      </c>
      <c r="P2172" s="4" t="n"/>
      <c r="Q2172" s="33">
        <f>IF(L2172&amp;K2172="","",M2172 * L2172)</f>
        <v/>
      </c>
      <c r="R2172" s="34">
        <f>IF(M2172="","",O2172-P2172-Q2172)</f>
        <v/>
      </c>
    </row>
    <row r="2173">
      <c r="A2173" s="25" t="n">
        <v>2169</v>
      </c>
      <c r="B2173" s="26">
        <f>_xlfn.XLOOKUP(C2173,sales!C:C,scon!B:B,"")</f>
        <v/>
      </c>
      <c r="C2173" s="4" t="n"/>
      <c r="D2173" s="26">
        <f>_xlfn.XLOOKUP(C2173,sales!C:C,scon!D:D,"")</f>
        <v/>
      </c>
      <c r="E2173" s="26">
        <f>_xlfn.XLOOKUP(C2173,sales!C:C,scon!E:E,"")</f>
        <v/>
      </c>
      <c r="F2173" s="4" t="n"/>
      <c r="G2173" s="27" t="n"/>
      <c r="H2173" s="28" t="n"/>
      <c r="I2173" s="4" t="n"/>
      <c r="J2173" s="35">
        <f>_xlfn.XLOOKUP(C2173,sales!C:C,scon!L:L,"")</f>
        <v/>
      </c>
      <c r="K2173" s="31" t="n"/>
      <c r="L2173" s="31" t="n"/>
      <c r="M2173" s="33">
        <f>IF(I2173="","",J2173*I2173)</f>
        <v/>
      </c>
      <c r="N2173" s="33">
        <f>IF(K2173="","",M2173 * K2173)</f>
        <v/>
      </c>
      <c r="O2173" s="33">
        <f>IF(K2173="","",M2173 + N2173)</f>
        <v/>
      </c>
      <c r="P2173" s="4" t="n"/>
      <c r="Q2173" s="33">
        <f>IF(L2173&amp;K2173="","",M2173 * L2173)</f>
        <v/>
      </c>
      <c r="R2173" s="34">
        <f>IF(M2173="","",O2173-P2173-Q2173)</f>
        <v/>
      </c>
    </row>
    <row r="2174">
      <c r="A2174" s="25" t="n">
        <v>2170</v>
      </c>
      <c r="B2174" s="26">
        <f>_xlfn.XLOOKUP(C2174,sales!C:C,scon!B:B,"")</f>
        <v/>
      </c>
      <c r="C2174" s="4" t="n"/>
      <c r="D2174" s="26">
        <f>_xlfn.XLOOKUP(C2174,sales!C:C,scon!D:D,"")</f>
        <v/>
      </c>
      <c r="E2174" s="26">
        <f>_xlfn.XLOOKUP(C2174,sales!C:C,scon!E:E,"")</f>
        <v/>
      </c>
      <c r="F2174" s="4" t="n"/>
      <c r="G2174" s="27" t="n"/>
      <c r="H2174" s="28" t="n"/>
      <c r="I2174" s="4" t="n"/>
      <c r="J2174" s="35">
        <f>_xlfn.XLOOKUP(C2174,sales!C:C,scon!L:L,"")</f>
        <v/>
      </c>
      <c r="K2174" s="31" t="n"/>
      <c r="L2174" s="31" t="n"/>
      <c r="M2174" s="33">
        <f>IF(I2174="","",J2174*I2174)</f>
        <v/>
      </c>
      <c r="N2174" s="33">
        <f>IF(K2174="","",M2174 * K2174)</f>
        <v/>
      </c>
      <c r="O2174" s="33">
        <f>IF(K2174="","",M2174 + N2174)</f>
        <v/>
      </c>
      <c r="P2174" s="4" t="n"/>
      <c r="Q2174" s="33">
        <f>IF(L2174&amp;K2174="","",M2174 * L2174)</f>
        <v/>
      </c>
      <c r="R2174" s="34">
        <f>IF(M2174="","",O2174-P2174-Q2174)</f>
        <v/>
      </c>
    </row>
    <row r="2175">
      <c r="A2175" s="25" t="n">
        <v>2171</v>
      </c>
      <c r="B2175" s="26">
        <f>_xlfn.XLOOKUP(C2175,sales!C:C,scon!B:B,"")</f>
        <v/>
      </c>
      <c r="C2175" s="4" t="n"/>
      <c r="D2175" s="26">
        <f>_xlfn.XLOOKUP(C2175,sales!C:C,scon!D:D,"")</f>
        <v/>
      </c>
      <c r="E2175" s="26">
        <f>_xlfn.XLOOKUP(C2175,sales!C:C,scon!E:E,"")</f>
        <v/>
      </c>
      <c r="F2175" s="4" t="n"/>
      <c r="G2175" s="27" t="n"/>
      <c r="H2175" s="28" t="n"/>
      <c r="I2175" s="4" t="n"/>
      <c r="J2175" s="35">
        <f>_xlfn.XLOOKUP(C2175,sales!C:C,scon!L:L,"")</f>
        <v/>
      </c>
      <c r="K2175" s="31" t="n"/>
      <c r="L2175" s="31" t="n"/>
      <c r="M2175" s="33">
        <f>IF(I2175="","",J2175*I2175)</f>
        <v/>
      </c>
      <c r="N2175" s="33">
        <f>IF(K2175="","",M2175 * K2175)</f>
        <v/>
      </c>
      <c r="O2175" s="33">
        <f>IF(K2175="","",M2175 + N2175)</f>
        <v/>
      </c>
      <c r="P2175" s="4" t="n"/>
      <c r="Q2175" s="33">
        <f>IF(L2175&amp;K2175="","",M2175 * L2175)</f>
        <v/>
      </c>
      <c r="R2175" s="34">
        <f>IF(M2175="","",O2175-P2175-Q2175)</f>
        <v/>
      </c>
    </row>
    <row r="2176">
      <c r="A2176" s="25" t="n">
        <v>2172</v>
      </c>
      <c r="B2176" s="26">
        <f>_xlfn.XLOOKUP(C2176,sales!C:C,scon!B:B,"")</f>
        <v/>
      </c>
      <c r="C2176" s="4" t="n"/>
      <c r="D2176" s="26">
        <f>_xlfn.XLOOKUP(C2176,sales!C:C,scon!D:D,"")</f>
        <v/>
      </c>
      <c r="E2176" s="26">
        <f>_xlfn.XLOOKUP(C2176,sales!C:C,scon!E:E,"")</f>
        <v/>
      </c>
      <c r="F2176" s="4" t="n"/>
      <c r="G2176" s="27" t="n"/>
      <c r="H2176" s="28" t="n"/>
      <c r="I2176" s="4" t="n"/>
      <c r="J2176" s="35">
        <f>_xlfn.XLOOKUP(C2176,sales!C:C,scon!L:L,"")</f>
        <v/>
      </c>
      <c r="K2176" s="31" t="n"/>
      <c r="L2176" s="31" t="n"/>
      <c r="M2176" s="33">
        <f>IF(I2176="","",J2176*I2176)</f>
        <v/>
      </c>
      <c r="N2176" s="33">
        <f>IF(K2176="","",M2176 * K2176)</f>
        <v/>
      </c>
      <c r="O2176" s="33">
        <f>IF(K2176="","",M2176 + N2176)</f>
        <v/>
      </c>
      <c r="P2176" s="4" t="n"/>
      <c r="Q2176" s="33">
        <f>IF(L2176&amp;K2176="","",M2176 * L2176)</f>
        <v/>
      </c>
      <c r="R2176" s="34">
        <f>IF(M2176="","",O2176-P2176-Q2176)</f>
        <v/>
      </c>
    </row>
    <row r="2177">
      <c r="A2177" s="25" t="n">
        <v>2173</v>
      </c>
      <c r="B2177" s="26">
        <f>_xlfn.XLOOKUP(C2177,sales!C:C,scon!B:B,"")</f>
        <v/>
      </c>
      <c r="C2177" s="4" t="n"/>
      <c r="D2177" s="26">
        <f>_xlfn.XLOOKUP(C2177,sales!C:C,scon!D:D,"")</f>
        <v/>
      </c>
      <c r="E2177" s="26">
        <f>_xlfn.XLOOKUP(C2177,sales!C:C,scon!E:E,"")</f>
        <v/>
      </c>
      <c r="F2177" s="4" t="n"/>
      <c r="G2177" s="27" t="n"/>
      <c r="H2177" s="28" t="n"/>
      <c r="I2177" s="4" t="n"/>
      <c r="J2177" s="35">
        <f>_xlfn.XLOOKUP(C2177,sales!C:C,scon!L:L,"")</f>
        <v/>
      </c>
      <c r="K2177" s="31" t="n"/>
      <c r="L2177" s="31" t="n"/>
      <c r="M2177" s="33">
        <f>IF(I2177="","",J2177*I2177)</f>
        <v/>
      </c>
      <c r="N2177" s="33">
        <f>IF(K2177="","",M2177 * K2177)</f>
        <v/>
      </c>
      <c r="O2177" s="33">
        <f>IF(K2177="","",M2177 + N2177)</f>
        <v/>
      </c>
      <c r="P2177" s="4" t="n"/>
      <c r="Q2177" s="33">
        <f>IF(L2177&amp;K2177="","",M2177 * L2177)</f>
        <v/>
      </c>
      <c r="R2177" s="34">
        <f>IF(M2177="","",O2177-P2177-Q2177)</f>
        <v/>
      </c>
    </row>
    <row r="2178">
      <c r="A2178" s="25" t="n">
        <v>2174</v>
      </c>
      <c r="B2178" s="26">
        <f>_xlfn.XLOOKUP(C2178,sales!C:C,scon!B:B,"")</f>
        <v/>
      </c>
      <c r="C2178" s="4" t="n"/>
      <c r="D2178" s="26">
        <f>_xlfn.XLOOKUP(C2178,sales!C:C,scon!D:D,"")</f>
        <v/>
      </c>
      <c r="E2178" s="26">
        <f>_xlfn.XLOOKUP(C2178,sales!C:C,scon!E:E,"")</f>
        <v/>
      </c>
      <c r="F2178" s="4" t="n"/>
      <c r="G2178" s="27" t="n"/>
      <c r="H2178" s="28" t="n"/>
      <c r="I2178" s="4" t="n"/>
      <c r="J2178" s="35">
        <f>_xlfn.XLOOKUP(C2178,sales!C:C,scon!L:L,"")</f>
        <v/>
      </c>
      <c r="K2178" s="31" t="n"/>
      <c r="L2178" s="31" t="n"/>
      <c r="M2178" s="33">
        <f>IF(I2178="","",J2178*I2178)</f>
        <v/>
      </c>
      <c r="N2178" s="33">
        <f>IF(K2178="","",M2178 * K2178)</f>
        <v/>
      </c>
      <c r="O2178" s="33">
        <f>IF(K2178="","",M2178 + N2178)</f>
        <v/>
      </c>
      <c r="P2178" s="4" t="n"/>
      <c r="Q2178" s="33">
        <f>IF(L2178&amp;K2178="","",M2178 * L2178)</f>
        <v/>
      </c>
      <c r="R2178" s="34">
        <f>IF(M2178="","",O2178-P2178-Q2178)</f>
        <v/>
      </c>
    </row>
    <row r="2179">
      <c r="A2179" s="25" t="n">
        <v>2175</v>
      </c>
      <c r="B2179" s="26">
        <f>_xlfn.XLOOKUP(C2179,sales!C:C,scon!B:B,"")</f>
        <v/>
      </c>
      <c r="C2179" s="4" t="n"/>
      <c r="D2179" s="26">
        <f>_xlfn.XLOOKUP(C2179,sales!C:C,scon!D:D,"")</f>
        <v/>
      </c>
      <c r="E2179" s="26">
        <f>_xlfn.XLOOKUP(C2179,sales!C:C,scon!E:E,"")</f>
        <v/>
      </c>
      <c r="F2179" s="4" t="n"/>
      <c r="G2179" s="27" t="n"/>
      <c r="H2179" s="28" t="n"/>
      <c r="I2179" s="4" t="n"/>
      <c r="J2179" s="35">
        <f>_xlfn.XLOOKUP(C2179,sales!C:C,scon!L:L,"")</f>
        <v/>
      </c>
      <c r="K2179" s="31" t="n"/>
      <c r="L2179" s="31" t="n"/>
      <c r="M2179" s="33">
        <f>IF(I2179="","",J2179*I2179)</f>
        <v/>
      </c>
      <c r="N2179" s="33">
        <f>IF(K2179="","",M2179 * K2179)</f>
        <v/>
      </c>
      <c r="O2179" s="33">
        <f>IF(K2179="","",M2179 + N2179)</f>
        <v/>
      </c>
      <c r="P2179" s="4" t="n"/>
      <c r="Q2179" s="33">
        <f>IF(L2179&amp;K2179="","",M2179 * L2179)</f>
        <v/>
      </c>
      <c r="R2179" s="34">
        <f>IF(M2179="","",O2179-P2179-Q2179)</f>
        <v/>
      </c>
    </row>
    <row r="2180">
      <c r="A2180" s="25" t="n">
        <v>2176</v>
      </c>
      <c r="B2180" s="26">
        <f>_xlfn.XLOOKUP(C2180,sales!C:C,scon!B:B,"")</f>
        <v/>
      </c>
      <c r="C2180" s="4" t="n"/>
      <c r="D2180" s="26">
        <f>_xlfn.XLOOKUP(C2180,sales!C:C,scon!D:D,"")</f>
        <v/>
      </c>
      <c r="E2180" s="26">
        <f>_xlfn.XLOOKUP(C2180,sales!C:C,scon!E:E,"")</f>
        <v/>
      </c>
      <c r="F2180" s="4" t="n"/>
      <c r="G2180" s="27" t="n"/>
      <c r="H2180" s="28" t="n"/>
      <c r="I2180" s="4" t="n"/>
      <c r="J2180" s="35">
        <f>_xlfn.XLOOKUP(C2180,sales!C:C,scon!L:L,"")</f>
        <v/>
      </c>
      <c r="K2180" s="31" t="n"/>
      <c r="L2180" s="31" t="n"/>
      <c r="M2180" s="33">
        <f>IF(I2180="","",J2180*I2180)</f>
        <v/>
      </c>
      <c r="N2180" s="33">
        <f>IF(K2180="","",M2180 * K2180)</f>
        <v/>
      </c>
      <c r="O2180" s="33">
        <f>IF(K2180="","",M2180 + N2180)</f>
        <v/>
      </c>
      <c r="P2180" s="4" t="n"/>
      <c r="Q2180" s="33">
        <f>IF(L2180&amp;K2180="","",M2180 * L2180)</f>
        <v/>
      </c>
      <c r="R2180" s="34">
        <f>IF(M2180="","",O2180-P2180-Q2180)</f>
        <v/>
      </c>
    </row>
    <row r="2181">
      <c r="A2181" s="25" t="n">
        <v>2177</v>
      </c>
      <c r="B2181" s="26">
        <f>_xlfn.XLOOKUP(C2181,sales!C:C,scon!B:B,"")</f>
        <v/>
      </c>
      <c r="C2181" s="4" t="n"/>
      <c r="D2181" s="26">
        <f>_xlfn.XLOOKUP(C2181,sales!C:C,scon!D:D,"")</f>
        <v/>
      </c>
      <c r="E2181" s="26">
        <f>_xlfn.XLOOKUP(C2181,sales!C:C,scon!E:E,"")</f>
        <v/>
      </c>
      <c r="F2181" s="4" t="n"/>
      <c r="G2181" s="27" t="n"/>
      <c r="H2181" s="28" t="n"/>
      <c r="I2181" s="4" t="n"/>
      <c r="J2181" s="35">
        <f>_xlfn.XLOOKUP(C2181,sales!C:C,scon!L:L,"")</f>
        <v/>
      </c>
      <c r="K2181" s="31" t="n"/>
      <c r="L2181" s="31" t="n"/>
      <c r="M2181" s="33">
        <f>IF(I2181="","",J2181*I2181)</f>
        <v/>
      </c>
      <c r="N2181" s="33">
        <f>IF(K2181="","",M2181 * K2181)</f>
        <v/>
      </c>
      <c r="O2181" s="33">
        <f>IF(K2181="","",M2181 + N2181)</f>
        <v/>
      </c>
      <c r="P2181" s="4" t="n"/>
      <c r="Q2181" s="33">
        <f>IF(L2181&amp;K2181="","",M2181 * L2181)</f>
        <v/>
      </c>
      <c r="R2181" s="34">
        <f>IF(M2181="","",O2181-P2181-Q2181)</f>
        <v/>
      </c>
    </row>
    <row r="2182">
      <c r="A2182" s="25" t="n">
        <v>2178</v>
      </c>
      <c r="B2182" s="26">
        <f>_xlfn.XLOOKUP(C2182,sales!C:C,scon!B:B,"")</f>
        <v/>
      </c>
      <c r="C2182" s="4" t="n"/>
      <c r="D2182" s="26">
        <f>_xlfn.XLOOKUP(C2182,sales!C:C,scon!D:D,"")</f>
        <v/>
      </c>
      <c r="E2182" s="26">
        <f>_xlfn.XLOOKUP(C2182,sales!C:C,scon!E:E,"")</f>
        <v/>
      </c>
      <c r="F2182" s="4" t="n"/>
      <c r="G2182" s="27" t="n"/>
      <c r="H2182" s="28" t="n"/>
      <c r="I2182" s="4" t="n"/>
      <c r="J2182" s="35">
        <f>_xlfn.XLOOKUP(C2182,sales!C:C,scon!L:L,"")</f>
        <v/>
      </c>
      <c r="K2182" s="31" t="n"/>
      <c r="L2182" s="31" t="n"/>
      <c r="M2182" s="33">
        <f>IF(I2182="","",J2182*I2182)</f>
        <v/>
      </c>
      <c r="N2182" s="33">
        <f>IF(K2182="","",M2182 * K2182)</f>
        <v/>
      </c>
      <c r="O2182" s="33">
        <f>IF(K2182="","",M2182 + N2182)</f>
        <v/>
      </c>
      <c r="P2182" s="4" t="n"/>
      <c r="Q2182" s="33">
        <f>IF(L2182&amp;K2182="","",M2182 * L2182)</f>
        <v/>
      </c>
      <c r="R2182" s="34">
        <f>IF(M2182="","",O2182-P2182-Q2182)</f>
        <v/>
      </c>
    </row>
    <row r="2183">
      <c r="A2183" s="25" t="n">
        <v>2179</v>
      </c>
      <c r="B2183" s="26">
        <f>_xlfn.XLOOKUP(C2183,sales!C:C,scon!B:B,"")</f>
        <v/>
      </c>
      <c r="C2183" s="4" t="n"/>
      <c r="D2183" s="26">
        <f>_xlfn.XLOOKUP(C2183,sales!C:C,scon!D:D,"")</f>
        <v/>
      </c>
      <c r="E2183" s="26">
        <f>_xlfn.XLOOKUP(C2183,sales!C:C,scon!E:E,"")</f>
        <v/>
      </c>
      <c r="F2183" s="4" t="n"/>
      <c r="G2183" s="27" t="n"/>
      <c r="H2183" s="28" t="n"/>
      <c r="I2183" s="4" t="n"/>
      <c r="J2183" s="35">
        <f>_xlfn.XLOOKUP(C2183,sales!C:C,scon!L:L,"")</f>
        <v/>
      </c>
      <c r="K2183" s="31" t="n"/>
      <c r="L2183" s="31" t="n"/>
      <c r="M2183" s="33">
        <f>IF(I2183="","",J2183*I2183)</f>
        <v/>
      </c>
      <c r="N2183" s="33">
        <f>IF(K2183="","",M2183 * K2183)</f>
        <v/>
      </c>
      <c r="O2183" s="33">
        <f>IF(K2183="","",M2183 + N2183)</f>
        <v/>
      </c>
      <c r="P2183" s="4" t="n"/>
      <c r="Q2183" s="33">
        <f>IF(L2183&amp;K2183="","",M2183 * L2183)</f>
        <v/>
      </c>
      <c r="R2183" s="34">
        <f>IF(M2183="","",O2183-P2183-Q2183)</f>
        <v/>
      </c>
    </row>
    <row r="2184">
      <c r="A2184" s="25" t="n">
        <v>2180</v>
      </c>
      <c r="B2184" s="26">
        <f>_xlfn.XLOOKUP(C2184,sales!C:C,scon!B:B,"")</f>
        <v/>
      </c>
      <c r="C2184" s="4" t="n"/>
      <c r="D2184" s="26">
        <f>_xlfn.XLOOKUP(C2184,sales!C:C,scon!D:D,"")</f>
        <v/>
      </c>
      <c r="E2184" s="26">
        <f>_xlfn.XLOOKUP(C2184,sales!C:C,scon!E:E,"")</f>
        <v/>
      </c>
      <c r="F2184" s="4" t="n"/>
      <c r="G2184" s="27" t="n"/>
      <c r="H2184" s="28" t="n"/>
      <c r="I2184" s="4" t="n"/>
      <c r="J2184" s="35">
        <f>_xlfn.XLOOKUP(C2184,sales!C:C,scon!L:L,"")</f>
        <v/>
      </c>
      <c r="K2184" s="31" t="n"/>
      <c r="L2184" s="31" t="n"/>
      <c r="M2184" s="33">
        <f>IF(I2184="","",J2184*I2184)</f>
        <v/>
      </c>
      <c r="N2184" s="33">
        <f>IF(K2184="","",M2184 * K2184)</f>
        <v/>
      </c>
      <c r="O2184" s="33">
        <f>IF(K2184="","",M2184 + N2184)</f>
        <v/>
      </c>
      <c r="P2184" s="4" t="n"/>
      <c r="Q2184" s="33">
        <f>IF(L2184&amp;K2184="","",M2184 * L2184)</f>
        <v/>
      </c>
      <c r="R2184" s="34">
        <f>IF(M2184="","",O2184-P2184-Q2184)</f>
        <v/>
      </c>
    </row>
    <row r="2185">
      <c r="A2185" s="25" t="n">
        <v>2181</v>
      </c>
      <c r="B2185" s="26">
        <f>_xlfn.XLOOKUP(C2185,sales!C:C,scon!B:B,"")</f>
        <v/>
      </c>
      <c r="C2185" s="4" t="n"/>
      <c r="D2185" s="26">
        <f>_xlfn.XLOOKUP(C2185,sales!C:C,scon!D:D,"")</f>
        <v/>
      </c>
      <c r="E2185" s="26">
        <f>_xlfn.XLOOKUP(C2185,sales!C:C,scon!E:E,"")</f>
        <v/>
      </c>
      <c r="F2185" s="4" t="n"/>
      <c r="G2185" s="27" t="n"/>
      <c r="H2185" s="28" t="n"/>
      <c r="I2185" s="4" t="n"/>
      <c r="J2185" s="35">
        <f>_xlfn.XLOOKUP(C2185,sales!C:C,scon!L:L,"")</f>
        <v/>
      </c>
      <c r="K2185" s="31" t="n"/>
      <c r="L2185" s="31" t="n"/>
      <c r="M2185" s="33">
        <f>IF(I2185="","",J2185*I2185)</f>
        <v/>
      </c>
      <c r="N2185" s="33">
        <f>IF(K2185="","",M2185 * K2185)</f>
        <v/>
      </c>
      <c r="O2185" s="33">
        <f>IF(K2185="","",M2185 + N2185)</f>
        <v/>
      </c>
      <c r="P2185" s="4" t="n"/>
      <c r="Q2185" s="33">
        <f>IF(L2185&amp;K2185="","",M2185 * L2185)</f>
        <v/>
      </c>
      <c r="R2185" s="34">
        <f>IF(M2185="","",O2185-P2185-Q2185)</f>
        <v/>
      </c>
    </row>
    <row r="2186">
      <c r="A2186" s="25" t="n">
        <v>2182</v>
      </c>
      <c r="B2186" s="26">
        <f>_xlfn.XLOOKUP(C2186,sales!C:C,scon!B:B,"")</f>
        <v/>
      </c>
      <c r="C2186" s="4" t="n"/>
      <c r="D2186" s="26">
        <f>_xlfn.XLOOKUP(C2186,sales!C:C,scon!D:D,"")</f>
        <v/>
      </c>
      <c r="E2186" s="26">
        <f>_xlfn.XLOOKUP(C2186,sales!C:C,scon!E:E,"")</f>
        <v/>
      </c>
      <c r="F2186" s="4" t="n"/>
      <c r="G2186" s="27" t="n"/>
      <c r="H2186" s="28" t="n"/>
      <c r="I2186" s="4" t="n"/>
      <c r="J2186" s="35">
        <f>_xlfn.XLOOKUP(C2186,sales!C:C,scon!L:L,"")</f>
        <v/>
      </c>
      <c r="K2186" s="31" t="n"/>
      <c r="L2186" s="31" t="n"/>
      <c r="M2186" s="33">
        <f>IF(I2186="","",J2186*I2186)</f>
        <v/>
      </c>
      <c r="N2186" s="33">
        <f>IF(K2186="","",M2186 * K2186)</f>
        <v/>
      </c>
      <c r="O2186" s="33">
        <f>IF(K2186="","",M2186 + N2186)</f>
        <v/>
      </c>
      <c r="P2186" s="4" t="n"/>
      <c r="Q2186" s="33">
        <f>IF(L2186&amp;K2186="","",M2186 * L2186)</f>
        <v/>
      </c>
      <c r="R2186" s="34">
        <f>IF(M2186="","",O2186-P2186-Q2186)</f>
        <v/>
      </c>
    </row>
    <row r="2187">
      <c r="A2187" s="25" t="n">
        <v>2183</v>
      </c>
      <c r="B2187" s="26">
        <f>_xlfn.XLOOKUP(C2187,sales!C:C,scon!B:B,"")</f>
        <v/>
      </c>
      <c r="C2187" s="4" t="n"/>
      <c r="D2187" s="26">
        <f>_xlfn.XLOOKUP(C2187,sales!C:C,scon!D:D,"")</f>
        <v/>
      </c>
      <c r="E2187" s="26">
        <f>_xlfn.XLOOKUP(C2187,sales!C:C,scon!E:E,"")</f>
        <v/>
      </c>
      <c r="F2187" s="4" t="n"/>
      <c r="G2187" s="27" t="n"/>
      <c r="H2187" s="28" t="n"/>
      <c r="I2187" s="4" t="n"/>
      <c r="J2187" s="35">
        <f>_xlfn.XLOOKUP(C2187,sales!C:C,scon!L:L,"")</f>
        <v/>
      </c>
      <c r="K2187" s="31" t="n"/>
      <c r="L2187" s="31" t="n"/>
      <c r="M2187" s="33">
        <f>IF(I2187="","",J2187*I2187)</f>
        <v/>
      </c>
      <c r="N2187" s="33">
        <f>IF(K2187="","",M2187 * K2187)</f>
        <v/>
      </c>
      <c r="O2187" s="33">
        <f>IF(K2187="","",M2187 + N2187)</f>
        <v/>
      </c>
      <c r="P2187" s="4" t="n"/>
      <c r="Q2187" s="33">
        <f>IF(L2187&amp;K2187="","",M2187 * L2187)</f>
        <v/>
      </c>
      <c r="R2187" s="34">
        <f>IF(M2187="","",O2187-P2187-Q2187)</f>
        <v/>
      </c>
    </row>
    <row r="2188">
      <c r="A2188" s="25" t="n">
        <v>2184</v>
      </c>
      <c r="B2188" s="26">
        <f>_xlfn.XLOOKUP(C2188,sales!C:C,scon!B:B,"")</f>
        <v/>
      </c>
      <c r="C2188" s="4" t="n"/>
      <c r="D2188" s="26">
        <f>_xlfn.XLOOKUP(C2188,sales!C:C,scon!D:D,"")</f>
        <v/>
      </c>
      <c r="E2188" s="26">
        <f>_xlfn.XLOOKUP(C2188,sales!C:C,scon!E:E,"")</f>
        <v/>
      </c>
      <c r="F2188" s="4" t="n"/>
      <c r="G2188" s="27" t="n"/>
      <c r="H2188" s="28" t="n"/>
      <c r="I2188" s="4" t="n"/>
      <c r="J2188" s="35">
        <f>_xlfn.XLOOKUP(C2188,sales!C:C,scon!L:L,"")</f>
        <v/>
      </c>
      <c r="K2188" s="31" t="n"/>
      <c r="L2188" s="31" t="n"/>
      <c r="M2188" s="33">
        <f>IF(I2188="","",J2188*I2188)</f>
        <v/>
      </c>
      <c r="N2188" s="33">
        <f>IF(K2188="","",M2188 * K2188)</f>
        <v/>
      </c>
      <c r="O2188" s="33">
        <f>IF(K2188="","",M2188 + N2188)</f>
        <v/>
      </c>
      <c r="P2188" s="4" t="n"/>
      <c r="Q2188" s="33">
        <f>IF(L2188&amp;K2188="","",M2188 * L2188)</f>
        <v/>
      </c>
      <c r="R2188" s="34">
        <f>IF(M2188="","",O2188-P2188-Q2188)</f>
        <v/>
      </c>
    </row>
    <row r="2189">
      <c r="A2189" s="25" t="n">
        <v>2185</v>
      </c>
      <c r="B2189" s="26">
        <f>_xlfn.XLOOKUP(C2189,sales!C:C,scon!B:B,"")</f>
        <v/>
      </c>
      <c r="C2189" s="4" t="n"/>
      <c r="D2189" s="26">
        <f>_xlfn.XLOOKUP(C2189,sales!C:C,scon!D:D,"")</f>
        <v/>
      </c>
      <c r="E2189" s="26">
        <f>_xlfn.XLOOKUP(C2189,sales!C:C,scon!E:E,"")</f>
        <v/>
      </c>
      <c r="F2189" s="4" t="n"/>
      <c r="G2189" s="27" t="n"/>
      <c r="H2189" s="28" t="n"/>
      <c r="I2189" s="4" t="n"/>
      <c r="J2189" s="35">
        <f>_xlfn.XLOOKUP(C2189,sales!C:C,scon!L:L,"")</f>
        <v/>
      </c>
      <c r="K2189" s="31" t="n"/>
      <c r="L2189" s="31" t="n"/>
      <c r="M2189" s="33">
        <f>IF(I2189="","",J2189*I2189)</f>
        <v/>
      </c>
      <c r="N2189" s="33">
        <f>IF(K2189="","",M2189 * K2189)</f>
        <v/>
      </c>
      <c r="O2189" s="33">
        <f>IF(K2189="","",M2189 + N2189)</f>
        <v/>
      </c>
      <c r="P2189" s="4" t="n"/>
      <c r="Q2189" s="33">
        <f>IF(L2189&amp;K2189="","",M2189 * L2189)</f>
        <v/>
      </c>
      <c r="R2189" s="34">
        <f>IF(M2189="","",O2189-P2189-Q2189)</f>
        <v/>
      </c>
    </row>
    <row r="2190">
      <c r="A2190" s="25" t="n">
        <v>2186</v>
      </c>
      <c r="B2190" s="26">
        <f>_xlfn.XLOOKUP(C2190,sales!C:C,scon!B:B,"")</f>
        <v/>
      </c>
      <c r="C2190" s="4" t="n"/>
      <c r="D2190" s="26">
        <f>_xlfn.XLOOKUP(C2190,sales!C:C,scon!D:D,"")</f>
        <v/>
      </c>
      <c r="E2190" s="26">
        <f>_xlfn.XLOOKUP(C2190,sales!C:C,scon!E:E,"")</f>
        <v/>
      </c>
      <c r="F2190" s="4" t="n"/>
      <c r="G2190" s="27" t="n"/>
      <c r="H2190" s="28" t="n"/>
      <c r="I2190" s="4" t="n"/>
      <c r="J2190" s="35">
        <f>_xlfn.XLOOKUP(C2190,sales!C:C,scon!L:L,"")</f>
        <v/>
      </c>
      <c r="K2190" s="31" t="n"/>
      <c r="L2190" s="31" t="n"/>
      <c r="M2190" s="33">
        <f>IF(I2190="","",J2190*I2190)</f>
        <v/>
      </c>
      <c r="N2190" s="33">
        <f>IF(K2190="","",M2190 * K2190)</f>
        <v/>
      </c>
      <c r="O2190" s="33">
        <f>IF(K2190="","",M2190 + N2190)</f>
        <v/>
      </c>
      <c r="P2190" s="4" t="n"/>
      <c r="Q2190" s="33">
        <f>IF(L2190&amp;K2190="","",M2190 * L2190)</f>
        <v/>
      </c>
      <c r="R2190" s="34">
        <f>IF(M2190="","",O2190-P2190-Q2190)</f>
        <v/>
      </c>
    </row>
    <row r="2191">
      <c r="A2191" s="25" t="n">
        <v>2187</v>
      </c>
      <c r="B2191" s="26">
        <f>_xlfn.XLOOKUP(C2191,sales!C:C,scon!B:B,"")</f>
        <v/>
      </c>
      <c r="C2191" s="4" t="n"/>
      <c r="D2191" s="26">
        <f>_xlfn.XLOOKUP(C2191,sales!C:C,scon!D:D,"")</f>
        <v/>
      </c>
      <c r="E2191" s="26">
        <f>_xlfn.XLOOKUP(C2191,sales!C:C,scon!E:E,"")</f>
        <v/>
      </c>
      <c r="F2191" s="4" t="n"/>
      <c r="G2191" s="27" t="n"/>
      <c r="H2191" s="28" t="n"/>
      <c r="I2191" s="4" t="n"/>
      <c r="J2191" s="35">
        <f>_xlfn.XLOOKUP(C2191,sales!C:C,scon!L:L,"")</f>
        <v/>
      </c>
      <c r="K2191" s="31" t="n"/>
      <c r="L2191" s="31" t="n"/>
      <c r="M2191" s="33">
        <f>IF(I2191="","",J2191*I2191)</f>
        <v/>
      </c>
      <c r="N2191" s="33">
        <f>IF(K2191="","",M2191 * K2191)</f>
        <v/>
      </c>
      <c r="O2191" s="33">
        <f>IF(K2191="","",M2191 + N2191)</f>
        <v/>
      </c>
      <c r="P2191" s="4" t="n"/>
      <c r="Q2191" s="33">
        <f>IF(L2191&amp;K2191="","",M2191 * L2191)</f>
        <v/>
      </c>
      <c r="R2191" s="34">
        <f>IF(M2191="","",O2191-P2191-Q2191)</f>
        <v/>
      </c>
    </row>
    <row r="2192">
      <c r="A2192" s="25" t="n">
        <v>2188</v>
      </c>
      <c r="B2192" s="26">
        <f>_xlfn.XLOOKUP(C2192,sales!C:C,scon!B:B,"")</f>
        <v/>
      </c>
      <c r="C2192" s="4" t="n"/>
      <c r="D2192" s="26">
        <f>_xlfn.XLOOKUP(C2192,sales!C:C,scon!D:D,"")</f>
        <v/>
      </c>
      <c r="E2192" s="26">
        <f>_xlfn.XLOOKUP(C2192,sales!C:C,scon!E:E,"")</f>
        <v/>
      </c>
      <c r="F2192" s="4" t="n"/>
      <c r="G2192" s="27" t="n"/>
      <c r="H2192" s="28" t="n"/>
      <c r="I2192" s="4" t="n"/>
      <c r="J2192" s="35">
        <f>_xlfn.XLOOKUP(C2192,sales!C:C,scon!L:L,"")</f>
        <v/>
      </c>
      <c r="K2192" s="31" t="n"/>
      <c r="L2192" s="31" t="n"/>
      <c r="M2192" s="33">
        <f>IF(I2192="","",J2192*I2192)</f>
        <v/>
      </c>
      <c r="N2192" s="33">
        <f>IF(K2192="","",M2192 * K2192)</f>
        <v/>
      </c>
      <c r="O2192" s="33">
        <f>IF(K2192="","",M2192 + N2192)</f>
        <v/>
      </c>
      <c r="P2192" s="4" t="n"/>
      <c r="Q2192" s="33">
        <f>IF(L2192&amp;K2192="","",M2192 * L2192)</f>
        <v/>
      </c>
      <c r="R2192" s="34">
        <f>IF(M2192="","",O2192-P2192-Q2192)</f>
        <v/>
      </c>
    </row>
    <row r="2193">
      <c r="A2193" s="25" t="n">
        <v>2189</v>
      </c>
      <c r="B2193" s="26">
        <f>_xlfn.XLOOKUP(C2193,sales!C:C,scon!B:B,"")</f>
        <v/>
      </c>
      <c r="C2193" s="4" t="n"/>
      <c r="D2193" s="26">
        <f>_xlfn.XLOOKUP(C2193,sales!C:C,scon!D:D,"")</f>
        <v/>
      </c>
      <c r="E2193" s="26">
        <f>_xlfn.XLOOKUP(C2193,sales!C:C,scon!E:E,"")</f>
        <v/>
      </c>
      <c r="F2193" s="4" t="n"/>
      <c r="G2193" s="27" t="n"/>
      <c r="H2193" s="28" t="n"/>
      <c r="I2193" s="4" t="n"/>
      <c r="J2193" s="35">
        <f>_xlfn.XLOOKUP(C2193,sales!C:C,scon!L:L,"")</f>
        <v/>
      </c>
      <c r="K2193" s="31" t="n"/>
      <c r="L2193" s="31" t="n"/>
      <c r="M2193" s="33">
        <f>IF(I2193="","",J2193*I2193)</f>
        <v/>
      </c>
      <c r="N2193" s="33">
        <f>IF(K2193="","",M2193 * K2193)</f>
        <v/>
      </c>
      <c r="O2193" s="33">
        <f>IF(K2193="","",M2193 + N2193)</f>
        <v/>
      </c>
      <c r="P2193" s="4" t="n"/>
      <c r="Q2193" s="33">
        <f>IF(L2193&amp;K2193="","",M2193 * L2193)</f>
        <v/>
      </c>
      <c r="R2193" s="34">
        <f>IF(M2193="","",O2193-P2193-Q2193)</f>
        <v/>
      </c>
    </row>
    <row r="2194">
      <c r="A2194" s="25" t="n">
        <v>2190</v>
      </c>
      <c r="B2194" s="26">
        <f>_xlfn.XLOOKUP(C2194,sales!C:C,scon!B:B,"")</f>
        <v/>
      </c>
      <c r="C2194" s="4" t="n"/>
      <c r="D2194" s="26">
        <f>_xlfn.XLOOKUP(C2194,sales!C:C,scon!D:D,"")</f>
        <v/>
      </c>
      <c r="E2194" s="26">
        <f>_xlfn.XLOOKUP(C2194,sales!C:C,scon!E:E,"")</f>
        <v/>
      </c>
      <c r="F2194" s="4" t="n"/>
      <c r="G2194" s="27" t="n"/>
      <c r="H2194" s="28" t="n"/>
      <c r="I2194" s="4" t="n"/>
      <c r="J2194" s="35">
        <f>_xlfn.XLOOKUP(C2194,sales!C:C,scon!L:L,"")</f>
        <v/>
      </c>
      <c r="K2194" s="31" t="n"/>
      <c r="L2194" s="31" t="n"/>
      <c r="M2194" s="33">
        <f>IF(I2194="","",J2194*I2194)</f>
        <v/>
      </c>
      <c r="N2194" s="33">
        <f>IF(K2194="","",M2194 * K2194)</f>
        <v/>
      </c>
      <c r="O2194" s="33">
        <f>IF(K2194="","",M2194 + N2194)</f>
        <v/>
      </c>
      <c r="P2194" s="4" t="n"/>
      <c r="Q2194" s="33">
        <f>IF(L2194&amp;K2194="","",M2194 * L2194)</f>
        <v/>
      </c>
      <c r="R2194" s="34">
        <f>IF(M2194="","",O2194-P2194-Q2194)</f>
        <v/>
      </c>
    </row>
    <row r="2195">
      <c r="A2195" s="25" t="n">
        <v>2191</v>
      </c>
      <c r="B2195" s="26">
        <f>_xlfn.XLOOKUP(C2195,sales!C:C,scon!B:B,"")</f>
        <v/>
      </c>
      <c r="C2195" s="4" t="n"/>
      <c r="D2195" s="26">
        <f>_xlfn.XLOOKUP(C2195,sales!C:C,scon!D:D,"")</f>
        <v/>
      </c>
      <c r="E2195" s="26">
        <f>_xlfn.XLOOKUP(C2195,sales!C:C,scon!E:E,"")</f>
        <v/>
      </c>
      <c r="F2195" s="4" t="n"/>
      <c r="G2195" s="27" t="n"/>
      <c r="H2195" s="28" t="n"/>
      <c r="I2195" s="4" t="n"/>
      <c r="J2195" s="35">
        <f>_xlfn.XLOOKUP(C2195,sales!C:C,scon!L:L,"")</f>
        <v/>
      </c>
      <c r="K2195" s="31" t="n"/>
      <c r="L2195" s="31" t="n"/>
      <c r="M2195" s="33">
        <f>IF(I2195="","",J2195*I2195)</f>
        <v/>
      </c>
      <c r="N2195" s="33">
        <f>IF(K2195="","",M2195 * K2195)</f>
        <v/>
      </c>
      <c r="O2195" s="33">
        <f>IF(K2195="","",M2195 + N2195)</f>
        <v/>
      </c>
      <c r="P2195" s="4" t="n"/>
      <c r="Q2195" s="33">
        <f>IF(L2195&amp;K2195="","",M2195 * L2195)</f>
        <v/>
      </c>
      <c r="R2195" s="34">
        <f>IF(M2195="","",O2195-P2195-Q2195)</f>
        <v/>
      </c>
    </row>
    <row r="2196">
      <c r="A2196" s="25" t="n">
        <v>2192</v>
      </c>
      <c r="B2196" s="26">
        <f>_xlfn.XLOOKUP(C2196,sales!C:C,scon!B:B,"")</f>
        <v/>
      </c>
      <c r="C2196" s="4" t="n"/>
      <c r="D2196" s="26">
        <f>_xlfn.XLOOKUP(C2196,sales!C:C,scon!D:D,"")</f>
        <v/>
      </c>
      <c r="E2196" s="26">
        <f>_xlfn.XLOOKUP(C2196,sales!C:C,scon!E:E,"")</f>
        <v/>
      </c>
      <c r="F2196" s="4" t="n"/>
      <c r="G2196" s="27" t="n"/>
      <c r="H2196" s="28" t="n"/>
      <c r="I2196" s="4" t="n"/>
      <c r="J2196" s="35">
        <f>_xlfn.XLOOKUP(C2196,sales!C:C,scon!L:L,"")</f>
        <v/>
      </c>
      <c r="K2196" s="31" t="n"/>
      <c r="L2196" s="31" t="n"/>
      <c r="M2196" s="33">
        <f>IF(I2196="","",J2196*I2196)</f>
        <v/>
      </c>
      <c r="N2196" s="33">
        <f>IF(K2196="","",M2196 * K2196)</f>
        <v/>
      </c>
      <c r="O2196" s="33">
        <f>IF(K2196="","",M2196 + N2196)</f>
        <v/>
      </c>
      <c r="P2196" s="4" t="n"/>
      <c r="Q2196" s="33">
        <f>IF(L2196&amp;K2196="","",M2196 * L2196)</f>
        <v/>
      </c>
      <c r="R2196" s="34">
        <f>IF(M2196="","",O2196-P2196-Q2196)</f>
        <v/>
      </c>
    </row>
    <row r="2197">
      <c r="A2197" s="25" t="n">
        <v>2193</v>
      </c>
      <c r="B2197" s="26">
        <f>_xlfn.XLOOKUP(C2197,sales!C:C,scon!B:B,"")</f>
        <v/>
      </c>
      <c r="C2197" s="4" t="n"/>
      <c r="D2197" s="26">
        <f>_xlfn.XLOOKUP(C2197,sales!C:C,scon!D:D,"")</f>
        <v/>
      </c>
      <c r="E2197" s="26">
        <f>_xlfn.XLOOKUP(C2197,sales!C:C,scon!E:E,"")</f>
        <v/>
      </c>
      <c r="F2197" s="4" t="n"/>
      <c r="G2197" s="27" t="n"/>
      <c r="H2197" s="28" t="n"/>
      <c r="I2197" s="4" t="n"/>
      <c r="J2197" s="35">
        <f>_xlfn.XLOOKUP(C2197,sales!C:C,scon!L:L,"")</f>
        <v/>
      </c>
      <c r="K2197" s="31" t="n"/>
      <c r="L2197" s="31" t="n"/>
      <c r="M2197" s="33">
        <f>IF(I2197="","",J2197*I2197)</f>
        <v/>
      </c>
      <c r="N2197" s="33">
        <f>IF(K2197="","",M2197 * K2197)</f>
        <v/>
      </c>
      <c r="O2197" s="33">
        <f>IF(K2197="","",M2197 + N2197)</f>
        <v/>
      </c>
      <c r="P2197" s="4" t="n"/>
      <c r="Q2197" s="33">
        <f>IF(L2197&amp;K2197="","",M2197 * L2197)</f>
        <v/>
      </c>
      <c r="R2197" s="34">
        <f>IF(M2197="","",O2197-P2197-Q2197)</f>
        <v/>
      </c>
    </row>
    <row r="2198">
      <c r="A2198" s="25" t="n">
        <v>2194</v>
      </c>
      <c r="B2198" s="26">
        <f>_xlfn.XLOOKUP(C2198,sales!C:C,scon!B:B,"")</f>
        <v/>
      </c>
      <c r="C2198" s="4" t="n"/>
      <c r="D2198" s="26">
        <f>_xlfn.XLOOKUP(C2198,sales!C:C,scon!D:D,"")</f>
        <v/>
      </c>
      <c r="E2198" s="26">
        <f>_xlfn.XLOOKUP(C2198,sales!C:C,scon!E:E,"")</f>
        <v/>
      </c>
      <c r="F2198" s="4" t="n"/>
      <c r="G2198" s="27" t="n"/>
      <c r="H2198" s="28" t="n"/>
      <c r="I2198" s="4" t="n"/>
      <c r="J2198" s="35">
        <f>_xlfn.XLOOKUP(C2198,sales!C:C,scon!L:L,"")</f>
        <v/>
      </c>
      <c r="K2198" s="31" t="n"/>
      <c r="L2198" s="31" t="n"/>
      <c r="M2198" s="33">
        <f>IF(I2198="","",J2198*I2198)</f>
        <v/>
      </c>
      <c r="N2198" s="33">
        <f>IF(K2198="","",M2198 * K2198)</f>
        <v/>
      </c>
      <c r="O2198" s="33">
        <f>IF(K2198="","",M2198 + N2198)</f>
        <v/>
      </c>
      <c r="P2198" s="4" t="n"/>
      <c r="Q2198" s="33">
        <f>IF(L2198&amp;K2198="","",M2198 * L2198)</f>
        <v/>
      </c>
      <c r="R2198" s="34">
        <f>IF(M2198="","",O2198-P2198-Q2198)</f>
        <v/>
      </c>
    </row>
    <row r="2199">
      <c r="A2199" s="25" t="n">
        <v>2195</v>
      </c>
      <c r="B2199" s="26">
        <f>_xlfn.XLOOKUP(C2199,sales!C:C,scon!B:B,"")</f>
        <v/>
      </c>
      <c r="C2199" s="4" t="n"/>
      <c r="D2199" s="26">
        <f>_xlfn.XLOOKUP(C2199,sales!C:C,scon!D:D,"")</f>
        <v/>
      </c>
      <c r="E2199" s="26">
        <f>_xlfn.XLOOKUP(C2199,sales!C:C,scon!E:E,"")</f>
        <v/>
      </c>
      <c r="F2199" s="4" t="n"/>
      <c r="G2199" s="27" t="n"/>
      <c r="H2199" s="28" t="n"/>
      <c r="I2199" s="4" t="n"/>
      <c r="J2199" s="35">
        <f>_xlfn.XLOOKUP(C2199,sales!C:C,scon!L:L,"")</f>
        <v/>
      </c>
      <c r="K2199" s="31" t="n"/>
      <c r="L2199" s="31" t="n"/>
      <c r="M2199" s="33">
        <f>IF(I2199="","",J2199*I2199)</f>
        <v/>
      </c>
      <c r="N2199" s="33">
        <f>IF(K2199="","",M2199 * K2199)</f>
        <v/>
      </c>
      <c r="O2199" s="33">
        <f>IF(K2199="","",M2199 + N2199)</f>
        <v/>
      </c>
      <c r="P2199" s="4" t="n"/>
      <c r="Q2199" s="33">
        <f>IF(L2199&amp;K2199="","",M2199 * L2199)</f>
        <v/>
      </c>
      <c r="R2199" s="34">
        <f>IF(M2199="","",O2199-P2199-Q2199)</f>
        <v/>
      </c>
    </row>
    <row r="2200">
      <c r="A2200" s="25" t="n">
        <v>2196</v>
      </c>
      <c r="B2200" s="26">
        <f>_xlfn.XLOOKUP(C2200,sales!C:C,scon!B:B,"")</f>
        <v/>
      </c>
      <c r="C2200" s="4" t="n"/>
      <c r="D2200" s="26">
        <f>_xlfn.XLOOKUP(C2200,sales!C:C,scon!D:D,"")</f>
        <v/>
      </c>
      <c r="E2200" s="26">
        <f>_xlfn.XLOOKUP(C2200,sales!C:C,scon!E:E,"")</f>
        <v/>
      </c>
      <c r="F2200" s="4" t="n"/>
      <c r="G2200" s="27" t="n"/>
      <c r="H2200" s="28" t="n"/>
      <c r="I2200" s="4" t="n"/>
      <c r="J2200" s="35">
        <f>_xlfn.XLOOKUP(C2200,sales!C:C,scon!L:L,"")</f>
        <v/>
      </c>
      <c r="K2200" s="31" t="n"/>
      <c r="L2200" s="31" t="n"/>
      <c r="M2200" s="33">
        <f>IF(I2200="","",J2200*I2200)</f>
        <v/>
      </c>
      <c r="N2200" s="33">
        <f>IF(K2200="","",M2200 * K2200)</f>
        <v/>
      </c>
      <c r="O2200" s="33">
        <f>IF(K2200="","",M2200 + N2200)</f>
        <v/>
      </c>
      <c r="P2200" s="4" t="n"/>
      <c r="Q2200" s="33">
        <f>IF(L2200&amp;K2200="","",M2200 * L2200)</f>
        <v/>
      </c>
      <c r="R2200" s="34">
        <f>IF(M2200="","",O2200-P2200-Q2200)</f>
        <v/>
      </c>
    </row>
    <row r="2201">
      <c r="A2201" s="25" t="n">
        <v>2197</v>
      </c>
      <c r="B2201" s="26">
        <f>_xlfn.XLOOKUP(C2201,sales!C:C,scon!B:B,"")</f>
        <v/>
      </c>
      <c r="C2201" s="4" t="n"/>
      <c r="D2201" s="26">
        <f>_xlfn.XLOOKUP(C2201,sales!C:C,scon!D:D,"")</f>
        <v/>
      </c>
      <c r="E2201" s="26">
        <f>_xlfn.XLOOKUP(C2201,sales!C:C,scon!E:E,"")</f>
        <v/>
      </c>
      <c r="F2201" s="4" t="n"/>
      <c r="G2201" s="27" t="n"/>
      <c r="H2201" s="28" t="n"/>
      <c r="I2201" s="4" t="n"/>
      <c r="J2201" s="35">
        <f>_xlfn.XLOOKUP(C2201,sales!C:C,scon!L:L,"")</f>
        <v/>
      </c>
      <c r="K2201" s="31" t="n"/>
      <c r="L2201" s="31" t="n"/>
      <c r="M2201" s="33">
        <f>IF(I2201="","",J2201*I2201)</f>
        <v/>
      </c>
      <c r="N2201" s="33">
        <f>IF(K2201="","",M2201 * K2201)</f>
        <v/>
      </c>
      <c r="O2201" s="33">
        <f>IF(K2201="","",M2201 + N2201)</f>
        <v/>
      </c>
      <c r="P2201" s="4" t="n"/>
      <c r="Q2201" s="33">
        <f>IF(L2201&amp;K2201="","",M2201 * L2201)</f>
        <v/>
      </c>
      <c r="R2201" s="34">
        <f>IF(M2201="","",O2201-P2201-Q2201)</f>
        <v/>
      </c>
    </row>
    <row r="2202">
      <c r="A2202" s="25" t="n">
        <v>2198</v>
      </c>
      <c r="B2202" s="26">
        <f>_xlfn.XLOOKUP(C2202,sales!C:C,scon!B:B,"")</f>
        <v/>
      </c>
      <c r="C2202" s="4" t="n"/>
      <c r="D2202" s="26">
        <f>_xlfn.XLOOKUP(C2202,sales!C:C,scon!D:D,"")</f>
        <v/>
      </c>
      <c r="E2202" s="26">
        <f>_xlfn.XLOOKUP(C2202,sales!C:C,scon!E:E,"")</f>
        <v/>
      </c>
      <c r="F2202" s="4" t="n"/>
      <c r="G2202" s="27" t="n"/>
      <c r="H2202" s="28" t="n"/>
      <c r="I2202" s="4" t="n"/>
      <c r="J2202" s="35">
        <f>_xlfn.XLOOKUP(C2202,sales!C:C,scon!L:L,"")</f>
        <v/>
      </c>
      <c r="K2202" s="31" t="n"/>
      <c r="L2202" s="31" t="n"/>
      <c r="M2202" s="33">
        <f>IF(I2202="","",J2202*I2202)</f>
        <v/>
      </c>
      <c r="N2202" s="33">
        <f>IF(K2202="","",M2202 * K2202)</f>
        <v/>
      </c>
      <c r="O2202" s="33">
        <f>IF(K2202="","",M2202 + N2202)</f>
        <v/>
      </c>
      <c r="P2202" s="4" t="n"/>
      <c r="Q2202" s="33">
        <f>IF(L2202&amp;K2202="","",M2202 * L2202)</f>
        <v/>
      </c>
      <c r="R2202" s="34">
        <f>IF(M2202="","",O2202-P2202-Q2202)</f>
        <v/>
      </c>
    </row>
    <row r="2203">
      <c r="A2203" s="25" t="n">
        <v>2199</v>
      </c>
      <c r="B2203" s="26">
        <f>_xlfn.XLOOKUP(C2203,sales!C:C,scon!B:B,"")</f>
        <v/>
      </c>
      <c r="C2203" s="4" t="n"/>
      <c r="D2203" s="26">
        <f>_xlfn.XLOOKUP(C2203,sales!C:C,scon!D:D,"")</f>
        <v/>
      </c>
      <c r="E2203" s="26">
        <f>_xlfn.XLOOKUP(C2203,sales!C:C,scon!E:E,"")</f>
        <v/>
      </c>
      <c r="F2203" s="4" t="n"/>
      <c r="G2203" s="27" t="n"/>
      <c r="H2203" s="28" t="n"/>
      <c r="I2203" s="4" t="n"/>
      <c r="J2203" s="35">
        <f>_xlfn.XLOOKUP(C2203,sales!C:C,scon!L:L,"")</f>
        <v/>
      </c>
      <c r="K2203" s="31" t="n"/>
      <c r="L2203" s="31" t="n"/>
      <c r="M2203" s="33">
        <f>IF(I2203="","",J2203*I2203)</f>
        <v/>
      </c>
      <c r="N2203" s="33">
        <f>IF(K2203="","",M2203 * K2203)</f>
        <v/>
      </c>
      <c r="O2203" s="33">
        <f>IF(K2203="","",M2203 + N2203)</f>
        <v/>
      </c>
      <c r="P2203" s="4" t="n"/>
      <c r="Q2203" s="33">
        <f>IF(L2203&amp;K2203="","",M2203 * L2203)</f>
        <v/>
      </c>
      <c r="R2203" s="34">
        <f>IF(M2203="","",O2203-P2203-Q2203)</f>
        <v/>
      </c>
    </row>
    <row r="2204">
      <c r="A2204" s="25" t="n">
        <v>2200</v>
      </c>
      <c r="B2204" s="26">
        <f>_xlfn.XLOOKUP(C2204,sales!C:C,scon!B:B,"")</f>
        <v/>
      </c>
      <c r="C2204" s="4" t="n"/>
      <c r="D2204" s="26">
        <f>_xlfn.XLOOKUP(C2204,sales!C:C,scon!D:D,"")</f>
        <v/>
      </c>
      <c r="E2204" s="26">
        <f>_xlfn.XLOOKUP(C2204,sales!C:C,scon!E:E,"")</f>
        <v/>
      </c>
      <c r="F2204" s="4" t="n"/>
      <c r="G2204" s="27" t="n"/>
      <c r="H2204" s="28" t="n"/>
      <c r="I2204" s="4" t="n"/>
      <c r="J2204" s="35">
        <f>_xlfn.XLOOKUP(C2204,sales!C:C,scon!L:L,"")</f>
        <v/>
      </c>
      <c r="K2204" s="31" t="n"/>
      <c r="L2204" s="31" t="n"/>
      <c r="M2204" s="33">
        <f>IF(I2204="","",J2204*I2204)</f>
        <v/>
      </c>
      <c r="N2204" s="33">
        <f>IF(K2204="","",M2204 * K2204)</f>
        <v/>
      </c>
      <c r="O2204" s="33">
        <f>IF(K2204="","",M2204 + N2204)</f>
        <v/>
      </c>
      <c r="P2204" s="4" t="n"/>
      <c r="Q2204" s="33">
        <f>IF(L2204&amp;K2204="","",M2204 * L2204)</f>
        <v/>
      </c>
      <c r="R2204" s="34">
        <f>IF(M2204="","",O2204-P2204-Q2204)</f>
        <v/>
      </c>
    </row>
    <row r="2205">
      <c r="A2205" s="25" t="n">
        <v>2201</v>
      </c>
      <c r="B2205" s="26">
        <f>_xlfn.XLOOKUP(C2205,sales!C:C,scon!B:B,"")</f>
        <v/>
      </c>
      <c r="C2205" s="4" t="n"/>
      <c r="D2205" s="26">
        <f>_xlfn.XLOOKUP(C2205,sales!C:C,scon!D:D,"")</f>
        <v/>
      </c>
      <c r="E2205" s="26">
        <f>_xlfn.XLOOKUP(C2205,sales!C:C,scon!E:E,"")</f>
        <v/>
      </c>
      <c r="F2205" s="4" t="n"/>
      <c r="G2205" s="27" t="n"/>
      <c r="H2205" s="28" t="n"/>
      <c r="I2205" s="4" t="n"/>
      <c r="J2205" s="35">
        <f>_xlfn.XLOOKUP(C2205,sales!C:C,scon!L:L,"")</f>
        <v/>
      </c>
      <c r="K2205" s="31" t="n"/>
      <c r="L2205" s="31" t="n"/>
      <c r="M2205" s="33">
        <f>IF(I2205="","",J2205*I2205)</f>
        <v/>
      </c>
      <c r="N2205" s="33">
        <f>IF(K2205="","",M2205 * K2205)</f>
        <v/>
      </c>
      <c r="O2205" s="33">
        <f>IF(K2205="","",M2205 + N2205)</f>
        <v/>
      </c>
      <c r="P2205" s="4" t="n"/>
      <c r="Q2205" s="33">
        <f>IF(L2205&amp;K2205="","",M2205 * L2205)</f>
        <v/>
      </c>
      <c r="R2205" s="34">
        <f>IF(M2205="","",O2205-P2205-Q2205)</f>
        <v/>
      </c>
    </row>
    <row r="2206">
      <c r="A2206" s="25" t="n">
        <v>2202</v>
      </c>
      <c r="B2206" s="26">
        <f>_xlfn.XLOOKUP(C2206,sales!C:C,scon!B:B,"")</f>
        <v/>
      </c>
      <c r="C2206" s="4" t="n"/>
      <c r="D2206" s="26">
        <f>_xlfn.XLOOKUP(C2206,sales!C:C,scon!D:D,"")</f>
        <v/>
      </c>
      <c r="E2206" s="26">
        <f>_xlfn.XLOOKUP(C2206,sales!C:C,scon!E:E,"")</f>
        <v/>
      </c>
      <c r="F2206" s="4" t="n"/>
      <c r="G2206" s="27" t="n"/>
      <c r="H2206" s="28" t="n"/>
      <c r="I2206" s="4" t="n"/>
      <c r="J2206" s="35">
        <f>_xlfn.XLOOKUP(C2206,sales!C:C,scon!L:L,"")</f>
        <v/>
      </c>
      <c r="K2206" s="31" t="n"/>
      <c r="L2206" s="31" t="n"/>
      <c r="M2206" s="33">
        <f>IF(I2206="","",J2206*I2206)</f>
        <v/>
      </c>
      <c r="N2206" s="33">
        <f>IF(K2206="","",M2206 * K2206)</f>
        <v/>
      </c>
      <c r="O2206" s="33">
        <f>IF(K2206="","",M2206 + N2206)</f>
        <v/>
      </c>
      <c r="P2206" s="4" t="n"/>
      <c r="Q2206" s="33">
        <f>IF(L2206&amp;K2206="","",M2206 * L2206)</f>
        <v/>
      </c>
      <c r="R2206" s="34">
        <f>IF(M2206="","",O2206-P2206-Q2206)</f>
        <v/>
      </c>
    </row>
    <row r="2207">
      <c r="A2207" s="25" t="n">
        <v>2203</v>
      </c>
      <c r="B2207" s="26">
        <f>_xlfn.XLOOKUP(C2207,sales!C:C,scon!B:B,"")</f>
        <v/>
      </c>
      <c r="C2207" s="4" t="n"/>
      <c r="D2207" s="26">
        <f>_xlfn.XLOOKUP(C2207,sales!C:C,scon!D:D,"")</f>
        <v/>
      </c>
      <c r="E2207" s="26">
        <f>_xlfn.XLOOKUP(C2207,sales!C:C,scon!E:E,"")</f>
        <v/>
      </c>
      <c r="F2207" s="4" t="n"/>
      <c r="G2207" s="27" t="n"/>
      <c r="H2207" s="28" t="n"/>
      <c r="I2207" s="4" t="n"/>
      <c r="J2207" s="35">
        <f>_xlfn.XLOOKUP(C2207,sales!C:C,scon!L:L,"")</f>
        <v/>
      </c>
      <c r="K2207" s="31" t="n"/>
      <c r="L2207" s="31" t="n"/>
      <c r="M2207" s="33">
        <f>IF(I2207="","",J2207*I2207)</f>
        <v/>
      </c>
      <c r="N2207" s="33">
        <f>IF(K2207="","",M2207 * K2207)</f>
        <v/>
      </c>
      <c r="O2207" s="33">
        <f>IF(K2207="","",M2207 + N2207)</f>
        <v/>
      </c>
      <c r="P2207" s="4" t="n"/>
      <c r="Q2207" s="33">
        <f>IF(L2207&amp;K2207="","",M2207 * L2207)</f>
        <v/>
      </c>
      <c r="R2207" s="34">
        <f>IF(M2207="","",O2207-P2207-Q2207)</f>
        <v/>
      </c>
    </row>
    <row r="2208">
      <c r="A2208" s="25" t="n">
        <v>2204</v>
      </c>
      <c r="B2208" s="26">
        <f>_xlfn.XLOOKUP(C2208,sales!C:C,scon!B:B,"")</f>
        <v/>
      </c>
      <c r="C2208" s="4" t="n"/>
      <c r="D2208" s="26">
        <f>_xlfn.XLOOKUP(C2208,sales!C:C,scon!D:D,"")</f>
        <v/>
      </c>
      <c r="E2208" s="26">
        <f>_xlfn.XLOOKUP(C2208,sales!C:C,scon!E:E,"")</f>
        <v/>
      </c>
      <c r="F2208" s="4" t="n"/>
      <c r="G2208" s="27" t="n"/>
      <c r="H2208" s="28" t="n"/>
      <c r="I2208" s="4" t="n"/>
      <c r="J2208" s="35">
        <f>_xlfn.XLOOKUP(C2208,sales!C:C,scon!L:L,"")</f>
        <v/>
      </c>
      <c r="K2208" s="31" t="n"/>
      <c r="L2208" s="31" t="n"/>
      <c r="M2208" s="33">
        <f>IF(I2208="","",J2208*I2208)</f>
        <v/>
      </c>
      <c r="N2208" s="33">
        <f>IF(K2208="","",M2208 * K2208)</f>
        <v/>
      </c>
      <c r="O2208" s="33">
        <f>IF(K2208="","",M2208 + N2208)</f>
        <v/>
      </c>
      <c r="P2208" s="4" t="n"/>
      <c r="Q2208" s="33">
        <f>IF(L2208&amp;K2208="","",M2208 * L2208)</f>
        <v/>
      </c>
      <c r="R2208" s="34">
        <f>IF(M2208="","",O2208-P2208-Q2208)</f>
        <v/>
      </c>
    </row>
    <row r="2209">
      <c r="A2209" s="25" t="n">
        <v>2205</v>
      </c>
      <c r="B2209" s="26">
        <f>_xlfn.XLOOKUP(C2209,sales!C:C,scon!B:B,"")</f>
        <v/>
      </c>
      <c r="C2209" s="4" t="n"/>
      <c r="D2209" s="26">
        <f>_xlfn.XLOOKUP(C2209,sales!C:C,scon!D:D,"")</f>
        <v/>
      </c>
      <c r="E2209" s="26">
        <f>_xlfn.XLOOKUP(C2209,sales!C:C,scon!E:E,"")</f>
        <v/>
      </c>
      <c r="F2209" s="4" t="n"/>
      <c r="G2209" s="27" t="n"/>
      <c r="H2209" s="28" t="n"/>
      <c r="I2209" s="4" t="n"/>
      <c r="J2209" s="35">
        <f>_xlfn.XLOOKUP(C2209,sales!C:C,scon!L:L,"")</f>
        <v/>
      </c>
      <c r="K2209" s="31" t="n"/>
      <c r="L2209" s="31" t="n"/>
      <c r="M2209" s="33">
        <f>IF(I2209="","",J2209*I2209)</f>
        <v/>
      </c>
      <c r="N2209" s="33">
        <f>IF(K2209="","",M2209 * K2209)</f>
        <v/>
      </c>
      <c r="O2209" s="33">
        <f>IF(K2209="","",M2209 + N2209)</f>
        <v/>
      </c>
      <c r="P2209" s="4" t="n"/>
      <c r="Q2209" s="33">
        <f>IF(L2209&amp;K2209="","",M2209 * L2209)</f>
        <v/>
      </c>
      <c r="R2209" s="34">
        <f>IF(M2209="","",O2209-P2209-Q2209)</f>
        <v/>
      </c>
    </row>
    <row r="2210">
      <c r="A2210" s="25" t="n">
        <v>2206</v>
      </c>
      <c r="B2210" s="26">
        <f>_xlfn.XLOOKUP(C2210,sales!C:C,scon!B:B,"")</f>
        <v/>
      </c>
      <c r="C2210" s="4" t="n"/>
      <c r="D2210" s="26">
        <f>_xlfn.XLOOKUP(C2210,sales!C:C,scon!D:D,"")</f>
        <v/>
      </c>
      <c r="E2210" s="26">
        <f>_xlfn.XLOOKUP(C2210,sales!C:C,scon!E:E,"")</f>
        <v/>
      </c>
      <c r="F2210" s="4" t="n"/>
      <c r="G2210" s="27" t="n"/>
      <c r="H2210" s="28" t="n"/>
      <c r="I2210" s="4" t="n"/>
      <c r="J2210" s="35">
        <f>_xlfn.XLOOKUP(C2210,sales!C:C,scon!L:L,"")</f>
        <v/>
      </c>
      <c r="K2210" s="31" t="n"/>
      <c r="L2210" s="31" t="n"/>
      <c r="M2210" s="33">
        <f>IF(I2210="","",J2210*I2210)</f>
        <v/>
      </c>
      <c r="N2210" s="33">
        <f>IF(K2210="","",M2210 * K2210)</f>
        <v/>
      </c>
      <c r="O2210" s="33">
        <f>IF(K2210="","",M2210 + N2210)</f>
        <v/>
      </c>
      <c r="P2210" s="4" t="n"/>
      <c r="Q2210" s="33">
        <f>IF(L2210&amp;K2210="","",M2210 * L2210)</f>
        <v/>
      </c>
      <c r="R2210" s="34">
        <f>IF(M2210="","",O2210-P2210-Q2210)</f>
        <v/>
      </c>
    </row>
    <row r="2211">
      <c r="A2211" s="25" t="n">
        <v>2207</v>
      </c>
      <c r="B2211" s="26">
        <f>_xlfn.XLOOKUP(C2211,sales!C:C,scon!B:B,"")</f>
        <v/>
      </c>
      <c r="C2211" s="4" t="n"/>
      <c r="D2211" s="26">
        <f>_xlfn.XLOOKUP(C2211,sales!C:C,scon!D:D,"")</f>
        <v/>
      </c>
      <c r="E2211" s="26">
        <f>_xlfn.XLOOKUP(C2211,sales!C:C,scon!E:E,"")</f>
        <v/>
      </c>
      <c r="F2211" s="4" t="n"/>
      <c r="G2211" s="27" t="n"/>
      <c r="H2211" s="28" t="n"/>
      <c r="I2211" s="4" t="n"/>
      <c r="J2211" s="35">
        <f>_xlfn.XLOOKUP(C2211,sales!C:C,scon!L:L,"")</f>
        <v/>
      </c>
      <c r="K2211" s="31" t="n"/>
      <c r="L2211" s="31" t="n"/>
      <c r="M2211" s="33">
        <f>IF(I2211="","",J2211*I2211)</f>
        <v/>
      </c>
      <c r="N2211" s="33">
        <f>IF(K2211="","",M2211 * K2211)</f>
        <v/>
      </c>
      <c r="O2211" s="33">
        <f>IF(K2211="","",M2211 + N2211)</f>
        <v/>
      </c>
      <c r="P2211" s="4" t="n"/>
      <c r="Q2211" s="33">
        <f>IF(L2211&amp;K2211="","",M2211 * L2211)</f>
        <v/>
      </c>
      <c r="R2211" s="34">
        <f>IF(M2211="","",O2211-P2211-Q2211)</f>
        <v/>
      </c>
    </row>
    <row r="2212">
      <c r="A2212" s="25" t="n">
        <v>2208</v>
      </c>
      <c r="B2212" s="26">
        <f>_xlfn.XLOOKUP(C2212,sales!C:C,scon!B:B,"")</f>
        <v/>
      </c>
      <c r="C2212" s="4" t="n"/>
      <c r="D2212" s="26">
        <f>_xlfn.XLOOKUP(C2212,sales!C:C,scon!D:D,"")</f>
        <v/>
      </c>
      <c r="E2212" s="26">
        <f>_xlfn.XLOOKUP(C2212,sales!C:C,scon!E:E,"")</f>
        <v/>
      </c>
      <c r="F2212" s="4" t="n"/>
      <c r="G2212" s="27" t="n"/>
      <c r="H2212" s="28" t="n"/>
      <c r="I2212" s="4" t="n"/>
      <c r="J2212" s="35">
        <f>_xlfn.XLOOKUP(C2212,sales!C:C,scon!L:L,"")</f>
        <v/>
      </c>
      <c r="K2212" s="31" t="n"/>
      <c r="L2212" s="31" t="n"/>
      <c r="M2212" s="33">
        <f>IF(I2212="","",J2212*I2212)</f>
        <v/>
      </c>
      <c r="N2212" s="33">
        <f>IF(K2212="","",M2212 * K2212)</f>
        <v/>
      </c>
      <c r="O2212" s="33">
        <f>IF(K2212="","",M2212 + N2212)</f>
        <v/>
      </c>
      <c r="P2212" s="4" t="n"/>
      <c r="Q2212" s="33">
        <f>IF(L2212&amp;K2212="","",M2212 * L2212)</f>
        <v/>
      </c>
      <c r="R2212" s="34">
        <f>IF(M2212="","",O2212-P2212-Q2212)</f>
        <v/>
      </c>
    </row>
    <row r="2213">
      <c r="A2213" s="25" t="n">
        <v>2209</v>
      </c>
      <c r="B2213" s="26">
        <f>_xlfn.XLOOKUP(C2213,sales!C:C,scon!B:B,"")</f>
        <v/>
      </c>
      <c r="C2213" s="4" t="n"/>
      <c r="D2213" s="26">
        <f>_xlfn.XLOOKUP(C2213,sales!C:C,scon!D:D,"")</f>
        <v/>
      </c>
      <c r="E2213" s="26">
        <f>_xlfn.XLOOKUP(C2213,sales!C:C,scon!E:E,"")</f>
        <v/>
      </c>
      <c r="F2213" s="4" t="n"/>
      <c r="G2213" s="27" t="n"/>
      <c r="H2213" s="28" t="n"/>
      <c r="I2213" s="4" t="n"/>
      <c r="J2213" s="35">
        <f>_xlfn.XLOOKUP(C2213,sales!C:C,scon!L:L,"")</f>
        <v/>
      </c>
      <c r="K2213" s="31" t="n"/>
      <c r="L2213" s="31" t="n"/>
      <c r="M2213" s="33">
        <f>IF(I2213="","",J2213*I2213)</f>
        <v/>
      </c>
      <c r="N2213" s="33">
        <f>IF(K2213="","",M2213 * K2213)</f>
        <v/>
      </c>
      <c r="O2213" s="33">
        <f>IF(K2213="","",M2213 + N2213)</f>
        <v/>
      </c>
      <c r="P2213" s="4" t="n"/>
      <c r="Q2213" s="33">
        <f>IF(L2213&amp;K2213="","",M2213 * L2213)</f>
        <v/>
      </c>
      <c r="R2213" s="34">
        <f>IF(M2213="","",O2213-P2213-Q2213)</f>
        <v/>
      </c>
    </row>
    <row r="2214">
      <c r="A2214" s="25" t="n">
        <v>2210</v>
      </c>
      <c r="B2214" s="26">
        <f>_xlfn.XLOOKUP(C2214,sales!C:C,scon!B:B,"")</f>
        <v/>
      </c>
      <c r="C2214" s="4" t="n"/>
      <c r="D2214" s="26">
        <f>_xlfn.XLOOKUP(C2214,sales!C:C,scon!D:D,"")</f>
        <v/>
      </c>
      <c r="E2214" s="26">
        <f>_xlfn.XLOOKUP(C2214,sales!C:C,scon!E:E,"")</f>
        <v/>
      </c>
      <c r="F2214" s="4" t="n"/>
      <c r="G2214" s="27" t="n"/>
      <c r="H2214" s="28" t="n"/>
      <c r="I2214" s="4" t="n"/>
      <c r="J2214" s="35">
        <f>_xlfn.XLOOKUP(C2214,sales!C:C,scon!L:L,"")</f>
        <v/>
      </c>
      <c r="K2214" s="31" t="n"/>
      <c r="L2214" s="31" t="n"/>
      <c r="M2214" s="33">
        <f>IF(I2214="","",J2214*I2214)</f>
        <v/>
      </c>
      <c r="N2214" s="33">
        <f>IF(K2214="","",M2214 * K2214)</f>
        <v/>
      </c>
      <c r="O2214" s="33">
        <f>IF(K2214="","",M2214 + N2214)</f>
        <v/>
      </c>
      <c r="P2214" s="4" t="n"/>
      <c r="Q2214" s="33">
        <f>IF(L2214&amp;K2214="","",M2214 * L2214)</f>
        <v/>
      </c>
      <c r="R2214" s="34">
        <f>IF(M2214="","",O2214-P2214-Q2214)</f>
        <v/>
      </c>
    </row>
    <row r="2215">
      <c r="A2215" s="25" t="n">
        <v>2211</v>
      </c>
      <c r="B2215" s="26">
        <f>_xlfn.XLOOKUP(C2215,sales!C:C,scon!B:B,"")</f>
        <v/>
      </c>
      <c r="C2215" s="4" t="n"/>
      <c r="D2215" s="26">
        <f>_xlfn.XLOOKUP(C2215,sales!C:C,scon!D:D,"")</f>
        <v/>
      </c>
      <c r="E2215" s="26">
        <f>_xlfn.XLOOKUP(C2215,sales!C:C,scon!E:E,"")</f>
        <v/>
      </c>
      <c r="F2215" s="4" t="n"/>
      <c r="G2215" s="27" t="n"/>
      <c r="H2215" s="28" t="n"/>
      <c r="I2215" s="4" t="n"/>
      <c r="J2215" s="35">
        <f>_xlfn.XLOOKUP(C2215,sales!C:C,scon!L:L,"")</f>
        <v/>
      </c>
      <c r="K2215" s="31" t="n"/>
      <c r="L2215" s="31" t="n"/>
      <c r="M2215" s="33">
        <f>IF(I2215="","",J2215*I2215)</f>
        <v/>
      </c>
      <c r="N2215" s="33">
        <f>IF(K2215="","",M2215 * K2215)</f>
        <v/>
      </c>
      <c r="O2215" s="33">
        <f>IF(K2215="","",M2215 + N2215)</f>
        <v/>
      </c>
      <c r="P2215" s="4" t="n"/>
      <c r="Q2215" s="33">
        <f>IF(L2215&amp;K2215="","",M2215 * L2215)</f>
        <v/>
      </c>
      <c r="R2215" s="34">
        <f>IF(M2215="","",O2215-P2215-Q2215)</f>
        <v/>
      </c>
    </row>
    <row r="2216">
      <c r="A2216" s="25" t="n">
        <v>2212</v>
      </c>
      <c r="B2216" s="26">
        <f>_xlfn.XLOOKUP(C2216,sales!C:C,scon!B:B,"")</f>
        <v/>
      </c>
      <c r="C2216" s="4" t="n"/>
      <c r="D2216" s="26">
        <f>_xlfn.XLOOKUP(C2216,sales!C:C,scon!D:D,"")</f>
        <v/>
      </c>
      <c r="E2216" s="26">
        <f>_xlfn.XLOOKUP(C2216,sales!C:C,scon!E:E,"")</f>
        <v/>
      </c>
      <c r="F2216" s="4" t="n"/>
      <c r="G2216" s="27" t="n"/>
      <c r="H2216" s="28" t="n"/>
      <c r="I2216" s="4" t="n"/>
      <c r="J2216" s="35">
        <f>_xlfn.XLOOKUP(C2216,sales!C:C,scon!L:L,"")</f>
        <v/>
      </c>
      <c r="K2216" s="31" t="n"/>
      <c r="L2216" s="31" t="n"/>
      <c r="M2216" s="33">
        <f>IF(I2216="","",J2216*I2216)</f>
        <v/>
      </c>
      <c r="N2216" s="33">
        <f>IF(K2216="","",M2216 * K2216)</f>
        <v/>
      </c>
      <c r="O2216" s="33">
        <f>IF(K2216="","",M2216 + N2216)</f>
        <v/>
      </c>
      <c r="P2216" s="4" t="n"/>
      <c r="Q2216" s="33">
        <f>IF(L2216&amp;K2216="","",M2216 * L2216)</f>
        <v/>
      </c>
      <c r="R2216" s="34">
        <f>IF(M2216="","",O2216-P2216-Q2216)</f>
        <v/>
      </c>
    </row>
    <row r="2217">
      <c r="A2217" s="25" t="n">
        <v>2213</v>
      </c>
      <c r="B2217" s="26">
        <f>_xlfn.XLOOKUP(C2217,sales!C:C,scon!B:B,"")</f>
        <v/>
      </c>
      <c r="C2217" s="4" t="n"/>
      <c r="D2217" s="26">
        <f>_xlfn.XLOOKUP(C2217,sales!C:C,scon!D:D,"")</f>
        <v/>
      </c>
      <c r="E2217" s="26">
        <f>_xlfn.XLOOKUP(C2217,sales!C:C,scon!E:E,"")</f>
        <v/>
      </c>
      <c r="F2217" s="4" t="n"/>
      <c r="G2217" s="27" t="n"/>
      <c r="H2217" s="28" t="n"/>
      <c r="I2217" s="4" t="n"/>
      <c r="J2217" s="35">
        <f>_xlfn.XLOOKUP(C2217,sales!C:C,scon!L:L,"")</f>
        <v/>
      </c>
      <c r="K2217" s="31" t="n"/>
      <c r="L2217" s="31" t="n"/>
      <c r="M2217" s="33">
        <f>IF(I2217="","",J2217*I2217)</f>
        <v/>
      </c>
      <c r="N2217" s="33">
        <f>IF(K2217="","",M2217 * K2217)</f>
        <v/>
      </c>
      <c r="O2217" s="33">
        <f>IF(K2217="","",M2217 + N2217)</f>
        <v/>
      </c>
      <c r="P2217" s="4" t="n"/>
      <c r="Q2217" s="33">
        <f>IF(L2217&amp;K2217="","",M2217 * L2217)</f>
        <v/>
      </c>
      <c r="R2217" s="34">
        <f>IF(M2217="","",O2217-P2217-Q2217)</f>
        <v/>
      </c>
    </row>
    <row r="2218">
      <c r="A2218" s="25" t="n">
        <v>2214</v>
      </c>
      <c r="B2218" s="26">
        <f>_xlfn.XLOOKUP(C2218,sales!C:C,scon!B:B,"")</f>
        <v/>
      </c>
      <c r="C2218" s="4" t="n"/>
      <c r="D2218" s="26">
        <f>_xlfn.XLOOKUP(C2218,sales!C:C,scon!D:D,"")</f>
        <v/>
      </c>
      <c r="E2218" s="26">
        <f>_xlfn.XLOOKUP(C2218,sales!C:C,scon!E:E,"")</f>
        <v/>
      </c>
      <c r="F2218" s="4" t="n"/>
      <c r="G2218" s="27" t="n"/>
      <c r="H2218" s="28" t="n"/>
      <c r="I2218" s="4" t="n"/>
      <c r="J2218" s="35">
        <f>_xlfn.XLOOKUP(C2218,sales!C:C,scon!L:L,"")</f>
        <v/>
      </c>
      <c r="K2218" s="31" t="n"/>
      <c r="L2218" s="31" t="n"/>
      <c r="M2218" s="33">
        <f>IF(I2218="","",J2218*I2218)</f>
        <v/>
      </c>
      <c r="N2218" s="33">
        <f>IF(K2218="","",M2218 * K2218)</f>
        <v/>
      </c>
      <c r="O2218" s="33">
        <f>IF(K2218="","",M2218 + N2218)</f>
        <v/>
      </c>
      <c r="P2218" s="4" t="n"/>
      <c r="Q2218" s="33">
        <f>IF(L2218&amp;K2218="","",M2218 * L2218)</f>
        <v/>
      </c>
      <c r="R2218" s="34">
        <f>IF(M2218="","",O2218-P2218-Q2218)</f>
        <v/>
      </c>
    </row>
    <row r="2219">
      <c r="A2219" s="25" t="n">
        <v>2215</v>
      </c>
      <c r="B2219" s="26">
        <f>_xlfn.XLOOKUP(C2219,sales!C:C,scon!B:B,"")</f>
        <v/>
      </c>
      <c r="C2219" s="4" t="n"/>
      <c r="D2219" s="26">
        <f>_xlfn.XLOOKUP(C2219,sales!C:C,scon!D:D,"")</f>
        <v/>
      </c>
      <c r="E2219" s="26">
        <f>_xlfn.XLOOKUP(C2219,sales!C:C,scon!E:E,"")</f>
        <v/>
      </c>
      <c r="F2219" s="4" t="n"/>
      <c r="G2219" s="27" t="n"/>
      <c r="H2219" s="28" t="n"/>
      <c r="I2219" s="4" t="n"/>
      <c r="J2219" s="35">
        <f>_xlfn.XLOOKUP(C2219,sales!C:C,scon!L:L,"")</f>
        <v/>
      </c>
      <c r="K2219" s="31" t="n"/>
      <c r="L2219" s="31" t="n"/>
      <c r="M2219" s="33">
        <f>IF(I2219="","",J2219*I2219)</f>
        <v/>
      </c>
      <c r="N2219" s="33">
        <f>IF(K2219="","",M2219 * K2219)</f>
        <v/>
      </c>
      <c r="O2219" s="33">
        <f>IF(K2219="","",M2219 + N2219)</f>
        <v/>
      </c>
      <c r="P2219" s="4" t="n"/>
      <c r="Q2219" s="33">
        <f>IF(L2219&amp;K2219="","",M2219 * L2219)</f>
        <v/>
      </c>
      <c r="R2219" s="34">
        <f>IF(M2219="","",O2219-P2219-Q2219)</f>
        <v/>
      </c>
    </row>
    <row r="2220">
      <c r="A2220" s="25" t="n">
        <v>2216</v>
      </c>
      <c r="B2220" s="26">
        <f>_xlfn.XLOOKUP(C2220,sales!C:C,scon!B:B,"")</f>
        <v/>
      </c>
      <c r="C2220" s="4" t="n"/>
      <c r="D2220" s="26">
        <f>_xlfn.XLOOKUP(C2220,sales!C:C,scon!D:D,"")</f>
        <v/>
      </c>
      <c r="E2220" s="26">
        <f>_xlfn.XLOOKUP(C2220,sales!C:C,scon!E:E,"")</f>
        <v/>
      </c>
      <c r="F2220" s="4" t="n"/>
      <c r="G2220" s="27" t="n"/>
      <c r="H2220" s="28" t="n"/>
      <c r="I2220" s="4" t="n"/>
      <c r="J2220" s="35">
        <f>_xlfn.XLOOKUP(C2220,sales!C:C,scon!L:L,"")</f>
        <v/>
      </c>
      <c r="K2220" s="31" t="n"/>
      <c r="L2220" s="31" t="n"/>
      <c r="M2220" s="33">
        <f>IF(I2220="","",J2220*I2220)</f>
        <v/>
      </c>
      <c r="N2220" s="33">
        <f>IF(K2220="","",M2220 * K2220)</f>
        <v/>
      </c>
      <c r="O2220" s="33">
        <f>IF(K2220="","",M2220 + N2220)</f>
        <v/>
      </c>
      <c r="P2220" s="4" t="n"/>
      <c r="Q2220" s="33">
        <f>IF(L2220&amp;K2220="","",M2220 * L2220)</f>
        <v/>
      </c>
      <c r="R2220" s="34">
        <f>IF(M2220="","",O2220-P2220-Q2220)</f>
        <v/>
      </c>
    </row>
    <row r="2221">
      <c r="A2221" s="25" t="n">
        <v>2217</v>
      </c>
      <c r="B2221" s="26">
        <f>_xlfn.XLOOKUP(C2221,sales!C:C,scon!B:B,"")</f>
        <v/>
      </c>
      <c r="C2221" s="4" t="n"/>
      <c r="D2221" s="26">
        <f>_xlfn.XLOOKUP(C2221,sales!C:C,scon!D:D,"")</f>
        <v/>
      </c>
      <c r="E2221" s="26">
        <f>_xlfn.XLOOKUP(C2221,sales!C:C,scon!E:E,"")</f>
        <v/>
      </c>
      <c r="F2221" s="4" t="n"/>
      <c r="G2221" s="27" t="n"/>
      <c r="H2221" s="28" t="n"/>
      <c r="I2221" s="4" t="n"/>
      <c r="J2221" s="35">
        <f>_xlfn.XLOOKUP(C2221,sales!C:C,scon!L:L,"")</f>
        <v/>
      </c>
      <c r="K2221" s="31" t="n"/>
      <c r="L2221" s="31" t="n"/>
      <c r="M2221" s="33">
        <f>IF(I2221="","",J2221*I2221)</f>
        <v/>
      </c>
      <c r="N2221" s="33">
        <f>IF(K2221="","",M2221 * K2221)</f>
        <v/>
      </c>
      <c r="O2221" s="33">
        <f>IF(K2221="","",M2221 + N2221)</f>
        <v/>
      </c>
      <c r="P2221" s="4" t="n"/>
      <c r="Q2221" s="33">
        <f>IF(L2221&amp;K2221="","",M2221 * L2221)</f>
        <v/>
      </c>
      <c r="R2221" s="34">
        <f>IF(M2221="","",O2221-P2221-Q2221)</f>
        <v/>
      </c>
    </row>
    <row r="2222">
      <c r="A2222" s="25" t="n">
        <v>2218</v>
      </c>
      <c r="B2222" s="26">
        <f>_xlfn.XLOOKUP(C2222,sales!C:C,scon!B:B,"")</f>
        <v/>
      </c>
      <c r="C2222" s="4" t="n"/>
      <c r="D2222" s="26">
        <f>_xlfn.XLOOKUP(C2222,sales!C:C,scon!D:D,"")</f>
        <v/>
      </c>
      <c r="E2222" s="26">
        <f>_xlfn.XLOOKUP(C2222,sales!C:C,scon!E:E,"")</f>
        <v/>
      </c>
      <c r="F2222" s="4" t="n"/>
      <c r="G2222" s="27" t="n"/>
      <c r="H2222" s="28" t="n"/>
      <c r="I2222" s="4" t="n"/>
      <c r="J2222" s="35">
        <f>_xlfn.XLOOKUP(C2222,sales!C:C,scon!L:L,"")</f>
        <v/>
      </c>
      <c r="K2222" s="31" t="n"/>
      <c r="L2222" s="31" t="n"/>
      <c r="M2222" s="33">
        <f>IF(I2222="","",J2222*I2222)</f>
        <v/>
      </c>
      <c r="N2222" s="33">
        <f>IF(K2222="","",M2222 * K2222)</f>
        <v/>
      </c>
      <c r="O2222" s="33">
        <f>IF(K2222="","",M2222 + N2222)</f>
        <v/>
      </c>
      <c r="P2222" s="4" t="n"/>
      <c r="Q2222" s="33">
        <f>IF(L2222&amp;K2222="","",M2222 * L2222)</f>
        <v/>
      </c>
      <c r="R2222" s="34">
        <f>IF(M2222="","",O2222-P2222-Q2222)</f>
        <v/>
      </c>
    </row>
    <row r="2223">
      <c r="A2223" s="25" t="n">
        <v>2219</v>
      </c>
      <c r="B2223" s="26">
        <f>_xlfn.XLOOKUP(C2223,sales!C:C,scon!B:B,"")</f>
        <v/>
      </c>
      <c r="C2223" s="4" t="n"/>
      <c r="D2223" s="26">
        <f>_xlfn.XLOOKUP(C2223,sales!C:C,scon!D:D,"")</f>
        <v/>
      </c>
      <c r="E2223" s="26">
        <f>_xlfn.XLOOKUP(C2223,sales!C:C,scon!E:E,"")</f>
        <v/>
      </c>
      <c r="F2223" s="4" t="n"/>
      <c r="G2223" s="27" t="n"/>
      <c r="H2223" s="28" t="n"/>
      <c r="I2223" s="4" t="n"/>
      <c r="J2223" s="35">
        <f>_xlfn.XLOOKUP(C2223,sales!C:C,scon!L:L,"")</f>
        <v/>
      </c>
      <c r="K2223" s="31" t="n"/>
      <c r="L2223" s="31" t="n"/>
      <c r="M2223" s="33">
        <f>IF(I2223="","",J2223*I2223)</f>
        <v/>
      </c>
      <c r="N2223" s="33">
        <f>IF(K2223="","",M2223 * K2223)</f>
        <v/>
      </c>
      <c r="O2223" s="33">
        <f>IF(K2223="","",M2223 + N2223)</f>
        <v/>
      </c>
      <c r="P2223" s="4" t="n"/>
      <c r="Q2223" s="33">
        <f>IF(L2223&amp;K2223="","",M2223 * L2223)</f>
        <v/>
      </c>
      <c r="R2223" s="34">
        <f>IF(M2223="","",O2223-P2223-Q2223)</f>
        <v/>
      </c>
    </row>
    <row r="2224">
      <c r="A2224" s="25" t="n">
        <v>2220</v>
      </c>
      <c r="B2224" s="26">
        <f>_xlfn.XLOOKUP(C2224,sales!C:C,scon!B:B,"")</f>
        <v/>
      </c>
      <c r="C2224" s="4" t="n"/>
      <c r="D2224" s="26">
        <f>_xlfn.XLOOKUP(C2224,sales!C:C,scon!D:D,"")</f>
        <v/>
      </c>
      <c r="E2224" s="26">
        <f>_xlfn.XLOOKUP(C2224,sales!C:C,scon!E:E,"")</f>
        <v/>
      </c>
      <c r="F2224" s="4" t="n"/>
      <c r="G2224" s="27" t="n"/>
      <c r="H2224" s="28" t="n"/>
      <c r="I2224" s="4" t="n"/>
      <c r="J2224" s="35">
        <f>_xlfn.XLOOKUP(C2224,sales!C:C,scon!L:L,"")</f>
        <v/>
      </c>
      <c r="K2224" s="31" t="n"/>
      <c r="L2224" s="31" t="n"/>
      <c r="M2224" s="33">
        <f>IF(I2224="","",J2224*I2224)</f>
        <v/>
      </c>
      <c r="N2224" s="33">
        <f>IF(K2224="","",M2224 * K2224)</f>
        <v/>
      </c>
      <c r="O2224" s="33">
        <f>IF(K2224="","",M2224 + N2224)</f>
        <v/>
      </c>
      <c r="P2224" s="4" t="n"/>
      <c r="Q2224" s="33">
        <f>IF(L2224&amp;K2224="","",M2224 * L2224)</f>
        <v/>
      </c>
      <c r="R2224" s="34">
        <f>IF(M2224="","",O2224-P2224-Q2224)</f>
        <v/>
      </c>
    </row>
    <row r="2225">
      <c r="A2225" s="25" t="n">
        <v>2221</v>
      </c>
      <c r="B2225" s="26">
        <f>_xlfn.XLOOKUP(C2225,sales!C:C,scon!B:B,"")</f>
        <v/>
      </c>
      <c r="C2225" s="4" t="n"/>
      <c r="D2225" s="26">
        <f>_xlfn.XLOOKUP(C2225,sales!C:C,scon!D:D,"")</f>
        <v/>
      </c>
      <c r="E2225" s="26">
        <f>_xlfn.XLOOKUP(C2225,sales!C:C,scon!E:E,"")</f>
        <v/>
      </c>
      <c r="F2225" s="4" t="n"/>
      <c r="G2225" s="27" t="n"/>
      <c r="H2225" s="28" t="n"/>
      <c r="I2225" s="4" t="n"/>
      <c r="J2225" s="35">
        <f>_xlfn.XLOOKUP(C2225,sales!C:C,scon!L:L,"")</f>
        <v/>
      </c>
      <c r="K2225" s="31" t="n"/>
      <c r="L2225" s="31" t="n"/>
      <c r="M2225" s="33">
        <f>IF(I2225="","",J2225*I2225)</f>
        <v/>
      </c>
      <c r="N2225" s="33">
        <f>IF(K2225="","",M2225 * K2225)</f>
        <v/>
      </c>
      <c r="O2225" s="33">
        <f>IF(K2225="","",M2225 + N2225)</f>
        <v/>
      </c>
      <c r="P2225" s="4" t="n"/>
      <c r="Q2225" s="33">
        <f>IF(L2225&amp;K2225="","",M2225 * L2225)</f>
        <v/>
      </c>
      <c r="R2225" s="34">
        <f>IF(M2225="","",O2225-P2225-Q2225)</f>
        <v/>
      </c>
    </row>
    <row r="2226">
      <c r="A2226" s="25" t="n">
        <v>2222</v>
      </c>
      <c r="B2226" s="26">
        <f>_xlfn.XLOOKUP(C2226,sales!C:C,scon!B:B,"")</f>
        <v/>
      </c>
      <c r="C2226" s="4" t="n"/>
      <c r="D2226" s="26">
        <f>_xlfn.XLOOKUP(C2226,sales!C:C,scon!D:D,"")</f>
        <v/>
      </c>
      <c r="E2226" s="26">
        <f>_xlfn.XLOOKUP(C2226,sales!C:C,scon!E:E,"")</f>
        <v/>
      </c>
      <c r="F2226" s="4" t="n"/>
      <c r="G2226" s="27" t="n"/>
      <c r="H2226" s="28" t="n"/>
      <c r="I2226" s="4" t="n"/>
      <c r="J2226" s="35">
        <f>_xlfn.XLOOKUP(C2226,sales!C:C,scon!L:L,"")</f>
        <v/>
      </c>
      <c r="K2226" s="31" t="n"/>
      <c r="L2226" s="31" t="n"/>
      <c r="M2226" s="33">
        <f>IF(I2226="","",J2226*I2226)</f>
        <v/>
      </c>
      <c r="N2226" s="33">
        <f>IF(K2226="","",M2226 * K2226)</f>
        <v/>
      </c>
      <c r="O2226" s="33">
        <f>IF(K2226="","",M2226 + N2226)</f>
        <v/>
      </c>
      <c r="P2226" s="4" t="n"/>
      <c r="Q2226" s="33">
        <f>IF(L2226&amp;K2226="","",M2226 * L2226)</f>
        <v/>
      </c>
      <c r="R2226" s="34">
        <f>IF(M2226="","",O2226-P2226-Q2226)</f>
        <v/>
      </c>
    </row>
    <row r="2227">
      <c r="A2227" s="25" t="n">
        <v>2223</v>
      </c>
      <c r="B2227" s="26">
        <f>_xlfn.XLOOKUP(C2227,sales!C:C,scon!B:B,"")</f>
        <v/>
      </c>
      <c r="C2227" s="4" t="n"/>
      <c r="D2227" s="26">
        <f>_xlfn.XLOOKUP(C2227,sales!C:C,scon!D:D,"")</f>
        <v/>
      </c>
      <c r="E2227" s="26">
        <f>_xlfn.XLOOKUP(C2227,sales!C:C,scon!E:E,"")</f>
        <v/>
      </c>
      <c r="F2227" s="4" t="n"/>
      <c r="G2227" s="27" t="n"/>
      <c r="H2227" s="28" t="n"/>
      <c r="I2227" s="4" t="n"/>
      <c r="J2227" s="35">
        <f>_xlfn.XLOOKUP(C2227,sales!C:C,scon!L:L,"")</f>
        <v/>
      </c>
      <c r="K2227" s="31" t="n"/>
      <c r="L2227" s="31" t="n"/>
      <c r="M2227" s="33">
        <f>IF(I2227="","",J2227*I2227)</f>
        <v/>
      </c>
      <c r="N2227" s="33">
        <f>IF(K2227="","",M2227 * K2227)</f>
        <v/>
      </c>
      <c r="O2227" s="33">
        <f>IF(K2227="","",M2227 + N2227)</f>
        <v/>
      </c>
      <c r="P2227" s="4" t="n"/>
      <c r="Q2227" s="33">
        <f>IF(L2227&amp;K2227="","",M2227 * L2227)</f>
        <v/>
      </c>
      <c r="R2227" s="34">
        <f>IF(M2227="","",O2227-P2227-Q2227)</f>
        <v/>
      </c>
    </row>
    <row r="2228">
      <c r="A2228" s="25" t="n">
        <v>2224</v>
      </c>
      <c r="B2228" s="26">
        <f>_xlfn.XLOOKUP(C2228,sales!C:C,scon!B:B,"")</f>
        <v/>
      </c>
      <c r="C2228" s="4" t="n"/>
      <c r="D2228" s="26">
        <f>_xlfn.XLOOKUP(C2228,sales!C:C,scon!D:D,"")</f>
        <v/>
      </c>
      <c r="E2228" s="26">
        <f>_xlfn.XLOOKUP(C2228,sales!C:C,scon!E:E,"")</f>
        <v/>
      </c>
      <c r="F2228" s="4" t="n"/>
      <c r="G2228" s="27" t="n"/>
      <c r="H2228" s="28" t="n"/>
      <c r="I2228" s="4" t="n"/>
      <c r="J2228" s="35">
        <f>_xlfn.XLOOKUP(C2228,sales!C:C,scon!L:L,"")</f>
        <v/>
      </c>
      <c r="K2228" s="31" t="n"/>
      <c r="L2228" s="31" t="n"/>
      <c r="M2228" s="33">
        <f>IF(I2228="","",J2228*I2228)</f>
        <v/>
      </c>
      <c r="N2228" s="33">
        <f>IF(K2228="","",M2228 * K2228)</f>
        <v/>
      </c>
      <c r="O2228" s="33">
        <f>IF(K2228="","",M2228 + N2228)</f>
        <v/>
      </c>
      <c r="P2228" s="4" t="n"/>
      <c r="Q2228" s="33">
        <f>IF(L2228&amp;K2228="","",M2228 * L2228)</f>
        <v/>
      </c>
      <c r="R2228" s="34">
        <f>IF(M2228="","",O2228-P2228-Q2228)</f>
        <v/>
      </c>
    </row>
    <row r="2229">
      <c r="A2229" s="25" t="n">
        <v>2225</v>
      </c>
      <c r="B2229" s="26">
        <f>_xlfn.XLOOKUP(C2229,sales!C:C,scon!B:B,"")</f>
        <v/>
      </c>
      <c r="C2229" s="4" t="n"/>
      <c r="D2229" s="26">
        <f>_xlfn.XLOOKUP(C2229,sales!C:C,scon!D:D,"")</f>
        <v/>
      </c>
      <c r="E2229" s="26">
        <f>_xlfn.XLOOKUP(C2229,sales!C:C,scon!E:E,"")</f>
        <v/>
      </c>
      <c r="F2229" s="4" t="n"/>
      <c r="G2229" s="27" t="n"/>
      <c r="H2229" s="28" t="n"/>
      <c r="I2229" s="4" t="n"/>
      <c r="J2229" s="35">
        <f>_xlfn.XLOOKUP(C2229,sales!C:C,scon!L:L,"")</f>
        <v/>
      </c>
      <c r="K2229" s="31" t="n"/>
      <c r="L2229" s="31" t="n"/>
      <c r="M2229" s="33">
        <f>IF(I2229="","",J2229*I2229)</f>
        <v/>
      </c>
      <c r="N2229" s="33">
        <f>IF(K2229="","",M2229 * K2229)</f>
        <v/>
      </c>
      <c r="O2229" s="33">
        <f>IF(K2229="","",M2229 + N2229)</f>
        <v/>
      </c>
      <c r="P2229" s="4" t="n"/>
      <c r="Q2229" s="33">
        <f>IF(L2229&amp;K2229="","",M2229 * L2229)</f>
        <v/>
      </c>
      <c r="R2229" s="34">
        <f>IF(M2229="","",O2229-P2229-Q2229)</f>
        <v/>
      </c>
    </row>
    <row r="2230">
      <c r="A2230" s="25" t="n">
        <v>2226</v>
      </c>
      <c r="B2230" s="26">
        <f>_xlfn.XLOOKUP(C2230,sales!C:C,scon!B:B,"")</f>
        <v/>
      </c>
      <c r="C2230" s="4" t="n"/>
      <c r="D2230" s="26">
        <f>_xlfn.XLOOKUP(C2230,sales!C:C,scon!D:D,"")</f>
        <v/>
      </c>
      <c r="E2230" s="26">
        <f>_xlfn.XLOOKUP(C2230,sales!C:C,scon!E:E,"")</f>
        <v/>
      </c>
      <c r="F2230" s="4" t="n"/>
      <c r="G2230" s="27" t="n"/>
      <c r="H2230" s="28" t="n"/>
      <c r="I2230" s="4" t="n"/>
      <c r="J2230" s="35">
        <f>_xlfn.XLOOKUP(C2230,sales!C:C,scon!L:L,"")</f>
        <v/>
      </c>
      <c r="K2230" s="31" t="n"/>
      <c r="L2230" s="31" t="n"/>
      <c r="M2230" s="33">
        <f>IF(I2230="","",J2230*I2230)</f>
        <v/>
      </c>
      <c r="N2230" s="33">
        <f>IF(K2230="","",M2230 * K2230)</f>
        <v/>
      </c>
      <c r="O2230" s="33">
        <f>IF(K2230="","",M2230 + N2230)</f>
        <v/>
      </c>
      <c r="P2230" s="4" t="n"/>
      <c r="Q2230" s="33">
        <f>IF(L2230&amp;K2230="","",M2230 * L2230)</f>
        <v/>
      </c>
      <c r="R2230" s="34">
        <f>IF(M2230="","",O2230-P2230-Q2230)</f>
        <v/>
      </c>
    </row>
    <row r="2231">
      <c r="A2231" s="25" t="n">
        <v>2227</v>
      </c>
      <c r="B2231" s="26">
        <f>_xlfn.XLOOKUP(C2231,sales!C:C,scon!B:B,"")</f>
        <v/>
      </c>
      <c r="C2231" s="4" t="n"/>
      <c r="D2231" s="26">
        <f>_xlfn.XLOOKUP(C2231,sales!C:C,scon!D:D,"")</f>
        <v/>
      </c>
      <c r="E2231" s="26">
        <f>_xlfn.XLOOKUP(C2231,sales!C:C,scon!E:E,"")</f>
        <v/>
      </c>
      <c r="F2231" s="4" t="n"/>
      <c r="G2231" s="27" t="n"/>
      <c r="H2231" s="28" t="n"/>
      <c r="I2231" s="4" t="n"/>
      <c r="J2231" s="35">
        <f>_xlfn.XLOOKUP(C2231,sales!C:C,scon!L:L,"")</f>
        <v/>
      </c>
      <c r="K2231" s="31" t="n"/>
      <c r="L2231" s="31" t="n"/>
      <c r="M2231" s="33">
        <f>IF(I2231="","",J2231*I2231)</f>
        <v/>
      </c>
      <c r="N2231" s="33">
        <f>IF(K2231="","",M2231 * K2231)</f>
        <v/>
      </c>
      <c r="O2231" s="33">
        <f>IF(K2231="","",M2231 + N2231)</f>
        <v/>
      </c>
      <c r="P2231" s="4" t="n"/>
      <c r="Q2231" s="33">
        <f>IF(L2231&amp;K2231="","",M2231 * L2231)</f>
        <v/>
      </c>
      <c r="R2231" s="34">
        <f>IF(M2231="","",O2231-P2231-Q2231)</f>
        <v/>
      </c>
    </row>
    <row r="2232">
      <c r="A2232" s="25" t="n">
        <v>2228</v>
      </c>
      <c r="B2232" s="26">
        <f>_xlfn.XLOOKUP(C2232,sales!C:C,scon!B:B,"")</f>
        <v/>
      </c>
      <c r="C2232" s="4" t="n"/>
      <c r="D2232" s="26">
        <f>_xlfn.XLOOKUP(C2232,sales!C:C,scon!D:D,"")</f>
        <v/>
      </c>
      <c r="E2232" s="26">
        <f>_xlfn.XLOOKUP(C2232,sales!C:C,scon!E:E,"")</f>
        <v/>
      </c>
      <c r="F2232" s="4" t="n"/>
      <c r="G2232" s="27" t="n"/>
      <c r="H2232" s="28" t="n"/>
      <c r="I2232" s="4" t="n"/>
      <c r="J2232" s="35">
        <f>_xlfn.XLOOKUP(C2232,sales!C:C,scon!L:L,"")</f>
        <v/>
      </c>
      <c r="K2232" s="31" t="n"/>
      <c r="L2232" s="31" t="n"/>
      <c r="M2232" s="33">
        <f>IF(I2232="","",J2232*I2232)</f>
        <v/>
      </c>
      <c r="N2232" s="33">
        <f>IF(K2232="","",M2232 * K2232)</f>
        <v/>
      </c>
      <c r="O2232" s="33">
        <f>IF(K2232="","",M2232 + N2232)</f>
        <v/>
      </c>
      <c r="P2232" s="4" t="n"/>
      <c r="Q2232" s="33">
        <f>IF(L2232&amp;K2232="","",M2232 * L2232)</f>
        <v/>
      </c>
      <c r="R2232" s="34">
        <f>IF(M2232="","",O2232-P2232-Q2232)</f>
        <v/>
      </c>
    </row>
    <row r="2233">
      <c r="A2233" s="25" t="n">
        <v>2229</v>
      </c>
      <c r="B2233" s="26">
        <f>_xlfn.XLOOKUP(C2233,sales!C:C,scon!B:B,"")</f>
        <v/>
      </c>
      <c r="C2233" s="4" t="n"/>
      <c r="D2233" s="26">
        <f>_xlfn.XLOOKUP(C2233,sales!C:C,scon!D:D,"")</f>
        <v/>
      </c>
      <c r="E2233" s="26">
        <f>_xlfn.XLOOKUP(C2233,sales!C:C,scon!E:E,"")</f>
        <v/>
      </c>
      <c r="F2233" s="4" t="n"/>
      <c r="G2233" s="27" t="n"/>
      <c r="H2233" s="28" t="n"/>
      <c r="I2233" s="4" t="n"/>
      <c r="J2233" s="35">
        <f>_xlfn.XLOOKUP(C2233,sales!C:C,scon!L:L,"")</f>
        <v/>
      </c>
      <c r="K2233" s="31" t="n"/>
      <c r="L2233" s="31" t="n"/>
      <c r="M2233" s="33">
        <f>IF(I2233="","",J2233*I2233)</f>
        <v/>
      </c>
      <c r="N2233" s="33">
        <f>IF(K2233="","",M2233 * K2233)</f>
        <v/>
      </c>
      <c r="O2233" s="33">
        <f>IF(K2233="","",M2233 + N2233)</f>
        <v/>
      </c>
      <c r="P2233" s="4" t="n"/>
      <c r="Q2233" s="33">
        <f>IF(L2233&amp;K2233="","",M2233 * L2233)</f>
        <v/>
      </c>
      <c r="R2233" s="34">
        <f>IF(M2233="","",O2233-P2233-Q2233)</f>
        <v/>
      </c>
    </row>
    <row r="2234">
      <c r="A2234" s="25" t="n">
        <v>2230</v>
      </c>
      <c r="B2234" s="26">
        <f>_xlfn.XLOOKUP(C2234,sales!C:C,scon!B:B,"")</f>
        <v/>
      </c>
      <c r="C2234" s="4" t="n"/>
      <c r="D2234" s="26">
        <f>_xlfn.XLOOKUP(C2234,sales!C:C,scon!D:D,"")</f>
        <v/>
      </c>
      <c r="E2234" s="26">
        <f>_xlfn.XLOOKUP(C2234,sales!C:C,scon!E:E,"")</f>
        <v/>
      </c>
      <c r="F2234" s="4" t="n"/>
      <c r="G2234" s="27" t="n"/>
      <c r="H2234" s="28" t="n"/>
      <c r="I2234" s="4" t="n"/>
      <c r="J2234" s="35">
        <f>_xlfn.XLOOKUP(C2234,sales!C:C,scon!L:L,"")</f>
        <v/>
      </c>
      <c r="K2234" s="31" t="n"/>
      <c r="L2234" s="31" t="n"/>
      <c r="M2234" s="33">
        <f>IF(I2234="","",J2234*I2234)</f>
        <v/>
      </c>
      <c r="N2234" s="33">
        <f>IF(K2234="","",M2234 * K2234)</f>
        <v/>
      </c>
      <c r="O2234" s="33">
        <f>IF(K2234="","",M2234 + N2234)</f>
        <v/>
      </c>
      <c r="P2234" s="4" t="n"/>
      <c r="Q2234" s="33">
        <f>IF(L2234&amp;K2234="","",M2234 * L2234)</f>
        <v/>
      </c>
      <c r="R2234" s="34">
        <f>IF(M2234="","",O2234-P2234-Q2234)</f>
        <v/>
      </c>
    </row>
    <row r="2235">
      <c r="A2235" s="25" t="n">
        <v>2231</v>
      </c>
      <c r="B2235" s="26">
        <f>_xlfn.XLOOKUP(C2235,sales!C:C,scon!B:B,"")</f>
        <v/>
      </c>
      <c r="C2235" s="4" t="n"/>
      <c r="D2235" s="26">
        <f>_xlfn.XLOOKUP(C2235,sales!C:C,scon!D:D,"")</f>
        <v/>
      </c>
      <c r="E2235" s="26">
        <f>_xlfn.XLOOKUP(C2235,sales!C:C,scon!E:E,"")</f>
        <v/>
      </c>
      <c r="F2235" s="4" t="n"/>
      <c r="G2235" s="27" t="n"/>
      <c r="H2235" s="28" t="n"/>
      <c r="I2235" s="4" t="n"/>
      <c r="J2235" s="35">
        <f>_xlfn.XLOOKUP(C2235,sales!C:C,scon!L:L,"")</f>
        <v/>
      </c>
      <c r="K2235" s="31" t="n"/>
      <c r="L2235" s="31" t="n"/>
      <c r="M2235" s="33">
        <f>IF(I2235="","",J2235*I2235)</f>
        <v/>
      </c>
      <c r="N2235" s="33">
        <f>IF(K2235="","",M2235 * K2235)</f>
        <v/>
      </c>
      <c r="O2235" s="33">
        <f>IF(K2235="","",M2235 + N2235)</f>
        <v/>
      </c>
      <c r="P2235" s="4" t="n"/>
      <c r="Q2235" s="33">
        <f>IF(L2235&amp;K2235="","",M2235 * L2235)</f>
        <v/>
      </c>
      <c r="R2235" s="34">
        <f>IF(M2235="","",O2235-P2235-Q2235)</f>
        <v/>
      </c>
    </row>
    <row r="2236">
      <c r="A2236" s="25" t="n">
        <v>2232</v>
      </c>
      <c r="B2236" s="26">
        <f>_xlfn.XLOOKUP(C2236,sales!C:C,scon!B:B,"")</f>
        <v/>
      </c>
      <c r="C2236" s="4" t="n"/>
      <c r="D2236" s="26">
        <f>_xlfn.XLOOKUP(C2236,sales!C:C,scon!D:D,"")</f>
        <v/>
      </c>
      <c r="E2236" s="26">
        <f>_xlfn.XLOOKUP(C2236,sales!C:C,scon!E:E,"")</f>
        <v/>
      </c>
      <c r="F2236" s="4" t="n"/>
      <c r="G2236" s="27" t="n"/>
      <c r="H2236" s="28" t="n"/>
      <c r="I2236" s="4" t="n"/>
      <c r="J2236" s="35">
        <f>_xlfn.XLOOKUP(C2236,sales!C:C,scon!L:L,"")</f>
        <v/>
      </c>
      <c r="K2236" s="31" t="n"/>
      <c r="L2236" s="31" t="n"/>
      <c r="M2236" s="33">
        <f>IF(I2236="","",J2236*I2236)</f>
        <v/>
      </c>
      <c r="N2236" s="33">
        <f>IF(K2236="","",M2236 * K2236)</f>
        <v/>
      </c>
      <c r="O2236" s="33">
        <f>IF(K2236="","",M2236 + N2236)</f>
        <v/>
      </c>
      <c r="P2236" s="4" t="n"/>
      <c r="Q2236" s="33">
        <f>IF(L2236&amp;K2236="","",M2236 * L2236)</f>
        <v/>
      </c>
      <c r="R2236" s="34">
        <f>IF(M2236="","",O2236-P2236-Q2236)</f>
        <v/>
      </c>
    </row>
    <row r="2237">
      <c r="A2237" s="25" t="n">
        <v>2233</v>
      </c>
      <c r="B2237" s="26">
        <f>_xlfn.XLOOKUP(C2237,sales!C:C,scon!B:B,"")</f>
        <v/>
      </c>
      <c r="C2237" s="4" t="n"/>
      <c r="D2237" s="26">
        <f>_xlfn.XLOOKUP(C2237,sales!C:C,scon!D:D,"")</f>
        <v/>
      </c>
      <c r="E2237" s="26">
        <f>_xlfn.XLOOKUP(C2237,sales!C:C,scon!E:E,"")</f>
        <v/>
      </c>
      <c r="F2237" s="4" t="n"/>
      <c r="G2237" s="27" t="n"/>
      <c r="H2237" s="28" t="n"/>
      <c r="I2237" s="4" t="n"/>
      <c r="J2237" s="35">
        <f>_xlfn.XLOOKUP(C2237,sales!C:C,scon!L:L,"")</f>
        <v/>
      </c>
      <c r="K2237" s="31" t="n"/>
      <c r="L2237" s="31" t="n"/>
      <c r="M2237" s="33">
        <f>IF(I2237="","",J2237*I2237)</f>
        <v/>
      </c>
      <c r="N2237" s="33">
        <f>IF(K2237="","",M2237 * K2237)</f>
        <v/>
      </c>
      <c r="O2237" s="33">
        <f>IF(K2237="","",M2237 + N2237)</f>
        <v/>
      </c>
      <c r="P2237" s="4" t="n"/>
      <c r="Q2237" s="33">
        <f>IF(L2237&amp;K2237="","",M2237 * L2237)</f>
        <v/>
      </c>
      <c r="R2237" s="34">
        <f>IF(M2237="","",O2237-P2237-Q2237)</f>
        <v/>
      </c>
    </row>
    <row r="2238">
      <c r="A2238" s="25" t="n">
        <v>2234</v>
      </c>
      <c r="B2238" s="26">
        <f>_xlfn.XLOOKUP(C2238,sales!C:C,scon!B:B,"")</f>
        <v/>
      </c>
      <c r="C2238" s="4" t="n"/>
      <c r="D2238" s="26">
        <f>_xlfn.XLOOKUP(C2238,sales!C:C,scon!D:D,"")</f>
        <v/>
      </c>
      <c r="E2238" s="26">
        <f>_xlfn.XLOOKUP(C2238,sales!C:C,scon!E:E,"")</f>
        <v/>
      </c>
      <c r="F2238" s="4" t="n"/>
      <c r="G2238" s="27" t="n"/>
      <c r="H2238" s="28" t="n"/>
      <c r="I2238" s="4" t="n"/>
      <c r="J2238" s="35">
        <f>_xlfn.XLOOKUP(C2238,sales!C:C,scon!L:L,"")</f>
        <v/>
      </c>
      <c r="K2238" s="31" t="n"/>
      <c r="L2238" s="31" t="n"/>
      <c r="M2238" s="33">
        <f>IF(I2238="","",J2238*I2238)</f>
        <v/>
      </c>
      <c r="N2238" s="33">
        <f>IF(K2238="","",M2238 * K2238)</f>
        <v/>
      </c>
      <c r="O2238" s="33">
        <f>IF(K2238="","",M2238 + N2238)</f>
        <v/>
      </c>
      <c r="P2238" s="4" t="n"/>
      <c r="Q2238" s="33">
        <f>IF(L2238&amp;K2238="","",M2238 * L2238)</f>
        <v/>
      </c>
      <c r="R2238" s="34">
        <f>IF(M2238="","",O2238-P2238-Q2238)</f>
        <v/>
      </c>
    </row>
    <row r="2239">
      <c r="A2239" s="25" t="n">
        <v>2235</v>
      </c>
      <c r="B2239" s="26">
        <f>_xlfn.XLOOKUP(C2239,sales!C:C,scon!B:B,"")</f>
        <v/>
      </c>
      <c r="C2239" s="4" t="n"/>
      <c r="D2239" s="26">
        <f>_xlfn.XLOOKUP(C2239,sales!C:C,scon!D:D,"")</f>
        <v/>
      </c>
      <c r="E2239" s="26">
        <f>_xlfn.XLOOKUP(C2239,sales!C:C,scon!E:E,"")</f>
        <v/>
      </c>
      <c r="F2239" s="4" t="n"/>
      <c r="G2239" s="27" t="n"/>
      <c r="H2239" s="28" t="n"/>
      <c r="I2239" s="4" t="n"/>
      <c r="J2239" s="35">
        <f>_xlfn.XLOOKUP(C2239,sales!C:C,scon!L:L,"")</f>
        <v/>
      </c>
      <c r="K2239" s="31" t="n"/>
      <c r="L2239" s="31" t="n"/>
      <c r="M2239" s="33">
        <f>IF(I2239="","",J2239*I2239)</f>
        <v/>
      </c>
      <c r="N2239" s="33">
        <f>IF(K2239="","",M2239 * K2239)</f>
        <v/>
      </c>
      <c r="O2239" s="33">
        <f>IF(K2239="","",M2239 + N2239)</f>
        <v/>
      </c>
      <c r="P2239" s="4" t="n"/>
      <c r="Q2239" s="33">
        <f>IF(L2239&amp;K2239="","",M2239 * L2239)</f>
        <v/>
      </c>
      <c r="R2239" s="34">
        <f>IF(M2239="","",O2239-P2239-Q2239)</f>
        <v/>
      </c>
    </row>
    <row r="2240">
      <c r="A2240" s="25" t="n">
        <v>2236</v>
      </c>
      <c r="B2240" s="26">
        <f>_xlfn.XLOOKUP(C2240,sales!C:C,scon!B:B,"")</f>
        <v/>
      </c>
      <c r="C2240" s="4" t="n"/>
      <c r="D2240" s="26">
        <f>_xlfn.XLOOKUP(C2240,sales!C:C,scon!D:D,"")</f>
        <v/>
      </c>
      <c r="E2240" s="26">
        <f>_xlfn.XLOOKUP(C2240,sales!C:C,scon!E:E,"")</f>
        <v/>
      </c>
      <c r="F2240" s="4" t="n"/>
      <c r="G2240" s="27" t="n"/>
      <c r="H2240" s="28" t="n"/>
      <c r="I2240" s="4" t="n"/>
      <c r="J2240" s="35">
        <f>_xlfn.XLOOKUP(C2240,sales!C:C,scon!L:L,"")</f>
        <v/>
      </c>
      <c r="K2240" s="31" t="n"/>
      <c r="L2240" s="31" t="n"/>
      <c r="M2240" s="33">
        <f>IF(I2240="","",J2240*I2240)</f>
        <v/>
      </c>
      <c r="N2240" s="33">
        <f>IF(K2240="","",M2240 * K2240)</f>
        <v/>
      </c>
      <c r="O2240" s="33">
        <f>IF(K2240="","",M2240 + N2240)</f>
        <v/>
      </c>
      <c r="P2240" s="4" t="n"/>
      <c r="Q2240" s="33">
        <f>IF(L2240&amp;K2240="","",M2240 * L2240)</f>
        <v/>
      </c>
      <c r="R2240" s="34">
        <f>IF(M2240="","",O2240-P2240-Q2240)</f>
        <v/>
      </c>
    </row>
    <row r="2241">
      <c r="A2241" s="25" t="n">
        <v>2237</v>
      </c>
      <c r="B2241" s="26">
        <f>_xlfn.XLOOKUP(C2241,sales!C:C,scon!B:B,"")</f>
        <v/>
      </c>
      <c r="C2241" s="4" t="n"/>
      <c r="D2241" s="26">
        <f>_xlfn.XLOOKUP(C2241,sales!C:C,scon!D:D,"")</f>
        <v/>
      </c>
      <c r="E2241" s="26">
        <f>_xlfn.XLOOKUP(C2241,sales!C:C,scon!E:E,"")</f>
        <v/>
      </c>
      <c r="F2241" s="4" t="n"/>
      <c r="G2241" s="27" t="n"/>
      <c r="H2241" s="28" t="n"/>
      <c r="I2241" s="4" t="n"/>
      <c r="J2241" s="35">
        <f>_xlfn.XLOOKUP(C2241,sales!C:C,scon!L:L,"")</f>
        <v/>
      </c>
      <c r="K2241" s="31" t="n"/>
      <c r="L2241" s="31" t="n"/>
      <c r="M2241" s="33">
        <f>IF(I2241="","",J2241*I2241)</f>
        <v/>
      </c>
      <c r="N2241" s="33">
        <f>IF(K2241="","",M2241 * K2241)</f>
        <v/>
      </c>
      <c r="O2241" s="33">
        <f>IF(K2241="","",M2241 + N2241)</f>
        <v/>
      </c>
      <c r="P2241" s="4" t="n"/>
      <c r="Q2241" s="33">
        <f>IF(L2241&amp;K2241="","",M2241 * L2241)</f>
        <v/>
      </c>
      <c r="R2241" s="34">
        <f>IF(M2241="","",O2241-P2241-Q2241)</f>
        <v/>
      </c>
    </row>
    <row r="2242">
      <c r="A2242" s="25" t="n">
        <v>2238</v>
      </c>
      <c r="B2242" s="26">
        <f>_xlfn.XLOOKUP(C2242,sales!C:C,scon!B:B,"")</f>
        <v/>
      </c>
      <c r="C2242" s="4" t="n"/>
      <c r="D2242" s="26">
        <f>_xlfn.XLOOKUP(C2242,sales!C:C,scon!D:D,"")</f>
        <v/>
      </c>
      <c r="E2242" s="26">
        <f>_xlfn.XLOOKUP(C2242,sales!C:C,scon!E:E,"")</f>
        <v/>
      </c>
      <c r="F2242" s="4" t="n"/>
      <c r="G2242" s="27" t="n"/>
      <c r="H2242" s="28" t="n"/>
      <c r="I2242" s="4" t="n"/>
      <c r="J2242" s="35">
        <f>_xlfn.XLOOKUP(C2242,sales!C:C,scon!L:L,"")</f>
        <v/>
      </c>
      <c r="K2242" s="31" t="n"/>
      <c r="L2242" s="31" t="n"/>
      <c r="M2242" s="33">
        <f>IF(I2242="","",J2242*I2242)</f>
        <v/>
      </c>
      <c r="N2242" s="33">
        <f>IF(K2242="","",M2242 * K2242)</f>
        <v/>
      </c>
      <c r="O2242" s="33">
        <f>IF(K2242="","",M2242 + N2242)</f>
        <v/>
      </c>
      <c r="P2242" s="4" t="n"/>
      <c r="Q2242" s="33">
        <f>IF(L2242&amp;K2242="","",M2242 * L2242)</f>
        <v/>
      </c>
      <c r="R2242" s="34">
        <f>IF(M2242="","",O2242-P2242-Q2242)</f>
        <v/>
      </c>
    </row>
    <row r="2243">
      <c r="A2243" s="25" t="n">
        <v>2239</v>
      </c>
      <c r="B2243" s="26">
        <f>_xlfn.XLOOKUP(C2243,sales!C:C,scon!B:B,"")</f>
        <v/>
      </c>
      <c r="C2243" s="4" t="n"/>
      <c r="D2243" s="26">
        <f>_xlfn.XLOOKUP(C2243,sales!C:C,scon!D:D,"")</f>
        <v/>
      </c>
      <c r="E2243" s="26">
        <f>_xlfn.XLOOKUP(C2243,sales!C:C,scon!E:E,"")</f>
        <v/>
      </c>
      <c r="F2243" s="4" t="n"/>
      <c r="G2243" s="27" t="n"/>
      <c r="H2243" s="28" t="n"/>
      <c r="I2243" s="4" t="n"/>
      <c r="J2243" s="35">
        <f>_xlfn.XLOOKUP(C2243,sales!C:C,scon!L:L,"")</f>
        <v/>
      </c>
      <c r="K2243" s="31" t="n"/>
      <c r="L2243" s="31" t="n"/>
      <c r="M2243" s="33">
        <f>IF(I2243="","",J2243*I2243)</f>
        <v/>
      </c>
      <c r="N2243" s="33">
        <f>IF(K2243="","",M2243 * K2243)</f>
        <v/>
      </c>
      <c r="O2243" s="33">
        <f>IF(K2243="","",M2243 + N2243)</f>
        <v/>
      </c>
      <c r="P2243" s="4" t="n"/>
      <c r="Q2243" s="33">
        <f>IF(L2243&amp;K2243="","",M2243 * L2243)</f>
        <v/>
      </c>
      <c r="R2243" s="34">
        <f>IF(M2243="","",O2243-P2243-Q2243)</f>
        <v/>
      </c>
    </row>
    <row r="2244">
      <c r="A2244" s="25" t="n">
        <v>2240</v>
      </c>
      <c r="B2244" s="26">
        <f>_xlfn.XLOOKUP(C2244,sales!C:C,scon!B:B,"")</f>
        <v/>
      </c>
      <c r="C2244" s="4" t="n"/>
      <c r="D2244" s="26">
        <f>_xlfn.XLOOKUP(C2244,sales!C:C,scon!D:D,"")</f>
        <v/>
      </c>
      <c r="E2244" s="26">
        <f>_xlfn.XLOOKUP(C2244,sales!C:C,scon!E:E,"")</f>
        <v/>
      </c>
      <c r="F2244" s="4" t="n"/>
      <c r="G2244" s="27" t="n"/>
      <c r="H2244" s="28" t="n"/>
      <c r="I2244" s="4" t="n"/>
      <c r="J2244" s="35">
        <f>_xlfn.XLOOKUP(C2244,sales!C:C,scon!L:L,"")</f>
        <v/>
      </c>
      <c r="K2244" s="31" t="n"/>
      <c r="L2244" s="31" t="n"/>
      <c r="M2244" s="33">
        <f>IF(I2244="","",J2244*I2244)</f>
        <v/>
      </c>
      <c r="N2244" s="33">
        <f>IF(K2244="","",M2244 * K2244)</f>
        <v/>
      </c>
      <c r="O2244" s="33">
        <f>IF(K2244="","",M2244 + N2244)</f>
        <v/>
      </c>
      <c r="P2244" s="4" t="n"/>
      <c r="Q2244" s="33">
        <f>IF(L2244&amp;K2244="","",M2244 * L2244)</f>
        <v/>
      </c>
      <c r="R2244" s="34">
        <f>IF(M2244="","",O2244-P2244-Q2244)</f>
        <v/>
      </c>
    </row>
    <row r="2245">
      <c r="A2245" s="25" t="n">
        <v>2241</v>
      </c>
      <c r="B2245" s="26">
        <f>_xlfn.XLOOKUP(C2245,sales!C:C,scon!B:B,"")</f>
        <v/>
      </c>
      <c r="C2245" s="4" t="n"/>
      <c r="D2245" s="26">
        <f>_xlfn.XLOOKUP(C2245,sales!C:C,scon!D:D,"")</f>
        <v/>
      </c>
      <c r="E2245" s="26">
        <f>_xlfn.XLOOKUP(C2245,sales!C:C,scon!E:E,"")</f>
        <v/>
      </c>
      <c r="F2245" s="4" t="n"/>
      <c r="G2245" s="27" t="n"/>
      <c r="H2245" s="28" t="n"/>
      <c r="I2245" s="4" t="n"/>
      <c r="J2245" s="35">
        <f>_xlfn.XLOOKUP(C2245,sales!C:C,scon!L:L,"")</f>
        <v/>
      </c>
      <c r="K2245" s="31" t="n"/>
      <c r="L2245" s="31" t="n"/>
      <c r="M2245" s="33">
        <f>IF(I2245="","",J2245*I2245)</f>
        <v/>
      </c>
      <c r="N2245" s="33">
        <f>IF(K2245="","",M2245 * K2245)</f>
        <v/>
      </c>
      <c r="O2245" s="33">
        <f>IF(K2245="","",M2245 + N2245)</f>
        <v/>
      </c>
      <c r="P2245" s="4" t="n"/>
      <c r="Q2245" s="33">
        <f>IF(L2245&amp;K2245="","",M2245 * L2245)</f>
        <v/>
      </c>
      <c r="R2245" s="34">
        <f>IF(M2245="","",O2245-P2245-Q2245)</f>
        <v/>
      </c>
    </row>
    <row r="2246">
      <c r="A2246" s="25" t="n">
        <v>2242</v>
      </c>
      <c r="B2246" s="26">
        <f>_xlfn.XLOOKUP(C2246,sales!C:C,scon!B:B,"")</f>
        <v/>
      </c>
      <c r="C2246" s="4" t="n"/>
      <c r="D2246" s="26">
        <f>_xlfn.XLOOKUP(C2246,sales!C:C,scon!D:D,"")</f>
        <v/>
      </c>
      <c r="E2246" s="26">
        <f>_xlfn.XLOOKUP(C2246,sales!C:C,scon!E:E,"")</f>
        <v/>
      </c>
      <c r="F2246" s="4" t="n"/>
      <c r="G2246" s="27" t="n"/>
      <c r="H2246" s="28" t="n"/>
      <c r="I2246" s="4" t="n"/>
      <c r="J2246" s="35">
        <f>_xlfn.XLOOKUP(C2246,sales!C:C,scon!L:L,"")</f>
        <v/>
      </c>
      <c r="K2246" s="31" t="n"/>
      <c r="L2246" s="31" t="n"/>
      <c r="M2246" s="33">
        <f>IF(I2246="","",J2246*I2246)</f>
        <v/>
      </c>
      <c r="N2246" s="33">
        <f>IF(K2246="","",M2246 * K2246)</f>
        <v/>
      </c>
      <c r="O2246" s="33">
        <f>IF(K2246="","",M2246 + N2246)</f>
        <v/>
      </c>
      <c r="P2246" s="4" t="n"/>
      <c r="Q2246" s="33">
        <f>IF(L2246&amp;K2246="","",M2246 * L2246)</f>
        <v/>
      </c>
      <c r="R2246" s="34">
        <f>IF(M2246="","",O2246-P2246-Q2246)</f>
        <v/>
      </c>
    </row>
    <row r="2247">
      <c r="A2247" s="25" t="n">
        <v>2243</v>
      </c>
      <c r="B2247" s="26">
        <f>_xlfn.XLOOKUP(C2247,sales!C:C,scon!B:B,"")</f>
        <v/>
      </c>
      <c r="C2247" s="4" t="n"/>
      <c r="D2247" s="26">
        <f>_xlfn.XLOOKUP(C2247,sales!C:C,scon!D:D,"")</f>
        <v/>
      </c>
      <c r="E2247" s="26">
        <f>_xlfn.XLOOKUP(C2247,sales!C:C,scon!E:E,"")</f>
        <v/>
      </c>
      <c r="F2247" s="4" t="n"/>
      <c r="G2247" s="27" t="n"/>
      <c r="H2247" s="28" t="n"/>
      <c r="I2247" s="4" t="n"/>
      <c r="J2247" s="35">
        <f>_xlfn.XLOOKUP(C2247,sales!C:C,scon!L:L,"")</f>
        <v/>
      </c>
      <c r="K2247" s="31" t="n"/>
      <c r="L2247" s="31" t="n"/>
      <c r="M2247" s="33">
        <f>IF(I2247="","",J2247*I2247)</f>
        <v/>
      </c>
      <c r="N2247" s="33">
        <f>IF(K2247="","",M2247 * K2247)</f>
        <v/>
      </c>
      <c r="O2247" s="33">
        <f>IF(K2247="","",M2247 + N2247)</f>
        <v/>
      </c>
      <c r="P2247" s="4" t="n"/>
      <c r="Q2247" s="33">
        <f>IF(L2247&amp;K2247="","",M2247 * L2247)</f>
        <v/>
      </c>
      <c r="R2247" s="34">
        <f>IF(M2247="","",O2247-P2247-Q2247)</f>
        <v/>
      </c>
    </row>
    <row r="2248">
      <c r="A2248" s="25" t="n">
        <v>2244</v>
      </c>
      <c r="B2248" s="26">
        <f>_xlfn.XLOOKUP(C2248,sales!C:C,scon!B:B,"")</f>
        <v/>
      </c>
      <c r="C2248" s="4" t="n"/>
      <c r="D2248" s="26">
        <f>_xlfn.XLOOKUP(C2248,sales!C:C,scon!D:D,"")</f>
        <v/>
      </c>
      <c r="E2248" s="26">
        <f>_xlfn.XLOOKUP(C2248,sales!C:C,scon!E:E,"")</f>
        <v/>
      </c>
      <c r="F2248" s="4" t="n"/>
      <c r="G2248" s="27" t="n"/>
      <c r="H2248" s="28" t="n"/>
      <c r="I2248" s="4" t="n"/>
      <c r="J2248" s="35">
        <f>_xlfn.XLOOKUP(C2248,sales!C:C,scon!L:L,"")</f>
        <v/>
      </c>
      <c r="K2248" s="31" t="n"/>
      <c r="L2248" s="31" t="n"/>
      <c r="M2248" s="33">
        <f>IF(I2248="","",J2248*I2248)</f>
        <v/>
      </c>
      <c r="N2248" s="33">
        <f>IF(K2248="","",M2248 * K2248)</f>
        <v/>
      </c>
      <c r="O2248" s="33">
        <f>IF(K2248="","",M2248 + N2248)</f>
        <v/>
      </c>
      <c r="P2248" s="4" t="n"/>
      <c r="Q2248" s="33">
        <f>IF(L2248&amp;K2248="","",M2248 * L2248)</f>
        <v/>
      </c>
      <c r="R2248" s="34">
        <f>IF(M2248="","",O2248-P2248-Q2248)</f>
        <v/>
      </c>
    </row>
    <row r="2249">
      <c r="A2249" s="25" t="n">
        <v>2245</v>
      </c>
      <c r="B2249" s="26">
        <f>_xlfn.XLOOKUP(C2249,sales!C:C,scon!B:B,"")</f>
        <v/>
      </c>
      <c r="C2249" s="4" t="n"/>
      <c r="D2249" s="26">
        <f>_xlfn.XLOOKUP(C2249,sales!C:C,scon!D:D,"")</f>
        <v/>
      </c>
      <c r="E2249" s="26">
        <f>_xlfn.XLOOKUP(C2249,sales!C:C,scon!E:E,"")</f>
        <v/>
      </c>
      <c r="F2249" s="4" t="n"/>
      <c r="G2249" s="27" t="n"/>
      <c r="H2249" s="28" t="n"/>
      <c r="I2249" s="4" t="n"/>
      <c r="J2249" s="35">
        <f>_xlfn.XLOOKUP(C2249,sales!C:C,scon!L:L,"")</f>
        <v/>
      </c>
      <c r="K2249" s="31" t="n"/>
      <c r="L2249" s="31" t="n"/>
      <c r="M2249" s="33">
        <f>IF(I2249="","",J2249*I2249)</f>
        <v/>
      </c>
      <c r="N2249" s="33">
        <f>IF(K2249="","",M2249 * K2249)</f>
        <v/>
      </c>
      <c r="O2249" s="33">
        <f>IF(K2249="","",M2249 + N2249)</f>
        <v/>
      </c>
      <c r="P2249" s="4" t="n"/>
      <c r="Q2249" s="33">
        <f>IF(L2249&amp;K2249="","",M2249 * L2249)</f>
        <v/>
      </c>
      <c r="R2249" s="34">
        <f>IF(M2249="","",O2249-P2249-Q2249)</f>
        <v/>
      </c>
    </row>
    <row r="2250">
      <c r="A2250" s="25" t="n">
        <v>2246</v>
      </c>
      <c r="B2250" s="26">
        <f>_xlfn.XLOOKUP(C2250,sales!C:C,scon!B:B,"")</f>
        <v/>
      </c>
      <c r="C2250" s="4" t="n"/>
      <c r="D2250" s="26">
        <f>_xlfn.XLOOKUP(C2250,sales!C:C,scon!D:D,"")</f>
        <v/>
      </c>
      <c r="E2250" s="26">
        <f>_xlfn.XLOOKUP(C2250,sales!C:C,scon!E:E,"")</f>
        <v/>
      </c>
      <c r="F2250" s="4" t="n"/>
      <c r="G2250" s="27" t="n"/>
      <c r="H2250" s="28" t="n"/>
      <c r="I2250" s="4" t="n"/>
      <c r="J2250" s="35">
        <f>_xlfn.XLOOKUP(C2250,sales!C:C,scon!L:L,"")</f>
        <v/>
      </c>
      <c r="K2250" s="31" t="n"/>
      <c r="L2250" s="31" t="n"/>
      <c r="M2250" s="33">
        <f>IF(I2250="","",J2250*I2250)</f>
        <v/>
      </c>
      <c r="N2250" s="33">
        <f>IF(K2250="","",M2250 * K2250)</f>
        <v/>
      </c>
      <c r="O2250" s="33">
        <f>IF(K2250="","",M2250 + N2250)</f>
        <v/>
      </c>
      <c r="P2250" s="4" t="n"/>
      <c r="Q2250" s="33">
        <f>IF(L2250&amp;K2250="","",M2250 * L2250)</f>
        <v/>
      </c>
      <c r="R2250" s="34">
        <f>IF(M2250="","",O2250-P2250-Q2250)</f>
        <v/>
      </c>
    </row>
    <row r="2251">
      <c r="A2251" s="25" t="n">
        <v>2247</v>
      </c>
      <c r="B2251" s="26">
        <f>_xlfn.XLOOKUP(C2251,sales!C:C,scon!B:B,"")</f>
        <v/>
      </c>
      <c r="C2251" s="4" t="n"/>
      <c r="D2251" s="26">
        <f>_xlfn.XLOOKUP(C2251,sales!C:C,scon!D:D,"")</f>
        <v/>
      </c>
      <c r="E2251" s="26">
        <f>_xlfn.XLOOKUP(C2251,sales!C:C,scon!E:E,"")</f>
        <v/>
      </c>
      <c r="F2251" s="4" t="n"/>
      <c r="G2251" s="27" t="n"/>
      <c r="H2251" s="28" t="n"/>
      <c r="I2251" s="4" t="n"/>
      <c r="J2251" s="35">
        <f>_xlfn.XLOOKUP(C2251,sales!C:C,scon!L:L,"")</f>
        <v/>
      </c>
      <c r="K2251" s="31" t="n"/>
      <c r="L2251" s="31" t="n"/>
      <c r="M2251" s="33">
        <f>IF(I2251="","",J2251*I2251)</f>
        <v/>
      </c>
      <c r="N2251" s="33">
        <f>IF(K2251="","",M2251 * K2251)</f>
        <v/>
      </c>
      <c r="O2251" s="33">
        <f>IF(K2251="","",M2251 + N2251)</f>
        <v/>
      </c>
      <c r="P2251" s="4" t="n"/>
      <c r="Q2251" s="33">
        <f>IF(L2251&amp;K2251="","",M2251 * L2251)</f>
        <v/>
      </c>
      <c r="R2251" s="34">
        <f>IF(M2251="","",O2251-P2251-Q2251)</f>
        <v/>
      </c>
    </row>
    <row r="2252">
      <c r="A2252" s="25" t="n">
        <v>2248</v>
      </c>
      <c r="B2252" s="26">
        <f>_xlfn.XLOOKUP(C2252,sales!C:C,scon!B:B,"")</f>
        <v/>
      </c>
      <c r="C2252" s="4" t="n"/>
      <c r="D2252" s="26">
        <f>_xlfn.XLOOKUP(C2252,sales!C:C,scon!D:D,"")</f>
        <v/>
      </c>
      <c r="E2252" s="26">
        <f>_xlfn.XLOOKUP(C2252,sales!C:C,scon!E:E,"")</f>
        <v/>
      </c>
      <c r="F2252" s="4" t="n"/>
      <c r="G2252" s="27" t="n"/>
      <c r="H2252" s="28" t="n"/>
      <c r="I2252" s="4" t="n"/>
      <c r="J2252" s="35">
        <f>_xlfn.XLOOKUP(C2252,sales!C:C,scon!L:L,"")</f>
        <v/>
      </c>
      <c r="K2252" s="31" t="n"/>
      <c r="L2252" s="31" t="n"/>
      <c r="M2252" s="33">
        <f>IF(I2252="","",J2252*I2252)</f>
        <v/>
      </c>
      <c r="N2252" s="33">
        <f>IF(K2252="","",M2252 * K2252)</f>
        <v/>
      </c>
      <c r="O2252" s="33">
        <f>IF(K2252="","",M2252 + N2252)</f>
        <v/>
      </c>
      <c r="P2252" s="4" t="n"/>
      <c r="Q2252" s="33">
        <f>IF(L2252&amp;K2252="","",M2252 * L2252)</f>
        <v/>
      </c>
      <c r="R2252" s="34">
        <f>IF(M2252="","",O2252-P2252-Q2252)</f>
        <v/>
      </c>
    </row>
    <row r="2253">
      <c r="A2253" s="25" t="n">
        <v>2249</v>
      </c>
      <c r="B2253" s="26">
        <f>_xlfn.XLOOKUP(C2253,sales!C:C,scon!B:B,"")</f>
        <v/>
      </c>
      <c r="C2253" s="4" t="n"/>
      <c r="D2253" s="26">
        <f>_xlfn.XLOOKUP(C2253,sales!C:C,scon!D:D,"")</f>
        <v/>
      </c>
      <c r="E2253" s="26">
        <f>_xlfn.XLOOKUP(C2253,sales!C:C,scon!E:E,"")</f>
        <v/>
      </c>
      <c r="F2253" s="4" t="n"/>
      <c r="G2253" s="27" t="n"/>
      <c r="H2253" s="28" t="n"/>
      <c r="I2253" s="4" t="n"/>
      <c r="J2253" s="35">
        <f>_xlfn.XLOOKUP(C2253,sales!C:C,scon!L:L,"")</f>
        <v/>
      </c>
      <c r="K2253" s="31" t="n"/>
      <c r="L2253" s="31" t="n"/>
      <c r="M2253" s="33">
        <f>IF(I2253="","",J2253*I2253)</f>
        <v/>
      </c>
      <c r="N2253" s="33">
        <f>IF(K2253="","",M2253 * K2253)</f>
        <v/>
      </c>
      <c r="O2253" s="33">
        <f>IF(K2253="","",M2253 + N2253)</f>
        <v/>
      </c>
      <c r="P2253" s="4" t="n"/>
      <c r="Q2253" s="33">
        <f>IF(L2253&amp;K2253="","",M2253 * L2253)</f>
        <v/>
      </c>
      <c r="R2253" s="34">
        <f>IF(M2253="","",O2253-P2253-Q2253)</f>
        <v/>
      </c>
    </row>
    <row r="2254">
      <c r="A2254" s="25" t="n">
        <v>2250</v>
      </c>
      <c r="B2254" s="26">
        <f>_xlfn.XLOOKUP(C2254,sales!C:C,scon!B:B,"")</f>
        <v/>
      </c>
      <c r="C2254" s="4" t="n"/>
      <c r="D2254" s="26">
        <f>_xlfn.XLOOKUP(C2254,sales!C:C,scon!D:D,"")</f>
        <v/>
      </c>
      <c r="E2254" s="26">
        <f>_xlfn.XLOOKUP(C2254,sales!C:C,scon!E:E,"")</f>
        <v/>
      </c>
      <c r="F2254" s="4" t="n"/>
      <c r="G2254" s="27" t="n"/>
      <c r="H2254" s="28" t="n"/>
      <c r="I2254" s="4" t="n"/>
      <c r="J2254" s="35">
        <f>_xlfn.XLOOKUP(C2254,sales!C:C,scon!L:L,"")</f>
        <v/>
      </c>
      <c r="K2254" s="31" t="n"/>
      <c r="L2254" s="31" t="n"/>
      <c r="M2254" s="33">
        <f>IF(I2254="","",J2254*I2254)</f>
        <v/>
      </c>
      <c r="N2254" s="33">
        <f>IF(K2254="","",M2254 * K2254)</f>
        <v/>
      </c>
      <c r="O2254" s="33">
        <f>IF(K2254="","",M2254 + N2254)</f>
        <v/>
      </c>
      <c r="P2254" s="4" t="n"/>
      <c r="Q2254" s="33">
        <f>IF(L2254&amp;K2254="","",M2254 * L2254)</f>
        <v/>
      </c>
      <c r="R2254" s="34">
        <f>IF(M2254="","",O2254-P2254-Q2254)</f>
        <v/>
      </c>
    </row>
    <row r="2255">
      <c r="A2255" s="25" t="n">
        <v>2251</v>
      </c>
      <c r="B2255" s="26">
        <f>_xlfn.XLOOKUP(C2255,sales!C:C,scon!B:B,"")</f>
        <v/>
      </c>
      <c r="C2255" s="4" t="n"/>
      <c r="D2255" s="26">
        <f>_xlfn.XLOOKUP(C2255,sales!C:C,scon!D:D,"")</f>
        <v/>
      </c>
      <c r="E2255" s="26">
        <f>_xlfn.XLOOKUP(C2255,sales!C:C,scon!E:E,"")</f>
        <v/>
      </c>
      <c r="F2255" s="4" t="n"/>
      <c r="G2255" s="27" t="n"/>
      <c r="H2255" s="28" t="n"/>
      <c r="I2255" s="4" t="n"/>
      <c r="J2255" s="35">
        <f>_xlfn.XLOOKUP(C2255,sales!C:C,scon!L:L,"")</f>
        <v/>
      </c>
      <c r="K2255" s="31" t="n"/>
      <c r="L2255" s="31" t="n"/>
      <c r="M2255" s="33">
        <f>IF(I2255="","",J2255*I2255)</f>
        <v/>
      </c>
      <c r="N2255" s="33">
        <f>IF(K2255="","",M2255 * K2255)</f>
        <v/>
      </c>
      <c r="O2255" s="33">
        <f>IF(K2255="","",M2255 + N2255)</f>
        <v/>
      </c>
      <c r="P2255" s="4" t="n"/>
      <c r="Q2255" s="33">
        <f>IF(L2255&amp;K2255="","",M2255 * L2255)</f>
        <v/>
      </c>
      <c r="R2255" s="34">
        <f>IF(M2255="","",O2255-P2255-Q2255)</f>
        <v/>
      </c>
    </row>
    <row r="2256">
      <c r="A2256" s="25" t="n">
        <v>2252</v>
      </c>
      <c r="B2256" s="26">
        <f>_xlfn.XLOOKUP(C2256,sales!C:C,scon!B:B,"")</f>
        <v/>
      </c>
      <c r="C2256" s="4" t="n"/>
      <c r="D2256" s="26">
        <f>_xlfn.XLOOKUP(C2256,sales!C:C,scon!D:D,"")</f>
        <v/>
      </c>
      <c r="E2256" s="26">
        <f>_xlfn.XLOOKUP(C2256,sales!C:C,scon!E:E,"")</f>
        <v/>
      </c>
      <c r="F2256" s="4" t="n"/>
      <c r="G2256" s="27" t="n"/>
      <c r="H2256" s="28" t="n"/>
      <c r="I2256" s="4" t="n"/>
      <c r="J2256" s="35">
        <f>_xlfn.XLOOKUP(C2256,sales!C:C,scon!L:L,"")</f>
        <v/>
      </c>
      <c r="K2256" s="31" t="n"/>
      <c r="L2256" s="31" t="n"/>
      <c r="M2256" s="33">
        <f>IF(I2256="","",J2256*I2256)</f>
        <v/>
      </c>
      <c r="N2256" s="33">
        <f>IF(K2256="","",M2256 * K2256)</f>
        <v/>
      </c>
      <c r="O2256" s="33">
        <f>IF(K2256="","",M2256 + N2256)</f>
        <v/>
      </c>
      <c r="P2256" s="4" t="n"/>
      <c r="Q2256" s="33">
        <f>IF(L2256&amp;K2256="","",M2256 * L2256)</f>
        <v/>
      </c>
      <c r="R2256" s="34">
        <f>IF(M2256="","",O2256-P2256-Q2256)</f>
        <v/>
      </c>
    </row>
    <row r="2257">
      <c r="A2257" s="25" t="n">
        <v>2253</v>
      </c>
      <c r="B2257" s="26">
        <f>_xlfn.XLOOKUP(C2257,sales!C:C,scon!B:B,"")</f>
        <v/>
      </c>
      <c r="C2257" s="4" t="n"/>
      <c r="D2257" s="26">
        <f>_xlfn.XLOOKUP(C2257,sales!C:C,scon!D:D,"")</f>
        <v/>
      </c>
      <c r="E2257" s="26">
        <f>_xlfn.XLOOKUP(C2257,sales!C:C,scon!E:E,"")</f>
        <v/>
      </c>
      <c r="F2257" s="4" t="n"/>
      <c r="G2257" s="27" t="n"/>
      <c r="H2257" s="28" t="n"/>
      <c r="I2257" s="4" t="n"/>
      <c r="J2257" s="35">
        <f>_xlfn.XLOOKUP(C2257,sales!C:C,scon!L:L,"")</f>
        <v/>
      </c>
      <c r="K2257" s="31" t="n"/>
      <c r="L2257" s="31" t="n"/>
      <c r="M2257" s="33">
        <f>IF(I2257="","",J2257*I2257)</f>
        <v/>
      </c>
      <c r="N2257" s="33">
        <f>IF(K2257="","",M2257 * K2257)</f>
        <v/>
      </c>
      <c r="O2257" s="33">
        <f>IF(K2257="","",M2257 + N2257)</f>
        <v/>
      </c>
      <c r="P2257" s="4" t="n"/>
      <c r="Q2257" s="33">
        <f>IF(L2257&amp;K2257="","",M2257 * L2257)</f>
        <v/>
      </c>
      <c r="R2257" s="34">
        <f>IF(M2257="","",O2257-P2257-Q2257)</f>
        <v/>
      </c>
    </row>
    <row r="2258">
      <c r="A2258" s="25" t="n">
        <v>2254</v>
      </c>
      <c r="B2258" s="26">
        <f>_xlfn.XLOOKUP(C2258,sales!C:C,scon!B:B,"")</f>
        <v/>
      </c>
      <c r="C2258" s="4" t="n"/>
      <c r="D2258" s="26">
        <f>_xlfn.XLOOKUP(C2258,sales!C:C,scon!D:D,"")</f>
        <v/>
      </c>
      <c r="E2258" s="26">
        <f>_xlfn.XLOOKUP(C2258,sales!C:C,scon!E:E,"")</f>
        <v/>
      </c>
      <c r="F2258" s="4" t="n"/>
      <c r="G2258" s="27" t="n"/>
      <c r="H2258" s="28" t="n"/>
      <c r="I2258" s="4" t="n"/>
      <c r="J2258" s="35">
        <f>_xlfn.XLOOKUP(C2258,sales!C:C,scon!L:L,"")</f>
        <v/>
      </c>
      <c r="K2258" s="31" t="n"/>
      <c r="L2258" s="31" t="n"/>
      <c r="M2258" s="33">
        <f>IF(I2258="","",J2258*I2258)</f>
        <v/>
      </c>
      <c r="N2258" s="33">
        <f>IF(K2258="","",M2258 * K2258)</f>
        <v/>
      </c>
      <c r="O2258" s="33">
        <f>IF(K2258="","",M2258 + N2258)</f>
        <v/>
      </c>
      <c r="P2258" s="4" t="n"/>
      <c r="Q2258" s="33">
        <f>IF(L2258&amp;K2258="","",M2258 * L2258)</f>
        <v/>
      </c>
      <c r="R2258" s="34">
        <f>IF(M2258="","",O2258-P2258-Q2258)</f>
        <v/>
      </c>
    </row>
    <row r="2259">
      <c r="A2259" s="25" t="n">
        <v>2255</v>
      </c>
      <c r="B2259" s="26">
        <f>_xlfn.XLOOKUP(C2259,sales!C:C,scon!B:B,"")</f>
        <v/>
      </c>
      <c r="C2259" s="4" t="n"/>
      <c r="D2259" s="26">
        <f>_xlfn.XLOOKUP(C2259,sales!C:C,scon!D:D,"")</f>
        <v/>
      </c>
      <c r="E2259" s="26">
        <f>_xlfn.XLOOKUP(C2259,sales!C:C,scon!E:E,"")</f>
        <v/>
      </c>
      <c r="F2259" s="4" t="n"/>
      <c r="G2259" s="27" t="n"/>
      <c r="H2259" s="28" t="n"/>
      <c r="I2259" s="4" t="n"/>
      <c r="J2259" s="35">
        <f>_xlfn.XLOOKUP(C2259,sales!C:C,scon!L:L,"")</f>
        <v/>
      </c>
      <c r="K2259" s="31" t="n"/>
      <c r="L2259" s="31" t="n"/>
      <c r="M2259" s="33">
        <f>IF(I2259="","",J2259*I2259)</f>
        <v/>
      </c>
      <c r="N2259" s="33">
        <f>IF(K2259="","",M2259 * K2259)</f>
        <v/>
      </c>
      <c r="O2259" s="33">
        <f>IF(K2259="","",M2259 + N2259)</f>
        <v/>
      </c>
      <c r="P2259" s="4" t="n"/>
      <c r="Q2259" s="33">
        <f>IF(L2259&amp;K2259="","",M2259 * L2259)</f>
        <v/>
      </c>
      <c r="R2259" s="34">
        <f>IF(M2259="","",O2259-P2259-Q2259)</f>
        <v/>
      </c>
    </row>
    <row r="2260">
      <c r="A2260" s="25" t="n">
        <v>2256</v>
      </c>
      <c r="B2260" s="26">
        <f>_xlfn.XLOOKUP(C2260,sales!C:C,scon!B:B,"")</f>
        <v/>
      </c>
      <c r="C2260" s="4" t="n"/>
      <c r="D2260" s="26">
        <f>_xlfn.XLOOKUP(C2260,sales!C:C,scon!D:D,"")</f>
        <v/>
      </c>
      <c r="E2260" s="26">
        <f>_xlfn.XLOOKUP(C2260,sales!C:C,scon!E:E,"")</f>
        <v/>
      </c>
      <c r="F2260" s="4" t="n"/>
      <c r="G2260" s="27" t="n"/>
      <c r="H2260" s="28" t="n"/>
      <c r="I2260" s="4" t="n"/>
      <c r="J2260" s="35">
        <f>_xlfn.XLOOKUP(C2260,sales!C:C,scon!L:L,"")</f>
        <v/>
      </c>
      <c r="K2260" s="31" t="n"/>
      <c r="L2260" s="31" t="n"/>
      <c r="M2260" s="33">
        <f>IF(I2260="","",J2260*I2260)</f>
        <v/>
      </c>
      <c r="N2260" s="33">
        <f>IF(K2260="","",M2260 * K2260)</f>
        <v/>
      </c>
      <c r="O2260" s="33">
        <f>IF(K2260="","",M2260 + N2260)</f>
        <v/>
      </c>
      <c r="P2260" s="4" t="n"/>
      <c r="Q2260" s="33">
        <f>IF(L2260&amp;K2260="","",M2260 * L2260)</f>
        <v/>
      </c>
      <c r="R2260" s="34">
        <f>IF(M2260="","",O2260-P2260-Q2260)</f>
        <v/>
      </c>
    </row>
    <row r="2261">
      <c r="A2261" s="25" t="n">
        <v>2257</v>
      </c>
      <c r="B2261" s="26">
        <f>_xlfn.XLOOKUP(C2261,sales!C:C,scon!B:B,"")</f>
        <v/>
      </c>
      <c r="C2261" s="4" t="n"/>
      <c r="D2261" s="26">
        <f>_xlfn.XLOOKUP(C2261,sales!C:C,scon!D:D,"")</f>
        <v/>
      </c>
      <c r="E2261" s="26">
        <f>_xlfn.XLOOKUP(C2261,sales!C:C,scon!E:E,"")</f>
        <v/>
      </c>
      <c r="F2261" s="4" t="n"/>
      <c r="G2261" s="27" t="n"/>
      <c r="H2261" s="28" t="n"/>
      <c r="I2261" s="4" t="n"/>
      <c r="J2261" s="35">
        <f>_xlfn.XLOOKUP(C2261,sales!C:C,scon!L:L,"")</f>
        <v/>
      </c>
      <c r="K2261" s="31" t="n"/>
      <c r="L2261" s="31" t="n"/>
      <c r="M2261" s="33">
        <f>IF(I2261="","",J2261*I2261)</f>
        <v/>
      </c>
      <c r="N2261" s="33">
        <f>IF(K2261="","",M2261 * K2261)</f>
        <v/>
      </c>
      <c r="O2261" s="33">
        <f>IF(K2261="","",M2261 + N2261)</f>
        <v/>
      </c>
      <c r="P2261" s="4" t="n"/>
      <c r="Q2261" s="33">
        <f>IF(L2261&amp;K2261="","",M2261 * L2261)</f>
        <v/>
      </c>
      <c r="R2261" s="34">
        <f>IF(M2261="","",O2261-P2261-Q2261)</f>
        <v/>
      </c>
    </row>
    <row r="2262">
      <c r="A2262" s="25" t="n">
        <v>2258</v>
      </c>
      <c r="B2262" s="26">
        <f>_xlfn.XLOOKUP(C2262,sales!C:C,scon!B:B,"")</f>
        <v/>
      </c>
      <c r="C2262" s="4" t="n"/>
      <c r="D2262" s="26">
        <f>_xlfn.XLOOKUP(C2262,sales!C:C,scon!D:D,"")</f>
        <v/>
      </c>
      <c r="E2262" s="26">
        <f>_xlfn.XLOOKUP(C2262,sales!C:C,scon!E:E,"")</f>
        <v/>
      </c>
      <c r="F2262" s="4" t="n"/>
      <c r="G2262" s="27" t="n"/>
      <c r="H2262" s="28" t="n"/>
      <c r="I2262" s="4" t="n"/>
      <c r="J2262" s="35">
        <f>_xlfn.XLOOKUP(C2262,sales!C:C,scon!L:L,"")</f>
        <v/>
      </c>
      <c r="K2262" s="31" t="n"/>
      <c r="L2262" s="31" t="n"/>
      <c r="M2262" s="33">
        <f>IF(I2262="","",J2262*I2262)</f>
        <v/>
      </c>
      <c r="N2262" s="33">
        <f>IF(K2262="","",M2262 * K2262)</f>
        <v/>
      </c>
      <c r="O2262" s="33">
        <f>IF(K2262="","",M2262 + N2262)</f>
        <v/>
      </c>
      <c r="P2262" s="4" t="n"/>
      <c r="Q2262" s="33">
        <f>IF(L2262&amp;K2262="","",M2262 * L2262)</f>
        <v/>
      </c>
      <c r="R2262" s="34">
        <f>IF(M2262="","",O2262-P2262-Q2262)</f>
        <v/>
      </c>
    </row>
    <row r="2263">
      <c r="A2263" s="25" t="n">
        <v>2259</v>
      </c>
      <c r="B2263" s="26">
        <f>_xlfn.XLOOKUP(C2263,sales!C:C,scon!B:B,"")</f>
        <v/>
      </c>
      <c r="C2263" s="4" t="n"/>
      <c r="D2263" s="26">
        <f>_xlfn.XLOOKUP(C2263,sales!C:C,scon!D:D,"")</f>
        <v/>
      </c>
      <c r="E2263" s="26">
        <f>_xlfn.XLOOKUP(C2263,sales!C:C,scon!E:E,"")</f>
        <v/>
      </c>
      <c r="F2263" s="4" t="n"/>
      <c r="G2263" s="27" t="n"/>
      <c r="H2263" s="28" t="n"/>
      <c r="I2263" s="4" t="n"/>
      <c r="J2263" s="35">
        <f>_xlfn.XLOOKUP(C2263,sales!C:C,scon!L:L,"")</f>
        <v/>
      </c>
      <c r="K2263" s="31" t="n"/>
      <c r="L2263" s="31" t="n"/>
      <c r="M2263" s="33">
        <f>IF(I2263="","",J2263*I2263)</f>
        <v/>
      </c>
      <c r="N2263" s="33">
        <f>IF(K2263="","",M2263 * K2263)</f>
        <v/>
      </c>
      <c r="O2263" s="33">
        <f>IF(K2263="","",M2263 + N2263)</f>
        <v/>
      </c>
      <c r="P2263" s="4" t="n"/>
      <c r="Q2263" s="33">
        <f>IF(L2263&amp;K2263="","",M2263 * L2263)</f>
        <v/>
      </c>
      <c r="R2263" s="34">
        <f>IF(M2263="","",O2263-P2263-Q2263)</f>
        <v/>
      </c>
    </row>
    <row r="2264">
      <c r="A2264" s="25" t="n">
        <v>2260</v>
      </c>
      <c r="B2264" s="26">
        <f>_xlfn.XLOOKUP(C2264,sales!C:C,scon!B:B,"")</f>
        <v/>
      </c>
      <c r="C2264" s="4" t="n"/>
      <c r="D2264" s="26">
        <f>_xlfn.XLOOKUP(C2264,sales!C:C,scon!D:D,"")</f>
        <v/>
      </c>
      <c r="E2264" s="26">
        <f>_xlfn.XLOOKUP(C2264,sales!C:C,scon!E:E,"")</f>
        <v/>
      </c>
      <c r="F2264" s="4" t="n"/>
      <c r="G2264" s="27" t="n"/>
      <c r="H2264" s="28" t="n"/>
      <c r="I2264" s="4" t="n"/>
      <c r="J2264" s="35">
        <f>_xlfn.XLOOKUP(C2264,sales!C:C,scon!L:L,"")</f>
        <v/>
      </c>
      <c r="K2264" s="31" t="n"/>
      <c r="L2264" s="31" t="n"/>
      <c r="M2264" s="33">
        <f>IF(I2264="","",J2264*I2264)</f>
        <v/>
      </c>
      <c r="N2264" s="33">
        <f>IF(K2264="","",M2264 * K2264)</f>
        <v/>
      </c>
      <c r="O2264" s="33">
        <f>IF(K2264="","",M2264 + N2264)</f>
        <v/>
      </c>
      <c r="P2264" s="4" t="n"/>
      <c r="Q2264" s="33">
        <f>IF(L2264&amp;K2264="","",M2264 * L2264)</f>
        <v/>
      </c>
      <c r="R2264" s="34">
        <f>IF(M2264="","",O2264-P2264-Q2264)</f>
        <v/>
      </c>
    </row>
    <row r="2265">
      <c r="A2265" s="25" t="n">
        <v>2261</v>
      </c>
      <c r="B2265" s="26">
        <f>_xlfn.XLOOKUP(C2265,sales!C:C,scon!B:B,"")</f>
        <v/>
      </c>
      <c r="C2265" s="4" t="n"/>
      <c r="D2265" s="26">
        <f>_xlfn.XLOOKUP(C2265,sales!C:C,scon!D:D,"")</f>
        <v/>
      </c>
      <c r="E2265" s="26">
        <f>_xlfn.XLOOKUP(C2265,sales!C:C,scon!E:E,"")</f>
        <v/>
      </c>
      <c r="F2265" s="4" t="n"/>
      <c r="G2265" s="27" t="n"/>
      <c r="H2265" s="28" t="n"/>
      <c r="I2265" s="4" t="n"/>
      <c r="J2265" s="35">
        <f>_xlfn.XLOOKUP(C2265,sales!C:C,scon!L:L,"")</f>
        <v/>
      </c>
      <c r="K2265" s="31" t="n"/>
      <c r="L2265" s="31" t="n"/>
      <c r="M2265" s="33">
        <f>IF(I2265="","",J2265*I2265)</f>
        <v/>
      </c>
      <c r="N2265" s="33">
        <f>IF(K2265="","",M2265 * K2265)</f>
        <v/>
      </c>
      <c r="O2265" s="33">
        <f>IF(K2265="","",M2265 + N2265)</f>
        <v/>
      </c>
      <c r="P2265" s="4" t="n"/>
      <c r="Q2265" s="33">
        <f>IF(L2265&amp;K2265="","",M2265 * L2265)</f>
        <v/>
      </c>
      <c r="R2265" s="34">
        <f>IF(M2265="","",O2265-P2265-Q2265)</f>
        <v/>
      </c>
    </row>
    <row r="2266">
      <c r="A2266" s="25" t="n">
        <v>2262</v>
      </c>
      <c r="B2266" s="26">
        <f>_xlfn.XLOOKUP(C2266,sales!C:C,scon!B:B,"")</f>
        <v/>
      </c>
      <c r="C2266" s="4" t="n"/>
      <c r="D2266" s="26">
        <f>_xlfn.XLOOKUP(C2266,sales!C:C,scon!D:D,"")</f>
        <v/>
      </c>
      <c r="E2266" s="26">
        <f>_xlfn.XLOOKUP(C2266,sales!C:C,scon!E:E,"")</f>
        <v/>
      </c>
      <c r="F2266" s="4" t="n"/>
      <c r="G2266" s="27" t="n"/>
      <c r="H2266" s="28" t="n"/>
      <c r="I2266" s="4" t="n"/>
      <c r="J2266" s="35">
        <f>_xlfn.XLOOKUP(C2266,sales!C:C,scon!L:L,"")</f>
        <v/>
      </c>
      <c r="K2266" s="31" t="n"/>
      <c r="L2266" s="31" t="n"/>
      <c r="M2266" s="33">
        <f>IF(I2266="","",J2266*I2266)</f>
        <v/>
      </c>
      <c r="N2266" s="33">
        <f>IF(K2266="","",M2266 * K2266)</f>
        <v/>
      </c>
      <c r="O2266" s="33">
        <f>IF(K2266="","",M2266 + N2266)</f>
        <v/>
      </c>
      <c r="P2266" s="4" t="n"/>
      <c r="Q2266" s="33">
        <f>IF(L2266&amp;K2266="","",M2266 * L2266)</f>
        <v/>
      </c>
      <c r="R2266" s="34">
        <f>IF(M2266="","",O2266-P2266-Q2266)</f>
        <v/>
      </c>
    </row>
    <row r="2267">
      <c r="A2267" s="25" t="n">
        <v>2263</v>
      </c>
      <c r="B2267" s="26">
        <f>_xlfn.XLOOKUP(C2267,sales!C:C,scon!B:B,"")</f>
        <v/>
      </c>
      <c r="C2267" s="4" t="n"/>
      <c r="D2267" s="26">
        <f>_xlfn.XLOOKUP(C2267,sales!C:C,scon!D:D,"")</f>
        <v/>
      </c>
      <c r="E2267" s="26">
        <f>_xlfn.XLOOKUP(C2267,sales!C:C,scon!E:E,"")</f>
        <v/>
      </c>
      <c r="F2267" s="4" t="n"/>
      <c r="G2267" s="27" t="n"/>
      <c r="H2267" s="28" t="n"/>
      <c r="I2267" s="4" t="n"/>
      <c r="J2267" s="35">
        <f>_xlfn.XLOOKUP(C2267,sales!C:C,scon!L:L,"")</f>
        <v/>
      </c>
      <c r="K2267" s="31" t="n"/>
      <c r="L2267" s="31" t="n"/>
      <c r="M2267" s="33">
        <f>IF(I2267="","",J2267*I2267)</f>
        <v/>
      </c>
      <c r="N2267" s="33">
        <f>IF(K2267="","",M2267 * K2267)</f>
        <v/>
      </c>
      <c r="O2267" s="33">
        <f>IF(K2267="","",M2267 + N2267)</f>
        <v/>
      </c>
      <c r="P2267" s="4" t="n"/>
      <c r="Q2267" s="33">
        <f>IF(L2267&amp;K2267="","",M2267 * L2267)</f>
        <v/>
      </c>
      <c r="R2267" s="34">
        <f>IF(M2267="","",O2267-P2267-Q2267)</f>
        <v/>
      </c>
    </row>
    <row r="2268">
      <c r="A2268" s="25" t="n">
        <v>2264</v>
      </c>
      <c r="B2268" s="26">
        <f>_xlfn.XLOOKUP(C2268,sales!C:C,scon!B:B,"")</f>
        <v/>
      </c>
      <c r="C2268" s="4" t="n"/>
      <c r="D2268" s="26">
        <f>_xlfn.XLOOKUP(C2268,sales!C:C,scon!D:D,"")</f>
        <v/>
      </c>
      <c r="E2268" s="26">
        <f>_xlfn.XLOOKUP(C2268,sales!C:C,scon!E:E,"")</f>
        <v/>
      </c>
      <c r="F2268" s="4" t="n"/>
      <c r="G2268" s="27" t="n"/>
      <c r="H2268" s="28" t="n"/>
      <c r="I2268" s="4" t="n"/>
      <c r="J2268" s="35">
        <f>_xlfn.XLOOKUP(C2268,sales!C:C,scon!L:L,"")</f>
        <v/>
      </c>
      <c r="K2268" s="31" t="n"/>
      <c r="L2268" s="31" t="n"/>
      <c r="M2268" s="33">
        <f>IF(I2268="","",J2268*I2268)</f>
        <v/>
      </c>
      <c r="N2268" s="33">
        <f>IF(K2268="","",M2268 * K2268)</f>
        <v/>
      </c>
      <c r="O2268" s="33">
        <f>IF(K2268="","",M2268 + N2268)</f>
        <v/>
      </c>
      <c r="P2268" s="4" t="n"/>
      <c r="Q2268" s="33">
        <f>IF(L2268&amp;K2268="","",M2268 * L2268)</f>
        <v/>
      </c>
      <c r="R2268" s="34">
        <f>IF(M2268="","",O2268-P2268-Q2268)</f>
        <v/>
      </c>
    </row>
    <row r="2269">
      <c r="A2269" s="25" t="n">
        <v>2265</v>
      </c>
      <c r="B2269" s="26">
        <f>_xlfn.XLOOKUP(C2269,sales!C:C,scon!B:B,"")</f>
        <v/>
      </c>
      <c r="C2269" s="4" t="n"/>
      <c r="D2269" s="26">
        <f>_xlfn.XLOOKUP(C2269,sales!C:C,scon!D:D,"")</f>
        <v/>
      </c>
      <c r="E2269" s="26">
        <f>_xlfn.XLOOKUP(C2269,sales!C:C,scon!E:E,"")</f>
        <v/>
      </c>
      <c r="F2269" s="4" t="n"/>
      <c r="G2269" s="27" t="n"/>
      <c r="H2269" s="28" t="n"/>
      <c r="I2269" s="4" t="n"/>
      <c r="J2269" s="35">
        <f>_xlfn.XLOOKUP(C2269,sales!C:C,scon!L:L,"")</f>
        <v/>
      </c>
      <c r="K2269" s="31" t="n"/>
      <c r="L2269" s="31" t="n"/>
      <c r="M2269" s="33">
        <f>IF(I2269="","",J2269*I2269)</f>
        <v/>
      </c>
      <c r="N2269" s="33">
        <f>IF(K2269="","",M2269 * K2269)</f>
        <v/>
      </c>
      <c r="O2269" s="33">
        <f>IF(K2269="","",M2269 + N2269)</f>
        <v/>
      </c>
      <c r="P2269" s="4" t="n"/>
      <c r="Q2269" s="33">
        <f>IF(L2269&amp;K2269="","",M2269 * L2269)</f>
        <v/>
      </c>
      <c r="R2269" s="34">
        <f>IF(M2269="","",O2269-P2269-Q2269)</f>
        <v/>
      </c>
    </row>
    <row r="2270">
      <c r="A2270" s="25" t="n">
        <v>2266</v>
      </c>
      <c r="B2270" s="26">
        <f>_xlfn.XLOOKUP(C2270,sales!C:C,scon!B:B,"")</f>
        <v/>
      </c>
      <c r="C2270" s="4" t="n"/>
      <c r="D2270" s="26">
        <f>_xlfn.XLOOKUP(C2270,sales!C:C,scon!D:D,"")</f>
        <v/>
      </c>
      <c r="E2270" s="26">
        <f>_xlfn.XLOOKUP(C2270,sales!C:C,scon!E:E,"")</f>
        <v/>
      </c>
      <c r="F2270" s="4" t="n"/>
      <c r="G2270" s="27" t="n"/>
      <c r="H2270" s="28" t="n"/>
      <c r="I2270" s="4" t="n"/>
      <c r="J2270" s="35">
        <f>_xlfn.XLOOKUP(C2270,sales!C:C,scon!L:L,"")</f>
        <v/>
      </c>
      <c r="K2270" s="31" t="n"/>
      <c r="L2270" s="31" t="n"/>
      <c r="M2270" s="33">
        <f>IF(I2270="","",J2270*I2270)</f>
        <v/>
      </c>
      <c r="N2270" s="33">
        <f>IF(K2270="","",M2270 * K2270)</f>
        <v/>
      </c>
      <c r="O2270" s="33">
        <f>IF(K2270="","",M2270 + N2270)</f>
        <v/>
      </c>
      <c r="P2270" s="4" t="n"/>
      <c r="Q2270" s="33">
        <f>IF(L2270&amp;K2270="","",M2270 * L2270)</f>
        <v/>
      </c>
      <c r="R2270" s="34">
        <f>IF(M2270="","",O2270-P2270-Q2270)</f>
        <v/>
      </c>
    </row>
    <row r="2271">
      <c r="A2271" s="25" t="n">
        <v>2267</v>
      </c>
      <c r="B2271" s="26">
        <f>_xlfn.XLOOKUP(C2271,sales!C:C,scon!B:B,"")</f>
        <v/>
      </c>
      <c r="C2271" s="4" t="n"/>
      <c r="D2271" s="26">
        <f>_xlfn.XLOOKUP(C2271,sales!C:C,scon!D:D,"")</f>
        <v/>
      </c>
      <c r="E2271" s="26">
        <f>_xlfn.XLOOKUP(C2271,sales!C:C,scon!E:E,"")</f>
        <v/>
      </c>
      <c r="F2271" s="4" t="n"/>
      <c r="G2271" s="27" t="n"/>
      <c r="H2271" s="28" t="n"/>
      <c r="I2271" s="4" t="n"/>
      <c r="J2271" s="35">
        <f>_xlfn.XLOOKUP(C2271,sales!C:C,scon!L:L,"")</f>
        <v/>
      </c>
      <c r="K2271" s="31" t="n"/>
      <c r="L2271" s="31" t="n"/>
      <c r="M2271" s="33">
        <f>IF(I2271="","",J2271*I2271)</f>
        <v/>
      </c>
      <c r="N2271" s="33">
        <f>IF(K2271="","",M2271 * K2271)</f>
        <v/>
      </c>
      <c r="O2271" s="33">
        <f>IF(K2271="","",M2271 + N2271)</f>
        <v/>
      </c>
      <c r="P2271" s="4" t="n"/>
      <c r="Q2271" s="33">
        <f>IF(L2271&amp;K2271="","",M2271 * L2271)</f>
        <v/>
      </c>
      <c r="R2271" s="34">
        <f>IF(M2271="","",O2271-P2271-Q2271)</f>
        <v/>
      </c>
    </row>
    <row r="2272">
      <c r="A2272" s="25" t="n">
        <v>2268</v>
      </c>
      <c r="B2272" s="26">
        <f>_xlfn.XLOOKUP(C2272,sales!C:C,scon!B:B,"")</f>
        <v/>
      </c>
      <c r="C2272" s="4" t="n"/>
      <c r="D2272" s="26">
        <f>_xlfn.XLOOKUP(C2272,sales!C:C,scon!D:D,"")</f>
        <v/>
      </c>
      <c r="E2272" s="26">
        <f>_xlfn.XLOOKUP(C2272,sales!C:C,scon!E:E,"")</f>
        <v/>
      </c>
      <c r="F2272" s="4" t="n"/>
      <c r="G2272" s="27" t="n"/>
      <c r="H2272" s="28" t="n"/>
      <c r="I2272" s="4" t="n"/>
      <c r="J2272" s="35">
        <f>_xlfn.XLOOKUP(C2272,sales!C:C,scon!L:L,"")</f>
        <v/>
      </c>
      <c r="K2272" s="31" t="n"/>
      <c r="L2272" s="31" t="n"/>
      <c r="M2272" s="33">
        <f>IF(I2272="","",J2272*I2272)</f>
        <v/>
      </c>
      <c r="N2272" s="33">
        <f>IF(K2272="","",M2272 * K2272)</f>
        <v/>
      </c>
      <c r="O2272" s="33">
        <f>IF(K2272="","",M2272 + N2272)</f>
        <v/>
      </c>
      <c r="P2272" s="4" t="n"/>
      <c r="Q2272" s="33">
        <f>IF(L2272&amp;K2272="","",M2272 * L2272)</f>
        <v/>
      </c>
      <c r="R2272" s="34">
        <f>IF(M2272="","",O2272-P2272-Q2272)</f>
        <v/>
      </c>
    </row>
    <row r="2273">
      <c r="A2273" s="25" t="n">
        <v>2269</v>
      </c>
      <c r="B2273" s="26">
        <f>_xlfn.XLOOKUP(C2273,sales!C:C,scon!B:B,"")</f>
        <v/>
      </c>
      <c r="C2273" s="4" t="n"/>
      <c r="D2273" s="26">
        <f>_xlfn.XLOOKUP(C2273,sales!C:C,scon!D:D,"")</f>
        <v/>
      </c>
      <c r="E2273" s="26">
        <f>_xlfn.XLOOKUP(C2273,sales!C:C,scon!E:E,"")</f>
        <v/>
      </c>
      <c r="F2273" s="4" t="n"/>
      <c r="G2273" s="27" t="n"/>
      <c r="H2273" s="28" t="n"/>
      <c r="I2273" s="4" t="n"/>
      <c r="J2273" s="35">
        <f>_xlfn.XLOOKUP(C2273,sales!C:C,scon!L:L,"")</f>
        <v/>
      </c>
      <c r="K2273" s="31" t="n"/>
      <c r="L2273" s="31" t="n"/>
      <c r="M2273" s="33">
        <f>IF(I2273="","",J2273*I2273)</f>
        <v/>
      </c>
      <c r="N2273" s="33">
        <f>IF(K2273="","",M2273 * K2273)</f>
        <v/>
      </c>
      <c r="O2273" s="33">
        <f>IF(K2273="","",M2273 + N2273)</f>
        <v/>
      </c>
      <c r="P2273" s="4" t="n"/>
      <c r="Q2273" s="33">
        <f>IF(L2273&amp;K2273="","",M2273 * L2273)</f>
        <v/>
      </c>
      <c r="R2273" s="34">
        <f>IF(M2273="","",O2273-P2273-Q2273)</f>
        <v/>
      </c>
    </row>
    <row r="2274">
      <c r="A2274" s="25" t="n">
        <v>2270</v>
      </c>
      <c r="B2274" s="26">
        <f>_xlfn.XLOOKUP(C2274,sales!C:C,scon!B:B,"")</f>
        <v/>
      </c>
      <c r="C2274" s="4" t="n"/>
      <c r="D2274" s="26">
        <f>_xlfn.XLOOKUP(C2274,sales!C:C,scon!D:D,"")</f>
        <v/>
      </c>
      <c r="E2274" s="26">
        <f>_xlfn.XLOOKUP(C2274,sales!C:C,scon!E:E,"")</f>
        <v/>
      </c>
      <c r="F2274" s="4" t="n"/>
      <c r="G2274" s="27" t="n"/>
      <c r="H2274" s="28" t="n"/>
      <c r="I2274" s="4" t="n"/>
      <c r="J2274" s="35">
        <f>_xlfn.XLOOKUP(C2274,sales!C:C,scon!L:L,"")</f>
        <v/>
      </c>
      <c r="K2274" s="31" t="n"/>
      <c r="L2274" s="31" t="n"/>
      <c r="M2274" s="33">
        <f>IF(I2274="","",J2274*I2274)</f>
        <v/>
      </c>
      <c r="N2274" s="33">
        <f>IF(K2274="","",M2274 * K2274)</f>
        <v/>
      </c>
      <c r="O2274" s="33">
        <f>IF(K2274="","",M2274 + N2274)</f>
        <v/>
      </c>
      <c r="P2274" s="4" t="n"/>
      <c r="Q2274" s="33">
        <f>IF(L2274&amp;K2274="","",M2274 * L2274)</f>
        <v/>
      </c>
      <c r="R2274" s="34">
        <f>IF(M2274="","",O2274-P2274-Q2274)</f>
        <v/>
      </c>
    </row>
    <row r="2275">
      <c r="A2275" s="25" t="n">
        <v>2271</v>
      </c>
      <c r="B2275" s="26">
        <f>_xlfn.XLOOKUP(C2275,sales!C:C,scon!B:B,"")</f>
        <v/>
      </c>
      <c r="C2275" s="4" t="n"/>
      <c r="D2275" s="26">
        <f>_xlfn.XLOOKUP(C2275,sales!C:C,scon!D:D,"")</f>
        <v/>
      </c>
      <c r="E2275" s="26">
        <f>_xlfn.XLOOKUP(C2275,sales!C:C,scon!E:E,"")</f>
        <v/>
      </c>
      <c r="F2275" s="4" t="n"/>
      <c r="G2275" s="27" t="n"/>
      <c r="H2275" s="28" t="n"/>
      <c r="I2275" s="4" t="n"/>
      <c r="J2275" s="35">
        <f>_xlfn.XLOOKUP(C2275,sales!C:C,scon!L:L,"")</f>
        <v/>
      </c>
      <c r="K2275" s="31" t="n"/>
      <c r="L2275" s="31" t="n"/>
      <c r="M2275" s="33">
        <f>IF(I2275="","",J2275*I2275)</f>
        <v/>
      </c>
      <c r="N2275" s="33">
        <f>IF(K2275="","",M2275 * K2275)</f>
        <v/>
      </c>
      <c r="O2275" s="33">
        <f>IF(K2275="","",M2275 + N2275)</f>
        <v/>
      </c>
      <c r="P2275" s="4" t="n"/>
      <c r="Q2275" s="33">
        <f>IF(L2275&amp;K2275="","",M2275 * L2275)</f>
        <v/>
      </c>
      <c r="R2275" s="34">
        <f>IF(M2275="","",O2275-P2275-Q2275)</f>
        <v/>
      </c>
    </row>
    <row r="2276">
      <c r="A2276" s="25" t="n">
        <v>2272</v>
      </c>
      <c r="B2276" s="26">
        <f>_xlfn.XLOOKUP(C2276,sales!C:C,scon!B:B,"")</f>
        <v/>
      </c>
      <c r="C2276" s="4" t="n"/>
      <c r="D2276" s="26">
        <f>_xlfn.XLOOKUP(C2276,sales!C:C,scon!D:D,"")</f>
        <v/>
      </c>
      <c r="E2276" s="26">
        <f>_xlfn.XLOOKUP(C2276,sales!C:C,scon!E:E,"")</f>
        <v/>
      </c>
      <c r="F2276" s="4" t="n"/>
      <c r="G2276" s="27" t="n"/>
      <c r="H2276" s="28" t="n"/>
      <c r="I2276" s="4" t="n"/>
      <c r="J2276" s="35">
        <f>_xlfn.XLOOKUP(C2276,sales!C:C,scon!L:L,"")</f>
        <v/>
      </c>
      <c r="K2276" s="31" t="n"/>
      <c r="L2276" s="31" t="n"/>
      <c r="M2276" s="33">
        <f>IF(I2276="","",J2276*I2276)</f>
        <v/>
      </c>
      <c r="N2276" s="33">
        <f>IF(K2276="","",M2276 * K2276)</f>
        <v/>
      </c>
      <c r="O2276" s="33">
        <f>IF(K2276="","",M2276 + N2276)</f>
        <v/>
      </c>
      <c r="P2276" s="4" t="n"/>
      <c r="Q2276" s="33">
        <f>IF(L2276&amp;K2276="","",M2276 * L2276)</f>
        <v/>
      </c>
      <c r="R2276" s="34">
        <f>IF(M2276="","",O2276-P2276-Q2276)</f>
        <v/>
      </c>
    </row>
    <row r="2277">
      <c r="A2277" s="25" t="n">
        <v>2273</v>
      </c>
      <c r="B2277" s="26">
        <f>_xlfn.XLOOKUP(C2277,sales!C:C,scon!B:B,"")</f>
        <v/>
      </c>
      <c r="C2277" s="4" t="n"/>
      <c r="D2277" s="26">
        <f>_xlfn.XLOOKUP(C2277,sales!C:C,scon!D:D,"")</f>
        <v/>
      </c>
      <c r="E2277" s="26">
        <f>_xlfn.XLOOKUP(C2277,sales!C:C,scon!E:E,"")</f>
        <v/>
      </c>
      <c r="F2277" s="4" t="n"/>
      <c r="G2277" s="27" t="n"/>
      <c r="H2277" s="28" t="n"/>
      <c r="I2277" s="4" t="n"/>
      <c r="J2277" s="35">
        <f>_xlfn.XLOOKUP(C2277,sales!C:C,scon!L:L,"")</f>
        <v/>
      </c>
      <c r="K2277" s="31" t="n"/>
      <c r="L2277" s="31" t="n"/>
      <c r="M2277" s="33">
        <f>IF(I2277="","",J2277*I2277)</f>
        <v/>
      </c>
      <c r="N2277" s="33">
        <f>IF(K2277="","",M2277 * K2277)</f>
        <v/>
      </c>
      <c r="O2277" s="33">
        <f>IF(K2277="","",M2277 + N2277)</f>
        <v/>
      </c>
      <c r="P2277" s="4" t="n"/>
      <c r="Q2277" s="33">
        <f>IF(L2277&amp;K2277="","",M2277 * L2277)</f>
        <v/>
      </c>
      <c r="R2277" s="34">
        <f>IF(M2277="","",O2277-P2277-Q2277)</f>
        <v/>
      </c>
    </row>
    <row r="2278">
      <c r="A2278" s="25" t="n">
        <v>2274</v>
      </c>
      <c r="B2278" s="26">
        <f>_xlfn.XLOOKUP(C2278,sales!C:C,scon!B:B,"")</f>
        <v/>
      </c>
      <c r="C2278" s="4" t="n"/>
      <c r="D2278" s="26">
        <f>_xlfn.XLOOKUP(C2278,sales!C:C,scon!D:D,"")</f>
        <v/>
      </c>
      <c r="E2278" s="26">
        <f>_xlfn.XLOOKUP(C2278,sales!C:C,scon!E:E,"")</f>
        <v/>
      </c>
      <c r="F2278" s="4" t="n"/>
      <c r="G2278" s="27" t="n"/>
      <c r="H2278" s="28" t="n"/>
      <c r="I2278" s="4" t="n"/>
      <c r="J2278" s="35">
        <f>_xlfn.XLOOKUP(C2278,sales!C:C,scon!L:L,"")</f>
        <v/>
      </c>
      <c r="K2278" s="31" t="n"/>
      <c r="L2278" s="31" t="n"/>
      <c r="M2278" s="33">
        <f>IF(I2278="","",J2278*I2278)</f>
        <v/>
      </c>
      <c r="N2278" s="33">
        <f>IF(K2278="","",M2278 * K2278)</f>
        <v/>
      </c>
      <c r="O2278" s="33">
        <f>IF(K2278="","",M2278 + N2278)</f>
        <v/>
      </c>
      <c r="P2278" s="4" t="n"/>
      <c r="Q2278" s="33">
        <f>IF(L2278&amp;K2278="","",M2278 * L2278)</f>
        <v/>
      </c>
      <c r="R2278" s="34">
        <f>IF(M2278="","",O2278-P2278-Q2278)</f>
        <v/>
      </c>
    </row>
    <row r="2279">
      <c r="A2279" s="25" t="n">
        <v>2275</v>
      </c>
      <c r="B2279" s="26">
        <f>_xlfn.XLOOKUP(C2279,sales!C:C,scon!B:B,"")</f>
        <v/>
      </c>
      <c r="C2279" s="4" t="n"/>
      <c r="D2279" s="26">
        <f>_xlfn.XLOOKUP(C2279,sales!C:C,scon!D:D,"")</f>
        <v/>
      </c>
      <c r="E2279" s="26">
        <f>_xlfn.XLOOKUP(C2279,sales!C:C,scon!E:E,"")</f>
        <v/>
      </c>
      <c r="F2279" s="4" t="n"/>
      <c r="G2279" s="27" t="n"/>
      <c r="H2279" s="28" t="n"/>
      <c r="I2279" s="4" t="n"/>
      <c r="J2279" s="35">
        <f>_xlfn.XLOOKUP(C2279,sales!C:C,scon!L:L,"")</f>
        <v/>
      </c>
      <c r="K2279" s="31" t="n"/>
      <c r="L2279" s="31" t="n"/>
      <c r="M2279" s="33">
        <f>IF(I2279="","",J2279*I2279)</f>
        <v/>
      </c>
      <c r="N2279" s="33">
        <f>IF(K2279="","",M2279 * K2279)</f>
        <v/>
      </c>
      <c r="O2279" s="33">
        <f>IF(K2279="","",M2279 + N2279)</f>
        <v/>
      </c>
      <c r="P2279" s="4" t="n"/>
      <c r="Q2279" s="33">
        <f>IF(L2279&amp;K2279="","",M2279 * L2279)</f>
        <v/>
      </c>
      <c r="R2279" s="34">
        <f>IF(M2279="","",O2279-P2279-Q2279)</f>
        <v/>
      </c>
    </row>
    <row r="2280">
      <c r="A2280" s="25" t="n">
        <v>2276</v>
      </c>
      <c r="B2280" s="26">
        <f>_xlfn.XLOOKUP(C2280,sales!C:C,scon!B:B,"")</f>
        <v/>
      </c>
      <c r="C2280" s="4" t="n"/>
      <c r="D2280" s="26">
        <f>_xlfn.XLOOKUP(C2280,sales!C:C,scon!D:D,"")</f>
        <v/>
      </c>
      <c r="E2280" s="26">
        <f>_xlfn.XLOOKUP(C2280,sales!C:C,scon!E:E,"")</f>
        <v/>
      </c>
      <c r="F2280" s="4" t="n"/>
      <c r="G2280" s="27" t="n"/>
      <c r="H2280" s="28" t="n"/>
      <c r="I2280" s="4" t="n"/>
      <c r="J2280" s="35">
        <f>_xlfn.XLOOKUP(C2280,sales!C:C,scon!L:L,"")</f>
        <v/>
      </c>
      <c r="K2280" s="31" t="n"/>
      <c r="L2280" s="31" t="n"/>
      <c r="M2280" s="33">
        <f>IF(I2280="","",J2280*I2280)</f>
        <v/>
      </c>
      <c r="N2280" s="33">
        <f>IF(K2280="","",M2280 * K2280)</f>
        <v/>
      </c>
      <c r="O2280" s="33">
        <f>IF(K2280="","",M2280 + N2280)</f>
        <v/>
      </c>
      <c r="P2280" s="4" t="n"/>
      <c r="Q2280" s="33">
        <f>IF(L2280&amp;K2280="","",M2280 * L2280)</f>
        <v/>
      </c>
      <c r="R2280" s="34">
        <f>IF(M2280="","",O2280-P2280-Q2280)</f>
        <v/>
      </c>
    </row>
    <row r="2281">
      <c r="A2281" s="25" t="n">
        <v>2277</v>
      </c>
      <c r="B2281" s="26">
        <f>_xlfn.XLOOKUP(C2281,sales!C:C,scon!B:B,"")</f>
        <v/>
      </c>
      <c r="C2281" s="4" t="n"/>
      <c r="D2281" s="26">
        <f>_xlfn.XLOOKUP(C2281,sales!C:C,scon!D:D,"")</f>
        <v/>
      </c>
      <c r="E2281" s="26">
        <f>_xlfn.XLOOKUP(C2281,sales!C:C,scon!E:E,"")</f>
        <v/>
      </c>
      <c r="F2281" s="4" t="n"/>
      <c r="G2281" s="27" t="n"/>
      <c r="H2281" s="28" t="n"/>
      <c r="I2281" s="4" t="n"/>
      <c r="J2281" s="35">
        <f>_xlfn.XLOOKUP(C2281,sales!C:C,scon!L:L,"")</f>
        <v/>
      </c>
      <c r="K2281" s="31" t="n"/>
      <c r="L2281" s="31" t="n"/>
      <c r="M2281" s="33">
        <f>IF(I2281="","",J2281*I2281)</f>
        <v/>
      </c>
      <c r="N2281" s="33">
        <f>IF(K2281="","",M2281 * K2281)</f>
        <v/>
      </c>
      <c r="O2281" s="33">
        <f>IF(K2281="","",M2281 + N2281)</f>
        <v/>
      </c>
      <c r="P2281" s="4" t="n"/>
      <c r="Q2281" s="33">
        <f>IF(L2281&amp;K2281="","",M2281 * L2281)</f>
        <v/>
      </c>
      <c r="R2281" s="34">
        <f>IF(M2281="","",O2281-P2281-Q2281)</f>
        <v/>
      </c>
    </row>
    <row r="2282">
      <c r="A2282" s="25" t="n">
        <v>2278</v>
      </c>
      <c r="B2282" s="26">
        <f>_xlfn.XLOOKUP(C2282,sales!C:C,scon!B:B,"")</f>
        <v/>
      </c>
      <c r="C2282" s="4" t="n"/>
      <c r="D2282" s="26">
        <f>_xlfn.XLOOKUP(C2282,sales!C:C,scon!D:D,"")</f>
        <v/>
      </c>
      <c r="E2282" s="26">
        <f>_xlfn.XLOOKUP(C2282,sales!C:C,scon!E:E,"")</f>
        <v/>
      </c>
      <c r="F2282" s="4" t="n"/>
      <c r="G2282" s="27" t="n"/>
      <c r="H2282" s="28" t="n"/>
      <c r="I2282" s="4" t="n"/>
      <c r="J2282" s="35">
        <f>_xlfn.XLOOKUP(C2282,sales!C:C,scon!L:L,"")</f>
        <v/>
      </c>
      <c r="K2282" s="31" t="n"/>
      <c r="L2282" s="31" t="n"/>
      <c r="M2282" s="33">
        <f>IF(I2282="","",J2282*I2282)</f>
        <v/>
      </c>
      <c r="N2282" s="33">
        <f>IF(K2282="","",M2282 * K2282)</f>
        <v/>
      </c>
      <c r="O2282" s="33">
        <f>IF(K2282="","",M2282 + N2282)</f>
        <v/>
      </c>
      <c r="P2282" s="4" t="n"/>
      <c r="Q2282" s="33">
        <f>IF(L2282&amp;K2282="","",M2282 * L2282)</f>
        <v/>
      </c>
      <c r="R2282" s="34">
        <f>IF(M2282="","",O2282-P2282-Q2282)</f>
        <v/>
      </c>
    </row>
    <row r="2283">
      <c r="A2283" s="25" t="n">
        <v>2279</v>
      </c>
      <c r="B2283" s="26">
        <f>_xlfn.XLOOKUP(C2283,sales!C:C,scon!B:B,"")</f>
        <v/>
      </c>
      <c r="C2283" s="4" t="n"/>
      <c r="D2283" s="26">
        <f>_xlfn.XLOOKUP(C2283,sales!C:C,scon!D:D,"")</f>
        <v/>
      </c>
      <c r="E2283" s="26">
        <f>_xlfn.XLOOKUP(C2283,sales!C:C,scon!E:E,"")</f>
        <v/>
      </c>
      <c r="F2283" s="4" t="n"/>
      <c r="G2283" s="27" t="n"/>
      <c r="H2283" s="28" t="n"/>
      <c r="I2283" s="4" t="n"/>
      <c r="J2283" s="35">
        <f>_xlfn.XLOOKUP(C2283,sales!C:C,scon!L:L,"")</f>
        <v/>
      </c>
      <c r="K2283" s="31" t="n"/>
      <c r="L2283" s="31" t="n"/>
      <c r="M2283" s="33">
        <f>IF(I2283="","",J2283*I2283)</f>
        <v/>
      </c>
      <c r="N2283" s="33">
        <f>IF(K2283="","",M2283 * K2283)</f>
        <v/>
      </c>
      <c r="O2283" s="33">
        <f>IF(K2283="","",M2283 + N2283)</f>
        <v/>
      </c>
      <c r="P2283" s="4" t="n"/>
      <c r="Q2283" s="33">
        <f>IF(L2283&amp;K2283="","",M2283 * L2283)</f>
        <v/>
      </c>
      <c r="R2283" s="34">
        <f>IF(M2283="","",O2283-P2283-Q2283)</f>
        <v/>
      </c>
    </row>
    <row r="2284">
      <c r="A2284" s="25" t="n">
        <v>2280</v>
      </c>
      <c r="B2284" s="26">
        <f>_xlfn.XLOOKUP(C2284,sales!C:C,scon!B:B,"")</f>
        <v/>
      </c>
      <c r="C2284" s="4" t="n"/>
      <c r="D2284" s="26">
        <f>_xlfn.XLOOKUP(C2284,sales!C:C,scon!D:D,"")</f>
        <v/>
      </c>
      <c r="E2284" s="26">
        <f>_xlfn.XLOOKUP(C2284,sales!C:C,scon!E:E,"")</f>
        <v/>
      </c>
      <c r="F2284" s="4" t="n"/>
      <c r="G2284" s="27" t="n"/>
      <c r="H2284" s="28" t="n"/>
      <c r="I2284" s="4" t="n"/>
      <c r="J2284" s="35">
        <f>_xlfn.XLOOKUP(C2284,sales!C:C,scon!L:L,"")</f>
        <v/>
      </c>
      <c r="K2284" s="31" t="n"/>
      <c r="L2284" s="31" t="n"/>
      <c r="M2284" s="33">
        <f>IF(I2284="","",J2284*I2284)</f>
        <v/>
      </c>
      <c r="N2284" s="33">
        <f>IF(K2284="","",M2284 * K2284)</f>
        <v/>
      </c>
      <c r="O2284" s="33">
        <f>IF(K2284="","",M2284 + N2284)</f>
        <v/>
      </c>
      <c r="P2284" s="4" t="n"/>
      <c r="Q2284" s="33">
        <f>IF(L2284&amp;K2284="","",M2284 * L2284)</f>
        <v/>
      </c>
      <c r="R2284" s="34">
        <f>IF(M2284="","",O2284-P2284-Q2284)</f>
        <v/>
      </c>
    </row>
    <row r="2285">
      <c r="A2285" s="25" t="n">
        <v>2281</v>
      </c>
      <c r="B2285" s="26">
        <f>_xlfn.XLOOKUP(C2285,sales!C:C,scon!B:B,"")</f>
        <v/>
      </c>
      <c r="C2285" s="4" t="n"/>
      <c r="D2285" s="26">
        <f>_xlfn.XLOOKUP(C2285,sales!C:C,scon!D:D,"")</f>
        <v/>
      </c>
      <c r="E2285" s="26">
        <f>_xlfn.XLOOKUP(C2285,sales!C:C,scon!E:E,"")</f>
        <v/>
      </c>
      <c r="F2285" s="4" t="n"/>
      <c r="G2285" s="27" t="n"/>
      <c r="H2285" s="28" t="n"/>
      <c r="I2285" s="4" t="n"/>
      <c r="J2285" s="35">
        <f>_xlfn.XLOOKUP(C2285,sales!C:C,scon!L:L,"")</f>
        <v/>
      </c>
      <c r="K2285" s="31" t="n"/>
      <c r="L2285" s="31" t="n"/>
      <c r="M2285" s="33">
        <f>IF(I2285="","",J2285*I2285)</f>
        <v/>
      </c>
      <c r="N2285" s="33">
        <f>IF(K2285="","",M2285 * K2285)</f>
        <v/>
      </c>
      <c r="O2285" s="33">
        <f>IF(K2285="","",M2285 + N2285)</f>
        <v/>
      </c>
      <c r="P2285" s="4" t="n"/>
      <c r="Q2285" s="33">
        <f>IF(L2285&amp;K2285="","",M2285 * L2285)</f>
        <v/>
      </c>
      <c r="R2285" s="34">
        <f>IF(M2285="","",O2285-P2285-Q2285)</f>
        <v/>
      </c>
    </row>
    <row r="2286">
      <c r="A2286" s="25" t="n">
        <v>2282</v>
      </c>
      <c r="B2286" s="26">
        <f>_xlfn.XLOOKUP(C2286,sales!C:C,scon!B:B,"")</f>
        <v/>
      </c>
      <c r="C2286" s="4" t="n"/>
      <c r="D2286" s="26">
        <f>_xlfn.XLOOKUP(C2286,sales!C:C,scon!D:D,"")</f>
        <v/>
      </c>
      <c r="E2286" s="26">
        <f>_xlfn.XLOOKUP(C2286,sales!C:C,scon!E:E,"")</f>
        <v/>
      </c>
      <c r="F2286" s="4" t="n"/>
      <c r="G2286" s="27" t="n"/>
      <c r="H2286" s="28" t="n"/>
      <c r="I2286" s="4" t="n"/>
      <c r="J2286" s="35">
        <f>_xlfn.XLOOKUP(C2286,sales!C:C,scon!L:L,"")</f>
        <v/>
      </c>
      <c r="K2286" s="31" t="n"/>
      <c r="L2286" s="31" t="n"/>
      <c r="M2286" s="33">
        <f>IF(I2286="","",J2286*I2286)</f>
        <v/>
      </c>
      <c r="N2286" s="33">
        <f>IF(K2286="","",M2286 * K2286)</f>
        <v/>
      </c>
      <c r="O2286" s="33">
        <f>IF(K2286="","",M2286 + N2286)</f>
        <v/>
      </c>
      <c r="P2286" s="4" t="n"/>
      <c r="Q2286" s="33">
        <f>IF(L2286&amp;K2286="","",M2286 * L2286)</f>
        <v/>
      </c>
      <c r="R2286" s="34">
        <f>IF(M2286="","",O2286-P2286-Q2286)</f>
        <v/>
      </c>
    </row>
    <row r="2287">
      <c r="A2287" s="25" t="n">
        <v>2283</v>
      </c>
      <c r="B2287" s="26">
        <f>_xlfn.XLOOKUP(C2287,sales!C:C,scon!B:B,"")</f>
        <v/>
      </c>
      <c r="C2287" s="4" t="n"/>
      <c r="D2287" s="26">
        <f>_xlfn.XLOOKUP(C2287,sales!C:C,scon!D:D,"")</f>
        <v/>
      </c>
      <c r="E2287" s="26">
        <f>_xlfn.XLOOKUP(C2287,sales!C:C,scon!E:E,"")</f>
        <v/>
      </c>
      <c r="F2287" s="4" t="n"/>
      <c r="G2287" s="27" t="n"/>
      <c r="H2287" s="28" t="n"/>
      <c r="I2287" s="4" t="n"/>
      <c r="J2287" s="35">
        <f>_xlfn.XLOOKUP(C2287,sales!C:C,scon!L:L,"")</f>
        <v/>
      </c>
      <c r="K2287" s="31" t="n"/>
      <c r="L2287" s="31" t="n"/>
      <c r="M2287" s="33">
        <f>IF(I2287="","",J2287*I2287)</f>
        <v/>
      </c>
      <c r="N2287" s="33">
        <f>IF(K2287="","",M2287 * K2287)</f>
        <v/>
      </c>
      <c r="O2287" s="33">
        <f>IF(K2287="","",M2287 + N2287)</f>
        <v/>
      </c>
      <c r="P2287" s="4" t="n"/>
      <c r="Q2287" s="33">
        <f>IF(L2287&amp;K2287="","",M2287 * L2287)</f>
        <v/>
      </c>
      <c r="R2287" s="34">
        <f>IF(M2287="","",O2287-P2287-Q2287)</f>
        <v/>
      </c>
    </row>
    <row r="2288">
      <c r="A2288" s="25" t="n">
        <v>2284</v>
      </c>
      <c r="B2288" s="26">
        <f>_xlfn.XLOOKUP(C2288,sales!C:C,scon!B:B,"")</f>
        <v/>
      </c>
      <c r="C2288" s="4" t="n"/>
      <c r="D2288" s="26">
        <f>_xlfn.XLOOKUP(C2288,sales!C:C,scon!D:D,"")</f>
        <v/>
      </c>
      <c r="E2288" s="26">
        <f>_xlfn.XLOOKUP(C2288,sales!C:C,scon!E:E,"")</f>
        <v/>
      </c>
      <c r="F2288" s="4" t="n"/>
      <c r="G2288" s="27" t="n"/>
      <c r="H2288" s="28" t="n"/>
      <c r="I2288" s="4" t="n"/>
      <c r="J2288" s="35">
        <f>_xlfn.XLOOKUP(C2288,sales!C:C,scon!L:L,"")</f>
        <v/>
      </c>
      <c r="K2288" s="31" t="n"/>
      <c r="L2288" s="31" t="n"/>
      <c r="M2288" s="33">
        <f>IF(I2288="","",J2288*I2288)</f>
        <v/>
      </c>
      <c r="N2288" s="33">
        <f>IF(K2288="","",M2288 * K2288)</f>
        <v/>
      </c>
      <c r="O2288" s="33">
        <f>IF(K2288="","",M2288 + N2288)</f>
        <v/>
      </c>
      <c r="P2288" s="4" t="n"/>
      <c r="Q2288" s="33">
        <f>IF(L2288&amp;K2288="","",M2288 * L2288)</f>
        <v/>
      </c>
      <c r="R2288" s="34">
        <f>IF(M2288="","",O2288-P2288-Q2288)</f>
        <v/>
      </c>
    </row>
    <row r="2289">
      <c r="A2289" s="25" t="n">
        <v>2285</v>
      </c>
      <c r="B2289" s="26">
        <f>_xlfn.XLOOKUP(C2289,sales!C:C,scon!B:B,"")</f>
        <v/>
      </c>
      <c r="C2289" s="4" t="n"/>
      <c r="D2289" s="26">
        <f>_xlfn.XLOOKUP(C2289,sales!C:C,scon!D:D,"")</f>
        <v/>
      </c>
      <c r="E2289" s="26">
        <f>_xlfn.XLOOKUP(C2289,sales!C:C,scon!E:E,"")</f>
        <v/>
      </c>
      <c r="F2289" s="4" t="n"/>
      <c r="G2289" s="27" t="n"/>
      <c r="H2289" s="28" t="n"/>
      <c r="I2289" s="4" t="n"/>
      <c r="J2289" s="35">
        <f>_xlfn.XLOOKUP(C2289,sales!C:C,scon!L:L,"")</f>
        <v/>
      </c>
      <c r="K2289" s="31" t="n"/>
      <c r="L2289" s="31" t="n"/>
      <c r="M2289" s="33">
        <f>IF(I2289="","",J2289*I2289)</f>
        <v/>
      </c>
      <c r="N2289" s="33">
        <f>IF(K2289="","",M2289 * K2289)</f>
        <v/>
      </c>
      <c r="O2289" s="33">
        <f>IF(K2289="","",M2289 + N2289)</f>
        <v/>
      </c>
      <c r="P2289" s="4" t="n"/>
      <c r="Q2289" s="33">
        <f>IF(L2289&amp;K2289="","",M2289 * L2289)</f>
        <v/>
      </c>
      <c r="R2289" s="34">
        <f>IF(M2289="","",O2289-P2289-Q2289)</f>
        <v/>
      </c>
    </row>
    <row r="2290">
      <c r="A2290" s="25" t="n">
        <v>2286</v>
      </c>
      <c r="B2290" s="26">
        <f>_xlfn.XLOOKUP(C2290,sales!C:C,scon!B:B,"")</f>
        <v/>
      </c>
      <c r="C2290" s="4" t="n"/>
      <c r="D2290" s="26">
        <f>_xlfn.XLOOKUP(C2290,sales!C:C,scon!D:D,"")</f>
        <v/>
      </c>
      <c r="E2290" s="26">
        <f>_xlfn.XLOOKUP(C2290,sales!C:C,scon!E:E,"")</f>
        <v/>
      </c>
      <c r="F2290" s="4" t="n"/>
      <c r="G2290" s="27" t="n"/>
      <c r="H2290" s="28" t="n"/>
      <c r="I2290" s="4" t="n"/>
      <c r="J2290" s="35">
        <f>_xlfn.XLOOKUP(C2290,sales!C:C,scon!L:L,"")</f>
        <v/>
      </c>
      <c r="K2290" s="31" t="n"/>
      <c r="L2290" s="31" t="n"/>
      <c r="M2290" s="33">
        <f>IF(I2290="","",J2290*I2290)</f>
        <v/>
      </c>
      <c r="N2290" s="33">
        <f>IF(K2290="","",M2290 * K2290)</f>
        <v/>
      </c>
      <c r="O2290" s="33">
        <f>IF(K2290="","",M2290 + N2290)</f>
        <v/>
      </c>
      <c r="P2290" s="4" t="n"/>
      <c r="Q2290" s="33">
        <f>IF(L2290&amp;K2290="","",M2290 * L2290)</f>
        <v/>
      </c>
      <c r="R2290" s="34">
        <f>IF(M2290="","",O2290-P2290-Q2290)</f>
        <v/>
      </c>
    </row>
    <row r="2291">
      <c r="A2291" s="25" t="n">
        <v>2287</v>
      </c>
      <c r="B2291" s="26">
        <f>_xlfn.XLOOKUP(C2291,sales!C:C,scon!B:B,"")</f>
        <v/>
      </c>
      <c r="C2291" s="4" t="n"/>
      <c r="D2291" s="26">
        <f>_xlfn.XLOOKUP(C2291,sales!C:C,scon!D:D,"")</f>
        <v/>
      </c>
      <c r="E2291" s="26">
        <f>_xlfn.XLOOKUP(C2291,sales!C:C,scon!E:E,"")</f>
        <v/>
      </c>
      <c r="F2291" s="4" t="n"/>
      <c r="G2291" s="27" t="n"/>
      <c r="H2291" s="28" t="n"/>
      <c r="I2291" s="4" t="n"/>
      <c r="J2291" s="35">
        <f>_xlfn.XLOOKUP(C2291,sales!C:C,scon!L:L,"")</f>
        <v/>
      </c>
      <c r="K2291" s="31" t="n"/>
      <c r="L2291" s="31" t="n"/>
      <c r="M2291" s="33">
        <f>IF(I2291="","",J2291*I2291)</f>
        <v/>
      </c>
      <c r="N2291" s="33">
        <f>IF(K2291="","",M2291 * K2291)</f>
        <v/>
      </c>
      <c r="O2291" s="33">
        <f>IF(K2291="","",M2291 + N2291)</f>
        <v/>
      </c>
      <c r="P2291" s="4" t="n"/>
      <c r="Q2291" s="33">
        <f>IF(L2291&amp;K2291="","",M2291 * L2291)</f>
        <v/>
      </c>
      <c r="R2291" s="34">
        <f>IF(M2291="","",O2291-P2291-Q2291)</f>
        <v/>
      </c>
    </row>
    <row r="2292">
      <c r="A2292" s="25" t="n">
        <v>2288</v>
      </c>
      <c r="B2292" s="26">
        <f>_xlfn.XLOOKUP(C2292,sales!C:C,scon!B:B,"")</f>
        <v/>
      </c>
      <c r="C2292" s="4" t="n"/>
      <c r="D2292" s="26">
        <f>_xlfn.XLOOKUP(C2292,sales!C:C,scon!D:D,"")</f>
        <v/>
      </c>
      <c r="E2292" s="26">
        <f>_xlfn.XLOOKUP(C2292,sales!C:C,scon!E:E,"")</f>
        <v/>
      </c>
      <c r="F2292" s="4" t="n"/>
      <c r="G2292" s="27" t="n"/>
      <c r="H2292" s="28" t="n"/>
      <c r="I2292" s="4" t="n"/>
      <c r="J2292" s="35">
        <f>_xlfn.XLOOKUP(C2292,sales!C:C,scon!L:L,"")</f>
        <v/>
      </c>
      <c r="K2292" s="31" t="n"/>
      <c r="L2292" s="31" t="n"/>
      <c r="M2292" s="33">
        <f>IF(I2292="","",J2292*I2292)</f>
        <v/>
      </c>
      <c r="N2292" s="33">
        <f>IF(K2292="","",M2292 * K2292)</f>
        <v/>
      </c>
      <c r="O2292" s="33">
        <f>IF(K2292="","",M2292 + N2292)</f>
        <v/>
      </c>
      <c r="P2292" s="4" t="n"/>
      <c r="Q2292" s="33">
        <f>IF(L2292&amp;K2292="","",M2292 * L2292)</f>
        <v/>
      </c>
      <c r="R2292" s="34">
        <f>IF(M2292="","",O2292-P2292-Q2292)</f>
        <v/>
      </c>
    </row>
    <row r="2293">
      <c r="A2293" s="25" t="n">
        <v>2289</v>
      </c>
      <c r="B2293" s="26">
        <f>_xlfn.XLOOKUP(C2293,sales!C:C,scon!B:B,"")</f>
        <v/>
      </c>
      <c r="C2293" s="4" t="n"/>
      <c r="D2293" s="26">
        <f>_xlfn.XLOOKUP(C2293,sales!C:C,scon!D:D,"")</f>
        <v/>
      </c>
      <c r="E2293" s="26">
        <f>_xlfn.XLOOKUP(C2293,sales!C:C,scon!E:E,"")</f>
        <v/>
      </c>
      <c r="F2293" s="4" t="n"/>
      <c r="G2293" s="27" t="n"/>
      <c r="H2293" s="28" t="n"/>
      <c r="I2293" s="4" t="n"/>
      <c r="J2293" s="35">
        <f>_xlfn.XLOOKUP(C2293,sales!C:C,scon!L:L,"")</f>
        <v/>
      </c>
      <c r="K2293" s="31" t="n"/>
      <c r="L2293" s="31" t="n"/>
      <c r="M2293" s="33">
        <f>IF(I2293="","",J2293*I2293)</f>
        <v/>
      </c>
      <c r="N2293" s="33">
        <f>IF(K2293="","",M2293 * K2293)</f>
        <v/>
      </c>
      <c r="O2293" s="33">
        <f>IF(K2293="","",M2293 + N2293)</f>
        <v/>
      </c>
      <c r="P2293" s="4" t="n"/>
      <c r="Q2293" s="33">
        <f>IF(L2293&amp;K2293="","",M2293 * L2293)</f>
        <v/>
      </c>
      <c r="R2293" s="34">
        <f>IF(M2293="","",O2293-P2293-Q2293)</f>
        <v/>
      </c>
    </row>
    <row r="2294">
      <c r="A2294" s="25" t="n">
        <v>2290</v>
      </c>
      <c r="B2294" s="26">
        <f>_xlfn.XLOOKUP(C2294,sales!C:C,scon!B:B,"")</f>
        <v/>
      </c>
      <c r="C2294" s="4" t="n"/>
      <c r="D2294" s="26">
        <f>_xlfn.XLOOKUP(C2294,sales!C:C,scon!D:D,"")</f>
        <v/>
      </c>
      <c r="E2294" s="26">
        <f>_xlfn.XLOOKUP(C2294,sales!C:C,scon!E:E,"")</f>
        <v/>
      </c>
      <c r="F2294" s="4" t="n"/>
      <c r="G2294" s="27" t="n"/>
      <c r="H2294" s="28" t="n"/>
      <c r="I2294" s="4" t="n"/>
      <c r="J2294" s="35">
        <f>_xlfn.XLOOKUP(C2294,sales!C:C,scon!L:L,"")</f>
        <v/>
      </c>
      <c r="K2294" s="31" t="n"/>
      <c r="L2294" s="31" t="n"/>
      <c r="M2294" s="33">
        <f>IF(I2294="","",J2294*I2294)</f>
        <v/>
      </c>
      <c r="N2294" s="33">
        <f>IF(K2294="","",M2294 * K2294)</f>
        <v/>
      </c>
      <c r="O2294" s="33">
        <f>IF(K2294="","",M2294 + N2294)</f>
        <v/>
      </c>
      <c r="P2294" s="4" t="n"/>
      <c r="Q2294" s="33">
        <f>IF(L2294&amp;K2294="","",M2294 * L2294)</f>
        <v/>
      </c>
      <c r="R2294" s="34">
        <f>IF(M2294="","",O2294-P2294-Q2294)</f>
        <v/>
      </c>
    </row>
    <row r="2295">
      <c r="A2295" s="25" t="n">
        <v>2291</v>
      </c>
      <c r="B2295" s="26">
        <f>_xlfn.XLOOKUP(C2295,sales!C:C,scon!B:B,"")</f>
        <v/>
      </c>
      <c r="C2295" s="4" t="n"/>
      <c r="D2295" s="26">
        <f>_xlfn.XLOOKUP(C2295,sales!C:C,scon!D:D,"")</f>
        <v/>
      </c>
      <c r="E2295" s="26">
        <f>_xlfn.XLOOKUP(C2295,sales!C:C,scon!E:E,"")</f>
        <v/>
      </c>
      <c r="F2295" s="4" t="n"/>
      <c r="G2295" s="27" t="n"/>
      <c r="H2295" s="28" t="n"/>
      <c r="I2295" s="4" t="n"/>
      <c r="J2295" s="35">
        <f>_xlfn.XLOOKUP(C2295,sales!C:C,scon!L:L,"")</f>
        <v/>
      </c>
      <c r="K2295" s="31" t="n"/>
      <c r="L2295" s="31" t="n"/>
      <c r="M2295" s="33">
        <f>IF(I2295="","",J2295*I2295)</f>
        <v/>
      </c>
      <c r="N2295" s="33">
        <f>IF(K2295="","",M2295 * K2295)</f>
        <v/>
      </c>
      <c r="O2295" s="33">
        <f>IF(K2295="","",M2295 + N2295)</f>
        <v/>
      </c>
      <c r="P2295" s="4" t="n"/>
      <c r="Q2295" s="33">
        <f>IF(L2295&amp;K2295="","",M2295 * L2295)</f>
        <v/>
      </c>
      <c r="R2295" s="34">
        <f>IF(M2295="","",O2295-P2295-Q2295)</f>
        <v/>
      </c>
    </row>
    <row r="2296">
      <c r="A2296" s="25" t="n">
        <v>2292</v>
      </c>
      <c r="B2296" s="26">
        <f>_xlfn.XLOOKUP(C2296,sales!C:C,scon!B:B,"")</f>
        <v/>
      </c>
      <c r="C2296" s="4" t="n"/>
      <c r="D2296" s="26">
        <f>_xlfn.XLOOKUP(C2296,sales!C:C,scon!D:D,"")</f>
        <v/>
      </c>
      <c r="E2296" s="26">
        <f>_xlfn.XLOOKUP(C2296,sales!C:C,scon!E:E,"")</f>
        <v/>
      </c>
      <c r="F2296" s="4" t="n"/>
      <c r="G2296" s="27" t="n"/>
      <c r="H2296" s="28" t="n"/>
      <c r="I2296" s="4" t="n"/>
      <c r="J2296" s="35">
        <f>_xlfn.XLOOKUP(C2296,sales!C:C,scon!L:L,"")</f>
        <v/>
      </c>
      <c r="K2296" s="31" t="n"/>
      <c r="L2296" s="31" t="n"/>
      <c r="M2296" s="33">
        <f>IF(I2296="","",J2296*I2296)</f>
        <v/>
      </c>
      <c r="N2296" s="33">
        <f>IF(K2296="","",M2296 * K2296)</f>
        <v/>
      </c>
      <c r="O2296" s="33">
        <f>IF(K2296="","",M2296 + N2296)</f>
        <v/>
      </c>
      <c r="P2296" s="4" t="n"/>
      <c r="Q2296" s="33">
        <f>IF(L2296&amp;K2296="","",M2296 * L2296)</f>
        <v/>
      </c>
      <c r="R2296" s="34">
        <f>IF(M2296="","",O2296-P2296-Q2296)</f>
        <v/>
      </c>
    </row>
    <row r="2297">
      <c r="A2297" s="25" t="n">
        <v>2293</v>
      </c>
      <c r="B2297" s="26">
        <f>_xlfn.XLOOKUP(C2297,sales!C:C,scon!B:B,"")</f>
        <v/>
      </c>
      <c r="C2297" s="4" t="n"/>
      <c r="D2297" s="26">
        <f>_xlfn.XLOOKUP(C2297,sales!C:C,scon!D:D,"")</f>
        <v/>
      </c>
      <c r="E2297" s="26">
        <f>_xlfn.XLOOKUP(C2297,sales!C:C,scon!E:E,"")</f>
        <v/>
      </c>
      <c r="F2297" s="4" t="n"/>
      <c r="G2297" s="27" t="n"/>
      <c r="H2297" s="28" t="n"/>
      <c r="I2297" s="4" t="n"/>
      <c r="J2297" s="35">
        <f>_xlfn.XLOOKUP(C2297,sales!C:C,scon!L:L,"")</f>
        <v/>
      </c>
      <c r="K2297" s="31" t="n"/>
      <c r="L2297" s="31" t="n"/>
      <c r="M2297" s="33">
        <f>IF(I2297="","",J2297*I2297)</f>
        <v/>
      </c>
      <c r="N2297" s="33">
        <f>IF(K2297="","",M2297 * K2297)</f>
        <v/>
      </c>
      <c r="O2297" s="33">
        <f>IF(K2297="","",M2297 + N2297)</f>
        <v/>
      </c>
      <c r="P2297" s="4" t="n"/>
      <c r="Q2297" s="33">
        <f>IF(L2297&amp;K2297="","",M2297 * L2297)</f>
        <v/>
      </c>
      <c r="R2297" s="34">
        <f>IF(M2297="","",O2297-P2297-Q2297)</f>
        <v/>
      </c>
    </row>
    <row r="2298">
      <c r="A2298" s="25" t="n">
        <v>2294</v>
      </c>
      <c r="B2298" s="26">
        <f>_xlfn.XLOOKUP(C2298,sales!C:C,scon!B:B,"")</f>
        <v/>
      </c>
      <c r="C2298" s="4" t="n"/>
      <c r="D2298" s="26">
        <f>_xlfn.XLOOKUP(C2298,sales!C:C,scon!D:D,"")</f>
        <v/>
      </c>
      <c r="E2298" s="26">
        <f>_xlfn.XLOOKUP(C2298,sales!C:C,scon!E:E,"")</f>
        <v/>
      </c>
      <c r="F2298" s="4" t="n"/>
      <c r="G2298" s="27" t="n"/>
      <c r="H2298" s="28" t="n"/>
      <c r="I2298" s="4" t="n"/>
      <c r="J2298" s="35">
        <f>_xlfn.XLOOKUP(C2298,sales!C:C,scon!L:L,"")</f>
        <v/>
      </c>
      <c r="K2298" s="31" t="n"/>
      <c r="L2298" s="31" t="n"/>
      <c r="M2298" s="33">
        <f>IF(I2298="","",J2298*I2298)</f>
        <v/>
      </c>
      <c r="N2298" s="33">
        <f>IF(K2298="","",M2298 * K2298)</f>
        <v/>
      </c>
      <c r="O2298" s="33">
        <f>IF(K2298="","",M2298 + N2298)</f>
        <v/>
      </c>
      <c r="P2298" s="4" t="n"/>
      <c r="Q2298" s="33">
        <f>IF(L2298&amp;K2298="","",M2298 * L2298)</f>
        <v/>
      </c>
      <c r="R2298" s="34">
        <f>IF(M2298="","",O2298-P2298-Q2298)</f>
        <v/>
      </c>
    </row>
    <row r="2299">
      <c r="A2299" s="25" t="n">
        <v>2295</v>
      </c>
      <c r="B2299" s="26">
        <f>_xlfn.XLOOKUP(C2299,sales!C:C,scon!B:B,"")</f>
        <v/>
      </c>
      <c r="C2299" s="4" t="n"/>
      <c r="D2299" s="26">
        <f>_xlfn.XLOOKUP(C2299,sales!C:C,scon!D:D,"")</f>
        <v/>
      </c>
      <c r="E2299" s="26">
        <f>_xlfn.XLOOKUP(C2299,sales!C:C,scon!E:E,"")</f>
        <v/>
      </c>
      <c r="F2299" s="4" t="n"/>
      <c r="G2299" s="27" t="n"/>
      <c r="H2299" s="28" t="n"/>
      <c r="I2299" s="4" t="n"/>
      <c r="J2299" s="35">
        <f>_xlfn.XLOOKUP(C2299,sales!C:C,scon!L:L,"")</f>
        <v/>
      </c>
      <c r="K2299" s="31" t="n"/>
      <c r="L2299" s="31" t="n"/>
      <c r="M2299" s="33">
        <f>IF(I2299="","",J2299*I2299)</f>
        <v/>
      </c>
      <c r="N2299" s="33">
        <f>IF(K2299="","",M2299 * K2299)</f>
        <v/>
      </c>
      <c r="O2299" s="33">
        <f>IF(K2299="","",M2299 + N2299)</f>
        <v/>
      </c>
      <c r="P2299" s="4" t="n"/>
      <c r="Q2299" s="33">
        <f>IF(L2299&amp;K2299="","",M2299 * L2299)</f>
        <v/>
      </c>
      <c r="R2299" s="34">
        <f>IF(M2299="","",O2299-P2299-Q2299)</f>
        <v/>
      </c>
    </row>
    <row r="2300">
      <c r="A2300" s="25" t="n">
        <v>2296</v>
      </c>
      <c r="B2300" s="26">
        <f>_xlfn.XLOOKUP(C2300,sales!C:C,scon!B:B,"")</f>
        <v/>
      </c>
      <c r="C2300" s="4" t="n"/>
      <c r="D2300" s="26">
        <f>_xlfn.XLOOKUP(C2300,sales!C:C,scon!D:D,"")</f>
        <v/>
      </c>
      <c r="E2300" s="26">
        <f>_xlfn.XLOOKUP(C2300,sales!C:C,scon!E:E,"")</f>
        <v/>
      </c>
      <c r="F2300" s="4" t="n"/>
      <c r="G2300" s="27" t="n"/>
      <c r="H2300" s="28" t="n"/>
      <c r="I2300" s="4" t="n"/>
      <c r="J2300" s="35">
        <f>_xlfn.XLOOKUP(C2300,sales!C:C,scon!L:L,"")</f>
        <v/>
      </c>
      <c r="K2300" s="31" t="n"/>
      <c r="L2300" s="31" t="n"/>
      <c r="M2300" s="33">
        <f>IF(I2300="","",J2300*I2300)</f>
        <v/>
      </c>
      <c r="N2300" s="33">
        <f>IF(K2300="","",M2300 * K2300)</f>
        <v/>
      </c>
      <c r="O2300" s="33">
        <f>IF(K2300="","",M2300 + N2300)</f>
        <v/>
      </c>
      <c r="P2300" s="4" t="n"/>
      <c r="Q2300" s="33">
        <f>IF(L2300&amp;K2300="","",M2300 * L2300)</f>
        <v/>
      </c>
      <c r="R2300" s="34">
        <f>IF(M2300="","",O2300-P2300-Q2300)</f>
        <v/>
      </c>
    </row>
    <row r="2301">
      <c r="A2301" s="25" t="n">
        <v>2297</v>
      </c>
      <c r="B2301" s="26">
        <f>_xlfn.XLOOKUP(C2301,sales!C:C,scon!B:B,"")</f>
        <v/>
      </c>
      <c r="C2301" s="4" t="n"/>
      <c r="D2301" s="26">
        <f>_xlfn.XLOOKUP(C2301,sales!C:C,scon!D:D,"")</f>
        <v/>
      </c>
      <c r="E2301" s="26">
        <f>_xlfn.XLOOKUP(C2301,sales!C:C,scon!E:E,"")</f>
        <v/>
      </c>
      <c r="F2301" s="4" t="n"/>
      <c r="G2301" s="27" t="n"/>
      <c r="H2301" s="28" t="n"/>
      <c r="I2301" s="4" t="n"/>
      <c r="J2301" s="35">
        <f>_xlfn.XLOOKUP(C2301,sales!C:C,scon!L:L,"")</f>
        <v/>
      </c>
      <c r="K2301" s="31" t="n"/>
      <c r="L2301" s="31" t="n"/>
      <c r="M2301" s="33">
        <f>IF(I2301="","",J2301*I2301)</f>
        <v/>
      </c>
      <c r="N2301" s="33">
        <f>IF(K2301="","",M2301 * K2301)</f>
        <v/>
      </c>
      <c r="O2301" s="33">
        <f>IF(K2301="","",M2301 + N2301)</f>
        <v/>
      </c>
      <c r="P2301" s="4" t="n"/>
      <c r="Q2301" s="33">
        <f>IF(L2301&amp;K2301="","",M2301 * L2301)</f>
        <v/>
      </c>
      <c r="R2301" s="34">
        <f>IF(M2301="","",O2301-P2301-Q2301)</f>
        <v/>
      </c>
    </row>
    <row r="2302">
      <c r="A2302" s="25" t="n">
        <v>2298</v>
      </c>
      <c r="B2302" s="26">
        <f>_xlfn.XLOOKUP(C2302,sales!C:C,scon!B:B,"")</f>
        <v/>
      </c>
      <c r="C2302" s="4" t="n"/>
      <c r="D2302" s="26">
        <f>_xlfn.XLOOKUP(C2302,sales!C:C,scon!D:D,"")</f>
        <v/>
      </c>
      <c r="E2302" s="26">
        <f>_xlfn.XLOOKUP(C2302,sales!C:C,scon!E:E,"")</f>
        <v/>
      </c>
      <c r="F2302" s="4" t="n"/>
      <c r="G2302" s="27" t="n"/>
      <c r="H2302" s="28" t="n"/>
      <c r="I2302" s="4" t="n"/>
      <c r="J2302" s="35">
        <f>_xlfn.XLOOKUP(C2302,sales!C:C,scon!L:L,"")</f>
        <v/>
      </c>
      <c r="K2302" s="31" t="n"/>
      <c r="L2302" s="31" t="n"/>
      <c r="M2302" s="33">
        <f>IF(I2302="","",J2302*I2302)</f>
        <v/>
      </c>
      <c r="N2302" s="33">
        <f>IF(K2302="","",M2302 * K2302)</f>
        <v/>
      </c>
      <c r="O2302" s="33">
        <f>IF(K2302="","",M2302 + N2302)</f>
        <v/>
      </c>
      <c r="P2302" s="4" t="n"/>
      <c r="Q2302" s="33">
        <f>IF(L2302&amp;K2302="","",M2302 * L2302)</f>
        <v/>
      </c>
      <c r="R2302" s="34">
        <f>IF(M2302="","",O2302-P2302-Q2302)</f>
        <v/>
      </c>
    </row>
    <row r="2303">
      <c r="A2303" s="25" t="n">
        <v>2299</v>
      </c>
      <c r="B2303" s="26">
        <f>_xlfn.XLOOKUP(C2303,sales!C:C,scon!B:B,"")</f>
        <v/>
      </c>
      <c r="C2303" s="4" t="n"/>
      <c r="D2303" s="26">
        <f>_xlfn.XLOOKUP(C2303,sales!C:C,scon!D:D,"")</f>
        <v/>
      </c>
      <c r="E2303" s="26">
        <f>_xlfn.XLOOKUP(C2303,sales!C:C,scon!E:E,"")</f>
        <v/>
      </c>
      <c r="F2303" s="4" t="n"/>
      <c r="G2303" s="27" t="n"/>
      <c r="H2303" s="28" t="n"/>
      <c r="I2303" s="4" t="n"/>
      <c r="J2303" s="35">
        <f>_xlfn.XLOOKUP(C2303,sales!C:C,scon!L:L,"")</f>
        <v/>
      </c>
      <c r="K2303" s="31" t="n"/>
      <c r="L2303" s="31" t="n"/>
      <c r="M2303" s="33">
        <f>IF(I2303="","",J2303*I2303)</f>
        <v/>
      </c>
      <c r="N2303" s="33">
        <f>IF(K2303="","",M2303 * K2303)</f>
        <v/>
      </c>
      <c r="O2303" s="33">
        <f>IF(K2303="","",M2303 + N2303)</f>
        <v/>
      </c>
      <c r="P2303" s="4" t="n"/>
      <c r="Q2303" s="33">
        <f>IF(L2303&amp;K2303="","",M2303 * L2303)</f>
        <v/>
      </c>
      <c r="R2303" s="34">
        <f>IF(M2303="","",O2303-P2303-Q2303)</f>
        <v/>
      </c>
    </row>
    <row r="2304">
      <c r="A2304" s="25" t="n">
        <v>2300</v>
      </c>
      <c r="B2304" s="26">
        <f>_xlfn.XLOOKUP(C2304,sales!C:C,scon!B:B,"")</f>
        <v/>
      </c>
      <c r="C2304" s="4" t="n"/>
      <c r="D2304" s="26">
        <f>_xlfn.XLOOKUP(C2304,sales!C:C,scon!D:D,"")</f>
        <v/>
      </c>
      <c r="E2304" s="26">
        <f>_xlfn.XLOOKUP(C2304,sales!C:C,scon!E:E,"")</f>
        <v/>
      </c>
      <c r="F2304" s="4" t="n"/>
      <c r="G2304" s="27" t="n"/>
      <c r="H2304" s="28" t="n"/>
      <c r="I2304" s="4" t="n"/>
      <c r="J2304" s="35">
        <f>_xlfn.XLOOKUP(C2304,sales!C:C,scon!L:L,"")</f>
        <v/>
      </c>
      <c r="K2304" s="31" t="n"/>
      <c r="L2304" s="31" t="n"/>
      <c r="M2304" s="33">
        <f>IF(I2304="","",J2304*I2304)</f>
        <v/>
      </c>
      <c r="N2304" s="33">
        <f>IF(K2304="","",M2304 * K2304)</f>
        <v/>
      </c>
      <c r="O2304" s="33">
        <f>IF(K2304="","",M2304 + N2304)</f>
        <v/>
      </c>
      <c r="P2304" s="4" t="n"/>
      <c r="Q2304" s="33">
        <f>IF(L2304&amp;K2304="","",M2304 * L2304)</f>
        <v/>
      </c>
      <c r="R2304" s="34">
        <f>IF(M2304="","",O2304-P2304-Q2304)</f>
        <v/>
      </c>
    </row>
    <row r="2305">
      <c r="A2305" s="25" t="n">
        <v>2301</v>
      </c>
      <c r="B2305" s="26">
        <f>_xlfn.XLOOKUP(C2305,sales!C:C,scon!B:B,"")</f>
        <v/>
      </c>
      <c r="C2305" s="4" t="n"/>
      <c r="D2305" s="26">
        <f>_xlfn.XLOOKUP(C2305,sales!C:C,scon!D:D,"")</f>
        <v/>
      </c>
      <c r="E2305" s="26">
        <f>_xlfn.XLOOKUP(C2305,sales!C:C,scon!E:E,"")</f>
        <v/>
      </c>
      <c r="F2305" s="4" t="n"/>
      <c r="G2305" s="27" t="n"/>
      <c r="H2305" s="28" t="n"/>
      <c r="I2305" s="4" t="n"/>
      <c r="J2305" s="35">
        <f>_xlfn.XLOOKUP(C2305,sales!C:C,scon!L:L,"")</f>
        <v/>
      </c>
      <c r="K2305" s="31" t="n"/>
      <c r="L2305" s="31" t="n"/>
      <c r="M2305" s="33">
        <f>IF(I2305="","",J2305*I2305)</f>
        <v/>
      </c>
      <c r="N2305" s="33">
        <f>IF(K2305="","",M2305 * K2305)</f>
        <v/>
      </c>
      <c r="O2305" s="33">
        <f>IF(K2305="","",M2305 + N2305)</f>
        <v/>
      </c>
      <c r="P2305" s="4" t="n"/>
      <c r="Q2305" s="33">
        <f>IF(L2305&amp;K2305="","",M2305 * L2305)</f>
        <v/>
      </c>
      <c r="R2305" s="34">
        <f>IF(M2305="","",O2305-P2305-Q2305)</f>
        <v/>
      </c>
    </row>
    <row r="2306">
      <c r="A2306" s="25" t="n">
        <v>2302</v>
      </c>
      <c r="B2306" s="26">
        <f>_xlfn.XLOOKUP(C2306,sales!C:C,scon!B:B,"")</f>
        <v/>
      </c>
      <c r="C2306" s="4" t="n"/>
      <c r="D2306" s="26">
        <f>_xlfn.XLOOKUP(C2306,sales!C:C,scon!D:D,"")</f>
        <v/>
      </c>
      <c r="E2306" s="26">
        <f>_xlfn.XLOOKUP(C2306,sales!C:C,scon!E:E,"")</f>
        <v/>
      </c>
      <c r="F2306" s="4" t="n"/>
      <c r="G2306" s="27" t="n"/>
      <c r="H2306" s="28" t="n"/>
      <c r="I2306" s="4" t="n"/>
      <c r="J2306" s="35">
        <f>_xlfn.XLOOKUP(C2306,sales!C:C,scon!L:L,"")</f>
        <v/>
      </c>
      <c r="K2306" s="31" t="n"/>
      <c r="L2306" s="31" t="n"/>
      <c r="M2306" s="33">
        <f>IF(I2306="","",J2306*I2306)</f>
        <v/>
      </c>
      <c r="N2306" s="33">
        <f>IF(K2306="","",M2306 * K2306)</f>
        <v/>
      </c>
      <c r="O2306" s="33">
        <f>IF(K2306="","",M2306 + N2306)</f>
        <v/>
      </c>
      <c r="P2306" s="4" t="n"/>
      <c r="Q2306" s="33">
        <f>IF(L2306&amp;K2306="","",M2306 * L2306)</f>
        <v/>
      </c>
      <c r="R2306" s="34">
        <f>IF(M2306="","",O2306-P2306-Q2306)</f>
        <v/>
      </c>
    </row>
    <row r="2307">
      <c r="A2307" s="25" t="n">
        <v>2303</v>
      </c>
      <c r="B2307" s="26">
        <f>_xlfn.XLOOKUP(C2307,sales!C:C,scon!B:B,"")</f>
        <v/>
      </c>
      <c r="C2307" s="4" t="n"/>
      <c r="D2307" s="26">
        <f>_xlfn.XLOOKUP(C2307,sales!C:C,scon!D:D,"")</f>
        <v/>
      </c>
      <c r="E2307" s="26">
        <f>_xlfn.XLOOKUP(C2307,sales!C:C,scon!E:E,"")</f>
        <v/>
      </c>
      <c r="F2307" s="4" t="n"/>
      <c r="G2307" s="27" t="n"/>
      <c r="H2307" s="28" t="n"/>
      <c r="I2307" s="4" t="n"/>
      <c r="J2307" s="35">
        <f>_xlfn.XLOOKUP(C2307,sales!C:C,scon!L:L,"")</f>
        <v/>
      </c>
      <c r="K2307" s="31" t="n"/>
      <c r="L2307" s="31" t="n"/>
      <c r="M2307" s="33">
        <f>IF(I2307="","",J2307*I2307)</f>
        <v/>
      </c>
      <c r="N2307" s="33">
        <f>IF(K2307="","",M2307 * K2307)</f>
        <v/>
      </c>
      <c r="O2307" s="33">
        <f>IF(K2307="","",M2307 + N2307)</f>
        <v/>
      </c>
      <c r="P2307" s="4" t="n"/>
      <c r="Q2307" s="33">
        <f>IF(L2307&amp;K2307="","",M2307 * L2307)</f>
        <v/>
      </c>
      <c r="R2307" s="34">
        <f>IF(M2307="","",O2307-P2307-Q2307)</f>
        <v/>
      </c>
    </row>
    <row r="2308">
      <c r="A2308" s="25" t="n">
        <v>2304</v>
      </c>
      <c r="B2308" s="26">
        <f>_xlfn.XLOOKUP(C2308,sales!C:C,scon!B:B,"")</f>
        <v/>
      </c>
      <c r="C2308" s="4" t="n"/>
      <c r="D2308" s="26">
        <f>_xlfn.XLOOKUP(C2308,sales!C:C,scon!D:D,"")</f>
        <v/>
      </c>
      <c r="E2308" s="26">
        <f>_xlfn.XLOOKUP(C2308,sales!C:C,scon!E:E,"")</f>
        <v/>
      </c>
      <c r="F2308" s="4" t="n"/>
      <c r="G2308" s="27" t="n"/>
      <c r="H2308" s="28" t="n"/>
      <c r="I2308" s="4" t="n"/>
      <c r="J2308" s="35">
        <f>_xlfn.XLOOKUP(C2308,sales!C:C,scon!L:L,"")</f>
        <v/>
      </c>
      <c r="K2308" s="31" t="n"/>
      <c r="L2308" s="31" t="n"/>
      <c r="M2308" s="33">
        <f>IF(I2308="","",J2308*I2308)</f>
        <v/>
      </c>
      <c r="N2308" s="33">
        <f>IF(K2308="","",M2308 * K2308)</f>
        <v/>
      </c>
      <c r="O2308" s="33">
        <f>IF(K2308="","",M2308 + N2308)</f>
        <v/>
      </c>
      <c r="P2308" s="4" t="n"/>
      <c r="Q2308" s="33">
        <f>IF(L2308&amp;K2308="","",M2308 * L2308)</f>
        <v/>
      </c>
      <c r="R2308" s="34">
        <f>IF(M2308="","",O2308-P2308-Q2308)</f>
        <v/>
      </c>
    </row>
    <row r="2309">
      <c r="A2309" s="25" t="n">
        <v>2305</v>
      </c>
      <c r="B2309" s="26">
        <f>_xlfn.XLOOKUP(C2309,sales!C:C,scon!B:B,"")</f>
        <v/>
      </c>
      <c r="C2309" s="4" t="n"/>
      <c r="D2309" s="26">
        <f>_xlfn.XLOOKUP(C2309,sales!C:C,scon!D:D,"")</f>
        <v/>
      </c>
      <c r="E2309" s="26">
        <f>_xlfn.XLOOKUP(C2309,sales!C:C,scon!E:E,"")</f>
        <v/>
      </c>
      <c r="F2309" s="4" t="n"/>
      <c r="G2309" s="27" t="n"/>
      <c r="H2309" s="28" t="n"/>
      <c r="I2309" s="4" t="n"/>
      <c r="J2309" s="35">
        <f>_xlfn.XLOOKUP(C2309,sales!C:C,scon!L:L,"")</f>
        <v/>
      </c>
      <c r="K2309" s="31" t="n"/>
      <c r="L2309" s="31" t="n"/>
      <c r="M2309" s="33">
        <f>IF(I2309="","",J2309*I2309)</f>
        <v/>
      </c>
      <c r="N2309" s="33">
        <f>IF(K2309="","",M2309 * K2309)</f>
        <v/>
      </c>
      <c r="O2309" s="33">
        <f>IF(K2309="","",M2309 + N2309)</f>
        <v/>
      </c>
      <c r="P2309" s="4" t="n"/>
      <c r="Q2309" s="33">
        <f>IF(L2309&amp;K2309="","",M2309 * L2309)</f>
        <v/>
      </c>
      <c r="R2309" s="34">
        <f>IF(M2309="","",O2309-P2309-Q2309)</f>
        <v/>
      </c>
    </row>
    <row r="2310">
      <c r="A2310" s="25" t="n">
        <v>2306</v>
      </c>
      <c r="B2310" s="26">
        <f>_xlfn.XLOOKUP(C2310,sales!C:C,scon!B:B,"")</f>
        <v/>
      </c>
      <c r="C2310" s="4" t="n"/>
      <c r="D2310" s="26">
        <f>_xlfn.XLOOKUP(C2310,sales!C:C,scon!D:D,"")</f>
        <v/>
      </c>
      <c r="E2310" s="26">
        <f>_xlfn.XLOOKUP(C2310,sales!C:C,scon!E:E,"")</f>
        <v/>
      </c>
      <c r="F2310" s="4" t="n"/>
      <c r="G2310" s="27" t="n"/>
      <c r="H2310" s="28" t="n"/>
      <c r="I2310" s="4" t="n"/>
      <c r="J2310" s="35">
        <f>_xlfn.XLOOKUP(C2310,sales!C:C,scon!L:L,"")</f>
        <v/>
      </c>
      <c r="K2310" s="31" t="n"/>
      <c r="L2310" s="31" t="n"/>
      <c r="M2310" s="33">
        <f>IF(I2310="","",J2310*I2310)</f>
        <v/>
      </c>
      <c r="N2310" s="33">
        <f>IF(K2310="","",M2310 * K2310)</f>
        <v/>
      </c>
      <c r="O2310" s="33">
        <f>IF(K2310="","",M2310 + N2310)</f>
        <v/>
      </c>
      <c r="P2310" s="4" t="n"/>
      <c r="Q2310" s="33">
        <f>IF(L2310&amp;K2310="","",M2310 * L2310)</f>
        <v/>
      </c>
      <c r="R2310" s="34">
        <f>IF(M2310="","",O2310-P2310-Q2310)</f>
        <v/>
      </c>
    </row>
    <row r="2311">
      <c r="A2311" s="25" t="n">
        <v>2307</v>
      </c>
      <c r="B2311" s="26">
        <f>_xlfn.XLOOKUP(C2311,sales!C:C,scon!B:B,"")</f>
        <v/>
      </c>
      <c r="C2311" s="4" t="n"/>
      <c r="D2311" s="26">
        <f>_xlfn.XLOOKUP(C2311,sales!C:C,scon!D:D,"")</f>
        <v/>
      </c>
      <c r="E2311" s="26">
        <f>_xlfn.XLOOKUP(C2311,sales!C:C,scon!E:E,"")</f>
        <v/>
      </c>
      <c r="F2311" s="4" t="n"/>
      <c r="G2311" s="27" t="n"/>
      <c r="H2311" s="28" t="n"/>
      <c r="I2311" s="4" t="n"/>
      <c r="J2311" s="35">
        <f>_xlfn.XLOOKUP(C2311,sales!C:C,scon!L:L,"")</f>
        <v/>
      </c>
      <c r="K2311" s="31" t="n"/>
      <c r="L2311" s="31" t="n"/>
      <c r="M2311" s="33">
        <f>IF(I2311="","",J2311*I2311)</f>
        <v/>
      </c>
      <c r="N2311" s="33">
        <f>IF(K2311="","",M2311 * K2311)</f>
        <v/>
      </c>
      <c r="O2311" s="33">
        <f>IF(K2311="","",M2311 + N2311)</f>
        <v/>
      </c>
      <c r="P2311" s="4" t="n"/>
      <c r="Q2311" s="33">
        <f>IF(L2311&amp;K2311="","",M2311 * L2311)</f>
        <v/>
      </c>
      <c r="R2311" s="34">
        <f>IF(M2311="","",O2311-P2311-Q2311)</f>
        <v/>
      </c>
    </row>
    <row r="2312">
      <c r="A2312" s="25" t="n">
        <v>2308</v>
      </c>
      <c r="B2312" s="26">
        <f>_xlfn.XLOOKUP(C2312,sales!C:C,scon!B:B,"")</f>
        <v/>
      </c>
      <c r="C2312" s="4" t="n"/>
      <c r="D2312" s="26">
        <f>_xlfn.XLOOKUP(C2312,sales!C:C,scon!D:D,"")</f>
        <v/>
      </c>
      <c r="E2312" s="26">
        <f>_xlfn.XLOOKUP(C2312,sales!C:C,scon!E:E,"")</f>
        <v/>
      </c>
      <c r="F2312" s="4" t="n"/>
      <c r="G2312" s="27" t="n"/>
      <c r="H2312" s="28" t="n"/>
      <c r="I2312" s="4" t="n"/>
      <c r="J2312" s="35">
        <f>_xlfn.XLOOKUP(C2312,sales!C:C,scon!L:L,"")</f>
        <v/>
      </c>
      <c r="K2312" s="31" t="n"/>
      <c r="L2312" s="31" t="n"/>
      <c r="M2312" s="33">
        <f>IF(I2312="","",J2312*I2312)</f>
        <v/>
      </c>
      <c r="N2312" s="33">
        <f>IF(K2312="","",M2312 * K2312)</f>
        <v/>
      </c>
      <c r="O2312" s="33">
        <f>IF(K2312="","",M2312 + N2312)</f>
        <v/>
      </c>
      <c r="P2312" s="4" t="n"/>
      <c r="Q2312" s="33">
        <f>IF(L2312&amp;K2312="","",M2312 * L2312)</f>
        <v/>
      </c>
      <c r="R2312" s="34">
        <f>IF(M2312="","",O2312-P2312-Q2312)</f>
        <v/>
      </c>
    </row>
    <row r="2313">
      <c r="A2313" s="25" t="n">
        <v>2309</v>
      </c>
      <c r="B2313" s="26">
        <f>_xlfn.XLOOKUP(C2313,sales!C:C,scon!B:B,"")</f>
        <v/>
      </c>
      <c r="C2313" s="4" t="n"/>
      <c r="D2313" s="26">
        <f>_xlfn.XLOOKUP(C2313,sales!C:C,scon!D:D,"")</f>
        <v/>
      </c>
      <c r="E2313" s="26">
        <f>_xlfn.XLOOKUP(C2313,sales!C:C,scon!E:E,"")</f>
        <v/>
      </c>
      <c r="F2313" s="4" t="n"/>
      <c r="G2313" s="27" t="n"/>
      <c r="H2313" s="28" t="n"/>
      <c r="I2313" s="4" t="n"/>
      <c r="J2313" s="35">
        <f>_xlfn.XLOOKUP(C2313,sales!C:C,scon!L:L,"")</f>
        <v/>
      </c>
      <c r="K2313" s="31" t="n"/>
      <c r="L2313" s="31" t="n"/>
      <c r="M2313" s="33">
        <f>IF(I2313="","",J2313*I2313)</f>
        <v/>
      </c>
      <c r="N2313" s="33">
        <f>IF(K2313="","",M2313 * K2313)</f>
        <v/>
      </c>
      <c r="O2313" s="33">
        <f>IF(K2313="","",M2313 + N2313)</f>
        <v/>
      </c>
      <c r="P2313" s="4" t="n"/>
      <c r="Q2313" s="33">
        <f>IF(L2313&amp;K2313="","",M2313 * L2313)</f>
        <v/>
      </c>
      <c r="R2313" s="34">
        <f>IF(M2313="","",O2313-P2313-Q2313)</f>
        <v/>
      </c>
    </row>
    <row r="2314">
      <c r="A2314" s="25" t="n">
        <v>2310</v>
      </c>
      <c r="B2314" s="26">
        <f>_xlfn.XLOOKUP(C2314,sales!C:C,scon!B:B,"")</f>
        <v/>
      </c>
      <c r="C2314" s="4" t="n"/>
      <c r="D2314" s="26">
        <f>_xlfn.XLOOKUP(C2314,sales!C:C,scon!D:D,"")</f>
        <v/>
      </c>
      <c r="E2314" s="26">
        <f>_xlfn.XLOOKUP(C2314,sales!C:C,scon!E:E,"")</f>
        <v/>
      </c>
      <c r="F2314" s="4" t="n"/>
      <c r="G2314" s="27" t="n"/>
      <c r="H2314" s="28" t="n"/>
      <c r="I2314" s="4" t="n"/>
      <c r="J2314" s="35">
        <f>_xlfn.XLOOKUP(C2314,sales!C:C,scon!L:L,"")</f>
        <v/>
      </c>
      <c r="K2314" s="31" t="n"/>
      <c r="L2314" s="31" t="n"/>
      <c r="M2314" s="33">
        <f>IF(I2314="","",J2314*I2314)</f>
        <v/>
      </c>
      <c r="N2314" s="33">
        <f>IF(K2314="","",M2314 * K2314)</f>
        <v/>
      </c>
      <c r="O2314" s="33">
        <f>IF(K2314="","",M2314 + N2314)</f>
        <v/>
      </c>
      <c r="P2314" s="4" t="n"/>
      <c r="Q2314" s="33">
        <f>IF(L2314&amp;K2314="","",M2314 * L2314)</f>
        <v/>
      </c>
      <c r="R2314" s="34">
        <f>IF(M2314="","",O2314-P2314-Q2314)</f>
        <v/>
      </c>
    </row>
    <row r="2315">
      <c r="A2315" s="25" t="n">
        <v>2311</v>
      </c>
      <c r="B2315" s="26">
        <f>_xlfn.XLOOKUP(C2315,sales!C:C,scon!B:B,"")</f>
        <v/>
      </c>
      <c r="C2315" s="4" t="n"/>
      <c r="D2315" s="26">
        <f>_xlfn.XLOOKUP(C2315,sales!C:C,scon!D:D,"")</f>
        <v/>
      </c>
      <c r="E2315" s="26">
        <f>_xlfn.XLOOKUP(C2315,sales!C:C,scon!E:E,"")</f>
        <v/>
      </c>
      <c r="F2315" s="4" t="n"/>
      <c r="G2315" s="27" t="n"/>
      <c r="H2315" s="28" t="n"/>
      <c r="I2315" s="4" t="n"/>
      <c r="J2315" s="35">
        <f>_xlfn.XLOOKUP(C2315,sales!C:C,scon!L:L,"")</f>
        <v/>
      </c>
      <c r="K2315" s="31" t="n"/>
      <c r="L2315" s="31" t="n"/>
      <c r="M2315" s="33">
        <f>IF(I2315="","",J2315*I2315)</f>
        <v/>
      </c>
      <c r="N2315" s="33">
        <f>IF(K2315="","",M2315 * K2315)</f>
        <v/>
      </c>
      <c r="O2315" s="33">
        <f>IF(K2315="","",M2315 + N2315)</f>
        <v/>
      </c>
      <c r="P2315" s="4" t="n"/>
      <c r="Q2315" s="33">
        <f>IF(L2315&amp;K2315="","",M2315 * L2315)</f>
        <v/>
      </c>
      <c r="R2315" s="34">
        <f>IF(M2315="","",O2315-P2315-Q2315)</f>
        <v/>
      </c>
    </row>
    <row r="2316">
      <c r="A2316" s="25" t="n">
        <v>2312</v>
      </c>
      <c r="B2316" s="26">
        <f>_xlfn.XLOOKUP(C2316,sales!C:C,scon!B:B,"")</f>
        <v/>
      </c>
      <c r="C2316" s="4" t="n"/>
      <c r="D2316" s="26">
        <f>_xlfn.XLOOKUP(C2316,sales!C:C,scon!D:D,"")</f>
        <v/>
      </c>
      <c r="E2316" s="26">
        <f>_xlfn.XLOOKUP(C2316,sales!C:C,scon!E:E,"")</f>
        <v/>
      </c>
      <c r="F2316" s="4" t="n"/>
      <c r="G2316" s="27" t="n"/>
      <c r="H2316" s="28" t="n"/>
      <c r="I2316" s="4" t="n"/>
      <c r="J2316" s="35">
        <f>_xlfn.XLOOKUP(C2316,sales!C:C,scon!L:L,"")</f>
        <v/>
      </c>
      <c r="K2316" s="31" t="n"/>
      <c r="L2316" s="31" t="n"/>
      <c r="M2316" s="33">
        <f>IF(I2316="","",J2316*I2316)</f>
        <v/>
      </c>
      <c r="N2316" s="33">
        <f>IF(K2316="","",M2316 * K2316)</f>
        <v/>
      </c>
      <c r="O2316" s="33">
        <f>IF(K2316="","",M2316 + N2316)</f>
        <v/>
      </c>
      <c r="P2316" s="4" t="n"/>
      <c r="Q2316" s="33">
        <f>IF(L2316&amp;K2316="","",M2316 * L2316)</f>
        <v/>
      </c>
      <c r="R2316" s="34">
        <f>IF(M2316="","",O2316-P2316-Q2316)</f>
        <v/>
      </c>
    </row>
    <row r="2317">
      <c r="A2317" s="25" t="n">
        <v>2313</v>
      </c>
      <c r="B2317" s="26">
        <f>_xlfn.XLOOKUP(C2317,sales!C:C,scon!B:B,"")</f>
        <v/>
      </c>
      <c r="C2317" s="4" t="n"/>
      <c r="D2317" s="26">
        <f>_xlfn.XLOOKUP(C2317,sales!C:C,scon!D:D,"")</f>
        <v/>
      </c>
      <c r="E2317" s="26">
        <f>_xlfn.XLOOKUP(C2317,sales!C:C,scon!E:E,"")</f>
        <v/>
      </c>
      <c r="F2317" s="4" t="n"/>
      <c r="G2317" s="27" t="n"/>
      <c r="H2317" s="28" t="n"/>
      <c r="I2317" s="4" t="n"/>
      <c r="J2317" s="35">
        <f>_xlfn.XLOOKUP(C2317,sales!C:C,scon!L:L,"")</f>
        <v/>
      </c>
      <c r="K2317" s="31" t="n"/>
      <c r="L2317" s="31" t="n"/>
      <c r="M2317" s="33">
        <f>IF(I2317="","",J2317*I2317)</f>
        <v/>
      </c>
      <c r="N2317" s="33">
        <f>IF(K2317="","",M2317 * K2317)</f>
        <v/>
      </c>
      <c r="O2317" s="33">
        <f>IF(K2317="","",M2317 + N2317)</f>
        <v/>
      </c>
      <c r="P2317" s="4" t="n"/>
      <c r="Q2317" s="33">
        <f>IF(L2317&amp;K2317="","",M2317 * L2317)</f>
        <v/>
      </c>
      <c r="R2317" s="34">
        <f>IF(M2317="","",O2317-P2317-Q2317)</f>
        <v/>
      </c>
    </row>
    <row r="2318">
      <c r="A2318" s="25" t="n">
        <v>2314</v>
      </c>
      <c r="B2318" s="26">
        <f>_xlfn.XLOOKUP(C2318,sales!C:C,scon!B:B,"")</f>
        <v/>
      </c>
      <c r="C2318" s="4" t="n"/>
      <c r="D2318" s="26">
        <f>_xlfn.XLOOKUP(C2318,sales!C:C,scon!D:D,"")</f>
        <v/>
      </c>
      <c r="E2318" s="26">
        <f>_xlfn.XLOOKUP(C2318,sales!C:C,scon!E:E,"")</f>
        <v/>
      </c>
      <c r="F2318" s="4" t="n"/>
      <c r="G2318" s="27" t="n"/>
      <c r="H2318" s="28" t="n"/>
      <c r="I2318" s="4" t="n"/>
      <c r="J2318" s="35">
        <f>_xlfn.XLOOKUP(C2318,sales!C:C,scon!L:L,"")</f>
        <v/>
      </c>
      <c r="K2318" s="31" t="n"/>
      <c r="L2318" s="31" t="n"/>
      <c r="M2318" s="33">
        <f>IF(I2318="","",J2318*I2318)</f>
        <v/>
      </c>
      <c r="N2318" s="33">
        <f>IF(K2318="","",M2318 * K2318)</f>
        <v/>
      </c>
      <c r="O2318" s="33">
        <f>IF(K2318="","",M2318 + N2318)</f>
        <v/>
      </c>
      <c r="P2318" s="4" t="n"/>
      <c r="Q2318" s="33">
        <f>IF(L2318&amp;K2318="","",M2318 * L2318)</f>
        <v/>
      </c>
      <c r="R2318" s="34">
        <f>IF(M2318="","",O2318-P2318-Q2318)</f>
        <v/>
      </c>
    </row>
    <row r="2319">
      <c r="A2319" s="25" t="n">
        <v>2315</v>
      </c>
      <c r="B2319" s="26">
        <f>_xlfn.XLOOKUP(C2319,sales!C:C,scon!B:B,"")</f>
        <v/>
      </c>
      <c r="C2319" s="4" t="n"/>
      <c r="D2319" s="26">
        <f>_xlfn.XLOOKUP(C2319,sales!C:C,scon!D:D,"")</f>
        <v/>
      </c>
      <c r="E2319" s="26">
        <f>_xlfn.XLOOKUP(C2319,sales!C:C,scon!E:E,"")</f>
        <v/>
      </c>
      <c r="F2319" s="4" t="n"/>
      <c r="G2319" s="27" t="n"/>
      <c r="H2319" s="28" t="n"/>
      <c r="I2319" s="4" t="n"/>
      <c r="J2319" s="35">
        <f>_xlfn.XLOOKUP(C2319,sales!C:C,scon!L:L,"")</f>
        <v/>
      </c>
      <c r="K2319" s="31" t="n"/>
      <c r="L2319" s="31" t="n"/>
      <c r="M2319" s="33">
        <f>IF(I2319="","",J2319*I2319)</f>
        <v/>
      </c>
      <c r="N2319" s="33">
        <f>IF(K2319="","",M2319 * K2319)</f>
        <v/>
      </c>
      <c r="O2319" s="33">
        <f>IF(K2319="","",M2319 + N2319)</f>
        <v/>
      </c>
      <c r="P2319" s="4" t="n"/>
      <c r="Q2319" s="33">
        <f>IF(L2319&amp;K2319="","",M2319 * L2319)</f>
        <v/>
      </c>
      <c r="R2319" s="34">
        <f>IF(M2319="","",O2319-P2319-Q2319)</f>
        <v/>
      </c>
    </row>
    <row r="2320">
      <c r="A2320" s="25" t="n">
        <v>2316</v>
      </c>
      <c r="B2320" s="26">
        <f>_xlfn.XLOOKUP(C2320,sales!C:C,scon!B:B,"")</f>
        <v/>
      </c>
      <c r="C2320" s="4" t="n"/>
      <c r="D2320" s="26">
        <f>_xlfn.XLOOKUP(C2320,sales!C:C,scon!D:D,"")</f>
        <v/>
      </c>
      <c r="E2320" s="26">
        <f>_xlfn.XLOOKUP(C2320,sales!C:C,scon!E:E,"")</f>
        <v/>
      </c>
      <c r="F2320" s="4" t="n"/>
      <c r="G2320" s="27" t="n"/>
      <c r="H2320" s="28" t="n"/>
      <c r="I2320" s="4" t="n"/>
      <c r="J2320" s="35">
        <f>_xlfn.XLOOKUP(C2320,sales!C:C,scon!L:L,"")</f>
        <v/>
      </c>
      <c r="K2320" s="31" t="n"/>
      <c r="L2320" s="31" t="n"/>
      <c r="M2320" s="33">
        <f>IF(I2320="","",J2320*I2320)</f>
        <v/>
      </c>
      <c r="N2320" s="33">
        <f>IF(K2320="","",M2320 * K2320)</f>
        <v/>
      </c>
      <c r="O2320" s="33">
        <f>IF(K2320="","",M2320 + N2320)</f>
        <v/>
      </c>
      <c r="P2320" s="4" t="n"/>
      <c r="Q2320" s="33">
        <f>IF(L2320&amp;K2320="","",M2320 * L2320)</f>
        <v/>
      </c>
      <c r="R2320" s="34">
        <f>IF(M2320="","",O2320-P2320-Q2320)</f>
        <v/>
      </c>
    </row>
    <row r="2321">
      <c r="A2321" s="25" t="n">
        <v>2317</v>
      </c>
      <c r="B2321" s="26">
        <f>_xlfn.XLOOKUP(C2321,sales!C:C,scon!B:B,"")</f>
        <v/>
      </c>
      <c r="C2321" s="4" t="n"/>
      <c r="D2321" s="26">
        <f>_xlfn.XLOOKUP(C2321,sales!C:C,scon!D:D,"")</f>
        <v/>
      </c>
      <c r="E2321" s="26">
        <f>_xlfn.XLOOKUP(C2321,sales!C:C,scon!E:E,"")</f>
        <v/>
      </c>
      <c r="F2321" s="4" t="n"/>
      <c r="G2321" s="27" t="n"/>
      <c r="H2321" s="28" t="n"/>
      <c r="I2321" s="4" t="n"/>
      <c r="J2321" s="35">
        <f>_xlfn.XLOOKUP(C2321,sales!C:C,scon!L:L,"")</f>
        <v/>
      </c>
      <c r="K2321" s="31" t="n"/>
      <c r="L2321" s="31" t="n"/>
      <c r="M2321" s="33">
        <f>IF(I2321="","",J2321*I2321)</f>
        <v/>
      </c>
      <c r="N2321" s="33">
        <f>IF(K2321="","",M2321 * K2321)</f>
        <v/>
      </c>
      <c r="O2321" s="33">
        <f>IF(K2321="","",M2321 + N2321)</f>
        <v/>
      </c>
      <c r="P2321" s="4" t="n"/>
      <c r="Q2321" s="33">
        <f>IF(L2321&amp;K2321="","",M2321 * L2321)</f>
        <v/>
      </c>
      <c r="R2321" s="34">
        <f>IF(M2321="","",O2321-P2321-Q2321)</f>
        <v/>
      </c>
    </row>
    <row r="2322">
      <c r="A2322" s="25" t="n">
        <v>2318</v>
      </c>
      <c r="B2322" s="26">
        <f>_xlfn.XLOOKUP(C2322,sales!C:C,scon!B:B,"")</f>
        <v/>
      </c>
      <c r="C2322" s="4" t="n"/>
      <c r="D2322" s="26">
        <f>_xlfn.XLOOKUP(C2322,sales!C:C,scon!D:D,"")</f>
        <v/>
      </c>
      <c r="E2322" s="26">
        <f>_xlfn.XLOOKUP(C2322,sales!C:C,scon!E:E,"")</f>
        <v/>
      </c>
      <c r="F2322" s="4" t="n"/>
      <c r="G2322" s="27" t="n"/>
      <c r="H2322" s="28" t="n"/>
      <c r="I2322" s="4" t="n"/>
      <c r="J2322" s="35">
        <f>_xlfn.XLOOKUP(C2322,sales!C:C,scon!L:L,"")</f>
        <v/>
      </c>
      <c r="K2322" s="31" t="n"/>
      <c r="L2322" s="31" t="n"/>
      <c r="M2322" s="33">
        <f>IF(I2322="","",J2322*I2322)</f>
        <v/>
      </c>
      <c r="N2322" s="33">
        <f>IF(K2322="","",M2322 * K2322)</f>
        <v/>
      </c>
      <c r="O2322" s="33">
        <f>IF(K2322="","",M2322 + N2322)</f>
        <v/>
      </c>
      <c r="P2322" s="4" t="n"/>
      <c r="Q2322" s="33">
        <f>IF(L2322&amp;K2322="","",M2322 * L2322)</f>
        <v/>
      </c>
      <c r="R2322" s="34">
        <f>IF(M2322="","",O2322-P2322-Q2322)</f>
        <v/>
      </c>
    </row>
    <row r="2323">
      <c r="A2323" s="25" t="n">
        <v>2319</v>
      </c>
      <c r="B2323" s="26">
        <f>_xlfn.XLOOKUP(C2323,sales!C:C,scon!B:B,"")</f>
        <v/>
      </c>
      <c r="C2323" s="4" t="n"/>
      <c r="D2323" s="26">
        <f>_xlfn.XLOOKUP(C2323,sales!C:C,scon!D:D,"")</f>
        <v/>
      </c>
      <c r="E2323" s="26">
        <f>_xlfn.XLOOKUP(C2323,sales!C:C,scon!E:E,"")</f>
        <v/>
      </c>
      <c r="F2323" s="4" t="n"/>
      <c r="G2323" s="27" t="n"/>
      <c r="H2323" s="28" t="n"/>
      <c r="I2323" s="4" t="n"/>
      <c r="J2323" s="35">
        <f>_xlfn.XLOOKUP(C2323,sales!C:C,scon!L:L,"")</f>
        <v/>
      </c>
      <c r="K2323" s="31" t="n"/>
      <c r="L2323" s="31" t="n"/>
      <c r="M2323" s="33">
        <f>IF(I2323="","",J2323*I2323)</f>
        <v/>
      </c>
      <c r="N2323" s="33">
        <f>IF(K2323="","",M2323 * K2323)</f>
        <v/>
      </c>
      <c r="O2323" s="33">
        <f>IF(K2323="","",M2323 + N2323)</f>
        <v/>
      </c>
      <c r="P2323" s="4" t="n"/>
      <c r="Q2323" s="33">
        <f>IF(L2323&amp;K2323="","",M2323 * L2323)</f>
        <v/>
      </c>
      <c r="R2323" s="34">
        <f>IF(M2323="","",O2323-P2323-Q2323)</f>
        <v/>
      </c>
    </row>
    <row r="2324">
      <c r="A2324" s="25" t="n">
        <v>2320</v>
      </c>
      <c r="B2324" s="26">
        <f>_xlfn.XLOOKUP(C2324,sales!C:C,scon!B:B,"")</f>
        <v/>
      </c>
      <c r="C2324" s="4" t="n"/>
      <c r="D2324" s="26">
        <f>_xlfn.XLOOKUP(C2324,sales!C:C,scon!D:D,"")</f>
        <v/>
      </c>
      <c r="E2324" s="26">
        <f>_xlfn.XLOOKUP(C2324,sales!C:C,scon!E:E,"")</f>
        <v/>
      </c>
      <c r="F2324" s="4" t="n"/>
      <c r="G2324" s="27" t="n"/>
      <c r="H2324" s="28" t="n"/>
      <c r="I2324" s="4" t="n"/>
      <c r="J2324" s="35">
        <f>_xlfn.XLOOKUP(C2324,sales!C:C,scon!L:L,"")</f>
        <v/>
      </c>
      <c r="K2324" s="31" t="n"/>
      <c r="L2324" s="31" t="n"/>
      <c r="M2324" s="33">
        <f>IF(I2324="","",J2324*I2324)</f>
        <v/>
      </c>
      <c r="N2324" s="33">
        <f>IF(K2324="","",M2324 * K2324)</f>
        <v/>
      </c>
      <c r="O2324" s="33">
        <f>IF(K2324="","",M2324 + N2324)</f>
        <v/>
      </c>
      <c r="P2324" s="4" t="n"/>
      <c r="Q2324" s="33">
        <f>IF(L2324&amp;K2324="","",M2324 * L2324)</f>
        <v/>
      </c>
      <c r="R2324" s="34">
        <f>IF(M2324="","",O2324-P2324-Q2324)</f>
        <v/>
      </c>
    </row>
    <row r="2325">
      <c r="A2325" s="25" t="n">
        <v>2321</v>
      </c>
      <c r="B2325" s="26">
        <f>_xlfn.XLOOKUP(C2325,sales!C:C,scon!B:B,"")</f>
        <v/>
      </c>
      <c r="C2325" s="4" t="n"/>
      <c r="D2325" s="26">
        <f>_xlfn.XLOOKUP(C2325,sales!C:C,scon!D:D,"")</f>
        <v/>
      </c>
      <c r="E2325" s="26">
        <f>_xlfn.XLOOKUP(C2325,sales!C:C,scon!E:E,"")</f>
        <v/>
      </c>
      <c r="F2325" s="4" t="n"/>
      <c r="G2325" s="27" t="n"/>
      <c r="H2325" s="28" t="n"/>
      <c r="I2325" s="4" t="n"/>
      <c r="J2325" s="35">
        <f>_xlfn.XLOOKUP(C2325,sales!C:C,scon!L:L,"")</f>
        <v/>
      </c>
      <c r="K2325" s="31" t="n"/>
      <c r="L2325" s="31" t="n"/>
      <c r="M2325" s="33">
        <f>IF(I2325="","",J2325*I2325)</f>
        <v/>
      </c>
      <c r="N2325" s="33">
        <f>IF(K2325="","",M2325 * K2325)</f>
        <v/>
      </c>
      <c r="O2325" s="33">
        <f>IF(K2325="","",M2325 + N2325)</f>
        <v/>
      </c>
      <c r="P2325" s="4" t="n"/>
      <c r="Q2325" s="33">
        <f>IF(L2325&amp;K2325="","",M2325 * L2325)</f>
        <v/>
      </c>
      <c r="R2325" s="34">
        <f>IF(M2325="","",O2325-P2325-Q2325)</f>
        <v/>
      </c>
    </row>
    <row r="2326">
      <c r="A2326" s="25" t="n">
        <v>2322</v>
      </c>
      <c r="B2326" s="26">
        <f>_xlfn.XLOOKUP(C2326,sales!C:C,scon!B:B,"")</f>
        <v/>
      </c>
      <c r="C2326" s="4" t="n"/>
      <c r="D2326" s="26">
        <f>_xlfn.XLOOKUP(C2326,sales!C:C,scon!D:D,"")</f>
        <v/>
      </c>
      <c r="E2326" s="26">
        <f>_xlfn.XLOOKUP(C2326,sales!C:C,scon!E:E,"")</f>
        <v/>
      </c>
      <c r="F2326" s="4" t="n"/>
      <c r="G2326" s="27" t="n"/>
      <c r="H2326" s="28" t="n"/>
      <c r="I2326" s="4" t="n"/>
      <c r="J2326" s="35">
        <f>_xlfn.XLOOKUP(C2326,sales!C:C,scon!L:L,"")</f>
        <v/>
      </c>
      <c r="K2326" s="31" t="n"/>
      <c r="L2326" s="31" t="n"/>
      <c r="M2326" s="33">
        <f>IF(I2326="","",J2326*I2326)</f>
        <v/>
      </c>
      <c r="N2326" s="33">
        <f>IF(K2326="","",M2326 * K2326)</f>
        <v/>
      </c>
      <c r="O2326" s="33">
        <f>IF(K2326="","",M2326 + N2326)</f>
        <v/>
      </c>
      <c r="P2326" s="4" t="n"/>
      <c r="Q2326" s="33">
        <f>IF(L2326&amp;K2326="","",M2326 * L2326)</f>
        <v/>
      </c>
      <c r="R2326" s="34">
        <f>IF(M2326="","",O2326-P2326-Q2326)</f>
        <v/>
      </c>
    </row>
    <row r="2327">
      <c r="A2327" s="25" t="n">
        <v>2323</v>
      </c>
      <c r="B2327" s="26">
        <f>_xlfn.XLOOKUP(C2327,sales!C:C,scon!B:B,"")</f>
        <v/>
      </c>
      <c r="C2327" s="4" t="n"/>
      <c r="D2327" s="26">
        <f>_xlfn.XLOOKUP(C2327,sales!C:C,scon!D:D,"")</f>
        <v/>
      </c>
      <c r="E2327" s="26">
        <f>_xlfn.XLOOKUP(C2327,sales!C:C,scon!E:E,"")</f>
        <v/>
      </c>
      <c r="F2327" s="4" t="n"/>
      <c r="G2327" s="27" t="n"/>
      <c r="H2327" s="28" t="n"/>
      <c r="I2327" s="4" t="n"/>
      <c r="J2327" s="35">
        <f>_xlfn.XLOOKUP(C2327,sales!C:C,scon!L:L,"")</f>
        <v/>
      </c>
      <c r="K2327" s="31" t="n"/>
      <c r="L2327" s="31" t="n"/>
      <c r="M2327" s="33">
        <f>IF(I2327="","",J2327*I2327)</f>
        <v/>
      </c>
      <c r="N2327" s="33">
        <f>IF(K2327="","",M2327 * K2327)</f>
        <v/>
      </c>
      <c r="O2327" s="33">
        <f>IF(K2327="","",M2327 + N2327)</f>
        <v/>
      </c>
      <c r="P2327" s="4" t="n"/>
      <c r="Q2327" s="33">
        <f>IF(L2327&amp;K2327="","",M2327 * L2327)</f>
        <v/>
      </c>
      <c r="R2327" s="34">
        <f>IF(M2327="","",O2327-P2327-Q2327)</f>
        <v/>
      </c>
    </row>
    <row r="2328">
      <c r="A2328" s="25" t="n">
        <v>2324</v>
      </c>
      <c r="B2328" s="26">
        <f>_xlfn.XLOOKUP(C2328,sales!C:C,scon!B:B,"")</f>
        <v/>
      </c>
      <c r="C2328" s="4" t="n"/>
      <c r="D2328" s="26">
        <f>_xlfn.XLOOKUP(C2328,sales!C:C,scon!D:D,"")</f>
        <v/>
      </c>
      <c r="E2328" s="26">
        <f>_xlfn.XLOOKUP(C2328,sales!C:C,scon!E:E,"")</f>
        <v/>
      </c>
      <c r="F2328" s="4" t="n"/>
      <c r="G2328" s="27" t="n"/>
      <c r="H2328" s="28" t="n"/>
      <c r="I2328" s="4" t="n"/>
      <c r="J2328" s="35">
        <f>_xlfn.XLOOKUP(C2328,sales!C:C,scon!L:L,"")</f>
        <v/>
      </c>
      <c r="K2328" s="31" t="n"/>
      <c r="L2328" s="31" t="n"/>
      <c r="M2328" s="33">
        <f>IF(I2328="","",J2328*I2328)</f>
        <v/>
      </c>
      <c r="N2328" s="33">
        <f>IF(K2328="","",M2328 * K2328)</f>
        <v/>
      </c>
      <c r="O2328" s="33">
        <f>IF(K2328="","",M2328 + N2328)</f>
        <v/>
      </c>
      <c r="P2328" s="4" t="n"/>
      <c r="Q2328" s="33">
        <f>IF(L2328&amp;K2328="","",M2328 * L2328)</f>
        <v/>
      </c>
      <c r="R2328" s="34">
        <f>IF(M2328="","",O2328-P2328-Q2328)</f>
        <v/>
      </c>
    </row>
    <row r="2329">
      <c r="A2329" s="25" t="n">
        <v>2325</v>
      </c>
      <c r="B2329" s="26">
        <f>_xlfn.XLOOKUP(C2329,sales!C:C,scon!B:B,"")</f>
        <v/>
      </c>
      <c r="C2329" s="4" t="n"/>
      <c r="D2329" s="26">
        <f>_xlfn.XLOOKUP(C2329,sales!C:C,scon!D:D,"")</f>
        <v/>
      </c>
      <c r="E2329" s="26">
        <f>_xlfn.XLOOKUP(C2329,sales!C:C,scon!E:E,"")</f>
        <v/>
      </c>
      <c r="F2329" s="4" t="n"/>
      <c r="G2329" s="27" t="n"/>
      <c r="H2329" s="28" t="n"/>
      <c r="I2329" s="4" t="n"/>
      <c r="J2329" s="35">
        <f>_xlfn.XLOOKUP(C2329,sales!C:C,scon!L:L,"")</f>
        <v/>
      </c>
      <c r="K2329" s="31" t="n"/>
      <c r="L2329" s="31" t="n"/>
      <c r="M2329" s="33">
        <f>IF(I2329="","",J2329*I2329)</f>
        <v/>
      </c>
      <c r="N2329" s="33">
        <f>IF(K2329="","",M2329 * K2329)</f>
        <v/>
      </c>
      <c r="O2329" s="33">
        <f>IF(K2329="","",M2329 + N2329)</f>
        <v/>
      </c>
      <c r="P2329" s="4" t="n"/>
      <c r="Q2329" s="33">
        <f>IF(L2329&amp;K2329="","",M2329 * L2329)</f>
        <v/>
      </c>
      <c r="R2329" s="34">
        <f>IF(M2329="","",O2329-P2329-Q2329)</f>
        <v/>
      </c>
    </row>
    <row r="2330">
      <c r="A2330" s="25" t="n">
        <v>2326</v>
      </c>
      <c r="B2330" s="26">
        <f>_xlfn.XLOOKUP(C2330,sales!C:C,scon!B:B,"")</f>
        <v/>
      </c>
      <c r="C2330" s="4" t="n"/>
      <c r="D2330" s="26">
        <f>_xlfn.XLOOKUP(C2330,sales!C:C,scon!D:D,"")</f>
        <v/>
      </c>
      <c r="E2330" s="26">
        <f>_xlfn.XLOOKUP(C2330,sales!C:C,scon!E:E,"")</f>
        <v/>
      </c>
      <c r="F2330" s="4" t="n"/>
      <c r="G2330" s="27" t="n"/>
      <c r="H2330" s="28" t="n"/>
      <c r="I2330" s="4" t="n"/>
      <c r="J2330" s="35">
        <f>_xlfn.XLOOKUP(C2330,sales!C:C,scon!L:L,"")</f>
        <v/>
      </c>
      <c r="K2330" s="31" t="n"/>
      <c r="L2330" s="31" t="n"/>
      <c r="M2330" s="33">
        <f>IF(I2330="","",J2330*I2330)</f>
        <v/>
      </c>
      <c r="N2330" s="33">
        <f>IF(K2330="","",M2330 * K2330)</f>
        <v/>
      </c>
      <c r="O2330" s="33">
        <f>IF(K2330="","",M2330 + N2330)</f>
        <v/>
      </c>
      <c r="P2330" s="4" t="n"/>
      <c r="Q2330" s="33">
        <f>IF(L2330&amp;K2330="","",M2330 * L2330)</f>
        <v/>
      </c>
      <c r="R2330" s="34">
        <f>IF(M2330="","",O2330-P2330-Q2330)</f>
        <v/>
      </c>
    </row>
    <row r="2331">
      <c r="A2331" s="25" t="n">
        <v>2327</v>
      </c>
      <c r="B2331" s="26">
        <f>_xlfn.XLOOKUP(C2331,sales!C:C,scon!B:B,"")</f>
        <v/>
      </c>
      <c r="C2331" s="4" t="n"/>
      <c r="D2331" s="26">
        <f>_xlfn.XLOOKUP(C2331,sales!C:C,scon!D:D,"")</f>
        <v/>
      </c>
      <c r="E2331" s="26">
        <f>_xlfn.XLOOKUP(C2331,sales!C:C,scon!E:E,"")</f>
        <v/>
      </c>
      <c r="F2331" s="4" t="n"/>
      <c r="G2331" s="27" t="n"/>
      <c r="H2331" s="28" t="n"/>
      <c r="I2331" s="4" t="n"/>
      <c r="J2331" s="35">
        <f>_xlfn.XLOOKUP(C2331,sales!C:C,scon!L:L,"")</f>
        <v/>
      </c>
      <c r="K2331" s="31" t="n"/>
      <c r="L2331" s="31" t="n"/>
      <c r="M2331" s="33">
        <f>IF(I2331="","",J2331*I2331)</f>
        <v/>
      </c>
      <c r="N2331" s="33">
        <f>IF(K2331="","",M2331 * K2331)</f>
        <v/>
      </c>
      <c r="O2331" s="33">
        <f>IF(K2331="","",M2331 + N2331)</f>
        <v/>
      </c>
      <c r="P2331" s="4" t="n"/>
      <c r="Q2331" s="33">
        <f>IF(L2331&amp;K2331="","",M2331 * L2331)</f>
        <v/>
      </c>
      <c r="R2331" s="34">
        <f>IF(M2331="","",O2331-P2331-Q2331)</f>
        <v/>
      </c>
    </row>
    <row r="2332">
      <c r="A2332" s="25" t="n">
        <v>2328</v>
      </c>
      <c r="B2332" s="26">
        <f>_xlfn.XLOOKUP(C2332,sales!C:C,scon!B:B,"")</f>
        <v/>
      </c>
      <c r="C2332" s="4" t="n"/>
      <c r="D2332" s="26">
        <f>_xlfn.XLOOKUP(C2332,sales!C:C,scon!D:D,"")</f>
        <v/>
      </c>
      <c r="E2332" s="26">
        <f>_xlfn.XLOOKUP(C2332,sales!C:C,scon!E:E,"")</f>
        <v/>
      </c>
      <c r="F2332" s="4" t="n"/>
      <c r="G2332" s="27" t="n"/>
      <c r="H2332" s="28" t="n"/>
      <c r="I2332" s="4" t="n"/>
      <c r="J2332" s="35">
        <f>_xlfn.XLOOKUP(C2332,sales!C:C,scon!L:L,"")</f>
        <v/>
      </c>
      <c r="K2332" s="31" t="n"/>
      <c r="L2332" s="31" t="n"/>
      <c r="M2332" s="33">
        <f>IF(I2332="","",J2332*I2332)</f>
        <v/>
      </c>
      <c r="N2332" s="33">
        <f>IF(K2332="","",M2332 * K2332)</f>
        <v/>
      </c>
      <c r="O2332" s="33">
        <f>IF(K2332="","",M2332 + N2332)</f>
        <v/>
      </c>
      <c r="P2332" s="4" t="n"/>
      <c r="Q2332" s="33">
        <f>IF(L2332&amp;K2332="","",M2332 * L2332)</f>
        <v/>
      </c>
      <c r="R2332" s="34">
        <f>IF(M2332="","",O2332-P2332-Q2332)</f>
        <v/>
      </c>
    </row>
    <row r="2333">
      <c r="A2333" s="25" t="n">
        <v>2329</v>
      </c>
      <c r="B2333" s="26">
        <f>_xlfn.XLOOKUP(C2333,sales!C:C,scon!B:B,"")</f>
        <v/>
      </c>
      <c r="C2333" s="4" t="n"/>
      <c r="D2333" s="26">
        <f>_xlfn.XLOOKUP(C2333,sales!C:C,scon!D:D,"")</f>
        <v/>
      </c>
      <c r="E2333" s="26">
        <f>_xlfn.XLOOKUP(C2333,sales!C:C,scon!E:E,"")</f>
        <v/>
      </c>
      <c r="F2333" s="4" t="n"/>
      <c r="G2333" s="27" t="n"/>
      <c r="H2333" s="28" t="n"/>
      <c r="I2333" s="4" t="n"/>
      <c r="J2333" s="35">
        <f>_xlfn.XLOOKUP(C2333,sales!C:C,scon!L:L,"")</f>
        <v/>
      </c>
      <c r="K2333" s="31" t="n"/>
      <c r="L2333" s="31" t="n"/>
      <c r="M2333" s="33">
        <f>IF(I2333="","",J2333*I2333)</f>
        <v/>
      </c>
      <c r="N2333" s="33">
        <f>IF(K2333="","",M2333 * K2333)</f>
        <v/>
      </c>
      <c r="O2333" s="33">
        <f>IF(K2333="","",M2333 + N2333)</f>
        <v/>
      </c>
      <c r="P2333" s="4" t="n"/>
      <c r="Q2333" s="33">
        <f>IF(L2333&amp;K2333="","",M2333 * L2333)</f>
        <v/>
      </c>
      <c r="R2333" s="34">
        <f>IF(M2333="","",O2333-P2333-Q2333)</f>
        <v/>
      </c>
    </row>
    <row r="2334">
      <c r="A2334" s="25" t="n">
        <v>2330</v>
      </c>
      <c r="B2334" s="26">
        <f>_xlfn.XLOOKUP(C2334,sales!C:C,scon!B:B,"")</f>
        <v/>
      </c>
      <c r="C2334" s="4" t="n"/>
      <c r="D2334" s="26">
        <f>_xlfn.XLOOKUP(C2334,sales!C:C,scon!D:D,"")</f>
        <v/>
      </c>
      <c r="E2334" s="26">
        <f>_xlfn.XLOOKUP(C2334,sales!C:C,scon!E:E,"")</f>
        <v/>
      </c>
      <c r="F2334" s="4" t="n"/>
      <c r="G2334" s="27" t="n"/>
      <c r="H2334" s="28" t="n"/>
      <c r="I2334" s="4" t="n"/>
      <c r="J2334" s="35">
        <f>_xlfn.XLOOKUP(C2334,sales!C:C,scon!L:L,"")</f>
        <v/>
      </c>
      <c r="K2334" s="31" t="n"/>
      <c r="L2334" s="31" t="n"/>
      <c r="M2334" s="33">
        <f>IF(I2334="","",J2334*I2334)</f>
        <v/>
      </c>
      <c r="N2334" s="33">
        <f>IF(K2334="","",M2334 * K2334)</f>
        <v/>
      </c>
      <c r="O2334" s="33">
        <f>IF(K2334="","",M2334 + N2334)</f>
        <v/>
      </c>
      <c r="P2334" s="4" t="n"/>
      <c r="Q2334" s="33">
        <f>IF(L2334&amp;K2334="","",M2334 * L2334)</f>
        <v/>
      </c>
      <c r="R2334" s="34">
        <f>IF(M2334="","",O2334-P2334-Q2334)</f>
        <v/>
      </c>
    </row>
    <row r="2335">
      <c r="A2335" s="25" t="n">
        <v>2331</v>
      </c>
      <c r="B2335" s="26">
        <f>_xlfn.XLOOKUP(C2335,sales!C:C,scon!B:B,"")</f>
        <v/>
      </c>
      <c r="C2335" s="4" t="n"/>
      <c r="D2335" s="26">
        <f>_xlfn.XLOOKUP(C2335,sales!C:C,scon!D:D,"")</f>
        <v/>
      </c>
      <c r="E2335" s="26">
        <f>_xlfn.XLOOKUP(C2335,sales!C:C,scon!E:E,"")</f>
        <v/>
      </c>
      <c r="F2335" s="4" t="n"/>
      <c r="G2335" s="27" t="n"/>
      <c r="H2335" s="28" t="n"/>
      <c r="I2335" s="4" t="n"/>
      <c r="J2335" s="35">
        <f>_xlfn.XLOOKUP(C2335,sales!C:C,scon!L:L,"")</f>
        <v/>
      </c>
      <c r="K2335" s="31" t="n"/>
      <c r="L2335" s="31" t="n"/>
      <c r="M2335" s="33">
        <f>IF(I2335="","",J2335*I2335)</f>
        <v/>
      </c>
      <c r="N2335" s="33">
        <f>IF(K2335="","",M2335 * K2335)</f>
        <v/>
      </c>
      <c r="O2335" s="33">
        <f>IF(K2335="","",M2335 + N2335)</f>
        <v/>
      </c>
      <c r="P2335" s="4" t="n"/>
      <c r="Q2335" s="33">
        <f>IF(L2335&amp;K2335="","",M2335 * L2335)</f>
        <v/>
      </c>
      <c r="R2335" s="34">
        <f>IF(M2335="","",O2335-P2335-Q2335)</f>
        <v/>
      </c>
    </row>
    <row r="2336">
      <c r="A2336" s="25" t="n">
        <v>2332</v>
      </c>
      <c r="B2336" s="26">
        <f>_xlfn.XLOOKUP(C2336,sales!C:C,scon!B:B,"")</f>
        <v/>
      </c>
      <c r="C2336" s="4" t="n"/>
      <c r="D2336" s="26">
        <f>_xlfn.XLOOKUP(C2336,sales!C:C,scon!D:D,"")</f>
        <v/>
      </c>
      <c r="E2336" s="26">
        <f>_xlfn.XLOOKUP(C2336,sales!C:C,scon!E:E,"")</f>
        <v/>
      </c>
      <c r="F2336" s="4" t="n"/>
      <c r="G2336" s="27" t="n"/>
      <c r="H2336" s="28" t="n"/>
      <c r="I2336" s="4" t="n"/>
      <c r="J2336" s="35">
        <f>_xlfn.XLOOKUP(C2336,sales!C:C,scon!L:L,"")</f>
        <v/>
      </c>
      <c r="K2336" s="31" t="n"/>
      <c r="L2336" s="31" t="n"/>
      <c r="M2336" s="33">
        <f>IF(I2336="","",J2336*I2336)</f>
        <v/>
      </c>
      <c r="N2336" s="33">
        <f>IF(K2336="","",M2336 * K2336)</f>
        <v/>
      </c>
      <c r="O2336" s="33">
        <f>IF(K2336="","",M2336 + N2336)</f>
        <v/>
      </c>
      <c r="P2336" s="4" t="n"/>
      <c r="Q2336" s="33">
        <f>IF(L2336&amp;K2336="","",M2336 * L2336)</f>
        <v/>
      </c>
      <c r="R2336" s="34">
        <f>IF(M2336="","",O2336-P2336-Q2336)</f>
        <v/>
      </c>
    </row>
    <row r="2337">
      <c r="A2337" s="25" t="n">
        <v>2333</v>
      </c>
      <c r="B2337" s="26">
        <f>_xlfn.XLOOKUP(C2337,sales!C:C,scon!B:B,"")</f>
        <v/>
      </c>
      <c r="C2337" s="4" t="n"/>
      <c r="D2337" s="26">
        <f>_xlfn.XLOOKUP(C2337,sales!C:C,scon!D:D,"")</f>
        <v/>
      </c>
      <c r="E2337" s="26">
        <f>_xlfn.XLOOKUP(C2337,sales!C:C,scon!E:E,"")</f>
        <v/>
      </c>
      <c r="F2337" s="4" t="n"/>
      <c r="G2337" s="27" t="n"/>
      <c r="H2337" s="28" t="n"/>
      <c r="I2337" s="4" t="n"/>
      <c r="J2337" s="35">
        <f>_xlfn.XLOOKUP(C2337,sales!C:C,scon!L:L,"")</f>
        <v/>
      </c>
      <c r="K2337" s="31" t="n"/>
      <c r="L2337" s="31" t="n"/>
      <c r="M2337" s="33">
        <f>IF(I2337="","",J2337*I2337)</f>
        <v/>
      </c>
      <c r="N2337" s="33">
        <f>IF(K2337="","",M2337 * K2337)</f>
        <v/>
      </c>
      <c r="O2337" s="33">
        <f>IF(K2337="","",M2337 + N2337)</f>
        <v/>
      </c>
      <c r="P2337" s="4" t="n"/>
      <c r="Q2337" s="33">
        <f>IF(L2337&amp;K2337="","",M2337 * L2337)</f>
        <v/>
      </c>
      <c r="R2337" s="34">
        <f>IF(M2337="","",O2337-P2337-Q2337)</f>
        <v/>
      </c>
    </row>
    <row r="2338">
      <c r="A2338" s="25" t="n">
        <v>2334</v>
      </c>
      <c r="B2338" s="26">
        <f>_xlfn.XLOOKUP(C2338,sales!C:C,scon!B:B,"")</f>
        <v/>
      </c>
      <c r="C2338" s="4" t="n"/>
      <c r="D2338" s="26">
        <f>_xlfn.XLOOKUP(C2338,sales!C:C,scon!D:D,"")</f>
        <v/>
      </c>
      <c r="E2338" s="26">
        <f>_xlfn.XLOOKUP(C2338,sales!C:C,scon!E:E,"")</f>
        <v/>
      </c>
      <c r="F2338" s="4" t="n"/>
      <c r="G2338" s="27" t="n"/>
      <c r="H2338" s="28" t="n"/>
      <c r="I2338" s="4" t="n"/>
      <c r="J2338" s="35">
        <f>_xlfn.XLOOKUP(C2338,sales!C:C,scon!L:L,"")</f>
        <v/>
      </c>
      <c r="K2338" s="31" t="n"/>
      <c r="L2338" s="31" t="n"/>
      <c r="M2338" s="33">
        <f>IF(I2338="","",J2338*I2338)</f>
        <v/>
      </c>
      <c r="N2338" s="33">
        <f>IF(K2338="","",M2338 * K2338)</f>
        <v/>
      </c>
      <c r="O2338" s="33">
        <f>IF(K2338="","",M2338 + N2338)</f>
        <v/>
      </c>
      <c r="P2338" s="4" t="n"/>
      <c r="Q2338" s="33">
        <f>IF(L2338&amp;K2338="","",M2338 * L2338)</f>
        <v/>
      </c>
      <c r="R2338" s="34">
        <f>IF(M2338="","",O2338-P2338-Q2338)</f>
        <v/>
      </c>
    </row>
    <row r="2339">
      <c r="A2339" s="25" t="n">
        <v>2335</v>
      </c>
      <c r="B2339" s="26">
        <f>_xlfn.XLOOKUP(C2339,sales!C:C,scon!B:B,"")</f>
        <v/>
      </c>
      <c r="C2339" s="4" t="n"/>
      <c r="D2339" s="26">
        <f>_xlfn.XLOOKUP(C2339,sales!C:C,scon!D:D,"")</f>
        <v/>
      </c>
      <c r="E2339" s="26">
        <f>_xlfn.XLOOKUP(C2339,sales!C:C,scon!E:E,"")</f>
        <v/>
      </c>
      <c r="F2339" s="4" t="n"/>
      <c r="G2339" s="27" t="n"/>
      <c r="H2339" s="28" t="n"/>
      <c r="I2339" s="4" t="n"/>
      <c r="J2339" s="35">
        <f>_xlfn.XLOOKUP(C2339,sales!C:C,scon!L:L,"")</f>
        <v/>
      </c>
      <c r="K2339" s="31" t="n"/>
      <c r="L2339" s="31" t="n"/>
      <c r="M2339" s="33">
        <f>IF(I2339="","",J2339*I2339)</f>
        <v/>
      </c>
      <c r="N2339" s="33">
        <f>IF(K2339="","",M2339 * K2339)</f>
        <v/>
      </c>
      <c r="O2339" s="33">
        <f>IF(K2339="","",M2339 + N2339)</f>
        <v/>
      </c>
      <c r="P2339" s="4" t="n"/>
      <c r="Q2339" s="33">
        <f>IF(L2339&amp;K2339="","",M2339 * L2339)</f>
        <v/>
      </c>
      <c r="R2339" s="34">
        <f>IF(M2339="","",O2339-P2339-Q2339)</f>
        <v/>
      </c>
    </row>
    <row r="2340">
      <c r="A2340" s="25" t="n">
        <v>2336</v>
      </c>
      <c r="B2340" s="26">
        <f>_xlfn.XLOOKUP(C2340,sales!C:C,scon!B:B,"")</f>
        <v/>
      </c>
      <c r="C2340" s="4" t="n"/>
      <c r="D2340" s="26">
        <f>_xlfn.XLOOKUP(C2340,sales!C:C,scon!D:D,"")</f>
        <v/>
      </c>
      <c r="E2340" s="26">
        <f>_xlfn.XLOOKUP(C2340,sales!C:C,scon!E:E,"")</f>
        <v/>
      </c>
      <c r="F2340" s="4" t="n"/>
      <c r="G2340" s="27" t="n"/>
      <c r="H2340" s="28" t="n"/>
      <c r="I2340" s="4" t="n"/>
      <c r="J2340" s="35">
        <f>_xlfn.XLOOKUP(C2340,sales!C:C,scon!L:L,"")</f>
        <v/>
      </c>
      <c r="K2340" s="31" t="n"/>
      <c r="L2340" s="31" t="n"/>
      <c r="M2340" s="33">
        <f>IF(I2340="","",J2340*I2340)</f>
        <v/>
      </c>
      <c r="N2340" s="33">
        <f>IF(K2340="","",M2340 * K2340)</f>
        <v/>
      </c>
      <c r="O2340" s="33">
        <f>IF(K2340="","",M2340 + N2340)</f>
        <v/>
      </c>
      <c r="P2340" s="4" t="n"/>
      <c r="Q2340" s="33">
        <f>IF(L2340&amp;K2340="","",M2340 * L2340)</f>
        <v/>
      </c>
      <c r="R2340" s="34">
        <f>IF(M2340="","",O2340-P2340-Q2340)</f>
        <v/>
      </c>
    </row>
    <row r="2341">
      <c r="A2341" s="25" t="n">
        <v>2337</v>
      </c>
      <c r="B2341" s="26">
        <f>_xlfn.XLOOKUP(C2341,sales!C:C,scon!B:B,"")</f>
        <v/>
      </c>
      <c r="C2341" s="4" t="n"/>
      <c r="D2341" s="26">
        <f>_xlfn.XLOOKUP(C2341,sales!C:C,scon!D:D,"")</f>
        <v/>
      </c>
      <c r="E2341" s="26">
        <f>_xlfn.XLOOKUP(C2341,sales!C:C,scon!E:E,"")</f>
        <v/>
      </c>
      <c r="F2341" s="4" t="n"/>
      <c r="G2341" s="27" t="n"/>
      <c r="H2341" s="28" t="n"/>
      <c r="I2341" s="4" t="n"/>
      <c r="J2341" s="35">
        <f>_xlfn.XLOOKUP(C2341,sales!C:C,scon!L:L,"")</f>
        <v/>
      </c>
      <c r="K2341" s="31" t="n"/>
      <c r="L2341" s="31" t="n"/>
      <c r="M2341" s="33">
        <f>IF(I2341="","",J2341*I2341)</f>
        <v/>
      </c>
      <c r="N2341" s="33">
        <f>IF(K2341="","",M2341 * K2341)</f>
        <v/>
      </c>
      <c r="O2341" s="33">
        <f>IF(K2341="","",M2341 + N2341)</f>
        <v/>
      </c>
      <c r="P2341" s="4" t="n"/>
      <c r="Q2341" s="33">
        <f>IF(L2341&amp;K2341="","",M2341 * L2341)</f>
        <v/>
      </c>
      <c r="R2341" s="34">
        <f>IF(M2341="","",O2341-P2341-Q2341)</f>
        <v/>
      </c>
    </row>
    <row r="2342">
      <c r="A2342" s="25" t="n">
        <v>2338</v>
      </c>
      <c r="B2342" s="26">
        <f>_xlfn.XLOOKUP(C2342,sales!C:C,scon!B:B,"")</f>
        <v/>
      </c>
      <c r="C2342" s="4" t="n"/>
      <c r="D2342" s="26">
        <f>_xlfn.XLOOKUP(C2342,sales!C:C,scon!D:D,"")</f>
        <v/>
      </c>
      <c r="E2342" s="26">
        <f>_xlfn.XLOOKUP(C2342,sales!C:C,scon!E:E,"")</f>
        <v/>
      </c>
      <c r="F2342" s="4" t="n"/>
      <c r="G2342" s="27" t="n"/>
      <c r="H2342" s="28" t="n"/>
      <c r="I2342" s="4" t="n"/>
      <c r="J2342" s="35">
        <f>_xlfn.XLOOKUP(C2342,sales!C:C,scon!L:L,"")</f>
        <v/>
      </c>
      <c r="K2342" s="31" t="n"/>
      <c r="L2342" s="31" t="n"/>
      <c r="M2342" s="33">
        <f>IF(I2342="","",J2342*I2342)</f>
        <v/>
      </c>
      <c r="N2342" s="33">
        <f>IF(K2342="","",M2342 * K2342)</f>
        <v/>
      </c>
      <c r="O2342" s="33">
        <f>IF(K2342="","",M2342 + N2342)</f>
        <v/>
      </c>
      <c r="P2342" s="4" t="n"/>
      <c r="Q2342" s="33">
        <f>IF(L2342&amp;K2342="","",M2342 * L2342)</f>
        <v/>
      </c>
      <c r="R2342" s="34">
        <f>IF(M2342="","",O2342-P2342-Q2342)</f>
        <v/>
      </c>
    </row>
    <row r="2343">
      <c r="A2343" s="25" t="n">
        <v>2339</v>
      </c>
      <c r="B2343" s="26">
        <f>_xlfn.XLOOKUP(C2343,sales!C:C,scon!B:B,"")</f>
        <v/>
      </c>
      <c r="C2343" s="4" t="n"/>
      <c r="D2343" s="26">
        <f>_xlfn.XLOOKUP(C2343,sales!C:C,scon!D:D,"")</f>
        <v/>
      </c>
      <c r="E2343" s="26">
        <f>_xlfn.XLOOKUP(C2343,sales!C:C,scon!E:E,"")</f>
        <v/>
      </c>
      <c r="F2343" s="4" t="n"/>
      <c r="G2343" s="27" t="n"/>
      <c r="H2343" s="28" t="n"/>
      <c r="I2343" s="4" t="n"/>
      <c r="J2343" s="35">
        <f>_xlfn.XLOOKUP(C2343,sales!C:C,scon!L:L,"")</f>
        <v/>
      </c>
      <c r="K2343" s="31" t="n"/>
      <c r="L2343" s="31" t="n"/>
      <c r="M2343" s="33">
        <f>IF(I2343="","",J2343*I2343)</f>
        <v/>
      </c>
      <c r="N2343" s="33">
        <f>IF(K2343="","",M2343 * K2343)</f>
        <v/>
      </c>
      <c r="O2343" s="33">
        <f>IF(K2343="","",M2343 + N2343)</f>
        <v/>
      </c>
      <c r="P2343" s="4" t="n"/>
      <c r="Q2343" s="33">
        <f>IF(L2343&amp;K2343="","",M2343 * L2343)</f>
        <v/>
      </c>
      <c r="R2343" s="34">
        <f>IF(M2343="","",O2343-P2343-Q2343)</f>
        <v/>
      </c>
    </row>
    <row r="2344">
      <c r="A2344" s="25" t="n">
        <v>2340</v>
      </c>
      <c r="B2344" s="26">
        <f>_xlfn.XLOOKUP(C2344,sales!C:C,scon!B:B,"")</f>
        <v/>
      </c>
      <c r="C2344" s="4" t="n"/>
      <c r="D2344" s="26">
        <f>_xlfn.XLOOKUP(C2344,sales!C:C,scon!D:D,"")</f>
        <v/>
      </c>
      <c r="E2344" s="26">
        <f>_xlfn.XLOOKUP(C2344,sales!C:C,scon!E:E,"")</f>
        <v/>
      </c>
      <c r="F2344" s="4" t="n"/>
      <c r="G2344" s="27" t="n"/>
      <c r="H2344" s="28" t="n"/>
      <c r="I2344" s="4" t="n"/>
      <c r="J2344" s="35">
        <f>_xlfn.XLOOKUP(C2344,sales!C:C,scon!L:L,"")</f>
        <v/>
      </c>
      <c r="K2344" s="31" t="n"/>
      <c r="L2344" s="31" t="n"/>
      <c r="M2344" s="33">
        <f>IF(I2344="","",J2344*I2344)</f>
        <v/>
      </c>
      <c r="N2344" s="33">
        <f>IF(K2344="","",M2344 * K2344)</f>
        <v/>
      </c>
      <c r="O2344" s="33">
        <f>IF(K2344="","",M2344 + N2344)</f>
        <v/>
      </c>
      <c r="P2344" s="4" t="n"/>
      <c r="Q2344" s="33">
        <f>IF(L2344&amp;K2344="","",M2344 * L2344)</f>
        <v/>
      </c>
      <c r="R2344" s="34">
        <f>IF(M2344="","",O2344-P2344-Q2344)</f>
        <v/>
      </c>
    </row>
    <row r="2345">
      <c r="A2345" s="25" t="n">
        <v>2341</v>
      </c>
      <c r="B2345" s="26">
        <f>_xlfn.XLOOKUP(C2345,sales!C:C,scon!B:B,"")</f>
        <v/>
      </c>
      <c r="C2345" s="4" t="n"/>
      <c r="D2345" s="26">
        <f>_xlfn.XLOOKUP(C2345,sales!C:C,scon!D:D,"")</f>
        <v/>
      </c>
      <c r="E2345" s="26">
        <f>_xlfn.XLOOKUP(C2345,sales!C:C,scon!E:E,"")</f>
        <v/>
      </c>
      <c r="F2345" s="4" t="n"/>
      <c r="G2345" s="27" t="n"/>
      <c r="H2345" s="28" t="n"/>
      <c r="I2345" s="4" t="n"/>
      <c r="J2345" s="35">
        <f>_xlfn.XLOOKUP(C2345,sales!C:C,scon!L:L,"")</f>
        <v/>
      </c>
      <c r="K2345" s="31" t="n"/>
      <c r="L2345" s="31" t="n"/>
      <c r="M2345" s="33">
        <f>IF(I2345="","",J2345*I2345)</f>
        <v/>
      </c>
      <c r="N2345" s="33">
        <f>IF(K2345="","",M2345 * K2345)</f>
        <v/>
      </c>
      <c r="O2345" s="33">
        <f>IF(K2345="","",M2345 + N2345)</f>
        <v/>
      </c>
      <c r="P2345" s="4" t="n"/>
      <c r="Q2345" s="33">
        <f>IF(L2345&amp;K2345="","",M2345 * L2345)</f>
        <v/>
      </c>
      <c r="R2345" s="34">
        <f>IF(M2345="","",O2345-P2345-Q2345)</f>
        <v/>
      </c>
    </row>
    <row r="2346">
      <c r="A2346" s="25" t="n">
        <v>2342</v>
      </c>
      <c r="B2346" s="26">
        <f>_xlfn.XLOOKUP(C2346,sales!C:C,scon!B:B,"")</f>
        <v/>
      </c>
      <c r="C2346" s="4" t="n"/>
      <c r="D2346" s="26">
        <f>_xlfn.XLOOKUP(C2346,sales!C:C,scon!D:D,"")</f>
        <v/>
      </c>
      <c r="E2346" s="26">
        <f>_xlfn.XLOOKUP(C2346,sales!C:C,scon!E:E,"")</f>
        <v/>
      </c>
      <c r="F2346" s="4" t="n"/>
      <c r="G2346" s="27" t="n"/>
      <c r="H2346" s="28" t="n"/>
      <c r="I2346" s="4" t="n"/>
      <c r="J2346" s="35">
        <f>_xlfn.XLOOKUP(C2346,sales!C:C,scon!L:L,"")</f>
        <v/>
      </c>
      <c r="K2346" s="31" t="n"/>
      <c r="L2346" s="31" t="n"/>
      <c r="M2346" s="33">
        <f>IF(I2346="","",J2346*I2346)</f>
        <v/>
      </c>
      <c r="N2346" s="33">
        <f>IF(K2346="","",M2346 * K2346)</f>
        <v/>
      </c>
      <c r="O2346" s="33">
        <f>IF(K2346="","",M2346 + N2346)</f>
        <v/>
      </c>
      <c r="P2346" s="4" t="n"/>
      <c r="Q2346" s="33">
        <f>IF(L2346&amp;K2346="","",M2346 * L2346)</f>
        <v/>
      </c>
      <c r="R2346" s="34">
        <f>IF(M2346="","",O2346-P2346-Q2346)</f>
        <v/>
      </c>
    </row>
    <row r="2347">
      <c r="A2347" s="25" t="n">
        <v>2343</v>
      </c>
      <c r="B2347" s="26">
        <f>_xlfn.XLOOKUP(C2347,sales!C:C,scon!B:B,"")</f>
        <v/>
      </c>
      <c r="C2347" s="4" t="n"/>
      <c r="D2347" s="26">
        <f>_xlfn.XLOOKUP(C2347,sales!C:C,scon!D:D,"")</f>
        <v/>
      </c>
      <c r="E2347" s="26">
        <f>_xlfn.XLOOKUP(C2347,sales!C:C,scon!E:E,"")</f>
        <v/>
      </c>
      <c r="F2347" s="4" t="n"/>
      <c r="G2347" s="27" t="n"/>
      <c r="H2347" s="28" t="n"/>
      <c r="I2347" s="4" t="n"/>
      <c r="J2347" s="35">
        <f>_xlfn.XLOOKUP(C2347,sales!C:C,scon!L:L,"")</f>
        <v/>
      </c>
      <c r="K2347" s="31" t="n"/>
      <c r="L2347" s="31" t="n"/>
      <c r="M2347" s="33">
        <f>IF(I2347="","",J2347*I2347)</f>
        <v/>
      </c>
      <c r="N2347" s="33">
        <f>IF(K2347="","",M2347 * K2347)</f>
        <v/>
      </c>
      <c r="O2347" s="33">
        <f>IF(K2347="","",M2347 + N2347)</f>
        <v/>
      </c>
      <c r="P2347" s="4" t="n"/>
      <c r="Q2347" s="33">
        <f>IF(L2347&amp;K2347="","",M2347 * L2347)</f>
        <v/>
      </c>
      <c r="R2347" s="34">
        <f>IF(M2347="","",O2347-P2347-Q2347)</f>
        <v/>
      </c>
    </row>
    <row r="2348">
      <c r="A2348" s="25" t="n">
        <v>2344</v>
      </c>
      <c r="B2348" s="26">
        <f>_xlfn.XLOOKUP(C2348,sales!C:C,scon!B:B,"")</f>
        <v/>
      </c>
      <c r="C2348" s="4" t="n"/>
      <c r="D2348" s="26">
        <f>_xlfn.XLOOKUP(C2348,sales!C:C,scon!D:D,"")</f>
        <v/>
      </c>
      <c r="E2348" s="26">
        <f>_xlfn.XLOOKUP(C2348,sales!C:C,scon!E:E,"")</f>
        <v/>
      </c>
      <c r="F2348" s="4" t="n"/>
      <c r="G2348" s="27" t="n"/>
      <c r="H2348" s="28" t="n"/>
      <c r="I2348" s="4" t="n"/>
      <c r="J2348" s="35">
        <f>_xlfn.XLOOKUP(C2348,sales!C:C,scon!L:L,"")</f>
        <v/>
      </c>
      <c r="K2348" s="31" t="n"/>
      <c r="L2348" s="31" t="n"/>
      <c r="M2348" s="33">
        <f>IF(I2348="","",J2348*I2348)</f>
        <v/>
      </c>
      <c r="N2348" s="33">
        <f>IF(K2348="","",M2348 * K2348)</f>
        <v/>
      </c>
      <c r="O2348" s="33">
        <f>IF(K2348="","",M2348 + N2348)</f>
        <v/>
      </c>
      <c r="P2348" s="4" t="n"/>
      <c r="Q2348" s="33">
        <f>IF(L2348&amp;K2348="","",M2348 * L2348)</f>
        <v/>
      </c>
      <c r="R2348" s="34">
        <f>IF(M2348="","",O2348-P2348-Q2348)</f>
        <v/>
      </c>
    </row>
    <row r="2349">
      <c r="A2349" s="25" t="n">
        <v>2345</v>
      </c>
      <c r="B2349" s="26">
        <f>_xlfn.XLOOKUP(C2349,sales!C:C,scon!B:B,"")</f>
        <v/>
      </c>
      <c r="C2349" s="4" t="n"/>
      <c r="D2349" s="26">
        <f>_xlfn.XLOOKUP(C2349,sales!C:C,scon!D:D,"")</f>
        <v/>
      </c>
      <c r="E2349" s="26">
        <f>_xlfn.XLOOKUP(C2349,sales!C:C,scon!E:E,"")</f>
        <v/>
      </c>
      <c r="F2349" s="4" t="n"/>
      <c r="G2349" s="27" t="n"/>
      <c r="H2349" s="28" t="n"/>
      <c r="I2349" s="4" t="n"/>
      <c r="J2349" s="35">
        <f>_xlfn.XLOOKUP(C2349,sales!C:C,scon!L:L,"")</f>
        <v/>
      </c>
      <c r="K2349" s="31" t="n"/>
      <c r="L2349" s="31" t="n"/>
      <c r="M2349" s="33">
        <f>IF(I2349="","",J2349*I2349)</f>
        <v/>
      </c>
      <c r="N2349" s="33">
        <f>IF(K2349="","",M2349 * K2349)</f>
        <v/>
      </c>
      <c r="O2349" s="33">
        <f>IF(K2349="","",M2349 + N2349)</f>
        <v/>
      </c>
      <c r="P2349" s="4" t="n"/>
      <c r="Q2349" s="33">
        <f>IF(L2349&amp;K2349="","",M2349 * L2349)</f>
        <v/>
      </c>
      <c r="R2349" s="34">
        <f>IF(M2349="","",O2349-P2349-Q2349)</f>
        <v/>
      </c>
    </row>
    <row r="2350">
      <c r="A2350" s="25" t="n">
        <v>2346</v>
      </c>
      <c r="B2350" s="26">
        <f>_xlfn.XLOOKUP(C2350,sales!C:C,scon!B:B,"")</f>
        <v/>
      </c>
      <c r="C2350" s="4" t="n"/>
      <c r="D2350" s="26">
        <f>_xlfn.XLOOKUP(C2350,sales!C:C,scon!D:D,"")</f>
        <v/>
      </c>
      <c r="E2350" s="26">
        <f>_xlfn.XLOOKUP(C2350,sales!C:C,scon!E:E,"")</f>
        <v/>
      </c>
      <c r="F2350" s="4" t="n"/>
      <c r="G2350" s="27" t="n"/>
      <c r="H2350" s="28" t="n"/>
      <c r="I2350" s="4" t="n"/>
      <c r="J2350" s="35">
        <f>_xlfn.XLOOKUP(C2350,sales!C:C,scon!L:L,"")</f>
        <v/>
      </c>
      <c r="K2350" s="31" t="n"/>
      <c r="L2350" s="31" t="n"/>
      <c r="M2350" s="33">
        <f>IF(I2350="","",J2350*I2350)</f>
        <v/>
      </c>
      <c r="N2350" s="33">
        <f>IF(K2350="","",M2350 * K2350)</f>
        <v/>
      </c>
      <c r="O2350" s="33">
        <f>IF(K2350="","",M2350 + N2350)</f>
        <v/>
      </c>
      <c r="P2350" s="4" t="n"/>
      <c r="Q2350" s="33">
        <f>IF(L2350&amp;K2350="","",M2350 * L2350)</f>
        <v/>
      </c>
      <c r="R2350" s="34">
        <f>IF(M2350="","",O2350-P2350-Q2350)</f>
        <v/>
      </c>
    </row>
    <row r="2351">
      <c r="A2351" s="25" t="n">
        <v>2347</v>
      </c>
      <c r="B2351" s="26">
        <f>_xlfn.XLOOKUP(C2351,sales!C:C,scon!B:B,"")</f>
        <v/>
      </c>
      <c r="C2351" s="4" t="n"/>
      <c r="D2351" s="26">
        <f>_xlfn.XLOOKUP(C2351,sales!C:C,scon!D:D,"")</f>
        <v/>
      </c>
      <c r="E2351" s="26">
        <f>_xlfn.XLOOKUP(C2351,sales!C:C,scon!E:E,"")</f>
        <v/>
      </c>
      <c r="F2351" s="4" t="n"/>
      <c r="G2351" s="27" t="n"/>
      <c r="H2351" s="28" t="n"/>
      <c r="I2351" s="4" t="n"/>
      <c r="J2351" s="35">
        <f>_xlfn.XLOOKUP(C2351,sales!C:C,scon!L:L,"")</f>
        <v/>
      </c>
      <c r="K2351" s="31" t="n"/>
      <c r="L2351" s="31" t="n"/>
      <c r="M2351" s="33">
        <f>IF(I2351="","",J2351*I2351)</f>
        <v/>
      </c>
      <c r="N2351" s="33">
        <f>IF(K2351="","",M2351 * K2351)</f>
        <v/>
      </c>
      <c r="O2351" s="33">
        <f>IF(K2351="","",M2351 + N2351)</f>
        <v/>
      </c>
      <c r="P2351" s="4" t="n"/>
      <c r="Q2351" s="33">
        <f>IF(L2351&amp;K2351="","",M2351 * L2351)</f>
        <v/>
      </c>
      <c r="R2351" s="34">
        <f>IF(M2351="","",O2351-P2351-Q2351)</f>
        <v/>
      </c>
    </row>
    <row r="2352">
      <c r="A2352" s="25" t="n">
        <v>2348</v>
      </c>
      <c r="B2352" s="26">
        <f>_xlfn.XLOOKUP(C2352,sales!C:C,scon!B:B,"")</f>
        <v/>
      </c>
      <c r="C2352" s="4" t="n"/>
      <c r="D2352" s="26">
        <f>_xlfn.XLOOKUP(C2352,sales!C:C,scon!D:D,"")</f>
        <v/>
      </c>
      <c r="E2352" s="26">
        <f>_xlfn.XLOOKUP(C2352,sales!C:C,scon!E:E,"")</f>
        <v/>
      </c>
      <c r="F2352" s="4" t="n"/>
      <c r="G2352" s="27" t="n"/>
      <c r="H2352" s="28" t="n"/>
      <c r="I2352" s="4" t="n"/>
      <c r="J2352" s="35">
        <f>_xlfn.XLOOKUP(C2352,sales!C:C,scon!L:L,"")</f>
        <v/>
      </c>
      <c r="K2352" s="31" t="n"/>
      <c r="L2352" s="31" t="n"/>
      <c r="M2352" s="33">
        <f>IF(I2352="","",J2352*I2352)</f>
        <v/>
      </c>
      <c r="N2352" s="33">
        <f>IF(K2352="","",M2352 * K2352)</f>
        <v/>
      </c>
      <c r="O2352" s="33">
        <f>IF(K2352="","",M2352 + N2352)</f>
        <v/>
      </c>
      <c r="P2352" s="4" t="n"/>
      <c r="Q2352" s="33">
        <f>IF(L2352&amp;K2352="","",M2352 * L2352)</f>
        <v/>
      </c>
      <c r="R2352" s="34">
        <f>IF(M2352="","",O2352-P2352-Q2352)</f>
        <v/>
      </c>
    </row>
    <row r="2353">
      <c r="A2353" s="25" t="n">
        <v>2349</v>
      </c>
      <c r="B2353" s="26">
        <f>_xlfn.XLOOKUP(C2353,sales!C:C,scon!B:B,"")</f>
        <v/>
      </c>
      <c r="C2353" s="4" t="n"/>
      <c r="D2353" s="26">
        <f>_xlfn.XLOOKUP(C2353,sales!C:C,scon!D:D,"")</f>
        <v/>
      </c>
      <c r="E2353" s="26">
        <f>_xlfn.XLOOKUP(C2353,sales!C:C,scon!E:E,"")</f>
        <v/>
      </c>
      <c r="F2353" s="4" t="n"/>
      <c r="G2353" s="27" t="n"/>
      <c r="H2353" s="28" t="n"/>
      <c r="I2353" s="4" t="n"/>
      <c r="J2353" s="35">
        <f>_xlfn.XLOOKUP(C2353,sales!C:C,scon!L:L,"")</f>
        <v/>
      </c>
      <c r="K2353" s="31" t="n"/>
      <c r="L2353" s="31" t="n"/>
      <c r="M2353" s="33">
        <f>IF(I2353="","",J2353*I2353)</f>
        <v/>
      </c>
      <c r="N2353" s="33">
        <f>IF(K2353="","",M2353 * K2353)</f>
        <v/>
      </c>
      <c r="O2353" s="33">
        <f>IF(K2353="","",M2353 + N2353)</f>
        <v/>
      </c>
      <c r="P2353" s="4" t="n"/>
      <c r="Q2353" s="33">
        <f>IF(L2353&amp;K2353="","",M2353 * L2353)</f>
        <v/>
      </c>
      <c r="R2353" s="34">
        <f>IF(M2353="","",O2353-P2353-Q2353)</f>
        <v/>
      </c>
    </row>
    <row r="2354">
      <c r="A2354" s="25" t="n">
        <v>2350</v>
      </c>
      <c r="B2354" s="26">
        <f>_xlfn.XLOOKUP(C2354,sales!C:C,scon!B:B,"")</f>
        <v/>
      </c>
      <c r="C2354" s="4" t="n"/>
      <c r="D2354" s="26">
        <f>_xlfn.XLOOKUP(C2354,sales!C:C,scon!D:D,"")</f>
        <v/>
      </c>
      <c r="E2354" s="26">
        <f>_xlfn.XLOOKUP(C2354,sales!C:C,scon!E:E,"")</f>
        <v/>
      </c>
      <c r="F2354" s="4" t="n"/>
      <c r="G2354" s="27" t="n"/>
      <c r="H2354" s="28" t="n"/>
      <c r="I2354" s="4" t="n"/>
      <c r="J2354" s="35">
        <f>_xlfn.XLOOKUP(C2354,sales!C:C,scon!L:L,"")</f>
        <v/>
      </c>
      <c r="K2354" s="31" t="n"/>
      <c r="L2354" s="31" t="n"/>
      <c r="M2354" s="33">
        <f>IF(I2354="","",J2354*I2354)</f>
        <v/>
      </c>
      <c r="N2354" s="33">
        <f>IF(K2354="","",M2354 * K2354)</f>
        <v/>
      </c>
      <c r="O2354" s="33">
        <f>IF(K2354="","",M2354 + N2354)</f>
        <v/>
      </c>
      <c r="P2354" s="4" t="n"/>
      <c r="Q2354" s="33">
        <f>IF(L2354&amp;K2354="","",M2354 * L2354)</f>
        <v/>
      </c>
      <c r="R2354" s="34">
        <f>IF(M2354="","",O2354-P2354-Q2354)</f>
        <v/>
      </c>
    </row>
    <row r="2355">
      <c r="A2355" s="25" t="n">
        <v>2351</v>
      </c>
      <c r="B2355" s="26">
        <f>_xlfn.XLOOKUP(C2355,sales!C:C,scon!B:B,"")</f>
        <v/>
      </c>
      <c r="C2355" s="4" t="n"/>
      <c r="D2355" s="26">
        <f>_xlfn.XLOOKUP(C2355,sales!C:C,scon!D:D,"")</f>
        <v/>
      </c>
      <c r="E2355" s="26">
        <f>_xlfn.XLOOKUP(C2355,sales!C:C,scon!E:E,"")</f>
        <v/>
      </c>
      <c r="F2355" s="4" t="n"/>
      <c r="G2355" s="27" t="n"/>
      <c r="H2355" s="28" t="n"/>
      <c r="I2355" s="4" t="n"/>
      <c r="J2355" s="35">
        <f>_xlfn.XLOOKUP(C2355,sales!C:C,scon!L:L,"")</f>
        <v/>
      </c>
      <c r="K2355" s="31" t="n"/>
      <c r="L2355" s="31" t="n"/>
      <c r="M2355" s="33">
        <f>IF(I2355="","",J2355*I2355)</f>
        <v/>
      </c>
      <c r="N2355" s="33">
        <f>IF(K2355="","",M2355 * K2355)</f>
        <v/>
      </c>
      <c r="O2355" s="33">
        <f>IF(K2355="","",M2355 + N2355)</f>
        <v/>
      </c>
      <c r="P2355" s="4" t="n"/>
      <c r="Q2355" s="33">
        <f>IF(L2355&amp;K2355="","",M2355 * L2355)</f>
        <v/>
      </c>
      <c r="R2355" s="34">
        <f>IF(M2355="","",O2355-P2355-Q2355)</f>
        <v/>
      </c>
    </row>
    <row r="2356">
      <c r="A2356" s="25" t="n">
        <v>2352</v>
      </c>
      <c r="B2356" s="26">
        <f>_xlfn.XLOOKUP(C2356,sales!C:C,scon!B:B,"")</f>
        <v/>
      </c>
      <c r="C2356" s="4" t="n"/>
      <c r="D2356" s="26">
        <f>_xlfn.XLOOKUP(C2356,sales!C:C,scon!D:D,"")</f>
        <v/>
      </c>
      <c r="E2356" s="26">
        <f>_xlfn.XLOOKUP(C2356,sales!C:C,scon!E:E,"")</f>
        <v/>
      </c>
      <c r="F2356" s="4" t="n"/>
      <c r="G2356" s="27" t="n"/>
      <c r="H2356" s="28" t="n"/>
      <c r="I2356" s="4" t="n"/>
      <c r="J2356" s="35">
        <f>_xlfn.XLOOKUP(C2356,sales!C:C,scon!L:L,"")</f>
        <v/>
      </c>
      <c r="K2356" s="31" t="n"/>
      <c r="L2356" s="31" t="n"/>
      <c r="M2356" s="33">
        <f>IF(I2356="","",J2356*I2356)</f>
        <v/>
      </c>
      <c r="N2356" s="33">
        <f>IF(K2356="","",M2356 * K2356)</f>
        <v/>
      </c>
      <c r="O2356" s="33">
        <f>IF(K2356="","",M2356 + N2356)</f>
        <v/>
      </c>
      <c r="P2356" s="4" t="n"/>
      <c r="Q2356" s="33">
        <f>IF(L2356&amp;K2356="","",M2356 * L2356)</f>
        <v/>
      </c>
      <c r="R2356" s="34">
        <f>IF(M2356="","",O2356-P2356-Q2356)</f>
        <v/>
      </c>
    </row>
    <row r="2357">
      <c r="A2357" s="25" t="n">
        <v>2353</v>
      </c>
      <c r="B2357" s="26">
        <f>_xlfn.XLOOKUP(C2357,sales!C:C,scon!B:B,"")</f>
        <v/>
      </c>
      <c r="C2357" s="4" t="n"/>
      <c r="D2357" s="26">
        <f>_xlfn.XLOOKUP(C2357,sales!C:C,scon!D:D,"")</f>
        <v/>
      </c>
      <c r="E2357" s="26">
        <f>_xlfn.XLOOKUP(C2357,sales!C:C,scon!E:E,"")</f>
        <v/>
      </c>
      <c r="F2357" s="4" t="n"/>
      <c r="G2357" s="27" t="n"/>
      <c r="H2357" s="28" t="n"/>
      <c r="I2357" s="4" t="n"/>
      <c r="J2357" s="35">
        <f>_xlfn.XLOOKUP(C2357,sales!C:C,scon!L:L,"")</f>
        <v/>
      </c>
      <c r="K2357" s="31" t="n"/>
      <c r="L2357" s="31" t="n"/>
      <c r="M2357" s="33">
        <f>IF(I2357="","",J2357*I2357)</f>
        <v/>
      </c>
      <c r="N2357" s="33">
        <f>IF(K2357="","",M2357 * K2357)</f>
        <v/>
      </c>
      <c r="O2357" s="33">
        <f>IF(K2357="","",M2357 + N2357)</f>
        <v/>
      </c>
      <c r="P2357" s="4" t="n"/>
      <c r="Q2357" s="33">
        <f>IF(L2357&amp;K2357="","",M2357 * L2357)</f>
        <v/>
      </c>
      <c r="R2357" s="34">
        <f>IF(M2357="","",O2357-P2357-Q2357)</f>
        <v/>
      </c>
    </row>
    <row r="2358">
      <c r="A2358" s="25" t="n">
        <v>2354</v>
      </c>
      <c r="B2358" s="26">
        <f>_xlfn.XLOOKUP(C2358,sales!C:C,scon!B:B,"")</f>
        <v/>
      </c>
      <c r="C2358" s="4" t="n"/>
      <c r="D2358" s="26">
        <f>_xlfn.XLOOKUP(C2358,sales!C:C,scon!D:D,"")</f>
        <v/>
      </c>
      <c r="E2358" s="26">
        <f>_xlfn.XLOOKUP(C2358,sales!C:C,scon!E:E,"")</f>
        <v/>
      </c>
      <c r="F2358" s="4" t="n"/>
      <c r="G2358" s="27" t="n"/>
      <c r="H2358" s="28" t="n"/>
      <c r="I2358" s="4" t="n"/>
      <c r="J2358" s="35">
        <f>_xlfn.XLOOKUP(C2358,sales!C:C,scon!L:L,"")</f>
        <v/>
      </c>
      <c r="K2358" s="31" t="n"/>
      <c r="L2358" s="31" t="n"/>
      <c r="M2358" s="33">
        <f>IF(I2358="","",J2358*I2358)</f>
        <v/>
      </c>
      <c r="N2358" s="33">
        <f>IF(K2358="","",M2358 * K2358)</f>
        <v/>
      </c>
      <c r="O2358" s="33">
        <f>IF(K2358="","",M2358 + N2358)</f>
        <v/>
      </c>
      <c r="P2358" s="4" t="n"/>
      <c r="Q2358" s="33">
        <f>IF(L2358&amp;K2358="","",M2358 * L2358)</f>
        <v/>
      </c>
      <c r="R2358" s="34">
        <f>IF(M2358="","",O2358-P2358-Q2358)</f>
        <v/>
      </c>
    </row>
    <row r="2359">
      <c r="A2359" s="25" t="n">
        <v>2355</v>
      </c>
      <c r="B2359" s="26">
        <f>_xlfn.XLOOKUP(C2359,sales!C:C,scon!B:B,"")</f>
        <v/>
      </c>
      <c r="C2359" s="4" t="n"/>
      <c r="D2359" s="26">
        <f>_xlfn.XLOOKUP(C2359,sales!C:C,scon!D:D,"")</f>
        <v/>
      </c>
      <c r="E2359" s="26">
        <f>_xlfn.XLOOKUP(C2359,sales!C:C,scon!E:E,"")</f>
        <v/>
      </c>
      <c r="F2359" s="4" t="n"/>
      <c r="G2359" s="27" t="n"/>
      <c r="H2359" s="28" t="n"/>
      <c r="I2359" s="4" t="n"/>
      <c r="J2359" s="35">
        <f>_xlfn.XLOOKUP(C2359,sales!C:C,scon!L:L,"")</f>
        <v/>
      </c>
      <c r="K2359" s="31" t="n"/>
      <c r="L2359" s="31" t="n"/>
      <c r="M2359" s="33">
        <f>IF(I2359="","",J2359*I2359)</f>
        <v/>
      </c>
      <c r="N2359" s="33">
        <f>IF(K2359="","",M2359 * K2359)</f>
        <v/>
      </c>
      <c r="O2359" s="33">
        <f>IF(K2359="","",M2359 + N2359)</f>
        <v/>
      </c>
      <c r="P2359" s="4" t="n"/>
      <c r="Q2359" s="33">
        <f>IF(L2359&amp;K2359="","",M2359 * L2359)</f>
        <v/>
      </c>
      <c r="R2359" s="34">
        <f>IF(M2359="","",O2359-P2359-Q2359)</f>
        <v/>
      </c>
    </row>
    <row r="2360">
      <c r="A2360" s="25" t="n">
        <v>2356</v>
      </c>
      <c r="B2360" s="26">
        <f>_xlfn.XLOOKUP(C2360,sales!C:C,scon!B:B,"")</f>
        <v/>
      </c>
      <c r="C2360" s="4" t="n"/>
      <c r="D2360" s="26">
        <f>_xlfn.XLOOKUP(C2360,sales!C:C,scon!D:D,"")</f>
        <v/>
      </c>
      <c r="E2360" s="26">
        <f>_xlfn.XLOOKUP(C2360,sales!C:C,scon!E:E,"")</f>
        <v/>
      </c>
      <c r="F2360" s="4" t="n"/>
      <c r="G2360" s="27" t="n"/>
      <c r="H2360" s="28" t="n"/>
      <c r="I2360" s="4" t="n"/>
      <c r="J2360" s="35">
        <f>_xlfn.XLOOKUP(C2360,sales!C:C,scon!L:L,"")</f>
        <v/>
      </c>
      <c r="K2360" s="31" t="n"/>
      <c r="L2360" s="31" t="n"/>
      <c r="M2360" s="33">
        <f>IF(I2360="","",J2360*I2360)</f>
        <v/>
      </c>
      <c r="N2360" s="33">
        <f>IF(K2360="","",M2360 * K2360)</f>
        <v/>
      </c>
      <c r="O2360" s="33">
        <f>IF(K2360="","",M2360 + N2360)</f>
        <v/>
      </c>
      <c r="P2360" s="4" t="n"/>
      <c r="Q2360" s="33">
        <f>IF(L2360&amp;K2360="","",M2360 * L2360)</f>
        <v/>
      </c>
      <c r="R2360" s="34">
        <f>IF(M2360="","",O2360-P2360-Q2360)</f>
        <v/>
      </c>
    </row>
    <row r="2361">
      <c r="A2361" s="25" t="n">
        <v>2357</v>
      </c>
      <c r="B2361" s="26">
        <f>_xlfn.XLOOKUP(C2361,sales!C:C,scon!B:B,"")</f>
        <v/>
      </c>
      <c r="C2361" s="4" t="n"/>
      <c r="D2361" s="26">
        <f>_xlfn.XLOOKUP(C2361,sales!C:C,scon!D:D,"")</f>
        <v/>
      </c>
      <c r="E2361" s="26">
        <f>_xlfn.XLOOKUP(C2361,sales!C:C,scon!E:E,"")</f>
        <v/>
      </c>
      <c r="F2361" s="4" t="n"/>
      <c r="G2361" s="27" t="n"/>
      <c r="H2361" s="28" t="n"/>
      <c r="I2361" s="4" t="n"/>
      <c r="J2361" s="35">
        <f>_xlfn.XLOOKUP(C2361,sales!C:C,scon!L:L,"")</f>
        <v/>
      </c>
      <c r="K2361" s="31" t="n"/>
      <c r="L2361" s="31" t="n"/>
      <c r="M2361" s="33">
        <f>IF(I2361="","",J2361*I2361)</f>
        <v/>
      </c>
      <c r="N2361" s="33">
        <f>IF(K2361="","",M2361 * K2361)</f>
        <v/>
      </c>
      <c r="O2361" s="33">
        <f>IF(K2361="","",M2361 + N2361)</f>
        <v/>
      </c>
      <c r="P2361" s="4" t="n"/>
      <c r="Q2361" s="33">
        <f>IF(L2361&amp;K2361="","",M2361 * L2361)</f>
        <v/>
      </c>
      <c r="R2361" s="34">
        <f>IF(M2361="","",O2361-P2361-Q2361)</f>
        <v/>
      </c>
    </row>
    <row r="2362">
      <c r="A2362" s="25" t="n">
        <v>2358</v>
      </c>
      <c r="B2362" s="26">
        <f>_xlfn.XLOOKUP(C2362,sales!C:C,scon!B:B,"")</f>
        <v/>
      </c>
      <c r="C2362" s="4" t="n"/>
      <c r="D2362" s="26">
        <f>_xlfn.XLOOKUP(C2362,sales!C:C,scon!D:D,"")</f>
        <v/>
      </c>
      <c r="E2362" s="26">
        <f>_xlfn.XLOOKUP(C2362,sales!C:C,scon!E:E,"")</f>
        <v/>
      </c>
      <c r="F2362" s="4" t="n"/>
      <c r="G2362" s="27" t="n"/>
      <c r="H2362" s="28" t="n"/>
      <c r="I2362" s="4" t="n"/>
      <c r="J2362" s="35">
        <f>_xlfn.XLOOKUP(C2362,sales!C:C,scon!L:L,"")</f>
        <v/>
      </c>
      <c r="K2362" s="31" t="n"/>
      <c r="L2362" s="31" t="n"/>
      <c r="M2362" s="33">
        <f>IF(I2362="","",J2362*I2362)</f>
        <v/>
      </c>
      <c r="N2362" s="33">
        <f>IF(K2362="","",M2362 * K2362)</f>
        <v/>
      </c>
      <c r="O2362" s="33">
        <f>IF(K2362="","",M2362 + N2362)</f>
        <v/>
      </c>
      <c r="P2362" s="4" t="n"/>
      <c r="Q2362" s="33">
        <f>IF(L2362&amp;K2362="","",M2362 * L2362)</f>
        <v/>
      </c>
      <c r="R2362" s="34">
        <f>IF(M2362="","",O2362-P2362-Q2362)</f>
        <v/>
      </c>
    </row>
    <row r="2363">
      <c r="A2363" s="25" t="n">
        <v>2359</v>
      </c>
      <c r="B2363" s="26">
        <f>_xlfn.XLOOKUP(C2363,sales!C:C,scon!B:B,"")</f>
        <v/>
      </c>
      <c r="C2363" s="4" t="n"/>
      <c r="D2363" s="26">
        <f>_xlfn.XLOOKUP(C2363,sales!C:C,scon!D:D,"")</f>
        <v/>
      </c>
      <c r="E2363" s="26">
        <f>_xlfn.XLOOKUP(C2363,sales!C:C,scon!E:E,"")</f>
        <v/>
      </c>
      <c r="F2363" s="4" t="n"/>
      <c r="G2363" s="27" t="n"/>
      <c r="H2363" s="28" t="n"/>
      <c r="I2363" s="4" t="n"/>
      <c r="J2363" s="35">
        <f>_xlfn.XLOOKUP(C2363,sales!C:C,scon!L:L,"")</f>
        <v/>
      </c>
      <c r="K2363" s="31" t="n"/>
      <c r="L2363" s="31" t="n"/>
      <c r="M2363" s="33">
        <f>IF(I2363="","",J2363*I2363)</f>
        <v/>
      </c>
      <c r="N2363" s="33">
        <f>IF(K2363="","",M2363 * K2363)</f>
        <v/>
      </c>
      <c r="O2363" s="33">
        <f>IF(K2363="","",M2363 + N2363)</f>
        <v/>
      </c>
      <c r="P2363" s="4" t="n"/>
      <c r="Q2363" s="33">
        <f>IF(L2363&amp;K2363="","",M2363 * L2363)</f>
        <v/>
      </c>
      <c r="R2363" s="34">
        <f>IF(M2363="","",O2363-P2363-Q2363)</f>
        <v/>
      </c>
    </row>
    <row r="2364">
      <c r="A2364" s="25" t="n">
        <v>2360</v>
      </c>
      <c r="B2364" s="26">
        <f>_xlfn.XLOOKUP(C2364,sales!C:C,scon!B:B,"")</f>
        <v/>
      </c>
      <c r="C2364" s="4" t="n"/>
      <c r="D2364" s="26">
        <f>_xlfn.XLOOKUP(C2364,sales!C:C,scon!D:D,"")</f>
        <v/>
      </c>
      <c r="E2364" s="26">
        <f>_xlfn.XLOOKUP(C2364,sales!C:C,scon!E:E,"")</f>
        <v/>
      </c>
      <c r="F2364" s="4" t="n"/>
      <c r="G2364" s="27" t="n"/>
      <c r="H2364" s="28" t="n"/>
      <c r="I2364" s="4" t="n"/>
      <c r="J2364" s="35">
        <f>_xlfn.XLOOKUP(C2364,sales!C:C,scon!L:L,"")</f>
        <v/>
      </c>
      <c r="K2364" s="31" t="n"/>
      <c r="L2364" s="31" t="n"/>
      <c r="M2364" s="33">
        <f>IF(I2364="","",J2364*I2364)</f>
        <v/>
      </c>
      <c r="N2364" s="33">
        <f>IF(K2364="","",M2364 * K2364)</f>
        <v/>
      </c>
      <c r="O2364" s="33">
        <f>IF(K2364="","",M2364 + N2364)</f>
        <v/>
      </c>
      <c r="P2364" s="4" t="n"/>
      <c r="Q2364" s="33">
        <f>IF(L2364&amp;K2364="","",M2364 * L2364)</f>
        <v/>
      </c>
      <c r="R2364" s="34">
        <f>IF(M2364="","",O2364-P2364-Q2364)</f>
        <v/>
      </c>
    </row>
    <row r="2365">
      <c r="A2365" s="25" t="n">
        <v>2361</v>
      </c>
      <c r="B2365" s="26">
        <f>_xlfn.XLOOKUP(C2365,sales!C:C,scon!B:B,"")</f>
        <v/>
      </c>
      <c r="C2365" s="4" t="n"/>
      <c r="D2365" s="26">
        <f>_xlfn.XLOOKUP(C2365,sales!C:C,scon!D:D,"")</f>
        <v/>
      </c>
      <c r="E2365" s="26">
        <f>_xlfn.XLOOKUP(C2365,sales!C:C,scon!E:E,"")</f>
        <v/>
      </c>
      <c r="F2365" s="4" t="n"/>
      <c r="G2365" s="27" t="n"/>
      <c r="H2365" s="28" t="n"/>
      <c r="I2365" s="4" t="n"/>
      <c r="J2365" s="35">
        <f>_xlfn.XLOOKUP(C2365,sales!C:C,scon!L:L,"")</f>
        <v/>
      </c>
      <c r="K2365" s="31" t="n"/>
      <c r="L2365" s="31" t="n"/>
      <c r="M2365" s="33">
        <f>IF(I2365="","",J2365*I2365)</f>
        <v/>
      </c>
      <c r="N2365" s="33">
        <f>IF(K2365="","",M2365 * K2365)</f>
        <v/>
      </c>
      <c r="O2365" s="33">
        <f>IF(K2365="","",M2365 + N2365)</f>
        <v/>
      </c>
      <c r="P2365" s="4" t="n"/>
      <c r="Q2365" s="33">
        <f>IF(L2365&amp;K2365="","",M2365 * L2365)</f>
        <v/>
      </c>
      <c r="R2365" s="34">
        <f>IF(M2365="","",O2365-P2365-Q2365)</f>
        <v/>
      </c>
    </row>
    <row r="2366">
      <c r="A2366" s="25" t="n">
        <v>2362</v>
      </c>
      <c r="B2366" s="26">
        <f>_xlfn.XLOOKUP(C2366,sales!C:C,scon!B:B,"")</f>
        <v/>
      </c>
      <c r="C2366" s="4" t="n"/>
      <c r="D2366" s="26">
        <f>_xlfn.XLOOKUP(C2366,sales!C:C,scon!D:D,"")</f>
        <v/>
      </c>
      <c r="E2366" s="26">
        <f>_xlfn.XLOOKUP(C2366,sales!C:C,scon!E:E,"")</f>
        <v/>
      </c>
      <c r="F2366" s="4" t="n"/>
      <c r="G2366" s="27" t="n"/>
      <c r="H2366" s="28" t="n"/>
      <c r="I2366" s="4" t="n"/>
      <c r="J2366" s="35">
        <f>_xlfn.XLOOKUP(C2366,sales!C:C,scon!L:L,"")</f>
        <v/>
      </c>
      <c r="K2366" s="31" t="n"/>
      <c r="L2366" s="31" t="n"/>
      <c r="M2366" s="33">
        <f>IF(I2366="","",J2366*I2366)</f>
        <v/>
      </c>
      <c r="N2366" s="33">
        <f>IF(K2366="","",M2366 * K2366)</f>
        <v/>
      </c>
      <c r="O2366" s="33">
        <f>IF(K2366="","",M2366 + N2366)</f>
        <v/>
      </c>
      <c r="P2366" s="4" t="n"/>
      <c r="Q2366" s="33">
        <f>IF(L2366&amp;K2366="","",M2366 * L2366)</f>
        <v/>
      </c>
      <c r="R2366" s="34">
        <f>IF(M2366="","",O2366-P2366-Q2366)</f>
        <v/>
      </c>
    </row>
    <row r="2367">
      <c r="A2367" s="25" t="n">
        <v>2363</v>
      </c>
      <c r="B2367" s="26">
        <f>_xlfn.XLOOKUP(C2367,sales!C:C,scon!B:B,"")</f>
        <v/>
      </c>
      <c r="C2367" s="4" t="n"/>
      <c r="D2367" s="26">
        <f>_xlfn.XLOOKUP(C2367,sales!C:C,scon!D:D,"")</f>
        <v/>
      </c>
      <c r="E2367" s="26">
        <f>_xlfn.XLOOKUP(C2367,sales!C:C,scon!E:E,"")</f>
        <v/>
      </c>
      <c r="F2367" s="4" t="n"/>
      <c r="G2367" s="27" t="n"/>
      <c r="H2367" s="28" t="n"/>
      <c r="I2367" s="4" t="n"/>
      <c r="J2367" s="35">
        <f>_xlfn.XLOOKUP(C2367,sales!C:C,scon!L:L,"")</f>
        <v/>
      </c>
      <c r="K2367" s="31" t="n"/>
      <c r="L2367" s="31" t="n"/>
      <c r="M2367" s="33">
        <f>IF(I2367="","",J2367*I2367)</f>
        <v/>
      </c>
      <c r="N2367" s="33">
        <f>IF(K2367="","",M2367 * K2367)</f>
        <v/>
      </c>
      <c r="O2367" s="33">
        <f>IF(K2367="","",M2367 + N2367)</f>
        <v/>
      </c>
      <c r="P2367" s="4" t="n"/>
      <c r="Q2367" s="33">
        <f>IF(L2367&amp;K2367="","",M2367 * L2367)</f>
        <v/>
      </c>
      <c r="R2367" s="34">
        <f>IF(M2367="","",O2367-P2367-Q2367)</f>
        <v/>
      </c>
    </row>
    <row r="2368">
      <c r="A2368" s="25" t="n">
        <v>2364</v>
      </c>
      <c r="B2368" s="26">
        <f>_xlfn.XLOOKUP(C2368,sales!C:C,scon!B:B,"")</f>
        <v/>
      </c>
      <c r="C2368" s="4" t="n"/>
      <c r="D2368" s="26">
        <f>_xlfn.XLOOKUP(C2368,sales!C:C,scon!D:D,"")</f>
        <v/>
      </c>
      <c r="E2368" s="26">
        <f>_xlfn.XLOOKUP(C2368,sales!C:C,scon!E:E,"")</f>
        <v/>
      </c>
      <c r="F2368" s="4" t="n"/>
      <c r="G2368" s="27" t="n"/>
      <c r="H2368" s="28" t="n"/>
      <c r="I2368" s="4" t="n"/>
      <c r="J2368" s="35">
        <f>_xlfn.XLOOKUP(C2368,sales!C:C,scon!L:L,"")</f>
        <v/>
      </c>
      <c r="K2368" s="31" t="n"/>
      <c r="L2368" s="31" t="n"/>
      <c r="M2368" s="33">
        <f>IF(I2368="","",J2368*I2368)</f>
        <v/>
      </c>
      <c r="N2368" s="33">
        <f>IF(K2368="","",M2368 * K2368)</f>
        <v/>
      </c>
      <c r="O2368" s="33">
        <f>IF(K2368="","",M2368 + N2368)</f>
        <v/>
      </c>
      <c r="P2368" s="4" t="n"/>
      <c r="Q2368" s="33">
        <f>IF(L2368&amp;K2368="","",M2368 * L2368)</f>
        <v/>
      </c>
      <c r="R2368" s="34">
        <f>IF(M2368="","",O2368-P2368-Q2368)</f>
        <v/>
      </c>
    </row>
    <row r="2369">
      <c r="A2369" s="25" t="n">
        <v>2365</v>
      </c>
      <c r="B2369" s="26">
        <f>_xlfn.XLOOKUP(C2369,sales!C:C,scon!B:B,"")</f>
        <v/>
      </c>
      <c r="C2369" s="4" t="n"/>
      <c r="D2369" s="26">
        <f>_xlfn.XLOOKUP(C2369,sales!C:C,scon!D:D,"")</f>
        <v/>
      </c>
      <c r="E2369" s="26">
        <f>_xlfn.XLOOKUP(C2369,sales!C:C,scon!E:E,"")</f>
        <v/>
      </c>
      <c r="F2369" s="4" t="n"/>
      <c r="G2369" s="27" t="n"/>
      <c r="H2369" s="28" t="n"/>
      <c r="I2369" s="4" t="n"/>
      <c r="J2369" s="35">
        <f>_xlfn.XLOOKUP(C2369,sales!C:C,scon!L:L,"")</f>
        <v/>
      </c>
      <c r="K2369" s="31" t="n"/>
      <c r="L2369" s="31" t="n"/>
      <c r="M2369" s="33">
        <f>IF(I2369="","",J2369*I2369)</f>
        <v/>
      </c>
      <c r="N2369" s="33">
        <f>IF(K2369="","",M2369 * K2369)</f>
        <v/>
      </c>
      <c r="O2369" s="33">
        <f>IF(K2369="","",M2369 + N2369)</f>
        <v/>
      </c>
      <c r="P2369" s="4" t="n"/>
      <c r="Q2369" s="33">
        <f>IF(L2369&amp;K2369="","",M2369 * L2369)</f>
        <v/>
      </c>
      <c r="R2369" s="34">
        <f>IF(M2369="","",O2369-P2369-Q2369)</f>
        <v/>
      </c>
    </row>
    <row r="2370">
      <c r="A2370" s="25" t="n">
        <v>2366</v>
      </c>
      <c r="B2370" s="26">
        <f>_xlfn.XLOOKUP(C2370,sales!C:C,scon!B:B,"")</f>
        <v/>
      </c>
      <c r="C2370" s="4" t="n"/>
      <c r="D2370" s="26">
        <f>_xlfn.XLOOKUP(C2370,sales!C:C,scon!D:D,"")</f>
        <v/>
      </c>
      <c r="E2370" s="26">
        <f>_xlfn.XLOOKUP(C2370,sales!C:C,scon!E:E,"")</f>
        <v/>
      </c>
      <c r="F2370" s="4" t="n"/>
      <c r="G2370" s="27" t="n"/>
      <c r="H2370" s="28" t="n"/>
      <c r="I2370" s="4" t="n"/>
      <c r="J2370" s="35">
        <f>_xlfn.XLOOKUP(C2370,sales!C:C,scon!L:L,"")</f>
        <v/>
      </c>
      <c r="K2370" s="31" t="n"/>
      <c r="L2370" s="31" t="n"/>
      <c r="M2370" s="33">
        <f>IF(I2370="","",J2370*I2370)</f>
        <v/>
      </c>
      <c r="N2370" s="33">
        <f>IF(K2370="","",M2370 * K2370)</f>
        <v/>
      </c>
      <c r="O2370" s="33">
        <f>IF(K2370="","",M2370 + N2370)</f>
        <v/>
      </c>
      <c r="P2370" s="4" t="n"/>
      <c r="Q2370" s="33">
        <f>IF(L2370&amp;K2370="","",M2370 * L2370)</f>
        <v/>
      </c>
      <c r="R2370" s="34">
        <f>IF(M2370="","",O2370-P2370-Q2370)</f>
        <v/>
      </c>
    </row>
    <row r="2371">
      <c r="A2371" s="25" t="n">
        <v>2367</v>
      </c>
      <c r="B2371" s="26">
        <f>_xlfn.XLOOKUP(C2371,sales!C:C,scon!B:B,"")</f>
        <v/>
      </c>
      <c r="C2371" s="4" t="n"/>
      <c r="D2371" s="26">
        <f>_xlfn.XLOOKUP(C2371,sales!C:C,scon!D:D,"")</f>
        <v/>
      </c>
      <c r="E2371" s="26">
        <f>_xlfn.XLOOKUP(C2371,sales!C:C,scon!E:E,"")</f>
        <v/>
      </c>
      <c r="F2371" s="4" t="n"/>
      <c r="G2371" s="27" t="n"/>
      <c r="H2371" s="28" t="n"/>
      <c r="I2371" s="4" t="n"/>
      <c r="J2371" s="35">
        <f>_xlfn.XLOOKUP(C2371,sales!C:C,scon!L:L,"")</f>
        <v/>
      </c>
      <c r="K2371" s="31" t="n"/>
      <c r="L2371" s="31" t="n"/>
      <c r="M2371" s="33">
        <f>IF(I2371="","",J2371*I2371)</f>
        <v/>
      </c>
      <c r="N2371" s="33">
        <f>IF(K2371="","",M2371 * K2371)</f>
        <v/>
      </c>
      <c r="O2371" s="33">
        <f>IF(K2371="","",M2371 + N2371)</f>
        <v/>
      </c>
      <c r="P2371" s="4" t="n"/>
      <c r="Q2371" s="33">
        <f>IF(L2371&amp;K2371="","",M2371 * L2371)</f>
        <v/>
      </c>
      <c r="R2371" s="34">
        <f>IF(M2371="","",O2371-P2371-Q2371)</f>
        <v/>
      </c>
    </row>
    <row r="2372">
      <c r="A2372" s="25" t="n">
        <v>2368</v>
      </c>
      <c r="B2372" s="26">
        <f>_xlfn.XLOOKUP(C2372,sales!C:C,scon!B:B,"")</f>
        <v/>
      </c>
      <c r="C2372" s="4" t="n"/>
      <c r="D2372" s="26">
        <f>_xlfn.XLOOKUP(C2372,sales!C:C,scon!D:D,"")</f>
        <v/>
      </c>
      <c r="E2372" s="26">
        <f>_xlfn.XLOOKUP(C2372,sales!C:C,scon!E:E,"")</f>
        <v/>
      </c>
      <c r="F2372" s="4" t="n"/>
      <c r="G2372" s="27" t="n"/>
      <c r="H2372" s="28" t="n"/>
      <c r="I2372" s="4" t="n"/>
      <c r="J2372" s="35">
        <f>_xlfn.XLOOKUP(C2372,sales!C:C,scon!L:L,"")</f>
        <v/>
      </c>
      <c r="K2372" s="31" t="n"/>
      <c r="L2372" s="31" t="n"/>
      <c r="M2372" s="33">
        <f>IF(I2372="","",J2372*I2372)</f>
        <v/>
      </c>
      <c r="N2372" s="33">
        <f>IF(K2372="","",M2372 * K2372)</f>
        <v/>
      </c>
      <c r="O2372" s="33">
        <f>IF(K2372="","",M2372 + N2372)</f>
        <v/>
      </c>
      <c r="P2372" s="4" t="n"/>
      <c r="Q2372" s="33">
        <f>IF(L2372&amp;K2372="","",M2372 * L2372)</f>
        <v/>
      </c>
      <c r="R2372" s="34">
        <f>IF(M2372="","",O2372-P2372-Q2372)</f>
        <v/>
      </c>
    </row>
    <row r="2373">
      <c r="A2373" s="25" t="n">
        <v>2369</v>
      </c>
      <c r="B2373" s="26">
        <f>_xlfn.XLOOKUP(C2373,sales!C:C,scon!B:B,"")</f>
        <v/>
      </c>
      <c r="C2373" s="4" t="n"/>
      <c r="D2373" s="26">
        <f>_xlfn.XLOOKUP(C2373,sales!C:C,scon!D:D,"")</f>
        <v/>
      </c>
      <c r="E2373" s="26">
        <f>_xlfn.XLOOKUP(C2373,sales!C:C,scon!E:E,"")</f>
        <v/>
      </c>
      <c r="F2373" s="4" t="n"/>
      <c r="G2373" s="27" t="n"/>
      <c r="H2373" s="28" t="n"/>
      <c r="I2373" s="4" t="n"/>
      <c r="J2373" s="35">
        <f>_xlfn.XLOOKUP(C2373,sales!C:C,scon!L:L,"")</f>
        <v/>
      </c>
      <c r="K2373" s="31" t="n"/>
      <c r="L2373" s="31" t="n"/>
      <c r="M2373" s="33">
        <f>IF(I2373="","",J2373*I2373)</f>
        <v/>
      </c>
      <c r="N2373" s="33">
        <f>IF(K2373="","",M2373 * K2373)</f>
        <v/>
      </c>
      <c r="O2373" s="33">
        <f>IF(K2373="","",M2373 + N2373)</f>
        <v/>
      </c>
      <c r="P2373" s="4" t="n"/>
      <c r="Q2373" s="33">
        <f>IF(L2373&amp;K2373="","",M2373 * L2373)</f>
        <v/>
      </c>
      <c r="R2373" s="34">
        <f>IF(M2373="","",O2373-P2373-Q2373)</f>
        <v/>
      </c>
    </row>
    <row r="2374">
      <c r="A2374" s="25" t="n">
        <v>2370</v>
      </c>
      <c r="B2374" s="26">
        <f>_xlfn.XLOOKUP(C2374,sales!C:C,scon!B:B,"")</f>
        <v/>
      </c>
      <c r="C2374" s="4" t="n"/>
      <c r="D2374" s="26">
        <f>_xlfn.XLOOKUP(C2374,sales!C:C,scon!D:D,"")</f>
        <v/>
      </c>
      <c r="E2374" s="26">
        <f>_xlfn.XLOOKUP(C2374,sales!C:C,scon!E:E,"")</f>
        <v/>
      </c>
      <c r="F2374" s="4" t="n"/>
      <c r="G2374" s="27" t="n"/>
      <c r="H2374" s="28" t="n"/>
      <c r="I2374" s="4" t="n"/>
      <c r="J2374" s="35">
        <f>_xlfn.XLOOKUP(C2374,sales!C:C,scon!L:L,"")</f>
        <v/>
      </c>
      <c r="K2374" s="31" t="n"/>
      <c r="L2374" s="31" t="n"/>
      <c r="M2374" s="33">
        <f>IF(I2374="","",J2374*I2374)</f>
        <v/>
      </c>
      <c r="N2374" s="33">
        <f>IF(K2374="","",M2374 * K2374)</f>
        <v/>
      </c>
      <c r="O2374" s="33">
        <f>IF(K2374="","",M2374 + N2374)</f>
        <v/>
      </c>
      <c r="P2374" s="4" t="n"/>
      <c r="Q2374" s="33">
        <f>IF(L2374&amp;K2374="","",M2374 * L2374)</f>
        <v/>
      </c>
      <c r="R2374" s="34">
        <f>IF(M2374="","",O2374-P2374-Q2374)</f>
        <v/>
      </c>
    </row>
    <row r="2375">
      <c r="A2375" s="25" t="n">
        <v>2371</v>
      </c>
      <c r="B2375" s="26">
        <f>_xlfn.XLOOKUP(C2375,sales!C:C,scon!B:B,"")</f>
        <v/>
      </c>
      <c r="C2375" s="4" t="n"/>
      <c r="D2375" s="26">
        <f>_xlfn.XLOOKUP(C2375,sales!C:C,scon!D:D,"")</f>
        <v/>
      </c>
      <c r="E2375" s="26">
        <f>_xlfn.XLOOKUP(C2375,sales!C:C,scon!E:E,"")</f>
        <v/>
      </c>
      <c r="F2375" s="4" t="n"/>
      <c r="G2375" s="27" t="n"/>
      <c r="H2375" s="28" t="n"/>
      <c r="I2375" s="4" t="n"/>
      <c r="J2375" s="35">
        <f>_xlfn.XLOOKUP(C2375,sales!C:C,scon!L:L,"")</f>
        <v/>
      </c>
      <c r="K2375" s="31" t="n"/>
      <c r="L2375" s="31" t="n"/>
      <c r="M2375" s="33">
        <f>IF(I2375="","",J2375*I2375)</f>
        <v/>
      </c>
      <c r="N2375" s="33">
        <f>IF(K2375="","",M2375 * K2375)</f>
        <v/>
      </c>
      <c r="O2375" s="33">
        <f>IF(K2375="","",M2375 + N2375)</f>
        <v/>
      </c>
      <c r="P2375" s="4" t="n"/>
      <c r="Q2375" s="33">
        <f>IF(L2375&amp;K2375="","",M2375 * L2375)</f>
        <v/>
      </c>
      <c r="R2375" s="34">
        <f>IF(M2375="","",O2375-P2375-Q2375)</f>
        <v/>
      </c>
    </row>
    <row r="2376">
      <c r="A2376" s="25" t="n">
        <v>2372</v>
      </c>
      <c r="B2376" s="26">
        <f>_xlfn.XLOOKUP(C2376,sales!C:C,scon!B:B,"")</f>
        <v/>
      </c>
      <c r="C2376" s="4" t="n"/>
      <c r="D2376" s="26">
        <f>_xlfn.XLOOKUP(C2376,sales!C:C,scon!D:D,"")</f>
        <v/>
      </c>
      <c r="E2376" s="26">
        <f>_xlfn.XLOOKUP(C2376,sales!C:C,scon!E:E,"")</f>
        <v/>
      </c>
      <c r="F2376" s="4" t="n"/>
      <c r="G2376" s="27" t="n"/>
      <c r="H2376" s="28" t="n"/>
      <c r="I2376" s="4" t="n"/>
      <c r="J2376" s="35">
        <f>_xlfn.XLOOKUP(C2376,sales!C:C,scon!L:L,"")</f>
        <v/>
      </c>
      <c r="K2376" s="31" t="n"/>
      <c r="L2376" s="31" t="n"/>
      <c r="M2376" s="33">
        <f>IF(I2376="","",J2376*I2376)</f>
        <v/>
      </c>
      <c r="N2376" s="33">
        <f>IF(K2376="","",M2376 * K2376)</f>
        <v/>
      </c>
      <c r="O2376" s="33">
        <f>IF(K2376="","",M2376 + N2376)</f>
        <v/>
      </c>
      <c r="P2376" s="4" t="n"/>
      <c r="Q2376" s="33">
        <f>IF(L2376&amp;K2376="","",M2376 * L2376)</f>
        <v/>
      </c>
      <c r="R2376" s="34">
        <f>IF(M2376="","",O2376-P2376-Q2376)</f>
        <v/>
      </c>
    </row>
    <row r="2377">
      <c r="A2377" s="25" t="n">
        <v>2373</v>
      </c>
      <c r="B2377" s="26">
        <f>_xlfn.XLOOKUP(C2377,sales!C:C,scon!B:B,"")</f>
        <v/>
      </c>
      <c r="C2377" s="4" t="n"/>
      <c r="D2377" s="26">
        <f>_xlfn.XLOOKUP(C2377,sales!C:C,scon!D:D,"")</f>
        <v/>
      </c>
      <c r="E2377" s="26">
        <f>_xlfn.XLOOKUP(C2377,sales!C:C,scon!E:E,"")</f>
        <v/>
      </c>
      <c r="F2377" s="4" t="n"/>
      <c r="G2377" s="27" t="n"/>
      <c r="H2377" s="28" t="n"/>
      <c r="I2377" s="4" t="n"/>
      <c r="J2377" s="35">
        <f>_xlfn.XLOOKUP(C2377,sales!C:C,scon!L:L,"")</f>
        <v/>
      </c>
      <c r="K2377" s="31" t="n"/>
      <c r="L2377" s="31" t="n"/>
      <c r="M2377" s="33">
        <f>IF(I2377="","",J2377*I2377)</f>
        <v/>
      </c>
      <c r="N2377" s="33">
        <f>IF(K2377="","",M2377 * K2377)</f>
        <v/>
      </c>
      <c r="O2377" s="33">
        <f>IF(K2377="","",M2377 + N2377)</f>
        <v/>
      </c>
      <c r="P2377" s="4" t="n"/>
      <c r="Q2377" s="33">
        <f>IF(L2377&amp;K2377="","",M2377 * L2377)</f>
        <v/>
      </c>
      <c r="R2377" s="34">
        <f>IF(M2377="","",O2377-P2377-Q2377)</f>
        <v/>
      </c>
    </row>
    <row r="2378">
      <c r="A2378" s="25" t="n">
        <v>2374</v>
      </c>
      <c r="B2378" s="26">
        <f>_xlfn.XLOOKUP(C2378,sales!C:C,scon!B:B,"")</f>
        <v/>
      </c>
      <c r="C2378" s="4" t="n"/>
      <c r="D2378" s="26">
        <f>_xlfn.XLOOKUP(C2378,sales!C:C,scon!D:D,"")</f>
        <v/>
      </c>
      <c r="E2378" s="26">
        <f>_xlfn.XLOOKUP(C2378,sales!C:C,scon!E:E,"")</f>
        <v/>
      </c>
      <c r="F2378" s="4" t="n"/>
      <c r="G2378" s="27" t="n"/>
      <c r="H2378" s="28" t="n"/>
      <c r="I2378" s="4" t="n"/>
      <c r="J2378" s="35">
        <f>_xlfn.XLOOKUP(C2378,sales!C:C,scon!L:L,"")</f>
        <v/>
      </c>
      <c r="K2378" s="31" t="n"/>
      <c r="L2378" s="31" t="n"/>
      <c r="M2378" s="33">
        <f>IF(I2378="","",J2378*I2378)</f>
        <v/>
      </c>
      <c r="N2378" s="33">
        <f>IF(K2378="","",M2378 * K2378)</f>
        <v/>
      </c>
      <c r="O2378" s="33">
        <f>IF(K2378="","",M2378 + N2378)</f>
        <v/>
      </c>
      <c r="P2378" s="4" t="n"/>
      <c r="Q2378" s="33">
        <f>IF(L2378&amp;K2378="","",M2378 * L2378)</f>
        <v/>
      </c>
      <c r="R2378" s="34">
        <f>IF(M2378="","",O2378-P2378-Q2378)</f>
        <v/>
      </c>
    </row>
    <row r="2379">
      <c r="A2379" s="25" t="n">
        <v>2375</v>
      </c>
      <c r="B2379" s="26">
        <f>_xlfn.XLOOKUP(C2379,sales!C:C,scon!B:B,"")</f>
        <v/>
      </c>
      <c r="C2379" s="4" t="n"/>
      <c r="D2379" s="26">
        <f>_xlfn.XLOOKUP(C2379,sales!C:C,scon!D:D,"")</f>
        <v/>
      </c>
      <c r="E2379" s="26">
        <f>_xlfn.XLOOKUP(C2379,sales!C:C,scon!E:E,"")</f>
        <v/>
      </c>
      <c r="F2379" s="4" t="n"/>
      <c r="G2379" s="27" t="n"/>
      <c r="H2379" s="28" t="n"/>
      <c r="I2379" s="4" t="n"/>
      <c r="J2379" s="35">
        <f>_xlfn.XLOOKUP(C2379,sales!C:C,scon!L:L,"")</f>
        <v/>
      </c>
      <c r="K2379" s="31" t="n"/>
      <c r="L2379" s="31" t="n"/>
      <c r="M2379" s="33">
        <f>IF(I2379="","",J2379*I2379)</f>
        <v/>
      </c>
      <c r="N2379" s="33">
        <f>IF(K2379="","",M2379 * K2379)</f>
        <v/>
      </c>
      <c r="O2379" s="33">
        <f>IF(K2379="","",M2379 + N2379)</f>
        <v/>
      </c>
      <c r="P2379" s="4" t="n"/>
      <c r="Q2379" s="33">
        <f>IF(L2379&amp;K2379="","",M2379 * L2379)</f>
        <v/>
      </c>
      <c r="R2379" s="34">
        <f>IF(M2379="","",O2379-P2379-Q2379)</f>
        <v/>
      </c>
    </row>
    <row r="2380">
      <c r="A2380" s="25" t="n">
        <v>2376</v>
      </c>
      <c r="B2380" s="26">
        <f>_xlfn.XLOOKUP(C2380,sales!C:C,scon!B:B,"")</f>
        <v/>
      </c>
      <c r="C2380" s="4" t="n"/>
      <c r="D2380" s="26">
        <f>_xlfn.XLOOKUP(C2380,sales!C:C,scon!D:D,"")</f>
        <v/>
      </c>
      <c r="E2380" s="26">
        <f>_xlfn.XLOOKUP(C2380,sales!C:C,scon!E:E,"")</f>
        <v/>
      </c>
      <c r="F2380" s="4" t="n"/>
      <c r="G2380" s="27" t="n"/>
      <c r="H2380" s="28" t="n"/>
      <c r="I2380" s="4" t="n"/>
      <c r="J2380" s="35">
        <f>_xlfn.XLOOKUP(C2380,sales!C:C,scon!L:L,"")</f>
        <v/>
      </c>
      <c r="K2380" s="31" t="n"/>
      <c r="L2380" s="31" t="n"/>
      <c r="M2380" s="33">
        <f>IF(I2380="","",J2380*I2380)</f>
        <v/>
      </c>
      <c r="N2380" s="33">
        <f>IF(K2380="","",M2380 * K2380)</f>
        <v/>
      </c>
      <c r="O2380" s="33">
        <f>IF(K2380="","",M2380 + N2380)</f>
        <v/>
      </c>
      <c r="P2380" s="4" t="n"/>
      <c r="Q2380" s="33">
        <f>IF(L2380&amp;K2380="","",M2380 * L2380)</f>
        <v/>
      </c>
      <c r="R2380" s="34">
        <f>IF(M2380="","",O2380-P2380-Q2380)</f>
        <v/>
      </c>
    </row>
    <row r="2381">
      <c r="A2381" s="25" t="n">
        <v>2377</v>
      </c>
      <c r="B2381" s="26">
        <f>_xlfn.XLOOKUP(C2381,sales!C:C,scon!B:B,"")</f>
        <v/>
      </c>
      <c r="C2381" s="4" t="n"/>
      <c r="D2381" s="26">
        <f>_xlfn.XLOOKUP(C2381,sales!C:C,scon!D:D,"")</f>
        <v/>
      </c>
      <c r="E2381" s="26">
        <f>_xlfn.XLOOKUP(C2381,sales!C:C,scon!E:E,"")</f>
        <v/>
      </c>
      <c r="F2381" s="4" t="n"/>
      <c r="G2381" s="27" t="n"/>
      <c r="H2381" s="28" t="n"/>
      <c r="I2381" s="4" t="n"/>
      <c r="J2381" s="35">
        <f>_xlfn.XLOOKUP(C2381,sales!C:C,scon!L:L,"")</f>
        <v/>
      </c>
      <c r="K2381" s="31" t="n"/>
      <c r="L2381" s="31" t="n"/>
      <c r="M2381" s="33">
        <f>IF(I2381="","",J2381*I2381)</f>
        <v/>
      </c>
      <c r="N2381" s="33">
        <f>IF(K2381="","",M2381 * K2381)</f>
        <v/>
      </c>
      <c r="O2381" s="33">
        <f>IF(K2381="","",M2381 + N2381)</f>
        <v/>
      </c>
      <c r="P2381" s="4" t="n"/>
      <c r="Q2381" s="33">
        <f>IF(L2381&amp;K2381="","",M2381 * L2381)</f>
        <v/>
      </c>
      <c r="R2381" s="34">
        <f>IF(M2381="","",O2381-P2381-Q2381)</f>
        <v/>
      </c>
    </row>
    <row r="2382">
      <c r="A2382" s="25" t="n">
        <v>2378</v>
      </c>
      <c r="B2382" s="26">
        <f>_xlfn.XLOOKUP(C2382,sales!C:C,scon!B:B,"")</f>
        <v/>
      </c>
      <c r="C2382" s="4" t="n"/>
      <c r="D2382" s="26">
        <f>_xlfn.XLOOKUP(C2382,sales!C:C,scon!D:D,"")</f>
        <v/>
      </c>
      <c r="E2382" s="26">
        <f>_xlfn.XLOOKUP(C2382,sales!C:C,scon!E:E,"")</f>
        <v/>
      </c>
      <c r="F2382" s="4" t="n"/>
      <c r="G2382" s="27" t="n"/>
      <c r="H2382" s="28" t="n"/>
      <c r="I2382" s="4" t="n"/>
      <c r="J2382" s="35">
        <f>_xlfn.XLOOKUP(C2382,sales!C:C,scon!L:L,"")</f>
        <v/>
      </c>
      <c r="K2382" s="31" t="n"/>
      <c r="L2382" s="31" t="n"/>
      <c r="M2382" s="33">
        <f>IF(I2382="","",J2382*I2382)</f>
        <v/>
      </c>
      <c r="N2382" s="33">
        <f>IF(K2382="","",M2382 * K2382)</f>
        <v/>
      </c>
      <c r="O2382" s="33">
        <f>IF(K2382="","",M2382 + N2382)</f>
        <v/>
      </c>
      <c r="P2382" s="4" t="n"/>
      <c r="Q2382" s="33">
        <f>IF(L2382&amp;K2382="","",M2382 * L2382)</f>
        <v/>
      </c>
      <c r="R2382" s="34">
        <f>IF(M2382="","",O2382-P2382-Q2382)</f>
        <v/>
      </c>
    </row>
    <row r="2383">
      <c r="A2383" s="25" t="n">
        <v>2379</v>
      </c>
      <c r="B2383" s="26">
        <f>_xlfn.XLOOKUP(C2383,sales!C:C,scon!B:B,"")</f>
        <v/>
      </c>
      <c r="C2383" s="4" t="n"/>
      <c r="D2383" s="26">
        <f>_xlfn.XLOOKUP(C2383,sales!C:C,scon!D:D,"")</f>
        <v/>
      </c>
      <c r="E2383" s="26">
        <f>_xlfn.XLOOKUP(C2383,sales!C:C,scon!E:E,"")</f>
        <v/>
      </c>
      <c r="F2383" s="4" t="n"/>
      <c r="G2383" s="27" t="n"/>
      <c r="H2383" s="28" t="n"/>
      <c r="I2383" s="4" t="n"/>
      <c r="J2383" s="35">
        <f>_xlfn.XLOOKUP(C2383,sales!C:C,scon!L:L,"")</f>
        <v/>
      </c>
      <c r="K2383" s="31" t="n"/>
      <c r="L2383" s="31" t="n"/>
      <c r="M2383" s="33">
        <f>IF(I2383="","",J2383*I2383)</f>
        <v/>
      </c>
      <c r="N2383" s="33">
        <f>IF(K2383="","",M2383 * K2383)</f>
        <v/>
      </c>
      <c r="O2383" s="33">
        <f>IF(K2383="","",M2383 + N2383)</f>
        <v/>
      </c>
      <c r="P2383" s="4" t="n"/>
      <c r="Q2383" s="33">
        <f>IF(L2383&amp;K2383="","",M2383 * L2383)</f>
        <v/>
      </c>
      <c r="R2383" s="34">
        <f>IF(M2383="","",O2383-P2383-Q2383)</f>
        <v/>
      </c>
    </row>
    <row r="2384">
      <c r="A2384" s="25" t="n">
        <v>2380</v>
      </c>
      <c r="B2384" s="26">
        <f>_xlfn.XLOOKUP(C2384,sales!C:C,scon!B:B,"")</f>
        <v/>
      </c>
      <c r="C2384" s="4" t="n"/>
      <c r="D2384" s="26">
        <f>_xlfn.XLOOKUP(C2384,sales!C:C,scon!D:D,"")</f>
        <v/>
      </c>
      <c r="E2384" s="26">
        <f>_xlfn.XLOOKUP(C2384,sales!C:C,scon!E:E,"")</f>
        <v/>
      </c>
      <c r="F2384" s="4" t="n"/>
      <c r="G2384" s="27" t="n"/>
      <c r="H2384" s="28" t="n"/>
      <c r="I2384" s="4" t="n"/>
      <c r="J2384" s="35">
        <f>_xlfn.XLOOKUP(C2384,sales!C:C,scon!L:L,"")</f>
        <v/>
      </c>
      <c r="K2384" s="31" t="n"/>
      <c r="L2384" s="31" t="n"/>
      <c r="M2384" s="33">
        <f>IF(I2384="","",J2384*I2384)</f>
        <v/>
      </c>
      <c r="N2384" s="33">
        <f>IF(K2384="","",M2384 * K2384)</f>
        <v/>
      </c>
      <c r="O2384" s="33">
        <f>IF(K2384="","",M2384 + N2384)</f>
        <v/>
      </c>
      <c r="P2384" s="4" t="n"/>
      <c r="Q2384" s="33">
        <f>IF(L2384&amp;K2384="","",M2384 * L2384)</f>
        <v/>
      </c>
      <c r="R2384" s="34">
        <f>IF(M2384="","",O2384-P2384-Q2384)</f>
        <v/>
      </c>
    </row>
    <row r="2385">
      <c r="A2385" s="25" t="n">
        <v>2381</v>
      </c>
      <c r="B2385" s="26">
        <f>_xlfn.XLOOKUP(C2385,sales!C:C,scon!B:B,"")</f>
        <v/>
      </c>
      <c r="C2385" s="4" t="n"/>
      <c r="D2385" s="26">
        <f>_xlfn.XLOOKUP(C2385,sales!C:C,scon!D:D,"")</f>
        <v/>
      </c>
      <c r="E2385" s="26">
        <f>_xlfn.XLOOKUP(C2385,sales!C:C,scon!E:E,"")</f>
        <v/>
      </c>
      <c r="F2385" s="4" t="n"/>
      <c r="G2385" s="27" t="n"/>
      <c r="H2385" s="28" t="n"/>
      <c r="I2385" s="4" t="n"/>
      <c r="J2385" s="35">
        <f>_xlfn.XLOOKUP(C2385,sales!C:C,scon!L:L,"")</f>
        <v/>
      </c>
      <c r="K2385" s="31" t="n"/>
      <c r="L2385" s="31" t="n"/>
      <c r="M2385" s="33">
        <f>IF(I2385="","",J2385*I2385)</f>
        <v/>
      </c>
      <c r="N2385" s="33">
        <f>IF(K2385="","",M2385 * K2385)</f>
        <v/>
      </c>
      <c r="O2385" s="33">
        <f>IF(K2385="","",M2385 + N2385)</f>
        <v/>
      </c>
      <c r="P2385" s="4" t="n"/>
      <c r="Q2385" s="33">
        <f>IF(L2385&amp;K2385="","",M2385 * L2385)</f>
        <v/>
      </c>
      <c r="R2385" s="34">
        <f>IF(M2385="","",O2385-P2385-Q2385)</f>
        <v/>
      </c>
    </row>
    <row r="2386">
      <c r="A2386" s="25" t="n">
        <v>2382</v>
      </c>
      <c r="B2386" s="26">
        <f>_xlfn.XLOOKUP(C2386,sales!C:C,scon!B:B,"")</f>
        <v/>
      </c>
      <c r="C2386" s="4" t="n"/>
      <c r="D2386" s="26">
        <f>_xlfn.XLOOKUP(C2386,sales!C:C,scon!D:D,"")</f>
        <v/>
      </c>
      <c r="E2386" s="26">
        <f>_xlfn.XLOOKUP(C2386,sales!C:C,scon!E:E,"")</f>
        <v/>
      </c>
      <c r="F2386" s="4" t="n"/>
      <c r="G2386" s="27" t="n"/>
      <c r="H2386" s="28" t="n"/>
      <c r="I2386" s="4" t="n"/>
      <c r="J2386" s="35">
        <f>_xlfn.XLOOKUP(C2386,sales!C:C,scon!L:L,"")</f>
        <v/>
      </c>
      <c r="K2386" s="31" t="n"/>
      <c r="L2386" s="31" t="n"/>
      <c r="M2386" s="33">
        <f>IF(I2386="","",J2386*I2386)</f>
        <v/>
      </c>
      <c r="N2386" s="33">
        <f>IF(K2386="","",M2386 * K2386)</f>
        <v/>
      </c>
      <c r="O2386" s="33">
        <f>IF(K2386="","",M2386 + N2386)</f>
        <v/>
      </c>
      <c r="P2386" s="4" t="n"/>
      <c r="Q2386" s="33">
        <f>IF(L2386&amp;K2386="","",M2386 * L2386)</f>
        <v/>
      </c>
      <c r="R2386" s="34">
        <f>IF(M2386="","",O2386-P2386-Q2386)</f>
        <v/>
      </c>
    </row>
    <row r="2387">
      <c r="A2387" s="25" t="n">
        <v>2383</v>
      </c>
      <c r="B2387" s="26">
        <f>_xlfn.XLOOKUP(C2387,sales!C:C,scon!B:B,"")</f>
        <v/>
      </c>
      <c r="C2387" s="4" t="n"/>
      <c r="D2387" s="26">
        <f>_xlfn.XLOOKUP(C2387,sales!C:C,scon!D:D,"")</f>
        <v/>
      </c>
      <c r="E2387" s="26">
        <f>_xlfn.XLOOKUP(C2387,sales!C:C,scon!E:E,"")</f>
        <v/>
      </c>
      <c r="F2387" s="4" t="n"/>
      <c r="G2387" s="27" t="n"/>
      <c r="H2387" s="28" t="n"/>
      <c r="I2387" s="4" t="n"/>
      <c r="J2387" s="35">
        <f>_xlfn.XLOOKUP(C2387,sales!C:C,scon!L:L,"")</f>
        <v/>
      </c>
      <c r="K2387" s="31" t="n"/>
      <c r="L2387" s="31" t="n"/>
      <c r="M2387" s="33">
        <f>IF(I2387="","",J2387*I2387)</f>
        <v/>
      </c>
      <c r="N2387" s="33">
        <f>IF(K2387="","",M2387 * K2387)</f>
        <v/>
      </c>
      <c r="O2387" s="33">
        <f>IF(K2387="","",M2387 + N2387)</f>
        <v/>
      </c>
      <c r="P2387" s="4" t="n"/>
      <c r="Q2387" s="33">
        <f>IF(L2387&amp;K2387="","",M2387 * L2387)</f>
        <v/>
      </c>
      <c r="R2387" s="34">
        <f>IF(M2387="","",O2387-P2387-Q2387)</f>
        <v/>
      </c>
    </row>
    <row r="2388">
      <c r="A2388" s="25" t="n">
        <v>2384</v>
      </c>
      <c r="B2388" s="26">
        <f>_xlfn.XLOOKUP(C2388,sales!C:C,scon!B:B,"")</f>
        <v/>
      </c>
      <c r="C2388" s="4" t="n"/>
      <c r="D2388" s="26">
        <f>_xlfn.XLOOKUP(C2388,sales!C:C,scon!D:D,"")</f>
        <v/>
      </c>
      <c r="E2388" s="26">
        <f>_xlfn.XLOOKUP(C2388,sales!C:C,scon!E:E,"")</f>
        <v/>
      </c>
      <c r="F2388" s="4" t="n"/>
      <c r="G2388" s="27" t="n"/>
      <c r="H2388" s="28" t="n"/>
      <c r="I2388" s="4" t="n"/>
      <c r="J2388" s="35">
        <f>_xlfn.XLOOKUP(C2388,sales!C:C,scon!L:L,"")</f>
        <v/>
      </c>
      <c r="K2388" s="31" t="n"/>
      <c r="L2388" s="31" t="n"/>
      <c r="M2388" s="33">
        <f>IF(I2388="","",J2388*I2388)</f>
        <v/>
      </c>
      <c r="N2388" s="33">
        <f>IF(K2388="","",M2388 * K2388)</f>
        <v/>
      </c>
      <c r="O2388" s="33">
        <f>IF(K2388="","",M2388 + N2388)</f>
        <v/>
      </c>
      <c r="P2388" s="4" t="n"/>
      <c r="Q2388" s="33">
        <f>IF(L2388&amp;K2388="","",M2388 * L2388)</f>
        <v/>
      </c>
      <c r="R2388" s="34">
        <f>IF(M2388="","",O2388-P2388-Q2388)</f>
        <v/>
      </c>
    </row>
    <row r="2389">
      <c r="A2389" s="25" t="n">
        <v>2385</v>
      </c>
      <c r="B2389" s="26">
        <f>_xlfn.XLOOKUP(C2389,sales!C:C,scon!B:B,"")</f>
        <v/>
      </c>
      <c r="C2389" s="4" t="n"/>
      <c r="D2389" s="26">
        <f>_xlfn.XLOOKUP(C2389,sales!C:C,scon!D:D,"")</f>
        <v/>
      </c>
      <c r="E2389" s="26">
        <f>_xlfn.XLOOKUP(C2389,sales!C:C,scon!E:E,"")</f>
        <v/>
      </c>
      <c r="F2389" s="4" t="n"/>
      <c r="G2389" s="27" t="n"/>
      <c r="H2389" s="28" t="n"/>
      <c r="I2389" s="4" t="n"/>
      <c r="J2389" s="35">
        <f>_xlfn.XLOOKUP(C2389,sales!C:C,scon!L:L,"")</f>
        <v/>
      </c>
      <c r="K2389" s="31" t="n"/>
      <c r="L2389" s="31" t="n"/>
      <c r="M2389" s="33">
        <f>IF(I2389="","",J2389*I2389)</f>
        <v/>
      </c>
      <c r="N2389" s="33">
        <f>IF(K2389="","",M2389 * K2389)</f>
        <v/>
      </c>
      <c r="O2389" s="33">
        <f>IF(K2389="","",M2389 + N2389)</f>
        <v/>
      </c>
      <c r="P2389" s="4" t="n"/>
      <c r="Q2389" s="33">
        <f>IF(L2389&amp;K2389="","",M2389 * L2389)</f>
        <v/>
      </c>
      <c r="R2389" s="34">
        <f>IF(M2389="","",O2389-P2389-Q2389)</f>
        <v/>
      </c>
    </row>
    <row r="2390">
      <c r="A2390" s="25" t="n">
        <v>2386</v>
      </c>
      <c r="B2390" s="26">
        <f>_xlfn.XLOOKUP(C2390,sales!C:C,scon!B:B,"")</f>
        <v/>
      </c>
      <c r="C2390" s="4" t="n"/>
      <c r="D2390" s="26">
        <f>_xlfn.XLOOKUP(C2390,sales!C:C,scon!D:D,"")</f>
        <v/>
      </c>
      <c r="E2390" s="26">
        <f>_xlfn.XLOOKUP(C2390,sales!C:C,scon!E:E,"")</f>
        <v/>
      </c>
      <c r="F2390" s="4" t="n"/>
      <c r="G2390" s="27" t="n"/>
      <c r="H2390" s="28" t="n"/>
      <c r="I2390" s="4" t="n"/>
      <c r="J2390" s="35">
        <f>_xlfn.XLOOKUP(C2390,sales!C:C,scon!L:L,"")</f>
        <v/>
      </c>
      <c r="K2390" s="31" t="n"/>
      <c r="L2390" s="31" t="n"/>
      <c r="M2390" s="33">
        <f>IF(I2390="","",J2390*I2390)</f>
        <v/>
      </c>
      <c r="N2390" s="33">
        <f>IF(K2390="","",M2390 * K2390)</f>
        <v/>
      </c>
      <c r="O2390" s="33">
        <f>IF(K2390="","",M2390 + N2390)</f>
        <v/>
      </c>
      <c r="P2390" s="4" t="n"/>
      <c r="Q2390" s="33">
        <f>IF(L2390&amp;K2390="","",M2390 * L2390)</f>
        <v/>
      </c>
      <c r="R2390" s="34">
        <f>IF(M2390="","",O2390-P2390-Q2390)</f>
        <v/>
      </c>
    </row>
    <row r="2391">
      <c r="A2391" s="25" t="n">
        <v>2387</v>
      </c>
      <c r="B2391" s="26">
        <f>_xlfn.XLOOKUP(C2391,sales!C:C,scon!B:B,"")</f>
        <v/>
      </c>
      <c r="C2391" s="4" t="n"/>
      <c r="D2391" s="26">
        <f>_xlfn.XLOOKUP(C2391,sales!C:C,scon!D:D,"")</f>
        <v/>
      </c>
      <c r="E2391" s="26">
        <f>_xlfn.XLOOKUP(C2391,sales!C:C,scon!E:E,"")</f>
        <v/>
      </c>
      <c r="F2391" s="4" t="n"/>
      <c r="G2391" s="27" t="n"/>
      <c r="H2391" s="28" t="n"/>
      <c r="I2391" s="4" t="n"/>
      <c r="J2391" s="35">
        <f>_xlfn.XLOOKUP(C2391,sales!C:C,scon!L:L,"")</f>
        <v/>
      </c>
      <c r="K2391" s="31" t="n"/>
      <c r="L2391" s="31" t="n"/>
      <c r="M2391" s="33">
        <f>IF(I2391="","",J2391*I2391)</f>
        <v/>
      </c>
      <c r="N2391" s="33">
        <f>IF(K2391="","",M2391 * K2391)</f>
        <v/>
      </c>
      <c r="O2391" s="33">
        <f>IF(K2391="","",M2391 + N2391)</f>
        <v/>
      </c>
      <c r="P2391" s="4" t="n"/>
      <c r="Q2391" s="33">
        <f>IF(L2391&amp;K2391="","",M2391 * L2391)</f>
        <v/>
      </c>
      <c r="R2391" s="34">
        <f>IF(M2391="","",O2391-P2391-Q2391)</f>
        <v/>
      </c>
    </row>
    <row r="2392">
      <c r="A2392" s="25" t="n">
        <v>2388</v>
      </c>
      <c r="B2392" s="26">
        <f>_xlfn.XLOOKUP(C2392,sales!C:C,scon!B:B,"")</f>
        <v/>
      </c>
      <c r="C2392" s="4" t="n"/>
      <c r="D2392" s="26">
        <f>_xlfn.XLOOKUP(C2392,sales!C:C,scon!D:D,"")</f>
        <v/>
      </c>
      <c r="E2392" s="26">
        <f>_xlfn.XLOOKUP(C2392,sales!C:C,scon!E:E,"")</f>
        <v/>
      </c>
      <c r="F2392" s="4" t="n"/>
      <c r="G2392" s="27" t="n"/>
      <c r="H2392" s="28" t="n"/>
      <c r="I2392" s="4" t="n"/>
      <c r="J2392" s="35">
        <f>_xlfn.XLOOKUP(C2392,sales!C:C,scon!L:L,"")</f>
        <v/>
      </c>
      <c r="K2392" s="31" t="n"/>
      <c r="L2392" s="31" t="n"/>
      <c r="M2392" s="33">
        <f>IF(I2392="","",J2392*I2392)</f>
        <v/>
      </c>
      <c r="N2392" s="33">
        <f>IF(K2392="","",M2392 * K2392)</f>
        <v/>
      </c>
      <c r="O2392" s="33">
        <f>IF(K2392="","",M2392 + N2392)</f>
        <v/>
      </c>
      <c r="P2392" s="4" t="n"/>
      <c r="Q2392" s="33">
        <f>IF(L2392&amp;K2392="","",M2392 * L2392)</f>
        <v/>
      </c>
      <c r="R2392" s="34">
        <f>IF(M2392="","",O2392-P2392-Q2392)</f>
        <v/>
      </c>
    </row>
    <row r="2393">
      <c r="A2393" s="25" t="n">
        <v>2389</v>
      </c>
      <c r="B2393" s="26">
        <f>_xlfn.XLOOKUP(C2393,sales!C:C,scon!B:B,"")</f>
        <v/>
      </c>
      <c r="C2393" s="4" t="n"/>
      <c r="D2393" s="26">
        <f>_xlfn.XLOOKUP(C2393,sales!C:C,scon!D:D,"")</f>
        <v/>
      </c>
      <c r="E2393" s="26">
        <f>_xlfn.XLOOKUP(C2393,sales!C:C,scon!E:E,"")</f>
        <v/>
      </c>
      <c r="F2393" s="4" t="n"/>
      <c r="G2393" s="27" t="n"/>
      <c r="H2393" s="28" t="n"/>
      <c r="I2393" s="4" t="n"/>
      <c r="J2393" s="35">
        <f>_xlfn.XLOOKUP(C2393,sales!C:C,scon!L:L,"")</f>
        <v/>
      </c>
      <c r="K2393" s="31" t="n"/>
      <c r="L2393" s="31" t="n"/>
      <c r="M2393" s="33">
        <f>IF(I2393="","",J2393*I2393)</f>
        <v/>
      </c>
      <c r="N2393" s="33">
        <f>IF(K2393="","",M2393 * K2393)</f>
        <v/>
      </c>
      <c r="O2393" s="33">
        <f>IF(K2393="","",M2393 + N2393)</f>
        <v/>
      </c>
      <c r="P2393" s="4" t="n"/>
      <c r="Q2393" s="33">
        <f>IF(L2393&amp;K2393="","",M2393 * L2393)</f>
        <v/>
      </c>
      <c r="R2393" s="34">
        <f>IF(M2393="","",O2393-P2393-Q2393)</f>
        <v/>
      </c>
    </row>
    <row r="2394">
      <c r="A2394" s="25" t="n">
        <v>2390</v>
      </c>
      <c r="B2394" s="26">
        <f>_xlfn.XLOOKUP(C2394,sales!C:C,scon!B:B,"")</f>
        <v/>
      </c>
      <c r="C2394" s="4" t="n"/>
      <c r="D2394" s="26">
        <f>_xlfn.XLOOKUP(C2394,sales!C:C,scon!D:D,"")</f>
        <v/>
      </c>
      <c r="E2394" s="26">
        <f>_xlfn.XLOOKUP(C2394,sales!C:C,scon!E:E,"")</f>
        <v/>
      </c>
      <c r="F2394" s="4" t="n"/>
      <c r="G2394" s="27" t="n"/>
      <c r="H2394" s="28" t="n"/>
      <c r="I2394" s="4" t="n"/>
      <c r="J2394" s="35">
        <f>_xlfn.XLOOKUP(C2394,sales!C:C,scon!L:L,"")</f>
        <v/>
      </c>
      <c r="K2394" s="31" t="n"/>
      <c r="L2394" s="31" t="n"/>
      <c r="M2394" s="33">
        <f>IF(I2394="","",J2394*I2394)</f>
        <v/>
      </c>
      <c r="N2394" s="33">
        <f>IF(K2394="","",M2394 * K2394)</f>
        <v/>
      </c>
      <c r="O2394" s="33">
        <f>IF(K2394="","",M2394 + N2394)</f>
        <v/>
      </c>
      <c r="P2394" s="4" t="n"/>
      <c r="Q2394" s="33">
        <f>IF(L2394&amp;K2394="","",M2394 * L2394)</f>
        <v/>
      </c>
      <c r="R2394" s="34">
        <f>IF(M2394="","",O2394-P2394-Q2394)</f>
        <v/>
      </c>
    </row>
    <row r="2395">
      <c r="A2395" s="25" t="n">
        <v>2391</v>
      </c>
      <c r="B2395" s="26">
        <f>_xlfn.XLOOKUP(C2395,sales!C:C,scon!B:B,"")</f>
        <v/>
      </c>
      <c r="C2395" s="4" t="n"/>
      <c r="D2395" s="26">
        <f>_xlfn.XLOOKUP(C2395,sales!C:C,scon!D:D,"")</f>
        <v/>
      </c>
      <c r="E2395" s="26">
        <f>_xlfn.XLOOKUP(C2395,sales!C:C,scon!E:E,"")</f>
        <v/>
      </c>
      <c r="F2395" s="4" t="n"/>
      <c r="G2395" s="27" t="n"/>
      <c r="H2395" s="28" t="n"/>
      <c r="I2395" s="4" t="n"/>
      <c r="J2395" s="35">
        <f>_xlfn.XLOOKUP(C2395,sales!C:C,scon!L:L,"")</f>
        <v/>
      </c>
      <c r="K2395" s="31" t="n"/>
      <c r="L2395" s="31" t="n"/>
      <c r="M2395" s="33">
        <f>IF(I2395="","",J2395*I2395)</f>
        <v/>
      </c>
      <c r="N2395" s="33">
        <f>IF(K2395="","",M2395 * K2395)</f>
        <v/>
      </c>
      <c r="O2395" s="33">
        <f>IF(K2395="","",M2395 + N2395)</f>
        <v/>
      </c>
      <c r="P2395" s="4" t="n"/>
      <c r="Q2395" s="33">
        <f>IF(L2395&amp;K2395="","",M2395 * L2395)</f>
        <v/>
      </c>
      <c r="R2395" s="34">
        <f>IF(M2395="","",O2395-P2395-Q2395)</f>
        <v/>
      </c>
    </row>
    <row r="2396">
      <c r="A2396" s="25" t="n">
        <v>2392</v>
      </c>
      <c r="B2396" s="26">
        <f>_xlfn.XLOOKUP(C2396,sales!C:C,scon!B:B,"")</f>
        <v/>
      </c>
      <c r="C2396" s="4" t="n"/>
      <c r="D2396" s="26">
        <f>_xlfn.XLOOKUP(C2396,sales!C:C,scon!D:D,"")</f>
        <v/>
      </c>
      <c r="E2396" s="26">
        <f>_xlfn.XLOOKUP(C2396,sales!C:C,scon!E:E,"")</f>
        <v/>
      </c>
      <c r="F2396" s="4" t="n"/>
      <c r="G2396" s="27" t="n"/>
      <c r="H2396" s="28" t="n"/>
      <c r="I2396" s="4" t="n"/>
      <c r="J2396" s="35">
        <f>_xlfn.XLOOKUP(C2396,sales!C:C,scon!L:L,"")</f>
        <v/>
      </c>
      <c r="K2396" s="31" t="n"/>
      <c r="L2396" s="31" t="n"/>
      <c r="M2396" s="33">
        <f>IF(I2396="","",J2396*I2396)</f>
        <v/>
      </c>
      <c r="N2396" s="33">
        <f>IF(K2396="","",M2396 * K2396)</f>
        <v/>
      </c>
      <c r="O2396" s="33">
        <f>IF(K2396="","",M2396 + N2396)</f>
        <v/>
      </c>
      <c r="P2396" s="4" t="n"/>
      <c r="Q2396" s="33">
        <f>IF(L2396&amp;K2396="","",M2396 * L2396)</f>
        <v/>
      </c>
      <c r="R2396" s="34">
        <f>IF(M2396="","",O2396-P2396-Q2396)</f>
        <v/>
      </c>
    </row>
    <row r="2397">
      <c r="A2397" s="25" t="n">
        <v>2393</v>
      </c>
      <c r="B2397" s="26">
        <f>_xlfn.XLOOKUP(C2397,sales!C:C,scon!B:B,"")</f>
        <v/>
      </c>
      <c r="C2397" s="4" t="n"/>
      <c r="D2397" s="26">
        <f>_xlfn.XLOOKUP(C2397,sales!C:C,scon!D:D,"")</f>
        <v/>
      </c>
      <c r="E2397" s="26">
        <f>_xlfn.XLOOKUP(C2397,sales!C:C,scon!E:E,"")</f>
        <v/>
      </c>
      <c r="F2397" s="4" t="n"/>
      <c r="G2397" s="27" t="n"/>
      <c r="H2397" s="28" t="n"/>
      <c r="I2397" s="4" t="n"/>
      <c r="J2397" s="35">
        <f>_xlfn.XLOOKUP(C2397,sales!C:C,scon!L:L,"")</f>
        <v/>
      </c>
      <c r="K2397" s="31" t="n"/>
      <c r="L2397" s="31" t="n"/>
      <c r="M2397" s="33">
        <f>IF(I2397="","",J2397*I2397)</f>
        <v/>
      </c>
      <c r="N2397" s="33">
        <f>IF(K2397="","",M2397 * K2397)</f>
        <v/>
      </c>
      <c r="O2397" s="33">
        <f>IF(K2397="","",M2397 + N2397)</f>
        <v/>
      </c>
      <c r="P2397" s="4" t="n"/>
      <c r="Q2397" s="33">
        <f>IF(L2397&amp;K2397="","",M2397 * L2397)</f>
        <v/>
      </c>
      <c r="R2397" s="34">
        <f>IF(M2397="","",O2397-P2397-Q2397)</f>
        <v/>
      </c>
    </row>
    <row r="2398">
      <c r="A2398" s="25" t="n">
        <v>2394</v>
      </c>
      <c r="B2398" s="26">
        <f>_xlfn.XLOOKUP(C2398,sales!C:C,scon!B:B,"")</f>
        <v/>
      </c>
      <c r="C2398" s="4" t="n"/>
      <c r="D2398" s="26">
        <f>_xlfn.XLOOKUP(C2398,sales!C:C,scon!D:D,"")</f>
        <v/>
      </c>
      <c r="E2398" s="26">
        <f>_xlfn.XLOOKUP(C2398,sales!C:C,scon!E:E,"")</f>
        <v/>
      </c>
      <c r="F2398" s="4" t="n"/>
      <c r="G2398" s="27" t="n"/>
      <c r="H2398" s="28" t="n"/>
      <c r="I2398" s="4" t="n"/>
      <c r="J2398" s="35">
        <f>_xlfn.XLOOKUP(C2398,sales!C:C,scon!L:L,"")</f>
        <v/>
      </c>
      <c r="K2398" s="31" t="n"/>
      <c r="L2398" s="31" t="n"/>
      <c r="M2398" s="33">
        <f>IF(I2398="","",J2398*I2398)</f>
        <v/>
      </c>
      <c r="N2398" s="33">
        <f>IF(K2398="","",M2398 * K2398)</f>
        <v/>
      </c>
      <c r="O2398" s="33">
        <f>IF(K2398="","",M2398 + N2398)</f>
        <v/>
      </c>
      <c r="P2398" s="4" t="n"/>
      <c r="Q2398" s="33">
        <f>IF(L2398&amp;K2398="","",M2398 * L2398)</f>
        <v/>
      </c>
      <c r="R2398" s="34">
        <f>IF(M2398="","",O2398-P2398-Q2398)</f>
        <v/>
      </c>
    </row>
    <row r="2399">
      <c r="A2399" s="25" t="n">
        <v>2395</v>
      </c>
      <c r="B2399" s="26">
        <f>_xlfn.XLOOKUP(C2399,sales!C:C,scon!B:B,"")</f>
        <v/>
      </c>
      <c r="C2399" s="4" t="n"/>
      <c r="D2399" s="26">
        <f>_xlfn.XLOOKUP(C2399,sales!C:C,scon!D:D,"")</f>
        <v/>
      </c>
      <c r="E2399" s="26">
        <f>_xlfn.XLOOKUP(C2399,sales!C:C,scon!E:E,"")</f>
        <v/>
      </c>
      <c r="F2399" s="4" t="n"/>
      <c r="G2399" s="27" t="n"/>
      <c r="H2399" s="28" t="n"/>
      <c r="I2399" s="4" t="n"/>
      <c r="J2399" s="35">
        <f>_xlfn.XLOOKUP(C2399,sales!C:C,scon!L:L,"")</f>
        <v/>
      </c>
      <c r="K2399" s="31" t="n"/>
      <c r="L2399" s="31" t="n"/>
      <c r="M2399" s="33">
        <f>IF(I2399="","",J2399*I2399)</f>
        <v/>
      </c>
      <c r="N2399" s="33">
        <f>IF(K2399="","",M2399 * K2399)</f>
        <v/>
      </c>
      <c r="O2399" s="33">
        <f>IF(K2399="","",M2399 + N2399)</f>
        <v/>
      </c>
      <c r="P2399" s="4" t="n"/>
      <c r="Q2399" s="33">
        <f>IF(L2399&amp;K2399="","",M2399 * L2399)</f>
        <v/>
      </c>
      <c r="R2399" s="34">
        <f>IF(M2399="","",O2399-P2399-Q2399)</f>
        <v/>
      </c>
    </row>
    <row r="2400">
      <c r="A2400" s="25" t="n">
        <v>2396</v>
      </c>
      <c r="B2400" s="26">
        <f>_xlfn.XLOOKUP(C2400,sales!C:C,scon!B:B,"")</f>
        <v/>
      </c>
      <c r="C2400" s="4" t="n"/>
      <c r="D2400" s="26">
        <f>_xlfn.XLOOKUP(C2400,sales!C:C,scon!D:D,"")</f>
        <v/>
      </c>
      <c r="E2400" s="26">
        <f>_xlfn.XLOOKUP(C2400,sales!C:C,scon!E:E,"")</f>
        <v/>
      </c>
      <c r="F2400" s="4" t="n"/>
      <c r="G2400" s="27" t="n"/>
      <c r="H2400" s="28" t="n"/>
      <c r="I2400" s="4" t="n"/>
      <c r="J2400" s="35">
        <f>_xlfn.XLOOKUP(C2400,sales!C:C,scon!L:L,"")</f>
        <v/>
      </c>
      <c r="K2400" s="31" t="n"/>
      <c r="L2400" s="31" t="n"/>
      <c r="M2400" s="33">
        <f>IF(I2400="","",J2400*I2400)</f>
        <v/>
      </c>
      <c r="N2400" s="33">
        <f>IF(K2400="","",M2400 * K2400)</f>
        <v/>
      </c>
      <c r="O2400" s="33">
        <f>IF(K2400="","",M2400 + N2400)</f>
        <v/>
      </c>
      <c r="P2400" s="4" t="n"/>
      <c r="Q2400" s="33">
        <f>IF(L2400&amp;K2400="","",M2400 * L2400)</f>
        <v/>
      </c>
      <c r="R2400" s="34">
        <f>IF(M2400="","",O2400-P2400-Q2400)</f>
        <v/>
      </c>
    </row>
    <row r="2401">
      <c r="A2401" s="25" t="n">
        <v>2397</v>
      </c>
      <c r="B2401" s="26">
        <f>_xlfn.XLOOKUP(C2401,sales!C:C,scon!B:B,"")</f>
        <v/>
      </c>
      <c r="C2401" s="4" t="n"/>
      <c r="D2401" s="26">
        <f>_xlfn.XLOOKUP(C2401,sales!C:C,scon!D:D,"")</f>
        <v/>
      </c>
      <c r="E2401" s="26">
        <f>_xlfn.XLOOKUP(C2401,sales!C:C,scon!E:E,"")</f>
        <v/>
      </c>
      <c r="F2401" s="4" t="n"/>
      <c r="G2401" s="27" t="n"/>
      <c r="H2401" s="28" t="n"/>
      <c r="I2401" s="4" t="n"/>
      <c r="J2401" s="35">
        <f>_xlfn.XLOOKUP(C2401,sales!C:C,scon!L:L,"")</f>
        <v/>
      </c>
      <c r="K2401" s="31" t="n"/>
      <c r="L2401" s="31" t="n"/>
      <c r="M2401" s="33">
        <f>IF(I2401="","",J2401*I2401)</f>
        <v/>
      </c>
      <c r="N2401" s="33">
        <f>IF(K2401="","",M2401 * K2401)</f>
        <v/>
      </c>
      <c r="O2401" s="33">
        <f>IF(K2401="","",M2401 + N2401)</f>
        <v/>
      </c>
      <c r="P2401" s="4" t="n"/>
      <c r="Q2401" s="33">
        <f>IF(L2401&amp;K2401="","",M2401 * L2401)</f>
        <v/>
      </c>
      <c r="R2401" s="34">
        <f>IF(M2401="","",O2401-P2401-Q2401)</f>
        <v/>
      </c>
    </row>
    <row r="2402">
      <c r="A2402" s="25" t="n">
        <v>2398</v>
      </c>
      <c r="B2402" s="26">
        <f>_xlfn.XLOOKUP(C2402,sales!C:C,scon!B:B,"")</f>
        <v/>
      </c>
      <c r="C2402" s="4" t="n"/>
      <c r="D2402" s="26">
        <f>_xlfn.XLOOKUP(C2402,sales!C:C,scon!D:D,"")</f>
        <v/>
      </c>
      <c r="E2402" s="26">
        <f>_xlfn.XLOOKUP(C2402,sales!C:C,scon!E:E,"")</f>
        <v/>
      </c>
      <c r="F2402" s="4" t="n"/>
      <c r="G2402" s="27" t="n"/>
      <c r="H2402" s="28" t="n"/>
      <c r="I2402" s="4" t="n"/>
      <c r="J2402" s="35">
        <f>_xlfn.XLOOKUP(C2402,sales!C:C,scon!L:L,"")</f>
        <v/>
      </c>
      <c r="K2402" s="31" t="n"/>
      <c r="L2402" s="31" t="n"/>
      <c r="M2402" s="33">
        <f>IF(I2402="","",J2402*I2402)</f>
        <v/>
      </c>
      <c r="N2402" s="33">
        <f>IF(K2402="","",M2402 * K2402)</f>
        <v/>
      </c>
      <c r="O2402" s="33">
        <f>IF(K2402="","",M2402 + N2402)</f>
        <v/>
      </c>
      <c r="P2402" s="4" t="n"/>
      <c r="Q2402" s="33">
        <f>IF(L2402&amp;K2402="","",M2402 * L2402)</f>
        <v/>
      </c>
      <c r="R2402" s="34">
        <f>IF(M2402="","",O2402-P2402-Q2402)</f>
        <v/>
      </c>
    </row>
    <row r="2403">
      <c r="A2403" s="25" t="n">
        <v>2399</v>
      </c>
      <c r="B2403" s="26">
        <f>_xlfn.XLOOKUP(C2403,sales!C:C,scon!B:B,"")</f>
        <v/>
      </c>
      <c r="C2403" s="4" t="n"/>
      <c r="D2403" s="26">
        <f>_xlfn.XLOOKUP(C2403,sales!C:C,scon!D:D,"")</f>
        <v/>
      </c>
      <c r="E2403" s="26">
        <f>_xlfn.XLOOKUP(C2403,sales!C:C,scon!E:E,"")</f>
        <v/>
      </c>
      <c r="F2403" s="4" t="n"/>
      <c r="G2403" s="27" t="n"/>
      <c r="H2403" s="28" t="n"/>
      <c r="I2403" s="4" t="n"/>
      <c r="J2403" s="35">
        <f>_xlfn.XLOOKUP(C2403,sales!C:C,scon!L:L,"")</f>
        <v/>
      </c>
      <c r="K2403" s="31" t="n"/>
      <c r="L2403" s="31" t="n"/>
      <c r="M2403" s="33">
        <f>IF(I2403="","",J2403*I2403)</f>
        <v/>
      </c>
      <c r="N2403" s="33">
        <f>IF(K2403="","",M2403 * K2403)</f>
        <v/>
      </c>
      <c r="O2403" s="33">
        <f>IF(K2403="","",M2403 + N2403)</f>
        <v/>
      </c>
      <c r="P2403" s="4" t="n"/>
      <c r="Q2403" s="33">
        <f>IF(L2403&amp;K2403="","",M2403 * L2403)</f>
        <v/>
      </c>
      <c r="R2403" s="34">
        <f>IF(M2403="","",O2403-P2403-Q2403)</f>
        <v/>
      </c>
    </row>
    <row r="2404">
      <c r="A2404" s="25" t="n">
        <v>2400</v>
      </c>
      <c r="B2404" s="26">
        <f>_xlfn.XLOOKUP(C2404,sales!C:C,scon!B:B,"")</f>
        <v/>
      </c>
      <c r="C2404" s="4" t="n"/>
      <c r="D2404" s="26">
        <f>_xlfn.XLOOKUP(C2404,sales!C:C,scon!D:D,"")</f>
        <v/>
      </c>
      <c r="E2404" s="26">
        <f>_xlfn.XLOOKUP(C2404,sales!C:C,scon!E:E,"")</f>
        <v/>
      </c>
      <c r="F2404" s="4" t="n"/>
      <c r="G2404" s="27" t="n"/>
      <c r="H2404" s="28" t="n"/>
      <c r="I2404" s="4" t="n"/>
      <c r="J2404" s="35">
        <f>_xlfn.XLOOKUP(C2404,sales!C:C,scon!L:L,"")</f>
        <v/>
      </c>
      <c r="K2404" s="31" t="n"/>
      <c r="L2404" s="31" t="n"/>
      <c r="M2404" s="33">
        <f>IF(I2404="","",J2404*I2404)</f>
        <v/>
      </c>
      <c r="N2404" s="33">
        <f>IF(K2404="","",M2404 * K2404)</f>
        <v/>
      </c>
      <c r="O2404" s="33">
        <f>IF(K2404="","",M2404 + N2404)</f>
        <v/>
      </c>
      <c r="P2404" s="4" t="n"/>
      <c r="Q2404" s="33">
        <f>IF(L2404&amp;K2404="","",M2404 * L2404)</f>
        <v/>
      </c>
      <c r="R2404" s="34">
        <f>IF(M2404="","",O2404-P2404-Q2404)</f>
        <v/>
      </c>
    </row>
    <row r="2405">
      <c r="A2405" s="25" t="n">
        <v>2401</v>
      </c>
      <c r="B2405" s="26">
        <f>_xlfn.XLOOKUP(C2405,sales!C:C,scon!B:B,"")</f>
        <v/>
      </c>
      <c r="C2405" s="4" t="n"/>
      <c r="D2405" s="26">
        <f>_xlfn.XLOOKUP(C2405,sales!C:C,scon!D:D,"")</f>
        <v/>
      </c>
      <c r="E2405" s="26">
        <f>_xlfn.XLOOKUP(C2405,sales!C:C,scon!E:E,"")</f>
        <v/>
      </c>
      <c r="F2405" s="4" t="n"/>
      <c r="G2405" s="27" t="n"/>
      <c r="H2405" s="28" t="n"/>
      <c r="I2405" s="4" t="n"/>
      <c r="J2405" s="35">
        <f>_xlfn.XLOOKUP(C2405,sales!C:C,scon!L:L,"")</f>
        <v/>
      </c>
      <c r="K2405" s="31" t="n"/>
      <c r="L2405" s="31" t="n"/>
      <c r="M2405" s="33">
        <f>IF(I2405="","",J2405*I2405)</f>
        <v/>
      </c>
      <c r="N2405" s="33">
        <f>IF(K2405="","",M2405 * K2405)</f>
        <v/>
      </c>
      <c r="O2405" s="33">
        <f>IF(K2405="","",M2405 + N2405)</f>
        <v/>
      </c>
      <c r="P2405" s="4" t="n"/>
      <c r="Q2405" s="33">
        <f>IF(L2405&amp;K2405="","",M2405 * L2405)</f>
        <v/>
      </c>
      <c r="R2405" s="34">
        <f>IF(M2405="","",O2405-P2405-Q2405)</f>
        <v/>
      </c>
    </row>
    <row r="2406">
      <c r="A2406" s="25" t="n">
        <v>2402</v>
      </c>
      <c r="B2406" s="26">
        <f>_xlfn.XLOOKUP(C2406,sales!C:C,scon!B:B,"")</f>
        <v/>
      </c>
      <c r="C2406" s="4" t="n"/>
      <c r="D2406" s="26">
        <f>_xlfn.XLOOKUP(C2406,sales!C:C,scon!D:D,"")</f>
        <v/>
      </c>
      <c r="E2406" s="26">
        <f>_xlfn.XLOOKUP(C2406,sales!C:C,scon!E:E,"")</f>
        <v/>
      </c>
      <c r="F2406" s="4" t="n"/>
      <c r="G2406" s="27" t="n"/>
      <c r="H2406" s="28" t="n"/>
      <c r="I2406" s="4" t="n"/>
      <c r="J2406" s="35">
        <f>_xlfn.XLOOKUP(C2406,sales!C:C,scon!L:L,"")</f>
        <v/>
      </c>
      <c r="K2406" s="31" t="n"/>
      <c r="L2406" s="31" t="n"/>
      <c r="M2406" s="33">
        <f>IF(I2406="","",J2406*I2406)</f>
        <v/>
      </c>
      <c r="N2406" s="33">
        <f>IF(K2406="","",M2406 * K2406)</f>
        <v/>
      </c>
      <c r="O2406" s="33">
        <f>IF(K2406="","",M2406 + N2406)</f>
        <v/>
      </c>
      <c r="P2406" s="4" t="n"/>
      <c r="Q2406" s="33">
        <f>IF(L2406&amp;K2406="","",M2406 * L2406)</f>
        <v/>
      </c>
      <c r="R2406" s="34">
        <f>IF(M2406="","",O2406-P2406-Q2406)</f>
        <v/>
      </c>
    </row>
    <row r="2407">
      <c r="A2407" s="25" t="n">
        <v>2403</v>
      </c>
      <c r="B2407" s="26">
        <f>_xlfn.XLOOKUP(C2407,sales!C:C,scon!B:B,"")</f>
        <v/>
      </c>
      <c r="C2407" s="4" t="n"/>
      <c r="D2407" s="26">
        <f>_xlfn.XLOOKUP(C2407,sales!C:C,scon!D:D,"")</f>
        <v/>
      </c>
      <c r="E2407" s="26">
        <f>_xlfn.XLOOKUP(C2407,sales!C:C,scon!E:E,"")</f>
        <v/>
      </c>
      <c r="F2407" s="4" t="n"/>
      <c r="G2407" s="27" t="n"/>
      <c r="H2407" s="28" t="n"/>
      <c r="I2407" s="4" t="n"/>
      <c r="J2407" s="35">
        <f>_xlfn.XLOOKUP(C2407,sales!C:C,scon!L:L,"")</f>
        <v/>
      </c>
      <c r="K2407" s="31" t="n"/>
      <c r="L2407" s="31" t="n"/>
      <c r="M2407" s="33">
        <f>IF(I2407="","",J2407*I2407)</f>
        <v/>
      </c>
      <c r="N2407" s="33">
        <f>IF(K2407="","",M2407 * K2407)</f>
        <v/>
      </c>
      <c r="O2407" s="33">
        <f>IF(K2407="","",M2407 + N2407)</f>
        <v/>
      </c>
      <c r="P2407" s="4" t="n"/>
      <c r="Q2407" s="33">
        <f>IF(L2407&amp;K2407="","",M2407 * L2407)</f>
        <v/>
      </c>
      <c r="R2407" s="34">
        <f>IF(M2407="","",O2407-P2407-Q2407)</f>
        <v/>
      </c>
    </row>
    <row r="2408">
      <c r="A2408" s="25" t="n">
        <v>2404</v>
      </c>
      <c r="B2408" s="26">
        <f>_xlfn.XLOOKUP(C2408,sales!C:C,scon!B:B,"")</f>
        <v/>
      </c>
      <c r="C2408" s="4" t="n"/>
      <c r="D2408" s="26">
        <f>_xlfn.XLOOKUP(C2408,sales!C:C,scon!D:D,"")</f>
        <v/>
      </c>
      <c r="E2408" s="26">
        <f>_xlfn.XLOOKUP(C2408,sales!C:C,scon!E:E,"")</f>
        <v/>
      </c>
      <c r="F2408" s="4" t="n"/>
      <c r="G2408" s="27" t="n"/>
      <c r="H2408" s="28" t="n"/>
      <c r="I2408" s="4" t="n"/>
      <c r="J2408" s="35">
        <f>_xlfn.XLOOKUP(C2408,sales!C:C,scon!L:L,"")</f>
        <v/>
      </c>
      <c r="K2408" s="31" t="n"/>
      <c r="L2408" s="31" t="n"/>
      <c r="M2408" s="33">
        <f>IF(I2408="","",J2408*I2408)</f>
        <v/>
      </c>
      <c r="N2408" s="33">
        <f>IF(K2408="","",M2408 * K2408)</f>
        <v/>
      </c>
      <c r="O2408" s="33">
        <f>IF(K2408="","",M2408 + N2408)</f>
        <v/>
      </c>
      <c r="P2408" s="4" t="n"/>
      <c r="Q2408" s="33">
        <f>IF(L2408&amp;K2408="","",M2408 * L2408)</f>
        <v/>
      </c>
      <c r="R2408" s="34">
        <f>IF(M2408="","",O2408-P2408-Q2408)</f>
        <v/>
      </c>
    </row>
    <row r="2409">
      <c r="A2409" s="25" t="n">
        <v>2405</v>
      </c>
      <c r="B2409" s="26">
        <f>_xlfn.XLOOKUP(C2409,sales!C:C,scon!B:B,"")</f>
        <v/>
      </c>
      <c r="C2409" s="4" t="n"/>
      <c r="D2409" s="26">
        <f>_xlfn.XLOOKUP(C2409,sales!C:C,scon!D:D,"")</f>
        <v/>
      </c>
      <c r="E2409" s="26">
        <f>_xlfn.XLOOKUP(C2409,sales!C:C,scon!E:E,"")</f>
        <v/>
      </c>
      <c r="F2409" s="4" t="n"/>
      <c r="G2409" s="27" t="n"/>
      <c r="H2409" s="28" t="n"/>
      <c r="I2409" s="4" t="n"/>
      <c r="J2409" s="35">
        <f>_xlfn.XLOOKUP(C2409,sales!C:C,scon!L:L,"")</f>
        <v/>
      </c>
      <c r="K2409" s="31" t="n"/>
      <c r="L2409" s="31" t="n"/>
      <c r="M2409" s="33">
        <f>IF(I2409="","",J2409*I2409)</f>
        <v/>
      </c>
      <c r="N2409" s="33">
        <f>IF(K2409="","",M2409 * K2409)</f>
        <v/>
      </c>
      <c r="O2409" s="33">
        <f>IF(K2409="","",M2409 + N2409)</f>
        <v/>
      </c>
      <c r="P2409" s="4" t="n"/>
      <c r="Q2409" s="33">
        <f>IF(L2409&amp;K2409="","",M2409 * L2409)</f>
        <v/>
      </c>
      <c r="R2409" s="34">
        <f>IF(M2409="","",O2409-P2409-Q2409)</f>
        <v/>
      </c>
    </row>
    <row r="2410">
      <c r="A2410" s="25" t="n">
        <v>2406</v>
      </c>
      <c r="B2410" s="26">
        <f>_xlfn.XLOOKUP(C2410,sales!C:C,scon!B:B,"")</f>
        <v/>
      </c>
      <c r="C2410" s="4" t="n"/>
      <c r="D2410" s="26">
        <f>_xlfn.XLOOKUP(C2410,sales!C:C,scon!D:D,"")</f>
        <v/>
      </c>
      <c r="E2410" s="26">
        <f>_xlfn.XLOOKUP(C2410,sales!C:C,scon!E:E,"")</f>
        <v/>
      </c>
      <c r="F2410" s="4" t="n"/>
      <c r="G2410" s="27" t="n"/>
      <c r="H2410" s="28" t="n"/>
      <c r="I2410" s="4" t="n"/>
      <c r="J2410" s="35">
        <f>_xlfn.XLOOKUP(C2410,sales!C:C,scon!L:L,"")</f>
        <v/>
      </c>
      <c r="K2410" s="31" t="n"/>
      <c r="L2410" s="31" t="n"/>
      <c r="M2410" s="33">
        <f>IF(I2410="","",J2410*I2410)</f>
        <v/>
      </c>
      <c r="N2410" s="33">
        <f>IF(K2410="","",M2410 * K2410)</f>
        <v/>
      </c>
      <c r="O2410" s="33">
        <f>IF(K2410="","",M2410 + N2410)</f>
        <v/>
      </c>
      <c r="P2410" s="4" t="n"/>
      <c r="Q2410" s="33">
        <f>IF(L2410&amp;K2410="","",M2410 * L2410)</f>
        <v/>
      </c>
      <c r="R2410" s="34">
        <f>IF(M2410="","",O2410-P2410-Q2410)</f>
        <v/>
      </c>
    </row>
    <row r="2411">
      <c r="A2411" s="25" t="n">
        <v>2407</v>
      </c>
      <c r="B2411" s="26">
        <f>_xlfn.XLOOKUP(C2411,sales!C:C,scon!B:B,"")</f>
        <v/>
      </c>
      <c r="C2411" s="4" t="n"/>
      <c r="D2411" s="26">
        <f>_xlfn.XLOOKUP(C2411,sales!C:C,scon!D:D,"")</f>
        <v/>
      </c>
      <c r="E2411" s="26">
        <f>_xlfn.XLOOKUP(C2411,sales!C:C,scon!E:E,"")</f>
        <v/>
      </c>
      <c r="F2411" s="4" t="n"/>
      <c r="G2411" s="27" t="n"/>
      <c r="H2411" s="28" t="n"/>
      <c r="I2411" s="4" t="n"/>
      <c r="J2411" s="35">
        <f>_xlfn.XLOOKUP(C2411,sales!C:C,scon!L:L,"")</f>
        <v/>
      </c>
      <c r="K2411" s="31" t="n"/>
      <c r="L2411" s="31" t="n"/>
      <c r="M2411" s="33">
        <f>IF(I2411="","",J2411*I2411)</f>
        <v/>
      </c>
      <c r="N2411" s="33">
        <f>IF(K2411="","",M2411 * K2411)</f>
        <v/>
      </c>
      <c r="O2411" s="33">
        <f>IF(K2411="","",M2411 + N2411)</f>
        <v/>
      </c>
      <c r="P2411" s="4" t="n"/>
      <c r="Q2411" s="33">
        <f>IF(L2411&amp;K2411="","",M2411 * L2411)</f>
        <v/>
      </c>
      <c r="R2411" s="34">
        <f>IF(M2411="","",O2411-P2411-Q2411)</f>
        <v/>
      </c>
    </row>
    <row r="2412">
      <c r="A2412" s="25" t="n">
        <v>2408</v>
      </c>
      <c r="B2412" s="26">
        <f>_xlfn.XLOOKUP(C2412,sales!C:C,scon!B:B,"")</f>
        <v/>
      </c>
      <c r="C2412" s="4" t="n"/>
      <c r="D2412" s="26">
        <f>_xlfn.XLOOKUP(C2412,sales!C:C,scon!D:D,"")</f>
        <v/>
      </c>
      <c r="E2412" s="26">
        <f>_xlfn.XLOOKUP(C2412,sales!C:C,scon!E:E,"")</f>
        <v/>
      </c>
      <c r="F2412" s="4" t="n"/>
      <c r="G2412" s="27" t="n"/>
      <c r="H2412" s="28" t="n"/>
      <c r="I2412" s="4" t="n"/>
      <c r="J2412" s="35">
        <f>_xlfn.XLOOKUP(C2412,sales!C:C,scon!L:L,"")</f>
        <v/>
      </c>
      <c r="K2412" s="31" t="n"/>
      <c r="L2412" s="31" t="n"/>
      <c r="M2412" s="33">
        <f>IF(I2412="","",J2412*I2412)</f>
        <v/>
      </c>
      <c r="N2412" s="33">
        <f>IF(K2412="","",M2412 * K2412)</f>
        <v/>
      </c>
      <c r="O2412" s="33">
        <f>IF(K2412="","",M2412 + N2412)</f>
        <v/>
      </c>
      <c r="P2412" s="4" t="n"/>
      <c r="Q2412" s="33">
        <f>IF(L2412&amp;K2412="","",M2412 * L2412)</f>
        <v/>
      </c>
      <c r="R2412" s="34">
        <f>IF(M2412="","",O2412-P2412-Q2412)</f>
        <v/>
      </c>
    </row>
    <row r="2413">
      <c r="A2413" s="25" t="n">
        <v>2409</v>
      </c>
      <c r="B2413" s="26">
        <f>_xlfn.XLOOKUP(C2413,sales!C:C,scon!B:B,"")</f>
        <v/>
      </c>
      <c r="C2413" s="4" t="n"/>
      <c r="D2413" s="26">
        <f>_xlfn.XLOOKUP(C2413,sales!C:C,scon!D:D,"")</f>
        <v/>
      </c>
      <c r="E2413" s="26">
        <f>_xlfn.XLOOKUP(C2413,sales!C:C,scon!E:E,"")</f>
        <v/>
      </c>
      <c r="F2413" s="4" t="n"/>
      <c r="G2413" s="27" t="n"/>
      <c r="H2413" s="28" t="n"/>
      <c r="I2413" s="4" t="n"/>
      <c r="J2413" s="35">
        <f>_xlfn.XLOOKUP(C2413,sales!C:C,scon!L:L,"")</f>
        <v/>
      </c>
      <c r="K2413" s="31" t="n"/>
      <c r="L2413" s="31" t="n"/>
      <c r="M2413" s="33">
        <f>IF(I2413="","",J2413*I2413)</f>
        <v/>
      </c>
      <c r="N2413" s="33">
        <f>IF(K2413="","",M2413 * K2413)</f>
        <v/>
      </c>
      <c r="O2413" s="33">
        <f>IF(K2413="","",M2413 + N2413)</f>
        <v/>
      </c>
      <c r="P2413" s="4" t="n"/>
      <c r="Q2413" s="33">
        <f>IF(L2413&amp;K2413="","",M2413 * L2413)</f>
        <v/>
      </c>
      <c r="R2413" s="34">
        <f>IF(M2413="","",O2413-P2413-Q2413)</f>
        <v/>
      </c>
    </row>
    <row r="2414">
      <c r="A2414" s="25" t="n">
        <v>2410</v>
      </c>
      <c r="B2414" s="26">
        <f>_xlfn.XLOOKUP(C2414,sales!C:C,scon!B:B,"")</f>
        <v/>
      </c>
      <c r="C2414" s="4" t="n"/>
      <c r="D2414" s="26">
        <f>_xlfn.XLOOKUP(C2414,sales!C:C,scon!D:D,"")</f>
        <v/>
      </c>
      <c r="E2414" s="26">
        <f>_xlfn.XLOOKUP(C2414,sales!C:C,scon!E:E,"")</f>
        <v/>
      </c>
      <c r="F2414" s="4" t="n"/>
      <c r="G2414" s="27" t="n"/>
      <c r="H2414" s="28" t="n"/>
      <c r="I2414" s="4" t="n"/>
      <c r="J2414" s="35">
        <f>_xlfn.XLOOKUP(C2414,sales!C:C,scon!L:L,"")</f>
        <v/>
      </c>
      <c r="K2414" s="31" t="n"/>
      <c r="L2414" s="31" t="n"/>
      <c r="M2414" s="33">
        <f>IF(I2414="","",J2414*I2414)</f>
        <v/>
      </c>
      <c r="N2414" s="33">
        <f>IF(K2414="","",M2414 * K2414)</f>
        <v/>
      </c>
      <c r="O2414" s="33">
        <f>IF(K2414="","",M2414 + N2414)</f>
        <v/>
      </c>
      <c r="P2414" s="4" t="n"/>
      <c r="Q2414" s="33">
        <f>IF(L2414&amp;K2414="","",M2414 * L2414)</f>
        <v/>
      </c>
      <c r="R2414" s="34">
        <f>IF(M2414="","",O2414-P2414-Q2414)</f>
        <v/>
      </c>
    </row>
    <row r="2415">
      <c r="A2415" s="25" t="n">
        <v>2411</v>
      </c>
      <c r="B2415" s="26">
        <f>_xlfn.XLOOKUP(C2415,sales!C:C,scon!B:B,"")</f>
        <v/>
      </c>
      <c r="C2415" s="4" t="n"/>
      <c r="D2415" s="26">
        <f>_xlfn.XLOOKUP(C2415,sales!C:C,scon!D:D,"")</f>
        <v/>
      </c>
      <c r="E2415" s="26">
        <f>_xlfn.XLOOKUP(C2415,sales!C:C,scon!E:E,"")</f>
        <v/>
      </c>
      <c r="F2415" s="4" t="n"/>
      <c r="G2415" s="27" t="n"/>
      <c r="H2415" s="28" t="n"/>
      <c r="I2415" s="4" t="n"/>
      <c r="J2415" s="35">
        <f>_xlfn.XLOOKUP(C2415,sales!C:C,scon!L:L,"")</f>
        <v/>
      </c>
      <c r="K2415" s="31" t="n"/>
      <c r="L2415" s="31" t="n"/>
      <c r="M2415" s="33">
        <f>IF(I2415="","",J2415*I2415)</f>
        <v/>
      </c>
      <c r="N2415" s="33">
        <f>IF(K2415="","",M2415 * K2415)</f>
        <v/>
      </c>
      <c r="O2415" s="33">
        <f>IF(K2415="","",M2415 + N2415)</f>
        <v/>
      </c>
      <c r="P2415" s="4" t="n"/>
      <c r="Q2415" s="33">
        <f>IF(L2415&amp;K2415="","",M2415 * L2415)</f>
        <v/>
      </c>
      <c r="R2415" s="34">
        <f>IF(M2415="","",O2415-P2415-Q2415)</f>
        <v/>
      </c>
    </row>
    <row r="2416">
      <c r="A2416" s="25" t="n">
        <v>2412</v>
      </c>
      <c r="B2416" s="26">
        <f>_xlfn.XLOOKUP(C2416,sales!C:C,scon!B:B,"")</f>
        <v/>
      </c>
      <c r="C2416" s="4" t="n"/>
      <c r="D2416" s="26">
        <f>_xlfn.XLOOKUP(C2416,sales!C:C,scon!D:D,"")</f>
        <v/>
      </c>
      <c r="E2416" s="26">
        <f>_xlfn.XLOOKUP(C2416,sales!C:C,scon!E:E,"")</f>
        <v/>
      </c>
      <c r="F2416" s="4" t="n"/>
      <c r="G2416" s="27" t="n"/>
      <c r="H2416" s="28" t="n"/>
      <c r="I2416" s="4" t="n"/>
      <c r="J2416" s="35">
        <f>_xlfn.XLOOKUP(C2416,sales!C:C,scon!L:L,"")</f>
        <v/>
      </c>
      <c r="K2416" s="31" t="n"/>
      <c r="L2416" s="31" t="n"/>
      <c r="M2416" s="33">
        <f>IF(I2416="","",J2416*I2416)</f>
        <v/>
      </c>
      <c r="N2416" s="33">
        <f>IF(K2416="","",M2416 * K2416)</f>
        <v/>
      </c>
      <c r="O2416" s="33">
        <f>IF(K2416="","",M2416 + N2416)</f>
        <v/>
      </c>
      <c r="P2416" s="4" t="n"/>
      <c r="Q2416" s="33">
        <f>IF(L2416&amp;K2416="","",M2416 * L2416)</f>
        <v/>
      </c>
      <c r="R2416" s="34">
        <f>IF(M2416="","",O2416-P2416-Q2416)</f>
        <v/>
      </c>
    </row>
    <row r="2417">
      <c r="A2417" s="25" t="n">
        <v>2413</v>
      </c>
      <c r="B2417" s="26">
        <f>_xlfn.XLOOKUP(C2417,sales!C:C,scon!B:B,"")</f>
        <v/>
      </c>
      <c r="C2417" s="4" t="n"/>
      <c r="D2417" s="26">
        <f>_xlfn.XLOOKUP(C2417,sales!C:C,scon!D:D,"")</f>
        <v/>
      </c>
      <c r="E2417" s="26">
        <f>_xlfn.XLOOKUP(C2417,sales!C:C,scon!E:E,"")</f>
        <v/>
      </c>
      <c r="F2417" s="4" t="n"/>
      <c r="G2417" s="27" t="n"/>
      <c r="H2417" s="28" t="n"/>
      <c r="I2417" s="4" t="n"/>
      <c r="J2417" s="35">
        <f>_xlfn.XLOOKUP(C2417,sales!C:C,scon!L:L,"")</f>
        <v/>
      </c>
      <c r="K2417" s="31" t="n"/>
      <c r="L2417" s="31" t="n"/>
      <c r="M2417" s="33">
        <f>IF(I2417="","",J2417*I2417)</f>
        <v/>
      </c>
      <c r="N2417" s="33">
        <f>IF(K2417="","",M2417 * K2417)</f>
        <v/>
      </c>
      <c r="O2417" s="33">
        <f>IF(K2417="","",M2417 + N2417)</f>
        <v/>
      </c>
      <c r="P2417" s="4" t="n"/>
      <c r="Q2417" s="33">
        <f>IF(L2417&amp;K2417="","",M2417 * L2417)</f>
        <v/>
      </c>
      <c r="R2417" s="34">
        <f>IF(M2417="","",O2417-P2417-Q2417)</f>
        <v/>
      </c>
    </row>
    <row r="2418">
      <c r="A2418" s="25" t="n">
        <v>2414</v>
      </c>
      <c r="B2418" s="26">
        <f>_xlfn.XLOOKUP(C2418,sales!C:C,scon!B:B,"")</f>
        <v/>
      </c>
      <c r="C2418" s="4" t="n"/>
      <c r="D2418" s="26">
        <f>_xlfn.XLOOKUP(C2418,sales!C:C,scon!D:D,"")</f>
        <v/>
      </c>
      <c r="E2418" s="26">
        <f>_xlfn.XLOOKUP(C2418,sales!C:C,scon!E:E,"")</f>
        <v/>
      </c>
      <c r="F2418" s="4" t="n"/>
      <c r="G2418" s="27" t="n"/>
      <c r="H2418" s="28" t="n"/>
      <c r="I2418" s="4" t="n"/>
      <c r="J2418" s="35">
        <f>_xlfn.XLOOKUP(C2418,sales!C:C,scon!L:L,"")</f>
        <v/>
      </c>
      <c r="K2418" s="31" t="n"/>
      <c r="L2418" s="31" t="n"/>
      <c r="M2418" s="33">
        <f>IF(I2418="","",J2418*I2418)</f>
        <v/>
      </c>
      <c r="N2418" s="33">
        <f>IF(K2418="","",M2418 * K2418)</f>
        <v/>
      </c>
      <c r="O2418" s="33">
        <f>IF(K2418="","",M2418 + N2418)</f>
        <v/>
      </c>
      <c r="P2418" s="4" t="n"/>
      <c r="Q2418" s="33">
        <f>IF(L2418&amp;K2418="","",M2418 * L2418)</f>
        <v/>
      </c>
      <c r="R2418" s="34">
        <f>IF(M2418="","",O2418-P2418-Q2418)</f>
        <v/>
      </c>
    </row>
    <row r="2419">
      <c r="A2419" s="25" t="n">
        <v>2415</v>
      </c>
      <c r="B2419" s="26">
        <f>_xlfn.XLOOKUP(C2419,sales!C:C,scon!B:B,"")</f>
        <v/>
      </c>
      <c r="C2419" s="4" t="n"/>
      <c r="D2419" s="26">
        <f>_xlfn.XLOOKUP(C2419,sales!C:C,scon!D:D,"")</f>
        <v/>
      </c>
      <c r="E2419" s="26">
        <f>_xlfn.XLOOKUP(C2419,sales!C:C,scon!E:E,"")</f>
        <v/>
      </c>
      <c r="F2419" s="4" t="n"/>
      <c r="G2419" s="27" t="n"/>
      <c r="H2419" s="28" t="n"/>
      <c r="I2419" s="4" t="n"/>
      <c r="J2419" s="35">
        <f>_xlfn.XLOOKUP(C2419,sales!C:C,scon!L:L,"")</f>
        <v/>
      </c>
      <c r="K2419" s="31" t="n"/>
      <c r="L2419" s="31" t="n"/>
      <c r="M2419" s="33">
        <f>IF(I2419="","",J2419*I2419)</f>
        <v/>
      </c>
      <c r="N2419" s="33">
        <f>IF(K2419="","",M2419 * K2419)</f>
        <v/>
      </c>
      <c r="O2419" s="33">
        <f>IF(K2419="","",M2419 + N2419)</f>
        <v/>
      </c>
      <c r="P2419" s="4" t="n"/>
      <c r="Q2419" s="33">
        <f>IF(L2419&amp;K2419="","",M2419 * L2419)</f>
        <v/>
      </c>
      <c r="R2419" s="34">
        <f>IF(M2419="","",O2419-P2419-Q2419)</f>
        <v/>
      </c>
    </row>
    <row r="2420">
      <c r="A2420" s="25" t="n">
        <v>2416</v>
      </c>
      <c r="B2420" s="26">
        <f>_xlfn.XLOOKUP(C2420,sales!C:C,scon!B:B,"")</f>
        <v/>
      </c>
      <c r="C2420" s="4" t="n"/>
      <c r="D2420" s="26">
        <f>_xlfn.XLOOKUP(C2420,sales!C:C,scon!D:D,"")</f>
        <v/>
      </c>
      <c r="E2420" s="26">
        <f>_xlfn.XLOOKUP(C2420,sales!C:C,scon!E:E,"")</f>
        <v/>
      </c>
      <c r="F2420" s="4" t="n"/>
      <c r="G2420" s="27" t="n"/>
      <c r="H2420" s="28" t="n"/>
      <c r="I2420" s="4" t="n"/>
      <c r="J2420" s="35">
        <f>_xlfn.XLOOKUP(C2420,sales!C:C,scon!L:L,"")</f>
        <v/>
      </c>
      <c r="K2420" s="31" t="n"/>
      <c r="L2420" s="31" t="n"/>
      <c r="M2420" s="33">
        <f>IF(I2420="","",J2420*I2420)</f>
        <v/>
      </c>
      <c r="N2420" s="33">
        <f>IF(K2420="","",M2420 * K2420)</f>
        <v/>
      </c>
      <c r="O2420" s="33">
        <f>IF(K2420="","",M2420 + N2420)</f>
        <v/>
      </c>
      <c r="P2420" s="4" t="n"/>
      <c r="Q2420" s="33">
        <f>IF(L2420&amp;K2420="","",M2420 * L2420)</f>
        <v/>
      </c>
      <c r="R2420" s="34">
        <f>IF(M2420="","",O2420-P2420-Q2420)</f>
        <v/>
      </c>
    </row>
    <row r="2421">
      <c r="A2421" s="25" t="n">
        <v>2417</v>
      </c>
      <c r="B2421" s="26">
        <f>_xlfn.XLOOKUP(C2421,sales!C:C,scon!B:B,"")</f>
        <v/>
      </c>
      <c r="C2421" s="4" t="n"/>
      <c r="D2421" s="26">
        <f>_xlfn.XLOOKUP(C2421,sales!C:C,scon!D:D,"")</f>
        <v/>
      </c>
      <c r="E2421" s="26">
        <f>_xlfn.XLOOKUP(C2421,sales!C:C,scon!E:E,"")</f>
        <v/>
      </c>
      <c r="F2421" s="4" t="n"/>
      <c r="G2421" s="27" t="n"/>
      <c r="H2421" s="28" t="n"/>
      <c r="I2421" s="4" t="n"/>
      <c r="J2421" s="35">
        <f>_xlfn.XLOOKUP(C2421,sales!C:C,scon!L:L,"")</f>
        <v/>
      </c>
      <c r="K2421" s="31" t="n"/>
      <c r="L2421" s="31" t="n"/>
      <c r="M2421" s="33">
        <f>IF(I2421="","",J2421*I2421)</f>
        <v/>
      </c>
      <c r="N2421" s="33">
        <f>IF(K2421="","",M2421 * K2421)</f>
        <v/>
      </c>
      <c r="O2421" s="33">
        <f>IF(K2421="","",M2421 + N2421)</f>
        <v/>
      </c>
      <c r="P2421" s="4" t="n"/>
      <c r="Q2421" s="33">
        <f>IF(L2421&amp;K2421="","",M2421 * L2421)</f>
        <v/>
      </c>
      <c r="R2421" s="34">
        <f>IF(M2421="","",O2421-P2421-Q2421)</f>
        <v/>
      </c>
    </row>
    <row r="2422">
      <c r="A2422" s="25" t="n">
        <v>2418</v>
      </c>
      <c r="B2422" s="26">
        <f>_xlfn.XLOOKUP(C2422,sales!C:C,scon!B:B,"")</f>
        <v/>
      </c>
      <c r="C2422" s="4" t="n"/>
      <c r="D2422" s="26">
        <f>_xlfn.XLOOKUP(C2422,sales!C:C,scon!D:D,"")</f>
        <v/>
      </c>
      <c r="E2422" s="26">
        <f>_xlfn.XLOOKUP(C2422,sales!C:C,scon!E:E,"")</f>
        <v/>
      </c>
      <c r="F2422" s="4" t="n"/>
      <c r="G2422" s="27" t="n"/>
      <c r="H2422" s="28" t="n"/>
      <c r="I2422" s="4" t="n"/>
      <c r="J2422" s="35">
        <f>_xlfn.XLOOKUP(C2422,sales!C:C,scon!L:L,"")</f>
        <v/>
      </c>
      <c r="K2422" s="31" t="n"/>
      <c r="L2422" s="31" t="n"/>
      <c r="M2422" s="33">
        <f>IF(I2422="","",J2422*I2422)</f>
        <v/>
      </c>
      <c r="N2422" s="33">
        <f>IF(K2422="","",M2422 * K2422)</f>
        <v/>
      </c>
      <c r="O2422" s="33">
        <f>IF(K2422="","",M2422 + N2422)</f>
        <v/>
      </c>
      <c r="P2422" s="4" t="n"/>
      <c r="Q2422" s="33">
        <f>IF(L2422&amp;K2422="","",M2422 * L2422)</f>
        <v/>
      </c>
      <c r="R2422" s="34">
        <f>IF(M2422="","",O2422-P2422-Q2422)</f>
        <v/>
      </c>
    </row>
    <row r="2423">
      <c r="A2423" s="25" t="n">
        <v>2419</v>
      </c>
      <c r="B2423" s="26">
        <f>_xlfn.XLOOKUP(C2423,sales!C:C,scon!B:B,"")</f>
        <v/>
      </c>
      <c r="C2423" s="4" t="n"/>
      <c r="D2423" s="26">
        <f>_xlfn.XLOOKUP(C2423,sales!C:C,scon!D:D,"")</f>
        <v/>
      </c>
      <c r="E2423" s="26">
        <f>_xlfn.XLOOKUP(C2423,sales!C:C,scon!E:E,"")</f>
        <v/>
      </c>
      <c r="F2423" s="4" t="n"/>
      <c r="G2423" s="27" t="n"/>
      <c r="H2423" s="28" t="n"/>
      <c r="I2423" s="4" t="n"/>
      <c r="J2423" s="35">
        <f>_xlfn.XLOOKUP(C2423,sales!C:C,scon!L:L,"")</f>
        <v/>
      </c>
      <c r="K2423" s="31" t="n"/>
      <c r="L2423" s="31" t="n"/>
      <c r="M2423" s="33">
        <f>IF(I2423="","",J2423*I2423)</f>
        <v/>
      </c>
      <c r="N2423" s="33">
        <f>IF(K2423="","",M2423 * K2423)</f>
        <v/>
      </c>
      <c r="O2423" s="33">
        <f>IF(K2423="","",M2423 + N2423)</f>
        <v/>
      </c>
      <c r="P2423" s="4" t="n"/>
      <c r="Q2423" s="33">
        <f>IF(L2423&amp;K2423="","",M2423 * L2423)</f>
        <v/>
      </c>
      <c r="R2423" s="34">
        <f>IF(M2423="","",O2423-P2423-Q2423)</f>
        <v/>
      </c>
    </row>
    <row r="2424">
      <c r="A2424" s="25" t="n">
        <v>2420</v>
      </c>
      <c r="B2424" s="26">
        <f>_xlfn.XLOOKUP(C2424,sales!C:C,scon!B:B,"")</f>
        <v/>
      </c>
      <c r="C2424" s="4" t="n"/>
      <c r="D2424" s="26">
        <f>_xlfn.XLOOKUP(C2424,sales!C:C,scon!D:D,"")</f>
        <v/>
      </c>
      <c r="E2424" s="26">
        <f>_xlfn.XLOOKUP(C2424,sales!C:C,scon!E:E,"")</f>
        <v/>
      </c>
      <c r="F2424" s="4" t="n"/>
      <c r="G2424" s="27" t="n"/>
      <c r="H2424" s="28" t="n"/>
      <c r="I2424" s="4" t="n"/>
      <c r="J2424" s="35">
        <f>_xlfn.XLOOKUP(C2424,sales!C:C,scon!L:L,"")</f>
        <v/>
      </c>
      <c r="K2424" s="31" t="n"/>
      <c r="L2424" s="31" t="n"/>
      <c r="M2424" s="33">
        <f>IF(I2424="","",J2424*I2424)</f>
        <v/>
      </c>
      <c r="N2424" s="33">
        <f>IF(K2424="","",M2424 * K2424)</f>
        <v/>
      </c>
      <c r="O2424" s="33">
        <f>IF(K2424="","",M2424 + N2424)</f>
        <v/>
      </c>
      <c r="P2424" s="4" t="n"/>
      <c r="Q2424" s="33">
        <f>IF(L2424&amp;K2424="","",M2424 * L2424)</f>
        <v/>
      </c>
      <c r="R2424" s="34">
        <f>IF(M2424="","",O2424-P2424-Q2424)</f>
        <v/>
      </c>
    </row>
    <row r="2425">
      <c r="A2425" s="25" t="n">
        <v>2421</v>
      </c>
      <c r="B2425" s="26">
        <f>_xlfn.XLOOKUP(C2425,sales!C:C,scon!B:B,"")</f>
        <v/>
      </c>
      <c r="C2425" s="4" t="n"/>
      <c r="D2425" s="26">
        <f>_xlfn.XLOOKUP(C2425,sales!C:C,scon!D:D,"")</f>
        <v/>
      </c>
      <c r="E2425" s="26">
        <f>_xlfn.XLOOKUP(C2425,sales!C:C,scon!E:E,"")</f>
        <v/>
      </c>
      <c r="F2425" s="4" t="n"/>
      <c r="G2425" s="27" t="n"/>
      <c r="H2425" s="28" t="n"/>
      <c r="I2425" s="4" t="n"/>
      <c r="J2425" s="35">
        <f>_xlfn.XLOOKUP(C2425,sales!C:C,scon!L:L,"")</f>
        <v/>
      </c>
      <c r="K2425" s="31" t="n"/>
      <c r="L2425" s="31" t="n"/>
      <c r="M2425" s="33">
        <f>IF(I2425="","",J2425*I2425)</f>
        <v/>
      </c>
      <c r="N2425" s="33">
        <f>IF(K2425="","",M2425 * K2425)</f>
        <v/>
      </c>
      <c r="O2425" s="33">
        <f>IF(K2425="","",M2425 + N2425)</f>
        <v/>
      </c>
      <c r="P2425" s="4" t="n"/>
      <c r="Q2425" s="33">
        <f>IF(L2425&amp;K2425="","",M2425 * L2425)</f>
        <v/>
      </c>
      <c r="R2425" s="34">
        <f>IF(M2425="","",O2425-P2425-Q2425)</f>
        <v/>
      </c>
    </row>
    <row r="2426">
      <c r="A2426" s="25" t="n">
        <v>2422</v>
      </c>
      <c r="B2426" s="26">
        <f>_xlfn.XLOOKUP(C2426,sales!C:C,scon!B:B,"")</f>
        <v/>
      </c>
      <c r="C2426" s="4" t="n"/>
      <c r="D2426" s="26">
        <f>_xlfn.XLOOKUP(C2426,sales!C:C,scon!D:D,"")</f>
        <v/>
      </c>
      <c r="E2426" s="26">
        <f>_xlfn.XLOOKUP(C2426,sales!C:C,scon!E:E,"")</f>
        <v/>
      </c>
      <c r="F2426" s="4" t="n"/>
      <c r="G2426" s="27" t="n"/>
      <c r="H2426" s="28" t="n"/>
      <c r="I2426" s="4" t="n"/>
      <c r="J2426" s="35">
        <f>_xlfn.XLOOKUP(C2426,sales!C:C,scon!L:L,"")</f>
        <v/>
      </c>
      <c r="K2426" s="31" t="n"/>
      <c r="L2426" s="31" t="n"/>
      <c r="M2426" s="33">
        <f>IF(I2426="","",J2426*I2426)</f>
        <v/>
      </c>
      <c r="N2426" s="33">
        <f>IF(K2426="","",M2426 * K2426)</f>
        <v/>
      </c>
      <c r="O2426" s="33">
        <f>IF(K2426="","",M2426 + N2426)</f>
        <v/>
      </c>
      <c r="P2426" s="4" t="n"/>
      <c r="Q2426" s="33">
        <f>IF(L2426&amp;K2426="","",M2426 * L2426)</f>
        <v/>
      </c>
      <c r="R2426" s="34">
        <f>IF(M2426="","",O2426-P2426-Q2426)</f>
        <v/>
      </c>
    </row>
    <row r="2427">
      <c r="A2427" s="25" t="n">
        <v>2423</v>
      </c>
      <c r="B2427" s="26">
        <f>_xlfn.XLOOKUP(C2427,sales!C:C,scon!B:B,"")</f>
        <v/>
      </c>
      <c r="C2427" s="4" t="n"/>
      <c r="D2427" s="26">
        <f>_xlfn.XLOOKUP(C2427,sales!C:C,scon!D:D,"")</f>
        <v/>
      </c>
      <c r="E2427" s="26">
        <f>_xlfn.XLOOKUP(C2427,sales!C:C,scon!E:E,"")</f>
        <v/>
      </c>
      <c r="F2427" s="4" t="n"/>
      <c r="G2427" s="27" t="n"/>
      <c r="H2427" s="28" t="n"/>
      <c r="I2427" s="4" t="n"/>
      <c r="J2427" s="35">
        <f>_xlfn.XLOOKUP(C2427,sales!C:C,scon!L:L,"")</f>
        <v/>
      </c>
      <c r="K2427" s="31" t="n"/>
      <c r="L2427" s="31" t="n"/>
      <c r="M2427" s="33">
        <f>IF(I2427="","",J2427*I2427)</f>
        <v/>
      </c>
      <c r="N2427" s="33">
        <f>IF(K2427="","",M2427 * K2427)</f>
        <v/>
      </c>
      <c r="O2427" s="33">
        <f>IF(K2427="","",M2427 + N2427)</f>
        <v/>
      </c>
      <c r="P2427" s="4" t="n"/>
      <c r="Q2427" s="33">
        <f>IF(L2427&amp;K2427="","",M2427 * L2427)</f>
        <v/>
      </c>
      <c r="R2427" s="34">
        <f>IF(M2427="","",O2427-P2427-Q2427)</f>
        <v/>
      </c>
    </row>
    <row r="2428">
      <c r="A2428" s="25" t="n">
        <v>2424</v>
      </c>
      <c r="B2428" s="26">
        <f>_xlfn.XLOOKUP(C2428,sales!C:C,scon!B:B,"")</f>
        <v/>
      </c>
      <c r="C2428" s="4" t="n"/>
      <c r="D2428" s="26">
        <f>_xlfn.XLOOKUP(C2428,sales!C:C,scon!D:D,"")</f>
        <v/>
      </c>
      <c r="E2428" s="26">
        <f>_xlfn.XLOOKUP(C2428,sales!C:C,scon!E:E,"")</f>
        <v/>
      </c>
      <c r="F2428" s="4" t="n"/>
      <c r="G2428" s="27" t="n"/>
      <c r="H2428" s="28" t="n"/>
      <c r="I2428" s="4" t="n"/>
      <c r="J2428" s="35">
        <f>_xlfn.XLOOKUP(C2428,sales!C:C,scon!L:L,"")</f>
        <v/>
      </c>
      <c r="K2428" s="31" t="n"/>
      <c r="L2428" s="31" t="n"/>
      <c r="M2428" s="33">
        <f>IF(I2428="","",J2428*I2428)</f>
        <v/>
      </c>
      <c r="N2428" s="33">
        <f>IF(K2428="","",M2428 * K2428)</f>
        <v/>
      </c>
      <c r="O2428" s="33">
        <f>IF(K2428="","",M2428 + N2428)</f>
        <v/>
      </c>
      <c r="P2428" s="4" t="n"/>
      <c r="Q2428" s="33">
        <f>IF(L2428&amp;K2428="","",M2428 * L2428)</f>
        <v/>
      </c>
      <c r="R2428" s="34">
        <f>IF(M2428="","",O2428-P2428-Q2428)</f>
        <v/>
      </c>
    </row>
    <row r="2429">
      <c r="A2429" s="25" t="n">
        <v>2425</v>
      </c>
      <c r="B2429" s="26">
        <f>_xlfn.XLOOKUP(C2429,sales!C:C,scon!B:B,"")</f>
        <v/>
      </c>
      <c r="C2429" s="4" t="n"/>
      <c r="D2429" s="26">
        <f>_xlfn.XLOOKUP(C2429,sales!C:C,scon!D:D,"")</f>
        <v/>
      </c>
      <c r="E2429" s="26">
        <f>_xlfn.XLOOKUP(C2429,sales!C:C,scon!E:E,"")</f>
        <v/>
      </c>
      <c r="F2429" s="4" t="n"/>
      <c r="G2429" s="27" t="n"/>
      <c r="H2429" s="28" t="n"/>
      <c r="I2429" s="4" t="n"/>
      <c r="J2429" s="35">
        <f>_xlfn.XLOOKUP(C2429,sales!C:C,scon!L:L,"")</f>
        <v/>
      </c>
      <c r="K2429" s="31" t="n"/>
      <c r="L2429" s="31" t="n"/>
      <c r="M2429" s="33">
        <f>IF(I2429="","",J2429*I2429)</f>
        <v/>
      </c>
      <c r="N2429" s="33">
        <f>IF(K2429="","",M2429 * K2429)</f>
        <v/>
      </c>
      <c r="O2429" s="33">
        <f>IF(K2429="","",M2429 + N2429)</f>
        <v/>
      </c>
      <c r="P2429" s="4" t="n"/>
      <c r="Q2429" s="33">
        <f>IF(L2429&amp;K2429="","",M2429 * L2429)</f>
        <v/>
      </c>
      <c r="R2429" s="34">
        <f>IF(M2429="","",O2429-P2429-Q2429)</f>
        <v/>
      </c>
    </row>
    <row r="2430">
      <c r="A2430" s="25" t="n">
        <v>2426</v>
      </c>
      <c r="B2430" s="26">
        <f>_xlfn.XLOOKUP(C2430,sales!C:C,scon!B:B,"")</f>
        <v/>
      </c>
      <c r="C2430" s="4" t="n"/>
      <c r="D2430" s="26">
        <f>_xlfn.XLOOKUP(C2430,sales!C:C,scon!D:D,"")</f>
        <v/>
      </c>
      <c r="E2430" s="26">
        <f>_xlfn.XLOOKUP(C2430,sales!C:C,scon!E:E,"")</f>
        <v/>
      </c>
      <c r="F2430" s="4" t="n"/>
      <c r="G2430" s="27" t="n"/>
      <c r="H2430" s="28" t="n"/>
      <c r="I2430" s="4" t="n"/>
      <c r="J2430" s="35">
        <f>_xlfn.XLOOKUP(C2430,sales!C:C,scon!L:L,"")</f>
        <v/>
      </c>
      <c r="K2430" s="31" t="n"/>
      <c r="L2430" s="31" t="n"/>
      <c r="M2430" s="33">
        <f>IF(I2430="","",J2430*I2430)</f>
        <v/>
      </c>
      <c r="N2430" s="33">
        <f>IF(K2430="","",M2430 * K2430)</f>
        <v/>
      </c>
      <c r="O2430" s="33">
        <f>IF(K2430="","",M2430 + N2430)</f>
        <v/>
      </c>
      <c r="P2430" s="4" t="n"/>
      <c r="Q2430" s="33">
        <f>IF(L2430&amp;K2430="","",M2430 * L2430)</f>
        <v/>
      </c>
      <c r="R2430" s="34">
        <f>IF(M2430="","",O2430-P2430-Q2430)</f>
        <v/>
      </c>
    </row>
    <row r="2431">
      <c r="A2431" s="25" t="n">
        <v>2427</v>
      </c>
      <c r="B2431" s="26">
        <f>_xlfn.XLOOKUP(C2431,sales!C:C,scon!B:B,"")</f>
        <v/>
      </c>
      <c r="C2431" s="4" t="n"/>
      <c r="D2431" s="26">
        <f>_xlfn.XLOOKUP(C2431,sales!C:C,scon!D:D,"")</f>
        <v/>
      </c>
      <c r="E2431" s="26">
        <f>_xlfn.XLOOKUP(C2431,sales!C:C,scon!E:E,"")</f>
        <v/>
      </c>
      <c r="F2431" s="4" t="n"/>
      <c r="G2431" s="27" t="n"/>
      <c r="H2431" s="28" t="n"/>
      <c r="I2431" s="4" t="n"/>
      <c r="J2431" s="35">
        <f>_xlfn.XLOOKUP(C2431,sales!C:C,scon!L:L,"")</f>
        <v/>
      </c>
      <c r="K2431" s="31" t="n"/>
      <c r="L2431" s="31" t="n"/>
      <c r="M2431" s="33">
        <f>IF(I2431="","",J2431*I2431)</f>
        <v/>
      </c>
      <c r="N2431" s="33">
        <f>IF(K2431="","",M2431 * K2431)</f>
        <v/>
      </c>
      <c r="O2431" s="33">
        <f>IF(K2431="","",M2431 + N2431)</f>
        <v/>
      </c>
      <c r="P2431" s="4" t="n"/>
      <c r="Q2431" s="33">
        <f>IF(L2431&amp;K2431="","",M2431 * L2431)</f>
        <v/>
      </c>
      <c r="R2431" s="34">
        <f>IF(M2431="","",O2431-P2431-Q2431)</f>
        <v/>
      </c>
    </row>
    <row r="2432">
      <c r="A2432" s="25" t="n">
        <v>2428</v>
      </c>
      <c r="B2432" s="26">
        <f>_xlfn.XLOOKUP(C2432,sales!C:C,scon!B:B,"")</f>
        <v/>
      </c>
      <c r="C2432" s="4" t="n"/>
      <c r="D2432" s="26">
        <f>_xlfn.XLOOKUP(C2432,sales!C:C,scon!D:D,"")</f>
        <v/>
      </c>
      <c r="E2432" s="26">
        <f>_xlfn.XLOOKUP(C2432,sales!C:C,scon!E:E,"")</f>
        <v/>
      </c>
      <c r="F2432" s="4" t="n"/>
      <c r="G2432" s="27" t="n"/>
      <c r="H2432" s="28" t="n"/>
      <c r="I2432" s="4" t="n"/>
      <c r="J2432" s="35">
        <f>_xlfn.XLOOKUP(C2432,sales!C:C,scon!L:L,"")</f>
        <v/>
      </c>
      <c r="K2432" s="31" t="n"/>
      <c r="L2432" s="31" t="n"/>
      <c r="M2432" s="33">
        <f>IF(I2432="","",J2432*I2432)</f>
        <v/>
      </c>
      <c r="N2432" s="33">
        <f>IF(K2432="","",M2432 * K2432)</f>
        <v/>
      </c>
      <c r="O2432" s="33">
        <f>IF(K2432="","",M2432 + N2432)</f>
        <v/>
      </c>
      <c r="P2432" s="4" t="n"/>
      <c r="Q2432" s="33">
        <f>IF(L2432&amp;K2432="","",M2432 * L2432)</f>
        <v/>
      </c>
      <c r="R2432" s="34">
        <f>IF(M2432="","",O2432-P2432-Q2432)</f>
        <v/>
      </c>
    </row>
    <row r="2433">
      <c r="A2433" s="25" t="n">
        <v>2429</v>
      </c>
      <c r="B2433" s="26">
        <f>_xlfn.XLOOKUP(C2433,sales!C:C,scon!B:B,"")</f>
        <v/>
      </c>
      <c r="C2433" s="4" t="n"/>
      <c r="D2433" s="26">
        <f>_xlfn.XLOOKUP(C2433,sales!C:C,scon!D:D,"")</f>
        <v/>
      </c>
      <c r="E2433" s="26">
        <f>_xlfn.XLOOKUP(C2433,sales!C:C,scon!E:E,"")</f>
        <v/>
      </c>
      <c r="F2433" s="4" t="n"/>
      <c r="G2433" s="27" t="n"/>
      <c r="H2433" s="28" t="n"/>
      <c r="I2433" s="4" t="n"/>
      <c r="J2433" s="35">
        <f>_xlfn.XLOOKUP(C2433,sales!C:C,scon!L:L,"")</f>
        <v/>
      </c>
      <c r="K2433" s="31" t="n"/>
      <c r="L2433" s="31" t="n"/>
      <c r="M2433" s="33">
        <f>IF(I2433="","",J2433*I2433)</f>
        <v/>
      </c>
      <c r="N2433" s="33">
        <f>IF(K2433="","",M2433 * K2433)</f>
        <v/>
      </c>
      <c r="O2433" s="33">
        <f>IF(K2433="","",M2433 + N2433)</f>
        <v/>
      </c>
      <c r="P2433" s="4" t="n"/>
      <c r="Q2433" s="33">
        <f>IF(L2433&amp;K2433="","",M2433 * L2433)</f>
        <v/>
      </c>
      <c r="R2433" s="34">
        <f>IF(M2433="","",O2433-P2433-Q2433)</f>
        <v/>
      </c>
    </row>
    <row r="2434">
      <c r="A2434" s="25" t="n">
        <v>2430</v>
      </c>
      <c r="B2434" s="26">
        <f>_xlfn.XLOOKUP(C2434,sales!C:C,scon!B:B,"")</f>
        <v/>
      </c>
      <c r="C2434" s="4" t="n"/>
      <c r="D2434" s="26">
        <f>_xlfn.XLOOKUP(C2434,sales!C:C,scon!D:D,"")</f>
        <v/>
      </c>
      <c r="E2434" s="26">
        <f>_xlfn.XLOOKUP(C2434,sales!C:C,scon!E:E,"")</f>
        <v/>
      </c>
      <c r="F2434" s="4" t="n"/>
      <c r="G2434" s="27" t="n"/>
      <c r="H2434" s="28" t="n"/>
      <c r="I2434" s="4" t="n"/>
      <c r="J2434" s="35">
        <f>_xlfn.XLOOKUP(C2434,sales!C:C,scon!L:L,"")</f>
        <v/>
      </c>
      <c r="K2434" s="31" t="n"/>
      <c r="L2434" s="31" t="n"/>
      <c r="M2434" s="33">
        <f>IF(I2434="","",J2434*I2434)</f>
        <v/>
      </c>
      <c r="N2434" s="33">
        <f>IF(K2434="","",M2434 * K2434)</f>
        <v/>
      </c>
      <c r="O2434" s="33">
        <f>IF(K2434="","",M2434 + N2434)</f>
        <v/>
      </c>
      <c r="P2434" s="4" t="n"/>
      <c r="Q2434" s="33">
        <f>IF(L2434&amp;K2434="","",M2434 * L2434)</f>
        <v/>
      </c>
      <c r="R2434" s="34">
        <f>IF(M2434="","",O2434-P2434-Q2434)</f>
        <v/>
      </c>
    </row>
    <row r="2435">
      <c r="A2435" s="25" t="n">
        <v>2431</v>
      </c>
      <c r="B2435" s="26">
        <f>_xlfn.XLOOKUP(C2435,sales!C:C,scon!B:B,"")</f>
        <v/>
      </c>
      <c r="C2435" s="4" t="n"/>
      <c r="D2435" s="26">
        <f>_xlfn.XLOOKUP(C2435,sales!C:C,scon!D:D,"")</f>
        <v/>
      </c>
      <c r="E2435" s="26">
        <f>_xlfn.XLOOKUP(C2435,sales!C:C,scon!E:E,"")</f>
        <v/>
      </c>
      <c r="F2435" s="4" t="n"/>
      <c r="G2435" s="27" t="n"/>
      <c r="H2435" s="28" t="n"/>
      <c r="I2435" s="4" t="n"/>
      <c r="J2435" s="35">
        <f>_xlfn.XLOOKUP(C2435,sales!C:C,scon!L:L,"")</f>
        <v/>
      </c>
      <c r="K2435" s="31" t="n"/>
      <c r="L2435" s="31" t="n"/>
      <c r="M2435" s="33">
        <f>IF(I2435="","",J2435*I2435)</f>
        <v/>
      </c>
      <c r="N2435" s="33">
        <f>IF(K2435="","",M2435 * K2435)</f>
        <v/>
      </c>
      <c r="O2435" s="33">
        <f>IF(K2435="","",M2435 + N2435)</f>
        <v/>
      </c>
      <c r="P2435" s="4" t="n"/>
      <c r="Q2435" s="33">
        <f>IF(L2435&amp;K2435="","",M2435 * L2435)</f>
        <v/>
      </c>
      <c r="R2435" s="34">
        <f>IF(M2435="","",O2435-P2435-Q2435)</f>
        <v/>
      </c>
    </row>
    <row r="2436">
      <c r="A2436" s="25" t="n">
        <v>2432</v>
      </c>
      <c r="B2436" s="26">
        <f>_xlfn.XLOOKUP(C2436,sales!C:C,scon!B:B,"")</f>
        <v/>
      </c>
      <c r="C2436" s="4" t="n"/>
      <c r="D2436" s="26">
        <f>_xlfn.XLOOKUP(C2436,sales!C:C,scon!D:D,"")</f>
        <v/>
      </c>
      <c r="E2436" s="26">
        <f>_xlfn.XLOOKUP(C2436,sales!C:C,scon!E:E,"")</f>
        <v/>
      </c>
      <c r="F2436" s="4" t="n"/>
      <c r="G2436" s="27" t="n"/>
      <c r="H2436" s="28" t="n"/>
      <c r="I2436" s="4" t="n"/>
      <c r="J2436" s="35">
        <f>_xlfn.XLOOKUP(C2436,sales!C:C,scon!L:L,"")</f>
        <v/>
      </c>
      <c r="K2436" s="31" t="n"/>
      <c r="L2436" s="31" t="n"/>
      <c r="M2436" s="33">
        <f>IF(I2436="","",J2436*I2436)</f>
        <v/>
      </c>
      <c r="N2436" s="33">
        <f>IF(K2436="","",M2436 * K2436)</f>
        <v/>
      </c>
      <c r="O2436" s="33">
        <f>IF(K2436="","",M2436 + N2436)</f>
        <v/>
      </c>
      <c r="P2436" s="4" t="n"/>
      <c r="Q2436" s="33">
        <f>IF(L2436&amp;K2436="","",M2436 * L2436)</f>
        <v/>
      </c>
      <c r="R2436" s="34">
        <f>IF(M2436="","",O2436-P2436-Q2436)</f>
        <v/>
      </c>
    </row>
    <row r="2437">
      <c r="A2437" s="25" t="n">
        <v>2433</v>
      </c>
      <c r="B2437" s="26">
        <f>_xlfn.XLOOKUP(C2437,sales!C:C,scon!B:B,"")</f>
        <v/>
      </c>
      <c r="C2437" s="4" t="n"/>
      <c r="D2437" s="26">
        <f>_xlfn.XLOOKUP(C2437,sales!C:C,scon!D:D,"")</f>
        <v/>
      </c>
      <c r="E2437" s="26">
        <f>_xlfn.XLOOKUP(C2437,sales!C:C,scon!E:E,"")</f>
        <v/>
      </c>
      <c r="F2437" s="4" t="n"/>
      <c r="G2437" s="27" t="n"/>
      <c r="H2437" s="28" t="n"/>
      <c r="I2437" s="4" t="n"/>
      <c r="J2437" s="35">
        <f>_xlfn.XLOOKUP(C2437,sales!C:C,scon!L:L,"")</f>
        <v/>
      </c>
      <c r="K2437" s="31" t="n"/>
      <c r="L2437" s="31" t="n"/>
      <c r="M2437" s="33">
        <f>IF(I2437="","",J2437*I2437)</f>
        <v/>
      </c>
      <c r="N2437" s="33">
        <f>IF(K2437="","",M2437 * K2437)</f>
        <v/>
      </c>
      <c r="O2437" s="33">
        <f>IF(K2437="","",M2437 + N2437)</f>
        <v/>
      </c>
      <c r="P2437" s="4" t="n"/>
      <c r="Q2437" s="33">
        <f>IF(L2437&amp;K2437="","",M2437 * L2437)</f>
        <v/>
      </c>
      <c r="R2437" s="34">
        <f>IF(M2437="","",O2437-P2437-Q2437)</f>
        <v/>
      </c>
    </row>
    <row r="2438">
      <c r="A2438" s="25" t="n">
        <v>2434</v>
      </c>
      <c r="B2438" s="26">
        <f>_xlfn.XLOOKUP(C2438,sales!C:C,scon!B:B,"")</f>
        <v/>
      </c>
      <c r="C2438" s="4" t="n"/>
      <c r="D2438" s="26">
        <f>_xlfn.XLOOKUP(C2438,sales!C:C,scon!D:D,"")</f>
        <v/>
      </c>
      <c r="E2438" s="26">
        <f>_xlfn.XLOOKUP(C2438,sales!C:C,scon!E:E,"")</f>
        <v/>
      </c>
      <c r="F2438" s="4" t="n"/>
      <c r="G2438" s="27" t="n"/>
      <c r="H2438" s="28" t="n"/>
      <c r="I2438" s="4" t="n"/>
      <c r="J2438" s="35">
        <f>_xlfn.XLOOKUP(C2438,sales!C:C,scon!L:L,"")</f>
        <v/>
      </c>
      <c r="K2438" s="31" t="n"/>
      <c r="L2438" s="31" t="n"/>
      <c r="M2438" s="33">
        <f>IF(I2438="","",J2438*I2438)</f>
        <v/>
      </c>
      <c r="N2438" s="33">
        <f>IF(K2438="","",M2438 * K2438)</f>
        <v/>
      </c>
      <c r="O2438" s="33">
        <f>IF(K2438="","",M2438 + N2438)</f>
        <v/>
      </c>
      <c r="P2438" s="4" t="n"/>
      <c r="Q2438" s="33">
        <f>IF(L2438&amp;K2438="","",M2438 * L2438)</f>
        <v/>
      </c>
      <c r="R2438" s="34">
        <f>IF(M2438="","",O2438-P2438-Q2438)</f>
        <v/>
      </c>
    </row>
    <row r="2439">
      <c r="A2439" s="25" t="n">
        <v>2435</v>
      </c>
      <c r="B2439" s="26">
        <f>_xlfn.XLOOKUP(C2439,sales!C:C,scon!B:B,"")</f>
        <v/>
      </c>
      <c r="C2439" s="4" t="n"/>
      <c r="D2439" s="26">
        <f>_xlfn.XLOOKUP(C2439,sales!C:C,scon!D:D,"")</f>
        <v/>
      </c>
      <c r="E2439" s="26">
        <f>_xlfn.XLOOKUP(C2439,sales!C:C,scon!E:E,"")</f>
        <v/>
      </c>
      <c r="F2439" s="4" t="n"/>
      <c r="G2439" s="27" t="n"/>
      <c r="H2439" s="28" t="n"/>
      <c r="I2439" s="4" t="n"/>
      <c r="J2439" s="35">
        <f>_xlfn.XLOOKUP(C2439,sales!C:C,scon!L:L,"")</f>
        <v/>
      </c>
      <c r="K2439" s="31" t="n"/>
      <c r="L2439" s="31" t="n"/>
      <c r="M2439" s="33">
        <f>IF(I2439="","",J2439*I2439)</f>
        <v/>
      </c>
      <c r="N2439" s="33">
        <f>IF(K2439="","",M2439 * K2439)</f>
        <v/>
      </c>
      <c r="O2439" s="33">
        <f>IF(K2439="","",M2439 + N2439)</f>
        <v/>
      </c>
      <c r="P2439" s="4" t="n"/>
      <c r="Q2439" s="33">
        <f>IF(L2439&amp;K2439="","",M2439 * L2439)</f>
        <v/>
      </c>
      <c r="R2439" s="34">
        <f>IF(M2439="","",O2439-P2439-Q2439)</f>
        <v/>
      </c>
    </row>
    <row r="2440">
      <c r="A2440" s="25" t="n">
        <v>2436</v>
      </c>
      <c r="B2440" s="26">
        <f>_xlfn.XLOOKUP(C2440,sales!C:C,scon!B:B,"")</f>
        <v/>
      </c>
      <c r="C2440" s="4" t="n"/>
      <c r="D2440" s="26">
        <f>_xlfn.XLOOKUP(C2440,sales!C:C,scon!D:D,"")</f>
        <v/>
      </c>
      <c r="E2440" s="26">
        <f>_xlfn.XLOOKUP(C2440,sales!C:C,scon!E:E,"")</f>
        <v/>
      </c>
      <c r="F2440" s="4" t="n"/>
      <c r="G2440" s="27" t="n"/>
      <c r="H2440" s="28" t="n"/>
      <c r="I2440" s="4" t="n"/>
      <c r="J2440" s="35">
        <f>_xlfn.XLOOKUP(C2440,sales!C:C,scon!L:L,"")</f>
        <v/>
      </c>
      <c r="K2440" s="31" t="n"/>
      <c r="L2440" s="31" t="n"/>
      <c r="M2440" s="33">
        <f>IF(I2440="","",J2440*I2440)</f>
        <v/>
      </c>
      <c r="N2440" s="33">
        <f>IF(K2440="","",M2440 * K2440)</f>
        <v/>
      </c>
      <c r="O2440" s="33">
        <f>IF(K2440="","",M2440 + N2440)</f>
        <v/>
      </c>
      <c r="P2440" s="4" t="n"/>
      <c r="Q2440" s="33">
        <f>IF(L2440&amp;K2440="","",M2440 * L2440)</f>
        <v/>
      </c>
      <c r="R2440" s="34">
        <f>IF(M2440="","",O2440-P2440-Q2440)</f>
        <v/>
      </c>
    </row>
    <row r="2441">
      <c r="A2441" s="25" t="n">
        <v>2437</v>
      </c>
      <c r="B2441" s="26">
        <f>_xlfn.XLOOKUP(C2441,sales!C:C,scon!B:B,"")</f>
        <v/>
      </c>
      <c r="C2441" s="4" t="n"/>
      <c r="D2441" s="26">
        <f>_xlfn.XLOOKUP(C2441,sales!C:C,scon!D:D,"")</f>
        <v/>
      </c>
      <c r="E2441" s="26">
        <f>_xlfn.XLOOKUP(C2441,sales!C:C,scon!E:E,"")</f>
        <v/>
      </c>
      <c r="F2441" s="4" t="n"/>
      <c r="G2441" s="27" t="n"/>
      <c r="H2441" s="28" t="n"/>
      <c r="I2441" s="4" t="n"/>
      <c r="J2441" s="35">
        <f>_xlfn.XLOOKUP(C2441,sales!C:C,scon!L:L,"")</f>
        <v/>
      </c>
      <c r="K2441" s="31" t="n"/>
      <c r="L2441" s="31" t="n"/>
      <c r="M2441" s="33">
        <f>IF(I2441="","",J2441*I2441)</f>
        <v/>
      </c>
      <c r="N2441" s="33">
        <f>IF(K2441="","",M2441 * K2441)</f>
        <v/>
      </c>
      <c r="O2441" s="33">
        <f>IF(K2441="","",M2441 + N2441)</f>
        <v/>
      </c>
      <c r="P2441" s="4" t="n"/>
      <c r="Q2441" s="33">
        <f>IF(L2441&amp;K2441="","",M2441 * L2441)</f>
        <v/>
      </c>
      <c r="R2441" s="34">
        <f>IF(M2441="","",O2441-P2441-Q2441)</f>
        <v/>
      </c>
    </row>
    <row r="2442">
      <c r="A2442" s="25" t="n">
        <v>2438</v>
      </c>
      <c r="B2442" s="26">
        <f>_xlfn.XLOOKUP(C2442,sales!C:C,scon!B:B,"")</f>
        <v/>
      </c>
      <c r="C2442" s="4" t="n"/>
      <c r="D2442" s="26">
        <f>_xlfn.XLOOKUP(C2442,sales!C:C,scon!D:D,"")</f>
        <v/>
      </c>
      <c r="E2442" s="26">
        <f>_xlfn.XLOOKUP(C2442,sales!C:C,scon!E:E,"")</f>
        <v/>
      </c>
      <c r="F2442" s="4" t="n"/>
      <c r="G2442" s="27" t="n"/>
      <c r="H2442" s="28" t="n"/>
      <c r="I2442" s="4" t="n"/>
      <c r="J2442" s="35">
        <f>_xlfn.XLOOKUP(C2442,sales!C:C,scon!L:L,"")</f>
        <v/>
      </c>
      <c r="K2442" s="31" t="n"/>
      <c r="L2442" s="31" t="n"/>
      <c r="M2442" s="33">
        <f>IF(I2442="","",J2442*I2442)</f>
        <v/>
      </c>
      <c r="N2442" s="33">
        <f>IF(K2442="","",M2442 * K2442)</f>
        <v/>
      </c>
      <c r="O2442" s="33">
        <f>IF(K2442="","",M2442 + N2442)</f>
        <v/>
      </c>
      <c r="P2442" s="4" t="n"/>
      <c r="Q2442" s="33">
        <f>IF(L2442&amp;K2442="","",M2442 * L2442)</f>
        <v/>
      </c>
      <c r="R2442" s="34">
        <f>IF(M2442="","",O2442-P2442-Q2442)</f>
        <v/>
      </c>
    </row>
    <row r="2443">
      <c r="A2443" s="25" t="n">
        <v>2439</v>
      </c>
      <c r="B2443" s="26">
        <f>_xlfn.XLOOKUP(C2443,sales!C:C,scon!B:B,"")</f>
        <v/>
      </c>
      <c r="C2443" s="4" t="n"/>
      <c r="D2443" s="26">
        <f>_xlfn.XLOOKUP(C2443,sales!C:C,scon!D:D,"")</f>
        <v/>
      </c>
      <c r="E2443" s="26">
        <f>_xlfn.XLOOKUP(C2443,sales!C:C,scon!E:E,"")</f>
        <v/>
      </c>
      <c r="F2443" s="4" t="n"/>
      <c r="G2443" s="27" t="n"/>
      <c r="H2443" s="28" t="n"/>
      <c r="I2443" s="4" t="n"/>
      <c r="J2443" s="35">
        <f>_xlfn.XLOOKUP(C2443,sales!C:C,scon!L:L,"")</f>
        <v/>
      </c>
      <c r="K2443" s="31" t="n"/>
      <c r="L2443" s="31" t="n"/>
      <c r="M2443" s="33">
        <f>IF(I2443="","",J2443*I2443)</f>
        <v/>
      </c>
      <c r="N2443" s="33">
        <f>IF(K2443="","",M2443 * K2443)</f>
        <v/>
      </c>
      <c r="O2443" s="33">
        <f>IF(K2443="","",M2443 + N2443)</f>
        <v/>
      </c>
      <c r="P2443" s="4" t="n"/>
      <c r="Q2443" s="33">
        <f>IF(L2443&amp;K2443="","",M2443 * L2443)</f>
        <v/>
      </c>
      <c r="R2443" s="34">
        <f>IF(M2443="","",O2443-P2443-Q2443)</f>
        <v/>
      </c>
    </row>
    <row r="2444">
      <c r="A2444" s="25" t="n">
        <v>2440</v>
      </c>
      <c r="B2444" s="26">
        <f>_xlfn.XLOOKUP(C2444,sales!C:C,scon!B:B,"")</f>
        <v/>
      </c>
      <c r="C2444" s="4" t="n"/>
      <c r="D2444" s="26">
        <f>_xlfn.XLOOKUP(C2444,sales!C:C,scon!D:D,"")</f>
        <v/>
      </c>
      <c r="E2444" s="26">
        <f>_xlfn.XLOOKUP(C2444,sales!C:C,scon!E:E,"")</f>
        <v/>
      </c>
      <c r="F2444" s="4" t="n"/>
      <c r="G2444" s="27" t="n"/>
      <c r="H2444" s="28" t="n"/>
      <c r="I2444" s="4" t="n"/>
      <c r="J2444" s="35">
        <f>_xlfn.XLOOKUP(C2444,sales!C:C,scon!L:L,"")</f>
        <v/>
      </c>
      <c r="K2444" s="31" t="n"/>
      <c r="L2444" s="31" t="n"/>
      <c r="M2444" s="33">
        <f>IF(I2444="","",J2444*I2444)</f>
        <v/>
      </c>
      <c r="N2444" s="33">
        <f>IF(K2444="","",M2444 * K2444)</f>
        <v/>
      </c>
      <c r="O2444" s="33">
        <f>IF(K2444="","",M2444 + N2444)</f>
        <v/>
      </c>
      <c r="P2444" s="4" t="n"/>
      <c r="Q2444" s="33">
        <f>IF(L2444&amp;K2444="","",M2444 * L2444)</f>
        <v/>
      </c>
      <c r="R2444" s="34">
        <f>IF(M2444="","",O2444-P2444-Q2444)</f>
        <v/>
      </c>
    </row>
    <row r="2445">
      <c r="A2445" s="25" t="n">
        <v>2441</v>
      </c>
      <c r="B2445" s="26">
        <f>_xlfn.XLOOKUP(C2445,sales!C:C,scon!B:B,"")</f>
        <v/>
      </c>
      <c r="C2445" s="4" t="n"/>
      <c r="D2445" s="26">
        <f>_xlfn.XLOOKUP(C2445,sales!C:C,scon!D:D,"")</f>
        <v/>
      </c>
      <c r="E2445" s="26">
        <f>_xlfn.XLOOKUP(C2445,sales!C:C,scon!E:E,"")</f>
        <v/>
      </c>
      <c r="F2445" s="4" t="n"/>
      <c r="G2445" s="27" t="n"/>
      <c r="H2445" s="28" t="n"/>
      <c r="I2445" s="4" t="n"/>
      <c r="J2445" s="35">
        <f>_xlfn.XLOOKUP(C2445,sales!C:C,scon!L:L,"")</f>
        <v/>
      </c>
      <c r="K2445" s="31" t="n"/>
      <c r="L2445" s="31" t="n"/>
      <c r="M2445" s="33">
        <f>IF(I2445="","",J2445*I2445)</f>
        <v/>
      </c>
      <c r="N2445" s="33">
        <f>IF(K2445="","",M2445 * K2445)</f>
        <v/>
      </c>
      <c r="O2445" s="33">
        <f>IF(K2445="","",M2445 + N2445)</f>
        <v/>
      </c>
      <c r="P2445" s="4" t="n"/>
      <c r="Q2445" s="33">
        <f>IF(L2445&amp;K2445="","",M2445 * L2445)</f>
        <v/>
      </c>
      <c r="R2445" s="34">
        <f>IF(M2445="","",O2445-P2445-Q2445)</f>
        <v/>
      </c>
    </row>
    <row r="2446">
      <c r="A2446" s="25" t="n">
        <v>2442</v>
      </c>
      <c r="B2446" s="26">
        <f>_xlfn.XLOOKUP(C2446,sales!C:C,scon!B:B,"")</f>
        <v/>
      </c>
      <c r="C2446" s="4" t="n"/>
      <c r="D2446" s="26">
        <f>_xlfn.XLOOKUP(C2446,sales!C:C,scon!D:D,"")</f>
        <v/>
      </c>
      <c r="E2446" s="26">
        <f>_xlfn.XLOOKUP(C2446,sales!C:C,scon!E:E,"")</f>
        <v/>
      </c>
      <c r="F2446" s="4" t="n"/>
      <c r="G2446" s="27" t="n"/>
      <c r="H2446" s="28" t="n"/>
      <c r="I2446" s="4" t="n"/>
      <c r="J2446" s="35">
        <f>_xlfn.XLOOKUP(C2446,sales!C:C,scon!L:L,"")</f>
        <v/>
      </c>
      <c r="K2446" s="31" t="n"/>
      <c r="L2446" s="31" t="n"/>
      <c r="M2446" s="33">
        <f>IF(I2446="","",J2446*I2446)</f>
        <v/>
      </c>
      <c r="N2446" s="33">
        <f>IF(K2446="","",M2446 * K2446)</f>
        <v/>
      </c>
      <c r="O2446" s="33">
        <f>IF(K2446="","",M2446 + N2446)</f>
        <v/>
      </c>
      <c r="P2446" s="4" t="n"/>
      <c r="Q2446" s="33">
        <f>IF(L2446&amp;K2446="","",M2446 * L2446)</f>
        <v/>
      </c>
      <c r="R2446" s="34">
        <f>IF(M2446="","",O2446-P2446-Q2446)</f>
        <v/>
      </c>
    </row>
    <row r="2447">
      <c r="A2447" s="25" t="n">
        <v>2443</v>
      </c>
      <c r="B2447" s="26">
        <f>_xlfn.XLOOKUP(C2447,sales!C:C,scon!B:B,"")</f>
        <v/>
      </c>
      <c r="C2447" s="4" t="n"/>
      <c r="D2447" s="26">
        <f>_xlfn.XLOOKUP(C2447,sales!C:C,scon!D:D,"")</f>
        <v/>
      </c>
      <c r="E2447" s="26">
        <f>_xlfn.XLOOKUP(C2447,sales!C:C,scon!E:E,"")</f>
        <v/>
      </c>
      <c r="F2447" s="4" t="n"/>
      <c r="G2447" s="27" t="n"/>
      <c r="H2447" s="28" t="n"/>
      <c r="I2447" s="4" t="n"/>
      <c r="J2447" s="35">
        <f>_xlfn.XLOOKUP(C2447,sales!C:C,scon!L:L,"")</f>
        <v/>
      </c>
      <c r="K2447" s="31" t="n"/>
      <c r="L2447" s="31" t="n"/>
      <c r="M2447" s="33">
        <f>IF(I2447="","",J2447*I2447)</f>
        <v/>
      </c>
      <c r="N2447" s="33">
        <f>IF(K2447="","",M2447 * K2447)</f>
        <v/>
      </c>
      <c r="O2447" s="33">
        <f>IF(K2447="","",M2447 + N2447)</f>
        <v/>
      </c>
      <c r="P2447" s="4" t="n"/>
      <c r="Q2447" s="33">
        <f>IF(L2447&amp;K2447="","",M2447 * L2447)</f>
        <v/>
      </c>
      <c r="R2447" s="34">
        <f>IF(M2447="","",O2447-P2447-Q2447)</f>
        <v/>
      </c>
    </row>
    <row r="2448">
      <c r="A2448" s="25" t="n">
        <v>2444</v>
      </c>
      <c r="B2448" s="26">
        <f>_xlfn.XLOOKUP(C2448,sales!C:C,scon!B:B,"")</f>
        <v/>
      </c>
      <c r="C2448" s="4" t="n"/>
      <c r="D2448" s="26">
        <f>_xlfn.XLOOKUP(C2448,sales!C:C,scon!D:D,"")</f>
        <v/>
      </c>
      <c r="E2448" s="26">
        <f>_xlfn.XLOOKUP(C2448,sales!C:C,scon!E:E,"")</f>
        <v/>
      </c>
      <c r="F2448" s="4" t="n"/>
      <c r="G2448" s="27" t="n"/>
      <c r="H2448" s="28" t="n"/>
      <c r="I2448" s="4" t="n"/>
      <c r="J2448" s="35">
        <f>_xlfn.XLOOKUP(C2448,sales!C:C,scon!L:L,"")</f>
        <v/>
      </c>
      <c r="K2448" s="31" t="n"/>
      <c r="L2448" s="31" t="n"/>
      <c r="M2448" s="33">
        <f>IF(I2448="","",J2448*I2448)</f>
        <v/>
      </c>
      <c r="N2448" s="33">
        <f>IF(K2448="","",M2448 * K2448)</f>
        <v/>
      </c>
      <c r="O2448" s="33">
        <f>IF(K2448="","",M2448 + N2448)</f>
        <v/>
      </c>
      <c r="P2448" s="4" t="n"/>
      <c r="Q2448" s="33">
        <f>IF(L2448&amp;K2448="","",M2448 * L2448)</f>
        <v/>
      </c>
      <c r="R2448" s="34">
        <f>IF(M2448="","",O2448-P2448-Q2448)</f>
        <v/>
      </c>
    </row>
    <row r="2449">
      <c r="A2449" s="25" t="n">
        <v>2445</v>
      </c>
      <c r="B2449" s="26">
        <f>_xlfn.XLOOKUP(C2449,sales!C:C,scon!B:B,"")</f>
        <v/>
      </c>
      <c r="C2449" s="4" t="n"/>
      <c r="D2449" s="26">
        <f>_xlfn.XLOOKUP(C2449,sales!C:C,scon!D:D,"")</f>
        <v/>
      </c>
      <c r="E2449" s="26">
        <f>_xlfn.XLOOKUP(C2449,sales!C:C,scon!E:E,"")</f>
        <v/>
      </c>
      <c r="F2449" s="4" t="n"/>
      <c r="G2449" s="27" t="n"/>
      <c r="H2449" s="28" t="n"/>
      <c r="I2449" s="4" t="n"/>
      <c r="J2449" s="35">
        <f>_xlfn.XLOOKUP(C2449,sales!C:C,scon!L:L,"")</f>
        <v/>
      </c>
      <c r="K2449" s="31" t="n"/>
      <c r="L2449" s="31" t="n"/>
      <c r="M2449" s="33">
        <f>IF(I2449="","",J2449*I2449)</f>
        <v/>
      </c>
      <c r="N2449" s="33">
        <f>IF(K2449="","",M2449 * K2449)</f>
        <v/>
      </c>
      <c r="O2449" s="33">
        <f>IF(K2449="","",M2449 + N2449)</f>
        <v/>
      </c>
      <c r="P2449" s="4" t="n"/>
      <c r="Q2449" s="33">
        <f>IF(L2449&amp;K2449="","",M2449 * L2449)</f>
        <v/>
      </c>
      <c r="R2449" s="34">
        <f>IF(M2449="","",O2449-P2449-Q2449)</f>
        <v/>
      </c>
    </row>
    <row r="2450">
      <c r="A2450" s="25" t="n">
        <v>2446</v>
      </c>
      <c r="B2450" s="26">
        <f>_xlfn.XLOOKUP(C2450,sales!C:C,scon!B:B,"")</f>
        <v/>
      </c>
      <c r="C2450" s="4" t="n"/>
      <c r="D2450" s="26">
        <f>_xlfn.XLOOKUP(C2450,sales!C:C,scon!D:D,"")</f>
        <v/>
      </c>
      <c r="E2450" s="26">
        <f>_xlfn.XLOOKUP(C2450,sales!C:C,scon!E:E,"")</f>
        <v/>
      </c>
      <c r="F2450" s="4" t="n"/>
      <c r="G2450" s="27" t="n"/>
      <c r="H2450" s="28" t="n"/>
      <c r="I2450" s="4" t="n"/>
      <c r="J2450" s="35">
        <f>_xlfn.XLOOKUP(C2450,sales!C:C,scon!L:L,"")</f>
        <v/>
      </c>
      <c r="K2450" s="31" t="n"/>
      <c r="L2450" s="31" t="n"/>
      <c r="M2450" s="33">
        <f>IF(I2450="","",J2450*I2450)</f>
        <v/>
      </c>
      <c r="N2450" s="33">
        <f>IF(K2450="","",M2450 * K2450)</f>
        <v/>
      </c>
      <c r="O2450" s="33">
        <f>IF(K2450="","",M2450 + N2450)</f>
        <v/>
      </c>
      <c r="P2450" s="4" t="n"/>
      <c r="Q2450" s="33">
        <f>IF(L2450&amp;K2450="","",M2450 * L2450)</f>
        <v/>
      </c>
      <c r="R2450" s="34">
        <f>IF(M2450="","",O2450-P2450-Q2450)</f>
        <v/>
      </c>
    </row>
    <row r="2451">
      <c r="A2451" s="25" t="n">
        <v>2447</v>
      </c>
      <c r="B2451" s="26">
        <f>_xlfn.XLOOKUP(C2451,sales!C:C,scon!B:B,"")</f>
        <v/>
      </c>
      <c r="C2451" s="4" t="n"/>
      <c r="D2451" s="26">
        <f>_xlfn.XLOOKUP(C2451,sales!C:C,scon!D:D,"")</f>
        <v/>
      </c>
      <c r="E2451" s="26">
        <f>_xlfn.XLOOKUP(C2451,sales!C:C,scon!E:E,"")</f>
        <v/>
      </c>
      <c r="F2451" s="4" t="n"/>
      <c r="G2451" s="27" t="n"/>
      <c r="H2451" s="28" t="n"/>
      <c r="I2451" s="4" t="n"/>
      <c r="J2451" s="35">
        <f>_xlfn.XLOOKUP(C2451,sales!C:C,scon!L:L,"")</f>
        <v/>
      </c>
      <c r="K2451" s="31" t="n"/>
      <c r="L2451" s="31" t="n"/>
      <c r="M2451" s="33">
        <f>IF(I2451="","",J2451*I2451)</f>
        <v/>
      </c>
      <c r="N2451" s="33">
        <f>IF(K2451="","",M2451 * K2451)</f>
        <v/>
      </c>
      <c r="O2451" s="33">
        <f>IF(K2451="","",M2451 + N2451)</f>
        <v/>
      </c>
      <c r="P2451" s="4" t="n"/>
      <c r="Q2451" s="33">
        <f>IF(L2451&amp;K2451="","",M2451 * L2451)</f>
        <v/>
      </c>
      <c r="R2451" s="34">
        <f>IF(M2451="","",O2451-P2451-Q2451)</f>
        <v/>
      </c>
    </row>
    <row r="2452">
      <c r="A2452" s="25" t="n">
        <v>2448</v>
      </c>
      <c r="B2452" s="26">
        <f>_xlfn.XLOOKUP(C2452,sales!C:C,scon!B:B,"")</f>
        <v/>
      </c>
      <c r="C2452" s="4" t="n"/>
      <c r="D2452" s="26">
        <f>_xlfn.XLOOKUP(C2452,sales!C:C,scon!D:D,"")</f>
        <v/>
      </c>
      <c r="E2452" s="26">
        <f>_xlfn.XLOOKUP(C2452,sales!C:C,scon!E:E,"")</f>
        <v/>
      </c>
      <c r="F2452" s="4" t="n"/>
      <c r="G2452" s="27" t="n"/>
      <c r="H2452" s="28" t="n"/>
      <c r="I2452" s="4" t="n"/>
      <c r="J2452" s="35">
        <f>_xlfn.XLOOKUP(C2452,sales!C:C,scon!L:L,"")</f>
        <v/>
      </c>
      <c r="K2452" s="31" t="n"/>
      <c r="L2452" s="31" t="n"/>
      <c r="M2452" s="33">
        <f>IF(I2452="","",J2452*I2452)</f>
        <v/>
      </c>
      <c r="N2452" s="33">
        <f>IF(K2452="","",M2452 * K2452)</f>
        <v/>
      </c>
      <c r="O2452" s="33">
        <f>IF(K2452="","",M2452 + N2452)</f>
        <v/>
      </c>
      <c r="P2452" s="4" t="n"/>
      <c r="Q2452" s="33">
        <f>IF(L2452&amp;K2452="","",M2452 * L2452)</f>
        <v/>
      </c>
      <c r="R2452" s="34">
        <f>IF(M2452="","",O2452-P2452-Q2452)</f>
        <v/>
      </c>
    </row>
    <row r="2453">
      <c r="A2453" s="25" t="n">
        <v>2449</v>
      </c>
      <c r="B2453" s="26">
        <f>_xlfn.XLOOKUP(C2453,sales!C:C,scon!B:B,"")</f>
        <v/>
      </c>
      <c r="C2453" s="4" t="n"/>
      <c r="D2453" s="26">
        <f>_xlfn.XLOOKUP(C2453,sales!C:C,scon!D:D,"")</f>
        <v/>
      </c>
      <c r="E2453" s="26">
        <f>_xlfn.XLOOKUP(C2453,sales!C:C,scon!E:E,"")</f>
        <v/>
      </c>
      <c r="F2453" s="4" t="n"/>
      <c r="G2453" s="27" t="n"/>
      <c r="H2453" s="28" t="n"/>
      <c r="I2453" s="4" t="n"/>
      <c r="J2453" s="35">
        <f>_xlfn.XLOOKUP(C2453,sales!C:C,scon!L:L,"")</f>
        <v/>
      </c>
      <c r="K2453" s="31" t="n"/>
      <c r="L2453" s="31" t="n"/>
      <c r="M2453" s="33">
        <f>IF(I2453="","",J2453*I2453)</f>
        <v/>
      </c>
      <c r="N2453" s="33">
        <f>IF(K2453="","",M2453 * K2453)</f>
        <v/>
      </c>
      <c r="O2453" s="33">
        <f>IF(K2453="","",M2453 + N2453)</f>
        <v/>
      </c>
      <c r="P2453" s="4" t="n"/>
      <c r="Q2453" s="33">
        <f>IF(L2453&amp;K2453="","",M2453 * L2453)</f>
        <v/>
      </c>
      <c r="R2453" s="34">
        <f>IF(M2453="","",O2453-P2453-Q2453)</f>
        <v/>
      </c>
    </row>
    <row r="2454">
      <c r="A2454" s="25" t="n">
        <v>2450</v>
      </c>
      <c r="B2454" s="26">
        <f>_xlfn.XLOOKUP(C2454,sales!C:C,scon!B:B,"")</f>
        <v/>
      </c>
      <c r="C2454" s="4" t="n"/>
      <c r="D2454" s="26">
        <f>_xlfn.XLOOKUP(C2454,sales!C:C,scon!D:D,"")</f>
        <v/>
      </c>
      <c r="E2454" s="26">
        <f>_xlfn.XLOOKUP(C2454,sales!C:C,scon!E:E,"")</f>
        <v/>
      </c>
      <c r="F2454" s="4" t="n"/>
      <c r="G2454" s="27" t="n"/>
      <c r="H2454" s="28" t="n"/>
      <c r="I2454" s="4" t="n"/>
      <c r="J2454" s="35">
        <f>_xlfn.XLOOKUP(C2454,sales!C:C,scon!L:L,"")</f>
        <v/>
      </c>
      <c r="K2454" s="31" t="n"/>
      <c r="L2454" s="31" t="n"/>
      <c r="M2454" s="33">
        <f>IF(I2454="","",J2454*I2454)</f>
        <v/>
      </c>
      <c r="N2454" s="33">
        <f>IF(K2454="","",M2454 * K2454)</f>
        <v/>
      </c>
      <c r="O2454" s="33">
        <f>IF(K2454="","",M2454 + N2454)</f>
        <v/>
      </c>
      <c r="P2454" s="4" t="n"/>
      <c r="Q2454" s="33">
        <f>IF(L2454&amp;K2454="","",M2454 * L2454)</f>
        <v/>
      </c>
      <c r="R2454" s="34">
        <f>IF(M2454="","",O2454-P2454-Q2454)</f>
        <v/>
      </c>
    </row>
    <row r="2455">
      <c r="A2455" s="25" t="n">
        <v>2451</v>
      </c>
      <c r="B2455" s="26">
        <f>_xlfn.XLOOKUP(C2455,sales!C:C,scon!B:B,"")</f>
        <v/>
      </c>
      <c r="C2455" s="4" t="n"/>
      <c r="D2455" s="26">
        <f>_xlfn.XLOOKUP(C2455,sales!C:C,scon!D:D,"")</f>
        <v/>
      </c>
      <c r="E2455" s="26">
        <f>_xlfn.XLOOKUP(C2455,sales!C:C,scon!E:E,"")</f>
        <v/>
      </c>
      <c r="F2455" s="4" t="n"/>
      <c r="G2455" s="27" t="n"/>
      <c r="H2455" s="28" t="n"/>
      <c r="I2455" s="4" t="n"/>
      <c r="J2455" s="35">
        <f>_xlfn.XLOOKUP(C2455,sales!C:C,scon!L:L,"")</f>
        <v/>
      </c>
      <c r="K2455" s="31" t="n"/>
      <c r="L2455" s="31" t="n"/>
      <c r="M2455" s="33">
        <f>IF(I2455="","",J2455*I2455)</f>
        <v/>
      </c>
      <c r="N2455" s="33">
        <f>IF(K2455="","",M2455 * K2455)</f>
        <v/>
      </c>
      <c r="O2455" s="33">
        <f>IF(K2455="","",M2455 + N2455)</f>
        <v/>
      </c>
      <c r="P2455" s="4" t="n"/>
      <c r="Q2455" s="33">
        <f>IF(L2455&amp;K2455="","",M2455 * L2455)</f>
        <v/>
      </c>
      <c r="R2455" s="34">
        <f>IF(M2455="","",O2455-P2455-Q2455)</f>
        <v/>
      </c>
    </row>
    <row r="2456">
      <c r="A2456" s="25" t="n">
        <v>2452</v>
      </c>
      <c r="B2456" s="26">
        <f>_xlfn.XLOOKUP(C2456,sales!C:C,scon!B:B,"")</f>
        <v/>
      </c>
      <c r="C2456" s="4" t="n"/>
      <c r="D2456" s="26">
        <f>_xlfn.XLOOKUP(C2456,sales!C:C,scon!D:D,"")</f>
        <v/>
      </c>
      <c r="E2456" s="26">
        <f>_xlfn.XLOOKUP(C2456,sales!C:C,scon!E:E,"")</f>
        <v/>
      </c>
      <c r="F2456" s="4" t="n"/>
      <c r="G2456" s="27" t="n"/>
      <c r="H2456" s="28" t="n"/>
      <c r="I2456" s="4" t="n"/>
      <c r="J2456" s="35">
        <f>_xlfn.XLOOKUP(C2456,sales!C:C,scon!L:L,"")</f>
        <v/>
      </c>
      <c r="K2456" s="31" t="n"/>
      <c r="L2456" s="31" t="n"/>
      <c r="M2456" s="33">
        <f>IF(I2456="","",J2456*I2456)</f>
        <v/>
      </c>
      <c r="N2456" s="33">
        <f>IF(K2456="","",M2456 * K2456)</f>
        <v/>
      </c>
      <c r="O2456" s="33">
        <f>IF(K2456="","",M2456 + N2456)</f>
        <v/>
      </c>
      <c r="P2456" s="4" t="n"/>
      <c r="Q2456" s="33">
        <f>IF(L2456&amp;K2456="","",M2456 * L2456)</f>
        <v/>
      </c>
      <c r="R2456" s="34">
        <f>IF(M2456="","",O2456-P2456-Q2456)</f>
        <v/>
      </c>
    </row>
    <row r="2457">
      <c r="A2457" s="25" t="n">
        <v>2453</v>
      </c>
      <c r="B2457" s="26">
        <f>_xlfn.XLOOKUP(C2457,sales!C:C,scon!B:B,"")</f>
        <v/>
      </c>
      <c r="C2457" s="4" t="n"/>
      <c r="D2457" s="26">
        <f>_xlfn.XLOOKUP(C2457,sales!C:C,scon!D:D,"")</f>
        <v/>
      </c>
      <c r="E2457" s="26">
        <f>_xlfn.XLOOKUP(C2457,sales!C:C,scon!E:E,"")</f>
        <v/>
      </c>
      <c r="F2457" s="4" t="n"/>
      <c r="G2457" s="27" t="n"/>
      <c r="H2457" s="28" t="n"/>
      <c r="I2457" s="4" t="n"/>
      <c r="J2457" s="35">
        <f>_xlfn.XLOOKUP(C2457,sales!C:C,scon!L:L,"")</f>
        <v/>
      </c>
      <c r="K2457" s="31" t="n"/>
      <c r="L2457" s="31" t="n"/>
      <c r="M2457" s="33">
        <f>IF(I2457="","",J2457*I2457)</f>
        <v/>
      </c>
      <c r="N2457" s="33">
        <f>IF(K2457="","",M2457 * K2457)</f>
        <v/>
      </c>
      <c r="O2457" s="33">
        <f>IF(K2457="","",M2457 + N2457)</f>
        <v/>
      </c>
      <c r="P2457" s="4" t="n"/>
      <c r="Q2457" s="33">
        <f>IF(L2457&amp;K2457="","",M2457 * L2457)</f>
        <v/>
      </c>
      <c r="R2457" s="34">
        <f>IF(M2457="","",O2457-P2457-Q2457)</f>
        <v/>
      </c>
    </row>
    <row r="2458">
      <c r="A2458" s="25" t="n">
        <v>2454</v>
      </c>
      <c r="B2458" s="26">
        <f>_xlfn.XLOOKUP(C2458,sales!C:C,scon!B:B,"")</f>
        <v/>
      </c>
      <c r="C2458" s="4" t="n"/>
      <c r="D2458" s="26">
        <f>_xlfn.XLOOKUP(C2458,sales!C:C,scon!D:D,"")</f>
        <v/>
      </c>
      <c r="E2458" s="26">
        <f>_xlfn.XLOOKUP(C2458,sales!C:C,scon!E:E,"")</f>
        <v/>
      </c>
      <c r="F2458" s="4" t="n"/>
      <c r="G2458" s="27" t="n"/>
      <c r="H2458" s="28" t="n"/>
      <c r="I2458" s="4" t="n"/>
      <c r="J2458" s="35">
        <f>_xlfn.XLOOKUP(C2458,sales!C:C,scon!L:L,"")</f>
        <v/>
      </c>
      <c r="K2458" s="31" t="n"/>
      <c r="L2458" s="31" t="n"/>
      <c r="M2458" s="33">
        <f>IF(I2458="","",J2458*I2458)</f>
        <v/>
      </c>
      <c r="N2458" s="33">
        <f>IF(K2458="","",M2458 * K2458)</f>
        <v/>
      </c>
      <c r="O2458" s="33">
        <f>IF(K2458="","",M2458 + N2458)</f>
        <v/>
      </c>
      <c r="P2458" s="4" t="n"/>
      <c r="Q2458" s="33">
        <f>IF(L2458&amp;K2458="","",M2458 * L2458)</f>
        <v/>
      </c>
      <c r="R2458" s="34">
        <f>IF(M2458="","",O2458-P2458-Q2458)</f>
        <v/>
      </c>
    </row>
    <row r="2459">
      <c r="A2459" s="25" t="n">
        <v>2455</v>
      </c>
      <c r="B2459" s="26">
        <f>_xlfn.XLOOKUP(C2459,sales!C:C,scon!B:B,"")</f>
        <v/>
      </c>
      <c r="C2459" s="4" t="n"/>
      <c r="D2459" s="26">
        <f>_xlfn.XLOOKUP(C2459,sales!C:C,scon!D:D,"")</f>
        <v/>
      </c>
      <c r="E2459" s="26">
        <f>_xlfn.XLOOKUP(C2459,sales!C:C,scon!E:E,"")</f>
        <v/>
      </c>
      <c r="F2459" s="4" t="n"/>
      <c r="G2459" s="27" t="n"/>
      <c r="H2459" s="28" t="n"/>
      <c r="I2459" s="4" t="n"/>
      <c r="J2459" s="35">
        <f>_xlfn.XLOOKUP(C2459,sales!C:C,scon!L:L,"")</f>
        <v/>
      </c>
      <c r="K2459" s="31" t="n"/>
      <c r="L2459" s="31" t="n"/>
      <c r="M2459" s="33">
        <f>IF(I2459="","",J2459*I2459)</f>
        <v/>
      </c>
      <c r="N2459" s="33">
        <f>IF(K2459="","",M2459 * K2459)</f>
        <v/>
      </c>
      <c r="O2459" s="33">
        <f>IF(K2459="","",M2459 + N2459)</f>
        <v/>
      </c>
      <c r="P2459" s="4" t="n"/>
      <c r="Q2459" s="33">
        <f>IF(L2459&amp;K2459="","",M2459 * L2459)</f>
        <v/>
      </c>
      <c r="R2459" s="34">
        <f>IF(M2459="","",O2459-P2459-Q2459)</f>
        <v/>
      </c>
    </row>
    <row r="2460">
      <c r="A2460" s="25" t="n">
        <v>2456</v>
      </c>
      <c r="B2460" s="26">
        <f>_xlfn.XLOOKUP(C2460,sales!C:C,scon!B:B,"")</f>
        <v/>
      </c>
      <c r="C2460" s="4" t="n"/>
      <c r="D2460" s="26">
        <f>_xlfn.XLOOKUP(C2460,sales!C:C,scon!D:D,"")</f>
        <v/>
      </c>
      <c r="E2460" s="26">
        <f>_xlfn.XLOOKUP(C2460,sales!C:C,scon!E:E,"")</f>
        <v/>
      </c>
      <c r="F2460" s="4" t="n"/>
      <c r="G2460" s="27" t="n"/>
      <c r="H2460" s="28" t="n"/>
      <c r="I2460" s="4" t="n"/>
      <c r="J2460" s="35">
        <f>_xlfn.XLOOKUP(C2460,sales!C:C,scon!L:L,"")</f>
        <v/>
      </c>
      <c r="K2460" s="31" t="n"/>
      <c r="L2460" s="31" t="n"/>
      <c r="M2460" s="33">
        <f>IF(I2460="","",J2460*I2460)</f>
        <v/>
      </c>
      <c r="N2460" s="33">
        <f>IF(K2460="","",M2460 * K2460)</f>
        <v/>
      </c>
      <c r="O2460" s="33">
        <f>IF(K2460="","",M2460 + N2460)</f>
        <v/>
      </c>
      <c r="P2460" s="4" t="n"/>
      <c r="Q2460" s="33">
        <f>IF(L2460&amp;K2460="","",M2460 * L2460)</f>
        <v/>
      </c>
      <c r="R2460" s="34">
        <f>IF(M2460="","",O2460-P2460-Q2460)</f>
        <v/>
      </c>
    </row>
    <row r="2461">
      <c r="A2461" s="25" t="n">
        <v>2457</v>
      </c>
      <c r="B2461" s="26">
        <f>_xlfn.XLOOKUP(C2461,sales!C:C,scon!B:B,"")</f>
        <v/>
      </c>
      <c r="C2461" s="4" t="n"/>
      <c r="D2461" s="26">
        <f>_xlfn.XLOOKUP(C2461,sales!C:C,scon!D:D,"")</f>
        <v/>
      </c>
      <c r="E2461" s="26">
        <f>_xlfn.XLOOKUP(C2461,sales!C:C,scon!E:E,"")</f>
        <v/>
      </c>
      <c r="F2461" s="4" t="n"/>
      <c r="G2461" s="27" t="n"/>
      <c r="H2461" s="28" t="n"/>
      <c r="I2461" s="4" t="n"/>
      <c r="J2461" s="35">
        <f>_xlfn.XLOOKUP(C2461,sales!C:C,scon!L:L,"")</f>
        <v/>
      </c>
      <c r="K2461" s="31" t="n"/>
      <c r="L2461" s="31" t="n"/>
      <c r="M2461" s="33">
        <f>IF(I2461="","",J2461*I2461)</f>
        <v/>
      </c>
      <c r="N2461" s="33">
        <f>IF(K2461="","",M2461 * K2461)</f>
        <v/>
      </c>
      <c r="O2461" s="33">
        <f>IF(K2461="","",M2461 + N2461)</f>
        <v/>
      </c>
      <c r="P2461" s="4" t="n"/>
      <c r="Q2461" s="33">
        <f>IF(L2461&amp;K2461="","",M2461 * L2461)</f>
        <v/>
      </c>
      <c r="R2461" s="34">
        <f>IF(M2461="","",O2461-P2461-Q2461)</f>
        <v/>
      </c>
    </row>
    <row r="2462">
      <c r="A2462" s="25" t="n">
        <v>2458</v>
      </c>
      <c r="B2462" s="26">
        <f>_xlfn.XLOOKUP(C2462,sales!C:C,scon!B:B,"")</f>
        <v/>
      </c>
      <c r="C2462" s="4" t="n"/>
      <c r="D2462" s="26">
        <f>_xlfn.XLOOKUP(C2462,sales!C:C,scon!D:D,"")</f>
        <v/>
      </c>
      <c r="E2462" s="26">
        <f>_xlfn.XLOOKUP(C2462,sales!C:C,scon!E:E,"")</f>
        <v/>
      </c>
      <c r="F2462" s="4" t="n"/>
      <c r="G2462" s="27" t="n"/>
      <c r="H2462" s="28" t="n"/>
      <c r="I2462" s="4" t="n"/>
      <c r="J2462" s="35">
        <f>_xlfn.XLOOKUP(C2462,sales!C:C,scon!L:L,"")</f>
        <v/>
      </c>
      <c r="K2462" s="31" t="n"/>
      <c r="L2462" s="31" t="n"/>
      <c r="M2462" s="33">
        <f>IF(I2462="","",J2462*I2462)</f>
        <v/>
      </c>
      <c r="N2462" s="33">
        <f>IF(K2462="","",M2462 * K2462)</f>
        <v/>
      </c>
      <c r="O2462" s="33">
        <f>IF(K2462="","",M2462 + N2462)</f>
        <v/>
      </c>
      <c r="P2462" s="4" t="n"/>
      <c r="Q2462" s="33">
        <f>IF(L2462&amp;K2462="","",M2462 * L2462)</f>
        <v/>
      </c>
      <c r="R2462" s="34">
        <f>IF(M2462="","",O2462-P2462-Q2462)</f>
        <v/>
      </c>
    </row>
    <row r="2463">
      <c r="A2463" s="25" t="n">
        <v>2459</v>
      </c>
      <c r="B2463" s="26">
        <f>_xlfn.XLOOKUP(C2463,sales!C:C,scon!B:B,"")</f>
        <v/>
      </c>
      <c r="C2463" s="4" t="n"/>
      <c r="D2463" s="26">
        <f>_xlfn.XLOOKUP(C2463,sales!C:C,scon!D:D,"")</f>
        <v/>
      </c>
      <c r="E2463" s="26">
        <f>_xlfn.XLOOKUP(C2463,sales!C:C,scon!E:E,"")</f>
        <v/>
      </c>
      <c r="F2463" s="4" t="n"/>
      <c r="G2463" s="27" t="n"/>
      <c r="H2463" s="28" t="n"/>
      <c r="I2463" s="4" t="n"/>
      <c r="J2463" s="35">
        <f>_xlfn.XLOOKUP(C2463,sales!C:C,scon!L:L,"")</f>
        <v/>
      </c>
      <c r="K2463" s="31" t="n"/>
      <c r="L2463" s="31" t="n"/>
      <c r="M2463" s="33">
        <f>IF(I2463="","",J2463*I2463)</f>
        <v/>
      </c>
      <c r="N2463" s="33">
        <f>IF(K2463="","",M2463 * K2463)</f>
        <v/>
      </c>
      <c r="O2463" s="33">
        <f>IF(K2463="","",M2463 + N2463)</f>
        <v/>
      </c>
      <c r="P2463" s="4" t="n"/>
      <c r="Q2463" s="33">
        <f>IF(L2463&amp;K2463="","",M2463 * L2463)</f>
        <v/>
      </c>
      <c r="R2463" s="34">
        <f>IF(M2463="","",O2463-P2463-Q2463)</f>
        <v/>
      </c>
    </row>
    <row r="2464">
      <c r="A2464" s="25" t="n">
        <v>2460</v>
      </c>
      <c r="B2464" s="26">
        <f>_xlfn.XLOOKUP(C2464,sales!C:C,scon!B:B,"")</f>
        <v/>
      </c>
      <c r="C2464" s="4" t="n"/>
      <c r="D2464" s="26">
        <f>_xlfn.XLOOKUP(C2464,sales!C:C,scon!D:D,"")</f>
        <v/>
      </c>
      <c r="E2464" s="26">
        <f>_xlfn.XLOOKUP(C2464,sales!C:C,scon!E:E,"")</f>
        <v/>
      </c>
      <c r="F2464" s="4" t="n"/>
      <c r="G2464" s="27" t="n"/>
      <c r="H2464" s="28" t="n"/>
      <c r="I2464" s="4" t="n"/>
      <c r="J2464" s="35">
        <f>_xlfn.XLOOKUP(C2464,sales!C:C,scon!L:L,"")</f>
        <v/>
      </c>
      <c r="K2464" s="31" t="n"/>
      <c r="L2464" s="31" t="n"/>
      <c r="M2464" s="33">
        <f>IF(I2464="","",J2464*I2464)</f>
        <v/>
      </c>
      <c r="N2464" s="33">
        <f>IF(K2464="","",M2464 * K2464)</f>
        <v/>
      </c>
      <c r="O2464" s="33">
        <f>IF(K2464="","",M2464 + N2464)</f>
        <v/>
      </c>
      <c r="P2464" s="4" t="n"/>
      <c r="Q2464" s="33">
        <f>IF(L2464&amp;K2464="","",M2464 * L2464)</f>
        <v/>
      </c>
      <c r="R2464" s="34">
        <f>IF(M2464="","",O2464-P2464-Q2464)</f>
        <v/>
      </c>
    </row>
    <row r="2465">
      <c r="A2465" s="25" t="n">
        <v>2461</v>
      </c>
      <c r="B2465" s="26">
        <f>_xlfn.XLOOKUP(C2465,sales!C:C,scon!B:B,"")</f>
        <v/>
      </c>
      <c r="C2465" s="4" t="n"/>
      <c r="D2465" s="26">
        <f>_xlfn.XLOOKUP(C2465,sales!C:C,scon!D:D,"")</f>
        <v/>
      </c>
      <c r="E2465" s="26">
        <f>_xlfn.XLOOKUP(C2465,sales!C:C,scon!E:E,"")</f>
        <v/>
      </c>
      <c r="F2465" s="4" t="n"/>
      <c r="G2465" s="27" t="n"/>
      <c r="H2465" s="28" t="n"/>
      <c r="I2465" s="4" t="n"/>
      <c r="J2465" s="35">
        <f>_xlfn.XLOOKUP(C2465,sales!C:C,scon!L:L,"")</f>
        <v/>
      </c>
      <c r="K2465" s="31" t="n"/>
      <c r="L2465" s="31" t="n"/>
      <c r="M2465" s="33">
        <f>IF(I2465="","",J2465*I2465)</f>
        <v/>
      </c>
      <c r="N2465" s="33">
        <f>IF(K2465="","",M2465 * K2465)</f>
        <v/>
      </c>
      <c r="O2465" s="33">
        <f>IF(K2465="","",M2465 + N2465)</f>
        <v/>
      </c>
      <c r="P2465" s="4" t="n"/>
      <c r="Q2465" s="33">
        <f>IF(L2465&amp;K2465="","",M2465 * L2465)</f>
        <v/>
      </c>
      <c r="R2465" s="34">
        <f>IF(M2465="","",O2465-P2465-Q2465)</f>
        <v/>
      </c>
    </row>
    <row r="2466">
      <c r="A2466" s="25" t="n">
        <v>2462</v>
      </c>
      <c r="B2466" s="26">
        <f>_xlfn.XLOOKUP(C2466,sales!C:C,scon!B:B,"")</f>
        <v/>
      </c>
      <c r="C2466" s="4" t="n"/>
      <c r="D2466" s="26">
        <f>_xlfn.XLOOKUP(C2466,sales!C:C,scon!D:D,"")</f>
        <v/>
      </c>
      <c r="E2466" s="26">
        <f>_xlfn.XLOOKUP(C2466,sales!C:C,scon!E:E,"")</f>
        <v/>
      </c>
      <c r="F2466" s="4" t="n"/>
      <c r="G2466" s="27" t="n"/>
      <c r="H2466" s="28" t="n"/>
      <c r="I2466" s="4" t="n"/>
      <c r="J2466" s="35">
        <f>_xlfn.XLOOKUP(C2466,sales!C:C,scon!L:L,"")</f>
        <v/>
      </c>
      <c r="K2466" s="31" t="n"/>
      <c r="L2466" s="31" t="n"/>
      <c r="M2466" s="33">
        <f>IF(I2466="","",J2466*I2466)</f>
        <v/>
      </c>
      <c r="N2466" s="33">
        <f>IF(K2466="","",M2466 * K2466)</f>
        <v/>
      </c>
      <c r="O2466" s="33">
        <f>IF(K2466="","",M2466 + N2466)</f>
        <v/>
      </c>
      <c r="P2466" s="4" t="n"/>
      <c r="Q2466" s="33">
        <f>IF(L2466&amp;K2466="","",M2466 * L2466)</f>
        <v/>
      </c>
      <c r="R2466" s="34">
        <f>IF(M2466="","",O2466-P2466-Q2466)</f>
        <v/>
      </c>
    </row>
    <row r="2467">
      <c r="A2467" s="25" t="n">
        <v>2463</v>
      </c>
      <c r="B2467" s="26">
        <f>_xlfn.XLOOKUP(C2467,sales!C:C,scon!B:B,"")</f>
        <v/>
      </c>
      <c r="C2467" s="4" t="n"/>
      <c r="D2467" s="26">
        <f>_xlfn.XLOOKUP(C2467,sales!C:C,scon!D:D,"")</f>
        <v/>
      </c>
      <c r="E2467" s="26">
        <f>_xlfn.XLOOKUP(C2467,sales!C:C,scon!E:E,"")</f>
        <v/>
      </c>
      <c r="F2467" s="4" t="n"/>
      <c r="G2467" s="27" t="n"/>
      <c r="H2467" s="28" t="n"/>
      <c r="I2467" s="4" t="n"/>
      <c r="J2467" s="35">
        <f>_xlfn.XLOOKUP(C2467,sales!C:C,scon!L:L,"")</f>
        <v/>
      </c>
      <c r="K2467" s="31" t="n"/>
      <c r="L2467" s="31" t="n"/>
      <c r="M2467" s="33">
        <f>IF(I2467="","",J2467*I2467)</f>
        <v/>
      </c>
      <c r="N2467" s="33">
        <f>IF(K2467="","",M2467 * K2467)</f>
        <v/>
      </c>
      <c r="O2467" s="33">
        <f>IF(K2467="","",M2467 + N2467)</f>
        <v/>
      </c>
      <c r="P2467" s="4" t="n"/>
      <c r="Q2467" s="33">
        <f>IF(L2467&amp;K2467="","",M2467 * L2467)</f>
        <v/>
      </c>
      <c r="R2467" s="34">
        <f>IF(M2467="","",O2467-P2467-Q2467)</f>
        <v/>
      </c>
    </row>
    <row r="2468">
      <c r="A2468" s="25" t="n">
        <v>2464</v>
      </c>
      <c r="B2468" s="26">
        <f>_xlfn.XLOOKUP(C2468,sales!C:C,scon!B:B,"")</f>
        <v/>
      </c>
      <c r="C2468" s="4" t="n"/>
      <c r="D2468" s="26">
        <f>_xlfn.XLOOKUP(C2468,sales!C:C,scon!D:D,"")</f>
        <v/>
      </c>
      <c r="E2468" s="26">
        <f>_xlfn.XLOOKUP(C2468,sales!C:C,scon!E:E,"")</f>
        <v/>
      </c>
      <c r="F2468" s="4" t="n"/>
      <c r="G2468" s="27" t="n"/>
      <c r="H2468" s="28" t="n"/>
      <c r="I2468" s="4" t="n"/>
      <c r="J2468" s="35">
        <f>_xlfn.XLOOKUP(C2468,sales!C:C,scon!L:L,"")</f>
        <v/>
      </c>
      <c r="K2468" s="31" t="n"/>
      <c r="L2468" s="31" t="n"/>
      <c r="M2468" s="33">
        <f>IF(I2468="","",J2468*I2468)</f>
        <v/>
      </c>
      <c r="N2468" s="33">
        <f>IF(K2468="","",M2468 * K2468)</f>
        <v/>
      </c>
      <c r="O2468" s="33">
        <f>IF(K2468="","",M2468 + N2468)</f>
        <v/>
      </c>
      <c r="P2468" s="4" t="n"/>
      <c r="Q2468" s="33">
        <f>IF(L2468&amp;K2468="","",M2468 * L2468)</f>
        <v/>
      </c>
      <c r="R2468" s="34">
        <f>IF(M2468="","",O2468-P2468-Q2468)</f>
        <v/>
      </c>
    </row>
    <row r="2469">
      <c r="A2469" s="25" t="n">
        <v>2465</v>
      </c>
      <c r="B2469" s="26">
        <f>_xlfn.XLOOKUP(C2469,sales!C:C,scon!B:B,"")</f>
        <v/>
      </c>
      <c r="C2469" s="4" t="n"/>
      <c r="D2469" s="26">
        <f>_xlfn.XLOOKUP(C2469,sales!C:C,scon!D:D,"")</f>
        <v/>
      </c>
      <c r="E2469" s="26">
        <f>_xlfn.XLOOKUP(C2469,sales!C:C,scon!E:E,"")</f>
        <v/>
      </c>
      <c r="F2469" s="4" t="n"/>
      <c r="G2469" s="27" t="n"/>
      <c r="H2469" s="28" t="n"/>
      <c r="I2469" s="4" t="n"/>
      <c r="J2469" s="35">
        <f>_xlfn.XLOOKUP(C2469,sales!C:C,scon!L:L,"")</f>
        <v/>
      </c>
      <c r="K2469" s="31" t="n"/>
      <c r="L2469" s="31" t="n"/>
      <c r="M2469" s="33">
        <f>IF(I2469="","",J2469*I2469)</f>
        <v/>
      </c>
      <c r="N2469" s="33">
        <f>IF(K2469="","",M2469 * K2469)</f>
        <v/>
      </c>
      <c r="O2469" s="33">
        <f>IF(K2469="","",M2469 + N2469)</f>
        <v/>
      </c>
      <c r="P2469" s="4" t="n"/>
      <c r="Q2469" s="33">
        <f>IF(L2469&amp;K2469="","",M2469 * L2469)</f>
        <v/>
      </c>
      <c r="R2469" s="34">
        <f>IF(M2469="","",O2469-P2469-Q2469)</f>
        <v/>
      </c>
    </row>
    <row r="2470">
      <c r="A2470" s="25" t="n">
        <v>2466</v>
      </c>
      <c r="B2470" s="26">
        <f>_xlfn.XLOOKUP(C2470,sales!C:C,scon!B:B,"")</f>
        <v/>
      </c>
      <c r="C2470" s="4" t="n"/>
      <c r="D2470" s="26">
        <f>_xlfn.XLOOKUP(C2470,sales!C:C,scon!D:D,"")</f>
        <v/>
      </c>
      <c r="E2470" s="26">
        <f>_xlfn.XLOOKUP(C2470,sales!C:C,scon!E:E,"")</f>
        <v/>
      </c>
      <c r="F2470" s="4" t="n"/>
      <c r="G2470" s="27" t="n"/>
      <c r="H2470" s="28" t="n"/>
      <c r="I2470" s="4" t="n"/>
      <c r="J2470" s="35">
        <f>_xlfn.XLOOKUP(C2470,sales!C:C,scon!L:L,"")</f>
        <v/>
      </c>
      <c r="K2470" s="31" t="n"/>
      <c r="L2470" s="31" t="n"/>
      <c r="M2470" s="33">
        <f>IF(I2470="","",J2470*I2470)</f>
        <v/>
      </c>
      <c r="N2470" s="33">
        <f>IF(K2470="","",M2470 * K2470)</f>
        <v/>
      </c>
      <c r="O2470" s="33">
        <f>IF(K2470="","",M2470 + N2470)</f>
        <v/>
      </c>
      <c r="P2470" s="4" t="n"/>
      <c r="Q2470" s="33">
        <f>IF(L2470&amp;K2470="","",M2470 * L2470)</f>
        <v/>
      </c>
      <c r="R2470" s="34">
        <f>IF(M2470="","",O2470-P2470-Q2470)</f>
        <v/>
      </c>
    </row>
    <row r="2471">
      <c r="A2471" s="25" t="n">
        <v>2467</v>
      </c>
      <c r="B2471" s="26">
        <f>_xlfn.XLOOKUP(C2471,sales!C:C,scon!B:B,"")</f>
        <v/>
      </c>
      <c r="C2471" s="4" t="n"/>
      <c r="D2471" s="26">
        <f>_xlfn.XLOOKUP(C2471,sales!C:C,scon!D:D,"")</f>
        <v/>
      </c>
      <c r="E2471" s="26">
        <f>_xlfn.XLOOKUP(C2471,sales!C:C,scon!E:E,"")</f>
        <v/>
      </c>
      <c r="F2471" s="4" t="n"/>
      <c r="G2471" s="27" t="n"/>
      <c r="H2471" s="28" t="n"/>
      <c r="I2471" s="4" t="n"/>
      <c r="J2471" s="35">
        <f>_xlfn.XLOOKUP(C2471,sales!C:C,scon!L:L,"")</f>
        <v/>
      </c>
      <c r="K2471" s="31" t="n"/>
      <c r="L2471" s="31" t="n"/>
      <c r="M2471" s="33">
        <f>IF(I2471="","",J2471*I2471)</f>
        <v/>
      </c>
      <c r="N2471" s="33">
        <f>IF(K2471="","",M2471 * K2471)</f>
        <v/>
      </c>
      <c r="O2471" s="33">
        <f>IF(K2471="","",M2471 + N2471)</f>
        <v/>
      </c>
      <c r="P2471" s="4" t="n"/>
      <c r="Q2471" s="33">
        <f>IF(L2471&amp;K2471="","",M2471 * L2471)</f>
        <v/>
      </c>
      <c r="R2471" s="34">
        <f>IF(M2471="","",O2471-P2471-Q2471)</f>
        <v/>
      </c>
    </row>
    <row r="2472">
      <c r="A2472" s="25" t="n">
        <v>2468</v>
      </c>
      <c r="B2472" s="26">
        <f>_xlfn.XLOOKUP(C2472,sales!C:C,scon!B:B,"")</f>
        <v/>
      </c>
      <c r="C2472" s="4" t="n"/>
      <c r="D2472" s="26">
        <f>_xlfn.XLOOKUP(C2472,sales!C:C,scon!D:D,"")</f>
        <v/>
      </c>
      <c r="E2472" s="26">
        <f>_xlfn.XLOOKUP(C2472,sales!C:C,scon!E:E,"")</f>
        <v/>
      </c>
      <c r="F2472" s="4" t="n"/>
      <c r="G2472" s="27" t="n"/>
      <c r="H2472" s="28" t="n"/>
      <c r="I2472" s="4" t="n"/>
      <c r="J2472" s="35">
        <f>_xlfn.XLOOKUP(C2472,sales!C:C,scon!L:L,"")</f>
        <v/>
      </c>
      <c r="K2472" s="31" t="n"/>
      <c r="L2472" s="31" t="n"/>
      <c r="M2472" s="33">
        <f>IF(I2472="","",J2472*I2472)</f>
        <v/>
      </c>
      <c r="N2472" s="33">
        <f>IF(K2472="","",M2472 * K2472)</f>
        <v/>
      </c>
      <c r="O2472" s="33">
        <f>IF(K2472="","",M2472 + N2472)</f>
        <v/>
      </c>
      <c r="P2472" s="4" t="n"/>
      <c r="Q2472" s="33">
        <f>IF(L2472&amp;K2472="","",M2472 * L2472)</f>
        <v/>
      </c>
      <c r="R2472" s="34">
        <f>IF(M2472="","",O2472-P2472-Q2472)</f>
        <v/>
      </c>
    </row>
    <row r="2473">
      <c r="A2473" s="25" t="n">
        <v>2469</v>
      </c>
      <c r="B2473" s="26">
        <f>_xlfn.XLOOKUP(C2473,sales!C:C,scon!B:B,"")</f>
        <v/>
      </c>
      <c r="C2473" s="4" t="n"/>
      <c r="D2473" s="26">
        <f>_xlfn.XLOOKUP(C2473,sales!C:C,scon!D:D,"")</f>
        <v/>
      </c>
      <c r="E2473" s="26">
        <f>_xlfn.XLOOKUP(C2473,sales!C:C,scon!E:E,"")</f>
        <v/>
      </c>
      <c r="F2473" s="4" t="n"/>
      <c r="G2473" s="27" t="n"/>
      <c r="H2473" s="28" t="n"/>
      <c r="I2473" s="4" t="n"/>
      <c r="J2473" s="35">
        <f>_xlfn.XLOOKUP(C2473,sales!C:C,scon!L:L,"")</f>
        <v/>
      </c>
      <c r="K2473" s="31" t="n"/>
      <c r="L2473" s="31" t="n"/>
      <c r="M2473" s="33">
        <f>IF(I2473="","",J2473*I2473)</f>
        <v/>
      </c>
      <c r="N2473" s="33">
        <f>IF(K2473="","",M2473 * K2473)</f>
        <v/>
      </c>
      <c r="O2473" s="33">
        <f>IF(K2473="","",M2473 + N2473)</f>
        <v/>
      </c>
      <c r="P2473" s="4" t="n"/>
      <c r="Q2473" s="33">
        <f>IF(L2473&amp;K2473="","",M2473 * L2473)</f>
        <v/>
      </c>
      <c r="R2473" s="34">
        <f>IF(M2473="","",O2473-P2473-Q2473)</f>
        <v/>
      </c>
    </row>
    <row r="2474">
      <c r="A2474" s="25" t="n">
        <v>2470</v>
      </c>
      <c r="B2474" s="26">
        <f>_xlfn.XLOOKUP(C2474,sales!C:C,scon!B:B,"")</f>
        <v/>
      </c>
      <c r="C2474" s="4" t="n"/>
      <c r="D2474" s="26">
        <f>_xlfn.XLOOKUP(C2474,sales!C:C,scon!D:D,"")</f>
        <v/>
      </c>
      <c r="E2474" s="26">
        <f>_xlfn.XLOOKUP(C2474,sales!C:C,scon!E:E,"")</f>
        <v/>
      </c>
      <c r="F2474" s="4" t="n"/>
      <c r="G2474" s="27" t="n"/>
      <c r="H2474" s="28" t="n"/>
      <c r="I2474" s="4" t="n"/>
      <c r="J2474" s="35">
        <f>_xlfn.XLOOKUP(C2474,sales!C:C,scon!L:L,"")</f>
        <v/>
      </c>
      <c r="K2474" s="31" t="n"/>
      <c r="L2474" s="31" t="n"/>
      <c r="M2474" s="33">
        <f>IF(I2474="","",J2474*I2474)</f>
        <v/>
      </c>
      <c r="N2474" s="33">
        <f>IF(K2474="","",M2474 * K2474)</f>
        <v/>
      </c>
      <c r="O2474" s="33">
        <f>IF(K2474="","",M2474 + N2474)</f>
        <v/>
      </c>
      <c r="P2474" s="4" t="n"/>
      <c r="Q2474" s="33">
        <f>IF(L2474&amp;K2474="","",M2474 * L2474)</f>
        <v/>
      </c>
      <c r="R2474" s="34">
        <f>IF(M2474="","",O2474-P2474-Q2474)</f>
        <v/>
      </c>
    </row>
    <row r="2475">
      <c r="A2475" s="25" t="n">
        <v>2471</v>
      </c>
      <c r="B2475" s="26">
        <f>_xlfn.XLOOKUP(C2475,sales!C:C,scon!B:B,"")</f>
        <v/>
      </c>
      <c r="C2475" s="4" t="n"/>
      <c r="D2475" s="26">
        <f>_xlfn.XLOOKUP(C2475,sales!C:C,scon!D:D,"")</f>
        <v/>
      </c>
      <c r="E2475" s="26">
        <f>_xlfn.XLOOKUP(C2475,sales!C:C,scon!E:E,"")</f>
        <v/>
      </c>
      <c r="F2475" s="4" t="n"/>
      <c r="G2475" s="27" t="n"/>
      <c r="H2475" s="28" t="n"/>
      <c r="I2475" s="4" t="n"/>
      <c r="J2475" s="35">
        <f>_xlfn.XLOOKUP(C2475,sales!C:C,scon!L:L,"")</f>
        <v/>
      </c>
      <c r="K2475" s="31" t="n"/>
      <c r="L2475" s="31" t="n"/>
      <c r="M2475" s="33">
        <f>IF(I2475="","",J2475*I2475)</f>
        <v/>
      </c>
      <c r="N2475" s="33">
        <f>IF(K2475="","",M2475 * K2475)</f>
        <v/>
      </c>
      <c r="O2475" s="33">
        <f>IF(K2475="","",M2475 + N2475)</f>
        <v/>
      </c>
      <c r="P2475" s="4" t="n"/>
      <c r="Q2475" s="33">
        <f>IF(L2475&amp;K2475="","",M2475 * L2475)</f>
        <v/>
      </c>
      <c r="R2475" s="34">
        <f>IF(M2475="","",O2475-P2475-Q2475)</f>
        <v/>
      </c>
    </row>
    <row r="2476">
      <c r="A2476" s="25" t="n">
        <v>2472</v>
      </c>
      <c r="B2476" s="26">
        <f>_xlfn.XLOOKUP(C2476,sales!C:C,scon!B:B,"")</f>
        <v/>
      </c>
      <c r="C2476" s="4" t="n"/>
      <c r="D2476" s="26">
        <f>_xlfn.XLOOKUP(C2476,sales!C:C,scon!D:D,"")</f>
        <v/>
      </c>
      <c r="E2476" s="26">
        <f>_xlfn.XLOOKUP(C2476,sales!C:C,scon!E:E,"")</f>
        <v/>
      </c>
      <c r="F2476" s="4" t="n"/>
      <c r="G2476" s="27" t="n"/>
      <c r="H2476" s="28" t="n"/>
      <c r="I2476" s="4" t="n"/>
      <c r="J2476" s="35">
        <f>_xlfn.XLOOKUP(C2476,sales!C:C,scon!L:L,"")</f>
        <v/>
      </c>
      <c r="K2476" s="31" t="n"/>
      <c r="L2476" s="31" t="n"/>
      <c r="M2476" s="33">
        <f>IF(I2476="","",J2476*I2476)</f>
        <v/>
      </c>
      <c r="N2476" s="33">
        <f>IF(K2476="","",M2476 * K2476)</f>
        <v/>
      </c>
      <c r="O2476" s="33">
        <f>IF(K2476="","",M2476 + N2476)</f>
        <v/>
      </c>
      <c r="P2476" s="4" t="n"/>
      <c r="Q2476" s="33">
        <f>IF(L2476&amp;K2476="","",M2476 * L2476)</f>
        <v/>
      </c>
      <c r="R2476" s="34">
        <f>IF(M2476="","",O2476-P2476-Q2476)</f>
        <v/>
      </c>
    </row>
    <row r="2477">
      <c r="A2477" s="25" t="n">
        <v>2473</v>
      </c>
      <c r="B2477" s="26">
        <f>_xlfn.XLOOKUP(C2477,sales!C:C,scon!B:B,"")</f>
        <v/>
      </c>
      <c r="C2477" s="4" t="n"/>
      <c r="D2477" s="26">
        <f>_xlfn.XLOOKUP(C2477,sales!C:C,scon!D:D,"")</f>
        <v/>
      </c>
      <c r="E2477" s="26">
        <f>_xlfn.XLOOKUP(C2477,sales!C:C,scon!E:E,"")</f>
        <v/>
      </c>
      <c r="F2477" s="4" t="n"/>
      <c r="G2477" s="27" t="n"/>
      <c r="H2477" s="28" t="n"/>
      <c r="I2477" s="4" t="n"/>
      <c r="J2477" s="35">
        <f>_xlfn.XLOOKUP(C2477,sales!C:C,scon!L:L,"")</f>
        <v/>
      </c>
      <c r="K2477" s="31" t="n"/>
      <c r="L2477" s="31" t="n"/>
      <c r="M2477" s="33">
        <f>IF(I2477="","",J2477*I2477)</f>
        <v/>
      </c>
      <c r="N2477" s="33">
        <f>IF(K2477="","",M2477 * K2477)</f>
        <v/>
      </c>
      <c r="O2477" s="33">
        <f>IF(K2477="","",M2477 + N2477)</f>
        <v/>
      </c>
      <c r="P2477" s="4" t="n"/>
      <c r="Q2477" s="33">
        <f>IF(L2477&amp;K2477="","",M2477 * L2477)</f>
        <v/>
      </c>
      <c r="R2477" s="34">
        <f>IF(M2477="","",O2477-P2477-Q2477)</f>
        <v/>
      </c>
    </row>
    <row r="2478">
      <c r="A2478" s="25" t="n">
        <v>2474</v>
      </c>
      <c r="B2478" s="26">
        <f>_xlfn.XLOOKUP(C2478,sales!C:C,scon!B:B,"")</f>
        <v/>
      </c>
      <c r="C2478" s="4" t="n"/>
      <c r="D2478" s="26">
        <f>_xlfn.XLOOKUP(C2478,sales!C:C,scon!D:D,"")</f>
        <v/>
      </c>
      <c r="E2478" s="26">
        <f>_xlfn.XLOOKUP(C2478,sales!C:C,scon!E:E,"")</f>
        <v/>
      </c>
      <c r="F2478" s="4" t="n"/>
      <c r="G2478" s="27" t="n"/>
      <c r="H2478" s="28" t="n"/>
      <c r="I2478" s="4" t="n"/>
      <c r="J2478" s="35">
        <f>_xlfn.XLOOKUP(C2478,sales!C:C,scon!L:L,"")</f>
        <v/>
      </c>
      <c r="K2478" s="31" t="n"/>
      <c r="L2478" s="31" t="n"/>
      <c r="M2478" s="33">
        <f>IF(I2478="","",J2478*I2478)</f>
        <v/>
      </c>
      <c r="N2478" s="33">
        <f>IF(K2478="","",M2478 * K2478)</f>
        <v/>
      </c>
      <c r="O2478" s="33">
        <f>IF(K2478="","",M2478 + N2478)</f>
        <v/>
      </c>
      <c r="P2478" s="4" t="n"/>
      <c r="Q2478" s="33">
        <f>IF(L2478&amp;K2478="","",M2478 * L2478)</f>
        <v/>
      </c>
      <c r="R2478" s="34">
        <f>IF(M2478="","",O2478-P2478-Q2478)</f>
        <v/>
      </c>
    </row>
    <row r="2479">
      <c r="A2479" s="25" t="n">
        <v>2475</v>
      </c>
      <c r="B2479" s="26">
        <f>_xlfn.XLOOKUP(C2479,sales!C:C,scon!B:B,"")</f>
        <v/>
      </c>
      <c r="C2479" s="4" t="n"/>
      <c r="D2479" s="26">
        <f>_xlfn.XLOOKUP(C2479,sales!C:C,scon!D:D,"")</f>
        <v/>
      </c>
      <c r="E2479" s="26">
        <f>_xlfn.XLOOKUP(C2479,sales!C:C,scon!E:E,"")</f>
        <v/>
      </c>
      <c r="F2479" s="4" t="n"/>
      <c r="G2479" s="27" t="n"/>
      <c r="H2479" s="28" t="n"/>
      <c r="I2479" s="4" t="n"/>
      <c r="J2479" s="35">
        <f>_xlfn.XLOOKUP(C2479,sales!C:C,scon!L:L,"")</f>
        <v/>
      </c>
      <c r="K2479" s="31" t="n"/>
      <c r="L2479" s="31" t="n"/>
      <c r="M2479" s="33">
        <f>IF(I2479="","",J2479*I2479)</f>
        <v/>
      </c>
      <c r="N2479" s="33">
        <f>IF(K2479="","",M2479 * K2479)</f>
        <v/>
      </c>
      <c r="O2479" s="33">
        <f>IF(K2479="","",M2479 + N2479)</f>
        <v/>
      </c>
      <c r="P2479" s="4" t="n"/>
      <c r="Q2479" s="33">
        <f>IF(L2479&amp;K2479="","",M2479 * L2479)</f>
        <v/>
      </c>
      <c r="R2479" s="34">
        <f>IF(M2479="","",O2479-P2479-Q2479)</f>
        <v/>
      </c>
    </row>
    <row r="2480">
      <c r="A2480" s="25" t="n">
        <v>2476</v>
      </c>
      <c r="B2480" s="26">
        <f>_xlfn.XLOOKUP(C2480,sales!C:C,scon!B:B,"")</f>
        <v/>
      </c>
      <c r="C2480" s="4" t="n"/>
      <c r="D2480" s="26">
        <f>_xlfn.XLOOKUP(C2480,sales!C:C,scon!D:D,"")</f>
        <v/>
      </c>
      <c r="E2480" s="26">
        <f>_xlfn.XLOOKUP(C2480,sales!C:C,scon!E:E,"")</f>
        <v/>
      </c>
      <c r="F2480" s="4" t="n"/>
      <c r="G2480" s="27" t="n"/>
      <c r="H2480" s="28" t="n"/>
      <c r="I2480" s="4" t="n"/>
      <c r="J2480" s="35">
        <f>_xlfn.XLOOKUP(C2480,sales!C:C,scon!L:L,"")</f>
        <v/>
      </c>
      <c r="K2480" s="31" t="n"/>
      <c r="L2480" s="31" t="n"/>
      <c r="M2480" s="33">
        <f>IF(I2480="","",J2480*I2480)</f>
        <v/>
      </c>
      <c r="N2480" s="33">
        <f>IF(K2480="","",M2480 * K2480)</f>
        <v/>
      </c>
      <c r="O2480" s="33">
        <f>IF(K2480="","",M2480 + N2480)</f>
        <v/>
      </c>
      <c r="P2480" s="4" t="n"/>
      <c r="Q2480" s="33">
        <f>IF(L2480&amp;K2480="","",M2480 * L2480)</f>
        <v/>
      </c>
      <c r="R2480" s="34">
        <f>IF(M2480="","",O2480-P2480-Q2480)</f>
        <v/>
      </c>
    </row>
    <row r="2481">
      <c r="A2481" s="25" t="n">
        <v>2477</v>
      </c>
      <c r="B2481" s="26">
        <f>_xlfn.XLOOKUP(C2481,sales!C:C,scon!B:B,"")</f>
        <v/>
      </c>
      <c r="C2481" s="4" t="n"/>
      <c r="D2481" s="26">
        <f>_xlfn.XLOOKUP(C2481,sales!C:C,scon!D:D,"")</f>
        <v/>
      </c>
      <c r="E2481" s="26">
        <f>_xlfn.XLOOKUP(C2481,sales!C:C,scon!E:E,"")</f>
        <v/>
      </c>
      <c r="F2481" s="4" t="n"/>
      <c r="G2481" s="27" t="n"/>
      <c r="H2481" s="28" t="n"/>
      <c r="I2481" s="4" t="n"/>
      <c r="J2481" s="35">
        <f>_xlfn.XLOOKUP(C2481,sales!C:C,scon!L:L,"")</f>
        <v/>
      </c>
      <c r="K2481" s="31" t="n"/>
      <c r="L2481" s="31" t="n"/>
      <c r="M2481" s="33">
        <f>IF(I2481="","",J2481*I2481)</f>
        <v/>
      </c>
      <c r="N2481" s="33">
        <f>IF(K2481="","",M2481 * K2481)</f>
        <v/>
      </c>
      <c r="O2481" s="33">
        <f>IF(K2481="","",M2481 + N2481)</f>
        <v/>
      </c>
      <c r="P2481" s="4" t="n"/>
      <c r="Q2481" s="33">
        <f>IF(L2481&amp;K2481="","",M2481 * L2481)</f>
        <v/>
      </c>
      <c r="R2481" s="34">
        <f>IF(M2481="","",O2481-P2481-Q2481)</f>
        <v/>
      </c>
    </row>
    <row r="2482">
      <c r="A2482" s="25" t="n">
        <v>2478</v>
      </c>
      <c r="B2482" s="26">
        <f>_xlfn.XLOOKUP(C2482,sales!C:C,scon!B:B,"")</f>
        <v/>
      </c>
      <c r="C2482" s="4" t="n"/>
      <c r="D2482" s="26">
        <f>_xlfn.XLOOKUP(C2482,sales!C:C,scon!D:D,"")</f>
        <v/>
      </c>
      <c r="E2482" s="26">
        <f>_xlfn.XLOOKUP(C2482,sales!C:C,scon!E:E,"")</f>
        <v/>
      </c>
      <c r="F2482" s="4" t="n"/>
      <c r="G2482" s="27" t="n"/>
      <c r="H2482" s="28" t="n"/>
      <c r="I2482" s="4" t="n"/>
      <c r="J2482" s="35">
        <f>_xlfn.XLOOKUP(C2482,sales!C:C,scon!L:L,"")</f>
        <v/>
      </c>
      <c r="K2482" s="31" t="n"/>
      <c r="L2482" s="31" t="n"/>
      <c r="M2482" s="33">
        <f>IF(I2482="","",J2482*I2482)</f>
        <v/>
      </c>
      <c r="N2482" s="33">
        <f>IF(K2482="","",M2482 * K2482)</f>
        <v/>
      </c>
      <c r="O2482" s="33">
        <f>IF(K2482="","",M2482 + N2482)</f>
        <v/>
      </c>
      <c r="P2482" s="4" t="n"/>
      <c r="Q2482" s="33">
        <f>IF(L2482&amp;K2482="","",M2482 * L2482)</f>
        <v/>
      </c>
      <c r="R2482" s="34">
        <f>IF(M2482="","",O2482-P2482-Q2482)</f>
        <v/>
      </c>
    </row>
    <row r="2483">
      <c r="A2483" s="25" t="n">
        <v>2479</v>
      </c>
      <c r="B2483" s="26">
        <f>_xlfn.XLOOKUP(C2483,sales!C:C,scon!B:B,"")</f>
        <v/>
      </c>
      <c r="C2483" s="4" t="n"/>
      <c r="D2483" s="26">
        <f>_xlfn.XLOOKUP(C2483,sales!C:C,scon!D:D,"")</f>
        <v/>
      </c>
      <c r="E2483" s="26">
        <f>_xlfn.XLOOKUP(C2483,sales!C:C,scon!E:E,"")</f>
        <v/>
      </c>
      <c r="F2483" s="4" t="n"/>
      <c r="G2483" s="27" t="n"/>
      <c r="H2483" s="28" t="n"/>
      <c r="I2483" s="4" t="n"/>
      <c r="J2483" s="35">
        <f>_xlfn.XLOOKUP(C2483,sales!C:C,scon!L:L,"")</f>
        <v/>
      </c>
      <c r="K2483" s="31" t="n"/>
      <c r="L2483" s="31" t="n"/>
      <c r="M2483" s="33">
        <f>IF(I2483="","",J2483*I2483)</f>
        <v/>
      </c>
      <c r="N2483" s="33">
        <f>IF(K2483="","",M2483 * K2483)</f>
        <v/>
      </c>
      <c r="O2483" s="33">
        <f>IF(K2483="","",M2483 + N2483)</f>
        <v/>
      </c>
      <c r="P2483" s="4" t="n"/>
      <c r="Q2483" s="33">
        <f>IF(L2483&amp;K2483="","",M2483 * L2483)</f>
        <v/>
      </c>
      <c r="R2483" s="34">
        <f>IF(M2483="","",O2483-P2483-Q2483)</f>
        <v/>
      </c>
    </row>
    <row r="2484">
      <c r="A2484" s="25" t="n">
        <v>2480</v>
      </c>
      <c r="B2484" s="26">
        <f>_xlfn.XLOOKUP(C2484,sales!C:C,scon!B:B,"")</f>
        <v/>
      </c>
      <c r="C2484" s="4" t="n"/>
      <c r="D2484" s="26">
        <f>_xlfn.XLOOKUP(C2484,sales!C:C,scon!D:D,"")</f>
        <v/>
      </c>
      <c r="E2484" s="26">
        <f>_xlfn.XLOOKUP(C2484,sales!C:C,scon!E:E,"")</f>
        <v/>
      </c>
      <c r="F2484" s="4" t="n"/>
      <c r="G2484" s="27" t="n"/>
      <c r="H2484" s="28" t="n"/>
      <c r="I2484" s="4" t="n"/>
      <c r="J2484" s="35">
        <f>_xlfn.XLOOKUP(C2484,sales!C:C,scon!L:L,"")</f>
        <v/>
      </c>
      <c r="K2484" s="31" t="n"/>
      <c r="L2484" s="31" t="n"/>
      <c r="M2484" s="33">
        <f>IF(I2484="","",J2484*I2484)</f>
        <v/>
      </c>
      <c r="N2484" s="33">
        <f>IF(K2484="","",M2484 * K2484)</f>
        <v/>
      </c>
      <c r="O2484" s="33">
        <f>IF(K2484="","",M2484 + N2484)</f>
        <v/>
      </c>
      <c r="P2484" s="4" t="n"/>
      <c r="Q2484" s="33">
        <f>IF(L2484&amp;K2484="","",M2484 * L2484)</f>
        <v/>
      </c>
      <c r="R2484" s="34">
        <f>IF(M2484="","",O2484-P2484-Q2484)</f>
        <v/>
      </c>
    </row>
    <row r="2485">
      <c r="A2485" s="25" t="n">
        <v>2481</v>
      </c>
      <c r="B2485" s="26">
        <f>_xlfn.XLOOKUP(C2485,sales!C:C,scon!B:B,"")</f>
        <v/>
      </c>
      <c r="C2485" s="4" t="n"/>
      <c r="D2485" s="26">
        <f>_xlfn.XLOOKUP(C2485,sales!C:C,scon!D:D,"")</f>
        <v/>
      </c>
      <c r="E2485" s="26">
        <f>_xlfn.XLOOKUP(C2485,sales!C:C,scon!E:E,"")</f>
        <v/>
      </c>
      <c r="F2485" s="4" t="n"/>
      <c r="G2485" s="27" t="n"/>
      <c r="H2485" s="28" t="n"/>
      <c r="I2485" s="4" t="n"/>
      <c r="J2485" s="35">
        <f>_xlfn.XLOOKUP(C2485,sales!C:C,scon!L:L,"")</f>
        <v/>
      </c>
      <c r="K2485" s="31" t="n"/>
      <c r="L2485" s="31" t="n"/>
      <c r="M2485" s="33">
        <f>IF(I2485="","",J2485*I2485)</f>
        <v/>
      </c>
      <c r="N2485" s="33">
        <f>IF(K2485="","",M2485 * K2485)</f>
        <v/>
      </c>
      <c r="O2485" s="33">
        <f>IF(K2485="","",M2485 + N2485)</f>
        <v/>
      </c>
      <c r="P2485" s="4" t="n"/>
      <c r="Q2485" s="33">
        <f>IF(L2485&amp;K2485="","",M2485 * L2485)</f>
        <v/>
      </c>
      <c r="R2485" s="34">
        <f>IF(M2485="","",O2485-P2485-Q2485)</f>
        <v/>
      </c>
    </row>
    <row r="2486">
      <c r="A2486" s="25" t="n">
        <v>2482</v>
      </c>
      <c r="B2486" s="26">
        <f>_xlfn.XLOOKUP(C2486,sales!C:C,scon!B:B,"")</f>
        <v/>
      </c>
      <c r="C2486" s="4" t="n"/>
      <c r="D2486" s="26">
        <f>_xlfn.XLOOKUP(C2486,sales!C:C,scon!D:D,"")</f>
        <v/>
      </c>
      <c r="E2486" s="26">
        <f>_xlfn.XLOOKUP(C2486,sales!C:C,scon!E:E,"")</f>
        <v/>
      </c>
      <c r="F2486" s="4" t="n"/>
      <c r="G2486" s="27" t="n"/>
      <c r="H2486" s="28" t="n"/>
      <c r="I2486" s="4" t="n"/>
      <c r="J2486" s="35">
        <f>_xlfn.XLOOKUP(C2486,sales!C:C,scon!L:L,"")</f>
        <v/>
      </c>
      <c r="K2486" s="31" t="n"/>
      <c r="L2486" s="31" t="n"/>
      <c r="M2486" s="33">
        <f>IF(I2486="","",J2486*I2486)</f>
        <v/>
      </c>
      <c r="N2486" s="33">
        <f>IF(K2486="","",M2486 * K2486)</f>
        <v/>
      </c>
      <c r="O2486" s="33">
        <f>IF(K2486="","",M2486 + N2486)</f>
        <v/>
      </c>
      <c r="P2486" s="4" t="n"/>
      <c r="Q2486" s="33">
        <f>IF(L2486&amp;K2486="","",M2486 * L2486)</f>
        <v/>
      </c>
      <c r="R2486" s="34">
        <f>IF(M2486="","",O2486-P2486-Q2486)</f>
        <v/>
      </c>
    </row>
    <row r="2487">
      <c r="A2487" s="25" t="n">
        <v>2483</v>
      </c>
      <c r="B2487" s="26">
        <f>_xlfn.XLOOKUP(C2487,sales!C:C,scon!B:B,"")</f>
        <v/>
      </c>
      <c r="C2487" s="4" t="n"/>
      <c r="D2487" s="26">
        <f>_xlfn.XLOOKUP(C2487,sales!C:C,scon!D:D,"")</f>
        <v/>
      </c>
      <c r="E2487" s="26">
        <f>_xlfn.XLOOKUP(C2487,sales!C:C,scon!E:E,"")</f>
        <v/>
      </c>
      <c r="F2487" s="4" t="n"/>
      <c r="G2487" s="27" t="n"/>
      <c r="H2487" s="28" t="n"/>
      <c r="I2487" s="4" t="n"/>
      <c r="J2487" s="35">
        <f>_xlfn.XLOOKUP(C2487,sales!C:C,scon!L:L,"")</f>
        <v/>
      </c>
      <c r="K2487" s="31" t="n"/>
      <c r="L2487" s="31" t="n"/>
      <c r="M2487" s="33">
        <f>IF(I2487="","",J2487*I2487)</f>
        <v/>
      </c>
      <c r="N2487" s="33">
        <f>IF(K2487="","",M2487 * K2487)</f>
        <v/>
      </c>
      <c r="O2487" s="33">
        <f>IF(K2487="","",M2487 + N2487)</f>
        <v/>
      </c>
      <c r="P2487" s="4" t="n"/>
      <c r="Q2487" s="33">
        <f>IF(L2487&amp;K2487="","",M2487 * L2487)</f>
        <v/>
      </c>
      <c r="R2487" s="34">
        <f>IF(M2487="","",O2487-P2487-Q2487)</f>
        <v/>
      </c>
    </row>
    <row r="2488">
      <c r="A2488" s="25" t="n">
        <v>2484</v>
      </c>
      <c r="B2488" s="26">
        <f>_xlfn.XLOOKUP(C2488,sales!C:C,scon!B:B,"")</f>
        <v/>
      </c>
      <c r="C2488" s="4" t="n"/>
      <c r="D2488" s="26">
        <f>_xlfn.XLOOKUP(C2488,sales!C:C,scon!D:D,"")</f>
        <v/>
      </c>
      <c r="E2488" s="26">
        <f>_xlfn.XLOOKUP(C2488,sales!C:C,scon!E:E,"")</f>
        <v/>
      </c>
      <c r="F2488" s="4" t="n"/>
      <c r="G2488" s="27" t="n"/>
      <c r="H2488" s="28" t="n"/>
      <c r="I2488" s="4" t="n"/>
      <c r="J2488" s="35">
        <f>_xlfn.XLOOKUP(C2488,sales!C:C,scon!L:L,"")</f>
        <v/>
      </c>
      <c r="K2488" s="31" t="n"/>
      <c r="L2488" s="31" t="n"/>
      <c r="M2488" s="33">
        <f>IF(I2488="","",J2488*I2488)</f>
        <v/>
      </c>
      <c r="N2488" s="33">
        <f>IF(K2488="","",M2488 * K2488)</f>
        <v/>
      </c>
      <c r="O2488" s="33">
        <f>IF(K2488="","",M2488 + N2488)</f>
        <v/>
      </c>
      <c r="P2488" s="4" t="n"/>
      <c r="Q2488" s="33">
        <f>IF(L2488&amp;K2488="","",M2488 * L2488)</f>
        <v/>
      </c>
      <c r="R2488" s="34">
        <f>IF(M2488="","",O2488-P2488-Q2488)</f>
        <v/>
      </c>
    </row>
    <row r="2489">
      <c r="A2489" s="25" t="n">
        <v>2485</v>
      </c>
      <c r="B2489" s="26">
        <f>_xlfn.XLOOKUP(C2489,sales!C:C,scon!B:B,"")</f>
        <v/>
      </c>
      <c r="C2489" s="4" t="n"/>
      <c r="D2489" s="26">
        <f>_xlfn.XLOOKUP(C2489,sales!C:C,scon!D:D,"")</f>
        <v/>
      </c>
      <c r="E2489" s="26">
        <f>_xlfn.XLOOKUP(C2489,sales!C:C,scon!E:E,"")</f>
        <v/>
      </c>
      <c r="F2489" s="4" t="n"/>
      <c r="G2489" s="27" t="n"/>
      <c r="H2489" s="28" t="n"/>
      <c r="I2489" s="4" t="n"/>
      <c r="J2489" s="35">
        <f>_xlfn.XLOOKUP(C2489,sales!C:C,scon!L:L,"")</f>
        <v/>
      </c>
      <c r="K2489" s="31" t="n"/>
      <c r="L2489" s="31" t="n"/>
      <c r="M2489" s="33">
        <f>IF(I2489="","",J2489*I2489)</f>
        <v/>
      </c>
      <c r="N2489" s="33">
        <f>IF(K2489="","",M2489 * K2489)</f>
        <v/>
      </c>
      <c r="O2489" s="33">
        <f>IF(K2489="","",M2489 + N2489)</f>
        <v/>
      </c>
      <c r="P2489" s="4" t="n"/>
      <c r="Q2489" s="33">
        <f>IF(L2489&amp;K2489="","",M2489 * L2489)</f>
        <v/>
      </c>
      <c r="R2489" s="34">
        <f>IF(M2489="","",O2489-P2489-Q2489)</f>
        <v/>
      </c>
    </row>
    <row r="2490">
      <c r="A2490" s="25" t="n">
        <v>2486</v>
      </c>
      <c r="B2490" s="26">
        <f>_xlfn.XLOOKUP(C2490,sales!C:C,scon!B:B,"")</f>
        <v/>
      </c>
      <c r="C2490" s="4" t="n"/>
      <c r="D2490" s="26">
        <f>_xlfn.XLOOKUP(C2490,sales!C:C,scon!D:D,"")</f>
        <v/>
      </c>
      <c r="E2490" s="26">
        <f>_xlfn.XLOOKUP(C2490,sales!C:C,scon!E:E,"")</f>
        <v/>
      </c>
      <c r="F2490" s="4" t="n"/>
      <c r="G2490" s="27" t="n"/>
      <c r="H2490" s="28" t="n"/>
      <c r="I2490" s="4" t="n"/>
      <c r="J2490" s="35">
        <f>_xlfn.XLOOKUP(C2490,sales!C:C,scon!L:L,"")</f>
        <v/>
      </c>
      <c r="K2490" s="31" t="n"/>
      <c r="L2490" s="31" t="n"/>
      <c r="M2490" s="33">
        <f>IF(I2490="","",J2490*I2490)</f>
        <v/>
      </c>
      <c r="N2490" s="33">
        <f>IF(K2490="","",M2490 * K2490)</f>
        <v/>
      </c>
      <c r="O2490" s="33">
        <f>IF(K2490="","",M2490 + N2490)</f>
        <v/>
      </c>
      <c r="P2490" s="4" t="n"/>
      <c r="Q2490" s="33">
        <f>IF(L2490&amp;K2490="","",M2490 * L2490)</f>
        <v/>
      </c>
      <c r="R2490" s="34">
        <f>IF(M2490="","",O2490-P2490-Q2490)</f>
        <v/>
      </c>
    </row>
    <row r="2491">
      <c r="A2491" s="25" t="n">
        <v>2487</v>
      </c>
      <c r="B2491" s="26">
        <f>_xlfn.XLOOKUP(C2491,sales!C:C,scon!B:B,"")</f>
        <v/>
      </c>
      <c r="C2491" s="4" t="n"/>
      <c r="D2491" s="26">
        <f>_xlfn.XLOOKUP(C2491,sales!C:C,scon!D:D,"")</f>
        <v/>
      </c>
      <c r="E2491" s="26">
        <f>_xlfn.XLOOKUP(C2491,sales!C:C,scon!E:E,"")</f>
        <v/>
      </c>
      <c r="F2491" s="4" t="n"/>
      <c r="G2491" s="27" t="n"/>
      <c r="H2491" s="28" t="n"/>
      <c r="I2491" s="4" t="n"/>
      <c r="J2491" s="35">
        <f>_xlfn.XLOOKUP(C2491,sales!C:C,scon!L:L,"")</f>
        <v/>
      </c>
      <c r="K2491" s="31" t="n"/>
      <c r="L2491" s="31" t="n"/>
      <c r="M2491" s="33">
        <f>IF(I2491="","",J2491*I2491)</f>
        <v/>
      </c>
      <c r="N2491" s="33">
        <f>IF(K2491="","",M2491 * K2491)</f>
        <v/>
      </c>
      <c r="O2491" s="33">
        <f>IF(K2491="","",M2491 + N2491)</f>
        <v/>
      </c>
      <c r="P2491" s="4" t="n"/>
      <c r="Q2491" s="33">
        <f>IF(L2491&amp;K2491="","",M2491 * L2491)</f>
        <v/>
      </c>
      <c r="R2491" s="34">
        <f>IF(M2491="","",O2491-P2491-Q2491)</f>
        <v/>
      </c>
    </row>
    <row r="2492">
      <c r="A2492" s="25" t="n">
        <v>2488</v>
      </c>
      <c r="B2492" s="26">
        <f>_xlfn.XLOOKUP(C2492,sales!C:C,scon!B:B,"")</f>
        <v/>
      </c>
      <c r="C2492" s="4" t="n"/>
      <c r="D2492" s="26">
        <f>_xlfn.XLOOKUP(C2492,sales!C:C,scon!D:D,"")</f>
        <v/>
      </c>
      <c r="E2492" s="26">
        <f>_xlfn.XLOOKUP(C2492,sales!C:C,scon!E:E,"")</f>
        <v/>
      </c>
      <c r="F2492" s="4" t="n"/>
      <c r="G2492" s="27" t="n"/>
      <c r="H2492" s="28" t="n"/>
      <c r="I2492" s="4" t="n"/>
      <c r="J2492" s="35">
        <f>_xlfn.XLOOKUP(C2492,sales!C:C,scon!L:L,"")</f>
        <v/>
      </c>
      <c r="K2492" s="31" t="n"/>
      <c r="L2492" s="31" t="n"/>
      <c r="M2492" s="33">
        <f>IF(I2492="","",J2492*I2492)</f>
        <v/>
      </c>
      <c r="N2492" s="33">
        <f>IF(K2492="","",M2492 * K2492)</f>
        <v/>
      </c>
      <c r="O2492" s="33">
        <f>IF(K2492="","",M2492 + N2492)</f>
        <v/>
      </c>
      <c r="P2492" s="4" t="n"/>
      <c r="Q2492" s="33">
        <f>IF(L2492&amp;K2492="","",M2492 * L2492)</f>
        <v/>
      </c>
      <c r="R2492" s="34">
        <f>IF(M2492="","",O2492-P2492-Q2492)</f>
        <v/>
      </c>
    </row>
    <row r="2493">
      <c r="A2493" s="25" t="n">
        <v>2489</v>
      </c>
      <c r="B2493" s="26">
        <f>_xlfn.XLOOKUP(C2493,sales!C:C,scon!B:B,"")</f>
        <v/>
      </c>
      <c r="C2493" s="4" t="n"/>
      <c r="D2493" s="26">
        <f>_xlfn.XLOOKUP(C2493,sales!C:C,scon!D:D,"")</f>
        <v/>
      </c>
      <c r="E2493" s="26">
        <f>_xlfn.XLOOKUP(C2493,sales!C:C,scon!E:E,"")</f>
        <v/>
      </c>
      <c r="F2493" s="4" t="n"/>
      <c r="G2493" s="27" t="n"/>
      <c r="H2493" s="28" t="n"/>
      <c r="I2493" s="4" t="n"/>
      <c r="J2493" s="35">
        <f>_xlfn.XLOOKUP(C2493,sales!C:C,scon!L:L,"")</f>
        <v/>
      </c>
      <c r="K2493" s="31" t="n"/>
      <c r="L2493" s="31" t="n"/>
      <c r="M2493" s="33">
        <f>IF(I2493="","",J2493*I2493)</f>
        <v/>
      </c>
      <c r="N2493" s="33">
        <f>IF(K2493="","",M2493 * K2493)</f>
        <v/>
      </c>
      <c r="O2493" s="33">
        <f>IF(K2493="","",M2493 + N2493)</f>
        <v/>
      </c>
      <c r="P2493" s="4" t="n"/>
      <c r="Q2493" s="33">
        <f>IF(L2493&amp;K2493="","",M2493 * L2493)</f>
        <v/>
      </c>
      <c r="R2493" s="34">
        <f>IF(M2493="","",O2493-P2493-Q2493)</f>
        <v/>
      </c>
    </row>
    <row r="2494">
      <c r="A2494" s="25" t="n">
        <v>2490</v>
      </c>
      <c r="B2494" s="26">
        <f>_xlfn.XLOOKUP(C2494,sales!C:C,scon!B:B,"")</f>
        <v/>
      </c>
      <c r="C2494" s="4" t="n"/>
      <c r="D2494" s="26">
        <f>_xlfn.XLOOKUP(C2494,sales!C:C,scon!D:D,"")</f>
        <v/>
      </c>
      <c r="E2494" s="26">
        <f>_xlfn.XLOOKUP(C2494,sales!C:C,scon!E:E,"")</f>
        <v/>
      </c>
      <c r="F2494" s="4" t="n"/>
      <c r="G2494" s="27" t="n"/>
      <c r="H2494" s="28" t="n"/>
      <c r="I2494" s="4" t="n"/>
      <c r="J2494" s="35">
        <f>_xlfn.XLOOKUP(C2494,sales!C:C,scon!L:L,"")</f>
        <v/>
      </c>
      <c r="K2494" s="31" t="n"/>
      <c r="L2494" s="31" t="n"/>
      <c r="M2494" s="33">
        <f>IF(I2494="","",J2494*I2494)</f>
        <v/>
      </c>
      <c r="N2494" s="33">
        <f>IF(K2494="","",M2494 * K2494)</f>
        <v/>
      </c>
      <c r="O2494" s="33">
        <f>IF(K2494="","",M2494 + N2494)</f>
        <v/>
      </c>
      <c r="P2494" s="4" t="n"/>
      <c r="Q2494" s="33">
        <f>IF(L2494&amp;K2494="","",M2494 * L2494)</f>
        <v/>
      </c>
      <c r="R2494" s="34">
        <f>IF(M2494="","",O2494-P2494-Q2494)</f>
        <v/>
      </c>
    </row>
    <row r="2495">
      <c r="A2495" s="25" t="n">
        <v>2491</v>
      </c>
      <c r="B2495" s="26">
        <f>_xlfn.XLOOKUP(C2495,sales!C:C,scon!B:B,"")</f>
        <v/>
      </c>
      <c r="C2495" s="4" t="n"/>
      <c r="D2495" s="26">
        <f>_xlfn.XLOOKUP(C2495,sales!C:C,scon!D:D,"")</f>
        <v/>
      </c>
      <c r="E2495" s="26">
        <f>_xlfn.XLOOKUP(C2495,sales!C:C,scon!E:E,"")</f>
        <v/>
      </c>
      <c r="F2495" s="4" t="n"/>
      <c r="G2495" s="27" t="n"/>
      <c r="H2495" s="28" t="n"/>
      <c r="I2495" s="4" t="n"/>
      <c r="J2495" s="35">
        <f>_xlfn.XLOOKUP(C2495,sales!C:C,scon!L:L,"")</f>
        <v/>
      </c>
      <c r="K2495" s="31" t="n"/>
      <c r="L2495" s="31" t="n"/>
      <c r="M2495" s="33">
        <f>IF(I2495="","",J2495*I2495)</f>
        <v/>
      </c>
      <c r="N2495" s="33">
        <f>IF(K2495="","",M2495 * K2495)</f>
        <v/>
      </c>
      <c r="O2495" s="33">
        <f>IF(K2495="","",M2495 + N2495)</f>
        <v/>
      </c>
      <c r="P2495" s="4" t="n"/>
      <c r="Q2495" s="33">
        <f>IF(L2495&amp;K2495="","",M2495 * L2495)</f>
        <v/>
      </c>
      <c r="R2495" s="34">
        <f>IF(M2495="","",O2495-P2495-Q2495)</f>
        <v/>
      </c>
    </row>
    <row r="2496">
      <c r="A2496" s="25" t="n">
        <v>2492</v>
      </c>
      <c r="B2496" s="26">
        <f>_xlfn.XLOOKUP(C2496,sales!C:C,scon!B:B,"")</f>
        <v/>
      </c>
      <c r="C2496" s="4" t="n"/>
      <c r="D2496" s="26">
        <f>_xlfn.XLOOKUP(C2496,sales!C:C,scon!D:D,"")</f>
        <v/>
      </c>
      <c r="E2496" s="26">
        <f>_xlfn.XLOOKUP(C2496,sales!C:C,scon!E:E,"")</f>
        <v/>
      </c>
      <c r="F2496" s="4" t="n"/>
      <c r="G2496" s="27" t="n"/>
      <c r="H2496" s="28" t="n"/>
      <c r="I2496" s="4" t="n"/>
      <c r="J2496" s="35">
        <f>_xlfn.XLOOKUP(C2496,sales!C:C,scon!L:L,"")</f>
        <v/>
      </c>
      <c r="K2496" s="31" t="n"/>
      <c r="L2496" s="31" t="n"/>
      <c r="M2496" s="33">
        <f>IF(I2496="","",J2496*I2496)</f>
        <v/>
      </c>
      <c r="N2496" s="33">
        <f>IF(K2496="","",M2496 * K2496)</f>
        <v/>
      </c>
      <c r="O2496" s="33">
        <f>IF(K2496="","",M2496 + N2496)</f>
        <v/>
      </c>
      <c r="P2496" s="4" t="n"/>
      <c r="Q2496" s="33">
        <f>IF(L2496&amp;K2496="","",M2496 * L2496)</f>
        <v/>
      </c>
      <c r="R2496" s="34">
        <f>IF(M2496="","",O2496-P2496-Q2496)</f>
        <v/>
      </c>
    </row>
    <row r="2497">
      <c r="A2497" s="25" t="n">
        <v>2493</v>
      </c>
      <c r="B2497" s="26">
        <f>_xlfn.XLOOKUP(C2497,sales!C:C,scon!B:B,"")</f>
        <v/>
      </c>
      <c r="C2497" s="4" t="n"/>
      <c r="D2497" s="26">
        <f>_xlfn.XLOOKUP(C2497,sales!C:C,scon!D:D,"")</f>
        <v/>
      </c>
      <c r="E2497" s="26">
        <f>_xlfn.XLOOKUP(C2497,sales!C:C,scon!E:E,"")</f>
        <v/>
      </c>
      <c r="F2497" s="4" t="n"/>
      <c r="G2497" s="27" t="n"/>
      <c r="H2497" s="28" t="n"/>
      <c r="I2497" s="4" t="n"/>
      <c r="J2497" s="35">
        <f>_xlfn.XLOOKUP(C2497,sales!C:C,scon!L:L,"")</f>
        <v/>
      </c>
      <c r="K2497" s="31" t="n"/>
      <c r="L2497" s="31" t="n"/>
      <c r="M2497" s="33">
        <f>IF(I2497="","",J2497*I2497)</f>
        <v/>
      </c>
      <c r="N2497" s="33">
        <f>IF(K2497="","",M2497 * K2497)</f>
        <v/>
      </c>
      <c r="O2497" s="33">
        <f>IF(K2497="","",M2497 + N2497)</f>
        <v/>
      </c>
      <c r="P2497" s="4" t="n"/>
      <c r="Q2497" s="33">
        <f>IF(L2497&amp;K2497="","",M2497 * L2497)</f>
        <v/>
      </c>
      <c r="R2497" s="34">
        <f>IF(M2497="","",O2497-P2497-Q2497)</f>
        <v/>
      </c>
    </row>
    <row r="2498">
      <c r="A2498" s="25" t="n">
        <v>2494</v>
      </c>
      <c r="B2498" s="26">
        <f>_xlfn.XLOOKUP(C2498,sales!C:C,scon!B:B,"")</f>
        <v/>
      </c>
      <c r="C2498" s="4" t="n"/>
      <c r="D2498" s="26">
        <f>_xlfn.XLOOKUP(C2498,sales!C:C,scon!D:D,"")</f>
        <v/>
      </c>
      <c r="E2498" s="26">
        <f>_xlfn.XLOOKUP(C2498,sales!C:C,scon!E:E,"")</f>
        <v/>
      </c>
      <c r="F2498" s="4" t="n"/>
      <c r="G2498" s="27" t="n"/>
      <c r="H2498" s="28" t="n"/>
      <c r="I2498" s="4" t="n"/>
      <c r="J2498" s="35">
        <f>_xlfn.XLOOKUP(C2498,sales!C:C,scon!L:L,"")</f>
        <v/>
      </c>
      <c r="K2498" s="31" t="n"/>
      <c r="L2498" s="31" t="n"/>
      <c r="M2498" s="33">
        <f>IF(I2498="","",J2498*I2498)</f>
        <v/>
      </c>
      <c r="N2498" s="33">
        <f>IF(K2498="","",M2498 * K2498)</f>
        <v/>
      </c>
      <c r="O2498" s="33">
        <f>IF(K2498="","",M2498 + N2498)</f>
        <v/>
      </c>
      <c r="P2498" s="4" t="n"/>
      <c r="Q2498" s="33">
        <f>IF(L2498&amp;K2498="","",M2498 * L2498)</f>
        <v/>
      </c>
      <c r="R2498" s="34">
        <f>IF(M2498="","",O2498-P2498-Q2498)</f>
        <v/>
      </c>
    </row>
    <row r="2499">
      <c r="A2499" s="25" t="n">
        <v>2495</v>
      </c>
      <c r="B2499" s="26">
        <f>_xlfn.XLOOKUP(C2499,sales!C:C,scon!B:B,"")</f>
        <v/>
      </c>
      <c r="C2499" s="4" t="n"/>
      <c r="D2499" s="26">
        <f>_xlfn.XLOOKUP(C2499,sales!C:C,scon!D:D,"")</f>
        <v/>
      </c>
      <c r="E2499" s="26">
        <f>_xlfn.XLOOKUP(C2499,sales!C:C,scon!E:E,"")</f>
        <v/>
      </c>
      <c r="F2499" s="4" t="n"/>
      <c r="G2499" s="27" t="n"/>
      <c r="H2499" s="28" t="n"/>
      <c r="I2499" s="4" t="n"/>
      <c r="J2499" s="35">
        <f>_xlfn.XLOOKUP(C2499,sales!C:C,scon!L:L,"")</f>
        <v/>
      </c>
      <c r="K2499" s="31" t="n"/>
      <c r="L2499" s="31" t="n"/>
      <c r="M2499" s="33">
        <f>IF(I2499="","",J2499*I2499)</f>
        <v/>
      </c>
      <c r="N2499" s="33">
        <f>IF(K2499="","",M2499 * K2499)</f>
        <v/>
      </c>
      <c r="O2499" s="33">
        <f>IF(K2499="","",M2499 + N2499)</f>
        <v/>
      </c>
      <c r="P2499" s="4" t="n"/>
      <c r="Q2499" s="33">
        <f>IF(L2499&amp;K2499="","",M2499 * L2499)</f>
        <v/>
      </c>
      <c r="R2499" s="34">
        <f>IF(M2499="","",O2499-P2499-Q2499)</f>
        <v/>
      </c>
    </row>
    <row r="2500">
      <c r="A2500" s="25" t="n">
        <v>2496</v>
      </c>
      <c r="B2500" s="26">
        <f>_xlfn.XLOOKUP(C2500,sales!C:C,scon!B:B,"")</f>
        <v/>
      </c>
      <c r="C2500" s="4" t="n"/>
      <c r="D2500" s="26">
        <f>_xlfn.XLOOKUP(C2500,sales!C:C,scon!D:D,"")</f>
        <v/>
      </c>
      <c r="E2500" s="26">
        <f>_xlfn.XLOOKUP(C2500,sales!C:C,scon!E:E,"")</f>
        <v/>
      </c>
      <c r="F2500" s="4" t="n"/>
      <c r="G2500" s="27" t="n"/>
      <c r="H2500" s="28" t="n"/>
      <c r="I2500" s="4" t="n"/>
      <c r="J2500" s="35">
        <f>_xlfn.XLOOKUP(C2500,sales!C:C,scon!L:L,"")</f>
        <v/>
      </c>
      <c r="K2500" s="31" t="n"/>
      <c r="L2500" s="31" t="n"/>
      <c r="M2500" s="33">
        <f>IF(I2500="","",J2500*I2500)</f>
        <v/>
      </c>
      <c r="N2500" s="33">
        <f>IF(K2500="","",M2500 * K2500)</f>
        <v/>
      </c>
      <c r="O2500" s="33">
        <f>IF(K2500="","",M2500 + N2500)</f>
        <v/>
      </c>
      <c r="P2500" s="4" t="n"/>
      <c r="Q2500" s="33">
        <f>IF(L2500&amp;K2500="","",M2500 * L2500)</f>
        <v/>
      </c>
      <c r="R2500" s="34">
        <f>IF(M2500="","",O2500-P2500-Q2500)</f>
        <v/>
      </c>
    </row>
    <row r="2501">
      <c r="A2501" s="25" t="n">
        <v>2497</v>
      </c>
      <c r="B2501" s="26">
        <f>_xlfn.XLOOKUP(C2501,sales!C:C,scon!B:B,"")</f>
        <v/>
      </c>
      <c r="C2501" s="4" t="n"/>
      <c r="D2501" s="26">
        <f>_xlfn.XLOOKUP(C2501,sales!C:C,scon!D:D,"")</f>
        <v/>
      </c>
      <c r="E2501" s="26">
        <f>_xlfn.XLOOKUP(C2501,sales!C:C,scon!E:E,"")</f>
        <v/>
      </c>
      <c r="F2501" s="4" t="n"/>
      <c r="G2501" s="27" t="n"/>
      <c r="H2501" s="28" t="n"/>
      <c r="I2501" s="4" t="n"/>
      <c r="J2501" s="35">
        <f>_xlfn.XLOOKUP(C2501,sales!C:C,scon!L:L,"")</f>
        <v/>
      </c>
      <c r="K2501" s="31" t="n"/>
      <c r="L2501" s="31" t="n"/>
      <c r="M2501" s="33">
        <f>IF(I2501="","",J2501*I2501)</f>
        <v/>
      </c>
      <c r="N2501" s="33">
        <f>IF(K2501="","",M2501 * K2501)</f>
        <v/>
      </c>
      <c r="O2501" s="33">
        <f>IF(K2501="","",M2501 + N2501)</f>
        <v/>
      </c>
      <c r="P2501" s="4" t="n"/>
      <c r="Q2501" s="33">
        <f>IF(L2501&amp;K2501="","",M2501 * L2501)</f>
        <v/>
      </c>
      <c r="R2501" s="34">
        <f>IF(M2501="","",O2501-P2501-Q2501)</f>
        <v/>
      </c>
    </row>
    <row r="2502">
      <c r="A2502" s="25" t="n">
        <v>2498</v>
      </c>
      <c r="B2502" s="26">
        <f>_xlfn.XLOOKUP(C2502,sales!C:C,scon!B:B,"")</f>
        <v/>
      </c>
      <c r="C2502" s="4" t="n"/>
      <c r="D2502" s="26">
        <f>_xlfn.XLOOKUP(C2502,sales!C:C,scon!D:D,"")</f>
        <v/>
      </c>
      <c r="E2502" s="26">
        <f>_xlfn.XLOOKUP(C2502,sales!C:C,scon!E:E,"")</f>
        <v/>
      </c>
      <c r="F2502" s="4" t="n"/>
      <c r="G2502" s="27" t="n"/>
      <c r="H2502" s="28" t="n"/>
      <c r="I2502" s="4" t="n"/>
      <c r="J2502" s="35">
        <f>_xlfn.XLOOKUP(C2502,sales!C:C,scon!L:L,"")</f>
        <v/>
      </c>
      <c r="K2502" s="31" t="n"/>
      <c r="L2502" s="31" t="n"/>
      <c r="M2502" s="33">
        <f>IF(I2502="","",J2502*I2502)</f>
        <v/>
      </c>
      <c r="N2502" s="33">
        <f>IF(K2502="","",M2502 * K2502)</f>
        <v/>
      </c>
      <c r="O2502" s="33">
        <f>IF(K2502="","",M2502 + N2502)</f>
        <v/>
      </c>
      <c r="P2502" s="4" t="n"/>
      <c r="Q2502" s="33">
        <f>IF(L2502&amp;K2502="","",M2502 * L2502)</f>
        <v/>
      </c>
      <c r="R2502" s="34">
        <f>IF(M2502="","",O2502-P2502-Q2502)</f>
        <v/>
      </c>
    </row>
    <row r="2503">
      <c r="A2503" s="25" t="n">
        <v>2499</v>
      </c>
      <c r="B2503" s="26">
        <f>_xlfn.XLOOKUP(C2503,sales!C:C,scon!B:B,"")</f>
        <v/>
      </c>
      <c r="C2503" s="4" t="n"/>
      <c r="D2503" s="26">
        <f>_xlfn.XLOOKUP(C2503,sales!C:C,scon!D:D,"")</f>
        <v/>
      </c>
      <c r="E2503" s="26">
        <f>_xlfn.XLOOKUP(C2503,sales!C:C,scon!E:E,"")</f>
        <v/>
      </c>
      <c r="F2503" s="4" t="n"/>
      <c r="G2503" s="27" t="n"/>
      <c r="H2503" s="28" t="n"/>
      <c r="I2503" s="4" t="n"/>
      <c r="J2503" s="35">
        <f>_xlfn.XLOOKUP(C2503,sales!C:C,scon!L:L,"")</f>
        <v/>
      </c>
      <c r="K2503" s="31" t="n"/>
      <c r="L2503" s="31" t="n"/>
      <c r="M2503" s="33">
        <f>IF(I2503="","",J2503*I2503)</f>
        <v/>
      </c>
      <c r="N2503" s="33">
        <f>IF(K2503="","",M2503 * K2503)</f>
        <v/>
      </c>
      <c r="O2503" s="33">
        <f>IF(K2503="","",M2503 + N2503)</f>
        <v/>
      </c>
      <c r="P2503" s="4" t="n"/>
      <c r="Q2503" s="33">
        <f>IF(L2503&amp;K2503="","",M2503 * L2503)</f>
        <v/>
      </c>
      <c r="R2503" s="34">
        <f>IF(M2503="","",O2503-P2503-Q2503)</f>
        <v/>
      </c>
    </row>
    <row r="2504" ht="15" customHeight="1" thickBot="1">
      <c r="A2504" s="72" t="n">
        <v>2500</v>
      </c>
      <c r="B2504" s="73">
        <f>_xlfn.XLOOKUP(C2504,sales!C:C,scon!B:B,"")</f>
        <v/>
      </c>
      <c r="C2504" s="57" t="n"/>
      <c r="D2504" s="73">
        <f>_xlfn.XLOOKUP(C2504,sales!C:C,scon!D:D,"")</f>
        <v/>
      </c>
      <c r="E2504" s="73">
        <f>_xlfn.XLOOKUP(C2504,sales!C:C,scon!E:E,"")</f>
        <v/>
      </c>
      <c r="F2504" s="57" t="n"/>
      <c r="G2504" s="74" t="n"/>
      <c r="H2504" s="75" t="n"/>
      <c r="I2504" s="57" t="n"/>
      <c r="J2504" s="82">
        <f>_xlfn.XLOOKUP(C2504,sales!C:C,scon!L:L,"")</f>
        <v/>
      </c>
      <c r="K2504" s="78" t="n"/>
      <c r="L2504" s="78" t="n"/>
      <c r="M2504" s="80">
        <f>IF(I2504="","",J2504*I2504)</f>
        <v/>
      </c>
      <c r="N2504" s="80">
        <f>IF(K2504="","",M2504 * K2504)</f>
        <v/>
      </c>
      <c r="O2504" s="80">
        <f>IF(K2504="","",M2504 + N2504)</f>
        <v/>
      </c>
      <c r="P2504" s="57" t="n"/>
      <c r="Q2504" s="80">
        <f>IF(L2504&amp;K2504="","",M2504 * L2504)</f>
        <v/>
      </c>
      <c r="R2504" s="81">
        <f>IF(M2504="","",O2504-P2504-Q2504)</f>
        <v/>
      </c>
    </row>
    <row r="2505">
      <c r="I2505" s="36" t="n"/>
    </row>
  </sheetData>
  <mergeCells count="12">
    <mergeCell ref="A2:R2"/>
    <mergeCell ref="C3:C4"/>
    <mergeCell ref="B3:B4"/>
    <mergeCell ref="A3:A4"/>
    <mergeCell ref="I3:I4"/>
    <mergeCell ref="F3:F4"/>
    <mergeCell ref="J3:J4"/>
    <mergeCell ref="M3:R3"/>
    <mergeCell ref="A1:R1"/>
    <mergeCell ref="D3:E3"/>
    <mergeCell ref="G3:H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04"/>
  <sheetViews>
    <sheetView workbookViewId="0">
      <selection activeCell="M9" sqref="M9"/>
    </sheetView>
  </sheetViews>
  <sheetFormatPr baseColWidth="8" defaultRowHeight="14.5"/>
  <cols>
    <col width="5.6328125" customWidth="1" min="1" max="1"/>
    <col width="20.6328125" customWidth="1" min="2" max="2"/>
    <col width="12.6328125" customWidth="1" style="96" min="3" max="3"/>
    <col width="28.6328125" customWidth="1" min="4" max="4"/>
    <col width="10.6328125" customWidth="1" min="5" max="5"/>
    <col width="16.6328125" customWidth="1" style="37" min="6" max="6"/>
    <col width="32.6328125" customWidth="1" min="7" max="7"/>
    <col width="12.6328125" customWidth="1" min="8" max="8"/>
    <col width="32.453125" customWidth="1" min="9" max="9"/>
    <col width="12.6328125" customWidth="1" min="10" max="11"/>
    <col width="12.6328125" customWidth="1" style="37" min="12" max="13"/>
    <col width="12.6328125" customWidth="1" min="14" max="18"/>
  </cols>
  <sheetData>
    <row r="1" ht="75" customHeight="1">
      <c r="A1" s="128" t="inlineStr">
        <is>
          <t>MASTER PRODUCTION SHEET</t>
        </is>
      </c>
      <c r="B1" s="110" t="n"/>
      <c r="C1" s="110" t="n"/>
      <c r="D1" s="110" t="n"/>
      <c r="E1" s="110" t="n"/>
      <c r="F1" s="110" t="n"/>
      <c r="G1" s="110" t="n"/>
      <c r="H1" s="110" t="n"/>
      <c r="I1" s="110" t="n"/>
      <c r="J1" s="110" t="n"/>
      <c r="K1" s="110" t="n"/>
      <c r="L1" s="110" t="n"/>
      <c r="M1" s="110" t="n"/>
      <c r="N1" s="110" t="n"/>
      <c r="O1" s="110" t="n"/>
      <c r="P1" s="110" t="n"/>
      <c r="Q1" s="110" t="n"/>
      <c r="R1" s="129" t="n"/>
    </row>
    <row r="2" ht="8" customHeight="1">
      <c r="A2" s="133" t="n"/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  <c r="L2" s="115" t="n"/>
      <c r="M2" s="115" t="n"/>
      <c r="N2" s="115" t="n"/>
      <c r="O2" s="115" t="n"/>
      <c r="P2" s="115" t="n"/>
      <c r="Q2" s="115" t="n"/>
      <c r="R2" s="126" t="n"/>
    </row>
    <row r="3" ht="25" customHeight="1">
      <c r="A3" s="130" t="inlineStr">
        <is>
          <t>Sl no.</t>
        </is>
      </c>
      <c r="B3" s="131" t="inlineStr">
        <is>
          <t>Batch ID</t>
        </is>
      </c>
      <c r="C3" s="131" t="inlineStr">
        <is>
          <t>Production Date</t>
        </is>
      </c>
      <c r="D3" s="131" t="inlineStr">
        <is>
          <t>Supplier Name</t>
        </is>
      </c>
      <c r="E3" s="131" t="inlineStr">
        <is>
          <t>Supplier ID</t>
        </is>
      </c>
      <c r="F3" s="131" t="inlineStr">
        <is>
          <t>Invoice Number</t>
        </is>
      </c>
      <c r="G3" s="140" t="inlineStr">
        <is>
          <t>Item</t>
        </is>
      </c>
      <c r="H3" s="115" t="n"/>
      <c r="I3" s="115" t="n"/>
      <c r="J3" s="113" t="n"/>
      <c r="K3" s="139" t="inlineStr">
        <is>
          <t>Weight (kgs)</t>
        </is>
      </c>
      <c r="L3" s="115" t="n"/>
      <c r="M3" s="115" t="n"/>
      <c r="N3" s="115" t="n"/>
      <c r="O3" s="113" t="n"/>
      <c r="P3" s="139" t="inlineStr">
        <is>
          <t>DRC (%)</t>
        </is>
      </c>
      <c r="Q3" s="115" t="n"/>
      <c r="R3" s="113" t="n"/>
    </row>
    <row r="4" ht="50" customHeight="1">
      <c r="A4" s="120" t="n"/>
      <c r="B4" s="122" t="n"/>
      <c r="C4" s="122" t="n"/>
      <c r="D4" s="122" t="n"/>
      <c r="E4" s="122" t="n"/>
      <c r="F4" s="122" t="n"/>
      <c r="G4" s="53" t="inlineStr">
        <is>
          <t>Raw Material</t>
        </is>
      </c>
      <c r="H4" s="53" t="inlineStr">
        <is>
          <t>Code</t>
        </is>
      </c>
      <c r="I4" s="53" t="inlineStr">
        <is>
          <t>Product</t>
        </is>
      </c>
      <c r="J4" s="53" t="inlineStr">
        <is>
          <t>Code</t>
        </is>
      </c>
      <c r="K4" s="54" t="inlineStr">
        <is>
          <t>Quantity Available</t>
        </is>
      </c>
      <c r="L4" s="54" t="inlineStr">
        <is>
          <t>Input</t>
        </is>
      </c>
      <c r="M4" s="85" t="inlineStr">
        <is>
          <t>Output</t>
        </is>
      </c>
      <c r="N4" s="124" t="inlineStr">
        <is>
          <t>Remaining Quantity</t>
        </is>
      </c>
      <c r="O4" s="124" t="inlineStr">
        <is>
          <t>Production Loss</t>
        </is>
      </c>
      <c r="P4" s="88" t="inlineStr">
        <is>
          <t>Initial (Test)</t>
        </is>
      </c>
      <c r="Q4" s="124" t="inlineStr">
        <is>
          <t>Actual</t>
        </is>
      </c>
      <c r="R4" s="90" t="inlineStr">
        <is>
          <t>DRC Variance</t>
        </is>
      </c>
    </row>
    <row r="5">
      <c r="A5" s="25" t="n">
        <v>1</v>
      </c>
      <c r="B5" s="26">
        <f>IF(OR(C5="",F5=""),"",
"PRD-" &amp;
TEXT(DAY(C5),"00") &amp;
CHOOSE(MONTH(C5),"A","B","C","D","E","F","G","H","I","J","K","L") &amp;
TEXT(YEAR(C5),"00") &amp;
"-" &amp;
RIGHT(F5,4))</f>
        <v/>
      </c>
      <c r="C5" s="27" t="n"/>
      <c r="D5" s="26">
        <f>IF(F5="","",_xlfn.XLOOKUP(F5,purchase!F:F,purchase!B:B,""))</f>
        <v/>
      </c>
      <c r="E5" s="26">
        <f>IF(F5="","",_xlfn.XLOOKUP(F5,purchase!F:F,purchase!C:C,""))</f>
        <v/>
      </c>
      <c r="F5" s="4" t="n"/>
      <c r="G5" s="10">
        <f>IF(H5="NRFC","Natural Rubber Field Coagulam","")</f>
        <v/>
      </c>
      <c r="H5" s="10">
        <f>IF(F5="","",_xlfn.XLOOKUP(F5,purchase!F:F,purchase!E:E,""))</f>
        <v/>
      </c>
      <c r="I5" s="10">
        <f>IF(J5="ISNR20","Natural Rubber-TSNR (ISNR-20)","")</f>
        <v/>
      </c>
      <c r="J5" s="10">
        <f>IF(H5="NRFC","ISNR20","")</f>
        <v/>
      </c>
      <c r="K5" s="35">
        <f>_xlfn.SINGLE(IF(F5="","",_xlfn.XLOOKUP(F5,purchase!F:F,purchase!N:N,"")))</f>
        <v/>
      </c>
      <c r="L5" s="4" t="n"/>
      <c r="M5" s="86" t="n"/>
      <c r="N5" s="35">
        <f>IF(F5="","",
MAX(0,
_xlfn.XLOOKUP(F5,purchase!F:F,purchase!N:N,"")
-
SUMIFS(L:L,F:F,F5)))</f>
        <v/>
      </c>
      <c r="O5" s="35">
        <f>IF(OR(L5="",M5=""),"",L5-M5)</f>
        <v/>
      </c>
      <c r="P5" s="89">
        <f>_xlfn.SINGLE(IF(F5="","",_xlfn.XLOOKUP(F5,purchase!F:F,purchase!O:O,"")))</f>
        <v/>
      </c>
      <c r="Q5" s="83">
        <f>IF(OR(L5="",M5=""),"",M5/L5)</f>
        <v/>
      </c>
      <c r="R5" s="91">
        <f>IF(OR(P5="",Q5=""),"",Q5-P5)</f>
        <v/>
      </c>
    </row>
    <row r="6">
      <c r="A6" s="25" t="n">
        <v>2</v>
      </c>
      <c r="B6" s="26">
        <f>IF(OR(C6="",F6=""),"",
"PRD-" &amp;
TEXT(DAY(C6),"00") &amp;
CHOOSE(MONTH(C6),"A","B","C","D","E","F","G","H","I","J","K","L") &amp;
TEXT(YEAR(C6),"00") &amp;
"-" &amp;
RIGHT(F6,4))</f>
        <v/>
      </c>
      <c r="C6" s="27" t="n"/>
      <c r="D6" s="26">
        <f>IF(F6="","",_xlfn.XLOOKUP(F6,purchase!F:F,purchase!B:B,""))</f>
        <v/>
      </c>
      <c r="E6" s="26">
        <f>IF(F6="","",_xlfn.XLOOKUP(F6,purchase!F:F,purchase!C:C,""))</f>
        <v/>
      </c>
      <c r="F6" s="4" t="n"/>
      <c r="G6" s="10">
        <f>IF(H6="NRFC","Natural Rubber Field Coagulam","")</f>
        <v/>
      </c>
      <c r="H6" s="10">
        <f>IF(F6="","",_xlfn.XLOOKUP(F6,purchase!F:F,purchase!E:E,""))</f>
        <v/>
      </c>
      <c r="I6" s="10">
        <f>IF(J6="ISNR20","Natural Rubber-TSNR (ISNR-20)","")</f>
        <v/>
      </c>
      <c r="J6" s="10">
        <f>IF(H6="NRFC","ISNR20","")</f>
        <v/>
      </c>
      <c r="K6" s="35">
        <f>_xlfn.SINGLE(IF(F6="","",_xlfn.XLOOKUP(F6,purchase!F:F,purchase!N:N,"")))</f>
        <v/>
      </c>
      <c r="L6" s="4" t="n"/>
      <c r="M6" s="86" t="n"/>
      <c r="N6" s="35">
        <f>IF(F6="","",
MAX(0,
_xlfn.XLOOKUP(F6,purchase!F:F,purchase!N:N,"")
-
SUMIFS(L:L,F:F,F6)))</f>
        <v/>
      </c>
      <c r="O6" s="35">
        <f>IF(OR(L6="",M6=""),"",L6-M6)</f>
        <v/>
      </c>
      <c r="P6" s="89">
        <f>_xlfn.SINGLE(IF(F6="","",_xlfn.XLOOKUP(F6,purchase!F:F,purchase!O:O,"")))</f>
        <v/>
      </c>
      <c r="Q6" s="83">
        <f>IF(OR(L6="",M6=""),"",M6/L6)</f>
        <v/>
      </c>
      <c r="R6" s="91">
        <f>IF(OR(P6="",Q6=""),"",Q6-P6)</f>
        <v/>
      </c>
    </row>
    <row r="7">
      <c r="A7" s="25" t="n">
        <v>3</v>
      </c>
      <c r="B7" s="26">
        <f>IF(OR(C7="",F7=""),"",
"PRD-" &amp;
TEXT(DAY(C7),"00") &amp;
CHOOSE(MONTH(C7),"A","B","C","D","E","F","G","H","I","J","K","L") &amp;
TEXT(YEAR(C7),"00") &amp;
"-" &amp;
RIGHT(F7,4))</f>
        <v/>
      </c>
      <c r="C7" s="27" t="n"/>
      <c r="D7" s="26">
        <f>IF(F7="","",_xlfn.XLOOKUP(F7,purchase!F:F,purchase!B:B,""))</f>
        <v/>
      </c>
      <c r="E7" s="26">
        <f>IF(F7="","",_xlfn.XLOOKUP(F7,purchase!F:F,purchase!C:C,""))</f>
        <v/>
      </c>
      <c r="F7" s="4" t="n"/>
      <c r="G7" s="10">
        <f>IF(H7="NRFC","Natural Rubber Field Coagulam","")</f>
        <v/>
      </c>
      <c r="H7" s="10">
        <f>IF(F7="","",_xlfn.XLOOKUP(F7,purchase!F:F,purchase!E:E,""))</f>
        <v/>
      </c>
      <c r="I7" s="10">
        <f>IF(J7="ISNR20","Natural Rubber-TSNR (ISNR-20)","")</f>
        <v/>
      </c>
      <c r="J7" s="10">
        <f>IF(H7="NRFC","ISNR20","")</f>
        <v/>
      </c>
      <c r="K7" s="35">
        <f>_xlfn.SINGLE(IF(F7="","",_xlfn.XLOOKUP(F7,purchase!F:F,purchase!N:N,"")))</f>
        <v/>
      </c>
      <c r="L7" s="4" t="n"/>
      <c r="M7" s="86" t="n"/>
      <c r="N7" s="35">
        <f>IF(F7="","",
MAX(0,
_xlfn.XLOOKUP(F7,purchase!F:F,purchase!N:N,"")
-
SUMIFS(L:L,F:F,F7)))</f>
        <v/>
      </c>
      <c r="O7" s="35">
        <f>IF(OR(L7="",M7=""),"",L7-M7)</f>
        <v/>
      </c>
      <c r="P7" s="89">
        <f>_xlfn.SINGLE(IF(F7="","",_xlfn.XLOOKUP(F7,purchase!F:F,purchase!O:O,"")))</f>
        <v/>
      </c>
      <c r="Q7" s="83">
        <f>IF(OR(L7="",M7=""),"",M7/L7)</f>
        <v/>
      </c>
      <c r="R7" s="91">
        <f>IF(OR(P7="",Q7=""),"",Q7-P7)</f>
        <v/>
      </c>
    </row>
    <row r="8">
      <c r="A8" s="25" t="n">
        <v>4</v>
      </c>
      <c r="B8" s="26">
        <f>IF(OR(C8="",F8=""),"",
"PRD-" &amp;
TEXT(DAY(C8),"00") &amp;
CHOOSE(MONTH(C8),"A","B","C","D","E","F","G","H","I","J","K","L") &amp;
TEXT(YEAR(C8),"00") &amp;
"-" &amp;
RIGHT(F8,4))</f>
        <v/>
      </c>
      <c r="C8" s="27" t="n"/>
      <c r="D8" s="26">
        <f>IF(F8="","",_xlfn.XLOOKUP(F8,purchase!F:F,purchase!B:B,""))</f>
        <v/>
      </c>
      <c r="E8" s="26">
        <f>IF(F8="","",_xlfn.XLOOKUP(F8,purchase!F:F,purchase!C:C,""))</f>
        <v/>
      </c>
      <c r="F8" s="4" t="n"/>
      <c r="G8" s="10">
        <f>IF(H8="NRFC","Natural Rubber Field Coagulam","")</f>
        <v/>
      </c>
      <c r="H8" s="10">
        <f>IF(F8="","",_xlfn.XLOOKUP(F8,purchase!F:F,purchase!E:E,""))</f>
        <v/>
      </c>
      <c r="I8" s="10">
        <f>IF(J8="ISNR20","Natural Rubber-TSNR (ISNR-20)","")</f>
        <v/>
      </c>
      <c r="J8" s="10">
        <f>IF(H8="NRFC","ISNR20","")</f>
        <v/>
      </c>
      <c r="K8" s="35">
        <f>_xlfn.SINGLE(IF(F8="","",_xlfn.XLOOKUP(F8,purchase!F:F,purchase!N:N,"")))</f>
        <v/>
      </c>
      <c r="L8" s="4" t="n"/>
      <c r="M8" s="86" t="n"/>
      <c r="N8" s="35">
        <f>IF(F8="","",
MAX(0,
_xlfn.XLOOKUP(F8,purchase!F:F,purchase!N:N,"")
-
SUMIFS(L:L,F:F,F8)))</f>
        <v/>
      </c>
      <c r="O8" s="35">
        <f>IF(OR(L8="",M8=""),"",L8-M8)</f>
        <v/>
      </c>
      <c r="P8" s="89">
        <f>_xlfn.SINGLE(IF(F8="","",_xlfn.XLOOKUP(F8,purchase!F:F,purchase!O:O,"")))</f>
        <v/>
      </c>
      <c r="Q8" s="83">
        <f>IF(OR(L8="",M8=""),"",M8/L8)</f>
        <v/>
      </c>
      <c r="R8" s="91">
        <f>IF(OR(P8="",Q8=""),"",Q8-P8)</f>
        <v/>
      </c>
    </row>
    <row r="9">
      <c r="A9" s="25" t="n">
        <v>5</v>
      </c>
      <c r="B9" s="26">
        <f>IF(OR(C9="",F9=""),"",
"PRD-" &amp;
TEXT(DAY(C9),"00") &amp;
CHOOSE(MONTH(C9),"A","B","C","D","E","F","G","H","I","J","K","L") &amp;
TEXT(YEAR(C9),"00") &amp;
"-" &amp;
RIGHT(F9,4))</f>
        <v/>
      </c>
      <c r="C9" s="27" t="n"/>
      <c r="D9" s="26">
        <f>IF(F9="","",_xlfn.XLOOKUP(F9,purchase!F:F,purchase!B:B,""))</f>
        <v/>
      </c>
      <c r="E9" s="26">
        <f>IF(F9="","",_xlfn.XLOOKUP(F9,purchase!F:F,purchase!C:C,""))</f>
        <v/>
      </c>
      <c r="F9" s="4" t="n"/>
      <c r="G9" s="10">
        <f>IF(H9="NRFC","Natural Rubber Field Coagulam","")</f>
        <v/>
      </c>
      <c r="H9" s="10">
        <f>IF(F9="","",_xlfn.XLOOKUP(F9,purchase!F:F,purchase!E:E,""))</f>
        <v/>
      </c>
      <c r="I9" s="10">
        <f>IF(J9="ISNR20","Natural Rubber-TSNR (ISNR-20)","")</f>
        <v/>
      </c>
      <c r="J9" s="10">
        <f>IF(H9="NRFC","ISNR20","")</f>
        <v/>
      </c>
      <c r="K9" s="35">
        <f>_xlfn.SINGLE(IF(F9="","",_xlfn.XLOOKUP(F9,purchase!F:F,purchase!N:N,"")))</f>
        <v/>
      </c>
      <c r="L9" s="4" t="n"/>
      <c r="M9" s="86" t="n"/>
      <c r="N9" s="35">
        <f>IF(F9="","",
MAX(0,
_xlfn.XLOOKUP(F9,purchase!F:F,purchase!N:N,"")
-
SUMIFS(L:L,F:F,F9)))</f>
        <v/>
      </c>
      <c r="O9" s="35">
        <f>IF(OR(L9="",M9=""),"",L9-M9)</f>
        <v/>
      </c>
      <c r="P9" s="89">
        <f>_xlfn.SINGLE(IF(F9="","",_xlfn.XLOOKUP(F9,purchase!F:F,purchase!O:O,"")))</f>
        <v/>
      </c>
      <c r="Q9" s="83">
        <f>IF(OR(L9="",M9=""),"",M9/L9)</f>
        <v/>
      </c>
      <c r="R9" s="91">
        <f>IF(OR(P9="",Q9=""),"",Q9-P9)</f>
        <v/>
      </c>
    </row>
    <row r="10">
      <c r="A10" s="25" t="n">
        <v>6</v>
      </c>
      <c r="B10" s="26">
        <f>IF(OR(C10="",F10=""),"",
"PRD-" &amp;
TEXT(DAY(C10),"00") &amp;
CHOOSE(MONTH(C10),"A","B","C","D","E","F","G","H","I","J","K","L") &amp;
TEXT(YEAR(C10),"00") &amp;
"-" &amp;
RIGHT(F10,4))</f>
        <v/>
      </c>
      <c r="C10" s="27" t="n"/>
      <c r="D10" s="26">
        <f>IF(F10="","",_xlfn.XLOOKUP(F10,purchase!F:F,purchase!B:B,""))</f>
        <v/>
      </c>
      <c r="E10" s="26">
        <f>IF(F10="","",_xlfn.XLOOKUP(F10,purchase!F:F,purchase!C:C,""))</f>
        <v/>
      </c>
      <c r="F10" s="4" t="n"/>
      <c r="G10" s="10">
        <f>IF(H10="NRFC","Natural Rubber Field Coagulam","")</f>
        <v/>
      </c>
      <c r="H10" s="10">
        <f>IF(F10="","",_xlfn.XLOOKUP(F10,purchase!F:F,purchase!E:E,""))</f>
        <v/>
      </c>
      <c r="I10" s="10">
        <f>IF(J10="ISNR20","Natural Rubber-TSNR (ISNR-20)","")</f>
        <v/>
      </c>
      <c r="J10" s="10">
        <f>IF(H10="NRFC","ISNR20","")</f>
        <v/>
      </c>
      <c r="K10" s="35">
        <f>_xlfn.SINGLE(IF(F10="","",_xlfn.XLOOKUP(F10,purchase!F:F,purchase!N:N,"")))</f>
        <v/>
      </c>
      <c r="L10" s="4" t="n"/>
      <c r="M10" s="86" t="n"/>
      <c r="N10" s="35">
        <f>IF(F10="","",
MAX(0,
_xlfn.XLOOKUP(F10,purchase!F:F,purchase!N:N,"")
-
SUMIFS(L:L,F:F,F10)))</f>
        <v/>
      </c>
      <c r="O10" s="35">
        <f>IF(OR(L10="",M10=""),"",L10-M10)</f>
        <v/>
      </c>
      <c r="P10" s="89">
        <f>_xlfn.SINGLE(IF(F10="","",_xlfn.XLOOKUP(F10,purchase!F:F,purchase!O:O,"")))</f>
        <v/>
      </c>
      <c r="Q10" s="83">
        <f>IF(OR(L10="",M10=""),"",M10/L10)</f>
        <v/>
      </c>
      <c r="R10" s="91">
        <f>IF(OR(P10="",Q10=""),"",Q10-P10)</f>
        <v/>
      </c>
    </row>
    <row r="11">
      <c r="A11" s="25" t="n">
        <v>7</v>
      </c>
      <c r="B11" s="26">
        <f>IF(OR(C11="",F11=""),"",
"PRD-" &amp;
TEXT(DAY(C11),"00") &amp;
CHOOSE(MONTH(C11),"A","B","C","D","E","F","G","H","I","J","K","L") &amp;
TEXT(YEAR(C11),"00") &amp;
"-" &amp;
RIGHT(F11,4))</f>
        <v/>
      </c>
      <c r="C11" s="27" t="n"/>
      <c r="D11" s="26">
        <f>IF(F11="","",_xlfn.XLOOKUP(F11,purchase!F:F,purchase!B:B,""))</f>
        <v/>
      </c>
      <c r="E11" s="26">
        <f>IF(F11="","",_xlfn.XLOOKUP(F11,purchase!F:F,purchase!C:C,""))</f>
        <v/>
      </c>
      <c r="F11" s="4" t="n"/>
      <c r="G11" s="10">
        <f>IF(H11="NRFC","Natural Rubber Field Coagulam","")</f>
        <v/>
      </c>
      <c r="H11" s="10">
        <f>IF(F11="","",_xlfn.XLOOKUP(F11,purchase!F:F,purchase!E:E,""))</f>
        <v/>
      </c>
      <c r="I11" s="10">
        <f>IF(J11="ISNR20","Natural Rubber-TSNR (ISNR-20)","")</f>
        <v/>
      </c>
      <c r="J11" s="10">
        <f>IF(H11="NRFC","ISNR20","")</f>
        <v/>
      </c>
      <c r="K11" s="35">
        <f>_xlfn.SINGLE(IF(F11="","",_xlfn.XLOOKUP(F11,purchase!F:F,purchase!N:N,"")))</f>
        <v/>
      </c>
      <c r="L11" s="4" t="n"/>
      <c r="M11" s="86" t="n"/>
      <c r="N11" s="35">
        <f>IF(F11="","",
MAX(0,
_xlfn.XLOOKUP(F11,purchase!F:F,purchase!N:N,"")
-
SUMIFS(L:L,F:F,F11)))</f>
        <v/>
      </c>
      <c r="O11" s="35">
        <f>IF(OR(L11="",M11=""),"",L11-M11)</f>
        <v/>
      </c>
      <c r="P11" s="89">
        <f>_xlfn.SINGLE(IF(F11="","",_xlfn.XLOOKUP(F11,purchase!F:F,purchase!O:O,"")))</f>
        <v/>
      </c>
      <c r="Q11" s="83">
        <f>IF(OR(L11="",M11=""),"",M11/L11)</f>
        <v/>
      </c>
      <c r="R11" s="91">
        <f>IF(OR(P11="",Q11=""),"",Q11-P11)</f>
        <v/>
      </c>
    </row>
    <row r="12">
      <c r="A12" s="25" t="n">
        <v>8</v>
      </c>
      <c r="B12" s="26">
        <f>IF(OR(C12="",F12=""),"",
"PRD-" &amp;
TEXT(DAY(C12),"00") &amp;
CHOOSE(MONTH(C12),"A","B","C","D","E","F","G","H","I","J","K","L") &amp;
TEXT(YEAR(C12),"00") &amp;
"-" &amp;
RIGHT(F12,4))</f>
        <v/>
      </c>
      <c r="C12" s="27" t="n"/>
      <c r="D12" s="26">
        <f>IF(F12="","",_xlfn.XLOOKUP(F12,purchase!F:F,purchase!B:B,""))</f>
        <v/>
      </c>
      <c r="E12" s="26">
        <f>IF(F12="","",_xlfn.XLOOKUP(F12,purchase!F:F,purchase!C:C,""))</f>
        <v/>
      </c>
      <c r="F12" s="4" t="n"/>
      <c r="G12" s="10">
        <f>IF(H12="NRFC","Natural Rubber Field Coagulam","")</f>
        <v/>
      </c>
      <c r="H12" s="10">
        <f>IF(F12="","",_xlfn.XLOOKUP(F12,purchase!F:F,purchase!E:E,""))</f>
        <v/>
      </c>
      <c r="I12" s="10">
        <f>IF(J12="ISNR20","Natural Rubber-TSNR (ISNR-20)","")</f>
        <v/>
      </c>
      <c r="J12" s="10">
        <f>IF(H12="NRFC","ISNR20","")</f>
        <v/>
      </c>
      <c r="K12" s="35">
        <f>_xlfn.SINGLE(IF(F12="","",_xlfn.XLOOKUP(F12,purchase!F:F,purchase!N:N,"")))</f>
        <v/>
      </c>
      <c r="L12" s="4" t="n"/>
      <c r="M12" s="86" t="n"/>
      <c r="N12" s="35">
        <f>IF(F12="","",
MAX(0,
_xlfn.XLOOKUP(F12,purchase!F:F,purchase!N:N,"")
-
SUMIFS(L:L,F:F,F12)))</f>
        <v/>
      </c>
      <c r="O12" s="35">
        <f>IF(OR(L12="",M12=""),"",L12-M12)</f>
        <v/>
      </c>
      <c r="P12" s="89">
        <f>_xlfn.SINGLE(IF(F12="","",_xlfn.XLOOKUP(F12,purchase!F:F,purchase!O:O,"")))</f>
        <v/>
      </c>
      <c r="Q12" s="83">
        <f>IF(OR(L12="",M12=""),"",M12/L12)</f>
        <v/>
      </c>
      <c r="R12" s="91">
        <f>IF(OR(P12="",Q12=""),"",Q12-P12)</f>
        <v/>
      </c>
    </row>
    <row r="13">
      <c r="A13" s="25" t="n">
        <v>9</v>
      </c>
      <c r="B13" s="26">
        <f>IF(OR(C13="",F13=""),"",
"PRD-" &amp;
TEXT(DAY(C13),"00") &amp;
CHOOSE(MONTH(C13),"A","B","C","D","E","F","G","H","I","J","K","L") &amp;
TEXT(YEAR(C13),"00") &amp;
"-" &amp;
RIGHT(F13,4))</f>
        <v/>
      </c>
      <c r="C13" s="27" t="n"/>
      <c r="D13" s="26">
        <f>IF(F13="","",_xlfn.XLOOKUP(F13,purchase!F:F,purchase!B:B,""))</f>
        <v/>
      </c>
      <c r="E13" s="26">
        <f>IF(F13="","",_xlfn.XLOOKUP(F13,purchase!F:F,purchase!C:C,""))</f>
        <v/>
      </c>
      <c r="F13" s="4" t="n"/>
      <c r="G13" s="10">
        <f>IF(H13="NRFC","Natural Rubber Field Coagulam","")</f>
        <v/>
      </c>
      <c r="H13" s="10">
        <f>IF(F13="","",_xlfn.XLOOKUP(F13,purchase!F:F,purchase!E:E,""))</f>
        <v/>
      </c>
      <c r="I13" s="10">
        <f>IF(J13="ISNR20","Natural Rubber-TSNR (ISNR-20)","")</f>
        <v/>
      </c>
      <c r="J13" s="10">
        <f>IF(H13="NRFC","ISNR20","")</f>
        <v/>
      </c>
      <c r="K13" s="35">
        <f>_xlfn.SINGLE(IF(F13="","",_xlfn.XLOOKUP(F13,purchase!F:F,purchase!N:N,"")))</f>
        <v/>
      </c>
      <c r="L13" s="4" t="n"/>
      <c r="M13" s="86" t="n"/>
      <c r="N13" s="35">
        <f>IF(F13="","",
MAX(0,
_xlfn.XLOOKUP(F13,purchase!F:F,purchase!N:N,"")
-
SUMIFS(L:L,F:F,F13)))</f>
        <v/>
      </c>
      <c r="O13" s="35">
        <f>IF(OR(L13="",M13=""),"",L13-M13)</f>
        <v/>
      </c>
      <c r="P13" s="89">
        <f>_xlfn.SINGLE(IF(F13="","",_xlfn.XLOOKUP(F13,purchase!F:F,purchase!O:O,"")))</f>
        <v/>
      </c>
      <c r="Q13" s="83">
        <f>IF(OR(L13="",M13=""),"",M13/L13)</f>
        <v/>
      </c>
      <c r="R13" s="91">
        <f>IF(OR(P13="",Q13=""),"",Q13-P13)</f>
        <v/>
      </c>
    </row>
    <row r="14">
      <c r="A14" s="25" t="n">
        <v>10</v>
      </c>
      <c r="B14" s="26">
        <f>IF(OR(C14="",F14=""),"",
"PRD-" &amp;
TEXT(DAY(C14),"00") &amp;
CHOOSE(MONTH(C14),"A","B","C","D","E","F","G","H","I","J","K","L") &amp;
TEXT(YEAR(C14),"00") &amp;
"-" &amp;
RIGHT(F14,4))</f>
        <v/>
      </c>
      <c r="C14" s="27" t="n"/>
      <c r="D14" s="26">
        <f>IF(F14="","",_xlfn.XLOOKUP(F14,purchase!F:F,purchase!B:B,""))</f>
        <v/>
      </c>
      <c r="E14" s="26">
        <f>IF(F14="","",_xlfn.XLOOKUP(F14,purchase!F:F,purchase!C:C,""))</f>
        <v/>
      </c>
      <c r="F14" s="4" t="n"/>
      <c r="G14" s="10">
        <f>IF(H14="NRFC","Natural Rubber Field Coagulam","")</f>
        <v/>
      </c>
      <c r="H14" s="10">
        <f>IF(F14="","",_xlfn.XLOOKUP(F14,purchase!F:F,purchase!E:E,""))</f>
        <v/>
      </c>
      <c r="I14" s="10">
        <f>IF(J14="ISNR20","Natural Rubber-TSNR (ISNR-20)","")</f>
        <v/>
      </c>
      <c r="J14" s="10">
        <f>IF(H14="NRFC","ISNR20","")</f>
        <v/>
      </c>
      <c r="K14" s="35">
        <f>_xlfn.SINGLE(IF(F14="","",_xlfn.XLOOKUP(F14,purchase!F:F,purchase!N:N,"")))</f>
        <v/>
      </c>
      <c r="L14" s="4" t="n"/>
      <c r="M14" s="86" t="n"/>
      <c r="N14" s="35">
        <f>IF(F14="","",
MAX(0,
_xlfn.XLOOKUP(F14,purchase!F:F,purchase!N:N,"")
-
SUMIFS(L:L,F:F,F14)))</f>
        <v/>
      </c>
      <c r="O14" s="35">
        <f>IF(OR(L14="",M14=""),"",L14-M14)</f>
        <v/>
      </c>
      <c r="P14" s="89">
        <f>_xlfn.SINGLE(IF(F14="","",_xlfn.XLOOKUP(F14,purchase!F:F,purchase!O:O,"")))</f>
        <v/>
      </c>
      <c r="Q14" s="83">
        <f>IF(OR(L14="",M14=""),"",M14/L14)</f>
        <v/>
      </c>
      <c r="R14" s="91">
        <f>IF(OR(P14="",Q14=""),"",Q14-P14)</f>
        <v/>
      </c>
    </row>
    <row r="15">
      <c r="A15" s="25" t="n">
        <v>11</v>
      </c>
      <c r="B15" s="26">
        <f>IF(OR(C15="",F15=""),"",
"PRD-" &amp;
TEXT(DAY(C15),"00") &amp;
CHOOSE(MONTH(C15),"A","B","C","D","E","F","G","H","I","J","K","L") &amp;
TEXT(YEAR(C15),"00") &amp;
"-" &amp;
RIGHT(F15,4))</f>
        <v/>
      </c>
      <c r="C15" s="27" t="n"/>
      <c r="D15" s="26">
        <f>IF(F15="","",_xlfn.XLOOKUP(F15,purchase!F:F,purchase!B:B,""))</f>
        <v/>
      </c>
      <c r="E15" s="26">
        <f>IF(F15="","",_xlfn.XLOOKUP(F15,purchase!F:F,purchase!C:C,""))</f>
        <v/>
      </c>
      <c r="F15" s="4" t="n"/>
      <c r="G15" s="10">
        <f>IF(H15="NRFC","Natural Rubber Field Coagulam","")</f>
        <v/>
      </c>
      <c r="H15" s="10">
        <f>IF(F15="","",_xlfn.XLOOKUP(F15,purchase!F:F,purchase!E:E,""))</f>
        <v/>
      </c>
      <c r="I15" s="10">
        <f>IF(J15="ISNR20","Natural Rubber-TSNR (ISNR-20)","")</f>
        <v/>
      </c>
      <c r="J15" s="10">
        <f>IF(H15="NRFC","ISNR20","")</f>
        <v/>
      </c>
      <c r="K15" s="35">
        <f>_xlfn.SINGLE(IF(F15="","",_xlfn.XLOOKUP(F15,purchase!F:F,purchase!N:N,"")))</f>
        <v/>
      </c>
      <c r="L15" s="4" t="n"/>
      <c r="M15" s="86" t="n"/>
      <c r="N15" s="35">
        <f>IF(F15="","",
MAX(0,
_xlfn.XLOOKUP(F15,purchase!F:F,purchase!N:N,"")
-
SUMIFS(L:L,F:F,F15)))</f>
        <v/>
      </c>
      <c r="O15" s="35">
        <f>IF(OR(L15="",M15=""),"",L15-M15)</f>
        <v/>
      </c>
      <c r="P15" s="89">
        <f>_xlfn.SINGLE(IF(F15="","",_xlfn.XLOOKUP(F15,purchase!F:F,purchase!O:O,"")))</f>
        <v/>
      </c>
      <c r="Q15" s="83">
        <f>IF(OR(L15="",M15=""),"",M15/L15)</f>
        <v/>
      </c>
      <c r="R15" s="91">
        <f>IF(OR(P15="",Q15=""),"",Q15-P15)</f>
        <v/>
      </c>
    </row>
    <row r="16">
      <c r="A16" s="25" t="n">
        <v>12</v>
      </c>
      <c r="B16" s="26">
        <f>IF(OR(C16="",F16=""),"",
"PRD-" &amp;
TEXT(DAY(C16),"00") &amp;
CHOOSE(MONTH(C16),"A","B","C","D","E","F","G","H","I","J","K","L") &amp;
TEXT(YEAR(C16),"00") &amp;
"-" &amp;
RIGHT(F16,4))</f>
        <v/>
      </c>
      <c r="C16" s="27" t="n"/>
      <c r="D16" s="26">
        <f>IF(F16="","",_xlfn.XLOOKUP(F16,purchase!F:F,purchase!B:B,""))</f>
        <v/>
      </c>
      <c r="E16" s="26">
        <f>IF(F16="","",_xlfn.XLOOKUP(F16,purchase!F:F,purchase!C:C,""))</f>
        <v/>
      </c>
      <c r="F16" s="4" t="n"/>
      <c r="G16" s="10">
        <f>IF(H16="NRFC","Natural Rubber Field Coagulam","")</f>
        <v/>
      </c>
      <c r="H16" s="10">
        <f>IF(F16="","",_xlfn.XLOOKUP(F16,purchase!F:F,purchase!E:E,""))</f>
        <v/>
      </c>
      <c r="I16" s="10">
        <f>IF(J16="ISNR20","Natural Rubber-TSNR (ISNR-20)","")</f>
        <v/>
      </c>
      <c r="J16" s="10">
        <f>IF(H16="NRFC","ISNR20","")</f>
        <v/>
      </c>
      <c r="K16" s="35">
        <f>_xlfn.SINGLE(IF(F16="","",_xlfn.XLOOKUP(F16,purchase!F:F,purchase!N:N,"")))</f>
        <v/>
      </c>
      <c r="L16" s="4" t="n"/>
      <c r="M16" s="86" t="n"/>
      <c r="N16" s="35">
        <f>IF(F16="","",
MAX(0,
_xlfn.XLOOKUP(F16,purchase!F:F,purchase!N:N,"")
-
SUMIFS(L:L,F:F,F16)))</f>
        <v/>
      </c>
      <c r="O16" s="35">
        <f>IF(OR(L16="",M16=""),"",L16-M16)</f>
        <v/>
      </c>
      <c r="P16" s="89">
        <f>_xlfn.SINGLE(IF(F16="","",_xlfn.XLOOKUP(F16,purchase!F:F,purchase!O:O,"")))</f>
        <v/>
      </c>
      <c r="Q16" s="83">
        <f>IF(OR(L16="",M16=""),"",M16/L16)</f>
        <v/>
      </c>
      <c r="R16" s="91">
        <f>IF(OR(P16="",Q16=""),"",Q16-P16)</f>
        <v/>
      </c>
    </row>
    <row r="17">
      <c r="A17" s="25" t="n">
        <v>13</v>
      </c>
      <c r="B17" s="26">
        <f>IF(OR(C17="",F17=""),"",
"PRD-" &amp;
TEXT(DAY(C17),"00") &amp;
CHOOSE(MONTH(C17),"A","B","C","D","E","F","G","H","I","J","K","L") &amp;
TEXT(YEAR(C17),"00") &amp;
"-" &amp;
RIGHT(F17,4))</f>
        <v/>
      </c>
      <c r="C17" s="27" t="n"/>
      <c r="D17" s="26">
        <f>IF(F17="","",_xlfn.XLOOKUP(F17,purchase!F:F,purchase!B:B,""))</f>
        <v/>
      </c>
      <c r="E17" s="26">
        <f>IF(F17="","",_xlfn.XLOOKUP(F17,purchase!F:F,purchase!C:C,""))</f>
        <v/>
      </c>
      <c r="F17" s="4" t="n"/>
      <c r="G17" s="10">
        <f>IF(H17="NRFC","Natural Rubber Field Coagulam","")</f>
        <v/>
      </c>
      <c r="H17" s="10">
        <f>IF(F17="","",_xlfn.XLOOKUP(F17,purchase!F:F,purchase!E:E,""))</f>
        <v/>
      </c>
      <c r="I17" s="10">
        <f>IF(J17="ISNR20","Natural Rubber-TSNR (ISNR-20)","")</f>
        <v/>
      </c>
      <c r="J17" s="10">
        <f>IF(H17="NRFC","ISNR20","")</f>
        <v/>
      </c>
      <c r="K17" s="35">
        <f>_xlfn.SINGLE(IF(F17="","",_xlfn.XLOOKUP(F17,purchase!F:F,purchase!N:N,"")))</f>
        <v/>
      </c>
      <c r="L17" s="4" t="n"/>
      <c r="M17" s="86" t="n"/>
      <c r="N17" s="35">
        <f>IF(F17="","",
MAX(0,
_xlfn.XLOOKUP(F17,purchase!F:F,purchase!N:N,"")
-
SUMIFS(L:L,F:F,F17)))</f>
        <v/>
      </c>
      <c r="O17" s="35">
        <f>IF(OR(L17="",M17=""),"",L17-M17)</f>
        <v/>
      </c>
      <c r="P17" s="89">
        <f>_xlfn.SINGLE(IF(F17="","",_xlfn.XLOOKUP(F17,purchase!F:F,purchase!O:O,"")))</f>
        <v/>
      </c>
      <c r="Q17" s="83">
        <f>IF(OR(L17="",M17=""),"",M17/L17)</f>
        <v/>
      </c>
      <c r="R17" s="91">
        <f>IF(OR(P17="",Q17=""),"",Q17-P17)</f>
        <v/>
      </c>
    </row>
    <row r="18">
      <c r="A18" s="25" t="n">
        <v>14</v>
      </c>
      <c r="B18" s="26">
        <f>IF(OR(C18="",F18=""),"",
"PRD-" &amp;
TEXT(DAY(C18),"00") &amp;
CHOOSE(MONTH(C18),"A","B","C","D","E","F","G","H","I","J","K","L") &amp;
TEXT(YEAR(C18),"00") &amp;
"-" &amp;
RIGHT(F18,4))</f>
        <v/>
      </c>
      <c r="C18" s="27" t="n"/>
      <c r="D18" s="26">
        <f>IF(F18="","",_xlfn.XLOOKUP(F18,purchase!F:F,purchase!B:B,""))</f>
        <v/>
      </c>
      <c r="E18" s="26">
        <f>IF(F18="","",_xlfn.XLOOKUP(F18,purchase!F:F,purchase!C:C,""))</f>
        <v/>
      </c>
      <c r="F18" s="4" t="n"/>
      <c r="G18" s="10">
        <f>IF(H18="NRFC","Natural Rubber Field Coagulam","")</f>
        <v/>
      </c>
      <c r="H18" s="10">
        <f>IF(F18="","",_xlfn.XLOOKUP(F18,purchase!F:F,purchase!E:E,""))</f>
        <v/>
      </c>
      <c r="I18" s="10">
        <f>IF(J18="ISNR20","Natural Rubber-TSNR (ISNR-20)","")</f>
        <v/>
      </c>
      <c r="J18" s="10">
        <f>IF(H18="NRFC","ISNR20","")</f>
        <v/>
      </c>
      <c r="K18" s="35">
        <f>_xlfn.SINGLE(IF(F18="","",_xlfn.XLOOKUP(F18,purchase!F:F,purchase!N:N,"")))</f>
        <v/>
      </c>
      <c r="L18" s="4" t="n"/>
      <c r="M18" s="86" t="n"/>
      <c r="N18" s="35">
        <f>IF(F18="","",
MAX(0,
_xlfn.XLOOKUP(F18,purchase!F:F,purchase!N:N,"")
-
SUMIFS(L:L,F:F,F18)))</f>
        <v/>
      </c>
      <c r="O18" s="35">
        <f>IF(OR(L18="",M18=""),"",L18-M18)</f>
        <v/>
      </c>
      <c r="P18" s="89">
        <f>_xlfn.SINGLE(IF(F18="","",_xlfn.XLOOKUP(F18,purchase!F:F,purchase!O:O,"")))</f>
        <v/>
      </c>
      <c r="Q18" s="83">
        <f>IF(OR(L18="",M18=""),"",M18/L18)</f>
        <v/>
      </c>
      <c r="R18" s="91">
        <f>IF(OR(P18="",Q18=""),"",Q18-P18)</f>
        <v/>
      </c>
    </row>
    <row r="19">
      <c r="A19" s="25" t="n">
        <v>15</v>
      </c>
      <c r="B19" s="26">
        <f>IF(OR(C19="",F19=""),"",
"PRD-" &amp;
TEXT(DAY(C19),"00") &amp;
CHOOSE(MONTH(C19),"A","B","C","D","E","F","G","H","I","J","K","L") &amp;
TEXT(YEAR(C19),"00") &amp;
"-" &amp;
RIGHT(F19,4))</f>
        <v/>
      </c>
      <c r="C19" s="27" t="n"/>
      <c r="D19" s="26">
        <f>IF(F19="","",_xlfn.XLOOKUP(F19,purchase!F:F,purchase!B:B,""))</f>
        <v/>
      </c>
      <c r="E19" s="26">
        <f>IF(F19="","",_xlfn.XLOOKUP(F19,purchase!F:F,purchase!C:C,""))</f>
        <v/>
      </c>
      <c r="F19" s="4" t="n"/>
      <c r="G19" s="10">
        <f>IF(H19="NRFC","Natural Rubber Field Coagulam","")</f>
        <v/>
      </c>
      <c r="H19" s="10">
        <f>IF(F19="","",_xlfn.XLOOKUP(F19,purchase!F:F,purchase!E:E,""))</f>
        <v/>
      </c>
      <c r="I19" s="10">
        <f>IF(J19="ISNR20","Natural Rubber-TSNR (ISNR-20)","")</f>
        <v/>
      </c>
      <c r="J19" s="10">
        <f>IF(H19="NRFC","ISNR20","")</f>
        <v/>
      </c>
      <c r="K19" s="35">
        <f>_xlfn.SINGLE(IF(F19="","",_xlfn.XLOOKUP(F19,purchase!F:F,purchase!N:N,"")))</f>
        <v/>
      </c>
      <c r="L19" s="4" t="n"/>
      <c r="M19" s="86" t="n"/>
      <c r="N19" s="35">
        <f>IF(F19="","",
MAX(0,
_xlfn.XLOOKUP(F19,purchase!F:F,purchase!N:N,"")
-
SUMIFS(L:L,F:F,F19)))</f>
        <v/>
      </c>
      <c r="O19" s="35">
        <f>IF(OR(L19="",M19=""),"",L19-M19)</f>
        <v/>
      </c>
      <c r="P19" s="89">
        <f>_xlfn.SINGLE(IF(F19="","",_xlfn.XLOOKUP(F19,purchase!F:F,purchase!O:O,"")))</f>
        <v/>
      </c>
      <c r="Q19" s="83">
        <f>IF(OR(L19="",M19=""),"",M19/L19)</f>
        <v/>
      </c>
      <c r="R19" s="91">
        <f>IF(OR(P19="",Q19=""),"",Q19-P19)</f>
        <v/>
      </c>
    </row>
    <row r="20">
      <c r="A20" s="25" t="n">
        <v>16</v>
      </c>
      <c r="B20" s="26">
        <f>IF(OR(C20="",F20=""),"",
"PRD-" &amp;
TEXT(DAY(C20),"00") &amp;
CHOOSE(MONTH(C20),"A","B","C","D","E","F","G","H","I","J","K","L") &amp;
TEXT(YEAR(C20),"00") &amp;
"-" &amp;
RIGHT(F20,4))</f>
        <v/>
      </c>
      <c r="C20" s="27" t="n"/>
      <c r="D20" s="26">
        <f>IF(F20="","",_xlfn.XLOOKUP(F20,purchase!F:F,purchase!B:B,""))</f>
        <v/>
      </c>
      <c r="E20" s="26">
        <f>IF(F20="","",_xlfn.XLOOKUP(F20,purchase!F:F,purchase!C:C,""))</f>
        <v/>
      </c>
      <c r="F20" s="4" t="n"/>
      <c r="G20" s="10">
        <f>IF(H20="NRFC","Natural Rubber Field Coagulam","")</f>
        <v/>
      </c>
      <c r="H20" s="10">
        <f>IF(F20="","",_xlfn.XLOOKUP(F20,purchase!F:F,purchase!E:E,""))</f>
        <v/>
      </c>
      <c r="I20" s="10">
        <f>IF(J20="ISNR20","Natural Rubber-TSNR (ISNR-20)","")</f>
        <v/>
      </c>
      <c r="J20" s="10">
        <f>IF(H20="NRFC","ISNR20","")</f>
        <v/>
      </c>
      <c r="K20" s="35">
        <f>_xlfn.SINGLE(IF(F20="","",_xlfn.XLOOKUP(F20,purchase!F:F,purchase!N:N,"")))</f>
        <v/>
      </c>
      <c r="L20" s="4" t="n"/>
      <c r="M20" s="86" t="n"/>
      <c r="N20" s="35">
        <f>IF(F20="","",
MAX(0,
_xlfn.XLOOKUP(F20,purchase!F:F,purchase!N:N,"")
-
SUMIFS(L:L,F:F,F20)))</f>
        <v/>
      </c>
      <c r="O20" s="35">
        <f>IF(OR(L20="",M20=""),"",L20-M20)</f>
        <v/>
      </c>
      <c r="P20" s="89">
        <f>_xlfn.SINGLE(IF(F20="","",_xlfn.XLOOKUP(F20,purchase!F:F,purchase!O:O,"")))</f>
        <v/>
      </c>
      <c r="Q20" s="83">
        <f>IF(OR(L20="",M20=""),"",M20/L20)</f>
        <v/>
      </c>
      <c r="R20" s="91">
        <f>IF(OR(P20="",Q20=""),"",Q20-P20)</f>
        <v/>
      </c>
    </row>
    <row r="21">
      <c r="A21" s="25" t="n">
        <v>17</v>
      </c>
      <c r="B21" s="26">
        <f>IF(OR(C21="",F21=""),"",
"PRD-" &amp;
TEXT(DAY(C21),"00") &amp;
CHOOSE(MONTH(C21),"A","B","C","D","E","F","G","H","I","J","K","L") &amp;
TEXT(YEAR(C21),"00") &amp;
"-" &amp;
RIGHT(F21,4))</f>
        <v/>
      </c>
      <c r="C21" s="27" t="n"/>
      <c r="D21" s="26">
        <f>IF(F21="","",_xlfn.XLOOKUP(F21,purchase!F:F,purchase!B:B,""))</f>
        <v/>
      </c>
      <c r="E21" s="26">
        <f>IF(F21="","",_xlfn.XLOOKUP(F21,purchase!F:F,purchase!C:C,""))</f>
        <v/>
      </c>
      <c r="F21" s="4" t="n"/>
      <c r="G21" s="10">
        <f>IF(H21="NRFC","Natural Rubber Field Coagulam","")</f>
        <v/>
      </c>
      <c r="H21" s="10">
        <f>IF(F21="","",_xlfn.XLOOKUP(F21,purchase!F:F,purchase!E:E,""))</f>
        <v/>
      </c>
      <c r="I21" s="10">
        <f>IF(J21="ISNR20","Natural Rubber-TSNR (ISNR-20)","")</f>
        <v/>
      </c>
      <c r="J21" s="10">
        <f>IF(H21="NRFC","ISNR20","")</f>
        <v/>
      </c>
      <c r="K21" s="35">
        <f>_xlfn.SINGLE(IF(F21="","",_xlfn.XLOOKUP(F21,purchase!F:F,purchase!N:N,"")))</f>
        <v/>
      </c>
      <c r="L21" s="4" t="n"/>
      <c r="M21" s="86" t="n"/>
      <c r="N21" s="35">
        <f>IF(F21="","",
MAX(0,
_xlfn.XLOOKUP(F21,purchase!F:F,purchase!N:N,"")
-
SUMIFS(L:L,F:F,F21)))</f>
        <v/>
      </c>
      <c r="O21" s="35">
        <f>IF(OR(L21="",M21=""),"",L21-M21)</f>
        <v/>
      </c>
      <c r="P21" s="89">
        <f>_xlfn.SINGLE(IF(F21="","",_xlfn.XLOOKUP(F21,purchase!F:F,purchase!O:O,"")))</f>
        <v/>
      </c>
      <c r="Q21" s="83">
        <f>IF(OR(L21="",M21=""),"",M21/L21)</f>
        <v/>
      </c>
      <c r="R21" s="91">
        <f>IF(OR(P21="",Q21=""),"",Q21-P21)</f>
        <v/>
      </c>
    </row>
    <row r="22">
      <c r="A22" s="25" t="n">
        <v>18</v>
      </c>
      <c r="B22" s="26">
        <f>IF(OR(C22="",F22=""),"",
"PRD-" &amp;
TEXT(DAY(C22),"00") &amp;
CHOOSE(MONTH(C22),"A","B","C","D","E","F","G","H","I","J","K","L") &amp;
TEXT(YEAR(C22),"00") &amp;
"-" &amp;
RIGHT(F22,4))</f>
        <v/>
      </c>
      <c r="C22" s="27" t="n"/>
      <c r="D22" s="26">
        <f>IF(F22="","",_xlfn.XLOOKUP(F22,purchase!F:F,purchase!B:B,""))</f>
        <v/>
      </c>
      <c r="E22" s="26">
        <f>IF(F22="","",_xlfn.XLOOKUP(F22,purchase!F:F,purchase!C:C,""))</f>
        <v/>
      </c>
      <c r="F22" s="4" t="n"/>
      <c r="G22" s="10">
        <f>IF(H22="NRFC","Natural Rubber Field Coagulam","")</f>
        <v/>
      </c>
      <c r="H22" s="10">
        <f>IF(F22="","",_xlfn.XLOOKUP(F22,purchase!F:F,purchase!E:E,""))</f>
        <v/>
      </c>
      <c r="I22" s="10">
        <f>IF(J22="ISNR20","Natural Rubber-TSNR (ISNR-20)","")</f>
        <v/>
      </c>
      <c r="J22" s="10">
        <f>IF(H22="NRFC","ISNR20","")</f>
        <v/>
      </c>
      <c r="K22" s="35">
        <f>_xlfn.SINGLE(IF(F22="","",_xlfn.XLOOKUP(F22,purchase!F:F,purchase!N:N,"")))</f>
        <v/>
      </c>
      <c r="L22" s="4" t="n"/>
      <c r="M22" s="86" t="n"/>
      <c r="N22" s="35">
        <f>IF(F22="","",
MAX(0,
_xlfn.XLOOKUP(F22,purchase!F:F,purchase!N:N,"")
-
SUMIFS(L:L,F:F,F22)))</f>
        <v/>
      </c>
      <c r="O22" s="35">
        <f>IF(OR(L22="",M22=""),"",L22-M22)</f>
        <v/>
      </c>
      <c r="P22" s="89">
        <f>_xlfn.SINGLE(IF(F22="","",_xlfn.XLOOKUP(F22,purchase!F:F,purchase!O:O,"")))</f>
        <v/>
      </c>
      <c r="Q22" s="83">
        <f>IF(OR(L22="",M22=""),"",M22/L22)</f>
        <v/>
      </c>
      <c r="R22" s="91">
        <f>IF(OR(P22="",Q22=""),"",Q22-P22)</f>
        <v/>
      </c>
    </row>
    <row r="23">
      <c r="A23" s="25" t="n">
        <v>19</v>
      </c>
      <c r="B23" s="26">
        <f>IF(OR(C23="",F23=""),"",
"PRD-" &amp;
TEXT(DAY(C23),"00") &amp;
CHOOSE(MONTH(C23),"A","B","C","D","E","F","G","H","I","J","K","L") &amp;
TEXT(YEAR(C23),"00") &amp;
"-" &amp;
RIGHT(F23,4))</f>
        <v/>
      </c>
      <c r="C23" s="27" t="n"/>
      <c r="D23" s="26">
        <f>IF(F23="","",_xlfn.XLOOKUP(F23,purchase!F:F,purchase!B:B,""))</f>
        <v/>
      </c>
      <c r="E23" s="26">
        <f>IF(F23="","",_xlfn.XLOOKUP(F23,purchase!F:F,purchase!C:C,""))</f>
        <v/>
      </c>
      <c r="F23" s="4" t="n"/>
      <c r="G23" s="10">
        <f>IF(H23="NRFC","Natural Rubber Field Coagulam","")</f>
        <v/>
      </c>
      <c r="H23" s="10">
        <f>IF(F23="","",_xlfn.XLOOKUP(F23,purchase!F:F,purchase!E:E,""))</f>
        <v/>
      </c>
      <c r="I23" s="10">
        <f>IF(J23="ISNR20","Natural Rubber-TSNR (ISNR-20)","")</f>
        <v/>
      </c>
      <c r="J23" s="10">
        <f>IF(H23="NRFC","ISNR20","")</f>
        <v/>
      </c>
      <c r="K23" s="35">
        <f>_xlfn.SINGLE(IF(F23="","",_xlfn.XLOOKUP(F23,purchase!F:F,purchase!N:N,"")))</f>
        <v/>
      </c>
      <c r="L23" s="4" t="n"/>
      <c r="M23" s="86" t="n"/>
      <c r="N23" s="35">
        <f>IF(F23="","",
MAX(0,
_xlfn.XLOOKUP(F23,purchase!F:F,purchase!N:N,"")
-
SUMIFS(L:L,F:F,F23)))</f>
        <v/>
      </c>
      <c r="O23" s="35">
        <f>IF(OR(L23="",M23=""),"",L23-M23)</f>
        <v/>
      </c>
      <c r="P23" s="89">
        <f>_xlfn.SINGLE(IF(F23="","",_xlfn.XLOOKUP(F23,purchase!F:F,purchase!O:O,"")))</f>
        <v/>
      </c>
      <c r="Q23" s="83">
        <f>IF(OR(L23="",M23=""),"",M23/L23)</f>
        <v/>
      </c>
      <c r="R23" s="91">
        <f>IF(OR(P23="",Q23=""),"",Q23-P23)</f>
        <v/>
      </c>
    </row>
    <row r="24">
      <c r="A24" s="25" t="n">
        <v>20</v>
      </c>
      <c r="B24" s="26">
        <f>IF(OR(C24="",F24=""),"",
"PRD-" &amp;
TEXT(DAY(C24),"00") &amp;
CHOOSE(MONTH(C24),"A","B","C","D","E","F","G","H","I","J","K","L") &amp;
TEXT(YEAR(C24),"00") &amp;
"-" &amp;
RIGHT(F24,4))</f>
        <v/>
      </c>
      <c r="C24" s="27" t="n"/>
      <c r="D24" s="26">
        <f>IF(F24="","",_xlfn.XLOOKUP(F24,purchase!F:F,purchase!B:B,""))</f>
        <v/>
      </c>
      <c r="E24" s="26">
        <f>IF(F24="","",_xlfn.XLOOKUP(F24,purchase!F:F,purchase!C:C,""))</f>
        <v/>
      </c>
      <c r="F24" s="4" t="n"/>
      <c r="G24" s="10">
        <f>IF(H24="NRFC","Natural Rubber Field Coagulam","")</f>
        <v/>
      </c>
      <c r="H24" s="10">
        <f>IF(F24="","",_xlfn.XLOOKUP(F24,purchase!F:F,purchase!E:E,""))</f>
        <v/>
      </c>
      <c r="I24" s="10">
        <f>IF(J24="ISNR20","Natural Rubber-TSNR (ISNR-20)","")</f>
        <v/>
      </c>
      <c r="J24" s="10">
        <f>IF(H24="NRFC","ISNR20","")</f>
        <v/>
      </c>
      <c r="K24" s="35">
        <f>_xlfn.SINGLE(IF(F24="","",_xlfn.XLOOKUP(F24,purchase!F:F,purchase!N:N,"")))</f>
        <v/>
      </c>
      <c r="L24" s="4" t="n"/>
      <c r="M24" s="86" t="n"/>
      <c r="N24" s="35">
        <f>IF(F24="","",
MAX(0,
_xlfn.XLOOKUP(F24,purchase!F:F,purchase!N:N,"")
-
SUMIFS(L:L,F:F,F24)))</f>
        <v/>
      </c>
      <c r="O24" s="35">
        <f>IF(OR(L24="",M24=""),"",L24-M24)</f>
        <v/>
      </c>
      <c r="P24" s="89">
        <f>_xlfn.SINGLE(IF(F24="","",_xlfn.XLOOKUP(F24,purchase!F:F,purchase!O:O,"")))</f>
        <v/>
      </c>
      <c r="Q24" s="83">
        <f>IF(OR(L24="",M24=""),"",M24/L24)</f>
        <v/>
      </c>
      <c r="R24" s="91">
        <f>IF(OR(P24="",Q24=""),"",Q24-P24)</f>
        <v/>
      </c>
    </row>
    <row r="25">
      <c r="A25" s="25" t="n">
        <v>21</v>
      </c>
      <c r="B25" s="26">
        <f>IF(OR(C25="",F25=""),"",
"PRD-" &amp;
TEXT(DAY(C25),"00") &amp;
CHOOSE(MONTH(C25),"A","B","C","D","E","F","G","H","I","J","K","L") &amp;
TEXT(YEAR(C25),"00") &amp;
"-" &amp;
RIGHT(F25,4))</f>
        <v/>
      </c>
      <c r="C25" s="27" t="n"/>
      <c r="D25" s="26">
        <f>IF(F25="","",_xlfn.XLOOKUP(F25,purchase!F:F,purchase!B:B,""))</f>
        <v/>
      </c>
      <c r="E25" s="26">
        <f>IF(F25="","",_xlfn.XLOOKUP(F25,purchase!F:F,purchase!C:C,""))</f>
        <v/>
      </c>
      <c r="F25" s="4" t="n"/>
      <c r="G25" s="10">
        <f>IF(H25="NRFC","Natural Rubber Field Coagulam","")</f>
        <v/>
      </c>
      <c r="H25" s="10">
        <f>IF(F25="","",_xlfn.XLOOKUP(F25,purchase!F:F,purchase!E:E,""))</f>
        <v/>
      </c>
      <c r="I25" s="10">
        <f>IF(J25="ISNR20","Natural Rubber-TSNR (ISNR-20)","")</f>
        <v/>
      </c>
      <c r="J25" s="10">
        <f>IF(H25="NRFC","ISNR20","")</f>
        <v/>
      </c>
      <c r="K25" s="35">
        <f>_xlfn.SINGLE(IF(F25="","",_xlfn.XLOOKUP(F25,purchase!F:F,purchase!N:N,"")))</f>
        <v/>
      </c>
      <c r="L25" s="4" t="n"/>
      <c r="M25" s="86" t="n"/>
      <c r="N25" s="35">
        <f>IF(F25="","",
MAX(0,
_xlfn.XLOOKUP(F25,purchase!F:F,purchase!N:N,"")
-
SUMIFS(L:L,F:F,F25)))</f>
        <v/>
      </c>
      <c r="O25" s="35">
        <f>IF(OR(L25="",M25=""),"",L25-M25)</f>
        <v/>
      </c>
      <c r="P25" s="89">
        <f>_xlfn.SINGLE(IF(F25="","",_xlfn.XLOOKUP(F25,purchase!F:F,purchase!O:O,"")))</f>
        <v/>
      </c>
      <c r="Q25" s="83">
        <f>IF(OR(L25="",M25=""),"",M25/L25)</f>
        <v/>
      </c>
      <c r="R25" s="91">
        <f>IF(OR(P25="",Q25=""),"",Q25-P25)</f>
        <v/>
      </c>
    </row>
    <row r="26">
      <c r="A26" s="25" t="n">
        <v>22</v>
      </c>
      <c r="B26" s="26">
        <f>IF(OR(C26="",F26=""),"",
"PRD-" &amp;
TEXT(DAY(C26),"00") &amp;
CHOOSE(MONTH(C26),"A","B","C","D","E","F","G","H","I","J","K","L") &amp;
TEXT(YEAR(C26),"00") &amp;
"-" &amp;
RIGHT(F26,4))</f>
        <v/>
      </c>
      <c r="C26" s="27" t="n"/>
      <c r="D26" s="26">
        <f>IF(F26="","",_xlfn.XLOOKUP(F26,purchase!F:F,purchase!B:B,""))</f>
        <v/>
      </c>
      <c r="E26" s="26">
        <f>IF(F26="","",_xlfn.XLOOKUP(F26,purchase!F:F,purchase!C:C,""))</f>
        <v/>
      </c>
      <c r="F26" s="4" t="n"/>
      <c r="G26" s="10">
        <f>IF(H26="NRFC","Natural Rubber Field Coagulam","")</f>
        <v/>
      </c>
      <c r="H26" s="10">
        <f>IF(F26="","",_xlfn.XLOOKUP(F26,purchase!F:F,purchase!E:E,""))</f>
        <v/>
      </c>
      <c r="I26" s="10">
        <f>IF(J26="ISNR20","Natural Rubber-TSNR (ISNR-20)","")</f>
        <v/>
      </c>
      <c r="J26" s="10">
        <f>IF(H26="NRFC","ISNR20","")</f>
        <v/>
      </c>
      <c r="K26" s="35">
        <f>_xlfn.SINGLE(IF(F26="","",_xlfn.XLOOKUP(F26,purchase!F:F,purchase!N:N,"")))</f>
        <v/>
      </c>
      <c r="L26" s="4" t="n"/>
      <c r="M26" s="86" t="n"/>
      <c r="N26" s="35">
        <f>IF(F26="","",
MAX(0,
_xlfn.XLOOKUP(F26,purchase!F:F,purchase!N:N,"")
-
SUMIFS(L:L,F:F,F26)))</f>
        <v/>
      </c>
      <c r="O26" s="35">
        <f>IF(OR(L26="",M26=""),"",L26-M26)</f>
        <v/>
      </c>
      <c r="P26" s="89">
        <f>_xlfn.SINGLE(IF(F26="","",_xlfn.XLOOKUP(F26,purchase!F:F,purchase!O:O,"")))</f>
        <v/>
      </c>
      <c r="Q26" s="83">
        <f>IF(OR(L26="",M26=""),"",M26/L26)</f>
        <v/>
      </c>
      <c r="R26" s="91">
        <f>IF(OR(P26="",Q26=""),"",Q26-P26)</f>
        <v/>
      </c>
    </row>
    <row r="27">
      <c r="A27" s="25" t="n">
        <v>23</v>
      </c>
      <c r="B27" s="26">
        <f>IF(OR(C27="",F27=""),"",
"PRD-" &amp;
TEXT(DAY(C27),"00") &amp;
CHOOSE(MONTH(C27),"A","B","C","D","E","F","G","H","I","J","K","L") &amp;
TEXT(YEAR(C27),"00") &amp;
"-" &amp;
RIGHT(F27,4))</f>
        <v/>
      </c>
      <c r="C27" s="27" t="n"/>
      <c r="D27" s="26">
        <f>IF(F27="","",_xlfn.XLOOKUP(F27,purchase!F:F,purchase!B:B,""))</f>
        <v/>
      </c>
      <c r="E27" s="26">
        <f>IF(F27="","",_xlfn.XLOOKUP(F27,purchase!F:F,purchase!C:C,""))</f>
        <v/>
      </c>
      <c r="F27" s="4" t="n"/>
      <c r="G27" s="10">
        <f>IF(H27="NRFC","Natural Rubber Field Coagulam","")</f>
        <v/>
      </c>
      <c r="H27" s="10">
        <f>IF(F27="","",_xlfn.XLOOKUP(F27,purchase!F:F,purchase!E:E,""))</f>
        <v/>
      </c>
      <c r="I27" s="10">
        <f>IF(J27="ISNR20","Natural Rubber-TSNR (ISNR-20)","")</f>
        <v/>
      </c>
      <c r="J27" s="10">
        <f>IF(H27="NRFC","ISNR20","")</f>
        <v/>
      </c>
      <c r="K27" s="35">
        <f>_xlfn.SINGLE(IF(F27="","",_xlfn.XLOOKUP(F27,purchase!F:F,purchase!N:N,"")))</f>
        <v/>
      </c>
      <c r="L27" s="4" t="n"/>
      <c r="M27" s="86" t="n"/>
      <c r="N27" s="35">
        <f>IF(F27="","",
MAX(0,
_xlfn.XLOOKUP(F27,purchase!F:F,purchase!N:N,"")
-
SUMIFS(L:L,F:F,F27)))</f>
        <v/>
      </c>
      <c r="O27" s="35">
        <f>IF(OR(L27="",M27=""),"",L27-M27)</f>
        <v/>
      </c>
      <c r="P27" s="89">
        <f>_xlfn.SINGLE(IF(F27="","",_xlfn.XLOOKUP(F27,purchase!F:F,purchase!O:O,"")))</f>
        <v/>
      </c>
      <c r="Q27" s="83">
        <f>IF(OR(L27="",M27=""),"",M27/L27)</f>
        <v/>
      </c>
      <c r="R27" s="91">
        <f>IF(OR(P27="",Q27=""),"",Q27-P27)</f>
        <v/>
      </c>
    </row>
    <row r="28">
      <c r="A28" s="25" t="n">
        <v>24</v>
      </c>
      <c r="B28" s="26">
        <f>IF(OR(C28="",F28=""),"",
"PRD-" &amp;
TEXT(DAY(C28),"00") &amp;
CHOOSE(MONTH(C28),"A","B","C","D","E","F","G","H","I","J","K","L") &amp;
TEXT(YEAR(C28),"00") &amp;
"-" &amp;
RIGHT(F28,4))</f>
        <v/>
      </c>
      <c r="C28" s="27" t="n"/>
      <c r="D28" s="26">
        <f>IF(F28="","",_xlfn.XLOOKUP(F28,purchase!F:F,purchase!B:B,""))</f>
        <v/>
      </c>
      <c r="E28" s="26">
        <f>IF(F28="","",_xlfn.XLOOKUP(F28,purchase!F:F,purchase!C:C,""))</f>
        <v/>
      </c>
      <c r="F28" s="4" t="n"/>
      <c r="G28" s="10">
        <f>IF(H28="NRFC","Natural Rubber Field Coagulam","")</f>
        <v/>
      </c>
      <c r="H28" s="10">
        <f>IF(F28="","",_xlfn.XLOOKUP(F28,purchase!F:F,purchase!E:E,""))</f>
        <v/>
      </c>
      <c r="I28" s="10">
        <f>IF(J28="ISNR20","Natural Rubber-TSNR (ISNR-20)","")</f>
        <v/>
      </c>
      <c r="J28" s="10">
        <f>IF(H28="NRFC","ISNR20","")</f>
        <v/>
      </c>
      <c r="K28" s="35">
        <f>_xlfn.SINGLE(IF(F28="","",_xlfn.XLOOKUP(F28,purchase!F:F,purchase!N:N,"")))</f>
        <v/>
      </c>
      <c r="L28" s="4" t="n"/>
      <c r="M28" s="86" t="n"/>
      <c r="N28" s="35">
        <f>IF(F28="","",
MAX(0,
_xlfn.XLOOKUP(F28,purchase!F:F,purchase!N:N,"")
-
SUMIFS(L:L,F:F,F28)))</f>
        <v/>
      </c>
      <c r="O28" s="35">
        <f>IF(OR(L28="",M28=""),"",L28-M28)</f>
        <v/>
      </c>
      <c r="P28" s="89">
        <f>_xlfn.SINGLE(IF(F28="","",_xlfn.XLOOKUP(F28,purchase!F:F,purchase!O:O,"")))</f>
        <v/>
      </c>
      <c r="Q28" s="83">
        <f>IF(OR(L28="",M28=""),"",M28/L28)</f>
        <v/>
      </c>
      <c r="R28" s="91">
        <f>IF(OR(P28="",Q28=""),"",Q28-P28)</f>
        <v/>
      </c>
    </row>
    <row r="29">
      <c r="A29" s="25" t="n">
        <v>25</v>
      </c>
      <c r="B29" s="26">
        <f>IF(OR(C29="",F29=""),"",
"PRD-" &amp;
TEXT(DAY(C29),"00") &amp;
CHOOSE(MONTH(C29),"A","B","C","D","E","F","G","H","I","J","K","L") &amp;
TEXT(YEAR(C29),"00") &amp;
"-" &amp;
RIGHT(F29,4))</f>
        <v/>
      </c>
      <c r="C29" s="27" t="n"/>
      <c r="D29" s="26">
        <f>IF(F29="","",_xlfn.XLOOKUP(F29,purchase!F:F,purchase!B:B,""))</f>
        <v/>
      </c>
      <c r="E29" s="26">
        <f>IF(F29="","",_xlfn.XLOOKUP(F29,purchase!F:F,purchase!C:C,""))</f>
        <v/>
      </c>
      <c r="F29" s="4" t="n"/>
      <c r="G29" s="10">
        <f>IF(H29="NRFC","Natural Rubber Field Coagulam","")</f>
        <v/>
      </c>
      <c r="H29" s="10">
        <f>IF(F29="","",_xlfn.XLOOKUP(F29,purchase!F:F,purchase!E:E,""))</f>
        <v/>
      </c>
      <c r="I29" s="10">
        <f>IF(J29="ISNR20","Natural Rubber-TSNR (ISNR-20)","")</f>
        <v/>
      </c>
      <c r="J29" s="10">
        <f>IF(H29="NRFC","ISNR20","")</f>
        <v/>
      </c>
      <c r="K29" s="35">
        <f>_xlfn.SINGLE(IF(F29="","",_xlfn.XLOOKUP(F29,purchase!F:F,purchase!N:N,"")))</f>
        <v/>
      </c>
      <c r="L29" s="4" t="n"/>
      <c r="M29" s="86" t="n"/>
      <c r="N29" s="35">
        <f>IF(F29="","",
MAX(0,
_xlfn.XLOOKUP(F29,purchase!F:F,purchase!N:N,"")
-
SUMIFS(L:L,F:F,F29)))</f>
        <v/>
      </c>
      <c r="O29" s="35">
        <f>IF(OR(L29="",M29=""),"",L29-M29)</f>
        <v/>
      </c>
      <c r="P29" s="89">
        <f>_xlfn.SINGLE(IF(F29="","",_xlfn.XLOOKUP(F29,purchase!F:F,purchase!O:O,"")))</f>
        <v/>
      </c>
      <c r="Q29" s="83">
        <f>IF(OR(L29="",M29=""),"",M29/L29)</f>
        <v/>
      </c>
      <c r="R29" s="91">
        <f>IF(OR(P29="",Q29=""),"",Q29-P29)</f>
        <v/>
      </c>
    </row>
    <row r="30">
      <c r="A30" s="25" t="n">
        <v>26</v>
      </c>
      <c r="B30" s="26">
        <f>IF(OR(C30="",F30=""),"",
"PRD-" &amp;
TEXT(DAY(C30),"00") &amp;
CHOOSE(MONTH(C30),"A","B","C","D","E","F","G","H","I","J","K","L") &amp;
TEXT(YEAR(C30),"00") &amp;
"-" &amp;
RIGHT(F30,4))</f>
        <v/>
      </c>
      <c r="C30" s="27" t="n"/>
      <c r="D30" s="26">
        <f>IF(F30="","",_xlfn.XLOOKUP(F30,purchase!F:F,purchase!B:B,""))</f>
        <v/>
      </c>
      <c r="E30" s="26">
        <f>IF(F30="","",_xlfn.XLOOKUP(F30,purchase!F:F,purchase!C:C,""))</f>
        <v/>
      </c>
      <c r="F30" s="4" t="n"/>
      <c r="G30" s="10">
        <f>IF(H30="NRFC","Natural Rubber Field Coagulam","")</f>
        <v/>
      </c>
      <c r="H30" s="10">
        <f>IF(F30="","",_xlfn.XLOOKUP(F30,purchase!F:F,purchase!E:E,""))</f>
        <v/>
      </c>
      <c r="I30" s="10">
        <f>IF(J30="ISNR20","Natural Rubber-TSNR (ISNR-20)","")</f>
        <v/>
      </c>
      <c r="J30" s="10">
        <f>IF(H30="NRFC","ISNR20","")</f>
        <v/>
      </c>
      <c r="K30" s="35">
        <f>_xlfn.SINGLE(IF(F30="","",_xlfn.XLOOKUP(F30,purchase!F:F,purchase!N:N,"")))</f>
        <v/>
      </c>
      <c r="L30" s="4" t="n"/>
      <c r="M30" s="86" t="n"/>
      <c r="N30" s="35">
        <f>IF(F30="","",
MAX(0,
_xlfn.XLOOKUP(F30,purchase!F:F,purchase!N:N,"")
-
SUMIFS(L:L,F:F,F30)))</f>
        <v/>
      </c>
      <c r="O30" s="35">
        <f>IF(OR(L30="",M30=""),"",L30-M30)</f>
        <v/>
      </c>
      <c r="P30" s="89">
        <f>_xlfn.SINGLE(IF(F30="","",_xlfn.XLOOKUP(F30,purchase!F:F,purchase!O:O,"")))</f>
        <v/>
      </c>
      <c r="Q30" s="83">
        <f>IF(OR(L30="",M30=""),"",M30/L30)</f>
        <v/>
      </c>
      <c r="R30" s="91">
        <f>IF(OR(P30="",Q30=""),"",Q30-P30)</f>
        <v/>
      </c>
    </row>
    <row r="31">
      <c r="A31" s="25" t="n">
        <v>27</v>
      </c>
      <c r="B31" s="26">
        <f>IF(OR(C31="",F31=""),"",
"PRD-" &amp;
TEXT(DAY(C31),"00") &amp;
CHOOSE(MONTH(C31),"A","B","C","D","E","F","G","H","I","J","K","L") &amp;
TEXT(YEAR(C31),"00") &amp;
"-" &amp;
RIGHT(F31,4))</f>
        <v/>
      </c>
      <c r="C31" s="27" t="n"/>
      <c r="D31" s="26">
        <f>IF(F31="","",_xlfn.XLOOKUP(F31,purchase!F:F,purchase!B:B,""))</f>
        <v/>
      </c>
      <c r="E31" s="26">
        <f>IF(F31="","",_xlfn.XLOOKUP(F31,purchase!F:F,purchase!C:C,""))</f>
        <v/>
      </c>
      <c r="F31" s="4" t="n"/>
      <c r="G31" s="10">
        <f>IF(H31="NRFC","Natural Rubber Field Coagulam","")</f>
        <v/>
      </c>
      <c r="H31" s="10">
        <f>IF(F31="","",_xlfn.XLOOKUP(F31,purchase!F:F,purchase!E:E,""))</f>
        <v/>
      </c>
      <c r="I31" s="10">
        <f>IF(J31="ISNR20","Natural Rubber-TSNR (ISNR-20)","")</f>
        <v/>
      </c>
      <c r="J31" s="10">
        <f>IF(H31="NRFC","ISNR20","")</f>
        <v/>
      </c>
      <c r="K31" s="35">
        <f>_xlfn.SINGLE(IF(F31="","",_xlfn.XLOOKUP(F31,purchase!F:F,purchase!N:N,"")))</f>
        <v/>
      </c>
      <c r="L31" s="4" t="n"/>
      <c r="M31" s="86" t="n"/>
      <c r="N31" s="35">
        <f>IF(F31="","",
MAX(0,
_xlfn.XLOOKUP(F31,purchase!F:F,purchase!N:N,"")
-
SUMIFS(L:L,F:F,F31)))</f>
        <v/>
      </c>
      <c r="O31" s="35">
        <f>IF(OR(L31="",M31=""),"",L31-M31)</f>
        <v/>
      </c>
      <c r="P31" s="89">
        <f>_xlfn.SINGLE(IF(F31="","",_xlfn.XLOOKUP(F31,purchase!F:F,purchase!O:O,"")))</f>
        <v/>
      </c>
      <c r="Q31" s="83">
        <f>IF(OR(L31="",M31=""),"",M31/L31)</f>
        <v/>
      </c>
      <c r="R31" s="91">
        <f>IF(OR(P31="",Q31=""),"",Q31-P31)</f>
        <v/>
      </c>
    </row>
    <row r="32">
      <c r="A32" s="25" t="n">
        <v>28</v>
      </c>
      <c r="B32" s="26">
        <f>IF(OR(C32="",F32=""),"",
"PRD-" &amp;
TEXT(DAY(C32),"00") &amp;
CHOOSE(MONTH(C32),"A","B","C","D","E","F","G","H","I","J","K","L") &amp;
TEXT(YEAR(C32),"00") &amp;
"-" &amp;
RIGHT(F32,4))</f>
        <v/>
      </c>
      <c r="C32" s="27" t="n"/>
      <c r="D32" s="26">
        <f>IF(F32="","",_xlfn.XLOOKUP(F32,purchase!F:F,purchase!B:B,""))</f>
        <v/>
      </c>
      <c r="E32" s="26">
        <f>IF(F32="","",_xlfn.XLOOKUP(F32,purchase!F:F,purchase!C:C,""))</f>
        <v/>
      </c>
      <c r="F32" s="4" t="n"/>
      <c r="G32" s="10">
        <f>IF(H32="NRFC","Natural Rubber Field Coagulam","")</f>
        <v/>
      </c>
      <c r="H32" s="10">
        <f>IF(F32="","",_xlfn.XLOOKUP(F32,purchase!F:F,purchase!E:E,""))</f>
        <v/>
      </c>
      <c r="I32" s="10">
        <f>IF(J32="ISNR20","Natural Rubber-TSNR (ISNR-20)","")</f>
        <v/>
      </c>
      <c r="J32" s="10">
        <f>IF(H32="NRFC","ISNR20","")</f>
        <v/>
      </c>
      <c r="K32" s="35">
        <f>_xlfn.SINGLE(IF(F32="","",_xlfn.XLOOKUP(F32,purchase!F:F,purchase!N:N,"")))</f>
        <v/>
      </c>
      <c r="L32" s="4" t="n"/>
      <c r="M32" s="86" t="n"/>
      <c r="N32" s="35">
        <f>IF(F32="","",
MAX(0,
_xlfn.XLOOKUP(F32,purchase!F:F,purchase!N:N,"")
-
SUMIFS(L:L,F:F,F32)))</f>
        <v/>
      </c>
      <c r="O32" s="35">
        <f>IF(OR(L32="",M32=""),"",L32-M32)</f>
        <v/>
      </c>
      <c r="P32" s="89">
        <f>_xlfn.SINGLE(IF(F32="","",_xlfn.XLOOKUP(F32,purchase!F:F,purchase!O:O,"")))</f>
        <v/>
      </c>
      <c r="Q32" s="83">
        <f>IF(OR(L32="",M32=""),"",M32/L32)</f>
        <v/>
      </c>
      <c r="R32" s="91">
        <f>IF(OR(P32="",Q32=""),"",Q32-P32)</f>
        <v/>
      </c>
    </row>
    <row r="33">
      <c r="A33" s="25" t="n">
        <v>29</v>
      </c>
      <c r="B33" s="26">
        <f>IF(OR(C33="",F33=""),"",
"PRD-" &amp;
TEXT(DAY(C33),"00") &amp;
CHOOSE(MONTH(C33),"A","B","C","D","E","F","G","H","I","J","K","L") &amp;
TEXT(YEAR(C33),"00") &amp;
"-" &amp;
RIGHT(F33,4))</f>
        <v/>
      </c>
      <c r="C33" s="27" t="n"/>
      <c r="D33" s="26">
        <f>IF(F33="","",_xlfn.XLOOKUP(F33,purchase!F:F,purchase!B:B,""))</f>
        <v/>
      </c>
      <c r="E33" s="26">
        <f>IF(F33="","",_xlfn.XLOOKUP(F33,purchase!F:F,purchase!C:C,""))</f>
        <v/>
      </c>
      <c r="F33" s="4" t="n"/>
      <c r="G33" s="10">
        <f>IF(H33="NRFC","Natural Rubber Field Coagulam","")</f>
        <v/>
      </c>
      <c r="H33" s="10">
        <f>IF(F33="","",_xlfn.XLOOKUP(F33,purchase!F:F,purchase!E:E,""))</f>
        <v/>
      </c>
      <c r="I33" s="10">
        <f>IF(J33="ISNR20","Natural Rubber-TSNR (ISNR-20)","")</f>
        <v/>
      </c>
      <c r="J33" s="10">
        <f>IF(H33="NRFC","ISNR20","")</f>
        <v/>
      </c>
      <c r="K33" s="35">
        <f>_xlfn.SINGLE(IF(F33="","",_xlfn.XLOOKUP(F33,purchase!F:F,purchase!N:N,"")))</f>
        <v/>
      </c>
      <c r="L33" s="4" t="n"/>
      <c r="M33" s="86" t="n"/>
      <c r="N33" s="35">
        <f>IF(F33="","",
MAX(0,
_xlfn.XLOOKUP(F33,purchase!F:F,purchase!N:N,"")
-
SUMIFS(L:L,F:F,F33)))</f>
        <v/>
      </c>
      <c r="O33" s="35">
        <f>IF(OR(L33="",M33=""),"",L33-M33)</f>
        <v/>
      </c>
      <c r="P33" s="89">
        <f>_xlfn.SINGLE(IF(F33="","",_xlfn.XLOOKUP(F33,purchase!F:F,purchase!O:O,"")))</f>
        <v/>
      </c>
      <c r="Q33" s="83">
        <f>IF(OR(L33="",M33=""),"",M33/L33)</f>
        <v/>
      </c>
      <c r="R33" s="91">
        <f>IF(OR(P33="",Q33=""),"",Q33-P33)</f>
        <v/>
      </c>
    </row>
    <row r="34">
      <c r="A34" s="25" t="n">
        <v>30</v>
      </c>
      <c r="B34" s="26">
        <f>IF(OR(C34="",F34=""),"",
"PRD-" &amp;
TEXT(DAY(C34),"00") &amp;
CHOOSE(MONTH(C34),"A","B","C","D","E","F","G","H","I","J","K","L") &amp;
TEXT(YEAR(C34),"00") &amp;
"-" &amp;
RIGHT(F34,4))</f>
        <v/>
      </c>
      <c r="C34" s="27" t="n"/>
      <c r="D34" s="26">
        <f>IF(F34="","",_xlfn.XLOOKUP(F34,purchase!F:F,purchase!B:B,""))</f>
        <v/>
      </c>
      <c r="E34" s="26">
        <f>IF(F34="","",_xlfn.XLOOKUP(F34,purchase!F:F,purchase!C:C,""))</f>
        <v/>
      </c>
      <c r="F34" s="4" t="n"/>
      <c r="G34" s="10">
        <f>IF(H34="NRFC","Natural Rubber Field Coagulam","")</f>
        <v/>
      </c>
      <c r="H34" s="10">
        <f>IF(F34="","",_xlfn.XLOOKUP(F34,purchase!F:F,purchase!E:E,""))</f>
        <v/>
      </c>
      <c r="I34" s="10">
        <f>IF(J34="ISNR20","Natural Rubber-TSNR (ISNR-20)","")</f>
        <v/>
      </c>
      <c r="J34" s="10">
        <f>IF(H34="NRFC","ISNR20","")</f>
        <v/>
      </c>
      <c r="K34" s="35">
        <f>_xlfn.SINGLE(IF(F34="","",_xlfn.XLOOKUP(F34,purchase!F:F,purchase!N:N,"")))</f>
        <v/>
      </c>
      <c r="L34" s="4" t="n"/>
      <c r="M34" s="86" t="n"/>
      <c r="N34" s="35">
        <f>IF(F34="","",
MAX(0,
_xlfn.XLOOKUP(F34,purchase!F:F,purchase!N:N,"")
-
SUMIFS(L:L,F:F,F34)))</f>
        <v/>
      </c>
      <c r="O34" s="35">
        <f>IF(OR(L34="",M34=""),"",L34-M34)</f>
        <v/>
      </c>
      <c r="P34" s="89">
        <f>_xlfn.SINGLE(IF(F34="","",_xlfn.XLOOKUP(F34,purchase!F:F,purchase!O:O,"")))</f>
        <v/>
      </c>
      <c r="Q34" s="83">
        <f>IF(OR(L34="",M34=""),"",M34/L34)</f>
        <v/>
      </c>
      <c r="R34" s="91">
        <f>IF(OR(P34="",Q34=""),"",Q34-P34)</f>
        <v/>
      </c>
    </row>
    <row r="35">
      <c r="A35" s="25" t="n">
        <v>31</v>
      </c>
      <c r="B35" s="26">
        <f>IF(OR(C35="",F35=""),"",
"PRD-" &amp;
TEXT(DAY(C35),"00") &amp;
CHOOSE(MONTH(C35),"A","B","C","D","E","F","G","H","I","J","K","L") &amp;
TEXT(YEAR(C35),"00") &amp;
"-" &amp;
RIGHT(F35,4))</f>
        <v/>
      </c>
      <c r="C35" s="27" t="n"/>
      <c r="D35" s="26">
        <f>IF(F35="","",_xlfn.XLOOKUP(F35,purchase!F:F,purchase!B:B,""))</f>
        <v/>
      </c>
      <c r="E35" s="26">
        <f>IF(F35="","",_xlfn.XLOOKUP(F35,purchase!F:F,purchase!C:C,""))</f>
        <v/>
      </c>
      <c r="F35" s="4" t="n"/>
      <c r="G35" s="10">
        <f>IF(H35="NRFC","Natural Rubber Field Coagulam","")</f>
        <v/>
      </c>
      <c r="H35" s="10">
        <f>IF(F35="","",_xlfn.XLOOKUP(F35,purchase!F:F,purchase!E:E,""))</f>
        <v/>
      </c>
      <c r="I35" s="10">
        <f>IF(J35="ISNR20","Natural Rubber-TSNR (ISNR-20)","")</f>
        <v/>
      </c>
      <c r="J35" s="10">
        <f>IF(H35="NRFC","ISNR20","")</f>
        <v/>
      </c>
      <c r="K35" s="35">
        <f>_xlfn.SINGLE(IF(F35="","",_xlfn.XLOOKUP(F35,purchase!F:F,purchase!N:N,"")))</f>
        <v/>
      </c>
      <c r="L35" s="4" t="n"/>
      <c r="M35" s="86" t="n"/>
      <c r="N35" s="35">
        <f>IF(F35="","",
MAX(0,
_xlfn.XLOOKUP(F35,purchase!F:F,purchase!N:N,"")
-
SUMIFS(L:L,F:F,F35)))</f>
        <v/>
      </c>
      <c r="O35" s="35">
        <f>IF(OR(L35="",M35=""),"",L35-M35)</f>
        <v/>
      </c>
      <c r="P35" s="89">
        <f>_xlfn.SINGLE(IF(F35="","",_xlfn.XLOOKUP(F35,purchase!F:F,purchase!O:O,"")))</f>
        <v/>
      </c>
      <c r="Q35" s="83">
        <f>IF(OR(L35="",M35=""),"",M35/L35)</f>
        <v/>
      </c>
      <c r="R35" s="91">
        <f>IF(OR(P35="",Q35=""),"",Q35-P35)</f>
        <v/>
      </c>
    </row>
    <row r="36">
      <c r="A36" s="25" t="n">
        <v>32</v>
      </c>
      <c r="B36" s="26">
        <f>IF(OR(C36="",F36=""),"",
"PRD-" &amp;
TEXT(DAY(C36),"00") &amp;
CHOOSE(MONTH(C36),"A","B","C","D","E","F","G","H","I","J","K","L") &amp;
TEXT(YEAR(C36),"00") &amp;
"-" &amp;
RIGHT(F36,4))</f>
        <v/>
      </c>
      <c r="C36" s="27" t="n"/>
      <c r="D36" s="26">
        <f>IF(F36="","",_xlfn.XLOOKUP(F36,purchase!F:F,purchase!B:B,""))</f>
        <v/>
      </c>
      <c r="E36" s="26">
        <f>IF(F36="","",_xlfn.XLOOKUP(F36,purchase!F:F,purchase!C:C,""))</f>
        <v/>
      </c>
      <c r="F36" s="4" t="n"/>
      <c r="G36" s="10">
        <f>IF(H36="NRFC","Natural Rubber Field Coagulam","")</f>
        <v/>
      </c>
      <c r="H36" s="10">
        <f>IF(F36="","",_xlfn.XLOOKUP(F36,purchase!F:F,purchase!E:E,""))</f>
        <v/>
      </c>
      <c r="I36" s="10">
        <f>IF(J36="ISNR20","Natural Rubber-TSNR (ISNR-20)","")</f>
        <v/>
      </c>
      <c r="J36" s="10">
        <f>IF(H36="NRFC","ISNR20","")</f>
        <v/>
      </c>
      <c r="K36" s="35">
        <f>_xlfn.SINGLE(IF(F36="","",_xlfn.XLOOKUP(F36,purchase!F:F,purchase!N:N,"")))</f>
        <v/>
      </c>
      <c r="L36" s="4" t="n"/>
      <c r="M36" s="86" t="n"/>
      <c r="N36" s="35">
        <f>IF(F36="","",
MAX(0,
_xlfn.XLOOKUP(F36,purchase!F:F,purchase!N:N,"")
-
SUMIFS(L:L,F:F,F36)))</f>
        <v/>
      </c>
      <c r="O36" s="35">
        <f>IF(OR(L36="",M36=""),"",L36-M36)</f>
        <v/>
      </c>
      <c r="P36" s="89">
        <f>_xlfn.SINGLE(IF(F36="","",_xlfn.XLOOKUP(F36,purchase!F:F,purchase!O:O,"")))</f>
        <v/>
      </c>
      <c r="Q36" s="83">
        <f>IF(OR(L36="",M36=""),"",M36/L36)</f>
        <v/>
      </c>
      <c r="R36" s="91">
        <f>IF(OR(P36="",Q36=""),"",Q36-P36)</f>
        <v/>
      </c>
    </row>
    <row r="37">
      <c r="A37" s="25" t="n">
        <v>33</v>
      </c>
      <c r="B37" s="26">
        <f>IF(OR(C37="",F37=""),"",
"PRD-" &amp;
TEXT(DAY(C37),"00") &amp;
CHOOSE(MONTH(C37),"A","B","C","D","E","F","G","H","I","J","K","L") &amp;
TEXT(YEAR(C37),"00") &amp;
"-" &amp;
RIGHT(F37,4))</f>
        <v/>
      </c>
      <c r="C37" s="27" t="n"/>
      <c r="D37" s="26">
        <f>IF(F37="","",_xlfn.XLOOKUP(F37,purchase!F:F,purchase!B:B,""))</f>
        <v/>
      </c>
      <c r="E37" s="26">
        <f>IF(F37="","",_xlfn.XLOOKUP(F37,purchase!F:F,purchase!C:C,""))</f>
        <v/>
      </c>
      <c r="F37" s="4" t="n"/>
      <c r="G37" s="10">
        <f>IF(H37="NRFC","Natural Rubber Field Coagulam","")</f>
        <v/>
      </c>
      <c r="H37" s="10">
        <f>IF(F37="","",_xlfn.XLOOKUP(F37,purchase!F:F,purchase!E:E,""))</f>
        <v/>
      </c>
      <c r="I37" s="10">
        <f>IF(J37="ISNR20","Natural Rubber-TSNR (ISNR-20)","")</f>
        <v/>
      </c>
      <c r="J37" s="10">
        <f>IF(H37="NRFC","ISNR20","")</f>
        <v/>
      </c>
      <c r="K37" s="35">
        <f>_xlfn.SINGLE(IF(F37="","",_xlfn.XLOOKUP(F37,purchase!F:F,purchase!N:N,"")))</f>
        <v/>
      </c>
      <c r="L37" s="4" t="n"/>
      <c r="M37" s="86" t="n"/>
      <c r="N37" s="35">
        <f>IF(F37="","",
MAX(0,
_xlfn.XLOOKUP(F37,purchase!F:F,purchase!N:N,"")
-
SUMIFS(L:L,F:F,F37)))</f>
        <v/>
      </c>
      <c r="O37" s="35">
        <f>IF(OR(L37="",M37=""),"",L37-M37)</f>
        <v/>
      </c>
      <c r="P37" s="89">
        <f>_xlfn.SINGLE(IF(F37="","",_xlfn.XLOOKUP(F37,purchase!F:F,purchase!O:O,"")))</f>
        <v/>
      </c>
      <c r="Q37" s="83">
        <f>IF(OR(L37="",M37=""),"",M37/L37)</f>
        <v/>
      </c>
      <c r="R37" s="91">
        <f>IF(OR(P37="",Q37=""),"",Q37-P37)</f>
        <v/>
      </c>
    </row>
    <row r="38">
      <c r="A38" s="25" t="n">
        <v>34</v>
      </c>
      <c r="B38" s="26">
        <f>IF(OR(C38="",F38=""),"",
"PRD-" &amp;
TEXT(DAY(C38),"00") &amp;
CHOOSE(MONTH(C38),"A","B","C","D","E","F","G","H","I","J","K","L") &amp;
TEXT(YEAR(C38),"00") &amp;
"-" &amp;
RIGHT(F38,4))</f>
        <v/>
      </c>
      <c r="C38" s="27" t="n"/>
      <c r="D38" s="26">
        <f>IF(F38="","",_xlfn.XLOOKUP(F38,purchase!F:F,purchase!B:B,""))</f>
        <v/>
      </c>
      <c r="E38" s="26">
        <f>IF(F38="","",_xlfn.XLOOKUP(F38,purchase!F:F,purchase!C:C,""))</f>
        <v/>
      </c>
      <c r="F38" s="4" t="n"/>
      <c r="G38" s="10">
        <f>IF(H38="NRFC","Natural Rubber Field Coagulam","")</f>
        <v/>
      </c>
      <c r="H38" s="10">
        <f>IF(F38="","",_xlfn.XLOOKUP(F38,purchase!F:F,purchase!E:E,""))</f>
        <v/>
      </c>
      <c r="I38" s="10">
        <f>IF(J38="ISNR20","Natural Rubber-TSNR (ISNR-20)","")</f>
        <v/>
      </c>
      <c r="J38" s="10">
        <f>IF(H38="NRFC","ISNR20","")</f>
        <v/>
      </c>
      <c r="K38" s="35">
        <f>_xlfn.SINGLE(IF(F38="","",_xlfn.XLOOKUP(F38,purchase!F:F,purchase!N:N,"")))</f>
        <v/>
      </c>
      <c r="L38" s="4" t="n"/>
      <c r="M38" s="86" t="n"/>
      <c r="N38" s="35">
        <f>IF(F38="","",
MAX(0,
_xlfn.XLOOKUP(F38,purchase!F:F,purchase!N:N,"")
-
SUMIFS(L:L,F:F,F38)))</f>
        <v/>
      </c>
      <c r="O38" s="35">
        <f>IF(OR(L38="",M38=""),"",L38-M38)</f>
        <v/>
      </c>
      <c r="P38" s="89">
        <f>_xlfn.SINGLE(IF(F38="","",_xlfn.XLOOKUP(F38,purchase!F:F,purchase!O:O,"")))</f>
        <v/>
      </c>
      <c r="Q38" s="83">
        <f>IF(OR(L38="",M38=""),"",M38/L38)</f>
        <v/>
      </c>
      <c r="R38" s="91">
        <f>IF(OR(P38="",Q38=""),"",Q38-P38)</f>
        <v/>
      </c>
    </row>
    <row r="39">
      <c r="A39" s="25" t="n">
        <v>35</v>
      </c>
      <c r="B39" s="26">
        <f>IF(OR(C39="",F39=""),"",
"PRD-" &amp;
TEXT(DAY(C39),"00") &amp;
CHOOSE(MONTH(C39),"A","B","C","D","E","F","G","H","I","J","K","L") &amp;
TEXT(YEAR(C39),"00") &amp;
"-" &amp;
RIGHT(F39,4))</f>
        <v/>
      </c>
      <c r="C39" s="27" t="n"/>
      <c r="D39" s="26">
        <f>IF(F39="","",_xlfn.XLOOKUP(F39,purchase!F:F,purchase!B:B,""))</f>
        <v/>
      </c>
      <c r="E39" s="26">
        <f>IF(F39="","",_xlfn.XLOOKUP(F39,purchase!F:F,purchase!C:C,""))</f>
        <v/>
      </c>
      <c r="F39" s="4" t="n"/>
      <c r="G39" s="10">
        <f>IF(H39="NRFC","Natural Rubber Field Coagulam","")</f>
        <v/>
      </c>
      <c r="H39" s="10">
        <f>IF(F39="","",_xlfn.XLOOKUP(F39,purchase!F:F,purchase!E:E,""))</f>
        <v/>
      </c>
      <c r="I39" s="10">
        <f>IF(J39="ISNR20","Natural Rubber-TSNR (ISNR-20)","")</f>
        <v/>
      </c>
      <c r="J39" s="10">
        <f>IF(H39="NRFC","ISNR20","")</f>
        <v/>
      </c>
      <c r="K39" s="35">
        <f>_xlfn.SINGLE(IF(F39="","",_xlfn.XLOOKUP(F39,purchase!F:F,purchase!N:N,"")))</f>
        <v/>
      </c>
      <c r="L39" s="4" t="n"/>
      <c r="M39" s="86" t="n"/>
      <c r="N39" s="35">
        <f>IF(F39="","",
MAX(0,
_xlfn.XLOOKUP(F39,purchase!F:F,purchase!N:N,"")
-
SUMIFS(L:L,F:F,F39)))</f>
        <v/>
      </c>
      <c r="O39" s="35">
        <f>IF(OR(L39="",M39=""),"",L39-M39)</f>
        <v/>
      </c>
      <c r="P39" s="89">
        <f>_xlfn.SINGLE(IF(F39="","",_xlfn.XLOOKUP(F39,purchase!F:F,purchase!O:O,"")))</f>
        <v/>
      </c>
      <c r="Q39" s="83">
        <f>IF(OR(L39="",M39=""),"",M39/L39)</f>
        <v/>
      </c>
      <c r="R39" s="91">
        <f>IF(OR(P39="",Q39=""),"",Q39-P39)</f>
        <v/>
      </c>
    </row>
    <row r="40">
      <c r="A40" s="25" t="n">
        <v>36</v>
      </c>
      <c r="B40" s="26">
        <f>IF(OR(C40="",F40=""),"",
"PRD-" &amp;
TEXT(DAY(C40),"00") &amp;
CHOOSE(MONTH(C40),"A","B","C","D","E","F","G","H","I","J","K","L") &amp;
TEXT(YEAR(C40),"00") &amp;
"-" &amp;
RIGHT(F40,4))</f>
        <v/>
      </c>
      <c r="C40" s="27" t="n"/>
      <c r="D40" s="26">
        <f>IF(F40="","",_xlfn.XLOOKUP(F40,purchase!F:F,purchase!B:B,""))</f>
        <v/>
      </c>
      <c r="E40" s="26">
        <f>IF(F40="","",_xlfn.XLOOKUP(F40,purchase!F:F,purchase!C:C,""))</f>
        <v/>
      </c>
      <c r="F40" s="4" t="n"/>
      <c r="G40" s="10">
        <f>IF(H40="NRFC","Natural Rubber Field Coagulam","")</f>
        <v/>
      </c>
      <c r="H40" s="10">
        <f>IF(F40="","",_xlfn.XLOOKUP(F40,purchase!F:F,purchase!E:E,""))</f>
        <v/>
      </c>
      <c r="I40" s="10">
        <f>IF(J40="ISNR20","Natural Rubber-TSNR (ISNR-20)","")</f>
        <v/>
      </c>
      <c r="J40" s="10">
        <f>IF(H40="NRFC","ISNR20","")</f>
        <v/>
      </c>
      <c r="K40" s="35">
        <f>_xlfn.SINGLE(IF(F40="","",_xlfn.XLOOKUP(F40,purchase!F:F,purchase!N:N,"")))</f>
        <v/>
      </c>
      <c r="L40" s="4" t="n"/>
      <c r="M40" s="86" t="n"/>
      <c r="N40" s="35">
        <f>IF(F40="","",
MAX(0,
_xlfn.XLOOKUP(F40,purchase!F:F,purchase!N:N,"")
-
SUMIFS(L:L,F:F,F40)))</f>
        <v/>
      </c>
      <c r="O40" s="35">
        <f>IF(OR(L40="",M40=""),"",L40-M40)</f>
        <v/>
      </c>
      <c r="P40" s="89">
        <f>_xlfn.SINGLE(IF(F40="","",_xlfn.XLOOKUP(F40,purchase!F:F,purchase!O:O,"")))</f>
        <v/>
      </c>
      <c r="Q40" s="83">
        <f>IF(OR(L40="",M40=""),"",M40/L40)</f>
        <v/>
      </c>
      <c r="R40" s="91">
        <f>IF(OR(P40="",Q40=""),"",Q40-P40)</f>
        <v/>
      </c>
    </row>
    <row r="41">
      <c r="A41" s="25" t="n">
        <v>37</v>
      </c>
      <c r="B41" s="26">
        <f>IF(OR(C41="",F41=""),"",
"PRD-" &amp;
TEXT(DAY(C41),"00") &amp;
CHOOSE(MONTH(C41),"A","B","C","D","E","F","G","H","I","J","K","L") &amp;
TEXT(YEAR(C41),"00") &amp;
"-" &amp;
RIGHT(F41,4))</f>
        <v/>
      </c>
      <c r="C41" s="27" t="n"/>
      <c r="D41" s="26">
        <f>IF(F41="","",_xlfn.XLOOKUP(F41,purchase!F:F,purchase!B:B,""))</f>
        <v/>
      </c>
      <c r="E41" s="26">
        <f>IF(F41="","",_xlfn.XLOOKUP(F41,purchase!F:F,purchase!C:C,""))</f>
        <v/>
      </c>
      <c r="F41" s="4" t="n"/>
      <c r="G41" s="10">
        <f>IF(H41="NRFC","Natural Rubber Field Coagulam","")</f>
        <v/>
      </c>
      <c r="H41" s="10">
        <f>IF(F41="","",_xlfn.XLOOKUP(F41,purchase!F:F,purchase!E:E,""))</f>
        <v/>
      </c>
      <c r="I41" s="10">
        <f>IF(J41="ISNR20","Natural Rubber-TSNR (ISNR-20)","")</f>
        <v/>
      </c>
      <c r="J41" s="10">
        <f>IF(H41="NRFC","ISNR20","")</f>
        <v/>
      </c>
      <c r="K41" s="35">
        <f>_xlfn.SINGLE(IF(F41="","",_xlfn.XLOOKUP(F41,purchase!F:F,purchase!N:N,"")))</f>
        <v/>
      </c>
      <c r="L41" s="4" t="n"/>
      <c r="M41" s="86" t="n"/>
      <c r="N41" s="35">
        <f>IF(F41="","",
MAX(0,
_xlfn.XLOOKUP(F41,purchase!F:F,purchase!N:N,"")
-
SUMIFS(L:L,F:F,F41)))</f>
        <v/>
      </c>
      <c r="O41" s="35">
        <f>IF(OR(L41="",M41=""),"",L41-M41)</f>
        <v/>
      </c>
      <c r="P41" s="89">
        <f>_xlfn.SINGLE(IF(F41="","",_xlfn.XLOOKUP(F41,purchase!F:F,purchase!O:O,"")))</f>
        <v/>
      </c>
      <c r="Q41" s="83">
        <f>IF(OR(L41="",M41=""),"",M41/L41)</f>
        <v/>
      </c>
      <c r="R41" s="91">
        <f>IF(OR(P41="",Q41=""),"",Q41-P41)</f>
        <v/>
      </c>
    </row>
    <row r="42">
      <c r="A42" s="25" t="n">
        <v>38</v>
      </c>
      <c r="B42" s="26">
        <f>IF(OR(C42="",F42=""),"",
"PRD-" &amp;
TEXT(DAY(C42),"00") &amp;
CHOOSE(MONTH(C42),"A","B","C","D","E","F","G","H","I","J","K","L") &amp;
TEXT(YEAR(C42),"00") &amp;
"-" &amp;
RIGHT(F42,4))</f>
        <v/>
      </c>
      <c r="C42" s="27" t="n"/>
      <c r="D42" s="26">
        <f>IF(F42="","",_xlfn.XLOOKUP(F42,purchase!F:F,purchase!B:B,""))</f>
        <v/>
      </c>
      <c r="E42" s="26">
        <f>IF(F42="","",_xlfn.XLOOKUP(F42,purchase!F:F,purchase!C:C,""))</f>
        <v/>
      </c>
      <c r="F42" s="4" t="n"/>
      <c r="G42" s="10">
        <f>IF(H42="NRFC","Natural Rubber Field Coagulam","")</f>
        <v/>
      </c>
      <c r="H42" s="10">
        <f>IF(F42="","",_xlfn.XLOOKUP(F42,purchase!F:F,purchase!E:E,""))</f>
        <v/>
      </c>
      <c r="I42" s="10">
        <f>IF(J42="ISNR20","Natural Rubber-TSNR (ISNR-20)","")</f>
        <v/>
      </c>
      <c r="J42" s="10">
        <f>IF(H42="NRFC","ISNR20","")</f>
        <v/>
      </c>
      <c r="K42" s="35">
        <f>_xlfn.SINGLE(IF(F42="","",_xlfn.XLOOKUP(F42,purchase!F:F,purchase!N:N,"")))</f>
        <v/>
      </c>
      <c r="L42" s="4" t="n"/>
      <c r="M42" s="86" t="n"/>
      <c r="N42" s="35">
        <f>IF(F42="","",
MAX(0,
_xlfn.XLOOKUP(F42,purchase!F:F,purchase!N:N,"")
-
SUMIFS(L:L,F:F,F42)))</f>
        <v/>
      </c>
      <c r="O42" s="35">
        <f>IF(OR(L42="",M42=""),"",L42-M42)</f>
        <v/>
      </c>
      <c r="P42" s="89">
        <f>_xlfn.SINGLE(IF(F42="","",_xlfn.XLOOKUP(F42,purchase!F:F,purchase!O:O,"")))</f>
        <v/>
      </c>
      <c r="Q42" s="83">
        <f>IF(OR(L42="",M42=""),"",M42/L42)</f>
        <v/>
      </c>
      <c r="R42" s="91">
        <f>IF(OR(P42="",Q42=""),"",Q42-P42)</f>
        <v/>
      </c>
    </row>
    <row r="43">
      <c r="A43" s="25" t="n">
        <v>39</v>
      </c>
      <c r="B43" s="26">
        <f>IF(OR(C43="",F43=""),"",
"PRD-" &amp;
TEXT(DAY(C43),"00") &amp;
CHOOSE(MONTH(C43),"A","B","C","D","E","F","G","H","I","J","K","L") &amp;
TEXT(YEAR(C43),"00") &amp;
"-" &amp;
RIGHT(F43,4))</f>
        <v/>
      </c>
      <c r="C43" s="27" t="n"/>
      <c r="D43" s="26">
        <f>IF(F43="","",_xlfn.XLOOKUP(F43,purchase!F:F,purchase!B:B,""))</f>
        <v/>
      </c>
      <c r="E43" s="26">
        <f>IF(F43="","",_xlfn.XLOOKUP(F43,purchase!F:F,purchase!C:C,""))</f>
        <v/>
      </c>
      <c r="F43" s="4" t="n"/>
      <c r="G43" s="10">
        <f>IF(H43="NRFC","Natural Rubber Field Coagulam","")</f>
        <v/>
      </c>
      <c r="H43" s="10">
        <f>IF(F43="","",_xlfn.XLOOKUP(F43,purchase!F:F,purchase!E:E,""))</f>
        <v/>
      </c>
      <c r="I43" s="10">
        <f>IF(J43="ISNR20","Natural Rubber-TSNR (ISNR-20)","")</f>
        <v/>
      </c>
      <c r="J43" s="10">
        <f>IF(H43="NRFC","ISNR20","")</f>
        <v/>
      </c>
      <c r="K43" s="35">
        <f>_xlfn.SINGLE(IF(F43="","",_xlfn.XLOOKUP(F43,purchase!F:F,purchase!N:N,"")))</f>
        <v/>
      </c>
      <c r="L43" s="4" t="n"/>
      <c r="M43" s="86" t="n"/>
      <c r="N43" s="35">
        <f>IF(F43="","",
MAX(0,
_xlfn.XLOOKUP(F43,purchase!F:F,purchase!N:N,"")
-
SUMIFS(L:L,F:F,F43)))</f>
        <v/>
      </c>
      <c r="O43" s="35">
        <f>IF(OR(L43="",M43=""),"",L43-M43)</f>
        <v/>
      </c>
      <c r="P43" s="89">
        <f>_xlfn.SINGLE(IF(F43="","",_xlfn.XLOOKUP(F43,purchase!F:F,purchase!O:O,"")))</f>
        <v/>
      </c>
      <c r="Q43" s="83">
        <f>IF(OR(L43="",M43=""),"",M43/L43)</f>
        <v/>
      </c>
      <c r="R43" s="91">
        <f>IF(OR(P43="",Q43=""),"",Q43-P43)</f>
        <v/>
      </c>
    </row>
    <row r="44">
      <c r="A44" s="25" t="n">
        <v>40</v>
      </c>
      <c r="B44" s="26">
        <f>IF(OR(C44="",F44=""),"",
"PRD-" &amp;
TEXT(DAY(C44),"00") &amp;
CHOOSE(MONTH(C44),"A","B","C","D","E","F","G","H","I","J","K","L") &amp;
TEXT(YEAR(C44),"00") &amp;
"-" &amp;
RIGHT(F44,4))</f>
        <v/>
      </c>
      <c r="C44" s="27" t="n"/>
      <c r="D44" s="26">
        <f>IF(F44="","",_xlfn.XLOOKUP(F44,purchase!F:F,purchase!B:B,""))</f>
        <v/>
      </c>
      <c r="E44" s="26">
        <f>IF(F44="","",_xlfn.XLOOKUP(F44,purchase!F:F,purchase!C:C,""))</f>
        <v/>
      </c>
      <c r="F44" s="4" t="n"/>
      <c r="G44" s="10">
        <f>IF(H44="NRFC","Natural Rubber Field Coagulam","")</f>
        <v/>
      </c>
      <c r="H44" s="10">
        <f>IF(F44="","",_xlfn.XLOOKUP(F44,purchase!F:F,purchase!E:E,""))</f>
        <v/>
      </c>
      <c r="I44" s="10">
        <f>IF(J44="ISNR20","Natural Rubber-TSNR (ISNR-20)","")</f>
        <v/>
      </c>
      <c r="J44" s="10">
        <f>IF(H44="NRFC","ISNR20","")</f>
        <v/>
      </c>
      <c r="K44" s="35">
        <f>_xlfn.SINGLE(IF(F44="","",_xlfn.XLOOKUP(F44,purchase!F:F,purchase!N:N,"")))</f>
        <v/>
      </c>
      <c r="L44" s="4" t="n"/>
      <c r="M44" s="86" t="n"/>
      <c r="N44" s="35">
        <f>IF(F44="","",
MAX(0,
_xlfn.XLOOKUP(F44,purchase!F:F,purchase!N:N,"")
-
SUMIFS(L:L,F:F,F44)))</f>
        <v/>
      </c>
      <c r="O44" s="35">
        <f>IF(OR(L44="",M44=""),"",L44-M44)</f>
        <v/>
      </c>
      <c r="P44" s="89">
        <f>_xlfn.SINGLE(IF(F44="","",_xlfn.XLOOKUP(F44,purchase!F:F,purchase!O:O,"")))</f>
        <v/>
      </c>
      <c r="Q44" s="83">
        <f>IF(OR(L44="",M44=""),"",M44/L44)</f>
        <v/>
      </c>
      <c r="R44" s="91">
        <f>IF(OR(P44="",Q44=""),"",Q44-P44)</f>
        <v/>
      </c>
    </row>
    <row r="45">
      <c r="A45" s="25" t="n">
        <v>41</v>
      </c>
      <c r="B45" s="26">
        <f>IF(OR(C45="",F45=""),"",
"PRD-" &amp;
TEXT(DAY(C45),"00") &amp;
CHOOSE(MONTH(C45),"A","B","C","D","E","F","G","H","I","J","K","L") &amp;
TEXT(YEAR(C45),"00") &amp;
"-" &amp;
RIGHT(F45,4))</f>
        <v/>
      </c>
      <c r="C45" s="27" t="n"/>
      <c r="D45" s="26">
        <f>IF(F45="","",_xlfn.XLOOKUP(F45,purchase!F:F,purchase!B:B,""))</f>
        <v/>
      </c>
      <c r="E45" s="26">
        <f>IF(F45="","",_xlfn.XLOOKUP(F45,purchase!F:F,purchase!C:C,""))</f>
        <v/>
      </c>
      <c r="F45" s="4" t="n"/>
      <c r="G45" s="10">
        <f>IF(H45="NRFC","Natural Rubber Field Coagulam","")</f>
        <v/>
      </c>
      <c r="H45" s="10">
        <f>IF(F45="","",_xlfn.XLOOKUP(F45,purchase!F:F,purchase!E:E,""))</f>
        <v/>
      </c>
      <c r="I45" s="10">
        <f>IF(J45="ISNR20","Natural Rubber-TSNR (ISNR-20)","")</f>
        <v/>
      </c>
      <c r="J45" s="10">
        <f>IF(H45="NRFC","ISNR20","")</f>
        <v/>
      </c>
      <c r="K45" s="35">
        <f>_xlfn.SINGLE(IF(F45="","",_xlfn.XLOOKUP(F45,purchase!F:F,purchase!N:N,"")))</f>
        <v/>
      </c>
      <c r="L45" s="4" t="n"/>
      <c r="M45" s="86" t="n"/>
      <c r="N45" s="35">
        <f>IF(F45="","",
MAX(0,
_xlfn.XLOOKUP(F45,purchase!F:F,purchase!N:N,"")
-
SUMIFS(L:L,F:F,F45)))</f>
        <v/>
      </c>
      <c r="O45" s="35">
        <f>IF(OR(L45="",M45=""),"",L45-M45)</f>
        <v/>
      </c>
      <c r="P45" s="89">
        <f>_xlfn.SINGLE(IF(F45="","",_xlfn.XLOOKUP(F45,purchase!F:F,purchase!O:O,"")))</f>
        <v/>
      </c>
      <c r="Q45" s="83">
        <f>IF(OR(L45="",M45=""),"",M45/L45)</f>
        <v/>
      </c>
      <c r="R45" s="91">
        <f>IF(OR(P45="",Q45=""),"",Q45-P45)</f>
        <v/>
      </c>
    </row>
    <row r="46">
      <c r="A46" s="25" t="n">
        <v>42</v>
      </c>
      <c r="B46" s="26">
        <f>IF(OR(C46="",F46=""),"",
"PRD-" &amp;
TEXT(DAY(C46),"00") &amp;
CHOOSE(MONTH(C46),"A","B","C","D","E","F","G","H","I","J","K","L") &amp;
TEXT(YEAR(C46),"00") &amp;
"-" &amp;
RIGHT(F46,4))</f>
        <v/>
      </c>
      <c r="C46" s="27" t="n"/>
      <c r="D46" s="26">
        <f>IF(F46="","",_xlfn.XLOOKUP(F46,purchase!F:F,purchase!B:B,""))</f>
        <v/>
      </c>
      <c r="E46" s="26">
        <f>IF(F46="","",_xlfn.XLOOKUP(F46,purchase!F:F,purchase!C:C,""))</f>
        <v/>
      </c>
      <c r="F46" s="4" t="n"/>
      <c r="G46" s="10">
        <f>IF(H46="NRFC","Natural Rubber Field Coagulam","")</f>
        <v/>
      </c>
      <c r="H46" s="10">
        <f>IF(F46="","",_xlfn.XLOOKUP(F46,purchase!F:F,purchase!E:E,""))</f>
        <v/>
      </c>
      <c r="I46" s="10">
        <f>IF(J46="ISNR20","Natural Rubber-TSNR (ISNR-20)","")</f>
        <v/>
      </c>
      <c r="J46" s="10">
        <f>IF(H46="NRFC","ISNR20","")</f>
        <v/>
      </c>
      <c r="K46" s="35">
        <f>_xlfn.SINGLE(IF(F46="","",_xlfn.XLOOKUP(F46,purchase!F:F,purchase!N:N,"")))</f>
        <v/>
      </c>
      <c r="L46" s="4" t="n"/>
      <c r="M46" s="86" t="n"/>
      <c r="N46" s="35">
        <f>IF(F46="","",
MAX(0,
_xlfn.XLOOKUP(F46,purchase!F:F,purchase!N:N,"")
-
SUMIFS(L:L,F:F,F46)))</f>
        <v/>
      </c>
      <c r="O46" s="35">
        <f>IF(OR(L46="",M46=""),"",L46-M46)</f>
        <v/>
      </c>
      <c r="P46" s="89">
        <f>_xlfn.SINGLE(IF(F46="","",_xlfn.XLOOKUP(F46,purchase!F:F,purchase!O:O,"")))</f>
        <v/>
      </c>
      <c r="Q46" s="83">
        <f>IF(OR(L46="",M46=""),"",M46/L46)</f>
        <v/>
      </c>
      <c r="R46" s="91">
        <f>IF(OR(P46="",Q46=""),"",Q46-P46)</f>
        <v/>
      </c>
    </row>
    <row r="47">
      <c r="A47" s="25" t="n">
        <v>43</v>
      </c>
      <c r="B47" s="26">
        <f>IF(OR(C47="",F47=""),"",
"PRD-" &amp;
TEXT(DAY(C47),"00") &amp;
CHOOSE(MONTH(C47),"A","B","C","D","E","F","G","H","I","J","K","L") &amp;
TEXT(YEAR(C47),"00") &amp;
"-" &amp;
RIGHT(F47,4))</f>
        <v/>
      </c>
      <c r="C47" s="27" t="n"/>
      <c r="D47" s="26">
        <f>IF(F47="","",_xlfn.XLOOKUP(F47,purchase!F:F,purchase!B:B,""))</f>
        <v/>
      </c>
      <c r="E47" s="26">
        <f>IF(F47="","",_xlfn.XLOOKUP(F47,purchase!F:F,purchase!C:C,""))</f>
        <v/>
      </c>
      <c r="F47" s="4" t="n"/>
      <c r="G47" s="10">
        <f>IF(H47="NRFC","Natural Rubber Field Coagulam","")</f>
        <v/>
      </c>
      <c r="H47" s="10">
        <f>IF(F47="","",_xlfn.XLOOKUP(F47,purchase!F:F,purchase!E:E,""))</f>
        <v/>
      </c>
      <c r="I47" s="10">
        <f>IF(J47="ISNR20","Natural Rubber-TSNR (ISNR-20)","")</f>
        <v/>
      </c>
      <c r="J47" s="10">
        <f>IF(H47="NRFC","ISNR20","")</f>
        <v/>
      </c>
      <c r="K47" s="35">
        <f>_xlfn.SINGLE(IF(F47="","",_xlfn.XLOOKUP(F47,purchase!F:F,purchase!N:N,"")))</f>
        <v/>
      </c>
      <c r="L47" s="4" t="n"/>
      <c r="M47" s="86" t="n"/>
      <c r="N47" s="35">
        <f>IF(F47="","",
MAX(0,
_xlfn.XLOOKUP(F47,purchase!F:F,purchase!N:N,"")
-
SUMIFS(L:L,F:F,F47)))</f>
        <v/>
      </c>
      <c r="O47" s="35">
        <f>IF(OR(L47="",M47=""),"",L47-M47)</f>
        <v/>
      </c>
      <c r="P47" s="89">
        <f>_xlfn.SINGLE(IF(F47="","",_xlfn.XLOOKUP(F47,purchase!F:F,purchase!O:O,"")))</f>
        <v/>
      </c>
      <c r="Q47" s="83">
        <f>IF(OR(L47="",M47=""),"",M47/L47)</f>
        <v/>
      </c>
      <c r="R47" s="91">
        <f>IF(OR(P47="",Q47=""),"",Q47-P47)</f>
        <v/>
      </c>
    </row>
    <row r="48">
      <c r="A48" s="25" t="n">
        <v>44</v>
      </c>
      <c r="B48" s="26">
        <f>IF(OR(C48="",F48=""),"",
"PRD-" &amp;
TEXT(DAY(C48),"00") &amp;
CHOOSE(MONTH(C48),"A","B","C","D","E","F","G","H","I","J","K","L") &amp;
TEXT(YEAR(C48),"00") &amp;
"-" &amp;
RIGHT(F48,4))</f>
        <v/>
      </c>
      <c r="C48" s="27" t="n"/>
      <c r="D48" s="26">
        <f>IF(F48="","",_xlfn.XLOOKUP(F48,purchase!F:F,purchase!B:B,""))</f>
        <v/>
      </c>
      <c r="E48" s="26">
        <f>IF(F48="","",_xlfn.XLOOKUP(F48,purchase!F:F,purchase!C:C,""))</f>
        <v/>
      </c>
      <c r="F48" s="4" t="n"/>
      <c r="G48" s="10">
        <f>IF(H48="NRFC","Natural Rubber Field Coagulam","")</f>
        <v/>
      </c>
      <c r="H48" s="10">
        <f>IF(F48="","",_xlfn.XLOOKUP(F48,purchase!F:F,purchase!E:E,""))</f>
        <v/>
      </c>
      <c r="I48" s="10">
        <f>IF(J48="ISNR20","Natural Rubber-TSNR (ISNR-20)","")</f>
        <v/>
      </c>
      <c r="J48" s="10">
        <f>IF(H48="NRFC","ISNR20","")</f>
        <v/>
      </c>
      <c r="K48" s="35">
        <f>_xlfn.SINGLE(IF(F48="","",_xlfn.XLOOKUP(F48,purchase!F:F,purchase!N:N,"")))</f>
        <v/>
      </c>
      <c r="L48" s="4" t="n"/>
      <c r="M48" s="86" t="n"/>
      <c r="N48" s="35">
        <f>IF(F48="","",
MAX(0,
_xlfn.XLOOKUP(F48,purchase!F:F,purchase!N:N,"")
-
SUMIFS(L:L,F:F,F48)))</f>
        <v/>
      </c>
      <c r="O48" s="35">
        <f>IF(OR(L48="",M48=""),"",L48-M48)</f>
        <v/>
      </c>
      <c r="P48" s="89">
        <f>_xlfn.SINGLE(IF(F48="","",_xlfn.XLOOKUP(F48,purchase!F:F,purchase!O:O,"")))</f>
        <v/>
      </c>
      <c r="Q48" s="83">
        <f>IF(OR(L48="",M48=""),"",M48/L48)</f>
        <v/>
      </c>
      <c r="R48" s="91">
        <f>IF(OR(P48="",Q48=""),"",Q48-P48)</f>
        <v/>
      </c>
    </row>
    <row r="49">
      <c r="A49" s="25" t="n">
        <v>45</v>
      </c>
      <c r="B49" s="26">
        <f>IF(OR(C49="",F49=""),"",
"PRD-" &amp;
TEXT(DAY(C49),"00") &amp;
CHOOSE(MONTH(C49),"A","B","C","D","E","F","G","H","I","J","K","L") &amp;
TEXT(YEAR(C49),"00") &amp;
"-" &amp;
RIGHT(F49,4))</f>
        <v/>
      </c>
      <c r="C49" s="27" t="n"/>
      <c r="D49" s="26">
        <f>IF(F49="","",_xlfn.XLOOKUP(F49,purchase!F:F,purchase!B:B,""))</f>
        <v/>
      </c>
      <c r="E49" s="26">
        <f>IF(F49="","",_xlfn.XLOOKUP(F49,purchase!F:F,purchase!C:C,""))</f>
        <v/>
      </c>
      <c r="F49" s="4" t="n"/>
      <c r="G49" s="10">
        <f>IF(H49="NRFC","Natural Rubber Field Coagulam","")</f>
        <v/>
      </c>
      <c r="H49" s="10">
        <f>IF(F49="","",_xlfn.XLOOKUP(F49,purchase!F:F,purchase!E:E,""))</f>
        <v/>
      </c>
      <c r="I49" s="10">
        <f>IF(J49="ISNR20","Natural Rubber-TSNR (ISNR-20)","")</f>
        <v/>
      </c>
      <c r="J49" s="10">
        <f>IF(H49="NRFC","ISNR20","")</f>
        <v/>
      </c>
      <c r="K49" s="35">
        <f>_xlfn.SINGLE(IF(F49="","",_xlfn.XLOOKUP(F49,purchase!F:F,purchase!N:N,"")))</f>
        <v/>
      </c>
      <c r="L49" s="4" t="n"/>
      <c r="M49" s="86" t="n"/>
      <c r="N49" s="35">
        <f>IF(F49="","",
MAX(0,
_xlfn.XLOOKUP(F49,purchase!F:F,purchase!N:N,"")
-
SUMIFS(L:L,F:F,F49)))</f>
        <v/>
      </c>
      <c r="O49" s="35">
        <f>IF(OR(L49="",M49=""),"",L49-M49)</f>
        <v/>
      </c>
      <c r="P49" s="89">
        <f>_xlfn.SINGLE(IF(F49="","",_xlfn.XLOOKUP(F49,purchase!F:F,purchase!O:O,"")))</f>
        <v/>
      </c>
      <c r="Q49" s="83">
        <f>IF(OR(L49="",M49=""),"",M49/L49)</f>
        <v/>
      </c>
      <c r="R49" s="91">
        <f>IF(OR(P49="",Q49=""),"",Q49-P49)</f>
        <v/>
      </c>
    </row>
    <row r="50">
      <c r="A50" s="25" t="n">
        <v>46</v>
      </c>
      <c r="B50" s="26">
        <f>IF(OR(C50="",F50=""),"",
"PRD-" &amp;
TEXT(DAY(C50),"00") &amp;
CHOOSE(MONTH(C50),"A","B","C","D","E","F","G","H","I","J","K","L") &amp;
TEXT(YEAR(C50),"00") &amp;
"-" &amp;
RIGHT(F50,4))</f>
        <v/>
      </c>
      <c r="C50" s="27" t="n"/>
      <c r="D50" s="26">
        <f>IF(F50="","",_xlfn.XLOOKUP(F50,purchase!F:F,purchase!B:B,""))</f>
        <v/>
      </c>
      <c r="E50" s="26">
        <f>IF(F50="","",_xlfn.XLOOKUP(F50,purchase!F:F,purchase!C:C,""))</f>
        <v/>
      </c>
      <c r="F50" s="4" t="n"/>
      <c r="G50" s="10">
        <f>IF(H50="NRFC","Natural Rubber Field Coagulam","")</f>
        <v/>
      </c>
      <c r="H50" s="10">
        <f>IF(F50="","",_xlfn.XLOOKUP(F50,purchase!F:F,purchase!E:E,""))</f>
        <v/>
      </c>
      <c r="I50" s="10">
        <f>IF(J50="ISNR20","Natural Rubber-TSNR (ISNR-20)","")</f>
        <v/>
      </c>
      <c r="J50" s="10">
        <f>IF(H50="NRFC","ISNR20","")</f>
        <v/>
      </c>
      <c r="K50" s="35">
        <f>_xlfn.SINGLE(IF(F50="","",_xlfn.XLOOKUP(F50,purchase!F:F,purchase!N:N,"")))</f>
        <v/>
      </c>
      <c r="L50" s="4" t="n"/>
      <c r="M50" s="86" t="n"/>
      <c r="N50" s="35">
        <f>IF(F50="","",
MAX(0,
_xlfn.XLOOKUP(F50,purchase!F:F,purchase!N:N,"")
-
SUMIFS(L:L,F:F,F50)))</f>
        <v/>
      </c>
      <c r="O50" s="35">
        <f>IF(OR(L50="",M50=""),"",L50-M50)</f>
        <v/>
      </c>
      <c r="P50" s="89">
        <f>_xlfn.SINGLE(IF(F50="","",_xlfn.XLOOKUP(F50,purchase!F:F,purchase!O:O,"")))</f>
        <v/>
      </c>
      <c r="Q50" s="83">
        <f>IF(OR(L50="",M50=""),"",M50/L50)</f>
        <v/>
      </c>
      <c r="R50" s="91">
        <f>IF(OR(P50="",Q50=""),"",Q50-P50)</f>
        <v/>
      </c>
    </row>
    <row r="51">
      <c r="A51" s="25" t="n">
        <v>47</v>
      </c>
      <c r="B51" s="26">
        <f>IF(OR(C51="",F51=""),"",
"PRD-" &amp;
TEXT(DAY(C51),"00") &amp;
CHOOSE(MONTH(C51),"A","B","C","D","E","F","G","H","I","J","K","L") &amp;
TEXT(YEAR(C51),"00") &amp;
"-" &amp;
RIGHT(F51,4))</f>
        <v/>
      </c>
      <c r="C51" s="27" t="n"/>
      <c r="D51" s="26">
        <f>IF(F51="","",_xlfn.XLOOKUP(F51,purchase!F:F,purchase!B:B,""))</f>
        <v/>
      </c>
      <c r="E51" s="26">
        <f>IF(F51="","",_xlfn.XLOOKUP(F51,purchase!F:F,purchase!C:C,""))</f>
        <v/>
      </c>
      <c r="F51" s="4" t="n"/>
      <c r="G51" s="10">
        <f>IF(H51="NRFC","Natural Rubber Field Coagulam","")</f>
        <v/>
      </c>
      <c r="H51" s="10">
        <f>IF(F51="","",_xlfn.XLOOKUP(F51,purchase!F:F,purchase!E:E,""))</f>
        <v/>
      </c>
      <c r="I51" s="10">
        <f>IF(J51="ISNR20","Natural Rubber-TSNR (ISNR-20)","")</f>
        <v/>
      </c>
      <c r="J51" s="10">
        <f>IF(H51="NRFC","ISNR20","")</f>
        <v/>
      </c>
      <c r="K51" s="35">
        <f>_xlfn.SINGLE(IF(F51="","",_xlfn.XLOOKUP(F51,purchase!F:F,purchase!N:N,"")))</f>
        <v/>
      </c>
      <c r="L51" s="4" t="n"/>
      <c r="M51" s="86" t="n"/>
      <c r="N51" s="35">
        <f>IF(F51="","",
MAX(0,
_xlfn.XLOOKUP(F51,purchase!F:F,purchase!N:N,"")
-
SUMIFS(L:L,F:F,F51)))</f>
        <v/>
      </c>
      <c r="O51" s="35">
        <f>IF(OR(L51="",M51=""),"",L51-M51)</f>
        <v/>
      </c>
      <c r="P51" s="89">
        <f>_xlfn.SINGLE(IF(F51="","",_xlfn.XLOOKUP(F51,purchase!F:F,purchase!O:O,"")))</f>
        <v/>
      </c>
      <c r="Q51" s="83">
        <f>IF(OR(L51="",M51=""),"",M51/L51)</f>
        <v/>
      </c>
      <c r="R51" s="91">
        <f>IF(OR(P51="",Q51=""),"",Q51-P51)</f>
        <v/>
      </c>
    </row>
    <row r="52">
      <c r="A52" s="25" t="n">
        <v>48</v>
      </c>
      <c r="B52" s="26">
        <f>IF(OR(C52="",F52=""),"",
"PRD-" &amp;
TEXT(DAY(C52),"00") &amp;
CHOOSE(MONTH(C52),"A","B","C","D","E","F","G","H","I","J","K","L") &amp;
TEXT(YEAR(C52),"00") &amp;
"-" &amp;
RIGHT(F52,4))</f>
        <v/>
      </c>
      <c r="C52" s="27" t="n"/>
      <c r="D52" s="26">
        <f>IF(F52="","",_xlfn.XLOOKUP(F52,purchase!F:F,purchase!B:B,""))</f>
        <v/>
      </c>
      <c r="E52" s="26">
        <f>IF(F52="","",_xlfn.XLOOKUP(F52,purchase!F:F,purchase!C:C,""))</f>
        <v/>
      </c>
      <c r="F52" s="4" t="n"/>
      <c r="G52" s="10">
        <f>IF(H52="NRFC","Natural Rubber Field Coagulam","")</f>
        <v/>
      </c>
      <c r="H52" s="10">
        <f>IF(F52="","",_xlfn.XLOOKUP(F52,purchase!F:F,purchase!E:E,""))</f>
        <v/>
      </c>
      <c r="I52" s="10">
        <f>IF(J52="ISNR20","Natural Rubber-TSNR (ISNR-20)","")</f>
        <v/>
      </c>
      <c r="J52" s="10">
        <f>IF(H52="NRFC","ISNR20","")</f>
        <v/>
      </c>
      <c r="K52" s="35">
        <f>_xlfn.SINGLE(IF(F52="","",_xlfn.XLOOKUP(F52,purchase!F:F,purchase!N:N,"")))</f>
        <v/>
      </c>
      <c r="L52" s="4" t="n"/>
      <c r="M52" s="86" t="n"/>
      <c r="N52" s="35">
        <f>IF(F52="","",
MAX(0,
_xlfn.XLOOKUP(F52,purchase!F:F,purchase!N:N,"")
-
SUMIFS(L:L,F:F,F52)))</f>
        <v/>
      </c>
      <c r="O52" s="35">
        <f>IF(OR(L52="",M52=""),"",L52-M52)</f>
        <v/>
      </c>
      <c r="P52" s="89">
        <f>_xlfn.SINGLE(IF(F52="","",_xlfn.XLOOKUP(F52,purchase!F:F,purchase!O:O,"")))</f>
        <v/>
      </c>
      <c r="Q52" s="83">
        <f>IF(OR(L52="",M52=""),"",M52/L52)</f>
        <v/>
      </c>
      <c r="R52" s="91">
        <f>IF(OR(P52="",Q52=""),"",Q52-P52)</f>
        <v/>
      </c>
    </row>
    <row r="53">
      <c r="A53" s="25" t="n">
        <v>49</v>
      </c>
      <c r="B53" s="26">
        <f>IF(OR(C53="",F53=""),"",
"PRD-" &amp;
TEXT(DAY(C53),"00") &amp;
CHOOSE(MONTH(C53),"A","B","C","D","E","F","G","H","I","J","K","L") &amp;
TEXT(YEAR(C53),"00") &amp;
"-" &amp;
RIGHT(F53,4))</f>
        <v/>
      </c>
      <c r="C53" s="27" t="n"/>
      <c r="D53" s="26">
        <f>IF(F53="","",_xlfn.XLOOKUP(F53,purchase!F:F,purchase!B:B,""))</f>
        <v/>
      </c>
      <c r="E53" s="26">
        <f>IF(F53="","",_xlfn.XLOOKUP(F53,purchase!F:F,purchase!C:C,""))</f>
        <v/>
      </c>
      <c r="F53" s="4" t="n"/>
      <c r="G53" s="10">
        <f>IF(H53="NRFC","Natural Rubber Field Coagulam","")</f>
        <v/>
      </c>
      <c r="H53" s="10">
        <f>IF(F53="","",_xlfn.XLOOKUP(F53,purchase!F:F,purchase!E:E,""))</f>
        <v/>
      </c>
      <c r="I53" s="10">
        <f>IF(J53="ISNR20","Natural Rubber-TSNR (ISNR-20)","")</f>
        <v/>
      </c>
      <c r="J53" s="10">
        <f>IF(H53="NRFC","ISNR20","")</f>
        <v/>
      </c>
      <c r="K53" s="35">
        <f>_xlfn.SINGLE(IF(F53="","",_xlfn.XLOOKUP(F53,purchase!F:F,purchase!N:N,"")))</f>
        <v/>
      </c>
      <c r="L53" s="4" t="n"/>
      <c r="M53" s="86" t="n"/>
      <c r="N53" s="35">
        <f>IF(F53="","",
MAX(0,
_xlfn.XLOOKUP(F53,purchase!F:F,purchase!N:N,"")
-
SUMIFS(L:L,F:F,F53)))</f>
        <v/>
      </c>
      <c r="O53" s="35">
        <f>IF(OR(L53="",M53=""),"",L53-M53)</f>
        <v/>
      </c>
      <c r="P53" s="89">
        <f>_xlfn.SINGLE(IF(F53="","",_xlfn.XLOOKUP(F53,purchase!F:F,purchase!O:O,"")))</f>
        <v/>
      </c>
      <c r="Q53" s="83">
        <f>IF(OR(L53="",M53=""),"",M53/L53)</f>
        <v/>
      </c>
      <c r="R53" s="91">
        <f>IF(OR(P53="",Q53=""),"",Q53-P53)</f>
        <v/>
      </c>
    </row>
    <row r="54">
      <c r="A54" s="25" t="n">
        <v>50</v>
      </c>
      <c r="B54" s="26">
        <f>IF(OR(C54="",F54=""),"",
"PRD-" &amp;
TEXT(DAY(C54),"00") &amp;
CHOOSE(MONTH(C54),"A","B","C","D","E","F","G","H","I","J","K","L") &amp;
TEXT(YEAR(C54),"00") &amp;
"-" &amp;
RIGHT(F54,4))</f>
        <v/>
      </c>
      <c r="C54" s="27" t="n"/>
      <c r="D54" s="26">
        <f>IF(F54="","",_xlfn.XLOOKUP(F54,purchase!F:F,purchase!B:B,""))</f>
        <v/>
      </c>
      <c r="E54" s="26">
        <f>IF(F54="","",_xlfn.XLOOKUP(F54,purchase!F:F,purchase!C:C,""))</f>
        <v/>
      </c>
      <c r="F54" s="4" t="n"/>
      <c r="G54" s="10">
        <f>IF(H54="NRFC","Natural Rubber Field Coagulam","")</f>
        <v/>
      </c>
      <c r="H54" s="10">
        <f>IF(F54="","",_xlfn.XLOOKUP(F54,purchase!F:F,purchase!E:E,""))</f>
        <v/>
      </c>
      <c r="I54" s="10">
        <f>IF(J54="ISNR20","Natural Rubber-TSNR (ISNR-20)","")</f>
        <v/>
      </c>
      <c r="J54" s="10">
        <f>IF(H54="NRFC","ISNR20","")</f>
        <v/>
      </c>
      <c r="K54" s="35">
        <f>_xlfn.SINGLE(IF(F54="","",_xlfn.XLOOKUP(F54,purchase!F:F,purchase!N:N,"")))</f>
        <v/>
      </c>
      <c r="L54" s="4" t="n"/>
      <c r="M54" s="86" t="n"/>
      <c r="N54" s="35">
        <f>IF(F54="","",
MAX(0,
_xlfn.XLOOKUP(F54,purchase!F:F,purchase!N:N,"")
-
SUMIFS(L:L,F:F,F54)))</f>
        <v/>
      </c>
      <c r="O54" s="35">
        <f>IF(OR(L54="",M54=""),"",L54-M54)</f>
        <v/>
      </c>
      <c r="P54" s="89">
        <f>_xlfn.SINGLE(IF(F54="","",_xlfn.XLOOKUP(F54,purchase!F:F,purchase!O:O,"")))</f>
        <v/>
      </c>
      <c r="Q54" s="83">
        <f>IF(OR(L54="",M54=""),"",M54/L54)</f>
        <v/>
      </c>
      <c r="R54" s="91">
        <f>IF(OR(P54="",Q54=""),"",Q54-P54)</f>
        <v/>
      </c>
    </row>
    <row r="55">
      <c r="A55" s="25" t="n">
        <v>51</v>
      </c>
      <c r="B55" s="26">
        <f>IF(OR(C55="",F55=""),"",
"PRD-" &amp;
TEXT(DAY(C55),"00") &amp;
CHOOSE(MONTH(C55),"A","B","C","D","E","F","G","H","I","J","K","L") &amp;
TEXT(YEAR(C55),"00") &amp;
"-" &amp;
RIGHT(F55,4))</f>
        <v/>
      </c>
      <c r="C55" s="27" t="n"/>
      <c r="D55" s="26">
        <f>IF(F55="","",_xlfn.XLOOKUP(F55,purchase!F:F,purchase!B:B,""))</f>
        <v/>
      </c>
      <c r="E55" s="26">
        <f>IF(F55="","",_xlfn.XLOOKUP(F55,purchase!F:F,purchase!C:C,""))</f>
        <v/>
      </c>
      <c r="F55" s="4" t="n"/>
      <c r="G55" s="10">
        <f>IF(H55="NRFC","Natural Rubber Field Coagulam","")</f>
        <v/>
      </c>
      <c r="H55" s="10">
        <f>IF(F55="","",_xlfn.XLOOKUP(F55,purchase!F:F,purchase!E:E,""))</f>
        <v/>
      </c>
      <c r="I55" s="10">
        <f>IF(J55="ISNR20","Natural Rubber-TSNR (ISNR-20)","")</f>
        <v/>
      </c>
      <c r="J55" s="10">
        <f>IF(H55="NRFC","ISNR20","")</f>
        <v/>
      </c>
      <c r="K55" s="35">
        <f>_xlfn.SINGLE(IF(F55="","",_xlfn.XLOOKUP(F55,purchase!F:F,purchase!N:N,"")))</f>
        <v/>
      </c>
      <c r="L55" s="4" t="n"/>
      <c r="M55" s="86" t="n"/>
      <c r="N55" s="35">
        <f>IF(F55="","",
MAX(0,
_xlfn.XLOOKUP(F55,purchase!F:F,purchase!N:N,"")
-
SUMIFS(L:L,F:F,F55)))</f>
        <v/>
      </c>
      <c r="O55" s="35">
        <f>IF(OR(L55="",M55=""),"",L55-M55)</f>
        <v/>
      </c>
      <c r="P55" s="89">
        <f>_xlfn.SINGLE(IF(F55="","",_xlfn.XLOOKUP(F55,purchase!F:F,purchase!O:O,"")))</f>
        <v/>
      </c>
      <c r="Q55" s="83">
        <f>IF(OR(L55="",M55=""),"",M55/L55)</f>
        <v/>
      </c>
      <c r="R55" s="91">
        <f>IF(OR(P55="",Q55=""),"",Q55-P55)</f>
        <v/>
      </c>
    </row>
    <row r="56">
      <c r="A56" s="25" t="n">
        <v>52</v>
      </c>
      <c r="B56" s="26">
        <f>IF(OR(C56="",F56=""),"",
"PRD-" &amp;
TEXT(DAY(C56),"00") &amp;
CHOOSE(MONTH(C56),"A","B","C","D","E","F","G","H","I","J","K","L") &amp;
TEXT(YEAR(C56),"00") &amp;
"-" &amp;
RIGHT(F56,4))</f>
        <v/>
      </c>
      <c r="C56" s="27" t="n"/>
      <c r="D56" s="26">
        <f>IF(F56="","",_xlfn.XLOOKUP(F56,purchase!F:F,purchase!B:B,""))</f>
        <v/>
      </c>
      <c r="E56" s="26">
        <f>IF(F56="","",_xlfn.XLOOKUP(F56,purchase!F:F,purchase!C:C,""))</f>
        <v/>
      </c>
      <c r="F56" s="4" t="n"/>
      <c r="G56" s="10">
        <f>IF(H56="NRFC","Natural Rubber Field Coagulam","")</f>
        <v/>
      </c>
      <c r="H56" s="10">
        <f>IF(F56="","",_xlfn.XLOOKUP(F56,purchase!F:F,purchase!E:E,""))</f>
        <v/>
      </c>
      <c r="I56" s="10">
        <f>IF(J56="ISNR20","Natural Rubber-TSNR (ISNR-20)","")</f>
        <v/>
      </c>
      <c r="J56" s="10">
        <f>IF(H56="NRFC","ISNR20","")</f>
        <v/>
      </c>
      <c r="K56" s="35">
        <f>_xlfn.SINGLE(IF(F56="","",_xlfn.XLOOKUP(F56,purchase!F:F,purchase!N:N,"")))</f>
        <v/>
      </c>
      <c r="L56" s="4" t="n"/>
      <c r="M56" s="86" t="n"/>
      <c r="N56" s="35">
        <f>IF(F56="","",
MAX(0,
_xlfn.XLOOKUP(F56,purchase!F:F,purchase!N:N,"")
-
SUMIFS(L:L,F:F,F56)))</f>
        <v/>
      </c>
      <c r="O56" s="35">
        <f>IF(OR(L56="",M56=""),"",L56-M56)</f>
        <v/>
      </c>
      <c r="P56" s="89">
        <f>_xlfn.SINGLE(IF(F56="","",_xlfn.XLOOKUP(F56,purchase!F:F,purchase!O:O,"")))</f>
        <v/>
      </c>
      <c r="Q56" s="83">
        <f>IF(OR(L56="",M56=""),"",M56/L56)</f>
        <v/>
      </c>
      <c r="R56" s="91">
        <f>IF(OR(P56="",Q56=""),"",Q56-P56)</f>
        <v/>
      </c>
    </row>
    <row r="57">
      <c r="A57" s="25" t="n">
        <v>53</v>
      </c>
      <c r="B57" s="26">
        <f>IF(OR(C57="",F57=""),"",
"PRD-" &amp;
TEXT(DAY(C57),"00") &amp;
CHOOSE(MONTH(C57),"A","B","C","D","E","F","G","H","I","J","K","L") &amp;
TEXT(YEAR(C57),"00") &amp;
"-" &amp;
RIGHT(F57,4))</f>
        <v/>
      </c>
      <c r="C57" s="27" t="n"/>
      <c r="D57" s="26">
        <f>IF(F57="","",_xlfn.XLOOKUP(F57,purchase!F:F,purchase!B:B,""))</f>
        <v/>
      </c>
      <c r="E57" s="26">
        <f>IF(F57="","",_xlfn.XLOOKUP(F57,purchase!F:F,purchase!C:C,""))</f>
        <v/>
      </c>
      <c r="F57" s="4" t="n"/>
      <c r="G57" s="10">
        <f>IF(H57="NRFC","Natural Rubber Field Coagulam","")</f>
        <v/>
      </c>
      <c r="H57" s="10">
        <f>IF(F57="","",_xlfn.XLOOKUP(F57,purchase!F:F,purchase!E:E,""))</f>
        <v/>
      </c>
      <c r="I57" s="10">
        <f>IF(J57="ISNR20","Natural Rubber-TSNR (ISNR-20)","")</f>
        <v/>
      </c>
      <c r="J57" s="10">
        <f>IF(H57="NRFC","ISNR20","")</f>
        <v/>
      </c>
      <c r="K57" s="35">
        <f>_xlfn.SINGLE(IF(F57="","",_xlfn.XLOOKUP(F57,purchase!F:F,purchase!N:N,"")))</f>
        <v/>
      </c>
      <c r="L57" s="4" t="n"/>
      <c r="M57" s="86" t="n"/>
      <c r="N57" s="35">
        <f>IF(F57="","",
MAX(0,
_xlfn.XLOOKUP(F57,purchase!F:F,purchase!N:N,"")
-
SUMIFS(L:L,F:F,F57)))</f>
        <v/>
      </c>
      <c r="O57" s="35">
        <f>IF(OR(L57="",M57=""),"",L57-M57)</f>
        <v/>
      </c>
      <c r="P57" s="89">
        <f>_xlfn.SINGLE(IF(F57="","",_xlfn.XLOOKUP(F57,purchase!F:F,purchase!O:O,"")))</f>
        <v/>
      </c>
      <c r="Q57" s="83">
        <f>IF(OR(L57="",M57=""),"",M57/L57)</f>
        <v/>
      </c>
      <c r="R57" s="91">
        <f>IF(OR(P57="",Q57=""),"",Q57-P57)</f>
        <v/>
      </c>
    </row>
    <row r="58">
      <c r="A58" s="25" t="n">
        <v>54</v>
      </c>
      <c r="B58" s="26">
        <f>IF(OR(C58="",F58=""),"",
"PRD-" &amp;
TEXT(DAY(C58),"00") &amp;
CHOOSE(MONTH(C58),"A","B","C","D","E","F","G","H","I","J","K","L") &amp;
TEXT(YEAR(C58),"00") &amp;
"-" &amp;
RIGHT(F58,4))</f>
        <v/>
      </c>
      <c r="C58" s="27" t="n"/>
      <c r="D58" s="26">
        <f>IF(F58="","",_xlfn.XLOOKUP(F58,purchase!F:F,purchase!B:B,""))</f>
        <v/>
      </c>
      <c r="E58" s="26">
        <f>IF(F58="","",_xlfn.XLOOKUP(F58,purchase!F:F,purchase!C:C,""))</f>
        <v/>
      </c>
      <c r="F58" s="4" t="n"/>
      <c r="G58" s="10">
        <f>IF(H58="NRFC","Natural Rubber Field Coagulam","")</f>
        <v/>
      </c>
      <c r="H58" s="10">
        <f>IF(F58="","",_xlfn.XLOOKUP(F58,purchase!F:F,purchase!E:E,""))</f>
        <v/>
      </c>
      <c r="I58" s="10">
        <f>IF(J58="ISNR20","Natural Rubber-TSNR (ISNR-20)","")</f>
        <v/>
      </c>
      <c r="J58" s="10">
        <f>IF(H58="NRFC","ISNR20","")</f>
        <v/>
      </c>
      <c r="K58" s="35">
        <f>_xlfn.SINGLE(IF(F58="","",_xlfn.XLOOKUP(F58,purchase!F:F,purchase!N:N,"")))</f>
        <v/>
      </c>
      <c r="L58" s="4" t="n"/>
      <c r="M58" s="86" t="n"/>
      <c r="N58" s="35">
        <f>IF(F58="","",
MAX(0,
_xlfn.XLOOKUP(F58,purchase!F:F,purchase!N:N,"")
-
SUMIFS(L:L,F:F,F58)))</f>
        <v/>
      </c>
      <c r="O58" s="35">
        <f>IF(OR(L58="",M58=""),"",L58-M58)</f>
        <v/>
      </c>
      <c r="P58" s="89">
        <f>_xlfn.SINGLE(IF(F58="","",_xlfn.XLOOKUP(F58,purchase!F:F,purchase!O:O,"")))</f>
        <v/>
      </c>
      <c r="Q58" s="83">
        <f>IF(OR(L58="",M58=""),"",M58/L58)</f>
        <v/>
      </c>
      <c r="R58" s="91">
        <f>IF(OR(P58="",Q58=""),"",Q58-P58)</f>
        <v/>
      </c>
    </row>
    <row r="59">
      <c r="A59" s="25" t="n">
        <v>55</v>
      </c>
      <c r="B59" s="26">
        <f>IF(OR(C59="",F59=""),"",
"PRD-" &amp;
TEXT(DAY(C59),"00") &amp;
CHOOSE(MONTH(C59),"A","B","C","D","E","F","G","H","I","J","K","L") &amp;
TEXT(YEAR(C59),"00") &amp;
"-" &amp;
RIGHT(F59,4))</f>
        <v/>
      </c>
      <c r="C59" s="27" t="n"/>
      <c r="D59" s="26">
        <f>IF(F59="","",_xlfn.XLOOKUP(F59,purchase!F:F,purchase!B:B,""))</f>
        <v/>
      </c>
      <c r="E59" s="26">
        <f>IF(F59="","",_xlfn.XLOOKUP(F59,purchase!F:F,purchase!C:C,""))</f>
        <v/>
      </c>
      <c r="F59" s="4" t="n"/>
      <c r="G59" s="10">
        <f>IF(H59="NRFC","Natural Rubber Field Coagulam","")</f>
        <v/>
      </c>
      <c r="H59" s="10">
        <f>IF(F59="","",_xlfn.XLOOKUP(F59,purchase!F:F,purchase!E:E,""))</f>
        <v/>
      </c>
      <c r="I59" s="10">
        <f>IF(J59="ISNR20","Natural Rubber-TSNR (ISNR-20)","")</f>
        <v/>
      </c>
      <c r="J59" s="10">
        <f>IF(H59="NRFC","ISNR20","")</f>
        <v/>
      </c>
      <c r="K59" s="35">
        <f>_xlfn.SINGLE(IF(F59="","",_xlfn.XLOOKUP(F59,purchase!F:F,purchase!N:N,"")))</f>
        <v/>
      </c>
      <c r="L59" s="4" t="n"/>
      <c r="M59" s="86" t="n"/>
      <c r="N59" s="35">
        <f>IF(F59="","",
MAX(0,
_xlfn.XLOOKUP(F59,purchase!F:F,purchase!N:N,"")
-
SUMIFS(L:L,F:F,F59)))</f>
        <v/>
      </c>
      <c r="O59" s="35">
        <f>IF(OR(L59="",M59=""),"",L59-M59)</f>
        <v/>
      </c>
      <c r="P59" s="89">
        <f>_xlfn.SINGLE(IF(F59="","",_xlfn.XLOOKUP(F59,purchase!F:F,purchase!O:O,"")))</f>
        <v/>
      </c>
      <c r="Q59" s="83">
        <f>IF(OR(L59="",M59=""),"",M59/L59)</f>
        <v/>
      </c>
      <c r="R59" s="91">
        <f>IF(OR(P59="",Q59=""),"",Q59-P59)</f>
        <v/>
      </c>
    </row>
    <row r="60">
      <c r="A60" s="25" t="n">
        <v>56</v>
      </c>
      <c r="B60" s="26">
        <f>IF(OR(C60="",F60=""),"",
"PRD-" &amp;
TEXT(DAY(C60),"00") &amp;
CHOOSE(MONTH(C60),"A","B","C","D","E","F","G","H","I","J","K","L") &amp;
TEXT(YEAR(C60),"00") &amp;
"-" &amp;
RIGHT(F60,4))</f>
        <v/>
      </c>
      <c r="C60" s="27" t="n"/>
      <c r="D60" s="26">
        <f>IF(F60="","",_xlfn.XLOOKUP(F60,purchase!F:F,purchase!B:B,""))</f>
        <v/>
      </c>
      <c r="E60" s="26">
        <f>IF(F60="","",_xlfn.XLOOKUP(F60,purchase!F:F,purchase!C:C,""))</f>
        <v/>
      </c>
      <c r="F60" s="4" t="n"/>
      <c r="G60" s="10">
        <f>IF(H60="NRFC","Natural Rubber Field Coagulam","")</f>
        <v/>
      </c>
      <c r="H60" s="10">
        <f>IF(F60="","",_xlfn.XLOOKUP(F60,purchase!F:F,purchase!E:E,""))</f>
        <v/>
      </c>
      <c r="I60" s="10">
        <f>IF(J60="ISNR20","Natural Rubber-TSNR (ISNR-20)","")</f>
        <v/>
      </c>
      <c r="J60" s="10">
        <f>IF(H60="NRFC","ISNR20","")</f>
        <v/>
      </c>
      <c r="K60" s="35">
        <f>_xlfn.SINGLE(IF(F60="","",_xlfn.XLOOKUP(F60,purchase!F:F,purchase!N:N,"")))</f>
        <v/>
      </c>
      <c r="L60" s="4" t="n"/>
      <c r="M60" s="86" t="n"/>
      <c r="N60" s="35">
        <f>IF(F60="","",
MAX(0,
_xlfn.XLOOKUP(F60,purchase!F:F,purchase!N:N,"")
-
SUMIFS(L:L,F:F,F60)))</f>
        <v/>
      </c>
      <c r="O60" s="35">
        <f>IF(OR(L60="",M60=""),"",L60-M60)</f>
        <v/>
      </c>
      <c r="P60" s="89">
        <f>_xlfn.SINGLE(IF(F60="","",_xlfn.XLOOKUP(F60,purchase!F:F,purchase!O:O,"")))</f>
        <v/>
      </c>
      <c r="Q60" s="83">
        <f>IF(OR(L60="",M60=""),"",M60/L60)</f>
        <v/>
      </c>
      <c r="R60" s="91">
        <f>IF(OR(P60="",Q60=""),"",Q60-P60)</f>
        <v/>
      </c>
    </row>
    <row r="61">
      <c r="A61" s="25" t="n">
        <v>57</v>
      </c>
      <c r="B61" s="26">
        <f>IF(OR(C61="",F61=""),"",
"PRD-" &amp;
TEXT(DAY(C61),"00") &amp;
CHOOSE(MONTH(C61),"A","B","C","D","E","F","G","H","I","J","K","L") &amp;
TEXT(YEAR(C61),"00") &amp;
"-" &amp;
RIGHT(F61,4))</f>
        <v/>
      </c>
      <c r="C61" s="27" t="n"/>
      <c r="D61" s="26">
        <f>IF(F61="","",_xlfn.XLOOKUP(F61,purchase!F:F,purchase!B:B,""))</f>
        <v/>
      </c>
      <c r="E61" s="26">
        <f>IF(F61="","",_xlfn.XLOOKUP(F61,purchase!F:F,purchase!C:C,""))</f>
        <v/>
      </c>
      <c r="F61" s="4" t="n"/>
      <c r="G61" s="10">
        <f>IF(H61="NRFC","Natural Rubber Field Coagulam","")</f>
        <v/>
      </c>
      <c r="H61" s="10">
        <f>IF(F61="","",_xlfn.XLOOKUP(F61,purchase!F:F,purchase!E:E,""))</f>
        <v/>
      </c>
      <c r="I61" s="10">
        <f>IF(J61="ISNR20","Natural Rubber-TSNR (ISNR-20)","")</f>
        <v/>
      </c>
      <c r="J61" s="10">
        <f>IF(H61="NRFC","ISNR20","")</f>
        <v/>
      </c>
      <c r="K61" s="35">
        <f>_xlfn.SINGLE(IF(F61="","",_xlfn.XLOOKUP(F61,purchase!F:F,purchase!N:N,"")))</f>
        <v/>
      </c>
      <c r="L61" s="4" t="n"/>
      <c r="M61" s="86" t="n"/>
      <c r="N61" s="35">
        <f>IF(F61="","",
MAX(0,
_xlfn.XLOOKUP(F61,purchase!F:F,purchase!N:N,"")
-
SUMIFS(L:L,F:F,F61)))</f>
        <v/>
      </c>
      <c r="O61" s="35">
        <f>IF(OR(L61="",M61=""),"",L61-M61)</f>
        <v/>
      </c>
      <c r="P61" s="89">
        <f>_xlfn.SINGLE(IF(F61="","",_xlfn.XLOOKUP(F61,purchase!F:F,purchase!O:O,"")))</f>
        <v/>
      </c>
      <c r="Q61" s="83">
        <f>IF(OR(L61="",M61=""),"",M61/L61)</f>
        <v/>
      </c>
      <c r="R61" s="91">
        <f>IF(OR(P61="",Q61=""),"",Q61-P61)</f>
        <v/>
      </c>
    </row>
    <row r="62">
      <c r="A62" s="25" t="n">
        <v>58</v>
      </c>
      <c r="B62" s="26">
        <f>IF(OR(C62="",F62=""),"",
"PRD-" &amp;
TEXT(DAY(C62),"00") &amp;
CHOOSE(MONTH(C62),"A","B","C","D","E","F","G","H","I","J","K","L") &amp;
TEXT(YEAR(C62),"00") &amp;
"-" &amp;
RIGHT(F62,4))</f>
        <v/>
      </c>
      <c r="C62" s="27" t="n"/>
      <c r="D62" s="26">
        <f>IF(F62="","",_xlfn.XLOOKUP(F62,purchase!F:F,purchase!B:B,""))</f>
        <v/>
      </c>
      <c r="E62" s="26">
        <f>IF(F62="","",_xlfn.XLOOKUP(F62,purchase!F:F,purchase!C:C,""))</f>
        <v/>
      </c>
      <c r="F62" s="4" t="n"/>
      <c r="G62" s="10">
        <f>IF(H62="NRFC","Natural Rubber Field Coagulam","")</f>
        <v/>
      </c>
      <c r="H62" s="10">
        <f>IF(F62="","",_xlfn.XLOOKUP(F62,purchase!F:F,purchase!E:E,""))</f>
        <v/>
      </c>
      <c r="I62" s="10">
        <f>IF(J62="ISNR20","Natural Rubber-TSNR (ISNR-20)","")</f>
        <v/>
      </c>
      <c r="J62" s="10">
        <f>IF(H62="NRFC","ISNR20","")</f>
        <v/>
      </c>
      <c r="K62" s="35">
        <f>_xlfn.SINGLE(IF(F62="","",_xlfn.XLOOKUP(F62,purchase!F:F,purchase!N:N,"")))</f>
        <v/>
      </c>
      <c r="L62" s="4" t="n"/>
      <c r="M62" s="86" t="n"/>
      <c r="N62" s="35">
        <f>IF(F62="","",
MAX(0,
_xlfn.XLOOKUP(F62,purchase!F:F,purchase!N:N,"")
-
SUMIFS(L:L,F:F,F62)))</f>
        <v/>
      </c>
      <c r="O62" s="35">
        <f>IF(OR(L62="",M62=""),"",L62-M62)</f>
        <v/>
      </c>
      <c r="P62" s="89">
        <f>_xlfn.SINGLE(IF(F62="","",_xlfn.XLOOKUP(F62,purchase!F:F,purchase!O:O,"")))</f>
        <v/>
      </c>
      <c r="Q62" s="83">
        <f>IF(OR(L62="",M62=""),"",M62/L62)</f>
        <v/>
      </c>
      <c r="R62" s="91">
        <f>IF(OR(P62="",Q62=""),"",Q62-P62)</f>
        <v/>
      </c>
    </row>
    <row r="63">
      <c r="A63" s="25" t="n">
        <v>59</v>
      </c>
      <c r="B63" s="26">
        <f>IF(OR(C63="",F63=""),"",
"PRD-" &amp;
TEXT(DAY(C63),"00") &amp;
CHOOSE(MONTH(C63),"A","B","C","D","E","F","G","H","I","J","K","L") &amp;
TEXT(YEAR(C63),"00") &amp;
"-" &amp;
RIGHT(F63,4))</f>
        <v/>
      </c>
      <c r="C63" s="27" t="n"/>
      <c r="D63" s="26">
        <f>IF(F63="","",_xlfn.XLOOKUP(F63,purchase!F:F,purchase!B:B,""))</f>
        <v/>
      </c>
      <c r="E63" s="26">
        <f>IF(F63="","",_xlfn.XLOOKUP(F63,purchase!F:F,purchase!C:C,""))</f>
        <v/>
      </c>
      <c r="F63" s="4" t="n"/>
      <c r="G63" s="10">
        <f>IF(H63="NRFC","Natural Rubber Field Coagulam","")</f>
        <v/>
      </c>
      <c r="H63" s="10">
        <f>IF(F63="","",_xlfn.XLOOKUP(F63,purchase!F:F,purchase!E:E,""))</f>
        <v/>
      </c>
      <c r="I63" s="10">
        <f>IF(J63="ISNR20","Natural Rubber-TSNR (ISNR-20)","")</f>
        <v/>
      </c>
      <c r="J63" s="10">
        <f>IF(H63="NRFC","ISNR20","")</f>
        <v/>
      </c>
      <c r="K63" s="35">
        <f>_xlfn.SINGLE(IF(F63="","",_xlfn.XLOOKUP(F63,purchase!F:F,purchase!N:N,"")))</f>
        <v/>
      </c>
      <c r="L63" s="4" t="n"/>
      <c r="M63" s="86" t="n"/>
      <c r="N63" s="35">
        <f>IF(F63="","",
MAX(0,
_xlfn.XLOOKUP(F63,purchase!F:F,purchase!N:N,"")
-
SUMIFS(L:L,F:F,F63)))</f>
        <v/>
      </c>
      <c r="O63" s="35">
        <f>IF(OR(L63="",M63=""),"",L63-M63)</f>
        <v/>
      </c>
      <c r="P63" s="89">
        <f>_xlfn.SINGLE(IF(F63="","",_xlfn.XLOOKUP(F63,purchase!F:F,purchase!O:O,"")))</f>
        <v/>
      </c>
      <c r="Q63" s="83">
        <f>IF(OR(L63="",M63=""),"",M63/L63)</f>
        <v/>
      </c>
      <c r="R63" s="91">
        <f>IF(OR(P63="",Q63=""),"",Q63-P63)</f>
        <v/>
      </c>
    </row>
    <row r="64">
      <c r="A64" s="25" t="n">
        <v>60</v>
      </c>
      <c r="B64" s="26">
        <f>IF(OR(C64="",F64=""),"",
"PRD-" &amp;
TEXT(DAY(C64),"00") &amp;
CHOOSE(MONTH(C64),"A","B","C","D","E","F","G","H","I","J","K","L") &amp;
TEXT(YEAR(C64),"00") &amp;
"-" &amp;
RIGHT(F64,4))</f>
        <v/>
      </c>
      <c r="C64" s="27" t="n"/>
      <c r="D64" s="26">
        <f>IF(F64="","",_xlfn.XLOOKUP(F64,purchase!F:F,purchase!B:B,""))</f>
        <v/>
      </c>
      <c r="E64" s="26">
        <f>IF(F64="","",_xlfn.XLOOKUP(F64,purchase!F:F,purchase!C:C,""))</f>
        <v/>
      </c>
      <c r="F64" s="4" t="n"/>
      <c r="G64" s="10">
        <f>IF(H64="NRFC","Natural Rubber Field Coagulam","")</f>
        <v/>
      </c>
      <c r="H64" s="10">
        <f>IF(F64="","",_xlfn.XLOOKUP(F64,purchase!F:F,purchase!E:E,""))</f>
        <v/>
      </c>
      <c r="I64" s="10">
        <f>IF(J64="ISNR20","Natural Rubber-TSNR (ISNR-20)","")</f>
        <v/>
      </c>
      <c r="J64" s="10">
        <f>IF(H64="NRFC","ISNR20","")</f>
        <v/>
      </c>
      <c r="K64" s="35">
        <f>_xlfn.SINGLE(IF(F64="","",_xlfn.XLOOKUP(F64,purchase!F:F,purchase!N:N,"")))</f>
        <v/>
      </c>
      <c r="L64" s="4" t="n"/>
      <c r="M64" s="86" t="n"/>
      <c r="N64" s="35">
        <f>IF(F64="","",
MAX(0,
_xlfn.XLOOKUP(F64,purchase!F:F,purchase!N:N,"")
-
SUMIFS(L:L,F:F,F64)))</f>
        <v/>
      </c>
      <c r="O64" s="35">
        <f>IF(OR(L64="",M64=""),"",L64-M64)</f>
        <v/>
      </c>
      <c r="P64" s="89">
        <f>_xlfn.SINGLE(IF(F64="","",_xlfn.XLOOKUP(F64,purchase!F:F,purchase!O:O,"")))</f>
        <v/>
      </c>
      <c r="Q64" s="83">
        <f>IF(OR(L64="",M64=""),"",M64/L64)</f>
        <v/>
      </c>
      <c r="R64" s="91">
        <f>IF(OR(P64="",Q64=""),"",Q64-P64)</f>
        <v/>
      </c>
    </row>
    <row r="65">
      <c r="A65" s="25" t="n">
        <v>61</v>
      </c>
      <c r="B65" s="26">
        <f>IF(OR(C65="",F65=""),"",
"PRD-" &amp;
TEXT(DAY(C65),"00") &amp;
CHOOSE(MONTH(C65),"A","B","C","D","E","F","G","H","I","J","K","L") &amp;
TEXT(YEAR(C65),"00") &amp;
"-" &amp;
RIGHT(F65,4))</f>
        <v/>
      </c>
      <c r="C65" s="27" t="n"/>
      <c r="D65" s="26">
        <f>IF(F65="","",_xlfn.XLOOKUP(F65,purchase!F:F,purchase!B:B,""))</f>
        <v/>
      </c>
      <c r="E65" s="26">
        <f>IF(F65="","",_xlfn.XLOOKUP(F65,purchase!F:F,purchase!C:C,""))</f>
        <v/>
      </c>
      <c r="F65" s="4" t="n"/>
      <c r="G65" s="10">
        <f>IF(H65="NRFC","Natural Rubber Field Coagulam","")</f>
        <v/>
      </c>
      <c r="H65" s="10">
        <f>IF(F65="","",_xlfn.XLOOKUP(F65,purchase!F:F,purchase!E:E,""))</f>
        <v/>
      </c>
      <c r="I65" s="10">
        <f>IF(J65="ISNR20","Natural Rubber-TSNR (ISNR-20)","")</f>
        <v/>
      </c>
      <c r="J65" s="10">
        <f>IF(H65="NRFC","ISNR20","")</f>
        <v/>
      </c>
      <c r="K65" s="35">
        <f>_xlfn.SINGLE(IF(F65="","",_xlfn.XLOOKUP(F65,purchase!F:F,purchase!N:N,"")))</f>
        <v/>
      </c>
      <c r="L65" s="4" t="n"/>
      <c r="M65" s="86" t="n"/>
      <c r="N65" s="35">
        <f>IF(F65="","",
MAX(0,
_xlfn.XLOOKUP(F65,purchase!F:F,purchase!N:N,"")
-
SUMIFS(L:L,F:F,F65)))</f>
        <v/>
      </c>
      <c r="O65" s="35">
        <f>IF(OR(L65="",M65=""),"",L65-M65)</f>
        <v/>
      </c>
      <c r="P65" s="89">
        <f>_xlfn.SINGLE(IF(F65="","",_xlfn.XLOOKUP(F65,purchase!F:F,purchase!O:O,"")))</f>
        <v/>
      </c>
      <c r="Q65" s="83">
        <f>IF(OR(L65="",M65=""),"",M65/L65)</f>
        <v/>
      </c>
      <c r="R65" s="91">
        <f>IF(OR(P65="",Q65=""),"",Q65-P65)</f>
        <v/>
      </c>
    </row>
    <row r="66">
      <c r="A66" s="25" t="n">
        <v>62</v>
      </c>
      <c r="B66" s="26">
        <f>IF(OR(C66="",F66=""),"",
"PRD-" &amp;
TEXT(DAY(C66),"00") &amp;
CHOOSE(MONTH(C66),"A","B","C","D","E","F","G","H","I","J","K","L") &amp;
TEXT(YEAR(C66),"00") &amp;
"-" &amp;
RIGHT(F66,4))</f>
        <v/>
      </c>
      <c r="C66" s="27" t="n"/>
      <c r="D66" s="26">
        <f>IF(F66="","",_xlfn.XLOOKUP(F66,purchase!F:F,purchase!B:B,""))</f>
        <v/>
      </c>
      <c r="E66" s="26">
        <f>IF(F66="","",_xlfn.XLOOKUP(F66,purchase!F:F,purchase!C:C,""))</f>
        <v/>
      </c>
      <c r="F66" s="4" t="n"/>
      <c r="G66" s="10">
        <f>IF(H66="NRFC","Natural Rubber Field Coagulam","")</f>
        <v/>
      </c>
      <c r="H66" s="10">
        <f>IF(F66="","",_xlfn.XLOOKUP(F66,purchase!F:F,purchase!E:E,""))</f>
        <v/>
      </c>
      <c r="I66" s="10">
        <f>IF(J66="ISNR20","Natural Rubber-TSNR (ISNR-20)","")</f>
        <v/>
      </c>
      <c r="J66" s="10">
        <f>IF(H66="NRFC","ISNR20","")</f>
        <v/>
      </c>
      <c r="K66" s="35">
        <f>_xlfn.SINGLE(IF(F66="","",_xlfn.XLOOKUP(F66,purchase!F:F,purchase!N:N,"")))</f>
        <v/>
      </c>
      <c r="L66" s="4" t="n"/>
      <c r="M66" s="86" t="n"/>
      <c r="N66" s="35">
        <f>IF(F66="","",
MAX(0,
_xlfn.XLOOKUP(F66,purchase!F:F,purchase!N:N,"")
-
SUMIFS(L:L,F:F,F66)))</f>
        <v/>
      </c>
      <c r="O66" s="35">
        <f>IF(OR(L66="",M66=""),"",L66-M66)</f>
        <v/>
      </c>
      <c r="P66" s="89">
        <f>_xlfn.SINGLE(IF(F66="","",_xlfn.XLOOKUP(F66,purchase!F:F,purchase!O:O,"")))</f>
        <v/>
      </c>
      <c r="Q66" s="83">
        <f>IF(OR(L66="",M66=""),"",M66/L66)</f>
        <v/>
      </c>
      <c r="R66" s="91">
        <f>IF(OR(P66="",Q66=""),"",Q66-P66)</f>
        <v/>
      </c>
    </row>
    <row r="67">
      <c r="A67" s="25" t="n">
        <v>63</v>
      </c>
      <c r="B67" s="26">
        <f>IF(OR(C67="",F67=""),"",
"PRD-" &amp;
TEXT(DAY(C67),"00") &amp;
CHOOSE(MONTH(C67),"A","B","C","D","E","F","G","H","I","J","K","L") &amp;
TEXT(YEAR(C67),"00") &amp;
"-" &amp;
RIGHT(F67,4))</f>
        <v/>
      </c>
      <c r="C67" s="27" t="n"/>
      <c r="D67" s="26">
        <f>IF(F67="","",_xlfn.XLOOKUP(F67,purchase!F:F,purchase!B:B,""))</f>
        <v/>
      </c>
      <c r="E67" s="26">
        <f>IF(F67="","",_xlfn.XLOOKUP(F67,purchase!F:F,purchase!C:C,""))</f>
        <v/>
      </c>
      <c r="F67" s="4" t="n"/>
      <c r="G67" s="10">
        <f>IF(H67="NRFC","Natural Rubber Field Coagulam","")</f>
        <v/>
      </c>
      <c r="H67" s="10">
        <f>IF(F67="","",_xlfn.XLOOKUP(F67,purchase!F:F,purchase!E:E,""))</f>
        <v/>
      </c>
      <c r="I67" s="10">
        <f>IF(J67="ISNR20","Natural Rubber-TSNR (ISNR-20)","")</f>
        <v/>
      </c>
      <c r="J67" s="10">
        <f>IF(H67="NRFC","ISNR20","")</f>
        <v/>
      </c>
      <c r="K67" s="35">
        <f>_xlfn.SINGLE(IF(F67="","",_xlfn.XLOOKUP(F67,purchase!F:F,purchase!N:N,"")))</f>
        <v/>
      </c>
      <c r="L67" s="4" t="n"/>
      <c r="M67" s="86" t="n"/>
      <c r="N67" s="35">
        <f>IF(F67="","",
MAX(0,
_xlfn.XLOOKUP(F67,purchase!F:F,purchase!N:N,"")
-
SUMIFS(L:L,F:F,F67)))</f>
        <v/>
      </c>
      <c r="O67" s="35">
        <f>IF(OR(L67="",M67=""),"",L67-M67)</f>
        <v/>
      </c>
      <c r="P67" s="89">
        <f>_xlfn.SINGLE(IF(F67="","",_xlfn.XLOOKUP(F67,purchase!F:F,purchase!O:O,"")))</f>
        <v/>
      </c>
      <c r="Q67" s="83">
        <f>IF(OR(L67="",M67=""),"",M67/L67)</f>
        <v/>
      </c>
      <c r="R67" s="91">
        <f>IF(OR(P67="",Q67=""),"",Q67-P67)</f>
        <v/>
      </c>
    </row>
    <row r="68">
      <c r="A68" s="25" t="n">
        <v>64</v>
      </c>
      <c r="B68" s="26">
        <f>IF(OR(C68="",F68=""),"",
"PRD-" &amp;
TEXT(DAY(C68),"00") &amp;
CHOOSE(MONTH(C68),"A","B","C","D","E","F","G","H","I","J","K","L") &amp;
TEXT(YEAR(C68),"00") &amp;
"-" &amp;
RIGHT(F68,4))</f>
        <v/>
      </c>
      <c r="C68" s="27" t="n"/>
      <c r="D68" s="26">
        <f>IF(F68="","",_xlfn.XLOOKUP(F68,purchase!F:F,purchase!B:B,""))</f>
        <v/>
      </c>
      <c r="E68" s="26">
        <f>IF(F68="","",_xlfn.XLOOKUP(F68,purchase!F:F,purchase!C:C,""))</f>
        <v/>
      </c>
      <c r="F68" s="4" t="n"/>
      <c r="G68" s="10">
        <f>IF(H68="NRFC","Natural Rubber Field Coagulam","")</f>
        <v/>
      </c>
      <c r="H68" s="10">
        <f>IF(F68="","",_xlfn.XLOOKUP(F68,purchase!F:F,purchase!E:E,""))</f>
        <v/>
      </c>
      <c r="I68" s="10">
        <f>IF(J68="ISNR20","Natural Rubber-TSNR (ISNR-20)","")</f>
        <v/>
      </c>
      <c r="J68" s="10">
        <f>IF(H68="NRFC","ISNR20","")</f>
        <v/>
      </c>
      <c r="K68" s="35">
        <f>_xlfn.SINGLE(IF(F68="","",_xlfn.XLOOKUP(F68,purchase!F:F,purchase!N:N,"")))</f>
        <v/>
      </c>
      <c r="L68" s="4" t="n"/>
      <c r="M68" s="86" t="n"/>
      <c r="N68" s="35">
        <f>IF(F68="","",
MAX(0,
_xlfn.XLOOKUP(F68,purchase!F:F,purchase!N:N,"")
-
SUMIFS(L:L,F:F,F68)))</f>
        <v/>
      </c>
      <c r="O68" s="35">
        <f>IF(OR(L68="",M68=""),"",L68-M68)</f>
        <v/>
      </c>
      <c r="P68" s="89">
        <f>_xlfn.SINGLE(IF(F68="","",_xlfn.XLOOKUP(F68,purchase!F:F,purchase!O:O,"")))</f>
        <v/>
      </c>
      <c r="Q68" s="83">
        <f>IF(OR(L68="",M68=""),"",M68/L68)</f>
        <v/>
      </c>
      <c r="R68" s="91">
        <f>IF(OR(P68="",Q68=""),"",Q68-P68)</f>
        <v/>
      </c>
    </row>
    <row r="69">
      <c r="A69" s="25" t="n">
        <v>65</v>
      </c>
      <c r="B69" s="26">
        <f>IF(OR(C69="",F69=""),"",
"PRD-" &amp;
TEXT(DAY(C69),"00") &amp;
CHOOSE(MONTH(C69),"A","B","C","D","E","F","G","H","I","J","K","L") &amp;
TEXT(YEAR(C69),"00") &amp;
"-" &amp;
RIGHT(F69,4))</f>
        <v/>
      </c>
      <c r="C69" s="27" t="n"/>
      <c r="D69" s="26">
        <f>IF(F69="","",_xlfn.XLOOKUP(F69,purchase!F:F,purchase!B:B,""))</f>
        <v/>
      </c>
      <c r="E69" s="26">
        <f>IF(F69="","",_xlfn.XLOOKUP(F69,purchase!F:F,purchase!C:C,""))</f>
        <v/>
      </c>
      <c r="F69" s="4" t="n"/>
      <c r="G69" s="10">
        <f>IF(H69="NRFC","Natural Rubber Field Coagulam","")</f>
        <v/>
      </c>
      <c r="H69" s="10">
        <f>IF(F69="","",_xlfn.XLOOKUP(F69,purchase!F:F,purchase!E:E,""))</f>
        <v/>
      </c>
      <c r="I69" s="10">
        <f>IF(J69="ISNR20","Natural Rubber-TSNR (ISNR-20)","")</f>
        <v/>
      </c>
      <c r="J69" s="10">
        <f>IF(H69="NRFC","ISNR20","")</f>
        <v/>
      </c>
      <c r="K69" s="35">
        <f>_xlfn.SINGLE(IF(F69="","",_xlfn.XLOOKUP(F69,purchase!F:F,purchase!N:N,"")))</f>
        <v/>
      </c>
      <c r="L69" s="4" t="n"/>
      <c r="M69" s="86" t="n"/>
      <c r="N69" s="35">
        <f>IF(F69="","",
MAX(0,
_xlfn.XLOOKUP(F69,purchase!F:F,purchase!N:N,"")
-
SUMIFS(L:L,F:F,F69)))</f>
        <v/>
      </c>
      <c r="O69" s="35">
        <f>IF(OR(L69="",M69=""),"",L69-M69)</f>
        <v/>
      </c>
      <c r="P69" s="89">
        <f>_xlfn.SINGLE(IF(F69="","",_xlfn.XLOOKUP(F69,purchase!F:F,purchase!O:O,"")))</f>
        <v/>
      </c>
      <c r="Q69" s="83">
        <f>IF(OR(L69="",M69=""),"",M69/L69)</f>
        <v/>
      </c>
      <c r="R69" s="91">
        <f>IF(OR(P69="",Q69=""),"",Q69-P69)</f>
        <v/>
      </c>
    </row>
    <row r="70">
      <c r="A70" s="25" t="n">
        <v>66</v>
      </c>
      <c r="B70" s="26">
        <f>IF(OR(C70="",F70=""),"",
"PRD-" &amp;
TEXT(DAY(C70),"00") &amp;
CHOOSE(MONTH(C70),"A","B","C","D","E","F","G","H","I","J","K","L") &amp;
TEXT(YEAR(C70),"00") &amp;
"-" &amp;
RIGHT(F70,4))</f>
        <v/>
      </c>
      <c r="C70" s="27" t="n"/>
      <c r="D70" s="26">
        <f>IF(F70="","",_xlfn.XLOOKUP(F70,purchase!F:F,purchase!B:B,""))</f>
        <v/>
      </c>
      <c r="E70" s="26">
        <f>IF(F70="","",_xlfn.XLOOKUP(F70,purchase!F:F,purchase!C:C,""))</f>
        <v/>
      </c>
      <c r="F70" s="4" t="n"/>
      <c r="G70" s="10">
        <f>IF(H70="NRFC","Natural Rubber Field Coagulam","")</f>
        <v/>
      </c>
      <c r="H70" s="10">
        <f>IF(F70="","",_xlfn.XLOOKUP(F70,purchase!F:F,purchase!E:E,""))</f>
        <v/>
      </c>
      <c r="I70" s="10">
        <f>IF(J70="ISNR20","Natural Rubber-TSNR (ISNR-20)","")</f>
        <v/>
      </c>
      <c r="J70" s="10">
        <f>IF(H70="NRFC","ISNR20","")</f>
        <v/>
      </c>
      <c r="K70" s="35">
        <f>_xlfn.SINGLE(IF(F70="","",_xlfn.XLOOKUP(F70,purchase!F:F,purchase!N:N,"")))</f>
        <v/>
      </c>
      <c r="L70" s="4" t="n"/>
      <c r="M70" s="86" t="n"/>
      <c r="N70" s="35">
        <f>IF(F70="","",
MAX(0,
_xlfn.XLOOKUP(F70,purchase!F:F,purchase!N:N,"")
-
SUMIFS(L:L,F:F,F70)))</f>
        <v/>
      </c>
      <c r="O70" s="35">
        <f>IF(OR(L70="",M70=""),"",L70-M70)</f>
        <v/>
      </c>
      <c r="P70" s="89">
        <f>_xlfn.SINGLE(IF(F70="","",_xlfn.XLOOKUP(F70,purchase!F:F,purchase!O:O,"")))</f>
        <v/>
      </c>
      <c r="Q70" s="83">
        <f>IF(OR(L70="",M70=""),"",M70/L70)</f>
        <v/>
      </c>
      <c r="R70" s="91">
        <f>IF(OR(P70="",Q70=""),"",Q70-P70)</f>
        <v/>
      </c>
    </row>
    <row r="71">
      <c r="A71" s="25" t="n">
        <v>67</v>
      </c>
      <c r="B71" s="26">
        <f>IF(OR(C71="",F71=""),"",
"PRD-" &amp;
TEXT(DAY(C71),"00") &amp;
CHOOSE(MONTH(C71),"A","B","C","D","E","F","G","H","I","J","K","L") &amp;
TEXT(YEAR(C71),"00") &amp;
"-" &amp;
RIGHT(F71,4))</f>
        <v/>
      </c>
      <c r="C71" s="27" t="n"/>
      <c r="D71" s="26">
        <f>IF(F71="","",_xlfn.XLOOKUP(F71,purchase!F:F,purchase!B:B,""))</f>
        <v/>
      </c>
      <c r="E71" s="26">
        <f>IF(F71="","",_xlfn.XLOOKUP(F71,purchase!F:F,purchase!C:C,""))</f>
        <v/>
      </c>
      <c r="F71" s="4" t="n"/>
      <c r="G71" s="10">
        <f>IF(H71="NRFC","Natural Rubber Field Coagulam","")</f>
        <v/>
      </c>
      <c r="H71" s="10">
        <f>IF(F71="","",_xlfn.XLOOKUP(F71,purchase!F:F,purchase!E:E,""))</f>
        <v/>
      </c>
      <c r="I71" s="10">
        <f>IF(J71="ISNR20","Natural Rubber-TSNR (ISNR-20)","")</f>
        <v/>
      </c>
      <c r="J71" s="10">
        <f>IF(H71="NRFC","ISNR20","")</f>
        <v/>
      </c>
      <c r="K71" s="35">
        <f>_xlfn.SINGLE(IF(F71="","",_xlfn.XLOOKUP(F71,purchase!F:F,purchase!N:N,"")))</f>
        <v/>
      </c>
      <c r="L71" s="4" t="n"/>
      <c r="M71" s="86" t="n"/>
      <c r="N71" s="35">
        <f>IF(F71="","",
MAX(0,
_xlfn.XLOOKUP(F71,purchase!F:F,purchase!N:N,"")
-
SUMIFS(L:L,F:F,F71)))</f>
        <v/>
      </c>
      <c r="O71" s="35">
        <f>IF(OR(L71="",M71=""),"",L71-M71)</f>
        <v/>
      </c>
      <c r="P71" s="89">
        <f>_xlfn.SINGLE(IF(F71="","",_xlfn.XLOOKUP(F71,purchase!F:F,purchase!O:O,"")))</f>
        <v/>
      </c>
      <c r="Q71" s="83">
        <f>IF(OR(L71="",M71=""),"",M71/L71)</f>
        <v/>
      </c>
      <c r="R71" s="91">
        <f>IF(OR(P71="",Q71=""),"",Q71-P71)</f>
        <v/>
      </c>
    </row>
    <row r="72">
      <c r="A72" s="25" t="n">
        <v>68</v>
      </c>
      <c r="B72" s="26">
        <f>IF(OR(C72="",F72=""),"",
"PRD-" &amp;
TEXT(DAY(C72),"00") &amp;
CHOOSE(MONTH(C72),"A","B","C","D","E","F","G","H","I","J","K","L") &amp;
TEXT(YEAR(C72),"00") &amp;
"-" &amp;
RIGHT(F72,4))</f>
        <v/>
      </c>
      <c r="C72" s="27" t="n"/>
      <c r="D72" s="26">
        <f>IF(F72="","",_xlfn.XLOOKUP(F72,purchase!F:F,purchase!B:B,""))</f>
        <v/>
      </c>
      <c r="E72" s="26">
        <f>IF(F72="","",_xlfn.XLOOKUP(F72,purchase!F:F,purchase!C:C,""))</f>
        <v/>
      </c>
      <c r="F72" s="4" t="n"/>
      <c r="G72" s="10">
        <f>IF(H72="NRFC","Natural Rubber Field Coagulam","")</f>
        <v/>
      </c>
      <c r="H72" s="10">
        <f>IF(F72="","",_xlfn.XLOOKUP(F72,purchase!F:F,purchase!E:E,""))</f>
        <v/>
      </c>
      <c r="I72" s="10">
        <f>IF(J72="ISNR20","Natural Rubber-TSNR (ISNR-20)","")</f>
        <v/>
      </c>
      <c r="J72" s="10">
        <f>IF(H72="NRFC","ISNR20","")</f>
        <v/>
      </c>
      <c r="K72" s="35">
        <f>_xlfn.SINGLE(IF(F72="","",_xlfn.XLOOKUP(F72,purchase!F:F,purchase!N:N,"")))</f>
        <v/>
      </c>
      <c r="L72" s="4" t="n"/>
      <c r="M72" s="86" t="n"/>
      <c r="N72" s="35">
        <f>IF(F72="","",
MAX(0,
_xlfn.XLOOKUP(F72,purchase!F:F,purchase!N:N,"")
-
SUMIFS(L:L,F:F,F72)))</f>
        <v/>
      </c>
      <c r="O72" s="35">
        <f>IF(OR(L72="",M72=""),"",L72-M72)</f>
        <v/>
      </c>
      <c r="P72" s="89">
        <f>_xlfn.SINGLE(IF(F72="","",_xlfn.XLOOKUP(F72,purchase!F:F,purchase!O:O,"")))</f>
        <v/>
      </c>
      <c r="Q72" s="83">
        <f>IF(OR(L72="",M72=""),"",M72/L72)</f>
        <v/>
      </c>
      <c r="R72" s="91">
        <f>IF(OR(P72="",Q72=""),"",Q72-P72)</f>
        <v/>
      </c>
    </row>
    <row r="73">
      <c r="A73" s="25" t="n">
        <v>69</v>
      </c>
      <c r="B73" s="26">
        <f>IF(OR(C73="",F73=""),"",
"PRD-" &amp;
TEXT(DAY(C73),"00") &amp;
CHOOSE(MONTH(C73),"A","B","C","D","E","F","G","H","I","J","K","L") &amp;
TEXT(YEAR(C73),"00") &amp;
"-" &amp;
RIGHT(F73,4))</f>
        <v/>
      </c>
      <c r="C73" s="27" t="n"/>
      <c r="D73" s="26">
        <f>IF(F73="","",_xlfn.XLOOKUP(F73,purchase!F:F,purchase!B:B,""))</f>
        <v/>
      </c>
      <c r="E73" s="26">
        <f>IF(F73="","",_xlfn.XLOOKUP(F73,purchase!F:F,purchase!C:C,""))</f>
        <v/>
      </c>
      <c r="F73" s="4" t="n"/>
      <c r="G73" s="10">
        <f>IF(H73="NRFC","Natural Rubber Field Coagulam","")</f>
        <v/>
      </c>
      <c r="H73" s="10">
        <f>IF(F73="","",_xlfn.XLOOKUP(F73,purchase!F:F,purchase!E:E,""))</f>
        <v/>
      </c>
      <c r="I73" s="10">
        <f>IF(J73="ISNR20","Natural Rubber-TSNR (ISNR-20)","")</f>
        <v/>
      </c>
      <c r="J73" s="10">
        <f>IF(H73="NRFC","ISNR20","")</f>
        <v/>
      </c>
      <c r="K73" s="35">
        <f>_xlfn.SINGLE(IF(F73="","",_xlfn.XLOOKUP(F73,purchase!F:F,purchase!N:N,"")))</f>
        <v/>
      </c>
      <c r="L73" s="4" t="n"/>
      <c r="M73" s="86" t="n"/>
      <c r="N73" s="35">
        <f>IF(F73="","",
MAX(0,
_xlfn.XLOOKUP(F73,purchase!F:F,purchase!N:N,"")
-
SUMIFS(L:L,F:F,F73)))</f>
        <v/>
      </c>
      <c r="O73" s="35">
        <f>IF(OR(L73="",M73=""),"",L73-M73)</f>
        <v/>
      </c>
      <c r="P73" s="89">
        <f>_xlfn.SINGLE(IF(F73="","",_xlfn.XLOOKUP(F73,purchase!F:F,purchase!O:O,"")))</f>
        <v/>
      </c>
      <c r="Q73" s="83">
        <f>IF(OR(L73="",M73=""),"",M73/L73)</f>
        <v/>
      </c>
      <c r="R73" s="91">
        <f>IF(OR(P73="",Q73=""),"",Q73-P73)</f>
        <v/>
      </c>
    </row>
    <row r="74">
      <c r="A74" s="25" t="n">
        <v>70</v>
      </c>
      <c r="B74" s="26">
        <f>IF(OR(C74="",F74=""),"",
"PRD-" &amp;
TEXT(DAY(C74),"00") &amp;
CHOOSE(MONTH(C74),"A","B","C","D","E","F","G","H","I","J","K","L") &amp;
TEXT(YEAR(C74),"00") &amp;
"-" &amp;
RIGHT(F74,4))</f>
        <v/>
      </c>
      <c r="C74" s="27" t="n"/>
      <c r="D74" s="26">
        <f>IF(F74="","",_xlfn.XLOOKUP(F74,purchase!F:F,purchase!B:B,""))</f>
        <v/>
      </c>
      <c r="E74" s="26">
        <f>IF(F74="","",_xlfn.XLOOKUP(F74,purchase!F:F,purchase!C:C,""))</f>
        <v/>
      </c>
      <c r="F74" s="4" t="n"/>
      <c r="G74" s="10">
        <f>IF(H74="NRFC","Natural Rubber Field Coagulam","")</f>
        <v/>
      </c>
      <c r="H74" s="10">
        <f>IF(F74="","",_xlfn.XLOOKUP(F74,purchase!F:F,purchase!E:E,""))</f>
        <v/>
      </c>
      <c r="I74" s="10">
        <f>IF(J74="ISNR20","Natural Rubber-TSNR (ISNR-20)","")</f>
        <v/>
      </c>
      <c r="J74" s="10">
        <f>IF(H74="NRFC","ISNR20","")</f>
        <v/>
      </c>
      <c r="K74" s="35">
        <f>_xlfn.SINGLE(IF(F74="","",_xlfn.XLOOKUP(F74,purchase!F:F,purchase!N:N,"")))</f>
        <v/>
      </c>
      <c r="L74" s="4" t="n"/>
      <c r="M74" s="86" t="n"/>
      <c r="N74" s="35">
        <f>IF(F74="","",
MAX(0,
_xlfn.XLOOKUP(F74,purchase!F:F,purchase!N:N,"")
-
SUMIFS(L:L,F:F,F74)))</f>
        <v/>
      </c>
      <c r="O74" s="35">
        <f>IF(OR(L74="",M74=""),"",L74-M74)</f>
        <v/>
      </c>
      <c r="P74" s="89">
        <f>_xlfn.SINGLE(IF(F74="","",_xlfn.XLOOKUP(F74,purchase!F:F,purchase!O:O,"")))</f>
        <v/>
      </c>
      <c r="Q74" s="83">
        <f>IF(OR(L74="",M74=""),"",M74/L74)</f>
        <v/>
      </c>
      <c r="R74" s="91">
        <f>IF(OR(P74="",Q74=""),"",Q74-P74)</f>
        <v/>
      </c>
    </row>
    <row r="75">
      <c r="A75" s="25" t="n">
        <v>71</v>
      </c>
      <c r="B75" s="26">
        <f>IF(OR(C75="",F75=""),"",
"PRD-" &amp;
TEXT(DAY(C75),"00") &amp;
CHOOSE(MONTH(C75),"A","B","C","D","E","F","G","H","I","J","K","L") &amp;
TEXT(YEAR(C75),"00") &amp;
"-" &amp;
RIGHT(F75,4))</f>
        <v/>
      </c>
      <c r="C75" s="27" t="n"/>
      <c r="D75" s="26">
        <f>IF(F75="","",_xlfn.XLOOKUP(F75,purchase!F:F,purchase!B:B,""))</f>
        <v/>
      </c>
      <c r="E75" s="26">
        <f>IF(F75="","",_xlfn.XLOOKUP(F75,purchase!F:F,purchase!C:C,""))</f>
        <v/>
      </c>
      <c r="F75" s="4" t="n"/>
      <c r="G75" s="10">
        <f>IF(H75="NRFC","Natural Rubber Field Coagulam","")</f>
        <v/>
      </c>
      <c r="H75" s="10">
        <f>IF(F75="","",_xlfn.XLOOKUP(F75,purchase!F:F,purchase!E:E,""))</f>
        <v/>
      </c>
      <c r="I75" s="10">
        <f>IF(J75="ISNR20","Natural Rubber-TSNR (ISNR-20)","")</f>
        <v/>
      </c>
      <c r="J75" s="10">
        <f>IF(H75="NRFC","ISNR20","")</f>
        <v/>
      </c>
      <c r="K75" s="35">
        <f>_xlfn.SINGLE(IF(F75="","",_xlfn.XLOOKUP(F75,purchase!F:F,purchase!N:N,"")))</f>
        <v/>
      </c>
      <c r="L75" s="4" t="n"/>
      <c r="M75" s="86" t="n"/>
      <c r="N75" s="35">
        <f>IF(F75="","",
MAX(0,
_xlfn.XLOOKUP(F75,purchase!F:F,purchase!N:N,"")
-
SUMIFS(L:L,F:F,F75)))</f>
        <v/>
      </c>
      <c r="O75" s="35">
        <f>IF(OR(L75="",M75=""),"",L75-M75)</f>
        <v/>
      </c>
      <c r="P75" s="89">
        <f>_xlfn.SINGLE(IF(F75="","",_xlfn.XLOOKUP(F75,purchase!F:F,purchase!O:O,"")))</f>
        <v/>
      </c>
      <c r="Q75" s="83">
        <f>IF(OR(L75="",M75=""),"",M75/L75)</f>
        <v/>
      </c>
      <c r="R75" s="91">
        <f>IF(OR(P75="",Q75=""),"",Q75-P75)</f>
        <v/>
      </c>
    </row>
    <row r="76">
      <c r="A76" s="25" t="n">
        <v>72</v>
      </c>
      <c r="B76" s="26">
        <f>IF(OR(C76="",F76=""),"",
"PRD-" &amp;
TEXT(DAY(C76),"00") &amp;
CHOOSE(MONTH(C76),"A","B","C","D","E","F","G","H","I","J","K","L") &amp;
TEXT(YEAR(C76),"00") &amp;
"-" &amp;
RIGHT(F76,4))</f>
        <v/>
      </c>
      <c r="C76" s="27" t="n"/>
      <c r="D76" s="26">
        <f>IF(F76="","",_xlfn.XLOOKUP(F76,purchase!F:F,purchase!B:B,""))</f>
        <v/>
      </c>
      <c r="E76" s="26">
        <f>IF(F76="","",_xlfn.XLOOKUP(F76,purchase!F:F,purchase!C:C,""))</f>
        <v/>
      </c>
      <c r="F76" s="4" t="n"/>
      <c r="G76" s="10">
        <f>IF(H76="NRFC","Natural Rubber Field Coagulam","")</f>
        <v/>
      </c>
      <c r="H76" s="10">
        <f>IF(F76="","",_xlfn.XLOOKUP(F76,purchase!F:F,purchase!E:E,""))</f>
        <v/>
      </c>
      <c r="I76" s="10">
        <f>IF(J76="ISNR20","Natural Rubber-TSNR (ISNR-20)","")</f>
        <v/>
      </c>
      <c r="J76" s="10">
        <f>IF(H76="NRFC","ISNR20","")</f>
        <v/>
      </c>
      <c r="K76" s="35">
        <f>_xlfn.SINGLE(IF(F76="","",_xlfn.XLOOKUP(F76,purchase!F:F,purchase!N:N,"")))</f>
        <v/>
      </c>
      <c r="L76" s="4" t="n"/>
      <c r="M76" s="86" t="n"/>
      <c r="N76" s="35">
        <f>IF(F76="","",
MAX(0,
_xlfn.XLOOKUP(F76,purchase!F:F,purchase!N:N,"")
-
SUMIFS(L:L,F:F,F76)))</f>
        <v/>
      </c>
      <c r="O76" s="35">
        <f>IF(OR(L76="",M76=""),"",L76-M76)</f>
        <v/>
      </c>
      <c r="P76" s="89">
        <f>_xlfn.SINGLE(IF(F76="","",_xlfn.XLOOKUP(F76,purchase!F:F,purchase!O:O,"")))</f>
        <v/>
      </c>
      <c r="Q76" s="83">
        <f>IF(OR(L76="",M76=""),"",M76/L76)</f>
        <v/>
      </c>
      <c r="R76" s="91">
        <f>IF(OR(P76="",Q76=""),"",Q76-P76)</f>
        <v/>
      </c>
    </row>
    <row r="77">
      <c r="A77" s="25" t="n">
        <v>73</v>
      </c>
      <c r="B77" s="26">
        <f>IF(OR(C77="",F77=""),"",
"PRD-" &amp;
TEXT(DAY(C77),"00") &amp;
CHOOSE(MONTH(C77),"A","B","C","D","E","F","G","H","I","J","K","L") &amp;
TEXT(YEAR(C77),"00") &amp;
"-" &amp;
RIGHT(F77,4))</f>
        <v/>
      </c>
      <c r="C77" s="27" t="n"/>
      <c r="D77" s="26">
        <f>IF(F77="","",_xlfn.XLOOKUP(F77,purchase!F:F,purchase!B:B,""))</f>
        <v/>
      </c>
      <c r="E77" s="26">
        <f>IF(F77="","",_xlfn.XLOOKUP(F77,purchase!F:F,purchase!C:C,""))</f>
        <v/>
      </c>
      <c r="F77" s="4" t="n"/>
      <c r="G77" s="10">
        <f>IF(H77="NRFC","Natural Rubber Field Coagulam","")</f>
        <v/>
      </c>
      <c r="H77" s="10">
        <f>IF(F77="","",_xlfn.XLOOKUP(F77,purchase!F:F,purchase!E:E,""))</f>
        <v/>
      </c>
      <c r="I77" s="10">
        <f>IF(J77="ISNR20","Natural Rubber-TSNR (ISNR-20)","")</f>
        <v/>
      </c>
      <c r="J77" s="10">
        <f>IF(H77="NRFC","ISNR20","")</f>
        <v/>
      </c>
      <c r="K77" s="35">
        <f>_xlfn.SINGLE(IF(F77="","",_xlfn.XLOOKUP(F77,purchase!F:F,purchase!N:N,"")))</f>
        <v/>
      </c>
      <c r="L77" s="4" t="n"/>
      <c r="M77" s="86" t="n"/>
      <c r="N77" s="35">
        <f>IF(F77="","",
MAX(0,
_xlfn.XLOOKUP(F77,purchase!F:F,purchase!N:N,"")
-
SUMIFS(L:L,F:F,F77)))</f>
        <v/>
      </c>
      <c r="O77" s="35">
        <f>IF(OR(L77="",M77=""),"",L77-M77)</f>
        <v/>
      </c>
      <c r="P77" s="89">
        <f>_xlfn.SINGLE(IF(F77="","",_xlfn.XLOOKUP(F77,purchase!F:F,purchase!O:O,"")))</f>
        <v/>
      </c>
      <c r="Q77" s="83">
        <f>IF(OR(L77="",M77=""),"",M77/L77)</f>
        <v/>
      </c>
      <c r="R77" s="91">
        <f>IF(OR(P77="",Q77=""),"",Q77-P77)</f>
        <v/>
      </c>
    </row>
    <row r="78">
      <c r="A78" s="25" t="n">
        <v>74</v>
      </c>
      <c r="B78" s="26">
        <f>IF(OR(C78="",F78=""),"",
"PRD-" &amp;
TEXT(DAY(C78),"00") &amp;
CHOOSE(MONTH(C78),"A","B","C","D","E","F","G","H","I","J","K","L") &amp;
TEXT(YEAR(C78),"00") &amp;
"-" &amp;
RIGHT(F78,4))</f>
        <v/>
      </c>
      <c r="C78" s="27" t="n"/>
      <c r="D78" s="26">
        <f>IF(F78="","",_xlfn.XLOOKUP(F78,purchase!F:F,purchase!B:B,""))</f>
        <v/>
      </c>
      <c r="E78" s="26">
        <f>IF(F78="","",_xlfn.XLOOKUP(F78,purchase!F:F,purchase!C:C,""))</f>
        <v/>
      </c>
      <c r="F78" s="4" t="n"/>
      <c r="G78" s="10">
        <f>IF(H78="NRFC","Natural Rubber Field Coagulam","")</f>
        <v/>
      </c>
      <c r="H78" s="10">
        <f>IF(F78="","",_xlfn.XLOOKUP(F78,purchase!F:F,purchase!E:E,""))</f>
        <v/>
      </c>
      <c r="I78" s="10">
        <f>IF(J78="ISNR20","Natural Rubber-TSNR (ISNR-20)","")</f>
        <v/>
      </c>
      <c r="J78" s="10">
        <f>IF(H78="NRFC","ISNR20","")</f>
        <v/>
      </c>
      <c r="K78" s="35">
        <f>_xlfn.SINGLE(IF(F78="","",_xlfn.XLOOKUP(F78,purchase!F:F,purchase!N:N,"")))</f>
        <v/>
      </c>
      <c r="L78" s="4" t="n"/>
      <c r="M78" s="86" t="n"/>
      <c r="N78" s="35">
        <f>IF(F78="","",
MAX(0,
_xlfn.XLOOKUP(F78,purchase!F:F,purchase!N:N,"")
-
SUMIFS(L:L,F:F,F78)))</f>
        <v/>
      </c>
      <c r="O78" s="35">
        <f>IF(OR(L78="",M78=""),"",L78-M78)</f>
        <v/>
      </c>
      <c r="P78" s="89">
        <f>_xlfn.SINGLE(IF(F78="","",_xlfn.XLOOKUP(F78,purchase!F:F,purchase!O:O,"")))</f>
        <v/>
      </c>
      <c r="Q78" s="83">
        <f>IF(OR(L78="",M78=""),"",M78/L78)</f>
        <v/>
      </c>
      <c r="R78" s="91">
        <f>IF(OR(P78="",Q78=""),"",Q78-P78)</f>
        <v/>
      </c>
    </row>
    <row r="79">
      <c r="A79" s="25" t="n">
        <v>75</v>
      </c>
      <c r="B79" s="26">
        <f>IF(OR(C79="",F79=""),"",
"PRD-" &amp;
TEXT(DAY(C79),"00") &amp;
CHOOSE(MONTH(C79),"A","B","C","D","E","F","G","H","I","J","K","L") &amp;
TEXT(YEAR(C79),"00") &amp;
"-" &amp;
RIGHT(F79,4))</f>
        <v/>
      </c>
      <c r="C79" s="27" t="n"/>
      <c r="D79" s="26">
        <f>IF(F79="","",_xlfn.XLOOKUP(F79,purchase!F:F,purchase!B:B,""))</f>
        <v/>
      </c>
      <c r="E79" s="26">
        <f>IF(F79="","",_xlfn.XLOOKUP(F79,purchase!F:F,purchase!C:C,""))</f>
        <v/>
      </c>
      <c r="F79" s="4" t="n"/>
      <c r="G79" s="10">
        <f>IF(H79="NRFC","Natural Rubber Field Coagulam","")</f>
        <v/>
      </c>
      <c r="H79" s="10">
        <f>IF(F79="","",_xlfn.XLOOKUP(F79,purchase!F:F,purchase!E:E,""))</f>
        <v/>
      </c>
      <c r="I79" s="10">
        <f>IF(J79="ISNR20","Natural Rubber-TSNR (ISNR-20)","")</f>
        <v/>
      </c>
      <c r="J79" s="10">
        <f>IF(H79="NRFC","ISNR20","")</f>
        <v/>
      </c>
      <c r="K79" s="35">
        <f>_xlfn.SINGLE(IF(F79="","",_xlfn.XLOOKUP(F79,purchase!F:F,purchase!N:N,"")))</f>
        <v/>
      </c>
      <c r="L79" s="4" t="n"/>
      <c r="M79" s="86" t="n"/>
      <c r="N79" s="35">
        <f>IF(F79="","",
MAX(0,
_xlfn.XLOOKUP(F79,purchase!F:F,purchase!N:N,"")
-
SUMIFS(L:L,F:F,F79)))</f>
        <v/>
      </c>
      <c r="O79" s="35">
        <f>IF(OR(L79="",M79=""),"",L79-M79)</f>
        <v/>
      </c>
      <c r="P79" s="89">
        <f>_xlfn.SINGLE(IF(F79="","",_xlfn.XLOOKUP(F79,purchase!F:F,purchase!O:O,"")))</f>
        <v/>
      </c>
      <c r="Q79" s="83">
        <f>IF(OR(L79="",M79=""),"",M79/L79)</f>
        <v/>
      </c>
      <c r="R79" s="91">
        <f>IF(OR(P79="",Q79=""),"",Q79-P79)</f>
        <v/>
      </c>
    </row>
    <row r="80">
      <c r="A80" s="25" t="n">
        <v>76</v>
      </c>
      <c r="B80" s="26">
        <f>IF(OR(C80="",F80=""),"",
"PRD-" &amp;
TEXT(DAY(C80),"00") &amp;
CHOOSE(MONTH(C80),"A","B","C","D","E","F","G","H","I","J","K","L") &amp;
TEXT(YEAR(C80),"00") &amp;
"-" &amp;
RIGHT(F80,4))</f>
        <v/>
      </c>
      <c r="C80" s="27" t="n"/>
      <c r="D80" s="26">
        <f>IF(F80="","",_xlfn.XLOOKUP(F80,purchase!F:F,purchase!B:B,""))</f>
        <v/>
      </c>
      <c r="E80" s="26">
        <f>IF(F80="","",_xlfn.XLOOKUP(F80,purchase!F:F,purchase!C:C,""))</f>
        <v/>
      </c>
      <c r="F80" s="4" t="n"/>
      <c r="G80" s="10">
        <f>IF(H80="NRFC","Natural Rubber Field Coagulam","")</f>
        <v/>
      </c>
      <c r="H80" s="10">
        <f>IF(F80="","",_xlfn.XLOOKUP(F80,purchase!F:F,purchase!E:E,""))</f>
        <v/>
      </c>
      <c r="I80" s="10">
        <f>IF(J80="ISNR20","Natural Rubber-TSNR (ISNR-20)","")</f>
        <v/>
      </c>
      <c r="J80" s="10">
        <f>IF(H80="NRFC","ISNR20","")</f>
        <v/>
      </c>
      <c r="K80" s="35">
        <f>_xlfn.SINGLE(IF(F80="","",_xlfn.XLOOKUP(F80,purchase!F:F,purchase!N:N,"")))</f>
        <v/>
      </c>
      <c r="L80" s="4" t="n"/>
      <c r="M80" s="86" t="n"/>
      <c r="N80" s="35">
        <f>IF(F80="","",
MAX(0,
_xlfn.XLOOKUP(F80,purchase!F:F,purchase!N:N,"")
-
SUMIFS(L:L,F:F,F80)))</f>
        <v/>
      </c>
      <c r="O80" s="35">
        <f>IF(OR(L80="",M80=""),"",L80-M80)</f>
        <v/>
      </c>
      <c r="P80" s="89">
        <f>_xlfn.SINGLE(IF(F80="","",_xlfn.XLOOKUP(F80,purchase!F:F,purchase!O:O,"")))</f>
        <v/>
      </c>
      <c r="Q80" s="83">
        <f>IF(OR(L80="",M80=""),"",M80/L80)</f>
        <v/>
      </c>
      <c r="R80" s="91">
        <f>IF(OR(P80="",Q80=""),"",Q80-P80)</f>
        <v/>
      </c>
    </row>
    <row r="81">
      <c r="A81" s="25" t="n">
        <v>77</v>
      </c>
      <c r="B81" s="26">
        <f>IF(OR(C81="",F81=""),"",
"PRD-" &amp;
TEXT(DAY(C81),"00") &amp;
CHOOSE(MONTH(C81),"A","B","C","D","E","F","G","H","I","J","K","L") &amp;
TEXT(YEAR(C81),"00") &amp;
"-" &amp;
RIGHT(F81,4))</f>
        <v/>
      </c>
      <c r="C81" s="27" t="n"/>
      <c r="D81" s="26">
        <f>IF(F81="","",_xlfn.XLOOKUP(F81,purchase!F:F,purchase!B:B,""))</f>
        <v/>
      </c>
      <c r="E81" s="26">
        <f>IF(F81="","",_xlfn.XLOOKUP(F81,purchase!F:F,purchase!C:C,""))</f>
        <v/>
      </c>
      <c r="F81" s="4" t="n"/>
      <c r="G81" s="10">
        <f>IF(H81="NRFC","Natural Rubber Field Coagulam","")</f>
        <v/>
      </c>
      <c r="H81" s="10">
        <f>IF(F81="","",_xlfn.XLOOKUP(F81,purchase!F:F,purchase!E:E,""))</f>
        <v/>
      </c>
      <c r="I81" s="10">
        <f>IF(J81="ISNR20","Natural Rubber-TSNR (ISNR-20)","")</f>
        <v/>
      </c>
      <c r="J81" s="10">
        <f>IF(H81="NRFC","ISNR20","")</f>
        <v/>
      </c>
      <c r="K81" s="35">
        <f>_xlfn.SINGLE(IF(F81="","",_xlfn.XLOOKUP(F81,purchase!F:F,purchase!N:N,"")))</f>
        <v/>
      </c>
      <c r="L81" s="4" t="n"/>
      <c r="M81" s="86" t="n"/>
      <c r="N81" s="35">
        <f>IF(F81="","",
MAX(0,
_xlfn.XLOOKUP(F81,purchase!F:F,purchase!N:N,"")
-
SUMIFS(L:L,F:F,F81)))</f>
        <v/>
      </c>
      <c r="O81" s="35">
        <f>IF(OR(L81="",M81=""),"",L81-M81)</f>
        <v/>
      </c>
      <c r="P81" s="89">
        <f>_xlfn.SINGLE(IF(F81="","",_xlfn.XLOOKUP(F81,purchase!F:F,purchase!O:O,"")))</f>
        <v/>
      </c>
      <c r="Q81" s="83">
        <f>IF(OR(L81="",M81=""),"",M81/L81)</f>
        <v/>
      </c>
      <c r="R81" s="91">
        <f>IF(OR(P81="",Q81=""),"",Q81-P81)</f>
        <v/>
      </c>
    </row>
    <row r="82">
      <c r="A82" s="25" t="n">
        <v>78</v>
      </c>
      <c r="B82" s="26">
        <f>IF(OR(C82="",F82=""),"",
"PRD-" &amp;
TEXT(DAY(C82),"00") &amp;
CHOOSE(MONTH(C82),"A","B","C","D","E","F","G","H","I","J","K","L") &amp;
TEXT(YEAR(C82),"00") &amp;
"-" &amp;
RIGHT(F82,4))</f>
        <v/>
      </c>
      <c r="C82" s="27" t="n"/>
      <c r="D82" s="26">
        <f>IF(F82="","",_xlfn.XLOOKUP(F82,purchase!F:F,purchase!B:B,""))</f>
        <v/>
      </c>
      <c r="E82" s="26">
        <f>IF(F82="","",_xlfn.XLOOKUP(F82,purchase!F:F,purchase!C:C,""))</f>
        <v/>
      </c>
      <c r="F82" s="4" t="n"/>
      <c r="G82" s="10">
        <f>IF(H82="NRFC","Natural Rubber Field Coagulam","")</f>
        <v/>
      </c>
      <c r="H82" s="10">
        <f>IF(F82="","",_xlfn.XLOOKUP(F82,purchase!F:F,purchase!E:E,""))</f>
        <v/>
      </c>
      <c r="I82" s="10">
        <f>IF(J82="ISNR20","Natural Rubber-TSNR (ISNR-20)","")</f>
        <v/>
      </c>
      <c r="J82" s="10">
        <f>IF(H82="NRFC","ISNR20","")</f>
        <v/>
      </c>
      <c r="K82" s="35">
        <f>_xlfn.SINGLE(IF(F82="","",_xlfn.XLOOKUP(F82,purchase!F:F,purchase!N:N,"")))</f>
        <v/>
      </c>
      <c r="L82" s="4" t="n"/>
      <c r="M82" s="86" t="n"/>
      <c r="N82" s="35">
        <f>IF(F82="","",
MAX(0,
_xlfn.XLOOKUP(F82,purchase!F:F,purchase!N:N,"")
-
SUMIFS(L:L,F:F,F82)))</f>
        <v/>
      </c>
      <c r="O82" s="35">
        <f>IF(OR(L82="",M82=""),"",L82-M82)</f>
        <v/>
      </c>
      <c r="P82" s="89">
        <f>_xlfn.SINGLE(IF(F82="","",_xlfn.XLOOKUP(F82,purchase!F:F,purchase!O:O,"")))</f>
        <v/>
      </c>
      <c r="Q82" s="83">
        <f>IF(OR(L82="",M82=""),"",M82/L82)</f>
        <v/>
      </c>
      <c r="R82" s="91">
        <f>IF(OR(P82="",Q82=""),"",Q82-P82)</f>
        <v/>
      </c>
    </row>
    <row r="83">
      <c r="A83" s="25" t="n">
        <v>79</v>
      </c>
      <c r="B83" s="26">
        <f>IF(OR(C83="",F83=""),"",
"PRD-" &amp;
TEXT(DAY(C83),"00") &amp;
CHOOSE(MONTH(C83),"A","B","C","D","E","F","G","H","I","J","K","L") &amp;
TEXT(YEAR(C83),"00") &amp;
"-" &amp;
RIGHT(F83,4))</f>
        <v/>
      </c>
      <c r="C83" s="27" t="n"/>
      <c r="D83" s="26">
        <f>IF(F83="","",_xlfn.XLOOKUP(F83,purchase!F:F,purchase!B:B,""))</f>
        <v/>
      </c>
      <c r="E83" s="26">
        <f>IF(F83="","",_xlfn.XLOOKUP(F83,purchase!F:F,purchase!C:C,""))</f>
        <v/>
      </c>
      <c r="F83" s="4" t="n"/>
      <c r="G83" s="10">
        <f>IF(H83="NRFC","Natural Rubber Field Coagulam","")</f>
        <v/>
      </c>
      <c r="H83" s="10">
        <f>IF(F83="","",_xlfn.XLOOKUP(F83,purchase!F:F,purchase!E:E,""))</f>
        <v/>
      </c>
      <c r="I83" s="10">
        <f>IF(J83="ISNR20","Natural Rubber-TSNR (ISNR-20)","")</f>
        <v/>
      </c>
      <c r="J83" s="10">
        <f>IF(H83="NRFC","ISNR20","")</f>
        <v/>
      </c>
      <c r="K83" s="35">
        <f>_xlfn.SINGLE(IF(F83="","",_xlfn.XLOOKUP(F83,purchase!F:F,purchase!N:N,"")))</f>
        <v/>
      </c>
      <c r="L83" s="4" t="n"/>
      <c r="M83" s="86" t="n"/>
      <c r="N83" s="35">
        <f>IF(F83="","",
MAX(0,
_xlfn.XLOOKUP(F83,purchase!F:F,purchase!N:N,"")
-
SUMIFS(L:L,F:F,F83)))</f>
        <v/>
      </c>
      <c r="O83" s="35">
        <f>IF(OR(L83="",M83=""),"",L83-M83)</f>
        <v/>
      </c>
      <c r="P83" s="89">
        <f>_xlfn.SINGLE(IF(F83="","",_xlfn.XLOOKUP(F83,purchase!F:F,purchase!O:O,"")))</f>
        <v/>
      </c>
      <c r="Q83" s="83">
        <f>IF(OR(L83="",M83=""),"",M83/L83)</f>
        <v/>
      </c>
      <c r="R83" s="91">
        <f>IF(OR(P83="",Q83=""),"",Q83-P83)</f>
        <v/>
      </c>
    </row>
    <row r="84">
      <c r="A84" s="25" t="n">
        <v>80</v>
      </c>
      <c r="B84" s="26">
        <f>IF(OR(C84="",F84=""),"",
"PRD-" &amp;
TEXT(DAY(C84),"00") &amp;
CHOOSE(MONTH(C84),"A","B","C","D","E","F","G","H","I","J","K","L") &amp;
TEXT(YEAR(C84),"00") &amp;
"-" &amp;
RIGHT(F84,4))</f>
        <v/>
      </c>
      <c r="C84" s="27" t="n"/>
      <c r="D84" s="26">
        <f>IF(F84="","",_xlfn.XLOOKUP(F84,purchase!F:F,purchase!B:B,""))</f>
        <v/>
      </c>
      <c r="E84" s="26">
        <f>IF(F84="","",_xlfn.XLOOKUP(F84,purchase!F:F,purchase!C:C,""))</f>
        <v/>
      </c>
      <c r="F84" s="4" t="n"/>
      <c r="G84" s="10">
        <f>IF(H84="NRFC","Natural Rubber Field Coagulam","")</f>
        <v/>
      </c>
      <c r="H84" s="10">
        <f>IF(F84="","",_xlfn.XLOOKUP(F84,purchase!F:F,purchase!E:E,""))</f>
        <v/>
      </c>
      <c r="I84" s="10">
        <f>IF(J84="ISNR20","Natural Rubber-TSNR (ISNR-20)","")</f>
        <v/>
      </c>
      <c r="J84" s="10">
        <f>IF(H84="NRFC","ISNR20","")</f>
        <v/>
      </c>
      <c r="K84" s="35">
        <f>_xlfn.SINGLE(IF(F84="","",_xlfn.XLOOKUP(F84,purchase!F:F,purchase!N:N,"")))</f>
        <v/>
      </c>
      <c r="L84" s="4" t="n"/>
      <c r="M84" s="86" t="n"/>
      <c r="N84" s="35">
        <f>IF(F84="","",
MAX(0,
_xlfn.XLOOKUP(F84,purchase!F:F,purchase!N:N,"")
-
SUMIFS(L:L,F:F,F84)))</f>
        <v/>
      </c>
      <c r="O84" s="35">
        <f>IF(OR(L84="",M84=""),"",L84-M84)</f>
        <v/>
      </c>
      <c r="P84" s="89">
        <f>_xlfn.SINGLE(IF(F84="","",_xlfn.XLOOKUP(F84,purchase!F:F,purchase!O:O,"")))</f>
        <v/>
      </c>
      <c r="Q84" s="83">
        <f>IF(OR(L84="",M84=""),"",M84/L84)</f>
        <v/>
      </c>
      <c r="R84" s="91">
        <f>IF(OR(P84="",Q84=""),"",Q84-P84)</f>
        <v/>
      </c>
    </row>
    <row r="85">
      <c r="A85" s="25" t="n">
        <v>81</v>
      </c>
      <c r="B85" s="26">
        <f>IF(OR(C85="",F85=""),"",
"PRD-" &amp;
TEXT(DAY(C85),"00") &amp;
CHOOSE(MONTH(C85),"A","B","C","D","E","F","G","H","I","J","K","L") &amp;
TEXT(YEAR(C85),"00") &amp;
"-" &amp;
RIGHT(F85,4))</f>
        <v/>
      </c>
      <c r="C85" s="27" t="n"/>
      <c r="D85" s="26">
        <f>IF(F85="","",_xlfn.XLOOKUP(F85,purchase!F:F,purchase!B:B,""))</f>
        <v/>
      </c>
      <c r="E85" s="26">
        <f>IF(F85="","",_xlfn.XLOOKUP(F85,purchase!F:F,purchase!C:C,""))</f>
        <v/>
      </c>
      <c r="F85" s="4" t="n"/>
      <c r="G85" s="10">
        <f>IF(H85="NRFC","Natural Rubber Field Coagulam","")</f>
        <v/>
      </c>
      <c r="H85" s="10">
        <f>IF(F85="","",_xlfn.XLOOKUP(F85,purchase!F:F,purchase!E:E,""))</f>
        <v/>
      </c>
      <c r="I85" s="10">
        <f>IF(J85="ISNR20","Natural Rubber-TSNR (ISNR-20)","")</f>
        <v/>
      </c>
      <c r="J85" s="10">
        <f>IF(H85="NRFC","ISNR20","")</f>
        <v/>
      </c>
      <c r="K85" s="35">
        <f>_xlfn.SINGLE(IF(F85="","",_xlfn.XLOOKUP(F85,purchase!F:F,purchase!N:N,"")))</f>
        <v/>
      </c>
      <c r="L85" s="4" t="n"/>
      <c r="M85" s="86" t="n"/>
      <c r="N85" s="35">
        <f>IF(F85="","",
MAX(0,
_xlfn.XLOOKUP(F85,purchase!F:F,purchase!N:N,"")
-
SUMIFS(L:L,F:F,F85)))</f>
        <v/>
      </c>
      <c r="O85" s="35">
        <f>IF(OR(L85="",M85=""),"",L85-M85)</f>
        <v/>
      </c>
      <c r="P85" s="89">
        <f>_xlfn.SINGLE(IF(F85="","",_xlfn.XLOOKUP(F85,purchase!F:F,purchase!O:O,"")))</f>
        <v/>
      </c>
      <c r="Q85" s="83">
        <f>IF(OR(L85="",M85=""),"",M85/L85)</f>
        <v/>
      </c>
      <c r="R85" s="91">
        <f>IF(OR(P85="",Q85=""),"",Q85-P85)</f>
        <v/>
      </c>
    </row>
    <row r="86">
      <c r="A86" s="25" t="n">
        <v>82</v>
      </c>
      <c r="B86" s="26">
        <f>IF(OR(C86="",F86=""),"",
"PRD-" &amp;
TEXT(DAY(C86),"00") &amp;
CHOOSE(MONTH(C86),"A","B","C","D","E","F","G","H","I","J","K","L") &amp;
TEXT(YEAR(C86),"00") &amp;
"-" &amp;
RIGHT(F86,4))</f>
        <v/>
      </c>
      <c r="C86" s="27" t="n"/>
      <c r="D86" s="26">
        <f>IF(F86="","",_xlfn.XLOOKUP(F86,purchase!F:F,purchase!B:B,""))</f>
        <v/>
      </c>
      <c r="E86" s="26">
        <f>IF(F86="","",_xlfn.XLOOKUP(F86,purchase!F:F,purchase!C:C,""))</f>
        <v/>
      </c>
      <c r="F86" s="4" t="n"/>
      <c r="G86" s="10">
        <f>IF(H86="NRFC","Natural Rubber Field Coagulam","")</f>
        <v/>
      </c>
      <c r="H86" s="10">
        <f>IF(F86="","",_xlfn.XLOOKUP(F86,purchase!F:F,purchase!E:E,""))</f>
        <v/>
      </c>
      <c r="I86" s="10">
        <f>IF(J86="ISNR20","Natural Rubber-TSNR (ISNR-20)","")</f>
        <v/>
      </c>
      <c r="J86" s="10">
        <f>IF(H86="NRFC","ISNR20","")</f>
        <v/>
      </c>
      <c r="K86" s="35">
        <f>_xlfn.SINGLE(IF(F86="","",_xlfn.XLOOKUP(F86,purchase!F:F,purchase!N:N,"")))</f>
        <v/>
      </c>
      <c r="L86" s="4" t="n"/>
      <c r="M86" s="86" t="n"/>
      <c r="N86" s="35">
        <f>IF(F86="","",
MAX(0,
_xlfn.XLOOKUP(F86,purchase!F:F,purchase!N:N,"")
-
SUMIFS(L:L,F:F,F86)))</f>
        <v/>
      </c>
      <c r="O86" s="35">
        <f>IF(OR(L86="",M86=""),"",L86-M86)</f>
        <v/>
      </c>
      <c r="P86" s="89">
        <f>_xlfn.SINGLE(IF(F86="","",_xlfn.XLOOKUP(F86,purchase!F:F,purchase!O:O,"")))</f>
        <v/>
      </c>
      <c r="Q86" s="83">
        <f>IF(OR(L86="",M86=""),"",M86/L86)</f>
        <v/>
      </c>
      <c r="R86" s="91">
        <f>IF(OR(P86="",Q86=""),"",Q86-P86)</f>
        <v/>
      </c>
    </row>
    <row r="87">
      <c r="A87" s="25" t="n">
        <v>83</v>
      </c>
      <c r="B87" s="26">
        <f>IF(OR(C87="",F87=""),"",
"PRD-" &amp;
TEXT(DAY(C87),"00") &amp;
CHOOSE(MONTH(C87),"A","B","C","D","E","F","G","H","I","J","K","L") &amp;
TEXT(YEAR(C87),"00") &amp;
"-" &amp;
RIGHT(F87,4))</f>
        <v/>
      </c>
      <c r="C87" s="27" t="n"/>
      <c r="D87" s="26">
        <f>IF(F87="","",_xlfn.XLOOKUP(F87,purchase!F:F,purchase!B:B,""))</f>
        <v/>
      </c>
      <c r="E87" s="26">
        <f>IF(F87="","",_xlfn.XLOOKUP(F87,purchase!F:F,purchase!C:C,""))</f>
        <v/>
      </c>
      <c r="F87" s="4" t="n"/>
      <c r="G87" s="10">
        <f>IF(H87="NRFC","Natural Rubber Field Coagulam","")</f>
        <v/>
      </c>
      <c r="H87" s="10">
        <f>IF(F87="","",_xlfn.XLOOKUP(F87,purchase!F:F,purchase!E:E,""))</f>
        <v/>
      </c>
      <c r="I87" s="10">
        <f>IF(J87="ISNR20","Natural Rubber-TSNR (ISNR-20)","")</f>
        <v/>
      </c>
      <c r="J87" s="10">
        <f>IF(H87="NRFC","ISNR20","")</f>
        <v/>
      </c>
      <c r="K87" s="35">
        <f>_xlfn.SINGLE(IF(F87="","",_xlfn.XLOOKUP(F87,purchase!F:F,purchase!N:N,"")))</f>
        <v/>
      </c>
      <c r="L87" s="4" t="n"/>
      <c r="M87" s="86" t="n"/>
      <c r="N87" s="35">
        <f>IF(F87="","",
MAX(0,
_xlfn.XLOOKUP(F87,purchase!F:F,purchase!N:N,"")
-
SUMIFS(L:L,F:F,F87)))</f>
        <v/>
      </c>
      <c r="O87" s="35">
        <f>IF(OR(L87="",M87=""),"",L87-M87)</f>
        <v/>
      </c>
      <c r="P87" s="89">
        <f>_xlfn.SINGLE(IF(F87="","",_xlfn.XLOOKUP(F87,purchase!F:F,purchase!O:O,"")))</f>
        <v/>
      </c>
      <c r="Q87" s="83">
        <f>IF(OR(L87="",M87=""),"",M87/L87)</f>
        <v/>
      </c>
      <c r="R87" s="91">
        <f>IF(OR(P87="",Q87=""),"",Q87-P87)</f>
        <v/>
      </c>
    </row>
    <row r="88">
      <c r="A88" s="25" t="n">
        <v>84</v>
      </c>
      <c r="B88" s="26">
        <f>IF(OR(C88="",F88=""),"",
"PRD-" &amp;
TEXT(DAY(C88),"00") &amp;
CHOOSE(MONTH(C88),"A","B","C","D","E","F","G","H","I","J","K","L") &amp;
TEXT(YEAR(C88),"00") &amp;
"-" &amp;
RIGHT(F88,4))</f>
        <v/>
      </c>
      <c r="C88" s="27" t="n"/>
      <c r="D88" s="26">
        <f>IF(F88="","",_xlfn.XLOOKUP(F88,purchase!F:F,purchase!B:B,""))</f>
        <v/>
      </c>
      <c r="E88" s="26">
        <f>IF(F88="","",_xlfn.XLOOKUP(F88,purchase!F:F,purchase!C:C,""))</f>
        <v/>
      </c>
      <c r="F88" s="4" t="n"/>
      <c r="G88" s="10">
        <f>IF(H88="NRFC","Natural Rubber Field Coagulam","")</f>
        <v/>
      </c>
      <c r="H88" s="10">
        <f>IF(F88="","",_xlfn.XLOOKUP(F88,purchase!F:F,purchase!E:E,""))</f>
        <v/>
      </c>
      <c r="I88" s="10">
        <f>IF(J88="ISNR20","Natural Rubber-TSNR (ISNR-20)","")</f>
        <v/>
      </c>
      <c r="J88" s="10">
        <f>IF(H88="NRFC","ISNR20","")</f>
        <v/>
      </c>
      <c r="K88" s="35">
        <f>_xlfn.SINGLE(IF(F88="","",_xlfn.XLOOKUP(F88,purchase!F:F,purchase!N:N,"")))</f>
        <v/>
      </c>
      <c r="L88" s="4" t="n"/>
      <c r="M88" s="86" t="n"/>
      <c r="N88" s="35">
        <f>IF(F88="","",
MAX(0,
_xlfn.XLOOKUP(F88,purchase!F:F,purchase!N:N,"")
-
SUMIFS(L:L,F:F,F88)))</f>
        <v/>
      </c>
      <c r="O88" s="35">
        <f>IF(OR(L88="",M88=""),"",L88-M88)</f>
        <v/>
      </c>
      <c r="P88" s="89">
        <f>_xlfn.SINGLE(IF(F88="","",_xlfn.XLOOKUP(F88,purchase!F:F,purchase!O:O,"")))</f>
        <v/>
      </c>
      <c r="Q88" s="83">
        <f>IF(OR(L88="",M88=""),"",M88/L88)</f>
        <v/>
      </c>
      <c r="R88" s="91">
        <f>IF(OR(P88="",Q88=""),"",Q88-P88)</f>
        <v/>
      </c>
    </row>
    <row r="89">
      <c r="A89" s="25" t="n">
        <v>85</v>
      </c>
      <c r="B89" s="26">
        <f>IF(OR(C89="",F89=""),"",
"PRD-" &amp;
TEXT(DAY(C89),"00") &amp;
CHOOSE(MONTH(C89),"A","B","C","D","E","F","G","H","I","J","K","L") &amp;
TEXT(YEAR(C89),"00") &amp;
"-" &amp;
RIGHT(F89,4))</f>
        <v/>
      </c>
      <c r="C89" s="27" t="n"/>
      <c r="D89" s="26">
        <f>IF(F89="","",_xlfn.XLOOKUP(F89,purchase!F:F,purchase!B:B,""))</f>
        <v/>
      </c>
      <c r="E89" s="26">
        <f>IF(F89="","",_xlfn.XLOOKUP(F89,purchase!F:F,purchase!C:C,""))</f>
        <v/>
      </c>
      <c r="F89" s="4" t="n"/>
      <c r="G89" s="10">
        <f>IF(H89="NRFC","Natural Rubber Field Coagulam","")</f>
        <v/>
      </c>
      <c r="H89" s="10">
        <f>IF(F89="","",_xlfn.XLOOKUP(F89,purchase!F:F,purchase!E:E,""))</f>
        <v/>
      </c>
      <c r="I89" s="10">
        <f>IF(J89="ISNR20","Natural Rubber-TSNR (ISNR-20)","")</f>
        <v/>
      </c>
      <c r="J89" s="10">
        <f>IF(H89="NRFC","ISNR20","")</f>
        <v/>
      </c>
      <c r="K89" s="35">
        <f>_xlfn.SINGLE(IF(F89="","",_xlfn.XLOOKUP(F89,purchase!F:F,purchase!N:N,"")))</f>
        <v/>
      </c>
      <c r="L89" s="4" t="n"/>
      <c r="M89" s="86" t="n"/>
      <c r="N89" s="35">
        <f>IF(F89="","",
MAX(0,
_xlfn.XLOOKUP(F89,purchase!F:F,purchase!N:N,"")
-
SUMIFS(L:L,F:F,F89)))</f>
        <v/>
      </c>
      <c r="O89" s="35">
        <f>IF(OR(L89="",M89=""),"",L89-M89)</f>
        <v/>
      </c>
      <c r="P89" s="89">
        <f>_xlfn.SINGLE(IF(F89="","",_xlfn.XLOOKUP(F89,purchase!F:F,purchase!O:O,"")))</f>
        <v/>
      </c>
      <c r="Q89" s="83">
        <f>IF(OR(L89="",M89=""),"",M89/L89)</f>
        <v/>
      </c>
      <c r="R89" s="91">
        <f>IF(OR(P89="",Q89=""),"",Q89-P89)</f>
        <v/>
      </c>
    </row>
    <row r="90">
      <c r="A90" s="25" t="n">
        <v>86</v>
      </c>
      <c r="B90" s="26">
        <f>IF(OR(C90="",F90=""),"",
"PRD-" &amp;
TEXT(DAY(C90),"00") &amp;
CHOOSE(MONTH(C90),"A","B","C","D","E","F","G","H","I","J","K","L") &amp;
TEXT(YEAR(C90),"00") &amp;
"-" &amp;
RIGHT(F90,4))</f>
        <v/>
      </c>
      <c r="C90" s="27" t="n"/>
      <c r="D90" s="26">
        <f>IF(F90="","",_xlfn.XLOOKUP(F90,purchase!F:F,purchase!B:B,""))</f>
        <v/>
      </c>
      <c r="E90" s="26">
        <f>IF(F90="","",_xlfn.XLOOKUP(F90,purchase!F:F,purchase!C:C,""))</f>
        <v/>
      </c>
      <c r="F90" s="4" t="n"/>
      <c r="G90" s="10">
        <f>IF(H90="NRFC","Natural Rubber Field Coagulam","")</f>
        <v/>
      </c>
      <c r="H90" s="10">
        <f>IF(F90="","",_xlfn.XLOOKUP(F90,purchase!F:F,purchase!E:E,""))</f>
        <v/>
      </c>
      <c r="I90" s="10">
        <f>IF(J90="ISNR20","Natural Rubber-TSNR (ISNR-20)","")</f>
        <v/>
      </c>
      <c r="J90" s="10">
        <f>IF(H90="NRFC","ISNR20","")</f>
        <v/>
      </c>
      <c r="K90" s="35">
        <f>_xlfn.SINGLE(IF(F90="","",_xlfn.XLOOKUP(F90,purchase!F:F,purchase!N:N,"")))</f>
        <v/>
      </c>
      <c r="L90" s="4" t="n"/>
      <c r="M90" s="86" t="n"/>
      <c r="N90" s="35">
        <f>IF(F90="","",
MAX(0,
_xlfn.XLOOKUP(F90,purchase!F:F,purchase!N:N,"")
-
SUMIFS(L:L,F:F,F90)))</f>
        <v/>
      </c>
      <c r="O90" s="35">
        <f>IF(OR(L90="",M90=""),"",L90-M90)</f>
        <v/>
      </c>
      <c r="P90" s="89">
        <f>_xlfn.SINGLE(IF(F90="","",_xlfn.XLOOKUP(F90,purchase!F:F,purchase!O:O,"")))</f>
        <v/>
      </c>
      <c r="Q90" s="83">
        <f>IF(OR(L90="",M90=""),"",M90/L90)</f>
        <v/>
      </c>
      <c r="R90" s="91">
        <f>IF(OR(P90="",Q90=""),"",Q90-P90)</f>
        <v/>
      </c>
    </row>
    <row r="91">
      <c r="A91" s="25" t="n">
        <v>87</v>
      </c>
      <c r="B91" s="26">
        <f>IF(OR(C91="",F91=""),"",
"PRD-" &amp;
TEXT(DAY(C91),"00") &amp;
CHOOSE(MONTH(C91),"A","B","C","D","E","F","G","H","I","J","K","L") &amp;
TEXT(YEAR(C91),"00") &amp;
"-" &amp;
RIGHT(F91,4))</f>
        <v/>
      </c>
      <c r="C91" s="27" t="n"/>
      <c r="D91" s="26">
        <f>IF(F91="","",_xlfn.XLOOKUP(F91,purchase!F:F,purchase!B:B,""))</f>
        <v/>
      </c>
      <c r="E91" s="26">
        <f>IF(F91="","",_xlfn.XLOOKUP(F91,purchase!F:F,purchase!C:C,""))</f>
        <v/>
      </c>
      <c r="F91" s="4" t="n"/>
      <c r="G91" s="10">
        <f>IF(H91="NRFC","Natural Rubber Field Coagulam","")</f>
        <v/>
      </c>
      <c r="H91" s="10">
        <f>IF(F91="","",_xlfn.XLOOKUP(F91,purchase!F:F,purchase!E:E,""))</f>
        <v/>
      </c>
      <c r="I91" s="10">
        <f>IF(J91="ISNR20","Natural Rubber-TSNR (ISNR-20)","")</f>
        <v/>
      </c>
      <c r="J91" s="10">
        <f>IF(H91="NRFC","ISNR20","")</f>
        <v/>
      </c>
      <c r="K91" s="35">
        <f>_xlfn.SINGLE(IF(F91="","",_xlfn.XLOOKUP(F91,purchase!F:F,purchase!N:N,"")))</f>
        <v/>
      </c>
      <c r="L91" s="4" t="n"/>
      <c r="M91" s="86" t="n"/>
      <c r="N91" s="35">
        <f>IF(F91="","",
MAX(0,
_xlfn.XLOOKUP(F91,purchase!F:F,purchase!N:N,"")
-
SUMIFS(L:L,F:F,F91)))</f>
        <v/>
      </c>
      <c r="O91" s="35">
        <f>IF(OR(L91="",M91=""),"",L91-M91)</f>
        <v/>
      </c>
      <c r="P91" s="89">
        <f>_xlfn.SINGLE(IF(F91="","",_xlfn.XLOOKUP(F91,purchase!F:F,purchase!O:O,"")))</f>
        <v/>
      </c>
      <c r="Q91" s="83">
        <f>IF(OR(L91="",M91=""),"",M91/L91)</f>
        <v/>
      </c>
      <c r="R91" s="91">
        <f>IF(OR(P91="",Q91=""),"",Q91-P91)</f>
        <v/>
      </c>
    </row>
    <row r="92">
      <c r="A92" s="25" t="n">
        <v>88</v>
      </c>
      <c r="B92" s="26">
        <f>IF(OR(C92="",F92=""),"",
"PRD-" &amp;
TEXT(DAY(C92),"00") &amp;
CHOOSE(MONTH(C92),"A","B","C","D","E","F","G","H","I","J","K","L") &amp;
TEXT(YEAR(C92),"00") &amp;
"-" &amp;
RIGHT(F92,4))</f>
        <v/>
      </c>
      <c r="C92" s="27" t="n"/>
      <c r="D92" s="26">
        <f>IF(F92="","",_xlfn.XLOOKUP(F92,purchase!F:F,purchase!B:B,""))</f>
        <v/>
      </c>
      <c r="E92" s="26">
        <f>IF(F92="","",_xlfn.XLOOKUP(F92,purchase!F:F,purchase!C:C,""))</f>
        <v/>
      </c>
      <c r="F92" s="4" t="n"/>
      <c r="G92" s="10">
        <f>IF(H92="NRFC","Natural Rubber Field Coagulam","")</f>
        <v/>
      </c>
      <c r="H92" s="10">
        <f>IF(F92="","",_xlfn.XLOOKUP(F92,purchase!F:F,purchase!E:E,""))</f>
        <v/>
      </c>
      <c r="I92" s="10">
        <f>IF(J92="ISNR20","Natural Rubber-TSNR (ISNR-20)","")</f>
        <v/>
      </c>
      <c r="J92" s="10">
        <f>IF(H92="NRFC","ISNR20","")</f>
        <v/>
      </c>
      <c r="K92" s="35">
        <f>_xlfn.SINGLE(IF(F92="","",_xlfn.XLOOKUP(F92,purchase!F:F,purchase!N:N,"")))</f>
        <v/>
      </c>
      <c r="L92" s="4" t="n"/>
      <c r="M92" s="86" t="n"/>
      <c r="N92" s="35">
        <f>IF(F92="","",
MAX(0,
_xlfn.XLOOKUP(F92,purchase!F:F,purchase!N:N,"")
-
SUMIFS(L:L,F:F,F92)))</f>
        <v/>
      </c>
      <c r="O92" s="35">
        <f>IF(OR(L92="",M92=""),"",L92-M92)</f>
        <v/>
      </c>
      <c r="P92" s="89">
        <f>_xlfn.SINGLE(IF(F92="","",_xlfn.XLOOKUP(F92,purchase!F:F,purchase!O:O,"")))</f>
        <v/>
      </c>
      <c r="Q92" s="83">
        <f>IF(OR(L92="",M92=""),"",M92/L92)</f>
        <v/>
      </c>
      <c r="R92" s="91">
        <f>IF(OR(P92="",Q92=""),"",Q92-P92)</f>
        <v/>
      </c>
    </row>
    <row r="93">
      <c r="A93" s="25" t="n">
        <v>89</v>
      </c>
      <c r="B93" s="26">
        <f>IF(OR(C93="",F93=""),"",
"PRD-" &amp;
TEXT(DAY(C93),"00") &amp;
CHOOSE(MONTH(C93),"A","B","C","D","E","F","G","H","I","J","K","L") &amp;
TEXT(YEAR(C93),"00") &amp;
"-" &amp;
RIGHT(F93,4))</f>
        <v/>
      </c>
      <c r="C93" s="27" t="n"/>
      <c r="D93" s="26">
        <f>IF(F93="","",_xlfn.XLOOKUP(F93,purchase!F:F,purchase!B:B,""))</f>
        <v/>
      </c>
      <c r="E93" s="26">
        <f>IF(F93="","",_xlfn.XLOOKUP(F93,purchase!F:F,purchase!C:C,""))</f>
        <v/>
      </c>
      <c r="F93" s="4" t="n"/>
      <c r="G93" s="10">
        <f>IF(H93="NRFC","Natural Rubber Field Coagulam","")</f>
        <v/>
      </c>
      <c r="H93" s="10">
        <f>IF(F93="","",_xlfn.XLOOKUP(F93,purchase!F:F,purchase!E:E,""))</f>
        <v/>
      </c>
      <c r="I93" s="10">
        <f>IF(J93="ISNR20","Natural Rubber-TSNR (ISNR-20)","")</f>
        <v/>
      </c>
      <c r="J93" s="10">
        <f>IF(H93="NRFC","ISNR20","")</f>
        <v/>
      </c>
      <c r="K93" s="35">
        <f>_xlfn.SINGLE(IF(F93="","",_xlfn.XLOOKUP(F93,purchase!F:F,purchase!N:N,"")))</f>
        <v/>
      </c>
      <c r="L93" s="4" t="n"/>
      <c r="M93" s="86" t="n"/>
      <c r="N93" s="35">
        <f>IF(F93="","",
MAX(0,
_xlfn.XLOOKUP(F93,purchase!F:F,purchase!N:N,"")
-
SUMIFS(L:L,F:F,F93)))</f>
        <v/>
      </c>
      <c r="O93" s="35">
        <f>IF(OR(L93="",M93=""),"",L93-M93)</f>
        <v/>
      </c>
      <c r="P93" s="89">
        <f>_xlfn.SINGLE(IF(F93="","",_xlfn.XLOOKUP(F93,purchase!F:F,purchase!O:O,"")))</f>
        <v/>
      </c>
      <c r="Q93" s="83">
        <f>IF(OR(L93="",M93=""),"",M93/L93)</f>
        <v/>
      </c>
      <c r="R93" s="91">
        <f>IF(OR(P93="",Q93=""),"",Q93-P93)</f>
        <v/>
      </c>
    </row>
    <row r="94">
      <c r="A94" s="25" t="n">
        <v>90</v>
      </c>
      <c r="B94" s="26">
        <f>IF(OR(C94="",F94=""),"",
"PRD-" &amp;
TEXT(DAY(C94),"00") &amp;
CHOOSE(MONTH(C94),"A","B","C","D","E","F","G","H","I","J","K","L") &amp;
TEXT(YEAR(C94),"00") &amp;
"-" &amp;
RIGHT(F94,4))</f>
        <v/>
      </c>
      <c r="C94" s="27" t="n"/>
      <c r="D94" s="26">
        <f>IF(F94="","",_xlfn.XLOOKUP(F94,purchase!F:F,purchase!B:B,""))</f>
        <v/>
      </c>
      <c r="E94" s="26">
        <f>IF(F94="","",_xlfn.XLOOKUP(F94,purchase!F:F,purchase!C:C,""))</f>
        <v/>
      </c>
      <c r="F94" s="4" t="n"/>
      <c r="G94" s="10">
        <f>IF(H94="NRFC","Natural Rubber Field Coagulam","")</f>
        <v/>
      </c>
      <c r="H94" s="10">
        <f>IF(F94="","",_xlfn.XLOOKUP(F94,purchase!F:F,purchase!E:E,""))</f>
        <v/>
      </c>
      <c r="I94" s="10">
        <f>IF(J94="ISNR20","Natural Rubber-TSNR (ISNR-20)","")</f>
        <v/>
      </c>
      <c r="J94" s="10">
        <f>IF(H94="NRFC","ISNR20","")</f>
        <v/>
      </c>
      <c r="K94" s="35">
        <f>_xlfn.SINGLE(IF(F94="","",_xlfn.XLOOKUP(F94,purchase!F:F,purchase!N:N,"")))</f>
        <v/>
      </c>
      <c r="L94" s="4" t="n"/>
      <c r="M94" s="86" t="n"/>
      <c r="N94" s="35">
        <f>IF(F94="","",
MAX(0,
_xlfn.XLOOKUP(F94,purchase!F:F,purchase!N:N,"")
-
SUMIFS(L:L,F:F,F94)))</f>
        <v/>
      </c>
      <c r="O94" s="35">
        <f>IF(OR(L94="",M94=""),"",L94-M94)</f>
        <v/>
      </c>
      <c r="P94" s="89">
        <f>_xlfn.SINGLE(IF(F94="","",_xlfn.XLOOKUP(F94,purchase!F:F,purchase!O:O,"")))</f>
        <v/>
      </c>
      <c r="Q94" s="83">
        <f>IF(OR(L94="",M94=""),"",M94/L94)</f>
        <v/>
      </c>
      <c r="R94" s="91">
        <f>IF(OR(P94="",Q94=""),"",Q94-P94)</f>
        <v/>
      </c>
    </row>
    <row r="95">
      <c r="A95" s="25" t="n">
        <v>91</v>
      </c>
      <c r="B95" s="26">
        <f>IF(OR(C95="",F95=""),"",
"PRD-" &amp;
TEXT(DAY(C95),"00") &amp;
CHOOSE(MONTH(C95),"A","B","C","D","E","F","G","H","I","J","K","L") &amp;
TEXT(YEAR(C95),"00") &amp;
"-" &amp;
RIGHT(F95,4))</f>
        <v/>
      </c>
      <c r="C95" s="27" t="n"/>
      <c r="D95" s="26">
        <f>IF(F95="","",_xlfn.XLOOKUP(F95,purchase!F:F,purchase!B:B,""))</f>
        <v/>
      </c>
      <c r="E95" s="26">
        <f>IF(F95="","",_xlfn.XLOOKUP(F95,purchase!F:F,purchase!C:C,""))</f>
        <v/>
      </c>
      <c r="F95" s="4" t="n"/>
      <c r="G95" s="10">
        <f>IF(H95="NRFC","Natural Rubber Field Coagulam","")</f>
        <v/>
      </c>
      <c r="H95" s="10">
        <f>IF(F95="","",_xlfn.XLOOKUP(F95,purchase!F:F,purchase!E:E,""))</f>
        <v/>
      </c>
      <c r="I95" s="10">
        <f>IF(J95="ISNR20","Natural Rubber-TSNR (ISNR-20)","")</f>
        <v/>
      </c>
      <c r="J95" s="10">
        <f>IF(H95="NRFC","ISNR20","")</f>
        <v/>
      </c>
      <c r="K95" s="35">
        <f>_xlfn.SINGLE(IF(F95="","",_xlfn.XLOOKUP(F95,purchase!F:F,purchase!N:N,"")))</f>
        <v/>
      </c>
      <c r="L95" s="4" t="n"/>
      <c r="M95" s="86" t="n"/>
      <c r="N95" s="35">
        <f>IF(F95="","",
MAX(0,
_xlfn.XLOOKUP(F95,purchase!F:F,purchase!N:N,"")
-
SUMIFS(L:L,F:F,F95)))</f>
        <v/>
      </c>
      <c r="O95" s="35">
        <f>IF(OR(L95="",M95=""),"",L95-M95)</f>
        <v/>
      </c>
      <c r="P95" s="89">
        <f>_xlfn.SINGLE(IF(F95="","",_xlfn.XLOOKUP(F95,purchase!F:F,purchase!O:O,"")))</f>
        <v/>
      </c>
      <c r="Q95" s="83">
        <f>IF(OR(L95="",M95=""),"",M95/L95)</f>
        <v/>
      </c>
      <c r="R95" s="91">
        <f>IF(OR(P95="",Q95=""),"",Q95-P95)</f>
        <v/>
      </c>
    </row>
    <row r="96">
      <c r="A96" s="25" t="n">
        <v>92</v>
      </c>
      <c r="B96" s="26">
        <f>IF(OR(C96="",F96=""),"",
"PRD-" &amp;
TEXT(DAY(C96),"00") &amp;
CHOOSE(MONTH(C96),"A","B","C","D","E","F","G","H","I","J","K","L") &amp;
TEXT(YEAR(C96),"00") &amp;
"-" &amp;
RIGHT(F96,4))</f>
        <v/>
      </c>
      <c r="C96" s="27" t="n"/>
      <c r="D96" s="26">
        <f>IF(F96="","",_xlfn.XLOOKUP(F96,purchase!F:F,purchase!B:B,""))</f>
        <v/>
      </c>
      <c r="E96" s="26">
        <f>IF(F96="","",_xlfn.XLOOKUP(F96,purchase!F:F,purchase!C:C,""))</f>
        <v/>
      </c>
      <c r="F96" s="4" t="n"/>
      <c r="G96" s="10">
        <f>IF(H96="NRFC","Natural Rubber Field Coagulam","")</f>
        <v/>
      </c>
      <c r="H96" s="10">
        <f>IF(F96="","",_xlfn.XLOOKUP(F96,purchase!F:F,purchase!E:E,""))</f>
        <v/>
      </c>
      <c r="I96" s="10">
        <f>IF(J96="ISNR20","Natural Rubber-TSNR (ISNR-20)","")</f>
        <v/>
      </c>
      <c r="J96" s="10">
        <f>IF(H96="NRFC","ISNR20","")</f>
        <v/>
      </c>
      <c r="K96" s="35">
        <f>_xlfn.SINGLE(IF(F96="","",_xlfn.XLOOKUP(F96,purchase!F:F,purchase!N:N,"")))</f>
        <v/>
      </c>
      <c r="L96" s="4" t="n"/>
      <c r="M96" s="86" t="n"/>
      <c r="N96" s="35">
        <f>IF(F96="","",
MAX(0,
_xlfn.XLOOKUP(F96,purchase!F:F,purchase!N:N,"")
-
SUMIFS(L:L,F:F,F96)))</f>
        <v/>
      </c>
      <c r="O96" s="35">
        <f>IF(OR(L96="",M96=""),"",L96-M96)</f>
        <v/>
      </c>
      <c r="P96" s="89">
        <f>_xlfn.SINGLE(IF(F96="","",_xlfn.XLOOKUP(F96,purchase!F:F,purchase!O:O,"")))</f>
        <v/>
      </c>
      <c r="Q96" s="83">
        <f>IF(OR(L96="",M96=""),"",M96/L96)</f>
        <v/>
      </c>
      <c r="R96" s="91">
        <f>IF(OR(P96="",Q96=""),"",Q96-P96)</f>
        <v/>
      </c>
    </row>
    <row r="97">
      <c r="A97" s="25" t="n">
        <v>93</v>
      </c>
      <c r="B97" s="26">
        <f>IF(OR(C97="",F97=""),"",
"PRD-" &amp;
TEXT(DAY(C97),"00") &amp;
CHOOSE(MONTH(C97),"A","B","C","D","E","F","G","H","I","J","K","L") &amp;
TEXT(YEAR(C97),"00") &amp;
"-" &amp;
RIGHT(F97,4))</f>
        <v/>
      </c>
      <c r="C97" s="27" t="n"/>
      <c r="D97" s="26">
        <f>IF(F97="","",_xlfn.XLOOKUP(F97,purchase!F:F,purchase!B:B,""))</f>
        <v/>
      </c>
      <c r="E97" s="26">
        <f>IF(F97="","",_xlfn.XLOOKUP(F97,purchase!F:F,purchase!C:C,""))</f>
        <v/>
      </c>
      <c r="F97" s="4" t="n"/>
      <c r="G97" s="10">
        <f>IF(H97="NRFC","Natural Rubber Field Coagulam","")</f>
        <v/>
      </c>
      <c r="H97" s="10">
        <f>IF(F97="","",_xlfn.XLOOKUP(F97,purchase!F:F,purchase!E:E,""))</f>
        <v/>
      </c>
      <c r="I97" s="10">
        <f>IF(J97="ISNR20","Natural Rubber-TSNR (ISNR-20)","")</f>
        <v/>
      </c>
      <c r="J97" s="10">
        <f>IF(H97="NRFC","ISNR20","")</f>
        <v/>
      </c>
      <c r="K97" s="35">
        <f>_xlfn.SINGLE(IF(F97="","",_xlfn.XLOOKUP(F97,purchase!F:F,purchase!N:N,"")))</f>
        <v/>
      </c>
      <c r="L97" s="4" t="n"/>
      <c r="M97" s="86" t="n"/>
      <c r="N97" s="35">
        <f>IF(F97="","",
MAX(0,
_xlfn.XLOOKUP(F97,purchase!F:F,purchase!N:N,"")
-
SUMIFS(L:L,F:F,F97)))</f>
        <v/>
      </c>
      <c r="O97" s="35">
        <f>IF(OR(L97="",M97=""),"",L97-M97)</f>
        <v/>
      </c>
      <c r="P97" s="89">
        <f>_xlfn.SINGLE(IF(F97="","",_xlfn.XLOOKUP(F97,purchase!F:F,purchase!O:O,"")))</f>
        <v/>
      </c>
      <c r="Q97" s="83">
        <f>IF(OR(L97="",M97=""),"",M97/L97)</f>
        <v/>
      </c>
      <c r="R97" s="91">
        <f>IF(OR(P97="",Q97=""),"",Q97-P97)</f>
        <v/>
      </c>
    </row>
    <row r="98">
      <c r="A98" s="25" t="n">
        <v>94</v>
      </c>
      <c r="B98" s="26">
        <f>IF(OR(C98="",F98=""),"",
"PRD-" &amp;
TEXT(DAY(C98),"00") &amp;
CHOOSE(MONTH(C98),"A","B","C","D","E","F","G","H","I","J","K","L") &amp;
TEXT(YEAR(C98),"00") &amp;
"-" &amp;
RIGHT(F98,4))</f>
        <v/>
      </c>
      <c r="C98" s="27" t="n"/>
      <c r="D98" s="26">
        <f>IF(F98="","",_xlfn.XLOOKUP(F98,purchase!F:F,purchase!B:B,""))</f>
        <v/>
      </c>
      <c r="E98" s="26">
        <f>IF(F98="","",_xlfn.XLOOKUP(F98,purchase!F:F,purchase!C:C,""))</f>
        <v/>
      </c>
      <c r="F98" s="4" t="n"/>
      <c r="G98" s="10">
        <f>IF(H98="NRFC","Natural Rubber Field Coagulam","")</f>
        <v/>
      </c>
      <c r="H98" s="10">
        <f>IF(F98="","",_xlfn.XLOOKUP(F98,purchase!F:F,purchase!E:E,""))</f>
        <v/>
      </c>
      <c r="I98" s="10">
        <f>IF(J98="ISNR20","Natural Rubber-TSNR (ISNR-20)","")</f>
        <v/>
      </c>
      <c r="J98" s="10">
        <f>IF(H98="NRFC","ISNR20","")</f>
        <v/>
      </c>
      <c r="K98" s="35">
        <f>_xlfn.SINGLE(IF(F98="","",_xlfn.XLOOKUP(F98,purchase!F:F,purchase!N:N,"")))</f>
        <v/>
      </c>
      <c r="L98" s="4" t="n"/>
      <c r="M98" s="86" t="n"/>
      <c r="N98" s="35">
        <f>IF(F98="","",
MAX(0,
_xlfn.XLOOKUP(F98,purchase!F:F,purchase!N:N,"")
-
SUMIFS(L:L,F:F,F98)))</f>
        <v/>
      </c>
      <c r="O98" s="35">
        <f>IF(OR(L98="",M98=""),"",L98-M98)</f>
        <v/>
      </c>
      <c r="P98" s="89">
        <f>_xlfn.SINGLE(IF(F98="","",_xlfn.XLOOKUP(F98,purchase!F:F,purchase!O:O,"")))</f>
        <v/>
      </c>
      <c r="Q98" s="83">
        <f>IF(OR(L98="",M98=""),"",M98/L98)</f>
        <v/>
      </c>
      <c r="R98" s="91">
        <f>IF(OR(P98="",Q98=""),"",Q98-P98)</f>
        <v/>
      </c>
    </row>
    <row r="99">
      <c r="A99" s="25" t="n">
        <v>95</v>
      </c>
      <c r="B99" s="26">
        <f>IF(OR(C99="",F99=""),"",
"PRD-" &amp;
TEXT(DAY(C99),"00") &amp;
CHOOSE(MONTH(C99),"A","B","C","D","E","F","G","H","I","J","K","L") &amp;
TEXT(YEAR(C99),"00") &amp;
"-" &amp;
RIGHT(F99,4))</f>
        <v/>
      </c>
      <c r="C99" s="27" t="n"/>
      <c r="D99" s="26">
        <f>IF(F99="","",_xlfn.XLOOKUP(F99,purchase!F:F,purchase!B:B,""))</f>
        <v/>
      </c>
      <c r="E99" s="26">
        <f>IF(F99="","",_xlfn.XLOOKUP(F99,purchase!F:F,purchase!C:C,""))</f>
        <v/>
      </c>
      <c r="F99" s="4" t="n"/>
      <c r="G99" s="10">
        <f>IF(H99="NRFC","Natural Rubber Field Coagulam","")</f>
        <v/>
      </c>
      <c r="H99" s="10">
        <f>IF(F99="","",_xlfn.XLOOKUP(F99,purchase!F:F,purchase!E:E,""))</f>
        <v/>
      </c>
      <c r="I99" s="10">
        <f>IF(J99="ISNR20","Natural Rubber-TSNR (ISNR-20)","")</f>
        <v/>
      </c>
      <c r="J99" s="10">
        <f>IF(H99="NRFC","ISNR20","")</f>
        <v/>
      </c>
      <c r="K99" s="35">
        <f>_xlfn.SINGLE(IF(F99="","",_xlfn.XLOOKUP(F99,purchase!F:F,purchase!N:N,"")))</f>
        <v/>
      </c>
      <c r="L99" s="4" t="n"/>
      <c r="M99" s="86" t="n"/>
      <c r="N99" s="35">
        <f>IF(F99="","",
MAX(0,
_xlfn.XLOOKUP(F99,purchase!F:F,purchase!N:N,"")
-
SUMIFS(L:L,F:F,F99)))</f>
        <v/>
      </c>
      <c r="O99" s="35">
        <f>IF(OR(L99="",M99=""),"",L99-M99)</f>
        <v/>
      </c>
      <c r="P99" s="89">
        <f>_xlfn.SINGLE(IF(F99="","",_xlfn.XLOOKUP(F99,purchase!F:F,purchase!O:O,"")))</f>
        <v/>
      </c>
      <c r="Q99" s="83">
        <f>IF(OR(L99="",M99=""),"",M99/L99)</f>
        <v/>
      </c>
      <c r="R99" s="91">
        <f>IF(OR(P99="",Q99=""),"",Q99-P99)</f>
        <v/>
      </c>
    </row>
    <row r="100">
      <c r="A100" s="25" t="n">
        <v>96</v>
      </c>
      <c r="B100" s="26">
        <f>IF(OR(C100="",F100=""),"",
"PRD-" &amp;
TEXT(DAY(C100),"00") &amp;
CHOOSE(MONTH(C100),"A","B","C","D","E","F","G","H","I","J","K","L") &amp;
TEXT(YEAR(C100),"00") &amp;
"-" &amp;
RIGHT(F100,4))</f>
        <v/>
      </c>
      <c r="C100" s="27" t="n"/>
      <c r="D100" s="26">
        <f>IF(F100="","",_xlfn.XLOOKUP(F100,purchase!F:F,purchase!B:B,""))</f>
        <v/>
      </c>
      <c r="E100" s="26">
        <f>IF(F100="","",_xlfn.XLOOKUP(F100,purchase!F:F,purchase!C:C,""))</f>
        <v/>
      </c>
      <c r="F100" s="4" t="n"/>
      <c r="G100" s="10">
        <f>IF(H100="NRFC","Natural Rubber Field Coagulam","")</f>
        <v/>
      </c>
      <c r="H100" s="10">
        <f>IF(F100="","",_xlfn.XLOOKUP(F100,purchase!F:F,purchase!E:E,""))</f>
        <v/>
      </c>
      <c r="I100" s="10">
        <f>IF(J100="ISNR20","Natural Rubber-TSNR (ISNR-20)","")</f>
        <v/>
      </c>
      <c r="J100" s="10">
        <f>IF(H100="NRFC","ISNR20","")</f>
        <v/>
      </c>
      <c r="K100" s="35">
        <f>_xlfn.SINGLE(IF(F100="","",_xlfn.XLOOKUP(F100,purchase!F:F,purchase!N:N,"")))</f>
        <v/>
      </c>
      <c r="L100" s="4" t="n"/>
      <c r="M100" s="86" t="n"/>
      <c r="N100" s="35">
        <f>IF(F100="","",
MAX(0,
_xlfn.XLOOKUP(F100,purchase!F:F,purchase!N:N,"")
-
SUMIFS(L:L,F:F,F100)))</f>
        <v/>
      </c>
      <c r="O100" s="35">
        <f>IF(OR(L100="",M100=""),"",L100-M100)</f>
        <v/>
      </c>
      <c r="P100" s="89">
        <f>_xlfn.SINGLE(IF(F100="","",_xlfn.XLOOKUP(F100,purchase!F:F,purchase!O:O,"")))</f>
        <v/>
      </c>
      <c r="Q100" s="83">
        <f>IF(OR(L100="",M100=""),"",M100/L100)</f>
        <v/>
      </c>
      <c r="R100" s="91">
        <f>IF(OR(P100="",Q100=""),"",Q100-P100)</f>
        <v/>
      </c>
    </row>
    <row r="101">
      <c r="A101" s="25" t="n">
        <v>97</v>
      </c>
      <c r="B101" s="26">
        <f>IF(OR(C101="",F101=""),"",
"PRD-" &amp;
TEXT(DAY(C101),"00") &amp;
CHOOSE(MONTH(C101),"A","B","C","D","E","F","G","H","I","J","K","L") &amp;
TEXT(YEAR(C101),"00") &amp;
"-" &amp;
RIGHT(F101,4))</f>
        <v/>
      </c>
      <c r="C101" s="27" t="n"/>
      <c r="D101" s="26">
        <f>IF(F101="","",_xlfn.XLOOKUP(F101,purchase!F:F,purchase!B:B,""))</f>
        <v/>
      </c>
      <c r="E101" s="26">
        <f>IF(F101="","",_xlfn.XLOOKUP(F101,purchase!F:F,purchase!C:C,""))</f>
        <v/>
      </c>
      <c r="F101" s="4" t="n"/>
      <c r="G101" s="10">
        <f>IF(H101="NRFC","Natural Rubber Field Coagulam","")</f>
        <v/>
      </c>
      <c r="H101" s="10">
        <f>IF(F101="","",_xlfn.XLOOKUP(F101,purchase!F:F,purchase!E:E,""))</f>
        <v/>
      </c>
      <c r="I101" s="10">
        <f>IF(J101="ISNR20","Natural Rubber-TSNR (ISNR-20)","")</f>
        <v/>
      </c>
      <c r="J101" s="10">
        <f>IF(H101="NRFC","ISNR20","")</f>
        <v/>
      </c>
      <c r="K101" s="35">
        <f>_xlfn.SINGLE(IF(F101="","",_xlfn.XLOOKUP(F101,purchase!F:F,purchase!N:N,"")))</f>
        <v/>
      </c>
      <c r="L101" s="4" t="n"/>
      <c r="M101" s="86" t="n"/>
      <c r="N101" s="35">
        <f>IF(F101="","",
MAX(0,
_xlfn.XLOOKUP(F101,purchase!F:F,purchase!N:N,"")
-
SUMIFS(L:L,F:F,F101)))</f>
        <v/>
      </c>
      <c r="O101" s="35">
        <f>IF(OR(L101="",M101=""),"",L101-M101)</f>
        <v/>
      </c>
      <c r="P101" s="89">
        <f>_xlfn.SINGLE(IF(F101="","",_xlfn.XLOOKUP(F101,purchase!F:F,purchase!O:O,"")))</f>
        <v/>
      </c>
      <c r="Q101" s="83">
        <f>IF(OR(L101="",M101=""),"",M101/L101)</f>
        <v/>
      </c>
      <c r="R101" s="91">
        <f>IF(OR(P101="",Q101=""),"",Q101-P101)</f>
        <v/>
      </c>
    </row>
    <row r="102">
      <c r="A102" s="25" t="n">
        <v>98</v>
      </c>
      <c r="B102" s="26">
        <f>IF(OR(C102="",F102=""),"",
"PRD-" &amp;
TEXT(DAY(C102),"00") &amp;
CHOOSE(MONTH(C102),"A","B","C","D","E","F","G","H","I","J","K","L") &amp;
TEXT(YEAR(C102),"00") &amp;
"-" &amp;
RIGHT(F102,4))</f>
        <v/>
      </c>
      <c r="C102" s="27" t="n"/>
      <c r="D102" s="26">
        <f>IF(F102="","",_xlfn.XLOOKUP(F102,purchase!F:F,purchase!B:B,""))</f>
        <v/>
      </c>
      <c r="E102" s="26">
        <f>IF(F102="","",_xlfn.XLOOKUP(F102,purchase!F:F,purchase!C:C,""))</f>
        <v/>
      </c>
      <c r="F102" s="4" t="n"/>
      <c r="G102" s="10">
        <f>IF(H102="NRFC","Natural Rubber Field Coagulam","")</f>
        <v/>
      </c>
      <c r="H102" s="10">
        <f>IF(F102="","",_xlfn.XLOOKUP(F102,purchase!F:F,purchase!E:E,""))</f>
        <v/>
      </c>
      <c r="I102" s="10">
        <f>IF(J102="ISNR20","Natural Rubber-TSNR (ISNR-20)","")</f>
        <v/>
      </c>
      <c r="J102" s="10">
        <f>IF(H102="NRFC","ISNR20","")</f>
        <v/>
      </c>
      <c r="K102" s="35">
        <f>_xlfn.SINGLE(IF(F102="","",_xlfn.XLOOKUP(F102,purchase!F:F,purchase!N:N,"")))</f>
        <v/>
      </c>
      <c r="L102" s="4" t="n"/>
      <c r="M102" s="86" t="n"/>
      <c r="N102" s="35">
        <f>IF(F102="","",
MAX(0,
_xlfn.XLOOKUP(F102,purchase!F:F,purchase!N:N,"")
-
SUMIFS(L:L,F:F,F102)))</f>
        <v/>
      </c>
      <c r="O102" s="35">
        <f>IF(OR(L102="",M102=""),"",L102-M102)</f>
        <v/>
      </c>
      <c r="P102" s="89">
        <f>_xlfn.SINGLE(IF(F102="","",_xlfn.XLOOKUP(F102,purchase!F:F,purchase!O:O,"")))</f>
        <v/>
      </c>
      <c r="Q102" s="83">
        <f>IF(OR(L102="",M102=""),"",M102/L102)</f>
        <v/>
      </c>
      <c r="R102" s="91">
        <f>IF(OR(P102="",Q102=""),"",Q102-P102)</f>
        <v/>
      </c>
    </row>
    <row r="103">
      <c r="A103" s="25" t="n">
        <v>99</v>
      </c>
      <c r="B103" s="26">
        <f>IF(OR(C103="",F103=""),"",
"PRD-" &amp;
TEXT(DAY(C103),"00") &amp;
CHOOSE(MONTH(C103),"A","B","C","D","E","F","G","H","I","J","K","L") &amp;
TEXT(YEAR(C103),"00") &amp;
"-" &amp;
RIGHT(F103,4))</f>
        <v/>
      </c>
      <c r="C103" s="27" t="n"/>
      <c r="D103" s="26">
        <f>IF(F103="","",_xlfn.XLOOKUP(F103,purchase!F:F,purchase!B:B,""))</f>
        <v/>
      </c>
      <c r="E103" s="26">
        <f>IF(F103="","",_xlfn.XLOOKUP(F103,purchase!F:F,purchase!C:C,""))</f>
        <v/>
      </c>
      <c r="F103" s="4" t="n"/>
      <c r="G103" s="10">
        <f>IF(H103="NRFC","Natural Rubber Field Coagulam","")</f>
        <v/>
      </c>
      <c r="H103" s="10">
        <f>IF(F103="","",_xlfn.XLOOKUP(F103,purchase!F:F,purchase!E:E,""))</f>
        <v/>
      </c>
      <c r="I103" s="10">
        <f>IF(J103="ISNR20","Natural Rubber-TSNR (ISNR-20)","")</f>
        <v/>
      </c>
      <c r="J103" s="10">
        <f>IF(H103="NRFC","ISNR20","")</f>
        <v/>
      </c>
      <c r="K103" s="35">
        <f>_xlfn.SINGLE(IF(F103="","",_xlfn.XLOOKUP(F103,purchase!F:F,purchase!N:N,"")))</f>
        <v/>
      </c>
      <c r="L103" s="4" t="n"/>
      <c r="M103" s="86" t="n"/>
      <c r="N103" s="35">
        <f>IF(F103="","",
MAX(0,
_xlfn.XLOOKUP(F103,purchase!F:F,purchase!N:N,"")
-
SUMIFS(L:L,F:F,F103)))</f>
        <v/>
      </c>
      <c r="O103" s="35">
        <f>IF(OR(L103="",M103=""),"",L103-M103)</f>
        <v/>
      </c>
      <c r="P103" s="89">
        <f>_xlfn.SINGLE(IF(F103="","",_xlfn.XLOOKUP(F103,purchase!F:F,purchase!O:O,"")))</f>
        <v/>
      </c>
      <c r="Q103" s="83">
        <f>IF(OR(L103="",M103=""),"",M103/L103)</f>
        <v/>
      </c>
      <c r="R103" s="91">
        <f>IF(OR(P103="",Q103=""),"",Q103-P103)</f>
        <v/>
      </c>
    </row>
    <row r="104">
      <c r="A104" s="25" t="n">
        <v>100</v>
      </c>
      <c r="B104" s="26">
        <f>IF(OR(C104="",F104=""),"",
"PRD-" &amp;
TEXT(DAY(C104),"00") &amp;
CHOOSE(MONTH(C104),"A","B","C","D","E","F","G","H","I","J","K","L") &amp;
TEXT(YEAR(C104),"00") &amp;
"-" &amp;
RIGHT(F104,4))</f>
        <v/>
      </c>
      <c r="C104" s="27" t="n"/>
      <c r="D104" s="26">
        <f>IF(F104="","",_xlfn.XLOOKUP(F104,purchase!F:F,purchase!B:B,""))</f>
        <v/>
      </c>
      <c r="E104" s="26">
        <f>IF(F104="","",_xlfn.XLOOKUP(F104,purchase!F:F,purchase!C:C,""))</f>
        <v/>
      </c>
      <c r="F104" s="4" t="n"/>
      <c r="G104" s="10">
        <f>IF(H104="NRFC","Natural Rubber Field Coagulam","")</f>
        <v/>
      </c>
      <c r="H104" s="10">
        <f>IF(F104="","",_xlfn.XLOOKUP(F104,purchase!F:F,purchase!E:E,""))</f>
        <v/>
      </c>
      <c r="I104" s="10">
        <f>IF(J104="ISNR20","Natural Rubber-TSNR (ISNR-20)","")</f>
        <v/>
      </c>
      <c r="J104" s="10">
        <f>IF(H104="NRFC","ISNR20","")</f>
        <v/>
      </c>
      <c r="K104" s="35">
        <f>_xlfn.SINGLE(IF(F104="","",_xlfn.XLOOKUP(F104,purchase!F:F,purchase!N:N,"")))</f>
        <v/>
      </c>
      <c r="L104" s="4" t="n"/>
      <c r="M104" s="86" t="n"/>
      <c r="N104" s="35">
        <f>IF(F104="","",
MAX(0,
_xlfn.XLOOKUP(F104,purchase!F:F,purchase!N:N,"")
-
SUMIFS(L:L,F:F,F104)))</f>
        <v/>
      </c>
      <c r="O104" s="35">
        <f>IF(OR(L104="",M104=""),"",L104-M104)</f>
        <v/>
      </c>
      <c r="P104" s="89">
        <f>_xlfn.SINGLE(IF(F104="","",_xlfn.XLOOKUP(F104,purchase!F:F,purchase!O:O,"")))</f>
        <v/>
      </c>
      <c r="Q104" s="83">
        <f>IF(OR(L104="",M104=""),"",M104/L104)</f>
        <v/>
      </c>
      <c r="R104" s="91">
        <f>IF(OR(P104="",Q104=""),"",Q104-P104)</f>
        <v/>
      </c>
    </row>
    <row r="105">
      <c r="A105" s="25" t="n">
        <v>101</v>
      </c>
      <c r="B105" s="26">
        <f>IF(OR(C105="",F105=""),"",
"PRD-" &amp;
TEXT(DAY(C105),"00") &amp;
CHOOSE(MONTH(C105),"A","B","C","D","E","F","G","H","I","J","K","L") &amp;
TEXT(YEAR(C105),"00") &amp;
"-" &amp;
RIGHT(F105,4))</f>
        <v/>
      </c>
      <c r="C105" s="27" t="n"/>
      <c r="D105" s="26">
        <f>IF(F105="","",_xlfn.XLOOKUP(F105,purchase!F:F,purchase!B:B,""))</f>
        <v/>
      </c>
      <c r="E105" s="26">
        <f>IF(F105="","",_xlfn.XLOOKUP(F105,purchase!F:F,purchase!C:C,""))</f>
        <v/>
      </c>
      <c r="F105" s="4" t="n"/>
      <c r="G105" s="10">
        <f>IF(H105="NRFC","Natural Rubber Field Coagulam","")</f>
        <v/>
      </c>
      <c r="H105" s="10">
        <f>IF(F105="","",_xlfn.XLOOKUP(F105,purchase!F:F,purchase!E:E,""))</f>
        <v/>
      </c>
      <c r="I105" s="10">
        <f>IF(J105="ISNR20","Natural Rubber-TSNR (ISNR-20)","")</f>
        <v/>
      </c>
      <c r="J105" s="10">
        <f>IF(H105="NRFC","ISNR20","")</f>
        <v/>
      </c>
      <c r="K105" s="35">
        <f>_xlfn.SINGLE(IF(F105="","",_xlfn.XLOOKUP(F105,purchase!F:F,purchase!N:N,"")))</f>
        <v/>
      </c>
      <c r="L105" s="4" t="n"/>
      <c r="M105" s="86" t="n"/>
      <c r="N105" s="35">
        <f>IF(F105="","",
MAX(0,
_xlfn.XLOOKUP(F105,purchase!F:F,purchase!N:N,"")
-
SUMIFS(L:L,F:F,F105)))</f>
        <v/>
      </c>
      <c r="O105" s="35">
        <f>IF(OR(L105="",M105=""),"",L105-M105)</f>
        <v/>
      </c>
      <c r="P105" s="89">
        <f>_xlfn.SINGLE(IF(F105="","",_xlfn.XLOOKUP(F105,purchase!F:F,purchase!O:O,"")))</f>
        <v/>
      </c>
      <c r="Q105" s="83">
        <f>IF(OR(L105="",M105=""),"",M105/L105)</f>
        <v/>
      </c>
      <c r="R105" s="91">
        <f>IF(OR(P105="",Q105=""),"",Q105-P105)</f>
        <v/>
      </c>
    </row>
    <row r="106">
      <c r="A106" s="25" t="n">
        <v>102</v>
      </c>
      <c r="B106" s="26">
        <f>IF(OR(C106="",F106=""),"",
"PRD-" &amp;
TEXT(DAY(C106),"00") &amp;
CHOOSE(MONTH(C106),"A","B","C","D","E","F","G","H","I","J","K","L") &amp;
TEXT(YEAR(C106),"00") &amp;
"-" &amp;
RIGHT(F106,4))</f>
        <v/>
      </c>
      <c r="C106" s="27" t="n"/>
      <c r="D106" s="26">
        <f>IF(F106="","",_xlfn.XLOOKUP(F106,purchase!F:F,purchase!B:B,""))</f>
        <v/>
      </c>
      <c r="E106" s="26">
        <f>IF(F106="","",_xlfn.XLOOKUP(F106,purchase!F:F,purchase!C:C,""))</f>
        <v/>
      </c>
      <c r="F106" s="4" t="n"/>
      <c r="G106" s="10">
        <f>IF(H106="NRFC","Natural Rubber Field Coagulam","")</f>
        <v/>
      </c>
      <c r="H106" s="10">
        <f>IF(F106="","",_xlfn.XLOOKUP(F106,purchase!F:F,purchase!E:E,""))</f>
        <v/>
      </c>
      <c r="I106" s="10">
        <f>IF(J106="ISNR20","Natural Rubber-TSNR (ISNR-20)","")</f>
        <v/>
      </c>
      <c r="J106" s="10">
        <f>IF(H106="NRFC","ISNR20","")</f>
        <v/>
      </c>
      <c r="K106" s="35">
        <f>_xlfn.SINGLE(IF(F106="","",_xlfn.XLOOKUP(F106,purchase!F:F,purchase!N:N,"")))</f>
        <v/>
      </c>
      <c r="L106" s="4" t="n"/>
      <c r="M106" s="86" t="n"/>
      <c r="N106" s="35">
        <f>IF(F106="","",
MAX(0,
_xlfn.XLOOKUP(F106,purchase!F:F,purchase!N:N,"")
-
SUMIFS(L:L,F:F,F106)))</f>
        <v/>
      </c>
      <c r="O106" s="35">
        <f>IF(OR(L106="",M106=""),"",L106-M106)</f>
        <v/>
      </c>
      <c r="P106" s="89">
        <f>_xlfn.SINGLE(IF(F106="","",_xlfn.XLOOKUP(F106,purchase!F:F,purchase!O:O,"")))</f>
        <v/>
      </c>
      <c r="Q106" s="83">
        <f>IF(OR(L106="",M106=""),"",M106/L106)</f>
        <v/>
      </c>
      <c r="R106" s="91">
        <f>IF(OR(P106="",Q106=""),"",Q106-P106)</f>
        <v/>
      </c>
    </row>
    <row r="107">
      <c r="A107" s="25" t="n">
        <v>103</v>
      </c>
      <c r="B107" s="26">
        <f>IF(OR(C107="",F107=""),"",
"PRD-" &amp;
TEXT(DAY(C107),"00") &amp;
CHOOSE(MONTH(C107),"A","B","C","D","E","F","G","H","I","J","K","L") &amp;
TEXT(YEAR(C107),"00") &amp;
"-" &amp;
RIGHT(F107,4))</f>
        <v/>
      </c>
      <c r="C107" s="27" t="n"/>
      <c r="D107" s="26">
        <f>IF(F107="","",_xlfn.XLOOKUP(F107,purchase!F:F,purchase!B:B,""))</f>
        <v/>
      </c>
      <c r="E107" s="26">
        <f>IF(F107="","",_xlfn.XLOOKUP(F107,purchase!F:F,purchase!C:C,""))</f>
        <v/>
      </c>
      <c r="F107" s="4" t="n"/>
      <c r="G107" s="10">
        <f>IF(H107="NRFC","Natural Rubber Field Coagulam","")</f>
        <v/>
      </c>
      <c r="H107" s="10">
        <f>IF(F107="","",_xlfn.XLOOKUP(F107,purchase!F:F,purchase!E:E,""))</f>
        <v/>
      </c>
      <c r="I107" s="10">
        <f>IF(J107="ISNR20","Natural Rubber-TSNR (ISNR-20)","")</f>
        <v/>
      </c>
      <c r="J107" s="10">
        <f>IF(H107="NRFC","ISNR20","")</f>
        <v/>
      </c>
      <c r="K107" s="35">
        <f>_xlfn.SINGLE(IF(F107="","",_xlfn.XLOOKUP(F107,purchase!F:F,purchase!N:N,"")))</f>
        <v/>
      </c>
      <c r="L107" s="4" t="n"/>
      <c r="M107" s="86" t="n"/>
      <c r="N107" s="35">
        <f>IF(F107="","",
MAX(0,
_xlfn.XLOOKUP(F107,purchase!F:F,purchase!N:N,"")
-
SUMIFS(L:L,F:F,F107)))</f>
        <v/>
      </c>
      <c r="O107" s="35">
        <f>IF(OR(L107="",M107=""),"",L107-M107)</f>
        <v/>
      </c>
      <c r="P107" s="89">
        <f>_xlfn.SINGLE(IF(F107="","",_xlfn.XLOOKUP(F107,purchase!F:F,purchase!O:O,"")))</f>
        <v/>
      </c>
      <c r="Q107" s="83">
        <f>IF(OR(L107="",M107=""),"",M107/L107)</f>
        <v/>
      </c>
      <c r="R107" s="91">
        <f>IF(OR(P107="",Q107=""),"",Q107-P107)</f>
        <v/>
      </c>
    </row>
    <row r="108">
      <c r="A108" s="25" t="n">
        <v>104</v>
      </c>
      <c r="B108" s="26">
        <f>IF(OR(C108="",F108=""),"",
"PRD-" &amp;
TEXT(DAY(C108),"00") &amp;
CHOOSE(MONTH(C108),"A","B","C","D","E","F","G","H","I","J","K","L") &amp;
TEXT(YEAR(C108),"00") &amp;
"-" &amp;
RIGHT(F108,4))</f>
        <v/>
      </c>
      <c r="C108" s="27" t="n"/>
      <c r="D108" s="26">
        <f>IF(F108="","",_xlfn.XLOOKUP(F108,purchase!F:F,purchase!B:B,""))</f>
        <v/>
      </c>
      <c r="E108" s="26">
        <f>IF(F108="","",_xlfn.XLOOKUP(F108,purchase!F:F,purchase!C:C,""))</f>
        <v/>
      </c>
      <c r="F108" s="4" t="n"/>
      <c r="G108" s="10">
        <f>IF(H108="NRFC","Natural Rubber Field Coagulam","")</f>
        <v/>
      </c>
      <c r="H108" s="10">
        <f>IF(F108="","",_xlfn.XLOOKUP(F108,purchase!F:F,purchase!E:E,""))</f>
        <v/>
      </c>
      <c r="I108" s="10">
        <f>IF(J108="ISNR20","Natural Rubber-TSNR (ISNR-20)","")</f>
        <v/>
      </c>
      <c r="J108" s="10">
        <f>IF(H108="NRFC","ISNR20","")</f>
        <v/>
      </c>
      <c r="K108" s="35">
        <f>_xlfn.SINGLE(IF(F108="","",_xlfn.XLOOKUP(F108,purchase!F:F,purchase!N:N,"")))</f>
        <v/>
      </c>
      <c r="L108" s="4" t="n"/>
      <c r="M108" s="86" t="n"/>
      <c r="N108" s="35">
        <f>IF(F108="","",
MAX(0,
_xlfn.XLOOKUP(F108,purchase!F:F,purchase!N:N,"")
-
SUMIFS(L:L,F:F,F108)))</f>
        <v/>
      </c>
      <c r="O108" s="35">
        <f>IF(OR(L108="",M108=""),"",L108-M108)</f>
        <v/>
      </c>
      <c r="P108" s="89">
        <f>_xlfn.SINGLE(IF(F108="","",_xlfn.XLOOKUP(F108,purchase!F:F,purchase!O:O,"")))</f>
        <v/>
      </c>
      <c r="Q108" s="83">
        <f>IF(OR(L108="",M108=""),"",M108/L108)</f>
        <v/>
      </c>
      <c r="R108" s="91">
        <f>IF(OR(P108="",Q108=""),"",Q108-P108)</f>
        <v/>
      </c>
    </row>
    <row r="109">
      <c r="A109" s="25" t="n">
        <v>105</v>
      </c>
      <c r="B109" s="26">
        <f>IF(OR(C109="",F109=""),"",
"PRD-" &amp;
TEXT(DAY(C109),"00") &amp;
CHOOSE(MONTH(C109),"A","B","C","D","E","F","G","H","I","J","K","L") &amp;
TEXT(YEAR(C109),"00") &amp;
"-" &amp;
RIGHT(F109,4))</f>
        <v/>
      </c>
      <c r="C109" s="27" t="n"/>
      <c r="D109" s="26">
        <f>IF(F109="","",_xlfn.XLOOKUP(F109,purchase!F:F,purchase!B:B,""))</f>
        <v/>
      </c>
      <c r="E109" s="26">
        <f>IF(F109="","",_xlfn.XLOOKUP(F109,purchase!F:F,purchase!C:C,""))</f>
        <v/>
      </c>
      <c r="F109" s="4" t="n"/>
      <c r="G109" s="10">
        <f>IF(H109="NRFC","Natural Rubber Field Coagulam","")</f>
        <v/>
      </c>
      <c r="H109" s="10">
        <f>IF(F109="","",_xlfn.XLOOKUP(F109,purchase!F:F,purchase!E:E,""))</f>
        <v/>
      </c>
      <c r="I109" s="10">
        <f>IF(J109="ISNR20","Natural Rubber-TSNR (ISNR-20)","")</f>
        <v/>
      </c>
      <c r="J109" s="10">
        <f>IF(H109="NRFC","ISNR20","")</f>
        <v/>
      </c>
      <c r="K109" s="35">
        <f>_xlfn.SINGLE(IF(F109="","",_xlfn.XLOOKUP(F109,purchase!F:F,purchase!N:N,"")))</f>
        <v/>
      </c>
      <c r="L109" s="4" t="n"/>
      <c r="M109" s="86" t="n"/>
      <c r="N109" s="35">
        <f>IF(F109="","",
MAX(0,
_xlfn.XLOOKUP(F109,purchase!F:F,purchase!N:N,"")
-
SUMIFS(L:L,F:F,F109)))</f>
        <v/>
      </c>
      <c r="O109" s="35">
        <f>IF(OR(L109="",M109=""),"",L109-M109)</f>
        <v/>
      </c>
      <c r="P109" s="89">
        <f>_xlfn.SINGLE(IF(F109="","",_xlfn.XLOOKUP(F109,purchase!F:F,purchase!O:O,"")))</f>
        <v/>
      </c>
      <c r="Q109" s="83">
        <f>IF(OR(L109="",M109=""),"",M109/L109)</f>
        <v/>
      </c>
      <c r="R109" s="91">
        <f>IF(OR(P109="",Q109=""),"",Q109-P109)</f>
        <v/>
      </c>
    </row>
    <row r="110">
      <c r="A110" s="25" t="n">
        <v>106</v>
      </c>
      <c r="B110" s="26">
        <f>IF(OR(C110="",F110=""),"",
"PRD-" &amp;
TEXT(DAY(C110),"00") &amp;
CHOOSE(MONTH(C110),"A","B","C","D","E","F","G","H","I","J","K","L") &amp;
TEXT(YEAR(C110),"00") &amp;
"-" &amp;
RIGHT(F110,4))</f>
        <v/>
      </c>
      <c r="C110" s="27" t="n"/>
      <c r="D110" s="26">
        <f>IF(F110="","",_xlfn.XLOOKUP(F110,purchase!F:F,purchase!B:B,""))</f>
        <v/>
      </c>
      <c r="E110" s="26">
        <f>IF(F110="","",_xlfn.XLOOKUP(F110,purchase!F:F,purchase!C:C,""))</f>
        <v/>
      </c>
      <c r="F110" s="4" t="n"/>
      <c r="G110" s="10">
        <f>IF(H110="NRFC","Natural Rubber Field Coagulam","")</f>
        <v/>
      </c>
      <c r="H110" s="10">
        <f>IF(F110="","",_xlfn.XLOOKUP(F110,purchase!F:F,purchase!E:E,""))</f>
        <v/>
      </c>
      <c r="I110" s="10">
        <f>IF(J110="ISNR20","Natural Rubber-TSNR (ISNR-20)","")</f>
        <v/>
      </c>
      <c r="J110" s="10">
        <f>IF(H110="NRFC","ISNR20","")</f>
        <v/>
      </c>
      <c r="K110" s="35">
        <f>_xlfn.SINGLE(IF(F110="","",_xlfn.XLOOKUP(F110,purchase!F:F,purchase!N:N,"")))</f>
        <v/>
      </c>
      <c r="L110" s="4" t="n"/>
      <c r="M110" s="86" t="n"/>
      <c r="N110" s="35">
        <f>IF(F110="","",
MAX(0,
_xlfn.XLOOKUP(F110,purchase!F:F,purchase!N:N,"")
-
SUMIFS(L:L,F:F,F110)))</f>
        <v/>
      </c>
      <c r="O110" s="35">
        <f>IF(OR(L110="",M110=""),"",L110-M110)</f>
        <v/>
      </c>
      <c r="P110" s="89">
        <f>_xlfn.SINGLE(IF(F110="","",_xlfn.XLOOKUP(F110,purchase!F:F,purchase!O:O,"")))</f>
        <v/>
      </c>
      <c r="Q110" s="83">
        <f>IF(OR(L110="",M110=""),"",M110/L110)</f>
        <v/>
      </c>
      <c r="R110" s="91">
        <f>IF(OR(P110="",Q110=""),"",Q110-P110)</f>
        <v/>
      </c>
    </row>
    <row r="111">
      <c r="A111" s="25" t="n">
        <v>107</v>
      </c>
      <c r="B111" s="26">
        <f>IF(OR(C111="",F111=""),"",
"PRD-" &amp;
TEXT(DAY(C111),"00") &amp;
CHOOSE(MONTH(C111),"A","B","C","D","E","F","G","H","I","J","K","L") &amp;
TEXT(YEAR(C111),"00") &amp;
"-" &amp;
RIGHT(F111,4))</f>
        <v/>
      </c>
      <c r="C111" s="27" t="n"/>
      <c r="D111" s="26">
        <f>IF(F111="","",_xlfn.XLOOKUP(F111,purchase!F:F,purchase!B:B,""))</f>
        <v/>
      </c>
      <c r="E111" s="26">
        <f>IF(F111="","",_xlfn.XLOOKUP(F111,purchase!F:F,purchase!C:C,""))</f>
        <v/>
      </c>
      <c r="F111" s="4" t="n"/>
      <c r="G111" s="10">
        <f>IF(H111="NRFC","Natural Rubber Field Coagulam","")</f>
        <v/>
      </c>
      <c r="H111" s="10">
        <f>IF(F111="","",_xlfn.XLOOKUP(F111,purchase!F:F,purchase!E:E,""))</f>
        <v/>
      </c>
      <c r="I111" s="10">
        <f>IF(J111="ISNR20","Natural Rubber-TSNR (ISNR-20)","")</f>
        <v/>
      </c>
      <c r="J111" s="10">
        <f>IF(H111="NRFC","ISNR20","")</f>
        <v/>
      </c>
      <c r="K111" s="35">
        <f>_xlfn.SINGLE(IF(F111="","",_xlfn.XLOOKUP(F111,purchase!F:F,purchase!N:N,"")))</f>
        <v/>
      </c>
      <c r="L111" s="4" t="n"/>
      <c r="M111" s="86" t="n"/>
      <c r="N111" s="35">
        <f>IF(F111="","",
MAX(0,
_xlfn.XLOOKUP(F111,purchase!F:F,purchase!N:N,"")
-
SUMIFS(L:L,F:F,F111)))</f>
        <v/>
      </c>
      <c r="O111" s="35">
        <f>IF(OR(L111="",M111=""),"",L111-M111)</f>
        <v/>
      </c>
      <c r="P111" s="89">
        <f>_xlfn.SINGLE(IF(F111="","",_xlfn.XLOOKUP(F111,purchase!F:F,purchase!O:O,"")))</f>
        <v/>
      </c>
      <c r="Q111" s="83">
        <f>IF(OR(L111="",M111=""),"",M111/L111)</f>
        <v/>
      </c>
      <c r="R111" s="91">
        <f>IF(OR(P111="",Q111=""),"",Q111-P111)</f>
        <v/>
      </c>
    </row>
    <row r="112">
      <c r="A112" s="25" t="n">
        <v>108</v>
      </c>
      <c r="B112" s="26">
        <f>IF(OR(C112="",F112=""),"",
"PRD-" &amp;
TEXT(DAY(C112),"00") &amp;
CHOOSE(MONTH(C112),"A","B","C","D","E","F","G","H","I","J","K","L") &amp;
TEXT(YEAR(C112),"00") &amp;
"-" &amp;
RIGHT(F112,4))</f>
        <v/>
      </c>
      <c r="C112" s="27" t="n"/>
      <c r="D112" s="26">
        <f>IF(F112="","",_xlfn.XLOOKUP(F112,purchase!F:F,purchase!B:B,""))</f>
        <v/>
      </c>
      <c r="E112" s="26">
        <f>IF(F112="","",_xlfn.XLOOKUP(F112,purchase!F:F,purchase!C:C,""))</f>
        <v/>
      </c>
      <c r="F112" s="4" t="n"/>
      <c r="G112" s="10">
        <f>IF(H112="NRFC","Natural Rubber Field Coagulam","")</f>
        <v/>
      </c>
      <c r="H112" s="10">
        <f>IF(F112="","",_xlfn.XLOOKUP(F112,purchase!F:F,purchase!E:E,""))</f>
        <v/>
      </c>
      <c r="I112" s="10">
        <f>IF(J112="ISNR20","Natural Rubber-TSNR (ISNR-20)","")</f>
        <v/>
      </c>
      <c r="J112" s="10">
        <f>IF(H112="NRFC","ISNR20","")</f>
        <v/>
      </c>
      <c r="K112" s="35">
        <f>_xlfn.SINGLE(IF(F112="","",_xlfn.XLOOKUP(F112,purchase!F:F,purchase!N:N,"")))</f>
        <v/>
      </c>
      <c r="L112" s="4" t="n"/>
      <c r="M112" s="86" t="n"/>
      <c r="N112" s="35">
        <f>IF(F112="","",
MAX(0,
_xlfn.XLOOKUP(F112,purchase!F:F,purchase!N:N,"")
-
SUMIFS(L:L,F:F,F112)))</f>
        <v/>
      </c>
      <c r="O112" s="35">
        <f>IF(OR(L112="",M112=""),"",L112-M112)</f>
        <v/>
      </c>
      <c r="P112" s="89">
        <f>_xlfn.SINGLE(IF(F112="","",_xlfn.XLOOKUP(F112,purchase!F:F,purchase!O:O,"")))</f>
        <v/>
      </c>
      <c r="Q112" s="83">
        <f>IF(OR(L112="",M112=""),"",M112/L112)</f>
        <v/>
      </c>
      <c r="R112" s="91">
        <f>IF(OR(P112="",Q112=""),"",Q112-P112)</f>
        <v/>
      </c>
    </row>
    <row r="113">
      <c r="A113" s="25" t="n">
        <v>109</v>
      </c>
      <c r="B113" s="26">
        <f>IF(OR(C113="",F113=""),"",
"PRD-" &amp;
TEXT(DAY(C113),"00") &amp;
CHOOSE(MONTH(C113),"A","B","C","D","E","F","G","H","I","J","K","L") &amp;
TEXT(YEAR(C113),"00") &amp;
"-" &amp;
RIGHT(F113,4))</f>
        <v/>
      </c>
      <c r="C113" s="27" t="n"/>
      <c r="D113" s="26">
        <f>IF(F113="","",_xlfn.XLOOKUP(F113,purchase!F:F,purchase!B:B,""))</f>
        <v/>
      </c>
      <c r="E113" s="26">
        <f>IF(F113="","",_xlfn.XLOOKUP(F113,purchase!F:F,purchase!C:C,""))</f>
        <v/>
      </c>
      <c r="F113" s="4" t="n"/>
      <c r="G113" s="10">
        <f>IF(H113="NRFC","Natural Rubber Field Coagulam","")</f>
        <v/>
      </c>
      <c r="H113" s="10">
        <f>IF(F113="","",_xlfn.XLOOKUP(F113,purchase!F:F,purchase!E:E,""))</f>
        <v/>
      </c>
      <c r="I113" s="10">
        <f>IF(J113="ISNR20","Natural Rubber-TSNR (ISNR-20)","")</f>
        <v/>
      </c>
      <c r="J113" s="10">
        <f>IF(H113="NRFC","ISNR20","")</f>
        <v/>
      </c>
      <c r="K113" s="35">
        <f>_xlfn.SINGLE(IF(F113="","",_xlfn.XLOOKUP(F113,purchase!F:F,purchase!N:N,"")))</f>
        <v/>
      </c>
      <c r="L113" s="4" t="n"/>
      <c r="M113" s="86" t="n"/>
      <c r="N113" s="35">
        <f>IF(F113="","",
MAX(0,
_xlfn.XLOOKUP(F113,purchase!F:F,purchase!N:N,"")
-
SUMIFS(L:L,F:F,F113)))</f>
        <v/>
      </c>
      <c r="O113" s="35">
        <f>IF(OR(L113="",M113=""),"",L113-M113)</f>
        <v/>
      </c>
      <c r="P113" s="89">
        <f>_xlfn.SINGLE(IF(F113="","",_xlfn.XLOOKUP(F113,purchase!F:F,purchase!O:O,"")))</f>
        <v/>
      </c>
      <c r="Q113" s="83">
        <f>IF(OR(L113="",M113=""),"",M113/L113)</f>
        <v/>
      </c>
      <c r="R113" s="91">
        <f>IF(OR(P113="",Q113=""),"",Q113-P113)</f>
        <v/>
      </c>
    </row>
    <row r="114">
      <c r="A114" s="25" t="n">
        <v>110</v>
      </c>
      <c r="B114" s="26">
        <f>IF(OR(C114="",F114=""),"",
"PRD-" &amp;
TEXT(DAY(C114),"00") &amp;
CHOOSE(MONTH(C114),"A","B","C","D","E","F","G","H","I","J","K","L") &amp;
TEXT(YEAR(C114),"00") &amp;
"-" &amp;
RIGHT(F114,4))</f>
        <v/>
      </c>
      <c r="C114" s="27" t="n"/>
      <c r="D114" s="26">
        <f>IF(F114="","",_xlfn.XLOOKUP(F114,purchase!F:F,purchase!B:B,""))</f>
        <v/>
      </c>
      <c r="E114" s="26">
        <f>IF(F114="","",_xlfn.XLOOKUP(F114,purchase!F:F,purchase!C:C,""))</f>
        <v/>
      </c>
      <c r="F114" s="4" t="n"/>
      <c r="G114" s="10">
        <f>IF(H114="NRFC","Natural Rubber Field Coagulam","")</f>
        <v/>
      </c>
      <c r="H114" s="10">
        <f>IF(F114="","",_xlfn.XLOOKUP(F114,purchase!F:F,purchase!E:E,""))</f>
        <v/>
      </c>
      <c r="I114" s="10">
        <f>IF(J114="ISNR20","Natural Rubber-TSNR (ISNR-20)","")</f>
        <v/>
      </c>
      <c r="J114" s="10">
        <f>IF(H114="NRFC","ISNR20","")</f>
        <v/>
      </c>
      <c r="K114" s="35">
        <f>_xlfn.SINGLE(IF(F114="","",_xlfn.XLOOKUP(F114,purchase!F:F,purchase!N:N,"")))</f>
        <v/>
      </c>
      <c r="L114" s="4" t="n"/>
      <c r="M114" s="86" t="n"/>
      <c r="N114" s="35">
        <f>IF(F114="","",
MAX(0,
_xlfn.XLOOKUP(F114,purchase!F:F,purchase!N:N,"")
-
SUMIFS(L:L,F:F,F114)))</f>
        <v/>
      </c>
      <c r="O114" s="35">
        <f>IF(OR(L114="",M114=""),"",L114-M114)</f>
        <v/>
      </c>
      <c r="P114" s="89">
        <f>_xlfn.SINGLE(IF(F114="","",_xlfn.XLOOKUP(F114,purchase!F:F,purchase!O:O,"")))</f>
        <v/>
      </c>
      <c r="Q114" s="83">
        <f>IF(OR(L114="",M114=""),"",M114/L114)</f>
        <v/>
      </c>
      <c r="R114" s="91">
        <f>IF(OR(P114="",Q114=""),"",Q114-P114)</f>
        <v/>
      </c>
    </row>
    <row r="115">
      <c r="A115" s="25" t="n">
        <v>111</v>
      </c>
      <c r="B115" s="26">
        <f>IF(OR(C115="",F115=""),"",
"PRD-" &amp;
TEXT(DAY(C115),"00") &amp;
CHOOSE(MONTH(C115),"A","B","C","D","E","F","G","H","I","J","K","L") &amp;
TEXT(YEAR(C115),"00") &amp;
"-" &amp;
RIGHT(F115,4))</f>
        <v/>
      </c>
      <c r="C115" s="27" t="n"/>
      <c r="D115" s="26">
        <f>IF(F115="","",_xlfn.XLOOKUP(F115,purchase!F:F,purchase!B:B,""))</f>
        <v/>
      </c>
      <c r="E115" s="26">
        <f>IF(F115="","",_xlfn.XLOOKUP(F115,purchase!F:F,purchase!C:C,""))</f>
        <v/>
      </c>
      <c r="F115" s="4" t="n"/>
      <c r="G115" s="10">
        <f>IF(H115="NRFC","Natural Rubber Field Coagulam","")</f>
        <v/>
      </c>
      <c r="H115" s="10">
        <f>IF(F115="","",_xlfn.XLOOKUP(F115,purchase!F:F,purchase!E:E,""))</f>
        <v/>
      </c>
      <c r="I115" s="10">
        <f>IF(J115="ISNR20","Natural Rubber-TSNR (ISNR-20)","")</f>
        <v/>
      </c>
      <c r="J115" s="10">
        <f>IF(H115="NRFC","ISNR20","")</f>
        <v/>
      </c>
      <c r="K115" s="35">
        <f>_xlfn.SINGLE(IF(F115="","",_xlfn.XLOOKUP(F115,purchase!F:F,purchase!N:N,"")))</f>
        <v/>
      </c>
      <c r="L115" s="4" t="n"/>
      <c r="M115" s="86" t="n"/>
      <c r="N115" s="35">
        <f>IF(F115="","",
MAX(0,
_xlfn.XLOOKUP(F115,purchase!F:F,purchase!N:N,"")
-
SUMIFS(L:L,F:F,F115)))</f>
        <v/>
      </c>
      <c r="O115" s="35">
        <f>IF(OR(L115="",M115=""),"",L115-M115)</f>
        <v/>
      </c>
      <c r="P115" s="89">
        <f>_xlfn.SINGLE(IF(F115="","",_xlfn.XLOOKUP(F115,purchase!F:F,purchase!O:O,"")))</f>
        <v/>
      </c>
      <c r="Q115" s="83">
        <f>IF(OR(L115="",M115=""),"",M115/L115)</f>
        <v/>
      </c>
      <c r="R115" s="91">
        <f>IF(OR(P115="",Q115=""),"",Q115-P115)</f>
        <v/>
      </c>
    </row>
    <row r="116">
      <c r="A116" s="25" t="n">
        <v>112</v>
      </c>
      <c r="B116" s="26">
        <f>IF(OR(C116="",F116=""),"",
"PRD-" &amp;
TEXT(DAY(C116),"00") &amp;
CHOOSE(MONTH(C116),"A","B","C","D","E","F","G","H","I","J","K","L") &amp;
TEXT(YEAR(C116),"00") &amp;
"-" &amp;
RIGHT(F116,4))</f>
        <v/>
      </c>
      <c r="C116" s="27" t="n"/>
      <c r="D116" s="26">
        <f>IF(F116="","",_xlfn.XLOOKUP(F116,purchase!F:F,purchase!B:B,""))</f>
        <v/>
      </c>
      <c r="E116" s="26">
        <f>IF(F116="","",_xlfn.XLOOKUP(F116,purchase!F:F,purchase!C:C,""))</f>
        <v/>
      </c>
      <c r="F116" s="4" t="n"/>
      <c r="G116" s="10">
        <f>IF(H116="NRFC","Natural Rubber Field Coagulam","")</f>
        <v/>
      </c>
      <c r="H116" s="10">
        <f>IF(F116="","",_xlfn.XLOOKUP(F116,purchase!F:F,purchase!E:E,""))</f>
        <v/>
      </c>
      <c r="I116" s="10">
        <f>IF(J116="ISNR20","Natural Rubber-TSNR (ISNR-20)","")</f>
        <v/>
      </c>
      <c r="J116" s="10">
        <f>IF(H116="NRFC","ISNR20","")</f>
        <v/>
      </c>
      <c r="K116" s="35">
        <f>_xlfn.SINGLE(IF(F116="","",_xlfn.XLOOKUP(F116,purchase!F:F,purchase!N:N,"")))</f>
        <v/>
      </c>
      <c r="L116" s="4" t="n"/>
      <c r="M116" s="86" t="n"/>
      <c r="N116" s="35">
        <f>IF(F116="","",
MAX(0,
_xlfn.XLOOKUP(F116,purchase!F:F,purchase!N:N,"")
-
SUMIFS(L:L,F:F,F116)))</f>
        <v/>
      </c>
      <c r="O116" s="35">
        <f>IF(OR(L116="",M116=""),"",L116-M116)</f>
        <v/>
      </c>
      <c r="P116" s="89">
        <f>_xlfn.SINGLE(IF(F116="","",_xlfn.XLOOKUP(F116,purchase!F:F,purchase!O:O,"")))</f>
        <v/>
      </c>
      <c r="Q116" s="83">
        <f>IF(OR(L116="",M116=""),"",M116/L116)</f>
        <v/>
      </c>
      <c r="R116" s="91">
        <f>IF(OR(P116="",Q116=""),"",Q116-P116)</f>
        <v/>
      </c>
    </row>
    <row r="117">
      <c r="A117" s="25" t="n">
        <v>113</v>
      </c>
      <c r="B117" s="26">
        <f>IF(OR(C117="",F117=""),"",
"PRD-" &amp;
TEXT(DAY(C117),"00") &amp;
CHOOSE(MONTH(C117),"A","B","C","D","E","F","G","H","I","J","K","L") &amp;
TEXT(YEAR(C117),"00") &amp;
"-" &amp;
RIGHT(F117,4))</f>
        <v/>
      </c>
      <c r="C117" s="27" t="n"/>
      <c r="D117" s="26">
        <f>IF(F117="","",_xlfn.XLOOKUP(F117,purchase!F:F,purchase!B:B,""))</f>
        <v/>
      </c>
      <c r="E117" s="26">
        <f>IF(F117="","",_xlfn.XLOOKUP(F117,purchase!F:F,purchase!C:C,""))</f>
        <v/>
      </c>
      <c r="F117" s="4" t="n"/>
      <c r="G117" s="10">
        <f>IF(H117="NRFC","Natural Rubber Field Coagulam","")</f>
        <v/>
      </c>
      <c r="H117" s="10">
        <f>IF(F117="","",_xlfn.XLOOKUP(F117,purchase!F:F,purchase!E:E,""))</f>
        <v/>
      </c>
      <c r="I117" s="10">
        <f>IF(J117="ISNR20","Natural Rubber-TSNR (ISNR-20)","")</f>
        <v/>
      </c>
      <c r="J117" s="10">
        <f>IF(H117="NRFC","ISNR20","")</f>
        <v/>
      </c>
      <c r="K117" s="35">
        <f>_xlfn.SINGLE(IF(F117="","",_xlfn.XLOOKUP(F117,purchase!F:F,purchase!N:N,"")))</f>
        <v/>
      </c>
      <c r="L117" s="4" t="n"/>
      <c r="M117" s="86" t="n"/>
      <c r="N117" s="35">
        <f>IF(F117="","",
MAX(0,
_xlfn.XLOOKUP(F117,purchase!F:F,purchase!N:N,"")
-
SUMIFS(L:L,F:F,F117)))</f>
        <v/>
      </c>
      <c r="O117" s="35">
        <f>IF(OR(L117="",M117=""),"",L117-M117)</f>
        <v/>
      </c>
      <c r="P117" s="89">
        <f>_xlfn.SINGLE(IF(F117="","",_xlfn.XLOOKUP(F117,purchase!F:F,purchase!O:O,"")))</f>
        <v/>
      </c>
      <c r="Q117" s="83">
        <f>IF(OR(L117="",M117=""),"",M117/L117)</f>
        <v/>
      </c>
      <c r="R117" s="91">
        <f>IF(OR(P117="",Q117=""),"",Q117-P117)</f>
        <v/>
      </c>
    </row>
    <row r="118">
      <c r="A118" s="25" t="n">
        <v>114</v>
      </c>
      <c r="B118" s="26">
        <f>IF(OR(C118="",F118=""),"",
"PRD-" &amp;
TEXT(DAY(C118),"00") &amp;
CHOOSE(MONTH(C118),"A","B","C","D","E","F","G","H","I","J","K","L") &amp;
TEXT(YEAR(C118),"00") &amp;
"-" &amp;
RIGHT(F118,4))</f>
        <v/>
      </c>
      <c r="C118" s="27" t="n"/>
      <c r="D118" s="26">
        <f>IF(F118="","",_xlfn.XLOOKUP(F118,purchase!F:F,purchase!B:B,""))</f>
        <v/>
      </c>
      <c r="E118" s="26">
        <f>IF(F118="","",_xlfn.XLOOKUP(F118,purchase!F:F,purchase!C:C,""))</f>
        <v/>
      </c>
      <c r="F118" s="4" t="n"/>
      <c r="G118" s="10">
        <f>IF(H118="NRFC","Natural Rubber Field Coagulam","")</f>
        <v/>
      </c>
      <c r="H118" s="10">
        <f>IF(F118="","",_xlfn.XLOOKUP(F118,purchase!F:F,purchase!E:E,""))</f>
        <v/>
      </c>
      <c r="I118" s="10">
        <f>IF(J118="ISNR20","Natural Rubber-TSNR (ISNR-20)","")</f>
        <v/>
      </c>
      <c r="J118" s="10">
        <f>IF(H118="NRFC","ISNR20","")</f>
        <v/>
      </c>
      <c r="K118" s="35">
        <f>_xlfn.SINGLE(IF(F118="","",_xlfn.XLOOKUP(F118,purchase!F:F,purchase!N:N,"")))</f>
        <v/>
      </c>
      <c r="L118" s="4" t="n"/>
      <c r="M118" s="86" t="n"/>
      <c r="N118" s="35">
        <f>IF(F118="","",
MAX(0,
_xlfn.XLOOKUP(F118,purchase!F:F,purchase!N:N,"")
-
SUMIFS(L:L,F:F,F118)))</f>
        <v/>
      </c>
      <c r="O118" s="35">
        <f>IF(OR(L118="",M118=""),"",L118-M118)</f>
        <v/>
      </c>
      <c r="P118" s="89">
        <f>_xlfn.SINGLE(IF(F118="","",_xlfn.XLOOKUP(F118,purchase!F:F,purchase!O:O,"")))</f>
        <v/>
      </c>
      <c r="Q118" s="83">
        <f>IF(OR(L118="",M118=""),"",M118/L118)</f>
        <v/>
      </c>
      <c r="R118" s="91">
        <f>IF(OR(P118="",Q118=""),"",Q118-P118)</f>
        <v/>
      </c>
    </row>
    <row r="119">
      <c r="A119" s="25" t="n">
        <v>115</v>
      </c>
      <c r="B119" s="26">
        <f>IF(OR(C119="",F119=""),"",
"PRD-" &amp;
TEXT(DAY(C119),"00") &amp;
CHOOSE(MONTH(C119),"A","B","C","D","E","F","G","H","I","J","K","L") &amp;
TEXT(YEAR(C119),"00") &amp;
"-" &amp;
RIGHT(F119,4))</f>
        <v/>
      </c>
      <c r="C119" s="27" t="n"/>
      <c r="D119" s="26">
        <f>IF(F119="","",_xlfn.XLOOKUP(F119,purchase!F:F,purchase!B:B,""))</f>
        <v/>
      </c>
      <c r="E119" s="26">
        <f>IF(F119="","",_xlfn.XLOOKUP(F119,purchase!F:F,purchase!C:C,""))</f>
        <v/>
      </c>
      <c r="F119" s="4" t="n"/>
      <c r="G119" s="10">
        <f>IF(H119="NRFC","Natural Rubber Field Coagulam","")</f>
        <v/>
      </c>
      <c r="H119" s="10">
        <f>IF(F119="","",_xlfn.XLOOKUP(F119,purchase!F:F,purchase!E:E,""))</f>
        <v/>
      </c>
      <c r="I119" s="10">
        <f>IF(J119="ISNR20","Natural Rubber-TSNR (ISNR-20)","")</f>
        <v/>
      </c>
      <c r="J119" s="10">
        <f>IF(H119="NRFC","ISNR20","")</f>
        <v/>
      </c>
      <c r="K119" s="35">
        <f>_xlfn.SINGLE(IF(F119="","",_xlfn.XLOOKUP(F119,purchase!F:F,purchase!N:N,"")))</f>
        <v/>
      </c>
      <c r="L119" s="4" t="n"/>
      <c r="M119" s="86" t="n"/>
      <c r="N119" s="35">
        <f>IF(F119="","",
MAX(0,
_xlfn.XLOOKUP(F119,purchase!F:F,purchase!N:N,"")
-
SUMIFS(L:L,F:F,F119)))</f>
        <v/>
      </c>
      <c r="O119" s="35">
        <f>IF(OR(L119="",M119=""),"",L119-M119)</f>
        <v/>
      </c>
      <c r="P119" s="89">
        <f>_xlfn.SINGLE(IF(F119="","",_xlfn.XLOOKUP(F119,purchase!F:F,purchase!O:O,"")))</f>
        <v/>
      </c>
      <c r="Q119" s="83">
        <f>IF(OR(L119="",M119=""),"",M119/L119)</f>
        <v/>
      </c>
      <c r="R119" s="91">
        <f>IF(OR(P119="",Q119=""),"",Q119-P119)</f>
        <v/>
      </c>
    </row>
    <row r="120">
      <c r="A120" s="25" t="n">
        <v>116</v>
      </c>
      <c r="B120" s="26">
        <f>IF(OR(C120="",F120=""),"",
"PRD-" &amp;
TEXT(DAY(C120),"00") &amp;
CHOOSE(MONTH(C120),"A","B","C","D","E","F","G","H","I","J","K","L") &amp;
TEXT(YEAR(C120),"00") &amp;
"-" &amp;
RIGHT(F120,4))</f>
        <v/>
      </c>
      <c r="C120" s="27" t="n"/>
      <c r="D120" s="26">
        <f>IF(F120="","",_xlfn.XLOOKUP(F120,purchase!F:F,purchase!B:B,""))</f>
        <v/>
      </c>
      <c r="E120" s="26">
        <f>IF(F120="","",_xlfn.XLOOKUP(F120,purchase!F:F,purchase!C:C,""))</f>
        <v/>
      </c>
      <c r="F120" s="4" t="n"/>
      <c r="G120" s="10">
        <f>IF(H120="NRFC","Natural Rubber Field Coagulam","")</f>
        <v/>
      </c>
      <c r="H120" s="10">
        <f>IF(F120="","",_xlfn.XLOOKUP(F120,purchase!F:F,purchase!E:E,""))</f>
        <v/>
      </c>
      <c r="I120" s="10">
        <f>IF(J120="ISNR20","Natural Rubber-TSNR (ISNR-20)","")</f>
        <v/>
      </c>
      <c r="J120" s="10">
        <f>IF(H120="NRFC","ISNR20","")</f>
        <v/>
      </c>
      <c r="K120" s="35">
        <f>_xlfn.SINGLE(IF(F120="","",_xlfn.XLOOKUP(F120,purchase!F:F,purchase!N:N,"")))</f>
        <v/>
      </c>
      <c r="L120" s="4" t="n"/>
      <c r="M120" s="86" t="n"/>
      <c r="N120" s="35">
        <f>IF(F120="","",
MAX(0,
_xlfn.XLOOKUP(F120,purchase!F:F,purchase!N:N,"")
-
SUMIFS(L:L,F:F,F120)))</f>
        <v/>
      </c>
      <c r="O120" s="35">
        <f>IF(OR(L120="",M120=""),"",L120-M120)</f>
        <v/>
      </c>
      <c r="P120" s="89">
        <f>_xlfn.SINGLE(IF(F120="","",_xlfn.XLOOKUP(F120,purchase!F:F,purchase!O:O,"")))</f>
        <v/>
      </c>
      <c r="Q120" s="83">
        <f>IF(OR(L120="",M120=""),"",M120/L120)</f>
        <v/>
      </c>
      <c r="R120" s="91">
        <f>IF(OR(P120="",Q120=""),"",Q120-P120)</f>
        <v/>
      </c>
    </row>
    <row r="121">
      <c r="A121" s="25" t="n">
        <v>117</v>
      </c>
      <c r="B121" s="26">
        <f>IF(OR(C121="",F121=""),"",
"PRD-" &amp;
TEXT(DAY(C121),"00") &amp;
CHOOSE(MONTH(C121),"A","B","C","D","E","F","G","H","I","J","K","L") &amp;
TEXT(YEAR(C121),"00") &amp;
"-" &amp;
RIGHT(F121,4))</f>
        <v/>
      </c>
      <c r="C121" s="27" t="n"/>
      <c r="D121" s="26">
        <f>IF(F121="","",_xlfn.XLOOKUP(F121,purchase!F:F,purchase!B:B,""))</f>
        <v/>
      </c>
      <c r="E121" s="26">
        <f>IF(F121="","",_xlfn.XLOOKUP(F121,purchase!F:F,purchase!C:C,""))</f>
        <v/>
      </c>
      <c r="F121" s="4" t="n"/>
      <c r="G121" s="10">
        <f>IF(H121="NRFC","Natural Rubber Field Coagulam","")</f>
        <v/>
      </c>
      <c r="H121" s="10">
        <f>IF(F121="","",_xlfn.XLOOKUP(F121,purchase!F:F,purchase!E:E,""))</f>
        <v/>
      </c>
      <c r="I121" s="10">
        <f>IF(J121="ISNR20","Natural Rubber-TSNR (ISNR-20)","")</f>
        <v/>
      </c>
      <c r="J121" s="10">
        <f>IF(H121="NRFC","ISNR20","")</f>
        <v/>
      </c>
      <c r="K121" s="35">
        <f>_xlfn.SINGLE(IF(F121="","",_xlfn.XLOOKUP(F121,purchase!F:F,purchase!N:N,"")))</f>
        <v/>
      </c>
      <c r="L121" s="4" t="n"/>
      <c r="M121" s="86" t="n"/>
      <c r="N121" s="35">
        <f>IF(F121="","",
MAX(0,
_xlfn.XLOOKUP(F121,purchase!F:F,purchase!N:N,"")
-
SUMIFS(L:L,F:F,F121)))</f>
        <v/>
      </c>
      <c r="O121" s="35">
        <f>IF(OR(L121="",M121=""),"",L121-M121)</f>
        <v/>
      </c>
      <c r="P121" s="89">
        <f>_xlfn.SINGLE(IF(F121="","",_xlfn.XLOOKUP(F121,purchase!F:F,purchase!O:O,"")))</f>
        <v/>
      </c>
      <c r="Q121" s="83">
        <f>IF(OR(L121="",M121=""),"",M121/L121)</f>
        <v/>
      </c>
      <c r="R121" s="91">
        <f>IF(OR(P121="",Q121=""),"",Q121-P121)</f>
        <v/>
      </c>
    </row>
    <row r="122">
      <c r="A122" s="25" t="n">
        <v>118</v>
      </c>
      <c r="B122" s="26">
        <f>IF(OR(C122="",F122=""),"",
"PRD-" &amp;
TEXT(DAY(C122),"00") &amp;
CHOOSE(MONTH(C122),"A","B","C","D","E","F","G","H","I","J","K","L") &amp;
TEXT(YEAR(C122),"00") &amp;
"-" &amp;
RIGHT(F122,4))</f>
        <v/>
      </c>
      <c r="C122" s="27" t="n"/>
      <c r="D122" s="26">
        <f>IF(F122="","",_xlfn.XLOOKUP(F122,purchase!F:F,purchase!B:B,""))</f>
        <v/>
      </c>
      <c r="E122" s="26">
        <f>IF(F122="","",_xlfn.XLOOKUP(F122,purchase!F:F,purchase!C:C,""))</f>
        <v/>
      </c>
      <c r="F122" s="4" t="n"/>
      <c r="G122" s="10">
        <f>IF(H122="NRFC","Natural Rubber Field Coagulam","")</f>
        <v/>
      </c>
      <c r="H122" s="10">
        <f>IF(F122="","",_xlfn.XLOOKUP(F122,purchase!F:F,purchase!E:E,""))</f>
        <v/>
      </c>
      <c r="I122" s="10">
        <f>IF(J122="ISNR20","Natural Rubber-TSNR (ISNR-20)","")</f>
        <v/>
      </c>
      <c r="J122" s="10">
        <f>IF(H122="NRFC","ISNR20","")</f>
        <v/>
      </c>
      <c r="K122" s="35">
        <f>_xlfn.SINGLE(IF(F122="","",_xlfn.XLOOKUP(F122,purchase!F:F,purchase!N:N,"")))</f>
        <v/>
      </c>
      <c r="L122" s="4" t="n"/>
      <c r="M122" s="86" t="n"/>
      <c r="N122" s="35">
        <f>IF(F122="","",
MAX(0,
_xlfn.XLOOKUP(F122,purchase!F:F,purchase!N:N,"")
-
SUMIFS(L:L,F:F,F122)))</f>
        <v/>
      </c>
      <c r="O122" s="35">
        <f>IF(OR(L122="",M122=""),"",L122-M122)</f>
        <v/>
      </c>
      <c r="P122" s="89">
        <f>_xlfn.SINGLE(IF(F122="","",_xlfn.XLOOKUP(F122,purchase!F:F,purchase!O:O,"")))</f>
        <v/>
      </c>
      <c r="Q122" s="83">
        <f>IF(OR(L122="",M122=""),"",M122/L122)</f>
        <v/>
      </c>
      <c r="R122" s="91">
        <f>IF(OR(P122="",Q122=""),"",Q122-P122)</f>
        <v/>
      </c>
    </row>
    <row r="123">
      <c r="A123" s="25" t="n">
        <v>119</v>
      </c>
      <c r="B123" s="26">
        <f>IF(OR(C123="",F123=""),"",
"PRD-" &amp;
TEXT(DAY(C123),"00") &amp;
CHOOSE(MONTH(C123),"A","B","C","D","E","F","G","H","I","J","K","L") &amp;
TEXT(YEAR(C123),"00") &amp;
"-" &amp;
RIGHT(F123,4))</f>
        <v/>
      </c>
      <c r="C123" s="27" t="n"/>
      <c r="D123" s="26">
        <f>IF(F123="","",_xlfn.XLOOKUP(F123,purchase!F:F,purchase!B:B,""))</f>
        <v/>
      </c>
      <c r="E123" s="26">
        <f>IF(F123="","",_xlfn.XLOOKUP(F123,purchase!F:F,purchase!C:C,""))</f>
        <v/>
      </c>
      <c r="F123" s="4" t="n"/>
      <c r="G123" s="10">
        <f>IF(H123="NRFC","Natural Rubber Field Coagulam","")</f>
        <v/>
      </c>
      <c r="H123" s="10">
        <f>IF(F123="","",_xlfn.XLOOKUP(F123,purchase!F:F,purchase!E:E,""))</f>
        <v/>
      </c>
      <c r="I123" s="10">
        <f>IF(J123="ISNR20","Natural Rubber-TSNR (ISNR-20)","")</f>
        <v/>
      </c>
      <c r="J123" s="10">
        <f>IF(H123="NRFC","ISNR20","")</f>
        <v/>
      </c>
      <c r="K123" s="35">
        <f>_xlfn.SINGLE(IF(F123="","",_xlfn.XLOOKUP(F123,purchase!F:F,purchase!N:N,"")))</f>
        <v/>
      </c>
      <c r="L123" s="4" t="n"/>
      <c r="M123" s="86" t="n"/>
      <c r="N123" s="35">
        <f>IF(F123="","",
MAX(0,
_xlfn.XLOOKUP(F123,purchase!F:F,purchase!N:N,"")
-
SUMIFS(L:L,F:F,F123)))</f>
        <v/>
      </c>
      <c r="O123" s="35">
        <f>IF(OR(L123="",M123=""),"",L123-M123)</f>
        <v/>
      </c>
      <c r="P123" s="89">
        <f>_xlfn.SINGLE(IF(F123="","",_xlfn.XLOOKUP(F123,purchase!F:F,purchase!O:O,"")))</f>
        <v/>
      </c>
      <c r="Q123" s="83">
        <f>IF(OR(L123="",M123=""),"",M123/L123)</f>
        <v/>
      </c>
      <c r="R123" s="91">
        <f>IF(OR(P123="",Q123=""),"",Q123-P123)</f>
        <v/>
      </c>
    </row>
    <row r="124">
      <c r="A124" s="25" t="n">
        <v>120</v>
      </c>
      <c r="B124" s="26">
        <f>IF(OR(C124="",F124=""),"",
"PRD-" &amp;
TEXT(DAY(C124),"00") &amp;
CHOOSE(MONTH(C124),"A","B","C","D","E","F","G","H","I","J","K","L") &amp;
TEXT(YEAR(C124),"00") &amp;
"-" &amp;
RIGHT(F124,4))</f>
        <v/>
      </c>
      <c r="C124" s="27" t="n"/>
      <c r="D124" s="26">
        <f>IF(F124="","",_xlfn.XLOOKUP(F124,purchase!F:F,purchase!B:B,""))</f>
        <v/>
      </c>
      <c r="E124" s="26">
        <f>IF(F124="","",_xlfn.XLOOKUP(F124,purchase!F:F,purchase!C:C,""))</f>
        <v/>
      </c>
      <c r="F124" s="4" t="n"/>
      <c r="G124" s="10">
        <f>IF(H124="NRFC","Natural Rubber Field Coagulam","")</f>
        <v/>
      </c>
      <c r="H124" s="10">
        <f>IF(F124="","",_xlfn.XLOOKUP(F124,purchase!F:F,purchase!E:E,""))</f>
        <v/>
      </c>
      <c r="I124" s="10">
        <f>IF(J124="ISNR20","Natural Rubber-TSNR (ISNR-20)","")</f>
        <v/>
      </c>
      <c r="J124" s="10">
        <f>IF(H124="NRFC","ISNR20","")</f>
        <v/>
      </c>
      <c r="K124" s="35">
        <f>_xlfn.SINGLE(IF(F124="","",_xlfn.XLOOKUP(F124,purchase!F:F,purchase!N:N,"")))</f>
        <v/>
      </c>
      <c r="L124" s="4" t="n"/>
      <c r="M124" s="86" t="n"/>
      <c r="N124" s="35">
        <f>IF(F124="","",
MAX(0,
_xlfn.XLOOKUP(F124,purchase!F:F,purchase!N:N,"")
-
SUMIFS(L:L,F:F,F124)))</f>
        <v/>
      </c>
      <c r="O124" s="35">
        <f>IF(OR(L124="",M124=""),"",L124-M124)</f>
        <v/>
      </c>
      <c r="P124" s="89">
        <f>_xlfn.SINGLE(IF(F124="","",_xlfn.XLOOKUP(F124,purchase!F:F,purchase!O:O,"")))</f>
        <v/>
      </c>
      <c r="Q124" s="83">
        <f>IF(OR(L124="",M124=""),"",M124/L124)</f>
        <v/>
      </c>
      <c r="R124" s="91">
        <f>IF(OR(P124="",Q124=""),"",Q124-P124)</f>
        <v/>
      </c>
    </row>
    <row r="125">
      <c r="A125" s="25" t="n">
        <v>121</v>
      </c>
      <c r="B125" s="26">
        <f>IF(OR(C125="",F125=""),"",
"PRD-" &amp;
TEXT(DAY(C125),"00") &amp;
CHOOSE(MONTH(C125),"A","B","C","D","E","F","G","H","I","J","K","L") &amp;
TEXT(YEAR(C125),"00") &amp;
"-" &amp;
RIGHT(F125,4))</f>
        <v/>
      </c>
      <c r="C125" s="27" t="n"/>
      <c r="D125" s="26">
        <f>IF(F125="","",_xlfn.XLOOKUP(F125,purchase!F:F,purchase!B:B,""))</f>
        <v/>
      </c>
      <c r="E125" s="26">
        <f>IF(F125="","",_xlfn.XLOOKUP(F125,purchase!F:F,purchase!C:C,""))</f>
        <v/>
      </c>
      <c r="F125" s="4" t="n"/>
      <c r="G125" s="10">
        <f>IF(H125="NRFC","Natural Rubber Field Coagulam","")</f>
        <v/>
      </c>
      <c r="H125" s="10">
        <f>IF(F125="","",_xlfn.XLOOKUP(F125,purchase!F:F,purchase!E:E,""))</f>
        <v/>
      </c>
      <c r="I125" s="10">
        <f>IF(J125="ISNR20","Natural Rubber-TSNR (ISNR-20)","")</f>
        <v/>
      </c>
      <c r="J125" s="10">
        <f>IF(H125="NRFC","ISNR20","")</f>
        <v/>
      </c>
      <c r="K125" s="35">
        <f>_xlfn.SINGLE(IF(F125="","",_xlfn.XLOOKUP(F125,purchase!F:F,purchase!N:N,"")))</f>
        <v/>
      </c>
      <c r="L125" s="4" t="n"/>
      <c r="M125" s="86" t="n"/>
      <c r="N125" s="35">
        <f>IF(F125="","",
MAX(0,
_xlfn.XLOOKUP(F125,purchase!F:F,purchase!N:N,"")
-
SUMIFS(L:L,F:F,F125)))</f>
        <v/>
      </c>
      <c r="O125" s="35">
        <f>IF(OR(L125="",M125=""),"",L125-M125)</f>
        <v/>
      </c>
      <c r="P125" s="89">
        <f>_xlfn.SINGLE(IF(F125="","",_xlfn.XLOOKUP(F125,purchase!F:F,purchase!O:O,"")))</f>
        <v/>
      </c>
      <c r="Q125" s="83">
        <f>IF(OR(L125="",M125=""),"",M125/L125)</f>
        <v/>
      </c>
      <c r="R125" s="91">
        <f>IF(OR(P125="",Q125=""),"",Q125-P125)</f>
        <v/>
      </c>
    </row>
    <row r="126">
      <c r="A126" s="25" t="n">
        <v>122</v>
      </c>
      <c r="B126" s="26">
        <f>IF(OR(C126="",F126=""),"",
"PRD-" &amp;
TEXT(DAY(C126),"00") &amp;
CHOOSE(MONTH(C126),"A","B","C","D","E","F","G","H","I","J","K","L") &amp;
TEXT(YEAR(C126),"00") &amp;
"-" &amp;
RIGHT(F126,4))</f>
        <v/>
      </c>
      <c r="C126" s="27" t="n"/>
      <c r="D126" s="26">
        <f>IF(F126="","",_xlfn.XLOOKUP(F126,purchase!F:F,purchase!B:B,""))</f>
        <v/>
      </c>
      <c r="E126" s="26">
        <f>IF(F126="","",_xlfn.XLOOKUP(F126,purchase!F:F,purchase!C:C,""))</f>
        <v/>
      </c>
      <c r="F126" s="4" t="n"/>
      <c r="G126" s="10">
        <f>IF(H126="NRFC","Natural Rubber Field Coagulam","")</f>
        <v/>
      </c>
      <c r="H126" s="10">
        <f>IF(F126="","",_xlfn.XLOOKUP(F126,purchase!F:F,purchase!E:E,""))</f>
        <v/>
      </c>
      <c r="I126" s="10">
        <f>IF(J126="ISNR20","Natural Rubber-TSNR (ISNR-20)","")</f>
        <v/>
      </c>
      <c r="J126" s="10">
        <f>IF(H126="NRFC","ISNR20","")</f>
        <v/>
      </c>
      <c r="K126" s="35">
        <f>_xlfn.SINGLE(IF(F126="","",_xlfn.XLOOKUP(F126,purchase!F:F,purchase!N:N,"")))</f>
        <v/>
      </c>
      <c r="L126" s="4" t="n"/>
      <c r="M126" s="86" t="n"/>
      <c r="N126" s="35">
        <f>IF(F126="","",
MAX(0,
_xlfn.XLOOKUP(F126,purchase!F:F,purchase!N:N,"")
-
SUMIFS(L:L,F:F,F126)))</f>
        <v/>
      </c>
      <c r="O126" s="35">
        <f>IF(OR(L126="",M126=""),"",L126-M126)</f>
        <v/>
      </c>
      <c r="P126" s="89">
        <f>_xlfn.SINGLE(IF(F126="","",_xlfn.XLOOKUP(F126,purchase!F:F,purchase!O:O,"")))</f>
        <v/>
      </c>
      <c r="Q126" s="83">
        <f>IF(OR(L126="",M126=""),"",M126/L126)</f>
        <v/>
      </c>
      <c r="R126" s="91">
        <f>IF(OR(P126="",Q126=""),"",Q126-P126)</f>
        <v/>
      </c>
    </row>
    <row r="127">
      <c r="A127" s="25" t="n">
        <v>123</v>
      </c>
      <c r="B127" s="26">
        <f>IF(OR(C127="",F127=""),"",
"PRD-" &amp;
TEXT(DAY(C127),"00") &amp;
CHOOSE(MONTH(C127),"A","B","C","D","E","F","G","H","I","J","K","L") &amp;
TEXT(YEAR(C127),"00") &amp;
"-" &amp;
RIGHT(F127,4))</f>
        <v/>
      </c>
      <c r="C127" s="27" t="n"/>
      <c r="D127" s="26">
        <f>IF(F127="","",_xlfn.XLOOKUP(F127,purchase!F:F,purchase!B:B,""))</f>
        <v/>
      </c>
      <c r="E127" s="26">
        <f>IF(F127="","",_xlfn.XLOOKUP(F127,purchase!F:F,purchase!C:C,""))</f>
        <v/>
      </c>
      <c r="F127" s="4" t="n"/>
      <c r="G127" s="10">
        <f>IF(H127="NRFC","Natural Rubber Field Coagulam","")</f>
        <v/>
      </c>
      <c r="H127" s="10">
        <f>IF(F127="","",_xlfn.XLOOKUP(F127,purchase!F:F,purchase!E:E,""))</f>
        <v/>
      </c>
      <c r="I127" s="10">
        <f>IF(J127="ISNR20","Natural Rubber-TSNR (ISNR-20)","")</f>
        <v/>
      </c>
      <c r="J127" s="10">
        <f>IF(H127="NRFC","ISNR20","")</f>
        <v/>
      </c>
      <c r="K127" s="35">
        <f>_xlfn.SINGLE(IF(F127="","",_xlfn.XLOOKUP(F127,purchase!F:F,purchase!N:N,"")))</f>
        <v/>
      </c>
      <c r="L127" s="4" t="n"/>
      <c r="M127" s="86" t="n"/>
      <c r="N127" s="35">
        <f>IF(F127="","",
MAX(0,
_xlfn.XLOOKUP(F127,purchase!F:F,purchase!N:N,"")
-
SUMIFS(L:L,F:F,F127)))</f>
        <v/>
      </c>
      <c r="O127" s="35">
        <f>IF(OR(L127="",M127=""),"",L127-M127)</f>
        <v/>
      </c>
      <c r="P127" s="89">
        <f>_xlfn.SINGLE(IF(F127="","",_xlfn.XLOOKUP(F127,purchase!F:F,purchase!O:O,"")))</f>
        <v/>
      </c>
      <c r="Q127" s="83">
        <f>IF(OR(L127="",M127=""),"",M127/L127)</f>
        <v/>
      </c>
      <c r="R127" s="91">
        <f>IF(OR(P127="",Q127=""),"",Q127-P127)</f>
        <v/>
      </c>
    </row>
    <row r="128">
      <c r="A128" s="25" t="n">
        <v>124</v>
      </c>
      <c r="B128" s="26">
        <f>IF(OR(C128="",F128=""),"",
"PRD-" &amp;
TEXT(DAY(C128),"00") &amp;
CHOOSE(MONTH(C128),"A","B","C","D","E","F","G","H","I","J","K","L") &amp;
TEXT(YEAR(C128),"00") &amp;
"-" &amp;
RIGHT(F128,4))</f>
        <v/>
      </c>
      <c r="C128" s="27" t="n"/>
      <c r="D128" s="26">
        <f>IF(F128="","",_xlfn.XLOOKUP(F128,purchase!F:F,purchase!B:B,""))</f>
        <v/>
      </c>
      <c r="E128" s="26">
        <f>IF(F128="","",_xlfn.XLOOKUP(F128,purchase!F:F,purchase!C:C,""))</f>
        <v/>
      </c>
      <c r="F128" s="4" t="n"/>
      <c r="G128" s="10">
        <f>IF(H128="NRFC","Natural Rubber Field Coagulam","")</f>
        <v/>
      </c>
      <c r="H128" s="10">
        <f>IF(F128="","",_xlfn.XLOOKUP(F128,purchase!F:F,purchase!E:E,""))</f>
        <v/>
      </c>
      <c r="I128" s="10">
        <f>IF(J128="ISNR20","Natural Rubber-TSNR (ISNR-20)","")</f>
        <v/>
      </c>
      <c r="J128" s="10">
        <f>IF(H128="NRFC","ISNR20","")</f>
        <v/>
      </c>
      <c r="K128" s="35">
        <f>_xlfn.SINGLE(IF(F128="","",_xlfn.XLOOKUP(F128,purchase!F:F,purchase!N:N,"")))</f>
        <v/>
      </c>
      <c r="L128" s="4" t="n"/>
      <c r="M128" s="86" t="n"/>
      <c r="N128" s="35">
        <f>IF(F128="","",
MAX(0,
_xlfn.XLOOKUP(F128,purchase!F:F,purchase!N:N,"")
-
SUMIFS(L:L,F:F,F128)))</f>
        <v/>
      </c>
      <c r="O128" s="35">
        <f>IF(OR(L128="",M128=""),"",L128-M128)</f>
        <v/>
      </c>
      <c r="P128" s="89">
        <f>_xlfn.SINGLE(IF(F128="","",_xlfn.XLOOKUP(F128,purchase!F:F,purchase!O:O,"")))</f>
        <v/>
      </c>
      <c r="Q128" s="83">
        <f>IF(OR(L128="",M128=""),"",M128/L128)</f>
        <v/>
      </c>
      <c r="R128" s="91">
        <f>IF(OR(P128="",Q128=""),"",Q128-P128)</f>
        <v/>
      </c>
    </row>
    <row r="129">
      <c r="A129" s="25" t="n">
        <v>125</v>
      </c>
      <c r="B129" s="26">
        <f>IF(OR(C129="",F129=""),"",
"PRD-" &amp;
TEXT(DAY(C129),"00") &amp;
CHOOSE(MONTH(C129),"A","B","C","D","E","F","G","H","I","J","K","L") &amp;
TEXT(YEAR(C129),"00") &amp;
"-" &amp;
RIGHT(F129,4))</f>
        <v/>
      </c>
      <c r="C129" s="27" t="n"/>
      <c r="D129" s="26">
        <f>IF(F129="","",_xlfn.XLOOKUP(F129,purchase!F:F,purchase!B:B,""))</f>
        <v/>
      </c>
      <c r="E129" s="26">
        <f>IF(F129="","",_xlfn.XLOOKUP(F129,purchase!F:F,purchase!C:C,""))</f>
        <v/>
      </c>
      <c r="F129" s="4" t="n"/>
      <c r="G129" s="10">
        <f>IF(H129="NRFC","Natural Rubber Field Coagulam","")</f>
        <v/>
      </c>
      <c r="H129" s="10">
        <f>IF(F129="","",_xlfn.XLOOKUP(F129,purchase!F:F,purchase!E:E,""))</f>
        <v/>
      </c>
      <c r="I129" s="10">
        <f>IF(J129="ISNR20","Natural Rubber-TSNR (ISNR-20)","")</f>
        <v/>
      </c>
      <c r="J129" s="10">
        <f>IF(H129="NRFC","ISNR20","")</f>
        <v/>
      </c>
      <c r="K129" s="35">
        <f>_xlfn.SINGLE(IF(F129="","",_xlfn.XLOOKUP(F129,purchase!F:F,purchase!N:N,"")))</f>
        <v/>
      </c>
      <c r="L129" s="4" t="n"/>
      <c r="M129" s="86" t="n"/>
      <c r="N129" s="35">
        <f>IF(F129="","",
MAX(0,
_xlfn.XLOOKUP(F129,purchase!F:F,purchase!N:N,"")
-
SUMIFS(L:L,F:F,F129)))</f>
        <v/>
      </c>
      <c r="O129" s="35">
        <f>IF(OR(L129="",M129=""),"",L129-M129)</f>
        <v/>
      </c>
      <c r="P129" s="89">
        <f>_xlfn.SINGLE(IF(F129="","",_xlfn.XLOOKUP(F129,purchase!F:F,purchase!O:O,"")))</f>
        <v/>
      </c>
      <c r="Q129" s="83">
        <f>IF(OR(L129="",M129=""),"",M129/L129)</f>
        <v/>
      </c>
      <c r="R129" s="91">
        <f>IF(OR(P129="",Q129=""),"",Q129-P129)</f>
        <v/>
      </c>
    </row>
    <row r="130">
      <c r="A130" s="25" t="n">
        <v>126</v>
      </c>
      <c r="B130" s="26">
        <f>IF(OR(C130="",F130=""),"",
"PRD-" &amp;
TEXT(DAY(C130),"00") &amp;
CHOOSE(MONTH(C130),"A","B","C","D","E","F","G","H","I","J","K","L") &amp;
TEXT(YEAR(C130),"00") &amp;
"-" &amp;
RIGHT(F130,4))</f>
        <v/>
      </c>
      <c r="C130" s="27" t="n"/>
      <c r="D130" s="26">
        <f>IF(F130="","",_xlfn.XLOOKUP(F130,purchase!F:F,purchase!B:B,""))</f>
        <v/>
      </c>
      <c r="E130" s="26">
        <f>IF(F130="","",_xlfn.XLOOKUP(F130,purchase!F:F,purchase!C:C,""))</f>
        <v/>
      </c>
      <c r="F130" s="4" t="n"/>
      <c r="G130" s="10">
        <f>IF(H130="NRFC","Natural Rubber Field Coagulam","")</f>
        <v/>
      </c>
      <c r="H130" s="10">
        <f>IF(F130="","",_xlfn.XLOOKUP(F130,purchase!F:F,purchase!E:E,""))</f>
        <v/>
      </c>
      <c r="I130" s="10">
        <f>IF(J130="ISNR20","Natural Rubber-TSNR (ISNR-20)","")</f>
        <v/>
      </c>
      <c r="J130" s="10">
        <f>IF(H130="NRFC","ISNR20","")</f>
        <v/>
      </c>
      <c r="K130" s="35">
        <f>_xlfn.SINGLE(IF(F130="","",_xlfn.XLOOKUP(F130,purchase!F:F,purchase!N:N,"")))</f>
        <v/>
      </c>
      <c r="L130" s="4" t="n"/>
      <c r="M130" s="86" t="n"/>
      <c r="N130" s="35">
        <f>IF(F130="","",
MAX(0,
_xlfn.XLOOKUP(F130,purchase!F:F,purchase!N:N,"")
-
SUMIFS(L:L,F:F,F130)))</f>
        <v/>
      </c>
      <c r="O130" s="35">
        <f>IF(OR(L130="",M130=""),"",L130-M130)</f>
        <v/>
      </c>
      <c r="P130" s="89">
        <f>_xlfn.SINGLE(IF(F130="","",_xlfn.XLOOKUP(F130,purchase!F:F,purchase!O:O,"")))</f>
        <v/>
      </c>
      <c r="Q130" s="83">
        <f>IF(OR(L130="",M130=""),"",M130/L130)</f>
        <v/>
      </c>
      <c r="R130" s="91">
        <f>IF(OR(P130="",Q130=""),"",Q130-P130)</f>
        <v/>
      </c>
    </row>
    <row r="131">
      <c r="A131" s="25" t="n">
        <v>127</v>
      </c>
      <c r="B131" s="26">
        <f>IF(OR(C131="",F131=""),"",
"PRD-" &amp;
TEXT(DAY(C131),"00") &amp;
CHOOSE(MONTH(C131),"A","B","C","D","E","F","G","H","I","J","K","L") &amp;
TEXT(YEAR(C131),"00") &amp;
"-" &amp;
RIGHT(F131,4))</f>
        <v/>
      </c>
      <c r="C131" s="27" t="n"/>
      <c r="D131" s="26">
        <f>IF(F131="","",_xlfn.XLOOKUP(F131,purchase!F:F,purchase!B:B,""))</f>
        <v/>
      </c>
      <c r="E131" s="26">
        <f>IF(F131="","",_xlfn.XLOOKUP(F131,purchase!F:F,purchase!C:C,""))</f>
        <v/>
      </c>
      <c r="F131" s="4" t="n"/>
      <c r="G131" s="10">
        <f>IF(H131="NRFC","Natural Rubber Field Coagulam","")</f>
        <v/>
      </c>
      <c r="H131" s="10">
        <f>IF(F131="","",_xlfn.XLOOKUP(F131,purchase!F:F,purchase!E:E,""))</f>
        <v/>
      </c>
      <c r="I131" s="10">
        <f>IF(J131="ISNR20","Natural Rubber-TSNR (ISNR-20)","")</f>
        <v/>
      </c>
      <c r="J131" s="10">
        <f>IF(H131="NRFC","ISNR20","")</f>
        <v/>
      </c>
      <c r="K131" s="35">
        <f>_xlfn.SINGLE(IF(F131="","",_xlfn.XLOOKUP(F131,purchase!F:F,purchase!N:N,"")))</f>
        <v/>
      </c>
      <c r="L131" s="4" t="n"/>
      <c r="M131" s="86" t="n"/>
      <c r="N131" s="35">
        <f>IF(F131="","",
MAX(0,
_xlfn.XLOOKUP(F131,purchase!F:F,purchase!N:N,"")
-
SUMIFS(L:L,F:F,F131)))</f>
        <v/>
      </c>
      <c r="O131" s="35">
        <f>IF(OR(L131="",M131=""),"",L131-M131)</f>
        <v/>
      </c>
      <c r="P131" s="89">
        <f>_xlfn.SINGLE(IF(F131="","",_xlfn.XLOOKUP(F131,purchase!F:F,purchase!O:O,"")))</f>
        <v/>
      </c>
      <c r="Q131" s="83">
        <f>IF(OR(L131="",M131=""),"",M131/L131)</f>
        <v/>
      </c>
      <c r="R131" s="91">
        <f>IF(OR(P131="",Q131=""),"",Q131-P131)</f>
        <v/>
      </c>
    </row>
    <row r="132">
      <c r="A132" s="25" t="n">
        <v>128</v>
      </c>
      <c r="B132" s="26">
        <f>IF(OR(C132="",F132=""),"",
"PRD-" &amp;
TEXT(DAY(C132),"00") &amp;
CHOOSE(MONTH(C132),"A","B","C","D","E","F","G","H","I","J","K","L") &amp;
TEXT(YEAR(C132),"00") &amp;
"-" &amp;
RIGHT(F132,4))</f>
        <v/>
      </c>
      <c r="C132" s="27" t="n"/>
      <c r="D132" s="26">
        <f>IF(F132="","",_xlfn.XLOOKUP(F132,purchase!F:F,purchase!B:B,""))</f>
        <v/>
      </c>
      <c r="E132" s="26">
        <f>IF(F132="","",_xlfn.XLOOKUP(F132,purchase!F:F,purchase!C:C,""))</f>
        <v/>
      </c>
      <c r="F132" s="4" t="n"/>
      <c r="G132" s="10">
        <f>IF(H132="NRFC","Natural Rubber Field Coagulam","")</f>
        <v/>
      </c>
      <c r="H132" s="10">
        <f>IF(F132="","",_xlfn.XLOOKUP(F132,purchase!F:F,purchase!E:E,""))</f>
        <v/>
      </c>
      <c r="I132" s="10">
        <f>IF(J132="ISNR20","Natural Rubber-TSNR (ISNR-20)","")</f>
        <v/>
      </c>
      <c r="J132" s="10">
        <f>IF(H132="NRFC","ISNR20","")</f>
        <v/>
      </c>
      <c r="K132" s="35">
        <f>_xlfn.SINGLE(IF(F132="","",_xlfn.XLOOKUP(F132,purchase!F:F,purchase!N:N,"")))</f>
        <v/>
      </c>
      <c r="L132" s="4" t="n"/>
      <c r="M132" s="86" t="n"/>
      <c r="N132" s="35">
        <f>IF(F132="","",
MAX(0,
_xlfn.XLOOKUP(F132,purchase!F:F,purchase!N:N,"")
-
SUMIFS(L:L,F:F,F132)))</f>
        <v/>
      </c>
      <c r="O132" s="35">
        <f>IF(OR(L132="",M132=""),"",L132-M132)</f>
        <v/>
      </c>
      <c r="P132" s="89">
        <f>_xlfn.SINGLE(IF(F132="","",_xlfn.XLOOKUP(F132,purchase!F:F,purchase!O:O,"")))</f>
        <v/>
      </c>
      <c r="Q132" s="83">
        <f>IF(OR(L132="",M132=""),"",M132/L132)</f>
        <v/>
      </c>
      <c r="R132" s="91">
        <f>IF(OR(P132="",Q132=""),"",Q132-P132)</f>
        <v/>
      </c>
    </row>
    <row r="133">
      <c r="A133" s="25" t="n">
        <v>129</v>
      </c>
      <c r="B133" s="26">
        <f>IF(OR(C133="",F133=""),"",
"PRD-" &amp;
TEXT(DAY(C133),"00") &amp;
CHOOSE(MONTH(C133),"A","B","C","D","E","F","G","H","I","J","K","L") &amp;
TEXT(YEAR(C133),"00") &amp;
"-" &amp;
RIGHT(F133,4))</f>
        <v/>
      </c>
      <c r="C133" s="27" t="n"/>
      <c r="D133" s="26">
        <f>IF(F133="","",_xlfn.XLOOKUP(F133,purchase!F:F,purchase!B:B,""))</f>
        <v/>
      </c>
      <c r="E133" s="26">
        <f>IF(F133="","",_xlfn.XLOOKUP(F133,purchase!F:F,purchase!C:C,""))</f>
        <v/>
      </c>
      <c r="F133" s="4" t="n"/>
      <c r="G133" s="10">
        <f>IF(H133="NRFC","Natural Rubber Field Coagulam","")</f>
        <v/>
      </c>
      <c r="H133" s="10">
        <f>IF(F133="","",_xlfn.XLOOKUP(F133,purchase!F:F,purchase!E:E,""))</f>
        <v/>
      </c>
      <c r="I133" s="10">
        <f>IF(J133="ISNR20","Natural Rubber-TSNR (ISNR-20)","")</f>
        <v/>
      </c>
      <c r="J133" s="10">
        <f>IF(H133="NRFC","ISNR20","")</f>
        <v/>
      </c>
      <c r="K133" s="35">
        <f>_xlfn.SINGLE(IF(F133="","",_xlfn.XLOOKUP(F133,purchase!F:F,purchase!N:N,"")))</f>
        <v/>
      </c>
      <c r="L133" s="4" t="n"/>
      <c r="M133" s="86" t="n"/>
      <c r="N133" s="35">
        <f>IF(F133="","",
MAX(0,
_xlfn.XLOOKUP(F133,purchase!F:F,purchase!N:N,"")
-
SUMIFS(L:L,F:F,F133)))</f>
        <v/>
      </c>
      <c r="O133" s="35">
        <f>IF(OR(L133="",M133=""),"",L133-M133)</f>
        <v/>
      </c>
      <c r="P133" s="89">
        <f>_xlfn.SINGLE(IF(F133="","",_xlfn.XLOOKUP(F133,purchase!F:F,purchase!O:O,"")))</f>
        <v/>
      </c>
      <c r="Q133" s="83">
        <f>IF(OR(L133="",M133=""),"",M133/L133)</f>
        <v/>
      </c>
      <c r="R133" s="91">
        <f>IF(OR(P133="",Q133=""),"",Q133-P133)</f>
        <v/>
      </c>
    </row>
    <row r="134">
      <c r="A134" s="25" t="n">
        <v>130</v>
      </c>
      <c r="B134" s="26">
        <f>IF(OR(C134="",F134=""),"",
"PRD-" &amp;
TEXT(DAY(C134),"00") &amp;
CHOOSE(MONTH(C134),"A","B","C","D","E","F","G","H","I","J","K","L") &amp;
TEXT(YEAR(C134),"00") &amp;
"-" &amp;
RIGHT(F134,4))</f>
        <v/>
      </c>
      <c r="C134" s="27" t="n"/>
      <c r="D134" s="26">
        <f>IF(F134="","",_xlfn.XLOOKUP(F134,purchase!F:F,purchase!B:B,""))</f>
        <v/>
      </c>
      <c r="E134" s="26">
        <f>IF(F134="","",_xlfn.XLOOKUP(F134,purchase!F:F,purchase!C:C,""))</f>
        <v/>
      </c>
      <c r="F134" s="4" t="n"/>
      <c r="G134" s="10">
        <f>IF(H134="NRFC","Natural Rubber Field Coagulam","")</f>
        <v/>
      </c>
      <c r="H134" s="10">
        <f>IF(F134="","",_xlfn.XLOOKUP(F134,purchase!F:F,purchase!E:E,""))</f>
        <v/>
      </c>
      <c r="I134" s="10">
        <f>IF(J134="ISNR20","Natural Rubber-TSNR (ISNR-20)","")</f>
        <v/>
      </c>
      <c r="J134" s="10">
        <f>IF(H134="NRFC","ISNR20","")</f>
        <v/>
      </c>
      <c r="K134" s="35">
        <f>_xlfn.SINGLE(IF(F134="","",_xlfn.XLOOKUP(F134,purchase!F:F,purchase!N:N,"")))</f>
        <v/>
      </c>
      <c r="L134" s="4" t="n"/>
      <c r="M134" s="86" t="n"/>
      <c r="N134" s="35">
        <f>IF(F134="","",
MAX(0,
_xlfn.XLOOKUP(F134,purchase!F:F,purchase!N:N,"")
-
SUMIFS(L:L,F:F,F134)))</f>
        <v/>
      </c>
      <c r="O134" s="35">
        <f>IF(OR(L134="",M134=""),"",L134-M134)</f>
        <v/>
      </c>
      <c r="P134" s="89">
        <f>_xlfn.SINGLE(IF(F134="","",_xlfn.XLOOKUP(F134,purchase!F:F,purchase!O:O,"")))</f>
        <v/>
      </c>
      <c r="Q134" s="83">
        <f>IF(OR(L134="",M134=""),"",M134/L134)</f>
        <v/>
      </c>
      <c r="R134" s="91">
        <f>IF(OR(P134="",Q134=""),"",Q134-P134)</f>
        <v/>
      </c>
    </row>
    <row r="135">
      <c r="A135" s="25" t="n">
        <v>131</v>
      </c>
      <c r="B135" s="26">
        <f>IF(OR(C135="",F135=""),"",
"PRD-" &amp;
TEXT(DAY(C135),"00") &amp;
CHOOSE(MONTH(C135),"A","B","C","D","E","F","G","H","I","J","K","L") &amp;
TEXT(YEAR(C135),"00") &amp;
"-" &amp;
RIGHT(F135,4))</f>
        <v/>
      </c>
      <c r="C135" s="27" t="n"/>
      <c r="D135" s="26">
        <f>IF(F135="","",_xlfn.XLOOKUP(F135,purchase!F:F,purchase!B:B,""))</f>
        <v/>
      </c>
      <c r="E135" s="26">
        <f>IF(F135="","",_xlfn.XLOOKUP(F135,purchase!F:F,purchase!C:C,""))</f>
        <v/>
      </c>
      <c r="F135" s="4" t="n"/>
      <c r="G135" s="10">
        <f>IF(H135="NRFC","Natural Rubber Field Coagulam","")</f>
        <v/>
      </c>
      <c r="H135" s="10">
        <f>IF(F135="","",_xlfn.XLOOKUP(F135,purchase!F:F,purchase!E:E,""))</f>
        <v/>
      </c>
      <c r="I135" s="10">
        <f>IF(J135="ISNR20","Natural Rubber-TSNR (ISNR-20)","")</f>
        <v/>
      </c>
      <c r="J135" s="10">
        <f>IF(H135="NRFC","ISNR20","")</f>
        <v/>
      </c>
      <c r="K135" s="35">
        <f>_xlfn.SINGLE(IF(F135="","",_xlfn.XLOOKUP(F135,purchase!F:F,purchase!N:N,"")))</f>
        <v/>
      </c>
      <c r="L135" s="4" t="n"/>
      <c r="M135" s="86" t="n"/>
      <c r="N135" s="35">
        <f>IF(F135="","",
MAX(0,
_xlfn.XLOOKUP(F135,purchase!F:F,purchase!N:N,"")
-
SUMIFS(L:L,F:F,F135)))</f>
        <v/>
      </c>
      <c r="O135" s="35">
        <f>IF(OR(L135="",M135=""),"",L135-M135)</f>
        <v/>
      </c>
      <c r="P135" s="89">
        <f>_xlfn.SINGLE(IF(F135="","",_xlfn.XLOOKUP(F135,purchase!F:F,purchase!O:O,"")))</f>
        <v/>
      </c>
      <c r="Q135" s="83">
        <f>IF(OR(L135="",M135=""),"",M135/L135)</f>
        <v/>
      </c>
      <c r="R135" s="91">
        <f>IF(OR(P135="",Q135=""),"",Q135-P135)</f>
        <v/>
      </c>
    </row>
    <row r="136">
      <c r="A136" s="25" t="n">
        <v>132</v>
      </c>
      <c r="B136" s="26">
        <f>IF(OR(C136="",F136=""),"",
"PRD-" &amp;
TEXT(DAY(C136),"00") &amp;
CHOOSE(MONTH(C136),"A","B","C","D","E","F","G","H","I","J","K","L") &amp;
TEXT(YEAR(C136),"00") &amp;
"-" &amp;
RIGHT(F136,4))</f>
        <v/>
      </c>
      <c r="C136" s="27" t="n"/>
      <c r="D136" s="26">
        <f>IF(F136="","",_xlfn.XLOOKUP(F136,purchase!F:F,purchase!B:B,""))</f>
        <v/>
      </c>
      <c r="E136" s="26">
        <f>IF(F136="","",_xlfn.XLOOKUP(F136,purchase!F:F,purchase!C:C,""))</f>
        <v/>
      </c>
      <c r="F136" s="4" t="n"/>
      <c r="G136" s="10">
        <f>IF(H136="NRFC","Natural Rubber Field Coagulam","")</f>
        <v/>
      </c>
      <c r="H136" s="10">
        <f>IF(F136="","",_xlfn.XLOOKUP(F136,purchase!F:F,purchase!E:E,""))</f>
        <v/>
      </c>
      <c r="I136" s="10">
        <f>IF(J136="ISNR20","Natural Rubber-TSNR (ISNR-20)","")</f>
        <v/>
      </c>
      <c r="J136" s="10">
        <f>IF(H136="NRFC","ISNR20","")</f>
        <v/>
      </c>
      <c r="K136" s="35">
        <f>_xlfn.SINGLE(IF(F136="","",_xlfn.XLOOKUP(F136,purchase!F:F,purchase!N:N,"")))</f>
        <v/>
      </c>
      <c r="L136" s="4" t="n"/>
      <c r="M136" s="86" t="n"/>
      <c r="N136" s="35">
        <f>IF(F136="","",
MAX(0,
_xlfn.XLOOKUP(F136,purchase!F:F,purchase!N:N,"")
-
SUMIFS(L:L,F:F,F136)))</f>
        <v/>
      </c>
      <c r="O136" s="35">
        <f>IF(OR(L136="",M136=""),"",L136-M136)</f>
        <v/>
      </c>
      <c r="P136" s="89">
        <f>_xlfn.SINGLE(IF(F136="","",_xlfn.XLOOKUP(F136,purchase!F:F,purchase!O:O,"")))</f>
        <v/>
      </c>
      <c r="Q136" s="83">
        <f>IF(OR(L136="",M136=""),"",M136/L136)</f>
        <v/>
      </c>
      <c r="R136" s="91">
        <f>IF(OR(P136="",Q136=""),"",Q136-P136)</f>
        <v/>
      </c>
    </row>
    <row r="137">
      <c r="A137" s="25" t="n">
        <v>133</v>
      </c>
      <c r="B137" s="26">
        <f>IF(OR(C137="",F137=""),"",
"PRD-" &amp;
TEXT(DAY(C137),"00") &amp;
CHOOSE(MONTH(C137),"A","B","C","D","E","F","G","H","I","J","K","L") &amp;
TEXT(YEAR(C137),"00") &amp;
"-" &amp;
RIGHT(F137,4))</f>
        <v/>
      </c>
      <c r="C137" s="27" t="n"/>
      <c r="D137" s="26">
        <f>IF(F137="","",_xlfn.XLOOKUP(F137,purchase!F:F,purchase!B:B,""))</f>
        <v/>
      </c>
      <c r="E137" s="26">
        <f>IF(F137="","",_xlfn.XLOOKUP(F137,purchase!F:F,purchase!C:C,""))</f>
        <v/>
      </c>
      <c r="F137" s="4" t="n"/>
      <c r="G137" s="10">
        <f>IF(H137="NRFC","Natural Rubber Field Coagulam","")</f>
        <v/>
      </c>
      <c r="H137" s="10">
        <f>IF(F137="","",_xlfn.XLOOKUP(F137,purchase!F:F,purchase!E:E,""))</f>
        <v/>
      </c>
      <c r="I137" s="10">
        <f>IF(J137="ISNR20","Natural Rubber-TSNR (ISNR-20)","")</f>
        <v/>
      </c>
      <c r="J137" s="10">
        <f>IF(H137="NRFC","ISNR20","")</f>
        <v/>
      </c>
      <c r="K137" s="35">
        <f>_xlfn.SINGLE(IF(F137="","",_xlfn.XLOOKUP(F137,purchase!F:F,purchase!N:N,"")))</f>
        <v/>
      </c>
      <c r="L137" s="4" t="n"/>
      <c r="M137" s="86" t="n"/>
      <c r="N137" s="35">
        <f>IF(F137="","",
MAX(0,
_xlfn.XLOOKUP(F137,purchase!F:F,purchase!N:N,"")
-
SUMIFS(L:L,F:F,F137)))</f>
        <v/>
      </c>
      <c r="O137" s="35">
        <f>IF(OR(L137="",M137=""),"",L137-M137)</f>
        <v/>
      </c>
      <c r="P137" s="89">
        <f>_xlfn.SINGLE(IF(F137="","",_xlfn.XLOOKUP(F137,purchase!F:F,purchase!O:O,"")))</f>
        <v/>
      </c>
      <c r="Q137" s="83">
        <f>IF(OR(L137="",M137=""),"",M137/L137)</f>
        <v/>
      </c>
      <c r="R137" s="91">
        <f>IF(OR(P137="",Q137=""),"",Q137-P137)</f>
        <v/>
      </c>
    </row>
    <row r="138">
      <c r="A138" s="25" t="n">
        <v>134</v>
      </c>
      <c r="B138" s="26">
        <f>IF(OR(C138="",F138=""),"",
"PRD-" &amp;
TEXT(DAY(C138),"00") &amp;
CHOOSE(MONTH(C138),"A","B","C","D","E","F","G","H","I","J","K","L") &amp;
TEXT(YEAR(C138),"00") &amp;
"-" &amp;
RIGHT(F138,4))</f>
        <v/>
      </c>
      <c r="C138" s="27" t="n"/>
      <c r="D138" s="26">
        <f>IF(F138="","",_xlfn.XLOOKUP(F138,purchase!F:F,purchase!B:B,""))</f>
        <v/>
      </c>
      <c r="E138" s="26">
        <f>IF(F138="","",_xlfn.XLOOKUP(F138,purchase!F:F,purchase!C:C,""))</f>
        <v/>
      </c>
      <c r="F138" s="4" t="n"/>
      <c r="G138" s="10">
        <f>IF(H138="NRFC","Natural Rubber Field Coagulam","")</f>
        <v/>
      </c>
      <c r="H138" s="10">
        <f>IF(F138="","",_xlfn.XLOOKUP(F138,purchase!F:F,purchase!E:E,""))</f>
        <v/>
      </c>
      <c r="I138" s="10">
        <f>IF(J138="ISNR20","Natural Rubber-TSNR (ISNR-20)","")</f>
        <v/>
      </c>
      <c r="J138" s="10">
        <f>IF(H138="NRFC","ISNR20","")</f>
        <v/>
      </c>
      <c r="K138" s="35">
        <f>_xlfn.SINGLE(IF(F138="","",_xlfn.XLOOKUP(F138,purchase!F:F,purchase!N:N,"")))</f>
        <v/>
      </c>
      <c r="L138" s="4" t="n"/>
      <c r="M138" s="86" t="n"/>
      <c r="N138" s="35">
        <f>IF(F138="","",
MAX(0,
_xlfn.XLOOKUP(F138,purchase!F:F,purchase!N:N,"")
-
SUMIFS(L:L,F:F,F138)))</f>
        <v/>
      </c>
      <c r="O138" s="35">
        <f>IF(OR(L138="",M138=""),"",L138-M138)</f>
        <v/>
      </c>
      <c r="P138" s="89">
        <f>_xlfn.SINGLE(IF(F138="","",_xlfn.XLOOKUP(F138,purchase!F:F,purchase!O:O,"")))</f>
        <v/>
      </c>
      <c r="Q138" s="83">
        <f>IF(OR(L138="",M138=""),"",M138/L138)</f>
        <v/>
      </c>
      <c r="R138" s="91">
        <f>IF(OR(P138="",Q138=""),"",Q138-P138)</f>
        <v/>
      </c>
    </row>
    <row r="139">
      <c r="A139" s="25" t="n">
        <v>135</v>
      </c>
      <c r="B139" s="26">
        <f>IF(OR(C139="",F139=""),"",
"PRD-" &amp;
TEXT(DAY(C139),"00") &amp;
CHOOSE(MONTH(C139),"A","B","C","D","E","F","G","H","I","J","K","L") &amp;
TEXT(YEAR(C139),"00") &amp;
"-" &amp;
RIGHT(F139,4))</f>
        <v/>
      </c>
      <c r="C139" s="27" t="n"/>
      <c r="D139" s="26">
        <f>IF(F139="","",_xlfn.XLOOKUP(F139,purchase!F:F,purchase!B:B,""))</f>
        <v/>
      </c>
      <c r="E139" s="26">
        <f>IF(F139="","",_xlfn.XLOOKUP(F139,purchase!F:F,purchase!C:C,""))</f>
        <v/>
      </c>
      <c r="F139" s="4" t="n"/>
      <c r="G139" s="10">
        <f>IF(H139="NRFC","Natural Rubber Field Coagulam","")</f>
        <v/>
      </c>
      <c r="H139" s="10">
        <f>IF(F139="","",_xlfn.XLOOKUP(F139,purchase!F:F,purchase!E:E,""))</f>
        <v/>
      </c>
      <c r="I139" s="10">
        <f>IF(J139="ISNR20","Natural Rubber-TSNR (ISNR-20)","")</f>
        <v/>
      </c>
      <c r="J139" s="10">
        <f>IF(H139="NRFC","ISNR20","")</f>
        <v/>
      </c>
      <c r="K139" s="35">
        <f>_xlfn.SINGLE(IF(F139="","",_xlfn.XLOOKUP(F139,purchase!F:F,purchase!N:N,"")))</f>
        <v/>
      </c>
      <c r="L139" s="4" t="n"/>
      <c r="M139" s="86" t="n"/>
      <c r="N139" s="35">
        <f>IF(F139="","",
MAX(0,
_xlfn.XLOOKUP(F139,purchase!F:F,purchase!N:N,"")
-
SUMIFS(L:L,F:F,F139)))</f>
        <v/>
      </c>
      <c r="O139" s="35">
        <f>IF(OR(L139="",M139=""),"",L139-M139)</f>
        <v/>
      </c>
      <c r="P139" s="89">
        <f>_xlfn.SINGLE(IF(F139="","",_xlfn.XLOOKUP(F139,purchase!F:F,purchase!O:O,"")))</f>
        <v/>
      </c>
      <c r="Q139" s="83">
        <f>IF(OR(L139="",M139=""),"",M139/L139)</f>
        <v/>
      </c>
      <c r="R139" s="91">
        <f>IF(OR(P139="",Q139=""),"",Q139-P139)</f>
        <v/>
      </c>
    </row>
    <row r="140">
      <c r="A140" s="25" t="n">
        <v>136</v>
      </c>
      <c r="B140" s="26">
        <f>IF(OR(C140="",F140=""),"",
"PRD-" &amp;
TEXT(DAY(C140),"00") &amp;
CHOOSE(MONTH(C140),"A","B","C","D","E","F","G","H","I","J","K","L") &amp;
TEXT(YEAR(C140),"00") &amp;
"-" &amp;
RIGHT(F140,4))</f>
        <v/>
      </c>
      <c r="C140" s="27" t="n"/>
      <c r="D140" s="26">
        <f>IF(F140="","",_xlfn.XLOOKUP(F140,purchase!F:F,purchase!B:B,""))</f>
        <v/>
      </c>
      <c r="E140" s="26">
        <f>IF(F140="","",_xlfn.XLOOKUP(F140,purchase!F:F,purchase!C:C,""))</f>
        <v/>
      </c>
      <c r="F140" s="4" t="n"/>
      <c r="G140" s="10">
        <f>IF(H140="NRFC","Natural Rubber Field Coagulam","")</f>
        <v/>
      </c>
      <c r="H140" s="10">
        <f>IF(F140="","",_xlfn.XLOOKUP(F140,purchase!F:F,purchase!E:E,""))</f>
        <v/>
      </c>
      <c r="I140" s="10">
        <f>IF(J140="ISNR20","Natural Rubber-TSNR (ISNR-20)","")</f>
        <v/>
      </c>
      <c r="J140" s="10">
        <f>IF(H140="NRFC","ISNR20","")</f>
        <v/>
      </c>
      <c r="K140" s="35">
        <f>_xlfn.SINGLE(IF(F140="","",_xlfn.XLOOKUP(F140,purchase!F:F,purchase!N:N,"")))</f>
        <v/>
      </c>
      <c r="L140" s="4" t="n"/>
      <c r="M140" s="86" t="n"/>
      <c r="N140" s="35">
        <f>IF(F140="","",
MAX(0,
_xlfn.XLOOKUP(F140,purchase!F:F,purchase!N:N,"")
-
SUMIFS(L:L,F:F,F140)))</f>
        <v/>
      </c>
      <c r="O140" s="35">
        <f>IF(OR(L140="",M140=""),"",L140-M140)</f>
        <v/>
      </c>
      <c r="P140" s="89">
        <f>_xlfn.SINGLE(IF(F140="","",_xlfn.XLOOKUP(F140,purchase!F:F,purchase!O:O,"")))</f>
        <v/>
      </c>
      <c r="Q140" s="83">
        <f>IF(OR(L140="",M140=""),"",M140/L140)</f>
        <v/>
      </c>
      <c r="R140" s="91">
        <f>IF(OR(P140="",Q140=""),"",Q140-P140)</f>
        <v/>
      </c>
    </row>
    <row r="141">
      <c r="A141" s="25" t="n">
        <v>137</v>
      </c>
      <c r="B141" s="26">
        <f>IF(OR(C141="",F141=""),"",
"PRD-" &amp;
TEXT(DAY(C141),"00") &amp;
CHOOSE(MONTH(C141),"A","B","C","D","E","F","G","H","I","J","K","L") &amp;
TEXT(YEAR(C141),"00") &amp;
"-" &amp;
RIGHT(F141,4))</f>
        <v/>
      </c>
      <c r="C141" s="27" t="n"/>
      <c r="D141" s="26">
        <f>IF(F141="","",_xlfn.XLOOKUP(F141,purchase!F:F,purchase!B:B,""))</f>
        <v/>
      </c>
      <c r="E141" s="26">
        <f>IF(F141="","",_xlfn.XLOOKUP(F141,purchase!F:F,purchase!C:C,""))</f>
        <v/>
      </c>
      <c r="F141" s="4" t="n"/>
      <c r="G141" s="10">
        <f>IF(H141="NRFC","Natural Rubber Field Coagulam","")</f>
        <v/>
      </c>
      <c r="H141" s="10">
        <f>IF(F141="","",_xlfn.XLOOKUP(F141,purchase!F:F,purchase!E:E,""))</f>
        <v/>
      </c>
      <c r="I141" s="10">
        <f>IF(J141="ISNR20","Natural Rubber-TSNR (ISNR-20)","")</f>
        <v/>
      </c>
      <c r="J141" s="10">
        <f>IF(H141="NRFC","ISNR20","")</f>
        <v/>
      </c>
      <c r="K141" s="35">
        <f>_xlfn.SINGLE(IF(F141="","",_xlfn.XLOOKUP(F141,purchase!F:F,purchase!N:N,"")))</f>
        <v/>
      </c>
      <c r="L141" s="4" t="n"/>
      <c r="M141" s="86" t="n"/>
      <c r="N141" s="35">
        <f>IF(F141="","",
MAX(0,
_xlfn.XLOOKUP(F141,purchase!F:F,purchase!N:N,"")
-
SUMIFS(L:L,F:F,F141)))</f>
        <v/>
      </c>
      <c r="O141" s="35">
        <f>IF(OR(L141="",M141=""),"",L141-M141)</f>
        <v/>
      </c>
      <c r="P141" s="89">
        <f>_xlfn.SINGLE(IF(F141="","",_xlfn.XLOOKUP(F141,purchase!F:F,purchase!O:O,"")))</f>
        <v/>
      </c>
      <c r="Q141" s="83">
        <f>IF(OR(L141="",M141=""),"",M141/L141)</f>
        <v/>
      </c>
      <c r="R141" s="91">
        <f>IF(OR(P141="",Q141=""),"",Q141-P141)</f>
        <v/>
      </c>
    </row>
    <row r="142">
      <c r="A142" s="25" t="n">
        <v>138</v>
      </c>
      <c r="B142" s="26">
        <f>IF(OR(C142="",F142=""),"",
"PRD-" &amp;
TEXT(DAY(C142),"00") &amp;
CHOOSE(MONTH(C142),"A","B","C","D","E","F","G","H","I","J","K","L") &amp;
TEXT(YEAR(C142),"00") &amp;
"-" &amp;
RIGHT(F142,4))</f>
        <v/>
      </c>
      <c r="C142" s="27" t="n"/>
      <c r="D142" s="26">
        <f>IF(F142="","",_xlfn.XLOOKUP(F142,purchase!F:F,purchase!B:B,""))</f>
        <v/>
      </c>
      <c r="E142" s="26">
        <f>IF(F142="","",_xlfn.XLOOKUP(F142,purchase!F:F,purchase!C:C,""))</f>
        <v/>
      </c>
      <c r="F142" s="4" t="n"/>
      <c r="G142" s="10">
        <f>IF(H142="NRFC","Natural Rubber Field Coagulam","")</f>
        <v/>
      </c>
      <c r="H142" s="10">
        <f>IF(F142="","",_xlfn.XLOOKUP(F142,purchase!F:F,purchase!E:E,""))</f>
        <v/>
      </c>
      <c r="I142" s="10">
        <f>IF(J142="ISNR20","Natural Rubber-TSNR (ISNR-20)","")</f>
        <v/>
      </c>
      <c r="J142" s="10">
        <f>IF(H142="NRFC","ISNR20","")</f>
        <v/>
      </c>
      <c r="K142" s="35">
        <f>_xlfn.SINGLE(IF(F142="","",_xlfn.XLOOKUP(F142,purchase!F:F,purchase!N:N,"")))</f>
        <v/>
      </c>
      <c r="L142" s="4" t="n"/>
      <c r="M142" s="86" t="n"/>
      <c r="N142" s="35">
        <f>IF(F142="","",
MAX(0,
_xlfn.XLOOKUP(F142,purchase!F:F,purchase!N:N,"")
-
SUMIFS(L:L,F:F,F142)))</f>
        <v/>
      </c>
      <c r="O142" s="35">
        <f>IF(OR(L142="",M142=""),"",L142-M142)</f>
        <v/>
      </c>
      <c r="P142" s="89">
        <f>_xlfn.SINGLE(IF(F142="","",_xlfn.XLOOKUP(F142,purchase!F:F,purchase!O:O,"")))</f>
        <v/>
      </c>
      <c r="Q142" s="83">
        <f>IF(OR(L142="",M142=""),"",M142/L142)</f>
        <v/>
      </c>
      <c r="R142" s="91">
        <f>IF(OR(P142="",Q142=""),"",Q142-P142)</f>
        <v/>
      </c>
    </row>
    <row r="143">
      <c r="A143" s="25" t="n">
        <v>139</v>
      </c>
      <c r="B143" s="26">
        <f>IF(OR(C143="",F143=""),"",
"PRD-" &amp;
TEXT(DAY(C143),"00") &amp;
CHOOSE(MONTH(C143),"A","B","C","D","E","F","G","H","I","J","K","L") &amp;
TEXT(YEAR(C143),"00") &amp;
"-" &amp;
RIGHT(F143,4))</f>
        <v/>
      </c>
      <c r="C143" s="27" t="n"/>
      <c r="D143" s="26">
        <f>IF(F143="","",_xlfn.XLOOKUP(F143,purchase!F:F,purchase!B:B,""))</f>
        <v/>
      </c>
      <c r="E143" s="26">
        <f>IF(F143="","",_xlfn.XLOOKUP(F143,purchase!F:F,purchase!C:C,""))</f>
        <v/>
      </c>
      <c r="F143" s="4" t="n"/>
      <c r="G143" s="10">
        <f>IF(H143="NRFC","Natural Rubber Field Coagulam","")</f>
        <v/>
      </c>
      <c r="H143" s="10">
        <f>IF(F143="","",_xlfn.XLOOKUP(F143,purchase!F:F,purchase!E:E,""))</f>
        <v/>
      </c>
      <c r="I143" s="10">
        <f>IF(J143="ISNR20","Natural Rubber-TSNR (ISNR-20)","")</f>
        <v/>
      </c>
      <c r="J143" s="10">
        <f>IF(H143="NRFC","ISNR20","")</f>
        <v/>
      </c>
      <c r="K143" s="35">
        <f>_xlfn.SINGLE(IF(F143="","",_xlfn.XLOOKUP(F143,purchase!F:F,purchase!N:N,"")))</f>
        <v/>
      </c>
      <c r="L143" s="4" t="n"/>
      <c r="M143" s="86" t="n"/>
      <c r="N143" s="35">
        <f>IF(F143="","",
MAX(0,
_xlfn.XLOOKUP(F143,purchase!F:F,purchase!N:N,"")
-
SUMIFS(L:L,F:F,F143)))</f>
        <v/>
      </c>
      <c r="O143" s="35">
        <f>IF(OR(L143="",M143=""),"",L143-M143)</f>
        <v/>
      </c>
      <c r="P143" s="89">
        <f>_xlfn.SINGLE(IF(F143="","",_xlfn.XLOOKUP(F143,purchase!F:F,purchase!O:O,"")))</f>
        <v/>
      </c>
      <c r="Q143" s="83">
        <f>IF(OR(L143="",M143=""),"",M143/L143)</f>
        <v/>
      </c>
      <c r="R143" s="91">
        <f>IF(OR(P143="",Q143=""),"",Q143-P143)</f>
        <v/>
      </c>
    </row>
    <row r="144">
      <c r="A144" s="25" t="n">
        <v>140</v>
      </c>
      <c r="B144" s="26">
        <f>IF(OR(C144="",F144=""),"",
"PRD-" &amp;
TEXT(DAY(C144),"00") &amp;
CHOOSE(MONTH(C144),"A","B","C","D","E","F","G","H","I","J","K","L") &amp;
TEXT(YEAR(C144),"00") &amp;
"-" &amp;
RIGHT(F144,4))</f>
        <v/>
      </c>
      <c r="C144" s="27" t="n"/>
      <c r="D144" s="26">
        <f>IF(F144="","",_xlfn.XLOOKUP(F144,purchase!F:F,purchase!B:B,""))</f>
        <v/>
      </c>
      <c r="E144" s="26">
        <f>IF(F144="","",_xlfn.XLOOKUP(F144,purchase!F:F,purchase!C:C,""))</f>
        <v/>
      </c>
      <c r="F144" s="4" t="n"/>
      <c r="G144" s="10">
        <f>IF(H144="NRFC","Natural Rubber Field Coagulam","")</f>
        <v/>
      </c>
      <c r="H144" s="10">
        <f>IF(F144="","",_xlfn.XLOOKUP(F144,purchase!F:F,purchase!E:E,""))</f>
        <v/>
      </c>
      <c r="I144" s="10">
        <f>IF(J144="ISNR20","Natural Rubber-TSNR (ISNR-20)","")</f>
        <v/>
      </c>
      <c r="J144" s="10">
        <f>IF(H144="NRFC","ISNR20","")</f>
        <v/>
      </c>
      <c r="K144" s="35">
        <f>_xlfn.SINGLE(IF(F144="","",_xlfn.XLOOKUP(F144,purchase!F:F,purchase!N:N,"")))</f>
        <v/>
      </c>
      <c r="L144" s="4" t="n"/>
      <c r="M144" s="86" t="n"/>
      <c r="N144" s="35">
        <f>IF(F144="","",
MAX(0,
_xlfn.XLOOKUP(F144,purchase!F:F,purchase!N:N,"")
-
SUMIFS(L:L,F:F,F144)))</f>
        <v/>
      </c>
      <c r="O144" s="35">
        <f>IF(OR(L144="",M144=""),"",L144-M144)</f>
        <v/>
      </c>
      <c r="P144" s="89">
        <f>_xlfn.SINGLE(IF(F144="","",_xlfn.XLOOKUP(F144,purchase!F:F,purchase!O:O,"")))</f>
        <v/>
      </c>
      <c r="Q144" s="83">
        <f>IF(OR(L144="",M144=""),"",M144/L144)</f>
        <v/>
      </c>
      <c r="R144" s="91">
        <f>IF(OR(P144="",Q144=""),"",Q144-P144)</f>
        <v/>
      </c>
    </row>
    <row r="145">
      <c r="A145" s="25" t="n">
        <v>141</v>
      </c>
      <c r="B145" s="26">
        <f>IF(OR(C145="",F145=""),"",
"PRD-" &amp;
TEXT(DAY(C145),"00") &amp;
CHOOSE(MONTH(C145),"A","B","C","D","E","F","G","H","I","J","K","L") &amp;
TEXT(YEAR(C145),"00") &amp;
"-" &amp;
RIGHT(F145,4))</f>
        <v/>
      </c>
      <c r="C145" s="27" t="n"/>
      <c r="D145" s="26">
        <f>IF(F145="","",_xlfn.XLOOKUP(F145,purchase!F:F,purchase!B:B,""))</f>
        <v/>
      </c>
      <c r="E145" s="26">
        <f>IF(F145="","",_xlfn.XLOOKUP(F145,purchase!F:F,purchase!C:C,""))</f>
        <v/>
      </c>
      <c r="F145" s="4" t="n"/>
      <c r="G145" s="10">
        <f>IF(H145="NRFC","Natural Rubber Field Coagulam","")</f>
        <v/>
      </c>
      <c r="H145" s="10">
        <f>IF(F145="","",_xlfn.XLOOKUP(F145,purchase!F:F,purchase!E:E,""))</f>
        <v/>
      </c>
      <c r="I145" s="10">
        <f>IF(J145="ISNR20","Natural Rubber-TSNR (ISNR-20)","")</f>
        <v/>
      </c>
      <c r="J145" s="10">
        <f>IF(H145="NRFC","ISNR20","")</f>
        <v/>
      </c>
      <c r="K145" s="35">
        <f>_xlfn.SINGLE(IF(F145="","",_xlfn.XLOOKUP(F145,purchase!F:F,purchase!N:N,"")))</f>
        <v/>
      </c>
      <c r="L145" s="4" t="n"/>
      <c r="M145" s="86" t="n"/>
      <c r="N145" s="35">
        <f>IF(F145="","",
MAX(0,
_xlfn.XLOOKUP(F145,purchase!F:F,purchase!N:N,"")
-
SUMIFS(L:L,F:F,F145)))</f>
        <v/>
      </c>
      <c r="O145" s="35">
        <f>IF(OR(L145="",M145=""),"",L145-M145)</f>
        <v/>
      </c>
      <c r="P145" s="89">
        <f>_xlfn.SINGLE(IF(F145="","",_xlfn.XLOOKUP(F145,purchase!F:F,purchase!O:O,"")))</f>
        <v/>
      </c>
      <c r="Q145" s="83">
        <f>IF(OR(L145="",M145=""),"",M145/L145)</f>
        <v/>
      </c>
      <c r="R145" s="91">
        <f>IF(OR(P145="",Q145=""),"",Q145-P145)</f>
        <v/>
      </c>
    </row>
    <row r="146">
      <c r="A146" s="25" t="n">
        <v>142</v>
      </c>
      <c r="B146" s="26">
        <f>IF(OR(C146="",F146=""),"",
"PRD-" &amp;
TEXT(DAY(C146),"00") &amp;
CHOOSE(MONTH(C146),"A","B","C","D","E","F","G","H","I","J","K","L") &amp;
TEXT(YEAR(C146),"00") &amp;
"-" &amp;
RIGHT(F146,4))</f>
        <v/>
      </c>
      <c r="C146" s="27" t="n"/>
      <c r="D146" s="26">
        <f>IF(F146="","",_xlfn.XLOOKUP(F146,purchase!F:F,purchase!B:B,""))</f>
        <v/>
      </c>
      <c r="E146" s="26">
        <f>IF(F146="","",_xlfn.XLOOKUP(F146,purchase!F:F,purchase!C:C,""))</f>
        <v/>
      </c>
      <c r="F146" s="4" t="n"/>
      <c r="G146" s="10">
        <f>IF(H146="NRFC","Natural Rubber Field Coagulam","")</f>
        <v/>
      </c>
      <c r="H146" s="10">
        <f>IF(F146="","",_xlfn.XLOOKUP(F146,purchase!F:F,purchase!E:E,""))</f>
        <v/>
      </c>
      <c r="I146" s="10">
        <f>IF(J146="ISNR20","Natural Rubber-TSNR (ISNR-20)","")</f>
        <v/>
      </c>
      <c r="J146" s="10">
        <f>IF(H146="NRFC","ISNR20","")</f>
        <v/>
      </c>
      <c r="K146" s="35">
        <f>_xlfn.SINGLE(IF(F146="","",_xlfn.XLOOKUP(F146,purchase!F:F,purchase!N:N,"")))</f>
        <v/>
      </c>
      <c r="L146" s="4" t="n"/>
      <c r="M146" s="86" t="n"/>
      <c r="N146" s="35">
        <f>IF(F146="","",
MAX(0,
_xlfn.XLOOKUP(F146,purchase!F:F,purchase!N:N,"")
-
SUMIFS(L:L,F:F,F146)))</f>
        <v/>
      </c>
      <c r="O146" s="35">
        <f>IF(OR(L146="",M146=""),"",L146-M146)</f>
        <v/>
      </c>
      <c r="P146" s="89">
        <f>_xlfn.SINGLE(IF(F146="","",_xlfn.XLOOKUP(F146,purchase!F:F,purchase!O:O,"")))</f>
        <v/>
      </c>
      <c r="Q146" s="83">
        <f>IF(OR(L146="",M146=""),"",M146/L146)</f>
        <v/>
      </c>
      <c r="R146" s="91">
        <f>IF(OR(P146="",Q146=""),"",Q146-P146)</f>
        <v/>
      </c>
    </row>
    <row r="147">
      <c r="A147" s="25" t="n">
        <v>143</v>
      </c>
      <c r="B147" s="26">
        <f>IF(OR(C147="",F147=""),"",
"PRD-" &amp;
TEXT(DAY(C147),"00") &amp;
CHOOSE(MONTH(C147),"A","B","C","D","E","F","G","H","I","J","K","L") &amp;
TEXT(YEAR(C147),"00") &amp;
"-" &amp;
RIGHT(F147,4))</f>
        <v/>
      </c>
      <c r="C147" s="27" t="n"/>
      <c r="D147" s="26">
        <f>IF(F147="","",_xlfn.XLOOKUP(F147,purchase!F:F,purchase!B:B,""))</f>
        <v/>
      </c>
      <c r="E147" s="26">
        <f>IF(F147="","",_xlfn.XLOOKUP(F147,purchase!F:F,purchase!C:C,""))</f>
        <v/>
      </c>
      <c r="F147" s="4" t="n"/>
      <c r="G147" s="10">
        <f>IF(H147="NRFC","Natural Rubber Field Coagulam","")</f>
        <v/>
      </c>
      <c r="H147" s="10">
        <f>IF(F147="","",_xlfn.XLOOKUP(F147,purchase!F:F,purchase!E:E,""))</f>
        <v/>
      </c>
      <c r="I147" s="10">
        <f>IF(J147="ISNR20","Natural Rubber-TSNR (ISNR-20)","")</f>
        <v/>
      </c>
      <c r="J147" s="10">
        <f>IF(H147="NRFC","ISNR20","")</f>
        <v/>
      </c>
      <c r="K147" s="35">
        <f>_xlfn.SINGLE(IF(F147="","",_xlfn.XLOOKUP(F147,purchase!F:F,purchase!N:N,"")))</f>
        <v/>
      </c>
      <c r="L147" s="4" t="n"/>
      <c r="M147" s="86" t="n"/>
      <c r="N147" s="35">
        <f>IF(F147="","",
MAX(0,
_xlfn.XLOOKUP(F147,purchase!F:F,purchase!N:N,"")
-
SUMIFS(L:L,F:F,F147)))</f>
        <v/>
      </c>
      <c r="O147" s="35">
        <f>IF(OR(L147="",M147=""),"",L147-M147)</f>
        <v/>
      </c>
      <c r="P147" s="89">
        <f>_xlfn.SINGLE(IF(F147="","",_xlfn.XLOOKUP(F147,purchase!F:F,purchase!O:O,"")))</f>
        <v/>
      </c>
      <c r="Q147" s="83">
        <f>IF(OR(L147="",M147=""),"",M147/L147)</f>
        <v/>
      </c>
      <c r="R147" s="91">
        <f>IF(OR(P147="",Q147=""),"",Q147-P147)</f>
        <v/>
      </c>
    </row>
    <row r="148">
      <c r="A148" s="25" t="n">
        <v>144</v>
      </c>
      <c r="B148" s="26">
        <f>IF(OR(C148="",F148=""),"",
"PRD-" &amp;
TEXT(DAY(C148),"00") &amp;
CHOOSE(MONTH(C148),"A","B","C","D","E","F","G","H","I","J","K","L") &amp;
TEXT(YEAR(C148),"00") &amp;
"-" &amp;
RIGHT(F148,4))</f>
        <v/>
      </c>
      <c r="C148" s="27" t="n"/>
      <c r="D148" s="26">
        <f>IF(F148="","",_xlfn.XLOOKUP(F148,purchase!F:F,purchase!B:B,""))</f>
        <v/>
      </c>
      <c r="E148" s="26">
        <f>IF(F148="","",_xlfn.XLOOKUP(F148,purchase!F:F,purchase!C:C,""))</f>
        <v/>
      </c>
      <c r="F148" s="4" t="n"/>
      <c r="G148" s="10">
        <f>IF(H148="NRFC","Natural Rubber Field Coagulam","")</f>
        <v/>
      </c>
      <c r="H148" s="10">
        <f>IF(F148="","",_xlfn.XLOOKUP(F148,purchase!F:F,purchase!E:E,""))</f>
        <v/>
      </c>
      <c r="I148" s="10">
        <f>IF(J148="ISNR20","Natural Rubber-TSNR (ISNR-20)","")</f>
        <v/>
      </c>
      <c r="J148" s="10">
        <f>IF(H148="NRFC","ISNR20","")</f>
        <v/>
      </c>
      <c r="K148" s="35">
        <f>_xlfn.SINGLE(IF(F148="","",_xlfn.XLOOKUP(F148,purchase!F:F,purchase!N:N,"")))</f>
        <v/>
      </c>
      <c r="L148" s="4" t="n"/>
      <c r="M148" s="86" t="n"/>
      <c r="N148" s="35">
        <f>IF(F148="","",
MAX(0,
_xlfn.XLOOKUP(F148,purchase!F:F,purchase!N:N,"")
-
SUMIFS(L:L,F:F,F148)))</f>
        <v/>
      </c>
      <c r="O148" s="35">
        <f>IF(OR(L148="",M148=""),"",L148-M148)</f>
        <v/>
      </c>
      <c r="P148" s="89">
        <f>_xlfn.SINGLE(IF(F148="","",_xlfn.XLOOKUP(F148,purchase!F:F,purchase!O:O,"")))</f>
        <v/>
      </c>
      <c r="Q148" s="83">
        <f>IF(OR(L148="",M148=""),"",M148/L148)</f>
        <v/>
      </c>
      <c r="R148" s="91">
        <f>IF(OR(P148="",Q148=""),"",Q148-P148)</f>
        <v/>
      </c>
    </row>
    <row r="149">
      <c r="A149" s="25" t="n">
        <v>145</v>
      </c>
      <c r="B149" s="26">
        <f>IF(OR(C149="",F149=""),"",
"PRD-" &amp;
TEXT(DAY(C149),"00") &amp;
CHOOSE(MONTH(C149),"A","B","C","D","E","F","G","H","I","J","K","L") &amp;
TEXT(YEAR(C149),"00") &amp;
"-" &amp;
RIGHT(F149,4))</f>
        <v/>
      </c>
      <c r="C149" s="27" t="n"/>
      <c r="D149" s="26">
        <f>IF(F149="","",_xlfn.XLOOKUP(F149,purchase!F:F,purchase!B:B,""))</f>
        <v/>
      </c>
      <c r="E149" s="26">
        <f>IF(F149="","",_xlfn.XLOOKUP(F149,purchase!F:F,purchase!C:C,""))</f>
        <v/>
      </c>
      <c r="F149" s="4" t="n"/>
      <c r="G149" s="10">
        <f>IF(H149="NRFC","Natural Rubber Field Coagulam","")</f>
        <v/>
      </c>
      <c r="H149" s="10">
        <f>IF(F149="","",_xlfn.XLOOKUP(F149,purchase!F:F,purchase!E:E,""))</f>
        <v/>
      </c>
      <c r="I149" s="10">
        <f>IF(J149="ISNR20","Natural Rubber-TSNR (ISNR-20)","")</f>
        <v/>
      </c>
      <c r="J149" s="10">
        <f>IF(H149="NRFC","ISNR20","")</f>
        <v/>
      </c>
      <c r="K149" s="35">
        <f>_xlfn.SINGLE(IF(F149="","",_xlfn.XLOOKUP(F149,purchase!F:F,purchase!N:N,"")))</f>
        <v/>
      </c>
      <c r="L149" s="4" t="n"/>
      <c r="M149" s="86" t="n"/>
      <c r="N149" s="35">
        <f>IF(F149="","",
MAX(0,
_xlfn.XLOOKUP(F149,purchase!F:F,purchase!N:N,"")
-
SUMIFS(L:L,F:F,F149)))</f>
        <v/>
      </c>
      <c r="O149" s="35">
        <f>IF(OR(L149="",M149=""),"",L149-M149)</f>
        <v/>
      </c>
      <c r="P149" s="89">
        <f>_xlfn.SINGLE(IF(F149="","",_xlfn.XLOOKUP(F149,purchase!F:F,purchase!O:O,"")))</f>
        <v/>
      </c>
      <c r="Q149" s="83">
        <f>IF(OR(L149="",M149=""),"",M149/L149)</f>
        <v/>
      </c>
      <c r="R149" s="91">
        <f>IF(OR(P149="",Q149=""),"",Q149-P149)</f>
        <v/>
      </c>
    </row>
    <row r="150">
      <c r="A150" s="25" t="n">
        <v>146</v>
      </c>
      <c r="B150" s="26">
        <f>IF(OR(C150="",F150=""),"",
"PRD-" &amp;
TEXT(DAY(C150),"00") &amp;
CHOOSE(MONTH(C150),"A","B","C","D","E","F","G","H","I","J","K","L") &amp;
TEXT(YEAR(C150),"00") &amp;
"-" &amp;
RIGHT(F150,4))</f>
        <v/>
      </c>
      <c r="C150" s="27" t="n"/>
      <c r="D150" s="26">
        <f>IF(F150="","",_xlfn.XLOOKUP(F150,purchase!F:F,purchase!B:B,""))</f>
        <v/>
      </c>
      <c r="E150" s="26">
        <f>IF(F150="","",_xlfn.XLOOKUP(F150,purchase!F:F,purchase!C:C,""))</f>
        <v/>
      </c>
      <c r="F150" s="4" t="n"/>
      <c r="G150" s="10">
        <f>IF(H150="NRFC","Natural Rubber Field Coagulam","")</f>
        <v/>
      </c>
      <c r="H150" s="10">
        <f>IF(F150="","",_xlfn.XLOOKUP(F150,purchase!F:F,purchase!E:E,""))</f>
        <v/>
      </c>
      <c r="I150" s="10">
        <f>IF(J150="ISNR20","Natural Rubber-TSNR (ISNR-20)","")</f>
        <v/>
      </c>
      <c r="J150" s="10">
        <f>IF(H150="NRFC","ISNR20","")</f>
        <v/>
      </c>
      <c r="K150" s="35">
        <f>_xlfn.SINGLE(IF(F150="","",_xlfn.XLOOKUP(F150,purchase!F:F,purchase!N:N,"")))</f>
        <v/>
      </c>
      <c r="L150" s="4" t="n"/>
      <c r="M150" s="86" t="n"/>
      <c r="N150" s="35">
        <f>IF(F150="","",
MAX(0,
_xlfn.XLOOKUP(F150,purchase!F:F,purchase!N:N,"")
-
SUMIFS(L:L,F:F,F150)))</f>
        <v/>
      </c>
      <c r="O150" s="35">
        <f>IF(OR(L150="",M150=""),"",L150-M150)</f>
        <v/>
      </c>
      <c r="P150" s="89">
        <f>_xlfn.SINGLE(IF(F150="","",_xlfn.XLOOKUP(F150,purchase!F:F,purchase!O:O,"")))</f>
        <v/>
      </c>
      <c r="Q150" s="83">
        <f>IF(OR(L150="",M150=""),"",M150/L150)</f>
        <v/>
      </c>
      <c r="R150" s="91">
        <f>IF(OR(P150="",Q150=""),"",Q150-P150)</f>
        <v/>
      </c>
    </row>
    <row r="151">
      <c r="A151" s="25" t="n">
        <v>147</v>
      </c>
      <c r="B151" s="26">
        <f>IF(OR(C151="",F151=""),"",
"PRD-" &amp;
TEXT(DAY(C151),"00") &amp;
CHOOSE(MONTH(C151),"A","B","C","D","E","F","G","H","I","J","K","L") &amp;
TEXT(YEAR(C151),"00") &amp;
"-" &amp;
RIGHT(F151,4))</f>
        <v/>
      </c>
      <c r="C151" s="27" t="n"/>
      <c r="D151" s="26">
        <f>IF(F151="","",_xlfn.XLOOKUP(F151,purchase!F:F,purchase!B:B,""))</f>
        <v/>
      </c>
      <c r="E151" s="26">
        <f>IF(F151="","",_xlfn.XLOOKUP(F151,purchase!F:F,purchase!C:C,""))</f>
        <v/>
      </c>
      <c r="F151" s="4" t="n"/>
      <c r="G151" s="10">
        <f>IF(H151="NRFC","Natural Rubber Field Coagulam","")</f>
        <v/>
      </c>
      <c r="H151" s="10">
        <f>IF(F151="","",_xlfn.XLOOKUP(F151,purchase!F:F,purchase!E:E,""))</f>
        <v/>
      </c>
      <c r="I151" s="10">
        <f>IF(J151="ISNR20","Natural Rubber-TSNR (ISNR-20)","")</f>
        <v/>
      </c>
      <c r="J151" s="10">
        <f>IF(H151="NRFC","ISNR20","")</f>
        <v/>
      </c>
      <c r="K151" s="35">
        <f>_xlfn.SINGLE(IF(F151="","",_xlfn.XLOOKUP(F151,purchase!F:F,purchase!N:N,"")))</f>
        <v/>
      </c>
      <c r="L151" s="4" t="n"/>
      <c r="M151" s="86" t="n"/>
      <c r="N151" s="35">
        <f>IF(F151="","",
MAX(0,
_xlfn.XLOOKUP(F151,purchase!F:F,purchase!N:N,"")
-
SUMIFS(L:L,F:F,F151)))</f>
        <v/>
      </c>
      <c r="O151" s="35">
        <f>IF(OR(L151="",M151=""),"",L151-M151)</f>
        <v/>
      </c>
      <c r="P151" s="89">
        <f>_xlfn.SINGLE(IF(F151="","",_xlfn.XLOOKUP(F151,purchase!F:F,purchase!O:O,"")))</f>
        <v/>
      </c>
      <c r="Q151" s="83">
        <f>IF(OR(L151="",M151=""),"",M151/L151)</f>
        <v/>
      </c>
      <c r="R151" s="91">
        <f>IF(OR(P151="",Q151=""),"",Q151-P151)</f>
        <v/>
      </c>
    </row>
    <row r="152">
      <c r="A152" s="25" t="n">
        <v>148</v>
      </c>
      <c r="B152" s="26">
        <f>IF(OR(C152="",F152=""),"",
"PRD-" &amp;
TEXT(DAY(C152),"00") &amp;
CHOOSE(MONTH(C152),"A","B","C","D","E","F","G","H","I","J","K","L") &amp;
TEXT(YEAR(C152),"00") &amp;
"-" &amp;
RIGHT(F152,4))</f>
        <v/>
      </c>
      <c r="C152" s="27" t="n"/>
      <c r="D152" s="26">
        <f>IF(F152="","",_xlfn.XLOOKUP(F152,purchase!F:F,purchase!B:B,""))</f>
        <v/>
      </c>
      <c r="E152" s="26">
        <f>IF(F152="","",_xlfn.XLOOKUP(F152,purchase!F:F,purchase!C:C,""))</f>
        <v/>
      </c>
      <c r="F152" s="4" t="n"/>
      <c r="G152" s="10">
        <f>IF(H152="NRFC","Natural Rubber Field Coagulam","")</f>
        <v/>
      </c>
      <c r="H152" s="10">
        <f>IF(F152="","",_xlfn.XLOOKUP(F152,purchase!F:F,purchase!E:E,""))</f>
        <v/>
      </c>
      <c r="I152" s="10">
        <f>IF(J152="ISNR20","Natural Rubber-TSNR (ISNR-20)","")</f>
        <v/>
      </c>
      <c r="J152" s="10">
        <f>IF(H152="NRFC","ISNR20","")</f>
        <v/>
      </c>
      <c r="K152" s="35">
        <f>_xlfn.SINGLE(IF(F152="","",_xlfn.XLOOKUP(F152,purchase!F:F,purchase!N:N,"")))</f>
        <v/>
      </c>
      <c r="L152" s="4" t="n"/>
      <c r="M152" s="86" t="n"/>
      <c r="N152" s="35">
        <f>IF(F152="","",
MAX(0,
_xlfn.XLOOKUP(F152,purchase!F:F,purchase!N:N,"")
-
SUMIFS(L:L,F:F,F152)))</f>
        <v/>
      </c>
      <c r="O152" s="35">
        <f>IF(OR(L152="",M152=""),"",L152-M152)</f>
        <v/>
      </c>
      <c r="P152" s="89">
        <f>_xlfn.SINGLE(IF(F152="","",_xlfn.XLOOKUP(F152,purchase!F:F,purchase!O:O,"")))</f>
        <v/>
      </c>
      <c r="Q152" s="83">
        <f>IF(OR(L152="",M152=""),"",M152/L152)</f>
        <v/>
      </c>
      <c r="R152" s="91">
        <f>IF(OR(P152="",Q152=""),"",Q152-P152)</f>
        <v/>
      </c>
    </row>
    <row r="153">
      <c r="A153" s="25" t="n">
        <v>149</v>
      </c>
      <c r="B153" s="26">
        <f>IF(OR(C153="",F153=""),"",
"PRD-" &amp;
TEXT(DAY(C153),"00") &amp;
CHOOSE(MONTH(C153),"A","B","C","D","E","F","G","H","I","J","K","L") &amp;
TEXT(YEAR(C153),"00") &amp;
"-" &amp;
RIGHT(F153,4))</f>
        <v/>
      </c>
      <c r="C153" s="27" t="n"/>
      <c r="D153" s="26">
        <f>IF(F153="","",_xlfn.XLOOKUP(F153,purchase!F:F,purchase!B:B,""))</f>
        <v/>
      </c>
      <c r="E153" s="26">
        <f>IF(F153="","",_xlfn.XLOOKUP(F153,purchase!F:F,purchase!C:C,""))</f>
        <v/>
      </c>
      <c r="F153" s="4" t="n"/>
      <c r="G153" s="10">
        <f>IF(H153="NRFC","Natural Rubber Field Coagulam","")</f>
        <v/>
      </c>
      <c r="H153" s="10">
        <f>IF(F153="","",_xlfn.XLOOKUP(F153,purchase!F:F,purchase!E:E,""))</f>
        <v/>
      </c>
      <c r="I153" s="10">
        <f>IF(J153="ISNR20","Natural Rubber-TSNR (ISNR-20)","")</f>
        <v/>
      </c>
      <c r="J153" s="10">
        <f>IF(H153="NRFC","ISNR20","")</f>
        <v/>
      </c>
      <c r="K153" s="35">
        <f>_xlfn.SINGLE(IF(F153="","",_xlfn.XLOOKUP(F153,purchase!F:F,purchase!N:N,"")))</f>
        <v/>
      </c>
      <c r="L153" s="4" t="n"/>
      <c r="M153" s="86" t="n"/>
      <c r="N153" s="35">
        <f>IF(F153="","",
MAX(0,
_xlfn.XLOOKUP(F153,purchase!F:F,purchase!N:N,"")
-
SUMIFS(L:L,F:F,F153)))</f>
        <v/>
      </c>
      <c r="O153" s="35">
        <f>IF(OR(L153="",M153=""),"",L153-M153)</f>
        <v/>
      </c>
      <c r="P153" s="89">
        <f>_xlfn.SINGLE(IF(F153="","",_xlfn.XLOOKUP(F153,purchase!F:F,purchase!O:O,"")))</f>
        <v/>
      </c>
      <c r="Q153" s="83">
        <f>IF(OR(L153="",M153=""),"",M153/L153)</f>
        <v/>
      </c>
      <c r="R153" s="91">
        <f>IF(OR(P153="",Q153=""),"",Q153-P153)</f>
        <v/>
      </c>
    </row>
    <row r="154">
      <c r="A154" s="25" t="n">
        <v>150</v>
      </c>
      <c r="B154" s="26">
        <f>IF(OR(C154="",F154=""),"",
"PRD-" &amp;
TEXT(DAY(C154),"00") &amp;
CHOOSE(MONTH(C154),"A","B","C","D","E","F","G","H","I","J","K","L") &amp;
TEXT(YEAR(C154),"00") &amp;
"-" &amp;
RIGHT(F154,4))</f>
        <v/>
      </c>
      <c r="C154" s="27" t="n"/>
      <c r="D154" s="26">
        <f>IF(F154="","",_xlfn.XLOOKUP(F154,purchase!F:F,purchase!B:B,""))</f>
        <v/>
      </c>
      <c r="E154" s="26">
        <f>IF(F154="","",_xlfn.XLOOKUP(F154,purchase!F:F,purchase!C:C,""))</f>
        <v/>
      </c>
      <c r="F154" s="4" t="n"/>
      <c r="G154" s="10">
        <f>IF(H154="NRFC","Natural Rubber Field Coagulam","")</f>
        <v/>
      </c>
      <c r="H154" s="10">
        <f>IF(F154="","",_xlfn.XLOOKUP(F154,purchase!F:F,purchase!E:E,""))</f>
        <v/>
      </c>
      <c r="I154" s="10">
        <f>IF(J154="ISNR20","Natural Rubber-TSNR (ISNR-20)","")</f>
        <v/>
      </c>
      <c r="J154" s="10">
        <f>IF(H154="NRFC","ISNR20","")</f>
        <v/>
      </c>
      <c r="K154" s="35">
        <f>_xlfn.SINGLE(IF(F154="","",_xlfn.XLOOKUP(F154,purchase!F:F,purchase!N:N,"")))</f>
        <v/>
      </c>
      <c r="L154" s="4" t="n"/>
      <c r="M154" s="86" t="n"/>
      <c r="N154" s="35">
        <f>IF(F154="","",
MAX(0,
_xlfn.XLOOKUP(F154,purchase!F:F,purchase!N:N,"")
-
SUMIFS(L:L,F:F,F154)))</f>
        <v/>
      </c>
      <c r="O154" s="35">
        <f>IF(OR(L154="",M154=""),"",L154-M154)</f>
        <v/>
      </c>
      <c r="P154" s="89">
        <f>_xlfn.SINGLE(IF(F154="","",_xlfn.XLOOKUP(F154,purchase!F:F,purchase!O:O,"")))</f>
        <v/>
      </c>
      <c r="Q154" s="83">
        <f>IF(OR(L154="",M154=""),"",M154/L154)</f>
        <v/>
      </c>
      <c r="R154" s="91">
        <f>IF(OR(P154="",Q154=""),"",Q154-P154)</f>
        <v/>
      </c>
    </row>
    <row r="155">
      <c r="A155" s="25" t="n">
        <v>151</v>
      </c>
      <c r="B155" s="26">
        <f>IF(OR(C155="",F155=""),"",
"PRD-" &amp;
TEXT(DAY(C155),"00") &amp;
CHOOSE(MONTH(C155),"A","B","C","D","E","F","G","H","I","J","K","L") &amp;
TEXT(YEAR(C155),"00") &amp;
"-" &amp;
RIGHT(F155,4))</f>
        <v/>
      </c>
      <c r="C155" s="27" t="n"/>
      <c r="D155" s="26">
        <f>IF(F155="","",_xlfn.XLOOKUP(F155,purchase!F:F,purchase!B:B,""))</f>
        <v/>
      </c>
      <c r="E155" s="26">
        <f>IF(F155="","",_xlfn.XLOOKUP(F155,purchase!F:F,purchase!C:C,""))</f>
        <v/>
      </c>
      <c r="F155" s="4" t="n"/>
      <c r="G155" s="10">
        <f>IF(H155="NRFC","Natural Rubber Field Coagulam","")</f>
        <v/>
      </c>
      <c r="H155" s="10">
        <f>IF(F155="","",_xlfn.XLOOKUP(F155,purchase!F:F,purchase!E:E,""))</f>
        <v/>
      </c>
      <c r="I155" s="10">
        <f>IF(J155="ISNR20","Natural Rubber-TSNR (ISNR-20)","")</f>
        <v/>
      </c>
      <c r="J155" s="10">
        <f>IF(H155="NRFC","ISNR20","")</f>
        <v/>
      </c>
      <c r="K155" s="35">
        <f>_xlfn.SINGLE(IF(F155="","",_xlfn.XLOOKUP(F155,purchase!F:F,purchase!N:N,"")))</f>
        <v/>
      </c>
      <c r="L155" s="4" t="n"/>
      <c r="M155" s="86" t="n"/>
      <c r="N155" s="35">
        <f>IF(F155="","",
MAX(0,
_xlfn.XLOOKUP(F155,purchase!F:F,purchase!N:N,"")
-
SUMIFS(L:L,F:F,F155)))</f>
        <v/>
      </c>
      <c r="O155" s="35">
        <f>IF(OR(L155="",M155=""),"",L155-M155)</f>
        <v/>
      </c>
      <c r="P155" s="89">
        <f>_xlfn.SINGLE(IF(F155="","",_xlfn.XLOOKUP(F155,purchase!F:F,purchase!O:O,"")))</f>
        <v/>
      </c>
      <c r="Q155" s="83">
        <f>IF(OR(L155="",M155=""),"",M155/L155)</f>
        <v/>
      </c>
      <c r="R155" s="91">
        <f>IF(OR(P155="",Q155=""),"",Q155-P155)</f>
        <v/>
      </c>
    </row>
    <row r="156">
      <c r="A156" s="25" t="n">
        <v>152</v>
      </c>
      <c r="B156" s="26">
        <f>IF(OR(C156="",F156=""),"",
"PRD-" &amp;
TEXT(DAY(C156),"00") &amp;
CHOOSE(MONTH(C156),"A","B","C","D","E","F","G","H","I","J","K","L") &amp;
TEXT(YEAR(C156),"00") &amp;
"-" &amp;
RIGHT(F156,4))</f>
        <v/>
      </c>
      <c r="C156" s="27" t="n"/>
      <c r="D156" s="26">
        <f>IF(F156="","",_xlfn.XLOOKUP(F156,purchase!F:F,purchase!B:B,""))</f>
        <v/>
      </c>
      <c r="E156" s="26">
        <f>IF(F156="","",_xlfn.XLOOKUP(F156,purchase!F:F,purchase!C:C,""))</f>
        <v/>
      </c>
      <c r="F156" s="4" t="n"/>
      <c r="G156" s="10">
        <f>IF(H156="NRFC","Natural Rubber Field Coagulam","")</f>
        <v/>
      </c>
      <c r="H156" s="10">
        <f>IF(F156="","",_xlfn.XLOOKUP(F156,purchase!F:F,purchase!E:E,""))</f>
        <v/>
      </c>
      <c r="I156" s="10">
        <f>IF(J156="ISNR20","Natural Rubber-TSNR (ISNR-20)","")</f>
        <v/>
      </c>
      <c r="J156" s="10">
        <f>IF(H156="NRFC","ISNR20","")</f>
        <v/>
      </c>
      <c r="K156" s="35">
        <f>_xlfn.SINGLE(IF(F156="","",_xlfn.XLOOKUP(F156,purchase!F:F,purchase!N:N,"")))</f>
        <v/>
      </c>
      <c r="L156" s="4" t="n"/>
      <c r="M156" s="86" t="n"/>
      <c r="N156" s="35">
        <f>IF(F156="","",
MAX(0,
_xlfn.XLOOKUP(F156,purchase!F:F,purchase!N:N,"")
-
SUMIFS(L:L,F:F,F156)))</f>
        <v/>
      </c>
      <c r="O156" s="35">
        <f>IF(OR(L156="",M156=""),"",L156-M156)</f>
        <v/>
      </c>
      <c r="P156" s="89">
        <f>_xlfn.SINGLE(IF(F156="","",_xlfn.XLOOKUP(F156,purchase!F:F,purchase!O:O,"")))</f>
        <v/>
      </c>
      <c r="Q156" s="83">
        <f>IF(OR(L156="",M156=""),"",M156/L156)</f>
        <v/>
      </c>
      <c r="R156" s="91">
        <f>IF(OR(P156="",Q156=""),"",Q156-P156)</f>
        <v/>
      </c>
    </row>
    <row r="157">
      <c r="A157" s="25" t="n">
        <v>153</v>
      </c>
      <c r="B157" s="26">
        <f>IF(OR(C157="",F157=""),"",
"PRD-" &amp;
TEXT(DAY(C157),"00") &amp;
CHOOSE(MONTH(C157),"A","B","C","D","E","F","G","H","I","J","K","L") &amp;
TEXT(YEAR(C157),"00") &amp;
"-" &amp;
RIGHT(F157,4))</f>
        <v/>
      </c>
      <c r="C157" s="27" t="n"/>
      <c r="D157" s="26">
        <f>IF(F157="","",_xlfn.XLOOKUP(F157,purchase!F:F,purchase!B:B,""))</f>
        <v/>
      </c>
      <c r="E157" s="26">
        <f>IF(F157="","",_xlfn.XLOOKUP(F157,purchase!F:F,purchase!C:C,""))</f>
        <v/>
      </c>
      <c r="F157" s="4" t="n"/>
      <c r="G157" s="10">
        <f>IF(H157="NRFC","Natural Rubber Field Coagulam","")</f>
        <v/>
      </c>
      <c r="H157" s="10">
        <f>IF(F157="","",_xlfn.XLOOKUP(F157,purchase!F:F,purchase!E:E,""))</f>
        <v/>
      </c>
      <c r="I157" s="10">
        <f>IF(J157="ISNR20","Natural Rubber-TSNR (ISNR-20)","")</f>
        <v/>
      </c>
      <c r="J157" s="10">
        <f>IF(H157="NRFC","ISNR20","")</f>
        <v/>
      </c>
      <c r="K157" s="35">
        <f>_xlfn.SINGLE(IF(F157="","",_xlfn.XLOOKUP(F157,purchase!F:F,purchase!N:N,"")))</f>
        <v/>
      </c>
      <c r="L157" s="4" t="n"/>
      <c r="M157" s="86" t="n"/>
      <c r="N157" s="35">
        <f>IF(F157="","",
MAX(0,
_xlfn.XLOOKUP(F157,purchase!F:F,purchase!N:N,"")
-
SUMIFS(L:L,F:F,F157)))</f>
        <v/>
      </c>
      <c r="O157" s="35">
        <f>IF(OR(L157="",M157=""),"",L157-M157)</f>
        <v/>
      </c>
      <c r="P157" s="89">
        <f>_xlfn.SINGLE(IF(F157="","",_xlfn.XLOOKUP(F157,purchase!F:F,purchase!O:O,"")))</f>
        <v/>
      </c>
      <c r="Q157" s="83">
        <f>IF(OR(L157="",M157=""),"",M157/L157)</f>
        <v/>
      </c>
      <c r="R157" s="91">
        <f>IF(OR(P157="",Q157=""),"",Q157-P157)</f>
        <v/>
      </c>
    </row>
    <row r="158">
      <c r="A158" s="25" t="n">
        <v>154</v>
      </c>
      <c r="B158" s="26">
        <f>IF(OR(C158="",F158=""),"",
"PRD-" &amp;
TEXT(DAY(C158),"00") &amp;
CHOOSE(MONTH(C158),"A","B","C","D","E","F","G","H","I","J","K","L") &amp;
TEXT(YEAR(C158),"00") &amp;
"-" &amp;
RIGHT(F158,4))</f>
        <v/>
      </c>
      <c r="C158" s="27" t="n"/>
      <c r="D158" s="26">
        <f>IF(F158="","",_xlfn.XLOOKUP(F158,purchase!F:F,purchase!B:B,""))</f>
        <v/>
      </c>
      <c r="E158" s="26">
        <f>IF(F158="","",_xlfn.XLOOKUP(F158,purchase!F:F,purchase!C:C,""))</f>
        <v/>
      </c>
      <c r="F158" s="4" t="n"/>
      <c r="G158" s="10">
        <f>IF(H158="NRFC","Natural Rubber Field Coagulam","")</f>
        <v/>
      </c>
      <c r="H158" s="10">
        <f>IF(F158="","",_xlfn.XLOOKUP(F158,purchase!F:F,purchase!E:E,""))</f>
        <v/>
      </c>
      <c r="I158" s="10">
        <f>IF(J158="ISNR20","Natural Rubber-TSNR (ISNR-20)","")</f>
        <v/>
      </c>
      <c r="J158" s="10">
        <f>IF(H158="NRFC","ISNR20","")</f>
        <v/>
      </c>
      <c r="K158" s="35">
        <f>_xlfn.SINGLE(IF(F158="","",_xlfn.XLOOKUP(F158,purchase!F:F,purchase!N:N,"")))</f>
        <v/>
      </c>
      <c r="L158" s="4" t="n"/>
      <c r="M158" s="86" t="n"/>
      <c r="N158" s="35">
        <f>IF(F158="","",
MAX(0,
_xlfn.XLOOKUP(F158,purchase!F:F,purchase!N:N,"")
-
SUMIFS(L:L,F:F,F158)))</f>
        <v/>
      </c>
      <c r="O158" s="35">
        <f>IF(OR(L158="",M158=""),"",L158-M158)</f>
        <v/>
      </c>
      <c r="P158" s="89">
        <f>_xlfn.SINGLE(IF(F158="","",_xlfn.XLOOKUP(F158,purchase!F:F,purchase!O:O,"")))</f>
        <v/>
      </c>
      <c r="Q158" s="83">
        <f>IF(OR(L158="",M158=""),"",M158/L158)</f>
        <v/>
      </c>
      <c r="R158" s="91">
        <f>IF(OR(P158="",Q158=""),"",Q158-P158)</f>
        <v/>
      </c>
    </row>
    <row r="159">
      <c r="A159" s="25" t="n">
        <v>155</v>
      </c>
      <c r="B159" s="26">
        <f>IF(OR(C159="",F159=""),"",
"PRD-" &amp;
TEXT(DAY(C159),"00") &amp;
CHOOSE(MONTH(C159),"A","B","C","D","E","F","G","H","I","J","K","L") &amp;
TEXT(YEAR(C159),"00") &amp;
"-" &amp;
RIGHT(F159,4))</f>
        <v/>
      </c>
      <c r="C159" s="27" t="n"/>
      <c r="D159" s="26">
        <f>IF(F159="","",_xlfn.XLOOKUP(F159,purchase!F:F,purchase!B:B,""))</f>
        <v/>
      </c>
      <c r="E159" s="26">
        <f>IF(F159="","",_xlfn.XLOOKUP(F159,purchase!F:F,purchase!C:C,""))</f>
        <v/>
      </c>
      <c r="F159" s="4" t="n"/>
      <c r="G159" s="10">
        <f>IF(H159="NRFC","Natural Rubber Field Coagulam","")</f>
        <v/>
      </c>
      <c r="H159" s="10">
        <f>IF(F159="","",_xlfn.XLOOKUP(F159,purchase!F:F,purchase!E:E,""))</f>
        <v/>
      </c>
      <c r="I159" s="10">
        <f>IF(J159="ISNR20","Natural Rubber-TSNR (ISNR-20)","")</f>
        <v/>
      </c>
      <c r="J159" s="10">
        <f>IF(H159="NRFC","ISNR20","")</f>
        <v/>
      </c>
      <c r="K159" s="35">
        <f>_xlfn.SINGLE(IF(F159="","",_xlfn.XLOOKUP(F159,purchase!F:F,purchase!N:N,"")))</f>
        <v/>
      </c>
      <c r="L159" s="4" t="n"/>
      <c r="M159" s="86" t="n"/>
      <c r="N159" s="35">
        <f>IF(F159="","",
MAX(0,
_xlfn.XLOOKUP(F159,purchase!F:F,purchase!N:N,"")
-
SUMIFS(L:L,F:F,F159)))</f>
        <v/>
      </c>
      <c r="O159" s="35">
        <f>IF(OR(L159="",M159=""),"",L159-M159)</f>
        <v/>
      </c>
      <c r="P159" s="89">
        <f>_xlfn.SINGLE(IF(F159="","",_xlfn.XLOOKUP(F159,purchase!F:F,purchase!O:O,"")))</f>
        <v/>
      </c>
      <c r="Q159" s="83">
        <f>IF(OR(L159="",M159=""),"",M159/L159)</f>
        <v/>
      </c>
      <c r="R159" s="91">
        <f>IF(OR(P159="",Q159=""),"",Q159-P159)</f>
        <v/>
      </c>
    </row>
    <row r="160">
      <c r="A160" s="25" t="n">
        <v>156</v>
      </c>
      <c r="B160" s="26">
        <f>IF(OR(C160="",F160=""),"",
"PRD-" &amp;
TEXT(DAY(C160),"00") &amp;
CHOOSE(MONTH(C160),"A","B","C","D","E","F","G","H","I","J","K","L") &amp;
TEXT(YEAR(C160),"00") &amp;
"-" &amp;
RIGHT(F160,4))</f>
        <v/>
      </c>
      <c r="C160" s="27" t="n"/>
      <c r="D160" s="26">
        <f>IF(F160="","",_xlfn.XLOOKUP(F160,purchase!F:F,purchase!B:B,""))</f>
        <v/>
      </c>
      <c r="E160" s="26">
        <f>IF(F160="","",_xlfn.XLOOKUP(F160,purchase!F:F,purchase!C:C,""))</f>
        <v/>
      </c>
      <c r="F160" s="4" t="n"/>
      <c r="G160" s="10">
        <f>IF(H160="NRFC","Natural Rubber Field Coagulam","")</f>
        <v/>
      </c>
      <c r="H160" s="10">
        <f>IF(F160="","",_xlfn.XLOOKUP(F160,purchase!F:F,purchase!E:E,""))</f>
        <v/>
      </c>
      <c r="I160" s="10">
        <f>IF(J160="ISNR20","Natural Rubber-TSNR (ISNR-20)","")</f>
        <v/>
      </c>
      <c r="J160" s="10">
        <f>IF(H160="NRFC","ISNR20","")</f>
        <v/>
      </c>
      <c r="K160" s="35">
        <f>_xlfn.SINGLE(IF(F160="","",_xlfn.XLOOKUP(F160,purchase!F:F,purchase!N:N,"")))</f>
        <v/>
      </c>
      <c r="L160" s="4" t="n"/>
      <c r="M160" s="86" t="n"/>
      <c r="N160" s="35">
        <f>IF(F160="","",
MAX(0,
_xlfn.XLOOKUP(F160,purchase!F:F,purchase!N:N,"")
-
SUMIFS(L:L,F:F,F160)))</f>
        <v/>
      </c>
      <c r="O160" s="35">
        <f>IF(OR(L160="",M160=""),"",L160-M160)</f>
        <v/>
      </c>
      <c r="P160" s="89">
        <f>_xlfn.SINGLE(IF(F160="","",_xlfn.XLOOKUP(F160,purchase!F:F,purchase!O:O,"")))</f>
        <v/>
      </c>
      <c r="Q160" s="83">
        <f>IF(OR(L160="",M160=""),"",M160/L160)</f>
        <v/>
      </c>
      <c r="R160" s="91">
        <f>IF(OR(P160="",Q160=""),"",Q160-P160)</f>
        <v/>
      </c>
    </row>
    <row r="161">
      <c r="A161" s="25" t="n">
        <v>157</v>
      </c>
      <c r="B161" s="26">
        <f>IF(OR(C161="",F161=""),"",
"PRD-" &amp;
TEXT(DAY(C161),"00") &amp;
CHOOSE(MONTH(C161),"A","B","C","D","E","F","G","H","I","J","K","L") &amp;
TEXT(YEAR(C161),"00") &amp;
"-" &amp;
RIGHT(F161,4))</f>
        <v/>
      </c>
      <c r="C161" s="27" t="n"/>
      <c r="D161" s="26">
        <f>IF(F161="","",_xlfn.XLOOKUP(F161,purchase!F:F,purchase!B:B,""))</f>
        <v/>
      </c>
      <c r="E161" s="26">
        <f>IF(F161="","",_xlfn.XLOOKUP(F161,purchase!F:F,purchase!C:C,""))</f>
        <v/>
      </c>
      <c r="F161" s="4" t="n"/>
      <c r="G161" s="10">
        <f>IF(H161="NRFC","Natural Rubber Field Coagulam","")</f>
        <v/>
      </c>
      <c r="H161" s="10">
        <f>IF(F161="","",_xlfn.XLOOKUP(F161,purchase!F:F,purchase!E:E,""))</f>
        <v/>
      </c>
      <c r="I161" s="10">
        <f>IF(J161="ISNR20","Natural Rubber-TSNR (ISNR-20)","")</f>
        <v/>
      </c>
      <c r="J161" s="10">
        <f>IF(H161="NRFC","ISNR20","")</f>
        <v/>
      </c>
      <c r="K161" s="35">
        <f>_xlfn.SINGLE(IF(F161="","",_xlfn.XLOOKUP(F161,purchase!F:F,purchase!N:N,"")))</f>
        <v/>
      </c>
      <c r="L161" s="4" t="n"/>
      <c r="M161" s="86" t="n"/>
      <c r="N161" s="35">
        <f>IF(F161="","",
MAX(0,
_xlfn.XLOOKUP(F161,purchase!F:F,purchase!N:N,"")
-
SUMIFS(L:L,F:F,F161)))</f>
        <v/>
      </c>
      <c r="O161" s="35">
        <f>IF(OR(L161="",M161=""),"",L161-M161)</f>
        <v/>
      </c>
      <c r="P161" s="89">
        <f>_xlfn.SINGLE(IF(F161="","",_xlfn.XLOOKUP(F161,purchase!F:F,purchase!O:O,"")))</f>
        <v/>
      </c>
      <c r="Q161" s="83">
        <f>IF(OR(L161="",M161=""),"",M161/L161)</f>
        <v/>
      </c>
      <c r="R161" s="91">
        <f>IF(OR(P161="",Q161=""),"",Q161-P161)</f>
        <v/>
      </c>
    </row>
    <row r="162">
      <c r="A162" s="25" t="n">
        <v>158</v>
      </c>
      <c r="B162" s="26">
        <f>IF(OR(C162="",F162=""),"",
"PRD-" &amp;
TEXT(DAY(C162),"00") &amp;
CHOOSE(MONTH(C162),"A","B","C","D","E","F","G","H","I","J","K","L") &amp;
TEXT(YEAR(C162),"00") &amp;
"-" &amp;
RIGHT(F162,4))</f>
        <v/>
      </c>
      <c r="C162" s="27" t="n"/>
      <c r="D162" s="26">
        <f>IF(F162="","",_xlfn.XLOOKUP(F162,purchase!F:F,purchase!B:B,""))</f>
        <v/>
      </c>
      <c r="E162" s="26">
        <f>IF(F162="","",_xlfn.XLOOKUP(F162,purchase!F:F,purchase!C:C,""))</f>
        <v/>
      </c>
      <c r="F162" s="4" t="n"/>
      <c r="G162" s="10">
        <f>IF(H162="NRFC","Natural Rubber Field Coagulam","")</f>
        <v/>
      </c>
      <c r="H162" s="10">
        <f>IF(F162="","",_xlfn.XLOOKUP(F162,purchase!F:F,purchase!E:E,""))</f>
        <v/>
      </c>
      <c r="I162" s="10">
        <f>IF(J162="ISNR20","Natural Rubber-TSNR (ISNR-20)","")</f>
        <v/>
      </c>
      <c r="J162" s="10">
        <f>IF(H162="NRFC","ISNR20","")</f>
        <v/>
      </c>
      <c r="K162" s="35">
        <f>_xlfn.SINGLE(IF(F162="","",_xlfn.XLOOKUP(F162,purchase!F:F,purchase!N:N,"")))</f>
        <v/>
      </c>
      <c r="L162" s="4" t="n"/>
      <c r="M162" s="86" t="n"/>
      <c r="N162" s="35">
        <f>IF(F162="","",
MAX(0,
_xlfn.XLOOKUP(F162,purchase!F:F,purchase!N:N,"")
-
SUMIFS(L:L,F:F,F162)))</f>
        <v/>
      </c>
      <c r="O162" s="35">
        <f>IF(OR(L162="",M162=""),"",L162-M162)</f>
        <v/>
      </c>
      <c r="P162" s="89">
        <f>_xlfn.SINGLE(IF(F162="","",_xlfn.XLOOKUP(F162,purchase!F:F,purchase!O:O,"")))</f>
        <v/>
      </c>
      <c r="Q162" s="83">
        <f>IF(OR(L162="",M162=""),"",M162/L162)</f>
        <v/>
      </c>
      <c r="R162" s="91">
        <f>IF(OR(P162="",Q162=""),"",Q162-P162)</f>
        <v/>
      </c>
    </row>
    <row r="163">
      <c r="A163" s="25" t="n">
        <v>159</v>
      </c>
      <c r="B163" s="26">
        <f>IF(OR(C163="",F163=""),"",
"PRD-" &amp;
TEXT(DAY(C163),"00") &amp;
CHOOSE(MONTH(C163),"A","B","C","D","E","F","G","H","I","J","K","L") &amp;
TEXT(YEAR(C163),"00") &amp;
"-" &amp;
RIGHT(F163,4))</f>
        <v/>
      </c>
      <c r="C163" s="27" t="n"/>
      <c r="D163" s="26">
        <f>IF(F163="","",_xlfn.XLOOKUP(F163,purchase!F:F,purchase!B:B,""))</f>
        <v/>
      </c>
      <c r="E163" s="26">
        <f>IF(F163="","",_xlfn.XLOOKUP(F163,purchase!F:F,purchase!C:C,""))</f>
        <v/>
      </c>
      <c r="F163" s="4" t="n"/>
      <c r="G163" s="10">
        <f>IF(H163="NRFC","Natural Rubber Field Coagulam","")</f>
        <v/>
      </c>
      <c r="H163" s="10">
        <f>IF(F163="","",_xlfn.XLOOKUP(F163,purchase!F:F,purchase!E:E,""))</f>
        <v/>
      </c>
      <c r="I163" s="10">
        <f>IF(J163="ISNR20","Natural Rubber-TSNR (ISNR-20)","")</f>
        <v/>
      </c>
      <c r="J163" s="10">
        <f>IF(H163="NRFC","ISNR20","")</f>
        <v/>
      </c>
      <c r="K163" s="35">
        <f>_xlfn.SINGLE(IF(F163="","",_xlfn.XLOOKUP(F163,purchase!F:F,purchase!N:N,"")))</f>
        <v/>
      </c>
      <c r="L163" s="4" t="n"/>
      <c r="M163" s="86" t="n"/>
      <c r="N163" s="35">
        <f>IF(F163="","",
MAX(0,
_xlfn.XLOOKUP(F163,purchase!F:F,purchase!N:N,"")
-
SUMIFS(L:L,F:F,F163)))</f>
        <v/>
      </c>
      <c r="O163" s="35">
        <f>IF(OR(L163="",M163=""),"",L163-M163)</f>
        <v/>
      </c>
      <c r="P163" s="89">
        <f>_xlfn.SINGLE(IF(F163="","",_xlfn.XLOOKUP(F163,purchase!F:F,purchase!O:O,"")))</f>
        <v/>
      </c>
      <c r="Q163" s="83">
        <f>IF(OR(L163="",M163=""),"",M163/L163)</f>
        <v/>
      </c>
      <c r="R163" s="91">
        <f>IF(OR(P163="",Q163=""),"",Q163-P163)</f>
        <v/>
      </c>
    </row>
    <row r="164">
      <c r="A164" s="25" t="n">
        <v>160</v>
      </c>
      <c r="B164" s="26">
        <f>IF(OR(C164="",F164=""),"",
"PRD-" &amp;
TEXT(DAY(C164),"00") &amp;
CHOOSE(MONTH(C164),"A","B","C","D","E","F","G","H","I","J","K","L") &amp;
TEXT(YEAR(C164),"00") &amp;
"-" &amp;
RIGHT(F164,4))</f>
        <v/>
      </c>
      <c r="C164" s="27" t="n"/>
      <c r="D164" s="26">
        <f>IF(F164="","",_xlfn.XLOOKUP(F164,purchase!F:F,purchase!B:B,""))</f>
        <v/>
      </c>
      <c r="E164" s="26">
        <f>IF(F164="","",_xlfn.XLOOKUP(F164,purchase!F:F,purchase!C:C,""))</f>
        <v/>
      </c>
      <c r="F164" s="4" t="n"/>
      <c r="G164" s="10">
        <f>IF(H164="NRFC","Natural Rubber Field Coagulam","")</f>
        <v/>
      </c>
      <c r="H164" s="10">
        <f>IF(F164="","",_xlfn.XLOOKUP(F164,purchase!F:F,purchase!E:E,""))</f>
        <v/>
      </c>
      <c r="I164" s="10">
        <f>IF(J164="ISNR20","Natural Rubber-TSNR (ISNR-20)","")</f>
        <v/>
      </c>
      <c r="J164" s="10">
        <f>IF(H164="NRFC","ISNR20","")</f>
        <v/>
      </c>
      <c r="K164" s="35">
        <f>_xlfn.SINGLE(IF(F164="","",_xlfn.XLOOKUP(F164,purchase!F:F,purchase!N:N,"")))</f>
        <v/>
      </c>
      <c r="L164" s="4" t="n"/>
      <c r="M164" s="86" t="n"/>
      <c r="N164" s="35">
        <f>IF(F164="","",
MAX(0,
_xlfn.XLOOKUP(F164,purchase!F:F,purchase!N:N,"")
-
SUMIFS(L:L,F:F,F164)))</f>
        <v/>
      </c>
      <c r="O164" s="35">
        <f>IF(OR(L164="",M164=""),"",L164-M164)</f>
        <v/>
      </c>
      <c r="P164" s="89">
        <f>_xlfn.SINGLE(IF(F164="","",_xlfn.XLOOKUP(F164,purchase!F:F,purchase!O:O,"")))</f>
        <v/>
      </c>
      <c r="Q164" s="83">
        <f>IF(OR(L164="",M164=""),"",M164/L164)</f>
        <v/>
      </c>
      <c r="R164" s="91">
        <f>IF(OR(P164="",Q164=""),"",Q164-P164)</f>
        <v/>
      </c>
    </row>
    <row r="165">
      <c r="A165" s="25" t="n">
        <v>161</v>
      </c>
      <c r="B165" s="26">
        <f>IF(OR(C165="",F165=""),"",
"PRD-" &amp;
TEXT(DAY(C165),"00") &amp;
CHOOSE(MONTH(C165),"A","B","C","D","E","F","G","H","I","J","K","L") &amp;
TEXT(YEAR(C165),"00") &amp;
"-" &amp;
RIGHT(F165,4))</f>
        <v/>
      </c>
      <c r="C165" s="27" t="n"/>
      <c r="D165" s="26">
        <f>IF(F165="","",_xlfn.XLOOKUP(F165,purchase!F:F,purchase!B:B,""))</f>
        <v/>
      </c>
      <c r="E165" s="26">
        <f>IF(F165="","",_xlfn.XLOOKUP(F165,purchase!F:F,purchase!C:C,""))</f>
        <v/>
      </c>
      <c r="F165" s="4" t="n"/>
      <c r="G165" s="10">
        <f>IF(H165="NRFC","Natural Rubber Field Coagulam","")</f>
        <v/>
      </c>
      <c r="H165" s="10">
        <f>IF(F165="","",_xlfn.XLOOKUP(F165,purchase!F:F,purchase!E:E,""))</f>
        <v/>
      </c>
      <c r="I165" s="10">
        <f>IF(J165="ISNR20","Natural Rubber-TSNR (ISNR-20)","")</f>
        <v/>
      </c>
      <c r="J165" s="10">
        <f>IF(H165="NRFC","ISNR20","")</f>
        <v/>
      </c>
      <c r="K165" s="35">
        <f>_xlfn.SINGLE(IF(F165="","",_xlfn.XLOOKUP(F165,purchase!F:F,purchase!N:N,"")))</f>
        <v/>
      </c>
      <c r="L165" s="4" t="n"/>
      <c r="M165" s="86" t="n"/>
      <c r="N165" s="35">
        <f>IF(F165="","",
MAX(0,
_xlfn.XLOOKUP(F165,purchase!F:F,purchase!N:N,"")
-
SUMIFS(L:L,F:F,F165)))</f>
        <v/>
      </c>
      <c r="O165" s="35">
        <f>IF(OR(L165="",M165=""),"",L165-M165)</f>
        <v/>
      </c>
      <c r="P165" s="89">
        <f>_xlfn.SINGLE(IF(F165="","",_xlfn.XLOOKUP(F165,purchase!F:F,purchase!O:O,"")))</f>
        <v/>
      </c>
      <c r="Q165" s="83">
        <f>IF(OR(L165="",M165=""),"",M165/L165)</f>
        <v/>
      </c>
      <c r="R165" s="91">
        <f>IF(OR(P165="",Q165=""),"",Q165-P165)</f>
        <v/>
      </c>
    </row>
    <row r="166">
      <c r="A166" s="25" t="n">
        <v>162</v>
      </c>
      <c r="B166" s="26">
        <f>IF(OR(C166="",F166=""),"",
"PRD-" &amp;
TEXT(DAY(C166),"00") &amp;
CHOOSE(MONTH(C166),"A","B","C","D","E","F","G","H","I","J","K","L") &amp;
TEXT(YEAR(C166),"00") &amp;
"-" &amp;
RIGHT(F166,4))</f>
        <v/>
      </c>
      <c r="C166" s="27" t="n"/>
      <c r="D166" s="26">
        <f>IF(F166="","",_xlfn.XLOOKUP(F166,purchase!F:F,purchase!B:B,""))</f>
        <v/>
      </c>
      <c r="E166" s="26">
        <f>IF(F166="","",_xlfn.XLOOKUP(F166,purchase!F:F,purchase!C:C,""))</f>
        <v/>
      </c>
      <c r="F166" s="4" t="n"/>
      <c r="G166" s="10">
        <f>IF(H166="NRFC","Natural Rubber Field Coagulam","")</f>
        <v/>
      </c>
      <c r="H166" s="10">
        <f>IF(F166="","",_xlfn.XLOOKUP(F166,purchase!F:F,purchase!E:E,""))</f>
        <v/>
      </c>
      <c r="I166" s="10">
        <f>IF(J166="ISNR20","Natural Rubber-TSNR (ISNR-20)","")</f>
        <v/>
      </c>
      <c r="J166" s="10">
        <f>IF(H166="NRFC","ISNR20","")</f>
        <v/>
      </c>
      <c r="K166" s="35">
        <f>_xlfn.SINGLE(IF(F166="","",_xlfn.XLOOKUP(F166,purchase!F:F,purchase!N:N,"")))</f>
        <v/>
      </c>
      <c r="L166" s="4" t="n"/>
      <c r="M166" s="86" t="n"/>
      <c r="N166" s="35">
        <f>IF(F166="","",
MAX(0,
_xlfn.XLOOKUP(F166,purchase!F:F,purchase!N:N,"")
-
SUMIFS(L:L,F:F,F166)))</f>
        <v/>
      </c>
      <c r="O166" s="35">
        <f>IF(OR(L166="",M166=""),"",L166-M166)</f>
        <v/>
      </c>
      <c r="P166" s="89">
        <f>_xlfn.SINGLE(IF(F166="","",_xlfn.XLOOKUP(F166,purchase!F:F,purchase!O:O,"")))</f>
        <v/>
      </c>
      <c r="Q166" s="83">
        <f>IF(OR(L166="",M166=""),"",M166/L166)</f>
        <v/>
      </c>
      <c r="R166" s="91">
        <f>IF(OR(P166="",Q166=""),"",Q166-P166)</f>
        <v/>
      </c>
    </row>
    <row r="167">
      <c r="A167" s="25" t="n">
        <v>163</v>
      </c>
      <c r="B167" s="26">
        <f>IF(OR(C167="",F167=""),"",
"PRD-" &amp;
TEXT(DAY(C167),"00") &amp;
CHOOSE(MONTH(C167),"A","B","C","D","E","F","G","H","I","J","K","L") &amp;
TEXT(YEAR(C167),"00") &amp;
"-" &amp;
RIGHT(F167,4))</f>
        <v/>
      </c>
      <c r="C167" s="27" t="n"/>
      <c r="D167" s="26">
        <f>IF(F167="","",_xlfn.XLOOKUP(F167,purchase!F:F,purchase!B:B,""))</f>
        <v/>
      </c>
      <c r="E167" s="26">
        <f>IF(F167="","",_xlfn.XLOOKUP(F167,purchase!F:F,purchase!C:C,""))</f>
        <v/>
      </c>
      <c r="F167" s="4" t="n"/>
      <c r="G167" s="10">
        <f>IF(H167="NRFC","Natural Rubber Field Coagulam","")</f>
        <v/>
      </c>
      <c r="H167" s="10">
        <f>IF(F167="","",_xlfn.XLOOKUP(F167,purchase!F:F,purchase!E:E,""))</f>
        <v/>
      </c>
      <c r="I167" s="10">
        <f>IF(J167="ISNR20","Natural Rubber-TSNR (ISNR-20)","")</f>
        <v/>
      </c>
      <c r="J167" s="10">
        <f>IF(H167="NRFC","ISNR20","")</f>
        <v/>
      </c>
      <c r="K167" s="35">
        <f>_xlfn.SINGLE(IF(F167="","",_xlfn.XLOOKUP(F167,purchase!F:F,purchase!N:N,"")))</f>
        <v/>
      </c>
      <c r="L167" s="4" t="n"/>
      <c r="M167" s="86" t="n"/>
      <c r="N167" s="35">
        <f>IF(F167="","",
MAX(0,
_xlfn.XLOOKUP(F167,purchase!F:F,purchase!N:N,"")
-
SUMIFS(L:L,F:F,F167)))</f>
        <v/>
      </c>
      <c r="O167" s="35">
        <f>IF(OR(L167="",M167=""),"",L167-M167)</f>
        <v/>
      </c>
      <c r="P167" s="89">
        <f>_xlfn.SINGLE(IF(F167="","",_xlfn.XLOOKUP(F167,purchase!F:F,purchase!O:O,"")))</f>
        <v/>
      </c>
      <c r="Q167" s="83">
        <f>IF(OR(L167="",M167=""),"",M167/L167)</f>
        <v/>
      </c>
      <c r="R167" s="91">
        <f>IF(OR(P167="",Q167=""),"",Q167-P167)</f>
        <v/>
      </c>
    </row>
    <row r="168">
      <c r="A168" s="25" t="n">
        <v>164</v>
      </c>
      <c r="B168" s="26">
        <f>IF(OR(C168="",F168=""),"",
"PRD-" &amp;
TEXT(DAY(C168),"00") &amp;
CHOOSE(MONTH(C168),"A","B","C","D","E","F","G","H","I","J","K","L") &amp;
TEXT(YEAR(C168),"00") &amp;
"-" &amp;
RIGHT(F168,4))</f>
        <v/>
      </c>
      <c r="C168" s="27" t="n"/>
      <c r="D168" s="26">
        <f>IF(F168="","",_xlfn.XLOOKUP(F168,purchase!F:F,purchase!B:B,""))</f>
        <v/>
      </c>
      <c r="E168" s="26">
        <f>IF(F168="","",_xlfn.XLOOKUP(F168,purchase!F:F,purchase!C:C,""))</f>
        <v/>
      </c>
      <c r="F168" s="4" t="n"/>
      <c r="G168" s="10">
        <f>IF(H168="NRFC","Natural Rubber Field Coagulam","")</f>
        <v/>
      </c>
      <c r="H168" s="10">
        <f>IF(F168="","",_xlfn.XLOOKUP(F168,purchase!F:F,purchase!E:E,""))</f>
        <v/>
      </c>
      <c r="I168" s="10">
        <f>IF(J168="ISNR20","Natural Rubber-TSNR (ISNR-20)","")</f>
        <v/>
      </c>
      <c r="J168" s="10">
        <f>IF(H168="NRFC","ISNR20","")</f>
        <v/>
      </c>
      <c r="K168" s="35">
        <f>_xlfn.SINGLE(IF(F168="","",_xlfn.XLOOKUP(F168,purchase!F:F,purchase!N:N,"")))</f>
        <v/>
      </c>
      <c r="L168" s="4" t="n"/>
      <c r="M168" s="86" t="n"/>
      <c r="N168" s="35">
        <f>IF(F168="","",
MAX(0,
_xlfn.XLOOKUP(F168,purchase!F:F,purchase!N:N,"")
-
SUMIFS(L:L,F:F,F168)))</f>
        <v/>
      </c>
      <c r="O168" s="35">
        <f>IF(OR(L168="",M168=""),"",L168-M168)</f>
        <v/>
      </c>
      <c r="P168" s="89">
        <f>_xlfn.SINGLE(IF(F168="","",_xlfn.XLOOKUP(F168,purchase!F:F,purchase!O:O,"")))</f>
        <v/>
      </c>
      <c r="Q168" s="83">
        <f>IF(OR(L168="",M168=""),"",M168/L168)</f>
        <v/>
      </c>
      <c r="R168" s="91">
        <f>IF(OR(P168="",Q168=""),"",Q168-P168)</f>
        <v/>
      </c>
    </row>
    <row r="169">
      <c r="A169" s="25" t="n">
        <v>165</v>
      </c>
      <c r="B169" s="26">
        <f>IF(OR(C169="",F169=""),"",
"PRD-" &amp;
TEXT(DAY(C169),"00") &amp;
CHOOSE(MONTH(C169),"A","B","C","D","E","F","G","H","I","J","K","L") &amp;
TEXT(YEAR(C169),"00") &amp;
"-" &amp;
RIGHT(F169,4))</f>
        <v/>
      </c>
      <c r="C169" s="27" t="n"/>
      <c r="D169" s="26">
        <f>IF(F169="","",_xlfn.XLOOKUP(F169,purchase!F:F,purchase!B:B,""))</f>
        <v/>
      </c>
      <c r="E169" s="26">
        <f>IF(F169="","",_xlfn.XLOOKUP(F169,purchase!F:F,purchase!C:C,""))</f>
        <v/>
      </c>
      <c r="F169" s="4" t="n"/>
      <c r="G169" s="10">
        <f>IF(H169="NRFC","Natural Rubber Field Coagulam","")</f>
        <v/>
      </c>
      <c r="H169" s="10">
        <f>IF(F169="","",_xlfn.XLOOKUP(F169,purchase!F:F,purchase!E:E,""))</f>
        <v/>
      </c>
      <c r="I169" s="10">
        <f>IF(J169="ISNR20","Natural Rubber-TSNR (ISNR-20)","")</f>
        <v/>
      </c>
      <c r="J169" s="10">
        <f>IF(H169="NRFC","ISNR20","")</f>
        <v/>
      </c>
      <c r="K169" s="35">
        <f>_xlfn.SINGLE(IF(F169="","",_xlfn.XLOOKUP(F169,purchase!F:F,purchase!N:N,"")))</f>
        <v/>
      </c>
      <c r="L169" s="4" t="n"/>
      <c r="M169" s="86" t="n"/>
      <c r="N169" s="35">
        <f>IF(F169="","",
MAX(0,
_xlfn.XLOOKUP(F169,purchase!F:F,purchase!N:N,"")
-
SUMIFS(L:L,F:F,F169)))</f>
        <v/>
      </c>
      <c r="O169" s="35">
        <f>IF(OR(L169="",M169=""),"",L169-M169)</f>
        <v/>
      </c>
      <c r="P169" s="89">
        <f>_xlfn.SINGLE(IF(F169="","",_xlfn.XLOOKUP(F169,purchase!F:F,purchase!O:O,"")))</f>
        <v/>
      </c>
      <c r="Q169" s="83">
        <f>IF(OR(L169="",M169=""),"",M169/L169)</f>
        <v/>
      </c>
      <c r="R169" s="91">
        <f>IF(OR(P169="",Q169=""),"",Q169-P169)</f>
        <v/>
      </c>
    </row>
    <row r="170">
      <c r="A170" s="25" t="n">
        <v>166</v>
      </c>
      <c r="B170" s="26">
        <f>IF(OR(C170="",F170=""),"",
"PRD-" &amp;
TEXT(DAY(C170),"00") &amp;
CHOOSE(MONTH(C170),"A","B","C","D","E","F","G","H","I","J","K","L") &amp;
TEXT(YEAR(C170),"00") &amp;
"-" &amp;
RIGHT(F170,4))</f>
        <v/>
      </c>
      <c r="C170" s="27" t="n"/>
      <c r="D170" s="26">
        <f>IF(F170="","",_xlfn.XLOOKUP(F170,purchase!F:F,purchase!B:B,""))</f>
        <v/>
      </c>
      <c r="E170" s="26">
        <f>IF(F170="","",_xlfn.XLOOKUP(F170,purchase!F:F,purchase!C:C,""))</f>
        <v/>
      </c>
      <c r="F170" s="4" t="n"/>
      <c r="G170" s="10">
        <f>IF(H170="NRFC","Natural Rubber Field Coagulam","")</f>
        <v/>
      </c>
      <c r="H170" s="10">
        <f>IF(F170="","",_xlfn.XLOOKUP(F170,purchase!F:F,purchase!E:E,""))</f>
        <v/>
      </c>
      <c r="I170" s="10">
        <f>IF(J170="ISNR20","Natural Rubber-TSNR (ISNR-20)","")</f>
        <v/>
      </c>
      <c r="J170" s="10">
        <f>IF(H170="NRFC","ISNR20","")</f>
        <v/>
      </c>
      <c r="K170" s="35">
        <f>_xlfn.SINGLE(IF(F170="","",_xlfn.XLOOKUP(F170,purchase!F:F,purchase!N:N,"")))</f>
        <v/>
      </c>
      <c r="L170" s="4" t="n"/>
      <c r="M170" s="86" t="n"/>
      <c r="N170" s="35">
        <f>IF(F170="","",
MAX(0,
_xlfn.XLOOKUP(F170,purchase!F:F,purchase!N:N,"")
-
SUMIFS(L:L,F:F,F170)))</f>
        <v/>
      </c>
      <c r="O170" s="35">
        <f>IF(OR(L170="",M170=""),"",L170-M170)</f>
        <v/>
      </c>
      <c r="P170" s="89">
        <f>_xlfn.SINGLE(IF(F170="","",_xlfn.XLOOKUP(F170,purchase!F:F,purchase!O:O,"")))</f>
        <v/>
      </c>
      <c r="Q170" s="83">
        <f>IF(OR(L170="",M170=""),"",M170/L170)</f>
        <v/>
      </c>
      <c r="R170" s="91">
        <f>IF(OR(P170="",Q170=""),"",Q170-P170)</f>
        <v/>
      </c>
    </row>
    <row r="171">
      <c r="A171" s="25" t="n">
        <v>167</v>
      </c>
      <c r="B171" s="26">
        <f>IF(OR(C171="",F171=""),"",
"PRD-" &amp;
TEXT(DAY(C171),"00") &amp;
CHOOSE(MONTH(C171),"A","B","C","D","E","F","G","H","I","J","K","L") &amp;
TEXT(YEAR(C171),"00") &amp;
"-" &amp;
RIGHT(F171,4))</f>
        <v/>
      </c>
      <c r="C171" s="27" t="n"/>
      <c r="D171" s="26">
        <f>IF(F171="","",_xlfn.XLOOKUP(F171,purchase!F:F,purchase!B:B,""))</f>
        <v/>
      </c>
      <c r="E171" s="26">
        <f>IF(F171="","",_xlfn.XLOOKUP(F171,purchase!F:F,purchase!C:C,""))</f>
        <v/>
      </c>
      <c r="F171" s="4" t="n"/>
      <c r="G171" s="10">
        <f>IF(H171="NRFC","Natural Rubber Field Coagulam","")</f>
        <v/>
      </c>
      <c r="H171" s="10">
        <f>IF(F171="","",_xlfn.XLOOKUP(F171,purchase!F:F,purchase!E:E,""))</f>
        <v/>
      </c>
      <c r="I171" s="10">
        <f>IF(J171="ISNR20","Natural Rubber-TSNR (ISNR-20)","")</f>
        <v/>
      </c>
      <c r="J171" s="10">
        <f>IF(H171="NRFC","ISNR20","")</f>
        <v/>
      </c>
      <c r="K171" s="35">
        <f>_xlfn.SINGLE(IF(F171="","",_xlfn.XLOOKUP(F171,purchase!F:F,purchase!N:N,"")))</f>
        <v/>
      </c>
      <c r="L171" s="4" t="n"/>
      <c r="M171" s="86" t="n"/>
      <c r="N171" s="35">
        <f>IF(F171="","",
MAX(0,
_xlfn.XLOOKUP(F171,purchase!F:F,purchase!N:N,"")
-
SUMIFS(L:L,F:F,F171)))</f>
        <v/>
      </c>
      <c r="O171" s="35">
        <f>IF(OR(L171="",M171=""),"",L171-M171)</f>
        <v/>
      </c>
      <c r="P171" s="89">
        <f>_xlfn.SINGLE(IF(F171="","",_xlfn.XLOOKUP(F171,purchase!F:F,purchase!O:O,"")))</f>
        <v/>
      </c>
      <c r="Q171" s="83">
        <f>IF(OR(L171="",M171=""),"",M171/L171)</f>
        <v/>
      </c>
      <c r="R171" s="91">
        <f>IF(OR(P171="",Q171=""),"",Q171-P171)</f>
        <v/>
      </c>
    </row>
    <row r="172">
      <c r="A172" s="25" t="n">
        <v>168</v>
      </c>
      <c r="B172" s="26">
        <f>IF(OR(C172="",F172=""),"",
"PRD-" &amp;
TEXT(DAY(C172),"00") &amp;
CHOOSE(MONTH(C172),"A","B","C","D","E","F","G","H","I","J","K","L") &amp;
TEXT(YEAR(C172),"00") &amp;
"-" &amp;
RIGHT(F172,4))</f>
        <v/>
      </c>
      <c r="C172" s="27" t="n"/>
      <c r="D172" s="26">
        <f>IF(F172="","",_xlfn.XLOOKUP(F172,purchase!F:F,purchase!B:B,""))</f>
        <v/>
      </c>
      <c r="E172" s="26">
        <f>IF(F172="","",_xlfn.XLOOKUP(F172,purchase!F:F,purchase!C:C,""))</f>
        <v/>
      </c>
      <c r="F172" s="4" t="n"/>
      <c r="G172" s="10">
        <f>IF(H172="NRFC","Natural Rubber Field Coagulam","")</f>
        <v/>
      </c>
      <c r="H172" s="10">
        <f>IF(F172="","",_xlfn.XLOOKUP(F172,purchase!F:F,purchase!E:E,""))</f>
        <v/>
      </c>
      <c r="I172" s="10">
        <f>IF(J172="ISNR20","Natural Rubber-TSNR (ISNR-20)","")</f>
        <v/>
      </c>
      <c r="J172" s="10">
        <f>IF(H172="NRFC","ISNR20","")</f>
        <v/>
      </c>
      <c r="K172" s="35">
        <f>_xlfn.SINGLE(IF(F172="","",_xlfn.XLOOKUP(F172,purchase!F:F,purchase!N:N,"")))</f>
        <v/>
      </c>
      <c r="L172" s="4" t="n"/>
      <c r="M172" s="86" t="n"/>
      <c r="N172" s="35">
        <f>IF(F172="","",
MAX(0,
_xlfn.XLOOKUP(F172,purchase!F:F,purchase!N:N,"")
-
SUMIFS(L:L,F:F,F172)))</f>
        <v/>
      </c>
      <c r="O172" s="35">
        <f>IF(OR(L172="",M172=""),"",L172-M172)</f>
        <v/>
      </c>
      <c r="P172" s="89">
        <f>_xlfn.SINGLE(IF(F172="","",_xlfn.XLOOKUP(F172,purchase!F:F,purchase!O:O,"")))</f>
        <v/>
      </c>
      <c r="Q172" s="83">
        <f>IF(OR(L172="",M172=""),"",M172/L172)</f>
        <v/>
      </c>
      <c r="R172" s="91">
        <f>IF(OR(P172="",Q172=""),"",Q172-P172)</f>
        <v/>
      </c>
    </row>
    <row r="173">
      <c r="A173" s="25" t="n">
        <v>169</v>
      </c>
      <c r="B173" s="26">
        <f>IF(OR(C173="",F173=""),"",
"PRD-" &amp;
TEXT(DAY(C173),"00") &amp;
CHOOSE(MONTH(C173),"A","B","C","D","E","F","G","H","I","J","K","L") &amp;
TEXT(YEAR(C173),"00") &amp;
"-" &amp;
RIGHT(F173,4))</f>
        <v/>
      </c>
      <c r="C173" s="27" t="n"/>
      <c r="D173" s="26">
        <f>IF(F173="","",_xlfn.XLOOKUP(F173,purchase!F:F,purchase!B:B,""))</f>
        <v/>
      </c>
      <c r="E173" s="26">
        <f>IF(F173="","",_xlfn.XLOOKUP(F173,purchase!F:F,purchase!C:C,""))</f>
        <v/>
      </c>
      <c r="F173" s="4" t="n"/>
      <c r="G173" s="10">
        <f>IF(H173="NRFC","Natural Rubber Field Coagulam","")</f>
        <v/>
      </c>
      <c r="H173" s="10">
        <f>IF(F173="","",_xlfn.XLOOKUP(F173,purchase!F:F,purchase!E:E,""))</f>
        <v/>
      </c>
      <c r="I173" s="10">
        <f>IF(J173="ISNR20","Natural Rubber-TSNR (ISNR-20)","")</f>
        <v/>
      </c>
      <c r="J173" s="10">
        <f>IF(H173="NRFC","ISNR20","")</f>
        <v/>
      </c>
      <c r="K173" s="35">
        <f>_xlfn.SINGLE(IF(F173="","",_xlfn.XLOOKUP(F173,purchase!F:F,purchase!N:N,"")))</f>
        <v/>
      </c>
      <c r="L173" s="4" t="n"/>
      <c r="M173" s="86" t="n"/>
      <c r="N173" s="35">
        <f>IF(F173="","",
MAX(0,
_xlfn.XLOOKUP(F173,purchase!F:F,purchase!N:N,"")
-
SUMIFS(L:L,F:F,F173)))</f>
        <v/>
      </c>
      <c r="O173" s="35">
        <f>IF(OR(L173="",M173=""),"",L173-M173)</f>
        <v/>
      </c>
      <c r="P173" s="89">
        <f>_xlfn.SINGLE(IF(F173="","",_xlfn.XLOOKUP(F173,purchase!F:F,purchase!O:O,"")))</f>
        <v/>
      </c>
      <c r="Q173" s="83">
        <f>IF(OR(L173="",M173=""),"",M173/L173)</f>
        <v/>
      </c>
      <c r="R173" s="91">
        <f>IF(OR(P173="",Q173=""),"",Q173-P173)</f>
        <v/>
      </c>
    </row>
    <row r="174">
      <c r="A174" s="25" t="n">
        <v>170</v>
      </c>
      <c r="B174" s="26">
        <f>IF(OR(C174="",F174=""),"",
"PRD-" &amp;
TEXT(DAY(C174),"00") &amp;
CHOOSE(MONTH(C174),"A","B","C","D","E","F","G","H","I","J","K","L") &amp;
TEXT(YEAR(C174),"00") &amp;
"-" &amp;
RIGHT(F174,4))</f>
        <v/>
      </c>
      <c r="C174" s="27" t="n"/>
      <c r="D174" s="26">
        <f>IF(F174="","",_xlfn.XLOOKUP(F174,purchase!F:F,purchase!B:B,""))</f>
        <v/>
      </c>
      <c r="E174" s="26">
        <f>IF(F174="","",_xlfn.XLOOKUP(F174,purchase!F:F,purchase!C:C,""))</f>
        <v/>
      </c>
      <c r="F174" s="4" t="n"/>
      <c r="G174" s="10">
        <f>IF(H174="NRFC","Natural Rubber Field Coagulam","")</f>
        <v/>
      </c>
      <c r="H174" s="10">
        <f>IF(F174="","",_xlfn.XLOOKUP(F174,purchase!F:F,purchase!E:E,""))</f>
        <v/>
      </c>
      <c r="I174" s="10">
        <f>IF(J174="ISNR20","Natural Rubber-TSNR (ISNR-20)","")</f>
        <v/>
      </c>
      <c r="J174" s="10">
        <f>IF(H174="NRFC","ISNR20","")</f>
        <v/>
      </c>
      <c r="K174" s="35">
        <f>_xlfn.SINGLE(IF(F174="","",_xlfn.XLOOKUP(F174,purchase!F:F,purchase!N:N,"")))</f>
        <v/>
      </c>
      <c r="L174" s="4" t="n"/>
      <c r="M174" s="86" t="n"/>
      <c r="N174" s="35">
        <f>IF(F174="","",
MAX(0,
_xlfn.XLOOKUP(F174,purchase!F:F,purchase!N:N,"")
-
SUMIFS(L:L,F:F,F174)))</f>
        <v/>
      </c>
      <c r="O174" s="35">
        <f>IF(OR(L174="",M174=""),"",L174-M174)</f>
        <v/>
      </c>
      <c r="P174" s="89">
        <f>_xlfn.SINGLE(IF(F174="","",_xlfn.XLOOKUP(F174,purchase!F:F,purchase!O:O,"")))</f>
        <v/>
      </c>
      <c r="Q174" s="83">
        <f>IF(OR(L174="",M174=""),"",M174/L174)</f>
        <v/>
      </c>
      <c r="R174" s="91">
        <f>IF(OR(P174="",Q174=""),"",Q174-P174)</f>
        <v/>
      </c>
    </row>
    <row r="175">
      <c r="A175" s="25" t="n">
        <v>171</v>
      </c>
      <c r="B175" s="26">
        <f>IF(OR(C175="",F175=""),"",
"PRD-" &amp;
TEXT(DAY(C175),"00") &amp;
CHOOSE(MONTH(C175),"A","B","C","D","E","F","G","H","I","J","K","L") &amp;
TEXT(YEAR(C175),"00") &amp;
"-" &amp;
RIGHT(F175,4))</f>
        <v/>
      </c>
      <c r="C175" s="27" t="n"/>
      <c r="D175" s="26">
        <f>IF(F175="","",_xlfn.XLOOKUP(F175,purchase!F:F,purchase!B:B,""))</f>
        <v/>
      </c>
      <c r="E175" s="26">
        <f>IF(F175="","",_xlfn.XLOOKUP(F175,purchase!F:F,purchase!C:C,""))</f>
        <v/>
      </c>
      <c r="F175" s="4" t="n"/>
      <c r="G175" s="10">
        <f>IF(H175="NRFC","Natural Rubber Field Coagulam","")</f>
        <v/>
      </c>
      <c r="H175" s="10">
        <f>IF(F175="","",_xlfn.XLOOKUP(F175,purchase!F:F,purchase!E:E,""))</f>
        <v/>
      </c>
      <c r="I175" s="10">
        <f>IF(J175="ISNR20","Natural Rubber-TSNR (ISNR-20)","")</f>
        <v/>
      </c>
      <c r="J175" s="10">
        <f>IF(H175="NRFC","ISNR20","")</f>
        <v/>
      </c>
      <c r="K175" s="35">
        <f>_xlfn.SINGLE(IF(F175="","",_xlfn.XLOOKUP(F175,purchase!F:F,purchase!N:N,"")))</f>
        <v/>
      </c>
      <c r="L175" s="4" t="n"/>
      <c r="M175" s="86" t="n"/>
      <c r="N175" s="35">
        <f>IF(F175="","",
MAX(0,
_xlfn.XLOOKUP(F175,purchase!F:F,purchase!N:N,"")
-
SUMIFS(L:L,F:F,F175)))</f>
        <v/>
      </c>
      <c r="O175" s="35">
        <f>IF(OR(L175="",M175=""),"",L175-M175)</f>
        <v/>
      </c>
      <c r="P175" s="89">
        <f>_xlfn.SINGLE(IF(F175="","",_xlfn.XLOOKUP(F175,purchase!F:F,purchase!O:O,"")))</f>
        <v/>
      </c>
      <c r="Q175" s="83">
        <f>IF(OR(L175="",M175=""),"",M175/L175)</f>
        <v/>
      </c>
      <c r="R175" s="91">
        <f>IF(OR(P175="",Q175=""),"",Q175-P175)</f>
        <v/>
      </c>
    </row>
    <row r="176">
      <c r="A176" s="25" t="n">
        <v>172</v>
      </c>
      <c r="B176" s="26">
        <f>IF(OR(C176="",F176=""),"",
"PRD-" &amp;
TEXT(DAY(C176),"00") &amp;
CHOOSE(MONTH(C176),"A","B","C","D","E","F","G","H","I","J","K","L") &amp;
TEXT(YEAR(C176),"00") &amp;
"-" &amp;
RIGHT(F176,4))</f>
        <v/>
      </c>
      <c r="C176" s="27" t="n"/>
      <c r="D176" s="26">
        <f>IF(F176="","",_xlfn.XLOOKUP(F176,purchase!F:F,purchase!B:B,""))</f>
        <v/>
      </c>
      <c r="E176" s="26">
        <f>IF(F176="","",_xlfn.XLOOKUP(F176,purchase!F:F,purchase!C:C,""))</f>
        <v/>
      </c>
      <c r="F176" s="4" t="n"/>
      <c r="G176" s="10">
        <f>IF(H176="NRFC","Natural Rubber Field Coagulam","")</f>
        <v/>
      </c>
      <c r="H176" s="10">
        <f>IF(F176="","",_xlfn.XLOOKUP(F176,purchase!F:F,purchase!E:E,""))</f>
        <v/>
      </c>
      <c r="I176" s="10">
        <f>IF(J176="ISNR20","Natural Rubber-TSNR (ISNR-20)","")</f>
        <v/>
      </c>
      <c r="J176" s="10">
        <f>IF(H176="NRFC","ISNR20","")</f>
        <v/>
      </c>
      <c r="K176" s="35">
        <f>_xlfn.SINGLE(IF(F176="","",_xlfn.XLOOKUP(F176,purchase!F:F,purchase!N:N,"")))</f>
        <v/>
      </c>
      <c r="L176" s="4" t="n"/>
      <c r="M176" s="86" t="n"/>
      <c r="N176" s="35">
        <f>IF(F176="","",
MAX(0,
_xlfn.XLOOKUP(F176,purchase!F:F,purchase!N:N,"")
-
SUMIFS(L:L,F:F,F176)))</f>
        <v/>
      </c>
      <c r="O176" s="35">
        <f>IF(OR(L176="",M176=""),"",L176-M176)</f>
        <v/>
      </c>
      <c r="P176" s="89">
        <f>_xlfn.SINGLE(IF(F176="","",_xlfn.XLOOKUP(F176,purchase!F:F,purchase!O:O,"")))</f>
        <v/>
      </c>
      <c r="Q176" s="83">
        <f>IF(OR(L176="",M176=""),"",M176/L176)</f>
        <v/>
      </c>
      <c r="R176" s="91">
        <f>IF(OR(P176="",Q176=""),"",Q176-P176)</f>
        <v/>
      </c>
    </row>
    <row r="177">
      <c r="A177" s="25" t="n">
        <v>173</v>
      </c>
      <c r="B177" s="26">
        <f>IF(OR(C177="",F177=""),"",
"PRD-" &amp;
TEXT(DAY(C177),"00") &amp;
CHOOSE(MONTH(C177),"A","B","C","D","E","F","G","H","I","J","K","L") &amp;
TEXT(YEAR(C177),"00") &amp;
"-" &amp;
RIGHT(F177,4))</f>
        <v/>
      </c>
      <c r="C177" s="27" t="n"/>
      <c r="D177" s="26">
        <f>IF(F177="","",_xlfn.XLOOKUP(F177,purchase!F:F,purchase!B:B,""))</f>
        <v/>
      </c>
      <c r="E177" s="26">
        <f>IF(F177="","",_xlfn.XLOOKUP(F177,purchase!F:F,purchase!C:C,""))</f>
        <v/>
      </c>
      <c r="F177" s="4" t="n"/>
      <c r="G177" s="10">
        <f>IF(H177="NRFC","Natural Rubber Field Coagulam","")</f>
        <v/>
      </c>
      <c r="H177" s="10">
        <f>IF(F177="","",_xlfn.XLOOKUP(F177,purchase!F:F,purchase!E:E,""))</f>
        <v/>
      </c>
      <c r="I177" s="10">
        <f>IF(J177="ISNR20","Natural Rubber-TSNR (ISNR-20)","")</f>
        <v/>
      </c>
      <c r="J177" s="10">
        <f>IF(H177="NRFC","ISNR20","")</f>
        <v/>
      </c>
      <c r="K177" s="35">
        <f>_xlfn.SINGLE(IF(F177="","",_xlfn.XLOOKUP(F177,purchase!F:F,purchase!N:N,"")))</f>
        <v/>
      </c>
      <c r="L177" s="4" t="n"/>
      <c r="M177" s="86" t="n"/>
      <c r="N177" s="35">
        <f>IF(F177="","",
MAX(0,
_xlfn.XLOOKUP(F177,purchase!F:F,purchase!N:N,"")
-
SUMIFS(L:L,F:F,F177)))</f>
        <v/>
      </c>
      <c r="O177" s="35">
        <f>IF(OR(L177="",M177=""),"",L177-M177)</f>
        <v/>
      </c>
      <c r="P177" s="89">
        <f>_xlfn.SINGLE(IF(F177="","",_xlfn.XLOOKUP(F177,purchase!F:F,purchase!O:O,"")))</f>
        <v/>
      </c>
      <c r="Q177" s="83">
        <f>IF(OR(L177="",M177=""),"",M177/L177)</f>
        <v/>
      </c>
      <c r="R177" s="91">
        <f>IF(OR(P177="",Q177=""),"",Q177-P177)</f>
        <v/>
      </c>
    </row>
    <row r="178">
      <c r="A178" s="25" t="n">
        <v>174</v>
      </c>
      <c r="B178" s="26">
        <f>IF(OR(C178="",F178=""),"",
"PRD-" &amp;
TEXT(DAY(C178),"00") &amp;
CHOOSE(MONTH(C178),"A","B","C","D","E","F","G","H","I","J","K","L") &amp;
TEXT(YEAR(C178),"00") &amp;
"-" &amp;
RIGHT(F178,4))</f>
        <v/>
      </c>
      <c r="C178" s="27" t="n"/>
      <c r="D178" s="26">
        <f>IF(F178="","",_xlfn.XLOOKUP(F178,purchase!F:F,purchase!B:B,""))</f>
        <v/>
      </c>
      <c r="E178" s="26">
        <f>IF(F178="","",_xlfn.XLOOKUP(F178,purchase!F:F,purchase!C:C,""))</f>
        <v/>
      </c>
      <c r="F178" s="4" t="n"/>
      <c r="G178" s="10">
        <f>IF(H178="NRFC","Natural Rubber Field Coagulam","")</f>
        <v/>
      </c>
      <c r="H178" s="10">
        <f>IF(F178="","",_xlfn.XLOOKUP(F178,purchase!F:F,purchase!E:E,""))</f>
        <v/>
      </c>
      <c r="I178" s="10">
        <f>IF(J178="ISNR20","Natural Rubber-TSNR (ISNR-20)","")</f>
        <v/>
      </c>
      <c r="J178" s="10">
        <f>IF(H178="NRFC","ISNR20","")</f>
        <v/>
      </c>
      <c r="K178" s="35">
        <f>_xlfn.SINGLE(IF(F178="","",_xlfn.XLOOKUP(F178,purchase!F:F,purchase!N:N,"")))</f>
        <v/>
      </c>
      <c r="L178" s="4" t="n"/>
      <c r="M178" s="86" t="n"/>
      <c r="N178" s="35">
        <f>IF(F178="","",
MAX(0,
_xlfn.XLOOKUP(F178,purchase!F:F,purchase!N:N,"")
-
SUMIFS(L:L,F:F,F178)))</f>
        <v/>
      </c>
      <c r="O178" s="35">
        <f>IF(OR(L178="",M178=""),"",L178-M178)</f>
        <v/>
      </c>
      <c r="P178" s="89">
        <f>_xlfn.SINGLE(IF(F178="","",_xlfn.XLOOKUP(F178,purchase!F:F,purchase!O:O,"")))</f>
        <v/>
      </c>
      <c r="Q178" s="83">
        <f>IF(OR(L178="",M178=""),"",M178/L178)</f>
        <v/>
      </c>
      <c r="R178" s="91">
        <f>IF(OR(P178="",Q178=""),"",Q178-P178)</f>
        <v/>
      </c>
    </row>
    <row r="179">
      <c r="A179" s="25" t="n">
        <v>175</v>
      </c>
      <c r="B179" s="26">
        <f>IF(OR(C179="",F179=""),"",
"PRD-" &amp;
TEXT(DAY(C179),"00") &amp;
CHOOSE(MONTH(C179),"A","B","C","D","E","F","G","H","I","J","K","L") &amp;
TEXT(YEAR(C179),"00") &amp;
"-" &amp;
RIGHT(F179,4))</f>
        <v/>
      </c>
      <c r="C179" s="27" t="n"/>
      <c r="D179" s="26">
        <f>IF(F179="","",_xlfn.XLOOKUP(F179,purchase!F:F,purchase!B:B,""))</f>
        <v/>
      </c>
      <c r="E179" s="26">
        <f>IF(F179="","",_xlfn.XLOOKUP(F179,purchase!F:F,purchase!C:C,""))</f>
        <v/>
      </c>
      <c r="F179" s="4" t="n"/>
      <c r="G179" s="10">
        <f>IF(H179="NRFC","Natural Rubber Field Coagulam","")</f>
        <v/>
      </c>
      <c r="H179" s="10">
        <f>IF(F179="","",_xlfn.XLOOKUP(F179,purchase!F:F,purchase!E:E,""))</f>
        <v/>
      </c>
      <c r="I179" s="10">
        <f>IF(J179="ISNR20","Natural Rubber-TSNR (ISNR-20)","")</f>
        <v/>
      </c>
      <c r="J179" s="10">
        <f>IF(H179="NRFC","ISNR20","")</f>
        <v/>
      </c>
      <c r="K179" s="35">
        <f>_xlfn.SINGLE(IF(F179="","",_xlfn.XLOOKUP(F179,purchase!F:F,purchase!N:N,"")))</f>
        <v/>
      </c>
      <c r="L179" s="4" t="n"/>
      <c r="M179" s="86" t="n"/>
      <c r="N179" s="35">
        <f>IF(F179="","",
MAX(0,
_xlfn.XLOOKUP(F179,purchase!F:F,purchase!N:N,"")
-
SUMIFS(L:L,F:F,F179)))</f>
        <v/>
      </c>
      <c r="O179" s="35">
        <f>IF(OR(L179="",M179=""),"",L179-M179)</f>
        <v/>
      </c>
      <c r="P179" s="89">
        <f>_xlfn.SINGLE(IF(F179="","",_xlfn.XLOOKUP(F179,purchase!F:F,purchase!O:O,"")))</f>
        <v/>
      </c>
      <c r="Q179" s="83">
        <f>IF(OR(L179="",M179=""),"",M179/L179)</f>
        <v/>
      </c>
      <c r="R179" s="91">
        <f>IF(OR(P179="",Q179=""),"",Q179-P179)</f>
        <v/>
      </c>
    </row>
    <row r="180">
      <c r="A180" s="25" t="n">
        <v>176</v>
      </c>
      <c r="B180" s="26">
        <f>IF(OR(C180="",F180=""),"",
"PRD-" &amp;
TEXT(DAY(C180),"00") &amp;
CHOOSE(MONTH(C180),"A","B","C","D","E","F","G","H","I","J","K","L") &amp;
TEXT(YEAR(C180),"00") &amp;
"-" &amp;
RIGHT(F180,4))</f>
        <v/>
      </c>
      <c r="C180" s="27" t="n"/>
      <c r="D180" s="26">
        <f>IF(F180="","",_xlfn.XLOOKUP(F180,purchase!F:F,purchase!B:B,""))</f>
        <v/>
      </c>
      <c r="E180" s="26">
        <f>IF(F180="","",_xlfn.XLOOKUP(F180,purchase!F:F,purchase!C:C,""))</f>
        <v/>
      </c>
      <c r="F180" s="4" t="n"/>
      <c r="G180" s="10">
        <f>IF(H180="NRFC","Natural Rubber Field Coagulam","")</f>
        <v/>
      </c>
      <c r="H180" s="10">
        <f>IF(F180="","",_xlfn.XLOOKUP(F180,purchase!F:F,purchase!E:E,""))</f>
        <v/>
      </c>
      <c r="I180" s="10">
        <f>IF(J180="ISNR20","Natural Rubber-TSNR (ISNR-20)","")</f>
        <v/>
      </c>
      <c r="J180" s="10">
        <f>IF(H180="NRFC","ISNR20","")</f>
        <v/>
      </c>
      <c r="K180" s="35">
        <f>_xlfn.SINGLE(IF(F180="","",_xlfn.XLOOKUP(F180,purchase!F:F,purchase!N:N,"")))</f>
        <v/>
      </c>
      <c r="L180" s="4" t="n"/>
      <c r="M180" s="86" t="n"/>
      <c r="N180" s="35">
        <f>IF(F180="","",
MAX(0,
_xlfn.XLOOKUP(F180,purchase!F:F,purchase!N:N,"")
-
SUMIFS(L:L,F:F,F180)))</f>
        <v/>
      </c>
      <c r="O180" s="35">
        <f>IF(OR(L180="",M180=""),"",L180-M180)</f>
        <v/>
      </c>
      <c r="P180" s="89">
        <f>_xlfn.SINGLE(IF(F180="","",_xlfn.XLOOKUP(F180,purchase!F:F,purchase!O:O,"")))</f>
        <v/>
      </c>
      <c r="Q180" s="83">
        <f>IF(OR(L180="",M180=""),"",M180/L180)</f>
        <v/>
      </c>
      <c r="R180" s="91">
        <f>IF(OR(P180="",Q180=""),"",Q180-P180)</f>
        <v/>
      </c>
    </row>
    <row r="181">
      <c r="A181" s="25" t="n">
        <v>177</v>
      </c>
      <c r="B181" s="26">
        <f>IF(OR(C181="",F181=""),"",
"PRD-" &amp;
TEXT(DAY(C181),"00") &amp;
CHOOSE(MONTH(C181),"A","B","C","D","E","F","G","H","I","J","K","L") &amp;
TEXT(YEAR(C181),"00") &amp;
"-" &amp;
RIGHT(F181,4))</f>
        <v/>
      </c>
      <c r="C181" s="27" t="n"/>
      <c r="D181" s="26">
        <f>IF(F181="","",_xlfn.XLOOKUP(F181,purchase!F:F,purchase!B:B,""))</f>
        <v/>
      </c>
      <c r="E181" s="26">
        <f>IF(F181="","",_xlfn.XLOOKUP(F181,purchase!F:F,purchase!C:C,""))</f>
        <v/>
      </c>
      <c r="F181" s="4" t="n"/>
      <c r="G181" s="10">
        <f>IF(H181="NRFC","Natural Rubber Field Coagulam","")</f>
        <v/>
      </c>
      <c r="H181" s="10">
        <f>IF(F181="","",_xlfn.XLOOKUP(F181,purchase!F:F,purchase!E:E,""))</f>
        <v/>
      </c>
      <c r="I181" s="10">
        <f>IF(J181="ISNR20","Natural Rubber-TSNR (ISNR-20)","")</f>
        <v/>
      </c>
      <c r="J181" s="10">
        <f>IF(H181="NRFC","ISNR20","")</f>
        <v/>
      </c>
      <c r="K181" s="35">
        <f>_xlfn.SINGLE(IF(F181="","",_xlfn.XLOOKUP(F181,purchase!F:F,purchase!N:N,"")))</f>
        <v/>
      </c>
      <c r="L181" s="4" t="n"/>
      <c r="M181" s="86" t="n"/>
      <c r="N181" s="35">
        <f>IF(F181="","",
MAX(0,
_xlfn.XLOOKUP(F181,purchase!F:F,purchase!N:N,"")
-
SUMIFS(L:L,F:F,F181)))</f>
        <v/>
      </c>
      <c r="O181" s="35">
        <f>IF(OR(L181="",M181=""),"",L181-M181)</f>
        <v/>
      </c>
      <c r="P181" s="89">
        <f>_xlfn.SINGLE(IF(F181="","",_xlfn.XLOOKUP(F181,purchase!F:F,purchase!O:O,"")))</f>
        <v/>
      </c>
      <c r="Q181" s="83">
        <f>IF(OR(L181="",M181=""),"",M181/L181)</f>
        <v/>
      </c>
      <c r="R181" s="91">
        <f>IF(OR(P181="",Q181=""),"",Q181-P181)</f>
        <v/>
      </c>
    </row>
    <row r="182">
      <c r="A182" s="25" t="n">
        <v>178</v>
      </c>
      <c r="B182" s="26">
        <f>IF(OR(C182="",F182=""),"",
"PRD-" &amp;
TEXT(DAY(C182),"00") &amp;
CHOOSE(MONTH(C182),"A","B","C","D","E","F","G","H","I","J","K","L") &amp;
TEXT(YEAR(C182),"00") &amp;
"-" &amp;
RIGHT(F182,4))</f>
        <v/>
      </c>
      <c r="C182" s="27" t="n"/>
      <c r="D182" s="26">
        <f>IF(F182="","",_xlfn.XLOOKUP(F182,purchase!F:F,purchase!B:B,""))</f>
        <v/>
      </c>
      <c r="E182" s="26">
        <f>IF(F182="","",_xlfn.XLOOKUP(F182,purchase!F:F,purchase!C:C,""))</f>
        <v/>
      </c>
      <c r="F182" s="4" t="n"/>
      <c r="G182" s="10">
        <f>IF(H182="NRFC","Natural Rubber Field Coagulam","")</f>
        <v/>
      </c>
      <c r="H182" s="10">
        <f>IF(F182="","",_xlfn.XLOOKUP(F182,purchase!F:F,purchase!E:E,""))</f>
        <v/>
      </c>
      <c r="I182" s="10">
        <f>IF(J182="ISNR20","Natural Rubber-TSNR (ISNR-20)","")</f>
        <v/>
      </c>
      <c r="J182" s="10">
        <f>IF(H182="NRFC","ISNR20","")</f>
        <v/>
      </c>
      <c r="K182" s="35">
        <f>_xlfn.SINGLE(IF(F182="","",_xlfn.XLOOKUP(F182,purchase!F:F,purchase!N:N,"")))</f>
        <v/>
      </c>
      <c r="L182" s="4" t="n"/>
      <c r="M182" s="86" t="n"/>
      <c r="N182" s="35">
        <f>IF(F182="","",
MAX(0,
_xlfn.XLOOKUP(F182,purchase!F:F,purchase!N:N,"")
-
SUMIFS(L:L,F:F,F182)))</f>
        <v/>
      </c>
      <c r="O182" s="35">
        <f>IF(OR(L182="",M182=""),"",L182-M182)</f>
        <v/>
      </c>
      <c r="P182" s="89">
        <f>_xlfn.SINGLE(IF(F182="","",_xlfn.XLOOKUP(F182,purchase!F:F,purchase!O:O,"")))</f>
        <v/>
      </c>
      <c r="Q182" s="83">
        <f>IF(OR(L182="",M182=""),"",M182/L182)</f>
        <v/>
      </c>
      <c r="R182" s="91">
        <f>IF(OR(P182="",Q182=""),"",Q182-P182)</f>
        <v/>
      </c>
    </row>
    <row r="183">
      <c r="A183" s="25" t="n">
        <v>179</v>
      </c>
      <c r="B183" s="26">
        <f>IF(OR(C183="",F183=""),"",
"PRD-" &amp;
TEXT(DAY(C183),"00") &amp;
CHOOSE(MONTH(C183),"A","B","C","D","E","F","G","H","I","J","K","L") &amp;
TEXT(YEAR(C183),"00") &amp;
"-" &amp;
RIGHT(F183,4))</f>
        <v/>
      </c>
      <c r="C183" s="27" t="n"/>
      <c r="D183" s="26">
        <f>IF(F183="","",_xlfn.XLOOKUP(F183,purchase!F:F,purchase!B:B,""))</f>
        <v/>
      </c>
      <c r="E183" s="26">
        <f>IF(F183="","",_xlfn.XLOOKUP(F183,purchase!F:F,purchase!C:C,""))</f>
        <v/>
      </c>
      <c r="F183" s="4" t="n"/>
      <c r="G183" s="10">
        <f>IF(H183="NRFC","Natural Rubber Field Coagulam","")</f>
        <v/>
      </c>
      <c r="H183" s="10">
        <f>IF(F183="","",_xlfn.XLOOKUP(F183,purchase!F:F,purchase!E:E,""))</f>
        <v/>
      </c>
      <c r="I183" s="10">
        <f>IF(J183="ISNR20","Natural Rubber-TSNR (ISNR-20)","")</f>
        <v/>
      </c>
      <c r="J183" s="10">
        <f>IF(H183="NRFC","ISNR20","")</f>
        <v/>
      </c>
      <c r="K183" s="35">
        <f>_xlfn.SINGLE(IF(F183="","",_xlfn.XLOOKUP(F183,purchase!F:F,purchase!N:N,"")))</f>
        <v/>
      </c>
      <c r="L183" s="4" t="n"/>
      <c r="M183" s="86" t="n"/>
      <c r="N183" s="35">
        <f>IF(F183="","",
MAX(0,
_xlfn.XLOOKUP(F183,purchase!F:F,purchase!N:N,"")
-
SUMIFS(L:L,F:F,F183)))</f>
        <v/>
      </c>
      <c r="O183" s="35">
        <f>IF(OR(L183="",M183=""),"",L183-M183)</f>
        <v/>
      </c>
      <c r="P183" s="89">
        <f>_xlfn.SINGLE(IF(F183="","",_xlfn.XLOOKUP(F183,purchase!F:F,purchase!O:O,"")))</f>
        <v/>
      </c>
      <c r="Q183" s="83">
        <f>IF(OR(L183="",M183=""),"",M183/L183)</f>
        <v/>
      </c>
      <c r="R183" s="91">
        <f>IF(OR(P183="",Q183=""),"",Q183-P183)</f>
        <v/>
      </c>
    </row>
    <row r="184">
      <c r="A184" s="25" t="n">
        <v>180</v>
      </c>
      <c r="B184" s="26">
        <f>IF(OR(C184="",F184=""),"",
"PRD-" &amp;
TEXT(DAY(C184),"00") &amp;
CHOOSE(MONTH(C184),"A","B","C","D","E","F","G","H","I","J","K","L") &amp;
TEXT(YEAR(C184),"00") &amp;
"-" &amp;
RIGHT(F184,4))</f>
        <v/>
      </c>
      <c r="C184" s="27" t="n"/>
      <c r="D184" s="26">
        <f>IF(F184="","",_xlfn.XLOOKUP(F184,purchase!F:F,purchase!B:B,""))</f>
        <v/>
      </c>
      <c r="E184" s="26">
        <f>IF(F184="","",_xlfn.XLOOKUP(F184,purchase!F:F,purchase!C:C,""))</f>
        <v/>
      </c>
      <c r="F184" s="4" t="n"/>
      <c r="G184" s="10">
        <f>IF(H184="NRFC","Natural Rubber Field Coagulam","")</f>
        <v/>
      </c>
      <c r="H184" s="10">
        <f>IF(F184="","",_xlfn.XLOOKUP(F184,purchase!F:F,purchase!E:E,""))</f>
        <v/>
      </c>
      <c r="I184" s="10">
        <f>IF(J184="ISNR20","Natural Rubber-TSNR (ISNR-20)","")</f>
        <v/>
      </c>
      <c r="J184" s="10">
        <f>IF(H184="NRFC","ISNR20","")</f>
        <v/>
      </c>
      <c r="K184" s="35">
        <f>_xlfn.SINGLE(IF(F184="","",_xlfn.XLOOKUP(F184,purchase!F:F,purchase!N:N,"")))</f>
        <v/>
      </c>
      <c r="L184" s="4" t="n"/>
      <c r="M184" s="86" t="n"/>
      <c r="N184" s="35">
        <f>IF(F184="","",
MAX(0,
_xlfn.XLOOKUP(F184,purchase!F:F,purchase!N:N,"")
-
SUMIFS(L:L,F:F,F184)))</f>
        <v/>
      </c>
      <c r="O184" s="35">
        <f>IF(OR(L184="",M184=""),"",L184-M184)</f>
        <v/>
      </c>
      <c r="P184" s="89">
        <f>_xlfn.SINGLE(IF(F184="","",_xlfn.XLOOKUP(F184,purchase!F:F,purchase!O:O,"")))</f>
        <v/>
      </c>
      <c r="Q184" s="83">
        <f>IF(OR(L184="",M184=""),"",M184/L184)</f>
        <v/>
      </c>
      <c r="R184" s="91">
        <f>IF(OR(P184="",Q184=""),"",Q184-P184)</f>
        <v/>
      </c>
    </row>
    <row r="185">
      <c r="A185" s="25" t="n">
        <v>181</v>
      </c>
      <c r="B185" s="26">
        <f>IF(OR(C185="",F185=""),"",
"PRD-" &amp;
TEXT(DAY(C185),"00") &amp;
CHOOSE(MONTH(C185),"A","B","C","D","E","F","G","H","I","J","K","L") &amp;
TEXT(YEAR(C185),"00") &amp;
"-" &amp;
RIGHT(F185,4))</f>
        <v/>
      </c>
      <c r="C185" s="27" t="n"/>
      <c r="D185" s="26">
        <f>IF(F185="","",_xlfn.XLOOKUP(F185,purchase!F:F,purchase!B:B,""))</f>
        <v/>
      </c>
      <c r="E185" s="26">
        <f>IF(F185="","",_xlfn.XLOOKUP(F185,purchase!F:F,purchase!C:C,""))</f>
        <v/>
      </c>
      <c r="F185" s="4" t="n"/>
      <c r="G185" s="10">
        <f>IF(H185="NRFC","Natural Rubber Field Coagulam","")</f>
        <v/>
      </c>
      <c r="H185" s="10">
        <f>IF(F185="","",_xlfn.XLOOKUP(F185,purchase!F:F,purchase!E:E,""))</f>
        <v/>
      </c>
      <c r="I185" s="10">
        <f>IF(J185="ISNR20","Natural Rubber-TSNR (ISNR-20)","")</f>
        <v/>
      </c>
      <c r="J185" s="10">
        <f>IF(H185="NRFC","ISNR20","")</f>
        <v/>
      </c>
      <c r="K185" s="35">
        <f>_xlfn.SINGLE(IF(F185="","",_xlfn.XLOOKUP(F185,purchase!F:F,purchase!N:N,"")))</f>
        <v/>
      </c>
      <c r="L185" s="4" t="n"/>
      <c r="M185" s="86" t="n"/>
      <c r="N185" s="35">
        <f>IF(F185="","",
MAX(0,
_xlfn.XLOOKUP(F185,purchase!F:F,purchase!N:N,"")
-
SUMIFS(L:L,F:F,F185)))</f>
        <v/>
      </c>
      <c r="O185" s="35">
        <f>IF(OR(L185="",M185=""),"",L185-M185)</f>
        <v/>
      </c>
      <c r="P185" s="89">
        <f>_xlfn.SINGLE(IF(F185="","",_xlfn.XLOOKUP(F185,purchase!F:F,purchase!O:O,"")))</f>
        <v/>
      </c>
      <c r="Q185" s="83">
        <f>IF(OR(L185="",M185=""),"",M185/L185)</f>
        <v/>
      </c>
      <c r="R185" s="91">
        <f>IF(OR(P185="",Q185=""),"",Q185-P185)</f>
        <v/>
      </c>
    </row>
    <row r="186">
      <c r="A186" s="25" t="n">
        <v>182</v>
      </c>
      <c r="B186" s="26">
        <f>IF(OR(C186="",F186=""),"",
"PRD-" &amp;
TEXT(DAY(C186),"00") &amp;
CHOOSE(MONTH(C186),"A","B","C","D","E","F","G","H","I","J","K","L") &amp;
TEXT(YEAR(C186),"00") &amp;
"-" &amp;
RIGHT(F186,4))</f>
        <v/>
      </c>
      <c r="C186" s="27" t="n"/>
      <c r="D186" s="26">
        <f>IF(F186="","",_xlfn.XLOOKUP(F186,purchase!F:F,purchase!B:B,""))</f>
        <v/>
      </c>
      <c r="E186" s="26">
        <f>IF(F186="","",_xlfn.XLOOKUP(F186,purchase!F:F,purchase!C:C,""))</f>
        <v/>
      </c>
      <c r="F186" s="4" t="n"/>
      <c r="G186" s="10">
        <f>IF(H186="NRFC","Natural Rubber Field Coagulam","")</f>
        <v/>
      </c>
      <c r="H186" s="10">
        <f>IF(F186="","",_xlfn.XLOOKUP(F186,purchase!F:F,purchase!E:E,""))</f>
        <v/>
      </c>
      <c r="I186" s="10">
        <f>IF(J186="ISNR20","Natural Rubber-TSNR (ISNR-20)","")</f>
        <v/>
      </c>
      <c r="J186" s="10">
        <f>IF(H186="NRFC","ISNR20","")</f>
        <v/>
      </c>
      <c r="K186" s="35">
        <f>_xlfn.SINGLE(IF(F186="","",_xlfn.XLOOKUP(F186,purchase!F:F,purchase!N:N,"")))</f>
        <v/>
      </c>
      <c r="L186" s="4" t="n"/>
      <c r="M186" s="86" t="n"/>
      <c r="N186" s="35">
        <f>IF(F186="","",
MAX(0,
_xlfn.XLOOKUP(F186,purchase!F:F,purchase!N:N,"")
-
SUMIFS(L:L,F:F,F186)))</f>
        <v/>
      </c>
      <c r="O186" s="35">
        <f>IF(OR(L186="",M186=""),"",L186-M186)</f>
        <v/>
      </c>
      <c r="P186" s="89">
        <f>_xlfn.SINGLE(IF(F186="","",_xlfn.XLOOKUP(F186,purchase!F:F,purchase!O:O,"")))</f>
        <v/>
      </c>
      <c r="Q186" s="83">
        <f>IF(OR(L186="",M186=""),"",M186/L186)</f>
        <v/>
      </c>
      <c r="R186" s="91">
        <f>IF(OR(P186="",Q186=""),"",Q186-P186)</f>
        <v/>
      </c>
    </row>
    <row r="187">
      <c r="A187" s="25" t="n">
        <v>183</v>
      </c>
      <c r="B187" s="26">
        <f>IF(OR(C187="",F187=""),"",
"PRD-" &amp;
TEXT(DAY(C187),"00") &amp;
CHOOSE(MONTH(C187),"A","B","C","D","E","F","G","H","I","J","K","L") &amp;
TEXT(YEAR(C187),"00") &amp;
"-" &amp;
RIGHT(F187,4))</f>
        <v/>
      </c>
      <c r="C187" s="27" t="n"/>
      <c r="D187" s="26">
        <f>IF(F187="","",_xlfn.XLOOKUP(F187,purchase!F:F,purchase!B:B,""))</f>
        <v/>
      </c>
      <c r="E187" s="26">
        <f>IF(F187="","",_xlfn.XLOOKUP(F187,purchase!F:F,purchase!C:C,""))</f>
        <v/>
      </c>
      <c r="F187" s="4" t="n"/>
      <c r="G187" s="10">
        <f>IF(H187="NRFC","Natural Rubber Field Coagulam","")</f>
        <v/>
      </c>
      <c r="H187" s="10">
        <f>IF(F187="","",_xlfn.XLOOKUP(F187,purchase!F:F,purchase!E:E,""))</f>
        <v/>
      </c>
      <c r="I187" s="10">
        <f>IF(J187="ISNR20","Natural Rubber-TSNR (ISNR-20)","")</f>
        <v/>
      </c>
      <c r="J187" s="10">
        <f>IF(H187="NRFC","ISNR20","")</f>
        <v/>
      </c>
      <c r="K187" s="35">
        <f>_xlfn.SINGLE(IF(F187="","",_xlfn.XLOOKUP(F187,purchase!F:F,purchase!N:N,"")))</f>
        <v/>
      </c>
      <c r="L187" s="4" t="n"/>
      <c r="M187" s="86" t="n"/>
      <c r="N187" s="35">
        <f>IF(F187="","",
MAX(0,
_xlfn.XLOOKUP(F187,purchase!F:F,purchase!N:N,"")
-
SUMIFS(L:L,F:F,F187)))</f>
        <v/>
      </c>
      <c r="O187" s="35">
        <f>IF(OR(L187="",M187=""),"",L187-M187)</f>
        <v/>
      </c>
      <c r="P187" s="89">
        <f>_xlfn.SINGLE(IF(F187="","",_xlfn.XLOOKUP(F187,purchase!F:F,purchase!O:O,"")))</f>
        <v/>
      </c>
      <c r="Q187" s="83">
        <f>IF(OR(L187="",M187=""),"",M187/L187)</f>
        <v/>
      </c>
      <c r="R187" s="91">
        <f>IF(OR(P187="",Q187=""),"",Q187-P187)</f>
        <v/>
      </c>
    </row>
    <row r="188">
      <c r="A188" s="25" t="n">
        <v>184</v>
      </c>
      <c r="B188" s="26">
        <f>IF(OR(C188="",F188=""),"",
"PRD-" &amp;
TEXT(DAY(C188),"00") &amp;
CHOOSE(MONTH(C188),"A","B","C","D","E","F","G","H","I","J","K","L") &amp;
TEXT(YEAR(C188),"00") &amp;
"-" &amp;
RIGHT(F188,4))</f>
        <v/>
      </c>
      <c r="C188" s="27" t="n"/>
      <c r="D188" s="26">
        <f>IF(F188="","",_xlfn.XLOOKUP(F188,purchase!F:F,purchase!B:B,""))</f>
        <v/>
      </c>
      <c r="E188" s="26">
        <f>IF(F188="","",_xlfn.XLOOKUP(F188,purchase!F:F,purchase!C:C,""))</f>
        <v/>
      </c>
      <c r="F188" s="4" t="n"/>
      <c r="G188" s="10">
        <f>IF(H188="NRFC","Natural Rubber Field Coagulam","")</f>
        <v/>
      </c>
      <c r="H188" s="10">
        <f>IF(F188="","",_xlfn.XLOOKUP(F188,purchase!F:F,purchase!E:E,""))</f>
        <v/>
      </c>
      <c r="I188" s="10">
        <f>IF(J188="ISNR20","Natural Rubber-TSNR (ISNR-20)","")</f>
        <v/>
      </c>
      <c r="J188" s="10">
        <f>IF(H188="NRFC","ISNR20","")</f>
        <v/>
      </c>
      <c r="K188" s="35">
        <f>_xlfn.SINGLE(IF(F188="","",_xlfn.XLOOKUP(F188,purchase!F:F,purchase!N:N,"")))</f>
        <v/>
      </c>
      <c r="L188" s="4" t="n"/>
      <c r="M188" s="86" t="n"/>
      <c r="N188" s="35">
        <f>IF(F188="","",
MAX(0,
_xlfn.XLOOKUP(F188,purchase!F:F,purchase!N:N,"")
-
SUMIFS(L:L,F:F,F188)))</f>
        <v/>
      </c>
      <c r="O188" s="35">
        <f>IF(OR(L188="",M188=""),"",L188-M188)</f>
        <v/>
      </c>
      <c r="P188" s="89">
        <f>_xlfn.SINGLE(IF(F188="","",_xlfn.XLOOKUP(F188,purchase!F:F,purchase!O:O,"")))</f>
        <v/>
      </c>
      <c r="Q188" s="83">
        <f>IF(OR(L188="",M188=""),"",M188/L188)</f>
        <v/>
      </c>
      <c r="R188" s="91">
        <f>IF(OR(P188="",Q188=""),"",Q188-P188)</f>
        <v/>
      </c>
    </row>
    <row r="189">
      <c r="A189" s="25" t="n">
        <v>185</v>
      </c>
      <c r="B189" s="26">
        <f>IF(OR(C189="",F189=""),"",
"PRD-" &amp;
TEXT(DAY(C189),"00") &amp;
CHOOSE(MONTH(C189),"A","B","C","D","E","F","G","H","I","J","K","L") &amp;
TEXT(YEAR(C189),"00") &amp;
"-" &amp;
RIGHT(F189,4))</f>
        <v/>
      </c>
      <c r="C189" s="27" t="n"/>
      <c r="D189" s="26">
        <f>IF(F189="","",_xlfn.XLOOKUP(F189,purchase!F:F,purchase!B:B,""))</f>
        <v/>
      </c>
      <c r="E189" s="26">
        <f>IF(F189="","",_xlfn.XLOOKUP(F189,purchase!F:F,purchase!C:C,""))</f>
        <v/>
      </c>
      <c r="F189" s="4" t="n"/>
      <c r="G189" s="10">
        <f>IF(H189="NRFC","Natural Rubber Field Coagulam","")</f>
        <v/>
      </c>
      <c r="H189" s="10">
        <f>IF(F189="","",_xlfn.XLOOKUP(F189,purchase!F:F,purchase!E:E,""))</f>
        <v/>
      </c>
      <c r="I189" s="10">
        <f>IF(J189="ISNR20","Natural Rubber-TSNR (ISNR-20)","")</f>
        <v/>
      </c>
      <c r="J189" s="10">
        <f>IF(H189="NRFC","ISNR20","")</f>
        <v/>
      </c>
      <c r="K189" s="35">
        <f>_xlfn.SINGLE(IF(F189="","",_xlfn.XLOOKUP(F189,purchase!F:F,purchase!N:N,"")))</f>
        <v/>
      </c>
      <c r="L189" s="4" t="n"/>
      <c r="M189" s="86" t="n"/>
      <c r="N189" s="35">
        <f>IF(F189="","",
MAX(0,
_xlfn.XLOOKUP(F189,purchase!F:F,purchase!N:N,"")
-
SUMIFS(L:L,F:F,F189)))</f>
        <v/>
      </c>
      <c r="O189" s="35">
        <f>IF(OR(L189="",M189=""),"",L189-M189)</f>
        <v/>
      </c>
      <c r="P189" s="89">
        <f>_xlfn.SINGLE(IF(F189="","",_xlfn.XLOOKUP(F189,purchase!F:F,purchase!O:O,"")))</f>
        <v/>
      </c>
      <c r="Q189" s="83">
        <f>IF(OR(L189="",M189=""),"",M189/L189)</f>
        <v/>
      </c>
      <c r="R189" s="91">
        <f>IF(OR(P189="",Q189=""),"",Q189-P189)</f>
        <v/>
      </c>
    </row>
    <row r="190">
      <c r="A190" s="25" t="n">
        <v>186</v>
      </c>
      <c r="B190" s="26">
        <f>IF(OR(C190="",F190=""),"",
"PRD-" &amp;
TEXT(DAY(C190),"00") &amp;
CHOOSE(MONTH(C190),"A","B","C","D","E","F","G","H","I","J","K","L") &amp;
TEXT(YEAR(C190),"00") &amp;
"-" &amp;
RIGHT(F190,4))</f>
        <v/>
      </c>
      <c r="C190" s="27" t="n"/>
      <c r="D190" s="26">
        <f>IF(F190="","",_xlfn.XLOOKUP(F190,purchase!F:F,purchase!B:B,""))</f>
        <v/>
      </c>
      <c r="E190" s="26">
        <f>IF(F190="","",_xlfn.XLOOKUP(F190,purchase!F:F,purchase!C:C,""))</f>
        <v/>
      </c>
      <c r="F190" s="4" t="n"/>
      <c r="G190" s="10">
        <f>IF(H190="NRFC","Natural Rubber Field Coagulam","")</f>
        <v/>
      </c>
      <c r="H190" s="10">
        <f>IF(F190="","",_xlfn.XLOOKUP(F190,purchase!F:F,purchase!E:E,""))</f>
        <v/>
      </c>
      <c r="I190" s="10">
        <f>IF(J190="ISNR20","Natural Rubber-TSNR (ISNR-20)","")</f>
        <v/>
      </c>
      <c r="J190" s="10">
        <f>IF(H190="NRFC","ISNR20","")</f>
        <v/>
      </c>
      <c r="K190" s="35">
        <f>_xlfn.SINGLE(IF(F190="","",_xlfn.XLOOKUP(F190,purchase!F:F,purchase!N:N,"")))</f>
        <v/>
      </c>
      <c r="L190" s="4" t="n"/>
      <c r="M190" s="86" t="n"/>
      <c r="N190" s="35">
        <f>IF(F190="","",
MAX(0,
_xlfn.XLOOKUP(F190,purchase!F:F,purchase!N:N,"")
-
SUMIFS(L:L,F:F,F190)))</f>
        <v/>
      </c>
      <c r="O190" s="35">
        <f>IF(OR(L190="",M190=""),"",L190-M190)</f>
        <v/>
      </c>
      <c r="P190" s="89">
        <f>_xlfn.SINGLE(IF(F190="","",_xlfn.XLOOKUP(F190,purchase!F:F,purchase!O:O,"")))</f>
        <v/>
      </c>
      <c r="Q190" s="83">
        <f>IF(OR(L190="",M190=""),"",M190/L190)</f>
        <v/>
      </c>
      <c r="R190" s="91">
        <f>IF(OR(P190="",Q190=""),"",Q190-P190)</f>
        <v/>
      </c>
    </row>
    <row r="191">
      <c r="A191" s="25" t="n">
        <v>187</v>
      </c>
      <c r="B191" s="26">
        <f>IF(OR(C191="",F191=""),"",
"PRD-" &amp;
TEXT(DAY(C191),"00") &amp;
CHOOSE(MONTH(C191),"A","B","C","D","E","F","G","H","I","J","K","L") &amp;
TEXT(YEAR(C191),"00") &amp;
"-" &amp;
RIGHT(F191,4))</f>
        <v/>
      </c>
      <c r="C191" s="27" t="n"/>
      <c r="D191" s="26">
        <f>IF(F191="","",_xlfn.XLOOKUP(F191,purchase!F:F,purchase!B:B,""))</f>
        <v/>
      </c>
      <c r="E191" s="26">
        <f>IF(F191="","",_xlfn.XLOOKUP(F191,purchase!F:F,purchase!C:C,""))</f>
        <v/>
      </c>
      <c r="F191" s="4" t="n"/>
      <c r="G191" s="10">
        <f>IF(H191="NRFC","Natural Rubber Field Coagulam","")</f>
        <v/>
      </c>
      <c r="H191" s="10">
        <f>IF(F191="","",_xlfn.XLOOKUP(F191,purchase!F:F,purchase!E:E,""))</f>
        <v/>
      </c>
      <c r="I191" s="10">
        <f>IF(J191="ISNR20","Natural Rubber-TSNR (ISNR-20)","")</f>
        <v/>
      </c>
      <c r="J191" s="10">
        <f>IF(H191="NRFC","ISNR20","")</f>
        <v/>
      </c>
      <c r="K191" s="35">
        <f>_xlfn.SINGLE(IF(F191="","",_xlfn.XLOOKUP(F191,purchase!F:F,purchase!N:N,"")))</f>
        <v/>
      </c>
      <c r="L191" s="4" t="n"/>
      <c r="M191" s="86" t="n"/>
      <c r="N191" s="35">
        <f>IF(F191="","",
MAX(0,
_xlfn.XLOOKUP(F191,purchase!F:F,purchase!N:N,"")
-
SUMIFS(L:L,F:F,F191)))</f>
        <v/>
      </c>
      <c r="O191" s="35">
        <f>IF(OR(L191="",M191=""),"",L191-M191)</f>
        <v/>
      </c>
      <c r="P191" s="89">
        <f>_xlfn.SINGLE(IF(F191="","",_xlfn.XLOOKUP(F191,purchase!F:F,purchase!O:O,"")))</f>
        <v/>
      </c>
      <c r="Q191" s="83">
        <f>IF(OR(L191="",M191=""),"",M191/L191)</f>
        <v/>
      </c>
      <c r="R191" s="91">
        <f>IF(OR(P191="",Q191=""),"",Q191-P191)</f>
        <v/>
      </c>
    </row>
    <row r="192">
      <c r="A192" s="25" t="n">
        <v>188</v>
      </c>
      <c r="B192" s="26">
        <f>IF(OR(C192="",F192=""),"",
"PRD-" &amp;
TEXT(DAY(C192),"00") &amp;
CHOOSE(MONTH(C192),"A","B","C","D","E","F","G","H","I","J","K","L") &amp;
TEXT(YEAR(C192),"00") &amp;
"-" &amp;
RIGHT(F192,4))</f>
        <v/>
      </c>
      <c r="C192" s="27" t="n"/>
      <c r="D192" s="26">
        <f>IF(F192="","",_xlfn.XLOOKUP(F192,purchase!F:F,purchase!B:B,""))</f>
        <v/>
      </c>
      <c r="E192" s="26">
        <f>IF(F192="","",_xlfn.XLOOKUP(F192,purchase!F:F,purchase!C:C,""))</f>
        <v/>
      </c>
      <c r="F192" s="4" t="n"/>
      <c r="G192" s="10">
        <f>IF(H192="NRFC","Natural Rubber Field Coagulam","")</f>
        <v/>
      </c>
      <c r="H192" s="10">
        <f>IF(F192="","",_xlfn.XLOOKUP(F192,purchase!F:F,purchase!E:E,""))</f>
        <v/>
      </c>
      <c r="I192" s="10">
        <f>IF(J192="ISNR20","Natural Rubber-TSNR (ISNR-20)","")</f>
        <v/>
      </c>
      <c r="J192" s="10">
        <f>IF(H192="NRFC","ISNR20","")</f>
        <v/>
      </c>
      <c r="K192" s="35">
        <f>_xlfn.SINGLE(IF(F192="","",_xlfn.XLOOKUP(F192,purchase!F:F,purchase!N:N,"")))</f>
        <v/>
      </c>
      <c r="L192" s="4" t="n"/>
      <c r="M192" s="86" t="n"/>
      <c r="N192" s="35">
        <f>IF(F192="","",
MAX(0,
_xlfn.XLOOKUP(F192,purchase!F:F,purchase!N:N,"")
-
SUMIFS(L:L,F:F,F192)))</f>
        <v/>
      </c>
      <c r="O192" s="35">
        <f>IF(OR(L192="",M192=""),"",L192-M192)</f>
        <v/>
      </c>
      <c r="P192" s="89">
        <f>_xlfn.SINGLE(IF(F192="","",_xlfn.XLOOKUP(F192,purchase!F:F,purchase!O:O,"")))</f>
        <v/>
      </c>
      <c r="Q192" s="83">
        <f>IF(OR(L192="",M192=""),"",M192/L192)</f>
        <v/>
      </c>
      <c r="R192" s="91">
        <f>IF(OR(P192="",Q192=""),"",Q192-P192)</f>
        <v/>
      </c>
    </row>
    <row r="193">
      <c r="A193" s="25" t="n">
        <v>189</v>
      </c>
      <c r="B193" s="26">
        <f>IF(OR(C193="",F193=""),"",
"PRD-" &amp;
TEXT(DAY(C193),"00") &amp;
CHOOSE(MONTH(C193),"A","B","C","D","E","F","G","H","I","J","K","L") &amp;
TEXT(YEAR(C193),"00") &amp;
"-" &amp;
RIGHT(F193,4))</f>
        <v/>
      </c>
      <c r="C193" s="27" t="n"/>
      <c r="D193" s="26">
        <f>IF(F193="","",_xlfn.XLOOKUP(F193,purchase!F:F,purchase!B:B,""))</f>
        <v/>
      </c>
      <c r="E193" s="26">
        <f>IF(F193="","",_xlfn.XLOOKUP(F193,purchase!F:F,purchase!C:C,""))</f>
        <v/>
      </c>
      <c r="F193" s="4" t="n"/>
      <c r="G193" s="10">
        <f>IF(H193="NRFC","Natural Rubber Field Coagulam","")</f>
        <v/>
      </c>
      <c r="H193" s="10">
        <f>IF(F193="","",_xlfn.XLOOKUP(F193,purchase!F:F,purchase!E:E,""))</f>
        <v/>
      </c>
      <c r="I193" s="10">
        <f>IF(J193="ISNR20","Natural Rubber-TSNR (ISNR-20)","")</f>
        <v/>
      </c>
      <c r="J193" s="10">
        <f>IF(H193="NRFC","ISNR20","")</f>
        <v/>
      </c>
      <c r="K193" s="35">
        <f>_xlfn.SINGLE(IF(F193="","",_xlfn.XLOOKUP(F193,purchase!F:F,purchase!N:N,"")))</f>
        <v/>
      </c>
      <c r="L193" s="4" t="n"/>
      <c r="M193" s="86" t="n"/>
      <c r="N193" s="35">
        <f>IF(F193="","",
MAX(0,
_xlfn.XLOOKUP(F193,purchase!F:F,purchase!N:N,"")
-
SUMIFS(L:L,F:F,F193)))</f>
        <v/>
      </c>
      <c r="O193" s="35">
        <f>IF(OR(L193="",M193=""),"",L193-M193)</f>
        <v/>
      </c>
      <c r="P193" s="89">
        <f>_xlfn.SINGLE(IF(F193="","",_xlfn.XLOOKUP(F193,purchase!F:F,purchase!O:O,"")))</f>
        <v/>
      </c>
      <c r="Q193" s="83">
        <f>IF(OR(L193="",M193=""),"",M193/L193)</f>
        <v/>
      </c>
      <c r="R193" s="91">
        <f>IF(OR(P193="",Q193=""),"",Q193-P193)</f>
        <v/>
      </c>
    </row>
    <row r="194">
      <c r="A194" s="25" t="n">
        <v>190</v>
      </c>
      <c r="B194" s="26">
        <f>IF(OR(C194="",F194=""),"",
"PRD-" &amp;
TEXT(DAY(C194),"00") &amp;
CHOOSE(MONTH(C194),"A","B","C","D","E","F","G","H","I","J","K","L") &amp;
TEXT(YEAR(C194),"00") &amp;
"-" &amp;
RIGHT(F194,4))</f>
        <v/>
      </c>
      <c r="C194" s="27" t="n"/>
      <c r="D194" s="26">
        <f>IF(F194="","",_xlfn.XLOOKUP(F194,purchase!F:F,purchase!B:B,""))</f>
        <v/>
      </c>
      <c r="E194" s="26">
        <f>IF(F194="","",_xlfn.XLOOKUP(F194,purchase!F:F,purchase!C:C,""))</f>
        <v/>
      </c>
      <c r="F194" s="4" t="n"/>
      <c r="G194" s="10">
        <f>IF(H194="NRFC","Natural Rubber Field Coagulam","")</f>
        <v/>
      </c>
      <c r="H194" s="10">
        <f>IF(F194="","",_xlfn.XLOOKUP(F194,purchase!F:F,purchase!E:E,""))</f>
        <v/>
      </c>
      <c r="I194" s="10">
        <f>IF(J194="ISNR20","Natural Rubber-TSNR (ISNR-20)","")</f>
        <v/>
      </c>
      <c r="J194" s="10">
        <f>IF(H194="NRFC","ISNR20","")</f>
        <v/>
      </c>
      <c r="K194" s="35">
        <f>_xlfn.SINGLE(IF(F194="","",_xlfn.XLOOKUP(F194,purchase!F:F,purchase!N:N,"")))</f>
        <v/>
      </c>
      <c r="L194" s="4" t="n"/>
      <c r="M194" s="86" t="n"/>
      <c r="N194" s="35">
        <f>IF(F194="","",
MAX(0,
_xlfn.XLOOKUP(F194,purchase!F:F,purchase!N:N,"")
-
SUMIFS(L:L,F:F,F194)))</f>
        <v/>
      </c>
      <c r="O194" s="35">
        <f>IF(OR(L194="",M194=""),"",L194-M194)</f>
        <v/>
      </c>
      <c r="P194" s="89">
        <f>_xlfn.SINGLE(IF(F194="","",_xlfn.XLOOKUP(F194,purchase!F:F,purchase!O:O,"")))</f>
        <v/>
      </c>
      <c r="Q194" s="83">
        <f>IF(OR(L194="",M194=""),"",M194/L194)</f>
        <v/>
      </c>
      <c r="R194" s="91">
        <f>IF(OR(P194="",Q194=""),"",Q194-P194)</f>
        <v/>
      </c>
    </row>
    <row r="195">
      <c r="A195" s="25" t="n">
        <v>191</v>
      </c>
      <c r="B195" s="26">
        <f>IF(OR(C195="",F195=""),"",
"PRD-" &amp;
TEXT(DAY(C195),"00") &amp;
CHOOSE(MONTH(C195),"A","B","C","D","E","F","G","H","I","J","K","L") &amp;
TEXT(YEAR(C195),"00") &amp;
"-" &amp;
RIGHT(F195,4))</f>
        <v/>
      </c>
      <c r="C195" s="27" t="n"/>
      <c r="D195" s="26">
        <f>IF(F195="","",_xlfn.XLOOKUP(F195,purchase!F:F,purchase!B:B,""))</f>
        <v/>
      </c>
      <c r="E195" s="26">
        <f>IF(F195="","",_xlfn.XLOOKUP(F195,purchase!F:F,purchase!C:C,""))</f>
        <v/>
      </c>
      <c r="F195" s="4" t="n"/>
      <c r="G195" s="10">
        <f>IF(H195="NRFC","Natural Rubber Field Coagulam","")</f>
        <v/>
      </c>
      <c r="H195" s="10">
        <f>IF(F195="","",_xlfn.XLOOKUP(F195,purchase!F:F,purchase!E:E,""))</f>
        <v/>
      </c>
      <c r="I195" s="10">
        <f>IF(J195="ISNR20","Natural Rubber-TSNR (ISNR-20)","")</f>
        <v/>
      </c>
      <c r="J195" s="10">
        <f>IF(H195="NRFC","ISNR20","")</f>
        <v/>
      </c>
      <c r="K195" s="35">
        <f>_xlfn.SINGLE(IF(F195="","",_xlfn.XLOOKUP(F195,purchase!F:F,purchase!N:N,"")))</f>
        <v/>
      </c>
      <c r="L195" s="4" t="n"/>
      <c r="M195" s="86" t="n"/>
      <c r="N195" s="35">
        <f>IF(F195="","",
MAX(0,
_xlfn.XLOOKUP(F195,purchase!F:F,purchase!N:N,"")
-
SUMIFS(L:L,F:F,F195)))</f>
        <v/>
      </c>
      <c r="O195" s="35">
        <f>IF(OR(L195="",M195=""),"",L195-M195)</f>
        <v/>
      </c>
      <c r="P195" s="89">
        <f>_xlfn.SINGLE(IF(F195="","",_xlfn.XLOOKUP(F195,purchase!F:F,purchase!O:O,"")))</f>
        <v/>
      </c>
      <c r="Q195" s="83">
        <f>IF(OR(L195="",M195=""),"",M195/L195)</f>
        <v/>
      </c>
      <c r="R195" s="91">
        <f>IF(OR(P195="",Q195=""),"",Q195-P195)</f>
        <v/>
      </c>
    </row>
    <row r="196">
      <c r="A196" s="25" t="n">
        <v>192</v>
      </c>
      <c r="B196" s="26">
        <f>IF(OR(C196="",F196=""),"",
"PRD-" &amp;
TEXT(DAY(C196),"00") &amp;
CHOOSE(MONTH(C196),"A","B","C","D","E","F","G","H","I","J","K","L") &amp;
TEXT(YEAR(C196),"00") &amp;
"-" &amp;
RIGHT(F196,4))</f>
        <v/>
      </c>
      <c r="C196" s="27" t="n"/>
      <c r="D196" s="26">
        <f>IF(F196="","",_xlfn.XLOOKUP(F196,purchase!F:F,purchase!B:B,""))</f>
        <v/>
      </c>
      <c r="E196" s="26">
        <f>IF(F196="","",_xlfn.XLOOKUP(F196,purchase!F:F,purchase!C:C,""))</f>
        <v/>
      </c>
      <c r="F196" s="4" t="n"/>
      <c r="G196" s="10">
        <f>IF(H196="NRFC","Natural Rubber Field Coagulam","")</f>
        <v/>
      </c>
      <c r="H196" s="10">
        <f>IF(F196="","",_xlfn.XLOOKUP(F196,purchase!F:F,purchase!E:E,""))</f>
        <v/>
      </c>
      <c r="I196" s="10">
        <f>IF(J196="ISNR20","Natural Rubber-TSNR (ISNR-20)","")</f>
        <v/>
      </c>
      <c r="J196" s="10">
        <f>IF(H196="NRFC","ISNR20","")</f>
        <v/>
      </c>
      <c r="K196" s="35">
        <f>_xlfn.SINGLE(IF(F196="","",_xlfn.XLOOKUP(F196,purchase!F:F,purchase!N:N,"")))</f>
        <v/>
      </c>
      <c r="L196" s="4" t="n"/>
      <c r="M196" s="86" t="n"/>
      <c r="N196" s="35">
        <f>IF(F196="","",
MAX(0,
_xlfn.XLOOKUP(F196,purchase!F:F,purchase!N:N,"")
-
SUMIFS(L:L,F:F,F196)))</f>
        <v/>
      </c>
      <c r="O196" s="35">
        <f>IF(OR(L196="",M196=""),"",L196-M196)</f>
        <v/>
      </c>
      <c r="P196" s="89">
        <f>_xlfn.SINGLE(IF(F196="","",_xlfn.XLOOKUP(F196,purchase!F:F,purchase!O:O,"")))</f>
        <v/>
      </c>
      <c r="Q196" s="83">
        <f>IF(OR(L196="",M196=""),"",M196/L196)</f>
        <v/>
      </c>
      <c r="R196" s="91">
        <f>IF(OR(P196="",Q196=""),"",Q196-P196)</f>
        <v/>
      </c>
    </row>
    <row r="197">
      <c r="A197" s="25" t="n">
        <v>193</v>
      </c>
      <c r="B197" s="26">
        <f>IF(OR(C197="",F197=""),"",
"PRD-" &amp;
TEXT(DAY(C197),"00") &amp;
CHOOSE(MONTH(C197),"A","B","C","D","E","F","G","H","I","J","K","L") &amp;
TEXT(YEAR(C197),"00") &amp;
"-" &amp;
RIGHT(F197,4))</f>
        <v/>
      </c>
      <c r="C197" s="27" t="n"/>
      <c r="D197" s="26">
        <f>IF(F197="","",_xlfn.XLOOKUP(F197,purchase!F:F,purchase!B:B,""))</f>
        <v/>
      </c>
      <c r="E197" s="26">
        <f>IF(F197="","",_xlfn.XLOOKUP(F197,purchase!F:F,purchase!C:C,""))</f>
        <v/>
      </c>
      <c r="F197" s="4" t="n"/>
      <c r="G197" s="10">
        <f>IF(H197="NRFC","Natural Rubber Field Coagulam","")</f>
        <v/>
      </c>
      <c r="H197" s="10">
        <f>IF(F197="","",_xlfn.XLOOKUP(F197,purchase!F:F,purchase!E:E,""))</f>
        <v/>
      </c>
      <c r="I197" s="10">
        <f>IF(J197="ISNR20","Natural Rubber-TSNR (ISNR-20)","")</f>
        <v/>
      </c>
      <c r="J197" s="10">
        <f>IF(H197="NRFC","ISNR20","")</f>
        <v/>
      </c>
      <c r="K197" s="35">
        <f>_xlfn.SINGLE(IF(F197="","",_xlfn.XLOOKUP(F197,purchase!F:F,purchase!N:N,"")))</f>
        <v/>
      </c>
      <c r="L197" s="4" t="n"/>
      <c r="M197" s="86" t="n"/>
      <c r="N197" s="35">
        <f>IF(F197="","",
MAX(0,
_xlfn.XLOOKUP(F197,purchase!F:F,purchase!N:N,"")
-
SUMIFS(L:L,F:F,F197)))</f>
        <v/>
      </c>
      <c r="O197" s="35">
        <f>IF(OR(L197="",M197=""),"",L197-M197)</f>
        <v/>
      </c>
      <c r="P197" s="89">
        <f>_xlfn.SINGLE(IF(F197="","",_xlfn.XLOOKUP(F197,purchase!F:F,purchase!O:O,"")))</f>
        <v/>
      </c>
      <c r="Q197" s="83">
        <f>IF(OR(L197="",M197=""),"",M197/L197)</f>
        <v/>
      </c>
      <c r="R197" s="91">
        <f>IF(OR(P197="",Q197=""),"",Q197-P197)</f>
        <v/>
      </c>
    </row>
    <row r="198">
      <c r="A198" s="25" t="n">
        <v>194</v>
      </c>
      <c r="B198" s="26">
        <f>IF(OR(C198="",F198=""),"",
"PRD-" &amp;
TEXT(DAY(C198),"00") &amp;
CHOOSE(MONTH(C198),"A","B","C","D","E","F","G","H","I","J","K","L") &amp;
TEXT(YEAR(C198),"00") &amp;
"-" &amp;
RIGHT(F198,4))</f>
        <v/>
      </c>
      <c r="C198" s="27" t="n"/>
      <c r="D198" s="26">
        <f>IF(F198="","",_xlfn.XLOOKUP(F198,purchase!F:F,purchase!B:B,""))</f>
        <v/>
      </c>
      <c r="E198" s="26">
        <f>IF(F198="","",_xlfn.XLOOKUP(F198,purchase!F:F,purchase!C:C,""))</f>
        <v/>
      </c>
      <c r="F198" s="4" t="n"/>
      <c r="G198" s="10">
        <f>IF(H198="NRFC","Natural Rubber Field Coagulam","")</f>
        <v/>
      </c>
      <c r="H198" s="10">
        <f>IF(F198="","",_xlfn.XLOOKUP(F198,purchase!F:F,purchase!E:E,""))</f>
        <v/>
      </c>
      <c r="I198" s="10">
        <f>IF(J198="ISNR20","Natural Rubber-TSNR (ISNR-20)","")</f>
        <v/>
      </c>
      <c r="J198" s="10">
        <f>IF(H198="NRFC","ISNR20","")</f>
        <v/>
      </c>
      <c r="K198" s="35">
        <f>_xlfn.SINGLE(IF(F198="","",_xlfn.XLOOKUP(F198,purchase!F:F,purchase!N:N,"")))</f>
        <v/>
      </c>
      <c r="L198" s="4" t="n"/>
      <c r="M198" s="86" t="n"/>
      <c r="N198" s="35">
        <f>IF(F198="","",
MAX(0,
_xlfn.XLOOKUP(F198,purchase!F:F,purchase!N:N,"")
-
SUMIFS(L:L,F:F,F198)))</f>
        <v/>
      </c>
      <c r="O198" s="35">
        <f>IF(OR(L198="",M198=""),"",L198-M198)</f>
        <v/>
      </c>
      <c r="P198" s="89">
        <f>_xlfn.SINGLE(IF(F198="","",_xlfn.XLOOKUP(F198,purchase!F:F,purchase!O:O,"")))</f>
        <v/>
      </c>
      <c r="Q198" s="83">
        <f>IF(OR(L198="",M198=""),"",M198/L198)</f>
        <v/>
      </c>
      <c r="R198" s="91">
        <f>IF(OR(P198="",Q198=""),"",Q198-P198)</f>
        <v/>
      </c>
    </row>
    <row r="199">
      <c r="A199" s="25" t="n">
        <v>195</v>
      </c>
      <c r="B199" s="26">
        <f>IF(OR(C199="",F199=""),"",
"PRD-" &amp;
TEXT(DAY(C199),"00") &amp;
CHOOSE(MONTH(C199),"A","B","C","D","E","F","G","H","I","J","K","L") &amp;
TEXT(YEAR(C199),"00") &amp;
"-" &amp;
RIGHT(F199,4))</f>
        <v/>
      </c>
      <c r="C199" s="27" t="n"/>
      <c r="D199" s="26">
        <f>IF(F199="","",_xlfn.XLOOKUP(F199,purchase!F:F,purchase!B:B,""))</f>
        <v/>
      </c>
      <c r="E199" s="26">
        <f>IF(F199="","",_xlfn.XLOOKUP(F199,purchase!F:F,purchase!C:C,""))</f>
        <v/>
      </c>
      <c r="F199" s="4" t="n"/>
      <c r="G199" s="10">
        <f>IF(H199="NRFC","Natural Rubber Field Coagulam","")</f>
        <v/>
      </c>
      <c r="H199" s="10">
        <f>IF(F199="","",_xlfn.XLOOKUP(F199,purchase!F:F,purchase!E:E,""))</f>
        <v/>
      </c>
      <c r="I199" s="10">
        <f>IF(J199="ISNR20","Natural Rubber-TSNR (ISNR-20)","")</f>
        <v/>
      </c>
      <c r="J199" s="10">
        <f>IF(H199="NRFC","ISNR20","")</f>
        <v/>
      </c>
      <c r="K199" s="35">
        <f>_xlfn.SINGLE(IF(F199="","",_xlfn.XLOOKUP(F199,purchase!F:F,purchase!N:N,"")))</f>
        <v/>
      </c>
      <c r="L199" s="4" t="n"/>
      <c r="M199" s="86" t="n"/>
      <c r="N199" s="35">
        <f>IF(F199="","",
MAX(0,
_xlfn.XLOOKUP(F199,purchase!F:F,purchase!N:N,"")
-
SUMIFS(L:L,F:F,F199)))</f>
        <v/>
      </c>
      <c r="O199" s="35">
        <f>IF(OR(L199="",M199=""),"",L199-M199)</f>
        <v/>
      </c>
      <c r="P199" s="89">
        <f>_xlfn.SINGLE(IF(F199="","",_xlfn.XLOOKUP(F199,purchase!F:F,purchase!O:O,"")))</f>
        <v/>
      </c>
      <c r="Q199" s="83">
        <f>IF(OR(L199="",M199=""),"",M199/L199)</f>
        <v/>
      </c>
      <c r="R199" s="91">
        <f>IF(OR(P199="",Q199=""),"",Q199-P199)</f>
        <v/>
      </c>
    </row>
    <row r="200">
      <c r="A200" s="25" t="n">
        <v>196</v>
      </c>
      <c r="B200" s="26">
        <f>IF(OR(C200="",F200=""),"",
"PRD-" &amp;
TEXT(DAY(C200),"00") &amp;
CHOOSE(MONTH(C200),"A","B","C","D","E","F","G","H","I","J","K","L") &amp;
TEXT(YEAR(C200),"00") &amp;
"-" &amp;
RIGHT(F200,4))</f>
        <v/>
      </c>
      <c r="C200" s="27" t="n"/>
      <c r="D200" s="26">
        <f>IF(F200="","",_xlfn.XLOOKUP(F200,purchase!F:F,purchase!B:B,""))</f>
        <v/>
      </c>
      <c r="E200" s="26">
        <f>IF(F200="","",_xlfn.XLOOKUP(F200,purchase!F:F,purchase!C:C,""))</f>
        <v/>
      </c>
      <c r="F200" s="4" t="n"/>
      <c r="G200" s="10">
        <f>IF(H200="NRFC","Natural Rubber Field Coagulam","")</f>
        <v/>
      </c>
      <c r="H200" s="10">
        <f>IF(F200="","",_xlfn.XLOOKUP(F200,purchase!F:F,purchase!E:E,""))</f>
        <v/>
      </c>
      <c r="I200" s="10">
        <f>IF(J200="ISNR20","Natural Rubber-TSNR (ISNR-20)","")</f>
        <v/>
      </c>
      <c r="J200" s="10">
        <f>IF(H200="NRFC","ISNR20","")</f>
        <v/>
      </c>
      <c r="K200" s="35">
        <f>_xlfn.SINGLE(IF(F200="","",_xlfn.XLOOKUP(F200,purchase!F:F,purchase!N:N,"")))</f>
        <v/>
      </c>
      <c r="L200" s="4" t="n"/>
      <c r="M200" s="86" t="n"/>
      <c r="N200" s="35">
        <f>IF(F200="","",
MAX(0,
_xlfn.XLOOKUP(F200,purchase!F:F,purchase!N:N,"")
-
SUMIFS(L:L,F:F,F200)))</f>
        <v/>
      </c>
      <c r="O200" s="35">
        <f>IF(OR(L200="",M200=""),"",L200-M200)</f>
        <v/>
      </c>
      <c r="P200" s="89">
        <f>_xlfn.SINGLE(IF(F200="","",_xlfn.XLOOKUP(F200,purchase!F:F,purchase!O:O,"")))</f>
        <v/>
      </c>
      <c r="Q200" s="83">
        <f>IF(OR(L200="",M200=""),"",M200/L200)</f>
        <v/>
      </c>
      <c r="R200" s="91">
        <f>IF(OR(P200="",Q200=""),"",Q200-P200)</f>
        <v/>
      </c>
    </row>
    <row r="201">
      <c r="A201" s="25" t="n">
        <v>197</v>
      </c>
      <c r="B201" s="26">
        <f>IF(OR(C201="",F201=""),"",
"PRD-" &amp;
TEXT(DAY(C201),"00") &amp;
CHOOSE(MONTH(C201),"A","B","C","D","E","F","G","H","I","J","K","L") &amp;
TEXT(YEAR(C201),"00") &amp;
"-" &amp;
RIGHT(F201,4))</f>
        <v/>
      </c>
      <c r="C201" s="27" t="n"/>
      <c r="D201" s="26">
        <f>IF(F201="","",_xlfn.XLOOKUP(F201,purchase!F:F,purchase!B:B,""))</f>
        <v/>
      </c>
      <c r="E201" s="26">
        <f>IF(F201="","",_xlfn.XLOOKUP(F201,purchase!F:F,purchase!C:C,""))</f>
        <v/>
      </c>
      <c r="F201" s="4" t="n"/>
      <c r="G201" s="10">
        <f>IF(H201="NRFC","Natural Rubber Field Coagulam","")</f>
        <v/>
      </c>
      <c r="H201" s="10">
        <f>IF(F201="","",_xlfn.XLOOKUP(F201,purchase!F:F,purchase!E:E,""))</f>
        <v/>
      </c>
      <c r="I201" s="10">
        <f>IF(J201="ISNR20","Natural Rubber-TSNR (ISNR-20)","")</f>
        <v/>
      </c>
      <c r="J201" s="10">
        <f>IF(H201="NRFC","ISNR20","")</f>
        <v/>
      </c>
      <c r="K201" s="35">
        <f>_xlfn.SINGLE(IF(F201="","",_xlfn.XLOOKUP(F201,purchase!F:F,purchase!N:N,"")))</f>
        <v/>
      </c>
      <c r="L201" s="4" t="n"/>
      <c r="M201" s="86" t="n"/>
      <c r="N201" s="35">
        <f>IF(F201="","",
MAX(0,
_xlfn.XLOOKUP(F201,purchase!F:F,purchase!N:N,"")
-
SUMIFS(L:L,F:F,F201)))</f>
        <v/>
      </c>
      <c r="O201" s="35">
        <f>IF(OR(L201="",M201=""),"",L201-M201)</f>
        <v/>
      </c>
      <c r="P201" s="89">
        <f>_xlfn.SINGLE(IF(F201="","",_xlfn.XLOOKUP(F201,purchase!F:F,purchase!O:O,"")))</f>
        <v/>
      </c>
      <c r="Q201" s="83">
        <f>IF(OR(L201="",M201=""),"",M201/L201)</f>
        <v/>
      </c>
      <c r="R201" s="91">
        <f>IF(OR(P201="",Q201=""),"",Q201-P201)</f>
        <v/>
      </c>
    </row>
    <row r="202">
      <c r="A202" s="25" t="n">
        <v>198</v>
      </c>
      <c r="B202" s="26">
        <f>IF(OR(C202="",F202=""),"",
"PRD-" &amp;
TEXT(DAY(C202),"00") &amp;
CHOOSE(MONTH(C202),"A","B","C","D","E","F","G","H","I","J","K","L") &amp;
TEXT(YEAR(C202),"00") &amp;
"-" &amp;
RIGHT(F202,4))</f>
        <v/>
      </c>
      <c r="C202" s="27" t="n"/>
      <c r="D202" s="26">
        <f>IF(F202="","",_xlfn.XLOOKUP(F202,purchase!F:F,purchase!B:B,""))</f>
        <v/>
      </c>
      <c r="E202" s="26">
        <f>IF(F202="","",_xlfn.XLOOKUP(F202,purchase!F:F,purchase!C:C,""))</f>
        <v/>
      </c>
      <c r="F202" s="4" t="n"/>
      <c r="G202" s="10">
        <f>IF(H202="NRFC","Natural Rubber Field Coagulam","")</f>
        <v/>
      </c>
      <c r="H202" s="10">
        <f>IF(F202="","",_xlfn.XLOOKUP(F202,purchase!F:F,purchase!E:E,""))</f>
        <v/>
      </c>
      <c r="I202" s="10">
        <f>IF(J202="ISNR20","Natural Rubber-TSNR (ISNR-20)","")</f>
        <v/>
      </c>
      <c r="J202" s="10">
        <f>IF(H202="NRFC","ISNR20","")</f>
        <v/>
      </c>
      <c r="K202" s="35">
        <f>_xlfn.SINGLE(IF(F202="","",_xlfn.XLOOKUP(F202,purchase!F:F,purchase!N:N,"")))</f>
        <v/>
      </c>
      <c r="L202" s="4" t="n"/>
      <c r="M202" s="86" t="n"/>
      <c r="N202" s="35">
        <f>IF(F202="","",
MAX(0,
_xlfn.XLOOKUP(F202,purchase!F:F,purchase!N:N,"")
-
SUMIFS(L:L,F:F,F202)))</f>
        <v/>
      </c>
      <c r="O202" s="35">
        <f>IF(OR(L202="",M202=""),"",L202-M202)</f>
        <v/>
      </c>
      <c r="P202" s="89">
        <f>_xlfn.SINGLE(IF(F202="","",_xlfn.XLOOKUP(F202,purchase!F:F,purchase!O:O,"")))</f>
        <v/>
      </c>
      <c r="Q202" s="83">
        <f>IF(OR(L202="",M202=""),"",M202/L202)</f>
        <v/>
      </c>
      <c r="R202" s="91">
        <f>IF(OR(P202="",Q202=""),"",Q202-P202)</f>
        <v/>
      </c>
    </row>
    <row r="203">
      <c r="A203" s="25" t="n">
        <v>199</v>
      </c>
      <c r="B203" s="26">
        <f>IF(OR(C203="",F203=""),"",
"PRD-" &amp;
TEXT(DAY(C203),"00") &amp;
CHOOSE(MONTH(C203),"A","B","C","D","E","F","G","H","I","J","K","L") &amp;
TEXT(YEAR(C203),"00") &amp;
"-" &amp;
RIGHT(F203,4))</f>
        <v/>
      </c>
      <c r="C203" s="27" t="n"/>
      <c r="D203" s="26">
        <f>IF(F203="","",_xlfn.XLOOKUP(F203,purchase!F:F,purchase!B:B,""))</f>
        <v/>
      </c>
      <c r="E203" s="26">
        <f>IF(F203="","",_xlfn.XLOOKUP(F203,purchase!F:F,purchase!C:C,""))</f>
        <v/>
      </c>
      <c r="F203" s="4" t="n"/>
      <c r="G203" s="10">
        <f>IF(H203="NRFC","Natural Rubber Field Coagulam","")</f>
        <v/>
      </c>
      <c r="H203" s="10">
        <f>IF(F203="","",_xlfn.XLOOKUP(F203,purchase!F:F,purchase!E:E,""))</f>
        <v/>
      </c>
      <c r="I203" s="10">
        <f>IF(J203="ISNR20","Natural Rubber-TSNR (ISNR-20)","")</f>
        <v/>
      </c>
      <c r="J203" s="10">
        <f>IF(H203="NRFC","ISNR20","")</f>
        <v/>
      </c>
      <c r="K203" s="35">
        <f>_xlfn.SINGLE(IF(F203="","",_xlfn.XLOOKUP(F203,purchase!F:F,purchase!N:N,"")))</f>
        <v/>
      </c>
      <c r="L203" s="4" t="n"/>
      <c r="M203" s="86" t="n"/>
      <c r="N203" s="35">
        <f>IF(F203="","",
MAX(0,
_xlfn.XLOOKUP(F203,purchase!F:F,purchase!N:N,"")
-
SUMIFS(L:L,F:F,F203)))</f>
        <v/>
      </c>
      <c r="O203" s="35">
        <f>IF(OR(L203="",M203=""),"",L203-M203)</f>
        <v/>
      </c>
      <c r="P203" s="89">
        <f>_xlfn.SINGLE(IF(F203="","",_xlfn.XLOOKUP(F203,purchase!F:F,purchase!O:O,"")))</f>
        <v/>
      </c>
      <c r="Q203" s="83">
        <f>IF(OR(L203="",M203=""),"",M203/L203)</f>
        <v/>
      </c>
      <c r="R203" s="91">
        <f>IF(OR(P203="",Q203=""),"",Q203-P203)</f>
        <v/>
      </c>
    </row>
    <row r="204">
      <c r="A204" s="25" t="n">
        <v>200</v>
      </c>
      <c r="B204" s="26">
        <f>IF(OR(C204="",F204=""),"",
"PRD-" &amp;
TEXT(DAY(C204),"00") &amp;
CHOOSE(MONTH(C204),"A","B","C","D","E","F","G","H","I","J","K","L") &amp;
TEXT(YEAR(C204),"00") &amp;
"-" &amp;
RIGHT(F204,4))</f>
        <v/>
      </c>
      <c r="C204" s="27" t="n"/>
      <c r="D204" s="26">
        <f>IF(F204="","",_xlfn.XLOOKUP(F204,purchase!F:F,purchase!B:B,""))</f>
        <v/>
      </c>
      <c r="E204" s="26">
        <f>IF(F204="","",_xlfn.XLOOKUP(F204,purchase!F:F,purchase!C:C,""))</f>
        <v/>
      </c>
      <c r="F204" s="4" t="n"/>
      <c r="G204" s="10">
        <f>IF(H204="NRFC","Natural Rubber Field Coagulam","")</f>
        <v/>
      </c>
      <c r="H204" s="10">
        <f>IF(F204="","",_xlfn.XLOOKUP(F204,purchase!F:F,purchase!E:E,""))</f>
        <v/>
      </c>
      <c r="I204" s="10">
        <f>IF(J204="ISNR20","Natural Rubber-TSNR (ISNR-20)","")</f>
        <v/>
      </c>
      <c r="J204" s="10">
        <f>IF(H204="NRFC","ISNR20","")</f>
        <v/>
      </c>
      <c r="K204" s="35">
        <f>_xlfn.SINGLE(IF(F204="","",_xlfn.XLOOKUP(F204,purchase!F:F,purchase!N:N,"")))</f>
        <v/>
      </c>
      <c r="L204" s="4" t="n"/>
      <c r="M204" s="86" t="n"/>
      <c r="N204" s="35">
        <f>IF(F204="","",
MAX(0,
_xlfn.XLOOKUP(F204,purchase!F:F,purchase!N:N,"")
-
SUMIFS(L:L,F:F,F204)))</f>
        <v/>
      </c>
      <c r="O204" s="35">
        <f>IF(OR(L204="",M204=""),"",L204-M204)</f>
        <v/>
      </c>
      <c r="P204" s="89">
        <f>_xlfn.SINGLE(IF(F204="","",_xlfn.XLOOKUP(F204,purchase!F:F,purchase!O:O,"")))</f>
        <v/>
      </c>
      <c r="Q204" s="83">
        <f>IF(OR(L204="",M204=""),"",M204/L204)</f>
        <v/>
      </c>
      <c r="R204" s="91">
        <f>IF(OR(P204="",Q204=""),"",Q204-P204)</f>
        <v/>
      </c>
    </row>
    <row r="205">
      <c r="A205" s="25" t="n">
        <v>201</v>
      </c>
      <c r="B205" s="26">
        <f>IF(OR(C205="",F205=""),"",
"PRD-" &amp;
TEXT(DAY(C205),"00") &amp;
CHOOSE(MONTH(C205),"A","B","C","D","E","F","G","H","I","J","K","L") &amp;
TEXT(YEAR(C205),"00") &amp;
"-" &amp;
RIGHT(F205,4))</f>
        <v/>
      </c>
      <c r="C205" s="27" t="n"/>
      <c r="D205" s="26">
        <f>IF(F205="","",_xlfn.XLOOKUP(F205,purchase!F:F,purchase!B:B,""))</f>
        <v/>
      </c>
      <c r="E205" s="26">
        <f>IF(F205="","",_xlfn.XLOOKUP(F205,purchase!F:F,purchase!C:C,""))</f>
        <v/>
      </c>
      <c r="F205" s="4" t="n"/>
      <c r="G205" s="10">
        <f>IF(H205="NRFC","Natural Rubber Field Coagulam","")</f>
        <v/>
      </c>
      <c r="H205" s="10">
        <f>IF(F205="","",_xlfn.XLOOKUP(F205,purchase!F:F,purchase!E:E,""))</f>
        <v/>
      </c>
      <c r="I205" s="10">
        <f>IF(J205="ISNR20","Natural Rubber-TSNR (ISNR-20)","")</f>
        <v/>
      </c>
      <c r="J205" s="10">
        <f>IF(H205="NRFC","ISNR20","")</f>
        <v/>
      </c>
      <c r="K205" s="35">
        <f>_xlfn.SINGLE(IF(F205="","",_xlfn.XLOOKUP(F205,purchase!F:F,purchase!N:N,"")))</f>
        <v/>
      </c>
      <c r="L205" s="4" t="n"/>
      <c r="M205" s="86" t="n"/>
      <c r="N205" s="35">
        <f>IF(F205="","",
MAX(0,
_xlfn.XLOOKUP(F205,purchase!F:F,purchase!N:N,"")
-
SUMIFS(L:L,F:F,F205)))</f>
        <v/>
      </c>
      <c r="O205" s="35">
        <f>IF(OR(L205="",M205=""),"",L205-M205)</f>
        <v/>
      </c>
      <c r="P205" s="89">
        <f>_xlfn.SINGLE(IF(F205="","",_xlfn.XLOOKUP(F205,purchase!F:F,purchase!O:O,"")))</f>
        <v/>
      </c>
      <c r="Q205" s="83">
        <f>IF(OR(L205="",M205=""),"",M205/L205)</f>
        <v/>
      </c>
      <c r="R205" s="91">
        <f>IF(OR(P205="",Q205=""),"",Q205-P205)</f>
        <v/>
      </c>
    </row>
    <row r="206">
      <c r="A206" s="25" t="n">
        <v>202</v>
      </c>
      <c r="B206" s="26">
        <f>IF(OR(C206="",F206=""),"",
"PRD-" &amp;
TEXT(DAY(C206),"00") &amp;
CHOOSE(MONTH(C206),"A","B","C","D","E","F","G","H","I","J","K","L") &amp;
TEXT(YEAR(C206),"00") &amp;
"-" &amp;
RIGHT(F206,4))</f>
        <v/>
      </c>
      <c r="C206" s="27" t="n"/>
      <c r="D206" s="26">
        <f>IF(F206="","",_xlfn.XLOOKUP(F206,purchase!F:F,purchase!B:B,""))</f>
        <v/>
      </c>
      <c r="E206" s="26">
        <f>IF(F206="","",_xlfn.XLOOKUP(F206,purchase!F:F,purchase!C:C,""))</f>
        <v/>
      </c>
      <c r="F206" s="4" t="n"/>
      <c r="G206" s="10">
        <f>IF(H206="NRFC","Natural Rubber Field Coagulam","")</f>
        <v/>
      </c>
      <c r="H206" s="10">
        <f>IF(F206="","",_xlfn.XLOOKUP(F206,purchase!F:F,purchase!E:E,""))</f>
        <v/>
      </c>
      <c r="I206" s="10">
        <f>IF(J206="ISNR20","Natural Rubber-TSNR (ISNR-20)","")</f>
        <v/>
      </c>
      <c r="J206" s="10">
        <f>IF(H206="NRFC","ISNR20","")</f>
        <v/>
      </c>
      <c r="K206" s="35">
        <f>_xlfn.SINGLE(IF(F206="","",_xlfn.XLOOKUP(F206,purchase!F:F,purchase!N:N,"")))</f>
        <v/>
      </c>
      <c r="L206" s="4" t="n"/>
      <c r="M206" s="86" t="n"/>
      <c r="N206" s="35">
        <f>IF(F206="","",
MAX(0,
_xlfn.XLOOKUP(F206,purchase!F:F,purchase!N:N,"")
-
SUMIFS(L:L,F:F,F206)))</f>
        <v/>
      </c>
      <c r="O206" s="35">
        <f>IF(OR(L206="",M206=""),"",L206-M206)</f>
        <v/>
      </c>
      <c r="P206" s="89">
        <f>_xlfn.SINGLE(IF(F206="","",_xlfn.XLOOKUP(F206,purchase!F:F,purchase!O:O,"")))</f>
        <v/>
      </c>
      <c r="Q206" s="83">
        <f>IF(OR(L206="",M206=""),"",M206/L206)</f>
        <v/>
      </c>
      <c r="R206" s="91">
        <f>IF(OR(P206="",Q206=""),"",Q206-P206)</f>
        <v/>
      </c>
    </row>
    <row r="207">
      <c r="A207" s="25" t="n">
        <v>203</v>
      </c>
      <c r="B207" s="26">
        <f>IF(OR(C207="",F207=""),"",
"PRD-" &amp;
TEXT(DAY(C207),"00") &amp;
CHOOSE(MONTH(C207),"A","B","C","D","E","F","G","H","I","J","K","L") &amp;
TEXT(YEAR(C207),"00") &amp;
"-" &amp;
RIGHT(F207,4))</f>
        <v/>
      </c>
      <c r="C207" s="27" t="n"/>
      <c r="D207" s="26">
        <f>IF(F207="","",_xlfn.XLOOKUP(F207,purchase!F:F,purchase!B:B,""))</f>
        <v/>
      </c>
      <c r="E207" s="26">
        <f>IF(F207="","",_xlfn.XLOOKUP(F207,purchase!F:F,purchase!C:C,""))</f>
        <v/>
      </c>
      <c r="F207" s="4" t="n"/>
      <c r="G207" s="10">
        <f>IF(H207="NRFC","Natural Rubber Field Coagulam","")</f>
        <v/>
      </c>
      <c r="H207" s="10">
        <f>IF(F207="","",_xlfn.XLOOKUP(F207,purchase!F:F,purchase!E:E,""))</f>
        <v/>
      </c>
      <c r="I207" s="10">
        <f>IF(J207="ISNR20","Natural Rubber-TSNR (ISNR-20)","")</f>
        <v/>
      </c>
      <c r="J207" s="10">
        <f>IF(H207="NRFC","ISNR20","")</f>
        <v/>
      </c>
      <c r="K207" s="35">
        <f>_xlfn.SINGLE(IF(F207="","",_xlfn.XLOOKUP(F207,purchase!F:F,purchase!N:N,"")))</f>
        <v/>
      </c>
      <c r="L207" s="4" t="n"/>
      <c r="M207" s="86" t="n"/>
      <c r="N207" s="35">
        <f>IF(F207="","",
MAX(0,
_xlfn.XLOOKUP(F207,purchase!F:F,purchase!N:N,"")
-
SUMIFS(L:L,F:F,F207)))</f>
        <v/>
      </c>
      <c r="O207" s="35">
        <f>IF(OR(L207="",M207=""),"",L207-M207)</f>
        <v/>
      </c>
      <c r="P207" s="89">
        <f>_xlfn.SINGLE(IF(F207="","",_xlfn.XLOOKUP(F207,purchase!F:F,purchase!O:O,"")))</f>
        <v/>
      </c>
      <c r="Q207" s="83">
        <f>IF(OR(L207="",M207=""),"",M207/L207)</f>
        <v/>
      </c>
      <c r="R207" s="91">
        <f>IF(OR(P207="",Q207=""),"",Q207-P207)</f>
        <v/>
      </c>
    </row>
    <row r="208">
      <c r="A208" s="25" t="n">
        <v>204</v>
      </c>
      <c r="B208" s="26">
        <f>IF(OR(C208="",F208=""),"",
"PRD-" &amp;
TEXT(DAY(C208),"00") &amp;
CHOOSE(MONTH(C208),"A","B","C","D","E","F","G","H","I","J","K","L") &amp;
TEXT(YEAR(C208),"00") &amp;
"-" &amp;
RIGHT(F208,4))</f>
        <v/>
      </c>
      <c r="C208" s="27" t="n"/>
      <c r="D208" s="26">
        <f>IF(F208="","",_xlfn.XLOOKUP(F208,purchase!F:F,purchase!B:B,""))</f>
        <v/>
      </c>
      <c r="E208" s="26">
        <f>IF(F208="","",_xlfn.XLOOKUP(F208,purchase!F:F,purchase!C:C,""))</f>
        <v/>
      </c>
      <c r="F208" s="4" t="n"/>
      <c r="G208" s="10">
        <f>IF(H208="NRFC","Natural Rubber Field Coagulam","")</f>
        <v/>
      </c>
      <c r="H208" s="10">
        <f>IF(F208="","",_xlfn.XLOOKUP(F208,purchase!F:F,purchase!E:E,""))</f>
        <v/>
      </c>
      <c r="I208" s="10">
        <f>IF(J208="ISNR20","Natural Rubber-TSNR (ISNR-20)","")</f>
        <v/>
      </c>
      <c r="J208" s="10">
        <f>IF(H208="NRFC","ISNR20","")</f>
        <v/>
      </c>
      <c r="K208" s="35">
        <f>_xlfn.SINGLE(IF(F208="","",_xlfn.XLOOKUP(F208,purchase!F:F,purchase!N:N,"")))</f>
        <v/>
      </c>
      <c r="L208" s="4" t="n"/>
      <c r="M208" s="86" t="n"/>
      <c r="N208" s="35">
        <f>IF(F208="","",
MAX(0,
_xlfn.XLOOKUP(F208,purchase!F:F,purchase!N:N,"")
-
SUMIFS(L:L,F:F,F208)))</f>
        <v/>
      </c>
      <c r="O208" s="35">
        <f>IF(OR(L208="",M208=""),"",L208-M208)</f>
        <v/>
      </c>
      <c r="P208" s="89">
        <f>_xlfn.SINGLE(IF(F208="","",_xlfn.XLOOKUP(F208,purchase!F:F,purchase!O:O,"")))</f>
        <v/>
      </c>
      <c r="Q208" s="83">
        <f>IF(OR(L208="",M208=""),"",M208/L208)</f>
        <v/>
      </c>
      <c r="R208" s="91">
        <f>IF(OR(P208="",Q208=""),"",Q208-P208)</f>
        <v/>
      </c>
    </row>
    <row r="209">
      <c r="A209" s="25" t="n">
        <v>205</v>
      </c>
      <c r="B209" s="26">
        <f>IF(OR(C209="",F209=""),"",
"PRD-" &amp;
TEXT(DAY(C209),"00") &amp;
CHOOSE(MONTH(C209),"A","B","C","D","E","F","G","H","I","J","K","L") &amp;
TEXT(YEAR(C209),"00") &amp;
"-" &amp;
RIGHT(F209,4))</f>
        <v/>
      </c>
      <c r="C209" s="27" t="n"/>
      <c r="D209" s="26">
        <f>IF(F209="","",_xlfn.XLOOKUP(F209,purchase!F:F,purchase!B:B,""))</f>
        <v/>
      </c>
      <c r="E209" s="26">
        <f>IF(F209="","",_xlfn.XLOOKUP(F209,purchase!F:F,purchase!C:C,""))</f>
        <v/>
      </c>
      <c r="F209" s="4" t="n"/>
      <c r="G209" s="10">
        <f>IF(H209="NRFC","Natural Rubber Field Coagulam","")</f>
        <v/>
      </c>
      <c r="H209" s="10">
        <f>IF(F209="","",_xlfn.XLOOKUP(F209,purchase!F:F,purchase!E:E,""))</f>
        <v/>
      </c>
      <c r="I209" s="10">
        <f>IF(J209="ISNR20","Natural Rubber-TSNR (ISNR-20)","")</f>
        <v/>
      </c>
      <c r="J209" s="10">
        <f>IF(H209="NRFC","ISNR20","")</f>
        <v/>
      </c>
      <c r="K209" s="35">
        <f>_xlfn.SINGLE(IF(F209="","",_xlfn.XLOOKUP(F209,purchase!F:F,purchase!N:N,"")))</f>
        <v/>
      </c>
      <c r="L209" s="4" t="n"/>
      <c r="M209" s="86" t="n"/>
      <c r="N209" s="35">
        <f>IF(F209="","",
MAX(0,
_xlfn.XLOOKUP(F209,purchase!F:F,purchase!N:N,"")
-
SUMIFS(L:L,F:F,F209)))</f>
        <v/>
      </c>
      <c r="O209" s="35">
        <f>IF(OR(L209="",M209=""),"",L209-M209)</f>
        <v/>
      </c>
      <c r="P209" s="89">
        <f>_xlfn.SINGLE(IF(F209="","",_xlfn.XLOOKUP(F209,purchase!F:F,purchase!O:O,"")))</f>
        <v/>
      </c>
      <c r="Q209" s="83">
        <f>IF(OR(L209="",M209=""),"",M209/L209)</f>
        <v/>
      </c>
      <c r="R209" s="91">
        <f>IF(OR(P209="",Q209=""),"",Q209-P209)</f>
        <v/>
      </c>
    </row>
    <row r="210">
      <c r="A210" s="25" t="n">
        <v>206</v>
      </c>
      <c r="B210" s="26">
        <f>IF(OR(C210="",F210=""),"",
"PRD-" &amp;
TEXT(DAY(C210),"00") &amp;
CHOOSE(MONTH(C210),"A","B","C","D","E","F","G","H","I","J","K","L") &amp;
TEXT(YEAR(C210),"00") &amp;
"-" &amp;
RIGHT(F210,4))</f>
        <v/>
      </c>
      <c r="C210" s="27" t="n"/>
      <c r="D210" s="26">
        <f>IF(F210="","",_xlfn.XLOOKUP(F210,purchase!F:F,purchase!B:B,""))</f>
        <v/>
      </c>
      <c r="E210" s="26">
        <f>IF(F210="","",_xlfn.XLOOKUP(F210,purchase!F:F,purchase!C:C,""))</f>
        <v/>
      </c>
      <c r="F210" s="4" t="n"/>
      <c r="G210" s="10">
        <f>IF(H210="NRFC","Natural Rubber Field Coagulam","")</f>
        <v/>
      </c>
      <c r="H210" s="10">
        <f>IF(F210="","",_xlfn.XLOOKUP(F210,purchase!F:F,purchase!E:E,""))</f>
        <v/>
      </c>
      <c r="I210" s="10">
        <f>IF(J210="ISNR20","Natural Rubber-TSNR (ISNR-20)","")</f>
        <v/>
      </c>
      <c r="J210" s="10">
        <f>IF(H210="NRFC","ISNR20","")</f>
        <v/>
      </c>
      <c r="K210" s="35">
        <f>_xlfn.SINGLE(IF(F210="","",_xlfn.XLOOKUP(F210,purchase!F:F,purchase!N:N,"")))</f>
        <v/>
      </c>
      <c r="L210" s="4" t="n"/>
      <c r="M210" s="86" t="n"/>
      <c r="N210" s="35">
        <f>IF(F210="","",
MAX(0,
_xlfn.XLOOKUP(F210,purchase!F:F,purchase!N:N,"")
-
SUMIFS(L:L,F:F,F210)))</f>
        <v/>
      </c>
      <c r="O210" s="35">
        <f>IF(OR(L210="",M210=""),"",L210-M210)</f>
        <v/>
      </c>
      <c r="P210" s="89">
        <f>_xlfn.SINGLE(IF(F210="","",_xlfn.XLOOKUP(F210,purchase!F:F,purchase!O:O,"")))</f>
        <v/>
      </c>
      <c r="Q210" s="83">
        <f>IF(OR(L210="",M210=""),"",M210/L210)</f>
        <v/>
      </c>
      <c r="R210" s="91">
        <f>IF(OR(P210="",Q210=""),"",Q210-P210)</f>
        <v/>
      </c>
    </row>
    <row r="211">
      <c r="A211" s="25" t="n">
        <v>207</v>
      </c>
      <c r="B211" s="26">
        <f>IF(OR(C211="",F211=""),"",
"PRD-" &amp;
TEXT(DAY(C211),"00") &amp;
CHOOSE(MONTH(C211),"A","B","C","D","E","F","G","H","I","J","K","L") &amp;
TEXT(YEAR(C211),"00") &amp;
"-" &amp;
RIGHT(F211,4))</f>
        <v/>
      </c>
      <c r="C211" s="27" t="n"/>
      <c r="D211" s="26">
        <f>IF(F211="","",_xlfn.XLOOKUP(F211,purchase!F:F,purchase!B:B,""))</f>
        <v/>
      </c>
      <c r="E211" s="26">
        <f>IF(F211="","",_xlfn.XLOOKUP(F211,purchase!F:F,purchase!C:C,""))</f>
        <v/>
      </c>
      <c r="F211" s="4" t="n"/>
      <c r="G211" s="10">
        <f>IF(H211="NRFC","Natural Rubber Field Coagulam","")</f>
        <v/>
      </c>
      <c r="H211" s="10">
        <f>IF(F211="","",_xlfn.XLOOKUP(F211,purchase!F:F,purchase!E:E,""))</f>
        <v/>
      </c>
      <c r="I211" s="10">
        <f>IF(J211="ISNR20","Natural Rubber-TSNR (ISNR-20)","")</f>
        <v/>
      </c>
      <c r="J211" s="10">
        <f>IF(H211="NRFC","ISNR20","")</f>
        <v/>
      </c>
      <c r="K211" s="35">
        <f>_xlfn.SINGLE(IF(F211="","",_xlfn.XLOOKUP(F211,purchase!F:F,purchase!N:N,"")))</f>
        <v/>
      </c>
      <c r="L211" s="4" t="n"/>
      <c r="M211" s="86" t="n"/>
      <c r="N211" s="35">
        <f>IF(F211="","",
MAX(0,
_xlfn.XLOOKUP(F211,purchase!F:F,purchase!N:N,"")
-
SUMIFS(L:L,F:F,F211)))</f>
        <v/>
      </c>
      <c r="O211" s="35">
        <f>IF(OR(L211="",M211=""),"",L211-M211)</f>
        <v/>
      </c>
      <c r="P211" s="89">
        <f>_xlfn.SINGLE(IF(F211="","",_xlfn.XLOOKUP(F211,purchase!F:F,purchase!O:O,"")))</f>
        <v/>
      </c>
      <c r="Q211" s="83">
        <f>IF(OR(L211="",M211=""),"",M211/L211)</f>
        <v/>
      </c>
      <c r="R211" s="91">
        <f>IF(OR(P211="",Q211=""),"",Q211-P211)</f>
        <v/>
      </c>
    </row>
    <row r="212">
      <c r="A212" s="25" t="n">
        <v>208</v>
      </c>
      <c r="B212" s="26">
        <f>IF(OR(C212="",F212=""),"",
"PRD-" &amp;
TEXT(DAY(C212),"00") &amp;
CHOOSE(MONTH(C212),"A","B","C","D","E","F","G","H","I","J","K","L") &amp;
TEXT(YEAR(C212),"00") &amp;
"-" &amp;
RIGHT(F212,4))</f>
        <v/>
      </c>
      <c r="C212" s="27" t="n"/>
      <c r="D212" s="26">
        <f>IF(F212="","",_xlfn.XLOOKUP(F212,purchase!F:F,purchase!B:B,""))</f>
        <v/>
      </c>
      <c r="E212" s="26">
        <f>IF(F212="","",_xlfn.XLOOKUP(F212,purchase!F:F,purchase!C:C,""))</f>
        <v/>
      </c>
      <c r="F212" s="4" t="n"/>
      <c r="G212" s="10">
        <f>IF(H212="NRFC","Natural Rubber Field Coagulam","")</f>
        <v/>
      </c>
      <c r="H212" s="10">
        <f>IF(F212="","",_xlfn.XLOOKUP(F212,purchase!F:F,purchase!E:E,""))</f>
        <v/>
      </c>
      <c r="I212" s="10">
        <f>IF(J212="ISNR20","Natural Rubber-TSNR (ISNR-20)","")</f>
        <v/>
      </c>
      <c r="J212" s="10">
        <f>IF(H212="NRFC","ISNR20","")</f>
        <v/>
      </c>
      <c r="K212" s="35">
        <f>_xlfn.SINGLE(IF(F212="","",_xlfn.XLOOKUP(F212,purchase!F:F,purchase!N:N,"")))</f>
        <v/>
      </c>
      <c r="L212" s="4" t="n"/>
      <c r="M212" s="86" t="n"/>
      <c r="N212" s="35">
        <f>IF(F212="","",
MAX(0,
_xlfn.XLOOKUP(F212,purchase!F:F,purchase!N:N,"")
-
SUMIFS(L:L,F:F,F212)))</f>
        <v/>
      </c>
      <c r="O212" s="35">
        <f>IF(OR(L212="",M212=""),"",L212-M212)</f>
        <v/>
      </c>
      <c r="P212" s="89">
        <f>_xlfn.SINGLE(IF(F212="","",_xlfn.XLOOKUP(F212,purchase!F:F,purchase!O:O,"")))</f>
        <v/>
      </c>
      <c r="Q212" s="83">
        <f>IF(OR(L212="",M212=""),"",M212/L212)</f>
        <v/>
      </c>
      <c r="R212" s="91">
        <f>IF(OR(P212="",Q212=""),"",Q212-P212)</f>
        <v/>
      </c>
    </row>
    <row r="213">
      <c r="A213" s="25" t="n">
        <v>209</v>
      </c>
      <c r="B213" s="26">
        <f>IF(OR(C213="",F213=""),"",
"PRD-" &amp;
TEXT(DAY(C213),"00") &amp;
CHOOSE(MONTH(C213),"A","B","C","D","E","F","G","H","I","J","K","L") &amp;
TEXT(YEAR(C213),"00") &amp;
"-" &amp;
RIGHT(F213,4))</f>
        <v/>
      </c>
      <c r="C213" s="27" t="n"/>
      <c r="D213" s="26">
        <f>IF(F213="","",_xlfn.XLOOKUP(F213,purchase!F:F,purchase!B:B,""))</f>
        <v/>
      </c>
      <c r="E213" s="26">
        <f>IF(F213="","",_xlfn.XLOOKUP(F213,purchase!F:F,purchase!C:C,""))</f>
        <v/>
      </c>
      <c r="F213" s="4" t="n"/>
      <c r="G213" s="10">
        <f>IF(H213="NRFC","Natural Rubber Field Coagulam","")</f>
        <v/>
      </c>
      <c r="H213" s="10">
        <f>IF(F213="","",_xlfn.XLOOKUP(F213,purchase!F:F,purchase!E:E,""))</f>
        <v/>
      </c>
      <c r="I213" s="10">
        <f>IF(J213="ISNR20","Natural Rubber-TSNR (ISNR-20)","")</f>
        <v/>
      </c>
      <c r="J213" s="10">
        <f>IF(H213="NRFC","ISNR20","")</f>
        <v/>
      </c>
      <c r="K213" s="35">
        <f>_xlfn.SINGLE(IF(F213="","",_xlfn.XLOOKUP(F213,purchase!F:F,purchase!N:N,"")))</f>
        <v/>
      </c>
      <c r="L213" s="4" t="n"/>
      <c r="M213" s="86" t="n"/>
      <c r="N213" s="35">
        <f>IF(F213="","",
MAX(0,
_xlfn.XLOOKUP(F213,purchase!F:F,purchase!N:N,"")
-
SUMIFS(L:L,F:F,F213)))</f>
        <v/>
      </c>
      <c r="O213" s="35">
        <f>IF(OR(L213="",M213=""),"",L213-M213)</f>
        <v/>
      </c>
      <c r="P213" s="89">
        <f>_xlfn.SINGLE(IF(F213="","",_xlfn.XLOOKUP(F213,purchase!F:F,purchase!O:O,"")))</f>
        <v/>
      </c>
      <c r="Q213" s="83">
        <f>IF(OR(L213="",M213=""),"",M213/L213)</f>
        <v/>
      </c>
      <c r="R213" s="91">
        <f>IF(OR(P213="",Q213=""),"",Q213-P213)</f>
        <v/>
      </c>
    </row>
    <row r="214">
      <c r="A214" s="25" t="n">
        <v>210</v>
      </c>
      <c r="B214" s="26">
        <f>IF(OR(C214="",F214=""),"",
"PRD-" &amp;
TEXT(DAY(C214),"00") &amp;
CHOOSE(MONTH(C214),"A","B","C","D","E","F","G","H","I","J","K","L") &amp;
TEXT(YEAR(C214),"00") &amp;
"-" &amp;
RIGHT(F214,4))</f>
        <v/>
      </c>
      <c r="C214" s="27" t="n"/>
      <c r="D214" s="26">
        <f>IF(F214="","",_xlfn.XLOOKUP(F214,purchase!F:F,purchase!B:B,""))</f>
        <v/>
      </c>
      <c r="E214" s="26">
        <f>IF(F214="","",_xlfn.XLOOKUP(F214,purchase!F:F,purchase!C:C,""))</f>
        <v/>
      </c>
      <c r="F214" s="4" t="n"/>
      <c r="G214" s="10">
        <f>IF(H214="NRFC","Natural Rubber Field Coagulam","")</f>
        <v/>
      </c>
      <c r="H214" s="10">
        <f>IF(F214="","",_xlfn.XLOOKUP(F214,purchase!F:F,purchase!E:E,""))</f>
        <v/>
      </c>
      <c r="I214" s="10">
        <f>IF(J214="ISNR20","Natural Rubber-TSNR (ISNR-20)","")</f>
        <v/>
      </c>
      <c r="J214" s="10">
        <f>IF(H214="NRFC","ISNR20","")</f>
        <v/>
      </c>
      <c r="K214" s="35">
        <f>_xlfn.SINGLE(IF(F214="","",_xlfn.XLOOKUP(F214,purchase!F:F,purchase!N:N,"")))</f>
        <v/>
      </c>
      <c r="L214" s="4" t="n"/>
      <c r="M214" s="86" t="n"/>
      <c r="N214" s="35">
        <f>IF(F214="","",
MAX(0,
_xlfn.XLOOKUP(F214,purchase!F:F,purchase!N:N,"")
-
SUMIFS(L:L,F:F,F214)))</f>
        <v/>
      </c>
      <c r="O214" s="35">
        <f>IF(OR(L214="",M214=""),"",L214-M214)</f>
        <v/>
      </c>
      <c r="P214" s="89">
        <f>_xlfn.SINGLE(IF(F214="","",_xlfn.XLOOKUP(F214,purchase!F:F,purchase!O:O,"")))</f>
        <v/>
      </c>
      <c r="Q214" s="83">
        <f>IF(OR(L214="",M214=""),"",M214/L214)</f>
        <v/>
      </c>
      <c r="R214" s="91">
        <f>IF(OR(P214="",Q214=""),"",Q214-P214)</f>
        <v/>
      </c>
    </row>
    <row r="215">
      <c r="A215" s="25" t="n">
        <v>211</v>
      </c>
      <c r="B215" s="26">
        <f>IF(OR(C215="",F215=""),"",
"PRD-" &amp;
TEXT(DAY(C215),"00") &amp;
CHOOSE(MONTH(C215),"A","B","C","D","E","F","G","H","I","J","K","L") &amp;
TEXT(YEAR(C215),"00") &amp;
"-" &amp;
RIGHT(F215,4))</f>
        <v/>
      </c>
      <c r="C215" s="27" t="n"/>
      <c r="D215" s="26">
        <f>IF(F215="","",_xlfn.XLOOKUP(F215,purchase!F:F,purchase!B:B,""))</f>
        <v/>
      </c>
      <c r="E215" s="26">
        <f>IF(F215="","",_xlfn.XLOOKUP(F215,purchase!F:F,purchase!C:C,""))</f>
        <v/>
      </c>
      <c r="F215" s="4" t="n"/>
      <c r="G215" s="10">
        <f>IF(H215="NRFC","Natural Rubber Field Coagulam","")</f>
        <v/>
      </c>
      <c r="H215" s="10">
        <f>IF(F215="","",_xlfn.XLOOKUP(F215,purchase!F:F,purchase!E:E,""))</f>
        <v/>
      </c>
      <c r="I215" s="10">
        <f>IF(J215="ISNR20","Natural Rubber-TSNR (ISNR-20)","")</f>
        <v/>
      </c>
      <c r="J215" s="10">
        <f>IF(H215="NRFC","ISNR20","")</f>
        <v/>
      </c>
      <c r="K215" s="35">
        <f>_xlfn.SINGLE(IF(F215="","",_xlfn.XLOOKUP(F215,purchase!F:F,purchase!N:N,"")))</f>
        <v/>
      </c>
      <c r="L215" s="4" t="n"/>
      <c r="M215" s="86" t="n"/>
      <c r="N215" s="35">
        <f>IF(F215="","",
MAX(0,
_xlfn.XLOOKUP(F215,purchase!F:F,purchase!N:N,"")
-
SUMIFS(L:L,F:F,F215)))</f>
        <v/>
      </c>
      <c r="O215" s="35">
        <f>IF(OR(L215="",M215=""),"",L215-M215)</f>
        <v/>
      </c>
      <c r="P215" s="89">
        <f>_xlfn.SINGLE(IF(F215="","",_xlfn.XLOOKUP(F215,purchase!F:F,purchase!O:O,"")))</f>
        <v/>
      </c>
      <c r="Q215" s="83">
        <f>IF(OR(L215="",M215=""),"",M215/L215)</f>
        <v/>
      </c>
      <c r="R215" s="91">
        <f>IF(OR(P215="",Q215=""),"",Q215-P215)</f>
        <v/>
      </c>
    </row>
    <row r="216">
      <c r="A216" s="25" t="n">
        <v>212</v>
      </c>
      <c r="B216" s="26">
        <f>IF(OR(C216="",F216=""),"",
"PRD-" &amp;
TEXT(DAY(C216),"00") &amp;
CHOOSE(MONTH(C216),"A","B","C","D","E","F","G","H","I","J","K","L") &amp;
TEXT(YEAR(C216),"00") &amp;
"-" &amp;
RIGHT(F216,4))</f>
        <v/>
      </c>
      <c r="C216" s="27" t="n"/>
      <c r="D216" s="26">
        <f>IF(F216="","",_xlfn.XLOOKUP(F216,purchase!F:F,purchase!B:B,""))</f>
        <v/>
      </c>
      <c r="E216" s="26">
        <f>IF(F216="","",_xlfn.XLOOKUP(F216,purchase!F:F,purchase!C:C,""))</f>
        <v/>
      </c>
      <c r="F216" s="4" t="n"/>
      <c r="G216" s="10">
        <f>IF(H216="NRFC","Natural Rubber Field Coagulam","")</f>
        <v/>
      </c>
      <c r="H216" s="10">
        <f>IF(F216="","",_xlfn.XLOOKUP(F216,purchase!F:F,purchase!E:E,""))</f>
        <v/>
      </c>
      <c r="I216" s="10">
        <f>IF(J216="ISNR20","Natural Rubber-TSNR (ISNR-20)","")</f>
        <v/>
      </c>
      <c r="J216" s="10">
        <f>IF(H216="NRFC","ISNR20","")</f>
        <v/>
      </c>
      <c r="K216" s="35">
        <f>_xlfn.SINGLE(IF(F216="","",_xlfn.XLOOKUP(F216,purchase!F:F,purchase!N:N,"")))</f>
        <v/>
      </c>
      <c r="L216" s="4" t="n"/>
      <c r="M216" s="86" t="n"/>
      <c r="N216" s="35">
        <f>IF(F216="","",
MAX(0,
_xlfn.XLOOKUP(F216,purchase!F:F,purchase!N:N,"")
-
SUMIFS(L:L,F:F,F216)))</f>
        <v/>
      </c>
      <c r="O216" s="35">
        <f>IF(OR(L216="",M216=""),"",L216-M216)</f>
        <v/>
      </c>
      <c r="P216" s="89">
        <f>_xlfn.SINGLE(IF(F216="","",_xlfn.XLOOKUP(F216,purchase!F:F,purchase!O:O,"")))</f>
        <v/>
      </c>
      <c r="Q216" s="83">
        <f>IF(OR(L216="",M216=""),"",M216/L216)</f>
        <v/>
      </c>
      <c r="R216" s="91">
        <f>IF(OR(P216="",Q216=""),"",Q216-P216)</f>
        <v/>
      </c>
    </row>
    <row r="217">
      <c r="A217" s="25" t="n">
        <v>213</v>
      </c>
      <c r="B217" s="26">
        <f>IF(OR(C217="",F217=""),"",
"PRD-" &amp;
TEXT(DAY(C217),"00") &amp;
CHOOSE(MONTH(C217),"A","B","C","D","E","F","G","H","I","J","K","L") &amp;
TEXT(YEAR(C217),"00") &amp;
"-" &amp;
RIGHT(F217,4))</f>
        <v/>
      </c>
      <c r="C217" s="27" t="n"/>
      <c r="D217" s="26">
        <f>IF(F217="","",_xlfn.XLOOKUP(F217,purchase!F:F,purchase!B:B,""))</f>
        <v/>
      </c>
      <c r="E217" s="26">
        <f>IF(F217="","",_xlfn.XLOOKUP(F217,purchase!F:F,purchase!C:C,""))</f>
        <v/>
      </c>
      <c r="F217" s="4" t="n"/>
      <c r="G217" s="10">
        <f>IF(H217="NRFC","Natural Rubber Field Coagulam","")</f>
        <v/>
      </c>
      <c r="H217" s="10">
        <f>IF(F217="","",_xlfn.XLOOKUP(F217,purchase!F:F,purchase!E:E,""))</f>
        <v/>
      </c>
      <c r="I217" s="10">
        <f>IF(J217="ISNR20","Natural Rubber-TSNR (ISNR-20)","")</f>
        <v/>
      </c>
      <c r="J217" s="10">
        <f>IF(H217="NRFC","ISNR20","")</f>
        <v/>
      </c>
      <c r="K217" s="35">
        <f>_xlfn.SINGLE(IF(F217="","",_xlfn.XLOOKUP(F217,purchase!F:F,purchase!N:N,"")))</f>
        <v/>
      </c>
      <c r="L217" s="4" t="n"/>
      <c r="M217" s="86" t="n"/>
      <c r="N217" s="35">
        <f>IF(F217="","",
MAX(0,
_xlfn.XLOOKUP(F217,purchase!F:F,purchase!N:N,"")
-
SUMIFS(L:L,F:F,F217)))</f>
        <v/>
      </c>
      <c r="O217" s="35">
        <f>IF(OR(L217="",M217=""),"",L217-M217)</f>
        <v/>
      </c>
      <c r="P217" s="89">
        <f>_xlfn.SINGLE(IF(F217="","",_xlfn.XLOOKUP(F217,purchase!F:F,purchase!O:O,"")))</f>
        <v/>
      </c>
      <c r="Q217" s="83">
        <f>IF(OR(L217="",M217=""),"",M217/L217)</f>
        <v/>
      </c>
      <c r="R217" s="91">
        <f>IF(OR(P217="",Q217=""),"",Q217-P217)</f>
        <v/>
      </c>
    </row>
    <row r="218">
      <c r="A218" s="25" t="n">
        <v>214</v>
      </c>
      <c r="B218" s="26">
        <f>IF(OR(C218="",F218=""),"",
"PRD-" &amp;
TEXT(DAY(C218),"00") &amp;
CHOOSE(MONTH(C218),"A","B","C","D","E","F","G","H","I","J","K","L") &amp;
TEXT(YEAR(C218),"00") &amp;
"-" &amp;
RIGHT(F218,4))</f>
        <v/>
      </c>
      <c r="C218" s="27" t="n"/>
      <c r="D218" s="26">
        <f>IF(F218="","",_xlfn.XLOOKUP(F218,purchase!F:F,purchase!B:B,""))</f>
        <v/>
      </c>
      <c r="E218" s="26">
        <f>IF(F218="","",_xlfn.XLOOKUP(F218,purchase!F:F,purchase!C:C,""))</f>
        <v/>
      </c>
      <c r="F218" s="4" t="n"/>
      <c r="G218" s="10">
        <f>IF(H218="NRFC","Natural Rubber Field Coagulam","")</f>
        <v/>
      </c>
      <c r="H218" s="10">
        <f>IF(F218="","",_xlfn.XLOOKUP(F218,purchase!F:F,purchase!E:E,""))</f>
        <v/>
      </c>
      <c r="I218" s="10">
        <f>IF(J218="ISNR20","Natural Rubber-TSNR (ISNR-20)","")</f>
        <v/>
      </c>
      <c r="J218" s="10">
        <f>IF(H218="NRFC","ISNR20","")</f>
        <v/>
      </c>
      <c r="K218" s="35">
        <f>_xlfn.SINGLE(IF(F218="","",_xlfn.XLOOKUP(F218,purchase!F:F,purchase!N:N,"")))</f>
        <v/>
      </c>
      <c r="L218" s="4" t="n"/>
      <c r="M218" s="86" t="n"/>
      <c r="N218" s="35">
        <f>IF(F218="","",
MAX(0,
_xlfn.XLOOKUP(F218,purchase!F:F,purchase!N:N,"")
-
SUMIFS(L:L,F:F,F218)))</f>
        <v/>
      </c>
      <c r="O218" s="35">
        <f>IF(OR(L218="",M218=""),"",L218-M218)</f>
        <v/>
      </c>
      <c r="P218" s="89">
        <f>_xlfn.SINGLE(IF(F218="","",_xlfn.XLOOKUP(F218,purchase!F:F,purchase!O:O,"")))</f>
        <v/>
      </c>
      <c r="Q218" s="83">
        <f>IF(OR(L218="",M218=""),"",M218/L218)</f>
        <v/>
      </c>
      <c r="R218" s="91">
        <f>IF(OR(P218="",Q218=""),"",Q218-P218)</f>
        <v/>
      </c>
    </row>
    <row r="219">
      <c r="A219" s="25" t="n">
        <v>215</v>
      </c>
      <c r="B219" s="26">
        <f>IF(OR(C219="",F219=""),"",
"PRD-" &amp;
TEXT(DAY(C219),"00") &amp;
CHOOSE(MONTH(C219),"A","B","C","D","E","F","G","H","I","J","K","L") &amp;
TEXT(YEAR(C219),"00") &amp;
"-" &amp;
RIGHT(F219,4))</f>
        <v/>
      </c>
      <c r="C219" s="27" t="n"/>
      <c r="D219" s="26">
        <f>IF(F219="","",_xlfn.XLOOKUP(F219,purchase!F:F,purchase!B:B,""))</f>
        <v/>
      </c>
      <c r="E219" s="26">
        <f>IF(F219="","",_xlfn.XLOOKUP(F219,purchase!F:F,purchase!C:C,""))</f>
        <v/>
      </c>
      <c r="F219" s="4" t="n"/>
      <c r="G219" s="10">
        <f>IF(H219="NRFC","Natural Rubber Field Coagulam","")</f>
        <v/>
      </c>
      <c r="H219" s="10">
        <f>IF(F219="","",_xlfn.XLOOKUP(F219,purchase!F:F,purchase!E:E,""))</f>
        <v/>
      </c>
      <c r="I219" s="10">
        <f>IF(J219="ISNR20","Natural Rubber-TSNR (ISNR-20)","")</f>
        <v/>
      </c>
      <c r="J219" s="10">
        <f>IF(H219="NRFC","ISNR20","")</f>
        <v/>
      </c>
      <c r="K219" s="35">
        <f>_xlfn.SINGLE(IF(F219="","",_xlfn.XLOOKUP(F219,purchase!F:F,purchase!N:N,"")))</f>
        <v/>
      </c>
      <c r="L219" s="4" t="n"/>
      <c r="M219" s="86" t="n"/>
      <c r="N219" s="35">
        <f>IF(F219="","",
MAX(0,
_xlfn.XLOOKUP(F219,purchase!F:F,purchase!N:N,"")
-
SUMIFS(L:L,F:F,F219)))</f>
        <v/>
      </c>
      <c r="O219" s="35">
        <f>IF(OR(L219="",M219=""),"",L219-M219)</f>
        <v/>
      </c>
      <c r="P219" s="89">
        <f>_xlfn.SINGLE(IF(F219="","",_xlfn.XLOOKUP(F219,purchase!F:F,purchase!O:O,"")))</f>
        <v/>
      </c>
      <c r="Q219" s="83">
        <f>IF(OR(L219="",M219=""),"",M219/L219)</f>
        <v/>
      </c>
      <c r="R219" s="91">
        <f>IF(OR(P219="",Q219=""),"",Q219-P219)</f>
        <v/>
      </c>
    </row>
    <row r="220">
      <c r="A220" s="25" t="n">
        <v>216</v>
      </c>
      <c r="B220" s="26">
        <f>IF(OR(C220="",F220=""),"",
"PRD-" &amp;
TEXT(DAY(C220),"00") &amp;
CHOOSE(MONTH(C220),"A","B","C","D","E","F","G","H","I","J","K","L") &amp;
TEXT(YEAR(C220),"00") &amp;
"-" &amp;
RIGHT(F220,4))</f>
        <v/>
      </c>
      <c r="C220" s="27" t="n"/>
      <c r="D220" s="26">
        <f>IF(F220="","",_xlfn.XLOOKUP(F220,purchase!F:F,purchase!B:B,""))</f>
        <v/>
      </c>
      <c r="E220" s="26">
        <f>IF(F220="","",_xlfn.XLOOKUP(F220,purchase!F:F,purchase!C:C,""))</f>
        <v/>
      </c>
      <c r="F220" s="4" t="n"/>
      <c r="G220" s="10">
        <f>IF(H220="NRFC","Natural Rubber Field Coagulam","")</f>
        <v/>
      </c>
      <c r="H220" s="10">
        <f>IF(F220="","",_xlfn.XLOOKUP(F220,purchase!F:F,purchase!E:E,""))</f>
        <v/>
      </c>
      <c r="I220" s="10">
        <f>IF(J220="ISNR20","Natural Rubber-TSNR (ISNR-20)","")</f>
        <v/>
      </c>
      <c r="J220" s="10">
        <f>IF(H220="NRFC","ISNR20","")</f>
        <v/>
      </c>
      <c r="K220" s="35">
        <f>_xlfn.SINGLE(IF(F220="","",_xlfn.XLOOKUP(F220,purchase!F:F,purchase!N:N,"")))</f>
        <v/>
      </c>
      <c r="L220" s="4" t="n"/>
      <c r="M220" s="86" t="n"/>
      <c r="N220" s="35">
        <f>IF(F220="","",
MAX(0,
_xlfn.XLOOKUP(F220,purchase!F:F,purchase!N:N,"")
-
SUMIFS(L:L,F:F,F220)))</f>
        <v/>
      </c>
      <c r="O220" s="35">
        <f>IF(OR(L220="",M220=""),"",L220-M220)</f>
        <v/>
      </c>
      <c r="P220" s="89">
        <f>_xlfn.SINGLE(IF(F220="","",_xlfn.XLOOKUP(F220,purchase!F:F,purchase!O:O,"")))</f>
        <v/>
      </c>
      <c r="Q220" s="83">
        <f>IF(OR(L220="",M220=""),"",M220/L220)</f>
        <v/>
      </c>
      <c r="R220" s="91">
        <f>IF(OR(P220="",Q220=""),"",Q220-P220)</f>
        <v/>
      </c>
    </row>
    <row r="221">
      <c r="A221" s="25" t="n">
        <v>217</v>
      </c>
      <c r="B221" s="26">
        <f>IF(OR(C221="",F221=""),"",
"PRD-" &amp;
TEXT(DAY(C221),"00") &amp;
CHOOSE(MONTH(C221),"A","B","C","D","E","F","G","H","I","J","K","L") &amp;
TEXT(YEAR(C221),"00") &amp;
"-" &amp;
RIGHT(F221,4))</f>
        <v/>
      </c>
      <c r="C221" s="27" t="n"/>
      <c r="D221" s="26">
        <f>IF(F221="","",_xlfn.XLOOKUP(F221,purchase!F:F,purchase!B:B,""))</f>
        <v/>
      </c>
      <c r="E221" s="26">
        <f>IF(F221="","",_xlfn.XLOOKUP(F221,purchase!F:F,purchase!C:C,""))</f>
        <v/>
      </c>
      <c r="F221" s="4" t="n"/>
      <c r="G221" s="10">
        <f>IF(H221="NRFC","Natural Rubber Field Coagulam","")</f>
        <v/>
      </c>
      <c r="H221" s="10">
        <f>IF(F221="","",_xlfn.XLOOKUP(F221,purchase!F:F,purchase!E:E,""))</f>
        <v/>
      </c>
      <c r="I221" s="10">
        <f>IF(J221="ISNR20","Natural Rubber-TSNR (ISNR-20)","")</f>
        <v/>
      </c>
      <c r="J221" s="10">
        <f>IF(H221="NRFC","ISNR20","")</f>
        <v/>
      </c>
      <c r="K221" s="35">
        <f>_xlfn.SINGLE(IF(F221="","",_xlfn.XLOOKUP(F221,purchase!F:F,purchase!N:N,"")))</f>
        <v/>
      </c>
      <c r="L221" s="4" t="n"/>
      <c r="M221" s="86" t="n"/>
      <c r="N221" s="35">
        <f>IF(F221="","",
MAX(0,
_xlfn.XLOOKUP(F221,purchase!F:F,purchase!N:N,"")
-
SUMIFS(L:L,F:F,F221)))</f>
        <v/>
      </c>
      <c r="O221" s="35">
        <f>IF(OR(L221="",M221=""),"",L221-M221)</f>
        <v/>
      </c>
      <c r="P221" s="89">
        <f>_xlfn.SINGLE(IF(F221="","",_xlfn.XLOOKUP(F221,purchase!F:F,purchase!O:O,"")))</f>
        <v/>
      </c>
      <c r="Q221" s="83">
        <f>IF(OR(L221="",M221=""),"",M221/L221)</f>
        <v/>
      </c>
      <c r="R221" s="91">
        <f>IF(OR(P221="",Q221=""),"",Q221-P221)</f>
        <v/>
      </c>
    </row>
    <row r="222">
      <c r="A222" s="25" t="n">
        <v>218</v>
      </c>
      <c r="B222" s="26">
        <f>IF(OR(C222="",F222=""),"",
"PRD-" &amp;
TEXT(DAY(C222),"00") &amp;
CHOOSE(MONTH(C222),"A","B","C","D","E","F","G","H","I","J","K","L") &amp;
TEXT(YEAR(C222),"00") &amp;
"-" &amp;
RIGHT(F222,4))</f>
        <v/>
      </c>
      <c r="C222" s="27" t="n"/>
      <c r="D222" s="26">
        <f>IF(F222="","",_xlfn.XLOOKUP(F222,purchase!F:F,purchase!B:B,""))</f>
        <v/>
      </c>
      <c r="E222" s="26">
        <f>IF(F222="","",_xlfn.XLOOKUP(F222,purchase!F:F,purchase!C:C,""))</f>
        <v/>
      </c>
      <c r="F222" s="4" t="n"/>
      <c r="G222" s="10">
        <f>IF(H222="NRFC","Natural Rubber Field Coagulam","")</f>
        <v/>
      </c>
      <c r="H222" s="10">
        <f>IF(F222="","",_xlfn.XLOOKUP(F222,purchase!F:F,purchase!E:E,""))</f>
        <v/>
      </c>
      <c r="I222" s="10">
        <f>IF(J222="ISNR20","Natural Rubber-TSNR (ISNR-20)","")</f>
        <v/>
      </c>
      <c r="J222" s="10">
        <f>IF(H222="NRFC","ISNR20","")</f>
        <v/>
      </c>
      <c r="K222" s="35">
        <f>_xlfn.SINGLE(IF(F222="","",_xlfn.XLOOKUP(F222,purchase!F:F,purchase!N:N,"")))</f>
        <v/>
      </c>
      <c r="L222" s="4" t="n"/>
      <c r="M222" s="86" t="n"/>
      <c r="N222" s="35">
        <f>IF(F222="","",
MAX(0,
_xlfn.XLOOKUP(F222,purchase!F:F,purchase!N:N,"")
-
SUMIFS(L:L,F:F,F222)))</f>
        <v/>
      </c>
      <c r="O222" s="35">
        <f>IF(OR(L222="",M222=""),"",L222-M222)</f>
        <v/>
      </c>
      <c r="P222" s="89">
        <f>_xlfn.SINGLE(IF(F222="","",_xlfn.XLOOKUP(F222,purchase!F:F,purchase!O:O,"")))</f>
        <v/>
      </c>
      <c r="Q222" s="83">
        <f>IF(OR(L222="",M222=""),"",M222/L222)</f>
        <v/>
      </c>
      <c r="R222" s="91">
        <f>IF(OR(P222="",Q222=""),"",Q222-P222)</f>
        <v/>
      </c>
    </row>
    <row r="223">
      <c r="A223" s="25" t="n">
        <v>219</v>
      </c>
      <c r="B223" s="26">
        <f>IF(OR(C223="",F223=""),"",
"PRD-" &amp;
TEXT(DAY(C223),"00") &amp;
CHOOSE(MONTH(C223),"A","B","C","D","E","F","G","H","I","J","K","L") &amp;
TEXT(YEAR(C223),"00") &amp;
"-" &amp;
RIGHT(F223,4))</f>
        <v/>
      </c>
      <c r="C223" s="27" t="n"/>
      <c r="D223" s="26">
        <f>IF(F223="","",_xlfn.XLOOKUP(F223,purchase!F:F,purchase!B:B,""))</f>
        <v/>
      </c>
      <c r="E223" s="26">
        <f>IF(F223="","",_xlfn.XLOOKUP(F223,purchase!F:F,purchase!C:C,""))</f>
        <v/>
      </c>
      <c r="F223" s="4" t="n"/>
      <c r="G223" s="10">
        <f>IF(H223="NRFC","Natural Rubber Field Coagulam","")</f>
        <v/>
      </c>
      <c r="H223" s="10">
        <f>IF(F223="","",_xlfn.XLOOKUP(F223,purchase!F:F,purchase!E:E,""))</f>
        <v/>
      </c>
      <c r="I223" s="10">
        <f>IF(J223="ISNR20","Natural Rubber-TSNR (ISNR-20)","")</f>
        <v/>
      </c>
      <c r="J223" s="10">
        <f>IF(H223="NRFC","ISNR20","")</f>
        <v/>
      </c>
      <c r="K223" s="35">
        <f>_xlfn.SINGLE(IF(F223="","",_xlfn.XLOOKUP(F223,purchase!F:F,purchase!N:N,"")))</f>
        <v/>
      </c>
      <c r="L223" s="4" t="n"/>
      <c r="M223" s="86" t="n"/>
      <c r="N223" s="35">
        <f>IF(F223="","",
MAX(0,
_xlfn.XLOOKUP(F223,purchase!F:F,purchase!N:N,"")
-
SUMIFS(L:L,F:F,F223)))</f>
        <v/>
      </c>
      <c r="O223" s="35">
        <f>IF(OR(L223="",M223=""),"",L223-M223)</f>
        <v/>
      </c>
      <c r="P223" s="89">
        <f>_xlfn.SINGLE(IF(F223="","",_xlfn.XLOOKUP(F223,purchase!F:F,purchase!O:O,"")))</f>
        <v/>
      </c>
      <c r="Q223" s="83">
        <f>IF(OR(L223="",M223=""),"",M223/L223)</f>
        <v/>
      </c>
      <c r="R223" s="91">
        <f>IF(OR(P223="",Q223=""),"",Q223-P223)</f>
        <v/>
      </c>
    </row>
    <row r="224">
      <c r="A224" s="25" t="n">
        <v>220</v>
      </c>
      <c r="B224" s="26">
        <f>IF(OR(C224="",F224=""),"",
"PRD-" &amp;
TEXT(DAY(C224),"00") &amp;
CHOOSE(MONTH(C224),"A","B","C","D","E","F","G","H","I","J","K","L") &amp;
TEXT(YEAR(C224),"00") &amp;
"-" &amp;
RIGHT(F224,4))</f>
        <v/>
      </c>
      <c r="C224" s="27" t="n"/>
      <c r="D224" s="26">
        <f>IF(F224="","",_xlfn.XLOOKUP(F224,purchase!F:F,purchase!B:B,""))</f>
        <v/>
      </c>
      <c r="E224" s="26">
        <f>IF(F224="","",_xlfn.XLOOKUP(F224,purchase!F:F,purchase!C:C,""))</f>
        <v/>
      </c>
      <c r="F224" s="4" t="n"/>
      <c r="G224" s="10">
        <f>IF(H224="NRFC","Natural Rubber Field Coagulam","")</f>
        <v/>
      </c>
      <c r="H224" s="10">
        <f>IF(F224="","",_xlfn.XLOOKUP(F224,purchase!F:F,purchase!E:E,""))</f>
        <v/>
      </c>
      <c r="I224" s="10">
        <f>IF(J224="ISNR20","Natural Rubber-TSNR (ISNR-20)","")</f>
        <v/>
      </c>
      <c r="J224" s="10">
        <f>IF(H224="NRFC","ISNR20","")</f>
        <v/>
      </c>
      <c r="K224" s="35">
        <f>_xlfn.SINGLE(IF(F224="","",_xlfn.XLOOKUP(F224,purchase!F:F,purchase!N:N,"")))</f>
        <v/>
      </c>
      <c r="L224" s="4" t="n"/>
      <c r="M224" s="86" t="n"/>
      <c r="N224" s="35">
        <f>IF(F224="","",
MAX(0,
_xlfn.XLOOKUP(F224,purchase!F:F,purchase!N:N,"")
-
SUMIFS(L:L,F:F,F224)))</f>
        <v/>
      </c>
      <c r="O224" s="35">
        <f>IF(OR(L224="",M224=""),"",L224-M224)</f>
        <v/>
      </c>
      <c r="P224" s="89">
        <f>_xlfn.SINGLE(IF(F224="","",_xlfn.XLOOKUP(F224,purchase!F:F,purchase!O:O,"")))</f>
        <v/>
      </c>
      <c r="Q224" s="83">
        <f>IF(OR(L224="",M224=""),"",M224/L224)</f>
        <v/>
      </c>
      <c r="R224" s="91">
        <f>IF(OR(P224="",Q224=""),"",Q224-P224)</f>
        <v/>
      </c>
    </row>
    <row r="225">
      <c r="A225" s="25" t="n">
        <v>221</v>
      </c>
      <c r="B225" s="26">
        <f>IF(OR(C225="",F225=""),"",
"PRD-" &amp;
TEXT(DAY(C225),"00") &amp;
CHOOSE(MONTH(C225),"A","B","C","D","E","F","G","H","I","J","K","L") &amp;
TEXT(YEAR(C225),"00") &amp;
"-" &amp;
RIGHT(F225,4))</f>
        <v/>
      </c>
      <c r="C225" s="27" t="n"/>
      <c r="D225" s="26">
        <f>IF(F225="","",_xlfn.XLOOKUP(F225,purchase!F:F,purchase!B:B,""))</f>
        <v/>
      </c>
      <c r="E225" s="26">
        <f>IF(F225="","",_xlfn.XLOOKUP(F225,purchase!F:F,purchase!C:C,""))</f>
        <v/>
      </c>
      <c r="F225" s="4" t="n"/>
      <c r="G225" s="10">
        <f>IF(H225="NRFC","Natural Rubber Field Coagulam","")</f>
        <v/>
      </c>
      <c r="H225" s="10">
        <f>IF(F225="","",_xlfn.XLOOKUP(F225,purchase!F:F,purchase!E:E,""))</f>
        <v/>
      </c>
      <c r="I225" s="10">
        <f>IF(J225="ISNR20","Natural Rubber-TSNR (ISNR-20)","")</f>
        <v/>
      </c>
      <c r="J225" s="10">
        <f>IF(H225="NRFC","ISNR20","")</f>
        <v/>
      </c>
      <c r="K225" s="35">
        <f>_xlfn.SINGLE(IF(F225="","",_xlfn.XLOOKUP(F225,purchase!F:F,purchase!N:N,"")))</f>
        <v/>
      </c>
      <c r="L225" s="4" t="n"/>
      <c r="M225" s="86" t="n"/>
      <c r="N225" s="35">
        <f>IF(F225="","",
MAX(0,
_xlfn.XLOOKUP(F225,purchase!F:F,purchase!N:N,"")
-
SUMIFS(L:L,F:F,F225)))</f>
        <v/>
      </c>
      <c r="O225" s="35">
        <f>IF(OR(L225="",M225=""),"",L225-M225)</f>
        <v/>
      </c>
      <c r="P225" s="89">
        <f>_xlfn.SINGLE(IF(F225="","",_xlfn.XLOOKUP(F225,purchase!F:F,purchase!O:O,"")))</f>
        <v/>
      </c>
      <c r="Q225" s="83">
        <f>IF(OR(L225="",M225=""),"",M225/L225)</f>
        <v/>
      </c>
      <c r="R225" s="91">
        <f>IF(OR(P225="",Q225=""),"",Q225-P225)</f>
        <v/>
      </c>
    </row>
    <row r="226">
      <c r="A226" s="25" t="n">
        <v>222</v>
      </c>
      <c r="B226" s="26">
        <f>IF(OR(C226="",F226=""),"",
"PRD-" &amp;
TEXT(DAY(C226),"00") &amp;
CHOOSE(MONTH(C226),"A","B","C","D","E","F","G","H","I","J","K","L") &amp;
TEXT(YEAR(C226),"00") &amp;
"-" &amp;
RIGHT(F226,4))</f>
        <v/>
      </c>
      <c r="C226" s="27" t="n"/>
      <c r="D226" s="26">
        <f>IF(F226="","",_xlfn.XLOOKUP(F226,purchase!F:F,purchase!B:B,""))</f>
        <v/>
      </c>
      <c r="E226" s="26">
        <f>IF(F226="","",_xlfn.XLOOKUP(F226,purchase!F:F,purchase!C:C,""))</f>
        <v/>
      </c>
      <c r="F226" s="4" t="n"/>
      <c r="G226" s="10">
        <f>IF(H226="NRFC","Natural Rubber Field Coagulam","")</f>
        <v/>
      </c>
      <c r="H226" s="10">
        <f>IF(F226="","",_xlfn.XLOOKUP(F226,purchase!F:F,purchase!E:E,""))</f>
        <v/>
      </c>
      <c r="I226" s="10">
        <f>IF(J226="ISNR20","Natural Rubber-TSNR (ISNR-20)","")</f>
        <v/>
      </c>
      <c r="J226" s="10">
        <f>IF(H226="NRFC","ISNR20","")</f>
        <v/>
      </c>
      <c r="K226" s="35">
        <f>_xlfn.SINGLE(IF(F226="","",_xlfn.XLOOKUP(F226,purchase!F:F,purchase!N:N,"")))</f>
        <v/>
      </c>
      <c r="L226" s="4" t="n"/>
      <c r="M226" s="86" t="n"/>
      <c r="N226" s="35">
        <f>IF(F226="","",
MAX(0,
_xlfn.XLOOKUP(F226,purchase!F:F,purchase!N:N,"")
-
SUMIFS(L:L,F:F,F226)))</f>
        <v/>
      </c>
      <c r="O226" s="35">
        <f>IF(OR(L226="",M226=""),"",L226-M226)</f>
        <v/>
      </c>
      <c r="P226" s="89">
        <f>_xlfn.SINGLE(IF(F226="","",_xlfn.XLOOKUP(F226,purchase!F:F,purchase!O:O,"")))</f>
        <v/>
      </c>
      <c r="Q226" s="83">
        <f>IF(OR(L226="",M226=""),"",M226/L226)</f>
        <v/>
      </c>
      <c r="R226" s="91">
        <f>IF(OR(P226="",Q226=""),"",Q226-P226)</f>
        <v/>
      </c>
    </row>
    <row r="227">
      <c r="A227" s="25" t="n">
        <v>223</v>
      </c>
      <c r="B227" s="26">
        <f>IF(OR(C227="",F227=""),"",
"PRD-" &amp;
TEXT(DAY(C227),"00") &amp;
CHOOSE(MONTH(C227),"A","B","C","D","E","F","G","H","I","J","K","L") &amp;
TEXT(YEAR(C227),"00") &amp;
"-" &amp;
RIGHT(F227,4))</f>
        <v/>
      </c>
      <c r="C227" s="27" t="n"/>
      <c r="D227" s="26">
        <f>IF(F227="","",_xlfn.XLOOKUP(F227,purchase!F:F,purchase!B:B,""))</f>
        <v/>
      </c>
      <c r="E227" s="26">
        <f>IF(F227="","",_xlfn.XLOOKUP(F227,purchase!F:F,purchase!C:C,""))</f>
        <v/>
      </c>
      <c r="F227" s="4" t="n"/>
      <c r="G227" s="10">
        <f>IF(H227="NRFC","Natural Rubber Field Coagulam","")</f>
        <v/>
      </c>
      <c r="H227" s="10">
        <f>IF(F227="","",_xlfn.XLOOKUP(F227,purchase!F:F,purchase!E:E,""))</f>
        <v/>
      </c>
      <c r="I227" s="10">
        <f>IF(J227="ISNR20","Natural Rubber-TSNR (ISNR-20)","")</f>
        <v/>
      </c>
      <c r="J227" s="10">
        <f>IF(H227="NRFC","ISNR20","")</f>
        <v/>
      </c>
      <c r="K227" s="35">
        <f>_xlfn.SINGLE(IF(F227="","",_xlfn.XLOOKUP(F227,purchase!F:F,purchase!N:N,"")))</f>
        <v/>
      </c>
      <c r="L227" s="4" t="n"/>
      <c r="M227" s="86" t="n"/>
      <c r="N227" s="35">
        <f>IF(F227="","",
MAX(0,
_xlfn.XLOOKUP(F227,purchase!F:F,purchase!N:N,"")
-
SUMIFS(L:L,F:F,F227)))</f>
        <v/>
      </c>
      <c r="O227" s="35">
        <f>IF(OR(L227="",M227=""),"",L227-M227)</f>
        <v/>
      </c>
      <c r="P227" s="89">
        <f>_xlfn.SINGLE(IF(F227="","",_xlfn.XLOOKUP(F227,purchase!F:F,purchase!O:O,"")))</f>
        <v/>
      </c>
      <c r="Q227" s="83">
        <f>IF(OR(L227="",M227=""),"",M227/L227)</f>
        <v/>
      </c>
      <c r="R227" s="91">
        <f>IF(OR(P227="",Q227=""),"",Q227-P227)</f>
        <v/>
      </c>
    </row>
    <row r="228">
      <c r="A228" s="25" t="n">
        <v>224</v>
      </c>
      <c r="B228" s="26">
        <f>IF(OR(C228="",F228=""),"",
"PRD-" &amp;
TEXT(DAY(C228),"00") &amp;
CHOOSE(MONTH(C228),"A","B","C","D","E","F","G","H","I","J","K","L") &amp;
TEXT(YEAR(C228),"00") &amp;
"-" &amp;
RIGHT(F228,4))</f>
        <v/>
      </c>
      <c r="C228" s="27" t="n"/>
      <c r="D228" s="26">
        <f>IF(F228="","",_xlfn.XLOOKUP(F228,purchase!F:F,purchase!B:B,""))</f>
        <v/>
      </c>
      <c r="E228" s="26">
        <f>IF(F228="","",_xlfn.XLOOKUP(F228,purchase!F:F,purchase!C:C,""))</f>
        <v/>
      </c>
      <c r="F228" s="4" t="n"/>
      <c r="G228" s="10">
        <f>IF(H228="NRFC","Natural Rubber Field Coagulam","")</f>
        <v/>
      </c>
      <c r="H228" s="10">
        <f>IF(F228="","",_xlfn.XLOOKUP(F228,purchase!F:F,purchase!E:E,""))</f>
        <v/>
      </c>
      <c r="I228" s="10">
        <f>IF(J228="ISNR20","Natural Rubber-TSNR (ISNR-20)","")</f>
        <v/>
      </c>
      <c r="J228" s="10">
        <f>IF(H228="NRFC","ISNR20","")</f>
        <v/>
      </c>
      <c r="K228" s="35">
        <f>_xlfn.SINGLE(IF(F228="","",_xlfn.XLOOKUP(F228,purchase!F:F,purchase!N:N,"")))</f>
        <v/>
      </c>
      <c r="L228" s="4" t="n"/>
      <c r="M228" s="86" t="n"/>
      <c r="N228" s="35">
        <f>IF(F228="","",
MAX(0,
_xlfn.XLOOKUP(F228,purchase!F:F,purchase!N:N,"")
-
SUMIFS(L:L,F:F,F228)))</f>
        <v/>
      </c>
      <c r="O228" s="35">
        <f>IF(OR(L228="",M228=""),"",L228-M228)</f>
        <v/>
      </c>
      <c r="P228" s="89">
        <f>_xlfn.SINGLE(IF(F228="","",_xlfn.XLOOKUP(F228,purchase!F:F,purchase!O:O,"")))</f>
        <v/>
      </c>
      <c r="Q228" s="83">
        <f>IF(OR(L228="",M228=""),"",M228/L228)</f>
        <v/>
      </c>
      <c r="R228" s="91">
        <f>IF(OR(P228="",Q228=""),"",Q228-P228)</f>
        <v/>
      </c>
    </row>
    <row r="229">
      <c r="A229" s="25" t="n">
        <v>225</v>
      </c>
      <c r="B229" s="26">
        <f>IF(OR(C229="",F229=""),"",
"PRD-" &amp;
TEXT(DAY(C229),"00") &amp;
CHOOSE(MONTH(C229),"A","B","C","D","E","F","G","H","I","J","K","L") &amp;
TEXT(YEAR(C229),"00") &amp;
"-" &amp;
RIGHT(F229,4))</f>
        <v/>
      </c>
      <c r="C229" s="27" t="n"/>
      <c r="D229" s="26">
        <f>IF(F229="","",_xlfn.XLOOKUP(F229,purchase!F:F,purchase!B:B,""))</f>
        <v/>
      </c>
      <c r="E229" s="26">
        <f>IF(F229="","",_xlfn.XLOOKUP(F229,purchase!F:F,purchase!C:C,""))</f>
        <v/>
      </c>
      <c r="F229" s="4" t="n"/>
      <c r="G229" s="10">
        <f>IF(H229="NRFC","Natural Rubber Field Coagulam","")</f>
        <v/>
      </c>
      <c r="H229" s="10">
        <f>IF(F229="","",_xlfn.XLOOKUP(F229,purchase!F:F,purchase!E:E,""))</f>
        <v/>
      </c>
      <c r="I229" s="10">
        <f>IF(J229="ISNR20","Natural Rubber-TSNR (ISNR-20)","")</f>
        <v/>
      </c>
      <c r="J229" s="10">
        <f>IF(H229="NRFC","ISNR20","")</f>
        <v/>
      </c>
      <c r="K229" s="35">
        <f>_xlfn.SINGLE(IF(F229="","",_xlfn.XLOOKUP(F229,purchase!F:F,purchase!N:N,"")))</f>
        <v/>
      </c>
      <c r="L229" s="4" t="n"/>
      <c r="M229" s="86" t="n"/>
      <c r="N229" s="35">
        <f>IF(F229="","",
MAX(0,
_xlfn.XLOOKUP(F229,purchase!F:F,purchase!N:N,"")
-
SUMIFS(L:L,F:F,F229)))</f>
        <v/>
      </c>
      <c r="O229" s="35">
        <f>IF(OR(L229="",M229=""),"",L229-M229)</f>
        <v/>
      </c>
      <c r="P229" s="89">
        <f>_xlfn.SINGLE(IF(F229="","",_xlfn.XLOOKUP(F229,purchase!F:F,purchase!O:O,"")))</f>
        <v/>
      </c>
      <c r="Q229" s="83">
        <f>IF(OR(L229="",M229=""),"",M229/L229)</f>
        <v/>
      </c>
      <c r="R229" s="91">
        <f>IF(OR(P229="",Q229=""),"",Q229-P229)</f>
        <v/>
      </c>
    </row>
    <row r="230">
      <c r="A230" s="25" t="n">
        <v>226</v>
      </c>
      <c r="B230" s="26">
        <f>IF(OR(C230="",F230=""),"",
"PRD-" &amp;
TEXT(DAY(C230),"00") &amp;
CHOOSE(MONTH(C230),"A","B","C","D","E","F","G","H","I","J","K","L") &amp;
TEXT(YEAR(C230),"00") &amp;
"-" &amp;
RIGHT(F230,4))</f>
        <v/>
      </c>
      <c r="C230" s="27" t="n"/>
      <c r="D230" s="26">
        <f>IF(F230="","",_xlfn.XLOOKUP(F230,purchase!F:F,purchase!B:B,""))</f>
        <v/>
      </c>
      <c r="E230" s="26">
        <f>IF(F230="","",_xlfn.XLOOKUP(F230,purchase!F:F,purchase!C:C,""))</f>
        <v/>
      </c>
      <c r="F230" s="4" t="n"/>
      <c r="G230" s="10">
        <f>IF(H230="NRFC","Natural Rubber Field Coagulam","")</f>
        <v/>
      </c>
      <c r="H230" s="10">
        <f>IF(F230="","",_xlfn.XLOOKUP(F230,purchase!F:F,purchase!E:E,""))</f>
        <v/>
      </c>
      <c r="I230" s="10">
        <f>IF(J230="ISNR20","Natural Rubber-TSNR (ISNR-20)","")</f>
        <v/>
      </c>
      <c r="J230" s="10">
        <f>IF(H230="NRFC","ISNR20","")</f>
        <v/>
      </c>
      <c r="K230" s="35">
        <f>_xlfn.SINGLE(IF(F230="","",_xlfn.XLOOKUP(F230,purchase!F:F,purchase!N:N,"")))</f>
        <v/>
      </c>
      <c r="L230" s="4" t="n"/>
      <c r="M230" s="86" t="n"/>
      <c r="N230" s="35">
        <f>IF(F230="","",
MAX(0,
_xlfn.XLOOKUP(F230,purchase!F:F,purchase!N:N,"")
-
SUMIFS(L:L,F:F,F230)))</f>
        <v/>
      </c>
      <c r="O230" s="35">
        <f>IF(OR(L230="",M230=""),"",L230-M230)</f>
        <v/>
      </c>
      <c r="P230" s="89">
        <f>_xlfn.SINGLE(IF(F230="","",_xlfn.XLOOKUP(F230,purchase!F:F,purchase!O:O,"")))</f>
        <v/>
      </c>
      <c r="Q230" s="83">
        <f>IF(OR(L230="",M230=""),"",M230/L230)</f>
        <v/>
      </c>
      <c r="R230" s="91">
        <f>IF(OR(P230="",Q230=""),"",Q230-P230)</f>
        <v/>
      </c>
    </row>
    <row r="231">
      <c r="A231" s="25" t="n">
        <v>227</v>
      </c>
      <c r="B231" s="26">
        <f>IF(OR(C231="",F231=""),"",
"PRD-" &amp;
TEXT(DAY(C231),"00") &amp;
CHOOSE(MONTH(C231),"A","B","C","D","E","F","G","H","I","J","K","L") &amp;
TEXT(YEAR(C231),"00") &amp;
"-" &amp;
RIGHT(F231,4))</f>
        <v/>
      </c>
      <c r="C231" s="27" t="n"/>
      <c r="D231" s="26">
        <f>IF(F231="","",_xlfn.XLOOKUP(F231,purchase!F:F,purchase!B:B,""))</f>
        <v/>
      </c>
      <c r="E231" s="26">
        <f>IF(F231="","",_xlfn.XLOOKUP(F231,purchase!F:F,purchase!C:C,""))</f>
        <v/>
      </c>
      <c r="F231" s="4" t="n"/>
      <c r="G231" s="10">
        <f>IF(H231="NRFC","Natural Rubber Field Coagulam","")</f>
        <v/>
      </c>
      <c r="H231" s="10">
        <f>IF(F231="","",_xlfn.XLOOKUP(F231,purchase!F:F,purchase!E:E,""))</f>
        <v/>
      </c>
      <c r="I231" s="10">
        <f>IF(J231="ISNR20","Natural Rubber-TSNR (ISNR-20)","")</f>
        <v/>
      </c>
      <c r="J231" s="10">
        <f>IF(H231="NRFC","ISNR20","")</f>
        <v/>
      </c>
      <c r="K231" s="35">
        <f>_xlfn.SINGLE(IF(F231="","",_xlfn.XLOOKUP(F231,purchase!F:F,purchase!N:N,"")))</f>
        <v/>
      </c>
      <c r="L231" s="4" t="n"/>
      <c r="M231" s="86" t="n"/>
      <c r="N231" s="35">
        <f>IF(F231="","",
MAX(0,
_xlfn.XLOOKUP(F231,purchase!F:F,purchase!N:N,"")
-
SUMIFS(L:L,F:F,F231)))</f>
        <v/>
      </c>
      <c r="O231" s="35">
        <f>IF(OR(L231="",M231=""),"",L231-M231)</f>
        <v/>
      </c>
      <c r="P231" s="89">
        <f>_xlfn.SINGLE(IF(F231="","",_xlfn.XLOOKUP(F231,purchase!F:F,purchase!O:O,"")))</f>
        <v/>
      </c>
      <c r="Q231" s="83">
        <f>IF(OR(L231="",M231=""),"",M231/L231)</f>
        <v/>
      </c>
      <c r="R231" s="91">
        <f>IF(OR(P231="",Q231=""),"",Q231-P231)</f>
        <v/>
      </c>
    </row>
    <row r="232">
      <c r="A232" s="25" t="n">
        <v>228</v>
      </c>
      <c r="B232" s="26">
        <f>IF(OR(C232="",F232=""),"",
"PRD-" &amp;
TEXT(DAY(C232),"00") &amp;
CHOOSE(MONTH(C232),"A","B","C","D","E","F","G","H","I","J","K","L") &amp;
TEXT(YEAR(C232),"00") &amp;
"-" &amp;
RIGHT(F232,4))</f>
        <v/>
      </c>
      <c r="C232" s="27" t="n"/>
      <c r="D232" s="26">
        <f>IF(F232="","",_xlfn.XLOOKUP(F232,purchase!F:F,purchase!B:B,""))</f>
        <v/>
      </c>
      <c r="E232" s="26">
        <f>IF(F232="","",_xlfn.XLOOKUP(F232,purchase!F:F,purchase!C:C,""))</f>
        <v/>
      </c>
      <c r="F232" s="4" t="n"/>
      <c r="G232" s="10">
        <f>IF(H232="NRFC","Natural Rubber Field Coagulam","")</f>
        <v/>
      </c>
      <c r="H232" s="10">
        <f>IF(F232="","",_xlfn.XLOOKUP(F232,purchase!F:F,purchase!E:E,""))</f>
        <v/>
      </c>
      <c r="I232" s="10">
        <f>IF(J232="ISNR20","Natural Rubber-TSNR (ISNR-20)","")</f>
        <v/>
      </c>
      <c r="J232" s="10">
        <f>IF(H232="NRFC","ISNR20","")</f>
        <v/>
      </c>
      <c r="K232" s="35">
        <f>_xlfn.SINGLE(IF(F232="","",_xlfn.XLOOKUP(F232,purchase!F:F,purchase!N:N,"")))</f>
        <v/>
      </c>
      <c r="L232" s="4" t="n"/>
      <c r="M232" s="86" t="n"/>
      <c r="N232" s="35">
        <f>IF(F232="","",
MAX(0,
_xlfn.XLOOKUP(F232,purchase!F:F,purchase!N:N,"")
-
SUMIFS(L:L,F:F,F232)))</f>
        <v/>
      </c>
      <c r="O232" s="35">
        <f>IF(OR(L232="",M232=""),"",L232-M232)</f>
        <v/>
      </c>
      <c r="P232" s="89">
        <f>_xlfn.SINGLE(IF(F232="","",_xlfn.XLOOKUP(F232,purchase!F:F,purchase!O:O,"")))</f>
        <v/>
      </c>
      <c r="Q232" s="83">
        <f>IF(OR(L232="",M232=""),"",M232/L232)</f>
        <v/>
      </c>
      <c r="R232" s="91">
        <f>IF(OR(P232="",Q232=""),"",Q232-P232)</f>
        <v/>
      </c>
    </row>
    <row r="233">
      <c r="A233" s="25" t="n">
        <v>229</v>
      </c>
      <c r="B233" s="26">
        <f>IF(OR(C233="",F233=""),"",
"PRD-" &amp;
TEXT(DAY(C233),"00") &amp;
CHOOSE(MONTH(C233),"A","B","C","D","E","F","G","H","I","J","K","L") &amp;
TEXT(YEAR(C233),"00") &amp;
"-" &amp;
RIGHT(F233,4))</f>
        <v/>
      </c>
      <c r="C233" s="27" t="n"/>
      <c r="D233" s="26">
        <f>IF(F233="","",_xlfn.XLOOKUP(F233,purchase!F:F,purchase!B:B,""))</f>
        <v/>
      </c>
      <c r="E233" s="26">
        <f>IF(F233="","",_xlfn.XLOOKUP(F233,purchase!F:F,purchase!C:C,""))</f>
        <v/>
      </c>
      <c r="F233" s="4" t="n"/>
      <c r="G233" s="10">
        <f>IF(H233="NRFC","Natural Rubber Field Coagulam","")</f>
        <v/>
      </c>
      <c r="H233" s="10">
        <f>IF(F233="","",_xlfn.XLOOKUP(F233,purchase!F:F,purchase!E:E,""))</f>
        <v/>
      </c>
      <c r="I233" s="10">
        <f>IF(J233="ISNR20","Natural Rubber-TSNR (ISNR-20)","")</f>
        <v/>
      </c>
      <c r="J233" s="10">
        <f>IF(H233="NRFC","ISNR20","")</f>
        <v/>
      </c>
      <c r="K233" s="35">
        <f>_xlfn.SINGLE(IF(F233="","",_xlfn.XLOOKUP(F233,purchase!F:F,purchase!N:N,"")))</f>
        <v/>
      </c>
      <c r="L233" s="4" t="n"/>
      <c r="M233" s="86" t="n"/>
      <c r="N233" s="35">
        <f>IF(F233="","",
MAX(0,
_xlfn.XLOOKUP(F233,purchase!F:F,purchase!N:N,"")
-
SUMIFS(L:L,F:F,F233)))</f>
        <v/>
      </c>
      <c r="O233" s="35">
        <f>IF(OR(L233="",M233=""),"",L233-M233)</f>
        <v/>
      </c>
      <c r="P233" s="89">
        <f>_xlfn.SINGLE(IF(F233="","",_xlfn.XLOOKUP(F233,purchase!F:F,purchase!O:O,"")))</f>
        <v/>
      </c>
      <c r="Q233" s="83">
        <f>IF(OR(L233="",M233=""),"",M233/L233)</f>
        <v/>
      </c>
      <c r="R233" s="91">
        <f>IF(OR(P233="",Q233=""),"",Q233-P233)</f>
        <v/>
      </c>
    </row>
    <row r="234">
      <c r="A234" s="25" t="n">
        <v>230</v>
      </c>
      <c r="B234" s="26">
        <f>IF(OR(C234="",F234=""),"",
"PRD-" &amp;
TEXT(DAY(C234),"00") &amp;
CHOOSE(MONTH(C234),"A","B","C","D","E","F","G","H","I","J","K","L") &amp;
TEXT(YEAR(C234),"00") &amp;
"-" &amp;
RIGHT(F234,4))</f>
        <v/>
      </c>
      <c r="C234" s="27" t="n"/>
      <c r="D234" s="26">
        <f>IF(F234="","",_xlfn.XLOOKUP(F234,purchase!F:F,purchase!B:B,""))</f>
        <v/>
      </c>
      <c r="E234" s="26">
        <f>IF(F234="","",_xlfn.XLOOKUP(F234,purchase!F:F,purchase!C:C,""))</f>
        <v/>
      </c>
      <c r="F234" s="4" t="n"/>
      <c r="G234" s="10">
        <f>IF(H234="NRFC","Natural Rubber Field Coagulam","")</f>
        <v/>
      </c>
      <c r="H234" s="10">
        <f>IF(F234="","",_xlfn.XLOOKUP(F234,purchase!F:F,purchase!E:E,""))</f>
        <v/>
      </c>
      <c r="I234" s="10">
        <f>IF(J234="ISNR20","Natural Rubber-TSNR (ISNR-20)","")</f>
        <v/>
      </c>
      <c r="J234" s="10">
        <f>IF(H234="NRFC","ISNR20","")</f>
        <v/>
      </c>
      <c r="K234" s="35">
        <f>_xlfn.SINGLE(IF(F234="","",_xlfn.XLOOKUP(F234,purchase!F:F,purchase!N:N,"")))</f>
        <v/>
      </c>
      <c r="L234" s="4" t="n"/>
      <c r="M234" s="86" t="n"/>
      <c r="N234" s="35">
        <f>IF(F234="","",
MAX(0,
_xlfn.XLOOKUP(F234,purchase!F:F,purchase!N:N,"")
-
SUMIFS(L:L,F:F,F234)))</f>
        <v/>
      </c>
      <c r="O234" s="35">
        <f>IF(OR(L234="",M234=""),"",L234-M234)</f>
        <v/>
      </c>
      <c r="P234" s="89">
        <f>_xlfn.SINGLE(IF(F234="","",_xlfn.XLOOKUP(F234,purchase!F:F,purchase!O:O,"")))</f>
        <v/>
      </c>
      <c r="Q234" s="83">
        <f>IF(OR(L234="",M234=""),"",M234/L234)</f>
        <v/>
      </c>
      <c r="R234" s="91">
        <f>IF(OR(P234="",Q234=""),"",Q234-P234)</f>
        <v/>
      </c>
    </row>
    <row r="235">
      <c r="A235" s="25" t="n">
        <v>231</v>
      </c>
      <c r="B235" s="26">
        <f>IF(OR(C235="",F235=""),"",
"PRD-" &amp;
TEXT(DAY(C235),"00") &amp;
CHOOSE(MONTH(C235),"A","B","C","D","E","F","G","H","I","J","K","L") &amp;
TEXT(YEAR(C235),"00") &amp;
"-" &amp;
RIGHT(F235,4))</f>
        <v/>
      </c>
      <c r="C235" s="27" t="n"/>
      <c r="D235" s="26">
        <f>IF(F235="","",_xlfn.XLOOKUP(F235,purchase!F:F,purchase!B:B,""))</f>
        <v/>
      </c>
      <c r="E235" s="26">
        <f>IF(F235="","",_xlfn.XLOOKUP(F235,purchase!F:F,purchase!C:C,""))</f>
        <v/>
      </c>
      <c r="F235" s="4" t="n"/>
      <c r="G235" s="10">
        <f>IF(H235="NRFC","Natural Rubber Field Coagulam","")</f>
        <v/>
      </c>
      <c r="H235" s="10">
        <f>IF(F235="","",_xlfn.XLOOKUP(F235,purchase!F:F,purchase!E:E,""))</f>
        <v/>
      </c>
      <c r="I235" s="10">
        <f>IF(J235="ISNR20","Natural Rubber-TSNR (ISNR-20)","")</f>
        <v/>
      </c>
      <c r="J235" s="10">
        <f>IF(H235="NRFC","ISNR20","")</f>
        <v/>
      </c>
      <c r="K235" s="35">
        <f>_xlfn.SINGLE(IF(F235="","",_xlfn.XLOOKUP(F235,purchase!F:F,purchase!N:N,"")))</f>
        <v/>
      </c>
      <c r="L235" s="4" t="n"/>
      <c r="M235" s="86" t="n"/>
      <c r="N235" s="35">
        <f>IF(F235="","",
MAX(0,
_xlfn.XLOOKUP(F235,purchase!F:F,purchase!N:N,"")
-
SUMIFS(L:L,F:F,F235)))</f>
        <v/>
      </c>
      <c r="O235" s="35">
        <f>IF(OR(L235="",M235=""),"",L235-M235)</f>
        <v/>
      </c>
      <c r="P235" s="89">
        <f>_xlfn.SINGLE(IF(F235="","",_xlfn.XLOOKUP(F235,purchase!F:F,purchase!O:O,"")))</f>
        <v/>
      </c>
      <c r="Q235" s="83">
        <f>IF(OR(L235="",M235=""),"",M235/L235)</f>
        <v/>
      </c>
      <c r="R235" s="91">
        <f>IF(OR(P235="",Q235=""),"",Q235-P235)</f>
        <v/>
      </c>
    </row>
    <row r="236">
      <c r="A236" s="25" t="n">
        <v>232</v>
      </c>
      <c r="B236" s="26">
        <f>IF(OR(C236="",F236=""),"",
"PRD-" &amp;
TEXT(DAY(C236),"00") &amp;
CHOOSE(MONTH(C236),"A","B","C","D","E","F","G","H","I","J","K","L") &amp;
TEXT(YEAR(C236),"00") &amp;
"-" &amp;
RIGHT(F236,4))</f>
        <v/>
      </c>
      <c r="C236" s="27" t="n"/>
      <c r="D236" s="26">
        <f>IF(F236="","",_xlfn.XLOOKUP(F236,purchase!F:F,purchase!B:B,""))</f>
        <v/>
      </c>
      <c r="E236" s="26">
        <f>IF(F236="","",_xlfn.XLOOKUP(F236,purchase!F:F,purchase!C:C,""))</f>
        <v/>
      </c>
      <c r="F236" s="4" t="n"/>
      <c r="G236" s="10">
        <f>IF(H236="NRFC","Natural Rubber Field Coagulam","")</f>
        <v/>
      </c>
      <c r="H236" s="10">
        <f>IF(F236="","",_xlfn.XLOOKUP(F236,purchase!F:F,purchase!E:E,""))</f>
        <v/>
      </c>
      <c r="I236" s="10">
        <f>IF(J236="ISNR20","Natural Rubber-TSNR (ISNR-20)","")</f>
        <v/>
      </c>
      <c r="J236" s="10">
        <f>IF(H236="NRFC","ISNR20","")</f>
        <v/>
      </c>
      <c r="K236" s="35">
        <f>_xlfn.SINGLE(IF(F236="","",_xlfn.XLOOKUP(F236,purchase!F:F,purchase!N:N,"")))</f>
        <v/>
      </c>
      <c r="L236" s="4" t="n"/>
      <c r="M236" s="86" t="n"/>
      <c r="N236" s="35">
        <f>IF(F236="","",
MAX(0,
_xlfn.XLOOKUP(F236,purchase!F:F,purchase!N:N,"")
-
SUMIFS(L:L,F:F,F236)))</f>
        <v/>
      </c>
      <c r="O236" s="35">
        <f>IF(OR(L236="",M236=""),"",L236-M236)</f>
        <v/>
      </c>
      <c r="P236" s="89">
        <f>_xlfn.SINGLE(IF(F236="","",_xlfn.XLOOKUP(F236,purchase!F:F,purchase!O:O,"")))</f>
        <v/>
      </c>
      <c r="Q236" s="83">
        <f>IF(OR(L236="",M236=""),"",M236/L236)</f>
        <v/>
      </c>
      <c r="R236" s="91">
        <f>IF(OR(P236="",Q236=""),"",Q236-P236)</f>
        <v/>
      </c>
    </row>
    <row r="237">
      <c r="A237" s="25" t="n">
        <v>233</v>
      </c>
      <c r="B237" s="26">
        <f>IF(OR(C237="",F237=""),"",
"PRD-" &amp;
TEXT(DAY(C237),"00") &amp;
CHOOSE(MONTH(C237),"A","B","C","D","E","F","G","H","I","J","K","L") &amp;
TEXT(YEAR(C237),"00") &amp;
"-" &amp;
RIGHT(F237,4))</f>
        <v/>
      </c>
      <c r="C237" s="27" t="n"/>
      <c r="D237" s="26">
        <f>IF(F237="","",_xlfn.XLOOKUP(F237,purchase!F:F,purchase!B:B,""))</f>
        <v/>
      </c>
      <c r="E237" s="26">
        <f>IF(F237="","",_xlfn.XLOOKUP(F237,purchase!F:F,purchase!C:C,""))</f>
        <v/>
      </c>
      <c r="F237" s="4" t="n"/>
      <c r="G237" s="10">
        <f>IF(H237="NRFC","Natural Rubber Field Coagulam","")</f>
        <v/>
      </c>
      <c r="H237" s="10">
        <f>IF(F237="","",_xlfn.XLOOKUP(F237,purchase!F:F,purchase!E:E,""))</f>
        <v/>
      </c>
      <c r="I237" s="10">
        <f>IF(J237="ISNR20","Natural Rubber-TSNR (ISNR-20)","")</f>
        <v/>
      </c>
      <c r="J237" s="10">
        <f>IF(H237="NRFC","ISNR20","")</f>
        <v/>
      </c>
      <c r="K237" s="35">
        <f>_xlfn.SINGLE(IF(F237="","",_xlfn.XLOOKUP(F237,purchase!F:F,purchase!N:N,"")))</f>
        <v/>
      </c>
      <c r="L237" s="4" t="n"/>
      <c r="M237" s="86" t="n"/>
      <c r="N237" s="35">
        <f>IF(F237="","",
MAX(0,
_xlfn.XLOOKUP(F237,purchase!F:F,purchase!N:N,"")
-
SUMIFS(L:L,F:F,F237)))</f>
        <v/>
      </c>
      <c r="O237" s="35">
        <f>IF(OR(L237="",M237=""),"",L237-M237)</f>
        <v/>
      </c>
      <c r="P237" s="89">
        <f>_xlfn.SINGLE(IF(F237="","",_xlfn.XLOOKUP(F237,purchase!F:F,purchase!O:O,"")))</f>
        <v/>
      </c>
      <c r="Q237" s="83">
        <f>IF(OR(L237="",M237=""),"",M237/L237)</f>
        <v/>
      </c>
      <c r="R237" s="91">
        <f>IF(OR(P237="",Q237=""),"",Q237-P237)</f>
        <v/>
      </c>
    </row>
    <row r="238">
      <c r="A238" s="25" t="n">
        <v>234</v>
      </c>
      <c r="B238" s="26">
        <f>IF(OR(C238="",F238=""),"",
"PRD-" &amp;
TEXT(DAY(C238),"00") &amp;
CHOOSE(MONTH(C238),"A","B","C","D","E","F","G","H","I","J","K","L") &amp;
TEXT(YEAR(C238),"00") &amp;
"-" &amp;
RIGHT(F238,4))</f>
        <v/>
      </c>
      <c r="C238" s="27" t="n"/>
      <c r="D238" s="26">
        <f>IF(F238="","",_xlfn.XLOOKUP(F238,purchase!F:F,purchase!B:B,""))</f>
        <v/>
      </c>
      <c r="E238" s="26">
        <f>IF(F238="","",_xlfn.XLOOKUP(F238,purchase!F:F,purchase!C:C,""))</f>
        <v/>
      </c>
      <c r="F238" s="4" t="n"/>
      <c r="G238" s="10">
        <f>IF(H238="NRFC","Natural Rubber Field Coagulam","")</f>
        <v/>
      </c>
      <c r="H238" s="10">
        <f>IF(F238="","",_xlfn.XLOOKUP(F238,purchase!F:F,purchase!E:E,""))</f>
        <v/>
      </c>
      <c r="I238" s="10">
        <f>IF(J238="ISNR20","Natural Rubber-TSNR (ISNR-20)","")</f>
        <v/>
      </c>
      <c r="J238" s="10">
        <f>IF(H238="NRFC","ISNR20","")</f>
        <v/>
      </c>
      <c r="K238" s="35">
        <f>_xlfn.SINGLE(IF(F238="","",_xlfn.XLOOKUP(F238,purchase!F:F,purchase!N:N,"")))</f>
        <v/>
      </c>
      <c r="L238" s="4" t="n"/>
      <c r="M238" s="86" t="n"/>
      <c r="N238" s="35">
        <f>IF(F238="","",
MAX(0,
_xlfn.XLOOKUP(F238,purchase!F:F,purchase!N:N,"")
-
SUMIFS(L:L,F:F,F238)))</f>
        <v/>
      </c>
      <c r="O238" s="35">
        <f>IF(OR(L238="",M238=""),"",L238-M238)</f>
        <v/>
      </c>
      <c r="P238" s="89">
        <f>_xlfn.SINGLE(IF(F238="","",_xlfn.XLOOKUP(F238,purchase!F:F,purchase!O:O,"")))</f>
        <v/>
      </c>
      <c r="Q238" s="83">
        <f>IF(OR(L238="",M238=""),"",M238/L238)</f>
        <v/>
      </c>
      <c r="R238" s="91">
        <f>IF(OR(P238="",Q238=""),"",Q238-P238)</f>
        <v/>
      </c>
    </row>
    <row r="239">
      <c r="A239" s="25" t="n">
        <v>235</v>
      </c>
      <c r="B239" s="26">
        <f>IF(OR(C239="",F239=""),"",
"PRD-" &amp;
TEXT(DAY(C239),"00") &amp;
CHOOSE(MONTH(C239),"A","B","C","D","E","F","G","H","I","J","K","L") &amp;
TEXT(YEAR(C239),"00") &amp;
"-" &amp;
RIGHT(F239,4))</f>
        <v/>
      </c>
      <c r="C239" s="27" t="n"/>
      <c r="D239" s="26">
        <f>IF(F239="","",_xlfn.XLOOKUP(F239,purchase!F:F,purchase!B:B,""))</f>
        <v/>
      </c>
      <c r="E239" s="26">
        <f>IF(F239="","",_xlfn.XLOOKUP(F239,purchase!F:F,purchase!C:C,""))</f>
        <v/>
      </c>
      <c r="F239" s="4" t="n"/>
      <c r="G239" s="10">
        <f>IF(H239="NRFC","Natural Rubber Field Coagulam","")</f>
        <v/>
      </c>
      <c r="H239" s="10">
        <f>IF(F239="","",_xlfn.XLOOKUP(F239,purchase!F:F,purchase!E:E,""))</f>
        <v/>
      </c>
      <c r="I239" s="10">
        <f>IF(J239="ISNR20","Natural Rubber-TSNR (ISNR-20)","")</f>
        <v/>
      </c>
      <c r="J239" s="10">
        <f>IF(H239="NRFC","ISNR20","")</f>
        <v/>
      </c>
      <c r="K239" s="35">
        <f>_xlfn.SINGLE(IF(F239="","",_xlfn.XLOOKUP(F239,purchase!F:F,purchase!N:N,"")))</f>
        <v/>
      </c>
      <c r="L239" s="4" t="n"/>
      <c r="M239" s="86" t="n"/>
      <c r="N239" s="35">
        <f>IF(F239="","",
MAX(0,
_xlfn.XLOOKUP(F239,purchase!F:F,purchase!N:N,"")
-
SUMIFS(L:L,F:F,F239)))</f>
        <v/>
      </c>
      <c r="O239" s="35">
        <f>IF(OR(L239="",M239=""),"",L239-M239)</f>
        <v/>
      </c>
      <c r="P239" s="89">
        <f>_xlfn.SINGLE(IF(F239="","",_xlfn.XLOOKUP(F239,purchase!F:F,purchase!O:O,"")))</f>
        <v/>
      </c>
      <c r="Q239" s="83">
        <f>IF(OR(L239="",M239=""),"",M239/L239)</f>
        <v/>
      </c>
      <c r="R239" s="91">
        <f>IF(OR(P239="",Q239=""),"",Q239-P239)</f>
        <v/>
      </c>
    </row>
    <row r="240">
      <c r="A240" s="25" t="n">
        <v>236</v>
      </c>
      <c r="B240" s="26">
        <f>IF(OR(C240="",F240=""),"",
"PRD-" &amp;
TEXT(DAY(C240),"00") &amp;
CHOOSE(MONTH(C240),"A","B","C","D","E","F","G","H","I","J","K","L") &amp;
TEXT(YEAR(C240),"00") &amp;
"-" &amp;
RIGHT(F240,4))</f>
        <v/>
      </c>
      <c r="C240" s="27" t="n"/>
      <c r="D240" s="26">
        <f>IF(F240="","",_xlfn.XLOOKUP(F240,purchase!F:F,purchase!B:B,""))</f>
        <v/>
      </c>
      <c r="E240" s="26">
        <f>IF(F240="","",_xlfn.XLOOKUP(F240,purchase!F:F,purchase!C:C,""))</f>
        <v/>
      </c>
      <c r="F240" s="4" t="n"/>
      <c r="G240" s="10">
        <f>IF(H240="NRFC","Natural Rubber Field Coagulam","")</f>
        <v/>
      </c>
      <c r="H240" s="10">
        <f>IF(F240="","",_xlfn.XLOOKUP(F240,purchase!F:F,purchase!E:E,""))</f>
        <v/>
      </c>
      <c r="I240" s="10">
        <f>IF(J240="ISNR20","Natural Rubber-TSNR (ISNR-20)","")</f>
        <v/>
      </c>
      <c r="J240" s="10">
        <f>IF(H240="NRFC","ISNR20","")</f>
        <v/>
      </c>
      <c r="K240" s="35">
        <f>_xlfn.SINGLE(IF(F240="","",_xlfn.XLOOKUP(F240,purchase!F:F,purchase!N:N,"")))</f>
        <v/>
      </c>
      <c r="L240" s="4" t="n"/>
      <c r="M240" s="86" t="n"/>
      <c r="N240" s="35">
        <f>IF(F240="","",
MAX(0,
_xlfn.XLOOKUP(F240,purchase!F:F,purchase!N:N,"")
-
SUMIFS(L:L,F:F,F240)))</f>
        <v/>
      </c>
      <c r="O240" s="35">
        <f>IF(OR(L240="",M240=""),"",L240-M240)</f>
        <v/>
      </c>
      <c r="P240" s="89">
        <f>_xlfn.SINGLE(IF(F240="","",_xlfn.XLOOKUP(F240,purchase!F:F,purchase!O:O,"")))</f>
        <v/>
      </c>
      <c r="Q240" s="83">
        <f>IF(OR(L240="",M240=""),"",M240/L240)</f>
        <v/>
      </c>
      <c r="R240" s="91">
        <f>IF(OR(P240="",Q240=""),"",Q240-P240)</f>
        <v/>
      </c>
    </row>
    <row r="241">
      <c r="A241" s="25" t="n">
        <v>237</v>
      </c>
      <c r="B241" s="26">
        <f>IF(OR(C241="",F241=""),"",
"PRD-" &amp;
TEXT(DAY(C241),"00") &amp;
CHOOSE(MONTH(C241),"A","B","C","D","E","F","G","H","I","J","K","L") &amp;
TEXT(YEAR(C241),"00") &amp;
"-" &amp;
RIGHT(F241,4))</f>
        <v/>
      </c>
      <c r="C241" s="27" t="n"/>
      <c r="D241" s="26">
        <f>IF(F241="","",_xlfn.XLOOKUP(F241,purchase!F:F,purchase!B:B,""))</f>
        <v/>
      </c>
      <c r="E241" s="26">
        <f>IF(F241="","",_xlfn.XLOOKUP(F241,purchase!F:F,purchase!C:C,""))</f>
        <v/>
      </c>
      <c r="F241" s="4" t="n"/>
      <c r="G241" s="10">
        <f>IF(H241="NRFC","Natural Rubber Field Coagulam","")</f>
        <v/>
      </c>
      <c r="H241" s="10">
        <f>IF(F241="","",_xlfn.XLOOKUP(F241,purchase!F:F,purchase!E:E,""))</f>
        <v/>
      </c>
      <c r="I241" s="10">
        <f>IF(J241="ISNR20","Natural Rubber-TSNR (ISNR-20)","")</f>
        <v/>
      </c>
      <c r="J241" s="10">
        <f>IF(H241="NRFC","ISNR20","")</f>
        <v/>
      </c>
      <c r="K241" s="35">
        <f>_xlfn.SINGLE(IF(F241="","",_xlfn.XLOOKUP(F241,purchase!F:F,purchase!N:N,"")))</f>
        <v/>
      </c>
      <c r="L241" s="4" t="n"/>
      <c r="M241" s="86" t="n"/>
      <c r="N241" s="35">
        <f>IF(F241="","",
MAX(0,
_xlfn.XLOOKUP(F241,purchase!F:F,purchase!N:N,"")
-
SUMIFS(L:L,F:F,F241)))</f>
        <v/>
      </c>
      <c r="O241" s="35">
        <f>IF(OR(L241="",M241=""),"",L241-M241)</f>
        <v/>
      </c>
      <c r="P241" s="89">
        <f>_xlfn.SINGLE(IF(F241="","",_xlfn.XLOOKUP(F241,purchase!F:F,purchase!O:O,"")))</f>
        <v/>
      </c>
      <c r="Q241" s="83">
        <f>IF(OR(L241="",M241=""),"",M241/L241)</f>
        <v/>
      </c>
      <c r="R241" s="91">
        <f>IF(OR(P241="",Q241=""),"",Q241-P241)</f>
        <v/>
      </c>
    </row>
    <row r="242">
      <c r="A242" s="25" t="n">
        <v>238</v>
      </c>
      <c r="B242" s="26">
        <f>IF(OR(C242="",F242=""),"",
"PRD-" &amp;
TEXT(DAY(C242),"00") &amp;
CHOOSE(MONTH(C242),"A","B","C","D","E","F","G","H","I","J","K","L") &amp;
TEXT(YEAR(C242),"00") &amp;
"-" &amp;
RIGHT(F242,4))</f>
        <v/>
      </c>
      <c r="C242" s="27" t="n"/>
      <c r="D242" s="26">
        <f>IF(F242="","",_xlfn.XLOOKUP(F242,purchase!F:F,purchase!B:B,""))</f>
        <v/>
      </c>
      <c r="E242" s="26">
        <f>IF(F242="","",_xlfn.XLOOKUP(F242,purchase!F:F,purchase!C:C,""))</f>
        <v/>
      </c>
      <c r="F242" s="4" t="n"/>
      <c r="G242" s="10">
        <f>IF(H242="NRFC","Natural Rubber Field Coagulam","")</f>
        <v/>
      </c>
      <c r="H242" s="10">
        <f>IF(F242="","",_xlfn.XLOOKUP(F242,purchase!F:F,purchase!E:E,""))</f>
        <v/>
      </c>
      <c r="I242" s="10">
        <f>IF(J242="ISNR20","Natural Rubber-TSNR (ISNR-20)","")</f>
        <v/>
      </c>
      <c r="J242" s="10">
        <f>IF(H242="NRFC","ISNR20","")</f>
        <v/>
      </c>
      <c r="K242" s="35">
        <f>_xlfn.SINGLE(IF(F242="","",_xlfn.XLOOKUP(F242,purchase!F:F,purchase!N:N,"")))</f>
        <v/>
      </c>
      <c r="L242" s="4" t="n"/>
      <c r="M242" s="86" t="n"/>
      <c r="N242" s="35">
        <f>IF(F242="","",
MAX(0,
_xlfn.XLOOKUP(F242,purchase!F:F,purchase!N:N,"")
-
SUMIFS(L:L,F:F,F242)))</f>
        <v/>
      </c>
      <c r="O242" s="35">
        <f>IF(OR(L242="",M242=""),"",L242-M242)</f>
        <v/>
      </c>
      <c r="P242" s="89">
        <f>_xlfn.SINGLE(IF(F242="","",_xlfn.XLOOKUP(F242,purchase!F:F,purchase!O:O,"")))</f>
        <v/>
      </c>
      <c r="Q242" s="83">
        <f>IF(OR(L242="",M242=""),"",M242/L242)</f>
        <v/>
      </c>
      <c r="R242" s="91">
        <f>IF(OR(P242="",Q242=""),"",Q242-P242)</f>
        <v/>
      </c>
    </row>
    <row r="243">
      <c r="A243" s="25" t="n">
        <v>239</v>
      </c>
      <c r="B243" s="26">
        <f>IF(OR(C243="",F243=""),"",
"PRD-" &amp;
TEXT(DAY(C243),"00") &amp;
CHOOSE(MONTH(C243),"A","B","C","D","E","F","G","H","I","J","K","L") &amp;
TEXT(YEAR(C243),"00") &amp;
"-" &amp;
RIGHT(F243,4))</f>
        <v/>
      </c>
      <c r="C243" s="27" t="n"/>
      <c r="D243" s="26">
        <f>IF(F243="","",_xlfn.XLOOKUP(F243,purchase!F:F,purchase!B:B,""))</f>
        <v/>
      </c>
      <c r="E243" s="26">
        <f>IF(F243="","",_xlfn.XLOOKUP(F243,purchase!F:F,purchase!C:C,""))</f>
        <v/>
      </c>
      <c r="F243" s="4" t="n"/>
      <c r="G243" s="10">
        <f>IF(H243="NRFC","Natural Rubber Field Coagulam","")</f>
        <v/>
      </c>
      <c r="H243" s="10">
        <f>IF(F243="","",_xlfn.XLOOKUP(F243,purchase!F:F,purchase!E:E,""))</f>
        <v/>
      </c>
      <c r="I243" s="10">
        <f>IF(J243="ISNR20","Natural Rubber-TSNR (ISNR-20)","")</f>
        <v/>
      </c>
      <c r="J243" s="10">
        <f>IF(H243="NRFC","ISNR20","")</f>
        <v/>
      </c>
      <c r="K243" s="35">
        <f>_xlfn.SINGLE(IF(F243="","",_xlfn.XLOOKUP(F243,purchase!F:F,purchase!N:N,"")))</f>
        <v/>
      </c>
      <c r="L243" s="4" t="n"/>
      <c r="M243" s="86" t="n"/>
      <c r="N243" s="35">
        <f>IF(F243="","",
MAX(0,
_xlfn.XLOOKUP(F243,purchase!F:F,purchase!N:N,"")
-
SUMIFS(L:L,F:F,F243)))</f>
        <v/>
      </c>
      <c r="O243" s="35">
        <f>IF(OR(L243="",M243=""),"",L243-M243)</f>
        <v/>
      </c>
      <c r="P243" s="89">
        <f>_xlfn.SINGLE(IF(F243="","",_xlfn.XLOOKUP(F243,purchase!F:F,purchase!O:O,"")))</f>
        <v/>
      </c>
      <c r="Q243" s="83">
        <f>IF(OR(L243="",M243=""),"",M243/L243)</f>
        <v/>
      </c>
      <c r="R243" s="91">
        <f>IF(OR(P243="",Q243=""),"",Q243-P243)</f>
        <v/>
      </c>
    </row>
    <row r="244">
      <c r="A244" s="25" t="n">
        <v>240</v>
      </c>
      <c r="B244" s="26">
        <f>IF(OR(C244="",F244=""),"",
"PRD-" &amp;
TEXT(DAY(C244),"00") &amp;
CHOOSE(MONTH(C244),"A","B","C","D","E","F","G","H","I","J","K","L") &amp;
TEXT(YEAR(C244),"00") &amp;
"-" &amp;
RIGHT(F244,4))</f>
        <v/>
      </c>
      <c r="C244" s="27" t="n"/>
      <c r="D244" s="26">
        <f>IF(F244="","",_xlfn.XLOOKUP(F244,purchase!F:F,purchase!B:B,""))</f>
        <v/>
      </c>
      <c r="E244" s="26">
        <f>IF(F244="","",_xlfn.XLOOKUP(F244,purchase!F:F,purchase!C:C,""))</f>
        <v/>
      </c>
      <c r="F244" s="4" t="n"/>
      <c r="G244" s="10">
        <f>IF(H244="NRFC","Natural Rubber Field Coagulam","")</f>
        <v/>
      </c>
      <c r="H244" s="10">
        <f>IF(F244="","",_xlfn.XLOOKUP(F244,purchase!F:F,purchase!E:E,""))</f>
        <v/>
      </c>
      <c r="I244" s="10">
        <f>IF(J244="ISNR20","Natural Rubber-TSNR (ISNR-20)","")</f>
        <v/>
      </c>
      <c r="J244" s="10">
        <f>IF(H244="NRFC","ISNR20","")</f>
        <v/>
      </c>
      <c r="K244" s="35">
        <f>_xlfn.SINGLE(IF(F244="","",_xlfn.XLOOKUP(F244,purchase!F:F,purchase!N:N,"")))</f>
        <v/>
      </c>
      <c r="L244" s="4" t="n"/>
      <c r="M244" s="86" t="n"/>
      <c r="N244" s="35">
        <f>IF(F244="","",
MAX(0,
_xlfn.XLOOKUP(F244,purchase!F:F,purchase!N:N,"")
-
SUMIFS(L:L,F:F,F244)))</f>
        <v/>
      </c>
      <c r="O244" s="35">
        <f>IF(OR(L244="",M244=""),"",L244-M244)</f>
        <v/>
      </c>
      <c r="P244" s="89">
        <f>_xlfn.SINGLE(IF(F244="","",_xlfn.XLOOKUP(F244,purchase!F:F,purchase!O:O,"")))</f>
        <v/>
      </c>
      <c r="Q244" s="83">
        <f>IF(OR(L244="",M244=""),"",M244/L244)</f>
        <v/>
      </c>
      <c r="R244" s="91">
        <f>IF(OR(P244="",Q244=""),"",Q244-P244)</f>
        <v/>
      </c>
    </row>
    <row r="245">
      <c r="A245" s="25" t="n">
        <v>241</v>
      </c>
      <c r="B245" s="26">
        <f>IF(OR(C245="",F245=""),"",
"PRD-" &amp;
TEXT(DAY(C245),"00") &amp;
CHOOSE(MONTH(C245),"A","B","C","D","E","F","G","H","I","J","K","L") &amp;
TEXT(YEAR(C245),"00") &amp;
"-" &amp;
RIGHT(F245,4))</f>
        <v/>
      </c>
      <c r="C245" s="27" t="n"/>
      <c r="D245" s="26">
        <f>IF(F245="","",_xlfn.XLOOKUP(F245,purchase!F:F,purchase!B:B,""))</f>
        <v/>
      </c>
      <c r="E245" s="26">
        <f>IF(F245="","",_xlfn.XLOOKUP(F245,purchase!F:F,purchase!C:C,""))</f>
        <v/>
      </c>
      <c r="F245" s="4" t="n"/>
      <c r="G245" s="10">
        <f>IF(H245="NRFC","Natural Rubber Field Coagulam","")</f>
        <v/>
      </c>
      <c r="H245" s="10">
        <f>IF(F245="","",_xlfn.XLOOKUP(F245,purchase!F:F,purchase!E:E,""))</f>
        <v/>
      </c>
      <c r="I245" s="10">
        <f>IF(J245="ISNR20","Natural Rubber-TSNR (ISNR-20)","")</f>
        <v/>
      </c>
      <c r="J245" s="10">
        <f>IF(H245="NRFC","ISNR20","")</f>
        <v/>
      </c>
      <c r="K245" s="35">
        <f>_xlfn.SINGLE(IF(F245="","",_xlfn.XLOOKUP(F245,purchase!F:F,purchase!N:N,"")))</f>
        <v/>
      </c>
      <c r="L245" s="4" t="n"/>
      <c r="M245" s="86" t="n"/>
      <c r="N245" s="35">
        <f>IF(F245="","",
MAX(0,
_xlfn.XLOOKUP(F245,purchase!F:F,purchase!N:N,"")
-
SUMIFS(L:L,F:F,F245)))</f>
        <v/>
      </c>
      <c r="O245" s="35">
        <f>IF(OR(L245="",M245=""),"",L245-M245)</f>
        <v/>
      </c>
      <c r="P245" s="89">
        <f>_xlfn.SINGLE(IF(F245="","",_xlfn.XLOOKUP(F245,purchase!F:F,purchase!O:O,"")))</f>
        <v/>
      </c>
      <c r="Q245" s="83">
        <f>IF(OR(L245="",M245=""),"",M245/L245)</f>
        <v/>
      </c>
      <c r="R245" s="91">
        <f>IF(OR(P245="",Q245=""),"",Q245-P245)</f>
        <v/>
      </c>
    </row>
    <row r="246">
      <c r="A246" s="25" t="n">
        <v>242</v>
      </c>
      <c r="B246" s="26">
        <f>IF(OR(C246="",F246=""),"",
"PRD-" &amp;
TEXT(DAY(C246),"00") &amp;
CHOOSE(MONTH(C246),"A","B","C","D","E","F","G","H","I","J","K","L") &amp;
TEXT(YEAR(C246),"00") &amp;
"-" &amp;
RIGHT(F246,4))</f>
        <v/>
      </c>
      <c r="C246" s="27" t="n"/>
      <c r="D246" s="26">
        <f>IF(F246="","",_xlfn.XLOOKUP(F246,purchase!F:F,purchase!B:B,""))</f>
        <v/>
      </c>
      <c r="E246" s="26">
        <f>IF(F246="","",_xlfn.XLOOKUP(F246,purchase!F:F,purchase!C:C,""))</f>
        <v/>
      </c>
      <c r="F246" s="4" t="n"/>
      <c r="G246" s="10">
        <f>IF(H246="NRFC","Natural Rubber Field Coagulam","")</f>
        <v/>
      </c>
      <c r="H246" s="10">
        <f>IF(F246="","",_xlfn.XLOOKUP(F246,purchase!F:F,purchase!E:E,""))</f>
        <v/>
      </c>
      <c r="I246" s="10">
        <f>IF(J246="ISNR20","Natural Rubber-TSNR (ISNR-20)","")</f>
        <v/>
      </c>
      <c r="J246" s="10">
        <f>IF(H246="NRFC","ISNR20","")</f>
        <v/>
      </c>
      <c r="K246" s="35">
        <f>_xlfn.SINGLE(IF(F246="","",_xlfn.XLOOKUP(F246,purchase!F:F,purchase!N:N,"")))</f>
        <v/>
      </c>
      <c r="L246" s="4" t="n"/>
      <c r="M246" s="86" t="n"/>
      <c r="N246" s="35">
        <f>IF(F246="","",
MAX(0,
_xlfn.XLOOKUP(F246,purchase!F:F,purchase!N:N,"")
-
SUMIFS(L:L,F:F,F246)))</f>
        <v/>
      </c>
      <c r="O246" s="35">
        <f>IF(OR(L246="",M246=""),"",L246-M246)</f>
        <v/>
      </c>
      <c r="P246" s="89">
        <f>_xlfn.SINGLE(IF(F246="","",_xlfn.XLOOKUP(F246,purchase!F:F,purchase!O:O,"")))</f>
        <v/>
      </c>
      <c r="Q246" s="83">
        <f>IF(OR(L246="",M246=""),"",M246/L246)</f>
        <v/>
      </c>
      <c r="R246" s="91">
        <f>IF(OR(P246="",Q246=""),"",Q246-P246)</f>
        <v/>
      </c>
    </row>
    <row r="247">
      <c r="A247" s="25" t="n">
        <v>243</v>
      </c>
      <c r="B247" s="26">
        <f>IF(OR(C247="",F247=""),"",
"PRD-" &amp;
TEXT(DAY(C247),"00") &amp;
CHOOSE(MONTH(C247),"A","B","C","D","E","F","G","H","I","J","K","L") &amp;
TEXT(YEAR(C247),"00") &amp;
"-" &amp;
RIGHT(F247,4))</f>
        <v/>
      </c>
      <c r="C247" s="27" t="n"/>
      <c r="D247" s="26">
        <f>IF(F247="","",_xlfn.XLOOKUP(F247,purchase!F:F,purchase!B:B,""))</f>
        <v/>
      </c>
      <c r="E247" s="26">
        <f>IF(F247="","",_xlfn.XLOOKUP(F247,purchase!F:F,purchase!C:C,""))</f>
        <v/>
      </c>
      <c r="F247" s="4" t="n"/>
      <c r="G247" s="10">
        <f>IF(H247="NRFC","Natural Rubber Field Coagulam","")</f>
        <v/>
      </c>
      <c r="H247" s="10">
        <f>IF(F247="","",_xlfn.XLOOKUP(F247,purchase!F:F,purchase!E:E,""))</f>
        <v/>
      </c>
      <c r="I247" s="10">
        <f>IF(J247="ISNR20","Natural Rubber-TSNR (ISNR-20)","")</f>
        <v/>
      </c>
      <c r="J247" s="10">
        <f>IF(H247="NRFC","ISNR20","")</f>
        <v/>
      </c>
      <c r="K247" s="35">
        <f>_xlfn.SINGLE(IF(F247="","",_xlfn.XLOOKUP(F247,purchase!F:F,purchase!N:N,"")))</f>
        <v/>
      </c>
      <c r="L247" s="4" t="n"/>
      <c r="M247" s="86" t="n"/>
      <c r="N247" s="35">
        <f>IF(F247="","",
MAX(0,
_xlfn.XLOOKUP(F247,purchase!F:F,purchase!N:N,"")
-
SUMIFS(L:L,F:F,F247)))</f>
        <v/>
      </c>
      <c r="O247" s="35">
        <f>IF(OR(L247="",M247=""),"",L247-M247)</f>
        <v/>
      </c>
      <c r="P247" s="89">
        <f>_xlfn.SINGLE(IF(F247="","",_xlfn.XLOOKUP(F247,purchase!F:F,purchase!O:O,"")))</f>
        <v/>
      </c>
      <c r="Q247" s="83">
        <f>IF(OR(L247="",M247=""),"",M247/L247)</f>
        <v/>
      </c>
      <c r="R247" s="91">
        <f>IF(OR(P247="",Q247=""),"",Q247-P247)</f>
        <v/>
      </c>
    </row>
    <row r="248">
      <c r="A248" s="25" t="n">
        <v>244</v>
      </c>
      <c r="B248" s="26">
        <f>IF(OR(C248="",F248=""),"",
"PRD-" &amp;
TEXT(DAY(C248),"00") &amp;
CHOOSE(MONTH(C248),"A","B","C","D","E","F","G","H","I","J","K","L") &amp;
TEXT(YEAR(C248),"00") &amp;
"-" &amp;
RIGHT(F248,4))</f>
        <v/>
      </c>
      <c r="C248" s="27" t="n"/>
      <c r="D248" s="26">
        <f>IF(F248="","",_xlfn.XLOOKUP(F248,purchase!F:F,purchase!B:B,""))</f>
        <v/>
      </c>
      <c r="E248" s="26">
        <f>IF(F248="","",_xlfn.XLOOKUP(F248,purchase!F:F,purchase!C:C,""))</f>
        <v/>
      </c>
      <c r="F248" s="4" t="n"/>
      <c r="G248" s="10">
        <f>IF(H248="NRFC","Natural Rubber Field Coagulam","")</f>
        <v/>
      </c>
      <c r="H248" s="10">
        <f>IF(F248="","",_xlfn.XLOOKUP(F248,purchase!F:F,purchase!E:E,""))</f>
        <v/>
      </c>
      <c r="I248" s="10">
        <f>IF(J248="ISNR20","Natural Rubber-TSNR (ISNR-20)","")</f>
        <v/>
      </c>
      <c r="J248" s="10">
        <f>IF(H248="NRFC","ISNR20","")</f>
        <v/>
      </c>
      <c r="K248" s="35">
        <f>_xlfn.SINGLE(IF(F248="","",_xlfn.XLOOKUP(F248,purchase!F:F,purchase!N:N,"")))</f>
        <v/>
      </c>
      <c r="L248" s="4" t="n"/>
      <c r="M248" s="86" t="n"/>
      <c r="N248" s="35">
        <f>IF(F248="","",
MAX(0,
_xlfn.XLOOKUP(F248,purchase!F:F,purchase!N:N,"")
-
SUMIFS(L:L,F:F,F248)))</f>
        <v/>
      </c>
      <c r="O248" s="35">
        <f>IF(OR(L248="",M248=""),"",L248-M248)</f>
        <v/>
      </c>
      <c r="P248" s="89">
        <f>_xlfn.SINGLE(IF(F248="","",_xlfn.XLOOKUP(F248,purchase!F:F,purchase!O:O,"")))</f>
        <v/>
      </c>
      <c r="Q248" s="83">
        <f>IF(OR(L248="",M248=""),"",M248/L248)</f>
        <v/>
      </c>
      <c r="R248" s="91">
        <f>IF(OR(P248="",Q248=""),"",Q248-P248)</f>
        <v/>
      </c>
    </row>
    <row r="249">
      <c r="A249" s="25" t="n">
        <v>245</v>
      </c>
      <c r="B249" s="26">
        <f>IF(OR(C249="",F249=""),"",
"PRD-" &amp;
TEXT(DAY(C249),"00") &amp;
CHOOSE(MONTH(C249),"A","B","C","D","E","F","G","H","I","J","K","L") &amp;
TEXT(YEAR(C249),"00") &amp;
"-" &amp;
RIGHT(F249,4))</f>
        <v/>
      </c>
      <c r="C249" s="27" t="n"/>
      <c r="D249" s="26">
        <f>IF(F249="","",_xlfn.XLOOKUP(F249,purchase!F:F,purchase!B:B,""))</f>
        <v/>
      </c>
      <c r="E249" s="26">
        <f>IF(F249="","",_xlfn.XLOOKUP(F249,purchase!F:F,purchase!C:C,""))</f>
        <v/>
      </c>
      <c r="F249" s="4" t="n"/>
      <c r="G249" s="10">
        <f>IF(H249="NRFC","Natural Rubber Field Coagulam","")</f>
        <v/>
      </c>
      <c r="H249" s="10">
        <f>IF(F249="","",_xlfn.XLOOKUP(F249,purchase!F:F,purchase!E:E,""))</f>
        <v/>
      </c>
      <c r="I249" s="10">
        <f>IF(J249="ISNR20","Natural Rubber-TSNR (ISNR-20)","")</f>
        <v/>
      </c>
      <c r="J249" s="10">
        <f>IF(H249="NRFC","ISNR20","")</f>
        <v/>
      </c>
      <c r="K249" s="35">
        <f>_xlfn.SINGLE(IF(F249="","",_xlfn.XLOOKUP(F249,purchase!F:F,purchase!N:N,"")))</f>
        <v/>
      </c>
      <c r="L249" s="4" t="n"/>
      <c r="M249" s="86" t="n"/>
      <c r="N249" s="35">
        <f>IF(F249="","",
MAX(0,
_xlfn.XLOOKUP(F249,purchase!F:F,purchase!N:N,"")
-
SUMIFS(L:L,F:F,F249)))</f>
        <v/>
      </c>
      <c r="O249" s="35">
        <f>IF(OR(L249="",M249=""),"",L249-M249)</f>
        <v/>
      </c>
      <c r="P249" s="89">
        <f>_xlfn.SINGLE(IF(F249="","",_xlfn.XLOOKUP(F249,purchase!F:F,purchase!O:O,"")))</f>
        <v/>
      </c>
      <c r="Q249" s="83">
        <f>IF(OR(L249="",M249=""),"",M249/L249)</f>
        <v/>
      </c>
      <c r="R249" s="91">
        <f>IF(OR(P249="",Q249=""),"",Q249-P249)</f>
        <v/>
      </c>
    </row>
    <row r="250">
      <c r="A250" s="25" t="n">
        <v>246</v>
      </c>
      <c r="B250" s="26">
        <f>IF(OR(C250="",F250=""),"",
"PRD-" &amp;
TEXT(DAY(C250),"00") &amp;
CHOOSE(MONTH(C250),"A","B","C","D","E","F","G","H","I","J","K","L") &amp;
TEXT(YEAR(C250),"00") &amp;
"-" &amp;
RIGHT(F250,4))</f>
        <v/>
      </c>
      <c r="C250" s="27" t="n"/>
      <c r="D250" s="26">
        <f>IF(F250="","",_xlfn.XLOOKUP(F250,purchase!F:F,purchase!B:B,""))</f>
        <v/>
      </c>
      <c r="E250" s="26">
        <f>IF(F250="","",_xlfn.XLOOKUP(F250,purchase!F:F,purchase!C:C,""))</f>
        <v/>
      </c>
      <c r="F250" s="4" t="n"/>
      <c r="G250" s="10">
        <f>IF(H250="NRFC","Natural Rubber Field Coagulam","")</f>
        <v/>
      </c>
      <c r="H250" s="10">
        <f>IF(F250="","",_xlfn.XLOOKUP(F250,purchase!F:F,purchase!E:E,""))</f>
        <v/>
      </c>
      <c r="I250" s="10">
        <f>IF(J250="ISNR20","Natural Rubber-TSNR (ISNR-20)","")</f>
        <v/>
      </c>
      <c r="J250" s="10">
        <f>IF(H250="NRFC","ISNR20","")</f>
        <v/>
      </c>
      <c r="K250" s="35">
        <f>_xlfn.SINGLE(IF(F250="","",_xlfn.XLOOKUP(F250,purchase!F:F,purchase!N:N,"")))</f>
        <v/>
      </c>
      <c r="L250" s="4" t="n"/>
      <c r="M250" s="86" t="n"/>
      <c r="N250" s="35">
        <f>IF(F250="","",
MAX(0,
_xlfn.XLOOKUP(F250,purchase!F:F,purchase!N:N,"")
-
SUMIFS(L:L,F:F,F250)))</f>
        <v/>
      </c>
      <c r="O250" s="35">
        <f>IF(OR(L250="",M250=""),"",L250-M250)</f>
        <v/>
      </c>
      <c r="P250" s="89">
        <f>_xlfn.SINGLE(IF(F250="","",_xlfn.XLOOKUP(F250,purchase!F:F,purchase!O:O,"")))</f>
        <v/>
      </c>
      <c r="Q250" s="83">
        <f>IF(OR(L250="",M250=""),"",M250/L250)</f>
        <v/>
      </c>
      <c r="R250" s="91">
        <f>IF(OR(P250="",Q250=""),"",Q250-P250)</f>
        <v/>
      </c>
    </row>
    <row r="251">
      <c r="A251" s="25" t="n">
        <v>247</v>
      </c>
      <c r="B251" s="26">
        <f>IF(OR(C251="",F251=""),"",
"PRD-" &amp;
TEXT(DAY(C251),"00") &amp;
CHOOSE(MONTH(C251),"A","B","C","D","E","F","G","H","I","J","K","L") &amp;
TEXT(YEAR(C251),"00") &amp;
"-" &amp;
RIGHT(F251,4))</f>
        <v/>
      </c>
      <c r="C251" s="27" t="n"/>
      <c r="D251" s="26">
        <f>IF(F251="","",_xlfn.XLOOKUP(F251,purchase!F:F,purchase!B:B,""))</f>
        <v/>
      </c>
      <c r="E251" s="26">
        <f>IF(F251="","",_xlfn.XLOOKUP(F251,purchase!F:F,purchase!C:C,""))</f>
        <v/>
      </c>
      <c r="F251" s="4" t="n"/>
      <c r="G251" s="10">
        <f>IF(H251="NRFC","Natural Rubber Field Coagulam","")</f>
        <v/>
      </c>
      <c r="H251" s="10">
        <f>IF(F251="","",_xlfn.XLOOKUP(F251,purchase!F:F,purchase!E:E,""))</f>
        <v/>
      </c>
      <c r="I251" s="10">
        <f>IF(J251="ISNR20","Natural Rubber-TSNR (ISNR-20)","")</f>
        <v/>
      </c>
      <c r="J251" s="10">
        <f>IF(H251="NRFC","ISNR20","")</f>
        <v/>
      </c>
      <c r="K251" s="35">
        <f>_xlfn.SINGLE(IF(F251="","",_xlfn.XLOOKUP(F251,purchase!F:F,purchase!N:N,"")))</f>
        <v/>
      </c>
      <c r="L251" s="4" t="n"/>
      <c r="M251" s="86" t="n"/>
      <c r="N251" s="35">
        <f>IF(F251="","",
MAX(0,
_xlfn.XLOOKUP(F251,purchase!F:F,purchase!N:N,"")
-
SUMIFS(L:L,F:F,F251)))</f>
        <v/>
      </c>
      <c r="O251" s="35">
        <f>IF(OR(L251="",M251=""),"",L251-M251)</f>
        <v/>
      </c>
      <c r="P251" s="89">
        <f>_xlfn.SINGLE(IF(F251="","",_xlfn.XLOOKUP(F251,purchase!F:F,purchase!O:O,"")))</f>
        <v/>
      </c>
      <c r="Q251" s="83">
        <f>IF(OR(L251="",M251=""),"",M251/L251)</f>
        <v/>
      </c>
      <c r="R251" s="91">
        <f>IF(OR(P251="",Q251=""),"",Q251-P251)</f>
        <v/>
      </c>
    </row>
    <row r="252">
      <c r="A252" s="25" t="n">
        <v>248</v>
      </c>
      <c r="B252" s="26">
        <f>IF(OR(C252="",F252=""),"",
"PRD-" &amp;
TEXT(DAY(C252),"00") &amp;
CHOOSE(MONTH(C252),"A","B","C","D","E","F","G","H","I","J","K","L") &amp;
TEXT(YEAR(C252),"00") &amp;
"-" &amp;
RIGHT(F252,4))</f>
        <v/>
      </c>
      <c r="C252" s="27" t="n"/>
      <c r="D252" s="26">
        <f>IF(F252="","",_xlfn.XLOOKUP(F252,purchase!F:F,purchase!B:B,""))</f>
        <v/>
      </c>
      <c r="E252" s="26">
        <f>IF(F252="","",_xlfn.XLOOKUP(F252,purchase!F:F,purchase!C:C,""))</f>
        <v/>
      </c>
      <c r="F252" s="4" t="n"/>
      <c r="G252" s="10">
        <f>IF(H252="NRFC","Natural Rubber Field Coagulam","")</f>
        <v/>
      </c>
      <c r="H252" s="10">
        <f>IF(F252="","",_xlfn.XLOOKUP(F252,purchase!F:F,purchase!E:E,""))</f>
        <v/>
      </c>
      <c r="I252" s="10">
        <f>IF(J252="ISNR20","Natural Rubber-TSNR (ISNR-20)","")</f>
        <v/>
      </c>
      <c r="J252" s="10">
        <f>IF(H252="NRFC","ISNR20","")</f>
        <v/>
      </c>
      <c r="K252" s="35">
        <f>_xlfn.SINGLE(IF(F252="","",_xlfn.XLOOKUP(F252,purchase!F:F,purchase!N:N,"")))</f>
        <v/>
      </c>
      <c r="L252" s="4" t="n"/>
      <c r="M252" s="86" t="n"/>
      <c r="N252" s="35">
        <f>IF(F252="","",
MAX(0,
_xlfn.XLOOKUP(F252,purchase!F:F,purchase!N:N,"")
-
SUMIFS(L:L,F:F,F252)))</f>
        <v/>
      </c>
      <c r="O252" s="35">
        <f>IF(OR(L252="",M252=""),"",L252-M252)</f>
        <v/>
      </c>
      <c r="P252" s="89">
        <f>_xlfn.SINGLE(IF(F252="","",_xlfn.XLOOKUP(F252,purchase!F:F,purchase!O:O,"")))</f>
        <v/>
      </c>
      <c r="Q252" s="83">
        <f>IF(OR(L252="",M252=""),"",M252/L252)</f>
        <v/>
      </c>
      <c r="R252" s="91">
        <f>IF(OR(P252="",Q252=""),"",Q252-P252)</f>
        <v/>
      </c>
    </row>
    <row r="253">
      <c r="A253" s="25" t="n">
        <v>249</v>
      </c>
      <c r="B253" s="26">
        <f>IF(OR(C253="",F253=""),"",
"PRD-" &amp;
TEXT(DAY(C253),"00") &amp;
CHOOSE(MONTH(C253),"A","B","C","D","E","F","G","H","I","J","K","L") &amp;
TEXT(YEAR(C253),"00") &amp;
"-" &amp;
RIGHT(F253,4))</f>
        <v/>
      </c>
      <c r="C253" s="27" t="n"/>
      <c r="D253" s="26">
        <f>IF(F253="","",_xlfn.XLOOKUP(F253,purchase!F:F,purchase!B:B,""))</f>
        <v/>
      </c>
      <c r="E253" s="26">
        <f>IF(F253="","",_xlfn.XLOOKUP(F253,purchase!F:F,purchase!C:C,""))</f>
        <v/>
      </c>
      <c r="F253" s="4" t="n"/>
      <c r="G253" s="10">
        <f>IF(H253="NRFC","Natural Rubber Field Coagulam","")</f>
        <v/>
      </c>
      <c r="H253" s="10">
        <f>IF(F253="","",_xlfn.XLOOKUP(F253,purchase!F:F,purchase!E:E,""))</f>
        <v/>
      </c>
      <c r="I253" s="10">
        <f>IF(J253="ISNR20","Natural Rubber-TSNR (ISNR-20)","")</f>
        <v/>
      </c>
      <c r="J253" s="10">
        <f>IF(H253="NRFC","ISNR20","")</f>
        <v/>
      </c>
      <c r="K253" s="35">
        <f>_xlfn.SINGLE(IF(F253="","",_xlfn.XLOOKUP(F253,purchase!F:F,purchase!N:N,"")))</f>
        <v/>
      </c>
      <c r="L253" s="4" t="n"/>
      <c r="M253" s="86" t="n"/>
      <c r="N253" s="35">
        <f>IF(F253="","",
MAX(0,
_xlfn.XLOOKUP(F253,purchase!F:F,purchase!N:N,"")
-
SUMIFS(L:L,F:F,F253)))</f>
        <v/>
      </c>
      <c r="O253" s="35">
        <f>IF(OR(L253="",M253=""),"",L253-M253)</f>
        <v/>
      </c>
      <c r="P253" s="89">
        <f>_xlfn.SINGLE(IF(F253="","",_xlfn.XLOOKUP(F253,purchase!F:F,purchase!O:O,"")))</f>
        <v/>
      </c>
      <c r="Q253" s="83">
        <f>IF(OR(L253="",M253=""),"",M253/L253)</f>
        <v/>
      </c>
      <c r="R253" s="91">
        <f>IF(OR(P253="",Q253=""),"",Q253-P253)</f>
        <v/>
      </c>
    </row>
    <row r="254">
      <c r="A254" s="25" t="n">
        <v>250</v>
      </c>
      <c r="B254" s="26">
        <f>IF(OR(C254="",F254=""),"",
"PRD-" &amp;
TEXT(DAY(C254),"00") &amp;
CHOOSE(MONTH(C254),"A","B","C","D","E","F","G","H","I","J","K","L") &amp;
TEXT(YEAR(C254),"00") &amp;
"-" &amp;
RIGHT(F254,4))</f>
        <v/>
      </c>
      <c r="C254" s="27" t="n"/>
      <c r="D254" s="26">
        <f>IF(F254="","",_xlfn.XLOOKUP(F254,purchase!F:F,purchase!B:B,""))</f>
        <v/>
      </c>
      <c r="E254" s="26">
        <f>IF(F254="","",_xlfn.XLOOKUP(F254,purchase!F:F,purchase!C:C,""))</f>
        <v/>
      </c>
      <c r="F254" s="4" t="n"/>
      <c r="G254" s="10">
        <f>IF(H254="NRFC","Natural Rubber Field Coagulam","")</f>
        <v/>
      </c>
      <c r="H254" s="10">
        <f>IF(F254="","",_xlfn.XLOOKUP(F254,purchase!F:F,purchase!E:E,""))</f>
        <v/>
      </c>
      <c r="I254" s="10">
        <f>IF(J254="ISNR20","Natural Rubber-TSNR (ISNR-20)","")</f>
        <v/>
      </c>
      <c r="J254" s="10">
        <f>IF(H254="NRFC","ISNR20","")</f>
        <v/>
      </c>
      <c r="K254" s="35">
        <f>_xlfn.SINGLE(IF(F254="","",_xlfn.XLOOKUP(F254,purchase!F:F,purchase!N:N,"")))</f>
        <v/>
      </c>
      <c r="L254" s="4" t="n"/>
      <c r="M254" s="86" t="n"/>
      <c r="N254" s="35">
        <f>IF(F254="","",
MAX(0,
_xlfn.XLOOKUP(F254,purchase!F:F,purchase!N:N,"")
-
SUMIFS(L:L,F:F,F254)))</f>
        <v/>
      </c>
      <c r="O254" s="35">
        <f>IF(OR(L254="",M254=""),"",L254-M254)</f>
        <v/>
      </c>
      <c r="P254" s="89">
        <f>_xlfn.SINGLE(IF(F254="","",_xlfn.XLOOKUP(F254,purchase!F:F,purchase!O:O,"")))</f>
        <v/>
      </c>
      <c r="Q254" s="83">
        <f>IF(OR(L254="",M254=""),"",M254/L254)</f>
        <v/>
      </c>
      <c r="R254" s="91">
        <f>IF(OR(P254="",Q254=""),"",Q254-P254)</f>
        <v/>
      </c>
    </row>
    <row r="255">
      <c r="A255" s="25" t="n">
        <v>251</v>
      </c>
      <c r="B255" s="26">
        <f>IF(OR(C255="",F255=""),"",
"PRD-" &amp;
TEXT(DAY(C255),"00") &amp;
CHOOSE(MONTH(C255),"A","B","C","D","E","F","G","H","I","J","K","L") &amp;
TEXT(YEAR(C255),"00") &amp;
"-" &amp;
RIGHT(F255,4))</f>
        <v/>
      </c>
      <c r="C255" s="27" t="n"/>
      <c r="D255" s="26">
        <f>IF(F255="","",_xlfn.XLOOKUP(F255,purchase!F:F,purchase!B:B,""))</f>
        <v/>
      </c>
      <c r="E255" s="26">
        <f>IF(F255="","",_xlfn.XLOOKUP(F255,purchase!F:F,purchase!C:C,""))</f>
        <v/>
      </c>
      <c r="F255" s="4" t="n"/>
      <c r="G255" s="10">
        <f>IF(H255="NRFC","Natural Rubber Field Coagulam","")</f>
        <v/>
      </c>
      <c r="H255" s="10">
        <f>IF(F255="","",_xlfn.XLOOKUP(F255,purchase!F:F,purchase!E:E,""))</f>
        <v/>
      </c>
      <c r="I255" s="10">
        <f>IF(J255="ISNR20","Natural Rubber-TSNR (ISNR-20)","")</f>
        <v/>
      </c>
      <c r="J255" s="10">
        <f>IF(H255="NRFC","ISNR20","")</f>
        <v/>
      </c>
      <c r="K255" s="35">
        <f>_xlfn.SINGLE(IF(F255="","",_xlfn.XLOOKUP(F255,purchase!F:F,purchase!N:N,"")))</f>
        <v/>
      </c>
      <c r="L255" s="4" t="n"/>
      <c r="M255" s="86" t="n"/>
      <c r="N255" s="35">
        <f>IF(F255="","",
MAX(0,
_xlfn.XLOOKUP(F255,purchase!F:F,purchase!N:N,"")
-
SUMIFS(L:L,F:F,F255)))</f>
        <v/>
      </c>
      <c r="O255" s="35">
        <f>IF(OR(L255="",M255=""),"",L255-M255)</f>
        <v/>
      </c>
      <c r="P255" s="89">
        <f>_xlfn.SINGLE(IF(F255="","",_xlfn.XLOOKUP(F255,purchase!F:F,purchase!O:O,"")))</f>
        <v/>
      </c>
      <c r="Q255" s="83">
        <f>IF(OR(L255="",M255=""),"",M255/L255)</f>
        <v/>
      </c>
      <c r="R255" s="91">
        <f>IF(OR(P255="",Q255=""),"",Q255-P255)</f>
        <v/>
      </c>
    </row>
    <row r="256">
      <c r="A256" s="25" t="n">
        <v>252</v>
      </c>
      <c r="B256" s="26">
        <f>IF(OR(C256="",F256=""),"",
"PRD-" &amp;
TEXT(DAY(C256),"00") &amp;
CHOOSE(MONTH(C256),"A","B","C","D","E","F","G","H","I","J","K","L") &amp;
TEXT(YEAR(C256),"00") &amp;
"-" &amp;
RIGHT(F256,4))</f>
        <v/>
      </c>
      <c r="C256" s="27" t="n"/>
      <c r="D256" s="26">
        <f>IF(F256="","",_xlfn.XLOOKUP(F256,purchase!F:F,purchase!B:B,""))</f>
        <v/>
      </c>
      <c r="E256" s="26">
        <f>IF(F256="","",_xlfn.XLOOKUP(F256,purchase!F:F,purchase!C:C,""))</f>
        <v/>
      </c>
      <c r="F256" s="4" t="n"/>
      <c r="G256" s="10">
        <f>IF(H256="NRFC","Natural Rubber Field Coagulam","")</f>
        <v/>
      </c>
      <c r="H256" s="10">
        <f>IF(F256="","",_xlfn.XLOOKUP(F256,purchase!F:F,purchase!E:E,""))</f>
        <v/>
      </c>
      <c r="I256" s="10">
        <f>IF(J256="ISNR20","Natural Rubber-TSNR (ISNR-20)","")</f>
        <v/>
      </c>
      <c r="J256" s="10">
        <f>IF(H256="NRFC","ISNR20","")</f>
        <v/>
      </c>
      <c r="K256" s="35">
        <f>_xlfn.SINGLE(IF(F256="","",_xlfn.XLOOKUP(F256,purchase!F:F,purchase!N:N,"")))</f>
        <v/>
      </c>
      <c r="L256" s="4" t="n"/>
      <c r="M256" s="86" t="n"/>
      <c r="N256" s="35">
        <f>IF(F256="","",
MAX(0,
_xlfn.XLOOKUP(F256,purchase!F:F,purchase!N:N,"")
-
SUMIFS(L:L,F:F,F256)))</f>
        <v/>
      </c>
      <c r="O256" s="35">
        <f>IF(OR(L256="",M256=""),"",L256-M256)</f>
        <v/>
      </c>
      <c r="P256" s="89">
        <f>_xlfn.SINGLE(IF(F256="","",_xlfn.XLOOKUP(F256,purchase!F:F,purchase!O:O,"")))</f>
        <v/>
      </c>
      <c r="Q256" s="83">
        <f>IF(OR(L256="",M256=""),"",M256/L256)</f>
        <v/>
      </c>
      <c r="R256" s="91">
        <f>IF(OR(P256="",Q256=""),"",Q256-P256)</f>
        <v/>
      </c>
    </row>
    <row r="257">
      <c r="A257" s="25" t="n">
        <v>253</v>
      </c>
      <c r="B257" s="26">
        <f>IF(OR(C257="",F257=""),"",
"PRD-" &amp;
TEXT(DAY(C257),"00") &amp;
CHOOSE(MONTH(C257),"A","B","C","D","E","F","G","H","I","J","K","L") &amp;
TEXT(YEAR(C257),"00") &amp;
"-" &amp;
RIGHT(F257,4))</f>
        <v/>
      </c>
      <c r="C257" s="27" t="n"/>
      <c r="D257" s="26">
        <f>IF(F257="","",_xlfn.XLOOKUP(F257,purchase!F:F,purchase!B:B,""))</f>
        <v/>
      </c>
      <c r="E257" s="26">
        <f>IF(F257="","",_xlfn.XLOOKUP(F257,purchase!F:F,purchase!C:C,""))</f>
        <v/>
      </c>
      <c r="F257" s="4" t="n"/>
      <c r="G257" s="10">
        <f>IF(H257="NRFC","Natural Rubber Field Coagulam","")</f>
        <v/>
      </c>
      <c r="H257" s="10">
        <f>IF(F257="","",_xlfn.XLOOKUP(F257,purchase!F:F,purchase!E:E,""))</f>
        <v/>
      </c>
      <c r="I257" s="10">
        <f>IF(J257="ISNR20","Natural Rubber-TSNR (ISNR-20)","")</f>
        <v/>
      </c>
      <c r="J257" s="10">
        <f>IF(H257="NRFC","ISNR20","")</f>
        <v/>
      </c>
      <c r="K257" s="35">
        <f>_xlfn.SINGLE(IF(F257="","",_xlfn.XLOOKUP(F257,purchase!F:F,purchase!N:N,"")))</f>
        <v/>
      </c>
      <c r="L257" s="4" t="n"/>
      <c r="M257" s="86" t="n"/>
      <c r="N257" s="35">
        <f>IF(F257="","",
MAX(0,
_xlfn.XLOOKUP(F257,purchase!F:F,purchase!N:N,"")
-
SUMIFS(L:L,F:F,F257)))</f>
        <v/>
      </c>
      <c r="O257" s="35">
        <f>IF(OR(L257="",M257=""),"",L257-M257)</f>
        <v/>
      </c>
      <c r="P257" s="89">
        <f>_xlfn.SINGLE(IF(F257="","",_xlfn.XLOOKUP(F257,purchase!F:F,purchase!O:O,"")))</f>
        <v/>
      </c>
      <c r="Q257" s="83">
        <f>IF(OR(L257="",M257=""),"",M257/L257)</f>
        <v/>
      </c>
      <c r="R257" s="91">
        <f>IF(OR(P257="",Q257=""),"",Q257-P257)</f>
        <v/>
      </c>
    </row>
    <row r="258">
      <c r="A258" s="25" t="n">
        <v>254</v>
      </c>
      <c r="B258" s="26">
        <f>IF(OR(C258="",F258=""),"",
"PRD-" &amp;
TEXT(DAY(C258),"00") &amp;
CHOOSE(MONTH(C258),"A","B","C","D","E","F","G","H","I","J","K","L") &amp;
TEXT(YEAR(C258),"00") &amp;
"-" &amp;
RIGHT(F258,4))</f>
        <v/>
      </c>
      <c r="C258" s="27" t="n"/>
      <c r="D258" s="26">
        <f>IF(F258="","",_xlfn.XLOOKUP(F258,purchase!F:F,purchase!B:B,""))</f>
        <v/>
      </c>
      <c r="E258" s="26">
        <f>IF(F258="","",_xlfn.XLOOKUP(F258,purchase!F:F,purchase!C:C,""))</f>
        <v/>
      </c>
      <c r="F258" s="4" t="n"/>
      <c r="G258" s="10">
        <f>IF(H258="NRFC","Natural Rubber Field Coagulam","")</f>
        <v/>
      </c>
      <c r="H258" s="10">
        <f>IF(F258="","",_xlfn.XLOOKUP(F258,purchase!F:F,purchase!E:E,""))</f>
        <v/>
      </c>
      <c r="I258" s="10">
        <f>IF(J258="ISNR20","Natural Rubber-TSNR (ISNR-20)","")</f>
        <v/>
      </c>
      <c r="J258" s="10">
        <f>IF(H258="NRFC","ISNR20","")</f>
        <v/>
      </c>
      <c r="K258" s="35">
        <f>_xlfn.SINGLE(IF(F258="","",_xlfn.XLOOKUP(F258,purchase!F:F,purchase!N:N,"")))</f>
        <v/>
      </c>
      <c r="L258" s="4" t="n"/>
      <c r="M258" s="86" t="n"/>
      <c r="N258" s="35">
        <f>IF(F258="","",
MAX(0,
_xlfn.XLOOKUP(F258,purchase!F:F,purchase!N:N,"")
-
SUMIFS(L:L,F:F,F258)))</f>
        <v/>
      </c>
      <c r="O258" s="35">
        <f>IF(OR(L258="",M258=""),"",L258-M258)</f>
        <v/>
      </c>
      <c r="P258" s="89">
        <f>_xlfn.SINGLE(IF(F258="","",_xlfn.XLOOKUP(F258,purchase!F:F,purchase!O:O,"")))</f>
        <v/>
      </c>
      <c r="Q258" s="83">
        <f>IF(OR(L258="",M258=""),"",M258/L258)</f>
        <v/>
      </c>
      <c r="R258" s="91">
        <f>IF(OR(P258="",Q258=""),"",Q258-P258)</f>
        <v/>
      </c>
    </row>
    <row r="259">
      <c r="A259" s="25" t="n">
        <v>255</v>
      </c>
      <c r="B259" s="26">
        <f>IF(OR(C259="",F259=""),"",
"PRD-" &amp;
TEXT(DAY(C259),"00") &amp;
CHOOSE(MONTH(C259),"A","B","C","D","E","F","G","H","I","J","K","L") &amp;
TEXT(YEAR(C259),"00") &amp;
"-" &amp;
RIGHT(F259,4))</f>
        <v/>
      </c>
      <c r="C259" s="27" t="n"/>
      <c r="D259" s="26">
        <f>IF(F259="","",_xlfn.XLOOKUP(F259,purchase!F:F,purchase!B:B,""))</f>
        <v/>
      </c>
      <c r="E259" s="26">
        <f>IF(F259="","",_xlfn.XLOOKUP(F259,purchase!F:F,purchase!C:C,""))</f>
        <v/>
      </c>
      <c r="F259" s="4" t="n"/>
      <c r="G259" s="10">
        <f>IF(H259="NRFC","Natural Rubber Field Coagulam","")</f>
        <v/>
      </c>
      <c r="H259" s="10">
        <f>IF(F259="","",_xlfn.XLOOKUP(F259,purchase!F:F,purchase!E:E,""))</f>
        <v/>
      </c>
      <c r="I259" s="10">
        <f>IF(J259="ISNR20","Natural Rubber-TSNR (ISNR-20)","")</f>
        <v/>
      </c>
      <c r="J259" s="10">
        <f>IF(H259="NRFC","ISNR20","")</f>
        <v/>
      </c>
      <c r="K259" s="35">
        <f>_xlfn.SINGLE(IF(F259="","",_xlfn.XLOOKUP(F259,purchase!F:F,purchase!N:N,"")))</f>
        <v/>
      </c>
      <c r="L259" s="4" t="n"/>
      <c r="M259" s="86" t="n"/>
      <c r="N259" s="35">
        <f>IF(F259="","",
MAX(0,
_xlfn.XLOOKUP(F259,purchase!F:F,purchase!N:N,"")
-
SUMIFS(L:L,F:F,F259)))</f>
        <v/>
      </c>
      <c r="O259" s="35">
        <f>IF(OR(L259="",M259=""),"",L259-M259)</f>
        <v/>
      </c>
      <c r="P259" s="89">
        <f>_xlfn.SINGLE(IF(F259="","",_xlfn.XLOOKUP(F259,purchase!F:F,purchase!O:O,"")))</f>
        <v/>
      </c>
      <c r="Q259" s="83">
        <f>IF(OR(L259="",M259=""),"",M259/L259)</f>
        <v/>
      </c>
      <c r="R259" s="91">
        <f>IF(OR(P259="",Q259=""),"",Q259-P259)</f>
        <v/>
      </c>
    </row>
    <row r="260">
      <c r="A260" s="25" t="n">
        <v>256</v>
      </c>
      <c r="B260" s="26">
        <f>IF(OR(C260="",F260=""),"",
"PRD-" &amp;
TEXT(DAY(C260),"00") &amp;
CHOOSE(MONTH(C260),"A","B","C","D","E","F","G","H","I","J","K","L") &amp;
TEXT(YEAR(C260),"00") &amp;
"-" &amp;
RIGHT(F260,4))</f>
        <v/>
      </c>
      <c r="C260" s="27" t="n"/>
      <c r="D260" s="26">
        <f>IF(F260="","",_xlfn.XLOOKUP(F260,purchase!F:F,purchase!B:B,""))</f>
        <v/>
      </c>
      <c r="E260" s="26">
        <f>IF(F260="","",_xlfn.XLOOKUP(F260,purchase!F:F,purchase!C:C,""))</f>
        <v/>
      </c>
      <c r="F260" s="4" t="n"/>
      <c r="G260" s="10">
        <f>IF(H260="NRFC","Natural Rubber Field Coagulam","")</f>
        <v/>
      </c>
      <c r="H260" s="10">
        <f>IF(F260="","",_xlfn.XLOOKUP(F260,purchase!F:F,purchase!E:E,""))</f>
        <v/>
      </c>
      <c r="I260" s="10">
        <f>IF(J260="ISNR20","Natural Rubber-TSNR (ISNR-20)","")</f>
        <v/>
      </c>
      <c r="J260" s="10">
        <f>IF(H260="NRFC","ISNR20","")</f>
        <v/>
      </c>
      <c r="K260" s="35">
        <f>_xlfn.SINGLE(IF(F260="","",_xlfn.XLOOKUP(F260,purchase!F:F,purchase!N:N,"")))</f>
        <v/>
      </c>
      <c r="L260" s="4" t="n"/>
      <c r="M260" s="86" t="n"/>
      <c r="N260" s="35">
        <f>IF(F260="","",
MAX(0,
_xlfn.XLOOKUP(F260,purchase!F:F,purchase!N:N,"")
-
SUMIFS(L:L,F:F,F260)))</f>
        <v/>
      </c>
      <c r="O260" s="35">
        <f>IF(OR(L260="",M260=""),"",L260-M260)</f>
        <v/>
      </c>
      <c r="P260" s="89">
        <f>_xlfn.SINGLE(IF(F260="","",_xlfn.XLOOKUP(F260,purchase!F:F,purchase!O:O,"")))</f>
        <v/>
      </c>
      <c r="Q260" s="83">
        <f>IF(OR(L260="",M260=""),"",M260/L260)</f>
        <v/>
      </c>
      <c r="R260" s="91">
        <f>IF(OR(P260="",Q260=""),"",Q260-P260)</f>
        <v/>
      </c>
    </row>
    <row r="261">
      <c r="A261" s="25" t="n">
        <v>257</v>
      </c>
      <c r="B261" s="26">
        <f>IF(OR(C261="",F261=""),"",
"PRD-" &amp;
TEXT(DAY(C261),"00") &amp;
CHOOSE(MONTH(C261),"A","B","C","D","E","F","G","H","I","J","K","L") &amp;
TEXT(YEAR(C261),"00") &amp;
"-" &amp;
RIGHT(F261,4))</f>
        <v/>
      </c>
      <c r="C261" s="27" t="n"/>
      <c r="D261" s="26">
        <f>IF(F261="","",_xlfn.XLOOKUP(F261,purchase!F:F,purchase!B:B,""))</f>
        <v/>
      </c>
      <c r="E261" s="26">
        <f>IF(F261="","",_xlfn.XLOOKUP(F261,purchase!F:F,purchase!C:C,""))</f>
        <v/>
      </c>
      <c r="F261" s="4" t="n"/>
      <c r="G261" s="10">
        <f>IF(H261="NRFC","Natural Rubber Field Coagulam","")</f>
        <v/>
      </c>
      <c r="H261" s="10">
        <f>IF(F261="","",_xlfn.XLOOKUP(F261,purchase!F:F,purchase!E:E,""))</f>
        <v/>
      </c>
      <c r="I261" s="10">
        <f>IF(J261="ISNR20","Natural Rubber-TSNR (ISNR-20)","")</f>
        <v/>
      </c>
      <c r="J261" s="10">
        <f>IF(H261="NRFC","ISNR20","")</f>
        <v/>
      </c>
      <c r="K261" s="35">
        <f>_xlfn.SINGLE(IF(F261="","",_xlfn.XLOOKUP(F261,purchase!F:F,purchase!N:N,"")))</f>
        <v/>
      </c>
      <c r="L261" s="4" t="n"/>
      <c r="M261" s="86" t="n"/>
      <c r="N261" s="35">
        <f>IF(F261="","",
MAX(0,
_xlfn.XLOOKUP(F261,purchase!F:F,purchase!N:N,"")
-
SUMIFS(L:L,F:F,F261)))</f>
        <v/>
      </c>
      <c r="O261" s="35">
        <f>IF(OR(L261="",M261=""),"",L261-M261)</f>
        <v/>
      </c>
      <c r="P261" s="89">
        <f>_xlfn.SINGLE(IF(F261="","",_xlfn.XLOOKUP(F261,purchase!F:F,purchase!O:O,"")))</f>
        <v/>
      </c>
      <c r="Q261" s="83">
        <f>IF(OR(L261="",M261=""),"",M261/L261)</f>
        <v/>
      </c>
      <c r="R261" s="91">
        <f>IF(OR(P261="",Q261=""),"",Q261-P261)</f>
        <v/>
      </c>
    </row>
    <row r="262">
      <c r="A262" s="25" t="n">
        <v>258</v>
      </c>
      <c r="B262" s="26">
        <f>IF(OR(C262="",F262=""),"",
"PRD-" &amp;
TEXT(DAY(C262),"00") &amp;
CHOOSE(MONTH(C262),"A","B","C","D","E","F","G","H","I","J","K","L") &amp;
TEXT(YEAR(C262),"00") &amp;
"-" &amp;
RIGHT(F262,4))</f>
        <v/>
      </c>
      <c r="C262" s="27" t="n"/>
      <c r="D262" s="26">
        <f>IF(F262="","",_xlfn.XLOOKUP(F262,purchase!F:F,purchase!B:B,""))</f>
        <v/>
      </c>
      <c r="E262" s="26">
        <f>IF(F262="","",_xlfn.XLOOKUP(F262,purchase!F:F,purchase!C:C,""))</f>
        <v/>
      </c>
      <c r="F262" s="4" t="n"/>
      <c r="G262" s="10">
        <f>IF(H262="NRFC","Natural Rubber Field Coagulam","")</f>
        <v/>
      </c>
      <c r="H262" s="10">
        <f>IF(F262="","",_xlfn.XLOOKUP(F262,purchase!F:F,purchase!E:E,""))</f>
        <v/>
      </c>
      <c r="I262" s="10">
        <f>IF(J262="ISNR20","Natural Rubber-TSNR (ISNR-20)","")</f>
        <v/>
      </c>
      <c r="J262" s="10">
        <f>IF(H262="NRFC","ISNR20","")</f>
        <v/>
      </c>
      <c r="K262" s="35">
        <f>_xlfn.SINGLE(IF(F262="","",_xlfn.XLOOKUP(F262,purchase!F:F,purchase!N:N,"")))</f>
        <v/>
      </c>
      <c r="L262" s="4" t="n"/>
      <c r="M262" s="86" t="n"/>
      <c r="N262" s="35">
        <f>IF(F262="","",
MAX(0,
_xlfn.XLOOKUP(F262,purchase!F:F,purchase!N:N,"")
-
SUMIFS(L:L,F:F,F262)))</f>
        <v/>
      </c>
      <c r="O262" s="35">
        <f>IF(OR(L262="",M262=""),"",L262-M262)</f>
        <v/>
      </c>
      <c r="P262" s="89">
        <f>_xlfn.SINGLE(IF(F262="","",_xlfn.XLOOKUP(F262,purchase!F:F,purchase!O:O,"")))</f>
        <v/>
      </c>
      <c r="Q262" s="83">
        <f>IF(OR(L262="",M262=""),"",M262/L262)</f>
        <v/>
      </c>
      <c r="R262" s="91">
        <f>IF(OR(P262="",Q262=""),"",Q262-P262)</f>
        <v/>
      </c>
    </row>
    <row r="263">
      <c r="A263" s="25" t="n">
        <v>259</v>
      </c>
      <c r="B263" s="26">
        <f>IF(OR(C263="",F263=""),"",
"PRD-" &amp;
TEXT(DAY(C263),"00") &amp;
CHOOSE(MONTH(C263),"A","B","C","D","E","F","G","H","I","J","K","L") &amp;
TEXT(YEAR(C263),"00") &amp;
"-" &amp;
RIGHT(F263,4))</f>
        <v/>
      </c>
      <c r="C263" s="27" t="n"/>
      <c r="D263" s="26">
        <f>IF(F263="","",_xlfn.XLOOKUP(F263,purchase!F:F,purchase!B:B,""))</f>
        <v/>
      </c>
      <c r="E263" s="26">
        <f>IF(F263="","",_xlfn.XLOOKUP(F263,purchase!F:F,purchase!C:C,""))</f>
        <v/>
      </c>
      <c r="F263" s="4" t="n"/>
      <c r="G263" s="10">
        <f>IF(H263="NRFC","Natural Rubber Field Coagulam","")</f>
        <v/>
      </c>
      <c r="H263" s="10">
        <f>IF(F263="","",_xlfn.XLOOKUP(F263,purchase!F:F,purchase!E:E,""))</f>
        <v/>
      </c>
      <c r="I263" s="10">
        <f>IF(J263="ISNR20","Natural Rubber-TSNR (ISNR-20)","")</f>
        <v/>
      </c>
      <c r="J263" s="10">
        <f>IF(H263="NRFC","ISNR20","")</f>
        <v/>
      </c>
      <c r="K263" s="35">
        <f>_xlfn.SINGLE(IF(F263="","",_xlfn.XLOOKUP(F263,purchase!F:F,purchase!N:N,"")))</f>
        <v/>
      </c>
      <c r="L263" s="4" t="n"/>
      <c r="M263" s="86" t="n"/>
      <c r="N263" s="35">
        <f>IF(F263="","",
MAX(0,
_xlfn.XLOOKUP(F263,purchase!F:F,purchase!N:N,"")
-
SUMIFS(L:L,F:F,F263)))</f>
        <v/>
      </c>
      <c r="O263" s="35">
        <f>IF(OR(L263="",M263=""),"",L263-M263)</f>
        <v/>
      </c>
      <c r="P263" s="89">
        <f>_xlfn.SINGLE(IF(F263="","",_xlfn.XLOOKUP(F263,purchase!F:F,purchase!O:O,"")))</f>
        <v/>
      </c>
      <c r="Q263" s="83">
        <f>IF(OR(L263="",M263=""),"",M263/L263)</f>
        <v/>
      </c>
      <c r="R263" s="91">
        <f>IF(OR(P263="",Q263=""),"",Q263-P263)</f>
        <v/>
      </c>
    </row>
    <row r="264">
      <c r="A264" s="25" t="n">
        <v>260</v>
      </c>
      <c r="B264" s="26">
        <f>IF(OR(C264="",F264=""),"",
"PRD-" &amp;
TEXT(DAY(C264),"00") &amp;
CHOOSE(MONTH(C264),"A","B","C","D","E","F","G","H","I","J","K","L") &amp;
TEXT(YEAR(C264),"00") &amp;
"-" &amp;
RIGHT(F264,4))</f>
        <v/>
      </c>
      <c r="C264" s="27" t="n"/>
      <c r="D264" s="26">
        <f>IF(F264="","",_xlfn.XLOOKUP(F264,purchase!F:F,purchase!B:B,""))</f>
        <v/>
      </c>
      <c r="E264" s="26">
        <f>IF(F264="","",_xlfn.XLOOKUP(F264,purchase!F:F,purchase!C:C,""))</f>
        <v/>
      </c>
      <c r="F264" s="4" t="n"/>
      <c r="G264" s="10">
        <f>IF(H264="NRFC","Natural Rubber Field Coagulam","")</f>
        <v/>
      </c>
      <c r="H264" s="10">
        <f>IF(F264="","",_xlfn.XLOOKUP(F264,purchase!F:F,purchase!E:E,""))</f>
        <v/>
      </c>
      <c r="I264" s="10">
        <f>IF(J264="ISNR20","Natural Rubber-TSNR (ISNR-20)","")</f>
        <v/>
      </c>
      <c r="J264" s="10">
        <f>IF(H264="NRFC","ISNR20","")</f>
        <v/>
      </c>
      <c r="K264" s="35">
        <f>_xlfn.SINGLE(IF(F264="","",_xlfn.XLOOKUP(F264,purchase!F:F,purchase!N:N,"")))</f>
        <v/>
      </c>
      <c r="L264" s="4" t="n"/>
      <c r="M264" s="86" t="n"/>
      <c r="N264" s="35">
        <f>IF(F264="","",
MAX(0,
_xlfn.XLOOKUP(F264,purchase!F:F,purchase!N:N,"")
-
SUMIFS(L:L,F:F,F264)))</f>
        <v/>
      </c>
      <c r="O264" s="35">
        <f>IF(OR(L264="",M264=""),"",L264-M264)</f>
        <v/>
      </c>
      <c r="P264" s="89">
        <f>_xlfn.SINGLE(IF(F264="","",_xlfn.XLOOKUP(F264,purchase!F:F,purchase!O:O,"")))</f>
        <v/>
      </c>
      <c r="Q264" s="83">
        <f>IF(OR(L264="",M264=""),"",M264/L264)</f>
        <v/>
      </c>
      <c r="R264" s="91">
        <f>IF(OR(P264="",Q264=""),"",Q264-P264)</f>
        <v/>
      </c>
    </row>
    <row r="265">
      <c r="A265" s="25" t="n">
        <v>261</v>
      </c>
      <c r="B265" s="26">
        <f>IF(OR(C265="",F265=""),"",
"PRD-" &amp;
TEXT(DAY(C265),"00") &amp;
CHOOSE(MONTH(C265),"A","B","C","D","E","F","G","H","I","J","K","L") &amp;
TEXT(YEAR(C265),"00") &amp;
"-" &amp;
RIGHT(F265,4))</f>
        <v/>
      </c>
      <c r="C265" s="27" t="n"/>
      <c r="D265" s="26">
        <f>IF(F265="","",_xlfn.XLOOKUP(F265,purchase!F:F,purchase!B:B,""))</f>
        <v/>
      </c>
      <c r="E265" s="26">
        <f>IF(F265="","",_xlfn.XLOOKUP(F265,purchase!F:F,purchase!C:C,""))</f>
        <v/>
      </c>
      <c r="F265" s="4" t="n"/>
      <c r="G265" s="10">
        <f>IF(H265="NRFC","Natural Rubber Field Coagulam","")</f>
        <v/>
      </c>
      <c r="H265" s="10">
        <f>IF(F265="","",_xlfn.XLOOKUP(F265,purchase!F:F,purchase!E:E,""))</f>
        <v/>
      </c>
      <c r="I265" s="10">
        <f>IF(J265="ISNR20","Natural Rubber-TSNR (ISNR-20)","")</f>
        <v/>
      </c>
      <c r="J265" s="10">
        <f>IF(H265="NRFC","ISNR20","")</f>
        <v/>
      </c>
      <c r="K265" s="35">
        <f>_xlfn.SINGLE(IF(F265="","",_xlfn.XLOOKUP(F265,purchase!F:F,purchase!N:N,"")))</f>
        <v/>
      </c>
      <c r="L265" s="4" t="n"/>
      <c r="M265" s="86" t="n"/>
      <c r="N265" s="35">
        <f>IF(F265="","",
MAX(0,
_xlfn.XLOOKUP(F265,purchase!F:F,purchase!N:N,"")
-
SUMIFS(L:L,F:F,F265)))</f>
        <v/>
      </c>
      <c r="O265" s="35">
        <f>IF(OR(L265="",M265=""),"",L265-M265)</f>
        <v/>
      </c>
      <c r="P265" s="89">
        <f>_xlfn.SINGLE(IF(F265="","",_xlfn.XLOOKUP(F265,purchase!F:F,purchase!O:O,"")))</f>
        <v/>
      </c>
      <c r="Q265" s="83">
        <f>IF(OR(L265="",M265=""),"",M265/L265)</f>
        <v/>
      </c>
      <c r="R265" s="91">
        <f>IF(OR(P265="",Q265=""),"",Q265-P265)</f>
        <v/>
      </c>
    </row>
    <row r="266">
      <c r="A266" s="25" t="n">
        <v>262</v>
      </c>
      <c r="B266" s="26">
        <f>IF(OR(C266="",F266=""),"",
"PRD-" &amp;
TEXT(DAY(C266),"00") &amp;
CHOOSE(MONTH(C266),"A","B","C","D","E","F","G","H","I","J","K","L") &amp;
TEXT(YEAR(C266),"00") &amp;
"-" &amp;
RIGHT(F266,4))</f>
        <v/>
      </c>
      <c r="C266" s="27" t="n"/>
      <c r="D266" s="26">
        <f>IF(F266="","",_xlfn.XLOOKUP(F266,purchase!F:F,purchase!B:B,""))</f>
        <v/>
      </c>
      <c r="E266" s="26">
        <f>IF(F266="","",_xlfn.XLOOKUP(F266,purchase!F:F,purchase!C:C,""))</f>
        <v/>
      </c>
      <c r="F266" s="4" t="n"/>
      <c r="G266" s="10">
        <f>IF(H266="NRFC","Natural Rubber Field Coagulam","")</f>
        <v/>
      </c>
      <c r="H266" s="10">
        <f>IF(F266="","",_xlfn.XLOOKUP(F266,purchase!F:F,purchase!E:E,""))</f>
        <v/>
      </c>
      <c r="I266" s="10">
        <f>IF(J266="ISNR20","Natural Rubber-TSNR (ISNR-20)","")</f>
        <v/>
      </c>
      <c r="J266" s="10">
        <f>IF(H266="NRFC","ISNR20","")</f>
        <v/>
      </c>
      <c r="K266" s="35">
        <f>_xlfn.SINGLE(IF(F266="","",_xlfn.XLOOKUP(F266,purchase!F:F,purchase!N:N,"")))</f>
        <v/>
      </c>
      <c r="L266" s="4" t="n"/>
      <c r="M266" s="86" t="n"/>
      <c r="N266" s="35">
        <f>IF(F266="","",
MAX(0,
_xlfn.XLOOKUP(F266,purchase!F:F,purchase!N:N,"")
-
SUMIFS(L:L,F:F,F266)))</f>
        <v/>
      </c>
      <c r="O266" s="35">
        <f>IF(OR(L266="",M266=""),"",L266-M266)</f>
        <v/>
      </c>
      <c r="P266" s="89">
        <f>_xlfn.SINGLE(IF(F266="","",_xlfn.XLOOKUP(F266,purchase!F:F,purchase!O:O,"")))</f>
        <v/>
      </c>
      <c r="Q266" s="83">
        <f>IF(OR(L266="",M266=""),"",M266/L266)</f>
        <v/>
      </c>
      <c r="R266" s="91">
        <f>IF(OR(P266="",Q266=""),"",Q266-P266)</f>
        <v/>
      </c>
    </row>
    <row r="267">
      <c r="A267" s="25" t="n">
        <v>263</v>
      </c>
      <c r="B267" s="26">
        <f>IF(OR(C267="",F267=""),"",
"PRD-" &amp;
TEXT(DAY(C267),"00") &amp;
CHOOSE(MONTH(C267),"A","B","C","D","E","F","G","H","I","J","K","L") &amp;
TEXT(YEAR(C267),"00") &amp;
"-" &amp;
RIGHT(F267,4))</f>
        <v/>
      </c>
      <c r="C267" s="27" t="n"/>
      <c r="D267" s="26">
        <f>IF(F267="","",_xlfn.XLOOKUP(F267,purchase!F:F,purchase!B:B,""))</f>
        <v/>
      </c>
      <c r="E267" s="26">
        <f>IF(F267="","",_xlfn.XLOOKUP(F267,purchase!F:F,purchase!C:C,""))</f>
        <v/>
      </c>
      <c r="F267" s="4" t="n"/>
      <c r="G267" s="10">
        <f>IF(H267="NRFC","Natural Rubber Field Coagulam","")</f>
        <v/>
      </c>
      <c r="H267" s="10">
        <f>IF(F267="","",_xlfn.XLOOKUP(F267,purchase!F:F,purchase!E:E,""))</f>
        <v/>
      </c>
      <c r="I267" s="10">
        <f>IF(J267="ISNR20","Natural Rubber-TSNR (ISNR-20)","")</f>
        <v/>
      </c>
      <c r="J267" s="10">
        <f>IF(H267="NRFC","ISNR20","")</f>
        <v/>
      </c>
      <c r="K267" s="35">
        <f>_xlfn.SINGLE(IF(F267="","",_xlfn.XLOOKUP(F267,purchase!F:F,purchase!N:N,"")))</f>
        <v/>
      </c>
      <c r="L267" s="4" t="n"/>
      <c r="M267" s="86" t="n"/>
      <c r="N267" s="35">
        <f>IF(F267="","",
MAX(0,
_xlfn.XLOOKUP(F267,purchase!F:F,purchase!N:N,"")
-
SUMIFS(L:L,F:F,F267)))</f>
        <v/>
      </c>
      <c r="O267" s="35">
        <f>IF(OR(L267="",M267=""),"",L267-M267)</f>
        <v/>
      </c>
      <c r="P267" s="89">
        <f>_xlfn.SINGLE(IF(F267="","",_xlfn.XLOOKUP(F267,purchase!F:F,purchase!O:O,"")))</f>
        <v/>
      </c>
      <c r="Q267" s="83">
        <f>IF(OR(L267="",M267=""),"",M267/L267)</f>
        <v/>
      </c>
      <c r="R267" s="91">
        <f>IF(OR(P267="",Q267=""),"",Q267-P267)</f>
        <v/>
      </c>
    </row>
    <row r="268">
      <c r="A268" s="25" t="n">
        <v>264</v>
      </c>
      <c r="B268" s="26">
        <f>IF(OR(C268="",F268=""),"",
"PRD-" &amp;
TEXT(DAY(C268),"00") &amp;
CHOOSE(MONTH(C268),"A","B","C","D","E","F","G","H","I","J","K","L") &amp;
TEXT(YEAR(C268),"00") &amp;
"-" &amp;
RIGHT(F268,4))</f>
        <v/>
      </c>
      <c r="C268" s="27" t="n"/>
      <c r="D268" s="26">
        <f>IF(F268="","",_xlfn.XLOOKUP(F268,purchase!F:F,purchase!B:B,""))</f>
        <v/>
      </c>
      <c r="E268" s="26">
        <f>IF(F268="","",_xlfn.XLOOKUP(F268,purchase!F:F,purchase!C:C,""))</f>
        <v/>
      </c>
      <c r="F268" s="4" t="n"/>
      <c r="G268" s="10">
        <f>IF(H268="NRFC","Natural Rubber Field Coagulam","")</f>
        <v/>
      </c>
      <c r="H268" s="10">
        <f>IF(F268="","",_xlfn.XLOOKUP(F268,purchase!F:F,purchase!E:E,""))</f>
        <v/>
      </c>
      <c r="I268" s="10">
        <f>IF(J268="ISNR20","Natural Rubber-TSNR (ISNR-20)","")</f>
        <v/>
      </c>
      <c r="J268" s="10">
        <f>IF(H268="NRFC","ISNR20","")</f>
        <v/>
      </c>
      <c r="K268" s="35">
        <f>_xlfn.SINGLE(IF(F268="","",_xlfn.XLOOKUP(F268,purchase!F:F,purchase!N:N,"")))</f>
        <v/>
      </c>
      <c r="L268" s="4" t="n"/>
      <c r="M268" s="86" t="n"/>
      <c r="N268" s="35">
        <f>IF(F268="","",
MAX(0,
_xlfn.XLOOKUP(F268,purchase!F:F,purchase!N:N,"")
-
SUMIFS(L:L,F:F,F268)))</f>
        <v/>
      </c>
      <c r="O268" s="35">
        <f>IF(OR(L268="",M268=""),"",L268-M268)</f>
        <v/>
      </c>
      <c r="P268" s="89">
        <f>_xlfn.SINGLE(IF(F268="","",_xlfn.XLOOKUP(F268,purchase!F:F,purchase!O:O,"")))</f>
        <v/>
      </c>
      <c r="Q268" s="83">
        <f>IF(OR(L268="",M268=""),"",M268/L268)</f>
        <v/>
      </c>
      <c r="R268" s="91">
        <f>IF(OR(P268="",Q268=""),"",Q268-P268)</f>
        <v/>
      </c>
    </row>
    <row r="269">
      <c r="A269" s="25" t="n">
        <v>265</v>
      </c>
      <c r="B269" s="26">
        <f>IF(OR(C269="",F269=""),"",
"PRD-" &amp;
TEXT(DAY(C269),"00") &amp;
CHOOSE(MONTH(C269),"A","B","C","D","E","F","G","H","I","J","K","L") &amp;
TEXT(YEAR(C269),"00") &amp;
"-" &amp;
RIGHT(F269,4))</f>
        <v/>
      </c>
      <c r="C269" s="27" t="n"/>
      <c r="D269" s="26">
        <f>IF(F269="","",_xlfn.XLOOKUP(F269,purchase!F:F,purchase!B:B,""))</f>
        <v/>
      </c>
      <c r="E269" s="26">
        <f>IF(F269="","",_xlfn.XLOOKUP(F269,purchase!F:F,purchase!C:C,""))</f>
        <v/>
      </c>
      <c r="F269" s="4" t="n"/>
      <c r="G269" s="10">
        <f>IF(H269="NRFC","Natural Rubber Field Coagulam","")</f>
        <v/>
      </c>
      <c r="H269" s="10">
        <f>IF(F269="","",_xlfn.XLOOKUP(F269,purchase!F:F,purchase!E:E,""))</f>
        <v/>
      </c>
      <c r="I269" s="10">
        <f>IF(J269="ISNR20","Natural Rubber-TSNR (ISNR-20)","")</f>
        <v/>
      </c>
      <c r="J269" s="10">
        <f>IF(H269="NRFC","ISNR20","")</f>
        <v/>
      </c>
      <c r="K269" s="35">
        <f>_xlfn.SINGLE(IF(F269="","",_xlfn.XLOOKUP(F269,purchase!F:F,purchase!N:N,"")))</f>
        <v/>
      </c>
      <c r="L269" s="4" t="n"/>
      <c r="M269" s="86" t="n"/>
      <c r="N269" s="35">
        <f>IF(F269="","",
MAX(0,
_xlfn.XLOOKUP(F269,purchase!F:F,purchase!N:N,"")
-
SUMIFS(L:L,F:F,F269)))</f>
        <v/>
      </c>
      <c r="O269" s="35">
        <f>IF(OR(L269="",M269=""),"",L269-M269)</f>
        <v/>
      </c>
      <c r="P269" s="89">
        <f>_xlfn.SINGLE(IF(F269="","",_xlfn.XLOOKUP(F269,purchase!F:F,purchase!O:O,"")))</f>
        <v/>
      </c>
      <c r="Q269" s="83">
        <f>IF(OR(L269="",M269=""),"",M269/L269)</f>
        <v/>
      </c>
      <c r="R269" s="91">
        <f>IF(OR(P269="",Q269=""),"",Q269-P269)</f>
        <v/>
      </c>
    </row>
    <row r="270">
      <c r="A270" s="25" t="n">
        <v>266</v>
      </c>
      <c r="B270" s="26">
        <f>IF(OR(C270="",F270=""),"",
"PRD-" &amp;
TEXT(DAY(C270),"00") &amp;
CHOOSE(MONTH(C270),"A","B","C","D","E","F","G","H","I","J","K","L") &amp;
TEXT(YEAR(C270),"00") &amp;
"-" &amp;
RIGHT(F270,4))</f>
        <v/>
      </c>
      <c r="C270" s="27" t="n"/>
      <c r="D270" s="26">
        <f>IF(F270="","",_xlfn.XLOOKUP(F270,purchase!F:F,purchase!B:B,""))</f>
        <v/>
      </c>
      <c r="E270" s="26">
        <f>IF(F270="","",_xlfn.XLOOKUP(F270,purchase!F:F,purchase!C:C,""))</f>
        <v/>
      </c>
      <c r="F270" s="4" t="n"/>
      <c r="G270" s="10">
        <f>IF(H270="NRFC","Natural Rubber Field Coagulam","")</f>
        <v/>
      </c>
      <c r="H270" s="10">
        <f>IF(F270="","",_xlfn.XLOOKUP(F270,purchase!F:F,purchase!E:E,""))</f>
        <v/>
      </c>
      <c r="I270" s="10">
        <f>IF(J270="ISNR20","Natural Rubber-TSNR (ISNR-20)","")</f>
        <v/>
      </c>
      <c r="J270" s="10">
        <f>IF(H270="NRFC","ISNR20","")</f>
        <v/>
      </c>
      <c r="K270" s="35">
        <f>_xlfn.SINGLE(IF(F270="","",_xlfn.XLOOKUP(F270,purchase!F:F,purchase!N:N,"")))</f>
        <v/>
      </c>
      <c r="L270" s="4" t="n"/>
      <c r="M270" s="86" t="n"/>
      <c r="N270" s="35">
        <f>IF(F270="","",
MAX(0,
_xlfn.XLOOKUP(F270,purchase!F:F,purchase!N:N,"")
-
SUMIFS(L:L,F:F,F270)))</f>
        <v/>
      </c>
      <c r="O270" s="35">
        <f>IF(OR(L270="",M270=""),"",L270-M270)</f>
        <v/>
      </c>
      <c r="P270" s="89">
        <f>_xlfn.SINGLE(IF(F270="","",_xlfn.XLOOKUP(F270,purchase!F:F,purchase!O:O,"")))</f>
        <v/>
      </c>
      <c r="Q270" s="83">
        <f>IF(OR(L270="",M270=""),"",M270/L270)</f>
        <v/>
      </c>
      <c r="R270" s="91">
        <f>IF(OR(P270="",Q270=""),"",Q270-P270)</f>
        <v/>
      </c>
    </row>
    <row r="271">
      <c r="A271" s="25" t="n">
        <v>267</v>
      </c>
      <c r="B271" s="26">
        <f>IF(OR(C271="",F271=""),"",
"PRD-" &amp;
TEXT(DAY(C271),"00") &amp;
CHOOSE(MONTH(C271),"A","B","C","D","E","F","G","H","I","J","K","L") &amp;
TEXT(YEAR(C271),"00") &amp;
"-" &amp;
RIGHT(F271,4))</f>
        <v/>
      </c>
      <c r="C271" s="27" t="n"/>
      <c r="D271" s="26">
        <f>IF(F271="","",_xlfn.XLOOKUP(F271,purchase!F:F,purchase!B:B,""))</f>
        <v/>
      </c>
      <c r="E271" s="26">
        <f>IF(F271="","",_xlfn.XLOOKUP(F271,purchase!F:F,purchase!C:C,""))</f>
        <v/>
      </c>
      <c r="F271" s="4" t="n"/>
      <c r="G271" s="10">
        <f>IF(H271="NRFC","Natural Rubber Field Coagulam","")</f>
        <v/>
      </c>
      <c r="H271" s="10">
        <f>IF(F271="","",_xlfn.XLOOKUP(F271,purchase!F:F,purchase!E:E,""))</f>
        <v/>
      </c>
      <c r="I271" s="10">
        <f>IF(J271="ISNR20","Natural Rubber-TSNR (ISNR-20)","")</f>
        <v/>
      </c>
      <c r="J271" s="10">
        <f>IF(H271="NRFC","ISNR20","")</f>
        <v/>
      </c>
      <c r="K271" s="35">
        <f>_xlfn.SINGLE(IF(F271="","",_xlfn.XLOOKUP(F271,purchase!F:F,purchase!N:N,"")))</f>
        <v/>
      </c>
      <c r="L271" s="4" t="n"/>
      <c r="M271" s="86" t="n"/>
      <c r="N271" s="35">
        <f>IF(F271="","",
MAX(0,
_xlfn.XLOOKUP(F271,purchase!F:F,purchase!N:N,"")
-
SUMIFS(L:L,F:F,F271)))</f>
        <v/>
      </c>
      <c r="O271" s="35">
        <f>IF(OR(L271="",M271=""),"",L271-M271)</f>
        <v/>
      </c>
      <c r="P271" s="89">
        <f>_xlfn.SINGLE(IF(F271="","",_xlfn.XLOOKUP(F271,purchase!F:F,purchase!O:O,"")))</f>
        <v/>
      </c>
      <c r="Q271" s="83">
        <f>IF(OR(L271="",M271=""),"",M271/L271)</f>
        <v/>
      </c>
      <c r="R271" s="91">
        <f>IF(OR(P271="",Q271=""),"",Q271-P271)</f>
        <v/>
      </c>
    </row>
    <row r="272">
      <c r="A272" s="25" t="n">
        <v>268</v>
      </c>
      <c r="B272" s="26">
        <f>IF(OR(C272="",F272=""),"",
"PRD-" &amp;
TEXT(DAY(C272),"00") &amp;
CHOOSE(MONTH(C272),"A","B","C","D","E","F","G","H","I","J","K","L") &amp;
TEXT(YEAR(C272),"00") &amp;
"-" &amp;
RIGHT(F272,4))</f>
        <v/>
      </c>
      <c r="C272" s="27" t="n"/>
      <c r="D272" s="26">
        <f>IF(F272="","",_xlfn.XLOOKUP(F272,purchase!F:F,purchase!B:B,""))</f>
        <v/>
      </c>
      <c r="E272" s="26">
        <f>IF(F272="","",_xlfn.XLOOKUP(F272,purchase!F:F,purchase!C:C,""))</f>
        <v/>
      </c>
      <c r="F272" s="4" t="n"/>
      <c r="G272" s="10">
        <f>IF(H272="NRFC","Natural Rubber Field Coagulam","")</f>
        <v/>
      </c>
      <c r="H272" s="10">
        <f>IF(F272="","",_xlfn.XLOOKUP(F272,purchase!F:F,purchase!E:E,""))</f>
        <v/>
      </c>
      <c r="I272" s="10">
        <f>IF(J272="ISNR20","Natural Rubber-TSNR (ISNR-20)","")</f>
        <v/>
      </c>
      <c r="J272" s="10">
        <f>IF(H272="NRFC","ISNR20","")</f>
        <v/>
      </c>
      <c r="K272" s="35">
        <f>_xlfn.SINGLE(IF(F272="","",_xlfn.XLOOKUP(F272,purchase!F:F,purchase!N:N,"")))</f>
        <v/>
      </c>
      <c r="L272" s="4" t="n"/>
      <c r="M272" s="86" t="n"/>
      <c r="N272" s="35">
        <f>IF(F272="","",
MAX(0,
_xlfn.XLOOKUP(F272,purchase!F:F,purchase!N:N,"")
-
SUMIFS(L:L,F:F,F272)))</f>
        <v/>
      </c>
      <c r="O272" s="35">
        <f>IF(OR(L272="",M272=""),"",L272-M272)</f>
        <v/>
      </c>
      <c r="P272" s="89">
        <f>_xlfn.SINGLE(IF(F272="","",_xlfn.XLOOKUP(F272,purchase!F:F,purchase!O:O,"")))</f>
        <v/>
      </c>
      <c r="Q272" s="83">
        <f>IF(OR(L272="",M272=""),"",M272/L272)</f>
        <v/>
      </c>
      <c r="R272" s="91">
        <f>IF(OR(P272="",Q272=""),"",Q272-P272)</f>
        <v/>
      </c>
    </row>
    <row r="273">
      <c r="A273" s="25" t="n">
        <v>269</v>
      </c>
      <c r="B273" s="26">
        <f>IF(OR(C273="",F273=""),"",
"PRD-" &amp;
TEXT(DAY(C273),"00") &amp;
CHOOSE(MONTH(C273),"A","B","C","D","E","F","G","H","I","J","K","L") &amp;
TEXT(YEAR(C273),"00") &amp;
"-" &amp;
RIGHT(F273,4))</f>
        <v/>
      </c>
      <c r="C273" s="27" t="n"/>
      <c r="D273" s="26">
        <f>IF(F273="","",_xlfn.XLOOKUP(F273,purchase!F:F,purchase!B:B,""))</f>
        <v/>
      </c>
      <c r="E273" s="26">
        <f>IF(F273="","",_xlfn.XLOOKUP(F273,purchase!F:F,purchase!C:C,""))</f>
        <v/>
      </c>
      <c r="F273" s="4" t="n"/>
      <c r="G273" s="10">
        <f>IF(H273="NRFC","Natural Rubber Field Coagulam","")</f>
        <v/>
      </c>
      <c r="H273" s="10">
        <f>IF(F273="","",_xlfn.XLOOKUP(F273,purchase!F:F,purchase!E:E,""))</f>
        <v/>
      </c>
      <c r="I273" s="10">
        <f>IF(J273="ISNR20","Natural Rubber-TSNR (ISNR-20)","")</f>
        <v/>
      </c>
      <c r="J273" s="10">
        <f>IF(H273="NRFC","ISNR20","")</f>
        <v/>
      </c>
      <c r="K273" s="35">
        <f>_xlfn.SINGLE(IF(F273="","",_xlfn.XLOOKUP(F273,purchase!F:F,purchase!N:N,"")))</f>
        <v/>
      </c>
      <c r="L273" s="4" t="n"/>
      <c r="M273" s="86" t="n"/>
      <c r="N273" s="35">
        <f>IF(F273="","",
MAX(0,
_xlfn.XLOOKUP(F273,purchase!F:F,purchase!N:N,"")
-
SUMIFS(L:L,F:F,F273)))</f>
        <v/>
      </c>
      <c r="O273" s="35">
        <f>IF(OR(L273="",M273=""),"",L273-M273)</f>
        <v/>
      </c>
      <c r="P273" s="89">
        <f>_xlfn.SINGLE(IF(F273="","",_xlfn.XLOOKUP(F273,purchase!F:F,purchase!O:O,"")))</f>
        <v/>
      </c>
      <c r="Q273" s="83">
        <f>IF(OR(L273="",M273=""),"",M273/L273)</f>
        <v/>
      </c>
      <c r="R273" s="91">
        <f>IF(OR(P273="",Q273=""),"",Q273-P273)</f>
        <v/>
      </c>
    </row>
    <row r="274">
      <c r="A274" s="25" t="n">
        <v>270</v>
      </c>
      <c r="B274" s="26">
        <f>IF(OR(C274="",F274=""),"",
"PRD-" &amp;
TEXT(DAY(C274),"00") &amp;
CHOOSE(MONTH(C274),"A","B","C","D","E","F","G","H","I","J","K","L") &amp;
TEXT(YEAR(C274),"00") &amp;
"-" &amp;
RIGHT(F274,4))</f>
        <v/>
      </c>
      <c r="C274" s="27" t="n"/>
      <c r="D274" s="26">
        <f>IF(F274="","",_xlfn.XLOOKUP(F274,purchase!F:F,purchase!B:B,""))</f>
        <v/>
      </c>
      <c r="E274" s="26">
        <f>IF(F274="","",_xlfn.XLOOKUP(F274,purchase!F:F,purchase!C:C,""))</f>
        <v/>
      </c>
      <c r="F274" s="4" t="n"/>
      <c r="G274" s="10">
        <f>IF(H274="NRFC","Natural Rubber Field Coagulam","")</f>
        <v/>
      </c>
      <c r="H274" s="10">
        <f>IF(F274="","",_xlfn.XLOOKUP(F274,purchase!F:F,purchase!E:E,""))</f>
        <v/>
      </c>
      <c r="I274" s="10">
        <f>IF(J274="ISNR20","Natural Rubber-TSNR (ISNR-20)","")</f>
        <v/>
      </c>
      <c r="J274" s="10">
        <f>IF(H274="NRFC","ISNR20","")</f>
        <v/>
      </c>
      <c r="K274" s="35">
        <f>_xlfn.SINGLE(IF(F274="","",_xlfn.XLOOKUP(F274,purchase!F:F,purchase!N:N,"")))</f>
        <v/>
      </c>
      <c r="L274" s="4" t="n"/>
      <c r="M274" s="86" t="n"/>
      <c r="N274" s="35">
        <f>IF(F274="","",
MAX(0,
_xlfn.XLOOKUP(F274,purchase!F:F,purchase!N:N,"")
-
SUMIFS(L:L,F:F,F274)))</f>
        <v/>
      </c>
      <c r="O274" s="35">
        <f>IF(OR(L274="",M274=""),"",L274-M274)</f>
        <v/>
      </c>
      <c r="P274" s="89">
        <f>_xlfn.SINGLE(IF(F274="","",_xlfn.XLOOKUP(F274,purchase!F:F,purchase!O:O,"")))</f>
        <v/>
      </c>
      <c r="Q274" s="83">
        <f>IF(OR(L274="",M274=""),"",M274/L274)</f>
        <v/>
      </c>
      <c r="R274" s="91">
        <f>IF(OR(P274="",Q274=""),"",Q274-P274)</f>
        <v/>
      </c>
    </row>
    <row r="275">
      <c r="A275" s="25" t="n">
        <v>271</v>
      </c>
      <c r="B275" s="26">
        <f>IF(OR(C275="",F275=""),"",
"PRD-" &amp;
TEXT(DAY(C275),"00") &amp;
CHOOSE(MONTH(C275),"A","B","C","D","E","F","G","H","I","J","K","L") &amp;
TEXT(YEAR(C275),"00") &amp;
"-" &amp;
RIGHT(F275,4))</f>
        <v/>
      </c>
      <c r="C275" s="27" t="n"/>
      <c r="D275" s="26">
        <f>IF(F275="","",_xlfn.XLOOKUP(F275,purchase!F:F,purchase!B:B,""))</f>
        <v/>
      </c>
      <c r="E275" s="26">
        <f>IF(F275="","",_xlfn.XLOOKUP(F275,purchase!F:F,purchase!C:C,""))</f>
        <v/>
      </c>
      <c r="F275" s="4" t="n"/>
      <c r="G275" s="10">
        <f>IF(H275="NRFC","Natural Rubber Field Coagulam","")</f>
        <v/>
      </c>
      <c r="H275" s="10">
        <f>IF(F275="","",_xlfn.XLOOKUP(F275,purchase!F:F,purchase!E:E,""))</f>
        <v/>
      </c>
      <c r="I275" s="10">
        <f>IF(J275="ISNR20","Natural Rubber-TSNR (ISNR-20)","")</f>
        <v/>
      </c>
      <c r="J275" s="10">
        <f>IF(H275="NRFC","ISNR20","")</f>
        <v/>
      </c>
      <c r="K275" s="35">
        <f>_xlfn.SINGLE(IF(F275="","",_xlfn.XLOOKUP(F275,purchase!F:F,purchase!N:N,"")))</f>
        <v/>
      </c>
      <c r="L275" s="4" t="n"/>
      <c r="M275" s="86" t="n"/>
      <c r="N275" s="35">
        <f>IF(F275="","",
MAX(0,
_xlfn.XLOOKUP(F275,purchase!F:F,purchase!N:N,"")
-
SUMIFS(L:L,F:F,F275)))</f>
        <v/>
      </c>
      <c r="O275" s="35">
        <f>IF(OR(L275="",M275=""),"",L275-M275)</f>
        <v/>
      </c>
      <c r="P275" s="89">
        <f>_xlfn.SINGLE(IF(F275="","",_xlfn.XLOOKUP(F275,purchase!F:F,purchase!O:O,"")))</f>
        <v/>
      </c>
      <c r="Q275" s="83">
        <f>IF(OR(L275="",M275=""),"",M275/L275)</f>
        <v/>
      </c>
      <c r="R275" s="91">
        <f>IF(OR(P275="",Q275=""),"",Q275-P275)</f>
        <v/>
      </c>
    </row>
    <row r="276">
      <c r="A276" s="25" t="n">
        <v>272</v>
      </c>
      <c r="B276" s="26">
        <f>IF(OR(C276="",F276=""),"",
"PRD-" &amp;
TEXT(DAY(C276),"00") &amp;
CHOOSE(MONTH(C276),"A","B","C","D","E","F","G","H","I","J","K","L") &amp;
TEXT(YEAR(C276),"00") &amp;
"-" &amp;
RIGHT(F276,4))</f>
        <v/>
      </c>
      <c r="C276" s="27" t="n"/>
      <c r="D276" s="26">
        <f>IF(F276="","",_xlfn.XLOOKUP(F276,purchase!F:F,purchase!B:B,""))</f>
        <v/>
      </c>
      <c r="E276" s="26">
        <f>IF(F276="","",_xlfn.XLOOKUP(F276,purchase!F:F,purchase!C:C,""))</f>
        <v/>
      </c>
      <c r="F276" s="4" t="n"/>
      <c r="G276" s="10">
        <f>IF(H276="NRFC","Natural Rubber Field Coagulam","")</f>
        <v/>
      </c>
      <c r="H276" s="10">
        <f>IF(F276="","",_xlfn.XLOOKUP(F276,purchase!F:F,purchase!E:E,""))</f>
        <v/>
      </c>
      <c r="I276" s="10">
        <f>IF(J276="ISNR20","Natural Rubber-TSNR (ISNR-20)","")</f>
        <v/>
      </c>
      <c r="J276" s="10">
        <f>IF(H276="NRFC","ISNR20","")</f>
        <v/>
      </c>
      <c r="K276" s="35">
        <f>_xlfn.SINGLE(IF(F276="","",_xlfn.XLOOKUP(F276,purchase!F:F,purchase!N:N,"")))</f>
        <v/>
      </c>
      <c r="L276" s="4" t="n"/>
      <c r="M276" s="86" t="n"/>
      <c r="N276" s="35">
        <f>IF(F276="","",
MAX(0,
_xlfn.XLOOKUP(F276,purchase!F:F,purchase!N:N,"")
-
SUMIFS(L:L,F:F,F276)))</f>
        <v/>
      </c>
      <c r="O276" s="35">
        <f>IF(OR(L276="",M276=""),"",L276-M276)</f>
        <v/>
      </c>
      <c r="P276" s="89">
        <f>_xlfn.SINGLE(IF(F276="","",_xlfn.XLOOKUP(F276,purchase!F:F,purchase!O:O,"")))</f>
        <v/>
      </c>
      <c r="Q276" s="83">
        <f>IF(OR(L276="",M276=""),"",M276/L276)</f>
        <v/>
      </c>
      <c r="R276" s="91">
        <f>IF(OR(P276="",Q276=""),"",Q276-P276)</f>
        <v/>
      </c>
    </row>
    <row r="277">
      <c r="A277" s="25" t="n">
        <v>273</v>
      </c>
      <c r="B277" s="26">
        <f>IF(OR(C277="",F277=""),"",
"PRD-" &amp;
TEXT(DAY(C277),"00") &amp;
CHOOSE(MONTH(C277),"A","B","C","D","E","F","G","H","I","J","K","L") &amp;
TEXT(YEAR(C277),"00") &amp;
"-" &amp;
RIGHT(F277,4))</f>
        <v/>
      </c>
      <c r="C277" s="27" t="n"/>
      <c r="D277" s="26">
        <f>IF(F277="","",_xlfn.XLOOKUP(F277,purchase!F:F,purchase!B:B,""))</f>
        <v/>
      </c>
      <c r="E277" s="26">
        <f>IF(F277="","",_xlfn.XLOOKUP(F277,purchase!F:F,purchase!C:C,""))</f>
        <v/>
      </c>
      <c r="F277" s="4" t="n"/>
      <c r="G277" s="10">
        <f>IF(H277="NRFC","Natural Rubber Field Coagulam","")</f>
        <v/>
      </c>
      <c r="H277" s="10">
        <f>IF(F277="","",_xlfn.XLOOKUP(F277,purchase!F:F,purchase!E:E,""))</f>
        <v/>
      </c>
      <c r="I277" s="10">
        <f>IF(J277="ISNR20","Natural Rubber-TSNR (ISNR-20)","")</f>
        <v/>
      </c>
      <c r="J277" s="10">
        <f>IF(H277="NRFC","ISNR20","")</f>
        <v/>
      </c>
      <c r="K277" s="35">
        <f>_xlfn.SINGLE(IF(F277="","",_xlfn.XLOOKUP(F277,purchase!F:F,purchase!N:N,"")))</f>
        <v/>
      </c>
      <c r="L277" s="4" t="n"/>
      <c r="M277" s="86" t="n"/>
      <c r="N277" s="35">
        <f>IF(F277="","",
MAX(0,
_xlfn.XLOOKUP(F277,purchase!F:F,purchase!N:N,"")
-
SUMIFS(L:L,F:F,F277)))</f>
        <v/>
      </c>
      <c r="O277" s="35">
        <f>IF(OR(L277="",M277=""),"",L277-M277)</f>
        <v/>
      </c>
      <c r="P277" s="89">
        <f>_xlfn.SINGLE(IF(F277="","",_xlfn.XLOOKUP(F277,purchase!F:F,purchase!O:O,"")))</f>
        <v/>
      </c>
      <c r="Q277" s="83">
        <f>IF(OR(L277="",M277=""),"",M277/L277)</f>
        <v/>
      </c>
      <c r="R277" s="91">
        <f>IF(OR(P277="",Q277=""),"",Q277-P277)</f>
        <v/>
      </c>
    </row>
    <row r="278">
      <c r="A278" s="25" t="n">
        <v>274</v>
      </c>
      <c r="B278" s="26">
        <f>IF(OR(C278="",F278=""),"",
"PRD-" &amp;
TEXT(DAY(C278),"00") &amp;
CHOOSE(MONTH(C278),"A","B","C","D","E","F","G","H","I","J","K","L") &amp;
TEXT(YEAR(C278),"00") &amp;
"-" &amp;
RIGHT(F278,4))</f>
        <v/>
      </c>
      <c r="C278" s="27" t="n"/>
      <c r="D278" s="26">
        <f>IF(F278="","",_xlfn.XLOOKUP(F278,purchase!F:F,purchase!B:B,""))</f>
        <v/>
      </c>
      <c r="E278" s="26">
        <f>IF(F278="","",_xlfn.XLOOKUP(F278,purchase!F:F,purchase!C:C,""))</f>
        <v/>
      </c>
      <c r="F278" s="4" t="n"/>
      <c r="G278" s="10">
        <f>IF(H278="NRFC","Natural Rubber Field Coagulam","")</f>
        <v/>
      </c>
      <c r="H278" s="10">
        <f>IF(F278="","",_xlfn.XLOOKUP(F278,purchase!F:F,purchase!E:E,""))</f>
        <v/>
      </c>
      <c r="I278" s="10">
        <f>IF(J278="ISNR20","Natural Rubber-TSNR (ISNR-20)","")</f>
        <v/>
      </c>
      <c r="J278" s="10">
        <f>IF(H278="NRFC","ISNR20","")</f>
        <v/>
      </c>
      <c r="K278" s="35">
        <f>_xlfn.SINGLE(IF(F278="","",_xlfn.XLOOKUP(F278,purchase!F:F,purchase!N:N,"")))</f>
        <v/>
      </c>
      <c r="L278" s="4" t="n"/>
      <c r="M278" s="86" t="n"/>
      <c r="N278" s="35">
        <f>IF(F278="","",
MAX(0,
_xlfn.XLOOKUP(F278,purchase!F:F,purchase!N:N,"")
-
SUMIFS(L:L,F:F,F278)))</f>
        <v/>
      </c>
      <c r="O278" s="35">
        <f>IF(OR(L278="",M278=""),"",L278-M278)</f>
        <v/>
      </c>
      <c r="P278" s="89">
        <f>_xlfn.SINGLE(IF(F278="","",_xlfn.XLOOKUP(F278,purchase!F:F,purchase!O:O,"")))</f>
        <v/>
      </c>
      <c r="Q278" s="83">
        <f>IF(OR(L278="",M278=""),"",M278/L278)</f>
        <v/>
      </c>
      <c r="R278" s="91">
        <f>IF(OR(P278="",Q278=""),"",Q278-P278)</f>
        <v/>
      </c>
    </row>
    <row r="279">
      <c r="A279" s="25" t="n">
        <v>275</v>
      </c>
      <c r="B279" s="26">
        <f>IF(OR(C279="",F279=""),"",
"PRD-" &amp;
TEXT(DAY(C279),"00") &amp;
CHOOSE(MONTH(C279),"A","B","C","D","E","F","G","H","I","J","K","L") &amp;
TEXT(YEAR(C279),"00") &amp;
"-" &amp;
RIGHT(F279,4))</f>
        <v/>
      </c>
      <c r="C279" s="27" t="n"/>
      <c r="D279" s="26">
        <f>IF(F279="","",_xlfn.XLOOKUP(F279,purchase!F:F,purchase!B:B,""))</f>
        <v/>
      </c>
      <c r="E279" s="26">
        <f>IF(F279="","",_xlfn.XLOOKUP(F279,purchase!F:F,purchase!C:C,""))</f>
        <v/>
      </c>
      <c r="F279" s="4" t="n"/>
      <c r="G279" s="10">
        <f>IF(H279="NRFC","Natural Rubber Field Coagulam","")</f>
        <v/>
      </c>
      <c r="H279" s="10">
        <f>IF(F279="","",_xlfn.XLOOKUP(F279,purchase!F:F,purchase!E:E,""))</f>
        <v/>
      </c>
      <c r="I279" s="10">
        <f>IF(J279="ISNR20","Natural Rubber-TSNR (ISNR-20)","")</f>
        <v/>
      </c>
      <c r="J279" s="10">
        <f>IF(H279="NRFC","ISNR20","")</f>
        <v/>
      </c>
      <c r="K279" s="35">
        <f>_xlfn.SINGLE(IF(F279="","",_xlfn.XLOOKUP(F279,purchase!F:F,purchase!N:N,"")))</f>
        <v/>
      </c>
      <c r="L279" s="4" t="n"/>
      <c r="M279" s="86" t="n"/>
      <c r="N279" s="35">
        <f>IF(F279="","",
MAX(0,
_xlfn.XLOOKUP(F279,purchase!F:F,purchase!N:N,"")
-
SUMIFS(L:L,F:F,F279)))</f>
        <v/>
      </c>
      <c r="O279" s="35">
        <f>IF(OR(L279="",M279=""),"",L279-M279)</f>
        <v/>
      </c>
      <c r="P279" s="89">
        <f>_xlfn.SINGLE(IF(F279="","",_xlfn.XLOOKUP(F279,purchase!F:F,purchase!O:O,"")))</f>
        <v/>
      </c>
      <c r="Q279" s="83">
        <f>IF(OR(L279="",M279=""),"",M279/L279)</f>
        <v/>
      </c>
      <c r="R279" s="91">
        <f>IF(OR(P279="",Q279=""),"",Q279-P279)</f>
        <v/>
      </c>
    </row>
    <row r="280">
      <c r="A280" s="25" t="n">
        <v>276</v>
      </c>
      <c r="B280" s="26">
        <f>IF(OR(C280="",F280=""),"",
"PRD-" &amp;
TEXT(DAY(C280),"00") &amp;
CHOOSE(MONTH(C280),"A","B","C","D","E","F","G","H","I","J","K","L") &amp;
TEXT(YEAR(C280),"00") &amp;
"-" &amp;
RIGHT(F280,4))</f>
        <v/>
      </c>
      <c r="C280" s="27" t="n"/>
      <c r="D280" s="26">
        <f>IF(F280="","",_xlfn.XLOOKUP(F280,purchase!F:F,purchase!B:B,""))</f>
        <v/>
      </c>
      <c r="E280" s="26">
        <f>IF(F280="","",_xlfn.XLOOKUP(F280,purchase!F:F,purchase!C:C,""))</f>
        <v/>
      </c>
      <c r="F280" s="4" t="n"/>
      <c r="G280" s="10">
        <f>IF(H280="NRFC","Natural Rubber Field Coagulam","")</f>
        <v/>
      </c>
      <c r="H280" s="10">
        <f>IF(F280="","",_xlfn.XLOOKUP(F280,purchase!F:F,purchase!E:E,""))</f>
        <v/>
      </c>
      <c r="I280" s="10">
        <f>IF(J280="ISNR20","Natural Rubber-TSNR (ISNR-20)","")</f>
        <v/>
      </c>
      <c r="J280" s="10">
        <f>IF(H280="NRFC","ISNR20","")</f>
        <v/>
      </c>
      <c r="K280" s="35">
        <f>_xlfn.SINGLE(IF(F280="","",_xlfn.XLOOKUP(F280,purchase!F:F,purchase!N:N,"")))</f>
        <v/>
      </c>
      <c r="L280" s="4" t="n"/>
      <c r="M280" s="86" t="n"/>
      <c r="N280" s="35">
        <f>IF(F280="","",
MAX(0,
_xlfn.XLOOKUP(F280,purchase!F:F,purchase!N:N,"")
-
SUMIFS(L:L,F:F,F280)))</f>
        <v/>
      </c>
      <c r="O280" s="35">
        <f>IF(OR(L280="",M280=""),"",L280-M280)</f>
        <v/>
      </c>
      <c r="P280" s="89">
        <f>_xlfn.SINGLE(IF(F280="","",_xlfn.XLOOKUP(F280,purchase!F:F,purchase!O:O,"")))</f>
        <v/>
      </c>
      <c r="Q280" s="83">
        <f>IF(OR(L280="",M280=""),"",M280/L280)</f>
        <v/>
      </c>
      <c r="R280" s="91">
        <f>IF(OR(P280="",Q280=""),"",Q280-P280)</f>
        <v/>
      </c>
    </row>
    <row r="281">
      <c r="A281" s="25" t="n">
        <v>277</v>
      </c>
      <c r="B281" s="26">
        <f>IF(OR(C281="",F281=""),"",
"PRD-" &amp;
TEXT(DAY(C281),"00") &amp;
CHOOSE(MONTH(C281),"A","B","C","D","E","F","G","H","I","J","K","L") &amp;
TEXT(YEAR(C281),"00") &amp;
"-" &amp;
RIGHT(F281,4))</f>
        <v/>
      </c>
      <c r="C281" s="27" t="n"/>
      <c r="D281" s="26">
        <f>IF(F281="","",_xlfn.XLOOKUP(F281,purchase!F:F,purchase!B:B,""))</f>
        <v/>
      </c>
      <c r="E281" s="26">
        <f>IF(F281="","",_xlfn.XLOOKUP(F281,purchase!F:F,purchase!C:C,""))</f>
        <v/>
      </c>
      <c r="F281" s="4" t="n"/>
      <c r="G281" s="10">
        <f>IF(H281="NRFC","Natural Rubber Field Coagulam","")</f>
        <v/>
      </c>
      <c r="H281" s="10">
        <f>IF(F281="","",_xlfn.XLOOKUP(F281,purchase!F:F,purchase!E:E,""))</f>
        <v/>
      </c>
      <c r="I281" s="10">
        <f>IF(J281="ISNR20","Natural Rubber-TSNR (ISNR-20)","")</f>
        <v/>
      </c>
      <c r="J281" s="10">
        <f>IF(H281="NRFC","ISNR20","")</f>
        <v/>
      </c>
      <c r="K281" s="35">
        <f>_xlfn.SINGLE(IF(F281="","",_xlfn.XLOOKUP(F281,purchase!F:F,purchase!N:N,"")))</f>
        <v/>
      </c>
      <c r="L281" s="4" t="n"/>
      <c r="M281" s="86" t="n"/>
      <c r="N281" s="35">
        <f>IF(F281="","",
MAX(0,
_xlfn.XLOOKUP(F281,purchase!F:F,purchase!N:N,"")
-
SUMIFS(L:L,F:F,F281)))</f>
        <v/>
      </c>
      <c r="O281" s="35">
        <f>IF(OR(L281="",M281=""),"",L281-M281)</f>
        <v/>
      </c>
      <c r="P281" s="89">
        <f>_xlfn.SINGLE(IF(F281="","",_xlfn.XLOOKUP(F281,purchase!F:F,purchase!O:O,"")))</f>
        <v/>
      </c>
      <c r="Q281" s="83">
        <f>IF(OR(L281="",M281=""),"",M281/L281)</f>
        <v/>
      </c>
      <c r="R281" s="91">
        <f>IF(OR(P281="",Q281=""),"",Q281-P281)</f>
        <v/>
      </c>
    </row>
    <row r="282">
      <c r="A282" s="25" t="n">
        <v>278</v>
      </c>
      <c r="B282" s="26">
        <f>IF(OR(C282="",F282=""),"",
"PRD-" &amp;
TEXT(DAY(C282),"00") &amp;
CHOOSE(MONTH(C282),"A","B","C","D","E","F","G","H","I","J","K","L") &amp;
TEXT(YEAR(C282),"00") &amp;
"-" &amp;
RIGHT(F282,4))</f>
        <v/>
      </c>
      <c r="C282" s="27" t="n"/>
      <c r="D282" s="26">
        <f>IF(F282="","",_xlfn.XLOOKUP(F282,purchase!F:F,purchase!B:B,""))</f>
        <v/>
      </c>
      <c r="E282" s="26">
        <f>IF(F282="","",_xlfn.XLOOKUP(F282,purchase!F:F,purchase!C:C,""))</f>
        <v/>
      </c>
      <c r="F282" s="4" t="n"/>
      <c r="G282" s="10">
        <f>IF(H282="NRFC","Natural Rubber Field Coagulam","")</f>
        <v/>
      </c>
      <c r="H282" s="10">
        <f>IF(F282="","",_xlfn.XLOOKUP(F282,purchase!F:F,purchase!E:E,""))</f>
        <v/>
      </c>
      <c r="I282" s="10">
        <f>IF(J282="ISNR20","Natural Rubber-TSNR (ISNR-20)","")</f>
        <v/>
      </c>
      <c r="J282" s="10">
        <f>IF(H282="NRFC","ISNR20","")</f>
        <v/>
      </c>
      <c r="K282" s="35">
        <f>_xlfn.SINGLE(IF(F282="","",_xlfn.XLOOKUP(F282,purchase!F:F,purchase!N:N,"")))</f>
        <v/>
      </c>
      <c r="L282" s="4" t="n"/>
      <c r="M282" s="86" t="n"/>
      <c r="N282" s="35">
        <f>IF(F282="","",
MAX(0,
_xlfn.XLOOKUP(F282,purchase!F:F,purchase!N:N,"")
-
SUMIFS(L:L,F:F,F282)))</f>
        <v/>
      </c>
      <c r="O282" s="35">
        <f>IF(OR(L282="",M282=""),"",L282-M282)</f>
        <v/>
      </c>
      <c r="P282" s="89">
        <f>_xlfn.SINGLE(IF(F282="","",_xlfn.XLOOKUP(F282,purchase!F:F,purchase!O:O,"")))</f>
        <v/>
      </c>
      <c r="Q282" s="83">
        <f>IF(OR(L282="",M282=""),"",M282/L282)</f>
        <v/>
      </c>
      <c r="R282" s="91">
        <f>IF(OR(P282="",Q282=""),"",Q282-P282)</f>
        <v/>
      </c>
    </row>
    <row r="283">
      <c r="A283" s="25" t="n">
        <v>279</v>
      </c>
      <c r="B283" s="26">
        <f>IF(OR(C283="",F283=""),"",
"PRD-" &amp;
TEXT(DAY(C283),"00") &amp;
CHOOSE(MONTH(C283),"A","B","C","D","E","F","G","H","I","J","K","L") &amp;
TEXT(YEAR(C283),"00") &amp;
"-" &amp;
RIGHT(F283,4))</f>
        <v/>
      </c>
      <c r="C283" s="27" t="n"/>
      <c r="D283" s="26">
        <f>IF(F283="","",_xlfn.XLOOKUP(F283,purchase!F:F,purchase!B:B,""))</f>
        <v/>
      </c>
      <c r="E283" s="26">
        <f>IF(F283="","",_xlfn.XLOOKUP(F283,purchase!F:F,purchase!C:C,""))</f>
        <v/>
      </c>
      <c r="F283" s="4" t="n"/>
      <c r="G283" s="10">
        <f>IF(H283="NRFC","Natural Rubber Field Coagulam","")</f>
        <v/>
      </c>
      <c r="H283" s="10">
        <f>IF(F283="","",_xlfn.XLOOKUP(F283,purchase!F:F,purchase!E:E,""))</f>
        <v/>
      </c>
      <c r="I283" s="10">
        <f>IF(J283="ISNR20","Natural Rubber-TSNR (ISNR-20)","")</f>
        <v/>
      </c>
      <c r="J283" s="10">
        <f>IF(H283="NRFC","ISNR20","")</f>
        <v/>
      </c>
      <c r="K283" s="35">
        <f>_xlfn.SINGLE(IF(F283="","",_xlfn.XLOOKUP(F283,purchase!F:F,purchase!N:N,"")))</f>
        <v/>
      </c>
      <c r="L283" s="4" t="n"/>
      <c r="M283" s="86" t="n"/>
      <c r="N283" s="35">
        <f>IF(F283="","",
MAX(0,
_xlfn.XLOOKUP(F283,purchase!F:F,purchase!N:N,"")
-
SUMIFS(L:L,F:F,F283)))</f>
        <v/>
      </c>
      <c r="O283" s="35">
        <f>IF(OR(L283="",M283=""),"",L283-M283)</f>
        <v/>
      </c>
      <c r="P283" s="89">
        <f>_xlfn.SINGLE(IF(F283="","",_xlfn.XLOOKUP(F283,purchase!F:F,purchase!O:O,"")))</f>
        <v/>
      </c>
      <c r="Q283" s="83">
        <f>IF(OR(L283="",M283=""),"",M283/L283)</f>
        <v/>
      </c>
      <c r="R283" s="91">
        <f>IF(OR(P283="",Q283=""),"",Q283-P283)</f>
        <v/>
      </c>
    </row>
    <row r="284">
      <c r="A284" s="25" t="n">
        <v>280</v>
      </c>
      <c r="B284" s="26">
        <f>IF(OR(C284="",F284=""),"",
"PRD-" &amp;
TEXT(DAY(C284),"00") &amp;
CHOOSE(MONTH(C284),"A","B","C","D","E","F","G","H","I","J","K","L") &amp;
TEXT(YEAR(C284),"00") &amp;
"-" &amp;
RIGHT(F284,4))</f>
        <v/>
      </c>
      <c r="C284" s="27" t="n"/>
      <c r="D284" s="26">
        <f>IF(F284="","",_xlfn.XLOOKUP(F284,purchase!F:F,purchase!B:B,""))</f>
        <v/>
      </c>
      <c r="E284" s="26">
        <f>IF(F284="","",_xlfn.XLOOKUP(F284,purchase!F:F,purchase!C:C,""))</f>
        <v/>
      </c>
      <c r="F284" s="4" t="n"/>
      <c r="G284" s="10">
        <f>IF(H284="NRFC","Natural Rubber Field Coagulam","")</f>
        <v/>
      </c>
      <c r="H284" s="10">
        <f>IF(F284="","",_xlfn.XLOOKUP(F284,purchase!F:F,purchase!E:E,""))</f>
        <v/>
      </c>
      <c r="I284" s="10">
        <f>IF(J284="ISNR20","Natural Rubber-TSNR (ISNR-20)","")</f>
        <v/>
      </c>
      <c r="J284" s="10">
        <f>IF(H284="NRFC","ISNR20","")</f>
        <v/>
      </c>
      <c r="K284" s="35">
        <f>_xlfn.SINGLE(IF(F284="","",_xlfn.XLOOKUP(F284,purchase!F:F,purchase!N:N,"")))</f>
        <v/>
      </c>
      <c r="L284" s="4" t="n"/>
      <c r="M284" s="86" t="n"/>
      <c r="N284" s="35">
        <f>IF(F284="","",
MAX(0,
_xlfn.XLOOKUP(F284,purchase!F:F,purchase!N:N,"")
-
SUMIFS(L:L,F:F,F284)))</f>
        <v/>
      </c>
      <c r="O284" s="35">
        <f>IF(OR(L284="",M284=""),"",L284-M284)</f>
        <v/>
      </c>
      <c r="P284" s="89">
        <f>_xlfn.SINGLE(IF(F284="","",_xlfn.XLOOKUP(F284,purchase!F:F,purchase!O:O,"")))</f>
        <v/>
      </c>
      <c r="Q284" s="83">
        <f>IF(OR(L284="",M284=""),"",M284/L284)</f>
        <v/>
      </c>
      <c r="R284" s="91">
        <f>IF(OR(P284="",Q284=""),"",Q284-P284)</f>
        <v/>
      </c>
    </row>
    <row r="285">
      <c r="A285" s="25" t="n">
        <v>281</v>
      </c>
      <c r="B285" s="26">
        <f>IF(OR(C285="",F285=""),"",
"PRD-" &amp;
TEXT(DAY(C285),"00") &amp;
CHOOSE(MONTH(C285),"A","B","C","D","E","F","G","H","I","J","K","L") &amp;
TEXT(YEAR(C285),"00") &amp;
"-" &amp;
RIGHT(F285,4))</f>
        <v/>
      </c>
      <c r="C285" s="27" t="n"/>
      <c r="D285" s="26">
        <f>IF(F285="","",_xlfn.XLOOKUP(F285,purchase!F:F,purchase!B:B,""))</f>
        <v/>
      </c>
      <c r="E285" s="26">
        <f>IF(F285="","",_xlfn.XLOOKUP(F285,purchase!F:F,purchase!C:C,""))</f>
        <v/>
      </c>
      <c r="F285" s="4" t="n"/>
      <c r="G285" s="10">
        <f>IF(H285="NRFC","Natural Rubber Field Coagulam","")</f>
        <v/>
      </c>
      <c r="H285" s="10">
        <f>IF(F285="","",_xlfn.XLOOKUP(F285,purchase!F:F,purchase!E:E,""))</f>
        <v/>
      </c>
      <c r="I285" s="10">
        <f>IF(J285="ISNR20","Natural Rubber-TSNR (ISNR-20)","")</f>
        <v/>
      </c>
      <c r="J285" s="10">
        <f>IF(H285="NRFC","ISNR20","")</f>
        <v/>
      </c>
      <c r="K285" s="35">
        <f>_xlfn.SINGLE(IF(F285="","",_xlfn.XLOOKUP(F285,purchase!F:F,purchase!N:N,"")))</f>
        <v/>
      </c>
      <c r="L285" s="4" t="n"/>
      <c r="M285" s="86" t="n"/>
      <c r="N285" s="35">
        <f>IF(F285="","",
MAX(0,
_xlfn.XLOOKUP(F285,purchase!F:F,purchase!N:N,"")
-
SUMIFS(L:L,F:F,F285)))</f>
        <v/>
      </c>
      <c r="O285" s="35">
        <f>IF(OR(L285="",M285=""),"",L285-M285)</f>
        <v/>
      </c>
      <c r="P285" s="89">
        <f>_xlfn.SINGLE(IF(F285="","",_xlfn.XLOOKUP(F285,purchase!F:F,purchase!O:O,"")))</f>
        <v/>
      </c>
      <c r="Q285" s="83">
        <f>IF(OR(L285="",M285=""),"",M285/L285)</f>
        <v/>
      </c>
      <c r="R285" s="91">
        <f>IF(OR(P285="",Q285=""),"",Q285-P285)</f>
        <v/>
      </c>
    </row>
    <row r="286">
      <c r="A286" s="25" t="n">
        <v>282</v>
      </c>
      <c r="B286" s="26">
        <f>IF(OR(C286="",F286=""),"",
"PRD-" &amp;
TEXT(DAY(C286),"00") &amp;
CHOOSE(MONTH(C286),"A","B","C","D","E","F","G","H","I","J","K","L") &amp;
TEXT(YEAR(C286),"00") &amp;
"-" &amp;
RIGHT(F286,4))</f>
        <v/>
      </c>
      <c r="C286" s="27" t="n"/>
      <c r="D286" s="26">
        <f>IF(F286="","",_xlfn.XLOOKUP(F286,purchase!F:F,purchase!B:B,""))</f>
        <v/>
      </c>
      <c r="E286" s="26">
        <f>IF(F286="","",_xlfn.XLOOKUP(F286,purchase!F:F,purchase!C:C,""))</f>
        <v/>
      </c>
      <c r="F286" s="4" t="n"/>
      <c r="G286" s="10">
        <f>IF(H286="NRFC","Natural Rubber Field Coagulam","")</f>
        <v/>
      </c>
      <c r="H286" s="10">
        <f>IF(F286="","",_xlfn.XLOOKUP(F286,purchase!F:F,purchase!E:E,""))</f>
        <v/>
      </c>
      <c r="I286" s="10">
        <f>IF(J286="ISNR20","Natural Rubber-TSNR (ISNR-20)","")</f>
        <v/>
      </c>
      <c r="J286" s="10">
        <f>IF(H286="NRFC","ISNR20","")</f>
        <v/>
      </c>
      <c r="K286" s="35">
        <f>_xlfn.SINGLE(IF(F286="","",_xlfn.XLOOKUP(F286,purchase!F:F,purchase!N:N,"")))</f>
        <v/>
      </c>
      <c r="L286" s="4" t="n"/>
      <c r="M286" s="86" t="n"/>
      <c r="N286" s="35">
        <f>IF(F286="","",
MAX(0,
_xlfn.XLOOKUP(F286,purchase!F:F,purchase!N:N,"")
-
SUMIFS(L:L,F:F,F286)))</f>
        <v/>
      </c>
      <c r="O286" s="35">
        <f>IF(OR(L286="",M286=""),"",L286-M286)</f>
        <v/>
      </c>
      <c r="P286" s="89">
        <f>_xlfn.SINGLE(IF(F286="","",_xlfn.XLOOKUP(F286,purchase!F:F,purchase!O:O,"")))</f>
        <v/>
      </c>
      <c r="Q286" s="83">
        <f>IF(OR(L286="",M286=""),"",M286/L286)</f>
        <v/>
      </c>
      <c r="R286" s="91">
        <f>IF(OR(P286="",Q286=""),"",Q286-P286)</f>
        <v/>
      </c>
    </row>
    <row r="287">
      <c r="A287" s="25" t="n">
        <v>283</v>
      </c>
      <c r="B287" s="26">
        <f>IF(OR(C287="",F287=""),"",
"PRD-" &amp;
TEXT(DAY(C287),"00") &amp;
CHOOSE(MONTH(C287),"A","B","C","D","E","F","G","H","I","J","K","L") &amp;
TEXT(YEAR(C287),"00") &amp;
"-" &amp;
RIGHT(F287,4))</f>
        <v/>
      </c>
      <c r="C287" s="27" t="n"/>
      <c r="D287" s="26">
        <f>IF(F287="","",_xlfn.XLOOKUP(F287,purchase!F:F,purchase!B:B,""))</f>
        <v/>
      </c>
      <c r="E287" s="26">
        <f>IF(F287="","",_xlfn.XLOOKUP(F287,purchase!F:F,purchase!C:C,""))</f>
        <v/>
      </c>
      <c r="F287" s="4" t="n"/>
      <c r="G287" s="10">
        <f>IF(H287="NRFC","Natural Rubber Field Coagulam","")</f>
        <v/>
      </c>
      <c r="H287" s="10">
        <f>IF(F287="","",_xlfn.XLOOKUP(F287,purchase!F:F,purchase!E:E,""))</f>
        <v/>
      </c>
      <c r="I287" s="10">
        <f>IF(J287="ISNR20","Natural Rubber-TSNR (ISNR-20)","")</f>
        <v/>
      </c>
      <c r="J287" s="10">
        <f>IF(H287="NRFC","ISNR20","")</f>
        <v/>
      </c>
      <c r="K287" s="35">
        <f>_xlfn.SINGLE(IF(F287="","",_xlfn.XLOOKUP(F287,purchase!F:F,purchase!N:N,"")))</f>
        <v/>
      </c>
      <c r="L287" s="4" t="n"/>
      <c r="M287" s="86" t="n"/>
      <c r="N287" s="35">
        <f>IF(F287="","",
MAX(0,
_xlfn.XLOOKUP(F287,purchase!F:F,purchase!N:N,"")
-
SUMIFS(L:L,F:F,F287)))</f>
        <v/>
      </c>
      <c r="O287" s="35">
        <f>IF(OR(L287="",M287=""),"",L287-M287)</f>
        <v/>
      </c>
      <c r="P287" s="89">
        <f>_xlfn.SINGLE(IF(F287="","",_xlfn.XLOOKUP(F287,purchase!F:F,purchase!O:O,"")))</f>
        <v/>
      </c>
      <c r="Q287" s="83">
        <f>IF(OR(L287="",M287=""),"",M287/L287)</f>
        <v/>
      </c>
      <c r="R287" s="91">
        <f>IF(OR(P287="",Q287=""),"",Q287-P287)</f>
        <v/>
      </c>
    </row>
    <row r="288">
      <c r="A288" s="25" t="n">
        <v>284</v>
      </c>
      <c r="B288" s="26">
        <f>IF(OR(C288="",F288=""),"",
"PRD-" &amp;
TEXT(DAY(C288),"00") &amp;
CHOOSE(MONTH(C288),"A","B","C","D","E","F","G","H","I","J","K","L") &amp;
TEXT(YEAR(C288),"00") &amp;
"-" &amp;
RIGHT(F288,4))</f>
        <v/>
      </c>
      <c r="C288" s="27" t="n"/>
      <c r="D288" s="26">
        <f>IF(F288="","",_xlfn.XLOOKUP(F288,purchase!F:F,purchase!B:B,""))</f>
        <v/>
      </c>
      <c r="E288" s="26">
        <f>IF(F288="","",_xlfn.XLOOKUP(F288,purchase!F:F,purchase!C:C,""))</f>
        <v/>
      </c>
      <c r="F288" s="4" t="n"/>
      <c r="G288" s="10">
        <f>IF(H288="NRFC","Natural Rubber Field Coagulam","")</f>
        <v/>
      </c>
      <c r="H288" s="10">
        <f>IF(F288="","",_xlfn.XLOOKUP(F288,purchase!F:F,purchase!E:E,""))</f>
        <v/>
      </c>
      <c r="I288" s="10">
        <f>IF(J288="ISNR20","Natural Rubber-TSNR (ISNR-20)","")</f>
        <v/>
      </c>
      <c r="J288" s="10">
        <f>IF(H288="NRFC","ISNR20","")</f>
        <v/>
      </c>
      <c r="K288" s="35">
        <f>_xlfn.SINGLE(IF(F288="","",_xlfn.XLOOKUP(F288,purchase!F:F,purchase!N:N,"")))</f>
        <v/>
      </c>
      <c r="L288" s="4" t="n"/>
      <c r="M288" s="86" t="n"/>
      <c r="N288" s="35">
        <f>IF(F288="","",
MAX(0,
_xlfn.XLOOKUP(F288,purchase!F:F,purchase!N:N,"")
-
SUMIFS(L:L,F:F,F288)))</f>
        <v/>
      </c>
      <c r="O288" s="35">
        <f>IF(OR(L288="",M288=""),"",L288-M288)</f>
        <v/>
      </c>
      <c r="P288" s="89">
        <f>_xlfn.SINGLE(IF(F288="","",_xlfn.XLOOKUP(F288,purchase!F:F,purchase!O:O,"")))</f>
        <v/>
      </c>
      <c r="Q288" s="83">
        <f>IF(OR(L288="",M288=""),"",M288/L288)</f>
        <v/>
      </c>
      <c r="R288" s="91">
        <f>IF(OR(P288="",Q288=""),"",Q288-P288)</f>
        <v/>
      </c>
    </row>
    <row r="289">
      <c r="A289" s="25" t="n">
        <v>285</v>
      </c>
      <c r="B289" s="26">
        <f>IF(OR(C289="",F289=""),"",
"PRD-" &amp;
TEXT(DAY(C289),"00") &amp;
CHOOSE(MONTH(C289),"A","B","C","D","E","F","G","H","I","J","K","L") &amp;
TEXT(YEAR(C289),"00") &amp;
"-" &amp;
RIGHT(F289,4))</f>
        <v/>
      </c>
      <c r="C289" s="27" t="n"/>
      <c r="D289" s="26">
        <f>IF(F289="","",_xlfn.XLOOKUP(F289,purchase!F:F,purchase!B:B,""))</f>
        <v/>
      </c>
      <c r="E289" s="26">
        <f>IF(F289="","",_xlfn.XLOOKUP(F289,purchase!F:F,purchase!C:C,""))</f>
        <v/>
      </c>
      <c r="F289" s="4" t="n"/>
      <c r="G289" s="10">
        <f>IF(H289="NRFC","Natural Rubber Field Coagulam","")</f>
        <v/>
      </c>
      <c r="H289" s="10">
        <f>IF(F289="","",_xlfn.XLOOKUP(F289,purchase!F:F,purchase!E:E,""))</f>
        <v/>
      </c>
      <c r="I289" s="10">
        <f>IF(J289="ISNR20","Natural Rubber-TSNR (ISNR-20)","")</f>
        <v/>
      </c>
      <c r="J289" s="10">
        <f>IF(H289="NRFC","ISNR20","")</f>
        <v/>
      </c>
      <c r="K289" s="35">
        <f>_xlfn.SINGLE(IF(F289="","",_xlfn.XLOOKUP(F289,purchase!F:F,purchase!N:N,"")))</f>
        <v/>
      </c>
      <c r="L289" s="4" t="n"/>
      <c r="M289" s="86" t="n"/>
      <c r="N289" s="35">
        <f>IF(F289="","",
MAX(0,
_xlfn.XLOOKUP(F289,purchase!F:F,purchase!N:N,"")
-
SUMIFS(L:L,F:F,F289)))</f>
        <v/>
      </c>
      <c r="O289" s="35">
        <f>IF(OR(L289="",M289=""),"",L289-M289)</f>
        <v/>
      </c>
      <c r="P289" s="89">
        <f>_xlfn.SINGLE(IF(F289="","",_xlfn.XLOOKUP(F289,purchase!F:F,purchase!O:O,"")))</f>
        <v/>
      </c>
      <c r="Q289" s="83">
        <f>IF(OR(L289="",M289=""),"",M289/L289)</f>
        <v/>
      </c>
      <c r="R289" s="91">
        <f>IF(OR(P289="",Q289=""),"",Q289-P289)</f>
        <v/>
      </c>
    </row>
    <row r="290">
      <c r="A290" s="25" t="n">
        <v>286</v>
      </c>
      <c r="B290" s="26">
        <f>IF(OR(C290="",F290=""),"",
"PRD-" &amp;
TEXT(DAY(C290),"00") &amp;
CHOOSE(MONTH(C290),"A","B","C","D","E","F","G","H","I","J","K","L") &amp;
TEXT(YEAR(C290),"00") &amp;
"-" &amp;
RIGHT(F290,4))</f>
        <v/>
      </c>
      <c r="C290" s="27" t="n"/>
      <c r="D290" s="26">
        <f>IF(F290="","",_xlfn.XLOOKUP(F290,purchase!F:F,purchase!B:B,""))</f>
        <v/>
      </c>
      <c r="E290" s="26">
        <f>IF(F290="","",_xlfn.XLOOKUP(F290,purchase!F:F,purchase!C:C,""))</f>
        <v/>
      </c>
      <c r="F290" s="4" t="n"/>
      <c r="G290" s="10">
        <f>IF(H290="NRFC","Natural Rubber Field Coagulam","")</f>
        <v/>
      </c>
      <c r="H290" s="10">
        <f>IF(F290="","",_xlfn.XLOOKUP(F290,purchase!F:F,purchase!E:E,""))</f>
        <v/>
      </c>
      <c r="I290" s="10">
        <f>IF(J290="ISNR20","Natural Rubber-TSNR (ISNR-20)","")</f>
        <v/>
      </c>
      <c r="J290" s="10">
        <f>IF(H290="NRFC","ISNR20","")</f>
        <v/>
      </c>
      <c r="K290" s="35">
        <f>_xlfn.SINGLE(IF(F290="","",_xlfn.XLOOKUP(F290,purchase!F:F,purchase!N:N,"")))</f>
        <v/>
      </c>
      <c r="L290" s="4" t="n"/>
      <c r="M290" s="86" t="n"/>
      <c r="N290" s="35">
        <f>IF(F290="","",
MAX(0,
_xlfn.XLOOKUP(F290,purchase!F:F,purchase!N:N,"")
-
SUMIFS(L:L,F:F,F290)))</f>
        <v/>
      </c>
      <c r="O290" s="35">
        <f>IF(OR(L290="",M290=""),"",L290-M290)</f>
        <v/>
      </c>
      <c r="P290" s="89">
        <f>_xlfn.SINGLE(IF(F290="","",_xlfn.XLOOKUP(F290,purchase!F:F,purchase!O:O,"")))</f>
        <v/>
      </c>
      <c r="Q290" s="83">
        <f>IF(OR(L290="",M290=""),"",M290/L290)</f>
        <v/>
      </c>
      <c r="R290" s="91">
        <f>IF(OR(P290="",Q290=""),"",Q290-P290)</f>
        <v/>
      </c>
    </row>
    <row r="291">
      <c r="A291" s="25" t="n">
        <v>287</v>
      </c>
      <c r="B291" s="26">
        <f>IF(OR(C291="",F291=""),"",
"PRD-" &amp;
TEXT(DAY(C291),"00") &amp;
CHOOSE(MONTH(C291),"A","B","C","D","E","F","G","H","I","J","K","L") &amp;
TEXT(YEAR(C291),"00") &amp;
"-" &amp;
RIGHT(F291,4))</f>
        <v/>
      </c>
      <c r="C291" s="27" t="n"/>
      <c r="D291" s="26">
        <f>IF(F291="","",_xlfn.XLOOKUP(F291,purchase!F:F,purchase!B:B,""))</f>
        <v/>
      </c>
      <c r="E291" s="26">
        <f>IF(F291="","",_xlfn.XLOOKUP(F291,purchase!F:F,purchase!C:C,""))</f>
        <v/>
      </c>
      <c r="F291" s="4" t="n"/>
      <c r="G291" s="10">
        <f>IF(H291="NRFC","Natural Rubber Field Coagulam","")</f>
        <v/>
      </c>
      <c r="H291" s="10">
        <f>IF(F291="","",_xlfn.XLOOKUP(F291,purchase!F:F,purchase!E:E,""))</f>
        <v/>
      </c>
      <c r="I291" s="10">
        <f>IF(J291="ISNR20","Natural Rubber-TSNR (ISNR-20)","")</f>
        <v/>
      </c>
      <c r="J291" s="10">
        <f>IF(H291="NRFC","ISNR20","")</f>
        <v/>
      </c>
      <c r="K291" s="35">
        <f>_xlfn.SINGLE(IF(F291="","",_xlfn.XLOOKUP(F291,purchase!F:F,purchase!N:N,"")))</f>
        <v/>
      </c>
      <c r="L291" s="4" t="n"/>
      <c r="M291" s="86" t="n"/>
      <c r="N291" s="35">
        <f>IF(F291="","",
MAX(0,
_xlfn.XLOOKUP(F291,purchase!F:F,purchase!N:N,"")
-
SUMIFS(L:L,F:F,F291)))</f>
        <v/>
      </c>
      <c r="O291" s="35">
        <f>IF(OR(L291="",M291=""),"",L291-M291)</f>
        <v/>
      </c>
      <c r="P291" s="89">
        <f>_xlfn.SINGLE(IF(F291="","",_xlfn.XLOOKUP(F291,purchase!F:F,purchase!O:O,"")))</f>
        <v/>
      </c>
      <c r="Q291" s="83">
        <f>IF(OR(L291="",M291=""),"",M291/L291)</f>
        <v/>
      </c>
      <c r="R291" s="91">
        <f>IF(OR(P291="",Q291=""),"",Q291-P291)</f>
        <v/>
      </c>
    </row>
    <row r="292">
      <c r="A292" s="25" t="n">
        <v>288</v>
      </c>
      <c r="B292" s="26">
        <f>IF(OR(C292="",F292=""),"",
"PRD-" &amp;
TEXT(DAY(C292),"00") &amp;
CHOOSE(MONTH(C292),"A","B","C","D","E","F","G","H","I","J","K","L") &amp;
TEXT(YEAR(C292),"00") &amp;
"-" &amp;
RIGHT(F292,4))</f>
        <v/>
      </c>
      <c r="C292" s="27" t="n"/>
      <c r="D292" s="26">
        <f>IF(F292="","",_xlfn.XLOOKUP(F292,purchase!F:F,purchase!B:B,""))</f>
        <v/>
      </c>
      <c r="E292" s="26">
        <f>IF(F292="","",_xlfn.XLOOKUP(F292,purchase!F:F,purchase!C:C,""))</f>
        <v/>
      </c>
      <c r="F292" s="4" t="n"/>
      <c r="G292" s="10">
        <f>IF(H292="NRFC","Natural Rubber Field Coagulam","")</f>
        <v/>
      </c>
      <c r="H292" s="10">
        <f>IF(F292="","",_xlfn.XLOOKUP(F292,purchase!F:F,purchase!E:E,""))</f>
        <v/>
      </c>
      <c r="I292" s="10">
        <f>IF(J292="ISNR20","Natural Rubber-TSNR (ISNR-20)","")</f>
        <v/>
      </c>
      <c r="J292" s="10">
        <f>IF(H292="NRFC","ISNR20","")</f>
        <v/>
      </c>
      <c r="K292" s="35">
        <f>_xlfn.SINGLE(IF(F292="","",_xlfn.XLOOKUP(F292,purchase!F:F,purchase!N:N,"")))</f>
        <v/>
      </c>
      <c r="L292" s="4" t="n"/>
      <c r="M292" s="86" t="n"/>
      <c r="N292" s="35">
        <f>IF(F292="","",
MAX(0,
_xlfn.XLOOKUP(F292,purchase!F:F,purchase!N:N,"")
-
SUMIFS(L:L,F:F,F292)))</f>
        <v/>
      </c>
      <c r="O292" s="35">
        <f>IF(OR(L292="",M292=""),"",L292-M292)</f>
        <v/>
      </c>
      <c r="P292" s="89">
        <f>_xlfn.SINGLE(IF(F292="","",_xlfn.XLOOKUP(F292,purchase!F:F,purchase!O:O,"")))</f>
        <v/>
      </c>
      <c r="Q292" s="83">
        <f>IF(OR(L292="",M292=""),"",M292/L292)</f>
        <v/>
      </c>
      <c r="R292" s="91">
        <f>IF(OR(P292="",Q292=""),"",Q292-P292)</f>
        <v/>
      </c>
    </row>
    <row r="293">
      <c r="A293" s="25" t="n">
        <v>289</v>
      </c>
      <c r="B293" s="26">
        <f>IF(OR(C293="",F293=""),"",
"PRD-" &amp;
TEXT(DAY(C293),"00") &amp;
CHOOSE(MONTH(C293),"A","B","C","D","E","F","G","H","I","J","K","L") &amp;
TEXT(YEAR(C293),"00") &amp;
"-" &amp;
RIGHT(F293,4))</f>
        <v/>
      </c>
      <c r="C293" s="27" t="n"/>
      <c r="D293" s="26">
        <f>IF(F293="","",_xlfn.XLOOKUP(F293,purchase!F:F,purchase!B:B,""))</f>
        <v/>
      </c>
      <c r="E293" s="26">
        <f>IF(F293="","",_xlfn.XLOOKUP(F293,purchase!F:F,purchase!C:C,""))</f>
        <v/>
      </c>
      <c r="F293" s="4" t="n"/>
      <c r="G293" s="10">
        <f>IF(H293="NRFC","Natural Rubber Field Coagulam","")</f>
        <v/>
      </c>
      <c r="H293" s="10">
        <f>IF(F293="","",_xlfn.XLOOKUP(F293,purchase!F:F,purchase!E:E,""))</f>
        <v/>
      </c>
      <c r="I293" s="10">
        <f>IF(J293="ISNR20","Natural Rubber-TSNR (ISNR-20)","")</f>
        <v/>
      </c>
      <c r="J293" s="10">
        <f>IF(H293="NRFC","ISNR20","")</f>
        <v/>
      </c>
      <c r="K293" s="35">
        <f>_xlfn.SINGLE(IF(F293="","",_xlfn.XLOOKUP(F293,purchase!F:F,purchase!N:N,"")))</f>
        <v/>
      </c>
      <c r="L293" s="4" t="n"/>
      <c r="M293" s="86" t="n"/>
      <c r="N293" s="35">
        <f>IF(F293="","",
MAX(0,
_xlfn.XLOOKUP(F293,purchase!F:F,purchase!N:N,"")
-
SUMIFS(L:L,F:F,F293)))</f>
        <v/>
      </c>
      <c r="O293" s="35">
        <f>IF(OR(L293="",M293=""),"",L293-M293)</f>
        <v/>
      </c>
      <c r="P293" s="89">
        <f>_xlfn.SINGLE(IF(F293="","",_xlfn.XLOOKUP(F293,purchase!F:F,purchase!O:O,"")))</f>
        <v/>
      </c>
      <c r="Q293" s="83">
        <f>IF(OR(L293="",M293=""),"",M293/L293)</f>
        <v/>
      </c>
      <c r="R293" s="91">
        <f>IF(OR(P293="",Q293=""),"",Q293-P293)</f>
        <v/>
      </c>
    </row>
    <row r="294">
      <c r="A294" s="25" t="n">
        <v>290</v>
      </c>
      <c r="B294" s="26">
        <f>IF(OR(C294="",F294=""),"",
"PRD-" &amp;
TEXT(DAY(C294),"00") &amp;
CHOOSE(MONTH(C294),"A","B","C","D","E","F","G","H","I","J","K","L") &amp;
TEXT(YEAR(C294),"00") &amp;
"-" &amp;
RIGHT(F294,4))</f>
        <v/>
      </c>
      <c r="C294" s="27" t="n"/>
      <c r="D294" s="26">
        <f>IF(F294="","",_xlfn.XLOOKUP(F294,purchase!F:F,purchase!B:B,""))</f>
        <v/>
      </c>
      <c r="E294" s="26">
        <f>IF(F294="","",_xlfn.XLOOKUP(F294,purchase!F:F,purchase!C:C,""))</f>
        <v/>
      </c>
      <c r="F294" s="4" t="n"/>
      <c r="G294" s="10">
        <f>IF(H294="NRFC","Natural Rubber Field Coagulam","")</f>
        <v/>
      </c>
      <c r="H294" s="10">
        <f>IF(F294="","",_xlfn.XLOOKUP(F294,purchase!F:F,purchase!E:E,""))</f>
        <v/>
      </c>
      <c r="I294" s="10">
        <f>IF(J294="ISNR20","Natural Rubber-TSNR (ISNR-20)","")</f>
        <v/>
      </c>
      <c r="J294" s="10">
        <f>IF(H294="NRFC","ISNR20","")</f>
        <v/>
      </c>
      <c r="K294" s="35">
        <f>_xlfn.SINGLE(IF(F294="","",_xlfn.XLOOKUP(F294,purchase!F:F,purchase!N:N,"")))</f>
        <v/>
      </c>
      <c r="L294" s="4" t="n"/>
      <c r="M294" s="86" t="n"/>
      <c r="N294" s="35">
        <f>IF(F294="","",
MAX(0,
_xlfn.XLOOKUP(F294,purchase!F:F,purchase!N:N,"")
-
SUMIFS(L:L,F:F,F294)))</f>
        <v/>
      </c>
      <c r="O294" s="35">
        <f>IF(OR(L294="",M294=""),"",L294-M294)</f>
        <v/>
      </c>
      <c r="P294" s="89">
        <f>_xlfn.SINGLE(IF(F294="","",_xlfn.XLOOKUP(F294,purchase!F:F,purchase!O:O,"")))</f>
        <v/>
      </c>
      <c r="Q294" s="83">
        <f>IF(OR(L294="",M294=""),"",M294/L294)</f>
        <v/>
      </c>
      <c r="R294" s="91">
        <f>IF(OR(P294="",Q294=""),"",Q294-P294)</f>
        <v/>
      </c>
    </row>
    <row r="295">
      <c r="A295" s="25" t="n">
        <v>291</v>
      </c>
      <c r="B295" s="26">
        <f>IF(OR(C295="",F295=""),"",
"PRD-" &amp;
TEXT(DAY(C295),"00") &amp;
CHOOSE(MONTH(C295),"A","B","C","D","E","F","G","H","I","J","K","L") &amp;
TEXT(YEAR(C295),"00") &amp;
"-" &amp;
RIGHT(F295,4))</f>
        <v/>
      </c>
      <c r="C295" s="27" t="n"/>
      <c r="D295" s="26">
        <f>IF(F295="","",_xlfn.XLOOKUP(F295,purchase!F:F,purchase!B:B,""))</f>
        <v/>
      </c>
      <c r="E295" s="26">
        <f>IF(F295="","",_xlfn.XLOOKUP(F295,purchase!F:F,purchase!C:C,""))</f>
        <v/>
      </c>
      <c r="F295" s="4" t="n"/>
      <c r="G295" s="10">
        <f>IF(H295="NRFC","Natural Rubber Field Coagulam","")</f>
        <v/>
      </c>
      <c r="H295" s="10">
        <f>IF(F295="","",_xlfn.XLOOKUP(F295,purchase!F:F,purchase!E:E,""))</f>
        <v/>
      </c>
      <c r="I295" s="10">
        <f>IF(J295="ISNR20","Natural Rubber-TSNR (ISNR-20)","")</f>
        <v/>
      </c>
      <c r="J295" s="10">
        <f>IF(H295="NRFC","ISNR20","")</f>
        <v/>
      </c>
      <c r="K295" s="35">
        <f>_xlfn.SINGLE(IF(F295="","",_xlfn.XLOOKUP(F295,purchase!F:F,purchase!N:N,"")))</f>
        <v/>
      </c>
      <c r="L295" s="4" t="n"/>
      <c r="M295" s="86" t="n"/>
      <c r="N295" s="35">
        <f>IF(F295="","",
MAX(0,
_xlfn.XLOOKUP(F295,purchase!F:F,purchase!N:N,"")
-
SUMIFS(L:L,F:F,F295)))</f>
        <v/>
      </c>
      <c r="O295" s="35">
        <f>IF(OR(L295="",M295=""),"",L295-M295)</f>
        <v/>
      </c>
      <c r="P295" s="89">
        <f>_xlfn.SINGLE(IF(F295="","",_xlfn.XLOOKUP(F295,purchase!F:F,purchase!O:O,"")))</f>
        <v/>
      </c>
      <c r="Q295" s="83">
        <f>IF(OR(L295="",M295=""),"",M295/L295)</f>
        <v/>
      </c>
      <c r="R295" s="91">
        <f>IF(OR(P295="",Q295=""),"",Q295-P295)</f>
        <v/>
      </c>
    </row>
    <row r="296">
      <c r="A296" s="25" t="n">
        <v>292</v>
      </c>
      <c r="B296" s="26">
        <f>IF(OR(C296="",F296=""),"",
"PRD-" &amp;
TEXT(DAY(C296),"00") &amp;
CHOOSE(MONTH(C296),"A","B","C","D","E","F","G","H","I","J","K","L") &amp;
TEXT(YEAR(C296),"00") &amp;
"-" &amp;
RIGHT(F296,4))</f>
        <v/>
      </c>
      <c r="C296" s="27" t="n"/>
      <c r="D296" s="26">
        <f>IF(F296="","",_xlfn.XLOOKUP(F296,purchase!F:F,purchase!B:B,""))</f>
        <v/>
      </c>
      <c r="E296" s="26">
        <f>IF(F296="","",_xlfn.XLOOKUP(F296,purchase!F:F,purchase!C:C,""))</f>
        <v/>
      </c>
      <c r="F296" s="4" t="n"/>
      <c r="G296" s="10">
        <f>IF(H296="NRFC","Natural Rubber Field Coagulam","")</f>
        <v/>
      </c>
      <c r="H296" s="10">
        <f>IF(F296="","",_xlfn.XLOOKUP(F296,purchase!F:F,purchase!E:E,""))</f>
        <v/>
      </c>
      <c r="I296" s="10">
        <f>IF(J296="ISNR20","Natural Rubber-TSNR (ISNR-20)","")</f>
        <v/>
      </c>
      <c r="J296" s="10">
        <f>IF(H296="NRFC","ISNR20","")</f>
        <v/>
      </c>
      <c r="K296" s="35">
        <f>_xlfn.SINGLE(IF(F296="","",_xlfn.XLOOKUP(F296,purchase!F:F,purchase!N:N,"")))</f>
        <v/>
      </c>
      <c r="L296" s="4" t="n"/>
      <c r="M296" s="86" t="n"/>
      <c r="N296" s="35">
        <f>IF(F296="","",
MAX(0,
_xlfn.XLOOKUP(F296,purchase!F:F,purchase!N:N,"")
-
SUMIFS(L:L,F:F,F296)))</f>
        <v/>
      </c>
      <c r="O296" s="35">
        <f>IF(OR(L296="",M296=""),"",L296-M296)</f>
        <v/>
      </c>
      <c r="P296" s="89">
        <f>_xlfn.SINGLE(IF(F296="","",_xlfn.XLOOKUP(F296,purchase!F:F,purchase!O:O,"")))</f>
        <v/>
      </c>
      <c r="Q296" s="83">
        <f>IF(OR(L296="",M296=""),"",M296/L296)</f>
        <v/>
      </c>
      <c r="R296" s="91">
        <f>IF(OR(P296="",Q296=""),"",Q296-P296)</f>
        <v/>
      </c>
    </row>
    <row r="297">
      <c r="A297" s="25" t="n">
        <v>293</v>
      </c>
      <c r="B297" s="26">
        <f>IF(OR(C297="",F297=""),"",
"PRD-" &amp;
TEXT(DAY(C297),"00") &amp;
CHOOSE(MONTH(C297),"A","B","C","D","E","F","G","H","I","J","K","L") &amp;
TEXT(YEAR(C297),"00") &amp;
"-" &amp;
RIGHT(F297,4))</f>
        <v/>
      </c>
      <c r="C297" s="27" t="n"/>
      <c r="D297" s="26">
        <f>IF(F297="","",_xlfn.XLOOKUP(F297,purchase!F:F,purchase!B:B,""))</f>
        <v/>
      </c>
      <c r="E297" s="26">
        <f>IF(F297="","",_xlfn.XLOOKUP(F297,purchase!F:F,purchase!C:C,""))</f>
        <v/>
      </c>
      <c r="F297" s="4" t="n"/>
      <c r="G297" s="10">
        <f>IF(H297="NRFC","Natural Rubber Field Coagulam","")</f>
        <v/>
      </c>
      <c r="H297" s="10">
        <f>IF(F297="","",_xlfn.XLOOKUP(F297,purchase!F:F,purchase!E:E,""))</f>
        <v/>
      </c>
      <c r="I297" s="10">
        <f>IF(J297="ISNR20","Natural Rubber-TSNR (ISNR-20)","")</f>
        <v/>
      </c>
      <c r="J297" s="10">
        <f>IF(H297="NRFC","ISNR20","")</f>
        <v/>
      </c>
      <c r="K297" s="35">
        <f>_xlfn.SINGLE(IF(F297="","",_xlfn.XLOOKUP(F297,purchase!F:F,purchase!N:N,"")))</f>
        <v/>
      </c>
      <c r="L297" s="4" t="n"/>
      <c r="M297" s="86" t="n"/>
      <c r="N297" s="35">
        <f>IF(F297="","",
MAX(0,
_xlfn.XLOOKUP(F297,purchase!F:F,purchase!N:N,"")
-
SUMIFS(L:L,F:F,F297)))</f>
        <v/>
      </c>
      <c r="O297" s="35">
        <f>IF(OR(L297="",M297=""),"",L297-M297)</f>
        <v/>
      </c>
      <c r="P297" s="89">
        <f>_xlfn.SINGLE(IF(F297="","",_xlfn.XLOOKUP(F297,purchase!F:F,purchase!O:O,"")))</f>
        <v/>
      </c>
      <c r="Q297" s="83">
        <f>IF(OR(L297="",M297=""),"",M297/L297)</f>
        <v/>
      </c>
      <c r="R297" s="91">
        <f>IF(OR(P297="",Q297=""),"",Q297-P297)</f>
        <v/>
      </c>
    </row>
    <row r="298">
      <c r="A298" s="25" t="n">
        <v>294</v>
      </c>
      <c r="B298" s="26">
        <f>IF(OR(C298="",F298=""),"",
"PRD-" &amp;
TEXT(DAY(C298),"00") &amp;
CHOOSE(MONTH(C298),"A","B","C","D","E","F","G","H","I","J","K","L") &amp;
TEXT(YEAR(C298),"00") &amp;
"-" &amp;
RIGHT(F298,4))</f>
        <v/>
      </c>
      <c r="C298" s="27" t="n"/>
      <c r="D298" s="26">
        <f>IF(F298="","",_xlfn.XLOOKUP(F298,purchase!F:F,purchase!B:B,""))</f>
        <v/>
      </c>
      <c r="E298" s="26">
        <f>IF(F298="","",_xlfn.XLOOKUP(F298,purchase!F:F,purchase!C:C,""))</f>
        <v/>
      </c>
      <c r="F298" s="4" t="n"/>
      <c r="G298" s="10">
        <f>IF(H298="NRFC","Natural Rubber Field Coagulam","")</f>
        <v/>
      </c>
      <c r="H298" s="10">
        <f>IF(F298="","",_xlfn.XLOOKUP(F298,purchase!F:F,purchase!E:E,""))</f>
        <v/>
      </c>
      <c r="I298" s="10">
        <f>IF(J298="ISNR20","Natural Rubber-TSNR (ISNR-20)","")</f>
        <v/>
      </c>
      <c r="J298" s="10">
        <f>IF(H298="NRFC","ISNR20","")</f>
        <v/>
      </c>
      <c r="K298" s="35">
        <f>_xlfn.SINGLE(IF(F298="","",_xlfn.XLOOKUP(F298,purchase!F:F,purchase!N:N,"")))</f>
        <v/>
      </c>
      <c r="L298" s="4" t="n"/>
      <c r="M298" s="86" t="n"/>
      <c r="N298" s="35">
        <f>IF(F298="","",
MAX(0,
_xlfn.XLOOKUP(F298,purchase!F:F,purchase!N:N,"")
-
SUMIFS(L:L,F:F,F298)))</f>
        <v/>
      </c>
      <c r="O298" s="35">
        <f>IF(OR(L298="",M298=""),"",L298-M298)</f>
        <v/>
      </c>
      <c r="P298" s="89">
        <f>_xlfn.SINGLE(IF(F298="","",_xlfn.XLOOKUP(F298,purchase!F:F,purchase!O:O,"")))</f>
        <v/>
      </c>
      <c r="Q298" s="83">
        <f>IF(OR(L298="",M298=""),"",M298/L298)</f>
        <v/>
      </c>
      <c r="R298" s="91">
        <f>IF(OR(P298="",Q298=""),"",Q298-P298)</f>
        <v/>
      </c>
    </row>
    <row r="299">
      <c r="A299" s="25" t="n">
        <v>295</v>
      </c>
      <c r="B299" s="26">
        <f>IF(OR(C299="",F299=""),"",
"PRD-" &amp;
TEXT(DAY(C299),"00") &amp;
CHOOSE(MONTH(C299),"A","B","C","D","E","F","G","H","I","J","K","L") &amp;
TEXT(YEAR(C299),"00") &amp;
"-" &amp;
RIGHT(F299,4))</f>
        <v/>
      </c>
      <c r="C299" s="27" t="n"/>
      <c r="D299" s="26">
        <f>IF(F299="","",_xlfn.XLOOKUP(F299,purchase!F:F,purchase!B:B,""))</f>
        <v/>
      </c>
      <c r="E299" s="26">
        <f>IF(F299="","",_xlfn.XLOOKUP(F299,purchase!F:F,purchase!C:C,""))</f>
        <v/>
      </c>
      <c r="F299" s="4" t="n"/>
      <c r="G299" s="10">
        <f>IF(H299="NRFC","Natural Rubber Field Coagulam","")</f>
        <v/>
      </c>
      <c r="H299" s="10">
        <f>IF(F299="","",_xlfn.XLOOKUP(F299,purchase!F:F,purchase!E:E,""))</f>
        <v/>
      </c>
      <c r="I299" s="10">
        <f>IF(J299="ISNR20","Natural Rubber-TSNR (ISNR-20)","")</f>
        <v/>
      </c>
      <c r="J299" s="10">
        <f>IF(H299="NRFC","ISNR20","")</f>
        <v/>
      </c>
      <c r="K299" s="35">
        <f>_xlfn.SINGLE(IF(F299="","",_xlfn.XLOOKUP(F299,purchase!F:F,purchase!N:N,"")))</f>
        <v/>
      </c>
      <c r="L299" s="4" t="n"/>
      <c r="M299" s="86" t="n"/>
      <c r="N299" s="35">
        <f>IF(F299="","",
MAX(0,
_xlfn.XLOOKUP(F299,purchase!F:F,purchase!N:N,"")
-
SUMIFS(L:L,F:F,F299)))</f>
        <v/>
      </c>
      <c r="O299" s="35">
        <f>IF(OR(L299="",M299=""),"",L299-M299)</f>
        <v/>
      </c>
      <c r="P299" s="89">
        <f>_xlfn.SINGLE(IF(F299="","",_xlfn.XLOOKUP(F299,purchase!F:F,purchase!O:O,"")))</f>
        <v/>
      </c>
      <c r="Q299" s="83">
        <f>IF(OR(L299="",M299=""),"",M299/L299)</f>
        <v/>
      </c>
      <c r="R299" s="91">
        <f>IF(OR(P299="",Q299=""),"",Q299-P299)</f>
        <v/>
      </c>
    </row>
    <row r="300">
      <c r="A300" s="25" t="n">
        <v>296</v>
      </c>
      <c r="B300" s="26">
        <f>IF(OR(C300="",F300=""),"",
"PRD-" &amp;
TEXT(DAY(C300),"00") &amp;
CHOOSE(MONTH(C300),"A","B","C","D","E","F","G","H","I","J","K","L") &amp;
TEXT(YEAR(C300),"00") &amp;
"-" &amp;
RIGHT(F300,4))</f>
        <v/>
      </c>
      <c r="C300" s="27" t="n"/>
      <c r="D300" s="26">
        <f>IF(F300="","",_xlfn.XLOOKUP(F300,purchase!F:F,purchase!B:B,""))</f>
        <v/>
      </c>
      <c r="E300" s="26">
        <f>IF(F300="","",_xlfn.XLOOKUP(F300,purchase!F:F,purchase!C:C,""))</f>
        <v/>
      </c>
      <c r="F300" s="4" t="n"/>
      <c r="G300" s="10">
        <f>IF(H300="NRFC","Natural Rubber Field Coagulam","")</f>
        <v/>
      </c>
      <c r="H300" s="10">
        <f>IF(F300="","",_xlfn.XLOOKUP(F300,purchase!F:F,purchase!E:E,""))</f>
        <v/>
      </c>
      <c r="I300" s="10">
        <f>IF(J300="ISNR20","Natural Rubber-TSNR (ISNR-20)","")</f>
        <v/>
      </c>
      <c r="J300" s="10">
        <f>IF(H300="NRFC","ISNR20","")</f>
        <v/>
      </c>
      <c r="K300" s="35">
        <f>_xlfn.SINGLE(IF(F300="","",_xlfn.XLOOKUP(F300,purchase!F:F,purchase!N:N,"")))</f>
        <v/>
      </c>
      <c r="L300" s="4" t="n"/>
      <c r="M300" s="86" t="n"/>
      <c r="N300" s="35">
        <f>IF(F300="","",
MAX(0,
_xlfn.XLOOKUP(F300,purchase!F:F,purchase!N:N,"")
-
SUMIFS(L:L,F:F,F300)))</f>
        <v/>
      </c>
      <c r="O300" s="35">
        <f>IF(OR(L300="",M300=""),"",L300-M300)</f>
        <v/>
      </c>
      <c r="P300" s="89">
        <f>_xlfn.SINGLE(IF(F300="","",_xlfn.XLOOKUP(F300,purchase!F:F,purchase!O:O,"")))</f>
        <v/>
      </c>
      <c r="Q300" s="83">
        <f>IF(OR(L300="",M300=""),"",M300/L300)</f>
        <v/>
      </c>
      <c r="R300" s="91">
        <f>IF(OR(P300="",Q300=""),"",Q300-P300)</f>
        <v/>
      </c>
    </row>
    <row r="301">
      <c r="A301" s="25" t="n">
        <v>297</v>
      </c>
      <c r="B301" s="26">
        <f>IF(OR(C301="",F301=""),"",
"PRD-" &amp;
TEXT(DAY(C301),"00") &amp;
CHOOSE(MONTH(C301),"A","B","C","D","E","F","G","H","I","J","K","L") &amp;
TEXT(YEAR(C301),"00") &amp;
"-" &amp;
RIGHT(F301,4))</f>
        <v/>
      </c>
      <c r="C301" s="27" t="n"/>
      <c r="D301" s="26">
        <f>IF(F301="","",_xlfn.XLOOKUP(F301,purchase!F:F,purchase!B:B,""))</f>
        <v/>
      </c>
      <c r="E301" s="26">
        <f>IF(F301="","",_xlfn.XLOOKUP(F301,purchase!F:F,purchase!C:C,""))</f>
        <v/>
      </c>
      <c r="F301" s="4" t="n"/>
      <c r="G301" s="10">
        <f>IF(H301="NRFC","Natural Rubber Field Coagulam","")</f>
        <v/>
      </c>
      <c r="H301" s="10">
        <f>IF(F301="","",_xlfn.XLOOKUP(F301,purchase!F:F,purchase!E:E,""))</f>
        <v/>
      </c>
      <c r="I301" s="10">
        <f>IF(J301="ISNR20","Natural Rubber-TSNR (ISNR-20)","")</f>
        <v/>
      </c>
      <c r="J301" s="10">
        <f>IF(H301="NRFC","ISNR20","")</f>
        <v/>
      </c>
      <c r="K301" s="35">
        <f>_xlfn.SINGLE(IF(F301="","",_xlfn.XLOOKUP(F301,purchase!F:F,purchase!N:N,"")))</f>
        <v/>
      </c>
      <c r="L301" s="4" t="n"/>
      <c r="M301" s="86" t="n"/>
      <c r="N301" s="35">
        <f>IF(F301="","",
MAX(0,
_xlfn.XLOOKUP(F301,purchase!F:F,purchase!N:N,"")
-
SUMIFS(L:L,F:F,F301)))</f>
        <v/>
      </c>
      <c r="O301" s="35">
        <f>IF(OR(L301="",M301=""),"",L301-M301)</f>
        <v/>
      </c>
      <c r="P301" s="89">
        <f>_xlfn.SINGLE(IF(F301="","",_xlfn.XLOOKUP(F301,purchase!F:F,purchase!O:O,"")))</f>
        <v/>
      </c>
      <c r="Q301" s="83">
        <f>IF(OR(L301="",M301=""),"",M301/L301)</f>
        <v/>
      </c>
      <c r="R301" s="91">
        <f>IF(OR(P301="",Q301=""),"",Q301-P301)</f>
        <v/>
      </c>
    </row>
    <row r="302">
      <c r="A302" s="25" t="n">
        <v>298</v>
      </c>
      <c r="B302" s="26">
        <f>IF(OR(C302="",F302=""),"",
"PRD-" &amp;
TEXT(DAY(C302),"00") &amp;
CHOOSE(MONTH(C302),"A","B","C","D","E","F","G","H","I","J","K","L") &amp;
TEXT(YEAR(C302),"00") &amp;
"-" &amp;
RIGHT(F302,4))</f>
        <v/>
      </c>
      <c r="C302" s="27" t="n"/>
      <c r="D302" s="26">
        <f>IF(F302="","",_xlfn.XLOOKUP(F302,purchase!F:F,purchase!B:B,""))</f>
        <v/>
      </c>
      <c r="E302" s="26">
        <f>IF(F302="","",_xlfn.XLOOKUP(F302,purchase!F:F,purchase!C:C,""))</f>
        <v/>
      </c>
      <c r="F302" s="4" t="n"/>
      <c r="G302" s="10">
        <f>IF(H302="NRFC","Natural Rubber Field Coagulam","")</f>
        <v/>
      </c>
      <c r="H302" s="10">
        <f>IF(F302="","",_xlfn.XLOOKUP(F302,purchase!F:F,purchase!E:E,""))</f>
        <v/>
      </c>
      <c r="I302" s="10">
        <f>IF(J302="ISNR20","Natural Rubber-TSNR (ISNR-20)","")</f>
        <v/>
      </c>
      <c r="J302" s="10">
        <f>IF(H302="NRFC","ISNR20","")</f>
        <v/>
      </c>
      <c r="K302" s="35">
        <f>_xlfn.SINGLE(IF(F302="","",_xlfn.XLOOKUP(F302,purchase!F:F,purchase!N:N,"")))</f>
        <v/>
      </c>
      <c r="L302" s="4" t="n"/>
      <c r="M302" s="86" t="n"/>
      <c r="N302" s="35">
        <f>IF(F302="","",
MAX(0,
_xlfn.XLOOKUP(F302,purchase!F:F,purchase!N:N,"")
-
SUMIFS(L:L,F:F,F302)))</f>
        <v/>
      </c>
      <c r="O302" s="35">
        <f>IF(OR(L302="",M302=""),"",L302-M302)</f>
        <v/>
      </c>
      <c r="P302" s="89">
        <f>_xlfn.SINGLE(IF(F302="","",_xlfn.XLOOKUP(F302,purchase!F:F,purchase!O:O,"")))</f>
        <v/>
      </c>
      <c r="Q302" s="83">
        <f>IF(OR(L302="",M302=""),"",M302/L302)</f>
        <v/>
      </c>
      <c r="R302" s="91">
        <f>IF(OR(P302="",Q302=""),"",Q302-P302)</f>
        <v/>
      </c>
    </row>
    <row r="303">
      <c r="A303" s="25" t="n">
        <v>299</v>
      </c>
      <c r="B303" s="26">
        <f>IF(OR(C303="",F303=""),"",
"PRD-" &amp;
TEXT(DAY(C303),"00") &amp;
CHOOSE(MONTH(C303),"A","B","C","D","E","F","G","H","I","J","K","L") &amp;
TEXT(YEAR(C303),"00") &amp;
"-" &amp;
RIGHT(F303,4))</f>
        <v/>
      </c>
      <c r="C303" s="27" t="n"/>
      <c r="D303" s="26">
        <f>IF(F303="","",_xlfn.XLOOKUP(F303,purchase!F:F,purchase!B:B,""))</f>
        <v/>
      </c>
      <c r="E303" s="26">
        <f>IF(F303="","",_xlfn.XLOOKUP(F303,purchase!F:F,purchase!C:C,""))</f>
        <v/>
      </c>
      <c r="F303" s="4" t="n"/>
      <c r="G303" s="10">
        <f>IF(H303="NRFC","Natural Rubber Field Coagulam","")</f>
        <v/>
      </c>
      <c r="H303" s="10">
        <f>IF(F303="","",_xlfn.XLOOKUP(F303,purchase!F:F,purchase!E:E,""))</f>
        <v/>
      </c>
      <c r="I303" s="10">
        <f>IF(J303="ISNR20","Natural Rubber-TSNR (ISNR-20)","")</f>
        <v/>
      </c>
      <c r="J303" s="10">
        <f>IF(H303="NRFC","ISNR20","")</f>
        <v/>
      </c>
      <c r="K303" s="35">
        <f>_xlfn.SINGLE(IF(F303="","",_xlfn.XLOOKUP(F303,purchase!F:F,purchase!N:N,"")))</f>
        <v/>
      </c>
      <c r="L303" s="4" t="n"/>
      <c r="M303" s="86" t="n"/>
      <c r="N303" s="35">
        <f>IF(F303="","",
MAX(0,
_xlfn.XLOOKUP(F303,purchase!F:F,purchase!N:N,"")
-
SUMIFS(L:L,F:F,F303)))</f>
        <v/>
      </c>
      <c r="O303" s="35">
        <f>IF(OR(L303="",M303=""),"",L303-M303)</f>
        <v/>
      </c>
      <c r="P303" s="89">
        <f>_xlfn.SINGLE(IF(F303="","",_xlfn.XLOOKUP(F303,purchase!F:F,purchase!O:O,"")))</f>
        <v/>
      </c>
      <c r="Q303" s="83">
        <f>IF(OR(L303="",M303=""),"",M303/L303)</f>
        <v/>
      </c>
      <c r="R303" s="91">
        <f>IF(OR(P303="",Q303=""),"",Q303-P303)</f>
        <v/>
      </c>
    </row>
    <row r="304">
      <c r="A304" s="25" t="n">
        <v>300</v>
      </c>
      <c r="B304" s="26">
        <f>IF(OR(C304="",F304=""),"",
"PRD-" &amp;
TEXT(DAY(C304),"00") &amp;
CHOOSE(MONTH(C304),"A","B","C","D","E","F","G","H","I","J","K","L") &amp;
TEXT(YEAR(C304),"00") &amp;
"-" &amp;
RIGHT(F304,4))</f>
        <v/>
      </c>
      <c r="C304" s="27" t="n"/>
      <c r="D304" s="26">
        <f>IF(F304="","",_xlfn.XLOOKUP(F304,purchase!F:F,purchase!B:B,""))</f>
        <v/>
      </c>
      <c r="E304" s="26">
        <f>IF(F304="","",_xlfn.XLOOKUP(F304,purchase!F:F,purchase!C:C,""))</f>
        <v/>
      </c>
      <c r="F304" s="4" t="n"/>
      <c r="G304" s="10">
        <f>IF(H304="NRFC","Natural Rubber Field Coagulam","")</f>
        <v/>
      </c>
      <c r="H304" s="10">
        <f>IF(F304="","",_xlfn.XLOOKUP(F304,purchase!F:F,purchase!E:E,""))</f>
        <v/>
      </c>
      <c r="I304" s="10">
        <f>IF(J304="ISNR20","Natural Rubber-TSNR (ISNR-20)","")</f>
        <v/>
      </c>
      <c r="J304" s="10">
        <f>IF(H304="NRFC","ISNR20","")</f>
        <v/>
      </c>
      <c r="K304" s="35">
        <f>_xlfn.SINGLE(IF(F304="","",_xlfn.XLOOKUP(F304,purchase!F:F,purchase!N:N,"")))</f>
        <v/>
      </c>
      <c r="L304" s="4" t="n"/>
      <c r="M304" s="86" t="n"/>
      <c r="N304" s="35">
        <f>IF(F304="","",
MAX(0,
_xlfn.XLOOKUP(F304,purchase!F:F,purchase!N:N,"")
-
SUMIFS(L:L,F:F,F304)))</f>
        <v/>
      </c>
      <c r="O304" s="35">
        <f>IF(OR(L304="",M304=""),"",L304-M304)</f>
        <v/>
      </c>
      <c r="P304" s="89">
        <f>_xlfn.SINGLE(IF(F304="","",_xlfn.XLOOKUP(F304,purchase!F:F,purchase!O:O,"")))</f>
        <v/>
      </c>
      <c r="Q304" s="83">
        <f>IF(OR(L304="",M304=""),"",M304/L304)</f>
        <v/>
      </c>
      <c r="R304" s="91">
        <f>IF(OR(P304="",Q304=""),"",Q304-P304)</f>
        <v/>
      </c>
    </row>
    <row r="305">
      <c r="A305" s="25" t="n">
        <v>301</v>
      </c>
      <c r="B305" s="26">
        <f>IF(OR(C305="",F305=""),"",
"PRD-" &amp;
TEXT(DAY(C305),"00") &amp;
CHOOSE(MONTH(C305),"A","B","C","D","E","F","G","H","I","J","K","L") &amp;
TEXT(YEAR(C305),"00") &amp;
"-" &amp;
RIGHT(F305,4))</f>
        <v/>
      </c>
      <c r="C305" s="27" t="n"/>
      <c r="D305" s="26">
        <f>IF(F305="","",_xlfn.XLOOKUP(F305,purchase!F:F,purchase!B:B,""))</f>
        <v/>
      </c>
      <c r="E305" s="26">
        <f>IF(F305="","",_xlfn.XLOOKUP(F305,purchase!F:F,purchase!C:C,""))</f>
        <v/>
      </c>
      <c r="F305" s="4" t="n"/>
      <c r="G305" s="10">
        <f>IF(H305="NRFC","Natural Rubber Field Coagulam","")</f>
        <v/>
      </c>
      <c r="H305" s="10">
        <f>IF(F305="","",_xlfn.XLOOKUP(F305,purchase!F:F,purchase!E:E,""))</f>
        <v/>
      </c>
      <c r="I305" s="10">
        <f>IF(J305="ISNR20","Natural Rubber-TSNR (ISNR-20)","")</f>
        <v/>
      </c>
      <c r="J305" s="10">
        <f>IF(H305="NRFC","ISNR20","")</f>
        <v/>
      </c>
      <c r="K305" s="35">
        <f>_xlfn.SINGLE(IF(F305="","",_xlfn.XLOOKUP(F305,purchase!F:F,purchase!N:N,"")))</f>
        <v/>
      </c>
      <c r="L305" s="4" t="n"/>
      <c r="M305" s="86" t="n"/>
      <c r="N305" s="35">
        <f>IF(F305="","",
MAX(0,
_xlfn.XLOOKUP(F305,purchase!F:F,purchase!N:N,"")
-
SUMIFS(L:L,F:F,F305)))</f>
        <v/>
      </c>
      <c r="O305" s="35">
        <f>IF(OR(L305="",M305=""),"",L305-M305)</f>
        <v/>
      </c>
      <c r="P305" s="89">
        <f>_xlfn.SINGLE(IF(F305="","",_xlfn.XLOOKUP(F305,purchase!F:F,purchase!O:O,"")))</f>
        <v/>
      </c>
      <c r="Q305" s="83">
        <f>IF(OR(L305="",M305=""),"",M305/L305)</f>
        <v/>
      </c>
      <c r="R305" s="91">
        <f>IF(OR(P305="",Q305=""),"",Q305-P305)</f>
        <v/>
      </c>
    </row>
    <row r="306">
      <c r="A306" s="25" t="n">
        <v>302</v>
      </c>
      <c r="B306" s="26">
        <f>IF(OR(C306="",F306=""),"",
"PRD-" &amp;
TEXT(DAY(C306),"00") &amp;
CHOOSE(MONTH(C306),"A","B","C","D","E","F","G","H","I","J","K","L") &amp;
TEXT(YEAR(C306),"00") &amp;
"-" &amp;
RIGHT(F306,4))</f>
        <v/>
      </c>
      <c r="C306" s="27" t="n"/>
      <c r="D306" s="26">
        <f>IF(F306="","",_xlfn.XLOOKUP(F306,purchase!F:F,purchase!B:B,""))</f>
        <v/>
      </c>
      <c r="E306" s="26">
        <f>IF(F306="","",_xlfn.XLOOKUP(F306,purchase!F:F,purchase!C:C,""))</f>
        <v/>
      </c>
      <c r="F306" s="4" t="n"/>
      <c r="G306" s="10">
        <f>IF(H306="NRFC","Natural Rubber Field Coagulam","")</f>
        <v/>
      </c>
      <c r="H306" s="10">
        <f>IF(F306="","",_xlfn.XLOOKUP(F306,purchase!F:F,purchase!E:E,""))</f>
        <v/>
      </c>
      <c r="I306" s="10">
        <f>IF(J306="ISNR20","Natural Rubber-TSNR (ISNR-20)","")</f>
        <v/>
      </c>
      <c r="J306" s="10">
        <f>IF(H306="NRFC","ISNR20","")</f>
        <v/>
      </c>
      <c r="K306" s="35">
        <f>_xlfn.SINGLE(IF(F306="","",_xlfn.XLOOKUP(F306,purchase!F:F,purchase!N:N,"")))</f>
        <v/>
      </c>
      <c r="L306" s="4" t="n"/>
      <c r="M306" s="86" t="n"/>
      <c r="N306" s="35">
        <f>IF(F306="","",
MAX(0,
_xlfn.XLOOKUP(F306,purchase!F:F,purchase!N:N,"")
-
SUMIFS(L:L,F:F,F306)))</f>
        <v/>
      </c>
      <c r="O306" s="35">
        <f>IF(OR(L306="",M306=""),"",L306-M306)</f>
        <v/>
      </c>
      <c r="P306" s="89">
        <f>_xlfn.SINGLE(IF(F306="","",_xlfn.XLOOKUP(F306,purchase!F:F,purchase!O:O,"")))</f>
        <v/>
      </c>
      <c r="Q306" s="83">
        <f>IF(OR(L306="",M306=""),"",M306/L306)</f>
        <v/>
      </c>
      <c r="R306" s="91">
        <f>IF(OR(P306="",Q306=""),"",Q306-P306)</f>
        <v/>
      </c>
    </row>
    <row r="307">
      <c r="A307" s="25" t="n">
        <v>303</v>
      </c>
      <c r="B307" s="26">
        <f>IF(OR(C307="",F307=""),"",
"PRD-" &amp;
TEXT(DAY(C307),"00") &amp;
CHOOSE(MONTH(C307),"A","B","C","D","E","F","G","H","I","J","K","L") &amp;
TEXT(YEAR(C307),"00") &amp;
"-" &amp;
RIGHT(F307,4))</f>
        <v/>
      </c>
      <c r="C307" s="27" t="n"/>
      <c r="D307" s="26">
        <f>IF(F307="","",_xlfn.XLOOKUP(F307,purchase!F:F,purchase!B:B,""))</f>
        <v/>
      </c>
      <c r="E307" s="26">
        <f>IF(F307="","",_xlfn.XLOOKUP(F307,purchase!F:F,purchase!C:C,""))</f>
        <v/>
      </c>
      <c r="F307" s="4" t="n"/>
      <c r="G307" s="10">
        <f>IF(H307="NRFC","Natural Rubber Field Coagulam","")</f>
        <v/>
      </c>
      <c r="H307" s="10">
        <f>IF(F307="","",_xlfn.XLOOKUP(F307,purchase!F:F,purchase!E:E,""))</f>
        <v/>
      </c>
      <c r="I307" s="10">
        <f>IF(J307="ISNR20","Natural Rubber-TSNR (ISNR-20)","")</f>
        <v/>
      </c>
      <c r="J307" s="10">
        <f>IF(H307="NRFC","ISNR20","")</f>
        <v/>
      </c>
      <c r="K307" s="35">
        <f>_xlfn.SINGLE(IF(F307="","",_xlfn.XLOOKUP(F307,purchase!F:F,purchase!N:N,"")))</f>
        <v/>
      </c>
      <c r="L307" s="4" t="n"/>
      <c r="M307" s="86" t="n"/>
      <c r="N307" s="35">
        <f>IF(F307="","",
MAX(0,
_xlfn.XLOOKUP(F307,purchase!F:F,purchase!N:N,"")
-
SUMIFS(L:L,F:F,F307)))</f>
        <v/>
      </c>
      <c r="O307" s="35">
        <f>IF(OR(L307="",M307=""),"",L307-M307)</f>
        <v/>
      </c>
      <c r="P307" s="89">
        <f>_xlfn.SINGLE(IF(F307="","",_xlfn.XLOOKUP(F307,purchase!F:F,purchase!O:O,"")))</f>
        <v/>
      </c>
      <c r="Q307" s="83">
        <f>IF(OR(L307="",M307=""),"",M307/L307)</f>
        <v/>
      </c>
      <c r="R307" s="91">
        <f>IF(OR(P307="",Q307=""),"",Q307-P307)</f>
        <v/>
      </c>
    </row>
    <row r="308">
      <c r="A308" s="25" t="n">
        <v>304</v>
      </c>
      <c r="B308" s="26">
        <f>IF(OR(C308="",F308=""),"",
"PRD-" &amp;
TEXT(DAY(C308),"00") &amp;
CHOOSE(MONTH(C308),"A","B","C","D","E","F","G","H","I","J","K","L") &amp;
TEXT(YEAR(C308),"00") &amp;
"-" &amp;
RIGHT(F308,4))</f>
        <v/>
      </c>
      <c r="C308" s="27" t="n"/>
      <c r="D308" s="26">
        <f>IF(F308="","",_xlfn.XLOOKUP(F308,purchase!F:F,purchase!B:B,""))</f>
        <v/>
      </c>
      <c r="E308" s="26">
        <f>IF(F308="","",_xlfn.XLOOKUP(F308,purchase!F:F,purchase!C:C,""))</f>
        <v/>
      </c>
      <c r="F308" s="4" t="n"/>
      <c r="G308" s="10">
        <f>IF(H308="NRFC","Natural Rubber Field Coagulam","")</f>
        <v/>
      </c>
      <c r="H308" s="10">
        <f>IF(F308="","",_xlfn.XLOOKUP(F308,purchase!F:F,purchase!E:E,""))</f>
        <v/>
      </c>
      <c r="I308" s="10">
        <f>IF(J308="ISNR20","Natural Rubber-TSNR (ISNR-20)","")</f>
        <v/>
      </c>
      <c r="J308" s="10">
        <f>IF(H308="NRFC","ISNR20","")</f>
        <v/>
      </c>
      <c r="K308" s="35">
        <f>_xlfn.SINGLE(IF(F308="","",_xlfn.XLOOKUP(F308,purchase!F:F,purchase!N:N,"")))</f>
        <v/>
      </c>
      <c r="L308" s="4" t="n"/>
      <c r="M308" s="86" t="n"/>
      <c r="N308" s="35">
        <f>IF(F308="","",
MAX(0,
_xlfn.XLOOKUP(F308,purchase!F:F,purchase!N:N,"")
-
SUMIFS(L:L,F:F,F308)))</f>
        <v/>
      </c>
      <c r="O308" s="35">
        <f>IF(OR(L308="",M308=""),"",L308-M308)</f>
        <v/>
      </c>
      <c r="P308" s="89">
        <f>_xlfn.SINGLE(IF(F308="","",_xlfn.XLOOKUP(F308,purchase!F:F,purchase!O:O,"")))</f>
        <v/>
      </c>
      <c r="Q308" s="83">
        <f>IF(OR(L308="",M308=""),"",M308/L308)</f>
        <v/>
      </c>
      <c r="R308" s="91">
        <f>IF(OR(P308="",Q308=""),"",Q308-P308)</f>
        <v/>
      </c>
    </row>
    <row r="309">
      <c r="A309" s="25" t="n">
        <v>305</v>
      </c>
      <c r="B309" s="26">
        <f>IF(OR(C309="",F309=""),"",
"PRD-" &amp;
TEXT(DAY(C309),"00") &amp;
CHOOSE(MONTH(C309),"A","B","C","D","E","F","G","H","I","J","K","L") &amp;
TEXT(YEAR(C309),"00") &amp;
"-" &amp;
RIGHT(F309,4))</f>
        <v/>
      </c>
      <c r="C309" s="27" t="n"/>
      <c r="D309" s="26">
        <f>IF(F309="","",_xlfn.XLOOKUP(F309,purchase!F:F,purchase!B:B,""))</f>
        <v/>
      </c>
      <c r="E309" s="26">
        <f>IF(F309="","",_xlfn.XLOOKUP(F309,purchase!F:F,purchase!C:C,""))</f>
        <v/>
      </c>
      <c r="F309" s="4" t="n"/>
      <c r="G309" s="10">
        <f>IF(H309="NRFC","Natural Rubber Field Coagulam","")</f>
        <v/>
      </c>
      <c r="H309" s="10">
        <f>IF(F309="","",_xlfn.XLOOKUP(F309,purchase!F:F,purchase!E:E,""))</f>
        <v/>
      </c>
      <c r="I309" s="10">
        <f>IF(J309="ISNR20","Natural Rubber-TSNR (ISNR-20)","")</f>
        <v/>
      </c>
      <c r="J309" s="10">
        <f>IF(H309="NRFC","ISNR20","")</f>
        <v/>
      </c>
      <c r="K309" s="35">
        <f>_xlfn.SINGLE(IF(F309="","",_xlfn.XLOOKUP(F309,purchase!F:F,purchase!N:N,"")))</f>
        <v/>
      </c>
      <c r="L309" s="4" t="n"/>
      <c r="M309" s="86" t="n"/>
      <c r="N309" s="35">
        <f>IF(F309="","",
MAX(0,
_xlfn.XLOOKUP(F309,purchase!F:F,purchase!N:N,"")
-
SUMIFS(L:L,F:F,F309)))</f>
        <v/>
      </c>
      <c r="O309" s="35">
        <f>IF(OR(L309="",M309=""),"",L309-M309)</f>
        <v/>
      </c>
      <c r="P309" s="89">
        <f>_xlfn.SINGLE(IF(F309="","",_xlfn.XLOOKUP(F309,purchase!F:F,purchase!O:O,"")))</f>
        <v/>
      </c>
      <c r="Q309" s="83">
        <f>IF(OR(L309="",M309=""),"",M309/L309)</f>
        <v/>
      </c>
      <c r="R309" s="91">
        <f>IF(OR(P309="",Q309=""),"",Q309-P309)</f>
        <v/>
      </c>
    </row>
    <row r="310">
      <c r="A310" s="25" t="n">
        <v>306</v>
      </c>
      <c r="B310" s="26">
        <f>IF(OR(C310="",F310=""),"",
"PRD-" &amp;
TEXT(DAY(C310),"00") &amp;
CHOOSE(MONTH(C310),"A","B","C","D","E","F","G","H","I","J","K","L") &amp;
TEXT(YEAR(C310),"00") &amp;
"-" &amp;
RIGHT(F310,4))</f>
        <v/>
      </c>
      <c r="C310" s="27" t="n"/>
      <c r="D310" s="26">
        <f>IF(F310="","",_xlfn.XLOOKUP(F310,purchase!F:F,purchase!B:B,""))</f>
        <v/>
      </c>
      <c r="E310" s="26">
        <f>IF(F310="","",_xlfn.XLOOKUP(F310,purchase!F:F,purchase!C:C,""))</f>
        <v/>
      </c>
      <c r="F310" s="4" t="n"/>
      <c r="G310" s="10">
        <f>IF(H310="NRFC","Natural Rubber Field Coagulam","")</f>
        <v/>
      </c>
      <c r="H310" s="10">
        <f>IF(F310="","",_xlfn.XLOOKUP(F310,purchase!F:F,purchase!E:E,""))</f>
        <v/>
      </c>
      <c r="I310" s="10">
        <f>IF(J310="ISNR20","Natural Rubber-TSNR (ISNR-20)","")</f>
        <v/>
      </c>
      <c r="J310" s="10">
        <f>IF(H310="NRFC","ISNR20","")</f>
        <v/>
      </c>
      <c r="K310" s="35">
        <f>_xlfn.SINGLE(IF(F310="","",_xlfn.XLOOKUP(F310,purchase!F:F,purchase!N:N,"")))</f>
        <v/>
      </c>
      <c r="L310" s="4" t="n"/>
      <c r="M310" s="86" t="n"/>
      <c r="N310" s="35">
        <f>IF(F310="","",
MAX(0,
_xlfn.XLOOKUP(F310,purchase!F:F,purchase!N:N,"")
-
SUMIFS(L:L,F:F,F310)))</f>
        <v/>
      </c>
      <c r="O310" s="35">
        <f>IF(OR(L310="",M310=""),"",L310-M310)</f>
        <v/>
      </c>
      <c r="P310" s="89">
        <f>_xlfn.SINGLE(IF(F310="","",_xlfn.XLOOKUP(F310,purchase!F:F,purchase!O:O,"")))</f>
        <v/>
      </c>
      <c r="Q310" s="83">
        <f>IF(OR(L310="",M310=""),"",M310/L310)</f>
        <v/>
      </c>
      <c r="R310" s="91">
        <f>IF(OR(P310="",Q310=""),"",Q310-P310)</f>
        <v/>
      </c>
    </row>
    <row r="311">
      <c r="A311" s="25" t="n">
        <v>307</v>
      </c>
      <c r="B311" s="26">
        <f>IF(OR(C311="",F311=""),"",
"PRD-" &amp;
TEXT(DAY(C311),"00") &amp;
CHOOSE(MONTH(C311),"A","B","C","D","E","F","G","H","I","J","K","L") &amp;
TEXT(YEAR(C311),"00") &amp;
"-" &amp;
RIGHT(F311,4))</f>
        <v/>
      </c>
      <c r="C311" s="27" t="n"/>
      <c r="D311" s="26">
        <f>IF(F311="","",_xlfn.XLOOKUP(F311,purchase!F:F,purchase!B:B,""))</f>
        <v/>
      </c>
      <c r="E311" s="26">
        <f>IF(F311="","",_xlfn.XLOOKUP(F311,purchase!F:F,purchase!C:C,""))</f>
        <v/>
      </c>
      <c r="F311" s="4" t="n"/>
      <c r="G311" s="10">
        <f>IF(H311="NRFC","Natural Rubber Field Coagulam","")</f>
        <v/>
      </c>
      <c r="H311" s="10">
        <f>IF(F311="","",_xlfn.XLOOKUP(F311,purchase!F:F,purchase!E:E,""))</f>
        <v/>
      </c>
      <c r="I311" s="10">
        <f>IF(J311="ISNR20","Natural Rubber-TSNR (ISNR-20)","")</f>
        <v/>
      </c>
      <c r="J311" s="10">
        <f>IF(H311="NRFC","ISNR20","")</f>
        <v/>
      </c>
      <c r="K311" s="35">
        <f>_xlfn.SINGLE(IF(F311="","",_xlfn.XLOOKUP(F311,purchase!F:F,purchase!N:N,"")))</f>
        <v/>
      </c>
      <c r="L311" s="4" t="n"/>
      <c r="M311" s="86" t="n"/>
      <c r="N311" s="35">
        <f>IF(F311="","",
MAX(0,
_xlfn.XLOOKUP(F311,purchase!F:F,purchase!N:N,"")
-
SUMIFS(L:L,F:F,F311)))</f>
        <v/>
      </c>
      <c r="O311" s="35">
        <f>IF(OR(L311="",M311=""),"",L311-M311)</f>
        <v/>
      </c>
      <c r="P311" s="89">
        <f>_xlfn.SINGLE(IF(F311="","",_xlfn.XLOOKUP(F311,purchase!F:F,purchase!O:O,"")))</f>
        <v/>
      </c>
      <c r="Q311" s="83">
        <f>IF(OR(L311="",M311=""),"",M311/L311)</f>
        <v/>
      </c>
      <c r="R311" s="91">
        <f>IF(OR(P311="",Q311=""),"",Q311-P311)</f>
        <v/>
      </c>
    </row>
    <row r="312">
      <c r="A312" s="25" t="n">
        <v>308</v>
      </c>
      <c r="B312" s="26">
        <f>IF(OR(C312="",F312=""),"",
"PRD-" &amp;
TEXT(DAY(C312),"00") &amp;
CHOOSE(MONTH(C312),"A","B","C","D","E","F","G","H","I","J","K","L") &amp;
TEXT(YEAR(C312),"00") &amp;
"-" &amp;
RIGHT(F312,4))</f>
        <v/>
      </c>
      <c r="C312" s="27" t="n"/>
      <c r="D312" s="26">
        <f>IF(F312="","",_xlfn.XLOOKUP(F312,purchase!F:F,purchase!B:B,""))</f>
        <v/>
      </c>
      <c r="E312" s="26">
        <f>IF(F312="","",_xlfn.XLOOKUP(F312,purchase!F:F,purchase!C:C,""))</f>
        <v/>
      </c>
      <c r="F312" s="4" t="n"/>
      <c r="G312" s="10">
        <f>IF(H312="NRFC","Natural Rubber Field Coagulam","")</f>
        <v/>
      </c>
      <c r="H312" s="10">
        <f>IF(F312="","",_xlfn.XLOOKUP(F312,purchase!F:F,purchase!E:E,""))</f>
        <v/>
      </c>
      <c r="I312" s="10">
        <f>IF(J312="ISNR20","Natural Rubber-TSNR (ISNR-20)","")</f>
        <v/>
      </c>
      <c r="J312" s="10">
        <f>IF(H312="NRFC","ISNR20","")</f>
        <v/>
      </c>
      <c r="K312" s="35">
        <f>_xlfn.SINGLE(IF(F312="","",_xlfn.XLOOKUP(F312,purchase!F:F,purchase!N:N,"")))</f>
        <v/>
      </c>
      <c r="L312" s="4" t="n"/>
      <c r="M312" s="86" t="n"/>
      <c r="N312" s="35">
        <f>IF(F312="","",
MAX(0,
_xlfn.XLOOKUP(F312,purchase!F:F,purchase!N:N,"")
-
SUMIFS(L:L,F:F,F312)))</f>
        <v/>
      </c>
      <c r="O312" s="35">
        <f>IF(OR(L312="",M312=""),"",L312-M312)</f>
        <v/>
      </c>
      <c r="P312" s="89">
        <f>_xlfn.SINGLE(IF(F312="","",_xlfn.XLOOKUP(F312,purchase!F:F,purchase!O:O,"")))</f>
        <v/>
      </c>
      <c r="Q312" s="83">
        <f>IF(OR(L312="",M312=""),"",M312/L312)</f>
        <v/>
      </c>
      <c r="R312" s="91">
        <f>IF(OR(P312="",Q312=""),"",Q312-P312)</f>
        <v/>
      </c>
    </row>
    <row r="313">
      <c r="A313" s="25" t="n">
        <v>309</v>
      </c>
      <c r="B313" s="26">
        <f>IF(OR(C313="",F313=""),"",
"PRD-" &amp;
TEXT(DAY(C313),"00") &amp;
CHOOSE(MONTH(C313),"A","B","C","D","E","F","G","H","I","J","K","L") &amp;
TEXT(YEAR(C313),"00") &amp;
"-" &amp;
RIGHT(F313,4))</f>
        <v/>
      </c>
      <c r="C313" s="27" t="n"/>
      <c r="D313" s="26">
        <f>IF(F313="","",_xlfn.XLOOKUP(F313,purchase!F:F,purchase!B:B,""))</f>
        <v/>
      </c>
      <c r="E313" s="26">
        <f>IF(F313="","",_xlfn.XLOOKUP(F313,purchase!F:F,purchase!C:C,""))</f>
        <v/>
      </c>
      <c r="F313" s="4" t="n"/>
      <c r="G313" s="10">
        <f>IF(H313="NRFC","Natural Rubber Field Coagulam","")</f>
        <v/>
      </c>
      <c r="H313" s="10">
        <f>IF(F313="","",_xlfn.XLOOKUP(F313,purchase!F:F,purchase!E:E,""))</f>
        <v/>
      </c>
      <c r="I313" s="10">
        <f>IF(J313="ISNR20","Natural Rubber-TSNR (ISNR-20)","")</f>
        <v/>
      </c>
      <c r="J313" s="10">
        <f>IF(H313="NRFC","ISNR20","")</f>
        <v/>
      </c>
      <c r="K313" s="35">
        <f>_xlfn.SINGLE(IF(F313="","",_xlfn.XLOOKUP(F313,purchase!F:F,purchase!N:N,"")))</f>
        <v/>
      </c>
      <c r="L313" s="4" t="n"/>
      <c r="M313" s="86" t="n"/>
      <c r="N313" s="35">
        <f>IF(F313="","",
MAX(0,
_xlfn.XLOOKUP(F313,purchase!F:F,purchase!N:N,"")
-
SUMIFS(L:L,F:F,F313)))</f>
        <v/>
      </c>
      <c r="O313" s="35">
        <f>IF(OR(L313="",M313=""),"",L313-M313)</f>
        <v/>
      </c>
      <c r="P313" s="89">
        <f>_xlfn.SINGLE(IF(F313="","",_xlfn.XLOOKUP(F313,purchase!F:F,purchase!O:O,"")))</f>
        <v/>
      </c>
      <c r="Q313" s="83">
        <f>IF(OR(L313="",M313=""),"",M313/L313)</f>
        <v/>
      </c>
      <c r="R313" s="91">
        <f>IF(OR(P313="",Q313=""),"",Q313-P313)</f>
        <v/>
      </c>
    </row>
    <row r="314">
      <c r="A314" s="25" t="n">
        <v>310</v>
      </c>
      <c r="B314" s="26">
        <f>IF(OR(C314="",F314=""),"",
"PRD-" &amp;
TEXT(DAY(C314),"00") &amp;
CHOOSE(MONTH(C314),"A","B","C","D","E","F","G","H","I","J","K","L") &amp;
TEXT(YEAR(C314),"00") &amp;
"-" &amp;
RIGHT(F314,4))</f>
        <v/>
      </c>
      <c r="C314" s="27" t="n"/>
      <c r="D314" s="26">
        <f>IF(F314="","",_xlfn.XLOOKUP(F314,purchase!F:F,purchase!B:B,""))</f>
        <v/>
      </c>
      <c r="E314" s="26">
        <f>IF(F314="","",_xlfn.XLOOKUP(F314,purchase!F:F,purchase!C:C,""))</f>
        <v/>
      </c>
      <c r="F314" s="4" t="n"/>
      <c r="G314" s="10">
        <f>IF(H314="NRFC","Natural Rubber Field Coagulam","")</f>
        <v/>
      </c>
      <c r="H314" s="10">
        <f>IF(F314="","",_xlfn.XLOOKUP(F314,purchase!F:F,purchase!E:E,""))</f>
        <v/>
      </c>
      <c r="I314" s="10">
        <f>IF(J314="ISNR20","Natural Rubber-TSNR (ISNR-20)","")</f>
        <v/>
      </c>
      <c r="J314" s="10">
        <f>IF(H314="NRFC","ISNR20","")</f>
        <v/>
      </c>
      <c r="K314" s="35">
        <f>_xlfn.SINGLE(IF(F314="","",_xlfn.XLOOKUP(F314,purchase!F:F,purchase!N:N,"")))</f>
        <v/>
      </c>
      <c r="L314" s="4" t="n"/>
      <c r="M314" s="86" t="n"/>
      <c r="N314" s="35">
        <f>IF(F314="","",
MAX(0,
_xlfn.XLOOKUP(F314,purchase!F:F,purchase!N:N,"")
-
SUMIFS(L:L,F:F,F314)))</f>
        <v/>
      </c>
      <c r="O314" s="35">
        <f>IF(OR(L314="",M314=""),"",L314-M314)</f>
        <v/>
      </c>
      <c r="P314" s="89">
        <f>_xlfn.SINGLE(IF(F314="","",_xlfn.XLOOKUP(F314,purchase!F:F,purchase!O:O,"")))</f>
        <v/>
      </c>
      <c r="Q314" s="83">
        <f>IF(OR(L314="",M314=""),"",M314/L314)</f>
        <v/>
      </c>
      <c r="R314" s="91">
        <f>IF(OR(P314="",Q314=""),"",Q314-P314)</f>
        <v/>
      </c>
    </row>
    <row r="315">
      <c r="A315" s="25" t="n">
        <v>311</v>
      </c>
      <c r="B315" s="26">
        <f>IF(OR(C315="",F315=""),"",
"PRD-" &amp;
TEXT(DAY(C315),"00") &amp;
CHOOSE(MONTH(C315),"A","B","C","D","E","F","G","H","I","J","K","L") &amp;
TEXT(YEAR(C315),"00") &amp;
"-" &amp;
RIGHT(F315,4))</f>
        <v/>
      </c>
      <c r="C315" s="27" t="n"/>
      <c r="D315" s="26">
        <f>IF(F315="","",_xlfn.XLOOKUP(F315,purchase!F:F,purchase!B:B,""))</f>
        <v/>
      </c>
      <c r="E315" s="26">
        <f>IF(F315="","",_xlfn.XLOOKUP(F315,purchase!F:F,purchase!C:C,""))</f>
        <v/>
      </c>
      <c r="F315" s="4" t="n"/>
      <c r="G315" s="10">
        <f>IF(H315="NRFC","Natural Rubber Field Coagulam","")</f>
        <v/>
      </c>
      <c r="H315" s="10">
        <f>IF(F315="","",_xlfn.XLOOKUP(F315,purchase!F:F,purchase!E:E,""))</f>
        <v/>
      </c>
      <c r="I315" s="10">
        <f>IF(J315="ISNR20","Natural Rubber-TSNR (ISNR-20)","")</f>
        <v/>
      </c>
      <c r="J315" s="10">
        <f>IF(H315="NRFC","ISNR20","")</f>
        <v/>
      </c>
      <c r="K315" s="35">
        <f>_xlfn.SINGLE(IF(F315="","",_xlfn.XLOOKUP(F315,purchase!F:F,purchase!N:N,"")))</f>
        <v/>
      </c>
      <c r="L315" s="4" t="n"/>
      <c r="M315" s="86" t="n"/>
      <c r="N315" s="35">
        <f>IF(F315="","",
MAX(0,
_xlfn.XLOOKUP(F315,purchase!F:F,purchase!N:N,"")
-
SUMIFS(L:L,F:F,F315)))</f>
        <v/>
      </c>
      <c r="O315" s="35">
        <f>IF(OR(L315="",M315=""),"",L315-M315)</f>
        <v/>
      </c>
      <c r="P315" s="89">
        <f>_xlfn.SINGLE(IF(F315="","",_xlfn.XLOOKUP(F315,purchase!F:F,purchase!O:O,"")))</f>
        <v/>
      </c>
      <c r="Q315" s="83">
        <f>IF(OR(L315="",M315=""),"",M315/L315)</f>
        <v/>
      </c>
      <c r="R315" s="91">
        <f>IF(OR(P315="",Q315=""),"",Q315-P315)</f>
        <v/>
      </c>
    </row>
    <row r="316">
      <c r="A316" s="25" t="n">
        <v>312</v>
      </c>
      <c r="B316" s="26">
        <f>IF(OR(C316="",F316=""),"",
"PRD-" &amp;
TEXT(DAY(C316),"00") &amp;
CHOOSE(MONTH(C316),"A","B","C","D","E","F","G","H","I","J","K","L") &amp;
TEXT(YEAR(C316),"00") &amp;
"-" &amp;
RIGHT(F316,4))</f>
        <v/>
      </c>
      <c r="C316" s="27" t="n"/>
      <c r="D316" s="26">
        <f>IF(F316="","",_xlfn.XLOOKUP(F316,purchase!F:F,purchase!B:B,""))</f>
        <v/>
      </c>
      <c r="E316" s="26">
        <f>IF(F316="","",_xlfn.XLOOKUP(F316,purchase!F:F,purchase!C:C,""))</f>
        <v/>
      </c>
      <c r="F316" s="4" t="n"/>
      <c r="G316" s="10">
        <f>IF(H316="NRFC","Natural Rubber Field Coagulam","")</f>
        <v/>
      </c>
      <c r="H316" s="10">
        <f>IF(F316="","",_xlfn.XLOOKUP(F316,purchase!F:F,purchase!E:E,""))</f>
        <v/>
      </c>
      <c r="I316" s="10">
        <f>IF(J316="ISNR20","Natural Rubber-TSNR (ISNR-20)","")</f>
        <v/>
      </c>
      <c r="J316" s="10">
        <f>IF(H316="NRFC","ISNR20","")</f>
        <v/>
      </c>
      <c r="K316" s="35">
        <f>_xlfn.SINGLE(IF(F316="","",_xlfn.XLOOKUP(F316,purchase!F:F,purchase!N:N,"")))</f>
        <v/>
      </c>
      <c r="L316" s="4" t="n"/>
      <c r="M316" s="86" t="n"/>
      <c r="N316" s="35">
        <f>IF(F316="","",
MAX(0,
_xlfn.XLOOKUP(F316,purchase!F:F,purchase!N:N,"")
-
SUMIFS(L:L,F:F,F316)))</f>
        <v/>
      </c>
      <c r="O316" s="35">
        <f>IF(OR(L316="",M316=""),"",L316-M316)</f>
        <v/>
      </c>
      <c r="P316" s="89">
        <f>_xlfn.SINGLE(IF(F316="","",_xlfn.XLOOKUP(F316,purchase!F:F,purchase!O:O,"")))</f>
        <v/>
      </c>
      <c r="Q316" s="83">
        <f>IF(OR(L316="",M316=""),"",M316/L316)</f>
        <v/>
      </c>
      <c r="R316" s="91">
        <f>IF(OR(P316="",Q316=""),"",Q316-P316)</f>
        <v/>
      </c>
    </row>
    <row r="317">
      <c r="A317" s="25" t="n">
        <v>313</v>
      </c>
      <c r="B317" s="26">
        <f>IF(OR(C317="",F317=""),"",
"PRD-" &amp;
TEXT(DAY(C317),"00") &amp;
CHOOSE(MONTH(C317),"A","B","C","D","E","F","G","H","I","J","K","L") &amp;
TEXT(YEAR(C317),"00") &amp;
"-" &amp;
RIGHT(F317,4))</f>
        <v/>
      </c>
      <c r="C317" s="27" t="n"/>
      <c r="D317" s="26">
        <f>IF(F317="","",_xlfn.XLOOKUP(F317,purchase!F:F,purchase!B:B,""))</f>
        <v/>
      </c>
      <c r="E317" s="26">
        <f>IF(F317="","",_xlfn.XLOOKUP(F317,purchase!F:F,purchase!C:C,""))</f>
        <v/>
      </c>
      <c r="F317" s="4" t="n"/>
      <c r="G317" s="10">
        <f>IF(H317="NRFC","Natural Rubber Field Coagulam","")</f>
        <v/>
      </c>
      <c r="H317" s="10">
        <f>IF(F317="","",_xlfn.XLOOKUP(F317,purchase!F:F,purchase!E:E,""))</f>
        <v/>
      </c>
      <c r="I317" s="10">
        <f>IF(J317="ISNR20","Natural Rubber-TSNR (ISNR-20)","")</f>
        <v/>
      </c>
      <c r="J317" s="10">
        <f>IF(H317="NRFC","ISNR20","")</f>
        <v/>
      </c>
      <c r="K317" s="35">
        <f>_xlfn.SINGLE(IF(F317="","",_xlfn.XLOOKUP(F317,purchase!F:F,purchase!N:N,"")))</f>
        <v/>
      </c>
      <c r="L317" s="4" t="n"/>
      <c r="M317" s="86" t="n"/>
      <c r="N317" s="35">
        <f>IF(F317="","",
MAX(0,
_xlfn.XLOOKUP(F317,purchase!F:F,purchase!N:N,"")
-
SUMIFS(L:L,F:F,F317)))</f>
        <v/>
      </c>
      <c r="O317" s="35">
        <f>IF(OR(L317="",M317=""),"",L317-M317)</f>
        <v/>
      </c>
      <c r="P317" s="89">
        <f>_xlfn.SINGLE(IF(F317="","",_xlfn.XLOOKUP(F317,purchase!F:F,purchase!O:O,"")))</f>
        <v/>
      </c>
      <c r="Q317" s="83">
        <f>IF(OR(L317="",M317=""),"",M317/L317)</f>
        <v/>
      </c>
      <c r="R317" s="91">
        <f>IF(OR(P317="",Q317=""),"",Q317-P317)</f>
        <v/>
      </c>
    </row>
    <row r="318">
      <c r="A318" s="25" t="n">
        <v>314</v>
      </c>
      <c r="B318" s="26">
        <f>IF(OR(C318="",F318=""),"",
"PRD-" &amp;
TEXT(DAY(C318),"00") &amp;
CHOOSE(MONTH(C318),"A","B","C","D","E","F","G","H","I","J","K","L") &amp;
TEXT(YEAR(C318),"00") &amp;
"-" &amp;
RIGHT(F318,4))</f>
        <v/>
      </c>
      <c r="C318" s="27" t="n"/>
      <c r="D318" s="26">
        <f>IF(F318="","",_xlfn.XLOOKUP(F318,purchase!F:F,purchase!B:B,""))</f>
        <v/>
      </c>
      <c r="E318" s="26">
        <f>IF(F318="","",_xlfn.XLOOKUP(F318,purchase!F:F,purchase!C:C,""))</f>
        <v/>
      </c>
      <c r="F318" s="4" t="n"/>
      <c r="G318" s="10">
        <f>IF(H318="NRFC","Natural Rubber Field Coagulam","")</f>
        <v/>
      </c>
      <c r="H318" s="10">
        <f>IF(F318="","",_xlfn.XLOOKUP(F318,purchase!F:F,purchase!E:E,""))</f>
        <v/>
      </c>
      <c r="I318" s="10">
        <f>IF(J318="ISNR20","Natural Rubber-TSNR (ISNR-20)","")</f>
        <v/>
      </c>
      <c r="J318" s="10">
        <f>IF(H318="NRFC","ISNR20","")</f>
        <v/>
      </c>
      <c r="K318" s="35">
        <f>_xlfn.SINGLE(IF(F318="","",_xlfn.XLOOKUP(F318,purchase!F:F,purchase!N:N,"")))</f>
        <v/>
      </c>
      <c r="L318" s="4" t="n"/>
      <c r="M318" s="86" t="n"/>
      <c r="N318" s="35">
        <f>IF(F318="","",
MAX(0,
_xlfn.XLOOKUP(F318,purchase!F:F,purchase!N:N,"")
-
SUMIFS(L:L,F:F,F318)))</f>
        <v/>
      </c>
      <c r="O318" s="35">
        <f>IF(OR(L318="",M318=""),"",L318-M318)</f>
        <v/>
      </c>
      <c r="P318" s="89">
        <f>_xlfn.SINGLE(IF(F318="","",_xlfn.XLOOKUP(F318,purchase!F:F,purchase!O:O,"")))</f>
        <v/>
      </c>
      <c r="Q318" s="83">
        <f>IF(OR(L318="",M318=""),"",M318/L318)</f>
        <v/>
      </c>
      <c r="R318" s="91">
        <f>IF(OR(P318="",Q318=""),"",Q318-P318)</f>
        <v/>
      </c>
    </row>
    <row r="319">
      <c r="A319" s="25" t="n">
        <v>315</v>
      </c>
      <c r="B319" s="26">
        <f>IF(OR(C319="",F319=""),"",
"PRD-" &amp;
TEXT(DAY(C319),"00") &amp;
CHOOSE(MONTH(C319),"A","B","C","D","E","F","G","H","I","J","K","L") &amp;
TEXT(YEAR(C319),"00") &amp;
"-" &amp;
RIGHT(F319,4))</f>
        <v/>
      </c>
      <c r="C319" s="27" t="n"/>
      <c r="D319" s="26">
        <f>IF(F319="","",_xlfn.XLOOKUP(F319,purchase!F:F,purchase!B:B,""))</f>
        <v/>
      </c>
      <c r="E319" s="26">
        <f>IF(F319="","",_xlfn.XLOOKUP(F319,purchase!F:F,purchase!C:C,""))</f>
        <v/>
      </c>
      <c r="F319" s="4" t="n"/>
      <c r="G319" s="10">
        <f>IF(H319="NRFC","Natural Rubber Field Coagulam","")</f>
        <v/>
      </c>
      <c r="H319" s="10">
        <f>IF(F319="","",_xlfn.XLOOKUP(F319,purchase!F:F,purchase!E:E,""))</f>
        <v/>
      </c>
      <c r="I319" s="10">
        <f>IF(J319="ISNR20","Natural Rubber-TSNR (ISNR-20)","")</f>
        <v/>
      </c>
      <c r="J319" s="10">
        <f>IF(H319="NRFC","ISNR20","")</f>
        <v/>
      </c>
      <c r="K319" s="35">
        <f>_xlfn.SINGLE(IF(F319="","",_xlfn.XLOOKUP(F319,purchase!F:F,purchase!N:N,"")))</f>
        <v/>
      </c>
      <c r="L319" s="4" t="n"/>
      <c r="M319" s="86" t="n"/>
      <c r="N319" s="35">
        <f>IF(F319="","",
MAX(0,
_xlfn.XLOOKUP(F319,purchase!F:F,purchase!N:N,"")
-
SUMIFS(L:L,F:F,F319)))</f>
        <v/>
      </c>
      <c r="O319" s="35">
        <f>IF(OR(L319="",M319=""),"",L319-M319)</f>
        <v/>
      </c>
      <c r="P319" s="89">
        <f>_xlfn.SINGLE(IF(F319="","",_xlfn.XLOOKUP(F319,purchase!F:F,purchase!O:O,"")))</f>
        <v/>
      </c>
      <c r="Q319" s="83">
        <f>IF(OR(L319="",M319=""),"",M319/L319)</f>
        <v/>
      </c>
      <c r="R319" s="91">
        <f>IF(OR(P319="",Q319=""),"",Q319-P319)</f>
        <v/>
      </c>
    </row>
    <row r="320">
      <c r="A320" s="25" t="n">
        <v>316</v>
      </c>
      <c r="B320" s="26">
        <f>IF(OR(C320="",F320=""),"",
"PRD-" &amp;
TEXT(DAY(C320),"00") &amp;
CHOOSE(MONTH(C320),"A","B","C","D","E","F","G","H","I","J","K","L") &amp;
TEXT(YEAR(C320),"00") &amp;
"-" &amp;
RIGHT(F320,4))</f>
        <v/>
      </c>
      <c r="C320" s="27" t="n"/>
      <c r="D320" s="26">
        <f>IF(F320="","",_xlfn.XLOOKUP(F320,purchase!F:F,purchase!B:B,""))</f>
        <v/>
      </c>
      <c r="E320" s="26">
        <f>IF(F320="","",_xlfn.XLOOKUP(F320,purchase!F:F,purchase!C:C,""))</f>
        <v/>
      </c>
      <c r="F320" s="4" t="n"/>
      <c r="G320" s="10">
        <f>IF(H320="NRFC","Natural Rubber Field Coagulam","")</f>
        <v/>
      </c>
      <c r="H320" s="10">
        <f>IF(F320="","",_xlfn.XLOOKUP(F320,purchase!F:F,purchase!E:E,""))</f>
        <v/>
      </c>
      <c r="I320" s="10">
        <f>IF(J320="ISNR20","Natural Rubber-TSNR (ISNR-20)","")</f>
        <v/>
      </c>
      <c r="J320" s="10">
        <f>IF(H320="NRFC","ISNR20","")</f>
        <v/>
      </c>
      <c r="K320" s="35">
        <f>_xlfn.SINGLE(IF(F320="","",_xlfn.XLOOKUP(F320,purchase!F:F,purchase!N:N,"")))</f>
        <v/>
      </c>
      <c r="L320" s="4" t="n"/>
      <c r="M320" s="86" t="n"/>
      <c r="N320" s="35">
        <f>IF(F320="","",
MAX(0,
_xlfn.XLOOKUP(F320,purchase!F:F,purchase!N:N,"")
-
SUMIFS(L:L,F:F,F320)))</f>
        <v/>
      </c>
      <c r="O320" s="35">
        <f>IF(OR(L320="",M320=""),"",L320-M320)</f>
        <v/>
      </c>
      <c r="P320" s="89">
        <f>_xlfn.SINGLE(IF(F320="","",_xlfn.XLOOKUP(F320,purchase!F:F,purchase!O:O,"")))</f>
        <v/>
      </c>
      <c r="Q320" s="83">
        <f>IF(OR(L320="",M320=""),"",M320/L320)</f>
        <v/>
      </c>
      <c r="R320" s="91">
        <f>IF(OR(P320="",Q320=""),"",Q320-P320)</f>
        <v/>
      </c>
    </row>
    <row r="321">
      <c r="A321" s="25" t="n">
        <v>317</v>
      </c>
      <c r="B321" s="26">
        <f>IF(OR(C321="",F321=""),"",
"PRD-" &amp;
TEXT(DAY(C321),"00") &amp;
CHOOSE(MONTH(C321),"A","B","C","D","E","F","G","H","I","J","K","L") &amp;
TEXT(YEAR(C321),"00") &amp;
"-" &amp;
RIGHT(F321,4))</f>
        <v/>
      </c>
      <c r="C321" s="27" t="n"/>
      <c r="D321" s="26">
        <f>IF(F321="","",_xlfn.XLOOKUP(F321,purchase!F:F,purchase!B:B,""))</f>
        <v/>
      </c>
      <c r="E321" s="26">
        <f>IF(F321="","",_xlfn.XLOOKUP(F321,purchase!F:F,purchase!C:C,""))</f>
        <v/>
      </c>
      <c r="F321" s="4" t="n"/>
      <c r="G321" s="10">
        <f>IF(H321="NRFC","Natural Rubber Field Coagulam","")</f>
        <v/>
      </c>
      <c r="H321" s="10">
        <f>IF(F321="","",_xlfn.XLOOKUP(F321,purchase!F:F,purchase!E:E,""))</f>
        <v/>
      </c>
      <c r="I321" s="10">
        <f>IF(J321="ISNR20","Natural Rubber-TSNR (ISNR-20)","")</f>
        <v/>
      </c>
      <c r="J321" s="10">
        <f>IF(H321="NRFC","ISNR20","")</f>
        <v/>
      </c>
      <c r="K321" s="35">
        <f>_xlfn.SINGLE(IF(F321="","",_xlfn.XLOOKUP(F321,purchase!F:F,purchase!N:N,"")))</f>
        <v/>
      </c>
      <c r="L321" s="4" t="n"/>
      <c r="M321" s="86" t="n"/>
      <c r="N321" s="35">
        <f>IF(F321="","",
MAX(0,
_xlfn.XLOOKUP(F321,purchase!F:F,purchase!N:N,"")
-
SUMIFS(L:L,F:F,F321)))</f>
        <v/>
      </c>
      <c r="O321" s="35">
        <f>IF(OR(L321="",M321=""),"",L321-M321)</f>
        <v/>
      </c>
      <c r="P321" s="89">
        <f>_xlfn.SINGLE(IF(F321="","",_xlfn.XLOOKUP(F321,purchase!F:F,purchase!O:O,"")))</f>
        <v/>
      </c>
      <c r="Q321" s="83">
        <f>IF(OR(L321="",M321=""),"",M321/L321)</f>
        <v/>
      </c>
      <c r="R321" s="91">
        <f>IF(OR(P321="",Q321=""),"",Q321-P321)</f>
        <v/>
      </c>
    </row>
    <row r="322">
      <c r="A322" s="25" t="n">
        <v>318</v>
      </c>
      <c r="B322" s="26">
        <f>IF(OR(C322="",F322=""),"",
"PRD-" &amp;
TEXT(DAY(C322),"00") &amp;
CHOOSE(MONTH(C322),"A","B","C","D","E","F","G","H","I","J","K","L") &amp;
TEXT(YEAR(C322),"00") &amp;
"-" &amp;
RIGHT(F322,4))</f>
        <v/>
      </c>
      <c r="C322" s="27" t="n"/>
      <c r="D322" s="26">
        <f>IF(F322="","",_xlfn.XLOOKUP(F322,purchase!F:F,purchase!B:B,""))</f>
        <v/>
      </c>
      <c r="E322" s="26">
        <f>IF(F322="","",_xlfn.XLOOKUP(F322,purchase!F:F,purchase!C:C,""))</f>
        <v/>
      </c>
      <c r="F322" s="4" t="n"/>
      <c r="G322" s="10">
        <f>IF(H322="NRFC","Natural Rubber Field Coagulam","")</f>
        <v/>
      </c>
      <c r="H322" s="10">
        <f>IF(F322="","",_xlfn.XLOOKUP(F322,purchase!F:F,purchase!E:E,""))</f>
        <v/>
      </c>
      <c r="I322" s="10">
        <f>IF(J322="ISNR20","Natural Rubber-TSNR (ISNR-20)","")</f>
        <v/>
      </c>
      <c r="J322" s="10">
        <f>IF(H322="NRFC","ISNR20","")</f>
        <v/>
      </c>
      <c r="K322" s="35">
        <f>_xlfn.SINGLE(IF(F322="","",_xlfn.XLOOKUP(F322,purchase!F:F,purchase!N:N,"")))</f>
        <v/>
      </c>
      <c r="L322" s="4" t="n"/>
      <c r="M322" s="86" t="n"/>
      <c r="N322" s="35">
        <f>IF(F322="","",
MAX(0,
_xlfn.XLOOKUP(F322,purchase!F:F,purchase!N:N,"")
-
SUMIFS(L:L,F:F,F322)))</f>
        <v/>
      </c>
      <c r="O322" s="35">
        <f>IF(OR(L322="",M322=""),"",L322-M322)</f>
        <v/>
      </c>
      <c r="P322" s="89">
        <f>_xlfn.SINGLE(IF(F322="","",_xlfn.XLOOKUP(F322,purchase!F:F,purchase!O:O,"")))</f>
        <v/>
      </c>
      <c r="Q322" s="83">
        <f>IF(OR(L322="",M322=""),"",M322/L322)</f>
        <v/>
      </c>
      <c r="R322" s="91">
        <f>IF(OR(P322="",Q322=""),"",Q322-P322)</f>
        <v/>
      </c>
    </row>
    <row r="323">
      <c r="A323" s="25" t="n">
        <v>319</v>
      </c>
      <c r="B323" s="26">
        <f>IF(OR(C323="",F323=""),"",
"PRD-" &amp;
TEXT(DAY(C323),"00") &amp;
CHOOSE(MONTH(C323),"A","B","C","D","E","F","G","H","I","J","K","L") &amp;
TEXT(YEAR(C323),"00") &amp;
"-" &amp;
RIGHT(F323,4))</f>
        <v/>
      </c>
      <c r="C323" s="27" t="n"/>
      <c r="D323" s="26">
        <f>IF(F323="","",_xlfn.XLOOKUP(F323,purchase!F:F,purchase!B:B,""))</f>
        <v/>
      </c>
      <c r="E323" s="26">
        <f>IF(F323="","",_xlfn.XLOOKUP(F323,purchase!F:F,purchase!C:C,""))</f>
        <v/>
      </c>
      <c r="F323" s="4" t="n"/>
      <c r="G323" s="10">
        <f>IF(H323="NRFC","Natural Rubber Field Coagulam","")</f>
        <v/>
      </c>
      <c r="H323" s="10">
        <f>IF(F323="","",_xlfn.XLOOKUP(F323,purchase!F:F,purchase!E:E,""))</f>
        <v/>
      </c>
      <c r="I323" s="10">
        <f>IF(J323="ISNR20","Natural Rubber-TSNR (ISNR-20)","")</f>
        <v/>
      </c>
      <c r="J323" s="10">
        <f>IF(H323="NRFC","ISNR20","")</f>
        <v/>
      </c>
      <c r="K323" s="35">
        <f>_xlfn.SINGLE(IF(F323="","",_xlfn.XLOOKUP(F323,purchase!F:F,purchase!N:N,"")))</f>
        <v/>
      </c>
      <c r="L323" s="4" t="n"/>
      <c r="M323" s="86" t="n"/>
      <c r="N323" s="35">
        <f>IF(F323="","",
MAX(0,
_xlfn.XLOOKUP(F323,purchase!F:F,purchase!N:N,"")
-
SUMIFS(L:L,F:F,F323)))</f>
        <v/>
      </c>
      <c r="O323" s="35">
        <f>IF(OR(L323="",M323=""),"",L323-M323)</f>
        <v/>
      </c>
      <c r="P323" s="89">
        <f>_xlfn.SINGLE(IF(F323="","",_xlfn.XLOOKUP(F323,purchase!F:F,purchase!O:O,"")))</f>
        <v/>
      </c>
      <c r="Q323" s="83">
        <f>IF(OR(L323="",M323=""),"",M323/L323)</f>
        <v/>
      </c>
      <c r="R323" s="91">
        <f>IF(OR(P323="",Q323=""),"",Q323-P323)</f>
        <v/>
      </c>
    </row>
    <row r="324">
      <c r="A324" s="25" t="n">
        <v>320</v>
      </c>
      <c r="B324" s="26">
        <f>IF(OR(C324="",F324=""),"",
"PRD-" &amp;
TEXT(DAY(C324),"00") &amp;
CHOOSE(MONTH(C324),"A","B","C","D","E","F","G","H","I","J","K","L") &amp;
TEXT(YEAR(C324),"00") &amp;
"-" &amp;
RIGHT(F324,4))</f>
        <v/>
      </c>
      <c r="C324" s="27" t="n"/>
      <c r="D324" s="26">
        <f>IF(F324="","",_xlfn.XLOOKUP(F324,purchase!F:F,purchase!B:B,""))</f>
        <v/>
      </c>
      <c r="E324" s="26">
        <f>IF(F324="","",_xlfn.XLOOKUP(F324,purchase!F:F,purchase!C:C,""))</f>
        <v/>
      </c>
      <c r="F324" s="4" t="n"/>
      <c r="G324" s="10">
        <f>IF(H324="NRFC","Natural Rubber Field Coagulam","")</f>
        <v/>
      </c>
      <c r="H324" s="10">
        <f>IF(F324="","",_xlfn.XLOOKUP(F324,purchase!F:F,purchase!E:E,""))</f>
        <v/>
      </c>
      <c r="I324" s="10">
        <f>IF(J324="ISNR20","Natural Rubber-TSNR (ISNR-20)","")</f>
        <v/>
      </c>
      <c r="J324" s="10">
        <f>IF(H324="NRFC","ISNR20","")</f>
        <v/>
      </c>
      <c r="K324" s="35">
        <f>_xlfn.SINGLE(IF(F324="","",_xlfn.XLOOKUP(F324,purchase!F:F,purchase!N:N,"")))</f>
        <v/>
      </c>
      <c r="L324" s="4" t="n"/>
      <c r="M324" s="86" t="n"/>
      <c r="N324" s="35">
        <f>IF(F324="","",
MAX(0,
_xlfn.XLOOKUP(F324,purchase!F:F,purchase!N:N,"")
-
SUMIFS(L:L,F:F,F324)))</f>
        <v/>
      </c>
      <c r="O324" s="35">
        <f>IF(OR(L324="",M324=""),"",L324-M324)</f>
        <v/>
      </c>
      <c r="P324" s="89">
        <f>_xlfn.SINGLE(IF(F324="","",_xlfn.XLOOKUP(F324,purchase!F:F,purchase!O:O,"")))</f>
        <v/>
      </c>
      <c r="Q324" s="83">
        <f>IF(OR(L324="",M324=""),"",M324/L324)</f>
        <v/>
      </c>
      <c r="R324" s="91">
        <f>IF(OR(P324="",Q324=""),"",Q324-P324)</f>
        <v/>
      </c>
    </row>
    <row r="325">
      <c r="A325" s="25" t="n">
        <v>321</v>
      </c>
      <c r="B325" s="26">
        <f>IF(OR(C325="",F325=""),"",
"PRD-" &amp;
TEXT(DAY(C325),"00") &amp;
CHOOSE(MONTH(C325),"A","B","C","D","E","F","G","H","I","J","K","L") &amp;
TEXT(YEAR(C325),"00") &amp;
"-" &amp;
RIGHT(F325,4))</f>
        <v/>
      </c>
      <c r="C325" s="27" t="n"/>
      <c r="D325" s="26">
        <f>IF(F325="","",_xlfn.XLOOKUP(F325,purchase!F:F,purchase!B:B,""))</f>
        <v/>
      </c>
      <c r="E325" s="26">
        <f>IF(F325="","",_xlfn.XLOOKUP(F325,purchase!F:F,purchase!C:C,""))</f>
        <v/>
      </c>
      <c r="F325" s="4" t="n"/>
      <c r="G325" s="10">
        <f>IF(H325="NRFC","Natural Rubber Field Coagulam","")</f>
        <v/>
      </c>
      <c r="H325" s="10">
        <f>IF(F325="","",_xlfn.XLOOKUP(F325,purchase!F:F,purchase!E:E,""))</f>
        <v/>
      </c>
      <c r="I325" s="10">
        <f>IF(J325="ISNR20","Natural Rubber-TSNR (ISNR-20)","")</f>
        <v/>
      </c>
      <c r="J325" s="10">
        <f>IF(H325="NRFC","ISNR20","")</f>
        <v/>
      </c>
      <c r="K325" s="35">
        <f>_xlfn.SINGLE(IF(F325="","",_xlfn.XLOOKUP(F325,purchase!F:F,purchase!N:N,"")))</f>
        <v/>
      </c>
      <c r="L325" s="4" t="n"/>
      <c r="M325" s="86" t="n"/>
      <c r="N325" s="35">
        <f>IF(F325="","",
MAX(0,
_xlfn.XLOOKUP(F325,purchase!F:F,purchase!N:N,"")
-
SUMIFS(L:L,F:F,F325)))</f>
        <v/>
      </c>
      <c r="O325" s="35">
        <f>IF(OR(L325="",M325=""),"",L325-M325)</f>
        <v/>
      </c>
      <c r="P325" s="89">
        <f>_xlfn.SINGLE(IF(F325="","",_xlfn.XLOOKUP(F325,purchase!F:F,purchase!O:O,"")))</f>
        <v/>
      </c>
      <c r="Q325" s="83">
        <f>IF(OR(L325="",M325=""),"",M325/L325)</f>
        <v/>
      </c>
      <c r="R325" s="91">
        <f>IF(OR(P325="",Q325=""),"",Q325-P325)</f>
        <v/>
      </c>
    </row>
    <row r="326">
      <c r="A326" s="25" t="n">
        <v>322</v>
      </c>
      <c r="B326" s="26">
        <f>IF(OR(C326="",F326=""),"",
"PRD-" &amp;
TEXT(DAY(C326),"00") &amp;
CHOOSE(MONTH(C326),"A","B","C","D","E","F","G","H","I","J","K","L") &amp;
TEXT(YEAR(C326),"00") &amp;
"-" &amp;
RIGHT(F326,4))</f>
        <v/>
      </c>
      <c r="C326" s="27" t="n"/>
      <c r="D326" s="26">
        <f>IF(F326="","",_xlfn.XLOOKUP(F326,purchase!F:F,purchase!B:B,""))</f>
        <v/>
      </c>
      <c r="E326" s="26">
        <f>IF(F326="","",_xlfn.XLOOKUP(F326,purchase!F:F,purchase!C:C,""))</f>
        <v/>
      </c>
      <c r="F326" s="4" t="n"/>
      <c r="G326" s="10">
        <f>IF(H326="NRFC","Natural Rubber Field Coagulam","")</f>
        <v/>
      </c>
      <c r="H326" s="10">
        <f>IF(F326="","",_xlfn.XLOOKUP(F326,purchase!F:F,purchase!E:E,""))</f>
        <v/>
      </c>
      <c r="I326" s="10">
        <f>IF(J326="ISNR20","Natural Rubber-TSNR (ISNR-20)","")</f>
        <v/>
      </c>
      <c r="J326" s="10">
        <f>IF(H326="NRFC","ISNR20","")</f>
        <v/>
      </c>
      <c r="K326" s="35">
        <f>_xlfn.SINGLE(IF(F326="","",_xlfn.XLOOKUP(F326,purchase!F:F,purchase!N:N,"")))</f>
        <v/>
      </c>
      <c r="L326" s="4" t="n"/>
      <c r="M326" s="86" t="n"/>
      <c r="N326" s="35">
        <f>IF(F326="","",
MAX(0,
_xlfn.XLOOKUP(F326,purchase!F:F,purchase!N:N,"")
-
SUMIFS(L:L,F:F,F326)))</f>
        <v/>
      </c>
      <c r="O326" s="35">
        <f>IF(OR(L326="",M326=""),"",L326-M326)</f>
        <v/>
      </c>
      <c r="P326" s="89">
        <f>_xlfn.SINGLE(IF(F326="","",_xlfn.XLOOKUP(F326,purchase!F:F,purchase!O:O,"")))</f>
        <v/>
      </c>
      <c r="Q326" s="83">
        <f>IF(OR(L326="",M326=""),"",M326/L326)</f>
        <v/>
      </c>
      <c r="R326" s="91">
        <f>IF(OR(P326="",Q326=""),"",Q326-P326)</f>
        <v/>
      </c>
    </row>
    <row r="327">
      <c r="A327" s="25" t="n">
        <v>323</v>
      </c>
      <c r="B327" s="26">
        <f>IF(OR(C327="",F327=""),"",
"PRD-" &amp;
TEXT(DAY(C327),"00") &amp;
CHOOSE(MONTH(C327),"A","B","C","D","E","F","G","H","I","J","K","L") &amp;
TEXT(YEAR(C327),"00") &amp;
"-" &amp;
RIGHT(F327,4))</f>
        <v/>
      </c>
      <c r="C327" s="27" t="n"/>
      <c r="D327" s="26">
        <f>IF(F327="","",_xlfn.XLOOKUP(F327,purchase!F:F,purchase!B:B,""))</f>
        <v/>
      </c>
      <c r="E327" s="26">
        <f>IF(F327="","",_xlfn.XLOOKUP(F327,purchase!F:F,purchase!C:C,""))</f>
        <v/>
      </c>
      <c r="F327" s="4" t="n"/>
      <c r="G327" s="10">
        <f>IF(H327="NRFC","Natural Rubber Field Coagulam","")</f>
        <v/>
      </c>
      <c r="H327" s="10">
        <f>IF(F327="","",_xlfn.XLOOKUP(F327,purchase!F:F,purchase!E:E,""))</f>
        <v/>
      </c>
      <c r="I327" s="10">
        <f>IF(J327="ISNR20","Natural Rubber-TSNR (ISNR-20)","")</f>
        <v/>
      </c>
      <c r="J327" s="10">
        <f>IF(H327="NRFC","ISNR20","")</f>
        <v/>
      </c>
      <c r="K327" s="35">
        <f>_xlfn.SINGLE(IF(F327="","",_xlfn.XLOOKUP(F327,purchase!F:F,purchase!N:N,"")))</f>
        <v/>
      </c>
      <c r="L327" s="4" t="n"/>
      <c r="M327" s="86" t="n"/>
      <c r="N327" s="35">
        <f>IF(F327="","",
MAX(0,
_xlfn.XLOOKUP(F327,purchase!F:F,purchase!N:N,"")
-
SUMIFS(L:L,F:F,F327)))</f>
        <v/>
      </c>
      <c r="O327" s="35">
        <f>IF(OR(L327="",M327=""),"",L327-M327)</f>
        <v/>
      </c>
      <c r="P327" s="89">
        <f>_xlfn.SINGLE(IF(F327="","",_xlfn.XLOOKUP(F327,purchase!F:F,purchase!O:O,"")))</f>
        <v/>
      </c>
      <c r="Q327" s="83">
        <f>IF(OR(L327="",M327=""),"",M327/L327)</f>
        <v/>
      </c>
      <c r="R327" s="91">
        <f>IF(OR(P327="",Q327=""),"",Q327-P327)</f>
        <v/>
      </c>
    </row>
    <row r="328">
      <c r="A328" s="25" t="n">
        <v>324</v>
      </c>
      <c r="B328" s="26">
        <f>IF(OR(C328="",F328=""),"",
"PRD-" &amp;
TEXT(DAY(C328),"00") &amp;
CHOOSE(MONTH(C328),"A","B","C","D","E","F","G","H","I","J","K","L") &amp;
TEXT(YEAR(C328),"00") &amp;
"-" &amp;
RIGHT(F328,4))</f>
        <v/>
      </c>
      <c r="C328" s="27" t="n"/>
      <c r="D328" s="26">
        <f>IF(F328="","",_xlfn.XLOOKUP(F328,purchase!F:F,purchase!B:B,""))</f>
        <v/>
      </c>
      <c r="E328" s="26">
        <f>IF(F328="","",_xlfn.XLOOKUP(F328,purchase!F:F,purchase!C:C,""))</f>
        <v/>
      </c>
      <c r="F328" s="4" t="n"/>
      <c r="G328" s="10">
        <f>IF(H328="NRFC","Natural Rubber Field Coagulam","")</f>
        <v/>
      </c>
      <c r="H328" s="10">
        <f>IF(F328="","",_xlfn.XLOOKUP(F328,purchase!F:F,purchase!E:E,""))</f>
        <v/>
      </c>
      <c r="I328" s="10">
        <f>IF(J328="ISNR20","Natural Rubber-TSNR (ISNR-20)","")</f>
        <v/>
      </c>
      <c r="J328" s="10">
        <f>IF(H328="NRFC","ISNR20","")</f>
        <v/>
      </c>
      <c r="K328" s="35">
        <f>_xlfn.SINGLE(IF(F328="","",_xlfn.XLOOKUP(F328,purchase!F:F,purchase!N:N,"")))</f>
        <v/>
      </c>
      <c r="L328" s="4" t="n"/>
      <c r="M328" s="86" t="n"/>
      <c r="N328" s="35">
        <f>IF(F328="","",
MAX(0,
_xlfn.XLOOKUP(F328,purchase!F:F,purchase!N:N,"")
-
SUMIFS(L:L,F:F,F328)))</f>
        <v/>
      </c>
      <c r="O328" s="35">
        <f>IF(OR(L328="",M328=""),"",L328-M328)</f>
        <v/>
      </c>
      <c r="P328" s="89">
        <f>_xlfn.SINGLE(IF(F328="","",_xlfn.XLOOKUP(F328,purchase!F:F,purchase!O:O,"")))</f>
        <v/>
      </c>
      <c r="Q328" s="83">
        <f>IF(OR(L328="",M328=""),"",M328/L328)</f>
        <v/>
      </c>
      <c r="R328" s="91">
        <f>IF(OR(P328="",Q328=""),"",Q328-P328)</f>
        <v/>
      </c>
    </row>
    <row r="329">
      <c r="A329" s="25" t="n">
        <v>325</v>
      </c>
      <c r="B329" s="26">
        <f>IF(OR(C329="",F329=""),"",
"PRD-" &amp;
TEXT(DAY(C329),"00") &amp;
CHOOSE(MONTH(C329),"A","B","C","D","E","F","G","H","I","J","K","L") &amp;
TEXT(YEAR(C329),"00") &amp;
"-" &amp;
RIGHT(F329,4))</f>
        <v/>
      </c>
      <c r="C329" s="27" t="n"/>
      <c r="D329" s="26">
        <f>IF(F329="","",_xlfn.XLOOKUP(F329,purchase!F:F,purchase!B:B,""))</f>
        <v/>
      </c>
      <c r="E329" s="26">
        <f>IF(F329="","",_xlfn.XLOOKUP(F329,purchase!F:F,purchase!C:C,""))</f>
        <v/>
      </c>
      <c r="F329" s="4" t="n"/>
      <c r="G329" s="10">
        <f>IF(H329="NRFC","Natural Rubber Field Coagulam","")</f>
        <v/>
      </c>
      <c r="H329" s="10">
        <f>IF(F329="","",_xlfn.XLOOKUP(F329,purchase!F:F,purchase!E:E,""))</f>
        <v/>
      </c>
      <c r="I329" s="10">
        <f>IF(J329="ISNR20","Natural Rubber-TSNR (ISNR-20)","")</f>
        <v/>
      </c>
      <c r="J329" s="10">
        <f>IF(H329="NRFC","ISNR20","")</f>
        <v/>
      </c>
      <c r="K329" s="35">
        <f>_xlfn.SINGLE(IF(F329="","",_xlfn.XLOOKUP(F329,purchase!F:F,purchase!N:N,"")))</f>
        <v/>
      </c>
      <c r="L329" s="4" t="n"/>
      <c r="M329" s="86" t="n"/>
      <c r="N329" s="35">
        <f>IF(F329="","",
MAX(0,
_xlfn.XLOOKUP(F329,purchase!F:F,purchase!N:N,"")
-
SUMIFS(L:L,F:F,F329)))</f>
        <v/>
      </c>
      <c r="O329" s="35">
        <f>IF(OR(L329="",M329=""),"",L329-M329)</f>
        <v/>
      </c>
      <c r="P329" s="89">
        <f>_xlfn.SINGLE(IF(F329="","",_xlfn.XLOOKUP(F329,purchase!F:F,purchase!O:O,"")))</f>
        <v/>
      </c>
      <c r="Q329" s="83">
        <f>IF(OR(L329="",M329=""),"",M329/L329)</f>
        <v/>
      </c>
      <c r="R329" s="91">
        <f>IF(OR(P329="",Q329=""),"",Q329-P329)</f>
        <v/>
      </c>
    </row>
    <row r="330">
      <c r="A330" s="25" t="n">
        <v>326</v>
      </c>
      <c r="B330" s="26">
        <f>IF(OR(C330="",F330=""),"",
"PRD-" &amp;
TEXT(DAY(C330),"00") &amp;
CHOOSE(MONTH(C330),"A","B","C","D","E","F","G","H","I","J","K","L") &amp;
TEXT(YEAR(C330),"00") &amp;
"-" &amp;
RIGHT(F330,4))</f>
        <v/>
      </c>
      <c r="C330" s="27" t="n"/>
      <c r="D330" s="26">
        <f>IF(F330="","",_xlfn.XLOOKUP(F330,purchase!F:F,purchase!B:B,""))</f>
        <v/>
      </c>
      <c r="E330" s="26">
        <f>IF(F330="","",_xlfn.XLOOKUP(F330,purchase!F:F,purchase!C:C,""))</f>
        <v/>
      </c>
      <c r="F330" s="4" t="n"/>
      <c r="G330" s="10">
        <f>IF(H330="NRFC","Natural Rubber Field Coagulam","")</f>
        <v/>
      </c>
      <c r="H330" s="10">
        <f>IF(F330="","",_xlfn.XLOOKUP(F330,purchase!F:F,purchase!E:E,""))</f>
        <v/>
      </c>
      <c r="I330" s="10">
        <f>IF(J330="ISNR20","Natural Rubber-TSNR (ISNR-20)","")</f>
        <v/>
      </c>
      <c r="J330" s="10">
        <f>IF(H330="NRFC","ISNR20","")</f>
        <v/>
      </c>
      <c r="K330" s="35">
        <f>_xlfn.SINGLE(IF(F330="","",_xlfn.XLOOKUP(F330,purchase!F:F,purchase!N:N,"")))</f>
        <v/>
      </c>
      <c r="L330" s="4" t="n"/>
      <c r="M330" s="86" t="n"/>
      <c r="N330" s="35">
        <f>IF(F330="","",
MAX(0,
_xlfn.XLOOKUP(F330,purchase!F:F,purchase!N:N,"")
-
SUMIFS(L:L,F:F,F330)))</f>
        <v/>
      </c>
      <c r="O330" s="35">
        <f>IF(OR(L330="",M330=""),"",L330-M330)</f>
        <v/>
      </c>
      <c r="P330" s="89">
        <f>_xlfn.SINGLE(IF(F330="","",_xlfn.XLOOKUP(F330,purchase!F:F,purchase!O:O,"")))</f>
        <v/>
      </c>
      <c r="Q330" s="83">
        <f>IF(OR(L330="",M330=""),"",M330/L330)</f>
        <v/>
      </c>
      <c r="R330" s="91">
        <f>IF(OR(P330="",Q330=""),"",Q330-P330)</f>
        <v/>
      </c>
    </row>
    <row r="331">
      <c r="A331" s="25" t="n">
        <v>327</v>
      </c>
      <c r="B331" s="26">
        <f>IF(OR(C331="",F331=""),"",
"PRD-" &amp;
TEXT(DAY(C331),"00") &amp;
CHOOSE(MONTH(C331),"A","B","C","D","E","F","G","H","I","J","K","L") &amp;
TEXT(YEAR(C331),"00") &amp;
"-" &amp;
RIGHT(F331,4))</f>
        <v/>
      </c>
      <c r="C331" s="27" t="n"/>
      <c r="D331" s="26">
        <f>IF(F331="","",_xlfn.XLOOKUP(F331,purchase!F:F,purchase!B:B,""))</f>
        <v/>
      </c>
      <c r="E331" s="26">
        <f>IF(F331="","",_xlfn.XLOOKUP(F331,purchase!F:F,purchase!C:C,""))</f>
        <v/>
      </c>
      <c r="F331" s="4" t="n"/>
      <c r="G331" s="10">
        <f>IF(H331="NRFC","Natural Rubber Field Coagulam","")</f>
        <v/>
      </c>
      <c r="H331" s="10">
        <f>IF(F331="","",_xlfn.XLOOKUP(F331,purchase!F:F,purchase!E:E,""))</f>
        <v/>
      </c>
      <c r="I331" s="10">
        <f>IF(J331="ISNR20","Natural Rubber-TSNR (ISNR-20)","")</f>
        <v/>
      </c>
      <c r="J331" s="10">
        <f>IF(H331="NRFC","ISNR20","")</f>
        <v/>
      </c>
      <c r="K331" s="35">
        <f>_xlfn.SINGLE(IF(F331="","",_xlfn.XLOOKUP(F331,purchase!F:F,purchase!N:N,"")))</f>
        <v/>
      </c>
      <c r="L331" s="4" t="n"/>
      <c r="M331" s="86" t="n"/>
      <c r="N331" s="35">
        <f>IF(F331="","",
MAX(0,
_xlfn.XLOOKUP(F331,purchase!F:F,purchase!N:N,"")
-
SUMIFS(L:L,F:F,F331)))</f>
        <v/>
      </c>
      <c r="O331" s="35">
        <f>IF(OR(L331="",M331=""),"",L331-M331)</f>
        <v/>
      </c>
      <c r="P331" s="89">
        <f>_xlfn.SINGLE(IF(F331="","",_xlfn.XLOOKUP(F331,purchase!F:F,purchase!O:O,"")))</f>
        <v/>
      </c>
      <c r="Q331" s="83">
        <f>IF(OR(L331="",M331=""),"",M331/L331)</f>
        <v/>
      </c>
      <c r="R331" s="91">
        <f>IF(OR(P331="",Q331=""),"",Q331-P331)</f>
        <v/>
      </c>
    </row>
    <row r="332">
      <c r="A332" s="25" t="n">
        <v>328</v>
      </c>
      <c r="B332" s="26">
        <f>IF(OR(C332="",F332=""),"",
"PRD-" &amp;
TEXT(DAY(C332),"00") &amp;
CHOOSE(MONTH(C332),"A","B","C","D","E","F","G","H","I","J","K","L") &amp;
TEXT(YEAR(C332),"00") &amp;
"-" &amp;
RIGHT(F332,4))</f>
        <v/>
      </c>
      <c r="C332" s="27" t="n"/>
      <c r="D332" s="26">
        <f>IF(F332="","",_xlfn.XLOOKUP(F332,purchase!F:F,purchase!B:B,""))</f>
        <v/>
      </c>
      <c r="E332" s="26">
        <f>IF(F332="","",_xlfn.XLOOKUP(F332,purchase!F:F,purchase!C:C,""))</f>
        <v/>
      </c>
      <c r="F332" s="4" t="n"/>
      <c r="G332" s="10">
        <f>IF(H332="NRFC","Natural Rubber Field Coagulam","")</f>
        <v/>
      </c>
      <c r="H332" s="10">
        <f>IF(F332="","",_xlfn.XLOOKUP(F332,purchase!F:F,purchase!E:E,""))</f>
        <v/>
      </c>
      <c r="I332" s="10">
        <f>IF(J332="ISNR20","Natural Rubber-TSNR (ISNR-20)","")</f>
        <v/>
      </c>
      <c r="J332" s="10">
        <f>IF(H332="NRFC","ISNR20","")</f>
        <v/>
      </c>
      <c r="K332" s="35">
        <f>_xlfn.SINGLE(IF(F332="","",_xlfn.XLOOKUP(F332,purchase!F:F,purchase!N:N,"")))</f>
        <v/>
      </c>
      <c r="L332" s="4" t="n"/>
      <c r="M332" s="86" t="n"/>
      <c r="N332" s="35">
        <f>IF(F332="","",
MAX(0,
_xlfn.XLOOKUP(F332,purchase!F:F,purchase!N:N,"")
-
SUMIFS(L:L,F:F,F332)))</f>
        <v/>
      </c>
      <c r="O332" s="35">
        <f>IF(OR(L332="",M332=""),"",L332-M332)</f>
        <v/>
      </c>
      <c r="P332" s="89">
        <f>_xlfn.SINGLE(IF(F332="","",_xlfn.XLOOKUP(F332,purchase!F:F,purchase!O:O,"")))</f>
        <v/>
      </c>
      <c r="Q332" s="83">
        <f>IF(OR(L332="",M332=""),"",M332/L332)</f>
        <v/>
      </c>
      <c r="R332" s="91">
        <f>IF(OR(P332="",Q332=""),"",Q332-P332)</f>
        <v/>
      </c>
    </row>
    <row r="333">
      <c r="A333" s="25" t="n">
        <v>329</v>
      </c>
      <c r="B333" s="26">
        <f>IF(OR(C333="",F333=""),"",
"PRD-" &amp;
TEXT(DAY(C333),"00") &amp;
CHOOSE(MONTH(C333),"A","B","C","D","E","F","G","H","I","J","K","L") &amp;
TEXT(YEAR(C333),"00") &amp;
"-" &amp;
RIGHT(F333,4))</f>
        <v/>
      </c>
      <c r="C333" s="27" t="n"/>
      <c r="D333" s="26">
        <f>IF(F333="","",_xlfn.XLOOKUP(F333,purchase!F:F,purchase!B:B,""))</f>
        <v/>
      </c>
      <c r="E333" s="26">
        <f>IF(F333="","",_xlfn.XLOOKUP(F333,purchase!F:F,purchase!C:C,""))</f>
        <v/>
      </c>
      <c r="F333" s="4" t="n"/>
      <c r="G333" s="10">
        <f>IF(H333="NRFC","Natural Rubber Field Coagulam","")</f>
        <v/>
      </c>
      <c r="H333" s="10">
        <f>IF(F333="","",_xlfn.XLOOKUP(F333,purchase!F:F,purchase!E:E,""))</f>
        <v/>
      </c>
      <c r="I333" s="10">
        <f>IF(J333="ISNR20","Natural Rubber-TSNR (ISNR-20)","")</f>
        <v/>
      </c>
      <c r="J333" s="10">
        <f>IF(H333="NRFC","ISNR20","")</f>
        <v/>
      </c>
      <c r="K333" s="35">
        <f>_xlfn.SINGLE(IF(F333="","",_xlfn.XLOOKUP(F333,purchase!F:F,purchase!N:N,"")))</f>
        <v/>
      </c>
      <c r="L333" s="4" t="n"/>
      <c r="M333" s="86" t="n"/>
      <c r="N333" s="35">
        <f>IF(F333="","",
MAX(0,
_xlfn.XLOOKUP(F333,purchase!F:F,purchase!N:N,"")
-
SUMIFS(L:L,F:F,F333)))</f>
        <v/>
      </c>
      <c r="O333" s="35">
        <f>IF(OR(L333="",M333=""),"",L333-M333)</f>
        <v/>
      </c>
      <c r="P333" s="89">
        <f>_xlfn.SINGLE(IF(F333="","",_xlfn.XLOOKUP(F333,purchase!F:F,purchase!O:O,"")))</f>
        <v/>
      </c>
      <c r="Q333" s="83">
        <f>IF(OR(L333="",M333=""),"",M333/L333)</f>
        <v/>
      </c>
      <c r="R333" s="91">
        <f>IF(OR(P333="",Q333=""),"",Q333-P333)</f>
        <v/>
      </c>
    </row>
    <row r="334">
      <c r="A334" s="25" t="n">
        <v>330</v>
      </c>
      <c r="B334" s="26">
        <f>IF(OR(C334="",F334=""),"",
"PRD-" &amp;
TEXT(DAY(C334),"00") &amp;
CHOOSE(MONTH(C334),"A","B","C","D","E","F","G","H","I","J","K","L") &amp;
TEXT(YEAR(C334),"00") &amp;
"-" &amp;
RIGHT(F334,4))</f>
        <v/>
      </c>
      <c r="C334" s="27" t="n"/>
      <c r="D334" s="26">
        <f>IF(F334="","",_xlfn.XLOOKUP(F334,purchase!F:F,purchase!B:B,""))</f>
        <v/>
      </c>
      <c r="E334" s="26">
        <f>IF(F334="","",_xlfn.XLOOKUP(F334,purchase!F:F,purchase!C:C,""))</f>
        <v/>
      </c>
      <c r="F334" s="4" t="n"/>
      <c r="G334" s="10">
        <f>IF(H334="NRFC","Natural Rubber Field Coagulam","")</f>
        <v/>
      </c>
      <c r="H334" s="10">
        <f>IF(F334="","",_xlfn.XLOOKUP(F334,purchase!F:F,purchase!E:E,""))</f>
        <v/>
      </c>
      <c r="I334" s="10">
        <f>IF(J334="ISNR20","Natural Rubber-TSNR (ISNR-20)","")</f>
        <v/>
      </c>
      <c r="J334" s="10">
        <f>IF(H334="NRFC","ISNR20","")</f>
        <v/>
      </c>
      <c r="K334" s="35">
        <f>_xlfn.SINGLE(IF(F334="","",_xlfn.XLOOKUP(F334,purchase!F:F,purchase!N:N,"")))</f>
        <v/>
      </c>
      <c r="L334" s="4" t="n"/>
      <c r="M334" s="86" t="n"/>
      <c r="N334" s="35">
        <f>IF(F334="","",
MAX(0,
_xlfn.XLOOKUP(F334,purchase!F:F,purchase!N:N,"")
-
SUMIFS(L:L,F:F,F334)))</f>
        <v/>
      </c>
      <c r="O334" s="35">
        <f>IF(OR(L334="",M334=""),"",L334-M334)</f>
        <v/>
      </c>
      <c r="P334" s="89">
        <f>_xlfn.SINGLE(IF(F334="","",_xlfn.XLOOKUP(F334,purchase!F:F,purchase!O:O,"")))</f>
        <v/>
      </c>
      <c r="Q334" s="83">
        <f>IF(OR(L334="",M334=""),"",M334/L334)</f>
        <v/>
      </c>
      <c r="R334" s="91">
        <f>IF(OR(P334="",Q334=""),"",Q334-P334)</f>
        <v/>
      </c>
    </row>
    <row r="335">
      <c r="A335" s="25" t="n">
        <v>331</v>
      </c>
      <c r="B335" s="26">
        <f>IF(OR(C335="",F335=""),"",
"PRD-" &amp;
TEXT(DAY(C335),"00") &amp;
CHOOSE(MONTH(C335),"A","B","C","D","E","F","G","H","I","J","K","L") &amp;
TEXT(YEAR(C335),"00") &amp;
"-" &amp;
RIGHT(F335,4))</f>
        <v/>
      </c>
      <c r="C335" s="27" t="n"/>
      <c r="D335" s="26">
        <f>IF(F335="","",_xlfn.XLOOKUP(F335,purchase!F:F,purchase!B:B,""))</f>
        <v/>
      </c>
      <c r="E335" s="26">
        <f>IF(F335="","",_xlfn.XLOOKUP(F335,purchase!F:F,purchase!C:C,""))</f>
        <v/>
      </c>
      <c r="F335" s="4" t="n"/>
      <c r="G335" s="10">
        <f>IF(H335="NRFC","Natural Rubber Field Coagulam","")</f>
        <v/>
      </c>
      <c r="H335" s="10">
        <f>IF(F335="","",_xlfn.XLOOKUP(F335,purchase!F:F,purchase!E:E,""))</f>
        <v/>
      </c>
      <c r="I335" s="10">
        <f>IF(J335="ISNR20","Natural Rubber-TSNR (ISNR-20)","")</f>
        <v/>
      </c>
      <c r="J335" s="10">
        <f>IF(H335="NRFC","ISNR20","")</f>
        <v/>
      </c>
      <c r="K335" s="35">
        <f>_xlfn.SINGLE(IF(F335="","",_xlfn.XLOOKUP(F335,purchase!F:F,purchase!N:N,"")))</f>
        <v/>
      </c>
      <c r="L335" s="4" t="n"/>
      <c r="M335" s="86" t="n"/>
      <c r="N335" s="35">
        <f>IF(F335="","",
MAX(0,
_xlfn.XLOOKUP(F335,purchase!F:F,purchase!N:N,"")
-
SUMIFS(L:L,F:F,F335)))</f>
        <v/>
      </c>
      <c r="O335" s="35">
        <f>IF(OR(L335="",M335=""),"",L335-M335)</f>
        <v/>
      </c>
      <c r="P335" s="89">
        <f>_xlfn.SINGLE(IF(F335="","",_xlfn.XLOOKUP(F335,purchase!F:F,purchase!O:O,"")))</f>
        <v/>
      </c>
      <c r="Q335" s="83">
        <f>IF(OR(L335="",M335=""),"",M335/L335)</f>
        <v/>
      </c>
      <c r="R335" s="91">
        <f>IF(OR(P335="",Q335=""),"",Q335-P335)</f>
        <v/>
      </c>
    </row>
    <row r="336">
      <c r="A336" s="25" t="n">
        <v>332</v>
      </c>
      <c r="B336" s="26">
        <f>IF(OR(C336="",F336=""),"",
"PRD-" &amp;
TEXT(DAY(C336),"00") &amp;
CHOOSE(MONTH(C336),"A","B","C","D","E","F","G","H","I","J","K","L") &amp;
TEXT(YEAR(C336),"00") &amp;
"-" &amp;
RIGHT(F336,4))</f>
        <v/>
      </c>
      <c r="C336" s="27" t="n"/>
      <c r="D336" s="26">
        <f>IF(F336="","",_xlfn.XLOOKUP(F336,purchase!F:F,purchase!B:B,""))</f>
        <v/>
      </c>
      <c r="E336" s="26">
        <f>IF(F336="","",_xlfn.XLOOKUP(F336,purchase!F:F,purchase!C:C,""))</f>
        <v/>
      </c>
      <c r="F336" s="4" t="n"/>
      <c r="G336" s="10">
        <f>IF(H336="NRFC","Natural Rubber Field Coagulam","")</f>
        <v/>
      </c>
      <c r="H336" s="10">
        <f>IF(F336="","",_xlfn.XLOOKUP(F336,purchase!F:F,purchase!E:E,""))</f>
        <v/>
      </c>
      <c r="I336" s="10">
        <f>IF(J336="ISNR20","Natural Rubber-TSNR (ISNR-20)","")</f>
        <v/>
      </c>
      <c r="J336" s="10">
        <f>IF(H336="NRFC","ISNR20","")</f>
        <v/>
      </c>
      <c r="K336" s="35">
        <f>_xlfn.SINGLE(IF(F336="","",_xlfn.XLOOKUP(F336,purchase!F:F,purchase!N:N,"")))</f>
        <v/>
      </c>
      <c r="L336" s="4" t="n"/>
      <c r="M336" s="86" t="n"/>
      <c r="N336" s="35">
        <f>IF(F336="","",
MAX(0,
_xlfn.XLOOKUP(F336,purchase!F:F,purchase!N:N,"")
-
SUMIFS(L:L,F:F,F336)))</f>
        <v/>
      </c>
      <c r="O336" s="35">
        <f>IF(OR(L336="",M336=""),"",L336-M336)</f>
        <v/>
      </c>
      <c r="P336" s="89">
        <f>_xlfn.SINGLE(IF(F336="","",_xlfn.XLOOKUP(F336,purchase!F:F,purchase!O:O,"")))</f>
        <v/>
      </c>
      <c r="Q336" s="83">
        <f>IF(OR(L336="",M336=""),"",M336/L336)</f>
        <v/>
      </c>
      <c r="R336" s="91">
        <f>IF(OR(P336="",Q336=""),"",Q336-P336)</f>
        <v/>
      </c>
    </row>
    <row r="337">
      <c r="A337" s="25" t="n">
        <v>333</v>
      </c>
      <c r="B337" s="26">
        <f>IF(OR(C337="",F337=""),"",
"PRD-" &amp;
TEXT(DAY(C337),"00") &amp;
CHOOSE(MONTH(C337),"A","B","C","D","E","F","G","H","I","J","K","L") &amp;
TEXT(YEAR(C337),"00") &amp;
"-" &amp;
RIGHT(F337,4))</f>
        <v/>
      </c>
      <c r="C337" s="27" t="n"/>
      <c r="D337" s="26">
        <f>IF(F337="","",_xlfn.XLOOKUP(F337,purchase!F:F,purchase!B:B,""))</f>
        <v/>
      </c>
      <c r="E337" s="26">
        <f>IF(F337="","",_xlfn.XLOOKUP(F337,purchase!F:F,purchase!C:C,""))</f>
        <v/>
      </c>
      <c r="F337" s="4" t="n"/>
      <c r="G337" s="10">
        <f>IF(H337="NRFC","Natural Rubber Field Coagulam","")</f>
        <v/>
      </c>
      <c r="H337" s="10">
        <f>IF(F337="","",_xlfn.XLOOKUP(F337,purchase!F:F,purchase!E:E,""))</f>
        <v/>
      </c>
      <c r="I337" s="10">
        <f>IF(J337="ISNR20","Natural Rubber-TSNR (ISNR-20)","")</f>
        <v/>
      </c>
      <c r="J337" s="10">
        <f>IF(H337="NRFC","ISNR20","")</f>
        <v/>
      </c>
      <c r="K337" s="35">
        <f>_xlfn.SINGLE(IF(F337="","",_xlfn.XLOOKUP(F337,purchase!F:F,purchase!N:N,"")))</f>
        <v/>
      </c>
      <c r="L337" s="4" t="n"/>
      <c r="M337" s="86" t="n"/>
      <c r="N337" s="35">
        <f>IF(F337="","",
MAX(0,
_xlfn.XLOOKUP(F337,purchase!F:F,purchase!N:N,"")
-
SUMIFS(L:L,F:F,F337)))</f>
        <v/>
      </c>
      <c r="O337" s="35">
        <f>IF(OR(L337="",M337=""),"",L337-M337)</f>
        <v/>
      </c>
      <c r="P337" s="89">
        <f>_xlfn.SINGLE(IF(F337="","",_xlfn.XLOOKUP(F337,purchase!F:F,purchase!O:O,"")))</f>
        <v/>
      </c>
      <c r="Q337" s="83">
        <f>IF(OR(L337="",M337=""),"",M337/L337)</f>
        <v/>
      </c>
      <c r="R337" s="91">
        <f>IF(OR(P337="",Q337=""),"",Q337-P337)</f>
        <v/>
      </c>
    </row>
    <row r="338">
      <c r="A338" s="25" t="n">
        <v>334</v>
      </c>
      <c r="B338" s="26">
        <f>IF(OR(C338="",F338=""),"",
"PRD-" &amp;
TEXT(DAY(C338),"00") &amp;
CHOOSE(MONTH(C338),"A","B","C","D","E","F","G","H","I","J","K","L") &amp;
TEXT(YEAR(C338),"00") &amp;
"-" &amp;
RIGHT(F338,4))</f>
        <v/>
      </c>
      <c r="C338" s="27" t="n"/>
      <c r="D338" s="26">
        <f>IF(F338="","",_xlfn.XLOOKUP(F338,purchase!F:F,purchase!B:B,""))</f>
        <v/>
      </c>
      <c r="E338" s="26">
        <f>IF(F338="","",_xlfn.XLOOKUP(F338,purchase!F:F,purchase!C:C,""))</f>
        <v/>
      </c>
      <c r="F338" s="4" t="n"/>
      <c r="G338" s="10">
        <f>IF(H338="NRFC","Natural Rubber Field Coagulam","")</f>
        <v/>
      </c>
      <c r="H338" s="10">
        <f>IF(F338="","",_xlfn.XLOOKUP(F338,purchase!F:F,purchase!E:E,""))</f>
        <v/>
      </c>
      <c r="I338" s="10">
        <f>IF(J338="ISNR20","Natural Rubber-TSNR (ISNR-20)","")</f>
        <v/>
      </c>
      <c r="J338" s="10">
        <f>IF(H338="NRFC","ISNR20","")</f>
        <v/>
      </c>
      <c r="K338" s="35">
        <f>_xlfn.SINGLE(IF(F338="","",_xlfn.XLOOKUP(F338,purchase!F:F,purchase!N:N,"")))</f>
        <v/>
      </c>
      <c r="L338" s="4" t="n"/>
      <c r="M338" s="86" t="n"/>
      <c r="N338" s="35">
        <f>IF(F338="","",
MAX(0,
_xlfn.XLOOKUP(F338,purchase!F:F,purchase!N:N,"")
-
SUMIFS(L:L,F:F,F338)))</f>
        <v/>
      </c>
      <c r="O338" s="35">
        <f>IF(OR(L338="",M338=""),"",L338-M338)</f>
        <v/>
      </c>
      <c r="P338" s="89">
        <f>_xlfn.SINGLE(IF(F338="","",_xlfn.XLOOKUP(F338,purchase!F:F,purchase!O:O,"")))</f>
        <v/>
      </c>
      <c r="Q338" s="83">
        <f>IF(OR(L338="",M338=""),"",M338/L338)</f>
        <v/>
      </c>
      <c r="R338" s="91">
        <f>IF(OR(P338="",Q338=""),"",Q338-P338)</f>
        <v/>
      </c>
    </row>
    <row r="339">
      <c r="A339" s="25" t="n">
        <v>335</v>
      </c>
      <c r="B339" s="26">
        <f>IF(OR(C339="",F339=""),"",
"PRD-" &amp;
TEXT(DAY(C339),"00") &amp;
CHOOSE(MONTH(C339),"A","B","C","D","E","F","G","H","I","J","K","L") &amp;
TEXT(YEAR(C339),"00") &amp;
"-" &amp;
RIGHT(F339,4))</f>
        <v/>
      </c>
      <c r="C339" s="27" t="n"/>
      <c r="D339" s="26">
        <f>IF(F339="","",_xlfn.XLOOKUP(F339,purchase!F:F,purchase!B:B,""))</f>
        <v/>
      </c>
      <c r="E339" s="26">
        <f>IF(F339="","",_xlfn.XLOOKUP(F339,purchase!F:F,purchase!C:C,""))</f>
        <v/>
      </c>
      <c r="F339" s="4" t="n"/>
      <c r="G339" s="10">
        <f>IF(H339="NRFC","Natural Rubber Field Coagulam","")</f>
        <v/>
      </c>
      <c r="H339" s="10">
        <f>IF(F339="","",_xlfn.XLOOKUP(F339,purchase!F:F,purchase!E:E,""))</f>
        <v/>
      </c>
      <c r="I339" s="10">
        <f>IF(J339="ISNR20","Natural Rubber-TSNR (ISNR-20)","")</f>
        <v/>
      </c>
      <c r="J339" s="10">
        <f>IF(H339="NRFC","ISNR20","")</f>
        <v/>
      </c>
      <c r="K339" s="35">
        <f>_xlfn.SINGLE(IF(F339="","",_xlfn.XLOOKUP(F339,purchase!F:F,purchase!N:N,"")))</f>
        <v/>
      </c>
      <c r="L339" s="4" t="n"/>
      <c r="M339" s="86" t="n"/>
      <c r="N339" s="35">
        <f>IF(F339="","",
MAX(0,
_xlfn.XLOOKUP(F339,purchase!F:F,purchase!N:N,"")
-
SUMIFS(L:L,F:F,F339)))</f>
        <v/>
      </c>
      <c r="O339" s="35">
        <f>IF(OR(L339="",M339=""),"",L339-M339)</f>
        <v/>
      </c>
      <c r="P339" s="89">
        <f>_xlfn.SINGLE(IF(F339="","",_xlfn.XLOOKUP(F339,purchase!F:F,purchase!O:O,"")))</f>
        <v/>
      </c>
      <c r="Q339" s="83">
        <f>IF(OR(L339="",M339=""),"",M339/L339)</f>
        <v/>
      </c>
      <c r="R339" s="91">
        <f>IF(OR(P339="",Q339=""),"",Q339-P339)</f>
        <v/>
      </c>
    </row>
    <row r="340">
      <c r="A340" s="25" t="n">
        <v>336</v>
      </c>
      <c r="B340" s="26">
        <f>IF(OR(C340="",F340=""),"",
"PRD-" &amp;
TEXT(DAY(C340),"00") &amp;
CHOOSE(MONTH(C340),"A","B","C","D","E","F","G","H","I","J","K","L") &amp;
TEXT(YEAR(C340),"00") &amp;
"-" &amp;
RIGHT(F340,4))</f>
        <v/>
      </c>
      <c r="C340" s="27" t="n"/>
      <c r="D340" s="26">
        <f>IF(F340="","",_xlfn.XLOOKUP(F340,purchase!F:F,purchase!B:B,""))</f>
        <v/>
      </c>
      <c r="E340" s="26">
        <f>IF(F340="","",_xlfn.XLOOKUP(F340,purchase!F:F,purchase!C:C,""))</f>
        <v/>
      </c>
      <c r="F340" s="4" t="n"/>
      <c r="G340" s="10">
        <f>IF(H340="NRFC","Natural Rubber Field Coagulam","")</f>
        <v/>
      </c>
      <c r="H340" s="10">
        <f>IF(F340="","",_xlfn.XLOOKUP(F340,purchase!F:F,purchase!E:E,""))</f>
        <v/>
      </c>
      <c r="I340" s="10">
        <f>IF(J340="ISNR20","Natural Rubber-TSNR (ISNR-20)","")</f>
        <v/>
      </c>
      <c r="J340" s="10">
        <f>IF(H340="NRFC","ISNR20","")</f>
        <v/>
      </c>
      <c r="K340" s="35">
        <f>_xlfn.SINGLE(IF(F340="","",_xlfn.XLOOKUP(F340,purchase!F:F,purchase!N:N,"")))</f>
        <v/>
      </c>
      <c r="L340" s="4" t="n"/>
      <c r="M340" s="86" t="n"/>
      <c r="N340" s="35">
        <f>IF(F340="","",
MAX(0,
_xlfn.XLOOKUP(F340,purchase!F:F,purchase!N:N,"")
-
SUMIFS(L:L,F:F,F340)))</f>
        <v/>
      </c>
      <c r="O340" s="35">
        <f>IF(OR(L340="",M340=""),"",L340-M340)</f>
        <v/>
      </c>
      <c r="P340" s="89">
        <f>_xlfn.SINGLE(IF(F340="","",_xlfn.XLOOKUP(F340,purchase!F:F,purchase!O:O,"")))</f>
        <v/>
      </c>
      <c r="Q340" s="83">
        <f>IF(OR(L340="",M340=""),"",M340/L340)</f>
        <v/>
      </c>
      <c r="R340" s="91">
        <f>IF(OR(P340="",Q340=""),"",Q340-P340)</f>
        <v/>
      </c>
    </row>
    <row r="341">
      <c r="A341" s="25" t="n">
        <v>337</v>
      </c>
      <c r="B341" s="26">
        <f>IF(OR(C341="",F341=""),"",
"PRD-" &amp;
TEXT(DAY(C341),"00") &amp;
CHOOSE(MONTH(C341),"A","B","C","D","E","F","G","H","I","J","K","L") &amp;
TEXT(YEAR(C341),"00") &amp;
"-" &amp;
RIGHT(F341,4))</f>
        <v/>
      </c>
      <c r="C341" s="27" t="n"/>
      <c r="D341" s="26">
        <f>IF(F341="","",_xlfn.XLOOKUP(F341,purchase!F:F,purchase!B:B,""))</f>
        <v/>
      </c>
      <c r="E341" s="26">
        <f>IF(F341="","",_xlfn.XLOOKUP(F341,purchase!F:F,purchase!C:C,""))</f>
        <v/>
      </c>
      <c r="F341" s="4" t="n"/>
      <c r="G341" s="10">
        <f>IF(H341="NRFC","Natural Rubber Field Coagulam","")</f>
        <v/>
      </c>
      <c r="H341" s="10">
        <f>IF(F341="","",_xlfn.XLOOKUP(F341,purchase!F:F,purchase!E:E,""))</f>
        <v/>
      </c>
      <c r="I341" s="10">
        <f>IF(J341="ISNR20","Natural Rubber-TSNR (ISNR-20)","")</f>
        <v/>
      </c>
      <c r="J341" s="10">
        <f>IF(H341="NRFC","ISNR20","")</f>
        <v/>
      </c>
      <c r="K341" s="35">
        <f>_xlfn.SINGLE(IF(F341="","",_xlfn.XLOOKUP(F341,purchase!F:F,purchase!N:N,"")))</f>
        <v/>
      </c>
      <c r="L341" s="4" t="n"/>
      <c r="M341" s="86" t="n"/>
      <c r="N341" s="35">
        <f>IF(F341="","",
MAX(0,
_xlfn.XLOOKUP(F341,purchase!F:F,purchase!N:N,"")
-
SUMIFS(L:L,F:F,F341)))</f>
        <v/>
      </c>
      <c r="O341" s="35">
        <f>IF(OR(L341="",M341=""),"",L341-M341)</f>
        <v/>
      </c>
      <c r="P341" s="89">
        <f>_xlfn.SINGLE(IF(F341="","",_xlfn.XLOOKUP(F341,purchase!F:F,purchase!O:O,"")))</f>
        <v/>
      </c>
      <c r="Q341" s="83">
        <f>IF(OR(L341="",M341=""),"",M341/L341)</f>
        <v/>
      </c>
      <c r="R341" s="91">
        <f>IF(OR(P341="",Q341=""),"",Q341-P341)</f>
        <v/>
      </c>
    </row>
    <row r="342">
      <c r="A342" s="25" t="n">
        <v>338</v>
      </c>
      <c r="B342" s="26">
        <f>IF(OR(C342="",F342=""),"",
"PRD-" &amp;
TEXT(DAY(C342),"00") &amp;
CHOOSE(MONTH(C342),"A","B","C","D","E","F","G","H","I","J","K","L") &amp;
TEXT(YEAR(C342),"00") &amp;
"-" &amp;
RIGHT(F342,4))</f>
        <v/>
      </c>
      <c r="C342" s="27" t="n"/>
      <c r="D342" s="26">
        <f>IF(F342="","",_xlfn.XLOOKUP(F342,purchase!F:F,purchase!B:B,""))</f>
        <v/>
      </c>
      <c r="E342" s="26">
        <f>IF(F342="","",_xlfn.XLOOKUP(F342,purchase!F:F,purchase!C:C,""))</f>
        <v/>
      </c>
      <c r="F342" s="4" t="n"/>
      <c r="G342" s="10">
        <f>IF(H342="NRFC","Natural Rubber Field Coagulam","")</f>
        <v/>
      </c>
      <c r="H342" s="10">
        <f>IF(F342="","",_xlfn.XLOOKUP(F342,purchase!F:F,purchase!E:E,""))</f>
        <v/>
      </c>
      <c r="I342" s="10">
        <f>IF(J342="ISNR20","Natural Rubber-TSNR (ISNR-20)","")</f>
        <v/>
      </c>
      <c r="J342" s="10">
        <f>IF(H342="NRFC","ISNR20","")</f>
        <v/>
      </c>
      <c r="K342" s="35">
        <f>_xlfn.SINGLE(IF(F342="","",_xlfn.XLOOKUP(F342,purchase!F:F,purchase!N:N,"")))</f>
        <v/>
      </c>
      <c r="L342" s="4" t="n"/>
      <c r="M342" s="86" t="n"/>
      <c r="N342" s="35">
        <f>IF(F342="","",
MAX(0,
_xlfn.XLOOKUP(F342,purchase!F:F,purchase!N:N,"")
-
SUMIFS(L:L,F:F,F342)))</f>
        <v/>
      </c>
      <c r="O342" s="35">
        <f>IF(OR(L342="",M342=""),"",L342-M342)</f>
        <v/>
      </c>
      <c r="P342" s="89">
        <f>_xlfn.SINGLE(IF(F342="","",_xlfn.XLOOKUP(F342,purchase!F:F,purchase!O:O,"")))</f>
        <v/>
      </c>
      <c r="Q342" s="83">
        <f>IF(OR(L342="",M342=""),"",M342/L342)</f>
        <v/>
      </c>
      <c r="R342" s="91">
        <f>IF(OR(P342="",Q342=""),"",Q342-P342)</f>
        <v/>
      </c>
    </row>
    <row r="343">
      <c r="A343" s="25" t="n">
        <v>339</v>
      </c>
      <c r="B343" s="26">
        <f>IF(OR(C343="",F343=""),"",
"PRD-" &amp;
TEXT(DAY(C343),"00") &amp;
CHOOSE(MONTH(C343),"A","B","C","D","E","F","G","H","I","J","K","L") &amp;
TEXT(YEAR(C343),"00") &amp;
"-" &amp;
RIGHT(F343,4))</f>
        <v/>
      </c>
      <c r="C343" s="27" t="n"/>
      <c r="D343" s="26">
        <f>IF(F343="","",_xlfn.XLOOKUP(F343,purchase!F:F,purchase!B:B,""))</f>
        <v/>
      </c>
      <c r="E343" s="26">
        <f>IF(F343="","",_xlfn.XLOOKUP(F343,purchase!F:F,purchase!C:C,""))</f>
        <v/>
      </c>
      <c r="F343" s="4" t="n"/>
      <c r="G343" s="10">
        <f>IF(H343="NRFC","Natural Rubber Field Coagulam","")</f>
        <v/>
      </c>
      <c r="H343" s="10">
        <f>IF(F343="","",_xlfn.XLOOKUP(F343,purchase!F:F,purchase!E:E,""))</f>
        <v/>
      </c>
      <c r="I343" s="10">
        <f>IF(J343="ISNR20","Natural Rubber-TSNR (ISNR-20)","")</f>
        <v/>
      </c>
      <c r="J343" s="10">
        <f>IF(H343="NRFC","ISNR20","")</f>
        <v/>
      </c>
      <c r="K343" s="35">
        <f>_xlfn.SINGLE(IF(F343="","",_xlfn.XLOOKUP(F343,purchase!F:F,purchase!N:N,"")))</f>
        <v/>
      </c>
      <c r="L343" s="4" t="n"/>
      <c r="M343" s="86" t="n"/>
      <c r="N343" s="35">
        <f>IF(F343="","",
MAX(0,
_xlfn.XLOOKUP(F343,purchase!F:F,purchase!N:N,"")
-
SUMIFS(L:L,F:F,F343)))</f>
        <v/>
      </c>
      <c r="O343" s="35">
        <f>IF(OR(L343="",M343=""),"",L343-M343)</f>
        <v/>
      </c>
      <c r="P343" s="89">
        <f>_xlfn.SINGLE(IF(F343="","",_xlfn.XLOOKUP(F343,purchase!F:F,purchase!O:O,"")))</f>
        <v/>
      </c>
      <c r="Q343" s="83">
        <f>IF(OR(L343="",M343=""),"",M343/L343)</f>
        <v/>
      </c>
      <c r="R343" s="91">
        <f>IF(OR(P343="",Q343=""),"",Q343-P343)</f>
        <v/>
      </c>
    </row>
    <row r="344">
      <c r="A344" s="25" t="n">
        <v>340</v>
      </c>
      <c r="B344" s="26">
        <f>IF(OR(C344="",F344=""),"",
"PRD-" &amp;
TEXT(DAY(C344),"00") &amp;
CHOOSE(MONTH(C344),"A","B","C","D","E","F","G","H","I","J","K","L") &amp;
TEXT(YEAR(C344),"00") &amp;
"-" &amp;
RIGHT(F344,4))</f>
        <v/>
      </c>
      <c r="C344" s="27" t="n"/>
      <c r="D344" s="26">
        <f>IF(F344="","",_xlfn.XLOOKUP(F344,purchase!F:F,purchase!B:B,""))</f>
        <v/>
      </c>
      <c r="E344" s="26">
        <f>IF(F344="","",_xlfn.XLOOKUP(F344,purchase!F:F,purchase!C:C,""))</f>
        <v/>
      </c>
      <c r="F344" s="4" t="n"/>
      <c r="G344" s="10">
        <f>IF(H344="NRFC","Natural Rubber Field Coagulam","")</f>
        <v/>
      </c>
      <c r="H344" s="10">
        <f>IF(F344="","",_xlfn.XLOOKUP(F344,purchase!F:F,purchase!E:E,""))</f>
        <v/>
      </c>
      <c r="I344" s="10">
        <f>IF(J344="ISNR20","Natural Rubber-TSNR (ISNR-20)","")</f>
        <v/>
      </c>
      <c r="J344" s="10">
        <f>IF(H344="NRFC","ISNR20","")</f>
        <v/>
      </c>
      <c r="K344" s="35">
        <f>_xlfn.SINGLE(IF(F344="","",_xlfn.XLOOKUP(F344,purchase!F:F,purchase!N:N,"")))</f>
        <v/>
      </c>
      <c r="L344" s="4" t="n"/>
      <c r="M344" s="86" t="n"/>
      <c r="N344" s="35">
        <f>IF(F344="","",
MAX(0,
_xlfn.XLOOKUP(F344,purchase!F:F,purchase!N:N,"")
-
SUMIFS(L:L,F:F,F344)))</f>
        <v/>
      </c>
      <c r="O344" s="35">
        <f>IF(OR(L344="",M344=""),"",L344-M344)</f>
        <v/>
      </c>
      <c r="P344" s="89">
        <f>_xlfn.SINGLE(IF(F344="","",_xlfn.XLOOKUP(F344,purchase!F:F,purchase!O:O,"")))</f>
        <v/>
      </c>
      <c r="Q344" s="83">
        <f>IF(OR(L344="",M344=""),"",M344/L344)</f>
        <v/>
      </c>
      <c r="R344" s="91">
        <f>IF(OR(P344="",Q344=""),"",Q344-P344)</f>
        <v/>
      </c>
    </row>
    <row r="345">
      <c r="A345" s="25" t="n">
        <v>341</v>
      </c>
      <c r="B345" s="26">
        <f>IF(OR(C345="",F345=""),"",
"PRD-" &amp;
TEXT(DAY(C345),"00") &amp;
CHOOSE(MONTH(C345),"A","B","C","D","E","F","G","H","I","J","K","L") &amp;
TEXT(YEAR(C345),"00") &amp;
"-" &amp;
RIGHT(F345,4))</f>
        <v/>
      </c>
      <c r="C345" s="27" t="n"/>
      <c r="D345" s="26">
        <f>IF(F345="","",_xlfn.XLOOKUP(F345,purchase!F:F,purchase!B:B,""))</f>
        <v/>
      </c>
      <c r="E345" s="26">
        <f>IF(F345="","",_xlfn.XLOOKUP(F345,purchase!F:F,purchase!C:C,""))</f>
        <v/>
      </c>
      <c r="F345" s="4" t="n"/>
      <c r="G345" s="10">
        <f>IF(H345="NRFC","Natural Rubber Field Coagulam","")</f>
        <v/>
      </c>
      <c r="H345" s="10">
        <f>IF(F345="","",_xlfn.XLOOKUP(F345,purchase!F:F,purchase!E:E,""))</f>
        <v/>
      </c>
      <c r="I345" s="10">
        <f>IF(J345="ISNR20","Natural Rubber-TSNR (ISNR-20)","")</f>
        <v/>
      </c>
      <c r="J345" s="10">
        <f>IF(H345="NRFC","ISNR20","")</f>
        <v/>
      </c>
      <c r="K345" s="35">
        <f>_xlfn.SINGLE(IF(F345="","",_xlfn.XLOOKUP(F345,purchase!F:F,purchase!N:N,"")))</f>
        <v/>
      </c>
      <c r="L345" s="4" t="n"/>
      <c r="M345" s="86" t="n"/>
      <c r="N345" s="35">
        <f>IF(F345="","",
MAX(0,
_xlfn.XLOOKUP(F345,purchase!F:F,purchase!N:N,"")
-
SUMIFS(L:L,F:F,F345)))</f>
        <v/>
      </c>
      <c r="O345" s="35">
        <f>IF(OR(L345="",M345=""),"",L345-M345)</f>
        <v/>
      </c>
      <c r="P345" s="89">
        <f>_xlfn.SINGLE(IF(F345="","",_xlfn.XLOOKUP(F345,purchase!F:F,purchase!O:O,"")))</f>
        <v/>
      </c>
      <c r="Q345" s="83">
        <f>IF(OR(L345="",M345=""),"",M345/L345)</f>
        <v/>
      </c>
      <c r="R345" s="91">
        <f>IF(OR(P345="",Q345=""),"",Q345-P345)</f>
        <v/>
      </c>
    </row>
    <row r="346">
      <c r="A346" s="25" t="n">
        <v>342</v>
      </c>
      <c r="B346" s="26">
        <f>IF(OR(C346="",F346=""),"",
"PRD-" &amp;
TEXT(DAY(C346),"00") &amp;
CHOOSE(MONTH(C346),"A","B","C","D","E","F","G","H","I","J","K","L") &amp;
TEXT(YEAR(C346),"00") &amp;
"-" &amp;
RIGHT(F346,4))</f>
        <v/>
      </c>
      <c r="C346" s="27" t="n"/>
      <c r="D346" s="26">
        <f>IF(F346="","",_xlfn.XLOOKUP(F346,purchase!F:F,purchase!B:B,""))</f>
        <v/>
      </c>
      <c r="E346" s="26">
        <f>IF(F346="","",_xlfn.XLOOKUP(F346,purchase!F:F,purchase!C:C,""))</f>
        <v/>
      </c>
      <c r="F346" s="4" t="n"/>
      <c r="G346" s="10">
        <f>IF(H346="NRFC","Natural Rubber Field Coagulam","")</f>
        <v/>
      </c>
      <c r="H346" s="10">
        <f>IF(F346="","",_xlfn.XLOOKUP(F346,purchase!F:F,purchase!E:E,""))</f>
        <v/>
      </c>
      <c r="I346" s="10">
        <f>IF(J346="ISNR20","Natural Rubber-TSNR (ISNR-20)","")</f>
        <v/>
      </c>
      <c r="J346" s="10">
        <f>IF(H346="NRFC","ISNR20","")</f>
        <v/>
      </c>
      <c r="K346" s="35">
        <f>_xlfn.SINGLE(IF(F346="","",_xlfn.XLOOKUP(F346,purchase!F:F,purchase!N:N,"")))</f>
        <v/>
      </c>
      <c r="L346" s="4" t="n"/>
      <c r="M346" s="86" t="n"/>
      <c r="N346" s="35">
        <f>IF(F346="","",
MAX(0,
_xlfn.XLOOKUP(F346,purchase!F:F,purchase!N:N,"")
-
SUMIFS(L:L,F:F,F346)))</f>
        <v/>
      </c>
      <c r="O346" s="35">
        <f>IF(OR(L346="",M346=""),"",L346-M346)</f>
        <v/>
      </c>
      <c r="P346" s="89">
        <f>_xlfn.SINGLE(IF(F346="","",_xlfn.XLOOKUP(F346,purchase!F:F,purchase!O:O,"")))</f>
        <v/>
      </c>
      <c r="Q346" s="83">
        <f>IF(OR(L346="",M346=""),"",M346/L346)</f>
        <v/>
      </c>
      <c r="R346" s="91">
        <f>IF(OR(P346="",Q346=""),"",Q346-P346)</f>
        <v/>
      </c>
    </row>
    <row r="347">
      <c r="A347" s="25" t="n">
        <v>343</v>
      </c>
      <c r="B347" s="26">
        <f>IF(OR(C347="",F347=""),"",
"PRD-" &amp;
TEXT(DAY(C347),"00") &amp;
CHOOSE(MONTH(C347),"A","B","C","D","E","F","G","H","I","J","K","L") &amp;
TEXT(YEAR(C347),"00") &amp;
"-" &amp;
RIGHT(F347,4))</f>
        <v/>
      </c>
      <c r="C347" s="27" t="n"/>
      <c r="D347" s="26">
        <f>IF(F347="","",_xlfn.XLOOKUP(F347,purchase!F:F,purchase!B:B,""))</f>
        <v/>
      </c>
      <c r="E347" s="26">
        <f>IF(F347="","",_xlfn.XLOOKUP(F347,purchase!F:F,purchase!C:C,""))</f>
        <v/>
      </c>
      <c r="F347" s="4" t="n"/>
      <c r="G347" s="10">
        <f>IF(H347="NRFC","Natural Rubber Field Coagulam","")</f>
        <v/>
      </c>
      <c r="H347" s="10">
        <f>IF(F347="","",_xlfn.XLOOKUP(F347,purchase!F:F,purchase!E:E,""))</f>
        <v/>
      </c>
      <c r="I347" s="10">
        <f>IF(J347="ISNR20","Natural Rubber-TSNR (ISNR-20)","")</f>
        <v/>
      </c>
      <c r="J347" s="10">
        <f>IF(H347="NRFC","ISNR20","")</f>
        <v/>
      </c>
      <c r="K347" s="35">
        <f>_xlfn.SINGLE(IF(F347="","",_xlfn.XLOOKUP(F347,purchase!F:F,purchase!N:N,"")))</f>
        <v/>
      </c>
      <c r="L347" s="4" t="n"/>
      <c r="M347" s="86" t="n"/>
      <c r="N347" s="35">
        <f>IF(F347="","",
MAX(0,
_xlfn.XLOOKUP(F347,purchase!F:F,purchase!N:N,"")
-
SUMIFS(L:L,F:F,F347)))</f>
        <v/>
      </c>
      <c r="O347" s="35">
        <f>IF(OR(L347="",M347=""),"",L347-M347)</f>
        <v/>
      </c>
      <c r="P347" s="89">
        <f>_xlfn.SINGLE(IF(F347="","",_xlfn.XLOOKUP(F347,purchase!F:F,purchase!O:O,"")))</f>
        <v/>
      </c>
      <c r="Q347" s="83">
        <f>IF(OR(L347="",M347=""),"",M347/L347)</f>
        <v/>
      </c>
      <c r="R347" s="91">
        <f>IF(OR(P347="",Q347=""),"",Q347-P347)</f>
        <v/>
      </c>
    </row>
    <row r="348">
      <c r="A348" s="25" t="n">
        <v>344</v>
      </c>
      <c r="B348" s="26">
        <f>IF(OR(C348="",F348=""),"",
"PRD-" &amp;
TEXT(DAY(C348),"00") &amp;
CHOOSE(MONTH(C348),"A","B","C","D","E","F","G","H","I","J","K","L") &amp;
TEXT(YEAR(C348),"00") &amp;
"-" &amp;
RIGHT(F348,4))</f>
        <v/>
      </c>
      <c r="C348" s="27" t="n"/>
      <c r="D348" s="26">
        <f>IF(F348="","",_xlfn.XLOOKUP(F348,purchase!F:F,purchase!B:B,""))</f>
        <v/>
      </c>
      <c r="E348" s="26">
        <f>IF(F348="","",_xlfn.XLOOKUP(F348,purchase!F:F,purchase!C:C,""))</f>
        <v/>
      </c>
      <c r="F348" s="4" t="n"/>
      <c r="G348" s="10">
        <f>IF(H348="NRFC","Natural Rubber Field Coagulam","")</f>
        <v/>
      </c>
      <c r="H348" s="10">
        <f>IF(F348="","",_xlfn.XLOOKUP(F348,purchase!F:F,purchase!E:E,""))</f>
        <v/>
      </c>
      <c r="I348" s="10">
        <f>IF(J348="ISNR20","Natural Rubber-TSNR (ISNR-20)","")</f>
        <v/>
      </c>
      <c r="J348" s="10">
        <f>IF(H348="NRFC","ISNR20","")</f>
        <v/>
      </c>
      <c r="K348" s="35">
        <f>_xlfn.SINGLE(IF(F348="","",_xlfn.XLOOKUP(F348,purchase!F:F,purchase!N:N,"")))</f>
        <v/>
      </c>
      <c r="L348" s="4" t="n"/>
      <c r="M348" s="86" t="n"/>
      <c r="N348" s="35">
        <f>IF(F348="","",
MAX(0,
_xlfn.XLOOKUP(F348,purchase!F:F,purchase!N:N,"")
-
SUMIFS(L:L,F:F,F348)))</f>
        <v/>
      </c>
      <c r="O348" s="35">
        <f>IF(OR(L348="",M348=""),"",L348-M348)</f>
        <v/>
      </c>
      <c r="P348" s="89">
        <f>_xlfn.SINGLE(IF(F348="","",_xlfn.XLOOKUP(F348,purchase!F:F,purchase!O:O,"")))</f>
        <v/>
      </c>
      <c r="Q348" s="83">
        <f>IF(OR(L348="",M348=""),"",M348/L348)</f>
        <v/>
      </c>
      <c r="R348" s="91">
        <f>IF(OR(P348="",Q348=""),"",Q348-P348)</f>
        <v/>
      </c>
    </row>
    <row r="349">
      <c r="A349" s="25" t="n">
        <v>345</v>
      </c>
      <c r="B349" s="26">
        <f>IF(OR(C349="",F349=""),"",
"PRD-" &amp;
TEXT(DAY(C349),"00") &amp;
CHOOSE(MONTH(C349),"A","B","C","D","E","F","G","H","I","J","K","L") &amp;
TEXT(YEAR(C349),"00") &amp;
"-" &amp;
RIGHT(F349,4))</f>
        <v/>
      </c>
      <c r="C349" s="27" t="n"/>
      <c r="D349" s="26">
        <f>IF(F349="","",_xlfn.XLOOKUP(F349,purchase!F:F,purchase!B:B,""))</f>
        <v/>
      </c>
      <c r="E349" s="26">
        <f>IF(F349="","",_xlfn.XLOOKUP(F349,purchase!F:F,purchase!C:C,""))</f>
        <v/>
      </c>
      <c r="F349" s="4" t="n"/>
      <c r="G349" s="10">
        <f>IF(H349="NRFC","Natural Rubber Field Coagulam","")</f>
        <v/>
      </c>
      <c r="H349" s="10">
        <f>IF(F349="","",_xlfn.XLOOKUP(F349,purchase!F:F,purchase!E:E,""))</f>
        <v/>
      </c>
      <c r="I349" s="10">
        <f>IF(J349="ISNR20","Natural Rubber-TSNR (ISNR-20)","")</f>
        <v/>
      </c>
      <c r="J349" s="10">
        <f>IF(H349="NRFC","ISNR20","")</f>
        <v/>
      </c>
      <c r="K349" s="35">
        <f>_xlfn.SINGLE(IF(F349="","",_xlfn.XLOOKUP(F349,purchase!F:F,purchase!N:N,"")))</f>
        <v/>
      </c>
      <c r="L349" s="4" t="n"/>
      <c r="M349" s="86" t="n"/>
      <c r="N349" s="35">
        <f>IF(F349="","",
MAX(0,
_xlfn.XLOOKUP(F349,purchase!F:F,purchase!N:N,"")
-
SUMIFS(L:L,F:F,F349)))</f>
        <v/>
      </c>
      <c r="O349" s="35">
        <f>IF(OR(L349="",M349=""),"",L349-M349)</f>
        <v/>
      </c>
      <c r="P349" s="89">
        <f>_xlfn.SINGLE(IF(F349="","",_xlfn.XLOOKUP(F349,purchase!F:F,purchase!O:O,"")))</f>
        <v/>
      </c>
      <c r="Q349" s="83">
        <f>IF(OR(L349="",M349=""),"",M349/L349)</f>
        <v/>
      </c>
      <c r="R349" s="91">
        <f>IF(OR(P349="",Q349=""),"",Q349-P349)</f>
        <v/>
      </c>
    </row>
    <row r="350">
      <c r="A350" s="25" t="n">
        <v>346</v>
      </c>
      <c r="B350" s="26">
        <f>IF(OR(C350="",F350=""),"",
"PRD-" &amp;
TEXT(DAY(C350),"00") &amp;
CHOOSE(MONTH(C350),"A","B","C","D","E","F","G","H","I","J","K","L") &amp;
TEXT(YEAR(C350),"00") &amp;
"-" &amp;
RIGHT(F350,4))</f>
        <v/>
      </c>
      <c r="C350" s="27" t="n"/>
      <c r="D350" s="26">
        <f>IF(F350="","",_xlfn.XLOOKUP(F350,purchase!F:F,purchase!B:B,""))</f>
        <v/>
      </c>
      <c r="E350" s="26">
        <f>IF(F350="","",_xlfn.XLOOKUP(F350,purchase!F:F,purchase!C:C,""))</f>
        <v/>
      </c>
      <c r="F350" s="4" t="n"/>
      <c r="G350" s="10">
        <f>IF(H350="NRFC","Natural Rubber Field Coagulam","")</f>
        <v/>
      </c>
      <c r="H350" s="10">
        <f>IF(F350="","",_xlfn.XLOOKUP(F350,purchase!F:F,purchase!E:E,""))</f>
        <v/>
      </c>
      <c r="I350" s="10">
        <f>IF(J350="ISNR20","Natural Rubber-TSNR (ISNR-20)","")</f>
        <v/>
      </c>
      <c r="J350" s="10">
        <f>IF(H350="NRFC","ISNR20","")</f>
        <v/>
      </c>
      <c r="K350" s="35">
        <f>_xlfn.SINGLE(IF(F350="","",_xlfn.XLOOKUP(F350,purchase!F:F,purchase!N:N,"")))</f>
        <v/>
      </c>
      <c r="L350" s="4" t="n"/>
      <c r="M350" s="86" t="n"/>
      <c r="N350" s="35">
        <f>IF(F350="","",
MAX(0,
_xlfn.XLOOKUP(F350,purchase!F:F,purchase!N:N,"")
-
SUMIFS(L:L,F:F,F350)))</f>
        <v/>
      </c>
      <c r="O350" s="35">
        <f>IF(OR(L350="",M350=""),"",L350-M350)</f>
        <v/>
      </c>
      <c r="P350" s="89">
        <f>_xlfn.SINGLE(IF(F350="","",_xlfn.XLOOKUP(F350,purchase!F:F,purchase!O:O,"")))</f>
        <v/>
      </c>
      <c r="Q350" s="83">
        <f>IF(OR(L350="",M350=""),"",M350/L350)</f>
        <v/>
      </c>
      <c r="R350" s="91">
        <f>IF(OR(P350="",Q350=""),"",Q350-P350)</f>
        <v/>
      </c>
    </row>
    <row r="351">
      <c r="A351" s="25" t="n">
        <v>347</v>
      </c>
      <c r="B351" s="26">
        <f>IF(OR(C351="",F351=""),"",
"PRD-" &amp;
TEXT(DAY(C351),"00") &amp;
CHOOSE(MONTH(C351),"A","B","C","D","E","F","G","H","I","J","K","L") &amp;
TEXT(YEAR(C351),"00") &amp;
"-" &amp;
RIGHT(F351,4))</f>
        <v/>
      </c>
      <c r="C351" s="27" t="n"/>
      <c r="D351" s="26">
        <f>IF(F351="","",_xlfn.XLOOKUP(F351,purchase!F:F,purchase!B:B,""))</f>
        <v/>
      </c>
      <c r="E351" s="26">
        <f>IF(F351="","",_xlfn.XLOOKUP(F351,purchase!F:F,purchase!C:C,""))</f>
        <v/>
      </c>
      <c r="F351" s="4" t="n"/>
      <c r="G351" s="10">
        <f>IF(H351="NRFC","Natural Rubber Field Coagulam","")</f>
        <v/>
      </c>
      <c r="H351" s="10">
        <f>IF(F351="","",_xlfn.XLOOKUP(F351,purchase!F:F,purchase!E:E,""))</f>
        <v/>
      </c>
      <c r="I351" s="10">
        <f>IF(J351="ISNR20","Natural Rubber-TSNR (ISNR-20)","")</f>
        <v/>
      </c>
      <c r="J351" s="10">
        <f>IF(H351="NRFC","ISNR20","")</f>
        <v/>
      </c>
      <c r="K351" s="35">
        <f>_xlfn.SINGLE(IF(F351="","",_xlfn.XLOOKUP(F351,purchase!F:F,purchase!N:N,"")))</f>
        <v/>
      </c>
      <c r="L351" s="4" t="n"/>
      <c r="M351" s="86" t="n"/>
      <c r="N351" s="35">
        <f>IF(F351="","",
MAX(0,
_xlfn.XLOOKUP(F351,purchase!F:F,purchase!N:N,"")
-
SUMIFS(L:L,F:F,F351)))</f>
        <v/>
      </c>
      <c r="O351" s="35">
        <f>IF(OR(L351="",M351=""),"",L351-M351)</f>
        <v/>
      </c>
      <c r="P351" s="89">
        <f>_xlfn.SINGLE(IF(F351="","",_xlfn.XLOOKUP(F351,purchase!F:F,purchase!O:O,"")))</f>
        <v/>
      </c>
      <c r="Q351" s="83">
        <f>IF(OR(L351="",M351=""),"",M351/L351)</f>
        <v/>
      </c>
      <c r="R351" s="91">
        <f>IF(OR(P351="",Q351=""),"",Q351-P351)</f>
        <v/>
      </c>
    </row>
    <row r="352">
      <c r="A352" s="25" t="n">
        <v>348</v>
      </c>
      <c r="B352" s="26">
        <f>IF(OR(C352="",F352=""),"",
"PRD-" &amp;
TEXT(DAY(C352),"00") &amp;
CHOOSE(MONTH(C352),"A","B","C","D","E","F","G","H","I","J","K","L") &amp;
TEXT(YEAR(C352),"00") &amp;
"-" &amp;
RIGHT(F352,4))</f>
        <v/>
      </c>
      <c r="C352" s="27" t="n"/>
      <c r="D352" s="26">
        <f>IF(F352="","",_xlfn.XLOOKUP(F352,purchase!F:F,purchase!B:B,""))</f>
        <v/>
      </c>
      <c r="E352" s="26">
        <f>IF(F352="","",_xlfn.XLOOKUP(F352,purchase!F:F,purchase!C:C,""))</f>
        <v/>
      </c>
      <c r="F352" s="4" t="n"/>
      <c r="G352" s="10">
        <f>IF(H352="NRFC","Natural Rubber Field Coagulam","")</f>
        <v/>
      </c>
      <c r="H352" s="10">
        <f>IF(F352="","",_xlfn.XLOOKUP(F352,purchase!F:F,purchase!E:E,""))</f>
        <v/>
      </c>
      <c r="I352" s="10">
        <f>IF(J352="ISNR20","Natural Rubber-TSNR (ISNR-20)","")</f>
        <v/>
      </c>
      <c r="J352" s="10">
        <f>IF(H352="NRFC","ISNR20","")</f>
        <v/>
      </c>
      <c r="K352" s="35">
        <f>_xlfn.SINGLE(IF(F352="","",_xlfn.XLOOKUP(F352,purchase!F:F,purchase!N:N,"")))</f>
        <v/>
      </c>
      <c r="L352" s="4" t="n"/>
      <c r="M352" s="86" t="n"/>
      <c r="N352" s="35">
        <f>IF(F352="","",
MAX(0,
_xlfn.XLOOKUP(F352,purchase!F:F,purchase!N:N,"")
-
SUMIFS(L:L,F:F,F352)))</f>
        <v/>
      </c>
      <c r="O352" s="35">
        <f>IF(OR(L352="",M352=""),"",L352-M352)</f>
        <v/>
      </c>
      <c r="P352" s="89">
        <f>_xlfn.SINGLE(IF(F352="","",_xlfn.XLOOKUP(F352,purchase!F:F,purchase!O:O,"")))</f>
        <v/>
      </c>
      <c r="Q352" s="83">
        <f>IF(OR(L352="",M352=""),"",M352/L352)</f>
        <v/>
      </c>
      <c r="R352" s="91">
        <f>IF(OR(P352="",Q352=""),"",Q352-P352)</f>
        <v/>
      </c>
    </row>
    <row r="353">
      <c r="A353" s="25" t="n">
        <v>349</v>
      </c>
      <c r="B353" s="26">
        <f>IF(OR(C353="",F353=""),"",
"PRD-" &amp;
TEXT(DAY(C353),"00") &amp;
CHOOSE(MONTH(C353),"A","B","C","D","E","F","G","H","I","J","K","L") &amp;
TEXT(YEAR(C353),"00") &amp;
"-" &amp;
RIGHT(F353,4))</f>
        <v/>
      </c>
      <c r="C353" s="27" t="n"/>
      <c r="D353" s="26">
        <f>IF(F353="","",_xlfn.XLOOKUP(F353,purchase!F:F,purchase!B:B,""))</f>
        <v/>
      </c>
      <c r="E353" s="26">
        <f>IF(F353="","",_xlfn.XLOOKUP(F353,purchase!F:F,purchase!C:C,""))</f>
        <v/>
      </c>
      <c r="F353" s="4" t="n"/>
      <c r="G353" s="10">
        <f>IF(H353="NRFC","Natural Rubber Field Coagulam","")</f>
        <v/>
      </c>
      <c r="H353" s="10">
        <f>IF(F353="","",_xlfn.XLOOKUP(F353,purchase!F:F,purchase!E:E,""))</f>
        <v/>
      </c>
      <c r="I353" s="10">
        <f>IF(J353="ISNR20","Natural Rubber-TSNR (ISNR-20)","")</f>
        <v/>
      </c>
      <c r="J353" s="10">
        <f>IF(H353="NRFC","ISNR20","")</f>
        <v/>
      </c>
      <c r="K353" s="35">
        <f>_xlfn.SINGLE(IF(F353="","",_xlfn.XLOOKUP(F353,purchase!F:F,purchase!N:N,"")))</f>
        <v/>
      </c>
      <c r="L353" s="4" t="n"/>
      <c r="M353" s="86" t="n"/>
      <c r="N353" s="35">
        <f>IF(F353="","",
MAX(0,
_xlfn.XLOOKUP(F353,purchase!F:F,purchase!N:N,"")
-
SUMIFS(L:L,F:F,F353)))</f>
        <v/>
      </c>
      <c r="O353" s="35">
        <f>IF(OR(L353="",M353=""),"",L353-M353)</f>
        <v/>
      </c>
      <c r="P353" s="89">
        <f>_xlfn.SINGLE(IF(F353="","",_xlfn.XLOOKUP(F353,purchase!F:F,purchase!O:O,"")))</f>
        <v/>
      </c>
      <c r="Q353" s="83">
        <f>IF(OR(L353="",M353=""),"",M353/L353)</f>
        <v/>
      </c>
      <c r="R353" s="91">
        <f>IF(OR(P353="",Q353=""),"",Q353-P353)</f>
        <v/>
      </c>
    </row>
    <row r="354">
      <c r="A354" s="25" t="n">
        <v>350</v>
      </c>
      <c r="B354" s="26">
        <f>IF(OR(C354="",F354=""),"",
"PRD-" &amp;
TEXT(DAY(C354),"00") &amp;
CHOOSE(MONTH(C354),"A","B","C","D","E","F","G","H","I","J","K","L") &amp;
TEXT(YEAR(C354),"00") &amp;
"-" &amp;
RIGHT(F354,4))</f>
        <v/>
      </c>
      <c r="C354" s="27" t="n"/>
      <c r="D354" s="26">
        <f>IF(F354="","",_xlfn.XLOOKUP(F354,purchase!F:F,purchase!B:B,""))</f>
        <v/>
      </c>
      <c r="E354" s="26">
        <f>IF(F354="","",_xlfn.XLOOKUP(F354,purchase!F:F,purchase!C:C,""))</f>
        <v/>
      </c>
      <c r="F354" s="4" t="n"/>
      <c r="G354" s="10">
        <f>IF(H354="NRFC","Natural Rubber Field Coagulam","")</f>
        <v/>
      </c>
      <c r="H354" s="10">
        <f>IF(F354="","",_xlfn.XLOOKUP(F354,purchase!F:F,purchase!E:E,""))</f>
        <v/>
      </c>
      <c r="I354" s="10">
        <f>IF(J354="ISNR20","Natural Rubber-TSNR (ISNR-20)","")</f>
        <v/>
      </c>
      <c r="J354" s="10">
        <f>IF(H354="NRFC","ISNR20","")</f>
        <v/>
      </c>
      <c r="K354" s="35">
        <f>_xlfn.SINGLE(IF(F354="","",_xlfn.XLOOKUP(F354,purchase!F:F,purchase!N:N,"")))</f>
        <v/>
      </c>
      <c r="L354" s="4" t="n"/>
      <c r="M354" s="86" t="n"/>
      <c r="N354" s="35">
        <f>IF(F354="","",
MAX(0,
_xlfn.XLOOKUP(F354,purchase!F:F,purchase!N:N,"")
-
SUMIFS(L:L,F:F,F354)))</f>
        <v/>
      </c>
      <c r="O354" s="35">
        <f>IF(OR(L354="",M354=""),"",L354-M354)</f>
        <v/>
      </c>
      <c r="P354" s="89">
        <f>_xlfn.SINGLE(IF(F354="","",_xlfn.XLOOKUP(F354,purchase!F:F,purchase!O:O,"")))</f>
        <v/>
      </c>
      <c r="Q354" s="83">
        <f>IF(OR(L354="",M354=""),"",M354/L354)</f>
        <v/>
      </c>
      <c r="R354" s="91">
        <f>IF(OR(P354="",Q354=""),"",Q354-P354)</f>
        <v/>
      </c>
    </row>
    <row r="355">
      <c r="A355" s="25" t="n">
        <v>351</v>
      </c>
      <c r="B355" s="26">
        <f>IF(OR(C355="",F355=""),"",
"PRD-" &amp;
TEXT(DAY(C355),"00") &amp;
CHOOSE(MONTH(C355),"A","B","C","D","E","F","G","H","I","J","K","L") &amp;
TEXT(YEAR(C355),"00") &amp;
"-" &amp;
RIGHT(F355,4))</f>
        <v/>
      </c>
      <c r="C355" s="27" t="n"/>
      <c r="D355" s="26">
        <f>IF(F355="","",_xlfn.XLOOKUP(F355,purchase!F:F,purchase!B:B,""))</f>
        <v/>
      </c>
      <c r="E355" s="26">
        <f>IF(F355="","",_xlfn.XLOOKUP(F355,purchase!F:F,purchase!C:C,""))</f>
        <v/>
      </c>
      <c r="F355" s="4" t="n"/>
      <c r="G355" s="10">
        <f>IF(H355="NRFC","Natural Rubber Field Coagulam","")</f>
        <v/>
      </c>
      <c r="H355" s="10">
        <f>IF(F355="","",_xlfn.XLOOKUP(F355,purchase!F:F,purchase!E:E,""))</f>
        <v/>
      </c>
      <c r="I355" s="10">
        <f>IF(J355="ISNR20","Natural Rubber-TSNR (ISNR-20)","")</f>
        <v/>
      </c>
      <c r="J355" s="10">
        <f>IF(H355="NRFC","ISNR20","")</f>
        <v/>
      </c>
      <c r="K355" s="35">
        <f>_xlfn.SINGLE(IF(F355="","",_xlfn.XLOOKUP(F355,purchase!F:F,purchase!N:N,"")))</f>
        <v/>
      </c>
      <c r="L355" s="4" t="n"/>
      <c r="M355" s="86" t="n"/>
      <c r="N355" s="35">
        <f>IF(F355="","",
MAX(0,
_xlfn.XLOOKUP(F355,purchase!F:F,purchase!N:N,"")
-
SUMIFS(L:L,F:F,F355)))</f>
        <v/>
      </c>
      <c r="O355" s="35">
        <f>IF(OR(L355="",M355=""),"",L355-M355)</f>
        <v/>
      </c>
      <c r="P355" s="89">
        <f>_xlfn.SINGLE(IF(F355="","",_xlfn.XLOOKUP(F355,purchase!F:F,purchase!O:O,"")))</f>
        <v/>
      </c>
      <c r="Q355" s="83">
        <f>IF(OR(L355="",M355=""),"",M355/L355)</f>
        <v/>
      </c>
      <c r="R355" s="91">
        <f>IF(OR(P355="",Q355=""),"",Q355-P355)</f>
        <v/>
      </c>
    </row>
    <row r="356">
      <c r="A356" s="25" t="n">
        <v>352</v>
      </c>
      <c r="B356" s="26">
        <f>IF(OR(C356="",F356=""),"",
"PRD-" &amp;
TEXT(DAY(C356),"00") &amp;
CHOOSE(MONTH(C356),"A","B","C","D","E","F","G","H","I","J","K","L") &amp;
TEXT(YEAR(C356),"00") &amp;
"-" &amp;
RIGHT(F356,4))</f>
        <v/>
      </c>
      <c r="C356" s="27" t="n"/>
      <c r="D356" s="26">
        <f>IF(F356="","",_xlfn.XLOOKUP(F356,purchase!F:F,purchase!B:B,""))</f>
        <v/>
      </c>
      <c r="E356" s="26">
        <f>IF(F356="","",_xlfn.XLOOKUP(F356,purchase!F:F,purchase!C:C,""))</f>
        <v/>
      </c>
      <c r="F356" s="4" t="n"/>
      <c r="G356" s="10">
        <f>IF(H356="NRFC","Natural Rubber Field Coagulam","")</f>
        <v/>
      </c>
      <c r="H356" s="10">
        <f>IF(F356="","",_xlfn.XLOOKUP(F356,purchase!F:F,purchase!E:E,""))</f>
        <v/>
      </c>
      <c r="I356" s="10">
        <f>IF(J356="ISNR20","Natural Rubber-TSNR (ISNR-20)","")</f>
        <v/>
      </c>
      <c r="J356" s="10">
        <f>IF(H356="NRFC","ISNR20","")</f>
        <v/>
      </c>
      <c r="K356" s="35">
        <f>_xlfn.SINGLE(IF(F356="","",_xlfn.XLOOKUP(F356,purchase!F:F,purchase!N:N,"")))</f>
        <v/>
      </c>
      <c r="L356" s="4" t="n"/>
      <c r="M356" s="86" t="n"/>
      <c r="N356" s="35">
        <f>IF(F356="","",
MAX(0,
_xlfn.XLOOKUP(F356,purchase!F:F,purchase!N:N,"")
-
SUMIFS(L:L,F:F,F356)))</f>
        <v/>
      </c>
      <c r="O356" s="35">
        <f>IF(OR(L356="",M356=""),"",L356-M356)</f>
        <v/>
      </c>
      <c r="P356" s="89">
        <f>_xlfn.SINGLE(IF(F356="","",_xlfn.XLOOKUP(F356,purchase!F:F,purchase!O:O,"")))</f>
        <v/>
      </c>
      <c r="Q356" s="83">
        <f>IF(OR(L356="",M356=""),"",M356/L356)</f>
        <v/>
      </c>
      <c r="R356" s="91">
        <f>IF(OR(P356="",Q356=""),"",Q356-P356)</f>
        <v/>
      </c>
    </row>
    <row r="357">
      <c r="A357" s="25" t="n">
        <v>353</v>
      </c>
      <c r="B357" s="26">
        <f>IF(OR(C357="",F357=""),"",
"PRD-" &amp;
TEXT(DAY(C357),"00") &amp;
CHOOSE(MONTH(C357),"A","B","C","D","E","F","G","H","I","J","K","L") &amp;
TEXT(YEAR(C357),"00") &amp;
"-" &amp;
RIGHT(F357,4))</f>
        <v/>
      </c>
      <c r="C357" s="27" t="n"/>
      <c r="D357" s="26">
        <f>IF(F357="","",_xlfn.XLOOKUP(F357,purchase!F:F,purchase!B:B,""))</f>
        <v/>
      </c>
      <c r="E357" s="26">
        <f>IF(F357="","",_xlfn.XLOOKUP(F357,purchase!F:F,purchase!C:C,""))</f>
        <v/>
      </c>
      <c r="F357" s="4" t="n"/>
      <c r="G357" s="10">
        <f>IF(H357="NRFC","Natural Rubber Field Coagulam","")</f>
        <v/>
      </c>
      <c r="H357" s="10">
        <f>IF(F357="","",_xlfn.XLOOKUP(F357,purchase!F:F,purchase!E:E,""))</f>
        <v/>
      </c>
      <c r="I357" s="10">
        <f>IF(J357="ISNR20","Natural Rubber-TSNR (ISNR-20)","")</f>
        <v/>
      </c>
      <c r="J357" s="10">
        <f>IF(H357="NRFC","ISNR20","")</f>
        <v/>
      </c>
      <c r="K357" s="35">
        <f>_xlfn.SINGLE(IF(F357="","",_xlfn.XLOOKUP(F357,purchase!F:F,purchase!N:N,"")))</f>
        <v/>
      </c>
      <c r="L357" s="4" t="n"/>
      <c r="M357" s="86" t="n"/>
      <c r="N357" s="35">
        <f>IF(F357="","",
MAX(0,
_xlfn.XLOOKUP(F357,purchase!F:F,purchase!N:N,"")
-
SUMIFS(L:L,F:F,F357)))</f>
        <v/>
      </c>
      <c r="O357" s="35">
        <f>IF(OR(L357="",M357=""),"",L357-M357)</f>
        <v/>
      </c>
      <c r="P357" s="89">
        <f>_xlfn.SINGLE(IF(F357="","",_xlfn.XLOOKUP(F357,purchase!F:F,purchase!O:O,"")))</f>
        <v/>
      </c>
      <c r="Q357" s="83">
        <f>IF(OR(L357="",M357=""),"",M357/L357)</f>
        <v/>
      </c>
      <c r="R357" s="91">
        <f>IF(OR(P357="",Q357=""),"",Q357-P357)</f>
        <v/>
      </c>
    </row>
    <row r="358">
      <c r="A358" s="25" t="n">
        <v>354</v>
      </c>
      <c r="B358" s="26">
        <f>IF(OR(C358="",F358=""),"",
"PRD-" &amp;
TEXT(DAY(C358),"00") &amp;
CHOOSE(MONTH(C358),"A","B","C","D","E","F","G","H","I","J","K","L") &amp;
TEXT(YEAR(C358),"00") &amp;
"-" &amp;
RIGHT(F358,4))</f>
        <v/>
      </c>
      <c r="C358" s="27" t="n"/>
      <c r="D358" s="26">
        <f>IF(F358="","",_xlfn.XLOOKUP(F358,purchase!F:F,purchase!B:B,""))</f>
        <v/>
      </c>
      <c r="E358" s="26">
        <f>IF(F358="","",_xlfn.XLOOKUP(F358,purchase!F:F,purchase!C:C,""))</f>
        <v/>
      </c>
      <c r="F358" s="4" t="n"/>
      <c r="G358" s="10">
        <f>IF(H358="NRFC","Natural Rubber Field Coagulam","")</f>
        <v/>
      </c>
      <c r="H358" s="10">
        <f>IF(F358="","",_xlfn.XLOOKUP(F358,purchase!F:F,purchase!E:E,""))</f>
        <v/>
      </c>
      <c r="I358" s="10">
        <f>IF(J358="ISNR20","Natural Rubber-TSNR (ISNR-20)","")</f>
        <v/>
      </c>
      <c r="J358" s="10">
        <f>IF(H358="NRFC","ISNR20","")</f>
        <v/>
      </c>
      <c r="K358" s="35">
        <f>_xlfn.SINGLE(IF(F358="","",_xlfn.XLOOKUP(F358,purchase!F:F,purchase!N:N,"")))</f>
        <v/>
      </c>
      <c r="L358" s="4" t="n"/>
      <c r="M358" s="86" t="n"/>
      <c r="N358" s="35">
        <f>IF(F358="","",
MAX(0,
_xlfn.XLOOKUP(F358,purchase!F:F,purchase!N:N,"")
-
SUMIFS(L:L,F:F,F358)))</f>
        <v/>
      </c>
      <c r="O358" s="35">
        <f>IF(OR(L358="",M358=""),"",L358-M358)</f>
        <v/>
      </c>
      <c r="P358" s="89">
        <f>_xlfn.SINGLE(IF(F358="","",_xlfn.XLOOKUP(F358,purchase!F:F,purchase!O:O,"")))</f>
        <v/>
      </c>
      <c r="Q358" s="83">
        <f>IF(OR(L358="",M358=""),"",M358/L358)</f>
        <v/>
      </c>
      <c r="R358" s="91">
        <f>IF(OR(P358="",Q358=""),"",Q358-P358)</f>
        <v/>
      </c>
    </row>
    <row r="359">
      <c r="A359" s="25" t="n">
        <v>355</v>
      </c>
      <c r="B359" s="26">
        <f>IF(OR(C359="",F359=""),"",
"PRD-" &amp;
TEXT(DAY(C359),"00") &amp;
CHOOSE(MONTH(C359),"A","B","C","D","E","F","G","H","I","J","K","L") &amp;
TEXT(YEAR(C359),"00") &amp;
"-" &amp;
RIGHT(F359,4))</f>
        <v/>
      </c>
      <c r="C359" s="27" t="n"/>
      <c r="D359" s="26">
        <f>IF(F359="","",_xlfn.XLOOKUP(F359,purchase!F:F,purchase!B:B,""))</f>
        <v/>
      </c>
      <c r="E359" s="26">
        <f>IF(F359="","",_xlfn.XLOOKUP(F359,purchase!F:F,purchase!C:C,""))</f>
        <v/>
      </c>
      <c r="F359" s="4" t="n"/>
      <c r="G359" s="10">
        <f>IF(H359="NRFC","Natural Rubber Field Coagulam","")</f>
        <v/>
      </c>
      <c r="H359" s="10">
        <f>IF(F359="","",_xlfn.XLOOKUP(F359,purchase!F:F,purchase!E:E,""))</f>
        <v/>
      </c>
      <c r="I359" s="10">
        <f>IF(J359="ISNR20","Natural Rubber-TSNR (ISNR-20)","")</f>
        <v/>
      </c>
      <c r="J359" s="10">
        <f>IF(H359="NRFC","ISNR20","")</f>
        <v/>
      </c>
      <c r="K359" s="35">
        <f>_xlfn.SINGLE(IF(F359="","",_xlfn.XLOOKUP(F359,purchase!F:F,purchase!N:N,"")))</f>
        <v/>
      </c>
      <c r="L359" s="4" t="n"/>
      <c r="M359" s="86" t="n"/>
      <c r="N359" s="35">
        <f>IF(F359="","",
MAX(0,
_xlfn.XLOOKUP(F359,purchase!F:F,purchase!N:N,"")
-
SUMIFS(L:L,F:F,F359)))</f>
        <v/>
      </c>
      <c r="O359" s="35">
        <f>IF(OR(L359="",M359=""),"",L359-M359)</f>
        <v/>
      </c>
      <c r="P359" s="89">
        <f>_xlfn.SINGLE(IF(F359="","",_xlfn.XLOOKUP(F359,purchase!F:F,purchase!O:O,"")))</f>
        <v/>
      </c>
      <c r="Q359" s="83">
        <f>IF(OR(L359="",M359=""),"",M359/L359)</f>
        <v/>
      </c>
      <c r="R359" s="91">
        <f>IF(OR(P359="",Q359=""),"",Q359-P359)</f>
        <v/>
      </c>
    </row>
    <row r="360">
      <c r="A360" s="25" t="n">
        <v>356</v>
      </c>
      <c r="B360" s="26">
        <f>IF(OR(C360="",F360=""),"",
"PRD-" &amp;
TEXT(DAY(C360),"00") &amp;
CHOOSE(MONTH(C360),"A","B","C","D","E","F","G","H","I","J","K","L") &amp;
TEXT(YEAR(C360),"00") &amp;
"-" &amp;
RIGHT(F360,4))</f>
        <v/>
      </c>
      <c r="C360" s="27" t="n"/>
      <c r="D360" s="26">
        <f>IF(F360="","",_xlfn.XLOOKUP(F360,purchase!F:F,purchase!B:B,""))</f>
        <v/>
      </c>
      <c r="E360" s="26">
        <f>IF(F360="","",_xlfn.XLOOKUP(F360,purchase!F:F,purchase!C:C,""))</f>
        <v/>
      </c>
      <c r="F360" s="4" t="n"/>
      <c r="G360" s="10">
        <f>IF(H360="NRFC","Natural Rubber Field Coagulam","")</f>
        <v/>
      </c>
      <c r="H360" s="10">
        <f>IF(F360="","",_xlfn.XLOOKUP(F360,purchase!F:F,purchase!E:E,""))</f>
        <v/>
      </c>
      <c r="I360" s="10">
        <f>IF(J360="ISNR20","Natural Rubber-TSNR (ISNR-20)","")</f>
        <v/>
      </c>
      <c r="J360" s="10">
        <f>IF(H360="NRFC","ISNR20","")</f>
        <v/>
      </c>
      <c r="K360" s="35">
        <f>_xlfn.SINGLE(IF(F360="","",_xlfn.XLOOKUP(F360,purchase!F:F,purchase!N:N,"")))</f>
        <v/>
      </c>
      <c r="L360" s="4" t="n"/>
      <c r="M360" s="86" t="n"/>
      <c r="N360" s="35">
        <f>IF(F360="","",
MAX(0,
_xlfn.XLOOKUP(F360,purchase!F:F,purchase!N:N,"")
-
SUMIFS(L:L,F:F,F360)))</f>
        <v/>
      </c>
      <c r="O360" s="35">
        <f>IF(OR(L360="",M360=""),"",L360-M360)</f>
        <v/>
      </c>
      <c r="P360" s="89">
        <f>_xlfn.SINGLE(IF(F360="","",_xlfn.XLOOKUP(F360,purchase!F:F,purchase!O:O,"")))</f>
        <v/>
      </c>
      <c r="Q360" s="83">
        <f>IF(OR(L360="",M360=""),"",M360/L360)</f>
        <v/>
      </c>
      <c r="R360" s="91">
        <f>IF(OR(P360="",Q360=""),"",Q360-P360)</f>
        <v/>
      </c>
    </row>
    <row r="361">
      <c r="A361" s="25" t="n">
        <v>357</v>
      </c>
      <c r="B361" s="26">
        <f>IF(OR(C361="",F361=""),"",
"PRD-" &amp;
TEXT(DAY(C361),"00") &amp;
CHOOSE(MONTH(C361),"A","B","C","D","E","F","G","H","I","J","K","L") &amp;
TEXT(YEAR(C361),"00") &amp;
"-" &amp;
RIGHT(F361,4))</f>
        <v/>
      </c>
      <c r="C361" s="27" t="n"/>
      <c r="D361" s="26">
        <f>IF(F361="","",_xlfn.XLOOKUP(F361,purchase!F:F,purchase!B:B,""))</f>
        <v/>
      </c>
      <c r="E361" s="26">
        <f>IF(F361="","",_xlfn.XLOOKUP(F361,purchase!F:F,purchase!C:C,""))</f>
        <v/>
      </c>
      <c r="F361" s="4" t="n"/>
      <c r="G361" s="10">
        <f>IF(H361="NRFC","Natural Rubber Field Coagulam","")</f>
        <v/>
      </c>
      <c r="H361" s="10">
        <f>IF(F361="","",_xlfn.XLOOKUP(F361,purchase!F:F,purchase!E:E,""))</f>
        <v/>
      </c>
      <c r="I361" s="10">
        <f>IF(J361="ISNR20","Natural Rubber-TSNR (ISNR-20)","")</f>
        <v/>
      </c>
      <c r="J361" s="10">
        <f>IF(H361="NRFC","ISNR20","")</f>
        <v/>
      </c>
      <c r="K361" s="35">
        <f>_xlfn.SINGLE(IF(F361="","",_xlfn.XLOOKUP(F361,purchase!F:F,purchase!N:N,"")))</f>
        <v/>
      </c>
      <c r="L361" s="4" t="n"/>
      <c r="M361" s="86" t="n"/>
      <c r="N361" s="35">
        <f>IF(F361="","",
MAX(0,
_xlfn.XLOOKUP(F361,purchase!F:F,purchase!N:N,"")
-
SUMIFS(L:L,F:F,F361)))</f>
        <v/>
      </c>
      <c r="O361" s="35">
        <f>IF(OR(L361="",M361=""),"",L361-M361)</f>
        <v/>
      </c>
      <c r="P361" s="89">
        <f>_xlfn.SINGLE(IF(F361="","",_xlfn.XLOOKUP(F361,purchase!F:F,purchase!O:O,"")))</f>
        <v/>
      </c>
      <c r="Q361" s="83">
        <f>IF(OR(L361="",M361=""),"",M361/L361)</f>
        <v/>
      </c>
      <c r="R361" s="91">
        <f>IF(OR(P361="",Q361=""),"",Q361-P361)</f>
        <v/>
      </c>
    </row>
    <row r="362">
      <c r="A362" s="25" t="n">
        <v>358</v>
      </c>
      <c r="B362" s="26">
        <f>IF(OR(C362="",F362=""),"",
"PRD-" &amp;
TEXT(DAY(C362),"00") &amp;
CHOOSE(MONTH(C362),"A","B","C","D","E","F","G","H","I","J","K","L") &amp;
TEXT(YEAR(C362),"00") &amp;
"-" &amp;
RIGHT(F362,4))</f>
        <v/>
      </c>
      <c r="C362" s="27" t="n"/>
      <c r="D362" s="26">
        <f>IF(F362="","",_xlfn.XLOOKUP(F362,purchase!F:F,purchase!B:B,""))</f>
        <v/>
      </c>
      <c r="E362" s="26">
        <f>IF(F362="","",_xlfn.XLOOKUP(F362,purchase!F:F,purchase!C:C,""))</f>
        <v/>
      </c>
      <c r="F362" s="4" t="n"/>
      <c r="G362" s="10">
        <f>IF(H362="NRFC","Natural Rubber Field Coagulam","")</f>
        <v/>
      </c>
      <c r="H362" s="10">
        <f>IF(F362="","",_xlfn.XLOOKUP(F362,purchase!F:F,purchase!E:E,""))</f>
        <v/>
      </c>
      <c r="I362" s="10">
        <f>IF(J362="ISNR20","Natural Rubber-TSNR (ISNR-20)","")</f>
        <v/>
      </c>
      <c r="J362" s="10">
        <f>IF(H362="NRFC","ISNR20","")</f>
        <v/>
      </c>
      <c r="K362" s="35">
        <f>_xlfn.SINGLE(IF(F362="","",_xlfn.XLOOKUP(F362,purchase!F:F,purchase!N:N,"")))</f>
        <v/>
      </c>
      <c r="L362" s="4" t="n"/>
      <c r="M362" s="86" t="n"/>
      <c r="N362" s="35">
        <f>IF(F362="","",
MAX(0,
_xlfn.XLOOKUP(F362,purchase!F:F,purchase!N:N,"")
-
SUMIFS(L:L,F:F,F362)))</f>
        <v/>
      </c>
      <c r="O362" s="35">
        <f>IF(OR(L362="",M362=""),"",L362-M362)</f>
        <v/>
      </c>
      <c r="P362" s="89">
        <f>_xlfn.SINGLE(IF(F362="","",_xlfn.XLOOKUP(F362,purchase!F:F,purchase!O:O,"")))</f>
        <v/>
      </c>
      <c r="Q362" s="83">
        <f>IF(OR(L362="",M362=""),"",M362/L362)</f>
        <v/>
      </c>
      <c r="R362" s="91">
        <f>IF(OR(P362="",Q362=""),"",Q362-P362)</f>
        <v/>
      </c>
    </row>
    <row r="363">
      <c r="A363" s="25" t="n">
        <v>359</v>
      </c>
      <c r="B363" s="26">
        <f>IF(OR(C363="",F363=""),"",
"PRD-" &amp;
TEXT(DAY(C363),"00") &amp;
CHOOSE(MONTH(C363),"A","B","C","D","E","F","G","H","I","J","K","L") &amp;
TEXT(YEAR(C363),"00") &amp;
"-" &amp;
RIGHT(F363,4))</f>
        <v/>
      </c>
      <c r="C363" s="27" t="n"/>
      <c r="D363" s="26">
        <f>IF(F363="","",_xlfn.XLOOKUP(F363,purchase!F:F,purchase!B:B,""))</f>
        <v/>
      </c>
      <c r="E363" s="26">
        <f>IF(F363="","",_xlfn.XLOOKUP(F363,purchase!F:F,purchase!C:C,""))</f>
        <v/>
      </c>
      <c r="F363" s="4" t="n"/>
      <c r="G363" s="10">
        <f>IF(H363="NRFC","Natural Rubber Field Coagulam","")</f>
        <v/>
      </c>
      <c r="H363" s="10">
        <f>IF(F363="","",_xlfn.XLOOKUP(F363,purchase!F:F,purchase!E:E,""))</f>
        <v/>
      </c>
      <c r="I363" s="10">
        <f>IF(J363="ISNR20","Natural Rubber-TSNR (ISNR-20)","")</f>
        <v/>
      </c>
      <c r="J363" s="10">
        <f>IF(H363="NRFC","ISNR20","")</f>
        <v/>
      </c>
      <c r="K363" s="35">
        <f>_xlfn.SINGLE(IF(F363="","",_xlfn.XLOOKUP(F363,purchase!F:F,purchase!N:N,"")))</f>
        <v/>
      </c>
      <c r="L363" s="4" t="n"/>
      <c r="M363" s="86" t="n"/>
      <c r="N363" s="35">
        <f>IF(F363="","",
MAX(0,
_xlfn.XLOOKUP(F363,purchase!F:F,purchase!N:N,"")
-
SUMIFS(L:L,F:F,F363)))</f>
        <v/>
      </c>
      <c r="O363" s="35">
        <f>IF(OR(L363="",M363=""),"",L363-M363)</f>
        <v/>
      </c>
      <c r="P363" s="89">
        <f>_xlfn.SINGLE(IF(F363="","",_xlfn.XLOOKUP(F363,purchase!F:F,purchase!O:O,"")))</f>
        <v/>
      </c>
      <c r="Q363" s="83">
        <f>IF(OR(L363="",M363=""),"",M363/L363)</f>
        <v/>
      </c>
      <c r="R363" s="91">
        <f>IF(OR(P363="",Q363=""),"",Q363-P363)</f>
        <v/>
      </c>
    </row>
    <row r="364">
      <c r="A364" s="25" t="n">
        <v>360</v>
      </c>
      <c r="B364" s="26">
        <f>IF(OR(C364="",F364=""),"",
"PRD-" &amp;
TEXT(DAY(C364),"00") &amp;
CHOOSE(MONTH(C364),"A","B","C","D","E","F","G","H","I","J","K","L") &amp;
TEXT(YEAR(C364),"00") &amp;
"-" &amp;
RIGHT(F364,4))</f>
        <v/>
      </c>
      <c r="C364" s="27" t="n"/>
      <c r="D364" s="26">
        <f>IF(F364="","",_xlfn.XLOOKUP(F364,purchase!F:F,purchase!B:B,""))</f>
        <v/>
      </c>
      <c r="E364" s="26">
        <f>IF(F364="","",_xlfn.XLOOKUP(F364,purchase!F:F,purchase!C:C,""))</f>
        <v/>
      </c>
      <c r="F364" s="4" t="n"/>
      <c r="G364" s="10">
        <f>IF(H364="NRFC","Natural Rubber Field Coagulam","")</f>
        <v/>
      </c>
      <c r="H364" s="10">
        <f>IF(F364="","",_xlfn.XLOOKUP(F364,purchase!F:F,purchase!E:E,""))</f>
        <v/>
      </c>
      <c r="I364" s="10">
        <f>IF(J364="ISNR20","Natural Rubber-TSNR (ISNR-20)","")</f>
        <v/>
      </c>
      <c r="J364" s="10">
        <f>IF(H364="NRFC","ISNR20","")</f>
        <v/>
      </c>
      <c r="K364" s="35">
        <f>_xlfn.SINGLE(IF(F364="","",_xlfn.XLOOKUP(F364,purchase!F:F,purchase!N:N,"")))</f>
        <v/>
      </c>
      <c r="L364" s="4" t="n"/>
      <c r="M364" s="86" t="n"/>
      <c r="N364" s="35">
        <f>IF(F364="","",
MAX(0,
_xlfn.XLOOKUP(F364,purchase!F:F,purchase!N:N,"")
-
SUMIFS(L:L,F:F,F364)))</f>
        <v/>
      </c>
      <c r="O364" s="35">
        <f>IF(OR(L364="",M364=""),"",L364-M364)</f>
        <v/>
      </c>
      <c r="P364" s="89">
        <f>_xlfn.SINGLE(IF(F364="","",_xlfn.XLOOKUP(F364,purchase!F:F,purchase!O:O,"")))</f>
        <v/>
      </c>
      <c r="Q364" s="83">
        <f>IF(OR(L364="",M364=""),"",M364/L364)</f>
        <v/>
      </c>
      <c r="R364" s="91">
        <f>IF(OR(P364="",Q364=""),"",Q364-P364)</f>
        <v/>
      </c>
    </row>
    <row r="365">
      <c r="A365" s="25" t="n">
        <v>361</v>
      </c>
      <c r="B365" s="26">
        <f>IF(OR(C365="",F365=""),"",
"PRD-" &amp;
TEXT(DAY(C365),"00") &amp;
CHOOSE(MONTH(C365),"A","B","C","D","E","F","G","H","I","J","K","L") &amp;
TEXT(YEAR(C365),"00") &amp;
"-" &amp;
RIGHT(F365,4))</f>
        <v/>
      </c>
      <c r="C365" s="27" t="n"/>
      <c r="D365" s="26">
        <f>IF(F365="","",_xlfn.XLOOKUP(F365,purchase!F:F,purchase!B:B,""))</f>
        <v/>
      </c>
      <c r="E365" s="26">
        <f>IF(F365="","",_xlfn.XLOOKUP(F365,purchase!F:F,purchase!C:C,""))</f>
        <v/>
      </c>
      <c r="F365" s="4" t="n"/>
      <c r="G365" s="10">
        <f>IF(H365="NRFC","Natural Rubber Field Coagulam","")</f>
        <v/>
      </c>
      <c r="H365" s="10">
        <f>IF(F365="","",_xlfn.XLOOKUP(F365,purchase!F:F,purchase!E:E,""))</f>
        <v/>
      </c>
      <c r="I365" s="10">
        <f>IF(J365="ISNR20","Natural Rubber-TSNR (ISNR-20)","")</f>
        <v/>
      </c>
      <c r="J365" s="10">
        <f>IF(H365="NRFC","ISNR20","")</f>
        <v/>
      </c>
      <c r="K365" s="35">
        <f>_xlfn.SINGLE(IF(F365="","",_xlfn.XLOOKUP(F365,purchase!F:F,purchase!N:N,"")))</f>
        <v/>
      </c>
      <c r="L365" s="4" t="n"/>
      <c r="M365" s="86" t="n"/>
      <c r="N365" s="35">
        <f>IF(F365="","",
MAX(0,
_xlfn.XLOOKUP(F365,purchase!F:F,purchase!N:N,"")
-
SUMIFS(L:L,F:F,F365)))</f>
        <v/>
      </c>
      <c r="O365" s="35">
        <f>IF(OR(L365="",M365=""),"",L365-M365)</f>
        <v/>
      </c>
      <c r="P365" s="89">
        <f>_xlfn.SINGLE(IF(F365="","",_xlfn.XLOOKUP(F365,purchase!F:F,purchase!O:O,"")))</f>
        <v/>
      </c>
      <c r="Q365" s="83">
        <f>IF(OR(L365="",M365=""),"",M365/L365)</f>
        <v/>
      </c>
      <c r="R365" s="91">
        <f>IF(OR(P365="",Q365=""),"",Q365-P365)</f>
        <v/>
      </c>
    </row>
    <row r="366">
      <c r="A366" s="25" t="n">
        <v>362</v>
      </c>
      <c r="B366" s="26">
        <f>IF(OR(C366="",F366=""),"",
"PRD-" &amp;
TEXT(DAY(C366),"00") &amp;
CHOOSE(MONTH(C366),"A","B","C","D","E","F","G","H","I","J","K","L") &amp;
TEXT(YEAR(C366),"00") &amp;
"-" &amp;
RIGHT(F366,4))</f>
        <v/>
      </c>
      <c r="C366" s="27" t="n"/>
      <c r="D366" s="26">
        <f>IF(F366="","",_xlfn.XLOOKUP(F366,purchase!F:F,purchase!B:B,""))</f>
        <v/>
      </c>
      <c r="E366" s="26">
        <f>IF(F366="","",_xlfn.XLOOKUP(F366,purchase!F:F,purchase!C:C,""))</f>
        <v/>
      </c>
      <c r="F366" s="4" t="n"/>
      <c r="G366" s="10">
        <f>IF(H366="NRFC","Natural Rubber Field Coagulam","")</f>
        <v/>
      </c>
      <c r="H366" s="10">
        <f>IF(F366="","",_xlfn.XLOOKUP(F366,purchase!F:F,purchase!E:E,""))</f>
        <v/>
      </c>
      <c r="I366" s="10">
        <f>IF(J366="ISNR20","Natural Rubber-TSNR (ISNR-20)","")</f>
        <v/>
      </c>
      <c r="J366" s="10">
        <f>IF(H366="NRFC","ISNR20","")</f>
        <v/>
      </c>
      <c r="K366" s="35">
        <f>_xlfn.SINGLE(IF(F366="","",_xlfn.XLOOKUP(F366,purchase!F:F,purchase!N:N,"")))</f>
        <v/>
      </c>
      <c r="L366" s="4" t="n"/>
      <c r="M366" s="86" t="n"/>
      <c r="N366" s="35">
        <f>IF(F366="","",
MAX(0,
_xlfn.XLOOKUP(F366,purchase!F:F,purchase!N:N,"")
-
SUMIFS(L:L,F:F,F366)))</f>
        <v/>
      </c>
      <c r="O366" s="35">
        <f>IF(OR(L366="",M366=""),"",L366-M366)</f>
        <v/>
      </c>
      <c r="P366" s="89">
        <f>_xlfn.SINGLE(IF(F366="","",_xlfn.XLOOKUP(F366,purchase!F:F,purchase!O:O,"")))</f>
        <v/>
      </c>
      <c r="Q366" s="83">
        <f>IF(OR(L366="",M366=""),"",M366/L366)</f>
        <v/>
      </c>
      <c r="R366" s="91">
        <f>IF(OR(P366="",Q366=""),"",Q366-P366)</f>
        <v/>
      </c>
    </row>
    <row r="367">
      <c r="A367" s="25" t="n">
        <v>363</v>
      </c>
      <c r="B367" s="26">
        <f>IF(OR(C367="",F367=""),"",
"PRD-" &amp;
TEXT(DAY(C367),"00") &amp;
CHOOSE(MONTH(C367),"A","B","C","D","E","F","G","H","I","J","K","L") &amp;
TEXT(YEAR(C367),"00") &amp;
"-" &amp;
RIGHT(F367,4))</f>
        <v/>
      </c>
      <c r="C367" s="27" t="n"/>
      <c r="D367" s="26">
        <f>IF(F367="","",_xlfn.XLOOKUP(F367,purchase!F:F,purchase!B:B,""))</f>
        <v/>
      </c>
      <c r="E367" s="26">
        <f>IF(F367="","",_xlfn.XLOOKUP(F367,purchase!F:F,purchase!C:C,""))</f>
        <v/>
      </c>
      <c r="F367" s="4" t="n"/>
      <c r="G367" s="10">
        <f>IF(H367="NRFC","Natural Rubber Field Coagulam","")</f>
        <v/>
      </c>
      <c r="H367" s="10">
        <f>IF(F367="","",_xlfn.XLOOKUP(F367,purchase!F:F,purchase!E:E,""))</f>
        <v/>
      </c>
      <c r="I367" s="10">
        <f>IF(J367="ISNR20","Natural Rubber-TSNR (ISNR-20)","")</f>
        <v/>
      </c>
      <c r="J367" s="10">
        <f>IF(H367="NRFC","ISNR20","")</f>
        <v/>
      </c>
      <c r="K367" s="35">
        <f>_xlfn.SINGLE(IF(F367="","",_xlfn.XLOOKUP(F367,purchase!F:F,purchase!N:N,"")))</f>
        <v/>
      </c>
      <c r="L367" s="4" t="n"/>
      <c r="M367" s="86" t="n"/>
      <c r="N367" s="35">
        <f>IF(F367="","",
MAX(0,
_xlfn.XLOOKUP(F367,purchase!F:F,purchase!N:N,"")
-
SUMIFS(L:L,F:F,F367)))</f>
        <v/>
      </c>
      <c r="O367" s="35">
        <f>IF(OR(L367="",M367=""),"",L367-M367)</f>
        <v/>
      </c>
      <c r="P367" s="89">
        <f>_xlfn.SINGLE(IF(F367="","",_xlfn.XLOOKUP(F367,purchase!F:F,purchase!O:O,"")))</f>
        <v/>
      </c>
      <c r="Q367" s="83">
        <f>IF(OR(L367="",M367=""),"",M367/L367)</f>
        <v/>
      </c>
      <c r="R367" s="91">
        <f>IF(OR(P367="",Q367=""),"",Q367-P367)</f>
        <v/>
      </c>
    </row>
    <row r="368">
      <c r="A368" s="25" t="n">
        <v>364</v>
      </c>
      <c r="B368" s="26">
        <f>IF(OR(C368="",F368=""),"",
"PRD-" &amp;
TEXT(DAY(C368),"00") &amp;
CHOOSE(MONTH(C368),"A","B","C","D","E","F","G","H","I","J","K","L") &amp;
TEXT(YEAR(C368),"00") &amp;
"-" &amp;
RIGHT(F368,4))</f>
        <v/>
      </c>
      <c r="C368" s="27" t="n"/>
      <c r="D368" s="26">
        <f>IF(F368="","",_xlfn.XLOOKUP(F368,purchase!F:F,purchase!B:B,""))</f>
        <v/>
      </c>
      <c r="E368" s="26">
        <f>IF(F368="","",_xlfn.XLOOKUP(F368,purchase!F:F,purchase!C:C,""))</f>
        <v/>
      </c>
      <c r="F368" s="4" t="n"/>
      <c r="G368" s="10">
        <f>IF(H368="NRFC","Natural Rubber Field Coagulam","")</f>
        <v/>
      </c>
      <c r="H368" s="10">
        <f>IF(F368="","",_xlfn.XLOOKUP(F368,purchase!F:F,purchase!E:E,""))</f>
        <v/>
      </c>
      <c r="I368" s="10">
        <f>IF(J368="ISNR20","Natural Rubber-TSNR (ISNR-20)","")</f>
        <v/>
      </c>
      <c r="J368" s="10">
        <f>IF(H368="NRFC","ISNR20","")</f>
        <v/>
      </c>
      <c r="K368" s="35">
        <f>_xlfn.SINGLE(IF(F368="","",_xlfn.XLOOKUP(F368,purchase!F:F,purchase!N:N,"")))</f>
        <v/>
      </c>
      <c r="L368" s="4" t="n"/>
      <c r="M368" s="86" t="n"/>
      <c r="N368" s="35">
        <f>IF(F368="","",
MAX(0,
_xlfn.XLOOKUP(F368,purchase!F:F,purchase!N:N,"")
-
SUMIFS(L:L,F:F,F368)))</f>
        <v/>
      </c>
      <c r="O368" s="35">
        <f>IF(OR(L368="",M368=""),"",L368-M368)</f>
        <v/>
      </c>
      <c r="P368" s="89">
        <f>_xlfn.SINGLE(IF(F368="","",_xlfn.XLOOKUP(F368,purchase!F:F,purchase!O:O,"")))</f>
        <v/>
      </c>
      <c r="Q368" s="83">
        <f>IF(OR(L368="",M368=""),"",M368/L368)</f>
        <v/>
      </c>
      <c r="R368" s="91">
        <f>IF(OR(P368="",Q368=""),"",Q368-P368)</f>
        <v/>
      </c>
    </row>
    <row r="369">
      <c r="A369" s="25" t="n">
        <v>365</v>
      </c>
      <c r="B369" s="26">
        <f>IF(OR(C369="",F369=""),"",
"PRD-" &amp;
TEXT(DAY(C369),"00") &amp;
CHOOSE(MONTH(C369),"A","B","C","D","E","F","G","H","I","J","K","L") &amp;
TEXT(YEAR(C369),"00") &amp;
"-" &amp;
RIGHT(F369,4))</f>
        <v/>
      </c>
      <c r="C369" s="27" t="n"/>
      <c r="D369" s="26">
        <f>IF(F369="","",_xlfn.XLOOKUP(F369,purchase!F:F,purchase!B:B,""))</f>
        <v/>
      </c>
      <c r="E369" s="26">
        <f>IF(F369="","",_xlfn.XLOOKUP(F369,purchase!F:F,purchase!C:C,""))</f>
        <v/>
      </c>
      <c r="F369" s="4" t="n"/>
      <c r="G369" s="10">
        <f>IF(H369="NRFC","Natural Rubber Field Coagulam","")</f>
        <v/>
      </c>
      <c r="H369" s="10">
        <f>IF(F369="","",_xlfn.XLOOKUP(F369,purchase!F:F,purchase!E:E,""))</f>
        <v/>
      </c>
      <c r="I369" s="10">
        <f>IF(J369="ISNR20","Natural Rubber-TSNR (ISNR-20)","")</f>
        <v/>
      </c>
      <c r="J369" s="10">
        <f>IF(H369="NRFC","ISNR20","")</f>
        <v/>
      </c>
      <c r="K369" s="35">
        <f>_xlfn.SINGLE(IF(F369="","",_xlfn.XLOOKUP(F369,purchase!F:F,purchase!N:N,"")))</f>
        <v/>
      </c>
      <c r="L369" s="4" t="n"/>
      <c r="M369" s="86" t="n"/>
      <c r="N369" s="35">
        <f>IF(F369="","",
MAX(0,
_xlfn.XLOOKUP(F369,purchase!F:F,purchase!N:N,"")
-
SUMIFS(L:L,F:F,F369)))</f>
        <v/>
      </c>
      <c r="O369" s="35">
        <f>IF(OR(L369="",M369=""),"",L369-M369)</f>
        <v/>
      </c>
      <c r="P369" s="89">
        <f>_xlfn.SINGLE(IF(F369="","",_xlfn.XLOOKUP(F369,purchase!F:F,purchase!O:O,"")))</f>
        <v/>
      </c>
      <c r="Q369" s="83">
        <f>IF(OR(L369="",M369=""),"",M369/L369)</f>
        <v/>
      </c>
      <c r="R369" s="91">
        <f>IF(OR(P369="",Q369=""),"",Q369-P369)</f>
        <v/>
      </c>
    </row>
    <row r="370">
      <c r="A370" s="25" t="n">
        <v>366</v>
      </c>
      <c r="B370" s="26">
        <f>IF(OR(C370="",F370=""),"",
"PRD-" &amp;
TEXT(DAY(C370),"00") &amp;
CHOOSE(MONTH(C370),"A","B","C","D","E","F","G","H","I","J","K","L") &amp;
TEXT(YEAR(C370),"00") &amp;
"-" &amp;
RIGHT(F370,4))</f>
        <v/>
      </c>
      <c r="C370" s="27" t="n"/>
      <c r="D370" s="26">
        <f>IF(F370="","",_xlfn.XLOOKUP(F370,purchase!F:F,purchase!B:B,""))</f>
        <v/>
      </c>
      <c r="E370" s="26">
        <f>IF(F370="","",_xlfn.XLOOKUP(F370,purchase!F:F,purchase!C:C,""))</f>
        <v/>
      </c>
      <c r="F370" s="4" t="n"/>
      <c r="G370" s="10">
        <f>IF(H370="NRFC","Natural Rubber Field Coagulam","")</f>
        <v/>
      </c>
      <c r="H370" s="10">
        <f>IF(F370="","",_xlfn.XLOOKUP(F370,purchase!F:F,purchase!E:E,""))</f>
        <v/>
      </c>
      <c r="I370" s="10">
        <f>IF(J370="ISNR20","Natural Rubber-TSNR (ISNR-20)","")</f>
        <v/>
      </c>
      <c r="J370" s="10">
        <f>IF(H370="NRFC","ISNR20","")</f>
        <v/>
      </c>
      <c r="K370" s="35">
        <f>_xlfn.SINGLE(IF(F370="","",_xlfn.XLOOKUP(F370,purchase!F:F,purchase!N:N,"")))</f>
        <v/>
      </c>
      <c r="L370" s="4" t="n"/>
      <c r="M370" s="86" t="n"/>
      <c r="N370" s="35">
        <f>IF(F370="","",
MAX(0,
_xlfn.XLOOKUP(F370,purchase!F:F,purchase!N:N,"")
-
SUMIFS(L:L,F:F,F370)))</f>
        <v/>
      </c>
      <c r="O370" s="35">
        <f>IF(OR(L370="",M370=""),"",L370-M370)</f>
        <v/>
      </c>
      <c r="P370" s="89">
        <f>_xlfn.SINGLE(IF(F370="","",_xlfn.XLOOKUP(F370,purchase!F:F,purchase!O:O,"")))</f>
        <v/>
      </c>
      <c r="Q370" s="83">
        <f>IF(OR(L370="",M370=""),"",M370/L370)</f>
        <v/>
      </c>
      <c r="R370" s="91">
        <f>IF(OR(P370="",Q370=""),"",Q370-P370)</f>
        <v/>
      </c>
    </row>
    <row r="371">
      <c r="A371" s="25" t="n">
        <v>367</v>
      </c>
      <c r="B371" s="26">
        <f>IF(OR(C371="",F371=""),"",
"PRD-" &amp;
TEXT(DAY(C371),"00") &amp;
CHOOSE(MONTH(C371),"A","B","C","D","E","F","G","H","I","J","K","L") &amp;
TEXT(YEAR(C371),"00") &amp;
"-" &amp;
RIGHT(F371,4))</f>
        <v/>
      </c>
      <c r="C371" s="27" t="n"/>
      <c r="D371" s="26">
        <f>IF(F371="","",_xlfn.XLOOKUP(F371,purchase!F:F,purchase!B:B,""))</f>
        <v/>
      </c>
      <c r="E371" s="26">
        <f>IF(F371="","",_xlfn.XLOOKUP(F371,purchase!F:F,purchase!C:C,""))</f>
        <v/>
      </c>
      <c r="F371" s="4" t="n"/>
      <c r="G371" s="10">
        <f>IF(H371="NRFC","Natural Rubber Field Coagulam","")</f>
        <v/>
      </c>
      <c r="H371" s="10">
        <f>IF(F371="","",_xlfn.XLOOKUP(F371,purchase!F:F,purchase!E:E,""))</f>
        <v/>
      </c>
      <c r="I371" s="10">
        <f>IF(J371="ISNR20","Natural Rubber-TSNR (ISNR-20)","")</f>
        <v/>
      </c>
      <c r="J371" s="10">
        <f>IF(H371="NRFC","ISNR20","")</f>
        <v/>
      </c>
      <c r="K371" s="35">
        <f>_xlfn.SINGLE(IF(F371="","",_xlfn.XLOOKUP(F371,purchase!F:F,purchase!N:N,"")))</f>
        <v/>
      </c>
      <c r="L371" s="4" t="n"/>
      <c r="M371" s="86" t="n"/>
      <c r="N371" s="35">
        <f>IF(F371="","",
MAX(0,
_xlfn.XLOOKUP(F371,purchase!F:F,purchase!N:N,"")
-
SUMIFS(L:L,F:F,F371)))</f>
        <v/>
      </c>
      <c r="O371" s="35">
        <f>IF(OR(L371="",M371=""),"",L371-M371)</f>
        <v/>
      </c>
      <c r="P371" s="89">
        <f>_xlfn.SINGLE(IF(F371="","",_xlfn.XLOOKUP(F371,purchase!F:F,purchase!O:O,"")))</f>
        <v/>
      </c>
      <c r="Q371" s="83">
        <f>IF(OR(L371="",M371=""),"",M371/L371)</f>
        <v/>
      </c>
      <c r="R371" s="91">
        <f>IF(OR(P371="",Q371=""),"",Q371-P371)</f>
        <v/>
      </c>
    </row>
    <row r="372">
      <c r="A372" s="25" t="n">
        <v>368</v>
      </c>
      <c r="B372" s="26">
        <f>IF(OR(C372="",F372=""),"",
"PRD-" &amp;
TEXT(DAY(C372),"00") &amp;
CHOOSE(MONTH(C372),"A","B","C","D","E","F","G","H","I","J","K","L") &amp;
TEXT(YEAR(C372),"00") &amp;
"-" &amp;
RIGHT(F372,4))</f>
        <v/>
      </c>
      <c r="C372" s="27" t="n"/>
      <c r="D372" s="26">
        <f>IF(F372="","",_xlfn.XLOOKUP(F372,purchase!F:F,purchase!B:B,""))</f>
        <v/>
      </c>
      <c r="E372" s="26">
        <f>IF(F372="","",_xlfn.XLOOKUP(F372,purchase!F:F,purchase!C:C,""))</f>
        <v/>
      </c>
      <c r="F372" s="4" t="n"/>
      <c r="G372" s="10">
        <f>IF(H372="NRFC","Natural Rubber Field Coagulam","")</f>
        <v/>
      </c>
      <c r="H372" s="10">
        <f>IF(F372="","",_xlfn.XLOOKUP(F372,purchase!F:F,purchase!E:E,""))</f>
        <v/>
      </c>
      <c r="I372" s="10">
        <f>IF(J372="ISNR20","Natural Rubber-TSNR (ISNR-20)","")</f>
        <v/>
      </c>
      <c r="J372" s="10">
        <f>IF(H372="NRFC","ISNR20","")</f>
        <v/>
      </c>
      <c r="K372" s="35">
        <f>_xlfn.SINGLE(IF(F372="","",_xlfn.XLOOKUP(F372,purchase!F:F,purchase!N:N,"")))</f>
        <v/>
      </c>
      <c r="L372" s="4" t="n"/>
      <c r="M372" s="86" t="n"/>
      <c r="N372" s="35">
        <f>IF(F372="","",
MAX(0,
_xlfn.XLOOKUP(F372,purchase!F:F,purchase!N:N,"")
-
SUMIFS(L:L,F:F,F372)))</f>
        <v/>
      </c>
      <c r="O372" s="35">
        <f>IF(OR(L372="",M372=""),"",L372-M372)</f>
        <v/>
      </c>
      <c r="P372" s="89">
        <f>_xlfn.SINGLE(IF(F372="","",_xlfn.XLOOKUP(F372,purchase!F:F,purchase!O:O,"")))</f>
        <v/>
      </c>
      <c r="Q372" s="83">
        <f>IF(OR(L372="",M372=""),"",M372/L372)</f>
        <v/>
      </c>
      <c r="R372" s="91">
        <f>IF(OR(P372="",Q372=""),"",Q372-P372)</f>
        <v/>
      </c>
    </row>
    <row r="373">
      <c r="A373" s="25" t="n">
        <v>369</v>
      </c>
      <c r="B373" s="26">
        <f>IF(OR(C373="",F373=""),"",
"PRD-" &amp;
TEXT(DAY(C373),"00") &amp;
CHOOSE(MONTH(C373),"A","B","C","D","E","F","G","H","I","J","K","L") &amp;
TEXT(YEAR(C373),"00") &amp;
"-" &amp;
RIGHT(F373,4))</f>
        <v/>
      </c>
      <c r="C373" s="27" t="n"/>
      <c r="D373" s="26">
        <f>IF(F373="","",_xlfn.XLOOKUP(F373,purchase!F:F,purchase!B:B,""))</f>
        <v/>
      </c>
      <c r="E373" s="26">
        <f>IF(F373="","",_xlfn.XLOOKUP(F373,purchase!F:F,purchase!C:C,""))</f>
        <v/>
      </c>
      <c r="F373" s="4" t="n"/>
      <c r="G373" s="10">
        <f>IF(H373="NRFC","Natural Rubber Field Coagulam","")</f>
        <v/>
      </c>
      <c r="H373" s="10">
        <f>IF(F373="","",_xlfn.XLOOKUP(F373,purchase!F:F,purchase!E:E,""))</f>
        <v/>
      </c>
      <c r="I373" s="10">
        <f>IF(J373="ISNR20","Natural Rubber-TSNR (ISNR-20)","")</f>
        <v/>
      </c>
      <c r="J373" s="10">
        <f>IF(H373="NRFC","ISNR20","")</f>
        <v/>
      </c>
      <c r="K373" s="35">
        <f>_xlfn.SINGLE(IF(F373="","",_xlfn.XLOOKUP(F373,purchase!F:F,purchase!N:N,"")))</f>
        <v/>
      </c>
      <c r="L373" s="4" t="n"/>
      <c r="M373" s="86" t="n"/>
      <c r="N373" s="35">
        <f>IF(F373="","",
MAX(0,
_xlfn.XLOOKUP(F373,purchase!F:F,purchase!N:N,"")
-
SUMIFS(L:L,F:F,F373)))</f>
        <v/>
      </c>
      <c r="O373" s="35">
        <f>IF(OR(L373="",M373=""),"",L373-M373)</f>
        <v/>
      </c>
      <c r="P373" s="89">
        <f>_xlfn.SINGLE(IF(F373="","",_xlfn.XLOOKUP(F373,purchase!F:F,purchase!O:O,"")))</f>
        <v/>
      </c>
      <c r="Q373" s="83">
        <f>IF(OR(L373="",M373=""),"",M373/L373)</f>
        <v/>
      </c>
      <c r="R373" s="91">
        <f>IF(OR(P373="",Q373=""),"",Q373-P373)</f>
        <v/>
      </c>
    </row>
    <row r="374">
      <c r="A374" s="25" t="n">
        <v>370</v>
      </c>
      <c r="B374" s="26">
        <f>IF(OR(C374="",F374=""),"",
"PRD-" &amp;
TEXT(DAY(C374),"00") &amp;
CHOOSE(MONTH(C374),"A","B","C","D","E","F","G","H","I","J","K","L") &amp;
TEXT(YEAR(C374),"00") &amp;
"-" &amp;
RIGHT(F374,4))</f>
        <v/>
      </c>
      <c r="C374" s="27" t="n"/>
      <c r="D374" s="26">
        <f>IF(F374="","",_xlfn.XLOOKUP(F374,purchase!F:F,purchase!B:B,""))</f>
        <v/>
      </c>
      <c r="E374" s="26">
        <f>IF(F374="","",_xlfn.XLOOKUP(F374,purchase!F:F,purchase!C:C,""))</f>
        <v/>
      </c>
      <c r="F374" s="4" t="n"/>
      <c r="G374" s="10">
        <f>IF(H374="NRFC","Natural Rubber Field Coagulam","")</f>
        <v/>
      </c>
      <c r="H374" s="10">
        <f>IF(F374="","",_xlfn.XLOOKUP(F374,purchase!F:F,purchase!E:E,""))</f>
        <v/>
      </c>
      <c r="I374" s="10">
        <f>IF(J374="ISNR20","Natural Rubber-TSNR (ISNR-20)","")</f>
        <v/>
      </c>
      <c r="J374" s="10">
        <f>IF(H374="NRFC","ISNR20","")</f>
        <v/>
      </c>
      <c r="K374" s="35">
        <f>_xlfn.SINGLE(IF(F374="","",_xlfn.XLOOKUP(F374,purchase!F:F,purchase!N:N,"")))</f>
        <v/>
      </c>
      <c r="L374" s="4" t="n"/>
      <c r="M374" s="86" t="n"/>
      <c r="N374" s="35">
        <f>IF(F374="","",
MAX(0,
_xlfn.XLOOKUP(F374,purchase!F:F,purchase!N:N,"")
-
SUMIFS(L:L,F:F,F374)))</f>
        <v/>
      </c>
      <c r="O374" s="35">
        <f>IF(OR(L374="",M374=""),"",L374-M374)</f>
        <v/>
      </c>
      <c r="P374" s="89">
        <f>_xlfn.SINGLE(IF(F374="","",_xlfn.XLOOKUP(F374,purchase!F:F,purchase!O:O,"")))</f>
        <v/>
      </c>
      <c r="Q374" s="83">
        <f>IF(OR(L374="",M374=""),"",M374/L374)</f>
        <v/>
      </c>
      <c r="R374" s="91">
        <f>IF(OR(P374="",Q374=""),"",Q374-P374)</f>
        <v/>
      </c>
    </row>
    <row r="375">
      <c r="A375" s="25" t="n">
        <v>371</v>
      </c>
      <c r="B375" s="26">
        <f>IF(OR(C375="",F375=""),"",
"PRD-" &amp;
TEXT(DAY(C375),"00") &amp;
CHOOSE(MONTH(C375),"A","B","C","D","E","F","G","H","I","J","K","L") &amp;
TEXT(YEAR(C375),"00") &amp;
"-" &amp;
RIGHT(F375,4))</f>
        <v/>
      </c>
      <c r="C375" s="27" t="n"/>
      <c r="D375" s="26">
        <f>IF(F375="","",_xlfn.XLOOKUP(F375,purchase!F:F,purchase!B:B,""))</f>
        <v/>
      </c>
      <c r="E375" s="26">
        <f>IF(F375="","",_xlfn.XLOOKUP(F375,purchase!F:F,purchase!C:C,""))</f>
        <v/>
      </c>
      <c r="F375" s="4" t="n"/>
      <c r="G375" s="10">
        <f>IF(H375="NRFC","Natural Rubber Field Coagulam","")</f>
        <v/>
      </c>
      <c r="H375" s="10">
        <f>IF(F375="","",_xlfn.XLOOKUP(F375,purchase!F:F,purchase!E:E,""))</f>
        <v/>
      </c>
      <c r="I375" s="10">
        <f>IF(J375="ISNR20","Natural Rubber-TSNR (ISNR-20)","")</f>
        <v/>
      </c>
      <c r="J375" s="10">
        <f>IF(H375="NRFC","ISNR20","")</f>
        <v/>
      </c>
      <c r="K375" s="35">
        <f>_xlfn.SINGLE(IF(F375="","",_xlfn.XLOOKUP(F375,purchase!F:F,purchase!N:N,"")))</f>
        <v/>
      </c>
      <c r="L375" s="4" t="n"/>
      <c r="M375" s="86" t="n"/>
      <c r="N375" s="35">
        <f>IF(F375="","",
MAX(0,
_xlfn.XLOOKUP(F375,purchase!F:F,purchase!N:N,"")
-
SUMIFS(L:L,F:F,F375)))</f>
        <v/>
      </c>
      <c r="O375" s="35">
        <f>IF(OR(L375="",M375=""),"",L375-M375)</f>
        <v/>
      </c>
      <c r="P375" s="89">
        <f>_xlfn.SINGLE(IF(F375="","",_xlfn.XLOOKUP(F375,purchase!F:F,purchase!O:O,"")))</f>
        <v/>
      </c>
      <c r="Q375" s="83">
        <f>IF(OR(L375="",M375=""),"",M375/L375)</f>
        <v/>
      </c>
      <c r="R375" s="91">
        <f>IF(OR(P375="",Q375=""),"",Q375-P375)</f>
        <v/>
      </c>
    </row>
    <row r="376">
      <c r="A376" s="25" t="n">
        <v>372</v>
      </c>
      <c r="B376" s="26">
        <f>IF(OR(C376="",F376=""),"",
"PRD-" &amp;
TEXT(DAY(C376),"00") &amp;
CHOOSE(MONTH(C376),"A","B","C","D","E","F","G","H","I","J","K","L") &amp;
TEXT(YEAR(C376),"00") &amp;
"-" &amp;
RIGHT(F376,4))</f>
        <v/>
      </c>
      <c r="C376" s="27" t="n"/>
      <c r="D376" s="26">
        <f>IF(F376="","",_xlfn.XLOOKUP(F376,purchase!F:F,purchase!B:B,""))</f>
        <v/>
      </c>
      <c r="E376" s="26">
        <f>IF(F376="","",_xlfn.XLOOKUP(F376,purchase!F:F,purchase!C:C,""))</f>
        <v/>
      </c>
      <c r="F376" s="4" t="n"/>
      <c r="G376" s="10">
        <f>IF(H376="NRFC","Natural Rubber Field Coagulam","")</f>
        <v/>
      </c>
      <c r="H376" s="10">
        <f>IF(F376="","",_xlfn.XLOOKUP(F376,purchase!F:F,purchase!E:E,""))</f>
        <v/>
      </c>
      <c r="I376" s="10">
        <f>IF(J376="ISNR20","Natural Rubber-TSNR (ISNR-20)","")</f>
        <v/>
      </c>
      <c r="J376" s="10">
        <f>IF(H376="NRFC","ISNR20","")</f>
        <v/>
      </c>
      <c r="K376" s="35">
        <f>_xlfn.SINGLE(IF(F376="","",_xlfn.XLOOKUP(F376,purchase!F:F,purchase!N:N,"")))</f>
        <v/>
      </c>
      <c r="L376" s="4" t="n"/>
      <c r="M376" s="86" t="n"/>
      <c r="N376" s="35">
        <f>IF(F376="","",
MAX(0,
_xlfn.XLOOKUP(F376,purchase!F:F,purchase!N:N,"")
-
SUMIFS(L:L,F:F,F376)))</f>
        <v/>
      </c>
      <c r="O376" s="35">
        <f>IF(OR(L376="",M376=""),"",L376-M376)</f>
        <v/>
      </c>
      <c r="P376" s="89">
        <f>_xlfn.SINGLE(IF(F376="","",_xlfn.XLOOKUP(F376,purchase!F:F,purchase!O:O,"")))</f>
        <v/>
      </c>
      <c r="Q376" s="83">
        <f>IF(OR(L376="",M376=""),"",M376/L376)</f>
        <v/>
      </c>
      <c r="R376" s="91">
        <f>IF(OR(P376="",Q376=""),"",Q376-P376)</f>
        <v/>
      </c>
    </row>
    <row r="377">
      <c r="A377" s="25" t="n">
        <v>373</v>
      </c>
      <c r="B377" s="26">
        <f>IF(OR(C377="",F377=""),"",
"PRD-" &amp;
TEXT(DAY(C377),"00") &amp;
CHOOSE(MONTH(C377),"A","B","C","D","E","F","G","H","I","J","K","L") &amp;
TEXT(YEAR(C377),"00") &amp;
"-" &amp;
RIGHT(F377,4))</f>
        <v/>
      </c>
      <c r="C377" s="27" t="n"/>
      <c r="D377" s="26">
        <f>IF(F377="","",_xlfn.XLOOKUP(F377,purchase!F:F,purchase!B:B,""))</f>
        <v/>
      </c>
      <c r="E377" s="26">
        <f>IF(F377="","",_xlfn.XLOOKUP(F377,purchase!F:F,purchase!C:C,""))</f>
        <v/>
      </c>
      <c r="F377" s="4" t="n"/>
      <c r="G377" s="10">
        <f>IF(H377="NRFC","Natural Rubber Field Coagulam","")</f>
        <v/>
      </c>
      <c r="H377" s="10">
        <f>IF(F377="","",_xlfn.XLOOKUP(F377,purchase!F:F,purchase!E:E,""))</f>
        <v/>
      </c>
      <c r="I377" s="10">
        <f>IF(J377="ISNR20","Natural Rubber-TSNR (ISNR-20)","")</f>
        <v/>
      </c>
      <c r="J377" s="10">
        <f>IF(H377="NRFC","ISNR20","")</f>
        <v/>
      </c>
      <c r="K377" s="35">
        <f>_xlfn.SINGLE(IF(F377="","",_xlfn.XLOOKUP(F377,purchase!F:F,purchase!N:N,"")))</f>
        <v/>
      </c>
      <c r="L377" s="4" t="n"/>
      <c r="M377" s="86" t="n"/>
      <c r="N377" s="35">
        <f>IF(F377="","",
MAX(0,
_xlfn.XLOOKUP(F377,purchase!F:F,purchase!N:N,"")
-
SUMIFS(L:L,F:F,F377)))</f>
        <v/>
      </c>
      <c r="O377" s="35">
        <f>IF(OR(L377="",M377=""),"",L377-M377)</f>
        <v/>
      </c>
      <c r="P377" s="89">
        <f>_xlfn.SINGLE(IF(F377="","",_xlfn.XLOOKUP(F377,purchase!F:F,purchase!O:O,"")))</f>
        <v/>
      </c>
      <c r="Q377" s="83">
        <f>IF(OR(L377="",M377=""),"",M377/L377)</f>
        <v/>
      </c>
      <c r="R377" s="91">
        <f>IF(OR(P377="",Q377=""),"",Q377-P377)</f>
        <v/>
      </c>
    </row>
    <row r="378">
      <c r="A378" s="25" t="n">
        <v>374</v>
      </c>
      <c r="B378" s="26">
        <f>IF(OR(C378="",F378=""),"",
"PRD-" &amp;
TEXT(DAY(C378),"00") &amp;
CHOOSE(MONTH(C378),"A","B","C","D","E","F","G","H","I","J","K","L") &amp;
TEXT(YEAR(C378),"00") &amp;
"-" &amp;
RIGHT(F378,4))</f>
        <v/>
      </c>
      <c r="C378" s="27" t="n"/>
      <c r="D378" s="26">
        <f>IF(F378="","",_xlfn.XLOOKUP(F378,purchase!F:F,purchase!B:B,""))</f>
        <v/>
      </c>
      <c r="E378" s="26">
        <f>IF(F378="","",_xlfn.XLOOKUP(F378,purchase!F:F,purchase!C:C,""))</f>
        <v/>
      </c>
      <c r="F378" s="4" t="n"/>
      <c r="G378" s="10">
        <f>IF(H378="NRFC","Natural Rubber Field Coagulam","")</f>
        <v/>
      </c>
      <c r="H378" s="10">
        <f>IF(F378="","",_xlfn.XLOOKUP(F378,purchase!F:F,purchase!E:E,""))</f>
        <v/>
      </c>
      <c r="I378" s="10">
        <f>IF(J378="ISNR20","Natural Rubber-TSNR (ISNR-20)","")</f>
        <v/>
      </c>
      <c r="J378" s="10">
        <f>IF(H378="NRFC","ISNR20","")</f>
        <v/>
      </c>
      <c r="K378" s="35">
        <f>_xlfn.SINGLE(IF(F378="","",_xlfn.XLOOKUP(F378,purchase!F:F,purchase!N:N,"")))</f>
        <v/>
      </c>
      <c r="L378" s="4" t="n"/>
      <c r="M378" s="86" t="n"/>
      <c r="N378" s="35">
        <f>IF(F378="","",
MAX(0,
_xlfn.XLOOKUP(F378,purchase!F:F,purchase!N:N,"")
-
SUMIFS(L:L,F:F,F378)))</f>
        <v/>
      </c>
      <c r="O378" s="35">
        <f>IF(OR(L378="",M378=""),"",L378-M378)</f>
        <v/>
      </c>
      <c r="P378" s="89">
        <f>_xlfn.SINGLE(IF(F378="","",_xlfn.XLOOKUP(F378,purchase!F:F,purchase!O:O,"")))</f>
        <v/>
      </c>
      <c r="Q378" s="83">
        <f>IF(OR(L378="",M378=""),"",M378/L378)</f>
        <v/>
      </c>
      <c r="R378" s="91">
        <f>IF(OR(P378="",Q378=""),"",Q378-P378)</f>
        <v/>
      </c>
    </row>
    <row r="379">
      <c r="A379" s="25" t="n">
        <v>375</v>
      </c>
      <c r="B379" s="26">
        <f>IF(OR(C379="",F379=""),"",
"PRD-" &amp;
TEXT(DAY(C379),"00") &amp;
CHOOSE(MONTH(C379),"A","B","C","D","E","F","G","H","I","J","K","L") &amp;
TEXT(YEAR(C379),"00") &amp;
"-" &amp;
RIGHT(F379,4))</f>
        <v/>
      </c>
      <c r="C379" s="27" t="n"/>
      <c r="D379" s="26">
        <f>IF(F379="","",_xlfn.XLOOKUP(F379,purchase!F:F,purchase!B:B,""))</f>
        <v/>
      </c>
      <c r="E379" s="26">
        <f>IF(F379="","",_xlfn.XLOOKUP(F379,purchase!F:F,purchase!C:C,""))</f>
        <v/>
      </c>
      <c r="F379" s="4" t="n"/>
      <c r="G379" s="10">
        <f>IF(H379="NRFC","Natural Rubber Field Coagulam","")</f>
        <v/>
      </c>
      <c r="H379" s="10">
        <f>IF(F379="","",_xlfn.XLOOKUP(F379,purchase!F:F,purchase!E:E,""))</f>
        <v/>
      </c>
      <c r="I379" s="10">
        <f>IF(J379="ISNR20","Natural Rubber-TSNR (ISNR-20)","")</f>
        <v/>
      </c>
      <c r="J379" s="10">
        <f>IF(H379="NRFC","ISNR20","")</f>
        <v/>
      </c>
      <c r="K379" s="35">
        <f>_xlfn.SINGLE(IF(F379="","",_xlfn.XLOOKUP(F379,purchase!F:F,purchase!N:N,"")))</f>
        <v/>
      </c>
      <c r="L379" s="4" t="n"/>
      <c r="M379" s="86" t="n"/>
      <c r="N379" s="35">
        <f>IF(F379="","",
MAX(0,
_xlfn.XLOOKUP(F379,purchase!F:F,purchase!N:N,"")
-
SUMIFS(L:L,F:F,F379)))</f>
        <v/>
      </c>
      <c r="O379" s="35">
        <f>IF(OR(L379="",M379=""),"",L379-M379)</f>
        <v/>
      </c>
      <c r="P379" s="89">
        <f>_xlfn.SINGLE(IF(F379="","",_xlfn.XLOOKUP(F379,purchase!F:F,purchase!O:O,"")))</f>
        <v/>
      </c>
      <c r="Q379" s="83">
        <f>IF(OR(L379="",M379=""),"",M379/L379)</f>
        <v/>
      </c>
      <c r="R379" s="91">
        <f>IF(OR(P379="",Q379=""),"",Q379-P379)</f>
        <v/>
      </c>
    </row>
    <row r="380">
      <c r="A380" s="25" t="n">
        <v>376</v>
      </c>
      <c r="B380" s="26">
        <f>IF(OR(C380="",F380=""),"",
"PRD-" &amp;
TEXT(DAY(C380),"00") &amp;
CHOOSE(MONTH(C380),"A","B","C","D","E","F","G","H","I","J","K","L") &amp;
TEXT(YEAR(C380),"00") &amp;
"-" &amp;
RIGHT(F380,4))</f>
        <v/>
      </c>
      <c r="C380" s="27" t="n"/>
      <c r="D380" s="26">
        <f>IF(F380="","",_xlfn.XLOOKUP(F380,purchase!F:F,purchase!B:B,""))</f>
        <v/>
      </c>
      <c r="E380" s="26">
        <f>IF(F380="","",_xlfn.XLOOKUP(F380,purchase!F:F,purchase!C:C,""))</f>
        <v/>
      </c>
      <c r="F380" s="4" t="n"/>
      <c r="G380" s="10">
        <f>IF(H380="NRFC","Natural Rubber Field Coagulam","")</f>
        <v/>
      </c>
      <c r="H380" s="10">
        <f>IF(F380="","",_xlfn.XLOOKUP(F380,purchase!F:F,purchase!E:E,""))</f>
        <v/>
      </c>
      <c r="I380" s="10">
        <f>IF(J380="ISNR20","Natural Rubber-TSNR (ISNR-20)","")</f>
        <v/>
      </c>
      <c r="J380" s="10">
        <f>IF(H380="NRFC","ISNR20","")</f>
        <v/>
      </c>
      <c r="K380" s="35">
        <f>_xlfn.SINGLE(IF(F380="","",_xlfn.XLOOKUP(F380,purchase!F:F,purchase!N:N,"")))</f>
        <v/>
      </c>
      <c r="L380" s="4" t="n"/>
      <c r="M380" s="86" t="n"/>
      <c r="N380" s="35">
        <f>IF(F380="","",
MAX(0,
_xlfn.XLOOKUP(F380,purchase!F:F,purchase!N:N,"")
-
SUMIFS(L:L,F:F,F380)))</f>
        <v/>
      </c>
      <c r="O380" s="35">
        <f>IF(OR(L380="",M380=""),"",L380-M380)</f>
        <v/>
      </c>
      <c r="P380" s="89">
        <f>_xlfn.SINGLE(IF(F380="","",_xlfn.XLOOKUP(F380,purchase!F:F,purchase!O:O,"")))</f>
        <v/>
      </c>
      <c r="Q380" s="83">
        <f>IF(OR(L380="",M380=""),"",M380/L380)</f>
        <v/>
      </c>
      <c r="R380" s="91">
        <f>IF(OR(P380="",Q380=""),"",Q380-P380)</f>
        <v/>
      </c>
    </row>
    <row r="381">
      <c r="A381" s="25" t="n">
        <v>377</v>
      </c>
      <c r="B381" s="26">
        <f>IF(OR(C381="",F381=""),"",
"PRD-" &amp;
TEXT(DAY(C381),"00") &amp;
CHOOSE(MONTH(C381),"A","B","C","D","E","F","G","H","I","J","K","L") &amp;
TEXT(YEAR(C381),"00") &amp;
"-" &amp;
RIGHT(F381,4))</f>
        <v/>
      </c>
      <c r="C381" s="27" t="n"/>
      <c r="D381" s="26">
        <f>IF(F381="","",_xlfn.XLOOKUP(F381,purchase!F:F,purchase!B:B,""))</f>
        <v/>
      </c>
      <c r="E381" s="26">
        <f>IF(F381="","",_xlfn.XLOOKUP(F381,purchase!F:F,purchase!C:C,""))</f>
        <v/>
      </c>
      <c r="F381" s="4" t="n"/>
      <c r="G381" s="10">
        <f>IF(H381="NRFC","Natural Rubber Field Coagulam","")</f>
        <v/>
      </c>
      <c r="H381" s="10">
        <f>IF(F381="","",_xlfn.XLOOKUP(F381,purchase!F:F,purchase!E:E,""))</f>
        <v/>
      </c>
      <c r="I381" s="10">
        <f>IF(J381="ISNR20","Natural Rubber-TSNR (ISNR-20)","")</f>
        <v/>
      </c>
      <c r="J381" s="10">
        <f>IF(H381="NRFC","ISNR20","")</f>
        <v/>
      </c>
      <c r="K381" s="35">
        <f>_xlfn.SINGLE(IF(F381="","",_xlfn.XLOOKUP(F381,purchase!F:F,purchase!N:N,"")))</f>
        <v/>
      </c>
      <c r="L381" s="4" t="n"/>
      <c r="M381" s="86" t="n"/>
      <c r="N381" s="35">
        <f>IF(F381="","",
MAX(0,
_xlfn.XLOOKUP(F381,purchase!F:F,purchase!N:N,"")
-
SUMIFS(L:L,F:F,F381)))</f>
        <v/>
      </c>
      <c r="O381" s="35">
        <f>IF(OR(L381="",M381=""),"",L381-M381)</f>
        <v/>
      </c>
      <c r="P381" s="89">
        <f>_xlfn.SINGLE(IF(F381="","",_xlfn.XLOOKUP(F381,purchase!F:F,purchase!O:O,"")))</f>
        <v/>
      </c>
      <c r="Q381" s="83">
        <f>IF(OR(L381="",M381=""),"",M381/L381)</f>
        <v/>
      </c>
      <c r="R381" s="91">
        <f>IF(OR(P381="",Q381=""),"",Q381-P381)</f>
        <v/>
      </c>
    </row>
    <row r="382">
      <c r="A382" s="25" t="n">
        <v>378</v>
      </c>
      <c r="B382" s="26">
        <f>IF(OR(C382="",F382=""),"",
"PRD-" &amp;
TEXT(DAY(C382),"00") &amp;
CHOOSE(MONTH(C382),"A","B","C","D","E","F","G","H","I","J","K","L") &amp;
TEXT(YEAR(C382),"00") &amp;
"-" &amp;
RIGHT(F382,4))</f>
        <v/>
      </c>
      <c r="C382" s="27" t="n"/>
      <c r="D382" s="26">
        <f>IF(F382="","",_xlfn.XLOOKUP(F382,purchase!F:F,purchase!B:B,""))</f>
        <v/>
      </c>
      <c r="E382" s="26">
        <f>IF(F382="","",_xlfn.XLOOKUP(F382,purchase!F:F,purchase!C:C,""))</f>
        <v/>
      </c>
      <c r="F382" s="4" t="n"/>
      <c r="G382" s="10">
        <f>IF(H382="NRFC","Natural Rubber Field Coagulam","")</f>
        <v/>
      </c>
      <c r="H382" s="10">
        <f>IF(F382="","",_xlfn.XLOOKUP(F382,purchase!F:F,purchase!E:E,""))</f>
        <v/>
      </c>
      <c r="I382" s="10">
        <f>IF(J382="ISNR20","Natural Rubber-TSNR (ISNR-20)","")</f>
        <v/>
      </c>
      <c r="J382" s="10">
        <f>IF(H382="NRFC","ISNR20","")</f>
        <v/>
      </c>
      <c r="K382" s="35">
        <f>_xlfn.SINGLE(IF(F382="","",_xlfn.XLOOKUP(F382,purchase!F:F,purchase!N:N,"")))</f>
        <v/>
      </c>
      <c r="L382" s="4" t="n"/>
      <c r="M382" s="86" t="n"/>
      <c r="N382" s="35">
        <f>IF(F382="","",
MAX(0,
_xlfn.XLOOKUP(F382,purchase!F:F,purchase!N:N,"")
-
SUMIFS(L:L,F:F,F382)))</f>
        <v/>
      </c>
      <c r="O382" s="35">
        <f>IF(OR(L382="",M382=""),"",L382-M382)</f>
        <v/>
      </c>
      <c r="P382" s="89">
        <f>_xlfn.SINGLE(IF(F382="","",_xlfn.XLOOKUP(F382,purchase!F:F,purchase!O:O,"")))</f>
        <v/>
      </c>
      <c r="Q382" s="83">
        <f>IF(OR(L382="",M382=""),"",M382/L382)</f>
        <v/>
      </c>
      <c r="R382" s="91">
        <f>IF(OR(P382="",Q382=""),"",Q382-P382)</f>
        <v/>
      </c>
    </row>
    <row r="383">
      <c r="A383" s="25" t="n">
        <v>379</v>
      </c>
      <c r="B383" s="26">
        <f>IF(OR(C383="",F383=""),"",
"PRD-" &amp;
TEXT(DAY(C383),"00") &amp;
CHOOSE(MONTH(C383),"A","B","C","D","E","F","G","H","I","J","K","L") &amp;
TEXT(YEAR(C383),"00") &amp;
"-" &amp;
RIGHT(F383,4))</f>
        <v/>
      </c>
      <c r="C383" s="27" t="n"/>
      <c r="D383" s="26">
        <f>IF(F383="","",_xlfn.XLOOKUP(F383,purchase!F:F,purchase!B:B,""))</f>
        <v/>
      </c>
      <c r="E383" s="26">
        <f>IF(F383="","",_xlfn.XLOOKUP(F383,purchase!F:F,purchase!C:C,""))</f>
        <v/>
      </c>
      <c r="F383" s="4" t="n"/>
      <c r="G383" s="10">
        <f>IF(H383="NRFC","Natural Rubber Field Coagulam","")</f>
        <v/>
      </c>
      <c r="H383" s="10">
        <f>IF(F383="","",_xlfn.XLOOKUP(F383,purchase!F:F,purchase!E:E,""))</f>
        <v/>
      </c>
      <c r="I383" s="10">
        <f>IF(J383="ISNR20","Natural Rubber-TSNR (ISNR-20)","")</f>
        <v/>
      </c>
      <c r="J383" s="10">
        <f>IF(H383="NRFC","ISNR20","")</f>
        <v/>
      </c>
      <c r="K383" s="35">
        <f>_xlfn.SINGLE(IF(F383="","",_xlfn.XLOOKUP(F383,purchase!F:F,purchase!N:N,"")))</f>
        <v/>
      </c>
      <c r="L383" s="4" t="n"/>
      <c r="M383" s="86" t="n"/>
      <c r="N383" s="35">
        <f>IF(F383="","",
MAX(0,
_xlfn.XLOOKUP(F383,purchase!F:F,purchase!N:N,"")
-
SUMIFS(L:L,F:F,F383)))</f>
        <v/>
      </c>
      <c r="O383" s="35">
        <f>IF(OR(L383="",M383=""),"",L383-M383)</f>
        <v/>
      </c>
      <c r="P383" s="89">
        <f>_xlfn.SINGLE(IF(F383="","",_xlfn.XLOOKUP(F383,purchase!F:F,purchase!O:O,"")))</f>
        <v/>
      </c>
      <c r="Q383" s="83">
        <f>IF(OR(L383="",M383=""),"",M383/L383)</f>
        <v/>
      </c>
      <c r="R383" s="91">
        <f>IF(OR(P383="",Q383=""),"",Q383-P383)</f>
        <v/>
      </c>
    </row>
    <row r="384">
      <c r="A384" s="25" t="n">
        <v>380</v>
      </c>
      <c r="B384" s="26">
        <f>IF(OR(C384="",F384=""),"",
"PRD-" &amp;
TEXT(DAY(C384),"00") &amp;
CHOOSE(MONTH(C384),"A","B","C","D","E","F","G","H","I","J","K","L") &amp;
TEXT(YEAR(C384),"00") &amp;
"-" &amp;
RIGHT(F384,4))</f>
        <v/>
      </c>
      <c r="C384" s="27" t="n"/>
      <c r="D384" s="26">
        <f>IF(F384="","",_xlfn.XLOOKUP(F384,purchase!F:F,purchase!B:B,""))</f>
        <v/>
      </c>
      <c r="E384" s="26">
        <f>IF(F384="","",_xlfn.XLOOKUP(F384,purchase!F:F,purchase!C:C,""))</f>
        <v/>
      </c>
      <c r="F384" s="4" t="n"/>
      <c r="G384" s="10">
        <f>IF(H384="NRFC","Natural Rubber Field Coagulam","")</f>
        <v/>
      </c>
      <c r="H384" s="10">
        <f>IF(F384="","",_xlfn.XLOOKUP(F384,purchase!F:F,purchase!E:E,""))</f>
        <v/>
      </c>
      <c r="I384" s="10">
        <f>IF(J384="ISNR20","Natural Rubber-TSNR (ISNR-20)","")</f>
        <v/>
      </c>
      <c r="J384" s="10">
        <f>IF(H384="NRFC","ISNR20","")</f>
        <v/>
      </c>
      <c r="K384" s="35">
        <f>_xlfn.SINGLE(IF(F384="","",_xlfn.XLOOKUP(F384,purchase!F:F,purchase!N:N,"")))</f>
        <v/>
      </c>
      <c r="L384" s="4" t="n"/>
      <c r="M384" s="86" t="n"/>
      <c r="N384" s="35">
        <f>IF(F384="","",
MAX(0,
_xlfn.XLOOKUP(F384,purchase!F:F,purchase!N:N,"")
-
SUMIFS(L:L,F:F,F384)))</f>
        <v/>
      </c>
      <c r="O384" s="35">
        <f>IF(OR(L384="",M384=""),"",L384-M384)</f>
        <v/>
      </c>
      <c r="P384" s="89">
        <f>_xlfn.SINGLE(IF(F384="","",_xlfn.XLOOKUP(F384,purchase!F:F,purchase!O:O,"")))</f>
        <v/>
      </c>
      <c r="Q384" s="83">
        <f>IF(OR(L384="",M384=""),"",M384/L384)</f>
        <v/>
      </c>
      <c r="R384" s="91">
        <f>IF(OR(P384="",Q384=""),"",Q384-P384)</f>
        <v/>
      </c>
    </row>
    <row r="385">
      <c r="A385" s="25" t="n">
        <v>381</v>
      </c>
      <c r="B385" s="26">
        <f>IF(OR(C385="",F385=""),"",
"PRD-" &amp;
TEXT(DAY(C385),"00") &amp;
CHOOSE(MONTH(C385),"A","B","C","D","E","F","G","H","I","J","K","L") &amp;
TEXT(YEAR(C385),"00") &amp;
"-" &amp;
RIGHT(F385,4))</f>
        <v/>
      </c>
      <c r="C385" s="27" t="n"/>
      <c r="D385" s="26">
        <f>IF(F385="","",_xlfn.XLOOKUP(F385,purchase!F:F,purchase!B:B,""))</f>
        <v/>
      </c>
      <c r="E385" s="26">
        <f>IF(F385="","",_xlfn.XLOOKUP(F385,purchase!F:F,purchase!C:C,""))</f>
        <v/>
      </c>
      <c r="F385" s="4" t="n"/>
      <c r="G385" s="10">
        <f>IF(H385="NRFC","Natural Rubber Field Coagulam","")</f>
        <v/>
      </c>
      <c r="H385" s="10">
        <f>IF(F385="","",_xlfn.XLOOKUP(F385,purchase!F:F,purchase!E:E,""))</f>
        <v/>
      </c>
      <c r="I385" s="10">
        <f>IF(J385="ISNR20","Natural Rubber-TSNR (ISNR-20)","")</f>
        <v/>
      </c>
      <c r="J385" s="10">
        <f>IF(H385="NRFC","ISNR20","")</f>
        <v/>
      </c>
      <c r="K385" s="35">
        <f>_xlfn.SINGLE(IF(F385="","",_xlfn.XLOOKUP(F385,purchase!F:F,purchase!N:N,"")))</f>
        <v/>
      </c>
      <c r="L385" s="4" t="n"/>
      <c r="M385" s="86" t="n"/>
      <c r="N385" s="35">
        <f>IF(F385="","",
MAX(0,
_xlfn.XLOOKUP(F385,purchase!F:F,purchase!N:N,"")
-
SUMIFS(L:L,F:F,F385)))</f>
        <v/>
      </c>
      <c r="O385" s="35">
        <f>IF(OR(L385="",M385=""),"",L385-M385)</f>
        <v/>
      </c>
      <c r="P385" s="89">
        <f>_xlfn.SINGLE(IF(F385="","",_xlfn.XLOOKUP(F385,purchase!F:F,purchase!O:O,"")))</f>
        <v/>
      </c>
      <c r="Q385" s="83">
        <f>IF(OR(L385="",M385=""),"",M385/L385)</f>
        <v/>
      </c>
      <c r="R385" s="91">
        <f>IF(OR(P385="",Q385=""),"",Q385-P385)</f>
        <v/>
      </c>
    </row>
    <row r="386">
      <c r="A386" s="25" t="n">
        <v>382</v>
      </c>
      <c r="B386" s="26">
        <f>IF(OR(C386="",F386=""),"",
"PRD-" &amp;
TEXT(DAY(C386),"00") &amp;
CHOOSE(MONTH(C386),"A","B","C","D","E","F","G","H","I","J","K","L") &amp;
TEXT(YEAR(C386),"00") &amp;
"-" &amp;
RIGHT(F386,4))</f>
        <v/>
      </c>
      <c r="C386" s="27" t="n"/>
      <c r="D386" s="26">
        <f>IF(F386="","",_xlfn.XLOOKUP(F386,purchase!F:F,purchase!B:B,""))</f>
        <v/>
      </c>
      <c r="E386" s="26">
        <f>IF(F386="","",_xlfn.XLOOKUP(F386,purchase!F:F,purchase!C:C,""))</f>
        <v/>
      </c>
      <c r="F386" s="4" t="n"/>
      <c r="G386" s="10">
        <f>IF(H386="NRFC","Natural Rubber Field Coagulam","")</f>
        <v/>
      </c>
      <c r="H386" s="10">
        <f>IF(F386="","",_xlfn.XLOOKUP(F386,purchase!F:F,purchase!E:E,""))</f>
        <v/>
      </c>
      <c r="I386" s="10">
        <f>IF(J386="ISNR20","Natural Rubber-TSNR (ISNR-20)","")</f>
        <v/>
      </c>
      <c r="J386" s="10">
        <f>IF(H386="NRFC","ISNR20","")</f>
        <v/>
      </c>
      <c r="K386" s="35">
        <f>_xlfn.SINGLE(IF(F386="","",_xlfn.XLOOKUP(F386,purchase!F:F,purchase!N:N,"")))</f>
        <v/>
      </c>
      <c r="L386" s="4" t="n"/>
      <c r="M386" s="86" t="n"/>
      <c r="N386" s="35">
        <f>IF(F386="","",
MAX(0,
_xlfn.XLOOKUP(F386,purchase!F:F,purchase!N:N,"")
-
SUMIFS(L:L,F:F,F386)))</f>
        <v/>
      </c>
      <c r="O386" s="35">
        <f>IF(OR(L386="",M386=""),"",L386-M386)</f>
        <v/>
      </c>
      <c r="P386" s="89">
        <f>_xlfn.SINGLE(IF(F386="","",_xlfn.XLOOKUP(F386,purchase!F:F,purchase!O:O,"")))</f>
        <v/>
      </c>
      <c r="Q386" s="83">
        <f>IF(OR(L386="",M386=""),"",M386/L386)</f>
        <v/>
      </c>
      <c r="R386" s="91">
        <f>IF(OR(P386="",Q386=""),"",Q386-P386)</f>
        <v/>
      </c>
    </row>
    <row r="387">
      <c r="A387" s="25" t="n">
        <v>383</v>
      </c>
      <c r="B387" s="26">
        <f>IF(OR(C387="",F387=""),"",
"PRD-" &amp;
TEXT(DAY(C387),"00") &amp;
CHOOSE(MONTH(C387),"A","B","C","D","E","F","G","H","I","J","K","L") &amp;
TEXT(YEAR(C387),"00") &amp;
"-" &amp;
RIGHT(F387,4))</f>
        <v/>
      </c>
      <c r="C387" s="27" t="n"/>
      <c r="D387" s="26">
        <f>IF(F387="","",_xlfn.XLOOKUP(F387,purchase!F:F,purchase!B:B,""))</f>
        <v/>
      </c>
      <c r="E387" s="26">
        <f>IF(F387="","",_xlfn.XLOOKUP(F387,purchase!F:F,purchase!C:C,""))</f>
        <v/>
      </c>
      <c r="F387" s="4" t="n"/>
      <c r="G387" s="10">
        <f>IF(H387="NRFC","Natural Rubber Field Coagulam","")</f>
        <v/>
      </c>
      <c r="H387" s="10">
        <f>IF(F387="","",_xlfn.XLOOKUP(F387,purchase!F:F,purchase!E:E,""))</f>
        <v/>
      </c>
      <c r="I387" s="10">
        <f>IF(J387="ISNR20","Natural Rubber-TSNR (ISNR-20)","")</f>
        <v/>
      </c>
      <c r="J387" s="10">
        <f>IF(H387="NRFC","ISNR20","")</f>
        <v/>
      </c>
      <c r="K387" s="35">
        <f>_xlfn.SINGLE(IF(F387="","",_xlfn.XLOOKUP(F387,purchase!F:F,purchase!N:N,"")))</f>
        <v/>
      </c>
      <c r="L387" s="4" t="n"/>
      <c r="M387" s="86" t="n"/>
      <c r="N387" s="35">
        <f>IF(F387="","",
MAX(0,
_xlfn.XLOOKUP(F387,purchase!F:F,purchase!N:N,"")
-
SUMIFS(L:L,F:F,F387)))</f>
        <v/>
      </c>
      <c r="O387" s="35">
        <f>IF(OR(L387="",M387=""),"",L387-M387)</f>
        <v/>
      </c>
      <c r="P387" s="89">
        <f>_xlfn.SINGLE(IF(F387="","",_xlfn.XLOOKUP(F387,purchase!F:F,purchase!O:O,"")))</f>
        <v/>
      </c>
      <c r="Q387" s="83">
        <f>IF(OR(L387="",M387=""),"",M387/L387)</f>
        <v/>
      </c>
      <c r="R387" s="91">
        <f>IF(OR(P387="",Q387=""),"",Q387-P387)</f>
        <v/>
      </c>
    </row>
    <row r="388">
      <c r="A388" s="25" t="n">
        <v>384</v>
      </c>
      <c r="B388" s="26">
        <f>IF(OR(C388="",F388=""),"",
"PRD-" &amp;
TEXT(DAY(C388),"00") &amp;
CHOOSE(MONTH(C388),"A","B","C","D","E","F","G","H","I","J","K","L") &amp;
TEXT(YEAR(C388),"00") &amp;
"-" &amp;
RIGHT(F388,4))</f>
        <v/>
      </c>
      <c r="C388" s="27" t="n"/>
      <c r="D388" s="26">
        <f>IF(F388="","",_xlfn.XLOOKUP(F388,purchase!F:F,purchase!B:B,""))</f>
        <v/>
      </c>
      <c r="E388" s="26">
        <f>IF(F388="","",_xlfn.XLOOKUP(F388,purchase!F:F,purchase!C:C,""))</f>
        <v/>
      </c>
      <c r="F388" s="4" t="n"/>
      <c r="G388" s="10">
        <f>IF(H388="NRFC","Natural Rubber Field Coagulam","")</f>
        <v/>
      </c>
      <c r="H388" s="10">
        <f>IF(F388="","",_xlfn.XLOOKUP(F388,purchase!F:F,purchase!E:E,""))</f>
        <v/>
      </c>
      <c r="I388" s="10">
        <f>IF(J388="ISNR20","Natural Rubber-TSNR (ISNR-20)","")</f>
        <v/>
      </c>
      <c r="J388" s="10">
        <f>IF(H388="NRFC","ISNR20","")</f>
        <v/>
      </c>
      <c r="K388" s="35">
        <f>_xlfn.SINGLE(IF(F388="","",_xlfn.XLOOKUP(F388,purchase!F:F,purchase!N:N,"")))</f>
        <v/>
      </c>
      <c r="L388" s="4" t="n"/>
      <c r="M388" s="86" t="n"/>
      <c r="N388" s="35">
        <f>IF(F388="","",
MAX(0,
_xlfn.XLOOKUP(F388,purchase!F:F,purchase!N:N,"")
-
SUMIFS(L:L,F:F,F388)))</f>
        <v/>
      </c>
      <c r="O388" s="35">
        <f>IF(OR(L388="",M388=""),"",L388-M388)</f>
        <v/>
      </c>
      <c r="P388" s="89">
        <f>_xlfn.SINGLE(IF(F388="","",_xlfn.XLOOKUP(F388,purchase!F:F,purchase!O:O,"")))</f>
        <v/>
      </c>
      <c r="Q388" s="83">
        <f>IF(OR(L388="",M388=""),"",M388/L388)</f>
        <v/>
      </c>
      <c r="R388" s="91">
        <f>IF(OR(P388="",Q388=""),"",Q388-P388)</f>
        <v/>
      </c>
    </row>
    <row r="389">
      <c r="A389" s="25" t="n">
        <v>385</v>
      </c>
      <c r="B389" s="26">
        <f>IF(OR(C389="",F389=""),"",
"PRD-" &amp;
TEXT(DAY(C389),"00") &amp;
CHOOSE(MONTH(C389),"A","B","C","D","E","F","G","H","I","J","K","L") &amp;
TEXT(YEAR(C389),"00") &amp;
"-" &amp;
RIGHT(F389,4))</f>
        <v/>
      </c>
      <c r="C389" s="27" t="n"/>
      <c r="D389" s="26">
        <f>IF(F389="","",_xlfn.XLOOKUP(F389,purchase!F:F,purchase!B:B,""))</f>
        <v/>
      </c>
      <c r="E389" s="26">
        <f>IF(F389="","",_xlfn.XLOOKUP(F389,purchase!F:F,purchase!C:C,""))</f>
        <v/>
      </c>
      <c r="F389" s="4" t="n"/>
      <c r="G389" s="10">
        <f>IF(H389="NRFC","Natural Rubber Field Coagulam","")</f>
        <v/>
      </c>
      <c r="H389" s="10">
        <f>IF(F389="","",_xlfn.XLOOKUP(F389,purchase!F:F,purchase!E:E,""))</f>
        <v/>
      </c>
      <c r="I389" s="10">
        <f>IF(J389="ISNR20","Natural Rubber-TSNR (ISNR-20)","")</f>
        <v/>
      </c>
      <c r="J389" s="10">
        <f>IF(H389="NRFC","ISNR20","")</f>
        <v/>
      </c>
      <c r="K389" s="35">
        <f>_xlfn.SINGLE(IF(F389="","",_xlfn.XLOOKUP(F389,purchase!F:F,purchase!N:N,"")))</f>
        <v/>
      </c>
      <c r="L389" s="4" t="n"/>
      <c r="M389" s="86" t="n"/>
      <c r="N389" s="35">
        <f>IF(F389="","",
MAX(0,
_xlfn.XLOOKUP(F389,purchase!F:F,purchase!N:N,"")
-
SUMIFS(L:L,F:F,F389)))</f>
        <v/>
      </c>
      <c r="O389" s="35">
        <f>IF(OR(L389="",M389=""),"",L389-M389)</f>
        <v/>
      </c>
      <c r="P389" s="89">
        <f>_xlfn.SINGLE(IF(F389="","",_xlfn.XLOOKUP(F389,purchase!F:F,purchase!O:O,"")))</f>
        <v/>
      </c>
      <c r="Q389" s="83">
        <f>IF(OR(L389="",M389=""),"",M389/L389)</f>
        <v/>
      </c>
      <c r="R389" s="91">
        <f>IF(OR(P389="",Q389=""),"",Q389-P389)</f>
        <v/>
      </c>
    </row>
    <row r="390">
      <c r="A390" s="25" t="n">
        <v>386</v>
      </c>
      <c r="B390" s="26">
        <f>IF(OR(C390="",F390=""),"",
"PRD-" &amp;
TEXT(DAY(C390),"00") &amp;
CHOOSE(MONTH(C390),"A","B","C","D","E","F","G","H","I","J","K","L") &amp;
TEXT(YEAR(C390),"00") &amp;
"-" &amp;
RIGHT(F390,4))</f>
        <v/>
      </c>
      <c r="C390" s="27" t="n"/>
      <c r="D390" s="26">
        <f>IF(F390="","",_xlfn.XLOOKUP(F390,purchase!F:F,purchase!B:B,""))</f>
        <v/>
      </c>
      <c r="E390" s="26">
        <f>IF(F390="","",_xlfn.XLOOKUP(F390,purchase!F:F,purchase!C:C,""))</f>
        <v/>
      </c>
      <c r="F390" s="4" t="n"/>
      <c r="G390" s="10">
        <f>IF(H390="NRFC","Natural Rubber Field Coagulam","")</f>
        <v/>
      </c>
      <c r="H390" s="10">
        <f>IF(F390="","",_xlfn.XLOOKUP(F390,purchase!F:F,purchase!E:E,""))</f>
        <v/>
      </c>
      <c r="I390" s="10">
        <f>IF(J390="ISNR20","Natural Rubber-TSNR (ISNR-20)","")</f>
        <v/>
      </c>
      <c r="J390" s="10">
        <f>IF(H390="NRFC","ISNR20","")</f>
        <v/>
      </c>
      <c r="K390" s="35">
        <f>_xlfn.SINGLE(IF(F390="","",_xlfn.XLOOKUP(F390,purchase!F:F,purchase!N:N,"")))</f>
        <v/>
      </c>
      <c r="L390" s="4" t="n"/>
      <c r="M390" s="86" t="n"/>
      <c r="N390" s="35">
        <f>IF(F390="","",
MAX(0,
_xlfn.XLOOKUP(F390,purchase!F:F,purchase!N:N,"")
-
SUMIFS(L:L,F:F,F390)))</f>
        <v/>
      </c>
      <c r="O390" s="35">
        <f>IF(OR(L390="",M390=""),"",L390-M390)</f>
        <v/>
      </c>
      <c r="P390" s="89">
        <f>_xlfn.SINGLE(IF(F390="","",_xlfn.XLOOKUP(F390,purchase!F:F,purchase!O:O,"")))</f>
        <v/>
      </c>
      <c r="Q390" s="83">
        <f>IF(OR(L390="",M390=""),"",M390/L390)</f>
        <v/>
      </c>
      <c r="R390" s="91">
        <f>IF(OR(P390="",Q390=""),"",Q390-P390)</f>
        <v/>
      </c>
    </row>
    <row r="391">
      <c r="A391" s="25" t="n">
        <v>387</v>
      </c>
      <c r="B391" s="26">
        <f>IF(OR(C391="",F391=""),"",
"PRD-" &amp;
TEXT(DAY(C391),"00") &amp;
CHOOSE(MONTH(C391),"A","B","C","D","E","F","G","H","I","J","K","L") &amp;
TEXT(YEAR(C391),"00") &amp;
"-" &amp;
RIGHT(F391,4))</f>
        <v/>
      </c>
      <c r="C391" s="27" t="n"/>
      <c r="D391" s="26">
        <f>IF(F391="","",_xlfn.XLOOKUP(F391,purchase!F:F,purchase!B:B,""))</f>
        <v/>
      </c>
      <c r="E391" s="26">
        <f>IF(F391="","",_xlfn.XLOOKUP(F391,purchase!F:F,purchase!C:C,""))</f>
        <v/>
      </c>
      <c r="F391" s="4" t="n"/>
      <c r="G391" s="10">
        <f>IF(H391="NRFC","Natural Rubber Field Coagulam","")</f>
        <v/>
      </c>
      <c r="H391" s="10">
        <f>IF(F391="","",_xlfn.XLOOKUP(F391,purchase!F:F,purchase!E:E,""))</f>
        <v/>
      </c>
      <c r="I391" s="10">
        <f>IF(J391="ISNR20","Natural Rubber-TSNR (ISNR-20)","")</f>
        <v/>
      </c>
      <c r="J391" s="10">
        <f>IF(H391="NRFC","ISNR20","")</f>
        <v/>
      </c>
      <c r="K391" s="35">
        <f>_xlfn.SINGLE(IF(F391="","",_xlfn.XLOOKUP(F391,purchase!F:F,purchase!N:N,"")))</f>
        <v/>
      </c>
      <c r="L391" s="4" t="n"/>
      <c r="M391" s="86" t="n"/>
      <c r="N391" s="35">
        <f>IF(F391="","",
MAX(0,
_xlfn.XLOOKUP(F391,purchase!F:F,purchase!N:N,"")
-
SUMIFS(L:L,F:F,F391)))</f>
        <v/>
      </c>
      <c r="O391" s="35">
        <f>IF(OR(L391="",M391=""),"",L391-M391)</f>
        <v/>
      </c>
      <c r="P391" s="89">
        <f>_xlfn.SINGLE(IF(F391="","",_xlfn.XLOOKUP(F391,purchase!F:F,purchase!O:O,"")))</f>
        <v/>
      </c>
      <c r="Q391" s="83">
        <f>IF(OR(L391="",M391=""),"",M391/L391)</f>
        <v/>
      </c>
      <c r="R391" s="91">
        <f>IF(OR(P391="",Q391=""),"",Q391-P391)</f>
        <v/>
      </c>
    </row>
    <row r="392">
      <c r="A392" s="25" t="n">
        <v>388</v>
      </c>
      <c r="B392" s="26">
        <f>IF(OR(C392="",F392=""),"",
"PRD-" &amp;
TEXT(DAY(C392),"00") &amp;
CHOOSE(MONTH(C392),"A","B","C","D","E","F","G","H","I","J","K","L") &amp;
TEXT(YEAR(C392),"00") &amp;
"-" &amp;
RIGHT(F392,4))</f>
        <v/>
      </c>
      <c r="C392" s="27" t="n"/>
      <c r="D392" s="26">
        <f>IF(F392="","",_xlfn.XLOOKUP(F392,purchase!F:F,purchase!B:B,""))</f>
        <v/>
      </c>
      <c r="E392" s="26">
        <f>IF(F392="","",_xlfn.XLOOKUP(F392,purchase!F:F,purchase!C:C,""))</f>
        <v/>
      </c>
      <c r="F392" s="4" t="n"/>
      <c r="G392" s="10">
        <f>IF(H392="NRFC","Natural Rubber Field Coagulam","")</f>
        <v/>
      </c>
      <c r="H392" s="10">
        <f>IF(F392="","",_xlfn.XLOOKUP(F392,purchase!F:F,purchase!E:E,""))</f>
        <v/>
      </c>
      <c r="I392" s="10">
        <f>IF(J392="ISNR20","Natural Rubber-TSNR (ISNR-20)","")</f>
        <v/>
      </c>
      <c r="J392" s="10">
        <f>IF(H392="NRFC","ISNR20","")</f>
        <v/>
      </c>
      <c r="K392" s="35">
        <f>_xlfn.SINGLE(IF(F392="","",_xlfn.XLOOKUP(F392,purchase!F:F,purchase!N:N,"")))</f>
        <v/>
      </c>
      <c r="L392" s="4" t="n"/>
      <c r="M392" s="86" t="n"/>
      <c r="N392" s="35">
        <f>IF(F392="","",
MAX(0,
_xlfn.XLOOKUP(F392,purchase!F:F,purchase!N:N,"")
-
SUMIFS(L:L,F:F,F392)))</f>
        <v/>
      </c>
      <c r="O392" s="35">
        <f>IF(OR(L392="",M392=""),"",L392-M392)</f>
        <v/>
      </c>
      <c r="P392" s="89">
        <f>_xlfn.SINGLE(IF(F392="","",_xlfn.XLOOKUP(F392,purchase!F:F,purchase!O:O,"")))</f>
        <v/>
      </c>
      <c r="Q392" s="83">
        <f>IF(OR(L392="",M392=""),"",M392/L392)</f>
        <v/>
      </c>
      <c r="R392" s="91">
        <f>IF(OR(P392="",Q392=""),"",Q392-P392)</f>
        <v/>
      </c>
    </row>
    <row r="393">
      <c r="A393" s="25" t="n">
        <v>389</v>
      </c>
      <c r="B393" s="26">
        <f>IF(OR(C393="",F393=""),"",
"PRD-" &amp;
TEXT(DAY(C393),"00") &amp;
CHOOSE(MONTH(C393),"A","B","C","D","E","F","G","H","I","J","K","L") &amp;
TEXT(YEAR(C393),"00") &amp;
"-" &amp;
RIGHT(F393,4))</f>
        <v/>
      </c>
      <c r="C393" s="27" t="n"/>
      <c r="D393" s="26">
        <f>IF(F393="","",_xlfn.XLOOKUP(F393,purchase!F:F,purchase!B:B,""))</f>
        <v/>
      </c>
      <c r="E393" s="26">
        <f>IF(F393="","",_xlfn.XLOOKUP(F393,purchase!F:F,purchase!C:C,""))</f>
        <v/>
      </c>
      <c r="F393" s="4" t="n"/>
      <c r="G393" s="10">
        <f>IF(H393="NRFC","Natural Rubber Field Coagulam","")</f>
        <v/>
      </c>
      <c r="H393" s="10">
        <f>IF(F393="","",_xlfn.XLOOKUP(F393,purchase!F:F,purchase!E:E,""))</f>
        <v/>
      </c>
      <c r="I393" s="10">
        <f>IF(J393="ISNR20","Natural Rubber-TSNR (ISNR-20)","")</f>
        <v/>
      </c>
      <c r="J393" s="10">
        <f>IF(H393="NRFC","ISNR20","")</f>
        <v/>
      </c>
      <c r="K393" s="35">
        <f>_xlfn.SINGLE(IF(F393="","",_xlfn.XLOOKUP(F393,purchase!F:F,purchase!N:N,"")))</f>
        <v/>
      </c>
      <c r="L393" s="4" t="n"/>
      <c r="M393" s="86" t="n"/>
      <c r="N393" s="35">
        <f>IF(F393="","",
MAX(0,
_xlfn.XLOOKUP(F393,purchase!F:F,purchase!N:N,"")
-
SUMIFS(L:L,F:F,F393)))</f>
        <v/>
      </c>
      <c r="O393" s="35">
        <f>IF(OR(L393="",M393=""),"",L393-M393)</f>
        <v/>
      </c>
      <c r="P393" s="89">
        <f>_xlfn.SINGLE(IF(F393="","",_xlfn.XLOOKUP(F393,purchase!F:F,purchase!O:O,"")))</f>
        <v/>
      </c>
      <c r="Q393" s="83">
        <f>IF(OR(L393="",M393=""),"",M393/L393)</f>
        <v/>
      </c>
      <c r="R393" s="91">
        <f>IF(OR(P393="",Q393=""),"",Q393-P393)</f>
        <v/>
      </c>
    </row>
    <row r="394">
      <c r="A394" s="25" t="n">
        <v>390</v>
      </c>
      <c r="B394" s="26">
        <f>IF(OR(C394="",F394=""),"",
"PRD-" &amp;
TEXT(DAY(C394),"00") &amp;
CHOOSE(MONTH(C394),"A","B","C","D","E","F","G","H","I","J","K","L") &amp;
TEXT(YEAR(C394),"00") &amp;
"-" &amp;
RIGHT(F394,4))</f>
        <v/>
      </c>
      <c r="C394" s="27" t="n"/>
      <c r="D394" s="26">
        <f>IF(F394="","",_xlfn.XLOOKUP(F394,purchase!F:F,purchase!B:B,""))</f>
        <v/>
      </c>
      <c r="E394" s="26">
        <f>IF(F394="","",_xlfn.XLOOKUP(F394,purchase!F:F,purchase!C:C,""))</f>
        <v/>
      </c>
      <c r="F394" s="4" t="n"/>
      <c r="G394" s="10">
        <f>IF(H394="NRFC","Natural Rubber Field Coagulam","")</f>
        <v/>
      </c>
      <c r="H394" s="10">
        <f>IF(F394="","",_xlfn.XLOOKUP(F394,purchase!F:F,purchase!E:E,""))</f>
        <v/>
      </c>
      <c r="I394" s="10">
        <f>IF(J394="ISNR20","Natural Rubber-TSNR (ISNR-20)","")</f>
        <v/>
      </c>
      <c r="J394" s="10">
        <f>IF(H394="NRFC","ISNR20","")</f>
        <v/>
      </c>
      <c r="K394" s="35">
        <f>_xlfn.SINGLE(IF(F394="","",_xlfn.XLOOKUP(F394,purchase!F:F,purchase!N:N,"")))</f>
        <v/>
      </c>
      <c r="L394" s="4" t="n"/>
      <c r="M394" s="86" t="n"/>
      <c r="N394" s="35">
        <f>IF(F394="","",
MAX(0,
_xlfn.XLOOKUP(F394,purchase!F:F,purchase!N:N,"")
-
SUMIFS(L:L,F:F,F394)))</f>
        <v/>
      </c>
      <c r="O394" s="35">
        <f>IF(OR(L394="",M394=""),"",L394-M394)</f>
        <v/>
      </c>
      <c r="P394" s="89">
        <f>_xlfn.SINGLE(IF(F394="","",_xlfn.XLOOKUP(F394,purchase!F:F,purchase!O:O,"")))</f>
        <v/>
      </c>
      <c r="Q394" s="83">
        <f>IF(OR(L394="",M394=""),"",M394/L394)</f>
        <v/>
      </c>
      <c r="R394" s="91">
        <f>IF(OR(P394="",Q394=""),"",Q394-P394)</f>
        <v/>
      </c>
    </row>
    <row r="395">
      <c r="A395" s="25" t="n">
        <v>391</v>
      </c>
      <c r="B395" s="26">
        <f>IF(OR(C395="",F395=""),"",
"PRD-" &amp;
TEXT(DAY(C395),"00") &amp;
CHOOSE(MONTH(C395),"A","B","C","D","E","F","G","H","I","J","K","L") &amp;
TEXT(YEAR(C395),"00") &amp;
"-" &amp;
RIGHT(F395,4))</f>
        <v/>
      </c>
      <c r="C395" s="27" t="n"/>
      <c r="D395" s="26">
        <f>IF(F395="","",_xlfn.XLOOKUP(F395,purchase!F:F,purchase!B:B,""))</f>
        <v/>
      </c>
      <c r="E395" s="26">
        <f>IF(F395="","",_xlfn.XLOOKUP(F395,purchase!F:F,purchase!C:C,""))</f>
        <v/>
      </c>
      <c r="F395" s="4" t="n"/>
      <c r="G395" s="10">
        <f>IF(H395="NRFC","Natural Rubber Field Coagulam","")</f>
        <v/>
      </c>
      <c r="H395" s="10">
        <f>IF(F395="","",_xlfn.XLOOKUP(F395,purchase!F:F,purchase!E:E,""))</f>
        <v/>
      </c>
      <c r="I395" s="10">
        <f>IF(J395="ISNR20","Natural Rubber-TSNR (ISNR-20)","")</f>
        <v/>
      </c>
      <c r="J395" s="10">
        <f>IF(H395="NRFC","ISNR20","")</f>
        <v/>
      </c>
      <c r="K395" s="35">
        <f>_xlfn.SINGLE(IF(F395="","",_xlfn.XLOOKUP(F395,purchase!F:F,purchase!N:N,"")))</f>
        <v/>
      </c>
      <c r="L395" s="4" t="n"/>
      <c r="M395" s="86" t="n"/>
      <c r="N395" s="35">
        <f>IF(F395="","",
MAX(0,
_xlfn.XLOOKUP(F395,purchase!F:F,purchase!N:N,"")
-
SUMIFS(L:L,F:F,F395)))</f>
        <v/>
      </c>
      <c r="O395" s="35">
        <f>IF(OR(L395="",M395=""),"",L395-M395)</f>
        <v/>
      </c>
      <c r="P395" s="89">
        <f>_xlfn.SINGLE(IF(F395="","",_xlfn.XLOOKUP(F395,purchase!F:F,purchase!O:O,"")))</f>
        <v/>
      </c>
      <c r="Q395" s="83">
        <f>IF(OR(L395="",M395=""),"",M395/L395)</f>
        <v/>
      </c>
      <c r="R395" s="91">
        <f>IF(OR(P395="",Q395=""),"",Q395-P395)</f>
        <v/>
      </c>
    </row>
    <row r="396">
      <c r="A396" s="25" t="n">
        <v>392</v>
      </c>
      <c r="B396" s="26">
        <f>IF(OR(C396="",F396=""),"",
"PRD-" &amp;
TEXT(DAY(C396),"00") &amp;
CHOOSE(MONTH(C396),"A","B","C","D","E","F","G","H","I","J","K","L") &amp;
TEXT(YEAR(C396),"00") &amp;
"-" &amp;
RIGHT(F396,4))</f>
        <v/>
      </c>
      <c r="C396" s="27" t="n"/>
      <c r="D396" s="26">
        <f>IF(F396="","",_xlfn.XLOOKUP(F396,purchase!F:F,purchase!B:B,""))</f>
        <v/>
      </c>
      <c r="E396" s="26">
        <f>IF(F396="","",_xlfn.XLOOKUP(F396,purchase!F:F,purchase!C:C,""))</f>
        <v/>
      </c>
      <c r="F396" s="4" t="n"/>
      <c r="G396" s="10">
        <f>IF(H396="NRFC","Natural Rubber Field Coagulam","")</f>
        <v/>
      </c>
      <c r="H396" s="10">
        <f>IF(F396="","",_xlfn.XLOOKUP(F396,purchase!F:F,purchase!E:E,""))</f>
        <v/>
      </c>
      <c r="I396" s="10">
        <f>IF(J396="ISNR20","Natural Rubber-TSNR (ISNR-20)","")</f>
        <v/>
      </c>
      <c r="J396" s="10">
        <f>IF(H396="NRFC","ISNR20","")</f>
        <v/>
      </c>
      <c r="K396" s="35">
        <f>_xlfn.SINGLE(IF(F396="","",_xlfn.XLOOKUP(F396,purchase!F:F,purchase!N:N,"")))</f>
        <v/>
      </c>
      <c r="L396" s="4" t="n"/>
      <c r="M396" s="86" t="n"/>
      <c r="N396" s="35">
        <f>IF(F396="","",
MAX(0,
_xlfn.XLOOKUP(F396,purchase!F:F,purchase!N:N,"")
-
SUMIFS(L:L,F:F,F396)))</f>
        <v/>
      </c>
      <c r="O396" s="35">
        <f>IF(OR(L396="",M396=""),"",L396-M396)</f>
        <v/>
      </c>
      <c r="P396" s="89">
        <f>_xlfn.SINGLE(IF(F396="","",_xlfn.XLOOKUP(F396,purchase!F:F,purchase!O:O,"")))</f>
        <v/>
      </c>
      <c r="Q396" s="83">
        <f>IF(OR(L396="",M396=""),"",M396/L396)</f>
        <v/>
      </c>
      <c r="R396" s="91">
        <f>IF(OR(P396="",Q396=""),"",Q396-P396)</f>
        <v/>
      </c>
    </row>
    <row r="397">
      <c r="A397" s="25" t="n">
        <v>393</v>
      </c>
      <c r="B397" s="26">
        <f>IF(OR(C397="",F397=""),"",
"PRD-" &amp;
TEXT(DAY(C397),"00") &amp;
CHOOSE(MONTH(C397),"A","B","C","D","E","F","G","H","I","J","K","L") &amp;
TEXT(YEAR(C397),"00") &amp;
"-" &amp;
RIGHT(F397,4))</f>
        <v/>
      </c>
      <c r="C397" s="27" t="n"/>
      <c r="D397" s="26">
        <f>IF(F397="","",_xlfn.XLOOKUP(F397,purchase!F:F,purchase!B:B,""))</f>
        <v/>
      </c>
      <c r="E397" s="26">
        <f>IF(F397="","",_xlfn.XLOOKUP(F397,purchase!F:F,purchase!C:C,""))</f>
        <v/>
      </c>
      <c r="F397" s="4" t="n"/>
      <c r="G397" s="10">
        <f>IF(H397="NRFC","Natural Rubber Field Coagulam","")</f>
        <v/>
      </c>
      <c r="H397" s="10">
        <f>IF(F397="","",_xlfn.XLOOKUP(F397,purchase!F:F,purchase!E:E,""))</f>
        <v/>
      </c>
      <c r="I397" s="10">
        <f>IF(J397="ISNR20","Natural Rubber-TSNR (ISNR-20)","")</f>
        <v/>
      </c>
      <c r="J397" s="10">
        <f>IF(H397="NRFC","ISNR20","")</f>
        <v/>
      </c>
      <c r="K397" s="35">
        <f>_xlfn.SINGLE(IF(F397="","",_xlfn.XLOOKUP(F397,purchase!F:F,purchase!N:N,"")))</f>
        <v/>
      </c>
      <c r="L397" s="4" t="n"/>
      <c r="M397" s="86" t="n"/>
      <c r="N397" s="35">
        <f>IF(F397="","",
MAX(0,
_xlfn.XLOOKUP(F397,purchase!F:F,purchase!N:N,"")
-
SUMIFS(L:L,F:F,F397)))</f>
        <v/>
      </c>
      <c r="O397" s="35">
        <f>IF(OR(L397="",M397=""),"",L397-M397)</f>
        <v/>
      </c>
      <c r="P397" s="89">
        <f>_xlfn.SINGLE(IF(F397="","",_xlfn.XLOOKUP(F397,purchase!F:F,purchase!O:O,"")))</f>
        <v/>
      </c>
      <c r="Q397" s="83">
        <f>IF(OR(L397="",M397=""),"",M397/L397)</f>
        <v/>
      </c>
      <c r="R397" s="91">
        <f>IF(OR(P397="",Q397=""),"",Q397-P397)</f>
        <v/>
      </c>
    </row>
    <row r="398">
      <c r="A398" s="25" t="n">
        <v>394</v>
      </c>
      <c r="B398" s="26">
        <f>IF(OR(C398="",F398=""),"",
"PRD-" &amp;
TEXT(DAY(C398),"00") &amp;
CHOOSE(MONTH(C398),"A","B","C","D","E","F","G","H","I","J","K","L") &amp;
TEXT(YEAR(C398),"00") &amp;
"-" &amp;
RIGHT(F398,4))</f>
        <v/>
      </c>
      <c r="C398" s="27" t="n"/>
      <c r="D398" s="26">
        <f>IF(F398="","",_xlfn.XLOOKUP(F398,purchase!F:F,purchase!B:B,""))</f>
        <v/>
      </c>
      <c r="E398" s="26">
        <f>IF(F398="","",_xlfn.XLOOKUP(F398,purchase!F:F,purchase!C:C,""))</f>
        <v/>
      </c>
      <c r="F398" s="4" t="n"/>
      <c r="G398" s="10">
        <f>IF(H398="NRFC","Natural Rubber Field Coagulam","")</f>
        <v/>
      </c>
      <c r="H398" s="10">
        <f>IF(F398="","",_xlfn.XLOOKUP(F398,purchase!F:F,purchase!E:E,""))</f>
        <v/>
      </c>
      <c r="I398" s="10">
        <f>IF(J398="ISNR20","Natural Rubber-TSNR (ISNR-20)","")</f>
        <v/>
      </c>
      <c r="J398" s="10">
        <f>IF(H398="NRFC","ISNR20","")</f>
        <v/>
      </c>
      <c r="K398" s="35">
        <f>_xlfn.SINGLE(IF(F398="","",_xlfn.XLOOKUP(F398,purchase!F:F,purchase!N:N,"")))</f>
        <v/>
      </c>
      <c r="L398" s="4" t="n"/>
      <c r="M398" s="86" t="n"/>
      <c r="N398" s="35">
        <f>IF(F398="","",
MAX(0,
_xlfn.XLOOKUP(F398,purchase!F:F,purchase!N:N,"")
-
SUMIFS(L:L,F:F,F398)))</f>
        <v/>
      </c>
      <c r="O398" s="35">
        <f>IF(OR(L398="",M398=""),"",L398-M398)</f>
        <v/>
      </c>
      <c r="P398" s="89">
        <f>_xlfn.SINGLE(IF(F398="","",_xlfn.XLOOKUP(F398,purchase!F:F,purchase!O:O,"")))</f>
        <v/>
      </c>
      <c r="Q398" s="83">
        <f>IF(OR(L398="",M398=""),"",M398/L398)</f>
        <v/>
      </c>
      <c r="R398" s="91">
        <f>IF(OR(P398="",Q398=""),"",Q398-P398)</f>
        <v/>
      </c>
    </row>
    <row r="399">
      <c r="A399" s="25" t="n">
        <v>395</v>
      </c>
      <c r="B399" s="26">
        <f>IF(OR(C399="",F399=""),"",
"PRD-" &amp;
TEXT(DAY(C399),"00") &amp;
CHOOSE(MONTH(C399),"A","B","C","D","E","F","G","H","I","J","K","L") &amp;
TEXT(YEAR(C399),"00") &amp;
"-" &amp;
RIGHT(F399,4))</f>
        <v/>
      </c>
      <c r="C399" s="27" t="n"/>
      <c r="D399" s="26">
        <f>IF(F399="","",_xlfn.XLOOKUP(F399,purchase!F:F,purchase!B:B,""))</f>
        <v/>
      </c>
      <c r="E399" s="26">
        <f>IF(F399="","",_xlfn.XLOOKUP(F399,purchase!F:F,purchase!C:C,""))</f>
        <v/>
      </c>
      <c r="F399" s="4" t="n"/>
      <c r="G399" s="10">
        <f>IF(H399="NRFC","Natural Rubber Field Coagulam","")</f>
        <v/>
      </c>
      <c r="H399" s="10">
        <f>IF(F399="","",_xlfn.XLOOKUP(F399,purchase!F:F,purchase!E:E,""))</f>
        <v/>
      </c>
      <c r="I399" s="10">
        <f>IF(J399="ISNR20","Natural Rubber-TSNR (ISNR-20)","")</f>
        <v/>
      </c>
      <c r="J399" s="10">
        <f>IF(H399="NRFC","ISNR20","")</f>
        <v/>
      </c>
      <c r="K399" s="35">
        <f>_xlfn.SINGLE(IF(F399="","",_xlfn.XLOOKUP(F399,purchase!F:F,purchase!N:N,"")))</f>
        <v/>
      </c>
      <c r="L399" s="4" t="n"/>
      <c r="M399" s="86" t="n"/>
      <c r="N399" s="35">
        <f>IF(F399="","",
MAX(0,
_xlfn.XLOOKUP(F399,purchase!F:F,purchase!N:N,"")
-
SUMIFS(L:L,F:F,F399)))</f>
        <v/>
      </c>
      <c r="O399" s="35">
        <f>IF(OR(L399="",M399=""),"",L399-M399)</f>
        <v/>
      </c>
      <c r="P399" s="89">
        <f>_xlfn.SINGLE(IF(F399="","",_xlfn.XLOOKUP(F399,purchase!F:F,purchase!O:O,"")))</f>
        <v/>
      </c>
      <c r="Q399" s="83">
        <f>IF(OR(L399="",M399=""),"",M399/L399)</f>
        <v/>
      </c>
      <c r="R399" s="91">
        <f>IF(OR(P399="",Q399=""),"",Q399-P399)</f>
        <v/>
      </c>
    </row>
    <row r="400">
      <c r="A400" s="25" t="n">
        <v>396</v>
      </c>
      <c r="B400" s="26">
        <f>IF(OR(C400="",F400=""),"",
"PRD-" &amp;
TEXT(DAY(C400),"00") &amp;
CHOOSE(MONTH(C400),"A","B","C","D","E","F","G","H","I","J","K","L") &amp;
TEXT(YEAR(C400),"00") &amp;
"-" &amp;
RIGHT(F400,4))</f>
        <v/>
      </c>
      <c r="C400" s="27" t="n"/>
      <c r="D400" s="26">
        <f>IF(F400="","",_xlfn.XLOOKUP(F400,purchase!F:F,purchase!B:B,""))</f>
        <v/>
      </c>
      <c r="E400" s="26">
        <f>IF(F400="","",_xlfn.XLOOKUP(F400,purchase!F:F,purchase!C:C,""))</f>
        <v/>
      </c>
      <c r="F400" s="4" t="n"/>
      <c r="G400" s="10">
        <f>IF(H400="NRFC","Natural Rubber Field Coagulam","")</f>
        <v/>
      </c>
      <c r="H400" s="10">
        <f>IF(F400="","",_xlfn.XLOOKUP(F400,purchase!F:F,purchase!E:E,""))</f>
        <v/>
      </c>
      <c r="I400" s="10">
        <f>IF(J400="ISNR20","Natural Rubber-TSNR (ISNR-20)","")</f>
        <v/>
      </c>
      <c r="J400" s="10">
        <f>IF(H400="NRFC","ISNR20","")</f>
        <v/>
      </c>
      <c r="K400" s="35">
        <f>_xlfn.SINGLE(IF(F400="","",_xlfn.XLOOKUP(F400,purchase!F:F,purchase!N:N,"")))</f>
        <v/>
      </c>
      <c r="L400" s="4" t="n"/>
      <c r="M400" s="86" t="n"/>
      <c r="N400" s="35">
        <f>IF(F400="","",
MAX(0,
_xlfn.XLOOKUP(F400,purchase!F:F,purchase!N:N,"")
-
SUMIFS(L:L,F:F,F400)))</f>
        <v/>
      </c>
      <c r="O400" s="35">
        <f>IF(OR(L400="",M400=""),"",L400-M400)</f>
        <v/>
      </c>
      <c r="P400" s="89">
        <f>_xlfn.SINGLE(IF(F400="","",_xlfn.XLOOKUP(F400,purchase!F:F,purchase!O:O,"")))</f>
        <v/>
      </c>
      <c r="Q400" s="83">
        <f>IF(OR(L400="",M400=""),"",M400/L400)</f>
        <v/>
      </c>
      <c r="R400" s="91">
        <f>IF(OR(P400="",Q400=""),"",Q400-P400)</f>
        <v/>
      </c>
    </row>
    <row r="401">
      <c r="A401" s="25" t="n">
        <v>397</v>
      </c>
      <c r="B401" s="26">
        <f>IF(OR(C401="",F401=""),"",
"PRD-" &amp;
TEXT(DAY(C401),"00") &amp;
CHOOSE(MONTH(C401),"A","B","C","D","E","F","G","H","I","J","K","L") &amp;
TEXT(YEAR(C401),"00") &amp;
"-" &amp;
RIGHT(F401,4))</f>
        <v/>
      </c>
      <c r="C401" s="27" t="n"/>
      <c r="D401" s="26">
        <f>IF(F401="","",_xlfn.XLOOKUP(F401,purchase!F:F,purchase!B:B,""))</f>
        <v/>
      </c>
      <c r="E401" s="26">
        <f>IF(F401="","",_xlfn.XLOOKUP(F401,purchase!F:F,purchase!C:C,""))</f>
        <v/>
      </c>
      <c r="F401" s="4" t="n"/>
      <c r="G401" s="10">
        <f>IF(H401="NRFC","Natural Rubber Field Coagulam","")</f>
        <v/>
      </c>
      <c r="H401" s="10">
        <f>IF(F401="","",_xlfn.XLOOKUP(F401,purchase!F:F,purchase!E:E,""))</f>
        <v/>
      </c>
      <c r="I401" s="10">
        <f>IF(J401="ISNR20","Natural Rubber-TSNR (ISNR-20)","")</f>
        <v/>
      </c>
      <c r="J401" s="10">
        <f>IF(H401="NRFC","ISNR20","")</f>
        <v/>
      </c>
      <c r="K401" s="35">
        <f>_xlfn.SINGLE(IF(F401="","",_xlfn.XLOOKUP(F401,purchase!F:F,purchase!N:N,"")))</f>
        <v/>
      </c>
      <c r="L401" s="4" t="n"/>
      <c r="M401" s="86" t="n"/>
      <c r="N401" s="35">
        <f>IF(F401="","",
MAX(0,
_xlfn.XLOOKUP(F401,purchase!F:F,purchase!N:N,"")
-
SUMIFS(L:L,F:F,F401)))</f>
        <v/>
      </c>
      <c r="O401" s="35">
        <f>IF(OR(L401="",M401=""),"",L401-M401)</f>
        <v/>
      </c>
      <c r="P401" s="89">
        <f>_xlfn.SINGLE(IF(F401="","",_xlfn.XLOOKUP(F401,purchase!F:F,purchase!O:O,"")))</f>
        <v/>
      </c>
      <c r="Q401" s="83">
        <f>IF(OR(L401="",M401=""),"",M401/L401)</f>
        <v/>
      </c>
      <c r="R401" s="91">
        <f>IF(OR(P401="",Q401=""),"",Q401-P401)</f>
        <v/>
      </c>
    </row>
    <row r="402">
      <c r="A402" s="25" t="n">
        <v>398</v>
      </c>
      <c r="B402" s="26">
        <f>IF(OR(C402="",F402=""),"",
"PRD-" &amp;
TEXT(DAY(C402),"00") &amp;
CHOOSE(MONTH(C402),"A","B","C","D","E","F","G","H","I","J","K","L") &amp;
TEXT(YEAR(C402),"00") &amp;
"-" &amp;
RIGHT(F402,4))</f>
        <v/>
      </c>
      <c r="C402" s="27" t="n"/>
      <c r="D402" s="26">
        <f>IF(F402="","",_xlfn.XLOOKUP(F402,purchase!F:F,purchase!B:B,""))</f>
        <v/>
      </c>
      <c r="E402" s="26">
        <f>IF(F402="","",_xlfn.XLOOKUP(F402,purchase!F:F,purchase!C:C,""))</f>
        <v/>
      </c>
      <c r="F402" s="4" t="n"/>
      <c r="G402" s="10">
        <f>IF(H402="NRFC","Natural Rubber Field Coagulam","")</f>
        <v/>
      </c>
      <c r="H402" s="10">
        <f>IF(F402="","",_xlfn.XLOOKUP(F402,purchase!F:F,purchase!E:E,""))</f>
        <v/>
      </c>
      <c r="I402" s="10">
        <f>IF(J402="ISNR20","Natural Rubber-TSNR (ISNR-20)","")</f>
        <v/>
      </c>
      <c r="J402" s="10">
        <f>IF(H402="NRFC","ISNR20","")</f>
        <v/>
      </c>
      <c r="K402" s="35">
        <f>_xlfn.SINGLE(IF(F402="","",_xlfn.XLOOKUP(F402,purchase!F:F,purchase!N:N,"")))</f>
        <v/>
      </c>
      <c r="L402" s="4" t="n"/>
      <c r="M402" s="86" t="n"/>
      <c r="N402" s="35">
        <f>IF(F402="","",
MAX(0,
_xlfn.XLOOKUP(F402,purchase!F:F,purchase!N:N,"")
-
SUMIFS(L:L,F:F,F402)))</f>
        <v/>
      </c>
      <c r="O402" s="35">
        <f>IF(OR(L402="",M402=""),"",L402-M402)</f>
        <v/>
      </c>
      <c r="P402" s="89">
        <f>_xlfn.SINGLE(IF(F402="","",_xlfn.XLOOKUP(F402,purchase!F:F,purchase!O:O,"")))</f>
        <v/>
      </c>
      <c r="Q402" s="83">
        <f>IF(OR(L402="",M402=""),"",M402/L402)</f>
        <v/>
      </c>
      <c r="R402" s="91">
        <f>IF(OR(P402="",Q402=""),"",Q402-P402)</f>
        <v/>
      </c>
    </row>
    <row r="403">
      <c r="A403" s="25" t="n">
        <v>399</v>
      </c>
      <c r="B403" s="26">
        <f>IF(OR(C403="",F403=""),"",
"PRD-" &amp;
TEXT(DAY(C403),"00") &amp;
CHOOSE(MONTH(C403),"A","B","C","D","E","F","G","H","I","J","K","L") &amp;
TEXT(YEAR(C403),"00") &amp;
"-" &amp;
RIGHT(F403,4))</f>
        <v/>
      </c>
      <c r="C403" s="27" t="n"/>
      <c r="D403" s="26">
        <f>IF(F403="","",_xlfn.XLOOKUP(F403,purchase!F:F,purchase!B:B,""))</f>
        <v/>
      </c>
      <c r="E403" s="26">
        <f>IF(F403="","",_xlfn.XLOOKUP(F403,purchase!F:F,purchase!C:C,""))</f>
        <v/>
      </c>
      <c r="F403" s="4" t="n"/>
      <c r="G403" s="10">
        <f>IF(H403="NRFC","Natural Rubber Field Coagulam","")</f>
        <v/>
      </c>
      <c r="H403" s="10">
        <f>IF(F403="","",_xlfn.XLOOKUP(F403,purchase!F:F,purchase!E:E,""))</f>
        <v/>
      </c>
      <c r="I403" s="10">
        <f>IF(J403="ISNR20","Natural Rubber-TSNR (ISNR-20)","")</f>
        <v/>
      </c>
      <c r="J403" s="10">
        <f>IF(H403="NRFC","ISNR20","")</f>
        <v/>
      </c>
      <c r="K403" s="35">
        <f>_xlfn.SINGLE(IF(F403="","",_xlfn.XLOOKUP(F403,purchase!F:F,purchase!N:N,"")))</f>
        <v/>
      </c>
      <c r="L403" s="4" t="n"/>
      <c r="M403" s="86" t="n"/>
      <c r="N403" s="35">
        <f>IF(F403="","",
MAX(0,
_xlfn.XLOOKUP(F403,purchase!F:F,purchase!N:N,"")
-
SUMIFS(L:L,F:F,F403)))</f>
        <v/>
      </c>
      <c r="O403" s="35">
        <f>IF(OR(L403="",M403=""),"",L403-M403)</f>
        <v/>
      </c>
      <c r="P403" s="89">
        <f>_xlfn.SINGLE(IF(F403="","",_xlfn.XLOOKUP(F403,purchase!F:F,purchase!O:O,"")))</f>
        <v/>
      </c>
      <c r="Q403" s="83">
        <f>IF(OR(L403="",M403=""),"",M403/L403)</f>
        <v/>
      </c>
      <c r="R403" s="91">
        <f>IF(OR(P403="",Q403=""),"",Q403-P403)</f>
        <v/>
      </c>
    </row>
    <row r="404">
      <c r="A404" s="25" t="n">
        <v>400</v>
      </c>
      <c r="B404" s="26">
        <f>IF(OR(C404="",F404=""),"",
"PRD-" &amp;
TEXT(DAY(C404),"00") &amp;
CHOOSE(MONTH(C404),"A","B","C","D","E","F","G","H","I","J","K","L") &amp;
TEXT(YEAR(C404),"00") &amp;
"-" &amp;
RIGHT(F404,4))</f>
        <v/>
      </c>
      <c r="C404" s="27" t="n"/>
      <c r="D404" s="26">
        <f>IF(F404="","",_xlfn.XLOOKUP(F404,purchase!F:F,purchase!B:B,""))</f>
        <v/>
      </c>
      <c r="E404" s="26">
        <f>IF(F404="","",_xlfn.XLOOKUP(F404,purchase!F:F,purchase!C:C,""))</f>
        <v/>
      </c>
      <c r="F404" s="4" t="n"/>
      <c r="G404" s="10">
        <f>IF(H404="NRFC","Natural Rubber Field Coagulam","")</f>
        <v/>
      </c>
      <c r="H404" s="10">
        <f>IF(F404="","",_xlfn.XLOOKUP(F404,purchase!F:F,purchase!E:E,""))</f>
        <v/>
      </c>
      <c r="I404" s="10">
        <f>IF(J404="ISNR20","Natural Rubber-TSNR (ISNR-20)","")</f>
        <v/>
      </c>
      <c r="J404" s="10">
        <f>IF(H404="NRFC","ISNR20","")</f>
        <v/>
      </c>
      <c r="K404" s="35">
        <f>_xlfn.SINGLE(IF(F404="","",_xlfn.XLOOKUP(F404,purchase!F:F,purchase!N:N,"")))</f>
        <v/>
      </c>
      <c r="L404" s="4" t="n"/>
      <c r="M404" s="86" t="n"/>
      <c r="N404" s="35">
        <f>IF(F404="","",
MAX(0,
_xlfn.XLOOKUP(F404,purchase!F:F,purchase!N:N,"")
-
SUMIFS(L:L,F:F,F404)))</f>
        <v/>
      </c>
      <c r="O404" s="35">
        <f>IF(OR(L404="",M404=""),"",L404-M404)</f>
        <v/>
      </c>
      <c r="P404" s="89">
        <f>_xlfn.SINGLE(IF(F404="","",_xlfn.XLOOKUP(F404,purchase!F:F,purchase!O:O,"")))</f>
        <v/>
      </c>
      <c r="Q404" s="83">
        <f>IF(OR(L404="",M404=""),"",M404/L404)</f>
        <v/>
      </c>
      <c r="R404" s="91">
        <f>IF(OR(P404="",Q404=""),"",Q404-P404)</f>
        <v/>
      </c>
    </row>
    <row r="405">
      <c r="A405" s="25" t="n">
        <v>401</v>
      </c>
      <c r="B405" s="26">
        <f>IF(OR(C405="",F405=""),"",
"PRD-" &amp;
TEXT(DAY(C405),"00") &amp;
CHOOSE(MONTH(C405),"A","B","C","D","E","F","G","H","I","J","K","L") &amp;
TEXT(YEAR(C405),"00") &amp;
"-" &amp;
RIGHT(F405,4))</f>
        <v/>
      </c>
      <c r="C405" s="27" t="n"/>
      <c r="D405" s="26">
        <f>IF(F405="","",_xlfn.XLOOKUP(F405,purchase!F:F,purchase!B:B,""))</f>
        <v/>
      </c>
      <c r="E405" s="26">
        <f>IF(F405="","",_xlfn.XLOOKUP(F405,purchase!F:F,purchase!C:C,""))</f>
        <v/>
      </c>
      <c r="F405" s="4" t="n"/>
      <c r="G405" s="10">
        <f>IF(H405="NRFC","Natural Rubber Field Coagulam","")</f>
        <v/>
      </c>
      <c r="H405" s="10">
        <f>IF(F405="","",_xlfn.XLOOKUP(F405,purchase!F:F,purchase!E:E,""))</f>
        <v/>
      </c>
      <c r="I405" s="10">
        <f>IF(J405="ISNR20","Natural Rubber-TSNR (ISNR-20)","")</f>
        <v/>
      </c>
      <c r="J405" s="10">
        <f>IF(H405="NRFC","ISNR20","")</f>
        <v/>
      </c>
      <c r="K405" s="35">
        <f>_xlfn.SINGLE(IF(F405="","",_xlfn.XLOOKUP(F405,purchase!F:F,purchase!N:N,"")))</f>
        <v/>
      </c>
      <c r="L405" s="4" t="n"/>
      <c r="M405" s="86" t="n"/>
      <c r="N405" s="35">
        <f>IF(F405="","",
MAX(0,
_xlfn.XLOOKUP(F405,purchase!F:F,purchase!N:N,"")
-
SUMIFS(L:L,F:F,F405)))</f>
        <v/>
      </c>
      <c r="O405" s="35">
        <f>IF(OR(L405="",M405=""),"",L405-M405)</f>
        <v/>
      </c>
      <c r="P405" s="89">
        <f>_xlfn.SINGLE(IF(F405="","",_xlfn.XLOOKUP(F405,purchase!F:F,purchase!O:O,"")))</f>
        <v/>
      </c>
      <c r="Q405" s="83">
        <f>IF(OR(L405="",M405=""),"",M405/L405)</f>
        <v/>
      </c>
      <c r="R405" s="91">
        <f>IF(OR(P405="",Q405=""),"",Q405-P405)</f>
        <v/>
      </c>
    </row>
    <row r="406">
      <c r="A406" s="25" t="n">
        <v>402</v>
      </c>
      <c r="B406" s="26">
        <f>IF(OR(C406="",F406=""),"",
"PRD-" &amp;
TEXT(DAY(C406),"00") &amp;
CHOOSE(MONTH(C406),"A","B","C","D","E","F","G","H","I","J","K","L") &amp;
TEXT(YEAR(C406),"00") &amp;
"-" &amp;
RIGHT(F406,4))</f>
        <v/>
      </c>
      <c r="C406" s="27" t="n"/>
      <c r="D406" s="26">
        <f>IF(F406="","",_xlfn.XLOOKUP(F406,purchase!F:F,purchase!B:B,""))</f>
        <v/>
      </c>
      <c r="E406" s="26">
        <f>IF(F406="","",_xlfn.XLOOKUP(F406,purchase!F:F,purchase!C:C,""))</f>
        <v/>
      </c>
      <c r="F406" s="4" t="n"/>
      <c r="G406" s="10">
        <f>IF(H406="NRFC","Natural Rubber Field Coagulam","")</f>
        <v/>
      </c>
      <c r="H406" s="10">
        <f>IF(F406="","",_xlfn.XLOOKUP(F406,purchase!F:F,purchase!E:E,""))</f>
        <v/>
      </c>
      <c r="I406" s="10">
        <f>IF(J406="ISNR20","Natural Rubber-TSNR (ISNR-20)","")</f>
        <v/>
      </c>
      <c r="J406" s="10">
        <f>IF(H406="NRFC","ISNR20","")</f>
        <v/>
      </c>
      <c r="K406" s="35">
        <f>_xlfn.SINGLE(IF(F406="","",_xlfn.XLOOKUP(F406,purchase!F:F,purchase!N:N,"")))</f>
        <v/>
      </c>
      <c r="L406" s="4" t="n"/>
      <c r="M406" s="86" t="n"/>
      <c r="N406" s="35">
        <f>IF(F406="","",
MAX(0,
_xlfn.XLOOKUP(F406,purchase!F:F,purchase!N:N,"")
-
SUMIFS(L:L,F:F,F406)))</f>
        <v/>
      </c>
      <c r="O406" s="35">
        <f>IF(OR(L406="",M406=""),"",L406-M406)</f>
        <v/>
      </c>
      <c r="P406" s="89">
        <f>_xlfn.SINGLE(IF(F406="","",_xlfn.XLOOKUP(F406,purchase!F:F,purchase!O:O,"")))</f>
        <v/>
      </c>
      <c r="Q406" s="83">
        <f>IF(OR(L406="",M406=""),"",M406/L406)</f>
        <v/>
      </c>
      <c r="R406" s="91">
        <f>IF(OR(P406="",Q406=""),"",Q406-P406)</f>
        <v/>
      </c>
    </row>
    <row r="407">
      <c r="A407" s="25" t="n">
        <v>403</v>
      </c>
      <c r="B407" s="26">
        <f>IF(OR(C407="",F407=""),"",
"PRD-" &amp;
TEXT(DAY(C407),"00") &amp;
CHOOSE(MONTH(C407),"A","B","C","D","E","F","G","H","I","J","K","L") &amp;
TEXT(YEAR(C407),"00") &amp;
"-" &amp;
RIGHT(F407,4))</f>
        <v/>
      </c>
      <c r="C407" s="27" t="n"/>
      <c r="D407" s="26">
        <f>IF(F407="","",_xlfn.XLOOKUP(F407,purchase!F:F,purchase!B:B,""))</f>
        <v/>
      </c>
      <c r="E407" s="26">
        <f>IF(F407="","",_xlfn.XLOOKUP(F407,purchase!F:F,purchase!C:C,""))</f>
        <v/>
      </c>
      <c r="F407" s="4" t="n"/>
      <c r="G407" s="10">
        <f>IF(H407="NRFC","Natural Rubber Field Coagulam","")</f>
        <v/>
      </c>
      <c r="H407" s="10">
        <f>IF(F407="","",_xlfn.XLOOKUP(F407,purchase!F:F,purchase!E:E,""))</f>
        <v/>
      </c>
      <c r="I407" s="10">
        <f>IF(J407="ISNR20","Natural Rubber-TSNR (ISNR-20)","")</f>
        <v/>
      </c>
      <c r="J407" s="10">
        <f>IF(H407="NRFC","ISNR20","")</f>
        <v/>
      </c>
      <c r="K407" s="35">
        <f>_xlfn.SINGLE(IF(F407="","",_xlfn.XLOOKUP(F407,purchase!F:F,purchase!N:N,"")))</f>
        <v/>
      </c>
      <c r="L407" s="4" t="n"/>
      <c r="M407" s="86" t="n"/>
      <c r="N407" s="35">
        <f>IF(F407="","",
MAX(0,
_xlfn.XLOOKUP(F407,purchase!F:F,purchase!N:N,"")
-
SUMIFS(L:L,F:F,F407)))</f>
        <v/>
      </c>
      <c r="O407" s="35">
        <f>IF(OR(L407="",M407=""),"",L407-M407)</f>
        <v/>
      </c>
      <c r="P407" s="89">
        <f>_xlfn.SINGLE(IF(F407="","",_xlfn.XLOOKUP(F407,purchase!F:F,purchase!O:O,"")))</f>
        <v/>
      </c>
      <c r="Q407" s="83">
        <f>IF(OR(L407="",M407=""),"",M407/L407)</f>
        <v/>
      </c>
      <c r="R407" s="91">
        <f>IF(OR(P407="",Q407=""),"",Q407-P407)</f>
        <v/>
      </c>
    </row>
    <row r="408">
      <c r="A408" s="25" t="n">
        <v>404</v>
      </c>
      <c r="B408" s="26">
        <f>IF(OR(C408="",F408=""),"",
"PRD-" &amp;
TEXT(DAY(C408),"00") &amp;
CHOOSE(MONTH(C408),"A","B","C","D","E","F","G","H","I","J","K","L") &amp;
TEXT(YEAR(C408),"00") &amp;
"-" &amp;
RIGHT(F408,4))</f>
        <v/>
      </c>
      <c r="C408" s="27" t="n"/>
      <c r="D408" s="26">
        <f>IF(F408="","",_xlfn.XLOOKUP(F408,purchase!F:F,purchase!B:B,""))</f>
        <v/>
      </c>
      <c r="E408" s="26">
        <f>IF(F408="","",_xlfn.XLOOKUP(F408,purchase!F:F,purchase!C:C,""))</f>
        <v/>
      </c>
      <c r="F408" s="4" t="n"/>
      <c r="G408" s="10">
        <f>IF(H408="NRFC","Natural Rubber Field Coagulam","")</f>
        <v/>
      </c>
      <c r="H408" s="10">
        <f>IF(F408="","",_xlfn.XLOOKUP(F408,purchase!F:F,purchase!E:E,""))</f>
        <v/>
      </c>
      <c r="I408" s="10">
        <f>IF(J408="ISNR20","Natural Rubber-TSNR (ISNR-20)","")</f>
        <v/>
      </c>
      <c r="J408" s="10">
        <f>IF(H408="NRFC","ISNR20","")</f>
        <v/>
      </c>
      <c r="K408" s="35">
        <f>_xlfn.SINGLE(IF(F408="","",_xlfn.XLOOKUP(F408,purchase!F:F,purchase!N:N,"")))</f>
        <v/>
      </c>
      <c r="L408" s="4" t="n"/>
      <c r="M408" s="86" t="n"/>
      <c r="N408" s="35">
        <f>IF(F408="","",
MAX(0,
_xlfn.XLOOKUP(F408,purchase!F:F,purchase!N:N,"")
-
SUMIFS(L:L,F:F,F408)))</f>
        <v/>
      </c>
      <c r="O408" s="35">
        <f>IF(OR(L408="",M408=""),"",L408-M408)</f>
        <v/>
      </c>
      <c r="P408" s="89">
        <f>_xlfn.SINGLE(IF(F408="","",_xlfn.XLOOKUP(F408,purchase!F:F,purchase!O:O,"")))</f>
        <v/>
      </c>
      <c r="Q408" s="83">
        <f>IF(OR(L408="",M408=""),"",M408/L408)</f>
        <v/>
      </c>
      <c r="R408" s="91">
        <f>IF(OR(P408="",Q408=""),"",Q408-P408)</f>
        <v/>
      </c>
    </row>
    <row r="409">
      <c r="A409" s="25" t="n">
        <v>405</v>
      </c>
      <c r="B409" s="26">
        <f>IF(OR(C409="",F409=""),"",
"PRD-" &amp;
TEXT(DAY(C409),"00") &amp;
CHOOSE(MONTH(C409),"A","B","C","D","E","F","G","H","I","J","K","L") &amp;
TEXT(YEAR(C409),"00") &amp;
"-" &amp;
RIGHT(F409,4))</f>
        <v/>
      </c>
      <c r="C409" s="27" t="n"/>
      <c r="D409" s="26">
        <f>IF(F409="","",_xlfn.XLOOKUP(F409,purchase!F:F,purchase!B:B,""))</f>
        <v/>
      </c>
      <c r="E409" s="26">
        <f>IF(F409="","",_xlfn.XLOOKUP(F409,purchase!F:F,purchase!C:C,""))</f>
        <v/>
      </c>
      <c r="F409" s="4" t="n"/>
      <c r="G409" s="10">
        <f>IF(H409="NRFC","Natural Rubber Field Coagulam","")</f>
        <v/>
      </c>
      <c r="H409" s="10">
        <f>IF(F409="","",_xlfn.XLOOKUP(F409,purchase!F:F,purchase!E:E,""))</f>
        <v/>
      </c>
      <c r="I409" s="10">
        <f>IF(J409="ISNR20","Natural Rubber-TSNR (ISNR-20)","")</f>
        <v/>
      </c>
      <c r="J409" s="10">
        <f>IF(H409="NRFC","ISNR20","")</f>
        <v/>
      </c>
      <c r="K409" s="35">
        <f>_xlfn.SINGLE(IF(F409="","",_xlfn.XLOOKUP(F409,purchase!F:F,purchase!N:N,"")))</f>
        <v/>
      </c>
      <c r="L409" s="4" t="n"/>
      <c r="M409" s="86" t="n"/>
      <c r="N409" s="35">
        <f>IF(F409="","",
MAX(0,
_xlfn.XLOOKUP(F409,purchase!F:F,purchase!N:N,"")
-
SUMIFS(L:L,F:F,F409)))</f>
        <v/>
      </c>
      <c r="O409" s="35">
        <f>IF(OR(L409="",M409=""),"",L409-M409)</f>
        <v/>
      </c>
      <c r="P409" s="89">
        <f>_xlfn.SINGLE(IF(F409="","",_xlfn.XLOOKUP(F409,purchase!F:F,purchase!O:O,"")))</f>
        <v/>
      </c>
      <c r="Q409" s="83">
        <f>IF(OR(L409="",M409=""),"",M409/L409)</f>
        <v/>
      </c>
      <c r="R409" s="91">
        <f>IF(OR(P409="",Q409=""),"",Q409-P409)</f>
        <v/>
      </c>
    </row>
    <row r="410">
      <c r="A410" s="25" t="n">
        <v>406</v>
      </c>
      <c r="B410" s="26">
        <f>IF(OR(C410="",F410=""),"",
"PRD-" &amp;
TEXT(DAY(C410),"00") &amp;
CHOOSE(MONTH(C410),"A","B","C","D","E","F","G","H","I","J","K","L") &amp;
TEXT(YEAR(C410),"00") &amp;
"-" &amp;
RIGHT(F410,4))</f>
        <v/>
      </c>
      <c r="C410" s="27" t="n"/>
      <c r="D410" s="26">
        <f>IF(F410="","",_xlfn.XLOOKUP(F410,purchase!F:F,purchase!B:B,""))</f>
        <v/>
      </c>
      <c r="E410" s="26">
        <f>IF(F410="","",_xlfn.XLOOKUP(F410,purchase!F:F,purchase!C:C,""))</f>
        <v/>
      </c>
      <c r="F410" s="4" t="n"/>
      <c r="G410" s="10">
        <f>IF(H410="NRFC","Natural Rubber Field Coagulam","")</f>
        <v/>
      </c>
      <c r="H410" s="10">
        <f>IF(F410="","",_xlfn.XLOOKUP(F410,purchase!F:F,purchase!E:E,""))</f>
        <v/>
      </c>
      <c r="I410" s="10">
        <f>IF(J410="ISNR20","Natural Rubber-TSNR (ISNR-20)","")</f>
        <v/>
      </c>
      <c r="J410" s="10">
        <f>IF(H410="NRFC","ISNR20","")</f>
        <v/>
      </c>
      <c r="K410" s="35">
        <f>_xlfn.SINGLE(IF(F410="","",_xlfn.XLOOKUP(F410,purchase!F:F,purchase!N:N,"")))</f>
        <v/>
      </c>
      <c r="L410" s="4" t="n"/>
      <c r="M410" s="86" t="n"/>
      <c r="N410" s="35">
        <f>IF(F410="","",
MAX(0,
_xlfn.XLOOKUP(F410,purchase!F:F,purchase!N:N,"")
-
SUMIFS(L:L,F:F,F410)))</f>
        <v/>
      </c>
      <c r="O410" s="35">
        <f>IF(OR(L410="",M410=""),"",L410-M410)</f>
        <v/>
      </c>
      <c r="P410" s="89">
        <f>_xlfn.SINGLE(IF(F410="","",_xlfn.XLOOKUP(F410,purchase!F:F,purchase!O:O,"")))</f>
        <v/>
      </c>
      <c r="Q410" s="83">
        <f>IF(OR(L410="",M410=""),"",M410/L410)</f>
        <v/>
      </c>
      <c r="R410" s="91">
        <f>IF(OR(P410="",Q410=""),"",Q410-P410)</f>
        <v/>
      </c>
    </row>
    <row r="411">
      <c r="A411" s="25" t="n">
        <v>407</v>
      </c>
      <c r="B411" s="26">
        <f>IF(OR(C411="",F411=""),"",
"PRD-" &amp;
TEXT(DAY(C411),"00") &amp;
CHOOSE(MONTH(C411),"A","B","C","D","E","F","G","H","I","J","K","L") &amp;
TEXT(YEAR(C411),"00") &amp;
"-" &amp;
RIGHT(F411,4))</f>
        <v/>
      </c>
      <c r="C411" s="27" t="n"/>
      <c r="D411" s="26">
        <f>IF(F411="","",_xlfn.XLOOKUP(F411,purchase!F:F,purchase!B:B,""))</f>
        <v/>
      </c>
      <c r="E411" s="26">
        <f>IF(F411="","",_xlfn.XLOOKUP(F411,purchase!F:F,purchase!C:C,""))</f>
        <v/>
      </c>
      <c r="F411" s="4" t="n"/>
      <c r="G411" s="10">
        <f>IF(H411="NRFC","Natural Rubber Field Coagulam","")</f>
        <v/>
      </c>
      <c r="H411" s="10">
        <f>IF(F411="","",_xlfn.XLOOKUP(F411,purchase!F:F,purchase!E:E,""))</f>
        <v/>
      </c>
      <c r="I411" s="10">
        <f>IF(J411="ISNR20","Natural Rubber-TSNR (ISNR-20)","")</f>
        <v/>
      </c>
      <c r="J411" s="10">
        <f>IF(H411="NRFC","ISNR20","")</f>
        <v/>
      </c>
      <c r="K411" s="35">
        <f>_xlfn.SINGLE(IF(F411="","",_xlfn.XLOOKUP(F411,purchase!F:F,purchase!N:N,"")))</f>
        <v/>
      </c>
      <c r="L411" s="4" t="n"/>
      <c r="M411" s="86" t="n"/>
      <c r="N411" s="35">
        <f>IF(F411="","",
MAX(0,
_xlfn.XLOOKUP(F411,purchase!F:F,purchase!N:N,"")
-
SUMIFS(L:L,F:F,F411)))</f>
        <v/>
      </c>
      <c r="O411" s="35">
        <f>IF(OR(L411="",M411=""),"",L411-M411)</f>
        <v/>
      </c>
      <c r="P411" s="89">
        <f>_xlfn.SINGLE(IF(F411="","",_xlfn.XLOOKUP(F411,purchase!F:F,purchase!O:O,"")))</f>
        <v/>
      </c>
      <c r="Q411" s="83">
        <f>IF(OR(L411="",M411=""),"",M411/L411)</f>
        <v/>
      </c>
      <c r="R411" s="91">
        <f>IF(OR(P411="",Q411=""),"",Q411-P411)</f>
        <v/>
      </c>
    </row>
    <row r="412">
      <c r="A412" s="25" t="n">
        <v>408</v>
      </c>
      <c r="B412" s="26">
        <f>IF(OR(C412="",F412=""),"",
"PRD-" &amp;
TEXT(DAY(C412),"00") &amp;
CHOOSE(MONTH(C412),"A","B","C","D","E","F","G","H","I","J","K","L") &amp;
TEXT(YEAR(C412),"00") &amp;
"-" &amp;
RIGHT(F412,4))</f>
        <v/>
      </c>
      <c r="C412" s="27" t="n"/>
      <c r="D412" s="26">
        <f>IF(F412="","",_xlfn.XLOOKUP(F412,purchase!F:F,purchase!B:B,""))</f>
        <v/>
      </c>
      <c r="E412" s="26">
        <f>IF(F412="","",_xlfn.XLOOKUP(F412,purchase!F:F,purchase!C:C,""))</f>
        <v/>
      </c>
      <c r="F412" s="4" t="n"/>
      <c r="G412" s="10">
        <f>IF(H412="NRFC","Natural Rubber Field Coagulam","")</f>
        <v/>
      </c>
      <c r="H412" s="10">
        <f>IF(F412="","",_xlfn.XLOOKUP(F412,purchase!F:F,purchase!E:E,""))</f>
        <v/>
      </c>
      <c r="I412" s="10">
        <f>IF(J412="ISNR20","Natural Rubber-TSNR (ISNR-20)","")</f>
        <v/>
      </c>
      <c r="J412" s="10">
        <f>IF(H412="NRFC","ISNR20","")</f>
        <v/>
      </c>
      <c r="K412" s="35">
        <f>_xlfn.SINGLE(IF(F412="","",_xlfn.XLOOKUP(F412,purchase!F:F,purchase!N:N,"")))</f>
        <v/>
      </c>
      <c r="L412" s="4" t="n"/>
      <c r="M412" s="86" t="n"/>
      <c r="N412" s="35">
        <f>IF(F412="","",
MAX(0,
_xlfn.XLOOKUP(F412,purchase!F:F,purchase!N:N,"")
-
SUMIFS(L:L,F:F,F412)))</f>
        <v/>
      </c>
      <c r="O412" s="35">
        <f>IF(OR(L412="",M412=""),"",L412-M412)</f>
        <v/>
      </c>
      <c r="P412" s="89">
        <f>_xlfn.SINGLE(IF(F412="","",_xlfn.XLOOKUP(F412,purchase!F:F,purchase!O:O,"")))</f>
        <v/>
      </c>
      <c r="Q412" s="83">
        <f>IF(OR(L412="",M412=""),"",M412/L412)</f>
        <v/>
      </c>
      <c r="R412" s="91">
        <f>IF(OR(P412="",Q412=""),"",Q412-P412)</f>
        <v/>
      </c>
    </row>
    <row r="413">
      <c r="A413" s="25" t="n">
        <v>409</v>
      </c>
      <c r="B413" s="26">
        <f>IF(OR(C413="",F413=""),"",
"PRD-" &amp;
TEXT(DAY(C413),"00") &amp;
CHOOSE(MONTH(C413),"A","B","C","D","E","F","G","H","I","J","K","L") &amp;
TEXT(YEAR(C413),"00") &amp;
"-" &amp;
RIGHT(F413,4))</f>
        <v/>
      </c>
      <c r="C413" s="27" t="n"/>
      <c r="D413" s="26">
        <f>IF(F413="","",_xlfn.XLOOKUP(F413,purchase!F:F,purchase!B:B,""))</f>
        <v/>
      </c>
      <c r="E413" s="26">
        <f>IF(F413="","",_xlfn.XLOOKUP(F413,purchase!F:F,purchase!C:C,""))</f>
        <v/>
      </c>
      <c r="F413" s="4" t="n"/>
      <c r="G413" s="10">
        <f>IF(H413="NRFC","Natural Rubber Field Coagulam","")</f>
        <v/>
      </c>
      <c r="H413" s="10">
        <f>IF(F413="","",_xlfn.XLOOKUP(F413,purchase!F:F,purchase!E:E,""))</f>
        <v/>
      </c>
      <c r="I413" s="10">
        <f>IF(J413="ISNR20","Natural Rubber-TSNR (ISNR-20)","")</f>
        <v/>
      </c>
      <c r="J413" s="10">
        <f>IF(H413="NRFC","ISNR20","")</f>
        <v/>
      </c>
      <c r="K413" s="35">
        <f>_xlfn.SINGLE(IF(F413="","",_xlfn.XLOOKUP(F413,purchase!F:F,purchase!N:N,"")))</f>
        <v/>
      </c>
      <c r="L413" s="4" t="n"/>
      <c r="M413" s="86" t="n"/>
      <c r="N413" s="35">
        <f>IF(F413="","",
MAX(0,
_xlfn.XLOOKUP(F413,purchase!F:F,purchase!N:N,"")
-
SUMIFS(L:L,F:F,F413)))</f>
        <v/>
      </c>
      <c r="O413" s="35">
        <f>IF(OR(L413="",M413=""),"",L413-M413)</f>
        <v/>
      </c>
      <c r="P413" s="89">
        <f>_xlfn.SINGLE(IF(F413="","",_xlfn.XLOOKUP(F413,purchase!F:F,purchase!O:O,"")))</f>
        <v/>
      </c>
      <c r="Q413" s="83">
        <f>IF(OR(L413="",M413=""),"",M413/L413)</f>
        <v/>
      </c>
      <c r="R413" s="91">
        <f>IF(OR(P413="",Q413=""),"",Q413-P413)</f>
        <v/>
      </c>
    </row>
    <row r="414">
      <c r="A414" s="25" t="n">
        <v>410</v>
      </c>
      <c r="B414" s="26">
        <f>IF(OR(C414="",F414=""),"",
"PRD-" &amp;
TEXT(DAY(C414),"00") &amp;
CHOOSE(MONTH(C414),"A","B","C","D","E","F","G","H","I","J","K","L") &amp;
TEXT(YEAR(C414),"00") &amp;
"-" &amp;
RIGHT(F414,4))</f>
        <v/>
      </c>
      <c r="C414" s="27" t="n"/>
      <c r="D414" s="26">
        <f>IF(F414="","",_xlfn.XLOOKUP(F414,purchase!F:F,purchase!B:B,""))</f>
        <v/>
      </c>
      <c r="E414" s="26">
        <f>IF(F414="","",_xlfn.XLOOKUP(F414,purchase!F:F,purchase!C:C,""))</f>
        <v/>
      </c>
      <c r="F414" s="4" t="n"/>
      <c r="G414" s="10">
        <f>IF(H414="NRFC","Natural Rubber Field Coagulam","")</f>
        <v/>
      </c>
      <c r="H414" s="10">
        <f>IF(F414="","",_xlfn.XLOOKUP(F414,purchase!F:F,purchase!E:E,""))</f>
        <v/>
      </c>
      <c r="I414" s="10">
        <f>IF(J414="ISNR20","Natural Rubber-TSNR (ISNR-20)","")</f>
        <v/>
      </c>
      <c r="J414" s="10">
        <f>IF(H414="NRFC","ISNR20","")</f>
        <v/>
      </c>
      <c r="K414" s="35">
        <f>_xlfn.SINGLE(IF(F414="","",_xlfn.XLOOKUP(F414,purchase!F:F,purchase!N:N,"")))</f>
        <v/>
      </c>
      <c r="L414" s="4" t="n"/>
      <c r="M414" s="86" t="n"/>
      <c r="N414" s="35">
        <f>IF(F414="","",
MAX(0,
_xlfn.XLOOKUP(F414,purchase!F:F,purchase!N:N,"")
-
SUMIFS(L:L,F:F,F414)))</f>
        <v/>
      </c>
      <c r="O414" s="35">
        <f>IF(OR(L414="",M414=""),"",L414-M414)</f>
        <v/>
      </c>
      <c r="P414" s="89">
        <f>_xlfn.SINGLE(IF(F414="","",_xlfn.XLOOKUP(F414,purchase!F:F,purchase!O:O,"")))</f>
        <v/>
      </c>
      <c r="Q414" s="83">
        <f>IF(OR(L414="",M414=""),"",M414/L414)</f>
        <v/>
      </c>
      <c r="R414" s="91">
        <f>IF(OR(P414="",Q414=""),"",Q414-P414)</f>
        <v/>
      </c>
    </row>
    <row r="415">
      <c r="A415" s="25" t="n">
        <v>411</v>
      </c>
      <c r="B415" s="26">
        <f>IF(OR(C415="",F415=""),"",
"PRD-" &amp;
TEXT(DAY(C415),"00") &amp;
CHOOSE(MONTH(C415),"A","B","C","D","E","F","G","H","I","J","K","L") &amp;
TEXT(YEAR(C415),"00") &amp;
"-" &amp;
RIGHT(F415,4))</f>
        <v/>
      </c>
      <c r="C415" s="27" t="n"/>
      <c r="D415" s="26">
        <f>IF(F415="","",_xlfn.XLOOKUP(F415,purchase!F:F,purchase!B:B,""))</f>
        <v/>
      </c>
      <c r="E415" s="26">
        <f>IF(F415="","",_xlfn.XLOOKUP(F415,purchase!F:F,purchase!C:C,""))</f>
        <v/>
      </c>
      <c r="F415" s="4" t="n"/>
      <c r="G415" s="10">
        <f>IF(H415="NRFC","Natural Rubber Field Coagulam","")</f>
        <v/>
      </c>
      <c r="H415" s="10">
        <f>IF(F415="","",_xlfn.XLOOKUP(F415,purchase!F:F,purchase!E:E,""))</f>
        <v/>
      </c>
      <c r="I415" s="10">
        <f>IF(J415="ISNR20","Natural Rubber-TSNR (ISNR-20)","")</f>
        <v/>
      </c>
      <c r="J415" s="10">
        <f>IF(H415="NRFC","ISNR20","")</f>
        <v/>
      </c>
      <c r="K415" s="35">
        <f>_xlfn.SINGLE(IF(F415="","",_xlfn.XLOOKUP(F415,purchase!F:F,purchase!N:N,"")))</f>
        <v/>
      </c>
      <c r="L415" s="4" t="n"/>
      <c r="M415" s="86" t="n"/>
      <c r="N415" s="35">
        <f>IF(F415="","",
MAX(0,
_xlfn.XLOOKUP(F415,purchase!F:F,purchase!N:N,"")
-
SUMIFS(L:L,F:F,F415)))</f>
        <v/>
      </c>
      <c r="O415" s="35">
        <f>IF(OR(L415="",M415=""),"",L415-M415)</f>
        <v/>
      </c>
      <c r="P415" s="89">
        <f>_xlfn.SINGLE(IF(F415="","",_xlfn.XLOOKUP(F415,purchase!F:F,purchase!O:O,"")))</f>
        <v/>
      </c>
      <c r="Q415" s="83">
        <f>IF(OR(L415="",M415=""),"",M415/L415)</f>
        <v/>
      </c>
      <c r="R415" s="91">
        <f>IF(OR(P415="",Q415=""),"",Q415-P415)</f>
        <v/>
      </c>
    </row>
    <row r="416">
      <c r="A416" s="25" t="n">
        <v>412</v>
      </c>
      <c r="B416" s="26">
        <f>IF(OR(C416="",F416=""),"",
"PRD-" &amp;
TEXT(DAY(C416),"00") &amp;
CHOOSE(MONTH(C416),"A","B","C","D","E","F","G","H","I","J","K","L") &amp;
TEXT(YEAR(C416),"00") &amp;
"-" &amp;
RIGHT(F416,4))</f>
        <v/>
      </c>
      <c r="C416" s="27" t="n"/>
      <c r="D416" s="26">
        <f>IF(F416="","",_xlfn.XLOOKUP(F416,purchase!F:F,purchase!B:B,""))</f>
        <v/>
      </c>
      <c r="E416" s="26">
        <f>IF(F416="","",_xlfn.XLOOKUP(F416,purchase!F:F,purchase!C:C,""))</f>
        <v/>
      </c>
      <c r="F416" s="4" t="n"/>
      <c r="G416" s="10">
        <f>IF(H416="NRFC","Natural Rubber Field Coagulam","")</f>
        <v/>
      </c>
      <c r="H416" s="10">
        <f>IF(F416="","",_xlfn.XLOOKUP(F416,purchase!F:F,purchase!E:E,""))</f>
        <v/>
      </c>
      <c r="I416" s="10">
        <f>IF(J416="ISNR20","Natural Rubber-TSNR (ISNR-20)","")</f>
        <v/>
      </c>
      <c r="J416" s="10">
        <f>IF(H416="NRFC","ISNR20","")</f>
        <v/>
      </c>
      <c r="K416" s="35">
        <f>_xlfn.SINGLE(IF(F416="","",_xlfn.XLOOKUP(F416,purchase!F:F,purchase!N:N,"")))</f>
        <v/>
      </c>
      <c r="L416" s="4" t="n"/>
      <c r="M416" s="86" t="n"/>
      <c r="N416" s="35">
        <f>IF(F416="","",
MAX(0,
_xlfn.XLOOKUP(F416,purchase!F:F,purchase!N:N,"")
-
SUMIFS(L:L,F:F,F416)))</f>
        <v/>
      </c>
      <c r="O416" s="35">
        <f>IF(OR(L416="",M416=""),"",L416-M416)</f>
        <v/>
      </c>
      <c r="P416" s="89">
        <f>_xlfn.SINGLE(IF(F416="","",_xlfn.XLOOKUP(F416,purchase!F:F,purchase!O:O,"")))</f>
        <v/>
      </c>
      <c r="Q416" s="83">
        <f>IF(OR(L416="",M416=""),"",M416/L416)</f>
        <v/>
      </c>
      <c r="R416" s="91">
        <f>IF(OR(P416="",Q416=""),"",Q416-P416)</f>
        <v/>
      </c>
    </row>
    <row r="417">
      <c r="A417" s="25" t="n">
        <v>413</v>
      </c>
      <c r="B417" s="26">
        <f>IF(OR(C417="",F417=""),"",
"PRD-" &amp;
TEXT(DAY(C417),"00") &amp;
CHOOSE(MONTH(C417),"A","B","C","D","E","F","G","H","I","J","K","L") &amp;
TEXT(YEAR(C417),"00") &amp;
"-" &amp;
RIGHT(F417,4))</f>
        <v/>
      </c>
      <c r="C417" s="27" t="n"/>
      <c r="D417" s="26">
        <f>IF(F417="","",_xlfn.XLOOKUP(F417,purchase!F:F,purchase!B:B,""))</f>
        <v/>
      </c>
      <c r="E417" s="26">
        <f>IF(F417="","",_xlfn.XLOOKUP(F417,purchase!F:F,purchase!C:C,""))</f>
        <v/>
      </c>
      <c r="F417" s="4" t="n"/>
      <c r="G417" s="10">
        <f>IF(H417="NRFC","Natural Rubber Field Coagulam","")</f>
        <v/>
      </c>
      <c r="H417" s="10">
        <f>IF(F417="","",_xlfn.XLOOKUP(F417,purchase!F:F,purchase!E:E,""))</f>
        <v/>
      </c>
      <c r="I417" s="10">
        <f>IF(J417="ISNR20","Natural Rubber-TSNR (ISNR-20)","")</f>
        <v/>
      </c>
      <c r="J417" s="10">
        <f>IF(H417="NRFC","ISNR20","")</f>
        <v/>
      </c>
      <c r="K417" s="35">
        <f>_xlfn.SINGLE(IF(F417="","",_xlfn.XLOOKUP(F417,purchase!F:F,purchase!N:N,"")))</f>
        <v/>
      </c>
      <c r="L417" s="4" t="n"/>
      <c r="M417" s="86" t="n"/>
      <c r="N417" s="35">
        <f>IF(F417="","",
MAX(0,
_xlfn.XLOOKUP(F417,purchase!F:F,purchase!N:N,"")
-
SUMIFS(L:L,F:F,F417)))</f>
        <v/>
      </c>
      <c r="O417" s="35">
        <f>IF(OR(L417="",M417=""),"",L417-M417)</f>
        <v/>
      </c>
      <c r="P417" s="89">
        <f>_xlfn.SINGLE(IF(F417="","",_xlfn.XLOOKUP(F417,purchase!F:F,purchase!O:O,"")))</f>
        <v/>
      </c>
      <c r="Q417" s="83">
        <f>IF(OR(L417="",M417=""),"",M417/L417)</f>
        <v/>
      </c>
      <c r="R417" s="91">
        <f>IF(OR(P417="",Q417=""),"",Q417-P417)</f>
        <v/>
      </c>
    </row>
    <row r="418">
      <c r="A418" s="25" t="n">
        <v>414</v>
      </c>
      <c r="B418" s="26">
        <f>IF(OR(C418="",F418=""),"",
"PRD-" &amp;
TEXT(DAY(C418),"00") &amp;
CHOOSE(MONTH(C418),"A","B","C","D","E","F","G","H","I","J","K","L") &amp;
TEXT(YEAR(C418),"00") &amp;
"-" &amp;
RIGHT(F418,4))</f>
        <v/>
      </c>
      <c r="C418" s="27" t="n"/>
      <c r="D418" s="26">
        <f>IF(F418="","",_xlfn.XLOOKUP(F418,purchase!F:F,purchase!B:B,""))</f>
        <v/>
      </c>
      <c r="E418" s="26">
        <f>IF(F418="","",_xlfn.XLOOKUP(F418,purchase!F:F,purchase!C:C,""))</f>
        <v/>
      </c>
      <c r="F418" s="4" t="n"/>
      <c r="G418" s="10">
        <f>IF(H418="NRFC","Natural Rubber Field Coagulam","")</f>
        <v/>
      </c>
      <c r="H418" s="10">
        <f>IF(F418="","",_xlfn.XLOOKUP(F418,purchase!F:F,purchase!E:E,""))</f>
        <v/>
      </c>
      <c r="I418" s="10">
        <f>IF(J418="ISNR20","Natural Rubber-TSNR (ISNR-20)","")</f>
        <v/>
      </c>
      <c r="J418" s="10">
        <f>IF(H418="NRFC","ISNR20","")</f>
        <v/>
      </c>
      <c r="K418" s="35">
        <f>_xlfn.SINGLE(IF(F418="","",_xlfn.XLOOKUP(F418,purchase!F:F,purchase!N:N,"")))</f>
        <v/>
      </c>
      <c r="L418" s="4" t="n"/>
      <c r="M418" s="86" t="n"/>
      <c r="N418" s="35">
        <f>IF(F418="","",
MAX(0,
_xlfn.XLOOKUP(F418,purchase!F:F,purchase!N:N,"")
-
SUMIFS(L:L,F:F,F418)))</f>
        <v/>
      </c>
      <c r="O418" s="35">
        <f>IF(OR(L418="",M418=""),"",L418-M418)</f>
        <v/>
      </c>
      <c r="P418" s="89">
        <f>_xlfn.SINGLE(IF(F418="","",_xlfn.XLOOKUP(F418,purchase!F:F,purchase!O:O,"")))</f>
        <v/>
      </c>
      <c r="Q418" s="83">
        <f>IF(OR(L418="",M418=""),"",M418/L418)</f>
        <v/>
      </c>
      <c r="R418" s="91">
        <f>IF(OR(P418="",Q418=""),"",Q418-P418)</f>
        <v/>
      </c>
    </row>
    <row r="419">
      <c r="A419" s="25" t="n">
        <v>415</v>
      </c>
      <c r="B419" s="26">
        <f>IF(OR(C419="",F419=""),"",
"PRD-" &amp;
TEXT(DAY(C419),"00") &amp;
CHOOSE(MONTH(C419),"A","B","C","D","E","F","G","H","I","J","K","L") &amp;
TEXT(YEAR(C419),"00") &amp;
"-" &amp;
RIGHT(F419,4))</f>
        <v/>
      </c>
      <c r="C419" s="27" t="n"/>
      <c r="D419" s="26">
        <f>IF(F419="","",_xlfn.XLOOKUP(F419,purchase!F:F,purchase!B:B,""))</f>
        <v/>
      </c>
      <c r="E419" s="26">
        <f>IF(F419="","",_xlfn.XLOOKUP(F419,purchase!F:F,purchase!C:C,""))</f>
        <v/>
      </c>
      <c r="F419" s="4" t="n"/>
      <c r="G419" s="10">
        <f>IF(H419="NRFC","Natural Rubber Field Coagulam","")</f>
        <v/>
      </c>
      <c r="H419" s="10">
        <f>IF(F419="","",_xlfn.XLOOKUP(F419,purchase!F:F,purchase!E:E,""))</f>
        <v/>
      </c>
      <c r="I419" s="10">
        <f>IF(J419="ISNR20","Natural Rubber-TSNR (ISNR-20)","")</f>
        <v/>
      </c>
      <c r="J419" s="10">
        <f>IF(H419="NRFC","ISNR20","")</f>
        <v/>
      </c>
      <c r="K419" s="35">
        <f>_xlfn.SINGLE(IF(F419="","",_xlfn.XLOOKUP(F419,purchase!F:F,purchase!N:N,"")))</f>
        <v/>
      </c>
      <c r="L419" s="4" t="n"/>
      <c r="M419" s="86" t="n"/>
      <c r="N419" s="35">
        <f>IF(F419="","",
MAX(0,
_xlfn.XLOOKUP(F419,purchase!F:F,purchase!N:N,"")
-
SUMIFS(L:L,F:F,F419)))</f>
        <v/>
      </c>
      <c r="O419" s="35">
        <f>IF(OR(L419="",M419=""),"",L419-M419)</f>
        <v/>
      </c>
      <c r="P419" s="89">
        <f>_xlfn.SINGLE(IF(F419="","",_xlfn.XLOOKUP(F419,purchase!F:F,purchase!O:O,"")))</f>
        <v/>
      </c>
      <c r="Q419" s="83">
        <f>IF(OR(L419="",M419=""),"",M419/L419)</f>
        <v/>
      </c>
      <c r="R419" s="91">
        <f>IF(OR(P419="",Q419=""),"",Q419-P419)</f>
        <v/>
      </c>
    </row>
    <row r="420">
      <c r="A420" s="25" t="n">
        <v>416</v>
      </c>
      <c r="B420" s="26">
        <f>IF(OR(C420="",F420=""),"",
"PRD-" &amp;
TEXT(DAY(C420),"00") &amp;
CHOOSE(MONTH(C420),"A","B","C","D","E","F","G","H","I","J","K","L") &amp;
TEXT(YEAR(C420),"00") &amp;
"-" &amp;
RIGHT(F420,4))</f>
        <v/>
      </c>
      <c r="C420" s="27" t="n"/>
      <c r="D420" s="26">
        <f>IF(F420="","",_xlfn.XLOOKUP(F420,purchase!F:F,purchase!B:B,""))</f>
        <v/>
      </c>
      <c r="E420" s="26">
        <f>IF(F420="","",_xlfn.XLOOKUP(F420,purchase!F:F,purchase!C:C,""))</f>
        <v/>
      </c>
      <c r="F420" s="4" t="n"/>
      <c r="G420" s="10">
        <f>IF(H420="NRFC","Natural Rubber Field Coagulam","")</f>
        <v/>
      </c>
      <c r="H420" s="10">
        <f>IF(F420="","",_xlfn.XLOOKUP(F420,purchase!F:F,purchase!E:E,""))</f>
        <v/>
      </c>
      <c r="I420" s="10">
        <f>IF(J420="ISNR20","Natural Rubber-TSNR (ISNR-20)","")</f>
        <v/>
      </c>
      <c r="J420" s="10">
        <f>IF(H420="NRFC","ISNR20","")</f>
        <v/>
      </c>
      <c r="K420" s="35">
        <f>_xlfn.SINGLE(IF(F420="","",_xlfn.XLOOKUP(F420,purchase!F:F,purchase!N:N,"")))</f>
        <v/>
      </c>
      <c r="L420" s="4" t="n"/>
      <c r="M420" s="86" t="n"/>
      <c r="N420" s="35">
        <f>IF(F420="","",
MAX(0,
_xlfn.XLOOKUP(F420,purchase!F:F,purchase!N:N,"")
-
SUMIFS(L:L,F:F,F420)))</f>
        <v/>
      </c>
      <c r="O420" s="35">
        <f>IF(OR(L420="",M420=""),"",L420-M420)</f>
        <v/>
      </c>
      <c r="P420" s="89">
        <f>_xlfn.SINGLE(IF(F420="","",_xlfn.XLOOKUP(F420,purchase!F:F,purchase!O:O,"")))</f>
        <v/>
      </c>
      <c r="Q420" s="83">
        <f>IF(OR(L420="",M420=""),"",M420/L420)</f>
        <v/>
      </c>
      <c r="R420" s="91">
        <f>IF(OR(P420="",Q420=""),"",Q420-P420)</f>
        <v/>
      </c>
    </row>
    <row r="421">
      <c r="A421" s="25" t="n">
        <v>417</v>
      </c>
      <c r="B421" s="26">
        <f>IF(OR(C421="",F421=""),"",
"PRD-" &amp;
TEXT(DAY(C421),"00") &amp;
CHOOSE(MONTH(C421),"A","B","C","D","E","F","G","H","I","J","K","L") &amp;
TEXT(YEAR(C421),"00") &amp;
"-" &amp;
RIGHT(F421,4))</f>
        <v/>
      </c>
      <c r="C421" s="27" t="n"/>
      <c r="D421" s="26">
        <f>IF(F421="","",_xlfn.XLOOKUP(F421,purchase!F:F,purchase!B:B,""))</f>
        <v/>
      </c>
      <c r="E421" s="26">
        <f>IF(F421="","",_xlfn.XLOOKUP(F421,purchase!F:F,purchase!C:C,""))</f>
        <v/>
      </c>
      <c r="F421" s="4" t="n"/>
      <c r="G421" s="10">
        <f>IF(H421="NRFC","Natural Rubber Field Coagulam","")</f>
        <v/>
      </c>
      <c r="H421" s="10">
        <f>IF(F421="","",_xlfn.XLOOKUP(F421,purchase!F:F,purchase!E:E,""))</f>
        <v/>
      </c>
      <c r="I421" s="10">
        <f>IF(J421="ISNR20","Natural Rubber-TSNR (ISNR-20)","")</f>
        <v/>
      </c>
      <c r="J421" s="10">
        <f>IF(H421="NRFC","ISNR20","")</f>
        <v/>
      </c>
      <c r="K421" s="35">
        <f>_xlfn.SINGLE(IF(F421="","",_xlfn.XLOOKUP(F421,purchase!F:F,purchase!N:N,"")))</f>
        <v/>
      </c>
      <c r="L421" s="4" t="n"/>
      <c r="M421" s="86" t="n"/>
      <c r="N421" s="35">
        <f>IF(F421="","",
MAX(0,
_xlfn.XLOOKUP(F421,purchase!F:F,purchase!N:N,"")
-
SUMIFS(L:L,F:F,F421)))</f>
        <v/>
      </c>
      <c r="O421" s="35">
        <f>IF(OR(L421="",M421=""),"",L421-M421)</f>
        <v/>
      </c>
      <c r="P421" s="89">
        <f>_xlfn.SINGLE(IF(F421="","",_xlfn.XLOOKUP(F421,purchase!F:F,purchase!O:O,"")))</f>
        <v/>
      </c>
      <c r="Q421" s="83">
        <f>IF(OR(L421="",M421=""),"",M421/L421)</f>
        <v/>
      </c>
      <c r="R421" s="91">
        <f>IF(OR(P421="",Q421=""),"",Q421-P421)</f>
        <v/>
      </c>
    </row>
    <row r="422">
      <c r="A422" s="25" t="n">
        <v>418</v>
      </c>
      <c r="B422" s="26">
        <f>IF(OR(C422="",F422=""),"",
"PRD-" &amp;
TEXT(DAY(C422),"00") &amp;
CHOOSE(MONTH(C422),"A","B","C","D","E","F","G","H","I","J","K","L") &amp;
TEXT(YEAR(C422),"00") &amp;
"-" &amp;
RIGHT(F422,4))</f>
        <v/>
      </c>
      <c r="C422" s="27" t="n"/>
      <c r="D422" s="26">
        <f>IF(F422="","",_xlfn.XLOOKUP(F422,purchase!F:F,purchase!B:B,""))</f>
        <v/>
      </c>
      <c r="E422" s="26">
        <f>IF(F422="","",_xlfn.XLOOKUP(F422,purchase!F:F,purchase!C:C,""))</f>
        <v/>
      </c>
      <c r="F422" s="4" t="n"/>
      <c r="G422" s="10">
        <f>IF(H422="NRFC","Natural Rubber Field Coagulam","")</f>
        <v/>
      </c>
      <c r="H422" s="10">
        <f>IF(F422="","",_xlfn.XLOOKUP(F422,purchase!F:F,purchase!E:E,""))</f>
        <v/>
      </c>
      <c r="I422" s="10">
        <f>IF(J422="ISNR20","Natural Rubber-TSNR (ISNR-20)","")</f>
        <v/>
      </c>
      <c r="J422" s="10">
        <f>IF(H422="NRFC","ISNR20","")</f>
        <v/>
      </c>
      <c r="K422" s="35">
        <f>_xlfn.SINGLE(IF(F422="","",_xlfn.XLOOKUP(F422,purchase!F:F,purchase!N:N,"")))</f>
        <v/>
      </c>
      <c r="L422" s="4" t="n"/>
      <c r="M422" s="86" t="n"/>
      <c r="N422" s="35">
        <f>IF(F422="","",
MAX(0,
_xlfn.XLOOKUP(F422,purchase!F:F,purchase!N:N,"")
-
SUMIFS(L:L,F:F,F422)))</f>
        <v/>
      </c>
      <c r="O422" s="35">
        <f>IF(OR(L422="",M422=""),"",L422-M422)</f>
        <v/>
      </c>
      <c r="P422" s="89">
        <f>_xlfn.SINGLE(IF(F422="","",_xlfn.XLOOKUP(F422,purchase!F:F,purchase!O:O,"")))</f>
        <v/>
      </c>
      <c r="Q422" s="83">
        <f>IF(OR(L422="",M422=""),"",M422/L422)</f>
        <v/>
      </c>
      <c r="R422" s="91">
        <f>IF(OR(P422="",Q422=""),"",Q422-P422)</f>
        <v/>
      </c>
    </row>
    <row r="423">
      <c r="A423" s="25" t="n">
        <v>419</v>
      </c>
      <c r="B423" s="26">
        <f>IF(OR(C423="",F423=""),"",
"PRD-" &amp;
TEXT(DAY(C423),"00") &amp;
CHOOSE(MONTH(C423),"A","B","C","D","E","F","G","H","I","J","K","L") &amp;
TEXT(YEAR(C423),"00") &amp;
"-" &amp;
RIGHT(F423,4))</f>
        <v/>
      </c>
      <c r="C423" s="27" t="n"/>
      <c r="D423" s="26">
        <f>IF(F423="","",_xlfn.XLOOKUP(F423,purchase!F:F,purchase!B:B,""))</f>
        <v/>
      </c>
      <c r="E423" s="26">
        <f>IF(F423="","",_xlfn.XLOOKUP(F423,purchase!F:F,purchase!C:C,""))</f>
        <v/>
      </c>
      <c r="F423" s="4" t="n"/>
      <c r="G423" s="10">
        <f>IF(H423="NRFC","Natural Rubber Field Coagulam","")</f>
        <v/>
      </c>
      <c r="H423" s="10">
        <f>IF(F423="","",_xlfn.XLOOKUP(F423,purchase!F:F,purchase!E:E,""))</f>
        <v/>
      </c>
      <c r="I423" s="10">
        <f>IF(J423="ISNR20","Natural Rubber-TSNR (ISNR-20)","")</f>
        <v/>
      </c>
      <c r="J423" s="10">
        <f>IF(H423="NRFC","ISNR20","")</f>
        <v/>
      </c>
      <c r="K423" s="35">
        <f>_xlfn.SINGLE(IF(F423="","",_xlfn.XLOOKUP(F423,purchase!F:F,purchase!N:N,"")))</f>
        <v/>
      </c>
      <c r="L423" s="4" t="n"/>
      <c r="M423" s="86" t="n"/>
      <c r="N423" s="35">
        <f>IF(F423="","",
MAX(0,
_xlfn.XLOOKUP(F423,purchase!F:F,purchase!N:N,"")
-
SUMIFS(L:L,F:F,F423)))</f>
        <v/>
      </c>
      <c r="O423" s="35">
        <f>IF(OR(L423="",M423=""),"",L423-M423)</f>
        <v/>
      </c>
      <c r="P423" s="89">
        <f>_xlfn.SINGLE(IF(F423="","",_xlfn.XLOOKUP(F423,purchase!F:F,purchase!O:O,"")))</f>
        <v/>
      </c>
      <c r="Q423" s="83">
        <f>IF(OR(L423="",M423=""),"",M423/L423)</f>
        <v/>
      </c>
      <c r="R423" s="91">
        <f>IF(OR(P423="",Q423=""),"",Q423-P423)</f>
        <v/>
      </c>
    </row>
    <row r="424">
      <c r="A424" s="25" t="n">
        <v>420</v>
      </c>
      <c r="B424" s="26">
        <f>IF(OR(C424="",F424=""),"",
"PRD-" &amp;
TEXT(DAY(C424),"00") &amp;
CHOOSE(MONTH(C424),"A","B","C","D","E","F","G","H","I","J","K","L") &amp;
TEXT(YEAR(C424),"00") &amp;
"-" &amp;
RIGHT(F424,4))</f>
        <v/>
      </c>
      <c r="C424" s="27" t="n"/>
      <c r="D424" s="26">
        <f>IF(F424="","",_xlfn.XLOOKUP(F424,purchase!F:F,purchase!B:B,""))</f>
        <v/>
      </c>
      <c r="E424" s="26">
        <f>IF(F424="","",_xlfn.XLOOKUP(F424,purchase!F:F,purchase!C:C,""))</f>
        <v/>
      </c>
      <c r="F424" s="4" t="n"/>
      <c r="G424" s="10">
        <f>IF(H424="NRFC","Natural Rubber Field Coagulam","")</f>
        <v/>
      </c>
      <c r="H424" s="10">
        <f>IF(F424="","",_xlfn.XLOOKUP(F424,purchase!F:F,purchase!E:E,""))</f>
        <v/>
      </c>
      <c r="I424" s="10">
        <f>IF(J424="ISNR20","Natural Rubber-TSNR (ISNR-20)","")</f>
        <v/>
      </c>
      <c r="J424" s="10">
        <f>IF(H424="NRFC","ISNR20","")</f>
        <v/>
      </c>
      <c r="K424" s="35">
        <f>_xlfn.SINGLE(IF(F424="","",_xlfn.XLOOKUP(F424,purchase!F:F,purchase!N:N,"")))</f>
        <v/>
      </c>
      <c r="L424" s="4" t="n"/>
      <c r="M424" s="86" t="n"/>
      <c r="N424" s="35">
        <f>IF(F424="","",
MAX(0,
_xlfn.XLOOKUP(F424,purchase!F:F,purchase!N:N,"")
-
SUMIFS(L:L,F:F,F424)))</f>
        <v/>
      </c>
      <c r="O424" s="35">
        <f>IF(OR(L424="",M424=""),"",L424-M424)</f>
        <v/>
      </c>
      <c r="P424" s="89">
        <f>_xlfn.SINGLE(IF(F424="","",_xlfn.XLOOKUP(F424,purchase!F:F,purchase!O:O,"")))</f>
        <v/>
      </c>
      <c r="Q424" s="83">
        <f>IF(OR(L424="",M424=""),"",M424/L424)</f>
        <v/>
      </c>
      <c r="R424" s="91">
        <f>IF(OR(P424="",Q424=""),"",Q424-P424)</f>
        <v/>
      </c>
    </row>
    <row r="425">
      <c r="A425" s="25" t="n">
        <v>421</v>
      </c>
      <c r="B425" s="26">
        <f>IF(OR(C425="",F425=""),"",
"PRD-" &amp;
TEXT(DAY(C425),"00") &amp;
CHOOSE(MONTH(C425),"A","B","C","D","E","F","G","H","I","J","K","L") &amp;
TEXT(YEAR(C425),"00") &amp;
"-" &amp;
RIGHT(F425,4))</f>
        <v/>
      </c>
      <c r="C425" s="27" t="n"/>
      <c r="D425" s="26">
        <f>IF(F425="","",_xlfn.XLOOKUP(F425,purchase!F:F,purchase!B:B,""))</f>
        <v/>
      </c>
      <c r="E425" s="26">
        <f>IF(F425="","",_xlfn.XLOOKUP(F425,purchase!F:F,purchase!C:C,""))</f>
        <v/>
      </c>
      <c r="F425" s="4" t="n"/>
      <c r="G425" s="10">
        <f>IF(H425="NRFC","Natural Rubber Field Coagulam","")</f>
        <v/>
      </c>
      <c r="H425" s="10">
        <f>IF(F425="","",_xlfn.XLOOKUP(F425,purchase!F:F,purchase!E:E,""))</f>
        <v/>
      </c>
      <c r="I425" s="10">
        <f>IF(J425="ISNR20","Natural Rubber-TSNR (ISNR-20)","")</f>
        <v/>
      </c>
      <c r="J425" s="10">
        <f>IF(H425="NRFC","ISNR20","")</f>
        <v/>
      </c>
      <c r="K425" s="35">
        <f>_xlfn.SINGLE(IF(F425="","",_xlfn.XLOOKUP(F425,purchase!F:F,purchase!N:N,"")))</f>
        <v/>
      </c>
      <c r="L425" s="4" t="n"/>
      <c r="M425" s="86" t="n"/>
      <c r="N425" s="35">
        <f>IF(F425="","",
MAX(0,
_xlfn.XLOOKUP(F425,purchase!F:F,purchase!N:N,"")
-
SUMIFS(L:L,F:F,F425)))</f>
        <v/>
      </c>
      <c r="O425" s="35">
        <f>IF(OR(L425="",M425=""),"",L425-M425)</f>
        <v/>
      </c>
      <c r="P425" s="89">
        <f>_xlfn.SINGLE(IF(F425="","",_xlfn.XLOOKUP(F425,purchase!F:F,purchase!O:O,"")))</f>
        <v/>
      </c>
      <c r="Q425" s="83">
        <f>IF(OR(L425="",M425=""),"",M425/L425)</f>
        <v/>
      </c>
      <c r="R425" s="91">
        <f>IF(OR(P425="",Q425=""),"",Q425-P425)</f>
        <v/>
      </c>
    </row>
    <row r="426">
      <c r="A426" s="25" t="n">
        <v>422</v>
      </c>
      <c r="B426" s="26">
        <f>IF(OR(C426="",F426=""),"",
"PRD-" &amp;
TEXT(DAY(C426),"00") &amp;
CHOOSE(MONTH(C426),"A","B","C","D","E","F","G","H","I","J","K","L") &amp;
TEXT(YEAR(C426),"00") &amp;
"-" &amp;
RIGHT(F426,4))</f>
        <v/>
      </c>
      <c r="C426" s="27" t="n"/>
      <c r="D426" s="26">
        <f>IF(F426="","",_xlfn.XLOOKUP(F426,purchase!F:F,purchase!B:B,""))</f>
        <v/>
      </c>
      <c r="E426" s="26">
        <f>IF(F426="","",_xlfn.XLOOKUP(F426,purchase!F:F,purchase!C:C,""))</f>
        <v/>
      </c>
      <c r="F426" s="4" t="n"/>
      <c r="G426" s="10">
        <f>IF(H426="NRFC","Natural Rubber Field Coagulam","")</f>
        <v/>
      </c>
      <c r="H426" s="10">
        <f>IF(F426="","",_xlfn.XLOOKUP(F426,purchase!F:F,purchase!E:E,""))</f>
        <v/>
      </c>
      <c r="I426" s="10">
        <f>IF(J426="ISNR20","Natural Rubber-TSNR (ISNR-20)","")</f>
        <v/>
      </c>
      <c r="J426" s="10">
        <f>IF(H426="NRFC","ISNR20","")</f>
        <v/>
      </c>
      <c r="K426" s="35">
        <f>_xlfn.SINGLE(IF(F426="","",_xlfn.XLOOKUP(F426,purchase!F:F,purchase!N:N,"")))</f>
        <v/>
      </c>
      <c r="L426" s="4" t="n"/>
      <c r="M426" s="86" t="n"/>
      <c r="N426" s="35">
        <f>IF(F426="","",
MAX(0,
_xlfn.XLOOKUP(F426,purchase!F:F,purchase!N:N,"")
-
SUMIFS(L:L,F:F,F426)))</f>
        <v/>
      </c>
      <c r="O426" s="35">
        <f>IF(OR(L426="",M426=""),"",L426-M426)</f>
        <v/>
      </c>
      <c r="P426" s="89">
        <f>_xlfn.SINGLE(IF(F426="","",_xlfn.XLOOKUP(F426,purchase!F:F,purchase!O:O,"")))</f>
        <v/>
      </c>
      <c r="Q426" s="83">
        <f>IF(OR(L426="",M426=""),"",M426/L426)</f>
        <v/>
      </c>
      <c r="R426" s="91">
        <f>IF(OR(P426="",Q426=""),"",Q426-P426)</f>
        <v/>
      </c>
    </row>
    <row r="427">
      <c r="A427" s="25" t="n">
        <v>423</v>
      </c>
      <c r="B427" s="26">
        <f>IF(OR(C427="",F427=""),"",
"PRD-" &amp;
TEXT(DAY(C427),"00") &amp;
CHOOSE(MONTH(C427),"A","B","C","D","E","F","G","H","I","J","K","L") &amp;
TEXT(YEAR(C427),"00") &amp;
"-" &amp;
RIGHT(F427,4))</f>
        <v/>
      </c>
      <c r="C427" s="27" t="n"/>
      <c r="D427" s="26">
        <f>IF(F427="","",_xlfn.XLOOKUP(F427,purchase!F:F,purchase!B:B,""))</f>
        <v/>
      </c>
      <c r="E427" s="26">
        <f>IF(F427="","",_xlfn.XLOOKUP(F427,purchase!F:F,purchase!C:C,""))</f>
        <v/>
      </c>
      <c r="F427" s="4" t="n"/>
      <c r="G427" s="10">
        <f>IF(H427="NRFC","Natural Rubber Field Coagulam","")</f>
        <v/>
      </c>
      <c r="H427" s="10">
        <f>IF(F427="","",_xlfn.XLOOKUP(F427,purchase!F:F,purchase!E:E,""))</f>
        <v/>
      </c>
      <c r="I427" s="10">
        <f>IF(J427="ISNR20","Natural Rubber-TSNR (ISNR-20)","")</f>
        <v/>
      </c>
      <c r="J427" s="10">
        <f>IF(H427="NRFC","ISNR20","")</f>
        <v/>
      </c>
      <c r="K427" s="35">
        <f>_xlfn.SINGLE(IF(F427="","",_xlfn.XLOOKUP(F427,purchase!F:F,purchase!N:N,"")))</f>
        <v/>
      </c>
      <c r="L427" s="4" t="n"/>
      <c r="M427" s="86" t="n"/>
      <c r="N427" s="35">
        <f>IF(F427="","",
MAX(0,
_xlfn.XLOOKUP(F427,purchase!F:F,purchase!N:N,"")
-
SUMIFS(L:L,F:F,F427)))</f>
        <v/>
      </c>
      <c r="O427" s="35">
        <f>IF(OR(L427="",M427=""),"",L427-M427)</f>
        <v/>
      </c>
      <c r="P427" s="89">
        <f>_xlfn.SINGLE(IF(F427="","",_xlfn.XLOOKUP(F427,purchase!F:F,purchase!O:O,"")))</f>
        <v/>
      </c>
      <c r="Q427" s="83">
        <f>IF(OR(L427="",M427=""),"",M427/L427)</f>
        <v/>
      </c>
      <c r="R427" s="91">
        <f>IF(OR(P427="",Q427=""),"",Q427-P427)</f>
        <v/>
      </c>
    </row>
    <row r="428">
      <c r="A428" s="25" t="n">
        <v>424</v>
      </c>
      <c r="B428" s="26">
        <f>IF(OR(C428="",F428=""),"",
"PRD-" &amp;
TEXT(DAY(C428),"00") &amp;
CHOOSE(MONTH(C428),"A","B","C","D","E","F","G","H","I","J","K","L") &amp;
TEXT(YEAR(C428),"00") &amp;
"-" &amp;
RIGHT(F428,4))</f>
        <v/>
      </c>
      <c r="C428" s="27" t="n"/>
      <c r="D428" s="26">
        <f>IF(F428="","",_xlfn.XLOOKUP(F428,purchase!F:F,purchase!B:B,""))</f>
        <v/>
      </c>
      <c r="E428" s="26">
        <f>IF(F428="","",_xlfn.XLOOKUP(F428,purchase!F:F,purchase!C:C,""))</f>
        <v/>
      </c>
      <c r="F428" s="4" t="n"/>
      <c r="G428" s="10">
        <f>IF(H428="NRFC","Natural Rubber Field Coagulam","")</f>
        <v/>
      </c>
      <c r="H428" s="10">
        <f>IF(F428="","",_xlfn.XLOOKUP(F428,purchase!F:F,purchase!E:E,""))</f>
        <v/>
      </c>
      <c r="I428" s="10">
        <f>IF(J428="ISNR20","Natural Rubber-TSNR (ISNR-20)","")</f>
        <v/>
      </c>
      <c r="J428" s="10">
        <f>IF(H428="NRFC","ISNR20","")</f>
        <v/>
      </c>
      <c r="K428" s="35">
        <f>_xlfn.SINGLE(IF(F428="","",_xlfn.XLOOKUP(F428,purchase!F:F,purchase!N:N,"")))</f>
        <v/>
      </c>
      <c r="L428" s="4" t="n"/>
      <c r="M428" s="86" t="n"/>
      <c r="N428" s="35">
        <f>IF(F428="","",
MAX(0,
_xlfn.XLOOKUP(F428,purchase!F:F,purchase!N:N,"")
-
SUMIFS(L:L,F:F,F428)))</f>
        <v/>
      </c>
      <c r="O428" s="35">
        <f>IF(OR(L428="",M428=""),"",L428-M428)</f>
        <v/>
      </c>
      <c r="P428" s="89">
        <f>_xlfn.SINGLE(IF(F428="","",_xlfn.XLOOKUP(F428,purchase!F:F,purchase!O:O,"")))</f>
        <v/>
      </c>
      <c r="Q428" s="83">
        <f>IF(OR(L428="",M428=""),"",M428/L428)</f>
        <v/>
      </c>
      <c r="R428" s="91">
        <f>IF(OR(P428="",Q428=""),"",Q428-P428)</f>
        <v/>
      </c>
    </row>
    <row r="429">
      <c r="A429" s="25" t="n">
        <v>425</v>
      </c>
      <c r="B429" s="26">
        <f>IF(OR(C429="",F429=""),"",
"PRD-" &amp;
TEXT(DAY(C429),"00") &amp;
CHOOSE(MONTH(C429),"A","B","C","D","E","F","G","H","I","J","K","L") &amp;
TEXT(YEAR(C429),"00") &amp;
"-" &amp;
RIGHT(F429,4))</f>
        <v/>
      </c>
      <c r="C429" s="27" t="n"/>
      <c r="D429" s="26">
        <f>IF(F429="","",_xlfn.XLOOKUP(F429,purchase!F:F,purchase!B:B,""))</f>
        <v/>
      </c>
      <c r="E429" s="26">
        <f>IF(F429="","",_xlfn.XLOOKUP(F429,purchase!F:F,purchase!C:C,""))</f>
        <v/>
      </c>
      <c r="F429" s="4" t="n"/>
      <c r="G429" s="10">
        <f>IF(H429="NRFC","Natural Rubber Field Coagulam","")</f>
        <v/>
      </c>
      <c r="H429" s="10">
        <f>IF(F429="","",_xlfn.XLOOKUP(F429,purchase!F:F,purchase!E:E,""))</f>
        <v/>
      </c>
      <c r="I429" s="10">
        <f>IF(J429="ISNR20","Natural Rubber-TSNR (ISNR-20)","")</f>
        <v/>
      </c>
      <c r="J429" s="10">
        <f>IF(H429="NRFC","ISNR20","")</f>
        <v/>
      </c>
      <c r="K429" s="35">
        <f>_xlfn.SINGLE(IF(F429="","",_xlfn.XLOOKUP(F429,purchase!F:F,purchase!N:N,"")))</f>
        <v/>
      </c>
      <c r="L429" s="4" t="n"/>
      <c r="M429" s="86" t="n"/>
      <c r="N429" s="35">
        <f>IF(F429="","",
MAX(0,
_xlfn.XLOOKUP(F429,purchase!F:F,purchase!N:N,"")
-
SUMIFS(L:L,F:F,F429)))</f>
        <v/>
      </c>
      <c r="O429" s="35">
        <f>IF(OR(L429="",M429=""),"",L429-M429)</f>
        <v/>
      </c>
      <c r="P429" s="89">
        <f>_xlfn.SINGLE(IF(F429="","",_xlfn.XLOOKUP(F429,purchase!F:F,purchase!O:O,"")))</f>
        <v/>
      </c>
      <c r="Q429" s="83">
        <f>IF(OR(L429="",M429=""),"",M429/L429)</f>
        <v/>
      </c>
      <c r="R429" s="91">
        <f>IF(OR(P429="",Q429=""),"",Q429-P429)</f>
        <v/>
      </c>
    </row>
    <row r="430">
      <c r="A430" s="25" t="n">
        <v>426</v>
      </c>
      <c r="B430" s="26">
        <f>IF(OR(C430="",F430=""),"",
"PRD-" &amp;
TEXT(DAY(C430),"00") &amp;
CHOOSE(MONTH(C430),"A","B","C","D","E","F","G","H","I","J","K","L") &amp;
TEXT(YEAR(C430),"00") &amp;
"-" &amp;
RIGHT(F430,4))</f>
        <v/>
      </c>
      <c r="C430" s="27" t="n"/>
      <c r="D430" s="26">
        <f>IF(F430="","",_xlfn.XLOOKUP(F430,purchase!F:F,purchase!B:B,""))</f>
        <v/>
      </c>
      <c r="E430" s="26">
        <f>IF(F430="","",_xlfn.XLOOKUP(F430,purchase!F:F,purchase!C:C,""))</f>
        <v/>
      </c>
      <c r="F430" s="4" t="n"/>
      <c r="G430" s="10">
        <f>IF(H430="NRFC","Natural Rubber Field Coagulam","")</f>
        <v/>
      </c>
      <c r="H430" s="10">
        <f>IF(F430="","",_xlfn.XLOOKUP(F430,purchase!F:F,purchase!E:E,""))</f>
        <v/>
      </c>
      <c r="I430" s="10">
        <f>IF(J430="ISNR20","Natural Rubber-TSNR (ISNR-20)","")</f>
        <v/>
      </c>
      <c r="J430" s="10">
        <f>IF(H430="NRFC","ISNR20","")</f>
        <v/>
      </c>
      <c r="K430" s="35">
        <f>_xlfn.SINGLE(IF(F430="","",_xlfn.XLOOKUP(F430,purchase!F:F,purchase!N:N,"")))</f>
        <v/>
      </c>
      <c r="L430" s="4" t="n"/>
      <c r="M430" s="86" t="n"/>
      <c r="N430" s="35">
        <f>IF(F430="","",
MAX(0,
_xlfn.XLOOKUP(F430,purchase!F:F,purchase!N:N,"")
-
SUMIFS(L:L,F:F,F430)))</f>
        <v/>
      </c>
      <c r="O430" s="35">
        <f>IF(OR(L430="",M430=""),"",L430-M430)</f>
        <v/>
      </c>
      <c r="P430" s="89">
        <f>_xlfn.SINGLE(IF(F430="","",_xlfn.XLOOKUP(F430,purchase!F:F,purchase!O:O,"")))</f>
        <v/>
      </c>
      <c r="Q430" s="83">
        <f>IF(OR(L430="",M430=""),"",M430/L430)</f>
        <v/>
      </c>
      <c r="R430" s="91">
        <f>IF(OR(P430="",Q430=""),"",Q430-P430)</f>
        <v/>
      </c>
    </row>
    <row r="431">
      <c r="A431" s="25" t="n">
        <v>427</v>
      </c>
      <c r="B431" s="26">
        <f>IF(OR(C431="",F431=""),"",
"PRD-" &amp;
TEXT(DAY(C431),"00") &amp;
CHOOSE(MONTH(C431),"A","B","C","D","E","F","G","H","I","J","K","L") &amp;
TEXT(YEAR(C431),"00") &amp;
"-" &amp;
RIGHT(F431,4))</f>
        <v/>
      </c>
      <c r="C431" s="27" t="n"/>
      <c r="D431" s="26">
        <f>IF(F431="","",_xlfn.XLOOKUP(F431,purchase!F:F,purchase!B:B,""))</f>
        <v/>
      </c>
      <c r="E431" s="26">
        <f>IF(F431="","",_xlfn.XLOOKUP(F431,purchase!F:F,purchase!C:C,""))</f>
        <v/>
      </c>
      <c r="F431" s="4" t="n"/>
      <c r="G431" s="10">
        <f>IF(H431="NRFC","Natural Rubber Field Coagulam","")</f>
        <v/>
      </c>
      <c r="H431" s="10">
        <f>IF(F431="","",_xlfn.XLOOKUP(F431,purchase!F:F,purchase!E:E,""))</f>
        <v/>
      </c>
      <c r="I431" s="10">
        <f>IF(J431="ISNR20","Natural Rubber-TSNR (ISNR-20)","")</f>
        <v/>
      </c>
      <c r="J431" s="10">
        <f>IF(H431="NRFC","ISNR20","")</f>
        <v/>
      </c>
      <c r="K431" s="35">
        <f>_xlfn.SINGLE(IF(F431="","",_xlfn.XLOOKUP(F431,purchase!F:F,purchase!N:N,"")))</f>
        <v/>
      </c>
      <c r="L431" s="4" t="n"/>
      <c r="M431" s="86" t="n"/>
      <c r="N431" s="35">
        <f>IF(F431="","",
MAX(0,
_xlfn.XLOOKUP(F431,purchase!F:F,purchase!N:N,"")
-
SUMIFS(L:L,F:F,F431)))</f>
        <v/>
      </c>
      <c r="O431" s="35">
        <f>IF(OR(L431="",M431=""),"",L431-M431)</f>
        <v/>
      </c>
      <c r="P431" s="89">
        <f>_xlfn.SINGLE(IF(F431="","",_xlfn.XLOOKUP(F431,purchase!F:F,purchase!O:O,"")))</f>
        <v/>
      </c>
      <c r="Q431" s="83">
        <f>IF(OR(L431="",M431=""),"",M431/L431)</f>
        <v/>
      </c>
      <c r="R431" s="91">
        <f>IF(OR(P431="",Q431=""),"",Q431-P431)</f>
        <v/>
      </c>
    </row>
    <row r="432">
      <c r="A432" s="25" t="n">
        <v>428</v>
      </c>
      <c r="B432" s="26">
        <f>IF(OR(C432="",F432=""),"",
"PRD-" &amp;
TEXT(DAY(C432),"00") &amp;
CHOOSE(MONTH(C432),"A","B","C","D","E","F","G","H","I","J","K","L") &amp;
TEXT(YEAR(C432),"00") &amp;
"-" &amp;
RIGHT(F432,4))</f>
        <v/>
      </c>
      <c r="C432" s="27" t="n"/>
      <c r="D432" s="26">
        <f>IF(F432="","",_xlfn.XLOOKUP(F432,purchase!F:F,purchase!B:B,""))</f>
        <v/>
      </c>
      <c r="E432" s="26">
        <f>IF(F432="","",_xlfn.XLOOKUP(F432,purchase!F:F,purchase!C:C,""))</f>
        <v/>
      </c>
      <c r="F432" s="4" t="n"/>
      <c r="G432" s="10">
        <f>IF(H432="NRFC","Natural Rubber Field Coagulam","")</f>
        <v/>
      </c>
      <c r="H432" s="10">
        <f>IF(F432="","",_xlfn.XLOOKUP(F432,purchase!F:F,purchase!E:E,""))</f>
        <v/>
      </c>
      <c r="I432" s="10">
        <f>IF(J432="ISNR20","Natural Rubber-TSNR (ISNR-20)","")</f>
        <v/>
      </c>
      <c r="J432" s="10">
        <f>IF(H432="NRFC","ISNR20","")</f>
        <v/>
      </c>
      <c r="K432" s="35">
        <f>_xlfn.SINGLE(IF(F432="","",_xlfn.XLOOKUP(F432,purchase!F:F,purchase!N:N,"")))</f>
        <v/>
      </c>
      <c r="L432" s="4" t="n"/>
      <c r="M432" s="86" t="n"/>
      <c r="N432" s="35">
        <f>IF(F432="","",
MAX(0,
_xlfn.XLOOKUP(F432,purchase!F:F,purchase!N:N,"")
-
SUMIFS(L:L,F:F,F432)))</f>
        <v/>
      </c>
      <c r="O432" s="35">
        <f>IF(OR(L432="",M432=""),"",L432-M432)</f>
        <v/>
      </c>
      <c r="P432" s="89">
        <f>_xlfn.SINGLE(IF(F432="","",_xlfn.XLOOKUP(F432,purchase!F:F,purchase!O:O,"")))</f>
        <v/>
      </c>
      <c r="Q432" s="83">
        <f>IF(OR(L432="",M432=""),"",M432/L432)</f>
        <v/>
      </c>
      <c r="R432" s="91">
        <f>IF(OR(P432="",Q432=""),"",Q432-P432)</f>
        <v/>
      </c>
    </row>
    <row r="433">
      <c r="A433" s="25" t="n">
        <v>429</v>
      </c>
      <c r="B433" s="26">
        <f>IF(OR(C433="",F433=""),"",
"PRD-" &amp;
TEXT(DAY(C433),"00") &amp;
CHOOSE(MONTH(C433),"A","B","C","D","E","F","G","H","I","J","K","L") &amp;
TEXT(YEAR(C433),"00") &amp;
"-" &amp;
RIGHT(F433,4))</f>
        <v/>
      </c>
      <c r="C433" s="27" t="n"/>
      <c r="D433" s="26">
        <f>IF(F433="","",_xlfn.XLOOKUP(F433,purchase!F:F,purchase!B:B,""))</f>
        <v/>
      </c>
      <c r="E433" s="26">
        <f>IF(F433="","",_xlfn.XLOOKUP(F433,purchase!F:F,purchase!C:C,""))</f>
        <v/>
      </c>
      <c r="F433" s="4" t="n"/>
      <c r="G433" s="10">
        <f>IF(H433="NRFC","Natural Rubber Field Coagulam","")</f>
        <v/>
      </c>
      <c r="H433" s="10">
        <f>IF(F433="","",_xlfn.XLOOKUP(F433,purchase!F:F,purchase!E:E,""))</f>
        <v/>
      </c>
      <c r="I433" s="10">
        <f>IF(J433="ISNR20","Natural Rubber-TSNR (ISNR-20)","")</f>
        <v/>
      </c>
      <c r="J433" s="10">
        <f>IF(H433="NRFC","ISNR20","")</f>
        <v/>
      </c>
      <c r="K433" s="35">
        <f>_xlfn.SINGLE(IF(F433="","",_xlfn.XLOOKUP(F433,purchase!F:F,purchase!N:N,"")))</f>
        <v/>
      </c>
      <c r="L433" s="4" t="n"/>
      <c r="M433" s="86" t="n"/>
      <c r="N433" s="35">
        <f>IF(F433="","",
MAX(0,
_xlfn.XLOOKUP(F433,purchase!F:F,purchase!N:N,"")
-
SUMIFS(L:L,F:F,F433)))</f>
        <v/>
      </c>
      <c r="O433" s="35">
        <f>IF(OR(L433="",M433=""),"",L433-M433)</f>
        <v/>
      </c>
      <c r="P433" s="89">
        <f>_xlfn.SINGLE(IF(F433="","",_xlfn.XLOOKUP(F433,purchase!F:F,purchase!O:O,"")))</f>
        <v/>
      </c>
      <c r="Q433" s="83">
        <f>IF(OR(L433="",M433=""),"",M433/L433)</f>
        <v/>
      </c>
      <c r="R433" s="91">
        <f>IF(OR(P433="",Q433=""),"",Q433-P433)</f>
        <v/>
      </c>
    </row>
    <row r="434">
      <c r="A434" s="25" t="n">
        <v>430</v>
      </c>
      <c r="B434" s="26">
        <f>IF(OR(C434="",F434=""),"",
"PRD-" &amp;
TEXT(DAY(C434),"00") &amp;
CHOOSE(MONTH(C434),"A","B","C","D","E","F","G","H","I","J","K","L") &amp;
TEXT(YEAR(C434),"00") &amp;
"-" &amp;
RIGHT(F434,4))</f>
        <v/>
      </c>
      <c r="C434" s="27" t="n"/>
      <c r="D434" s="26">
        <f>IF(F434="","",_xlfn.XLOOKUP(F434,purchase!F:F,purchase!B:B,""))</f>
        <v/>
      </c>
      <c r="E434" s="26">
        <f>IF(F434="","",_xlfn.XLOOKUP(F434,purchase!F:F,purchase!C:C,""))</f>
        <v/>
      </c>
      <c r="F434" s="4" t="n"/>
      <c r="G434" s="10">
        <f>IF(H434="NRFC","Natural Rubber Field Coagulam","")</f>
        <v/>
      </c>
      <c r="H434" s="10">
        <f>IF(F434="","",_xlfn.XLOOKUP(F434,purchase!F:F,purchase!E:E,""))</f>
        <v/>
      </c>
      <c r="I434" s="10">
        <f>IF(J434="ISNR20","Natural Rubber-TSNR (ISNR-20)","")</f>
        <v/>
      </c>
      <c r="J434" s="10">
        <f>IF(H434="NRFC","ISNR20","")</f>
        <v/>
      </c>
      <c r="K434" s="35">
        <f>_xlfn.SINGLE(IF(F434="","",_xlfn.XLOOKUP(F434,purchase!F:F,purchase!N:N,"")))</f>
        <v/>
      </c>
      <c r="L434" s="4" t="n"/>
      <c r="M434" s="86" t="n"/>
      <c r="N434" s="35">
        <f>IF(F434="","",
MAX(0,
_xlfn.XLOOKUP(F434,purchase!F:F,purchase!N:N,"")
-
SUMIFS(L:L,F:F,F434)))</f>
        <v/>
      </c>
      <c r="O434" s="35">
        <f>IF(OR(L434="",M434=""),"",L434-M434)</f>
        <v/>
      </c>
      <c r="P434" s="89">
        <f>_xlfn.SINGLE(IF(F434="","",_xlfn.XLOOKUP(F434,purchase!F:F,purchase!O:O,"")))</f>
        <v/>
      </c>
      <c r="Q434" s="83">
        <f>IF(OR(L434="",M434=""),"",M434/L434)</f>
        <v/>
      </c>
      <c r="R434" s="91">
        <f>IF(OR(P434="",Q434=""),"",Q434-P434)</f>
        <v/>
      </c>
    </row>
    <row r="435">
      <c r="A435" s="25" t="n">
        <v>431</v>
      </c>
      <c r="B435" s="26">
        <f>IF(OR(C435="",F435=""),"",
"PRD-" &amp;
TEXT(DAY(C435),"00") &amp;
CHOOSE(MONTH(C435),"A","B","C","D","E","F","G","H","I","J","K","L") &amp;
TEXT(YEAR(C435),"00") &amp;
"-" &amp;
RIGHT(F435,4))</f>
        <v/>
      </c>
      <c r="C435" s="27" t="n"/>
      <c r="D435" s="26">
        <f>IF(F435="","",_xlfn.XLOOKUP(F435,purchase!F:F,purchase!B:B,""))</f>
        <v/>
      </c>
      <c r="E435" s="26">
        <f>IF(F435="","",_xlfn.XLOOKUP(F435,purchase!F:F,purchase!C:C,""))</f>
        <v/>
      </c>
      <c r="F435" s="4" t="n"/>
      <c r="G435" s="10">
        <f>IF(H435="NRFC","Natural Rubber Field Coagulam","")</f>
        <v/>
      </c>
      <c r="H435" s="10">
        <f>IF(F435="","",_xlfn.XLOOKUP(F435,purchase!F:F,purchase!E:E,""))</f>
        <v/>
      </c>
      <c r="I435" s="10">
        <f>IF(J435="ISNR20","Natural Rubber-TSNR (ISNR-20)","")</f>
        <v/>
      </c>
      <c r="J435" s="10">
        <f>IF(H435="NRFC","ISNR20","")</f>
        <v/>
      </c>
      <c r="K435" s="35">
        <f>_xlfn.SINGLE(IF(F435="","",_xlfn.XLOOKUP(F435,purchase!F:F,purchase!N:N,"")))</f>
        <v/>
      </c>
      <c r="L435" s="4" t="n"/>
      <c r="M435" s="86" t="n"/>
      <c r="N435" s="35">
        <f>IF(F435="","",
MAX(0,
_xlfn.XLOOKUP(F435,purchase!F:F,purchase!N:N,"")
-
SUMIFS(L:L,F:F,F435)))</f>
        <v/>
      </c>
      <c r="O435" s="35">
        <f>IF(OR(L435="",M435=""),"",L435-M435)</f>
        <v/>
      </c>
      <c r="P435" s="89">
        <f>_xlfn.SINGLE(IF(F435="","",_xlfn.XLOOKUP(F435,purchase!F:F,purchase!O:O,"")))</f>
        <v/>
      </c>
      <c r="Q435" s="83">
        <f>IF(OR(L435="",M435=""),"",M435/L435)</f>
        <v/>
      </c>
      <c r="R435" s="91">
        <f>IF(OR(P435="",Q435=""),"",Q435-P435)</f>
        <v/>
      </c>
    </row>
    <row r="436">
      <c r="A436" s="25" t="n">
        <v>432</v>
      </c>
      <c r="B436" s="26">
        <f>IF(OR(C436="",F436=""),"",
"PRD-" &amp;
TEXT(DAY(C436),"00") &amp;
CHOOSE(MONTH(C436),"A","B","C","D","E","F","G","H","I","J","K","L") &amp;
TEXT(YEAR(C436),"00") &amp;
"-" &amp;
RIGHT(F436,4))</f>
        <v/>
      </c>
      <c r="C436" s="27" t="n"/>
      <c r="D436" s="26">
        <f>IF(F436="","",_xlfn.XLOOKUP(F436,purchase!F:F,purchase!B:B,""))</f>
        <v/>
      </c>
      <c r="E436" s="26">
        <f>IF(F436="","",_xlfn.XLOOKUP(F436,purchase!F:F,purchase!C:C,""))</f>
        <v/>
      </c>
      <c r="F436" s="4" t="n"/>
      <c r="G436" s="10">
        <f>IF(H436="NRFC","Natural Rubber Field Coagulam","")</f>
        <v/>
      </c>
      <c r="H436" s="10">
        <f>IF(F436="","",_xlfn.XLOOKUP(F436,purchase!F:F,purchase!E:E,""))</f>
        <v/>
      </c>
      <c r="I436" s="10">
        <f>IF(J436="ISNR20","Natural Rubber-TSNR (ISNR-20)","")</f>
        <v/>
      </c>
      <c r="J436" s="10">
        <f>IF(H436="NRFC","ISNR20","")</f>
        <v/>
      </c>
      <c r="K436" s="35">
        <f>_xlfn.SINGLE(IF(F436="","",_xlfn.XLOOKUP(F436,purchase!F:F,purchase!N:N,"")))</f>
        <v/>
      </c>
      <c r="L436" s="4" t="n"/>
      <c r="M436" s="86" t="n"/>
      <c r="N436" s="35">
        <f>IF(F436="","",
MAX(0,
_xlfn.XLOOKUP(F436,purchase!F:F,purchase!N:N,"")
-
SUMIFS(L:L,F:F,F436)))</f>
        <v/>
      </c>
      <c r="O436" s="35">
        <f>IF(OR(L436="",M436=""),"",L436-M436)</f>
        <v/>
      </c>
      <c r="P436" s="89">
        <f>_xlfn.SINGLE(IF(F436="","",_xlfn.XLOOKUP(F436,purchase!F:F,purchase!O:O,"")))</f>
        <v/>
      </c>
      <c r="Q436" s="83">
        <f>IF(OR(L436="",M436=""),"",M436/L436)</f>
        <v/>
      </c>
      <c r="R436" s="91">
        <f>IF(OR(P436="",Q436=""),"",Q436-P436)</f>
        <v/>
      </c>
    </row>
    <row r="437">
      <c r="A437" s="25" t="n">
        <v>433</v>
      </c>
      <c r="B437" s="26">
        <f>IF(OR(C437="",F437=""),"",
"PRD-" &amp;
TEXT(DAY(C437),"00") &amp;
CHOOSE(MONTH(C437),"A","B","C","D","E","F","G","H","I","J","K","L") &amp;
TEXT(YEAR(C437),"00") &amp;
"-" &amp;
RIGHT(F437,4))</f>
        <v/>
      </c>
      <c r="C437" s="27" t="n"/>
      <c r="D437" s="26">
        <f>IF(F437="","",_xlfn.XLOOKUP(F437,purchase!F:F,purchase!B:B,""))</f>
        <v/>
      </c>
      <c r="E437" s="26">
        <f>IF(F437="","",_xlfn.XLOOKUP(F437,purchase!F:F,purchase!C:C,""))</f>
        <v/>
      </c>
      <c r="F437" s="4" t="n"/>
      <c r="G437" s="10">
        <f>IF(H437="NRFC","Natural Rubber Field Coagulam","")</f>
        <v/>
      </c>
      <c r="H437" s="10">
        <f>IF(F437="","",_xlfn.XLOOKUP(F437,purchase!F:F,purchase!E:E,""))</f>
        <v/>
      </c>
      <c r="I437" s="10">
        <f>IF(J437="ISNR20","Natural Rubber-TSNR (ISNR-20)","")</f>
        <v/>
      </c>
      <c r="J437" s="10">
        <f>IF(H437="NRFC","ISNR20","")</f>
        <v/>
      </c>
      <c r="K437" s="35">
        <f>_xlfn.SINGLE(IF(F437="","",_xlfn.XLOOKUP(F437,purchase!F:F,purchase!N:N,"")))</f>
        <v/>
      </c>
      <c r="L437" s="4" t="n"/>
      <c r="M437" s="86" t="n"/>
      <c r="N437" s="35">
        <f>IF(F437="","",
MAX(0,
_xlfn.XLOOKUP(F437,purchase!F:F,purchase!N:N,"")
-
SUMIFS(L:L,F:F,F437)))</f>
        <v/>
      </c>
      <c r="O437" s="35">
        <f>IF(OR(L437="",M437=""),"",L437-M437)</f>
        <v/>
      </c>
      <c r="P437" s="89">
        <f>_xlfn.SINGLE(IF(F437="","",_xlfn.XLOOKUP(F437,purchase!F:F,purchase!O:O,"")))</f>
        <v/>
      </c>
      <c r="Q437" s="83">
        <f>IF(OR(L437="",M437=""),"",M437/L437)</f>
        <v/>
      </c>
      <c r="R437" s="91">
        <f>IF(OR(P437="",Q437=""),"",Q437-P437)</f>
        <v/>
      </c>
    </row>
    <row r="438">
      <c r="A438" s="25" t="n">
        <v>434</v>
      </c>
      <c r="B438" s="26">
        <f>IF(OR(C438="",F438=""),"",
"PRD-" &amp;
TEXT(DAY(C438),"00") &amp;
CHOOSE(MONTH(C438),"A","B","C","D","E","F","G","H","I","J","K","L") &amp;
TEXT(YEAR(C438),"00") &amp;
"-" &amp;
RIGHT(F438,4))</f>
        <v/>
      </c>
      <c r="C438" s="27" t="n"/>
      <c r="D438" s="26">
        <f>IF(F438="","",_xlfn.XLOOKUP(F438,purchase!F:F,purchase!B:B,""))</f>
        <v/>
      </c>
      <c r="E438" s="26">
        <f>IF(F438="","",_xlfn.XLOOKUP(F438,purchase!F:F,purchase!C:C,""))</f>
        <v/>
      </c>
      <c r="F438" s="4" t="n"/>
      <c r="G438" s="10">
        <f>IF(H438="NRFC","Natural Rubber Field Coagulam","")</f>
        <v/>
      </c>
      <c r="H438" s="10">
        <f>IF(F438="","",_xlfn.XLOOKUP(F438,purchase!F:F,purchase!E:E,""))</f>
        <v/>
      </c>
      <c r="I438" s="10">
        <f>IF(J438="ISNR20","Natural Rubber-TSNR (ISNR-20)","")</f>
        <v/>
      </c>
      <c r="J438" s="10">
        <f>IF(H438="NRFC","ISNR20","")</f>
        <v/>
      </c>
      <c r="K438" s="35">
        <f>_xlfn.SINGLE(IF(F438="","",_xlfn.XLOOKUP(F438,purchase!F:F,purchase!N:N,"")))</f>
        <v/>
      </c>
      <c r="L438" s="4" t="n"/>
      <c r="M438" s="86" t="n"/>
      <c r="N438" s="35">
        <f>IF(F438="","",
MAX(0,
_xlfn.XLOOKUP(F438,purchase!F:F,purchase!N:N,"")
-
SUMIFS(L:L,F:F,F438)))</f>
        <v/>
      </c>
      <c r="O438" s="35">
        <f>IF(OR(L438="",M438=""),"",L438-M438)</f>
        <v/>
      </c>
      <c r="P438" s="89">
        <f>_xlfn.SINGLE(IF(F438="","",_xlfn.XLOOKUP(F438,purchase!F:F,purchase!O:O,"")))</f>
        <v/>
      </c>
      <c r="Q438" s="83">
        <f>IF(OR(L438="",M438=""),"",M438/L438)</f>
        <v/>
      </c>
      <c r="R438" s="91">
        <f>IF(OR(P438="",Q438=""),"",Q438-P438)</f>
        <v/>
      </c>
    </row>
    <row r="439">
      <c r="A439" s="25" t="n">
        <v>435</v>
      </c>
      <c r="B439" s="26">
        <f>IF(OR(C439="",F439=""),"",
"PRD-" &amp;
TEXT(DAY(C439),"00") &amp;
CHOOSE(MONTH(C439),"A","B","C","D","E","F","G","H","I","J","K","L") &amp;
TEXT(YEAR(C439),"00") &amp;
"-" &amp;
RIGHT(F439,4))</f>
        <v/>
      </c>
      <c r="C439" s="27" t="n"/>
      <c r="D439" s="26">
        <f>IF(F439="","",_xlfn.XLOOKUP(F439,purchase!F:F,purchase!B:B,""))</f>
        <v/>
      </c>
      <c r="E439" s="26">
        <f>IF(F439="","",_xlfn.XLOOKUP(F439,purchase!F:F,purchase!C:C,""))</f>
        <v/>
      </c>
      <c r="F439" s="4" t="n"/>
      <c r="G439" s="10">
        <f>IF(H439="NRFC","Natural Rubber Field Coagulam","")</f>
        <v/>
      </c>
      <c r="H439" s="10">
        <f>IF(F439="","",_xlfn.XLOOKUP(F439,purchase!F:F,purchase!E:E,""))</f>
        <v/>
      </c>
      <c r="I439" s="10">
        <f>IF(J439="ISNR20","Natural Rubber-TSNR (ISNR-20)","")</f>
        <v/>
      </c>
      <c r="J439" s="10">
        <f>IF(H439="NRFC","ISNR20","")</f>
        <v/>
      </c>
      <c r="K439" s="35">
        <f>_xlfn.SINGLE(IF(F439="","",_xlfn.XLOOKUP(F439,purchase!F:F,purchase!N:N,"")))</f>
        <v/>
      </c>
      <c r="L439" s="4" t="n"/>
      <c r="M439" s="86" t="n"/>
      <c r="N439" s="35">
        <f>IF(F439="","",
MAX(0,
_xlfn.XLOOKUP(F439,purchase!F:F,purchase!N:N,"")
-
SUMIFS(L:L,F:F,F439)))</f>
        <v/>
      </c>
      <c r="O439" s="35">
        <f>IF(OR(L439="",M439=""),"",L439-M439)</f>
        <v/>
      </c>
      <c r="P439" s="89">
        <f>_xlfn.SINGLE(IF(F439="","",_xlfn.XLOOKUP(F439,purchase!F:F,purchase!O:O,"")))</f>
        <v/>
      </c>
      <c r="Q439" s="83">
        <f>IF(OR(L439="",M439=""),"",M439/L439)</f>
        <v/>
      </c>
      <c r="R439" s="91">
        <f>IF(OR(P439="",Q439=""),"",Q439-P439)</f>
        <v/>
      </c>
    </row>
    <row r="440">
      <c r="A440" s="25" t="n">
        <v>436</v>
      </c>
      <c r="B440" s="26">
        <f>IF(OR(C440="",F440=""),"",
"PRD-" &amp;
TEXT(DAY(C440),"00") &amp;
CHOOSE(MONTH(C440),"A","B","C","D","E","F","G","H","I","J","K","L") &amp;
TEXT(YEAR(C440),"00") &amp;
"-" &amp;
RIGHT(F440,4))</f>
        <v/>
      </c>
      <c r="C440" s="27" t="n"/>
      <c r="D440" s="26">
        <f>IF(F440="","",_xlfn.XLOOKUP(F440,purchase!F:F,purchase!B:B,""))</f>
        <v/>
      </c>
      <c r="E440" s="26">
        <f>IF(F440="","",_xlfn.XLOOKUP(F440,purchase!F:F,purchase!C:C,""))</f>
        <v/>
      </c>
      <c r="F440" s="4" t="n"/>
      <c r="G440" s="10">
        <f>IF(H440="NRFC","Natural Rubber Field Coagulam","")</f>
        <v/>
      </c>
      <c r="H440" s="10">
        <f>IF(F440="","",_xlfn.XLOOKUP(F440,purchase!F:F,purchase!E:E,""))</f>
        <v/>
      </c>
      <c r="I440" s="10">
        <f>IF(J440="ISNR20","Natural Rubber-TSNR (ISNR-20)","")</f>
        <v/>
      </c>
      <c r="J440" s="10">
        <f>IF(H440="NRFC","ISNR20","")</f>
        <v/>
      </c>
      <c r="K440" s="35">
        <f>_xlfn.SINGLE(IF(F440="","",_xlfn.XLOOKUP(F440,purchase!F:F,purchase!N:N,"")))</f>
        <v/>
      </c>
      <c r="L440" s="4" t="n"/>
      <c r="M440" s="86" t="n"/>
      <c r="N440" s="35">
        <f>IF(F440="","",
MAX(0,
_xlfn.XLOOKUP(F440,purchase!F:F,purchase!N:N,"")
-
SUMIFS(L:L,F:F,F440)))</f>
        <v/>
      </c>
      <c r="O440" s="35">
        <f>IF(OR(L440="",M440=""),"",L440-M440)</f>
        <v/>
      </c>
      <c r="P440" s="89">
        <f>_xlfn.SINGLE(IF(F440="","",_xlfn.XLOOKUP(F440,purchase!F:F,purchase!O:O,"")))</f>
        <v/>
      </c>
      <c r="Q440" s="83">
        <f>IF(OR(L440="",M440=""),"",M440/L440)</f>
        <v/>
      </c>
      <c r="R440" s="91">
        <f>IF(OR(P440="",Q440=""),"",Q440-P440)</f>
        <v/>
      </c>
    </row>
    <row r="441">
      <c r="A441" s="25" t="n">
        <v>437</v>
      </c>
      <c r="B441" s="26">
        <f>IF(OR(C441="",F441=""),"",
"PRD-" &amp;
TEXT(DAY(C441),"00") &amp;
CHOOSE(MONTH(C441),"A","B","C","D","E","F","G","H","I","J","K","L") &amp;
TEXT(YEAR(C441),"00") &amp;
"-" &amp;
RIGHT(F441,4))</f>
        <v/>
      </c>
      <c r="C441" s="27" t="n"/>
      <c r="D441" s="26">
        <f>IF(F441="","",_xlfn.XLOOKUP(F441,purchase!F:F,purchase!B:B,""))</f>
        <v/>
      </c>
      <c r="E441" s="26">
        <f>IF(F441="","",_xlfn.XLOOKUP(F441,purchase!F:F,purchase!C:C,""))</f>
        <v/>
      </c>
      <c r="F441" s="4" t="n"/>
      <c r="G441" s="10">
        <f>IF(H441="NRFC","Natural Rubber Field Coagulam","")</f>
        <v/>
      </c>
      <c r="H441" s="10">
        <f>IF(F441="","",_xlfn.XLOOKUP(F441,purchase!F:F,purchase!E:E,""))</f>
        <v/>
      </c>
      <c r="I441" s="10">
        <f>IF(J441="ISNR20","Natural Rubber-TSNR (ISNR-20)","")</f>
        <v/>
      </c>
      <c r="J441" s="10">
        <f>IF(H441="NRFC","ISNR20","")</f>
        <v/>
      </c>
      <c r="K441" s="35">
        <f>_xlfn.SINGLE(IF(F441="","",_xlfn.XLOOKUP(F441,purchase!F:F,purchase!N:N,"")))</f>
        <v/>
      </c>
      <c r="L441" s="4" t="n"/>
      <c r="M441" s="86" t="n"/>
      <c r="N441" s="35">
        <f>IF(F441="","",
MAX(0,
_xlfn.XLOOKUP(F441,purchase!F:F,purchase!N:N,"")
-
SUMIFS(L:L,F:F,F441)))</f>
        <v/>
      </c>
      <c r="O441" s="35">
        <f>IF(OR(L441="",M441=""),"",L441-M441)</f>
        <v/>
      </c>
      <c r="P441" s="89">
        <f>_xlfn.SINGLE(IF(F441="","",_xlfn.XLOOKUP(F441,purchase!F:F,purchase!O:O,"")))</f>
        <v/>
      </c>
      <c r="Q441" s="83">
        <f>IF(OR(L441="",M441=""),"",M441/L441)</f>
        <v/>
      </c>
      <c r="R441" s="91">
        <f>IF(OR(P441="",Q441=""),"",Q441-P441)</f>
        <v/>
      </c>
    </row>
    <row r="442">
      <c r="A442" s="25" t="n">
        <v>438</v>
      </c>
      <c r="B442" s="26">
        <f>IF(OR(C442="",F442=""),"",
"PRD-" &amp;
TEXT(DAY(C442),"00") &amp;
CHOOSE(MONTH(C442),"A","B","C","D","E","F","G","H","I","J","K","L") &amp;
TEXT(YEAR(C442),"00") &amp;
"-" &amp;
RIGHT(F442,4))</f>
        <v/>
      </c>
      <c r="C442" s="27" t="n"/>
      <c r="D442" s="26">
        <f>IF(F442="","",_xlfn.XLOOKUP(F442,purchase!F:F,purchase!B:B,""))</f>
        <v/>
      </c>
      <c r="E442" s="26">
        <f>IF(F442="","",_xlfn.XLOOKUP(F442,purchase!F:F,purchase!C:C,""))</f>
        <v/>
      </c>
      <c r="F442" s="4" t="n"/>
      <c r="G442" s="10">
        <f>IF(H442="NRFC","Natural Rubber Field Coagulam","")</f>
        <v/>
      </c>
      <c r="H442" s="10">
        <f>IF(F442="","",_xlfn.XLOOKUP(F442,purchase!F:F,purchase!E:E,""))</f>
        <v/>
      </c>
      <c r="I442" s="10">
        <f>IF(J442="ISNR20","Natural Rubber-TSNR (ISNR-20)","")</f>
        <v/>
      </c>
      <c r="J442" s="10">
        <f>IF(H442="NRFC","ISNR20","")</f>
        <v/>
      </c>
      <c r="K442" s="35">
        <f>_xlfn.SINGLE(IF(F442="","",_xlfn.XLOOKUP(F442,purchase!F:F,purchase!N:N,"")))</f>
        <v/>
      </c>
      <c r="L442" s="4" t="n"/>
      <c r="M442" s="86" t="n"/>
      <c r="N442" s="35">
        <f>IF(F442="","",
MAX(0,
_xlfn.XLOOKUP(F442,purchase!F:F,purchase!N:N,"")
-
SUMIFS(L:L,F:F,F442)))</f>
        <v/>
      </c>
      <c r="O442" s="35">
        <f>IF(OR(L442="",M442=""),"",L442-M442)</f>
        <v/>
      </c>
      <c r="P442" s="89">
        <f>_xlfn.SINGLE(IF(F442="","",_xlfn.XLOOKUP(F442,purchase!F:F,purchase!O:O,"")))</f>
        <v/>
      </c>
      <c r="Q442" s="83">
        <f>IF(OR(L442="",M442=""),"",M442/L442)</f>
        <v/>
      </c>
      <c r="R442" s="91">
        <f>IF(OR(P442="",Q442=""),"",Q442-P442)</f>
        <v/>
      </c>
    </row>
    <row r="443">
      <c r="A443" s="25" t="n">
        <v>439</v>
      </c>
      <c r="B443" s="26">
        <f>IF(OR(C443="",F443=""),"",
"PRD-" &amp;
TEXT(DAY(C443),"00") &amp;
CHOOSE(MONTH(C443),"A","B","C","D","E","F","G","H","I","J","K","L") &amp;
TEXT(YEAR(C443),"00") &amp;
"-" &amp;
RIGHT(F443,4))</f>
        <v/>
      </c>
      <c r="C443" s="27" t="n"/>
      <c r="D443" s="26">
        <f>IF(F443="","",_xlfn.XLOOKUP(F443,purchase!F:F,purchase!B:B,""))</f>
        <v/>
      </c>
      <c r="E443" s="26">
        <f>IF(F443="","",_xlfn.XLOOKUP(F443,purchase!F:F,purchase!C:C,""))</f>
        <v/>
      </c>
      <c r="F443" s="4" t="n"/>
      <c r="G443" s="10">
        <f>IF(H443="NRFC","Natural Rubber Field Coagulam","")</f>
        <v/>
      </c>
      <c r="H443" s="10">
        <f>IF(F443="","",_xlfn.XLOOKUP(F443,purchase!F:F,purchase!E:E,""))</f>
        <v/>
      </c>
      <c r="I443" s="10">
        <f>IF(J443="ISNR20","Natural Rubber-TSNR (ISNR-20)","")</f>
        <v/>
      </c>
      <c r="J443" s="10">
        <f>IF(H443="NRFC","ISNR20","")</f>
        <v/>
      </c>
      <c r="K443" s="35">
        <f>_xlfn.SINGLE(IF(F443="","",_xlfn.XLOOKUP(F443,purchase!F:F,purchase!N:N,"")))</f>
        <v/>
      </c>
      <c r="L443" s="4" t="n"/>
      <c r="M443" s="86" t="n"/>
      <c r="N443" s="35">
        <f>IF(F443="","",
MAX(0,
_xlfn.XLOOKUP(F443,purchase!F:F,purchase!N:N,"")
-
SUMIFS(L:L,F:F,F443)))</f>
        <v/>
      </c>
      <c r="O443" s="35">
        <f>IF(OR(L443="",M443=""),"",L443-M443)</f>
        <v/>
      </c>
      <c r="P443" s="89">
        <f>_xlfn.SINGLE(IF(F443="","",_xlfn.XLOOKUP(F443,purchase!F:F,purchase!O:O,"")))</f>
        <v/>
      </c>
      <c r="Q443" s="83">
        <f>IF(OR(L443="",M443=""),"",M443/L443)</f>
        <v/>
      </c>
      <c r="R443" s="91">
        <f>IF(OR(P443="",Q443=""),"",Q443-P443)</f>
        <v/>
      </c>
    </row>
    <row r="444">
      <c r="A444" s="25" t="n">
        <v>440</v>
      </c>
      <c r="B444" s="26">
        <f>IF(OR(C444="",F444=""),"",
"PRD-" &amp;
TEXT(DAY(C444),"00") &amp;
CHOOSE(MONTH(C444),"A","B","C","D","E","F","G","H","I","J","K","L") &amp;
TEXT(YEAR(C444),"00") &amp;
"-" &amp;
RIGHT(F444,4))</f>
        <v/>
      </c>
      <c r="C444" s="27" t="n"/>
      <c r="D444" s="26">
        <f>IF(F444="","",_xlfn.XLOOKUP(F444,purchase!F:F,purchase!B:B,""))</f>
        <v/>
      </c>
      <c r="E444" s="26">
        <f>IF(F444="","",_xlfn.XLOOKUP(F444,purchase!F:F,purchase!C:C,""))</f>
        <v/>
      </c>
      <c r="F444" s="4" t="n"/>
      <c r="G444" s="10">
        <f>IF(H444="NRFC","Natural Rubber Field Coagulam","")</f>
        <v/>
      </c>
      <c r="H444" s="10">
        <f>IF(F444="","",_xlfn.XLOOKUP(F444,purchase!F:F,purchase!E:E,""))</f>
        <v/>
      </c>
      <c r="I444" s="10">
        <f>IF(J444="ISNR20","Natural Rubber-TSNR (ISNR-20)","")</f>
        <v/>
      </c>
      <c r="J444" s="10">
        <f>IF(H444="NRFC","ISNR20","")</f>
        <v/>
      </c>
      <c r="K444" s="35">
        <f>_xlfn.SINGLE(IF(F444="","",_xlfn.XLOOKUP(F444,purchase!F:F,purchase!N:N,"")))</f>
        <v/>
      </c>
      <c r="L444" s="4" t="n"/>
      <c r="M444" s="86" t="n"/>
      <c r="N444" s="35">
        <f>IF(F444="","",
MAX(0,
_xlfn.XLOOKUP(F444,purchase!F:F,purchase!N:N,"")
-
SUMIFS(L:L,F:F,F444)))</f>
        <v/>
      </c>
      <c r="O444" s="35">
        <f>IF(OR(L444="",M444=""),"",L444-M444)</f>
        <v/>
      </c>
      <c r="P444" s="89">
        <f>_xlfn.SINGLE(IF(F444="","",_xlfn.XLOOKUP(F444,purchase!F:F,purchase!O:O,"")))</f>
        <v/>
      </c>
      <c r="Q444" s="83">
        <f>IF(OR(L444="",M444=""),"",M444/L444)</f>
        <v/>
      </c>
      <c r="R444" s="91">
        <f>IF(OR(P444="",Q444=""),"",Q444-P444)</f>
        <v/>
      </c>
    </row>
    <row r="445">
      <c r="A445" s="25" t="n">
        <v>441</v>
      </c>
      <c r="B445" s="26">
        <f>IF(OR(C445="",F445=""),"",
"PRD-" &amp;
TEXT(DAY(C445),"00") &amp;
CHOOSE(MONTH(C445),"A","B","C","D","E","F","G","H","I","J","K","L") &amp;
TEXT(YEAR(C445),"00") &amp;
"-" &amp;
RIGHT(F445,4))</f>
        <v/>
      </c>
      <c r="C445" s="27" t="n"/>
      <c r="D445" s="26">
        <f>IF(F445="","",_xlfn.XLOOKUP(F445,purchase!F:F,purchase!B:B,""))</f>
        <v/>
      </c>
      <c r="E445" s="26">
        <f>IF(F445="","",_xlfn.XLOOKUP(F445,purchase!F:F,purchase!C:C,""))</f>
        <v/>
      </c>
      <c r="F445" s="4" t="n"/>
      <c r="G445" s="10">
        <f>IF(H445="NRFC","Natural Rubber Field Coagulam","")</f>
        <v/>
      </c>
      <c r="H445" s="10">
        <f>IF(F445="","",_xlfn.XLOOKUP(F445,purchase!F:F,purchase!E:E,""))</f>
        <v/>
      </c>
      <c r="I445" s="10">
        <f>IF(J445="ISNR20","Natural Rubber-TSNR (ISNR-20)","")</f>
        <v/>
      </c>
      <c r="J445" s="10">
        <f>IF(H445="NRFC","ISNR20","")</f>
        <v/>
      </c>
      <c r="K445" s="35">
        <f>_xlfn.SINGLE(IF(F445="","",_xlfn.XLOOKUP(F445,purchase!F:F,purchase!N:N,"")))</f>
        <v/>
      </c>
      <c r="L445" s="4" t="n"/>
      <c r="M445" s="86" t="n"/>
      <c r="N445" s="35">
        <f>IF(F445="","",
MAX(0,
_xlfn.XLOOKUP(F445,purchase!F:F,purchase!N:N,"")
-
SUMIFS(L:L,F:F,F445)))</f>
        <v/>
      </c>
      <c r="O445" s="35">
        <f>IF(OR(L445="",M445=""),"",L445-M445)</f>
        <v/>
      </c>
      <c r="P445" s="89">
        <f>_xlfn.SINGLE(IF(F445="","",_xlfn.XLOOKUP(F445,purchase!F:F,purchase!O:O,"")))</f>
        <v/>
      </c>
      <c r="Q445" s="83">
        <f>IF(OR(L445="",M445=""),"",M445/L445)</f>
        <v/>
      </c>
      <c r="R445" s="91">
        <f>IF(OR(P445="",Q445=""),"",Q445-P445)</f>
        <v/>
      </c>
    </row>
    <row r="446">
      <c r="A446" s="25" t="n">
        <v>442</v>
      </c>
      <c r="B446" s="26">
        <f>IF(OR(C446="",F446=""),"",
"PRD-" &amp;
TEXT(DAY(C446),"00") &amp;
CHOOSE(MONTH(C446),"A","B","C","D","E","F","G","H","I","J","K","L") &amp;
TEXT(YEAR(C446),"00") &amp;
"-" &amp;
RIGHT(F446,4))</f>
        <v/>
      </c>
      <c r="C446" s="27" t="n"/>
      <c r="D446" s="26">
        <f>IF(F446="","",_xlfn.XLOOKUP(F446,purchase!F:F,purchase!B:B,""))</f>
        <v/>
      </c>
      <c r="E446" s="26">
        <f>IF(F446="","",_xlfn.XLOOKUP(F446,purchase!F:F,purchase!C:C,""))</f>
        <v/>
      </c>
      <c r="F446" s="4" t="n"/>
      <c r="G446" s="10">
        <f>IF(H446="NRFC","Natural Rubber Field Coagulam","")</f>
        <v/>
      </c>
      <c r="H446" s="10">
        <f>IF(F446="","",_xlfn.XLOOKUP(F446,purchase!F:F,purchase!E:E,""))</f>
        <v/>
      </c>
      <c r="I446" s="10">
        <f>IF(J446="ISNR20","Natural Rubber-TSNR (ISNR-20)","")</f>
        <v/>
      </c>
      <c r="J446" s="10">
        <f>IF(H446="NRFC","ISNR20","")</f>
        <v/>
      </c>
      <c r="K446" s="35">
        <f>_xlfn.SINGLE(IF(F446="","",_xlfn.XLOOKUP(F446,purchase!F:F,purchase!N:N,"")))</f>
        <v/>
      </c>
      <c r="L446" s="4" t="n"/>
      <c r="M446" s="86" t="n"/>
      <c r="N446" s="35">
        <f>IF(F446="","",
MAX(0,
_xlfn.XLOOKUP(F446,purchase!F:F,purchase!N:N,"")
-
SUMIFS(L:L,F:F,F446)))</f>
        <v/>
      </c>
      <c r="O446" s="35">
        <f>IF(OR(L446="",M446=""),"",L446-M446)</f>
        <v/>
      </c>
      <c r="P446" s="89">
        <f>_xlfn.SINGLE(IF(F446="","",_xlfn.XLOOKUP(F446,purchase!F:F,purchase!O:O,"")))</f>
        <v/>
      </c>
      <c r="Q446" s="83">
        <f>IF(OR(L446="",M446=""),"",M446/L446)</f>
        <v/>
      </c>
      <c r="R446" s="91">
        <f>IF(OR(P446="",Q446=""),"",Q446-P446)</f>
        <v/>
      </c>
    </row>
    <row r="447">
      <c r="A447" s="25" t="n">
        <v>443</v>
      </c>
      <c r="B447" s="26">
        <f>IF(OR(C447="",F447=""),"",
"PRD-" &amp;
TEXT(DAY(C447),"00") &amp;
CHOOSE(MONTH(C447),"A","B","C","D","E","F","G","H","I","J","K","L") &amp;
TEXT(YEAR(C447),"00") &amp;
"-" &amp;
RIGHT(F447,4))</f>
        <v/>
      </c>
      <c r="C447" s="27" t="n"/>
      <c r="D447" s="26">
        <f>IF(F447="","",_xlfn.XLOOKUP(F447,purchase!F:F,purchase!B:B,""))</f>
        <v/>
      </c>
      <c r="E447" s="26">
        <f>IF(F447="","",_xlfn.XLOOKUP(F447,purchase!F:F,purchase!C:C,""))</f>
        <v/>
      </c>
      <c r="F447" s="4" t="n"/>
      <c r="G447" s="10">
        <f>IF(H447="NRFC","Natural Rubber Field Coagulam","")</f>
        <v/>
      </c>
      <c r="H447" s="10">
        <f>IF(F447="","",_xlfn.XLOOKUP(F447,purchase!F:F,purchase!E:E,""))</f>
        <v/>
      </c>
      <c r="I447" s="10">
        <f>IF(J447="ISNR20","Natural Rubber-TSNR (ISNR-20)","")</f>
        <v/>
      </c>
      <c r="J447" s="10">
        <f>IF(H447="NRFC","ISNR20","")</f>
        <v/>
      </c>
      <c r="K447" s="35">
        <f>_xlfn.SINGLE(IF(F447="","",_xlfn.XLOOKUP(F447,purchase!F:F,purchase!N:N,"")))</f>
        <v/>
      </c>
      <c r="L447" s="4" t="n"/>
      <c r="M447" s="86" t="n"/>
      <c r="N447" s="35">
        <f>IF(F447="","",
MAX(0,
_xlfn.XLOOKUP(F447,purchase!F:F,purchase!N:N,"")
-
SUMIFS(L:L,F:F,F447)))</f>
        <v/>
      </c>
      <c r="O447" s="35">
        <f>IF(OR(L447="",M447=""),"",L447-M447)</f>
        <v/>
      </c>
      <c r="P447" s="89">
        <f>_xlfn.SINGLE(IF(F447="","",_xlfn.XLOOKUP(F447,purchase!F:F,purchase!O:O,"")))</f>
        <v/>
      </c>
      <c r="Q447" s="83">
        <f>IF(OR(L447="",M447=""),"",M447/L447)</f>
        <v/>
      </c>
      <c r="R447" s="91">
        <f>IF(OR(P447="",Q447=""),"",Q447-P447)</f>
        <v/>
      </c>
    </row>
    <row r="448">
      <c r="A448" s="25" t="n">
        <v>444</v>
      </c>
      <c r="B448" s="26">
        <f>IF(OR(C448="",F448=""),"",
"PRD-" &amp;
TEXT(DAY(C448),"00") &amp;
CHOOSE(MONTH(C448),"A","B","C","D","E","F","G","H","I","J","K","L") &amp;
TEXT(YEAR(C448),"00") &amp;
"-" &amp;
RIGHT(F448,4))</f>
        <v/>
      </c>
      <c r="C448" s="27" t="n"/>
      <c r="D448" s="26">
        <f>IF(F448="","",_xlfn.XLOOKUP(F448,purchase!F:F,purchase!B:B,""))</f>
        <v/>
      </c>
      <c r="E448" s="26">
        <f>IF(F448="","",_xlfn.XLOOKUP(F448,purchase!F:F,purchase!C:C,""))</f>
        <v/>
      </c>
      <c r="F448" s="4" t="n"/>
      <c r="G448" s="10">
        <f>IF(H448="NRFC","Natural Rubber Field Coagulam","")</f>
        <v/>
      </c>
      <c r="H448" s="10">
        <f>IF(F448="","",_xlfn.XLOOKUP(F448,purchase!F:F,purchase!E:E,""))</f>
        <v/>
      </c>
      <c r="I448" s="10">
        <f>IF(J448="ISNR20","Natural Rubber-TSNR (ISNR-20)","")</f>
        <v/>
      </c>
      <c r="J448" s="10">
        <f>IF(H448="NRFC","ISNR20","")</f>
        <v/>
      </c>
      <c r="K448" s="35">
        <f>_xlfn.SINGLE(IF(F448="","",_xlfn.XLOOKUP(F448,purchase!F:F,purchase!N:N,"")))</f>
        <v/>
      </c>
      <c r="L448" s="4" t="n"/>
      <c r="M448" s="86" t="n"/>
      <c r="N448" s="35">
        <f>IF(F448="","",
MAX(0,
_xlfn.XLOOKUP(F448,purchase!F:F,purchase!N:N,"")
-
SUMIFS(L:L,F:F,F448)))</f>
        <v/>
      </c>
      <c r="O448" s="35">
        <f>IF(OR(L448="",M448=""),"",L448-M448)</f>
        <v/>
      </c>
      <c r="P448" s="89">
        <f>_xlfn.SINGLE(IF(F448="","",_xlfn.XLOOKUP(F448,purchase!F:F,purchase!O:O,"")))</f>
        <v/>
      </c>
      <c r="Q448" s="83">
        <f>IF(OR(L448="",M448=""),"",M448/L448)</f>
        <v/>
      </c>
      <c r="R448" s="91">
        <f>IF(OR(P448="",Q448=""),"",Q448-P448)</f>
        <v/>
      </c>
    </row>
    <row r="449">
      <c r="A449" s="25" t="n">
        <v>445</v>
      </c>
      <c r="B449" s="26">
        <f>IF(OR(C449="",F449=""),"",
"PRD-" &amp;
TEXT(DAY(C449),"00") &amp;
CHOOSE(MONTH(C449),"A","B","C","D","E","F","G","H","I","J","K","L") &amp;
TEXT(YEAR(C449),"00") &amp;
"-" &amp;
RIGHT(F449,4))</f>
        <v/>
      </c>
      <c r="C449" s="27" t="n"/>
      <c r="D449" s="26">
        <f>IF(F449="","",_xlfn.XLOOKUP(F449,purchase!F:F,purchase!B:B,""))</f>
        <v/>
      </c>
      <c r="E449" s="26">
        <f>IF(F449="","",_xlfn.XLOOKUP(F449,purchase!F:F,purchase!C:C,""))</f>
        <v/>
      </c>
      <c r="F449" s="4" t="n"/>
      <c r="G449" s="10">
        <f>IF(H449="NRFC","Natural Rubber Field Coagulam","")</f>
        <v/>
      </c>
      <c r="H449" s="10">
        <f>IF(F449="","",_xlfn.XLOOKUP(F449,purchase!F:F,purchase!E:E,""))</f>
        <v/>
      </c>
      <c r="I449" s="10">
        <f>IF(J449="ISNR20","Natural Rubber-TSNR (ISNR-20)","")</f>
        <v/>
      </c>
      <c r="J449" s="10">
        <f>IF(H449="NRFC","ISNR20","")</f>
        <v/>
      </c>
      <c r="K449" s="35">
        <f>_xlfn.SINGLE(IF(F449="","",_xlfn.XLOOKUP(F449,purchase!F:F,purchase!N:N,"")))</f>
        <v/>
      </c>
      <c r="L449" s="4" t="n"/>
      <c r="M449" s="86" t="n"/>
      <c r="N449" s="35">
        <f>IF(F449="","",
MAX(0,
_xlfn.XLOOKUP(F449,purchase!F:F,purchase!N:N,"")
-
SUMIFS(L:L,F:F,F449)))</f>
        <v/>
      </c>
      <c r="O449" s="35">
        <f>IF(OR(L449="",M449=""),"",L449-M449)</f>
        <v/>
      </c>
      <c r="P449" s="89">
        <f>_xlfn.SINGLE(IF(F449="","",_xlfn.XLOOKUP(F449,purchase!F:F,purchase!O:O,"")))</f>
        <v/>
      </c>
      <c r="Q449" s="83">
        <f>IF(OR(L449="",M449=""),"",M449/L449)</f>
        <v/>
      </c>
      <c r="R449" s="91">
        <f>IF(OR(P449="",Q449=""),"",Q449-P449)</f>
        <v/>
      </c>
    </row>
    <row r="450">
      <c r="A450" s="25" t="n">
        <v>446</v>
      </c>
      <c r="B450" s="26">
        <f>IF(OR(C450="",F450=""),"",
"PRD-" &amp;
TEXT(DAY(C450),"00") &amp;
CHOOSE(MONTH(C450),"A","B","C","D","E","F","G","H","I","J","K","L") &amp;
TEXT(YEAR(C450),"00") &amp;
"-" &amp;
RIGHT(F450,4))</f>
        <v/>
      </c>
      <c r="C450" s="27" t="n"/>
      <c r="D450" s="26">
        <f>IF(F450="","",_xlfn.XLOOKUP(F450,purchase!F:F,purchase!B:B,""))</f>
        <v/>
      </c>
      <c r="E450" s="26">
        <f>IF(F450="","",_xlfn.XLOOKUP(F450,purchase!F:F,purchase!C:C,""))</f>
        <v/>
      </c>
      <c r="F450" s="4" t="n"/>
      <c r="G450" s="10">
        <f>IF(H450="NRFC","Natural Rubber Field Coagulam","")</f>
        <v/>
      </c>
      <c r="H450" s="10">
        <f>IF(F450="","",_xlfn.XLOOKUP(F450,purchase!F:F,purchase!E:E,""))</f>
        <v/>
      </c>
      <c r="I450" s="10">
        <f>IF(J450="ISNR20","Natural Rubber-TSNR (ISNR-20)","")</f>
        <v/>
      </c>
      <c r="J450" s="10">
        <f>IF(H450="NRFC","ISNR20","")</f>
        <v/>
      </c>
      <c r="K450" s="35">
        <f>_xlfn.SINGLE(IF(F450="","",_xlfn.XLOOKUP(F450,purchase!F:F,purchase!N:N,"")))</f>
        <v/>
      </c>
      <c r="L450" s="4" t="n"/>
      <c r="M450" s="86" t="n"/>
      <c r="N450" s="35">
        <f>IF(F450="","",
MAX(0,
_xlfn.XLOOKUP(F450,purchase!F:F,purchase!N:N,"")
-
SUMIFS(L:L,F:F,F450)))</f>
        <v/>
      </c>
      <c r="O450" s="35">
        <f>IF(OR(L450="",M450=""),"",L450-M450)</f>
        <v/>
      </c>
      <c r="P450" s="89">
        <f>_xlfn.SINGLE(IF(F450="","",_xlfn.XLOOKUP(F450,purchase!F:F,purchase!O:O,"")))</f>
        <v/>
      </c>
      <c r="Q450" s="83">
        <f>IF(OR(L450="",M450=""),"",M450/L450)</f>
        <v/>
      </c>
      <c r="R450" s="91">
        <f>IF(OR(P450="",Q450=""),"",Q450-P450)</f>
        <v/>
      </c>
    </row>
    <row r="451">
      <c r="A451" s="25" t="n">
        <v>447</v>
      </c>
      <c r="B451" s="26">
        <f>IF(OR(C451="",F451=""),"",
"PRD-" &amp;
TEXT(DAY(C451),"00") &amp;
CHOOSE(MONTH(C451),"A","B","C","D","E","F","G","H","I","J","K","L") &amp;
TEXT(YEAR(C451),"00") &amp;
"-" &amp;
RIGHT(F451,4))</f>
        <v/>
      </c>
      <c r="C451" s="27" t="n"/>
      <c r="D451" s="26">
        <f>IF(F451="","",_xlfn.XLOOKUP(F451,purchase!F:F,purchase!B:B,""))</f>
        <v/>
      </c>
      <c r="E451" s="26">
        <f>IF(F451="","",_xlfn.XLOOKUP(F451,purchase!F:F,purchase!C:C,""))</f>
        <v/>
      </c>
      <c r="F451" s="4" t="n"/>
      <c r="G451" s="10">
        <f>IF(H451="NRFC","Natural Rubber Field Coagulam","")</f>
        <v/>
      </c>
      <c r="H451" s="10">
        <f>IF(F451="","",_xlfn.XLOOKUP(F451,purchase!F:F,purchase!E:E,""))</f>
        <v/>
      </c>
      <c r="I451" s="10">
        <f>IF(J451="ISNR20","Natural Rubber-TSNR (ISNR-20)","")</f>
        <v/>
      </c>
      <c r="J451" s="10">
        <f>IF(H451="NRFC","ISNR20","")</f>
        <v/>
      </c>
      <c r="K451" s="35">
        <f>_xlfn.SINGLE(IF(F451="","",_xlfn.XLOOKUP(F451,purchase!F:F,purchase!N:N,"")))</f>
        <v/>
      </c>
      <c r="L451" s="4" t="n"/>
      <c r="M451" s="86" t="n"/>
      <c r="N451" s="35">
        <f>IF(F451="","",
MAX(0,
_xlfn.XLOOKUP(F451,purchase!F:F,purchase!N:N,"")
-
SUMIFS(L:L,F:F,F451)))</f>
        <v/>
      </c>
      <c r="O451" s="35">
        <f>IF(OR(L451="",M451=""),"",L451-M451)</f>
        <v/>
      </c>
      <c r="P451" s="89">
        <f>_xlfn.SINGLE(IF(F451="","",_xlfn.XLOOKUP(F451,purchase!F:F,purchase!O:O,"")))</f>
        <v/>
      </c>
      <c r="Q451" s="83">
        <f>IF(OR(L451="",M451=""),"",M451/L451)</f>
        <v/>
      </c>
      <c r="R451" s="91">
        <f>IF(OR(P451="",Q451=""),"",Q451-P451)</f>
        <v/>
      </c>
    </row>
    <row r="452">
      <c r="A452" s="25" t="n">
        <v>448</v>
      </c>
      <c r="B452" s="26">
        <f>IF(OR(C452="",F452=""),"",
"PRD-" &amp;
TEXT(DAY(C452),"00") &amp;
CHOOSE(MONTH(C452),"A","B","C","D","E","F","G","H","I","J","K","L") &amp;
TEXT(YEAR(C452),"00") &amp;
"-" &amp;
RIGHT(F452,4))</f>
        <v/>
      </c>
      <c r="C452" s="27" t="n"/>
      <c r="D452" s="26">
        <f>IF(F452="","",_xlfn.XLOOKUP(F452,purchase!F:F,purchase!B:B,""))</f>
        <v/>
      </c>
      <c r="E452" s="26">
        <f>IF(F452="","",_xlfn.XLOOKUP(F452,purchase!F:F,purchase!C:C,""))</f>
        <v/>
      </c>
      <c r="F452" s="4" t="n"/>
      <c r="G452" s="10">
        <f>IF(H452="NRFC","Natural Rubber Field Coagulam","")</f>
        <v/>
      </c>
      <c r="H452" s="10">
        <f>IF(F452="","",_xlfn.XLOOKUP(F452,purchase!F:F,purchase!E:E,""))</f>
        <v/>
      </c>
      <c r="I452" s="10">
        <f>IF(J452="ISNR20","Natural Rubber-TSNR (ISNR-20)","")</f>
        <v/>
      </c>
      <c r="J452" s="10">
        <f>IF(H452="NRFC","ISNR20","")</f>
        <v/>
      </c>
      <c r="K452" s="35">
        <f>_xlfn.SINGLE(IF(F452="","",_xlfn.XLOOKUP(F452,purchase!F:F,purchase!N:N,"")))</f>
        <v/>
      </c>
      <c r="L452" s="4" t="n"/>
      <c r="M452" s="86" t="n"/>
      <c r="N452" s="35">
        <f>IF(F452="","",
MAX(0,
_xlfn.XLOOKUP(F452,purchase!F:F,purchase!N:N,"")
-
SUMIFS(L:L,F:F,F452)))</f>
        <v/>
      </c>
      <c r="O452" s="35">
        <f>IF(OR(L452="",M452=""),"",L452-M452)</f>
        <v/>
      </c>
      <c r="P452" s="89">
        <f>_xlfn.SINGLE(IF(F452="","",_xlfn.XLOOKUP(F452,purchase!F:F,purchase!O:O,"")))</f>
        <v/>
      </c>
      <c r="Q452" s="83">
        <f>IF(OR(L452="",M452=""),"",M452/L452)</f>
        <v/>
      </c>
      <c r="R452" s="91">
        <f>IF(OR(P452="",Q452=""),"",Q452-P452)</f>
        <v/>
      </c>
    </row>
    <row r="453">
      <c r="A453" s="25" t="n">
        <v>449</v>
      </c>
      <c r="B453" s="26">
        <f>IF(OR(C453="",F453=""),"",
"PRD-" &amp;
TEXT(DAY(C453),"00") &amp;
CHOOSE(MONTH(C453),"A","B","C","D","E","F","G","H","I","J","K","L") &amp;
TEXT(YEAR(C453),"00") &amp;
"-" &amp;
RIGHT(F453,4))</f>
        <v/>
      </c>
      <c r="C453" s="27" t="n"/>
      <c r="D453" s="26">
        <f>IF(F453="","",_xlfn.XLOOKUP(F453,purchase!F:F,purchase!B:B,""))</f>
        <v/>
      </c>
      <c r="E453" s="26">
        <f>IF(F453="","",_xlfn.XLOOKUP(F453,purchase!F:F,purchase!C:C,""))</f>
        <v/>
      </c>
      <c r="F453" s="4" t="n"/>
      <c r="G453" s="10">
        <f>IF(H453="NRFC","Natural Rubber Field Coagulam","")</f>
        <v/>
      </c>
      <c r="H453" s="10">
        <f>IF(F453="","",_xlfn.XLOOKUP(F453,purchase!F:F,purchase!E:E,""))</f>
        <v/>
      </c>
      <c r="I453" s="10">
        <f>IF(J453="ISNR20","Natural Rubber-TSNR (ISNR-20)","")</f>
        <v/>
      </c>
      <c r="J453" s="10">
        <f>IF(H453="NRFC","ISNR20","")</f>
        <v/>
      </c>
      <c r="K453" s="35">
        <f>_xlfn.SINGLE(IF(F453="","",_xlfn.XLOOKUP(F453,purchase!F:F,purchase!N:N,"")))</f>
        <v/>
      </c>
      <c r="L453" s="4" t="n"/>
      <c r="M453" s="86" t="n"/>
      <c r="N453" s="35">
        <f>IF(F453="","",
MAX(0,
_xlfn.XLOOKUP(F453,purchase!F:F,purchase!N:N,"")
-
SUMIFS(L:L,F:F,F453)))</f>
        <v/>
      </c>
      <c r="O453" s="35">
        <f>IF(OR(L453="",M453=""),"",L453-M453)</f>
        <v/>
      </c>
      <c r="P453" s="89">
        <f>_xlfn.SINGLE(IF(F453="","",_xlfn.XLOOKUP(F453,purchase!F:F,purchase!O:O,"")))</f>
        <v/>
      </c>
      <c r="Q453" s="83">
        <f>IF(OR(L453="",M453=""),"",M453/L453)</f>
        <v/>
      </c>
      <c r="R453" s="91">
        <f>IF(OR(P453="",Q453=""),"",Q453-P453)</f>
        <v/>
      </c>
    </row>
    <row r="454">
      <c r="A454" s="25" t="n">
        <v>450</v>
      </c>
      <c r="B454" s="26">
        <f>IF(OR(C454="",F454=""),"",
"PRD-" &amp;
TEXT(DAY(C454),"00") &amp;
CHOOSE(MONTH(C454),"A","B","C","D","E","F","G","H","I","J","K","L") &amp;
TEXT(YEAR(C454),"00") &amp;
"-" &amp;
RIGHT(F454,4))</f>
        <v/>
      </c>
      <c r="C454" s="27" t="n"/>
      <c r="D454" s="26">
        <f>IF(F454="","",_xlfn.XLOOKUP(F454,purchase!F:F,purchase!B:B,""))</f>
        <v/>
      </c>
      <c r="E454" s="26">
        <f>IF(F454="","",_xlfn.XLOOKUP(F454,purchase!F:F,purchase!C:C,""))</f>
        <v/>
      </c>
      <c r="F454" s="4" t="n"/>
      <c r="G454" s="10">
        <f>IF(H454="NRFC","Natural Rubber Field Coagulam","")</f>
        <v/>
      </c>
      <c r="H454" s="10">
        <f>IF(F454="","",_xlfn.XLOOKUP(F454,purchase!F:F,purchase!E:E,""))</f>
        <v/>
      </c>
      <c r="I454" s="10">
        <f>IF(J454="ISNR20","Natural Rubber-TSNR (ISNR-20)","")</f>
        <v/>
      </c>
      <c r="J454" s="10">
        <f>IF(H454="NRFC","ISNR20","")</f>
        <v/>
      </c>
      <c r="K454" s="35">
        <f>_xlfn.SINGLE(IF(F454="","",_xlfn.XLOOKUP(F454,purchase!F:F,purchase!N:N,"")))</f>
        <v/>
      </c>
      <c r="L454" s="4" t="n"/>
      <c r="M454" s="86" t="n"/>
      <c r="N454" s="35">
        <f>IF(F454="","",
MAX(0,
_xlfn.XLOOKUP(F454,purchase!F:F,purchase!N:N,"")
-
SUMIFS(L:L,F:F,F454)))</f>
        <v/>
      </c>
      <c r="O454" s="35">
        <f>IF(OR(L454="",M454=""),"",L454-M454)</f>
        <v/>
      </c>
      <c r="P454" s="89">
        <f>_xlfn.SINGLE(IF(F454="","",_xlfn.XLOOKUP(F454,purchase!F:F,purchase!O:O,"")))</f>
        <v/>
      </c>
      <c r="Q454" s="83">
        <f>IF(OR(L454="",M454=""),"",M454/L454)</f>
        <v/>
      </c>
      <c r="R454" s="91">
        <f>IF(OR(P454="",Q454=""),"",Q454-P454)</f>
        <v/>
      </c>
    </row>
    <row r="455">
      <c r="A455" s="25" t="n">
        <v>451</v>
      </c>
      <c r="B455" s="26">
        <f>IF(OR(C455="",F455=""),"",
"PRD-" &amp;
TEXT(DAY(C455),"00") &amp;
CHOOSE(MONTH(C455),"A","B","C","D","E","F","G","H","I","J","K","L") &amp;
TEXT(YEAR(C455),"00") &amp;
"-" &amp;
RIGHT(F455,4))</f>
        <v/>
      </c>
      <c r="C455" s="27" t="n"/>
      <c r="D455" s="26">
        <f>IF(F455="","",_xlfn.XLOOKUP(F455,purchase!F:F,purchase!B:B,""))</f>
        <v/>
      </c>
      <c r="E455" s="26">
        <f>IF(F455="","",_xlfn.XLOOKUP(F455,purchase!F:F,purchase!C:C,""))</f>
        <v/>
      </c>
      <c r="F455" s="4" t="n"/>
      <c r="G455" s="10">
        <f>IF(H455="NRFC","Natural Rubber Field Coagulam","")</f>
        <v/>
      </c>
      <c r="H455" s="10">
        <f>IF(F455="","",_xlfn.XLOOKUP(F455,purchase!F:F,purchase!E:E,""))</f>
        <v/>
      </c>
      <c r="I455" s="10">
        <f>IF(J455="ISNR20","Natural Rubber-TSNR (ISNR-20)","")</f>
        <v/>
      </c>
      <c r="J455" s="10">
        <f>IF(H455="NRFC","ISNR20","")</f>
        <v/>
      </c>
      <c r="K455" s="35">
        <f>_xlfn.SINGLE(IF(F455="","",_xlfn.XLOOKUP(F455,purchase!F:F,purchase!N:N,"")))</f>
        <v/>
      </c>
      <c r="L455" s="4" t="n"/>
      <c r="M455" s="86" t="n"/>
      <c r="N455" s="35">
        <f>IF(F455="","",
MAX(0,
_xlfn.XLOOKUP(F455,purchase!F:F,purchase!N:N,"")
-
SUMIFS(L:L,F:F,F455)))</f>
        <v/>
      </c>
      <c r="O455" s="35">
        <f>IF(OR(L455="",M455=""),"",L455-M455)</f>
        <v/>
      </c>
      <c r="P455" s="89">
        <f>_xlfn.SINGLE(IF(F455="","",_xlfn.XLOOKUP(F455,purchase!F:F,purchase!O:O,"")))</f>
        <v/>
      </c>
      <c r="Q455" s="83">
        <f>IF(OR(L455="",M455=""),"",M455/L455)</f>
        <v/>
      </c>
      <c r="R455" s="91">
        <f>IF(OR(P455="",Q455=""),"",Q455-P455)</f>
        <v/>
      </c>
    </row>
    <row r="456">
      <c r="A456" s="25" t="n">
        <v>452</v>
      </c>
      <c r="B456" s="26">
        <f>IF(OR(C456="",F456=""),"",
"PRD-" &amp;
TEXT(DAY(C456),"00") &amp;
CHOOSE(MONTH(C456),"A","B","C","D","E","F","G","H","I","J","K","L") &amp;
TEXT(YEAR(C456),"00") &amp;
"-" &amp;
RIGHT(F456,4))</f>
        <v/>
      </c>
      <c r="C456" s="27" t="n"/>
      <c r="D456" s="26">
        <f>IF(F456="","",_xlfn.XLOOKUP(F456,purchase!F:F,purchase!B:B,""))</f>
        <v/>
      </c>
      <c r="E456" s="26">
        <f>IF(F456="","",_xlfn.XLOOKUP(F456,purchase!F:F,purchase!C:C,""))</f>
        <v/>
      </c>
      <c r="F456" s="4" t="n"/>
      <c r="G456" s="10">
        <f>IF(H456="NRFC","Natural Rubber Field Coagulam","")</f>
        <v/>
      </c>
      <c r="H456" s="10">
        <f>IF(F456="","",_xlfn.XLOOKUP(F456,purchase!F:F,purchase!E:E,""))</f>
        <v/>
      </c>
      <c r="I456" s="10">
        <f>IF(J456="ISNR20","Natural Rubber-TSNR (ISNR-20)","")</f>
        <v/>
      </c>
      <c r="J456" s="10">
        <f>IF(H456="NRFC","ISNR20","")</f>
        <v/>
      </c>
      <c r="K456" s="35">
        <f>_xlfn.SINGLE(IF(F456="","",_xlfn.XLOOKUP(F456,purchase!F:F,purchase!N:N,"")))</f>
        <v/>
      </c>
      <c r="L456" s="4" t="n"/>
      <c r="M456" s="86" t="n"/>
      <c r="N456" s="35">
        <f>IF(F456="","",
MAX(0,
_xlfn.XLOOKUP(F456,purchase!F:F,purchase!N:N,"")
-
SUMIFS(L:L,F:F,F456)))</f>
        <v/>
      </c>
      <c r="O456" s="35">
        <f>IF(OR(L456="",M456=""),"",L456-M456)</f>
        <v/>
      </c>
      <c r="P456" s="89">
        <f>_xlfn.SINGLE(IF(F456="","",_xlfn.XLOOKUP(F456,purchase!F:F,purchase!O:O,"")))</f>
        <v/>
      </c>
      <c r="Q456" s="83">
        <f>IF(OR(L456="",M456=""),"",M456/L456)</f>
        <v/>
      </c>
      <c r="R456" s="91">
        <f>IF(OR(P456="",Q456=""),"",Q456-P456)</f>
        <v/>
      </c>
    </row>
    <row r="457">
      <c r="A457" s="25" t="n">
        <v>453</v>
      </c>
      <c r="B457" s="26">
        <f>IF(OR(C457="",F457=""),"",
"PRD-" &amp;
TEXT(DAY(C457),"00") &amp;
CHOOSE(MONTH(C457),"A","B","C","D","E","F","G","H","I","J","K","L") &amp;
TEXT(YEAR(C457),"00") &amp;
"-" &amp;
RIGHT(F457,4))</f>
        <v/>
      </c>
      <c r="C457" s="27" t="n"/>
      <c r="D457" s="26">
        <f>IF(F457="","",_xlfn.XLOOKUP(F457,purchase!F:F,purchase!B:B,""))</f>
        <v/>
      </c>
      <c r="E457" s="26">
        <f>IF(F457="","",_xlfn.XLOOKUP(F457,purchase!F:F,purchase!C:C,""))</f>
        <v/>
      </c>
      <c r="F457" s="4" t="n"/>
      <c r="G457" s="10">
        <f>IF(H457="NRFC","Natural Rubber Field Coagulam","")</f>
        <v/>
      </c>
      <c r="H457" s="10">
        <f>IF(F457="","",_xlfn.XLOOKUP(F457,purchase!F:F,purchase!E:E,""))</f>
        <v/>
      </c>
      <c r="I457" s="10">
        <f>IF(J457="ISNR20","Natural Rubber-TSNR (ISNR-20)","")</f>
        <v/>
      </c>
      <c r="J457" s="10">
        <f>IF(H457="NRFC","ISNR20","")</f>
        <v/>
      </c>
      <c r="K457" s="35">
        <f>_xlfn.SINGLE(IF(F457="","",_xlfn.XLOOKUP(F457,purchase!F:F,purchase!N:N,"")))</f>
        <v/>
      </c>
      <c r="L457" s="4" t="n"/>
      <c r="M457" s="86" t="n"/>
      <c r="N457" s="35">
        <f>IF(F457="","",
MAX(0,
_xlfn.XLOOKUP(F457,purchase!F:F,purchase!N:N,"")
-
SUMIFS(L:L,F:F,F457)))</f>
        <v/>
      </c>
      <c r="O457" s="35">
        <f>IF(OR(L457="",M457=""),"",L457-M457)</f>
        <v/>
      </c>
      <c r="P457" s="89">
        <f>_xlfn.SINGLE(IF(F457="","",_xlfn.XLOOKUP(F457,purchase!F:F,purchase!O:O,"")))</f>
        <v/>
      </c>
      <c r="Q457" s="83">
        <f>IF(OR(L457="",M457=""),"",M457/L457)</f>
        <v/>
      </c>
      <c r="R457" s="91">
        <f>IF(OR(P457="",Q457=""),"",Q457-P457)</f>
        <v/>
      </c>
    </row>
    <row r="458">
      <c r="A458" s="25" t="n">
        <v>454</v>
      </c>
      <c r="B458" s="26">
        <f>IF(OR(C458="",F458=""),"",
"PRD-" &amp;
TEXT(DAY(C458),"00") &amp;
CHOOSE(MONTH(C458),"A","B","C","D","E","F","G","H","I","J","K","L") &amp;
TEXT(YEAR(C458),"00") &amp;
"-" &amp;
RIGHT(F458,4))</f>
        <v/>
      </c>
      <c r="C458" s="27" t="n"/>
      <c r="D458" s="26">
        <f>IF(F458="","",_xlfn.XLOOKUP(F458,purchase!F:F,purchase!B:B,""))</f>
        <v/>
      </c>
      <c r="E458" s="26">
        <f>IF(F458="","",_xlfn.XLOOKUP(F458,purchase!F:F,purchase!C:C,""))</f>
        <v/>
      </c>
      <c r="F458" s="4" t="n"/>
      <c r="G458" s="10">
        <f>IF(H458="NRFC","Natural Rubber Field Coagulam","")</f>
        <v/>
      </c>
      <c r="H458" s="10">
        <f>IF(F458="","",_xlfn.XLOOKUP(F458,purchase!F:F,purchase!E:E,""))</f>
        <v/>
      </c>
      <c r="I458" s="10">
        <f>IF(J458="ISNR20","Natural Rubber-TSNR (ISNR-20)","")</f>
        <v/>
      </c>
      <c r="J458" s="10">
        <f>IF(H458="NRFC","ISNR20","")</f>
        <v/>
      </c>
      <c r="K458" s="35">
        <f>_xlfn.SINGLE(IF(F458="","",_xlfn.XLOOKUP(F458,purchase!F:F,purchase!N:N,"")))</f>
        <v/>
      </c>
      <c r="L458" s="4" t="n"/>
      <c r="M458" s="86" t="n"/>
      <c r="N458" s="35">
        <f>IF(F458="","",
MAX(0,
_xlfn.XLOOKUP(F458,purchase!F:F,purchase!N:N,"")
-
SUMIFS(L:L,F:F,F458)))</f>
        <v/>
      </c>
      <c r="O458" s="35">
        <f>IF(OR(L458="",M458=""),"",L458-M458)</f>
        <v/>
      </c>
      <c r="P458" s="89">
        <f>_xlfn.SINGLE(IF(F458="","",_xlfn.XLOOKUP(F458,purchase!F:F,purchase!O:O,"")))</f>
        <v/>
      </c>
      <c r="Q458" s="83">
        <f>IF(OR(L458="",M458=""),"",M458/L458)</f>
        <v/>
      </c>
      <c r="R458" s="91">
        <f>IF(OR(P458="",Q458=""),"",Q458-P458)</f>
        <v/>
      </c>
    </row>
    <row r="459">
      <c r="A459" s="25" t="n">
        <v>455</v>
      </c>
      <c r="B459" s="26">
        <f>IF(OR(C459="",F459=""),"",
"PRD-" &amp;
TEXT(DAY(C459),"00") &amp;
CHOOSE(MONTH(C459),"A","B","C","D","E","F","G","H","I","J","K","L") &amp;
TEXT(YEAR(C459),"00") &amp;
"-" &amp;
RIGHT(F459,4))</f>
        <v/>
      </c>
      <c r="C459" s="27" t="n"/>
      <c r="D459" s="26">
        <f>IF(F459="","",_xlfn.XLOOKUP(F459,purchase!F:F,purchase!B:B,""))</f>
        <v/>
      </c>
      <c r="E459" s="26">
        <f>IF(F459="","",_xlfn.XLOOKUP(F459,purchase!F:F,purchase!C:C,""))</f>
        <v/>
      </c>
      <c r="F459" s="4" t="n"/>
      <c r="G459" s="10">
        <f>IF(H459="NRFC","Natural Rubber Field Coagulam","")</f>
        <v/>
      </c>
      <c r="H459" s="10">
        <f>IF(F459="","",_xlfn.XLOOKUP(F459,purchase!F:F,purchase!E:E,""))</f>
        <v/>
      </c>
      <c r="I459" s="10">
        <f>IF(J459="ISNR20","Natural Rubber-TSNR (ISNR-20)","")</f>
        <v/>
      </c>
      <c r="J459" s="10">
        <f>IF(H459="NRFC","ISNR20","")</f>
        <v/>
      </c>
      <c r="K459" s="35">
        <f>_xlfn.SINGLE(IF(F459="","",_xlfn.XLOOKUP(F459,purchase!F:F,purchase!N:N,"")))</f>
        <v/>
      </c>
      <c r="L459" s="4" t="n"/>
      <c r="M459" s="86" t="n"/>
      <c r="N459" s="35">
        <f>IF(F459="","",
MAX(0,
_xlfn.XLOOKUP(F459,purchase!F:F,purchase!N:N,"")
-
SUMIFS(L:L,F:F,F459)))</f>
        <v/>
      </c>
      <c r="O459" s="35">
        <f>IF(OR(L459="",M459=""),"",L459-M459)</f>
        <v/>
      </c>
      <c r="P459" s="89">
        <f>_xlfn.SINGLE(IF(F459="","",_xlfn.XLOOKUP(F459,purchase!F:F,purchase!O:O,"")))</f>
        <v/>
      </c>
      <c r="Q459" s="83">
        <f>IF(OR(L459="",M459=""),"",M459/L459)</f>
        <v/>
      </c>
      <c r="R459" s="91">
        <f>IF(OR(P459="",Q459=""),"",Q459-P459)</f>
        <v/>
      </c>
    </row>
    <row r="460">
      <c r="A460" s="25" t="n">
        <v>456</v>
      </c>
      <c r="B460" s="26">
        <f>IF(OR(C460="",F460=""),"",
"PRD-" &amp;
TEXT(DAY(C460),"00") &amp;
CHOOSE(MONTH(C460),"A","B","C","D","E","F","G","H","I","J","K","L") &amp;
TEXT(YEAR(C460),"00") &amp;
"-" &amp;
RIGHT(F460,4))</f>
        <v/>
      </c>
      <c r="C460" s="27" t="n"/>
      <c r="D460" s="26">
        <f>IF(F460="","",_xlfn.XLOOKUP(F460,purchase!F:F,purchase!B:B,""))</f>
        <v/>
      </c>
      <c r="E460" s="26">
        <f>IF(F460="","",_xlfn.XLOOKUP(F460,purchase!F:F,purchase!C:C,""))</f>
        <v/>
      </c>
      <c r="F460" s="4" t="n"/>
      <c r="G460" s="10">
        <f>IF(H460="NRFC","Natural Rubber Field Coagulam","")</f>
        <v/>
      </c>
      <c r="H460" s="10">
        <f>IF(F460="","",_xlfn.XLOOKUP(F460,purchase!F:F,purchase!E:E,""))</f>
        <v/>
      </c>
      <c r="I460" s="10">
        <f>IF(J460="ISNR20","Natural Rubber-TSNR (ISNR-20)","")</f>
        <v/>
      </c>
      <c r="J460" s="10">
        <f>IF(H460="NRFC","ISNR20","")</f>
        <v/>
      </c>
      <c r="K460" s="35">
        <f>_xlfn.SINGLE(IF(F460="","",_xlfn.XLOOKUP(F460,purchase!F:F,purchase!N:N,"")))</f>
        <v/>
      </c>
      <c r="L460" s="4" t="n"/>
      <c r="M460" s="86" t="n"/>
      <c r="N460" s="35">
        <f>IF(F460="","",
MAX(0,
_xlfn.XLOOKUP(F460,purchase!F:F,purchase!N:N,"")
-
SUMIFS(L:L,F:F,F460)))</f>
        <v/>
      </c>
      <c r="O460" s="35">
        <f>IF(OR(L460="",M460=""),"",L460-M460)</f>
        <v/>
      </c>
      <c r="P460" s="89">
        <f>_xlfn.SINGLE(IF(F460="","",_xlfn.XLOOKUP(F460,purchase!F:F,purchase!O:O,"")))</f>
        <v/>
      </c>
      <c r="Q460" s="83">
        <f>IF(OR(L460="",M460=""),"",M460/L460)</f>
        <v/>
      </c>
      <c r="R460" s="91">
        <f>IF(OR(P460="",Q460=""),"",Q460-P460)</f>
        <v/>
      </c>
    </row>
    <row r="461">
      <c r="A461" s="25" t="n">
        <v>457</v>
      </c>
      <c r="B461" s="26">
        <f>IF(OR(C461="",F461=""),"",
"PRD-" &amp;
TEXT(DAY(C461),"00") &amp;
CHOOSE(MONTH(C461),"A","B","C","D","E","F","G","H","I","J","K","L") &amp;
TEXT(YEAR(C461),"00") &amp;
"-" &amp;
RIGHT(F461,4))</f>
        <v/>
      </c>
      <c r="C461" s="27" t="n"/>
      <c r="D461" s="26">
        <f>IF(F461="","",_xlfn.XLOOKUP(F461,purchase!F:F,purchase!B:B,""))</f>
        <v/>
      </c>
      <c r="E461" s="26">
        <f>IF(F461="","",_xlfn.XLOOKUP(F461,purchase!F:F,purchase!C:C,""))</f>
        <v/>
      </c>
      <c r="F461" s="4" t="n"/>
      <c r="G461" s="10">
        <f>IF(H461="NRFC","Natural Rubber Field Coagulam","")</f>
        <v/>
      </c>
      <c r="H461" s="10">
        <f>IF(F461="","",_xlfn.XLOOKUP(F461,purchase!F:F,purchase!E:E,""))</f>
        <v/>
      </c>
      <c r="I461" s="10">
        <f>IF(J461="ISNR20","Natural Rubber-TSNR (ISNR-20)","")</f>
        <v/>
      </c>
      <c r="J461" s="10">
        <f>IF(H461="NRFC","ISNR20","")</f>
        <v/>
      </c>
      <c r="K461" s="35">
        <f>_xlfn.SINGLE(IF(F461="","",_xlfn.XLOOKUP(F461,purchase!F:F,purchase!N:N,"")))</f>
        <v/>
      </c>
      <c r="L461" s="4" t="n"/>
      <c r="M461" s="86" t="n"/>
      <c r="N461" s="35">
        <f>IF(F461="","",
MAX(0,
_xlfn.XLOOKUP(F461,purchase!F:F,purchase!N:N,"")
-
SUMIFS(L:L,F:F,F461)))</f>
        <v/>
      </c>
      <c r="O461" s="35">
        <f>IF(OR(L461="",M461=""),"",L461-M461)</f>
        <v/>
      </c>
      <c r="P461" s="89">
        <f>_xlfn.SINGLE(IF(F461="","",_xlfn.XLOOKUP(F461,purchase!F:F,purchase!O:O,"")))</f>
        <v/>
      </c>
      <c r="Q461" s="83">
        <f>IF(OR(L461="",M461=""),"",M461/L461)</f>
        <v/>
      </c>
      <c r="R461" s="91">
        <f>IF(OR(P461="",Q461=""),"",Q461-P461)</f>
        <v/>
      </c>
    </row>
    <row r="462">
      <c r="A462" s="25" t="n">
        <v>458</v>
      </c>
      <c r="B462" s="26">
        <f>IF(OR(C462="",F462=""),"",
"PRD-" &amp;
TEXT(DAY(C462),"00") &amp;
CHOOSE(MONTH(C462),"A","B","C","D","E","F","G","H","I","J","K","L") &amp;
TEXT(YEAR(C462),"00") &amp;
"-" &amp;
RIGHT(F462,4))</f>
        <v/>
      </c>
      <c r="C462" s="27" t="n"/>
      <c r="D462" s="26">
        <f>IF(F462="","",_xlfn.XLOOKUP(F462,purchase!F:F,purchase!B:B,""))</f>
        <v/>
      </c>
      <c r="E462" s="26">
        <f>IF(F462="","",_xlfn.XLOOKUP(F462,purchase!F:F,purchase!C:C,""))</f>
        <v/>
      </c>
      <c r="F462" s="4" t="n"/>
      <c r="G462" s="10">
        <f>IF(H462="NRFC","Natural Rubber Field Coagulam","")</f>
        <v/>
      </c>
      <c r="H462" s="10">
        <f>IF(F462="","",_xlfn.XLOOKUP(F462,purchase!F:F,purchase!E:E,""))</f>
        <v/>
      </c>
      <c r="I462" s="10">
        <f>IF(J462="ISNR20","Natural Rubber-TSNR (ISNR-20)","")</f>
        <v/>
      </c>
      <c r="J462" s="10">
        <f>IF(H462="NRFC","ISNR20","")</f>
        <v/>
      </c>
      <c r="K462" s="35">
        <f>_xlfn.SINGLE(IF(F462="","",_xlfn.XLOOKUP(F462,purchase!F:F,purchase!N:N,"")))</f>
        <v/>
      </c>
      <c r="L462" s="4" t="n"/>
      <c r="M462" s="86" t="n"/>
      <c r="N462" s="35">
        <f>IF(F462="","",
MAX(0,
_xlfn.XLOOKUP(F462,purchase!F:F,purchase!N:N,"")
-
SUMIFS(L:L,F:F,F462)))</f>
        <v/>
      </c>
      <c r="O462" s="35">
        <f>IF(OR(L462="",M462=""),"",L462-M462)</f>
        <v/>
      </c>
      <c r="P462" s="89">
        <f>_xlfn.SINGLE(IF(F462="","",_xlfn.XLOOKUP(F462,purchase!F:F,purchase!O:O,"")))</f>
        <v/>
      </c>
      <c r="Q462" s="83">
        <f>IF(OR(L462="",M462=""),"",M462/L462)</f>
        <v/>
      </c>
      <c r="R462" s="91">
        <f>IF(OR(P462="",Q462=""),"",Q462-P462)</f>
        <v/>
      </c>
    </row>
    <row r="463">
      <c r="A463" s="25" t="n">
        <v>459</v>
      </c>
      <c r="B463" s="26">
        <f>IF(OR(C463="",F463=""),"",
"PRD-" &amp;
TEXT(DAY(C463),"00") &amp;
CHOOSE(MONTH(C463),"A","B","C","D","E","F","G","H","I","J","K","L") &amp;
TEXT(YEAR(C463),"00") &amp;
"-" &amp;
RIGHT(F463,4))</f>
        <v/>
      </c>
      <c r="C463" s="27" t="n"/>
      <c r="D463" s="26">
        <f>IF(F463="","",_xlfn.XLOOKUP(F463,purchase!F:F,purchase!B:B,""))</f>
        <v/>
      </c>
      <c r="E463" s="26">
        <f>IF(F463="","",_xlfn.XLOOKUP(F463,purchase!F:F,purchase!C:C,""))</f>
        <v/>
      </c>
      <c r="F463" s="4" t="n"/>
      <c r="G463" s="10">
        <f>IF(H463="NRFC","Natural Rubber Field Coagulam","")</f>
        <v/>
      </c>
      <c r="H463" s="10">
        <f>IF(F463="","",_xlfn.XLOOKUP(F463,purchase!F:F,purchase!E:E,""))</f>
        <v/>
      </c>
      <c r="I463" s="10">
        <f>IF(J463="ISNR20","Natural Rubber-TSNR (ISNR-20)","")</f>
        <v/>
      </c>
      <c r="J463" s="10">
        <f>IF(H463="NRFC","ISNR20","")</f>
        <v/>
      </c>
      <c r="K463" s="35">
        <f>_xlfn.SINGLE(IF(F463="","",_xlfn.XLOOKUP(F463,purchase!F:F,purchase!N:N,"")))</f>
        <v/>
      </c>
      <c r="L463" s="4" t="n"/>
      <c r="M463" s="86" t="n"/>
      <c r="N463" s="35">
        <f>IF(F463="","",
MAX(0,
_xlfn.XLOOKUP(F463,purchase!F:F,purchase!N:N,"")
-
SUMIFS(L:L,F:F,F463)))</f>
        <v/>
      </c>
      <c r="O463" s="35">
        <f>IF(OR(L463="",M463=""),"",L463-M463)</f>
        <v/>
      </c>
      <c r="P463" s="89">
        <f>_xlfn.SINGLE(IF(F463="","",_xlfn.XLOOKUP(F463,purchase!F:F,purchase!O:O,"")))</f>
        <v/>
      </c>
      <c r="Q463" s="83">
        <f>IF(OR(L463="",M463=""),"",M463/L463)</f>
        <v/>
      </c>
      <c r="R463" s="91">
        <f>IF(OR(P463="",Q463=""),"",Q463-P463)</f>
        <v/>
      </c>
    </row>
    <row r="464">
      <c r="A464" s="25" t="n">
        <v>460</v>
      </c>
      <c r="B464" s="26">
        <f>IF(OR(C464="",F464=""),"",
"PRD-" &amp;
TEXT(DAY(C464),"00") &amp;
CHOOSE(MONTH(C464),"A","B","C","D","E","F","G","H","I","J","K","L") &amp;
TEXT(YEAR(C464),"00") &amp;
"-" &amp;
RIGHT(F464,4))</f>
        <v/>
      </c>
      <c r="C464" s="27" t="n"/>
      <c r="D464" s="26">
        <f>IF(F464="","",_xlfn.XLOOKUP(F464,purchase!F:F,purchase!B:B,""))</f>
        <v/>
      </c>
      <c r="E464" s="26">
        <f>IF(F464="","",_xlfn.XLOOKUP(F464,purchase!F:F,purchase!C:C,""))</f>
        <v/>
      </c>
      <c r="F464" s="4" t="n"/>
      <c r="G464" s="10">
        <f>IF(H464="NRFC","Natural Rubber Field Coagulam","")</f>
        <v/>
      </c>
      <c r="H464" s="10">
        <f>IF(F464="","",_xlfn.XLOOKUP(F464,purchase!F:F,purchase!E:E,""))</f>
        <v/>
      </c>
      <c r="I464" s="10">
        <f>IF(J464="ISNR20","Natural Rubber-TSNR (ISNR-20)","")</f>
        <v/>
      </c>
      <c r="J464" s="10">
        <f>IF(H464="NRFC","ISNR20","")</f>
        <v/>
      </c>
      <c r="K464" s="35">
        <f>_xlfn.SINGLE(IF(F464="","",_xlfn.XLOOKUP(F464,purchase!F:F,purchase!N:N,"")))</f>
        <v/>
      </c>
      <c r="L464" s="4" t="n"/>
      <c r="M464" s="86" t="n"/>
      <c r="N464" s="35">
        <f>IF(F464="","",
MAX(0,
_xlfn.XLOOKUP(F464,purchase!F:F,purchase!N:N,"")
-
SUMIFS(L:L,F:F,F464)))</f>
        <v/>
      </c>
      <c r="O464" s="35">
        <f>IF(OR(L464="",M464=""),"",L464-M464)</f>
        <v/>
      </c>
      <c r="P464" s="89">
        <f>_xlfn.SINGLE(IF(F464="","",_xlfn.XLOOKUP(F464,purchase!F:F,purchase!O:O,"")))</f>
        <v/>
      </c>
      <c r="Q464" s="83">
        <f>IF(OR(L464="",M464=""),"",M464/L464)</f>
        <v/>
      </c>
      <c r="R464" s="91">
        <f>IF(OR(P464="",Q464=""),"",Q464-P464)</f>
        <v/>
      </c>
    </row>
    <row r="465">
      <c r="A465" s="25" t="n">
        <v>461</v>
      </c>
      <c r="B465" s="26">
        <f>IF(OR(C465="",F465=""),"",
"PRD-" &amp;
TEXT(DAY(C465),"00") &amp;
CHOOSE(MONTH(C465),"A","B","C","D","E","F","G","H","I","J","K","L") &amp;
TEXT(YEAR(C465),"00") &amp;
"-" &amp;
RIGHT(F465,4))</f>
        <v/>
      </c>
      <c r="C465" s="27" t="n"/>
      <c r="D465" s="26">
        <f>IF(F465="","",_xlfn.XLOOKUP(F465,purchase!F:F,purchase!B:B,""))</f>
        <v/>
      </c>
      <c r="E465" s="26">
        <f>IF(F465="","",_xlfn.XLOOKUP(F465,purchase!F:F,purchase!C:C,""))</f>
        <v/>
      </c>
      <c r="F465" s="4" t="n"/>
      <c r="G465" s="10">
        <f>IF(H465="NRFC","Natural Rubber Field Coagulam","")</f>
        <v/>
      </c>
      <c r="H465" s="10">
        <f>IF(F465="","",_xlfn.XLOOKUP(F465,purchase!F:F,purchase!E:E,""))</f>
        <v/>
      </c>
      <c r="I465" s="10">
        <f>IF(J465="ISNR20","Natural Rubber-TSNR (ISNR-20)","")</f>
        <v/>
      </c>
      <c r="J465" s="10">
        <f>IF(H465="NRFC","ISNR20","")</f>
        <v/>
      </c>
      <c r="K465" s="35">
        <f>_xlfn.SINGLE(IF(F465="","",_xlfn.XLOOKUP(F465,purchase!F:F,purchase!N:N,"")))</f>
        <v/>
      </c>
      <c r="L465" s="4" t="n"/>
      <c r="M465" s="86" t="n"/>
      <c r="N465" s="35">
        <f>IF(F465="","",
MAX(0,
_xlfn.XLOOKUP(F465,purchase!F:F,purchase!N:N,"")
-
SUMIFS(L:L,F:F,F465)))</f>
        <v/>
      </c>
      <c r="O465" s="35">
        <f>IF(OR(L465="",M465=""),"",L465-M465)</f>
        <v/>
      </c>
      <c r="P465" s="89">
        <f>_xlfn.SINGLE(IF(F465="","",_xlfn.XLOOKUP(F465,purchase!F:F,purchase!O:O,"")))</f>
        <v/>
      </c>
      <c r="Q465" s="83">
        <f>IF(OR(L465="",M465=""),"",M465/L465)</f>
        <v/>
      </c>
      <c r="R465" s="91">
        <f>IF(OR(P465="",Q465=""),"",Q465-P465)</f>
        <v/>
      </c>
    </row>
    <row r="466">
      <c r="A466" s="25" t="n">
        <v>462</v>
      </c>
      <c r="B466" s="26">
        <f>IF(OR(C466="",F466=""),"",
"PRD-" &amp;
TEXT(DAY(C466),"00") &amp;
CHOOSE(MONTH(C466),"A","B","C","D","E","F","G","H","I","J","K","L") &amp;
TEXT(YEAR(C466),"00") &amp;
"-" &amp;
RIGHT(F466,4))</f>
        <v/>
      </c>
      <c r="C466" s="27" t="n"/>
      <c r="D466" s="26">
        <f>IF(F466="","",_xlfn.XLOOKUP(F466,purchase!F:F,purchase!B:B,""))</f>
        <v/>
      </c>
      <c r="E466" s="26">
        <f>IF(F466="","",_xlfn.XLOOKUP(F466,purchase!F:F,purchase!C:C,""))</f>
        <v/>
      </c>
      <c r="F466" s="4" t="n"/>
      <c r="G466" s="10">
        <f>IF(H466="NRFC","Natural Rubber Field Coagulam","")</f>
        <v/>
      </c>
      <c r="H466" s="10">
        <f>IF(F466="","",_xlfn.XLOOKUP(F466,purchase!F:F,purchase!E:E,""))</f>
        <v/>
      </c>
      <c r="I466" s="10">
        <f>IF(J466="ISNR20","Natural Rubber-TSNR (ISNR-20)","")</f>
        <v/>
      </c>
      <c r="J466" s="10">
        <f>IF(H466="NRFC","ISNR20","")</f>
        <v/>
      </c>
      <c r="K466" s="35">
        <f>_xlfn.SINGLE(IF(F466="","",_xlfn.XLOOKUP(F466,purchase!F:F,purchase!N:N,"")))</f>
        <v/>
      </c>
      <c r="L466" s="4" t="n"/>
      <c r="M466" s="86" t="n"/>
      <c r="N466" s="35">
        <f>IF(F466="","",
MAX(0,
_xlfn.XLOOKUP(F466,purchase!F:F,purchase!N:N,"")
-
SUMIFS(L:L,F:F,F466)))</f>
        <v/>
      </c>
      <c r="O466" s="35">
        <f>IF(OR(L466="",M466=""),"",L466-M466)</f>
        <v/>
      </c>
      <c r="P466" s="89">
        <f>_xlfn.SINGLE(IF(F466="","",_xlfn.XLOOKUP(F466,purchase!F:F,purchase!O:O,"")))</f>
        <v/>
      </c>
      <c r="Q466" s="83">
        <f>IF(OR(L466="",M466=""),"",M466/L466)</f>
        <v/>
      </c>
      <c r="R466" s="91">
        <f>IF(OR(P466="",Q466=""),"",Q466-P466)</f>
        <v/>
      </c>
    </row>
    <row r="467">
      <c r="A467" s="25" t="n">
        <v>463</v>
      </c>
      <c r="B467" s="26">
        <f>IF(OR(C467="",F467=""),"",
"PRD-" &amp;
TEXT(DAY(C467),"00") &amp;
CHOOSE(MONTH(C467),"A","B","C","D","E","F","G","H","I","J","K","L") &amp;
TEXT(YEAR(C467),"00") &amp;
"-" &amp;
RIGHT(F467,4))</f>
        <v/>
      </c>
      <c r="C467" s="27" t="n"/>
      <c r="D467" s="26">
        <f>IF(F467="","",_xlfn.XLOOKUP(F467,purchase!F:F,purchase!B:B,""))</f>
        <v/>
      </c>
      <c r="E467" s="26">
        <f>IF(F467="","",_xlfn.XLOOKUP(F467,purchase!F:F,purchase!C:C,""))</f>
        <v/>
      </c>
      <c r="F467" s="4" t="n"/>
      <c r="G467" s="10">
        <f>IF(H467="NRFC","Natural Rubber Field Coagulam","")</f>
        <v/>
      </c>
      <c r="H467" s="10">
        <f>IF(F467="","",_xlfn.XLOOKUP(F467,purchase!F:F,purchase!E:E,""))</f>
        <v/>
      </c>
      <c r="I467" s="10">
        <f>IF(J467="ISNR20","Natural Rubber-TSNR (ISNR-20)","")</f>
        <v/>
      </c>
      <c r="J467" s="10">
        <f>IF(H467="NRFC","ISNR20","")</f>
        <v/>
      </c>
      <c r="K467" s="35">
        <f>_xlfn.SINGLE(IF(F467="","",_xlfn.XLOOKUP(F467,purchase!F:F,purchase!N:N,"")))</f>
        <v/>
      </c>
      <c r="L467" s="4" t="n"/>
      <c r="M467" s="86" t="n"/>
      <c r="N467" s="35">
        <f>IF(F467="","",
MAX(0,
_xlfn.XLOOKUP(F467,purchase!F:F,purchase!N:N,"")
-
SUMIFS(L:L,F:F,F467)))</f>
        <v/>
      </c>
      <c r="O467" s="35">
        <f>IF(OR(L467="",M467=""),"",L467-M467)</f>
        <v/>
      </c>
      <c r="P467" s="89">
        <f>_xlfn.SINGLE(IF(F467="","",_xlfn.XLOOKUP(F467,purchase!F:F,purchase!O:O,"")))</f>
        <v/>
      </c>
      <c r="Q467" s="83">
        <f>IF(OR(L467="",M467=""),"",M467/L467)</f>
        <v/>
      </c>
      <c r="R467" s="91">
        <f>IF(OR(P467="",Q467=""),"",Q467-P467)</f>
        <v/>
      </c>
    </row>
    <row r="468">
      <c r="A468" s="25" t="n">
        <v>464</v>
      </c>
      <c r="B468" s="26">
        <f>IF(OR(C468="",F468=""),"",
"PRD-" &amp;
TEXT(DAY(C468),"00") &amp;
CHOOSE(MONTH(C468),"A","B","C","D","E","F","G","H","I","J","K","L") &amp;
TEXT(YEAR(C468),"00") &amp;
"-" &amp;
RIGHT(F468,4))</f>
        <v/>
      </c>
      <c r="C468" s="27" t="n"/>
      <c r="D468" s="26">
        <f>IF(F468="","",_xlfn.XLOOKUP(F468,purchase!F:F,purchase!B:B,""))</f>
        <v/>
      </c>
      <c r="E468" s="26">
        <f>IF(F468="","",_xlfn.XLOOKUP(F468,purchase!F:F,purchase!C:C,""))</f>
        <v/>
      </c>
      <c r="F468" s="4" t="n"/>
      <c r="G468" s="10">
        <f>IF(H468="NRFC","Natural Rubber Field Coagulam","")</f>
        <v/>
      </c>
      <c r="H468" s="10">
        <f>IF(F468="","",_xlfn.XLOOKUP(F468,purchase!F:F,purchase!E:E,""))</f>
        <v/>
      </c>
      <c r="I468" s="10">
        <f>IF(J468="ISNR20","Natural Rubber-TSNR (ISNR-20)","")</f>
        <v/>
      </c>
      <c r="J468" s="10">
        <f>IF(H468="NRFC","ISNR20","")</f>
        <v/>
      </c>
      <c r="K468" s="35">
        <f>_xlfn.SINGLE(IF(F468="","",_xlfn.XLOOKUP(F468,purchase!F:F,purchase!N:N,"")))</f>
        <v/>
      </c>
      <c r="L468" s="4" t="n"/>
      <c r="M468" s="86" t="n"/>
      <c r="N468" s="35">
        <f>IF(F468="","",
MAX(0,
_xlfn.XLOOKUP(F468,purchase!F:F,purchase!N:N,"")
-
SUMIFS(L:L,F:F,F468)))</f>
        <v/>
      </c>
      <c r="O468" s="35">
        <f>IF(OR(L468="",M468=""),"",L468-M468)</f>
        <v/>
      </c>
      <c r="P468" s="89">
        <f>_xlfn.SINGLE(IF(F468="","",_xlfn.XLOOKUP(F468,purchase!F:F,purchase!O:O,"")))</f>
        <v/>
      </c>
      <c r="Q468" s="83">
        <f>IF(OR(L468="",M468=""),"",M468/L468)</f>
        <v/>
      </c>
      <c r="R468" s="91">
        <f>IF(OR(P468="",Q468=""),"",Q468-P468)</f>
        <v/>
      </c>
    </row>
    <row r="469">
      <c r="A469" s="25" t="n">
        <v>465</v>
      </c>
      <c r="B469" s="26">
        <f>IF(OR(C469="",F469=""),"",
"PRD-" &amp;
TEXT(DAY(C469),"00") &amp;
CHOOSE(MONTH(C469),"A","B","C","D","E","F","G","H","I","J","K","L") &amp;
TEXT(YEAR(C469),"00") &amp;
"-" &amp;
RIGHT(F469,4))</f>
        <v/>
      </c>
      <c r="C469" s="27" t="n"/>
      <c r="D469" s="26">
        <f>IF(F469="","",_xlfn.XLOOKUP(F469,purchase!F:F,purchase!B:B,""))</f>
        <v/>
      </c>
      <c r="E469" s="26">
        <f>IF(F469="","",_xlfn.XLOOKUP(F469,purchase!F:F,purchase!C:C,""))</f>
        <v/>
      </c>
      <c r="F469" s="4" t="n"/>
      <c r="G469" s="10">
        <f>IF(H469="NRFC","Natural Rubber Field Coagulam","")</f>
        <v/>
      </c>
      <c r="H469" s="10">
        <f>IF(F469="","",_xlfn.XLOOKUP(F469,purchase!F:F,purchase!E:E,""))</f>
        <v/>
      </c>
      <c r="I469" s="10">
        <f>IF(J469="ISNR20","Natural Rubber-TSNR (ISNR-20)","")</f>
        <v/>
      </c>
      <c r="J469" s="10">
        <f>IF(H469="NRFC","ISNR20","")</f>
        <v/>
      </c>
      <c r="K469" s="35">
        <f>_xlfn.SINGLE(IF(F469="","",_xlfn.XLOOKUP(F469,purchase!F:F,purchase!N:N,"")))</f>
        <v/>
      </c>
      <c r="L469" s="4" t="n"/>
      <c r="M469" s="86" t="n"/>
      <c r="N469" s="35">
        <f>IF(F469="","",
MAX(0,
_xlfn.XLOOKUP(F469,purchase!F:F,purchase!N:N,"")
-
SUMIFS(L:L,F:F,F469)))</f>
        <v/>
      </c>
      <c r="O469" s="35">
        <f>IF(OR(L469="",M469=""),"",L469-M469)</f>
        <v/>
      </c>
      <c r="P469" s="89">
        <f>_xlfn.SINGLE(IF(F469="","",_xlfn.XLOOKUP(F469,purchase!F:F,purchase!O:O,"")))</f>
        <v/>
      </c>
      <c r="Q469" s="83">
        <f>IF(OR(L469="",M469=""),"",M469/L469)</f>
        <v/>
      </c>
      <c r="R469" s="91">
        <f>IF(OR(P469="",Q469=""),"",Q469-P469)</f>
        <v/>
      </c>
    </row>
    <row r="470">
      <c r="A470" s="25" t="n">
        <v>466</v>
      </c>
      <c r="B470" s="26">
        <f>IF(OR(C470="",F470=""),"",
"PRD-" &amp;
TEXT(DAY(C470),"00") &amp;
CHOOSE(MONTH(C470),"A","B","C","D","E","F","G","H","I","J","K","L") &amp;
TEXT(YEAR(C470),"00") &amp;
"-" &amp;
RIGHT(F470,4))</f>
        <v/>
      </c>
      <c r="C470" s="27" t="n"/>
      <c r="D470" s="26">
        <f>IF(F470="","",_xlfn.XLOOKUP(F470,purchase!F:F,purchase!B:B,""))</f>
        <v/>
      </c>
      <c r="E470" s="26">
        <f>IF(F470="","",_xlfn.XLOOKUP(F470,purchase!F:F,purchase!C:C,""))</f>
        <v/>
      </c>
      <c r="F470" s="4" t="n"/>
      <c r="G470" s="10">
        <f>IF(H470="NRFC","Natural Rubber Field Coagulam","")</f>
        <v/>
      </c>
      <c r="H470" s="10">
        <f>IF(F470="","",_xlfn.XLOOKUP(F470,purchase!F:F,purchase!E:E,""))</f>
        <v/>
      </c>
      <c r="I470" s="10">
        <f>IF(J470="ISNR20","Natural Rubber-TSNR (ISNR-20)","")</f>
        <v/>
      </c>
      <c r="J470" s="10">
        <f>IF(H470="NRFC","ISNR20","")</f>
        <v/>
      </c>
      <c r="K470" s="35">
        <f>_xlfn.SINGLE(IF(F470="","",_xlfn.XLOOKUP(F470,purchase!F:F,purchase!N:N,"")))</f>
        <v/>
      </c>
      <c r="L470" s="4" t="n"/>
      <c r="M470" s="86" t="n"/>
      <c r="N470" s="35">
        <f>IF(F470="","",
MAX(0,
_xlfn.XLOOKUP(F470,purchase!F:F,purchase!N:N,"")
-
SUMIFS(L:L,F:F,F470)))</f>
        <v/>
      </c>
      <c r="O470" s="35">
        <f>IF(OR(L470="",M470=""),"",L470-M470)</f>
        <v/>
      </c>
      <c r="P470" s="89">
        <f>_xlfn.SINGLE(IF(F470="","",_xlfn.XLOOKUP(F470,purchase!F:F,purchase!O:O,"")))</f>
        <v/>
      </c>
      <c r="Q470" s="83">
        <f>IF(OR(L470="",M470=""),"",M470/L470)</f>
        <v/>
      </c>
      <c r="R470" s="91">
        <f>IF(OR(P470="",Q470=""),"",Q470-P470)</f>
        <v/>
      </c>
    </row>
    <row r="471">
      <c r="A471" s="25" t="n">
        <v>467</v>
      </c>
      <c r="B471" s="26">
        <f>IF(OR(C471="",F471=""),"",
"PRD-" &amp;
TEXT(DAY(C471),"00") &amp;
CHOOSE(MONTH(C471),"A","B","C","D","E","F","G","H","I","J","K","L") &amp;
TEXT(YEAR(C471),"00") &amp;
"-" &amp;
RIGHT(F471,4))</f>
        <v/>
      </c>
      <c r="C471" s="27" t="n"/>
      <c r="D471" s="26">
        <f>IF(F471="","",_xlfn.XLOOKUP(F471,purchase!F:F,purchase!B:B,""))</f>
        <v/>
      </c>
      <c r="E471" s="26">
        <f>IF(F471="","",_xlfn.XLOOKUP(F471,purchase!F:F,purchase!C:C,""))</f>
        <v/>
      </c>
      <c r="F471" s="4" t="n"/>
      <c r="G471" s="10">
        <f>IF(H471="NRFC","Natural Rubber Field Coagulam","")</f>
        <v/>
      </c>
      <c r="H471" s="10">
        <f>IF(F471="","",_xlfn.XLOOKUP(F471,purchase!F:F,purchase!E:E,""))</f>
        <v/>
      </c>
      <c r="I471" s="10">
        <f>IF(J471="ISNR20","Natural Rubber-TSNR (ISNR-20)","")</f>
        <v/>
      </c>
      <c r="J471" s="10">
        <f>IF(H471="NRFC","ISNR20","")</f>
        <v/>
      </c>
      <c r="K471" s="35">
        <f>_xlfn.SINGLE(IF(F471="","",_xlfn.XLOOKUP(F471,purchase!F:F,purchase!N:N,"")))</f>
        <v/>
      </c>
      <c r="L471" s="4" t="n"/>
      <c r="M471" s="86" t="n"/>
      <c r="N471" s="35">
        <f>IF(F471="","",
MAX(0,
_xlfn.XLOOKUP(F471,purchase!F:F,purchase!N:N,"")
-
SUMIFS(L:L,F:F,F471)))</f>
        <v/>
      </c>
      <c r="O471" s="35">
        <f>IF(OR(L471="",M471=""),"",L471-M471)</f>
        <v/>
      </c>
      <c r="P471" s="89">
        <f>_xlfn.SINGLE(IF(F471="","",_xlfn.XLOOKUP(F471,purchase!F:F,purchase!O:O,"")))</f>
        <v/>
      </c>
      <c r="Q471" s="83">
        <f>IF(OR(L471="",M471=""),"",M471/L471)</f>
        <v/>
      </c>
      <c r="R471" s="91">
        <f>IF(OR(P471="",Q471=""),"",Q471-P471)</f>
        <v/>
      </c>
    </row>
    <row r="472">
      <c r="A472" s="25" t="n">
        <v>468</v>
      </c>
      <c r="B472" s="26">
        <f>IF(OR(C472="",F472=""),"",
"PRD-" &amp;
TEXT(DAY(C472),"00") &amp;
CHOOSE(MONTH(C472),"A","B","C","D","E","F","G","H","I","J","K","L") &amp;
TEXT(YEAR(C472),"00") &amp;
"-" &amp;
RIGHT(F472,4))</f>
        <v/>
      </c>
      <c r="C472" s="27" t="n"/>
      <c r="D472" s="26">
        <f>IF(F472="","",_xlfn.XLOOKUP(F472,purchase!F:F,purchase!B:B,""))</f>
        <v/>
      </c>
      <c r="E472" s="26">
        <f>IF(F472="","",_xlfn.XLOOKUP(F472,purchase!F:F,purchase!C:C,""))</f>
        <v/>
      </c>
      <c r="F472" s="4" t="n"/>
      <c r="G472" s="10">
        <f>IF(H472="NRFC","Natural Rubber Field Coagulam","")</f>
        <v/>
      </c>
      <c r="H472" s="10">
        <f>IF(F472="","",_xlfn.XLOOKUP(F472,purchase!F:F,purchase!E:E,""))</f>
        <v/>
      </c>
      <c r="I472" s="10">
        <f>IF(J472="ISNR20","Natural Rubber-TSNR (ISNR-20)","")</f>
        <v/>
      </c>
      <c r="J472" s="10">
        <f>IF(H472="NRFC","ISNR20","")</f>
        <v/>
      </c>
      <c r="K472" s="35">
        <f>_xlfn.SINGLE(IF(F472="","",_xlfn.XLOOKUP(F472,purchase!F:F,purchase!N:N,"")))</f>
        <v/>
      </c>
      <c r="L472" s="4" t="n"/>
      <c r="M472" s="86" t="n"/>
      <c r="N472" s="35">
        <f>IF(F472="","",
MAX(0,
_xlfn.XLOOKUP(F472,purchase!F:F,purchase!N:N,"")
-
SUMIFS(L:L,F:F,F472)))</f>
        <v/>
      </c>
      <c r="O472" s="35">
        <f>IF(OR(L472="",M472=""),"",L472-M472)</f>
        <v/>
      </c>
      <c r="P472" s="89">
        <f>_xlfn.SINGLE(IF(F472="","",_xlfn.XLOOKUP(F472,purchase!F:F,purchase!O:O,"")))</f>
        <v/>
      </c>
      <c r="Q472" s="83">
        <f>IF(OR(L472="",M472=""),"",M472/L472)</f>
        <v/>
      </c>
      <c r="R472" s="91">
        <f>IF(OR(P472="",Q472=""),"",Q472-P472)</f>
        <v/>
      </c>
    </row>
    <row r="473">
      <c r="A473" s="25" t="n">
        <v>469</v>
      </c>
      <c r="B473" s="26">
        <f>IF(OR(C473="",F473=""),"",
"PRD-" &amp;
TEXT(DAY(C473),"00") &amp;
CHOOSE(MONTH(C473),"A","B","C","D","E","F","G","H","I","J","K","L") &amp;
TEXT(YEAR(C473),"00") &amp;
"-" &amp;
RIGHT(F473,4))</f>
        <v/>
      </c>
      <c r="C473" s="27" t="n"/>
      <c r="D473" s="26">
        <f>IF(F473="","",_xlfn.XLOOKUP(F473,purchase!F:F,purchase!B:B,""))</f>
        <v/>
      </c>
      <c r="E473" s="26">
        <f>IF(F473="","",_xlfn.XLOOKUP(F473,purchase!F:F,purchase!C:C,""))</f>
        <v/>
      </c>
      <c r="F473" s="4" t="n"/>
      <c r="G473" s="10">
        <f>IF(H473="NRFC","Natural Rubber Field Coagulam","")</f>
        <v/>
      </c>
      <c r="H473" s="10">
        <f>IF(F473="","",_xlfn.XLOOKUP(F473,purchase!F:F,purchase!E:E,""))</f>
        <v/>
      </c>
      <c r="I473" s="10">
        <f>IF(J473="ISNR20","Natural Rubber-TSNR (ISNR-20)","")</f>
        <v/>
      </c>
      <c r="J473" s="10">
        <f>IF(H473="NRFC","ISNR20","")</f>
        <v/>
      </c>
      <c r="K473" s="35">
        <f>_xlfn.SINGLE(IF(F473="","",_xlfn.XLOOKUP(F473,purchase!F:F,purchase!N:N,"")))</f>
        <v/>
      </c>
      <c r="L473" s="4" t="n"/>
      <c r="M473" s="86" t="n"/>
      <c r="N473" s="35">
        <f>IF(F473="","",
MAX(0,
_xlfn.XLOOKUP(F473,purchase!F:F,purchase!N:N,"")
-
SUMIFS(L:L,F:F,F473)))</f>
        <v/>
      </c>
      <c r="O473" s="35">
        <f>IF(OR(L473="",M473=""),"",L473-M473)</f>
        <v/>
      </c>
      <c r="P473" s="89">
        <f>_xlfn.SINGLE(IF(F473="","",_xlfn.XLOOKUP(F473,purchase!F:F,purchase!O:O,"")))</f>
        <v/>
      </c>
      <c r="Q473" s="83">
        <f>IF(OR(L473="",M473=""),"",M473/L473)</f>
        <v/>
      </c>
      <c r="R473" s="91">
        <f>IF(OR(P473="",Q473=""),"",Q473-P473)</f>
        <v/>
      </c>
    </row>
    <row r="474">
      <c r="A474" s="25" t="n">
        <v>470</v>
      </c>
      <c r="B474" s="26">
        <f>IF(OR(C474="",F474=""),"",
"PRD-" &amp;
TEXT(DAY(C474),"00") &amp;
CHOOSE(MONTH(C474),"A","B","C","D","E","F","G","H","I","J","K","L") &amp;
TEXT(YEAR(C474),"00") &amp;
"-" &amp;
RIGHT(F474,4))</f>
        <v/>
      </c>
      <c r="C474" s="27" t="n"/>
      <c r="D474" s="26">
        <f>IF(F474="","",_xlfn.XLOOKUP(F474,purchase!F:F,purchase!B:B,""))</f>
        <v/>
      </c>
      <c r="E474" s="26">
        <f>IF(F474="","",_xlfn.XLOOKUP(F474,purchase!F:F,purchase!C:C,""))</f>
        <v/>
      </c>
      <c r="F474" s="4" t="n"/>
      <c r="G474" s="10">
        <f>IF(H474="NRFC","Natural Rubber Field Coagulam","")</f>
        <v/>
      </c>
      <c r="H474" s="10">
        <f>IF(F474="","",_xlfn.XLOOKUP(F474,purchase!F:F,purchase!E:E,""))</f>
        <v/>
      </c>
      <c r="I474" s="10">
        <f>IF(J474="ISNR20","Natural Rubber-TSNR (ISNR-20)","")</f>
        <v/>
      </c>
      <c r="J474" s="10">
        <f>IF(H474="NRFC","ISNR20","")</f>
        <v/>
      </c>
      <c r="K474" s="35">
        <f>_xlfn.SINGLE(IF(F474="","",_xlfn.XLOOKUP(F474,purchase!F:F,purchase!N:N,"")))</f>
        <v/>
      </c>
      <c r="L474" s="4" t="n"/>
      <c r="M474" s="86" t="n"/>
      <c r="N474" s="35">
        <f>IF(F474="","",
MAX(0,
_xlfn.XLOOKUP(F474,purchase!F:F,purchase!N:N,"")
-
SUMIFS(L:L,F:F,F474)))</f>
        <v/>
      </c>
      <c r="O474" s="35">
        <f>IF(OR(L474="",M474=""),"",L474-M474)</f>
        <v/>
      </c>
      <c r="P474" s="89">
        <f>_xlfn.SINGLE(IF(F474="","",_xlfn.XLOOKUP(F474,purchase!F:F,purchase!O:O,"")))</f>
        <v/>
      </c>
      <c r="Q474" s="83">
        <f>IF(OR(L474="",M474=""),"",M474/L474)</f>
        <v/>
      </c>
      <c r="R474" s="91">
        <f>IF(OR(P474="",Q474=""),"",Q474-P474)</f>
        <v/>
      </c>
    </row>
    <row r="475">
      <c r="A475" s="25" t="n">
        <v>471</v>
      </c>
      <c r="B475" s="26">
        <f>IF(OR(C475="",F475=""),"",
"PRD-" &amp;
TEXT(DAY(C475),"00") &amp;
CHOOSE(MONTH(C475),"A","B","C","D","E","F","G","H","I","J","K","L") &amp;
TEXT(YEAR(C475),"00") &amp;
"-" &amp;
RIGHT(F475,4))</f>
        <v/>
      </c>
      <c r="C475" s="27" t="n"/>
      <c r="D475" s="26">
        <f>IF(F475="","",_xlfn.XLOOKUP(F475,purchase!F:F,purchase!B:B,""))</f>
        <v/>
      </c>
      <c r="E475" s="26">
        <f>IF(F475="","",_xlfn.XLOOKUP(F475,purchase!F:F,purchase!C:C,""))</f>
        <v/>
      </c>
      <c r="F475" s="4" t="n"/>
      <c r="G475" s="10">
        <f>IF(H475="NRFC","Natural Rubber Field Coagulam","")</f>
        <v/>
      </c>
      <c r="H475" s="10">
        <f>IF(F475="","",_xlfn.XLOOKUP(F475,purchase!F:F,purchase!E:E,""))</f>
        <v/>
      </c>
      <c r="I475" s="10">
        <f>IF(J475="ISNR20","Natural Rubber-TSNR (ISNR-20)","")</f>
        <v/>
      </c>
      <c r="J475" s="10">
        <f>IF(H475="NRFC","ISNR20","")</f>
        <v/>
      </c>
      <c r="K475" s="35">
        <f>_xlfn.SINGLE(IF(F475="","",_xlfn.XLOOKUP(F475,purchase!F:F,purchase!N:N,"")))</f>
        <v/>
      </c>
      <c r="L475" s="4" t="n"/>
      <c r="M475" s="86" t="n"/>
      <c r="N475" s="35">
        <f>IF(F475="","",
MAX(0,
_xlfn.XLOOKUP(F475,purchase!F:F,purchase!N:N,"")
-
SUMIFS(L:L,F:F,F475)))</f>
        <v/>
      </c>
      <c r="O475" s="35">
        <f>IF(OR(L475="",M475=""),"",L475-M475)</f>
        <v/>
      </c>
      <c r="P475" s="89">
        <f>_xlfn.SINGLE(IF(F475="","",_xlfn.XLOOKUP(F475,purchase!F:F,purchase!O:O,"")))</f>
        <v/>
      </c>
      <c r="Q475" s="83">
        <f>IF(OR(L475="",M475=""),"",M475/L475)</f>
        <v/>
      </c>
      <c r="R475" s="91">
        <f>IF(OR(P475="",Q475=""),"",Q475-P475)</f>
        <v/>
      </c>
    </row>
    <row r="476">
      <c r="A476" s="25" t="n">
        <v>472</v>
      </c>
      <c r="B476" s="26">
        <f>IF(OR(C476="",F476=""),"",
"PRD-" &amp;
TEXT(DAY(C476),"00") &amp;
CHOOSE(MONTH(C476),"A","B","C","D","E","F","G","H","I","J","K","L") &amp;
TEXT(YEAR(C476),"00") &amp;
"-" &amp;
RIGHT(F476,4))</f>
        <v/>
      </c>
      <c r="C476" s="27" t="n"/>
      <c r="D476" s="26">
        <f>IF(F476="","",_xlfn.XLOOKUP(F476,purchase!F:F,purchase!B:B,""))</f>
        <v/>
      </c>
      <c r="E476" s="26">
        <f>IF(F476="","",_xlfn.XLOOKUP(F476,purchase!F:F,purchase!C:C,""))</f>
        <v/>
      </c>
      <c r="F476" s="4" t="n"/>
      <c r="G476" s="10">
        <f>IF(H476="NRFC","Natural Rubber Field Coagulam","")</f>
        <v/>
      </c>
      <c r="H476" s="10">
        <f>IF(F476="","",_xlfn.XLOOKUP(F476,purchase!F:F,purchase!E:E,""))</f>
        <v/>
      </c>
      <c r="I476" s="10">
        <f>IF(J476="ISNR20","Natural Rubber-TSNR (ISNR-20)","")</f>
        <v/>
      </c>
      <c r="J476" s="10">
        <f>IF(H476="NRFC","ISNR20","")</f>
        <v/>
      </c>
      <c r="K476" s="35">
        <f>_xlfn.SINGLE(IF(F476="","",_xlfn.XLOOKUP(F476,purchase!F:F,purchase!N:N,"")))</f>
        <v/>
      </c>
      <c r="L476" s="4" t="n"/>
      <c r="M476" s="86" t="n"/>
      <c r="N476" s="35">
        <f>IF(F476="","",
MAX(0,
_xlfn.XLOOKUP(F476,purchase!F:F,purchase!N:N,"")
-
SUMIFS(L:L,F:F,F476)))</f>
        <v/>
      </c>
      <c r="O476" s="35">
        <f>IF(OR(L476="",M476=""),"",L476-M476)</f>
        <v/>
      </c>
      <c r="P476" s="89">
        <f>_xlfn.SINGLE(IF(F476="","",_xlfn.XLOOKUP(F476,purchase!F:F,purchase!O:O,"")))</f>
        <v/>
      </c>
      <c r="Q476" s="83">
        <f>IF(OR(L476="",M476=""),"",M476/L476)</f>
        <v/>
      </c>
      <c r="R476" s="91">
        <f>IF(OR(P476="",Q476=""),"",Q476-P476)</f>
        <v/>
      </c>
    </row>
    <row r="477">
      <c r="A477" s="25" t="n">
        <v>473</v>
      </c>
      <c r="B477" s="26">
        <f>IF(OR(C477="",F477=""),"",
"PRD-" &amp;
TEXT(DAY(C477),"00") &amp;
CHOOSE(MONTH(C477),"A","B","C","D","E","F","G","H","I","J","K","L") &amp;
TEXT(YEAR(C477),"00") &amp;
"-" &amp;
RIGHT(F477,4))</f>
        <v/>
      </c>
      <c r="C477" s="27" t="n"/>
      <c r="D477" s="26">
        <f>IF(F477="","",_xlfn.XLOOKUP(F477,purchase!F:F,purchase!B:B,""))</f>
        <v/>
      </c>
      <c r="E477" s="26">
        <f>IF(F477="","",_xlfn.XLOOKUP(F477,purchase!F:F,purchase!C:C,""))</f>
        <v/>
      </c>
      <c r="F477" s="4" t="n"/>
      <c r="G477" s="10">
        <f>IF(H477="NRFC","Natural Rubber Field Coagulam","")</f>
        <v/>
      </c>
      <c r="H477" s="10">
        <f>IF(F477="","",_xlfn.XLOOKUP(F477,purchase!F:F,purchase!E:E,""))</f>
        <v/>
      </c>
      <c r="I477" s="10">
        <f>IF(J477="ISNR20","Natural Rubber-TSNR (ISNR-20)","")</f>
        <v/>
      </c>
      <c r="J477" s="10">
        <f>IF(H477="NRFC","ISNR20","")</f>
        <v/>
      </c>
      <c r="K477" s="35">
        <f>_xlfn.SINGLE(IF(F477="","",_xlfn.XLOOKUP(F477,purchase!F:F,purchase!N:N,"")))</f>
        <v/>
      </c>
      <c r="L477" s="4" t="n"/>
      <c r="M477" s="86" t="n"/>
      <c r="N477" s="35">
        <f>IF(F477="","",
MAX(0,
_xlfn.XLOOKUP(F477,purchase!F:F,purchase!N:N,"")
-
SUMIFS(L:L,F:F,F477)))</f>
        <v/>
      </c>
      <c r="O477" s="35">
        <f>IF(OR(L477="",M477=""),"",L477-M477)</f>
        <v/>
      </c>
      <c r="P477" s="89">
        <f>_xlfn.SINGLE(IF(F477="","",_xlfn.XLOOKUP(F477,purchase!F:F,purchase!O:O,"")))</f>
        <v/>
      </c>
      <c r="Q477" s="83">
        <f>IF(OR(L477="",M477=""),"",M477/L477)</f>
        <v/>
      </c>
      <c r="R477" s="91">
        <f>IF(OR(P477="",Q477=""),"",Q477-P477)</f>
        <v/>
      </c>
    </row>
    <row r="478">
      <c r="A478" s="25" t="n">
        <v>474</v>
      </c>
      <c r="B478" s="26">
        <f>IF(OR(C478="",F478=""),"",
"PRD-" &amp;
TEXT(DAY(C478),"00") &amp;
CHOOSE(MONTH(C478),"A","B","C","D","E","F","G","H","I","J","K","L") &amp;
TEXT(YEAR(C478),"00") &amp;
"-" &amp;
RIGHT(F478,4))</f>
        <v/>
      </c>
      <c r="C478" s="27" t="n"/>
      <c r="D478" s="26">
        <f>IF(F478="","",_xlfn.XLOOKUP(F478,purchase!F:F,purchase!B:B,""))</f>
        <v/>
      </c>
      <c r="E478" s="26">
        <f>IF(F478="","",_xlfn.XLOOKUP(F478,purchase!F:F,purchase!C:C,""))</f>
        <v/>
      </c>
      <c r="F478" s="4" t="n"/>
      <c r="G478" s="10">
        <f>IF(H478="NRFC","Natural Rubber Field Coagulam","")</f>
        <v/>
      </c>
      <c r="H478" s="10">
        <f>IF(F478="","",_xlfn.XLOOKUP(F478,purchase!F:F,purchase!E:E,""))</f>
        <v/>
      </c>
      <c r="I478" s="10">
        <f>IF(J478="ISNR20","Natural Rubber-TSNR (ISNR-20)","")</f>
        <v/>
      </c>
      <c r="J478" s="10">
        <f>IF(H478="NRFC","ISNR20","")</f>
        <v/>
      </c>
      <c r="K478" s="35">
        <f>_xlfn.SINGLE(IF(F478="","",_xlfn.XLOOKUP(F478,purchase!F:F,purchase!N:N,"")))</f>
        <v/>
      </c>
      <c r="L478" s="4" t="n"/>
      <c r="M478" s="86" t="n"/>
      <c r="N478" s="35">
        <f>IF(F478="","",
MAX(0,
_xlfn.XLOOKUP(F478,purchase!F:F,purchase!N:N,"")
-
SUMIFS(L:L,F:F,F478)))</f>
        <v/>
      </c>
      <c r="O478" s="35">
        <f>IF(OR(L478="",M478=""),"",L478-M478)</f>
        <v/>
      </c>
      <c r="P478" s="89">
        <f>_xlfn.SINGLE(IF(F478="","",_xlfn.XLOOKUP(F478,purchase!F:F,purchase!O:O,"")))</f>
        <v/>
      </c>
      <c r="Q478" s="83">
        <f>IF(OR(L478="",M478=""),"",M478/L478)</f>
        <v/>
      </c>
      <c r="R478" s="91">
        <f>IF(OR(P478="",Q478=""),"",Q478-P478)</f>
        <v/>
      </c>
    </row>
    <row r="479">
      <c r="A479" s="25" t="n">
        <v>475</v>
      </c>
      <c r="B479" s="26">
        <f>IF(OR(C479="",F479=""),"",
"PRD-" &amp;
TEXT(DAY(C479),"00") &amp;
CHOOSE(MONTH(C479),"A","B","C","D","E","F","G","H","I","J","K","L") &amp;
TEXT(YEAR(C479),"00") &amp;
"-" &amp;
RIGHT(F479,4))</f>
        <v/>
      </c>
      <c r="C479" s="27" t="n"/>
      <c r="D479" s="26">
        <f>IF(F479="","",_xlfn.XLOOKUP(F479,purchase!F:F,purchase!B:B,""))</f>
        <v/>
      </c>
      <c r="E479" s="26">
        <f>IF(F479="","",_xlfn.XLOOKUP(F479,purchase!F:F,purchase!C:C,""))</f>
        <v/>
      </c>
      <c r="F479" s="4" t="n"/>
      <c r="G479" s="10">
        <f>IF(H479="NRFC","Natural Rubber Field Coagulam","")</f>
        <v/>
      </c>
      <c r="H479" s="10">
        <f>IF(F479="","",_xlfn.XLOOKUP(F479,purchase!F:F,purchase!E:E,""))</f>
        <v/>
      </c>
      <c r="I479" s="10">
        <f>IF(J479="ISNR20","Natural Rubber-TSNR (ISNR-20)","")</f>
        <v/>
      </c>
      <c r="J479" s="10">
        <f>IF(H479="NRFC","ISNR20","")</f>
        <v/>
      </c>
      <c r="K479" s="35">
        <f>_xlfn.SINGLE(IF(F479="","",_xlfn.XLOOKUP(F479,purchase!F:F,purchase!N:N,"")))</f>
        <v/>
      </c>
      <c r="L479" s="4" t="n"/>
      <c r="M479" s="86" t="n"/>
      <c r="N479" s="35">
        <f>IF(F479="","",
MAX(0,
_xlfn.XLOOKUP(F479,purchase!F:F,purchase!N:N,"")
-
SUMIFS(L:L,F:F,F479)))</f>
        <v/>
      </c>
      <c r="O479" s="35">
        <f>IF(OR(L479="",M479=""),"",L479-M479)</f>
        <v/>
      </c>
      <c r="P479" s="89">
        <f>_xlfn.SINGLE(IF(F479="","",_xlfn.XLOOKUP(F479,purchase!F:F,purchase!O:O,"")))</f>
        <v/>
      </c>
      <c r="Q479" s="83">
        <f>IF(OR(L479="",M479=""),"",M479/L479)</f>
        <v/>
      </c>
      <c r="R479" s="91">
        <f>IF(OR(P479="",Q479=""),"",Q479-P479)</f>
        <v/>
      </c>
    </row>
    <row r="480">
      <c r="A480" s="25" t="n">
        <v>476</v>
      </c>
      <c r="B480" s="26">
        <f>IF(OR(C480="",F480=""),"",
"PRD-" &amp;
TEXT(DAY(C480),"00") &amp;
CHOOSE(MONTH(C480),"A","B","C","D","E","F","G","H","I","J","K","L") &amp;
TEXT(YEAR(C480),"00") &amp;
"-" &amp;
RIGHT(F480,4))</f>
        <v/>
      </c>
      <c r="C480" s="27" t="n"/>
      <c r="D480" s="26">
        <f>IF(F480="","",_xlfn.XLOOKUP(F480,purchase!F:F,purchase!B:B,""))</f>
        <v/>
      </c>
      <c r="E480" s="26">
        <f>IF(F480="","",_xlfn.XLOOKUP(F480,purchase!F:F,purchase!C:C,""))</f>
        <v/>
      </c>
      <c r="F480" s="4" t="n"/>
      <c r="G480" s="10">
        <f>IF(H480="NRFC","Natural Rubber Field Coagulam","")</f>
        <v/>
      </c>
      <c r="H480" s="10">
        <f>IF(F480="","",_xlfn.XLOOKUP(F480,purchase!F:F,purchase!E:E,""))</f>
        <v/>
      </c>
      <c r="I480" s="10">
        <f>IF(J480="ISNR20","Natural Rubber-TSNR (ISNR-20)","")</f>
        <v/>
      </c>
      <c r="J480" s="10">
        <f>IF(H480="NRFC","ISNR20","")</f>
        <v/>
      </c>
      <c r="K480" s="35">
        <f>_xlfn.SINGLE(IF(F480="","",_xlfn.XLOOKUP(F480,purchase!F:F,purchase!N:N,"")))</f>
        <v/>
      </c>
      <c r="L480" s="4" t="n"/>
      <c r="M480" s="86" t="n"/>
      <c r="N480" s="35">
        <f>IF(F480="","",
MAX(0,
_xlfn.XLOOKUP(F480,purchase!F:F,purchase!N:N,"")
-
SUMIFS(L:L,F:F,F480)))</f>
        <v/>
      </c>
      <c r="O480" s="35">
        <f>IF(OR(L480="",M480=""),"",L480-M480)</f>
        <v/>
      </c>
      <c r="P480" s="89">
        <f>_xlfn.SINGLE(IF(F480="","",_xlfn.XLOOKUP(F480,purchase!F:F,purchase!O:O,"")))</f>
        <v/>
      </c>
      <c r="Q480" s="83">
        <f>IF(OR(L480="",M480=""),"",M480/L480)</f>
        <v/>
      </c>
      <c r="R480" s="91">
        <f>IF(OR(P480="",Q480=""),"",Q480-P480)</f>
        <v/>
      </c>
    </row>
    <row r="481">
      <c r="A481" s="25" t="n">
        <v>477</v>
      </c>
      <c r="B481" s="26">
        <f>IF(OR(C481="",F481=""),"",
"PRD-" &amp;
TEXT(DAY(C481),"00") &amp;
CHOOSE(MONTH(C481),"A","B","C","D","E","F","G","H","I","J","K","L") &amp;
TEXT(YEAR(C481),"00") &amp;
"-" &amp;
RIGHT(F481,4))</f>
        <v/>
      </c>
      <c r="C481" s="27" t="n"/>
      <c r="D481" s="26">
        <f>IF(F481="","",_xlfn.XLOOKUP(F481,purchase!F:F,purchase!B:B,""))</f>
        <v/>
      </c>
      <c r="E481" s="26">
        <f>IF(F481="","",_xlfn.XLOOKUP(F481,purchase!F:F,purchase!C:C,""))</f>
        <v/>
      </c>
      <c r="F481" s="4" t="n"/>
      <c r="G481" s="10">
        <f>IF(H481="NRFC","Natural Rubber Field Coagulam","")</f>
        <v/>
      </c>
      <c r="H481" s="10">
        <f>IF(F481="","",_xlfn.XLOOKUP(F481,purchase!F:F,purchase!E:E,""))</f>
        <v/>
      </c>
      <c r="I481" s="10">
        <f>IF(J481="ISNR20","Natural Rubber-TSNR (ISNR-20)","")</f>
        <v/>
      </c>
      <c r="J481" s="10">
        <f>IF(H481="NRFC","ISNR20","")</f>
        <v/>
      </c>
      <c r="K481" s="35">
        <f>_xlfn.SINGLE(IF(F481="","",_xlfn.XLOOKUP(F481,purchase!F:F,purchase!N:N,"")))</f>
        <v/>
      </c>
      <c r="L481" s="4" t="n"/>
      <c r="M481" s="86" t="n"/>
      <c r="N481" s="35">
        <f>IF(F481="","",
MAX(0,
_xlfn.XLOOKUP(F481,purchase!F:F,purchase!N:N,"")
-
SUMIFS(L:L,F:F,F481)))</f>
        <v/>
      </c>
      <c r="O481" s="35">
        <f>IF(OR(L481="",M481=""),"",L481-M481)</f>
        <v/>
      </c>
      <c r="P481" s="89">
        <f>_xlfn.SINGLE(IF(F481="","",_xlfn.XLOOKUP(F481,purchase!F:F,purchase!O:O,"")))</f>
        <v/>
      </c>
      <c r="Q481" s="83">
        <f>IF(OR(L481="",M481=""),"",M481/L481)</f>
        <v/>
      </c>
      <c r="R481" s="91">
        <f>IF(OR(P481="",Q481=""),"",Q481-P481)</f>
        <v/>
      </c>
    </row>
    <row r="482">
      <c r="A482" s="25" t="n">
        <v>478</v>
      </c>
      <c r="B482" s="26">
        <f>IF(OR(C482="",F482=""),"",
"PRD-" &amp;
TEXT(DAY(C482),"00") &amp;
CHOOSE(MONTH(C482),"A","B","C","D","E","F","G","H","I","J","K","L") &amp;
TEXT(YEAR(C482),"00") &amp;
"-" &amp;
RIGHT(F482,4))</f>
        <v/>
      </c>
      <c r="C482" s="27" t="n"/>
      <c r="D482" s="26">
        <f>IF(F482="","",_xlfn.XLOOKUP(F482,purchase!F:F,purchase!B:B,""))</f>
        <v/>
      </c>
      <c r="E482" s="26">
        <f>IF(F482="","",_xlfn.XLOOKUP(F482,purchase!F:F,purchase!C:C,""))</f>
        <v/>
      </c>
      <c r="F482" s="4" t="n"/>
      <c r="G482" s="10">
        <f>IF(H482="NRFC","Natural Rubber Field Coagulam","")</f>
        <v/>
      </c>
      <c r="H482" s="10">
        <f>IF(F482="","",_xlfn.XLOOKUP(F482,purchase!F:F,purchase!E:E,""))</f>
        <v/>
      </c>
      <c r="I482" s="10">
        <f>IF(J482="ISNR20","Natural Rubber-TSNR (ISNR-20)","")</f>
        <v/>
      </c>
      <c r="J482" s="10">
        <f>IF(H482="NRFC","ISNR20","")</f>
        <v/>
      </c>
      <c r="K482" s="35">
        <f>_xlfn.SINGLE(IF(F482="","",_xlfn.XLOOKUP(F482,purchase!F:F,purchase!N:N,"")))</f>
        <v/>
      </c>
      <c r="L482" s="4" t="n"/>
      <c r="M482" s="86" t="n"/>
      <c r="N482" s="35">
        <f>IF(F482="","",
MAX(0,
_xlfn.XLOOKUP(F482,purchase!F:F,purchase!N:N,"")
-
SUMIFS(L:L,F:F,F482)))</f>
        <v/>
      </c>
      <c r="O482" s="35">
        <f>IF(OR(L482="",M482=""),"",L482-M482)</f>
        <v/>
      </c>
      <c r="P482" s="89">
        <f>_xlfn.SINGLE(IF(F482="","",_xlfn.XLOOKUP(F482,purchase!F:F,purchase!O:O,"")))</f>
        <v/>
      </c>
      <c r="Q482" s="83">
        <f>IF(OR(L482="",M482=""),"",M482/L482)</f>
        <v/>
      </c>
      <c r="R482" s="91">
        <f>IF(OR(P482="",Q482=""),"",Q482-P482)</f>
        <v/>
      </c>
    </row>
    <row r="483">
      <c r="A483" s="25" t="n">
        <v>479</v>
      </c>
      <c r="B483" s="26">
        <f>IF(OR(C483="",F483=""),"",
"PRD-" &amp;
TEXT(DAY(C483),"00") &amp;
CHOOSE(MONTH(C483),"A","B","C","D","E","F","G","H","I","J","K","L") &amp;
TEXT(YEAR(C483),"00") &amp;
"-" &amp;
RIGHT(F483,4))</f>
        <v/>
      </c>
      <c r="C483" s="27" t="n"/>
      <c r="D483" s="26">
        <f>IF(F483="","",_xlfn.XLOOKUP(F483,purchase!F:F,purchase!B:B,""))</f>
        <v/>
      </c>
      <c r="E483" s="26">
        <f>IF(F483="","",_xlfn.XLOOKUP(F483,purchase!F:F,purchase!C:C,""))</f>
        <v/>
      </c>
      <c r="F483" s="4" t="n"/>
      <c r="G483" s="10">
        <f>IF(H483="NRFC","Natural Rubber Field Coagulam","")</f>
        <v/>
      </c>
      <c r="H483" s="10">
        <f>IF(F483="","",_xlfn.XLOOKUP(F483,purchase!F:F,purchase!E:E,""))</f>
        <v/>
      </c>
      <c r="I483" s="10">
        <f>IF(J483="ISNR20","Natural Rubber-TSNR (ISNR-20)","")</f>
        <v/>
      </c>
      <c r="J483" s="10">
        <f>IF(H483="NRFC","ISNR20","")</f>
        <v/>
      </c>
      <c r="K483" s="35">
        <f>_xlfn.SINGLE(IF(F483="","",_xlfn.XLOOKUP(F483,purchase!F:F,purchase!N:N,"")))</f>
        <v/>
      </c>
      <c r="L483" s="4" t="n"/>
      <c r="M483" s="86" t="n"/>
      <c r="N483" s="35">
        <f>IF(F483="","",
MAX(0,
_xlfn.XLOOKUP(F483,purchase!F:F,purchase!N:N,"")
-
SUMIFS(L:L,F:F,F483)))</f>
        <v/>
      </c>
      <c r="O483" s="35">
        <f>IF(OR(L483="",M483=""),"",L483-M483)</f>
        <v/>
      </c>
      <c r="P483" s="89">
        <f>_xlfn.SINGLE(IF(F483="","",_xlfn.XLOOKUP(F483,purchase!F:F,purchase!O:O,"")))</f>
        <v/>
      </c>
      <c r="Q483" s="83">
        <f>IF(OR(L483="",M483=""),"",M483/L483)</f>
        <v/>
      </c>
      <c r="R483" s="91">
        <f>IF(OR(P483="",Q483=""),"",Q483-P483)</f>
        <v/>
      </c>
    </row>
    <row r="484">
      <c r="A484" s="25" t="n">
        <v>480</v>
      </c>
      <c r="B484" s="26">
        <f>IF(OR(C484="",F484=""),"",
"PRD-" &amp;
TEXT(DAY(C484),"00") &amp;
CHOOSE(MONTH(C484),"A","B","C","D","E","F","G","H","I","J","K","L") &amp;
TEXT(YEAR(C484),"00") &amp;
"-" &amp;
RIGHT(F484,4))</f>
        <v/>
      </c>
      <c r="C484" s="27" t="n"/>
      <c r="D484" s="26">
        <f>IF(F484="","",_xlfn.XLOOKUP(F484,purchase!F:F,purchase!B:B,""))</f>
        <v/>
      </c>
      <c r="E484" s="26">
        <f>IF(F484="","",_xlfn.XLOOKUP(F484,purchase!F:F,purchase!C:C,""))</f>
        <v/>
      </c>
      <c r="F484" s="4" t="n"/>
      <c r="G484" s="10">
        <f>IF(H484="NRFC","Natural Rubber Field Coagulam","")</f>
        <v/>
      </c>
      <c r="H484" s="10">
        <f>IF(F484="","",_xlfn.XLOOKUP(F484,purchase!F:F,purchase!E:E,""))</f>
        <v/>
      </c>
      <c r="I484" s="10">
        <f>IF(J484="ISNR20","Natural Rubber-TSNR (ISNR-20)","")</f>
        <v/>
      </c>
      <c r="J484" s="10">
        <f>IF(H484="NRFC","ISNR20","")</f>
        <v/>
      </c>
      <c r="K484" s="35">
        <f>_xlfn.SINGLE(IF(F484="","",_xlfn.XLOOKUP(F484,purchase!F:F,purchase!N:N,"")))</f>
        <v/>
      </c>
      <c r="L484" s="4" t="n"/>
      <c r="M484" s="86" t="n"/>
      <c r="N484" s="35">
        <f>IF(F484="","",
MAX(0,
_xlfn.XLOOKUP(F484,purchase!F:F,purchase!N:N,"")
-
SUMIFS(L:L,F:F,F484)))</f>
        <v/>
      </c>
      <c r="O484" s="35">
        <f>IF(OR(L484="",M484=""),"",L484-M484)</f>
        <v/>
      </c>
      <c r="P484" s="89">
        <f>_xlfn.SINGLE(IF(F484="","",_xlfn.XLOOKUP(F484,purchase!F:F,purchase!O:O,"")))</f>
        <v/>
      </c>
      <c r="Q484" s="83">
        <f>IF(OR(L484="",M484=""),"",M484/L484)</f>
        <v/>
      </c>
      <c r="R484" s="91">
        <f>IF(OR(P484="",Q484=""),"",Q484-P484)</f>
        <v/>
      </c>
    </row>
    <row r="485">
      <c r="A485" s="25" t="n">
        <v>481</v>
      </c>
      <c r="B485" s="26">
        <f>IF(OR(C485="",F485=""),"",
"PRD-" &amp;
TEXT(DAY(C485),"00") &amp;
CHOOSE(MONTH(C485),"A","B","C","D","E","F","G","H","I","J","K","L") &amp;
TEXT(YEAR(C485),"00") &amp;
"-" &amp;
RIGHT(F485,4))</f>
        <v/>
      </c>
      <c r="C485" s="27" t="n"/>
      <c r="D485" s="26">
        <f>IF(F485="","",_xlfn.XLOOKUP(F485,purchase!F:F,purchase!B:B,""))</f>
        <v/>
      </c>
      <c r="E485" s="26">
        <f>IF(F485="","",_xlfn.XLOOKUP(F485,purchase!F:F,purchase!C:C,""))</f>
        <v/>
      </c>
      <c r="F485" s="4" t="n"/>
      <c r="G485" s="10">
        <f>IF(H485="NRFC","Natural Rubber Field Coagulam","")</f>
        <v/>
      </c>
      <c r="H485" s="10">
        <f>IF(F485="","",_xlfn.XLOOKUP(F485,purchase!F:F,purchase!E:E,""))</f>
        <v/>
      </c>
      <c r="I485" s="10">
        <f>IF(J485="ISNR20","Natural Rubber-TSNR (ISNR-20)","")</f>
        <v/>
      </c>
      <c r="J485" s="10">
        <f>IF(H485="NRFC","ISNR20","")</f>
        <v/>
      </c>
      <c r="K485" s="35">
        <f>_xlfn.SINGLE(IF(F485="","",_xlfn.XLOOKUP(F485,purchase!F:F,purchase!N:N,"")))</f>
        <v/>
      </c>
      <c r="L485" s="4" t="n"/>
      <c r="M485" s="86" t="n"/>
      <c r="N485" s="35">
        <f>IF(F485="","",
MAX(0,
_xlfn.XLOOKUP(F485,purchase!F:F,purchase!N:N,"")
-
SUMIFS(L:L,F:F,F485)))</f>
        <v/>
      </c>
      <c r="O485" s="35">
        <f>IF(OR(L485="",M485=""),"",L485-M485)</f>
        <v/>
      </c>
      <c r="P485" s="89">
        <f>_xlfn.SINGLE(IF(F485="","",_xlfn.XLOOKUP(F485,purchase!F:F,purchase!O:O,"")))</f>
        <v/>
      </c>
      <c r="Q485" s="83">
        <f>IF(OR(L485="",M485=""),"",M485/L485)</f>
        <v/>
      </c>
      <c r="R485" s="91">
        <f>IF(OR(P485="",Q485=""),"",Q485-P485)</f>
        <v/>
      </c>
    </row>
    <row r="486">
      <c r="A486" s="25" t="n">
        <v>482</v>
      </c>
      <c r="B486" s="26">
        <f>IF(OR(C486="",F486=""),"",
"PRD-" &amp;
TEXT(DAY(C486),"00") &amp;
CHOOSE(MONTH(C486),"A","B","C","D","E","F","G","H","I","J","K","L") &amp;
TEXT(YEAR(C486),"00") &amp;
"-" &amp;
RIGHT(F486,4))</f>
        <v/>
      </c>
      <c r="C486" s="27" t="n"/>
      <c r="D486" s="26">
        <f>IF(F486="","",_xlfn.XLOOKUP(F486,purchase!F:F,purchase!B:B,""))</f>
        <v/>
      </c>
      <c r="E486" s="26">
        <f>IF(F486="","",_xlfn.XLOOKUP(F486,purchase!F:F,purchase!C:C,""))</f>
        <v/>
      </c>
      <c r="F486" s="4" t="n"/>
      <c r="G486" s="10">
        <f>IF(H486="NRFC","Natural Rubber Field Coagulam","")</f>
        <v/>
      </c>
      <c r="H486" s="10">
        <f>IF(F486="","",_xlfn.XLOOKUP(F486,purchase!F:F,purchase!E:E,""))</f>
        <v/>
      </c>
      <c r="I486" s="10">
        <f>IF(J486="ISNR20","Natural Rubber-TSNR (ISNR-20)","")</f>
        <v/>
      </c>
      <c r="J486" s="10">
        <f>IF(H486="NRFC","ISNR20","")</f>
        <v/>
      </c>
      <c r="K486" s="35">
        <f>_xlfn.SINGLE(IF(F486="","",_xlfn.XLOOKUP(F486,purchase!F:F,purchase!N:N,"")))</f>
        <v/>
      </c>
      <c r="L486" s="4" t="n"/>
      <c r="M486" s="86" t="n"/>
      <c r="N486" s="35">
        <f>IF(F486="","",
MAX(0,
_xlfn.XLOOKUP(F486,purchase!F:F,purchase!N:N,"")
-
SUMIFS(L:L,F:F,F486)))</f>
        <v/>
      </c>
      <c r="O486" s="35">
        <f>IF(OR(L486="",M486=""),"",L486-M486)</f>
        <v/>
      </c>
      <c r="P486" s="89">
        <f>_xlfn.SINGLE(IF(F486="","",_xlfn.XLOOKUP(F486,purchase!F:F,purchase!O:O,"")))</f>
        <v/>
      </c>
      <c r="Q486" s="83">
        <f>IF(OR(L486="",M486=""),"",M486/L486)</f>
        <v/>
      </c>
      <c r="R486" s="91">
        <f>IF(OR(P486="",Q486=""),"",Q486-P486)</f>
        <v/>
      </c>
    </row>
    <row r="487">
      <c r="A487" s="25" t="n">
        <v>483</v>
      </c>
      <c r="B487" s="26">
        <f>IF(OR(C487="",F487=""),"",
"PRD-" &amp;
TEXT(DAY(C487),"00") &amp;
CHOOSE(MONTH(C487),"A","B","C","D","E","F","G","H","I","J","K","L") &amp;
TEXT(YEAR(C487),"00") &amp;
"-" &amp;
RIGHT(F487,4))</f>
        <v/>
      </c>
      <c r="C487" s="27" t="n"/>
      <c r="D487" s="26">
        <f>IF(F487="","",_xlfn.XLOOKUP(F487,purchase!F:F,purchase!B:B,""))</f>
        <v/>
      </c>
      <c r="E487" s="26">
        <f>IF(F487="","",_xlfn.XLOOKUP(F487,purchase!F:F,purchase!C:C,""))</f>
        <v/>
      </c>
      <c r="F487" s="4" t="n"/>
      <c r="G487" s="10">
        <f>IF(H487="NRFC","Natural Rubber Field Coagulam","")</f>
        <v/>
      </c>
      <c r="H487" s="10">
        <f>IF(F487="","",_xlfn.XLOOKUP(F487,purchase!F:F,purchase!E:E,""))</f>
        <v/>
      </c>
      <c r="I487" s="10">
        <f>IF(J487="ISNR20","Natural Rubber-TSNR (ISNR-20)","")</f>
        <v/>
      </c>
      <c r="J487" s="10">
        <f>IF(H487="NRFC","ISNR20","")</f>
        <v/>
      </c>
      <c r="K487" s="35">
        <f>_xlfn.SINGLE(IF(F487="","",_xlfn.XLOOKUP(F487,purchase!F:F,purchase!N:N,"")))</f>
        <v/>
      </c>
      <c r="L487" s="4" t="n"/>
      <c r="M487" s="86" t="n"/>
      <c r="N487" s="35">
        <f>IF(F487="","",
MAX(0,
_xlfn.XLOOKUP(F487,purchase!F:F,purchase!N:N,"")
-
SUMIFS(L:L,F:F,F487)))</f>
        <v/>
      </c>
      <c r="O487" s="35">
        <f>IF(OR(L487="",M487=""),"",L487-M487)</f>
        <v/>
      </c>
      <c r="P487" s="89">
        <f>_xlfn.SINGLE(IF(F487="","",_xlfn.XLOOKUP(F487,purchase!F:F,purchase!O:O,"")))</f>
        <v/>
      </c>
      <c r="Q487" s="83">
        <f>IF(OR(L487="",M487=""),"",M487/L487)</f>
        <v/>
      </c>
      <c r="R487" s="91">
        <f>IF(OR(P487="",Q487=""),"",Q487-P487)</f>
        <v/>
      </c>
    </row>
    <row r="488">
      <c r="A488" s="25" t="n">
        <v>484</v>
      </c>
      <c r="B488" s="26">
        <f>IF(OR(C488="",F488=""),"",
"PRD-" &amp;
TEXT(DAY(C488),"00") &amp;
CHOOSE(MONTH(C488),"A","B","C","D","E","F","G","H","I","J","K","L") &amp;
TEXT(YEAR(C488),"00") &amp;
"-" &amp;
RIGHT(F488,4))</f>
        <v/>
      </c>
      <c r="C488" s="27" t="n"/>
      <c r="D488" s="26">
        <f>IF(F488="","",_xlfn.XLOOKUP(F488,purchase!F:F,purchase!B:B,""))</f>
        <v/>
      </c>
      <c r="E488" s="26">
        <f>IF(F488="","",_xlfn.XLOOKUP(F488,purchase!F:F,purchase!C:C,""))</f>
        <v/>
      </c>
      <c r="F488" s="4" t="n"/>
      <c r="G488" s="10">
        <f>IF(H488="NRFC","Natural Rubber Field Coagulam","")</f>
        <v/>
      </c>
      <c r="H488" s="10">
        <f>IF(F488="","",_xlfn.XLOOKUP(F488,purchase!F:F,purchase!E:E,""))</f>
        <v/>
      </c>
      <c r="I488" s="10">
        <f>IF(J488="ISNR20","Natural Rubber-TSNR (ISNR-20)","")</f>
        <v/>
      </c>
      <c r="J488" s="10">
        <f>IF(H488="NRFC","ISNR20","")</f>
        <v/>
      </c>
      <c r="K488" s="35">
        <f>_xlfn.SINGLE(IF(F488="","",_xlfn.XLOOKUP(F488,purchase!F:F,purchase!N:N,"")))</f>
        <v/>
      </c>
      <c r="L488" s="4" t="n"/>
      <c r="M488" s="86" t="n"/>
      <c r="N488" s="35">
        <f>IF(F488="","",
MAX(0,
_xlfn.XLOOKUP(F488,purchase!F:F,purchase!N:N,"")
-
SUMIFS(L:L,F:F,F488)))</f>
        <v/>
      </c>
      <c r="O488" s="35">
        <f>IF(OR(L488="",M488=""),"",L488-M488)</f>
        <v/>
      </c>
      <c r="P488" s="89">
        <f>_xlfn.SINGLE(IF(F488="","",_xlfn.XLOOKUP(F488,purchase!F:F,purchase!O:O,"")))</f>
        <v/>
      </c>
      <c r="Q488" s="83">
        <f>IF(OR(L488="",M488=""),"",M488/L488)</f>
        <v/>
      </c>
      <c r="R488" s="91">
        <f>IF(OR(P488="",Q488=""),"",Q488-P488)</f>
        <v/>
      </c>
    </row>
    <row r="489">
      <c r="A489" s="25" t="n">
        <v>485</v>
      </c>
      <c r="B489" s="26">
        <f>IF(OR(C489="",F489=""),"",
"PRD-" &amp;
TEXT(DAY(C489),"00") &amp;
CHOOSE(MONTH(C489),"A","B","C","D","E","F","G","H","I","J","K","L") &amp;
TEXT(YEAR(C489),"00") &amp;
"-" &amp;
RIGHT(F489,4))</f>
        <v/>
      </c>
      <c r="C489" s="27" t="n"/>
      <c r="D489" s="26">
        <f>IF(F489="","",_xlfn.XLOOKUP(F489,purchase!F:F,purchase!B:B,""))</f>
        <v/>
      </c>
      <c r="E489" s="26">
        <f>IF(F489="","",_xlfn.XLOOKUP(F489,purchase!F:F,purchase!C:C,""))</f>
        <v/>
      </c>
      <c r="F489" s="4" t="n"/>
      <c r="G489" s="10">
        <f>IF(H489="NRFC","Natural Rubber Field Coagulam","")</f>
        <v/>
      </c>
      <c r="H489" s="10">
        <f>IF(F489="","",_xlfn.XLOOKUP(F489,purchase!F:F,purchase!E:E,""))</f>
        <v/>
      </c>
      <c r="I489" s="10">
        <f>IF(J489="ISNR20","Natural Rubber-TSNR (ISNR-20)","")</f>
        <v/>
      </c>
      <c r="J489" s="10">
        <f>IF(H489="NRFC","ISNR20","")</f>
        <v/>
      </c>
      <c r="K489" s="35">
        <f>_xlfn.SINGLE(IF(F489="","",_xlfn.XLOOKUP(F489,purchase!F:F,purchase!N:N,"")))</f>
        <v/>
      </c>
      <c r="L489" s="4" t="n"/>
      <c r="M489" s="86" t="n"/>
      <c r="N489" s="35">
        <f>IF(F489="","",
MAX(0,
_xlfn.XLOOKUP(F489,purchase!F:F,purchase!N:N,"")
-
SUMIFS(L:L,F:F,F489)))</f>
        <v/>
      </c>
      <c r="O489" s="35">
        <f>IF(OR(L489="",M489=""),"",L489-M489)</f>
        <v/>
      </c>
      <c r="P489" s="89">
        <f>_xlfn.SINGLE(IF(F489="","",_xlfn.XLOOKUP(F489,purchase!F:F,purchase!O:O,"")))</f>
        <v/>
      </c>
      <c r="Q489" s="83">
        <f>IF(OR(L489="",M489=""),"",M489/L489)</f>
        <v/>
      </c>
      <c r="R489" s="91">
        <f>IF(OR(P489="",Q489=""),"",Q489-P489)</f>
        <v/>
      </c>
    </row>
    <row r="490">
      <c r="A490" s="25" t="n">
        <v>486</v>
      </c>
      <c r="B490" s="26">
        <f>IF(OR(C490="",F490=""),"",
"PRD-" &amp;
TEXT(DAY(C490),"00") &amp;
CHOOSE(MONTH(C490),"A","B","C","D","E","F","G","H","I","J","K","L") &amp;
TEXT(YEAR(C490),"00") &amp;
"-" &amp;
RIGHT(F490,4))</f>
        <v/>
      </c>
      <c r="C490" s="27" t="n"/>
      <c r="D490" s="26">
        <f>IF(F490="","",_xlfn.XLOOKUP(F490,purchase!F:F,purchase!B:B,""))</f>
        <v/>
      </c>
      <c r="E490" s="26">
        <f>IF(F490="","",_xlfn.XLOOKUP(F490,purchase!F:F,purchase!C:C,""))</f>
        <v/>
      </c>
      <c r="F490" s="4" t="n"/>
      <c r="G490" s="10">
        <f>IF(H490="NRFC","Natural Rubber Field Coagulam","")</f>
        <v/>
      </c>
      <c r="H490" s="10">
        <f>IF(F490="","",_xlfn.XLOOKUP(F490,purchase!F:F,purchase!E:E,""))</f>
        <v/>
      </c>
      <c r="I490" s="10">
        <f>IF(J490="ISNR20","Natural Rubber-TSNR (ISNR-20)","")</f>
        <v/>
      </c>
      <c r="J490" s="10">
        <f>IF(H490="NRFC","ISNR20","")</f>
        <v/>
      </c>
      <c r="K490" s="35">
        <f>_xlfn.SINGLE(IF(F490="","",_xlfn.XLOOKUP(F490,purchase!F:F,purchase!N:N,"")))</f>
        <v/>
      </c>
      <c r="L490" s="4" t="n"/>
      <c r="M490" s="86" t="n"/>
      <c r="N490" s="35">
        <f>IF(F490="","",
MAX(0,
_xlfn.XLOOKUP(F490,purchase!F:F,purchase!N:N,"")
-
SUMIFS(L:L,F:F,F490)))</f>
        <v/>
      </c>
      <c r="O490" s="35">
        <f>IF(OR(L490="",M490=""),"",L490-M490)</f>
        <v/>
      </c>
      <c r="P490" s="89">
        <f>_xlfn.SINGLE(IF(F490="","",_xlfn.XLOOKUP(F490,purchase!F:F,purchase!O:O,"")))</f>
        <v/>
      </c>
      <c r="Q490" s="83">
        <f>IF(OR(L490="",M490=""),"",M490/L490)</f>
        <v/>
      </c>
      <c r="R490" s="91">
        <f>IF(OR(P490="",Q490=""),"",Q490-P490)</f>
        <v/>
      </c>
    </row>
    <row r="491">
      <c r="A491" s="25" t="n">
        <v>487</v>
      </c>
      <c r="B491" s="26">
        <f>IF(OR(C491="",F491=""),"",
"PRD-" &amp;
TEXT(DAY(C491),"00") &amp;
CHOOSE(MONTH(C491),"A","B","C","D","E","F","G","H","I","J","K","L") &amp;
TEXT(YEAR(C491),"00") &amp;
"-" &amp;
RIGHT(F491,4))</f>
        <v/>
      </c>
      <c r="C491" s="27" t="n"/>
      <c r="D491" s="26">
        <f>IF(F491="","",_xlfn.XLOOKUP(F491,purchase!F:F,purchase!B:B,""))</f>
        <v/>
      </c>
      <c r="E491" s="26">
        <f>IF(F491="","",_xlfn.XLOOKUP(F491,purchase!F:F,purchase!C:C,""))</f>
        <v/>
      </c>
      <c r="F491" s="4" t="n"/>
      <c r="G491" s="10">
        <f>IF(H491="NRFC","Natural Rubber Field Coagulam","")</f>
        <v/>
      </c>
      <c r="H491" s="10">
        <f>IF(F491="","",_xlfn.XLOOKUP(F491,purchase!F:F,purchase!E:E,""))</f>
        <v/>
      </c>
      <c r="I491" s="10">
        <f>IF(J491="ISNR20","Natural Rubber-TSNR (ISNR-20)","")</f>
        <v/>
      </c>
      <c r="J491" s="10">
        <f>IF(H491="NRFC","ISNR20","")</f>
        <v/>
      </c>
      <c r="K491" s="35">
        <f>_xlfn.SINGLE(IF(F491="","",_xlfn.XLOOKUP(F491,purchase!F:F,purchase!N:N,"")))</f>
        <v/>
      </c>
      <c r="L491" s="4" t="n"/>
      <c r="M491" s="86" t="n"/>
      <c r="N491" s="35">
        <f>IF(F491="","",
MAX(0,
_xlfn.XLOOKUP(F491,purchase!F:F,purchase!N:N,"")
-
SUMIFS(L:L,F:F,F491)))</f>
        <v/>
      </c>
      <c r="O491" s="35">
        <f>IF(OR(L491="",M491=""),"",L491-M491)</f>
        <v/>
      </c>
      <c r="P491" s="89">
        <f>_xlfn.SINGLE(IF(F491="","",_xlfn.XLOOKUP(F491,purchase!F:F,purchase!O:O,"")))</f>
        <v/>
      </c>
      <c r="Q491" s="83">
        <f>IF(OR(L491="",M491=""),"",M491/L491)</f>
        <v/>
      </c>
      <c r="R491" s="91">
        <f>IF(OR(P491="",Q491=""),"",Q491-P491)</f>
        <v/>
      </c>
    </row>
    <row r="492">
      <c r="A492" s="25" t="n">
        <v>488</v>
      </c>
      <c r="B492" s="26">
        <f>IF(OR(C492="",F492=""),"",
"PRD-" &amp;
TEXT(DAY(C492),"00") &amp;
CHOOSE(MONTH(C492),"A","B","C","D","E","F","G","H","I","J","K","L") &amp;
TEXT(YEAR(C492),"00") &amp;
"-" &amp;
RIGHT(F492,4))</f>
        <v/>
      </c>
      <c r="C492" s="27" t="n"/>
      <c r="D492" s="26">
        <f>IF(F492="","",_xlfn.XLOOKUP(F492,purchase!F:F,purchase!B:B,""))</f>
        <v/>
      </c>
      <c r="E492" s="26">
        <f>IF(F492="","",_xlfn.XLOOKUP(F492,purchase!F:F,purchase!C:C,""))</f>
        <v/>
      </c>
      <c r="F492" s="4" t="n"/>
      <c r="G492" s="10">
        <f>IF(H492="NRFC","Natural Rubber Field Coagulam","")</f>
        <v/>
      </c>
      <c r="H492" s="10">
        <f>IF(F492="","",_xlfn.XLOOKUP(F492,purchase!F:F,purchase!E:E,""))</f>
        <v/>
      </c>
      <c r="I492" s="10">
        <f>IF(J492="ISNR20","Natural Rubber-TSNR (ISNR-20)","")</f>
        <v/>
      </c>
      <c r="J492" s="10">
        <f>IF(H492="NRFC","ISNR20","")</f>
        <v/>
      </c>
      <c r="K492" s="35">
        <f>_xlfn.SINGLE(IF(F492="","",_xlfn.XLOOKUP(F492,purchase!F:F,purchase!N:N,"")))</f>
        <v/>
      </c>
      <c r="L492" s="4" t="n"/>
      <c r="M492" s="86" t="n"/>
      <c r="N492" s="35">
        <f>IF(F492="","",
MAX(0,
_xlfn.XLOOKUP(F492,purchase!F:F,purchase!N:N,"")
-
SUMIFS(L:L,F:F,F492)))</f>
        <v/>
      </c>
      <c r="O492" s="35">
        <f>IF(OR(L492="",M492=""),"",L492-M492)</f>
        <v/>
      </c>
      <c r="P492" s="89">
        <f>_xlfn.SINGLE(IF(F492="","",_xlfn.XLOOKUP(F492,purchase!F:F,purchase!O:O,"")))</f>
        <v/>
      </c>
      <c r="Q492" s="83">
        <f>IF(OR(L492="",M492=""),"",M492/L492)</f>
        <v/>
      </c>
      <c r="R492" s="91">
        <f>IF(OR(P492="",Q492=""),"",Q492-P492)</f>
        <v/>
      </c>
    </row>
    <row r="493">
      <c r="A493" s="25" t="n">
        <v>489</v>
      </c>
      <c r="B493" s="26">
        <f>IF(OR(C493="",F493=""),"",
"PRD-" &amp;
TEXT(DAY(C493),"00") &amp;
CHOOSE(MONTH(C493),"A","B","C","D","E","F","G","H","I","J","K","L") &amp;
TEXT(YEAR(C493),"00") &amp;
"-" &amp;
RIGHT(F493,4))</f>
        <v/>
      </c>
      <c r="C493" s="27" t="n"/>
      <c r="D493" s="26">
        <f>IF(F493="","",_xlfn.XLOOKUP(F493,purchase!F:F,purchase!B:B,""))</f>
        <v/>
      </c>
      <c r="E493" s="26">
        <f>IF(F493="","",_xlfn.XLOOKUP(F493,purchase!F:F,purchase!C:C,""))</f>
        <v/>
      </c>
      <c r="F493" s="4" t="n"/>
      <c r="G493" s="10">
        <f>IF(H493="NRFC","Natural Rubber Field Coagulam","")</f>
        <v/>
      </c>
      <c r="H493" s="10">
        <f>IF(F493="","",_xlfn.XLOOKUP(F493,purchase!F:F,purchase!E:E,""))</f>
        <v/>
      </c>
      <c r="I493" s="10">
        <f>IF(J493="ISNR20","Natural Rubber-TSNR (ISNR-20)","")</f>
        <v/>
      </c>
      <c r="J493" s="10">
        <f>IF(H493="NRFC","ISNR20","")</f>
        <v/>
      </c>
      <c r="K493" s="35">
        <f>_xlfn.SINGLE(IF(F493="","",_xlfn.XLOOKUP(F493,purchase!F:F,purchase!N:N,"")))</f>
        <v/>
      </c>
      <c r="L493" s="4" t="n"/>
      <c r="M493" s="86" t="n"/>
      <c r="N493" s="35">
        <f>IF(F493="","",
MAX(0,
_xlfn.XLOOKUP(F493,purchase!F:F,purchase!N:N,"")
-
SUMIFS(L:L,F:F,F493)))</f>
        <v/>
      </c>
      <c r="O493" s="35">
        <f>IF(OR(L493="",M493=""),"",L493-M493)</f>
        <v/>
      </c>
      <c r="P493" s="89">
        <f>_xlfn.SINGLE(IF(F493="","",_xlfn.XLOOKUP(F493,purchase!F:F,purchase!O:O,"")))</f>
        <v/>
      </c>
      <c r="Q493" s="83">
        <f>IF(OR(L493="",M493=""),"",M493/L493)</f>
        <v/>
      </c>
      <c r="R493" s="91">
        <f>IF(OR(P493="",Q493=""),"",Q493-P493)</f>
        <v/>
      </c>
    </row>
    <row r="494">
      <c r="A494" s="25" t="n">
        <v>490</v>
      </c>
      <c r="B494" s="26">
        <f>IF(OR(C494="",F494=""),"",
"PRD-" &amp;
TEXT(DAY(C494),"00") &amp;
CHOOSE(MONTH(C494),"A","B","C","D","E","F","G","H","I","J","K","L") &amp;
TEXT(YEAR(C494),"00") &amp;
"-" &amp;
RIGHT(F494,4))</f>
        <v/>
      </c>
      <c r="C494" s="27" t="n"/>
      <c r="D494" s="26">
        <f>IF(F494="","",_xlfn.XLOOKUP(F494,purchase!F:F,purchase!B:B,""))</f>
        <v/>
      </c>
      <c r="E494" s="26">
        <f>IF(F494="","",_xlfn.XLOOKUP(F494,purchase!F:F,purchase!C:C,""))</f>
        <v/>
      </c>
      <c r="F494" s="4" t="n"/>
      <c r="G494" s="10">
        <f>IF(H494="NRFC","Natural Rubber Field Coagulam","")</f>
        <v/>
      </c>
      <c r="H494" s="10">
        <f>IF(F494="","",_xlfn.XLOOKUP(F494,purchase!F:F,purchase!E:E,""))</f>
        <v/>
      </c>
      <c r="I494" s="10">
        <f>IF(J494="ISNR20","Natural Rubber-TSNR (ISNR-20)","")</f>
        <v/>
      </c>
      <c r="J494" s="10">
        <f>IF(H494="NRFC","ISNR20","")</f>
        <v/>
      </c>
      <c r="K494" s="35">
        <f>_xlfn.SINGLE(IF(F494="","",_xlfn.XLOOKUP(F494,purchase!F:F,purchase!N:N,"")))</f>
        <v/>
      </c>
      <c r="L494" s="4" t="n"/>
      <c r="M494" s="86" t="n"/>
      <c r="N494" s="35">
        <f>IF(F494="","",
MAX(0,
_xlfn.XLOOKUP(F494,purchase!F:F,purchase!N:N,"")
-
SUMIFS(L:L,F:F,F494)))</f>
        <v/>
      </c>
      <c r="O494" s="35">
        <f>IF(OR(L494="",M494=""),"",L494-M494)</f>
        <v/>
      </c>
      <c r="P494" s="89">
        <f>_xlfn.SINGLE(IF(F494="","",_xlfn.XLOOKUP(F494,purchase!F:F,purchase!O:O,"")))</f>
        <v/>
      </c>
      <c r="Q494" s="83">
        <f>IF(OR(L494="",M494=""),"",M494/L494)</f>
        <v/>
      </c>
      <c r="R494" s="91">
        <f>IF(OR(P494="",Q494=""),"",Q494-P494)</f>
        <v/>
      </c>
    </row>
    <row r="495">
      <c r="A495" s="25" t="n">
        <v>491</v>
      </c>
      <c r="B495" s="26">
        <f>IF(OR(C495="",F495=""),"",
"PRD-" &amp;
TEXT(DAY(C495),"00") &amp;
CHOOSE(MONTH(C495),"A","B","C","D","E","F","G","H","I","J","K","L") &amp;
TEXT(YEAR(C495),"00") &amp;
"-" &amp;
RIGHT(F495,4))</f>
        <v/>
      </c>
      <c r="C495" s="27" t="n"/>
      <c r="D495" s="26">
        <f>IF(F495="","",_xlfn.XLOOKUP(F495,purchase!F:F,purchase!B:B,""))</f>
        <v/>
      </c>
      <c r="E495" s="26">
        <f>IF(F495="","",_xlfn.XLOOKUP(F495,purchase!F:F,purchase!C:C,""))</f>
        <v/>
      </c>
      <c r="F495" s="4" t="n"/>
      <c r="G495" s="10">
        <f>IF(H495="NRFC","Natural Rubber Field Coagulam","")</f>
        <v/>
      </c>
      <c r="H495" s="10">
        <f>IF(F495="","",_xlfn.XLOOKUP(F495,purchase!F:F,purchase!E:E,""))</f>
        <v/>
      </c>
      <c r="I495" s="10">
        <f>IF(J495="ISNR20","Natural Rubber-TSNR (ISNR-20)","")</f>
        <v/>
      </c>
      <c r="J495" s="10">
        <f>IF(H495="NRFC","ISNR20","")</f>
        <v/>
      </c>
      <c r="K495" s="35">
        <f>_xlfn.SINGLE(IF(F495="","",_xlfn.XLOOKUP(F495,purchase!F:F,purchase!N:N,"")))</f>
        <v/>
      </c>
      <c r="L495" s="4" t="n"/>
      <c r="M495" s="86" t="n"/>
      <c r="N495" s="35">
        <f>IF(F495="","",
MAX(0,
_xlfn.XLOOKUP(F495,purchase!F:F,purchase!N:N,"")
-
SUMIFS(L:L,F:F,F495)))</f>
        <v/>
      </c>
      <c r="O495" s="35">
        <f>IF(OR(L495="",M495=""),"",L495-M495)</f>
        <v/>
      </c>
      <c r="P495" s="89">
        <f>_xlfn.SINGLE(IF(F495="","",_xlfn.XLOOKUP(F495,purchase!F:F,purchase!O:O,"")))</f>
        <v/>
      </c>
      <c r="Q495" s="83">
        <f>IF(OR(L495="",M495=""),"",M495/L495)</f>
        <v/>
      </c>
      <c r="R495" s="91">
        <f>IF(OR(P495="",Q495=""),"",Q495-P495)</f>
        <v/>
      </c>
    </row>
    <row r="496">
      <c r="A496" s="25" t="n">
        <v>492</v>
      </c>
      <c r="B496" s="26">
        <f>IF(OR(C496="",F496=""),"",
"PRD-" &amp;
TEXT(DAY(C496),"00") &amp;
CHOOSE(MONTH(C496),"A","B","C","D","E","F","G","H","I","J","K","L") &amp;
TEXT(YEAR(C496),"00") &amp;
"-" &amp;
RIGHT(F496,4))</f>
        <v/>
      </c>
      <c r="C496" s="27" t="n"/>
      <c r="D496" s="26">
        <f>IF(F496="","",_xlfn.XLOOKUP(F496,purchase!F:F,purchase!B:B,""))</f>
        <v/>
      </c>
      <c r="E496" s="26">
        <f>IF(F496="","",_xlfn.XLOOKUP(F496,purchase!F:F,purchase!C:C,""))</f>
        <v/>
      </c>
      <c r="F496" s="4" t="n"/>
      <c r="G496" s="10">
        <f>IF(H496="NRFC","Natural Rubber Field Coagulam","")</f>
        <v/>
      </c>
      <c r="H496" s="10">
        <f>IF(F496="","",_xlfn.XLOOKUP(F496,purchase!F:F,purchase!E:E,""))</f>
        <v/>
      </c>
      <c r="I496" s="10">
        <f>IF(J496="ISNR20","Natural Rubber-TSNR (ISNR-20)","")</f>
        <v/>
      </c>
      <c r="J496" s="10">
        <f>IF(H496="NRFC","ISNR20","")</f>
        <v/>
      </c>
      <c r="K496" s="35">
        <f>_xlfn.SINGLE(IF(F496="","",_xlfn.XLOOKUP(F496,purchase!F:F,purchase!N:N,"")))</f>
        <v/>
      </c>
      <c r="L496" s="4" t="n"/>
      <c r="M496" s="86" t="n"/>
      <c r="N496" s="35">
        <f>IF(F496="","",
MAX(0,
_xlfn.XLOOKUP(F496,purchase!F:F,purchase!N:N,"")
-
SUMIFS(L:L,F:F,F496)))</f>
        <v/>
      </c>
      <c r="O496" s="35">
        <f>IF(OR(L496="",M496=""),"",L496-M496)</f>
        <v/>
      </c>
      <c r="P496" s="89">
        <f>_xlfn.SINGLE(IF(F496="","",_xlfn.XLOOKUP(F496,purchase!F:F,purchase!O:O,"")))</f>
        <v/>
      </c>
      <c r="Q496" s="83">
        <f>IF(OR(L496="",M496=""),"",M496/L496)</f>
        <v/>
      </c>
      <c r="R496" s="91">
        <f>IF(OR(P496="",Q496=""),"",Q496-P496)</f>
        <v/>
      </c>
    </row>
    <row r="497">
      <c r="A497" s="25" t="n">
        <v>493</v>
      </c>
      <c r="B497" s="26">
        <f>IF(OR(C497="",F497=""),"",
"PRD-" &amp;
TEXT(DAY(C497),"00") &amp;
CHOOSE(MONTH(C497),"A","B","C","D","E","F","G","H","I","J","K","L") &amp;
TEXT(YEAR(C497),"00") &amp;
"-" &amp;
RIGHT(F497,4))</f>
        <v/>
      </c>
      <c r="C497" s="27" t="n"/>
      <c r="D497" s="26">
        <f>IF(F497="","",_xlfn.XLOOKUP(F497,purchase!F:F,purchase!B:B,""))</f>
        <v/>
      </c>
      <c r="E497" s="26">
        <f>IF(F497="","",_xlfn.XLOOKUP(F497,purchase!F:F,purchase!C:C,""))</f>
        <v/>
      </c>
      <c r="F497" s="4" t="n"/>
      <c r="G497" s="10">
        <f>IF(H497="NRFC","Natural Rubber Field Coagulam","")</f>
        <v/>
      </c>
      <c r="H497" s="10">
        <f>IF(F497="","",_xlfn.XLOOKUP(F497,purchase!F:F,purchase!E:E,""))</f>
        <v/>
      </c>
      <c r="I497" s="10">
        <f>IF(J497="ISNR20","Natural Rubber-TSNR (ISNR-20)","")</f>
        <v/>
      </c>
      <c r="J497" s="10">
        <f>IF(H497="NRFC","ISNR20","")</f>
        <v/>
      </c>
      <c r="K497" s="35">
        <f>_xlfn.SINGLE(IF(F497="","",_xlfn.XLOOKUP(F497,purchase!F:F,purchase!N:N,"")))</f>
        <v/>
      </c>
      <c r="L497" s="4" t="n"/>
      <c r="M497" s="86" t="n"/>
      <c r="N497" s="35">
        <f>IF(F497="","",
MAX(0,
_xlfn.XLOOKUP(F497,purchase!F:F,purchase!N:N,"")
-
SUMIFS(L:L,F:F,F497)))</f>
        <v/>
      </c>
      <c r="O497" s="35">
        <f>IF(OR(L497="",M497=""),"",L497-M497)</f>
        <v/>
      </c>
      <c r="P497" s="89">
        <f>_xlfn.SINGLE(IF(F497="","",_xlfn.XLOOKUP(F497,purchase!F:F,purchase!O:O,"")))</f>
        <v/>
      </c>
      <c r="Q497" s="83">
        <f>IF(OR(L497="",M497=""),"",M497/L497)</f>
        <v/>
      </c>
      <c r="R497" s="91">
        <f>IF(OR(P497="",Q497=""),"",Q497-P497)</f>
        <v/>
      </c>
    </row>
    <row r="498">
      <c r="A498" s="25" t="n">
        <v>494</v>
      </c>
      <c r="B498" s="26">
        <f>IF(OR(C498="",F498=""),"",
"PRD-" &amp;
TEXT(DAY(C498),"00") &amp;
CHOOSE(MONTH(C498),"A","B","C","D","E","F","G","H","I","J","K","L") &amp;
TEXT(YEAR(C498),"00") &amp;
"-" &amp;
RIGHT(F498,4))</f>
        <v/>
      </c>
      <c r="C498" s="27" t="n"/>
      <c r="D498" s="26">
        <f>IF(F498="","",_xlfn.XLOOKUP(F498,purchase!F:F,purchase!B:B,""))</f>
        <v/>
      </c>
      <c r="E498" s="26">
        <f>IF(F498="","",_xlfn.XLOOKUP(F498,purchase!F:F,purchase!C:C,""))</f>
        <v/>
      </c>
      <c r="F498" s="4" t="n"/>
      <c r="G498" s="10">
        <f>IF(H498="NRFC","Natural Rubber Field Coagulam","")</f>
        <v/>
      </c>
      <c r="H498" s="10">
        <f>IF(F498="","",_xlfn.XLOOKUP(F498,purchase!F:F,purchase!E:E,""))</f>
        <v/>
      </c>
      <c r="I498" s="10">
        <f>IF(J498="ISNR20","Natural Rubber-TSNR (ISNR-20)","")</f>
        <v/>
      </c>
      <c r="J498" s="10">
        <f>IF(H498="NRFC","ISNR20","")</f>
        <v/>
      </c>
      <c r="K498" s="35">
        <f>_xlfn.SINGLE(IF(F498="","",_xlfn.XLOOKUP(F498,purchase!F:F,purchase!N:N,"")))</f>
        <v/>
      </c>
      <c r="L498" s="4" t="n"/>
      <c r="M498" s="86" t="n"/>
      <c r="N498" s="35">
        <f>IF(F498="","",
MAX(0,
_xlfn.XLOOKUP(F498,purchase!F:F,purchase!N:N,"")
-
SUMIFS(L:L,F:F,F498)))</f>
        <v/>
      </c>
      <c r="O498" s="35">
        <f>IF(OR(L498="",M498=""),"",L498-M498)</f>
        <v/>
      </c>
      <c r="P498" s="89">
        <f>_xlfn.SINGLE(IF(F498="","",_xlfn.XLOOKUP(F498,purchase!F:F,purchase!O:O,"")))</f>
        <v/>
      </c>
      <c r="Q498" s="83">
        <f>IF(OR(L498="",M498=""),"",M498/L498)</f>
        <v/>
      </c>
      <c r="R498" s="91">
        <f>IF(OR(P498="",Q498=""),"",Q498-P498)</f>
        <v/>
      </c>
    </row>
    <row r="499">
      <c r="A499" s="25" t="n">
        <v>495</v>
      </c>
      <c r="B499" s="26">
        <f>IF(OR(C499="",F499=""),"",
"PRD-" &amp;
TEXT(DAY(C499),"00") &amp;
CHOOSE(MONTH(C499),"A","B","C","D","E","F","G","H","I","J","K","L") &amp;
TEXT(YEAR(C499),"00") &amp;
"-" &amp;
RIGHT(F499,4))</f>
        <v/>
      </c>
      <c r="C499" s="27" t="n"/>
      <c r="D499" s="26">
        <f>IF(F499="","",_xlfn.XLOOKUP(F499,purchase!F:F,purchase!B:B,""))</f>
        <v/>
      </c>
      <c r="E499" s="26">
        <f>IF(F499="","",_xlfn.XLOOKUP(F499,purchase!F:F,purchase!C:C,""))</f>
        <v/>
      </c>
      <c r="F499" s="4" t="n"/>
      <c r="G499" s="10">
        <f>IF(H499="NRFC","Natural Rubber Field Coagulam","")</f>
        <v/>
      </c>
      <c r="H499" s="10">
        <f>IF(F499="","",_xlfn.XLOOKUP(F499,purchase!F:F,purchase!E:E,""))</f>
        <v/>
      </c>
      <c r="I499" s="10">
        <f>IF(J499="ISNR20","Natural Rubber-TSNR (ISNR-20)","")</f>
        <v/>
      </c>
      <c r="J499" s="10">
        <f>IF(H499="NRFC","ISNR20","")</f>
        <v/>
      </c>
      <c r="K499" s="35">
        <f>_xlfn.SINGLE(IF(F499="","",_xlfn.XLOOKUP(F499,purchase!F:F,purchase!N:N,"")))</f>
        <v/>
      </c>
      <c r="L499" s="4" t="n"/>
      <c r="M499" s="86" t="n"/>
      <c r="N499" s="35">
        <f>IF(F499="","",
MAX(0,
_xlfn.XLOOKUP(F499,purchase!F:F,purchase!N:N,"")
-
SUMIFS(L:L,F:F,F499)))</f>
        <v/>
      </c>
      <c r="O499" s="35">
        <f>IF(OR(L499="",M499=""),"",L499-M499)</f>
        <v/>
      </c>
      <c r="P499" s="89">
        <f>_xlfn.SINGLE(IF(F499="","",_xlfn.XLOOKUP(F499,purchase!F:F,purchase!O:O,"")))</f>
        <v/>
      </c>
      <c r="Q499" s="83">
        <f>IF(OR(L499="",M499=""),"",M499/L499)</f>
        <v/>
      </c>
      <c r="R499" s="91">
        <f>IF(OR(P499="",Q499=""),"",Q499-P499)</f>
        <v/>
      </c>
    </row>
    <row r="500">
      <c r="A500" s="25" t="n">
        <v>496</v>
      </c>
      <c r="B500" s="26">
        <f>IF(OR(C500="",F500=""),"",
"PRD-" &amp;
TEXT(DAY(C500),"00") &amp;
CHOOSE(MONTH(C500),"A","B","C","D","E","F","G","H","I","J","K","L") &amp;
TEXT(YEAR(C500),"00") &amp;
"-" &amp;
RIGHT(F500,4))</f>
        <v/>
      </c>
      <c r="C500" s="27" t="n"/>
      <c r="D500" s="26">
        <f>IF(F500="","",_xlfn.XLOOKUP(F500,purchase!F:F,purchase!B:B,""))</f>
        <v/>
      </c>
      <c r="E500" s="26">
        <f>IF(F500="","",_xlfn.XLOOKUP(F500,purchase!F:F,purchase!C:C,""))</f>
        <v/>
      </c>
      <c r="F500" s="4" t="n"/>
      <c r="G500" s="10">
        <f>IF(H500="NRFC","Natural Rubber Field Coagulam","")</f>
        <v/>
      </c>
      <c r="H500" s="10">
        <f>IF(F500="","",_xlfn.XLOOKUP(F500,purchase!F:F,purchase!E:E,""))</f>
        <v/>
      </c>
      <c r="I500" s="10">
        <f>IF(J500="ISNR20","Natural Rubber-TSNR (ISNR-20)","")</f>
        <v/>
      </c>
      <c r="J500" s="10">
        <f>IF(H500="NRFC","ISNR20","")</f>
        <v/>
      </c>
      <c r="K500" s="35">
        <f>_xlfn.SINGLE(IF(F500="","",_xlfn.XLOOKUP(F500,purchase!F:F,purchase!N:N,"")))</f>
        <v/>
      </c>
      <c r="L500" s="4" t="n"/>
      <c r="M500" s="86" t="n"/>
      <c r="N500" s="35">
        <f>IF(F500="","",
MAX(0,
_xlfn.XLOOKUP(F500,purchase!F:F,purchase!N:N,"")
-
SUMIFS(L:L,F:F,F500)))</f>
        <v/>
      </c>
      <c r="O500" s="35">
        <f>IF(OR(L500="",M500=""),"",L500-M500)</f>
        <v/>
      </c>
      <c r="P500" s="89">
        <f>_xlfn.SINGLE(IF(F500="","",_xlfn.XLOOKUP(F500,purchase!F:F,purchase!O:O,"")))</f>
        <v/>
      </c>
      <c r="Q500" s="83">
        <f>IF(OR(L500="",M500=""),"",M500/L500)</f>
        <v/>
      </c>
      <c r="R500" s="91">
        <f>IF(OR(P500="",Q500=""),"",Q500-P500)</f>
        <v/>
      </c>
    </row>
    <row r="501">
      <c r="A501" s="25" t="n">
        <v>497</v>
      </c>
      <c r="B501" s="26">
        <f>IF(OR(C501="",F501=""),"",
"PRD-" &amp;
TEXT(DAY(C501),"00") &amp;
CHOOSE(MONTH(C501),"A","B","C","D","E","F","G","H","I","J","K","L") &amp;
TEXT(YEAR(C501),"00") &amp;
"-" &amp;
RIGHT(F501,4))</f>
        <v/>
      </c>
      <c r="C501" s="27" t="n"/>
      <c r="D501" s="26">
        <f>IF(F501="","",_xlfn.XLOOKUP(F501,purchase!F:F,purchase!B:B,""))</f>
        <v/>
      </c>
      <c r="E501" s="26">
        <f>IF(F501="","",_xlfn.XLOOKUP(F501,purchase!F:F,purchase!C:C,""))</f>
        <v/>
      </c>
      <c r="F501" s="4" t="n"/>
      <c r="G501" s="10">
        <f>IF(H501="NRFC","Natural Rubber Field Coagulam","")</f>
        <v/>
      </c>
      <c r="H501" s="10">
        <f>IF(F501="","",_xlfn.XLOOKUP(F501,purchase!F:F,purchase!E:E,""))</f>
        <v/>
      </c>
      <c r="I501" s="10">
        <f>IF(J501="ISNR20","Natural Rubber-TSNR (ISNR-20)","")</f>
        <v/>
      </c>
      <c r="J501" s="10">
        <f>IF(H501="NRFC","ISNR20","")</f>
        <v/>
      </c>
      <c r="K501" s="35">
        <f>_xlfn.SINGLE(IF(F501="","",_xlfn.XLOOKUP(F501,purchase!F:F,purchase!N:N,"")))</f>
        <v/>
      </c>
      <c r="L501" s="4" t="n"/>
      <c r="M501" s="86" t="n"/>
      <c r="N501" s="35">
        <f>IF(F501="","",
MAX(0,
_xlfn.XLOOKUP(F501,purchase!F:F,purchase!N:N,"")
-
SUMIFS(L:L,F:F,F501)))</f>
        <v/>
      </c>
      <c r="O501" s="35">
        <f>IF(OR(L501="",M501=""),"",L501-M501)</f>
        <v/>
      </c>
      <c r="P501" s="89">
        <f>_xlfn.SINGLE(IF(F501="","",_xlfn.XLOOKUP(F501,purchase!F:F,purchase!O:O,"")))</f>
        <v/>
      </c>
      <c r="Q501" s="83">
        <f>IF(OR(L501="",M501=""),"",M501/L501)</f>
        <v/>
      </c>
      <c r="R501" s="91">
        <f>IF(OR(P501="",Q501=""),"",Q501-P501)</f>
        <v/>
      </c>
    </row>
    <row r="502">
      <c r="A502" s="25" t="n">
        <v>498</v>
      </c>
      <c r="B502" s="26">
        <f>IF(OR(C502="",F502=""),"",
"PRD-" &amp;
TEXT(DAY(C502),"00") &amp;
CHOOSE(MONTH(C502),"A","B","C","D","E","F","G","H","I","J","K","L") &amp;
TEXT(YEAR(C502),"00") &amp;
"-" &amp;
RIGHT(F502,4))</f>
        <v/>
      </c>
      <c r="C502" s="27" t="n"/>
      <c r="D502" s="26">
        <f>IF(F502="","",_xlfn.XLOOKUP(F502,purchase!F:F,purchase!B:B,""))</f>
        <v/>
      </c>
      <c r="E502" s="26">
        <f>IF(F502="","",_xlfn.XLOOKUP(F502,purchase!F:F,purchase!C:C,""))</f>
        <v/>
      </c>
      <c r="F502" s="4" t="n"/>
      <c r="G502" s="10">
        <f>IF(H502="NRFC","Natural Rubber Field Coagulam","")</f>
        <v/>
      </c>
      <c r="H502" s="10">
        <f>IF(F502="","",_xlfn.XLOOKUP(F502,purchase!F:F,purchase!E:E,""))</f>
        <v/>
      </c>
      <c r="I502" s="10">
        <f>IF(J502="ISNR20","Natural Rubber-TSNR (ISNR-20)","")</f>
        <v/>
      </c>
      <c r="J502" s="10">
        <f>IF(H502="NRFC","ISNR20","")</f>
        <v/>
      </c>
      <c r="K502" s="35">
        <f>_xlfn.SINGLE(IF(F502="","",_xlfn.XLOOKUP(F502,purchase!F:F,purchase!N:N,"")))</f>
        <v/>
      </c>
      <c r="L502" s="4" t="n"/>
      <c r="M502" s="86" t="n"/>
      <c r="N502" s="35">
        <f>IF(F502="","",
MAX(0,
_xlfn.XLOOKUP(F502,purchase!F:F,purchase!N:N,"")
-
SUMIFS(L:L,F:F,F502)))</f>
        <v/>
      </c>
      <c r="O502" s="35">
        <f>IF(OR(L502="",M502=""),"",L502-M502)</f>
        <v/>
      </c>
      <c r="P502" s="89">
        <f>_xlfn.SINGLE(IF(F502="","",_xlfn.XLOOKUP(F502,purchase!F:F,purchase!O:O,"")))</f>
        <v/>
      </c>
      <c r="Q502" s="83">
        <f>IF(OR(L502="",M502=""),"",M502/L502)</f>
        <v/>
      </c>
      <c r="R502" s="91">
        <f>IF(OR(P502="",Q502=""),"",Q502-P502)</f>
        <v/>
      </c>
    </row>
    <row r="503">
      <c r="A503" s="25" t="n">
        <v>499</v>
      </c>
      <c r="B503" s="26">
        <f>IF(OR(C503="",F503=""),"",
"PRD-" &amp;
TEXT(DAY(C503),"00") &amp;
CHOOSE(MONTH(C503),"A","B","C","D","E","F","G","H","I","J","K","L") &amp;
TEXT(YEAR(C503),"00") &amp;
"-" &amp;
RIGHT(F503,4))</f>
        <v/>
      </c>
      <c r="C503" s="27" t="n"/>
      <c r="D503" s="26">
        <f>IF(F503="","",_xlfn.XLOOKUP(F503,purchase!F:F,purchase!B:B,""))</f>
        <v/>
      </c>
      <c r="E503" s="26">
        <f>IF(F503="","",_xlfn.XLOOKUP(F503,purchase!F:F,purchase!C:C,""))</f>
        <v/>
      </c>
      <c r="F503" s="4" t="n"/>
      <c r="G503" s="10">
        <f>IF(H503="NRFC","Natural Rubber Field Coagulam","")</f>
        <v/>
      </c>
      <c r="H503" s="10">
        <f>IF(F503="","",_xlfn.XLOOKUP(F503,purchase!F:F,purchase!E:E,""))</f>
        <v/>
      </c>
      <c r="I503" s="10">
        <f>IF(J503="ISNR20","Natural Rubber-TSNR (ISNR-20)","")</f>
        <v/>
      </c>
      <c r="J503" s="10">
        <f>IF(H503="NRFC","ISNR20","")</f>
        <v/>
      </c>
      <c r="K503" s="35">
        <f>_xlfn.SINGLE(IF(F503="","",_xlfn.XLOOKUP(F503,purchase!F:F,purchase!N:N,"")))</f>
        <v/>
      </c>
      <c r="L503" s="4" t="n"/>
      <c r="M503" s="86" t="n"/>
      <c r="N503" s="35">
        <f>IF(F503="","",
MAX(0,
_xlfn.XLOOKUP(F503,purchase!F:F,purchase!N:N,"")
-
SUMIFS(L:L,F:F,F503)))</f>
        <v/>
      </c>
      <c r="O503" s="35">
        <f>IF(OR(L503="",M503=""),"",L503-M503)</f>
        <v/>
      </c>
      <c r="P503" s="89">
        <f>_xlfn.SINGLE(IF(F503="","",_xlfn.XLOOKUP(F503,purchase!F:F,purchase!O:O,"")))</f>
        <v/>
      </c>
      <c r="Q503" s="83">
        <f>IF(OR(L503="",M503=""),"",M503/L503)</f>
        <v/>
      </c>
      <c r="R503" s="91">
        <f>IF(OR(P503="",Q503=""),"",Q503-P503)</f>
        <v/>
      </c>
    </row>
    <row r="504">
      <c r="A504" s="25" t="n">
        <v>500</v>
      </c>
      <c r="B504" s="26">
        <f>IF(OR(C504="",F504=""),"",
"PRD-" &amp;
TEXT(DAY(C504),"00") &amp;
CHOOSE(MONTH(C504),"A","B","C","D","E","F","G","H","I","J","K","L") &amp;
TEXT(YEAR(C504),"00") &amp;
"-" &amp;
RIGHT(F504,4))</f>
        <v/>
      </c>
      <c r="C504" s="27" t="n"/>
      <c r="D504" s="26">
        <f>IF(F504="","",_xlfn.XLOOKUP(F504,purchase!F:F,purchase!B:B,""))</f>
        <v/>
      </c>
      <c r="E504" s="26">
        <f>IF(F504="","",_xlfn.XLOOKUP(F504,purchase!F:F,purchase!C:C,""))</f>
        <v/>
      </c>
      <c r="F504" s="4" t="n"/>
      <c r="G504" s="10">
        <f>IF(H504="NRFC","Natural Rubber Field Coagulam","")</f>
        <v/>
      </c>
      <c r="H504" s="10">
        <f>IF(F504="","",_xlfn.XLOOKUP(F504,purchase!F:F,purchase!E:E,""))</f>
        <v/>
      </c>
      <c r="I504" s="10">
        <f>IF(J504="ISNR20","Natural Rubber-TSNR (ISNR-20)","")</f>
        <v/>
      </c>
      <c r="J504" s="10">
        <f>IF(H504="NRFC","ISNR20","")</f>
        <v/>
      </c>
      <c r="K504" s="35">
        <f>_xlfn.SINGLE(IF(F504="","",_xlfn.XLOOKUP(F504,purchase!F:F,purchase!N:N,"")))</f>
        <v/>
      </c>
      <c r="L504" s="4" t="n"/>
      <c r="M504" s="86" t="n"/>
      <c r="N504" s="35">
        <f>IF(F504="","",
MAX(0,
_xlfn.XLOOKUP(F504,purchase!F:F,purchase!N:N,"")
-
SUMIFS(L:L,F:F,F504)))</f>
        <v/>
      </c>
      <c r="O504" s="35">
        <f>IF(OR(L504="",M504=""),"",L504-M504)</f>
        <v/>
      </c>
      <c r="P504" s="89">
        <f>_xlfn.SINGLE(IF(F504="","",_xlfn.XLOOKUP(F504,purchase!F:F,purchase!O:O,"")))</f>
        <v/>
      </c>
      <c r="Q504" s="83">
        <f>IF(OR(L504="",M504=""),"",M504/L504)</f>
        <v/>
      </c>
      <c r="R504" s="91">
        <f>IF(OR(P504="",Q504=""),"",Q504-P504)</f>
        <v/>
      </c>
    </row>
    <row r="505">
      <c r="A505" s="25" t="n">
        <v>501</v>
      </c>
      <c r="B505" s="26">
        <f>IF(OR(C505="",F505=""),"",
"PRD-" &amp;
TEXT(DAY(C505),"00") &amp;
CHOOSE(MONTH(C505),"A","B","C","D","E","F","G","H","I","J","K","L") &amp;
TEXT(YEAR(C505),"00") &amp;
"-" &amp;
RIGHT(F505,4))</f>
        <v/>
      </c>
      <c r="C505" s="27" t="n"/>
      <c r="D505" s="26">
        <f>IF(F505="","",_xlfn.XLOOKUP(F505,purchase!F:F,purchase!B:B,""))</f>
        <v/>
      </c>
      <c r="E505" s="26">
        <f>IF(F505="","",_xlfn.XLOOKUP(F505,purchase!F:F,purchase!C:C,""))</f>
        <v/>
      </c>
      <c r="F505" s="4" t="n"/>
      <c r="G505" s="10">
        <f>IF(H505="NRFC","Natural Rubber Field Coagulam","")</f>
        <v/>
      </c>
      <c r="H505" s="10">
        <f>IF(F505="","",_xlfn.XLOOKUP(F505,purchase!F:F,purchase!E:E,""))</f>
        <v/>
      </c>
      <c r="I505" s="10">
        <f>IF(J505="ISNR20","Natural Rubber-TSNR (ISNR-20)","")</f>
        <v/>
      </c>
      <c r="J505" s="10">
        <f>IF(H505="NRFC","ISNR20","")</f>
        <v/>
      </c>
      <c r="K505" s="35">
        <f>_xlfn.SINGLE(IF(F505="","",_xlfn.XLOOKUP(F505,purchase!F:F,purchase!N:N,"")))</f>
        <v/>
      </c>
      <c r="L505" s="4" t="n"/>
      <c r="M505" s="86" t="n"/>
      <c r="N505" s="35">
        <f>IF(F505="","",
MAX(0,
_xlfn.XLOOKUP(F505,purchase!F:F,purchase!N:N,"")
-
SUMIFS(L:L,F:F,F505)))</f>
        <v/>
      </c>
      <c r="O505" s="35">
        <f>IF(OR(L505="",M505=""),"",L505-M505)</f>
        <v/>
      </c>
      <c r="P505" s="89">
        <f>_xlfn.SINGLE(IF(F505="","",_xlfn.XLOOKUP(F505,purchase!F:F,purchase!O:O,"")))</f>
        <v/>
      </c>
      <c r="Q505" s="83">
        <f>IF(OR(L505="",M505=""),"",M505/L505)</f>
        <v/>
      </c>
      <c r="R505" s="91">
        <f>IF(OR(P505="",Q505=""),"",Q505-P505)</f>
        <v/>
      </c>
    </row>
    <row r="506">
      <c r="A506" s="25" t="n">
        <v>502</v>
      </c>
      <c r="B506" s="26">
        <f>IF(OR(C506="",F506=""),"",
"PRD-" &amp;
TEXT(DAY(C506),"00") &amp;
CHOOSE(MONTH(C506),"A","B","C","D","E","F","G","H","I","J","K","L") &amp;
TEXT(YEAR(C506),"00") &amp;
"-" &amp;
RIGHT(F506,4))</f>
        <v/>
      </c>
      <c r="C506" s="27" t="n"/>
      <c r="D506" s="26">
        <f>IF(F506="","",_xlfn.XLOOKUP(F506,purchase!F:F,purchase!B:B,""))</f>
        <v/>
      </c>
      <c r="E506" s="26">
        <f>IF(F506="","",_xlfn.XLOOKUP(F506,purchase!F:F,purchase!C:C,""))</f>
        <v/>
      </c>
      <c r="F506" s="4" t="n"/>
      <c r="G506" s="10">
        <f>IF(H506="NRFC","Natural Rubber Field Coagulam","")</f>
        <v/>
      </c>
      <c r="H506" s="10">
        <f>IF(F506="","",_xlfn.XLOOKUP(F506,purchase!F:F,purchase!E:E,""))</f>
        <v/>
      </c>
      <c r="I506" s="10">
        <f>IF(J506="ISNR20","Natural Rubber-TSNR (ISNR-20)","")</f>
        <v/>
      </c>
      <c r="J506" s="10">
        <f>IF(H506="NRFC","ISNR20","")</f>
        <v/>
      </c>
      <c r="K506" s="35">
        <f>_xlfn.SINGLE(IF(F506="","",_xlfn.XLOOKUP(F506,purchase!F:F,purchase!N:N,"")))</f>
        <v/>
      </c>
      <c r="L506" s="4" t="n"/>
      <c r="M506" s="86" t="n"/>
      <c r="N506" s="35">
        <f>IF(F506="","",
MAX(0,
_xlfn.XLOOKUP(F506,purchase!F:F,purchase!N:N,"")
-
SUMIFS(L:L,F:F,F506)))</f>
        <v/>
      </c>
      <c r="O506" s="35">
        <f>IF(OR(L506="",M506=""),"",L506-M506)</f>
        <v/>
      </c>
      <c r="P506" s="89">
        <f>_xlfn.SINGLE(IF(F506="","",_xlfn.XLOOKUP(F506,purchase!F:F,purchase!O:O,"")))</f>
        <v/>
      </c>
      <c r="Q506" s="83">
        <f>IF(OR(L506="",M506=""),"",M506/L506)</f>
        <v/>
      </c>
      <c r="R506" s="91">
        <f>IF(OR(P506="",Q506=""),"",Q506-P506)</f>
        <v/>
      </c>
    </row>
    <row r="507">
      <c r="A507" s="25" t="n">
        <v>503</v>
      </c>
      <c r="B507" s="26">
        <f>IF(OR(C507="",F507=""),"",
"PRD-" &amp;
TEXT(DAY(C507),"00") &amp;
CHOOSE(MONTH(C507),"A","B","C","D","E","F","G","H","I","J","K","L") &amp;
TEXT(YEAR(C507),"00") &amp;
"-" &amp;
RIGHT(F507,4))</f>
        <v/>
      </c>
      <c r="C507" s="27" t="n"/>
      <c r="D507" s="26">
        <f>IF(F507="","",_xlfn.XLOOKUP(F507,purchase!F:F,purchase!B:B,""))</f>
        <v/>
      </c>
      <c r="E507" s="26">
        <f>IF(F507="","",_xlfn.XLOOKUP(F507,purchase!F:F,purchase!C:C,""))</f>
        <v/>
      </c>
      <c r="F507" s="4" t="n"/>
      <c r="G507" s="10">
        <f>IF(H507="NRFC","Natural Rubber Field Coagulam","")</f>
        <v/>
      </c>
      <c r="H507" s="10">
        <f>IF(F507="","",_xlfn.XLOOKUP(F507,purchase!F:F,purchase!E:E,""))</f>
        <v/>
      </c>
      <c r="I507" s="10">
        <f>IF(J507="ISNR20","Natural Rubber-TSNR (ISNR-20)","")</f>
        <v/>
      </c>
      <c r="J507" s="10">
        <f>IF(H507="NRFC","ISNR20","")</f>
        <v/>
      </c>
      <c r="K507" s="35">
        <f>_xlfn.SINGLE(IF(F507="","",_xlfn.XLOOKUP(F507,purchase!F:F,purchase!N:N,"")))</f>
        <v/>
      </c>
      <c r="L507" s="4" t="n"/>
      <c r="M507" s="86" t="n"/>
      <c r="N507" s="35">
        <f>IF(F507="","",
MAX(0,
_xlfn.XLOOKUP(F507,purchase!F:F,purchase!N:N,"")
-
SUMIFS(L:L,F:F,F507)))</f>
        <v/>
      </c>
      <c r="O507" s="35">
        <f>IF(OR(L507="",M507=""),"",L507-M507)</f>
        <v/>
      </c>
      <c r="P507" s="89">
        <f>_xlfn.SINGLE(IF(F507="","",_xlfn.XLOOKUP(F507,purchase!F:F,purchase!O:O,"")))</f>
        <v/>
      </c>
      <c r="Q507" s="83">
        <f>IF(OR(L507="",M507=""),"",M507/L507)</f>
        <v/>
      </c>
      <c r="R507" s="91">
        <f>IF(OR(P507="",Q507=""),"",Q507-P507)</f>
        <v/>
      </c>
    </row>
    <row r="508">
      <c r="A508" s="25" t="n">
        <v>504</v>
      </c>
      <c r="B508" s="26">
        <f>IF(OR(C508="",F508=""),"",
"PRD-" &amp;
TEXT(DAY(C508),"00") &amp;
CHOOSE(MONTH(C508),"A","B","C","D","E","F","G","H","I","J","K","L") &amp;
TEXT(YEAR(C508),"00") &amp;
"-" &amp;
RIGHT(F508,4))</f>
        <v/>
      </c>
      <c r="C508" s="27" t="n"/>
      <c r="D508" s="26">
        <f>IF(F508="","",_xlfn.XLOOKUP(F508,purchase!F:F,purchase!B:B,""))</f>
        <v/>
      </c>
      <c r="E508" s="26">
        <f>IF(F508="","",_xlfn.XLOOKUP(F508,purchase!F:F,purchase!C:C,""))</f>
        <v/>
      </c>
      <c r="F508" s="4" t="n"/>
      <c r="G508" s="10">
        <f>IF(H508="NRFC","Natural Rubber Field Coagulam","")</f>
        <v/>
      </c>
      <c r="H508" s="10">
        <f>IF(F508="","",_xlfn.XLOOKUP(F508,purchase!F:F,purchase!E:E,""))</f>
        <v/>
      </c>
      <c r="I508" s="10">
        <f>IF(J508="ISNR20","Natural Rubber-TSNR (ISNR-20)","")</f>
        <v/>
      </c>
      <c r="J508" s="10">
        <f>IF(H508="NRFC","ISNR20","")</f>
        <v/>
      </c>
      <c r="K508" s="35">
        <f>_xlfn.SINGLE(IF(F508="","",_xlfn.XLOOKUP(F508,purchase!F:F,purchase!N:N,"")))</f>
        <v/>
      </c>
      <c r="L508" s="4" t="n"/>
      <c r="M508" s="86" t="n"/>
      <c r="N508" s="35">
        <f>IF(F508="","",
MAX(0,
_xlfn.XLOOKUP(F508,purchase!F:F,purchase!N:N,"")
-
SUMIFS(L:L,F:F,F508)))</f>
        <v/>
      </c>
      <c r="O508" s="35">
        <f>IF(OR(L508="",M508=""),"",L508-M508)</f>
        <v/>
      </c>
      <c r="P508" s="89">
        <f>_xlfn.SINGLE(IF(F508="","",_xlfn.XLOOKUP(F508,purchase!F:F,purchase!O:O,"")))</f>
        <v/>
      </c>
      <c r="Q508" s="83">
        <f>IF(OR(L508="",M508=""),"",M508/L508)</f>
        <v/>
      </c>
      <c r="R508" s="91">
        <f>IF(OR(P508="",Q508=""),"",Q508-P508)</f>
        <v/>
      </c>
    </row>
    <row r="509">
      <c r="A509" s="25" t="n">
        <v>505</v>
      </c>
      <c r="B509" s="26">
        <f>IF(OR(C509="",F509=""),"",
"PRD-" &amp;
TEXT(DAY(C509),"00") &amp;
CHOOSE(MONTH(C509),"A","B","C","D","E","F","G","H","I","J","K","L") &amp;
TEXT(YEAR(C509),"00") &amp;
"-" &amp;
RIGHT(F509,4))</f>
        <v/>
      </c>
      <c r="C509" s="27" t="n"/>
      <c r="D509" s="26">
        <f>IF(F509="","",_xlfn.XLOOKUP(F509,purchase!F:F,purchase!B:B,""))</f>
        <v/>
      </c>
      <c r="E509" s="26">
        <f>IF(F509="","",_xlfn.XLOOKUP(F509,purchase!F:F,purchase!C:C,""))</f>
        <v/>
      </c>
      <c r="F509" s="4" t="n"/>
      <c r="G509" s="10">
        <f>IF(H509="NRFC","Natural Rubber Field Coagulam","")</f>
        <v/>
      </c>
      <c r="H509" s="10">
        <f>IF(F509="","",_xlfn.XLOOKUP(F509,purchase!F:F,purchase!E:E,""))</f>
        <v/>
      </c>
      <c r="I509" s="10">
        <f>IF(J509="ISNR20","Natural Rubber-TSNR (ISNR-20)","")</f>
        <v/>
      </c>
      <c r="J509" s="10">
        <f>IF(H509="NRFC","ISNR20","")</f>
        <v/>
      </c>
      <c r="K509" s="35">
        <f>_xlfn.SINGLE(IF(F509="","",_xlfn.XLOOKUP(F509,purchase!F:F,purchase!N:N,"")))</f>
        <v/>
      </c>
      <c r="L509" s="4" t="n"/>
      <c r="M509" s="86" t="n"/>
      <c r="N509" s="35">
        <f>IF(F509="","",
MAX(0,
_xlfn.XLOOKUP(F509,purchase!F:F,purchase!N:N,"")
-
SUMIFS(L:L,F:F,F509)))</f>
        <v/>
      </c>
      <c r="O509" s="35">
        <f>IF(OR(L509="",M509=""),"",L509-M509)</f>
        <v/>
      </c>
      <c r="P509" s="89">
        <f>_xlfn.SINGLE(IF(F509="","",_xlfn.XLOOKUP(F509,purchase!F:F,purchase!O:O,"")))</f>
        <v/>
      </c>
      <c r="Q509" s="83">
        <f>IF(OR(L509="",M509=""),"",M509/L509)</f>
        <v/>
      </c>
      <c r="R509" s="91">
        <f>IF(OR(P509="",Q509=""),"",Q509-P509)</f>
        <v/>
      </c>
    </row>
    <row r="510">
      <c r="A510" s="25" t="n">
        <v>506</v>
      </c>
      <c r="B510" s="26">
        <f>IF(OR(C510="",F510=""),"",
"PRD-" &amp;
TEXT(DAY(C510),"00") &amp;
CHOOSE(MONTH(C510),"A","B","C","D","E","F","G","H","I","J","K","L") &amp;
TEXT(YEAR(C510),"00") &amp;
"-" &amp;
RIGHT(F510,4))</f>
        <v/>
      </c>
      <c r="C510" s="27" t="n"/>
      <c r="D510" s="26">
        <f>IF(F510="","",_xlfn.XLOOKUP(F510,purchase!F:F,purchase!B:B,""))</f>
        <v/>
      </c>
      <c r="E510" s="26">
        <f>IF(F510="","",_xlfn.XLOOKUP(F510,purchase!F:F,purchase!C:C,""))</f>
        <v/>
      </c>
      <c r="F510" s="4" t="n"/>
      <c r="G510" s="10">
        <f>IF(H510="NRFC","Natural Rubber Field Coagulam","")</f>
        <v/>
      </c>
      <c r="H510" s="10">
        <f>IF(F510="","",_xlfn.XLOOKUP(F510,purchase!F:F,purchase!E:E,""))</f>
        <v/>
      </c>
      <c r="I510" s="10">
        <f>IF(J510="ISNR20","Natural Rubber-TSNR (ISNR-20)","")</f>
        <v/>
      </c>
      <c r="J510" s="10">
        <f>IF(H510="NRFC","ISNR20","")</f>
        <v/>
      </c>
      <c r="K510" s="35">
        <f>_xlfn.SINGLE(IF(F510="","",_xlfn.XLOOKUP(F510,purchase!F:F,purchase!N:N,"")))</f>
        <v/>
      </c>
      <c r="L510" s="4" t="n"/>
      <c r="M510" s="86" t="n"/>
      <c r="N510" s="35">
        <f>IF(F510="","",
MAX(0,
_xlfn.XLOOKUP(F510,purchase!F:F,purchase!N:N,"")
-
SUMIFS(L:L,F:F,F510)))</f>
        <v/>
      </c>
      <c r="O510" s="35">
        <f>IF(OR(L510="",M510=""),"",L510-M510)</f>
        <v/>
      </c>
      <c r="P510" s="89">
        <f>_xlfn.SINGLE(IF(F510="","",_xlfn.XLOOKUP(F510,purchase!F:F,purchase!O:O,"")))</f>
        <v/>
      </c>
      <c r="Q510" s="83">
        <f>IF(OR(L510="",M510=""),"",M510/L510)</f>
        <v/>
      </c>
      <c r="R510" s="91">
        <f>IF(OR(P510="",Q510=""),"",Q510-P510)</f>
        <v/>
      </c>
    </row>
    <row r="511">
      <c r="A511" s="25" t="n">
        <v>507</v>
      </c>
      <c r="B511" s="26">
        <f>IF(OR(C511="",F511=""),"",
"PRD-" &amp;
TEXT(DAY(C511),"00") &amp;
CHOOSE(MONTH(C511),"A","B","C","D","E","F","G","H","I","J","K","L") &amp;
TEXT(YEAR(C511),"00") &amp;
"-" &amp;
RIGHT(F511,4))</f>
        <v/>
      </c>
      <c r="C511" s="27" t="n"/>
      <c r="D511" s="26">
        <f>IF(F511="","",_xlfn.XLOOKUP(F511,purchase!F:F,purchase!B:B,""))</f>
        <v/>
      </c>
      <c r="E511" s="26">
        <f>IF(F511="","",_xlfn.XLOOKUP(F511,purchase!F:F,purchase!C:C,""))</f>
        <v/>
      </c>
      <c r="F511" s="4" t="n"/>
      <c r="G511" s="10">
        <f>IF(H511="NRFC","Natural Rubber Field Coagulam","")</f>
        <v/>
      </c>
      <c r="H511" s="10">
        <f>IF(F511="","",_xlfn.XLOOKUP(F511,purchase!F:F,purchase!E:E,""))</f>
        <v/>
      </c>
      <c r="I511" s="10">
        <f>IF(J511="ISNR20","Natural Rubber-TSNR (ISNR-20)","")</f>
        <v/>
      </c>
      <c r="J511" s="10">
        <f>IF(H511="NRFC","ISNR20","")</f>
        <v/>
      </c>
      <c r="K511" s="35">
        <f>_xlfn.SINGLE(IF(F511="","",_xlfn.XLOOKUP(F511,purchase!F:F,purchase!N:N,"")))</f>
        <v/>
      </c>
      <c r="L511" s="4" t="n"/>
      <c r="M511" s="86" t="n"/>
      <c r="N511" s="35">
        <f>IF(F511="","",
MAX(0,
_xlfn.XLOOKUP(F511,purchase!F:F,purchase!N:N,"")
-
SUMIFS(L:L,F:F,F511)))</f>
        <v/>
      </c>
      <c r="O511" s="35">
        <f>IF(OR(L511="",M511=""),"",L511-M511)</f>
        <v/>
      </c>
      <c r="P511" s="89">
        <f>_xlfn.SINGLE(IF(F511="","",_xlfn.XLOOKUP(F511,purchase!F:F,purchase!O:O,"")))</f>
        <v/>
      </c>
      <c r="Q511" s="83">
        <f>IF(OR(L511="",M511=""),"",M511/L511)</f>
        <v/>
      </c>
      <c r="R511" s="91">
        <f>IF(OR(P511="",Q511=""),"",Q511-P511)</f>
        <v/>
      </c>
    </row>
    <row r="512">
      <c r="A512" s="25" t="n">
        <v>508</v>
      </c>
      <c r="B512" s="26">
        <f>IF(OR(C512="",F512=""),"",
"PRD-" &amp;
TEXT(DAY(C512),"00") &amp;
CHOOSE(MONTH(C512),"A","B","C","D","E","F","G","H","I","J","K","L") &amp;
TEXT(YEAR(C512),"00") &amp;
"-" &amp;
RIGHT(F512,4))</f>
        <v/>
      </c>
      <c r="C512" s="27" t="n"/>
      <c r="D512" s="26">
        <f>IF(F512="","",_xlfn.XLOOKUP(F512,purchase!F:F,purchase!B:B,""))</f>
        <v/>
      </c>
      <c r="E512" s="26">
        <f>IF(F512="","",_xlfn.XLOOKUP(F512,purchase!F:F,purchase!C:C,""))</f>
        <v/>
      </c>
      <c r="F512" s="4" t="n"/>
      <c r="G512" s="10">
        <f>IF(H512="NRFC","Natural Rubber Field Coagulam","")</f>
        <v/>
      </c>
      <c r="H512" s="10">
        <f>IF(F512="","",_xlfn.XLOOKUP(F512,purchase!F:F,purchase!E:E,""))</f>
        <v/>
      </c>
      <c r="I512" s="10">
        <f>IF(J512="ISNR20","Natural Rubber-TSNR (ISNR-20)","")</f>
        <v/>
      </c>
      <c r="J512" s="10">
        <f>IF(H512="NRFC","ISNR20","")</f>
        <v/>
      </c>
      <c r="K512" s="35">
        <f>_xlfn.SINGLE(IF(F512="","",_xlfn.XLOOKUP(F512,purchase!F:F,purchase!N:N,"")))</f>
        <v/>
      </c>
      <c r="L512" s="4" t="n"/>
      <c r="M512" s="86" t="n"/>
      <c r="N512" s="35">
        <f>IF(F512="","",
MAX(0,
_xlfn.XLOOKUP(F512,purchase!F:F,purchase!N:N,"")
-
SUMIFS(L:L,F:F,F512)))</f>
        <v/>
      </c>
      <c r="O512" s="35">
        <f>IF(OR(L512="",M512=""),"",L512-M512)</f>
        <v/>
      </c>
      <c r="P512" s="89">
        <f>_xlfn.SINGLE(IF(F512="","",_xlfn.XLOOKUP(F512,purchase!F:F,purchase!O:O,"")))</f>
        <v/>
      </c>
      <c r="Q512" s="83">
        <f>IF(OR(L512="",M512=""),"",M512/L512)</f>
        <v/>
      </c>
      <c r="R512" s="91">
        <f>IF(OR(P512="",Q512=""),"",Q512-P512)</f>
        <v/>
      </c>
    </row>
    <row r="513">
      <c r="A513" s="25" t="n">
        <v>509</v>
      </c>
      <c r="B513" s="26">
        <f>IF(OR(C513="",F513=""),"",
"PRD-" &amp;
TEXT(DAY(C513),"00") &amp;
CHOOSE(MONTH(C513),"A","B","C","D","E","F","G","H","I","J","K","L") &amp;
TEXT(YEAR(C513),"00") &amp;
"-" &amp;
RIGHT(F513,4))</f>
        <v/>
      </c>
      <c r="C513" s="27" t="n"/>
      <c r="D513" s="26">
        <f>IF(F513="","",_xlfn.XLOOKUP(F513,purchase!F:F,purchase!B:B,""))</f>
        <v/>
      </c>
      <c r="E513" s="26">
        <f>IF(F513="","",_xlfn.XLOOKUP(F513,purchase!F:F,purchase!C:C,""))</f>
        <v/>
      </c>
      <c r="F513" s="4" t="n"/>
      <c r="G513" s="10">
        <f>IF(H513="NRFC","Natural Rubber Field Coagulam","")</f>
        <v/>
      </c>
      <c r="H513" s="10">
        <f>IF(F513="","",_xlfn.XLOOKUP(F513,purchase!F:F,purchase!E:E,""))</f>
        <v/>
      </c>
      <c r="I513" s="10">
        <f>IF(J513="ISNR20","Natural Rubber-TSNR (ISNR-20)","")</f>
        <v/>
      </c>
      <c r="J513" s="10">
        <f>IF(H513="NRFC","ISNR20","")</f>
        <v/>
      </c>
      <c r="K513" s="35">
        <f>_xlfn.SINGLE(IF(F513="","",_xlfn.XLOOKUP(F513,purchase!F:F,purchase!N:N,"")))</f>
        <v/>
      </c>
      <c r="L513" s="4" t="n"/>
      <c r="M513" s="86" t="n"/>
      <c r="N513" s="35">
        <f>IF(F513="","",
MAX(0,
_xlfn.XLOOKUP(F513,purchase!F:F,purchase!N:N,"")
-
SUMIFS(L:L,F:F,F513)))</f>
        <v/>
      </c>
      <c r="O513" s="35">
        <f>IF(OR(L513="",M513=""),"",L513-M513)</f>
        <v/>
      </c>
      <c r="P513" s="89">
        <f>_xlfn.SINGLE(IF(F513="","",_xlfn.XLOOKUP(F513,purchase!F:F,purchase!O:O,"")))</f>
        <v/>
      </c>
      <c r="Q513" s="83">
        <f>IF(OR(L513="",M513=""),"",M513/L513)</f>
        <v/>
      </c>
      <c r="R513" s="91">
        <f>IF(OR(P513="",Q513=""),"",Q513-P513)</f>
        <v/>
      </c>
    </row>
    <row r="514">
      <c r="A514" s="25" t="n">
        <v>510</v>
      </c>
      <c r="B514" s="26">
        <f>IF(OR(C514="",F514=""),"",
"PRD-" &amp;
TEXT(DAY(C514),"00") &amp;
CHOOSE(MONTH(C514),"A","B","C","D","E","F","G","H","I","J","K","L") &amp;
TEXT(YEAR(C514),"00") &amp;
"-" &amp;
RIGHT(F514,4))</f>
        <v/>
      </c>
      <c r="C514" s="27" t="n"/>
      <c r="D514" s="26">
        <f>IF(F514="","",_xlfn.XLOOKUP(F514,purchase!F:F,purchase!B:B,""))</f>
        <v/>
      </c>
      <c r="E514" s="26">
        <f>IF(F514="","",_xlfn.XLOOKUP(F514,purchase!F:F,purchase!C:C,""))</f>
        <v/>
      </c>
      <c r="F514" s="4" t="n"/>
      <c r="G514" s="10">
        <f>IF(H514="NRFC","Natural Rubber Field Coagulam","")</f>
        <v/>
      </c>
      <c r="H514" s="10">
        <f>IF(F514="","",_xlfn.XLOOKUP(F514,purchase!F:F,purchase!E:E,""))</f>
        <v/>
      </c>
      <c r="I514" s="10">
        <f>IF(J514="ISNR20","Natural Rubber-TSNR (ISNR-20)","")</f>
        <v/>
      </c>
      <c r="J514" s="10">
        <f>IF(H514="NRFC","ISNR20","")</f>
        <v/>
      </c>
      <c r="K514" s="35">
        <f>_xlfn.SINGLE(IF(F514="","",_xlfn.XLOOKUP(F514,purchase!F:F,purchase!N:N,"")))</f>
        <v/>
      </c>
      <c r="L514" s="4" t="n"/>
      <c r="M514" s="86" t="n"/>
      <c r="N514" s="35">
        <f>IF(F514="","",
MAX(0,
_xlfn.XLOOKUP(F514,purchase!F:F,purchase!N:N,"")
-
SUMIFS(L:L,F:F,F514)))</f>
        <v/>
      </c>
      <c r="O514" s="35">
        <f>IF(OR(L514="",M514=""),"",L514-M514)</f>
        <v/>
      </c>
      <c r="P514" s="89">
        <f>_xlfn.SINGLE(IF(F514="","",_xlfn.XLOOKUP(F514,purchase!F:F,purchase!O:O,"")))</f>
        <v/>
      </c>
      <c r="Q514" s="83">
        <f>IF(OR(L514="",M514=""),"",M514/L514)</f>
        <v/>
      </c>
      <c r="R514" s="91">
        <f>IF(OR(P514="",Q514=""),"",Q514-P514)</f>
        <v/>
      </c>
    </row>
    <row r="515">
      <c r="A515" s="25" t="n">
        <v>511</v>
      </c>
      <c r="B515" s="26">
        <f>IF(OR(C515="",F515=""),"",
"PRD-" &amp;
TEXT(DAY(C515),"00") &amp;
CHOOSE(MONTH(C515),"A","B","C","D","E","F","G","H","I","J","K","L") &amp;
TEXT(YEAR(C515),"00") &amp;
"-" &amp;
RIGHT(F515,4))</f>
        <v/>
      </c>
      <c r="C515" s="27" t="n"/>
      <c r="D515" s="26">
        <f>IF(F515="","",_xlfn.XLOOKUP(F515,purchase!F:F,purchase!B:B,""))</f>
        <v/>
      </c>
      <c r="E515" s="26">
        <f>IF(F515="","",_xlfn.XLOOKUP(F515,purchase!F:F,purchase!C:C,""))</f>
        <v/>
      </c>
      <c r="F515" s="4" t="n"/>
      <c r="G515" s="10">
        <f>IF(H515="NRFC","Natural Rubber Field Coagulam","")</f>
        <v/>
      </c>
      <c r="H515" s="10">
        <f>IF(F515="","",_xlfn.XLOOKUP(F515,purchase!F:F,purchase!E:E,""))</f>
        <v/>
      </c>
      <c r="I515" s="10">
        <f>IF(J515="ISNR20","Natural Rubber-TSNR (ISNR-20)","")</f>
        <v/>
      </c>
      <c r="J515" s="10">
        <f>IF(H515="NRFC","ISNR20","")</f>
        <v/>
      </c>
      <c r="K515" s="35">
        <f>_xlfn.SINGLE(IF(F515="","",_xlfn.XLOOKUP(F515,purchase!F:F,purchase!N:N,"")))</f>
        <v/>
      </c>
      <c r="L515" s="4" t="n"/>
      <c r="M515" s="86" t="n"/>
      <c r="N515" s="35">
        <f>IF(F515="","",
MAX(0,
_xlfn.XLOOKUP(F515,purchase!F:F,purchase!N:N,"")
-
SUMIFS(L:L,F:F,F515)))</f>
        <v/>
      </c>
      <c r="O515" s="35">
        <f>IF(OR(L515="",M515=""),"",L515-M515)</f>
        <v/>
      </c>
      <c r="P515" s="89">
        <f>_xlfn.SINGLE(IF(F515="","",_xlfn.XLOOKUP(F515,purchase!F:F,purchase!O:O,"")))</f>
        <v/>
      </c>
      <c r="Q515" s="83">
        <f>IF(OR(L515="",M515=""),"",M515/L515)</f>
        <v/>
      </c>
      <c r="R515" s="91">
        <f>IF(OR(P515="",Q515=""),"",Q515-P515)</f>
        <v/>
      </c>
    </row>
    <row r="516">
      <c r="A516" s="25" t="n">
        <v>512</v>
      </c>
      <c r="B516" s="26">
        <f>IF(OR(C516="",F516=""),"",
"PRD-" &amp;
TEXT(DAY(C516),"00") &amp;
CHOOSE(MONTH(C516),"A","B","C","D","E","F","G","H","I","J","K","L") &amp;
TEXT(YEAR(C516),"00") &amp;
"-" &amp;
RIGHT(F516,4))</f>
        <v/>
      </c>
      <c r="C516" s="27" t="n"/>
      <c r="D516" s="26">
        <f>IF(F516="","",_xlfn.XLOOKUP(F516,purchase!F:F,purchase!B:B,""))</f>
        <v/>
      </c>
      <c r="E516" s="26">
        <f>IF(F516="","",_xlfn.XLOOKUP(F516,purchase!F:F,purchase!C:C,""))</f>
        <v/>
      </c>
      <c r="F516" s="4" t="n"/>
      <c r="G516" s="10">
        <f>IF(H516="NRFC","Natural Rubber Field Coagulam","")</f>
        <v/>
      </c>
      <c r="H516" s="10">
        <f>IF(F516="","",_xlfn.XLOOKUP(F516,purchase!F:F,purchase!E:E,""))</f>
        <v/>
      </c>
      <c r="I516" s="10">
        <f>IF(J516="ISNR20","Natural Rubber-TSNR (ISNR-20)","")</f>
        <v/>
      </c>
      <c r="J516" s="10">
        <f>IF(H516="NRFC","ISNR20","")</f>
        <v/>
      </c>
      <c r="K516" s="35">
        <f>_xlfn.SINGLE(IF(F516="","",_xlfn.XLOOKUP(F516,purchase!F:F,purchase!N:N,"")))</f>
        <v/>
      </c>
      <c r="L516" s="4" t="n"/>
      <c r="M516" s="86" t="n"/>
      <c r="N516" s="35">
        <f>IF(F516="","",
MAX(0,
_xlfn.XLOOKUP(F516,purchase!F:F,purchase!N:N,"")
-
SUMIFS(L:L,F:F,F516)))</f>
        <v/>
      </c>
      <c r="O516" s="35">
        <f>IF(OR(L516="",M516=""),"",L516-M516)</f>
        <v/>
      </c>
      <c r="P516" s="89">
        <f>_xlfn.SINGLE(IF(F516="","",_xlfn.XLOOKUP(F516,purchase!F:F,purchase!O:O,"")))</f>
        <v/>
      </c>
      <c r="Q516" s="83">
        <f>IF(OR(L516="",M516=""),"",M516/L516)</f>
        <v/>
      </c>
      <c r="R516" s="91">
        <f>IF(OR(P516="",Q516=""),"",Q516-P516)</f>
        <v/>
      </c>
    </row>
    <row r="517">
      <c r="A517" s="25" t="n">
        <v>513</v>
      </c>
      <c r="B517" s="26">
        <f>IF(OR(C517="",F517=""),"",
"PRD-" &amp;
TEXT(DAY(C517),"00") &amp;
CHOOSE(MONTH(C517),"A","B","C","D","E","F","G","H","I","J","K","L") &amp;
TEXT(YEAR(C517),"00") &amp;
"-" &amp;
RIGHT(F517,4))</f>
        <v/>
      </c>
      <c r="C517" s="27" t="n"/>
      <c r="D517" s="26">
        <f>IF(F517="","",_xlfn.XLOOKUP(F517,purchase!F:F,purchase!B:B,""))</f>
        <v/>
      </c>
      <c r="E517" s="26">
        <f>IF(F517="","",_xlfn.XLOOKUP(F517,purchase!F:F,purchase!C:C,""))</f>
        <v/>
      </c>
      <c r="F517" s="4" t="n"/>
      <c r="G517" s="10">
        <f>IF(H517="NRFC","Natural Rubber Field Coagulam","")</f>
        <v/>
      </c>
      <c r="H517" s="10">
        <f>IF(F517="","",_xlfn.XLOOKUP(F517,purchase!F:F,purchase!E:E,""))</f>
        <v/>
      </c>
      <c r="I517" s="10">
        <f>IF(J517="ISNR20","Natural Rubber-TSNR (ISNR-20)","")</f>
        <v/>
      </c>
      <c r="J517" s="10">
        <f>IF(H517="NRFC","ISNR20","")</f>
        <v/>
      </c>
      <c r="K517" s="35">
        <f>_xlfn.SINGLE(IF(F517="","",_xlfn.XLOOKUP(F517,purchase!F:F,purchase!N:N,"")))</f>
        <v/>
      </c>
      <c r="L517" s="4" t="n"/>
      <c r="M517" s="86" t="n"/>
      <c r="N517" s="35">
        <f>IF(F517="","",
MAX(0,
_xlfn.XLOOKUP(F517,purchase!F:F,purchase!N:N,"")
-
SUMIFS(L:L,F:F,F517)))</f>
        <v/>
      </c>
      <c r="O517" s="35">
        <f>IF(OR(L517="",M517=""),"",L517-M517)</f>
        <v/>
      </c>
      <c r="P517" s="89">
        <f>_xlfn.SINGLE(IF(F517="","",_xlfn.XLOOKUP(F517,purchase!F:F,purchase!O:O,"")))</f>
        <v/>
      </c>
      <c r="Q517" s="83">
        <f>IF(OR(L517="",M517=""),"",M517/L517)</f>
        <v/>
      </c>
      <c r="R517" s="91">
        <f>IF(OR(P517="",Q517=""),"",Q517-P517)</f>
        <v/>
      </c>
    </row>
    <row r="518">
      <c r="A518" s="25" t="n">
        <v>514</v>
      </c>
      <c r="B518" s="26">
        <f>IF(OR(C518="",F518=""),"",
"PRD-" &amp;
TEXT(DAY(C518),"00") &amp;
CHOOSE(MONTH(C518),"A","B","C","D","E","F","G","H","I","J","K","L") &amp;
TEXT(YEAR(C518),"00") &amp;
"-" &amp;
RIGHT(F518,4))</f>
        <v/>
      </c>
      <c r="C518" s="27" t="n"/>
      <c r="D518" s="26">
        <f>IF(F518="","",_xlfn.XLOOKUP(F518,purchase!F:F,purchase!B:B,""))</f>
        <v/>
      </c>
      <c r="E518" s="26">
        <f>IF(F518="","",_xlfn.XLOOKUP(F518,purchase!F:F,purchase!C:C,""))</f>
        <v/>
      </c>
      <c r="F518" s="4" t="n"/>
      <c r="G518" s="10">
        <f>IF(H518="NRFC","Natural Rubber Field Coagulam","")</f>
        <v/>
      </c>
      <c r="H518" s="10">
        <f>IF(F518="","",_xlfn.XLOOKUP(F518,purchase!F:F,purchase!E:E,""))</f>
        <v/>
      </c>
      <c r="I518" s="10">
        <f>IF(J518="ISNR20","Natural Rubber-TSNR (ISNR-20)","")</f>
        <v/>
      </c>
      <c r="J518" s="10">
        <f>IF(H518="NRFC","ISNR20","")</f>
        <v/>
      </c>
      <c r="K518" s="35">
        <f>_xlfn.SINGLE(IF(F518="","",_xlfn.XLOOKUP(F518,purchase!F:F,purchase!N:N,"")))</f>
        <v/>
      </c>
      <c r="L518" s="4" t="n"/>
      <c r="M518" s="86" t="n"/>
      <c r="N518" s="35">
        <f>IF(F518="","",
MAX(0,
_xlfn.XLOOKUP(F518,purchase!F:F,purchase!N:N,"")
-
SUMIFS(L:L,F:F,F518)))</f>
        <v/>
      </c>
      <c r="O518" s="35">
        <f>IF(OR(L518="",M518=""),"",L518-M518)</f>
        <v/>
      </c>
      <c r="P518" s="89">
        <f>_xlfn.SINGLE(IF(F518="","",_xlfn.XLOOKUP(F518,purchase!F:F,purchase!O:O,"")))</f>
        <v/>
      </c>
      <c r="Q518" s="83">
        <f>IF(OR(L518="",M518=""),"",M518/L518)</f>
        <v/>
      </c>
      <c r="R518" s="91">
        <f>IF(OR(P518="",Q518=""),"",Q518-P518)</f>
        <v/>
      </c>
    </row>
    <row r="519">
      <c r="A519" s="25" t="n">
        <v>515</v>
      </c>
      <c r="B519" s="26">
        <f>IF(OR(C519="",F519=""),"",
"PRD-" &amp;
TEXT(DAY(C519),"00") &amp;
CHOOSE(MONTH(C519),"A","B","C","D","E","F","G","H","I","J","K","L") &amp;
TEXT(YEAR(C519),"00") &amp;
"-" &amp;
RIGHT(F519,4))</f>
        <v/>
      </c>
      <c r="C519" s="27" t="n"/>
      <c r="D519" s="26">
        <f>IF(F519="","",_xlfn.XLOOKUP(F519,purchase!F:F,purchase!B:B,""))</f>
        <v/>
      </c>
      <c r="E519" s="26">
        <f>IF(F519="","",_xlfn.XLOOKUP(F519,purchase!F:F,purchase!C:C,""))</f>
        <v/>
      </c>
      <c r="F519" s="4" t="n"/>
      <c r="G519" s="10">
        <f>IF(H519="NRFC","Natural Rubber Field Coagulam","")</f>
        <v/>
      </c>
      <c r="H519" s="10">
        <f>IF(F519="","",_xlfn.XLOOKUP(F519,purchase!F:F,purchase!E:E,""))</f>
        <v/>
      </c>
      <c r="I519" s="10">
        <f>IF(J519="ISNR20","Natural Rubber-TSNR (ISNR-20)","")</f>
        <v/>
      </c>
      <c r="J519" s="10">
        <f>IF(H519="NRFC","ISNR20","")</f>
        <v/>
      </c>
      <c r="K519" s="35">
        <f>_xlfn.SINGLE(IF(F519="","",_xlfn.XLOOKUP(F519,purchase!F:F,purchase!N:N,"")))</f>
        <v/>
      </c>
      <c r="L519" s="4" t="n"/>
      <c r="M519" s="86" t="n"/>
      <c r="N519" s="35">
        <f>IF(F519="","",
MAX(0,
_xlfn.XLOOKUP(F519,purchase!F:F,purchase!N:N,"")
-
SUMIFS(L:L,F:F,F519)))</f>
        <v/>
      </c>
      <c r="O519" s="35">
        <f>IF(OR(L519="",M519=""),"",L519-M519)</f>
        <v/>
      </c>
      <c r="P519" s="89">
        <f>_xlfn.SINGLE(IF(F519="","",_xlfn.XLOOKUP(F519,purchase!F:F,purchase!O:O,"")))</f>
        <v/>
      </c>
      <c r="Q519" s="83">
        <f>IF(OR(L519="",M519=""),"",M519/L519)</f>
        <v/>
      </c>
      <c r="R519" s="91">
        <f>IF(OR(P519="",Q519=""),"",Q519-P519)</f>
        <v/>
      </c>
    </row>
    <row r="520">
      <c r="A520" s="25" t="n">
        <v>516</v>
      </c>
      <c r="B520" s="26">
        <f>IF(OR(C520="",F520=""),"",
"PRD-" &amp;
TEXT(DAY(C520),"00") &amp;
CHOOSE(MONTH(C520),"A","B","C","D","E","F","G","H","I","J","K","L") &amp;
TEXT(YEAR(C520),"00") &amp;
"-" &amp;
RIGHT(F520,4))</f>
        <v/>
      </c>
      <c r="C520" s="27" t="n"/>
      <c r="D520" s="26">
        <f>IF(F520="","",_xlfn.XLOOKUP(F520,purchase!F:F,purchase!B:B,""))</f>
        <v/>
      </c>
      <c r="E520" s="26">
        <f>IF(F520="","",_xlfn.XLOOKUP(F520,purchase!F:F,purchase!C:C,""))</f>
        <v/>
      </c>
      <c r="F520" s="4" t="n"/>
      <c r="G520" s="10">
        <f>IF(H520="NRFC","Natural Rubber Field Coagulam","")</f>
        <v/>
      </c>
      <c r="H520" s="10">
        <f>IF(F520="","",_xlfn.XLOOKUP(F520,purchase!F:F,purchase!E:E,""))</f>
        <v/>
      </c>
      <c r="I520" s="10">
        <f>IF(J520="ISNR20","Natural Rubber-TSNR (ISNR-20)","")</f>
        <v/>
      </c>
      <c r="J520" s="10">
        <f>IF(H520="NRFC","ISNR20","")</f>
        <v/>
      </c>
      <c r="K520" s="35">
        <f>_xlfn.SINGLE(IF(F520="","",_xlfn.XLOOKUP(F520,purchase!F:F,purchase!N:N,"")))</f>
        <v/>
      </c>
      <c r="L520" s="4" t="n"/>
      <c r="M520" s="86" t="n"/>
      <c r="N520" s="35">
        <f>IF(F520="","",
MAX(0,
_xlfn.XLOOKUP(F520,purchase!F:F,purchase!N:N,"")
-
SUMIFS(L:L,F:F,F520)))</f>
        <v/>
      </c>
      <c r="O520" s="35">
        <f>IF(OR(L520="",M520=""),"",L520-M520)</f>
        <v/>
      </c>
      <c r="P520" s="89">
        <f>_xlfn.SINGLE(IF(F520="","",_xlfn.XLOOKUP(F520,purchase!F:F,purchase!O:O,"")))</f>
        <v/>
      </c>
      <c r="Q520" s="83">
        <f>IF(OR(L520="",M520=""),"",M520/L520)</f>
        <v/>
      </c>
      <c r="R520" s="91">
        <f>IF(OR(P520="",Q520=""),"",Q520-P520)</f>
        <v/>
      </c>
    </row>
    <row r="521">
      <c r="A521" s="25" t="n">
        <v>517</v>
      </c>
      <c r="B521" s="26">
        <f>IF(OR(C521="",F521=""),"",
"PRD-" &amp;
TEXT(DAY(C521),"00") &amp;
CHOOSE(MONTH(C521),"A","B","C","D","E","F","G","H","I","J","K","L") &amp;
TEXT(YEAR(C521),"00") &amp;
"-" &amp;
RIGHT(F521,4))</f>
        <v/>
      </c>
      <c r="C521" s="27" t="n"/>
      <c r="D521" s="26">
        <f>IF(F521="","",_xlfn.XLOOKUP(F521,purchase!F:F,purchase!B:B,""))</f>
        <v/>
      </c>
      <c r="E521" s="26">
        <f>IF(F521="","",_xlfn.XLOOKUP(F521,purchase!F:F,purchase!C:C,""))</f>
        <v/>
      </c>
      <c r="F521" s="4" t="n"/>
      <c r="G521" s="10">
        <f>IF(H521="NRFC","Natural Rubber Field Coagulam","")</f>
        <v/>
      </c>
      <c r="H521" s="10">
        <f>IF(F521="","",_xlfn.XLOOKUP(F521,purchase!F:F,purchase!E:E,""))</f>
        <v/>
      </c>
      <c r="I521" s="10">
        <f>IF(J521="ISNR20","Natural Rubber-TSNR (ISNR-20)","")</f>
        <v/>
      </c>
      <c r="J521" s="10">
        <f>IF(H521="NRFC","ISNR20","")</f>
        <v/>
      </c>
      <c r="K521" s="35">
        <f>_xlfn.SINGLE(IF(F521="","",_xlfn.XLOOKUP(F521,purchase!F:F,purchase!N:N,"")))</f>
        <v/>
      </c>
      <c r="L521" s="4" t="n"/>
      <c r="M521" s="86" t="n"/>
      <c r="N521" s="35">
        <f>IF(F521="","",
MAX(0,
_xlfn.XLOOKUP(F521,purchase!F:F,purchase!N:N,"")
-
SUMIFS(L:L,F:F,F521)))</f>
        <v/>
      </c>
      <c r="O521" s="35">
        <f>IF(OR(L521="",M521=""),"",L521-M521)</f>
        <v/>
      </c>
      <c r="P521" s="89">
        <f>_xlfn.SINGLE(IF(F521="","",_xlfn.XLOOKUP(F521,purchase!F:F,purchase!O:O,"")))</f>
        <v/>
      </c>
      <c r="Q521" s="83">
        <f>IF(OR(L521="",M521=""),"",M521/L521)</f>
        <v/>
      </c>
      <c r="R521" s="91">
        <f>IF(OR(P521="",Q521=""),"",Q521-P521)</f>
        <v/>
      </c>
    </row>
    <row r="522">
      <c r="A522" s="25" t="n">
        <v>518</v>
      </c>
      <c r="B522" s="26">
        <f>IF(OR(C522="",F522=""),"",
"PRD-" &amp;
TEXT(DAY(C522),"00") &amp;
CHOOSE(MONTH(C522),"A","B","C","D","E","F","G","H","I","J","K","L") &amp;
TEXT(YEAR(C522),"00") &amp;
"-" &amp;
RIGHT(F522,4))</f>
        <v/>
      </c>
      <c r="C522" s="27" t="n"/>
      <c r="D522" s="26">
        <f>IF(F522="","",_xlfn.XLOOKUP(F522,purchase!F:F,purchase!B:B,""))</f>
        <v/>
      </c>
      <c r="E522" s="26">
        <f>IF(F522="","",_xlfn.XLOOKUP(F522,purchase!F:F,purchase!C:C,""))</f>
        <v/>
      </c>
      <c r="F522" s="4" t="n"/>
      <c r="G522" s="10">
        <f>IF(H522="NRFC","Natural Rubber Field Coagulam","")</f>
        <v/>
      </c>
      <c r="H522" s="10">
        <f>IF(F522="","",_xlfn.XLOOKUP(F522,purchase!F:F,purchase!E:E,""))</f>
        <v/>
      </c>
      <c r="I522" s="10">
        <f>IF(J522="ISNR20","Natural Rubber-TSNR (ISNR-20)","")</f>
        <v/>
      </c>
      <c r="J522" s="10">
        <f>IF(H522="NRFC","ISNR20","")</f>
        <v/>
      </c>
      <c r="K522" s="35">
        <f>_xlfn.SINGLE(IF(F522="","",_xlfn.XLOOKUP(F522,purchase!F:F,purchase!N:N,"")))</f>
        <v/>
      </c>
      <c r="L522" s="4" t="n"/>
      <c r="M522" s="86" t="n"/>
      <c r="N522" s="35">
        <f>IF(F522="","",
MAX(0,
_xlfn.XLOOKUP(F522,purchase!F:F,purchase!N:N,"")
-
SUMIFS(L:L,F:F,F522)))</f>
        <v/>
      </c>
      <c r="O522" s="35">
        <f>IF(OR(L522="",M522=""),"",L522-M522)</f>
        <v/>
      </c>
      <c r="P522" s="89">
        <f>_xlfn.SINGLE(IF(F522="","",_xlfn.XLOOKUP(F522,purchase!F:F,purchase!O:O,"")))</f>
        <v/>
      </c>
      <c r="Q522" s="83">
        <f>IF(OR(L522="",M522=""),"",M522/L522)</f>
        <v/>
      </c>
      <c r="R522" s="91">
        <f>IF(OR(P522="",Q522=""),"",Q522-P522)</f>
        <v/>
      </c>
    </row>
    <row r="523">
      <c r="A523" s="25" t="n">
        <v>519</v>
      </c>
      <c r="B523" s="26">
        <f>IF(OR(C523="",F523=""),"",
"PRD-" &amp;
TEXT(DAY(C523),"00") &amp;
CHOOSE(MONTH(C523),"A","B","C","D","E","F","G","H","I","J","K","L") &amp;
TEXT(YEAR(C523),"00") &amp;
"-" &amp;
RIGHT(F523,4))</f>
        <v/>
      </c>
      <c r="C523" s="27" t="n"/>
      <c r="D523" s="26">
        <f>IF(F523="","",_xlfn.XLOOKUP(F523,purchase!F:F,purchase!B:B,""))</f>
        <v/>
      </c>
      <c r="E523" s="26">
        <f>IF(F523="","",_xlfn.XLOOKUP(F523,purchase!F:F,purchase!C:C,""))</f>
        <v/>
      </c>
      <c r="F523" s="4" t="n"/>
      <c r="G523" s="10">
        <f>IF(H523="NRFC","Natural Rubber Field Coagulam","")</f>
        <v/>
      </c>
      <c r="H523" s="10">
        <f>IF(F523="","",_xlfn.XLOOKUP(F523,purchase!F:F,purchase!E:E,""))</f>
        <v/>
      </c>
      <c r="I523" s="10">
        <f>IF(J523="ISNR20","Natural Rubber-TSNR (ISNR-20)","")</f>
        <v/>
      </c>
      <c r="J523" s="10">
        <f>IF(H523="NRFC","ISNR20","")</f>
        <v/>
      </c>
      <c r="K523" s="35">
        <f>_xlfn.SINGLE(IF(F523="","",_xlfn.XLOOKUP(F523,purchase!F:F,purchase!N:N,"")))</f>
        <v/>
      </c>
      <c r="L523" s="4" t="n"/>
      <c r="M523" s="86" t="n"/>
      <c r="N523" s="35">
        <f>IF(F523="","",
MAX(0,
_xlfn.XLOOKUP(F523,purchase!F:F,purchase!N:N,"")
-
SUMIFS(L:L,F:F,F523)))</f>
        <v/>
      </c>
      <c r="O523" s="35">
        <f>IF(OR(L523="",M523=""),"",L523-M523)</f>
        <v/>
      </c>
      <c r="P523" s="89">
        <f>_xlfn.SINGLE(IF(F523="","",_xlfn.XLOOKUP(F523,purchase!F:F,purchase!O:O,"")))</f>
        <v/>
      </c>
      <c r="Q523" s="83">
        <f>IF(OR(L523="",M523=""),"",M523/L523)</f>
        <v/>
      </c>
      <c r="R523" s="91">
        <f>IF(OR(P523="",Q523=""),"",Q523-P523)</f>
        <v/>
      </c>
    </row>
    <row r="524">
      <c r="A524" s="25" t="n">
        <v>520</v>
      </c>
      <c r="B524" s="26">
        <f>IF(OR(C524="",F524=""),"",
"PRD-" &amp;
TEXT(DAY(C524),"00") &amp;
CHOOSE(MONTH(C524),"A","B","C","D","E","F","G","H","I","J","K","L") &amp;
TEXT(YEAR(C524),"00") &amp;
"-" &amp;
RIGHT(F524,4))</f>
        <v/>
      </c>
      <c r="C524" s="27" t="n"/>
      <c r="D524" s="26">
        <f>IF(F524="","",_xlfn.XLOOKUP(F524,purchase!F:F,purchase!B:B,""))</f>
        <v/>
      </c>
      <c r="E524" s="26">
        <f>IF(F524="","",_xlfn.XLOOKUP(F524,purchase!F:F,purchase!C:C,""))</f>
        <v/>
      </c>
      <c r="F524" s="4" t="n"/>
      <c r="G524" s="10">
        <f>IF(H524="NRFC","Natural Rubber Field Coagulam","")</f>
        <v/>
      </c>
      <c r="H524" s="10">
        <f>IF(F524="","",_xlfn.XLOOKUP(F524,purchase!F:F,purchase!E:E,""))</f>
        <v/>
      </c>
      <c r="I524" s="10">
        <f>IF(J524="ISNR20","Natural Rubber-TSNR (ISNR-20)","")</f>
        <v/>
      </c>
      <c r="J524" s="10">
        <f>IF(H524="NRFC","ISNR20","")</f>
        <v/>
      </c>
      <c r="K524" s="35">
        <f>_xlfn.SINGLE(IF(F524="","",_xlfn.XLOOKUP(F524,purchase!F:F,purchase!N:N,"")))</f>
        <v/>
      </c>
      <c r="L524" s="4" t="n"/>
      <c r="M524" s="86" t="n"/>
      <c r="N524" s="35">
        <f>IF(F524="","",
MAX(0,
_xlfn.XLOOKUP(F524,purchase!F:F,purchase!N:N,"")
-
SUMIFS(L:L,F:F,F524)))</f>
        <v/>
      </c>
      <c r="O524" s="35">
        <f>IF(OR(L524="",M524=""),"",L524-M524)</f>
        <v/>
      </c>
      <c r="P524" s="89">
        <f>_xlfn.SINGLE(IF(F524="","",_xlfn.XLOOKUP(F524,purchase!F:F,purchase!O:O,"")))</f>
        <v/>
      </c>
      <c r="Q524" s="83">
        <f>IF(OR(L524="",M524=""),"",M524/L524)</f>
        <v/>
      </c>
      <c r="R524" s="91">
        <f>IF(OR(P524="",Q524=""),"",Q524-P524)</f>
        <v/>
      </c>
    </row>
    <row r="525">
      <c r="A525" s="25" t="n">
        <v>521</v>
      </c>
      <c r="B525" s="26">
        <f>IF(OR(C525="",F525=""),"",
"PRD-" &amp;
TEXT(DAY(C525),"00") &amp;
CHOOSE(MONTH(C525),"A","B","C","D","E","F","G","H","I","J","K","L") &amp;
TEXT(YEAR(C525),"00") &amp;
"-" &amp;
RIGHT(F525,4))</f>
        <v/>
      </c>
      <c r="C525" s="27" t="n"/>
      <c r="D525" s="26">
        <f>IF(F525="","",_xlfn.XLOOKUP(F525,purchase!F:F,purchase!B:B,""))</f>
        <v/>
      </c>
      <c r="E525" s="26">
        <f>IF(F525="","",_xlfn.XLOOKUP(F525,purchase!F:F,purchase!C:C,""))</f>
        <v/>
      </c>
      <c r="F525" s="4" t="n"/>
      <c r="G525" s="10">
        <f>IF(H525="NRFC","Natural Rubber Field Coagulam","")</f>
        <v/>
      </c>
      <c r="H525" s="10">
        <f>IF(F525="","",_xlfn.XLOOKUP(F525,purchase!F:F,purchase!E:E,""))</f>
        <v/>
      </c>
      <c r="I525" s="10">
        <f>IF(J525="ISNR20","Natural Rubber-TSNR (ISNR-20)","")</f>
        <v/>
      </c>
      <c r="J525" s="10">
        <f>IF(H525="NRFC","ISNR20","")</f>
        <v/>
      </c>
      <c r="K525" s="35">
        <f>_xlfn.SINGLE(IF(F525="","",_xlfn.XLOOKUP(F525,purchase!F:F,purchase!N:N,"")))</f>
        <v/>
      </c>
      <c r="L525" s="4" t="n"/>
      <c r="M525" s="86" t="n"/>
      <c r="N525" s="35">
        <f>IF(F525="","",
MAX(0,
_xlfn.XLOOKUP(F525,purchase!F:F,purchase!N:N,"")
-
SUMIFS(L:L,F:F,F525)))</f>
        <v/>
      </c>
      <c r="O525" s="35">
        <f>IF(OR(L525="",M525=""),"",L525-M525)</f>
        <v/>
      </c>
      <c r="P525" s="89">
        <f>_xlfn.SINGLE(IF(F525="","",_xlfn.XLOOKUP(F525,purchase!F:F,purchase!O:O,"")))</f>
        <v/>
      </c>
      <c r="Q525" s="83">
        <f>IF(OR(L525="",M525=""),"",M525/L525)</f>
        <v/>
      </c>
      <c r="R525" s="91">
        <f>IF(OR(P525="",Q525=""),"",Q525-P525)</f>
        <v/>
      </c>
    </row>
    <row r="526">
      <c r="A526" s="25" t="n">
        <v>522</v>
      </c>
      <c r="B526" s="26">
        <f>IF(OR(C526="",F526=""),"",
"PRD-" &amp;
TEXT(DAY(C526),"00") &amp;
CHOOSE(MONTH(C526),"A","B","C","D","E","F","G","H","I","J","K","L") &amp;
TEXT(YEAR(C526),"00") &amp;
"-" &amp;
RIGHT(F526,4))</f>
        <v/>
      </c>
      <c r="C526" s="27" t="n"/>
      <c r="D526" s="26">
        <f>IF(F526="","",_xlfn.XLOOKUP(F526,purchase!F:F,purchase!B:B,""))</f>
        <v/>
      </c>
      <c r="E526" s="26">
        <f>IF(F526="","",_xlfn.XLOOKUP(F526,purchase!F:F,purchase!C:C,""))</f>
        <v/>
      </c>
      <c r="F526" s="4" t="n"/>
      <c r="G526" s="10">
        <f>IF(H526="NRFC","Natural Rubber Field Coagulam","")</f>
        <v/>
      </c>
      <c r="H526" s="10">
        <f>IF(F526="","",_xlfn.XLOOKUP(F526,purchase!F:F,purchase!E:E,""))</f>
        <v/>
      </c>
      <c r="I526" s="10">
        <f>IF(J526="ISNR20","Natural Rubber-TSNR (ISNR-20)","")</f>
        <v/>
      </c>
      <c r="J526" s="10">
        <f>IF(H526="NRFC","ISNR20","")</f>
        <v/>
      </c>
      <c r="K526" s="35">
        <f>_xlfn.SINGLE(IF(F526="","",_xlfn.XLOOKUP(F526,purchase!F:F,purchase!N:N,"")))</f>
        <v/>
      </c>
      <c r="L526" s="4" t="n"/>
      <c r="M526" s="86" t="n"/>
      <c r="N526" s="35">
        <f>IF(F526="","",
MAX(0,
_xlfn.XLOOKUP(F526,purchase!F:F,purchase!N:N,"")
-
SUMIFS(L:L,F:F,F526)))</f>
        <v/>
      </c>
      <c r="O526" s="35">
        <f>IF(OR(L526="",M526=""),"",L526-M526)</f>
        <v/>
      </c>
      <c r="P526" s="89">
        <f>_xlfn.SINGLE(IF(F526="","",_xlfn.XLOOKUP(F526,purchase!F:F,purchase!O:O,"")))</f>
        <v/>
      </c>
      <c r="Q526" s="83">
        <f>IF(OR(L526="",M526=""),"",M526/L526)</f>
        <v/>
      </c>
      <c r="R526" s="91">
        <f>IF(OR(P526="",Q526=""),"",Q526-P526)</f>
        <v/>
      </c>
    </row>
    <row r="527">
      <c r="A527" s="25" t="n">
        <v>523</v>
      </c>
      <c r="B527" s="26">
        <f>IF(OR(C527="",F527=""),"",
"PRD-" &amp;
TEXT(DAY(C527),"00") &amp;
CHOOSE(MONTH(C527),"A","B","C","D","E","F","G","H","I","J","K","L") &amp;
TEXT(YEAR(C527),"00") &amp;
"-" &amp;
RIGHT(F527,4))</f>
        <v/>
      </c>
      <c r="C527" s="27" t="n"/>
      <c r="D527" s="26">
        <f>IF(F527="","",_xlfn.XLOOKUP(F527,purchase!F:F,purchase!B:B,""))</f>
        <v/>
      </c>
      <c r="E527" s="26">
        <f>IF(F527="","",_xlfn.XLOOKUP(F527,purchase!F:F,purchase!C:C,""))</f>
        <v/>
      </c>
      <c r="F527" s="4" t="n"/>
      <c r="G527" s="10">
        <f>IF(H527="NRFC","Natural Rubber Field Coagulam","")</f>
        <v/>
      </c>
      <c r="H527" s="10">
        <f>IF(F527="","",_xlfn.XLOOKUP(F527,purchase!F:F,purchase!E:E,""))</f>
        <v/>
      </c>
      <c r="I527" s="10">
        <f>IF(J527="ISNR20","Natural Rubber-TSNR (ISNR-20)","")</f>
        <v/>
      </c>
      <c r="J527" s="10">
        <f>IF(H527="NRFC","ISNR20","")</f>
        <v/>
      </c>
      <c r="K527" s="35">
        <f>_xlfn.SINGLE(IF(F527="","",_xlfn.XLOOKUP(F527,purchase!F:F,purchase!N:N,"")))</f>
        <v/>
      </c>
      <c r="L527" s="4" t="n"/>
      <c r="M527" s="86" t="n"/>
      <c r="N527" s="35">
        <f>IF(F527="","",
MAX(0,
_xlfn.XLOOKUP(F527,purchase!F:F,purchase!N:N,"")
-
SUMIFS(L:L,F:F,F527)))</f>
        <v/>
      </c>
      <c r="O527" s="35">
        <f>IF(OR(L527="",M527=""),"",L527-M527)</f>
        <v/>
      </c>
      <c r="P527" s="89">
        <f>_xlfn.SINGLE(IF(F527="","",_xlfn.XLOOKUP(F527,purchase!F:F,purchase!O:O,"")))</f>
        <v/>
      </c>
      <c r="Q527" s="83">
        <f>IF(OR(L527="",M527=""),"",M527/L527)</f>
        <v/>
      </c>
      <c r="R527" s="91">
        <f>IF(OR(P527="",Q527=""),"",Q527-P527)</f>
        <v/>
      </c>
    </row>
    <row r="528">
      <c r="A528" s="25" t="n">
        <v>524</v>
      </c>
      <c r="B528" s="26">
        <f>IF(OR(C528="",F528=""),"",
"PRD-" &amp;
TEXT(DAY(C528),"00") &amp;
CHOOSE(MONTH(C528),"A","B","C","D","E","F","G","H","I","J","K","L") &amp;
TEXT(YEAR(C528),"00") &amp;
"-" &amp;
RIGHT(F528,4))</f>
        <v/>
      </c>
      <c r="C528" s="27" t="n"/>
      <c r="D528" s="26">
        <f>IF(F528="","",_xlfn.XLOOKUP(F528,purchase!F:F,purchase!B:B,""))</f>
        <v/>
      </c>
      <c r="E528" s="26">
        <f>IF(F528="","",_xlfn.XLOOKUP(F528,purchase!F:F,purchase!C:C,""))</f>
        <v/>
      </c>
      <c r="F528" s="4" t="n"/>
      <c r="G528" s="10">
        <f>IF(H528="NRFC","Natural Rubber Field Coagulam","")</f>
        <v/>
      </c>
      <c r="H528" s="10">
        <f>IF(F528="","",_xlfn.XLOOKUP(F528,purchase!F:F,purchase!E:E,""))</f>
        <v/>
      </c>
      <c r="I528" s="10">
        <f>IF(J528="ISNR20","Natural Rubber-TSNR (ISNR-20)","")</f>
        <v/>
      </c>
      <c r="J528" s="10">
        <f>IF(H528="NRFC","ISNR20","")</f>
        <v/>
      </c>
      <c r="K528" s="35">
        <f>_xlfn.SINGLE(IF(F528="","",_xlfn.XLOOKUP(F528,purchase!F:F,purchase!N:N,"")))</f>
        <v/>
      </c>
      <c r="L528" s="4" t="n"/>
      <c r="M528" s="86" t="n"/>
      <c r="N528" s="35">
        <f>IF(F528="","",
MAX(0,
_xlfn.XLOOKUP(F528,purchase!F:F,purchase!N:N,"")
-
SUMIFS(L:L,F:F,F528)))</f>
        <v/>
      </c>
      <c r="O528" s="35">
        <f>IF(OR(L528="",M528=""),"",L528-M528)</f>
        <v/>
      </c>
      <c r="P528" s="89">
        <f>_xlfn.SINGLE(IF(F528="","",_xlfn.XLOOKUP(F528,purchase!F:F,purchase!O:O,"")))</f>
        <v/>
      </c>
      <c r="Q528" s="83">
        <f>IF(OR(L528="",M528=""),"",M528/L528)</f>
        <v/>
      </c>
      <c r="R528" s="91">
        <f>IF(OR(P528="",Q528=""),"",Q528-P528)</f>
        <v/>
      </c>
    </row>
    <row r="529">
      <c r="A529" s="25" t="n">
        <v>525</v>
      </c>
      <c r="B529" s="26">
        <f>IF(OR(C529="",F529=""),"",
"PRD-" &amp;
TEXT(DAY(C529),"00") &amp;
CHOOSE(MONTH(C529),"A","B","C","D","E","F","G","H","I","J","K","L") &amp;
TEXT(YEAR(C529),"00") &amp;
"-" &amp;
RIGHT(F529,4))</f>
        <v/>
      </c>
      <c r="C529" s="27" t="n"/>
      <c r="D529" s="26">
        <f>IF(F529="","",_xlfn.XLOOKUP(F529,purchase!F:F,purchase!B:B,""))</f>
        <v/>
      </c>
      <c r="E529" s="26">
        <f>IF(F529="","",_xlfn.XLOOKUP(F529,purchase!F:F,purchase!C:C,""))</f>
        <v/>
      </c>
      <c r="F529" s="4" t="n"/>
      <c r="G529" s="10">
        <f>IF(H529="NRFC","Natural Rubber Field Coagulam","")</f>
        <v/>
      </c>
      <c r="H529" s="10">
        <f>IF(F529="","",_xlfn.XLOOKUP(F529,purchase!F:F,purchase!E:E,""))</f>
        <v/>
      </c>
      <c r="I529" s="10">
        <f>IF(J529="ISNR20","Natural Rubber-TSNR (ISNR-20)","")</f>
        <v/>
      </c>
      <c r="J529" s="10">
        <f>IF(H529="NRFC","ISNR20","")</f>
        <v/>
      </c>
      <c r="K529" s="35">
        <f>_xlfn.SINGLE(IF(F529="","",_xlfn.XLOOKUP(F529,purchase!F:F,purchase!N:N,"")))</f>
        <v/>
      </c>
      <c r="L529" s="4" t="n"/>
      <c r="M529" s="86" t="n"/>
      <c r="N529" s="35">
        <f>IF(F529="","",
MAX(0,
_xlfn.XLOOKUP(F529,purchase!F:F,purchase!N:N,"")
-
SUMIFS(L:L,F:F,F529)))</f>
        <v/>
      </c>
      <c r="O529" s="35">
        <f>IF(OR(L529="",M529=""),"",L529-M529)</f>
        <v/>
      </c>
      <c r="P529" s="89">
        <f>_xlfn.SINGLE(IF(F529="","",_xlfn.XLOOKUP(F529,purchase!F:F,purchase!O:O,"")))</f>
        <v/>
      </c>
      <c r="Q529" s="83">
        <f>IF(OR(L529="",M529=""),"",M529/L529)</f>
        <v/>
      </c>
      <c r="R529" s="91">
        <f>IF(OR(P529="",Q529=""),"",Q529-P529)</f>
        <v/>
      </c>
    </row>
    <row r="530">
      <c r="A530" s="25" t="n">
        <v>526</v>
      </c>
      <c r="B530" s="26">
        <f>IF(OR(C530="",F530=""),"",
"PRD-" &amp;
TEXT(DAY(C530),"00") &amp;
CHOOSE(MONTH(C530),"A","B","C","D","E","F","G","H","I","J","K","L") &amp;
TEXT(YEAR(C530),"00") &amp;
"-" &amp;
RIGHT(F530,4))</f>
        <v/>
      </c>
      <c r="C530" s="27" t="n"/>
      <c r="D530" s="26">
        <f>IF(F530="","",_xlfn.XLOOKUP(F530,purchase!F:F,purchase!B:B,""))</f>
        <v/>
      </c>
      <c r="E530" s="26">
        <f>IF(F530="","",_xlfn.XLOOKUP(F530,purchase!F:F,purchase!C:C,""))</f>
        <v/>
      </c>
      <c r="F530" s="4" t="n"/>
      <c r="G530" s="10">
        <f>IF(H530="NRFC","Natural Rubber Field Coagulam","")</f>
        <v/>
      </c>
      <c r="H530" s="10">
        <f>IF(F530="","",_xlfn.XLOOKUP(F530,purchase!F:F,purchase!E:E,""))</f>
        <v/>
      </c>
      <c r="I530" s="10">
        <f>IF(J530="ISNR20","Natural Rubber-TSNR (ISNR-20)","")</f>
        <v/>
      </c>
      <c r="J530" s="10">
        <f>IF(H530="NRFC","ISNR20","")</f>
        <v/>
      </c>
      <c r="K530" s="35">
        <f>_xlfn.SINGLE(IF(F530="","",_xlfn.XLOOKUP(F530,purchase!F:F,purchase!N:N,"")))</f>
        <v/>
      </c>
      <c r="L530" s="4" t="n"/>
      <c r="M530" s="86" t="n"/>
      <c r="N530" s="35">
        <f>IF(F530="","",
MAX(0,
_xlfn.XLOOKUP(F530,purchase!F:F,purchase!N:N,"")
-
SUMIFS(L:L,F:F,F530)))</f>
        <v/>
      </c>
      <c r="O530" s="35">
        <f>IF(OR(L530="",M530=""),"",L530-M530)</f>
        <v/>
      </c>
      <c r="P530" s="89">
        <f>_xlfn.SINGLE(IF(F530="","",_xlfn.XLOOKUP(F530,purchase!F:F,purchase!O:O,"")))</f>
        <v/>
      </c>
      <c r="Q530" s="83">
        <f>IF(OR(L530="",M530=""),"",M530/L530)</f>
        <v/>
      </c>
      <c r="R530" s="91">
        <f>IF(OR(P530="",Q530=""),"",Q530-P530)</f>
        <v/>
      </c>
    </row>
    <row r="531">
      <c r="A531" s="25" t="n">
        <v>527</v>
      </c>
      <c r="B531" s="26">
        <f>IF(OR(C531="",F531=""),"",
"PRD-" &amp;
TEXT(DAY(C531),"00") &amp;
CHOOSE(MONTH(C531),"A","B","C","D","E","F","G","H","I","J","K","L") &amp;
TEXT(YEAR(C531),"00") &amp;
"-" &amp;
RIGHT(F531,4))</f>
        <v/>
      </c>
      <c r="C531" s="27" t="n"/>
      <c r="D531" s="26">
        <f>IF(F531="","",_xlfn.XLOOKUP(F531,purchase!F:F,purchase!B:B,""))</f>
        <v/>
      </c>
      <c r="E531" s="26">
        <f>IF(F531="","",_xlfn.XLOOKUP(F531,purchase!F:F,purchase!C:C,""))</f>
        <v/>
      </c>
      <c r="F531" s="4" t="n"/>
      <c r="G531" s="10">
        <f>IF(H531="NRFC","Natural Rubber Field Coagulam","")</f>
        <v/>
      </c>
      <c r="H531" s="10">
        <f>IF(F531="","",_xlfn.XLOOKUP(F531,purchase!F:F,purchase!E:E,""))</f>
        <v/>
      </c>
      <c r="I531" s="10">
        <f>IF(J531="ISNR20","Natural Rubber-TSNR (ISNR-20)","")</f>
        <v/>
      </c>
      <c r="J531" s="10">
        <f>IF(H531="NRFC","ISNR20","")</f>
        <v/>
      </c>
      <c r="K531" s="35">
        <f>_xlfn.SINGLE(IF(F531="","",_xlfn.XLOOKUP(F531,purchase!F:F,purchase!N:N,"")))</f>
        <v/>
      </c>
      <c r="L531" s="4" t="n"/>
      <c r="M531" s="86" t="n"/>
      <c r="N531" s="35">
        <f>IF(F531="","",
MAX(0,
_xlfn.XLOOKUP(F531,purchase!F:F,purchase!N:N,"")
-
SUMIFS(L:L,F:F,F531)))</f>
        <v/>
      </c>
      <c r="O531" s="35">
        <f>IF(OR(L531="",M531=""),"",L531-M531)</f>
        <v/>
      </c>
      <c r="P531" s="89">
        <f>_xlfn.SINGLE(IF(F531="","",_xlfn.XLOOKUP(F531,purchase!F:F,purchase!O:O,"")))</f>
        <v/>
      </c>
      <c r="Q531" s="83">
        <f>IF(OR(L531="",M531=""),"",M531/L531)</f>
        <v/>
      </c>
      <c r="R531" s="91">
        <f>IF(OR(P531="",Q531=""),"",Q531-P531)</f>
        <v/>
      </c>
    </row>
    <row r="532">
      <c r="A532" s="25" t="n">
        <v>528</v>
      </c>
      <c r="B532" s="26">
        <f>IF(OR(C532="",F532=""),"",
"PRD-" &amp;
TEXT(DAY(C532),"00") &amp;
CHOOSE(MONTH(C532),"A","B","C","D","E","F","G","H","I","J","K","L") &amp;
TEXT(YEAR(C532),"00") &amp;
"-" &amp;
RIGHT(F532,4))</f>
        <v/>
      </c>
      <c r="C532" s="27" t="n"/>
      <c r="D532" s="26">
        <f>IF(F532="","",_xlfn.XLOOKUP(F532,purchase!F:F,purchase!B:B,""))</f>
        <v/>
      </c>
      <c r="E532" s="26">
        <f>IF(F532="","",_xlfn.XLOOKUP(F532,purchase!F:F,purchase!C:C,""))</f>
        <v/>
      </c>
      <c r="F532" s="4" t="n"/>
      <c r="G532" s="10">
        <f>IF(H532="NRFC","Natural Rubber Field Coagulam","")</f>
        <v/>
      </c>
      <c r="H532" s="10">
        <f>IF(F532="","",_xlfn.XLOOKUP(F532,purchase!F:F,purchase!E:E,""))</f>
        <v/>
      </c>
      <c r="I532" s="10">
        <f>IF(J532="ISNR20","Natural Rubber-TSNR (ISNR-20)","")</f>
        <v/>
      </c>
      <c r="J532" s="10">
        <f>IF(H532="NRFC","ISNR20","")</f>
        <v/>
      </c>
      <c r="K532" s="35">
        <f>_xlfn.SINGLE(IF(F532="","",_xlfn.XLOOKUP(F532,purchase!F:F,purchase!N:N,"")))</f>
        <v/>
      </c>
      <c r="L532" s="4" t="n"/>
      <c r="M532" s="86" t="n"/>
      <c r="N532" s="35">
        <f>IF(F532="","",
MAX(0,
_xlfn.XLOOKUP(F532,purchase!F:F,purchase!N:N,"")
-
SUMIFS(L:L,F:F,F532)))</f>
        <v/>
      </c>
      <c r="O532" s="35">
        <f>IF(OR(L532="",M532=""),"",L532-M532)</f>
        <v/>
      </c>
      <c r="P532" s="89">
        <f>_xlfn.SINGLE(IF(F532="","",_xlfn.XLOOKUP(F532,purchase!F:F,purchase!O:O,"")))</f>
        <v/>
      </c>
      <c r="Q532" s="83">
        <f>IF(OR(L532="",M532=""),"",M532/L532)</f>
        <v/>
      </c>
      <c r="R532" s="91">
        <f>IF(OR(P532="",Q532=""),"",Q532-P532)</f>
        <v/>
      </c>
    </row>
    <row r="533">
      <c r="A533" s="25" t="n">
        <v>529</v>
      </c>
      <c r="B533" s="26">
        <f>IF(OR(C533="",F533=""),"",
"PRD-" &amp;
TEXT(DAY(C533),"00") &amp;
CHOOSE(MONTH(C533),"A","B","C","D","E","F","G","H","I","J","K","L") &amp;
TEXT(YEAR(C533),"00") &amp;
"-" &amp;
RIGHT(F533,4))</f>
        <v/>
      </c>
      <c r="C533" s="27" t="n"/>
      <c r="D533" s="26">
        <f>IF(F533="","",_xlfn.XLOOKUP(F533,purchase!F:F,purchase!B:B,""))</f>
        <v/>
      </c>
      <c r="E533" s="26">
        <f>IF(F533="","",_xlfn.XLOOKUP(F533,purchase!F:F,purchase!C:C,""))</f>
        <v/>
      </c>
      <c r="F533" s="4" t="n"/>
      <c r="G533" s="10">
        <f>IF(H533="NRFC","Natural Rubber Field Coagulam","")</f>
        <v/>
      </c>
      <c r="H533" s="10">
        <f>IF(F533="","",_xlfn.XLOOKUP(F533,purchase!F:F,purchase!E:E,""))</f>
        <v/>
      </c>
      <c r="I533" s="10">
        <f>IF(J533="ISNR20","Natural Rubber-TSNR (ISNR-20)","")</f>
        <v/>
      </c>
      <c r="J533" s="10">
        <f>IF(H533="NRFC","ISNR20","")</f>
        <v/>
      </c>
      <c r="K533" s="35">
        <f>_xlfn.SINGLE(IF(F533="","",_xlfn.XLOOKUP(F533,purchase!F:F,purchase!N:N,"")))</f>
        <v/>
      </c>
      <c r="L533" s="4" t="n"/>
      <c r="M533" s="86" t="n"/>
      <c r="N533" s="35">
        <f>IF(F533="","",
MAX(0,
_xlfn.XLOOKUP(F533,purchase!F:F,purchase!N:N,"")
-
SUMIFS(L:L,F:F,F533)))</f>
        <v/>
      </c>
      <c r="O533" s="35">
        <f>IF(OR(L533="",M533=""),"",L533-M533)</f>
        <v/>
      </c>
      <c r="P533" s="89">
        <f>_xlfn.SINGLE(IF(F533="","",_xlfn.XLOOKUP(F533,purchase!F:F,purchase!O:O,"")))</f>
        <v/>
      </c>
      <c r="Q533" s="83">
        <f>IF(OR(L533="",M533=""),"",M533/L533)</f>
        <v/>
      </c>
      <c r="R533" s="91">
        <f>IF(OR(P533="",Q533=""),"",Q533-P533)</f>
        <v/>
      </c>
    </row>
    <row r="534">
      <c r="A534" s="25" t="n">
        <v>530</v>
      </c>
      <c r="B534" s="26">
        <f>IF(OR(C534="",F534=""),"",
"PRD-" &amp;
TEXT(DAY(C534),"00") &amp;
CHOOSE(MONTH(C534),"A","B","C","D","E","F","G","H","I","J","K","L") &amp;
TEXT(YEAR(C534),"00") &amp;
"-" &amp;
RIGHT(F534,4))</f>
        <v/>
      </c>
      <c r="C534" s="27" t="n"/>
      <c r="D534" s="26">
        <f>IF(F534="","",_xlfn.XLOOKUP(F534,purchase!F:F,purchase!B:B,""))</f>
        <v/>
      </c>
      <c r="E534" s="26">
        <f>IF(F534="","",_xlfn.XLOOKUP(F534,purchase!F:F,purchase!C:C,""))</f>
        <v/>
      </c>
      <c r="F534" s="4" t="n"/>
      <c r="G534" s="10">
        <f>IF(H534="NRFC","Natural Rubber Field Coagulam","")</f>
        <v/>
      </c>
      <c r="H534" s="10">
        <f>IF(F534="","",_xlfn.XLOOKUP(F534,purchase!F:F,purchase!E:E,""))</f>
        <v/>
      </c>
      <c r="I534" s="10">
        <f>IF(J534="ISNR20","Natural Rubber-TSNR (ISNR-20)","")</f>
        <v/>
      </c>
      <c r="J534" s="10">
        <f>IF(H534="NRFC","ISNR20","")</f>
        <v/>
      </c>
      <c r="K534" s="35">
        <f>_xlfn.SINGLE(IF(F534="","",_xlfn.XLOOKUP(F534,purchase!F:F,purchase!N:N,"")))</f>
        <v/>
      </c>
      <c r="L534" s="4" t="n"/>
      <c r="M534" s="86" t="n"/>
      <c r="N534" s="35">
        <f>IF(F534="","",
MAX(0,
_xlfn.XLOOKUP(F534,purchase!F:F,purchase!N:N,"")
-
SUMIFS(L:L,F:F,F534)))</f>
        <v/>
      </c>
      <c r="O534" s="35">
        <f>IF(OR(L534="",M534=""),"",L534-M534)</f>
        <v/>
      </c>
      <c r="P534" s="89">
        <f>_xlfn.SINGLE(IF(F534="","",_xlfn.XLOOKUP(F534,purchase!F:F,purchase!O:O,"")))</f>
        <v/>
      </c>
      <c r="Q534" s="83">
        <f>IF(OR(L534="",M534=""),"",M534/L534)</f>
        <v/>
      </c>
      <c r="R534" s="91">
        <f>IF(OR(P534="",Q534=""),"",Q534-P534)</f>
        <v/>
      </c>
    </row>
    <row r="535">
      <c r="A535" s="25" t="n">
        <v>531</v>
      </c>
      <c r="B535" s="26">
        <f>IF(OR(C535="",F535=""),"",
"PRD-" &amp;
TEXT(DAY(C535),"00") &amp;
CHOOSE(MONTH(C535),"A","B","C","D","E","F","G","H","I","J","K","L") &amp;
TEXT(YEAR(C535),"00") &amp;
"-" &amp;
RIGHT(F535,4))</f>
        <v/>
      </c>
      <c r="C535" s="27" t="n"/>
      <c r="D535" s="26">
        <f>IF(F535="","",_xlfn.XLOOKUP(F535,purchase!F:F,purchase!B:B,""))</f>
        <v/>
      </c>
      <c r="E535" s="26">
        <f>IF(F535="","",_xlfn.XLOOKUP(F535,purchase!F:F,purchase!C:C,""))</f>
        <v/>
      </c>
      <c r="F535" s="4" t="n"/>
      <c r="G535" s="10">
        <f>IF(H535="NRFC","Natural Rubber Field Coagulam","")</f>
        <v/>
      </c>
      <c r="H535" s="10">
        <f>IF(F535="","",_xlfn.XLOOKUP(F535,purchase!F:F,purchase!E:E,""))</f>
        <v/>
      </c>
      <c r="I535" s="10">
        <f>IF(J535="ISNR20","Natural Rubber-TSNR (ISNR-20)","")</f>
        <v/>
      </c>
      <c r="J535" s="10">
        <f>IF(H535="NRFC","ISNR20","")</f>
        <v/>
      </c>
      <c r="K535" s="35">
        <f>_xlfn.SINGLE(IF(F535="","",_xlfn.XLOOKUP(F535,purchase!F:F,purchase!N:N,"")))</f>
        <v/>
      </c>
      <c r="L535" s="4" t="n"/>
      <c r="M535" s="86" t="n"/>
      <c r="N535" s="35">
        <f>IF(F535="","",
MAX(0,
_xlfn.XLOOKUP(F535,purchase!F:F,purchase!N:N,"")
-
SUMIFS(L:L,F:F,F535)))</f>
        <v/>
      </c>
      <c r="O535" s="35">
        <f>IF(OR(L535="",M535=""),"",L535-M535)</f>
        <v/>
      </c>
      <c r="P535" s="89">
        <f>_xlfn.SINGLE(IF(F535="","",_xlfn.XLOOKUP(F535,purchase!F:F,purchase!O:O,"")))</f>
        <v/>
      </c>
      <c r="Q535" s="83">
        <f>IF(OR(L535="",M535=""),"",M535/L535)</f>
        <v/>
      </c>
      <c r="R535" s="91">
        <f>IF(OR(P535="",Q535=""),"",Q535-P535)</f>
        <v/>
      </c>
    </row>
    <row r="536">
      <c r="A536" s="25" t="n">
        <v>532</v>
      </c>
      <c r="B536" s="26">
        <f>IF(OR(C536="",F536=""),"",
"PRD-" &amp;
TEXT(DAY(C536),"00") &amp;
CHOOSE(MONTH(C536),"A","B","C","D","E","F","G","H","I","J","K","L") &amp;
TEXT(YEAR(C536),"00") &amp;
"-" &amp;
RIGHT(F536,4))</f>
        <v/>
      </c>
      <c r="C536" s="27" t="n"/>
      <c r="D536" s="26">
        <f>IF(F536="","",_xlfn.XLOOKUP(F536,purchase!F:F,purchase!B:B,""))</f>
        <v/>
      </c>
      <c r="E536" s="26">
        <f>IF(F536="","",_xlfn.XLOOKUP(F536,purchase!F:F,purchase!C:C,""))</f>
        <v/>
      </c>
      <c r="F536" s="4" t="n"/>
      <c r="G536" s="10">
        <f>IF(H536="NRFC","Natural Rubber Field Coagulam","")</f>
        <v/>
      </c>
      <c r="H536" s="10">
        <f>IF(F536="","",_xlfn.XLOOKUP(F536,purchase!F:F,purchase!E:E,""))</f>
        <v/>
      </c>
      <c r="I536" s="10">
        <f>IF(J536="ISNR20","Natural Rubber-TSNR (ISNR-20)","")</f>
        <v/>
      </c>
      <c r="J536" s="10">
        <f>IF(H536="NRFC","ISNR20","")</f>
        <v/>
      </c>
      <c r="K536" s="35">
        <f>_xlfn.SINGLE(IF(F536="","",_xlfn.XLOOKUP(F536,purchase!F:F,purchase!N:N,"")))</f>
        <v/>
      </c>
      <c r="L536" s="4" t="n"/>
      <c r="M536" s="86" t="n"/>
      <c r="N536" s="35">
        <f>IF(F536="","",
MAX(0,
_xlfn.XLOOKUP(F536,purchase!F:F,purchase!N:N,"")
-
SUMIFS(L:L,F:F,F536)))</f>
        <v/>
      </c>
      <c r="O536" s="35">
        <f>IF(OR(L536="",M536=""),"",L536-M536)</f>
        <v/>
      </c>
      <c r="P536" s="89">
        <f>_xlfn.SINGLE(IF(F536="","",_xlfn.XLOOKUP(F536,purchase!F:F,purchase!O:O,"")))</f>
        <v/>
      </c>
      <c r="Q536" s="83">
        <f>IF(OR(L536="",M536=""),"",M536/L536)</f>
        <v/>
      </c>
      <c r="R536" s="91">
        <f>IF(OR(P536="",Q536=""),"",Q536-P536)</f>
        <v/>
      </c>
    </row>
    <row r="537">
      <c r="A537" s="25" t="n">
        <v>533</v>
      </c>
      <c r="B537" s="26">
        <f>IF(OR(C537="",F537=""),"",
"PRD-" &amp;
TEXT(DAY(C537),"00") &amp;
CHOOSE(MONTH(C537),"A","B","C","D","E","F","G","H","I","J","K","L") &amp;
TEXT(YEAR(C537),"00") &amp;
"-" &amp;
RIGHT(F537,4))</f>
        <v/>
      </c>
      <c r="C537" s="27" t="n"/>
      <c r="D537" s="26">
        <f>IF(F537="","",_xlfn.XLOOKUP(F537,purchase!F:F,purchase!B:B,""))</f>
        <v/>
      </c>
      <c r="E537" s="26">
        <f>IF(F537="","",_xlfn.XLOOKUP(F537,purchase!F:F,purchase!C:C,""))</f>
        <v/>
      </c>
      <c r="F537" s="4" t="n"/>
      <c r="G537" s="10">
        <f>IF(H537="NRFC","Natural Rubber Field Coagulam","")</f>
        <v/>
      </c>
      <c r="H537" s="10">
        <f>IF(F537="","",_xlfn.XLOOKUP(F537,purchase!F:F,purchase!E:E,""))</f>
        <v/>
      </c>
      <c r="I537" s="10">
        <f>IF(J537="ISNR20","Natural Rubber-TSNR (ISNR-20)","")</f>
        <v/>
      </c>
      <c r="J537" s="10">
        <f>IF(H537="NRFC","ISNR20","")</f>
        <v/>
      </c>
      <c r="K537" s="35">
        <f>_xlfn.SINGLE(IF(F537="","",_xlfn.XLOOKUP(F537,purchase!F:F,purchase!N:N,"")))</f>
        <v/>
      </c>
      <c r="L537" s="4" t="n"/>
      <c r="M537" s="86" t="n"/>
      <c r="N537" s="35">
        <f>IF(F537="","",
MAX(0,
_xlfn.XLOOKUP(F537,purchase!F:F,purchase!N:N,"")
-
SUMIFS(L:L,F:F,F537)))</f>
        <v/>
      </c>
      <c r="O537" s="35">
        <f>IF(OR(L537="",M537=""),"",L537-M537)</f>
        <v/>
      </c>
      <c r="P537" s="89">
        <f>_xlfn.SINGLE(IF(F537="","",_xlfn.XLOOKUP(F537,purchase!F:F,purchase!O:O,"")))</f>
        <v/>
      </c>
      <c r="Q537" s="83">
        <f>IF(OR(L537="",M537=""),"",M537/L537)</f>
        <v/>
      </c>
      <c r="R537" s="91">
        <f>IF(OR(P537="",Q537=""),"",Q537-P537)</f>
        <v/>
      </c>
    </row>
    <row r="538">
      <c r="A538" s="25" t="n">
        <v>534</v>
      </c>
      <c r="B538" s="26">
        <f>IF(OR(C538="",F538=""),"",
"PRD-" &amp;
TEXT(DAY(C538),"00") &amp;
CHOOSE(MONTH(C538),"A","B","C","D","E","F","G","H","I","J","K","L") &amp;
TEXT(YEAR(C538),"00") &amp;
"-" &amp;
RIGHT(F538,4))</f>
        <v/>
      </c>
      <c r="C538" s="27" t="n"/>
      <c r="D538" s="26">
        <f>IF(F538="","",_xlfn.XLOOKUP(F538,purchase!F:F,purchase!B:B,""))</f>
        <v/>
      </c>
      <c r="E538" s="26">
        <f>IF(F538="","",_xlfn.XLOOKUP(F538,purchase!F:F,purchase!C:C,""))</f>
        <v/>
      </c>
      <c r="F538" s="4" t="n"/>
      <c r="G538" s="10">
        <f>IF(H538="NRFC","Natural Rubber Field Coagulam","")</f>
        <v/>
      </c>
      <c r="H538" s="10">
        <f>IF(F538="","",_xlfn.XLOOKUP(F538,purchase!F:F,purchase!E:E,""))</f>
        <v/>
      </c>
      <c r="I538" s="10">
        <f>IF(J538="ISNR20","Natural Rubber-TSNR (ISNR-20)","")</f>
        <v/>
      </c>
      <c r="J538" s="10">
        <f>IF(H538="NRFC","ISNR20","")</f>
        <v/>
      </c>
      <c r="K538" s="35">
        <f>_xlfn.SINGLE(IF(F538="","",_xlfn.XLOOKUP(F538,purchase!F:F,purchase!N:N,"")))</f>
        <v/>
      </c>
      <c r="L538" s="4" t="n"/>
      <c r="M538" s="86" t="n"/>
      <c r="N538" s="35">
        <f>IF(F538="","",
MAX(0,
_xlfn.XLOOKUP(F538,purchase!F:F,purchase!N:N,"")
-
SUMIFS(L:L,F:F,F538)))</f>
        <v/>
      </c>
      <c r="O538" s="35">
        <f>IF(OR(L538="",M538=""),"",L538-M538)</f>
        <v/>
      </c>
      <c r="P538" s="89">
        <f>_xlfn.SINGLE(IF(F538="","",_xlfn.XLOOKUP(F538,purchase!F:F,purchase!O:O,"")))</f>
        <v/>
      </c>
      <c r="Q538" s="83">
        <f>IF(OR(L538="",M538=""),"",M538/L538)</f>
        <v/>
      </c>
      <c r="R538" s="91">
        <f>IF(OR(P538="",Q538=""),"",Q538-P538)</f>
        <v/>
      </c>
    </row>
    <row r="539">
      <c r="A539" s="25" t="n">
        <v>535</v>
      </c>
      <c r="B539" s="26">
        <f>IF(OR(C539="",F539=""),"",
"PRD-" &amp;
TEXT(DAY(C539),"00") &amp;
CHOOSE(MONTH(C539),"A","B","C","D","E","F","G","H","I","J","K","L") &amp;
TEXT(YEAR(C539),"00") &amp;
"-" &amp;
RIGHT(F539,4))</f>
        <v/>
      </c>
      <c r="C539" s="27" t="n"/>
      <c r="D539" s="26">
        <f>IF(F539="","",_xlfn.XLOOKUP(F539,purchase!F:F,purchase!B:B,""))</f>
        <v/>
      </c>
      <c r="E539" s="26">
        <f>IF(F539="","",_xlfn.XLOOKUP(F539,purchase!F:F,purchase!C:C,""))</f>
        <v/>
      </c>
      <c r="F539" s="4" t="n"/>
      <c r="G539" s="10">
        <f>IF(H539="NRFC","Natural Rubber Field Coagulam","")</f>
        <v/>
      </c>
      <c r="H539" s="10">
        <f>IF(F539="","",_xlfn.XLOOKUP(F539,purchase!F:F,purchase!E:E,""))</f>
        <v/>
      </c>
      <c r="I539" s="10">
        <f>IF(J539="ISNR20","Natural Rubber-TSNR (ISNR-20)","")</f>
        <v/>
      </c>
      <c r="J539" s="10">
        <f>IF(H539="NRFC","ISNR20","")</f>
        <v/>
      </c>
      <c r="K539" s="35">
        <f>_xlfn.SINGLE(IF(F539="","",_xlfn.XLOOKUP(F539,purchase!F:F,purchase!N:N,"")))</f>
        <v/>
      </c>
      <c r="L539" s="4" t="n"/>
      <c r="M539" s="86" t="n"/>
      <c r="N539" s="35">
        <f>IF(F539="","",
MAX(0,
_xlfn.XLOOKUP(F539,purchase!F:F,purchase!N:N,"")
-
SUMIFS(L:L,F:F,F539)))</f>
        <v/>
      </c>
      <c r="O539" s="35">
        <f>IF(OR(L539="",M539=""),"",L539-M539)</f>
        <v/>
      </c>
      <c r="P539" s="89">
        <f>_xlfn.SINGLE(IF(F539="","",_xlfn.XLOOKUP(F539,purchase!F:F,purchase!O:O,"")))</f>
        <v/>
      </c>
      <c r="Q539" s="83">
        <f>IF(OR(L539="",M539=""),"",M539/L539)</f>
        <v/>
      </c>
      <c r="R539" s="91">
        <f>IF(OR(P539="",Q539=""),"",Q539-P539)</f>
        <v/>
      </c>
    </row>
    <row r="540">
      <c r="A540" s="25" t="n">
        <v>536</v>
      </c>
      <c r="B540" s="26">
        <f>IF(OR(C540="",F540=""),"",
"PRD-" &amp;
TEXT(DAY(C540),"00") &amp;
CHOOSE(MONTH(C540),"A","B","C","D","E","F","G","H","I","J","K","L") &amp;
TEXT(YEAR(C540),"00") &amp;
"-" &amp;
RIGHT(F540,4))</f>
        <v/>
      </c>
      <c r="C540" s="27" t="n"/>
      <c r="D540" s="26">
        <f>IF(F540="","",_xlfn.XLOOKUP(F540,purchase!F:F,purchase!B:B,""))</f>
        <v/>
      </c>
      <c r="E540" s="26">
        <f>IF(F540="","",_xlfn.XLOOKUP(F540,purchase!F:F,purchase!C:C,""))</f>
        <v/>
      </c>
      <c r="F540" s="4" t="n"/>
      <c r="G540" s="10">
        <f>IF(H540="NRFC","Natural Rubber Field Coagulam","")</f>
        <v/>
      </c>
      <c r="H540" s="10">
        <f>IF(F540="","",_xlfn.XLOOKUP(F540,purchase!F:F,purchase!E:E,""))</f>
        <v/>
      </c>
      <c r="I540" s="10">
        <f>IF(J540="ISNR20","Natural Rubber-TSNR (ISNR-20)","")</f>
        <v/>
      </c>
      <c r="J540" s="10">
        <f>IF(H540="NRFC","ISNR20","")</f>
        <v/>
      </c>
      <c r="K540" s="35">
        <f>_xlfn.SINGLE(IF(F540="","",_xlfn.XLOOKUP(F540,purchase!F:F,purchase!N:N,"")))</f>
        <v/>
      </c>
      <c r="L540" s="4" t="n"/>
      <c r="M540" s="86" t="n"/>
      <c r="N540" s="35">
        <f>IF(F540="","",
MAX(0,
_xlfn.XLOOKUP(F540,purchase!F:F,purchase!N:N,"")
-
SUMIFS(L:L,F:F,F540)))</f>
        <v/>
      </c>
      <c r="O540" s="35">
        <f>IF(OR(L540="",M540=""),"",L540-M540)</f>
        <v/>
      </c>
      <c r="P540" s="89">
        <f>_xlfn.SINGLE(IF(F540="","",_xlfn.XLOOKUP(F540,purchase!F:F,purchase!O:O,"")))</f>
        <v/>
      </c>
      <c r="Q540" s="83">
        <f>IF(OR(L540="",M540=""),"",M540/L540)</f>
        <v/>
      </c>
      <c r="R540" s="91">
        <f>IF(OR(P540="",Q540=""),"",Q540-P540)</f>
        <v/>
      </c>
    </row>
    <row r="541">
      <c r="A541" s="25" t="n">
        <v>537</v>
      </c>
      <c r="B541" s="26">
        <f>IF(OR(C541="",F541=""),"",
"PRD-" &amp;
TEXT(DAY(C541),"00") &amp;
CHOOSE(MONTH(C541),"A","B","C","D","E","F","G","H","I","J","K","L") &amp;
TEXT(YEAR(C541),"00") &amp;
"-" &amp;
RIGHT(F541,4))</f>
        <v/>
      </c>
      <c r="C541" s="27" t="n"/>
      <c r="D541" s="26">
        <f>IF(F541="","",_xlfn.XLOOKUP(F541,purchase!F:F,purchase!B:B,""))</f>
        <v/>
      </c>
      <c r="E541" s="26">
        <f>IF(F541="","",_xlfn.XLOOKUP(F541,purchase!F:F,purchase!C:C,""))</f>
        <v/>
      </c>
      <c r="F541" s="4" t="n"/>
      <c r="G541" s="10">
        <f>IF(H541="NRFC","Natural Rubber Field Coagulam","")</f>
        <v/>
      </c>
      <c r="H541" s="10">
        <f>IF(F541="","",_xlfn.XLOOKUP(F541,purchase!F:F,purchase!E:E,""))</f>
        <v/>
      </c>
      <c r="I541" s="10">
        <f>IF(J541="ISNR20","Natural Rubber-TSNR (ISNR-20)","")</f>
        <v/>
      </c>
      <c r="J541" s="10">
        <f>IF(H541="NRFC","ISNR20","")</f>
        <v/>
      </c>
      <c r="K541" s="35">
        <f>_xlfn.SINGLE(IF(F541="","",_xlfn.XLOOKUP(F541,purchase!F:F,purchase!N:N,"")))</f>
        <v/>
      </c>
      <c r="L541" s="4" t="n"/>
      <c r="M541" s="86" t="n"/>
      <c r="N541" s="35">
        <f>IF(F541="","",
MAX(0,
_xlfn.XLOOKUP(F541,purchase!F:F,purchase!N:N,"")
-
SUMIFS(L:L,F:F,F541)))</f>
        <v/>
      </c>
      <c r="O541" s="35">
        <f>IF(OR(L541="",M541=""),"",L541-M541)</f>
        <v/>
      </c>
      <c r="P541" s="89">
        <f>_xlfn.SINGLE(IF(F541="","",_xlfn.XLOOKUP(F541,purchase!F:F,purchase!O:O,"")))</f>
        <v/>
      </c>
      <c r="Q541" s="83">
        <f>IF(OR(L541="",M541=""),"",M541/L541)</f>
        <v/>
      </c>
      <c r="R541" s="91">
        <f>IF(OR(P541="",Q541=""),"",Q541-P541)</f>
        <v/>
      </c>
    </row>
    <row r="542">
      <c r="A542" s="25" t="n">
        <v>538</v>
      </c>
      <c r="B542" s="26">
        <f>IF(OR(C542="",F542=""),"",
"PRD-" &amp;
TEXT(DAY(C542),"00") &amp;
CHOOSE(MONTH(C542),"A","B","C","D","E","F","G","H","I","J","K","L") &amp;
TEXT(YEAR(C542),"00") &amp;
"-" &amp;
RIGHT(F542,4))</f>
        <v/>
      </c>
      <c r="C542" s="27" t="n"/>
      <c r="D542" s="26">
        <f>IF(F542="","",_xlfn.XLOOKUP(F542,purchase!F:F,purchase!B:B,""))</f>
        <v/>
      </c>
      <c r="E542" s="26">
        <f>IF(F542="","",_xlfn.XLOOKUP(F542,purchase!F:F,purchase!C:C,""))</f>
        <v/>
      </c>
      <c r="F542" s="4" t="n"/>
      <c r="G542" s="10">
        <f>IF(H542="NRFC","Natural Rubber Field Coagulam","")</f>
        <v/>
      </c>
      <c r="H542" s="10">
        <f>IF(F542="","",_xlfn.XLOOKUP(F542,purchase!F:F,purchase!E:E,""))</f>
        <v/>
      </c>
      <c r="I542" s="10">
        <f>IF(J542="ISNR20","Natural Rubber-TSNR (ISNR-20)","")</f>
        <v/>
      </c>
      <c r="J542" s="10">
        <f>IF(H542="NRFC","ISNR20","")</f>
        <v/>
      </c>
      <c r="K542" s="35">
        <f>_xlfn.SINGLE(IF(F542="","",_xlfn.XLOOKUP(F542,purchase!F:F,purchase!N:N,"")))</f>
        <v/>
      </c>
      <c r="L542" s="4" t="n"/>
      <c r="M542" s="86" t="n"/>
      <c r="N542" s="35">
        <f>IF(F542="","",
MAX(0,
_xlfn.XLOOKUP(F542,purchase!F:F,purchase!N:N,"")
-
SUMIFS(L:L,F:F,F542)))</f>
        <v/>
      </c>
      <c r="O542" s="35">
        <f>IF(OR(L542="",M542=""),"",L542-M542)</f>
        <v/>
      </c>
      <c r="P542" s="89">
        <f>_xlfn.SINGLE(IF(F542="","",_xlfn.XLOOKUP(F542,purchase!F:F,purchase!O:O,"")))</f>
        <v/>
      </c>
      <c r="Q542" s="83">
        <f>IF(OR(L542="",M542=""),"",M542/L542)</f>
        <v/>
      </c>
      <c r="R542" s="91">
        <f>IF(OR(P542="",Q542=""),"",Q542-P542)</f>
        <v/>
      </c>
    </row>
    <row r="543">
      <c r="A543" s="25" t="n">
        <v>539</v>
      </c>
      <c r="B543" s="26">
        <f>IF(OR(C543="",F543=""),"",
"PRD-" &amp;
TEXT(DAY(C543),"00") &amp;
CHOOSE(MONTH(C543),"A","B","C","D","E","F","G","H","I","J","K","L") &amp;
TEXT(YEAR(C543),"00") &amp;
"-" &amp;
RIGHT(F543,4))</f>
        <v/>
      </c>
      <c r="C543" s="27" t="n"/>
      <c r="D543" s="26">
        <f>IF(F543="","",_xlfn.XLOOKUP(F543,purchase!F:F,purchase!B:B,""))</f>
        <v/>
      </c>
      <c r="E543" s="26">
        <f>IF(F543="","",_xlfn.XLOOKUP(F543,purchase!F:F,purchase!C:C,""))</f>
        <v/>
      </c>
      <c r="F543" s="4" t="n"/>
      <c r="G543" s="10">
        <f>IF(H543="NRFC","Natural Rubber Field Coagulam","")</f>
        <v/>
      </c>
      <c r="H543" s="10">
        <f>IF(F543="","",_xlfn.XLOOKUP(F543,purchase!F:F,purchase!E:E,""))</f>
        <v/>
      </c>
      <c r="I543" s="10">
        <f>IF(J543="ISNR20","Natural Rubber-TSNR (ISNR-20)","")</f>
        <v/>
      </c>
      <c r="J543" s="10">
        <f>IF(H543="NRFC","ISNR20","")</f>
        <v/>
      </c>
      <c r="K543" s="35">
        <f>_xlfn.SINGLE(IF(F543="","",_xlfn.XLOOKUP(F543,purchase!F:F,purchase!N:N,"")))</f>
        <v/>
      </c>
      <c r="L543" s="4" t="n"/>
      <c r="M543" s="86" t="n"/>
      <c r="N543" s="35">
        <f>IF(F543="","",
MAX(0,
_xlfn.XLOOKUP(F543,purchase!F:F,purchase!N:N,"")
-
SUMIFS(L:L,F:F,F543)))</f>
        <v/>
      </c>
      <c r="O543" s="35">
        <f>IF(OR(L543="",M543=""),"",L543-M543)</f>
        <v/>
      </c>
      <c r="P543" s="89">
        <f>_xlfn.SINGLE(IF(F543="","",_xlfn.XLOOKUP(F543,purchase!F:F,purchase!O:O,"")))</f>
        <v/>
      </c>
      <c r="Q543" s="83">
        <f>IF(OR(L543="",M543=""),"",M543/L543)</f>
        <v/>
      </c>
      <c r="R543" s="91">
        <f>IF(OR(P543="",Q543=""),"",Q543-P543)</f>
        <v/>
      </c>
    </row>
    <row r="544">
      <c r="A544" s="25" t="n">
        <v>540</v>
      </c>
      <c r="B544" s="26">
        <f>IF(OR(C544="",F544=""),"",
"PRD-" &amp;
TEXT(DAY(C544),"00") &amp;
CHOOSE(MONTH(C544),"A","B","C","D","E","F","G","H","I","J","K","L") &amp;
TEXT(YEAR(C544),"00") &amp;
"-" &amp;
RIGHT(F544,4))</f>
        <v/>
      </c>
      <c r="C544" s="27" t="n"/>
      <c r="D544" s="26">
        <f>IF(F544="","",_xlfn.XLOOKUP(F544,purchase!F:F,purchase!B:B,""))</f>
        <v/>
      </c>
      <c r="E544" s="26">
        <f>IF(F544="","",_xlfn.XLOOKUP(F544,purchase!F:F,purchase!C:C,""))</f>
        <v/>
      </c>
      <c r="F544" s="4" t="n"/>
      <c r="G544" s="10">
        <f>IF(H544="NRFC","Natural Rubber Field Coagulam","")</f>
        <v/>
      </c>
      <c r="H544" s="10">
        <f>IF(F544="","",_xlfn.XLOOKUP(F544,purchase!F:F,purchase!E:E,""))</f>
        <v/>
      </c>
      <c r="I544" s="10">
        <f>IF(J544="ISNR20","Natural Rubber-TSNR (ISNR-20)","")</f>
        <v/>
      </c>
      <c r="J544" s="10">
        <f>IF(H544="NRFC","ISNR20","")</f>
        <v/>
      </c>
      <c r="K544" s="35">
        <f>_xlfn.SINGLE(IF(F544="","",_xlfn.XLOOKUP(F544,purchase!F:F,purchase!N:N,"")))</f>
        <v/>
      </c>
      <c r="L544" s="4" t="n"/>
      <c r="M544" s="86" t="n"/>
      <c r="N544" s="35">
        <f>IF(F544="","",
MAX(0,
_xlfn.XLOOKUP(F544,purchase!F:F,purchase!N:N,"")
-
SUMIFS(L:L,F:F,F544)))</f>
        <v/>
      </c>
      <c r="O544" s="35">
        <f>IF(OR(L544="",M544=""),"",L544-M544)</f>
        <v/>
      </c>
      <c r="P544" s="89">
        <f>_xlfn.SINGLE(IF(F544="","",_xlfn.XLOOKUP(F544,purchase!F:F,purchase!O:O,"")))</f>
        <v/>
      </c>
      <c r="Q544" s="83">
        <f>IF(OR(L544="",M544=""),"",M544/L544)</f>
        <v/>
      </c>
      <c r="R544" s="91">
        <f>IF(OR(P544="",Q544=""),"",Q544-P544)</f>
        <v/>
      </c>
    </row>
    <row r="545">
      <c r="A545" s="25" t="n">
        <v>541</v>
      </c>
      <c r="B545" s="26">
        <f>IF(OR(C545="",F545=""),"",
"PRD-" &amp;
TEXT(DAY(C545),"00") &amp;
CHOOSE(MONTH(C545),"A","B","C","D","E","F","G","H","I","J","K","L") &amp;
TEXT(YEAR(C545),"00") &amp;
"-" &amp;
RIGHT(F545,4))</f>
        <v/>
      </c>
      <c r="C545" s="27" t="n"/>
      <c r="D545" s="26">
        <f>IF(F545="","",_xlfn.XLOOKUP(F545,purchase!F:F,purchase!B:B,""))</f>
        <v/>
      </c>
      <c r="E545" s="26">
        <f>IF(F545="","",_xlfn.XLOOKUP(F545,purchase!F:F,purchase!C:C,""))</f>
        <v/>
      </c>
      <c r="F545" s="4" t="n"/>
      <c r="G545" s="10">
        <f>IF(H545="NRFC","Natural Rubber Field Coagulam","")</f>
        <v/>
      </c>
      <c r="H545" s="10">
        <f>IF(F545="","",_xlfn.XLOOKUP(F545,purchase!F:F,purchase!E:E,""))</f>
        <v/>
      </c>
      <c r="I545" s="10">
        <f>IF(J545="ISNR20","Natural Rubber-TSNR (ISNR-20)","")</f>
        <v/>
      </c>
      <c r="J545" s="10">
        <f>IF(H545="NRFC","ISNR20","")</f>
        <v/>
      </c>
      <c r="K545" s="35">
        <f>_xlfn.SINGLE(IF(F545="","",_xlfn.XLOOKUP(F545,purchase!F:F,purchase!N:N,"")))</f>
        <v/>
      </c>
      <c r="L545" s="4" t="n"/>
      <c r="M545" s="86" t="n"/>
      <c r="N545" s="35">
        <f>IF(F545="","",
MAX(0,
_xlfn.XLOOKUP(F545,purchase!F:F,purchase!N:N,"")
-
SUMIFS(L:L,F:F,F545)))</f>
        <v/>
      </c>
      <c r="O545" s="35">
        <f>IF(OR(L545="",M545=""),"",L545-M545)</f>
        <v/>
      </c>
      <c r="P545" s="89">
        <f>_xlfn.SINGLE(IF(F545="","",_xlfn.XLOOKUP(F545,purchase!F:F,purchase!O:O,"")))</f>
        <v/>
      </c>
      <c r="Q545" s="83">
        <f>IF(OR(L545="",M545=""),"",M545/L545)</f>
        <v/>
      </c>
      <c r="R545" s="91">
        <f>IF(OR(P545="",Q545=""),"",Q545-P545)</f>
        <v/>
      </c>
    </row>
    <row r="546">
      <c r="A546" s="25" t="n">
        <v>542</v>
      </c>
      <c r="B546" s="26">
        <f>IF(OR(C546="",F546=""),"",
"PRD-" &amp;
TEXT(DAY(C546),"00") &amp;
CHOOSE(MONTH(C546),"A","B","C","D","E","F","G","H","I","J","K","L") &amp;
TEXT(YEAR(C546),"00") &amp;
"-" &amp;
RIGHT(F546,4))</f>
        <v/>
      </c>
      <c r="C546" s="27" t="n"/>
      <c r="D546" s="26">
        <f>IF(F546="","",_xlfn.XLOOKUP(F546,purchase!F:F,purchase!B:B,""))</f>
        <v/>
      </c>
      <c r="E546" s="26">
        <f>IF(F546="","",_xlfn.XLOOKUP(F546,purchase!F:F,purchase!C:C,""))</f>
        <v/>
      </c>
      <c r="F546" s="4" t="n"/>
      <c r="G546" s="10">
        <f>IF(H546="NRFC","Natural Rubber Field Coagulam","")</f>
        <v/>
      </c>
      <c r="H546" s="10">
        <f>IF(F546="","",_xlfn.XLOOKUP(F546,purchase!F:F,purchase!E:E,""))</f>
        <v/>
      </c>
      <c r="I546" s="10">
        <f>IF(J546="ISNR20","Natural Rubber-TSNR (ISNR-20)","")</f>
        <v/>
      </c>
      <c r="J546" s="10">
        <f>IF(H546="NRFC","ISNR20","")</f>
        <v/>
      </c>
      <c r="K546" s="35">
        <f>_xlfn.SINGLE(IF(F546="","",_xlfn.XLOOKUP(F546,purchase!F:F,purchase!N:N,"")))</f>
        <v/>
      </c>
      <c r="L546" s="4" t="n"/>
      <c r="M546" s="86" t="n"/>
      <c r="N546" s="35">
        <f>IF(F546="","",
MAX(0,
_xlfn.XLOOKUP(F546,purchase!F:F,purchase!N:N,"")
-
SUMIFS(L:L,F:F,F546)))</f>
        <v/>
      </c>
      <c r="O546" s="35">
        <f>IF(OR(L546="",M546=""),"",L546-M546)</f>
        <v/>
      </c>
      <c r="P546" s="89">
        <f>_xlfn.SINGLE(IF(F546="","",_xlfn.XLOOKUP(F546,purchase!F:F,purchase!O:O,"")))</f>
        <v/>
      </c>
      <c r="Q546" s="83">
        <f>IF(OR(L546="",M546=""),"",M546/L546)</f>
        <v/>
      </c>
      <c r="R546" s="91">
        <f>IF(OR(P546="",Q546=""),"",Q546-P546)</f>
        <v/>
      </c>
    </row>
    <row r="547">
      <c r="A547" s="25" t="n">
        <v>543</v>
      </c>
      <c r="B547" s="26">
        <f>IF(OR(C547="",F547=""),"",
"PRD-" &amp;
TEXT(DAY(C547),"00") &amp;
CHOOSE(MONTH(C547),"A","B","C","D","E","F","G","H","I","J","K","L") &amp;
TEXT(YEAR(C547),"00") &amp;
"-" &amp;
RIGHT(F547,4))</f>
        <v/>
      </c>
      <c r="C547" s="27" t="n"/>
      <c r="D547" s="26">
        <f>IF(F547="","",_xlfn.XLOOKUP(F547,purchase!F:F,purchase!B:B,""))</f>
        <v/>
      </c>
      <c r="E547" s="26">
        <f>IF(F547="","",_xlfn.XLOOKUP(F547,purchase!F:F,purchase!C:C,""))</f>
        <v/>
      </c>
      <c r="F547" s="4" t="n"/>
      <c r="G547" s="10">
        <f>IF(H547="NRFC","Natural Rubber Field Coagulam","")</f>
        <v/>
      </c>
      <c r="H547" s="10">
        <f>IF(F547="","",_xlfn.XLOOKUP(F547,purchase!F:F,purchase!E:E,""))</f>
        <v/>
      </c>
      <c r="I547" s="10">
        <f>IF(J547="ISNR20","Natural Rubber-TSNR (ISNR-20)","")</f>
        <v/>
      </c>
      <c r="J547" s="10">
        <f>IF(H547="NRFC","ISNR20","")</f>
        <v/>
      </c>
      <c r="K547" s="35">
        <f>_xlfn.SINGLE(IF(F547="","",_xlfn.XLOOKUP(F547,purchase!F:F,purchase!N:N,"")))</f>
        <v/>
      </c>
      <c r="L547" s="4" t="n"/>
      <c r="M547" s="86" t="n"/>
      <c r="N547" s="35">
        <f>IF(F547="","",
MAX(0,
_xlfn.XLOOKUP(F547,purchase!F:F,purchase!N:N,"")
-
SUMIFS(L:L,F:F,F547)))</f>
        <v/>
      </c>
      <c r="O547" s="35">
        <f>IF(OR(L547="",M547=""),"",L547-M547)</f>
        <v/>
      </c>
      <c r="P547" s="89">
        <f>_xlfn.SINGLE(IF(F547="","",_xlfn.XLOOKUP(F547,purchase!F:F,purchase!O:O,"")))</f>
        <v/>
      </c>
      <c r="Q547" s="83">
        <f>IF(OR(L547="",M547=""),"",M547/L547)</f>
        <v/>
      </c>
      <c r="R547" s="91">
        <f>IF(OR(P547="",Q547=""),"",Q547-P547)</f>
        <v/>
      </c>
    </row>
    <row r="548">
      <c r="A548" s="25" t="n">
        <v>544</v>
      </c>
      <c r="B548" s="26">
        <f>IF(OR(C548="",F548=""),"",
"PRD-" &amp;
TEXT(DAY(C548),"00") &amp;
CHOOSE(MONTH(C548),"A","B","C","D","E","F","G","H","I","J","K","L") &amp;
TEXT(YEAR(C548),"00") &amp;
"-" &amp;
RIGHT(F548,4))</f>
        <v/>
      </c>
      <c r="C548" s="27" t="n"/>
      <c r="D548" s="26">
        <f>IF(F548="","",_xlfn.XLOOKUP(F548,purchase!F:F,purchase!B:B,""))</f>
        <v/>
      </c>
      <c r="E548" s="26">
        <f>IF(F548="","",_xlfn.XLOOKUP(F548,purchase!F:F,purchase!C:C,""))</f>
        <v/>
      </c>
      <c r="F548" s="4" t="n"/>
      <c r="G548" s="10">
        <f>IF(H548="NRFC","Natural Rubber Field Coagulam","")</f>
        <v/>
      </c>
      <c r="H548" s="10">
        <f>IF(F548="","",_xlfn.XLOOKUP(F548,purchase!F:F,purchase!E:E,""))</f>
        <v/>
      </c>
      <c r="I548" s="10">
        <f>IF(J548="ISNR20","Natural Rubber-TSNR (ISNR-20)","")</f>
        <v/>
      </c>
      <c r="J548" s="10">
        <f>IF(H548="NRFC","ISNR20","")</f>
        <v/>
      </c>
      <c r="K548" s="35">
        <f>_xlfn.SINGLE(IF(F548="","",_xlfn.XLOOKUP(F548,purchase!F:F,purchase!N:N,"")))</f>
        <v/>
      </c>
      <c r="L548" s="4" t="n"/>
      <c r="M548" s="86" t="n"/>
      <c r="N548" s="35">
        <f>IF(F548="","",
MAX(0,
_xlfn.XLOOKUP(F548,purchase!F:F,purchase!N:N,"")
-
SUMIFS(L:L,F:F,F548)))</f>
        <v/>
      </c>
      <c r="O548" s="35">
        <f>IF(OR(L548="",M548=""),"",L548-M548)</f>
        <v/>
      </c>
      <c r="P548" s="89">
        <f>_xlfn.SINGLE(IF(F548="","",_xlfn.XLOOKUP(F548,purchase!F:F,purchase!O:O,"")))</f>
        <v/>
      </c>
      <c r="Q548" s="83">
        <f>IF(OR(L548="",M548=""),"",M548/L548)</f>
        <v/>
      </c>
      <c r="R548" s="91">
        <f>IF(OR(P548="",Q548=""),"",Q548-P548)</f>
        <v/>
      </c>
    </row>
    <row r="549">
      <c r="A549" s="25" t="n">
        <v>545</v>
      </c>
      <c r="B549" s="26">
        <f>IF(OR(C549="",F549=""),"",
"PRD-" &amp;
TEXT(DAY(C549),"00") &amp;
CHOOSE(MONTH(C549),"A","B","C","D","E","F","G","H","I","J","K","L") &amp;
TEXT(YEAR(C549),"00") &amp;
"-" &amp;
RIGHT(F549,4))</f>
        <v/>
      </c>
      <c r="C549" s="27" t="n"/>
      <c r="D549" s="26">
        <f>IF(F549="","",_xlfn.XLOOKUP(F549,purchase!F:F,purchase!B:B,""))</f>
        <v/>
      </c>
      <c r="E549" s="26">
        <f>IF(F549="","",_xlfn.XLOOKUP(F549,purchase!F:F,purchase!C:C,""))</f>
        <v/>
      </c>
      <c r="F549" s="4" t="n"/>
      <c r="G549" s="10">
        <f>IF(H549="NRFC","Natural Rubber Field Coagulam","")</f>
        <v/>
      </c>
      <c r="H549" s="10">
        <f>IF(F549="","",_xlfn.XLOOKUP(F549,purchase!F:F,purchase!E:E,""))</f>
        <v/>
      </c>
      <c r="I549" s="10">
        <f>IF(J549="ISNR20","Natural Rubber-TSNR (ISNR-20)","")</f>
        <v/>
      </c>
      <c r="J549" s="10">
        <f>IF(H549="NRFC","ISNR20","")</f>
        <v/>
      </c>
      <c r="K549" s="35">
        <f>_xlfn.SINGLE(IF(F549="","",_xlfn.XLOOKUP(F549,purchase!F:F,purchase!N:N,"")))</f>
        <v/>
      </c>
      <c r="L549" s="4" t="n"/>
      <c r="M549" s="86" t="n"/>
      <c r="N549" s="35">
        <f>IF(F549="","",
MAX(0,
_xlfn.XLOOKUP(F549,purchase!F:F,purchase!N:N,"")
-
SUMIFS(L:L,F:F,F549)))</f>
        <v/>
      </c>
      <c r="O549" s="35">
        <f>IF(OR(L549="",M549=""),"",L549-M549)</f>
        <v/>
      </c>
      <c r="P549" s="89">
        <f>_xlfn.SINGLE(IF(F549="","",_xlfn.XLOOKUP(F549,purchase!F:F,purchase!O:O,"")))</f>
        <v/>
      </c>
      <c r="Q549" s="83">
        <f>IF(OR(L549="",M549=""),"",M549/L549)</f>
        <v/>
      </c>
      <c r="R549" s="91">
        <f>IF(OR(P549="",Q549=""),"",Q549-P549)</f>
        <v/>
      </c>
    </row>
    <row r="550">
      <c r="A550" s="25" t="n">
        <v>546</v>
      </c>
      <c r="B550" s="26">
        <f>IF(OR(C550="",F550=""),"",
"PRD-" &amp;
TEXT(DAY(C550),"00") &amp;
CHOOSE(MONTH(C550),"A","B","C","D","E","F","G","H","I","J","K","L") &amp;
TEXT(YEAR(C550),"00") &amp;
"-" &amp;
RIGHT(F550,4))</f>
        <v/>
      </c>
      <c r="C550" s="27" t="n"/>
      <c r="D550" s="26">
        <f>IF(F550="","",_xlfn.XLOOKUP(F550,purchase!F:F,purchase!B:B,""))</f>
        <v/>
      </c>
      <c r="E550" s="26">
        <f>IF(F550="","",_xlfn.XLOOKUP(F550,purchase!F:F,purchase!C:C,""))</f>
        <v/>
      </c>
      <c r="F550" s="4" t="n"/>
      <c r="G550" s="10">
        <f>IF(H550="NRFC","Natural Rubber Field Coagulam","")</f>
        <v/>
      </c>
      <c r="H550" s="10">
        <f>IF(F550="","",_xlfn.XLOOKUP(F550,purchase!F:F,purchase!E:E,""))</f>
        <v/>
      </c>
      <c r="I550" s="10">
        <f>IF(J550="ISNR20","Natural Rubber-TSNR (ISNR-20)","")</f>
        <v/>
      </c>
      <c r="J550" s="10">
        <f>IF(H550="NRFC","ISNR20","")</f>
        <v/>
      </c>
      <c r="K550" s="35">
        <f>_xlfn.SINGLE(IF(F550="","",_xlfn.XLOOKUP(F550,purchase!F:F,purchase!N:N,"")))</f>
        <v/>
      </c>
      <c r="L550" s="4" t="n"/>
      <c r="M550" s="86" t="n"/>
      <c r="N550" s="35">
        <f>IF(F550="","",
MAX(0,
_xlfn.XLOOKUP(F550,purchase!F:F,purchase!N:N,"")
-
SUMIFS(L:L,F:F,F550)))</f>
        <v/>
      </c>
      <c r="O550" s="35">
        <f>IF(OR(L550="",M550=""),"",L550-M550)</f>
        <v/>
      </c>
      <c r="P550" s="89">
        <f>_xlfn.SINGLE(IF(F550="","",_xlfn.XLOOKUP(F550,purchase!F:F,purchase!O:O,"")))</f>
        <v/>
      </c>
      <c r="Q550" s="83">
        <f>IF(OR(L550="",M550=""),"",M550/L550)</f>
        <v/>
      </c>
      <c r="R550" s="91">
        <f>IF(OR(P550="",Q550=""),"",Q550-P550)</f>
        <v/>
      </c>
    </row>
    <row r="551">
      <c r="A551" s="25" t="n">
        <v>547</v>
      </c>
      <c r="B551" s="26">
        <f>IF(OR(C551="",F551=""),"",
"PRD-" &amp;
TEXT(DAY(C551),"00") &amp;
CHOOSE(MONTH(C551),"A","B","C","D","E","F","G","H","I","J","K","L") &amp;
TEXT(YEAR(C551),"00") &amp;
"-" &amp;
RIGHT(F551,4))</f>
        <v/>
      </c>
      <c r="C551" s="27" t="n"/>
      <c r="D551" s="26">
        <f>IF(F551="","",_xlfn.XLOOKUP(F551,purchase!F:F,purchase!B:B,""))</f>
        <v/>
      </c>
      <c r="E551" s="26">
        <f>IF(F551="","",_xlfn.XLOOKUP(F551,purchase!F:F,purchase!C:C,""))</f>
        <v/>
      </c>
      <c r="F551" s="4" t="n"/>
      <c r="G551" s="10">
        <f>IF(H551="NRFC","Natural Rubber Field Coagulam","")</f>
        <v/>
      </c>
      <c r="H551" s="10">
        <f>IF(F551="","",_xlfn.XLOOKUP(F551,purchase!F:F,purchase!E:E,""))</f>
        <v/>
      </c>
      <c r="I551" s="10">
        <f>IF(J551="ISNR20","Natural Rubber-TSNR (ISNR-20)","")</f>
        <v/>
      </c>
      <c r="J551" s="10">
        <f>IF(H551="NRFC","ISNR20","")</f>
        <v/>
      </c>
      <c r="K551" s="35">
        <f>_xlfn.SINGLE(IF(F551="","",_xlfn.XLOOKUP(F551,purchase!F:F,purchase!N:N,"")))</f>
        <v/>
      </c>
      <c r="L551" s="4" t="n"/>
      <c r="M551" s="86" t="n"/>
      <c r="N551" s="35">
        <f>IF(F551="","",
MAX(0,
_xlfn.XLOOKUP(F551,purchase!F:F,purchase!N:N,"")
-
SUMIFS(L:L,F:F,F551)))</f>
        <v/>
      </c>
      <c r="O551" s="35">
        <f>IF(OR(L551="",M551=""),"",L551-M551)</f>
        <v/>
      </c>
      <c r="P551" s="89">
        <f>_xlfn.SINGLE(IF(F551="","",_xlfn.XLOOKUP(F551,purchase!F:F,purchase!O:O,"")))</f>
        <v/>
      </c>
      <c r="Q551" s="83">
        <f>IF(OR(L551="",M551=""),"",M551/L551)</f>
        <v/>
      </c>
      <c r="R551" s="91">
        <f>IF(OR(P551="",Q551=""),"",Q551-P551)</f>
        <v/>
      </c>
    </row>
    <row r="552">
      <c r="A552" s="25" t="n">
        <v>548</v>
      </c>
      <c r="B552" s="26">
        <f>IF(OR(C552="",F552=""),"",
"PRD-" &amp;
TEXT(DAY(C552),"00") &amp;
CHOOSE(MONTH(C552),"A","B","C","D","E","F","G","H","I","J","K","L") &amp;
TEXT(YEAR(C552),"00") &amp;
"-" &amp;
RIGHT(F552,4))</f>
        <v/>
      </c>
      <c r="C552" s="27" t="n"/>
      <c r="D552" s="26">
        <f>IF(F552="","",_xlfn.XLOOKUP(F552,purchase!F:F,purchase!B:B,""))</f>
        <v/>
      </c>
      <c r="E552" s="26">
        <f>IF(F552="","",_xlfn.XLOOKUP(F552,purchase!F:F,purchase!C:C,""))</f>
        <v/>
      </c>
      <c r="F552" s="4" t="n"/>
      <c r="G552" s="10">
        <f>IF(H552="NRFC","Natural Rubber Field Coagulam","")</f>
        <v/>
      </c>
      <c r="H552" s="10">
        <f>IF(F552="","",_xlfn.XLOOKUP(F552,purchase!F:F,purchase!E:E,""))</f>
        <v/>
      </c>
      <c r="I552" s="10">
        <f>IF(J552="ISNR20","Natural Rubber-TSNR (ISNR-20)","")</f>
        <v/>
      </c>
      <c r="J552" s="10">
        <f>IF(H552="NRFC","ISNR20","")</f>
        <v/>
      </c>
      <c r="K552" s="35">
        <f>_xlfn.SINGLE(IF(F552="","",_xlfn.XLOOKUP(F552,purchase!F:F,purchase!N:N,"")))</f>
        <v/>
      </c>
      <c r="L552" s="4" t="n"/>
      <c r="M552" s="86" t="n"/>
      <c r="N552" s="35">
        <f>IF(F552="","",
MAX(0,
_xlfn.XLOOKUP(F552,purchase!F:F,purchase!N:N,"")
-
SUMIFS(L:L,F:F,F552)))</f>
        <v/>
      </c>
      <c r="O552" s="35">
        <f>IF(OR(L552="",M552=""),"",L552-M552)</f>
        <v/>
      </c>
      <c r="P552" s="89">
        <f>_xlfn.SINGLE(IF(F552="","",_xlfn.XLOOKUP(F552,purchase!F:F,purchase!O:O,"")))</f>
        <v/>
      </c>
      <c r="Q552" s="83">
        <f>IF(OR(L552="",M552=""),"",M552/L552)</f>
        <v/>
      </c>
      <c r="R552" s="91">
        <f>IF(OR(P552="",Q552=""),"",Q552-P552)</f>
        <v/>
      </c>
    </row>
    <row r="553">
      <c r="A553" s="25" t="n">
        <v>549</v>
      </c>
      <c r="B553" s="26">
        <f>IF(OR(C553="",F553=""),"",
"PRD-" &amp;
TEXT(DAY(C553),"00") &amp;
CHOOSE(MONTH(C553),"A","B","C","D","E","F","G","H","I","J","K","L") &amp;
TEXT(YEAR(C553),"00") &amp;
"-" &amp;
RIGHT(F553,4))</f>
        <v/>
      </c>
      <c r="C553" s="27" t="n"/>
      <c r="D553" s="26">
        <f>IF(F553="","",_xlfn.XLOOKUP(F553,purchase!F:F,purchase!B:B,""))</f>
        <v/>
      </c>
      <c r="E553" s="26">
        <f>IF(F553="","",_xlfn.XLOOKUP(F553,purchase!F:F,purchase!C:C,""))</f>
        <v/>
      </c>
      <c r="F553" s="4" t="n"/>
      <c r="G553" s="10">
        <f>IF(H553="NRFC","Natural Rubber Field Coagulam","")</f>
        <v/>
      </c>
      <c r="H553" s="10">
        <f>IF(F553="","",_xlfn.XLOOKUP(F553,purchase!F:F,purchase!E:E,""))</f>
        <v/>
      </c>
      <c r="I553" s="10">
        <f>IF(J553="ISNR20","Natural Rubber-TSNR (ISNR-20)","")</f>
        <v/>
      </c>
      <c r="J553" s="10">
        <f>IF(H553="NRFC","ISNR20","")</f>
        <v/>
      </c>
      <c r="K553" s="35">
        <f>_xlfn.SINGLE(IF(F553="","",_xlfn.XLOOKUP(F553,purchase!F:F,purchase!N:N,"")))</f>
        <v/>
      </c>
      <c r="L553" s="4" t="n"/>
      <c r="M553" s="86" t="n"/>
      <c r="N553" s="35">
        <f>IF(F553="","",
MAX(0,
_xlfn.XLOOKUP(F553,purchase!F:F,purchase!N:N,"")
-
SUMIFS(L:L,F:F,F553)))</f>
        <v/>
      </c>
      <c r="O553" s="35">
        <f>IF(OR(L553="",M553=""),"",L553-M553)</f>
        <v/>
      </c>
      <c r="P553" s="89">
        <f>_xlfn.SINGLE(IF(F553="","",_xlfn.XLOOKUP(F553,purchase!F:F,purchase!O:O,"")))</f>
        <v/>
      </c>
      <c r="Q553" s="83">
        <f>IF(OR(L553="",M553=""),"",M553/L553)</f>
        <v/>
      </c>
      <c r="R553" s="91">
        <f>IF(OR(P553="",Q553=""),"",Q553-P553)</f>
        <v/>
      </c>
    </row>
    <row r="554">
      <c r="A554" s="25" t="n">
        <v>550</v>
      </c>
      <c r="B554" s="26">
        <f>IF(OR(C554="",F554=""),"",
"PRD-" &amp;
TEXT(DAY(C554),"00") &amp;
CHOOSE(MONTH(C554),"A","B","C","D","E","F","G","H","I","J","K","L") &amp;
TEXT(YEAR(C554),"00") &amp;
"-" &amp;
RIGHT(F554,4))</f>
        <v/>
      </c>
      <c r="C554" s="27" t="n"/>
      <c r="D554" s="26">
        <f>IF(F554="","",_xlfn.XLOOKUP(F554,purchase!F:F,purchase!B:B,""))</f>
        <v/>
      </c>
      <c r="E554" s="26">
        <f>IF(F554="","",_xlfn.XLOOKUP(F554,purchase!F:F,purchase!C:C,""))</f>
        <v/>
      </c>
      <c r="F554" s="4" t="n"/>
      <c r="G554" s="10">
        <f>IF(H554="NRFC","Natural Rubber Field Coagulam","")</f>
        <v/>
      </c>
      <c r="H554" s="10">
        <f>IF(F554="","",_xlfn.XLOOKUP(F554,purchase!F:F,purchase!E:E,""))</f>
        <v/>
      </c>
      <c r="I554" s="10">
        <f>IF(J554="ISNR20","Natural Rubber-TSNR (ISNR-20)","")</f>
        <v/>
      </c>
      <c r="J554" s="10">
        <f>IF(H554="NRFC","ISNR20","")</f>
        <v/>
      </c>
      <c r="K554" s="35">
        <f>_xlfn.SINGLE(IF(F554="","",_xlfn.XLOOKUP(F554,purchase!F:F,purchase!N:N,"")))</f>
        <v/>
      </c>
      <c r="L554" s="4" t="n"/>
      <c r="M554" s="86" t="n"/>
      <c r="N554" s="35">
        <f>IF(F554="","",
MAX(0,
_xlfn.XLOOKUP(F554,purchase!F:F,purchase!N:N,"")
-
SUMIFS(L:L,F:F,F554)))</f>
        <v/>
      </c>
      <c r="O554" s="35">
        <f>IF(OR(L554="",M554=""),"",L554-M554)</f>
        <v/>
      </c>
      <c r="P554" s="89">
        <f>_xlfn.SINGLE(IF(F554="","",_xlfn.XLOOKUP(F554,purchase!F:F,purchase!O:O,"")))</f>
        <v/>
      </c>
      <c r="Q554" s="83">
        <f>IF(OR(L554="",M554=""),"",M554/L554)</f>
        <v/>
      </c>
      <c r="R554" s="91">
        <f>IF(OR(P554="",Q554=""),"",Q554-P554)</f>
        <v/>
      </c>
    </row>
    <row r="555">
      <c r="A555" s="25" t="n">
        <v>551</v>
      </c>
      <c r="B555" s="26">
        <f>IF(OR(C555="",F555=""),"",
"PRD-" &amp;
TEXT(DAY(C555),"00") &amp;
CHOOSE(MONTH(C555),"A","B","C","D","E","F","G","H","I","J","K","L") &amp;
TEXT(YEAR(C555),"00") &amp;
"-" &amp;
RIGHT(F555,4))</f>
        <v/>
      </c>
      <c r="C555" s="27" t="n"/>
      <c r="D555" s="26">
        <f>IF(F555="","",_xlfn.XLOOKUP(F555,purchase!F:F,purchase!B:B,""))</f>
        <v/>
      </c>
      <c r="E555" s="26">
        <f>IF(F555="","",_xlfn.XLOOKUP(F555,purchase!F:F,purchase!C:C,""))</f>
        <v/>
      </c>
      <c r="F555" s="4" t="n"/>
      <c r="G555" s="10">
        <f>IF(H555="NRFC","Natural Rubber Field Coagulam","")</f>
        <v/>
      </c>
      <c r="H555" s="10">
        <f>IF(F555="","",_xlfn.XLOOKUP(F555,purchase!F:F,purchase!E:E,""))</f>
        <v/>
      </c>
      <c r="I555" s="10">
        <f>IF(J555="ISNR20","Natural Rubber-TSNR (ISNR-20)","")</f>
        <v/>
      </c>
      <c r="J555" s="10">
        <f>IF(H555="NRFC","ISNR20","")</f>
        <v/>
      </c>
      <c r="K555" s="35">
        <f>_xlfn.SINGLE(IF(F555="","",_xlfn.XLOOKUP(F555,purchase!F:F,purchase!N:N,"")))</f>
        <v/>
      </c>
      <c r="L555" s="4" t="n"/>
      <c r="M555" s="86" t="n"/>
      <c r="N555" s="35">
        <f>IF(F555="","",
MAX(0,
_xlfn.XLOOKUP(F555,purchase!F:F,purchase!N:N,"")
-
SUMIFS(L:L,F:F,F555)))</f>
        <v/>
      </c>
      <c r="O555" s="35">
        <f>IF(OR(L555="",M555=""),"",L555-M555)</f>
        <v/>
      </c>
      <c r="P555" s="89">
        <f>_xlfn.SINGLE(IF(F555="","",_xlfn.XLOOKUP(F555,purchase!F:F,purchase!O:O,"")))</f>
        <v/>
      </c>
      <c r="Q555" s="83">
        <f>IF(OR(L555="",M555=""),"",M555/L555)</f>
        <v/>
      </c>
      <c r="R555" s="91">
        <f>IF(OR(P555="",Q555=""),"",Q555-P555)</f>
        <v/>
      </c>
    </row>
    <row r="556">
      <c r="A556" s="25" t="n">
        <v>552</v>
      </c>
      <c r="B556" s="26">
        <f>IF(OR(C556="",F556=""),"",
"PRD-" &amp;
TEXT(DAY(C556),"00") &amp;
CHOOSE(MONTH(C556),"A","B","C","D","E","F","G","H","I","J","K","L") &amp;
TEXT(YEAR(C556),"00") &amp;
"-" &amp;
RIGHT(F556,4))</f>
        <v/>
      </c>
      <c r="C556" s="27" t="n"/>
      <c r="D556" s="26">
        <f>IF(F556="","",_xlfn.XLOOKUP(F556,purchase!F:F,purchase!B:B,""))</f>
        <v/>
      </c>
      <c r="E556" s="26">
        <f>IF(F556="","",_xlfn.XLOOKUP(F556,purchase!F:F,purchase!C:C,""))</f>
        <v/>
      </c>
      <c r="F556" s="4" t="n"/>
      <c r="G556" s="10">
        <f>IF(H556="NRFC","Natural Rubber Field Coagulam","")</f>
        <v/>
      </c>
      <c r="H556" s="10">
        <f>IF(F556="","",_xlfn.XLOOKUP(F556,purchase!F:F,purchase!E:E,""))</f>
        <v/>
      </c>
      <c r="I556" s="10">
        <f>IF(J556="ISNR20","Natural Rubber-TSNR (ISNR-20)","")</f>
        <v/>
      </c>
      <c r="J556" s="10">
        <f>IF(H556="NRFC","ISNR20","")</f>
        <v/>
      </c>
      <c r="K556" s="35">
        <f>_xlfn.SINGLE(IF(F556="","",_xlfn.XLOOKUP(F556,purchase!F:F,purchase!N:N,"")))</f>
        <v/>
      </c>
      <c r="L556" s="4" t="n"/>
      <c r="M556" s="86" t="n"/>
      <c r="N556" s="35">
        <f>IF(F556="","",
MAX(0,
_xlfn.XLOOKUP(F556,purchase!F:F,purchase!N:N,"")
-
SUMIFS(L:L,F:F,F556)))</f>
        <v/>
      </c>
      <c r="O556" s="35">
        <f>IF(OR(L556="",M556=""),"",L556-M556)</f>
        <v/>
      </c>
      <c r="P556" s="89">
        <f>_xlfn.SINGLE(IF(F556="","",_xlfn.XLOOKUP(F556,purchase!F:F,purchase!O:O,"")))</f>
        <v/>
      </c>
      <c r="Q556" s="83">
        <f>IF(OR(L556="",M556=""),"",M556/L556)</f>
        <v/>
      </c>
      <c r="R556" s="91">
        <f>IF(OR(P556="",Q556=""),"",Q556-P556)</f>
        <v/>
      </c>
    </row>
    <row r="557">
      <c r="A557" s="25" t="n">
        <v>553</v>
      </c>
      <c r="B557" s="26">
        <f>IF(OR(C557="",F557=""),"",
"PRD-" &amp;
TEXT(DAY(C557),"00") &amp;
CHOOSE(MONTH(C557),"A","B","C","D","E","F","G","H","I","J","K","L") &amp;
TEXT(YEAR(C557),"00") &amp;
"-" &amp;
RIGHT(F557,4))</f>
        <v/>
      </c>
      <c r="C557" s="27" t="n"/>
      <c r="D557" s="26">
        <f>IF(F557="","",_xlfn.XLOOKUP(F557,purchase!F:F,purchase!B:B,""))</f>
        <v/>
      </c>
      <c r="E557" s="26">
        <f>IF(F557="","",_xlfn.XLOOKUP(F557,purchase!F:F,purchase!C:C,""))</f>
        <v/>
      </c>
      <c r="F557" s="4" t="n"/>
      <c r="G557" s="10">
        <f>IF(H557="NRFC","Natural Rubber Field Coagulam","")</f>
        <v/>
      </c>
      <c r="H557" s="10">
        <f>IF(F557="","",_xlfn.XLOOKUP(F557,purchase!F:F,purchase!E:E,""))</f>
        <v/>
      </c>
      <c r="I557" s="10">
        <f>IF(J557="ISNR20","Natural Rubber-TSNR (ISNR-20)","")</f>
        <v/>
      </c>
      <c r="J557" s="10">
        <f>IF(H557="NRFC","ISNR20","")</f>
        <v/>
      </c>
      <c r="K557" s="35">
        <f>_xlfn.SINGLE(IF(F557="","",_xlfn.XLOOKUP(F557,purchase!F:F,purchase!N:N,"")))</f>
        <v/>
      </c>
      <c r="L557" s="4" t="n"/>
      <c r="M557" s="86" t="n"/>
      <c r="N557" s="35">
        <f>IF(F557="","",
MAX(0,
_xlfn.XLOOKUP(F557,purchase!F:F,purchase!N:N,"")
-
SUMIFS(L:L,F:F,F557)))</f>
        <v/>
      </c>
      <c r="O557" s="35">
        <f>IF(OR(L557="",M557=""),"",L557-M557)</f>
        <v/>
      </c>
      <c r="P557" s="89">
        <f>_xlfn.SINGLE(IF(F557="","",_xlfn.XLOOKUP(F557,purchase!F:F,purchase!O:O,"")))</f>
        <v/>
      </c>
      <c r="Q557" s="83">
        <f>IF(OR(L557="",M557=""),"",M557/L557)</f>
        <v/>
      </c>
      <c r="R557" s="91">
        <f>IF(OR(P557="",Q557=""),"",Q557-P557)</f>
        <v/>
      </c>
    </row>
    <row r="558">
      <c r="A558" s="25" t="n">
        <v>554</v>
      </c>
      <c r="B558" s="26">
        <f>IF(OR(C558="",F558=""),"",
"PRD-" &amp;
TEXT(DAY(C558),"00") &amp;
CHOOSE(MONTH(C558),"A","B","C","D","E","F","G","H","I","J","K","L") &amp;
TEXT(YEAR(C558),"00") &amp;
"-" &amp;
RIGHT(F558,4))</f>
        <v/>
      </c>
      <c r="C558" s="27" t="n"/>
      <c r="D558" s="26">
        <f>IF(F558="","",_xlfn.XLOOKUP(F558,purchase!F:F,purchase!B:B,""))</f>
        <v/>
      </c>
      <c r="E558" s="26">
        <f>IF(F558="","",_xlfn.XLOOKUP(F558,purchase!F:F,purchase!C:C,""))</f>
        <v/>
      </c>
      <c r="F558" s="4" t="n"/>
      <c r="G558" s="10">
        <f>IF(H558="NRFC","Natural Rubber Field Coagulam","")</f>
        <v/>
      </c>
      <c r="H558" s="10">
        <f>IF(F558="","",_xlfn.XLOOKUP(F558,purchase!F:F,purchase!E:E,""))</f>
        <v/>
      </c>
      <c r="I558" s="10">
        <f>IF(J558="ISNR20","Natural Rubber-TSNR (ISNR-20)","")</f>
        <v/>
      </c>
      <c r="J558" s="10">
        <f>IF(H558="NRFC","ISNR20","")</f>
        <v/>
      </c>
      <c r="K558" s="35">
        <f>_xlfn.SINGLE(IF(F558="","",_xlfn.XLOOKUP(F558,purchase!F:F,purchase!N:N,"")))</f>
        <v/>
      </c>
      <c r="L558" s="4" t="n"/>
      <c r="M558" s="86" t="n"/>
      <c r="N558" s="35">
        <f>IF(F558="","",
MAX(0,
_xlfn.XLOOKUP(F558,purchase!F:F,purchase!N:N,"")
-
SUMIFS(L:L,F:F,F558)))</f>
        <v/>
      </c>
      <c r="O558" s="35">
        <f>IF(OR(L558="",M558=""),"",L558-M558)</f>
        <v/>
      </c>
      <c r="P558" s="89">
        <f>_xlfn.SINGLE(IF(F558="","",_xlfn.XLOOKUP(F558,purchase!F:F,purchase!O:O,"")))</f>
        <v/>
      </c>
      <c r="Q558" s="83">
        <f>IF(OR(L558="",M558=""),"",M558/L558)</f>
        <v/>
      </c>
      <c r="R558" s="91">
        <f>IF(OR(P558="",Q558=""),"",Q558-P558)</f>
        <v/>
      </c>
    </row>
    <row r="559">
      <c r="A559" s="25" t="n">
        <v>555</v>
      </c>
      <c r="B559" s="26">
        <f>IF(OR(C559="",F559=""),"",
"PRD-" &amp;
TEXT(DAY(C559),"00") &amp;
CHOOSE(MONTH(C559),"A","B","C","D","E","F","G","H","I","J","K","L") &amp;
TEXT(YEAR(C559),"00") &amp;
"-" &amp;
RIGHT(F559,4))</f>
        <v/>
      </c>
      <c r="C559" s="27" t="n"/>
      <c r="D559" s="26">
        <f>IF(F559="","",_xlfn.XLOOKUP(F559,purchase!F:F,purchase!B:B,""))</f>
        <v/>
      </c>
      <c r="E559" s="26">
        <f>IF(F559="","",_xlfn.XLOOKUP(F559,purchase!F:F,purchase!C:C,""))</f>
        <v/>
      </c>
      <c r="F559" s="4" t="n"/>
      <c r="G559" s="10">
        <f>IF(H559="NRFC","Natural Rubber Field Coagulam","")</f>
        <v/>
      </c>
      <c r="H559" s="10">
        <f>IF(F559="","",_xlfn.XLOOKUP(F559,purchase!F:F,purchase!E:E,""))</f>
        <v/>
      </c>
      <c r="I559" s="10">
        <f>IF(J559="ISNR20","Natural Rubber-TSNR (ISNR-20)","")</f>
        <v/>
      </c>
      <c r="J559" s="10">
        <f>IF(H559="NRFC","ISNR20","")</f>
        <v/>
      </c>
      <c r="K559" s="35">
        <f>_xlfn.SINGLE(IF(F559="","",_xlfn.XLOOKUP(F559,purchase!F:F,purchase!N:N,"")))</f>
        <v/>
      </c>
      <c r="L559" s="4" t="n"/>
      <c r="M559" s="86" t="n"/>
      <c r="N559" s="35">
        <f>IF(F559="","",
MAX(0,
_xlfn.XLOOKUP(F559,purchase!F:F,purchase!N:N,"")
-
SUMIFS(L:L,F:F,F559)))</f>
        <v/>
      </c>
      <c r="O559" s="35">
        <f>IF(OR(L559="",M559=""),"",L559-M559)</f>
        <v/>
      </c>
      <c r="P559" s="89">
        <f>_xlfn.SINGLE(IF(F559="","",_xlfn.XLOOKUP(F559,purchase!F:F,purchase!O:O,"")))</f>
        <v/>
      </c>
      <c r="Q559" s="83">
        <f>IF(OR(L559="",M559=""),"",M559/L559)</f>
        <v/>
      </c>
      <c r="R559" s="91">
        <f>IF(OR(P559="",Q559=""),"",Q559-P559)</f>
        <v/>
      </c>
    </row>
    <row r="560">
      <c r="A560" s="25" t="n">
        <v>556</v>
      </c>
      <c r="B560" s="26">
        <f>IF(OR(C560="",F560=""),"",
"PRD-" &amp;
TEXT(DAY(C560),"00") &amp;
CHOOSE(MONTH(C560),"A","B","C","D","E","F","G","H","I","J","K","L") &amp;
TEXT(YEAR(C560),"00") &amp;
"-" &amp;
RIGHT(F560,4))</f>
        <v/>
      </c>
      <c r="C560" s="27" t="n"/>
      <c r="D560" s="26">
        <f>IF(F560="","",_xlfn.XLOOKUP(F560,purchase!F:F,purchase!B:B,""))</f>
        <v/>
      </c>
      <c r="E560" s="26">
        <f>IF(F560="","",_xlfn.XLOOKUP(F560,purchase!F:F,purchase!C:C,""))</f>
        <v/>
      </c>
      <c r="F560" s="4" t="n"/>
      <c r="G560" s="10">
        <f>IF(H560="NRFC","Natural Rubber Field Coagulam","")</f>
        <v/>
      </c>
      <c r="H560" s="10">
        <f>IF(F560="","",_xlfn.XLOOKUP(F560,purchase!F:F,purchase!E:E,""))</f>
        <v/>
      </c>
      <c r="I560" s="10">
        <f>IF(J560="ISNR20","Natural Rubber-TSNR (ISNR-20)","")</f>
        <v/>
      </c>
      <c r="J560" s="10">
        <f>IF(H560="NRFC","ISNR20","")</f>
        <v/>
      </c>
      <c r="K560" s="35">
        <f>_xlfn.SINGLE(IF(F560="","",_xlfn.XLOOKUP(F560,purchase!F:F,purchase!N:N,"")))</f>
        <v/>
      </c>
      <c r="L560" s="4" t="n"/>
      <c r="M560" s="86" t="n"/>
      <c r="N560" s="35">
        <f>IF(F560="","",
MAX(0,
_xlfn.XLOOKUP(F560,purchase!F:F,purchase!N:N,"")
-
SUMIFS(L:L,F:F,F560)))</f>
        <v/>
      </c>
      <c r="O560" s="35">
        <f>IF(OR(L560="",M560=""),"",L560-M560)</f>
        <v/>
      </c>
      <c r="P560" s="89">
        <f>_xlfn.SINGLE(IF(F560="","",_xlfn.XLOOKUP(F560,purchase!F:F,purchase!O:O,"")))</f>
        <v/>
      </c>
      <c r="Q560" s="83">
        <f>IF(OR(L560="",M560=""),"",M560/L560)</f>
        <v/>
      </c>
      <c r="R560" s="91">
        <f>IF(OR(P560="",Q560=""),"",Q560-P560)</f>
        <v/>
      </c>
    </row>
    <row r="561">
      <c r="A561" s="25" t="n">
        <v>557</v>
      </c>
      <c r="B561" s="26">
        <f>IF(OR(C561="",F561=""),"",
"PRD-" &amp;
TEXT(DAY(C561),"00") &amp;
CHOOSE(MONTH(C561),"A","B","C","D","E","F","G","H","I","J","K","L") &amp;
TEXT(YEAR(C561),"00") &amp;
"-" &amp;
RIGHT(F561,4))</f>
        <v/>
      </c>
      <c r="C561" s="27" t="n"/>
      <c r="D561" s="26">
        <f>IF(F561="","",_xlfn.XLOOKUP(F561,purchase!F:F,purchase!B:B,""))</f>
        <v/>
      </c>
      <c r="E561" s="26">
        <f>IF(F561="","",_xlfn.XLOOKUP(F561,purchase!F:F,purchase!C:C,""))</f>
        <v/>
      </c>
      <c r="F561" s="4" t="n"/>
      <c r="G561" s="10">
        <f>IF(H561="NRFC","Natural Rubber Field Coagulam","")</f>
        <v/>
      </c>
      <c r="H561" s="10">
        <f>IF(F561="","",_xlfn.XLOOKUP(F561,purchase!F:F,purchase!E:E,""))</f>
        <v/>
      </c>
      <c r="I561" s="10">
        <f>IF(J561="ISNR20","Natural Rubber-TSNR (ISNR-20)","")</f>
        <v/>
      </c>
      <c r="J561" s="10">
        <f>IF(H561="NRFC","ISNR20","")</f>
        <v/>
      </c>
      <c r="K561" s="35">
        <f>_xlfn.SINGLE(IF(F561="","",_xlfn.XLOOKUP(F561,purchase!F:F,purchase!N:N,"")))</f>
        <v/>
      </c>
      <c r="L561" s="4" t="n"/>
      <c r="M561" s="86" t="n"/>
      <c r="N561" s="35">
        <f>IF(F561="","",
MAX(0,
_xlfn.XLOOKUP(F561,purchase!F:F,purchase!N:N,"")
-
SUMIFS(L:L,F:F,F561)))</f>
        <v/>
      </c>
      <c r="O561" s="35">
        <f>IF(OR(L561="",M561=""),"",L561-M561)</f>
        <v/>
      </c>
      <c r="P561" s="89">
        <f>_xlfn.SINGLE(IF(F561="","",_xlfn.XLOOKUP(F561,purchase!F:F,purchase!O:O,"")))</f>
        <v/>
      </c>
      <c r="Q561" s="83">
        <f>IF(OR(L561="",M561=""),"",M561/L561)</f>
        <v/>
      </c>
      <c r="R561" s="91">
        <f>IF(OR(P561="",Q561=""),"",Q561-P561)</f>
        <v/>
      </c>
    </row>
    <row r="562">
      <c r="A562" s="25" t="n">
        <v>558</v>
      </c>
      <c r="B562" s="26">
        <f>IF(OR(C562="",F562=""),"",
"PRD-" &amp;
TEXT(DAY(C562),"00") &amp;
CHOOSE(MONTH(C562),"A","B","C","D","E","F","G","H","I","J","K","L") &amp;
TEXT(YEAR(C562),"00") &amp;
"-" &amp;
RIGHT(F562,4))</f>
        <v/>
      </c>
      <c r="C562" s="27" t="n"/>
      <c r="D562" s="26">
        <f>IF(F562="","",_xlfn.XLOOKUP(F562,purchase!F:F,purchase!B:B,""))</f>
        <v/>
      </c>
      <c r="E562" s="26">
        <f>IF(F562="","",_xlfn.XLOOKUP(F562,purchase!F:F,purchase!C:C,""))</f>
        <v/>
      </c>
      <c r="F562" s="4" t="n"/>
      <c r="G562" s="10">
        <f>IF(H562="NRFC","Natural Rubber Field Coagulam","")</f>
        <v/>
      </c>
      <c r="H562" s="10">
        <f>IF(F562="","",_xlfn.XLOOKUP(F562,purchase!F:F,purchase!E:E,""))</f>
        <v/>
      </c>
      <c r="I562" s="10">
        <f>IF(J562="ISNR20","Natural Rubber-TSNR (ISNR-20)","")</f>
        <v/>
      </c>
      <c r="J562" s="10">
        <f>IF(H562="NRFC","ISNR20","")</f>
        <v/>
      </c>
      <c r="K562" s="35">
        <f>_xlfn.SINGLE(IF(F562="","",_xlfn.XLOOKUP(F562,purchase!F:F,purchase!N:N,"")))</f>
        <v/>
      </c>
      <c r="L562" s="4" t="n"/>
      <c r="M562" s="86" t="n"/>
      <c r="N562" s="35">
        <f>IF(F562="","",
MAX(0,
_xlfn.XLOOKUP(F562,purchase!F:F,purchase!N:N,"")
-
SUMIFS(L:L,F:F,F562)))</f>
        <v/>
      </c>
      <c r="O562" s="35">
        <f>IF(OR(L562="",M562=""),"",L562-M562)</f>
        <v/>
      </c>
      <c r="P562" s="89">
        <f>_xlfn.SINGLE(IF(F562="","",_xlfn.XLOOKUP(F562,purchase!F:F,purchase!O:O,"")))</f>
        <v/>
      </c>
      <c r="Q562" s="83">
        <f>IF(OR(L562="",M562=""),"",M562/L562)</f>
        <v/>
      </c>
      <c r="R562" s="91">
        <f>IF(OR(P562="",Q562=""),"",Q562-P562)</f>
        <v/>
      </c>
    </row>
    <row r="563">
      <c r="A563" s="25" t="n">
        <v>559</v>
      </c>
      <c r="B563" s="26">
        <f>IF(OR(C563="",F563=""),"",
"PRD-" &amp;
TEXT(DAY(C563),"00") &amp;
CHOOSE(MONTH(C563),"A","B","C","D","E","F","G","H","I","J","K","L") &amp;
TEXT(YEAR(C563),"00") &amp;
"-" &amp;
RIGHT(F563,4))</f>
        <v/>
      </c>
      <c r="C563" s="27" t="n"/>
      <c r="D563" s="26">
        <f>IF(F563="","",_xlfn.XLOOKUP(F563,purchase!F:F,purchase!B:B,""))</f>
        <v/>
      </c>
      <c r="E563" s="26">
        <f>IF(F563="","",_xlfn.XLOOKUP(F563,purchase!F:F,purchase!C:C,""))</f>
        <v/>
      </c>
      <c r="F563" s="4" t="n"/>
      <c r="G563" s="10">
        <f>IF(H563="NRFC","Natural Rubber Field Coagulam","")</f>
        <v/>
      </c>
      <c r="H563" s="10">
        <f>IF(F563="","",_xlfn.XLOOKUP(F563,purchase!F:F,purchase!E:E,""))</f>
        <v/>
      </c>
      <c r="I563" s="10">
        <f>IF(J563="ISNR20","Natural Rubber-TSNR (ISNR-20)","")</f>
        <v/>
      </c>
      <c r="J563" s="10">
        <f>IF(H563="NRFC","ISNR20","")</f>
        <v/>
      </c>
      <c r="K563" s="35">
        <f>_xlfn.SINGLE(IF(F563="","",_xlfn.XLOOKUP(F563,purchase!F:F,purchase!N:N,"")))</f>
        <v/>
      </c>
      <c r="L563" s="4" t="n"/>
      <c r="M563" s="86" t="n"/>
      <c r="N563" s="35">
        <f>IF(F563="","",
MAX(0,
_xlfn.XLOOKUP(F563,purchase!F:F,purchase!N:N,"")
-
SUMIFS(L:L,F:F,F563)))</f>
        <v/>
      </c>
      <c r="O563" s="35">
        <f>IF(OR(L563="",M563=""),"",L563-M563)</f>
        <v/>
      </c>
      <c r="P563" s="89">
        <f>_xlfn.SINGLE(IF(F563="","",_xlfn.XLOOKUP(F563,purchase!F:F,purchase!O:O,"")))</f>
        <v/>
      </c>
      <c r="Q563" s="83">
        <f>IF(OR(L563="",M563=""),"",M563/L563)</f>
        <v/>
      </c>
      <c r="R563" s="91">
        <f>IF(OR(P563="",Q563=""),"",Q563-P563)</f>
        <v/>
      </c>
    </row>
    <row r="564">
      <c r="A564" s="25" t="n">
        <v>560</v>
      </c>
      <c r="B564" s="26">
        <f>IF(OR(C564="",F564=""),"",
"PRD-" &amp;
TEXT(DAY(C564),"00") &amp;
CHOOSE(MONTH(C564),"A","B","C","D","E","F","G","H","I","J","K","L") &amp;
TEXT(YEAR(C564),"00") &amp;
"-" &amp;
RIGHT(F564,4))</f>
        <v/>
      </c>
      <c r="C564" s="27" t="n"/>
      <c r="D564" s="26">
        <f>IF(F564="","",_xlfn.XLOOKUP(F564,purchase!F:F,purchase!B:B,""))</f>
        <v/>
      </c>
      <c r="E564" s="26">
        <f>IF(F564="","",_xlfn.XLOOKUP(F564,purchase!F:F,purchase!C:C,""))</f>
        <v/>
      </c>
      <c r="F564" s="4" t="n"/>
      <c r="G564" s="10">
        <f>IF(H564="NRFC","Natural Rubber Field Coagulam","")</f>
        <v/>
      </c>
      <c r="H564" s="10">
        <f>IF(F564="","",_xlfn.XLOOKUP(F564,purchase!F:F,purchase!E:E,""))</f>
        <v/>
      </c>
      <c r="I564" s="10">
        <f>IF(J564="ISNR20","Natural Rubber-TSNR (ISNR-20)","")</f>
        <v/>
      </c>
      <c r="J564" s="10">
        <f>IF(H564="NRFC","ISNR20","")</f>
        <v/>
      </c>
      <c r="K564" s="35">
        <f>_xlfn.SINGLE(IF(F564="","",_xlfn.XLOOKUP(F564,purchase!F:F,purchase!N:N,"")))</f>
        <v/>
      </c>
      <c r="L564" s="4" t="n"/>
      <c r="M564" s="86" t="n"/>
      <c r="N564" s="35">
        <f>IF(F564="","",
MAX(0,
_xlfn.XLOOKUP(F564,purchase!F:F,purchase!N:N,"")
-
SUMIFS(L:L,F:F,F564)))</f>
        <v/>
      </c>
      <c r="O564" s="35">
        <f>IF(OR(L564="",M564=""),"",L564-M564)</f>
        <v/>
      </c>
      <c r="P564" s="89">
        <f>_xlfn.SINGLE(IF(F564="","",_xlfn.XLOOKUP(F564,purchase!F:F,purchase!O:O,"")))</f>
        <v/>
      </c>
      <c r="Q564" s="83">
        <f>IF(OR(L564="",M564=""),"",M564/L564)</f>
        <v/>
      </c>
      <c r="R564" s="91">
        <f>IF(OR(P564="",Q564=""),"",Q564-P564)</f>
        <v/>
      </c>
    </row>
    <row r="565">
      <c r="A565" s="25" t="n">
        <v>561</v>
      </c>
      <c r="B565" s="26">
        <f>IF(OR(C565="",F565=""),"",
"PRD-" &amp;
TEXT(DAY(C565),"00") &amp;
CHOOSE(MONTH(C565),"A","B","C","D","E","F","G","H","I","J","K","L") &amp;
TEXT(YEAR(C565),"00") &amp;
"-" &amp;
RIGHT(F565,4))</f>
        <v/>
      </c>
      <c r="C565" s="27" t="n"/>
      <c r="D565" s="26">
        <f>IF(F565="","",_xlfn.XLOOKUP(F565,purchase!F:F,purchase!B:B,""))</f>
        <v/>
      </c>
      <c r="E565" s="26">
        <f>IF(F565="","",_xlfn.XLOOKUP(F565,purchase!F:F,purchase!C:C,""))</f>
        <v/>
      </c>
      <c r="F565" s="4" t="n"/>
      <c r="G565" s="10">
        <f>IF(H565="NRFC","Natural Rubber Field Coagulam","")</f>
        <v/>
      </c>
      <c r="H565" s="10">
        <f>IF(F565="","",_xlfn.XLOOKUP(F565,purchase!F:F,purchase!E:E,""))</f>
        <v/>
      </c>
      <c r="I565" s="10">
        <f>IF(J565="ISNR20","Natural Rubber-TSNR (ISNR-20)","")</f>
        <v/>
      </c>
      <c r="J565" s="10">
        <f>IF(H565="NRFC","ISNR20","")</f>
        <v/>
      </c>
      <c r="K565" s="35">
        <f>_xlfn.SINGLE(IF(F565="","",_xlfn.XLOOKUP(F565,purchase!F:F,purchase!N:N,"")))</f>
        <v/>
      </c>
      <c r="L565" s="4" t="n"/>
      <c r="M565" s="86" t="n"/>
      <c r="N565" s="35">
        <f>IF(F565="","",
MAX(0,
_xlfn.XLOOKUP(F565,purchase!F:F,purchase!N:N,"")
-
SUMIFS(L:L,F:F,F565)))</f>
        <v/>
      </c>
      <c r="O565" s="35">
        <f>IF(OR(L565="",M565=""),"",L565-M565)</f>
        <v/>
      </c>
      <c r="P565" s="89">
        <f>_xlfn.SINGLE(IF(F565="","",_xlfn.XLOOKUP(F565,purchase!F:F,purchase!O:O,"")))</f>
        <v/>
      </c>
      <c r="Q565" s="83">
        <f>IF(OR(L565="",M565=""),"",M565/L565)</f>
        <v/>
      </c>
      <c r="R565" s="91">
        <f>IF(OR(P565="",Q565=""),"",Q565-P565)</f>
        <v/>
      </c>
    </row>
    <row r="566">
      <c r="A566" s="25" t="n">
        <v>562</v>
      </c>
      <c r="B566" s="26">
        <f>IF(OR(C566="",F566=""),"",
"PRD-" &amp;
TEXT(DAY(C566),"00") &amp;
CHOOSE(MONTH(C566),"A","B","C","D","E","F","G","H","I","J","K","L") &amp;
TEXT(YEAR(C566),"00") &amp;
"-" &amp;
RIGHT(F566,4))</f>
        <v/>
      </c>
      <c r="C566" s="27" t="n"/>
      <c r="D566" s="26">
        <f>IF(F566="","",_xlfn.XLOOKUP(F566,purchase!F:F,purchase!B:B,""))</f>
        <v/>
      </c>
      <c r="E566" s="26">
        <f>IF(F566="","",_xlfn.XLOOKUP(F566,purchase!F:F,purchase!C:C,""))</f>
        <v/>
      </c>
      <c r="F566" s="4" t="n"/>
      <c r="G566" s="10">
        <f>IF(H566="NRFC","Natural Rubber Field Coagulam","")</f>
        <v/>
      </c>
      <c r="H566" s="10">
        <f>IF(F566="","",_xlfn.XLOOKUP(F566,purchase!F:F,purchase!E:E,""))</f>
        <v/>
      </c>
      <c r="I566" s="10">
        <f>IF(J566="ISNR20","Natural Rubber-TSNR (ISNR-20)","")</f>
        <v/>
      </c>
      <c r="J566" s="10">
        <f>IF(H566="NRFC","ISNR20","")</f>
        <v/>
      </c>
      <c r="K566" s="35">
        <f>_xlfn.SINGLE(IF(F566="","",_xlfn.XLOOKUP(F566,purchase!F:F,purchase!N:N,"")))</f>
        <v/>
      </c>
      <c r="L566" s="4" t="n"/>
      <c r="M566" s="86" t="n"/>
      <c r="N566" s="35">
        <f>IF(F566="","",
MAX(0,
_xlfn.XLOOKUP(F566,purchase!F:F,purchase!N:N,"")
-
SUMIFS(L:L,F:F,F566)))</f>
        <v/>
      </c>
      <c r="O566" s="35">
        <f>IF(OR(L566="",M566=""),"",L566-M566)</f>
        <v/>
      </c>
      <c r="P566" s="89">
        <f>_xlfn.SINGLE(IF(F566="","",_xlfn.XLOOKUP(F566,purchase!F:F,purchase!O:O,"")))</f>
        <v/>
      </c>
      <c r="Q566" s="83">
        <f>IF(OR(L566="",M566=""),"",M566/L566)</f>
        <v/>
      </c>
      <c r="R566" s="91">
        <f>IF(OR(P566="",Q566=""),"",Q566-P566)</f>
        <v/>
      </c>
    </row>
    <row r="567">
      <c r="A567" s="25" t="n">
        <v>563</v>
      </c>
      <c r="B567" s="26">
        <f>IF(OR(C567="",F567=""),"",
"PRD-" &amp;
TEXT(DAY(C567),"00") &amp;
CHOOSE(MONTH(C567),"A","B","C","D","E","F","G","H","I","J","K","L") &amp;
TEXT(YEAR(C567),"00") &amp;
"-" &amp;
RIGHT(F567,4))</f>
        <v/>
      </c>
      <c r="C567" s="27" t="n"/>
      <c r="D567" s="26">
        <f>IF(F567="","",_xlfn.XLOOKUP(F567,purchase!F:F,purchase!B:B,""))</f>
        <v/>
      </c>
      <c r="E567" s="26">
        <f>IF(F567="","",_xlfn.XLOOKUP(F567,purchase!F:F,purchase!C:C,""))</f>
        <v/>
      </c>
      <c r="F567" s="4" t="n"/>
      <c r="G567" s="10">
        <f>IF(H567="NRFC","Natural Rubber Field Coagulam","")</f>
        <v/>
      </c>
      <c r="H567" s="10">
        <f>IF(F567="","",_xlfn.XLOOKUP(F567,purchase!F:F,purchase!E:E,""))</f>
        <v/>
      </c>
      <c r="I567" s="10">
        <f>IF(J567="ISNR20","Natural Rubber-TSNR (ISNR-20)","")</f>
        <v/>
      </c>
      <c r="J567" s="10">
        <f>IF(H567="NRFC","ISNR20","")</f>
        <v/>
      </c>
      <c r="K567" s="35">
        <f>_xlfn.SINGLE(IF(F567="","",_xlfn.XLOOKUP(F567,purchase!F:F,purchase!N:N,"")))</f>
        <v/>
      </c>
      <c r="L567" s="4" t="n"/>
      <c r="M567" s="86" t="n"/>
      <c r="N567" s="35">
        <f>IF(F567="","",
MAX(0,
_xlfn.XLOOKUP(F567,purchase!F:F,purchase!N:N,"")
-
SUMIFS(L:L,F:F,F567)))</f>
        <v/>
      </c>
      <c r="O567" s="35">
        <f>IF(OR(L567="",M567=""),"",L567-M567)</f>
        <v/>
      </c>
      <c r="P567" s="89">
        <f>_xlfn.SINGLE(IF(F567="","",_xlfn.XLOOKUP(F567,purchase!F:F,purchase!O:O,"")))</f>
        <v/>
      </c>
      <c r="Q567" s="83">
        <f>IF(OR(L567="",M567=""),"",M567/L567)</f>
        <v/>
      </c>
      <c r="R567" s="91">
        <f>IF(OR(P567="",Q567=""),"",Q567-P567)</f>
        <v/>
      </c>
    </row>
    <row r="568">
      <c r="A568" s="25" t="n">
        <v>564</v>
      </c>
      <c r="B568" s="26">
        <f>IF(OR(C568="",F568=""),"",
"PRD-" &amp;
TEXT(DAY(C568),"00") &amp;
CHOOSE(MONTH(C568),"A","B","C","D","E","F","G","H","I","J","K","L") &amp;
TEXT(YEAR(C568),"00") &amp;
"-" &amp;
RIGHT(F568,4))</f>
        <v/>
      </c>
      <c r="C568" s="27" t="n"/>
      <c r="D568" s="26">
        <f>IF(F568="","",_xlfn.XLOOKUP(F568,purchase!F:F,purchase!B:B,""))</f>
        <v/>
      </c>
      <c r="E568" s="26">
        <f>IF(F568="","",_xlfn.XLOOKUP(F568,purchase!F:F,purchase!C:C,""))</f>
        <v/>
      </c>
      <c r="F568" s="4" t="n"/>
      <c r="G568" s="10">
        <f>IF(H568="NRFC","Natural Rubber Field Coagulam","")</f>
        <v/>
      </c>
      <c r="H568" s="10">
        <f>IF(F568="","",_xlfn.XLOOKUP(F568,purchase!F:F,purchase!E:E,""))</f>
        <v/>
      </c>
      <c r="I568" s="10">
        <f>IF(J568="ISNR20","Natural Rubber-TSNR (ISNR-20)","")</f>
        <v/>
      </c>
      <c r="J568" s="10">
        <f>IF(H568="NRFC","ISNR20","")</f>
        <v/>
      </c>
      <c r="K568" s="35">
        <f>_xlfn.SINGLE(IF(F568="","",_xlfn.XLOOKUP(F568,purchase!F:F,purchase!N:N,"")))</f>
        <v/>
      </c>
      <c r="L568" s="4" t="n"/>
      <c r="M568" s="86" t="n"/>
      <c r="N568" s="35">
        <f>IF(F568="","",
MAX(0,
_xlfn.XLOOKUP(F568,purchase!F:F,purchase!N:N,"")
-
SUMIFS(L:L,F:F,F568)))</f>
        <v/>
      </c>
      <c r="O568" s="35">
        <f>IF(OR(L568="",M568=""),"",L568-M568)</f>
        <v/>
      </c>
      <c r="P568" s="89">
        <f>_xlfn.SINGLE(IF(F568="","",_xlfn.XLOOKUP(F568,purchase!F:F,purchase!O:O,"")))</f>
        <v/>
      </c>
      <c r="Q568" s="83">
        <f>IF(OR(L568="",M568=""),"",M568/L568)</f>
        <v/>
      </c>
      <c r="R568" s="91">
        <f>IF(OR(P568="",Q568=""),"",Q568-P568)</f>
        <v/>
      </c>
    </row>
    <row r="569">
      <c r="A569" s="25" t="n">
        <v>565</v>
      </c>
      <c r="B569" s="26">
        <f>IF(OR(C569="",F569=""),"",
"PRD-" &amp;
TEXT(DAY(C569),"00") &amp;
CHOOSE(MONTH(C569),"A","B","C","D","E","F","G","H","I","J","K","L") &amp;
TEXT(YEAR(C569),"00") &amp;
"-" &amp;
RIGHT(F569,4))</f>
        <v/>
      </c>
      <c r="C569" s="27" t="n"/>
      <c r="D569" s="26">
        <f>IF(F569="","",_xlfn.XLOOKUP(F569,purchase!F:F,purchase!B:B,""))</f>
        <v/>
      </c>
      <c r="E569" s="26">
        <f>IF(F569="","",_xlfn.XLOOKUP(F569,purchase!F:F,purchase!C:C,""))</f>
        <v/>
      </c>
      <c r="F569" s="4" t="n"/>
      <c r="G569" s="10">
        <f>IF(H569="NRFC","Natural Rubber Field Coagulam","")</f>
        <v/>
      </c>
      <c r="H569" s="10">
        <f>IF(F569="","",_xlfn.XLOOKUP(F569,purchase!F:F,purchase!E:E,""))</f>
        <v/>
      </c>
      <c r="I569" s="10">
        <f>IF(J569="ISNR20","Natural Rubber-TSNR (ISNR-20)","")</f>
        <v/>
      </c>
      <c r="J569" s="10">
        <f>IF(H569="NRFC","ISNR20","")</f>
        <v/>
      </c>
      <c r="K569" s="35">
        <f>_xlfn.SINGLE(IF(F569="","",_xlfn.XLOOKUP(F569,purchase!F:F,purchase!N:N,"")))</f>
        <v/>
      </c>
      <c r="L569" s="4" t="n"/>
      <c r="M569" s="86" t="n"/>
      <c r="N569" s="35">
        <f>IF(F569="","",
MAX(0,
_xlfn.XLOOKUP(F569,purchase!F:F,purchase!N:N,"")
-
SUMIFS(L:L,F:F,F569)))</f>
        <v/>
      </c>
      <c r="O569" s="35">
        <f>IF(OR(L569="",M569=""),"",L569-M569)</f>
        <v/>
      </c>
      <c r="P569" s="89">
        <f>_xlfn.SINGLE(IF(F569="","",_xlfn.XLOOKUP(F569,purchase!F:F,purchase!O:O,"")))</f>
        <v/>
      </c>
      <c r="Q569" s="83">
        <f>IF(OR(L569="",M569=""),"",M569/L569)</f>
        <v/>
      </c>
      <c r="R569" s="91">
        <f>IF(OR(P569="",Q569=""),"",Q569-P569)</f>
        <v/>
      </c>
    </row>
    <row r="570">
      <c r="A570" s="25" t="n">
        <v>566</v>
      </c>
      <c r="B570" s="26">
        <f>IF(OR(C570="",F570=""),"",
"PRD-" &amp;
TEXT(DAY(C570),"00") &amp;
CHOOSE(MONTH(C570),"A","B","C","D","E","F","G","H","I","J","K","L") &amp;
TEXT(YEAR(C570),"00") &amp;
"-" &amp;
RIGHT(F570,4))</f>
        <v/>
      </c>
      <c r="C570" s="27" t="n"/>
      <c r="D570" s="26">
        <f>IF(F570="","",_xlfn.XLOOKUP(F570,purchase!F:F,purchase!B:B,""))</f>
        <v/>
      </c>
      <c r="E570" s="26">
        <f>IF(F570="","",_xlfn.XLOOKUP(F570,purchase!F:F,purchase!C:C,""))</f>
        <v/>
      </c>
      <c r="F570" s="4" t="n"/>
      <c r="G570" s="10">
        <f>IF(H570="NRFC","Natural Rubber Field Coagulam","")</f>
        <v/>
      </c>
      <c r="H570" s="10">
        <f>IF(F570="","",_xlfn.XLOOKUP(F570,purchase!F:F,purchase!E:E,""))</f>
        <v/>
      </c>
      <c r="I570" s="10">
        <f>IF(J570="ISNR20","Natural Rubber-TSNR (ISNR-20)","")</f>
        <v/>
      </c>
      <c r="J570" s="10">
        <f>IF(H570="NRFC","ISNR20","")</f>
        <v/>
      </c>
      <c r="K570" s="35">
        <f>_xlfn.SINGLE(IF(F570="","",_xlfn.XLOOKUP(F570,purchase!F:F,purchase!N:N,"")))</f>
        <v/>
      </c>
      <c r="L570" s="4" t="n"/>
      <c r="M570" s="86" t="n"/>
      <c r="N570" s="35">
        <f>IF(F570="","",
MAX(0,
_xlfn.XLOOKUP(F570,purchase!F:F,purchase!N:N,"")
-
SUMIFS(L:L,F:F,F570)))</f>
        <v/>
      </c>
      <c r="O570" s="35">
        <f>IF(OR(L570="",M570=""),"",L570-M570)</f>
        <v/>
      </c>
      <c r="P570" s="89">
        <f>_xlfn.SINGLE(IF(F570="","",_xlfn.XLOOKUP(F570,purchase!F:F,purchase!O:O,"")))</f>
        <v/>
      </c>
      <c r="Q570" s="83">
        <f>IF(OR(L570="",M570=""),"",M570/L570)</f>
        <v/>
      </c>
      <c r="R570" s="91">
        <f>IF(OR(P570="",Q570=""),"",Q570-P570)</f>
        <v/>
      </c>
    </row>
    <row r="571">
      <c r="A571" s="25" t="n">
        <v>567</v>
      </c>
      <c r="B571" s="26">
        <f>IF(OR(C571="",F571=""),"",
"PRD-" &amp;
TEXT(DAY(C571),"00") &amp;
CHOOSE(MONTH(C571),"A","B","C","D","E","F","G","H","I","J","K","L") &amp;
TEXT(YEAR(C571),"00") &amp;
"-" &amp;
RIGHT(F571,4))</f>
        <v/>
      </c>
      <c r="C571" s="27" t="n"/>
      <c r="D571" s="26">
        <f>IF(F571="","",_xlfn.XLOOKUP(F571,purchase!F:F,purchase!B:B,""))</f>
        <v/>
      </c>
      <c r="E571" s="26">
        <f>IF(F571="","",_xlfn.XLOOKUP(F571,purchase!F:F,purchase!C:C,""))</f>
        <v/>
      </c>
      <c r="F571" s="4" t="n"/>
      <c r="G571" s="10">
        <f>IF(H571="NRFC","Natural Rubber Field Coagulam","")</f>
        <v/>
      </c>
      <c r="H571" s="10">
        <f>IF(F571="","",_xlfn.XLOOKUP(F571,purchase!F:F,purchase!E:E,""))</f>
        <v/>
      </c>
      <c r="I571" s="10">
        <f>IF(J571="ISNR20","Natural Rubber-TSNR (ISNR-20)","")</f>
        <v/>
      </c>
      <c r="J571" s="10">
        <f>IF(H571="NRFC","ISNR20","")</f>
        <v/>
      </c>
      <c r="K571" s="35">
        <f>_xlfn.SINGLE(IF(F571="","",_xlfn.XLOOKUP(F571,purchase!F:F,purchase!N:N,"")))</f>
        <v/>
      </c>
      <c r="L571" s="4" t="n"/>
      <c r="M571" s="86" t="n"/>
      <c r="N571" s="35">
        <f>IF(F571="","",
MAX(0,
_xlfn.XLOOKUP(F571,purchase!F:F,purchase!N:N,"")
-
SUMIFS(L:L,F:F,F571)))</f>
        <v/>
      </c>
      <c r="O571" s="35">
        <f>IF(OR(L571="",M571=""),"",L571-M571)</f>
        <v/>
      </c>
      <c r="P571" s="89">
        <f>_xlfn.SINGLE(IF(F571="","",_xlfn.XLOOKUP(F571,purchase!F:F,purchase!O:O,"")))</f>
        <v/>
      </c>
      <c r="Q571" s="83">
        <f>IF(OR(L571="",M571=""),"",M571/L571)</f>
        <v/>
      </c>
      <c r="R571" s="91">
        <f>IF(OR(P571="",Q571=""),"",Q571-P571)</f>
        <v/>
      </c>
    </row>
    <row r="572">
      <c r="A572" s="25" t="n">
        <v>568</v>
      </c>
      <c r="B572" s="26">
        <f>IF(OR(C572="",F572=""),"",
"PRD-" &amp;
TEXT(DAY(C572),"00") &amp;
CHOOSE(MONTH(C572),"A","B","C","D","E","F","G","H","I","J","K","L") &amp;
TEXT(YEAR(C572),"00") &amp;
"-" &amp;
RIGHT(F572,4))</f>
        <v/>
      </c>
      <c r="C572" s="27" t="n"/>
      <c r="D572" s="26">
        <f>IF(F572="","",_xlfn.XLOOKUP(F572,purchase!F:F,purchase!B:B,""))</f>
        <v/>
      </c>
      <c r="E572" s="26">
        <f>IF(F572="","",_xlfn.XLOOKUP(F572,purchase!F:F,purchase!C:C,""))</f>
        <v/>
      </c>
      <c r="F572" s="4" t="n"/>
      <c r="G572" s="10">
        <f>IF(H572="NRFC","Natural Rubber Field Coagulam","")</f>
        <v/>
      </c>
      <c r="H572" s="10">
        <f>IF(F572="","",_xlfn.XLOOKUP(F572,purchase!F:F,purchase!E:E,""))</f>
        <v/>
      </c>
      <c r="I572" s="10">
        <f>IF(J572="ISNR20","Natural Rubber-TSNR (ISNR-20)","")</f>
        <v/>
      </c>
      <c r="J572" s="10">
        <f>IF(H572="NRFC","ISNR20","")</f>
        <v/>
      </c>
      <c r="K572" s="35">
        <f>_xlfn.SINGLE(IF(F572="","",_xlfn.XLOOKUP(F572,purchase!F:F,purchase!N:N,"")))</f>
        <v/>
      </c>
      <c r="L572" s="4" t="n"/>
      <c r="M572" s="86" t="n"/>
      <c r="N572" s="35">
        <f>IF(F572="","",
MAX(0,
_xlfn.XLOOKUP(F572,purchase!F:F,purchase!N:N,"")
-
SUMIFS(L:L,F:F,F572)))</f>
        <v/>
      </c>
      <c r="O572" s="35">
        <f>IF(OR(L572="",M572=""),"",L572-M572)</f>
        <v/>
      </c>
      <c r="P572" s="89">
        <f>_xlfn.SINGLE(IF(F572="","",_xlfn.XLOOKUP(F572,purchase!F:F,purchase!O:O,"")))</f>
        <v/>
      </c>
      <c r="Q572" s="83">
        <f>IF(OR(L572="",M572=""),"",M572/L572)</f>
        <v/>
      </c>
      <c r="R572" s="91">
        <f>IF(OR(P572="",Q572=""),"",Q572-P572)</f>
        <v/>
      </c>
    </row>
    <row r="573">
      <c r="A573" s="25" t="n">
        <v>569</v>
      </c>
      <c r="B573" s="26">
        <f>IF(OR(C573="",F573=""),"",
"PRD-" &amp;
TEXT(DAY(C573),"00") &amp;
CHOOSE(MONTH(C573),"A","B","C","D","E","F","G","H","I","J","K","L") &amp;
TEXT(YEAR(C573),"00") &amp;
"-" &amp;
RIGHT(F573,4))</f>
        <v/>
      </c>
      <c r="C573" s="27" t="n"/>
      <c r="D573" s="26">
        <f>IF(F573="","",_xlfn.XLOOKUP(F573,purchase!F:F,purchase!B:B,""))</f>
        <v/>
      </c>
      <c r="E573" s="26">
        <f>IF(F573="","",_xlfn.XLOOKUP(F573,purchase!F:F,purchase!C:C,""))</f>
        <v/>
      </c>
      <c r="F573" s="4" t="n"/>
      <c r="G573" s="10">
        <f>IF(H573="NRFC","Natural Rubber Field Coagulam","")</f>
        <v/>
      </c>
      <c r="H573" s="10">
        <f>IF(F573="","",_xlfn.XLOOKUP(F573,purchase!F:F,purchase!E:E,""))</f>
        <v/>
      </c>
      <c r="I573" s="10">
        <f>IF(J573="ISNR20","Natural Rubber-TSNR (ISNR-20)","")</f>
        <v/>
      </c>
      <c r="J573" s="10">
        <f>IF(H573="NRFC","ISNR20","")</f>
        <v/>
      </c>
      <c r="K573" s="35">
        <f>_xlfn.SINGLE(IF(F573="","",_xlfn.XLOOKUP(F573,purchase!F:F,purchase!N:N,"")))</f>
        <v/>
      </c>
      <c r="L573" s="4" t="n"/>
      <c r="M573" s="86" t="n"/>
      <c r="N573" s="35">
        <f>IF(F573="","",
MAX(0,
_xlfn.XLOOKUP(F573,purchase!F:F,purchase!N:N,"")
-
SUMIFS(L:L,F:F,F573)))</f>
        <v/>
      </c>
      <c r="O573" s="35">
        <f>IF(OR(L573="",M573=""),"",L573-M573)</f>
        <v/>
      </c>
      <c r="P573" s="89">
        <f>_xlfn.SINGLE(IF(F573="","",_xlfn.XLOOKUP(F573,purchase!F:F,purchase!O:O,"")))</f>
        <v/>
      </c>
      <c r="Q573" s="83">
        <f>IF(OR(L573="",M573=""),"",M573/L573)</f>
        <v/>
      </c>
      <c r="R573" s="91">
        <f>IF(OR(P573="",Q573=""),"",Q573-P573)</f>
        <v/>
      </c>
    </row>
    <row r="574">
      <c r="A574" s="25" t="n">
        <v>570</v>
      </c>
      <c r="B574" s="26">
        <f>IF(OR(C574="",F574=""),"",
"PRD-" &amp;
TEXT(DAY(C574),"00") &amp;
CHOOSE(MONTH(C574),"A","B","C","D","E","F","G","H","I","J","K","L") &amp;
TEXT(YEAR(C574),"00") &amp;
"-" &amp;
RIGHT(F574,4))</f>
        <v/>
      </c>
      <c r="C574" s="27" t="n"/>
      <c r="D574" s="26">
        <f>IF(F574="","",_xlfn.XLOOKUP(F574,purchase!F:F,purchase!B:B,""))</f>
        <v/>
      </c>
      <c r="E574" s="26">
        <f>IF(F574="","",_xlfn.XLOOKUP(F574,purchase!F:F,purchase!C:C,""))</f>
        <v/>
      </c>
      <c r="F574" s="4" t="n"/>
      <c r="G574" s="10">
        <f>IF(H574="NRFC","Natural Rubber Field Coagulam","")</f>
        <v/>
      </c>
      <c r="H574" s="10">
        <f>IF(F574="","",_xlfn.XLOOKUP(F574,purchase!F:F,purchase!E:E,""))</f>
        <v/>
      </c>
      <c r="I574" s="10">
        <f>IF(J574="ISNR20","Natural Rubber-TSNR (ISNR-20)","")</f>
        <v/>
      </c>
      <c r="J574" s="10">
        <f>IF(H574="NRFC","ISNR20","")</f>
        <v/>
      </c>
      <c r="K574" s="35">
        <f>_xlfn.SINGLE(IF(F574="","",_xlfn.XLOOKUP(F574,purchase!F:F,purchase!N:N,"")))</f>
        <v/>
      </c>
      <c r="L574" s="4" t="n"/>
      <c r="M574" s="86" t="n"/>
      <c r="N574" s="35">
        <f>IF(F574="","",
MAX(0,
_xlfn.XLOOKUP(F574,purchase!F:F,purchase!N:N,"")
-
SUMIFS(L:L,F:F,F574)))</f>
        <v/>
      </c>
      <c r="O574" s="35">
        <f>IF(OR(L574="",M574=""),"",L574-M574)</f>
        <v/>
      </c>
      <c r="P574" s="89">
        <f>_xlfn.SINGLE(IF(F574="","",_xlfn.XLOOKUP(F574,purchase!F:F,purchase!O:O,"")))</f>
        <v/>
      </c>
      <c r="Q574" s="83">
        <f>IF(OR(L574="",M574=""),"",M574/L574)</f>
        <v/>
      </c>
      <c r="R574" s="91">
        <f>IF(OR(P574="",Q574=""),"",Q574-P574)</f>
        <v/>
      </c>
    </row>
    <row r="575">
      <c r="A575" s="25" t="n">
        <v>571</v>
      </c>
      <c r="B575" s="26">
        <f>IF(OR(C575="",F575=""),"",
"PRD-" &amp;
TEXT(DAY(C575),"00") &amp;
CHOOSE(MONTH(C575),"A","B","C","D","E","F","G","H","I","J","K","L") &amp;
TEXT(YEAR(C575),"00") &amp;
"-" &amp;
RIGHT(F575,4))</f>
        <v/>
      </c>
      <c r="C575" s="27" t="n"/>
      <c r="D575" s="26">
        <f>IF(F575="","",_xlfn.XLOOKUP(F575,purchase!F:F,purchase!B:B,""))</f>
        <v/>
      </c>
      <c r="E575" s="26">
        <f>IF(F575="","",_xlfn.XLOOKUP(F575,purchase!F:F,purchase!C:C,""))</f>
        <v/>
      </c>
      <c r="F575" s="4" t="n"/>
      <c r="G575" s="10">
        <f>IF(H575="NRFC","Natural Rubber Field Coagulam","")</f>
        <v/>
      </c>
      <c r="H575" s="10">
        <f>IF(F575="","",_xlfn.XLOOKUP(F575,purchase!F:F,purchase!E:E,""))</f>
        <v/>
      </c>
      <c r="I575" s="10">
        <f>IF(J575="ISNR20","Natural Rubber-TSNR (ISNR-20)","")</f>
        <v/>
      </c>
      <c r="J575" s="10">
        <f>IF(H575="NRFC","ISNR20","")</f>
        <v/>
      </c>
      <c r="K575" s="35">
        <f>_xlfn.SINGLE(IF(F575="","",_xlfn.XLOOKUP(F575,purchase!F:F,purchase!N:N,"")))</f>
        <v/>
      </c>
      <c r="L575" s="4" t="n"/>
      <c r="M575" s="86" t="n"/>
      <c r="N575" s="35">
        <f>IF(F575="","",
MAX(0,
_xlfn.XLOOKUP(F575,purchase!F:F,purchase!N:N,"")
-
SUMIFS(L:L,F:F,F575)))</f>
        <v/>
      </c>
      <c r="O575" s="35">
        <f>IF(OR(L575="",M575=""),"",L575-M575)</f>
        <v/>
      </c>
      <c r="P575" s="89">
        <f>_xlfn.SINGLE(IF(F575="","",_xlfn.XLOOKUP(F575,purchase!F:F,purchase!O:O,"")))</f>
        <v/>
      </c>
      <c r="Q575" s="83">
        <f>IF(OR(L575="",M575=""),"",M575/L575)</f>
        <v/>
      </c>
      <c r="R575" s="91">
        <f>IF(OR(P575="",Q575=""),"",Q575-P575)</f>
        <v/>
      </c>
    </row>
    <row r="576">
      <c r="A576" s="25" t="n">
        <v>572</v>
      </c>
      <c r="B576" s="26">
        <f>IF(OR(C576="",F576=""),"",
"PRD-" &amp;
TEXT(DAY(C576),"00") &amp;
CHOOSE(MONTH(C576),"A","B","C","D","E","F","G","H","I","J","K","L") &amp;
TEXT(YEAR(C576),"00") &amp;
"-" &amp;
RIGHT(F576,4))</f>
        <v/>
      </c>
      <c r="C576" s="27" t="n"/>
      <c r="D576" s="26">
        <f>IF(F576="","",_xlfn.XLOOKUP(F576,purchase!F:F,purchase!B:B,""))</f>
        <v/>
      </c>
      <c r="E576" s="26">
        <f>IF(F576="","",_xlfn.XLOOKUP(F576,purchase!F:F,purchase!C:C,""))</f>
        <v/>
      </c>
      <c r="F576" s="4" t="n"/>
      <c r="G576" s="10">
        <f>IF(H576="NRFC","Natural Rubber Field Coagulam","")</f>
        <v/>
      </c>
      <c r="H576" s="10">
        <f>IF(F576="","",_xlfn.XLOOKUP(F576,purchase!F:F,purchase!E:E,""))</f>
        <v/>
      </c>
      <c r="I576" s="10">
        <f>IF(J576="ISNR20","Natural Rubber-TSNR (ISNR-20)","")</f>
        <v/>
      </c>
      <c r="J576" s="10">
        <f>IF(H576="NRFC","ISNR20","")</f>
        <v/>
      </c>
      <c r="K576" s="35">
        <f>_xlfn.SINGLE(IF(F576="","",_xlfn.XLOOKUP(F576,purchase!F:F,purchase!N:N,"")))</f>
        <v/>
      </c>
      <c r="L576" s="4" t="n"/>
      <c r="M576" s="86" t="n"/>
      <c r="N576" s="35">
        <f>IF(F576="","",
MAX(0,
_xlfn.XLOOKUP(F576,purchase!F:F,purchase!N:N,"")
-
SUMIFS(L:L,F:F,F576)))</f>
        <v/>
      </c>
      <c r="O576" s="35">
        <f>IF(OR(L576="",M576=""),"",L576-M576)</f>
        <v/>
      </c>
      <c r="P576" s="89">
        <f>_xlfn.SINGLE(IF(F576="","",_xlfn.XLOOKUP(F576,purchase!F:F,purchase!O:O,"")))</f>
        <v/>
      </c>
      <c r="Q576" s="83">
        <f>IF(OR(L576="",M576=""),"",M576/L576)</f>
        <v/>
      </c>
      <c r="R576" s="91">
        <f>IF(OR(P576="",Q576=""),"",Q576-P576)</f>
        <v/>
      </c>
    </row>
    <row r="577">
      <c r="A577" s="25" t="n">
        <v>573</v>
      </c>
      <c r="B577" s="26">
        <f>IF(OR(C577="",F577=""),"",
"PRD-" &amp;
TEXT(DAY(C577),"00") &amp;
CHOOSE(MONTH(C577),"A","B","C","D","E","F","G","H","I","J","K","L") &amp;
TEXT(YEAR(C577),"00") &amp;
"-" &amp;
RIGHT(F577,4))</f>
        <v/>
      </c>
      <c r="C577" s="27" t="n"/>
      <c r="D577" s="26">
        <f>IF(F577="","",_xlfn.XLOOKUP(F577,purchase!F:F,purchase!B:B,""))</f>
        <v/>
      </c>
      <c r="E577" s="26">
        <f>IF(F577="","",_xlfn.XLOOKUP(F577,purchase!F:F,purchase!C:C,""))</f>
        <v/>
      </c>
      <c r="F577" s="4" t="n"/>
      <c r="G577" s="10">
        <f>IF(H577="NRFC","Natural Rubber Field Coagulam","")</f>
        <v/>
      </c>
      <c r="H577" s="10">
        <f>IF(F577="","",_xlfn.XLOOKUP(F577,purchase!F:F,purchase!E:E,""))</f>
        <v/>
      </c>
      <c r="I577" s="10">
        <f>IF(J577="ISNR20","Natural Rubber-TSNR (ISNR-20)","")</f>
        <v/>
      </c>
      <c r="J577" s="10">
        <f>IF(H577="NRFC","ISNR20","")</f>
        <v/>
      </c>
      <c r="K577" s="35">
        <f>_xlfn.SINGLE(IF(F577="","",_xlfn.XLOOKUP(F577,purchase!F:F,purchase!N:N,"")))</f>
        <v/>
      </c>
      <c r="L577" s="4" t="n"/>
      <c r="M577" s="86" t="n"/>
      <c r="N577" s="35">
        <f>IF(F577="","",
MAX(0,
_xlfn.XLOOKUP(F577,purchase!F:F,purchase!N:N,"")
-
SUMIFS(L:L,F:F,F577)))</f>
        <v/>
      </c>
      <c r="O577" s="35">
        <f>IF(OR(L577="",M577=""),"",L577-M577)</f>
        <v/>
      </c>
      <c r="P577" s="89">
        <f>_xlfn.SINGLE(IF(F577="","",_xlfn.XLOOKUP(F577,purchase!F:F,purchase!O:O,"")))</f>
        <v/>
      </c>
      <c r="Q577" s="83">
        <f>IF(OR(L577="",M577=""),"",M577/L577)</f>
        <v/>
      </c>
      <c r="R577" s="91">
        <f>IF(OR(P577="",Q577=""),"",Q577-P577)</f>
        <v/>
      </c>
    </row>
    <row r="578">
      <c r="A578" s="25" t="n">
        <v>574</v>
      </c>
      <c r="B578" s="26">
        <f>IF(OR(C578="",F578=""),"",
"PRD-" &amp;
TEXT(DAY(C578),"00") &amp;
CHOOSE(MONTH(C578),"A","B","C","D","E","F","G","H","I","J","K","L") &amp;
TEXT(YEAR(C578),"00") &amp;
"-" &amp;
RIGHT(F578,4))</f>
        <v/>
      </c>
      <c r="C578" s="27" t="n"/>
      <c r="D578" s="26">
        <f>IF(F578="","",_xlfn.XLOOKUP(F578,purchase!F:F,purchase!B:B,""))</f>
        <v/>
      </c>
      <c r="E578" s="26">
        <f>IF(F578="","",_xlfn.XLOOKUP(F578,purchase!F:F,purchase!C:C,""))</f>
        <v/>
      </c>
      <c r="F578" s="4" t="n"/>
      <c r="G578" s="10">
        <f>IF(H578="NRFC","Natural Rubber Field Coagulam","")</f>
        <v/>
      </c>
      <c r="H578" s="10">
        <f>IF(F578="","",_xlfn.XLOOKUP(F578,purchase!F:F,purchase!E:E,""))</f>
        <v/>
      </c>
      <c r="I578" s="10">
        <f>IF(J578="ISNR20","Natural Rubber-TSNR (ISNR-20)","")</f>
        <v/>
      </c>
      <c r="J578" s="10">
        <f>IF(H578="NRFC","ISNR20","")</f>
        <v/>
      </c>
      <c r="K578" s="35">
        <f>_xlfn.SINGLE(IF(F578="","",_xlfn.XLOOKUP(F578,purchase!F:F,purchase!N:N,"")))</f>
        <v/>
      </c>
      <c r="L578" s="4" t="n"/>
      <c r="M578" s="86" t="n"/>
      <c r="N578" s="35">
        <f>IF(F578="","",
MAX(0,
_xlfn.XLOOKUP(F578,purchase!F:F,purchase!N:N,"")
-
SUMIFS(L:L,F:F,F578)))</f>
        <v/>
      </c>
      <c r="O578" s="35">
        <f>IF(OR(L578="",M578=""),"",L578-M578)</f>
        <v/>
      </c>
      <c r="P578" s="89">
        <f>_xlfn.SINGLE(IF(F578="","",_xlfn.XLOOKUP(F578,purchase!F:F,purchase!O:O,"")))</f>
        <v/>
      </c>
      <c r="Q578" s="83">
        <f>IF(OR(L578="",M578=""),"",M578/L578)</f>
        <v/>
      </c>
      <c r="R578" s="91">
        <f>IF(OR(P578="",Q578=""),"",Q578-P578)</f>
        <v/>
      </c>
    </row>
    <row r="579">
      <c r="A579" s="25" t="n">
        <v>575</v>
      </c>
      <c r="B579" s="26">
        <f>IF(OR(C579="",F579=""),"",
"PRD-" &amp;
TEXT(DAY(C579),"00") &amp;
CHOOSE(MONTH(C579),"A","B","C","D","E","F","G","H","I","J","K","L") &amp;
TEXT(YEAR(C579),"00") &amp;
"-" &amp;
RIGHT(F579,4))</f>
        <v/>
      </c>
      <c r="C579" s="27" t="n"/>
      <c r="D579" s="26">
        <f>IF(F579="","",_xlfn.XLOOKUP(F579,purchase!F:F,purchase!B:B,""))</f>
        <v/>
      </c>
      <c r="E579" s="26">
        <f>IF(F579="","",_xlfn.XLOOKUP(F579,purchase!F:F,purchase!C:C,""))</f>
        <v/>
      </c>
      <c r="F579" s="4" t="n"/>
      <c r="G579" s="10">
        <f>IF(H579="NRFC","Natural Rubber Field Coagulam","")</f>
        <v/>
      </c>
      <c r="H579" s="10">
        <f>IF(F579="","",_xlfn.XLOOKUP(F579,purchase!F:F,purchase!E:E,""))</f>
        <v/>
      </c>
      <c r="I579" s="10">
        <f>IF(J579="ISNR20","Natural Rubber-TSNR (ISNR-20)","")</f>
        <v/>
      </c>
      <c r="J579" s="10">
        <f>IF(H579="NRFC","ISNR20","")</f>
        <v/>
      </c>
      <c r="K579" s="35">
        <f>_xlfn.SINGLE(IF(F579="","",_xlfn.XLOOKUP(F579,purchase!F:F,purchase!N:N,"")))</f>
        <v/>
      </c>
      <c r="L579" s="4" t="n"/>
      <c r="M579" s="86" t="n"/>
      <c r="N579" s="35">
        <f>IF(F579="","",
MAX(0,
_xlfn.XLOOKUP(F579,purchase!F:F,purchase!N:N,"")
-
SUMIFS(L:L,F:F,F579)))</f>
        <v/>
      </c>
      <c r="O579" s="35">
        <f>IF(OR(L579="",M579=""),"",L579-M579)</f>
        <v/>
      </c>
      <c r="P579" s="89">
        <f>_xlfn.SINGLE(IF(F579="","",_xlfn.XLOOKUP(F579,purchase!F:F,purchase!O:O,"")))</f>
        <v/>
      </c>
      <c r="Q579" s="83">
        <f>IF(OR(L579="",M579=""),"",M579/L579)</f>
        <v/>
      </c>
      <c r="R579" s="91">
        <f>IF(OR(P579="",Q579=""),"",Q579-P579)</f>
        <v/>
      </c>
    </row>
    <row r="580">
      <c r="A580" s="25" t="n">
        <v>576</v>
      </c>
      <c r="B580" s="26">
        <f>IF(OR(C580="",F580=""),"",
"PRD-" &amp;
TEXT(DAY(C580),"00") &amp;
CHOOSE(MONTH(C580),"A","B","C","D","E","F","G","H","I","J","K","L") &amp;
TEXT(YEAR(C580),"00") &amp;
"-" &amp;
RIGHT(F580,4))</f>
        <v/>
      </c>
      <c r="C580" s="27" t="n"/>
      <c r="D580" s="26">
        <f>IF(F580="","",_xlfn.XLOOKUP(F580,purchase!F:F,purchase!B:B,""))</f>
        <v/>
      </c>
      <c r="E580" s="26">
        <f>IF(F580="","",_xlfn.XLOOKUP(F580,purchase!F:F,purchase!C:C,""))</f>
        <v/>
      </c>
      <c r="F580" s="4" t="n"/>
      <c r="G580" s="10">
        <f>IF(H580="NRFC","Natural Rubber Field Coagulam","")</f>
        <v/>
      </c>
      <c r="H580" s="10">
        <f>IF(F580="","",_xlfn.XLOOKUP(F580,purchase!F:F,purchase!E:E,""))</f>
        <v/>
      </c>
      <c r="I580" s="10">
        <f>IF(J580="ISNR20","Natural Rubber-TSNR (ISNR-20)","")</f>
        <v/>
      </c>
      <c r="J580" s="10">
        <f>IF(H580="NRFC","ISNR20","")</f>
        <v/>
      </c>
      <c r="K580" s="35">
        <f>_xlfn.SINGLE(IF(F580="","",_xlfn.XLOOKUP(F580,purchase!F:F,purchase!N:N,"")))</f>
        <v/>
      </c>
      <c r="L580" s="4" t="n"/>
      <c r="M580" s="86" t="n"/>
      <c r="N580" s="35">
        <f>IF(F580="","",
MAX(0,
_xlfn.XLOOKUP(F580,purchase!F:F,purchase!N:N,"")
-
SUMIFS(L:L,F:F,F580)))</f>
        <v/>
      </c>
      <c r="O580" s="35">
        <f>IF(OR(L580="",M580=""),"",L580-M580)</f>
        <v/>
      </c>
      <c r="P580" s="89">
        <f>_xlfn.SINGLE(IF(F580="","",_xlfn.XLOOKUP(F580,purchase!F:F,purchase!O:O,"")))</f>
        <v/>
      </c>
      <c r="Q580" s="83">
        <f>IF(OR(L580="",M580=""),"",M580/L580)</f>
        <v/>
      </c>
      <c r="R580" s="91">
        <f>IF(OR(P580="",Q580=""),"",Q580-P580)</f>
        <v/>
      </c>
    </row>
    <row r="581">
      <c r="A581" s="25" t="n">
        <v>577</v>
      </c>
      <c r="B581" s="26">
        <f>IF(OR(C581="",F581=""),"",
"PRD-" &amp;
TEXT(DAY(C581),"00") &amp;
CHOOSE(MONTH(C581),"A","B","C","D","E","F","G","H","I","J","K","L") &amp;
TEXT(YEAR(C581),"00") &amp;
"-" &amp;
RIGHT(F581,4))</f>
        <v/>
      </c>
      <c r="C581" s="27" t="n"/>
      <c r="D581" s="26">
        <f>IF(F581="","",_xlfn.XLOOKUP(F581,purchase!F:F,purchase!B:B,""))</f>
        <v/>
      </c>
      <c r="E581" s="26">
        <f>IF(F581="","",_xlfn.XLOOKUP(F581,purchase!F:F,purchase!C:C,""))</f>
        <v/>
      </c>
      <c r="F581" s="4" t="n"/>
      <c r="G581" s="10">
        <f>IF(H581="NRFC","Natural Rubber Field Coagulam","")</f>
        <v/>
      </c>
      <c r="H581" s="10">
        <f>IF(F581="","",_xlfn.XLOOKUP(F581,purchase!F:F,purchase!E:E,""))</f>
        <v/>
      </c>
      <c r="I581" s="10">
        <f>IF(J581="ISNR20","Natural Rubber-TSNR (ISNR-20)","")</f>
        <v/>
      </c>
      <c r="J581" s="10">
        <f>IF(H581="NRFC","ISNR20","")</f>
        <v/>
      </c>
      <c r="K581" s="35">
        <f>_xlfn.SINGLE(IF(F581="","",_xlfn.XLOOKUP(F581,purchase!F:F,purchase!N:N,"")))</f>
        <v/>
      </c>
      <c r="L581" s="4" t="n"/>
      <c r="M581" s="86" t="n"/>
      <c r="N581" s="35">
        <f>IF(F581="","",
MAX(0,
_xlfn.XLOOKUP(F581,purchase!F:F,purchase!N:N,"")
-
SUMIFS(L:L,F:F,F581)))</f>
        <v/>
      </c>
      <c r="O581" s="35">
        <f>IF(OR(L581="",M581=""),"",L581-M581)</f>
        <v/>
      </c>
      <c r="P581" s="89">
        <f>_xlfn.SINGLE(IF(F581="","",_xlfn.XLOOKUP(F581,purchase!F:F,purchase!O:O,"")))</f>
        <v/>
      </c>
      <c r="Q581" s="83">
        <f>IF(OR(L581="",M581=""),"",M581/L581)</f>
        <v/>
      </c>
      <c r="R581" s="91">
        <f>IF(OR(P581="",Q581=""),"",Q581-P581)</f>
        <v/>
      </c>
    </row>
    <row r="582">
      <c r="A582" s="25" t="n">
        <v>578</v>
      </c>
      <c r="B582" s="26">
        <f>IF(OR(C582="",F582=""),"",
"PRD-" &amp;
TEXT(DAY(C582),"00") &amp;
CHOOSE(MONTH(C582),"A","B","C","D","E","F","G","H","I","J","K","L") &amp;
TEXT(YEAR(C582),"00") &amp;
"-" &amp;
RIGHT(F582,4))</f>
        <v/>
      </c>
      <c r="C582" s="27" t="n"/>
      <c r="D582" s="26">
        <f>IF(F582="","",_xlfn.XLOOKUP(F582,purchase!F:F,purchase!B:B,""))</f>
        <v/>
      </c>
      <c r="E582" s="26">
        <f>IF(F582="","",_xlfn.XLOOKUP(F582,purchase!F:F,purchase!C:C,""))</f>
        <v/>
      </c>
      <c r="F582" s="4" t="n"/>
      <c r="G582" s="10">
        <f>IF(H582="NRFC","Natural Rubber Field Coagulam","")</f>
        <v/>
      </c>
      <c r="H582" s="10">
        <f>IF(F582="","",_xlfn.XLOOKUP(F582,purchase!F:F,purchase!E:E,""))</f>
        <v/>
      </c>
      <c r="I582" s="10">
        <f>IF(J582="ISNR20","Natural Rubber-TSNR (ISNR-20)","")</f>
        <v/>
      </c>
      <c r="J582" s="10">
        <f>IF(H582="NRFC","ISNR20","")</f>
        <v/>
      </c>
      <c r="K582" s="35">
        <f>_xlfn.SINGLE(IF(F582="","",_xlfn.XLOOKUP(F582,purchase!F:F,purchase!N:N,"")))</f>
        <v/>
      </c>
      <c r="L582" s="4" t="n"/>
      <c r="M582" s="86" t="n"/>
      <c r="N582" s="35">
        <f>IF(F582="","",
MAX(0,
_xlfn.XLOOKUP(F582,purchase!F:F,purchase!N:N,"")
-
SUMIFS(L:L,F:F,F582)))</f>
        <v/>
      </c>
      <c r="O582" s="35">
        <f>IF(OR(L582="",M582=""),"",L582-M582)</f>
        <v/>
      </c>
      <c r="P582" s="89">
        <f>_xlfn.SINGLE(IF(F582="","",_xlfn.XLOOKUP(F582,purchase!F:F,purchase!O:O,"")))</f>
        <v/>
      </c>
      <c r="Q582" s="83">
        <f>IF(OR(L582="",M582=""),"",M582/L582)</f>
        <v/>
      </c>
      <c r="R582" s="91">
        <f>IF(OR(P582="",Q582=""),"",Q582-P582)</f>
        <v/>
      </c>
    </row>
    <row r="583">
      <c r="A583" s="25" t="n">
        <v>579</v>
      </c>
      <c r="B583" s="26">
        <f>IF(OR(C583="",F583=""),"",
"PRD-" &amp;
TEXT(DAY(C583),"00") &amp;
CHOOSE(MONTH(C583),"A","B","C","D","E","F","G","H","I","J","K","L") &amp;
TEXT(YEAR(C583),"00") &amp;
"-" &amp;
RIGHT(F583,4))</f>
        <v/>
      </c>
      <c r="C583" s="27" t="n"/>
      <c r="D583" s="26">
        <f>IF(F583="","",_xlfn.XLOOKUP(F583,purchase!F:F,purchase!B:B,""))</f>
        <v/>
      </c>
      <c r="E583" s="26">
        <f>IF(F583="","",_xlfn.XLOOKUP(F583,purchase!F:F,purchase!C:C,""))</f>
        <v/>
      </c>
      <c r="F583" s="4" t="n"/>
      <c r="G583" s="10">
        <f>IF(H583="NRFC","Natural Rubber Field Coagulam","")</f>
        <v/>
      </c>
      <c r="H583" s="10">
        <f>IF(F583="","",_xlfn.XLOOKUP(F583,purchase!F:F,purchase!E:E,""))</f>
        <v/>
      </c>
      <c r="I583" s="10">
        <f>IF(J583="ISNR20","Natural Rubber-TSNR (ISNR-20)","")</f>
        <v/>
      </c>
      <c r="J583" s="10">
        <f>IF(H583="NRFC","ISNR20","")</f>
        <v/>
      </c>
      <c r="K583" s="35">
        <f>_xlfn.SINGLE(IF(F583="","",_xlfn.XLOOKUP(F583,purchase!F:F,purchase!N:N,"")))</f>
        <v/>
      </c>
      <c r="L583" s="4" t="n"/>
      <c r="M583" s="86" t="n"/>
      <c r="N583" s="35">
        <f>IF(F583="","",
MAX(0,
_xlfn.XLOOKUP(F583,purchase!F:F,purchase!N:N,"")
-
SUMIFS(L:L,F:F,F583)))</f>
        <v/>
      </c>
      <c r="O583" s="35">
        <f>IF(OR(L583="",M583=""),"",L583-M583)</f>
        <v/>
      </c>
      <c r="P583" s="89">
        <f>_xlfn.SINGLE(IF(F583="","",_xlfn.XLOOKUP(F583,purchase!F:F,purchase!O:O,"")))</f>
        <v/>
      </c>
      <c r="Q583" s="83">
        <f>IF(OR(L583="",M583=""),"",M583/L583)</f>
        <v/>
      </c>
      <c r="R583" s="91">
        <f>IF(OR(P583="",Q583=""),"",Q583-P583)</f>
        <v/>
      </c>
    </row>
    <row r="584">
      <c r="A584" s="25" t="n">
        <v>580</v>
      </c>
      <c r="B584" s="26">
        <f>IF(OR(C584="",F584=""),"",
"PRD-" &amp;
TEXT(DAY(C584),"00") &amp;
CHOOSE(MONTH(C584),"A","B","C","D","E","F","G","H","I","J","K","L") &amp;
TEXT(YEAR(C584),"00") &amp;
"-" &amp;
RIGHT(F584,4))</f>
        <v/>
      </c>
      <c r="C584" s="27" t="n"/>
      <c r="D584" s="26">
        <f>IF(F584="","",_xlfn.XLOOKUP(F584,purchase!F:F,purchase!B:B,""))</f>
        <v/>
      </c>
      <c r="E584" s="26">
        <f>IF(F584="","",_xlfn.XLOOKUP(F584,purchase!F:F,purchase!C:C,""))</f>
        <v/>
      </c>
      <c r="F584" s="4" t="n"/>
      <c r="G584" s="10">
        <f>IF(H584="NRFC","Natural Rubber Field Coagulam","")</f>
        <v/>
      </c>
      <c r="H584" s="10">
        <f>IF(F584="","",_xlfn.XLOOKUP(F584,purchase!F:F,purchase!E:E,""))</f>
        <v/>
      </c>
      <c r="I584" s="10">
        <f>IF(J584="ISNR20","Natural Rubber-TSNR (ISNR-20)","")</f>
        <v/>
      </c>
      <c r="J584" s="10">
        <f>IF(H584="NRFC","ISNR20","")</f>
        <v/>
      </c>
      <c r="K584" s="35">
        <f>_xlfn.SINGLE(IF(F584="","",_xlfn.XLOOKUP(F584,purchase!F:F,purchase!N:N,"")))</f>
        <v/>
      </c>
      <c r="L584" s="4" t="n"/>
      <c r="M584" s="86" t="n"/>
      <c r="N584" s="35">
        <f>IF(F584="","",
MAX(0,
_xlfn.XLOOKUP(F584,purchase!F:F,purchase!N:N,"")
-
SUMIFS(L:L,F:F,F584)))</f>
        <v/>
      </c>
      <c r="O584" s="35">
        <f>IF(OR(L584="",M584=""),"",L584-M584)</f>
        <v/>
      </c>
      <c r="P584" s="89">
        <f>_xlfn.SINGLE(IF(F584="","",_xlfn.XLOOKUP(F584,purchase!F:F,purchase!O:O,"")))</f>
        <v/>
      </c>
      <c r="Q584" s="83">
        <f>IF(OR(L584="",M584=""),"",M584/L584)</f>
        <v/>
      </c>
      <c r="R584" s="91">
        <f>IF(OR(P584="",Q584=""),"",Q584-P584)</f>
        <v/>
      </c>
    </row>
    <row r="585">
      <c r="A585" s="25" t="n">
        <v>581</v>
      </c>
      <c r="B585" s="26">
        <f>IF(OR(C585="",F585=""),"",
"PRD-" &amp;
TEXT(DAY(C585),"00") &amp;
CHOOSE(MONTH(C585),"A","B","C","D","E","F","G","H","I","J","K","L") &amp;
TEXT(YEAR(C585),"00") &amp;
"-" &amp;
RIGHT(F585,4))</f>
        <v/>
      </c>
      <c r="C585" s="27" t="n"/>
      <c r="D585" s="26">
        <f>IF(F585="","",_xlfn.XLOOKUP(F585,purchase!F:F,purchase!B:B,""))</f>
        <v/>
      </c>
      <c r="E585" s="26">
        <f>IF(F585="","",_xlfn.XLOOKUP(F585,purchase!F:F,purchase!C:C,""))</f>
        <v/>
      </c>
      <c r="F585" s="4" t="n"/>
      <c r="G585" s="10">
        <f>IF(H585="NRFC","Natural Rubber Field Coagulam","")</f>
        <v/>
      </c>
      <c r="H585" s="10">
        <f>IF(F585="","",_xlfn.XLOOKUP(F585,purchase!F:F,purchase!E:E,""))</f>
        <v/>
      </c>
      <c r="I585" s="10">
        <f>IF(J585="ISNR20","Natural Rubber-TSNR (ISNR-20)","")</f>
        <v/>
      </c>
      <c r="J585" s="10">
        <f>IF(H585="NRFC","ISNR20","")</f>
        <v/>
      </c>
      <c r="K585" s="35">
        <f>_xlfn.SINGLE(IF(F585="","",_xlfn.XLOOKUP(F585,purchase!F:F,purchase!N:N,"")))</f>
        <v/>
      </c>
      <c r="L585" s="4" t="n"/>
      <c r="M585" s="86" t="n"/>
      <c r="N585" s="35">
        <f>IF(F585="","",
MAX(0,
_xlfn.XLOOKUP(F585,purchase!F:F,purchase!N:N,"")
-
SUMIFS(L:L,F:F,F585)))</f>
        <v/>
      </c>
      <c r="O585" s="35">
        <f>IF(OR(L585="",M585=""),"",L585-M585)</f>
        <v/>
      </c>
      <c r="P585" s="89">
        <f>_xlfn.SINGLE(IF(F585="","",_xlfn.XLOOKUP(F585,purchase!F:F,purchase!O:O,"")))</f>
        <v/>
      </c>
      <c r="Q585" s="83">
        <f>IF(OR(L585="",M585=""),"",M585/L585)</f>
        <v/>
      </c>
      <c r="R585" s="91">
        <f>IF(OR(P585="",Q585=""),"",Q585-P585)</f>
        <v/>
      </c>
    </row>
    <row r="586">
      <c r="A586" s="25" t="n">
        <v>582</v>
      </c>
      <c r="B586" s="26">
        <f>IF(OR(C586="",F586=""),"",
"PRD-" &amp;
TEXT(DAY(C586),"00") &amp;
CHOOSE(MONTH(C586),"A","B","C","D","E","F","G","H","I","J","K","L") &amp;
TEXT(YEAR(C586),"00") &amp;
"-" &amp;
RIGHT(F586,4))</f>
        <v/>
      </c>
      <c r="C586" s="27" t="n"/>
      <c r="D586" s="26">
        <f>IF(F586="","",_xlfn.XLOOKUP(F586,purchase!F:F,purchase!B:B,""))</f>
        <v/>
      </c>
      <c r="E586" s="26">
        <f>IF(F586="","",_xlfn.XLOOKUP(F586,purchase!F:F,purchase!C:C,""))</f>
        <v/>
      </c>
      <c r="F586" s="4" t="n"/>
      <c r="G586" s="10">
        <f>IF(H586="NRFC","Natural Rubber Field Coagulam","")</f>
        <v/>
      </c>
      <c r="H586" s="10">
        <f>IF(F586="","",_xlfn.XLOOKUP(F586,purchase!F:F,purchase!E:E,""))</f>
        <v/>
      </c>
      <c r="I586" s="10">
        <f>IF(J586="ISNR20","Natural Rubber-TSNR (ISNR-20)","")</f>
        <v/>
      </c>
      <c r="J586" s="10">
        <f>IF(H586="NRFC","ISNR20","")</f>
        <v/>
      </c>
      <c r="K586" s="35">
        <f>_xlfn.SINGLE(IF(F586="","",_xlfn.XLOOKUP(F586,purchase!F:F,purchase!N:N,"")))</f>
        <v/>
      </c>
      <c r="L586" s="4" t="n"/>
      <c r="M586" s="86" t="n"/>
      <c r="N586" s="35">
        <f>IF(F586="","",
MAX(0,
_xlfn.XLOOKUP(F586,purchase!F:F,purchase!N:N,"")
-
SUMIFS(L:L,F:F,F586)))</f>
        <v/>
      </c>
      <c r="O586" s="35">
        <f>IF(OR(L586="",M586=""),"",L586-M586)</f>
        <v/>
      </c>
      <c r="P586" s="89">
        <f>_xlfn.SINGLE(IF(F586="","",_xlfn.XLOOKUP(F586,purchase!F:F,purchase!O:O,"")))</f>
        <v/>
      </c>
      <c r="Q586" s="83">
        <f>IF(OR(L586="",M586=""),"",M586/L586)</f>
        <v/>
      </c>
      <c r="R586" s="91">
        <f>IF(OR(P586="",Q586=""),"",Q586-P586)</f>
        <v/>
      </c>
    </row>
    <row r="587">
      <c r="A587" s="25" t="n">
        <v>583</v>
      </c>
      <c r="B587" s="26">
        <f>IF(OR(C587="",F587=""),"",
"PRD-" &amp;
TEXT(DAY(C587),"00") &amp;
CHOOSE(MONTH(C587),"A","B","C","D","E","F","G","H","I","J","K","L") &amp;
TEXT(YEAR(C587),"00") &amp;
"-" &amp;
RIGHT(F587,4))</f>
        <v/>
      </c>
      <c r="C587" s="27" t="n"/>
      <c r="D587" s="26">
        <f>IF(F587="","",_xlfn.XLOOKUP(F587,purchase!F:F,purchase!B:B,""))</f>
        <v/>
      </c>
      <c r="E587" s="26">
        <f>IF(F587="","",_xlfn.XLOOKUP(F587,purchase!F:F,purchase!C:C,""))</f>
        <v/>
      </c>
      <c r="F587" s="4" t="n"/>
      <c r="G587" s="10">
        <f>IF(H587="NRFC","Natural Rubber Field Coagulam","")</f>
        <v/>
      </c>
      <c r="H587" s="10">
        <f>IF(F587="","",_xlfn.XLOOKUP(F587,purchase!F:F,purchase!E:E,""))</f>
        <v/>
      </c>
      <c r="I587" s="10">
        <f>IF(J587="ISNR20","Natural Rubber-TSNR (ISNR-20)","")</f>
        <v/>
      </c>
      <c r="J587" s="10">
        <f>IF(H587="NRFC","ISNR20","")</f>
        <v/>
      </c>
      <c r="K587" s="35">
        <f>_xlfn.SINGLE(IF(F587="","",_xlfn.XLOOKUP(F587,purchase!F:F,purchase!N:N,"")))</f>
        <v/>
      </c>
      <c r="L587" s="4" t="n"/>
      <c r="M587" s="86" t="n"/>
      <c r="N587" s="35">
        <f>IF(F587="","",
MAX(0,
_xlfn.XLOOKUP(F587,purchase!F:F,purchase!N:N,"")
-
SUMIFS(L:L,F:F,F587)))</f>
        <v/>
      </c>
      <c r="O587" s="35">
        <f>IF(OR(L587="",M587=""),"",L587-M587)</f>
        <v/>
      </c>
      <c r="P587" s="89">
        <f>_xlfn.SINGLE(IF(F587="","",_xlfn.XLOOKUP(F587,purchase!F:F,purchase!O:O,"")))</f>
        <v/>
      </c>
      <c r="Q587" s="83">
        <f>IF(OR(L587="",M587=""),"",M587/L587)</f>
        <v/>
      </c>
      <c r="R587" s="91">
        <f>IF(OR(P587="",Q587=""),"",Q587-P587)</f>
        <v/>
      </c>
    </row>
    <row r="588">
      <c r="A588" s="25" t="n">
        <v>584</v>
      </c>
      <c r="B588" s="26">
        <f>IF(OR(C588="",F588=""),"",
"PRD-" &amp;
TEXT(DAY(C588),"00") &amp;
CHOOSE(MONTH(C588),"A","B","C","D","E","F","G","H","I","J","K","L") &amp;
TEXT(YEAR(C588),"00") &amp;
"-" &amp;
RIGHT(F588,4))</f>
        <v/>
      </c>
      <c r="C588" s="27" t="n"/>
      <c r="D588" s="26">
        <f>IF(F588="","",_xlfn.XLOOKUP(F588,purchase!F:F,purchase!B:B,""))</f>
        <v/>
      </c>
      <c r="E588" s="26">
        <f>IF(F588="","",_xlfn.XLOOKUP(F588,purchase!F:F,purchase!C:C,""))</f>
        <v/>
      </c>
      <c r="F588" s="4" t="n"/>
      <c r="G588" s="10">
        <f>IF(H588="NRFC","Natural Rubber Field Coagulam","")</f>
        <v/>
      </c>
      <c r="H588" s="10">
        <f>IF(F588="","",_xlfn.XLOOKUP(F588,purchase!F:F,purchase!E:E,""))</f>
        <v/>
      </c>
      <c r="I588" s="10">
        <f>IF(J588="ISNR20","Natural Rubber-TSNR (ISNR-20)","")</f>
        <v/>
      </c>
      <c r="J588" s="10">
        <f>IF(H588="NRFC","ISNR20","")</f>
        <v/>
      </c>
      <c r="K588" s="35">
        <f>_xlfn.SINGLE(IF(F588="","",_xlfn.XLOOKUP(F588,purchase!F:F,purchase!N:N,"")))</f>
        <v/>
      </c>
      <c r="L588" s="4" t="n"/>
      <c r="M588" s="86" t="n"/>
      <c r="N588" s="35">
        <f>IF(F588="","",
MAX(0,
_xlfn.XLOOKUP(F588,purchase!F:F,purchase!N:N,"")
-
SUMIFS(L:L,F:F,F588)))</f>
        <v/>
      </c>
      <c r="O588" s="35">
        <f>IF(OR(L588="",M588=""),"",L588-M588)</f>
        <v/>
      </c>
      <c r="P588" s="89">
        <f>_xlfn.SINGLE(IF(F588="","",_xlfn.XLOOKUP(F588,purchase!F:F,purchase!O:O,"")))</f>
        <v/>
      </c>
      <c r="Q588" s="83">
        <f>IF(OR(L588="",M588=""),"",M588/L588)</f>
        <v/>
      </c>
      <c r="R588" s="91">
        <f>IF(OR(P588="",Q588=""),"",Q588-P588)</f>
        <v/>
      </c>
    </row>
    <row r="589">
      <c r="A589" s="25" t="n">
        <v>585</v>
      </c>
      <c r="B589" s="26">
        <f>IF(OR(C589="",F589=""),"",
"PRD-" &amp;
TEXT(DAY(C589),"00") &amp;
CHOOSE(MONTH(C589),"A","B","C","D","E","F","G","H","I","J","K","L") &amp;
TEXT(YEAR(C589),"00") &amp;
"-" &amp;
RIGHT(F589,4))</f>
        <v/>
      </c>
      <c r="C589" s="27" t="n"/>
      <c r="D589" s="26">
        <f>IF(F589="","",_xlfn.XLOOKUP(F589,purchase!F:F,purchase!B:B,""))</f>
        <v/>
      </c>
      <c r="E589" s="26">
        <f>IF(F589="","",_xlfn.XLOOKUP(F589,purchase!F:F,purchase!C:C,""))</f>
        <v/>
      </c>
      <c r="F589" s="4" t="n"/>
      <c r="G589" s="10">
        <f>IF(H589="NRFC","Natural Rubber Field Coagulam","")</f>
        <v/>
      </c>
      <c r="H589" s="10">
        <f>IF(F589="","",_xlfn.XLOOKUP(F589,purchase!F:F,purchase!E:E,""))</f>
        <v/>
      </c>
      <c r="I589" s="10">
        <f>IF(J589="ISNR20","Natural Rubber-TSNR (ISNR-20)","")</f>
        <v/>
      </c>
      <c r="J589" s="10">
        <f>IF(H589="NRFC","ISNR20","")</f>
        <v/>
      </c>
      <c r="K589" s="35">
        <f>_xlfn.SINGLE(IF(F589="","",_xlfn.XLOOKUP(F589,purchase!F:F,purchase!N:N,"")))</f>
        <v/>
      </c>
      <c r="L589" s="4" t="n"/>
      <c r="M589" s="86" t="n"/>
      <c r="N589" s="35">
        <f>IF(F589="","",
MAX(0,
_xlfn.XLOOKUP(F589,purchase!F:F,purchase!N:N,"")
-
SUMIFS(L:L,F:F,F589)))</f>
        <v/>
      </c>
      <c r="O589" s="35">
        <f>IF(OR(L589="",M589=""),"",L589-M589)</f>
        <v/>
      </c>
      <c r="P589" s="89">
        <f>_xlfn.SINGLE(IF(F589="","",_xlfn.XLOOKUP(F589,purchase!F:F,purchase!O:O,"")))</f>
        <v/>
      </c>
      <c r="Q589" s="83">
        <f>IF(OR(L589="",M589=""),"",M589/L589)</f>
        <v/>
      </c>
      <c r="R589" s="91">
        <f>IF(OR(P589="",Q589=""),"",Q589-P589)</f>
        <v/>
      </c>
    </row>
    <row r="590">
      <c r="A590" s="25" t="n">
        <v>586</v>
      </c>
      <c r="B590" s="26">
        <f>IF(OR(C590="",F590=""),"",
"PRD-" &amp;
TEXT(DAY(C590),"00") &amp;
CHOOSE(MONTH(C590),"A","B","C","D","E","F","G","H","I","J","K","L") &amp;
TEXT(YEAR(C590),"00") &amp;
"-" &amp;
RIGHT(F590,4))</f>
        <v/>
      </c>
      <c r="C590" s="27" t="n"/>
      <c r="D590" s="26">
        <f>IF(F590="","",_xlfn.XLOOKUP(F590,purchase!F:F,purchase!B:B,""))</f>
        <v/>
      </c>
      <c r="E590" s="26">
        <f>IF(F590="","",_xlfn.XLOOKUP(F590,purchase!F:F,purchase!C:C,""))</f>
        <v/>
      </c>
      <c r="F590" s="4" t="n"/>
      <c r="G590" s="10">
        <f>IF(H590="NRFC","Natural Rubber Field Coagulam","")</f>
        <v/>
      </c>
      <c r="H590" s="10">
        <f>IF(F590="","",_xlfn.XLOOKUP(F590,purchase!F:F,purchase!E:E,""))</f>
        <v/>
      </c>
      <c r="I590" s="10">
        <f>IF(J590="ISNR20","Natural Rubber-TSNR (ISNR-20)","")</f>
        <v/>
      </c>
      <c r="J590" s="10">
        <f>IF(H590="NRFC","ISNR20","")</f>
        <v/>
      </c>
      <c r="K590" s="35">
        <f>_xlfn.SINGLE(IF(F590="","",_xlfn.XLOOKUP(F590,purchase!F:F,purchase!N:N,"")))</f>
        <v/>
      </c>
      <c r="L590" s="4" t="n"/>
      <c r="M590" s="86" t="n"/>
      <c r="N590" s="35">
        <f>IF(F590="","",
MAX(0,
_xlfn.XLOOKUP(F590,purchase!F:F,purchase!N:N,"")
-
SUMIFS(L:L,F:F,F590)))</f>
        <v/>
      </c>
      <c r="O590" s="35">
        <f>IF(OR(L590="",M590=""),"",L590-M590)</f>
        <v/>
      </c>
      <c r="P590" s="89">
        <f>_xlfn.SINGLE(IF(F590="","",_xlfn.XLOOKUP(F590,purchase!F:F,purchase!O:O,"")))</f>
        <v/>
      </c>
      <c r="Q590" s="83">
        <f>IF(OR(L590="",M590=""),"",M590/L590)</f>
        <v/>
      </c>
      <c r="R590" s="91">
        <f>IF(OR(P590="",Q590=""),"",Q590-P590)</f>
        <v/>
      </c>
    </row>
    <row r="591">
      <c r="A591" s="25" t="n">
        <v>587</v>
      </c>
      <c r="B591" s="26">
        <f>IF(OR(C591="",F591=""),"",
"PRD-" &amp;
TEXT(DAY(C591),"00") &amp;
CHOOSE(MONTH(C591),"A","B","C","D","E","F","G","H","I","J","K","L") &amp;
TEXT(YEAR(C591),"00") &amp;
"-" &amp;
RIGHT(F591,4))</f>
        <v/>
      </c>
      <c r="C591" s="27" t="n"/>
      <c r="D591" s="26">
        <f>IF(F591="","",_xlfn.XLOOKUP(F591,purchase!F:F,purchase!B:B,""))</f>
        <v/>
      </c>
      <c r="E591" s="26">
        <f>IF(F591="","",_xlfn.XLOOKUP(F591,purchase!F:F,purchase!C:C,""))</f>
        <v/>
      </c>
      <c r="F591" s="4" t="n"/>
      <c r="G591" s="10">
        <f>IF(H591="NRFC","Natural Rubber Field Coagulam","")</f>
        <v/>
      </c>
      <c r="H591" s="10">
        <f>IF(F591="","",_xlfn.XLOOKUP(F591,purchase!F:F,purchase!E:E,""))</f>
        <v/>
      </c>
      <c r="I591" s="10">
        <f>IF(J591="ISNR20","Natural Rubber-TSNR (ISNR-20)","")</f>
        <v/>
      </c>
      <c r="J591" s="10">
        <f>IF(H591="NRFC","ISNR20","")</f>
        <v/>
      </c>
      <c r="K591" s="35">
        <f>_xlfn.SINGLE(IF(F591="","",_xlfn.XLOOKUP(F591,purchase!F:F,purchase!N:N,"")))</f>
        <v/>
      </c>
      <c r="L591" s="4" t="n"/>
      <c r="M591" s="86" t="n"/>
      <c r="N591" s="35">
        <f>IF(F591="","",
MAX(0,
_xlfn.XLOOKUP(F591,purchase!F:F,purchase!N:N,"")
-
SUMIFS(L:L,F:F,F591)))</f>
        <v/>
      </c>
      <c r="O591" s="35">
        <f>IF(OR(L591="",M591=""),"",L591-M591)</f>
        <v/>
      </c>
      <c r="P591" s="89">
        <f>_xlfn.SINGLE(IF(F591="","",_xlfn.XLOOKUP(F591,purchase!F:F,purchase!O:O,"")))</f>
        <v/>
      </c>
      <c r="Q591" s="83">
        <f>IF(OR(L591="",M591=""),"",M591/L591)</f>
        <v/>
      </c>
      <c r="R591" s="91">
        <f>IF(OR(P591="",Q591=""),"",Q591-P591)</f>
        <v/>
      </c>
    </row>
    <row r="592">
      <c r="A592" s="25" t="n">
        <v>588</v>
      </c>
      <c r="B592" s="26">
        <f>IF(OR(C592="",F592=""),"",
"PRD-" &amp;
TEXT(DAY(C592),"00") &amp;
CHOOSE(MONTH(C592),"A","B","C","D","E","F","G","H","I","J","K","L") &amp;
TEXT(YEAR(C592),"00") &amp;
"-" &amp;
RIGHT(F592,4))</f>
        <v/>
      </c>
      <c r="C592" s="27" t="n"/>
      <c r="D592" s="26">
        <f>IF(F592="","",_xlfn.XLOOKUP(F592,purchase!F:F,purchase!B:B,""))</f>
        <v/>
      </c>
      <c r="E592" s="26">
        <f>IF(F592="","",_xlfn.XLOOKUP(F592,purchase!F:F,purchase!C:C,""))</f>
        <v/>
      </c>
      <c r="F592" s="4" t="n"/>
      <c r="G592" s="10">
        <f>IF(H592="NRFC","Natural Rubber Field Coagulam","")</f>
        <v/>
      </c>
      <c r="H592" s="10">
        <f>IF(F592="","",_xlfn.XLOOKUP(F592,purchase!F:F,purchase!E:E,""))</f>
        <v/>
      </c>
      <c r="I592" s="10">
        <f>IF(J592="ISNR20","Natural Rubber-TSNR (ISNR-20)","")</f>
        <v/>
      </c>
      <c r="J592" s="10">
        <f>IF(H592="NRFC","ISNR20","")</f>
        <v/>
      </c>
      <c r="K592" s="35">
        <f>_xlfn.SINGLE(IF(F592="","",_xlfn.XLOOKUP(F592,purchase!F:F,purchase!N:N,"")))</f>
        <v/>
      </c>
      <c r="L592" s="4" t="n"/>
      <c r="M592" s="86" t="n"/>
      <c r="N592" s="35">
        <f>IF(F592="","",
MAX(0,
_xlfn.XLOOKUP(F592,purchase!F:F,purchase!N:N,"")
-
SUMIFS(L:L,F:F,F592)))</f>
        <v/>
      </c>
      <c r="O592" s="35">
        <f>IF(OR(L592="",M592=""),"",L592-M592)</f>
        <v/>
      </c>
      <c r="P592" s="89">
        <f>_xlfn.SINGLE(IF(F592="","",_xlfn.XLOOKUP(F592,purchase!F:F,purchase!O:O,"")))</f>
        <v/>
      </c>
      <c r="Q592" s="83">
        <f>IF(OR(L592="",M592=""),"",M592/L592)</f>
        <v/>
      </c>
      <c r="R592" s="91">
        <f>IF(OR(P592="",Q592=""),"",Q592-P592)</f>
        <v/>
      </c>
    </row>
    <row r="593">
      <c r="A593" s="25" t="n">
        <v>589</v>
      </c>
      <c r="B593" s="26">
        <f>IF(OR(C593="",F593=""),"",
"PRD-" &amp;
TEXT(DAY(C593),"00") &amp;
CHOOSE(MONTH(C593),"A","B","C","D","E","F","G","H","I","J","K","L") &amp;
TEXT(YEAR(C593),"00") &amp;
"-" &amp;
RIGHT(F593,4))</f>
        <v/>
      </c>
      <c r="C593" s="27" t="n"/>
      <c r="D593" s="26">
        <f>IF(F593="","",_xlfn.XLOOKUP(F593,purchase!F:F,purchase!B:B,""))</f>
        <v/>
      </c>
      <c r="E593" s="26">
        <f>IF(F593="","",_xlfn.XLOOKUP(F593,purchase!F:F,purchase!C:C,""))</f>
        <v/>
      </c>
      <c r="F593" s="4" t="n"/>
      <c r="G593" s="10">
        <f>IF(H593="NRFC","Natural Rubber Field Coagulam","")</f>
        <v/>
      </c>
      <c r="H593" s="10">
        <f>IF(F593="","",_xlfn.XLOOKUP(F593,purchase!F:F,purchase!E:E,""))</f>
        <v/>
      </c>
      <c r="I593" s="10">
        <f>IF(J593="ISNR20","Natural Rubber-TSNR (ISNR-20)","")</f>
        <v/>
      </c>
      <c r="J593" s="10">
        <f>IF(H593="NRFC","ISNR20","")</f>
        <v/>
      </c>
      <c r="K593" s="35">
        <f>_xlfn.SINGLE(IF(F593="","",_xlfn.XLOOKUP(F593,purchase!F:F,purchase!N:N,"")))</f>
        <v/>
      </c>
      <c r="L593" s="4" t="n"/>
      <c r="M593" s="86" t="n"/>
      <c r="N593" s="35">
        <f>IF(F593="","",
MAX(0,
_xlfn.XLOOKUP(F593,purchase!F:F,purchase!N:N,"")
-
SUMIFS(L:L,F:F,F593)))</f>
        <v/>
      </c>
      <c r="O593" s="35">
        <f>IF(OR(L593="",M593=""),"",L593-M593)</f>
        <v/>
      </c>
      <c r="P593" s="89">
        <f>_xlfn.SINGLE(IF(F593="","",_xlfn.XLOOKUP(F593,purchase!F:F,purchase!O:O,"")))</f>
        <v/>
      </c>
      <c r="Q593" s="83">
        <f>IF(OR(L593="",M593=""),"",M593/L593)</f>
        <v/>
      </c>
      <c r="R593" s="91">
        <f>IF(OR(P593="",Q593=""),"",Q593-P593)</f>
        <v/>
      </c>
    </row>
    <row r="594">
      <c r="A594" s="25" t="n">
        <v>590</v>
      </c>
      <c r="B594" s="26">
        <f>IF(OR(C594="",F594=""),"",
"PRD-" &amp;
TEXT(DAY(C594),"00") &amp;
CHOOSE(MONTH(C594),"A","B","C","D","E","F","G","H","I","J","K","L") &amp;
TEXT(YEAR(C594),"00") &amp;
"-" &amp;
RIGHT(F594,4))</f>
        <v/>
      </c>
      <c r="C594" s="27" t="n"/>
      <c r="D594" s="26">
        <f>IF(F594="","",_xlfn.XLOOKUP(F594,purchase!F:F,purchase!B:B,""))</f>
        <v/>
      </c>
      <c r="E594" s="26">
        <f>IF(F594="","",_xlfn.XLOOKUP(F594,purchase!F:F,purchase!C:C,""))</f>
        <v/>
      </c>
      <c r="F594" s="4" t="n"/>
      <c r="G594" s="10">
        <f>IF(H594="NRFC","Natural Rubber Field Coagulam","")</f>
        <v/>
      </c>
      <c r="H594" s="10">
        <f>IF(F594="","",_xlfn.XLOOKUP(F594,purchase!F:F,purchase!E:E,""))</f>
        <v/>
      </c>
      <c r="I594" s="10">
        <f>IF(J594="ISNR20","Natural Rubber-TSNR (ISNR-20)","")</f>
        <v/>
      </c>
      <c r="J594" s="10">
        <f>IF(H594="NRFC","ISNR20","")</f>
        <v/>
      </c>
      <c r="K594" s="35">
        <f>_xlfn.SINGLE(IF(F594="","",_xlfn.XLOOKUP(F594,purchase!F:F,purchase!N:N,"")))</f>
        <v/>
      </c>
      <c r="L594" s="4" t="n"/>
      <c r="M594" s="86" t="n"/>
      <c r="N594" s="35">
        <f>IF(F594="","",
MAX(0,
_xlfn.XLOOKUP(F594,purchase!F:F,purchase!N:N,"")
-
SUMIFS(L:L,F:F,F594)))</f>
        <v/>
      </c>
      <c r="O594" s="35">
        <f>IF(OR(L594="",M594=""),"",L594-M594)</f>
        <v/>
      </c>
      <c r="P594" s="89">
        <f>_xlfn.SINGLE(IF(F594="","",_xlfn.XLOOKUP(F594,purchase!F:F,purchase!O:O,"")))</f>
        <v/>
      </c>
      <c r="Q594" s="83">
        <f>IF(OR(L594="",M594=""),"",M594/L594)</f>
        <v/>
      </c>
      <c r="R594" s="91">
        <f>IF(OR(P594="",Q594=""),"",Q594-P594)</f>
        <v/>
      </c>
    </row>
    <row r="595">
      <c r="A595" s="25" t="n">
        <v>591</v>
      </c>
      <c r="B595" s="26">
        <f>IF(OR(C595="",F595=""),"",
"PRD-" &amp;
TEXT(DAY(C595),"00") &amp;
CHOOSE(MONTH(C595),"A","B","C","D","E","F","G","H","I","J","K","L") &amp;
TEXT(YEAR(C595),"00") &amp;
"-" &amp;
RIGHT(F595,4))</f>
        <v/>
      </c>
      <c r="C595" s="27" t="n"/>
      <c r="D595" s="26">
        <f>IF(F595="","",_xlfn.XLOOKUP(F595,purchase!F:F,purchase!B:B,""))</f>
        <v/>
      </c>
      <c r="E595" s="26">
        <f>IF(F595="","",_xlfn.XLOOKUP(F595,purchase!F:F,purchase!C:C,""))</f>
        <v/>
      </c>
      <c r="F595" s="4" t="n"/>
      <c r="G595" s="10">
        <f>IF(H595="NRFC","Natural Rubber Field Coagulam","")</f>
        <v/>
      </c>
      <c r="H595" s="10">
        <f>IF(F595="","",_xlfn.XLOOKUP(F595,purchase!F:F,purchase!E:E,""))</f>
        <v/>
      </c>
      <c r="I595" s="10">
        <f>IF(J595="ISNR20","Natural Rubber-TSNR (ISNR-20)","")</f>
        <v/>
      </c>
      <c r="J595" s="10">
        <f>IF(H595="NRFC","ISNR20","")</f>
        <v/>
      </c>
      <c r="K595" s="35">
        <f>_xlfn.SINGLE(IF(F595="","",_xlfn.XLOOKUP(F595,purchase!F:F,purchase!N:N,"")))</f>
        <v/>
      </c>
      <c r="L595" s="4" t="n"/>
      <c r="M595" s="86" t="n"/>
      <c r="N595" s="35">
        <f>IF(F595="","",
MAX(0,
_xlfn.XLOOKUP(F595,purchase!F:F,purchase!N:N,"")
-
SUMIFS(L:L,F:F,F595)))</f>
        <v/>
      </c>
      <c r="O595" s="35">
        <f>IF(OR(L595="",M595=""),"",L595-M595)</f>
        <v/>
      </c>
      <c r="P595" s="89">
        <f>_xlfn.SINGLE(IF(F595="","",_xlfn.XLOOKUP(F595,purchase!F:F,purchase!O:O,"")))</f>
        <v/>
      </c>
      <c r="Q595" s="83">
        <f>IF(OR(L595="",M595=""),"",M595/L595)</f>
        <v/>
      </c>
      <c r="R595" s="91">
        <f>IF(OR(P595="",Q595=""),"",Q595-P595)</f>
        <v/>
      </c>
    </row>
    <row r="596">
      <c r="A596" s="25" t="n">
        <v>592</v>
      </c>
      <c r="B596" s="26">
        <f>IF(OR(C596="",F596=""),"",
"PRD-" &amp;
TEXT(DAY(C596),"00") &amp;
CHOOSE(MONTH(C596),"A","B","C","D","E","F","G","H","I","J","K","L") &amp;
TEXT(YEAR(C596),"00") &amp;
"-" &amp;
RIGHT(F596,4))</f>
        <v/>
      </c>
      <c r="C596" s="27" t="n"/>
      <c r="D596" s="26">
        <f>IF(F596="","",_xlfn.XLOOKUP(F596,purchase!F:F,purchase!B:B,""))</f>
        <v/>
      </c>
      <c r="E596" s="26">
        <f>IF(F596="","",_xlfn.XLOOKUP(F596,purchase!F:F,purchase!C:C,""))</f>
        <v/>
      </c>
      <c r="F596" s="4" t="n"/>
      <c r="G596" s="10">
        <f>IF(H596="NRFC","Natural Rubber Field Coagulam","")</f>
        <v/>
      </c>
      <c r="H596" s="10">
        <f>IF(F596="","",_xlfn.XLOOKUP(F596,purchase!F:F,purchase!E:E,""))</f>
        <v/>
      </c>
      <c r="I596" s="10">
        <f>IF(J596="ISNR20","Natural Rubber-TSNR (ISNR-20)","")</f>
        <v/>
      </c>
      <c r="J596" s="10">
        <f>IF(H596="NRFC","ISNR20","")</f>
        <v/>
      </c>
      <c r="K596" s="35">
        <f>_xlfn.SINGLE(IF(F596="","",_xlfn.XLOOKUP(F596,purchase!F:F,purchase!N:N,"")))</f>
        <v/>
      </c>
      <c r="L596" s="4" t="n"/>
      <c r="M596" s="86" t="n"/>
      <c r="N596" s="35">
        <f>IF(F596="","",
MAX(0,
_xlfn.XLOOKUP(F596,purchase!F:F,purchase!N:N,"")
-
SUMIFS(L:L,F:F,F596)))</f>
        <v/>
      </c>
      <c r="O596" s="35">
        <f>IF(OR(L596="",M596=""),"",L596-M596)</f>
        <v/>
      </c>
      <c r="P596" s="89">
        <f>_xlfn.SINGLE(IF(F596="","",_xlfn.XLOOKUP(F596,purchase!F:F,purchase!O:O,"")))</f>
        <v/>
      </c>
      <c r="Q596" s="83">
        <f>IF(OR(L596="",M596=""),"",M596/L596)</f>
        <v/>
      </c>
      <c r="R596" s="91">
        <f>IF(OR(P596="",Q596=""),"",Q596-P596)</f>
        <v/>
      </c>
    </row>
    <row r="597">
      <c r="A597" s="25" t="n">
        <v>593</v>
      </c>
      <c r="B597" s="26">
        <f>IF(OR(C597="",F597=""),"",
"PRD-" &amp;
TEXT(DAY(C597),"00") &amp;
CHOOSE(MONTH(C597),"A","B","C","D","E","F","G","H","I","J","K","L") &amp;
TEXT(YEAR(C597),"00") &amp;
"-" &amp;
RIGHT(F597,4))</f>
        <v/>
      </c>
      <c r="C597" s="27" t="n"/>
      <c r="D597" s="26">
        <f>IF(F597="","",_xlfn.XLOOKUP(F597,purchase!F:F,purchase!B:B,""))</f>
        <v/>
      </c>
      <c r="E597" s="26">
        <f>IF(F597="","",_xlfn.XLOOKUP(F597,purchase!F:F,purchase!C:C,""))</f>
        <v/>
      </c>
      <c r="F597" s="4" t="n"/>
      <c r="G597" s="10">
        <f>IF(H597="NRFC","Natural Rubber Field Coagulam","")</f>
        <v/>
      </c>
      <c r="H597" s="10">
        <f>IF(F597="","",_xlfn.XLOOKUP(F597,purchase!F:F,purchase!E:E,""))</f>
        <v/>
      </c>
      <c r="I597" s="10">
        <f>IF(J597="ISNR20","Natural Rubber-TSNR (ISNR-20)","")</f>
        <v/>
      </c>
      <c r="J597" s="10">
        <f>IF(H597="NRFC","ISNR20","")</f>
        <v/>
      </c>
      <c r="K597" s="35">
        <f>_xlfn.SINGLE(IF(F597="","",_xlfn.XLOOKUP(F597,purchase!F:F,purchase!N:N,"")))</f>
        <v/>
      </c>
      <c r="L597" s="4" t="n"/>
      <c r="M597" s="86" t="n"/>
      <c r="N597" s="35">
        <f>IF(F597="","",
MAX(0,
_xlfn.XLOOKUP(F597,purchase!F:F,purchase!N:N,"")
-
SUMIFS(L:L,F:F,F597)))</f>
        <v/>
      </c>
      <c r="O597" s="35">
        <f>IF(OR(L597="",M597=""),"",L597-M597)</f>
        <v/>
      </c>
      <c r="P597" s="89">
        <f>_xlfn.SINGLE(IF(F597="","",_xlfn.XLOOKUP(F597,purchase!F:F,purchase!O:O,"")))</f>
        <v/>
      </c>
      <c r="Q597" s="83">
        <f>IF(OR(L597="",M597=""),"",M597/L597)</f>
        <v/>
      </c>
      <c r="R597" s="91">
        <f>IF(OR(P597="",Q597=""),"",Q597-P597)</f>
        <v/>
      </c>
    </row>
    <row r="598">
      <c r="A598" s="25" t="n">
        <v>594</v>
      </c>
      <c r="B598" s="26">
        <f>IF(OR(C598="",F598=""),"",
"PRD-" &amp;
TEXT(DAY(C598),"00") &amp;
CHOOSE(MONTH(C598),"A","B","C","D","E","F","G","H","I","J","K","L") &amp;
TEXT(YEAR(C598),"00") &amp;
"-" &amp;
RIGHT(F598,4))</f>
        <v/>
      </c>
      <c r="C598" s="27" t="n"/>
      <c r="D598" s="26">
        <f>IF(F598="","",_xlfn.XLOOKUP(F598,purchase!F:F,purchase!B:B,""))</f>
        <v/>
      </c>
      <c r="E598" s="26">
        <f>IF(F598="","",_xlfn.XLOOKUP(F598,purchase!F:F,purchase!C:C,""))</f>
        <v/>
      </c>
      <c r="F598" s="4" t="n"/>
      <c r="G598" s="10">
        <f>IF(H598="NRFC","Natural Rubber Field Coagulam","")</f>
        <v/>
      </c>
      <c r="H598" s="10">
        <f>IF(F598="","",_xlfn.XLOOKUP(F598,purchase!F:F,purchase!E:E,""))</f>
        <v/>
      </c>
      <c r="I598" s="10">
        <f>IF(J598="ISNR20","Natural Rubber-TSNR (ISNR-20)","")</f>
        <v/>
      </c>
      <c r="J598" s="10">
        <f>IF(H598="NRFC","ISNR20","")</f>
        <v/>
      </c>
      <c r="K598" s="35">
        <f>_xlfn.SINGLE(IF(F598="","",_xlfn.XLOOKUP(F598,purchase!F:F,purchase!N:N,"")))</f>
        <v/>
      </c>
      <c r="L598" s="4" t="n"/>
      <c r="M598" s="86" t="n"/>
      <c r="N598" s="35">
        <f>IF(F598="","",
MAX(0,
_xlfn.XLOOKUP(F598,purchase!F:F,purchase!N:N,"")
-
SUMIFS(L:L,F:F,F598)))</f>
        <v/>
      </c>
      <c r="O598" s="35">
        <f>IF(OR(L598="",M598=""),"",L598-M598)</f>
        <v/>
      </c>
      <c r="P598" s="89">
        <f>_xlfn.SINGLE(IF(F598="","",_xlfn.XLOOKUP(F598,purchase!F:F,purchase!O:O,"")))</f>
        <v/>
      </c>
      <c r="Q598" s="83">
        <f>IF(OR(L598="",M598=""),"",M598/L598)</f>
        <v/>
      </c>
      <c r="R598" s="91">
        <f>IF(OR(P598="",Q598=""),"",Q598-P598)</f>
        <v/>
      </c>
    </row>
    <row r="599">
      <c r="A599" s="25" t="n">
        <v>595</v>
      </c>
      <c r="B599" s="26">
        <f>IF(OR(C599="",F599=""),"",
"PRD-" &amp;
TEXT(DAY(C599),"00") &amp;
CHOOSE(MONTH(C599),"A","B","C","D","E","F","G","H","I","J","K","L") &amp;
TEXT(YEAR(C599),"00") &amp;
"-" &amp;
RIGHT(F599,4))</f>
        <v/>
      </c>
      <c r="C599" s="27" t="n"/>
      <c r="D599" s="26">
        <f>IF(F599="","",_xlfn.XLOOKUP(F599,purchase!F:F,purchase!B:B,""))</f>
        <v/>
      </c>
      <c r="E599" s="26">
        <f>IF(F599="","",_xlfn.XLOOKUP(F599,purchase!F:F,purchase!C:C,""))</f>
        <v/>
      </c>
      <c r="F599" s="4" t="n"/>
      <c r="G599" s="10">
        <f>IF(H599="NRFC","Natural Rubber Field Coagulam","")</f>
        <v/>
      </c>
      <c r="H599" s="10">
        <f>IF(F599="","",_xlfn.XLOOKUP(F599,purchase!F:F,purchase!E:E,""))</f>
        <v/>
      </c>
      <c r="I599" s="10">
        <f>IF(J599="ISNR20","Natural Rubber-TSNR (ISNR-20)","")</f>
        <v/>
      </c>
      <c r="J599" s="10">
        <f>IF(H599="NRFC","ISNR20","")</f>
        <v/>
      </c>
      <c r="K599" s="35">
        <f>_xlfn.SINGLE(IF(F599="","",_xlfn.XLOOKUP(F599,purchase!F:F,purchase!N:N,"")))</f>
        <v/>
      </c>
      <c r="L599" s="4" t="n"/>
      <c r="M599" s="86" t="n"/>
      <c r="N599" s="35">
        <f>IF(F599="","",
MAX(0,
_xlfn.XLOOKUP(F599,purchase!F:F,purchase!N:N,"")
-
SUMIFS(L:L,F:F,F599)))</f>
        <v/>
      </c>
      <c r="O599" s="35">
        <f>IF(OR(L599="",M599=""),"",L599-M599)</f>
        <v/>
      </c>
      <c r="P599" s="89">
        <f>_xlfn.SINGLE(IF(F599="","",_xlfn.XLOOKUP(F599,purchase!F:F,purchase!O:O,"")))</f>
        <v/>
      </c>
      <c r="Q599" s="83">
        <f>IF(OR(L599="",M599=""),"",M599/L599)</f>
        <v/>
      </c>
      <c r="R599" s="91">
        <f>IF(OR(P599="",Q599=""),"",Q599-P599)</f>
        <v/>
      </c>
    </row>
    <row r="600">
      <c r="A600" s="25" t="n">
        <v>596</v>
      </c>
      <c r="B600" s="26">
        <f>IF(OR(C600="",F600=""),"",
"PRD-" &amp;
TEXT(DAY(C600),"00") &amp;
CHOOSE(MONTH(C600),"A","B","C","D","E","F","G","H","I","J","K","L") &amp;
TEXT(YEAR(C600),"00") &amp;
"-" &amp;
RIGHT(F600,4))</f>
        <v/>
      </c>
      <c r="C600" s="27" t="n"/>
      <c r="D600" s="26">
        <f>IF(F600="","",_xlfn.XLOOKUP(F600,purchase!F:F,purchase!B:B,""))</f>
        <v/>
      </c>
      <c r="E600" s="26">
        <f>IF(F600="","",_xlfn.XLOOKUP(F600,purchase!F:F,purchase!C:C,""))</f>
        <v/>
      </c>
      <c r="F600" s="4" t="n"/>
      <c r="G600" s="10">
        <f>IF(H600="NRFC","Natural Rubber Field Coagulam","")</f>
        <v/>
      </c>
      <c r="H600" s="10">
        <f>IF(F600="","",_xlfn.XLOOKUP(F600,purchase!F:F,purchase!E:E,""))</f>
        <v/>
      </c>
      <c r="I600" s="10">
        <f>IF(J600="ISNR20","Natural Rubber-TSNR (ISNR-20)","")</f>
        <v/>
      </c>
      <c r="J600" s="10">
        <f>IF(H600="NRFC","ISNR20","")</f>
        <v/>
      </c>
      <c r="K600" s="35">
        <f>_xlfn.SINGLE(IF(F600="","",_xlfn.XLOOKUP(F600,purchase!F:F,purchase!N:N,"")))</f>
        <v/>
      </c>
      <c r="L600" s="4" t="n"/>
      <c r="M600" s="86" t="n"/>
      <c r="N600" s="35">
        <f>IF(F600="","",
MAX(0,
_xlfn.XLOOKUP(F600,purchase!F:F,purchase!N:N,"")
-
SUMIFS(L:L,F:F,F600)))</f>
        <v/>
      </c>
      <c r="O600" s="35">
        <f>IF(OR(L600="",M600=""),"",L600-M600)</f>
        <v/>
      </c>
      <c r="P600" s="89">
        <f>_xlfn.SINGLE(IF(F600="","",_xlfn.XLOOKUP(F600,purchase!F:F,purchase!O:O,"")))</f>
        <v/>
      </c>
      <c r="Q600" s="83">
        <f>IF(OR(L600="",M600=""),"",M600/L600)</f>
        <v/>
      </c>
      <c r="R600" s="91">
        <f>IF(OR(P600="",Q600=""),"",Q600-P600)</f>
        <v/>
      </c>
    </row>
    <row r="601">
      <c r="A601" s="25" t="n">
        <v>597</v>
      </c>
      <c r="B601" s="26">
        <f>IF(OR(C601="",F601=""),"",
"PRD-" &amp;
TEXT(DAY(C601),"00") &amp;
CHOOSE(MONTH(C601),"A","B","C","D","E","F","G","H","I","J","K","L") &amp;
TEXT(YEAR(C601),"00") &amp;
"-" &amp;
RIGHT(F601,4))</f>
        <v/>
      </c>
      <c r="C601" s="27" t="n"/>
      <c r="D601" s="26">
        <f>IF(F601="","",_xlfn.XLOOKUP(F601,purchase!F:F,purchase!B:B,""))</f>
        <v/>
      </c>
      <c r="E601" s="26">
        <f>IF(F601="","",_xlfn.XLOOKUP(F601,purchase!F:F,purchase!C:C,""))</f>
        <v/>
      </c>
      <c r="F601" s="4" t="n"/>
      <c r="G601" s="10">
        <f>IF(H601="NRFC","Natural Rubber Field Coagulam","")</f>
        <v/>
      </c>
      <c r="H601" s="10">
        <f>IF(F601="","",_xlfn.XLOOKUP(F601,purchase!F:F,purchase!E:E,""))</f>
        <v/>
      </c>
      <c r="I601" s="10">
        <f>IF(J601="ISNR20","Natural Rubber-TSNR (ISNR-20)","")</f>
        <v/>
      </c>
      <c r="J601" s="10">
        <f>IF(H601="NRFC","ISNR20","")</f>
        <v/>
      </c>
      <c r="K601" s="35">
        <f>_xlfn.SINGLE(IF(F601="","",_xlfn.XLOOKUP(F601,purchase!F:F,purchase!N:N,"")))</f>
        <v/>
      </c>
      <c r="L601" s="4" t="n"/>
      <c r="M601" s="86" t="n"/>
      <c r="N601" s="35">
        <f>IF(F601="","",
MAX(0,
_xlfn.XLOOKUP(F601,purchase!F:F,purchase!N:N,"")
-
SUMIFS(L:L,F:F,F601)))</f>
        <v/>
      </c>
      <c r="O601" s="35">
        <f>IF(OR(L601="",M601=""),"",L601-M601)</f>
        <v/>
      </c>
      <c r="P601" s="89">
        <f>_xlfn.SINGLE(IF(F601="","",_xlfn.XLOOKUP(F601,purchase!F:F,purchase!O:O,"")))</f>
        <v/>
      </c>
      <c r="Q601" s="83">
        <f>IF(OR(L601="",M601=""),"",M601/L601)</f>
        <v/>
      </c>
      <c r="R601" s="91">
        <f>IF(OR(P601="",Q601=""),"",Q601-P601)</f>
        <v/>
      </c>
    </row>
    <row r="602">
      <c r="A602" s="25" t="n">
        <v>598</v>
      </c>
      <c r="B602" s="26">
        <f>IF(OR(C602="",F602=""),"",
"PRD-" &amp;
TEXT(DAY(C602),"00") &amp;
CHOOSE(MONTH(C602),"A","B","C","D","E","F","G","H","I","J","K","L") &amp;
TEXT(YEAR(C602),"00") &amp;
"-" &amp;
RIGHT(F602,4))</f>
        <v/>
      </c>
      <c r="C602" s="27" t="n"/>
      <c r="D602" s="26">
        <f>IF(F602="","",_xlfn.XLOOKUP(F602,purchase!F:F,purchase!B:B,""))</f>
        <v/>
      </c>
      <c r="E602" s="26">
        <f>IF(F602="","",_xlfn.XLOOKUP(F602,purchase!F:F,purchase!C:C,""))</f>
        <v/>
      </c>
      <c r="F602" s="4" t="n"/>
      <c r="G602" s="10">
        <f>IF(H602="NRFC","Natural Rubber Field Coagulam","")</f>
        <v/>
      </c>
      <c r="H602" s="10">
        <f>IF(F602="","",_xlfn.XLOOKUP(F602,purchase!F:F,purchase!E:E,""))</f>
        <v/>
      </c>
      <c r="I602" s="10">
        <f>IF(J602="ISNR20","Natural Rubber-TSNR (ISNR-20)","")</f>
        <v/>
      </c>
      <c r="J602" s="10">
        <f>IF(H602="NRFC","ISNR20","")</f>
        <v/>
      </c>
      <c r="K602" s="35">
        <f>_xlfn.SINGLE(IF(F602="","",_xlfn.XLOOKUP(F602,purchase!F:F,purchase!N:N,"")))</f>
        <v/>
      </c>
      <c r="L602" s="4" t="n"/>
      <c r="M602" s="86" t="n"/>
      <c r="N602" s="35">
        <f>IF(F602="","",
MAX(0,
_xlfn.XLOOKUP(F602,purchase!F:F,purchase!N:N,"")
-
SUMIFS(L:L,F:F,F602)))</f>
        <v/>
      </c>
      <c r="O602" s="35">
        <f>IF(OR(L602="",M602=""),"",L602-M602)</f>
        <v/>
      </c>
      <c r="P602" s="89">
        <f>_xlfn.SINGLE(IF(F602="","",_xlfn.XLOOKUP(F602,purchase!F:F,purchase!O:O,"")))</f>
        <v/>
      </c>
      <c r="Q602" s="83">
        <f>IF(OR(L602="",M602=""),"",M602/L602)</f>
        <v/>
      </c>
      <c r="R602" s="91">
        <f>IF(OR(P602="",Q602=""),"",Q602-P602)</f>
        <v/>
      </c>
    </row>
    <row r="603">
      <c r="A603" s="25" t="n">
        <v>599</v>
      </c>
      <c r="B603" s="26">
        <f>IF(OR(C603="",F603=""),"",
"PRD-" &amp;
TEXT(DAY(C603),"00") &amp;
CHOOSE(MONTH(C603),"A","B","C","D","E","F","G","H","I","J","K","L") &amp;
TEXT(YEAR(C603),"00") &amp;
"-" &amp;
RIGHT(F603,4))</f>
        <v/>
      </c>
      <c r="C603" s="27" t="n"/>
      <c r="D603" s="26">
        <f>IF(F603="","",_xlfn.XLOOKUP(F603,purchase!F:F,purchase!B:B,""))</f>
        <v/>
      </c>
      <c r="E603" s="26">
        <f>IF(F603="","",_xlfn.XLOOKUP(F603,purchase!F:F,purchase!C:C,""))</f>
        <v/>
      </c>
      <c r="F603" s="4" t="n"/>
      <c r="G603" s="10">
        <f>IF(H603="NRFC","Natural Rubber Field Coagulam","")</f>
        <v/>
      </c>
      <c r="H603" s="10">
        <f>IF(F603="","",_xlfn.XLOOKUP(F603,purchase!F:F,purchase!E:E,""))</f>
        <v/>
      </c>
      <c r="I603" s="10">
        <f>IF(J603="ISNR20","Natural Rubber-TSNR (ISNR-20)","")</f>
        <v/>
      </c>
      <c r="J603" s="10">
        <f>IF(H603="NRFC","ISNR20","")</f>
        <v/>
      </c>
      <c r="K603" s="35">
        <f>_xlfn.SINGLE(IF(F603="","",_xlfn.XLOOKUP(F603,purchase!F:F,purchase!N:N,"")))</f>
        <v/>
      </c>
      <c r="L603" s="4" t="n"/>
      <c r="M603" s="86" t="n"/>
      <c r="N603" s="35">
        <f>IF(F603="","",
MAX(0,
_xlfn.XLOOKUP(F603,purchase!F:F,purchase!N:N,"")
-
SUMIFS(L:L,F:F,F603)))</f>
        <v/>
      </c>
      <c r="O603" s="35">
        <f>IF(OR(L603="",M603=""),"",L603-M603)</f>
        <v/>
      </c>
      <c r="P603" s="89">
        <f>_xlfn.SINGLE(IF(F603="","",_xlfn.XLOOKUP(F603,purchase!F:F,purchase!O:O,"")))</f>
        <v/>
      </c>
      <c r="Q603" s="83">
        <f>IF(OR(L603="",M603=""),"",M603/L603)</f>
        <v/>
      </c>
      <c r="R603" s="91">
        <f>IF(OR(P603="",Q603=""),"",Q603-P603)</f>
        <v/>
      </c>
    </row>
    <row r="604">
      <c r="A604" s="25" t="n">
        <v>600</v>
      </c>
      <c r="B604" s="26">
        <f>IF(OR(C604="",F604=""),"",
"PRD-" &amp;
TEXT(DAY(C604),"00") &amp;
CHOOSE(MONTH(C604),"A","B","C","D","E","F","G","H","I","J","K","L") &amp;
TEXT(YEAR(C604),"00") &amp;
"-" &amp;
RIGHT(F604,4))</f>
        <v/>
      </c>
      <c r="C604" s="27" t="n"/>
      <c r="D604" s="26">
        <f>IF(F604="","",_xlfn.XLOOKUP(F604,purchase!F:F,purchase!B:B,""))</f>
        <v/>
      </c>
      <c r="E604" s="26">
        <f>IF(F604="","",_xlfn.XLOOKUP(F604,purchase!F:F,purchase!C:C,""))</f>
        <v/>
      </c>
      <c r="F604" s="4" t="n"/>
      <c r="G604" s="10">
        <f>IF(H604="NRFC","Natural Rubber Field Coagulam","")</f>
        <v/>
      </c>
      <c r="H604" s="10">
        <f>IF(F604="","",_xlfn.XLOOKUP(F604,purchase!F:F,purchase!E:E,""))</f>
        <v/>
      </c>
      <c r="I604" s="10">
        <f>IF(J604="ISNR20","Natural Rubber-TSNR (ISNR-20)","")</f>
        <v/>
      </c>
      <c r="J604" s="10">
        <f>IF(H604="NRFC","ISNR20","")</f>
        <v/>
      </c>
      <c r="K604" s="35">
        <f>_xlfn.SINGLE(IF(F604="","",_xlfn.XLOOKUP(F604,purchase!F:F,purchase!N:N,"")))</f>
        <v/>
      </c>
      <c r="L604" s="4" t="n"/>
      <c r="M604" s="86" t="n"/>
      <c r="N604" s="35">
        <f>IF(F604="","",
MAX(0,
_xlfn.XLOOKUP(F604,purchase!F:F,purchase!N:N,"")
-
SUMIFS(L:L,F:F,F604)))</f>
        <v/>
      </c>
      <c r="O604" s="35">
        <f>IF(OR(L604="",M604=""),"",L604-M604)</f>
        <v/>
      </c>
      <c r="P604" s="89">
        <f>_xlfn.SINGLE(IF(F604="","",_xlfn.XLOOKUP(F604,purchase!F:F,purchase!O:O,"")))</f>
        <v/>
      </c>
      <c r="Q604" s="83">
        <f>IF(OR(L604="",M604=""),"",M604/L604)</f>
        <v/>
      </c>
      <c r="R604" s="91">
        <f>IF(OR(P604="",Q604=""),"",Q604-P604)</f>
        <v/>
      </c>
    </row>
    <row r="605">
      <c r="A605" s="25" t="n">
        <v>601</v>
      </c>
      <c r="B605" s="26">
        <f>IF(OR(C605="",F605=""),"",
"PRD-" &amp;
TEXT(DAY(C605),"00") &amp;
CHOOSE(MONTH(C605),"A","B","C","D","E","F","G","H","I","J","K","L") &amp;
TEXT(YEAR(C605),"00") &amp;
"-" &amp;
RIGHT(F605,4))</f>
        <v/>
      </c>
      <c r="C605" s="27" t="n"/>
      <c r="D605" s="26">
        <f>IF(F605="","",_xlfn.XLOOKUP(F605,purchase!F:F,purchase!B:B,""))</f>
        <v/>
      </c>
      <c r="E605" s="26">
        <f>IF(F605="","",_xlfn.XLOOKUP(F605,purchase!F:F,purchase!C:C,""))</f>
        <v/>
      </c>
      <c r="F605" s="4" t="n"/>
      <c r="G605" s="10">
        <f>IF(H605="NRFC","Natural Rubber Field Coagulam","")</f>
        <v/>
      </c>
      <c r="H605" s="10">
        <f>IF(F605="","",_xlfn.XLOOKUP(F605,purchase!F:F,purchase!E:E,""))</f>
        <v/>
      </c>
      <c r="I605" s="10">
        <f>IF(J605="ISNR20","Natural Rubber-TSNR (ISNR-20)","")</f>
        <v/>
      </c>
      <c r="J605" s="10">
        <f>IF(H605="NRFC","ISNR20","")</f>
        <v/>
      </c>
      <c r="K605" s="35">
        <f>_xlfn.SINGLE(IF(F605="","",_xlfn.XLOOKUP(F605,purchase!F:F,purchase!N:N,"")))</f>
        <v/>
      </c>
      <c r="L605" s="4" t="n"/>
      <c r="M605" s="86" t="n"/>
      <c r="N605" s="35">
        <f>IF(F605="","",
MAX(0,
_xlfn.XLOOKUP(F605,purchase!F:F,purchase!N:N,"")
-
SUMIFS(L:L,F:F,F605)))</f>
        <v/>
      </c>
      <c r="O605" s="35">
        <f>IF(OR(L605="",M605=""),"",L605-M605)</f>
        <v/>
      </c>
      <c r="P605" s="89">
        <f>_xlfn.SINGLE(IF(F605="","",_xlfn.XLOOKUP(F605,purchase!F:F,purchase!O:O,"")))</f>
        <v/>
      </c>
      <c r="Q605" s="83">
        <f>IF(OR(L605="",M605=""),"",M605/L605)</f>
        <v/>
      </c>
      <c r="R605" s="91">
        <f>IF(OR(P605="",Q605=""),"",Q605-P605)</f>
        <v/>
      </c>
    </row>
    <row r="606">
      <c r="A606" s="25" t="n">
        <v>602</v>
      </c>
      <c r="B606" s="26">
        <f>IF(OR(C606="",F606=""),"",
"PRD-" &amp;
TEXT(DAY(C606),"00") &amp;
CHOOSE(MONTH(C606),"A","B","C","D","E","F","G","H","I","J","K","L") &amp;
TEXT(YEAR(C606),"00") &amp;
"-" &amp;
RIGHT(F606,4))</f>
        <v/>
      </c>
      <c r="C606" s="27" t="n"/>
      <c r="D606" s="26">
        <f>IF(F606="","",_xlfn.XLOOKUP(F606,purchase!F:F,purchase!B:B,""))</f>
        <v/>
      </c>
      <c r="E606" s="26">
        <f>IF(F606="","",_xlfn.XLOOKUP(F606,purchase!F:F,purchase!C:C,""))</f>
        <v/>
      </c>
      <c r="F606" s="4" t="n"/>
      <c r="G606" s="10">
        <f>IF(H606="NRFC","Natural Rubber Field Coagulam","")</f>
        <v/>
      </c>
      <c r="H606" s="10">
        <f>IF(F606="","",_xlfn.XLOOKUP(F606,purchase!F:F,purchase!E:E,""))</f>
        <v/>
      </c>
      <c r="I606" s="10">
        <f>IF(J606="ISNR20","Natural Rubber-TSNR (ISNR-20)","")</f>
        <v/>
      </c>
      <c r="J606" s="10">
        <f>IF(H606="NRFC","ISNR20","")</f>
        <v/>
      </c>
      <c r="K606" s="35">
        <f>_xlfn.SINGLE(IF(F606="","",_xlfn.XLOOKUP(F606,purchase!F:F,purchase!N:N,"")))</f>
        <v/>
      </c>
      <c r="L606" s="4" t="n"/>
      <c r="M606" s="86" t="n"/>
      <c r="N606" s="35">
        <f>IF(F606="","",
MAX(0,
_xlfn.XLOOKUP(F606,purchase!F:F,purchase!N:N,"")
-
SUMIFS(L:L,F:F,F606)))</f>
        <v/>
      </c>
      <c r="O606" s="35">
        <f>IF(OR(L606="",M606=""),"",L606-M606)</f>
        <v/>
      </c>
      <c r="P606" s="89">
        <f>_xlfn.SINGLE(IF(F606="","",_xlfn.XLOOKUP(F606,purchase!F:F,purchase!O:O,"")))</f>
        <v/>
      </c>
      <c r="Q606" s="83">
        <f>IF(OR(L606="",M606=""),"",M606/L606)</f>
        <v/>
      </c>
      <c r="R606" s="91">
        <f>IF(OR(P606="",Q606=""),"",Q606-P606)</f>
        <v/>
      </c>
    </row>
    <row r="607">
      <c r="A607" s="25" t="n">
        <v>603</v>
      </c>
      <c r="B607" s="26">
        <f>IF(OR(C607="",F607=""),"",
"PRD-" &amp;
TEXT(DAY(C607),"00") &amp;
CHOOSE(MONTH(C607),"A","B","C","D","E","F","G","H","I","J","K","L") &amp;
TEXT(YEAR(C607),"00") &amp;
"-" &amp;
RIGHT(F607,4))</f>
        <v/>
      </c>
      <c r="C607" s="27" t="n"/>
      <c r="D607" s="26">
        <f>IF(F607="","",_xlfn.XLOOKUP(F607,purchase!F:F,purchase!B:B,""))</f>
        <v/>
      </c>
      <c r="E607" s="26">
        <f>IF(F607="","",_xlfn.XLOOKUP(F607,purchase!F:F,purchase!C:C,""))</f>
        <v/>
      </c>
      <c r="F607" s="4" t="n"/>
      <c r="G607" s="10">
        <f>IF(H607="NRFC","Natural Rubber Field Coagulam","")</f>
        <v/>
      </c>
      <c r="H607" s="10">
        <f>IF(F607="","",_xlfn.XLOOKUP(F607,purchase!F:F,purchase!E:E,""))</f>
        <v/>
      </c>
      <c r="I607" s="10">
        <f>IF(J607="ISNR20","Natural Rubber-TSNR (ISNR-20)","")</f>
        <v/>
      </c>
      <c r="J607" s="10">
        <f>IF(H607="NRFC","ISNR20","")</f>
        <v/>
      </c>
      <c r="K607" s="35">
        <f>_xlfn.SINGLE(IF(F607="","",_xlfn.XLOOKUP(F607,purchase!F:F,purchase!N:N,"")))</f>
        <v/>
      </c>
      <c r="L607" s="4" t="n"/>
      <c r="M607" s="86" t="n"/>
      <c r="N607" s="35">
        <f>IF(F607="","",
MAX(0,
_xlfn.XLOOKUP(F607,purchase!F:F,purchase!N:N,"")
-
SUMIFS(L:L,F:F,F607)))</f>
        <v/>
      </c>
      <c r="O607" s="35">
        <f>IF(OR(L607="",M607=""),"",L607-M607)</f>
        <v/>
      </c>
      <c r="P607" s="89">
        <f>_xlfn.SINGLE(IF(F607="","",_xlfn.XLOOKUP(F607,purchase!F:F,purchase!O:O,"")))</f>
        <v/>
      </c>
      <c r="Q607" s="83">
        <f>IF(OR(L607="",M607=""),"",M607/L607)</f>
        <v/>
      </c>
      <c r="R607" s="91">
        <f>IF(OR(P607="",Q607=""),"",Q607-P607)</f>
        <v/>
      </c>
    </row>
    <row r="608">
      <c r="A608" s="25" t="n">
        <v>604</v>
      </c>
      <c r="B608" s="26">
        <f>IF(OR(C608="",F608=""),"",
"PRD-" &amp;
TEXT(DAY(C608),"00") &amp;
CHOOSE(MONTH(C608),"A","B","C","D","E","F","G","H","I","J","K","L") &amp;
TEXT(YEAR(C608),"00") &amp;
"-" &amp;
RIGHT(F608,4))</f>
        <v/>
      </c>
      <c r="C608" s="27" t="n"/>
      <c r="D608" s="26">
        <f>IF(F608="","",_xlfn.XLOOKUP(F608,purchase!F:F,purchase!B:B,""))</f>
        <v/>
      </c>
      <c r="E608" s="26">
        <f>IF(F608="","",_xlfn.XLOOKUP(F608,purchase!F:F,purchase!C:C,""))</f>
        <v/>
      </c>
      <c r="F608" s="4" t="n"/>
      <c r="G608" s="10">
        <f>IF(H608="NRFC","Natural Rubber Field Coagulam","")</f>
        <v/>
      </c>
      <c r="H608" s="10">
        <f>IF(F608="","",_xlfn.XLOOKUP(F608,purchase!F:F,purchase!E:E,""))</f>
        <v/>
      </c>
      <c r="I608" s="10">
        <f>IF(J608="ISNR20","Natural Rubber-TSNR (ISNR-20)","")</f>
        <v/>
      </c>
      <c r="J608" s="10">
        <f>IF(H608="NRFC","ISNR20","")</f>
        <v/>
      </c>
      <c r="K608" s="35">
        <f>_xlfn.SINGLE(IF(F608="","",_xlfn.XLOOKUP(F608,purchase!F:F,purchase!N:N,"")))</f>
        <v/>
      </c>
      <c r="L608" s="4" t="n"/>
      <c r="M608" s="86" t="n"/>
      <c r="N608" s="35">
        <f>IF(F608="","",
MAX(0,
_xlfn.XLOOKUP(F608,purchase!F:F,purchase!N:N,"")
-
SUMIFS(L:L,F:F,F608)))</f>
        <v/>
      </c>
      <c r="O608" s="35">
        <f>IF(OR(L608="",M608=""),"",L608-M608)</f>
        <v/>
      </c>
      <c r="P608" s="89">
        <f>_xlfn.SINGLE(IF(F608="","",_xlfn.XLOOKUP(F608,purchase!F:F,purchase!O:O,"")))</f>
        <v/>
      </c>
      <c r="Q608" s="83">
        <f>IF(OR(L608="",M608=""),"",M608/L608)</f>
        <v/>
      </c>
      <c r="R608" s="91">
        <f>IF(OR(P608="",Q608=""),"",Q608-P608)</f>
        <v/>
      </c>
    </row>
    <row r="609">
      <c r="A609" s="25" t="n">
        <v>605</v>
      </c>
      <c r="B609" s="26">
        <f>IF(OR(C609="",F609=""),"",
"PRD-" &amp;
TEXT(DAY(C609),"00") &amp;
CHOOSE(MONTH(C609),"A","B","C","D","E","F","G","H","I","J","K","L") &amp;
TEXT(YEAR(C609),"00") &amp;
"-" &amp;
RIGHT(F609,4))</f>
        <v/>
      </c>
      <c r="C609" s="27" t="n"/>
      <c r="D609" s="26">
        <f>IF(F609="","",_xlfn.XLOOKUP(F609,purchase!F:F,purchase!B:B,""))</f>
        <v/>
      </c>
      <c r="E609" s="26">
        <f>IF(F609="","",_xlfn.XLOOKUP(F609,purchase!F:F,purchase!C:C,""))</f>
        <v/>
      </c>
      <c r="F609" s="4" t="n"/>
      <c r="G609" s="10">
        <f>IF(H609="NRFC","Natural Rubber Field Coagulam","")</f>
        <v/>
      </c>
      <c r="H609" s="10">
        <f>IF(F609="","",_xlfn.XLOOKUP(F609,purchase!F:F,purchase!E:E,""))</f>
        <v/>
      </c>
      <c r="I609" s="10">
        <f>IF(J609="ISNR20","Natural Rubber-TSNR (ISNR-20)","")</f>
        <v/>
      </c>
      <c r="J609" s="10">
        <f>IF(H609="NRFC","ISNR20","")</f>
        <v/>
      </c>
      <c r="K609" s="35">
        <f>_xlfn.SINGLE(IF(F609="","",_xlfn.XLOOKUP(F609,purchase!F:F,purchase!N:N,"")))</f>
        <v/>
      </c>
      <c r="L609" s="4" t="n"/>
      <c r="M609" s="86" t="n"/>
      <c r="N609" s="35">
        <f>IF(F609="","",
MAX(0,
_xlfn.XLOOKUP(F609,purchase!F:F,purchase!N:N,"")
-
SUMIFS(L:L,F:F,F609)))</f>
        <v/>
      </c>
      <c r="O609" s="35">
        <f>IF(OR(L609="",M609=""),"",L609-M609)</f>
        <v/>
      </c>
      <c r="P609" s="89">
        <f>_xlfn.SINGLE(IF(F609="","",_xlfn.XLOOKUP(F609,purchase!F:F,purchase!O:O,"")))</f>
        <v/>
      </c>
      <c r="Q609" s="83">
        <f>IF(OR(L609="",M609=""),"",M609/L609)</f>
        <v/>
      </c>
      <c r="R609" s="91">
        <f>IF(OR(P609="",Q609=""),"",Q609-P609)</f>
        <v/>
      </c>
    </row>
    <row r="610">
      <c r="A610" s="25" t="n">
        <v>606</v>
      </c>
      <c r="B610" s="26">
        <f>IF(OR(C610="",F610=""),"",
"PRD-" &amp;
TEXT(DAY(C610),"00") &amp;
CHOOSE(MONTH(C610),"A","B","C","D","E","F","G","H","I","J","K","L") &amp;
TEXT(YEAR(C610),"00") &amp;
"-" &amp;
RIGHT(F610,4))</f>
        <v/>
      </c>
      <c r="C610" s="27" t="n"/>
      <c r="D610" s="26">
        <f>IF(F610="","",_xlfn.XLOOKUP(F610,purchase!F:F,purchase!B:B,""))</f>
        <v/>
      </c>
      <c r="E610" s="26">
        <f>IF(F610="","",_xlfn.XLOOKUP(F610,purchase!F:F,purchase!C:C,""))</f>
        <v/>
      </c>
      <c r="F610" s="4" t="n"/>
      <c r="G610" s="10">
        <f>IF(H610="NRFC","Natural Rubber Field Coagulam","")</f>
        <v/>
      </c>
      <c r="H610" s="10">
        <f>IF(F610="","",_xlfn.XLOOKUP(F610,purchase!F:F,purchase!E:E,""))</f>
        <v/>
      </c>
      <c r="I610" s="10">
        <f>IF(J610="ISNR20","Natural Rubber-TSNR (ISNR-20)","")</f>
        <v/>
      </c>
      <c r="J610" s="10">
        <f>IF(H610="NRFC","ISNR20","")</f>
        <v/>
      </c>
      <c r="K610" s="35">
        <f>_xlfn.SINGLE(IF(F610="","",_xlfn.XLOOKUP(F610,purchase!F:F,purchase!N:N,"")))</f>
        <v/>
      </c>
      <c r="L610" s="4" t="n"/>
      <c r="M610" s="86" t="n"/>
      <c r="N610" s="35">
        <f>IF(F610="","",
MAX(0,
_xlfn.XLOOKUP(F610,purchase!F:F,purchase!N:N,"")
-
SUMIFS(L:L,F:F,F610)))</f>
        <v/>
      </c>
      <c r="O610" s="35">
        <f>IF(OR(L610="",M610=""),"",L610-M610)</f>
        <v/>
      </c>
      <c r="P610" s="89">
        <f>_xlfn.SINGLE(IF(F610="","",_xlfn.XLOOKUP(F610,purchase!F:F,purchase!O:O,"")))</f>
        <v/>
      </c>
      <c r="Q610" s="83">
        <f>IF(OR(L610="",M610=""),"",M610/L610)</f>
        <v/>
      </c>
      <c r="R610" s="91">
        <f>IF(OR(P610="",Q610=""),"",Q610-P610)</f>
        <v/>
      </c>
    </row>
    <row r="611">
      <c r="A611" s="25" t="n">
        <v>607</v>
      </c>
      <c r="B611" s="26">
        <f>IF(OR(C611="",F611=""),"",
"PRD-" &amp;
TEXT(DAY(C611),"00") &amp;
CHOOSE(MONTH(C611),"A","B","C","D","E","F","G","H","I","J","K","L") &amp;
TEXT(YEAR(C611),"00") &amp;
"-" &amp;
RIGHT(F611,4))</f>
        <v/>
      </c>
      <c r="C611" s="27" t="n"/>
      <c r="D611" s="26">
        <f>IF(F611="","",_xlfn.XLOOKUP(F611,purchase!F:F,purchase!B:B,""))</f>
        <v/>
      </c>
      <c r="E611" s="26">
        <f>IF(F611="","",_xlfn.XLOOKUP(F611,purchase!F:F,purchase!C:C,""))</f>
        <v/>
      </c>
      <c r="F611" s="4" t="n"/>
      <c r="G611" s="10">
        <f>IF(H611="NRFC","Natural Rubber Field Coagulam","")</f>
        <v/>
      </c>
      <c r="H611" s="10">
        <f>IF(F611="","",_xlfn.XLOOKUP(F611,purchase!F:F,purchase!E:E,""))</f>
        <v/>
      </c>
      <c r="I611" s="10">
        <f>IF(J611="ISNR20","Natural Rubber-TSNR (ISNR-20)","")</f>
        <v/>
      </c>
      <c r="J611" s="10">
        <f>IF(H611="NRFC","ISNR20","")</f>
        <v/>
      </c>
      <c r="K611" s="35">
        <f>_xlfn.SINGLE(IF(F611="","",_xlfn.XLOOKUP(F611,purchase!F:F,purchase!N:N,"")))</f>
        <v/>
      </c>
      <c r="L611" s="4" t="n"/>
      <c r="M611" s="86" t="n"/>
      <c r="N611" s="35">
        <f>IF(F611="","",
MAX(0,
_xlfn.XLOOKUP(F611,purchase!F:F,purchase!N:N,"")
-
SUMIFS(L:L,F:F,F611)))</f>
        <v/>
      </c>
      <c r="O611" s="35">
        <f>IF(OR(L611="",M611=""),"",L611-M611)</f>
        <v/>
      </c>
      <c r="P611" s="89">
        <f>_xlfn.SINGLE(IF(F611="","",_xlfn.XLOOKUP(F611,purchase!F:F,purchase!O:O,"")))</f>
        <v/>
      </c>
      <c r="Q611" s="83">
        <f>IF(OR(L611="",M611=""),"",M611/L611)</f>
        <v/>
      </c>
      <c r="R611" s="91">
        <f>IF(OR(P611="",Q611=""),"",Q611-P611)</f>
        <v/>
      </c>
    </row>
    <row r="612">
      <c r="A612" s="25" t="n">
        <v>608</v>
      </c>
      <c r="B612" s="26">
        <f>IF(OR(C612="",F612=""),"",
"PRD-" &amp;
TEXT(DAY(C612),"00") &amp;
CHOOSE(MONTH(C612),"A","B","C","D","E","F","G","H","I","J","K","L") &amp;
TEXT(YEAR(C612),"00") &amp;
"-" &amp;
RIGHT(F612,4))</f>
        <v/>
      </c>
      <c r="C612" s="27" t="n"/>
      <c r="D612" s="26">
        <f>IF(F612="","",_xlfn.XLOOKUP(F612,purchase!F:F,purchase!B:B,""))</f>
        <v/>
      </c>
      <c r="E612" s="26">
        <f>IF(F612="","",_xlfn.XLOOKUP(F612,purchase!F:F,purchase!C:C,""))</f>
        <v/>
      </c>
      <c r="F612" s="4" t="n"/>
      <c r="G612" s="10">
        <f>IF(H612="NRFC","Natural Rubber Field Coagulam","")</f>
        <v/>
      </c>
      <c r="H612" s="10">
        <f>IF(F612="","",_xlfn.XLOOKUP(F612,purchase!F:F,purchase!E:E,""))</f>
        <v/>
      </c>
      <c r="I612" s="10">
        <f>IF(J612="ISNR20","Natural Rubber-TSNR (ISNR-20)","")</f>
        <v/>
      </c>
      <c r="J612" s="10">
        <f>IF(H612="NRFC","ISNR20","")</f>
        <v/>
      </c>
      <c r="K612" s="35">
        <f>_xlfn.SINGLE(IF(F612="","",_xlfn.XLOOKUP(F612,purchase!F:F,purchase!N:N,"")))</f>
        <v/>
      </c>
      <c r="L612" s="4" t="n"/>
      <c r="M612" s="86" t="n"/>
      <c r="N612" s="35">
        <f>IF(F612="","",
MAX(0,
_xlfn.XLOOKUP(F612,purchase!F:F,purchase!N:N,"")
-
SUMIFS(L:L,F:F,F612)))</f>
        <v/>
      </c>
      <c r="O612" s="35">
        <f>IF(OR(L612="",M612=""),"",L612-M612)</f>
        <v/>
      </c>
      <c r="P612" s="89">
        <f>_xlfn.SINGLE(IF(F612="","",_xlfn.XLOOKUP(F612,purchase!F:F,purchase!O:O,"")))</f>
        <v/>
      </c>
      <c r="Q612" s="83">
        <f>IF(OR(L612="",M612=""),"",M612/L612)</f>
        <v/>
      </c>
      <c r="R612" s="91">
        <f>IF(OR(P612="",Q612=""),"",Q612-P612)</f>
        <v/>
      </c>
    </row>
    <row r="613">
      <c r="A613" s="25" t="n">
        <v>609</v>
      </c>
      <c r="B613" s="26">
        <f>IF(OR(C613="",F613=""),"",
"PRD-" &amp;
TEXT(DAY(C613),"00") &amp;
CHOOSE(MONTH(C613),"A","B","C","D","E","F","G","H","I","J","K","L") &amp;
TEXT(YEAR(C613),"00") &amp;
"-" &amp;
RIGHT(F613,4))</f>
        <v/>
      </c>
      <c r="C613" s="27" t="n"/>
      <c r="D613" s="26">
        <f>IF(F613="","",_xlfn.XLOOKUP(F613,purchase!F:F,purchase!B:B,""))</f>
        <v/>
      </c>
      <c r="E613" s="26">
        <f>IF(F613="","",_xlfn.XLOOKUP(F613,purchase!F:F,purchase!C:C,""))</f>
        <v/>
      </c>
      <c r="F613" s="4" t="n"/>
      <c r="G613" s="10">
        <f>IF(H613="NRFC","Natural Rubber Field Coagulam","")</f>
        <v/>
      </c>
      <c r="H613" s="10">
        <f>IF(F613="","",_xlfn.XLOOKUP(F613,purchase!F:F,purchase!E:E,""))</f>
        <v/>
      </c>
      <c r="I613" s="10">
        <f>IF(J613="ISNR20","Natural Rubber-TSNR (ISNR-20)","")</f>
        <v/>
      </c>
      <c r="J613" s="10">
        <f>IF(H613="NRFC","ISNR20","")</f>
        <v/>
      </c>
      <c r="K613" s="35">
        <f>_xlfn.SINGLE(IF(F613="","",_xlfn.XLOOKUP(F613,purchase!F:F,purchase!N:N,"")))</f>
        <v/>
      </c>
      <c r="L613" s="4" t="n"/>
      <c r="M613" s="86" t="n"/>
      <c r="N613" s="35">
        <f>IF(F613="","",
MAX(0,
_xlfn.XLOOKUP(F613,purchase!F:F,purchase!N:N,"")
-
SUMIFS(L:L,F:F,F613)))</f>
        <v/>
      </c>
      <c r="O613" s="35">
        <f>IF(OR(L613="",M613=""),"",L613-M613)</f>
        <v/>
      </c>
      <c r="P613" s="89">
        <f>_xlfn.SINGLE(IF(F613="","",_xlfn.XLOOKUP(F613,purchase!F:F,purchase!O:O,"")))</f>
        <v/>
      </c>
      <c r="Q613" s="83">
        <f>IF(OR(L613="",M613=""),"",M613/L613)</f>
        <v/>
      </c>
      <c r="R613" s="91">
        <f>IF(OR(P613="",Q613=""),"",Q613-P613)</f>
        <v/>
      </c>
    </row>
    <row r="614">
      <c r="A614" s="25" t="n">
        <v>610</v>
      </c>
      <c r="B614" s="26">
        <f>IF(OR(C614="",F614=""),"",
"PRD-" &amp;
TEXT(DAY(C614),"00") &amp;
CHOOSE(MONTH(C614),"A","B","C","D","E","F","G","H","I","J","K","L") &amp;
TEXT(YEAR(C614),"00") &amp;
"-" &amp;
RIGHT(F614,4))</f>
        <v/>
      </c>
      <c r="C614" s="27" t="n"/>
      <c r="D614" s="26">
        <f>IF(F614="","",_xlfn.XLOOKUP(F614,purchase!F:F,purchase!B:B,""))</f>
        <v/>
      </c>
      <c r="E614" s="26">
        <f>IF(F614="","",_xlfn.XLOOKUP(F614,purchase!F:F,purchase!C:C,""))</f>
        <v/>
      </c>
      <c r="F614" s="4" t="n"/>
      <c r="G614" s="10">
        <f>IF(H614="NRFC","Natural Rubber Field Coagulam","")</f>
        <v/>
      </c>
      <c r="H614" s="10">
        <f>IF(F614="","",_xlfn.XLOOKUP(F614,purchase!F:F,purchase!E:E,""))</f>
        <v/>
      </c>
      <c r="I614" s="10">
        <f>IF(J614="ISNR20","Natural Rubber-TSNR (ISNR-20)","")</f>
        <v/>
      </c>
      <c r="J614" s="10">
        <f>IF(H614="NRFC","ISNR20","")</f>
        <v/>
      </c>
      <c r="K614" s="35">
        <f>_xlfn.SINGLE(IF(F614="","",_xlfn.XLOOKUP(F614,purchase!F:F,purchase!N:N,"")))</f>
        <v/>
      </c>
      <c r="L614" s="4" t="n"/>
      <c r="M614" s="86" t="n"/>
      <c r="N614" s="35">
        <f>IF(F614="","",
MAX(0,
_xlfn.XLOOKUP(F614,purchase!F:F,purchase!N:N,"")
-
SUMIFS(L:L,F:F,F614)))</f>
        <v/>
      </c>
      <c r="O614" s="35">
        <f>IF(OR(L614="",M614=""),"",L614-M614)</f>
        <v/>
      </c>
      <c r="P614" s="89">
        <f>_xlfn.SINGLE(IF(F614="","",_xlfn.XLOOKUP(F614,purchase!F:F,purchase!O:O,"")))</f>
        <v/>
      </c>
      <c r="Q614" s="83">
        <f>IF(OR(L614="",M614=""),"",M614/L614)</f>
        <v/>
      </c>
      <c r="R614" s="91">
        <f>IF(OR(P614="",Q614=""),"",Q614-P614)</f>
        <v/>
      </c>
    </row>
    <row r="615">
      <c r="A615" s="25" t="n">
        <v>611</v>
      </c>
      <c r="B615" s="26">
        <f>IF(OR(C615="",F615=""),"",
"PRD-" &amp;
TEXT(DAY(C615),"00") &amp;
CHOOSE(MONTH(C615),"A","B","C","D","E","F","G","H","I","J","K","L") &amp;
TEXT(YEAR(C615),"00") &amp;
"-" &amp;
RIGHT(F615,4))</f>
        <v/>
      </c>
      <c r="C615" s="27" t="n"/>
      <c r="D615" s="26">
        <f>IF(F615="","",_xlfn.XLOOKUP(F615,purchase!F:F,purchase!B:B,""))</f>
        <v/>
      </c>
      <c r="E615" s="26">
        <f>IF(F615="","",_xlfn.XLOOKUP(F615,purchase!F:F,purchase!C:C,""))</f>
        <v/>
      </c>
      <c r="F615" s="4" t="n"/>
      <c r="G615" s="10">
        <f>IF(H615="NRFC","Natural Rubber Field Coagulam","")</f>
        <v/>
      </c>
      <c r="H615" s="10">
        <f>IF(F615="","",_xlfn.XLOOKUP(F615,purchase!F:F,purchase!E:E,""))</f>
        <v/>
      </c>
      <c r="I615" s="10">
        <f>IF(J615="ISNR20","Natural Rubber-TSNR (ISNR-20)","")</f>
        <v/>
      </c>
      <c r="J615" s="10">
        <f>IF(H615="NRFC","ISNR20","")</f>
        <v/>
      </c>
      <c r="K615" s="35">
        <f>_xlfn.SINGLE(IF(F615="","",_xlfn.XLOOKUP(F615,purchase!F:F,purchase!N:N,"")))</f>
        <v/>
      </c>
      <c r="L615" s="4" t="n"/>
      <c r="M615" s="86" t="n"/>
      <c r="N615" s="35">
        <f>IF(F615="","",
MAX(0,
_xlfn.XLOOKUP(F615,purchase!F:F,purchase!N:N,"")
-
SUMIFS(L:L,F:F,F615)))</f>
        <v/>
      </c>
      <c r="O615" s="35">
        <f>IF(OR(L615="",M615=""),"",L615-M615)</f>
        <v/>
      </c>
      <c r="P615" s="89">
        <f>_xlfn.SINGLE(IF(F615="","",_xlfn.XLOOKUP(F615,purchase!F:F,purchase!O:O,"")))</f>
        <v/>
      </c>
      <c r="Q615" s="83">
        <f>IF(OR(L615="",M615=""),"",M615/L615)</f>
        <v/>
      </c>
      <c r="R615" s="91">
        <f>IF(OR(P615="",Q615=""),"",Q615-P615)</f>
        <v/>
      </c>
    </row>
    <row r="616">
      <c r="A616" s="25" t="n">
        <v>612</v>
      </c>
      <c r="B616" s="26">
        <f>IF(OR(C616="",F616=""),"",
"PRD-" &amp;
TEXT(DAY(C616),"00") &amp;
CHOOSE(MONTH(C616),"A","B","C","D","E","F","G","H","I","J","K","L") &amp;
TEXT(YEAR(C616),"00") &amp;
"-" &amp;
RIGHT(F616,4))</f>
        <v/>
      </c>
      <c r="C616" s="27" t="n"/>
      <c r="D616" s="26">
        <f>IF(F616="","",_xlfn.XLOOKUP(F616,purchase!F:F,purchase!B:B,""))</f>
        <v/>
      </c>
      <c r="E616" s="26">
        <f>IF(F616="","",_xlfn.XLOOKUP(F616,purchase!F:F,purchase!C:C,""))</f>
        <v/>
      </c>
      <c r="F616" s="4" t="n"/>
      <c r="G616" s="10">
        <f>IF(H616="NRFC","Natural Rubber Field Coagulam","")</f>
        <v/>
      </c>
      <c r="H616" s="10">
        <f>IF(F616="","",_xlfn.XLOOKUP(F616,purchase!F:F,purchase!E:E,""))</f>
        <v/>
      </c>
      <c r="I616" s="10">
        <f>IF(J616="ISNR20","Natural Rubber-TSNR (ISNR-20)","")</f>
        <v/>
      </c>
      <c r="J616" s="10">
        <f>IF(H616="NRFC","ISNR20","")</f>
        <v/>
      </c>
      <c r="K616" s="35">
        <f>_xlfn.SINGLE(IF(F616="","",_xlfn.XLOOKUP(F616,purchase!F:F,purchase!N:N,"")))</f>
        <v/>
      </c>
      <c r="L616" s="4" t="n"/>
      <c r="M616" s="86" t="n"/>
      <c r="N616" s="35">
        <f>IF(F616="","",
MAX(0,
_xlfn.XLOOKUP(F616,purchase!F:F,purchase!N:N,"")
-
SUMIFS(L:L,F:F,F616)))</f>
        <v/>
      </c>
      <c r="O616" s="35">
        <f>IF(OR(L616="",M616=""),"",L616-M616)</f>
        <v/>
      </c>
      <c r="P616" s="89">
        <f>_xlfn.SINGLE(IF(F616="","",_xlfn.XLOOKUP(F616,purchase!F:F,purchase!O:O,"")))</f>
        <v/>
      </c>
      <c r="Q616" s="83">
        <f>IF(OR(L616="",M616=""),"",M616/L616)</f>
        <v/>
      </c>
      <c r="R616" s="91">
        <f>IF(OR(P616="",Q616=""),"",Q616-P616)</f>
        <v/>
      </c>
    </row>
    <row r="617">
      <c r="A617" s="25" t="n">
        <v>613</v>
      </c>
      <c r="B617" s="26">
        <f>IF(OR(C617="",F617=""),"",
"PRD-" &amp;
TEXT(DAY(C617),"00") &amp;
CHOOSE(MONTH(C617),"A","B","C","D","E","F","G","H","I","J","K","L") &amp;
TEXT(YEAR(C617),"00") &amp;
"-" &amp;
RIGHT(F617,4))</f>
        <v/>
      </c>
      <c r="C617" s="27" t="n"/>
      <c r="D617" s="26">
        <f>IF(F617="","",_xlfn.XLOOKUP(F617,purchase!F:F,purchase!B:B,""))</f>
        <v/>
      </c>
      <c r="E617" s="26">
        <f>IF(F617="","",_xlfn.XLOOKUP(F617,purchase!F:F,purchase!C:C,""))</f>
        <v/>
      </c>
      <c r="F617" s="4" t="n"/>
      <c r="G617" s="10">
        <f>IF(H617="NRFC","Natural Rubber Field Coagulam","")</f>
        <v/>
      </c>
      <c r="H617" s="10">
        <f>IF(F617="","",_xlfn.XLOOKUP(F617,purchase!F:F,purchase!E:E,""))</f>
        <v/>
      </c>
      <c r="I617" s="10">
        <f>IF(J617="ISNR20","Natural Rubber-TSNR (ISNR-20)","")</f>
        <v/>
      </c>
      <c r="J617" s="10">
        <f>IF(H617="NRFC","ISNR20","")</f>
        <v/>
      </c>
      <c r="K617" s="35">
        <f>_xlfn.SINGLE(IF(F617="","",_xlfn.XLOOKUP(F617,purchase!F:F,purchase!N:N,"")))</f>
        <v/>
      </c>
      <c r="L617" s="4" t="n"/>
      <c r="M617" s="86" t="n"/>
      <c r="N617" s="35">
        <f>IF(F617="","",
MAX(0,
_xlfn.XLOOKUP(F617,purchase!F:F,purchase!N:N,"")
-
SUMIFS(L:L,F:F,F617)))</f>
        <v/>
      </c>
      <c r="O617" s="35">
        <f>IF(OR(L617="",M617=""),"",L617-M617)</f>
        <v/>
      </c>
      <c r="P617" s="89">
        <f>_xlfn.SINGLE(IF(F617="","",_xlfn.XLOOKUP(F617,purchase!F:F,purchase!O:O,"")))</f>
        <v/>
      </c>
      <c r="Q617" s="83">
        <f>IF(OR(L617="",M617=""),"",M617/L617)</f>
        <v/>
      </c>
      <c r="R617" s="91">
        <f>IF(OR(P617="",Q617=""),"",Q617-P617)</f>
        <v/>
      </c>
    </row>
    <row r="618">
      <c r="A618" s="25" t="n">
        <v>614</v>
      </c>
      <c r="B618" s="26">
        <f>IF(OR(C618="",F618=""),"",
"PRD-" &amp;
TEXT(DAY(C618),"00") &amp;
CHOOSE(MONTH(C618),"A","B","C","D","E","F","G","H","I","J","K","L") &amp;
TEXT(YEAR(C618),"00") &amp;
"-" &amp;
RIGHT(F618,4))</f>
        <v/>
      </c>
      <c r="C618" s="27" t="n"/>
      <c r="D618" s="26">
        <f>IF(F618="","",_xlfn.XLOOKUP(F618,purchase!F:F,purchase!B:B,""))</f>
        <v/>
      </c>
      <c r="E618" s="26">
        <f>IF(F618="","",_xlfn.XLOOKUP(F618,purchase!F:F,purchase!C:C,""))</f>
        <v/>
      </c>
      <c r="F618" s="4" t="n"/>
      <c r="G618" s="10">
        <f>IF(H618="NRFC","Natural Rubber Field Coagulam","")</f>
        <v/>
      </c>
      <c r="H618" s="10">
        <f>IF(F618="","",_xlfn.XLOOKUP(F618,purchase!F:F,purchase!E:E,""))</f>
        <v/>
      </c>
      <c r="I618" s="10">
        <f>IF(J618="ISNR20","Natural Rubber-TSNR (ISNR-20)","")</f>
        <v/>
      </c>
      <c r="J618" s="10">
        <f>IF(H618="NRFC","ISNR20","")</f>
        <v/>
      </c>
      <c r="K618" s="35">
        <f>_xlfn.SINGLE(IF(F618="","",_xlfn.XLOOKUP(F618,purchase!F:F,purchase!N:N,"")))</f>
        <v/>
      </c>
      <c r="L618" s="4" t="n"/>
      <c r="M618" s="86" t="n"/>
      <c r="N618" s="35">
        <f>IF(F618="","",
MAX(0,
_xlfn.XLOOKUP(F618,purchase!F:F,purchase!N:N,"")
-
SUMIFS(L:L,F:F,F618)))</f>
        <v/>
      </c>
      <c r="O618" s="35">
        <f>IF(OR(L618="",M618=""),"",L618-M618)</f>
        <v/>
      </c>
      <c r="P618" s="89">
        <f>_xlfn.SINGLE(IF(F618="","",_xlfn.XLOOKUP(F618,purchase!F:F,purchase!O:O,"")))</f>
        <v/>
      </c>
      <c r="Q618" s="83">
        <f>IF(OR(L618="",M618=""),"",M618/L618)</f>
        <v/>
      </c>
      <c r="R618" s="91">
        <f>IF(OR(P618="",Q618=""),"",Q618-P618)</f>
        <v/>
      </c>
    </row>
    <row r="619">
      <c r="A619" s="25" t="n">
        <v>615</v>
      </c>
      <c r="B619" s="26">
        <f>IF(OR(C619="",F619=""),"",
"PRD-" &amp;
TEXT(DAY(C619),"00") &amp;
CHOOSE(MONTH(C619),"A","B","C","D","E","F","G","H","I","J","K","L") &amp;
TEXT(YEAR(C619),"00") &amp;
"-" &amp;
RIGHT(F619,4))</f>
        <v/>
      </c>
      <c r="C619" s="27" t="n"/>
      <c r="D619" s="26">
        <f>IF(F619="","",_xlfn.XLOOKUP(F619,purchase!F:F,purchase!B:B,""))</f>
        <v/>
      </c>
      <c r="E619" s="26">
        <f>IF(F619="","",_xlfn.XLOOKUP(F619,purchase!F:F,purchase!C:C,""))</f>
        <v/>
      </c>
      <c r="F619" s="4" t="n"/>
      <c r="G619" s="10">
        <f>IF(H619="NRFC","Natural Rubber Field Coagulam","")</f>
        <v/>
      </c>
      <c r="H619" s="10">
        <f>IF(F619="","",_xlfn.XLOOKUP(F619,purchase!F:F,purchase!E:E,""))</f>
        <v/>
      </c>
      <c r="I619" s="10">
        <f>IF(J619="ISNR20","Natural Rubber-TSNR (ISNR-20)","")</f>
        <v/>
      </c>
      <c r="J619" s="10">
        <f>IF(H619="NRFC","ISNR20","")</f>
        <v/>
      </c>
      <c r="K619" s="35">
        <f>_xlfn.SINGLE(IF(F619="","",_xlfn.XLOOKUP(F619,purchase!F:F,purchase!N:N,"")))</f>
        <v/>
      </c>
      <c r="L619" s="4" t="n"/>
      <c r="M619" s="86" t="n"/>
      <c r="N619" s="35">
        <f>IF(F619="","",
MAX(0,
_xlfn.XLOOKUP(F619,purchase!F:F,purchase!N:N,"")
-
SUMIFS(L:L,F:F,F619)))</f>
        <v/>
      </c>
      <c r="O619" s="35">
        <f>IF(OR(L619="",M619=""),"",L619-M619)</f>
        <v/>
      </c>
      <c r="P619" s="89">
        <f>_xlfn.SINGLE(IF(F619="","",_xlfn.XLOOKUP(F619,purchase!F:F,purchase!O:O,"")))</f>
        <v/>
      </c>
      <c r="Q619" s="83">
        <f>IF(OR(L619="",M619=""),"",M619/L619)</f>
        <v/>
      </c>
      <c r="R619" s="91">
        <f>IF(OR(P619="",Q619=""),"",Q619-P619)</f>
        <v/>
      </c>
    </row>
    <row r="620">
      <c r="A620" s="25" t="n">
        <v>616</v>
      </c>
      <c r="B620" s="26">
        <f>IF(OR(C620="",F620=""),"",
"PRD-" &amp;
TEXT(DAY(C620),"00") &amp;
CHOOSE(MONTH(C620),"A","B","C","D","E","F","G","H","I","J","K","L") &amp;
TEXT(YEAR(C620),"00") &amp;
"-" &amp;
RIGHT(F620,4))</f>
        <v/>
      </c>
      <c r="C620" s="27" t="n"/>
      <c r="D620" s="26">
        <f>IF(F620="","",_xlfn.XLOOKUP(F620,purchase!F:F,purchase!B:B,""))</f>
        <v/>
      </c>
      <c r="E620" s="26">
        <f>IF(F620="","",_xlfn.XLOOKUP(F620,purchase!F:F,purchase!C:C,""))</f>
        <v/>
      </c>
      <c r="F620" s="4" t="n"/>
      <c r="G620" s="10">
        <f>IF(H620="NRFC","Natural Rubber Field Coagulam","")</f>
        <v/>
      </c>
      <c r="H620" s="10">
        <f>IF(F620="","",_xlfn.XLOOKUP(F620,purchase!F:F,purchase!E:E,""))</f>
        <v/>
      </c>
      <c r="I620" s="10">
        <f>IF(J620="ISNR20","Natural Rubber-TSNR (ISNR-20)","")</f>
        <v/>
      </c>
      <c r="J620" s="10">
        <f>IF(H620="NRFC","ISNR20","")</f>
        <v/>
      </c>
      <c r="K620" s="35">
        <f>_xlfn.SINGLE(IF(F620="","",_xlfn.XLOOKUP(F620,purchase!F:F,purchase!N:N,"")))</f>
        <v/>
      </c>
      <c r="L620" s="4" t="n"/>
      <c r="M620" s="86" t="n"/>
      <c r="N620" s="35">
        <f>IF(F620="","",
MAX(0,
_xlfn.XLOOKUP(F620,purchase!F:F,purchase!N:N,"")
-
SUMIFS(L:L,F:F,F620)))</f>
        <v/>
      </c>
      <c r="O620" s="35">
        <f>IF(OR(L620="",M620=""),"",L620-M620)</f>
        <v/>
      </c>
      <c r="P620" s="89">
        <f>_xlfn.SINGLE(IF(F620="","",_xlfn.XLOOKUP(F620,purchase!F:F,purchase!O:O,"")))</f>
        <v/>
      </c>
      <c r="Q620" s="83">
        <f>IF(OR(L620="",M620=""),"",M620/L620)</f>
        <v/>
      </c>
      <c r="R620" s="91">
        <f>IF(OR(P620="",Q620=""),"",Q620-P620)</f>
        <v/>
      </c>
    </row>
    <row r="621">
      <c r="A621" s="25" t="n">
        <v>617</v>
      </c>
      <c r="B621" s="26">
        <f>IF(OR(C621="",F621=""),"",
"PRD-" &amp;
TEXT(DAY(C621),"00") &amp;
CHOOSE(MONTH(C621),"A","B","C","D","E","F","G","H","I","J","K","L") &amp;
TEXT(YEAR(C621),"00") &amp;
"-" &amp;
RIGHT(F621,4))</f>
        <v/>
      </c>
      <c r="C621" s="27" t="n"/>
      <c r="D621" s="26">
        <f>IF(F621="","",_xlfn.XLOOKUP(F621,purchase!F:F,purchase!B:B,""))</f>
        <v/>
      </c>
      <c r="E621" s="26">
        <f>IF(F621="","",_xlfn.XLOOKUP(F621,purchase!F:F,purchase!C:C,""))</f>
        <v/>
      </c>
      <c r="F621" s="4" t="n"/>
      <c r="G621" s="10">
        <f>IF(H621="NRFC","Natural Rubber Field Coagulam","")</f>
        <v/>
      </c>
      <c r="H621" s="10">
        <f>IF(F621="","",_xlfn.XLOOKUP(F621,purchase!F:F,purchase!E:E,""))</f>
        <v/>
      </c>
      <c r="I621" s="10">
        <f>IF(J621="ISNR20","Natural Rubber-TSNR (ISNR-20)","")</f>
        <v/>
      </c>
      <c r="J621" s="10">
        <f>IF(H621="NRFC","ISNR20","")</f>
        <v/>
      </c>
      <c r="K621" s="35">
        <f>_xlfn.SINGLE(IF(F621="","",_xlfn.XLOOKUP(F621,purchase!F:F,purchase!N:N,"")))</f>
        <v/>
      </c>
      <c r="L621" s="4" t="n"/>
      <c r="M621" s="86" t="n"/>
      <c r="N621" s="35">
        <f>IF(F621="","",
MAX(0,
_xlfn.XLOOKUP(F621,purchase!F:F,purchase!N:N,"")
-
SUMIFS(L:L,F:F,F621)))</f>
        <v/>
      </c>
      <c r="O621" s="35">
        <f>IF(OR(L621="",M621=""),"",L621-M621)</f>
        <v/>
      </c>
      <c r="P621" s="89">
        <f>_xlfn.SINGLE(IF(F621="","",_xlfn.XLOOKUP(F621,purchase!F:F,purchase!O:O,"")))</f>
        <v/>
      </c>
      <c r="Q621" s="83">
        <f>IF(OR(L621="",M621=""),"",M621/L621)</f>
        <v/>
      </c>
      <c r="R621" s="91">
        <f>IF(OR(P621="",Q621=""),"",Q621-P621)</f>
        <v/>
      </c>
    </row>
    <row r="622">
      <c r="A622" s="25" t="n">
        <v>618</v>
      </c>
      <c r="B622" s="26">
        <f>IF(OR(C622="",F622=""),"",
"PRD-" &amp;
TEXT(DAY(C622),"00") &amp;
CHOOSE(MONTH(C622),"A","B","C","D","E","F","G","H","I","J","K","L") &amp;
TEXT(YEAR(C622),"00") &amp;
"-" &amp;
RIGHT(F622,4))</f>
        <v/>
      </c>
      <c r="C622" s="27" t="n"/>
      <c r="D622" s="26">
        <f>IF(F622="","",_xlfn.XLOOKUP(F622,purchase!F:F,purchase!B:B,""))</f>
        <v/>
      </c>
      <c r="E622" s="26">
        <f>IF(F622="","",_xlfn.XLOOKUP(F622,purchase!F:F,purchase!C:C,""))</f>
        <v/>
      </c>
      <c r="F622" s="4" t="n"/>
      <c r="G622" s="10">
        <f>IF(H622="NRFC","Natural Rubber Field Coagulam","")</f>
        <v/>
      </c>
      <c r="H622" s="10">
        <f>IF(F622="","",_xlfn.XLOOKUP(F622,purchase!F:F,purchase!E:E,""))</f>
        <v/>
      </c>
      <c r="I622" s="10">
        <f>IF(J622="ISNR20","Natural Rubber-TSNR (ISNR-20)","")</f>
        <v/>
      </c>
      <c r="J622" s="10">
        <f>IF(H622="NRFC","ISNR20","")</f>
        <v/>
      </c>
      <c r="K622" s="35">
        <f>_xlfn.SINGLE(IF(F622="","",_xlfn.XLOOKUP(F622,purchase!F:F,purchase!N:N,"")))</f>
        <v/>
      </c>
      <c r="L622" s="4" t="n"/>
      <c r="M622" s="86" t="n"/>
      <c r="N622" s="35">
        <f>IF(F622="","",
MAX(0,
_xlfn.XLOOKUP(F622,purchase!F:F,purchase!N:N,"")
-
SUMIFS(L:L,F:F,F622)))</f>
        <v/>
      </c>
      <c r="O622" s="35">
        <f>IF(OR(L622="",M622=""),"",L622-M622)</f>
        <v/>
      </c>
      <c r="P622" s="89">
        <f>_xlfn.SINGLE(IF(F622="","",_xlfn.XLOOKUP(F622,purchase!F:F,purchase!O:O,"")))</f>
        <v/>
      </c>
      <c r="Q622" s="83">
        <f>IF(OR(L622="",M622=""),"",M622/L622)</f>
        <v/>
      </c>
      <c r="R622" s="91">
        <f>IF(OR(P622="",Q622=""),"",Q622-P622)</f>
        <v/>
      </c>
    </row>
    <row r="623">
      <c r="A623" s="25" t="n">
        <v>619</v>
      </c>
      <c r="B623" s="26">
        <f>IF(OR(C623="",F623=""),"",
"PRD-" &amp;
TEXT(DAY(C623),"00") &amp;
CHOOSE(MONTH(C623),"A","B","C","D","E","F","G","H","I","J","K","L") &amp;
TEXT(YEAR(C623),"00") &amp;
"-" &amp;
RIGHT(F623,4))</f>
        <v/>
      </c>
      <c r="C623" s="27" t="n"/>
      <c r="D623" s="26">
        <f>IF(F623="","",_xlfn.XLOOKUP(F623,purchase!F:F,purchase!B:B,""))</f>
        <v/>
      </c>
      <c r="E623" s="26">
        <f>IF(F623="","",_xlfn.XLOOKUP(F623,purchase!F:F,purchase!C:C,""))</f>
        <v/>
      </c>
      <c r="F623" s="4" t="n"/>
      <c r="G623" s="10">
        <f>IF(H623="NRFC","Natural Rubber Field Coagulam","")</f>
        <v/>
      </c>
      <c r="H623" s="10">
        <f>IF(F623="","",_xlfn.XLOOKUP(F623,purchase!F:F,purchase!E:E,""))</f>
        <v/>
      </c>
      <c r="I623" s="10">
        <f>IF(J623="ISNR20","Natural Rubber-TSNR (ISNR-20)","")</f>
        <v/>
      </c>
      <c r="J623" s="10">
        <f>IF(H623="NRFC","ISNR20","")</f>
        <v/>
      </c>
      <c r="K623" s="35">
        <f>_xlfn.SINGLE(IF(F623="","",_xlfn.XLOOKUP(F623,purchase!F:F,purchase!N:N,"")))</f>
        <v/>
      </c>
      <c r="L623" s="4" t="n"/>
      <c r="M623" s="86" t="n"/>
      <c r="N623" s="35">
        <f>IF(F623="","",
MAX(0,
_xlfn.XLOOKUP(F623,purchase!F:F,purchase!N:N,"")
-
SUMIFS(L:L,F:F,F623)))</f>
        <v/>
      </c>
      <c r="O623" s="35">
        <f>IF(OR(L623="",M623=""),"",L623-M623)</f>
        <v/>
      </c>
      <c r="P623" s="89">
        <f>_xlfn.SINGLE(IF(F623="","",_xlfn.XLOOKUP(F623,purchase!F:F,purchase!O:O,"")))</f>
        <v/>
      </c>
      <c r="Q623" s="83">
        <f>IF(OR(L623="",M623=""),"",M623/L623)</f>
        <v/>
      </c>
      <c r="R623" s="91">
        <f>IF(OR(P623="",Q623=""),"",Q623-P623)</f>
        <v/>
      </c>
    </row>
    <row r="624">
      <c r="A624" s="25" t="n">
        <v>620</v>
      </c>
      <c r="B624" s="26">
        <f>IF(OR(C624="",F624=""),"",
"PRD-" &amp;
TEXT(DAY(C624),"00") &amp;
CHOOSE(MONTH(C624),"A","B","C","D","E","F","G","H","I","J","K","L") &amp;
TEXT(YEAR(C624),"00") &amp;
"-" &amp;
RIGHT(F624,4))</f>
        <v/>
      </c>
      <c r="C624" s="27" t="n"/>
      <c r="D624" s="26">
        <f>IF(F624="","",_xlfn.XLOOKUP(F624,purchase!F:F,purchase!B:B,""))</f>
        <v/>
      </c>
      <c r="E624" s="26">
        <f>IF(F624="","",_xlfn.XLOOKUP(F624,purchase!F:F,purchase!C:C,""))</f>
        <v/>
      </c>
      <c r="F624" s="4" t="n"/>
      <c r="G624" s="10">
        <f>IF(H624="NRFC","Natural Rubber Field Coagulam","")</f>
        <v/>
      </c>
      <c r="H624" s="10">
        <f>IF(F624="","",_xlfn.XLOOKUP(F624,purchase!F:F,purchase!E:E,""))</f>
        <v/>
      </c>
      <c r="I624" s="10">
        <f>IF(J624="ISNR20","Natural Rubber-TSNR (ISNR-20)","")</f>
        <v/>
      </c>
      <c r="J624" s="10">
        <f>IF(H624="NRFC","ISNR20","")</f>
        <v/>
      </c>
      <c r="K624" s="35">
        <f>_xlfn.SINGLE(IF(F624="","",_xlfn.XLOOKUP(F624,purchase!F:F,purchase!N:N,"")))</f>
        <v/>
      </c>
      <c r="L624" s="4" t="n"/>
      <c r="M624" s="86" t="n"/>
      <c r="N624" s="35">
        <f>IF(F624="","",
MAX(0,
_xlfn.XLOOKUP(F624,purchase!F:F,purchase!N:N,"")
-
SUMIFS(L:L,F:F,F624)))</f>
        <v/>
      </c>
      <c r="O624" s="35">
        <f>IF(OR(L624="",M624=""),"",L624-M624)</f>
        <v/>
      </c>
      <c r="P624" s="89">
        <f>_xlfn.SINGLE(IF(F624="","",_xlfn.XLOOKUP(F624,purchase!F:F,purchase!O:O,"")))</f>
        <v/>
      </c>
      <c r="Q624" s="83">
        <f>IF(OR(L624="",M624=""),"",M624/L624)</f>
        <v/>
      </c>
      <c r="R624" s="91">
        <f>IF(OR(P624="",Q624=""),"",Q624-P624)</f>
        <v/>
      </c>
    </row>
    <row r="625">
      <c r="A625" s="25" t="n">
        <v>621</v>
      </c>
      <c r="B625" s="26">
        <f>IF(OR(C625="",F625=""),"",
"PRD-" &amp;
TEXT(DAY(C625),"00") &amp;
CHOOSE(MONTH(C625),"A","B","C","D","E","F","G","H","I","J","K","L") &amp;
TEXT(YEAR(C625),"00") &amp;
"-" &amp;
RIGHT(F625,4))</f>
        <v/>
      </c>
      <c r="C625" s="27" t="n"/>
      <c r="D625" s="26">
        <f>IF(F625="","",_xlfn.XLOOKUP(F625,purchase!F:F,purchase!B:B,""))</f>
        <v/>
      </c>
      <c r="E625" s="26">
        <f>IF(F625="","",_xlfn.XLOOKUP(F625,purchase!F:F,purchase!C:C,""))</f>
        <v/>
      </c>
      <c r="F625" s="4" t="n"/>
      <c r="G625" s="10">
        <f>IF(H625="NRFC","Natural Rubber Field Coagulam","")</f>
        <v/>
      </c>
      <c r="H625" s="10">
        <f>IF(F625="","",_xlfn.XLOOKUP(F625,purchase!F:F,purchase!E:E,""))</f>
        <v/>
      </c>
      <c r="I625" s="10">
        <f>IF(J625="ISNR20","Natural Rubber-TSNR (ISNR-20)","")</f>
        <v/>
      </c>
      <c r="J625" s="10">
        <f>IF(H625="NRFC","ISNR20","")</f>
        <v/>
      </c>
      <c r="K625" s="35">
        <f>_xlfn.SINGLE(IF(F625="","",_xlfn.XLOOKUP(F625,purchase!F:F,purchase!N:N,"")))</f>
        <v/>
      </c>
      <c r="L625" s="4" t="n"/>
      <c r="M625" s="86" t="n"/>
      <c r="N625" s="35">
        <f>IF(F625="","",
MAX(0,
_xlfn.XLOOKUP(F625,purchase!F:F,purchase!N:N,"")
-
SUMIFS(L:L,F:F,F625)))</f>
        <v/>
      </c>
      <c r="O625" s="35">
        <f>IF(OR(L625="",M625=""),"",L625-M625)</f>
        <v/>
      </c>
      <c r="P625" s="89">
        <f>_xlfn.SINGLE(IF(F625="","",_xlfn.XLOOKUP(F625,purchase!F:F,purchase!O:O,"")))</f>
        <v/>
      </c>
      <c r="Q625" s="83">
        <f>IF(OR(L625="",M625=""),"",M625/L625)</f>
        <v/>
      </c>
      <c r="R625" s="91">
        <f>IF(OR(P625="",Q625=""),"",Q625-P625)</f>
        <v/>
      </c>
    </row>
    <row r="626">
      <c r="A626" s="25" t="n">
        <v>622</v>
      </c>
      <c r="B626" s="26">
        <f>IF(OR(C626="",F626=""),"",
"PRD-" &amp;
TEXT(DAY(C626),"00") &amp;
CHOOSE(MONTH(C626),"A","B","C","D","E","F","G","H","I","J","K","L") &amp;
TEXT(YEAR(C626),"00") &amp;
"-" &amp;
RIGHT(F626,4))</f>
        <v/>
      </c>
      <c r="C626" s="27" t="n"/>
      <c r="D626" s="26">
        <f>IF(F626="","",_xlfn.XLOOKUP(F626,purchase!F:F,purchase!B:B,""))</f>
        <v/>
      </c>
      <c r="E626" s="26">
        <f>IF(F626="","",_xlfn.XLOOKUP(F626,purchase!F:F,purchase!C:C,""))</f>
        <v/>
      </c>
      <c r="F626" s="4" t="n"/>
      <c r="G626" s="10">
        <f>IF(H626="NRFC","Natural Rubber Field Coagulam","")</f>
        <v/>
      </c>
      <c r="H626" s="10">
        <f>IF(F626="","",_xlfn.XLOOKUP(F626,purchase!F:F,purchase!E:E,""))</f>
        <v/>
      </c>
      <c r="I626" s="10">
        <f>IF(J626="ISNR20","Natural Rubber-TSNR (ISNR-20)","")</f>
        <v/>
      </c>
      <c r="J626" s="10">
        <f>IF(H626="NRFC","ISNR20","")</f>
        <v/>
      </c>
      <c r="K626" s="35">
        <f>_xlfn.SINGLE(IF(F626="","",_xlfn.XLOOKUP(F626,purchase!F:F,purchase!N:N,"")))</f>
        <v/>
      </c>
      <c r="L626" s="4" t="n"/>
      <c r="M626" s="86" t="n"/>
      <c r="N626" s="35">
        <f>IF(F626="","",
MAX(0,
_xlfn.XLOOKUP(F626,purchase!F:F,purchase!N:N,"")
-
SUMIFS(L:L,F:F,F626)))</f>
        <v/>
      </c>
      <c r="O626" s="35">
        <f>IF(OR(L626="",M626=""),"",L626-M626)</f>
        <v/>
      </c>
      <c r="P626" s="89">
        <f>_xlfn.SINGLE(IF(F626="","",_xlfn.XLOOKUP(F626,purchase!F:F,purchase!O:O,"")))</f>
        <v/>
      </c>
      <c r="Q626" s="83">
        <f>IF(OR(L626="",M626=""),"",M626/L626)</f>
        <v/>
      </c>
      <c r="R626" s="91">
        <f>IF(OR(P626="",Q626=""),"",Q626-P626)</f>
        <v/>
      </c>
    </row>
    <row r="627">
      <c r="A627" s="25" t="n">
        <v>623</v>
      </c>
      <c r="B627" s="26">
        <f>IF(OR(C627="",F627=""),"",
"PRD-" &amp;
TEXT(DAY(C627),"00") &amp;
CHOOSE(MONTH(C627),"A","B","C","D","E","F","G","H","I","J","K","L") &amp;
TEXT(YEAR(C627),"00") &amp;
"-" &amp;
RIGHT(F627,4))</f>
        <v/>
      </c>
      <c r="C627" s="27" t="n"/>
      <c r="D627" s="26">
        <f>IF(F627="","",_xlfn.XLOOKUP(F627,purchase!F:F,purchase!B:B,""))</f>
        <v/>
      </c>
      <c r="E627" s="26">
        <f>IF(F627="","",_xlfn.XLOOKUP(F627,purchase!F:F,purchase!C:C,""))</f>
        <v/>
      </c>
      <c r="F627" s="4" t="n"/>
      <c r="G627" s="10">
        <f>IF(H627="NRFC","Natural Rubber Field Coagulam","")</f>
        <v/>
      </c>
      <c r="H627" s="10">
        <f>IF(F627="","",_xlfn.XLOOKUP(F627,purchase!F:F,purchase!E:E,""))</f>
        <v/>
      </c>
      <c r="I627" s="10">
        <f>IF(J627="ISNR20","Natural Rubber-TSNR (ISNR-20)","")</f>
        <v/>
      </c>
      <c r="J627" s="10">
        <f>IF(H627="NRFC","ISNR20","")</f>
        <v/>
      </c>
      <c r="K627" s="35">
        <f>_xlfn.SINGLE(IF(F627="","",_xlfn.XLOOKUP(F627,purchase!F:F,purchase!N:N,"")))</f>
        <v/>
      </c>
      <c r="L627" s="4" t="n"/>
      <c r="M627" s="86" t="n"/>
      <c r="N627" s="35">
        <f>IF(F627="","",
MAX(0,
_xlfn.XLOOKUP(F627,purchase!F:F,purchase!N:N,"")
-
SUMIFS(L:L,F:F,F627)))</f>
        <v/>
      </c>
      <c r="O627" s="35">
        <f>IF(OR(L627="",M627=""),"",L627-M627)</f>
        <v/>
      </c>
      <c r="P627" s="89">
        <f>_xlfn.SINGLE(IF(F627="","",_xlfn.XLOOKUP(F627,purchase!F:F,purchase!O:O,"")))</f>
        <v/>
      </c>
      <c r="Q627" s="83">
        <f>IF(OR(L627="",M627=""),"",M627/L627)</f>
        <v/>
      </c>
      <c r="R627" s="91">
        <f>IF(OR(P627="",Q627=""),"",Q627-P627)</f>
        <v/>
      </c>
    </row>
    <row r="628">
      <c r="A628" s="25" t="n">
        <v>624</v>
      </c>
      <c r="B628" s="26">
        <f>IF(OR(C628="",F628=""),"",
"PRD-" &amp;
TEXT(DAY(C628),"00") &amp;
CHOOSE(MONTH(C628),"A","B","C","D","E","F","G","H","I","J","K","L") &amp;
TEXT(YEAR(C628),"00") &amp;
"-" &amp;
RIGHT(F628,4))</f>
        <v/>
      </c>
      <c r="C628" s="27" t="n"/>
      <c r="D628" s="26">
        <f>IF(F628="","",_xlfn.XLOOKUP(F628,purchase!F:F,purchase!B:B,""))</f>
        <v/>
      </c>
      <c r="E628" s="26">
        <f>IF(F628="","",_xlfn.XLOOKUP(F628,purchase!F:F,purchase!C:C,""))</f>
        <v/>
      </c>
      <c r="F628" s="4" t="n"/>
      <c r="G628" s="10">
        <f>IF(H628="NRFC","Natural Rubber Field Coagulam","")</f>
        <v/>
      </c>
      <c r="H628" s="10">
        <f>IF(F628="","",_xlfn.XLOOKUP(F628,purchase!F:F,purchase!E:E,""))</f>
        <v/>
      </c>
      <c r="I628" s="10">
        <f>IF(J628="ISNR20","Natural Rubber-TSNR (ISNR-20)","")</f>
        <v/>
      </c>
      <c r="J628" s="10">
        <f>IF(H628="NRFC","ISNR20","")</f>
        <v/>
      </c>
      <c r="K628" s="35">
        <f>_xlfn.SINGLE(IF(F628="","",_xlfn.XLOOKUP(F628,purchase!F:F,purchase!N:N,"")))</f>
        <v/>
      </c>
      <c r="L628" s="4" t="n"/>
      <c r="M628" s="86" t="n"/>
      <c r="N628" s="35">
        <f>IF(F628="","",
MAX(0,
_xlfn.XLOOKUP(F628,purchase!F:F,purchase!N:N,"")
-
SUMIFS(L:L,F:F,F628)))</f>
        <v/>
      </c>
      <c r="O628" s="35">
        <f>IF(OR(L628="",M628=""),"",L628-M628)</f>
        <v/>
      </c>
      <c r="P628" s="89">
        <f>_xlfn.SINGLE(IF(F628="","",_xlfn.XLOOKUP(F628,purchase!F:F,purchase!O:O,"")))</f>
        <v/>
      </c>
      <c r="Q628" s="83">
        <f>IF(OR(L628="",M628=""),"",M628/L628)</f>
        <v/>
      </c>
      <c r="R628" s="91">
        <f>IF(OR(P628="",Q628=""),"",Q628-P628)</f>
        <v/>
      </c>
    </row>
    <row r="629">
      <c r="A629" s="25" t="n">
        <v>625</v>
      </c>
      <c r="B629" s="26">
        <f>IF(OR(C629="",F629=""),"",
"PRD-" &amp;
TEXT(DAY(C629),"00") &amp;
CHOOSE(MONTH(C629),"A","B","C","D","E","F","G","H","I","J","K","L") &amp;
TEXT(YEAR(C629),"00") &amp;
"-" &amp;
RIGHT(F629,4))</f>
        <v/>
      </c>
      <c r="C629" s="27" t="n"/>
      <c r="D629" s="26">
        <f>IF(F629="","",_xlfn.XLOOKUP(F629,purchase!F:F,purchase!B:B,""))</f>
        <v/>
      </c>
      <c r="E629" s="26">
        <f>IF(F629="","",_xlfn.XLOOKUP(F629,purchase!F:F,purchase!C:C,""))</f>
        <v/>
      </c>
      <c r="F629" s="4" t="n"/>
      <c r="G629" s="10">
        <f>IF(H629="NRFC","Natural Rubber Field Coagulam","")</f>
        <v/>
      </c>
      <c r="H629" s="10">
        <f>IF(F629="","",_xlfn.XLOOKUP(F629,purchase!F:F,purchase!E:E,""))</f>
        <v/>
      </c>
      <c r="I629" s="10">
        <f>IF(J629="ISNR20","Natural Rubber-TSNR (ISNR-20)","")</f>
        <v/>
      </c>
      <c r="J629" s="10">
        <f>IF(H629="NRFC","ISNR20","")</f>
        <v/>
      </c>
      <c r="K629" s="35">
        <f>_xlfn.SINGLE(IF(F629="","",_xlfn.XLOOKUP(F629,purchase!F:F,purchase!N:N,"")))</f>
        <v/>
      </c>
      <c r="L629" s="4" t="n"/>
      <c r="M629" s="86" t="n"/>
      <c r="N629" s="35">
        <f>IF(F629="","",
MAX(0,
_xlfn.XLOOKUP(F629,purchase!F:F,purchase!N:N,"")
-
SUMIFS(L:L,F:F,F629)))</f>
        <v/>
      </c>
      <c r="O629" s="35">
        <f>IF(OR(L629="",M629=""),"",L629-M629)</f>
        <v/>
      </c>
      <c r="P629" s="89">
        <f>_xlfn.SINGLE(IF(F629="","",_xlfn.XLOOKUP(F629,purchase!F:F,purchase!O:O,"")))</f>
        <v/>
      </c>
      <c r="Q629" s="83">
        <f>IF(OR(L629="",M629=""),"",M629/L629)</f>
        <v/>
      </c>
      <c r="R629" s="91">
        <f>IF(OR(P629="",Q629=""),"",Q629-P629)</f>
        <v/>
      </c>
    </row>
    <row r="630">
      <c r="A630" s="25" t="n">
        <v>626</v>
      </c>
      <c r="B630" s="26">
        <f>IF(OR(C630="",F630=""),"",
"PRD-" &amp;
TEXT(DAY(C630),"00") &amp;
CHOOSE(MONTH(C630),"A","B","C","D","E","F","G","H","I","J","K","L") &amp;
TEXT(YEAR(C630),"00") &amp;
"-" &amp;
RIGHT(F630,4))</f>
        <v/>
      </c>
      <c r="C630" s="27" t="n"/>
      <c r="D630" s="26">
        <f>IF(F630="","",_xlfn.XLOOKUP(F630,purchase!F:F,purchase!B:B,""))</f>
        <v/>
      </c>
      <c r="E630" s="26">
        <f>IF(F630="","",_xlfn.XLOOKUP(F630,purchase!F:F,purchase!C:C,""))</f>
        <v/>
      </c>
      <c r="F630" s="4" t="n"/>
      <c r="G630" s="10">
        <f>IF(H630="NRFC","Natural Rubber Field Coagulam","")</f>
        <v/>
      </c>
      <c r="H630" s="10">
        <f>IF(F630="","",_xlfn.XLOOKUP(F630,purchase!F:F,purchase!E:E,""))</f>
        <v/>
      </c>
      <c r="I630" s="10">
        <f>IF(J630="ISNR20","Natural Rubber-TSNR (ISNR-20)","")</f>
        <v/>
      </c>
      <c r="J630" s="10">
        <f>IF(H630="NRFC","ISNR20","")</f>
        <v/>
      </c>
      <c r="K630" s="35">
        <f>_xlfn.SINGLE(IF(F630="","",_xlfn.XLOOKUP(F630,purchase!F:F,purchase!N:N,"")))</f>
        <v/>
      </c>
      <c r="L630" s="4" t="n"/>
      <c r="M630" s="86" t="n"/>
      <c r="N630" s="35">
        <f>IF(F630="","",
MAX(0,
_xlfn.XLOOKUP(F630,purchase!F:F,purchase!N:N,"")
-
SUMIFS(L:L,F:F,F630)))</f>
        <v/>
      </c>
      <c r="O630" s="35">
        <f>IF(OR(L630="",M630=""),"",L630-M630)</f>
        <v/>
      </c>
      <c r="P630" s="89">
        <f>_xlfn.SINGLE(IF(F630="","",_xlfn.XLOOKUP(F630,purchase!F:F,purchase!O:O,"")))</f>
        <v/>
      </c>
      <c r="Q630" s="83">
        <f>IF(OR(L630="",M630=""),"",M630/L630)</f>
        <v/>
      </c>
      <c r="R630" s="91">
        <f>IF(OR(P630="",Q630=""),"",Q630-P630)</f>
        <v/>
      </c>
    </row>
    <row r="631">
      <c r="A631" s="25" t="n">
        <v>627</v>
      </c>
      <c r="B631" s="26">
        <f>IF(OR(C631="",F631=""),"",
"PRD-" &amp;
TEXT(DAY(C631),"00") &amp;
CHOOSE(MONTH(C631),"A","B","C","D","E","F","G","H","I","J","K","L") &amp;
TEXT(YEAR(C631),"00") &amp;
"-" &amp;
RIGHT(F631,4))</f>
        <v/>
      </c>
      <c r="C631" s="27" t="n"/>
      <c r="D631" s="26">
        <f>IF(F631="","",_xlfn.XLOOKUP(F631,purchase!F:F,purchase!B:B,""))</f>
        <v/>
      </c>
      <c r="E631" s="26">
        <f>IF(F631="","",_xlfn.XLOOKUP(F631,purchase!F:F,purchase!C:C,""))</f>
        <v/>
      </c>
      <c r="F631" s="4" t="n"/>
      <c r="G631" s="10">
        <f>IF(H631="NRFC","Natural Rubber Field Coagulam","")</f>
        <v/>
      </c>
      <c r="H631" s="10">
        <f>IF(F631="","",_xlfn.XLOOKUP(F631,purchase!F:F,purchase!E:E,""))</f>
        <v/>
      </c>
      <c r="I631" s="10">
        <f>IF(J631="ISNR20","Natural Rubber-TSNR (ISNR-20)","")</f>
        <v/>
      </c>
      <c r="J631" s="10">
        <f>IF(H631="NRFC","ISNR20","")</f>
        <v/>
      </c>
      <c r="K631" s="35">
        <f>_xlfn.SINGLE(IF(F631="","",_xlfn.XLOOKUP(F631,purchase!F:F,purchase!N:N,"")))</f>
        <v/>
      </c>
      <c r="L631" s="4" t="n"/>
      <c r="M631" s="86" t="n"/>
      <c r="N631" s="35">
        <f>IF(F631="","",
MAX(0,
_xlfn.XLOOKUP(F631,purchase!F:F,purchase!N:N,"")
-
SUMIFS(L:L,F:F,F631)))</f>
        <v/>
      </c>
      <c r="O631" s="35">
        <f>IF(OR(L631="",M631=""),"",L631-M631)</f>
        <v/>
      </c>
      <c r="P631" s="89">
        <f>_xlfn.SINGLE(IF(F631="","",_xlfn.XLOOKUP(F631,purchase!F:F,purchase!O:O,"")))</f>
        <v/>
      </c>
      <c r="Q631" s="83">
        <f>IF(OR(L631="",M631=""),"",M631/L631)</f>
        <v/>
      </c>
      <c r="R631" s="91">
        <f>IF(OR(P631="",Q631=""),"",Q631-P631)</f>
        <v/>
      </c>
    </row>
    <row r="632">
      <c r="A632" s="25" t="n">
        <v>628</v>
      </c>
      <c r="B632" s="26">
        <f>IF(OR(C632="",F632=""),"",
"PRD-" &amp;
TEXT(DAY(C632),"00") &amp;
CHOOSE(MONTH(C632),"A","B","C","D","E","F","G","H","I","J","K","L") &amp;
TEXT(YEAR(C632),"00") &amp;
"-" &amp;
RIGHT(F632,4))</f>
        <v/>
      </c>
      <c r="C632" s="27" t="n"/>
      <c r="D632" s="26">
        <f>IF(F632="","",_xlfn.XLOOKUP(F632,purchase!F:F,purchase!B:B,""))</f>
        <v/>
      </c>
      <c r="E632" s="26">
        <f>IF(F632="","",_xlfn.XLOOKUP(F632,purchase!F:F,purchase!C:C,""))</f>
        <v/>
      </c>
      <c r="F632" s="4" t="n"/>
      <c r="G632" s="10">
        <f>IF(H632="NRFC","Natural Rubber Field Coagulam","")</f>
        <v/>
      </c>
      <c r="H632" s="10">
        <f>IF(F632="","",_xlfn.XLOOKUP(F632,purchase!F:F,purchase!E:E,""))</f>
        <v/>
      </c>
      <c r="I632" s="10">
        <f>IF(J632="ISNR20","Natural Rubber-TSNR (ISNR-20)","")</f>
        <v/>
      </c>
      <c r="J632" s="10">
        <f>IF(H632="NRFC","ISNR20","")</f>
        <v/>
      </c>
      <c r="K632" s="35">
        <f>_xlfn.SINGLE(IF(F632="","",_xlfn.XLOOKUP(F632,purchase!F:F,purchase!N:N,"")))</f>
        <v/>
      </c>
      <c r="L632" s="4" t="n"/>
      <c r="M632" s="86" t="n"/>
      <c r="N632" s="35">
        <f>IF(F632="","",
MAX(0,
_xlfn.XLOOKUP(F632,purchase!F:F,purchase!N:N,"")
-
SUMIFS(L:L,F:F,F632)))</f>
        <v/>
      </c>
      <c r="O632" s="35">
        <f>IF(OR(L632="",M632=""),"",L632-M632)</f>
        <v/>
      </c>
      <c r="P632" s="89">
        <f>_xlfn.SINGLE(IF(F632="","",_xlfn.XLOOKUP(F632,purchase!F:F,purchase!O:O,"")))</f>
        <v/>
      </c>
      <c r="Q632" s="83">
        <f>IF(OR(L632="",M632=""),"",M632/L632)</f>
        <v/>
      </c>
      <c r="R632" s="91">
        <f>IF(OR(P632="",Q632=""),"",Q632-P632)</f>
        <v/>
      </c>
    </row>
    <row r="633">
      <c r="A633" s="25" t="n">
        <v>629</v>
      </c>
      <c r="B633" s="26">
        <f>IF(OR(C633="",F633=""),"",
"PRD-" &amp;
TEXT(DAY(C633),"00") &amp;
CHOOSE(MONTH(C633),"A","B","C","D","E","F","G","H","I","J","K","L") &amp;
TEXT(YEAR(C633),"00") &amp;
"-" &amp;
RIGHT(F633,4))</f>
        <v/>
      </c>
      <c r="C633" s="27" t="n"/>
      <c r="D633" s="26">
        <f>IF(F633="","",_xlfn.XLOOKUP(F633,purchase!F:F,purchase!B:B,""))</f>
        <v/>
      </c>
      <c r="E633" s="26">
        <f>IF(F633="","",_xlfn.XLOOKUP(F633,purchase!F:F,purchase!C:C,""))</f>
        <v/>
      </c>
      <c r="F633" s="4" t="n"/>
      <c r="G633" s="10">
        <f>IF(H633="NRFC","Natural Rubber Field Coagulam","")</f>
        <v/>
      </c>
      <c r="H633" s="10">
        <f>IF(F633="","",_xlfn.XLOOKUP(F633,purchase!F:F,purchase!E:E,""))</f>
        <v/>
      </c>
      <c r="I633" s="10">
        <f>IF(J633="ISNR20","Natural Rubber-TSNR (ISNR-20)","")</f>
        <v/>
      </c>
      <c r="J633" s="10">
        <f>IF(H633="NRFC","ISNR20","")</f>
        <v/>
      </c>
      <c r="K633" s="35">
        <f>_xlfn.SINGLE(IF(F633="","",_xlfn.XLOOKUP(F633,purchase!F:F,purchase!N:N,"")))</f>
        <v/>
      </c>
      <c r="L633" s="4" t="n"/>
      <c r="M633" s="86" t="n"/>
      <c r="N633" s="35">
        <f>IF(F633="","",
MAX(0,
_xlfn.XLOOKUP(F633,purchase!F:F,purchase!N:N,"")
-
SUMIFS(L:L,F:F,F633)))</f>
        <v/>
      </c>
      <c r="O633" s="35">
        <f>IF(OR(L633="",M633=""),"",L633-M633)</f>
        <v/>
      </c>
      <c r="P633" s="89">
        <f>_xlfn.SINGLE(IF(F633="","",_xlfn.XLOOKUP(F633,purchase!F:F,purchase!O:O,"")))</f>
        <v/>
      </c>
      <c r="Q633" s="83">
        <f>IF(OR(L633="",M633=""),"",M633/L633)</f>
        <v/>
      </c>
      <c r="R633" s="91">
        <f>IF(OR(P633="",Q633=""),"",Q633-P633)</f>
        <v/>
      </c>
    </row>
    <row r="634">
      <c r="A634" s="25" t="n">
        <v>630</v>
      </c>
      <c r="B634" s="26">
        <f>IF(OR(C634="",F634=""),"",
"PRD-" &amp;
TEXT(DAY(C634),"00") &amp;
CHOOSE(MONTH(C634),"A","B","C","D","E","F","G","H","I","J","K","L") &amp;
TEXT(YEAR(C634),"00") &amp;
"-" &amp;
RIGHT(F634,4))</f>
        <v/>
      </c>
      <c r="C634" s="27" t="n"/>
      <c r="D634" s="26">
        <f>IF(F634="","",_xlfn.XLOOKUP(F634,purchase!F:F,purchase!B:B,""))</f>
        <v/>
      </c>
      <c r="E634" s="26">
        <f>IF(F634="","",_xlfn.XLOOKUP(F634,purchase!F:F,purchase!C:C,""))</f>
        <v/>
      </c>
      <c r="F634" s="4" t="n"/>
      <c r="G634" s="10">
        <f>IF(H634="NRFC","Natural Rubber Field Coagulam","")</f>
        <v/>
      </c>
      <c r="H634" s="10">
        <f>IF(F634="","",_xlfn.XLOOKUP(F634,purchase!F:F,purchase!E:E,""))</f>
        <v/>
      </c>
      <c r="I634" s="10">
        <f>IF(J634="ISNR20","Natural Rubber-TSNR (ISNR-20)","")</f>
        <v/>
      </c>
      <c r="J634" s="10">
        <f>IF(H634="NRFC","ISNR20","")</f>
        <v/>
      </c>
      <c r="K634" s="35">
        <f>_xlfn.SINGLE(IF(F634="","",_xlfn.XLOOKUP(F634,purchase!F:F,purchase!N:N,"")))</f>
        <v/>
      </c>
      <c r="L634" s="4" t="n"/>
      <c r="M634" s="86" t="n"/>
      <c r="N634" s="35">
        <f>IF(F634="","",
MAX(0,
_xlfn.XLOOKUP(F634,purchase!F:F,purchase!N:N,"")
-
SUMIFS(L:L,F:F,F634)))</f>
        <v/>
      </c>
      <c r="O634" s="35">
        <f>IF(OR(L634="",M634=""),"",L634-M634)</f>
        <v/>
      </c>
      <c r="P634" s="89">
        <f>_xlfn.SINGLE(IF(F634="","",_xlfn.XLOOKUP(F634,purchase!F:F,purchase!O:O,"")))</f>
        <v/>
      </c>
      <c r="Q634" s="83">
        <f>IF(OR(L634="",M634=""),"",M634/L634)</f>
        <v/>
      </c>
      <c r="R634" s="91">
        <f>IF(OR(P634="",Q634=""),"",Q634-P634)</f>
        <v/>
      </c>
    </row>
    <row r="635">
      <c r="A635" s="25" t="n">
        <v>631</v>
      </c>
      <c r="B635" s="26">
        <f>IF(OR(C635="",F635=""),"",
"PRD-" &amp;
TEXT(DAY(C635),"00") &amp;
CHOOSE(MONTH(C635),"A","B","C","D","E","F","G","H","I","J","K","L") &amp;
TEXT(YEAR(C635),"00") &amp;
"-" &amp;
RIGHT(F635,4))</f>
        <v/>
      </c>
      <c r="C635" s="27" t="n"/>
      <c r="D635" s="26">
        <f>IF(F635="","",_xlfn.XLOOKUP(F635,purchase!F:F,purchase!B:B,""))</f>
        <v/>
      </c>
      <c r="E635" s="26">
        <f>IF(F635="","",_xlfn.XLOOKUP(F635,purchase!F:F,purchase!C:C,""))</f>
        <v/>
      </c>
      <c r="F635" s="4" t="n"/>
      <c r="G635" s="10">
        <f>IF(H635="NRFC","Natural Rubber Field Coagulam","")</f>
        <v/>
      </c>
      <c r="H635" s="10">
        <f>IF(F635="","",_xlfn.XLOOKUP(F635,purchase!F:F,purchase!E:E,""))</f>
        <v/>
      </c>
      <c r="I635" s="10">
        <f>IF(J635="ISNR20","Natural Rubber-TSNR (ISNR-20)","")</f>
        <v/>
      </c>
      <c r="J635" s="10">
        <f>IF(H635="NRFC","ISNR20","")</f>
        <v/>
      </c>
      <c r="K635" s="35">
        <f>_xlfn.SINGLE(IF(F635="","",_xlfn.XLOOKUP(F635,purchase!F:F,purchase!N:N,"")))</f>
        <v/>
      </c>
      <c r="L635" s="4" t="n"/>
      <c r="M635" s="86" t="n"/>
      <c r="N635" s="35">
        <f>IF(F635="","",
MAX(0,
_xlfn.XLOOKUP(F635,purchase!F:F,purchase!N:N,"")
-
SUMIFS(L:L,F:F,F635)))</f>
        <v/>
      </c>
      <c r="O635" s="35">
        <f>IF(OR(L635="",M635=""),"",L635-M635)</f>
        <v/>
      </c>
      <c r="P635" s="89">
        <f>_xlfn.SINGLE(IF(F635="","",_xlfn.XLOOKUP(F635,purchase!F:F,purchase!O:O,"")))</f>
        <v/>
      </c>
      <c r="Q635" s="83">
        <f>IF(OR(L635="",M635=""),"",M635/L635)</f>
        <v/>
      </c>
      <c r="R635" s="91">
        <f>IF(OR(P635="",Q635=""),"",Q635-P635)</f>
        <v/>
      </c>
    </row>
    <row r="636">
      <c r="A636" s="25" t="n">
        <v>632</v>
      </c>
      <c r="B636" s="26">
        <f>IF(OR(C636="",F636=""),"",
"PRD-" &amp;
TEXT(DAY(C636),"00") &amp;
CHOOSE(MONTH(C636),"A","B","C","D","E","F","G","H","I","J","K","L") &amp;
TEXT(YEAR(C636),"00") &amp;
"-" &amp;
RIGHT(F636,4))</f>
        <v/>
      </c>
      <c r="C636" s="27" t="n"/>
      <c r="D636" s="26">
        <f>IF(F636="","",_xlfn.XLOOKUP(F636,purchase!F:F,purchase!B:B,""))</f>
        <v/>
      </c>
      <c r="E636" s="26">
        <f>IF(F636="","",_xlfn.XLOOKUP(F636,purchase!F:F,purchase!C:C,""))</f>
        <v/>
      </c>
      <c r="F636" s="4" t="n"/>
      <c r="G636" s="10">
        <f>IF(H636="NRFC","Natural Rubber Field Coagulam","")</f>
        <v/>
      </c>
      <c r="H636" s="10">
        <f>IF(F636="","",_xlfn.XLOOKUP(F636,purchase!F:F,purchase!E:E,""))</f>
        <v/>
      </c>
      <c r="I636" s="10">
        <f>IF(J636="ISNR20","Natural Rubber-TSNR (ISNR-20)","")</f>
        <v/>
      </c>
      <c r="J636" s="10">
        <f>IF(H636="NRFC","ISNR20","")</f>
        <v/>
      </c>
      <c r="K636" s="35">
        <f>_xlfn.SINGLE(IF(F636="","",_xlfn.XLOOKUP(F636,purchase!F:F,purchase!N:N,"")))</f>
        <v/>
      </c>
      <c r="L636" s="4" t="n"/>
      <c r="M636" s="86" t="n"/>
      <c r="N636" s="35">
        <f>IF(F636="","",
MAX(0,
_xlfn.XLOOKUP(F636,purchase!F:F,purchase!N:N,"")
-
SUMIFS(L:L,F:F,F636)))</f>
        <v/>
      </c>
      <c r="O636" s="35">
        <f>IF(OR(L636="",M636=""),"",L636-M636)</f>
        <v/>
      </c>
      <c r="P636" s="89">
        <f>_xlfn.SINGLE(IF(F636="","",_xlfn.XLOOKUP(F636,purchase!F:F,purchase!O:O,"")))</f>
        <v/>
      </c>
      <c r="Q636" s="83">
        <f>IF(OR(L636="",M636=""),"",M636/L636)</f>
        <v/>
      </c>
      <c r="R636" s="91">
        <f>IF(OR(P636="",Q636=""),"",Q636-P636)</f>
        <v/>
      </c>
    </row>
    <row r="637">
      <c r="A637" s="25" t="n">
        <v>633</v>
      </c>
      <c r="B637" s="26">
        <f>IF(OR(C637="",F637=""),"",
"PRD-" &amp;
TEXT(DAY(C637),"00") &amp;
CHOOSE(MONTH(C637),"A","B","C","D","E","F","G","H","I","J","K","L") &amp;
TEXT(YEAR(C637),"00") &amp;
"-" &amp;
RIGHT(F637,4))</f>
        <v/>
      </c>
      <c r="C637" s="27" t="n"/>
      <c r="D637" s="26">
        <f>IF(F637="","",_xlfn.XLOOKUP(F637,purchase!F:F,purchase!B:B,""))</f>
        <v/>
      </c>
      <c r="E637" s="26">
        <f>IF(F637="","",_xlfn.XLOOKUP(F637,purchase!F:F,purchase!C:C,""))</f>
        <v/>
      </c>
      <c r="F637" s="4" t="n"/>
      <c r="G637" s="10">
        <f>IF(H637="NRFC","Natural Rubber Field Coagulam","")</f>
        <v/>
      </c>
      <c r="H637" s="10">
        <f>IF(F637="","",_xlfn.XLOOKUP(F637,purchase!F:F,purchase!E:E,""))</f>
        <v/>
      </c>
      <c r="I637" s="10">
        <f>IF(J637="ISNR20","Natural Rubber-TSNR (ISNR-20)","")</f>
        <v/>
      </c>
      <c r="J637" s="10">
        <f>IF(H637="NRFC","ISNR20","")</f>
        <v/>
      </c>
      <c r="K637" s="35">
        <f>_xlfn.SINGLE(IF(F637="","",_xlfn.XLOOKUP(F637,purchase!F:F,purchase!N:N,"")))</f>
        <v/>
      </c>
      <c r="L637" s="4" t="n"/>
      <c r="M637" s="86" t="n"/>
      <c r="N637" s="35">
        <f>IF(F637="","",
MAX(0,
_xlfn.XLOOKUP(F637,purchase!F:F,purchase!N:N,"")
-
SUMIFS(L:L,F:F,F637)))</f>
        <v/>
      </c>
      <c r="O637" s="35">
        <f>IF(OR(L637="",M637=""),"",L637-M637)</f>
        <v/>
      </c>
      <c r="P637" s="89">
        <f>_xlfn.SINGLE(IF(F637="","",_xlfn.XLOOKUP(F637,purchase!F:F,purchase!O:O,"")))</f>
        <v/>
      </c>
      <c r="Q637" s="83">
        <f>IF(OR(L637="",M637=""),"",M637/L637)</f>
        <v/>
      </c>
      <c r="R637" s="91">
        <f>IF(OR(P637="",Q637=""),"",Q637-P637)</f>
        <v/>
      </c>
    </row>
    <row r="638">
      <c r="A638" s="25" t="n">
        <v>634</v>
      </c>
      <c r="B638" s="26">
        <f>IF(OR(C638="",F638=""),"",
"PRD-" &amp;
TEXT(DAY(C638),"00") &amp;
CHOOSE(MONTH(C638),"A","B","C","D","E","F","G","H","I","J","K","L") &amp;
TEXT(YEAR(C638),"00") &amp;
"-" &amp;
RIGHT(F638,4))</f>
        <v/>
      </c>
      <c r="C638" s="27" t="n"/>
      <c r="D638" s="26">
        <f>IF(F638="","",_xlfn.XLOOKUP(F638,purchase!F:F,purchase!B:B,""))</f>
        <v/>
      </c>
      <c r="E638" s="26">
        <f>IF(F638="","",_xlfn.XLOOKUP(F638,purchase!F:F,purchase!C:C,""))</f>
        <v/>
      </c>
      <c r="F638" s="4" t="n"/>
      <c r="G638" s="10">
        <f>IF(H638="NRFC","Natural Rubber Field Coagulam","")</f>
        <v/>
      </c>
      <c r="H638" s="10">
        <f>IF(F638="","",_xlfn.XLOOKUP(F638,purchase!F:F,purchase!E:E,""))</f>
        <v/>
      </c>
      <c r="I638" s="10">
        <f>IF(J638="ISNR20","Natural Rubber-TSNR (ISNR-20)","")</f>
        <v/>
      </c>
      <c r="J638" s="10">
        <f>IF(H638="NRFC","ISNR20","")</f>
        <v/>
      </c>
      <c r="K638" s="35">
        <f>_xlfn.SINGLE(IF(F638="","",_xlfn.XLOOKUP(F638,purchase!F:F,purchase!N:N,"")))</f>
        <v/>
      </c>
      <c r="L638" s="4" t="n"/>
      <c r="M638" s="86" t="n"/>
      <c r="N638" s="35">
        <f>IF(F638="","",
MAX(0,
_xlfn.XLOOKUP(F638,purchase!F:F,purchase!N:N,"")
-
SUMIFS(L:L,F:F,F638)))</f>
        <v/>
      </c>
      <c r="O638" s="35">
        <f>IF(OR(L638="",M638=""),"",L638-M638)</f>
        <v/>
      </c>
      <c r="P638" s="89">
        <f>_xlfn.SINGLE(IF(F638="","",_xlfn.XLOOKUP(F638,purchase!F:F,purchase!O:O,"")))</f>
        <v/>
      </c>
      <c r="Q638" s="83">
        <f>IF(OR(L638="",M638=""),"",M638/L638)</f>
        <v/>
      </c>
      <c r="R638" s="91">
        <f>IF(OR(P638="",Q638=""),"",Q638-P638)</f>
        <v/>
      </c>
    </row>
    <row r="639">
      <c r="A639" s="25" t="n">
        <v>635</v>
      </c>
      <c r="B639" s="26">
        <f>IF(OR(C639="",F639=""),"",
"PRD-" &amp;
TEXT(DAY(C639),"00") &amp;
CHOOSE(MONTH(C639),"A","B","C","D","E","F","G","H","I","J","K","L") &amp;
TEXT(YEAR(C639),"00") &amp;
"-" &amp;
RIGHT(F639,4))</f>
        <v/>
      </c>
      <c r="C639" s="27" t="n"/>
      <c r="D639" s="26">
        <f>IF(F639="","",_xlfn.XLOOKUP(F639,purchase!F:F,purchase!B:B,""))</f>
        <v/>
      </c>
      <c r="E639" s="26">
        <f>IF(F639="","",_xlfn.XLOOKUP(F639,purchase!F:F,purchase!C:C,""))</f>
        <v/>
      </c>
      <c r="F639" s="4" t="n"/>
      <c r="G639" s="10">
        <f>IF(H639="NRFC","Natural Rubber Field Coagulam","")</f>
        <v/>
      </c>
      <c r="H639" s="10">
        <f>IF(F639="","",_xlfn.XLOOKUP(F639,purchase!F:F,purchase!E:E,""))</f>
        <v/>
      </c>
      <c r="I639" s="10">
        <f>IF(J639="ISNR20","Natural Rubber-TSNR (ISNR-20)","")</f>
        <v/>
      </c>
      <c r="J639" s="10">
        <f>IF(H639="NRFC","ISNR20","")</f>
        <v/>
      </c>
      <c r="K639" s="35">
        <f>_xlfn.SINGLE(IF(F639="","",_xlfn.XLOOKUP(F639,purchase!F:F,purchase!N:N,"")))</f>
        <v/>
      </c>
      <c r="L639" s="4" t="n"/>
      <c r="M639" s="86" t="n"/>
      <c r="N639" s="35">
        <f>IF(F639="","",
MAX(0,
_xlfn.XLOOKUP(F639,purchase!F:F,purchase!N:N,"")
-
SUMIFS(L:L,F:F,F639)))</f>
        <v/>
      </c>
      <c r="O639" s="35">
        <f>IF(OR(L639="",M639=""),"",L639-M639)</f>
        <v/>
      </c>
      <c r="P639" s="89">
        <f>_xlfn.SINGLE(IF(F639="","",_xlfn.XLOOKUP(F639,purchase!F:F,purchase!O:O,"")))</f>
        <v/>
      </c>
      <c r="Q639" s="83">
        <f>IF(OR(L639="",M639=""),"",M639/L639)</f>
        <v/>
      </c>
      <c r="R639" s="91">
        <f>IF(OR(P639="",Q639=""),"",Q639-P639)</f>
        <v/>
      </c>
    </row>
    <row r="640">
      <c r="A640" s="25" t="n">
        <v>636</v>
      </c>
      <c r="B640" s="26">
        <f>IF(OR(C640="",F640=""),"",
"PRD-" &amp;
TEXT(DAY(C640),"00") &amp;
CHOOSE(MONTH(C640),"A","B","C","D","E","F","G","H","I","J","K","L") &amp;
TEXT(YEAR(C640),"00") &amp;
"-" &amp;
RIGHT(F640,4))</f>
        <v/>
      </c>
      <c r="C640" s="27" t="n"/>
      <c r="D640" s="26">
        <f>IF(F640="","",_xlfn.XLOOKUP(F640,purchase!F:F,purchase!B:B,""))</f>
        <v/>
      </c>
      <c r="E640" s="26">
        <f>IF(F640="","",_xlfn.XLOOKUP(F640,purchase!F:F,purchase!C:C,""))</f>
        <v/>
      </c>
      <c r="F640" s="4" t="n"/>
      <c r="G640" s="10">
        <f>IF(H640="NRFC","Natural Rubber Field Coagulam","")</f>
        <v/>
      </c>
      <c r="H640" s="10">
        <f>IF(F640="","",_xlfn.XLOOKUP(F640,purchase!F:F,purchase!E:E,""))</f>
        <v/>
      </c>
      <c r="I640" s="10">
        <f>IF(J640="ISNR20","Natural Rubber-TSNR (ISNR-20)","")</f>
        <v/>
      </c>
      <c r="J640" s="10">
        <f>IF(H640="NRFC","ISNR20","")</f>
        <v/>
      </c>
      <c r="K640" s="35">
        <f>_xlfn.SINGLE(IF(F640="","",_xlfn.XLOOKUP(F640,purchase!F:F,purchase!N:N,"")))</f>
        <v/>
      </c>
      <c r="L640" s="4" t="n"/>
      <c r="M640" s="86" t="n"/>
      <c r="N640" s="35">
        <f>IF(F640="","",
MAX(0,
_xlfn.XLOOKUP(F640,purchase!F:F,purchase!N:N,"")
-
SUMIFS(L:L,F:F,F640)))</f>
        <v/>
      </c>
      <c r="O640" s="35">
        <f>IF(OR(L640="",M640=""),"",L640-M640)</f>
        <v/>
      </c>
      <c r="P640" s="89">
        <f>_xlfn.SINGLE(IF(F640="","",_xlfn.XLOOKUP(F640,purchase!F:F,purchase!O:O,"")))</f>
        <v/>
      </c>
      <c r="Q640" s="83">
        <f>IF(OR(L640="",M640=""),"",M640/L640)</f>
        <v/>
      </c>
      <c r="R640" s="91">
        <f>IF(OR(P640="",Q640=""),"",Q640-P640)</f>
        <v/>
      </c>
    </row>
    <row r="641">
      <c r="A641" s="25" t="n">
        <v>637</v>
      </c>
      <c r="B641" s="26">
        <f>IF(OR(C641="",F641=""),"",
"PRD-" &amp;
TEXT(DAY(C641),"00") &amp;
CHOOSE(MONTH(C641),"A","B","C","D","E","F","G","H","I","J","K","L") &amp;
TEXT(YEAR(C641),"00") &amp;
"-" &amp;
RIGHT(F641,4))</f>
        <v/>
      </c>
      <c r="C641" s="27" t="n"/>
      <c r="D641" s="26">
        <f>IF(F641="","",_xlfn.XLOOKUP(F641,purchase!F:F,purchase!B:B,""))</f>
        <v/>
      </c>
      <c r="E641" s="26">
        <f>IF(F641="","",_xlfn.XLOOKUP(F641,purchase!F:F,purchase!C:C,""))</f>
        <v/>
      </c>
      <c r="F641" s="4" t="n"/>
      <c r="G641" s="10">
        <f>IF(H641="NRFC","Natural Rubber Field Coagulam","")</f>
        <v/>
      </c>
      <c r="H641" s="10">
        <f>IF(F641="","",_xlfn.XLOOKUP(F641,purchase!F:F,purchase!E:E,""))</f>
        <v/>
      </c>
      <c r="I641" s="10">
        <f>IF(J641="ISNR20","Natural Rubber-TSNR (ISNR-20)","")</f>
        <v/>
      </c>
      <c r="J641" s="10">
        <f>IF(H641="NRFC","ISNR20","")</f>
        <v/>
      </c>
      <c r="K641" s="35">
        <f>_xlfn.SINGLE(IF(F641="","",_xlfn.XLOOKUP(F641,purchase!F:F,purchase!N:N,"")))</f>
        <v/>
      </c>
      <c r="L641" s="4" t="n"/>
      <c r="M641" s="86" t="n"/>
      <c r="N641" s="35">
        <f>IF(F641="","",
MAX(0,
_xlfn.XLOOKUP(F641,purchase!F:F,purchase!N:N,"")
-
SUMIFS(L:L,F:F,F641)))</f>
        <v/>
      </c>
      <c r="O641" s="35">
        <f>IF(OR(L641="",M641=""),"",L641-M641)</f>
        <v/>
      </c>
      <c r="P641" s="89">
        <f>_xlfn.SINGLE(IF(F641="","",_xlfn.XLOOKUP(F641,purchase!F:F,purchase!O:O,"")))</f>
        <v/>
      </c>
      <c r="Q641" s="83">
        <f>IF(OR(L641="",M641=""),"",M641/L641)</f>
        <v/>
      </c>
      <c r="R641" s="91">
        <f>IF(OR(P641="",Q641=""),"",Q641-P641)</f>
        <v/>
      </c>
    </row>
    <row r="642">
      <c r="A642" s="25" t="n">
        <v>638</v>
      </c>
      <c r="B642" s="26">
        <f>IF(OR(C642="",F642=""),"",
"PRD-" &amp;
TEXT(DAY(C642),"00") &amp;
CHOOSE(MONTH(C642),"A","B","C","D","E","F","G","H","I","J","K","L") &amp;
TEXT(YEAR(C642),"00") &amp;
"-" &amp;
RIGHT(F642,4))</f>
        <v/>
      </c>
      <c r="C642" s="27" t="n"/>
      <c r="D642" s="26">
        <f>IF(F642="","",_xlfn.XLOOKUP(F642,purchase!F:F,purchase!B:B,""))</f>
        <v/>
      </c>
      <c r="E642" s="26">
        <f>IF(F642="","",_xlfn.XLOOKUP(F642,purchase!F:F,purchase!C:C,""))</f>
        <v/>
      </c>
      <c r="F642" s="4" t="n"/>
      <c r="G642" s="10">
        <f>IF(H642="NRFC","Natural Rubber Field Coagulam","")</f>
        <v/>
      </c>
      <c r="H642" s="10">
        <f>IF(F642="","",_xlfn.XLOOKUP(F642,purchase!F:F,purchase!E:E,""))</f>
        <v/>
      </c>
      <c r="I642" s="10">
        <f>IF(J642="ISNR20","Natural Rubber-TSNR (ISNR-20)","")</f>
        <v/>
      </c>
      <c r="J642" s="10">
        <f>IF(H642="NRFC","ISNR20","")</f>
        <v/>
      </c>
      <c r="K642" s="35">
        <f>_xlfn.SINGLE(IF(F642="","",_xlfn.XLOOKUP(F642,purchase!F:F,purchase!N:N,"")))</f>
        <v/>
      </c>
      <c r="L642" s="4" t="n"/>
      <c r="M642" s="86" t="n"/>
      <c r="N642" s="35">
        <f>IF(F642="","",
MAX(0,
_xlfn.XLOOKUP(F642,purchase!F:F,purchase!N:N,"")
-
SUMIFS(L:L,F:F,F642)))</f>
        <v/>
      </c>
      <c r="O642" s="35">
        <f>IF(OR(L642="",M642=""),"",L642-M642)</f>
        <v/>
      </c>
      <c r="P642" s="89">
        <f>_xlfn.SINGLE(IF(F642="","",_xlfn.XLOOKUP(F642,purchase!F:F,purchase!O:O,"")))</f>
        <v/>
      </c>
      <c r="Q642" s="83">
        <f>IF(OR(L642="",M642=""),"",M642/L642)</f>
        <v/>
      </c>
      <c r="R642" s="91">
        <f>IF(OR(P642="",Q642=""),"",Q642-P642)</f>
        <v/>
      </c>
    </row>
    <row r="643">
      <c r="A643" s="25" t="n">
        <v>639</v>
      </c>
      <c r="B643" s="26">
        <f>IF(OR(C643="",F643=""),"",
"PRD-" &amp;
TEXT(DAY(C643),"00") &amp;
CHOOSE(MONTH(C643),"A","B","C","D","E","F","G","H","I","J","K","L") &amp;
TEXT(YEAR(C643),"00") &amp;
"-" &amp;
RIGHT(F643,4))</f>
        <v/>
      </c>
      <c r="C643" s="27" t="n"/>
      <c r="D643" s="26">
        <f>IF(F643="","",_xlfn.XLOOKUP(F643,purchase!F:F,purchase!B:B,""))</f>
        <v/>
      </c>
      <c r="E643" s="26">
        <f>IF(F643="","",_xlfn.XLOOKUP(F643,purchase!F:F,purchase!C:C,""))</f>
        <v/>
      </c>
      <c r="F643" s="4" t="n"/>
      <c r="G643" s="10">
        <f>IF(H643="NRFC","Natural Rubber Field Coagulam","")</f>
        <v/>
      </c>
      <c r="H643" s="10">
        <f>IF(F643="","",_xlfn.XLOOKUP(F643,purchase!F:F,purchase!E:E,""))</f>
        <v/>
      </c>
      <c r="I643" s="10">
        <f>IF(J643="ISNR20","Natural Rubber-TSNR (ISNR-20)","")</f>
        <v/>
      </c>
      <c r="J643" s="10">
        <f>IF(H643="NRFC","ISNR20","")</f>
        <v/>
      </c>
      <c r="K643" s="35">
        <f>_xlfn.SINGLE(IF(F643="","",_xlfn.XLOOKUP(F643,purchase!F:F,purchase!N:N,"")))</f>
        <v/>
      </c>
      <c r="L643" s="4" t="n"/>
      <c r="M643" s="86" t="n"/>
      <c r="N643" s="35">
        <f>IF(F643="","",
MAX(0,
_xlfn.XLOOKUP(F643,purchase!F:F,purchase!N:N,"")
-
SUMIFS(L:L,F:F,F643)))</f>
        <v/>
      </c>
      <c r="O643" s="35">
        <f>IF(OR(L643="",M643=""),"",L643-M643)</f>
        <v/>
      </c>
      <c r="P643" s="89">
        <f>_xlfn.SINGLE(IF(F643="","",_xlfn.XLOOKUP(F643,purchase!F:F,purchase!O:O,"")))</f>
        <v/>
      </c>
      <c r="Q643" s="83">
        <f>IF(OR(L643="",M643=""),"",M643/L643)</f>
        <v/>
      </c>
      <c r="R643" s="91">
        <f>IF(OR(P643="",Q643=""),"",Q643-P643)</f>
        <v/>
      </c>
    </row>
    <row r="644">
      <c r="A644" s="25" t="n">
        <v>640</v>
      </c>
      <c r="B644" s="26">
        <f>IF(OR(C644="",F644=""),"",
"PRD-" &amp;
TEXT(DAY(C644),"00") &amp;
CHOOSE(MONTH(C644),"A","B","C","D","E","F","G","H","I","J","K","L") &amp;
TEXT(YEAR(C644),"00") &amp;
"-" &amp;
RIGHT(F644,4))</f>
        <v/>
      </c>
      <c r="C644" s="27" t="n"/>
      <c r="D644" s="26">
        <f>IF(F644="","",_xlfn.XLOOKUP(F644,purchase!F:F,purchase!B:B,""))</f>
        <v/>
      </c>
      <c r="E644" s="26">
        <f>IF(F644="","",_xlfn.XLOOKUP(F644,purchase!F:F,purchase!C:C,""))</f>
        <v/>
      </c>
      <c r="F644" s="4" t="n"/>
      <c r="G644" s="10">
        <f>IF(H644="NRFC","Natural Rubber Field Coagulam","")</f>
        <v/>
      </c>
      <c r="H644" s="10">
        <f>IF(F644="","",_xlfn.XLOOKUP(F644,purchase!F:F,purchase!E:E,""))</f>
        <v/>
      </c>
      <c r="I644" s="10">
        <f>IF(J644="ISNR20","Natural Rubber-TSNR (ISNR-20)","")</f>
        <v/>
      </c>
      <c r="J644" s="10">
        <f>IF(H644="NRFC","ISNR20","")</f>
        <v/>
      </c>
      <c r="K644" s="35">
        <f>_xlfn.SINGLE(IF(F644="","",_xlfn.XLOOKUP(F644,purchase!F:F,purchase!N:N,"")))</f>
        <v/>
      </c>
      <c r="L644" s="4" t="n"/>
      <c r="M644" s="86" t="n"/>
      <c r="N644" s="35">
        <f>IF(F644="","",
MAX(0,
_xlfn.XLOOKUP(F644,purchase!F:F,purchase!N:N,"")
-
SUMIFS(L:L,F:F,F644)))</f>
        <v/>
      </c>
      <c r="O644" s="35">
        <f>IF(OR(L644="",M644=""),"",L644-M644)</f>
        <v/>
      </c>
      <c r="P644" s="89">
        <f>_xlfn.SINGLE(IF(F644="","",_xlfn.XLOOKUP(F644,purchase!F:F,purchase!O:O,"")))</f>
        <v/>
      </c>
      <c r="Q644" s="83">
        <f>IF(OR(L644="",M644=""),"",M644/L644)</f>
        <v/>
      </c>
      <c r="R644" s="91">
        <f>IF(OR(P644="",Q644=""),"",Q644-P644)</f>
        <v/>
      </c>
    </row>
    <row r="645">
      <c r="A645" s="25" t="n">
        <v>641</v>
      </c>
      <c r="B645" s="26">
        <f>IF(OR(C645="",F645=""),"",
"PRD-" &amp;
TEXT(DAY(C645),"00") &amp;
CHOOSE(MONTH(C645),"A","B","C","D","E","F","G","H","I","J","K","L") &amp;
TEXT(YEAR(C645),"00") &amp;
"-" &amp;
RIGHT(F645,4))</f>
        <v/>
      </c>
      <c r="C645" s="27" t="n"/>
      <c r="D645" s="26">
        <f>IF(F645="","",_xlfn.XLOOKUP(F645,purchase!F:F,purchase!B:B,""))</f>
        <v/>
      </c>
      <c r="E645" s="26">
        <f>IF(F645="","",_xlfn.XLOOKUP(F645,purchase!F:F,purchase!C:C,""))</f>
        <v/>
      </c>
      <c r="F645" s="4" t="n"/>
      <c r="G645" s="10">
        <f>IF(H645="NRFC","Natural Rubber Field Coagulam","")</f>
        <v/>
      </c>
      <c r="H645" s="10">
        <f>IF(F645="","",_xlfn.XLOOKUP(F645,purchase!F:F,purchase!E:E,""))</f>
        <v/>
      </c>
      <c r="I645" s="10">
        <f>IF(J645="ISNR20","Natural Rubber-TSNR (ISNR-20)","")</f>
        <v/>
      </c>
      <c r="J645" s="10">
        <f>IF(H645="NRFC","ISNR20","")</f>
        <v/>
      </c>
      <c r="K645" s="35">
        <f>_xlfn.SINGLE(IF(F645="","",_xlfn.XLOOKUP(F645,purchase!F:F,purchase!N:N,"")))</f>
        <v/>
      </c>
      <c r="L645" s="4" t="n"/>
      <c r="M645" s="86" t="n"/>
      <c r="N645" s="35">
        <f>IF(F645="","",
MAX(0,
_xlfn.XLOOKUP(F645,purchase!F:F,purchase!N:N,"")
-
SUMIFS(L:L,F:F,F645)))</f>
        <v/>
      </c>
      <c r="O645" s="35">
        <f>IF(OR(L645="",M645=""),"",L645-M645)</f>
        <v/>
      </c>
      <c r="P645" s="89">
        <f>_xlfn.SINGLE(IF(F645="","",_xlfn.XLOOKUP(F645,purchase!F:F,purchase!O:O,"")))</f>
        <v/>
      </c>
      <c r="Q645" s="83">
        <f>IF(OR(L645="",M645=""),"",M645/L645)</f>
        <v/>
      </c>
      <c r="R645" s="91">
        <f>IF(OR(P645="",Q645=""),"",Q645-P645)</f>
        <v/>
      </c>
    </row>
    <row r="646">
      <c r="A646" s="25" t="n">
        <v>642</v>
      </c>
      <c r="B646" s="26">
        <f>IF(OR(C646="",F646=""),"",
"PRD-" &amp;
TEXT(DAY(C646),"00") &amp;
CHOOSE(MONTH(C646),"A","B","C","D","E","F","G","H","I","J","K","L") &amp;
TEXT(YEAR(C646),"00") &amp;
"-" &amp;
RIGHT(F646,4))</f>
        <v/>
      </c>
      <c r="C646" s="27" t="n"/>
      <c r="D646" s="26">
        <f>IF(F646="","",_xlfn.XLOOKUP(F646,purchase!F:F,purchase!B:B,""))</f>
        <v/>
      </c>
      <c r="E646" s="26">
        <f>IF(F646="","",_xlfn.XLOOKUP(F646,purchase!F:F,purchase!C:C,""))</f>
        <v/>
      </c>
      <c r="F646" s="4" t="n"/>
      <c r="G646" s="10">
        <f>IF(H646="NRFC","Natural Rubber Field Coagulam","")</f>
        <v/>
      </c>
      <c r="H646" s="10">
        <f>IF(F646="","",_xlfn.XLOOKUP(F646,purchase!F:F,purchase!E:E,""))</f>
        <v/>
      </c>
      <c r="I646" s="10">
        <f>IF(J646="ISNR20","Natural Rubber-TSNR (ISNR-20)","")</f>
        <v/>
      </c>
      <c r="J646" s="10">
        <f>IF(H646="NRFC","ISNR20","")</f>
        <v/>
      </c>
      <c r="K646" s="35">
        <f>_xlfn.SINGLE(IF(F646="","",_xlfn.XLOOKUP(F646,purchase!F:F,purchase!N:N,"")))</f>
        <v/>
      </c>
      <c r="L646" s="4" t="n"/>
      <c r="M646" s="86" t="n"/>
      <c r="N646" s="35">
        <f>IF(F646="","",
MAX(0,
_xlfn.XLOOKUP(F646,purchase!F:F,purchase!N:N,"")
-
SUMIFS(L:L,F:F,F646)))</f>
        <v/>
      </c>
      <c r="O646" s="35">
        <f>IF(OR(L646="",M646=""),"",L646-M646)</f>
        <v/>
      </c>
      <c r="P646" s="89">
        <f>_xlfn.SINGLE(IF(F646="","",_xlfn.XLOOKUP(F646,purchase!F:F,purchase!O:O,"")))</f>
        <v/>
      </c>
      <c r="Q646" s="83">
        <f>IF(OR(L646="",M646=""),"",M646/L646)</f>
        <v/>
      </c>
      <c r="R646" s="91">
        <f>IF(OR(P646="",Q646=""),"",Q646-P646)</f>
        <v/>
      </c>
    </row>
    <row r="647">
      <c r="A647" s="25" t="n">
        <v>643</v>
      </c>
      <c r="B647" s="26">
        <f>IF(OR(C647="",F647=""),"",
"PRD-" &amp;
TEXT(DAY(C647),"00") &amp;
CHOOSE(MONTH(C647),"A","B","C","D","E","F","G","H","I","J","K","L") &amp;
TEXT(YEAR(C647),"00") &amp;
"-" &amp;
RIGHT(F647,4))</f>
        <v/>
      </c>
      <c r="C647" s="27" t="n"/>
      <c r="D647" s="26">
        <f>IF(F647="","",_xlfn.XLOOKUP(F647,purchase!F:F,purchase!B:B,""))</f>
        <v/>
      </c>
      <c r="E647" s="26">
        <f>IF(F647="","",_xlfn.XLOOKUP(F647,purchase!F:F,purchase!C:C,""))</f>
        <v/>
      </c>
      <c r="F647" s="4" t="n"/>
      <c r="G647" s="10">
        <f>IF(H647="NRFC","Natural Rubber Field Coagulam","")</f>
        <v/>
      </c>
      <c r="H647" s="10">
        <f>IF(F647="","",_xlfn.XLOOKUP(F647,purchase!F:F,purchase!E:E,""))</f>
        <v/>
      </c>
      <c r="I647" s="10">
        <f>IF(J647="ISNR20","Natural Rubber-TSNR (ISNR-20)","")</f>
        <v/>
      </c>
      <c r="J647" s="10">
        <f>IF(H647="NRFC","ISNR20","")</f>
        <v/>
      </c>
      <c r="K647" s="35">
        <f>_xlfn.SINGLE(IF(F647="","",_xlfn.XLOOKUP(F647,purchase!F:F,purchase!N:N,"")))</f>
        <v/>
      </c>
      <c r="L647" s="4" t="n"/>
      <c r="M647" s="86" t="n"/>
      <c r="N647" s="35">
        <f>IF(F647="","",
MAX(0,
_xlfn.XLOOKUP(F647,purchase!F:F,purchase!N:N,"")
-
SUMIFS(L:L,F:F,F647)))</f>
        <v/>
      </c>
      <c r="O647" s="35">
        <f>IF(OR(L647="",M647=""),"",L647-M647)</f>
        <v/>
      </c>
      <c r="P647" s="89">
        <f>_xlfn.SINGLE(IF(F647="","",_xlfn.XLOOKUP(F647,purchase!F:F,purchase!O:O,"")))</f>
        <v/>
      </c>
      <c r="Q647" s="83">
        <f>IF(OR(L647="",M647=""),"",M647/L647)</f>
        <v/>
      </c>
      <c r="R647" s="91">
        <f>IF(OR(P647="",Q647=""),"",Q647-P647)</f>
        <v/>
      </c>
    </row>
    <row r="648">
      <c r="A648" s="25" t="n">
        <v>644</v>
      </c>
      <c r="B648" s="26">
        <f>IF(OR(C648="",F648=""),"",
"PRD-" &amp;
TEXT(DAY(C648),"00") &amp;
CHOOSE(MONTH(C648),"A","B","C","D","E","F","G","H","I","J","K","L") &amp;
TEXT(YEAR(C648),"00") &amp;
"-" &amp;
RIGHT(F648,4))</f>
        <v/>
      </c>
      <c r="C648" s="27" t="n"/>
      <c r="D648" s="26">
        <f>IF(F648="","",_xlfn.XLOOKUP(F648,purchase!F:F,purchase!B:B,""))</f>
        <v/>
      </c>
      <c r="E648" s="26">
        <f>IF(F648="","",_xlfn.XLOOKUP(F648,purchase!F:F,purchase!C:C,""))</f>
        <v/>
      </c>
      <c r="F648" s="4" t="n"/>
      <c r="G648" s="10">
        <f>IF(H648="NRFC","Natural Rubber Field Coagulam","")</f>
        <v/>
      </c>
      <c r="H648" s="10">
        <f>IF(F648="","",_xlfn.XLOOKUP(F648,purchase!F:F,purchase!E:E,""))</f>
        <v/>
      </c>
      <c r="I648" s="10">
        <f>IF(J648="ISNR20","Natural Rubber-TSNR (ISNR-20)","")</f>
        <v/>
      </c>
      <c r="J648" s="10">
        <f>IF(H648="NRFC","ISNR20","")</f>
        <v/>
      </c>
      <c r="K648" s="35">
        <f>_xlfn.SINGLE(IF(F648="","",_xlfn.XLOOKUP(F648,purchase!F:F,purchase!N:N,"")))</f>
        <v/>
      </c>
      <c r="L648" s="4" t="n"/>
      <c r="M648" s="86" t="n"/>
      <c r="N648" s="35">
        <f>IF(F648="","",
MAX(0,
_xlfn.XLOOKUP(F648,purchase!F:F,purchase!N:N,"")
-
SUMIFS(L:L,F:F,F648)))</f>
        <v/>
      </c>
      <c r="O648" s="35">
        <f>IF(OR(L648="",M648=""),"",L648-M648)</f>
        <v/>
      </c>
      <c r="P648" s="89">
        <f>_xlfn.SINGLE(IF(F648="","",_xlfn.XLOOKUP(F648,purchase!F:F,purchase!O:O,"")))</f>
        <v/>
      </c>
      <c r="Q648" s="83">
        <f>IF(OR(L648="",M648=""),"",M648/L648)</f>
        <v/>
      </c>
      <c r="R648" s="91">
        <f>IF(OR(P648="",Q648=""),"",Q648-P648)</f>
        <v/>
      </c>
    </row>
    <row r="649">
      <c r="A649" s="25" t="n">
        <v>645</v>
      </c>
      <c r="B649" s="26">
        <f>IF(OR(C649="",F649=""),"",
"PRD-" &amp;
TEXT(DAY(C649),"00") &amp;
CHOOSE(MONTH(C649),"A","B","C","D","E","F","G","H","I","J","K","L") &amp;
TEXT(YEAR(C649),"00") &amp;
"-" &amp;
RIGHT(F649,4))</f>
        <v/>
      </c>
      <c r="C649" s="27" t="n"/>
      <c r="D649" s="26">
        <f>IF(F649="","",_xlfn.XLOOKUP(F649,purchase!F:F,purchase!B:B,""))</f>
        <v/>
      </c>
      <c r="E649" s="26">
        <f>IF(F649="","",_xlfn.XLOOKUP(F649,purchase!F:F,purchase!C:C,""))</f>
        <v/>
      </c>
      <c r="F649" s="4" t="n"/>
      <c r="G649" s="10">
        <f>IF(H649="NRFC","Natural Rubber Field Coagulam","")</f>
        <v/>
      </c>
      <c r="H649" s="10">
        <f>IF(F649="","",_xlfn.XLOOKUP(F649,purchase!F:F,purchase!E:E,""))</f>
        <v/>
      </c>
      <c r="I649" s="10">
        <f>IF(J649="ISNR20","Natural Rubber-TSNR (ISNR-20)","")</f>
        <v/>
      </c>
      <c r="J649" s="10">
        <f>IF(H649="NRFC","ISNR20","")</f>
        <v/>
      </c>
      <c r="K649" s="35">
        <f>_xlfn.SINGLE(IF(F649="","",_xlfn.XLOOKUP(F649,purchase!F:F,purchase!N:N,"")))</f>
        <v/>
      </c>
      <c r="L649" s="4" t="n"/>
      <c r="M649" s="86" t="n"/>
      <c r="N649" s="35">
        <f>IF(F649="","",
MAX(0,
_xlfn.XLOOKUP(F649,purchase!F:F,purchase!N:N,"")
-
SUMIFS(L:L,F:F,F649)))</f>
        <v/>
      </c>
      <c r="O649" s="35">
        <f>IF(OR(L649="",M649=""),"",L649-M649)</f>
        <v/>
      </c>
      <c r="P649" s="89">
        <f>_xlfn.SINGLE(IF(F649="","",_xlfn.XLOOKUP(F649,purchase!F:F,purchase!O:O,"")))</f>
        <v/>
      </c>
      <c r="Q649" s="83">
        <f>IF(OR(L649="",M649=""),"",M649/L649)</f>
        <v/>
      </c>
      <c r="R649" s="91">
        <f>IF(OR(P649="",Q649=""),"",Q649-P649)</f>
        <v/>
      </c>
    </row>
    <row r="650">
      <c r="A650" s="25" t="n">
        <v>646</v>
      </c>
      <c r="B650" s="26">
        <f>IF(OR(C650="",F650=""),"",
"PRD-" &amp;
TEXT(DAY(C650),"00") &amp;
CHOOSE(MONTH(C650),"A","B","C","D","E","F","G","H","I","J","K","L") &amp;
TEXT(YEAR(C650),"00") &amp;
"-" &amp;
RIGHT(F650,4))</f>
        <v/>
      </c>
      <c r="C650" s="27" t="n"/>
      <c r="D650" s="26">
        <f>IF(F650="","",_xlfn.XLOOKUP(F650,purchase!F:F,purchase!B:B,""))</f>
        <v/>
      </c>
      <c r="E650" s="26">
        <f>IF(F650="","",_xlfn.XLOOKUP(F650,purchase!F:F,purchase!C:C,""))</f>
        <v/>
      </c>
      <c r="F650" s="4" t="n"/>
      <c r="G650" s="10">
        <f>IF(H650="NRFC","Natural Rubber Field Coagulam","")</f>
        <v/>
      </c>
      <c r="H650" s="10">
        <f>IF(F650="","",_xlfn.XLOOKUP(F650,purchase!F:F,purchase!E:E,""))</f>
        <v/>
      </c>
      <c r="I650" s="10">
        <f>IF(J650="ISNR20","Natural Rubber-TSNR (ISNR-20)","")</f>
        <v/>
      </c>
      <c r="J650" s="10">
        <f>IF(H650="NRFC","ISNR20","")</f>
        <v/>
      </c>
      <c r="K650" s="35">
        <f>_xlfn.SINGLE(IF(F650="","",_xlfn.XLOOKUP(F650,purchase!F:F,purchase!N:N,"")))</f>
        <v/>
      </c>
      <c r="L650" s="4" t="n"/>
      <c r="M650" s="86" t="n"/>
      <c r="N650" s="35">
        <f>IF(F650="","",
MAX(0,
_xlfn.XLOOKUP(F650,purchase!F:F,purchase!N:N,"")
-
SUMIFS(L:L,F:F,F650)))</f>
        <v/>
      </c>
      <c r="O650" s="35">
        <f>IF(OR(L650="",M650=""),"",L650-M650)</f>
        <v/>
      </c>
      <c r="P650" s="89">
        <f>_xlfn.SINGLE(IF(F650="","",_xlfn.XLOOKUP(F650,purchase!F:F,purchase!O:O,"")))</f>
        <v/>
      </c>
      <c r="Q650" s="83">
        <f>IF(OR(L650="",M650=""),"",M650/L650)</f>
        <v/>
      </c>
      <c r="R650" s="91">
        <f>IF(OR(P650="",Q650=""),"",Q650-P650)</f>
        <v/>
      </c>
    </row>
    <row r="651">
      <c r="A651" s="25" t="n">
        <v>647</v>
      </c>
      <c r="B651" s="26">
        <f>IF(OR(C651="",F651=""),"",
"PRD-" &amp;
TEXT(DAY(C651),"00") &amp;
CHOOSE(MONTH(C651),"A","B","C","D","E","F","G","H","I","J","K","L") &amp;
TEXT(YEAR(C651),"00") &amp;
"-" &amp;
RIGHT(F651,4))</f>
        <v/>
      </c>
      <c r="C651" s="27" t="n"/>
      <c r="D651" s="26">
        <f>IF(F651="","",_xlfn.XLOOKUP(F651,purchase!F:F,purchase!B:B,""))</f>
        <v/>
      </c>
      <c r="E651" s="26">
        <f>IF(F651="","",_xlfn.XLOOKUP(F651,purchase!F:F,purchase!C:C,""))</f>
        <v/>
      </c>
      <c r="F651" s="4" t="n"/>
      <c r="G651" s="10">
        <f>IF(H651="NRFC","Natural Rubber Field Coagulam","")</f>
        <v/>
      </c>
      <c r="H651" s="10">
        <f>IF(F651="","",_xlfn.XLOOKUP(F651,purchase!F:F,purchase!E:E,""))</f>
        <v/>
      </c>
      <c r="I651" s="10">
        <f>IF(J651="ISNR20","Natural Rubber-TSNR (ISNR-20)","")</f>
        <v/>
      </c>
      <c r="J651" s="10">
        <f>IF(H651="NRFC","ISNR20","")</f>
        <v/>
      </c>
      <c r="K651" s="35">
        <f>_xlfn.SINGLE(IF(F651="","",_xlfn.XLOOKUP(F651,purchase!F:F,purchase!N:N,"")))</f>
        <v/>
      </c>
      <c r="L651" s="4" t="n"/>
      <c r="M651" s="86" t="n"/>
      <c r="N651" s="35">
        <f>IF(F651="","",
MAX(0,
_xlfn.XLOOKUP(F651,purchase!F:F,purchase!N:N,"")
-
SUMIFS(L:L,F:F,F651)))</f>
        <v/>
      </c>
      <c r="O651" s="35">
        <f>IF(OR(L651="",M651=""),"",L651-M651)</f>
        <v/>
      </c>
      <c r="P651" s="89">
        <f>_xlfn.SINGLE(IF(F651="","",_xlfn.XLOOKUP(F651,purchase!F:F,purchase!O:O,"")))</f>
        <v/>
      </c>
      <c r="Q651" s="83">
        <f>IF(OR(L651="",M651=""),"",M651/L651)</f>
        <v/>
      </c>
      <c r="R651" s="91">
        <f>IF(OR(P651="",Q651=""),"",Q651-P651)</f>
        <v/>
      </c>
    </row>
    <row r="652">
      <c r="A652" s="25" t="n">
        <v>648</v>
      </c>
      <c r="B652" s="26">
        <f>IF(OR(C652="",F652=""),"",
"PRD-" &amp;
TEXT(DAY(C652),"00") &amp;
CHOOSE(MONTH(C652),"A","B","C","D","E","F","G","H","I","J","K","L") &amp;
TEXT(YEAR(C652),"00") &amp;
"-" &amp;
RIGHT(F652,4))</f>
        <v/>
      </c>
      <c r="C652" s="27" t="n"/>
      <c r="D652" s="26">
        <f>IF(F652="","",_xlfn.XLOOKUP(F652,purchase!F:F,purchase!B:B,""))</f>
        <v/>
      </c>
      <c r="E652" s="26">
        <f>IF(F652="","",_xlfn.XLOOKUP(F652,purchase!F:F,purchase!C:C,""))</f>
        <v/>
      </c>
      <c r="F652" s="4" t="n"/>
      <c r="G652" s="10">
        <f>IF(H652="NRFC","Natural Rubber Field Coagulam","")</f>
        <v/>
      </c>
      <c r="H652" s="10">
        <f>IF(F652="","",_xlfn.XLOOKUP(F652,purchase!F:F,purchase!E:E,""))</f>
        <v/>
      </c>
      <c r="I652" s="10">
        <f>IF(J652="ISNR20","Natural Rubber-TSNR (ISNR-20)","")</f>
        <v/>
      </c>
      <c r="J652" s="10">
        <f>IF(H652="NRFC","ISNR20","")</f>
        <v/>
      </c>
      <c r="K652" s="35">
        <f>_xlfn.SINGLE(IF(F652="","",_xlfn.XLOOKUP(F652,purchase!F:F,purchase!N:N,"")))</f>
        <v/>
      </c>
      <c r="L652" s="4" t="n"/>
      <c r="M652" s="86" t="n"/>
      <c r="N652" s="35">
        <f>IF(F652="","",
MAX(0,
_xlfn.XLOOKUP(F652,purchase!F:F,purchase!N:N,"")
-
SUMIFS(L:L,F:F,F652)))</f>
        <v/>
      </c>
      <c r="O652" s="35">
        <f>IF(OR(L652="",M652=""),"",L652-M652)</f>
        <v/>
      </c>
      <c r="P652" s="89">
        <f>_xlfn.SINGLE(IF(F652="","",_xlfn.XLOOKUP(F652,purchase!F:F,purchase!O:O,"")))</f>
        <v/>
      </c>
      <c r="Q652" s="83">
        <f>IF(OR(L652="",M652=""),"",M652/L652)</f>
        <v/>
      </c>
      <c r="R652" s="91">
        <f>IF(OR(P652="",Q652=""),"",Q652-P652)</f>
        <v/>
      </c>
    </row>
    <row r="653">
      <c r="A653" s="25" t="n">
        <v>649</v>
      </c>
      <c r="B653" s="26">
        <f>IF(OR(C653="",F653=""),"",
"PRD-" &amp;
TEXT(DAY(C653),"00") &amp;
CHOOSE(MONTH(C653),"A","B","C","D","E","F","G","H","I","J","K","L") &amp;
TEXT(YEAR(C653),"00") &amp;
"-" &amp;
RIGHT(F653,4))</f>
        <v/>
      </c>
      <c r="C653" s="27" t="n"/>
      <c r="D653" s="26">
        <f>IF(F653="","",_xlfn.XLOOKUP(F653,purchase!F:F,purchase!B:B,""))</f>
        <v/>
      </c>
      <c r="E653" s="26">
        <f>IF(F653="","",_xlfn.XLOOKUP(F653,purchase!F:F,purchase!C:C,""))</f>
        <v/>
      </c>
      <c r="F653" s="4" t="n"/>
      <c r="G653" s="10">
        <f>IF(H653="NRFC","Natural Rubber Field Coagulam","")</f>
        <v/>
      </c>
      <c r="H653" s="10">
        <f>IF(F653="","",_xlfn.XLOOKUP(F653,purchase!F:F,purchase!E:E,""))</f>
        <v/>
      </c>
      <c r="I653" s="10">
        <f>IF(J653="ISNR20","Natural Rubber-TSNR (ISNR-20)","")</f>
        <v/>
      </c>
      <c r="J653" s="10">
        <f>IF(H653="NRFC","ISNR20","")</f>
        <v/>
      </c>
      <c r="K653" s="35">
        <f>_xlfn.SINGLE(IF(F653="","",_xlfn.XLOOKUP(F653,purchase!F:F,purchase!N:N,"")))</f>
        <v/>
      </c>
      <c r="L653" s="4" t="n"/>
      <c r="M653" s="86" t="n"/>
      <c r="N653" s="35">
        <f>IF(F653="","",
MAX(0,
_xlfn.XLOOKUP(F653,purchase!F:F,purchase!N:N,"")
-
SUMIFS(L:L,F:F,F653)))</f>
        <v/>
      </c>
      <c r="O653" s="35">
        <f>IF(OR(L653="",M653=""),"",L653-M653)</f>
        <v/>
      </c>
      <c r="P653" s="89">
        <f>_xlfn.SINGLE(IF(F653="","",_xlfn.XLOOKUP(F653,purchase!F:F,purchase!O:O,"")))</f>
        <v/>
      </c>
      <c r="Q653" s="83">
        <f>IF(OR(L653="",M653=""),"",M653/L653)</f>
        <v/>
      </c>
      <c r="R653" s="91">
        <f>IF(OR(P653="",Q653=""),"",Q653-P653)</f>
        <v/>
      </c>
    </row>
    <row r="654">
      <c r="A654" s="25" t="n">
        <v>650</v>
      </c>
      <c r="B654" s="26">
        <f>IF(OR(C654="",F654=""),"",
"PRD-" &amp;
TEXT(DAY(C654),"00") &amp;
CHOOSE(MONTH(C654),"A","B","C","D","E","F","G","H","I","J","K","L") &amp;
TEXT(YEAR(C654),"00") &amp;
"-" &amp;
RIGHT(F654,4))</f>
        <v/>
      </c>
      <c r="C654" s="27" t="n"/>
      <c r="D654" s="26">
        <f>IF(F654="","",_xlfn.XLOOKUP(F654,purchase!F:F,purchase!B:B,""))</f>
        <v/>
      </c>
      <c r="E654" s="26">
        <f>IF(F654="","",_xlfn.XLOOKUP(F654,purchase!F:F,purchase!C:C,""))</f>
        <v/>
      </c>
      <c r="F654" s="4" t="n"/>
      <c r="G654" s="10">
        <f>IF(H654="NRFC","Natural Rubber Field Coagulam","")</f>
        <v/>
      </c>
      <c r="H654" s="10">
        <f>IF(F654="","",_xlfn.XLOOKUP(F654,purchase!F:F,purchase!E:E,""))</f>
        <v/>
      </c>
      <c r="I654" s="10">
        <f>IF(J654="ISNR20","Natural Rubber-TSNR (ISNR-20)","")</f>
        <v/>
      </c>
      <c r="J654" s="10">
        <f>IF(H654="NRFC","ISNR20","")</f>
        <v/>
      </c>
      <c r="K654" s="35">
        <f>_xlfn.SINGLE(IF(F654="","",_xlfn.XLOOKUP(F654,purchase!F:F,purchase!N:N,"")))</f>
        <v/>
      </c>
      <c r="L654" s="4" t="n"/>
      <c r="M654" s="86" t="n"/>
      <c r="N654" s="35">
        <f>IF(F654="","",
MAX(0,
_xlfn.XLOOKUP(F654,purchase!F:F,purchase!N:N,"")
-
SUMIFS(L:L,F:F,F654)))</f>
        <v/>
      </c>
      <c r="O654" s="35">
        <f>IF(OR(L654="",M654=""),"",L654-M654)</f>
        <v/>
      </c>
      <c r="P654" s="89">
        <f>_xlfn.SINGLE(IF(F654="","",_xlfn.XLOOKUP(F654,purchase!F:F,purchase!O:O,"")))</f>
        <v/>
      </c>
      <c r="Q654" s="83">
        <f>IF(OR(L654="",M654=""),"",M654/L654)</f>
        <v/>
      </c>
      <c r="R654" s="91">
        <f>IF(OR(P654="",Q654=""),"",Q654-P654)</f>
        <v/>
      </c>
    </row>
    <row r="655">
      <c r="A655" s="25" t="n">
        <v>651</v>
      </c>
      <c r="B655" s="26">
        <f>IF(OR(C655="",F655=""),"",
"PRD-" &amp;
TEXT(DAY(C655),"00") &amp;
CHOOSE(MONTH(C655),"A","B","C","D","E","F","G","H","I","J","K","L") &amp;
TEXT(YEAR(C655),"00") &amp;
"-" &amp;
RIGHT(F655,4))</f>
        <v/>
      </c>
      <c r="C655" s="27" t="n"/>
      <c r="D655" s="26">
        <f>IF(F655="","",_xlfn.XLOOKUP(F655,purchase!F:F,purchase!B:B,""))</f>
        <v/>
      </c>
      <c r="E655" s="26">
        <f>IF(F655="","",_xlfn.XLOOKUP(F655,purchase!F:F,purchase!C:C,""))</f>
        <v/>
      </c>
      <c r="F655" s="4" t="n"/>
      <c r="G655" s="10">
        <f>IF(H655="NRFC","Natural Rubber Field Coagulam","")</f>
        <v/>
      </c>
      <c r="H655" s="10">
        <f>IF(F655="","",_xlfn.XLOOKUP(F655,purchase!F:F,purchase!E:E,""))</f>
        <v/>
      </c>
      <c r="I655" s="10">
        <f>IF(J655="ISNR20","Natural Rubber-TSNR (ISNR-20)","")</f>
        <v/>
      </c>
      <c r="J655" s="10">
        <f>IF(H655="NRFC","ISNR20","")</f>
        <v/>
      </c>
      <c r="K655" s="35">
        <f>_xlfn.SINGLE(IF(F655="","",_xlfn.XLOOKUP(F655,purchase!F:F,purchase!N:N,"")))</f>
        <v/>
      </c>
      <c r="L655" s="4" t="n"/>
      <c r="M655" s="86" t="n"/>
      <c r="N655" s="35">
        <f>IF(F655="","",
MAX(0,
_xlfn.XLOOKUP(F655,purchase!F:F,purchase!N:N,"")
-
SUMIFS(L:L,F:F,F655)))</f>
        <v/>
      </c>
      <c r="O655" s="35">
        <f>IF(OR(L655="",M655=""),"",L655-M655)</f>
        <v/>
      </c>
      <c r="P655" s="89">
        <f>_xlfn.SINGLE(IF(F655="","",_xlfn.XLOOKUP(F655,purchase!F:F,purchase!O:O,"")))</f>
        <v/>
      </c>
      <c r="Q655" s="83">
        <f>IF(OR(L655="",M655=""),"",M655/L655)</f>
        <v/>
      </c>
      <c r="R655" s="91">
        <f>IF(OR(P655="",Q655=""),"",Q655-P655)</f>
        <v/>
      </c>
    </row>
    <row r="656">
      <c r="A656" s="25" t="n">
        <v>652</v>
      </c>
      <c r="B656" s="26">
        <f>IF(OR(C656="",F656=""),"",
"PRD-" &amp;
TEXT(DAY(C656),"00") &amp;
CHOOSE(MONTH(C656),"A","B","C","D","E","F","G","H","I","J","K","L") &amp;
TEXT(YEAR(C656),"00") &amp;
"-" &amp;
RIGHT(F656,4))</f>
        <v/>
      </c>
      <c r="C656" s="27" t="n"/>
      <c r="D656" s="26">
        <f>IF(F656="","",_xlfn.XLOOKUP(F656,purchase!F:F,purchase!B:B,""))</f>
        <v/>
      </c>
      <c r="E656" s="26">
        <f>IF(F656="","",_xlfn.XLOOKUP(F656,purchase!F:F,purchase!C:C,""))</f>
        <v/>
      </c>
      <c r="F656" s="4" t="n"/>
      <c r="G656" s="10">
        <f>IF(H656="NRFC","Natural Rubber Field Coagulam","")</f>
        <v/>
      </c>
      <c r="H656" s="10">
        <f>IF(F656="","",_xlfn.XLOOKUP(F656,purchase!F:F,purchase!E:E,""))</f>
        <v/>
      </c>
      <c r="I656" s="10">
        <f>IF(J656="ISNR20","Natural Rubber-TSNR (ISNR-20)","")</f>
        <v/>
      </c>
      <c r="J656" s="10">
        <f>IF(H656="NRFC","ISNR20","")</f>
        <v/>
      </c>
      <c r="K656" s="35">
        <f>_xlfn.SINGLE(IF(F656="","",_xlfn.XLOOKUP(F656,purchase!F:F,purchase!N:N,"")))</f>
        <v/>
      </c>
      <c r="L656" s="4" t="n"/>
      <c r="M656" s="86" t="n"/>
      <c r="N656" s="35">
        <f>IF(F656="","",
MAX(0,
_xlfn.XLOOKUP(F656,purchase!F:F,purchase!N:N,"")
-
SUMIFS(L:L,F:F,F656)))</f>
        <v/>
      </c>
      <c r="O656" s="35">
        <f>IF(OR(L656="",M656=""),"",L656-M656)</f>
        <v/>
      </c>
      <c r="P656" s="89">
        <f>_xlfn.SINGLE(IF(F656="","",_xlfn.XLOOKUP(F656,purchase!F:F,purchase!O:O,"")))</f>
        <v/>
      </c>
      <c r="Q656" s="83">
        <f>IF(OR(L656="",M656=""),"",M656/L656)</f>
        <v/>
      </c>
      <c r="R656" s="91">
        <f>IF(OR(P656="",Q656=""),"",Q656-P656)</f>
        <v/>
      </c>
    </row>
    <row r="657">
      <c r="A657" s="25" t="n">
        <v>653</v>
      </c>
      <c r="B657" s="26">
        <f>IF(OR(C657="",F657=""),"",
"PRD-" &amp;
TEXT(DAY(C657),"00") &amp;
CHOOSE(MONTH(C657),"A","B","C","D","E","F","G","H","I","J","K","L") &amp;
TEXT(YEAR(C657),"00") &amp;
"-" &amp;
RIGHT(F657,4))</f>
        <v/>
      </c>
      <c r="C657" s="27" t="n"/>
      <c r="D657" s="26">
        <f>IF(F657="","",_xlfn.XLOOKUP(F657,purchase!F:F,purchase!B:B,""))</f>
        <v/>
      </c>
      <c r="E657" s="26">
        <f>IF(F657="","",_xlfn.XLOOKUP(F657,purchase!F:F,purchase!C:C,""))</f>
        <v/>
      </c>
      <c r="F657" s="4" t="n"/>
      <c r="G657" s="10">
        <f>IF(H657="NRFC","Natural Rubber Field Coagulam","")</f>
        <v/>
      </c>
      <c r="H657" s="10">
        <f>IF(F657="","",_xlfn.XLOOKUP(F657,purchase!F:F,purchase!E:E,""))</f>
        <v/>
      </c>
      <c r="I657" s="10">
        <f>IF(J657="ISNR20","Natural Rubber-TSNR (ISNR-20)","")</f>
        <v/>
      </c>
      <c r="J657" s="10">
        <f>IF(H657="NRFC","ISNR20","")</f>
        <v/>
      </c>
      <c r="K657" s="35">
        <f>_xlfn.SINGLE(IF(F657="","",_xlfn.XLOOKUP(F657,purchase!F:F,purchase!N:N,"")))</f>
        <v/>
      </c>
      <c r="L657" s="4" t="n"/>
      <c r="M657" s="86" t="n"/>
      <c r="N657" s="35">
        <f>IF(F657="","",
MAX(0,
_xlfn.XLOOKUP(F657,purchase!F:F,purchase!N:N,"")
-
SUMIFS(L:L,F:F,F657)))</f>
        <v/>
      </c>
      <c r="O657" s="35">
        <f>IF(OR(L657="",M657=""),"",L657-M657)</f>
        <v/>
      </c>
      <c r="P657" s="89">
        <f>_xlfn.SINGLE(IF(F657="","",_xlfn.XLOOKUP(F657,purchase!F:F,purchase!O:O,"")))</f>
        <v/>
      </c>
      <c r="Q657" s="83">
        <f>IF(OR(L657="",M657=""),"",M657/L657)</f>
        <v/>
      </c>
      <c r="R657" s="91">
        <f>IF(OR(P657="",Q657=""),"",Q657-P657)</f>
        <v/>
      </c>
    </row>
    <row r="658">
      <c r="A658" s="25" t="n">
        <v>654</v>
      </c>
      <c r="B658" s="26">
        <f>IF(OR(C658="",F658=""),"",
"PRD-" &amp;
TEXT(DAY(C658),"00") &amp;
CHOOSE(MONTH(C658),"A","B","C","D","E","F","G","H","I","J","K","L") &amp;
TEXT(YEAR(C658),"00") &amp;
"-" &amp;
RIGHT(F658,4))</f>
        <v/>
      </c>
      <c r="C658" s="27" t="n"/>
      <c r="D658" s="26">
        <f>IF(F658="","",_xlfn.XLOOKUP(F658,purchase!F:F,purchase!B:B,""))</f>
        <v/>
      </c>
      <c r="E658" s="26">
        <f>IF(F658="","",_xlfn.XLOOKUP(F658,purchase!F:F,purchase!C:C,""))</f>
        <v/>
      </c>
      <c r="F658" s="4" t="n"/>
      <c r="G658" s="10">
        <f>IF(H658="NRFC","Natural Rubber Field Coagulam","")</f>
        <v/>
      </c>
      <c r="H658" s="10">
        <f>IF(F658="","",_xlfn.XLOOKUP(F658,purchase!F:F,purchase!E:E,""))</f>
        <v/>
      </c>
      <c r="I658" s="10">
        <f>IF(J658="ISNR20","Natural Rubber-TSNR (ISNR-20)","")</f>
        <v/>
      </c>
      <c r="J658" s="10">
        <f>IF(H658="NRFC","ISNR20","")</f>
        <v/>
      </c>
      <c r="K658" s="35">
        <f>_xlfn.SINGLE(IF(F658="","",_xlfn.XLOOKUP(F658,purchase!F:F,purchase!N:N,"")))</f>
        <v/>
      </c>
      <c r="L658" s="4" t="n"/>
      <c r="M658" s="86" t="n"/>
      <c r="N658" s="35">
        <f>IF(F658="","",
MAX(0,
_xlfn.XLOOKUP(F658,purchase!F:F,purchase!N:N,"")
-
SUMIFS(L:L,F:F,F658)))</f>
        <v/>
      </c>
      <c r="O658" s="35">
        <f>IF(OR(L658="",M658=""),"",L658-M658)</f>
        <v/>
      </c>
      <c r="P658" s="89">
        <f>_xlfn.SINGLE(IF(F658="","",_xlfn.XLOOKUP(F658,purchase!F:F,purchase!O:O,"")))</f>
        <v/>
      </c>
      <c r="Q658" s="83">
        <f>IF(OR(L658="",M658=""),"",M658/L658)</f>
        <v/>
      </c>
      <c r="R658" s="91">
        <f>IF(OR(P658="",Q658=""),"",Q658-P658)</f>
        <v/>
      </c>
    </row>
    <row r="659">
      <c r="A659" s="25" t="n">
        <v>655</v>
      </c>
      <c r="B659" s="26">
        <f>IF(OR(C659="",F659=""),"",
"PRD-" &amp;
TEXT(DAY(C659),"00") &amp;
CHOOSE(MONTH(C659),"A","B","C","D","E","F","G","H","I","J","K","L") &amp;
TEXT(YEAR(C659),"00") &amp;
"-" &amp;
RIGHT(F659,4))</f>
        <v/>
      </c>
      <c r="C659" s="27" t="n"/>
      <c r="D659" s="26">
        <f>IF(F659="","",_xlfn.XLOOKUP(F659,purchase!F:F,purchase!B:B,""))</f>
        <v/>
      </c>
      <c r="E659" s="26">
        <f>IF(F659="","",_xlfn.XLOOKUP(F659,purchase!F:F,purchase!C:C,""))</f>
        <v/>
      </c>
      <c r="F659" s="4" t="n"/>
      <c r="G659" s="10">
        <f>IF(H659="NRFC","Natural Rubber Field Coagulam","")</f>
        <v/>
      </c>
      <c r="H659" s="10">
        <f>IF(F659="","",_xlfn.XLOOKUP(F659,purchase!F:F,purchase!E:E,""))</f>
        <v/>
      </c>
      <c r="I659" s="10">
        <f>IF(J659="ISNR20","Natural Rubber-TSNR (ISNR-20)","")</f>
        <v/>
      </c>
      <c r="J659" s="10">
        <f>IF(H659="NRFC","ISNR20","")</f>
        <v/>
      </c>
      <c r="K659" s="35">
        <f>_xlfn.SINGLE(IF(F659="","",_xlfn.XLOOKUP(F659,purchase!F:F,purchase!N:N,"")))</f>
        <v/>
      </c>
      <c r="L659" s="4" t="n"/>
      <c r="M659" s="86" t="n"/>
      <c r="N659" s="35">
        <f>IF(F659="","",
MAX(0,
_xlfn.XLOOKUP(F659,purchase!F:F,purchase!N:N,"")
-
SUMIFS(L:L,F:F,F659)))</f>
        <v/>
      </c>
      <c r="O659" s="35">
        <f>IF(OR(L659="",M659=""),"",L659-M659)</f>
        <v/>
      </c>
      <c r="P659" s="89">
        <f>_xlfn.SINGLE(IF(F659="","",_xlfn.XLOOKUP(F659,purchase!F:F,purchase!O:O,"")))</f>
        <v/>
      </c>
      <c r="Q659" s="83">
        <f>IF(OR(L659="",M659=""),"",M659/L659)</f>
        <v/>
      </c>
      <c r="R659" s="91">
        <f>IF(OR(P659="",Q659=""),"",Q659-P659)</f>
        <v/>
      </c>
    </row>
    <row r="660">
      <c r="A660" s="25" t="n">
        <v>656</v>
      </c>
      <c r="B660" s="26">
        <f>IF(OR(C660="",F660=""),"",
"PRD-" &amp;
TEXT(DAY(C660),"00") &amp;
CHOOSE(MONTH(C660),"A","B","C","D","E","F","G","H","I","J","K","L") &amp;
TEXT(YEAR(C660),"00") &amp;
"-" &amp;
RIGHT(F660,4))</f>
        <v/>
      </c>
      <c r="C660" s="27" t="n"/>
      <c r="D660" s="26">
        <f>IF(F660="","",_xlfn.XLOOKUP(F660,purchase!F:F,purchase!B:B,""))</f>
        <v/>
      </c>
      <c r="E660" s="26">
        <f>IF(F660="","",_xlfn.XLOOKUP(F660,purchase!F:F,purchase!C:C,""))</f>
        <v/>
      </c>
      <c r="F660" s="4" t="n"/>
      <c r="G660" s="10">
        <f>IF(H660="NRFC","Natural Rubber Field Coagulam","")</f>
        <v/>
      </c>
      <c r="H660" s="10">
        <f>IF(F660="","",_xlfn.XLOOKUP(F660,purchase!F:F,purchase!E:E,""))</f>
        <v/>
      </c>
      <c r="I660" s="10">
        <f>IF(J660="ISNR20","Natural Rubber-TSNR (ISNR-20)","")</f>
        <v/>
      </c>
      <c r="J660" s="10">
        <f>IF(H660="NRFC","ISNR20","")</f>
        <v/>
      </c>
      <c r="K660" s="35">
        <f>_xlfn.SINGLE(IF(F660="","",_xlfn.XLOOKUP(F660,purchase!F:F,purchase!N:N,"")))</f>
        <v/>
      </c>
      <c r="L660" s="4" t="n"/>
      <c r="M660" s="86" t="n"/>
      <c r="N660" s="35">
        <f>IF(F660="","",
MAX(0,
_xlfn.XLOOKUP(F660,purchase!F:F,purchase!N:N,"")
-
SUMIFS(L:L,F:F,F660)))</f>
        <v/>
      </c>
      <c r="O660" s="35">
        <f>IF(OR(L660="",M660=""),"",L660-M660)</f>
        <v/>
      </c>
      <c r="P660" s="89">
        <f>_xlfn.SINGLE(IF(F660="","",_xlfn.XLOOKUP(F660,purchase!F:F,purchase!O:O,"")))</f>
        <v/>
      </c>
      <c r="Q660" s="83">
        <f>IF(OR(L660="",M660=""),"",M660/L660)</f>
        <v/>
      </c>
      <c r="R660" s="91">
        <f>IF(OR(P660="",Q660=""),"",Q660-P660)</f>
        <v/>
      </c>
    </row>
    <row r="661">
      <c r="A661" s="25" t="n">
        <v>657</v>
      </c>
      <c r="B661" s="26">
        <f>IF(OR(C661="",F661=""),"",
"PRD-" &amp;
TEXT(DAY(C661),"00") &amp;
CHOOSE(MONTH(C661),"A","B","C","D","E","F","G","H","I","J","K","L") &amp;
TEXT(YEAR(C661),"00") &amp;
"-" &amp;
RIGHT(F661,4))</f>
        <v/>
      </c>
      <c r="C661" s="27" t="n"/>
      <c r="D661" s="26">
        <f>IF(F661="","",_xlfn.XLOOKUP(F661,purchase!F:F,purchase!B:B,""))</f>
        <v/>
      </c>
      <c r="E661" s="26">
        <f>IF(F661="","",_xlfn.XLOOKUP(F661,purchase!F:F,purchase!C:C,""))</f>
        <v/>
      </c>
      <c r="F661" s="4" t="n"/>
      <c r="G661" s="10">
        <f>IF(H661="NRFC","Natural Rubber Field Coagulam","")</f>
        <v/>
      </c>
      <c r="H661" s="10">
        <f>IF(F661="","",_xlfn.XLOOKUP(F661,purchase!F:F,purchase!E:E,""))</f>
        <v/>
      </c>
      <c r="I661" s="10">
        <f>IF(J661="ISNR20","Natural Rubber-TSNR (ISNR-20)","")</f>
        <v/>
      </c>
      <c r="J661" s="10">
        <f>IF(H661="NRFC","ISNR20","")</f>
        <v/>
      </c>
      <c r="K661" s="35">
        <f>_xlfn.SINGLE(IF(F661="","",_xlfn.XLOOKUP(F661,purchase!F:F,purchase!N:N,"")))</f>
        <v/>
      </c>
      <c r="L661" s="4" t="n"/>
      <c r="M661" s="86" t="n"/>
      <c r="N661" s="35">
        <f>IF(F661="","",
MAX(0,
_xlfn.XLOOKUP(F661,purchase!F:F,purchase!N:N,"")
-
SUMIFS(L:L,F:F,F661)))</f>
        <v/>
      </c>
      <c r="O661" s="35">
        <f>IF(OR(L661="",M661=""),"",L661-M661)</f>
        <v/>
      </c>
      <c r="P661" s="89">
        <f>_xlfn.SINGLE(IF(F661="","",_xlfn.XLOOKUP(F661,purchase!F:F,purchase!O:O,"")))</f>
        <v/>
      </c>
      <c r="Q661" s="83">
        <f>IF(OR(L661="",M661=""),"",M661/L661)</f>
        <v/>
      </c>
      <c r="R661" s="91">
        <f>IF(OR(P661="",Q661=""),"",Q661-P661)</f>
        <v/>
      </c>
    </row>
    <row r="662">
      <c r="A662" s="25" t="n">
        <v>658</v>
      </c>
      <c r="B662" s="26">
        <f>IF(OR(C662="",F662=""),"",
"PRD-" &amp;
TEXT(DAY(C662),"00") &amp;
CHOOSE(MONTH(C662),"A","B","C","D","E","F","G","H","I","J","K","L") &amp;
TEXT(YEAR(C662),"00") &amp;
"-" &amp;
RIGHT(F662,4))</f>
        <v/>
      </c>
      <c r="C662" s="27" t="n"/>
      <c r="D662" s="26">
        <f>IF(F662="","",_xlfn.XLOOKUP(F662,purchase!F:F,purchase!B:B,""))</f>
        <v/>
      </c>
      <c r="E662" s="26">
        <f>IF(F662="","",_xlfn.XLOOKUP(F662,purchase!F:F,purchase!C:C,""))</f>
        <v/>
      </c>
      <c r="F662" s="4" t="n"/>
      <c r="G662" s="10">
        <f>IF(H662="NRFC","Natural Rubber Field Coagulam","")</f>
        <v/>
      </c>
      <c r="H662" s="10">
        <f>IF(F662="","",_xlfn.XLOOKUP(F662,purchase!F:F,purchase!E:E,""))</f>
        <v/>
      </c>
      <c r="I662" s="10">
        <f>IF(J662="ISNR20","Natural Rubber-TSNR (ISNR-20)","")</f>
        <v/>
      </c>
      <c r="J662" s="10">
        <f>IF(H662="NRFC","ISNR20","")</f>
        <v/>
      </c>
      <c r="K662" s="35">
        <f>_xlfn.SINGLE(IF(F662="","",_xlfn.XLOOKUP(F662,purchase!F:F,purchase!N:N,"")))</f>
        <v/>
      </c>
      <c r="L662" s="4" t="n"/>
      <c r="M662" s="86" t="n"/>
      <c r="N662" s="35">
        <f>IF(F662="","",
MAX(0,
_xlfn.XLOOKUP(F662,purchase!F:F,purchase!N:N,"")
-
SUMIFS(L:L,F:F,F662)))</f>
        <v/>
      </c>
      <c r="O662" s="35">
        <f>IF(OR(L662="",M662=""),"",L662-M662)</f>
        <v/>
      </c>
      <c r="P662" s="89">
        <f>_xlfn.SINGLE(IF(F662="","",_xlfn.XLOOKUP(F662,purchase!F:F,purchase!O:O,"")))</f>
        <v/>
      </c>
      <c r="Q662" s="83">
        <f>IF(OR(L662="",M662=""),"",M662/L662)</f>
        <v/>
      </c>
      <c r="R662" s="91">
        <f>IF(OR(P662="",Q662=""),"",Q662-P662)</f>
        <v/>
      </c>
    </row>
    <row r="663">
      <c r="A663" s="25" t="n">
        <v>659</v>
      </c>
      <c r="B663" s="26">
        <f>IF(OR(C663="",F663=""),"",
"PRD-" &amp;
TEXT(DAY(C663),"00") &amp;
CHOOSE(MONTH(C663),"A","B","C","D","E","F","G","H","I","J","K","L") &amp;
TEXT(YEAR(C663),"00") &amp;
"-" &amp;
RIGHT(F663,4))</f>
        <v/>
      </c>
      <c r="C663" s="27" t="n"/>
      <c r="D663" s="26">
        <f>IF(F663="","",_xlfn.XLOOKUP(F663,purchase!F:F,purchase!B:B,""))</f>
        <v/>
      </c>
      <c r="E663" s="26">
        <f>IF(F663="","",_xlfn.XLOOKUP(F663,purchase!F:F,purchase!C:C,""))</f>
        <v/>
      </c>
      <c r="F663" s="4" t="n"/>
      <c r="G663" s="10">
        <f>IF(H663="NRFC","Natural Rubber Field Coagulam","")</f>
        <v/>
      </c>
      <c r="H663" s="10">
        <f>IF(F663="","",_xlfn.XLOOKUP(F663,purchase!F:F,purchase!E:E,""))</f>
        <v/>
      </c>
      <c r="I663" s="10">
        <f>IF(J663="ISNR20","Natural Rubber-TSNR (ISNR-20)","")</f>
        <v/>
      </c>
      <c r="J663" s="10">
        <f>IF(H663="NRFC","ISNR20","")</f>
        <v/>
      </c>
      <c r="K663" s="35">
        <f>_xlfn.SINGLE(IF(F663="","",_xlfn.XLOOKUP(F663,purchase!F:F,purchase!N:N,"")))</f>
        <v/>
      </c>
      <c r="L663" s="4" t="n"/>
      <c r="M663" s="86" t="n"/>
      <c r="N663" s="35">
        <f>IF(F663="","",
MAX(0,
_xlfn.XLOOKUP(F663,purchase!F:F,purchase!N:N,"")
-
SUMIFS(L:L,F:F,F663)))</f>
        <v/>
      </c>
      <c r="O663" s="35">
        <f>IF(OR(L663="",M663=""),"",L663-M663)</f>
        <v/>
      </c>
      <c r="P663" s="89">
        <f>_xlfn.SINGLE(IF(F663="","",_xlfn.XLOOKUP(F663,purchase!F:F,purchase!O:O,"")))</f>
        <v/>
      </c>
      <c r="Q663" s="83">
        <f>IF(OR(L663="",M663=""),"",M663/L663)</f>
        <v/>
      </c>
      <c r="R663" s="91">
        <f>IF(OR(P663="",Q663=""),"",Q663-P663)</f>
        <v/>
      </c>
    </row>
    <row r="664">
      <c r="A664" s="25" t="n">
        <v>660</v>
      </c>
      <c r="B664" s="26">
        <f>IF(OR(C664="",F664=""),"",
"PRD-" &amp;
TEXT(DAY(C664),"00") &amp;
CHOOSE(MONTH(C664),"A","B","C","D","E","F","G","H","I","J","K","L") &amp;
TEXT(YEAR(C664),"00") &amp;
"-" &amp;
RIGHT(F664,4))</f>
        <v/>
      </c>
      <c r="C664" s="27" t="n"/>
      <c r="D664" s="26">
        <f>IF(F664="","",_xlfn.XLOOKUP(F664,purchase!F:F,purchase!B:B,""))</f>
        <v/>
      </c>
      <c r="E664" s="26">
        <f>IF(F664="","",_xlfn.XLOOKUP(F664,purchase!F:F,purchase!C:C,""))</f>
        <v/>
      </c>
      <c r="F664" s="4" t="n"/>
      <c r="G664" s="10">
        <f>IF(H664="NRFC","Natural Rubber Field Coagulam","")</f>
        <v/>
      </c>
      <c r="H664" s="10">
        <f>IF(F664="","",_xlfn.XLOOKUP(F664,purchase!F:F,purchase!E:E,""))</f>
        <v/>
      </c>
      <c r="I664" s="10">
        <f>IF(J664="ISNR20","Natural Rubber-TSNR (ISNR-20)","")</f>
        <v/>
      </c>
      <c r="J664" s="10">
        <f>IF(H664="NRFC","ISNR20","")</f>
        <v/>
      </c>
      <c r="K664" s="35">
        <f>_xlfn.SINGLE(IF(F664="","",_xlfn.XLOOKUP(F664,purchase!F:F,purchase!N:N,"")))</f>
        <v/>
      </c>
      <c r="L664" s="4" t="n"/>
      <c r="M664" s="86" t="n"/>
      <c r="N664" s="35">
        <f>IF(F664="","",
MAX(0,
_xlfn.XLOOKUP(F664,purchase!F:F,purchase!N:N,"")
-
SUMIFS(L:L,F:F,F664)))</f>
        <v/>
      </c>
      <c r="O664" s="35">
        <f>IF(OR(L664="",M664=""),"",L664-M664)</f>
        <v/>
      </c>
      <c r="P664" s="89">
        <f>_xlfn.SINGLE(IF(F664="","",_xlfn.XLOOKUP(F664,purchase!F:F,purchase!O:O,"")))</f>
        <v/>
      </c>
      <c r="Q664" s="83">
        <f>IF(OR(L664="",M664=""),"",M664/L664)</f>
        <v/>
      </c>
      <c r="R664" s="91">
        <f>IF(OR(P664="",Q664=""),"",Q664-P664)</f>
        <v/>
      </c>
    </row>
    <row r="665">
      <c r="A665" s="25" t="n">
        <v>661</v>
      </c>
      <c r="B665" s="26">
        <f>IF(OR(C665="",F665=""),"",
"PRD-" &amp;
TEXT(DAY(C665),"00") &amp;
CHOOSE(MONTH(C665),"A","B","C","D","E","F","G","H","I","J","K","L") &amp;
TEXT(YEAR(C665),"00") &amp;
"-" &amp;
RIGHT(F665,4))</f>
        <v/>
      </c>
      <c r="C665" s="27" t="n"/>
      <c r="D665" s="26">
        <f>IF(F665="","",_xlfn.XLOOKUP(F665,purchase!F:F,purchase!B:B,""))</f>
        <v/>
      </c>
      <c r="E665" s="26">
        <f>IF(F665="","",_xlfn.XLOOKUP(F665,purchase!F:F,purchase!C:C,""))</f>
        <v/>
      </c>
      <c r="F665" s="4" t="n"/>
      <c r="G665" s="10">
        <f>IF(H665="NRFC","Natural Rubber Field Coagulam","")</f>
        <v/>
      </c>
      <c r="H665" s="10">
        <f>IF(F665="","",_xlfn.XLOOKUP(F665,purchase!F:F,purchase!E:E,""))</f>
        <v/>
      </c>
      <c r="I665" s="10">
        <f>IF(J665="ISNR20","Natural Rubber-TSNR (ISNR-20)","")</f>
        <v/>
      </c>
      <c r="J665" s="10">
        <f>IF(H665="NRFC","ISNR20","")</f>
        <v/>
      </c>
      <c r="K665" s="35">
        <f>_xlfn.SINGLE(IF(F665="","",_xlfn.XLOOKUP(F665,purchase!F:F,purchase!N:N,"")))</f>
        <v/>
      </c>
      <c r="L665" s="4" t="n"/>
      <c r="M665" s="86" t="n"/>
      <c r="N665" s="35">
        <f>IF(F665="","",
MAX(0,
_xlfn.XLOOKUP(F665,purchase!F:F,purchase!N:N,"")
-
SUMIFS(L:L,F:F,F665)))</f>
        <v/>
      </c>
      <c r="O665" s="35">
        <f>IF(OR(L665="",M665=""),"",L665-M665)</f>
        <v/>
      </c>
      <c r="P665" s="89">
        <f>_xlfn.SINGLE(IF(F665="","",_xlfn.XLOOKUP(F665,purchase!F:F,purchase!O:O,"")))</f>
        <v/>
      </c>
      <c r="Q665" s="83">
        <f>IF(OR(L665="",M665=""),"",M665/L665)</f>
        <v/>
      </c>
      <c r="R665" s="91">
        <f>IF(OR(P665="",Q665=""),"",Q665-P665)</f>
        <v/>
      </c>
    </row>
    <row r="666">
      <c r="A666" s="25" t="n">
        <v>662</v>
      </c>
      <c r="B666" s="26">
        <f>IF(OR(C666="",F666=""),"",
"PRD-" &amp;
TEXT(DAY(C666),"00") &amp;
CHOOSE(MONTH(C666),"A","B","C","D","E","F","G","H","I","J","K","L") &amp;
TEXT(YEAR(C666),"00") &amp;
"-" &amp;
RIGHT(F666,4))</f>
        <v/>
      </c>
      <c r="C666" s="27" t="n"/>
      <c r="D666" s="26">
        <f>IF(F666="","",_xlfn.XLOOKUP(F666,purchase!F:F,purchase!B:B,""))</f>
        <v/>
      </c>
      <c r="E666" s="26">
        <f>IF(F666="","",_xlfn.XLOOKUP(F666,purchase!F:F,purchase!C:C,""))</f>
        <v/>
      </c>
      <c r="F666" s="4" t="n"/>
      <c r="G666" s="10">
        <f>IF(H666="NRFC","Natural Rubber Field Coagulam","")</f>
        <v/>
      </c>
      <c r="H666" s="10">
        <f>IF(F666="","",_xlfn.XLOOKUP(F666,purchase!F:F,purchase!E:E,""))</f>
        <v/>
      </c>
      <c r="I666" s="10">
        <f>IF(J666="ISNR20","Natural Rubber-TSNR (ISNR-20)","")</f>
        <v/>
      </c>
      <c r="J666" s="10">
        <f>IF(H666="NRFC","ISNR20","")</f>
        <v/>
      </c>
      <c r="K666" s="35">
        <f>_xlfn.SINGLE(IF(F666="","",_xlfn.XLOOKUP(F666,purchase!F:F,purchase!N:N,"")))</f>
        <v/>
      </c>
      <c r="L666" s="4" t="n"/>
      <c r="M666" s="86" t="n"/>
      <c r="N666" s="35">
        <f>IF(F666="","",
MAX(0,
_xlfn.XLOOKUP(F666,purchase!F:F,purchase!N:N,"")
-
SUMIFS(L:L,F:F,F666)))</f>
        <v/>
      </c>
      <c r="O666" s="35">
        <f>IF(OR(L666="",M666=""),"",L666-M666)</f>
        <v/>
      </c>
      <c r="P666" s="89">
        <f>_xlfn.SINGLE(IF(F666="","",_xlfn.XLOOKUP(F666,purchase!F:F,purchase!O:O,"")))</f>
        <v/>
      </c>
      <c r="Q666" s="83">
        <f>IF(OR(L666="",M666=""),"",M666/L666)</f>
        <v/>
      </c>
      <c r="R666" s="91">
        <f>IF(OR(P666="",Q666=""),"",Q666-P666)</f>
        <v/>
      </c>
    </row>
    <row r="667">
      <c r="A667" s="25" t="n">
        <v>663</v>
      </c>
      <c r="B667" s="26">
        <f>IF(OR(C667="",F667=""),"",
"PRD-" &amp;
TEXT(DAY(C667),"00") &amp;
CHOOSE(MONTH(C667),"A","B","C","D","E","F","G","H","I","J","K","L") &amp;
TEXT(YEAR(C667),"00") &amp;
"-" &amp;
RIGHT(F667,4))</f>
        <v/>
      </c>
      <c r="C667" s="27" t="n"/>
      <c r="D667" s="26">
        <f>IF(F667="","",_xlfn.XLOOKUP(F667,purchase!F:F,purchase!B:B,""))</f>
        <v/>
      </c>
      <c r="E667" s="26">
        <f>IF(F667="","",_xlfn.XLOOKUP(F667,purchase!F:F,purchase!C:C,""))</f>
        <v/>
      </c>
      <c r="F667" s="4" t="n"/>
      <c r="G667" s="10">
        <f>IF(H667="NRFC","Natural Rubber Field Coagulam","")</f>
        <v/>
      </c>
      <c r="H667" s="10">
        <f>IF(F667="","",_xlfn.XLOOKUP(F667,purchase!F:F,purchase!E:E,""))</f>
        <v/>
      </c>
      <c r="I667" s="10">
        <f>IF(J667="ISNR20","Natural Rubber-TSNR (ISNR-20)","")</f>
        <v/>
      </c>
      <c r="J667" s="10">
        <f>IF(H667="NRFC","ISNR20","")</f>
        <v/>
      </c>
      <c r="K667" s="35">
        <f>_xlfn.SINGLE(IF(F667="","",_xlfn.XLOOKUP(F667,purchase!F:F,purchase!N:N,"")))</f>
        <v/>
      </c>
      <c r="L667" s="4" t="n"/>
      <c r="M667" s="86" t="n"/>
      <c r="N667" s="35">
        <f>IF(F667="","",
MAX(0,
_xlfn.XLOOKUP(F667,purchase!F:F,purchase!N:N,"")
-
SUMIFS(L:L,F:F,F667)))</f>
        <v/>
      </c>
      <c r="O667" s="35">
        <f>IF(OR(L667="",M667=""),"",L667-M667)</f>
        <v/>
      </c>
      <c r="P667" s="89">
        <f>_xlfn.SINGLE(IF(F667="","",_xlfn.XLOOKUP(F667,purchase!F:F,purchase!O:O,"")))</f>
        <v/>
      </c>
      <c r="Q667" s="83">
        <f>IF(OR(L667="",M667=""),"",M667/L667)</f>
        <v/>
      </c>
      <c r="R667" s="91">
        <f>IF(OR(P667="",Q667=""),"",Q667-P667)</f>
        <v/>
      </c>
    </row>
    <row r="668">
      <c r="A668" s="25" t="n">
        <v>664</v>
      </c>
      <c r="B668" s="26">
        <f>IF(OR(C668="",F668=""),"",
"PRD-" &amp;
TEXT(DAY(C668),"00") &amp;
CHOOSE(MONTH(C668),"A","B","C","D","E","F","G","H","I","J","K","L") &amp;
TEXT(YEAR(C668),"00") &amp;
"-" &amp;
RIGHT(F668,4))</f>
        <v/>
      </c>
      <c r="C668" s="27" t="n"/>
      <c r="D668" s="26">
        <f>IF(F668="","",_xlfn.XLOOKUP(F668,purchase!F:F,purchase!B:B,""))</f>
        <v/>
      </c>
      <c r="E668" s="26">
        <f>IF(F668="","",_xlfn.XLOOKUP(F668,purchase!F:F,purchase!C:C,""))</f>
        <v/>
      </c>
      <c r="F668" s="4" t="n"/>
      <c r="G668" s="10">
        <f>IF(H668="NRFC","Natural Rubber Field Coagulam","")</f>
        <v/>
      </c>
      <c r="H668" s="10">
        <f>IF(F668="","",_xlfn.XLOOKUP(F668,purchase!F:F,purchase!E:E,""))</f>
        <v/>
      </c>
      <c r="I668" s="10">
        <f>IF(J668="ISNR20","Natural Rubber-TSNR (ISNR-20)","")</f>
        <v/>
      </c>
      <c r="J668" s="10">
        <f>IF(H668="NRFC","ISNR20","")</f>
        <v/>
      </c>
      <c r="K668" s="35">
        <f>_xlfn.SINGLE(IF(F668="","",_xlfn.XLOOKUP(F668,purchase!F:F,purchase!N:N,"")))</f>
        <v/>
      </c>
      <c r="L668" s="4" t="n"/>
      <c r="M668" s="86" t="n"/>
      <c r="N668" s="35">
        <f>IF(F668="","",
MAX(0,
_xlfn.XLOOKUP(F668,purchase!F:F,purchase!N:N,"")
-
SUMIFS(L:L,F:F,F668)))</f>
        <v/>
      </c>
      <c r="O668" s="35">
        <f>IF(OR(L668="",M668=""),"",L668-M668)</f>
        <v/>
      </c>
      <c r="P668" s="89">
        <f>_xlfn.SINGLE(IF(F668="","",_xlfn.XLOOKUP(F668,purchase!F:F,purchase!O:O,"")))</f>
        <v/>
      </c>
      <c r="Q668" s="83">
        <f>IF(OR(L668="",M668=""),"",M668/L668)</f>
        <v/>
      </c>
      <c r="R668" s="91">
        <f>IF(OR(P668="",Q668=""),"",Q668-P668)</f>
        <v/>
      </c>
    </row>
    <row r="669">
      <c r="A669" s="25" t="n">
        <v>665</v>
      </c>
      <c r="B669" s="26">
        <f>IF(OR(C669="",F669=""),"",
"PRD-" &amp;
TEXT(DAY(C669),"00") &amp;
CHOOSE(MONTH(C669),"A","B","C","D","E","F","G","H","I","J","K","L") &amp;
TEXT(YEAR(C669),"00") &amp;
"-" &amp;
RIGHT(F669,4))</f>
        <v/>
      </c>
      <c r="C669" s="27" t="n"/>
      <c r="D669" s="26">
        <f>IF(F669="","",_xlfn.XLOOKUP(F669,purchase!F:F,purchase!B:B,""))</f>
        <v/>
      </c>
      <c r="E669" s="26">
        <f>IF(F669="","",_xlfn.XLOOKUP(F669,purchase!F:F,purchase!C:C,""))</f>
        <v/>
      </c>
      <c r="F669" s="4" t="n"/>
      <c r="G669" s="10">
        <f>IF(H669="NRFC","Natural Rubber Field Coagulam","")</f>
        <v/>
      </c>
      <c r="H669" s="10">
        <f>IF(F669="","",_xlfn.XLOOKUP(F669,purchase!F:F,purchase!E:E,""))</f>
        <v/>
      </c>
      <c r="I669" s="10">
        <f>IF(J669="ISNR20","Natural Rubber-TSNR (ISNR-20)","")</f>
        <v/>
      </c>
      <c r="J669" s="10">
        <f>IF(H669="NRFC","ISNR20","")</f>
        <v/>
      </c>
      <c r="K669" s="35">
        <f>_xlfn.SINGLE(IF(F669="","",_xlfn.XLOOKUP(F669,purchase!F:F,purchase!N:N,"")))</f>
        <v/>
      </c>
      <c r="L669" s="4" t="n"/>
      <c r="M669" s="86" t="n"/>
      <c r="N669" s="35">
        <f>IF(F669="","",
MAX(0,
_xlfn.XLOOKUP(F669,purchase!F:F,purchase!N:N,"")
-
SUMIFS(L:L,F:F,F669)))</f>
        <v/>
      </c>
      <c r="O669" s="35">
        <f>IF(OR(L669="",M669=""),"",L669-M669)</f>
        <v/>
      </c>
      <c r="P669" s="89">
        <f>_xlfn.SINGLE(IF(F669="","",_xlfn.XLOOKUP(F669,purchase!F:F,purchase!O:O,"")))</f>
        <v/>
      </c>
      <c r="Q669" s="83">
        <f>IF(OR(L669="",M669=""),"",M669/L669)</f>
        <v/>
      </c>
      <c r="R669" s="91">
        <f>IF(OR(P669="",Q669=""),"",Q669-P669)</f>
        <v/>
      </c>
    </row>
    <row r="670">
      <c r="A670" s="25" t="n">
        <v>666</v>
      </c>
      <c r="B670" s="26">
        <f>IF(OR(C670="",F670=""),"",
"PRD-" &amp;
TEXT(DAY(C670),"00") &amp;
CHOOSE(MONTH(C670),"A","B","C","D","E","F","G","H","I","J","K","L") &amp;
TEXT(YEAR(C670),"00") &amp;
"-" &amp;
RIGHT(F670,4))</f>
        <v/>
      </c>
      <c r="C670" s="27" t="n"/>
      <c r="D670" s="26">
        <f>IF(F670="","",_xlfn.XLOOKUP(F670,purchase!F:F,purchase!B:B,""))</f>
        <v/>
      </c>
      <c r="E670" s="26">
        <f>IF(F670="","",_xlfn.XLOOKUP(F670,purchase!F:F,purchase!C:C,""))</f>
        <v/>
      </c>
      <c r="F670" s="4" t="n"/>
      <c r="G670" s="10">
        <f>IF(H670="NRFC","Natural Rubber Field Coagulam","")</f>
        <v/>
      </c>
      <c r="H670" s="10">
        <f>IF(F670="","",_xlfn.XLOOKUP(F670,purchase!F:F,purchase!E:E,""))</f>
        <v/>
      </c>
      <c r="I670" s="10">
        <f>IF(J670="ISNR20","Natural Rubber-TSNR (ISNR-20)","")</f>
        <v/>
      </c>
      <c r="J670" s="10">
        <f>IF(H670="NRFC","ISNR20","")</f>
        <v/>
      </c>
      <c r="K670" s="35">
        <f>_xlfn.SINGLE(IF(F670="","",_xlfn.XLOOKUP(F670,purchase!F:F,purchase!N:N,"")))</f>
        <v/>
      </c>
      <c r="L670" s="4" t="n"/>
      <c r="M670" s="86" t="n"/>
      <c r="N670" s="35">
        <f>IF(F670="","",
MAX(0,
_xlfn.XLOOKUP(F670,purchase!F:F,purchase!N:N,"")
-
SUMIFS(L:L,F:F,F670)))</f>
        <v/>
      </c>
      <c r="O670" s="35">
        <f>IF(OR(L670="",M670=""),"",L670-M670)</f>
        <v/>
      </c>
      <c r="P670" s="89">
        <f>_xlfn.SINGLE(IF(F670="","",_xlfn.XLOOKUP(F670,purchase!F:F,purchase!O:O,"")))</f>
        <v/>
      </c>
      <c r="Q670" s="83">
        <f>IF(OR(L670="",M670=""),"",M670/L670)</f>
        <v/>
      </c>
      <c r="R670" s="91">
        <f>IF(OR(P670="",Q670=""),"",Q670-P670)</f>
        <v/>
      </c>
    </row>
    <row r="671">
      <c r="A671" s="25" t="n">
        <v>667</v>
      </c>
      <c r="B671" s="26">
        <f>IF(OR(C671="",F671=""),"",
"PRD-" &amp;
TEXT(DAY(C671),"00") &amp;
CHOOSE(MONTH(C671),"A","B","C","D","E","F","G","H","I","J","K","L") &amp;
TEXT(YEAR(C671),"00") &amp;
"-" &amp;
RIGHT(F671,4))</f>
        <v/>
      </c>
      <c r="C671" s="27" t="n"/>
      <c r="D671" s="26">
        <f>IF(F671="","",_xlfn.XLOOKUP(F671,purchase!F:F,purchase!B:B,""))</f>
        <v/>
      </c>
      <c r="E671" s="26">
        <f>IF(F671="","",_xlfn.XLOOKUP(F671,purchase!F:F,purchase!C:C,""))</f>
        <v/>
      </c>
      <c r="F671" s="4" t="n"/>
      <c r="G671" s="10">
        <f>IF(H671="NRFC","Natural Rubber Field Coagulam","")</f>
        <v/>
      </c>
      <c r="H671" s="10">
        <f>IF(F671="","",_xlfn.XLOOKUP(F671,purchase!F:F,purchase!E:E,""))</f>
        <v/>
      </c>
      <c r="I671" s="10">
        <f>IF(J671="ISNR20","Natural Rubber-TSNR (ISNR-20)","")</f>
        <v/>
      </c>
      <c r="J671" s="10">
        <f>IF(H671="NRFC","ISNR20","")</f>
        <v/>
      </c>
      <c r="K671" s="35">
        <f>_xlfn.SINGLE(IF(F671="","",_xlfn.XLOOKUP(F671,purchase!F:F,purchase!N:N,"")))</f>
        <v/>
      </c>
      <c r="L671" s="4" t="n"/>
      <c r="M671" s="86" t="n"/>
      <c r="N671" s="35">
        <f>IF(F671="","",
MAX(0,
_xlfn.XLOOKUP(F671,purchase!F:F,purchase!N:N,"")
-
SUMIFS(L:L,F:F,F671)))</f>
        <v/>
      </c>
      <c r="O671" s="35">
        <f>IF(OR(L671="",M671=""),"",L671-M671)</f>
        <v/>
      </c>
      <c r="P671" s="89">
        <f>_xlfn.SINGLE(IF(F671="","",_xlfn.XLOOKUP(F671,purchase!F:F,purchase!O:O,"")))</f>
        <v/>
      </c>
      <c r="Q671" s="83">
        <f>IF(OR(L671="",M671=""),"",M671/L671)</f>
        <v/>
      </c>
      <c r="R671" s="91">
        <f>IF(OR(P671="",Q671=""),"",Q671-P671)</f>
        <v/>
      </c>
    </row>
    <row r="672">
      <c r="A672" s="25" t="n">
        <v>668</v>
      </c>
      <c r="B672" s="26">
        <f>IF(OR(C672="",F672=""),"",
"PRD-" &amp;
TEXT(DAY(C672),"00") &amp;
CHOOSE(MONTH(C672),"A","B","C","D","E","F","G","H","I","J","K","L") &amp;
TEXT(YEAR(C672),"00") &amp;
"-" &amp;
RIGHT(F672,4))</f>
        <v/>
      </c>
      <c r="C672" s="27" t="n"/>
      <c r="D672" s="26">
        <f>IF(F672="","",_xlfn.XLOOKUP(F672,purchase!F:F,purchase!B:B,""))</f>
        <v/>
      </c>
      <c r="E672" s="26">
        <f>IF(F672="","",_xlfn.XLOOKUP(F672,purchase!F:F,purchase!C:C,""))</f>
        <v/>
      </c>
      <c r="F672" s="4" t="n"/>
      <c r="G672" s="10">
        <f>IF(H672="NRFC","Natural Rubber Field Coagulam","")</f>
        <v/>
      </c>
      <c r="H672" s="10">
        <f>IF(F672="","",_xlfn.XLOOKUP(F672,purchase!F:F,purchase!E:E,""))</f>
        <v/>
      </c>
      <c r="I672" s="10">
        <f>IF(J672="ISNR20","Natural Rubber-TSNR (ISNR-20)","")</f>
        <v/>
      </c>
      <c r="J672" s="10">
        <f>IF(H672="NRFC","ISNR20","")</f>
        <v/>
      </c>
      <c r="K672" s="35">
        <f>_xlfn.SINGLE(IF(F672="","",_xlfn.XLOOKUP(F672,purchase!F:F,purchase!N:N,"")))</f>
        <v/>
      </c>
      <c r="L672" s="4" t="n"/>
      <c r="M672" s="86" t="n"/>
      <c r="N672" s="35">
        <f>IF(F672="","",
MAX(0,
_xlfn.XLOOKUP(F672,purchase!F:F,purchase!N:N,"")
-
SUMIFS(L:L,F:F,F672)))</f>
        <v/>
      </c>
      <c r="O672" s="35">
        <f>IF(OR(L672="",M672=""),"",L672-M672)</f>
        <v/>
      </c>
      <c r="P672" s="89">
        <f>_xlfn.SINGLE(IF(F672="","",_xlfn.XLOOKUP(F672,purchase!F:F,purchase!O:O,"")))</f>
        <v/>
      </c>
      <c r="Q672" s="83">
        <f>IF(OR(L672="",M672=""),"",M672/L672)</f>
        <v/>
      </c>
      <c r="R672" s="91">
        <f>IF(OR(P672="",Q672=""),"",Q672-P672)</f>
        <v/>
      </c>
    </row>
    <row r="673">
      <c r="A673" s="25" t="n">
        <v>669</v>
      </c>
      <c r="B673" s="26">
        <f>IF(OR(C673="",F673=""),"",
"PRD-" &amp;
TEXT(DAY(C673),"00") &amp;
CHOOSE(MONTH(C673),"A","B","C","D","E","F","G","H","I","J","K","L") &amp;
TEXT(YEAR(C673),"00") &amp;
"-" &amp;
RIGHT(F673,4))</f>
        <v/>
      </c>
      <c r="C673" s="27" t="n"/>
      <c r="D673" s="26">
        <f>IF(F673="","",_xlfn.XLOOKUP(F673,purchase!F:F,purchase!B:B,""))</f>
        <v/>
      </c>
      <c r="E673" s="26">
        <f>IF(F673="","",_xlfn.XLOOKUP(F673,purchase!F:F,purchase!C:C,""))</f>
        <v/>
      </c>
      <c r="F673" s="4" t="n"/>
      <c r="G673" s="10">
        <f>IF(H673="NRFC","Natural Rubber Field Coagulam","")</f>
        <v/>
      </c>
      <c r="H673" s="10">
        <f>IF(F673="","",_xlfn.XLOOKUP(F673,purchase!F:F,purchase!E:E,""))</f>
        <v/>
      </c>
      <c r="I673" s="10">
        <f>IF(J673="ISNR20","Natural Rubber-TSNR (ISNR-20)","")</f>
        <v/>
      </c>
      <c r="J673" s="10">
        <f>IF(H673="NRFC","ISNR20","")</f>
        <v/>
      </c>
      <c r="K673" s="35">
        <f>_xlfn.SINGLE(IF(F673="","",_xlfn.XLOOKUP(F673,purchase!F:F,purchase!N:N,"")))</f>
        <v/>
      </c>
      <c r="L673" s="4" t="n"/>
      <c r="M673" s="86" t="n"/>
      <c r="N673" s="35">
        <f>IF(F673="","",
MAX(0,
_xlfn.XLOOKUP(F673,purchase!F:F,purchase!N:N,"")
-
SUMIFS(L:L,F:F,F673)))</f>
        <v/>
      </c>
      <c r="O673" s="35">
        <f>IF(OR(L673="",M673=""),"",L673-M673)</f>
        <v/>
      </c>
      <c r="P673" s="89">
        <f>_xlfn.SINGLE(IF(F673="","",_xlfn.XLOOKUP(F673,purchase!F:F,purchase!O:O,"")))</f>
        <v/>
      </c>
      <c r="Q673" s="83">
        <f>IF(OR(L673="",M673=""),"",M673/L673)</f>
        <v/>
      </c>
      <c r="R673" s="91">
        <f>IF(OR(P673="",Q673=""),"",Q673-P673)</f>
        <v/>
      </c>
    </row>
    <row r="674">
      <c r="A674" s="25" t="n">
        <v>670</v>
      </c>
      <c r="B674" s="26">
        <f>IF(OR(C674="",F674=""),"",
"PRD-" &amp;
TEXT(DAY(C674),"00") &amp;
CHOOSE(MONTH(C674),"A","B","C","D","E","F","G","H","I","J","K","L") &amp;
TEXT(YEAR(C674),"00") &amp;
"-" &amp;
RIGHT(F674,4))</f>
        <v/>
      </c>
      <c r="C674" s="27" t="n"/>
      <c r="D674" s="26">
        <f>IF(F674="","",_xlfn.XLOOKUP(F674,purchase!F:F,purchase!B:B,""))</f>
        <v/>
      </c>
      <c r="E674" s="26">
        <f>IF(F674="","",_xlfn.XLOOKUP(F674,purchase!F:F,purchase!C:C,""))</f>
        <v/>
      </c>
      <c r="F674" s="4" t="n"/>
      <c r="G674" s="10">
        <f>IF(H674="NRFC","Natural Rubber Field Coagulam","")</f>
        <v/>
      </c>
      <c r="H674" s="10">
        <f>IF(F674="","",_xlfn.XLOOKUP(F674,purchase!F:F,purchase!E:E,""))</f>
        <v/>
      </c>
      <c r="I674" s="10">
        <f>IF(J674="ISNR20","Natural Rubber-TSNR (ISNR-20)","")</f>
        <v/>
      </c>
      <c r="J674" s="10">
        <f>IF(H674="NRFC","ISNR20","")</f>
        <v/>
      </c>
      <c r="K674" s="35">
        <f>_xlfn.SINGLE(IF(F674="","",_xlfn.XLOOKUP(F674,purchase!F:F,purchase!N:N,"")))</f>
        <v/>
      </c>
      <c r="L674" s="4" t="n"/>
      <c r="M674" s="86" t="n"/>
      <c r="N674" s="35">
        <f>IF(F674="","",
MAX(0,
_xlfn.XLOOKUP(F674,purchase!F:F,purchase!N:N,"")
-
SUMIFS(L:L,F:F,F674)))</f>
        <v/>
      </c>
      <c r="O674" s="35">
        <f>IF(OR(L674="",M674=""),"",L674-M674)</f>
        <v/>
      </c>
      <c r="P674" s="89">
        <f>_xlfn.SINGLE(IF(F674="","",_xlfn.XLOOKUP(F674,purchase!F:F,purchase!O:O,"")))</f>
        <v/>
      </c>
      <c r="Q674" s="83">
        <f>IF(OR(L674="",M674=""),"",M674/L674)</f>
        <v/>
      </c>
      <c r="R674" s="91">
        <f>IF(OR(P674="",Q674=""),"",Q674-P674)</f>
        <v/>
      </c>
    </row>
    <row r="675">
      <c r="A675" s="25" t="n">
        <v>671</v>
      </c>
      <c r="B675" s="26">
        <f>IF(OR(C675="",F675=""),"",
"PRD-" &amp;
TEXT(DAY(C675),"00") &amp;
CHOOSE(MONTH(C675),"A","B","C","D","E","F","G","H","I","J","K","L") &amp;
TEXT(YEAR(C675),"00") &amp;
"-" &amp;
RIGHT(F675,4))</f>
        <v/>
      </c>
      <c r="C675" s="27" t="n"/>
      <c r="D675" s="26">
        <f>IF(F675="","",_xlfn.XLOOKUP(F675,purchase!F:F,purchase!B:B,""))</f>
        <v/>
      </c>
      <c r="E675" s="26">
        <f>IF(F675="","",_xlfn.XLOOKUP(F675,purchase!F:F,purchase!C:C,""))</f>
        <v/>
      </c>
      <c r="F675" s="4" t="n"/>
      <c r="G675" s="10">
        <f>IF(H675="NRFC","Natural Rubber Field Coagulam","")</f>
        <v/>
      </c>
      <c r="H675" s="10">
        <f>IF(F675="","",_xlfn.XLOOKUP(F675,purchase!F:F,purchase!E:E,""))</f>
        <v/>
      </c>
      <c r="I675" s="10">
        <f>IF(J675="ISNR20","Natural Rubber-TSNR (ISNR-20)","")</f>
        <v/>
      </c>
      <c r="J675" s="10">
        <f>IF(H675="NRFC","ISNR20","")</f>
        <v/>
      </c>
      <c r="K675" s="35">
        <f>_xlfn.SINGLE(IF(F675="","",_xlfn.XLOOKUP(F675,purchase!F:F,purchase!N:N,"")))</f>
        <v/>
      </c>
      <c r="L675" s="4" t="n"/>
      <c r="M675" s="86" t="n"/>
      <c r="N675" s="35">
        <f>IF(F675="","",
MAX(0,
_xlfn.XLOOKUP(F675,purchase!F:F,purchase!N:N,"")
-
SUMIFS(L:L,F:F,F675)))</f>
        <v/>
      </c>
      <c r="O675" s="35">
        <f>IF(OR(L675="",M675=""),"",L675-M675)</f>
        <v/>
      </c>
      <c r="P675" s="89">
        <f>_xlfn.SINGLE(IF(F675="","",_xlfn.XLOOKUP(F675,purchase!F:F,purchase!O:O,"")))</f>
        <v/>
      </c>
      <c r="Q675" s="83">
        <f>IF(OR(L675="",M675=""),"",M675/L675)</f>
        <v/>
      </c>
      <c r="R675" s="91">
        <f>IF(OR(P675="",Q675=""),"",Q675-P675)</f>
        <v/>
      </c>
    </row>
    <row r="676">
      <c r="A676" s="25" t="n">
        <v>672</v>
      </c>
      <c r="B676" s="26">
        <f>IF(OR(C676="",F676=""),"",
"PRD-" &amp;
TEXT(DAY(C676),"00") &amp;
CHOOSE(MONTH(C676),"A","B","C","D","E","F","G","H","I","J","K","L") &amp;
TEXT(YEAR(C676),"00") &amp;
"-" &amp;
RIGHT(F676,4))</f>
        <v/>
      </c>
      <c r="C676" s="27" t="n"/>
      <c r="D676" s="26">
        <f>IF(F676="","",_xlfn.XLOOKUP(F676,purchase!F:F,purchase!B:B,""))</f>
        <v/>
      </c>
      <c r="E676" s="26">
        <f>IF(F676="","",_xlfn.XLOOKUP(F676,purchase!F:F,purchase!C:C,""))</f>
        <v/>
      </c>
      <c r="F676" s="4" t="n"/>
      <c r="G676" s="10">
        <f>IF(H676="NRFC","Natural Rubber Field Coagulam","")</f>
        <v/>
      </c>
      <c r="H676" s="10">
        <f>IF(F676="","",_xlfn.XLOOKUP(F676,purchase!F:F,purchase!E:E,""))</f>
        <v/>
      </c>
      <c r="I676" s="10">
        <f>IF(J676="ISNR20","Natural Rubber-TSNR (ISNR-20)","")</f>
        <v/>
      </c>
      <c r="J676" s="10">
        <f>IF(H676="NRFC","ISNR20","")</f>
        <v/>
      </c>
      <c r="K676" s="35">
        <f>_xlfn.SINGLE(IF(F676="","",_xlfn.XLOOKUP(F676,purchase!F:F,purchase!N:N,"")))</f>
        <v/>
      </c>
      <c r="L676" s="4" t="n"/>
      <c r="M676" s="86" t="n"/>
      <c r="N676" s="35">
        <f>IF(F676="","",
MAX(0,
_xlfn.XLOOKUP(F676,purchase!F:F,purchase!N:N,"")
-
SUMIFS(L:L,F:F,F676)))</f>
        <v/>
      </c>
      <c r="O676" s="35">
        <f>IF(OR(L676="",M676=""),"",L676-M676)</f>
        <v/>
      </c>
      <c r="P676" s="89">
        <f>_xlfn.SINGLE(IF(F676="","",_xlfn.XLOOKUP(F676,purchase!F:F,purchase!O:O,"")))</f>
        <v/>
      </c>
      <c r="Q676" s="83">
        <f>IF(OR(L676="",M676=""),"",M676/L676)</f>
        <v/>
      </c>
      <c r="R676" s="91">
        <f>IF(OR(P676="",Q676=""),"",Q676-P676)</f>
        <v/>
      </c>
    </row>
    <row r="677">
      <c r="A677" s="25" t="n">
        <v>673</v>
      </c>
      <c r="B677" s="26">
        <f>IF(OR(C677="",F677=""),"",
"PRD-" &amp;
TEXT(DAY(C677),"00") &amp;
CHOOSE(MONTH(C677),"A","B","C","D","E","F","G","H","I","J","K","L") &amp;
TEXT(YEAR(C677),"00") &amp;
"-" &amp;
RIGHT(F677,4))</f>
        <v/>
      </c>
      <c r="C677" s="27" t="n"/>
      <c r="D677" s="26">
        <f>IF(F677="","",_xlfn.XLOOKUP(F677,purchase!F:F,purchase!B:B,""))</f>
        <v/>
      </c>
      <c r="E677" s="26">
        <f>IF(F677="","",_xlfn.XLOOKUP(F677,purchase!F:F,purchase!C:C,""))</f>
        <v/>
      </c>
      <c r="F677" s="4" t="n"/>
      <c r="G677" s="10">
        <f>IF(H677="NRFC","Natural Rubber Field Coagulam","")</f>
        <v/>
      </c>
      <c r="H677" s="10">
        <f>IF(F677="","",_xlfn.XLOOKUP(F677,purchase!F:F,purchase!E:E,""))</f>
        <v/>
      </c>
      <c r="I677" s="10">
        <f>IF(J677="ISNR20","Natural Rubber-TSNR (ISNR-20)","")</f>
        <v/>
      </c>
      <c r="J677" s="10">
        <f>IF(H677="NRFC","ISNR20","")</f>
        <v/>
      </c>
      <c r="K677" s="35">
        <f>_xlfn.SINGLE(IF(F677="","",_xlfn.XLOOKUP(F677,purchase!F:F,purchase!N:N,"")))</f>
        <v/>
      </c>
      <c r="L677" s="4" t="n"/>
      <c r="M677" s="86" t="n"/>
      <c r="N677" s="35">
        <f>IF(F677="","",
MAX(0,
_xlfn.XLOOKUP(F677,purchase!F:F,purchase!N:N,"")
-
SUMIFS(L:L,F:F,F677)))</f>
        <v/>
      </c>
      <c r="O677" s="35">
        <f>IF(OR(L677="",M677=""),"",L677-M677)</f>
        <v/>
      </c>
      <c r="P677" s="89">
        <f>_xlfn.SINGLE(IF(F677="","",_xlfn.XLOOKUP(F677,purchase!F:F,purchase!O:O,"")))</f>
        <v/>
      </c>
      <c r="Q677" s="83">
        <f>IF(OR(L677="",M677=""),"",M677/L677)</f>
        <v/>
      </c>
      <c r="R677" s="91">
        <f>IF(OR(P677="",Q677=""),"",Q677-P677)</f>
        <v/>
      </c>
    </row>
    <row r="678">
      <c r="A678" s="25" t="n">
        <v>674</v>
      </c>
      <c r="B678" s="26">
        <f>IF(OR(C678="",F678=""),"",
"PRD-" &amp;
TEXT(DAY(C678),"00") &amp;
CHOOSE(MONTH(C678),"A","B","C","D","E","F","G","H","I","J","K","L") &amp;
TEXT(YEAR(C678),"00") &amp;
"-" &amp;
RIGHT(F678,4))</f>
        <v/>
      </c>
      <c r="C678" s="27" t="n"/>
      <c r="D678" s="26">
        <f>IF(F678="","",_xlfn.XLOOKUP(F678,purchase!F:F,purchase!B:B,""))</f>
        <v/>
      </c>
      <c r="E678" s="26">
        <f>IF(F678="","",_xlfn.XLOOKUP(F678,purchase!F:F,purchase!C:C,""))</f>
        <v/>
      </c>
      <c r="F678" s="4" t="n"/>
      <c r="G678" s="10">
        <f>IF(H678="NRFC","Natural Rubber Field Coagulam","")</f>
        <v/>
      </c>
      <c r="H678" s="10">
        <f>IF(F678="","",_xlfn.XLOOKUP(F678,purchase!F:F,purchase!E:E,""))</f>
        <v/>
      </c>
      <c r="I678" s="10">
        <f>IF(J678="ISNR20","Natural Rubber-TSNR (ISNR-20)","")</f>
        <v/>
      </c>
      <c r="J678" s="10">
        <f>IF(H678="NRFC","ISNR20","")</f>
        <v/>
      </c>
      <c r="K678" s="35">
        <f>_xlfn.SINGLE(IF(F678="","",_xlfn.XLOOKUP(F678,purchase!F:F,purchase!N:N,"")))</f>
        <v/>
      </c>
      <c r="L678" s="4" t="n"/>
      <c r="M678" s="86" t="n"/>
      <c r="N678" s="35">
        <f>IF(F678="","",
MAX(0,
_xlfn.XLOOKUP(F678,purchase!F:F,purchase!N:N,"")
-
SUMIFS(L:L,F:F,F678)))</f>
        <v/>
      </c>
      <c r="O678" s="35">
        <f>IF(OR(L678="",M678=""),"",L678-M678)</f>
        <v/>
      </c>
      <c r="P678" s="89">
        <f>_xlfn.SINGLE(IF(F678="","",_xlfn.XLOOKUP(F678,purchase!F:F,purchase!O:O,"")))</f>
        <v/>
      </c>
      <c r="Q678" s="83">
        <f>IF(OR(L678="",M678=""),"",M678/L678)</f>
        <v/>
      </c>
      <c r="R678" s="91">
        <f>IF(OR(P678="",Q678=""),"",Q678-P678)</f>
        <v/>
      </c>
    </row>
    <row r="679">
      <c r="A679" s="25" t="n">
        <v>675</v>
      </c>
      <c r="B679" s="26">
        <f>IF(OR(C679="",F679=""),"",
"PRD-" &amp;
TEXT(DAY(C679),"00") &amp;
CHOOSE(MONTH(C679),"A","B","C","D","E","F","G","H","I","J","K","L") &amp;
TEXT(YEAR(C679),"00") &amp;
"-" &amp;
RIGHT(F679,4))</f>
        <v/>
      </c>
      <c r="C679" s="27" t="n"/>
      <c r="D679" s="26">
        <f>IF(F679="","",_xlfn.XLOOKUP(F679,purchase!F:F,purchase!B:B,""))</f>
        <v/>
      </c>
      <c r="E679" s="26">
        <f>IF(F679="","",_xlfn.XLOOKUP(F679,purchase!F:F,purchase!C:C,""))</f>
        <v/>
      </c>
      <c r="F679" s="4" t="n"/>
      <c r="G679" s="10">
        <f>IF(H679="NRFC","Natural Rubber Field Coagulam","")</f>
        <v/>
      </c>
      <c r="H679" s="10">
        <f>IF(F679="","",_xlfn.XLOOKUP(F679,purchase!F:F,purchase!E:E,""))</f>
        <v/>
      </c>
      <c r="I679" s="10">
        <f>IF(J679="ISNR20","Natural Rubber-TSNR (ISNR-20)","")</f>
        <v/>
      </c>
      <c r="J679" s="10">
        <f>IF(H679="NRFC","ISNR20","")</f>
        <v/>
      </c>
      <c r="K679" s="35">
        <f>_xlfn.SINGLE(IF(F679="","",_xlfn.XLOOKUP(F679,purchase!F:F,purchase!N:N,"")))</f>
        <v/>
      </c>
      <c r="L679" s="4" t="n"/>
      <c r="M679" s="86" t="n"/>
      <c r="N679" s="35">
        <f>IF(F679="","",
MAX(0,
_xlfn.XLOOKUP(F679,purchase!F:F,purchase!N:N,"")
-
SUMIFS(L:L,F:F,F679)))</f>
        <v/>
      </c>
      <c r="O679" s="35">
        <f>IF(OR(L679="",M679=""),"",L679-M679)</f>
        <v/>
      </c>
      <c r="P679" s="89">
        <f>_xlfn.SINGLE(IF(F679="","",_xlfn.XLOOKUP(F679,purchase!F:F,purchase!O:O,"")))</f>
        <v/>
      </c>
      <c r="Q679" s="83">
        <f>IF(OR(L679="",M679=""),"",M679/L679)</f>
        <v/>
      </c>
      <c r="R679" s="91">
        <f>IF(OR(P679="",Q679=""),"",Q679-P679)</f>
        <v/>
      </c>
    </row>
    <row r="680">
      <c r="A680" s="25" t="n">
        <v>676</v>
      </c>
      <c r="B680" s="26">
        <f>IF(OR(C680="",F680=""),"",
"PRD-" &amp;
TEXT(DAY(C680),"00") &amp;
CHOOSE(MONTH(C680),"A","B","C","D","E","F","G","H","I","J","K","L") &amp;
TEXT(YEAR(C680),"00") &amp;
"-" &amp;
RIGHT(F680,4))</f>
        <v/>
      </c>
      <c r="C680" s="27" t="n"/>
      <c r="D680" s="26">
        <f>IF(F680="","",_xlfn.XLOOKUP(F680,purchase!F:F,purchase!B:B,""))</f>
        <v/>
      </c>
      <c r="E680" s="26">
        <f>IF(F680="","",_xlfn.XLOOKUP(F680,purchase!F:F,purchase!C:C,""))</f>
        <v/>
      </c>
      <c r="F680" s="4" t="n"/>
      <c r="G680" s="10">
        <f>IF(H680="NRFC","Natural Rubber Field Coagulam","")</f>
        <v/>
      </c>
      <c r="H680" s="10">
        <f>IF(F680="","",_xlfn.XLOOKUP(F680,purchase!F:F,purchase!E:E,""))</f>
        <v/>
      </c>
      <c r="I680" s="10">
        <f>IF(J680="ISNR20","Natural Rubber-TSNR (ISNR-20)","")</f>
        <v/>
      </c>
      <c r="J680" s="10">
        <f>IF(H680="NRFC","ISNR20","")</f>
        <v/>
      </c>
      <c r="K680" s="35">
        <f>_xlfn.SINGLE(IF(F680="","",_xlfn.XLOOKUP(F680,purchase!F:F,purchase!N:N,"")))</f>
        <v/>
      </c>
      <c r="L680" s="4" t="n"/>
      <c r="M680" s="86" t="n"/>
      <c r="N680" s="35">
        <f>IF(F680="","",
MAX(0,
_xlfn.XLOOKUP(F680,purchase!F:F,purchase!N:N,"")
-
SUMIFS(L:L,F:F,F680)))</f>
        <v/>
      </c>
      <c r="O680" s="35">
        <f>IF(OR(L680="",M680=""),"",L680-M680)</f>
        <v/>
      </c>
      <c r="P680" s="89">
        <f>_xlfn.SINGLE(IF(F680="","",_xlfn.XLOOKUP(F680,purchase!F:F,purchase!O:O,"")))</f>
        <v/>
      </c>
      <c r="Q680" s="83">
        <f>IF(OR(L680="",M680=""),"",M680/L680)</f>
        <v/>
      </c>
      <c r="R680" s="91">
        <f>IF(OR(P680="",Q680=""),"",Q680-P680)</f>
        <v/>
      </c>
    </row>
    <row r="681">
      <c r="A681" s="25" t="n">
        <v>677</v>
      </c>
      <c r="B681" s="26">
        <f>IF(OR(C681="",F681=""),"",
"PRD-" &amp;
TEXT(DAY(C681),"00") &amp;
CHOOSE(MONTH(C681),"A","B","C","D","E","F","G","H","I","J","K","L") &amp;
TEXT(YEAR(C681),"00") &amp;
"-" &amp;
RIGHT(F681,4))</f>
        <v/>
      </c>
      <c r="C681" s="27" t="n"/>
      <c r="D681" s="26">
        <f>IF(F681="","",_xlfn.XLOOKUP(F681,purchase!F:F,purchase!B:B,""))</f>
        <v/>
      </c>
      <c r="E681" s="26">
        <f>IF(F681="","",_xlfn.XLOOKUP(F681,purchase!F:F,purchase!C:C,""))</f>
        <v/>
      </c>
      <c r="F681" s="4" t="n"/>
      <c r="G681" s="10">
        <f>IF(H681="NRFC","Natural Rubber Field Coagulam","")</f>
        <v/>
      </c>
      <c r="H681" s="10">
        <f>IF(F681="","",_xlfn.XLOOKUP(F681,purchase!F:F,purchase!E:E,""))</f>
        <v/>
      </c>
      <c r="I681" s="10">
        <f>IF(J681="ISNR20","Natural Rubber-TSNR (ISNR-20)","")</f>
        <v/>
      </c>
      <c r="J681" s="10">
        <f>IF(H681="NRFC","ISNR20","")</f>
        <v/>
      </c>
      <c r="K681" s="35">
        <f>_xlfn.SINGLE(IF(F681="","",_xlfn.XLOOKUP(F681,purchase!F:F,purchase!N:N,"")))</f>
        <v/>
      </c>
      <c r="L681" s="4" t="n"/>
      <c r="M681" s="86" t="n"/>
      <c r="N681" s="35">
        <f>IF(F681="","",
MAX(0,
_xlfn.XLOOKUP(F681,purchase!F:F,purchase!N:N,"")
-
SUMIFS(L:L,F:F,F681)))</f>
        <v/>
      </c>
      <c r="O681" s="35">
        <f>IF(OR(L681="",M681=""),"",L681-M681)</f>
        <v/>
      </c>
      <c r="P681" s="89">
        <f>_xlfn.SINGLE(IF(F681="","",_xlfn.XLOOKUP(F681,purchase!F:F,purchase!O:O,"")))</f>
        <v/>
      </c>
      <c r="Q681" s="83">
        <f>IF(OR(L681="",M681=""),"",M681/L681)</f>
        <v/>
      </c>
      <c r="R681" s="91">
        <f>IF(OR(P681="",Q681=""),"",Q681-P681)</f>
        <v/>
      </c>
    </row>
    <row r="682">
      <c r="A682" s="25" t="n">
        <v>678</v>
      </c>
      <c r="B682" s="26">
        <f>IF(OR(C682="",F682=""),"",
"PRD-" &amp;
TEXT(DAY(C682),"00") &amp;
CHOOSE(MONTH(C682),"A","B","C","D","E","F","G","H","I","J","K","L") &amp;
TEXT(YEAR(C682),"00") &amp;
"-" &amp;
RIGHT(F682,4))</f>
        <v/>
      </c>
      <c r="C682" s="27" t="n"/>
      <c r="D682" s="26">
        <f>IF(F682="","",_xlfn.XLOOKUP(F682,purchase!F:F,purchase!B:B,""))</f>
        <v/>
      </c>
      <c r="E682" s="26">
        <f>IF(F682="","",_xlfn.XLOOKUP(F682,purchase!F:F,purchase!C:C,""))</f>
        <v/>
      </c>
      <c r="F682" s="4" t="n"/>
      <c r="G682" s="10">
        <f>IF(H682="NRFC","Natural Rubber Field Coagulam","")</f>
        <v/>
      </c>
      <c r="H682" s="10">
        <f>IF(F682="","",_xlfn.XLOOKUP(F682,purchase!F:F,purchase!E:E,""))</f>
        <v/>
      </c>
      <c r="I682" s="10">
        <f>IF(J682="ISNR20","Natural Rubber-TSNR (ISNR-20)","")</f>
        <v/>
      </c>
      <c r="J682" s="10">
        <f>IF(H682="NRFC","ISNR20","")</f>
        <v/>
      </c>
      <c r="K682" s="35">
        <f>_xlfn.SINGLE(IF(F682="","",_xlfn.XLOOKUP(F682,purchase!F:F,purchase!N:N,"")))</f>
        <v/>
      </c>
      <c r="L682" s="4" t="n"/>
      <c r="M682" s="86" t="n"/>
      <c r="N682" s="35">
        <f>IF(F682="","",
MAX(0,
_xlfn.XLOOKUP(F682,purchase!F:F,purchase!N:N,"")
-
SUMIFS(L:L,F:F,F682)))</f>
        <v/>
      </c>
      <c r="O682" s="35">
        <f>IF(OR(L682="",M682=""),"",L682-M682)</f>
        <v/>
      </c>
      <c r="P682" s="89">
        <f>_xlfn.SINGLE(IF(F682="","",_xlfn.XLOOKUP(F682,purchase!F:F,purchase!O:O,"")))</f>
        <v/>
      </c>
      <c r="Q682" s="83">
        <f>IF(OR(L682="",M682=""),"",M682/L682)</f>
        <v/>
      </c>
      <c r="R682" s="91">
        <f>IF(OR(P682="",Q682=""),"",Q682-P682)</f>
        <v/>
      </c>
    </row>
    <row r="683">
      <c r="A683" s="25" t="n">
        <v>679</v>
      </c>
      <c r="B683" s="26">
        <f>IF(OR(C683="",F683=""),"",
"PRD-" &amp;
TEXT(DAY(C683),"00") &amp;
CHOOSE(MONTH(C683),"A","B","C","D","E","F","G","H","I","J","K","L") &amp;
TEXT(YEAR(C683),"00") &amp;
"-" &amp;
RIGHT(F683,4))</f>
        <v/>
      </c>
      <c r="C683" s="27" t="n"/>
      <c r="D683" s="26">
        <f>IF(F683="","",_xlfn.XLOOKUP(F683,purchase!F:F,purchase!B:B,""))</f>
        <v/>
      </c>
      <c r="E683" s="26">
        <f>IF(F683="","",_xlfn.XLOOKUP(F683,purchase!F:F,purchase!C:C,""))</f>
        <v/>
      </c>
      <c r="F683" s="4" t="n"/>
      <c r="G683" s="10">
        <f>IF(H683="NRFC","Natural Rubber Field Coagulam","")</f>
        <v/>
      </c>
      <c r="H683" s="10">
        <f>IF(F683="","",_xlfn.XLOOKUP(F683,purchase!F:F,purchase!E:E,""))</f>
        <v/>
      </c>
      <c r="I683" s="10">
        <f>IF(J683="ISNR20","Natural Rubber-TSNR (ISNR-20)","")</f>
        <v/>
      </c>
      <c r="J683" s="10">
        <f>IF(H683="NRFC","ISNR20","")</f>
        <v/>
      </c>
      <c r="K683" s="35">
        <f>_xlfn.SINGLE(IF(F683="","",_xlfn.XLOOKUP(F683,purchase!F:F,purchase!N:N,"")))</f>
        <v/>
      </c>
      <c r="L683" s="4" t="n"/>
      <c r="M683" s="86" t="n"/>
      <c r="N683" s="35">
        <f>IF(F683="","",
MAX(0,
_xlfn.XLOOKUP(F683,purchase!F:F,purchase!N:N,"")
-
SUMIFS(L:L,F:F,F683)))</f>
        <v/>
      </c>
      <c r="O683" s="35">
        <f>IF(OR(L683="",M683=""),"",L683-M683)</f>
        <v/>
      </c>
      <c r="P683" s="89">
        <f>_xlfn.SINGLE(IF(F683="","",_xlfn.XLOOKUP(F683,purchase!F:F,purchase!O:O,"")))</f>
        <v/>
      </c>
      <c r="Q683" s="83">
        <f>IF(OR(L683="",M683=""),"",M683/L683)</f>
        <v/>
      </c>
      <c r="R683" s="91">
        <f>IF(OR(P683="",Q683=""),"",Q683-P683)</f>
        <v/>
      </c>
    </row>
    <row r="684">
      <c r="A684" s="25" t="n">
        <v>680</v>
      </c>
      <c r="B684" s="26">
        <f>IF(OR(C684="",F684=""),"",
"PRD-" &amp;
TEXT(DAY(C684),"00") &amp;
CHOOSE(MONTH(C684),"A","B","C","D","E","F","G","H","I","J","K","L") &amp;
TEXT(YEAR(C684),"00") &amp;
"-" &amp;
RIGHT(F684,4))</f>
        <v/>
      </c>
      <c r="C684" s="27" t="n"/>
      <c r="D684" s="26">
        <f>IF(F684="","",_xlfn.XLOOKUP(F684,purchase!F:F,purchase!B:B,""))</f>
        <v/>
      </c>
      <c r="E684" s="26">
        <f>IF(F684="","",_xlfn.XLOOKUP(F684,purchase!F:F,purchase!C:C,""))</f>
        <v/>
      </c>
      <c r="F684" s="4" t="n"/>
      <c r="G684" s="10">
        <f>IF(H684="NRFC","Natural Rubber Field Coagulam","")</f>
        <v/>
      </c>
      <c r="H684" s="10">
        <f>IF(F684="","",_xlfn.XLOOKUP(F684,purchase!F:F,purchase!E:E,""))</f>
        <v/>
      </c>
      <c r="I684" s="10">
        <f>IF(J684="ISNR20","Natural Rubber-TSNR (ISNR-20)","")</f>
        <v/>
      </c>
      <c r="J684" s="10">
        <f>IF(H684="NRFC","ISNR20","")</f>
        <v/>
      </c>
      <c r="K684" s="35">
        <f>_xlfn.SINGLE(IF(F684="","",_xlfn.XLOOKUP(F684,purchase!F:F,purchase!N:N,"")))</f>
        <v/>
      </c>
      <c r="L684" s="4" t="n"/>
      <c r="M684" s="86" t="n"/>
      <c r="N684" s="35">
        <f>IF(F684="","",
MAX(0,
_xlfn.XLOOKUP(F684,purchase!F:F,purchase!N:N,"")
-
SUMIFS(L:L,F:F,F684)))</f>
        <v/>
      </c>
      <c r="O684" s="35">
        <f>IF(OR(L684="",M684=""),"",L684-M684)</f>
        <v/>
      </c>
      <c r="P684" s="89">
        <f>_xlfn.SINGLE(IF(F684="","",_xlfn.XLOOKUP(F684,purchase!F:F,purchase!O:O,"")))</f>
        <v/>
      </c>
      <c r="Q684" s="83">
        <f>IF(OR(L684="",M684=""),"",M684/L684)</f>
        <v/>
      </c>
      <c r="R684" s="91">
        <f>IF(OR(P684="",Q684=""),"",Q684-P684)</f>
        <v/>
      </c>
    </row>
    <row r="685">
      <c r="A685" s="25" t="n">
        <v>681</v>
      </c>
      <c r="B685" s="26">
        <f>IF(OR(C685="",F685=""),"",
"PRD-" &amp;
TEXT(DAY(C685),"00") &amp;
CHOOSE(MONTH(C685),"A","B","C","D","E","F","G","H","I","J","K","L") &amp;
TEXT(YEAR(C685),"00") &amp;
"-" &amp;
RIGHT(F685,4))</f>
        <v/>
      </c>
      <c r="C685" s="27" t="n"/>
      <c r="D685" s="26">
        <f>IF(F685="","",_xlfn.XLOOKUP(F685,purchase!F:F,purchase!B:B,""))</f>
        <v/>
      </c>
      <c r="E685" s="26">
        <f>IF(F685="","",_xlfn.XLOOKUP(F685,purchase!F:F,purchase!C:C,""))</f>
        <v/>
      </c>
      <c r="F685" s="4" t="n"/>
      <c r="G685" s="10">
        <f>IF(H685="NRFC","Natural Rubber Field Coagulam","")</f>
        <v/>
      </c>
      <c r="H685" s="10">
        <f>IF(F685="","",_xlfn.XLOOKUP(F685,purchase!F:F,purchase!E:E,""))</f>
        <v/>
      </c>
      <c r="I685" s="10">
        <f>IF(J685="ISNR20","Natural Rubber-TSNR (ISNR-20)","")</f>
        <v/>
      </c>
      <c r="J685" s="10">
        <f>IF(H685="NRFC","ISNR20","")</f>
        <v/>
      </c>
      <c r="K685" s="35">
        <f>_xlfn.SINGLE(IF(F685="","",_xlfn.XLOOKUP(F685,purchase!F:F,purchase!N:N,"")))</f>
        <v/>
      </c>
      <c r="L685" s="4" t="n"/>
      <c r="M685" s="86" t="n"/>
      <c r="N685" s="35">
        <f>IF(F685="","",
MAX(0,
_xlfn.XLOOKUP(F685,purchase!F:F,purchase!N:N,"")
-
SUMIFS(L:L,F:F,F685)))</f>
        <v/>
      </c>
      <c r="O685" s="35">
        <f>IF(OR(L685="",M685=""),"",L685-M685)</f>
        <v/>
      </c>
      <c r="P685" s="89">
        <f>_xlfn.SINGLE(IF(F685="","",_xlfn.XLOOKUP(F685,purchase!F:F,purchase!O:O,"")))</f>
        <v/>
      </c>
      <c r="Q685" s="83">
        <f>IF(OR(L685="",M685=""),"",M685/L685)</f>
        <v/>
      </c>
      <c r="R685" s="91">
        <f>IF(OR(P685="",Q685=""),"",Q685-P685)</f>
        <v/>
      </c>
    </row>
    <row r="686">
      <c r="A686" s="25" t="n">
        <v>682</v>
      </c>
      <c r="B686" s="26">
        <f>IF(OR(C686="",F686=""),"",
"PRD-" &amp;
TEXT(DAY(C686),"00") &amp;
CHOOSE(MONTH(C686),"A","B","C","D","E","F","G","H","I","J","K","L") &amp;
TEXT(YEAR(C686),"00") &amp;
"-" &amp;
RIGHT(F686,4))</f>
        <v/>
      </c>
      <c r="C686" s="27" t="n"/>
      <c r="D686" s="26">
        <f>IF(F686="","",_xlfn.XLOOKUP(F686,purchase!F:F,purchase!B:B,""))</f>
        <v/>
      </c>
      <c r="E686" s="26">
        <f>IF(F686="","",_xlfn.XLOOKUP(F686,purchase!F:F,purchase!C:C,""))</f>
        <v/>
      </c>
      <c r="F686" s="4" t="n"/>
      <c r="G686" s="10">
        <f>IF(H686="NRFC","Natural Rubber Field Coagulam","")</f>
        <v/>
      </c>
      <c r="H686" s="10">
        <f>IF(F686="","",_xlfn.XLOOKUP(F686,purchase!F:F,purchase!E:E,""))</f>
        <v/>
      </c>
      <c r="I686" s="10">
        <f>IF(J686="ISNR20","Natural Rubber-TSNR (ISNR-20)","")</f>
        <v/>
      </c>
      <c r="J686" s="10">
        <f>IF(H686="NRFC","ISNR20","")</f>
        <v/>
      </c>
      <c r="K686" s="35">
        <f>_xlfn.SINGLE(IF(F686="","",_xlfn.XLOOKUP(F686,purchase!F:F,purchase!N:N,"")))</f>
        <v/>
      </c>
      <c r="L686" s="4" t="n"/>
      <c r="M686" s="86" t="n"/>
      <c r="N686" s="35">
        <f>IF(F686="","",
MAX(0,
_xlfn.XLOOKUP(F686,purchase!F:F,purchase!N:N,"")
-
SUMIFS(L:L,F:F,F686)))</f>
        <v/>
      </c>
      <c r="O686" s="35">
        <f>IF(OR(L686="",M686=""),"",L686-M686)</f>
        <v/>
      </c>
      <c r="P686" s="89">
        <f>_xlfn.SINGLE(IF(F686="","",_xlfn.XLOOKUP(F686,purchase!F:F,purchase!O:O,"")))</f>
        <v/>
      </c>
      <c r="Q686" s="83">
        <f>IF(OR(L686="",M686=""),"",M686/L686)</f>
        <v/>
      </c>
      <c r="R686" s="91">
        <f>IF(OR(P686="",Q686=""),"",Q686-P686)</f>
        <v/>
      </c>
    </row>
    <row r="687">
      <c r="A687" s="25" t="n">
        <v>683</v>
      </c>
      <c r="B687" s="26">
        <f>IF(OR(C687="",F687=""),"",
"PRD-" &amp;
TEXT(DAY(C687),"00") &amp;
CHOOSE(MONTH(C687),"A","B","C","D","E","F","G","H","I","J","K","L") &amp;
TEXT(YEAR(C687),"00") &amp;
"-" &amp;
RIGHT(F687,4))</f>
        <v/>
      </c>
      <c r="C687" s="27" t="n"/>
      <c r="D687" s="26">
        <f>IF(F687="","",_xlfn.XLOOKUP(F687,purchase!F:F,purchase!B:B,""))</f>
        <v/>
      </c>
      <c r="E687" s="26">
        <f>IF(F687="","",_xlfn.XLOOKUP(F687,purchase!F:F,purchase!C:C,""))</f>
        <v/>
      </c>
      <c r="F687" s="4" t="n"/>
      <c r="G687" s="10">
        <f>IF(H687="NRFC","Natural Rubber Field Coagulam","")</f>
        <v/>
      </c>
      <c r="H687" s="10">
        <f>IF(F687="","",_xlfn.XLOOKUP(F687,purchase!F:F,purchase!E:E,""))</f>
        <v/>
      </c>
      <c r="I687" s="10">
        <f>IF(J687="ISNR20","Natural Rubber-TSNR (ISNR-20)","")</f>
        <v/>
      </c>
      <c r="J687" s="10">
        <f>IF(H687="NRFC","ISNR20","")</f>
        <v/>
      </c>
      <c r="K687" s="35">
        <f>_xlfn.SINGLE(IF(F687="","",_xlfn.XLOOKUP(F687,purchase!F:F,purchase!N:N,"")))</f>
        <v/>
      </c>
      <c r="L687" s="4" t="n"/>
      <c r="M687" s="86" t="n"/>
      <c r="N687" s="35">
        <f>IF(F687="","",
MAX(0,
_xlfn.XLOOKUP(F687,purchase!F:F,purchase!N:N,"")
-
SUMIFS(L:L,F:F,F687)))</f>
        <v/>
      </c>
      <c r="O687" s="35">
        <f>IF(OR(L687="",M687=""),"",L687-M687)</f>
        <v/>
      </c>
      <c r="P687" s="89">
        <f>_xlfn.SINGLE(IF(F687="","",_xlfn.XLOOKUP(F687,purchase!F:F,purchase!O:O,"")))</f>
        <v/>
      </c>
      <c r="Q687" s="83">
        <f>IF(OR(L687="",M687=""),"",M687/L687)</f>
        <v/>
      </c>
      <c r="R687" s="91">
        <f>IF(OR(P687="",Q687=""),"",Q687-P687)</f>
        <v/>
      </c>
    </row>
    <row r="688">
      <c r="A688" s="25" t="n">
        <v>684</v>
      </c>
      <c r="B688" s="26">
        <f>IF(OR(C688="",F688=""),"",
"PRD-" &amp;
TEXT(DAY(C688),"00") &amp;
CHOOSE(MONTH(C688),"A","B","C","D","E","F","G","H","I","J","K","L") &amp;
TEXT(YEAR(C688),"00") &amp;
"-" &amp;
RIGHT(F688,4))</f>
        <v/>
      </c>
      <c r="C688" s="27" t="n"/>
      <c r="D688" s="26">
        <f>IF(F688="","",_xlfn.XLOOKUP(F688,purchase!F:F,purchase!B:B,""))</f>
        <v/>
      </c>
      <c r="E688" s="26">
        <f>IF(F688="","",_xlfn.XLOOKUP(F688,purchase!F:F,purchase!C:C,""))</f>
        <v/>
      </c>
      <c r="F688" s="4" t="n"/>
      <c r="G688" s="10">
        <f>IF(H688="NRFC","Natural Rubber Field Coagulam","")</f>
        <v/>
      </c>
      <c r="H688" s="10">
        <f>IF(F688="","",_xlfn.XLOOKUP(F688,purchase!F:F,purchase!E:E,""))</f>
        <v/>
      </c>
      <c r="I688" s="10">
        <f>IF(J688="ISNR20","Natural Rubber-TSNR (ISNR-20)","")</f>
        <v/>
      </c>
      <c r="J688" s="10">
        <f>IF(H688="NRFC","ISNR20","")</f>
        <v/>
      </c>
      <c r="K688" s="35">
        <f>_xlfn.SINGLE(IF(F688="","",_xlfn.XLOOKUP(F688,purchase!F:F,purchase!N:N,"")))</f>
        <v/>
      </c>
      <c r="L688" s="4" t="n"/>
      <c r="M688" s="86" t="n"/>
      <c r="N688" s="35">
        <f>IF(F688="","",
MAX(0,
_xlfn.XLOOKUP(F688,purchase!F:F,purchase!N:N,"")
-
SUMIFS(L:L,F:F,F688)))</f>
        <v/>
      </c>
      <c r="O688" s="35">
        <f>IF(OR(L688="",M688=""),"",L688-M688)</f>
        <v/>
      </c>
      <c r="P688" s="89">
        <f>_xlfn.SINGLE(IF(F688="","",_xlfn.XLOOKUP(F688,purchase!F:F,purchase!O:O,"")))</f>
        <v/>
      </c>
      <c r="Q688" s="83">
        <f>IF(OR(L688="",M688=""),"",M688/L688)</f>
        <v/>
      </c>
      <c r="R688" s="91">
        <f>IF(OR(P688="",Q688=""),"",Q688-P688)</f>
        <v/>
      </c>
    </row>
    <row r="689">
      <c r="A689" s="25" t="n">
        <v>685</v>
      </c>
      <c r="B689" s="26">
        <f>IF(OR(C689="",F689=""),"",
"PRD-" &amp;
TEXT(DAY(C689),"00") &amp;
CHOOSE(MONTH(C689),"A","B","C","D","E","F","G","H","I","J","K","L") &amp;
TEXT(YEAR(C689),"00") &amp;
"-" &amp;
RIGHT(F689,4))</f>
        <v/>
      </c>
      <c r="C689" s="27" t="n"/>
      <c r="D689" s="26">
        <f>IF(F689="","",_xlfn.XLOOKUP(F689,purchase!F:F,purchase!B:B,""))</f>
        <v/>
      </c>
      <c r="E689" s="26">
        <f>IF(F689="","",_xlfn.XLOOKUP(F689,purchase!F:F,purchase!C:C,""))</f>
        <v/>
      </c>
      <c r="F689" s="4" t="n"/>
      <c r="G689" s="10">
        <f>IF(H689="NRFC","Natural Rubber Field Coagulam","")</f>
        <v/>
      </c>
      <c r="H689" s="10">
        <f>IF(F689="","",_xlfn.XLOOKUP(F689,purchase!F:F,purchase!E:E,""))</f>
        <v/>
      </c>
      <c r="I689" s="10">
        <f>IF(J689="ISNR20","Natural Rubber-TSNR (ISNR-20)","")</f>
        <v/>
      </c>
      <c r="J689" s="10">
        <f>IF(H689="NRFC","ISNR20","")</f>
        <v/>
      </c>
      <c r="K689" s="35">
        <f>_xlfn.SINGLE(IF(F689="","",_xlfn.XLOOKUP(F689,purchase!F:F,purchase!N:N,"")))</f>
        <v/>
      </c>
      <c r="L689" s="4" t="n"/>
      <c r="M689" s="86" t="n"/>
      <c r="N689" s="35">
        <f>IF(F689="","",
MAX(0,
_xlfn.XLOOKUP(F689,purchase!F:F,purchase!N:N,"")
-
SUMIFS(L:L,F:F,F689)))</f>
        <v/>
      </c>
      <c r="O689" s="35">
        <f>IF(OR(L689="",M689=""),"",L689-M689)</f>
        <v/>
      </c>
      <c r="P689" s="89">
        <f>_xlfn.SINGLE(IF(F689="","",_xlfn.XLOOKUP(F689,purchase!F:F,purchase!O:O,"")))</f>
        <v/>
      </c>
      <c r="Q689" s="83">
        <f>IF(OR(L689="",M689=""),"",M689/L689)</f>
        <v/>
      </c>
      <c r="R689" s="91">
        <f>IF(OR(P689="",Q689=""),"",Q689-P689)</f>
        <v/>
      </c>
    </row>
    <row r="690">
      <c r="A690" s="25" t="n">
        <v>686</v>
      </c>
      <c r="B690" s="26">
        <f>IF(OR(C690="",F690=""),"",
"PRD-" &amp;
TEXT(DAY(C690),"00") &amp;
CHOOSE(MONTH(C690),"A","B","C","D","E","F","G","H","I","J","K","L") &amp;
TEXT(YEAR(C690),"00") &amp;
"-" &amp;
RIGHT(F690,4))</f>
        <v/>
      </c>
      <c r="C690" s="27" t="n"/>
      <c r="D690" s="26">
        <f>IF(F690="","",_xlfn.XLOOKUP(F690,purchase!F:F,purchase!B:B,""))</f>
        <v/>
      </c>
      <c r="E690" s="26">
        <f>IF(F690="","",_xlfn.XLOOKUP(F690,purchase!F:F,purchase!C:C,""))</f>
        <v/>
      </c>
      <c r="F690" s="4" t="n"/>
      <c r="G690" s="10">
        <f>IF(H690="NRFC","Natural Rubber Field Coagulam","")</f>
        <v/>
      </c>
      <c r="H690" s="10">
        <f>IF(F690="","",_xlfn.XLOOKUP(F690,purchase!F:F,purchase!E:E,""))</f>
        <v/>
      </c>
      <c r="I690" s="10">
        <f>IF(J690="ISNR20","Natural Rubber-TSNR (ISNR-20)","")</f>
        <v/>
      </c>
      <c r="J690" s="10">
        <f>IF(H690="NRFC","ISNR20","")</f>
        <v/>
      </c>
      <c r="K690" s="35">
        <f>_xlfn.SINGLE(IF(F690="","",_xlfn.XLOOKUP(F690,purchase!F:F,purchase!N:N,"")))</f>
        <v/>
      </c>
      <c r="L690" s="4" t="n"/>
      <c r="M690" s="86" t="n"/>
      <c r="N690" s="35">
        <f>IF(F690="","",
MAX(0,
_xlfn.XLOOKUP(F690,purchase!F:F,purchase!N:N,"")
-
SUMIFS(L:L,F:F,F690)))</f>
        <v/>
      </c>
      <c r="O690" s="35">
        <f>IF(OR(L690="",M690=""),"",L690-M690)</f>
        <v/>
      </c>
      <c r="P690" s="89">
        <f>_xlfn.SINGLE(IF(F690="","",_xlfn.XLOOKUP(F690,purchase!F:F,purchase!O:O,"")))</f>
        <v/>
      </c>
      <c r="Q690" s="83">
        <f>IF(OR(L690="",M690=""),"",M690/L690)</f>
        <v/>
      </c>
      <c r="R690" s="91">
        <f>IF(OR(P690="",Q690=""),"",Q690-P690)</f>
        <v/>
      </c>
    </row>
    <row r="691">
      <c r="A691" s="25" t="n">
        <v>687</v>
      </c>
      <c r="B691" s="26">
        <f>IF(OR(C691="",F691=""),"",
"PRD-" &amp;
TEXT(DAY(C691),"00") &amp;
CHOOSE(MONTH(C691),"A","B","C","D","E","F","G","H","I","J","K","L") &amp;
TEXT(YEAR(C691),"00") &amp;
"-" &amp;
RIGHT(F691,4))</f>
        <v/>
      </c>
      <c r="C691" s="27" t="n"/>
      <c r="D691" s="26">
        <f>IF(F691="","",_xlfn.XLOOKUP(F691,purchase!F:F,purchase!B:B,""))</f>
        <v/>
      </c>
      <c r="E691" s="26">
        <f>IF(F691="","",_xlfn.XLOOKUP(F691,purchase!F:F,purchase!C:C,""))</f>
        <v/>
      </c>
      <c r="F691" s="4" t="n"/>
      <c r="G691" s="10">
        <f>IF(H691="NRFC","Natural Rubber Field Coagulam","")</f>
        <v/>
      </c>
      <c r="H691" s="10">
        <f>IF(F691="","",_xlfn.XLOOKUP(F691,purchase!F:F,purchase!E:E,""))</f>
        <v/>
      </c>
      <c r="I691" s="10">
        <f>IF(J691="ISNR20","Natural Rubber-TSNR (ISNR-20)","")</f>
        <v/>
      </c>
      <c r="J691" s="10">
        <f>IF(H691="NRFC","ISNR20","")</f>
        <v/>
      </c>
      <c r="K691" s="35">
        <f>_xlfn.SINGLE(IF(F691="","",_xlfn.XLOOKUP(F691,purchase!F:F,purchase!N:N,"")))</f>
        <v/>
      </c>
      <c r="L691" s="4" t="n"/>
      <c r="M691" s="86" t="n"/>
      <c r="N691" s="35">
        <f>IF(F691="","",
MAX(0,
_xlfn.XLOOKUP(F691,purchase!F:F,purchase!N:N,"")
-
SUMIFS(L:L,F:F,F691)))</f>
        <v/>
      </c>
      <c r="O691" s="35">
        <f>IF(OR(L691="",M691=""),"",L691-M691)</f>
        <v/>
      </c>
      <c r="P691" s="89">
        <f>_xlfn.SINGLE(IF(F691="","",_xlfn.XLOOKUP(F691,purchase!F:F,purchase!O:O,"")))</f>
        <v/>
      </c>
      <c r="Q691" s="83">
        <f>IF(OR(L691="",M691=""),"",M691/L691)</f>
        <v/>
      </c>
      <c r="R691" s="91">
        <f>IF(OR(P691="",Q691=""),"",Q691-P691)</f>
        <v/>
      </c>
    </row>
    <row r="692">
      <c r="A692" s="25" t="n">
        <v>688</v>
      </c>
      <c r="B692" s="26">
        <f>IF(OR(C692="",F692=""),"",
"PRD-" &amp;
TEXT(DAY(C692),"00") &amp;
CHOOSE(MONTH(C692),"A","B","C","D","E","F","G","H","I","J","K","L") &amp;
TEXT(YEAR(C692),"00") &amp;
"-" &amp;
RIGHT(F692,4))</f>
        <v/>
      </c>
      <c r="C692" s="27" t="n"/>
      <c r="D692" s="26">
        <f>IF(F692="","",_xlfn.XLOOKUP(F692,purchase!F:F,purchase!B:B,""))</f>
        <v/>
      </c>
      <c r="E692" s="26">
        <f>IF(F692="","",_xlfn.XLOOKUP(F692,purchase!F:F,purchase!C:C,""))</f>
        <v/>
      </c>
      <c r="F692" s="4" t="n"/>
      <c r="G692" s="10">
        <f>IF(H692="NRFC","Natural Rubber Field Coagulam","")</f>
        <v/>
      </c>
      <c r="H692" s="10">
        <f>IF(F692="","",_xlfn.XLOOKUP(F692,purchase!F:F,purchase!E:E,""))</f>
        <v/>
      </c>
      <c r="I692" s="10">
        <f>IF(J692="ISNR20","Natural Rubber-TSNR (ISNR-20)","")</f>
        <v/>
      </c>
      <c r="J692" s="10">
        <f>IF(H692="NRFC","ISNR20","")</f>
        <v/>
      </c>
      <c r="K692" s="35">
        <f>_xlfn.SINGLE(IF(F692="","",_xlfn.XLOOKUP(F692,purchase!F:F,purchase!N:N,"")))</f>
        <v/>
      </c>
      <c r="L692" s="4" t="n"/>
      <c r="M692" s="86" t="n"/>
      <c r="N692" s="35">
        <f>IF(F692="","",
MAX(0,
_xlfn.XLOOKUP(F692,purchase!F:F,purchase!N:N,"")
-
SUMIFS(L:L,F:F,F692)))</f>
        <v/>
      </c>
      <c r="O692" s="35">
        <f>IF(OR(L692="",M692=""),"",L692-M692)</f>
        <v/>
      </c>
      <c r="P692" s="89">
        <f>_xlfn.SINGLE(IF(F692="","",_xlfn.XLOOKUP(F692,purchase!F:F,purchase!O:O,"")))</f>
        <v/>
      </c>
      <c r="Q692" s="83">
        <f>IF(OR(L692="",M692=""),"",M692/L692)</f>
        <v/>
      </c>
      <c r="R692" s="91">
        <f>IF(OR(P692="",Q692=""),"",Q692-P692)</f>
        <v/>
      </c>
    </row>
    <row r="693">
      <c r="A693" s="25" t="n">
        <v>689</v>
      </c>
      <c r="B693" s="26">
        <f>IF(OR(C693="",F693=""),"",
"PRD-" &amp;
TEXT(DAY(C693),"00") &amp;
CHOOSE(MONTH(C693),"A","B","C","D","E","F","G","H","I","J","K","L") &amp;
TEXT(YEAR(C693),"00") &amp;
"-" &amp;
RIGHT(F693,4))</f>
        <v/>
      </c>
      <c r="C693" s="27" t="n"/>
      <c r="D693" s="26">
        <f>IF(F693="","",_xlfn.XLOOKUP(F693,purchase!F:F,purchase!B:B,""))</f>
        <v/>
      </c>
      <c r="E693" s="26">
        <f>IF(F693="","",_xlfn.XLOOKUP(F693,purchase!F:F,purchase!C:C,""))</f>
        <v/>
      </c>
      <c r="F693" s="4" t="n"/>
      <c r="G693" s="10">
        <f>IF(H693="NRFC","Natural Rubber Field Coagulam","")</f>
        <v/>
      </c>
      <c r="H693" s="10">
        <f>IF(F693="","",_xlfn.XLOOKUP(F693,purchase!F:F,purchase!E:E,""))</f>
        <v/>
      </c>
      <c r="I693" s="10">
        <f>IF(J693="ISNR20","Natural Rubber-TSNR (ISNR-20)","")</f>
        <v/>
      </c>
      <c r="J693" s="10">
        <f>IF(H693="NRFC","ISNR20","")</f>
        <v/>
      </c>
      <c r="K693" s="35">
        <f>_xlfn.SINGLE(IF(F693="","",_xlfn.XLOOKUP(F693,purchase!F:F,purchase!N:N,"")))</f>
        <v/>
      </c>
      <c r="L693" s="4" t="n"/>
      <c r="M693" s="86" t="n"/>
      <c r="N693" s="35">
        <f>IF(F693="","",
MAX(0,
_xlfn.XLOOKUP(F693,purchase!F:F,purchase!N:N,"")
-
SUMIFS(L:L,F:F,F693)))</f>
        <v/>
      </c>
      <c r="O693" s="35">
        <f>IF(OR(L693="",M693=""),"",L693-M693)</f>
        <v/>
      </c>
      <c r="P693" s="89">
        <f>_xlfn.SINGLE(IF(F693="","",_xlfn.XLOOKUP(F693,purchase!F:F,purchase!O:O,"")))</f>
        <v/>
      </c>
      <c r="Q693" s="83">
        <f>IF(OR(L693="",M693=""),"",M693/L693)</f>
        <v/>
      </c>
      <c r="R693" s="91">
        <f>IF(OR(P693="",Q693=""),"",Q693-P693)</f>
        <v/>
      </c>
    </row>
    <row r="694">
      <c r="A694" s="25" t="n">
        <v>690</v>
      </c>
      <c r="B694" s="26">
        <f>IF(OR(C694="",F694=""),"",
"PRD-" &amp;
TEXT(DAY(C694),"00") &amp;
CHOOSE(MONTH(C694),"A","B","C","D","E","F","G","H","I","J","K","L") &amp;
TEXT(YEAR(C694),"00") &amp;
"-" &amp;
RIGHT(F694,4))</f>
        <v/>
      </c>
      <c r="C694" s="27" t="n"/>
      <c r="D694" s="26">
        <f>IF(F694="","",_xlfn.XLOOKUP(F694,purchase!F:F,purchase!B:B,""))</f>
        <v/>
      </c>
      <c r="E694" s="26">
        <f>IF(F694="","",_xlfn.XLOOKUP(F694,purchase!F:F,purchase!C:C,""))</f>
        <v/>
      </c>
      <c r="F694" s="4" t="n"/>
      <c r="G694" s="10">
        <f>IF(H694="NRFC","Natural Rubber Field Coagulam","")</f>
        <v/>
      </c>
      <c r="H694" s="10">
        <f>IF(F694="","",_xlfn.XLOOKUP(F694,purchase!F:F,purchase!E:E,""))</f>
        <v/>
      </c>
      <c r="I694" s="10">
        <f>IF(J694="ISNR20","Natural Rubber-TSNR (ISNR-20)","")</f>
        <v/>
      </c>
      <c r="J694" s="10">
        <f>IF(H694="NRFC","ISNR20","")</f>
        <v/>
      </c>
      <c r="K694" s="35">
        <f>_xlfn.SINGLE(IF(F694="","",_xlfn.XLOOKUP(F694,purchase!F:F,purchase!N:N,"")))</f>
        <v/>
      </c>
      <c r="L694" s="4" t="n"/>
      <c r="M694" s="86" t="n"/>
      <c r="N694" s="35">
        <f>IF(F694="","",
MAX(0,
_xlfn.XLOOKUP(F694,purchase!F:F,purchase!N:N,"")
-
SUMIFS(L:L,F:F,F694)))</f>
        <v/>
      </c>
      <c r="O694" s="35">
        <f>IF(OR(L694="",M694=""),"",L694-M694)</f>
        <v/>
      </c>
      <c r="P694" s="89">
        <f>_xlfn.SINGLE(IF(F694="","",_xlfn.XLOOKUP(F694,purchase!F:F,purchase!O:O,"")))</f>
        <v/>
      </c>
      <c r="Q694" s="83">
        <f>IF(OR(L694="",M694=""),"",M694/L694)</f>
        <v/>
      </c>
      <c r="R694" s="91">
        <f>IF(OR(P694="",Q694=""),"",Q694-P694)</f>
        <v/>
      </c>
    </row>
    <row r="695">
      <c r="A695" s="25" t="n">
        <v>691</v>
      </c>
      <c r="B695" s="26">
        <f>IF(OR(C695="",F695=""),"",
"PRD-" &amp;
TEXT(DAY(C695),"00") &amp;
CHOOSE(MONTH(C695),"A","B","C","D","E","F","G","H","I","J","K","L") &amp;
TEXT(YEAR(C695),"00") &amp;
"-" &amp;
RIGHT(F695,4))</f>
        <v/>
      </c>
      <c r="C695" s="27" t="n"/>
      <c r="D695" s="26">
        <f>IF(F695="","",_xlfn.XLOOKUP(F695,purchase!F:F,purchase!B:B,""))</f>
        <v/>
      </c>
      <c r="E695" s="26">
        <f>IF(F695="","",_xlfn.XLOOKUP(F695,purchase!F:F,purchase!C:C,""))</f>
        <v/>
      </c>
      <c r="F695" s="4" t="n"/>
      <c r="G695" s="10">
        <f>IF(H695="NRFC","Natural Rubber Field Coagulam","")</f>
        <v/>
      </c>
      <c r="H695" s="10">
        <f>IF(F695="","",_xlfn.XLOOKUP(F695,purchase!F:F,purchase!E:E,""))</f>
        <v/>
      </c>
      <c r="I695" s="10">
        <f>IF(J695="ISNR20","Natural Rubber-TSNR (ISNR-20)","")</f>
        <v/>
      </c>
      <c r="J695" s="10">
        <f>IF(H695="NRFC","ISNR20","")</f>
        <v/>
      </c>
      <c r="K695" s="35">
        <f>_xlfn.SINGLE(IF(F695="","",_xlfn.XLOOKUP(F695,purchase!F:F,purchase!N:N,"")))</f>
        <v/>
      </c>
      <c r="L695" s="4" t="n"/>
      <c r="M695" s="86" t="n"/>
      <c r="N695" s="35">
        <f>IF(F695="","",
MAX(0,
_xlfn.XLOOKUP(F695,purchase!F:F,purchase!N:N,"")
-
SUMIFS(L:L,F:F,F695)))</f>
        <v/>
      </c>
      <c r="O695" s="35">
        <f>IF(OR(L695="",M695=""),"",L695-M695)</f>
        <v/>
      </c>
      <c r="P695" s="89">
        <f>_xlfn.SINGLE(IF(F695="","",_xlfn.XLOOKUP(F695,purchase!F:F,purchase!O:O,"")))</f>
        <v/>
      </c>
      <c r="Q695" s="83">
        <f>IF(OR(L695="",M695=""),"",M695/L695)</f>
        <v/>
      </c>
      <c r="R695" s="91">
        <f>IF(OR(P695="",Q695=""),"",Q695-P695)</f>
        <v/>
      </c>
    </row>
    <row r="696">
      <c r="A696" s="25" t="n">
        <v>692</v>
      </c>
      <c r="B696" s="26">
        <f>IF(OR(C696="",F696=""),"",
"PRD-" &amp;
TEXT(DAY(C696),"00") &amp;
CHOOSE(MONTH(C696),"A","B","C","D","E","F","G","H","I","J","K","L") &amp;
TEXT(YEAR(C696),"00") &amp;
"-" &amp;
RIGHT(F696,4))</f>
        <v/>
      </c>
      <c r="C696" s="27" t="n"/>
      <c r="D696" s="26">
        <f>IF(F696="","",_xlfn.XLOOKUP(F696,purchase!F:F,purchase!B:B,""))</f>
        <v/>
      </c>
      <c r="E696" s="26">
        <f>IF(F696="","",_xlfn.XLOOKUP(F696,purchase!F:F,purchase!C:C,""))</f>
        <v/>
      </c>
      <c r="F696" s="4" t="n"/>
      <c r="G696" s="10">
        <f>IF(H696="NRFC","Natural Rubber Field Coagulam","")</f>
        <v/>
      </c>
      <c r="H696" s="10">
        <f>IF(F696="","",_xlfn.XLOOKUP(F696,purchase!F:F,purchase!E:E,""))</f>
        <v/>
      </c>
      <c r="I696" s="10">
        <f>IF(J696="ISNR20","Natural Rubber-TSNR (ISNR-20)","")</f>
        <v/>
      </c>
      <c r="J696" s="10">
        <f>IF(H696="NRFC","ISNR20","")</f>
        <v/>
      </c>
      <c r="K696" s="35">
        <f>_xlfn.SINGLE(IF(F696="","",_xlfn.XLOOKUP(F696,purchase!F:F,purchase!N:N,"")))</f>
        <v/>
      </c>
      <c r="L696" s="4" t="n"/>
      <c r="M696" s="86" t="n"/>
      <c r="N696" s="35">
        <f>IF(F696="","",
MAX(0,
_xlfn.XLOOKUP(F696,purchase!F:F,purchase!N:N,"")
-
SUMIFS(L:L,F:F,F696)))</f>
        <v/>
      </c>
      <c r="O696" s="35">
        <f>IF(OR(L696="",M696=""),"",L696-M696)</f>
        <v/>
      </c>
      <c r="P696" s="89">
        <f>_xlfn.SINGLE(IF(F696="","",_xlfn.XLOOKUP(F696,purchase!F:F,purchase!O:O,"")))</f>
        <v/>
      </c>
      <c r="Q696" s="83">
        <f>IF(OR(L696="",M696=""),"",M696/L696)</f>
        <v/>
      </c>
      <c r="R696" s="91">
        <f>IF(OR(P696="",Q696=""),"",Q696-P696)</f>
        <v/>
      </c>
    </row>
    <row r="697">
      <c r="A697" s="25" t="n">
        <v>693</v>
      </c>
      <c r="B697" s="26">
        <f>IF(OR(C697="",F697=""),"",
"PRD-" &amp;
TEXT(DAY(C697),"00") &amp;
CHOOSE(MONTH(C697),"A","B","C","D","E","F","G","H","I","J","K","L") &amp;
TEXT(YEAR(C697),"00") &amp;
"-" &amp;
RIGHT(F697,4))</f>
        <v/>
      </c>
      <c r="C697" s="27" t="n"/>
      <c r="D697" s="26">
        <f>IF(F697="","",_xlfn.XLOOKUP(F697,purchase!F:F,purchase!B:B,""))</f>
        <v/>
      </c>
      <c r="E697" s="26">
        <f>IF(F697="","",_xlfn.XLOOKUP(F697,purchase!F:F,purchase!C:C,""))</f>
        <v/>
      </c>
      <c r="F697" s="4" t="n"/>
      <c r="G697" s="10">
        <f>IF(H697="NRFC","Natural Rubber Field Coagulam","")</f>
        <v/>
      </c>
      <c r="H697" s="10">
        <f>IF(F697="","",_xlfn.XLOOKUP(F697,purchase!F:F,purchase!E:E,""))</f>
        <v/>
      </c>
      <c r="I697" s="10">
        <f>IF(J697="ISNR20","Natural Rubber-TSNR (ISNR-20)","")</f>
        <v/>
      </c>
      <c r="J697" s="10">
        <f>IF(H697="NRFC","ISNR20","")</f>
        <v/>
      </c>
      <c r="K697" s="35">
        <f>_xlfn.SINGLE(IF(F697="","",_xlfn.XLOOKUP(F697,purchase!F:F,purchase!N:N,"")))</f>
        <v/>
      </c>
      <c r="L697" s="4" t="n"/>
      <c r="M697" s="86" t="n"/>
      <c r="N697" s="35">
        <f>IF(F697="","",
MAX(0,
_xlfn.XLOOKUP(F697,purchase!F:F,purchase!N:N,"")
-
SUMIFS(L:L,F:F,F697)))</f>
        <v/>
      </c>
      <c r="O697" s="35">
        <f>IF(OR(L697="",M697=""),"",L697-M697)</f>
        <v/>
      </c>
      <c r="P697" s="89">
        <f>_xlfn.SINGLE(IF(F697="","",_xlfn.XLOOKUP(F697,purchase!F:F,purchase!O:O,"")))</f>
        <v/>
      </c>
      <c r="Q697" s="83">
        <f>IF(OR(L697="",M697=""),"",M697/L697)</f>
        <v/>
      </c>
      <c r="R697" s="91">
        <f>IF(OR(P697="",Q697=""),"",Q697-P697)</f>
        <v/>
      </c>
    </row>
    <row r="698">
      <c r="A698" s="25" t="n">
        <v>694</v>
      </c>
      <c r="B698" s="26">
        <f>IF(OR(C698="",F698=""),"",
"PRD-" &amp;
TEXT(DAY(C698),"00") &amp;
CHOOSE(MONTH(C698),"A","B","C","D","E","F","G","H","I","J","K","L") &amp;
TEXT(YEAR(C698),"00") &amp;
"-" &amp;
RIGHT(F698,4))</f>
        <v/>
      </c>
      <c r="C698" s="27" t="n"/>
      <c r="D698" s="26">
        <f>IF(F698="","",_xlfn.XLOOKUP(F698,purchase!F:F,purchase!B:B,""))</f>
        <v/>
      </c>
      <c r="E698" s="26">
        <f>IF(F698="","",_xlfn.XLOOKUP(F698,purchase!F:F,purchase!C:C,""))</f>
        <v/>
      </c>
      <c r="F698" s="4" t="n"/>
      <c r="G698" s="10">
        <f>IF(H698="NRFC","Natural Rubber Field Coagulam","")</f>
        <v/>
      </c>
      <c r="H698" s="10">
        <f>IF(F698="","",_xlfn.XLOOKUP(F698,purchase!F:F,purchase!E:E,""))</f>
        <v/>
      </c>
      <c r="I698" s="10">
        <f>IF(J698="ISNR20","Natural Rubber-TSNR (ISNR-20)","")</f>
        <v/>
      </c>
      <c r="J698" s="10">
        <f>IF(H698="NRFC","ISNR20","")</f>
        <v/>
      </c>
      <c r="K698" s="35">
        <f>_xlfn.SINGLE(IF(F698="","",_xlfn.XLOOKUP(F698,purchase!F:F,purchase!N:N,"")))</f>
        <v/>
      </c>
      <c r="L698" s="4" t="n"/>
      <c r="M698" s="86" t="n"/>
      <c r="N698" s="35">
        <f>IF(F698="","",
MAX(0,
_xlfn.XLOOKUP(F698,purchase!F:F,purchase!N:N,"")
-
SUMIFS(L:L,F:F,F698)))</f>
        <v/>
      </c>
      <c r="O698" s="35">
        <f>IF(OR(L698="",M698=""),"",L698-M698)</f>
        <v/>
      </c>
      <c r="P698" s="89">
        <f>_xlfn.SINGLE(IF(F698="","",_xlfn.XLOOKUP(F698,purchase!F:F,purchase!O:O,"")))</f>
        <v/>
      </c>
      <c r="Q698" s="83">
        <f>IF(OR(L698="",M698=""),"",M698/L698)</f>
        <v/>
      </c>
      <c r="R698" s="91">
        <f>IF(OR(P698="",Q698=""),"",Q698-P698)</f>
        <v/>
      </c>
    </row>
    <row r="699">
      <c r="A699" s="25" t="n">
        <v>695</v>
      </c>
      <c r="B699" s="26">
        <f>IF(OR(C699="",F699=""),"",
"PRD-" &amp;
TEXT(DAY(C699),"00") &amp;
CHOOSE(MONTH(C699),"A","B","C","D","E","F","G","H","I","J","K","L") &amp;
TEXT(YEAR(C699),"00") &amp;
"-" &amp;
RIGHT(F699,4))</f>
        <v/>
      </c>
      <c r="C699" s="27" t="n"/>
      <c r="D699" s="26">
        <f>IF(F699="","",_xlfn.XLOOKUP(F699,purchase!F:F,purchase!B:B,""))</f>
        <v/>
      </c>
      <c r="E699" s="26">
        <f>IF(F699="","",_xlfn.XLOOKUP(F699,purchase!F:F,purchase!C:C,""))</f>
        <v/>
      </c>
      <c r="F699" s="4" t="n"/>
      <c r="G699" s="10">
        <f>IF(H699="NRFC","Natural Rubber Field Coagulam","")</f>
        <v/>
      </c>
      <c r="H699" s="10">
        <f>IF(F699="","",_xlfn.XLOOKUP(F699,purchase!F:F,purchase!E:E,""))</f>
        <v/>
      </c>
      <c r="I699" s="10">
        <f>IF(J699="ISNR20","Natural Rubber-TSNR (ISNR-20)","")</f>
        <v/>
      </c>
      <c r="J699" s="10">
        <f>IF(H699="NRFC","ISNR20","")</f>
        <v/>
      </c>
      <c r="K699" s="35">
        <f>_xlfn.SINGLE(IF(F699="","",_xlfn.XLOOKUP(F699,purchase!F:F,purchase!N:N,"")))</f>
        <v/>
      </c>
      <c r="L699" s="4" t="n"/>
      <c r="M699" s="86" t="n"/>
      <c r="N699" s="35">
        <f>IF(F699="","",
MAX(0,
_xlfn.XLOOKUP(F699,purchase!F:F,purchase!N:N,"")
-
SUMIFS(L:L,F:F,F699)))</f>
        <v/>
      </c>
      <c r="O699" s="35">
        <f>IF(OR(L699="",M699=""),"",L699-M699)</f>
        <v/>
      </c>
      <c r="P699" s="89">
        <f>_xlfn.SINGLE(IF(F699="","",_xlfn.XLOOKUP(F699,purchase!F:F,purchase!O:O,"")))</f>
        <v/>
      </c>
      <c r="Q699" s="83">
        <f>IF(OR(L699="",M699=""),"",M699/L699)</f>
        <v/>
      </c>
      <c r="R699" s="91">
        <f>IF(OR(P699="",Q699=""),"",Q699-P699)</f>
        <v/>
      </c>
    </row>
    <row r="700">
      <c r="A700" s="25" t="n">
        <v>696</v>
      </c>
      <c r="B700" s="26">
        <f>IF(OR(C700="",F700=""),"",
"PRD-" &amp;
TEXT(DAY(C700),"00") &amp;
CHOOSE(MONTH(C700),"A","B","C","D","E","F","G","H","I","J","K","L") &amp;
TEXT(YEAR(C700),"00") &amp;
"-" &amp;
RIGHT(F700,4))</f>
        <v/>
      </c>
      <c r="C700" s="27" t="n"/>
      <c r="D700" s="26">
        <f>IF(F700="","",_xlfn.XLOOKUP(F700,purchase!F:F,purchase!B:B,""))</f>
        <v/>
      </c>
      <c r="E700" s="26">
        <f>IF(F700="","",_xlfn.XLOOKUP(F700,purchase!F:F,purchase!C:C,""))</f>
        <v/>
      </c>
      <c r="F700" s="4" t="n"/>
      <c r="G700" s="10">
        <f>IF(H700="NRFC","Natural Rubber Field Coagulam","")</f>
        <v/>
      </c>
      <c r="H700" s="10">
        <f>IF(F700="","",_xlfn.XLOOKUP(F700,purchase!F:F,purchase!E:E,""))</f>
        <v/>
      </c>
      <c r="I700" s="10">
        <f>IF(J700="ISNR20","Natural Rubber-TSNR (ISNR-20)","")</f>
        <v/>
      </c>
      <c r="J700" s="10">
        <f>IF(H700="NRFC","ISNR20","")</f>
        <v/>
      </c>
      <c r="K700" s="35">
        <f>_xlfn.SINGLE(IF(F700="","",_xlfn.XLOOKUP(F700,purchase!F:F,purchase!N:N,"")))</f>
        <v/>
      </c>
      <c r="L700" s="4" t="n"/>
      <c r="M700" s="86" t="n"/>
      <c r="N700" s="35">
        <f>IF(F700="","",
MAX(0,
_xlfn.XLOOKUP(F700,purchase!F:F,purchase!N:N,"")
-
SUMIFS(L:L,F:F,F700)))</f>
        <v/>
      </c>
      <c r="O700" s="35">
        <f>IF(OR(L700="",M700=""),"",L700-M700)</f>
        <v/>
      </c>
      <c r="P700" s="89">
        <f>_xlfn.SINGLE(IF(F700="","",_xlfn.XLOOKUP(F700,purchase!F:F,purchase!O:O,"")))</f>
        <v/>
      </c>
      <c r="Q700" s="83">
        <f>IF(OR(L700="",M700=""),"",M700/L700)</f>
        <v/>
      </c>
      <c r="R700" s="91">
        <f>IF(OR(P700="",Q700=""),"",Q700-P700)</f>
        <v/>
      </c>
    </row>
    <row r="701">
      <c r="A701" s="25" t="n">
        <v>697</v>
      </c>
      <c r="B701" s="26">
        <f>IF(OR(C701="",F701=""),"",
"PRD-" &amp;
TEXT(DAY(C701),"00") &amp;
CHOOSE(MONTH(C701),"A","B","C","D","E","F","G","H","I","J","K","L") &amp;
TEXT(YEAR(C701),"00") &amp;
"-" &amp;
RIGHT(F701,4))</f>
        <v/>
      </c>
      <c r="C701" s="27" t="n"/>
      <c r="D701" s="26">
        <f>IF(F701="","",_xlfn.XLOOKUP(F701,purchase!F:F,purchase!B:B,""))</f>
        <v/>
      </c>
      <c r="E701" s="26">
        <f>IF(F701="","",_xlfn.XLOOKUP(F701,purchase!F:F,purchase!C:C,""))</f>
        <v/>
      </c>
      <c r="F701" s="4" t="n"/>
      <c r="G701" s="10">
        <f>IF(H701="NRFC","Natural Rubber Field Coagulam","")</f>
        <v/>
      </c>
      <c r="H701" s="10">
        <f>IF(F701="","",_xlfn.XLOOKUP(F701,purchase!F:F,purchase!E:E,""))</f>
        <v/>
      </c>
      <c r="I701" s="10">
        <f>IF(J701="ISNR20","Natural Rubber-TSNR (ISNR-20)","")</f>
        <v/>
      </c>
      <c r="J701" s="10">
        <f>IF(H701="NRFC","ISNR20","")</f>
        <v/>
      </c>
      <c r="K701" s="35">
        <f>_xlfn.SINGLE(IF(F701="","",_xlfn.XLOOKUP(F701,purchase!F:F,purchase!N:N,"")))</f>
        <v/>
      </c>
      <c r="L701" s="4" t="n"/>
      <c r="M701" s="86" t="n"/>
      <c r="N701" s="35">
        <f>IF(F701="","",
MAX(0,
_xlfn.XLOOKUP(F701,purchase!F:F,purchase!N:N,"")
-
SUMIFS(L:L,F:F,F701)))</f>
        <v/>
      </c>
      <c r="O701" s="35">
        <f>IF(OR(L701="",M701=""),"",L701-M701)</f>
        <v/>
      </c>
      <c r="P701" s="89">
        <f>_xlfn.SINGLE(IF(F701="","",_xlfn.XLOOKUP(F701,purchase!F:F,purchase!O:O,"")))</f>
        <v/>
      </c>
      <c r="Q701" s="83">
        <f>IF(OR(L701="",M701=""),"",M701/L701)</f>
        <v/>
      </c>
      <c r="R701" s="91">
        <f>IF(OR(P701="",Q701=""),"",Q701-P701)</f>
        <v/>
      </c>
    </row>
    <row r="702">
      <c r="A702" s="25" t="n">
        <v>698</v>
      </c>
      <c r="B702" s="26">
        <f>IF(OR(C702="",F702=""),"",
"PRD-" &amp;
TEXT(DAY(C702),"00") &amp;
CHOOSE(MONTH(C702),"A","B","C","D","E","F","G","H","I","J","K","L") &amp;
TEXT(YEAR(C702),"00") &amp;
"-" &amp;
RIGHT(F702,4))</f>
        <v/>
      </c>
      <c r="C702" s="27" t="n"/>
      <c r="D702" s="26">
        <f>IF(F702="","",_xlfn.XLOOKUP(F702,purchase!F:F,purchase!B:B,""))</f>
        <v/>
      </c>
      <c r="E702" s="26">
        <f>IF(F702="","",_xlfn.XLOOKUP(F702,purchase!F:F,purchase!C:C,""))</f>
        <v/>
      </c>
      <c r="F702" s="4" t="n"/>
      <c r="G702" s="10">
        <f>IF(H702="NRFC","Natural Rubber Field Coagulam","")</f>
        <v/>
      </c>
      <c r="H702" s="10">
        <f>IF(F702="","",_xlfn.XLOOKUP(F702,purchase!F:F,purchase!E:E,""))</f>
        <v/>
      </c>
      <c r="I702" s="10">
        <f>IF(J702="ISNR20","Natural Rubber-TSNR (ISNR-20)","")</f>
        <v/>
      </c>
      <c r="J702" s="10">
        <f>IF(H702="NRFC","ISNR20","")</f>
        <v/>
      </c>
      <c r="K702" s="35">
        <f>_xlfn.SINGLE(IF(F702="","",_xlfn.XLOOKUP(F702,purchase!F:F,purchase!N:N,"")))</f>
        <v/>
      </c>
      <c r="L702" s="4" t="n"/>
      <c r="M702" s="86" t="n"/>
      <c r="N702" s="35">
        <f>IF(F702="","",
MAX(0,
_xlfn.XLOOKUP(F702,purchase!F:F,purchase!N:N,"")
-
SUMIFS(L:L,F:F,F702)))</f>
        <v/>
      </c>
      <c r="O702" s="35">
        <f>IF(OR(L702="",M702=""),"",L702-M702)</f>
        <v/>
      </c>
      <c r="P702" s="89">
        <f>_xlfn.SINGLE(IF(F702="","",_xlfn.XLOOKUP(F702,purchase!F:F,purchase!O:O,"")))</f>
        <v/>
      </c>
      <c r="Q702" s="83">
        <f>IF(OR(L702="",M702=""),"",M702/L702)</f>
        <v/>
      </c>
      <c r="R702" s="91">
        <f>IF(OR(P702="",Q702=""),"",Q702-P702)</f>
        <v/>
      </c>
    </row>
    <row r="703">
      <c r="A703" s="25" t="n">
        <v>699</v>
      </c>
      <c r="B703" s="26">
        <f>IF(OR(C703="",F703=""),"",
"PRD-" &amp;
TEXT(DAY(C703),"00") &amp;
CHOOSE(MONTH(C703),"A","B","C","D","E","F","G","H","I","J","K","L") &amp;
TEXT(YEAR(C703),"00") &amp;
"-" &amp;
RIGHT(F703,4))</f>
        <v/>
      </c>
      <c r="C703" s="27" t="n"/>
      <c r="D703" s="26">
        <f>IF(F703="","",_xlfn.XLOOKUP(F703,purchase!F:F,purchase!B:B,""))</f>
        <v/>
      </c>
      <c r="E703" s="26">
        <f>IF(F703="","",_xlfn.XLOOKUP(F703,purchase!F:F,purchase!C:C,""))</f>
        <v/>
      </c>
      <c r="F703" s="4" t="n"/>
      <c r="G703" s="10">
        <f>IF(H703="NRFC","Natural Rubber Field Coagulam","")</f>
        <v/>
      </c>
      <c r="H703" s="10">
        <f>IF(F703="","",_xlfn.XLOOKUP(F703,purchase!F:F,purchase!E:E,""))</f>
        <v/>
      </c>
      <c r="I703" s="10">
        <f>IF(J703="ISNR20","Natural Rubber-TSNR (ISNR-20)","")</f>
        <v/>
      </c>
      <c r="J703" s="10">
        <f>IF(H703="NRFC","ISNR20","")</f>
        <v/>
      </c>
      <c r="K703" s="35">
        <f>_xlfn.SINGLE(IF(F703="","",_xlfn.XLOOKUP(F703,purchase!F:F,purchase!N:N,"")))</f>
        <v/>
      </c>
      <c r="L703" s="4" t="n"/>
      <c r="M703" s="86" t="n"/>
      <c r="N703" s="35">
        <f>IF(F703="","",
MAX(0,
_xlfn.XLOOKUP(F703,purchase!F:F,purchase!N:N,"")
-
SUMIFS(L:L,F:F,F703)))</f>
        <v/>
      </c>
      <c r="O703" s="35">
        <f>IF(OR(L703="",M703=""),"",L703-M703)</f>
        <v/>
      </c>
      <c r="P703" s="89">
        <f>_xlfn.SINGLE(IF(F703="","",_xlfn.XLOOKUP(F703,purchase!F:F,purchase!O:O,"")))</f>
        <v/>
      </c>
      <c r="Q703" s="83">
        <f>IF(OR(L703="",M703=""),"",M703/L703)</f>
        <v/>
      </c>
      <c r="R703" s="91">
        <f>IF(OR(P703="",Q703=""),"",Q703-P703)</f>
        <v/>
      </c>
    </row>
    <row r="704">
      <c r="A704" s="25" t="n">
        <v>700</v>
      </c>
      <c r="B704" s="26">
        <f>IF(OR(C704="",F704=""),"",
"PRD-" &amp;
TEXT(DAY(C704),"00") &amp;
CHOOSE(MONTH(C704),"A","B","C","D","E","F","G","H","I","J","K","L") &amp;
TEXT(YEAR(C704),"00") &amp;
"-" &amp;
RIGHT(F704,4))</f>
        <v/>
      </c>
      <c r="C704" s="27" t="n"/>
      <c r="D704" s="26">
        <f>IF(F704="","",_xlfn.XLOOKUP(F704,purchase!F:F,purchase!B:B,""))</f>
        <v/>
      </c>
      <c r="E704" s="26">
        <f>IF(F704="","",_xlfn.XLOOKUP(F704,purchase!F:F,purchase!C:C,""))</f>
        <v/>
      </c>
      <c r="F704" s="4" t="n"/>
      <c r="G704" s="10">
        <f>IF(H704="NRFC","Natural Rubber Field Coagulam","")</f>
        <v/>
      </c>
      <c r="H704" s="10">
        <f>IF(F704="","",_xlfn.XLOOKUP(F704,purchase!F:F,purchase!E:E,""))</f>
        <v/>
      </c>
      <c r="I704" s="10">
        <f>IF(J704="ISNR20","Natural Rubber-TSNR (ISNR-20)","")</f>
        <v/>
      </c>
      <c r="J704" s="10">
        <f>IF(H704="NRFC","ISNR20","")</f>
        <v/>
      </c>
      <c r="K704" s="35">
        <f>_xlfn.SINGLE(IF(F704="","",_xlfn.XLOOKUP(F704,purchase!F:F,purchase!N:N,"")))</f>
        <v/>
      </c>
      <c r="L704" s="4" t="n"/>
      <c r="M704" s="86" t="n"/>
      <c r="N704" s="35">
        <f>IF(F704="","",
MAX(0,
_xlfn.XLOOKUP(F704,purchase!F:F,purchase!N:N,"")
-
SUMIFS(L:L,F:F,F704)))</f>
        <v/>
      </c>
      <c r="O704" s="35">
        <f>IF(OR(L704="",M704=""),"",L704-M704)</f>
        <v/>
      </c>
      <c r="P704" s="89">
        <f>_xlfn.SINGLE(IF(F704="","",_xlfn.XLOOKUP(F704,purchase!F:F,purchase!O:O,"")))</f>
        <v/>
      </c>
      <c r="Q704" s="83">
        <f>IF(OR(L704="",M704=""),"",M704/L704)</f>
        <v/>
      </c>
      <c r="R704" s="91">
        <f>IF(OR(P704="",Q704=""),"",Q704-P704)</f>
        <v/>
      </c>
    </row>
    <row r="705">
      <c r="A705" s="25" t="n">
        <v>701</v>
      </c>
      <c r="B705" s="26">
        <f>IF(OR(C705="",F705=""),"",
"PRD-" &amp;
TEXT(DAY(C705),"00") &amp;
CHOOSE(MONTH(C705),"A","B","C","D","E","F","G","H","I","J","K","L") &amp;
TEXT(YEAR(C705),"00") &amp;
"-" &amp;
RIGHT(F705,4))</f>
        <v/>
      </c>
      <c r="C705" s="27" t="n"/>
      <c r="D705" s="26">
        <f>IF(F705="","",_xlfn.XLOOKUP(F705,purchase!F:F,purchase!B:B,""))</f>
        <v/>
      </c>
      <c r="E705" s="26">
        <f>IF(F705="","",_xlfn.XLOOKUP(F705,purchase!F:F,purchase!C:C,""))</f>
        <v/>
      </c>
      <c r="F705" s="4" t="n"/>
      <c r="G705" s="10">
        <f>IF(H705="NRFC","Natural Rubber Field Coagulam","")</f>
        <v/>
      </c>
      <c r="H705" s="10">
        <f>IF(F705="","",_xlfn.XLOOKUP(F705,purchase!F:F,purchase!E:E,""))</f>
        <v/>
      </c>
      <c r="I705" s="10">
        <f>IF(J705="ISNR20","Natural Rubber-TSNR (ISNR-20)","")</f>
        <v/>
      </c>
      <c r="J705" s="10">
        <f>IF(H705="NRFC","ISNR20","")</f>
        <v/>
      </c>
      <c r="K705" s="35">
        <f>_xlfn.SINGLE(IF(F705="","",_xlfn.XLOOKUP(F705,purchase!F:F,purchase!N:N,"")))</f>
        <v/>
      </c>
      <c r="L705" s="4" t="n"/>
      <c r="M705" s="86" t="n"/>
      <c r="N705" s="35">
        <f>IF(F705="","",
MAX(0,
_xlfn.XLOOKUP(F705,purchase!F:F,purchase!N:N,"")
-
SUMIFS(L:L,F:F,F705)))</f>
        <v/>
      </c>
      <c r="O705" s="35">
        <f>IF(OR(L705="",M705=""),"",L705-M705)</f>
        <v/>
      </c>
      <c r="P705" s="89">
        <f>_xlfn.SINGLE(IF(F705="","",_xlfn.XLOOKUP(F705,purchase!F:F,purchase!O:O,"")))</f>
        <v/>
      </c>
      <c r="Q705" s="83">
        <f>IF(OR(L705="",M705=""),"",M705/L705)</f>
        <v/>
      </c>
      <c r="R705" s="91">
        <f>IF(OR(P705="",Q705=""),"",Q705-P705)</f>
        <v/>
      </c>
    </row>
    <row r="706">
      <c r="A706" s="25" t="n">
        <v>702</v>
      </c>
      <c r="B706" s="26">
        <f>IF(OR(C706="",F706=""),"",
"PRD-" &amp;
TEXT(DAY(C706),"00") &amp;
CHOOSE(MONTH(C706),"A","B","C","D","E","F","G","H","I","J","K","L") &amp;
TEXT(YEAR(C706),"00") &amp;
"-" &amp;
RIGHT(F706,4))</f>
        <v/>
      </c>
      <c r="C706" s="27" t="n"/>
      <c r="D706" s="26">
        <f>IF(F706="","",_xlfn.XLOOKUP(F706,purchase!F:F,purchase!B:B,""))</f>
        <v/>
      </c>
      <c r="E706" s="26">
        <f>IF(F706="","",_xlfn.XLOOKUP(F706,purchase!F:F,purchase!C:C,""))</f>
        <v/>
      </c>
      <c r="F706" s="4" t="n"/>
      <c r="G706" s="10">
        <f>IF(H706="NRFC","Natural Rubber Field Coagulam","")</f>
        <v/>
      </c>
      <c r="H706" s="10">
        <f>IF(F706="","",_xlfn.XLOOKUP(F706,purchase!F:F,purchase!E:E,""))</f>
        <v/>
      </c>
      <c r="I706" s="10">
        <f>IF(J706="ISNR20","Natural Rubber-TSNR (ISNR-20)","")</f>
        <v/>
      </c>
      <c r="J706" s="10">
        <f>IF(H706="NRFC","ISNR20","")</f>
        <v/>
      </c>
      <c r="K706" s="35">
        <f>_xlfn.SINGLE(IF(F706="","",_xlfn.XLOOKUP(F706,purchase!F:F,purchase!N:N,"")))</f>
        <v/>
      </c>
      <c r="L706" s="4" t="n"/>
      <c r="M706" s="86" t="n"/>
      <c r="N706" s="35">
        <f>IF(F706="","",
MAX(0,
_xlfn.XLOOKUP(F706,purchase!F:F,purchase!N:N,"")
-
SUMIFS(L:L,F:F,F706)))</f>
        <v/>
      </c>
      <c r="O706" s="35">
        <f>IF(OR(L706="",M706=""),"",L706-M706)</f>
        <v/>
      </c>
      <c r="P706" s="89">
        <f>_xlfn.SINGLE(IF(F706="","",_xlfn.XLOOKUP(F706,purchase!F:F,purchase!O:O,"")))</f>
        <v/>
      </c>
      <c r="Q706" s="83">
        <f>IF(OR(L706="",M706=""),"",M706/L706)</f>
        <v/>
      </c>
      <c r="R706" s="91">
        <f>IF(OR(P706="",Q706=""),"",Q706-P706)</f>
        <v/>
      </c>
    </row>
    <row r="707">
      <c r="A707" s="25" t="n">
        <v>703</v>
      </c>
      <c r="B707" s="26">
        <f>IF(OR(C707="",F707=""),"",
"PRD-" &amp;
TEXT(DAY(C707),"00") &amp;
CHOOSE(MONTH(C707),"A","B","C","D","E","F","G","H","I","J","K","L") &amp;
TEXT(YEAR(C707),"00") &amp;
"-" &amp;
RIGHT(F707,4))</f>
        <v/>
      </c>
      <c r="C707" s="27" t="n"/>
      <c r="D707" s="26">
        <f>IF(F707="","",_xlfn.XLOOKUP(F707,purchase!F:F,purchase!B:B,""))</f>
        <v/>
      </c>
      <c r="E707" s="26">
        <f>IF(F707="","",_xlfn.XLOOKUP(F707,purchase!F:F,purchase!C:C,""))</f>
        <v/>
      </c>
      <c r="F707" s="4" t="n"/>
      <c r="G707" s="10">
        <f>IF(H707="NRFC","Natural Rubber Field Coagulam","")</f>
        <v/>
      </c>
      <c r="H707" s="10">
        <f>IF(F707="","",_xlfn.XLOOKUP(F707,purchase!F:F,purchase!E:E,""))</f>
        <v/>
      </c>
      <c r="I707" s="10">
        <f>IF(J707="ISNR20","Natural Rubber-TSNR (ISNR-20)","")</f>
        <v/>
      </c>
      <c r="J707" s="10">
        <f>IF(H707="NRFC","ISNR20","")</f>
        <v/>
      </c>
      <c r="K707" s="35">
        <f>_xlfn.SINGLE(IF(F707="","",_xlfn.XLOOKUP(F707,purchase!F:F,purchase!N:N,"")))</f>
        <v/>
      </c>
      <c r="L707" s="4" t="n"/>
      <c r="M707" s="86" t="n"/>
      <c r="N707" s="35">
        <f>IF(F707="","",
MAX(0,
_xlfn.XLOOKUP(F707,purchase!F:F,purchase!N:N,"")
-
SUMIFS(L:L,F:F,F707)))</f>
        <v/>
      </c>
      <c r="O707" s="35">
        <f>IF(OR(L707="",M707=""),"",L707-M707)</f>
        <v/>
      </c>
      <c r="P707" s="89">
        <f>_xlfn.SINGLE(IF(F707="","",_xlfn.XLOOKUP(F707,purchase!F:F,purchase!O:O,"")))</f>
        <v/>
      </c>
      <c r="Q707" s="83">
        <f>IF(OR(L707="",M707=""),"",M707/L707)</f>
        <v/>
      </c>
      <c r="R707" s="91">
        <f>IF(OR(P707="",Q707=""),"",Q707-P707)</f>
        <v/>
      </c>
    </row>
    <row r="708">
      <c r="A708" s="25" t="n">
        <v>704</v>
      </c>
      <c r="B708" s="26">
        <f>IF(OR(C708="",F708=""),"",
"PRD-" &amp;
TEXT(DAY(C708),"00") &amp;
CHOOSE(MONTH(C708),"A","B","C","D","E","F","G","H","I","J","K","L") &amp;
TEXT(YEAR(C708),"00") &amp;
"-" &amp;
RIGHT(F708,4))</f>
        <v/>
      </c>
      <c r="C708" s="27" t="n"/>
      <c r="D708" s="26">
        <f>IF(F708="","",_xlfn.XLOOKUP(F708,purchase!F:F,purchase!B:B,""))</f>
        <v/>
      </c>
      <c r="E708" s="26">
        <f>IF(F708="","",_xlfn.XLOOKUP(F708,purchase!F:F,purchase!C:C,""))</f>
        <v/>
      </c>
      <c r="F708" s="4" t="n"/>
      <c r="G708" s="10">
        <f>IF(H708="NRFC","Natural Rubber Field Coagulam","")</f>
        <v/>
      </c>
      <c r="H708" s="10">
        <f>IF(F708="","",_xlfn.XLOOKUP(F708,purchase!F:F,purchase!E:E,""))</f>
        <v/>
      </c>
      <c r="I708" s="10">
        <f>IF(J708="ISNR20","Natural Rubber-TSNR (ISNR-20)","")</f>
        <v/>
      </c>
      <c r="J708" s="10">
        <f>IF(H708="NRFC","ISNR20","")</f>
        <v/>
      </c>
      <c r="K708" s="35">
        <f>_xlfn.SINGLE(IF(F708="","",_xlfn.XLOOKUP(F708,purchase!F:F,purchase!N:N,"")))</f>
        <v/>
      </c>
      <c r="L708" s="4" t="n"/>
      <c r="M708" s="86" t="n"/>
      <c r="N708" s="35">
        <f>IF(F708="","",
MAX(0,
_xlfn.XLOOKUP(F708,purchase!F:F,purchase!N:N,"")
-
SUMIFS(L:L,F:F,F708)))</f>
        <v/>
      </c>
      <c r="O708" s="35">
        <f>IF(OR(L708="",M708=""),"",L708-M708)</f>
        <v/>
      </c>
      <c r="P708" s="89">
        <f>_xlfn.SINGLE(IF(F708="","",_xlfn.XLOOKUP(F708,purchase!F:F,purchase!O:O,"")))</f>
        <v/>
      </c>
      <c r="Q708" s="83">
        <f>IF(OR(L708="",M708=""),"",M708/L708)</f>
        <v/>
      </c>
      <c r="R708" s="91">
        <f>IF(OR(P708="",Q708=""),"",Q708-P708)</f>
        <v/>
      </c>
    </row>
    <row r="709">
      <c r="A709" s="25" t="n">
        <v>705</v>
      </c>
      <c r="B709" s="26">
        <f>IF(OR(C709="",F709=""),"",
"PRD-" &amp;
TEXT(DAY(C709),"00") &amp;
CHOOSE(MONTH(C709),"A","B","C","D","E","F","G","H","I","J","K","L") &amp;
TEXT(YEAR(C709),"00") &amp;
"-" &amp;
RIGHT(F709,4))</f>
        <v/>
      </c>
      <c r="C709" s="27" t="n"/>
      <c r="D709" s="26">
        <f>IF(F709="","",_xlfn.XLOOKUP(F709,purchase!F:F,purchase!B:B,""))</f>
        <v/>
      </c>
      <c r="E709" s="26">
        <f>IF(F709="","",_xlfn.XLOOKUP(F709,purchase!F:F,purchase!C:C,""))</f>
        <v/>
      </c>
      <c r="F709" s="4" t="n"/>
      <c r="G709" s="10">
        <f>IF(H709="NRFC","Natural Rubber Field Coagulam","")</f>
        <v/>
      </c>
      <c r="H709" s="10">
        <f>IF(F709="","",_xlfn.XLOOKUP(F709,purchase!F:F,purchase!E:E,""))</f>
        <v/>
      </c>
      <c r="I709" s="10">
        <f>IF(J709="ISNR20","Natural Rubber-TSNR (ISNR-20)","")</f>
        <v/>
      </c>
      <c r="J709" s="10">
        <f>IF(H709="NRFC","ISNR20","")</f>
        <v/>
      </c>
      <c r="K709" s="35">
        <f>_xlfn.SINGLE(IF(F709="","",_xlfn.XLOOKUP(F709,purchase!F:F,purchase!N:N,"")))</f>
        <v/>
      </c>
      <c r="L709" s="4" t="n"/>
      <c r="M709" s="86" t="n"/>
      <c r="N709" s="35">
        <f>IF(F709="","",
MAX(0,
_xlfn.XLOOKUP(F709,purchase!F:F,purchase!N:N,"")
-
SUMIFS(L:L,F:F,F709)))</f>
        <v/>
      </c>
      <c r="O709" s="35">
        <f>IF(OR(L709="",M709=""),"",L709-M709)</f>
        <v/>
      </c>
      <c r="P709" s="89">
        <f>_xlfn.SINGLE(IF(F709="","",_xlfn.XLOOKUP(F709,purchase!F:F,purchase!O:O,"")))</f>
        <v/>
      </c>
      <c r="Q709" s="83">
        <f>IF(OR(L709="",M709=""),"",M709/L709)</f>
        <v/>
      </c>
      <c r="R709" s="91">
        <f>IF(OR(P709="",Q709=""),"",Q709-P709)</f>
        <v/>
      </c>
    </row>
    <row r="710">
      <c r="A710" s="25" t="n">
        <v>706</v>
      </c>
      <c r="B710" s="26">
        <f>IF(OR(C710="",F710=""),"",
"PRD-" &amp;
TEXT(DAY(C710),"00") &amp;
CHOOSE(MONTH(C710),"A","B","C","D","E","F","G","H","I","J","K","L") &amp;
TEXT(YEAR(C710),"00") &amp;
"-" &amp;
RIGHT(F710,4))</f>
        <v/>
      </c>
      <c r="C710" s="27" t="n"/>
      <c r="D710" s="26">
        <f>IF(F710="","",_xlfn.XLOOKUP(F710,purchase!F:F,purchase!B:B,""))</f>
        <v/>
      </c>
      <c r="E710" s="26">
        <f>IF(F710="","",_xlfn.XLOOKUP(F710,purchase!F:F,purchase!C:C,""))</f>
        <v/>
      </c>
      <c r="F710" s="4" t="n"/>
      <c r="G710" s="10">
        <f>IF(H710="NRFC","Natural Rubber Field Coagulam","")</f>
        <v/>
      </c>
      <c r="H710" s="10">
        <f>IF(F710="","",_xlfn.XLOOKUP(F710,purchase!F:F,purchase!E:E,""))</f>
        <v/>
      </c>
      <c r="I710" s="10">
        <f>IF(J710="ISNR20","Natural Rubber-TSNR (ISNR-20)","")</f>
        <v/>
      </c>
      <c r="J710" s="10">
        <f>IF(H710="NRFC","ISNR20","")</f>
        <v/>
      </c>
      <c r="K710" s="35">
        <f>_xlfn.SINGLE(IF(F710="","",_xlfn.XLOOKUP(F710,purchase!F:F,purchase!N:N,"")))</f>
        <v/>
      </c>
      <c r="L710" s="4" t="n"/>
      <c r="M710" s="86" t="n"/>
      <c r="N710" s="35">
        <f>IF(F710="","",
MAX(0,
_xlfn.XLOOKUP(F710,purchase!F:F,purchase!N:N,"")
-
SUMIFS(L:L,F:F,F710)))</f>
        <v/>
      </c>
      <c r="O710" s="35">
        <f>IF(OR(L710="",M710=""),"",L710-M710)</f>
        <v/>
      </c>
      <c r="P710" s="89">
        <f>_xlfn.SINGLE(IF(F710="","",_xlfn.XLOOKUP(F710,purchase!F:F,purchase!O:O,"")))</f>
        <v/>
      </c>
      <c r="Q710" s="83">
        <f>IF(OR(L710="",M710=""),"",M710/L710)</f>
        <v/>
      </c>
      <c r="R710" s="91">
        <f>IF(OR(P710="",Q710=""),"",Q710-P710)</f>
        <v/>
      </c>
    </row>
    <row r="711">
      <c r="A711" s="25" t="n">
        <v>707</v>
      </c>
      <c r="B711" s="26">
        <f>IF(OR(C711="",F711=""),"",
"PRD-" &amp;
TEXT(DAY(C711),"00") &amp;
CHOOSE(MONTH(C711),"A","B","C","D","E","F","G","H","I","J","K","L") &amp;
TEXT(YEAR(C711),"00") &amp;
"-" &amp;
RIGHT(F711,4))</f>
        <v/>
      </c>
      <c r="C711" s="27" t="n"/>
      <c r="D711" s="26">
        <f>IF(F711="","",_xlfn.XLOOKUP(F711,purchase!F:F,purchase!B:B,""))</f>
        <v/>
      </c>
      <c r="E711" s="26">
        <f>IF(F711="","",_xlfn.XLOOKUP(F711,purchase!F:F,purchase!C:C,""))</f>
        <v/>
      </c>
      <c r="F711" s="4" t="n"/>
      <c r="G711" s="10">
        <f>IF(H711="NRFC","Natural Rubber Field Coagulam","")</f>
        <v/>
      </c>
      <c r="H711" s="10">
        <f>IF(F711="","",_xlfn.XLOOKUP(F711,purchase!F:F,purchase!E:E,""))</f>
        <v/>
      </c>
      <c r="I711" s="10">
        <f>IF(J711="ISNR20","Natural Rubber-TSNR (ISNR-20)","")</f>
        <v/>
      </c>
      <c r="J711" s="10">
        <f>IF(H711="NRFC","ISNR20","")</f>
        <v/>
      </c>
      <c r="K711" s="35">
        <f>_xlfn.SINGLE(IF(F711="","",_xlfn.XLOOKUP(F711,purchase!F:F,purchase!N:N,"")))</f>
        <v/>
      </c>
      <c r="L711" s="4" t="n"/>
      <c r="M711" s="86" t="n"/>
      <c r="N711" s="35">
        <f>IF(F711="","",
MAX(0,
_xlfn.XLOOKUP(F711,purchase!F:F,purchase!N:N,"")
-
SUMIFS(L:L,F:F,F711)))</f>
        <v/>
      </c>
      <c r="O711" s="35">
        <f>IF(OR(L711="",M711=""),"",L711-M711)</f>
        <v/>
      </c>
      <c r="P711" s="89">
        <f>_xlfn.SINGLE(IF(F711="","",_xlfn.XLOOKUP(F711,purchase!F:F,purchase!O:O,"")))</f>
        <v/>
      </c>
      <c r="Q711" s="83">
        <f>IF(OR(L711="",M711=""),"",M711/L711)</f>
        <v/>
      </c>
      <c r="R711" s="91">
        <f>IF(OR(P711="",Q711=""),"",Q711-P711)</f>
        <v/>
      </c>
    </row>
    <row r="712">
      <c r="A712" s="25" t="n">
        <v>708</v>
      </c>
      <c r="B712" s="26">
        <f>IF(OR(C712="",F712=""),"",
"PRD-" &amp;
TEXT(DAY(C712),"00") &amp;
CHOOSE(MONTH(C712),"A","B","C","D","E","F","G","H","I","J","K","L") &amp;
TEXT(YEAR(C712),"00") &amp;
"-" &amp;
RIGHT(F712,4))</f>
        <v/>
      </c>
      <c r="C712" s="27" t="n"/>
      <c r="D712" s="26">
        <f>IF(F712="","",_xlfn.XLOOKUP(F712,purchase!F:F,purchase!B:B,""))</f>
        <v/>
      </c>
      <c r="E712" s="26">
        <f>IF(F712="","",_xlfn.XLOOKUP(F712,purchase!F:F,purchase!C:C,""))</f>
        <v/>
      </c>
      <c r="F712" s="4" t="n"/>
      <c r="G712" s="10">
        <f>IF(H712="NRFC","Natural Rubber Field Coagulam","")</f>
        <v/>
      </c>
      <c r="H712" s="10">
        <f>IF(F712="","",_xlfn.XLOOKUP(F712,purchase!F:F,purchase!E:E,""))</f>
        <v/>
      </c>
      <c r="I712" s="10">
        <f>IF(J712="ISNR20","Natural Rubber-TSNR (ISNR-20)","")</f>
        <v/>
      </c>
      <c r="J712" s="10">
        <f>IF(H712="NRFC","ISNR20","")</f>
        <v/>
      </c>
      <c r="K712" s="35">
        <f>_xlfn.SINGLE(IF(F712="","",_xlfn.XLOOKUP(F712,purchase!F:F,purchase!N:N,"")))</f>
        <v/>
      </c>
      <c r="L712" s="4" t="n"/>
      <c r="M712" s="86" t="n"/>
      <c r="N712" s="35">
        <f>IF(F712="","",
MAX(0,
_xlfn.XLOOKUP(F712,purchase!F:F,purchase!N:N,"")
-
SUMIFS(L:L,F:F,F712)))</f>
        <v/>
      </c>
      <c r="O712" s="35">
        <f>IF(OR(L712="",M712=""),"",L712-M712)</f>
        <v/>
      </c>
      <c r="P712" s="89">
        <f>_xlfn.SINGLE(IF(F712="","",_xlfn.XLOOKUP(F712,purchase!F:F,purchase!O:O,"")))</f>
        <v/>
      </c>
      <c r="Q712" s="83">
        <f>IF(OR(L712="",M712=""),"",M712/L712)</f>
        <v/>
      </c>
      <c r="R712" s="91">
        <f>IF(OR(P712="",Q712=""),"",Q712-P712)</f>
        <v/>
      </c>
    </row>
    <row r="713">
      <c r="A713" s="25" t="n">
        <v>709</v>
      </c>
      <c r="B713" s="26">
        <f>IF(OR(C713="",F713=""),"",
"PRD-" &amp;
TEXT(DAY(C713),"00") &amp;
CHOOSE(MONTH(C713),"A","B","C","D","E","F","G","H","I","J","K","L") &amp;
TEXT(YEAR(C713),"00") &amp;
"-" &amp;
RIGHT(F713,4))</f>
        <v/>
      </c>
      <c r="C713" s="27" t="n"/>
      <c r="D713" s="26">
        <f>IF(F713="","",_xlfn.XLOOKUP(F713,purchase!F:F,purchase!B:B,""))</f>
        <v/>
      </c>
      <c r="E713" s="26">
        <f>IF(F713="","",_xlfn.XLOOKUP(F713,purchase!F:F,purchase!C:C,""))</f>
        <v/>
      </c>
      <c r="F713" s="4" t="n"/>
      <c r="G713" s="10">
        <f>IF(H713="NRFC","Natural Rubber Field Coagulam","")</f>
        <v/>
      </c>
      <c r="H713" s="10">
        <f>IF(F713="","",_xlfn.XLOOKUP(F713,purchase!F:F,purchase!E:E,""))</f>
        <v/>
      </c>
      <c r="I713" s="10">
        <f>IF(J713="ISNR20","Natural Rubber-TSNR (ISNR-20)","")</f>
        <v/>
      </c>
      <c r="J713" s="10">
        <f>IF(H713="NRFC","ISNR20","")</f>
        <v/>
      </c>
      <c r="K713" s="35">
        <f>_xlfn.SINGLE(IF(F713="","",_xlfn.XLOOKUP(F713,purchase!F:F,purchase!N:N,"")))</f>
        <v/>
      </c>
      <c r="L713" s="4" t="n"/>
      <c r="M713" s="86" t="n"/>
      <c r="N713" s="35">
        <f>IF(F713="","",
MAX(0,
_xlfn.XLOOKUP(F713,purchase!F:F,purchase!N:N,"")
-
SUMIFS(L:L,F:F,F713)))</f>
        <v/>
      </c>
      <c r="O713" s="35">
        <f>IF(OR(L713="",M713=""),"",L713-M713)</f>
        <v/>
      </c>
      <c r="P713" s="89">
        <f>_xlfn.SINGLE(IF(F713="","",_xlfn.XLOOKUP(F713,purchase!F:F,purchase!O:O,"")))</f>
        <v/>
      </c>
      <c r="Q713" s="83">
        <f>IF(OR(L713="",M713=""),"",M713/L713)</f>
        <v/>
      </c>
      <c r="R713" s="91">
        <f>IF(OR(P713="",Q713=""),"",Q713-P713)</f>
        <v/>
      </c>
    </row>
    <row r="714">
      <c r="A714" s="25" t="n">
        <v>710</v>
      </c>
      <c r="B714" s="26">
        <f>IF(OR(C714="",F714=""),"",
"PRD-" &amp;
TEXT(DAY(C714),"00") &amp;
CHOOSE(MONTH(C714),"A","B","C","D","E","F","G","H","I","J","K","L") &amp;
TEXT(YEAR(C714),"00") &amp;
"-" &amp;
RIGHT(F714,4))</f>
        <v/>
      </c>
      <c r="C714" s="27" t="n"/>
      <c r="D714" s="26">
        <f>IF(F714="","",_xlfn.XLOOKUP(F714,purchase!F:F,purchase!B:B,""))</f>
        <v/>
      </c>
      <c r="E714" s="26">
        <f>IF(F714="","",_xlfn.XLOOKUP(F714,purchase!F:F,purchase!C:C,""))</f>
        <v/>
      </c>
      <c r="F714" s="4" t="n"/>
      <c r="G714" s="10">
        <f>IF(H714="NRFC","Natural Rubber Field Coagulam","")</f>
        <v/>
      </c>
      <c r="H714" s="10">
        <f>IF(F714="","",_xlfn.XLOOKUP(F714,purchase!F:F,purchase!E:E,""))</f>
        <v/>
      </c>
      <c r="I714" s="10">
        <f>IF(J714="ISNR20","Natural Rubber-TSNR (ISNR-20)","")</f>
        <v/>
      </c>
      <c r="J714" s="10">
        <f>IF(H714="NRFC","ISNR20","")</f>
        <v/>
      </c>
      <c r="K714" s="35">
        <f>_xlfn.SINGLE(IF(F714="","",_xlfn.XLOOKUP(F714,purchase!F:F,purchase!N:N,"")))</f>
        <v/>
      </c>
      <c r="L714" s="4" t="n"/>
      <c r="M714" s="86" t="n"/>
      <c r="N714" s="35">
        <f>IF(F714="","",
MAX(0,
_xlfn.XLOOKUP(F714,purchase!F:F,purchase!N:N,"")
-
SUMIFS(L:L,F:F,F714)))</f>
        <v/>
      </c>
      <c r="O714" s="35">
        <f>IF(OR(L714="",M714=""),"",L714-M714)</f>
        <v/>
      </c>
      <c r="P714" s="89">
        <f>_xlfn.SINGLE(IF(F714="","",_xlfn.XLOOKUP(F714,purchase!F:F,purchase!O:O,"")))</f>
        <v/>
      </c>
      <c r="Q714" s="83">
        <f>IF(OR(L714="",M714=""),"",M714/L714)</f>
        <v/>
      </c>
      <c r="R714" s="91">
        <f>IF(OR(P714="",Q714=""),"",Q714-P714)</f>
        <v/>
      </c>
    </row>
    <row r="715">
      <c r="A715" s="25" t="n">
        <v>711</v>
      </c>
      <c r="B715" s="26">
        <f>IF(OR(C715="",F715=""),"",
"PRD-" &amp;
TEXT(DAY(C715),"00") &amp;
CHOOSE(MONTH(C715),"A","B","C","D","E","F","G","H","I","J","K","L") &amp;
TEXT(YEAR(C715),"00") &amp;
"-" &amp;
RIGHT(F715,4))</f>
        <v/>
      </c>
      <c r="C715" s="27" t="n"/>
      <c r="D715" s="26">
        <f>IF(F715="","",_xlfn.XLOOKUP(F715,purchase!F:F,purchase!B:B,""))</f>
        <v/>
      </c>
      <c r="E715" s="26">
        <f>IF(F715="","",_xlfn.XLOOKUP(F715,purchase!F:F,purchase!C:C,""))</f>
        <v/>
      </c>
      <c r="F715" s="4" t="n"/>
      <c r="G715" s="10">
        <f>IF(H715="NRFC","Natural Rubber Field Coagulam","")</f>
        <v/>
      </c>
      <c r="H715" s="10">
        <f>IF(F715="","",_xlfn.XLOOKUP(F715,purchase!F:F,purchase!E:E,""))</f>
        <v/>
      </c>
      <c r="I715" s="10">
        <f>IF(J715="ISNR20","Natural Rubber-TSNR (ISNR-20)","")</f>
        <v/>
      </c>
      <c r="J715" s="10">
        <f>IF(H715="NRFC","ISNR20","")</f>
        <v/>
      </c>
      <c r="K715" s="35">
        <f>_xlfn.SINGLE(IF(F715="","",_xlfn.XLOOKUP(F715,purchase!F:F,purchase!N:N,"")))</f>
        <v/>
      </c>
      <c r="L715" s="4" t="n"/>
      <c r="M715" s="86" t="n"/>
      <c r="N715" s="35">
        <f>IF(F715="","",
MAX(0,
_xlfn.XLOOKUP(F715,purchase!F:F,purchase!N:N,"")
-
SUMIFS(L:L,F:F,F715)))</f>
        <v/>
      </c>
      <c r="O715" s="35">
        <f>IF(OR(L715="",M715=""),"",L715-M715)</f>
        <v/>
      </c>
      <c r="P715" s="89">
        <f>_xlfn.SINGLE(IF(F715="","",_xlfn.XLOOKUP(F715,purchase!F:F,purchase!O:O,"")))</f>
        <v/>
      </c>
      <c r="Q715" s="83">
        <f>IF(OR(L715="",M715=""),"",M715/L715)</f>
        <v/>
      </c>
      <c r="R715" s="91">
        <f>IF(OR(P715="",Q715=""),"",Q715-P715)</f>
        <v/>
      </c>
    </row>
    <row r="716">
      <c r="A716" s="25" t="n">
        <v>712</v>
      </c>
      <c r="B716" s="26">
        <f>IF(OR(C716="",F716=""),"",
"PRD-" &amp;
TEXT(DAY(C716),"00") &amp;
CHOOSE(MONTH(C716),"A","B","C","D","E","F","G","H","I","J","K","L") &amp;
TEXT(YEAR(C716),"00") &amp;
"-" &amp;
RIGHT(F716,4))</f>
        <v/>
      </c>
      <c r="C716" s="27" t="n"/>
      <c r="D716" s="26">
        <f>IF(F716="","",_xlfn.XLOOKUP(F716,purchase!F:F,purchase!B:B,""))</f>
        <v/>
      </c>
      <c r="E716" s="26">
        <f>IF(F716="","",_xlfn.XLOOKUP(F716,purchase!F:F,purchase!C:C,""))</f>
        <v/>
      </c>
      <c r="F716" s="4" t="n"/>
      <c r="G716" s="10">
        <f>IF(H716="NRFC","Natural Rubber Field Coagulam","")</f>
        <v/>
      </c>
      <c r="H716" s="10">
        <f>IF(F716="","",_xlfn.XLOOKUP(F716,purchase!F:F,purchase!E:E,""))</f>
        <v/>
      </c>
      <c r="I716" s="10">
        <f>IF(J716="ISNR20","Natural Rubber-TSNR (ISNR-20)","")</f>
        <v/>
      </c>
      <c r="J716" s="10">
        <f>IF(H716="NRFC","ISNR20","")</f>
        <v/>
      </c>
      <c r="K716" s="35">
        <f>_xlfn.SINGLE(IF(F716="","",_xlfn.XLOOKUP(F716,purchase!F:F,purchase!N:N,"")))</f>
        <v/>
      </c>
      <c r="L716" s="4" t="n"/>
      <c r="M716" s="86" t="n"/>
      <c r="N716" s="35">
        <f>IF(F716="","",
MAX(0,
_xlfn.XLOOKUP(F716,purchase!F:F,purchase!N:N,"")
-
SUMIFS(L:L,F:F,F716)))</f>
        <v/>
      </c>
      <c r="O716" s="35">
        <f>IF(OR(L716="",M716=""),"",L716-M716)</f>
        <v/>
      </c>
      <c r="P716" s="89">
        <f>_xlfn.SINGLE(IF(F716="","",_xlfn.XLOOKUP(F716,purchase!F:F,purchase!O:O,"")))</f>
        <v/>
      </c>
      <c r="Q716" s="83">
        <f>IF(OR(L716="",M716=""),"",M716/L716)</f>
        <v/>
      </c>
      <c r="R716" s="91">
        <f>IF(OR(P716="",Q716=""),"",Q716-P716)</f>
        <v/>
      </c>
    </row>
    <row r="717">
      <c r="A717" s="25" t="n">
        <v>713</v>
      </c>
      <c r="B717" s="26">
        <f>IF(OR(C717="",F717=""),"",
"PRD-" &amp;
TEXT(DAY(C717),"00") &amp;
CHOOSE(MONTH(C717),"A","B","C","D","E","F","G","H","I","J","K","L") &amp;
TEXT(YEAR(C717),"00") &amp;
"-" &amp;
RIGHT(F717,4))</f>
        <v/>
      </c>
      <c r="C717" s="27" t="n"/>
      <c r="D717" s="26">
        <f>IF(F717="","",_xlfn.XLOOKUP(F717,purchase!F:F,purchase!B:B,""))</f>
        <v/>
      </c>
      <c r="E717" s="26">
        <f>IF(F717="","",_xlfn.XLOOKUP(F717,purchase!F:F,purchase!C:C,""))</f>
        <v/>
      </c>
      <c r="F717" s="4" t="n"/>
      <c r="G717" s="10">
        <f>IF(H717="NRFC","Natural Rubber Field Coagulam","")</f>
        <v/>
      </c>
      <c r="H717" s="10">
        <f>IF(F717="","",_xlfn.XLOOKUP(F717,purchase!F:F,purchase!E:E,""))</f>
        <v/>
      </c>
      <c r="I717" s="10">
        <f>IF(J717="ISNR20","Natural Rubber-TSNR (ISNR-20)","")</f>
        <v/>
      </c>
      <c r="J717" s="10">
        <f>IF(H717="NRFC","ISNR20","")</f>
        <v/>
      </c>
      <c r="K717" s="35">
        <f>_xlfn.SINGLE(IF(F717="","",_xlfn.XLOOKUP(F717,purchase!F:F,purchase!N:N,"")))</f>
        <v/>
      </c>
      <c r="L717" s="4" t="n"/>
      <c r="M717" s="86" t="n"/>
      <c r="N717" s="35">
        <f>IF(F717="","",
MAX(0,
_xlfn.XLOOKUP(F717,purchase!F:F,purchase!N:N,"")
-
SUMIFS(L:L,F:F,F717)))</f>
        <v/>
      </c>
      <c r="O717" s="35">
        <f>IF(OR(L717="",M717=""),"",L717-M717)</f>
        <v/>
      </c>
      <c r="P717" s="89">
        <f>_xlfn.SINGLE(IF(F717="","",_xlfn.XLOOKUP(F717,purchase!F:F,purchase!O:O,"")))</f>
        <v/>
      </c>
      <c r="Q717" s="83">
        <f>IF(OR(L717="",M717=""),"",M717/L717)</f>
        <v/>
      </c>
      <c r="R717" s="91">
        <f>IF(OR(P717="",Q717=""),"",Q717-P717)</f>
        <v/>
      </c>
    </row>
    <row r="718">
      <c r="A718" s="25" t="n">
        <v>714</v>
      </c>
      <c r="B718" s="26">
        <f>IF(OR(C718="",F718=""),"",
"PRD-" &amp;
TEXT(DAY(C718),"00") &amp;
CHOOSE(MONTH(C718),"A","B","C","D","E","F","G","H","I","J","K","L") &amp;
TEXT(YEAR(C718),"00") &amp;
"-" &amp;
RIGHT(F718,4))</f>
        <v/>
      </c>
      <c r="C718" s="27" t="n"/>
      <c r="D718" s="26">
        <f>IF(F718="","",_xlfn.XLOOKUP(F718,purchase!F:F,purchase!B:B,""))</f>
        <v/>
      </c>
      <c r="E718" s="26">
        <f>IF(F718="","",_xlfn.XLOOKUP(F718,purchase!F:F,purchase!C:C,""))</f>
        <v/>
      </c>
      <c r="F718" s="4" t="n"/>
      <c r="G718" s="10">
        <f>IF(H718="NRFC","Natural Rubber Field Coagulam","")</f>
        <v/>
      </c>
      <c r="H718" s="10">
        <f>IF(F718="","",_xlfn.XLOOKUP(F718,purchase!F:F,purchase!E:E,""))</f>
        <v/>
      </c>
      <c r="I718" s="10">
        <f>IF(J718="ISNR20","Natural Rubber-TSNR (ISNR-20)","")</f>
        <v/>
      </c>
      <c r="J718" s="10">
        <f>IF(H718="NRFC","ISNR20","")</f>
        <v/>
      </c>
      <c r="K718" s="35">
        <f>_xlfn.SINGLE(IF(F718="","",_xlfn.XLOOKUP(F718,purchase!F:F,purchase!N:N,"")))</f>
        <v/>
      </c>
      <c r="L718" s="4" t="n"/>
      <c r="M718" s="86" t="n"/>
      <c r="N718" s="35">
        <f>IF(F718="","",
MAX(0,
_xlfn.XLOOKUP(F718,purchase!F:F,purchase!N:N,"")
-
SUMIFS(L:L,F:F,F718)))</f>
        <v/>
      </c>
      <c r="O718" s="35">
        <f>IF(OR(L718="",M718=""),"",L718-M718)</f>
        <v/>
      </c>
      <c r="P718" s="89">
        <f>_xlfn.SINGLE(IF(F718="","",_xlfn.XLOOKUP(F718,purchase!F:F,purchase!O:O,"")))</f>
        <v/>
      </c>
      <c r="Q718" s="83">
        <f>IF(OR(L718="",M718=""),"",M718/L718)</f>
        <v/>
      </c>
      <c r="R718" s="91">
        <f>IF(OR(P718="",Q718=""),"",Q718-P718)</f>
        <v/>
      </c>
    </row>
    <row r="719">
      <c r="A719" s="25" t="n">
        <v>715</v>
      </c>
      <c r="B719" s="26">
        <f>IF(OR(C719="",F719=""),"",
"PRD-" &amp;
TEXT(DAY(C719),"00") &amp;
CHOOSE(MONTH(C719),"A","B","C","D","E","F","G","H","I","J","K","L") &amp;
TEXT(YEAR(C719),"00") &amp;
"-" &amp;
RIGHT(F719,4))</f>
        <v/>
      </c>
      <c r="C719" s="27" t="n"/>
      <c r="D719" s="26">
        <f>IF(F719="","",_xlfn.XLOOKUP(F719,purchase!F:F,purchase!B:B,""))</f>
        <v/>
      </c>
      <c r="E719" s="26">
        <f>IF(F719="","",_xlfn.XLOOKUP(F719,purchase!F:F,purchase!C:C,""))</f>
        <v/>
      </c>
      <c r="F719" s="4" t="n"/>
      <c r="G719" s="10">
        <f>IF(H719="NRFC","Natural Rubber Field Coagulam","")</f>
        <v/>
      </c>
      <c r="H719" s="10">
        <f>IF(F719="","",_xlfn.XLOOKUP(F719,purchase!F:F,purchase!E:E,""))</f>
        <v/>
      </c>
      <c r="I719" s="10">
        <f>IF(J719="ISNR20","Natural Rubber-TSNR (ISNR-20)","")</f>
        <v/>
      </c>
      <c r="J719" s="10">
        <f>IF(H719="NRFC","ISNR20","")</f>
        <v/>
      </c>
      <c r="K719" s="35">
        <f>_xlfn.SINGLE(IF(F719="","",_xlfn.XLOOKUP(F719,purchase!F:F,purchase!N:N,"")))</f>
        <v/>
      </c>
      <c r="L719" s="4" t="n"/>
      <c r="M719" s="86" t="n"/>
      <c r="N719" s="35">
        <f>IF(F719="","",
MAX(0,
_xlfn.XLOOKUP(F719,purchase!F:F,purchase!N:N,"")
-
SUMIFS(L:L,F:F,F719)))</f>
        <v/>
      </c>
      <c r="O719" s="35">
        <f>IF(OR(L719="",M719=""),"",L719-M719)</f>
        <v/>
      </c>
      <c r="P719" s="89">
        <f>_xlfn.SINGLE(IF(F719="","",_xlfn.XLOOKUP(F719,purchase!F:F,purchase!O:O,"")))</f>
        <v/>
      </c>
      <c r="Q719" s="83">
        <f>IF(OR(L719="",M719=""),"",M719/L719)</f>
        <v/>
      </c>
      <c r="R719" s="91">
        <f>IF(OR(P719="",Q719=""),"",Q719-P719)</f>
        <v/>
      </c>
    </row>
    <row r="720">
      <c r="A720" s="25" t="n">
        <v>716</v>
      </c>
      <c r="B720" s="26">
        <f>IF(OR(C720="",F720=""),"",
"PRD-" &amp;
TEXT(DAY(C720),"00") &amp;
CHOOSE(MONTH(C720),"A","B","C","D","E","F","G","H","I","J","K","L") &amp;
TEXT(YEAR(C720),"00") &amp;
"-" &amp;
RIGHT(F720,4))</f>
        <v/>
      </c>
      <c r="C720" s="27" t="n"/>
      <c r="D720" s="26">
        <f>IF(F720="","",_xlfn.XLOOKUP(F720,purchase!F:F,purchase!B:B,""))</f>
        <v/>
      </c>
      <c r="E720" s="26">
        <f>IF(F720="","",_xlfn.XLOOKUP(F720,purchase!F:F,purchase!C:C,""))</f>
        <v/>
      </c>
      <c r="F720" s="4" t="n"/>
      <c r="G720" s="10">
        <f>IF(H720="NRFC","Natural Rubber Field Coagulam","")</f>
        <v/>
      </c>
      <c r="H720" s="10">
        <f>IF(F720="","",_xlfn.XLOOKUP(F720,purchase!F:F,purchase!E:E,""))</f>
        <v/>
      </c>
      <c r="I720" s="10">
        <f>IF(J720="ISNR20","Natural Rubber-TSNR (ISNR-20)","")</f>
        <v/>
      </c>
      <c r="J720" s="10">
        <f>IF(H720="NRFC","ISNR20","")</f>
        <v/>
      </c>
      <c r="K720" s="35">
        <f>_xlfn.SINGLE(IF(F720="","",_xlfn.XLOOKUP(F720,purchase!F:F,purchase!N:N,"")))</f>
        <v/>
      </c>
      <c r="L720" s="4" t="n"/>
      <c r="M720" s="86" t="n"/>
      <c r="N720" s="35">
        <f>IF(F720="","",
MAX(0,
_xlfn.XLOOKUP(F720,purchase!F:F,purchase!N:N,"")
-
SUMIFS(L:L,F:F,F720)))</f>
        <v/>
      </c>
      <c r="O720" s="35">
        <f>IF(OR(L720="",M720=""),"",L720-M720)</f>
        <v/>
      </c>
      <c r="P720" s="89">
        <f>_xlfn.SINGLE(IF(F720="","",_xlfn.XLOOKUP(F720,purchase!F:F,purchase!O:O,"")))</f>
        <v/>
      </c>
      <c r="Q720" s="83">
        <f>IF(OR(L720="",M720=""),"",M720/L720)</f>
        <v/>
      </c>
      <c r="R720" s="91">
        <f>IF(OR(P720="",Q720=""),"",Q720-P720)</f>
        <v/>
      </c>
    </row>
    <row r="721">
      <c r="A721" s="25" t="n">
        <v>717</v>
      </c>
      <c r="B721" s="26">
        <f>IF(OR(C721="",F721=""),"",
"PRD-" &amp;
TEXT(DAY(C721),"00") &amp;
CHOOSE(MONTH(C721),"A","B","C","D","E","F","G","H","I","J","K","L") &amp;
TEXT(YEAR(C721),"00") &amp;
"-" &amp;
RIGHT(F721,4))</f>
        <v/>
      </c>
      <c r="C721" s="27" t="n"/>
      <c r="D721" s="26">
        <f>IF(F721="","",_xlfn.XLOOKUP(F721,purchase!F:F,purchase!B:B,""))</f>
        <v/>
      </c>
      <c r="E721" s="26">
        <f>IF(F721="","",_xlfn.XLOOKUP(F721,purchase!F:F,purchase!C:C,""))</f>
        <v/>
      </c>
      <c r="F721" s="4" t="n"/>
      <c r="G721" s="10">
        <f>IF(H721="NRFC","Natural Rubber Field Coagulam","")</f>
        <v/>
      </c>
      <c r="H721" s="10">
        <f>IF(F721="","",_xlfn.XLOOKUP(F721,purchase!F:F,purchase!E:E,""))</f>
        <v/>
      </c>
      <c r="I721" s="10">
        <f>IF(J721="ISNR20","Natural Rubber-TSNR (ISNR-20)","")</f>
        <v/>
      </c>
      <c r="J721" s="10">
        <f>IF(H721="NRFC","ISNR20","")</f>
        <v/>
      </c>
      <c r="K721" s="35">
        <f>_xlfn.SINGLE(IF(F721="","",_xlfn.XLOOKUP(F721,purchase!F:F,purchase!N:N,"")))</f>
        <v/>
      </c>
      <c r="L721" s="4" t="n"/>
      <c r="M721" s="86" t="n"/>
      <c r="N721" s="35">
        <f>IF(F721="","",
MAX(0,
_xlfn.XLOOKUP(F721,purchase!F:F,purchase!N:N,"")
-
SUMIFS(L:L,F:F,F721)))</f>
        <v/>
      </c>
      <c r="O721" s="35">
        <f>IF(OR(L721="",M721=""),"",L721-M721)</f>
        <v/>
      </c>
      <c r="P721" s="89">
        <f>_xlfn.SINGLE(IF(F721="","",_xlfn.XLOOKUP(F721,purchase!F:F,purchase!O:O,"")))</f>
        <v/>
      </c>
      <c r="Q721" s="83">
        <f>IF(OR(L721="",M721=""),"",M721/L721)</f>
        <v/>
      </c>
      <c r="R721" s="91">
        <f>IF(OR(P721="",Q721=""),"",Q721-P721)</f>
        <v/>
      </c>
    </row>
    <row r="722">
      <c r="A722" s="25" t="n">
        <v>718</v>
      </c>
      <c r="B722" s="26">
        <f>IF(OR(C722="",F722=""),"",
"PRD-" &amp;
TEXT(DAY(C722),"00") &amp;
CHOOSE(MONTH(C722),"A","B","C","D","E","F","G","H","I","J","K","L") &amp;
TEXT(YEAR(C722),"00") &amp;
"-" &amp;
RIGHT(F722,4))</f>
        <v/>
      </c>
      <c r="C722" s="27" t="n"/>
      <c r="D722" s="26">
        <f>IF(F722="","",_xlfn.XLOOKUP(F722,purchase!F:F,purchase!B:B,""))</f>
        <v/>
      </c>
      <c r="E722" s="26">
        <f>IF(F722="","",_xlfn.XLOOKUP(F722,purchase!F:F,purchase!C:C,""))</f>
        <v/>
      </c>
      <c r="F722" s="4" t="n"/>
      <c r="G722" s="10">
        <f>IF(H722="NRFC","Natural Rubber Field Coagulam","")</f>
        <v/>
      </c>
      <c r="H722" s="10">
        <f>IF(F722="","",_xlfn.XLOOKUP(F722,purchase!F:F,purchase!E:E,""))</f>
        <v/>
      </c>
      <c r="I722" s="10">
        <f>IF(J722="ISNR20","Natural Rubber-TSNR (ISNR-20)","")</f>
        <v/>
      </c>
      <c r="J722" s="10">
        <f>IF(H722="NRFC","ISNR20","")</f>
        <v/>
      </c>
      <c r="K722" s="35">
        <f>_xlfn.SINGLE(IF(F722="","",_xlfn.XLOOKUP(F722,purchase!F:F,purchase!N:N,"")))</f>
        <v/>
      </c>
      <c r="L722" s="4" t="n"/>
      <c r="M722" s="86" t="n"/>
      <c r="N722" s="35">
        <f>IF(F722="","",
MAX(0,
_xlfn.XLOOKUP(F722,purchase!F:F,purchase!N:N,"")
-
SUMIFS(L:L,F:F,F722)))</f>
        <v/>
      </c>
      <c r="O722" s="35">
        <f>IF(OR(L722="",M722=""),"",L722-M722)</f>
        <v/>
      </c>
      <c r="P722" s="89">
        <f>_xlfn.SINGLE(IF(F722="","",_xlfn.XLOOKUP(F722,purchase!F:F,purchase!O:O,"")))</f>
        <v/>
      </c>
      <c r="Q722" s="83">
        <f>IF(OR(L722="",M722=""),"",M722/L722)</f>
        <v/>
      </c>
      <c r="R722" s="91">
        <f>IF(OR(P722="",Q722=""),"",Q722-P722)</f>
        <v/>
      </c>
    </row>
    <row r="723">
      <c r="A723" s="25" t="n">
        <v>719</v>
      </c>
      <c r="B723" s="26">
        <f>IF(OR(C723="",F723=""),"",
"PRD-" &amp;
TEXT(DAY(C723),"00") &amp;
CHOOSE(MONTH(C723),"A","B","C","D","E","F","G","H","I","J","K","L") &amp;
TEXT(YEAR(C723),"00") &amp;
"-" &amp;
RIGHT(F723,4))</f>
        <v/>
      </c>
      <c r="C723" s="27" t="n"/>
      <c r="D723" s="26">
        <f>IF(F723="","",_xlfn.XLOOKUP(F723,purchase!F:F,purchase!B:B,""))</f>
        <v/>
      </c>
      <c r="E723" s="26">
        <f>IF(F723="","",_xlfn.XLOOKUP(F723,purchase!F:F,purchase!C:C,""))</f>
        <v/>
      </c>
      <c r="F723" s="4" t="n"/>
      <c r="G723" s="10">
        <f>IF(H723="NRFC","Natural Rubber Field Coagulam","")</f>
        <v/>
      </c>
      <c r="H723" s="10">
        <f>IF(F723="","",_xlfn.XLOOKUP(F723,purchase!F:F,purchase!E:E,""))</f>
        <v/>
      </c>
      <c r="I723" s="10">
        <f>IF(J723="ISNR20","Natural Rubber-TSNR (ISNR-20)","")</f>
        <v/>
      </c>
      <c r="J723" s="10">
        <f>IF(H723="NRFC","ISNR20","")</f>
        <v/>
      </c>
      <c r="K723" s="35">
        <f>_xlfn.SINGLE(IF(F723="","",_xlfn.XLOOKUP(F723,purchase!F:F,purchase!N:N,"")))</f>
        <v/>
      </c>
      <c r="L723" s="4" t="n"/>
      <c r="M723" s="86" t="n"/>
      <c r="N723" s="35">
        <f>IF(F723="","",
MAX(0,
_xlfn.XLOOKUP(F723,purchase!F:F,purchase!N:N,"")
-
SUMIFS(L:L,F:F,F723)))</f>
        <v/>
      </c>
      <c r="O723" s="35">
        <f>IF(OR(L723="",M723=""),"",L723-M723)</f>
        <v/>
      </c>
      <c r="P723" s="89">
        <f>_xlfn.SINGLE(IF(F723="","",_xlfn.XLOOKUP(F723,purchase!F:F,purchase!O:O,"")))</f>
        <v/>
      </c>
      <c r="Q723" s="83">
        <f>IF(OR(L723="",M723=""),"",M723/L723)</f>
        <v/>
      </c>
      <c r="R723" s="91">
        <f>IF(OR(P723="",Q723=""),"",Q723-P723)</f>
        <v/>
      </c>
    </row>
    <row r="724">
      <c r="A724" s="25" t="n">
        <v>720</v>
      </c>
      <c r="B724" s="26">
        <f>IF(OR(C724="",F724=""),"",
"PRD-" &amp;
TEXT(DAY(C724),"00") &amp;
CHOOSE(MONTH(C724),"A","B","C","D","E","F","G","H","I","J","K","L") &amp;
TEXT(YEAR(C724),"00") &amp;
"-" &amp;
RIGHT(F724,4))</f>
        <v/>
      </c>
      <c r="C724" s="27" t="n"/>
      <c r="D724" s="26">
        <f>IF(F724="","",_xlfn.XLOOKUP(F724,purchase!F:F,purchase!B:B,""))</f>
        <v/>
      </c>
      <c r="E724" s="26">
        <f>IF(F724="","",_xlfn.XLOOKUP(F724,purchase!F:F,purchase!C:C,""))</f>
        <v/>
      </c>
      <c r="F724" s="4" t="n"/>
      <c r="G724" s="10">
        <f>IF(H724="NRFC","Natural Rubber Field Coagulam","")</f>
        <v/>
      </c>
      <c r="H724" s="10">
        <f>IF(F724="","",_xlfn.XLOOKUP(F724,purchase!F:F,purchase!E:E,""))</f>
        <v/>
      </c>
      <c r="I724" s="10">
        <f>IF(J724="ISNR20","Natural Rubber-TSNR (ISNR-20)","")</f>
        <v/>
      </c>
      <c r="J724" s="10">
        <f>IF(H724="NRFC","ISNR20","")</f>
        <v/>
      </c>
      <c r="K724" s="35">
        <f>_xlfn.SINGLE(IF(F724="","",_xlfn.XLOOKUP(F724,purchase!F:F,purchase!N:N,"")))</f>
        <v/>
      </c>
      <c r="L724" s="4" t="n"/>
      <c r="M724" s="86" t="n"/>
      <c r="N724" s="35">
        <f>IF(F724="","",
MAX(0,
_xlfn.XLOOKUP(F724,purchase!F:F,purchase!N:N,"")
-
SUMIFS(L:L,F:F,F724)))</f>
        <v/>
      </c>
      <c r="O724" s="35">
        <f>IF(OR(L724="",M724=""),"",L724-M724)</f>
        <v/>
      </c>
      <c r="P724" s="89">
        <f>_xlfn.SINGLE(IF(F724="","",_xlfn.XLOOKUP(F724,purchase!F:F,purchase!O:O,"")))</f>
        <v/>
      </c>
      <c r="Q724" s="83">
        <f>IF(OR(L724="",M724=""),"",M724/L724)</f>
        <v/>
      </c>
      <c r="R724" s="91">
        <f>IF(OR(P724="",Q724=""),"",Q724-P724)</f>
        <v/>
      </c>
    </row>
    <row r="725">
      <c r="A725" s="25" t="n">
        <v>721</v>
      </c>
      <c r="B725" s="26">
        <f>IF(OR(C725="",F725=""),"",
"PRD-" &amp;
TEXT(DAY(C725),"00") &amp;
CHOOSE(MONTH(C725),"A","B","C","D","E","F","G","H","I","J","K","L") &amp;
TEXT(YEAR(C725),"00") &amp;
"-" &amp;
RIGHT(F725,4))</f>
        <v/>
      </c>
      <c r="C725" s="27" t="n"/>
      <c r="D725" s="26">
        <f>IF(F725="","",_xlfn.XLOOKUP(F725,purchase!F:F,purchase!B:B,""))</f>
        <v/>
      </c>
      <c r="E725" s="26">
        <f>IF(F725="","",_xlfn.XLOOKUP(F725,purchase!F:F,purchase!C:C,""))</f>
        <v/>
      </c>
      <c r="F725" s="4" t="n"/>
      <c r="G725" s="10">
        <f>IF(H725="NRFC","Natural Rubber Field Coagulam","")</f>
        <v/>
      </c>
      <c r="H725" s="10">
        <f>IF(F725="","",_xlfn.XLOOKUP(F725,purchase!F:F,purchase!E:E,""))</f>
        <v/>
      </c>
      <c r="I725" s="10">
        <f>IF(J725="ISNR20","Natural Rubber-TSNR (ISNR-20)","")</f>
        <v/>
      </c>
      <c r="J725" s="10">
        <f>IF(H725="NRFC","ISNR20","")</f>
        <v/>
      </c>
      <c r="K725" s="35">
        <f>_xlfn.SINGLE(IF(F725="","",_xlfn.XLOOKUP(F725,purchase!F:F,purchase!N:N,"")))</f>
        <v/>
      </c>
      <c r="L725" s="4" t="n"/>
      <c r="M725" s="86" t="n"/>
      <c r="N725" s="35">
        <f>IF(F725="","",
MAX(0,
_xlfn.XLOOKUP(F725,purchase!F:F,purchase!N:N,"")
-
SUMIFS(L:L,F:F,F725)))</f>
        <v/>
      </c>
      <c r="O725" s="35">
        <f>IF(OR(L725="",M725=""),"",L725-M725)</f>
        <v/>
      </c>
      <c r="P725" s="89">
        <f>_xlfn.SINGLE(IF(F725="","",_xlfn.XLOOKUP(F725,purchase!F:F,purchase!O:O,"")))</f>
        <v/>
      </c>
      <c r="Q725" s="83">
        <f>IF(OR(L725="",M725=""),"",M725/L725)</f>
        <v/>
      </c>
      <c r="R725" s="91">
        <f>IF(OR(P725="",Q725=""),"",Q725-P725)</f>
        <v/>
      </c>
    </row>
    <row r="726">
      <c r="A726" s="25" t="n">
        <v>722</v>
      </c>
      <c r="B726" s="26">
        <f>IF(OR(C726="",F726=""),"",
"PRD-" &amp;
TEXT(DAY(C726),"00") &amp;
CHOOSE(MONTH(C726),"A","B","C","D","E","F","G","H","I","J","K","L") &amp;
TEXT(YEAR(C726),"00") &amp;
"-" &amp;
RIGHT(F726,4))</f>
        <v/>
      </c>
      <c r="C726" s="27" t="n"/>
      <c r="D726" s="26">
        <f>IF(F726="","",_xlfn.XLOOKUP(F726,purchase!F:F,purchase!B:B,""))</f>
        <v/>
      </c>
      <c r="E726" s="26">
        <f>IF(F726="","",_xlfn.XLOOKUP(F726,purchase!F:F,purchase!C:C,""))</f>
        <v/>
      </c>
      <c r="F726" s="4" t="n"/>
      <c r="G726" s="10">
        <f>IF(H726="NRFC","Natural Rubber Field Coagulam","")</f>
        <v/>
      </c>
      <c r="H726" s="10">
        <f>IF(F726="","",_xlfn.XLOOKUP(F726,purchase!F:F,purchase!E:E,""))</f>
        <v/>
      </c>
      <c r="I726" s="10">
        <f>IF(J726="ISNR20","Natural Rubber-TSNR (ISNR-20)","")</f>
        <v/>
      </c>
      <c r="J726" s="10">
        <f>IF(H726="NRFC","ISNR20","")</f>
        <v/>
      </c>
      <c r="K726" s="35">
        <f>_xlfn.SINGLE(IF(F726="","",_xlfn.XLOOKUP(F726,purchase!F:F,purchase!N:N,"")))</f>
        <v/>
      </c>
      <c r="L726" s="4" t="n"/>
      <c r="M726" s="86" t="n"/>
      <c r="N726" s="35">
        <f>IF(F726="","",
MAX(0,
_xlfn.XLOOKUP(F726,purchase!F:F,purchase!N:N,"")
-
SUMIFS(L:L,F:F,F726)))</f>
        <v/>
      </c>
      <c r="O726" s="35">
        <f>IF(OR(L726="",M726=""),"",L726-M726)</f>
        <v/>
      </c>
      <c r="P726" s="89">
        <f>_xlfn.SINGLE(IF(F726="","",_xlfn.XLOOKUP(F726,purchase!F:F,purchase!O:O,"")))</f>
        <v/>
      </c>
      <c r="Q726" s="83">
        <f>IF(OR(L726="",M726=""),"",M726/L726)</f>
        <v/>
      </c>
      <c r="R726" s="91">
        <f>IF(OR(P726="",Q726=""),"",Q726-P726)</f>
        <v/>
      </c>
    </row>
    <row r="727">
      <c r="A727" s="25" t="n">
        <v>723</v>
      </c>
      <c r="B727" s="26">
        <f>IF(OR(C727="",F727=""),"",
"PRD-" &amp;
TEXT(DAY(C727),"00") &amp;
CHOOSE(MONTH(C727),"A","B","C","D","E","F","G","H","I","J","K","L") &amp;
TEXT(YEAR(C727),"00") &amp;
"-" &amp;
RIGHT(F727,4))</f>
        <v/>
      </c>
      <c r="C727" s="27" t="n"/>
      <c r="D727" s="26">
        <f>IF(F727="","",_xlfn.XLOOKUP(F727,purchase!F:F,purchase!B:B,""))</f>
        <v/>
      </c>
      <c r="E727" s="26">
        <f>IF(F727="","",_xlfn.XLOOKUP(F727,purchase!F:F,purchase!C:C,""))</f>
        <v/>
      </c>
      <c r="F727" s="4" t="n"/>
      <c r="G727" s="10">
        <f>IF(H727="NRFC","Natural Rubber Field Coagulam","")</f>
        <v/>
      </c>
      <c r="H727" s="10">
        <f>IF(F727="","",_xlfn.XLOOKUP(F727,purchase!F:F,purchase!E:E,""))</f>
        <v/>
      </c>
      <c r="I727" s="10">
        <f>IF(J727="ISNR20","Natural Rubber-TSNR (ISNR-20)","")</f>
        <v/>
      </c>
      <c r="J727" s="10">
        <f>IF(H727="NRFC","ISNR20","")</f>
        <v/>
      </c>
      <c r="K727" s="35">
        <f>_xlfn.SINGLE(IF(F727="","",_xlfn.XLOOKUP(F727,purchase!F:F,purchase!N:N,"")))</f>
        <v/>
      </c>
      <c r="L727" s="4" t="n"/>
      <c r="M727" s="86" t="n"/>
      <c r="N727" s="35">
        <f>IF(F727="","",
MAX(0,
_xlfn.XLOOKUP(F727,purchase!F:F,purchase!N:N,"")
-
SUMIFS(L:L,F:F,F727)))</f>
        <v/>
      </c>
      <c r="O727" s="35">
        <f>IF(OR(L727="",M727=""),"",L727-M727)</f>
        <v/>
      </c>
      <c r="P727" s="89">
        <f>_xlfn.SINGLE(IF(F727="","",_xlfn.XLOOKUP(F727,purchase!F:F,purchase!O:O,"")))</f>
        <v/>
      </c>
      <c r="Q727" s="83">
        <f>IF(OR(L727="",M727=""),"",M727/L727)</f>
        <v/>
      </c>
      <c r="R727" s="91">
        <f>IF(OR(P727="",Q727=""),"",Q727-P727)</f>
        <v/>
      </c>
    </row>
    <row r="728">
      <c r="A728" s="25" t="n">
        <v>724</v>
      </c>
      <c r="B728" s="26">
        <f>IF(OR(C728="",F728=""),"",
"PRD-" &amp;
TEXT(DAY(C728),"00") &amp;
CHOOSE(MONTH(C728),"A","B","C","D","E","F","G","H","I","J","K","L") &amp;
TEXT(YEAR(C728),"00") &amp;
"-" &amp;
RIGHT(F728,4))</f>
        <v/>
      </c>
      <c r="C728" s="27" t="n"/>
      <c r="D728" s="26">
        <f>IF(F728="","",_xlfn.XLOOKUP(F728,purchase!F:F,purchase!B:B,""))</f>
        <v/>
      </c>
      <c r="E728" s="26">
        <f>IF(F728="","",_xlfn.XLOOKUP(F728,purchase!F:F,purchase!C:C,""))</f>
        <v/>
      </c>
      <c r="F728" s="4" t="n"/>
      <c r="G728" s="10">
        <f>IF(H728="NRFC","Natural Rubber Field Coagulam","")</f>
        <v/>
      </c>
      <c r="H728" s="10">
        <f>IF(F728="","",_xlfn.XLOOKUP(F728,purchase!F:F,purchase!E:E,""))</f>
        <v/>
      </c>
      <c r="I728" s="10">
        <f>IF(J728="ISNR20","Natural Rubber-TSNR (ISNR-20)","")</f>
        <v/>
      </c>
      <c r="J728" s="10">
        <f>IF(H728="NRFC","ISNR20","")</f>
        <v/>
      </c>
      <c r="K728" s="35">
        <f>_xlfn.SINGLE(IF(F728="","",_xlfn.XLOOKUP(F728,purchase!F:F,purchase!N:N,"")))</f>
        <v/>
      </c>
      <c r="L728" s="4" t="n"/>
      <c r="M728" s="86" t="n"/>
      <c r="N728" s="35">
        <f>IF(F728="","",
MAX(0,
_xlfn.XLOOKUP(F728,purchase!F:F,purchase!N:N,"")
-
SUMIFS(L:L,F:F,F728)))</f>
        <v/>
      </c>
      <c r="O728" s="35">
        <f>IF(OR(L728="",M728=""),"",L728-M728)</f>
        <v/>
      </c>
      <c r="P728" s="89">
        <f>_xlfn.SINGLE(IF(F728="","",_xlfn.XLOOKUP(F728,purchase!F:F,purchase!O:O,"")))</f>
        <v/>
      </c>
      <c r="Q728" s="83">
        <f>IF(OR(L728="",M728=""),"",M728/L728)</f>
        <v/>
      </c>
      <c r="R728" s="91">
        <f>IF(OR(P728="",Q728=""),"",Q728-P728)</f>
        <v/>
      </c>
    </row>
    <row r="729">
      <c r="A729" s="25" t="n">
        <v>725</v>
      </c>
      <c r="B729" s="26">
        <f>IF(OR(C729="",F729=""),"",
"PRD-" &amp;
TEXT(DAY(C729),"00") &amp;
CHOOSE(MONTH(C729),"A","B","C","D","E","F","G","H","I","J","K","L") &amp;
TEXT(YEAR(C729),"00") &amp;
"-" &amp;
RIGHT(F729,4))</f>
        <v/>
      </c>
      <c r="C729" s="27" t="n"/>
      <c r="D729" s="26">
        <f>IF(F729="","",_xlfn.XLOOKUP(F729,purchase!F:F,purchase!B:B,""))</f>
        <v/>
      </c>
      <c r="E729" s="26">
        <f>IF(F729="","",_xlfn.XLOOKUP(F729,purchase!F:F,purchase!C:C,""))</f>
        <v/>
      </c>
      <c r="F729" s="4" t="n"/>
      <c r="G729" s="10">
        <f>IF(H729="NRFC","Natural Rubber Field Coagulam","")</f>
        <v/>
      </c>
      <c r="H729" s="10">
        <f>IF(F729="","",_xlfn.XLOOKUP(F729,purchase!F:F,purchase!E:E,""))</f>
        <v/>
      </c>
      <c r="I729" s="10">
        <f>IF(J729="ISNR20","Natural Rubber-TSNR (ISNR-20)","")</f>
        <v/>
      </c>
      <c r="J729" s="10">
        <f>IF(H729="NRFC","ISNR20","")</f>
        <v/>
      </c>
      <c r="K729" s="35">
        <f>_xlfn.SINGLE(IF(F729="","",_xlfn.XLOOKUP(F729,purchase!F:F,purchase!N:N,"")))</f>
        <v/>
      </c>
      <c r="L729" s="4" t="n"/>
      <c r="M729" s="86" t="n"/>
      <c r="N729" s="35">
        <f>IF(F729="","",
MAX(0,
_xlfn.XLOOKUP(F729,purchase!F:F,purchase!N:N,"")
-
SUMIFS(L:L,F:F,F729)))</f>
        <v/>
      </c>
      <c r="O729" s="35">
        <f>IF(OR(L729="",M729=""),"",L729-M729)</f>
        <v/>
      </c>
      <c r="P729" s="89">
        <f>_xlfn.SINGLE(IF(F729="","",_xlfn.XLOOKUP(F729,purchase!F:F,purchase!O:O,"")))</f>
        <v/>
      </c>
      <c r="Q729" s="83">
        <f>IF(OR(L729="",M729=""),"",M729/L729)</f>
        <v/>
      </c>
      <c r="R729" s="91">
        <f>IF(OR(P729="",Q729=""),"",Q729-P729)</f>
        <v/>
      </c>
    </row>
    <row r="730">
      <c r="A730" s="25" t="n">
        <v>726</v>
      </c>
      <c r="B730" s="26">
        <f>IF(OR(C730="",F730=""),"",
"PRD-" &amp;
TEXT(DAY(C730),"00") &amp;
CHOOSE(MONTH(C730),"A","B","C","D","E","F","G","H","I","J","K","L") &amp;
TEXT(YEAR(C730),"00") &amp;
"-" &amp;
RIGHT(F730,4))</f>
        <v/>
      </c>
      <c r="C730" s="27" t="n"/>
      <c r="D730" s="26">
        <f>IF(F730="","",_xlfn.XLOOKUP(F730,purchase!F:F,purchase!B:B,""))</f>
        <v/>
      </c>
      <c r="E730" s="26">
        <f>IF(F730="","",_xlfn.XLOOKUP(F730,purchase!F:F,purchase!C:C,""))</f>
        <v/>
      </c>
      <c r="F730" s="4" t="n"/>
      <c r="G730" s="10">
        <f>IF(H730="NRFC","Natural Rubber Field Coagulam","")</f>
        <v/>
      </c>
      <c r="H730" s="10">
        <f>IF(F730="","",_xlfn.XLOOKUP(F730,purchase!F:F,purchase!E:E,""))</f>
        <v/>
      </c>
      <c r="I730" s="10">
        <f>IF(J730="ISNR20","Natural Rubber-TSNR (ISNR-20)","")</f>
        <v/>
      </c>
      <c r="J730" s="10">
        <f>IF(H730="NRFC","ISNR20","")</f>
        <v/>
      </c>
      <c r="K730" s="35">
        <f>_xlfn.SINGLE(IF(F730="","",_xlfn.XLOOKUP(F730,purchase!F:F,purchase!N:N,"")))</f>
        <v/>
      </c>
      <c r="L730" s="4" t="n"/>
      <c r="M730" s="86" t="n"/>
      <c r="N730" s="35">
        <f>IF(F730="","",
MAX(0,
_xlfn.XLOOKUP(F730,purchase!F:F,purchase!N:N,"")
-
SUMIFS(L:L,F:F,F730)))</f>
        <v/>
      </c>
      <c r="O730" s="35">
        <f>IF(OR(L730="",M730=""),"",L730-M730)</f>
        <v/>
      </c>
      <c r="P730" s="89">
        <f>_xlfn.SINGLE(IF(F730="","",_xlfn.XLOOKUP(F730,purchase!F:F,purchase!O:O,"")))</f>
        <v/>
      </c>
      <c r="Q730" s="83">
        <f>IF(OR(L730="",M730=""),"",M730/L730)</f>
        <v/>
      </c>
      <c r="R730" s="91">
        <f>IF(OR(P730="",Q730=""),"",Q730-P730)</f>
        <v/>
      </c>
    </row>
    <row r="731">
      <c r="A731" s="25" t="n">
        <v>727</v>
      </c>
      <c r="B731" s="26">
        <f>IF(OR(C731="",F731=""),"",
"PRD-" &amp;
TEXT(DAY(C731),"00") &amp;
CHOOSE(MONTH(C731),"A","B","C","D","E","F","G","H","I","J","K","L") &amp;
TEXT(YEAR(C731),"00") &amp;
"-" &amp;
RIGHT(F731,4))</f>
        <v/>
      </c>
      <c r="C731" s="27" t="n"/>
      <c r="D731" s="26">
        <f>IF(F731="","",_xlfn.XLOOKUP(F731,purchase!F:F,purchase!B:B,""))</f>
        <v/>
      </c>
      <c r="E731" s="26">
        <f>IF(F731="","",_xlfn.XLOOKUP(F731,purchase!F:F,purchase!C:C,""))</f>
        <v/>
      </c>
      <c r="F731" s="4" t="n"/>
      <c r="G731" s="10">
        <f>IF(H731="NRFC","Natural Rubber Field Coagulam","")</f>
        <v/>
      </c>
      <c r="H731" s="10">
        <f>IF(F731="","",_xlfn.XLOOKUP(F731,purchase!F:F,purchase!E:E,""))</f>
        <v/>
      </c>
      <c r="I731" s="10">
        <f>IF(J731="ISNR20","Natural Rubber-TSNR (ISNR-20)","")</f>
        <v/>
      </c>
      <c r="J731" s="10">
        <f>IF(H731="NRFC","ISNR20","")</f>
        <v/>
      </c>
      <c r="K731" s="35">
        <f>_xlfn.SINGLE(IF(F731="","",_xlfn.XLOOKUP(F731,purchase!F:F,purchase!N:N,"")))</f>
        <v/>
      </c>
      <c r="L731" s="4" t="n"/>
      <c r="M731" s="86" t="n"/>
      <c r="N731" s="35">
        <f>IF(F731="","",
MAX(0,
_xlfn.XLOOKUP(F731,purchase!F:F,purchase!N:N,"")
-
SUMIFS(L:L,F:F,F731)))</f>
        <v/>
      </c>
      <c r="O731" s="35">
        <f>IF(OR(L731="",M731=""),"",L731-M731)</f>
        <v/>
      </c>
      <c r="P731" s="89">
        <f>_xlfn.SINGLE(IF(F731="","",_xlfn.XLOOKUP(F731,purchase!F:F,purchase!O:O,"")))</f>
        <v/>
      </c>
      <c r="Q731" s="83">
        <f>IF(OR(L731="",M731=""),"",M731/L731)</f>
        <v/>
      </c>
      <c r="R731" s="91">
        <f>IF(OR(P731="",Q731=""),"",Q731-P731)</f>
        <v/>
      </c>
    </row>
    <row r="732">
      <c r="A732" s="25" t="n">
        <v>728</v>
      </c>
      <c r="B732" s="26">
        <f>IF(OR(C732="",F732=""),"",
"PRD-" &amp;
TEXT(DAY(C732),"00") &amp;
CHOOSE(MONTH(C732),"A","B","C","D","E","F","G","H","I","J","K","L") &amp;
TEXT(YEAR(C732),"00") &amp;
"-" &amp;
RIGHT(F732,4))</f>
        <v/>
      </c>
      <c r="C732" s="27" t="n"/>
      <c r="D732" s="26">
        <f>IF(F732="","",_xlfn.XLOOKUP(F732,purchase!F:F,purchase!B:B,""))</f>
        <v/>
      </c>
      <c r="E732" s="26">
        <f>IF(F732="","",_xlfn.XLOOKUP(F732,purchase!F:F,purchase!C:C,""))</f>
        <v/>
      </c>
      <c r="F732" s="4" t="n"/>
      <c r="G732" s="10">
        <f>IF(H732="NRFC","Natural Rubber Field Coagulam","")</f>
        <v/>
      </c>
      <c r="H732" s="10">
        <f>IF(F732="","",_xlfn.XLOOKUP(F732,purchase!F:F,purchase!E:E,""))</f>
        <v/>
      </c>
      <c r="I732" s="10">
        <f>IF(J732="ISNR20","Natural Rubber-TSNR (ISNR-20)","")</f>
        <v/>
      </c>
      <c r="J732" s="10">
        <f>IF(H732="NRFC","ISNR20","")</f>
        <v/>
      </c>
      <c r="K732" s="35">
        <f>_xlfn.SINGLE(IF(F732="","",_xlfn.XLOOKUP(F732,purchase!F:F,purchase!N:N,"")))</f>
        <v/>
      </c>
      <c r="L732" s="4" t="n"/>
      <c r="M732" s="86" t="n"/>
      <c r="N732" s="35">
        <f>IF(F732="","",
MAX(0,
_xlfn.XLOOKUP(F732,purchase!F:F,purchase!N:N,"")
-
SUMIFS(L:L,F:F,F732)))</f>
        <v/>
      </c>
      <c r="O732" s="35">
        <f>IF(OR(L732="",M732=""),"",L732-M732)</f>
        <v/>
      </c>
      <c r="P732" s="89">
        <f>_xlfn.SINGLE(IF(F732="","",_xlfn.XLOOKUP(F732,purchase!F:F,purchase!O:O,"")))</f>
        <v/>
      </c>
      <c r="Q732" s="83">
        <f>IF(OR(L732="",M732=""),"",M732/L732)</f>
        <v/>
      </c>
      <c r="R732" s="91">
        <f>IF(OR(P732="",Q732=""),"",Q732-P732)</f>
        <v/>
      </c>
    </row>
    <row r="733">
      <c r="A733" s="25" t="n">
        <v>729</v>
      </c>
      <c r="B733" s="26">
        <f>IF(OR(C733="",F733=""),"",
"PRD-" &amp;
TEXT(DAY(C733),"00") &amp;
CHOOSE(MONTH(C733),"A","B","C","D","E","F","G","H","I","J","K","L") &amp;
TEXT(YEAR(C733),"00") &amp;
"-" &amp;
RIGHT(F733,4))</f>
        <v/>
      </c>
      <c r="C733" s="27" t="n"/>
      <c r="D733" s="26">
        <f>IF(F733="","",_xlfn.XLOOKUP(F733,purchase!F:F,purchase!B:B,""))</f>
        <v/>
      </c>
      <c r="E733" s="26">
        <f>IF(F733="","",_xlfn.XLOOKUP(F733,purchase!F:F,purchase!C:C,""))</f>
        <v/>
      </c>
      <c r="F733" s="4" t="n"/>
      <c r="G733" s="10">
        <f>IF(H733="NRFC","Natural Rubber Field Coagulam","")</f>
        <v/>
      </c>
      <c r="H733" s="10">
        <f>IF(F733="","",_xlfn.XLOOKUP(F733,purchase!F:F,purchase!E:E,""))</f>
        <v/>
      </c>
      <c r="I733" s="10">
        <f>IF(J733="ISNR20","Natural Rubber-TSNR (ISNR-20)","")</f>
        <v/>
      </c>
      <c r="J733" s="10">
        <f>IF(H733="NRFC","ISNR20","")</f>
        <v/>
      </c>
      <c r="K733" s="35">
        <f>_xlfn.SINGLE(IF(F733="","",_xlfn.XLOOKUP(F733,purchase!F:F,purchase!N:N,"")))</f>
        <v/>
      </c>
      <c r="L733" s="4" t="n"/>
      <c r="M733" s="86" t="n"/>
      <c r="N733" s="35">
        <f>IF(F733="","",
MAX(0,
_xlfn.XLOOKUP(F733,purchase!F:F,purchase!N:N,"")
-
SUMIFS(L:L,F:F,F733)))</f>
        <v/>
      </c>
      <c r="O733" s="35">
        <f>IF(OR(L733="",M733=""),"",L733-M733)</f>
        <v/>
      </c>
      <c r="P733" s="89">
        <f>_xlfn.SINGLE(IF(F733="","",_xlfn.XLOOKUP(F733,purchase!F:F,purchase!O:O,"")))</f>
        <v/>
      </c>
      <c r="Q733" s="83">
        <f>IF(OR(L733="",M733=""),"",M733/L733)</f>
        <v/>
      </c>
      <c r="R733" s="91">
        <f>IF(OR(P733="",Q733=""),"",Q733-P733)</f>
        <v/>
      </c>
    </row>
    <row r="734">
      <c r="A734" s="25" t="n">
        <v>730</v>
      </c>
      <c r="B734" s="26">
        <f>IF(OR(C734="",F734=""),"",
"PRD-" &amp;
TEXT(DAY(C734),"00") &amp;
CHOOSE(MONTH(C734),"A","B","C","D","E","F","G","H","I","J","K","L") &amp;
TEXT(YEAR(C734),"00") &amp;
"-" &amp;
RIGHT(F734,4))</f>
        <v/>
      </c>
      <c r="C734" s="27" t="n"/>
      <c r="D734" s="26">
        <f>IF(F734="","",_xlfn.XLOOKUP(F734,purchase!F:F,purchase!B:B,""))</f>
        <v/>
      </c>
      <c r="E734" s="26">
        <f>IF(F734="","",_xlfn.XLOOKUP(F734,purchase!F:F,purchase!C:C,""))</f>
        <v/>
      </c>
      <c r="F734" s="4" t="n"/>
      <c r="G734" s="10">
        <f>IF(H734="NRFC","Natural Rubber Field Coagulam","")</f>
        <v/>
      </c>
      <c r="H734" s="10">
        <f>IF(F734="","",_xlfn.XLOOKUP(F734,purchase!F:F,purchase!E:E,""))</f>
        <v/>
      </c>
      <c r="I734" s="10">
        <f>IF(J734="ISNR20","Natural Rubber-TSNR (ISNR-20)","")</f>
        <v/>
      </c>
      <c r="J734" s="10">
        <f>IF(H734="NRFC","ISNR20","")</f>
        <v/>
      </c>
      <c r="K734" s="35">
        <f>_xlfn.SINGLE(IF(F734="","",_xlfn.XLOOKUP(F734,purchase!F:F,purchase!N:N,"")))</f>
        <v/>
      </c>
      <c r="L734" s="4" t="n"/>
      <c r="M734" s="86" t="n"/>
      <c r="N734" s="35">
        <f>IF(F734="","",
MAX(0,
_xlfn.XLOOKUP(F734,purchase!F:F,purchase!N:N,"")
-
SUMIFS(L:L,F:F,F734)))</f>
        <v/>
      </c>
      <c r="O734" s="35">
        <f>IF(OR(L734="",M734=""),"",L734-M734)</f>
        <v/>
      </c>
      <c r="P734" s="89">
        <f>_xlfn.SINGLE(IF(F734="","",_xlfn.XLOOKUP(F734,purchase!F:F,purchase!O:O,"")))</f>
        <v/>
      </c>
      <c r="Q734" s="83">
        <f>IF(OR(L734="",M734=""),"",M734/L734)</f>
        <v/>
      </c>
      <c r="R734" s="91">
        <f>IF(OR(P734="",Q734=""),"",Q734-P734)</f>
        <v/>
      </c>
    </row>
    <row r="735">
      <c r="A735" s="25" t="n">
        <v>731</v>
      </c>
      <c r="B735" s="26">
        <f>IF(OR(C735="",F735=""),"",
"PRD-" &amp;
TEXT(DAY(C735),"00") &amp;
CHOOSE(MONTH(C735),"A","B","C","D","E","F","G","H","I","J","K","L") &amp;
TEXT(YEAR(C735),"00") &amp;
"-" &amp;
RIGHT(F735,4))</f>
        <v/>
      </c>
      <c r="C735" s="27" t="n"/>
      <c r="D735" s="26">
        <f>IF(F735="","",_xlfn.XLOOKUP(F735,purchase!F:F,purchase!B:B,""))</f>
        <v/>
      </c>
      <c r="E735" s="26">
        <f>IF(F735="","",_xlfn.XLOOKUP(F735,purchase!F:F,purchase!C:C,""))</f>
        <v/>
      </c>
      <c r="F735" s="4" t="n"/>
      <c r="G735" s="10">
        <f>IF(H735="NRFC","Natural Rubber Field Coagulam","")</f>
        <v/>
      </c>
      <c r="H735" s="10">
        <f>IF(F735="","",_xlfn.XLOOKUP(F735,purchase!F:F,purchase!E:E,""))</f>
        <v/>
      </c>
      <c r="I735" s="10">
        <f>IF(J735="ISNR20","Natural Rubber-TSNR (ISNR-20)","")</f>
        <v/>
      </c>
      <c r="J735" s="10">
        <f>IF(H735="NRFC","ISNR20","")</f>
        <v/>
      </c>
      <c r="K735" s="35">
        <f>_xlfn.SINGLE(IF(F735="","",_xlfn.XLOOKUP(F735,purchase!F:F,purchase!N:N,"")))</f>
        <v/>
      </c>
      <c r="L735" s="4" t="n"/>
      <c r="M735" s="86" t="n"/>
      <c r="N735" s="35">
        <f>IF(F735="","",
MAX(0,
_xlfn.XLOOKUP(F735,purchase!F:F,purchase!N:N,"")
-
SUMIFS(L:L,F:F,F735)))</f>
        <v/>
      </c>
      <c r="O735" s="35">
        <f>IF(OR(L735="",M735=""),"",L735-M735)</f>
        <v/>
      </c>
      <c r="P735" s="89">
        <f>_xlfn.SINGLE(IF(F735="","",_xlfn.XLOOKUP(F735,purchase!F:F,purchase!O:O,"")))</f>
        <v/>
      </c>
      <c r="Q735" s="83">
        <f>IF(OR(L735="",M735=""),"",M735/L735)</f>
        <v/>
      </c>
      <c r="R735" s="91">
        <f>IF(OR(P735="",Q735=""),"",Q735-P735)</f>
        <v/>
      </c>
    </row>
    <row r="736">
      <c r="A736" s="25" t="n">
        <v>732</v>
      </c>
      <c r="B736" s="26">
        <f>IF(OR(C736="",F736=""),"",
"PRD-" &amp;
TEXT(DAY(C736),"00") &amp;
CHOOSE(MONTH(C736),"A","B","C","D","E","F","G","H","I","J","K","L") &amp;
TEXT(YEAR(C736),"00") &amp;
"-" &amp;
RIGHT(F736,4))</f>
        <v/>
      </c>
      <c r="C736" s="27" t="n"/>
      <c r="D736" s="26">
        <f>IF(F736="","",_xlfn.XLOOKUP(F736,purchase!F:F,purchase!B:B,""))</f>
        <v/>
      </c>
      <c r="E736" s="26">
        <f>IF(F736="","",_xlfn.XLOOKUP(F736,purchase!F:F,purchase!C:C,""))</f>
        <v/>
      </c>
      <c r="F736" s="4" t="n"/>
      <c r="G736" s="10">
        <f>IF(H736="NRFC","Natural Rubber Field Coagulam","")</f>
        <v/>
      </c>
      <c r="H736" s="10">
        <f>IF(F736="","",_xlfn.XLOOKUP(F736,purchase!F:F,purchase!E:E,""))</f>
        <v/>
      </c>
      <c r="I736" s="10">
        <f>IF(J736="ISNR20","Natural Rubber-TSNR (ISNR-20)","")</f>
        <v/>
      </c>
      <c r="J736" s="10">
        <f>IF(H736="NRFC","ISNR20","")</f>
        <v/>
      </c>
      <c r="K736" s="35">
        <f>_xlfn.SINGLE(IF(F736="","",_xlfn.XLOOKUP(F736,purchase!F:F,purchase!N:N,"")))</f>
        <v/>
      </c>
      <c r="L736" s="4" t="n"/>
      <c r="M736" s="86" t="n"/>
      <c r="N736" s="35">
        <f>IF(F736="","",
MAX(0,
_xlfn.XLOOKUP(F736,purchase!F:F,purchase!N:N,"")
-
SUMIFS(L:L,F:F,F736)))</f>
        <v/>
      </c>
      <c r="O736" s="35">
        <f>IF(OR(L736="",M736=""),"",L736-M736)</f>
        <v/>
      </c>
      <c r="P736" s="89">
        <f>_xlfn.SINGLE(IF(F736="","",_xlfn.XLOOKUP(F736,purchase!F:F,purchase!O:O,"")))</f>
        <v/>
      </c>
      <c r="Q736" s="83">
        <f>IF(OR(L736="",M736=""),"",M736/L736)</f>
        <v/>
      </c>
      <c r="R736" s="91">
        <f>IF(OR(P736="",Q736=""),"",Q736-P736)</f>
        <v/>
      </c>
    </row>
    <row r="737">
      <c r="A737" s="25" t="n">
        <v>733</v>
      </c>
      <c r="B737" s="26">
        <f>IF(OR(C737="",F737=""),"",
"PRD-" &amp;
TEXT(DAY(C737),"00") &amp;
CHOOSE(MONTH(C737),"A","B","C","D","E","F","G","H","I","J","K","L") &amp;
TEXT(YEAR(C737),"00") &amp;
"-" &amp;
RIGHT(F737,4))</f>
        <v/>
      </c>
      <c r="C737" s="27" t="n"/>
      <c r="D737" s="26">
        <f>IF(F737="","",_xlfn.XLOOKUP(F737,purchase!F:F,purchase!B:B,""))</f>
        <v/>
      </c>
      <c r="E737" s="26">
        <f>IF(F737="","",_xlfn.XLOOKUP(F737,purchase!F:F,purchase!C:C,""))</f>
        <v/>
      </c>
      <c r="F737" s="4" t="n"/>
      <c r="G737" s="10">
        <f>IF(H737="NRFC","Natural Rubber Field Coagulam","")</f>
        <v/>
      </c>
      <c r="H737" s="10">
        <f>IF(F737="","",_xlfn.XLOOKUP(F737,purchase!F:F,purchase!E:E,""))</f>
        <v/>
      </c>
      <c r="I737" s="10">
        <f>IF(J737="ISNR20","Natural Rubber-TSNR (ISNR-20)","")</f>
        <v/>
      </c>
      <c r="J737" s="10">
        <f>IF(H737="NRFC","ISNR20","")</f>
        <v/>
      </c>
      <c r="K737" s="35">
        <f>_xlfn.SINGLE(IF(F737="","",_xlfn.XLOOKUP(F737,purchase!F:F,purchase!N:N,"")))</f>
        <v/>
      </c>
      <c r="L737" s="4" t="n"/>
      <c r="M737" s="86" t="n"/>
      <c r="N737" s="35">
        <f>IF(F737="","",
MAX(0,
_xlfn.XLOOKUP(F737,purchase!F:F,purchase!N:N,"")
-
SUMIFS(L:L,F:F,F737)))</f>
        <v/>
      </c>
      <c r="O737" s="35">
        <f>IF(OR(L737="",M737=""),"",L737-M737)</f>
        <v/>
      </c>
      <c r="P737" s="89">
        <f>_xlfn.SINGLE(IF(F737="","",_xlfn.XLOOKUP(F737,purchase!F:F,purchase!O:O,"")))</f>
        <v/>
      </c>
      <c r="Q737" s="83">
        <f>IF(OR(L737="",M737=""),"",M737/L737)</f>
        <v/>
      </c>
      <c r="R737" s="91">
        <f>IF(OR(P737="",Q737=""),"",Q737-P737)</f>
        <v/>
      </c>
    </row>
    <row r="738">
      <c r="A738" s="25" t="n">
        <v>734</v>
      </c>
      <c r="B738" s="26">
        <f>IF(OR(C738="",F738=""),"",
"PRD-" &amp;
TEXT(DAY(C738),"00") &amp;
CHOOSE(MONTH(C738),"A","B","C","D","E","F","G","H","I","J","K","L") &amp;
TEXT(YEAR(C738),"00") &amp;
"-" &amp;
RIGHT(F738,4))</f>
        <v/>
      </c>
      <c r="C738" s="27" t="n"/>
      <c r="D738" s="26">
        <f>IF(F738="","",_xlfn.XLOOKUP(F738,purchase!F:F,purchase!B:B,""))</f>
        <v/>
      </c>
      <c r="E738" s="26">
        <f>IF(F738="","",_xlfn.XLOOKUP(F738,purchase!F:F,purchase!C:C,""))</f>
        <v/>
      </c>
      <c r="F738" s="4" t="n"/>
      <c r="G738" s="10">
        <f>IF(H738="NRFC","Natural Rubber Field Coagulam","")</f>
        <v/>
      </c>
      <c r="H738" s="10">
        <f>IF(F738="","",_xlfn.XLOOKUP(F738,purchase!F:F,purchase!E:E,""))</f>
        <v/>
      </c>
      <c r="I738" s="10">
        <f>IF(J738="ISNR20","Natural Rubber-TSNR (ISNR-20)","")</f>
        <v/>
      </c>
      <c r="J738" s="10">
        <f>IF(H738="NRFC","ISNR20","")</f>
        <v/>
      </c>
      <c r="K738" s="35">
        <f>_xlfn.SINGLE(IF(F738="","",_xlfn.XLOOKUP(F738,purchase!F:F,purchase!N:N,"")))</f>
        <v/>
      </c>
      <c r="L738" s="4" t="n"/>
      <c r="M738" s="86" t="n"/>
      <c r="N738" s="35">
        <f>IF(F738="","",
MAX(0,
_xlfn.XLOOKUP(F738,purchase!F:F,purchase!N:N,"")
-
SUMIFS(L:L,F:F,F738)))</f>
        <v/>
      </c>
      <c r="O738" s="35">
        <f>IF(OR(L738="",M738=""),"",L738-M738)</f>
        <v/>
      </c>
      <c r="P738" s="89">
        <f>_xlfn.SINGLE(IF(F738="","",_xlfn.XLOOKUP(F738,purchase!F:F,purchase!O:O,"")))</f>
        <v/>
      </c>
      <c r="Q738" s="83">
        <f>IF(OR(L738="",M738=""),"",M738/L738)</f>
        <v/>
      </c>
      <c r="R738" s="91">
        <f>IF(OR(P738="",Q738=""),"",Q738-P738)</f>
        <v/>
      </c>
    </row>
    <row r="739">
      <c r="A739" s="25" t="n">
        <v>735</v>
      </c>
      <c r="B739" s="26">
        <f>IF(OR(C739="",F739=""),"",
"PRD-" &amp;
TEXT(DAY(C739),"00") &amp;
CHOOSE(MONTH(C739),"A","B","C","D","E","F","G","H","I","J","K","L") &amp;
TEXT(YEAR(C739),"00") &amp;
"-" &amp;
RIGHT(F739,4))</f>
        <v/>
      </c>
      <c r="C739" s="27" t="n"/>
      <c r="D739" s="26">
        <f>IF(F739="","",_xlfn.XLOOKUP(F739,purchase!F:F,purchase!B:B,""))</f>
        <v/>
      </c>
      <c r="E739" s="26">
        <f>IF(F739="","",_xlfn.XLOOKUP(F739,purchase!F:F,purchase!C:C,""))</f>
        <v/>
      </c>
      <c r="F739" s="4" t="n"/>
      <c r="G739" s="10">
        <f>IF(H739="NRFC","Natural Rubber Field Coagulam","")</f>
        <v/>
      </c>
      <c r="H739" s="10">
        <f>IF(F739="","",_xlfn.XLOOKUP(F739,purchase!F:F,purchase!E:E,""))</f>
        <v/>
      </c>
      <c r="I739" s="10">
        <f>IF(J739="ISNR20","Natural Rubber-TSNR (ISNR-20)","")</f>
        <v/>
      </c>
      <c r="J739" s="10">
        <f>IF(H739="NRFC","ISNR20","")</f>
        <v/>
      </c>
      <c r="K739" s="35">
        <f>_xlfn.SINGLE(IF(F739="","",_xlfn.XLOOKUP(F739,purchase!F:F,purchase!N:N,"")))</f>
        <v/>
      </c>
      <c r="L739" s="4" t="n"/>
      <c r="M739" s="86" t="n"/>
      <c r="N739" s="35">
        <f>IF(F739="","",
MAX(0,
_xlfn.XLOOKUP(F739,purchase!F:F,purchase!N:N,"")
-
SUMIFS(L:L,F:F,F739)))</f>
        <v/>
      </c>
      <c r="O739" s="35">
        <f>IF(OR(L739="",M739=""),"",L739-M739)</f>
        <v/>
      </c>
      <c r="P739" s="89">
        <f>_xlfn.SINGLE(IF(F739="","",_xlfn.XLOOKUP(F739,purchase!F:F,purchase!O:O,"")))</f>
        <v/>
      </c>
      <c r="Q739" s="83">
        <f>IF(OR(L739="",M739=""),"",M739/L739)</f>
        <v/>
      </c>
      <c r="R739" s="91">
        <f>IF(OR(P739="",Q739=""),"",Q739-P739)</f>
        <v/>
      </c>
    </row>
    <row r="740">
      <c r="A740" s="25" t="n">
        <v>736</v>
      </c>
      <c r="B740" s="26">
        <f>IF(OR(C740="",F740=""),"",
"PRD-" &amp;
TEXT(DAY(C740),"00") &amp;
CHOOSE(MONTH(C740),"A","B","C","D","E","F","G","H","I","J","K","L") &amp;
TEXT(YEAR(C740),"00") &amp;
"-" &amp;
RIGHT(F740,4))</f>
        <v/>
      </c>
      <c r="C740" s="27" t="n"/>
      <c r="D740" s="26">
        <f>IF(F740="","",_xlfn.XLOOKUP(F740,purchase!F:F,purchase!B:B,""))</f>
        <v/>
      </c>
      <c r="E740" s="26">
        <f>IF(F740="","",_xlfn.XLOOKUP(F740,purchase!F:F,purchase!C:C,""))</f>
        <v/>
      </c>
      <c r="F740" s="4" t="n"/>
      <c r="G740" s="10">
        <f>IF(H740="NRFC","Natural Rubber Field Coagulam","")</f>
        <v/>
      </c>
      <c r="H740" s="10">
        <f>IF(F740="","",_xlfn.XLOOKUP(F740,purchase!F:F,purchase!E:E,""))</f>
        <v/>
      </c>
      <c r="I740" s="10">
        <f>IF(J740="ISNR20","Natural Rubber-TSNR (ISNR-20)","")</f>
        <v/>
      </c>
      <c r="J740" s="10">
        <f>IF(H740="NRFC","ISNR20","")</f>
        <v/>
      </c>
      <c r="K740" s="35">
        <f>_xlfn.SINGLE(IF(F740="","",_xlfn.XLOOKUP(F740,purchase!F:F,purchase!N:N,"")))</f>
        <v/>
      </c>
      <c r="L740" s="4" t="n"/>
      <c r="M740" s="86" t="n"/>
      <c r="N740" s="35">
        <f>IF(F740="","",
MAX(0,
_xlfn.XLOOKUP(F740,purchase!F:F,purchase!N:N,"")
-
SUMIFS(L:L,F:F,F740)))</f>
        <v/>
      </c>
      <c r="O740" s="35">
        <f>IF(OR(L740="",M740=""),"",L740-M740)</f>
        <v/>
      </c>
      <c r="P740" s="89">
        <f>_xlfn.SINGLE(IF(F740="","",_xlfn.XLOOKUP(F740,purchase!F:F,purchase!O:O,"")))</f>
        <v/>
      </c>
      <c r="Q740" s="83">
        <f>IF(OR(L740="",M740=""),"",M740/L740)</f>
        <v/>
      </c>
      <c r="R740" s="91">
        <f>IF(OR(P740="",Q740=""),"",Q740-P740)</f>
        <v/>
      </c>
    </row>
    <row r="741">
      <c r="A741" s="25" t="n">
        <v>737</v>
      </c>
      <c r="B741" s="26">
        <f>IF(OR(C741="",F741=""),"",
"PRD-" &amp;
TEXT(DAY(C741),"00") &amp;
CHOOSE(MONTH(C741),"A","B","C","D","E","F","G","H","I","J","K","L") &amp;
TEXT(YEAR(C741),"00") &amp;
"-" &amp;
RIGHT(F741,4))</f>
        <v/>
      </c>
      <c r="C741" s="27" t="n"/>
      <c r="D741" s="26">
        <f>IF(F741="","",_xlfn.XLOOKUP(F741,purchase!F:F,purchase!B:B,""))</f>
        <v/>
      </c>
      <c r="E741" s="26">
        <f>IF(F741="","",_xlfn.XLOOKUP(F741,purchase!F:F,purchase!C:C,""))</f>
        <v/>
      </c>
      <c r="F741" s="4" t="n"/>
      <c r="G741" s="10">
        <f>IF(H741="NRFC","Natural Rubber Field Coagulam","")</f>
        <v/>
      </c>
      <c r="H741" s="10">
        <f>IF(F741="","",_xlfn.XLOOKUP(F741,purchase!F:F,purchase!E:E,""))</f>
        <v/>
      </c>
      <c r="I741" s="10">
        <f>IF(J741="ISNR20","Natural Rubber-TSNR (ISNR-20)","")</f>
        <v/>
      </c>
      <c r="J741" s="10">
        <f>IF(H741="NRFC","ISNR20","")</f>
        <v/>
      </c>
      <c r="K741" s="35">
        <f>_xlfn.SINGLE(IF(F741="","",_xlfn.XLOOKUP(F741,purchase!F:F,purchase!N:N,"")))</f>
        <v/>
      </c>
      <c r="L741" s="4" t="n"/>
      <c r="M741" s="86" t="n"/>
      <c r="N741" s="35">
        <f>IF(F741="","",
MAX(0,
_xlfn.XLOOKUP(F741,purchase!F:F,purchase!N:N,"")
-
SUMIFS(L:L,F:F,F741)))</f>
        <v/>
      </c>
      <c r="O741" s="35">
        <f>IF(OR(L741="",M741=""),"",L741-M741)</f>
        <v/>
      </c>
      <c r="P741" s="89">
        <f>_xlfn.SINGLE(IF(F741="","",_xlfn.XLOOKUP(F741,purchase!F:F,purchase!O:O,"")))</f>
        <v/>
      </c>
      <c r="Q741" s="83">
        <f>IF(OR(L741="",M741=""),"",M741/L741)</f>
        <v/>
      </c>
      <c r="R741" s="91">
        <f>IF(OR(P741="",Q741=""),"",Q741-P741)</f>
        <v/>
      </c>
    </row>
    <row r="742">
      <c r="A742" s="25" t="n">
        <v>738</v>
      </c>
      <c r="B742" s="26">
        <f>IF(OR(C742="",F742=""),"",
"PRD-" &amp;
TEXT(DAY(C742),"00") &amp;
CHOOSE(MONTH(C742),"A","B","C","D","E","F","G","H","I","J","K","L") &amp;
TEXT(YEAR(C742),"00") &amp;
"-" &amp;
RIGHT(F742,4))</f>
        <v/>
      </c>
      <c r="C742" s="27" t="n"/>
      <c r="D742" s="26">
        <f>IF(F742="","",_xlfn.XLOOKUP(F742,purchase!F:F,purchase!B:B,""))</f>
        <v/>
      </c>
      <c r="E742" s="26">
        <f>IF(F742="","",_xlfn.XLOOKUP(F742,purchase!F:F,purchase!C:C,""))</f>
        <v/>
      </c>
      <c r="F742" s="4" t="n"/>
      <c r="G742" s="10">
        <f>IF(H742="NRFC","Natural Rubber Field Coagulam","")</f>
        <v/>
      </c>
      <c r="H742" s="10">
        <f>IF(F742="","",_xlfn.XLOOKUP(F742,purchase!F:F,purchase!E:E,""))</f>
        <v/>
      </c>
      <c r="I742" s="10">
        <f>IF(J742="ISNR20","Natural Rubber-TSNR (ISNR-20)","")</f>
        <v/>
      </c>
      <c r="J742" s="10">
        <f>IF(H742="NRFC","ISNR20","")</f>
        <v/>
      </c>
      <c r="K742" s="35">
        <f>_xlfn.SINGLE(IF(F742="","",_xlfn.XLOOKUP(F742,purchase!F:F,purchase!N:N,"")))</f>
        <v/>
      </c>
      <c r="L742" s="4" t="n"/>
      <c r="M742" s="86" t="n"/>
      <c r="N742" s="35">
        <f>IF(F742="","",
MAX(0,
_xlfn.XLOOKUP(F742,purchase!F:F,purchase!N:N,"")
-
SUMIFS(L:L,F:F,F742)))</f>
        <v/>
      </c>
      <c r="O742" s="35">
        <f>IF(OR(L742="",M742=""),"",L742-M742)</f>
        <v/>
      </c>
      <c r="P742" s="89">
        <f>_xlfn.SINGLE(IF(F742="","",_xlfn.XLOOKUP(F742,purchase!F:F,purchase!O:O,"")))</f>
        <v/>
      </c>
      <c r="Q742" s="83">
        <f>IF(OR(L742="",M742=""),"",M742/L742)</f>
        <v/>
      </c>
      <c r="R742" s="91">
        <f>IF(OR(P742="",Q742=""),"",Q742-P742)</f>
        <v/>
      </c>
    </row>
    <row r="743">
      <c r="A743" s="25" t="n">
        <v>739</v>
      </c>
      <c r="B743" s="26">
        <f>IF(OR(C743="",F743=""),"",
"PRD-" &amp;
TEXT(DAY(C743),"00") &amp;
CHOOSE(MONTH(C743),"A","B","C","D","E","F","G","H","I","J","K","L") &amp;
TEXT(YEAR(C743),"00") &amp;
"-" &amp;
RIGHT(F743,4))</f>
        <v/>
      </c>
      <c r="C743" s="27" t="n"/>
      <c r="D743" s="26">
        <f>IF(F743="","",_xlfn.XLOOKUP(F743,purchase!F:F,purchase!B:B,""))</f>
        <v/>
      </c>
      <c r="E743" s="26">
        <f>IF(F743="","",_xlfn.XLOOKUP(F743,purchase!F:F,purchase!C:C,""))</f>
        <v/>
      </c>
      <c r="F743" s="4" t="n"/>
      <c r="G743" s="10">
        <f>IF(H743="NRFC","Natural Rubber Field Coagulam","")</f>
        <v/>
      </c>
      <c r="H743" s="10">
        <f>IF(F743="","",_xlfn.XLOOKUP(F743,purchase!F:F,purchase!E:E,""))</f>
        <v/>
      </c>
      <c r="I743" s="10">
        <f>IF(J743="ISNR20","Natural Rubber-TSNR (ISNR-20)","")</f>
        <v/>
      </c>
      <c r="J743" s="10">
        <f>IF(H743="NRFC","ISNR20","")</f>
        <v/>
      </c>
      <c r="K743" s="35">
        <f>_xlfn.SINGLE(IF(F743="","",_xlfn.XLOOKUP(F743,purchase!F:F,purchase!N:N,"")))</f>
        <v/>
      </c>
      <c r="L743" s="4" t="n"/>
      <c r="M743" s="86" t="n"/>
      <c r="N743" s="35">
        <f>IF(F743="","",
MAX(0,
_xlfn.XLOOKUP(F743,purchase!F:F,purchase!N:N,"")
-
SUMIFS(L:L,F:F,F743)))</f>
        <v/>
      </c>
      <c r="O743" s="35">
        <f>IF(OR(L743="",M743=""),"",L743-M743)</f>
        <v/>
      </c>
      <c r="P743" s="89">
        <f>_xlfn.SINGLE(IF(F743="","",_xlfn.XLOOKUP(F743,purchase!F:F,purchase!O:O,"")))</f>
        <v/>
      </c>
      <c r="Q743" s="83">
        <f>IF(OR(L743="",M743=""),"",M743/L743)</f>
        <v/>
      </c>
      <c r="R743" s="91">
        <f>IF(OR(P743="",Q743=""),"",Q743-P743)</f>
        <v/>
      </c>
    </row>
    <row r="744">
      <c r="A744" s="25" t="n">
        <v>740</v>
      </c>
      <c r="B744" s="26">
        <f>IF(OR(C744="",F744=""),"",
"PRD-" &amp;
TEXT(DAY(C744),"00") &amp;
CHOOSE(MONTH(C744),"A","B","C","D","E","F","G","H","I","J","K","L") &amp;
TEXT(YEAR(C744),"00") &amp;
"-" &amp;
RIGHT(F744,4))</f>
        <v/>
      </c>
      <c r="C744" s="27" t="n"/>
      <c r="D744" s="26">
        <f>IF(F744="","",_xlfn.XLOOKUP(F744,purchase!F:F,purchase!B:B,""))</f>
        <v/>
      </c>
      <c r="E744" s="26">
        <f>IF(F744="","",_xlfn.XLOOKUP(F744,purchase!F:F,purchase!C:C,""))</f>
        <v/>
      </c>
      <c r="F744" s="4" t="n"/>
      <c r="G744" s="10">
        <f>IF(H744="NRFC","Natural Rubber Field Coagulam","")</f>
        <v/>
      </c>
      <c r="H744" s="10">
        <f>IF(F744="","",_xlfn.XLOOKUP(F744,purchase!F:F,purchase!E:E,""))</f>
        <v/>
      </c>
      <c r="I744" s="10">
        <f>IF(J744="ISNR20","Natural Rubber-TSNR (ISNR-20)","")</f>
        <v/>
      </c>
      <c r="J744" s="10">
        <f>IF(H744="NRFC","ISNR20","")</f>
        <v/>
      </c>
      <c r="K744" s="35">
        <f>_xlfn.SINGLE(IF(F744="","",_xlfn.XLOOKUP(F744,purchase!F:F,purchase!N:N,"")))</f>
        <v/>
      </c>
      <c r="L744" s="4" t="n"/>
      <c r="M744" s="86" t="n"/>
      <c r="N744" s="35">
        <f>IF(F744="","",
MAX(0,
_xlfn.XLOOKUP(F744,purchase!F:F,purchase!N:N,"")
-
SUMIFS(L:L,F:F,F744)))</f>
        <v/>
      </c>
      <c r="O744" s="35">
        <f>IF(OR(L744="",M744=""),"",L744-M744)</f>
        <v/>
      </c>
      <c r="P744" s="89">
        <f>_xlfn.SINGLE(IF(F744="","",_xlfn.XLOOKUP(F744,purchase!F:F,purchase!O:O,"")))</f>
        <v/>
      </c>
      <c r="Q744" s="83">
        <f>IF(OR(L744="",M744=""),"",M744/L744)</f>
        <v/>
      </c>
      <c r="R744" s="91">
        <f>IF(OR(P744="",Q744=""),"",Q744-P744)</f>
        <v/>
      </c>
    </row>
    <row r="745">
      <c r="A745" s="25" t="n">
        <v>741</v>
      </c>
      <c r="B745" s="26">
        <f>IF(OR(C745="",F745=""),"",
"PRD-" &amp;
TEXT(DAY(C745),"00") &amp;
CHOOSE(MONTH(C745),"A","B","C","D","E","F","G","H","I","J","K","L") &amp;
TEXT(YEAR(C745),"00") &amp;
"-" &amp;
RIGHT(F745,4))</f>
        <v/>
      </c>
      <c r="C745" s="27" t="n"/>
      <c r="D745" s="26">
        <f>IF(F745="","",_xlfn.XLOOKUP(F745,purchase!F:F,purchase!B:B,""))</f>
        <v/>
      </c>
      <c r="E745" s="26">
        <f>IF(F745="","",_xlfn.XLOOKUP(F745,purchase!F:F,purchase!C:C,""))</f>
        <v/>
      </c>
      <c r="F745" s="4" t="n"/>
      <c r="G745" s="10">
        <f>IF(H745="NRFC","Natural Rubber Field Coagulam","")</f>
        <v/>
      </c>
      <c r="H745" s="10">
        <f>IF(F745="","",_xlfn.XLOOKUP(F745,purchase!F:F,purchase!E:E,""))</f>
        <v/>
      </c>
      <c r="I745" s="10">
        <f>IF(J745="ISNR20","Natural Rubber-TSNR (ISNR-20)","")</f>
        <v/>
      </c>
      <c r="J745" s="10">
        <f>IF(H745="NRFC","ISNR20","")</f>
        <v/>
      </c>
      <c r="K745" s="35">
        <f>_xlfn.SINGLE(IF(F745="","",_xlfn.XLOOKUP(F745,purchase!F:F,purchase!N:N,"")))</f>
        <v/>
      </c>
      <c r="L745" s="4" t="n"/>
      <c r="M745" s="86" t="n"/>
      <c r="N745" s="35">
        <f>IF(F745="","",
MAX(0,
_xlfn.XLOOKUP(F745,purchase!F:F,purchase!N:N,"")
-
SUMIFS(L:L,F:F,F745)))</f>
        <v/>
      </c>
      <c r="O745" s="35">
        <f>IF(OR(L745="",M745=""),"",L745-M745)</f>
        <v/>
      </c>
      <c r="P745" s="89">
        <f>_xlfn.SINGLE(IF(F745="","",_xlfn.XLOOKUP(F745,purchase!F:F,purchase!O:O,"")))</f>
        <v/>
      </c>
      <c r="Q745" s="83">
        <f>IF(OR(L745="",M745=""),"",M745/L745)</f>
        <v/>
      </c>
      <c r="R745" s="91">
        <f>IF(OR(P745="",Q745=""),"",Q745-P745)</f>
        <v/>
      </c>
    </row>
    <row r="746">
      <c r="A746" s="25" t="n">
        <v>742</v>
      </c>
      <c r="B746" s="26">
        <f>IF(OR(C746="",F746=""),"",
"PRD-" &amp;
TEXT(DAY(C746),"00") &amp;
CHOOSE(MONTH(C746),"A","B","C","D","E","F","G","H","I","J","K","L") &amp;
TEXT(YEAR(C746),"00") &amp;
"-" &amp;
RIGHT(F746,4))</f>
        <v/>
      </c>
      <c r="C746" s="27" t="n"/>
      <c r="D746" s="26">
        <f>IF(F746="","",_xlfn.XLOOKUP(F746,purchase!F:F,purchase!B:B,""))</f>
        <v/>
      </c>
      <c r="E746" s="26">
        <f>IF(F746="","",_xlfn.XLOOKUP(F746,purchase!F:F,purchase!C:C,""))</f>
        <v/>
      </c>
      <c r="F746" s="4" t="n"/>
      <c r="G746" s="10">
        <f>IF(H746="NRFC","Natural Rubber Field Coagulam","")</f>
        <v/>
      </c>
      <c r="H746" s="10">
        <f>IF(F746="","",_xlfn.XLOOKUP(F746,purchase!F:F,purchase!E:E,""))</f>
        <v/>
      </c>
      <c r="I746" s="10">
        <f>IF(J746="ISNR20","Natural Rubber-TSNR (ISNR-20)","")</f>
        <v/>
      </c>
      <c r="J746" s="10">
        <f>IF(H746="NRFC","ISNR20","")</f>
        <v/>
      </c>
      <c r="K746" s="35">
        <f>_xlfn.SINGLE(IF(F746="","",_xlfn.XLOOKUP(F746,purchase!F:F,purchase!N:N,"")))</f>
        <v/>
      </c>
      <c r="L746" s="4" t="n"/>
      <c r="M746" s="86" t="n"/>
      <c r="N746" s="35">
        <f>IF(F746="","",
MAX(0,
_xlfn.XLOOKUP(F746,purchase!F:F,purchase!N:N,"")
-
SUMIFS(L:L,F:F,F746)))</f>
        <v/>
      </c>
      <c r="O746" s="35">
        <f>IF(OR(L746="",M746=""),"",L746-M746)</f>
        <v/>
      </c>
      <c r="P746" s="89">
        <f>_xlfn.SINGLE(IF(F746="","",_xlfn.XLOOKUP(F746,purchase!F:F,purchase!O:O,"")))</f>
        <v/>
      </c>
      <c r="Q746" s="83">
        <f>IF(OR(L746="",M746=""),"",M746/L746)</f>
        <v/>
      </c>
      <c r="R746" s="91">
        <f>IF(OR(P746="",Q746=""),"",Q746-P746)</f>
        <v/>
      </c>
    </row>
    <row r="747">
      <c r="A747" s="25" t="n">
        <v>743</v>
      </c>
      <c r="B747" s="26">
        <f>IF(OR(C747="",F747=""),"",
"PRD-" &amp;
TEXT(DAY(C747),"00") &amp;
CHOOSE(MONTH(C747),"A","B","C","D","E","F","G","H","I","J","K","L") &amp;
TEXT(YEAR(C747),"00") &amp;
"-" &amp;
RIGHT(F747,4))</f>
        <v/>
      </c>
      <c r="C747" s="27" t="n"/>
      <c r="D747" s="26">
        <f>IF(F747="","",_xlfn.XLOOKUP(F747,purchase!F:F,purchase!B:B,""))</f>
        <v/>
      </c>
      <c r="E747" s="26">
        <f>IF(F747="","",_xlfn.XLOOKUP(F747,purchase!F:F,purchase!C:C,""))</f>
        <v/>
      </c>
      <c r="F747" s="4" t="n"/>
      <c r="G747" s="10">
        <f>IF(H747="NRFC","Natural Rubber Field Coagulam","")</f>
        <v/>
      </c>
      <c r="H747" s="10">
        <f>IF(F747="","",_xlfn.XLOOKUP(F747,purchase!F:F,purchase!E:E,""))</f>
        <v/>
      </c>
      <c r="I747" s="10">
        <f>IF(J747="ISNR20","Natural Rubber-TSNR (ISNR-20)","")</f>
        <v/>
      </c>
      <c r="J747" s="10">
        <f>IF(H747="NRFC","ISNR20","")</f>
        <v/>
      </c>
      <c r="K747" s="35">
        <f>_xlfn.SINGLE(IF(F747="","",_xlfn.XLOOKUP(F747,purchase!F:F,purchase!N:N,"")))</f>
        <v/>
      </c>
      <c r="L747" s="4" t="n"/>
      <c r="M747" s="86" t="n"/>
      <c r="N747" s="35">
        <f>IF(F747="","",
MAX(0,
_xlfn.XLOOKUP(F747,purchase!F:F,purchase!N:N,"")
-
SUMIFS(L:L,F:F,F747)))</f>
        <v/>
      </c>
      <c r="O747" s="35">
        <f>IF(OR(L747="",M747=""),"",L747-M747)</f>
        <v/>
      </c>
      <c r="P747" s="89">
        <f>_xlfn.SINGLE(IF(F747="","",_xlfn.XLOOKUP(F747,purchase!F:F,purchase!O:O,"")))</f>
        <v/>
      </c>
      <c r="Q747" s="83">
        <f>IF(OR(L747="",M747=""),"",M747/L747)</f>
        <v/>
      </c>
      <c r="R747" s="91">
        <f>IF(OR(P747="",Q747=""),"",Q747-P747)</f>
        <v/>
      </c>
    </row>
    <row r="748">
      <c r="A748" s="25" t="n">
        <v>744</v>
      </c>
      <c r="B748" s="26">
        <f>IF(OR(C748="",F748=""),"",
"PRD-" &amp;
TEXT(DAY(C748),"00") &amp;
CHOOSE(MONTH(C748),"A","B","C","D","E","F","G","H","I","J","K","L") &amp;
TEXT(YEAR(C748),"00") &amp;
"-" &amp;
RIGHT(F748,4))</f>
        <v/>
      </c>
      <c r="C748" s="27" t="n"/>
      <c r="D748" s="26">
        <f>IF(F748="","",_xlfn.XLOOKUP(F748,purchase!F:F,purchase!B:B,""))</f>
        <v/>
      </c>
      <c r="E748" s="26">
        <f>IF(F748="","",_xlfn.XLOOKUP(F748,purchase!F:F,purchase!C:C,""))</f>
        <v/>
      </c>
      <c r="F748" s="4" t="n"/>
      <c r="G748" s="10">
        <f>IF(H748="NRFC","Natural Rubber Field Coagulam","")</f>
        <v/>
      </c>
      <c r="H748" s="10">
        <f>IF(F748="","",_xlfn.XLOOKUP(F748,purchase!F:F,purchase!E:E,""))</f>
        <v/>
      </c>
      <c r="I748" s="10">
        <f>IF(J748="ISNR20","Natural Rubber-TSNR (ISNR-20)","")</f>
        <v/>
      </c>
      <c r="J748" s="10">
        <f>IF(H748="NRFC","ISNR20","")</f>
        <v/>
      </c>
      <c r="K748" s="35">
        <f>_xlfn.SINGLE(IF(F748="","",_xlfn.XLOOKUP(F748,purchase!F:F,purchase!N:N,"")))</f>
        <v/>
      </c>
      <c r="L748" s="4" t="n"/>
      <c r="M748" s="86" t="n"/>
      <c r="N748" s="35">
        <f>IF(F748="","",
MAX(0,
_xlfn.XLOOKUP(F748,purchase!F:F,purchase!N:N,"")
-
SUMIFS(L:L,F:F,F748)))</f>
        <v/>
      </c>
      <c r="O748" s="35">
        <f>IF(OR(L748="",M748=""),"",L748-M748)</f>
        <v/>
      </c>
      <c r="P748" s="89">
        <f>_xlfn.SINGLE(IF(F748="","",_xlfn.XLOOKUP(F748,purchase!F:F,purchase!O:O,"")))</f>
        <v/>
      </c>
      <c r="Q748" s="83">
        <f>IF(OR(L748="",M748=""),"",M748/L748)</f>
        <v/>
      </c>
      <c r="R748" s="91">
        <f>IF(OR(P748="",Q748=""),"",Q748-P748)</f>
        <v/>
      </c>
    </row>
    <row r="749">
      <c r="A749" s="25" t="n">
        <v>745</v>
      </c>
      <c r="B749" s="26">
        <f>IF(OR(C749="",F749=""),"",
"PRD-" &amp;
TEXT(DAY(C749),"00") &amp;
CHOOSE(MONTH(C749),"A","B","C","D","E","F","G","H","I","J","K","L") &amp;
TEXT(YEAR(C749),"00") &amp;
"-" &amp;
RIGHT(F749,4))</f>
        <v/>
      </c>
      <c r="C749" s="27" t="n"/>
      <c r="D749" s="26">
        <f>IF(F749="","",_xlfn.XLOOKUP(F749,purchase!F:F,purchase!B:B,""))</f>
        <v/>
      </c>
      <c r="E749" s="26">
        <f>IF(F749="","",_xlfn.XLOOKUP(F749,purchase!F:F,purchase!C:C,""))</f>
        <v/>
      </c>
      <c r="F749" s="4" t="n"/>
      <c r="G749" s="10">
        <f>IF(H749="NRFC","Natural Rubber Field Coagulam","")</f>
        <v/>
      </c>
      <c r="H749" s="10">
        <f>IF(F749="","",_xlfn.XLOOKUP(F749,purchase!F:F,purchase!E:E,""))</f>
        <v/>
      </c>
      <c r="I749" s="10">
        <f>IF(J749="ISNR20","Natural Rubber-TSNR (ISNR-20)","")</f>
        <v/>
      </c>
      <c r="J749" s="10">
        <f>IF(H749="NRFC","ISNR20","")</f>
        <v/>
      </c>
      <c r="K749" s="35">
        <f>_xlfn.SINGLE(IF(F749="","",_xlfn.XLOOKUP(F749,purchase!F:F,purchase!N:N,"")))</f>
        <v/>
      </c>
      <c r="L749" s="4" t="n"/>
      <c r="M749" s="86" t="n"/>
      <c r="N749" s="35">
        <f>IF(F749="","",
MAX(0,
_xlfn.XLOOKUP(F749,purchase!F:F,purchase!N:N,"")
-
SUMIFS(L:L,F:F,F749)))</f>
        <v/>
      </c>
      <c r="O749" s="35">
        <f>IF(OR(L749="",M749=""),"",L749-M749)</f>
        <v/>
      </c>
      <c r="P749" s="89">
        <f>_xlfn.SINGLE(IF(F749="","",_xlfn.XLOOKUP(F749,purchase!F:F,purchase!O:O,"")))</f>
        <v/>
      </c>
      <c r="Q749" s="83">
        <f>IF(OR(L749="",M749=""),"",M749/L749)</f>
        <v/>
      </c>
      <c r="R749" s="91">
        <f>IF(OR(P749="",Q749=""),"",Q749-P749)</f>
        <v/>
      </c>
    </row>
    <row r="750">
      <c r="A750" s="25" t="n">
        <v>746</v>
      </c>
      <c r="B750" s="26">
        <f>IF(OR(C750="",F750=""),"",
"PRD-" &amp;
TEXT(DAY(C750),"00") &amp;
CHOOSE(MONTH(C750),"A","B","C","D","E","F","G","H","I","J","K","L") &amp;
TEXT(YEAR(C750),"00") &amp;
"-" &amp;
RIGHT(F750,4))</f>
        <v/>
      </c>
      <c r="C750" s="27" t="n"/>
      <c r="D750" s="26">
        <f>IF(F750="","",_xlfn.XLOOKUP(F750,purchase!F:F,purchase!B:B,""))</f>
        <v/>
      </c>
      <c r="E750" s="26">
        <f>IF(F750="","",_xlfn.XLOOKUP(F750,purchase!F:F,purchase!C:C,""))</f>
        <v/>
      </c>
      <c r="F750" s="4" t="n"/>
      <c r="G750" s="10">
        <f>IF(H750="NRFC","Natural Rubber Field Coagulam","")</f>
        <v/>
      </c>
      <c r="H750" s="10">
        <f>IF(F750="","",_xlfn.XLOOKUP(F750,purchase!F:F,purchase!E:E,""))</f>
        <v/>
      </c>
      <c r="I750" s="10">
        <f>IF(J750="ISNR20","Natural Rubber-TSNR (ISNR-20)","")</f>
        <v/>
      </c>
      <c r="J750" s="10">
        <f>IF(H750="NRFC","ISNR20","")</f>
        <v/>
      </c>
      <c r="K750" s="35">
        <f>_xlfn.SINGLE(IF(F750="","",_xlfn.XLOOKUP(F750,purchase!F:F,purchase!N:N,"")))</f>
        <v/>
      </c>
      <c r="L750" s="4" t="n"/>
      <c r="M750" s="86" t="n"/>
      <c r="N750" s="35">
        <f>IF(F750="","",
MAX(0,
_xlfn.XLOOKUP(F750,purchase!F:F,purchase!N:N,"")
-
SUMIFS(L:L,F:F,F750)))</f>
        <v/>
      </c>
      <c r="O750" s="35">
        <f>IF(OR(L750="",M750=""),"",L750-M750)</f>
        <v/>
      </c>
      <c r="P750" s="89">
        <f>_xlfn.SINGLE(IF(F750="","",_xlfn.XLOOKUP(F750,purchase!F:F,purchase!O:O,"")))</f>
        <v/>
      </c>
      <c r="Q750" s="83">
        <f>IF(OR(L750="",M750=""),"",M750/L750)</f>
        <v/>
      </c>
      <c r="R750" s="91">
        <f>IF(OR(P750="",Q750=""),"",Q750-P750)</f>
        <v/>
      </c>
    </row>
    <row r="751">
      <c r="A751" s="25" t="n">
        <v>747</v>
      </c>
      <c r="B751" s="26">
        <f>IF(OR(C751="",F751=""),"",
"PRD-" &amp;
TEXT(DAY(C751),"00") &amp;
CHOOSE(MONTH(C751),"A","B","C","D","E","F","G","H","I","J","K","L") &amp;
TEXT(YEAR(C751),"00") &amp;
"-" &amp;
RIGHT(F751,4))</f>
        <v/>
      </c>
      <c r="C751" s="27" t="n"/>
      <c r="D751" s="26">
        <f>IF(F751="","",_xlfn.XLOOKUP(F751,purchase!F:F,purchase!B:B,""))</f>
        <v/>
      </c>
      <c r="E751" s="26">
        <f>IF(F751="","",_xlfn.XLOOKUP(F751,purchase!F:F,purchase!C:C,""))</f>
        <v/>
      </c>
      <c r="F751" s="4" t="n"/>
      <c r="G751" s="10">
        <f>IF(H751="NRFC","Natural Rubber Field Coagulam","")</f>
        <v/>
      </c>
      <c r="H751" s="10">
        <f>IF(F751="","",_xlfn.XLOOKUP(F751,purchase!F:F,purchase!E:E,""))</f>
        <v/>
      </c>
      <c r="I751" s="10">
        <f>IF(J751="ISNR20","Natural Rubber-TSNR (ISNR-20)","")</f>
        <v/>
      </c>
      <c r="J751" s="10">
        <f>IF(H751="NRFC","ISNR20","")</f>
        <v/>
      </c>
      <c r="K751" s="35">
        <f>_xlfn.SINGLE(IF(F751="","",_xlfn.XLOOKUP(F751,purchase!F:F,purchase!N:N,"")))</f>
        <v/>
      </c>
      <c r="L751" s="4" t="n"/>
      <c r="M751" s="86" t="n"/>
      <c r="N751" s="35">
        <f>IF(F751="","",
MAX(0,
_xlfn.XLOOKUP(F751,purchase!F:F,purchase!N:N,"")
-
SUMIFS(L:L,F:F,F751)))</f>
        <v/>
      </c>
      <c r="O751" s="35">
        <f>IF(OR(L751="",M751=""),"",L751-M751)</f>
        <v/>
      </c>
      <c r="P751" s="89">
        <f>_xlfn.SINGLE(IF(F751="","",_xlfn.XLOOKUP(F751,purchase!F:F,purchase!O:O,"")))</f>
        <v/>
      </c>
      <c r="Q751" s="83">
        <f>IF(OR(L751="",M751=""),"",M751/L751)</f>
        <v/>
      </c>
      <c r="R751" s="91">
        <f>IF(OR(P751="",Q751=""),"",Q751-P751)</f>
        <v/>
      </c>
    </row>
    <row r="752">
      <c r="A752" s="25" t="n">
        <v>748</v>
      </c>
      <c r="B752" s="26">
        <f>IF(OR(C752="",F752=""),"",
"PRD-" &amp;
TEXT(DAY(C752),"00") &amp;
CHOOSE(MONTH(C752),"A","B","C","D","E","F","G","H","I","J","K","L") &amp;
TEXT(YEAR(C752),"00") &amp;
"-" &amp;
RIGHT(F752,4))</f>
        <v/>
      </c>
      <c r="C752" s="27" t="n"/>
      <c r="D752" s="26">
        <f>IF(F752="","",_xlfn.XLOOKUP(F752,purchase!F:F,purchase!B:B,""))</f>
        <v/>
      </c>
      <c r="E752" s="26">
        <f>IF(F752="","",_xlfn.XLOOKUP(F752,purchase!F:F,purchase!C:C,""))</f>
        <v/>
      </c>
      <c r="F752" s="4" t="n"/>
      <c r="G752" s="10">
        <f>IF(H752="NRFC","Natural Rubber Field Coagulam","")</f>
        <v/>
      </c>
      <c r="H752" s="10">
        <f>IF(F752="","",_xlfn.XLOOKUP(F752,purchase!F:F,purchase!E:E,""))</f>
        <v/>
      </c>
      <c r="I752" s="10">
        <f>IF(J752="ISNR20","Natural Rubber-TSNR (ISNR-20)","")</f>
        <v/>
      </c>
      <c r="J752" s="10">
        <f>IF(H752="NRFC","ISNR20","")</f>
        <v/>
      </c>
      <c r="K752" s="35">
        <f>_xlfn.SINGLE(IF(F752="","",_xlfn.XLOOKUP(F752,purchase!F:F,purchase!N:N,"")))</f>
        <v/>
      </c>
      <c r="L752" s="4" t="n"/>
      <c r="M752" s="86" t="n"/>
      <c r="N752" s="35">
        <f>IF(F752="","",
MAX(0,
_xlfn.XLOOKUP(F752,purchase!F:F,purchase!N:N,"")
-
SUMIFS(L:L,F:F,F752)))</f>
        <v/>
      </c>
      <c r="O752" s="35">
        <f>IF(OR(L752="",M752=""),"",L752-M752)</f>
        <v/>
      </c>
      <c r="P752" s="89">
        <f>_xlfn.SINGLE(IF(F752="","",_xlfn.XLOOKUP(F752,purchase!F:F,purchase!O:O,"")))</f>
        <v/>
      </c>
      <c r="Q752" s="83">
        <f>IF(OR(L752="",M752=""),"",M752/L752)</f>
        <v/>
      </c>
      <c r="R752" s="91">
        <f>IF(OR(P752="",Q752=""),"",Q752-P752)</f>
        <v/>
      </c>
    </row>
    <row r="753">
      <c r="A753" s="25" t="n">
        <v>749</v>
      </c>
      <c r="B753" s="26">
        <f>IF(OR(C753="",F753=""),"",
"PRD-" &amp;
TEXT(DAY(C753),"00") &amp;
CHOOSE(MONTH(C753),"A","B","C","D","E","F","G","H","I","J","K","L") &amp;
TEXT(YEAR(C753),"00") &amp;
"-" &amp;
RIGHT(F753,4))</f>
        <v/>
      </c>
      <c r="C753" s="27" t="n"/>
      <c r="D753" s="26">
        <f>IF(F753="","",_xlfn.XLOOKUP(F753,purchase!F:F,purchase!B:B,""))</f>
        <v/>
      </c>
      <c r="E753" s="26">
        <f>IF(F753="","",_xlfn.XLOOKUP(F753,purchase!F:F,purchase!C:C,""))</f>
        <v/>
      </c>
      <c r="F753" s="4" t="n"/>
      <c r="G753" s="10">
        <f>IF(H753="NRFC","Natural Rubber Field Coagulam","")</f>
        <v/>
      </c>
      <c r="H753" s="10">
        <f>IF(F753="","",_xlfn.XLOOKUP(F753,purchase!F:F,purchase!E:E,""))</f>
        <v/>
      </c>
      <c r="I753" s="10">
        <f>IF(J753="ISNR20","Natural Rubber-TSNR (ISNR-20)","")</f>
        <v/>
      </c>
      <c r="J753" s="10">
        <f>IF(H753="NRFC","ISNR20","")</f>
        <v/>
      </c>
      <c r="K753" s="35">
        <f>_xlfn.SINGLE(IF(F753="","",_xlfn.XLOOKUP(F753,purchase!F:F,purchase!N:N,"")))</f>
        <v/>
      </c>
      <c r="L753" s="4" t="n"/>
      <c r="M753" s="86" t="n"/>
      <c r="N753" s="35">
        <f>IF(F753="","",
MAX(0,
_xlfn.XLOOKUP(F753,purchase!F:F,purchase!N:N,"")
-
SUMIFS(L:L,F:F,F753)))</f>
        <v/>
      </c>
      <c r="O753" s="35">
        <f>IF(OR(L753="",M753=""),"",L753-M753)</f>
        <v/>
      </c>
      <c r="P753" s="89">
        <f>_xlfn.SINGLE(IF(F753="","",_xlfn.XLOOKUP(F753,purchase!F:F,purchase!O:O,"")))</f>
        <v/>
      </c>
      <c r="Q753" s="83">
        <f>IF(OR(L753="",M753=""),"",M753/L753)</f>
        <v/>
      </c>
      <c r="R753" s="91">
        <f>IF(OR(P753="",Q753=""),"",Q753-P753)</f>
        <v/>
      </c>
    </row>
    <row r="754">
      <c r="A754" s="25" t="n">
        <v>750</v>
      </c>
      <c r="B754" s="26">
        <f>IF(OR(C754="",F754=""),"",
"PRD-" &amp;
TEXT(DAY(C754),"00") &amp;
CHOOSE(MONTH(C754),"A","B","C","D","E","F","G","H","I","J","K","L") &amp;
TEXT(YEAR(C754),"00") &amp;
"-" &amp;
RIGHT(F754,4))</f>
        <v/>
      </c>
      <c r="C754" s="27" t="n"/>
      <c r="D754" s="26">
        <f>IF(F754="","",_xlfn.XLOOKUP(F754,purchase!F:F,purchase!B:B,""))</f>
        <v/>
      </c>
      <c r="E754" s="26">
        <f>IF(F754="","",_xlfn.XLOOKUP(F754,purchase!F:F,purchase!C:C,""))</f>
        <v/>
      </c>
      <c r="F754" s="4" t="n"/>
      <c r="G754" s="10">
        <f>IF(H754="NRFC","Natural Rubber Field Coagulam","")</f>
        <v/>
      </c>
      <c r="H754" s="10">
        <f>IF(F754="","",_xlfn.XLOOKUP(F754,purchase!F:F,purchase!E:E,""))</f>
        <v/>
      </c>
      <c r="I754" s="10">
        <f>IF(J754="ISNR20","Natural Rubber-TSNR (ISNR-20)","")</f>
        <v/>
      </c>
      <c r="J754" s="10">
        <f>IF(H754="NRFC","ISNR20","")</f>
        <v/>
      </c>
      <c r="K754" s="35">
        <f>_xlfn.SINGLE(IF(F754="","",_xlfn.XLOOKUP(F754,purchase!F:F,purchase!N:N,"")))</f>
        <v/>
      </c>
      <c r="L754" s="4" t="n"/>
      <c r="M754" s="86" t="n"/>
      <c r="N754" s="35">
        <f>IF(F754="","",
MAX(0,
_xlfn.XLOOKUP(F754,purchase!F:F,purchase!N:N,"")
-
SUMIFS(L:L,F:F,F754)))</f>
        <v/>
      </c>
      <c r="O754" s="35">
        <f>IF(OR(L754="",M754=""),"",L754-M754)</f>
        <v/>
      </c>
      <c r="P754" s="89">
        <f>_xlfn.SINGLE(IF(F754="","",_xlfn.XLOOKUP(F754,purchase!F:F,purchase!O:O,"")))</f>
        <v/>
      </c>
      <c r="Q754" s="83">
        <f>IF(OR(L754="",M754=""),"",M754/L754)</f>
        <v/>
      </c>
      <c r="R754" s="91">
        <f>IF(OR(P754="",Q754=""),"",Q754-P754)</f>
        <v/>
      </c>
    </row>
    <row r="755">
      <c r="A755" s="25" t="n">
        <v>751</v>
      </c>
      <c r="B755" s="26">
        <f>IF(OR(C755="",F755=""),"",
"PRD-" &amp;
TEXT(DAY(C755),"00") &amp;
CHOOSE(MONTH(C755),"A","B","C","D","E","F","G","H","I","J","K","L") &amp;
TEXT(YEAR(C755),"00") &amp;
"-" &amp;
RIGHT(F755,4))</f>
        <v/>
      </c>
      <c r="C755" s="27" t="n"/>
      <c r="D755" s="26">
        <f>IF(F755="","",_xlfn.XLOOKUP(F755,purchase!F:F,purchase!B:B,""))</f>
        <v/>
      </c>
      <c r="E755" s="26">
        <f>IF(F755="","",_xlfn.XLOOKUP(F755,purchase!F:F,purchase!C:C,""))</f>
        <v/>
      </c>
      <c r="F755" s="4" t="n"/>
      <c r="G755" s="10">
        <f>IF(H755="NRFC","Natural Rubber Field Coagulam","")</f>
        <v/>
      </c>
      <c r="H755" s="10">
        <f>IF(F755="","",_xlfn.XLOOKUP(F755,purchase!F:F,purchase!E:E,""))</f>
        <v/>
      </c>
      <c r="I755" s="10">
        <f>IF(J755="ISNR20","Natural Rubber-TSNR (ISNR-20)","")</f>
        <v/>
      </c>
      <c r="J755" s="10">
        <f>IF(H755="NRFC","ISNR20","")</f>
        <v/>
      </c>
      <c r="K755" s="35">
        <f>_xlfn.SINGLE(IF(F755="","",_xlfn.XLOOKUP(F755,purchase!F:F,purchase!N:N,"")))</f>
        <v/>
      </c>
      <c r="L755" s="4" t="n"/>
      <c r="M755" s="86" t="n"/>
      <c r="N755" s="35">
        <f>IF(F755="","",
MAX(0,
_xlfn.XLOOKUP(F755,purchase!F:F,purchase!N:N,"")
-
SUMIFS(L:L,F:F,F755)))</f>
        <v/>
      </c>
      <c r="O755" s="35">
        <f>IF(OR(L755="",M755=""),"",L755-M755)</f>
        <v/>
      </c>
      <c r="P755" s="89">
        <f>_xlfn.SINGLE(IF(F755="","",_xlfn.XLOOKUP(F755,purchase!F:F,purchase!O:O,"")))</f>
        <v/>
      </c>
      <c r="Q755" s="83">
        <f>IF(OR(L755="",M755=""),"",M755/L755)</f>
        <v/>
      </c>
      <c r="R755" s="91">
        <f>IF(OR(P755="",Q755=""),"",Q755-P755)</f>
        <v/>
      </c>
    </row>
    <row r="756">
      <c r="A756" s="25" t="n">
        <v>752</v>
      </c>
      <c r="B756" s="26">
        <f>IF(OR(C756="",F756=""),"",
"PRD-" &amp;
TEXT(DAY(C756),"00") &amp;
CHOOSE(MONTH(C756),"A","B","C","D","E","F","G","H","I","J","K","L") &amp;
TEXT(YEAR(C756),"00") &amp;
"-" &amp;
RIGHT(F756,4))</f>
        <v/>
      </c>
      <c r="C756" s="27" t="n"/>
      <c r="D756" s="26">
        <f>IF(F756="","",_xlfn.XLOOKUP(F756,purchase!F:F,purchase!B:B,""))</f>
        <v/>
      </c>
      <c r="E756" s="26">
        <f>IF(F756="","",_xlfn.XLOOKUP(F756,purchase!F:F,purchase!C:C,""))</f>
        <v/>
      </c>
      <c r="F756" s="4" t="n"/>
      <c r="G756" s="10">
        <f>IF(H756="NRFC","Natural Rubber Field Coagulam","")</f>
        <v/>
      </c>
      <c r="H756" s="10">
        <f>IF(F756="","",_xlfn.XLOOKUP(F756,purchase!F:F,purchase!E:E,""))</f>
        <v/>
      </c>
      <c r="I756" s="10">
        <f>IF(J756="ISNR20","Natural Rubber-TSNR (ISNR-20)","")</f>
        <v/>
      </c>
      <c r="J756" s="10">
        <f>IF(H756="NRFC","ISNR20","")</f>
        <v/>
      </c>
      <c r="K756" s="35">
        <f>_xlfn.SINGLE(IF(F756="","",_xlfn.XLOOKUP(F756,purchase!F:F,purchase!N:N,"")))</f>
        <v/>
      </c>
      <c r="L756" s="4" t="n"/>
      <c r="M756" s="86" t="n"/>
      <c r="N756" s="35">
        <f>IF(F756="","",
MAX(0,
_xlfn.XLOOKUP(F756,purchase!F:F,purchase!N:N,"")
-
SUMIFS(L:L,F:F,F756)))</f>
        <v/>
      </c>
      <c r="O756" s="35">
        <f>IF(OR(L756="",M756=""),"",L756-M756)</f>
        <v/>
      </c>
      <c r="P756" s="89">
        <f>_xlfn.SINGLE(IF(F756="","",_xlfn.XLOOKUP(F756,purchase!F:F,purchase!O:O,"")))</f>
        <v/>
      </c>
      <c r="Q756" s="83">
        <f>IF(OR(L756="",M756=""),"",M756/L756)</f>
        <v/>
      </c>
      <c r="R756" s="91">
        <f>IF(OR(P756="",Q756=""),"",Q756-P756)</f>
        <v/>
      </c>
    </row>
    <row r="757">
      <c r="A757" s="25" t="n">
        <v>753</v>
      </c>
      <c r="B757" s="26">
        <f>IF(OR(C757="",F757=""),"",
"PRD-" &amp;
TEXT(DAY(C757),"00") &amp;
CHOOSE(MONTH(C757),"A","B","C","D","E","F","G","H","I","J","K","L") &amp;
TEXT(YEAR(C757),"00") &amp;
"-" &amp;
RIGHT(F757,4))</f>
        <v/>
      </c>
      <c r="C757" s="27" t="n"/>
      <c r="D757" s="26">
        <f>IF(F757="","",_xlfn.XLOOKUP(F757,purchase!F:F,purchase!B:B,""))</f>
        <v/>
      </c>
      <c r="E757" s="26">
        <f>IF(F757="","",_xlfn.XLOOKUP(F757,purchase!F:F,purchase!C:C,""))</f>
        <v/>
      </c>
      <c r="F757" s="4" t="n"/>
      <c r="G757" s="10">
        <f>IF(H757="NRFC","Natural Rubber Field Coagulam","")</f>
        <v/>
      </c>
      <c r="H757" s="10">
        <f>IF(F757="","",_xlfn.XLOOKUP(F757,purchase!F:F,purchase!E:E,""))</f>
        <v/>
      </c>
      <c r="I757" s="10">
        <f>IF(J757="ISNR20","Natural Rubber-TSNR (ISNR-20)","")</f>
        <v/>
      </c>
      <c r="J757" s="10">
        <f>IF(H757="NRFC","ISNR20","")</f>
        <v/>
      </c>
      <c r="K757" s="35">
        <f>_xlfn.SINGLE(IF(F757="","",_xlfn.XLOOKUP(F757,purchase!F:F,purchase!N:N,"")))</f>
        <v/>
      </c>
      <c r="L757" s="4" t="n"/>
      <c r="M757" s="86" t="n"/>
      <c r="N757" s="35">
        <f>IF(F757="","",
MAX(0,
_xlfn.XLOOKUP(F757,purchase!F:F,purchase!N:N,"")
-
SUMIFS(L:L,F:F,F757)))</f>
        <v/>
      </c>
      <c r="O757" s="35">
        <f>IF(OR(L757="",M757=""),"",L757-M757)</f>
        <v/>
      </c>
      <c r="P757" s="89">
        <f>_xlfn.SINGLE(IF(F757="","",_xlfn.XLOOKUP(F757,purchase!F:F,purchase!O:O,"")))</f>
        <v/>
      </c>
      <c r="Q757" s="83">
        <f>IF(OR(L757="",M757=""),"",M757/L757)</f>
        <v/>
      </c>
      <c r="R757" s="91">
        <f>IF(OR(P757="",Q757=""),"",Q757-P757)</f>
        <v/>
      </c>
    </row>
    <row r="758">
      <c r="A758" s="25" t="n">
        <v>754</v>
      </c>
      <c r="B758" s="26">
        <f>IF(OR(C758="",F758=""),"",
"PRD-" &amp;
TEXT(DAY(C758),"00") &amp;
CHOOSE(MONTH(C758),"A","B","C","D","E","F","G","H","I","J","K","L") &amp;
TEXT(YEAR(C758),"00") &amp;
"-" &amp;
RIGHT(F758,4))</f>
        <v/>
      </c>
      <c r="C758" s="27" t="n"/>
      <c r="D758" s="26">
        <f>IF(F758="","",_xlfn.XLOOKUP(F758,purchase!F:F,purchase!B:B,""))</f>
        <v/>
      </c>
      <c r="E758" s="26">
        <f>IF(F758="","",_xlfn.XLOOKUP(F758,purchase!F:F,purchase!C:C,""))</f>
        <v/>
      </c>
      <c r="F758" s="4" t="n"/>
      <c r="G758" s="10">
        <f>IF(H758="NRFC","Natural Rubber Field Coagulam","")</f>
        <v/>
      </c>
      <c r="H758" s="10">
        <f>IF(F758="","",_xlfn.XLOOKUP(F758,purchase!F:F,purchase!E:E,""))</f>
        <v/>
      </c>
      <c r="I758" s="10">
        <f>IF(J758="ISNR20","Natural Rubber-TSNR (ISNR-20)","")</f>
        <v/>
      </c>
      <c r="J758" s="10">
        <f>IF(H758="NRFC","ISNR20","")</f>
        <v/>
      </c>
      <c r="K758" s="35">
        <f>_xlfn.SINGLE(IF(F758="","",_xlfn.XLOOKUP(F758,purchase!F:F,purchase!N:N,"")))</f>
        <v/>
      </c>
      <c r="L758" s="4" t="n"/>
      <c r="M758" s="86" t="n"/>
      <c r="N758" s="35">
        <f>IF(F758="","",
MAX(0,
_xlfn.XLOOKUP(F758,purchase!F:F,purchase!N:N,"")
-
SUMIFS(L:L,F:F,F758)))</f>
        <v/>
      </c>
      <c r="O758" s="35">
        <f>IF(OR(L758="",M758=""),"",L758-M758)</f>
        <v/>
      </c>
      <c r="P758" s="89">
        <f>_xlfn.SINGLE(IF(F758="","",_xlfn.XLOOKUP(F758,purchase!F:F,purchase!O:O,"")))</f>
        <v/>
      </c>
      <c r="Q758" s="83">
        <f>IF(OR(L758="",M758=""),"",M758/L758)</f>
        <v/>
      </c>
      <c r="R758" s="91">
        <f>IF(OR(P758="",Q758=""),"",Q758-P758)</f>
        <v/>
      </c>
    </row>
    <row r="759">
      <c r="A759" s="25" t="n">
        <v>755</v>
      </c>
      <c r="B759" s="26">
        <f>IF(OR(C759="",F759=""),"",
"PRD-" &amp;
TEXT(DAY(C759),"00") &amp;
CHOOSE(MONTH(C759),"A","B","C","D","E","F","G","H","I","J","K","L") &amp;
TEXT(YEAR(C759),"00") &amp;
"-" &amp;
RIGHT(F759,4))</f>
        <v/>
      </c>
      <c r="C759" s="27" t="n"/>
      <c r="D759" s="26">
        <f>IF(F759="","",_xlfn.XLOOKUP(F759,purchase!F:F,purchase!B:B,""))</f>
        <v/>
      </c>
      <c r="E759" s="26">
        <f>IF(F759="","",_xlfn.XLOOKUP(F759,purchase!F:F,purchase!C:C,""))</f>
        <v/>
      </c>
      <c r="F759" s="4" t="n"/>
      <c r="G759" s="10">
        <f>IF(H759="NRFC","Natural Rubber Field Coagulam","")</f>
        <v/>
      </c>
      <c r="H759" s="10">
        <f>IF(F759="","",_xlfn.XLOOKUP(F759,purchase!F:F,purchase!E:E,""))</f>
        <v/>
      </c>
      <c r="I759" s="10">
        <f>IF(J759="ISNR20","Natural Rubber-TSNR (ISNR-20)","")</f>
        <v/>
      </c>
      <c r="J759" s="10">
        <f>IF(H759="NRFC","ISNR20","")</f>
        <v/>
      </c>
      <c r="K759" s="35">
        <f>_xlfn.SINGLE(IF(F759="","",_xlfn.XLOOKUP(F759,purchase!F:F,purchase!N:N,"")))</f>
        <v/>
      </c>
      <c r="L759" s="4" t="n"/>
      <c r="M759" s="86" t="n"/>
      <c r="N759" s="35">
        <f>IF(F759="","",
MAX(0,
_xlfn.XLOOKUP(F759,purchase!F:F,purchase!N:N,"")
-
SUMIFS(L:L,F:F,F759)))</f>
        <v/>
      </c>
      <c r="O759" s="35">
        <f>IF(OR(L759="",M759=""),"",L759-M759)</f>
        <v/>
      </c>
      <c r="P759" s="89">
        <f>_xlfn.SINGLE(IF(F759="","",_xlfn.XLOOKUP(F759,purchase!F:F,purchase!O:O,"")))</f>
        <v/>
      </c>
      <c r="Q759" s="83">
        <f>IF(OR(L759="",M759=""),"",M759/L759)</f>
        <v/>
      </c>
      <c r="R759" s="91">
        <f>IF(OR(P759="",Q759=""),"",Q759-P759)</f>
        <v/>
      </c>
    </row>
    <row r="760">
      <c r="A760" s="25" t="n">
        <v>756</v>
      </c>
      <c r="B760" s="26">
        <f>IF(OR(C760="",F760=""),"",
"PRD-" &amp;
TEXT(DAY(C760),"00") &amp;
CHOOSE(MONTH(C760),"A","B","C","D","E","F","G","H","I","J","K","L") &amp;
TEXT(YEAR(C760),"00") &amp;
"-" &amp;
RIGHT(F760,4))</f>
        <v/>
      </c>
      <c r="C760" s="27" t="n"/>
      <c r="D760" s="26">
        <f>IF(F760="","",_xlfn.XLOOKUP(F760,purchase!F:F,purchase!B:B,""))</f>
        <v/>
      </c>
      <c r="E760" s="26">
        <f>IF(F760="","",_xlfn.XLOOKUP(F760,purchase!F:F,purchase!C:C,""))</f>
        <v/>
      </c>
      <c r="F760" s="4" t="n"/>
      <c r="G760" s="10">
        <f>IF(H760="NRFC","Natural Rubber Field Coagulam","")</f>
        <v/>
      </c>
      <c r="H760" s="10">
        <f>IF(F760="","",_xlfn.XLOOKUP(F760,purchase!F:F,purchase!E:E,""))</f>
        <v/>
      </c>
      <c r="I760" s="10">
        <f>IF(J760="ISNR20","Natural Rubber-TSNR (ISNR-20)","")</f>
        <v/>
      </c>
      <c r="J760" s="10">
        <f>IF(H760="NRFC","ISNR20","")</f>
        <v/>
      </c>
      <c r="K760" s="35">
        <f>_xlfn.SINGLE(IF(F760="","",_xlfn.XLOOKUP(F760,purchase!F:F,purchase!N:N,"")))</f>
        <v/>
      </c>
      <c r="L760" s="4" t="n"/>
      <c r="M760" s="86" t="n"/>
      <c r="N760" s="35">
        <f>IF(F760="","",
MAX(0,
_xlfn.XLOOKUP(F760,purchase!F:F,purchase!N:N,"")
-
SUMIFS(L:L,F:F,F760)))</f>
        <v/>
      </c>
      <c r="O760" s="35">
        <f>IF(OR(L760="",M760=""),"",L760-M760)</f>
        <v/>
      </c>
      <c r="P760" s="89">
        <f>_xlfn.SINGLE(IF(F760="","",_xlfn.XLOOKUP(F760,purchase!F:F,purchase!O:O,"")))</f>
        <v/>
      </c>
      <c r="Q760" s="83">
        <f>IF(OR(L760="",M760=""),"",M760/L760)</f>
        <v/>
      </c>
      <c r="R760" s="91">
        <f>IF(OR(P760="",Q760=""),"",Q760-P760)</f>
        <v/>
      </c>
    </row>
    <row r="761">
      <c r="A761" s="25" t="n">
        <v>757</v>
      </c>
      <c r="B761" s="26">
        <f>IF(OR(C761="",F761=""),"",
"PRD-" &amp;
TEXT(DAY(C761),"00") &amp;
CHOOSE(MONTH(C761),"A","B","C","D","E","F","G","H","I","J","K","L") &amp;
TEXT(YEAR(C761),"00") &amp;
"-" &amp;
RIGHT(F761,4))</f>
        <v/>
      </c>
      <c r="C761" s="27" t="n"/>
      <c r="D761" s="26">
        <f>IF(F761="","",_xlfn.XLOOKUP(F761,purchase!F:F,purchase!B:B,""))</f>
        <v/>
      </c>
      <c r="E761" s="26">
        <f>IF(F761="","",_xlfn.XLOOKUP(F761,purchase!F:F,purchase!C:C,""))</f>
        <v/>
      </c>
      <c r="F761" s="4" t="n"/>
      <c r="G761" s="10">
        <f>IF(H761="NRFC","Natural Rubber Field Coagulam","")</f>
        <v/>
      </c>
      <c r="H761" s="10">
        <f>IF(F761="","",_xlfn.XLOOKUP(F761,purchase!F:F,purchase!E:E,""))</f>
        <v/>
      </c>
      <c r="I761" s="10">
        <f>IF(J761="ISNR20","Natural Rubber-TSNR (ISNR-20)","")</f>
        <v/>
      </c>
      <c r="J761" s="10">
        <f>IF(H761="NRFC","ISNR20","")</f>
        <v/>
      </c>
      <c r="K761" s="35">
        <f>_xlfn.SINGLE(IF(F761="","",_xlfn.XLOOKUP(F761,purchase!F:F,purchase!N:N,"")))</f>
        <v/>
      </c>
      <c r="L761" s="4" t="n"/>
      <c r="M761" s="86" t="n"/>
      <c r="N761" s="35">
        <f>IF(F761="","",
MAX(0,
_xlfn.XLOOKUP(F761,purchase!F:F,purchase!N:N,"")
-
SUMIFS(L:L,F:F,F761)))</f>
        <v/>
      </c>
      <c r="O761" s="35">
        <f>IF(OR(L761="",M761=""),"",L761-M761)</f>
        <v/>
      </c>
      <c r="P761" s="89">
        <f>_xlfn.SINGLE(IF(F761="","",_xlfn.XLOOKUP(F761,purchase!F:F,purchase!O:O,"")))</f>
        <v/>
      </c>
      <c r="Q761" s="83">
        <f>IF(OR(L761="",M761=""),"",M761/L761)</f>
        <v/>
      </c>
      <c r="R761" s="91">
        <f>IF(OR(P761="",Q761=""),"",Q761-P761)</f>
        <v/>
      </c>
    </row>
    <row r="762">
      <c r="A762" s="25" t="n">
        <v>758</v>
      </c>
      <c r="B762" s="26">
        <f>IF(OR(C762="",F762=""),"",
"PRD-" &amp;
TEXT(DAY(C762),"00") &amp;
CHOOSE(MONTH(C762),"A","B","C","D","E","F","G","H","I","J","K","L") &amp;
TEXT(YEAR(C762),"00") &amp;
"-" &amp;
RIGHT(F762,4))</f>
        <v/>
      </c>
      <c r="C762" s="27" t="n"/>
      <c r="D762" s="26">
        <f>IF(F762="","",_xlfn.XLOOKUP(F762,purchase!F:F,purchase!B:B,""))</f>
        <v/>
      </c>
      <c r="E762" s="26">
        <f>IF(F762="","",_xlfn.XLOOKUP(F762,purchase!F:F,purchase!C:C,""))</f>
        <v/>
      </c>
      <c r="F762" s="4" t="n"/>
      <c r="G762" s="10">
        <f>IF(H762="NRFC","Natural Rubber Field Coagulam","")</f>
        <v/>
      </c>
      <c r="H762" s="10">
        <f>IF(F762="","",_xlfn.XLOOKUP(F762,purchase!F:F,purchase!E:E,""))</f>
        <v/>
      </c>
      <c r="I762" s="10">
        <f>IF(J762="ISNR20","Natural Rubber-TSNR (ISNR-20)","")</f>
        <v/>
      </c>
      <c r="J762" s="10">
        <f>IF(H762="NRFC","ISNR20","")</f>
        <v/>
      </c>
      <c r="K762" s="35">
        <f>_xlfn.SINGLE(IF(F762="","",_xlfn.XLOOKUP(F762,purchase!F:F,purchase!N:N,"")))</f>
        <v/>
      </c>
      <c r="L762" s="4" t="n"/>
      <c r="M762" s="86" t="n"/>
      <c r="N762" s="35">
        <f>IF(F762="","",
MAX(0,
_xlfn.XLOOKUP(F762,purchase!F:F,purchase!N:N,"")
-
SUMIFS(L:L,F:F,F762)))</f>
        <v/>
      </c>
      <c r="O762" s="35">
        <f>IF(OR(L762="",M762=""),"",L762-M762)</f>
        <v/>
      </c>
      <c r="P762" s="89">
        <f>_xlfn.SINGLE(IF(F762="","",_xlfn.XLOOKUP(F762,purchase!F:F,purchase!O:O,"")))</f>
        <v/>
      </c>
      <c r="Q762" s="83">
        <f>IF(OR(L762="",M762=""),"",M762/L762)</f>
        <v/>
      </c>
      <c r="R762" s="91">
        <f>IF(OR(P762="",Q762=""),"",Q762-P762)</f>
        <v/>
      </c>
    </row>
    <row r="763">
      <c r="A763" s="25" t="n">
        <v>759</v>
      </c>
      <c r="B763" s="26">
        <f>IF(OR(C763="",F763=""),"",
"PRD-" &amp;
TEXT(DAY(C763),"00") &amp;
CHOOSE(MONTH(C763),"A","B","C","D","E","F","G","H","I","J","K","L") &amp;
TEXT(YEAR(C763),"00") &amp;
"-" &amp;
RIGHT(F763,4))</f>
        <v/>
      </c>
      <c r="C763" s="27" t="n"/>
      <c r="D763" s="26">
        <f>IF(F763="","",_xlfn.XLOOKUP(F763,purchase!F:F,purchase!B:B,""))</f>
        <v/>
      </c>
      <c r="E763" s="26">
        <f>IF(F763="","",_xlfn.XLOOKUP(F763,purchase!F:F,purchase!C:C,""))</f>
        <v/>
      </c>
      <c r="F763" s="4" t="n"/>
      <c r="G763" s="10">
        <f>IF(H763="NRFC","Natural Rubber Field Coagulam","")</f>
        <v/>
      </c>
      <c r="H763" s="10">
        <f>IF(F763="","",_xlfn.XLOOKUP(F763,purchase!F:F,purchase!E:E,""))</f>
        <v/>
      </c>
      <c r="I763" s="10">
        <f>IF(J763="ISNR20","Natural Rubber-TSNR (ISNR-20)","")</f>
        <v/>
      </c>
      <c r="J763" s="10">
        <f>IF(H763="NRFC","ISNR20","")</f>
        <v/>
      </c>
      <c r="K763" s="35">
        <f>_xlfn.SINGLE(IF(F763="","",_xlfn.XLOOKUP(F763,purchase!F:F,purchase!N:N,"")))</f>
        <v/>
      </c>
      <c r="L763" s="4" t="n"/>
      <c r="M763" s="86" t="n"/>
      <c r="N763" s="35">
        <f>IF(F763="","",
MAX(0,
_xlfn.XLOOKUP(F763,purchase!F:F,purchase!N:N,"")
-
SUMIFS(L:L,F:F,F763)))</f>
        <v/>
      </c>
      <c r="O763" s="35">
        <f>IF(OR(L763="",M763=""),"",L763-M763)</f>
        <v/>
      </c>
      <c r="P763" s="89">
        <f>_xlfn.SINGLE(IF(F763="","",_xlfn.XLOOKUP(F763,purchase!F:F,purchase!O:O,"")))</f>
        <v/>
      </c>
      <c r="Q763" s="83">
        <f>IF(OR(L763="",M763=""),"",M763/L763)</f>
        <v/>
      </c>
      <c r="R763" s="91">
        <f>IF(OR(P763="",Q763=""),"",Q763-P763)</f>
        <v/>
      </c>
    </row>
    <row r="764">
      <c r="A764" s="25" t="n">
        <v>760</v>
      </c>
      <c r="B764" s="26">
        <f>IF(OR(C764="",F764=""),"",
"PRD-" &amp;
TEXT(DAY(C764),"00") &amp;
CHOOSE(MONTH(C764),"A","B","C","D","E","F","G","H","I","J","K","L") &amp;
TEXT(YEAR(C764),"00") &amp;
"-" &amp;
RIGHT(F764,4))</f>
        <v/>
      </c>
      <c r="C764" s="27" t="n"/>
      <c r="D764" s="26">
        <f>IF(F764="","",_xlfn.XLOOKUP(F764,purchase!F:F,purchase!B:B,""))</f>
        <v/>
      </c>
      <c r="E764" s="26">
        <f>IF(F764="","",_xlfn.XLOOKUP(F764,purchase!F:F,purchase!C:C,""))</f>
        <v/>
      </c>
      <c r="F764" s="4" t="n"/>
      <c r="G764" s="10">
        <f>IF(H764="NRFC","Natural Rubber Field Coagulam","")</f>
        <v/>
      </c>
      <c r="H764" s="10">
        <f>IF(F764="","",_xlfn.XLOOKUP(F764,purchase!F:F,purchase!E:E,""))</f>
        <v/>
      </c>
      <c r="I764" s="10">
        <f>IF(J764="ISNR20","Natural Rubber-TSNR (ISNR-20)","")</f>
        <v/>
      </c>
      <c r="J764" s="10">
        <f>IF(H764="NRFC","ISNR20","")</f>
        <v/>
      </c>
      <c r="K764" s="35">
        <f>_xlfn.SINGLE(IF(F764="","",_xlfn.XLOOKUP(F764,purchase!F:F,purchase!N:N,"")))</f>
        <v/>
      </c>
      <c r="L764" s="4" t="n"/>
      <c r="M764" s="86" t="n"/>
      <c r="N764" s="35">
        <f>IF(F764="","",
MAX(0,
_xlfn.XLOOKUP(F764,purchase!F:F,purchase!N:N,"")
-
SUMIFS(L:L,F:F,F764)))</f>
        <v/>
      </c>
      <c r="O764" s="35">
        <f>IF(OR(L764="",M764=""),"",L764-M764)</f>
        <v/>
      </c>
      <c r="P764" s="89">
        <f>_xlfn.SINGLE(IF(F764="","",_xlfn.XLOOKUP(F764,purchase!F:F,purchase!O:O,"")))</f>
        <v/>
      </c>
      <c r="Q764" s="83">
        <f>IF(OR(L764="",M764=""),"",M764/L764)</f>
        <v/>
      </c>
      <c r="R764" s="91">
        <f>IF(OR(P764="",Q764=""),"",Q764-P764)</f>
        <v/>
      </c>
    </row>
    <row r="765">
      <c r="A765" s="25" t="n">
        <v>761</v>
      </c>
      <c r="B765" s="26">
        <f>IF(OR(C765="",F765=""),"",
"PRD-" &amp;
TEXT(DAY(C765),"00") &amp;
CHOOSE(MONTH(C765),"A","B","C","D","E","F","G","H","I","J","K","L") &amp;
TEXT(YEAR(C765),"00") &amp;
"-" &amp;
RIGHT(F765,4))</f>
        <v/>
      </c>
      <c r="C765" s="27" t="n"/>
      <c r="D765" s="26">
        <f>IF(F765="","",_xlfn.XLOOKUP(F765,purchase!F:F,purchase!B:B,""))</f>
        <v/>
      </c>
      <c r="E765" s="26">
        <f>IF(F765="","",_xlfn.XLOOKUP(F765,purchase!F:F,purchase!C:C,""))</f>
        <v/>
      </c>
      <c r="F765" s="4" t="n"/>
      <c r="G765" s="10">
        <f>IF(H765="NRFC","Natural Rubber Field Coagulam","")</f>
        <v/>
      </c>
      <c r="H765" s="10">
        <f>IF(F765="","",_xlfn.XLOOKUP(F765,purchase!F:F,purchase!E:E,""))</f>
        <v/>
      </c>
      <c r="I765" s="10">
        <f>IF(J765="ISNR20","Natural Rubber-TSNR (ISNR-20)","")</f>
        <v/>
      </c>
      <c r="J765" s="10">
        <f>IF(H765="NRFC","ISNR20","")</f>
        <v/>
      </c>
      <c r="K765" s="35">
        <f>_xlfn.SINGLE(IF(F765="","",_xlfn.XLOOKUP(F765,purchase!F:F,purchase!N:N,"")))</f>
        <v/>
      </c>
      <c r="L765" s="4" t="n"/>
      <c r="M765" s="86" t="n"/>
      <c r="N765" s="35">
        <f>IF(F765="","",
MAX(0,
_xlfn.XLOOKUP(F765,purchase!F:F,purchase!N:N,"")
-
SUMIFS(L:L,F:F,F765)))</f>
        <v/>
      </c>
      <c r="O765" s="35">
        <f>IF(OR(L765="",M765=""),"",L765-M765)</f>
        <v/>
      </c>
      <c r="P765" s="89">
        <f>_xlfn.SINGLE(IF(F765="","",_xlfn.XLOOKUP(F765,purchase!F:F,purchase!O:O,"")))</f>
        <v/>
      </c>
      <c r="Q765" s="83">
        <f>IF(OR(L765="",M765=""),"",M765/L765)</f>
        <v/>
      </c>
      <c r="R765" s="91">
        <f>IF(OR(P765="",Q765=""),"",Q765-P765)</f>
        <v/>
      </c>
    </row>
    <row r="766">
      <c r="A766" s="25" t="n">
        <v>762</v>
      </c>
      <c r="B766" s="26">
        <f>IF(OR(C766="",F766=""),"",
"PRD-" &amp;
TEXT(DAY(C766),"00") &amp;
CHOOSE(MONTH(C766),"A","B","C","D","E","F","G","H","I","J","K","L") &amp;
TEXT(YEAR(C766),"00") &amp;
"-" &amp;
RIGHT(F766,4))</f>
        <v/>
      </c>
      <c r="C766" s="27" t="n"/>
      <c r="D766" s="26">
        <f>IF(F766="","",_xlfn.XLOOKUP(F766,purchase!F:F,purchase!B:B,""))</f>
        <v/>
      </c>
      <c r="E766" s="26">
        <f>IF(F766="","",_xlfn.XLOOKUP(F766,purchase!F:F,purchase!C:C,""))</f>
        <v/>
      </c>
      <c r="F766" s="4" t="n"/>
      <c r="G766" s="10">
        <f>IF(H766="NRFC","Natural Rubber Field Coagulam","")</f>
        <v/>
      </c>
      <c r="H766" s="10">
        <f>IF(F766="","",_xlfn.XLOOKUP(F766,purchase!F:F,purchase!E:E,""))</f>
        <v/>
      </c>
      <c r="I766" s="10">
        <f>IF(J766="ISNR20","Natural Rubber-TSNR (ISNR-20)","")</f>
        <v/>
      </c>
      <c r="J766" s="10">
        <f>IF(H766="NRFC","ISNR20","")</f>
        <v/>
      </c>
      <c r="K766" s="35">
        <f>_xlfn.SINGLE(IF(F766="","",_xlfn.XLOOKUP(F766,purchase!F:F,purchase!N:N,"")))</f>
        <v/>
      </c>
      <c r="L766" s="4" t="n"/>
      <c r="M766" s="86" t="n"/>
      <c r="N766" s="35">
        <f>IF(F766="","",
MAX(0,
_xlfn.XLOOKUP(F766,purchase!F:F,purchase!N:N,"")
-
SUMIFS(L:L,F:F,F766)))</f>
        <v/>
      </c>
      <c r="O766" s="35">
        <f>IF(OR(L766="",M766=""),"",L766-M766)</f>
        <v/>
      </c>
      <c r="P766" s="89">
        <f>_xlfn.SINGLE(IF(F766="","",_xlfn.XLOOKUP(F766,purchase!F:F,purchase!O:O,"")))</f>
        <v/>
      </c>
      <c r="Q766" s="83">
        <f>IF(OR(L766="",M766=""),"",M766/L766)</f>
        <v/>
      </c>
      <c r="R766" s="91">
        <f>IF(OR(P766="",Q766=""),"",Q766-P766)</f>
        <v/>
      </c>
    </row>
    <row r="767">
      <c r="A767" s="25" t="n">
        <v>763</v>
      </c>
      <c r="B767" s="26">
        <f>IF(OR(C767="",F767=""),"",
"PRD-" &amp;
TEXT(DAY(C767),"00") &amp;
CHOOSE(MONTH(C767),"A","B","C","D","E","F","G","H","I","J","K","L") &amp;
TEXT(YEAR(C767),"00") &amp;
"-" &amp;
RIGHT(F767,4))</f>
        <v/>
      </c>
      <c r="C767" s="27" t="n"/>
      <c r="D767" s="26">
        <f>IF(F767="","",_xlfn.XLOOKUP(F767,purchase!F:F,purchase!B:B,""))</f>
        <v/>
      </c>
      <c r="E767" s="26">
        <f>IF(F767="","",_xlfn.XLOOKUP(F767,purchase!F:F,purchase!C:C,""))</f>
        <v/>
      </c>
      <c r="F767" s="4" t="n"/>
      <c r="G767" s="10">
        <f>IF(H767="NRFC","Natural Rubber Field Coagulam","")</f>
        <v/>
      </c>
      <c r="H767" s="10">
        <f>IF(F767="","",_xlfn.XLOOKUP(F767,purchase!F:F,purchase!E:E,""))</f>
        <v/>
      </c>
      <c r="I767" s="10">
        <f>IF(J767="ISNR20","Natural Rubber-TSNR (ISNR-20)","")</f>
        <v/>
      </c>
      <c r="J767" s="10">
        <f>IF(H767="NRFC","ISNR20","")</f>
        <v/>
      </c>
      <c r="K767" s="35">
        <f>_xlfn.SINGLE(IF(F767="","",_xlfn.XLOOKUP(F767,purchase!F:F,purchase!N:N,"")))</f>
        <v/>
      </c>
      <c r="L767" s="4" t="n"/>
      <c r="M767" s="86" t="n"/>
      <c r="N767" s="35">
        <f>IF(F767="","",
MAX(0,
_xlfn.XLOOKUP(F767,purchase!F:F,purchase!N:N,"")
-
SUMIFS(L:L,F:F,F767)))</f>
        <v/>
      </c>
      <c r="O767" s="35">
        <f>IF(OR(L767="",M767=""),"",L767-M767)</f>
        <v/>
      </c>
      <c r="P767" s="89">
        <f>_xlfn.SINGLE(IF(F767="","",_xlfn.XLOOKUP(F767,purchase!F:F,purchase!O:O,"")))</f>
        <v/>
      </c>
      <c r="Q767" s="83">
        <f>IF(OR(L767="",M767=""),"",M767/L767)</f>
        <v/>
      </c>
      <c r="R767" s="91">
        <f>IF(OR(P767="",Q767=""),"",Q767-P767)</f>
        <v/>
      </c>
    </row>
    <row r="768">
      <c r="A768" s="25" t="n">
        <v>764</v>
      </c>
      <c r="B768" s="26">
        <f>IF(OR(C768="",F768=""),"",
"PRD-" &amp;
TEXT(DAY(C768),"00") &amp;
CHOOSE(MONTH(C768),"A","B","C","D","E","F","G","H","I","J","K","L") &amp;
TEXT(YEAR(C768),"00") &amp;
"-" &amp;
RIGHT(F768,4))</f>
        <v/>
      </c>
      <c r="C768" s="27" t="n"/>
      <c r="D768" s="26">
        <f>IF(F768="","",_xlfn.XLOOKUP(F768,purchase!F:F,purchase!B:B,""))</f>
        <v/>
      </c>
      <c r="E768" s="26">
        <f>IF(F768="","",_xlfn.XLOOKUP(F768,purchase!F:F,purchase!C:C,""))</f>
        <v/>
      </c>
      <c r="F768" s="4" t="n"/>
      <c r="G768" s="10">
        <f>IF(H768="NRFC","Natural Rubber Field Coagulam","")</f>
        <v/>
      </c>
      <c r="H768" s="10">
        <f>IF(F768="","",_xlfn.XLOOKUP(F768,purchase!F:F,purchase!E:E,""))</f>
        <v/>
      </c>
      <c r="I768" s="10">
        <f>IF(J768="ISNR20","Natural Rubber-TSNR (ISNR-20)","")</f>
        <v/>
      </c>
      <c r="J768" s="10">
        <f>IF(H768="NRFC","ISNR20","")</f>
        <v/>
      </c>
      <c r="K768" s="35">
        <f>_xlfn.SINGLE(IF(F768="","",_xlfn.XLOOKUP(F768,purchase!F:F,purchase!N:N,"")))</f>
        <v/>
      </c>
      <c r="L768" s="4" t="n"/>
      <c r="M768" s="86" t="n"/>
      <c r="N768" s="35">
        <f>IF(F768="","",
MAX(0,
_xlfn.XLOOKUP(F768,purchase!F:F,purchase!N:N,"")
-
SUMIFS(L:L,F:F,F768)))</f>
        <v/>
      </c>
      <c r="O768" s="35">
        <f>IF(OR(L768="",M768=""),"",L768-M768)</f>
        <v/>
      </c>
      <c r="P768" s="89">
        <f>_xlfn.SINGLE(IF(F768="","",_xlfn.XLOOKUP(F768,purchase!F:F,purchase!O:O,"")))</f>
        <v/>
      </c>
      <c r="Q768" s="83">
        <f>IF(OR(L768="",M768=""),"",M768/L768)</f>
        <v/>
      </c>
      <c r="R768" s="91">
        <f>IF(OR(P768="",Q768=""),"",Q768-P768)</f>
        <v/>
      </c>
    </row>
    <row r="769">
      <c r="A769" s="25" t="n">
        <v>765</v>
      </c>
      <c r="B769" s="26">
        <f>IF(OR(C769="",F769=""),"",
"PRD-" &amp;
TEXT(DAY(C769),"00") &amp;
CHOOSE(MONTH(C769),"A","B","C","D","E","F","G","H","I","J","K","L") &amp;
TEXT(YEAR(C769),"00") &amp;
"-" &amp;
RIGHT(F769,4))</f>
        <v/>
      </c>
      <c r="C769" s="27" t="n"/>
      <c r="D769" s="26">
        <f>IF(F769="","",_xlfn.XLOOKUP(F769,purchase!F:F,purchase!B:B,""))</f>
        <v/>
      </c>
      <c r="E769" s="26">
        <f>IF(F769="","",_xlfn.XLOOKUP(F769,purchase!F:F,purchase!C:C,""))</f>
        <v/>
      </c>
      <c r="F769" s="4" t="n"/>
      <c r="G769" s="10">
        <f>IF(H769="NRFC","Natural Rubber Field Coagulam","")</f>
        <v/>
      </c>
      <c r="H769" s="10">
        <f>IF(F769="","",_xlfn.XLOOKUP(F769,purchase!F:F,purchase!E:E,""))</f>
        <v/>
      </c>
      <c r="I769" s="10">
        <f>IF(J769="ISNR20","Natural Rubber-TSNR (ISNR-20)","")</f>
        <v/>
      </c>
      <c r="J769" s="10">
        <f>IF(H769="NRFC","ISNR20","")</f>
        <v/>
      </c>
      <c r="K769" s="35">
        <f>_xlfn.SINGLE(IF(F769="","",_xlfn.XLOOKUP(F769,purchase!F:F,purchase!N:N,"")))</f>
        <v/>
      </c>
      <c r="L769" s="4" t="n"/>
      <c r="M769" s="86" t="n"/>
      <c r="N769" s="35">
        <f>IF(F769="","",
MAX(0,
_xlfn.XLOOKUP(F769,purchase!F:F,purchase!N:N,"")
-
SUMIFS(L:L,F:F,F769)))</f>
        <v/>
      </c>
      <c r="O769" s="35">
        <f>IF(OR(L769="",M769=""),"",L769-M769)</f>
        <v/>
      </c>
      <c r="P769" s="89">
        <f>_xlfn.SINGLE(IF(F769="","",_xlfn.XLOOKUP(F769,purchase!F:F,purchase!O:O,"")))</f>
        <v/>
      </c>
      <c r="Q769" s="83">
        <f>IF(OR(L769="",M769=""),"",M769/L769)</f>
        <v/>
      </c>
      <c r="R769" s="91">
        <f>IF(OR(P769="",Q769=""),"",Q769-P769)</f>
        <v/>
      </c>
    </row>
    <row r="770">
      <c r="A770" s="25" t="n">
        <v>766</v>
      </c>
      <c r="B770" s="26">
        <f>IF(OR(C770="",F770=""),"",
"PRD-" &amp;
TEXT(DAY(C770),"00") &amp;
CHOOSE(MONTH(C770),"A","B","C","D","E","F","G","H","I","J","K","L") &amp;
TEXT(YEAR(C770),"00") &amp;
"-" &amp;
RIGHT(F770,4))</f>
        <v/>
      </c>
      <c r="C770" s="27" t="n"/>
      <c r="D770" s="26">
        <f>IF(F770="","",_xlfn.XLOOKUP(F770,purchase!F:F,purchase!B:B,""))</f>
        <v/>
      </c>
      <c r="E770" s="26">
        <f>IF(F770="","",_xlfn.XLOOKUP(F770,purchase!F:F,purchase!C:C,""))</f>
        <v/>
      </c>
      <c r="F770" s="4" t="n"/>
      <c r="G770" s="10">
        <f>IF(H770="NRFC","Natural Rubber Field Coagulam","")</f>
        <v/>
      </c>
      <c r="H770" s="10">
        <f>IF(F770="","",_xlfn.XLOOKUP(F770,purchase!F:F,purchase!E:E,""))</f>
        <v/>
      </c>
      <c r="I770" s="10">
        <f>IF(J770="ISNR20","Natural Rubber-TSNR (ISNR-20)","")</f>
        <v/>
      </c>
      <c r="J770" s="10">
        <f>IF(H770="NRFC","ISNR20","")</f>
        <v/>
      </c>
      <c r="K770" s="35">
        <f>_xlfn.SINGLE(IF(F770="","",_xlfn.XLOOKUP(F770,purchase!F:F,purchase!N:N,"")))</f>
        <v/>
      </c>
      <c r="L770" s="4" t="n"/>
      <c r="M770" s="86" t="n"/>
      <c r="N770" s="35">
        <f>IF(F770="","",
MAX(0,
_xlfn.XLOOKUP(F770,purchase!F:F,purchase!N:N,"")
-
SUMIFS(L:L,F:F,F770)))</f>
        <v/>
      </c>
      <c r="O770" s="35">
        <f>IF(OR(L770="",M770=""),"",L770-M770)</f>
        <v/>
      </c>
      <c r="P770" s="89">
        <f>_xlfn.SINGLE(IF(F770="","",_xlfn.XLOOKUP(F770,purchase!F:F,purchase!O:O,"")))</f>
        <v/>
      </c>
      <c r="Q770" s="83">
        <f>IF(OR(L770="",M770=""),"",M770/L770)</f>
        <v/>
      </c>
      <c r="R770" s="91">
        <f>IF(OR(P770="",Q770=""),"",Q770-P770)</f>
        <v/>
      </c>
    </row>
    <row r="771">
      <c r="A771" s="25" t="n">
        <v>767</v>
      </c>
      <c r="B771" s="26">
        <f>IF(OR(C771="",F771=""),"",
"PRD-" &amp;
TEXT(DAY(C771),"00") &amp;
CHOOSE(MONTH(C771),"A","B","C","D","E","F","G","H","I","J","K","L") &amp;
TEXT(YEAR(C771),"00") &amp;
"-" &amp;
RIGHT(F771,4))</f>
        <v/>
      </c>
      <c r="C771" s="27" t="n"/>
      <c r="D771" s="26">
        <f>IF(F771="","",_xlfn.XLOOKUP(F771,purchase!F:F,purchase!B:B,""))</f>
        <v/>
      </c>
      <c r="E771" s="26">
        <f>IF(F771="","",_xlfn.XLOOKUP(F771,purchase!F:F,purchase!C:C,""))</f>
        <v/>
      </c>
      <c r="F771" s="4" t="n"/>
      <c r="G771" s="10">
        <f>IF(H771="NRFC","Natural Rubber Field Coagulam","")</f>
        <v/>
      </c>
      <c r="H771" s="10">
        <f>IF(F771="","",_xlfn.XLOOKUP(F771,purchase!F:F,purchase!E:E,""))</f>
        <v/>
      </c>
      <c r="I771" s="10">
        <f>IF(J771="ISNR20","Natural Rubber-TSNR (ISNR-20)","")</f>
        <v/>
      </c>
      <c r="J771" s="10">
        <f>IF(H771="NRFC","ISNR20","")</f>
        <v/>
      </c>
      <c r="K771" s="35">
        <f>_xlfn.SINGLE(IF(F771="","",_xlfn.XLOOKUP(F771,purchase!F:F,purchase!N:N,"")))</f>
        <v/>
      </c>
      <c r="L771" s="4" t="n"/>
      <c r="M771" s="86" t="n"/>
      <c r="N771" s="35">
        <f>IF(F771="","",
MAX(0,
_xlfn.XLOOKUP(F771,purchase!F:F,purchase!N:N,"")
-
SUMIFS(L:L,F:F,F771)))</f>
        <v/>
      </c>
      <c r="O771" s="35">
        <f>IF(OR(L771="",M771=""),"",L771-M771)</f>
        <v/>
      </c>
      <c r="P771" s="89">
        <f>_xlfn.SINGLE(IF(F771="","",_xlfn.XLOOKUP(F771,purchase!F:F,purchase!O:O,"")))</f>
        <v/>
      </c>
      <c r="Q771" s="83">
        <f>IF(OR(L771="",M771=""),"",M771/L771)</f>
        <v/>
      </c>
      <c r="R771" s="91">
        <f>IF(OR(P771="",Q771=""),"",Q771-P771)</f>
        <v/>
      </c>
    </row>
    <row r="772">
      <c r="A772" s="25" t="n">
        <v>768</v>
      </c>
      <c r="B772" s="26">
        <f>IF(OR(C772="",F772=""),"",
"PRD-" &amp;
TEXT(DAY(C772),"00") &amp;
CHOOSE(MONTH(C772),"A","B","C","D","E","F","G","H","I","J","K","L") &amp;
TEXT(YEAR(C772),"00") &amp;
"-" &amp;
RIGHT(F772,4))</f>
        <v/>
      </c>
      <c r="C772" s="27" t="n"/>
      <c r="D772" s="26">
        <f>IF(F772="","",_xlfn.XLOOKUP(F772,purchase!F:F,purchase!B:B,""))</f>
        <v/>
      </c>
      <c r="E772" s="26">
        <f>IF(F772="","",_xlfn.XLOOKUP(F772,purchase!F:F,purchase!C:C,""))</f>
        <v/>
      </c>
      <c r="F772" s="4" t="n"/>
      <c r="G772" s="10">
        <f>IF(H772="NRFC","Natural Rubber Field Coagulam","")</f>
        <v/>
      </c>
      <c r="H772" s="10">
        <f>IF(F772="","",_xlfn.XLOOKUP(F772,purchase!F:F,purchase!E:E,""))</f>
        <v/>
      </c>
      <c r="I772" s="10">
        <f>IF(J772="ISNR20","Natural Rubber-TSNR (ISNR-20)","")</f>
        <v/>
      </c>
      <c r="J772" s="10">
        <f>IF(H772="NRFC","ISNR20","")</f>
        <v/>
      </c>
      <c r="K772" s="35">
        <f>_xlfn.SINGLE(IF(F772="","",_xlfn.XLOOKUP(F772,purchase!F:F,purchase!N:N,"")))</f>
        <v/>
      </c>
      <c r="L772" s="4" t="n"/>
      <c r="M772" s="86" t="n"/>
      <c r="N772" s="35">
        <f>IF(F772="","",
MAX(0,
_xlfn.XLOOKUP(F772,purchase!F:F,purchase!N:N,"")
-
SUMIFS(L:L,F:F,F772)))</f>
        <v/>
      </c>
      <c r="O772" s="35">
        <f>IF(OR(L772="",M772=""),"",L772-M772)</f>
        <v/>
      </c>
      <c r="P772" s="89">
        <f>_xlfn.SINGLE(IF(F772="","",_xlfn.XLOOKUP(F772,purchase!F:F,purchase!O:O,"")))</f>
        <v/>
      </c>
      <c r="Q772" s="83">
        <f>IF(OR(L772="",M772=""),"",M772/L772)</f>
        <v/>
      </c>
      <c r="R772" s="91">
        <f>IF(OR(P772="",Q772=""),"",Q772-P772)</f>
        <v/>
      </c>
    </row>
    <row r="773">
      <c r="A773" s="25" t="n">
        <v>769</v>
      </c>
      <c r="B773" s="26">
        <f>IF(OR(C773="",F773=""),"",
"PRD-" &amp;
TEXT(DAY(C773),"00") &amp;
CHOOSE(MONTH(C773),"A","B","C","D","E","F","G","H","I","J","K","L") &amp;
TEXT(YEAR(C773),"00") &amp;
"-" &amp;
RIGHT(F773,4))</f>
        <v/>
      </c>
      <c r="C773" s="27" t="n"/>
      <c r="D773" s="26">
        <f>IF(F773="","",_xlfn.XLOOKUP(F773,purchase!F:F,purchase!B:B,""))</f>
        <v/>
      </c>
      <c r="E773" s="26">
        <f>IF(F773="","",_xlfn.XLOOKUP(F773,purchase!F:F,purchase!C:C,""))</f>
        <v/>
      </c>
      <c r="F773" s="4" t="n"/>
      <c r="G773" s="10">
        <f>IF(H773="NRFC","Natural Rubber Field Coagulam","")</f>
        <v/>
      </c>
      <c r="H773" s="10">
        <f>IF(F773="","",_xlfn.XLOOKUP(F773,purchase!F:F,purchase!E:E,""))</f>
        <v/>
      </c>
      <c r="I773" s="10">
        <f>IF(J773="ISNR20","Natural Rubber-TSNR (ISNR-20)","")</f>
        <v/>
      </c>
      <c r="J773" s="10">
        <f>IF(H773="NRFC","ISNR20","")</f>
        <v/>
      </c>
      <c r="K773" s="35">
        <f>_xlfn.SINGLE(IF(F773="","",_xlfn.XLOOKUP(F773,purchase!F:F,purchase!N:N,"")))</f>
        <v/>
      </c>
      <c r="L773" s="4" t="n"/>
      <c r="M773" s="86" t="n"/>
      <c r="N773" s="35">
        <f>IF(F773="","",
MAX(0,
_xlfn.XLOOKUP(F773,purchase!F:F,purchase!N:N,"")
-
SUMIFS(L:L,F:F,F773)))</f>
        <v/>
      </c>
      <c r="O773" s="35">
        <f>IF(OR(L773="",M773=""),"",L773-M773)</f>
        <v/>
      </c>
      <c r="P773" s="89">
        <f>_xlfn.SINGLE(IF(F773="","",_xlfn.XLOOKUP(F773,purchase!F:F,purchase!O:O,"")))</f>
        <v/>
      </c>
      <c r="Q773" s="83">
        <f>IF(OR(L773="",M773=""),"",M773/L773)</f>
        <v/>
      </c>
      <c r="R773" s="91">
        <f>IF(OR(P773="",Q773=""),"",Q773-P773)</f>
        <v/>
      </c>
    </row>
    <row r="774">
      <c r="A774" s="25" t="n">
        <v>770</v>
      </c>
      <c r="B774" s="26">
        <f>IF(OR(C774="",F774=""),"",
"PRD-" &amp;
TEXT(DAY(C774),"00") &amp;
CHOOSE(MONTH(C774),"A","B","C","D","E","F","G","H","I","J","K","L") &amp;
TEXT(YEAR(C774),"00") &amp;
"-" &amp;
RIGHT(F774,4))</f>
        <v/>
      </c>
      <c r="C774" s="27" t="n"/>
      <c r="D774" s="26">
        <f>IF(F774="","",_xlfn.XLOOKUP(F774,purchase!F:F,purchase!B:B,""))</f>
        <v/>
      </c>
      <c r="E774" s="26">
        <f>IF(F774="","",_xlfn.XLOOKUP(F774,purchase!F:F,purchase!C:C,""))</f>
        <v/>
      </c>
      <c r="F774" s="4" t="n"/>
      <c r="G774" s="10">
        <f>IF(H774="NRFC","Natural Rubber Field Coagulam","")</f>
        <v/>
      </c>
      <c r="H774" s="10">
        <f>IF(F774="","",_xlfn.XLOOKUP(F774,purchase!F:F,purchase!E:E,""))</f>
        <v/>
      </c>
      <c r="I774" s="10">
        <f>IF(J774="ISNR20","Natural Rubber-TSNR (ISNR-20)","")</f>
        <v/>
      </c>
      <c r="J774" s="10">
        <f>IF(H774="NRFC","ISNR20","")</f>
        <v/>
      </c>
      <c r="K774" s="35">
        <f>_xlfn.SINGLE(IF(F774="","",_xlfn.XLOOKUP(F774,purchase!F:F,purchase!N:N,"")))</f>
        <v/>
      </c>
      <c r="L774" s="4" t="n"/>
      <c r="M774" s="86" t="n"/>
      <c r="N774" s="35">
        <f>IF(F774="","",
MAX(0,
_xlfn.XLOOKUP(F774,purchase!F:F,purchase!N:N,"")
-
SUMIFS(L:L,F:F,F774)))</f>
        <v/>
      </c>
      <c r="O774" s="35">
        <f>IF(OR(L774="",M774=""),"",L774-M774)</f>
        <v/>
      </c>
      <c r="P774" s="89">
        <f>_xlfn.SINGLE(IF(F774="","",_xlfn.XLOOKUP(F774,purchase!F:F,purchase!O:O,"")))</f>
        <v/>
      </c>
      <c r="Q774" s="83">
        <f>IF(OR(L774="",M774=""),"",M774/L774)</f>
        <v/>
      </c>
      <c r="R774" s="91">
        <f>IF(OR(P774="",Q774=""),"",Q774-P774)</f>
        <v/>
      </c>
    </row>
    <row r="775">
      <c r="A775" s="25" t="n">
        <v>771</v>
      </c>
      <c r="B775" s="26">
        <f>IF(OR(C775="",F775=""),"",
"PRD-" &amp;
TEXT(DAY(C775),"00") &amp;
CHOOSE(MONTH(C775),"A","B","C","D","E","F","G","H","I","J","K","L") &amp;
TEXT(YEAR(C775),"00") &amp;
"-" &amp;
RIGHT(F775,4))</f>
        <v/>
      </c>
      <c r="C775" s="27" t="n"/>
      <c r="D775" s="26">
        <f>IF(F775="","",_xlfn.XLOOKUP(F775,purchase!F:F,purchase!B:B,""))</f>
        <v/>
      </c>
      <c r="E775" s="26">
        <f>IF(F775="","",_xlfn.XLOOKUP(F775,purchase!F:F,purchase!C:C,""))</f>
        <v/>
      </c>
      <c r="F775" s="4" t="n"/>
      <c r="G775" s="10">
        <f>IF(H775="NRFC","Natural Rubber Field Coagulam","")</f>
        <v/>
      </c>
      <c r="H775" s="10">
        <f>IF(F775="","",_xlfn.XLOOKUP(F775,purchase!F:F,purchase!E:E,""))</f>
        <v/>
      </c>
      <c r="I775" s="10">
        <f>IF(J775="ISNR20","Natural Rubber-TSNR (ISNR-20)","")</f>
        <v/>
      </c>
      <c r="J775" s="10">
        <f>IF(H775="NRFC","ISNR20","")</f>
        <v/>
      </c>
      <c r="K775" s="35">
        <f>_xlfn.SINGLE(IF(F775="","",_xlfn.XLOOKUP(F775,purchase!F:F,purchase!N:N,"")))</f>
        <v/>
      </c>
      <c r="L775" s="4" t="n"/>
      <c r="M775" s="86" t="n"/>
      <c r="N775" s="35">
        <f>IF(F775="","",
MAX(0,
_xlfn.XLOOKUP(F775,purchase!F:F,purchase!N:N,"")
-
SUMIFS(L:L,F:F,F775)))</f>
        <v/>
      </c>
      <c r="O775" s="35">
        <f>IF(OR(L775="",M775=""),"",L775-M775)</f>
        <v/>
      </c>
      <c r="P775" s="89">
        <f>_xlfn.SINGLE(IF(F775="","",_xlfn.XLOOKUP(F775,purchase!F:F,purchase!O:O,"")))</f>
        <v/>
      </c>
      <c r="Q775" s="83">
        <f>IF(OR(L775="",M775=""),"",M775/L775)</f>
        <v/>
      </c>
      <c r="R775" s="91">
        <f>IF(OR(P775="",Q775=""),"",Q775-P775)</f>
        <v/>
      </c>
    </row>
    <row r="776">
      <c r="A776" s="25" t="n">
        <v>772</v>
      </c>
      <c r="B776" s="26">
        <f>IF(OR(C776="",F776=""),"",
"PRD-" &amp;
TEXT(DAY(C776),"00") &amp;
CHOOSE(MONTH(C776),"A","B","C","D","E","F","G","H","I","J","K","L") &amp;
TEXT(YEAR(C776),"00") &amp;
"-" &amp;
RIGHT(F776,4))</f>
        <v/>
      </c>
      <c r="C776" s="27" t="n"/>
      <c r="D776" s="26">
        <f>IF(F776="","",_xlfn.XLOOKUP(F776,purchase!F:F,purchase!B:B,""))</f>
        <v/>
      </c>
      <c r="E776" s="26">
        <f>IF(F776="","",_xlfn.XLOOKUP(F776,purchase!F:F,purchase!C:C,""))</f>
        <v/>
      </c>
      <c r="F776" s="4" t="n"/>
      <c r="G776" s="10">
        <f>IF(H776="NRFC","Natural Rubber Field Coagulam","")</f>
        <v/>
      </c>
      <c r="H776" s="10">
        <f>IF(F776="","",_xlfn.XLOOKUP(F776,purchase!F:F,purchase!E:E,""))</f>
        <v/>
      </c>
      <c r="I776" s="10">
        <f>IF(J776="ISNR20","Natural Rubber-TSNR (ISNR-20)","")</f>
        <v/>
      </c>
      <c r="J776" s="10">
        <f>IF(H776="NRFC","ISNR20","")</f>
        <v/>
      </c>
      <c r="K776" s="35">
        <f>_xlfn.SINGLE(IF(F776="","",_xlfn.XLOOKUP(F776,purchase!F:F,purchase!N:N,"")))</f>
        <v/>
      </c>
      <c r="L776" s="4" t="n"/>
      <c r="M776" s="86" t="n"/>
      <c r="N776" s="35">
        <f>IF(F776="","",
MAX(0,
_xlfn.XLOOKUP(F776,purchase!F:F,purchase!N:N,"")
-
SUMIFS(L:L,F:F,F776)))</f>
        <v/>
      </c>
      <c r="O776" s="35">
        <f>IF(OR(L776="",M776=""),"",L776-M776)</f>
        <v/>
      </c>
      <c r="P776" s="89">
        <f>_xlfn.SINGLE(IF(F776="","",_xlfn.XLOOKUP(F776,purchase!F:F,purchase!O:O,"")))</f>
        <v/>
      </c>
      <c r="Q776" s="83">
        <f>IF(OR(L776="",M776=""),"",M776/L776)</f>
        <v/>
      </c>
      <c r="R776" s="91">
        <f>IF(OR(P776="",Q776=""),"",Q776-P776)</f>
        <v/>
      </c>
    </row>
    <row r="777">
      <c r="A777" s="25" t="n">
        <v>773</v>
      </c>
      <c r="B777" s="26">
        <f>IF(OR(C777="",F777=""),"",
"PRD-" &amp;
TEXT(DAY(C777),"00") &amp;
CHOOSE(MONTH(C777),"A","B","C","D","E","F","G","H","I","J","K","L") &amp;
TEXT(YEAR(C777),"00") &amp;
"-" &amp;
RIGHT(F777,4))</f>
        <v/>
      </c>
      <c r="C777" s="27" t="n"/>
      <c r="D777" s="26">
        <f>IF(F777="","",_xlfn.XLOOKUP(F777,purchase!F:F,purchase!B:B,""))</f>
        <v/>
      </c>
      <c r="E777" s="26">
        <f>IF(F777="","",_xlfn.XLOOKUP(F777,purchase!F:F,purchase!C:C,""))</f>
        <v/>
      </c>
      <c r="F777" s="4" t="n"/>
      <c r="G777" s="10">
        <f>IF(H777="NRFC","Natural Rubber Field Coagulam","")</f>
        <v/>
      </c>
      <c r="H777" s="10">
        <f>IF(F777="","",_xlfn.XLOOKUP(F777,purchase!F:F,purchase!E:E,""))</f>
        <v/>
      </c>
      <c r="I777" s="10">
        <f>IF(J777="ISNR20","Natural Rubber-TSNR (ISNR-20)","")</f>
        <v/>
      </c>
      <c r="J777" s="10">
        <f>IF(H777="NRFC","ISNR20","")</f>
        <v/>
      </c>
      <c r="K777" s="35">
        <f>_xlfn.SINGLE(IF(F777="","",_xlfn.XLOOKUP(F777,purchase!F:F,purchase!N:N,"")))</f>
        <v/>
      </c>
      <c r="L777" s="4" t="n"/>
      <c r="M777" s="86" t="n"/>
      <c r="N777" s="35">
        <f>IF(F777="","",
MAX(0,
_xlfn.XLOOKUP(F777,purchase!F:F,purchase!N:N,"")
-
SUMIFS(L:L,F:F,F777)))</f>
        <v/>
      </c>
      <c r="O777" s="35">
        <f>IF(OR(L777="",M777=""),"",L777-M777)</f>
        <v/>
      </c>
      <c r="P777" s="89">
        <f>_xlfn.SINGLE(IF(F777="","",_xlfn.XLOOKUP(F777,purchase!F:F,purchase!O:O,"")))</f>
        <v/>
      </c>
      <c r="Q777" s="83">
        <f>IF(OR(L777="",M777=""),"",M777/L777)</f>
        <v/>
      </c>
      <c r="R777" s="91">
        <f>IF(OR(P777="",Q777=""),"",Q777-P777)</f>
        <v/>
      </c>
    </row>
    <row r="778">
      <c r="A778" s="25" t="n">
        <v>774</v>
      </c>
      <c r="B778" s="26">
        <f>IF(OR(C778="",F778=""),"",
"PRD-" &amp;
TEXT(DAY(C778),"00") &amp;
CHOOSE(MONTH(C778),"A","B","C","D","E","F","G","H","I","J","K","L") &amp;
TEXT(YEAR(C778),"00") &amp;
"-" &amp;
RIGHT(F778,4))</f>
        <v/>
      </c>
      <c r="C778" s="27" t="n"/>
      <c r="D778" s="26">
        <f>IF(F778="","",_xlfn.XLOOKUP(F778,purchase!F:F,purchase!B:B,""))</f>
        <v/>
      </c>
      <c r="E778" s="26">
        <f>IF(F778="","",_xlfn.XLOOKUP(F778,purchase!F:F,purchase!C:C,""))</f>
        <v/>
      </c>
      <c r="F778" s="4" t="n"/>
      <c r="G778" s="10">
        <f>IF(H778="NRFC","Natural Rubber Field Coagulam","")</f>
        <v/>
      </c>
      <c r="H778" s="10">
        <f>IF(F778="","",_xlfn.XLOOKUP(F778,purchase!F:F,purchase!E:E,""))</f>
        <v/>
      </c>
      <c r="I778" s="10">
        <f>IF(J778="ISNR20","Natural Rubber-TSNR (ISNR-20)","")</f>
        <v/>
      </c>
      <c r="J778" s="10">
        <f>IF(H778="NRFC","ISNR20","")</f>
        <v/>
      </c>
      <c r="K778" s="35">
        <f>_xlfn.SINGLE(IF(F778="","",_xlfn.XLOOKUP(F778,purchase!F:F,purchase!N:N,"")))</f>
        <v/>
      </c>
      <c r="L778" s="4" t="n"/>
      <c r="M778" s="86" t="n"/>
      <c r="N778" s="35">
        <f>IF(F778="","",
MAX(0,
_xlfn.XLOOKUP(F778,purchase!F:F,purchase!N:N,"")
-
SUMIFS(L:L,F:F,F778)))</f>
        <v/>
      </c>
      <c r="O778" s="35">
        <f>IF(OR(L778="",M778=""),"",L778-M778)</f>
        <v/>
      </c>
      <c r="P778" s="89">
        <f>_xlfn.SINGLE(IF(F778="","",_xlfn.XLOOKUP(F778,purchase!F:F,purchase!O:O,"")))</f>
        <v/>
      </c>
      <c r="Q778" s="83">
        <f>IF(OR(L778="",M778=""),"",M778/L778)</f>
        <v/>
      </c>
      <c r="R778" s="91">
        <f>IF(OR(P778="",Q778=""),"",Q778-P778)</f>
        <v/>
      </c>
    </row>
    <row r="779">
      <c r="A779" s="25" t="n">
        <v>775</v>
      </c>
      <c r="B779" s="26">
        <f>IF(OR(C779="",F779=""),"",
"PRD-" &amp;
TEXT(DAY(C779),"00") &amp;
CHOOSE(MONTH(C779),"A","B","C","D","E","F","G","H","I","J","K","L") &amp;
TEXT(YEAR(C779),"00") &amp;
"-" &amp;
RIGHT(F779,4))</f>
        <v/>
      </c>
      <c r="C779" s="27" t="n"/>
      <c r="D779" s="26">
        <f>IF(F779="","",_xlfn.XLOOKUP(F779,purchase!F:F,purchase!B:B,""))</f>
        <v/>
      </c>
      <c r="E779" s="26">
        <f>IF(F779="","",_xlfn.XLOOKUP(F779,purchase!F:F,purchase!C:C,""))</f>
        <v/>
      </c>
      <c r="F779" s="4" t="n"/>
      <c r="G779" s="10">
        <f>IF(H779="NRFC","Natural Rubber Field Coagulam","")</f>
        <v/>
      </c>
      <c r="H779" s="10">
        <f>IF(F779="","",_xlfn.XLOOKUP(F779,purchase!F:F,purchase!E:E,""))</f>
        <v/>
      </c>
      <c r="I779" s="10">
        <f>IF(J779="ISNR20","Natural Rubber-TSNR (ISNR-20)","")</f>
        <v/>
      </c>
      <c r="J779" s="10">
        <f>IF(H779="NRFC","ISNR20","")</f>
        <v/>
      </c>
      <c r="K779" s="35">
        <f>_xlfn.SINGLE(IF(F779="","",_xlfn.XLOOKUP(F779,purchase!F:F,purchase!N:N,"")))</f>
        <v/>
      </c>
      <c r="L779" s="4" t="n"/>
      <c r="M779" s="86" t="n"/>
      <c r="N779" s="35">
        <f>IF(F779="","",
MAX(0,
_xlfn.XLOOKUP(F779,purchase!F:F,purchase!N:N,"")
-
SUMIFS(L:L,F:F,F779)))</f>
        <v/>
      </c>
      <c r="O779" s="35">
        <f>IF(OR(L779="",M779=""),"",L779-M779)</f>
        <v/>
      </c>
      <c r="P779" s="89">
        <f>_xlfn.SINGLE(IF(F779="","",_xlfn.XLOOKUP(F779,purchase!F:F,purchase!O:O,"")))</f>
        <v/>
      </c>
      <c r="Q779" s="83">
        <f>IF(OR(L779="",M779=""),"",M779/L779)</f>
        <v/>
      </c>
      <c r="R779" s="91">
        <f>IF(OR(P779="",Q779=""),"",Q779-P779)</f>
        <v/>
      </c>
    </row>
    <row r="780">
      <c r="A780" s="25" t="n">
        <v>776</v>
      </c>
      <c r="B780" s="26">
        <f>IF(OR(C780="",F780=""),"",
"PRD-" &amp;
TEXT(DAY(C780),"00") &amp;
CHOOSE(MONTH(C780),"A","B","C","D","E","F","G","H","I","J","K","L") &amp;
TEXT(YEAR(C780),"00") &amp;
"-" &amp;
RIGHT(F780,4))</f>
        <v/>
      </c>
      <c r="C780" s="27" t="n"/>
      <c r="D780" s="26">
        <f>IF(F780="","",_xlfn.XLOOKUP(F780,purchase!F:F,purchase!B:B,""))</f>
        <v/>
      </c>
      <c r="E780" s="26">
        <f>IF(F780="","",_xlfn.XLOOKUP(F780,purchase!F:F,purchase!C:C,""))</f>
        <v/>
      </c>
      <c r="F780" s="4" t="n"/>
      <c r="G780" s="10">
        <f>IF(H780="NRFC","Natural Rubber Field Coagulam","")</f>
        <v/>
      </c>
      <c r="H780" s="10">
        <f>IF(F780="","",_xlfn.XLOOKUP(F780,purchase!F:F,purchase!E:E,""))</f>
        <v/>
      </c>
      <c r="I780" s="10">
        <f>IF(J780="ISNR20","Natural Rubber-TSNR (ISNR-20)","")</f>
        <v/>
      </c>
      <c r="J780" s="10">
        <f>IF(H780="NRFC","ISNR20","")</f>
        <v/>
      </c>
      <c r="K780" s="35">
        <f>_xlfn.SINGLE(IF(F780="","",_xlfn.XLOOKUP(F780,purchase!F:F,purchase!N:N,"")))</f>
        <v/>
      </c>
      <c r="L780" s="4" t="n"/>
      <c r="M780" s="86" t="n"/>
      <c r="N780" s="35">
        <f>IF(F780="","",
MAX(0,
_xlfn.XLOOKUP(F780,purchase!F:F,purchase!N:N,"")
-
SUMIFS(L:L,F:F,F780)))</f>
        <v/>
      </c>
      <c r="O780" s="35">
        <f>IF(OR(L780="",M780=""),"",L780-M780)</f>
        <v/>
      </c>
      <c r="P780" s="89">
        <f>_xlfn.SINGLE(IF(F780="","",_xlfn.XLOOKUP(F780,purchase!F:F,purchase!O:O,"")))</f>
        <v/>
      </c>
      <c r="Q780" s="83">
        <f>IF(OR(L780="",M780=""),"",M780/L780)</f>
        <v/>
      </c>
      <c r="R780" s="91">
        <f>IF(OR(P780="",Q780=""),"",Q780-P780)</f>
        <v/>
      </c>
    </row>
    <row r="781">
      <c r="A781" s="25" t="n">
        <v>777</v>
      </c>
      <c r="B781" s="26">
        <f>IF(OR(C781="",F781=""),"",
"PRD-" &amp;
TEXT(DAY(C781),"00") &amp;
CHOOSE(MONTH(C781),"A","B","C","D","E","F","G","H","I","J","K","L") &amp;
TEXT(YEAR(C781),"00") &amp;
"-" &amp;
RIGHT(F781,4))</f>
        <v/>
      </c>
      <c r="C781" s="27" t="n"/>
      <c r="D781" s="26">
        <f>IF(F781="","",_xlfn.XLOOKUP(F781,purchase!F:F,purchase!B:B,""))</f>
        <v/>
      </c>
      <c r="E781" s="26">
        <f>IF(F781="","",_xlfn.XLOOKUP(F781,purchase!F:F,purchase!C:C,""))</f>
        <v/>
      </c>
      <c r="F781" s="4" t="n"/>
      <c r="G781" s="10">
        <f>IF(H781="NRFC","Natural Rubber Field Coagulam","")</f>
        <v/>
      </c>
      <c r="H781" s="10">
        <f>IF(F781="","",_xlfn.XLOOKUP(F781,purchase!F:F,purchase!E:E,""))</f>
        <v/>
      </c>
      <c r="I781" s="10">
        <f>IF(J781="ISNR20","Natural Rubber-TSNR (ISNR-20)","")</f>
        <v/>
      </c>
      <c r="J781" s="10">
        <f>IF(H781="NRFC","ISNR20","")</f>
        <v/>
      </c>
      <c r="K781" s="35">
        <f>_xlfn.SINGLE(IF(F781="","",_xlfn.XLOOKUP(F781,purchase!F:F,purchase!N:N,"")))</f>
        <v/>
      </c>
      <c r="L781" s="4" t="n"/>
      <c r="M781" s="86" t="n"/>
      <c r="N781" s="35">
        <f>IF(F781="","",
MAX(0,
_xlfn.XLOOKUP(F781,purchase!F:F,purchase!N:N,"")
-
SUMIFS(L:L,F:F,F781)))</f>
        <v/>
      </c>
      <c r="O781" s="35">
        <f>IF(OR(L781="",M781=""),"",L781-M781)</f>
        <v/>
      </c>
      <c r="P781" s="89">
        <f>_xlfn.SINGLE(IF(F781="","",_xlfn.XLOOKUP(F781,purchase!F:F,purchase!O:O,"")))</f>
        <v/>
      </c>
      <c r="Q781" s="83">
        <f>IF(OR(L781="",M781=""),"",M781/L781)</f>
        <v/>
      </c>
      <c r="R781" s="91">
        <f>IF(OR(P781="",Q781=""),"",Q781-P781)</f>
        <v/>
      </c>
    </row>
    <row r="782">
      <c r="A782" s="25" t="n">
        <v>778</v>
      </c>
      <c r="B782" s="26">
        <f>IF(OR(C782="",F782=""),"",
"PRD-" &amp;
TEXT(DAY(C782),"00") &amp;
CHOOSE(MONTH(C782),"A","B","C","D","E","F","G","H","I","J","K","L") &amp;
TEXT(YEAR(C782),"00") &amp;
"-" &amp;
RIGHT(F782,4))</f>
        <v/>
      </c>
      <c r="C782" s="27" t="n"/>
      <c r="D782" s="26">
        <f>IF(F782="","",_xlfn.XLOOKUP(F782,purchase!F:F,purchase!B:B,""))</f>
        <v/>
      </c>
      <c r="E782" s="26">
        <f>IF(F782="","",_xlfn.XLOOKUP(F782,purchase!F:F,purchase!C:C,""))</f>
        <v/>
      </c>
      <c r="F782" s="4" t="n"/>
      <c r="G782" s="10">
        <f>IF(H782="NRFC","Natural Rubber Field Coagulam","")</f>
        <v/>
      </c>
      <c r="H782" s="10">
        <f>IF(F782="","",_xlfn.XLOOKUP(F782,purchase!F:F,purchase!E:E,""))</f>
        <v/>
      </c>
      <c r="I782" s="10">
        <f>IF(J782="ISNR20","Natural Rubber-TSNR (ISNR-20)","")</f>
        <v/>
      </c>
      <c r="J782" s="10">
        <f>IF(H782="NRFC","ISNR20","")</f>
        <v/>
      </c>
      <c r="K782" s="35">
        <f>_xlfn.SINGLE(IF(F782="","",_xlfn.XLOOKUP(F782,purchase!F:F,purchase!N:N,"")))</f>
        <v/>
      </c>
      <c r="L782" s="4" t="n"/>
      <c r="M782" s="86" t="n"/>
      <c r="N782" s="35">
        <f>IF(F782="","",
MAX(0,
_xlfn.XLOOKUP(F782,purchase!F:F,purchase!N:N,"")
-
SUMIFS(L:L,F:F,F782)))</f>
        <v/>
      </c>
      <c r="O782" s="35">
        <f>IF(OR(L782="",M782=""),"",L782-M782)</f>
        <v/>
      </c>
      <c r="P782" s="89">
        <f>_xlfn.SINGLE(IF(F782="","",_xlfn.XLOOKUP(F782,purchase!F:F,purchase!O:O,"")))</f>
        <v/>
      </c>
      <c r="Q782" s="83">
        <f>IF(OR(L782="",M782=""),"",M782/L782)</f>
        <v/>
      </c>
      <c r="R782" s="91">
        <f>IF(OR(P782="",Q782=""),"",Q782-P782)</f>
        <v/>
      </c>
    </row>
    <row r="783">
      <c r="A783" s="25" t="n">
        <v>779</v>
      </c>
      <c r="B783" s="26">
        <f>IF(OR(C783="",F783=""),"",
"PRD-" &amp;
TEXT(DAY(C783),"00") &amp;
CHOOSE(MONTH(C783),"A","B","C","D","E","F","G","H","I","J","K","L") &amp;
TEXT(YEAR(C783),"00") &amp;
"-" &amp;
RIGHT(F783,4))</f>
        <v/>
      </c>
      <c r="C783" s="27" t="n"/>
      <c r="D783" s="26">
        <f>IF(F783="","",_xlfn.XLOOKUP(F783,purchase!F:F,purchase!B:B,""))</f>
        <v/>
      </c>
      <c r="E783" s="26">
        <f>IF(F783="","",_xlfn.XLOOKUP(F783,purchase!F:F,purchase!C:C,""))</f>
        <v/>
      </c>
      <c r="F783" s="4" t="n"/>
      <c r="G783" s="10">
        <f>IF(H783="NRFC","Natural Rubber Field Coagulam","")</f>
        <v/>
      </c>
      <c r="H783" s="10">
        <f>IF(F783="","",_xlfn.XLOOKUP(F783,purchase!F:F,purchase!E:E,""))</f>
        <v/>
      </c>
      <c r="I783" s="10">
        <f>IF(J783="ISNR20","Natural Rubber-TSNR (ISNR-20)","")</f>
        <v/>
      </c>
      <c r="J783" s="10">
        <f>IF(H783="NRFC","ISNR20","")</f>
        <v/>
      </c>
      <c r="K783" s="35">
        <f>_xlfn.SINGLE(IF(F783="","",_xlfn.XLOOKUP(F783,purchase!F:F,purchase!N:N,"")))</f>
        <v/>
      </c>
      <c r="L783" s="4" t="n"/>
      <c r="M783" s="86" t="n"/>
      <c r="N783" s="35">
        <f>IF(F783="","",
MAX(0,
_xlfn.XLOOKUP(F783,purchase!F:F,purchase!N:N,"")
-
SUMIFS(L:L,F:F,F783)))</f>
        <v/>
      </c>
      <c r="O783" s="35">
        <f>IF(OR(L783="",M783=""),"",L783-M783)</f>
        <v/>
      </c>
      <c r="P783" s="89">
        <f>_xlfn.SINGLE(IF(F783="","",_xlfn.XLOOKUP(F783,purchase!F:F,purchase!O:O,"")))</f>
        <v/>
      </c>
      <c r="Q783" s="83">
        <f>IF(OR(L783="",M783=""),"",M783/L783)</f>
        <v/>
      </c>
      <c r="R783" s="91">
        <f>IF(OR(P783="",Q783=""),"",Q783-P783)</f>
        <v/>
      </c>
    </row>
    <row r="784">
      <c r="A784" s="25" t="n">
        <v>780</v>
      </c>
      <c r="B784" s="26">
        <f>IF(OR(C784="",F784=""),"",
"PRD-" &amp;
TEXT(DAY(C784),"00") &amp;
CHOOSE(MONTH(C784),"A","B","C","D","E","F","G","H","I","J","K","L") &amp;
TEXT(YEAR(C784),"00") &amp;
"-" &amp;
RIGHT(F784,4))</f>
        <v/>
      </c>
      <c r="C784" s="27" t="n"/>
      <c r="D784" s="26">
        <f>IF(F784="","",_xlfn.XLOOKUP(F784,purchase!F:F,purchase!B:B,""))</f>
        <v/>
      </c>
      <c r="E784" s="26">
        <f>IF(F784="","",_xlfn.XLOOKUP(F784,purchase!F:F,purchase!C:C,""))</f>
        <v/>
      </c>
      <c r="F784" s="4" t="n"/>
      <c r="G784" s="10">
        <f>IF(H784="NRFC","Natural Rubber Field Coagulam","")</f>
        <v/>
      </c>
      <c r="H784" s="10">
        <f>IF(F784="","",_xlfn.XLOOKUP(F784,purchase!F:F,purchase!E:E,""))</f>
        <v/>
      </c>
      <c r="I784" s="10">
        <f>IF(J784="ISNR20","Natural Rubber-TSNR (ISNR-20)","")</f>
        <v/>
      </c>
      <c r="J784" s="10">
        <f>IF(H784="NRFC","ISNR20","")</f>
        <v/>
      </c>
      <c r="K784" s="35">
        <f>_xlfn.SINGLE(IF(F784="","",_xlfn.XLOOKUP(F784,purchase!F:F,purchase!N:N,"")))</f>
        <v/>
      </c>
      <c r="L784" s="4" t="n"/>
      <c r="M784" s="86" t="n"/>
      <c r="N784" s="35">
        <f>IF(F784="","",
MAX(0,
_xlfn.XLOOKUP(F784,purchase!F:F,purchase!N:N,"")
-
SUMIFS(L:L,F:F,F784)))</f>
        <v/>
      </c>
      <c r="O784" s="35">
        <f>IF(OR(L784="",M784=""),"",L784-M784)</f>
        <v/>
      </c>
      <c r="P784" s="89">
        <f>_xlfn.SINGLE(IF(F784="","",_xlfn.XLOOKUP(F784,purchase!F:F,purchase!O:O,"")))</f>
        <v/>
      </c>
      <c r="Q784" s="83">
        <f>IF(OR(L784="",M784=""),"",M784/L784)</f>
        <v/>
      </c>
      <c r="R784" s="91">
        <f>IF(OR(P784="",Q784=""),"",Q784-P784)</f>
        <v/>
      </c>
    </row>
    <row r="785">
      <c r="A785" s="25" t="n">
        <v>781</v>
      </c>
      <c r="B785" s="26">
        <f>IF(OR(C785="",F785=""),"",
"PRD-" &amp;
TEXT(DAY(C785),"00") &amp;
CHOOSE(MONTH(C785),"A","B","C","D","E","F","G","H","I","J","K","L") &amp;
TEXT(YEAR(C785),"00") &amp;
"-" &amp;
RIGHT(F785,4))</f>
        <v/>
      </c>
      <c r="C785" s="27" t="n"/>
      <c r="D785" s="26">
        <f>IF(F785="","",_xlfn.XLOOKUP(F785,purchase!F:F,purchase!B:B,""))</f>
        <v/>
      </c>
      <c r="E785" s="26">
        <f>IF(F785="","",_xlfn.XLOOKUP(F785,purchase!F:F,purchase!C:C,""))</f>
        <v/>
      </c>
      <c r="F785" s="4" t="n"/>
      <c r="G785" s="10">
        <f>IF(H785="NRFC","Natural Rubber Field Coagulam","")</f>
        <v/>
      </c>
      <c r="H785" s="10">
        <f>IF(F785="","",_xlfn.XLOOKUP(F785,purchase!F:F,purchase!E:E,""))</f>
        <v/>
      </c>
      <c r="I785" s="10">
        <f>IF(J785="ISNR20","Natural Rubber-TSNR (ISNR-20)","")</f>
        <v/>
      </c>
      <c r="J785" s="10">
        <f>IF(H785="NRFC","ISNR20","")</f>
        <v/>
      </c>
      <c r="K785" s="35">
        <f>_xlfn.SINGLE(IF(F785="","",_xlfn.XLOOKUP(F785,purchase!F:F,purchase!N:N,"")))</f>
        <v/>
      </c>
      <c r="L785" s="4" t="n"/>
      <c r="M785" s="86" t="n"/>
      <c r="N785" s="35">
        <f>IF(F785="","",
MAX(0,
_xlfn.XLOOKUP(F785,purchase!F:F,purchase!N:N,"")
-
SUMIFS(L:L,F:F,F785)))</f>
        <v/>
      </c>
      <c r="O785" s="35">
        <f>IF(OR(L785="",M785=""),"",L785-M785)</f>
        <v/>
      </c>
      <c r="P785" s="89">
        <f>_xlfn.SINGLE(IF(F785="","",_xlfn.XLOOKUP(F785,purchase!F:F,purchase!O:O,"")))</f>
        <v/>
      </c>
      <c r="Q785" s="83">
        <f>IF(OR(L785="",M785=""),"",M785/L785)</f>
        <v/>
      </c>
      <c r="R785" s="91">
        <f>IF(OR(P785="",Q785=""),"",Q785-P785)</f>
        <v/>
      </c>
    </row>
    <row r="786">
      <c r="A786" s="25" t="n">
        <v>782</v>
      </c>
      <c r="B786" s="26">
        <f>IF(OR(C786="",F786=""),"",
"PRD-" &amp;
TEXT(DAY(C786),"00") &amp;
CHOOSE(MONTH(C786),"A","B","C","D","E","F","G","H","I","J","K","L") &amp;
TEXT(YEAR(C786),"00") &amp;
"-" &amp;
RIGHT(F786,4))</f>
        <v/>
      </c>
      <c r="C786" s="27" t="n"/>
      <c r="D786" s="26">
        <f>IF(F786="","",_xlfn.XLOOKUP(F786,purchase!F:F,purchase!B:B,""))</f>
        <v/>
      </c>
      <c r="E786" s="26">
        <f>IF(F786="","",_xlfn.XLOOKUP(F786,purchase!F:F,purchase!C:C,""))</f>
        <v/>
      </c>
      <c r="F786" s="4" t="n"/>
      <c r="G786" s="10">
        <f>IF(H786="NRFC","Natural Rubber Field Coagulam","")</f>
        <v/>
      </c>
      <c r="H786" s="10">
        <f>IF(F786="","",_xlfn.XLOOKUP(F786,purchase!F:F,purchase!E:E,""))</f>
        <v/>
      </c>
      <c r="I786" s="10">
        <f>IF(J786="ISNR20","Natural Rubber-TSNR (ISNR-20)","")</f>
        <v/>
      </c>
      <c r="J786" s="10">
        <f>IF(H786="NRFC","ISNR20","")</f>
        <v/>
      </c>
      <c r="K786" s="35">
        <f>_xlfn.SINGLE(IF(F786="","",_xlfn.XLOOKUP(F786,purchase!F:F,purchase!N:N,"")))</f>
        <v/>
      </c>
      <c r="L786" s="4" t="n"/>
      <c r="M786" s="86" t="n"/>
      <c r="N786" s="35">
        <f>IF(F786="","",
MAX(0,
_xlfn.XLOOKUP(F786,purchase!F:F,purchase!N:N,"")
-
SUMIFS(L:L,F:F,F786)))</f>
        <v/>
      </c>
      <c r="O786" s="35">
        <f>IF(OR(L786="",M786=""),"",L786-M786)</f>
        <v/>
      </c>
      <c r="P786" s="89">
        <f>_xlfn.SINGLE(IF(F786="","",_xlfn.XLOOKUP(F786,purchase!F:F,purchase!O:O,"")))</f>
        <v/>
      </c>
      <c r="Q786" s="83">
        <f>IF(OR(L786="",M786=""),"",M786/L786)</f>
        <v/>
      </c>
      <c r="R786" s="91">
        <f>IF(OR(P786="",Q786=""),"",Q786-P786)</f>
        <v/>
      </c>
    </row>
    <row r="787">
      <c r="A787" s="25" t="n">
        <v>783</v>
      </c>
      <c r="B787" s="26">
        <f>IF(OR(C787="",F787=""),"",
"PRD-" &amp;
TEXT(DAY(C787),"00") &amp;
CHOOSE(MONTH(C787),"A","B","C","D","E","F","G","H","I","J","K","L") &amp;
TEXT(YEAR(C787),"00") &amp;
"-" &amp;
RIGHT(F787,4))</f>
        <v/>
      </c>
      <c r="C787" s="27" t="n"/>
      <c r="D787" s="26">
        <f>IF(F787="","",_xlfn.XLOOKUP(F787,purchase!F:F,purchase!B:B,""))</f>
        <v/>
      </c>
      <c r="E787" s="26">
        <f>IF(F787="","",_xlfn.XLOOKUP(F787,purchase!F:F,purchase!C:C,""))</f>
        <v/>
      </c>
      <c r="F787" s="4" t="n"/>
      <c r="G787" s="10">
        <f>IF(H787="NRFC","Natural Rubber Field Coagulam","")</f>
        <v/>
      </c>
      <c r="H787" s="10">
        <f>IF(F787="","",_xlfn.XLOOKUP(F787,purchase!F:F,purchase!E:E,""))</f>
        <v/>
      </c>
      <c r="I787" s="10">
        <f>IF(J787="ISNR20","Natural Rubber-TSNR (ISNR-20)","")</f>
        <v/>
      </c>
      <c r="J787" s="10">
        <f>IF(H787="NRFC","ISNR20","")</f>
        <v/>
      </c>
      <c r="K787" s="35">
        <f>_xlfn.SINGLE(IF(F787="","",_xlfn.XLOOKUP(F787,purchase!F:F,purchase!N:N,"")))</f>
        <v/>
      </c>
      <c r="L787" s="4" t="n"/>
      <c r="M787" s="86" t="n"/>
      <c r="N787" s="35">
        <f>IF(F787="","",
MAX(0,
_xlfn.XLOOKUP(F787,purchase!F:F,purchase!N:N,"")
-
SUMIFS(L:L,F:F,F787)))</f>
        <v/>
      </c>
      <c r="O787" s="35">
        <f>IF(OR(L787="",M787=""),"",L787-M787)</f>
        <v/>
      </c>
      <c r="P787" s="89">
        <f>_xlfn.SINGLE(IF(F787="","",_xlfn.XLOOKUP(F787,purchase!F:F,purchase!O:O,"")))</f>
        <v/>
      </c>
      <c r="Q787" s="83">
        <f>IF(OR(L787="",M787=""),"",M787/L787)</f>
        <v/>
      </c>
      <c r="R787" s="91">
        <f>IF(OR(P787="",Q787=""),"",Q787-P787)</f>
        <v/>
      </c>
    </row>
    <row r="788">
      <c r="A788" s="25" t="n">
        <v>784</v>
      </c>
      <c r="B788" s="26">
        <f>IF(OR(C788="",F788=""),"",
"PRD-" &amp;
TEXT(DAY(C788),"00") &amp;
CHOOSE(MONTH(C788),"A","B","C","D","E","F","G","H","I","J","K","L") &amp;
TEXT(YEAR(C788),"00") &amp;
"-" &amp;
RIGHT(F788,4))</f>
        <v/>
      </c>
      <c r="C788" s="27" t="n"/>
      <c r="D788" s="26">
        <f>IF(F788="","",_xlfn.XLOOKUP(F788,purchase!F:F,purchase!B:B,""))</f>
        <v/>
      </c>
      <c r="E788" s="26">
        <f>IF(F788="","",_xlfn.XLOOKUP(F788,purchase!F:F,purchase!C:C,""))</f>
        <v/>
      </c>
      <c r="F788" s="4" t="n"/>
      <c r="G788" s="10">
        <f>IF(H788="NRFC","Natural Rubber Field Coagulam","")</f>
        <v/>
      </c>
      <c r="H788" s="10">
        <f>IF(F788="","",_xlfn.XLOOKUP(F788,purchase!F:F,purchase!E:E,""))</f>
        <v/>
      </c>
      <c r="I788" s="10">
        <f>IF(J788="ISNR20","Natural Rubber-TSNR (ISNR-20)","")</f>
        <v/>
      </c>
      <c r="J788" s="10">
        <f>IF(H788="NRFC","ISNR20","")</f>
        <v/>
      </c>
      <c r="K788" s="35">
        <f>_xlfn.SINGLE(IF(F788="","",_xlfn.XLOOKUP(F788,purchase!F:F,purchase!N:N,"")))</f>
        <v/>
      </c>
      <c r="L788" s="4" t="n"/>
      <c r="M788" s="86" t="n"/>
      <c r="N788" s="35">
        <f>IF(F788="","",
MAX(0,
_xlfn.XLOOKUP(F788,purchase!F:F,purchase!N:N,"")
-
SUMIFS(L:L,F:F,F788)))</f>
        <v/>
      </c>
      <c r="O788" s="35">
        <f>IF(OR(L788="",M788=""),"",L788-M788)</f>
        <v/>
      </c>
      <c r="P788" s="89">
        <f>_xlfn.SINGLE(IF(F788="","",_xlfn.XLOOKUP(F788,purchase!F:F,purchase!O:O,"")))</f>
        <v/>
      </c>
      <c r="Q788" s="83">
        <f>IF(OR(L788="",M788=""),"",M788/L788)</f>
        <v/>
      </c>
      <c r="R788" s="91">
        <f>IF(OR(P788="",Q788=""),"",Q788-P788)</f>
        <v/>
      </c>
    </row>
    <row r="789">
      <c r="A789" s="25" t="n">
        <v>785</v>
      </c>
      <c r="B789" s="26">
        <f>IF(OR(C789="",F789=""),"",
"PRD-" &amp;
TEXT(DAY(C789),"00") &amp;
CHOOSE(MONTH(C789),"A","B","C","D","E","F","G","H","I","J","K","L") &amp;
TEXT(YEAR(C789),"00") &amp;
"-" &amp;
RIGHT(F789,4))</f>
        <v/>
      </c>
      <c r="C789" s="27" t="n"/>
      <c r="D789" s="26">
        <f>IF(F789="","",_xlfn.XLOOKUP(F789,purchase!F:F,purchase!B:B,""))</f>
        <v/>
      </c>
      <c r="E789" s="26">
        <f>IF(F789="","",_xlfn.XLOOKUP(F789,purchase!F:F,purchase!C:C,""))</f>
        <v/>
      </c>
      <c r="F789" s="4" t="n"/>
      <c r="G789" s="10">
        <f>IF(H789="NRFC","Natural Rubber Field Coagulam","")</f>
        <v/>
      </c>
      <c r="H789" s="10">
        <f>IF(F789="","",_xlfn.XLOOKUP(F789,purchase!F:F,purchase!E:E,""))</f>
        <v/>
      </c>
      <c r="I789" s="10">
        <f>IF(J789="ISNR20","Natural Rubber-TSNR (ISNR-20)","")</f>
        <v/>
      </c>
      <c r="J789" s="10">
        <f>IF(H789="NRFC","ISNR20","")</f>
        <v/>
      </c>
      <c r="K789" s="35">
        <f>_xlfn.SINGLE(IF(F789="","",_xlfn.XLOOKUP(F789,purchase!F:F,purchase!N:N,"")))</f>
        <v/>
      </c>
      <c r="L789" s="4" t="n"/>
      <c r="M789" s="86" t="n"/>
      <c r="N789" s="35">
        <f>IF(F789="","",
MAX(0,
_xlfn.XLOOKUP(F789,purchase!F:F,purchase!N:N,"")
-
SUMIFS(L:L,F:F,F789)))</f>
        <v/>
      </c>
      <c r="O789" s="35">
        <f>IF(OR(L789="",M789=""),"",L789-M789)</f>
        <v/>
      </c>
      <c r="P789" s="89">
        <f>_xlfn.SINGLE(IF(F789="","",_xlfn.XLOOKUP(F789,purchase!F:F,purchase!O:O,"")))</f>
        <v/>
      </c>
      <c r="Q789" s="83">
        <f>IF(OR(L789="",M789=""),"",M789/L789)</f>
        <v/>
      </c>
      <c r="R789" s="91">
        <f>IF(OR(P789="",Q789=""),"",Q789-P789)</f>
        <v/>
      </c>
    </row>
    <row r="790">
      <c r="A790" s="25" t="n">
        <v>786</v>
      </c>
      <c r="B790" s="26">
        <f>IF(OR(C790="",F790=""),"",
"PRD-" &amp;
TEXT(DAY(C790),"00") &amp;
CHOOSE(MONTH(C790),"A","B","C","D","E","F","G","H","I","J","K","L") &amp;
TEXT(YEAR(C790),"00") &amp;
"-" &amp;
RIGHT(F790,4))</f>
        <v/>
      </c>
      <c r="C790" s="27" t="n"/>
      <c r="D790" s="26">
        <f>IF(F790="","",_xlfn.XLOOKUP(F790,purchase!F:F,purchase!B:B,""))</f>
        <v/>
      </c>
      <c r="E790" s="26">
        <f>IF(F790="","",_xlfn.XLOOKUP(F790,purchase!F:F,purchase!C:C,""))</f>
        <v/>
      </c>
      <c r="F790" s="4" t="n"/>
      <c r="G790" s="10">
        <f>IF(H790="NRFC","Natural Rubber Field Coagulam","")</f>
        <v/>
      </c>
      <c r="H790" s="10">
        <f>IF(F790="","",_xlfn.XLOOKUP(F790,purchase!F:F,purchase!E:E,""))</f>
        <v/>
      </c>
      <c r="I790" s="10">
        <f>IF(J790="ISNR20","Natural Rubber-TSNR (ISNR-20)","")</f>
        <v/>
      </c>
      <c r="J790" s="10">
        <f>IF(H790="NRFC","ISNR20","")</f>
        <v/>
      </c>
      <c r="K790" s="35">
        <f>_xlfn.SINGLE(IF(F790="","",_xlfn.XLOOKUP(F790,purchase!F:F,purchase!N:N,"")))</f>
        <v/>
      </c>
      <c r="L790" s="4" t="n"/>
      <c r="M790" s="86" t="n"/>
      <c r="N790" s="35">
        <f>IF(F790="","",
MAX(0,
_xlfn.XLOOKUP(F790,purchase!F:F,purchase!N:N,"")
-
SUMIFS(L:L,F:F,F790)))</f>
        <v/>
      </c>
      <c r="O790" s="35">
        <f>IF(OR(L790="",M790=""),"",L790-M790)</f>
        <v/>
      </c>
      <c r="P790" s="89">
        <f>_xlfn.SINGLE(IF(F790="","",_xlfn.XLOOKUP(F790,purchase!F:F,purchase!O:O,"")))</f>
        <v/>
      </c>
      <c r="Q790" s="83">
        <f>IF(OR(L790="",M790=""),"",M790/L790)</f>
        <v/>
      </c>
      <c r="R790" s="91">
        <f>IF(OR(P790="",Q790=""),"",Q790-P790)</f>
        <v/>
      </c>
    </row>
    <row r="791">
      <c r="A791" s="25" t="n">
        <v>787</v>
      </c>
      <c r="B791" s="26">
        <f>IF(OR(C791="",F791=""),"",
"PRD-" &amp;
TEXT(DAY(C791),"00") &amp;
CHOOSE(MONTH(C791),"A","B","C","D","E","F","G","H","I","J","K","L") &amp;
TEXT(YEAR(C791),"00") &amp;
"-" &amp;
RIGHT(F791,4))</f>
        <v/>
      </c>
      <c r="C791" s="27" t="n"/>
      <c r="D791" s="26">
        <f>IF(F791="","",_xlfn.XLOOKUP(F791,purchase!F:F,purchase!B:B,""))</f>
        <v/>
      </c>
      <c r="E791" s="26">
        <f>IF(F791="","",_xlfn.XLOOKUP(F791,purchase!F:F,purchase!C:C,""))</f>
        <v/>
      </c>
      <c r="F791" s="4" t="n"/>
      <c r="G791" s="10">
        <f>IF(H791="NRFC","Natural Rubber Field Coagulam","")</f>
        <v/>
      </c>
      <c r="H791" s="10">
        <f>IF(F791="","",_xlfn.XLOOKUP(F791,purchase!F:F,purchase!E:E,""))</f>
        <v/>
      </c>
      <c r="I791" s="10">
        <f>IF(J791="ISNR20","Natural Rubber-TSNR (ISNR-20)","")</f>
        <v/>
      </c>
      <c r="J791" s="10">
        <f>IF(H791="NRFC","ISNR20","")</f>
        <v/>
      </c>
      <c r="K791" s="35">
        <f>_xlfn.SINGLE(IF(F791="","",_xlfn.XLOOKUP(F791,purchase!F:F,purchase!N:N,"")))</f>
        <v/>
      </c>
      <c r="L791" s="4" t="n"/>
      <c r="M791" s="86" t="n"/>
      <c r="N791" s="35">
        <f>IF(F791="","",
MAX(0,
_xlfn.XLOOKUP(F791,purchase!F:F,purchase!N:N,"")
-
SUMIFS(L:L,F:F,F791)))</f>
        <v/>
      </c>
      <c r="O791" s="35">
        <f>IF(OR(L791="",M791=""),"",L791-M791)</f>
        <v/>
      </c>
      <c r="P791" s="89">
        <f>_xlfn.SINGLE(IF(F791="","",_xlfn.XLOOKUP(F791,purchase!F:F,purchase!O:O,"")))</f>
        <v/>
      </c>
      <c r="Q791" s="83">
        <f>IF(OR(L791="",M791=""),"",M791/L791)</f>
        <v/>
      </c>
      <c r="R791" s="91">
        <f>IF(OR(P791="",Q791=""),"",Q791-P791)</f>
        <v/>
      </c>
    </row>
    <row r="792">
      <c r="A792" s="25" t="n">
        <v>788</v>
      </c>
      <c r="B792" s="26">
        <f>IF(OR(C792="",F792=""),"",
"PRD-" &amp;
TEXT(DAY(C792),"00") &amp;
CHOOSE(MONTH(C792),"A","B","C","D","E","F","G","H","I","J","K","L") &amp;
TEXT(YEAR(C792),"00") &amp;
"-" &amp;
RIGHT(F792,4))</f>
        <v/>
      </c>
      <c r="C792" s="27" t="n"/>
      <c r="D792" s="26">
        <f>IF(F792="","",_xlfn.XLOOKUP(F792,purchase!F:F,purchase!B:B,""))</f>
        <v/>
      </c>
      <c r="E792" s="26">
        <f>IF(F792="","",_xlfn.XLOOKUP(F792,purchase!F:F,purchase!C:C,""))</f>
        <v/>
      </c>
      <c r="F792" s="4" t="n"/>
      <c r="G792" s="10">
        <f>IF(H792="NRFC","Natural Rubber Field Coagulam","")</f>
        <v/>
      </c>
      <c r="H792" s="10">
        <f>IF(F792="","",_xlfn.XLOOKUP(F792,purchase!F:F,purchase!E:E,""))</f>
        <v/>
      </c>
      <c r="I792" s="10">
        <f>IF(J792="ISNR20","Natural Rubber-TSNR (ISNR-20)","")</f>
        <v/>
      </c>
      <c r="J792" s="10">
        <f>IF(H792="NRFC","ISNR20","")</f>
        <v/>
      </c>
      <c r="K792" s="35">
        <f>_xlfn.SINGLE(IF(F792="","",_xlfn.XLOOKUP(F792,purchase!F:F,purchase!N:N,"")))</f>
        <v/>
      </c>
      <c r="L792" s="4" t="n"/>
      <c r="M792" s="86" t="n"/>
      <c r="N792" s="35">
        <f>IF(F792="","",
MAX(0,
_xlfn.XLOOKUP(F792,purchase!F:F,purchase!N:N,"")
-
SUMIFS(L:L,F:F,F792)))</f>
        <v/>
      </c>
      <c r="O792" s="35">
        <f>IF(OR(L792="",M792=""),"",L792-M792)</f>
        <v/>
      </c>
      <c r="P792" s="89">
        <f>_xlfn.SINGLE(IF(F792="","",_xlfn.XLOOKUP(F792,purchase!F:F,purchase!O:O,"")))</f>
        <v/>
      </c>
      <c r="Q792" s="83">
        <f>IF(OR(L792="",M792=""),"",M792/L792)</f>
        <v/>
      </c>
      <c r="R792" s="91">
        <f>IF(OR(P792="",Q792=""),"",Q792-P792)</f>
        <v/>
      </c>
    </row>
    <row r="793">
      <c r="A793" s="25" t="n">
        <v>789</v>
      </c>
      <c r="B793" s="26">
        <f>IF(OR(C793="",F793=""),"",
"PRD-" &amp;
TEXT(DAY(C793),"00") &amp;
CHOOSE(MONTH(C793),"A","B","C","D","E","F","G","H","I","J","K","L") &amp;
TEXT(YEAR(C793),"00") &amp;
"-" &amp;
RIGHT(F793,4))</f>
        <v/>
      </c>
      <c r="C793" s="27" t="n"/>
      <c r="D793" s="26">
        <f>IF(F793="","",_xlfn.XLOOKUP(F793,purchase!F:F,purchase!B:B,""))</f>
        <v/>
      </c>
      <c r="E793" s="26">
        <f>IF(F793="","",_xlfn.XLOOKUP(F793,purchase!F:F,purchase!C:C,""))</f>
        <v/>
      </c>
      <c r="F793" s="4" t="n"/>
      <c r="G793" s="10">
        <f>IF(H793="NRFC","Natural Rubber Field Coagulam","")</f>
        <v/>
      </c>
      <c r="H793" s="10">
        <f>IF(F793="","",_xlfn.XLOOKUP(F793,purchase!F:F,purchase!E:E,""))</f>
        <v/>
      </c>
      <c r="I793" s="10">
        <f>IF(J793="ISNR20","Natural Rubber-TSNR (ISNR-20)","")</f>
        <v/>
      </c>
      <c r="J793" s="10">
        <f>IF(H793="NRFC","ISNR20","")</f>
        <v/>
      </c>
      <c r="K793" s="35">
        <f>_xlfn.SINGLE(IF(F793="","",_xlfn.XLOOKUP(F793,purchase!F:F,purchase!N:N,"")))</f>
        <v/>
      </c>
      <c r="L793" s="4" t="n"/>
      <c r="M793" s="86" t="n"/>
      <c r="N793" s="35">
        <f>IF(F793="","",
MAX(0,
_xlfn.XLOOKUP(F793,purchase!F:F,purchase!N:N,"")
-
SUMIFS(L:L,F:F,F793)))</f>
        <v/>
      </c>
      <c r="O793" s="35">
        <f>IF(OR(L793="",M793=""),"",L793-M793)</f>
        <v/>
      </c>
      <c r="P793" s="89">
        <f>_xlfn.SINGLE(IF(F793="","",_xlfn.XLOOKUP(F793,purchase!F:F,purchase!O:O,"")))</f>
        <v/>
      </c>
      <c r="Q793" s="83">
        <f>IF(OR(L793="",M793=""),"",M793/L793)</f>
        <v/>
      </c>
      <c r="R793" s="91">
        <f>IF(OR(P793="",Q793=""),"",Q793-P793)</f>
        <v/>
      </c>
    </row>
    <row r="794">
      <c r="A794" s="25" t="n">
        <v>790</v>
      </c>
      <c r="B794" s="26">
        <f>IF(OR(C794="",F794=""),"",
"PRD-" &amp;
TEXT(DAY(C794),"00") &amp;
CHOOSE(MONTH(C794),"A","B","C","D","E","F","G","H","I","J","K","L") &amp;
TEXT(YEAR(C794),"00") &amp;
"-" &amp;
RIGHT(F794,4))</f>
        <v/>
      </c>
      <c r="C794" s="27" t="n"/>
      <c r="D794" s="26">
        <f>IF(F794="","",_xlfn.XLOOKUP(F794,purchase!F:F,purchase!B:B,""))</f>
        <v/>
      </c>
      <c r="E794" s="26">
        <f>IF(F794="","",_xlfn.XLOOKUP(F794,purchase!F:F,purchase!C:C,""))</f>
        <v/>
      </c>
      <c r="F794" s="4" t="n"/>
      <c r="G794" s="10">
        <f>IF(H794="NRFC","Natural Rubber Field Coagulam","")</f>
        <v/>
      </c>
      <c r="H794" s="10">
        <f>IF(F794="","",_xlfn.XLOOKUP(F794,purchase!F:F,purchase!E:E,""))</f>
        <v/>
      </c>
      <c r="I794" s="10">
        <f>IF(J794="ISNR20","Natural Rubber-TSNR (ISNR-20)","")</f>
        <v/>
      </c>
      <c r="J794" s="10">
        <f>IF(H794="NRFC","ISNR20","")</f>
        <v/>
      </c>
      <c r="K794" s="35">
        <f>_xlfn.SINGLE(IF(F794="","",_xlfn.XLOOKUP(F794,purchase!F:F,purchase!N:N,"")))</f>
        <v/>
      </c>
      <c r="L794" s="4" t="n"/>
      <c r="M794" s="86" t="n"/>
      <c r="N794" s="35">
        <f>IF(F794="","",
MAX(0,
_xlfn.XLOOKUP(F794,purchase!F:F,purchase!N:N,"")
-
SUMIFS(L:L,F:F,F794)))</f>
        <v/>
      </c>
      <c r="O794" s="35">
        <f>IF(OR(L794="",M794=""),"",L794-M794)</f>
        <v/>
      </c>
      <c r="P794" s="89">
        <f>_xlfn.SINGLE(IF(F794="","",_xlfn.XLOOKUP(F794,purchase!F:F,purchase!O:O,"")))</f>
        <v/>
      </c>
      <c r="Q794" s="83">
        <f>IF(OR(L794="",M794=""),"",M794/L794)</f>
        <v/>
      </c>
      <c r="R794" s="91">
        <f>IF(OR(P794="",Q794=""),"",Q794-P794)</f>
        <v/>
      </c>
    </row>
    <row r="795">
      <c r="A795" s="25" t="n">
        <v>791</v>
      </c>
      <c r="B795" s="26">
        <f>IF(OR(C795="",F795=""),"",
"PRD-" &amp;
TEXT(DAY(C795),"00") &amp;
CHOOSE(MONTH(C795),"A","B","C","D","E","F","G","H","I","J","K","L") &amp;
TEXT(YEAR(C795),"00") &amp;
"-" &amp;
RIGHT(F795,4))</f>
        <v/>
      </c>
      <c r="C795" s="27" t="n"/>
      <c r="D795" s="26">
        <f>IF(F795="","",_xlfn.XLOOKUP(F795,purchase!F:F,purchase!B:B,""))</f>
        <v/>
      </c>
      <c r="E795" s="26">
        <f>IF(F795="","",_xlfn.XLOOKUP(F795,purchase!F:F,purchase!C:C,""))</f>
        <v/>
      </c>
      <c r="F795" s="4" t="n"/>
      <c r="G795" s="10">
        <f>IF(H795="NRFC","Natural Rubber Field Coagulam","")</f>
        <v/>
      </c>
      <c r="H795" s="10">
        <f>IF(F795="","",_xlfn.XLOOKUP(F795,purchase!F:F,purchase!E:E,""))</f>
        <v/>
      </c>
      <c r="I795" s="10">
        <f>IF(J795="ISNR20","Natural Rubber-TSNR (ISNR-20)","")</f>
        <v/>
      </c>
      <c r="J795" s="10">
        <f>IF(H795="NRFC","ISNR20","")</f>
        <v/>
      </c>
      <c r="K795" s="35">
        <f>_xlfn.SINGLE(IF(F795="","",_xlfn.XLOOKUP(F795,purchase!F:F,purchase!N:N,"")))</f>
        <v/>
      </c>
      <c r="L795" s="4" t="n"/>
      <c r="M795" s="86" t="n"/>
      <c r="N795" s="35">
        <f>IF(F795="","",
MAX(0,
_xlfn.XLOOKUP(F795,purchase!F:F,purchase!N:N,"")
-
SUMIFS(L:L,F:F,F795)))</f>
        <v/>
      </c>
      <c r="O795" s="35">
        <f>IF(OR(L795="",M795=""),"",L795-M795)</f>
        <v/>
      </c>
      <c r="P795" s="89">
        <f>_xlfn.SINGLE(IF(F795="","",_xlfn.XLOOKUP(F795,purchase!F:F,purchase!O:O,"")))</f>
        <v/>
      </c>
      <c r="Q795" s="83">
        <f>IF(OR(L795="",M795=""),"",M795/L795)</f>
        <v/>
      </c>
      <c r="R795" s="91">
        <f>IF(OR(P795="",Q795=""),"",Q795-P795)</f>
        <v/>
      </c>
    </row>
    <row r="796">
      <c r="A796" s="25" t="n">
        <v>792</v>
      </c>
      <c r="B796" s="26">
        <f>IF(OR(C796="",F796=""),"",
"PRD-" &amp;
TEXT(DAY(C796),"00") &amp;
CHOOSE(MONTH(C796),"A","B","C","D","E","F","G","H","I","J","K","L") &amp;
TEXT(YEAR(C796),"00") &amp;
"-" &amp;
RIGHT(F796,4))</f>
        <v/>
      </c>
      <c r="C796" s="27" t="n"/>
      <c r="D796" s="26">
        <f>IF(F796="","",_xlfn.XLOOKUP(F796,purchase!F:F,purchase!B:B,""))</f>
        <v/>
      </c>
      <c r="E796" s="26">
        <f>IF(F796="","",_xlfn.XLOOKUP(F796,purchase!F:F,purchase!C:C,""))</f>
        <v/>
      </c>
      <c r="F796" s="4" t="n"/>
      <c r="G796" s="10">
        <f>IF(H796="NRFC","Natural Rubber Field Coagulam","")</f>
        <v/>
      </c>
      <c r="H796" s="10">
        <f>IF(F796="","",_xlfn.XLOOKUP(F796,purchase!F:F,purchase!E:E,""))</f>
        <v/>
      </c>
      <c r="I796" s="10">
        <f>IF(J796="ISNR20","Natural Rubber-TSNR (ISNR-20)","")</f>
        <v/>
      </c>
      <c r="J796" s="10">
        <f>IF(H796="NRFC","ISNR20","")</f>
        <v/>
      </c>
      <c r="K796" s="35">
        <f>_xlfn.SINGLE(IF(F796="","",_xlfn.XLOOKUP(F796,purchase!F:F,purchase!N:N,"")))</f>
        <v/>
      </c>
      <c r="L796" s="4" t="n"/>
      <c r="M796" s="86" t="n"/>
      <c r="N796" s="35">
        <f>IF(F796="","",
MAX(0,
_xlfn.XLOOKUP(F796,purchase!F:F,purchase!N:N,"")
-
SUMIFS(L:L,F:F,F796)))</f>
        <v/>
      </c>
      <c r="O796" s="35">
        <f>IF(OR(L796="",M796=""),"",L796-M796)</f>
        <v/>
      </c>
      <c r="P796" s="89">
        <f>_xlfn.SINGLE(IF(F796="","",_xlfn.XLOOKUP(F796,purchase!F:F,purchase!O:O,"")))</f>
        <v/>
      </c>
      <c r="Q796" s="83">
        <f>IF(OR(L796="",M796=""),"",M796/L796)</f>
        <v/>
      </c>
      <c r="R796" s="91">
        <f>IF(OR(P796="",Q796=""),"",Q796-P796)</f>
        <v/>
      </c>
    </row>
    <row r="797">
      <c r="A797" s="25" t="n">
        <v>793</v>
      </c>
      <c r="B797" s="26">
        <f>IF(OR(C797="",F797=""),"",
"PRD-" &amp;
TEXT(DAY(C797),"00") &amp;
CHOOSE(MONTH(C797),"A","B","C","D","E","F","G","H","I","J","K","L") &amp;
TEXT(YEAR(C797),"00") &amp;
"-" &amp;
RIGHT(F797,4))</f>
        <v/>
      </c>
      <c r="C797" s="27" t="n"/>
      <c r="D797" s="26">
        <f>IF(F797="","",_xlfn.XLOOKUP(F797,purchase!F:F,purchase!B:B,""))</f>
        <v/>
      </c>
      <c r="E797" s="26">
        <f>IF(F797="","",_xlfn.XLOOKUP(F797,purchase!F:F,purchase!C:C,""))</f>
        <v/>
      </c>
      <c r="F797" s="4" t="n"/>
      <c r="G797" s="10">
        <f>IF(H797="NRFC","Natural Rubber Field Coagulam","")</f>
        <v/>
      </c>
      <c r="H797" s="10">
        <f>IF(F797="","",_xlfn.XLOOKUP(F797,purchase!F:F,purchase!E:E,""))</f>
        <v/>
      </c>
      <c r="I797" s="10">
        <f>IF(J797="ISNR20","Natural Rubber-TSNR (ISNR-20)","")</f>
        <v/>
      </c>
      <c r="J797" s="10">
        <f>IF(H797="NRFC","ISNR20","")</f>
        <v/>
      </c>
      <c r="K797" s="35">
        <f>_xlfn.SINGLE(IF(F797="","",_xlfn.XLOOKUP(F797,purchase!F:F,purchase!N:N,"")))</f>
        <v/>
      </c>
      <c r="L797" s="4" t="n"/>
      <c r="M797" s="86" t="n"/>
      <c r="N797" s="35">
        <f>IF(F797="","",
MAX(0,
_xlfn.XLOOKUP(F797,purchase!F:F,purchase!N:N,"")
-
SUMIFS(L:L,F:F,F797)))</f>
        <v/>
      </c>
      <c r="O797" s="35">
        <f>IF(OR(L797="",M797=""),"",L797-M797)</f>
        <v/>
      </c>
      <c r="P797" s="89">
        <f>_xlfn.SINGLE(IF(F797="","",_xlfn.XLOOKUP(F797,purchase!F:F,purchase!O:O,"")))</f>
        <v/>
      </c>
      <c r="Q797" s="83">
        <f>IF(OR(L797="",M797=""),"",M797/L797)</f>
        <v/>
      </c>
      <c r="R797" s="91">
        <f>IF(OR(P797="",Q797=""),"",Q797-P797)</f>
        <v/>
      </c>
    </row>
    <row r="798">
      <c r="A798" s="25" t="n">
        <v>794</v>
      </c>
      <c r="B798" s="26">
        <f>IF(OR(C798="",F798=""),"",
"PRD-" &amp;
TEXT(DAY(C798),"00") &amp;
CHOOSE(MONTH(C798),"A","B","C","D","E","F","G","H","I","J","K","L") &amp;
TEXT(YEAR(C798),"00") &amp;
"-" &amp;
RIGHT(F798,4))</f>
        <v/>
      </c>
      <c r="C798" s="27" t="n"/>
      <c r="D798" s="26">
        <f>IF(F798="","",_xlfn.XLOOKUP(F798,purchase!F:F,purchase!B:B,""))</f>
        <v/>
      </c>
      <c r="E798" s="26">
        <f>IF(F798="","",_xlfn.XLOOKUP(F798,purchase!F:F,purchase!C:C,""))</f>
        <v/>
      </c>
      <c r="F798" s="4" t="n"/>
      <c r="G798" s="10">
        <f>IF(H798="NRFC","Natural Rubber Field Coagulam","")</f>
        <v/>
      </c>
      <c r="H798" s="10">
        <f>IF(F798="","",_xlfn.XLOOKUP(F798,purchase!F:F,purchase!E:E,""))</f>
        <v/>
      </c>
      <c r="I798" s="10">
        <f>IF(J798="ISNR20","Natural Rubber-TSNR (ISNR-20)","")</f>
        <v/>
      </c>
      <c r="J798" s="10">
        <f>IF(H798="NRFC","ISNR20","")</f>
        <v/>
      </c>
      <c r="K798" s="35">
        <f>_xlfn.SINGLE(IF(F798="","",_xlfn.XLOOKUP(F798,purchase!F:F,purchase!N:N,"")))</f>
        <v/>
      </c>
      <c r="L798" s="4" t="n"/>
      <c r="M798" s="86" t="n"/>
      <c r="N798" s="35">
        <f>IF(F798="","",
MAX(0,
_xlfn.XLOOKUP(F798,purchase!F:F,purchase!N:N,"")
-
SUMIFS(L:L,F:F,F798)))</f>
        <v/>
      </c>
      <c r="O798" s="35">
        <f>IF(OR(L798="",M798=""),"",L798-M798)</f>
        <v/>
      </c>
      <c r="P798" s="89">
        <f>_xlfn.SINGLE(IF(F798="","",_xlfn.XLOOKUP(F798,purchase!F:F,purchase!O:O,"")))</f>
        <v/>
      </c>
      <c r="Q798" s="83">
        <f>IF(OR(L798="",M798=""),"",M798/L798)</f>
        <v/>
      </c>
      <c r="R798" s="91">
        <f>IF(OR(P798="",Q798=""),"",Q798-P798)</f>
        <v/>
      </c>
    </row>
    <row r="799">
      <c r="A799" s="25" t="n">
        <v>795</v>
      </c>
      <c r="B799" s="26">
        <f>IF(OR(C799="",F799=""),"",
"PRD-" &amp;
TEXT(DAY(C799),"00") &amp;
CHOOSE(MONTH(C799),"A","B","C","D","E","F","G","H","I","J","K","L") &amp;
TEXT(YEAR(C799),"00") &amp;
"-" &amp;
RIGHT(F799,4))</f>
        <v/>
      </c>
      <c r="C799" s="27" t="n"/>
      <c r="D799" s="26">
        <f>IF(F799="","",_xlfn.XLOOKUP(F799,purchase!F:F,purchase!B:B,""))</f>
        <v/>
      </c>
      <c r="E799" s="26">
        <f>IF(F799="","",_xlfn.XLOOKUP(F799,purchase!F:F,purchase!C:C,""))</f>
        <v/>
      </c>
      <c r="F799" s="4" t="n"/>
      <c r="G799" s="10">
        <f>IF(H799="NRFC","Natural Rubber Field Coagulam","")</f>
        <v/>
      </c>
      <c r="H799" s="10">
        <f>IF(F799="","",_xlfn.XLOOKUP(F799,purchase!F:F,purchase!E:E,""))</f>
        <v/>
      </c>
      <c r="I799" s="10">
        <f>IF(J799="ISNR20","Natural Rubber-TSNR (ISNR-20)","")</f>
        <v/>
      </c>
      <c r="J799" s="10">
        <f>IF(H799="NRFC","ISNR20","")</f>
        <v/>
      </c>
      <c r="K799" s="35">
        <f>_xlfn.SINGLE(IF(F799="","",_xlfn.XLOOKUP(F799,purchase!F:F,purchase!N:N,"")))</f>
        <v/>
      </c>
      <c r="L799" s="4" t="n"/>
      <c r="M799" s="86" t="n"/>
      <c r="N799" s="35">
        <f>IF(F799="","",
MAX(0,
_xlfn.XLOOKUP(F799,purchase!F:F,purchase!N:N,"")
-
SUMIFS(L:L,F:F,F799)))</f>
        <v/>
      </c>
      <c r="O799" s="35">
        <f>IF(OR(L799="",M799=""),"",L799-M799)</f>
        <v/>
      </c>
      <c r="P799" s="89">
        <f>_xlfn.SINGLE(IF(F799="","",_xlfn.XLOOKUP(F799,purchase!F:F,purchase!O:O,"")))</f>
        <v/>
      </c>
      <c r="Q799" s="83">
        <f>IF(OR(L799="",M799=""),"",M799/L799)</f>
        <v/>
      </c>
      <c r="R799" s="91">
        <f>IF(OR(P799="",Q799=""),"",Q799-P799)</f>
        <v/>
      </c>
    </row>
    <row r="800">
      <c r="A800" s="25" t="n">
        <v>796</v>
      </c>
      <c r="B800" s="26">
        <f>IF(OR(C800="",F800=""),"",
"PRD-" &amp;
TEXT(DAY(C800),"00") &amp;
CHOOSE(MONTH(C800),"A","B","C","D","E","F","G","H","I","J","K","L") &amp;
TEXT(YEAR(C800),"00") &amp;
"-" &amp;
RIGHT(F800,4))</f>
        <v/>
      </c>
      <c r="C800" s="27" t="n"/>
      <c r="D800" s="26">
        <f>IF(F800="","",_xlfn.XLOOKUP(F800,purchase!F:F,purchase!B:B,""))</f>
        <v/>
      </c>
      <c r="E800" s="26">
        <f>IF(F800="","",_xlfn.XLOOKUP(F800,purchase!F:F,purchase!C:C,""))</f>
        <v/>
      </c>
      <c r="F800" s="4" t="n"/>
      <c r="G800" s="10">
        <f>IF(H800="NRFC","Natural Rubber Field Coagulam","")</f>
        <v/>
      </c>
      <c r="H800" s="10">
        <f>IF(F800="","",_xlfn.XLOOKUP(F800,purchase!F:F,purchase!E:E,""))</f>
        <v/>
      </c>
      <c r="I800" s="10">
        <f>IF(J800="ISNR20","Natural Rubber-TSNR (ISNR-20)","")</f>
        <v/>
      </c>
      <c r="J800" s="10">
        <f>IF(H800="NRFC","ISNR20","")</f>
        <v/>
      </c>
      <c r="K800" s="35">
        <f>_xlfn.SINGLE(IF(F800="","",_xlfn.XLOOKUP(F800,purchase!F:F,purchase!N:N,"")))</f>
        <v/>
      </c>
      <c r="L800" s="4" t="n"/>
      <c r="M800" s="86" t="n"/>
      <c r="N800" s="35">
        <f>IF(F800="","",
MAX(0,
_xlfn.XLOOKUP(F800,purchase!F:F,purchase!N:N,"")
-
SUMIFS(L:L,F:F,F800)))</f>
        <v/>
      </c>
      <c r="O800" s="35">
        <f>IF(OR(L800="",M800=""),"",L800-M800)</f>
        <v/>
      </c>
      <c r="P800" s="89">
        <f>_xlfn.SINGLE(IF(F800="","",_xlfn.XLOOKUP(F800,purchase!F:F,purchase!O:O,"")))</f>
        <v/>
      </c>
      <c r="Q800" s="83">
        <f>IF(OR(L800="",M800=""),"",M800/L800)</f>
        <v/>
      </c>
      <c r="R800" s="91">
        <f>IF(OR(P800="",Q800=""),"",Q800-P800)</f>
        <v/>
      </c>
    </row>
    <row r="801">
      <c r="A801" s="25" t="n">
        <v>797</v>
      </c>
      <c r="B801" s="26">
        <f>IF(OR(C801="",F801=""),"",
"PRD-" &amp;
TEXT(DAY(C801),"00") &amp;
CHOOSE(MONTH(C801),"A","B","C","D","E","F","G","H","I","J","K","L") &amp;
TEXT(YEAR(C801),"00") &amp;
"-" &amp;
RIGHT(F801,4))</f>
        <v/>
      </c>
      <c r="C801" s="27" t="n"/>
      <c r="D801" s="26">
        <f>IF(F801="","",_xlfn.XLOOKUP(F801,purchase!F:F,purchase!B:B,""))</f>
        <v/>
      </c>
      <c r="E801" s="26">
        <f>IF(F801="","",_xlfn.XLOOKUP(F801,purchase!F:F,purchase!C:C,""))</f>
        <v/>
      </c>
      <c r="F801" s="4" t="n"/>
      <c r="G801" s="10">
        <f>IF(H801="NRFC","Natural Rubber Field Coagulam","")</f>
        <v/>
      </c>
      <c r="H801" s="10">
        <f>IF(F801="","",_xlfn.XLOOKUP(F801,purchase!F:F,purchase!E:E,""))</f>
        <v/>
      </c>
      <c r="I801" s="10">
        <f>IF(J801="ISNR20","Natural Rubber-TSNR (ISNR-20)","")</f>
        <v/>
      </c>
      <c r="J801" s="10">
        <f>IF(H801="NRFC","ISNR20","")</f>
        <v/>
      </c>
      <c r="K801" s="35">
        <f>_xlfn.SINGLE(IF(F801="","",_xlfn.XLOOKUP(F801,purchase!F:F,purchase!N:N,"")))</f>
        <v/>
      </c>
      <c r="L801" s="4" t="n"/>
      <c r="M801" s="86" t="n"/>
      <c r="N801" s="35">
        <f>IF(F801="","",
MAX(0,
_xlfn.XLOOKUP(F801,purchase!F:F,purchase!N:N,"")
-
SUMIFS(L:L,F:F,F801)))</f>
        <v/>
      </c>
      <c r="O801" s="35">
        <f>IF(OR(L801="",M801=""),"",L801-M801)</f>
        <v/>
      </c>
      <c r="P801" s="89">
        <f>_xlfn.SINGLE(IF(F801="","",_xlfn.XLOOKUP(F801,purchase!F:F,purchase!O:O,"")))</f>
        <v/>
      </c>
      <c r="Q801" s="83">
        <f>IF(OR(L801="",M801=""),"",M801/L801)</f>
        <v/>
      </c>
      <c r="R801" s="91">
        <f>IF(OR(P801="",Q801=""),"",Q801-P801)</f>
        <v/>
      </c>
    </row>
    <row r="802">
      <c r="A802" s="25" t="n">
        <v>798</v>
      </c>
      <c r="B802" s="26">
        <f>IF(OR(C802="",F802=""),"",
"PRD-" &amp;
TEXT(DAY(C802),"00") &amp;
CHOOSE(MONTH(C802),"A","B","C","D","E","F","G","H","I","J","K","L") &amp;
TEXT(YEAR(C802),"00") &amp;
"-" &amp;
RIGHT(F802,4))</f>
        <v/>
      </c>
      <c r="C802" s="27" t="n"/>
      <c r="D802" s="26">
        <f>IF(F802="","",_xlfn.XLOOKUP(F802,purchase!F:F,purchase!B:B,""))</f>
        <v/>
      </c>
      <c r="E802" s="26">
        <f>IF(F802="","",_xlfn.XLOOKUP(F802,purchase!F:F,purchase!C:C,""))</f>
        <v/>
      </c>
      <c r="F802" s="4" t="n"/>
      <c r="G802" s="10">
        <f>IF(H802="NRFC","Natural Rubber Field Coagulam","")</f>
        <v/>
      </c>
      <c r="H802" s="10">
        <f>IF(F802="","",_xlfn.XLOOKUP(F802,purchase!F:F,purchase!E:E,""))</f>
        <v/>
      </c>
      <c r="I802" s="10">
        <f>IF(J802="ISNR20","Natural Rubber-TSNR (ISNR-20)","")</f>
        <v/>
      </c>
      <c r="J802" s="10">
        <f>IF(H802="NRFC","ISNR20","")</f>
        <v/>
      </c>
      <c r="K802" s="35">
        <f>_xlfn.SINGLE(IF(F802="","",_xlfn.XLOOKUP(F802,purchase!F:F,purchase!N:N,"")))</f>
        <v/>
      </c>
      <c r="L802" s="4" t="n"/>
      <c r="M802" s="86" t="n"/>
      <c r="N802" s="35">
        <f>IF(F802="","",
MAX(0,
_xlfn.XLOOKUP(F802,purchase!F:F,purchase!N:N,"")
-
SUMIFS(L:L,F:F,F802)))</f>
        <v/>
      </c>
      <c r="O802" s="35">
        <f>IF(OR(L802="",M802=""),"",L802-M802)</f>
        <v/>
      </c>
      <c r="P802" s="89">
        <f>_xlfn.SINGLE(IF(F802="","",_xlfn.XLOOKUP(F802,purchase!F:F,purchase!O:O,"")))</f>
        <v/>
      </c>
      <c r="Q802" s="83">
        <f>IF(OR(L802="",M802=""),"",M802/L802)</f>
        <v/>
      </c>
      <c r="R802" s="91">
        <f>IF(OR(P802="",Q802=""),"",Q802-P802)</f>
        <v/>
      </c>
    </row>
    <row r="803">
      <c r="A803" s="25" t="n">
        <v>799</v>
      </c>
      <c r="B803" s="26">
        <f>IF(OR(C803="",F803=""),"",
"PRD-" &amp;
TEXT(DAY(C803),"00") &amp;
CHOOSE(MONTH(C803),"A","B","C","D","E","F","G","H","I","J","K","L") &amp;
TEXT(YEAR(C803),"00") &amp;
"-" &amp;
RIGHT(F803,4))</f>
        <v/>
      </c>
      <c r="C803" s="27" t="n"/>
      <c r="D803" s="26">
        <f>IF(F803="","",_xlfn.XLOOKUP(F803,purchase!F:F,purchase!B:B,""))</f>
        <v/>
      </c>
      <c r="E803" s="26">
        <f>IF(F803="","",_xlfn.XLOOKUP(F803,purchase!F:F,purchase!C:C,""))</f>
        <v/>
      </c>
      <c r="F803" s="4" t="n"/>
      <c r="G803" s="10">
        <f>IF(H803="NRFC","Natural Rubber Field Coagulam","")</f>
        <v/>
      </c>
      <c r="H803" s="10">
        <f>IF(F803="","",_xlfn.XLOOKUP(F803,purchase!F:F,purchase!E:E,""))</f>
        <v/>
      </c>
      <c r="I803" s="10">
        <f>IF(J803="ISNR20","Natural Rubber-TSNR (ISNR-20)","")</f>
        <v/>
      </c>
      <c r="J803" s="10">
        <f>IF(H803="NRFC","ISNR20","")</f>
        <v/>
      </c>
      <c r="K803" s="35">
        <f>_xlfn.SINGLE(IF(F803="","",_xlfn.XLOOKUP(F803,purchase!F:F,purchase!N:N,"")))</f>
        <v/>
      </c>
      <c r="L803" s="4" t="n"/>
      <c r="M803" s="86" t="n"/>
      <c r="N803" s="35">
        <f>IF(F803="","",
MAX(0,
_xlfn.XLOOKUP(F803,purchase!F:F,purchase!N:N,"")
-
SUMIFS(L:L,F:F,F803)))</f>
        <v/>
      </c>
      <c r="O803" s="35">
        <f>IF(OR(L803="",M803=""),"",L803-M803)</f>
        <v/>
      </c>
      <c r="P803" s="89">
        <f>_xlfn.SINGLE(IF(F803="","",_xlfn.XLOOKUP(F803,purchase!F:F,purchase!O:O,"")))</f>
        <v/>
      </c>
      <c r="Q803" s="83">
        <f>IF(OR(L803="",M803=""),"",M803/L803)</f>
        <v/>
      </c>
      <c r="R803" s="91">
        <f>IF(OR(P803="",Q803=""),"",Q803-P803)</f>
        <v/>
      </c>
    </row>
    <row r="804">
      <c r="A804" s="25" t="n">
        <v>800</v>
      </c>
      <c r="B804" s="26">
        <f>IF(OR(C804="",F804=""),"",
"PRD-" &amp;
TEXT(DAY(C804),"00") &amp;
CHOOSE(MONTH(C804),"A","B","C","D","E","F","G","H","I","J","K","L") &amp;
TEXT(YEAR(C804),"00") &amp;
"-" &amp;
RIGHT(F804,4))</f>
        <v/>
      </c>
      <c r="C804" s="27" t="n"/>
      <c r="D804" s="26">
        <f>IF(F804="","",_xlfn.XLOOKUP(F804,purchase!F:F,purchase!B:B,""))</f>
        <v/>
      </c>
      <c r="E804" s="26">
        <f>IF(F804="","",_xlfn.XLOOKUP(F804,purchase!F:F,purchase!C:C,""))</f>
        <v/>
      </c>
      <c r="F804" s="4" t="n"/>
      <c r="G804" s="10">
        <f>IF(H804="NRFC","Natural Rubber Field Coagulam","")</f>
        <v/>
      </c>
      <c r="H804" s="10">
        <f>IF(F804="","",_xlfn.XLOOKUP(F804,purchase!F:F,purchase!E:E,""))</f>
        <v/>
      </c>
      <c r="I804" s="10">
        <f>IF(J804="ISNR20","Natural Rubber-TSNR (ISNR-20)","")</f>
        <v/>
      </c>
      <c r="J804" s="10">
        <f>IF(H804="NRFC","ISNR20","")</f>
        <v/>
      </c>
      <c r="K804" s="35">
        <f>_xlfn.SINGLE(IF(F804="","",_xlfn.XLOOKUP(F804,purchase!F:F,purchase!N:N,"")))</f>
        <v/>
      </c>
      <c r="L804" s="4" t="n"/>
      <c r="M804" s="86" t="n"/>
      <c r="N804" s="35">
        <f>IF(F804="","",
MAX(0,
_xlfn.XLOOKUP(F804,purchase!F:F,purchase!N:N,"")
-
SUMIFS(L:L,F:F,F804)))</f>
        <v/>
      </c>
      <c r="O804" s="35">
        <f>IF(OR(L804="",M804=""),"",L804-M804)</f>
        <v/>
      </c>
      <c r="P804" s="89">
        <f>_xlfn.SINGLE(IF(F804="","",_xlfn.XLOOKUP(F804,purchase!F:F,purchase!O:O,"")))</f>
        <v/>
      </c>
      <c r="Q804" s="83">
        <f>IF(OR(L804="",M804=""),"",M804/L804)</f>
        <v/>
      </c>
      <c r="R804" s="91">
        <f>IF(OR(P804="",Q804=""),"",Q804-P804)</f>
        <v/>
      </c>
    </row>
    <row r="805">
      <c r="A805" s="25" t="n">
        <v>801</v>
      </c>
      <c r="B805" s="26">
        <f>IF(OR(C805="",F805=""),"",
"PRD-" &amp;
TEXT(DAY(C805),"00") &amp;
CHOOSE(MONTH(C805),"A","B","C","D","E","F","G","H","I","J","K","L") &amp;
TEXT(YEAR(C805),"00") &amp;
"-" &amp;
RIGHT(F805,4))</f>
        <v/>
      </c>
      <c r="C805" s="27" t="n"/>
      <c r="D805" s="26">
        <f>IF(F805="","",_xlfn.XLOOKUP(F805,purchase!F:F,purchase!B:B,""))</f>
        <v/>
      </c>
      <c r="E805" s="26">
        <f>IF(F805="","",_xlfn.XLOOKUP(F805,purchase!F:F,purchase!C:C,""))</f>
        <v/>
      </c>
      <c r="F805" s="4" t="n"/>
      <c r="G805" s="10">
        <f>IF(H805="NRFC","Natural Rubber Field Coagulam","")</f>
        <v/>
      </c>
      <c r="H805" s="10">
        <f>IF(F805="","",_xlfn.XLOOKUP(F805,purchase!F:F,purchase!E:E,""))</f>
        <v/>
      </c>
      <c r="I805" s="10">
        <f>IF(J805="ISNR20","Natural Rubber-TSNR (ISNR-20)","")</f>
        <v/>
      </c>
      <c r="J805" s="10">
        <f>IF(H805="NRFC","ISNR20","")</f>
        <v/>
      </c>
      <c r="K805" s="35">
        <f>_xlfn.SINGLE(IF(F805="","",_xlfn.XLOOKUP(F805,purchase!F:F,purchase!N:N,"")))</f>
        <v/>
      </c>
      <c r="L805" s="4" t="n"/>
      <c r="M805" s="86" t="n"/>
      <c r="N805" s="35">
        <f>IF(F805="","",
MAX(0,
_xlfn.XLOOKUP(F805,purchase!F:F,purchase!N:N,"")
-
SUMIFS(L:L,F:F,F805)))</f>
        <v/>
      </c>
      <c r="O805" s="35">
        <f>IF(OR(L805="",M805=""),"",L805-M805)</f>
        <v/>
      </c>
      <c r="P805" s="89">
        <f>_xlfn.SINGLE(IF(F805="","",_xlfn.XLOOKUP(F805,purchase!F:F,purchase!O:O,"")))</f>
        <v/>
      </c>
      <c r="Q805" s="83">
        <f>IF(OR(L805="",M805=""),"",M805/L805)</f>
        <v/>
      </c>
      <c r="R805" s="91">
        <f>IF(OR(P805="",Q805=""),"",Q805-P805)</f>
        <v/>
      </c>
    </row>
    <row r="806">
      <c r="A806" s="25" t="n">
        <v>802</v>
      </c>
      <c r="B806" s="26">
        <f>IF(OR(C806="",F806=""),"",
"PRD-" &amp;
TEXT(DAY(C806),"00") &amp;
CHOOSE(MONTH(C806),"A","B","C","D","E","F","G","H","I","J","K","L") &amp;
TEXT(YEAR(C806),"00") &amp;
"-" &amp;
RIGHT(F806,4))</f>
        <v/>
      </c>
      <c r="C806" s="27" t="n"/>
      <c r="D806" s="26">
        <f>IF(F806="","",_xlfn.XLOOKUP(F806,purchase!F:F,purchase!B:B,""))</f>
        <v/>
      </c>
      <c r="E806" s="26">
        <f>IF(F806="","",_xlfn.XLOOKUP(F806,purchase!F:F,purchase!C:C,""))</f>
        <v/>
      </c>
      <c r="F806" s="4" t="n"/>
      <c r="G806" s="10">
        <f>IF(H806="NRFC","Natural Rubber Field Coagulam","")</f>
        <v/>
      </c>
      <c r="H806" s="10">
        <f>IF(F806="","",_xlfn.XLOOKUP(F806,purchase!F:F,purchase!E:E,""))</f>
        <v/>
      </c>
      <c r="I806" s="10">
        <f>IF(J806="ISNR20","Natural Rubber-TSNR (ISNR-20)","")</f>
        <v/>
      </c>
      <c r="J806" s="10">
        <f>IF(H806="NRFC","ISNR20","")</f>
        <v/>
      </c>
      <c r="K806" s="35">
        <f>_xlfn.SINGLE(IF(F806="","",_xlfn.XLOOKUP(F806,purchase!F:F,purchase!N:N,"")))</f>
        <v/>
      </c>
      <c r="L806" s="4" t="n"/>
      <c r="M806" s="86" t="n"/>
      <c r="N806" s="35">
        <f>IF(F806="","",
MAX(0,
_xlfn.XLOOKUP(F806,purchase!F:F,purchase!N:N,"")
-
SUMIFS(L:L,F:F,F806)))</f>
        <v/>
      </c>
      <c r="O806" s="35">
        <f>IF(OR(L806="",M806=""),"",L806-M806)</f>
        <v/>
      </c>
      <c r="P806" s="89">
        <f>_xlfn.SINGLE(IF(F806="","",_xlfn.XLOOKUP(F806,purchase!F:F,purchase!O:O,"")))</f>
        <v/>
      </c>
      <c r="Q806" s="83">
        <f>IF(OR(L806="",M806=""),"",M806/L806)</f>
        <v/>
      </c>
      <c r="R806" s="91">
        <f>IF(OR(P806="",Q806=""),"",Q806-P806)</f>
        <v/>
      </c>
    </row>
    <row r="807">
      <c r="A807" s="25" t="n">
        <v>803</v>
      </c>
      <c r="B807" s="26">
        <f>IF(OR(C807="",F807=""),"",
"PRD-" &amp;
TEXT(DAY(C807),"00") &amp;
CHOOSE(MONTH(C807),"A","B","C","D","E","F","G","H","I","J","K","L") &amp;
TEXT(YEAR(C807),"00") &amp;
"-" &amp;
RIGHT(F807,4))</f>
        <v/>
      </c>
      <c r="C807" s="27" t="n"/>
      <c r="D807" s="26">
        <f>IF(F807="","",_xlfn.XLOOKUP(F807,purchase!F:F,purchase!B:B,""))</f>
        <v/>
      </c>
      <c r="E807" s="26">
        <f>IF(F807="","",_xlfn.XLOOKUP(F807,purchase!F:F,purchase!C:C,""))</f>
        <v/>
      </c>
      <c r="F807" s="4" t="n"/>
      <c r="G807" s="10">
        <f>IF(H807="NRFC","Natural Rubber Field Coagulam","")</f>
        <v/>
      </c>
      <c r="H807" s="10">
        <f>IF(F807="","",_xlfn.XLOOKUP(F807,purchase!F:F,purchase!E:E,""))</f>
        <v/>
      </c>
      <c r="I807" s="10">
        <f>IF(J807="ISNR20","Natural Rubber-TSNR (ISNR-20)","")</f>
        <v/>
      </c>
      <c r="J807" s="10">
        <f>IF(H807="NRFC","ISNR20","")</f>
        <v/>
      </c>
      <c r="K807" s="35">
        <f>_xlfn.SINGLE(IF(F807="","",_xlfn.XLOOKUP(F807,purchase!F:F,purchase!N:N,"")))</f>
        <v/>
      </c>
      <c r="L807" s="4" t="n"/>
      <c r="M807" s="86" t="n"/>
      <c r="N807" s="35">
        <f>IF(F807="","",
MAX(0,
_xlfn.XLOOKUP(F807,purchase!F:F,purchase!N:N,"")
-
SUMIFS(L:L,F:F,F807)))</f>
        <v/>
      </c>
      <c r="O807" s="35">
        <f>IF(OR(L807="",M807=""),"",L807-M807)</f>
        <v/>
      </c>
      <c r="P807" s="89">
        <f>_xlfn.SINGLE(IF(F807="","",_xlfn.XLOOKUP(F807,purchase!F:F,purchase!O:O,"")))</f>
        <v/>
      </c>
      <c r="Q807" s="83">
        <f>IF(OR(L807="",M807=""),"",M807/L807)</f>
        <v/>
      </c>
      <c r="R807" s="91">
        <f>IF(OR(P807="",Q807=""),"",Q807-P807)</f>
        <v/>
      </c>
    </row>
    <row r="808">
      <c r="A808" s="25" t="n">
        <v>804</v>
      </c>
      <c r="B808" s="26">
        <f>IF(OR(C808="",F808=""),"",
"PRD-" &amp;
TEXT(DAY(C808),"00") &amp;
CHOOSE(MONTH(C808),"A","B","C","D","E","F","G","H","I","J","K","L") &amp;
TEXT(YEAR(C808),"00") &amp;
"-" &amp;
RIGHT(F808,4))</f>
        <v/>
      </c>
      <c r="C808" s="27" t="n"/>
      <c r="D808" s="26">
        <f>IF(F808="","",_xlfn.XLOOKUP(F808,purchase!F:F,purchase!B:B,""))</f>
        <v/>
      </c>
      <c r="E808" s="26">
        <f>IF(F808="","",_xlfn.XLOOKUP(F808,purchase!F:F,purchase!C:C,""))</f>
        <v/>
      </c>
      <c r="F808" s="4" t="n"/>
      <c r="G808" s="10">
        <f>IF(H808="NRFC","Natural Rubber Field Coagulam","")</f>
        <v/>
      </c>
      <c r="H808" s="10">
        <f>IF(F808="","",_xlfn.XLOOKUP(F808,purchase!F:F,purchase!E:E,""))</f>
        <v/>
      </c>
      <c r="I808" s="10">
        <f>IF(J808="ISNR20","Natural Rubber-TSNR (ISNR-20)","")</f>
        <v/>
      </c>
      <c r="J808" s="10">
        <f>IF(H808="NRFC","ISNR20","")</f>
        <v/>
      </c>
      <c r="K808" s="35">
        <f>_xlfn.SINGLE(IF(F808="","",_xlfn.XLOOKUP(F808,purchase!F:F,purchase!N:N,"")))</f>
        <v/>
      </c>
      <c r="L808" s="4" t="n"/>
      <c r="M808" s="86" t="n"/>
      <c r="N808" s="35">
        <f>IF(F808="","",
MAX(0,
_xlfn.XLOOKUP(F808,purchase!F:F,purchase!N:N,"")
-
SUMIFS(L:L,F:F,F808)))</f>
        <v/>
      </c>
      <c r="O808" s="35">
        <f>IF(OR(L808="",M808=""),"",L808-M808)</f>
        <v/>
      </c>
      <c r="P808" s="89">
        <f>_xlfn.SINGLE(IF(F808="","",_xlfn.XLOOKUP(F808,purchase!F:F,purchase!O:O,"")))</f>
        <v/>
      </c>
      <c r="Q808" s="83">
        <f>IF(OR(L808="",M808=""),"",M808/L808)</f>
        <v/>
      </c>
      <c r="R808" s="91">
        <f>IF(OR(P808="",Q808=""),"",Q808-P808)</f>
        <v/>
      </c>
    </row>
    <row r="809">
      <c r="A809" s="25" t="n">
        <v>805</v>
      </c>
      <c r="B809" s="26">
        <f>IF(OR(C809="",F809=""),"",
"PRD-" &amp;
TEXT(DAY(C809),"00") &amp;
CHOOSE(MONTH(C809),"A","B","C","D","E","F","G","H","I","J","K","L") &amp;
TEXT(YEAR(C809),"00") &amp;
"-" &amp;
RIGHT(F809,4))</f>
        <v/>
      </c>
      <c r="C809" s="27" t="n"/>
      <c r="D809" s="26">
        <f>IF(F809="","",_xlfn.XLOOKUP(F809,purchase!F:F,purchase!B:B,""))</f>
        <v/>
      </c>
      <c r="E809" s="26">
        <f>IF(F809="","",_xlfn.XLOOKUP(F809,purchase!F:F,purchase!C:C,""))</f>
        <v/>
      </c>
      <c r="F809" s="4" t="n"/>
      <c r="G809" s="10">
        <f>IF(H809="NRFC","Natural Rubber Field Coagulam","")</f>
        <v/>
      </c>
      <c r="H809" s="10">
        <f>IF(F809="","",_xlfn.XLOOKUP(F809,purchase!F:F,purchase!E:E,""))</f>
        <v/>
      </c>
      <c r="I809" s="10">
        <f>IF(J809="ISNR20","Natural Rubber-TSNR (ISNR-20)","")</f>
        <v/>
      </c>
      <c r="J809" s="10">
        <f>IF(H809="NRFC","ISNR20","")</f>
        <v/>
      </c>
      <c r="K809" s="35">
        <f>_xlfn.SINGLE(IF(F809="","",_xlfn.XLOOKUP(F809,purchase!F:F,purchase!N:N,"")))</f>
        <v/>
      </c>
      <c r="L809" s="4" t="n"/>
      <c r="M809" s="86" t="n"/>
      <c r="N809" s="35">
        <f>IF(F809="","",
MAX(0,
_xlfn.XLOOKUP(F809,purchase!F:F,purchase!N:N,"")
-
SUMIFS(L:L,F:F,F809)))</f>
        <v/>
      </c>
      <c r="O809" s="35">
        <f>IF(OR(L809="",M809=""),"",L809-M809)</f>
        <v/>
      </c>
      <c r="P809" s="89">
        <f>_xlfn.SINGLE(IF(F809="","",_xlfn.XLOOKUP(F809,purchase!F:F,purchase!O:O,"")))</f>
        <v/>
      </c>
      <c r="Q809" s="83">
        <f>IF(OR(L809="",M809=""),"",M809/L809)</f>
        <v/>
      </c>
      <c r="R809" s="91">
        <f>IF(OR(P809="",Q809=""),"",Q809-P809)</f>
        <v/>
      </c>
    </row>
    <row r="810">
      <c r="A810" s="25" t="n">
        <v>806</v>
      </c>
      <c r="B810" s="26">
        <f>IF(OR(C810="",F810=""),"",
"PRD-" &amp;
TEXT(DAY(C810),"00") &amp;
CHOOSE(MONTH(C810),"A","B","C","D","E","F","G","H","I","J","K","L") &amp;
TEXT(YEAR(C810),"00") &amp;
"-" &amp;
RIGHT(F810,4))</f>
        <v/>
      </c>
      <c r="C810" s="27" t="n"/>
      <c r="D810" s="26">
        <f>IF(F810="","",_xlfn.XLOOKUP(F810,purchase!F:F,purchase!B:B,""))</f>
        <v/>
      </c>
      <c r="E810" s="26">
        <f>IF(F810="","",_xlfn.XLOOKUP(F810,purchase!F:F,purchase!C:C,""))</f>
        <v/>
      </c>
      <c r="F810" s="4" t="n"/>
      <c r="G810" s="10">
        <f>IF(H810="NRFC","Natural Rubber Field Coagulam","")</f>
        <v/>
      </c>
      <c r="H810" s="10">
        <f>IF(F810="","",_xlfn.XLOOKUP(F810,purchase!F:F,purchase!E:E,""))</f>
        <v/>
      </c>
      <c r="I810" s="10">
        <f>IF(J810="ISNR20","Natural Rubber-TSNR (ISNR-20)","")</f>
        <v/>
      </c>
      <c r="J810" s="10">
        <f>IF(H810="NRFC","ISNR20","")</f>
        <v/>
      </c>
      <c r="K810" s="35">
        <f>_xlfn.SINGLE(IF(F810="","",_xlfn.XLOOKUP(F810,purchase!F:F,purchase!N:N,"")))</f>
        <v/>
      </c>
      <c r="L810" s="4" t="n"/>
      <c r="M810" s="86" t="n"/>
      <c r="N810" s="35">
        <f>IF(F810="","",
MAX(0,
_xlfn.XLOOKUP(F810,purchase!F:F,purchase!N:N,"")
-
SUMIFS(L:L,F:F,F810)))</f>
        <v/>
      </c>
      <c r="O810" s="35">
        <f>IF(OR(L810="",M810=""),"",L810-M810)</f>
        <v/>
      </c>
      <c r="P810" s="89">
        <f>_xlfn.SINGLE(IF(F810="","",_xlfn.XLOOKUP(F810,purchase!F:F,purchase!O:O,"")))</f>
        <v/>
      </c>
      <c r="Q810" s="83">
        <f>IF(OR(L810="",M810=""),"",M810/L810)</f>
        <v/>
      </c>
      <c r="R810" s="91">
        <f>IF(OR(P810="",Q810=""),"",Q810-P810)</f>
        <v/>
      </c>
    </row>
    <row r="811">
      <c r="A811" s="25" t="n">
        <v>807</v>
      </c>
      <c r="B811" s="26">
        <f>IF(OR(C811="",F811=""),"",
"PRD-" &amp;
TEXT(DAY(C811),"00") &amp;
CHOOSE(MONTH(C811),"A","B","C","D","E","F","G","H","I","J","K","L") &amp;
TEXT(YEAR(C811),"00") &amp;
"-" &amp;
RIGHT(F811,4))</f>
        <v/>
      </c>
      <c r="C811" s="27" t="n"/>
      <c r="D811" s="26">
        <f>IF(F811="","",_xlfn.XLOOKUP(F811,purchase!F:F,purchase!B:B,""))</f>
        <v/>
      </c>
      <c r="E811" s="26">
        <f>IF(F811="","",_xlfn.XLOOKUP(F811,purchase!F:F,purchase!C:C,""))</f>
        <v/>
      </c>
      <c r="F811" s="4" t="n"/>
      <c r="G811" s="10">
        <f>IF(H811="NRFC","Natural Rubber Field Coagulam","")</f>
        <v/>
      </c>
      <c r="H811" s="10">
        <f>IF(F811="","",_xlfn.XLOOKUP(F811,purchase!F:F,purchase!E:E,""))</f>
        <v/>
      </c>
      <c r="I811" s="10">
        <f>IF(J811="ISNR20","Natural Rubber-TSNR (ISNR-20)","")</f>
        <v/>
      </c>
      <c r="J811" s="10">
        <f>IF(H811="NRFC","ISNR20","")</f>
        <v/>
      </c>
      <c r="K811" s="35">
        <f>_xlfn.SINGLE(IF(F811="","",_xlfn.XLOOKUP(F811,purchase!F:F,purchase!N:N,"")))</f>
        <v/>
      </c>
      <c r="L811" s="4" t="n"/>
      <c r="M811" s="86" t="n"/>
      <c r="N811" s="35">
        <f>IF(F811="","",
MAX(0,
_xlfn.XLOOKUP(F811,purchase!F:F,purchase!N:N,"")
-
SUMIFS(L:L,F:F,F811)))</f>
        <v/>
      </c>
      <c r="O811" s="35">
        <f>IF(OR(L811="",M811=""),"",L811-M811)</f>
        <v/>
      </c>
      <c r="P811" s="89">
        <f>_xlfn.SINGLE(IF(F811="","",_xlfn.XLOOKUP(F811,purchase!F:F,purchase!O:O,"")))</f>
        <v/>
      </c>
      <c r="Q811" s="83">
        <f>IF(OR(L811="",M811=""),"",M811/L811)</f>
        <v/>
      </c>
      <c r="R811" s="91">
        <f>IF(OR(P811="",Q811=""),"",Q811-P811)</f>
        <v/>
      </c>
    </row>
    <row r="812">
      <c r="A812" s="25" t="n">
        <v>808</v>
      </c>
      <c r="B812" s="26">
        <f>IF(OR(C812="",F812=""),"",
"PRD-" &amp;
TEXT(DAY(C812),"00") &amp;
CHOOSE(MONTH(C812),"A","B","C","D","E","F","G","H","I","J","K","L") &amp;
TEXT(YEAR(C812),"00") &amp;
"-" &amp;
RIGHT(F812,4))</f>
        <v/>
      </c>
      <c r="C812" s="27" t="n"/>
      <c r="D812" s="26">
        <f>IF(F812="","",_xlfn.XLOOKUP(F812,purchase!F:F,purchase!B:B,""))</f>
        <v/>
      </c>
      <c r="E812" s="26">
        <f>IF(F812="","",_xlfn.XLOOKUP(F812,purchase!F:F,purchase!C:C,""))</f>
        <v/>
      </c>
      <c r="F812" s="4" t="n"/>
      <c r="G812" s="10">
        <f>IF(H812="NRFC","Natural Rubber Field Coagulam","")</f>
        <v/>
      </c>
      <c r="H812" s="10">
        <f>IF(F812="","",_xlfn.XLOOKUP(F812,purchase!F:F,purchase!E:E,""))</f>
        <v/>
      </c>
      <c r="I812" s="10">
        <f>IF(J812="ISNR20","Natural Rubber-TSNR (ISNR-20)","")</f>
        <v/>
      </c>
      <c r="J812" s="10">
        <f>IF(H812="NRFC","ISNR20","")</f>
        <v/>
      </c>
      <c r="K812" s="35">
        <f>_xlfn.SINGLE(IF(F812="","",_xlfn.XLOOKUP(F812,purchase!F:F,purchase!N:N,"")))</f>
        <v/>
      </c>
      <c r="L812" s="4" t="n"/>
      <c r="M812" s="86" t="n"/>
      <c r="N812" s="35">
        <f>IF(F812="","",
MAX(0,
_xlfn.XLOOKUP(F812,purchase!F:F,purchase!N:N,"")
-
SUMIFS(L:L,F:F,F812)))</f>
        <v/>
      </c>
      <c r="O812" s="35">
        <f>IF(OR(L812="",M812=""),"",L812-M812)</f>
        <v/>
      </c>
      <c r="P812" s="89">
        <f>_xlfn.SINGLE(IF(F812="","",_xlfn.XLOOKUP(F812,purchase!F:F,purchase!O:O,"")))</f>
        <v/>
      </c>
      <c r="Q812" s="83">
        <f>IF(OR(L812="",M812=""),"",M812/L812)</f>
        <v/>
      </c>
      <c r="R812" s="91">
        <f>IF(OR(P812="",Q812=""),"",Q812-P812)</f>
        <v/>
      </c>
    </row>
    <row r="813">
      <c r="A813" s="25" t="n">
        <v>809</v>
      </c>
      <c r="B813" s="26">
        <f>IF(OR(C813="",F813=""),"",
"PRD-" &amp;
TEXT(DAY(C813),"00") &amp;
CHOOSE(MONTH(C813),"A","B","C","D","E","F","G","H","I","J","K","L") &amp;
TEXT(YEAR(C813),"00") &amp;
"-" &amp;
RIGHT(F813,4))</f>
        <v/>
      </c>
      <c r="C813" s="27" t="n"/>
      <c r="D813" s="26">
        <f>IF(F813="","",_xlfn.XLOOKUP(F813,purchase!F:F,purchase!B:B,""))</f>
        <v/>
      </c>
      <c r="E813" s="26">
        <f>IF(F813="","",_xlfn.XLOOKUP(F813,purchase!F:F,purchase!C:C,""))</f>
        <v/>
      </c>
      <c r="F813" s="4" t="n"/>
      <c r="G813" s="10">
        <f>IF(H813="NRFC","Natural Rubber Field Coagulam","")</f>
        <v/>
      </c>
      <c r="H813" s="10">
        <f>IF(F813="","",_xlfn.XLOOKUP(F813,purchase!F:F,purchase!E:E,""))</f>
        <v/>
      </c>
      <c r="I813" s="10">
        <f>IF(J813="ISNR20","Natural Rubber-TSNR (ISNR-20)","")</f>
        <v/>
      </c>
      <c r="J813" s="10">
        <f>IF(H813="NRFC","ISNR20","")</f>
        <v/>
      </c>
      <c r="K813" s="35">
        <f>_xlfn.SINGLE(IF(F813="","",_xlfn.XLOOKUP(F813,purchase!F:F,purchase!N:N,"")))</f>
        <v/>
      </c>
      <c r="L813" s="4" t="n"/>
      <c r="M813" s="86" t="n"/>
      <c r="N813" s="35">
        <f>IF(F813="","",
MAX(0,
_xlfn.XLOOKUP(F813,purchase!F:F,purchase!N:N,"")
-
SUMIFS(L:L,F:F,F813)))</f>
        <v/>
      </c>
      <c r="O813" s="35">
        <f>IF(OR(L813="",M813=""),"",L813-M813)</f>
        <v/>
      </c>
      <c r="P813" s="89">
        <f>_xlfn.SINGLE(IF(F813="","",_xlfn.XLOOKUP(F813,purchase!F:F,purchase!O:O,"")))</f>
        <v/>
      </c>
      <c r="Q813" s="83">
        <f>IF(OR(L813="",M813=""),"",M813/L813)</f>
        <v/>
      </c>
      <c r="R813" s="91">
        <f>IF(OR(P813="",Q813=""),"",Q813-P813)</f>
        <v/>
      </c>
    </row>
    <row r="814">
      <c r="A814" s="25" t="n">
        <v>810</v>
      </c>
      <c r="B814" s="26">
        <f>IF(OR(C814="",F814=""),"",
"PRD-" &amp;
TEXT(DAY(C814),"00") &amp;
CHOOSE(MONTH(C814),"A","B","C","D","E","F","G","H","I","J","K","L") &amp;
TEXT(YEAR(C814),"00") &amp;
"-" &amp;
RIGHT(F814,4))</f>
        <v/>
      </c>
      <c r="C814" s="27" t="n"/>
      <c r="D814" s="26">
        <f>IF(F814="","",_xlfn.XLOOKUP(F814,purchase!F:F,purchase!B:B,""))</f>
        <v/>
      </c>
      <c r="E814" s="26">
        <f>IF(F814="","",_xlfn.XLOOKUP(F814,purchase!F:F,purchase!C:C,""))</f>
        <v/>
      </c>
      <c r="F814" s="4" t="n"/>
      <c r="G814" s="10">
        <f>IF(H814="NRFC","Natural Rubber Field Coagulam","")</f>
        <v/>
      </c>
      <c r="H814" s="10">
        <f>IF(F814="","",_xlfn.XLOOKUP(F814,purchase!F:F,purchase!E:E,""))</f>
        <v/>
      </c>
      <c r="I814" s="10">
        <f>IF(J814="ISNR20","Natural Rubber-TSNR (ISNR-20)","")</f>
        <v/>
      </c>
      <c r="J814" s="10">
        <f>IF(H814="NRFC","ISNR20","")</f>
        <v/>
      </c>
      <c r="K814" s="35">
        <f>_xlfn.SINGLE(IF(F814="","",_xlfn.XLOOKUP(F814,purchase!F:F,purchase!N:N,"")))</f>
        <v/>
      </c>
      <c r="L814" s="4" t="n"/>
      <c r="M814" s="86" t="n"/>
      <c r="N814" s="35">
        <f>IF(F814="","",
MAX(0,
_xlfn.XLOOKUP(F814,purchase!F:F,purchase!N:N,"")
-
SUMIFS(L:L,F:F,F814)))</f>
        <v/>
      </c>
      <c r="O814" s="35">
        <f>IF(OR(L814="",M814=""),"",L814-M814)</f>
        <v/>
      </c>
      <c r="P814" s="89">
        <f>_xlfn.SINGLE(IF(F814="","",_xlfn.XLOOKUP(F814,purchase!F:F,purchase!O:O,"")))</f>
        <v/>
      </c>
      <c r="Q814" s="83">
        <f>IF(OR(L814="",M814=""),"",M814/L814)</f>
        <v/>
      </c>
      <c r="R814" s="91">
        <f>IF(OR(P814="",Q814=""),"",Q814-P814)</f>
        <v/>
      </c>
    </row>
    <row r="815">
      <c r="A815" s="25" t="n">
        <v>811</v>
      </c>
      <c r="B815" s="26">
        <f>IF(OR(C815="",F815=""),"",
"PRD-" &amp;
TEXT(DAY(C815),"00") &amp;
CHOOSE(MONTH(C815),"A","B","C","D","E","F","G","H","I","J","K","L") &amp;
TEXT(YEAR(C815),"00") &amp;
"-" &amp;
RIGHT(F815,4))</f>
        <v/>
      </c>
      <c r="C815" s="27" t="n"/>
      <c r="D815" s="26">
        <f>IF(F815="","",_xlfn.XLOOKUP(F815,purchase!F:F,purchase!B:B,""))</f>
        <v/>
      </c>
      <c r="E815" s="26">
        <f>IF(F815="","",_xlfn.XLOOKUP(F815,purchase!F:F,purchase!C:C,""))</f>
        <v/>
      </c>
      <c r="F815" s="4" t="n"/>
      <c r="G815" s="10">
        <f>IF(H815="NRFC","Natural Rubber Field Coagulam","")</f>
        <v/>
      </c>
      <c r="H815" s="10">
        <f>IF(F815="","",_xlfn.XLOOKUP(F815,purchase!F:F,purchase!E:E,""))</f>
        <v/>
      </c>
      <c r="I815" s="10">
        <f>IF(J815="ISNR20","Natural Rubber-TSNR (ISNR-20)","")</f>
        <v/>
      </c>
      <c r="J815" s="10">
        <f>IF(H815="NRFC","ISNR20","")</f>
        <v/>
      </c>
      <c r="K815" s="35">
        <f>_xlfn.SINGLE(IF(F815="","",_xlfn.XLOOKUP(F815,purchase!F:F,purchase!N:N,"")))</f>
        <v/>
      </c>
      <c r="L815" s="4" t="n"/>
      <c r="M815" s="86" t="n"/>
      <c r="N815" s="35">
        <f>IF(F815="","",
MAX(0,
_xlfn.XLOOKUP(F815,purchase!F:F,purchase!N:N,"")
-
SUMIFS(L:L,F:F,F815)))</f>
        <v/>
      </c>
      <c r="O815" s="35">
        <f>IF(OR(L815="",M815=""),"",L815-M815)</f>
        <v/>
      </c>
      <c r="P815" s="89">
        <f>_xlfn.SINGLE(IF(F815="","",_xlfn.XLOOKUP(F815,purchase!F:F,purchase!O:O,"")))</f>
        <v/>
      </c>
      <c r="Q815" s="83">
        <f>IF(OR(L815="",M815=""),"",M815/L815)</f>
        <v/>
      </c>
      <c r="R815" s="91">
        <f>IF(OR(P815="",Q815=""),"",Q815-P815)</f>
        <v/>
      </c>
    </row>
    <row r="816">
      <c r="A816" s="25" t="n">
        <v>812</v>
      </c>
      <c r="B816" s="26">
        <f>IF(OR(C816="",F816=""),"",
"PRD-" &amp;
TEXT(DAY(C816),"00") &amp;
CHOOSE(MONTH(C816),"A","B","C","D","E","F","G","H","I","J","K","L") &amp;
TEXT(YEAR(C816),"00") &amp;
"-" &amp;
RIGHT(F816,4))</f>
        <v/>
      </c>
      <c r="C816" s="27" t="n"/>
      <c r="D816" s="26">
        <f>IF(F816="","",_xlfn.XLOOKUP(F816,purchase!F:F,purchase!B:B,""))</f>
        <v/>
      </c>
      <c r="E816" s="26">
        <f>IF(F816="","",_xlfn.XLOOKUP(F816,purchase!F:F,purchase!C:C,""))</f>
        <v/>
      </c>
      <c r="F816" s="4" t="n"/>
      <c r="G816" s="10">
        <f>IF(H816="NRFC","Natural Rubber Field Coagulam","")</f>
        <v/>
      </c>
      <c r="H816" s="10">
        <f>IF(F816="","",_xlfn.XLOOKUP(F816,purchase!F:F,purchase!E:E,""))</f>
        <v/>
      </c>
      <c r="I816" s="10">
        <f>IF(J816="ISNR20","Natural Rubber-TSNR (ISNR-20)","")</f>
        <v/>
      </c>
      <c r="J816" s="10">
        <f>IF(H816="NRFC","ISNR20","")</f>
        <v/>
      </c>
      <c r="K816" s="35">
        <f>_xlfn.SINGLE(IF(F816="","",_xlfn.XLOOKUP(F816,purchase!F:F,purchase!N:N,"")))</f>
        <v/>
      </c>
      <c r="L816" s="4" t="n"/>
      <c r="M816" s="86" t="n"/>
      <c r="N816" s="35">
        <f>IF(F816="","",
MAX(0,
_xlfn.XLOOKUP(F816,purchase!F:F,purchase!N:N,"")
-
SUMIFS(L:L,F:F,F816)))</f>
        <v/>
      </c>
      <c r="O816" s="35">
        <f>IF(OR(L816="",M816=""),"",L816-M816)</f>
        <v/>
      </c>
      <c r="P816" s="89">
        <f>_xlfn.SINGLE(IF(F816="","",_xlfn.XLOOKUP(F816,purchase!F:F,purchase!O:O,"")))</f>
        <v/>
      </c>
      <c r="Q816" s="83">
        <f>IF(OR(L816="",M816=""),"",M816/L816)</f>
        <v/>
      </c>
      <c r="R816" s="91">
        <f>IF(OR(P816="",Q816=""),"",Q816-P816)</f>
        <v/>
      </c>
    </row>
    <row r="817">
      <c r="A817" s="25" t="n">
        <v>813</v>
      </c>
      <c r="B817" s="26">
        <f>IF(OR(C817="",F817=""),"",
"PRD-" &amp;
TEXT(DAY(C817),"00") &amp;
CHOOSE(MONTH(C817),"A","B","C","D","E","F","G","H","I","J","K","L") &amp;
TEXT(YEAR(C817),"00") &amp;
"-" &amp;
RIGHT(F817,4))</f>
        <v/>
      </c>
      <c r="C817" s="27" t="n"/>
      <c r="D817" s="26">
        <f>IF(F817="","",_xlfn.XLOOKUP(F817,purchase!F:F,purchase!B:B,""))</f>
        <v/>
      </c>
      <c r="E817" s="26">
        <f>IF(F817="","",_xlfn.XLOOKUP(F817,purchase!F:F,purchase!C:C,""))</f>
        <v/>
      </c>
      <c r="F817" s="4" t="n"/>
      <c r="G817" s="10">
        <f>IF(H817="NRFC","Natural Rubber Field Coagulam","")</f>
        <v/>
      </c>
      <c r="H817" s="10">
        <f>IF(F817="","",_xlfn.XLOOKUP(F817,purchase!F:F,purchase!E:E,""))</f>
        <v/>
      </c>
      <c r="I817" s="10">
        <f>IF(J817="ISNR20","Natural Rubber-TSNR (ISNR-20)","")</f>
        <v/>
      </c>
      <c r="J817" s="10">
        <f>IF(H817="NRFC","ISNR20","")</f>
        <v/>
      </c>
      <c r="K817" s="35">
        <f>_xlfn.SINGLE(IF(F817="","",_xlfn.XLOOKUP(F817,purchase!F:F,purchase!N:N,"")))</f>
        <v/>
      </c>
      <c r="L817" s="4" t="n"/>
      <c r="M817" s="86" t="n"/>
      <c r="N817" s="35">
        <f>IF(F817="","",
MAX(0,
_xlfn.XLOOKUP(F817,purchase!F:F,purchase!N:N,"")
-
SUMIFS(L:L,F:F,F817)))</f>
        <v/>
      </c>
      <c r="O817" s="35">
        <f>IF(OR(L817="",M817=""),"",L817-M817)</f>
        <v/>
      </c>
      <c r="P817" s="89">
        <f>_xlfn.SINGLE(IF(F817="","",_xlfn.XLOOKUP(F817,purchase!F:F,purchase!O:O,"")))</f>
        <v/>
      </c>
      <c r="Q817" s="83">
        <f>IF(OR(L817="",M817=""),"",M817/L817)</f>
        <v/>
      </c>
      <c r="R817" s="91">
        <f>IF(OR(P817="",Q817=""),"",Q817-P817)</f>
        <v/>
      </c>
    </row>
    <row r="818">
      <c r="A818" s="25" t="n">
        <v>814</v>
      </c>
      <c r="B818" s="26">
        <f>IF(OR(C818="",F818=""),"",
"PRD-" &amp;
TEXT(DAY(C818),"00") &amp;
CHOOSE(MONTH(C818),"A","B","C","D","E","F","G","H","I","J","K","L") &amp;
TEXT(YEAR(C818),"00") &amp;
"-" &amp;
RIGHT(F818,4))</f>
        <v/>
      </c>
      <c r="C818" s="27" t="n"/>
      <c r="D818" s="26">
        <f>IF(F818="","",_xlfn.XLOOKUP(F818,purchase!F:F,purchase!B:B,""))</f>
        <v/>
      </c>
      <c r="E818" s="26">
        <f>IF(F818="","",_xlfn.XLOOKUP(F818,purchase!F:F,purchase!C:C,""))</f>
        <v/>
      </c>
      <c r="F818" s="4" t="n"/>
      <c r="G818" s="10">
        <f>IF(H818="NRFC","Natural Rubber Field Coagulam","")</f>
        <v/>
      </c>
      <c r="H818" s="10">
        <f>IF(F818="","",_xlfn.XLOOKUP(F818,purchase!F:F,purchase!E:E,""))</f>
        <v/>
      </c>
      <c r="I818" s="10">
        <f>IF(J818="ISNR20","Natural Rubber-TSNR (ISNR-20)","")</f>
        <v/>
      </c>
      <c r="J818" s="10">
        <f>IF(H818="NRFC","ISNR20","")</f>
        <v/>
      </c>
      <c r="K818" s="35">
        <f>_xlfn.SINGLE(IF(F818="","",_xlfn.XLOOKUP(F818,purchase!F:F,purchase!N:N,"")))</f>
        <v/>
      </c>
      <c r="L818" s="4" t="n"/>
      <c r="M818" s="86" t="n"/>
      <c r="N818" s="35">
        <f>IF(F818="","",
MAX(0,
_xlfn.XLOOKUP(F818,purchase!F:F,purchase!N:N,"")
-
SUMIFS(L:L,F:F,F818)))</f>
        <v/>
      </c>
      <c r="O818" s="35">
        <f>IF(OR(L818="",M818=""),"",L818-M818)</f>
        <v/>
      </c>
      <c r="P818" s="89">
        <f>_xlfn.SINGLE(IF(F818="","",_xlfn.XLOOKUP(F818,purchase!F:F,purchase!O:O,"")))</f>
        <v/>
      </c>
      <c r="Q818" s="83">
        <f>IF(OR(L818="",M818=""),"",M818/L818)</f>
        <v/>
      </c>
      <c r="R818" s="91">
        <f>IF(OR(P818="",Q818=""),"",Q818-P818)</f>
        <v/>
      </c>
    </row>
    <row r="819">
      <c r="A819" s="25" t="n">
        <v>815</v>
      </c>
      <c r="B819" s="26">
        <f>IF(OR(C819="",F819=""),"",
"PRD-" &amp;
TEXT(DAY(C819),"00") &amp;
CHOOSE(MONTH(C819),"A","B","C","D","E","F","G","H","I","J","K","L") &amp;
TEXT(YEAR(C819),"00") &amp;
"-" &amp;
RIGHT(F819,4))</f>
        <v/>
      </c>
      <c r="C819" s="27" t="n"/>
      <c r="D819" s="26">
        <f>IF(F819="","",_xlfn.XLOOKUP(F819,purchase!F:F,purchase!B:B,""))</f>
        <v/>
      </c>
      <c r="E819" s="26">
        <f>IF(F819="","",_xlfn.XLOOKUP(F819,purchase!F:F,purchase!C:C,""))</f>
        <v/>
      </c>
      <c r="F819" s="4" t="n"/>
      <c r="G819" s="10">
        <f>IF(H819="NRFC","Natural Rubber Field Coagulam","")</f>
        <v/>
      </c>
      <c r="H819" s="10">
        <f>IF(F819="","",_xlfn.XLOOKUP(F819,purchase!F:F,purchase!E:E,""))</f>
        <v/>
      </c>
      <c r="I819" s="10">
        <f>IF(J819="ISNR20","Natural Rubber-TSNR (ISNR-20)","")</f>
        <v/>
      </c>
      <c r="J819" s="10">
        <f>IF(H819="NRFC","ISNR20","")</f>
        <v/>
      </c>
      <c r="K819" s="35">
        <f>_xlfn.SINGLE(IF(F819="","",_xlfn.XLOOKUP(F819,purchase!F:F,purchase!N:N,"")))</f>
        <v/>
      </c>
      <c r="L819" s="4" t="n"/>
      <c r="M819" s="86" t="n"/>
      <c r="N819" s="35">
        <f>IF(F819="","",
MAX(0,
_xlfn.XLOOKUP(F819,purchase!F:F,purchase!N:N,"")
-
SUMIFS(L:L,F:F,F819)))</f>
        <v/>
      </c>
      <c r="O819" s="35">
        <f>IF(OR(L819="",M819=""),"",L819-M819)</f>
        <v/>
      </c>
      <c r="P819" s="89">
        <f>_xlfn.SINGLE(IF(F819="","",_xlfn.XLOOKUP(F819,purchase!F:F,purchase!O:O,"")))</f>
        <v/>
      </c>
      <c r="Q819" s="83">
        <f>IF(OR(L819="",M819=""),"",M819/L819)</f>
        <v/>
      </c>
      <c r="R819" s="91">
        <f>IF(OR(P819="",Q819=""),"",Q819-P819)</f>
        <v/>
      </c>
    </row>
    <row r="820">
      <c r="A820" s="25" t="n">
        <v>816</v>
      </c>
      <c r="B820" s="26">
        <f>IF(OR(C820="",F820=""),"",
"PRD-" &amp;
TEXT(DAY(C820),"00") &amp;
CHOOSE(MONTH(C820),"A","B","C","D","E","F","G","H","I","J","K","L") &amp;
TEXT(YEAR(C820),"00") &amp;
"-" &amp;
RIGHT(F820,4))</f>
        <v/>
      </c>
      <c r="C820" s="27" t="n"/>
      <c r="D820" s="26">
        <f>IF(F820="","",_xlfn.XLOOKUP(F820,purchase!F:F,purchase!B:B,""))</f>
        <v/>
      </c>
      <c r="E820" s="26">
        <f>IF(F820="","",_xlfn.XLOOKUP(F820,purchase!F:F,purchase!C:C,""))</f>
        <v/>
      </c>
      <c r="F820" s="4" t="n"/>
      <c r="G820" s="10">
        <f>IF(H820="NRFC","Natural Rubber Field Coagulam","")</f>
        <v/>
      </c>
      <c r="H820" s="10">
        <f>IF(F820="","",_xlfn.XLOOKUP(F820,purchase!F:F,purchase!E:E,""))</f>
        <v/>
      </c>
      <c r="I820" s="10">
        <f>IF(J820="ISNR20","Natural Rubber-TSNR (ISNR-20)","")</f>
        <v/>
      </c>
      <c r="J820" s="10">
        <f>IF(H820="NRFC","ISNR20","")</f>
        <v/>
      </c>
      <c r="K820" s="35">
        <f>_xlfn.SINGLE(IF(F820="","",_xlfn.XLOOKUP(F820,purchase!F:F,purchase!N:N,"")))</f>
        <v/>
      </c>
      <c r="L820" s="4" t="n"/>
      <c r="M820" s="86" t="n"/>
      <c r="N820" s="35">
        <f>IF(F820="","",
MAX(0,
_xlfn.XLOOKUP(F820,purchase!F:F,purchase!N:N,"")
-
SUMIFS(L:L,F:F,F820)))</f>
        <v/>
      </c>
      <c r="O820" s="35">
        <f>IF(OR(L820="",M820=""),"",L820-M820)</f>
        <v/>
      </c>
      <c r="P820" s="89">
        <f>_xlfn.SINGLE(IF(F820="","",_xlfn.XLOOKUP(F820,purchase!F:F,purchase!O:O,"")))</f>
        <v/>
      </c>
      <c r="Q820" s="83">
        <f>IF(OR(L820="",M820=""),"",M820/L820)</f>
        <v/>
      </c>
      <c r="R820" s="91">
        <f>IF(OR(P820="",Q820=""),"",Q820-P820)</f>
        <v/>
      </c>
    </row>
    <row r="821">
      <c r="A821" s="25" t="n">
        <v>817</v>
      </c>
      <c r="B821" s="26">
        <f>IF(OR(C821="",F821=""),"",
"PRD-" &amp;
TEXT(DAY(C821),"00") &amp;
CHOOSE(MONTH(C821),"A","B","C","D","E","F","G","H","I","J","K","L") &amp;
TEXT(YEAR(C821),"00") &amp;
"-" &amp;
RIGHT(F821,4))</f>
        <v/>
      </c>
      <c r="C821" s="27" t="n"/>
      <c r="D821" s="26">
        <f>IF(F821="","",_xlfn.XLOOKUP(F821,purchase!F:F,purchase!B:B,""))</f>
        <v/>
      </c>
      <c r="E821" s="26">
        <f>IF(F821="","",_xlfn.XLOOKUP(F821,purchase!F:F,purchase!C:C,""))</f>
        <v/>
      </c>
      <c r="F821" s="4" t="n"/>
      <c r="G821" s="10">
        <f>IF(H821="NRFC","Natural Rubber Field Coagulam","")</f>
        <v/>
      </c>
      <c r="H821" s="10">
        <f>IF(F821="","",_xlfn.XLOOKUP(F821,purchase!F:F,purchase!E:E,""))</f>
        <v/>
      </c>
      <c r="I821" s="10">
        <f>IF(J821="ISNR20","Natural Rubber-TSNR (ISNR-20)","")</f>
        <v/>
      </c>
      <c r="J821" s="10">
        <f>IF(H821="NRFC","ISNR20","")</f>
        <v/>
      </c>
      <c r="K821" s="35">
        <f>_xlfn.SINGLE(IF(F821="","",_xlfn.XLOOKUP(F821,purchase!F:F,purchase!N:N,"")))</f>
        <v/>
      </c>
      <c r="L821" s="4" t="n"/>
      <c r="M821" s="86" t="n"/>
      <c r="N821" s="35">
        <f>IF(F821="","",
MAX(0,
_xlfn.XLOOKUP(F821,purchase!F:F,purchase!N:N,"")
-
SUMIFS(L:L,F:F,F821)))</f>
        <v/>
      </c>
      <c r="O821" s="35">
        <f>IF(OR(L821="",M821=""),"",L821-M821)</f>
        <v/>
      </c>
      <c r="P821" s="89">
        <f>_xlfn.SINGLE(IF(F821="","",_xlfn.XLOOKUP(F821,purchase!F:F,purchase!O:O,"")))</f>
        <v/>
      </c>
      <c r="Q821" s="83">
        <f>IF(OR(L821="",M821=""),"",M821/L821)</f>
        <v/>
      </c>
      <c r="R821" s="91">
        <f>IF(OR(P821="",Q821=""),"",Q821-P821)</f>
        <v/>
      </c>
    </row>
    <row r="822">
      <c r="A822" s="25" t="n">
        <v>818</v>
      </c>
      <c r="B822" s="26">
        <f>IF(OR(C822="",F822=""),"",
"PRD-" &amp;
TEXT(DAY(C822),"00") &amp;
CHOOSE(MONTH(C822),"A","B","C","D","E","F","G","H","I","J","K","L") &amp;
TEXT(YEAR(C822),"00") &amp;
"-" &amp;
RIGHT(F822,4))</f>
        <v/>
      </c>
      <c r="C822" s="27" t="n"/>
      <c r="D822" s="26">
        <f>IF(F822="","",_xlfn.XLOOKUP(F822,purchase!F:F,purchase!B:B,""))</f>
        <v/>
      </c>
      <c r="E822" s="26">
        <f>IF(F822="","",_xlfn.XLOOKUP(F822,purchase!F:F,purchase!C:C,""))</f>
        <v/>
      </c>
      <c r="F822" s="4" t="n"/>
      <c r="G822" s="10">
        <f>IF(H822="NRFC","Natural Rubber Field Coagulam","")</f>
        <v/>
      </c>
      <c r="H822" s="10">
        <f>IF(F822="","",_xlfn.XLOOKUP(F822,purchase!F:F,purchase!E:E,""))</f>
        <v/>
      </c>
      <c r="I822" s="10">
        <f>IF(J822="ISNR20","Natural Rubber-TSNR (ISNR-20)","")</f>
        <v/>
      </c>
      <c r="J822" s="10">
        <f>IF(H822="NRFC","ISNR20","")</f>
        <v/>
      </c>
      <c r="K822" s="35">
        <f>_xlfn.SINGLE(IF(F822="","",_xlfn.XLOOKUP(F822,purchase!F:F,purchase!N:N,"")))</f>
        <v/>
      </c>
      <c r="L822" s="4" t="n"/>
      <c r="M822" s="86" t="n"/>
      <c r="N822" s="35">
        <f>IF(F822="","",
MAX(0,
_xlfn.XLOOKUP(F822,purchase!F:F,purchase!N:N,"")
-
SUMIFS(L:L,F:F,F822)))</f>
        <v/>
      </c>
      <c r="O822" s="35">
        <f>IF(OR(L822="",M822=""),"",L822-M822)</f>
        <v/>
      </c>
      <c r="P822" s="89">
        <f>_xlfn.SINGLE(IF(F822="","",_xlfn.XLOOKUP(F822,purchase!F:F,purchase!O:O,"")))</f>
        <v/>
      </c>
      <c r="Q822" s="83">
        <f>IF(OR(L822="",M822=""),"",M822/L822)</f>
        <v/>
      </c>
      <c r="R822" s="91">
        <f>IF(OR(P822="",Q822=""),"",Q822-P822)</f>
        <v/>
      </c>
    </row>
    <row r="823">
      <c r="A823" s="25" t="n">
        <v>819</v>
      </c>
      <c r="B823" s="26">
        <f>IF(OR(C823="",F823=""),"",
"PRD-" &amp;
TEXT(DAY(C823),"00") &amp;
CHOOSE(MONTH(C823),"A","B","C","D","E","F","G","H","I","J","K","L") &amp;
TEXT(YEAR(C823),"00") &amp;
"-" &amp;
RIGHT(F823,4))</f>
        <v/>
      </c>
      <c r="C823" s="27" t="n"/>
      <c r="D823" s="26">
        <f>IF(F823="","",_xlfn.XLOOKUP(F823,purchase!F:F,purchase!B:B,""))</f>
        <v/>
      </c>
      <c r="E823" s="26">
        <f>IF(F823="","",_xlfn.XLOOKUP(F823,purchase!F:F,purchase!C:C,""))</f>
        <v/>
      </c>
      <c r="F823" s="4" t="n"/>
      <c r="G823" s="10">
        <f>IF(H823="NRFC","Natural Rubber Field Coagulam","")</f>
        <v/>
      </c>
      <c r="H823" s="10">
        <f>IF(F823="","",_xlfn.XLOOKUP(F823,purchase!F:F,purchase!E:E,""))</f>
        <v/>
      </c>
      <c r="I823" s="10">
        <f>IF(J823="ISNR20","Natural Rubber-TSNR (ISNR-20)","")</f>
        <v/>
      </c>
      <c r="J823" s="10">
        <f>IF(H823="NRFC","ISNR20","")</f>
        <v/>
      </c>
      <c r="K823" s="35">
        <f>_xlfn.SINGLE(IF(F823="","",_xlfn.XLOOKUP(F823,purchase!F:F,purchase!N:N,"")))</f>
        <v/>
      </c>
      <c r="L823" s="4" t="n"/>
      <c r="M823" s="86" t="n"/>
      <c r="N823" s="35">
        <f>IF(F823="","",
MAX(0,
_xlfn.XLOOKUP(F823,purchase!F:F,purchase!N:N,"")
-
SUMIFS(L:L,F:F,F823)))</f>
        <v/>
      </c>
      <c r="O823" s="35">
        <f>IF(OR(L823="",M823=""),"",L823-M823)</f>
        <v/>
      </c>
      <c r="P823" s="89">
        <f>_xlfn.SINGLE(IF(F823="","",_xlfn.XLOOKUP(F823,purchase!F:F,purchase!O:O,"")))</f>
        <v/>
      </c>
      <c r="Q823" s="83">
        <f>IF(OR(L823="",M823=""),"",M823/L823)</f>
        <v/>
      </c>
      <c r="R823" s="91">
        <f>IF(OR(P823="",Q823=""),"",Q823-P823)</f>
        <v/>
      </c>
    </row>
    <row r="824">
      <c r="A824" s="25" t="n">
        <v>820</v>
      </c>
      <c r="B824" s="26">
        <f>IF(OR(C824="",F824=""),"",
"PRD-" &amp;
TEXT(DAY(C824),"00") &amp;
CHOOSE(MONTH(C824),"A","B","C","D","E","F","G","H","I","J","K","L") &amp;
TEXT(YEAR(C824),"00") &amp;
"-" &amp;
RIGHT(F824,4))</f>
        <v/>
      </c>
      <c r="C824" s="27" t="n"/>
      <c r="D824" s="26">
        <f>IF(F824="","",_xlfn.XLOOKUP(F824,purchase!F:F,purchase!B:B,""))</f>
        <v/>
      </c>
      <c r="E824" s="26">
        <f>IF(F824="","",_xlfn.XLOOKUP(F824,purchase!F:F,purchase!C:C,""))</f>
        <v/>
      </c>
      <c r="F824" s="4" t="n"/>
      <c r="G824" s="10">
        <f>IF(H824="NRFC","Natural Rubber Field Coagulam","")</f>
        <v/>
      </c>
      <c r="H824" s="10">
        <f>IF(F824="","",_xlfn.XLOOKUP(F824,purchase!F:F,purchase!E:E,""))</f>
        <v/>
      </c>
      <c r="I824" s="10">
        <f>IF(J824="ISNR20","Natural Rubber-TSNR (ISNR-20)","")</f>
        <v/>
      </c>
      <c r="J824" s="10">
        <f>IF(H824="NRFC","ISNR20","")</f>
        <v/>
      </c>
      <c r="K824" s="35">
        <f>_xlfn.SINGLE(IF(F824="","",_xlfn.XLOOKUP(F824,purchase!F:F,purchase!N:N,"")))</f>
        <v/>
      </c>
      <c r="L824" s="4" t="n"/>
      <c r="M824" s="86" t="n"/>
      <c r="N824" s="35">
        <f>IF(F824="","",
MAX(0,
_xlfn.XLOOKUP(F824,purchase!F:F,purchase!N:N,"")
-
SUMIFS(L:L,F:F,F824)))</f>
        <v/>
      </c>
      <c r="O824" s="35">
        <f>IF(OR(L824="",M824=""),"",L824-M824)</f>
        <v/>
      </c>
      <c r="P824" s="89">
        <f>_xlfn.SINGLE(IF(F824="","",_xlfn.XLOOKUP(F824,purchase!F:F,purchase!O:O,"")))</f>
        <v/>
      </c>
      <c r="Q824" s="83">
        <f>IF(OR(L824="",M824=""),"",M824/L824)</f>
        <v/>
      </c>
      <c r="R824" s="91">
        <f>IF(OR(P824="",Q824=""),"",Q824-P824)</f>
        <v/>
      </c>
    </row>
    <row r="825">
      <c r="A825" s="25" t="n">
        <v>821</v>
      </c>
      <c r="B825" s="26">
        <f>IF(OR(C825="",F825=""),"",
"PRD-" &amp;
TEXT(DAY(C825),"00") &amp;
CHOOSE(MONTH(C825),"A","B","C","D","E","F","G","H","I","J","K","L") &amp;
TEXT(YEAR(C825),"00") &amp;
"-" &amp;
RIGHT(F825,4))</f>
        <v/>
      </c>
      <c r="C825" s="27" t="n"/>
      <c r="D825" s="26">
        <f>IF(F825="","",_xlfn.XLOOKUP(F825,purchase!F:F,purchase!B:B,""))</f>
        <v/>
      </c>
      <c r="E825" s="26">
        <f>IF(F825="","",_xlfn.XLOOKUP(F825,purchase!F:F,purchase!C:C,""))</f>
        <v/>
      </c>
      <c r="F825" s="4" t="n"/>
      <c r="G825" s="10">
        <f>IF(H825="NRFC","Natural Rubber Field Coagulam","")</f>
        <v/>
      </c>
      <c r="H825" s="10">
        <f>IF(F825="","",_xlfn.XLOOKUP(F825,purchase!F:F,purchase!E:E,""))</f>
        <v/>
      </c>
      <c r="I825" s="10">
        <f>IF(J825="ISNR20","Natural Rubber-TSNR (ISNR-20)","")</f>
        <v/>
      </c>
      <c r="J825" s="10">
        <f>IF(H825="NRFC","ISNR20","")</f>
        <v/>
      </c>
      <c r="K825" s="35">
        <f>_xlfn.SINGLE(IF(F825="","",_xlfn.XLOOKUP(F825,purchase!F:F,purchase!N:N,"")))</f>
        <v/>
      </c>
      <c r="L825" s="4" t="n"/>
      <c r="M825" s="86" t="n"/>
      <c r="N825" s="35">
        <f>IF(F825="","",
MAX(0,
_xlfn.XLOOKUP(F825,purchase!F:F,purchase!N:N,"")
-
SUMIFS(L:L,F:F,F825)))</f>
        <v/>
      </c>
      <c r="O825" s="35">
        <f>IF(OR(L825="",M825=""),"",L825-M825)</f>
        <v/>
      </c>
      <c r="P825" s="89">
        <f>_xlfn.SINGLE(IF(F825="","",_xlfn.XLOOKUP(F825,purchase!F:F,purchase!O:O,"")))</f>
        <v/>
      </c>
      <c r="Q825" s="83">
        <f>IF(OR(L825="",M825=""),"",M825/L825)</f>
        <v/>
      </c>
      <c r="R825" s="91">
        <f>IF(OR(P825="",Q825=""),"",Q825-P825)</f>
        <v/>
      </c>
    </row>
    <row r="826">
      <c r="A826" s="25" t="n">
        <v>822</v>
      </c>
      <c r="B826" s="26">
        <f>IF(OR(C826="",F826=""),"",
"PRD-" &amp;
TEXT(DAY(C826),"00") &amp;
CHOOSE(MONTH(C826),"A","B","C","D","E","F","G","H","I","J","K","L") &amp;
TEXT(YEAR(C826),"00") &amp;
"-" &amp;
RIGHT(F826,4))</f>
        <v/>
      </c>
      <c r="C826" s="27" t="n"/>
      <c r="D826" s="26">
        <f>IF(F826="","",_xlfn.XLOOKUP(F826,purchase!F:F,purchase!B:B,""))</f>
        <v/>
      </c>
      <c r="E826" s="26">
        <f>IF(F826="","",_xlfn.XLOOKUP(F826,purchase!F:F,purchase!C:C,""))</f>
        <v/>
      </c>
      <c r="F826" s="4" t="n"/>
      <c r="G826" s="10">
        <f>IF(H826="NRFC","Natural Rubber Field Coagulam","")</f>
        <v/>
      </c>
      <c r="H826" s="10">
        <f>IF(F826="","",_xlfn.XLOOKUP(F826,purchase!F:F,purchase!E:E,""))</f>
        <v/>
      </c>
      <c r="I826" s="10">
        <f>IF(J826="ISNR20","Natural Rubber-TSNR (ISNR-20)","")</f>
        <v/>
      </c>
      <c r="J826" s="10">
        <f>IF(H826="NRFC","ISNR20","")</f>
        <v/>
      </c>
      <c r="K826" s="35">
        <f>_xlfn.SINGLE(IF(F826="","",_xlfn.XLOOKUP(F826,purchase!F:F,purchase!N:N,"")))</f>
        <v/>
      </c>
      <c r="L826" s="4" t="n"/>
      <c r="M826" s="86" t="n"/>
      <c r="N826" s="35">
        <f>IF(F826="","",
MAX(0,
_xlfn.XLOOKUP(F826,purchase!F:F,purchase!N:N,"")
-
SUMIFS(L:L,F:F,F826)))</f>
        <v/>
      </c>
      <c r="O826" s="35">
        <f>IF(OR(L826="",M826=""),"",L826-M826)</f>
        <v/>
      </c>
      <c r="P826" s="89">
        <f>_xlfn.SINGLE(IF(F826="","",_xlfn.XLOOKUP(F826,purchase!F:F,purchase!O:O,"")))</f>
        <v/>
      </c>
      <c r="Q826" s="83">
        <f>IF(OR(L826="",M826=""),"",M826/L826)</f>
        <v/>
      </c>
      <c r="R826" s="91">
        <f>IF(OR(P826="",Q826=""),"",Q826-P826)</f>
        <v/>
      </c>
    </row>
    <row r="827">
      <c r="A827" s="25" t="n">
        <v>823</v>
      </c>
      <c r="B827" s="26">
        <f>IF(OR(C827="",F827=""),"",
"PRD-" &amp;
TEXT(DAY(C827),"00") &amp;
CHOOSE(MONTH(C827),"A","B","C","D","E","F","G","H","I","J","K","L") &amp;
TEXT(YEAR(C827),"00") &amp;
"-" &amp;
RIGHT(F827,4))</f>
        <v/>
      </c>
      <c r="C827" s="27" t="n"/>
      <c r="D827" s="26">
        <f>IF(F827="","",_xlfn.XLOOKUP(F827,purchase!F:F,purchase!B:B,""))</f>
        <v/>
      </c>
      <c r="E827" s="26">
        <f>IF(F827="","",_xlfn.XLOOKUP(F827,purchase!F:F,purchase!C:C,""))</f>
        <v/>
      </c>
      <c r="F827" s="4" t="n"/>
      <c r="G827" s="10">
        <f>IF(H827="NRFC","Natural Rubber Field Coagulam","")</f>
        <v/>
      </c>
      <c r="H827" s="10">
        <f>IF(F827="","",_xlfn.XLOOKUP(F827,purchase!F:F,purchase!E:E,""))</f>
        <v/>
      </c>
      <c r="I827" s="10">
        <f>IF(J827="ISNR20","Natural Rubber-TSNR (ISNR-20)","")</f>
        <v/>
      </c>
      <c r="J827" s="10">
        <f>IF(H827="NRFC","ISNR20","")</f>
        <v/>
      </c>
      <c r="K827" s="35">
        <f>_xlfn.SINGLE(IF(F827="","",_xlfn.XLOOKUP(F827,purchase!F:F,purchase!N:N,"")))</f>
        <v/>
      </c>
      <c r="L827" s="4" t="n"/>
      <c r="M827" s="86" t="n"/>
      <c r="N827" s="35">
        <f>IF(F827="","",
MAX(0,
_xlfn.XLOOKUP(F827,purchase!F:F,purchase!N:N,"")
-
SUMIFS(L:L,F:F,F827)))</f>
        <v/>
      </c>
      <c r="O827" s="35">
        <f>IF(OR(L827="",M827=""),"",L827-M827)</f>
        <v/>
      </c>
      <c r="P827" s="89">
        <f>_xlfn.SINGLE(IF(F827="","",_xlfn.XLOOKUP(F827,purchase!F:F,purchase!O:O,"")))</f>
        <v/>
      </c>
      <c r="Q827" s="83">
        <f>IF(OR(L827="",M827=""),"",M827/L827)</f>
        <v/>
      </c>
      <c r="R827" s="91">
        <f>IF(OR(P827="",Q827=""),"",Q827-P827)</f>
        <v/>
      </c>
    </row>
    <row r="828">
      <c r="A828" s="25" t="n">
        <v>824</v>
      </c>
      <c r="B828" s="26">
        <f>IF(OR(C828="",F828=""),"",
"PRD-" &amp;
TEXT(DAY(C828),"00") &amp;
CHOOSE(MONTH(C828),"A","B","C","D","E","F","G","H","I","J","K","L") &amp;
TEXT(YEAR(C828),"00") &amp;
"-" &amp;
RIGHT(F828,4))</f>
        <v/>
      </c>
      <c r="C828" s="27" t="n"/>
      <c r="D828" s="26">
        <f>IF(F828="","",_xlfn.XLOOKUP(F828,purchase!F:F,purchase!B:B,""))</f>
        <v/>
      </c>
      <c r="E828" s="26">
        <f>IF(F828="","",_xlfn.XLOOKUP(F828,purchase!F:F,purchase!C:C,""))</f>
        <v/>
      </c>
      <c r="F828" s="4" t="n"/>
      <c r="G828" s="10">
        <f>IF(H828="NRFC","Natural Rubber Field Coagulam","")</f>
        <v/>
      </c>
      <c r="H828" s="10">
        <f>IF(F828="","",_xlfn.XLOOKUP(F828,purchase!F:F,purchase!E:E,""))</f>
        <v/>
      </c>
      <c r="I828" s="10">
        <f>IF(J828="ISNR20","Natural Rubber-TSNR (ISNR-20)","")</f>
        <v/>
      </c>
      <c r="J828" s="10">
        <f>IF(H828="NRFC","ISNR20","")</f>
        <v/>
      </c>
      <c r="K828" s="35">
        <f>_xlfn.SINGLE(IF(F828="","",_xlfn.XLOOKUP(F828,purchase!F:F,purchase!N:N,"")))</f>
        <v/>
      </c>
      <c r="L828" s="4" t="n"/>
      <c r="M828" s="86" t="n"/>
      <c r="N828" s="35">
        <f>IF(F828="","",
MAX(0,
_xlfn.XLOOKUP(F828,purchase!F:F,purchase!N:N,"")
-
SUMIFS(L:L,F:F,F828)))</f>
        <v/>
      </c>
      <c r="O828" s="35">
        <f>IF(OR(L828="",M828=""),"",L828-M828)</f>
        <v/>
      </c>
      <c r="P828" s="89">
        <f>_xlfn.SINGLE(IF(F828="","",_xlfn.XLOOKUP(F828,purchase!F:F,purchase!O:O,"")))</f>
        <v/>
      </c>
      <c r="Q828" s="83">
        <f>IF(OR(L828="",M828=""),"",M828/L828)</f>
        <v/>
      </c>
      <c r="R828" s="91">
        <f>IF(OR(P828="",Q828=""),"",Q828-P828)</f>
        <v/>
      </c>
    </row>
    <row r="829">
      <c r="A829" s="25" t="n">
        <v>825</v>
      </c>
      <c r="B829" s="26">
        <f>IF(OR(C829="",F829=""),"",
"PRD-" &amp;
TEXT(DAY(C829),"00") &amp;
CHOOSE(MONTH(C829),"A","B","C","D","E","F","G","H","I","J","K","L") &amp;
TEXT(YEAR(C829),"00") &amp;
"-" &amp;
RIGHT(F829,4))</f>
        <v/>
      </c>
      <c r="C829" s="27" t="n"/>
      <c r="D829" s="26">
        <f>IF(F829="","",_xlfn.XLOOKUP(F829,purchase!F:F,purchase!B:B,""))</f>
        <v/>
      </c>
      <c r="E829" s="26">
        <f>IF(F829="","",_xlfn.XLOOKUP(F829,purchase!F:F,purchase!C:C,""))</f>
        <v/>
      </c>
      <c r="F829" s="4" t="n"/>
      <c r="G829" s="10">
        <f>IF(H829="NRFC","Natural Rubber Field Coagulam","")</f>
        <v/>
      </c>
      <c r="H829" s="10">
        <f>IF(F829="","",_xlfn.XLOOKUP(F829,purchase!F:F,purchase!E:E,""))</f>
        <v/>
      </c>
      <c r="I829" s="10">
        <f>IF(J829="ISNR20","Natural Rubber-TSNR (ISNR-20)","")</f>
        <v/>
      </c>
      <c r="J829" s="10">
        <f>IF(H829="NRFC","ISNR20","")</f>
        <v/>
      </c>
      <c r="K829" s="35">
        <f>_xlfn.SINGLE(IF(F829="","",_xlfn.XLOOKUP(F829,purchase!F:F,purchase!N:N,"")))</f>
        <v/>
      </c>
      <c r="L829" s="4" t="n"/>
      <c r="M829" s="86" t="n"/>
      <c r="N829" s="35">
        <f>IF(F829="","",
MAX(0,
_xlfn.XLOOKUP(F829,purchase!F:F,purchase!N:N,"")
-
SUMIFS(L:L,F:F,F829)))</f>
        <v/>
      </c>
      <c r="O829" s="35">
        <f>IF(OR(L829="",M829=""),"",L829-M829)</f>
        <v/>
      </c>
      <c r="P829" s="89">
        <f>_xlfn.SINGLE(IF(F829="","",_xlfn.XLOOKUP(F829,purchase!F:F,purchase!O:O,"")))</f>
        <v/>
      </c>
      <c r="Q829" s="83">
        <f>IF(OR(L829="",M829=""),"",M829/L829)</f>
        <v/>
      </c>
      <c r="R829" s="91">
        <f>IF(OR(P829="",Q829=""),"",Q829-P829)</f>
        <v/>
      </c>
    </row>
    <row r="830">
      <c r="A830" s="25" t="n">
        <v>826</v>
      </c>
      <c r="B830" s="26">
        <f>IF(OR(C830="",F830=""),"",
"PRD-" &amp;
TEXT(DAY(C830),"00") &amp;
CHOOSE(MONTH(C830),"A","B","C","D","E","F","G","H","I","J","K","L") &amp;
TEXT(YEAR(C830),"00") &amp;
"-" &amp;
RIGHT(F830,4))</f>
        <v/>
      </c>
      <c r="C830" s="27" t="n"/>
      <c r="D830" s="26">
        <f>IF(F830="","",_xlfn.XLOOKUP(F830,purchase!F:F,purchase!B:B,""))</f>
        <v/>
      </c>
      <c r="E830" s="26">
        <f>IF(F830="","",_xlfn.XLOOKUP(F830,purchase!F:F,purchase!C:C,""))</f>
        <v/>
      </c>
      <c r="F830" s="4" t="n"/>
      <c r="G830" s="10">
        <f>IF(H830="NRFC","Natural Rubber Field Coagulam","")</f>
        <v/>
      </c>
      <c r="H830" s="10">
        <f>IF(F830="","",_xlfn.XLOOKUP(F830,purchase!F:F,purchase!E:E,""))</f>
        <v/>
      </c>
      <c r="I830" s="10">
        <f>IF(J830="ISNR20","Natural Rubber-TSNR (ISNR-20)","")</f>
        <v/>
      </c>
      <c r="J830" s="10">
        <f>IF(H830="NRFC","ISNR20","")</f>
        <v/>
      </c>
      <c r="K830" s="35">
        <f>_xlfn.SINGLE(IF(F830="","",_xlfn.XLOOKUP(F830,purchase!F:F,purchase!N:N,"")))</f>
        <v/>
      </c>
      <c r="L830" s="4" t="n"/>
      <c r="M830" s="86" t="n"/>
      <c r="N830" s="35">
        <f>IF(F830="","",
MAX(0,
_xlfn.XLOOKUP(F830,purchase!F:F,purchase!N:N,"")
-
SUMIFS(L:L,F:F,F830)))</f>
        <v/>
      </c>
      <c r="O830" s="35">
        <f>IF(OR(L830="",M830=""),"",L830-M830)</f>
        <v/>
      </c>
      <c r="P830" s="89">
        <f>_xlfn.SINGLE(IF(F830="","",_xlfn.XLOOKUP(F830,purchase!F:F,purchase!O:O,"")))</f>
        <v/>
      </c>
      <c r="Q830" s="83">
        <f>IF(OR(L830="",M830=""),"",M830/L830)</f>
        <v/>
      </c>
      <c r="R830" s="91">
        <f>IF(OR(P830="",Q830=""),"",Q830-P830)</f>
        <v/>
      </c>
    </row>
    <row r="831">
      <c r="A831" s="25" t="n">
        <v>827</v>
      </c>
      <c r="B831" s="26">
        <f>IF(OR(C831="",F831=""),"",
"PRD-" &amp;
TEXT(DAY(C831),"00") &amp;
CHOOSE(MONTH(C831),"A","B","C","D","E","F","G","H","I","J","K","L") &amp;
TEXT(YEAR(C831),"00") &amp;
"-" &amp;
RIGHT(F831,4))</f>
        <v/>
      </c>
      <c r="C831" s="27" t="n"/>
      <c r="D831" s="26">
        <f>IF(F831="","",_xlfn.XLOOKUP(F831,purchase!F:F,purchase!B:B,""))</f>
        <v/>
      </c>
      <c r="E831" s="26">
        <f>IF(F831="","",_xlfn.XLOOKUP(F831,purchase!F:F,purchase!C:C,""))</f>
        <v/>
      </c>
      <c r="F831" s="4" t="n"/>
      <c r="G831" s="10">
        <f>IF(H831="NRFC","Natural Rubber Field Coagulam","")</f>
        <v/>
      </c>
      <c r="H831" s="10">
        <f>IF(F831="","",_xlfn.XLOOKUP(F831,purchase!F:F,purchase!E:E,""))</f>
        <v/>
      </c>
      <c r="I831" s="10">
        <f>IF(J831="ISNR20","Natural Rubber-TSNR (ISNR-20)","")</f>
        <v/>
      </c>
      <c r="J831" s="10">
        <f>IF(H831="NRFC","ISNR20","")</f>
        <v/>
      </c>
      <c r="K831" s="35">
        <f>_xlfn.SINGLE(IF(F831="","",_xlfn.XLOOKUP(F831,purchase!F:F,purchase!N:N,"")))</f>
        <v/>
      </c>
      <c r="L831" s="4" t="n"/>
      <c r="M831" s="86" t="n"/>
      <c r="N831" s="35">
        <f>IF(F831="","",
MAX(0,
_xlfn.XLOOKUP(F831,purchase!F:F,purchase!N:N,"")
-
SUMIFS(L:L,F:F,F831)))</f>
        <v/>
      </c>
      <c r="O831" s="35">
        <f>IF(OR(L831="",M831=""),"",L831-M831)</f>
        <v/>
      </c>
      <c r="P831" s="89">
        <f>_xlfn.SINGLE(IF(F831="","",_xlfn.XLOOKUP(F831,purchase!F:F,purchase!O:O,"")))</f>
        <v/>
      </c>
      <c r="Q831" s="83">
        <f>IF(OR(L831="",M831=""),"",M831/L831)</f>
        <v/>
      </c>
      <c r="R831" s="91">
        <f>IF(OR(P831="",Q831=""),"",Q831-P831)</f>
        <v/>
      </c>
    </row>
    <row r="832">
      <c r="A832" s="25" t="n">
        <v>828</v>
      </c>
      <c r="B832" s="26">
        <f>IF(OR(C832="",F832=""),"",
"PRD-" &amp;
TEXT(DAY(C832),"00") &amp;
CHOOSE(MONTH(C832),"A","B","C","D","E","F","G","H","I","J","K","L") &amp;
TEXT(YEAR(C832),"00") &amp;
"-" &amp;
RIGHT(F832,4))</f>
        <v/>
      </c>
      <c r="C832" s="27" t="n"/>
      <c r="D832" s="26">
        <f>IF(F832="","",_xlfn.XLOOKUP(F832,purchase!F:F,purchase!B:B,""))</f>
        <v/>
      </c>
      <c r="E832" s="26">
        <f>IF(F832="","",_xlfn.XLOOKUP(F832,purchase!F:F,purchase!C:C,""))</f>
        <v/>
      </c>
      <c r="F832" s="4" t="n"/>
      <c r="G832" s="10">
        <f>IF(H832="NRFC","Natural Rubber Field Coagulam","")</f>
        <v/>
      </c>
      <c r="H832" s="10">
        <f>IF(F832="","",_xlfn.XLOOKUP(F832,purchase!F:F,purchase!E:E,""))</f>
        <v/>
      </c>
      <c r="I832" s="10">
        <f>IF(J832="ISNR20","Natural Rubber-TSNR (ISNR-20)","")</f>
        <v/>
      </c>
      <c r="J832" s="10">
        <f>IF(H832="NRFC","ISNR20","")</f>
        <v/>
      </c>
      <c r="K832" s="35">
        <f>_xlfn.SINGLE(IF(F832="","",_xlfn.XLOOKUP(F832,purchase!F:F,purchase!N:N,"")))</f>
        <v/>
      </c>
      <c r="L832" s="4" t="n"/>
      <c r="M832" s="86" t="n"/>
      <c r="N832" s="35">
        <f>IF(F832="","",
MAX(0,
_xlfn.XLOOKUP(F832,purchase!F:F,purchase!N:N,"")
-
SUMIFS(L:L,F:F,F832)))</f>
        <v/>
      </c>
      <c r="O832" s="35">
        <f>IF(OR(L832="",M832=""),"",L832-M832)</f>
        <v/>
      </c>
      <c r="P832" s="89">
        <f>_xlfn.SINGLE(IF(F832="","",_xlfn.XLOOKUP(F832,purchase!F:F,purchase!O:O,"")))</f>
        <v/>
      </c>
      <c r="Q832" s="83">
        <f>IF(OR(L832="",M832=""),"",M832/L832)</f>
        <v/>
      </c>
      <c r="R832" s="91">
        <f>IF(OR(P832="",Q832=""),"",Q832-P832)</f>
        <v/>
      </c>
    </row>
    <row r="833">
      <c r="A833" s="25" t="n">
        <v>829</v>
      </c>
      <c r="B833" s="26">
        <f>IF(OR(C833="",F833=""),"",
"PRD-" &amp;
TEXT(DAY(C833),"00") &amp;
CHOOSE(MONTH(C833),"A","B","C","D","E","F","G","H","I","J","K","L") &amp;
TEXT(YEAR(C833),"00") &amp;
"-" &amp;
RIGHT(F833,4))</f>
        <v/>
      </c>
      <c r="C833" s="27" t="n"/>
      <c r="D833" s="26">
        <f>IF(F833="","",_xlfn.XLOOKUP(F833,purchase!F:F,purchase!B:B,""))</f>
        <v/>
      </c>
      <c r="E833" s="26">
        <f>IF(F833="","",_xlfn.XLOOKUP(F833,purchase!F:F,purchase!C:C,""))</f>
        <v/>
      </c>
      <c r="F833" s="4" t="n"/>
      <c r="G833" s="10">
        <f>IF(H833="NRFC","Natural Rubber Field Coagulam","")</f>
        <v/>
      </c>
      <c r="H833" s="10">
        <f>IF(F833="","",_xlfn.XLOOKUP(F833,purchase!F:F,purchase!E:E,""))</f>
        <v/>
      </c>
      <c r="I833" s="10">
        <f>IF(J833="ISNR20","Natural Rubber-TSNR (ISNR-20)","")</f>
        <v/>
      </c>
      <c r="J833" s="10">
        <f>IF(H833="NRFC","ISNR20","")</f>
        <v/>
      </c>
      <c r="K833" s="35">
        <f>_xlfn.SINGLE(IF(F833="","",_xlfn.XLOOKUP(F833,purchase!F:F,purchase!N:N,"")))</f>
        <v/>
      </c>
      <c r="L833" s="4" t="n"/>
      <c r="M833" s="86" t="n"/>
      <c r="N833" s="35">
        <f>IF(F833="","",
MAX(0,
_xlfn.XLOOKUP(F833,purchase!F:F,purchase!N:N,"")
-
SUMIFS(L:L,F:F,F833)))</f>
        <v/>
      </c>
      <c r="O833" s="35">
        <f>IF(OR(L833="",M833=""),"",L833-M833)</f>
        <v/>
      </c>
      <c r="P833" s="89">
        <f>_xlfn.SINGLE(IF(F833="","",_xlfn.XLOOKUP(F833,purchase!F:F,purchase!O:O,"")))</f>
        <v/>
      </c>
      <c r="Q833" s="83">
        <f>IF(OR(L833="",M833=""),"",M833/L833)</f>
        <v/>
      </c>
      <c r="R833" s="91">
        <f>IF(OR(P833="",Q833=""),"",Q833-P833)</f>
        <v/>
      </c>
    </row>
    <row r="834">
      <c r="A834" s="25" t="n">
        <v>830</v>
      </c>
      <c r="B834" s="26">
        <f>IF(OR(C834="",F834=""),"",
"PRD-" &amp;
TEXT(DAY(C834),"00") &amp;
CHOOSE(MONTH(C834),"A","B","C","D","E","F","G","H","I","J","K","L") &amp;
TEXT(YEAR(C834),"00") &amp;
"-" &amp;
RIGHT(F834,4))</f>
        <v/>
      </c>
      <c r="C834" s="27" t="n"/>
      <c r="D834" s="26">
        <f>IF(F834="","",_xlfn.XLOOKUP(F834,purchase!F:F,purchase!B:B,""))</f>
        <v/>
      </c>
      <c r="E834" s="26">
        <f>IF(F834="","",_xlfn.XLOOKUP(F834,purchase!F:F,purchase!C:C,""))</f>
        <v/>
      </c>
      <c r="F834" s="4" t="n"/>
      <c r="G834" s="10">
        <f>IF(H834="NRFC","Natural Rubber Field Coagulam","")</f>
        <v/>
      </c>
      <c r="H834" s="10">
        <f>IF(F834="","",_xlfn.XLOOKUP(F834,purchase!F:F,purchase!E:E,""))</f>
        <v/>
      </c>
      <c r="I834" s="10">
        <f>IF(J834="ISNR20","Natural Rubber-TSNR (ISNR-20)","")</f>
        <v/>
      </c>
      <c r="J834" s="10">
        <f>IF(H834="NRFC","ISNR20","")</f>
        <v/>
      </c>
      <c r="K834" s="35">
        <f>_xlfn.SINGLE(IF(F834="","",_xlfn.XLOOKUP(F834,purchase!F:F,purchase!N:N,"")))</f>
        <v/>
      </c>
      <c r="L834" s="4" t="n"/>
      <c r="M834" s="86" t="n"/>
      <c r="N834" s="35">
        <f>IF(F834="","",
MAX(0,
_xlfn.XLOOKUP(F834,purchase!F:F,purchase!N:N,"")
-
SUMIFS(L:L,F:F,F834)))</f>
        <v/>
      </c>
      <c r="O834" s="35">
        <f>IF(OR(L834="",M834=""),"",L834-M834)</f>
        <v/>
      </c>
      <c r="P834" s="89">
        <f>_xlfn.SINGLE(IF(F834="","",_xlfn.XLOOKUP(F834,purchase!F:F,purchase!O:O,"")))</f>
        <v/>
      </c>
      <c r="Q834" s="83">
        <f>IF(OR(L834="",M834=""),"",M834/L834)</f>
        <v/>
      </c>
      <c r="R834" s="91">
        <f>IF(OR(P834="",Q834=""),"",Q834-P834)</f>
        <v/>
      </c>
    </row>
    <row r="835">
      <c r="A835" s="25" t="n">
        <v>831</v>
      </c>
      <c r="B835" s="26">
        <f>IF(OR(C835="",F835=""),"",
"PRD-" &amp;
TEXT(DAY(C835),"00") &amp;
CHOOSE(MONTH(C835),"A","B","C","D","E","F","G","H","I","J","K","L") &amp;
TEXT(YEAR(C835),"00") &amp;
"-" &amp;
RIGHT(F835,4))</f>
        <v/>
      </c>
      <c r="C835" s="27" t="n"/>
      <c r="D835" s="26">
        <f>IF(F835="","",_xlfn.XLOOKUP(F835,purchase!F:F,purchase!B:B,""))</f>
        <v/>
      </c>
      <c r="E835" s="26">
        <f>IF(F835="","",_xlfn.XLOOKUP(F835,purchase!F:F,purchase!C:C,""))</f>
        <v/>
      </c>
      <c r="F835" s="4" t="n"/>
      <c r="G835" s="10">
        <f>IF(H835="NRFC","Natural Rubber Field Coagulam","")</f>
        <v/>
      </c>
      <c r="H835" s="10">
        <f>IF(F835="","",_xlfn.XLOOKUP(F835,purchase!F:F,purchase!E:E,""))</f>
        <v/>
      </c>
      <c r="I835" s="10">
        <f>IF(J835="ISNR20","Natural Rubber-TSNR (ISNR-20)","")</f>
        <v/>
      </c>
      <c r="J835" s="10">
        <f>IF(H835="NRFC","ISNR20","")</f>
        <v/>
      </c>
      <c r="K835" s="35">
        <f>_xlfn.SINGLE(IF(F835="","",_xlfn.XLOOKUP(F835,purchase!F:F,purchase!N:N,"")))</f>
        <v/>
      </c>
      <c r="L835" s="4" t="n"/>
      <c r="M835" s="86" t="n"/>
      <c r="N835" s="35">
        <f>IF(F835="","",
MAX(0,
_xlfn.XLOOKUP(F835,purchase!F:F,purchase!N:N,"")
-
SUMIFS(L:L,F:F,F835)))</f>
        <v/>
      </c>
      <c r="O835" s="35">
        <f>IF(OR(L835="",M835=""),"",L835-M835)</f>
        <v/>
      </c>
      <c r="P835" s="89">
        <f>_xlfn.SINGLE(IF(F835="","",_xlfn.XLOOKUP(F835,purchase!F:F,purchase!O:O,"")))</f>
        <v/>
      </c>
      <c r="Q835" s="83">
        <f>IF(OR(L835="",M835=""),"",M835/L835)</f>
        <v/>
      </c>
      <c r="R835" s="91">
        <f>IF(OR(P835="",Q835=""),"",Q835-P835)</f>
        <v/>
      </c>
    </row>
    <row r="836">
      <c r="A836" s="25" t="n">
        <v>832</v>
      </c>
      <c r="B836" s="26">
        <f>IF(OR(C836="",F836=""),"",
"PRD-" &amp;
TEXT(DAY(C836),"00") &amp;
CHOOSE(MONTH(C836),"A","B","C","D","E","F","G","H","I","J","K","L") &amp;
TEXT(YEAR(C836),"00") &amp;
"-" &amp;
RIGHT(F836,4))</f>
        <v/>
      </c>
      <c r="C836" s="27" t="n"/>
      <c r="D836" s="26">
        <f>IF(F836="","",_xlfn.XLOOKUP(F836,purchase!F:F,purchase!B:B,""))</f>
        <v/>
      </c>
      <c r="E836" s="26">
        <f>IF(F836="","",_xlfn.XLOOKUP(F836,purchase!F:F,purchase!C:C,""))</f>
        <v/>
      </c>
      <c r="F836" s="4" t="n"/>
      <c r="G836" s="10">
        <f>IF(H836="NRFC","Natural Rubber Field Coagulam","")</f>
        <v/>
      </c>
      <c r="H836" s="10">
        <f>IF(F836="","",_xlfn.XLOOKUP(F836,purchase!F:F,purchase!E:E,""))</f>
        <v/>
      </c>
      <c r="I836" s="10">
        <f>IF(J836="ISNR20","Natural Rubber-TSNR (ISNR-20)","")</f>
        <v/>
      </c>
      <c r="J836" s="10">
        <f>IF(H836="NRFC","ISNR20","")</f>
        <v/>
      </c>
      <c r="K836" s="35">
        <f>_xlfn.SINGLE(IF(F836="","",_xlfn.XLOOKUP(F836,purchase!F:F,purchase!N:N,"")))</f>
        <v/>
      </c>
      <c r="L836" s="4" t="n"/>
      <c r="M836" s="86" t="n"/>
      <c r="N836" s="35">
        <f>IF(F836="","",
MAX(0,
_xlfn.XLOOKUP(F836,purchase!F:F,purchase!N:N,"")
-
SUMIFS(L:L,F:F,F836)))</f>
        <v/>
      </c>
      <c r="O836" s="35">
        <f>IF(OR(L836="",M836=""),"",L836-M836)</f>
        <v/>
      </c>
      <c r="P836" s="89">
        <f>_xlfn.SINGLE(IF(F836="","",_xlfn.XLOOKUP(F836,purchase!F:F,purchase!O:O,"")))</f>
        <v/>
      </c>
      <c r="Q836" s="83">
        <f>IF(OR(L836="",M836=""),"",M836/L836)</f>
        <v/>
      </c>
      <c r="R836" s="91">
        <f>IF(OR(P836="",Q836=""),"",Q836-P836)</f>
        <v/>
      </c>
    </row>
    <row r="837">
      <c r="A837" s="25" t="n">
        <v>833</v>
      </c>
      <c r="B837" s="26">
        <f>IF(OR(C837="",F837=""),"",
"PRD-" &amp;
TEXT(DAY(C837),"00") &amp;
CHOOSE(MONTH(C837),"A","B","C","D","E","F","G","H","I","J","K","L") &amp;
TEXT(YEAR(C837),"00") &amp;
"-" &amp;
RIGHT(F837,4))</f>
        <v/>
      </c>
      <c r="C837" s="27" t="n"/>
      <c r="D837" s="26">
        <f>IF(F837="","",_xlfn.XLOOKUP(F837,purchase!F:F,purchase!B:B,""))</f>
        <v/>
      </c>
      <c r="E837" s="26">
        <f>IF(F837="","",_xlfn.XLOOKUP(F837,purchase!F:F,purchase!C:C,""))</f>
        <v/>
      </c>
      <c r="F837" s="4" t="n"/>
      <c r="G837" s="10">
        <f>IF(H837="NRFC","Natural Rubber Field Coagulam","")</f>
        <v/>
      </c>
      <c r="H837" s="10">
        <f>IF(F837="","",_xlfn.XLOOKUP(F837,purchase!F:F,purchase!E:E,""))</f>
        <v/>
      </c>
      <c r="I837" s="10">
        <f>IF(J837="ISNR20","Natural Rubber-TSNR (ISNR-20)","")</f>
        <v/>
      </c>
      <c r="J837" s="10">
        <f>IF(H837="NRFC","ISNR20","")</f>
        <v/>
      </c>
      <c r="K837" s="35">
        <f>_xlfn.SINGLE(IF(F837="","",_xlfn.XLOOKUP(F837,purchase!F:F,purchase!N:N,"")))</f>
        <v/>
      </c>
      <c r="L837" s="4" t="n"/>
      <c r="M837" s="86" t="n"/>
      <c r="N837" s="35">
        <f>IF(F837="","",
MAX(0,
_xlfn.XLOOKUP(F837,purchase!F:F,purchase!N:N,"")
-
SUMIFS(L:L,F:F,F837)))</f>
        <v/>
      </c>
      <c r="O837" s="35">
        <f>IF(OR(L837="",M837=""),"",L837-M837)</f>
        <v/>
      </c>
      <c r="P837" s="89">
        <f>_xlfn.SINGLE(IF(F837="","",_xlfn.XLOOKUP(F837,purchase!F:F,purchase!O:O,"")))</f>
        <v/>
      </c>
      <c r="Q837" s="83">
        <f>IF(OR(L837="",M837=""),"",M837/L837)</f>
        <v/>
      </c>
      <c r="R837" s="91">
        <f>IF(OR(P837="",Q837=""),"",Q837-P837)</f>
        <v/>
      </c>
    </row>
    <row r="838">
      <c r="A838" s="25" t="n">
        <v>834</v>
      </c>
      <c r="B838" s="26">
        <f>IF(OR(C838="",F838=""),"",
"PRD-" &amp;
TEXT(DAY(C838),"00") &amp;
CHOOSE(MONTH(C838),"A","B","C","D","E","F","G","H","I","J","K","L") &amp;
TEXT(YEAR(C838),"00") &amp;
"-" &amp;
RIGHT(F838,4))</f>
        <v/>
      </c>
      <c r="C838" s="27" t="n"/>
      <c r="D838" s="26">
        <f>IF(F838="","",_xlfn.XLOOKUP(F838,purchase!F:F,purchase!B:B,""))</f>
        <v/>
      </c>
      <c r="E838" s="26">
        <f>IF(F838="","",_xlfn.XLOOKUP(F838,purchase!F:F,purchase!C:C,""))</f>
        <v/>
      </c>
      <c r="F838" s="4" t="n"/>
      <c r="G838" s="10">
        <f>IF(H838="NRFC","Natural Rubber Field Coagulam","")</f>
        <v/>
      </c>
      <c r="H838" s="10">
        <f>IF(F838="","",_xlfn.XLOOKUP(F838,purchase!F:F,purchase!E:E,""))</f>
        <v/>
      </c>
      <c r="I838" s="10">
        <f>IF(J838="ISNR20","Natural Rubber-TSNR (ISNR-20)","")</f>
        <v/>
      </c>
      <c r="J838" s="10">
        <f>IF(H838="NRFC","ISNR20","")</f>
        <v/>
      </c>
      <c r="K838" s="35">
        <f>_xlfn.SINGLE(IF(F838="","",_xlfn.XLOOKUP(F838,purchase!F:F,purchase!N:N,"")))</f>
        <v/>
      </c>
      <c r="L838" s="4" t="n"/>
      <c r="M838" s="86" t="n"/>
      <c r="N838" s="35">
        <f>IF(F838="","",
MAX(0,
_xlfn.XLOOKUP(F838,purchase!F:F,purchase!N:N,"")
-
SUMIFS(L:L,F:F,F838)))</f>
        <v/>
      </c>
      <c r="O838" s="35">
        <f>IF(OR(L838="",M838=""),"",L838-M838)</f>
        <v/>
      </c>
      <c r="P838" s="89">
        <f>_xlfn.SINGLE(IF(F838="","",_xlfn.XLOOKUP(F838,purchase!F:F,purchase!O:O,"")))</f>
        <v/>
      </c>
      <c r="Q838" s="83">
        <f>IF(OR(L838="",M838=""),"",M838/L838)</f>
        <v/>
      </c>
      <c r="R838" s="91">
        <f>IF(OR(P838="",Q838=""),"",Q838-P838)</f>
        <v/>
      </c>
    </row>
    <row r="839">
      <c r="A839" s="25" t="n">
        <v>835</v>
      </c>
      <c r="B839" s="26">
        <f>IF(OR(C839="",F839=""),"",
"PRD-" &amp;
TEXT(DAY(C839),"00") &amp;
CHOOSE(MONTH(C839),"A","B","C","D","E","F","G","H","I","J","K","L") &amp;
TEXT(YEAR(C839),"00") &amp;
"-" &amp;
RIGHT(F839,4))</f>
        <v/>
      </c>
      <c r="C839" s="27" t="n"/>
      <c r="D839" s="26">
        <f>IF(F839="","",_xlfn.XLOOKUP(F839,purchase!F:F,purchase!B:B,""))</f>
        <v/>
      </c>
      <c r="E839" s="26">
        <f>IF(F839="","",_xlfn.XLOOKUP(F839,purchase!F:F,purchase!C:C,""))</f>
        <v/>
      </c>
      <c r="F839" s="4" t="n"/>
      <c r="G839" s="10">
        <f>IF(H839="NRFC","Natural Rubber Field Coagulam","")</f>
        <v/>
      </c>
      <c r="H839" s="10">
        <f>IF(F839="","",_xlfn.XLOOKUP(F839,purchase!F:F,purchase!E:E,""))</f>
        <v/>
      </c>
      <c r="I839" s="10">
        <f>IF(J839="ISNR20","Natural Rubber-TSNR (ISNR-20)","")</f>
        <v/>
      </c>
      <c r="J839" s="10">
        <f>IF(H839="NRFC","ISNR20","")</f>
        <v/>
      </c>
      <c r="K839" s="35">
        <f>_xlfn.SINGLE(IF(F839="","",_xlfn.XLOOKUP(F839,purchase!F:F,purchase!N:N,"")))</f>
        <v/>
      </c>
      <c r="L839" s="4" t="n"/>
      <c r="M839" s="86" t="n"/>
      <c r="N839" s="35">
        <f>IF(F839="","",
MAX(0,
_xlfn.XLOOKUP(F839,purchase!F:F,purchase!N:N,"")
-
SUMIFS(L:L,F:F,F839)))</f>
        <v/>
      </c>
      <c r="O839" s="35">
        <f>IF(OR(L839="",M839=""),"",L839-M839)</f>
        <v/>
      </c>
      <c r="P839" s="89">
        <f>_xlfn.SINGLE(IF(F839="","",_xlfn.XLOOKUP(F839,purchase!F:F,purchase!O:O,"")))</f>
        <v/>
      </c>
      <c r="Q839" s="83">
        <f>IF(OR(L839="",M839=""),"",M839/L839)</f>
        <v/>
      </c>
      <c r="R839" s="91">
        <f>IF(OR(P839="",Q839=""),"",Q839-P839)</f>
        <v/>
      </c>
    </row>
    <row r="840">
      <c r="A840" s="25" t="n">
        <v>836</v>
      </c>
      <c r="B840" s="26">
        <f>IF(OR(C840="",F840=""),"",
"PRD-" &amp;
TEXT(DAY(C840),"00") &amp;
CHOOSE(MONTH(C840),"A","B","C","D","E","F","G","H","I","J","K","L") &amp;
TEXT(YEAR(C840),"00") &amp;
"-" &amp;
RIGHT(F840,4))</f>
        <v/>
      </c>
      <c r="C840" s="27" t="n"/>
      <c r="D840" s="26">
        <f>IF(F840="","",_xlfn.XLOOKUP(F840,purchase!F:F,purchase!B:B,""))</f>
        <v/>
      </c>
      <c r="E840" s="26">
        <f>IF(F840="","",_xlfn.XLOOKUP(F840,purchase!F:F,purchase!C:C,""))</f>
        <v/>
      </c>
      <c r="F840" s="4" t="n"/>
      <c r="G840" s="10">
        <f>IF(H840="NRFC","Natural Rubber Field Coagulam","")</f>
        <v/>
      </c>
      <c r="H840" s="10">
        <f>IF(F840="","",_xlfn.XLOOKUP(F840,purchase!F:F,purchase!E:E,""))</f>
        <v/>
      </c>
      <c r="I840" s="10">
        <f>IF(J840="ISNR20","Natural Rubber-TSNR (ISNR-20)","")</f>
        <v/>
      </c>
      <c r="J840" s="10">
        <f>IF(H840="NRFC","ISNR20","")</f>
        <v/>
      </c>
      <c r="K840" s="35">
        <f>_xlfn.SINGLE(IF(F840="","",_xlfn.XLOOKUP(F840,purchase!F:F,purchase!N:N,"")))</f>
        <v/>
      </c>
      <c r="L840" s="4" t="n"/>
      <c r="M840" s="86" t="n"/>
      <c r="N840" s="35">
        <f>IF(F840="","",
MAX(0,
_xlfn.XLOOKUP(F840,purchase!F:F,purchase!N:N,"")
-
SUMIFS(L:L,F:F,F840)))</f>
        <v/>
      </c>
      <c r="O840" s="35">
        <f>IF(OR(L840="",M840=""),"",L840-M840)</f>
        <v/>
      </c>
      <c r="P840" s="89">
        <f>_xlfn.SINGLE(IF(F840="","",_xlfn.XLOOKUP(F840,purchase!F:F,purchase!O:O,"")))</f>
        <v/>
      </c>
      <c r="Q840" s="83">
        <f>IF(OR(L840="",M840=""),"",M840/L840)</f>
        <v/>
      </c>
      <c r="R840" s="91">
        <f>IF(OR(P840="",Q840=""),"",Q840-P840)</f>
        <v/>
      </c>
    </row>
    <row r="841">
      <c r="A841" s="25" t="n">
        <v>837</v>
      </c>
      <c r="B841" s="26">
        <f>IF(OR(C841="",F841=""),"",
"PRD-" &amp;
TEXT(DAY(C841),"00") &amp;
CHOOSE(MONTH(C841),"A","B","C","D","E","F","G","H","I","J","K","L") &amp;
TEXT(YEAR(C841),"00") &amp;
"-" &amp;
RIGHT(F841,4))</f>
        <v/>
      </c>
      <c r="C841" s="27" t="n"/>
      <c r="D841" s="26">
        <f>IF(F841="","",_xlfn.XLOOKUP(F841,purchase!F:F,purchase!B:B,""))</f>
        <v/>
      </c>
      <c r="E841" s="26">
        <f>IF(F841="","",_xlfn.XLOOKUP(F841,purchase!F:F,purchase!C:C,""))</f>
        <v/>
      </c>
      <c r="F841" s="4" t="n"/>
      <c r="G841" s="10">
        <f>IF(H841="NRFC","Natural Rubber Field Coagulam","")</f>
        <v/>
      </c>
      <c r="H841" s="10">
        <f>IF(F841="","",_xlfn.XLOOKUP(F841,purchase!F:F,purchase!E:E,""))</f>
        <v/>
      </c>
      <c r="I841" s="10">
        <f>IF(J841="ISNR20","Natural Rubber-TSNR (ISNR-20)","")</f>
        <v/>
      </c>
      <c r="J841" s="10">
        <f>IF(H841="NRFC","ISNR20","")</f>
        <v/>
      </c>
      <c r="K841" s="35">
        <f>_xlfn.SINGLE(IF(F841="","",_xlfn.XLOOKUP(F841,purchase!F:F,purchase!N:N,"")))</f>
        <v/>
      </c>
      <c r="L841" s="4" t="n"/>
      <c r="M841" s="86" t="n"/>
      <c r="N841" s="35">
        <f>IF(F841="","",
MAX(0,
_xlfn.XLOOKUP(F841,purchase!F:F,purchase!N:N,"")
-
SUMIFS(L:L,F:F,F841)))</f>
        <v/>
      </c>
      <c r="O841" s="35">
        <f>IF(OR(L841="",M841=""),"",L841-M841)</f>
        <v/>
      </c>
      <c r="P841" s="89">
        <f>_xlfn.SINGLE(IF(F841="","",_xlfn.XLOOKUP(F841,purchase!F:F,purchase!O:O,"")))</f>
        <v/>
      </c>
      <c r="Q841" s="83">
        <f>IF(OR(L841="",M841=""),"",M841/L841)</f>
        <v/>
      </c>
      <c r="R841" s="91">
        <f>IF(OR(P841="",Q841=""),"",Q841-P841)</f>
        <v/>
      </c>
    </row>
    <row r="842">
      <c r="A842" s="25" t="n">
        <v>838</v>
      </c>
      <c r="B842" s="26">
        <f>IF(OR(C842="",F842=""),"",
"PRD-" &amp;
TEXT(DAY(C842),"00") &amp;
CHOOSE(MONTH(C842),"A","B","C","D","E","F","G","H","I","J","K","L") &amp;
TEXT(YEAR(C842),"00") &amp;
"-" &amp;
RIGHT(F842,4))</f>
        <v/>
      </c>
      <c r="C842" s="27" t="n"/>
      <c r="D842" s="26">
        <f>IF(F842="","",_xlfn.XLOOKUP(F842,purchase!F:F,purchase!B:B,""))</f>
        <v/>
      </c>
      <c r="E842" s="26">
        <f>IF(F842="","",_xlfn.XLOOKUP(F842,purchase!F:F,purchase!C:C,""))</f>
        <v/>
      </c>
      <c r="F842" s="4" t="n"/>
      <c r="G842" s="10">
        <f>IF(H842="NRFC","Natural Rubber Field Coagulam","")</f>
        <v/>
      </c>
      <c r="H842" s="10">
        <f>IF(F842="","",_xlfn.XLOOKUP(F842,purchase!F:F,purchase!E:E,""))</f>
        <v/>
      </c>
      <c r="I842" s="10">
        <f>IF(J842="ISNR20","Natural Rubber-TSNR (ISNR-20)","")</f>
        <v/>
      </c>
      <c r="J842" s="10">
        <f>IF(H842="NRFC","ISNR20","")</f>
        <v/>
      </c>
      <c r="K842" s="35">
        <f>_xlfn.SINGLE(IF(F842="","",_xlfn.XLOOKUP(F842,purchase!F:F,purchase!N:N,"")))</f>
        <v/>
      </c>
      <c r="L842" s="4" t="n"/>
      <c r="M842" s="86" t="n"/>
      <c r="N842" s="35">
        <f>IF(F842="","",
MAX(0,
_xlfn.XLOOKUP(F842,purchase!F:F,purchase!N:N,"")
-
SUMIFS(L:L,F:F,F842)))</f>
        <v/>
      </c>
      <c r="O842" s="35">
        <f>IF(OR(L842="",M842=""),"",L842-M842)</f>
        <v/>
      </c>
      <c r="P842" s="89">
        <f>_xlfn.SINGLE(IF(F842="","",_xlfn.XLOOKUP(F842,purchase!F:F,purchase!O:O,"")))</f>
        <v/>
      </c>
      <c r="Q842" s="83">
        <f>IF(OR(L842="",M842=""),"",M842/L842)</f>
        <v/>
      </c>
      <c r="R842" s="91">
        <f>IF(OR(P842="",Q842=""),"",Q842-P842)</f>
        <v/>
      </c>
    </row>
    <row r="843">
      <c r="A843" s="25" t="n">
        <v>839</v>
      </c>
      <c r="B843" s="26">
        <f>IF(OR(C843="",F843=""),"",
"PRD-" &amp;
TEXT(DAY(C843),"00") &amp;
CHOOSE(MONTH(C843),"A","B","C","D","E","F","G","H","I","J","K","L") &amp;
TEXT(YEAR(C843),"00") &amp;
"-" &amp;
RIGHT(F843,4))</f>
        <v/>
      </c>
      <c r="C843" s="27" t="n"/>
      <c r="D843" s="26">
        <f>IF(F843="","",_xlfn.XLOOKUP(F843,purchase!F:F,purchase!B:B,""))</f>
        <v/>
      </c>
      <c r="E843" s="26">
        <f>IF(F843="","",_xlfn.XLOOKUP(F843,purchase!F:F,purchase!C:C,""))</f>
        <v/>
      </c>
      <c r="F843" s="4" t="n"/>
      <c r="G843" s="10">
        <f>IF(H843="NRFC","Natural Rubber Field Coagulam","")</f>
        <v/>
      </c>
      <c r="H843" s="10">
        <f>IF(F843="","",_xlfn.XLOOKUP(F843,purchase!F:F,purchase!E:E,""))</f>
        <v/>
      </c>
      <c r="I843" s="10">
        <f>IF(J843="ISNR20","Natural Rubber-TSNR (ISNR-20)","")</f>
        <v/>
      </c>
      <c r="J843" s="10">
        <f>IF(H843="NRFC","ISNR20","")</f>
        <v/>
      </c>
      <c r="K843" s="35">
        <f>_xlfn.SINGLE(IF(F843="","",_xlfn.XLOOKUP(F843,purchase!F:F,purchase!N:N,"")))</f>
        <v/>
      </c>
      <c r="L843" s="4" t="n"/>
      <c r="M843" s="86" t="n"/>
      <c r="N843" s="35">
        <f>IF(F843="","",
MAX(0,
_xlfn.XLOOKUP(F843,purchase!F:F,purchase!N:N,"")
-
SUMIFS(L:L,F:F,F843)))</f>
        <v/>
      </c>
      <c r="O843" s="35">
        <f>IF(OR(L843="",M843=""),"",L843-M843)</f>
        <v/>
      </c>
      <c r="P843" s="89">
        <f>_xlfn.SINGLE(IF(F843="","",_xlfn.XLOOKUP(F843,purchase!F:F,purchase!O:O,"")))</f>
        <v/>
      </c>
      <c r="Q843" s="83">
        <f>IF(OR(L843="",M843=""),"",M843/L843)</f>
        <v/>
      </c>
      <c r="R843" s="91">
        <f>IF(OR(P843="",Q843=""),"",Q843-P843)</f>
        <v/>
      </c>
    </row>
    <row r="844">
      <c r="A844" s="25" t="n">
        <v>840</v>
      </c>
      <c r="B844" s="26">
        <f>IF(OR(C844="",F844=""),"",
"PRD-" &amp;
TEXT(DAY(C844),"00") &amp;
CHOOSE(MONTH(C844),"A","B","C","D","E","F","G","H","I","J","K","L") &amp;
TEXT(YEAR(C844),"00") &amp;
"-" &amp;
RIGHT(F844,4))</f>
        <v/>
      </c>
      <c r="C844" s="27" t="n"/>
      <c r="D844" s="26">
        <f>IF(F844="","",_xlfn.XLOOKUP(F844,purchase!F:F,purchase!B:B,""))</f>
        <v/>
      </c>
      <c r="E844" s="26">
        <f>IF(F844="","",_xlfn.XLOOKUP(F844,purchase!F:F,purchase!C:C,""))</f>
        <v/>
      </c>
      <c r="F844" s="4" t="n"/>
      <c r="G844" s="10">
        <f>IF(H844="NRFC","Natural Rubber Field Coagulam","")</f>
        <v/>
      </c>
      <c r="H844" s="10">
        <f>IF(F844="","",_xlfn.XLOOKUP(F844,purchase!F:F,purchase!E:E,""))</f>
        <v/>
      </c>
      <c r="I844" s="10">
        <f>IF(J844="ISNR20","Natural Rubber-TSNR (ISNR-20)","")</f>
        <v/>
      </c>
      <c r="J844" s="10">
        <f>IF(H844="NRFC","ISNR20","")</f>
        <v/>
      </c>
      <c r="K844" s="35">
        <f>_xlfn.SINGLE(IF(F844="","",_xlfn.XLOOKUP(F844,purchase!F:F,purchase!N:N,"")))</f>
        <v/>
      </c>
      <c r="L844" s="4" t="n"/>
      <c r="M844" s="86" t="n"/>
      <c r="N844" s="35">
        <f>IF(F844="","",
MAX(0,
_xlfn.XLOOKUP(F844,purchase!F:F,purchase!N:N,"")
-
SUMIFS(L:L,F:F,F844)))</f>
        <v/>
      </c>
      <c r="O844" s="35">
        <f>IF(OR(L844="",M844=""),"",L844-M844)</f>
        <v/>
      </c>
      <c r="P844" s="89">
        <f>_xlfn.SINGLE(IF(F844="","",_xlfn.XLOOKUP(F844,purchase!F:F,purchase!O:O,"")))</f>
        <v/>
      </c>
      <c r="Q844" s="83">
        <f>IF(OR(L844="",M844=""),"",M844/L844)</f>
        <v/>
      </c>
      <c r="R844" s="91">
        <f>IF(OR(P844="",Q844=""),"",Q844-P844)</f>
        <v/>
      </c>
    </row>
    <row r="845">
      <c r="A845" s="25" t="n">
        <v>841</v>
      </c>
      <c r="B845" s="26">
        <f>IF(OR(C845="",F845=""),"",
"PRD-" &amp;
TEXT(DAY(C845),"00") &amp;
CHOOSE(MONTH(C845),"A","B","C","D","E","F","G","H","I","J","K","L") &amp;
TEXT(YEAR(C845),"00") &amp;
"-" &amp;
RIGHT(F845,4))</f>
        <v/>
      </c>
      <c r="C845" s="27" t="n"/>
      <c r="D845" s="26">
        <f>IF(F845="","",_xlfn.XLOOKUP(F845,purchase!F:F,purchase!B:B,""))</f>
        <v/>
      </c>
      <c r="E845" s="26">
        <f>IF(F845="","",_xlfn.XLOOKUP(F845,purchase!F:F,purchase!C:C,""))</f>
        <v/>
      </c>
      <c r="F845" s="4" t="n"/>
      <c r="G845" s="10">
        <f>IF(H845="NRFC","Natural Rubber Field Coagulam","")</f>
        <v/>
      </c>
      <c r="H845" s="10">
        <f>IF(F845="","",_xlfn.XLOOKUP(F845,purchase!F:F,purchase!E:E,""))</f>
        <v/>
      </c>
      <c r="I845" s="10">
        <f>IF(J845="ISNR20","Natural Rubber-TSNR (ISNR-20)","")</f>
        <v/>
      </c>
      <c r="J845" s="10">
        <f>IF(H845="NRFC","ISNR20","")</f>
        <v/>
      </c>
      <c r="K845" s="35">
        <f>_xlfn.SINGLE(IF(F845="","",_xlfn.XLOOKUP(F845,purchase!F:F,purchase!N:N,"")))</f>
        <v/>
      </c>
      <c r="L845" s="4" t="n"/>
      <c r="M845" s="86" t="n"/>
      <c r="N845" s="35">
        <f>IF(F845="","",
MAX(0,
_xlfn.XLOOKUP(F845,purchase!F:F,purchase!N:N,"")
-
SUMIFS(L:L,F:F,F845)))</f>
        <v/>
      </c>
      <c r="O845" s="35">
        <f>IF(OR(L845="",M845=""),"",L845-M845)</f>
        <v/>
      </c>
      <c r="P845" s="89">
        <f>_xlfn.SINGLE(IF(F845="","",_xlfn.XLOOKUP(F845,purchase!F:F,purchase!O:O,"")))</f>
        <v/>
      </c>
      <c r="Q845" s="83">
        <f>IF(OR(L845="",M845=""),"",M845/L845)</f>
        <v/>
      </c>
      <c r="R845" s="91">
        <f>IF(OR(P845="",Q845=""),"",Q845-P845)</f>
        <v/>
      </c>
    </row>
    <row r="846">
      <c r="A846" s="25" t="n">
        <v>842</v>
      </c>
      <c r="B846" s="26">
        <f>IF(OR(C846="",F846=""),"",
"PRD-" &amp;
TEXT(DAY(C846),"00") &amp;
CHOOSE(MONTH(C846),"A","B","C","D","E","F","G","H","I","J","K","L") &amp;
TEXT(YEAR(C846),"00") &amp;
"-" &amp;
RIGHT(F846,4))</f>
        <v/>
      </c>
      <c r="C846" s="27" t="n"/>
      <c r="D846" s="26">
        <f>IF(F846="","",_xlfn.XLOOKUP(F846,purchase!F:F,purchase!B:B,""))</f>
        <v/>
      </c>
      <c r="E846" s="26">
        <f>IF(F846="","",_xlfn.XLOOKUP(F846,purchase!F:F,purchase!C:C,""))</f>
        <v/>
      </c>
      <c r="F846" s="4" t="n"/>
      <c r="G846" s="10">
        <f>IF(H846="NRFC","Natural Rubber Field Coagulam","")</f>
        <v/>
      </c>
      <c r="H846" s="10">
        <f>IF(F846="","",_xlfn.XLOOKUP(F846,purchase!F:F,purchase!E:E,""))</f>
        <v/>
      </c>
      <c r="I846" s="10">
        <f>IF(J846="ISNR20","Natural Rubber-TSNR (ISNR-20)","")</f>
        <v/>
      </c>
      <c r="J846" s="10">
        <f>IF(H846="NRFC","ISNR20","")</f>
        <v/>
      </c>
      <c r="K846" s="35">
        <f>_xlfn.SINGLE(IF(F846="","",_xlfn.XLOOKUP(F846,purchase!F:F,purchase!N:N,"")))</f>
        <v/>
      </c>
      <c r="L846" s="4" t="n"/>
      <c r="M846" s="86" t="n"/>
      <c r="N846" s="35">
        <f>IF(F846="","",
MAX(0,
_xlfn.XLOOKUP(F846,purchase!F:F,purchase!N:N,"")
-
SUMIFS(L:L,F:F,F846)))</f>
        <v/>
      </c>
      <c r="O846" s="35">
        <f>IF(OR(L846="",M846=""),"",L846-M846)</f>
        <v/>
      </c>
      <c r="P846" s="89">
        <f>_xlfn.SINGLE(IF(F846="","",_xlfn.XLOOKUP(F846,purchase!F:F,purchase!O:O,"")))</f>
        <v/>
      </c>
      <c r="Q846" s="83">
        <f>IF(OR(L846="",M846=""),"",M846/L846)</f>
        <v/>
      </c>
      <c r="R846" s="91">
        <f>IF(OR(P846="",Q846=""),"",Q846-P846)</f>
        <v/>
      </c>
    </row>
    <row r="847">
      <c r="A847" s="25" t="n">
        <v>843</v>
      </c>
      <c r="B847" s="26">
        <f>IF(OR(C847="",F847=""),"",
"PRD-" &amp;
TEXT(DAY(C847),"00") &amp;
CHOOSE(MONTH(C847),"A","B","C","D","E","F","G","H","I","J","K","L") &amp;
TEXT(YEAR(C847),"00") &amp;
"-" &amp;
RIGHT(F847,4))</f>
        <v/>
      </c>
      <c r="C847" s="27" t="n"/>
      <c r="D847" s="26">
        <f>IF(F847="","",_xlfn.XLOOKUP(F847,purchase!F:F,purchase!B:B,""))</f>
        <v/>
      </c>
      <c r="E847" s="26">
        <f>IF(F847="","",_xlfn.XLOOKUP(F847,purchase!F:F,purchase!C:C,""))</f>
        <v/>
      </c>
      <c r="F847" s="4" t="n"/>
      <c r="G847" s="10">
        <f>IF(H847="NRFC","Natural Rubber Field Coagulam","")</f>
        <v/>
      </c>
      <c r="H847" s="10">
        <f>IF(F847="","",_xlfn.XLOOKUP(F847,purchase!F:F,purchase!E:E,""))</f>
        <v/>
      </c>
      <c r="I847" s="10">
        <f>IF(J847="ISNR20","Natural Rubber-TSNR (ISNR-20)","")</f>
        <v/>
      </c>
      <c r="J847" s="10">
        <f>IF(H847="NRFC","ISNR20","")</f>
        <v/>
      </c>
      <c r="K847" s="35">
        <f>_xlfn.SINGLE(IF(F847="","",_xlfn.XLOOKUP(F847,purchase!F:F,purchase!N:N,"")))</f>
        <v/>
      </c>
      <c r="L847" s="4" t="n"/>
      <c r="M847" s="86" t="n"/>
      <c r="N847" s="35">
        <f>IF(F847="","",
MAX(0,
_xlfn.XLOOKUP(F847,purchase!F:F,purchase!N:N,"")
-
SUMIFS(L:L,F:F,F847)))</f>
        <v/>
      </c>
      <c r="O847" s="35">
        <f>IF(OR(L847="",M847=""),"",L847-M847)</f>
        <v/>
      </c>
      <c r="P847" s="89">
        <f>_xlfn.SINGLE(IF(F847="","",_xlfn.XLOOKUP(F847,purchase!F:F,purchase!O:O,"")))</f>
        <v/>
      </c>
      <c r="Q847" s="83">
        <f>IF(OR(L847="",M847=""),"",M847/L847)</f>
        <v/>
      </c>
      <c r="R847" s="91">
        <f>IF(OR(P847="",Q847=""),"",Q847-P847)</f>
        <v/>
      </c>
    </row>
    <row r="848">
      <c r="A848" s="25" t="n">
        <v>844</v>
      </c>
      <c r="B848" s="26">
        <f>IF(OR(C848="",F848=""),"",
"PRD-" &amp;
TEXT(DAY(C848),"00") &amp;
CHOOSE(MONTH(C848),"A","B","C","D","E","F","G","H","I","J","K","L") &amp;
TEXT(YEAR(C848),"00") &amp;
"-" &amp;
RIGHT(F848,4))</f>
        <v/>
      </c>
      <c r="C848" s="27" t="n"/>
      <c r="D848" s="26">
        <f>IF(F848="","",_xlfn.XLOOKUP(F848,purchase!F:F,purchase!B:B,""))</f>
        <v/>
      </c>
      <c r="E848" s="26">
        <f>IF(F848="","",_xlfn.XLOOKUP(F848,purchase!F:F,purchase!C:C,""))</f>
        <v/>
      </c>
      <c r="F848" s="4" t="n"/>
      <c r="G848" s="10">
        <f>IF(H848="NRFC","Natural Rubber Field Coagulam","")</f>
        <v/>
      </c>
      <c r="H848" s="10">
        <f>IF(F848="","",_xlfn.XLOOKUP(F848,purchase!F:F,purchase!E:E,""))</f>
        <v/>
      </c>
      <c r="I848" s="10">
        <f>IF(J848="ISNR20","Natural Rubber-TSNR (ISNR-20)","")</f>
        <v/>
      </c>
      <c r="J848" s="10">
        <f>IF(H848="NRFC","ISNR20","")</f>
        <v/>
      </c>
      <c r="K848" s="35">
        <f>_xlfn.SINGLE(IF(F848="","",_xlfn.XLOOKUP(F848,purchase!F:F,purchase!N:N,"")))</f>
        <v/>
      </c>
      <c r="L848" s="4" t="n"/>
      <c r="M848" s="86" t="n"/>
      <c r="N848" s="35">
        <f>IF(F848="","",
MAX(0,
_xlfn.XLOOKUP(F848,purchase!F:F,purchase!N:N,"")
-
SUMIFS(L:L,F:F,F848)))</f>
        <v/>
      </c>
      <c r="O848" s="35">
        <f>IF(OR(L848="",M848=""),"",L848-M848)</f>
        <v/>
      </c>
      <c r="P848" s="89">
        <f>_xlfn.SINGLE(IF(F848="","",_xlfn.XLOOKUP(F848,purchase!F:F,purchase!O:O,"")))</f>
        <v/>
      </c>
      <c r="Q848" s="83">
        <f>IF(OR(L848="",M848=""),"",M848/L848)</f>
        <v/>
      </c>
      <c r="R848" s="91">
        <f>IF(OR(P848="",Q848=""),"",Q848-P848)</f>
        <v/>
      </c>
    </row>
    <row r="849">
      <c r="A849" s="25" t="n">
        <v>845</v>
      </c>
      <c r="B849" s="26">
        <f>IF(OR(C849="",F849=""),"",
"PRD-" &amp;
TEXT(DAY(C849),"00") &amp;
CHOOSE(MONTH(C849),"A","B","C","D","E","F","G","H","I","J","K","L") &amp;
TEXT(YEAR(C849),"00") &amp;
"-" &amp;
RIGHT(F849,4))</f>
        <v/>
      </c>
      <c r="C849" s="27" t="n"/>
      <c r="D849" s="26">
        <f>IF(F849="","",_xlfn.XLOOKUP(F849,purchase!F:F,purchase!B:B,""))</f>
        <v/>
      </c>
      <c r="E849" s="26">
        <f>IF(F849="","",_xlfn.XLOOKUP(F849,purchase!F:F,purchase!C:C,""))</f>
        <v/>
      </c>
      <c r="F849" s="4" t="n"/>
      <c r="G849" s="10">
        <f>IF(H849="NRFC","Natural Rubber Field Coagulam","")</f>
        <v/>
      </c>
      <c r="H849" s="10">
        <f>IF(F849="","",_xlfn.XLOOKUP(F849,purchase!F:F,purchase!E:E,""))</f>
        <v/>
      </c>
      <c r="I849" s="10">
        <f>IF(J849="ISNR20","Natural Rubber-TSNR (ISNR-20)","")</f>
        <v/>
      </c>
      <c r="J849" s="10">
        <f>IF(H849="NRFC","ISNR20","")</f>
        <v/>
      </c>
      <c r="K849" s="35">
        <f>_xlfn.SINGLE(IF(F849="","",_xlfn.XLOOKUP(F849,purchase!F:F,purchase!N:N,"")))</f>
        <v/>
      </c>
      <c r="L849" s="4" t="n"/>
      <c r="M849" s="86" t="n"/>
      <c r="N849" s="35">
        <f>IF(F849="","",
MAX(0,
_xlfn.XLOOKUP(F849,purchase!F:F,purchase!N:N,"")
-
SUMIFS(L:L,F:F,F849)))</f>
        <v/>
      </c>
      <c r="O849" s="35">
        <f>IF(OR(L849="",M849=""),"",L849-M849)</f>
        <v/>
      </c>
      <c r="P849" s="89">
        <f>_xlfn.SINGLE(IF(F849="","",_xlfn.XLOOKUP(F849,purchase!F:F,purchase!O:O,"")))</f>
        <v/>
      </c>
      <c r="Q849" s="83">
        <f>IF(OR(L849="",M849=""),"",M849/L849)</f>
        <v/>
      </c>
      <c r="R849" s="91">
        <f>IF(OR(P849="",Q849=""),"",Q849-P849)</f>
        <v/>
      </c>
    </row>
    <row r="850">
      <c r="A850" s="25" t="n">
        <v>846</v>
      </c>
      <c r="B850" s="26">
        <f>IF(OR(C850="",F850=""),"",
"PRD-" &amp;
TEXT(DAY(C850),"00") &amp;
CHOOSE(MONTH(C850),"A","B","C","D","E","F","G","H","I","J","K","L") &amp;
TEXT(YEAR(C850),"00") &amp;
"-" &amp;
RIGHT(F850,4))</f>
        <v/>
      </c>
      <c r="C850" s="27" t="n"/>
      <c r="D850" s="26">
        <f>IF(F850="","",_xlfn.XLOOKUP(F850,purchase!F:F,purchase!B:B,""))</f>
        <v/>
      </c>
      <c r="E850" s="26">
        <f>IF(F850="","",_xlfn.XLOOKUP(F850,purchase!F:F,purchase!C:C,""))</f>
        <v/>
      </c>
      <c r="F850" s="4" t="n"/>
      <c r="G850" s="10">
        <f>IF(H850="NRFC","Natural Rubber Field Coagulam","")</f>
        <v/>
      </c>
      <c r="H850" s="10">
        <f>IF(F850="","",_xlfn.XLOOKUP(F850,purchase!F:F,purchase!E:E,""))</f>
        <v/>
      </c>
      <c r="I850" s="10">
        <f>IF(J850="ISNR20","Natural Rubber-TSNR (ISNR-20)","")</f>
        <v/>
      </c>
      <c r="J850" s="10">
        <f>IF(H850="NRFC","ISNR20","")</f>
        <v/>
      </c>
      <c r="K850" s="35">
        <f>_xlfn.SINGLE(IF(F850="","",_xlfn.XLOOKUP(F850,purchase!F:F,purchase!N:N,"")))</f>
        <v/>
      </c>
      <c r="L850" s="4" t="n"/>
      <c r="M850" s="86" t="n"/>
      <c r="N850" s="35">
        <f>IF(F850="","",
MAX(0,
_xlfn.XLOOKUP(F850,purchase!F:F,purchase!N:N,"")
-
SUMIFS(L:L,F:F,F850)))</f>
        <v/>
      </c>
      <c r="O850" s="35">
        <f>IF(OR(L850="",M850=""),"",L850-M850)</f>
        <v/>
      </c>
      <c r="P850" s="89">
        <f>_xlfn.SINGLE(IF(F850="","",_xlfn.XLOOKUP(F850,purchase!F:F,purchase!O:O,"")))</f>
        <v/>
      </c>
      <c r="Q850" s="83">
        <f>IF(OR(L850="",M850=""),"",M850/L850)</f>
        <v/>
      </c>
      <c r="R850" s="91">
        <f>IF(OR(P850="",Q850=""),"",Q850-P850)</f>
        <v/>
      </c>
    </row>
    <row r="851">
      <c r="A851" s="25" t="n">
        <v>847</v>
      </c>
      <c r="B851" s="26">
        <f>IF(OR(C851="",F851=""),"",
"PRD-" &amp;
TEXT(DAY(C851),"00") &amp;
CHOOSE(MONTH(C851),"A","B","C","D","E","F","G","H","I","J","K","L") &amp;
TEXT(YEAR(C851),"00") &amp;
"-" &amp;
RIGHT(F851,4))</f>
        <v/>
      </c>
      <c r="C851" s="27" t="n"/>
      <c r="D851" s="26">
        <f>IF(F851="","",_xlfn.XLOOKUP(F851,purchase!F:F,purchase!B:B,""))</f>
        <v/>
      </c>
      <c r="E851" s="26">
        <f>IF(F851="","",_xlfn.XLOOKUP(F851,purchase!F:F,purchase!C:C,""))</f>
        <v/>
      </c>
      <c r="F851" s="4" t="n"/>
      <c r="G851" s="10">
        <f>IF(H851="NRFC","Natural Rubber Field Coagulam","")</f>
        <v/>
      </c>
      <c r="H851" s="10">
        <f>IF(F851="","",_xlfn.XLOOKUP(F851,purchase!F:F,purchase!E:E,""))</f>
        <v/>
      </c>
      <c r="I851" s="10">
        <f>IF(J851="ISNR20","Natural Rubber-TSNR (ISNR-20)","")</f>
        <v/>
      </c>
      <c r="J851" s="10">
        <f>IF(H851="NRFC","ISNR20","")</f>
        <v/>
      </c>
      <c r="K851" s="35">
        <f>_xlfn.SINGLE(IF(F851="","",_xlfn.XLOOKUP(F851,purchase!F:F,purchase!N:N,"")))</f>
        <v/>
      </c>
      <c r="L851" s="4" t="n"/>
      <c r="M851" s="86" t="n"/>
      <c r="N851" s="35">
        <f>IF(F851="","",
MAX(0,
_xlfn.XLOOKUP(F851,purchase!F:F,purchase!N:N,"")
-
SUMIFS(L:L,F:F,F851)))</f>
        <v/>
      </c>
      <c r="O851" s="35">
        <f>IF(OR(L851="",M851=""),"",L851-M851)</f>
        <v/>
      </c>
      <c r="P851" s="89">
        <f>_xlfn.SINGLE(IF(F851="","",_xlfn.XLOOKUP(F851,purchase!F:F,purchase!O:O,"")))</f>
        <v/>
      </c>
      <c r="Q851" s="83">
        <f>IF(OR(L851="",M851=""),"",M851/L851)</f>
        <v/>
      </c>
      <c r="R851" s="91">
        <f>IF(OR(P851="",Q851=""),"",Q851-P851)</f>
        <v/>
      </c>
    </row>
    <row r="852">
      <c r="A852" s="25" t="n">
        <v>848</v>
      </c>
      <c r="B852" s="26">
        <f>IF(OR(C852="",F852=""),"",
"PRD-" &amp;
TEXT(DAY(C852),"00") &amp;
CHOOSE(MONTH(C852),"A","B","C","D","E","F","G","H","I","J","K","L") &amp;
TEXT(YEAR(C852),"00") &amp;
"-" &amp;
RIGHT(F852,4))</f>
        <v/>
      </c>
      <c r="C852" s="27" t="n"/>
      <c r="D852" s="26">
        <f>IF(F852="","",_xlfn.XLOOKUP(F852,purchase!F:F,purchase!B:B,""))</f>
        <v/>
      </c>
      <c r="E852" s="26">
        <f>IF(F852="","",_xlfn.XLOOKUP(F852,purchase!F:F,purchase!C:C,""))</f>
        <v/>
      </c>
      <c r="F852" s="4" t="n"/>
      <c r="G852" s="10">
        <f>IF(H852="NRFC","Natural Rubber Field Coagulam","")</f>
        <v/>
      </c>
      <c r="H852" s="10">
        <f>IF(F852="","",_xlfn.XLOOKUP(F852,purchase!F:F,purchase!E:E,""))</f>
        <v/>
      </c>
      <c r="I852" s="10">
        <f>IF(J852="ISNR20","Natural Rubber-TSNR (ISNR-20)","")</f>
        <v/>
      </c>
      <c r="J852" s="10">
        <f>IF(H852="NRFC","ISNR20","")</f>
        <v/>
      </c>
      <c r="K852" s="35">
        <f>_xlfn.SINGLE(IF(F852="","",_xlfn.XLOOKUP(F852,purchase!F:F,purchase!N:N,"")))</f>
        <v/>
      </c>
      <c r="L852" s="4" t="n"/>
      <c r="M852" s="86" t="n"/>
      <c r="N852" s="35">
        <f>IF(F852="","",
MAX(0,
_xlfn.XLOOKUP(F852,purchase!F:F,purchase!N:N,"")
-
SUMIFS(L:L,F:F,F852)))</f>
        <v/>
      </c>
      <c r="O852" s="35">
        <f>IF(OR(L852="",M852=""),"",L852-M852)</f>
        <v/>
      </c>
      <c r="P852" s="89">
        <f>_xlfn.SINGLE(IF(F852="","",_xlfn.XLOOKUP(F852,purchase!F:F,purchase!O:O,"")))</f>
        <v/>
      </c>
      <c r="Q852" s="83">
        <f>IF(OR(L852="",M852=""),"",M852/L852)</f>
        <v/>
      </c>
      <c r="R852" s="91">
        <f>IF(OR(P852="",Q852=""),"",Q852-P852)</f>
        <v/>
      </c>
    </row>
    <row r="853">
      <c r="A853" s="25" t="n">
        <v>849</v>
      </c>
      <c r="B853" s="26">
        <f>IF(OR(C853="",F853=""),"",
"PRD-" &amp;
TEXT(DAY(C853),"00") &amp;
CHOOSE(MONTH(C853),"A","B","C","D","E","F","G","H","I","J","K","L") &amp;
TEXT(YEAR(C853),"00") &amp;
"-" &amp;
RIGHT(F853,4))</f>
        <v/>
      </c>
      <c r="C853" s="27" t="n"/>
      <c r="D853" s="26">
        <f>IF(F853="","",_xlfn.XLOOKUP(F853,purchase!F:F,purchase!B:B,""))</f>
        <v/>
      </c>
      <c r="E853" s="26">
        <f>IF(F853="","",_xlfn.XLOOKUP(F853,purchase!F:F,purchase!C:C,""))</f>
        <v/>
      </c>
      <c r="F853" s="4" t="n"/>
      <c r="G853" s="10">
        <f>IF(H853="NRFC","Natural Rubber Field Coagulam","")</f>
        <v/>
      </c>
      <c r="H853" s="10">
        <f>IF(F853="","",_xlfn.XLOOKUP(F853,purchase!F:F,purchase!E:E,""))</f>
        <v/>
      </c>
      <c r="I853" s="10">
        <f>IF(J853="ISNR20","Natural Rubber-TSNR (ISNR-20)","")</f>
        <v/>
      </c>
      <c r="J853" s="10">
        <f>IF(H853="NRFC","ISNR20","")</f>
        <v/>
      </c>
      <c r="K853" s="35">
        <f>_xlfn.SINGLE(IF(F853="","",_xlfn.XLOOKUP(F853,purchase!F:F,purchase!N:N,"")))</f>
        <v/>
      </c>
      <c r="L853" s="4" t="n"/>
      <c r="M853" s="86" t="n"/>
      <c r="N853" s="35">
        <f>IF(F853="","",
MAX(0,
_xlfn.XLOOKUP(F853,purchase!F:F,purchase!N:N,"")
-
SUMIFS(L:L,F:F,F853)))</f>
        <v/>
      </c>
      <c r="O853" s="35">
        <f>IF(OR(L853="",M853=""),"",L853-M853)</f>
        <v/>
      </c>
      <c r="P853" s="89">
        <f>_xlfn.SINGLE(IF(F853="","",_xlfn.XLOOKUP(F853,purchase!F:F,purchase!O:O,"")))</f>
        <v/>
      </c>
      <c r="Q853" s="83">
        <f>IF(OR(L853="",M853=""),"",M853/L853)</f>
        <v/>
      </c>
      <c r="R853" s="91">
        <f>IF(OR(P853="",Q853=""),"",Q853-P853)</f>
        <v/>
      </c>
    </row>
    <row r="854">
      <c r="A854" s="25" t="n">
        <v>850</v>
      </c>
      <c r="B854" s="26">
        <f>IF(OR(C854="",F854=""),"",
"PRD-" &amp;
TEXT(DAY(C854),"00") &amp;
CHOOSE(MONTH(C854),"A","B","C","D","E","F","G","H","I","J","K","L") &amp;
TEXT(YEAR(C854),"00") &amp;
"-" &amp;
RIGHT(F854,4))</f>
        <v/>
      </c>
      <c r="C854" s="27" t="n"/>
      <c r="D854" s="26">
        <f>IF(F854="","",_xlfn.XLOOKUP(F854,purchase!F:F,purchase!B:B,""))</f>
        <v/>
      </c>
      <c r="E854" s="26">
        <f>IF(F854="","",_xlfn.XLOOKUP(F854,purchase!F:F,purchase!C:C,""))</f>
        <v/>
      </c>
      <c r="F854" s="4" t="n"/>
      <c r="G854" s="10">
        <f>IF(H854="NRFC","Natural Rubber Field Coagulam","")</f>
        <v/>
      </c>
      <c r="H854" s="10">
        <f>IF(F854="","",_xlfn.XLOOKUP(F854,purchase!F:F,purchase!E:E,""))</f>
        <v/>
      </c>
      <c r="I854" s="10">
        <f>IF(J854="ISNR20","Natural Rubber-TSNR (ISNR-20)","")</f>
        <v/>
      </c>
      <c r="J854" s="10">
        <f>IF(H854="NRFC","ISNR20","")</f>
        <v/>
      </c>
      <c r="K854" s="35">
        <f>_xlfn.SINGLE(IF(F854="","",_xlfn.XLOOKUP(F854,purchase!F:F,purchase!N:N,"")))</f>
        <v/>
      </c>
      <c r="L854" s="4" t="n"/>
      <c r="M854" s="86" t="n"/>
      <c r="N854" s="35">
        <f>IF(F854="","",
MAX(0,
_xlfn.XLOOKUP(F854,purchase!F:F,purchase!N:N,"")
-
SUMIFS(L:L,F:F,F854)))</f>
        <v/>
      </c>
      <c r="O854" s="35">
        <f>IF(OR(L854="",M854=""),"",L854-M854)</f>
        <v/>
      </c>
      <c r="P854" s="89">
        <f>_xlfn.SINGLE(IF(F854="","",_xlfn.XLOOKUP(F854,purchase!F:F,purchase!O:O,"")))</f>
        <v/>
      </c>
      <c r="Q854" s="83">
        <f>IF(OR(L854="",M854=""),"",M854/L854)</f>
        <v/>
      </c>
      <c r="R854" s="91">
        <f>IF(OR(P854="",Q854=""),"",Q854-P854)</f>
        <v/>
      </c>
    </row>
    <row r="855">
      <c r="A855" s="25" t="n">
        <v>851</v>
      </c>
      <c r="B855" s="26">
        <f>IF(OR(C855="",F855=""),"",
"PRD-" &amp;
TEXT(DAY(C855),"00") &amp;
CHOOSE(MONTH(C855),"A","B","C","D","E","F","G","H","I","J","K","L") &amp;
TEXT(YEAR(C855),"00") &amp;
"-" &amp;
RIGHT(F855,4))</f>
        <v/>
      </c>
      <c r="C855" s="27" t="n"/>
      <c r="D855" s="26">
        <f>IF(F855="","",_xlfn.XLOOKUP(F855,purchase!F:F,purchase!B:B,""))</f>
        <v/>
      </c>
      <c r="E855" s="26">
        <f>IF(F855="","",_xlfn.XLOOKUP(F855,purchase!F:F,purchase!C:C,""))</f>
        <v/>
      </c>
      <c r="F855" s="4" t="n"/>
      <c r="G855" s="10">
        <f>IF(H855="NRFC","Natural Rubber Field Coagulam","")</f>
        <v/>
      </c>
      <c r="H855" s="10">
        <f>IF(F855="","",_xlfn.XLOOKUP(F855,purchase!F:F,purchase!E:E,""))</f>
        <v/>
      </c>
      <c r="I855" s="10">
        <f>IF(J855="ISNR20","Natural Rubber-TSNR (ISNR-20)","")</f>
        <v/>
      </c>
      <c r="J855" s="10">
        <f>IF(H855="NRFC","ISNR20","")</f>
        <v/>
      </c>
      <c r="K855" s="35">
        <f>_xlfn.SINGLE(IF(F855="","",_xlfn.XLOOKUP(F855,purchase!F:F,purchase!N:N,"")))</f>
        <v/>
      </c>
      <c r="L855" s="4" t="n"/>
      <c r="M855" s="86" t="n"/>
      <c r="N855" s="35">
        <f>IF(F855="","",
MAX(0,
_xlfn.XLOOKUP(F855,purchase!F:F,purchase!N:N,"")
-
SUMIFS(L:L,F:F,F855)))</f>
        <v/>
      </c>
      <c r="O855" s="35">
        <f>IF(OR(L855="",M855=""),"",L855-M855)</f>
        <v/>
      </c>
      <c r="P855" s="89">
        <f>_xlfn.SINGLE(IF(F855="","",_xlfn.XLOOKUP(F855,purchase!F:F,purchase!O:O,"")))</f>
        <v/>
      </c>
      <c r="Q855" s="83">
        <f>IF(OR(L855="",M855=""),"",M855/L855)</f>
        <v/>
      </c>
      <c r="R855" s="91">
        <f>IF(OR(P855="",Q855=""),"",Q855-P855)</f>
        <v/>
      </c>
    </row>
    <row r="856">
      <c r="A856" s="25" t="n">
        <v>852</v>
      </c>
      <c r="B856" s="26">
        <f>IF(OR(C856="",F856=""),"",
"PRD-" &amp;
TEXT(DAY(C856),"00") &amp;
CHOOSE(MONTH(C856),"A","B","C","D","E","F","G","H","I","J","K","L") &amp;
TEXT(YEAR(C856),"00") &amp;
"-" &amp;
RIGHT(F856,4))</f>
        <v/>
      </c>
      <c r="C856" s="27" t="n"/>
      <c r="D856" s="26">
        <f>IF(F856="","",_xlfn.XLOOKUP(F856,purchase!F:F,purchase!B:B,""))</f>
        <v/>
      </c>
      <c r="E856" s="26">
        <f>IF(F856="","",_xlfn.XLOOKUP(F856,purchase!F:F,purchase!C:C,""))</f>
        <v/>
      </c>
      <c r="F856" s="4" t="n"/>
      <c r="G856" s="10">
        <f>IF(H856="NRFC","Natural Rubber Field Coagulam","")</f>
        <v/>
      </c>
      <c r="H856" s="10">
        <f>IF(F856="","",_xlfn.XLOOKUP(F856,purchase!F:F,purchase!E:E,""))</f>
        <v/>
      </c>
      <c r="I856" s="10">
        <f>IF(J856="ISNR20","Natural Rubber-TSNR (ISNR-20)","")</f>
        <v/>
      </c>
      <c r="J856" s="10">
        <f>IF(H856="NRFC","ISNR20","")</f>
        <v/>
      </c>
      <c r="K856" s="35">
        <f>_xlfn.SINGLE(IF(F856="","",_xlfn.XLOOKUP(F856,purchase!F:F,purchase!N:N,"")))</f>
        <v/>
      </c>
      <c r="L856" s="4" t="n"/>
      <c r="M856" s="86" t="n"/>
      <c r="N856" s="35">
        <f>IF(F856="","",
MAX(0,
_xlfn.XLOOKUP(F856,purchase!F:F,purchase!N:N,"")
-
SUMIFS(L:L,F:F,F856)))</f>
        <v/>
      </c>
      <c r="O856" s="35">
        <f>IF(OR(L856="",M856=""),"",L856-M856)</f>
        <v/>
      </c>
      <c r="P856" s="89">
        <f>_xlfn.SINGLE(IF(F856="","",_xlfn.XLOOKUP(F856,purchase!F:F,purchase!O:O,"")))</f>
        <v/>
      </c>
      <c r="Q856" s="83">
        <f>IF(OR(L856="",M856=""),"",M856/L856)</f>
        <v/>
      </c>
      <c r="R856" s="91">
        <f>IF(OR(P856="",Q856=""),"",Q856-P856)</f>
        <v/>
      </c>
    </row>
    <row r="857">
      <c r="A857" s="25" t="n">
        <v>853</v>
      </c>
      <c r="B857" s="26">
        <f>IF(OR(C857="",F857=""),"",
"PRD-" &amp;
TEXT(DAY(C857),"00") &amp;
CHOOSE(MONTH(C857),"A","B","C","D","E","F","G","H","I","J","K","L") &amp;
TEXT(YEAR(C857),"00") &amp;
"-" &amp;
RIGHT(F857,4))</f>
        <v/>
      </c>
      <c r="C857" s="27" t="n"/>
      <c r="D857" s="26">
        <f>IF(F857="","",_xlfn.XLOOKUP(F857,purchase!F:F,purchase!B:B,""))</f>
        <v/>
      </c>
      <c r="E857" s="26">
        <f>IF(F857="","",_xlfn.XLOOKUP(F857,purchase!F:F,purchase!C:C,""))</f>
        <v/>
      </c>
      <c r="F857" s="4" t="n"/>
      <c r="G857" s="10">
        <f>IF(H857="NRFC","Natural Rubber Field Coagulam","")</f>
        <v/>
      </c>
      <c r="H857" s="10">
        <f>IF(F857="","",_xlfn.XLOOKUP(F857,purchase!F:F,purchase!E:E,""))</f>
        <v/>
      </c>
      <c r="I857" s="10">
        <f>IF(J857="ISNR20","Natural Rubber-TSNR (ISNR-20)","")</f>
        <v/>
      </c>
      <c r="J857" s="10">
        <f>IF(H857="NRFC","ISNR20","")</f>
        <v/>
      </c>
      <c r="K857" s="35">
        <f>_xlfn.SINGLE(IF(F857="","",_xlfn.XLOOKUP(F857,purchase!F:F,purchase!N:N,"")))</f>
        <v/>
      </c>
      <c r="L857" s="4" t="n"/>
      <c r="M857" s="86" t="n"/>
      <c r="N857" s="35">
        <f>IF(F857="","",
MAX(0,
_xlfn.XLOOKUP(F857,purchase!F:F,purchase!N:N,"")
-
SUMIFS(L:L,F:F,F857)))</f>
        <v/>
      </c>
      <c r="O857" s="35">
        <f>IF(OR(L857="",M857=""),"",L857-M857)</f>
        <v/>
      </c>
      <c r="P857" s="89">
        <f>_xlfn.SINGLE(IF(F857="","",_xlfn.XLOOKUP(F857,purchase!F:F,purchase!O:O,"")))</f>
        <v/>
      </c>
      <c r="Q857" s="83">
        <f>IF(OR(L857="",M857=""),"",M857/L857)</f>
        <v/>
      </c>
      <c r="R857" s="91">
        <f>IF(OR(P857="",Q857=""),"",Q857-P857)</f>
        <v/>
      </c>
    </row>
    <row r="858">
      <c r="A858" s="25" t="n">
        <v>854</v>
      </c>
      <c r="B858" s="26">
        <f>IF(OR(C858="",F858=""),"",
"PRD-" &amp;
TEXT(DAY(C858),"00") &amp;
CHOOSE(MONTH(C858),"A","B","C","D","E","F","G","H","I","J","K","L") &amp;
TEXT(YEAR(C858),"00") &amp;
"-" &amp;
RIGHT(F858,4))</f>
        <v/>
      </c>
      <c r="C858" s="27" t="n"/>
      <c r="D858" s="26">
        <f>IF(F858="","",_xlfn.XLOOKUP(F858,purchase!F:F,purchase!B:B,""))</f>
        <v/>
      </c>
      <c r="E858" s="26">
        <f>IF(F858="","",_xlfn.XLOOKUP(F858,purchase!F:F,purchase!C:C,""))</f>
        <v/>
      </c>
      <c r="F858" s="4" t="n"/>
      <c r="G858" s="10">
        <f>IF(H858="NRFC","Natural Rubber Field Coagulam","")</f>
        <v/>
      </c>
      <c r="H858" s="10">
        <f>IF(F858="","",_xlfn.XLOOKUP(F858,purchase!F:F,purchase!E:E,""))</f>
        <v/>
      </c>
      <c r="I858" s="10">
        <f>IF(J858="ISNR20","Natural Rubber-TSNR (ISNR-20)","")</f>
        <v/>
      </c>
      <c r="J858" s="10">
        <f>IF(H858="NRFC","ISNR20","")</f>
        <v/>
      </c>
      <c r="K858" s="35">
        <f>_xlfn.SINGLE(IF(F858="","",_xlfn.XLOOKUP(F858,purchase!F:F,purchase!N:N,"")))</f>
        <v/>
      </c>
      <c r="L858" s="4" t="n"/>
      <c r="M858" s="86" t="n"/>
      <c r="N858" s="35">
        <f>IF(F858="","",
MAX(0,
_xlfn.XLOOKUP(F858,purchase!F:F,purchase!N:N,"")
-
SUMIFS(L:L,F:F,F858)))</f>
        <v/>
      </c>
      <c r="O858" s="35">
        <f>IF(OR(L858="",M858=""),"",L858-M858)</f>
        <v/>
      </c>
      <c r="P858" s="89">
        <f>_xlfn.SINGLE(IF(F858="","",_xlfn.XLOOKUP(F858,purchase!F:F,purchase!O:O,"")))</f>
        <v/>
      </c>
      <c r="Q858" s="83">
        <f>IF(OR(L858="",M858=""),"",M858/L858)</f>
        <v/>
      </c>
      <c r="R858" s="91">
        <f>IF(OR(P858="",Q858=""),"",Q858-P858)</f>
        <v/>
      </c>
    </row>
    <row r="859">
      <c r="A859" s="25" t="n">
        <v>855</v>
      </c>
      <c r="B859" s="26">
        <f>IF(OR(C859="",F859=""),"",
"PRD-" &amp;
TEXT(DAY(C859),"00") &amp;
CHOOSE(MONTH(C859),"A","B","C","D","E","F","G","H","I","J","K","L") &amp;
TEXT(YEAR(C859),"00") &amp;
"-" &amp;
RIGHT(F859,4))</f>
        <v/>
      </c>
      <c r="C859" s="27" t="n"/>
      <c r="D859" s="26">
        <f>IF(F859="","",_xlfn.XLOOKUP(F859,purchase!F:F,purchase!B:B,""))</f>
        <v/>
      </c>
      <c r="E859" s="26">
        <f>IF(F859="","",_xlfn.XLOOKUP(F859,purchase!F:F,purchase!C:C,""))</f>
        <v/>
      </c>
      <c r="F859" s="4" t="n"/>
      <c r="G859" s="10">
        <f>IF(H859="NRFC","Natural Rubber Field Coagulam","")</f>
        <v/>
      </c>
      <c r="H859" s="10">
        <f>IF(F859="","",_xlfn.XLOOKUP(F859,purchase!F:F,purchase!E:E,""))</f>
        <v/>
      </c>
      <c r="I859" s="10">
        <f>IF(J859="ISNR20","Natural Rubber-TSNR (ISNR-20)","")</f>
        <v/>
      </c>
      <c r="J859" s="10">
        <f>IF(H859="NRFC","ISNR20","")</f>
        <v/>
      </c>
      <c r="K859" s="35">
        <f>_xlfn.SINGLE(IF(F859="","",_xlfn.XLOOKUP(F859,purchase!F:F,purchase!N:N,"")))</f>
        <v/>
      </c>
      <c r="L859" s="4" t="n"/>
      <c r="M859" s="86" t="n"/>
      <c r="N859" s="35">
        <f>IF(F859="","",
MAX(0,
_xlfn.XLOOKUP(F859,purchase!F:F,purchase!N:N,"")
-
SUMIFS(L:L,F:F,F859)))</f>
        <v/>
      </c>
      <c r="O859" s="35">
        <f>IF(OR(L859="",M859=""),"",L859-M859)</f>
        <v/>
      </c>
      <c r="P859" s="89">
        <f>_xlfn.SINGLE(IF(F859="","",_xlfn.XLOOKUP(F859,purchase!F:F,purchase!O:O,"")))</f>
        <v/>
      </c>
      <c r="Q859" s="83">
        <f>IF(OR(L859="",M859=""),"",M859/L859)</f>
        <v/>
      </c>
      <c r="R859" s="91">
        <f>IF(OR(P859="",Q859=""),"",Q859-P859)</f>
        <v/>
      </c>
    </row>
    <row r="860">
      <c r="A860" s="25" t="n">
        <v>856</v>
      </c>
      <c r="B860" s="26">
        <f>IF(OR(C860="",F860=""),"",
"PRD-" &amp;
TEXT(DAY(C860),"00") &amp;
CHOOSE(MONTH(C860),"A","B","C","D","E","F","G","H","I","J","K","L") &amp;
TEXT(YEAR(C860),"00") &amp;
"-" &amp;
RIGHT(F860,4))</f>
        <v/>
      </c>
      <c r="C860" s="27" t="n"/>
      <c r="D860" s="26">
        <f>IF(F860="","",_xlfn.XLOOKUP(F860,purchase!F:F,purchase!B:B,""))</f>
        <v/>
      </c>
      <c r="E860" s="26">
        <f>IF(F860="","",_xlfn.XLOOKUP(F860,purchase!F:F,purchase!C:C,""))</f>
        <v/>
      </c>
      <c r="F860" s="4" t="n"/>
      <c r="G860" s="10">
        <f>IF(H860="NRFC","Natural Rubber Field Coagulam","")</f>
        <v/>
      </c>
      <c r="H860" s="10">
        <f>IF(F860="","",_xlfn.XLOOKUP(F860,purchase!F:F,purchase!E:E,""))</f>
        <v/>
      </c>
      <c r="I860" s="10">
        <f>IF(J860="ISNR20","Natural Rubber-TSNR (ISNR-20)","")</f>
        <v/>
      </c>
      <c r="J860" s="10">
        <f>IF(H860="NRFC","ISNR20","")</f>
        <v/>
      </c>
      <c r="K860" s="35">
        <f>_xlfn.SINGLE(IF(F860="","",_xlfn.XLOOKUP(F860,purchase!F:F,purchase!N:N,"")))</f>
        <v/>
      </c>
      <c r="L860" s="4" t="n"/>
      <c r="M860" s="86" t="n"/>
      <c r="N860" s="35">
        <f>IF(F860="","",
MAX(0,
_xlfn.XLOOKUP(F860,purchase!F:F,purchase!N:N,"")
-
SUMIFS(L:L,F:F,F860)))</f>
        <v/>
      </c>
      <c r="O860" s="35">
        <f>IF(OR(L860="",M860=""),"",L860-M860)</f>
        <v/>
      </c>
      <c r="P860" s="89">
        <f>_xlfn.SINGLE(IF(F860="","",_xlfn.XLOOKUP(F860,purchase!F:F,purchase!O:O,"")))</f>
        <v/>
      </c>
      <c r="Q860" s="83">
        <f>IF(OR(L860="",M860=""),"",M860/L860)</f>
        <v/>
      </c>
      <c r="R860" s="91">
        <f>IF(OR(P860="",Q860=""),"",Q860-P860)</f>
        <v/>
      </c>
    </row>
    <row r="861">
      <c r="A861" s="25" t="n">
        <v>857</v>
      </c>
      <c r="B861" s="26">
        <f>IF(OR(C861="",F861=""),"",
"PRD-" &amp;
TEXT(DAY(C861),"00") &amp;
CHOOSE(MONTH(C861),"A","B","C","D","E","F","G","H","I","J","K","L") &amp;
TEXT(YEAR(C861),"00") &amp;
"-" &amp;
RIGHT(F861,4))</f>
        <v/>
      </c>
      <c r="C861" s="27" t="n"/>
      <c r="D861" s="26">
        <f>IF(F861="","",_xlfn.XLOOKUP(F861,purchase!F:F,purchase!B:B,""))</f>
        <v/>
      </c>
      <c r="E861" s="26">
        <f>IF(F861="","",_xlfn.XLOOKUP(F861,purchase!F:F,purchase!C:C,""))</f>
        <v/>
      </c>
      <c r="F861" s="4" t="n"/>
      <c r="G861" s="10">
        <f>IF(H861="NRFC","Natural Rubber Field Coagulam","")</f>
        <v/>
      </c>
      <c r="H861" s="10">
        <f>IF(F861="","",_xlfn.XLOOKUP(F861,purchase!F:F,purchase!E:E,""))</f>
        <v/>
      </c>
      <c r="I861" s="10">
        <f>IF(J861="ISNR20","Natural Rubber-TSNR (ISNR-20)","")</f>
        <v/>
      </c>
      <c r="J861" s="10">
        <f>IF(H861="NRFC","ISNR20","")</f>
        <v/>
      </c>
      <c r="K861" s="35">
        <f>_xlfn.SINGLE(IF(F861="","",_xlfn.XLOOKUP(F861,purchase!F:F,purchase!N:N,"")))</f>
        <v/>
      </c>
      <c r="L861" s="4" t="n"/>
      <c r="M861" s="86" t="n"/>
      <c r="N861" s="35">
        <f>IF(F861="","",
MAX(0,
_xlfn.XLOOKUP(F861,purchase!F:F,purchase!N:N,"")
-
SUMIFS(L:L,F:F,F861)))</f>
        <v/>
      </c>
      <c r="O861" s="35">
        <f>IF(OR(L861="",M861=""),"",L861-M861)</f>
        <v/>
      </c>
      <c r="P861" s="89">
        <f>_xlfn.SINGLE(IF(F861="","",_xlfn.XLOOKUP(F861,purchase!F:F,purchase!O:O,"")))</f>
        <v/>
      </c>
      <c r="Q861" s="83">
        <f>IF(OR(L861="",M861=""),"",M861/L861)</f>
        <v/>
      </c>
      <c r="R861" s="91">
        <f>IF(OR(P861="",Q861=""),"",Q861-P861)</f>
        <v/>
      </c>
    </row>
    <row r="862">
      <c r="A862" s="25" t="n">
        <v>858</v>
      </c>
      <c r="B862" s="26">
        <f>IF(OR(C862="",F862=""),"",
"PRD-" &amp;
TEXT(DAY(C862),"00") &amp;
CHOOSE(MONTH(C862),"A","B","C","D","E","F","G","H","I","J","K","L") &amp;
TEXT(YEAR(C862),"00") &amp;
"-" &amp;
RIGHT(F862,4))</f>
        <v/>
      </c>
      <c r="C862" s="27" t="n"/>
      <c r="D862" s="26">
        <f>IF(F862="","",_xlfn.XLOOKUP(F862,purchase!F:F,purchase!B:B,""))</f>
        <v/>
      </c>
      <c r="E862" s="26">
        <f>IF(F862="","",_xlfn.XLOOKUP(F862,purchase!F:F,purchase!C:C,""))</f>
        <v/>
      </c>
      <c r="F862" s="4" t="n"/>
      <c r="G862" s="10">
        <f>IF(H862="NRFC","Natural Rubber Field Coagulam","")</f>
        <v/>
      </c>
      <c r="H862" s="10">
        <f>IF(F862="","",_xlfn.XLOOKUP(F862,purchase!F:F,purchase!E:E,""))</f>
        <v/>
      </c>
      <c r="I862" s="10">
        <f>IF(J862="ISNR20","Natural Rubber-TSNR (ISNR-20)","")</f>
        <v/>
      </c>
      <c r="J862" s="10">
        <f>IF(H862="NRFC","ISNR20","")</f>
        <v/>
      </c>
      <c r="K862" s="35">
        <f>_xlfn.SINGLE(IF(F862="","",_xlfn.XLOOKUP(F862,purchase!F:F,purchase!N:N,"")))</f>
        <v/>
      </c>
      <c r="L862" s="4" t="n"/>
      <c r="M862" s="86" t="n"/>
      <c r="N862" s="35">
        <f>IF(F862="","",
MAX(0,
_xlfn.XLOOKUP(F862,purchase!F:F,purchase!N:N,"")
-
SUMIFS(L:L,F:F,F862)))</f>
        <v/>
      </c>
      <c r="O862" s="35">
        <f>IF(OR(L862="",M862=""),"",L862-M862)</f>
        <v/>
      </c>
      <c r="P862" s="89">
        <f>_xlfn.SINGLE(IF(F862="","",_xlfn.XLOOKUP(F862,purchase!F:F,purchase!O:O,"")))</f>
        <v/>
      </c>
      <c r="Q862" s="83">
        <f>IF(OR(L862="",M862=""),"",M862/L862)</f>
        <v/>
      </c>
      <c r="R862" s="91">
        <f>IF(OR(P862="",Q862=""),"",Q862-P862)</f>
        <v/>
      </c>
    </row>
    <row r="863">
      <c r="A863" s="25" t="n">
        <v>859</v>
      </c>
      <c r="B863" s="26">
        <f>IF(OR(C863="",F863=""),"",
"PRD-" &amp;
TEXT(DAY(C863),"00") &amp;
CHOOSE(MONTH(C863),"A","B","C","D","E","F","G","H","I","J","K","L") &amp;
TEXT(YEAR(C863),"00") &amp;
"-" &amp;
RIGHT(F863,4))</f>
        <v/>
      </c>
      <c r="C863" s="27" t="n"/>
      <c r="D863" s="26">
        <f>IF(F863="","",_xlfn.XLOOKUP(F863,purchase!F:F,purchase!B:B,""))</f>
        <v/>
      </c>
      <c r="E863" s="26">
        <f>IF(F863="","",_xlfn.XLOOKUP(F863,purchase!F:F,purchase!C:C,""))</f>
        <v/>
      </c>
      <c r="F863" s="4" t="n"/>
      <c r="G863" s="10">
        <f>IF(H863="NRFC","Natural Rubber Field Coagulam","")</f>
        <v/>
      </c>
      <c r="H863" s="10">
        <f>IF(F863="","",_xlfn.XLOOKUP(F863,purchase!F:F,purchase!E:E,""))</f>
        <v/>
      </c>
      <c r="I863" s="10">
        <f>IF(J863="ISNR20","Natural Rubber-TSNR (ISNR-20)","")</f>
        <v/>
      </c>
      <c r="J863" s="10">
        <f>IF(H863="NRFC","ISNR20","")</f>
        <v/>
      </c>
      <c r="K863" s="35">
        <f>_xlfn.SINGLE(IF(F863="","",_xlfn.XLOOKUP(F863,purchase!F:F,purchase!N:N,"")))</f>
        <v/>
      </c>
      <c r="L863" s="4" t="n"/>
      <c r="M863" s="86" t="n"/>
      <c r="N863" s="35">
        <f>IF(F863="","",
MAX(0,
_xlfn.XLOOKUP(F863,purchase!F:F,purchase!N:N,"")
-
SUMIFS(L:L,F:F,F863)))</f>
        <v/>
      </c>
      <c r="O863" s="35">
        <f>IF(OR(L863="",M863=""),"",L863-M863)</f>
        <v/>
      </c>
      <c r="P863" s="89">
        <f>_xlfn.SINGLE(IF(F863="","",_xlfn.XLOOKUP(F863,purchase!F:F,purchase!O:O,"")))</f>
        <v/>
      </c>
      <c r="Q863" s="83">
        <f>IF(OR(L863="",M863=""),"",M863/L863)</f>
        <v/>
      </c>
      <c r="R863" s="91">
        <f>IF(OR(P863="",Q863=""),"",Q863-P863)</f>
        <v/>
      </c>
    </row>
    <row r="864">
      <c r="A864" s="25" t="n">
        <v>860</v>
      </c>
      <c r="B864" s="26">
        <f>IF(OR(C864="",F864=""),"",
"PRD-" &amp;
TEXT(DAY(C864),"00") &amp;
CHOOSE(MONTH(C864),"A","B","C","D","E","F","G","H","I","J","K","L") &amp;
TEXT(YEAR(C864),"00") &amp;
"-" &amp;
RIGHT(F864,4))</f>
        <v/>
      </c>
      <c r="C864" s="27" t="n"/>
      <c r="D864" s="26">
        <f>IF(F864="","",_xlfn.XLOOKUP(F864,purchase!F:F,purchase!B:B,""))</f>
        <v/>
      </c>
      <c r="E864" s="26">
        <f>IF(F864="","",_xlfn.XLOOKUP(F864,purchase!F:F,purchase!C:C,""))</f>
        <v/>
      </c>
      <c r="F864" s="4" t="n"/>
      <c r="G864" s="10">
        <f>IF(H864="NRFC","Natural Rubber Field Coagulam","")</f>
        <v/>
      </c>
      <c r="H864" s="10">
        <f>IF(F864="","",_xlfn.XLOOKUP(F864,purchase!F:F,purchase!E:E,""))</f>
        <v/>
      </c>
      <c r="I864" s="10">
        <f>IF(J864="ISNR20","Natural Rubber-TSNR (ISNR-20)","")</f>
        <v/>
      </c>
      <c r="J864" s="10">
        <f>IF(H864="NRFC","ISNR20","")</f>
        <v/>
      </c>
      <c r="K864" s="35">
        <f>_xlfn.SINGLE(IF(F864="","",_xlfn.XLOOKUP(F864,purchase!F:F,purchase!N:N,"")))</f>
        <v/>
      </c>
      <c r="L864" s="4" t="n"/>
      <c r="M864" s="86" t="n"/>
      <c r="N864" s="35">
        <f>IF(F864="","",
MAX(0,
_xlfn.XLOOKUP(F864,purchase!F:F,purchase!N:N,"")
-
SUMIFS(L:L,F:F,F864)))</f>
        <v/>
      </c>
      <c r="O864" s="35">
        <f>IF(OR(L864="",M864=""),"",L864-M864)</f>
        <v/>
      </c>
      <c r="P864" s="89">
        <f>_xlfn.SINGLE(IF(F864="","",_xlfn.XLOOKUP(F864,purchase!F:F,purchase!O:O,"")))</f>
        <v/>
      </c>
      <c r="Q864" s="83">
        <f>IF(OR(L864="",M864=""),"",M864/L864)</f>
        <v/>
      </c>
      <c r="R864" s="91">
        <f>IF(OR(P864="",Q864=""),"",Q864-P864)</f>
        <v/>
      </c>
    </row>
    <row r="865">
      <c r="A865" s="25" t="n">
        <v>861</v>
      </c>
      <c r="B865" s="26">
        <f>IF(OR(C865="",F865=""),"",
"PRD-" &amp;
TEXT(DAY(C865),"00") &amp;
CHOOSE(MONTH(C865),"A","B","C","D","E","F","G","H","I","J","K","L") &amp;
TEXT(YEAR(C865),"00") &amp;
"-" &amp;
RIGHT(F865,4))</f>
        <v/>
      </c>
      <c r="C865" s="27" t="n"/>
      <c r="D865" s="26">
        <f>IF(F865="","",_xlfn.XLOOKUP(F865,purchase!F:F,purchase!B:B,""))</f>
        <v/>
      </c>
      <c r="E865" s="26">
        <f>IF(F865="","",_xlfn.XLOOKUP(F865,purchase!F:F,purchase!C:C,""))</f>
        <v/>
      </c>
      <c r="F865" s="4" t="n"/>
      <c r="G865" s="10">
        <f>IF(H865="NRFC","Natural Rubber Field Coagulam","")</f>
        <v/>
      </c>
      <c r="H865" s="10">
        <f>IF(F865="","",_xlfn.XLOOKUP(F865,purchase!F:F,purchase!E:E,""))</f>
        <v/>
      </c>
      <c r="I865" s="10">
        <f>IF(J865="ISNR20","Natural Rubber-TSNR (ISNR-20)","")</f>
        <v/>
      </c>
      <c r="J865" s="10">
        <f>IF(H865="NRFC","ISNR20","")</f>
        <v/>
      </c>
      <c r="K865" s="35">
        <f>_xlfn.SINGLE(IF(F865="","",_xlfn.XLOOKUP(F865,purchase!F:F,purchase!N:N,"")))</f>
        <v/>
      </c>
      <c r="L865" s="4" t="n"/>
      <c r="M865" s="86" t="n"/>
      <c r="N865" s="35">
        <f>IF(F865="","",
MAX(0,
_xlfn.XLOOKUP(F865,purchase!F:F,purchase!N:N,"")
-
SUMIFS(L:L,F:F,F865)))</f>
        <v/>
      </c>
      <c r="O865" s="35">
        <f>IF(OR(L865="",M865=""),"",L865-M865)</f>
        <v/>
      </c>
      <c r="P865" s="89">
        <f>_xlfn.SINGLE(IF(F865="","",_xlfn.XLOOKUP(F865,purchase!F:F,purchase!O:O,"")))</f>
        <v/>
      </c>
      <c r="Q865" s="83">
        <f>IF(OR(L865="",M865=""),"",M865/L865)</f>
        <v/>
      </c>
      <c r="R865" s="91">
        <f>IF(OR(P865="",Q865=""),"",Q865-P865)</f>
        <v/>
      </c>
    </row>
    <row r="866">
      <c r="A866" s="25" t="n">
        <v>862</v>
      </c>
      <c r="B866" s="26">
        <f>IF(OR(C866="",F866=""),"",
"PRD-" &amp;
TEXT(DAY(C866),"00") &amp;
CHOOSE(MONTH(C866),"A","B","C","D","E","F","G","H","I","J","K","L") &amp;
TEXT(YEAR(C866),"00") &amp;
"-" &amp;
RIGHT(F866,4))</f>
        <v/>
      </c>
      <c r="C866" s="27" t="n"/>
      <c r="D866" s="26">
        <f>IF(F866="","",_xlfn.XLOOKUP(F866,purchase!F:F,purchase!B:B,""))</f>
        <v/>
      </c>
      <c r="E866" s="26">
        <f>IF(F866="","",_xlfn.XLOOKUP(F866,purchase!F:F,purchase!C:C,""))</f>
        <v/>
      </c>
      <c r="F866" s="4" t="n"/>
      <c r="G866" s="10">
        <f>IF(H866="NRFC","Natural Rubber Field Coagulam","")</f>
        <v/>
      </c>
      <c r="H866" s="10">
        <f>IF(F866="","",_xlfn.XLOOKUP(F866,purchase!F:F,purchase!E:E,""))</f>
        <v/>
      </c>
      <c r="I866" s="10">
        <f>IF(J866="ISNR20","Natural Rubber-TSNR (ISNR-20)","")</f>
        <v/>
      </c>
      <c r="J866" s="10">
        <f>IF(H866="NRFC","ISNR20","")</f>
        <v/>
      </c>
      <c r="K866" s="35">
        <f>_xlfn.SINGLE(IF(F866="","",_xlfn.XLOOKUP(F866,purchase!F:F,purchase!N:N,"")))</f>
        <v/>
      </c>
      <c r="L866" s="4" t="n"/>
      <c r="M866" s="86" t="n"/>
      <c r="N866" s="35">
        <f>IF(F866="","",
MAX(0,
_xlfn.XLOOKUP(F866,purchase!F:F,purchase!N:N,"")
-
SUMIFS(L:L,F:F,F866)))</f>
        <v/>
      </c>
      <c r="O866" s="35">
        <f>IF(OR(L866="",M866=""),"",L866-M866)</f>
        <v/>
      </c>
      <c r="P866" s="89">
        <f>_xlfn.SINGLE(IF(F866="","",_xlfn.XLOOKUP(F866,purchase!F:F,purchase!O:O,"")))</f>
        <v/>
      </c>
      <c r="Q866" s="83">
        <f>IF(OR(L866="",M866=""),"",M866/L866)</f>
        <v/>
      </c>
      <c r="R866" s="91">
        <f>IF(OR(P866="",Q866=""),"",Q866-P866)</f>
        <v/>
      </c>
    </row>
    <row r="867">
      <c r="A867" s="25" t="n">
        <v>863</v>
      </c>
      <c r="B867" s="26">
        <f>IF(OR(C867="",F867=""),"",
"PRD-" &amp;
TEXT(DAY(C867),"00") &amp;
CHOOSE(MONTH(C867),"A","B","C","D","E","F","G","H","I","J","K","L") &amp;
TEXT(YEAR(C867),"00") &amp;
"-" &amp;
RIGHT(F867,4))</f>
        <v/>
      </c>
      <c r="C867" s="27" t="n"/>
      <c r="D867" s="26">
        <f>IF(F867="","",_xlfn.XLOOKUP(F867,purchase!F:F,purchase!B:B,""))</f>
        <v/>
      </c>
      <c r="E867" s="26">
        <f>IF(F867="","",_xlfn.XLOOKUP(F867,purchase!F:F,purchase!C:C,""))</f>
        <v/>
      </c>
      <c r="F867" s="4" t="n"/>
      <c r="G867" s="10">
        <f>IF(H867="NRFC","Natural Rubber Field Coagulam","")</f>
        <v/>
      </c>
      <c r="H867" s="10">
        <f>IF(F867="","",_xlfn.XLOOKUP(F867,purchase!F:F,purchase!E:E,""))</f>
        <v/>
      </c>
      <c r="I867" s="10">
        <f>IF(J867="ISNR20","Natural Rubber-TSNR (ISNR-20)","")</f>
        <v/>
      </c>
      <c r="J867" s="10">
        <f>IF(H867="NRFC","ISNR20","")</f>
        <v/>
      </c>
      <c r="K867" s="35">
        <f>_xlfn.SINGLE(IF(F867="","",_xlfn.XLOOKUP(F867,purchase!F:F,purchase!N:N,"")))</f>
        <v/>
      </c>
      <c r="L867" s="4" t="n"/>
      <c r="M867" s="86" t="n"/>
      <c r="N867" s="35">
        <f>IF(F867="","",
MAX(0,
_xlfn.XLOOKUP(F867,purchase!F:F,purchase!N:N,"")
-
SUMIFS(L:L,F:F,F867)))</f>
        <v/>
      </c>
      <c r="O867" s="35">
        <f>IF(OR(L867="",M867=""),"",L867-M867)</f>
        <v/>
      </c>
      <c r="P867" s="89">
        <f>_xlfn.SINGLE(IF(F867="","",_xlfn.XLOOKUP(F867,purchase!F:F,purchase!O:O,"")))</f>
        <v/>
      </c>
      <c r="Q867" s="83">
        <f>IF(OR(L867="",M867=""),"",M867/L867)</f>
        <v/>
      </c>
      <c r="R867" s="91">
        <f>IF(OR(P867="",Q867=""),"",Q867-P867)</f>
        <v/>
      </c>
    </row>
    <row r="868">
      <c r="A868" s="25" t="n">
        <v>864</v>
      </c>
      <c r="B868" s="26">
        <f>IF(OR(C868="",F868=""),"",
"PRD-" &amp;
TEXT(DAY(C868),"00") &amp;
CHOOSE(MONTH(C868),"A","B","C","D","E","F","G","H","I","J","K","L") &amp;
TEXT(YEAR(C868),"00") &amp;
"-" &amp;
RIGHT(F868,4))</f>
        <v/>
      </c>
      <c r="C868" s="27" t="n"/>
      <c r="D868" s="26">
        <f>IF(F868="","",_xlfn.XLOOKUP(F868,purchase!F:F,purchase!B:B,""))</f>
        <v/>
      </c>
      <c r="E868" s="26">
        <f>IF(F868="","",_xlfn.XLOOKUP(F868,purchase!F:F,purchase!C:C,""))</f>
        <v/>
      </c>
      <c r="F868" s="4" t="n"/>
      <c r="G868" s="10">
        <f>IF(H868="NRFC","Natural Rubber Field Coagulam","")</f>
        <v/>
      </c>
      <c r="H868" s="10">
        <f>IF(F868="","",_xlfn.XLOOKUP(F868,purchase!F:F,purchase!E:E,""))</f>
        <v/>
      </c>
      <c r="I868" s="10">
        <f>IF(J868="ISNR20","Natural Rubber-TSNR (ISNR-20)","")</f>
        <v/>
      </c>
      <c r="J868" s="10">
        <f>IF(H868="NRFC","ISNR20","")</f>
        <v/>
      </c>
      <c r="K868" s="35">
        <f>_xlfn.SINGLE(IF(F868="","",_xlfn.XLOOKUP(F868,purchase!F:F,purchase!N:N,"")))</f>
        <v/>
      </c>
      <c r="L868" s="4" t="n"/>
      <c r="M868" s="86" t="n"/>
      <c r="N868" s="35">
        <f>IF(F868="","",
MAX(0,
_xlfn.XLOOKUP(F868,purchase!F:F,purchase!N:N,"")
-
SUMIFS(L:L,F:F,F868)))</f>
        <v/>
      </c>
      <c r="O868" s="35">
        <f>IF(OR(L868="",M868=""),"",L868-M868)</f>
        <v/>
      </c>
      <c r="P868" s="89">
        <f>_xlfn.SINGLE(IF(F868="","",_xlfn.XLOOKUP(F868,purchase!F:F,purchase!O:O,"")))</f>
        <v/>
      </c>
      <c r="Q868" s="83">
        <f>IF(OR(L868="",M868=""),"",M868/L868)</f>
        <v/>
      </c>
      <c r="R868" s="91">
        <f>IF(OR(P868="",Q868=""),"",Q868-P868)</f>
        <v/>
      </c>
    </row>
    <row r="869">
      <c r="A869" s="25" t="n">
        <v>865</v>
      </c>
      <c r="B869" s="26">
        <f>IF(OR(C869="",F869=""),"",
"PRD-" &amp;
TEXT(DAY(C869),"00") &amp;
CHOOSE(MONTH(C869),"A","B","C","D","E","F","G","H","I","J","K","L") &amp;
TEXT(YEAR(C869),"00") &amp;
"-" &amp;
RIGHT(F869,4))</f>
        <v/>
      </c>
      <c r="C869" s="27" t="n"/>
      <c r="D869" s="26">
        <f>IF(F869="","",_xlfn.XLOOKUP(F869,purchase!F:F,purchase!B:B,""))</f>
        <v/>
      </c>
      <c r="E869" s="26">
        <f>IF(F869="","",_xlfn.XLOOKUP(F869,purchase!F:F,purchase!C:C,""))</f>
        <v/>
      </c>
      <c r="F869" s="4" t="n"/>
      <c r="G869" s="10">
        <f>IF(H869="NRFC","Natural Rubber Field Coagulam","")</f>
        <v/>
      </c>
      <c r="H869" s="10">
        <f>IF(F869="","",_xlfn.XLOOKUP(F869,purchase!F:F,purchase!E:E,""))</f>
        <v/>
      </c>
      <c r="I869" s="10">
        <f>IF(J869="ISNR20","Natural Rubber-TSNR (ISNR-20)","")</f>
        <v/>
      </c>
      <c r="J869" s="10">
        <f>IF(H869="NRFC","ISNR20","")</f>
        <v/>
      </c>
      <c r="K869" s="35">
        <f>_xlfn.SINGLE(IF(F869="","",_xlfn.XLOOKUP(F869,purchase!F:F,purchase!N:N,"")))</f>
        <v/>
      </c>
      <c r="L869" s="4" t="n"/>
      <c r="M869" s="86" t="n"/>
      <c r="N869" s="35">
        <f>IF(F869="","",
MAX(0,
_xlfn.XLOOKUP(F869,purchase!F:F,purchase!N:N,"")
-
SUMIFS(L:L,F:F,F869)))</f>
        <v/>
      </c>
      <c r="O869" s="35">
        <f>IF(OR(L869="",M869=""),"",L869-M869)</f>
        <v/>
      </c>
      <c r="P869" s="89">
        <f>_xlfn.SINGLE(IF(F869="","",_xlfn.XLOOKUP(F869,purchase!F:F,purchase!O:O,"")))</f>
        <v/>
      </c>
      <c r="Q869" s="83">
        <f>IF(OR(L869="",M869=""),"",M869/L869)</f>
        <v/>
      </c>
      <c r="R869" s="91">
        <f>IF(OR(P869="",Q869=""),"",Q869-P869)</f>
        <v/>
      </c>
    </row>
    <row r="870">
      <c r="A870" s="25" t="n">
        <v>866</v>
      </c>
      <c r="B870" s="26">
        <f>IF(OR(C870="",F870=""),"",
"PRD-" &amp;
TEXT(DAY(C870),"00") &amp;
CHOOSE(MONTH(C870),"A","B","C","D","E","F","G","H","I","J","K","L") &amp;
TEXT(YEAR(C870),"00") &amp;
"-" &amp;
RIGHT(F870,4))</f>
        <v/>
      </c>
      <c r="C870" s="27" t="n"/>
      <c r="D870" s="26">
        <f>IF(F870="","",_xlfn.XLOOKUP(F870,purchase!F:F,purchase!B:B,""))</f>
        <v/>
      </c>
      <c r="E870" s="26">
        <f>IF(F870="","",_xlfn.XLOOKUP(F870,purchase!F:F,purchase!C:C,""))</f>
        <v/>
      </c>
      <c r="F870" s="4" t="n"/>
      <c r="G870" s="10">
        <f>IF(H870="NRFC","Natural Rubber Field Coagulam","")</f>
        <v/>
      </c>
      <c r="H870" s="10">
        <f>IF(F870="","",_xlfn.XLOOKUP(F870,purchase!F:F,purchase!E:E,""))</f>
        <v/>
      </c>
      <c r="I870" s="10">
        <f>IF(J870="ISNR20","Natural Rubber-TSNR (ISNR-20)","")</f>
        <v/>
      </c>
      <c r="J870" s="10">
        <f>IF(H870="NRFC","ISNR20","")</f>
        <v/>
      </c>
      <c r="K870" s="35">
        <f>_xlfn.SINGLE(IF(F870="","",_xlfn.XLOOKUP(F870,purchase!F:F,purchase!N:N,"")))</f>
        <v/>
      </c>
      <c r="L870" s="4" t="n"/>
      <c r="M870" s="86" t="n"/>
      <c r="N870" s="35">
        <f>IF(F870="","",
MAX(0,
_xlfn.XLOOKUP(F870,purchase!F:F,purchase!N:N,"")
-
SUMIFS(L:L,F:F,F870)))</f>
        <v/>
      </c>
      <c r="O870" s="35">
        <f>IF(OR(L870="",M870=""),"",L870-M870)</f>
        <v/>
      </c>
      <c r="P870" s="89">
        <f>_xlfn.SINGLE(IF(F870="","",_xlfn.XLOOKUP(F870,purchase!F:F,purchase!O:O,"")))</f>
        <v/>
      </c>
      <c r="Q870" s="83">
        <f>IF(OR(L870="",M870=""),"",M870/L870)</f>
        <v/>
      </c>
      <c r="R870" s="91">
        <f>IF(OR(P870="",Q870=""),"",Q870-P870)</f>
        <v/>
      </c>
    </row>
    <row r="871">
      <c r="A871" s="25" t="n">
        <v>867</v>
      </c>
      <c r="B871" s="26">
        <f>IF(OR(C871="",F871=""),"",
"PRD-" &amp;
TEXT(DAY(C871),"00") &amp;
CHOOSE(MONTH(C871),"A","B","C","D","E","F","G","H","I","J","K","L") &amp;
TEXT(YEAR(C871),"00") &amp;
"-" &amp;
RIGHT(F871,4))</f>
        <v/>
      </c>
      <c r="C871" s="27" t="n"/>
      <c r="D871" s="26">
        <f>IF(F871="","",_xlfn.XLOOKUP(F871,purchase!F:F,purchase!B:B,""))</f>
        <v/>
      </c>
      <c r="E871" s="26">
        <f>IF(F871="","",_xlfn.XLOOKUP(F871,purchase!F:F,purchase!C:C,""))</f>
        <v/>
      </c>
      <c r="F871" s="4" t="n"/>
      <c r="G871" s="10">
        <f>IF(H871="NRFC","Natural Rubber Field Coagulam","")</f>
        <v/>
      </c>
      <c r="H871" s="10">
        <f>IF(F871="","",_xlfn.XLOOKUP(F871,purchase!F:F,purchase!E:E,""))</f>
        <v/>
      </c>
      <c r="I871" s="10">
        <f>IF(J871="ISNR20","Natural Rubber-TSNR (ISNR-20)","")</f>
        <v/>
      </c>
      <c r="J871" s="10">
        <f>IF(H871="NRFC","ISNR20","")</f>
        <v/>
      </c>
      <c r="K871" s="35">
        <f>_xlfn.SINGLE(IF(F871="","",_xlfn.XLOOKUP(F871,purchase!F:F,purchase!N:N,"")))</f>
        <v/>
      </c>
      <c r="L871" s="4" t="n"/>
      <c r="M871" s="86" t="n"/>
      <c r="N871" s="35">
        <f>IF(F871="","",
MAX(0,
_xlfn.XLOOKUP(F871,purchase!F:F,purchase!N:N,"")
-
SUMIFS(L:L,F:F,F871)))</f>
        <v/>
      </c>
      <c r="O871" s="35">
        <f>IF(OR(L871="",M871=""),"",L871-M871)</f>
        <v/>
      </c>
      <c r="P871" s="89">
        <f>_xlfn.SINGLE(IF(F871="","",_xlfn.XLOOKUP(F871,purchase!F:F,purchase!O:O,"")))</f>
        <v/>
      </c>
      <c r="Q871" s="83">
        <f>IF(OR(L871="",M871=""),"",M871/L871)</f>
        <v/>
      </c>
      <c r="R871" s="91">
        <f>IF(OR(P871="",Q871=""),"",Q871-P871)</f>
        <v/>
      </c>
    </row>
    <row r="872">
      <c r="A872" s="25" t="n">
        <v>868</v>
      </c>
      <c r="B872" s="26">
        <f>IF(OR(C872="",F872=""),"",
"PRD-" &amp;
TEXT(DAY(C872),"00") &amp;
CHOOSE(MONTH(C872),"A","B","C","D","E","F","G","H","I","J","K","L") &amp;
TEXT(YEAR(C872),"00") &amp;
"-" &amp;
RIGHT(F872,4))</f>
        <v/>
      </c>
      <c r="C872" s="27" t="n"/>
      <c r="D872" s="26">
        <f>IF(F872="","",_xlfn.XLOOKUP(F872,purchase!F:F,purchase!B:B,""))</f>
        <v/>
      </c>
      <c r="E872" s="26">
        <f>IF(F872="","",_xlfn.XLOOKUP(F872,purchase!F:F,purchase!C:C,""))</f>
        <v/>
      </c>
      <c r="F872" s="4" t="n"/>
      <c r="G872" s="10">
        <f>IF(H872="NRFC","Natural Rubber Field Coagulam","")</f>
        <v/>
      </c>
      <c r="H872" s="10">
        <f>IF(F872="","",_xlfn.XLOOKUP(F872,purchase!F:F,purchase!E:E,""))</f>
        <v/>
      </c>
      <c r="I872" s="10">
        <f>IF(J872="ISNR20","Natural Rubber-TSNR (ISNR-20)","")</f>
        <v/>
      </c>
      <c r="J872" s="10">
        <f>IF(H872="NRFC","ISNR20","")</f>
        <v/>
      </c>
      <c r="K872" s="35">
        <f>_xlfn.SINGLE(IF(F872="","",_xlfn.XLOOKUP(F872,purchase!F:F,purchase!N:N,"")))</f>
        <v/>
      </c>
      <c r="L872" s="4" t="n"/>
      <c r="M872" s="86" t="n"/>
      <c r="N872" s="35">
        <f>IF(F872="","",
MAX(0,
_xlfn.XLOOKUP(F872,purchase!F:F,purchase!N:N,"")
-
SUMIFS(L:L,F:F,F872)))</f>
        <v/>
      </c>
      <c r="O872" s="35">
        <f>IF(OR(L872="",M872=""),"",L872-M872)</f>
        <v/>
      </c>
      <c r="P872" s="89">
        <f>_xlfn.SINGLE(IF(F872="","",_xlfn.XLOOKUP(F872,purchase!F:F,purchase!O:O,"")))</f>
        <v/>
      </c>
      <c r="Q872" s="83">
        <f>IF(OR(L872="",M872=""),"",M872/L872)</f>
        <v/>
      </c>
      <c r="R872" s="91">
        <f>IF(OR(P872="",Q872=""),"",Q872-P872)</f>
        <v/>
      </c>
    </row>
    <row r="873">
      <c r="A873" s="25" t="n">
        <v>869</v>
      </c>
      <c r="B873" s="26">
        <f>IF(OR(C873="",F873=""),"",
"PRD-" &amp;
TEXT(DAY(C873),"00") &amp;
CHOOSE(MONTH(C873),"A","B","C","D","E","F","G","H","I","J","K","L") &amp;
TEXT(YEAR(C873),"00") &amp;
"-" &amp;
RIGHT(F873,4))</f>
        <v/>
      </c>
      <c r="C873" s="27" t="n"/>
      <c r="D873" s="26">
        <f>IF(F873="","",_xlfn.XLOOKUP(F873,purchase!F:F,purchase!B:B,""))</f>
        <v/>
      </c>
      <c r="E873" s="26">
        <f>IF(F873="","",_xlfn.XLOOKUP(F873,purchase!F:F,purchase!C:C,""))</f>
        <v/>
      </c>
      <c r="F873" s="4" t="n"/>
      <c r="G873" s="10">
        <f>IF(H873="NRFC","Natural Rubber Field Coagulam","")</f>
        <v/>
      </c>
      <c r="H873" s="10">
        <f>IF(F873="","",_xlfn.XLOOKUP(F873,purchase!F:F,purchase!E:E,""))</f>
        <v/>
      </c>
      <c r="I873" s="10">
        <f>IF(J873="ISNR20","Natural Rubber-TSNR (ISNR-20)","")</f>
        <v/>
      </c>
      <c r="J873" s="10">
        <f>IF(H873="NRFC","ISNR20","")</f>
        <v/>
      </c>
      <c r="K873" s="35">
        <f>_xlfn.SINGLE(IF(F873="","",_xlfn.XLOOKUP(F873,purchase!F:F,purchase!N:N,"")))</f>
        <v/>
      </c>
      <c r="L873" s="4" t="n"/>
      <c r="M873" s="86" t="n"/>
      <c r="N873" s="35">
        <f>IF(F873="","",
MAX(0,
_xlfn.XLOOKUP(F873,purchase!F:F,purchase!N:N,"")
-
SUMIFS(L:L,F:F,F873)))</f>
        <v/>
      </c>
      <c r="O873" s="35">
        <f>IF(OR(L873="",M873=""),"",L873-M873)</f>
        <v/>
      </c>
      <c r="P873" s="89">
        <f>_xlfn.SINGLE(IF(F873="","",_xlfn.XLOOKUP(F873,purchase!F:F,purchase!O:O,"")))</f>
        <v/>
      </c>
      <c r="Q873" s="83">
        <f>IF(OR(L873="",M873=""),"",M873/L873)</f>
        <v/>
      </c>
      <c r="R873" s="91">
        <f>IF(OR(P873="",Q873=""),"",Q873-P873)</f>
        <v/>
      </c>
    </row>
    <row r="874">
      <c r="A874" s="25" t="n">
        <v>870</v>
      </c>
      <c r="B874" s="26">
        <f>IF(OR(C874="",F874=""),"",
"PRD-" &amp;
TEXT(DAY(C874),"00") &amp;
CHOOSE(MONTH(C874),"A","B","C","D","E","F","G","H","I","J","K","L") &amp;
TEXT(YEAR(C874),"00") &amp;
"-" &amp;
RIGHT(F874,4))</f>
        <v/>
      </c>
      <c r="C874" s="27" t="n"/>
      <c r="D874" s="26">
        <f>IF(F874="","",_xlfn.XLOOKUP(F874,purchase!F:F,purchase!B:B,""))</f>
        <v/>
      </c>
      <c r="E874" s="26">
        <f>IF(F874="","",_xlfn.XLOOKUP(F874,purchase!F:F,purchase!C:C,""))</f>
        <v/>
      </c>
      <c r="F874" s="4" t="n"/>
      <c r="G874" s="10">
        <f>IF(H874="NRFC","Natural Rubber Field Coagulam","")</f>
        <v/>
      </c>
      <c r="H874" s="10">
        <f>IF(F874="","",_xlfn.XLOOKUP(F874,purchase!F:F,purchase!E:E,""))</f>
        <v/>
      </c>
      <c r="I874" s="10">
        <f>IF(J874="ISNR20","Natural Rubber-TSNR (ISNR-20)","")</f>
        <v/>
      </c>
      <c r="J874" s="10">
        <f>IF(H874="NRFC","ISNR20","")</f>
        <v/>
      </c>
      <c r="K874" s="35">
        <f>_xlfn.SINGLE(IF(F874="","",_xlfn.XLOOKUP(F874,purchase!F:F,purchase!N:N,"")))</f>
        <v/>
      </c>
      <c r="L874" s="4" t="n"/>
      <c r="M874" s="86" t="n"/>
      <c r="N874" s="35">
        <f>IF(F874="","",
MAX(0,
_xlfn.XLOOKUP(F874,purchase!F:F,purchase!N:N,"")
-
SUMIFS(L:L,F:F,F874)))</f>
        <v/>
      </c>
      <c r="O874" s="35">
        <f>IF(OR(L874="",M874=""),"",L874-M874)</f>
        <v/>
      </c>
      <c r="P874" s="89">
        <f>_xlfn.SINGLE(IF(F874="","",_xlfn.XLOOKUP(F874,purchase!F:F,purchase!O:O,"")))</f>
        <v/>
      </c>
      <c r="Q874" s="83">
        <f>IF(OR(L874="",M874=""),"",M874/L874)</f>
        <v/>
      </c>
      <c r="R874" s="91">
        <f>IF(OR(P874="",Q874=""),"",Q874-P874)</f>
        <v/>
      </c>
    </row>
    <row r="875">
      <c r="A875" s="25" t="n">
        <v>871</v>
      </c>
      <c r="B875" s="26">
        <f>IF(OR(C875="",F875=""),"",
"PRD-" &amp;
TEXT(DAY(C875),"00") &amp;
CHOOSE(MONTH(C875),"A","B","C","D","E","F","G","H","I","J","K","L") &amp;
TEXT(YEAR(C875),"00") &amp;
"-" &amp;
RIGHT(F875,4))</f>
        <v/>
      </c>
      <c r="C875" s="27" t="n"/>
      <c r="D875" s="26">
        <f>IF(F875="","",_xlfn.XLOOKUP(F875,purchase!F:F,purchase!B:B,""))</f>
        <v/>
      </c>
      <c r="E875" s="26">
        <f>IF(F875="","",_xlfn.XLOOKUP(F875,purchase!F:F,purchase!C:C,""))</f>
        <v/>
      </c>
      <c r="F875" s="4" t="n"/>
      <c r="G875" s="10">
        <f>IF(H875="NRFC","Natural Rubber Field Coagulam","")</f>
        <v/>
      </c>
      <c r="H875" s="10">
        <f>IF(F875="","",_xlfn.XLOOKUP(F875,purchase!F:F,purchase!E:E,""))</f>
        <v/>
      </c>
      <c r="I875" s="10">
        <f>IF(J875="ISNR20","Natural Rubber-TSNR (ISNR-20)","")</f>
        <v/>
      </c>
      <c r="J875" s="10">
        <f>IF(H875="NRFC","ISNR20","")</f>
        <v/>
      </c>
      <c r="K875" s="35">
        <f>_xlfn.SINGLE(IF(F875="","",_xlfn.XLOOKUP(F875,purchase!F:F,purchase!N:N,"")))</f>
        <v/>
      </c>
      <c r="L875" s="4" t="n"/>
      <c r="M875" s="86" t="n"/>
      <c r="N875" s="35">
        <f>IF(F875="","",
MAX(0,
_xlfn.XLOOKUP(F875,purchase!F:F,purchase!N:N,"")
-
SUMIFS(L:L,F:F,F875)))</f>
        <v/>
      </c>
      <c r="O875" s="35">
        <f>IF(OR(L875="",M875=""),"",L875-M875)</f>
        <v/>
      </c>
      <c r="P875" s="89">
        <f>_xlfn.SINGLE(IF(F875="","",_xlfn.XLOOKUP(F875,purchase!F:F,purchase!O:O,"")))</f>
        <v/>
      </c>
      <c r="Q875" s="83">
        <f>IF(OR(L875="",M875=""),"",M875/L875)</f>
        <v/>
      </c>
      <c r="R875" s="91">
        <f>IF(OR(P875="",Q875=""),"",Q875-P875)</f>
        <v/>
      </c>
    </row>
    <row r="876">
      <c r="A876" s="25" t="n">
        <v>872</v>
      </c>
      <c r="B876" s="26">
        <f>IF(OR(C876="",F876=""),"",
"PRD-" &amp;
TEXT(DAY(C876),"00") &amp;
CHOOSE(MONTH(C876),"A","B","C","D","E","F","G","H","I","J","K","L") &amp;
TEXT(YEAR(C876),"00") &amp;
"-" &amp;
RIGHT(F876,4))</f>
        <v/>
      </c>
      <c r="C876" s="27" t="n"/>
      <c r="D876" s="26">
        <f>IF(F876="","",_xlfn.XLOOKUP(F876,purchase!F:F,purchase!B:B,""))</f>
        <v/>
      </c>
      <c r="E876" s="26">
        <f>IF(F876="","",_xlfn.XLOOKUP(F876,purchase!F:F,purchase!C:C,""))</f>
        <v/>
      </c>
      <c r="F876" s="4" t="n"/>
      <c r="G876" s="10">
        <f>IF(H876="NRFC","Natural Rubber Field Coagulam","")</f>
        <v/>
      </c>
      <c r="H876" s="10">
        <f>IF(F876="","",_xlfn.XLOOKUP(F876,purchase!F:F,purchase!E:E,""))</f>
        <v/>
      </c>
      <c r="I876" s="10">
        <f>IF(J876="ISNR20","Natural Rubber-TSNR (ISNR-20)","")</f>
        <v/>
      </c>
      <c r="J876" s="10">
        <f>IF(H876="NRFC","ISNR20","")</f>
        <v/>
      </c>
      <c r="K876" s="35">
        <f>_xlfn.SINGLE(IF(F876="","",_xlfn.XLOOKUP(F876,purchase!F:F,purchase!N:N,"")))</f>
        <v/>
      </c>
      <c r="L876" s="4" t="n"/>
      <c r="M876" s="86" t="n"/>
      <c r="N876" s="35">
        <f>IF(F876="","",
MAX(0,
_xlfn.XLOOKUP(F876,purchase!F:F,purchase!N:N,"")
-
SUMIFS(L:L,F:F,F876)))</f>
        <v/>
      </c>
      <c r="O876" s="35">
        <f>IF(OR(L876="",M876=""),"",L876-M876)</f>
        <v/>
      </c>
      <c r="P876" s="89">
        <f>_xlfn.SINGLE(IF(F876="","",_xlfn.XLOOKUP(F876,purchase!F:F,purchase!O:O,"")))</f>
        <v/>
      </c>
      <c r="Q876" s="83">
        <f>IF(OR(L876="",M876=""),"",M876/L876)</f>
        <v/>
      </c>
      <c r="R876" s="91">
        <f>IF(OR(P876="",Q876=""),"",Q876-P876)</f>
        <v/>
      </c>
    </row>
    <row r="877">
      <c r="A877" s="25" t="n">
        <v>873</v>
      </c>
      <c r="B877" s="26">
        <f>IF(OR(C877="",F877=""),"",
"PRD-" &amp;
TEXT(DAY(C877),"00") &amp;
CHOOSE(MONTH(C877),"A","B","C","D","E","F","G","H","I","J","K","L") &amp;
TEXT(YEAR(C877),"00") &amp;
"-" &amp;
RIGHT(F877,4))</f>
        <v/>
      </c>
      <c r="C877" s="27" t="n"/>
      <c r="D877" s="26">
        <f>IF(F877="","",_xlfn.XLOOKUP(F877,purchase!F:F,purchase!B:B,""))</f>
        <v/>
      </c>
      <c r="E877" s="26">
        <f>IF(F877="","",_xlfn.XLOOKUP(F877,purchase!F:F,purchase!C:C,""))</f>
        <v/>
      </c>
      <c r="F877" s="4" t="n"/>
      <c r="G877" s="10">
        <f>IF(H877="NRFC","Natural Rubber Field Coagulam","")</f>
        <v/>
      </c>
      <c r="H877" s="10">
        <f>IF(F877="","",_xlfn.XLOOKUP(F877,purchase!F:F,purchase!E:E,""))</f>
        <v/>
      </c>
      <c r="I877" s="10">
        <f>IF(J877="ISNR20","Natural Rubber-TSNR (ISNR-20)","")</f>
        <v/>
      </c>
      <c r="J877" s="10">
        <f>IF(H877="NRFC","ISNR20","")</f>
        <v/>
      </c>
      <c r="K877" s="35">
        <f>_xlfn.SINGLE(IF(F877="","",_xlfn.XLOOKUP(F877,purchase!F:F,purchase!N:N,"")))</f>
        <v/>
      </c>
      <c r="L877" s="4" t="n"/>
      <c r="M877" s="86" t="n"/>
      <c r="N877" s="35">
        <f>IF(F877="","",
MAX(0,
_xlfn.XLOOKUP(F877,purchase!F:F,purchase!N:N,"")
-
SUMIFS(L:L,F:F,F877)))</f>
        <v/>
      </c>
      <c r="O877" s="35">
        <f>IF(OR(L877="",M877=""),"",L877-M877)</f>
        <v/>
      </c>
      <c r="P877" s="89">
        <f>_xlfn.SINGLE(IF(F877="","",_xlfn.XLOOKUP(F877,purchase!F:F,purchase!O:O,"")))</f>
        <v/>
      </c>
      <c r="Q877" s="83">
        <f>IF(OR(L877="",M877=""),"",M877/L877)</f>
        <v/>
      </c>
      <c r="R877" s="91">
        <f>IF(OR(P877="",Q877=""),"",Q877-P877)</f>
        <v/>
      </c>
    </row>
    <row r="878">
      <c r="A878" s="25" t="n">
        <v>874</v>
      </c>
      <c r="B878" s="26">
        <f>IF(OR(C878="",F878=""),"",
"PRD-" &amp;
TEXT(DAY(C878),"00") &amp;
CHOOSE(MONTH(C878),"A","B","C","D","E","F","G","H","I","J","K","L") &amp;
TEXT(YEAR(C878),"00") &amp;
"-" &amp;
RIGHT(F878,4))</f>
        <v/>
      </c>
      <c r="C878" s="27" t="n"/>
      <c r="D878" s="26">
        <f>IF(F878="","",_xlfn.XLOOKUP(F878,purchase!F:F,purchase!B:B,""))</f>
        <v/>
      </c>
      <c r="E878" s="26">
        <f>IF(F878="","",_xlfn.XLOOKUP(F878,purchase!F:F,purchase!C:C,""))</f>
        <v/>
      </c>
      <c r="F878" s="4" t="n"/>
      <c r="G878" s="10">
        <f>IF(H878="NRFC","Natural Rubber Field Coagulam","")</f>
        <v/>
      </c>
      <c r="H878" s="10">
        <f>IF(F878="","",_xlfn.XLOOKUP(F878,purchase!F:F,purchase!E:E,""))</f>
        <v/>
      </c>
      <c r="I878" s="10">
        <f>IF(J878="ISNR20","Natural Rubber-TSNR (ISNR-20)","")</f>
        <v/>
      </c>
      <c r="J878" s="10">
        <f>IF(H878="NRFC","ISNR20","")</f>
        <v/>
      </c>
      <c r="K878" s="35">
        <f>_xlfn.SINGLE(IF(F878="","",_xlfn.XLOOKUP(F878,purchase!F:F,purchase!N:N,"")))</f>
        <v/>
      </c>
      <c r="L878" s="4" t="n"/>
      <c r="M878" s="86" t="n"/>
      <c r="N878" s="35">
        <f>IF(F878="","",
MAX(0,
_xlfn.XLOOKUP(F878,purchase!F:F,purchase!N:N,"")
-
SUMIFS(L:L,F:F,F878)))</f>
        <v/>
      </c>
      <c r="O878" s="35">
        <f>IF(OR(L878="",M878=""),"",L878-M878)</f>
        <v/>
      </c>
      <c r="P878" s="89">
        <f>_xlfn.SINGLE(IF(F878="","",_xlfn.XLOOKUP(F878,purchase!F:F,purchase!O:O,"")))</f>
        <v/>
      </c>
      <c r="Q878" s="83">
        <f>IF(OR(L878="",M878=""),"",M878/L878)</f>
        <v/>
      </c>
      <c r="R878" s="91">
        <f>IF(OR(P878="",Q878=""),"",Q878-P878)</f>
        <v/>
      </c>
    </row>
    <row r="879">
      <c r="A879" s="25" t="n">
        <v>875</v>
      </c>
      <c r="B879" s="26">
        <f>IF(OR(C879="",F879=""),"",
"PRD-" &amp;
TEXT(DAY(C879),"00") &amp;
CHOOSE(MONTH(C879),"A","B","C","D","E","F","G","H","I","J","K","L") &amp;
TEXT(YEAR(C879),"00") &amp;
"-" &amp;
RIGHT(F879,4))</f>
        <v/>
      </c>
      <c r="C879" s="27" t="n"/>
      <c r="D879" s="26">
        <f>IF(F879="","",_xlfn.XLOOKUP(F879,purchase!F:F,purchase!B:B,""))</f>
        <v/>
      </c>
      <c r="E879" s="26">
        <f>IF(F879="","",_xlfn.XLOOKUP(F879,purchase!F:F,purchase!C:C,""))</f>
        <v/>
      </c>
      <c r="F879" s="4" t="n"/>
      <c r="G879" s="10">
        <f>IF(H879="NRFC","Natural Rubber Field Coagulam","")</f>
        <v/>
      </c>
      <c r="H879" s="10">
        <f>IF(F879="","",_xlfn.XLOOKUP(F879,purchase!F:F,purchase!E:E,""))</f>
        <v/>
      </c>
      <c r="I879" s="10">
        <f>IF(J879="ISNR20","Natural Rubber-TSNR (ISNR-20)","")</f>
        <v/>
      </c>
      <c r="J879" s="10">
        <f>IF(H879="NRFC","ISNR20","")</f>
        <v/>
      </c>
      <c r="K879" s="35">
        <f>_xlfn.SINGLE(IF(F879="","",_xlfn.XLOOKUP(F879,purchase!F:F,purchase!N:N,"")))</f>
        <v/>
      </c>
      <c r="L879" s="4" t="n"/>
      <c r="M879" s="86" t="n"/>
      <c r="N879" s="35">
        <f>IF(F879="","",
MAX(0,
_xlfn.XLOOKUP(F879,purchase!F:F,purchase!N:N,"")
-
SUMIFS(L:L,F:F,F879)))</f>
        <v/>
      </c>
      <c r="O879" s="35">
        <f>IF(OR(L879="",M879=""),"",L879-M879)</f>
        <v/>
      </c>
      <c r="P879" s="89">
        <f>_xlfn.SINGLE(IF(F879="","",_xlfn.XLOOKUP(F879,purchase!F:F,purchase!O:O,"")))</f>
        <v/>
      </c>
      <c r="Q879" s="83">
        <f>IF(OR(L879="",M879=""),"",M879/L879)</f>
        <v/>
      </c>
      <c r="R879" s="91">
        <f>IF(OR(P879="",Q879=""),"",Q879-P879)</f>
        <v/>
      </c>
    </row>
    <row r="880">
      <c r="A880" s="25" t="n">
        <v>876</v>
      </c>
      <c r="B880" s="26">
        <f>IF(OR(C880="",F880=""),"",
"PRD-" &amp;
TEXT(DAY(C880),"00") &amp;
CHOOSE(MONTH(C880),"A","B","C","D","E","F","G","H","I","J","K","L") &amp;
TEXT(YEAR(C880),"00") &amp;
"-" &amp;
RIGHT(F880,4))</f>
        <v/>
      </c>
      <c r="C880" s="27" t="n"/>
      <c r="D880" s="26">
        <f>IF(F880="","",_xlfn.XLOOKUP(F880,purchase!F:F,purchase!B:B,""))</f>
        <v/>
      </c>
      <c r="E880" s="26">
        <f>IF(F880="","",_xlfn.XLOOKUP(F880,purchase!F:F,purchase!C:C,""))</f>
        <v/>
      </c>
      <c r="F880" s="4" t="n"/>
      <c r="G880" s="10">
        <f>IF(H880="NRFC","Natural Rubber Field Coagulam","")</f>
        <v/>
      </c>
      <c r="H880" s="10">
        <f>IF(F880="","",_xlfn.XLOOKUP(F880,purchase!F:F,purchase!E:E,""))</f>
        <v/>
      </c>
      <c r="I880" s="10">
        <f>IF(J880="ISNR20","Natural Rubber-TSNR (ISNR-20)","")</f>
        <v/>
      </c>
      <c r="J880" s="10">
        <f>IF(H880="NRFC","ISNR20","")</f>
        <v/>
      </c>
      <c r="K880" s="35">
        <f>_xlfn.SINGLE(IF(F880="","",_xlfn.XLOOKUP(F880,purchase!F:F,purchase!N:N,"")))</f>
        <v/>
      </c>
      <c r="L880" s="4" t="n"/>
      <c r="M880" s="86" t="n"/>
      <c r="N880" s="35">
        <f>IF(F880="","",
MAX(0,
_xlfn.XLOOKUP(F880,purchase!F:F,purchase!N:N,"")
-
SUMIFS(L:L,F:F,F880)))</f>
        <v/>
      </c>
      <c r="O880" s="35">
        <f>IF(OR(L880="",M880=""),"",L880-M880)</f>
        <v/>
      </c>
      <c r="P880" s="89">
        <f>_xlfn.SINGLE(IF(F880="","",_xlfn.XLOOKUP(F880,purchase!F:F,purchase!O:O,"")))</f>
        <v/>
      </c>
      <c r="Q880" s="83">
        <f>IF(OR(L880="",M880=""),"",M880/L880)</f>
        <v/>
      </c>
      <c r="R880" s="91">
        <f>IF(OR(P880="",Q880=""),"",Q880-P880)</f>
        <v/>
      </c>
    </row>
    <row r="881">
      <c r="A881" s="25" t="n">
        <v>877</v>
      </c>
      <c r="B881" s="26">
        <f>IF(OR(C881="",F881=""),"",
"PRD-" &amp;
TEXT(DAY(C881),"00") &amp;
CHOOSE(MONTH(C881),"A","B","C","D","E","F","G","H","I","J","K","L") &amp;
TEXT(YEAR(C881),"00") &amp;
"-" &amp;
RIGHT(F881,4))</f>
        <v/>
      </c>
      <c r="C881" s="27" t="n"/>
      <c r="D881" s="26">
        <f>IF(F881="","",_xlfn.XLOOKUP(F881,purchase!F:F,purchase!B:B,""))</f>
        <v/>
      </c>
      <c r="E881" s="26">
        <f>IF(F881="","",_xlfn.XLOOKUP(F881,purchase!F:F,purchase!C:C,""))</f>
        <v/>
      </c>
      <c r="F881" s="4" t="n"/>
      <c r="G881" s="10">
        <f>IF(H881="NRFC","Natural Rubber Field Coagulam","")</f>
        <v/>
      </c>
      <c r="H881" s="10">
        <f>IF(F881="","",_xlfn.XLOOKUP(F881,purchase!F:F,purchase!E:E,""))</f>
        <v/>
      </c>
      <c r="I881" s="10">
        <f>IF(J881="ISNR20","Natural Rubber-TSNR (ISNR-20)","")</f>
        <v/>
      </c>
      <c r="J881" s="10">
        <f>IF(H881="NRFC","ISNR20","")</f>
        <v/>
      </c>
      <c r="K881" s="35">
        <f>_xlfn.SINGLE(IF(F881="","",_xlfn.XLOOKUP(F881,purchase!F:F,purchase!N:N,"")))</f>
        <v/>
      </c>
      <c r="L881" s="4" t="n"/>
      <c r="M881" s="86" t="n"/>
      <c r="N881" s="35">
        <f>IF(F881="","",
MAX(0,
_xlfn.XLOOKUP(F881,purchase!F:F,purchase!N:N,"")
-
SUMIFS(L:L,F:F,F881)))</f>
        <v/>
      </c>
      <c r="O881" s="35">
        <f>IF(OR(L881="",M881=""),"",L881-M881)</f>
        <v/>
      </c>
      <c r="P881" s="89">
        <f>_xlfn.SINGLE(IF(F881="","",_xlfn.XLOOKUP(F881,purchase!F:F,purchase!O:O,"")))</f>
        <v/>
      </c>
      <c r="Q881" s="83">
        <f>IF(OR(L881="",M881=""),"",M881/L881)</f>
        <v/>
      </c>
      <c r="R881" s="91">
        <f>IF(OR(P881="",Q881=""),"",Q881-P881)</f>
        <v/>
      </c>
    </row>
    <row r="882">
      <c r="A882" s="25" t="n">
        <v>878</v>
      </c>
      <c r="B882" s="26">
        <f>IF(OR(C882="",F882=""),"",
"PRD-" &amp;
TEXT(DAY(C882),"00") &amp;
CHOOSE(MONTH(C882),"A","B","C","D","E","F","G","H","I","J","K","L") &amp;
TEXT(YEAR(C882),"00") &amp;
"-" &amp;
RIGHT(F882,4))</f>
        <v/>
      </c>
      <c r="C882" s="27" t="n"/>
      <c r="D882" s="26">
        <f>IF(F882="","",_xlfn.XLOOKUP(F882,purchase!F:F,purchase!B:B,""))</f>
        <v/>
      </c>
      <c r="E882" s="26">
        <f>IF(F882="","",_xlfn.XLOOKUP(F882,purchase!F:F,purchase!C:C,""))</f>
        <v/>
      </c>
      <c r="F882" s="4" t="n"/>
      <c r="G882" s="10">
        <f>IF(H882="NRFC","Natural Rubber Field Coagulam","")</f>
        <v/>
      </c>
      <c r="H882" s="10">
        <f>IF(F882="","",_xlfn.XLOOKUP(F882,purchase!F:F,purchase!E:E,""))</f>
        <v/>
      </c>
      <c r="I882" s="10">
        <f>IF(J882="ISNR20","Natural Rubber-TSNR (ISNR-20)","")</f>
        <v/>
      </c>
      <c r="J882" s="10">
        <f>IF(H882="NRFC","ISNR20","")</f>
        <v/>
      </c>
      <c r="K882" s="35">
        <f>_xlfn.SINGLE(IF(F882="","",_xlfn.XLOOKUP(F882,purchase!F:F,purchase!N:N,"")))</f>
        <v/>
      </c>
      <c r="L882" s="4" t="n"/>
      <c r="M882" s="86" t="n"/>
      <c r="N882" s="35">
        <f>IF(F882="","",
MAX(0,
_xlfn.XLOOKUP(F882,purchase!F:F,purchase!N:N,"")
-
SUMIFS(L:L,F:F,F882)))</f>
        <v/>
      </c>
      <c r="O882" s="35">
        <f>IF(OR(L882="",M882=""),"",L882-M882)</f>
        <v/>
      </c>
      <c r="P882" s="89">
        <f>_xlfn.SINGLE(IF(F882="","",_xlfn.XLOOKUP(F882,purchase!F:F,purchase!O:O,"")))</f>
        <v/>
      </c>
      <c r="Q882" s="83">
        <f>IF(OR(L882="",M882=""),"",M882/L882)</f>
        <v/>
      </c>
      <c r="R882" s="91">
        <f>IF(OR(P882="",Q882=""),"",Q882-P882)</f>
        <v/>
      </c>
    </row>
    <row r="883">
      <c r="A883" s="25" t="n">
        <v>879</v>
      </c>
      <c r="B883" s="26">
        <f>IF(OR(C883="",F883=""),"",
"PRD-" &amp;
TEXT(DAY(C883),"00") &amp;
CHOOSE(MONTH(C883),"A","B","C","D","E","F","G","H","I","J","K","L") &amp;
TEXT(YEAR(C883),"00") &amp;
"-" &amp;
RIGHT(F883,4))</f>
        <v/>
      </c>
      <c r="C883" s="27" t="n"/>
      <c r="D883" s="26">
        <f>IF(F883="","",_xlfn.XLOOKUP(F883,purchase!F:F,purchase!B:B,""))</f>
        <v/>
      </c>
      <c r="E883" s="26">
        <f>IF(F883="","",_xlfn.XLOOKUP(F883,purchase!F:F,purchase!C:C,""))</f>
        <v/>
      </c>
      <c r="F883" s="4" t="n"/>
      <c r="G883" s="10">
        <f>IF(H883="NRFC","Natural Rubber Field Coagulam","")</f>
        <v/>
      </c>
      <c r="H883" s="10">
        <f>IF(F883="","",_xlfn.XLOOKUP(F883,purchase!F:F,purchase!E:E,""))</f>
        <v/>
      </c>
      <c r="I883" s="10">
        <f>IF(J883="ISNR20","Natural Rubber-TSNR (ISNR-20)","")</f>
        <v/>
      </c>
      <c r="J883" s="10">
        <f>IF(H883="NRFC","ISNR20","")</f>
        <v/>
      </c>
      <c r="K883" s="35">
        <f>_xlfn.SINGLE(IF(F883="","",_xlfn.XLOOKUP(F883,purchase!F:F,purchase!N:N,"")))</f>
        <v/>
      </c>
      <c r="L883" s="4" t="n"/>
      <c r="M883" s="86" t="n"/>
      <c r="N883" s="35">
        <f>IF(F883="","",
MAX(0,
_xlfn.XLOOKUP(F883,purchase!F:F,purchase!N:N,"")
-
SUMIFS(L:L,F:F,F883)))</f>
        <v/>
      </c>
      <c r="O883" s="35">
        <f>IF(OR(L883="",M883=""),"",L883-M883)</f>
        <v/>
      </c>
      <c r="P883" s="89">
        <f>_xlfn.SINGLE(IF(F883="","",_xlfn.XLOOKUP(F883,purchase!F:F,purchase!O:O,"")))</f>
        <v/>
      </c>
      <c r="Q883" s="83">
        <f>IF(OR(L883="",M883=""),"",M883/L883)</f>
        <v/>
      </c>
      <c r="R883" s="91">
        <f>IF(OR(P883="",Q883=""),"",Q883-P883)</f>
        <v/>
      </c>
    </row>
    <row r="884">
      <c r="A884" s="25" t="n">
        <v>880</v>
      </c>
      <c r="B884" s="26">
        <f>IF(OR(C884="",F884=""),"",
"PRD-" &amp;
TEXT(DAY(C884),"00") &amp;
CHOOSE(MONTH(C884),"A","B","C","D","E","F","G","H","I","J","K","L") &amp;
TEXT(YEAR(C884),"00") &amp;
"-" &amp;
RIGHT(F884,4))</f>
        <v/>
      </c>
      <c r="C884" s="27" t="n"/>
      <c r="D884" s="26">
        <f>IF(F884="","",_xlfn.XLOOKUP(F884,purchase!F:F,purchase!B:B,""))</f>
        <v/>
      </c>
      <c r="E884" s="26">
        <f>IF(F884="","",_xlfn.XLOOKUP(F884,purchase!F:F,purchase!C:C,""))</f>
        <v/>
      </c>
      <c r="F884" s="4" t="n"/>
      <c r="G884" s="10">
        <f>IF(H884="NRFC","Natural Rubber Field Coagulam","")</f>
        <v/>
      </c>
      <c r="H884" s="10">
        <f>IF(F884="","",_xlfn.XLOOKUP(F884,purchase!F:F,purchase!E:E,""))</f>
        <v/>
      </c>
      <c r="I884" s="10">
        <f>IF(J884="ISNR20","Natural Rubber-TSNR (ISNR-20)","")</f>
        <v/>
      </c>
      <c r="J884" s="10">
        <f>IF(H884="NRFC","ISNR20","")</f>
        <v/>
      </c>
      <c r="K884" s="35">
        <f>_xlfn.SINGLE(IF(F884="","",_xlfn.XLOOKUP(F884,purchase!F:F,purchase!N:N,"")))</f>
        <v/>
      </c>
      <c r="L884" s="4" t="n"/>
      <c r="M884" s="86" t="n"/>
      <c r="N884" s="35">
        <f>IF(F884="","",
MAX(0,
_xlfn.XLOOKUP(F884,purchase!F:F,purchase!N:N,"")
-
SUMIFS(L:L,F:F,F884)))</f>
        <v/>
      </c>
      <c r="O884" s="35">
        <f>IF(OR(L884="",M884=""),"",L884-M884)</f>
        <v/>
      </c>
      <c r="P884" s="89">
        <f>_xlfn.SINGLE(IF(F884="","",_xlfn.XLOOKUP(F884,purchase!F:F,purchase!O:O,"")))</f>
        <v/>
      </c>
      <c r="Q884" s="83">
        <f>IF(OR(L884="",M884=""),"",M884/L884)</f>
        <v/>
      </c>
      <c r="R884" s="91">
        <f>IF(OR(P884="",Q884=""),"",Q884-P884)</f>
        <v/>
      </c>
    </row>
    <row r="885">
      <c r="A885" s="25" t="n">
        <v>881</v>
      </c>
      <c r="B885" s="26">
        <f>IF(OR(C885="",F885=""),"",
"PRD-" &amp;
TEXT(DAY(C885),"00") &amp;
CHOOSE(MONTH(C885),"A","B","C","D","E","F","G","H","I","J","K","L") &amp;
TEXT(YEAR(C885),"00") &amp;
"-" &amp;
RIGHT(F885,4))</f>
        <v/>
      </c>
      <c r="C885" s="27" t="n"/>
      <c r="D885" s="26">
        <f>IF(F885="","",_xlfn.XLOOKUP(F885,purchase!F:F,purchase!B:B,""))</f>
        <v/>
      </c>
      <c r="E885" s="26">
        <f>IF(F885="","",_xlfn.XLOOKUP(F885,purchase!F:F,purchase!C:C,""))</f>
        <v/>
      </c>
      <c r="F885" s="4" t="n"/>
      <c r="G885" s="10">
        <f>IF(H885="NRFC","Natural Rubber Field Coagulam","")</f>
        <v/>
      </c>
      <c r="H885" s="10">
        <f>IF(F885="","",_xlfn.XLOOKUP(F885,purchase!F:F,purchase!E:E,""))</f>
        <v/>
      </c>
      <c r="I885" s="10">
        <f>IF(J885="ISNR20","Natural Rubber-TSNR (ISNR-20)","")</f>
        <v/>
      </c>
      <c r="J885" s="10">
        <f>IF(H885="NRFC","ISNR20","")</f>
        <v/>
      </c>
      <c r="K885" s="35">
        <f>_xlfn.SINGLE(IF(F885="","",_xlfn.XLOOKUP(F885,purchase!F:F,purchase!N:N,"")))</f>
        <v/>
      </c>
      <c r="L885" s="4" t="n"/>
      <c r="M885" s="86" t="n"/>
      <c r="N885" s="35">
        <f>IF(F885="","",
MAX(0,
_xlfn.XLOOKUP(F885,purchase!F:F,purchase!N:N,"")
-
SUMIFS(L:L,F:F,F885)))</f>
        <v/>
      </c>
      <c r="O885" s="35">
        <f>IF(OR(L885="",M885=""),"",L885-M885)</f>
        <v/>
      </c>
      <c r="P885" s="89">
        <f>_xlfn.SINGLE(IF(F885="","",_xlfn.XLOOKUP(F885,purchase!F:F,purchase!O:O,"")))</f>
        <v/>
      </c>
      <c r="Q885" s="83">
        <f>IF(OR(L885="",M885=""),"",M885/L885)</f>
        <v/>
      </c>
      <c r="R885" s="91">
        <f>IF(OR(P885="",Q885=""),"",Q885-P885)</f>
        <v/>
      </c>
    </row>
    <row r="886">
      <c r="A886" s="25" t="n">
        <v>882</v>
      </c>
      <c r="B886" s="26">
        <f>IF(OR(C886="",F886=""),"",
"PRD-" &amp;
TEXT(DAY(C886),"00") &amp;
CHOOSE(MONTH(C886),"A","B","C","D","E","F","G","H","I","J","K","L") &amp;
TEXT(YEAR(C886),"00") &amp;
"-" &amp;
RIGHT(F886,4))</f>
        <v/>
      </c>
      <c r="C886" s="27" t="n"/>
      <c r="D886" s="26">
        <f>IF(F886="","",_xlfn.XLOOKUP(F886,purchase!F:F,purchase!B:B,""))</f>
        <v/>
      </c>
      <c r="E886" s="26">
        <f>IF(F886="","",_xlfn.XLOOKUP(F886,purchase!F:F,purchase!C:C,""))</f>
        <v/>
      </c>
      <c r="F886" s="4" t="n"/>
      <c r="G886" s="10">
        <f>IF(H886="NRFC","Natural Rubber Field Coagulam","")</f>
        <v/>
      </c>
      <c r="H886" s="10">
        <f>IF(F886="","",_xlfn.XLOOKUP(F886,purchase!F:F,purchase!E:E,""))</f>
        <v/>
      </c>
      <c r="I886" s="10">
        <f>IF(J886="ISNR20","Natural Rubber-TSNR (ISNR-20)","")</f>
        <v/>
      </c>
      <c r="J886" s="10">
        <f>IF(H886="NRFC","ISNR20","")</f>
        <v/>
      </c>
      <c r="K886" s="35">
        <f>_xlfn.SINGLE(IF(F886="","",_xlfn.XLOOKUP(F886,purchase!F:F,purchase!N:N,"")))</f>
        <v/>
      </c>
      <c r="L886" s="4" t="n"/>
      <c r="M886" s="86" t="n"/>
      <c r="N886" s="35">
        <f>IF(F886="","",
MAX(0,
_xlfn.XLOOKUP(F886,purchase!F:F,purchase!N:N,"")
-
SUMIFS(L:L,F:F,F886)))</f>
        <v/>
      </c>
      <c r="O886" s="35">
        <f>IF(OR(L886="",M886=""),"",L886-M886)</f>
        <v/>
      </c>
      <c r="P886" s="89">
        <f>_xlfn.SINGLE(IF(F886="","",_xlfn.XLOOKUP(F886,purchase!F:F,purchase!O:O,"")))</f>
        <v/>
      </c>
      <c r="Q886" s="83">
        <f>IF(OR(L886="",M886=""),"",M886/L886)</f>
        <v/>
      </c>
      <c r="R886" s="91">
        <f>IF(OR(P886="",Q886=""),"",Q886-P886)</f>
        <v/>
      </c>
    </row>
    <row r="887">
      <c r="A887" s="25" t="n">
        <v>883</v>
      </c>
      <c r="B887" s="26">
        <f>IF(OR(C887="",F887=""),"",
"PRD-" &amp;
TEXT(DAY(C887),"00") &amp;
CHOOSE(MONTH(C887),"A","B","C","D","E","F","G","H","I","J","K","L") &amp;
TEXT(YEAR(C887),"00") &amp;
"-" &amp;
RIGHT(F887,4))</f>
        <v/>
      </c>
      <c r="C887" s="27" t="n"/>
      <c r="D887" s="26">
        <f>IF(F887="","",_xlfn.XLOOKUP(F887,purchase!F:F,purchase!B:B,""))</f>
        <v/>
      </c>
      <c r="E887" s="26">
        <f>IF(F887="","",_xlfn.XLOOKUP(F887,purchase!F:F,purchase!C:C,""))</f>
        <v/>
      </c>
      <c r="F887" s="4" t="n"/>
      <c r="G887" s="10">
        <f>IF(H887="NRFC","Natural Rubber Field Coagulam","")</f>
        <v/>
      </c>
      <c r="H887" s="10">
        <f>IF(F887="","",_xlfn.XLOOKUP(F887,purchase!F:F,purchase!E:E,""))</f>
        <v/>
      </c>
      <c r="I887" s="10">
        <f>IF(J887="ISNR20","Natural Rubber-TSNR (ISNR-20)","")</f>
        <v/>
      </c>
      <c r="J887" s="10">
        <f>IF(H887="NRFC","ISNR20","")</f>
        <v/>
      </c>
      <c r="K887" s="35">
        <f>_xlfn.SINGLE(IF(F887="","",_xlfn.XLOOKUP(F887,purchase!F:F,purchase!N:N,"")))</f>
        <v/>
      </c>
      <c r="L887" s="4" t="n"/>
      <c r="M887" s="86" t="n"/>
      <c r="N887" s="35">
        <f>IF(F887="","",
MAX(0,
_xlfn.XLOOKUP(F887,purchase!F:F,purchase!N:N,"")
-
SUMIFS(L:L,F:F,F887)))</f>
        <v/>
      </c>
      <c r="O887" s="35">
        <f>IF(OR(L887="",M887=""),"",L887-M887)</f>
        <v/>
      </c>
      <c r="P887" s="89">
        <f>_xlfn.SINGLE(IF(F887="","",_xlfn.XLOOKUP(F887,purchase!F:F,purchase!O:O,"")))</f>
        <v/>
      </c>
      <c r="Q887" s="83">
        <f>IF(OR(L887="",M887=""),"",M887/L887)</f>
        <v/>
      </c>
      <c r="R887" s="91">
        <f>IF(OR(P887="",Q887=""),"",Q887-P887)</f>
        <v/>
      </c>
    </row>
    <row r="888">
      <c r="A888" s="25" t="n">
        <v>884</v>
      </c>
      <c r="B888" s="26">
        <f>IF(OR(C888="",F888=""),"",
"PRD-" &amp;
TEXT(DAY(C888),"00") &amp;
CHOOSE(MONTH(C888),"A","B","C","D","E","F","G","H","I","J","K","L") &amp;
TEXT(YEAR(C888),"00") &amp;
"-" &amp;
RIGHT(F888,4))</f>
        <v/>
      </c>
      <c r="C888" s="27" t="n"/>
      <c r="D888" s="26">
        <f>IF(F888="","",_xlfn.XLOOKUP(F888,purchase!F:F,purchase!B:B,""))</f>
        <v/>
      </c>
      <c r="E888" s="26">
        <f>IF(F888="","",_xlfn.XLOOKUP(F888,purchase!F:F,purchase!C:C,""))</f>
        <v/>
      </c>
      <c r="F888" s="4" t="n"/>
      <c r="G888" s="10">
        <f>IF(H888="NRFC","Natural Rubber Field Coagulam","")</f>
        <v/>
      </c>
      <c r="H888" s="10">
        <f>IF(F888="","",_xlfn.XLOOKUP(F888,purchase!F:F,purchase!E:E,""))</f>
        <v/>
      </c>
      <c r="I888" s="10">
        <f>IF(J888="ISNR20","Natural Rubber-TSNR (ISNR-20)","")</f>
        <v/>
      </c>
      <c r="J888" s="10">
        <f>IF(H888="NRFC","ISNR20","")</f>
        <v/>
      </c>
      <c r="K888" s="35">
        <f>_xlfn.SINGLE(IF(F888="","",_xlfn.XLOOKUP(F888,purchase!F:F,purchase!N:N,"")))</f>
        <v/>
      </c>
      <c r="L888" s="4" t="n"/>
      <c r="M888" s="86" t="n"/>
      <c r="N888" s="35">
        <f>IF(F888="","",
MAX(0,
_xlfn.XLOOKUP(F888,purchase!F:F,purchase!N:N,"")
-
SUMIFS(L:L,F:F,F888)))</f>
        <v/>
      </c>
      <c r="O888" s="35">
        <f>IF(OR(L888="",M888=""),"",L888-M888)</f>
        <v/>
      </c>
      <c r="P888" s="89">
        <f>_xlfn.SINGLE(IF(F888="","",_xlfn.XLOOKUP(F888,purchase!F:F,purchase!O:O,"")))</f>
        <v/>
      </c>
      <c r="Q888" s="83">
        <f>IF(OR(L888="",M888=""),"",M888/L888)</f>
        <v/>
      </c>
      <c r="R888" s="91">
        <f>IF(OR(P888="",Q888=""),"",Q888-P888)</f>
        <v/>
      </c>
    </row>
    <row r="889">
      <c r="A889" s="25" t="n">
        <v>885</v>
      </c>
      <c r="B889" s="26">
        <f>IF(OR(C889="",F889=""),"",
"PRD-" &amp;
TEXT(DAY(C889),"00") &amp;
CHOOSE(MONTH(C889),"A","B","C","D","E","F","G","H","I","J","K","L") &amp;
TEXT(YEAR(C889),"00") &amp;
"-" &amp;
RIGHT(F889,4))</f>
        <v/>
      </c>
      <c r="C889" s="27" t="n"/>
      <c r="D889" s="26">
        <f>IF(F889="","",_xlfn.XLOOKUP(F889,purchase!F:F,purchase!B:B,""))</f>
        <v/>
      </c>
      <c r="E889" s="26">
        <f>IF(F889="","",_xlfn.XLOOKUP(F889,purchase!F:F,purchase!C:C,""))</f>
        <v/>
      </c>
      <c r="F889" s="4" t="n"/>
      <c r="G889" s="10">
        <f>IF(H889="NRFC","Natural Rubber Field Coagulam","")</f>
        <v/>
      </c>
      <c r="H889" s="10">
        <f>IF(F889="","",_xlfn.XLOOKUP(F889,purchase!F:F,purchase!E:E,""))</f>
        <v/>
      </c>
      <c r="I889" s="10">
        <f>IF(J889="ISNR20","Natural Rubber-TSNR (ISNR-20)","")</f>
        <v/>
      </c>
      <c r="J889" s="10">
        <f>IF(H889="NRFC","ISNR20","")</f>
        <v/>
      </c>
      <c r="K889" s="35">
        <f>_xlfn.SINGLE(IF(F889="","",_xlfn.XLOOKUP(F889,purchase!F:F,purchase!N:N,"")))</f>
        <v/>
      </c>
      <c r="L889" s="4" t="n"/>
      <c r="M889" s="86" t="n"/>
      <c r="N889" s="35">
        <f>IF(F889="","",
MAX(0,
_xlfn.XLOOKUP(F889,purchase!F:F,purchase!N:N,"")
-
SUMIFS(L:L,F:F,F889)))</f>
        <v/>
      </c>
      <c r="O889" s="35">
        <f>IF(OR(L889="",M889=""),"",L889-M889)</f>
        <v/>
      </c>
      <c r="P889" s="89">
        <f>_xlfn.SINGLE(IF(F889="","",_xlfn.XLOOKUP(F889,purchase!F:F,purchase!O:O,"")))</f>
        <v/>
      </c>
      <c r="Q889" s="83">
        <f>IF(OR(L889="",M889=""),"",M889/L889)</f>
        <v/>
      </c>
      <c r="R889" s="91">
        <f>IF(OR(P889="",Q889=""),"",Q889-P889)</f>
        <v/>
      </c>
    </row>
    <row r="890">
      <c r="A890" s="25" t="n">
        <v>886</v>
      </c>
      <c r="B890" s="26">
        <f>IF(OR(C890="",F890=""),"",
"PRD-" &amp;
TEXT(DAY(C890),"00") &amp;
CHOOSE(MONTH(C890),"A","B","C","D","E","F","G","H","I","J","K","L") &amp;
TEXT(YEAR(C890),"00") &amp;
"-" &amp;
RIGHT(F890,4))</f>
        <v/>
      </c>
      <c r="C890" s="27" t="n"/>
      <c r="D890" s="26">
        <f>IF(F890="","",_xlfn.XLOOKUP(F890,purchase!F:F,purchase!B:B,""))</f>
        <v/>
      </c>
      <c r="E890" s="26">
        <f>IF(F890="","",_xlfn.XLOOKUP(F890,purchase!F:F,purchase!C:C,""))</f>
        <v/>
      </c>
      <c r="F890" s="4" t="n"/>
      <c r="G890" s="10">
        <f>IF(H890="NRFC","Natural Rubber Field Coagulam","")</f>
        <v/>
      </c>
      <c r="H890" s="10">
        <f>IF(F890="","",_xlfn.XLOOKUP(F890,purchase!F:F,purchase!E:E,""))</f>
        <v/>
      </c>
      <c r="I890" s="10">
        <f>IF(J890="ISNR20","Natural Rubber-TSNR (ISNR-20)","")</f>
        <v/>
      </c>
      <c r="J890" s="10">
        <f>IF(H890="NRFC","ISNR20","")</f>
        <v/>
      </c>
      <c r="K890" s="35">
        <f>_xlfn.SINGLE(IF(F890="","",_xlfn.XLOOKUP(F890,purchase!F:F,purchase!N:N,"")))</f>
        <v/>
      </c>
      <c r="L890" s="4" t="n"/>
      <c r="M890" s="86" t="n"/>
      <c r="N890" s="35">
        <f>IF(F890="","",
MAX(0,
_xlfn.XLOOKUP(F890,purchase!F:F,purchase!N:N,"")
-
SUMIFS(L:L,F:F,F890)))</f>
        <v/>
      </c>
      <c r="O890" s="35">
        <f>IF(OR(L890="",M890=""),"",L890-M890)</f>
        <v/>
      </c>
      <c r="P890" s="89">
        <f>_xlfn.SINGLE(IF(F890="","",_xlfn.XLOOKUP(F890,purchase!F:F,purchase!O:O,"")))</f>
        <v/>
      </c>
      <c r="Q890" s="83">
        <f>IF(OR(L890="",M890=""),"",M890/L890)</f>
        <v/>
      </c>
      <c r="R890" s="91">
        <f>IF(OR(P890="",Q890=""),"",Q890-P890)</f>
        <v/>
      </c>
    </row>
    <row r="891">
      <c r="A891" s="25" t="n">
        <v>887</v>
      </c>
      <c r="B891" s="26">
        <f>IF(OR(C891="",F891=""),"",
"PRD-" &amp;
TEXT(DAY(C891),"00") &amp;
CHOOSE(MONTH(C891),"A","B","C","D","E","F","G","H","I","J","K","L") &amp;
TEXT(YEAR(C891),"00") &amp;
"-" &amp;
RIGHT(F891,4))</f>
        <v/>
      </c>
      <c r="C891" s="27" t="n"/>
      <c r="D891" s="26">
        <f>IF(F891="","",_xlfn.XLOOKUP(F891,purchase!F:F,purchase!B:B,""))</f>
        <v/>
      </c>
      <c r="E891" s="26">
        <f>IF(F891="","",_xlfn.XLOOKUP(F891,purchase!F:F,purchase!C:C,""))</f>
        <v/>
      </c>
      <c r="F891" s="4" t="n"/>
      <c r="G891" s="10">
        <f>IF(H891="NRFC","Natural Rubber Field Coagulam","")</f>
        <v/>
      </c>
      <c r="H891" s="10">
        <f>IF(F891="","",_xlfn.XLOOKUP(F891,purchase!F:F,purchase!E:E,""))</f>
        <v/>
      </c>
      <c r="I891" s="10">
        <f>IF(J891="ISNR20","Natural Rubber-TSNR (ISNR-20)","")</f>
        <v/>
      </c>
      <c r="J891" s="10">
        <f>IF(H891="NRFC","ISNR20","")</f>
        <v/>
      </c>
      <c r="K891" s="35">
        <f>_xlfn.SINGLE(IF(F891="","",_xlfn.XLOOKUP(F891,purchase!F:F,purchase!N:N,"")))</f>
        <v/>
      </c>
      <c r="L891" s="4" t="n"/>
      <c r="M891" s="86" t="n"/>
      <c r="N891" s="35">
        <f>IF(F891="","",
MAX(0,
_xlfn.XLOOKUP(F891,purchase!F:F,purchase!N:N,"")
-
SUMIFS(L:L,F:F,F891)))</f>
        <v/>
      </c>
      <c r="O891" s="35">
        <f>IF(OR(L891="",M891=""),"",L891-M891)</f>
        <v/>
      </c>
      <c r="P891" s="89">
        <f>_xlfn.SINGLE(IF(F891="","",_xlfn.XLOOKUP(F891,purchase!F:F,purchase!O:O,"")))</f>
        <v/>
      </c>
      <c r="Q891" s="83">
        <f>IF(OR(L891="",M891=""),"",M891/L891)</f>
        <v/>
      </c>
      <c r="R891" s="91">
        <f>IF(OR(P891="",Q891=""),"",Q891-P891)</f>
        <v/>
      </c>
    </row>
    <row r="892">
      <c r="A892" s="25" t="n">
        <v>888</v>
      </c>
      <c r="B892" s="26">
        <f>IF(OR(C892="",F892=""),"",
"PRD-" &amp;
TEXT(DAY(C892),"00") &amp;
CHOOSE(MONTH(C892),"A","B","C","D","E","F","G","H","I","J","K","L") &amp;
TEXT(YEAR(C892),"00") &amp;
"-" &amp;
RIGHT(F892,4))</f>
        <v/>
      </c>
      <c r="C892" s="27" t="n"/>
      <c r="D892" s="26">
        <f>IF(F892="","",_xlfn.XLOOKUP(F892,purchase!F:F,purchase!B:B,""))</f>
        <v/>
      </c>
      <c r="E892" s="26">
        <f>IF(F892="","",_xlfn.XLOOKUP(F892,purchase!F:F,purchase!C:C,""))</f>
        <v/>
      </c>
      <c r="F892" s="4" t="n"/>
      <c r="G892" s="10">
        <f>IF(H892="NRFC","Natural Rubber Field Coagulam","")</f>
        <v/>
      </c>
      <c r="H892" s="10">
        <f>IF(F892="","",_xlfn.XLOOKUP(F892,purchase!F:F,purchase!E:E,""))</f>
        <v/>
      </c>
      <c r="I892" s="10">
        <f>IF(J892="ISNR20","Natural Rubber-TSNR (ISNR-20)","")</f>
        <v/>
      </c>
      <c r="J892" s="10">
        <f>IF(H892="NRFC","ISNR20","")</f>
        <v/>
      </c>
      <c r="K892" s="35">
        <f>_xlfn.SINGLE(IF(F892="","",_xlfn.XLOOKUP(F892,purchase!F:F,purchase!N:N,"")))</f>
        <v/>
      </c>
      <c r="L892" s="4" t="n"/>
      <c r="M892" s="86" t="n"/>
      <c r="N892" s="35">
        <f>IF(F892="","",
MAX(0,
_xlfn.XLOOKUP(F892,purchase!F:F,purchase!N:N,"")
-
SUMIFS(L:L,F:F,F892)))</f>
        <v/>
      </c>
      <c r="O892" s="35">
        <f>IF(OR(L892="",M892=""),"",L892-M892)</f>
        <v/>
      </c>
      <c r="P892" s="89">
        <f>_xlfn.SINGLE(IF(F892="","",_xlfn.XLOOKUP(F892,purchase!F:F,purchase!O:O,"")))</f>
        <v/>
      </c>
      <c r="Q892" s="83">
        <f>IF(OR(L892="",M892=""),"",M892/L892)</f>
        <v/>
      </c>
      <c r="R892" s="91">
        <f>IF(OR(P892="",Q892=""),"",Q892-P892)</f>
        <v/>
      </c>
    </row>
    <row r="893">
      <c r="A893" s="25" t="n">
        <v>889</v>
      </c>
      <c r="B893" s="26">
        <f>IF(OR(C893="",F893=""),"",
"PRD-" &amp;
TEXT(DAY(C893),"00") &amp;
CHOOSE(MONTH(C893),"A","B","C","D","E","F","G","H","I","J","K","L") &amp;
TEXT(YEAR(C893),"00") &amp;
"-" &amp;
RIGHT(F893,4))</f>
        <v/>
      </c>
      <c r="C893" s="27" t="n"/>
      <c r="D893" s="26">
        <f>IF(F893="","",_xlfn.XLOOKUP(F893,purchase!F:F,purchase!B:B,""))</f>
        <v/>
      </c>
      <c r="E893" s="26">
        <f>IF(F893="","",_xlfn.XLOOKUP(F893,purchase!F:F,purchase!C:C,""))</f>
        <v/>
      </c>
      <c r="F893" s="4" t="n"/>
      <c r="G893" s="10">
        <f>IF(H893="NRFC","Natural Rubber Field Coagulam","")</f>
        <v/>
      </c>
      <c r="H893" s="10">
        <f>IF(F893="","",_xlfn.XLOOKUP(F893,purchase!F:F,purchase!E:E,""))</f>
        <v/>
      </c>
      <c r="I893" s="10">
        <f>IF(J893="ISNR20","Natural Rubber-TSNR (ISNR-20)","")</f>
        <v/>
      </c>
      <c r="J893" s="10">
        <f>IF(H893="NRFC","ISNR20","")</f>
        <v/>
      </c>
      <c r="K893" s="35">
        <f>_xlfn.SINGLE(IF(F893="","",_xlfn.XLOOKUP(F893,purchase!F:F,purchase!N:N,"")))</f>
        <v/>
      </c>
      <c r="L893" s="4" t="n"/>
      <c r="M893" s="86" t="n"/>
      <c r="N893" s="35">
        <f>IF(F893="","",
MAX(0,
_xlfn.XLOOKUP(F893,purchase!F:F,purchase!N:N,"")
-
SUMIFS(L:L,F:F,F893)))</f>
        <v/>
      </c>
      <c r="O893" s="35">
        <f>IF(OR(L893="",M893=""),"",L893-M893)</f>
        <v/>
      </c>
      <c r="P893" s="89">
        <f>_xlfn.SINGLE(IF(F893="","",_xlfn.XLOOKUP(F893,purchase!F:F,purchase!O:O,"")))</f>
        <v/>
      </c>
      <c r="Q893" s="83">
        <f>IF(OR(L893="",M893=""),"",M893/L893)</f>
        <v/>
      </c>
      <c r="R893" s="91">
        <f>IF(OR(P893="",Q893=""),"",Q893-P893)</f>
        <v/>
      </c>
    </row>
    <row r="894">
      <c r="A894" s="25" t="n">
        <v>890</v>
      </c>
      <c r="B894" s="26">
        <f>IF(OR(C894="",F894=""),"",
"PRD-" &amp;
TEXT(DAY(C894),"00") &amp;
CHOOSE(MONTH(C894),"A","B","C","D","E","F","G","H","I","J","K","L") &amp;
TEXT(YEAR(C894),"00") &amp;
"-" &amp;
RIGHT(F894,4))</f>
        <v/>
      </c>
      <c r="C894" s="27" t="n"/>
      <c r="D894" s="26">
        <f>IF(F894="","",_xlfn.XLOOKUP(F894,purchase!F:F,purchase!B:B,""))</f>
        <v/>
      </c>
      <c r="E894" s="26">
        <f>IF(F894="","",_xlfn.XLOOKUP(F894,purchase!F:F,purchase!C:C,""))</f>
        <v/>
      </c>
      <c r="F894" s="4" t="n"/>
      <c r="G894" s="10">
        <f>IF(H894="NRFC","Natural Rubber Field Coagulam","")</f>
        <v/>
      </c>
      <c r="H894" s="10">
        <f>IF(F894="","",_xlfn.XLOOKUP(F894,purchase!F:F,purchase!E:E,""))</f>
        <v/>
      </c>
      <c r="I894" s="10">
        <f>IF(J894="ISNR20","Natural Rubber-TSNR (ISNR-20)","")</f>
        <v/>
      </c>
      <c r="J894" s="10">
        <f>IF(H894="NRFC","ISNR20","")</f>
        <v/>
      </c>
      <c r="K894" s="35">
        <f>_xlfn.SINGLE(IF(F894="","",_xlfn.XLOOKUP(F894,purchase!F:F,purchase!N:N,"")))</f>
        <v/>
      </c>
      <c r="L894" s="4" t="n"/>
      <c r="M894" s="86" t="n"/>
      <c r="N894" s="35">
        <f>IF(F894="","",
MAX(0,
_xlfn.XLOOKUP(F894,purchase!F:F,purchase!N:N,"")
-
SUMIFS(L:L,F:F,F894)))</f>
        <v/>
      </c>
      <c r="O894" s="35">
        <f>IF(OR(L894="",M894=""),"",L894-M894)</f>
        <v/>
      </c>
      <c r="P894" s="89">
        <f>_xlfn.SINGLE(IF(F894="","",_xlfn.XLOOKUP(F894,purchase!F:F,purchase!O:O,"")))</f>
        <v/>
      </c>
      <c r="Q894" s="83">
        <f>IF(OR(L894="",M894=""),"",M894/L894)</f>
        <v/>
      </c>
      <c r="R894" s="91">
        <f>IF(OR(P894="",Q894=""),"",Q894-P894)</f>
        <v/>
      </c>
    </row>
    <row r="895">
      <c r="A895" s="25" t="n">
        <v>891</v>
      </c>
      <c r="B895" s="26">
        <f>IF(OR(C895="",F895=""),"",
"PRD-" &amp;
TEXT(DAY(C895),"00") &amp;
CHOOSE(MONTH(C895),"A","B","C","D","E","F","G","H","I","J","K","L") &amp;
TEXT(YEAR(C895),"00") &amp;
"-" &amp;
RIGHT(F895,4))</f>
        <v/>
      </c>
      <c r="C895" s="27" t="n"/>
      <c r="D895" s="26">
        <f>IF(F895="","",_xlfn.XLOOKUP(F895,purchase!F:F,purchase!B:B,""))</f>
        <v/>
      </c>
      <c r="E895" s="26">
        <f>IF(F895="","",_xlfn.XLOOKUP(F895,purchase!F:F,purchase!C:C,""))</f>
        <v/>
      </c>
      <c r="F895" s="4" t="n"/>
      <c r="G895" s="10">
        <f>IF(H895="NRFC","Natural Rubber Field Coagulam","")</f>
        <v/>
      </c>
      <c r="H895" s="10">
        <f>IF(F895="","",_xlfn.XLOOKUP(F895,purchase!F:F,purchase!E:E,""))</f>
        <v/>
      </c>
      <c r="I895" s="10">
        <f>IF(J895="ISNR20","Natural Rubber-TSNR (ISNR-20)","")</f>
        <v/>
      </c>
      <c r="J895" s="10">
        <f>IF(H895="NRFC","ISNR20","")</f>
        <v/>
      </c>
      <c r="K895" s="35">
        <f>_xlfn.SINGLE(IF(F895="","",_xlfn.XLOOKUP(F895,purchase!F:F,purchase!N:N,"")))</f>
        <v/>
      </c>
      <c r="L895" s="4" t="n"/>
      <c r="M895" s="86" t="n"/>
      <c r="N895" s="35">
        <f>IF(F895="","",
MAX(0,
_xlfn.XLOOKUP(F895,purchase!F:F,purchase!N:N,"")
-
SUMIFS(L:L,F:F,F895)))</f>
        <v/>
      </c>
      <c r="O895" s="35">
        <f>IF(OR(L895="",M895=""),"",L895-M895)</f>
        <v/>
      </c>
      <c r="P895" s="89">
        <f>_xlfn.SINGLE(IF(F895="","",_xlfn.XLOOKUP(F895,purchase!F:F,purchase!O:O,"")))</f>
        <v/>
      </c>
      <c r="Q895" s="83">
        <f>IF(OR(L895="",M895=""),"",M895/L895)</f>
        <v/>
      </c>
      <c r="R895" s="91">
        <f>IF(OR(P895="",Q895=""),"",Q895-P895)</f>
        <v/>
      </c>
    </row>
    <row r="896">
      <c r="A896" s="25" t="n">
        <v>892</v>
      </c>
      <c r="B896" s="26">
        <f>IF(OR(C896="",F896=""),"",
"PRD-" &amp;
TEXT(DAY(C896),"00") &amp;
CHOOSE(MONTH(C896),"A","B","C","D","E","F","G","H","I","J","K","L") &amp;
TEXT(YEAR(C896),"00") &amp;
"-" &amp;
RIGHT(F896,4))</f>
        <v/>
      </c>
      <c r="C896" s="27" t="n"/>
      <c r="D896" s="26">
        <f>IF(F896="","",_xlfn.XLOOKUP(F896,purchase!F:F,purchase!B:B,""))</f>
        <v/>
      </c>
      <c r="E896" s="26">
        <f>IF(F896="","",_xlfn.XLOOKUP(F896,purchase!F:F,purchase!C:C,""))</f>
        <v/>
      </c>
      <c r="F896" s="4" t="n"/>
      <c r="G896" s="10">
        <f>IF(H896="NRFC","Natural Rubber Field Coagulam","")</f>
        <v/>
      </c>
      <c r="H896" s="10">
        <f>IF(F896="","",_xlfn.XLOOKUP(F896,purchase!F:F,purchase!E:E,""))</f>
        <v/>
      </c>
      <c r="I896" s="10">
        <f>IF(J896="ISNR20","Natural Rubber-TSNR (ISNR-20)","")</f>
        <v/>
      </c>
      <c r="J896" s="10">
        <f>IF(H896="NRFC","ISNR20","")</f>
        <v/>
      </c>
      <c r="K896" s="35">
        <f>_xlfn.SINGLE(IF(F896="","",_xlfn.XLOOKUP(F896,purchase!F:F,purchase!N:N,"")))</f>
        <v/>
      </c>
      <c r="L896" s="4" t="n"/>
      <c r="M896" s="86" t="n"/>
      <c r="N896" s="35">
        <f>IF(F896="","",
MAX(0,
_xlfn.XLOOKUP(F896,purchase!F:F,purchase!N:N,"")
-
SUMIFS(L:L,F:F,F896)))</f>
        <v/>
      </c>
      <c r="O896" s="35">
        <f>IF(OR(L896="",M896=""),"",L896-M896)</f>
        <v/>
      </c>
      <c r="P896" s="89">
        <f>_xlfn.SINGLE(IF(F896="","",_xlfn.XLOOKUP(F896,purchase!F:F,purchase!O:O,"")))</f>
        <v/>
      </c>
      <c r="Q896" s="83">
        <f>IF(OR(L896="",M896=""),"",M896/L896)</f>
        <v/>
      </c>
      <c r="R896" s="91">
        <f>IF(OR(P896="",Q896=""),"",Q896-P896)</f>
        <v/>
      </c>
    </row>
    <row r="897">
      <c r="A897" s="25" t="n">
        <v>893</v>
      </c>
      <c r="B897" s="26">
        <f>IF(OR(C897="",F897=""),"",
"PRD-" &amp;
TEXT(DAY(C897),"00") &amp;
CHOOSE(MONTH(C897),"A","B","C","D","E","F","G","H","I","J","K","L") &amp;
TEXT(YEAR(C897),"00") &amp;
"-" &amp;
RIGHT(F897,4))</f>
        <v/>
      </c>
      <c r="C897" s="27" t="n"/>
      <c r="D897" s="26">
        <f>IF(F897="","",_xlfn.XLOOKUP(F897,purchase!F:F,purchase!B:B,""))</f>
        <v/>
      </c>
      <c r="E897" s="26">
        <f>IF(F897="","",_xlfn.XLOOKUP(F897,purchase!F:F,purchase!C:C,""))</f>
        <v/>
      </c>
      <c r="F897" s="4" t="n"/>
      <c r="G897" s="10">
        <f>IF(H897="NRFC","Natural Rubber Field Coagulam","")</f>
        <v/>
      </c>
      <c r="H897" s="10">
        <f>IF(F897="","",_xlfn.XLOOKUP(F897,purchase!F:F,purchase!E:E,""))</f>
        <v/>
      </c>
      <c r="I897" s="10">
        <f>IF(J897="ISNR20","Natural Rubber-TSNR (ISNR-20)","")</f>
        <v/>
      </c>
      <c r="J897" s="10">
        <f>IF(H897="NRFC","ISNR20","")</f>
        <v/>
      </c>
      <c r="K897" s="35">
        <f>_xlfn.SINGLE(IF(F897="","",_xlfn.XLOOKUP(F897,purchase!F:F,purchase!N:N,"")))</f>
        <v/>
      </c>
      <c r="L897" s="4" t="n"/>
      <c r="M897" s="86" t="n"/>
      <c r="N897" s="35">
        <f>IF(F897="","",
MAX(0,
_xlfn.XLOOKUP(F897,purchase!F:F,purchase!N:N,"")
-
SUMIFS(L:L,F:F,F897)))</f>
        <v/>
      </c>
      <c r="O897" s="35">
        <f>IF(OR(L897="",M897=""),"",L897-M897)</f>
        <v/>
      </c>
      <c r="P897" s="89">
        <f>_xlfn.SINGLE(IF(F897="","",_xlfn.XLOOKUP(F897,purchase!F:F,purchase!O:O,"")))</f>
        <v/>
      </c>
      <c r="Q897" s="83">
        <f>IF(OR(L897="",M897=""),"",M897/L897)</f>
        <v/>
      </c>
      <c r="R897" s="91">
        <f>IF(OR(P897="",Q897=""),"",Q897-P897)</f>
        <v/>
      </c>
    </row>
    <row r="898">
      <c r="A898" s="25" t="n">
        <v>894</v>
      </c>
      <c r="B898" s="26">
        <f>IF(OR(C898="",F898=""),"",
"PRD-" &amp;
TEXT(DAY(C898),"00") &amp;
CHOOSE(MONTH(C898),"A","B","C","D","E","F","G","H","I","J","K","L") &amp;
TEXT(YEAR(C898),"00") &amp;
"-" &amp;
RIGHT(F898,4))</f>
        <v/>
      </c>
      <c r="C898" s="27" t="n"/>
      <c r="D898" s="26">
        <f>IF(F898="","",_xlfn.XLOOKUP(F898,purchase!F:F,purchase!B:B,""))</f>
        <v/>
      </c>
      <c r="E898" s="26">
        <f>IF(F898="","",_xlfn.XLOOKUP(F898,purchase!F:F,purchase!C:C,""))</f>
        <v/>
      </c>
      <c r="F898" s="4" t="n"/>
      <c r="G898" s="10">
        <f>IF(H898="NRFC","Natural Rubber Field Coagulam","")</f>
        <v/>
      </c>
      <c r="H898" s="10">
        <f>IF(F898="","",_xlfn.XLOOKUP(F898,purchase!F:F,purchase!E:E,""))</f>
        <v/>
      </c>
      <c r="I898" s="10">
        <f>IF(J898="ISNR20","Natural Rubber-TSNR (ISNR-20)","")</f>
        <v/>
      </c>
      <c r="J898" s="10">
        <f>IF(H898="NRFC","ISNR20","")</f>
        <v/>
      </c>
      <c r="K898" s="35">
        <f>_xlfn.SINGLE(IF(F898="","",_xlfn.XLOOKUP(F898,purchase!F:F,purchase!N:N,"")))</f>
        <v/>
      </c>
      <c r="L898" s="4" t="n"/>
      <c r="M898" s="86" t="n"/>
      <c r="N898" s="35">
        <f>IF(F898="","",
MAX(0,
_xlfn.XLOOKUP(F898,purchase!F:F,purchase!N:N,"")
-
SUMIFS(L:L,F:F,F898)))</f>
        <v/>
      </c>
      <c r="O898" s="35">
        <f>IF(OR(L898="",M898=""),"",L898-M898)</f>
        <v/>
      </c>
      <c r="P898" s="89">
        <f>_xlfn.SINGLE(IF(F898="","",_xlfn.XLOOKUP(F898,purchase!F:F,purchase!O:O,"")))</f>
        <v/>
      </c>
      <c r="Q898" s="83">
        <f>IF(OR(L898="",M898=""),"",M898/L898)</f>
        <v/>
      </c>
      <c r="R898" s="91">
        <f>IF(OR(P898="",Q898=""),"",Q898-P898)</f>
        <v/>
      </c>
    </row>
    <row r="899">
      <c r="A899" s="25" t="n">
        <v>895</v>
      </c>
      <c r="B899" s="26">
        <f>IF(OR(C899="",F899=""),"",
"PRD-" &amp;
TEXT(DAY(C899),"00") &amp;
CHOOSE(MONTH(C899),"A","B","C","D","E","F","G","H","I","J","K","L") &amp;
TEXT(YEAR(C899),"00") &amp;
"-" &amp;
RIGHT(F899,4))</f>
        <v/>
      </c>
      <c r="C899" s="27" t="n"/>
      <c r="D899" s="26">
        <f>IF(F899="","",_xlfn.XLOOKUP(F899,purchase!F:F,purchase!B:B,""))</f>
        <v/>
      </c>
      <c r="E899" s="26">
        <f>IF(F899="","",_xlfn.XLOOKUP(F899,purchase!F:F,purchase!C:C,""))</f>
        <v/>
      </c>
      <c r="F899" s="4" t="n"/>
      <c r="G899" s="10">
        <f>IF(H899="NRFC","Natural Rubber Field Coagulam","")</f>
        <v/>
      </c>
      <c r="H899" s="10">
        <f>IF(F899="","",_xlfn.XLOOKUP(F899,purchase!F:F,purchase!E:E,""))</f>
        <v/>
      </c>
      <c r="I899" s="10">
        <f>IF(J899="ISNR20","Natural Rubber-TSNR (ISNR-20)","")</f>
        <v/>
      </c>
      <c r="J899" s="10">
        <f>IF(H899="NRFC","ISNR20","")</f>
        <v/>
      </c>
      <c r="K899" s="35">
        <f>_xlfn.SINGLE(IF(F899="","",_xlfn.XLOOKUP(F899,purchase!F:F,purchase!N:N,"")))</f>
        <v/>
      </c>
      <c r="L899" s="4" t="n"/>
      <c r="M899" s="86" t="n"/>
      <c r="N899" s="35">
        <f>IF(F899="","",
MAX(0,
_xlfn.XLOOKUP(F899,purchase!F:F,purchase!N:N,"")
-
SUMIFS(L:L,F:F,F899)))</f>
        <v/>
      </c>
      <c r="O899" s="35">
        <f>IF(OR(L899="",M899=""),"",L899-M899)</f>
        <v/>
      </c>
      <c r="P899" s="89">
        <f>_xlfn.SINGLE(IF(F899="","",_xlfn.XLOOKUP(F899,purchase!F:F,purchase!O:O,"")))</f>
        <v/>
      </c>
      <c r="Q899" s="83">
        <f>IF(OR(L899="",M899=""),"",M899/L899)</f>
        <v/>
      </c>
      <c r="R899" s="91">
        <f>IF(OR(P899="",Q899=""),"",Q899-P899)</f>
        <v/>
      </c>
    </row>
    <row r="900">
      <c r="A900" s="25" t="n">
        <v>896</v>
      </c>
      <c r="B900" s="26">
        <f>IF(OR(C900="",F900=""),"",
"PRD-" &amp;
TEXT(DAY(C900),"00") &amp;
CHOOSE(MONTH(C900),"A","B","C","D","E","F","G","H","I","J","K","L") &amp;
TEXT(YEAR(C900),"00") &amp;
"-" &amp;
RIGHT(F900,4))</f>
        <v/>
      </c>
      <c r="C900" s="27" t="n"/>
      <c r="D900" s="26">
        <f>IF(F900="","",_xlfn.XLOOKUP(F900,purchase!F:F,purchase!B:B,""))</f>
        <v/>
      </c>
      <c r="E900" s="26">
        <f>IF(F900="","",_xlfn.XLOOKUP(F900,purchase!F:F,purchase!C:C,""))</f>
        <v/>
      </c>
      <c r="F900" s="4" t="n"/>
      <c r="G900" s="10">
        <f>IF(H900="NRFC","Natural Rubber Field Coagulam","")</f>
        <v/>
      </c>
      <c r="H900" s="10">
        <f>IF(F900="","",_xlfn.XLOOKUP(F900,purchase!F:F,purchase!E:E,""))</f>
        <v/>
      </c>
      <c r="I900" s="10">
        <f>IF(J900="ISNR20","Natural Rubber-TSNR (ISNR-20)","")</f>
        <v/>
      </c>
      <c r="J900" s="10">
        <f>IF(H900="NRFC","ISNR20","")</f>
        <v/>
      </c>
      <c r="K900" s="35">
        <f>_xlfn.SINGLE(IF(F900="","",_xlfn.XLOOKUP(F900,purchase!F:F,purchase!N:N,"")))</f>
        <v/>
      </c>
      <c r="L900" s="4" t="n"/>
      <c r="M900" s="86" t="n"/>
      <c r="N900" s="35">
        <f>IF(F900="","",
MAX(0,
_xlfn.XLOOKUP(F900,purchase!F:F,purchase!N:N,"")
-
SUMIFS(L:L,F:F,F900)))</f>
        <v/>
      </c>
      <c r="O900" s="35">
        <f>IF(OR(L900="",M900=""),"",L900-M900)</f>
        <v/>
      </c>
      <c r="P900" s="89">
        <f>_xlfn.SINGLE(IF(F900="","",_xlfn.XLOOKUP(F900,purchase!F:F,purchase!O:O,"")))</f>
        <v/>
      </c>
      <c r="Q900" s="83">
        <f>IF(OR(L900="",M900=""),"",M900/L900)</f>
        <v/>
      </c>
      <c r="R900" s="91">
        <f>IF(OR(P900="",Q900=""),"",Q900-P900)</f>
        <v/>
      </c>
    </row>
    <row r="901">
      <c r="A901" s="25" t="n">
        <v>897</v>
      </c>
      <c r="B901" s="26">
        <f>IF(OR(C901="",F901=""),"",
"PRD-" &amp;
TEXT(DAY(C901),"00") &amp;
CHOOSE(MONTH(C901),"A","B","C","D","E","F","G","H","I","J","K","L") &amp;
TEXT(YEAR(C901),"00") &amp;
"-" &amp;
RIGHT(F901,4))</f>
        <v/>
      </c>
      <c r="C901" s="27" t="n"/>
      <c r="D901" s="26">
        <f>IF(F901="","",_xlfn.XLOOKUP(F901,purchase!F:F,purchase!B:B,""))</f>
        <v/>
      </c>
      <c r="E901" s="26">
        <f>IF(F901="","",_xlfn.XLOOKUP(F901,purchase!F:F,purchase!C:C,""))</f>
        <v/>
      </c>
      <c r="F901" s="4" t="n"/>
      <c r="G901" s="10">
        <f>IF(H901="NRFC","Natural Rubber Field Coagulam","")</f>
        <v/>
      </c>
      <c r="H901" s="10">
        <f>IF(F901="","",_xlfn.XLOOKUP(F901,purchase!F:F,purchase!E:E,""))</f>
        <v/>
      </c>
      <c r="I901" s="10">
        <f>IF(J901="ISNR20","Natural Rubber-TSNR (ISNR-20)","")</f>
        <v/>
      </c>
      <c r="J901" s="10">
        <f>IF(H901="NRFC","ISNR20","")</f>
        <v/>
      </c>
      <c r="K901" s="35">
        <f>_xlfn.SINGLE(IF(F901="","",_xlfn.XLOOKUP(F901,purchase!F:F,purchase!N:N,"")))</f>
        <v/>
      </c>
      <c r="L901" s="4" t="n"/>
      <c r="M901" s="86" t="n"/>
      <c r="N901" s="35">
        <f>IF(F901="","",
MAX(0,
_xlfn.XLOOKUP(F901,purchase!F:F,purchase!N:N,"")
-
SUMIFS(L:L,F:F,F901)))</f>
        <v/>
      </c>
      <c r="O901" s="35">
        <f>IF(OR(L901="",M901=""),"",L901-M901)</f>
        <v/>
      </c>
      <c r="P901" s="89">
        <f>_xlfn.SINGLE(IF(F901="","",_xlfn.XLOOKUP(F901,purchase!F:F,purchase!O:O,"")))</f>
        <v/>
      </c>
      <c r="Q901" s="83">
        <f>IF(OR(L901="",M901=""),"",M901/L901)</f>
        <v/>
      </c>
      <c r="R901" s="91">
        <f>IF(OR(P901="",Q901=""),"",Q901-P901)</f>
        <v/>
      </c>
    </row>
    <row r="902">
      <c r="A902" s="25" t="n">
        <v>898</v>
      </c>
      <c r="B902" s="26">
        <f>IF(OR(C902="",F902=""),"",
"PRD-" &amp;
TEXT(DAY(C902),"00") &amp;
CHOOSE(MONTH(C902),"A","B","C","D","E","F","G","H","I","J","K","L") &amp;
TEXT(YEAR(C902),"00") &amp;
"-" &amp;
RIGHT(F902,4))</f>
        <v/>
      </c>
      <c r="C902" s="27" t="n"/>
      <c r="D902" s="26">
        <f>IF(F902="","",_xlfn.XLOOKUP(F902,purchase!F:F,purchase!B:B,""))</f>
        <v/>
      </c>
      <c r="E902" s="26">
        <f>IF(F902="","",_xlfn.XLOOKUP(F902,purchase!F:F,purchase!C:C,""))</f>
        <v/>
      </c>
      <c r="F902" s="4" t="n"/>
      <c r="G902" s="10">
        <f>IF(H902="NRFC","Natural Rubber Field Coagulam","")</f>
        <v/>
      </c>
      <c r="H902" s="10">
        <f>IF(F902="","",_xlfn.XLOOKUP(F902,purchase!F:F,purchase!E:E,""))</f>
        <v/>
      </c>
      <c r="I902" s="10">
        <f>IF(J902="ISNR20","Natural Rubber-TSNR (ISNR-20)","")</f>
        <v/>
      </c>
      <c r="J902" s="10">
        <f>IF(H902="NRFC","ISNR20","")</f>
        <v/>
      </c>
      <c r="K902" s="35">
        <f>_xlfn.SINGLE(IF(F902="","",_xlfn.XLOOKUP(F902,purchase!F:F,purchase!N:N,"")))</f>
        <v/>
      </c>
      <c r="L902" s="4" t="n"/>
      <c r="M902" s="86" t="n"/>
      <c r="N902" s="35">
        <f>IF(F902="","",
MAX(0,
_xlfn.XLOOKUP(F902,purchase!F:F,purchase!N:N,"")
-
SUMIFS(L:L,F:F,F902)))</f>
        <v/>
      </c>
      <c r="O902" s="35">
        <f>IF(OR(L902="",M902=""),"",L902-M902)</f>
        <v/>
      </c>
      <c r="P902" s="89">
        <f>_xlfn.SINGLE(IF(F902="","",_xlfn.XLOOKUP(F902,purchase!F:F,purchase!O:O,"")))</f>
        <v/>
      </c>
      <c r="Q902" s="83">
        <f>IF(OR(L902="",M902=""),"",M902/L902)</f>
        <v/>
      </c>
      <c r="R902" s="91">
        <f>IF(OR(P902="",Q902=""),"",Q902-P902)</f>
        <v/>
      </c>
    </row>
    <row r="903">
      <c r="A903" s="25" t="n">
        <v>899</v>
      </c>
      <c r="B903" s="26">
        <f>IF(OR(C903="",F903=""),"",
"PRD-" &amp;
TEXT(DAY(C903),"00") &amp;
CHOOSE(MONTH(C903),"A","B","C","D","E","F","G","H","I","J","K","L") &amp;
TEXT(YEAR(C903),"00") &amp;
"-" &amp;
RIGHT(F903,4))</f>
        <v/>
      </c>
      <c r="C903" s="27" t="n"/>
      <c r="D903" s="26">
        <f>IF(F903="","",_xlfn.XLOOKUP(F903,purchase!F:F,purchase!B:B,""))</f>
        <v/>
      </c>
      <c r="E903" s="26">
        <f>IF(F903="","",_xlfn.XLOOKUP(F903,purchase!F:F,purchase!C:C,""))</f>
        <v/>
      </c>
      <c r="F903" s="4" t="n"/>
      <c r="G903" s="10">
        <f>IF(H903="NRFC","Natural Rubber Field Coagulam","")</f>
        <v/>
      </c>
      <c r="H903" s="10">
        <f>IF(F903="","",_xlfn.XLOOKUP(F903,purchase!F:F,purchase!E:E,""))</f>
        <v/>
      </c>
      <c r="I903" s="10">
        <f>IF(J903="ISNR20","Natural Rubber-TSNR (ISNR-20)","")</f>
        <v/>
      </c>
      <c r="J903" s="10">
        <f>IF(H903="NRFC","ISNR20","")</f>
        <v/>
      </c>
      <c r="K903" s="35">
        <f>_xlfn.SINGLE(IF(F903="","",_xlfn.XLOOKUP(F903,purchase!F:F,purchase!N:N,"")))</f>
        <v/>
      </c>
      <c r="L903" s="4" t="n"/>
      <c r="M903" s="86" t="n"/>
      <c r="N903" s="35">
        <f>IF(F903="","",
MAX(0,
_xlfn.XLOOKUP(F903,purchase!F:F,purchase!N:N,"")
-
SUMIFS(L:L,F:F,F903)))</f>
        <v/>
      </c>
      <c r="O903" s="35">
        <f>IF(OR(L903="",M903=""),"",L903-M903)</f>
        <v/>
      </c>
      <c r="P903" s="89">
        <f>_xlfn.SINGLE(IF(F903="","",_xlfn.XLOOKUP(F903,purchase!F:F,purchase!O:O,"")))</f>
        <v/>
      </c>
      <c r="Q903" s="83">
        <f>IF(OR(L903="",M903=""),"",M903/L903)</f>
        <v/>
      </c>
      <c r="R903" s="91">
        <f>IF(OR(P903="",Q903=""),"",Q903-P903)</f>
        <v/>
      </c>
    </row>
    <row r="904">
      <c r="A904" s="25" t="n">
        <v>900</v>
      </c>
      <c r="B904" s="26">
        <f>IF(OR(C904="",F904=""),"",
"PRD-" &amp;
TEXT(DAY(C904),"00") &amp;
CHOOSE(MONTH(C904),"A","B","C","D","E","F","G","H","I","J","K","L") &amp;
TEXT(YEAR(C904),"00") &amp;
"-" &amp;
RIGHT(F904,4))</f>
        <v/>
      </c>
      <c r="C904" s="27" t="n"/>
      <c r="D904" s="26">
        <f>IF(F904="","",_xlfn.XLOOKUP(F904,purchase!F:F,purchase!B:B,""))</f>
        <v/>
      </c>
      <c r="E904" s="26">
        <f>IF(F904="","",_xlfn.XLOOKUP(F904,purchase!F:F,purchase!C:C,""))</f>
        <v/>
      </c>
      <c r="F904" s="4" t="n"/>
      <c r="G904" s="10">
        <f>IF(H904="NRFC","Natural Rubber Field Coagulam","")</f>
        <v/>
      </c>
      <c r="H904" s="10">
        <f>IF(F904="","",_xlfn.XLOOKUP(F904,purchase!F:F,purchase!E:E,""))</f>
        <v/>
      </c>
      <c r="I904" s="10">
        <f>IF(J904="ISNR20","Natural Rubber-TSNR (ISNR-20)","")</f>
        <v/>
      </c>
      <c r="J904" s="10">
        <f>IF(H904="NRFC","ISNR20","")</f>
        <v/>
      </c>
      <c r="K904" s="35">
        <f>_xlfn.SINGLE(IF(F904="","",_xlfn.XLOOKUP(F904,purchase!F:F,purchase!N:N,"")))</f>
        <v/>
      </c>
      <c r="L904" s="4" t="n"/>
      <c r="M904" s="86" t="n"/>
      <c r="N904" s="35">
        <f>IF(F904="","",
MAX(0,
_xlfn.XLOOKUP(F904,purchase!F:F,purchase!N:N,"")
-
SUMIFS(L:L,F:F,F904)))</f>
        <v/>
      </c>
      <c r="O904" s="35">
        <f>IF(OR(L904="",M904=""),"",L904-M904)</f>
        <v/>
      </c>
      <c r="P904" s="89">
        <f>_xlfn.SINGLE(IF(F904="","",_xlfn.XLOOKUP(F904,purchase!F:F,purchase!O:O,"")))</f>
        <v/>
      </c>
      <c r="Q904" s="83">
        <f>IF(OR(L904="",M904=""),"",M904/L904)</f>
        <v/>
      </c>
      <c r="R904" s="91">
        <f>IF(OR(P904="",Q904=""),"",Q904-P904)</f>
        <v/>
      </c>
    </row>
    <row r="905">
      <c r="A905" s="25" t="n">
        <v>901</v>
      </c>
      <c r="B905" s="26">
        <f>IF(OR(C905="",F905=""),"",
"PRD-" &amp;
TEXT(DAY(C905),"00") &amp;
CHOOSE(MONTH(C905),"A","B","C","D","E","F","G","H","I","J","K","L") &amp;
TEXT(YEAR(C905),"00") &amp;
"-" &amp;
RIGHT(F905,4))</f>
        <v/>
      </c>
      <c r="C905" s="27" t="n"/>
      <c r="D905" s="26">
        <f>IF(F905="","",_xlfn.XLOOKUP(F905,purchase!F:F,purchase!B:B,""))</f>
        <v/>
      </c>
      <c r="E905" s="26">
        <f>IF(F905="","",_xlfn.XLOOKUP(F905,purchase!F:F,purchase!C:C,""))</f>
        <v/>
      </c>
      <c r="F905" s="4" t="n"/>
      <c r="G905" s="10">
        <f>IF(H905="NRFC","Natural Rubber Field Coagulam","")</f>
        <v/>
      </c>
      <c r="H905" s="10">
        <f>IF(F905="","",_xlfn.XLOOKUP(F905,purchase!F:F,purchase!E:E,""))</f>
        <v/>
      </c>
      <c r="I905" s="10">
        <f>IF(J905="ISNR20","Natural Rubber-TSNR (ISNR-20)","")</f>
        <v/>
      </c>
      <c r="J905" s="10">
        <f>IF(H905="NRFC","ISNR20","")</f>
        <v/>
      </c>
      <c r="K905" s="35">
        <f>_xlfn.SINGLE(IF(F905="","",_xlfn.XLOOKUP(F905,purchase!F:F,purchase!N:N,"")))</f>
        <v/>
      </c>
      <c r="L905" s="4" t="n"/>
      <c r="M905" s="86" t="n"/>
      <c r="N905" s="35">
        <f>IF(F905="","",
MAX(0,
_xlfn.XLOOKUP(F905,purchase!F:F,purchase!N:N,"")
-
SUMIFS(L:L,F:F,F905)))</f>
        <v/>
      </c>
      <c r="O905" s="35">
        <f>IF(OR(L905="",M905=""),"",L905-M905)</f>
        <v/>
      </c>
      <c r="P905" s="89">
        <f>_xlfn.SINGLE(IF(F905="","",_xlfn.XLOOKUP(F905,purchase!F:F,purchase!O:O,"")))</f>
        <v/>
      </c>
      <c r="Q905" s="83">
        <f>IF(OR(L905="",M905=""),"",M905/L905)</f>
        <v/>
      </c>
      <c r="R905" s="91">
        <f>IF(OR(P905="",Q905=""),"",Q905-P905)</f>
        <v/>
      </c>
    </row>
    <row r="906">
      <c r="A906" s="25" t="n">
        <v>902</v>
      </c>
      <c r="B906" s="26">
        <f>IF(OR(C906="",F906=""),"",
"PRD-" &amp;
TEXT(DAY(C906),"00") &amp;
CHOOSE(MONTH(C906),"A","B","C","D","E","F","G","H","I","J","K","L") &amp;
TEXT(YEAR(C906),"00") &amp;
"-" &amp;
RIGHT(F906,4))</f>
        <v/>
      </c>
      <c r="C906" s="27" t="n"/>
      <c r="D906" s="26">
        <f>IF(F906="","",_xlfn.XLOOKUP(F906,purchase!F:F,purchase!B:B,""))</f>
        <v/>
      </c>
      <c r="E906" s="26">
        <f>IF(F906="","",_xlfn.XLOOKUP(F906,purchase!F:F,purchase!C:C,""))</f>
        <v/>
      </c>
      <c r="F906" s="4" t="n"/>
      <c r="G906" s="10">
        <f>IF(H906="NRFC","Natural Rubber Field Coagulam","")</f>
        <v/>
      </c>
      <c r="H906" s="10">
        <f>IF(F906="","",_xlfn.XLOOKUP(F906,purchase!F:F,purchase!E:E,""))</f>
        <v/>
      </c>
      <c r="I906" s="10">
        <f>IF(J906="ISNR20","Natural Rubber-TSNR (ISNR-20)","")</f>
        <v/>
      </c>
      <c r="J906" s="10">
        <f>IF(H906="NRFC","ISNR20","")</f>
        <v/>
      </c>
      <c r="K906" s="35">
        <f>_xlfn.SINGLE(IF(F906="","",_xlfn.XLOOKUP(F906,purchase!F:F,purchase!N:N,"")))</f>
        <v/>
      </c>
      <c r="L906" s="4" t="n"/>
      <c r="M906" s="86" t="n"/>
      <c r="N906" s="35">
        <f>IF(F906="","",
MAX(0,
_xlfn.XLOOKUP(F906,purchase!F:F,purchase!N:N,"")
-
SUMIFS(L:L,F:F,F906)))</f>
        <v/>
      </c>
      <c r="O906" s="35">
        <f>IF(OR(L906="",M906=""),"",L906-M906)</f>
        <v/>
      </c>
      <c r="P906" s="89">
        <f>_xlfn.SINGLE(IF(F906="","",_xlfn.XLOOKUP(F906,purchase!F:F,purchase!O:O,"")))</f>
        <v/>
      </c>
      <c r="Q906" s="83">
        <f>IF(OR(L906="",M906=""),"",M906/L906)</f>
        <v/>
      </c>
      <c r="R906" s="91">
        <f>IF(OR(P906="",Q906=""),"",Q906-P906)</f>
        <v/>
      </c>
    </row>
    <row r="907">
      <c r="A907" s="25" t="n">
        <v>903</v>
      </c>
      <c r="B907" s="26">
        <f>IF(OR(C907="",F907=""),"",
"PRD-" &amp;
TEXT(DAY(C907),"00") &amp;
CHOOSE(MONTH(C907),"A","B","C","D","E","F","G","H","I","J","K","L") &amp;
TEXT(YEAR(C907),"00") &amp;
"-" &amp;
RIGHT(F907,4))</f>
        <v/>
      </c>
      <c r="C907" s="27" t="n"/>
      <c r="D907" s="26">
        <f>IF(F907="","",_xlfn.XLOOKUP(F907,purchase!F:F,purchase!B:B,""))</f>
        <v/>
      </c>
      <c r="E907" s="26">
        <f>IF(F907="","",_xlfn.XLOOKUP(F907,purchase!F:F,purchase!C:C,""))</f>
        <v/>
      </c>
      <c r="F907" s="4" t="n"/>
      <c r="G907" s="10">
        <f>IF(H907="NRFC","Natural Rubber Field Coagulam","")</f>
        <v/>
      </c>
      <c r="H907" s="10">
        <f>IF(F907="","",_xlfn.XLOOKUP(F907,purchase!F:F,purchase!E:E,""))</f>
        <v/>
      </c>
      <c r="I907" s="10">
        <f>IF(J907="ISNR20","Natural Rubber-TSNR (ISNR-20)","")</f>
        <v/>
      </c>
      <c r="J907" s="10">
        <f>IF(H907="NRFC","ISNR20","")</f>
        <v/>
      </c>
      <c r="K907" s="35">
        <f>_xlfn.SINGLE(IF(F907="","",_xlfn.XLOOKUP(F907,purchase!F:F,purchase!N:N,"")))</f>
        <v/>
      </c>
      <c r="L907" s="4" t="n"/>
      <c r="M907" s="86" t="n"/>
      <c r="N907" s="35">
        <f>IF(F907="","",
MAX(0,
_xlfn.XLOOKUP(F907,purchase!F:F,purchase!N:N,"")
-
SUMIFS(L:L,F:F,F907)))</f>
        <v/>
      </c>
      <c r="O907" s="35">
        <f>IF(OR(L907="",M907=""),"",L907-M907)</f>
        <v/>
      </c>
      <c r="P907" s="89">
        <f>_xlfn.SINGLE(IF(F907="","",_xlfn.XLOOKUP(F907,purchase!F:F,purchase!O:O,"")))</f>
        <v/>
      </c>
      <c r="Q907" s="83">
        <f>IF(OR(L907="",M907=""),"",M907/L907)</f>
        <v/>
      </c>
      <c r="R907" s="91">
        <f>IF(OR(P907="",Q907=""),"",Q907-P907)</f>
        <v/>
      </c>
    </row>
    <row r="908">
      <c r="A908" s="25" t="n">
        <v>904</v>
      </c>
      <c r="B908" s="26">
        <f>IF(OR(C908="",F908=""),"",
"PRD-" &amp;
TEXT(DAY(C908),"00") &amp;
CHOOSE(MONTH(C908),"A","B","C","D","E","F","G","H","I","J","K","L") &amp;
TEXT(YEAR(C908),"00") &amp;
"-" &amp;
RIGHT(F908,4))</f>
        <v/>
      </c>
      <c r="C908" s="27" t="n"/>
      <c r="D908" s="26">
        <f>IF(F908="","",_xlfn.XLOOKUP(F908,purchase!F:F,purchase!B:B,""))</f>
        <v/>
      </c>
      <c r="E908" s="26">
        <f>IF(F908="","",_xlfn.XLOOKUP(F908,purchase!F:F,purchase!C:C,""))</f>
        <v/>
      </c>
      <c r="F908" s="4" t="n"/>
      <c r="G908" s="10">
        <f>IF(H908="NRFC","Natural Rubber Field Coagulam","")</f>
        <v/>
      </c>
      <c r="H908" s="10">
        <f>IF(F908="","",_xlfn.XLOOKUP(F908,purchase!F:F,purchase!E:E,""))</f>
        <v/>
      </c>
      <c r="I908" s="10">
        <f>IF(J908="ISNR20","Natural Rubber-TSNR (ISNR-20)","")</f>
        <v/>
      </c>
      <c r="J908" s="10">
        <f>IF(H908="NRFC","ISNR20","")</f>
        <v/>
      </c>
      <c r="K908" s="35">
        <f>_xlfn.SINGLE(IF(F908="","",_xlfn.XLOOKUP(F908,purchase!F:F,purchase!N:N,"")))</f>
        <v/>
      </c>
      <c r="L908" s="4" t="n"/>
      <c r="M908" s="86" t="n"/>
      <c r="N908" s="35">
        <f>IF(F908="","",
MAX(0,
_xlfn.XLOOKUP(F908,purchase!F:F,purchase!N:N,"")
-
SUMIFS(L:L,F:F,F908)))</f>
        <v/>
      </c>
      <c r="O908" s="35">
        <f>IF(OR(L908="",M908=""),"",L908-M908)</f>
        <v/>
      </c>
      <c r="P908" s="89">
        <f>_xlfn.SINGLE(IF(F908="","",_xlfn.XLOOKUP(F908,purchase!F:F,purchase!O:O,"")))</f>
        <v/>
      </c>
      <c r="Q908" s="83">
        <f>IF(OR(L908="",M908=""),"",M908/L908)</f>
        <v/>
      </c>
      <c r="R908" s="91">
        <f>IF(OR(P908="",Q908=""),"",Q908-P908)</f>
        <v/>
      </c>
    </row>
    <row r="909">
      <c r="A909" s="25" t="n">
        <v>905</v>
      </c>
      <c r="B909" s="26">
        <f>IF(OR(C909="",F909=""),"",
"PRD-" &amp;
TEXT(DAY(C909),"00") &amp;
CHOOSE(MONTH(C909),"A","B","C","D","E","F","G","H","I","J","K","L") &amp;
TEXT(YEAR(C909),"00") &amp;
"-" &amp;
RIGHT(F909,4))</f>
        <v/>
      </c>
      <c r="C909" s="27" t="n"/>
      <c r="D909" s="26">
        <f>IF(F909="","",_xlfn.XLOOKUP(F909,purchase!F:F,purchase!B:B,""))</f>
        <v/>
      </c>
      <c r="E909" s="26">
        <f>IF(F909="","",_xlfn.XLOOKUP(F909,purchase!F:F,purchase!C:C,""))</f>
        <v/>
      </c>
      <c r="F909" s="4" t="n"/>
      <c r="G909" s="10">
        <f>IF(H909="NRFC","Natural Rubber Field Coagulam","")</f>
        <v/>
      </c>
      <c r="H909" s="10">
        <f>IF(F909="","",_xlfn.XLOOKUP(F909,purchase!F:F,purchase!E:E,""))</f>
        <v/>
      </c>
      <c r="I909" s="10">
        <f>IF(J909="ISNR20","Natural Rubber-TSNR (ISNR-20)","")</f>
        <v/>
      </c>
      <c r="J909" s="10">
        <f>IF(H909="NRFC","ISNR20","")</f>
        <v/>
      </c>
      <c r="K909" s="35">
        <f>_xlfn.SINGLE(IF(F909="","",_xlfn.XLOOKUP(F909,purchase!F:F,purchase!N:N,"")))</f>
        <v/>
      </c>
      <c r="L909" s="4" t="n"/>
      <c r="M909" s="86" t="n"/>
      <c r="N909" s="35">
        <f>IF(F909="","",
MAX(0,
_xlfn.XLOOKUP(F909,purchase!F:F,purchase!N:N,"")
-
SUMIFS(L:L,F:F,F909)))</f>
        <v/>
      </c>
      <c r="O909" s="35">
        <f>IF(OR(L909="",M909=""),"",L909-M909)</f>
        <v/>
      </c>
      <c r="P909" s="89">
        <f>_xlfn.SINGLE(IF(F909="","",_xlfn.XLOOKUP(F909,purchase!F:F,purchase!O:O,"")))</f>
        <v/>
      </c>
      <c r="Q909" s="83">
        <f>IF(OR(L909="",M909=""),"",M909/L909)</f>
        <v/>
      </c>
      <c r="R909" s="91">
        <f>IF(OR(P909="",Q909=""),"",Q909-P909)</f>
        <v/>
      </c>
    </row>
    <row r="910">
      <c r="A910" s="25" t="n">
        <v>906</v>
      </c>
      <c r="B910" s="26">
        <f>IF(OR(C910="",F910=""),"",
"PRD-" &amp;
TEXT(DAY(C910),"00") &amp;
CHOOSE(MONTH(C910),"A","B","C","D","E","F","G","H","I","J","K","L") &amp;
TEXT(YEAR(C910),"00") &amp;
"-" &amp;
RIGHT(F910,4))</f>
        <v/>
      </c>
      <c r="C910" s="27" t="n"/>
      <c r="D910" s="26">
        <f>IF(F910="","",_xlfn.XLOOKUP(F910,purchase!F:F,purchase!B:B,""))</f>
        <v/>
      </c>
      <c r="E910" s="26">
        <f>IF(F910="","",_xlfn.XLOOKUP(F910,purchase!F:F,purchase!C:C,""))</f>
        <v/>
      </c>
      <c r="F910" s="4" t="n"/>
      <c r="G910" s="10">
        <f>IF(H910="NRFC","Natural Rubber Field Coagulam","")</f>
        <v/>
      </c>
      <c r="H910" s="10">
        <f>IF(F910="","",_xlfn.XLOOKUP(F910,purchase!F:F,purchase!E:E,""))</f>
        <v/>
      </c>
      <c r="I910" s="10">
        <f>IF(J910="ISNR20","Natural Rubber-TSNR (ISNR-20)","")</f>
        <v/>
      </c>
      <c r="J910" s="10">
        <f>IF(H910="NRFC","ISNR20","")</f>
        <v/>
      </c>
      <c r="K910" s="35">
        <f>_xlfn.SINGLE(IF(F910="","",_xlfn.XLOOKUP(F910,purchase!F:F,purchase!N:N,"")))</f>
        <v/>
      </c>
      <c r="L910" s="4" t="n"/>
      <c r="M910" s="86" t="n"/>
      <c r="N910" s="35">
        <f>IF(F910="","",
MAX(0,
_xlfn.XLOOKUP(F910,purchase!F:F,purchase!N:N,"")
-
SUMIFS(L:L,F:F,F910)))</f>
        <v/>
      </c>
      <c r="O910" s="35">
        <f>IF(OR(L910="",M910=""),"",L910-M910)</f>
        <v/>
      </c>
      <c r="P910" s="89">
        <f>_xlfn.SINGLE(IF(F910="","",_xlfn.XLOOKUP(F910,purchase!F:F,purchase!O:O,"")))</f>
        <v/>
      </c>
      <c r="Q910" s="83">
        <f>IF(OR(L910="",M910=""),"",M910/L910)</f>
        <v/>
      </c>
      <c r="R910" s="91">
        <f>IF(OR(P910="",Q910=""),"",Q910-P910)</f>
        <v/>
      </c>
    </row>
    <row r="911">
      <c r="A911" s="25" t="n">
        <v>907</v>
      </c>
      <c r="B911" s="26">
        <f>IF(OR(C911="",F911=""),"",
"PRD-" &amp;
TEXT(DAY(C911),"00") &amp;
CHOOSE(MONTH(C911),"A","B","C","D","E","F","G","H","I","J","K","L") &amp;
TEXT(YEAR(C911),"00") &amp;
"-" &amp;
RIGHT(F911,4))</f>
        <v/>
      </c>
      <c r="C911" s="27" t="n"/>
      <c r="D911" s="26">
        <f>IF(F911="","",_xlfn.XLOOKUP(F911,purchase!F:F,purchase!B:B,""))</f>
        <v/>
      </c>
      <c r="E911" s="26">
        <f>IF(F911="","",_xlfn.XLOOKUP(F911,purchase!F:F,purchase!C:C,""))</f>
        <v/>
      </c>
      <c r="F911" s="4" t="n"/>
      <c r="G911" s="10">
        <f>IF(H911="NRFC","Natural Rubber Field Coagulam","")</f>
        <v/>
      </c>
      <c r="H911" s="10">
        <f>IF(F911="","",_xlfn.XLOOKUP(F911,purchase!F:F,purchase!E:E,""))</f>
        <v/>
      </c>
      <c r="I911" s="10">
        <f>IF(J911="ISNR20","Natural Rubber-TSNR (ISNR-20)","")</f>
        <v/>
      </c>
      <c r="J911" s="10">
        <f>IF(H911="NRFC","ISNR20","")</f>
        <v/>
      </c>
      <c r="K911" s="35">
        <f>_xlfn.SINGLE(IF(F911="","",_xlfn.XLOOKUP(F911,purchase!F:F,purchase!N:N,"")))</f>
        <v/>
      </c>
      <c r="L911" s="4" t="n"/>
      <c r="M911" s="86" t="n"/>
      <c r="N911" s="35">
        <f>IF(F911="","",
MAX(0,
_xlfn.XLOOKUP(F911,purchase!F:F,purchase!N:N,"")
-
SUMIFS(L:L,F:F,F911)))</f>
        <v/>
      </c>
      <c r="O911" s="35">
        <f>IF(OR(L911="",M911=""),"",L911-M911)</f>
        <v/>
      </c>
      <c r="P911" s="89">
        <f>_xlfn.SINGLE(IF(F911="","",_xlfn.XLOOKUP(F911,purchase!F:F,purchase!O:O,"")))</f>
        <v/>
      </c>
      <c r="Q911" s="83">
        <f>IF(OR(L911="",M911=""),"",M911/L911)</f>
        <v/>
      </c>
      <c r="R911" s="91">
        <f>IF(OR(P911="",Q911=""),"",Q911-P911)</f>
        <v/>
      </c>
    </row>
    <row r="912">
      <c r="A912" s="25" t="n">
        <v>908</v>
      </c>
      <c r="B912" s="26">
        <f>IF(OR(C912="",F912=""),"",
"PRD-" &amp;
TEXT(DAY(C912),"00") &amp;
CHOOSE(MONTH(C912),"A","B","C","D","E","F","G","H","I","J","K","L") &amp;
TEXT(YEAR(C912),"00") &amp;
"-" &amp;
RIGHT(F912,4))</f>
        <v/>
      </c>
      <c r="C912" s="27" t="n"/>
      <c r="D912" s="26">
        <f>IF(F912="","",_xlfn.XLOOKUP(F912,purchase!F:F,purchase!B:B,""))</f>
        <v/>
      </c>
      <c r="E912" s="26">
        <f>IF(F912="","",_xlfn.XLOOKUP(F912,purchase!F:F,purchase!C:C,""))</f>
        <v/>
      </c>
      <c r="F912" s="4" t="n"/>
      <c r="G912" s="10">
        <f>IF(H912="NRFC","Natural Rubber Field Coagulam","")</f>
        <v/>
      </c>
      <c r="H912" s="10">
        <f>IF(F912="","",_xlfn.XLOOKUP(F912,purchase!F:F,purchase!E:E,""))</f>
        <v/>
      </c>
      <c r="I912" s="10">
        <f>IF(J912="ISNR20","Natural Rubber-TSNR (ISNR-20)","")</f>
        <v/>
      </c>
      <c r="J912" s="10">
        <f>IF(H912="NRFC","ISNR20","")</f>
        <v/>
      </c>
      <c r="K912" s="35">
        <f>_xlfn.SINGLE(IF(F912="","",_xlfn.XLOOKUP(F912,purchase!F:F,purchase!N:N,"")))</f>
        <v/>
      </c>
      <c r="L912" s="4" t="n"/>
      <c r="M912" s="86" t="n"/>
      <c r="N912" s="35">
        <f>IF(F912="","",
MAX(0,
_xlfn.XLOOKUP(F912,purchase!F:F,purchase!N:N,"")
-
SUMIFS(L:L,F:F,F912)))</f>
        <v/>
      </c>
      <c r="O912" s="35">
        <f>IF(OR(L912="",M912=""),"",L912-M912)</f>
        <v/>
      </c>
      <c r="P912" s="89">
        <f>_xlfn.SINGLE(IF(F912="","",_xlfn.XLOOKUP(F912,purchase!F:F,purchase!O:O,"")))</f>
        <v/>
      </c>
      <c r="Q912" s="83">
        <f>IF(OR(L912="",M912=""),"",M912/L912)</f>
        <v/>
      </c>
      <c r="R912" s="91">
        <f>IF(OR(P912="",Q912=""),"",Q912-P912)</f>
        <v/>
      </c>
    </row>
    <row r="913">
      <c r="A913" s="25" t="n">
        <v>909</v>
      </c>
      <c r="B913" s="26">
        <f>IF(OR(C913="",F913=""),"",
"PRD-" &amp;
TEXT(DAY(C913),"00") &amp;
CHOOSE(MONTH(C913),"A","B","C","D","E","F","G","H","I","J","K","L") &amp;
TEXT(YEAR(C913),"00") &amp;
"-" &amp;
RIGHT(F913,4))</f>
        <v/>
      </c>
      <c r="C913" s="27" t="n"/>
      <c r="D913" s="26">
        <f>IF(F913="","",_xlfn.XLOOKUP(F913,purchase!F:F,purchase!B:B,""))</f>
        <v/>
      </c>
      <c r="E913" s="26">
        <f>IF(F913="","",_xlfn.XLOOKUP(F913,purchase!F:F,purchase!C:C,""))</f>
        <v/>
      </c>
      <c r="F913" s="4" t="n"/>
      <c r="G913" s="10">
        <f>IF(H913="NRFC","Natural Rubber Field Coagulam","")</f>
        <v/>
      </c>
      <c r="H913" s="10">
        <f>IF(F913="","",_xlfn.XLOOKUP(F913,purchase!F:F,purchase!E:E,""))</f>
        <v/>
      </c>
      <c r="I913" s="10">
        <f>IF(J913="ISNR20","Natural Rubber-TSNR (ISNR-20)","")</f>
        <v/>
      </c>
      <c r="J913" s="10">
        <f>IF(H913="NRFC","ISNR20","")</f>
        <v/>
      </c>
      <c r="K913" s="35">
        <f>_xlfn.SINGLE(IF(F913="","",_xlfn.XLOOKUP(F913,purchase!F:F,purchase!N:N,"")))</f>
        <v/>
      </c>
      <c r="L913" s="4" t="n"/>
      <c r="M913" s="86" t="n"/>
      <c r="N913" s="35">
        <f>IF(F913="","",
MAX(0,
_xlfn.XLOOKUP(F913,purchase!F:F,purchase!N:N,"")
-
SUMIFS(L:L,F:F,F913)))</f>
        <v/>
      </c>
      <c r="O913" s="35">
        <f>IF(OR(L913="",M913=""),"",L913-M913)</f>
        <v/>
      </c>
      <c r="P913" s="89">
        <f>_xlfn.SINGLE(IF(F913="","",_xlfn.XLOOKUP(F913,purchase!F:F,purchase!O:O,"")))</f>
        <v/>
      </c>
      <c r="Q913" s="83">
        <f>IF(OR(L913="",M913=""),"",M913/L913)</f>
        <v/>
      </c>
      <c r="R913" s="91">
        <f>IF(OR(P913="",Q913=""),"",Q913-P913)</f>
        <v/>
      </c>
    </row>
    <row r="914">
      <c r="A914" s="25" t="n">
        <v>910</v>
      </c>
      <c r="B914" s="26">
        <f>IF(OR(C914="",F914=""),"",
"PRD-" &amp;
TEXT(DAY(C914),"00") &amp;
CHOOSE(MONTH(C914),"A","B","C","D","E","F","G","H","I","J","K","L") &amp;
TEXT(YEAR(C914),"00") &amp;
"-" &amp;
RIGHT(F914,4))</f>
        <v/>
      </c>
      <c r="C914" s="27" t="n"/>
      <c r="D914" s="26">
        <f>IF(F914="","",_xlfn.XLOOKUP(F914,purchase!F:F,purchase!B:B,""))</f>
        <v/>
      </c>
      <c r="E914" s="26">
        <f>IF(F914="","",_xlfn.XLOOKUP(F914,purchase!F:F,purchase!C:C,""))</f>
        <v/>
      </c>
      <c r="F914" s="4" t="n"/>
      <c r="G914" s="10">
        <f>IF(H914="NRFC","Natural Rubber Field Coagulam","")</f>
        <v/>
      </c>
      <c r="H914" s="10">
        <f>IF(F914="","",_xlfn.XLOOKUP(F914,purchase!F:F,purchase!E:E,""))</f>
        <v/>
      </c>
      <c r="I914" s="10">
        <f>IF(J914="ISNR20","Natural Rubber-TSNR (ISNR-20)","")</f>
        <v/>
      </c>
      <c r="J914" s="10">
        <f>IF(H914="NRFC","ISNR20","")</f>
        <v/>
      </c>
      <c r="K914" s="35">
        <f>_xlfn.SINGLE(IF(F914="","",_xlfn.XLOOKUP(F914,purchase!F:F,purchase!N:N,"")))</f>
        <v/>
      </c>
      <c r="L914" s="4" t="n"/>
      <c r="M914" s="86" t="n"/>
      <c r="N914" s="35">
        <f>IF(F914="","",
MAX(0,
_xlfn.XLOOKUP(F914,purchase!F:F,purchase!N:N,"")
-
SUMIFS(L:L,F:F,F914)))</f>
        <v/>
      </c>
      <c r="O914" s="35">
        <f>IF(OR(L914="",M914=""),"",L914-M914)</f>
        <v/>
      </c>
      <c r="P914" s="89">
        <f>_xlfn.SINGLE(IF(F914="","",_xlfn.XLOOKUP(F914,purchase!F:F,purchase!O:O,"")))</f>
        <v/>
      </c>
      <c r="Q914" s="83">
        <f>IF(OR(L914="",M914=""),"",M914/L914)</f>
        <v/>
      </c>
      <c r="R914" s="91">
        <f>IF(OR(P914="",Q914=""),"",Q914-P914)</f>
        <v/>
      </c>
    </row>
    <row r="915">
      <c r="A915" s="25" t="n">
        <v>911</v>
      </c>
      <c r="B915" s="26">
        <f>IF(OR(C915="",F915=""),"",
"PRD-" &amp;
TEXT(DAY(C915),"00") &amp;
CHOOSE(MONTH(C915),"A","B","C","D","E","F","G","H","I","J","K","L") &amp;
TEXT(YEAR(C915),"00") &amp;
"-" &amp;
RIGHT(F915,4))</f>
        <v/>
      </c>
      <c r="C915" s="27" t="n"/>
      <c r="D915" s="26">
        <f>IF(F915="","",_xlfn.XLOOKUP(F915,purchase!F:F,purchase!B:B,""))</f>
        <v/>
      </c>
      <c r="E915" s="26">
        <f>IF(F915="","",_xlfn.XLOOKUP(F915,purchase!F:F,purchase!C:C,""))</f>
        <v/>
      </c>
      <c r="F915" s="4" t="n"/>
      <c r="G915" s="10">
        <f>IF(H915="NRFC","Natural Rubber Field Coagulam","")</f>
        <v/>
      </c>
      <c r="H915" s="10">
        <f>IF(F915="","",_xlfn.XLOOKUP(F915,purchase!F:F,purchase!E:E,""))</f>
        <v/>
      </c>
      <c r="I915" s="10">
        <f>IF(J915="ISNR20","Natural Rubber-TSNR (ISNR-20)","")</f>
        <v/>
      </c>
      <c r="J915" s="10">
        <f>IF(H915="NRFC","ISNR20","")</f>
        <v/>
      </c>
      <c r="K915" s="35">
        <f>_xlfn.SINGLE(IF(F915="","",_xlfn.XLOOKUP(F915,purchase!F:F,purchase!N:N,"")))</f>
        <v/>
      </c>
      <c r="L915" s="4" t="n"/>
      <c r="M915" s="86" t="n"/>
      <c r="N915" s="35">
        <f>IF(F915="","",
MAX(0,
_xlfn.XLOOKUP(F915,purchase!F:F,purchase!N:N,"")
-
SUMIFS(L:L,F:F,F915)))</f>
        <v/>
      </c>
      <c r="O915" s="35">
        <f>IF(OR(L915="",M915=""),"",L915-M915)</f>
        <v/>
      </c>
      <c r="P915" s="89">
        <f>_xlfn.SINGLE(IF(F915="","",_xlfn.XLOOKUP(F915,purchase!F:F,purchase!O:O,"")))</f>
        <v/>
      </c>
      <c r="Q915" s="83">
        <f>IF(OR(L915="",M915=""),"",M915/L915)</f>
        <v/>
      </c>
      <c r="R915" s="91">
        <f>IF(OR(P915="",Q915=""),"",Q915-P915)</f>
        <v/>
      </c>
    </row>
    <row r="916">
      <c r="A916" s="25" t="n">
        <v>912</v>
      </c>
      <c r="B916" s="26">
        <f>IF(OR(C916="",F916=""),"",
"PRD-" &amp;
TEXT(DAY(C916),"00") &amp;
CHOOSE(MONTH(C916),"A","B","C","D","E","F","G","H","I","J","K","L") &amp;
TEXT(YEAR(C916),"00") &amp;
"-" &amp;
RIGHT(F916,4))</f>
        <v/>
      </c>
      <c r="C916" s="27" t="n"/>
      <c r="D916" s="26">
        <f>IF(F916="","",_xlfn.XLOOKUP(F916,purchase!F:F,purchase!B:B,""))</f>
        <v/>
      </c>
      <c r="E916" s="26">
        <f>IF(F916="","",_xlfn.XLOOKUP(F916,purchase!F:F,purchase!C:C,""))</f>
        <v/>
      </c>
      <c r="F916" s="4" t="n"/>
      <c r="G916" s="10">
        <f>IF(H916="NRFC","Natural Rubber Field Coagulam","")</f>
        <v/>
      </c>
      <c r="H916" s="10">
        <f>IF(F916="","",_xlfn.XLOOKUP(F916,purchase!F:F,purchase!E:E,""))</f>
        <v/>
      </c>
      <c r="I916" s="10">
        <f>IF(J916="ISNR20","Natural Rubber-TSNR (ISNR-20)","")</f>
        <v/>
      </c>
      <c r="J916" s="10">
        <f>IF(H916="NRFC","ISNR20","")</f>
        <v/>
      </c>
      <c r="K916" s="35">
        <f>_xlfn.SINGLE(IF(F916="","",_xlfn.XLOOKUP(F916,purchase!F:F,purchase!N:N,"")))</f>
        <v/>
      </c>
      <c r="L916" s="4" t="n"/>
      <c r="M916" s="86" t="n"/>
      <c r="N916" s="35">
        <f>IF(F916="","",
MAX(0,
_xlfn.XLOOKUP(F916,purchase!F:F,purchase!N:N,"")
-
SUMIFS(L:L,F:F,F916)))</f>
        <v/>
      </c>
      <c r="O916" s="35">
        <f>IF(OR(L916="",M916=""),"",L916-M916)</f>
        <v/>
      </c>
      <c r="P916" s="89">
        <f>_xlfn.SINGLE(IF(F916="","",_xlfn.XLOOKUP(F916,purchase!F:F,purchase!O:O,"")))</f>
        <v/>
      </c>
      <c r="Q916" s="83">
        <f>IF(OR(L916="",M916=""),"",M916/L916)</f>
        <v/>
      </c>
      <c r="R916" s="91">
        <f>IF(OR(P916="",Q916=""),"",Q916-P916)</f>
        <v/>
      </c>
    </row>
    <row r="917">
      <c r="A917" s="25" t="n">
        <v>913</v>
      </c>
      <c r="B917" s="26">
        <f>IF(OR(C917="",F917=""),"",
"PRD-" &amp;
TEXT(DAY(C917),"00") &amp;
CHOOSE(MONTH(C917),"A","B","C","D","E","F","G","H","I","J","K","L") &amp;
TEXT(YEAR(C917),"00") &amp;
"-" &amp;
RIGHT(F917,4))</f>
        <v/>
      </c>
      <c r="C917" s="27" t="n"/>
      <c r="D917" s="26">
        <f>IF(F917="","",_xlfn.XLOOKUP(F917,purchase!F:F,purchase!B:B,""))</f>
        <v/>
      </c>
      <c r="E917" s="26">
        <f>IF(F917="","",_xlfn.XLOOKUP(F917,purchase!F:F,purchase!C:C,""))</f>
        <v/>
      </c>
      <c r="F917" s="4" t="n"/>
      <c r="G917" s="10">
        <f>IF(H917="NRFC","Natural Rubber Field Coagulam","")</f>
        <v/>
      </c>
      <c r="H917" s="10">
        <f>IF(F917="","",_xlfn.XLOOKUP(F917,purchase!F:F,purchase!E:E,""))</f>
        <v/>
      </c>
      <c r="I917" s="10">
        <f>IF(J917="ISNR20","Natural Rubber-TSNR (ISNR-20)","")</f>
        <v/>
      </c>
      <c r="J917" s="10">
        <f>IF(H917="NRFC","ISNR20","")</f>
        <v/>
      </c>
      <c r="K917" s="35">
        <f>_xlfn.SINGLE(IF(F917="","",_xlfn.XLOOKUP(F917,purchase!F:F,purchase!N:N,"")))</f>
        <v/>
      </c>
      <c r="L917" s="4" t="n"/>
      <c r="M917" s="86" t="n"/>
      <c r="N917" s="35">
        <f>IF(F917="","",
MAX(0,
_xlfn.XLOOKUP(F917,purchase!F:F,purchase!N:N,"")
-
SUMIFS(L:L,F:F,F917)))</f>
        <v/>
      </c>
      <c r="O917" s="35">
        <f>IF(OR(L917="",M917=""),"",L917-M917)</f>
        <v/>
      </c>
      <c r="P917" s="89">
        <f>_xlfn.SINGLE(IF(F917="","",_xlfn.XLOOKUP(F917,purchase!F:F,purchase!O:O,"")))</f>
        <v/>
      </c>
      <c r="Q917" s="83">
        <f>IF(OR(L917="",M917=""),"",M917/L917)</f>
        <v/>
      </c>
      <c r="R917" s="91">
        <f>IF(OR(P917="",Q917=""),"",Q917-P917)</f>
        <v/>
      </c>
    </row>
    <row r="918">
      <c r="A918" s="25" t="n">
        <v>914</v>
      </c>
      <c r="B918" s="26">
        <f>IF(OR(C918="",F918=""),"",
"PRD-" &amp;
TEXT(DAY(C918),"00") &amp;
CHOOSE(MONTH(C918),"A","B","C","D","E","F","G","H","I","J","K","L") &amp;
TEXT(YEAR(C918),"00") &amp;
"-" &amp;
RIGHT(F918,4))</f>
        <v/>
      </c>
      <c r="C918" s="27" t="n"/>
      <c r="D918" s="26">
        <f>IF(F918="","",_xlfn.XLOOKUP(F918,purchase!F:F,purchase!B:B,""))</f>
        <v/>
      </c>
      <c r="E918" s="26">
        <f>IF(F918="","",_xlfn.XLOOKUP(F918,purchase!F:F,purchase!C:C,""))</f>
        <v/>
      </c>
      <c r="F918" s="4" t="n"/>
      <c r="G918" s="10">
        <f>IF(H918="NRFC","Natural Rubber Field Coagulam","")</f>
        <v/>
      </c>
      <c r="H918" s="10">
        <f>IF(F918="","",_xlfn.XLOOKUP(F918,purchase!F:F,purchase!E:E,""))</f>
        <v/>
      </c>
      <c r="I918" s="10">
        <f>IF(J918="ISNR20","Natural Rubber-TSNR (ISNR-20)","")</f>
        <v/>
      </c>
      <c r="J918" s="10">
        <f>IF(H918="NRFC","ISNR20","")</f>
        <v/>
      </c>
      <c r="K918" s="35">
        <f>_xlfn.SINGLE(IF(F918="","",_xlfn.XLOOKUP(F918,purchase!F:F,purchase!N:N,"")))</f>
        <v/>
      </c>
      <c r="L918" s="4" t="n"/>
      <c r="M918" s="86" t="n"/>
      <c r="N918" s="35">
        <f>IF(F918="","",
MAX(0,
_xlfn.XLOOKUP(F918,purchase!F:F,purchase!N:N,"")
-
SUMIFS(L:L,F:F,F918)))</f>
        <v/>
      </c>
      <c r="O918" s="35">
        <f>IF(OR(L918="",M918=""),"",L918-M918)</f>
        <v/>
      </c>
      <c r="P918" s="89">
        <f>_xlfn.SINGLE(IF(F918="","",_xlfn.XLOOKUP(F918,purchase!F:F,purchase!O:O,"")))</f>
        <v/>
      </c>
      <c r="Q918" s="83">
        <f>IF(OR(L918="",M918=""),"",M918/L918)</f>
        <v/>
      </c>
      <c r="R918" s="91">
        <f>IF(OR(P918="",Q918=""),"",Q918-P918)</f>
        <v/>
      </c>
    </row>
    <row r="919">
      <c r="A919" s="25" t="n">
        <v>915</v>
      </c>
      <c r="B919" s="26">
        <f>IF(OR(C919="",F919=""),"",
"PRD-" &amp;
TEXT(DAY(C919),"00") &amp;
CHOOSE(MONTH(C919),"A","B","C","D","E","F","G","H","I","J","K","L") &amp;
TEXT(YEAR(C919),"00") &amp;
"-" &amp;
RIGHT(F919,4))</f>
        <v/>
      </c>
      <c r="C919" s="27" t="n"/>
      <c r="D919" s="26">
        <f>IF(F919="","",_xlfn.XLOOKUP(F919,purchase!F:F,purchase!B:B,""))</f>
        <v/>
      </c>
      <c r="E919" s="26">
        <f>IF(F919="","",_xlfn.XLOOKUP(F919,purchase!F:F,purchase!C:C,""))</f>
        <v/>
      </c>
      <c r="F919" s="4" t="n"/>
      <c r="G919" s="10">
        <f>IF(H919="NRFC","Natural Rubber Field Coagulam","")</f>
        <v/>
      </c>
      <c r="H919" s="10">
        <f>IF(F919="","",_xlfn.XLOOKUP(F919,purchase!F:F,purchase!E:E,""))</f>
        <v/>
      </c>
      <c r="I919" s="10">
        <f>IF(J919="ISNR20","Natural Rubber-TSNR (ISNR-20)","")</f>
        <v/>
      </c>
      <c r="J919" s="10">
        <f>IF(H919="NRFC","ISNR20","")</f>
        <v/>
      </c>
      <c r="K919" s="35">
        <f>_xlfn.SINGLE(IF(F919="","",_xlfn.XLOOKUP(F919,purchase!F:F,purchase!N:N,"")))</f>
        <v/>
      </c>
      <c r="L919" s="4" t="n"/>
      <c r="M919" s="86" t="n"/>
      <c r="N919" s="35">
        <f>IF(F919="","",
MAX(0,
_xlfn.XLOOKUP(F919,purchase!F:F,purchase!N:N,"")
-
SUMIFS(L:L,F:F,F919)))</f>
        <v/>
      </c>
      <c r="O919" s="35">
        <f>IF(OR(L919="",M919=""),"",L919-M919)</f>
        <v/>
      </c>
      <c r="P919" s="89">
        <f>_xlfn.SINGLE(IF(F919="","",_xlfn.XLOOKUP(F919,purchase!F:F,purchase!O:O,"")))</f>
        <v/>
      </c>
      <c r="Q919" s="83">
        <f>IF(OR(L919="",M919=""),"",M919/L919)</f>
        <v/>
      </c>
      <c r="R919" s="91">
        <f>IF(OR(P919="",Q919=""),"",Q919-P919)</f>
        <v/>
      </c>
    </row>
    <row r="920">
      <c r="A920" s="25" t="n">
        <v>916</v>
      </c>
      <c r="B920" s="26">
        <f>IF(OR(C920="",F920=""),"",
"PRD-" &amp;
TEXT(DAY(C920),"00") &amp;
CHOOSE(MONTH(C920),"A","B","C","D","E","F","G","H","I","J","K","L") &amp;
TEXT(YEAR(C920),"00") &amp;
"-" &amp;
RIGHT(F920,4))</f>
        <v/>
      </c>
      <c r="C920" s="27" t="n"/>
      <c r="D920" s="26">
        <f>IF(F920="","",_xlfn.XLOOKUP(F920,purchase!F:F,purchase!B:B,""))</f>
        <v/>
      </c>
      <c r="E920" s="26">
        <f>IF(F920="","",_xlfn.XLOOKUP(F920,purchase!F:F,purchase!C:C,""))</f>
        <v/>
      </c>
      <c r="F920" s="4" t="n"/>
      <c r="G920" s="10">
        <f>IF(H920="NRFC","Natural Rubber Field Coagulam","")</f>
        <v/>
      </c>
      <c r="H920" s="10">
        <f>IF(F920="","",_xlfn.XLOOKUP(F920,purchase!F:F,purchase!E:E,""))</f>
        <v/>
      </c>
      <c r="I920" s="10">
        <f>IF(J920="ISNR20","Natural Rubber-TSNR (ISNR-20)","")</f>
        <v/>
      </c>
      <c r="J920" s="10">
        <f>IF(H920="NRFC","ISNR20","")</f>
        <v/>
      </c>
      <c r="K920" s="35">
        <f>_xlfn.SINGLE(IF(F920="","",_xlfn.XLOOKUP(F920,purchase!F:F,purchase!N:N,"")))</f>
        <v/>
      </c>
      <c r="L920" s="4" t="n"/>
      <c r="M920" s="86" t="n"/>
      <c r="N920" s="35">
        <f>IF(F920="","",
MAX(0,
_xlfn.XLOOKUP(F920,purchase!F:F,purchase!N:N,"")
-
SUMIFS(L:L,F:F,F920)))</f>
        <v/>
      </c>
      <c r="O920" s="35">
        <f>IF(OR(L920="",M920=""),"",L920-M920)</f>
        <v/>
      </c>
      <c r="P920" s="89">
        <f>_xlfn.SINGLE(IF(F920="","",_xlfn.XLOOKUP(F920,purchase!F:F,purchase!O:O,"")))</f>
        <v/>
      </c>
      <c r="Q920" s="83">
        <f>IF(OR(L920="",M920=""),"",M920/L920)</f>
        <v/>
      </c>
      <c r="R920" s="91">
        <f>IF(OR(P920="",Q920=""),"",Q920-P920)</f>
        <v/>
      </c>
    </row>
    <row r="921">
      <c r="A921" s="25" t="n">
        <v>917</v>
      </c>
      <c r="B921" s="26">
        <f>IF(OR(C921="",F921=""),"",
"PRD-" &amp;
TEXT(DAY(C921),"00") &amp;
CHOOSE(MONTH(C921),"A","B","C","D","E","F","G","H","I","J","K","L") &amp;
TEXT(YEAR(C921),"00") &amp;
"-" &amp;
RIGHT(F921,4))</f>
        <v/>
      </c>
      <c r="C921" s="27" t="n"/>
      <c r="D921" s="26">
        <f>IF(F921="","",_xlfn.XLOOKUP(F921,purchase!F:F,purchase!B:B,""))</f>
        <v/>
      </c>
      <c r="E921" s="26">
        <f>IF(F921="","",_xlfn.XLOOKUP(F921,purchase!F:F,purchase!C:C,""))</f>
        <v/>
      </c>
      <c r="F921" s="4" t="n"/>
      <c r="G921" s="10">
        <f>IF(H921="NRFC","Natural Rubber Field Coagulam","")</f>
        <v/>
      </c>
      <c r="H921" s="10">
        <f>IF(F921="","",_xlfn.XLOOKUP(F921,purchase!F:F,purchase!E:E,""))</f>
        <v/>
      </c>
      <c r="I921" s="10">
        <f>IF(J921="ISNR20","Natural Rubber-TSNR (ISNR-20)","")</f>
        <v/>
      </c>
      <c r="J921" s="10">
        <f>IF(H921="NRFC","ISNR20","")</f>
        <v/>
      </c>
      <c r="K921" s="35">
        <f>_xlfn.SINGLE(IF(F921="","",_xlfn.XLOOKUP(F921,purchase!F:F,purchase!N:N,"")))</f>
        <v/>
      </c>
      <c r="L921" s="4" t="n"/>
      <c r="M921" s="86" t="n"/>
      <c r="N921" s="35">
        <f>IF(F921="","",
MAX(0,
_xlfn.XLOOKUP(F921,purchase!F:F,purchase!N:N,"")
-
SUMIFS(L:L,F:F,F921)))</f>
        <v/>
      </c>
      <c r="O921" s="35">
        <f>IF(OR(L921="",M921=""),"",L921-M921)</f>
        <v/>
      </c>
      <c r="P921" s="89">
        <f>_xlfn.SINGLE(IF(F921="","",_xlfn.XLOOKUP(F921,purchase!F:F,purchase!O:O,"")))</f>
        <v/>
      </c>
      <c r="Q921" s="83">
        <f>IF(OR(L921="",M921=""),"",M921/L921)</f>
        <v/>
      </c>
      <c r="R921" s="91">
        <f>IF(OR(P921="",Q921=""),"",Q921-P921)</f>
        <v/>
      </c>
    </row>
    <row r="922">
      <c r="A922" s="25" t="n">
        <v>918</v>
      </c>
      <c r="B922" s="26">
        <f>IF(OR(C922="",F922=""),"",
"PRD-" &amp;
TEXT(DAY(C922),"00") &amp;
CHOOSE(MONTH(C922),"A","B","C","D","E","F","G","H","I","J","K","L") &amp;
TEXT(YEAR(C922),"00") &amp;
"-" &amp;
RIGHT(F922,4))</f>
        <v/>
      </c>
      <c r="C922" s="27" t="n"/>
      <c r="D922" s="26">
        <f>IF(F922="","",_xlfn.XLOOKUP(F922,purchase!F:F,purchase!B:B,""))</f>
        <v/>
      </c>
      <c r="E922" s="26">
        <f>IF(F922="","",_xlfn.XLOOKUP(F922,purchase!F:F,purchase!C:C,""))</f>
        <v/>
      </c>
      <c r="F922" s="4" t="n"/>
      <c r="G922" s="10">
        <f>IF(H922="NRFC","Natural Rubber Field Coagulam","")</f>
        <v/>
      </c>
      <c r="H922" s="10">
        <f>IF(F922="","",_xlfn.XLOOKUP(F922,purchase!F:F,purchase!E:E,""))</f>
        <v/>
      </c>
      <c r="I922" s="10">
        <f>IF(J922="ISNR20","Natural Rubber-TSNR (ISNR-20)","")</f>
        <v/>
      </c>
      <c r="J922" s="10">
        <f>IF(H922="NRFC","ISNR20","")</f>
        <v/>
      </c>
      <c r="K922" s="35">
        <f>_xlfn.SINGLE(IF(F922="","",_xlfn.XLOOKUP(F922,purchase!F:F,purchase!N:N,"")))</f>
        <v/>
      </c>
      <c r="L922" s="4" t="n"/>
      <c r="M922" s="86" t="n"/>
      <c r="N922" s="35">
        <f>IF(F922="","",
MAX(0,
_xlfn.XLOOKUP(F922,purchase!F:F,purchase!N:N,"")
-
SUMIFS(L:L,F:F,F922)))</f>
        <v/>
      </c>
      <c r="O922" s="35">
        <f>IF(OR(L922="",M922=""),"",L922-M922)</f>
        <v/>
      </c>
      <c r="P922" s="89">
        <f>_xlfn.SINGLE(IF(F922="","",_xlfn.XLOOKUP(F922,purchase!F:F,purchase!O:O,"")))</f>
        <v/>
      </c>
      <c r="Q922" s="83">
        <f>IF(OR(L922="",M922=""),"",M922/L922)</f>
        <v/>
      </c>
      <c r="R922" s="91">
        <f>IF(OR(P922="",Q922=""),"",Q922-P922)</f>
        <v/>
      </c>
    </row>
    <row r="923">
      <c r="A923" s="25" t="n">
        <v>919</v>
      </c>
      <c r="B923" s="26">
        <f>IF(OR(C923="",F923=""),"",
"PRD-" &amp;
TEXT(DAY(C923),"00") &amp;
CHOOSE(MONTH(C923),"A","B","C","D","E","F","G","H","I","J","K","L") &amp;
TEXT(YEAR(C923),"00") &amp;
"-" &amp;
RIGHT(F923,4))</f>
        <v/>
      </c>
      <c r="C923" s="27" t="n"/>
      <c r="D923" s="26">
        <f>IF(F923="","",_xlfn.XLOOKUP(F923,purchase!F:F,purchase!B:B,""))</f>
        <v/>
      </c>
      <c r="E923" s="26">
        <f>IF(F923="","",_xlfn.XLOOKUP(F923,purchase!F:F,purchase!C:C,""))</f>
        <v/>
      </c>
      <c r="F923" s="4" t="n"/>
      <c r="G923" s="10">
        <f>IF(H923="NRFC","Natural Rubber Field Coagulam","")</f>
        <v/>
      </c>
      <c r="H923" s="10">
        <f>IF(F923="","",_xlfn.XLOOKUP(F923,purchase!F:F,purchase!E:E,""))</f>
        <v/>
      </c>
      <c r="I923" s="10">
        <f>IF(J923="ISNR20","Natural Rubber-TSNR (ISNR-20)","")</f>
        <v/>
      </c>
      <c r="J923" s="10">
        <f>IF(H923="NRFC","ISNR20","")</f>
        <v/>
      </c>
      <c r="K923" s="35">
        <f>_xlfn.SINGLE(IF(F923="","",_xlfn.XLOOKUP(F923,purchase!F:F,purchase!N:N,"")))</f>
        <v/>
      </c>
      <c r="L923" s="4" t="n"/>
      <c r="M923" s="86" t="n"/>
      <c r="N923" s="35">
        <f>IF(F923="","",
MAX(0,
_xlfn.XLOOKUP(F923,purchase!F:F,purchase!N:N,"")
-
SUMIFS(L:L,F:F,F923)))</f>
        <v/>
      </c>
      <c r="O923" s="35">
        <f>IF(OR(L923="",M923=""),"",L923-M923)</f>
        <v/>
      </c>
      <c r="P923" s="89">
        <f>_xlfn.SINGLE(IF(F923="","",_xlfn.XLOOKUP(F923,purchase!F:F,purchase!O:O,"")))</f>
        <v/>
      </c>
      <c r="Q923" s="83">
        <f>IF(OR(L923="",M923=""),"",M923/L923)</f>
        <v/>
      </c>
      <c r="R923" s="91">
        <f>IF(OR(P923="",Q923=""),"",Q923-P923)</f>
        <v/>
      </c>
    </row>
    <row r="924">
      <c r="A924" s="25" t="n">
        <v>920</v>
      </c>
      <c r="B924" s="26">
        <f>IF(OR(C924="",F924=""),"",
"PRD-" &amp;
TEXT(DAY(C924),"00") &amp;
CHOOSE(MONTH(C924),"A","B","C","D","E","F","G","H","I","J","K","L") &amp;
TEXT(YEAR(C924),"00") &amp;
"-" &amp;
RIGHT(F924,4))</f>
        <v/>
      </c>
      <c r="C924" s="27" t="n"/>
      <c r="D924" s="26">
        <f>IF(F924="","",_xlfn.XLOOKUP(F924,purchase!F:F,purchase!B:B,""))</f>
        <v/>
      </c>
      <c r="E924" s="26">
        <f>IF(F924="","",_xlfn.XLOOKUP(F924,purchase!F:F,purchase!C:C,""))</f>
        <v/>
      </c>
      <c r="F924" s="4" t="n"/>
      <c r="G924" s="10">
        <f>IF(H924="NRFC","Natural Rubber Field Coagulam","")</f>
        <v/>
      </c>
      <c r="H924" s="10">
        <f>IF(F924="","",_xlfn.XLOOKUP(F924,purchase!F:F,purchase!E:E,""))</f>
        <v/>
      </c>
      <c r="I924" s="10">
        <f>IF(J924="ISNR20","Natural Rubber-TSNR (ISNR-20)","")</f>
        <v/>
      </c>
      <c r="J924" s="10">
        <f>IF(H924="NRFC","ISNR20","")</f>
        <v/>
      </c>
      <c r="K924" s="35">
        <f>_xlfn.SINGLE(IF(F924="","",_xlfn.XLOOKUP(F924,purchase!F:F,purchase!N:N,"")))</f>
        <v/>
      </c>
      <c r="L924" s="4" t="n"/>
      <c r="M924" s="86" t="n"/>
      <c r="N924" s="35">
        <f>IF(F924="","",
MAX(0,
_xlfn.XLOOKUP(F924,purchase!F:F,purchase!N:N,"")
-
SUMIFS(L:L,F:F,F924)))</f>
        <v/>
      </c>
      <c r="O924" s="35">
        <f>IF(OR(L924="",M924=""),"",L924-M924)</f>
        <v/>
      </c>
      <c r="P924" s="89">
        <f>_xlfn.SINGLE(IF(F924="","",_xlfn.XLOOKUP(F924,purchase!F:F,purchase!O:O,"")))</f>
        <v/>
      </c>
      <c r="Q924" s="83">
        <f>IF(OR(L924="",M924=""),"",M924/L924)</f>
        <v/>
      </c>
      <c r="R924" s="91">
        <f>IF(OR(P924="",Q924=""),"",Q924-P924)</f>
        <v/>
      </c>
    </row>
    <row r="925">
      <c r="A925" s="25" t="n">
        <v>921</v>
      </c>
      <c r="B925" s="26">
        <f>IF(OR(C925="",F925=""),"",
"PRD-" &amp;
TEXT(DAY(C925),"00") &amp;
CHOOSE(MONTH(C925),"A","B","C","D","E","F","G","H","I","J","K","L") &amp;
TEXT(YEAR(C925),"00") &amp;
"-" &amp;
RIGHT(F925,4))</f>
        <v/>
      </c>
      <c r="C925" s="27" t="n"/>
      <c r="D925" s="26">
        <f>IF(F925="","",_xlfn.XLOOKUP(F925,purchase!F:F,purchase!B:B,""))</f>
        <v/>
      </c>
      <c r="E925" s="26">
        <f>IF(F925="","",_xlfn.XLOOKUP(F925,purchase!F:F,purchase!C:C,""))</f>
        <v/>
      </c>
      <c r="F925" s="4" t="n"/>
      <c r="G925" s="10">
        <f>IF(H925="NRFC","Natural Rubber Field Coagulam","")</f>
        <v/>
      </c>
      <c r="H925" s="10">
        <f>IF(F925="","",_xlfn.XLOOKUP(F925,purchase!F:F,purchase!E:E,""))</f>
        <v/>
      </c>
      <c r="I925" s="10">
        <f>IF(J925="ISNR20","Natural Rubber-TSNR (ISNR-20)","")</f>
        <v/>
      </c>
      <c r="J925" s="10">
        <f>IF(H925="NRFC","ISNR20","")</f>
        <v/>
      </c>
      <c r="K925" s="35">
        <f>_xlfn.SINGLE(IF(F925="","",_xlfn.XLOOKUP(F925,purchase!F:F,purchase!N:N,"")))</f>
        <v/>
      </c>
      <c r="L925" s="4" t="n"/>
      <c r="M925" s="86" t="n"/>
      <c r="N925" s="35">
        <f>IF(F925="","",
MAX(0,
_xlfn.XLOOKUP(F925,purchase!F:F,purchase!N:N,"")
-
SUMIFS(L:L,F:F,F925)))</f>
        <v/>
      </c>
      <c r="O925" s="35">
        <f>IF(OR(L925="",M925=""),"",L925-M925)</f>
        <v/>
      </c>
      <c r="P925" s="89">
        <f>_xlfn.SINGLE(IF(F925="","",_xlfn.XLOOKUP(F925,purchase!F:F,purchase!O:O,"")))</f>
        <v/>
      </c>
      <c r="Q925" s="83">
        <f>IF(OR(L925="",M925=""),"",M925/L925)</f>
        <v/>
      </c>
      <c r="R925" s="91">
        <f>IF(OR(P925="",Q925=""),"",Q925-P925)</f>
        <v/>
      </c>
    </row>
    <row r="926">
      <c r="A926" s="25" t="n">
        <v>922</v>
      </c>
      <c r="B926" s="26">
        <f>IF(OR(C926="",F926=""),"",
"PRD-" &amp;
TEXT(DAY(C926),"00") &amp;
CHOOSE(MONTH(C926),"A","B","C","D","E","F","G","H","I","J","K","L") &amp;
TEXT(YEAR(C926),"00") &amp;
"-" &amp;
RIGHT(F926,4))</f>
        <v/>
      </c>
      <c r="C926" s="27" t="n"/>
      <c r="D926" s="26">
        <f>IF(F926="","",_xlfn.XLOOKUP(F926,purchase!F:F,purchase!B:B,""))</f>
        <v/>
      </c>
      <c r="E926" s="26">
        <f>IF(F926="","",_xlfn.XLOOKUP(F926,purchase!F:F,purchase!C:C,""))</f>
        <v/>
      </c>
      <c r="F926" s="4" t="n"/>
      <c r="G926" s="10">
        <f>IF(H926="NRFC","Natural Rubber Field Coagulam","")</f>
        <v/>
      </c>
      <c r="H926" s="10">
        <f>IF(F926="","",_xlfn.XLOOKUP(F926,purchase!F:F,purchase!E:E,""))</f>
        <v/>
      </c>
      <c r="I926" s="10">
        <f>IF(J926="ISNR20","Natural Rubber-TSNR (ISNR-20)","")</f>
        <v/>
      </c>
      <c r="J926" s="10">
        <f>IF(H926="NRFC","ISNR20","")</f>
        <v/>
      </c>
      <c r="K926" s="35">
        <f>_xlfn.SINGLE(IF(F926="","",_xlfn.XLOOKUP(F926,purchase!F:F,purchase!N:N,"")))</f>
        <v/>
      </c>
      <c r="L926" s="4" t="n"/>
      <c r="M926" s="86" t="n"/>
      <c r="N926" s="35">
        <f>IF(F926="","",
MAX(0,
_xlfn.XLOOKUP(F926,purchase!F:F,purchase!N:N,"")
-
SUMIFS(L:L,F:F,F926)))</f>
        <v/>
      </c>
      <c r="O926" s="35">
        <f>IF(OR(L926="",M926=""),"",L926-M926)</f>
        <v/>
      </c>
      <c r="P926" s="89">
        <f>_xlfn.SINGLE(IF(F926="","",_xlfn.XLOOKUP(F926,purchase!F:F,purchase!O:O,"")))</f>
        <v/>
      </c>
      <c r="Q926" s="83">
        <f>IF(OR(L926="",M926=""),"",M926/L926)</f>
        <v/>
      </c>
      <c r="R926" s="91">
        <f>IF(OR(P926="",Q926=""),"",Q926-P926)</f>
        <v/>
      </c>
    </row>
    <row r="927">
      <c r="A927" s="25" t="n">
        <v>923</v>
      </c>
      <c r="B927" s="26">
        <f>IF(OR(C927="",F927=""),"",
"PRD-" &amp;
TEXT(DAY(C927),"00") &amp;
CHOOSE(MONTH(C927),"A","B","C","D","E","F","G","H","I","J","K","L") &amp;
TEXT(YEAR(C927),"00") &amp;
"-" &amp;
RIGHT(F927,4))</f>
        <v/>
      </c>
      <c r="C927" s="27" t="n"/>
      <c r="D927" s="26">
        <f>IF(F927="","",_xlfn.XLOOKUP(F927,purchase!F:F,purchase!B:B,""))</f>
        <v/>
      </c>
      <c r="E927" s="26">
        <f>IF(F927="","",_xlfn.XLOOKUP(F927,purchase!F:F,purchase!C:C,""))</f>
        <v/>
      </c>
      <c r="F927" s="4" t="n"/>
      <c r="G927" s="10">
        <f>IF(H927="NRFC","Natural Rubber Field Coagulam","")</f>
        <v/>
      </c>
      <c r="H927" s="10">
        <f>IF(F927="","",_xlfn.XLOOKUP(F927,purchase!F:F,purchase!E:E,""))</f>
        <v/>
      </c>
      <c r="I927" s="10">
        <f>IF(J927="ISNR20","Natural Rubber-TSNR (ISNR-20)","")</f>
        <v/>
      </c>
      <c r="J927" s="10">
        <f>IF(H927="NRFC","ISNR20","")</f>
        <v/>
      </c>
      <c r="K927" s="35">
        <f>_xlfn.SINGLE(IF(F927="","",_xlfn.XLOOKUP(F927,purchase!F:F,purchase!N:N,"")))</f>
        <v/>
      </c>
      <c r="L927" s="4" t="n"/>
      <c r="M927" s="86" t="n"/>
      <c r="N927" s="35">
        <f>IF(F927="","",
MAX(0,
_xlfn.XLOOKUP(F927,purchase!F:F,purchase!N:N,"")
-
SUMIFS(L:L,F:F,F927)))</f>
        <v/>
      </c>
      <c r="O927" s="35">
        <f>IF(OR(L927="",M927=""),"",L927-M927)</f>
        <v/>
      </c>
      <c r="P927" s="89">
        <f>_xlfn.SINGLE(IF(F927="","",_xlfn.XLOOKUP(F927,purchase!F:F,purchase!O:O,"")))</f>
        <v/>
      </c>
      <c r="Q927" s="83">
        <f>IF(OR(L927="",M927=""),"",M927/L927)</f>
        <v/>
      </c>
      <c r="R927" s="91">
        <f>IF(OR(P927="",Q927=""),"",Q927-P927)</f>
        <v/>
      </c>
    </row>
    <row r="928">
      <c r="A928" s="25" t="n">
        <v>924</v>
      </c>
      <c r="B928" s="26">
        <f>IF(OR(C928="",F928=""),"",
"PRD-" &amp;
TEXT(DAY(C928),"00") &amp;
CHOOSE(MONTH(C928),"A","B","C","D","E","F","G","H","I","J","K","L") &amp;
TEXT(YEAR(C928),"00") &amp;
"-" &amp;
RIGHT(F928,4))</f>
        <v/>
      </c>
      <c r="C928" s="27" t="n"/>
      <c r="D928" s="26">
        <f>IF(F928="","",_xlfn.XLOOKUP(F928,purchase!F:F,purchase!B:B,""))</f>
        <v/>
      </c>
      <c r="E928" s="26">
        <f>IF(F928="","",_xlfn.XLOOKUP(F928,purchase!F:F,purchase!C:C,""))</f>
        <v/>
      </c>
      <c r="F928" s="4" t="n"/>
      <c r="G928" s="10">
        <f>IF(H928="NRFC","Natural Rubber Field Coagulam","")</f>
        <v/>
      </c>
      <c r="H928" s="10">
        <f>IF(F928="","",_xlfn.XLOOKUP(F928,purchase!F:F,purchase!E:E,""))</f>
        <v/>
      </c>
      <c r="I928" s="10">
        <f>IF(J928="ISNR20","Natural Rubber-TSNR (ISNR-20)","")</f>
        <v/>
      </c>
      <c r="J928" s="10">
        <f>IF(H928="NRFC","ISNR20","")</f>
        <v/>
      </c>
      <c r="K928" s="35">
        <f>_xlfn.SINGLE(IF(F928="","",_xlfn.XLOOKUP(F928,purchase!F:F,purchase!N:N,"")))</f>
        <v/>
      </c>
      <c r="L928" s="4" t="n"/>
      <c r="M928" s="86" t="n"/>
      <c r="N928" s="35">
        <f>IF(F928="","",
MAX(0,
_xlfn.XLOOKUP(F928,purchase!F:F,purchase!N:N,"")
-
SUMIFS(L:L,F:F,F928)))</f>
        <v/>
      </c>
      <c r="O928" s="35">
        <f>IF(OR(L928="",M928=""),"",L928-M928)</f>
        <v/>
      </c>
      <c r="P928" s="89">
        <f>_xlfn.SINGLE(IF(F928="","",_xlfn.XLOOKUP(F928,purchase!F:F,purchase!O:O,"")))</f>
        <v/>
      </c>
      <c r="Q928" s="83">
        <f>IF(OR(L928="",M928=""),"",M928/L928)</f>
        <v/>
      </c>
      <c r="R928" s="91">
        <f>IF(OR(P928="",Q928=""),"",Q928-P928)</f>
        <v/>
      </c>
    </row>
    <row r="929">
      <c r="A929" s="25" t="n">
        <v>925</v>
      </c>
      <c r="B929" s="26">
        <f>IF(OR(C929="",F929=""),"",
"PRD-" &amp;
TEXT(DAY(C929),"00") &amp;
CHOOSE(MONTH(C929),"A","B","C","D","E","F","G","H","I","J","K","L") &amp;
TEXT(YEAR(C929),"00") &amp;
"-" &amp;
RIGHT(F929,4))</f>
        <v/>
      </c>
      <c r="C929" s="27" t="n"/>
      <c r="D929" s="26">
        <f>IF(F929="","",_xlfn.XLOOKUP(F929,purchase!F:F,purchase!B:B,""))</f>
        <v/>
      </c>
      <c r="E929" s="26">
        <f>IF(F929="","",_xlfn.XLOOKUP(F929,purchase!F:F,purchase!C:C,""))</f>
        <v/>
      </c>
      <c r="F929" s="4" t="n"/>
      <c r="G929" s="10">
        <f>IF(H929="NRFC","Natural Rubber Field Coagulam","")</f>
        <v/>
      </c>
      <c r="H929" s="10">
        <f>IF(F929="","",_xlfn.XLOOKUP(F929,purchase!F:F,purchase!E:E,""))</f>
        <v/>
      </c>
      <c r="I929" s="10">
        <f>IF(J929="ISNR20","Natural Rubber-TSNR (ISNR-20)","")</f>
        <v/>
      </c>
      <c r="J929" s="10">
        <f>IF(H929="NRFC","ISNR20","")</f>
        <v/>
      </c>
      <c r="K929" s="35">
        <f>_xlfn.SINGLE(IF(F929="","",_xlfn.XLOOKUP(F929,purchase!F:F,purchase!N:N,"")))</f>
        <v/>
      </c>
      <c r="L929" s="4" t="n"/>
      <c r="M929" s="86" t="n"/>
      <c r="N929" s="35">
        <f>IF(F929="","",
MAX(0,
_xlfn.XLOOKUP(F929,purchase!F:F,purchase!N:N,"")
-
SUMIFS(L:L,F:F,F929)))</f>
        <v/>
      </c>
      <c r="O929" s="35">
        <f>IF(OR(L929="",M929=""),"",L929-M929)</f>
        <v/>
      </c>
      <c r="P929" s="89">
        <f>_xlfn.SINGLE(IF(F929="","",_xlfn.XLOOKUP(F929,purchase!F:F,purchase!O:O,"")))</f>
        <v/>
      </c>
      <c r="Q929" s="83">
        <f>IF(OR(L929="",M929=""),"",M929/L929)</f>
        <v/>
      </c>
      <c r="R929" s="91">
        <f>IF(OR(P929="",Q929=""),"",Q929-P929)</f>
        <v/>
      </c>
    </row>
    <row r="930">
      <c r="A930" s="25" t="n">
        <v>926</v>
      </c>
      <c r="B930" s="26">
        <f>IF(OR(C930="",F930=""),"",
"PRD-" &amp;
TEXT(DAY(C930),"00") &amp;
CHOOSE(MONTH(C930),"A","B","C","D","E","F","G","H","I","J","K","L") &amp;
TEXT(YEAR(C930),"00") &amp;
"-" &amp;
RIGHT(F930,4))</f>
        <v/>
      </c>
      <c r="C930" s="27" t="n"/>
      <c r="D930" s="26">
        <f>IF(F930="","",_xlfn.XLOOKUP(F930,purchase!F:F,purchase!B:B,""))</f>
        <v/>
      </c>
      <c r="E930" s="26">
        <f>IF(F930="","",_xlfn.XLOOKUP(F930,purchase!F:F,purchase!C:C,""))</f>
        <v/>
      </c>
      <c r="F930" s="4" t="n"/>
      <c r="G930" s="10">
        <f>IF(H930="NRFC","Natural Rubber Field Coagulam","")</f>
        <v/>
      </c>
      <c r="H930" s="10">
        <f>IF(F930="","",_xlfn.XLOOKUP(F930,purchase!F:F,purchase!E:E,""))</f>
        <v/>
      </c>
      <c r="I930" s="10">
        <f>IF(J930="ISNR20","Natural Rubber-TSNR (ISNR-20)","")</f>
        <v/>
      </c>
      <c r="J930" s="10">
        <f>IF(H930="NRFC","ISNR20","")</f>
        <v/>
      </c>
      <c r="K930" s="35">
        <f>_xlfn.SINGLE(IF(F930="","",_xlfn.XLOOKUP(F930,purchase!F:F,purchase!N:N,"")))</f>
        <v/>
      </c>
      <c r="L930" s="4" t="n"/>
      <c r="M930" s="86" t="n"/>
      <c r="N930" s="35">
        <f>IF(F930="","",
MAX(0,
_xlfn.XLOOKUP(F930,purchase!F:F,purchase!N:N,"")
-
SUMIFS(L:L,F:F,F930)))</f>
        <v/>
      </c>
      <c r="O930" s="35">
        <f>IF(OR(L930="",M930=""),"",L930-M930)</f>
        <v/>
      </c>
      <c r="P930" s="89">
        <f>_xlfn.SINGLE(IF(F930="","",_xlfn.XLOOKUP(F930,purchase!F:F,purchase!O:O,"")))</f>
        <v/>
      </c>
      <c r="Q930" s="83">
        <f>IF(OR(L930="",M930=""),"",M930/L930)</f>
        <v/>
      </c>
      <c r="R930" s="91">
        <f>IF(OR(P930="",Q930=""),"",Q930-P930)</f>
        <v/>
      </c>
    </row>
    <row r="931">
      <c r="A931" s="25" t="n">
        <v>927</v>
      </c>
      <c r="B931" s="26">
        <f>IF(OR(C931="",F931=""),"",
"PRD-" &amp;
TEXT(DAY(C931),"00") &amp;
CHOOSE(MONTH(C931),"A","B","C","D","E","F","G","H","I","J","K","L") &amp;
TEXT(YEAR(C931),"00") &amp;
"-" &amp;
RIGHT(F931,4))</f>
        <v/>
      </c>
      <c r="C931" s="27" t="n"/>
      <c r="D931" s="26">
        <f>IF(F931="","",_xlfn.XLOOKUP(F931,purchase!F:F,purchase!B:B,""))</f>
        <v/>
      </c>
      <c r="E931" s="26">
        <f>IF(F931="","",_xlfn.XLOOKUP(F931,purchase!F:F,purchase!C:C,""))</f>
        <v/>
      </c>
      <c r="F931" s="4" t="n"/>
      <c r="G931" s="10">
        <f>IF(H931="NRFC","Natural Rubber Field Coagulam","")</f>
        <v/>
      </c>
      <c r="H931" s="10">
        <f>IF(F931="","",_xlfn.XLOOKUP(F931,purchase!F:F,purchase!E:E,""))</f>
        <v/>
      </c>
      <c r="I931" s="10">
        <f>IF(J931="ISNR20","Natural Rubber-TSNR (ISNR-20)","")</f>
        <v/>
      </c>
      <c r="J931" s="10">
        <f>IF(H931="NRFC","ISNR20","")</f>
        <v/>
      </c>
      <c r="K931" s="35">
        <f>_xlfn.SINGLE(IF(F931="","",_xlfn.XLOOKUP(F931,purchase!F:F,purchase!N:N,"")))</f>
        <v/>
      </c>
      <c r="L931" s="4" t="n"/>
      <c r="M931" s="86" t="n"/>
      <c r="N931" s="35">
        <f>IF(F931="","",
MAX(0,
_xlfn.XLOOKUP(F931,purchase!F:F,purchase!N:N,"")
-
SUMIFS(L:L,F:F,F931)))</f>
        <v/>
      </c>
      <c r="O931" s="35">
        <f>IF(OR(L931="",M931=""),"",L931-M931)</f>
        <v/>
      </c>
      <c r="P931" s="89">
        <f>_xlfn.SINGLE(IF(F931="","",_xlfn.XLOOKUP(F931,purchase!F:F,purchase!O:O,"")))</f>
        <v/>
      </c>
      <c r="Q931" s="83">
        <f>IF(OR(L931="",M931=""),"",M931/L931)</f>
        <v/>
      </c>
      <c r="R931" s="91">
        <f>IF(OR(P931="",Q931=""),"",Q931-P931)</f>
        <v/>
      </c>
    </row>
    <row r="932">
      <c r="A932" s="25" t="n">
        <v>928</v>
      </c>
      <c r="B932" s="26">
        <f>IF(OR(C932="",F932=""),"",
"PRD-" &amp;
TEXT(DAY(C932),"00") &amp;
CHOOSE(MONTH(C932),"A","B","C","D","E","F","G","H","I","J","K","L") &amp;
TEXT(YEAR(C932),"00") &amp;
"-" &amp;
RIGHT(F932,4))</f>
        <v/>
      </c>
      <c r="C932" s="27" t="n"/>
      <c r="D932" s="26">
        <f>IF(F932="","",_xlfn.XLOOKUP(F932,purchase!F:F,purchase!B:B,""))</f>
        <v/>
      </c>
      <c r="E932" s="26">
        <f>IF(F932="","",_xlfn.XLOOKUP(F932,purchase!F:F,purchase!C:C,""))</f>
        <v/>
      </c>
      <c r="F932" s="4" t="n"/>
      <c r="G932" s="10">
        <f>IF(H932="NRFC","Natural Rubber Field Coagulam","")</f>
        <v/>
      </c>
      <c r="H932" s="10">
        <f>IF(F932="","",_xlfn.XLOOKUP(F932,purchase!F:F,purchase!E:E,""))</f>
        <v/>
      </c>
      <c r="I932" s="10">
        <f>IF(J932="ISNR20","Natural Rubber-TSNR (ISNR-20)","")</f>
        <v/>
      </c>
      <c r="J932" s="10">
        <f>IF(H932="NRFC","ISNR20","")</f>
        <v/>
      </c>
      <c r="K932" s="35">
        <f>_xlfn.SINGLE(IF(F932="","",_xlfn.XLOOKUP(F932,purchase!F:F,purchase!N:N,"")))</f>
        <v/>
      </c>
      <c r="L932" s="4" t="n"/>
      <c r="M932" s="86" t="n"/>
      <c r="N932" s="35">
        <f>IF(F932="","",
MAX(0,
_xlfn.XLOOKUP(F932,purchase!F:F,purchase!N:N,"")
-
SUMIFS(L:L,F:F,F932)))</f>
        <v/>
      </c>
      <c r="O932" s="35">
        <f>IF(OR(L932="",M932=""),"",L932-M932)</f>
        <v/>
      </c>
      <c r="P932" s="89">
        <f>_xlfn.SINGLE(IF(F932="","",_xlfn.XLOOKUP(F932,purchase!F:F,purchase!O:O,"")))</f>
        <v/>
      </c>
      <c r="Q932" s="83">
        <f>IF(OR(L932="",M932=""),"",M932/L932)</f>
        <v/>
      </c>
      <c r="R932" s="91">
        <f>IF(OR(P932="",Q932=""),"",Q932-P932)</f>
        <v/>
      </c>
    </row>
    <row r="933">
      <c r="A933" s="25" t="n">
        <v>929</v>
      </c>
      <c r="B933" s="26">
        <f>IF(OR(C933="",F933=""),"",
"PRD-" &amp;
TEXT(DAY(C933),"00") &amp;
CHOOSE(MONTH(C933),"A","B","C","D","E","F","G","H","I","J","K","L") &amp;
TEXT(YEAR(C933),"00") &amp;
"-" &amp;
RIGHT(F933,4))</f>
        <v/>
      </c>
      <c r="C933" s="27" t="n"/>
      <c r="D933" s="26">
        <f>IF(F933="","",_xlfn.XLOOKUP(F933,purchase!F:F,purchase!B:B,""))</f>
        <v/>
      </c>
      <c r="E933" s="26">
        <f>IF(F933="","",_xlfn.XLOOKUP(F933,purchase!F:F,purchase!C:C,""))</f>
        <v/>
      </c>
      <c r="F933" s="4" t="n"/>
      <c r="G933" s="10">
        <f>IF(H933="NRFC","Natural Rubber Field Coagulam","")</f>
        <v/>
      </c>
      <c r="H933" s="10">
        <f>IF(F933="","",_xlfn.XLOOKUP(F933,purchase!F:F,purchase!E:E,""))</f>
        <v/>
      </c>
      <c r="I933" s="10">
        <f>IF(J933="ISNR20","Natural Rubber-TSNR (ISNR-20)","")</f>
        <v/>
      </c>
      <c r="J933" s="10">
        <f>IF(H933="NRFC","ISNR20","")</f>
        <v/>
      </c>
      <c r="K933" s="35">
        <f>_xlfn.SINGLE(IF(F933="","",_xlfn.XLOOKUP(F933,purchase!F:F,purchase!N:N,"")))</f>
        <v/>
      </c>
      <c r="L933" s="4" t="n"/>
      <c r="M933" s="86" t="n"/>
      <c r="N933" s="35">
        <f>IF(F933="","",
MAX(0,
_xlfn.XLOOKUP(F933,purchase!F:F,purchase!N:N,"")
-
SUMIFS(L:L,F:F,F933)))</f>
        <v/>
      </c>
      <c r="O933" s="35">
        <f>IF(OR(L933="",M933=""),"",L933-M933)</f>
        <v/>
      </c>
      <c r="P933" s="89">
        <f>_xlfn.SINGLE(IF(F933="","",_xlfn.XLOOKUP(F933,purchase!F:F,purchase!O:O,"")))</f>
        <v/>
      </c>
      <c r="Q933" s="83">
        <f>IF(OR(L933="",M933=""),"",M933/L933)</f>
        <v/>
      </c>
      <c r="R933" s="91">
        <f>IF(OR(P933="",Q933=""),"",Q933-P933)</f>
        <v/>
      </c>
    </row>
    <row r="934">
      <c r="A934" s="25" t="n">
        <v>930</v>
      </c>
      <c r="B934" s="26">
        <f>IF(OR(C934="",F934=""),"",
"PRD-" &amp;
TEXT(DAY(C934),"00") &amp;
CHOOSE(MONTH(C934),"A","B","C","D","E","F","G","H","I","J","K","L") &amp;
TEXT(YEAR(C934),"00") &amp;
"-" &amp;
RIGHT(F934,4))</f>
        <v/>
      </c>
      <c r="C934" s="27" t="n"/>
      <c r="D934" s="26">
        <f>IF(F934="","",_xlfn.XLOOKUP(F934,purchase!F:F,purchase!B:B,""))</f>
        <v/>
      </c>
      <c r="E934" s="26">
        <f>IF(F934="","",_xlfn.XLOOKUP(F934,purchase!F:F,purchase!C:C,""))</f>
        <v/>
      </c>
      <c r="F934" s="4" t="n"/>
      <c r="G934" s="10">
        <f>IF(H934="NRFC","Natural Rubber Field Coagulam","")</f>
        <v/>
      </c>
      <c r="H934" s="10">
        <f>IF(F934="","",_xlfn.XLOOKUP(F934,purchase!F:F,purchase!E:E,""))</f>
        <v/>
      </c>
      <c r="I934" s="10">
        <f>IF(J934="ISNR20","Natural Rubber-TSNR (ISNR-20)","")</f>
        <v/>
      </c>
      <c r="J934" s="10">
        <f>IF(H934="NRFC","ISNR20","")</f>
        <v/>
      </c>
      <c r="K934" s="35">
        <f>_xlfn.SINGLE(IF(F934="","",_xlfn.XLOOKUP(F934,purchase!F:F,purchase!N:N,"")))</f>
        <v/>
      </c>
      <c r="L934" s="4" t="n"/>
      <c r="M934" s="86" t="n"/>
      <c r="N934" s="35">
        <f>IF(F934="","",
MAX(0,
_xlfn.XLOOKUP(F934,purchase!F:F,purchase!N:N,"")
-
SUMIFS(L:L,F:F,F934)))</f>
        <v/>
      </c>
      <c r="O934" s="35">
        <f>IF(OR(L934="",M934=""),"",L934-M934)</f>
        <v/>
      </c>
      <c r="P934" s="89">
        <f>_xlfn.SINGLE(IF(F934="","",_xlfn.XLOOKUP(F934,purchase!F:F,purchase!O:O,"")))</f>
        <v/>
      </c>
      <c r="Q934" s="83">
        <f>IF(OR(L934="",M934=""),"",M934/L934)</f>
        <v/>
      </c>
      <c r="R934" s="91">
        <f>IF(OR(P934="",Q934=""),"",Q934-P934)</f>
        <v/>
      </c>
    </row>
    <row r="935">
      <c r="A935" s="25" t="n">
        <v>931</v>
      </c>
      <c r="B935" s="26">
        <f>IF(OR(C935="",F935=""),"",
"PRD-" &amp;
TEXT(DAY(C935),"00") &amp;
CHOOSE(MONTH(C935),"A","B","C","D","E","F","G","H","I","J","K","L") &amp;
TEXT(YEAR(C935),"00") &amp;
"-" &amp;
RIGHT(F935,4))</f>
        <v/>
      </c>
      <c r="C935" s="27" t="n"/>
      <c r="D935" s="26">
        <f>IF(F935="","",_xlfn.XLOOKUP(F935,purchase!F:F,purchase!B:B,""))</f>
        <v/>
      </c>
      <c r="E935" s="26">
        <f>IF(F935="","",_xlfn.XLOOKUP(F935,purchase!F:F,purchase!C:C,""))</f>
        <v/>
      </c>
      <c r="F935" s="4" t="n"/>
      <c r="G935" s="10">
        <f>IF(H935="NRFC","Natural Rubber Field Coagulam","")</f>
        <v/>
      </c>
      <c r="H935" s="10">
        <f>IF(F935="","",_xlfn.XLOOKUP(F935,purchase!F:F,purchase!E:E,""))</f>
        <v/>
      </c>
      <c r="I935" s="10">
        <f>IF(J935="ISNR20","Natural Rubber-TSNR (ISNR-20)","")</f>
        <v/>
      </c>
      <c r="J935" s="10">
        <f>IF(H935="NRFC","ISNR20","")</f>
        <v/>
      </c>
      <c r="K935" s="35">
        <f>_xlfn.SINGLE(IF(F935="","",_xlfn.XLOOKUP(F935,purchase!F:F,purchase!N:N,"")))</f>
        <v/>
      </c>
      <c r="L935" s="4" t="n"/>
      <c r="M935" s="86" t="n"/>
      <c r="N935" s="35">
        <f>IF(F935="","",
MAX(0,
_xlfn.XLOOKUP(F935,purchase!F:F,purchase!N:N,"")
-
SUMIFS(L:L,F:F,F935)))</f>
        <v/>
      </c>
      <c r="O935" s="35">
        <f>IF(OR(L935="",M935=""),"",L935-M935)</f>
        <v/>
      </c>
      <c r="P935" s="89">
        <f>_xlfn.SINGLE(IF(F935="","",_xlfn.XLOOKUP(F935,purchase!F:F,purchase!O:O,"")))</f>
        <v/>
      </c>
      <c r="Q935" s="83">
        <f>IF(OR(L935="",M935=""),"",M935/L935)</f>
        <v/>
      </c>
      <c r="R935" s="91">
        <f>IF(OR(P935="",Q935=""),"",Q935-P935)</f>
        <v/>
      </c>
    </row>
    <row r="936">
      <c r="A936" s="25" t="n">
        <v>932</v>
      </c>
      <c r="B936" s="26">
        <f>IF(OR(C936="",F936=""),"",
"PRD-" &amp;
TEXT(DAY(C936),"00") &amp;
CHOOSE(MONTH(C936),"A","B","C","D","E","F","G","H","I","J","K","L") &amp;
TEXT(YEAR(C936),"00") &amp;
"-" &amp;
RIGHT(F936,4))</f>
        <v/>
      </c>
      <c r="C936" s="27" t="n"/>
      <c r="D936" s="26">
        <f>IF(F936="","",_xlfn.XLOOKUP(F936,purchase!F:F,purchase!B:B,""))</f>
        <v/>
      </c>
      <c r="E936" s="26">
        <f>IF(F936="","",_xlfn.XLOOKUP(F936,purchase!F:F,purchase!C:C,""))</f>
        <v/>
      </c>
      <c r="F936" s="4" t="n"/>
      <c r="G936" s="10">
        <f>IF(H936="NRFC","Natural Rubber Field Coagulam","")</f>
        <v/>
      </c>
      <c r="H936" s="10">
        <f>IF(F936="","",_xlfn.XLOOKUP(F936,purchase!F:F,purchase!E:E,""))</f>
        <v/>
      </c>
      <c r="I936" s="10">
        <f>IF(J936="ISNR20","Natural Rubber-TSNR (ISNR-20)","")</f>
        <v/>
      </c>
      <c r="J936" s="10">
        <f>IF(H936="NRFC","ISNR20","")</f>
        <v/>
      </c>
      <c r="K936" s="35">
        <f>_xlfn.SINGLE(IF(F936="","",_xlfn.XLOOKUP(F936,purchase!F:F,purchase!N:N,"")))</f>
        <v/>
      </c>
      <c r="L936" s="4" t="n"/>
      <c r="M936" s="86" t="n"/>
      <c r="N936" s="35">
        <f>IF(F936="","",
MAX(0,
_xlfn.XLOOKUP(F936,purchase!F:F,purchase!N:N,"")
-
SUMIFS(L:L,F:F,F936)))</f>
        <v/>
      </c>
      <c r="O936" s="35">
        <f>IF(OR(L936="",M936=""),"",L936-M936)</f>
        <v/>
      </c>
      <c r="P936" s="89">
        <f>_xlfn.SINGLE(IF(F936="","",_xlfn.XLOOKUP(F936,purchase!F:F,purchase!O:O,"")))</f>
        <v/>
      </c>
      <c r="Q936" s="83">
        <f>IF(OR(L936="",M936=""),"",M936/L936)</f>
        <v/>
      </c>
      <c r="R936" s="91">
        <f>IF(OR(P936="",Q936=""),"",Q936-P936)</f>
        <v/>
      </c>
    </row>
    <row r="937">
      <c r="A937" s="25" t="n">
        <v>933</v>
      </c>
      <c r="B937" s="26">
        <f>IF(OR(C937="",F937=""),"",
"PRD-" &amp;
TEXT(DAY(C937),"00") &amp;
CHOOSE(MONTH(C937),"A","B","C","D","E","F","G","H","I","J","K","L") &amp;
TEXT(YEAR(C937),"00") &amp;
"-" &amp;
RIGHT(F937,4))</f>
        <v/>
      </c>
      <c r="C937" s="27" t="n"/>
      <c r="D937" s="26">
        <f>IF(F937="","",_xlfn.XLOOKUP(F937,purchase!F:F,purchase!B:B,""))</f>
        <v/>
      </c>
      <c r="E937" s="26">
        <f>IF(F937="","",_xlfn.XLOOKUP(F937,purchase!F:F,purchase!C:C,""))</f>
        <v/>
      </c>
      <c r="F937" s="4" t="n"/>
      <c r="G937" s="10">
        <f>IF(H937="NRFC","Natural Rubber Field Coagulam","")</f>
        <v/>
      </c>
      <c r="H937" s="10">
        <f>IF(F937="","",_xlfn.XLOOKUP(F937,purchase!F:F,purchase!E:E,""))</f>
        <v/>
      </c>
      <c r="I937" s="10">
        <f>IF(J937="ISNR20","Natural Rubber-TSNR (ISNR-20)","")</f>
        <v/>
      </c>
      <c r="J937" s="10">
        <f>IF(H937="NRFC","ISNR20","")</f>
        <v/>
      </c>
      <c r="K937" s="35">
        <f>_xlfn.SINGLE(IF(F937="","",_xlfn.XLOOKUP(F937,purchase!F:F,purchase!N:N,"")))</f>
        <v/>
      </c>
      <c r="L937" s="4" t="n"/>
      <c r="M937" s="86" t="n"/>
      <c r="N937" s="35">
        <f>IF(F937="","",
MAX(0,
_xlfn.XLOOKUP(F937,purchase!F:F,purchase!N:N,"")
-
SUMIFS(L:L,F:F,F937)))</f>
        <v/>
      </c>
      <c r="O937" s="35">
        <f>IF(OR(L937="",M937=""),"",L937-M937)</f>
        <v/>
      </c>
      <c r="P937" s="89">
        <f>_xlfn.SINGLE(IF(F937="","",_xlfn.XLOOKUP(F937,purchase!F:F,purchase!O:O,"")))</f>
        <v/>
      </c>
      <c r="Q937" s="83">
        <f>IF(OR(L937="",M937=""),"",M937/L937)</f>
        <v/>
      </c>
      <c r="R937" s="91">
        <f>IF(OR(P937="",Q937=""),"",Q937-P937)</f>
        <v/>
      </c>
    </row>
    <row r="938">
      <c r="A938" s="25" t="n">
        <v>934</v>
      </c>
      <c r="B938" s="26">
        <f>IF(OR(C938="",F938=""),"",
"PRD-" &amp;
TEXT(DAY(C938),"00") &amp;
CHOOSE(MONTH(C938),"A","B","C","D","E","F","G","H","I","J","K","L") &amp;
TEXT(YEAR(C938),"00") &amp;
"-" &amp;
RIGHT(F938,4))</f>
        <v/>
      </c>
      <c r="C938" s="27" t="n"/>
      <c r="D938" s="26">
        <f>IF(F938="","",_xlfn.XLOOKUP(F938,purchase!F:F,purchase!B:B,""))</f>
        <v/>
      </c>
      <c r="E938" s="26">
        <f>IF(F938="","",_xlfn.XLOOKUP(F938,purchase!F:F,purchase!C:C,""))</f>
        <v/>
      </c>
      <c r="F938" s="4" t="n"/>
      <c r="G938" s="10">
        <f>IF(H938="NRFC","Natural Rubber Field Coagulam","")</f>
        <v/>
      </c>
      <c r="H938" s="10">
        <f>IF(F938="","",_xlfn.XLOOKUP(F938,purchase!F:F,purchase!E:E,""))</f>
        <v/>
      </c>
      <c r="I938" s="10">
        <f>IF(J938="ISNR20","Natural Rubber-TSNR (ISNR-20)","")</f>
        <v/>
      </c>
      <c r="J938" s="10">
        <f>IF(H938="NRFC","ISNR20","")</f>
        <v/>
      </c>
      <c r="K938" s="35">
        <f>_xlfn.SINGLE(IF(F938="","",_xlfn.XLOOKUP(F938,purchase!F:F,purchase!N:N,"")))</f>
        <v/>
      </c>
      <c r="L938" s="4" t="n"/>
      <c r="M938" s="86" t="n"/>
      <c r="N938" s="35">
        <f>IF(F938="","",
MAX(0,
_xlfn.XLOOKUP(F938,purchase!F:F,purchase!N:N,"")
-
SUMIFS(L:L,F:F,F938)))</f>
        <v/>
      </c>
      <c r="O938" s="35">
        <f>IF(OR(L938="",M938=""),"",L938-M938)</f>
        <v/>
      </c>
      <c r="P938" s="89">
        <f>_xlfn.SINGLE(IF(F938="","",_xlfn.XLOOKUP(F938,purchase!F:F,purchase!O:O,"")))</f>
        <v/>
      </c>
      <c r="Q938" s="83">
        <f>IF(OR(L938="",M938=""),"",M938/L938)</f>
        <v/>
      </c>
      <c r="R938" s="91">
        <f>IF(OR(P938="",Q938=""),"",Q938-P938)</f>
        <v/>
      </c>
    </row>
    <row r="939">
      <c r="A939" s="25" t="n">
        <v>935</v>
      </c>
      <c r="B939" s="26">
        <f>IF(OR(C939="",F939=""),"",
"PRD-" &amp;
TEXT(DAY(C939),"00") &amp;
CHOOSE(MONTH(C939),"A","B","C","D","E","F","G","H","I","J","K","L") &amp;
TEXT(YEAR(C939),"00") &amp;
"-" &amp;
RIGHT(F939,4))</f>
        <v/>
      </c>
      <c r="C939" s="27" t="n"/>
      <c r="D939" s="26">
        <f>IF(F939="","",_xlfn.XLOOKUP(F939,purchase!F:F,purchase!B:B,""))</f>
        <v/>
      </c>
      <c r="E939" s="26">
        <f>IF(F939="","",_xlfn.XLOOKUP(F939,purchase!F:F,purchase!C:C,""))</f>
        <v/>
      </c>
      <c r="F939" s="4" t="n"/>
      <c r="G939" s="10">
        <f>IF(H939="NRFC","Natural Rubber Field Coagulam","")</f>
        <v/>
      </c>
      <c r="H939" s="10">
        <f>IF(F939="","",_xlfn.XLOOKUP(F939,purchase!F:F,purchase!E:E,""))</f>
        <v/>
      </c>
      <c r="I939" s="10">
        <f>IF(J939="ISNR20","Natural Rubber-TSNR (ISNR-20)","")</f>
        <v/>
      </c>
      <c r="J939" s="10">
        <f>IF(H939="NRFC","ISNR20","")</f>
        <v/>
      </c>
      <c r="K939" s="35">
        <f>_xlfn.SINGLE(IF(F939="","",_xlfn.XLOOKUP(F939,purchase!F:F,purchase!N:N,"")))</f>
        <v/>
      </c>
      <c r="L939" s="4" t="n"/>
      <c r="M939" s="86" t="n"/>
      <c r="N939" s="35">
        <f>IF(F939="","",
MAX(0,
_xlfn.XLOOKUP(F939,purchase!F:F,purchase!N:N,"")
-
SUMIFS(L:L,F:F,F939)))</f>
        <v/>
      </c>
      <c r="O939" s="35">
        <f>IF(OR(L939="",M939=""),"",L939-M939)</f>
        <v/>
      </c>
      <c r="P939" s="89">
        <f>_xlfn.SINGLE(IF(F939="","",_xlfn.XLOOKUP(F939,purchase!F:F,purchase!O:O,"")))</f>
        <v/>
      </c>
      <c r="Q939" s="83">
        <f>IF(OR(L939="",M939=""),"",M939/L939)</f>
        <v/>
      </c>
      <c r="R939" s="91">
        <f>IF(OR(P939="",Q939=""),"",Q939-P939)</f>
        <v/>
      </c>
    </row>
    <row r="940">
      <c r="A940" s="25" t="n">
        <v>936</v>
      </c>
      <c r="B940" s="26">
        <f>IF(OR(C940="",F940=""),"",
"PRD-" &amp;
TEXT(DAY(C940),"00") &amp;
CHOOSE(MONTH(C940),"A","B","C","D","E","F","G","H","I","J","K","L") &amp;
TEXT(YEAR(C940),"00") &amp;
"-" &amp;
RIGHT(F940,4))</f>
        <v/>
      </c>
      <c r="C940" s="27" t="n"/>
      <c r="D940" s="26">
        <f>IF(F940="","",_xlfn.XLOOKUP(F940,purchase!F:F,purchase!B:B,""))</f>
        <v/>
      </c>
      <c r="E940" s="26">
        <f>IF(F940="","",_xlfn.XLOOKUP(F940,purchase!F:F,purchase!C:C,""))</f>
        <v/>
      </c>
      <c r="F940" s="4" t="n"/>
      <c r="G940" s="10">
        <f>IF(H940="NRFC","Natural Rubber Field Coagulam","")</f>
        <v/>
      </c>
      <c r="H940" s="10">
        <f>IF(F940="","",_xlfn.XLOOKUP(F940,purchase!F:F,purchase!E:E,""))</f>
        <v/>
      </c>
      <c r="I940" s="10">
        <f>IF(J940="ISNR20","Natural Rubber-TSNR (ISNR-20)","")</f>
        <v/>
      </c>
      <c r="J940" s="10">
        <f>IF(H940="NRFC","ISNR20","")</f>
        <v/>
      </c>
      <c r="K940" s="35">
        <f>_xlfn.SINGLE(IF(F940="","",_xlfn.XLOOKUP(F940,purchase!F:F,purchase!N:N,"")))</f>
        <v/>
      </c>
      <c r="L940" s="4" t="n"/>
      <c r="M940" s="86" t="n"/>
      <c r="N940" s="35">
        <f>IF(F940="","",
MAX(0,
_xlfn.XLOOKUP(F940,purchase!F:F,purchase!N:N,"")
-
SUMIFS(L:L,F:F,F940)))</f>
        <v/>
      </c>
      <c r="O940" s="35">
        <f>IF(OR(L940="",M940=""),"",L940-M940)</f>
        <v/>
      </c>
      <c r="P940" s="89">
        <f>_xlfn.SINGLE(IF(F940="","",_xlfn.XLOOKUP(F940,purchase!F:F,purchase!O:O,"")))</f>
        <v/>
      </c>
      <c r="Q940" s="83">
        <f>IF(OR(L940="",M940=""),"",M940/L940)</f>
        <v/>
      </c>
      <c r="R940" s="91">
        <f>IF(OR(P940="",Q940=""),"",Q940-P940)</f>
        <v/>
      </c>
    </row>
    <row r="941">
      <c r="A941" s="25" t="n">
        <v>937</v>
      </c>
      <c r="B941" s="26">
        <f>IF(OR(C941="",F941=""),"",
"PRD-" &amp;
TEXT(DAY(C941),"00") &amp;
CHOOSE(MONTH(C941),"A","B","C","D","E","F","G","H","I","J","K","L") &amp;
TEXT(YEAR(C941),"00") &amp;
"-" &amp;
RIGHT(F941,4))</f>
        <v/>
      </c>
      <c r="C941" s="27" t="n"/>
      <c r="D941" s="26">
        <f>IF(F941="","",_xlfn.XLOOKUP(F941,purchase!F:F,purchase!B:B,""))</f>
        <v/>
      </c>
      <c r="E941" s="26">
        <f>IF(F941="","",_xlfn.XLOOKUP(F941,purchase!F:F,purchase!C:C,""))</f>
        <v/>
      </c>
      <c r="F941" s="4" t="n"/>
      <c r="G941" s="10">
        <f>IF(H941="NRFC","Natural Rubber Field Coagulam","")</f>
        <v/>
      </c>
      <c r="H941" s="10">
        <f>IF(F941="","",_xlfn.XLOOKUP(F941,purchase!F:F,purchase!E:E,""))</f>
        <v/>
      </c>
      <c r="I941" s="10">
        <f>IF(J941="ISNR20","Natural Rubber-TSNR (ISNR-20)","")</f>
        <v/>
      </c>
      <c r="J941" s="10">
        <f>IF(H941="NRFC","ISNR20","")</f>
        <v/>
      </c>
      <c r="K941" s="35">
        <f>_xlfn.SINGLE(IF(F941="","",_xlfn.XLOOKUP(F941,purchase!F:F,purchase!N:N,"")))</f>
        <v/>
      </c>
      <c r="L941" s="4" t="n"/>
      <c r="M941" s="86" t="n"/>
      <c r="N941" s="35">
        <f>IF(F941="","",
MAX(0,
_xlfn.XLOOKUP(F941,purchase!F:F,purchase!N:N,"")
-
SUMIFS(L:L,F:F,F941)))</f>
        <v/>
      </c>
      <c r="O941" s="35">
        <f>IF(OR(L941="",M941=""),"",L941-M941)</f>
        <v/>
      </c>
      <c r="P941" s="89">
        <f>_xlfn.SINGLE(IF(F941="","",_xlfn.XLOOKUP(F941,purchase!F:F,purchase!O:O,"")))</f>
        <v/>
      </c>
      <c r="Q941" s="83">
        <f>IF(OR(L941="",M941=""),"",M941/L941)</f>
        <v/>
      </c>
      <c r="R941" s="91">
        <f>IF(OR(P941="",Q941=""),"",Q941-P941)</f>
        <v/>
      </c>
    </row>
    <row r="942">
      <c r="A942" s="25" t="n">
        <v>938</v>
      </c>
      <c r="B942" s="26">
        <f>IF(OR(C942="",F942=""),"",
"PRD-" &amp;
TEXT(DAY(C942),"00") &amp;
CHOOSE(MONTH(C942),"A","B","C","D","E","F","G","H","I","J","K","L") &amp;
TEXT(YEAR(C942),"00") &amp;
"-" &amp;
RIGHT(F942,4))</f>
        <v/>
      </c>
      <c r="C942" s="27" t="n"/>
      <c r="D942" s="26">
        <f>IF(F942="","",_xlfn.XLOOKUP(F942,purchase!F:F,purchase!B:B,""))</f>
        <v/>
      </c>
      <c r="E942" s="26">
        <f>IF(F942="","",_xlfn.XLOOKUP(F942,purchase!F:F,purchase!C:C,""))</f>
        <v/>
      </c>
      <c r="F942" s="4" t="n"/>
      <c r="G942" s="10">
        <f>IF(H942="NRFC","Natural Rubber Field Coagulam","")</f>
        <v/>
      </c>
      <c r="H942" s="10">
        <f>IF(F942="","",_xlfn.XLOOKUP(F942,purchase!F:F,purchase!E:E,""))</f>
        <v/>
      </c>
      <c r="I942" s="10">
        <f>IF(J942="ISNR20","Natural Rubber-TSNR (ISNR-20)","")</f>
        <v/>
      </c>
      <c r="J942" s="10">
        <f>IF(H942="NRFC","ISNR20","")</f>
        <v/>
      </c>
      <c r="K942" s="35">
        <f>_xlfn.SINGLE(IF(F942="","",_xlfn.XLOOKUP(F942,purchase!F:F,purchase!N:N,"")))</f>
        <v/>
      </c>
      <c r="L942" s="4" t="n"/>
      <c r="M942" s="86" t="n"/>
      <c r="N942" s="35">
        <f>IF(F942="","",
MAX(0,
_xlfn.XLOOKUP(F942,purchase!F:F,purchase!N:N,"")
-
SUMIFS(L:L,F:F,F942)))</f>
        <v/>
      </c>
      <c r="O942" s="35">
        <f>IF(OR(L942="",M942=""),"",L942-M942)</f>
        <v/>
      </c>
      <c r="P942" s="89">
        <f>_xlfn.SINGLE(IF(F942="","",_xlfn.XLOOKUP(F942,purchase!F:F,purchase!O:O,"")))</f>
        <v/>
      </c>
      <c r="Q942" s="83">
        <f>IF(OR(L942="",M942=""),"",M942/L942)</f>
        <v/>
      </c>
      <c r="R942" s="91">
        <f>IF(OR(P942="",Q942=""),"",Q942-P942)</f>
        <v/>
      </c>
    </row>
    <row r="943">
      <c r="A943" s="25" t="n">
        <v>939</v>
      </c>
      <c r="B943" s="26">
        <f>IF(OR(C943="",F943=""),"",
"PRD-" &amp;
TEXT(DAY(C943),"00") &amp;
CHOOSE(MONTH(C943),"A","B","C","D","E","F","G","H","I","J","K","L") &amp;
TEXT(YEAR(C943),"00") &amp;
"-" &amp;
RIGHT(F943,4))</f>
        <v/>
      </c>
      <c r="C943" s="27" t="n"/>
      <c r="D943" s="26">
        <f>IF(F943="","",_xlfn.XLOOKUP(F943,purchase!F:F,purchase!B:B,""))</f>
        <v/>
      </c>
      <c r="E943" s="26">
        <f>IF(F943="","",_xlfn.XLOOKUP(F943,purchase!F:F,purchase!C:C,""))</f>
        <v/>
      </c>
      <c r="F943" s="4" t="n"/>
      <c r="G943" s="10">
        <f>IF(H943="NRFC","Natural Rubber Field Coagulam","")</f>
        <v/>
      </c>
      <c r="H943" s="10">
        <f>IF(F943="","",_xlfn.XLOOKUP(F943,purchase!F:F,purchase!E:E,""))</f>
        <v/>
      </c>
      <c r="I943" s="10">
        <f>IF(J943="ISNR20","Natural Rubber-TSNR (ISNR-20)","")</f>
        <v/>
      </c>
      <c r="J943" s="10">
        <f>IF(H943="NRFC","ISNR20","")</f>
        <v/>
      </c>
      <c r="K943" s="35">
        <f>_xlfn.SINGLE(IF(F943="","",_xlfn.XLOOKUP(F943,purchase!F:F,purchase!N:N,"")))</f>
        <v/>
      </c>
      <c r="L943" s="4" t="n"/>
      <c r="M943" s="86" t="n"/>
      <c r="N943" s="35">
        <f>IF(F943="","",
MAX(0,
_xlfn.XLOOKUP(F943,purchase!F:F,purchase!N:N,"")
-
SUMIFS(L:L,F:F,F943)))</f>
        <v/>
      </c>
      <c r="O943" s="35">
        <f>IF(OR(L943="",M943=""),"",L943-M943)</f>
        <v/>
      </c>
      <c r="P943" s="89">
        <f>_xlfn.SINGLE(IF(F943="","",_xlfn.XLOOKUP(F943,purchase!F:F,purchase!O:O,"")))</f>
        <v/>
      </c>
      <c r="Q943" s="83">
        <f>IF(OR(L943="",M943=""),"",M943/L943)</f>
        <v/>
      </c>
      <c r="R943" s="91">
        <f>IF(OR(P943="",Q943=""),"",Q943-P943)</f>
        <v/>
      </c>
    </row>
    <row r="944">
      <c r="A944" s="25" t="n">
        <v>940</v>
      </c>
      <c r="B944" s="26">
        <f>IF(OR(C944="",F944=""),"",
"PRD-" &amp;
TEXT(DAY(C944),"00") &amp;
CHOOSE(MONTH(C944),"A","B","C","D","E","F","G","H","I","J","K","L") &amp;
TEXT(YEAR(C944),"00") &amp;
"-" &amp;
RIGHT(F944,4))</f>
        <v/>
      </c>
      <c r="C944" s="27" t="n"/>
      <c r="D944" s="26">
        <f>IF(F944="","",_xlfn.XLOOKUP(F944,purchase!F:F,purchase!B:B,""))</f>
        <v/>
      </c>
      <c r="E944" s="26">
        <f>IF(F944="","",_xlfn.XLOOKUP(F944,purchase!F:F,purchase!C:C,""))</f>
        <v/>
      </c>
      <c r="F944" s="4" t="n"/>
      <c r="G944" s="10">
        <f>IF(H944="NRFC","Natural Rubber Field Coagulam","")</f>
        <v/>
      </c>
      <c r="H944" s="10">
        <f>IF(F944="","",_xlfn.XLOOKUP(F944,purchase!F:F,purchase!E:E,""))</f>
        <v/>
      </c>
      <c r="I944" s="10">
        <f>IF(J944="ISNR20","Natural Rubber-TSNR (ISNR-20)","")</f>
        <v/>
      </c>
      <c r="J944" s="10">
        <f>IF(H944="NRFC","ISNR20","")</f>
        <v/>
      </c>
      <c r="K944" s="35">
        <f>_xlfn.SINGLE(IF(F944="","",_xlfn.XLOOKUP(F944,purchase!F:F,purchase!N:N,"")))</f>
        <v/>
      </c>
      <c r="L944" s="4" t="n"/>
      <c r="M944" s="86" t="n"/>
      <c r="N944" s="35">
        <f>IF(F944="","",
MAX(0,
_xlfn.XLOOKUP(F944,purchase!F:F,purchase!N:N,"")
-
SUMIFS(L:L,F:F,F944)))</f>
        <v/>
      </c>
      <c r="O944" s="35">
        <f>IF(OR(L944="",M944=""),"",L944-M944)</f>
        <v/>
      </c>
      <c r="P944" s="89">
        <f>_xlfn.SINGLE(IF(F944="","",_xlfn.XLOOKUP(F944,purchase!F:F,purchase!O:O,"")))</f>
        <v/>
      </c>
      <c r="Q944" s="83">
        <f>IF(OR(L944="",M944=""),"",M944/L944)</f>
        <v/>
      </c>
      <c r="R944" s="91">
        <f>IF(OR(P944="",Q944=""),"",Q944-P944)</f>
        <v/>
      </c>
    </row>
    <row r="945">
      <c r="A945" s="25" t="n">
        <v>941</v>
      </c>
      <c r="B945" s="26">
        <f>IF(OR(C945="",F945=""),"",
"PRD-" &amp;
TEXT(DAY(C945),"00") &amp;
CHOOSE(MONTH(C945),"A","B","C","D","E","F","G","H","I","J","K","L") &amp;
TEXT(YEAR(C945),"00") &amp;
"-" &amp;
RIGHT(F945,4))</f>
        <v/>
      </c>
      <c r="C945" s="27" t="n"/>
      <c r="D945" s="26">
        <f>IF(F945="","",_xlfn.XLOOKUP(F945,purchase!F:F,purchase!B:B,""))</f>
        <v/>
      </c>
      <c r="E945" s="26">
        <f>IF(F945="","",_xlfn.XLOOKUP(F945,purchase!F:F,purchase!C:C,""))</f>
        <v/>
      </c>
      <c r="F945" s="4" t="n"/>
      <c r="G945" s="10">
        <f>IF(H945="NRFC","Natural Rubber Field Coagulam","")</f>
        <v/>
      </c>
      <c r="H945" s="10">
        <f>IF(F945="","",_xlfn.XLOOKUP(F945,purchase!F:F,purchase!E:E,""))</f>
        <v/>
      </c>
      <c r="I945" s="10">
        <f>IF(J945="ISNR20","Natural Rubber-TSNR (ISNR-20)","")</f>
        <v/>
      </c>
      <c r="J945" s="10">
        <f>IF(H945="NRFC","ISNR20","")</f>
        <v/>
      </c>
      <c r="K945" s="35">
        <f>_xlfn.SINGLE(IF(F945="","",_xlfn.XLOOKUP(F945,purchase!F:F,purchase!N:N,"")))</f>
        <v/>
      </c>
      <c r="L945" s="4" t="n"/>
      <c r="M945" s="86" t="n"/>
      <c r="N945" s="35">
        <f>IF(F945="","",
MAX(0,
_xlfn.XLOOKUP(F945,purchase!F:F,purchase!N:N,"")
-
SUMIFS(L:L,F:F,F945)))</f>
        <v/>
      </c>
      <c r="O945" s="35">
        <f>IF(OR(L945="",M945=""),"",L945-M945)</f>
        <v/>
      </c>
      <c r="P945" s="89">
        <f>_xlfn.SINGLE(IF(F945="","",_xlfn.XLOOKUP(F945,purchase!F:F,purchase!O:O,"")))</f>
        <v/>
      </c>
      <c r="Q945" s="83">
        <f>IF(OR(L945="",M945=""),"",M945/L945)</f>
        <v/>
      </c>
      <c r="R945" s="91">
        <f>IF(OR(P945="",Q945=""),"",Q945-P945)</f>
        <v/>
      </c>
    </row>
    <row r="946">
      <c r="A946" s="25" t="n">
        <v>942</v>
      </c>
      <c r="B946" s="26">
        <f>IF(OR(C946="",F946=""),"",
"PRD-" &amp;
TEXT(DAY(C946),"00") &amp;
CHOOSE(MONTH(C946),"A","B","C","D","E","F","G","H","I","J","K","L") &amp;
TEXT(YEAR(C946),"00") &amp;
"-" &amp;
RIGHT(F946,4))</f>
        <v/>
      </c>
      <c r="C946" s="27" t="n"/>
      <c r="D946" s="26">
        <f>IF(F946="","",_xlfn.XLOOKUP(F946,purchase!F:F,purchase!B:B,""))</f>
        <v/>
      </c>
      <c r="E946" s="26">
        <f>IF(F946="","",_xlfn.XLOOKUP(F946,purchase!F:F,purchase!C:C,""))</f>
        <v/>
      </c>
      <c r="F946" s="4" t="n"/>
      <c r="G946" s="10">
        <f>IF(H946="NRFC","Natural Rubber Field Coagulam","")</f>
        <v/>
      </c>
      <c r="H946" s="10">
        <f>IF(F946="","",_xlfn.XLOOKUP(F946,purchase!F:F,purchase!E:E,""))</f>
        <v/>
      </c>
      <c r="I946" s="10">
        <f>IF(J946="ISNR20","Natural Rubber-TSNR (ISNR-20)","")</f>
        <v/>
      </c>
      <c r="J946" s="10">
        <f>IF(H946="NRFC","ISNR20","")</f>
        <v/>
      </c>
      <c r="K946" s="35">
        <f>_xlfn.SINGLE(IF(F946="","",_xlfn.XLOOKUP(F946,purchase!F:F,purchase!N:N,"")))</f>
        <v/>
      </c>
      <c r="L946" s="4" t="n"/>
      <c r="M946" s="86" t="n"/>
      <c r="N946" s="35">
        <f>IF(F946="","",
MAX(0,
_xlfn.XLOOKUP(F946,purchase!F:F,purchase!N:N,"")
-
SUMIFS(L:L,F:F,F946)))</f>
        <v/>
      </c>
      <c r="O946" s="35">
        <f>IF(OR(L946="",M946=""),"",L946-M946)</f>
        <v/>
      </c>
      <c r="P946" s="89">
        <f>_xlfn.SINGLE(IF(F946="","",_xlfn.XLOOKUP(F946,purchase!F:F,purchase!O:O,"")))</f>
        <v/>
      </c>
      <c r="Q946" s="83">
        <f>IF(OR(L946="",M946=""),"",M946/L946)</f>
        <v/>
      </c>
      <c r="R946" s="91">
        <f>IF(OR(P946="",Q946=""),"",Q946-P946)</f>
        <v/>
      </c>
    </row>
    <row r="947">
      <c r="A947" s="25" t="n">
        <v>943</v>
      </c>
      <c r="B947" s="26">
        <f>IF(OR(C947="",F947=""),"",
"PRD-" &amp;
TEXT(DAY(C947),"00") &amp;
CHOOSE(MONTH(C947),"A","B","C","D","E","F","G","H","I","J","K","L") &amp;
TEXT(YEAR(C947),"00") &amp;
"-" &amp;
RIGHT(F947,4))</f>
        <v/>
      </c>
      <c r="C947" s="27" t="n"/>
      <c r="D947" s="26">
        <f>IF(F947="","",_xlfn.XLOOKUP(F947,purchase!F:F,purchase!B:B,""))</f>
        <v/>
      </c>
      <c r="E947" s="26">
        <f>IF(F947="","",_xlfn.XLOOKUP(F947,purchase!F:F,purchase!C:C,""))</f>
        <v/>
      </c>
      <c r="F947" s="4" t="n"/>
      <c r="G947" s="10">
        <f>IF(H947="NRFC","Natural Rubber Field Coagulam","")</f>
        <v/>
      </c>
      <c r="H947" s="10">
        <f>IF(F947="","",_xlfn.XLOOKUP(F947,purchase!F:F,purchase!E:E,""))</f>
        <v/>
      </c>
      <c r="I947" s="10">
        <f>IF(J947="ISNR20","Natural Rubber-TSNR (ISNR-20)","")</f>
        <v/>
      </c>
      <c r="J947" s="10">
        <f>IF(H947="NRFC","ISNR20","")</f>
        <v/>
      </c>
      <c r="K947" s="35">
        <f>_xlfn.SINGLE(IF(F947="","",_xlfn.XLOOKUP(F947,purchase!F:F,purchase!N:N,"")))</f>
        <v/>
      </c>
      <c r="L947" s="4" t="n"/>
      <c r="M947" s="86" t="n"/>
      <c r="N947" s="35">
        <f>IF(F947="","",
MAX(0,
_xlfn.XLOOKUP(F947,purchase!F:F,purchase!N:N,"")
-
SUMIFS(L:L,F:F,F947)))</f>
        <v/>
      </c>
      <c r="O947" s="35">
        <f>IF(OR(L947="",M947=""),"",L947-M947)</f>
        <v/>
      </c>
      <c r="P947" s="89">
        <f>_xlfn.SINGLE(IF(F947="","",_xlfn.XLOOKUP(F947,purchase!F:F,purchase!O:O,"")))</f>
        <v/>
      </c>
      <c r="Q947" s="83">
        <f>IF(OR(L947="",M947=""),"",M947/L947)</f>
        <v/>
      </c>
      <c r="R947" s="91">
        <f>IF(OR(P947="",Q947=""),"",Q947-P947)</f>
        <v/>
      </c>
    </row>
    <row r="948">
      <c r="A948" s="25" t="n">
        <v>944</v>
      </c>
      <c r="B948" s="26">
        <f>IF(OR(C948="",F948=""),"",
"PRD-" &amp;
TEXT(DAY(C948),"00") &amp;
CHOOSE(MONTH(C948),"A","B","C","D","E","F","G","H","I","J","K","L") &amp;
TEXT(YEAR(C948),"00") &amp;
"-" &amp;
RIGHT(F948,4))</f>
        <v/>
      </c>
      <c r="C948" s="27" t="n"/>
      <c r="D948" s="26">
        <f>IF(F948="","",_xlfn.XLOOKUP(F948,purchase!F:F,purchase!B:B,""))</f>
        <v/>
      </c>
      <c r="E948" s="26">
        <f>IF(F948="","",_xlfn.XLOOKUP(F948,purchase!F:F,purchase!C:C,""))</f>
        <v/>
      </c>
      <c r="F948" s="4" t="n"/>
      <c r="G948" s="10">
        <f>IF(H948="NRFC","Natural Rubber Field Coagulam","")</f>
        <v/>
      </c>
      <c r="H948" s="10">
        <f>IF(F948="","",_xlfn.XLOOKUP(F948,purchase!F:F,purchase!E:E,""))</f>
        <v/>
      </c>
      <c r="I948" s="10">
        <f>IF(J948="ISNR20","Natural Rubber-TSNR (ISNR-20)","")</f>
        <v/>
      </c>
      <c r="J948" s="10">
        <f>IF(H948="NRFC","ISNR20","")</f>
        <v/>
      </c>
      <c r="K948" s="35">
        <f>_xlfn.SINGLE(IF(F948="","",_xlfn.XLOOKUP(F948,purchase!F:F,purchase!N:N,"")))</f>
        <v/>
      </c>
      <c r="L948" s="4" t="n"/>
      <c r="M948" s="86" t="n"/>
      <c r="N948" s="35">
        <f>IF(F948="","",
MAX(0,
_xlfn.XLOOKUP(F948,purchase!F:F,purchase!N:N,"")
-
SUMIFS(L:L,F:F,F948)))</f>
        <v/>
      </c>
      <c r="O948" s="35">
        <f>IF(OR(L948="",M948=""),"",L948-M948)</f>
        <v/>
      </c>
      <c r="P948" s="89">
        <f>_xlfn.SINGLE(IF(F948="","",_xlfn.XLOOKUP(F948,purchase!F:F,purchase!O:O,"")))</f>
        <v/>
      </c>
      <c r="Q948" s="83">
        <f>IF(OR(L948="",M948=""),"",M948/L948)</f>
        <v/>
      </c>
      <c r="R948" s="91">
        <f>IF(OR(P948="",Q948=""),"",Q948-P948)</f>
        <v/>
      </c>
    </row>
    <row r="949">
      <c r="A949" s="25" t="n">
        <v>945</v>
      </c>
      <c r="B949" s="26">
        <f>IF(OR(C949="",F949=""),"",
"PRD-" &amp;
TEXT(DAY(C949),"00") &amp;
CHOOSE(MONTH(C949),"A","B","C","D","E","F","G","H","I","J","K","L") &amp;
TEXT(YEAR(C949),"00") &amp;
"-" &amp;
RIGHT(F949,4))</f>
        <v/>
      </c>
      <c r="C949" s="27" t="n"/>
      <c r="D949" s="26">
        <f>IF(F949="","",_xlfn.XLOOKUP(F949,purchase!F:F,purchase!B:B,""))</f>
        <v/>
      </c>
      <c r="E949" s="26">
        <f>IF(F949="","",_xlfn.XLOOKUP(F949,purchase!F:F,purchase!C:C,""))</f>
        <v/>
      </c>
      <c r="F949" s="4" t="n"/>
      <c r="G949" s="10">
        <f>IF(H949="NRFC","Natural Rubber Field Coagulam","")</f>
        <v/>
      </c>
      <c r="H949" s="10">
        <f>IF(F949="","",_xlfn.XLOOKUP(F949,purchase!F:F,purchase!E:E,""))</f>
        <v/>
      </c>
      <c r="I949" s="10">
        <f>IF(J949="ISNR20","Natural Rubber-TSNR (ISNR-20)","")</f>
        <v/>
      </c>
      <c r="J949" s="10">
        <f>IF(H949="NRFC","ISNR20","")</f>
        <v/>
      </c>
      <c r="K949" s="35">
        <f>_xlfn.SINGLE(IF(F949="","",_xlfn.XLOOKUP(F949,purchase!F:F,purchase!N:N,"")))</f>
        <v/>
      </c>
      <c r="L949" s="4" t="n"/>
      <c r="M949" s="86" t="n"/>
      <c r="N949" s="35">
        <f>IF(F949="","",
MAX(0,
_xlfn.XLOOKUP(F949,purchase!F:F,purchase!N:N,"")
-
SUMIFS(L:L,F:F,F949)))</f>
        <v/>
      </c>
      <c r="O949" s="35">
        <f>IF(OR(L949="",M949=""),"",L949-M949)</f>
        <v/>
      </c>
      <c r="P949" s="89">
        <f>_xlfn.SINGLE(IF(F949="","",_xlfn.XLOOKUP(F949,purchase!F:F,purchase!O:O,"")))</f>
        <v/>
      </c>
      <c r="Q949" s="83">
        <f>IF(OR(L949="",M949=""),"",M949/L949)</f>
        <v/>
      </c>
      <c r="R949" s="91">
        <f>IF(OR(P949="",Q949=""),"",Q949-P949)</f>
        <v/>
      </c>
    </row>
    <row r="950">
      <c r="A950" s="25" t="n">
        <v>946</v>
      </c>
      <c r="B950" s="26">
        <f>IF(OR(C950="",F950=""),"",
"PRD-" &amp;
TEXT(DAY(C950),"00") &amp;
CHOOSE(MONTH(C950),"A","B","C","D","E","F","G","H","I","J","K","L") &amp;
TEXT(YEAR(C950),"00") &amp;
"-" &amp;
RIGHT(F950,4))</f>
        <v/>
      </c>
      <c r="C950" s="27" t="n"/>
      <c r="D950" s="26">
        <f>IF(F950="","",_xlfn.XLOOKUP(F950,purchase!F:F,purchase!B:B,""))</f>
        <v/>
      </c>
      <c r="E950" s="26">
        <f>IF(F950="","",_xlfn.XLOOKUP(F950,purchase!F:F,purchase!C:C,""))</f>
        <v/>
      </c>
      <c r="F950" s="4" t="n"/>
      <c r="G950" s="10">
        <f>IF(H950="NRFC","Natural Rubber Field Coagulam","")</f>
        <v/>
      </c>
      <c r="H950" s="10">
        <f>IF(F950="","",_xlfn.XLOOKUP(F950,purchase!F:F,purchase!E:E,""))</f>
        <v/>
      </c>
      <c r="I950" s="10">
        <f>IF(J950="ISNR20","Natural Rubber-TSNR (ISNR-20)","")</f>
        <v/>
      </c>
      <c r="J950" s="10">
        <f>IF(H950="NRFC","ISNR20","")</f>
        <v/>
      </c>
      <c r="K950" s="35">
        <f>_xlfn.SINGLE(IF(F950="","",_xlfn.XLOOKUP(F950,purchase!F:F,purchase!N:N,"")))</f>
        <v/>
      </c>
      <c r="L950" s="4" t="n"/>
      <c r="M950" s="86" t="n"/>
      <c r="N950" s="35">
        <f>IF(F950="","",
MAX(0,
_xlfn.XLOOKUP(F950,purchase!F:F,purchase!N:N,"")
-
SUMIFS(L:L,F:F,F950)))</f>
        <v/>
      </c>
      <c r="O950" s="35">
        <f>IF(OR(L950="",M950=""),"",L950-M950)</f>
        <v/>
      </c>
      <c r="P950" s="89">
        <f>_xlfn.SINGLE(IF(F950="","",_xlfn.XLOOKUP(F950,purchase!F:F,purchase!O:O,"")))</f>
        <v/>
      </c>
      <c r="Q950" s="83">
        <f>IF(OR(L950="",M950=""),"",M950/L950)</f>
        <v/>
      </c>
      <c r="R950" s="91">
        <f>IF(OR(P950="",Q950=""),"",Q950-P950)</f>
        <v/>
      </c>
    </row>
    <row r="951">
      <c r="A951" s="25" t="n">
        <v>947</v>
      </c>
      <c r="B951" s="26">
        <f>IF(OR(C951="",F951=""),"",
"PRD-" &amp;
TEXT(DAY(C951),"00") &amp;
CHOOSE(MONTH(C951),"A","B","C","D","E","F","G","H","I","J","K","L") &amp;
TEXT(YEAR(C951),"00") &amp;
"-" &amp;
RIGHT(F951,4))</f>
        <v/>
      </c>
      <c r="C951" s="27" t="n"/>
      <c r="D951" s="26">
        <f>IF(F951="","",_xlfn.XLOOKUP(F951,purchase!F:F,purchase!B:B,""))</f>
        <v/>
      </c>
      <c r="E951" s="26">
        <f>IF(F951="","",_xlfn.XLOOKUP(F951,purchase!F:F,purchase!C:C,""))</f>
        <v/>
      </c>
      <c r="F951" s="4" t="n"/>
      <c r="G951" s="10">
        <f>IF(H951="NRFC","Natural Rubber Field Coagulam","")</f>
        <v/>
      </c>
      <c r="H951" s="10">
        <f>IF(F951="","",_xlfn.XLOOKUP(F951,purchase!F:F,purchase!E:E,""))</f>
        <v/>
      </c>
      <c r="I951" s="10">
        <f>IF(J951="ISNR20","Natural Rubber-TSNR (ISNR-20)","")</f>
        <v/>
      </c>
      <c r="J951" s="10">
        <f>IF(H951="NRFC","ISNR20","")</f>
        <v/>
      </c>
      <c r="K951" s="35">
        <f>_xlfn.SINGLE(IF(F951="","",_xlfn.XLOOKUP(F951,purchase!F:F,purchase!N:N,"")))</f>
        <v/>
      </c>
      <c r="L951" s="4" t="n"/>
      <c r="M951" s="86" t="n"/>
      <c r="N951" s="35">
        <f>IF(F951="","",
MAX(0,
_xlfn.XLOOKUP(F951,purchase!F:F,purchase!N:N,"")
-
SUMIFS(L:L,F:F,F951)))</f>
        <v/>
      </c>
      <c r="O951" s="35">
        <f>IF(OR(L951="",M951=""),"",L951-M951)</f>
        <v/>
      </c>
      <c r="P951" s="89">
        <f>_xlfn.SINGLE(IF(F951="","",_xlfn.XLOOKUP(F951,purchase!F:F,purchase!O:O,"")))</f>
        <v/>
      </c>
      <c r="Q951" s="83">
        <f>IF(OR(L951="",M951=""),"",M951/L951)</f>
        <v/>
      </c>
      <c r="R951" s="91">
        <f>IF(OR(P951="",Q951=""),"",Q951-P951)</f>
        <v/>
      </c>
    </row>
    <row r="952">
      <c r="A952" s="25" t="n">
        <v>948</v>
      </c>
      <c r="B952" s="26">
        <f>IF(OR(C952="",F952=""),"",
"PRD-" &amp;
TEXT(DAY(C952),"00") &amp;
CHOOSE(MONTH(C952),"A","B","C","D","E","F","G","H","I","J","K","L") &amp;
TEXT(YEAR(C952),"00") &amp;
"-" &amp;
RIGHT(F952,4))</f>
        <v/>
      </c>
      <c r="C952" s="27" t="n"/>
      <c r="D952" s="26">
        <f>IF(F952="","",_xlfn.XLOOKUP(F952,purchase!F:F,purchase!B:B,""))</f>
        <v/>
      </c>
      <c r="E952" s="26">
        <f>IF(F952="","",_xlfn.XLOOKUP(F952,purchase!F:F,purchase!C:C,""))</f>
        <v/>
      </c>
      <c r="F952" s="4" t="n"/>
      <c r="G952" s="10">
        <f>IF(H952="NRFC","Natural Rubber Field Coagulam","")</f>
        <v/>
      </c>
      <c r="H952" s="10">
        <f>IF(F952="","",_xlfn.XLOOKUP(F952,purchase!F:F,purchase!E:E,""))</f>
        <v/>
      </c>
      <c r="I952" s="10">
        <f>IF(J952="ISNR20","Natural Rubber-TSNR (ISNR-20)","")</f>
        <v/>
      </c>
      <c r="J952" s="10">
        <f>IF(H952="NRFC","ISNR20","")</f>
        <v/>
      </c>
      <c r="K952" s="35">
        <f>_xlfn.SINGLE(IF(F952="","",_xlfn.XLOOKUP(F952,purchase!F:F,purchase!N:N,"")))</f>
        <v/>
      </c>
      <c r="L952" s="4" t="n"/>
      <c r="M952" s="86" t="n"/>
      <c r="N952" s="35">
        <f>IF(F952="","",
MAX(0,
_xlfn.XLOOKUP(F952,purchase!F:F,purchase!N:N,"")
-
SUMIFS(L:L,F:F,F952)))</f>
        <v/>
      </c>
      <c r="O952" s="35">
        <f>IF(OR(L952="",M952=""),"",L952-M952)</f>
        <v/>
      </c>
      <c r="P952" s="89">
        <f>_xlfn.SINGLE(IF(F952="","",_xlfn.XLOOKUP(F952,purchase!F:F,purchase!O:O,"")))</f>
        <v/>
      </c>
      <c r="Q952" s="83">
        <f>IF(OR(L952="",M952=""),"",M952/L952)</f>
        <v/>
      </c>
      <c r="R952" s="91">
        <f>IF(OR(P952="",Q952=""),"",Q952-P952)</f>
        <v/>
      </c>
    </row>
    <row r="953">
      <c r="A953" s="25" t="n">
        <v>949</v>
      </c>
      <c r="B953" s="26">
        <f>IF(OR(C953="",F953=""),"",
"PRD-" &amp;
TEXT(DAY(C953),"00") &amp;
CHOOSE(MONTH(C953),"A","B","C","D","E","F","G","H","I","J","K","L") &amp;
TEXT(YEAR(C953),"00") &amp;
"-" &amp;
RIGHT(F953,4))</f>
        <v/>
      </c>
      <c r="C953" s="27" t="n"/>
      <c r="D953" s="26">
        <f>IF(F953="","",_xlfn.XLOOKUP(F953,purchase!F:F,purchase!B:B,""))</f>
        <v/>
      </c>
      <c r="E953" s="26">
        <f>IF(F953="","",_xlfn.XLOOKUP(F953,purchase!F:F,purchase!C:C,""))</f>
        <v/>
      </c>
      <c r="F953" s="4" t="n"/>
      <c r="G953" s="10">
        <f>IF(H953="NRFC","Natural Rubber Field Coagulam","")</f>
        <v/>
      </c>
      <c r="H953" s="10">
        <f>IF(F953="","",_xlfn.XLOOKUP(F953,purchase!F:F,purchase!E:E,""))</f>
        <v/>
      </c>
      <c r="I953" s="10">
        <f>IF(J953="ISNR20","Natural Rubber-TSNR (ISNR-20)","")</f>
        <v/>
      </c>
      <c r="J953" s="10">
        <f>IF(H953="NRFC","ISNR20","")</f>
        <v/>
      </c>
      <c r="K953" s="35">
        <f>_xlfn.SINGLE(IF(F953="","",_xlfn.XLOOKUP(F953,purchase!F:F,purchase!N:N,"")))</f>
        <v/>
      </c>
      <c r="L953" s="4" t="n"/>
      <c r="M953" s="86" t="n"/>
      <c r="N953" s="35">
        <f>IF(F953="","",
MAX(0,
_xlfn.XLOOKUP(F953,purchase!F:F,purchase!N:N,"")
-
SUMIFS(L:L,F:F,F953)))</f>
        <v/>
      </c>
      <c r="O953" s="35">
        <f>IF(OR(L953="",M953=""),"",L953-M953)</f>
        <v/>
      </c>
      <c r="P953" s="89">
        <f>_xlfn.SINGLE(IF(F953="","",_xlfn.XLOOKUP(F953,purchase!F:F,purchase!O:O,"")))</f>
        <v/>
      </c>
      <c r="Q953" s="83">
        <f>IF(OR(L953="",M953=""),"",M953/L953)</f>
        <v/>
      </c>
      <c r="R953" s="91">
        <f>IF(OR(P953="",Q953=""),"",Q953-P953)</f>
        <v/>
      </c>
    </row>
    <row r="954">
      <c r="A954" s="25" t="n">
        <v>950</v>
      </c>
      <c r="B954" s="26">
        <f>IF(OR(C954="",F954=""),"",
"PRD-" &amp;
TEXT(DAY(C954),"00") &amp;
CHOOSE(MONTH(C954),"A","B","C","D","E","F","G","H","I","J","K","L") &amp;
TEXT(YEAR(C954),"00") &amp;
"-" &amp;
RIGHT(F954,4))</f>
        <v/>
      </c>
      <c r="C954" s="27" t="n"/>
      <c r="D954" s="26">
        <f>IF(F954="","",_xlfn.XLOOKUP(F954,purchase!F:F,purchase!B:B,""))</f>
        <v/>
      </c>
      <c r="E954" s="26">
        <f>IF(F954="","",_xlfn.XLOOKUP(F954,purchase!F:F,purchase!C:C,""))</f>
        <v/>
      </c>
      <c r="F954" s="4" t="n"/>
      <c r="G954" s="10">
        <f>IF(H954="NRFC","Natural Rubber Field Coagulam","")</f>
        <v/>
      </c>
      <c r="H954" s="10">
        <f>IF(F954="","",_xlfn.XLOOKUP(F954,purchase!F:F,purchase!E:E,""))</f>
        <v/>
      </c>
      <c r="I954" s="10">
        <f>IF(J954="ISNR20","Natural Rubber-TSNR (ISNR-20)","")</f>
        <v/>
      </c>
      <c r="J954" s="10">
        <f>IF(H954="NRFC","ISNR20","")</f>
        <v/>
      </c>
      <c r="K954" s="35">
        <f>_xlfn.SINGLE(IF(F954="","",_xlfn.XLOOKUP(F954,purchase!F:F,purchase!N:N,"")))</f>
        <v/>
      </c>
      <c r="L954" s="4" t="n"/>
      <c r="M954" s="86" t="n"/>
      <c r="N954" s="35">
        <f>IF(F954="","",
MAX(0,
_xlfn.XLOOKUP(F954,purchase!F:F,purchase!N:N,"")
-
SUMIFS(L:L,F:F,F954)))</f>
        <v/>
      </c>
      <c r="O954" s="35">
        <f>IF(OR(L954="",M954=""),"",L954-M954)</f>
        <v/>
      </c>
      <c r="P954" s="89">
        <f>_xlfn.SINGLE(IF(F954="","",_xlfn.XLOOKUP(F954,purchase!F:F,purchase!O:O,"")))</f>
        <v/>
      </c>
      <c r="Q954" s="83">
        <f>IF(OR(L954="",M954=""),"",M954/L954)</f>
        <v/>
      </c>
      <c r="R954" s="91">
        <f>IF(OR(P954="",Q954=""),"",Q954-P954)</f>
        <v/>
      </c>
    </row>
    <row r="955">
      <c r="A955" s="25" t="n">
        <v>951</v>
      </c>
      <c r="B955" s="26">
        <f>IF(OR(C955="",F955=""),"",
"PRD-" &amp;
TEXT(DAY(C955),"00") &amp;
CHOOSE(MONTH(C955),"A","B","C","D","E","F","G","H","I","J","K","L") &amp;
TEXT(YEAR(C955),"00") &amp;
"-" &amp;
RIGHT(F955,4))</f>
        <v/>
      </c>
      <c r="C955" s="27" t="n"/>
      <c r="D955" s="26">
        <f>IF(F955="","",_xlfn.XLOOKUP(F955,purchase!F:F,purchase!B:B,""))</f>
        <v/>
      </c>
      <c r="E955" s="26">
        <f>IF(F955="","",_xlfn.XLOOKUP(F955,purchase!F:F,purchase!C:C,""))</f>
        <v/>
      </c>
      <c r="F955" s="4" t="n"/>
      <c r="G955" s="10">
        <f>IF(H955="NRFC","Natural Rubber Field Coagulam","")</f>
        <v/>
      </c>
      <c r="H955" s="10">
        <f>IF(F955="","",_xlfn.XLOOKUP(F955,purchase!F:F,purchase!E:E,""))</f>
        <v/>
      </c>
      <c r="I955" s="10">
        <f>IF(J955="ISNR20","Natural Rubber-TSNR (ISNR-20)","")</f>
        <v/>
      </c>
      <c r="J955" s="10">
        <f>IF(H955="NRFC","ISNR20","")</f>
        <v/>
      </c>
      <c r="K955" s="35">
        <f>_xlfn.SINGLE(IF(F955="","",_xlfn.XLOOKUP(F955,purchase!F:F,purchase!N:N,"")))</f>
        <v/>
      </c>
      <c r="L955" s="4" t="n"/>
      <c r="M955" s="86" t="n"/>
      <c r="N955" s="35">
        <f>IF(F955="","",
MAX(0,
_xlfn.XLOOKUP(F955,purchase!F:F,purchase!N:N,"")
-
SUMIFS(L:L,F:F,F955)))</f>
        <v/>
      </c>
      <c r="O955" s="35">
        <f>IF(OR(L955="",M955=""),"",L955-M955)</f>
        <v/>
      </c>
      <c r="P955" s="89">
        <f>_xlfn.SINGLE(IF(F955="","",_xlfn.XLOOKUP(F955,purchase!F:F,purchase!O:O,"")))</f>
        <v/>
      </c>
      <c r="Q955" s="83">
        <f>IF(OR(L955="",M955=""),"",M955/L955)</f>
        <v/>
      </c>
      <c r="R955" s="91">
        <f>IF(OR(P955="",Q955=""),"",Q955-P955)</f>
        <v/>
      </c>
    </row>
    <row r="956">
      <c r="A956" s="25" t="n">
        <v>952</v>
      </c>
      <c r="B956" s="26">
        <f>IF(OR(C956="",F956=""),"",
"PRD-" &amp;
TEXT(DAY(C956),"00") &amp;
CHOOSE(MONTH(C956),"A","B","C","D","E","F","G","H","I","J","K","L") &amp;
TEXT(YEAR(C956),"00") &amp;
"-" &amp;
RIGHT(F956,4))</f>
        <v/>
      </c>
      <c r="C956" s="27" t="n"/>
      <c r="D956" s="26">
        <f>IF(F956="","",_xlfn.XLOOKUP(F956,purchase!F:F,purchase!B:B,""))</f>
        <v/>
      </c>
      <c r="E956" s="26">
        <f>IF(F956="","",_xlfn.XLOOKUP(F956,purchase!F:F,purchase!C:C,""))</f>
        <v/>
      </c>
      <c r="F956" s="4" t="n"/>
      <c r="G956" s="10">
        <f>IF(H956="NRFC","Natural Rubber Field Coagulam","")</f>
        <v/>
      </c>
      <c r="H956" s="10">
        <f>IF(F956="","",_xlfn.XLOOKUP(F956,purchase!F:F,purchase!E:E,""))</f>
        <v/>
      </c>
      <c r="I956" s="10">
        <f>IF(J956="ISNR20","Natural Rubber-TSNR (ISNR-20)","")</f>
        <v/>
      </c>
      <c r="J956" s="10">
        <f>IF(H956="NRFC","ISNR20","")</f>
        <v/>
      </c>
      <c r="K956" s="35">
        <f>_xlfn.SINGLE(IF(F956="","",_xlfn.XLOOKUP(F956,purchase!F:F,purchase!N:N,"")))</f>
        <v/>
      </c>
      <c r="L956" s="4" t="n"/>
      <c r="M956" s="86" t="n"/>
      <c r="N956" s="35">
        <f>IF(F956="","",
MAX(0,
_xlfn.XLOOKUP(F956,purchase!F:F,purchase!N:N,"")
-
SUMIFS(L:L,F:F,F956)))</f>
        <v/>
      </c>
      <c r="O956" s="35">
        <f>IF(OR(L956="",M956=""),"",L956-M956)</f>
        <v/>
      </c>
      <c r="P956" s="89">
        <f>_xlfn.SINGLE(IF(F956="","",_xlfn.XLOOKUP(F956,purchase!F:F,purchase!O:O,"")))</f>
        <v/>
      </c>
      <c r="Q956" s="83">
        <f>IF(OR(L956="",M956=""),"",M956/L956)</f>
        <v/>
      </c>
      <c r="R956" s="91">
        <f>IF(OR(P956="",Q956=""),"",Q956-P956)</f>
        <v/>
      </c>
    </row>
    <row r="957">
      <c r="A957" s="25" t="n">
        <v>953</v>
      </c>
      <c r="B957" s="26">
        <f>IF(OR(C957="",F957=""),"",
"PRD-" &amp;
TEXT(DAY(C957),"00") &amp;
CHOOSE(MONTH(C957),"A","B","C","D","E","F","G","H","I","J","K","L") &amp;
TEXT(YEAR(C957),"00") &amp;
"-" &amp;
RIGHT(F957,4))</f>
        <v/>
      </c>
      <c r="C957" s="27" t="n"/>
      <c r="D957" s="26">
        <f>IF(F957="","",_xlfn.XLOOKUP(F957,purchase!F:F,purchase!B:B,""))</f>
        <v/>
      </c>
      <c r="E957" s="26">
        <f>IF(F957="","",_xlfn.XLOOKUP(F957,purchase!F:F,purchase!C:C,""))</f>
        <v/>
      </c>
      <c r="F957" s="4" t="n"/>
      <c r="G957" s="10">
        <f>IF(H957="NRFC","Natural Rubber Field Coagulam","")</f>
        <v/>
      </c>
      <c r="H957" s="10">
        <f>IF(F957="","",_xlfn.XLOOKUP(F957,purchase!F:F,purchase!E:E,""))</f>
        <v/>
      </c>
      <c r="I957" s="10">
        <f>IF(J957="ISNR20","Natural Rubber-TSNR (ISNR-20)","")</f>
        <v/>
      </c>
      <c r="J957" s="10">
        <f>IF(H957="NRFC","ISNR20","")</f>
        <v/>
      </c>
      <c r="K957" s="35">
        <f>_xlfn.SINGLE(IF(F957="","",_xlfn.XLOOKUP(F957,purchase!F:F,purchase!N:N,"")))</f>
        <v/>
      </c>
      <c r="L957" s="4" t="n"/>
      <c r="M957" s="86" t="n"/>
      <c r="N957" s="35">
        <f>IF(F957="","",
MAX(0,
_xlfn.XLOOKUP(F957,purchase!F:F,purchase!N:N,"")
-
SUMIFS(L:L,F:F,F957)))</f>
        <v/>
      </c>
      <c r="O957" s="35">
        <f>IF(OR(L957="",M957=""),"",L957-M957)</f>
        <v/>
      </c>
      <c r="P957" s="89">
        <f>_xlfn.SINGLE(IF(F957="","",_xlfn.XLOOKUP(F957,purchase!F:F,purchase!O:O,"")))</f>
        <v/>
      </c>
      <c r="Q957" s="83">
        <f>IF(OR(L957="",M957=""),"",M957/L957)</f>
        <v/>
      </c>
      <c r="R957" s="91">
        <f>IF(OR(P957="",Q957=""),"",Q957-P957)</f>
        <v/>
      </c>
    </row>
    <row r="958">
      <c r="A958" s="25" t="n">
        <v>954</v>
      </c>
      <c r="B958" s="26">
        <f>IF(OR(C958="",F958=""),"",
"PRD-" &amp;
TEXT(DAY(C958),"00") &amp;
CHOOSE(MONTH(C958),"A","B","C","D","E","F","G","H","I","J","K","L") &amp;
TEXT(YEAR(C958),"00") &amp;
"-" &amp;
RIGHT(F958,4))</f>
        <v/>
      </c>
      <c r="C958" s="27" t="n"/>
      <c r="D958" s="26">
        <f>IF(F958="","",_xlfn.XLOOKUP(F958,purchase!F:F,purchase!B:B,""))</f>
        <v/>
      </c>
      <c r="E958" s="26">
        <f>IF(F958="","",_xlfn.XLOOKUP(F958,purchase!F:F,purchase!C:C,""))</f>
        <v/>
      </c>
      <c r="F958" s="4" t="n"/>
      <c r="G958" s="10">
        <f>IF(H958="NRFC","Natural Rubber Field Coagulam","")</f>
        <v/>
      </c>
      <c r="H958" s="10">
        <f>IF(F958="","",_xlfn.XLOOKUP(F958,purchase!F:F,purchase!E:E,""))</f>
        <v/>
      </c>
      <c r="I958" s="10">
        <f>IF(J958="ISNR20","Natural Rubber-TSNR (ISNR-20)","")</f>
        <v/>
      </c>
      <c r="J958" s="10">
        <f>IF(H958="NRFC","ISNR20","")</f>
        <v/>
      </c>
      <c r="K958" s="35">
        <f>_xlfn.SINGLE(IF(F958="","",_xlfn.XLOOKUP(F958,purchase!F:F,purchase!N:N,"")))</f>
        <v/>
      </c>
      <c r="L958" s="4" t="n"/>
      <c r="M958" s="86" t="n"/>
      <c r="N958" s="35">
        <f>IF(F958="","",
MAX(0,
_xlfn.XLOOKUP(F958,purchase!F:F,purchase!N:N,"")
-
SUMIFS(L:L,F:F,F958)))</f>
        <v/>
      </c>
      <c r="O958" s="35">
        <f>IF(OR(L958="",M958=""),"",L958-M958)</f>
        <v/>
      </c>
      <c r="P958" s="89">
        <f>_xlfn.SINGLE(IF(F958="","",_xlfn.XLOOKUP(F958,purchase!F:F,purchase!O:O,"")))</f>
        <v/>
      </c>
      <c r="Q958" s="83">
        <f>IF(OR(L958="",M958=""),"",M958/L958)</f>
        <v/>
      </c>
      <c r="R958" s="91">
        <f>IF(OR(P958="",Q958=""),"",Q958-P958)</f>
        <v/>
      </c>
    </row>
    <row r="959">
      <c r="A959" s="25" t="n">
        <v>955</v>
      </c>
      <c r="B959" s="26">
        <f>IF(OR(C959="",F959=""),"",
"PRD-" &amp;
TEXT(DAY(C959),"00") &amp;
CHOOSE(MONTH(C959),"A","B","C","D","E","F","G","H","I","J","K","L") &amp;
TEXT(YEAR(C959),"00") &amp;
"-" &amp;
RIGHT(F959,4))</f>
        <v/>
      </c>
      <c r="C959" s="27" t="n"/>
      <c r="D959" s="26">
        <f>IF(F959="","",_xlfn.XLOOKUP(F959,purchase!F:F,purchase!B:B,""))</f>
        <v/>
      </c>
      <c r="E959" s="26">
        <f>IF(F959="","",_xlfn.XLOOKUP(F959,purchase!F:F,purchase!C:C,""))</f>
        <v/>
      </c>
      <c r="F959" s="4" t="n"/>
      <c r="G959" s="10">
        <f>IF(H959="NRFC","Natural Rubber Field Coagulam","")</f>
        <v/>
      </c>
      <c r="H959" s="10">
        <f>IF(F959="","",_xlfn.XLOOKUP(F959,purchase!F:F,purchase!E:E,""))</f>
        <v/>
      </c>
      <c r="I959" s="10">
        <f>IF(J959="ISNR20","Natural Rubber-TSNR (ISNR-20)","")</f>
        <v/>
      </c>
      <c r="J959" s="10">
        <f>IF(H959="NRFC","ISNR20","")</f>
        <v/>
      </c>
      <c r="K959" s="35">
        <f>_xlfn.SINGLE(IF(F959="","",_xlfn.XLOOKUP(F959,purchase!F:F,purchase!N:N,"")))</f>
        <v/>
      </c>
      <c r="L959" s="4" t="n"/>
      <c r="M959" s="86" t="n"/>
      <c r="N959" s="35">
        <f>IF(F959="","",
MAX(0,
_xlfn.XLOOKUP(F959,purchase!F:F,purchase!N:N,"")
-
SUMIFS(L:L,F:F,F959)))</f>
        <v/>
      </c>
      <c r="O959" s="35">
        <f>IF(OR(L959="",M959=""),"",L959-M959)</f>
        <v/>
      </c>
      <c r="P959" s="89">
        <f>_xlfn.SINGLE(IF(F959="","",_xlfn.XLOOKUP(F959,purchase!F:F,purchase!O:O,"")))</f>
        <v/>
      </c>
      <c r="Q959" s="83">
        <f>IF(OR(L959="",M959=""),"",M959/L959)</f>
        <v/>
      </c>
      <c r="R959" s="91">
        <f>IF(OR(P959="",Q959=""),"",Q959-P959)</f>
        <v/>
      </c>
    </row>
    <row r="960">
      <c r="A960" s="25" t="n">
        <v>956</v>
      </c>
      <c r="B960" s="26">
        <f>IF(OR(C960="",F960=""),"",
"PRD-" &amp;
TEXT(DAY(C960),"00") &amp;
CHOOSE(MONTH(C960),"A","B","C","D","E","F","G","H","I","J","K","L") &amp;
TEXT(YEAR(C960),"00") &amp;
"-" &amp;
RIGHT(F960,4))</f>
        <v/>
      </c>
      <c r="C960" s="27" t="n"/>
      <c r="D960" s="26">
        <f>IF(F960="","",_xlfn.XLOOKUP(F960,purchase!F:F,purchase!B:B,""))</f>
        <v/>
      </c>
      <c r="E960" s="26">
        <f>IF(F960="","",_xlfn.XLOOKUP(F960,purchase!F:F,purchase!C:C,""))</f>
        <v/>
      </c>
      <c r="F960" s="4" t="n"/>
      <c r="G960" s="10">
        <f>IF(H960="NRFC","Natural Rubber Field Coagulam","")</f>
        <v/>
      </c>
      <c r="H960" s="10">
        <f>IF(F960="","",_xlfn.XLOOKUP(F960,purchase!F:F,purchase!E:E,""))</f>
        <v/>
      </c>
      <c r="I960" s="10">
        <f>IF(J960="ISNR20","Natural Rubber-TSNR (ISNR-20)","")</f>
        <v/>
      </c>
      <c r="J960" s="10">
        <f>IF(H960="NRFC","ISNR20","")</f>
        <v/>
      </c>
      <c r="K960" s="35">
        <f>_xlfn.SINGLE(IF(F960="","",_xlfn.XLOOKUP(F960,purchase!F:F,purchase!N:N,"")))</f>
        <v/>
      </c>
      <c r="L960" s="4" t="n"/>
      <c r="M960" s="86" t="n"/>
      <c r="N960" s="35">
        <f>IF(F960="","",
MAX(0,
_xlfn.XLOOKUP(F960,purchase!F:F,purchase!N:N,"")
-
SUMIFS(L:L,F:F,F960)))</f>
        <v/>
      </c>
      <c r="O960" s="35">
        <f>IF(OR(L960="",M960=""),"",L960-M960)</f>
        <v/>
      </c>
      <c r="P960" s="89">
        <f>_xlfn.SINGLE(IF(F960="","",_xlfn.XLOOKUP(F960,purchase!F:F,purchase!O:O,"")))</f>
        <v/>
      </c>
      <c r="Q960" s="83">
        <f>IF(OR(L960="",M960=""),"",M960/L960)</f>
        <v/>
      </c>
      <c r="R960" s="91">
        <f>IF(OR(P960="",Q960=""),"",Q960-P960)</f>
        <v/>
      </c>
    </row>
    <row r="961">
      <c r="A961" s="25" t="n">
        <v>957</v>
      </c>
      <c r="B961" s="26">
        <f>IF(OR(C961="",F961=""),"",
"PRD-" &amp;
TEXT(DAY(C961),"00") &amp;
CHOOSE(MONTH(C961),"A","B","C","D","E","F","G","H","I","J","K","L") &amp;
TEXT(YEAR(C961),"00") &amp;
"-" &amp;
RIGHT(F961,4))</f>
        <v/>
      </c>
      <c r="C961" s="27" t="n"/>
      <c r="D961" s="26">
        <f>IF(F961="","",_xlfn.XLOOKUP(F961,purchase!F:F,purchase!B:B,""))</f>
        <v/>
      </c>
      <c r="E961" s="26">
        <f>IF(F961="","",_xlfn.XLOOKUP(F961,purchase!F:F,purchase!C:C,""))</f>
        <v/>
      </c>
      <c r="F961" s="4" t="n"/>
      <c r="G961" s="10">
        <f>IF(H961="NRFC","Natural Rubber Field Coagulam","")</f>
        <v/>
      </c>
      <c r="H961" s="10">
        <f>IF(F961="","",_xlfn.XLOOKUP(F961,purchase!F:F,purchase!E:E,""))</f>
        <v/>
      </c>
      <c r="I961" s="10">
        <f>IF(J961="ISNR20","Natural Rubber-TSNR (ISNR-20)","")</f>
        <v/>
      </c>
      <c r="J961" s="10">
        <f>IF(H961="NRFC","ISNR20","")</f>
        <v/>
      </c>
      <c r="K961" s="35">
        <f>_xlfn.SINGLE(IF(F961="","",_xlfn.XLOOKUP(F961,purchase!F:F,purchase!N:N,"")))</f>
        <v/>
      </c>
      <c r="L961" s="4" t="n"/>
      <c r="M961" s="86" t="n"/>
      <c r="N961" s="35">
        <f>IF(F961="","",
MAX(0,
_xlfn.XLOOKUP(F961,purchase!F:F,purchase!N:N,"")
-
SUMIFS(L:L,F:F,F961)))</f>
        <v/>
      </c>
      <c r="O961" s="35">
        <f>IF(OR(L961="",M961=""),"",L961-M961)</f>
        <v/>
      </c>
      <c r="P961" s="89">
        <f>_xlfn.SINGLE(IF(F961="","",_xlfn.XLOOKUP(F961,purchase!F:F,purchase!O:O,"")))</f>
        <v/>
      </c>
      <c r="Q961" s="83">
        <f>IF(OR(L961="",M961=""),"",M961/L961)</f>
        <v/>
      </c>
      <c r="R961" s="91">
        <f>IF(OR(P961="",Q961=""),"",Q961-P961)</f>
        <v/>
      </c>
    </row>
    <row r="962">
      <c r="A962" s="25" t="n">
        <v>958</v>
      </c>
      <c r="B962" s="26">
        <f>IF(OR(C962="",F962=""),"",
"PRD-" &amp;
TEXT(DAY(C962),"00") &amp;
CHOOSE(MONTH(C962),"A","B","C","D","E","F","G","H","I","J","K","L") &amp;
TEXT(YEAR(C962),"00") &amp;
"-" &amp;
RIGHT(F962,4))</f>
        <v/>
      </c>
      <c r="C962" s="27" t="n"/>
      <c r="D962" s="26">
        <f>IF(F962="","",_xlfn.XLOOKUP(F962,purchase!F:F,purchase!B:B,""))</f>
        <v/>
      </c>
      <c r="E962" s="26">
        <f>IF(F962="","",_xlfn.XLOOKUP(F962,purchase!F:F,purchase!C:C,""))</f>
        <v/>
      </c>
      <c r="F962" s="4" t="n"/>
      <c r="G962" s="10">
        <f>IF(H962="NRFC","Natural Rubber Field Coagulam","")</f>
        <v/>
      </c>
      <c r="H962" s="10">
        <f>IF(F962="","",_xlfn.XLOOKUP(F962,purchase!F:F,purchase!E:E,""))</f>
        <v/>
      </c>
      <c r="I962" s="10">
        <f>IF(J962="ISNR20","Natural Rubber-TSNR (ISNR-20)","")</f>
        <v/>
      </c>
      <c r="J962" s="10">
        <f>IF(H962="NRFC","ISNR20","")</f>
        <v/>
      </c>
      <c r="K962" s="35">
        <f>_xlfn.SINGLE(IF(F962="","",_xlfn.XLOOKUP(F962,purchase!F:F,purchase!N:N,"")))</f>
        <v/>
      </c>
      <c r="L962" s="4" t="n"/>
      <c r="M962" s="86" t="n"/>
      <c r="N962" s="35">
        <f>IF(F962="","",
MAX(0,
_xlfn.XLOOKUP(F962,purchase!F:F,purchase!N:N,"")
-
SUMIFS(L:L,F:F,F962)))</f>
        <v/>
      </c>
      <c r="O962" s="35">
        <f>IF(OR(L962="",M962=""),"",L962-M962)</f>
        <v/>
      </c>
      <c r="P962" s="89">
        <f>_xlfn.SINGLE(IF(F962="","",_xlfn.XLOOKUP(F962,purchase!F:F,purchase!O:O,"")))</f>
        <v/>
      </c>
      <c r="Q962" s="83">
        <f>IF(OR(L962="",M962=""),"",M962/L962)</f>
        <v/>
      </c>
      <c r="R962" s="91">
        <f>IF(OR(P962="",Q962=""),"",Q962-P962)</f>
        <v/>
      </c>
    </row>
    <row r="963">
      <c r="A963" s="25" t="n">
        <v>959</v>
      </c>
      <c r="B963" s="26">
        <f>IF(OR(C963="",F963=""),"",
"PRD-" &amp;
TEXT(DAY(C963),"00") &amp;
CHOOSE(MONTH(C963),"A","B","C","D","E","F","G","H","I","J","K","L") &amp;
TEXT(YEAR(C963),"00") &amp;
"-" &amp;
RIGHT(F963,4))</f>
        <v/>
      </c>
      <c r="C963" s="27" t="n"/>
      <c r="D963" s="26">
        <f>IF(F963="","",_xlfn.XLOOKUP(F963,purchase!F:F,purchase!B:B,""))</f>
        <v/>
      </c>
      <c r="E963" s="26">
        <f>IF(F963="","",_xlfn.XLOOKUP(F963,purchase!F:F,purchase!C:C,""))</f>
        <v/>
      </c>
      <c r="F963" s="4" t="n"/>
      <c r="G963" s="10">
        <f>IF(H963="NRFC","Natural Rubber Field Coagulam","")</f>
        <v/>
      </c>
      <c r="H963" s="10">
        <f>IF(F963="","",_xlfn.XLOOKUP(F963,purchase!F:F,purchase!E:E,""))</f>
        <v/>
      </c>
      <c r="I963" s="10">
        <f>IF(J963="ISNR20","Natural Rubber-TSNR (ISNR-20)","")</f>
        <v/>
      </c>
      <c r="J963" s="10">
        <f>IF(H963="NRFC","ISNR20","")</f>
        <v/>
      </c>
      <c r="K963" s="35">
        <f>_xlfn.SINGLE(IF(F963="","",_xlfn.XLOOKUP(F963,purchase!F:F,purchase!N:N,"")))</f>
        <v/>
      </c>
      <c r="L963" s="4" t="n"/>
      <c r="M963" s="86" t="n"/>
      <c r="N963" s="35">
        <f>IF(F963="","",
MAX(0,
_xlfn.XLOOKUP(F963,purchase!F:F,purchase!N:N,"")
-
SUMIFS(L:L,F:F,F963)))</f>
        <v/>
      </c>
      <c r="O963" s="35">
        <f>IF(OR(L963="",M963=""),"",L963-M963)</f>
        <v/>
      </c>
      <c r="P963" s="89">
        <f>_xlfn.SINGLE(IF(F963="","",_xlfn.XLOOKUP(F963,purchase!F:F,purchase!O:O,"")))</f>
        <v/>
      </c>
      <c r="Q963" s="83">
        <f>IF(OR(L963="",M963=""),"",M963/L963)</f>
        <v/>
      </c>
      <c r="R963" s="91">
        <f>IF(OR(P963="",Q963=""),"",Q963-P963)</f>
        <v/>
      </c>
    </row>
    <row r="964">
      <c r="A964" s="25" t="n">
        <v>960</v>
      </c>
      <c r="B964" s="26">
        <f>IF(OR(C964="",F964=""),"",
"PRD-" &amp;
TEXT(DAY(C964),"00") &amp;
CHOOSE(MONTH(C964),"A","B","C","D","E","F","G","H","I","J","K","L") &amp;
TEXT(YEAR(C964),"00") &amp;
"-" &amp;
RIGHT(F964,4))</f>
        <v/>
      </c>
      <c r="C964" s="27" t="n"/>
      <c r="D964" s="26">
        <f>IF(F964="","",_xlfn.XLOOKUP(F964,purchase!F:F,purchase!B:B,""))</f>
        <v/>
      </c>
      <c r="E964" s="26">
        <f>IF(F964="","",_xlfn.XLOOKUP(F964,purchase!F:F,purchase!C:C,""))</f>
        <v/>
      </c>
      <c r="F964" s="4" t="n"/>
      <c r="G964" s="10">
        <f>IF(H964="NRFC","Natural Rubber Field Coagulam","")</f>
        <v/>
      </c>
      <c r="H964" s="10">
        <f>IF(F964="","",_xlfn.XLOOKUP(F964,purchase!F:F,purchase!E:E,""))</f>
        <v/>
      </c>
      <c r="I964" s="10">
        <f>IF(J964="ISNR20","Natural Rubber-TSNR (ISNR-20)","")</f>
        <v/>
      </c>
      <c r="J964" s="10">
        <f>IF(H964="NRFC","ISNR20","")</f>
        <v/>
      </c>
      <c r="K964" s="35">
        <f>_xlfn.SINGLE(IF(F964="","",_xlfn.XLOOKUP(F964,purchase!F:F,purchase!N:N,"")))</f>
        <v/>
      </c>
      <c r="L964" s="4" t="n"/>
      <c r="M964" s="86" t="n"/>
      <c r="N964" s="35">
        <f>IF(F964="","",
MAX(0,
_xlfn.XLOOKUP(F964,purchase!F:F,purchase!N:N,"")
-
SUMIFS(L:L,F:F,F964)))</f>
        <v/>
      </c>
      <c r="O964" s="35">
        <f>IF(OR(L964="",M964=""),"",L964-M964)</f>
        <v/>
      </c>
      <c r="P964" s="89">
        <f>_xlfn.SINGLE(IF(F964="","",_xlfn.XLOOKUP(F964,purchase!F:F,purchase!O:O,"")))</f>
        <v/>
      </c>
      <c r="Q964" s="83">
        <f>IF(OR(L964="",M964=""),"",M964/L964)</f>
        <v/>
      </c>
      <c r="R964" s="91">
        <f>IF(OR(P964="",Q964=""),"",Q964-P964)</f>
        <v/>
      </c>
    </row>
    <row r="965">
      <c r="A965" s="25" t="n">
        <v>961</v>
      </c>
      <c r="B965" s="26">
        <f>IF(OR(C965="",F965=""),"",
"PRD-" &amp;
TEXT(DAY(C965),"00") &amp;
CHOOSE(MONTH(C965),"A","B","C","D","E","F","G","H","I","J","K","L") &amp;
TEXT(YEAR(C965),"00") &amp;
"-" &amp;
RIGHT(F965,4))</f>
        <v/>
      </c>
      <c r="C965" s="27" t="n"/>
      <c r="D965" s="26">
        <f>IF(F965="","",_xlfn.XLOOKUP(F965,purchase!F:F,purchase!B:B,""))</f>
        <v/>
      </c>
      <c r="E965" s="26">
        <f>IF(F965="","",_xlfn.XLOOKUP(F965,purchase!F:F,purchase!C:C,""))</f>
        <v/>
      </c>
      <c r="F965" s="4" t="n"/>
      <c r="G965" s="10">
        <f>IF(H965="NRFC","Natural Rubber Field Coagulam","")</f>
        <v/>
      </c>
      <c r="H965" s="10">
        <f>IF(F965="","",_xlfn.XLOOKUP(F965,purchase!F:F,purchase!E:E,""))</f>
        <v/>
      </c>
      <c r="I965" s="10">
        <f>IF(J965="ISNR20","Natural Rubber-TSNR (ISNR-20)","")</f>
        <v/>
      </c>
      <c r="J965" s="10">
        <f>IF(H965="NRFC","ISNR20","")</f>
        <v/>
      </c>
      <c r="K965" s="35">
        <f>_xlfn.SINGLE(IF(F965="","",_xlfn.XLOOKUP(F965,purchase!F:F,purchase!N:N,"")))</f>
        <v/>
      </c>
      <c r="L965" s="4" t="n"/>
      <c r="M965" s="86" t="n"/>
      <c r="N965" s="35">
        <f>IF(F965="","",
MAX(0,
_xlfn.XLOOKUP(F965,purchase!F:F,purchase!N:N,"")
-
SUMIFS(L:L,F:F,F965)))</f>
        <v/>
      </c>
      <c r="O965" s="35">
        <f>IF(OR(L965="",M965=""),"",L965-M965)</f>
        <v/>
      </c>
      <c r="P965" s="89">
        <f>_xlfn.SINGLE(IF(F965="","",_xlfn.XLOOKUP(F965,purchase!F:F,purchase!O:O,"")))</f>
        <v/>
      </c>
      <c r="Q965" s="83">
        <f>IF(OR(L965="",M965=""),"",M965/L965)</f>
        <v/>
      </c>
      <c r="R965" s="91">
        <f>IF(OR(P965="",Q965=""),"",Q965-P965)</f>
        <v/>
      </c>
    </row>
    <row r="966">
      <c r="A966" s="25" t="n">
        <v>962</v>
      </c>
      <c r="B966" s="26">
        <f>IF(OR(C966="",F966=""),"",
"PRD-" &amp;
TEXT(DAY(C966),"00") &amp;
CHOOSE(MONTH(C966),"A","B","C","D","E","F","G","H","I","J","K","L") &amp;
TEXT(YEAR(C966),"00") &amp;
"-" &amp;
RIGHT(F966,4))</f>
        <v/>
      </c>
      <c r="C966" s="27" t="n"/>
      <c r="D966" s="26">
        <f>IF(F966="","",_xlfn.XLOOKUP(F966,purchase!F:F,purchase!B:B,""))</f>
        <v/>
      </c>
      <c r="E966" s="26">
        <f>IF(F966="","",_xlfn.XLOOKUP(F966,purchase!F:F,purchase!C:C,""))</f>
        <v/>
      </c>
      <c r="F966" s="4" t="n"/>
      <c r="G966" s="10">
        <f>IF(H966="NRFC","Natural Rubber Field Coagulam","")</f>
        <v/>
      </c>
      <c r="H966" s="10">
        <f>IF(F966="","",_xlfn.XLOOKUP(F966,purchase!F:F,purchase!E:E,""))</f>
        <v/>
      </c>
      <c r="I966" s="10">
        <f>IF(J966="ISNR20","Natural Rubber-TSNR (ISNR-20)","")</f>
        <v/>
      </c>
      <c r="J966" s="10">
        <f>IF(H966="NRFC","ISNR20","")</f>
        <v/>
      </c>
      <c r="K966" s="35">
        <f>_xlfn.SINGLE(IF(F966="","",_xlfn.XLOOKUP(F966,purchase!F:F,purchase!N:N,"")))</f>
        <v/>
      </c>
      <c r="L966" s="4" t="n"/>
      <c r="M966" s="86" t="n"/>
      <c r="N966" s="35">
        <f>IF(F966="","",
MAX(0,
_xlfn.XLOOKUP(F966,purchase!F:F,purchase!N:N,"")
-
SUMIFS(L:L,F:F,F966)))</f>
        <v/>
      </c>
      <c r="O966" s="35">
        <f>IF(OR(L966="",M966=""),"",L966-M966)</f>
        <v/>
      </c>
      <c r="P966" s="89">
        <f>_xlfn.SINGLE(IF(F966="","",_xlfn.XLOOKUP(F966,purchase!F:F,purchase!O:O,"")))</f>
        <v/>
      </c>
      <c r="Q966" s="83">
        <f>IF(OR(L966="",M966=""),"",M966/L966)</f>
        <v/>
      </c>
      <c r="R966" s="91">
        <f>IF(OR(P966="",Q966=""),"",Q966-P966)</f>
        <v/>
      </c>
    </row>
    <row r="967">
      <c r="A967" s="25" t="n">
        <v>963</v>
      </c>
      <c r="B967" s="26">
        <f>IF(OR(C967="",F967=""),"",
"PRD-" &amp;
TEXT(DAY(C967),"00") &amp;
CHOOSE(MONTH(C967),"A","B","C","D","E","F","G","H","I","J","K","L") &amp;
TEXT(YEAR(C967),"00") &amp;
"-" &amp;
RIGHT(F967,4))</f>
        <v/>
      </c>
      <c r="C967" s="27" t="n"/>
      <c r="D967" s="26">
        <f>IF(F967="","",_xlfn.XLOOKUP(F967,purchase!F:F,purchase!B:B,""))</f>
        <v/>
      </c>
      <c r="E967" s="26">
        <f>IF(F967="","",_xlfn.XLOOKUP(F967,purchase!F:F,purchase!C:C,""))</f>
        <v/>
      </c>
      <c r="F967" s="4" t="n"/>
      <c r="G967" s="10">
        <f>IF(H967="NRFC","Natural Rubber Field Coagulam","")</f>
        <v/>
      </c>
      <c r="H967" s="10">
        <f>IF(F967="","",_xlfn.XLOOKUP(F967,purchase!F:F,purchase!E:E,""))</f>
        <v/>
      </c>
      <c r="I967" s="10">
        <f>IF(J967="ISNR20","Natural Rubber-TSNR (ISNR-20)","")</f>
        <v/>
      </c>
      <c r="J967" s="10">
        <f>IF(H967="NRFC","ISNR20","")</f>
        <v/>
      </c>
      <c r="K967" s="35">
        <f>_xlfn.SINGLE(IF(F967="","",_xlfn.XLOOKUP(F967,purchase!F:F,purchase!N:N,"")))</f>
        <v/>
      </c>
      <c r="L967" s="4" t="n"/>
      <c r="M967" s="86" t="n"/>
      <c r="N967" s="35">
        <f>IF(F967="","",
MAX(0,
_xlfn.XLOOKUP(F967,purchase!F:F,purchase!N:N,"")
-
SUMIFS(L:L,F:F,F967)))</f>
        <v/>
      </c>
      <c r="O967" s="35">
        <f>IF(OR(L967="",M967=""),"",L967-M967)</f>
        <v/>
      </c>
      <c r="P967" s="89">
        <f>_xlfn.SINGLE(IF(F967="","",_xlfn.XLOOKUP(F967,purchase!F:F,purchase!O:O,"")))</f>
        <v/>
      </c>
      <c r="Q967" s="83">
        <f>IF(OR(L967="",M967=""),"",M967/L967)</f>
        <v/>
      </c>
      <c r="R967" s="91">
        <f>IF(OR(P967="",Q967=""),"",Q967-P967)</f>
        <v/>
      </c>
    </row>
    <row r="968">
      <c r="A968" s="25" t="n">
        <v>964</v>
      </c>
      <c r="B968" s="26">
        <f>IF(OR(C968="",F968=""),"",
"PRD-" &amp;
TEXT(DAY(C968),"00") &amp;
CHOOSE(MONTH(C968),"A","B","C","D","E","F","G","H","I","J","K","L") &amp;
TEXT(YEAR(C968),"00") &amp;
"-" &amp;
RIGHT(F968,4))</f>
        <v/>
      </c>
      <c r="C968" s="27" t="n"/>
      <c r="D968" s="26">
        <f>IF(F968="","",_xlfn.XLOOKUP(F968,purchase!F:F,purchase!B:B,""))</f>
        <v/>
      </c>
      <c r="E968" s="26">
        <f>IF(F968="","",_xlfn.XLOOKUP(F968,purchase!F:F,purchase!C:C,""))</f>
        <v/>
      </c>
      <c r="F968" s="4" t="n"/>
      <c r="G968" s="10">
        <f>IF(H968="NRFC","Natural Rubber Field Coagulam","")</f>
        <v/>
      </c>
      <c r="H968" s="10">
        <f>IF(F968="","",_xlfn.XLOOKUP(F968,purchase!F:F,purchase!E:E,""))</f>
        <v/>
      </c>
      <c r="I968" s="10">
        <f>IF(J968="ISNR20","Natural Rubber-TSNR (ISNR-20)","")</f>
        <v/>
      </c>
      <c r="J968" s="10">
        <f>IF(H968="NRFC","ISNR20","")</f>
        <v/>
      </c>
      <c r="K968" s="35">
        <f>_xlfn.SINGLE(IF(F968="","",_xlfn.XLOOKUP(F968,purchase!F:F,purchase!N:N,"")))</f>
        <v/>
      </c>
      <c r="L968" s="4" t="n"/>
      <c r="M968" s="86" t="n"/>
      <c r="N968" s="35">
        <f>IF(F968="","",
MAX(0,
_xlfn.XLOOKUP(F968,purchase!F:F,purchase!N:N,"")
-
SUMIFS(L:L,F:F,F968)))</f>
        <v/>
      </c>
      <c r="O968" s="35">
        <f>IF(OR(L968="",M968=""),"",L968-M968)</f>
        <v/>
      </c>
      <c r="P968" s="89">
        <f>_xlfn.SINGLE(IF(F968="","",_xlfn.XLOOKUP(F968,purchase!F:F,purchase!O:O,"")))</f>
        <v/>
      </c>
      <c r="Q968" s="83">
        <f>IF(OR(L968="",M968=""),"",M968/L968)</f>
        <v/>
      </c>
      <c r="R968" s="91">
        <f>IF(OR(P968="",Q968=""),"",Q968-P968)</f>
        <v/>
      </c>
    </row>
    <row r="969">
      <c r="A969" s="25" t="n">
        <v>965</v>
      </c>
      <c r="B969" s="26">
        <f>IF(OR(C969="",F969=""),"",
"PRD-" &amp;
TEXT(DAY(C969),"00") &amp;
CHOOSE(MONTH(C969),"A","B","C","D","E","F","G","H","I","J","K","L") &amp;
TEXT(YEAR(C969),"00") &amp;
"-" &amp;
RIGHT(F969,4))</f>
        <v/>
      </c>
      <c r="C969" s="27" t="n"/>
      <c r="D969" s="26">
        <f>IF(F969="","",_xlfn.XLOOKUP(F969,purchase!F:F,purchase!B:B,""))</f>
        <v/>
      </c>
      <c r="E969" s="26">
        <f>IF(F969="","",_xlfn.XLOOKUP(F969,purchase!F:F,purchase!C:C,""))</f>
        <v/>
      </c>
      <c r="F969" s="4" t="n"/>
      <c r="G969" s="10">
        <f>IF(H969="NRFC","Natural Rubber Field Coagulam","")</f>
        <v/>
      </c>
      <c r="H969" s="10">
        <f>IF(F969="","",_xlfn.XLOOKUP(F969,purchase!F:F,purchase!E:E,""))</f>
        <v/>
      </c>
      <c r="I969" s="10">
        <f>IF(J969="ISNR20","Natural Rubber-TSNR (ISNR-20)","")</f>
        <v/>
      </c>
      <c r="J969" s="10">
        <f>IF(H969="NRFC","ISNR20","")</f>
        <v/>
      </c>
      <c r="K969" s="35">
        <f>_xlfn.SINGLE(IF(F969="","",_xlfn.XLOOKUP(F969,purchase!F:F,purchase!N:N,"")))</f>
        <v/>
      </c>
      <c r="L969" s="4" t="n"/>
      <c r="M969" s="86" t="n"/>
      <c r="N969" s="35">
        <f>IF(F969="","",
MAX(0,
_xlfn.XLOOKUP(F969,purchase!F:F,purchase!N:N,"")
-
SUMIFS(L:L,F:F,F969)))</f>
        <v/>
      </c>
      <c r="O969" s="35">
        <f>IF(OR(L969="",M969=""),"",L969-M969)</f>
        <v/>
      </c>
      <c r="P969" s="89">
        <f>_xlfn.SINGLE(IF(F969="","",_xlfn.XLOOKUP(F969,purchase!F:F,purchase!O:O,"")))</f>
        <v/>
      </c>
      <c r="Q969" s="83">
        <f>IF(OR(L969="",M969=""),"",M969/L969)</f>
        <v/>
      </c>
      <c r="R969" s="91">
        <f>IF(OR(P969="",Q969=""),"",Q969-P969)</f>
        <v/>
      </c>
    </row>
    <row r="970">
      <c r="A970" s="25" t="n">
        <v>966</v>
      </c>
      <c r="B970" s="26">
        <f>IF(OR(C970="",F970=""),"",
"PRD-" &amp;
TEXT(DAY(C970),"00") &amp;
CHOOSE(MONTH(C970),"A","B","C","D","E","F","G","H","I","J","K","L") &amp;
TEXT(YEAR(C970),"00") &amp;
"-" &amp;
RIGHT(F970,4))</f>
        <v/>
      </c>
      <c r="C970" s="27" t="n"/>
      <c r="D970" s="26">
        <f>IF(F970="","",_xlfn.XLOOKUP(F970,purchase!F:F,purchase!B:B,""))</f>
        <v/>
      </c>
      <c r="E970" s="26">
        <f>IF(F970="","",_xlfn.XLOOKUP(F970,purchase!F:F,purchase!C:C,""))</f>
        <v/>
      </c>
      <c r="F970" s="4" t="n"/>
      <c r="G970" s="10">
        <f>IF(H970="NRFC","Natural Rubber Field Coagulam","")</f>
        <v/>
      </c>
      <c r="H970" s="10">
        <f>IF(F970="","",_xlfn.XLOOKUP(F970,purchase!F:F,purchase!E:E,""))</f>
        <v/>
      </c>
      <c r="I970" s="10">
        <f>IF(J970="ISNR20","Natural Rubber-TSNR (ISNR-20)","")</f>
        <v/>
      </c>
      <c r="J970" s="10">
        <f>IF(H970="NRFC","ISNR20","")</f>
        <v/>
      </c>
      <c r="K970" s="35">
        <f>_xlfn.SINGLE(IF(F970="","",_xlfn.XLOOKUP(F970,purchase!F:F,purchase!N:N,"")))</f>
        <v/>
      </c>
      <c r="L970" s="4" t="n"/>
      <c r="M970" s="86" t="n"/>
      <c r="N970" s="35">
        <f>IF(F970="","",
MAX(0,
_xlfn.XLOOKUP(F970,purchase!F:F,purchase!N:N,"")
-
SUMIFS(L:L,F:F,F970)))</f>
        <v/>
      </c>
      <c r="O970" s="35">
        <f>IF(OR(L970="",M970=""),"",L970-M970)</f>
        <v/>
      </c>
      <c r="P970" s="89">
        <f>_xlfn.SINGLE(IF(F970="","",_xlfn.XLOOKUP(F970,purchase!F:F,purchase!O:O,"")))</f>
        <v/>
      </c>
      <c r="Q970" s="83">
        <f>IF(OR(L970="",M970=""),"",M970/L970)</f>
        <v/>
      </c>
      <c r="R970" s="91">
        <f>IF(OR(P970="",Q970=""),"",Q970-P970)</f>
        <v/>
      </c>
    </row>
    <row r="971">
      <c r="A971" s="25" t="n">
        <v>967</v>
      </c>
      <c r="B971" s="26">
        <f>IF(OR(C971="",F971=""),"",
"PRD-" &amp;
TEXT(DAY(C971),"00") &amp;
CHOOSE(MONTH(C971),"A","B","C","D","E","F","G","H","I","J","K","L") &amp;
TEXT(YEAR(C971),"00") &amp;
"-" &amp;
RIGHT(F971,4))</f>
        <v/>
      </c>
      <c r="C971" s="27" t="n"/>
      <c r="D971" s="26">
        <f>IF(F971="","",_xlfn.XLOOKUP(F971,purchase!F:F,purchase!B:B,""))</f>
        <v/>
      </c>
      <c r="E971" s="26">
        <f>IF(F971="","",_xlfn.XLOOKUP(F971,purchase!F:F,purchase!C:C,""))</f>
        <v/>
      </c>
      <c r="F971" s="4" t="n"/>
      <c r="G971" s="10">
        <f>IF(H971="NRFC","Natural Rubber Field Coagulam","")</f>
        <v/>
      </c>
      <c r="H971" s="10">
        <f>IF(F971="","",_xlfn.XLOOKUP(F971,purchase!F:F,purchase!E:E,""))</f>
        <v/>
      </c>
      <c r="I971" s="10">
        <f>IF(J971="ISNR20","Natural Rubber-TSNR (ISNR-20)","")</f>
        <v/>
      </c>
      <c r="J971" s="10">
        <f>IF(H971="NRFC","ISNR20","")</f>
        <v/>
      </c>
      <c r="K971" s="35">
        <f>_xlfn.SINGLE(IF(F971="","",_xlfn.XLOOKUP(F971,purchase!F:F,purchase!N:N,"")))</f>
        <v/>
      </c>
      <c r="L971" s="4" t="n"/>
      <c r="M971" s="86" t="n"/>
      <c r="N971" s="35">
        <f>IF(F971="","",
MAX(0,
_xlfn.XLOOKUP(F971,purchase!F:F,purchase!N:N,"")
-
SUMIFS(L:L,F:F,F971)))</f>
        <v/>
      </c>
      <c r="O971" s="35">
        <f>IF(OR(L971="",M971=""),"",L971-M971)</f>
        <v/>
      </c>
      <c r="P971" s="89">
        <f>_xlfn.SINGLE(IF(F971="","",_xlfn.XLOOKUP(F971,purchase!F:F,purchase!O:O,"")))</f>
        <v/>
      </c>
      <c r="Q971" s="83">
        <f>IF(OR(L971="",M971=""),"",M971/L971)</f>
        <v/>
      </c>
      <c r="R971" s="91">
        <f>IF(OR(P971="",Q971=""),"",Q971-P971)</f>
        <v/>
      </c>
    </row>
    <row r="972">
      <c r="A972" s="25" t="n">
        <v>968</v>
      </c>
      <c r="B972" s="26">
        <f>IF(OR(C972="",F972=""),"",
"PRD-" &amp;
TEXT(DAY(C972),"00") &amp;
CHOOSE(MONTH(C972),"A","B","C","D","E","F","G","H","I","J","K","L") &amp;
TEXT(YEAR(C972),"00") &amp;
"-" &amp;
RIGHT(F972,4))</f>
        <v/>
      </c>
      <c r="C972" s="27" t="n"/>
      <c r="D972" s="26">
        <f>IF(F972="","",_xlfn.XLOOKUP(F972,purchase!F:F,purchase!B:B,""))</f>
        <v/>
      </c>
      <c r="E972" s="26">
        <f>IF(F972="","",_xlfn.XLOOKUP(F972,purchase!F:F,purchase!C:C,""))</f>
        <v/>
      </c>
      <c r="F972" s="4" t="n"/>
      <c r="G972" s="10">
        <f>IF(H972="NRFC","Natural Rubber Field Coagulam","")</f>
        <v/>
      </c>
      <c r="H972" s="10">
        <f>IF(F972="","",_xlfn.XLOOKUP(F972,purchase!F:F,purchase!E:E,""))</f>
        <v/>
      </c>
      <c r="I972" s="10">
        <f>IF(J972="ISNR20","Natural Rubber-TSNR (ISNR-20)","")</f>
        <v/>
      </c>
      <c r="J972" s="10">
        <f>IF(H972="NRFC","ISNR20","")</f>
        <v/>
      </c>
      <c r="K972" s="35">
        <f>_xlfn.SINGLE(IF(F972="","",_xlfn.XLOOKUP(F972,purchase!F:F,purchase!N:N,"")))</f>
        <v/>
      </c>
      <c r="L972" s="4" t="n"/>
      <c r="M972" s="86" t="n"/>
      <c r="N972" s="35">
        <f>IF(F972="","",
MAX(0,
_xlfn.XLOOKUP(F972,purchase!F:F,purchase!N:N,"")
-
SUMIFS(L:L,F:F,F972)))</f>
        <v/>
      </c>
      <c r="O972" s="35">
        <f>IF(OR(L972="",M972=""),"",L972-M972)</f>
        <v/>
      </c>
      <c r="P972" s="89">
        <f>_xlfn.SINGLE(IF(F972="","",_xlfn.XLOOKUP(F972,purchase!F:F,purchase!O:O,"")))</f>
        <v/>
      </c>
      <c r="Q972" s="83">
        <f>IF(OR(L972="",M972=""),"",M972/L972)</f>
        <v/>
      </c>
      <c r="R972" s="91">
        <f>IF(OR(P972="",Q972=""),"",Q972-P972)</f>
        <v/>
      </c>
    </row>
    <row r="973">
      <c r="A973" s="25" t="n">
        <v>969</v>
      </c>
      <c r="B973" s="26">
        <f>IF(OR(C973="",F973=""),"",
"PRD-" &amp;
TEXT(DAY(C973),"00") &amp;
CHOOSE(MONTH(C973),"A","B","C","D","E","F","G","H","I","J","K","L") &amp;
TEXT(YEAR(C973),"00") &amp;
"-" &amp;
RIGHT(F973,4))</f>
        <v/>
      </c>
      <c r="C973" s="27" t="n"/>
      <c r="D973" s="26">
        <f>IF(F973="","",_xlfn.XLOOKUP(F973,purchase!F:F,purchase!B:B,""))</f>
        <v/>
      </c>
      <c r="E973" s="26">
        <f>IF(F973="","",_xlfn.XLOOKUP(F973,purchase!F:F,purchase!C:C,""))</f>
        <v/>
      </c>
      <c r="F973" s="4" t="n"/>
      <c r="G973" s="10">
        <f>IF(H973="NRFC","Natural Rubber Field Coagulam","")</f>
        <v/>
      </c>
      <c r="H973" s="10">
        <f>IF(F973="","",_xlfn.XLOOKUP(F973,purchase!F:F,purchase!E:E,""))</f>
        <v/>
      </c>
      <c r="I973" s="10">
        <f>IF(J973="ISNR20","Natural Rubber-TSNR (ISNR-20)","")</f>
        <v/>
      </c>
      <c r="J973" s="10">
        <f>IF(H973="NRFC","ISNR20","")</f>
        <v/>
      </c>
      <c r="K973" s="35">
        <f>_xlfn.SINGLE(IF(F973="","",_xlfn.XLOOKUP(F973,purchase!F:F,purchase!N:N,"")))</f>
        <v/>
      </c>
      <c r="L973" s="4" t="n"/>
      <c r="M973" s="86" t="n"/>
      <c r="N973" s="35">
        <f>IF(F973="","",
MAX(0,
_xlfn.XLOOKUP(F973,purchase!F:F,purchase!N:N,"")
-
SUMIFS(L:L,F:F,F973)))</f>
        <v/>
      </c>
      <c r="O973" s="35">
        <f>IF(OR(L973="",M973=""),"",L973-M973)</f>
        <v/>
      </c>
      <c r="P973" s="89">
        <f>_xlfn.SINGLE(IF(F973="","",_xlfn.XLOOKUP(F973,purchase!F:F,purchase!O:O,"")))</f>
        <v/>
      </c>
      <c r="Q973" s="83">
        <f>IF(OR(L973="",M973=""),"",M973/L973)</f>
        <v/>
      </c>
      <c r="R973" s="91">
        <f>IF(OR(P973="",Q973=""),"",Q973-P973)</f>
        <v/>
      </c>
    </row>
    <row r="974">
      <c r="A974" s="25" t="n">
        <v>970</v>
      </c>
      <c r="B974" s="26">
        <f>IF(OR(C974="",F974=""),"",
"PRD-" &amp;
TEXT(DAY(C974),"00") &amp;
CHOOSE(MONTH(C974),"A","B","C","D","E","F","G","H","I","J","K","L") &amp;
TEXT(YEAR(C974),"00") &amp;
"-" &amp;
RIGHT(F974,4))</f>
        <v/>
      </c>
      <c r="C974" s="27" t="n"/>
      <c r="D974" s="26">
        <f>IF(F974="","",_xlfn.XLOOKUP(F974,purchase!F:F,purchase!B:B,""))</f>
        <v/>
      </c>
      <c r="E974" s="26">
        <f>IF(F974="","",_xlfn.XLOOKUP(F974,purchase!F:F,purchase!C:C,""))</f>
        <v/>
      </c>
      <c r="F974" s="4" t="n"/>
      <c r="G974" s="10">
        <f>IF(H974="NRFC","Natural Rubber Field Coagulam","")</f>
        <v/>
      </c>
      <c r="H974" s="10">
        <f>IF(F974="","",_xlfn.XLOOKUP(F974,purchase!F:F,purchase!E:E,""))</f>
        <v/>
      </c>
      <c r="I974" s="10">
        <f>IF(J974="ISNR20","Natural Rubber-TSNR (ISNR-20)","")</f>
        <v/>
      </c>
      <c r="J974" s="10">
        <f>IF(H974="NRFC","ISNR20","")</f>
        <v/>
      </c>
      <c r="K974" s="35">
        <f>_xlfn.SINGLE(IF(F974="","",_xlfn.XLOOKUP(F974,purchase!F:F,purchase!N:N,"")))</f>
        <v/>
      </c>
      <c r="L974" s="4" t="n"/>
      <c r="M974" s="86" t="n"/>
      <c r="N974" s="35">
        <f>IF(F974="","",
MAX(0,
_xlfn.XLOOKUP(F974,purchase!F:F,purchase!N:N,"")
-
SUMIFS(L:L,F:F,F974)))</f>
        <v/>
      </c>
      <c r="O974" s="35">
        <f>IF(OR(L974="",M974=""),"",L974-M974)</f>
        <v/>
      </c>
      <c r="P974" s="89">
        <f>_xlfn.SINGLE(IF(F974="","",_xlfn.XLOOKUP(F974,purchase!F:F,purchase!O:O,"")))</f>
        <v/>
      </c>
      <c r="Q974" s="83">
        <f>IF(OR(L974="",M974=""),"",M974/L974)</f>
        <v/>
      </c>
      <c r="R974" s="91">
        <f>IF(OR(P974="",Q974=""),"",Q974-P974)</f>
        <v/>
      </c>
    </row>
    <row r="975">
      <c r="A975" s="25" t="n">
        <v>971</v>
      </c>
      <c r="B975" s="26">
        <f>IF(OR(C975="",F975=""),"",
"PRD-" &amp;
TEXT(DAY(C975),"00") &amp;
CHOOSE(MONTH(C975),"A","B","C","D","E","F","G","H","I","J","K","L") &amp;
TEXT(YEAR(C975),"00") &amp;
"-" &amp;
RIGHT(F975,4))</f>
        <v/>
      </c>
      <c r="C975" s="27" t="n"/>
      <c r="D975" s="26">
        <f>IF(F975="","",_xlfn.XLOOKUP(F975,purchase!F:F,purchase!B:B,""))</f>
        <v/>
      </c>
      <c r="E975" s="26">
        <f>IF(F975="","",_xlfn.XLOOKUP(F975,purchase!F:F,purchase!C:C,""))</f>
        <v/>
      </c>
      <c r="F975" s="4" t="n"/>
      <c r="G975" s="10">
        <f>IF(H975="NRFC","Natural Rubber Field Coagulam","")</f>
        <v/>
      </c>
      <c r="H975" s="10">
        <f>IF(F975="","",_xlfn.XLOOKUP(F975,purchase!F:F,purchase!E:E,""))</f>
        <v/>
      </c>
      <c r="I975" s="10">
        <f>IF(J975="ISNR20","Natural Rubber-TSNR (ISNR-20)","")</f>
        <v/>
      </c>
      <c r="J975" s="10">
        <f>IF(H975="NRFC","ISNR20","")</f>
        <v/>
      </c>
      <c r="K975" s="35">
        <f>_xlfn.SINGLE(IF(F975="","",_xlfn.XLOOKUP(F975,purchase!F:F,purchase!N:N,"")))</f>
        <v/>
      </c>
      <c r="L975" s="4" t="n"/>
      <c r="M975" s="86" t="n"/>
      <c r="N975" s="35">
        <f>IF(F975="","",
MAX(0,
_xlfn.XLOOKUP(F975,purchase!F:F,purchase!N:N,"")
-
SUMIFS(L:L,F:F,F975)))</f>
        <v/>
      </c>
      <c r="O975" s="35">
        <f>IF(OR(L975="",M975=""),"",L975-M975)</f>
        <v/>
      </c>
      <c r="P975" s="89">
        <f>_xlfn.SINGLE(IF(F975="","",_xlfn.XLOOKUP(F975,purchase!F:F,purchase!O:O,"")))</f>
        <v/>
      </c>
      <c r="Q975" s="83">
        <f>IF(OR(L975="",M975=""),"",M975/L975)</f>
        <v/>
      </c>
      <c r="R975" s="91">
        <f>IF(OR(P975="",Q975=""),"",Q975-P975)</f>
        <v/>
      </c>
    </row>
    <row r="976">
      <c r="A976" s="25" t="n">
        <v>972</v>
      </c>
      <c r="B976" s="26">
        <f>IF(OR(C976="",F976=""),"",
"PRD-" &amp;
TEXT(DAY(C976),"00") &amp;
CHOOSE(MONTH(C976),"A","B","C","D","E","F","G","H","I","J","K","L") &amp;
TEXT(YEAR(C976),"00") &amp;
"-" &amp;
RIGHT(F976,4))</f>
        <v/>
      </c>
      <c r="C976" s="27" t="n"/>
      <c r="D976" s="26">
        <f>IF(F976="","",_xlfn.XLOOKUP(F976,purchase!F:F,purchase!B:B,""))</f>
        <v/>
      </c>
      <c r="E976" s="26">
        <f>IF(F976="","",_xlfn.XLOOKUP(F976,purchase!F:F,purchase!C:C,""))</f>
        <v/>
      </c>
      <c r="F976" s="4" t="n"/>
      <c r="G976" s="10">
        <f>IF(H976="NRFC","Natural Rubber Field Coagulam","")</f>
        <v/>
      </c>
      <c r="H976" s="10">
        <f>IF(F976="","",_xlfn.XLOOKUP(F976,purchase!F:F,purchase!E:E,""))</f>
        <v/>
      </c>
      <c r="I976" s="10">
        <f>IF(J976="ISNR20","Natural Rubber-TSNR (ISNR-20)","")</f>
        <v/>
      </c>
      <c r="J976" s="10">
        <f>IF(H976="NRFC","ISNR20","")</f>
        <v/>
      </c>
      <c r="K976" s="35">
        <f>_xlfn.SINGLE(IF(F976="","",_xlfn.XLOOKUP(F976,purchase!F:F,purchase!N:N,"")))</f>
        <v/>
      </c>
      <c r="L976" s="4" t="n"/>
      <c r="M976" s="86" t="n"/>
      <c r="N976" s="35">
        <f>IF(F976="","",
MAX(0,
_xlfn.XLOOKUP(F976,purchase!F:F,purchase!N:N,"")
-
SUMIFS(L:L,F:F,F976)))</f>
        <v/>
      </c>
      <c r="O976" s="35">
        <f>IF(OR(L976="",M976=""),"",L976-M976)</f>
        <v/>
      </c>
      <c r="P976" s="89">
        <f>_xlfn.SINGLE(IF(F976="","",_xlfn.XLOOKUP(F976,purchase!F:F,purchase!O:O,"")))</f>
        <v/>
      </c>
      <c r="Q976" s="83">
        <f>IF(OR(L976="",M976=""),"",M976/L976)</f>
        <v/>
      </c>
      <c r="R976" s="91">
        <f>IF(OR(P976="",Q976=""),"",Q976-P976)</f>
        <v/>
      </c>
    </row>
    <row r="977">
      <c r="A977" s="25" t="n">
        <v>973</v>
      </c>
      <c r="B977" s="26">
        <f>IF(OR(C977="",F977=""),"",
"PRD-" &amp;
TEXT(DAY(C977),"00") &amp;
CHOOSE(MONTH(C977),"A","B","C","D","E","F","G","H","I","J","K","L") &amp;
TEXT(YEAR(C977),"00") &amp;
"-" &amp;
RIGHT(F977,4))</f>
        <v/>
      </c>
      <c r="C977" s="27" t="n"/>
      <c r="D977" s="26">
        <f>IF(F977="","",_xlfn.XLOOKUP(F977,purchase!F:F,purchase!B:B,""))</f>
        <v/>
      </c>
      <c r="E977" s="26">
        <f>IF(F977="","",_xlfn.XLOOKUP(F977,purchase!F:F,purchase!C:C,""))</f>
        <v/>
      </c>
      <c r="F977" s="4" t="n"/>
      <c r="G977" s="10">
        <f>IF(H977="NRFC","Natural Rubber Field Coagulam","")</f>
        <v/>
      </c>
      <c r="H977" s="10">
        <f>IF(F977="","",_xlfn.XLOOKUP(F977,purchase!F:F,purchase!E:E,""))</f>
        <v/>
      </c>
      <c r="I977" s="10">
        <f>IF(J977="ISNR20","Natural Rubber-TSNR (ISNR-20)","")</f>
        <v/>
      </c>
      <c r="J977" s="10">
        <f>IF(H977="NRFC","ISNR20","")</f>
        <v/>
      </c>
      <c r="K977" s="35">
        <f>_xlfn.SINGLE(IF(F977="","",_xlfn.XLOOKUP(F977,purchase!F:F,purchase!N:N,"")))</f>
        <v/>
      </c>
      <c r="L977" s="4" t="n"/>
      <c r="M977" s="86" t="n"/>
      <c r="N977" s="35">
        <f>IF(F977="","",
MAX(0,
_xlfn.XLOOKUP(F977,purchase!F:F,purchase!N:N,"")
-
SUMIFS(L:L,F:F,F977)))</f>
        <v/>
      </c>
      <c r="O977" s="35">
        <f>IF(OR(L977="",M977=""),"",L977-M977)</f>
        <v/>
      </c>
      <c r="P977" s="89">
        <f>_xlfn.SINGLE(IF(F977="","",_xlfn.XLOOKUP(F977,purchase!F:F,purchase!O:O,"")))</f>
        <v/>
      </c>
      <c r="Q977" s="83">
        <f>IF(OR(L977="",M977=""),"",M977/L977)</f>
        <v/>
      </c>
      <c r="R977" s="91">
        <f>IF(OR(P977="",Q977=""),"",Q977-P977)</f>
        <v/>
      </c>
    </row>
    <row r="978">
      <c r="A978" s="25" t="n">
        <v>974</v>
      </c>
      <c r="B978" s="26">
        <f>IF(OR(C978="",F978=""),"",
"PRD-" &amp;
TEXT(DAY(C978),"00") &amp;
CHOOSE(MONTH(C978),"A","B","C","D","E","F","G","H","I","J","K","L") &amp;
TEXT(YEAR(C978),"00") &amp;
"-" &amp;
RIGHT(F978,4))</f>
        <v/>
      </c>
      <c r="C978" s="27" t="n"/>
      <c r="D978" s="26">
        <f>IF(F978="","",_xlfn.XLOOKUP(F978,purchase!F:F,purchase!B:B,""))</f>
        <v/>
      </c>
      <c r="E978" s="26">
        <f>IF(F978="","",_xlfn.XLOOKUP(F978,purchase!F:F,purchase!C:C,""))</f>
        <v/>
      </c>
      <c r="F978" s="4" t="n"/>
      <c r="G978" s="10">
        <f>IF(H978="NRFC","Natural Rubber Field Coagulam","")</f>
        <v/>
      </c>
      <c r="H978" s="10">
        <f>IF(F978="","",_xlfn.XLOOKUP(F978,purchase!F:F,purchase!E:E,""))</f>
        <v/>
      </c>
      <c r="I978" s="10">
        <f>IF(J978="ISNR20","Natural Rubber-TSNR (ISNR-20)","")</f>
        <v/>
      </c>
      <c r="J978" s="10">
        <f>IF(H978="NRFC","ISNR20","")</f>
        <v/>
      </c>
      <c r="K978" s="35">
        <f>_xlfn.SINGLE(IF(F978="","",_xlfn.XLOOKUP(F978,purchase!F:F,purchase!N:N,"")))</f>
        <v/>
      </c>
      <c r="L978" s="4" t="n"/>
      <c r="M978" s="86" t="n"/>
      <c r="N978" s="35">
        <f>IF(F978="","",
MAX(0,
_xlfn.XLOOKUP(F978,purchase!F:F,purchase!N:N,"")
-
SUMIFS(L:L,F:F,F978)))</f>
        <v/>
      </c>
      <c r="O978" s="35">
        <f>IF(OR(L978="",M978=""),"",L978-M978)</f>
        <v/>
      </c>
      <c r="P978" s="89">
        <f>_xlfn.SINGLE(IF(F978="","",_xlfn.XLOOKUP(F978,purchase!F:F,purchase!O:O,"")))</f>
        <v/>
      </c>
      <c r="Q978" s="83">
        <f>IF(OR(L978="",M978=""),"",M978/L978)</f>
        <v/>
      </c>
      <c r="R978" s="91">
        <f>IF(OR(P978="",Q978=""),"",Q978-P978)</f>
        <v/>
      </c>
    </row>
    <row r="979">
      <c r="A979" s="25" t="n">
        <v>975</v>
      </c>
      <c r="B979" s="26">
        <f>IF(OR(C979="",F979=""),"",
"PRD-" &amp;
TEXT(DAY(C979),"00") &amp;
CHOOSE(MONTH(C979),"A","B","C","D","E","F","G","H","I","J","K","L") &amp;
TEXT(YEAR(C979),"00") &amp;
"-" &amp;
RIGHT(F979,4))</f>
        <v/>
      </c>
      <c r="C979" s="27" t="n"/>
      <c r="D979" s="26">
        <f>IF(F979="","",_xlfn.XLOOKUP(F979,purchase!F:F,purchase!B:B,""))</f>
        <v/>
      </c>
      <c r="E979" s="26">
        <f>IF(F979="","",_xlfn.XLOOKUP(F979,purchase!F:F,purchase!C:C,""))</f>
        <v/>
      </c>
      <c r="F979" s="4" t="n"/>
      <c r="G979" s="10">
        <f>IF(H979="NRFC","Natural Rubber Field Coagulam","")</f>
        <v/>
      </c>
      <c r="H979" s="10">
        <f>IF(F979="","",_xlfn.XLOOKUP(F979,purchase!F:F,purchase!E:E,""))</f>
        <v/>
      </c>
      <c r="I979" s="10">
        <f>IF(J979="ISNR20","Natural Rubber-TSNR (ISNR-20)","")</f>
        <v/>
      </c>
      <c r="J979" s="10">
        <f>IF(H979="NRFC","ISNR20","")</f>
        <v/>
      </c>
      <c r="K979" s="35">
        <f>_xlfn.SINGLE(IF(F979="","",_xlfn.XLOOKUP(F979,purchase!F:F,purchase!N:N,"")))</f>
        <v/>
      </c>
      <c r="L979" s="4" t="n"/>
      <c r="M979" s="86" t="n"/>
      <c r="N979" s="35">
        <f>IF(F979="","",
MAX(0,
_xlfn.XLOOKUP(F979,purchase!F:F,purchase!N:N,"")
-
SUMIFS(L:L,F:F,F979)))</f>
        <v/>
      </c>
      <c r="O979" s="35">
        <f>IF(OR(L979="",M979=""),"",L979-M979)</f>
        <v/>
      </c>
      <c r="P979" s="89">
        <f>_xlfn.SINGLE(IF(F979="","",_xlfn.XLOOKUP(F979,purchase!F:F,purchase!O:O,"")))</f>
        <v/>
      </c>
      <c r="Q979" s="83">
        <f>IF(OR(L979="",M979=""),"",M979/L979)</f>
        <v/>
      </c>
      <c r="R979" s="91">
        <f>IF(OR(P979="",Q979=""),"",Q979-P979)</f>
        <v/>
      </c>
    </row>
    <row r="980">
      <c r="A980" s="25" t="n">
        <v>976</v>
      </c>
      <c r="B980" s="26">
        <f>IF(OR(C980="",F980=""),"",
"PRD-" &amp;
TEXT(DAY(C980),"00") &amp;
CHOOSE(MONTH(C980),"A","B","C","D","E","F","G","H","I","J","K","L") &amp;
TEXT(YEAR(C980),"00") &amp;
"-" &amp;
RIGHT(F980,4))</f>
        <v/>
      </c>
      <c r="C980" s="27" t="n"/>
      <c r="D980" s="26">
        <f>IF(F980="","",_xlfn.XLOOKUP(F980,purchase!F:F,purchase!B:B,""))</f>
        <v/>
      </c>
      <c r="E980" s="26">
        <f>IF(F980="","",_xlfn.XLOOKUP(F980,purchase!F:F,purchase!C:C,""))</f>
        <v/>
      </c>
      <c r="F980" s="4" t="n"/>
      <c r="G980" s="10">
        <f>IF(H980="NRFC","Natural Rubber Field Coagulam","")</f>
        <v/>
      </c>
      <c r="H980" s="10">
        <f>IF(F980="","",_xlfn.XLOOKUP(F980,purchase!F:F,purchase!E:E,""))</f>
        <v/>
      </c>
      <c r="I980" s="10">
        <f>IF(J980="ISNR20","Natural Rubber-TSNR (ISNR-20)","")</f>
        <v/>
      </c>
      <c r="J980" s="10">
        <f>IF(H980="NRFC","ISNR20","")</f>
        <v/>
      </c>
      <c r="K980" s="35">
        <f>_xlfn.SINGLE(IF(F980="","",_xlfn.XLOOKUP(F980,purchase!F:F,purchase!N:N,"")))</f>
        <v/>
      </c>
      <c r="L980" s="4" t="n"/>
      <c r="M980" s="86" t="n"/>
      <c r="N980" s="35">
        <f>IF(F980="","",
MAX(0,
_xlfn.XLOOKUP(F980,purchase!F:F,purchase!N:N,"")
-
SUMIFS(L:L,F:F,F980)))</f>
        <v/>
      </c>
      <c r="O980" s="35">
        <f>IF(OR(L980="",M980=""),"",L980-M980)</f>
        <v/>
      </c>
      <c r="P980" s="89">
        <f>_xlfn.SINGLE(IF(F980="","",_xlfn.XLOOKUP(F980,purchase!F:F,purchase!O:O,"")))</f>
        <v/>
      </c>
      <c r="Q980" s="83">
        <f>IF(OR(L980="",M980=""),"",M980/L980)</f>
        <v/>
      </c>
      <c r="R980" s="91">
        <f>IF(OR(P980="",Q980=""),"",Q980-P980)</f>
        <v/>
      </c>
    </row>
    <row r="981">
      <c r="A981" s="25" t="n">
        <v>977</v>
      </c>
      <c r="B981" s="26">
        <f>IF(OR(C981="",F981=""),"",
"PRD-" &amp;
TEXT(DAY(C981),"00") &amp;
CHOOSE(MONTH(C981),"A","B","C","D","E","F","G","H","I","J","K","L") &amp;
TEXT(YEAR(C981),"00") &amp;
"-" &amp;
RIGHT(F981,4))</f>
        <v/>
      </c>
      <c r="C981" s="27" t="n"/>
      <c r="D981" s="26">
        <f>IF(F981="","",_xlfn.XLOOKUP(F981,purchase!F:F,purchase!B:B,""))</f>
        <v/>
      </c>
      <c r="E981" s="26">
        <f>IF(F981="","",_xlfn.XLOOKUP(F981,purchase!F:F,purchase!C:C,""))</f>
        <v/>
      </c>
      <c r="F981" s="4" t="n"/>
      <c r="G981" s="10">
        <f>IF(H981="NRFC","Natural Rubber Field Coagulam","")</f>
        <v/>
      </c>
      <c r="H981" s="10">
        <f>IF(F981="","",_xlfn.XLOOKUP(F981,purchase!F:F,purchase!E:E,""))</f>
        <v/>
      </c>
      <c r="I981" s="10">
        <f>IF(J981="ISNR20","Natural Rubber-TSNR (ISNR-20)","")</f>
        <v/>
      </c>
      <c r="J981" s="10">
        <f>IF(H981="NRFC","ISNR20","")</f>
        <v/>
      </c>
      <c r="K981" s="35">
        <f>_xlfn.SINGLE(IF(F981="","",_xlfn.XLOOKUP(F981,purchase!F:F,purchase!N:N,"")))</f>
        <v/>
      </c>
      <c r="L981" s="4" t="n"/>
      <c r="M981" s="86" t="n"/>
      <c r="N981" s="35">
        <f>IF(F981="","",
MAX(0,
_xlfn.XLOOKUP(F981,purchase!F:F,purchase!N:N,"")
-
SUMIFS(L:L,F:F,F981)))</f>
        <v/>
      </c>
      <c r="O981" s="35">
        <f>IF(OR(L981="",M981=""),"",L981-M981)</f>
        <v/>
      </c>
      <c r="P981" s="89">
        <f>_xlfn.SINGLE(IF(F981="","",_xlfn.XLOOKUP(F981,purchase!F:F,purchase!O:O,"")))</f>
        <v/>
      </c>
      <c r="Q981" s="83">
        <f>IF(OR(L981="",M981=""),"",M981/L981)</f>
        <v/>
      </c>
      <c r="R981" s="91">
        <f>IF(OR(P981="",Q981=""),"",Q981-P981)</f>
        <v/>
      </c>
    </row>
    <row r="982">
      <c r="A982" s="25" t="n">
        <v>978</v>
      </c>
      <c r="B982" s="26">
        <f>IF(OR(C982="",F982=""),"",
"PRD-" &amp;
TEXT(DAY(C982),"00") &amp;
CHOOSE(MONTH(C982),"A","B","C","D","E","F","G","H","I","J","K","L") &amp;
TEXT(YEAR(C982),"00") &amp;
"-" &amp;
RIGHT(F982,4))</f>
        <v/>
      </c>
      <c r="C982" s="27" t="n"/>
      <c r="D982" s="26">
        <f>IF(F982="","",_xlfn.XLOOKUP(F982,purchase!F:F,purchase!B:B,""))</f>
        <v/>
      </c>
      <c r="E982" s="26">
        <f>IF(F982="","",_xlfn.XLOOKUP(F982,purchase!F:F,purchase!C:C,""))</f>
        <v/>
      </c>
      <c r="F982" s="4" t="n"/>
      <c r="G982" s="10">
        <f>IF(H982="NRFC","Natural Rubber Field Coagulam","")</f>
        <v/>
      </c>
      <c r="H982" s="10">
        <f>IF(F982="","",_xlfn.XLOOKUP(F982,purchase!F:F,purchase!E:E,""))</f>
        <v/>
      </c>
      <c r="I982" s="10">
        <f>IF(J982="ISNR20","Natural Rubber-TSNR (ISNR-20)","")</f>
        <v/>
      </c>
      <c r="J982" s="10">
        <f>IF(H982="NRFC","ISNR20","")</f>
        <v/>
      </c>
      <c r="K982" s="35">
        <f>_xlfn.SINGLE(IF(F982="","",_xlfn.XLOOKUP(F982,purchase!F:F,purchase!N:N,"")))</f>
        <v/>
      </c>
      <c r="L982" s="4" t="n"/>
      <c r="M982" s="86" t="n"/>
      <c r="N982" s="35">
        <f>IF(F982="","",
MAX(0,
_xlfn.XLOOKUP(F982,purchase!F:F,purchase!N:N,"")
-
SUMIFS(L:L,F:F,F982)))</f>
        <v/>
      </c>
      <c r="O982" s="35">
        <f>IF(OR(L982="",M982=""),"",L982-M982)</f>
        <v/>
      </c>
      <c r="P982" s="89">
        <f>_xlfn.SINGLE(IF(F982="","",_xlfn.XLOOKUP(F982,purchase!F:F,purchase!O:O,"")))</f>
        <v/>
      </c>
      <c r="Q982" s="83">
        <f>IF(OR(L982="",M982=""),"",M982/L982)</f>
        <v/>
      </c>
      <c r="R982" s="91">
        <f>IF(OR(P982="",Q982=""),"",Q982-P982)</f>
        <v/>
      </c>
    </row>
    <row r="983">
      <c r="A983" s="25" t="n">
        <v>979</v>
      </c>
      <c r="B983" s="26">
        <f>IF(OR(C983="",F983=""),"",
"PRD-" &amp;
TEXT(DAY(C983),"00") &amp;
CHOOSE(MONTH(C983),"A","B","C","D","E","F","G","H","I","J","K","L") &amp;
TEXT(YEAR(C983),"00") &amp;
"-" &amp;
RIGHT(F983,4))</f>
        <v/>
      </c>
      <c r="C983" s="27" t="n"/>
      <c r="D983" s="26">
        <f>IF(F983="","",_xlfn.XLOOKUP(F983,purchase!F:F,purchase!B:B,""))</f>
        <v/>
      </c>
      <c r="E983" s="26">
        <f>IF(F983="","",_xlfn.XLOOKUP(F983,purchase!F:F,purchase!C:C,""))</f>
        <v/>
      </c>
      <c r="F983" s="4" t="n"/>
      <c r="G983" s="10">
        <f>IF(H983="NRFC","Natural Rubber Field Coagulam","")</f>
        <v/>
      </c>
      <c r="H983" s="10">
        <f>IF(F983="","",_xlfn.XLOOKUP(F983,purchase!F:F,purchase!E:E,""))</f>
        <v/>
      </c>
      <c r="I983" s="10">
        <f>IF(J983="ISNR20","Natural Rubber-TSNR (ISNR-20)","")</f>
        <v/>
      </c>
      <c r="J983" s="10">
        <f>IF(H983="NRFC","ISNR20","")</f>
        <v/>
      </c>
      <c r="K983" s="35">
        <f>_xlfn.SINGLE(IF(F983="","",_xlfn.XLOOKUP(F983,purchase!F:F,purchase!N:N,"")))</f>
        <v/>
      </c>
      <c r="L983" s="4" t="n"/>
      <c r="M983" s="86" t="n"/>
      <c r="N983" s="35">
        <f>IF(F983="","",
MAX(0,
_xlfn.XLOOKUP(F983,purchase!F:F,purchase!N:N,"")
-
SUMIFS(L:L,F:F,F983)))</f>
        <v/>
      </c>
      <c r="O983" s="35">
        <f>IF(OR(L983="",M983=""),"",L983-M983)</f>
        <v/>
      </c>
      <c r="P983" s="89">
        <f>_xlfn.SINGLE(IF(F983="","",_xlfn.XLOOKUP(F983,purchase!F:F,purchase!O:O,"")))</f>
        <v/>
      </c>
      <c r="Q983" s="83">
        <f>IF(OR(L983="",M983=""),"",M983/L983)</f>
        <v/>
      </c>
      <c r="R983" s="91">
        <f>IF(OR(P983="",Q983=""),"",Q983-P983)</f>
        <v/>
      </c>
    </row>
    <row r="984">
      <c r="A984" s="25" t="n">
        <v>980</v>
      </c>
      <c r="B984" s="26">
        <f>IF(OR(C984="",F984=""),"",
"PRD-" &amp;
TEXT(DAY(C984),"00") &amp;
CHOOSE(MONTH(C984),"A","B","C","D","E","F","G","H","I","J","K","L") &amp;
TEXT(YEAR(C984),"00") &amp;
"-" &amp;
RIGHT(F984,4))</f>
        <v/>
      </c>
      <c r="C984" s="27" t="n"/>
      <c r="D984" s="26">
        <f>IF(F984="","",_xlfn.XLOOKUP(F984,purchase!F:F,purchase!B:B,""))</f>
        <v/>
      </c>
      <c r="E984" s="26">
        <f>IF(F984="","",_xlfn.XLOOKUP(F984,purchase!F:F,purchase!C:C,""))</f>
        <v/>
      </c>
      <c r="F984" s="4" t="n"/>
      <c r="G984" s="10">
        <f>IF(H984="NRFC","Natural Rubber Field Coagulam","")</f>
        <v/>
      </c>
      <c r="H984" s="10">
        <f>IF(F984="","",_xlfn.XLOOKUP(F984,purchase!F:F,purchase!E:E,""))</f>
        <v/>
      </c>
      <c r="I984" s="10">
        <f>IF(J984="ISNR20","Natural Rubber-TSNR (ISNR-20)","")</f>
        <v/>
      </c>
      <c r="J984" s="10">
        <f>IF(H984="NRFC","ISNR20","")</f>
        <v/>
      </c>
      <c r="K984" s="35">
        <f>_xlfn.SINGLE(IF(F984="","",_xlfn.XLOOKUP(F984,purchase!F:F,purchase!N:N,"")))</f>
        <v/>
      </c>
      <c r="L984" s="4" t="n"/>
      <c r="M984" s="86" t="n"/>
      <c r="N984" s="35">
        <f>IF(F984="","",
MAX(0,
_xlfn.XLOOKUP(F984,purchase!F:F,purchase!N:N,"")
-
SUMIFS(L:L,F:F,F984)))</f>
        <v/>
      </c>
      <c r="O984" s="35">
        <f>IF(OR(L984="",M984=""),"",L984-M984)</f>
        <v/>
      </c>
      <c r="P984" s="89">
        <f>_xlfn.SINGLE(IF(F984="","",_xlfn.XLOOKUP(F984,purchase!F:F,purchase!O:O,"")))</f>
        <v/>
      </c>
      <c r="Q984" s="83">
        <f>IF(OR(L984="",M984=""),"",M984/L984)</f>
        <v/>
      </c>
      <c r="R984" s="91">
        <f>IF(OR(P984="",Q984=""),"",Q984-P984)</f>
        <v/>
      </c>
    </row>
    <row r="985">
      <c r="A985" s="25" t="n">
        <v>981</v>
      </c>
      <c r="B985" s="26">
        <f>IF(OR(C985="",F985=""),"",
"PRD-" &amp;
TEXT(DAY(C985),"00") &amp;
CHOOSE(MONTH(C985),"A","B","C","D","E","F","G","H","I","J","K","L") &amp;
TEXT(YEAR(C985),"00") &amp;
"-" &amp;
RIGHT(F985,4))</f>
        <v/>
      </c>
      <c r="C985" s="27" t="n"/>
      <c r="D985" s="26">
        <f>IF(F985="","",_xlfn.XLOOKUP(F985,purchase!F:F,purchase!B:B,""))</f>
        <v/>
      </c>
      <c r="E985" s="26">
        <f>IF(F985="","",_xlfn.XLOOKUP(F985,purchase!F:F,purchase!C:C,""))</f>
        <v/>
      </c>
      <c r="F985" s="4" t="n"/>
      <c r="G985" s="10">
        <f>IF(H985="NRFC","Natural Rubber Field Coagulam","")</f>
        <v/>
      </c>
      <c r="H985" s="10">
        <f>IF(F985="","",_xlfn.XLOOKUP(F985,purchase!F:F,purchase!E:E,""))</f>
        <v/>
      </c>
      <c r="I985" s="10">
        <f>IF(J985="ISNR20","Natural Rubber-TSNR (ISNR-20)","")</f>
        <v/>
      </c>
      <c r="J985" s="10">
        <f>IF(H985="NRFC","ISNR20","")</f>
        <v/>
      </c>
      <c r="K985" s="35">
        <f>_xlfn.SINGLE(IF(F985="","",_xlfn.XLOOKUP(F985,purchase!F:F,purchase!N:N,"")))</f>
        <v/>
      </c>
      <c r="L985" s="4" t="n"/>
      <c r="M985" s="86" t="n"/>
      <c r="N985" s="35">
        <f>IF(F985="","",
MAX(0,
_xlfn.XLOOKUP(F985,purchase!F:F,purchase!N:N,"")
-
SUMIFS(L:L,F:F,F985)))</f>
        <v/>
      </c>
      <c r="O985" s="35">
        <f>IF(OR(L985="",M985=""),"",L985-M985)</f>
        <v/>
      </c>
      <c r="P985" s="89">
        <f>_xlfn.SINGLE(IF(F985="","",_xlfn.XLOOKUP(F985,purchase!F:F,purchase!O:O,"")))</f>
        <v/>
      </c>
      <c r="Q985" s="83">
        <f>IF(OR(L985="",M985=""),"",M985/L985)</f>
        <v/>
      </c>
      <c r="R985" s="91">
        <f>IF(OR(P985="",Q985=""),"",Q985-P985)</f>
        <v/>
      </c>
    </row>
    <row r="986">
      <c r="A986" s="25" t="n">
        <v>982</v>
      </c>
      <c r="B986" s="26">
        <f>IF(OR(C986="",F986=""),"",
"PRD-" &amp;
TEXT(DAY(C986),"00") &amp;
CHOOSE(MONTH(C986),"A","B","C","D","E","F","G","H","I","J","K","L") &amp;
TEXT(YEAR(C986),"00") &amp;
"-" &amp;
RIGHT(F986,4))</f>
        <v/>
      </c>
      <c r="C986" s="27" t="n"/>
      <c r="D986" s="26">
        <f>IF(F986="","",_xlfn.XLOOKUP(F986,purchase!F:F,purchase!B:B,""))</f>
        <v/>
      </c>
      <c r="E986" s="26">
        <f>IF(F986="","",_xlfn.XLOOKUP(F986,purchase!F:F,purchase!C:C,""))</f>
        <v/>
      </c>
      <c r="F986" s="4" t="n"/>
      <c r="G986" s="10">
        <f>IF(H986="NRFC","Natural Rubber Field Coagulam","")</f>
        <v/>
      </c>
      <c r="H986" s="10">
        <f>IF(F986="","",_xlfn.XLOOKUP(F986,purchase!F:F,purchase!E:E,""))</f>
        <v/>
      </c>
      <c r="I986" s="10">
        <f>IF(J986="ISNR20","Natural Rubber-TSNR (ISNR-20)","")</f>
        <v/>
      </c>
      <c r="J986" s="10">
        <f>IF(H986="NRFC","ISNR20","")</f>
        <v/>
      </c>
      <c r="K986" s="35">
        <f>_xlfn.SINGLE(IF(F986="","",_xlfn.XLOOKUP(F986,purchase!F:F,purchase!N:N,"")))</f>
        <v/>
      </c>
      <c r="L986" s="4" t="n"/>
      <c r="M986" s="86" t="n"/>
      <c r="N986" s="35">
        <f>IF(F986="","",
MAX(0,
_xlfn.XLOOKUP(F986,purchase!F:F,purchase!N:N,"")
-
SUMIFS(L:L,F:F,F986)))</f>
        <v/>
      </c>
      <c r="O986" s="35">
        <f>IF(OR(L986="",M986=""),"",L986-M986)</f>
        <v/>
      </c>
      <c r="P986" s="89">
        <f>_xlfn.SINGLE(IF(F986="","",_xlfn.XLOOKUP(F986,purchase!F:F,purchase!O:O,"")))</f>
        <v/>
      </c>
      <c r="Q986" s="83">
        <f>IF(OR(L986="",M986=""),"",M986/L986)</f>
        <v/>
      </c>
      <c r="R986" s="91">
        <f>IF(OR(P986="",Q986=""),"",Q986-P986)</f>
        <v/>
      </c>
    </row>
    <row r="987">
      <c r="A987" s="25" t="n">
        <v>983</v>
      </c>
      <c r="B987" s="26">
        <f>IF(OR(C987="",F987=""),"",
"PRD-" &amp;
TEXT(DAY(C987),"00") &amp;
CHOOSE(MONTH(C987),"A","B","C","D","E","F","G","H","I","J","K","L") &amp;
TEXT(YEAR(C987),"00") &amp;
"-" &amp;
RIGHT(F987,4))</f>
        <v/>
      </c>
      <c r="C987" s="27" t="n"/>
      <c r="D987" s="26">
        <f>IF(F987="","",_xlfn.XLOOKUP(F987,purchase!F:F,purchase!B:B,""))</f>
        <v/>
      </c>
      <c r="E987" s="26">
        <f>IF(F987="","",_xlfn.XLOOKUP(F987,purchase!F:F,purchase!C:C,""))</f>
        <v/>
      </c>
      <c r="F987" s="4" t="n"/>
      <c r="G987" s="10">
        <f>IF(H987="NRFC","Natural Rubber Field Coagulam","")</f>
        <v/>
      </c>
      <c r="H987" s="10">
        <f>IF(F987="","",_xlfn.XLOOKUP(F987,purchase!F:F,purchase!E:E,""))</f>
        <v/>
      </c>
      <c r="I987" s="10">
        <f>IF(J987="ISNR20","Natural Rubber-TSNR (ISNR-20)","")</f>
        <v/>
      </c>
      <c r="J987" s="10">
        <f>IF(H987="NRFC","ISNR20","")</f>
        <v/>
      </c>
      <c r="K987" s="35">
        <f>_xlfn.SINGLE(IF(F987="","",_xlfn.XLOOKUP(F987,purchase!F:F,purchase!N:N,"")))</f>
        <v/>
      </c>
      <c r="L987" s="4" t="n"/>
      <c r="M987" s="86" t="n"/>
      <c r="N987" s="35">
        <f>IF(F987="","",
MAX(0,
_xlfn.XLOOKUP(F987,purchase!F:F,purchase!N:N,"")
-
SUMIFS(L:L,F:F,F987)))</f>
        <v/>
      </c>
      <c r="O987" s="35">
        <f>IF(OR(L987="",M987=""),"",L987-M987)</f>
        <v/>
      </c>
      <c r="P987" s="89">
        <f>_xlfn.SINGLE(IF(F987="","",_xlfn.XLOOKUP(F987,purchase!F:F,purchase!O:O,"")))</f>
        <v/>
      </c>
      <c r="Q987" s="83">
        <f>IF(OR(L987="",M987=""),"",M987/L987)</f>
        <v/>
      </c>
      <c r="R987" s="91">
        <f>IF(OR(P987="",Q987=""),"",Q987-P987)</f>
        <v/>
      </c>
    </row>
    <row r="988">
      <c r="A988" s="25" t="n">
        <v>984</v>
      </c>
      <c r="B988" s="26">
        <f>IF(OR(C988="",F988=""),"",
"PRD-" &amp;
TEXT(DAY(C988),"00") &amp;
CHOOSE(MONTH(C988),"A","B","C","D","E","F","G","H","I","J","K","L") &amp;
TEXT(YEAR(C988),"00") &amp;
"-" &amp;
RIGHT(F988,4))</f>
        <v/>
      </c>
      <c r="C988" s="27" t="n"/>
      <c r="D988" s="26">
        <f>IF(F988="","",_xlfn.XLOOKUP(F988,purchase!F:F,purchase!B:B,""))</f>
        <v/>
      </c>
      <c r="E988" s="26">
        <f>IF(F988="","",_xlfn.XLOOKUP(F988,purchase!F:F,purchase!C:C,""))</f>
        <v/>
      </c>
      <c r="F988" s="4" t="n"/>
      <c r="G988" s="10">
        <f>IF(H988="NRFC","Natural Rubber Field Coagulam","")</f>
        <v/>
      </c>
      <c r="H988" s="10">
        <f>IF(F988="","",_xlfn.XLOOKUP(F988,purchase!F:F,purchase!E:E,""))</f>
        <v/>
      </c>
      <c r="I988" s="10">
        <f>IF(J988="ISNR20","Natural Rubber-TSNR (ISNR-20)","")</f>
        <v/>
      </c>
      <c r="J988" s="10">
        <f>IF(H988="NRFC","ISNR20","")</f>
        <v/>
      </c>
      <c r="K988" s="35">
        <f>_xlfn.SINGLE(IF(F988="","",_xlfn.XLOOKUP(F988,purchase!F:F,purchase!N:N,"")))</f>
        <v/>
      </c>
      <c r="L988" s="4" t="n"/>
      <c r="M988" s="86" t="n"/>
      <c r="N988" s="35">
        <f>IF(F988="","",
MAX(0,
_xlfn.XLOOKUP(F988,purchase!F:F,purchase!N:N,"")
-
SUMIFS(L:L,F:F,F988)))</f>
        <v/>
      </c>
      <c r="O988" s="35">
        <f>IF(OR(L988="",M988=""),"",L988-M988)</f>
        <v/>
      </c>
      <c r="P988" s="89">
        <f>_xlfn.SINGLE(IF(F988="","",_xlfn.XLOOKUP(F988,purchase!F:F,purchase!O:O,"")))</f>
        <v/>
      </c>
      <c r="Q988" s="83">
        <f>IF(OR(L988="",M988=""),"",M988/L988)</f>
        <v/>
      </c>
      <c r="R988" s="91">
        <f>IF(OR(P988="",Q988=""),"",Q988-P988)</f>
        <v/>
      </c>
    </row>
    <row r="989">
      <c r="A989" s="25" t="n">
        <v>985</v>
      </c>
      <c r="B989" s="26">
        <f>IF(OR(C989="",F989=""),"",
"PRD-" &amp;
TEXT(DAY(C989),"00") &amp;
CHOOSE(MONTH(C989),"A","B","C","D","E","F","G","H","I","J","K","L") &amp;
TEXT(YEAR(C989),"00") &amp;
"-" &amp;
RIGHT(F989,4))</f>
        <v/>
      </c>
      <c r="C989" s="27" t="n"/>
      <c r="D989" s="26">
        <f>IF(F989="","",_xlfn.XLOOKUP(F989,purchase!F:F,purchase!B:B,""))</f>
        <v/>
      </c>
      <c r="E989" s="26">
        <f>IF(F989="","",_xlfn.XLOOKUP(F989,purchase!F:F,purchase!C:C,""))</f>
        <v/>
      </c>
      <c r="F989" s="4" t="n"/>
      <c r="G989" s="10">
        <f>IF(H989="NRFC","Natural Rubber Field Coagulam","")</f>
        <v/>
      </c>
      <c r="H989" s="10">
        <f>IF(F989="","",_xlfn.XLOOKUP(F989,purchase!F:F,purchase!E:E,""))</f>
        <v/>
      </c>
      <c r="I989" s="10">
        <f>IF(J989="ISNR20","Natural Rubber-TSNR (ISNR-20)","")</f>
        <v/>
      </c>
      <c r="J989" s="10">
        <f>IF(H989="NRFC","ISNR20","")</f>
        <v/>
      </c>
      <c r="K989" s="35">
        <f>_xlfn.SINGLE(IF(F989="","",_xlfn.XLOOKUP(F989,purchase!F:F,purchase!N:N,"")))</f>
        <v/>
      </c>
      <c r="L989" s="4" t="n"/>
      <c r="M989" s="86" t="n"/>
      <c r="N989" s="35">
        <f>IF(F989="","",
MAX(0,
_xlfn.XLOOKUP(F989,purchase!F:F,purchase!N:N,"")
-
SUMIFS(L:L,F:F,F989)))</f>
        <v/>
      </c>
      <c r="O989" s="35">
        <f>IF(OR(L989="",M989=""),"",L989-M989)</f>
        <v/>
      </c>
      <c r="P989" s="89">
        <f>_xlfn.SINGLE(IF(F989="","",_xlfn.XLOOKUP(F989,purchase!F:F,purchase!O:O,"")))</f>
        <v/>
      </c>
      <c r="Q989" s="83">
        <f>IF(OR(L989="",M989=""),"",M989/L989)</f>
        <v/>
      </c>
      <c r="R989" s="91">
        <f>IF(OR(P989="",Q989=""),"",Q989-P989)</f>
        <v/>
      </c>
    </row>
    <row r="990">
      <c r="A990" s="25" t="n">
        <v>986</v>
      </c>
      <c r="B990" s="26">
        <f>IF(OR(C990="",F990=""),"",
"PRD-" &amp;
TEXT(DAY(C990),"00") &amp;
CHOOSE(MONTH(C990),"A","B","C","D","E","F","G","H","I","J","K","L") &amp;
TEXT(YEAR(C990),"00") &amp;
"-" &amp;
RIGHT(F990,4))</f>
        <v/>
      </c>
      <c r="C990" s="27" t="n"/>
      <c r="D990" s="26">
        <f>IF(F990="","",_xlfn.XLOOKUP(F990,purchase!F:F,purchase!B:B,""))</f>
        <v/>
      </c>
      <c r="E990" s="26">
        <f>IF(F990="","",_xlfn.XLOOKUP(F990,purchase!F:F,purchase!C:C,""))</f>
        <v/>
      </c>
      <c r="F990" s="4" t="n"/>
      <c r="G990" s="10">
        <f>IF(H990="NRFC","Natural Rubber Field Coagulam","")</f>
        <v/>
      </c>
      <c r="H990" s="10">
        <f>IF(F990="","",_xlfn.XLOOKUP(F990,purchase!F:F,purchase!E:E,""))</f>
        <v/>
      </c>
      <c r="I990" s="10">
        <f>IF(J990="ISNR20","Natural Rubber-TSNR (ISNR-20)","")</f>
        <v/>
      </c>
      <c r="J990" s="10">
        <f>IF(H990="NRFC","ISNR20","")</f>
        <v/>
      </c>
      <c r="K990" s="35">
        <f>_xlfn.SINGLE(IF(F990="","",_xlfn.XLOOKUP(F990,purchase!F:F,purchase!N:N,"")))</f>
        <v/>
      </c>
      <c r="L990" s="4" t="n"/>
      <c r="M990" s="86" t="n"/>
      <c r="N990" s="35">
        <f>IF(F990="","",
MAX(0,
_xlfn.XLOOKUP(F990,purchase!F:F,purchase!N:N,"")
-
SUMIFS(L:L,F:F,F990)))</f>
        <v/>
      </c>
      <c r="O990" s="35">
        <f>IF(OR(L990="",M990=""),"",L990-M990)</f>
        <v/>
      </c>
      <c r="P990" s="89">
        <f>_xlfn.SINGLE(IF(F990="","",_xlfn.XLOOKUP(F990,purchase!F:F,purchase!O:O,"")))</f>
        <v/>
      </c>
      <c r="Q990" s="83">
        <f>IF(OR(L990="",M990=""),"",M990/L990)</f>
        <v/>
      </c>
      <c r="R990" s="91">
        <f>IF(OR(P990="",Q990=""),"",Q990-P990)</f>
        <v/>
      </c>
    </row>
    <row r="991">
      <c r="A991" s="25" t="n">
        <v>987</v>
      </c>
      <c r="B991" s="26">
        <f>IF(OR(C991="",F991=""),"",
"PRD-" &amp;
TEXT(DAY(C991),"00") &amp;
CHOOSE(MONTH(C991),"A","B","C","D","E","F","G","H","I","J","K","L") &amp;
TEXT(YEAR(C991),"00") &amp;
"-" &amp;
RIGHT(F991,4))</f>
        <v/>
      </c>
      <c r="C991" s="27" t="n"/>
      <c r="D991" s="26">
        <f>IF(F991="","",_xlfn.XLOOKUP(F991,purchase!F:F,purchase!B:B,""))</f>
        <v/>
      </c>
      <c r="E991" s="26">
        <f>IF(F991="","",_xlfn.XLOOKUP(F991,purchase!F:F,purchase!C:C,""))</f>
        <v/>
      </c>
      <c r="F991" s="4" t="n"/>
      <c r="G991" s="10">
        <f>IF(H991="NRFC","Natural Rubber Field Coagulam","")</f>
        <v/>
      </c>
      <c r="H991" s="10">
        <f>IF(F991="","",_xlfn.XLOOKUP(F991,purchase!F:F,purchase!E:E,""))</f>
        <v/>
      </c>
      <c r="I991" s="10">
        <f>IF(J991="ISNR20","Natural Rubber-TSNR (ISNR-20)","")</f>
        <v/>
      </c>
      <c r="J991" s="10">
        <f>IF(H991="NRFC","ISNR20","")</f>
        <v/>
      </c>
      <c r="K991" s="35">
        <f>_xlfn.SINGLE(IF(F991="","",_xlfn.XLOOKUP(F991,purchase!F:F,purchase!N:N,"")))</f>
        <v/>
      </c>
      <c r="L991" s="4" t="n"/>
      <c r="M991" s="86" t="n"/>
      <c r="N991" s="35">
        <f>IF(F991="","",
MAX(0,
_xlfn.XLOOKUP(F991,purchase!F:F,purchase!N:N,"")
-
SUMIFS(L:L,F:F,F991)))</f>
        <v/>
      </c>
      <c r="O991" s="35">
        <f>IF(OR(L991="",M991=""),"",L991-M991)</f>
        <v/>
      </c>
      <c r="P991" s="89">
        <f>_xlfn.SINGLE(IF(F991="","",_xlfn.XLOOKUP(F991,purchase!F:F,purchase!O:O,"")))</f>
        <v/>
      </c>
      <c r="Q991" s="83">
        <f>IF(OR(L991="",M991=""),"",M991/L991)</f>
        <v/>
      </c>
      <c r="R991" s="91">
        <f>IF(OR(P991="",Q991=""),"",Q991-P991)</f>
        <v/>
      </c>
    </row>
    <row r="992">
      <c r="A992" s="25" t="n">
        <v>988</v>
      </c>
      <c r="B992" s="26">
        <f>IF(OR(C992="",F992=""),"",
"PRD-" &amp;
TEXT(DAY(C992),"00") &amp;
CHOOSE(MONTH(C992),"A","B","C","D","E","F","G","H","I","J","K","L") &amp;
TEXT(YEAR(C992),"00") &amp;
"-" &amp;
RIGHT(F992,4))</f>
        <v/>
      </c>
      <c r="C992" s="27" t="n"/>
      <c r="D992" s="26">
        <f>IF(F992="","",_xlfn.XLOOKUP(F992,purchase!F:F,purchase!B:B,""))</f>
        <v/>
      </c>
      <c r="E992" s="26">
        <f>IF(F992="","",_xlfn.XLOOKUP(F992,purchase!F:F,purchase!C:C,""))</f>
        <v/>
      </c>
      <c r="F992" s="4" t="n"/>
      <c r="G992" s="10">
        <f>IF(H992="NRFC","Natural Rubber Field Coagulam","")</f>
        <v/>
      </c>
      <c r="H992" s="10">
        <f>IF(F992="","",_xlfn.XLOOKUP(F992,purchase!F:F,purchase!E:E,""))</f>
        <v/>
      </c>
      <c r="I992" s="10">
        <f>IF(J992="ISNR20","Natural Rubber-TSNR (ISNR-20)","")</f>
        <v/>
      </c>
      <c r="J992" s="10">
        <f>IF(H992="NRFC","ISNR20","")</f>
        <v/>
      </c>
      <c r="K992" s="35">
        <f>_xlfn.SINGLE(IF(F992="","",_xlfn.XLOOKUP(F992,purchase!F:F,purchase!N:N,"")))</f>
        <v/>
      </c>
      <c r="L992" s="4" t="n"/>
      <c r="M992" s="86" t="n"/>
      <c r="N992" s="35">
        <f>IF(F992="","",
MAX(0,
_xlfn.XLOOKUP(F992,purchase!F:F,purchase!N:N,"")
-
SUMIFS(L:L,F:F,F992)))</f>
        <v/>
      </c>
      <c r="O992" s="35">
        <f>IF(OR(L992="",M992=""),"",L992-M992)</f>
        <v/>
      </c>
      <c r="P992" s="89">
        <f>_xlfn.SINGLE(IF(F992="","",_xlfn.XLOOKUP(F992,purchase!F:F,purchase!O:O,"")))</f>
        <v/>
      </c>
      <c r="Q992" s="83">
        <f>IF(OR(L992="",M992=""),"",M992/L992)</f>
        <v/>
      </c>
      <c r="R992" s="91">
        <f>IF(OR(P992="",Q992=""),"",Q992-P992)</f>
        <v/>
      </c>
    </row>
    <row r="993">
      <c r="A993" s="25" t="n">
        <v>989</v>
      </c>
      <c r="B993" s="26">
        <f>IF(OR(C993="",F993=""),"",
"PRD-" &amp;
TEXT(DAY(C993),"00") &amp;
CHOOSE(MONTH(C993),"A","B","C","D","E","F","G","H","I","J","K","L") &amp;
TEXT(YEAR(C993),"00") &amp;
"-" &amp;
RIGHT(F993,4))</f>
        <v/>
      </c>
      <c r="C993" s="27" t="n"/>
      <c r="D993" s="26">
        <f>IF(F993="","",_xlfn.XLOOKUP(F993,purchase!F:F,purchase!B:B,""))</f>
        <v/>
      </c>
      <c r="E993" s="26">
        <f>IF(F993="","",_xlfn.XLOOKUP(F993,purchase!F:F,purchase!C:C,""))</f>
        <v/>
      </c>
      <c r="F993" s="4" t="n"/>
      <c r="G993" s="10">
        <f>IF(H993="NRFC","Natural Rubber Field Coagulam","")</f>
        <v/>
      </c>
      <c r="H993" s="10">
        <f>IF(F993="","",_xlfn.XLOOKUP(F993,purchase!F:F,purchase!E:E,""))</f>
        <v/>
      </c>
      <c r="I993" s="10">
        <f>IF(J993="ISNR20","Natural Rubber-TSNR (ISNR-20)","")</f>
        <v/>
      </c>
      <c r="J993" s="10">
        <f>IF(H993="NRFC","ISNR20","")</f>
        <v/>
      </c>
      <c r="K993" s="35">
        <f>_xlfn.SINGLE(IF(F993="","",_xlfn.XLOOKUP(F993,purchase!F:F,purchase!N:N,"")))</f>
        <v/>
      </c>
      <c r="L993" s="4" t="n"/>
      <c r="M993" s="86" t="n"/>
      <c r="N993" s="35">
        <f>IF(F993="","",
MAX(0,
_xlfn.XLOOKUP(F993,purchase!F:F,purchase!N:N,"")
-
SUMIFS(L:L,F:F,F993)))</f>
        <v/>
      </c>
      <c r="O993" s="35">
        <f>IF(OR(L993="",M993=""),"",L993-M993)</f>
        <v/>
      </c>
      <c r="P993" s="89">
        <f>_xlfn.SINGLE(IF(F993="","",_xlfn.XLOOKUP(F993,purchase!F:F,purchase!O:O,"")))</f>
        <v/>
      </c>
      <c r="Q993" s="83">
        <f>IF(OR(L993="",M993=""),"",M993/L993)</f>
        <v/>
      </c>
      <c r="R993" s="91">
        <f>IF(OR(P993="",Q993=""),"",Q993-P993)</f>
        <v/>
      </c>
    </row>
    <row r="994">
      <c r="A994" s="25" t="n">
        <v>990</v>
      </c>
      <c r="B994" s="26">
        <f>IF(OR(C994="",F994=""),"",
"PRD-" &amp;
TEXT(DAY(C994),"00") &amp;
CHOOSE(MONTH(C994),"A","B","C","D","E","F","G","H","I","J","K","L") &amp;
TEXT(YEAR(C994),"00") &amp;
"-" &amp;
RIGHT(F994,4))</f>
        <v/>
      </c>
      <c r="C994" s="27" t="n"/>
      <c r="D994" s="26">
        <f>IF(F994="","",_xlfn.XLOOKUP(F994,purchase!F:F,purchase!B:B,""))</f>
        <v/>
      </c>
      <c r="E994" s="26">
        <f>IF(F994="","",_xlfn.XLOOKUP(F994,purchase!F:F,purchase!C:C,""))</f>
        <v/>
      </c>
      <c r="F994" s="4" t="n"/>
      <c r="G994" s="10">
        <f>IF(H994="NRFC","Natural Rubber Field Coagulam","")</f>
        <v/>
      </c>
      <c r="H994" s="10">
        <f>IF(F994="","",_xlfn.XLOOKUP(F994,purchase!F:F,purchase!E:E,""))</f>
        <v/>
      </c>
      <c r="I994" s="10">
        <f>IF(J994="ISNR20","Natural Rubber-TSNR (ISNR-20)","")</f>
        <v/>
      </c>
      <c r="J994" s="10">
        <f>IF(H994="NRFC","ISNR20","")</f>
        <v/>
      </c>
      <c r="K994" s="35">
        <f>_xlfn.SINGLE(IF(F994="","",_xlfn.XLOOKUP(F994,purchase!F:F,purchase!N:N,"")))</f>
        <v/>
      </c>
      <c r="L994" s="4" t="n"/>
      <c r="M994" s="86" t="n"/>
      <c r="N994" s="35">
        <f>IF(F994="","",
MAX(0,
_xlfn.XLOOKUP(F994,purchase!F:F,purchase!N:N,"")
-
SUMIFS(L:L,F:F,F994)))</f>
        <v/>
      </c>
      <c r="O994" s="35">
        <f>IF(OR(L994="",M994=""),"",L994-M994)</f>
        <v/>
      </c>
      <c r="P994" s="89">
        <f>_xlfn.SINGLE(IF(F994="","",_xlfn.XLOOKUP(F994,purchase!F:F,purchase!O:O,"")))</f>
        <v/>
      </c>
      <c r="Q994" s="83">
        <f>IF(OR(L994="",M994=""),"",M994/L994)</f>
        <v/>
      </c>
      <c r="R994" s="91">
        <f>IF(OR(P994="",Q994=""),"",Q994-P994)</f>
        <v/>
      </c>
    </row>
    <row r="995">
      <c r="A995" s="25" t="n">
        <v>991</v>
      </c>
      <c r="B995" s="26">
        <f>IF(OR(C995="",F995=""),"",
"PRD-" &amp;
TEXT(DAY(C995),"00") &amp;
CHOOSE(MONTH(C995),"A","B","C","D","E","F","G","H","I","J","K","L") &amp;
TEXT(YEAR(C995),"00") &amp;
"-" &amp;
RIGHT(F995,4))</f>
        <v/>
      </c>
      <c r="C995" s="27" t="n"/>
      <c r="D995" s="26">
        <f>IF(F995="","",_xlfn.XLOOKUP(F995,purchase!F:F,purchase!B:B,""))</f>
        <v/>
      </c>
      <c r="E995" s="26">
        <f>IF(F995="","",_xlfn.XLOOKUP(F995,purchase!F:F,purchase!C:C,""))</f>
        <v/>
      </c>
      <c r="F995" s="4" t="n"/>
      <c r="G995" s="10">
        <f>IF(H995="NRFC","Natural Rubber Field Coagulam","")</f>
        <v/>
      </c>
      <c r="H995" s="10">
        <f>IF(F995="","",_xlfn.XLOOKUP(F995,purchase!F:F,purchase!E:E,""))</f>
        <v/>
      </c>
      <c r="I995" s="10">
        <f>IF(J995="ISNR20","Natural Rubber-TSNR (ISNR-20)","")</f>
        <v/>
      </c>
      <c r="J995" s="10">
        <f>IF(H995="NRFC","ISNR20","")</f>
        <v/>
      </c>
      <c r="K995" s="35">
        <f>_xlfn.SINGLE(IF(F995="","",_xlfn.XLOOKUP(F995,purchase!F:F,purchase!N:N,"")))</f>
        <v/>
      </c>
      <c r="L995" s="4" t="n"/>
      <c r="M995" s="86" t="n"/>
      <c r="N995" s="35">
        <f>IF(F995="","",
MAX(0,
_xlfn.XLOOKUP(F995,purchase!F:F,purchase!N:N,"")
-
SUMIFS(L:L,F:F,F995)))</f>
        <v/>
      </c>
      <c r="O995" s="35">
        <f>IF(OR(L995="",M995=""),"",L995-M995)</f>
        <v/>
      </c>
      <c r="P995" s="89">
        <f>_xlfn.SINGLE(IF(F995="","",_xlfn.XLOOKUP(F995,purchase!F:F,purchase!O:O,"")))</f>
        <v/>
      </c>
      <c r="Q995" s="83">
        <f>IF(OR(L995="",M995=""),"",M995/L995)</f>
        <v/>
      </c>
      <c r="R995" s="91">
        <f>IF(OR(P995="",Q995=""),"",Q995-P995)</f>
        <v/>
      </c>
    </row>
    <row r="996">
      <c r="A996" s="25" t="n">
        <v>992</v>
      </c>
      <c r="B996" s="26">
        <f>IF(OR(C996="",F996=""),"",
"PRD-" &amp;
TEXT(DAY(C996),"00") &amp;
CHOOSE(MONTH(C996),"A","B","C","D","E","F","G","H","I","J","K","L") &amp;
TEXT(YEAR(C996),"00") &amp;
"-" &amp;
RIGHT(F996,4))</f>
        <v/>
      </c>
      <c r="C996" s="27" t="n"/>
      <c r="D996" s="26">
        <f>IF(F996="","",_xlfn.XLOOKUP(F996,purchase!F:F,purchase!B:B,""))</f>
        <v/>
      </c>
      <c r="E996" s="26">
        <f>IF(F996="","",_xlfn.XLOOKUP(F996,purchase!F:F,purchase!C:C,""))</f>
        <v/>
      </c>
      <c r="F996" s="4" t="n"/>
      <c r="G996" s="10">
        <f>IF(H996="NRFC","Natural Rubber Field Coagulam","")</f>
        <v/>
      </c>
      <c r="H996" s="10">
        <f>IF(F996="","",_xlfn.XLOOKUP(F996,purchase!F:F,purchase!E:E,""))</f>
        <v/>
      </c>
      <c r="I996" s="10">
        <f>IF(J996="ISNR20","Natural Rubber-TSNR (ISNR-20)","")</f>
        <v/>
      </c>
      <c r="J996" s="10">
        <f>IF(H996="NRFC","ISNR20","")</f>
        <v/>
      </c>
      <c r="K996" s="35">
        <f>_xlfn.SINGLE(IF(F996="","",_xlfn.XLOOKUP(F996,purchase!F:F,purchase!N:N,"")))</f>
        <v/>
      </c>
      <c r="L996" s="4" t="n"/>
      <c r="M996" s="86" t="n"/>
      <c r="N996" s="35">
        <f>IF(F996="","",
MAX(0,
_xlfn.XLOOKUP(F996,purchase!F:F,purchase!N:N,"")
-
SUMIFS(L:L,F:F,F996)))</f>
        <v/>
      </c>
      <c r="O996" s="35">
        <f>IF(OR(L996="",M996=""),"",L996-M996)</f>
        <v/>
      </c>
      <c r="P996" s="89">
        <f>_xlfn.SINGLE(IF(F996="","",_xlfn.XLOOKUP(F996,purchase!F:F,purchase!O:O,"")))</f>
        <v/>
      </c>
      <c r="Q996" s="83">
        <f>IF(OR(L996="",M996=""),"",M996/L996)</f>
        <v/>
      </c>
      <c r="R996" s="91">
        <f>IF(OR(P996="",Q996=""),"",Q996-P996)</f>
        <v/>
      </c>
    </row>
    <row r="997">
      <c r="A997" s="25" t="n">
        <v>993</v>
      </c>
      <c r="B997" s="26">
        <f>IF(OR(C997="",F997=""),"",
"PRD-" &amp;
TEXT(DAY(C997),"00") &amp;
CHOOSE(MONTH(C997),"A","B","C","D","E","F","G","H","I","J","K","L") &amp;
TEXT(YEAR(C997),"00") &amp;
"-" &amp;
RIGHT(F997,4))</f>
        <v/>
      </c>
      <c r="C997" s="27" t="n"/>
      <c r="D997" s="26">
        <f>IF(F997="","",_xlfn.XLOOKUP(F997,purchase!F:F,purchase!B:B,""))</f>
        <v/>
      </c>
      <c r="E997" s="26">
        <f>IF(F997="","",_xlfn.XLOOKUP(F997,purchase!F:F,purchase!C:C,""))</f>
        <v/>
      </c>
      <c r="F997" s="4" t="n"/>
      <c r="G997" s="10">
        <f>IF(H997="NRFC","Natural Rubber Field Coagulam","")</f>
        <v/>
      </c>
      <c r="H997" s="10">
        <f>IF(F997="","",_xlfn.XLOOKUP(F997,purchase!F:F,purchase!E:E,""))</f>
        <v/>
      </c>
      <c r="I997" s="10">
        <f>IF(J997="ISNR20","Natural Rubber-TSNR (ISNR-20)","")</f>
        <v/>
      </c>
      <c r="J997" s="10">
        <f>IF(H997="NRFC","ISNR20","")</f>
        <v/>
      </c>
      <c r="K997" s="35">
        <f>_xlfn.SINGLE(IF(F997="","",_xlfn.XLOOKUP(F997,purchase!F:F,purchase!N:N,"")))</f>
        <v/>
      </c>
      <c r="L997" s="4" t="n"/>
      <c r="M997" s="86" t="n"/>
      <c r="N997" s="35">
        <f>IF(F997="","",
MAX(0,
_xlfn.XLOOKUP(F997,purchase!F:F,purchase!N:N,"")
-
SUMIFS(L:L,F:F,F997)))</f>
        <v/>
      </c>
      <c r="O997" s="35">
        <f>IF(OR(L997="",M997=""),"",L997-M997)</f>
        <v/>
      </c>
      <c r="P997" s="89">
        <f>_xlfn.SINGLE(IF(F997="","",_xlfn.XLOOKUP(F997,purchase!F:F,purchase!O:O,"")))</f>
        <v/>
      </c>
      <c r="Q997" s="83">
        <f>IF(OR(L997="",M997=""),"",M997/L997)</f>
        <v/>
      </c>
      <c r="R997" s="91">
        <f>IF(OR(P997="",Q997=""),"",Q997-P997)</f>
        <v/>
      </c>
    </row>
    <row r="998">
      <c r="A998" s="25" t="n">
        <v>994</v>
      </c>
      <c r="B998" s="26">
        <f>IF(OR(C998="",F998=""),"",
"PRD-" &amp;
TEXT(DAY(C998),"00") &amp;
CHOOSE(MONTH(C998),"A","B","C","D","E","F","G","H","I","J","K","L") &amp;
TEXT(YEAR(C998),"00") &amp;
"-" &amp;
RIGHT(F998,4))</f>
        <v/>
      </c>
      <c r="C998" s="27" t="n"/>
      <c r="D998" s="26">
        <f>IF(F998="","",_xlfn.XLOOKUP(F998,purchase!F:F,purchase!B:B,""))</f>
        <v/>
      </c>
      <c r="E998" s="26">
        <f>IF(F998="","",_xlfn.XLOOKUP(F998,purchase!F:F,purchase!C:C,""))</f>
        <v/>
      </c>
      <c r="F998" s="4" t="n"/>
      <c r="G998" s="10">
        <f>IF(H998="NRFC","Natural Rubber Field Coagulam","")</f>
        <v/>
      </c>
      <c r="H998" s="10">
        <f>IF(F998="","",_xlfn.XLOOKUP(F998,purchase!F:F,purchase!E:E,""))</f>
        <v/>
      </c>
      <c r="I998" s="10">
        <f>IF(J998="ISNR20","Natural Rubber-TSNR (ISNR-20)","")</f>
        <v/>
      </c>
      <c r="J998" s="10">
        <f>IF(H998="NRFC","ISNR20","")</f>
        <v/>
      </c>
      <c r="K998" s="35">
        <f>_xlfn.SINGLE(IF(F998="","",_xlfn.XLOOKUP(F998,purchase!F:F,purchase!N:N,"")))</f>
        <v/>
      </c>
      <c r="L998" s="4" t="n"/>
      <c r="M998" s="86" t="n"/>
      <c r="N998" s="35">
        <f>IF(F998="","",
MAX(0,
_xlfn.XLOOKUP(F998,purchase!F:F,purchase!N:N,"")
-
SUMIFS(L:L,F:F,F998)))</f>
        <v/>
      </c>
      <c r="O998" s="35">
        <f>IF(OR(L998="",M998=""),"",L998-M998)</f>
        <v/>
      </c>
      <c r="P998" s="89">
        <f>_xlfn.SINGLE(IF(F998="","",_xlfn.XLOOKUP(F998,purchase!F:F,purchase!O:O,"")))</f>
        <v/>
      </c>
      <c r="Q998" s="83">
        <f>IF(OR(L998="",M998=""),"",M998/L998)</f>
        <v/>
      </c>
      <c r="R998" s="91">
        <f>IF(OR(P998="",Q998=""),"",Q998-P998)</f>
        <v/>
      </c>
    </row>
    <row r="999">
      <c r="A999" s="25" t="n">
        <v>995</v>
      </c>
      <c r="B999" s="26">
        <f>IF(OR(C999="",F999=""),"",
"PRD-" &amp;
TEXT(DAY(C999),"00") &amp;
CHOOSE(MONTH(C999),"A","B","C","D","E","F","G","H","I","J","K","L") &amp;
TEXT(YEAR(C999),"00") &amp;
"-" &amp;
RIGHT(F999,4))</f>
        <v/>
      </c>
      <c r="C999" s="27" t="n"/>
      <c r="D999" s="26">
        <f>IF(F999="","",_xlfn.XLOOKUP(F999,purchase!F:F,purchase!B:B,""))</f>
        <v/>
      </c>
      <c r="E999" s="26">
        <f>IF(F999="","",_xlfn.XLOOKUP(F999,purchase!F:F,purchase!C:C,""))</f>
        <v/>
      </c>
      <c r="F999" s="4" t="n"/>
      <c r="G999" s="10">
        <f>IF(H999="NRFC","Natural Rubber Field Coagulam","")</f>
        <v/>
      </c>
      <c r="H999" s="10">
        <f>IF(F999="","",_xlfn.XLOOKUP(F999,purchase!F:F,purchase!E:E,""))</f>
        <v/>
      </c>
      <c r="I999" s="10">
        <f>IF(J999="ISNR20","Natural Rubber-TSNR (ISNR-20)","")</f>
        <v/>
      </c>
      <c r="J999" s="10">
        <f>IF(H999="NRFC","ISNR20","")</f>
        <v/>
      </c>
      <c r="K999" s="35">
        <f>_xlfn.SINGLE(IF(F999="","",_xlfn.XLOOKUP(F999,purchase!F:F,purchase!N:N,"")))</f>
        <v/>
      </c>
      <c r="L999" s="4" t="n"/>
      <c r="M999" s="86" t="n"/>
      <c r="N999" s="35">
        <f>IF(F999="","",
MAX(0,
_xlfn.XLOOKUP(F999,purchase!F:F,purchase!N:N,"")
-
SUMIFS(L:L,F:F,F999)))</f>
        <v/>
      </c>
      <c r="O999" s="35">
        <f>IF(OR(L999="",M999=""),"",L999-M999)</f>
        <v/>
      </c>
      <c r="P999" s="89">
        <f>_xlfn.SINGLE(IF(F999="","",_xlfn.XLOOKUP(F999,purchase!F:F,purchase!O:O,"")))</f>
        <v/>
      </c>
      <c r="Q999" s="83">
        <f>IF(OR(L999="",M999=""),"",M999/L999)</f>
        <v/>
      </c>
      <c r="R999" s="91">
        <f>IF(OR(P999="",Q999=""),"",Q999-P999)</f>
        <v/>
      </c>
    </row>
    <row r="1000">
      <c r="A1000" s="25" t="n">
        <v>996</v>
      </c>
      <c r="B1000" s="26">
        <f>IF(OR(C1000="",F1000=""),"",
"PRD-" &amp;
TEXT(DAY(C1000),"00") &amp;
CHOOSE(MONTH(C1000),"A","B","C","D","E","F","G","H","I","J","K","L") &amp;
TEXT(YEAR(C1000),"00") &amp;
"-" &amp;
RIGHT(F1000,4))</f>
        <v/>
      </c>
      <c r="C1000" s="27" t="n"/>
      <c r="D1000" s="26">
        <f>IF(F1000="","",_xlfn.XLOOKUP(F1000,purchase!F:F,purchase!B:B,""))</f>
        <v/>
      </c>
      <c r="E1000" s="26">
        <f>IF(F1000="","",_xlfn.XLOOKUP(F1000,purchase!F:F,purchase!C:C,""))</f>
        <v/>
      </c>
      <c r="F1000" s="4" t="n"/>
      <c r="G1000" s="10">
        <f>IF(H1000="NRFC","Natural Rubber Field Coagulam","")</f>
        <v/>
      </c>
      <c r="H1000" s="10">
        <f>IF(F1000="","",_xlfn.XLOOKUP(F1000,purchase!F:F,purchase!E:E,""))</f>
        <v/>
      </c>
      <c r="I1000" s="10">
        <f>IF(J1000="ISNR20","Natural Rubber-TSNR (ISNR-20)","")</f>
        <v/>
      </c>
      <c r="J1000" s="10">
        <f>IF(H1000="NRFC","ISNR20","")</f>
        <v/>
      </c>
      <c r="K1000" s="35">
        <f>_xlfn.SINGLE(IF(F1000="","",_xlfn.XLOOKUP(F1000,purchase!F:F,purchase!N:N,"")))</f>
        <v/>
      </c>
      <c r="L1000" s="4" t="n"/>
      <c r="M1000" s="86" t="n"/>
      <c r="N1000" s="35">
        <f>IF(F1000="","",
MAX(0,
_xlfn.XLOOKUP(F1000,purchase!F:F,purchase!N:N,"")
-
SUMIFS(L:L,F:F,F1000)))</f>
        <v/>
      </c>
      <c r="O1000" s="35">
        <f>IF(OR(L1000="",M1000=""),"",L1000-M1000)</f>
        <v/>
      </c>
      <c r="P1000" s="89">
        <f>_xlfn.SINGLE(IF(F1000="","",_xlfn.XLOOKUP(F1000,purchase!F:F,purchase!O:O,"")))</f>
        <v/>
      </c>
      <c r="Q1000" s="83">
        <f>IF(OR(L1000="",M1000=""),"",M1000/L1000)</f>
        <v/>
      </c>
      <c r="R1000" s="91">
        <f>IF(OR(P1000="",Q1000=""),"",Q1000-P1000)</f>
        <v/>
      </c>
    </row>
    <row r="1001">
      <c r="A1001" s="25" t="n">
        <v>997</v>
      </c>
      <c r="B1001" s="26">
        <f>IF(OR(C1001="",F1001=""),"",
"PRD-" &amp;
TEXT(DAY(C1001),"00") &amp;
CHOOSE(MONTH(C1001),"A","B","C","D","E","F","G","H","I","J","K","L") &amp;
TEXT(YEAR(C1001),"00") &amp;
"-" &amp;
RIGHT(F1001,4))</f>
        <v/>
      </c>
      <c r="C1001" s="27" t="n"/>
      <c r="D1001" s="26">
        <f>IF(F1001="","",_xlfn.XLOOKUP(F1001,purchase!F:F,purchase!B:B,""))</f>
        <v/>
      </c>
      <c r="E1001" s="26">
        <f>IF(F1001="","",_xlfn.XLOOKUP(F1001,purchase!F:F,purchase!C:C,""))</f>
        <v/>
      </c>
      <c r="F1001" s="4" t="n"/>
      <c r="G1001" s="10">
        <f>IF(H1001="NRFC","Natural Rubber Field Coagulam","")</f>
        <v/>
      </c>
      <c r="H1001" s="10">
        <f>IF(F1001="","",_xlfn.XLOOKUP(F1001,purchase!F:F,purchase!E:E,""))</f>
        <v/>
      </c>
      <c r="I1001" s="10">
        <f>IF(J1001="ISNR20","Natural Rubber-TSNR (ISNR-20)","")</f>
        <v/>
      </c>
      <c r="J1001" s="10">
        <f>IF(H1001="NRFC","ISNR20","")</f>
        <v/>
      </c>
      <c r="K1001" s="35">
        <f>_xlfn.SINGLE(IF(F1001="","",_xlfn.XLOOKUP(F1001,purchase!F:F,purchase!N:N,"")))</f>
        <v/>
      </c>
      <c r="L1001" s="4" t="n"/>
      <c r="M1001" s="86" t="n"/>
      <c r="N1001" s="35">
        <f>IF(F1001="","",
MAX(0,
_xlfn.XLOOKUP(F1001,purchase!F:F,purchase!N:N,"")
-
SUMIFS(L:L,F:F,F1001)))</f>
        <v/>
      </c>
      <c r="O1001" s="35">
        <f>IF(OR(L1001="",M1001=""),"",L1001-M1001)</f>
        <v/>
      </c>
      <c r="P1001" s="89">
        <f>_xlfn.SINGLE(IF(F1001="","",_xlfn.XLOOKUP(F1001,purchase!F:F,purchase!O:O,"")))</f>
        <v/>
      </c>
      <c r="Q1001" s="83">
        <f>IF(OR(L1001="",M1001=""),"",M1001/L1001)</f>
        <v/>
      </c>
      <c r="R1001" s="91">
        <f>IF(OR(P1001="",Q1001=""),"",Q1001-P1001)</f>
        <v/>
      </c>
    </row>
    <row r="1002">
      <c r="A1002" s="25" t="n">
        <v>998</v>
      </c>
      <c r="B1002" s="26">
        <f>IF(OR(C1002="",F1002=""),"",
"PRD-" &amp;
TEXT(DAY(C1002),"00") &amp;
CHOOSE(MONTH(C1002),"A","B","C","D","E","F","G","H","I","J","K","L") &amp;
TEXT(YEAR(C1002),"00") &amp;
"-" &amp;
RIGHT(F1002,4))</f>
        <v/>
      </c>
      <c r="C1002" s="27" t="n"/>
      <c r="D1002" s="26">
        <f>IF(F1002="","",_xlfn.XLOOKUP(F1002,purchase!F:F,purchase!B:B,""))</f>
        <v/>
      </c>
      <c r="E1002" s="26">
        <f>IF(F1002="","",_xlfn.XLOOKUP(F1002,purchase!F:F,purchase!C:C,""))</f>
        <v/>
      </c>
      <c r="F1002" s="4" t="n"/>
      <c r="G1002" s="10">
        <f>IF(H1002="NRFC","Natural Rubber Field Coagulam","")</f>
        <v/>
      </c>
      <c r="H1002" s="10">
        <f>IF(F1002="","",_xlfn.XLOOKUP(F1002,purchase!F:F,purchase!E:E,""))</f>
        <v/>
      </c>
      <c r="I1002" s="10">
        <f>IF(J1002="ISNR20","Natural Rubber-TSNR (ISNR-20)","")</f>
        <v/>
      </c>
      <c r="J1002" s="10">
        <f>IF(H1002="NRFC","ISNR20","")</f>
        <v/>
      </c>
      <c r="K1002" s="35">
        <f>_xlfn.SINGLE(IF(F1002="","",_xlfn.XLOOKUP(F1002,purchase!F:F,purchase!N:N,"")))</f>
        <v/>
      </c>
      <c r="L1002" s="4" t="n"/>
      <c r="M1002" s="86" t="n"/>
      <c r="N1002" s="35">
        <f>IF(F1002="","",
MAX(0,
_xlfn.XLOOKUP(F1002,purchase!F:F,purchase!N:N,"")
-
SUMIFS(L:L,F:F,F1002)))</f>
        <v/>
      </c>
      <c r="O1002" s="35">
        <f>IF(OR(L1002="",M1002=""),"",L1002-M1002)</f>
        <v/>
      </c>
      <c r="P1002" s="89">
        <f>_xlfn.SINGLE(IF(F1002="","",_xlfn.XLOOKUP(F1002,purchase!F:F,purchase!O:O,"")))</f>
        <v/>
      </c>
      <c r="Q1002" s="83">
        <f>IF(OR(L1002="",M1002=""),"",M1002/L1002)</f>
        <v/>
      </c>
      <c r="R1002" s="91">
        <f>IF(OR(P1002="",Q1002=""),"",Q1002-P1002)</f>
        <v/>
      </c>
    </row>
    <row r="1003">
      <c r="A1003" s="25" t="n">
        <v>999</v>
      </c>
      <c r="B1003" s="26">
        <f>IF(OR(C1003="",F1003=""),"",
"PRD-" &amp;
TEXT(DAY(C1003),"00") &amp;
CHOOSE(MONTH(C1003),"A","B","C","D","E","F","G","H","I","J","K","L") &amp;
TEXT(YEAR(C1003),"00") &amp;
"-" &amp;
RIGHT(F1003,4))</f>
        <v/>
      </c>
      <c r="C1003" s="27" t="n"/>
      <c r="D1003" s="26">
        <f>IF(F1003="","",_xlfn.XLOOKUP(F1003,purchase!F:F,purchase!B:B,""))</f>
        <v/>
      </c>
      <c r="E1003" s="26">
        <f>IF(F1003="","",_xlfn.XLOOKUP(F1003,purchase!F:F,purchase!C:C,""))</f>
        <v/>
      </c>
      <c r="F1003" s="4" t="n"/>
      <c r="G1003" s="10">
        <f>IF(H1003="NRFC","Natural Rubber Field Coagulam","")</f>
        <v/>
      </c>
      <c r="H1003" s="10">
        <f>IF(F1003="","",_xlfn.XLOOKUP(F1003,purchase!F:F,purchase!E:E,""))</f>
        <v/>
      </c>
      <c r="I1003" s="10">
        <f>IF(J1003="ISNR20","Natural Rubber-TSNR (ISNR-20)","")</f>
        <v/>
      </c>
      <c r="J1003" s="10">
        <f>IF(H1003="NRFC","ISNR20","")</f>
        <v/>
      </c>
      <c r="K1003" s="35">
        <f>_xlfn.SINGLE(IF(F1003="","",_xlfn.XLOOKUP(F1003,purchase!F:F,purchase!N:N,"")))</f>
        <v/>
      </c>
      <c r="L1003" s="4" t="n"/>
      <c r="M1003" s="86" t="n"/>
      <c r="N1003" s="35">
        <f>IF(F1003="","",
MAX(0,
_xlfn.XLOOKUP(F1003,purchase!F:F,purchase!N:N,"")
-
SUMIFS(L:L,F:F,F1003)))</f>
        <v/>
      </c>
      <c r="O1003" s="35">
        <f>IF(OR(L1003="",M1003=""),"",L1003-M1003)</f>
        <v/>
      </c>
      <c r="P1003" s="89">
        <f>_xlfn.SINGLE(IF(F1003="","",_xlfn.XLOOKUP(F1003,purchase!F:F,purchase!O:O,"")))</f>
        <v/>
      </c>
      <c r="Q1003" s="83">
        <f>IF(OR(L1003="",M1003=""),"",M1003/L1003)</f>
        <v/>
      </c>
      <c r="R1003" s="91">
        <f>IF(OR(P1003="",Q1003=""),"",Q1003-P1003)</f>
        <v/>
      </c>
    </row>
    <row r="1004">
      <c r="A1004" s="25" t="n">
        <v>1000</v>
      </c>
      <c r="B1004" s="26">
        <f>IF(OR(C1004="",F1004=""),"",
"PRD-" &amp;
TEXT(DAY(C1004),"00") &amp;
CHOOSE(MONTH(C1004),"A","B","C","D","E","F","G","H","I","J","K","L") &amp;
TEXT(YEAR(C1004),"00") &amp;
"-" &amp;
RIGHT(F1004,4))</f>
        <v/>
      </c>
      <c r="C1004" s="27" t="n"/>
      <c r="D1004" s="26">
        <f>IF(F1004="","",_xlfn.XLOOKUP(F1004,purchase!F:F,purchase!B:B,""))</f>
        <v/>
      </c>
      <c r="E1004" s="26">
        <f>IF(F1004="","",_xlfn.XLOOKUP(F1004,purchase!F:F,purchase!C:C,""))</f>
        <v/>
      </c>
      <c r="F1004" s="4" t="n"/>
      <c r="G1004" s="10">
        <f>IF(H1004="NRFC","Natural Rubber Field Coagulam","")</f>
        <v/>
      </c>
      <c r="H1004" s="10">
        <f>IF(F1004="","",_xlfn.XLOOKUP(F1004,purchase!F:F,purchase!E:E,""))</f>
        <v/>
      </c>
      <c r="I1004" s="10">
        <f>IF(J1004="ISNR20","Natural Rubber-TSNR (ISNR-20)","")</f>
        <v/>
      </c>
      <c r="J1004" s="10">
        <f>IF(H1004="NRFC","ISNR20","")</f>
        <v/>
      </c>
      <c r="K1004" s="35">
        <f>_xlfn.SINGLE(IF(F1004="","",_xlfn.XLOOKUP(F1004,purchase!F:F,purchase!N:N,"")))</f>
        <v/>
      </c>
      <c r="L1004" s="4" t="n"/>
      <c r="M1004" s="86" t="n"/>
      <c r="N1004" s="35">
        <f>IF(F1004="","",
MAX(0,
_xlfn.XLOOKUP(F1004,purchase!F:F,purchase!N:N,"")
-
SUMIFS(L:L,F:F,F1004)))</f>
        <v/>
      </c>
      <c r="O1004" s="35">
        <f>IF(OR(L1004="",M1004=""),"",L1004-M1004)</f>
        <v/>
      </c>
      <c r="P1004" s="89">
        <f>_xlfn.SINGLE(IF(F1004="","",_xlfn.XLOOKUP(F1004,purchase!F:F,purchase!O:O,"")))</f>
        <v/>
      </c>
      <c r="Q1004" s="83">
        <f>IF(OR(L1004="",M1004=""),"",M1004/L1004)</f>
        <v/>
      </c>
      <c r="R1004" s="91">
        <f>IF(OR(P1004="",Q1004=""),"",Q1004-P1004)</f>
        <v/>
      </c>
    </row>
    <row r="1005">
      <c r="A1005" s="25" t="n">
        <v>1001</v>
      </c>
      <c r="B1005" s="26">
        <f>IF(OR(C1005="",F1005=""),"",
"PRD-" &amp;
TEXT(DAY(C1005),"00") &amp;
CHOOSE(MONTH(C1005),"A","B","C","D","E","F","G","H","I","J","K","L") &amp;
TEXT(YEAR(C1005),"00") &amp;
"-" &amp;
RIGHT(F1005,4))</f>
        <v/>
      </c>
      <c r="C1005" s="27" t="n"/>
      <c r="D1005" s="26">
        <f>IF(F1005="","",_xlfn.XLOOKUP(F1005,purchase!F:F,purchase!B:B,""))</f>
        <v/>
      </c>
      <c r="E1005" s="26">
        <f>IF(F1005="","",_xlfn.XLOOKUP(F1005,purchase!F:F,purchase!C:C,""))</f>
        <v/>
      </c>
      <c r="F1005" s="4" t="n"/>
      <c r="G1005" s="10">
        <f>IF(H1005="NRFC","Natural Rubber Field Coagulam","")</f>
        <v/>
      </c>
      <c r="H1005" s="10">
        <f>IF(F1005="","",_xlfn.XLOOKUP(F1005,purchase!F:F,purchase!E:E,""))</f>
        <v/>
      </c>
      <c r="I1005" s="10">
        <f>IF(J1005="ISNR20","Natural Rubber-TSNR (ISNR-20)","")</f>
        <v/>
      </c>
      <c r="J1005" s="10">
        <f>IF(H1005="NRFC","ISNR20","")</f>
        <v/>
      </c>
      <c r="K1005" s="35">
        <f>_xlfn.SINGLE(IF(F1005="","",_xlfn.XLOOKUP(F1005,purchase!F:F,purchase!N:N,"")))</f>
        <v/>
      </c>
      <c r="L1005" s="4" t="n"/>
      <c r="M1005" s="86" t="n"/>
      <c r="N1005" s="35">
        <f>IF(F1005="","",
MAX(0,
_xlfn.XLOOKUP(F1005,purchase!F:F,purchase!N:N,"")
-
SUMIFS(L:L,F:F,F1005)))</f>
        <v/>
      </c>
      <c r="O1005" s="35">
        <f>IF(OR(L1005="",M1005=""),"",L1005-M1005)</f>
        <v/>
      </c>
      <c r="P1005" s="89">
        <f>_xlfn.SINGLE(IF(F1005="","",_xlfn.XLOOKUP(F1005,purchase!F:F,purchase!O:O,"")))</f>
        <v/>
      </c>
      <c r="Q1005" s="83">
        <f>IF(OR(L1005="",M1005=""),"",M1005/L1005)</f>
        <v/>
      </c>
      <c r="R1005" s="91">
        <f>IF(OR(P1005="",Q1005=""),"",Q1005-P1005)</f>
        <v/>
      </c>
    </row>
    <row r="1006">
      <c r="A1006" s="25" t="n">
        <v>1002</v>
      </c>
      <c r="B1006" s="26">
        <f>IF(OR(C1006="",F1006=""),"",
"PRD-" &amp;
TEXT(DAY(C1006),"00") &amp;
CHOOSE(MONTH(C1006),"A","B","C","D","E","F","G","H","I","J","K","L") &amp;
TEXT(YEAR(C1006),"00") &amp;
"-" &amp;
RIGHT(F1006,4))</f>
        <v/>
      </c>
      <c r="C1006" s="27" t="n"/>
      <c r="D1006" s="26">
        <f>IF(F1006="","",_xlfn.XLOOKUP(F1006,purchase!F:F,purchase!B:B,""))</f>
        <v/>
      </c>
      <c r="E1006" s="26">
        <f>IF(F1006="","",_xlfn.XLOOKUP(F1006,purchase!F:F,purchase!C:C,""))</f>
        <v/>
      </c>
      <c r="F1006" s="4" t="n"/>
      <c r="G1006" s="10">
        <f>IF(H1006="NRFC","Natural Rubber Field Coagulam","")</f>
        <v/>
      </c>
      <c r="H1006" s="10">
        <f>IF(F1006="","",_xlfn.XLOOKUP(F1006,purchase!F:F,purchase!E:E,""))</f>
        <v/>
      </c>
      <c r="I1006" s="10">
        <f>IF(J1006="ISNR20","Natural Rubber-TSNR (ISNR-20)","")</f>
        <v/>
      </c>
      <c r="J1006" s="10">
        <f>IF(H1006="NRFC","ISNR20","")</f>
        <v/>
      </c>
      <c r="K1006" s="35">
        <f>_xlfn.SINGLE(IF(F1006="","",_xlfn.XLOOKUP(F1006,purchase!F:F,purchase!N:N,"")))</f>
        <v/>
      </c>
      <c r="L1006" s="4" t="n"/>
      <c r="M1006" s="86" t="n"/>
      <c r="N1006" s="35">
        <f>IF(F1006="","",
MAX(0,
_xlfn.XLOOKUP(F1006,purchase!F:F,purchase!N:N,"")
-
SUMIFS(L:L,F:F,F1006)))</f>
        <v/>
      </c>
      <c r="O1006" s="35">
        <f>IF(OR(L1006="",M1006=""),"",L1006-M1006)</f>
        <v/>
      </c>
      <c r="P1006" s="89">
        <f>_xlfn.SINGLE(IF(F1006="","",_xlfn.XLOOKUP(F1006,purchase!F:F,purchase!O:O,"")))</f>
        <v/>
      </c>
      <c r="Q1006" s="83">
        <f>IF(OR(L1006="",M1006=""),"",M1006/L1006)</f>
        <v/>
      </c>
      <c r="R1006" s="91">
        <f>IF(OR(P1006="",Q1006=""),"",Q1006-P1006)</f>
        <v/>
      </c>
    </row>
    <row r="1007">
      <c r="A1007" s="25" t="n">
        <v>1003</v>
      </c>
      <c r="B1007" s="26">
        <f>IF(OR(C1007="",F1007=""),"",
"PRD-" &amp;
TEXT(DAY(C1007),"00") &amp;
CHOOSE(MONTH(C1007),"A","B","C","D","E","F","G","H","I","J","K","L") &amp;
TEXT(YEAR(C1007),"00") &amp;
"-" &amp;
RIGHT(F1007,4))</f>
        <v/>
      </c>
      <c r="C1007" s="27" t="n"/>
      <c r="D1007" s="26">
        <f>IF(F1007="","",_xlfn.XLOOKUP(F1007,purchase!F:F,purchase!B:B,""))</f>
        <v/>
      </c>
      <c r="E1007" s="26">
        <f>IF(F1007="","",_xlfn.XLOOKUP(F1007,purchase!F:F,purchase!C:C,""))</f>
        <v/>
      </c>
      <c r="F1007" s="4" t="n"/>
      <c r="G1007" s="10">
        <f>IF(H1007="NRFC","Natural Rubber Field Coagulam","")</f>
        <v/>
      </c>
      <c r="H1007" s="10">
        <f>IF(F1007="","",_xlfn.XLOOKUP(F1007,purchase!F:F,purchase!E:E,""))</f>
        <v/>
      </c>
      <c r="I1007" s="10">
        <f>IF(J1007="ISNR20","Natural Rubber-TSNR (ISNR-20)","")</f>
        <v/>
      </c>
      <c r="J1007" s="10">
        <f>IF(H1007="NRFC","ISNR20","")</f>
        <v/>
      </c>
      <c r="K1007" s="35">
        <f>_xlfn.SINGLE(IF(F1007="","",_xlfn.XLOOKUP(F1007,purchase!F:F,purchase!N:N,"")))</f>
        <v/>
      </c>
      <c r="L1007" s="4" t="n"/>
      <c r="M1007" s="86" t="n"/>
      <c r="N1007" s="35">
        <f>IF(F1007="","",
MAX(0,
_xlfn.XLOOKUP(F1007,purchase!F:F,purchase!N:N,"")
-
SUMIFS(L:L,F:F,F1007)))</f>
        <v/>
      </c>
      <c r="O1007" s="35">
        <f>IF(OR(L1007="",M1007=""),"",L1007-M1007)</f>
        <v/>
      </c>
      <c r="P1007" s="89">
        <f>_xlfn.SINGLE(IF(F1007="","",_xlfn.XLOOKUP(F1007,purchase!F:F,purchase!O:O,"")))</f>
        <v/>
      </c>
      <c r="Q1007" s="83">
        <f>IF(OR(L1007="",M1007=""),"",M1007/L1007)</f>
        <v/>
      </c>
      <c r="R1007" s="91">
        <f>IF(OR(P1007="",Q1007=""),"",Q1007-P1007)</f>
        <v/>
      </c>
    </row>
    <row r="1008">
      <c r="A1008" s="25" t="n">
        <v>1004</v>
      </c>
      <c r="B1008" s="26">
        <f>IF(OR(C1008="",F1008=""),"",
"PRD-" &amp;
TEXT(DAY(C1008),"00") &amp;
CHOOSE(MONTH(C1008),"A","B","C","D","E","F","G","H","I","J","K","L") &amp;
TEXT(YEAR(C1008),"00") &amp;
"-" &amp;
RIGHT(F1008,4))</f>
        <v/>
      </c>
      <c r="C1008" s="27" t="n"/>
      <c r="D1008" s="26">
        <f>IF(F1008="","",_xlfn.XLOOKUP(F1008,purchase!F:F,purchase!B:B,""))</f>
        <v/>
      </c>
      <c r="E1008" s="26">
        <f>IF(F1008="","",_xlfn.XLOOKUP(F1008,purchase!F:F,purchase!C:C,""))</f>
        <v/>
      </c>
      <c r="F1008" s="4" t="n"/>
      <c r="G1008" s="10">
        <f>IF(H1008="NRFC","Natural Rubber Field Coagulam","")</f>
        <v/>
      </c>
      <c r="H1008" s="10">
        <f>IF(F1008="","",_xlfn.XLOOKUP(F1008,purchase!F:F,purchase!E:E,""))</f>
        <v/>
      </c>
      <c r="I1008" s="10">
        <f>IF(J1008="ISNR20","Natural Rubber-TSNR (ISNR-20)","")</f>
        <v/>
      </c>
      <c r="J1008" s="10">
        <f>IF(H1008="NRFC","ISNR20","")</f>
        <v/>
      </c>
      <c r="K1008" s="35">
        <f>_xlfn.SINGLE(IF(F1008="","",_xlfn.XLOOKUP(F1008,purchase!F:F,purchase!N:N,"")))</f>
        <v/>
      </c>
      <c r="L1008" s="4" t="n"/>
      <c r="M1008" s="86" t="n"/>
      <c r="N1008" s="35">
        <f>IF(F1008="","",
MAX(0,
_xlfn.XLOOKUP(F1008,purchase!F:F,purchase!N:N,"")
-
SUMIFS(L:L,F:F,F1008)))</f>
        <v/>
      </c>
      <c r="O1008" s="35">
        <f>IF(OR(L1008="",M1008=""),"",L1008-M1008)</f>
        <v/>
      </c>
      <c r="P1008" s="89">
        <f>_xlfn.SINGLE(IF(F1008="","",_xlfn.XLOOKUP(F1008,purchase!F:F,purchase!O:O,"")))</f>
        <v/>
      </c>
      <c r="Q1008" s="83">
        <f>IF(OR(L1008="",M1008=""),"",M1008/L1008)</f>
        <v/>
      </c>
      <c r="R1008" s="91">
        <f>IF(OR(P1008="",Q1008=""),"",Q1008-P1008)</f>
        <v/>
      </c>
    </row>
    <row r="1009">
      <c r="A1009" s="25" t="n">
        <v>1005</v>
      </c>
      <c r="B1009" s="26">
        <f>IF(OR(C1009="",F1009=""),"",
"PRD-" &amp;
TEXT(DAY(C1009),"00") &amp;
CHOOSE(MONTH(C1009),"A","B","C","D","E","F","G","H","I","J","K","L") &amp;
TEXT(YEAR(C1009),"00") &amp;
"-" &amp;
RIGHT(F1009,4))</f>
        <v/>
      </c>
      <c r="C1009" s="27" t="n"/>
      <c r="D1009" s="26">
        <f>IF(F1009="","",_xlfn.XLOOKUP(F1009,purchase!F:F,purchase!B:B,""))</f>
        <v/>
      </c>
      <c r="E1009" s="26">
        <f>IF(F1009="","",_xlfn.XLOOKUP(F1009,purchase!F:F,purchase!C:C,""))</f>
        <v/>
      </c>
      <c r="F1009" s="4" t="n"/>
      <c r="G1009" s="10">
        <f>IF(H1009="NRFC","Natural Rubber Field Coagulam","")</f>
        <v/>
      </c>
      <c r="H1009" s="10">
        <f>IF(F1009="","",_xlfn.XLOOKUP(F1009,purchase!F:F,purchase!E:E,""))</f>
        <v/>
      </c>
      <c r="I1009" s="10">
        <f>IF(J1009="ISNR20","Natural Rubber-TSNR (ISNR-20)","")</f>
        <v/>
      </c>
      <c r="J1009" s="10">
        <f>IF(H1009="NRFC","ISNR20","")</f>
        <v/>
      </c>
      <c r="K1009" s="35">
        <f>_xlfn.SINGLE(IF(F1009="","",_xlfn.XLOOKUP(F1009,purchase!F:F,purchase!N:N,"")))</f>
        <v/>
      </c>
      <c r="L1009" s="4" t="n"/>
      <c r="M1009" s="86" t="n"/>
      <c r="N1009" s="35">
        <f>IF(F1009="","",
MAX(0,
_xlfn.XLOOKUP(F1009,purchase!F:F,purchase!N:N,"")
-
SUMIFS(L:L,F:F,F1009)))</f>
        <v/>
      </c>
      <c r="O1009" s="35">
        <f>IF(OR(L1009="",M1009=""),"",L1009-M1009)</f>
        <v/>
      </c>
      <c r="P1009" s="89">
        <f>_xlfn.SINGLE(IF(F1009="","",_xlfn.XLOOKUP(F1009,purchase!F:F,purchase!O:O,"")))</f>
        <v/>
      </c>
      <c r="Q1009" s="83">
        <f>IF(OR(L1009="",M1009=""),"",M1009/L1009)</f>
        <v/>
      </c>
      <c r="R1009" s="91">
        <f>IF(OR(P1009="",Q1009=""),"",Q1009-P1009)</f>
        <v/>
      </c>
    </row>
    <row r="1010">
      <c r="A1010" s="25" t="n">
        <v>1006</v>
      </c>
      <c r="B1010" s="26">
        <f>IF(OR(C1010="",F1010=""),"",
"PRD-" &amp;
TEXT(DAY(C1010),"00") &amp;
CHOOSE(MONTH(C1010),"A","B","C","D","E","F","G","H","I","J","K","L") &amp;
TEXT(YEAR(C1010),"00") &amp;
"-" &amp;
RIGHT(F1010,4))</f>
        <v/>
      </c>
      <c r="C1010" s="27" t="n"/>
      <c r="D1010" s="26">
        <f>IF(F1010="","",_xlfn.XLOOKUP(F1010,purchase!F:F,purchase!B:B,""))</f>
        <v/>
      </c>
      <c r="E1010" s="26">
        <f>IF(F1010="","",_xlfn.XLOOKUP(F1010,purchase!F:F,purchase!C:C,""))</f>
        <v/>
      </c>
      <c r="F1010" s="4" t="n"/>
      <c r="G1010" s="10">
        <f>IF(H1010="NRFC","Natural Rubber Field Coagulam","")</f>
        <v/>
      </c>
      <c r="H1010" s="10">
        <f>IF(F1010="","",_xlfn.XLOOKUP(F1010,purchase!F:F,purchase!E:E,""))</f>
        <v/>
      </c>
      <c r="I1010" s="10">
        <f>IF(J1010="ISNR20","Natural Rubber-TSNR (ISNR-20)","")</f>
        <v/>
      </c>
      <c r="J1010" s="10">
        <f>IF(H1010="NRFC","ISNR20","")</f>
        <v/>
      </c>
      <c r="K1010" s="35">
        <f>_xlfn.SINGLE(IF(F1010="","",_xlfn.XLOOKUP(F1010,purchase!F:F,purchase!N:N,"")))</f>
        <v/>
      </c>
      <c r="L1010" s="4" t="n"/>
      <c r="M1010" s="86" t="n"/>
      <c r="N1010" s="35">
        <f>IF(F1010="","",
MAX(0,
_xlfn.XLOOKUP(F1010,purchase!F:F,purchase!N:N,"")
-
SUMIFS(L:L,F:F,F1010)))</f>
        <v/>
      </c>
      <c r="O1010" s="35">
        <f>IF(OR(L1010="",M1010=""),"",L1010-M1010)</f>
        <v/>
      </c>
      <c r="P1010" s="89">
        <f>_xlfn.SINGLE(IF(F1010="","",_xlfn.XLOOKUP(F1010,purchase!F:F,purchase!O:O,"")))</f>
        <v/>
      </c>
      <c r="Q1010" s="83">
        <f>IF(OR(L1010="",M1010=""),"",M1010/L1010)</f>
        <v/>
      </c>
      <c r="R1010" s="91">
        <f>IF(OR(P1010="",Q1010=""),"",Q1010-P1010)</f>
        <v/>
      </c>
    </row>
    <row r="1011">
      <c r="A1011" s="25" t="n">
        <v>1007</v>
      </c>
      <c r="B1011" s="26">
        <f>IF(OR(C1011="",F1011=""),"",
"PRD-" &amp;
TEXT(DAY(C1011),"00") &amp;
CHOOSE(MONTH(C1011),"A","B","C","D","E","F","G","H","I","J","K","L") &amp;
TEXT(YEAR(C1011),"00") &amp;
"-" &amp;
RIGHT(F1011,4))</f>
        <v/>
      </c>
      <c r="C1011" s="27" t="n"/>
      <c r="D1011" s="26">
        <f>IF(F1011="","",_xlfn.XLOOKUP(F1011,purchase!F:F,purchase!B:B,""))</f>
        <v/>
      </c>
      <c r="E1011" s="26">
        <f>IF(F1011="","",_xlfn.XLOOKUP(F1011,purchase!F:F,purchase!C:C,""))</f>
        <v/>
      </c>
      <c r="F1011" s="4" t="n"/>
      <c r="G1011" s="10">
        <f>IF(H1011="NRFC","Natural Rubber Field Coagulam","")</f>
        <v/>
      </c>
      <c r="H1011" s="10">
        <f>IF(F1011="","",_xlfn.XLOOKUP(F1011,purchase!F:F,purchase!E:E,""))</f>
        <v/>
      </c>
      <c r="I1011" s="10">
        <f>IF(J1011="ISNR20","Natural Rubber-TSNR (ISNR-20)","")</f>
        <v/>
      </c>
      <c r="J1011" s="10">
        <f>IF(H1011="NRFC","ISNR20","")</f>
        <v/>
      </c>
      <c r="K1011" s="35">
        <f>_xlfn.SINGLE(IF(F1011="","",_xlfn.XLOOKUP(F1011,purchase!F:F,purchase!N:N,"")))</f>
        <v/>
      </c>
      <c r="L1011" s="4" t="n"/>
      <c r="M1011" s="86" t="n"/>
      <c r="N1011" s="35">
        <f>IF(F1011="","",
MAX(0,
_xlfn.XLOOKUP(F1011,purchase!F:F,purchase!N:N,"")
-
SUMIFS(L:L,F:F,F1011)))</f>
        <v/>
      </c>
      <c r="O1011" s="35">
        <f>IF(OR(L1011="",M1011=""),"",L1011-M1011)</f>
        <v/>
      </c>
      <c r="P1011" s="89">
        <f>_xlfn.SINGLE(IF(F1011="","",_xlfn.XLOOKUP(F1011,purchase!F:F,purchase!O:O,"")))</f>
        <v/>
      </c>
      <c r="Q1011" s="83">
        <f>IF(OR(L1011="",M1011=""),"",M1011/L1011)</f>
        <v/>
      </c>
      <c r="R1011" s="91">
        <f>IF(OR(P1011="",Q1011=""),"",Q1011-P1011)</f>
        <v/>
      </c>
    </row>
    <row r="1012">
      <c r="A1012" s="25" t="n">
        <v>1008</v>
      </c>
      <c r="B1012" s="26">
        <f>IF(OR(C1012="",F1012=""),"",
"PRD-" &amp;
TEXT(DAY(C1012),"00") &amp;
CHOOSE(MONTH(C1012),"A","B","C","D","E","F","G","H","I","J","K","L") &amp;
TEXT(YEAR(C1012),"00") &amp;
"-" &amp;
RIGHT(F1012,4))</f>
        <v/>
      </c>
      <c r="C1012" s="27" t="n"/>
      <c r="D1012" s="26">
        <f>IF(F1012="","",_xlfn.XLOOKUP(F1012,purchase!F:F,purchase!B:B,""))</f>
        <v/>
      </c>
      <c r="E1012" s="26">
        <f>IF(F1012="","",_xlfn.XLOOKUP(F1012,purchase!F:F,purchase!C:C,""))</f>
        <v/>
      </c>
      <c r="F1012" s="4" t="n"/>
      <c r="G1012" s="10">
        <f>IF(H1012="NRFC","Natural Rubber Field Coagulam","")</f>
        <v/>
      </c>
      <c r="H1012" s="10">
        <f>IF(F1012="","",_xlfn.XLOOKUP(F1012,purchase!F:F,purchase!E:E,""))</f>
        <v/>
      </c>
      <c r="I1012" s="10">
        <f>IF(J1012="ISNR20","Natural Rubber-TSNR (ISNR-20)","")</f>
        <v/>
      </c>
      <c r="J1012" s="10">
        <f>IF(H1012="NRFC","ISNR20","")</f>
        <v/>
      </c>
      <c r="K1012" s="35">
        <f>_xlfn.SINGLE(IF(F1012="","",_xlfn.XLOOKUP(F1012,purchase!F:F,purchase!N:N,"")))</f>
        <v/>
      </c>
      <c r="L1012" s="4" t="n"/>
      <c r="M1012" s="86" t="n"/>
      <c r="N1012" s="35">
        <f>IF(F1012="","",
MAX(0,
_xlfn.XLOOKUP(F1012,purchase!F:F,purchase!N:N,"")
-
SUMIFS(L:L,F:F,F1012)))</f>
        <v/>
      </c>
      <c r="O1012" s="35">
        <f>IF(OR(L1012="",M1012=""),"",L1012-M1012)</f>
        <v/>
      </c>
      <c r="P1012" s="89">
        <f>_xlfn.SINGLE(IF(F1012="","",_xlfn.XLOOKUP(F1012,purchase!F:F,purchase!O:O,"")))</f>
        <v/>
      </c>
      <c r="Q1012" s="83">
        <f>IF(OR(L1012="",M1012=""),"",M1012/L1012)</f>
        <v/>
      </c>
      <c r="R1012" s="91">
        <f>IF(OR(P1012="",Q1012=""),"",Q1012-P1012)</f>
        <v/>
      </c>
    </row>
    <row r="1013">
      <c r="A1013" s="25" t="n">
        <v>1009</v>
      </c>
      <c r="B1013" s="26">
        <f>IF(OR(C1013="",F1013=""),"",
"PRD-" &amp;
TEXT(DAY(C1013),"00") &amp;
CHOOSE(MONTH(C1013),"A","B","C","D","E","F","G","H","I","J","K","L") &amp;
TEXT(YEAR(C1013),"00") &amp;
"-" &amp;
RIGHT(F1013,4))</f>
        <v/>
      </c>
      <c r="C1013" s="27" t="n"/>
      <c r="D1013" s="26">
        <f>IF(F1013="","",_xlfn.XLOOKUP(F1013,purchase!F:F,purchase!B:B,""))</f>
        <v/>
      </c>
      <c r="E1013" s="26">
        <f>IF(F1013="","",_xlfn.XLOOKUP(F1013,purchase!F:F,purchase!C:C,""))</f>
        <v/>
      </c>
      <c r="F1013" s="4" t="n"/>
      <c r="G1013" s="10">
        <f>IF(H1013="NRFC","Natural Rubber Field Coagulam","")</f>
        <v/>
      </c>
      <c r="H1013" s="10">
        <f>IF(F1013="","",_xlfn.XLOOKUP(F1013,purchase!F:F,purchase!E:E,""))</f>
        <v/>
      </c>
      <c r="I1013" s="10">
        <f>IF(J1013="ISNR20","Natural Rubber-TSNR (ISNR-20)","")</f>
        <v/>
      </c>
      <c r="J1013" s="10">
        <f>IF(H1013="NRFC","ISNR20","")</f>
        <v/>
      </c>
      <c r="K1013" s="35">
        <f>_xlfn.SINGLE(IF(F1013="","",_xlfn.XLOOKUP(F1013,purchase!F:F,purchase!N:N,"")))</f>
        <v/>
      </c>
      <c r="L1013" s="4" t="n"/>
      <c r="M1013" s="86" t="n"/>
      <c r="N1013" s="35">
        <f>IF(F1013="","",
MAX(0,
_xlfn.XLOOKUP(F1013,purchase!F:F,purchase!N:N,"")
-
SUMIFS(L:L,F:F,F1013)))</f>
        <v/>
      </c>
      <c r="O1013" s="35">
        <f>IF(OR(L1013="",M1013=""),"",L1013-M1013)</f>
        <v/>
      </c>
      <c r="P1013" s="89">
        <f>_xlfn.SINGLE(IF(F1013="","",_xlfn.XLOOKUP(F1013,purchase!F:F,purchase!O:O,"")))</f>
        <v/>
      </c>
      <c r="Q1013" s="83">
        <f>IF(OR(L1013="",M1013=""),"",M1013/L1013)</f>
        <v/>
      </c>
      <c r="R1013" s="91">
        <f>IF(OR(P1013="",Q1013=""),"",Q1013-P1013)</f>
        <v/>
      </c>
    </row>
    <row r="1014">
      <c r="A1014" s="25" t="n">
        <v>1010</v>
      </c>
      <c r="B1014" s="26">
        <f>IF(OR(C1014="",F1014=""),"",
"PRD-" &amp;
TEXT(DAY(C1014),"00") &amp;
CHOOSE(MONTH(C1014),"A","B","C","D","E","F","G","H","I","J","K","L") &amp;
TEXT(YEAR(C1014),"00") &amp;
"-" &amp;
RIGHT(F1014,4))</f>
        <v/>
      </c>
      <c r="C1014" s="27" t="n"/>
      <c r="D1014" s="26">
        <f>IF(F1014="","",_xlfn.XLOOKUP(F1014,purchase!F:F,purchase!B:B,""))</f>
        <v/>
      </c>
      <c r="E1014" s="26">
        <f>IF(F1014="","",_xlfn.XLOOKUP(F1014,purchase!F:F,purchase!C:C,""))</f>
        <v/>
      </c>
      <c r="F1014" s="4" t="n"/>
      <c r="G1014" s="10">
        <f>IF(H1014="NRFC","Natural Rubber Field Coagulam","")</f>
        <v/>
      </c>
      <c r="H1014" s="10">
        <f>IF(F1014="","",_xlfn.XLOOKUP(F1014,purchase!F:F,purchase!E:E,""))</f>
        <v/>
      </c>
      <c r="I1014" s="10">
        <f>IF(J1014="ISNR20","Natural Rubber-TSNR (ISNR-20)","")</f>
        <v/>
      </c>
      <c r="J1014" s="10">
        <f>IF(H1014="NRFC","ISNR20","")</f>
        <v/>
      </c>
      <c r="K1014" s="35">
        <f>_xlfn.SINGLE(IF(F1014="","",_xlfn.XLOOKUP(F1014,purchase!F:F,purchase!N:N,"")))</f>
        <v/>
      </c>
      <c r="L1014" s="4" t="n"/>
      <c r="M1014" s="86" t="n"/>
      <c r="N1014" s="35">
        <f>IF(F1014="","",
MAX(0,
_xlfn.XLOOKUP(F1014,purchase!F:F,purchase!N:N,"")
-
SUMIFS(L:L,F:F,F1014)))</f>
        <v/>
      </c>
      <c r="O1014" s="35">
        <f>IF(OR(L1014="",M1014=""),"",L1014-M1014)</f>
        <v/>
      </c>
      <c r="P1014" s="89">
        <f>_xlfn.SINGLE(IF(F1014="","",_xlfn.XLOOKUP(F1014,purchase!F:F,purchase!O:O,"")))</f>
        <v/>
      </c>
      <c r="Q1014" s="83">
        <f>IF(OR(L1014="",M1014=""),"",M1014/L1014)</f>
        <v/>
      </c>
      <c r="R1014" s="91">
        <f>IF(OR(P1014="",Q1014=""),"",Q1014-P1014)</f>
        <v/>
      </c>
    </row>
    <row r="1015">
      <c r="A1015" s="25" t="n">
        <v>1011</v>
      </c>
      <c r="B1015" s="26">
        <f>IF(OR(C1015="",F1015=""),"",
"PRD-" &amp;
TEXT(DAY(C1015),"00") &amp;
CHOOSE(MONTH(C1015),"A","B","C","D","E","F","G","H","I","J","K","L") &amp;
TEXT(YEAR(C1015),"00") &amp;
"-" &amp;
RIGHT(F1015,4))</f>
        <v/>
      </c>
      <c r="C1015" s="27" t="n"/>
      <c r="D1015" s="26">
        <f>IF(F1015="","",_xlfn.XLOOKUP(F1015,purchase!F:F,purchase!B:B,""))</f>
        <v/>
      </c>
      <c r="E1015" s="26">
        <f>IF(F1015="","",_xlfn.XLOOKUP(F1015,purchase!F:F,purchase!C:C,""))</f>
        <v/>
      </c>
      <c r="F1015" s="4" t="n"/>
      <c r="G1015" s="10">
        <f>IF(H1015="NRFC","Natural Rubber Field Coagulam","")</f>
        <v/>
      </c>
      <c r="H1015" s="10">
        <f>IF(F1015="","",_xlfn.XLOOKUP(F1015,purchase!F:F,purchase!E:E,""))</f>
        <v/>
      </c>
      <c r="I1015" s="10">
        <f>IF(J1015="ISNR20","Natural Rubber-TSNR (ISNR-20)","")</f>
        <v/>
      </c>
      <c r="J1015" s="10">
        <f>IF(H1015="NRFC","ISNR20","")</f>
        <v/>
      </c>
      <c r="K1015" s="35">
        <f>_xlfn.SINGLE(IF(F1015="","",_xlfn.XLOOKUP(F1015,purchase!F:F,purchase!N:N,"")))</f>
        <v/>
      </c>
      <c r="L1015" s="4" t="n"/>
      <c r="M1015" s="86" t="n"/>
      <c r="N1015" s="35">
        <f>IF(F1015="","",
MAX(0,
_xlfn.XLOOKUP(F1015,purchase!F:F,purchase!N:N,"")
-
SUMIFS(L:L,F:F,F1015)))</f>
        <v/>
      </c>
      <c r="O1015" s="35">
        <f>IF(OR(L1015="",M1015=""),"",L1015-M1015)</f>
        <v/>
      </c>
      <c r="P1015" s="89">
        <f>_xlfn.SINGLE(IF(F1015="","",_xlfn.XLOOKUP(F1015,purchase!F:F,purchase!O:O,"")))</f>
        <v/>
      </c>
      <c r="Q1015" s="83">
        <f>IF(OR(L1015="",M1015=""),"",M1015/L1015)</f>
        <v/>
      </c>
      <c r="R1015" s="91">
        <f>IF(OR(P1015="",Q1015=""),"",Q1015-P1015)</f>
        <v/>
      </c>
    </row>
    <row r="1016">
      <c r="A1016" s="25" t="n">
        <v>1012</v>
      </c>
      <c r="B1016" s="26">
        <f>IF(OR(C1016="",F1016=""),"",
"PRD-" &amp;
TEXT(DAY(C1016),"00") &amp;
CHOOSE(MONTH(C1016),"A","B","C","D","E","F","G","H","I","J","K","L") &amp;
TEXT(YEAR(C1016),"00") &amp;
"-" &amp;
RIGHT(F1016,4))</f>
        <v/>
      </c>
      <c r="C1016" s="27" t="n"/>
      <c r="D1016" s="26">
        <f>IF(F1016="","",_xlfn.XLOOKUP(F1016,purchase!F:F,purchase!B:B,""))</f>
        <v/>
      </c>
      <c r="E1016" s="26">
        <f>IF(F1016="","",_xlfn.XLOOKUP(F1016,purchase!F:F,purchase!C:C,""))</f>
        <v/>
      </c>
      <c r="F1016" s="4" t="n"/>
      <c r="G1016" s="10">
        <f>IF(H1016="NRFC","Natural Rubber Field Coagulam","")</f>
        <v/>
      </c>
      <c r="H1016" s="10">
        <f>IF(F1016="","",_xlfn.XLOOKUP(F1016,purchase!F:F,purchase!E:E,""))</f>
        <v/>
      </c>
      <c r="I1016" s="10">
        <f>IF(J1016="ISNR20","Natural Rubber-TSNR (ISNR-20)","")</f>
        <v/>
      </c>
      <c r="J1016" s="10">
        <f>IF(H1016="NRFC","ISNR20","")</f>
        <v/>
      </c>
      <c r="K1016" s="35">
        <f>_xlfn.SINGLE(IF(F1016="","",_xlfn.XLOOKUP(F1016,purchase!F:F,purchase!N:N,"")))</f>
        <v/>
      </c>
      <c r="L1016" s="4" t="n"/>
      <c r="M1016" s="86" t="n"/>
      <c r="N1016" s="35">
        <f>IF(F1016="","",
MAX(0,
_xlfn.XLOOKUP(F1016,purchase!F:F,purchase!N:N,"")
-
SUMIFS(L:L,F:F,F1016)))</f>
        <v/>
      </c>
      <c r="O1016" s="35">
        <f>IF(OR(L1016="",M1016=""),"",L1016-M1016)</f>
        <v/>
      </c>
      <c r="P1016" s="89">
        <f>_xlfn.SINGLE(IF(F1016="","",_xlfn.XLOOKUP(F1016,purchase!F:F,purchase!O:O,"")))</f>
        <v/>
      </c>
      <c r="Q1016" s="83">
        <f>IF(OR(L1016="",M1016=""),"",M1016/L1016)</f>
        <v/>
      </c>
      <c r="R1016" s="91">
        <f>IF(OR(P1016="",Q1016=""),"",Q1016-P1016)</f>
        <v/>
      </c>
    </row>
    <row r="1017">
      <c r="A1017" s="25" t="n">
        <v>1013</v>
      </c>
      <c r="B1017" s="26">
        <f>IF(OR(C1017="",F1017=""),"",
"PRD-" &amp;
TEXT(DAY(C1017),"00") &amp;
CHOOSE(MONTH(C1017),"A","B","C","D","E","F","G","H","I","J","K","L") &amp;
TEXT(YEAR(C1017),"00") &amp;
"-" &amp;
RIGHT(F1017,4))</f>
        <v/>
      </c>
      <c r="C1017" s="27" t="n"/>
      <c r="D1017" s="26">
        <f>IF(F1017="","",_xlfn.XLOOKUP(F1017,purchase!F:F,purchase!B:B,""))</f>
        <v/>
      </c>
      <c r="E1017" s="26">
        <f>IF(F1017="","",_xlfn.XLOOKUP(F1017,purchase!F:F,purchase!C:C,""))</f>
        <v/>
      </c>
      <c r="F1017" s="4" t="n"/>
      <c r="G1017" s="10">
        <f>IF(H1017="NRFC","Natural Rubber Field Coagulam","")</f>
        <v/>
      </c>
      <c r="H1017" s="10">
        <f>IF(F1017="","",_xlfn.XLOOKUP(F1017,purchase!F:F,purchase!E:E,""))</f>
        <v/>
      </c>
      <c r="I1017" s="10">
        <f>IF(J1017="ISNR20","Natural Rubber-TSNR (ISNR-20)","")</f>
        <v/>
      </c>
      <c r="J1017" s="10">
        <f>IF(H1017="NRFC","ISNR20","")</f>
        <v/>
      </c>
      <c r="K1017" s="35">
        <f>_xlfn.SINGLE(IF(F1017="","",_xlfn.XLOOKUP(F1017,purchase!F:F,purchase!N:N,"")))</f>
        <v/>
      </c>
      <c r="L1017" s="4" t="n"/>
      <c r="M1017" s="86" t="n"/>
      <c r="N1017" s="35">
        <f>IF(F1017="","",
MAX(0,
_xlfn.XLOOKUP(F1017,purchase!F:F,purchase!N:N,"")
-
SUMIFS(L:L,F:F,F1017)))</f>
        <v/>
      </c>
      <c r="O1017" s="35">
        <f>IF(OR(L1017="",M1017=""),"",L1017-M1017)</f>
        <v/>
      </c>
      <c r="P1017" s="89">
        <f>_xlfn.SINGLE(IF(F1017="","",_xlfn.XLOOKUP(F1017,purchase!F:F,purchase!O:O,"")))</f>
        <v/>
      </c>
      <c r="Q1017" s="83">
        <f>IF(OR(L1017="",M1017=""),"",M1017/L1017)</f>
        <v/>
      </c>
      <c r="R1017" s="91">
        <f>IF(OR(P1017="",Q1017=""),"",Q1017-P1017)</f>
        <v/>
      </c>
    </row>
    <row r="1018">
      <c r="A1018" s="25" t="n">
        <v>1014</v>
      </c>
      <c r="B1018" s="26">
        <f>IF(OR(C1018="",F1018=""),"",
"PRD-" &amp;
TEXT(DAY(C1018),"00") &amp;
CHOOSE(MONTH(C1018),"A","B","C","D","E","F","G","H","I","J","K","L") &amp;
TEXT(YEAR(C1018),"00") &amp;
"-" &amp;
RIGHT(F1018,4))</f>
        <v/>
      </c>
      <c r="C1018" s="27" t="n"/>
      <c r="D1018" s="26">
        <f>IF(F1018="","",_xlfn.XLOOKUP(F1018,purchase!F:F,purchase!B:B,""))</f>
        <v/>
      </c>
      <c r="E1018" s="26">
        <f>IF(F1018="","",_xlfn.XLOOKUP(F1018,purchase!F:F,purchase!C:C,""))</f>
        <v/>
      </c>
      <c r="F1018" s="4" t="n"/>
      <c r="G1018" s="10">
        <f>IF(H1018="NRFC","Natural Rubber Field Coagulam","")</f>
        <v/>
      </c>
      <c r="H1018" s="10">
        <f>IF(F1018="","",_xlfn.XLOOKUP(F1018,purchase!F:F,purchase!E:E,""))</f>
        <v/>
      </c>
      <c r="I1018" s="10">
        <f>IF(J1018="ISNR20","Natural Rubber-TSNR (ISNR-20)","")</f>
        <v/>
      </c>
      <c r="J1018" s="10">
        <f>IF(H1018="NRFC","ISNR20","")</f>
        <v/>
      </c>
      <c r="K1018" s="35">
        <f>_xlfn.SINGLE(IF(F1018="","",_xlfn.XLOOKUP(F1018,purchase!F:F,purchase!N:N,"")))</f>
        <v/>
      </c>
      <c r="L1018" s="4" t="n"/>
      <c r="M1018" s="86" t="n"/>
      <c r="N1018" s="35">
        <f>IF(F1018="","",
MAX(0,
_xlfn.XLOOKUP(F1018,purchase!F:F,purchase!N:N,"")
-
SUMIFS(L:L,F:F,F1018)))</f>
        <v/>
      </c>
      <c r="O1018" s="35">
        <f>IF(OR(L1018="",M1018=""),"",L1018-M1018)</f>
        <v/>
      </c>
      <c r="P1018" s="89">
        <f>_xlfn.SINGLE(IF(F1018="","",_xlfn.XLOOKUP(F1018,purchase!F:F,purchase!O:O,"")))</f>
        <v/>
      </c>
      <c r="Q1018" s="83">
        <f>IF(OR(L1018="",M1018=""),"",M1018/L1018)</f>
        <v/>
      </c>
      <c r="R1018" s="91">
        <f>IF(OR(P1018="",Q1018=""),"",Q1018-P1018)</f>
        <v/>
      </c>
    </row>
    <row r="1019">
      <c r="A1019" s="25" t="n">
        <v>1015</v>
      </c>
      <c r="B1019" s="26">
        <f>IF(OR(C1019="",F1019=""),"",
"PRD-" &amp;
TEXT(DAY(C1019),"00") &amp;
CHOOSE(MONTH(C1019),"A","B","C","D","E","F","G","H","I","J","K","L") &amp;
TEXT(YEAR(C1019),"00") &amp;
"-" &amp;
RIGHT(F1019,4))</f>
        <v/>
      </c>
      <c r="C1019" s="27" t="n"/>
      <c r="D1019" s="26">
        <f>IF(F1019="","",_xlfn.XLOOKUP(F1019,purchase!F:F,purchase!B:B,""))</f>
        <v/>
      </c>
      <c r="E1019" s="26">
        <f>IF(F1019="","",_xlfn.XLOOKUP(F1019,purchase!F:F,purchase!C:C,""))</f>
        <v/>
      </c>
      <c r="F1019" s="4" t="n"/>
      <c r="G1019" s="10">
        <f>IF(H1019="NRFC","Natural Rubber Field Coagulam","")</f>
        <v/>
      </c>
      <c r="H1019" s="10">
        <f>IF(F1019="","",_xlfn.XLOOKUP(F1019,purchase!F:F,purchase!E:E,""))</f>
        <v/>
      </c>
      <c r="I1019" s="10">
        <f>IF(J1019="ISNR20","Natural Rubber-TSNR (ISNR-20)","")</f>
        <v/>
      </c>
      <c r="J1019" s="10">
        <f>IF(H1019="NRFC","ISNR20","")</f>
        <v/>
      </c>
      <c r="K1019" s="35">
        <f>_xlfn.SINGLE(IF(F1019="","",_xlfn.XLOOKUP(F1019,purchase!F:F,purchase!N:N,"")))</f>
        <v/>
      </c>
      <c r="L1019" s="4" t="n"/>
      <c r="M1019" s="86" t="n"/>
      <c r="N1019" s="35">
        <f>IF(F1019="","",
MAX(0,
_xlfn.XLOOKUP(F1019,purchase!F:F,purchase!N:N,"")
-
SUMIFS(L:L,F:F,F1019)))</f>
        <v/>
      </c>
      <c r="O1019" s="35">
        <f>IF(OR(L1019="",M1019=""),"",L1019-M1019)</f>
        <v/>
      </c>
      <c r="P1019" s="89">
        <f>_xlfn.SINGLE(IF(F1019="","",_xlfn.XLOOKUP(F1019,purchase!F:F,purchase!O:O,"")))</f>
        <v/>
      </c>
      <c r="Q1019" s="83">
        <f>IF(OR(L1019="",M1019=""),"",M1019/L1019)</f>
        <v/>
      </c>
      <c r="R1019" s="91">
        <f>IF(OR(P1019="",Q1019=""),"",Q1019-P1019)</f>
        <v/>
      </c>
    </row>
    <row r="1020">
      <c r="A1020" s="25" t="n">
        <v>1016</v>
      </c>
      <c r="B1020" s="26">
        <f>IF(OR(C1020="",F1020=""),"",
"PRD-" &amp;
TEXT(DAY(C1020),"00") &amp;
CHOOSE(MONTH(C1020),"A","B","C","D","E","F","G","H","I","J","K","L") &amp;
TEXT(YEAR(C1020),"00") &amp;
"-" &amp;
RIGHT(F1020,4))</f>
        <v/>
      </c>
      <c r="C1020" s="27" t="n"/>
      <c r="D1020" s="26">
        <f>IF(F1020="","",_xlfn.XLOOKUP(F1020,purchase!F:F,purchase!B:B,""))</f>
        <v/>
      </c>
      <c r="E1020" s="26">
        <f>IF(F1020="","",_xlfn.XLOOKUP(F1020,purchase!F:F,purchase!C:C,""))</f>
        <v/>
      </c>
      <c r="F1020" s="4" t="n"/>
      <c r="G1020" s="10">
        <f>IF(H1020="NRFC","Natural Rubber Field Coagulam","")</f>
        <v/>
      </c>
      <c r="H1020" s="10">
        <f>IF(F1020="","",_xlfn.XLOOKUP(F1020,purchase!F:F,purchase!E:E,""))</f>
        <v/>
      </c>
      <c r="I1020" s="10">
        <f>IF(J1020="ISNR20","Natural Rubber-TSNR (ISNR-20)","")</f>
        <v/>
      </c>
      <c r="J1020" s="10">
        <f>IF(H1020="NRFC","ISNR20","")</f>
        <v/>
      </c>
      <c r="K1020" s="35">
        <f>_xlfn.SINGLE(IF(F1020="","",_xlfn.XLOOKUP(F1020,purchase!F:F,purchase!N:N,"")))</f>
        <v/>
      </c>
      <c r="L1020" s="4" t="n"/>
      <c r="M1020" s="86" t="n"/>
      <c r="N1020" s="35">
        <f>IF(F1020="","",
MAX(0,
_xlfn.XLOOKUP(F1020,purchase!F:F,purchase!N:N,"")
-
SUMIFS(L:L,F:F,F1020)))</f>
        <v/>
      </c>
      <c r="O1020" s="35">
        <f>IF(OR(L1020="",M1020=""),"",L1020-M1020)</f>
        <v/>
      </c>
      <c r="P1020" s="89">
        <f>_xlfn.SINGLE(IF(F1020="","",_xlfn.XLOOKUP(F1020,purchase!F:F,purchase!O:O,"")))</f>
        <v/>
      </c>
      <c r="Q1020" s="83">
        <f>IF(OR(L1020="",M1020=""),"",M1020/L1020)</f>
        <v/>
      </c>
      <c r="R1020" s="91">
        <f>IF(OR(P1020="",Q1020=""),"",Q1020-P1020)</f>
        <v/>
      </c>
    </row>
    <row r="1021">
      <c r="A1021" s="25" t="n">
        <v>1017</v>
      </c>
      <c r="B1021" s="26">
        <f>IF(OR(C1021="",F1021=""),"",
"PRD-" &amp;
TEXT(DAY(C1021),"00") &amp;
CHOOSE(MONTH(C1021),"A","B","C","D","E","F","G","H","I","J","K","L") &amp;
TEXT(YEAR(C1021),"00") &amp;
"-" &amp;
RIGHT(F1021,4))</f>
        <v/>
      </c>
      <c r="C1021" s="27" t="n"/>
      <c r="D1021" s="26">
        <f>IF(F1021="","",_xlfn.XLOOKUP(F1021,purchase!F:F,purchase!B:B,""))</f>
        <v/>
      </c>
      <c r="E1021" s="26">
        <f>IF(F1021="","",_xlfn.XLOOKUP(F1021,purchase!F:F,purchase!C:C,""))</f>
        <v/>
      </c>
      <c r="F1021" s="4" t="n"/>
      <c r="G1021" s="10">
        <f>IF(H1021="NRFC","Natural Rubber Field Coagulam","")</f>
        <v/>
      </c>
      <c r="H1021" s="10">
        <f>IF(F1021="","",_xlfn.XLOOKUP(F1021,purchase!F:F,purchase!E:E,""))</f>
        <v/>
      </c>
      <c r="I1021" s="10">
        <f>IF(J1021="ISNR20","Natural Rubber-TSNR (ISNR-20)","")</f>
        <v/>
      </c>
      <c r="J1021" s="10">
        <f>IF(H1021="NRFC","ISNR20","")</f>
        <v/>
      </c>
      <c r="K1021" s="35">
        <f>_xlfn.SINGLE(IF(F1021="","",_xlfn.XLOOKUP(F1021,purchase!F:F,purchase!N:N,"")))</f>
        <v/>
      </c>
      <c r="L1021" s="4" t="n"/>
      <c r="M1021" s="86" t="n"/>
      <c r="N1021" s="35">
        <f>IF(F1021="","",
MAX(0,
_xlfn.XLOOKUP(F1021,purchase!F:F,purchase!N:N,"")
-
SUMIFS(L:L,F:F,F1021)))</f>
        <v/>
      </c>
      <c r="O1021" s="35">
        <f>IF(OR(L1021="",M1021=""),"",L1021-M1021)</f>
        <v/>
      </c>
      <c r="P1021" s="89">
        <f>_xlfn.SINGLE(IF(F1021="","",_xlfn.XLOOKUP(F1021,purchase!F:F,purchase!O:O,"")))</f>
        <v/>
      </c>
      <c r="Q1021" s="83">
        <f>IF(OR(L1021="",M1021=""),"",M1021/L1021)</f>
        <v/>
      </c>
      <c r="R1021" s="91">
        <f>IF(OR(P1021="",Q1021=""),"",Q1021-P1021)</f>
        <v/>
      </c>
    </row>
    <row r="1022">
      <c r="A1022" s="25" t="n">
        <v>1018</v>
      </c>
      <c r="B1022" s="26">
        <f>IF(OR(C1022="",F1022=""),"",
"PRD-" &amp;
TEXT(DAY(C1022),"00") &amp;
CHOOSE(MONTH(C1022),"A","B","C","D","E","F","G","H","I","J","K","L") &amp;
TEXT(YEAR(C1022),"00") &amp;
"-" &amp;
RIGHT(F1022,4))</f>
        <v/>
      </c>
      <c r="C1022" s="27" t="n"/>
      <c r="D1022" s="26">
        <f>IF(F1022="","",_xlfn.XLOOKUP(F1022,purchase!F:F,purchase!B:B,""))</f>
        <v/>
      </c>
      <c r="E1022" s="26">
        <f>IF(F1022="","",_xlfn.XLOOKUP(F1022,purchase!F:F,purchase!C:C,""))</f>
        <v/>
      </c>
      <c r="F1022" s="4" t="n"/>
      <c r="G1022" s="10">
        <f>IF(H1022="NRFC","Natural Rubber Field Coagulam","")</f>
        <v/>
      </c>
      <c r="H1022" s="10">
        <f>IF(F1022="","",_xlfn.XLOOKUP(F1022,purchase!F:F,purchase!E:E,""))</f>
        <v/>
      </c>
      <c r="I1022" s="10">
        <f>IF(J1022="ISNR20","Natural Rubber-TSNR (ISNR-20)","")</f>
        <v/>
      </c>
      <c r="J1022" s="10">
        <f>IF(H1022="NRFC","ISNR20","")</f>
        <v/>
      </c>
      <c r="K1022" s="35">
        <f>_xlfn.SINGLE(IF(F1022="","",_xlfn.XLOOKUP(F1022,purchase!F:F,purchase!N:N,"")))</f>
        <v/>
      </c>
      <c r="L1022" s="4" t="n"/>
      <c r="M1022" s="86" t="n"/>
      <c r="N1022" s="35">
        <f>IF(F1022="","",
MAX(0,
_xlfn.XLOOKUP(F1022,purchase!F:F,purchase!N:N,"")
-
SUMIFS(L:L,F:F,F1022)))</f>
        <v/>
      </c>
      <c r="O1022" s="35">
        <f>IF(OR(L1022="",M1022=""),"",L1022-M1022)</f>
        <v/>
      </c>
      <c r="P1022" s="89">
        <f>_xlfn.SINGLE(IF(F1022="","",_xlfn.XLOOKUP(F1022,purchase!F:F,purchase!O:O,"")))</f>
        <v/>
      </c>
      <c r="Q1022" s="83">
        <f>IF(OR(L1022="",M1022=""),"",M1022/L1022)</f>
        <v/>
      </c>
      <c r="R1022" s="91">
        <f>IF(OR(P1022="",Q1022=""),"",Q1022-P1022)</f>
        <v/>
      </c>
    </row>
    <row r="1023">
      <c r="A1023" s="25" t="n">
        <v>1019</v>
      </c>
      <c r="B1023" s="26">
        <f>IF(OR(C1023="",F1023=""),"",
"PRD-" &amp;
TEXT(DAY(C1023),"00") &amp;
CHOOSE(MONTH(C1023),"A","B","C","D","E","F","G","H","I","J","K","L") &amp;
TEXT(YEAR(C1023),"00") &amp;
"-" &amp;
RIGHT(F1023,4))</f>
        <v/>
      </c>
      <c r="C1023" s="27" t="n"/>
      <c r="D1023" s="26">
        <f>IF(F1023="","",_xlfn.XLOOKUP(F1023,purchase!F:F,purchase!B:B,""))</f>
        <v/>
      </c>
      <c r="E1023" s="26">
        <f>IF(F1023="","",_xlfn.XLOOKUP(F1023,purchase!F:F,purchase!C:C,""))</f>
        <v/>
      </c>
      <c r="F1023" s="4" t="n"/>
      <c r="G1023" s="10">
        <f>IF(H1023="NRFC","Natural Rubber Field Coagulam","")</f>
        <v/>
      </c>
      <c r="H1023" s="10">
        <f>IF(F1023="","",_xlfn.XLOOKUP(F1023,purchase!F:F,purchase!E:E,""))</f>
        <v/>
      </c>
      <c r="I1023" s="10">
        <f>IF(J1023="ISNR20","Natural Rubber-TSNR (ISNR-20)","")</f>
        <v/>
      </c>
      <c r="J1023" s="10">
        <f>IF(H1023="NRFC","ISNR20","")</f>
        <v/>
      </c>
      <c r="K1023" s="35">
        <f>_xlfn.SINGLE(IF(F1023="","",_xlfn.XLOOKUP(F1023,purchase!F:F,purchase!N:N,"")))</f>
        <v/>
      </c>
      <c r="L1023" s="4" t="n"/>
      <c r="M1023" s="86" t="n"/>
      <c r="N1023" s="35">
        <f>IF(F1023="","",
MAX(0,
_xlfn.XLOOKUP(F1023,purchase!F:F,purchase!N:N,"")
-
SUMIFS(L:L,F:F,F1023)))</f>
        <v/>
      </c>
      <c r="O1023" s="35">
        <f>IF(OR(L1023="",M1023=""),"",L1023-M1023)</f>
        <v/>
      </c>
      <c r="P1023" s="89">
        <f>_xlfn.SINGLE(IF(F1023="","",_xlfn.XLOOKUP(F1023,purchase!F:F,purchase!O:O,"")))</f>
        <v/>
      </c>
      <c r="Q1023" s="83">
        <f>IF(OR(L1023="",M1023=""),"",M1023/L1023)</f>
        <v/>
      </c>
      <c r="R1023" s="91">
        <f>IF(OR(P1023="",Q1023=""),"",Q1023-P1023)</f>
        <v/>
      </c>
    </row>
    <row r="1024">
      <c r="A1024" s="25" t="n">
        <v>1020</v>
      </c>
      <c r="B1024" s="26">
        <f>IF(OR(C1024="",F1024=""),"",
"PRD-" &amp;
TEXT(DAY(C1024),"00") &amp;
CHOOSE(MONTH(C1024),"A","B","C","D","E","F","G","H","I","J","K","L") &amp;
TEXT(YEAR(C1024),"00") &amp;
"-" &amp;
RIGHT(F1024,4))</f>
        <v/>
      </c>
      <c r="C1024" s="27" t="n"/>
      <c r="D1024" s="26">
        <f>IF(F1024="","",_xlfn.XLOOKUP(F1024,purchase!F:F,purchase!B:B,""))</f>
        <v/>
      </c>
      <c r="E1024" s="26">
        <f>IF(F1024="","",_xlfn.XLOOKUP(F1024,purchase!F:F,purchase!C:C,""))</f>
        <v/>
      </c>
      <c r="F1024" s="4" t="n"/>
      <c r="G1024" s="10">
        <f>IF(H1024="NRFC","Natural Rubber Field Coagulam","")</f>
        <v/>
      </c>
      <c r="H1024" s="10">
        <f>IF(F1024="","",_xlfn.XLOOKUP(F1024,purchase!F:F,purchase!E:E,""))</f>
        <v/>
      </c>
      <c r="I1024" s="10">
        <f>IF(J1024="ISNR20","Natural Rubber-TSNR (ISNR-20)","")</f>
        <v/>
      </c>
      <c r="J1024" s="10">
        <f>IF(H1024="NRFC","ISNR20","")</f>
        <v/>
      </c>
      <c r="K1024" s="35">
        <f>_xlfn.SINGLE(IF(F1024="","",_xlfn.XLOOKUP(F1024,purchase!F:F,purchase!N:N,"")))</f>
        <v/>
      </c>
      <c r="L1024" s="4" t="n"/>
      <c r="M1024" s="86" t="n"/>
      <c r="N1024" s="35">
        <f>IF(F1024="","",
MAX(0,
_xlfn.XLOOKUP(F1024,purchase!F:F,purchase!N:N,"")
-
SUMIFS(L:L,F:F,F1024)))</f>
        <v/>
      </c>
      <c r="O1024" s="35">
        <f>IF(OR(L1024="",M1024=""),"",L1024-M1024)</f>
        <v/>
      </c>
      <c r="P1024" s="89">
        <f>_xlfn.SINGLE(IF(F1024="","",_xlfn.XLOOKUP(F1024,purchase!F:F,purchase!O:O,"")))</f>
        <v/>
      </c>
      <c r="Q1024" s="83">
        <f>IF(OR(L1024="",M1024=""),"",M1024/L1024)</f>
        <v/>
      </c>
      <c r="R1024" s="91">
        <f>IF(OR(P1024="",Q1024=""),"",Q1024-P1024)</f>
        <v/>
      </c>
    </row>
    <row r="1025">
      <c r="A1025" s="25" t="n">
        <v>1021</v>
      </c>
      <c r="B1025" s="26">
        <f>IF(OR(C1025="",F1025=""),"",
"PRD-" &amp;
TEXT(DAY(C1025),"00") &amp;
CHOOSE(MONTH(C1025),"A","B","C","D","E","F","G","H","I","J","K","L") &amp;
TEXT(YEAR(C1025),"00") &amp;
"-" &amp;
RIGHT(F1025,4))</f>
        <v/>
      </c>
      <c r="C1025" s="27" t="n"/>
      <c r="D1025" s="26">
        <f>IF(F1025="","",_xlfn.XLOOKUP(F1025,purchase!F:F,purchase!B:B,""))</f>
        <v/>
      </c>
      <c r="E1025" s="26">
        <f>IF(F1025="","",_xlfn.XLOOKUP(F1025,purchase!F:F,purchase!C:C,""))</f>
        <v/>
      </c>
      <c r="F1025" s="4" t="n"/>
      <c r="G1025" s="10">
        <f>IF(H1025="NRFC","Natural Rubber Field Coagulam","")</f>
        <v/>
      </c>
      <c r="H1025" s="10">
        <f>IF(F1025="","",_xlfn.XLOOKUP(F1025,purchase!F:F,purchase!E:E,""))</f>
        <v/>
      </c>
      <c r="I1025" s="10">
        <f>IF(J1025="ISNR20","Natural Rubber-TSNR (ISNR-20)","")</f>
        <v/>
      </c>
      <c r="J1025" s="10">
        <f>IF(H1025="NRFC","ISNR20","")</f>
        <v/>
      </c>
      <c r="K1025" s="35">
        <f>_xlfn.SINGLE(IF(F1025="","",_xlfn.XLOOKUP(F1025,purchase!F:F,purchase!N:N,"")))</f>
        <v/>
      </c>
      <c r="L1025" s="4" t="n"/>
      <c r="M1025" s="86" t="n"/>
      <c r="N1025" s="35">
        <f>IF(F1025="","",
MAX(0,
_xlfn.XLOOKUP(F1025,purchase!F:F,purchase!N:N,"")
-
SUMIFS(L:L,F:F,F1025)))</f>
        <v/>
      </c>
      <c r="O1025" s="35">
        <f>IF(OR(L1025="",M1025=""),"",L1025-M1025)</f>
        <v/>
      </c>
      <c r="P1025" s="89">
        <f>_xlfn.SINGLE(IF(F1025="","",_xlfn.XLOOKUP(F1025,purchase!F:F,purchase!O:O,"")))</f>
        <v/>
      </c>
      <c r="Q1025" s="83">
        <f>IF(OR(L1025="",M1025=""),"",M1025/L1025)</f>
        <v/>
      </c>
      <c r="R1025" s="91">
        <f>IF(OR(P1025="",Q1025=""),"",Q1025-P1025)</f>
        <v/>
      </c>
    </row>
    <row r="1026">
      <c r="A1026" s="25" t="n">
        <v>1022</v>
      </c>
      <c r="B1026" s="26">
        <f>IF(OR(C1026="",F1026=""),"",
"PRD-" &amp;
TEXT(DAY(C1026),"00") &amp;
CHOOSE(MONTH(C1026),"A","B","C","D","E","F","G","H","I","J","K","L") &amp;
TEXT(YEAR(C1026),"00") &amp;
"-" &amp;
RIGHT(F1026,4))</f>
        <v/>
      </c>
      <c r="C1026" s="27" t="n"/>
      <c r="D1026" s="26">
        <f>IF(F1026="","",_xlfn.XLOOKUP(F1026,purchase!F:F,purchase!B:B,""))</f>
        <v/>
      </c>
      <c r="E1026" s="26">
        <f>IF(F1026="","",_xlfn.XLOOKUP(F1026,purchase!F:F,purchase!C:C,""))</f>
        <v/>
      </c>
      <c r="F1026" s="4" t="n"/>
      <c r="G1026" s="10">
        <f>IF(H1026="NRFC","Natural Rubber Field Coagulam","")</f>
        <v/>
      </c>
      <c r="H1026" s="10">
        <f>IF(F1026="","",_xlfn.XLOOKUP(F1026,purchase!F:F,purchase!E:E,""))</f>
        <v/>
      </c>
      <c r="I1026" s="10">
        <f>IF(J1026="ISNR20","Natural Rubber-TSNR (ISNR-20)","")</f>
        <v/>
      </c>
      <c r="J1026" s="10">
        <f>IF(H1026="NRFC","ISNR20","")</f>
        <v/>
      </c>
      <c r="K1026" s="35">
        <f>_xlfn.SINGLE(IF(F1026="","",_xlfn.XLOOKUP(F1026,purchase!F:F,purchase!N:N,"")))</f>
        <v/>
      </c>
      <c r="L1026" s="4" t="n"/>
      <c r="M1026" s="86" t="n"/>
      <c r="N1026" s="35">
        <f>IF(F1026="","",
MAX(0,
_xlfn.XLOOKUP(F1026,purchase!F:F,purchase!N:N,"")
-
SUMIFS(L:L,F:F,F1026)))</f>
        <v/>
      </c>
      <c r="O1026" s="35">
        <f>IF(OR(L1026="",M1026=""),"",L1026-M1026)</f>
        <v/>
      </c>
      <c r="P1026" s="89">
        <f>_xlfn.SINGLE(IF(F1026="","",_xlfn.XLOOKUP(F1026,purchase!F:F,purchase!O:O,"")))</f>
        <v/>
      </c>
      <c r="Q1026" s="83">
        <f>IF(OR(L1026="",M1026=""),"",M1026/L1026)</f>
        <v/>
      </c>
      <c r="R1026" s="91">
        <f>IF(OR(P1026="",Q1026=""),"",Q1026-P1026)</f>
        <v/>
      </c>
    </row>
    <row r="1027">
      <c r="A1027" s="25" t="n">
        <v>1023</v>
      </c>
      <c r="B1027" s="26">
        <f>IF(OR(C1027="",F1027=""),"",
"PRD-" &amp;
TEXT(DAY(C1027),"00") &amp;
CHOOSE(MONTH(C1027),"A","B","C","D","E","F","G","H","I","J","K","L") &amp;
TEXT(YEAR(C1027),"00") &amp;
"-" &amp;
RIGHT(F1027,4))</f>
        <v/>
      </c>
      <c r="C1027" s="27" t="n"/>
      <c r="D1027" s="26">
        <f>IF(F1027="","",_xlfn.XLOOKUP(F1027,purchase!F:F,purchase!B:B,""))</f>
        <v/>
      </c>
      <c r="E1027" s="26">
        <f>IF(F1027="","",_xlfn.XLOOKUP(F1027,purchase!F:F,purchase!C:C,""))</f>
        <v/>
      </c>
      <c r="F1027" s="4" t="n"/>
      <c r="G1027" s="10">
        <f>IF(H1027="NRFC","Natural Rubber Field Coagulam","")</f>
        <v/>
      </c>
      <c r="H1027" s="10">
        <f>IF(F1027="","",_xlfn.XLOOKUP(F1027,purchase!F:F,purchase!E:E,""))</f>
        <v/>
      </c>
      <c r="I1027" s="10">
        <f>IF(J1027="ISNR20","Natural Rubber-TSNR (ISNR-20)","")</f>
        <v/>
      </c>
      <c r="J1027" s="10">
        <f>IF(H1027="NRFC","ISNR20","")</f>
        <v/>
      </c>
      <c r="K1027" s="35">
        <f>_xlfn.SINGLE(IF(F1027="","",_xlfn.XLOOKUP(F1027,purchase!F:F,purchase!N:N,"")))</f>
        <v/>
      </c>
      <c r="L1027" s="4" t="n"/>
      <c r="M1027" s="86" t="n"/>
      <c r="N1027" s="35">
        <f>IF(F1027="","",
MAX(0,
_xlfn.XLOOKUP(F1027,purchase!F:F,purchase!N:N,"")
-
SUMIFS(L:L,F:F,F1027)))</f>
        <v/>
      </c>
      <c r="O1027" s="35">
        <f>IF(OR(L1027="",M1027=""),"",L1027-M1027)</f>
        <v/>
      </c>
      <c r="P1027" s="89">
        <f>_xlfn.SINGLE(IF(F1027="","",_xlfn.XLOOKUP(F1027,purchase!F:F,purchase!O:O,"")))</f>
        <v/>
      </c>
      <c r="Q1027" s="83">
        <f>IF(OR(L1027="",M1027=""),"",M1027/L1027)</f>
        <v/>
      </c>
      <c r="R1027" s="91">
        <f>IF(OR(P1027="",Q1027=""),"",Q1027-P1027)</f>
        <v/>
      </c>
    </row>
    <row r="1028">
      <c r="A1028" s="25" t="n">
        <v>1024</v>
      </c>
      <c r="B1028" s="26">
        <f>IF(OR(C1028="",F1028=""),"",
"PRD-" &amp;
TEXT(DAY(C1028),"00") &amp;
CHOOSE(MONTH(C1028),"A","B","C","D","E","F","G","H","I","J","K","L") &amp;
TEXT(YEAR(C1028),"00") &amp;
"-" &amp;
RIGHT(F1028,4))</f>
        <v/>
      </c>
      <c r="C1028" s="27" t="n"/>
      <c r="D1028" s="26">
        <f>IF(F1028="","",_xlfn.XLOOKUP(F1028,purchase!F:F,purchase!B:B,""))</f>
        <v/>
      </c>
      <c r="E1028" s="26">
        <f>IF(F1028="","",_xlfn.XLOOKUP(F1028,purchase!F:F,purchase!C:C,""))</f>
        <v/>
      </c>
      <c r="F1028" s="4" t="n"/>
      <c r="G1028" s="10">
        <f>IF(H1028="NRFC","Natural Rubber Field Coagulam","")</f>
        <v/>
      </c>
      <c r="H1028" s="10">
        <f>IF(F1028="","",_xlfn.XLOOKUP(F1028,purchase!F:F,purchase!E:E,""))</f>
        <v/>
      </c>
      <c r="I1028" s="10">
        <f>IF(J1028="ISNR20","Natural Rubber-TSNR (ISNR-20)","")</f>
        <v/>
      </c>
      <c r="J1028" s="10">
        <f>IF(H1028="NRFC","ISNR20","")</f>
        <v/>
      </c>
      <c r="K1028" s="35">
        <f>_xlfn.SINGLE(IF(F1028="","",_xlfn.XLOOKUP(F1028,purchase!F:F,purchase!N:N,"")))</f>
        <v/>
      </c>
      <c r="L1028" s="4" t="n"/>
      <c r="M1028" s="86" t="n"/>
      <c r="N1028" s="35">
        <f>IF(F1028="","",
MAX(0,
_xlfn.XLOOKUP(F1028,purchase!F:F,purchase!N:N,"")
-
SUMIFS(L:L,F:F,F1028)))</f>
        <v/>
      </c>
      <c r="O1028" s="35">
        <f>IF(OR(L1028="",M1028=""),"",L1028-M1028)</f>
        <v/>
      </c>
      <c r="P1028" s="89">
        <f>_xlfn.SINGLE(IF(F1028="","",_xlfn.XLOOKUP(F1028,purchase!F:F,purchase!O:O,"")))</f>
        <v/>
      </c>
      <c r="Q1028" s="83">
        <f>IF(OR(L1028="",M1028=""),"",M1028/L1028)</f>
        <v/>
      </c>
      <c r="R1028" s="91">
        <f>IF(OR(P1028="",Q1028=""),"",Q1028-P1028)</f>
        <v/>
      </c>
    </row>
    <row r="1029">
      <c r="A1029" s="25" t="n">
        <v>1025</v>
      </c>
      <c r="B1029" s="26">
        <f>IF(OR(C1029="",F1029=""),"",
"PRD-" &amp;
TEXT(DAY(C1029),"00") &amp;
CHOOSE(MONTH(C1029),"A","B","C","D","E","F","G","H","I","J","K","L") &amp;
TEXT(YEAR(C1029),"00") &amp;
"-" &amp;
RIGHT(F1029,4))</f>
        <v/>
      </c>
      <c r="C1029" s="27" t="n"/>
      <c r="D1029" s="26">
        <f>IF(F1029="","",_xlfn.XLOOKUP(F1029,purchase!F:F,purchase!B:B,""))</f>
        <v/>
      </c>
      <c r="E1029" s="26">
        <f>IF(F1029="","",_xlfn.XLOOKUP(F1029,purchase!F:F,purchase!C:C,""))</f>
        <v/>
      </c>
      <c r="F1029" s="4" t="n"/>
      <c r="G1029" s="10">
        <f>IF(H1029="NRFC","Natural Rubber Field Coagulam","")</f>
        <v/>
      </c>
      <c r="H1029" s="10">
        <f>IF(F1029="","",_xlfn.XLOOKUP(F1029,purchase!F:F,purchase!E:E,""))</f>
        <v/>
      </c>
      <c r="I1029" s="10">
        <f>IF(J1029="ISNR20","Natural Rubber-TSNR (ISNR-20)","")</f>
        <v/>
      </c>
      <c r="J1029" s="10">
        <f>IF(H1029="NRFC","ISNR20","")</f>
        <v/>
      </c>
      <c r="K1029" s="35">
        <f>_xlfn.SINGLE(IF(F1029="","",_xlfn.XLOOKUP(F1029,purchase!F:F,purchase!N:N,"")))</f>
        <v/>
      </c>
      <c r="L1029" s="4" t="n"/>
      <c r="M1029" s="86" t="n"/>
      <c r="N1029" s="35">
        <f>IF(F1029="","",
MAX(0,
_xlfn.XLOOKUP(F1029,purchase!F:F,purchase!N:N,"")
-
SUMIFS(L:L,F:F,F1029)))</f>
        <v/>
      </c>
      <c r="O1029" s="35">
        <f>IF(OR(L1029="",M1029=""),"",L1029-M1029)</f>
        <v/>
      </c>
      <c r="P1029" s="89">
        <f>_xlfn.SINGLE(IF(F1029="","",_xlfn.XLOOKUP(F1029,purchase!F:F,purchase!O:O,"")))</f>
        <v/>
      </c>
      <c r="Q1029" s="83">
        <f>IF(OR(L1029="",M1029=""),"",M1029/L1029)</f>
        <v/>
      </c>
      <c r="R1029" s="91">
        <f>IF(OR(P1029="",Q1029=""),"",Q1029-P1029)</f>
        <v/>
      </c>
    </row>
    <row r="1030">
      <c r="A1030" s="25" t="n">
        <v>1026</v>
      </c>
      <c r="B1030" s="26">
        <f>IF(OR(C1030="",F1030=""),"",
"PRD-" &amp;
TEXT(DAY(C1030),"00") &amp;
CHOOSE(MONTH(C1030),"A","B","C","D","E","F","G","H","I","J","K","L") &amp;
TEXT(YEAR(C1030),"00") &amp;
"-" &amp;
RIGHT(F1030,4))</f>
        <v/>
      </c>
      <c r="C1030" s="27" t="n"/>
      <c r="D1030" s="26">
        <f>IF(F1030="","",_xlfn.XLOOKUP(F1030,purchase!F:F,purchase!B:B,""))</f>
        <v/>
      </c>
      <c r="E1030" s="26">
        <f>IF(F1030="","",_xlfn.XLOOKUP(F1030,purchase!F:F,purchase!C:C,""))</f>
        <v/>
      </c>
      <c r="F1030" s="4" t="n"/>
      <c r="G1030" s="10">
        <f>IF(H1030="NRFC","Natural Rubber Field Coagulam","")</f>
        <v/>
      </c>
      <c r="H1030" s="10">
        <f>IF(F1030="","",_xlfn.XLOOKUP(F1030,purchase!F:F,purchase!E:E,""))</f>
        <v/>
      </c>
      <c r="I1030" s="10">
        <f>IF(J1030="ISNR20","Natural Rubber-TSNR (ISNR-20)","")</f>
        <v/>
      </c>
      <c r="J1030" s="10">
        <f>IF(H1030="NRFC","ISNR20","")</f>
        <v/>
      </c>
      <c r="K1030" s="35">
        <f>_xlfn.SINGLE(IF(F1030="","",_xlfn.XLOOKUP(F1030,purchase!F:F,purchase!N:N,"")))</f>
        <v/>
      </c>
      <c r="L1030" s="4" t="n"/>
      <c r="M1030" s="86" t="n"/>
      <c r="N1030" s="35">
        <f>IF(F1030="","",
MAX(0,
_xlfn.XLOOKUP(F1030,purchase!F:F,purchase!N:N,"")
-
SUMIFS(L:L,F:F,F1030)))</f>
        <v/>
      </c>
      <c r="O1030" s="35">
        <f>IF(OR(L1030="",M1030=""),"",L1030-M1030)</f>
        <v/>
      </c>
      <c r="P1030" s="89">
        <f>_xlfn.SINGLE(IF(F1030="","",_xlfn.XLOOKUP(F1030,purchase!F:F,purchase!O:O,"")))</f>
        <v/>
      </c>
      <c r="Q1030" s="83">
        <f>IF(OR(L1030="",M1030=""),"",M1030/L1030)</f>
        <v/>
      </c>
      <c r="R1030" s="91">
        <f>IF(OR(P1030="",Q1030=""),"",Q1030-P1030)</f>
        <v/>
      </c>
    </row>
    <row r="1031">
      <c r="A1031" s="25" t="n">
        <v>1027</v>
      </c>
      <c r="B1031" s="26">
        <f>IF(OR(C1031="",F1031=""),"",
"PRD-" &amp;
TEXT(DAY(C1031),"00") &amp;
CHOOSE(MONTH(C1031),"A","B","C","D","E","F","G","H","I","J","K","L") &amp;
TEXT(YEAR(C1031),"00") &amp;
"-" &amp;
RIGHT(F1031,4))</f>
        <v/>
      </c>
      <c r="C1031" s="27" t="n"/>
      <c r="D1031" s="26">
        <f>IF(F1031="","",_xlfn.XLOOKUP(F1031,purchase!F:F,purchase!B:B,""))</f>
        <v/>
      </c>
      <c r="E1031" s="26">
        <f>IF(F1031="","",_xlfn.XLOOKUP(F1031,purchase!F:F,purchase!C:C,""))</f>
        <v/>
      </c>
      <c r="F1031" s="4" t="n"/>
      <c r="G1031" s="10">
        <f>IF(H1031="NRFC","Natural Rubber Field Coagulam","")</f>
        <v/>
      </c>
      <c r="H1031" s="10">
        <f>IF(F1031="","",_xlfn.XLOOKUP(F1031,purchase!F:F,purchase!E:E,""))</f>
        <v/>
      </c>
      <c r="I1031" s="10">
        <f>IF(J1031="ISNR20","Natural Rubber-TSNR (ISNR-20)","")</f>
        <v/>
      </c>
      <c r="J1031" s="10">
        <f>IF(H1031="NRFC","ISNR20","")</f>
        <v/>
      </c>
      <c r="K1031" s="35">
        <f>_xlfn.SINGLE(IF(F1031="","",_xlfn.XLOOKUP(F1031,purchase!F:F,purchase!N:N,"")))</f>
        <v/>
      </c>
      <c r="L1031" s="4" t="n"/>
      <c r="M1031" s="86" t="n"/>
      <c r="N1031" s="35">
        <f>IF(F1031="","",
MAX(0,
_xlfn.XLOOKUP(F1031,purchase!F:F,purchase!N:N,"")
-
SUMIFS(L:L,F:F,F1031)))</f>
        <v/>
      </c>
      <c r="O1031" s="35">
        <f>IF(OR(L1031="",M1031=""),"",L1031-M1031)</f>
        <v/>
      </c>
      <c r="P1031" s="89">
        <f>_xlfn.SINGLE(IF(F1031="","",_xlfn.XLOOKUP(F1031,purchase!F:F,purchase!O:O,"")))</f>
        <v/>
      </c>
      <c r="Q1031" s="83">
        <f>IF(OR(L1031="",M1031=""),"",M1031/L1031)</f>
        <v/>
      </c>
      <c r="R1031" s="91">
        <f>IF(OR(P1031="",Q1031=""),"",Q1031-P1031)</f>
        <v/>
      </c>
    </row>
    <row r="1032">
      <c r="A1032" s="25" t="n">
        <v>1028</v>
      </c>
      <c r="B1032" s="26">
        <f>IF(OR(C1032="",F1032=""),"",
"PRD-" &amp;
TEXT(DAY(C1032),"00") &amp;
CHOOSE(MONTH(C1032),"A","B","C","D","E","F","G","H","I","J","K","L") &amp;
TEXT(YEAR(C1032),"00") &amp;
"-" &amp;
RIGHT(F1032,4))</f>
        <v/>
      </c>
      <c r="C1032" s="27" t="n"/>
      <c r="D1032" s="26">
        <f>IF(F1032="","",_xlfn.XLOOKUP(F1032,purchase!F:F,purchase!B:B,""))</f>
        <v/>
      </c>
      <c r="E1032" s="26">
        <f>IF(F1032="","",_xlfn.XLOOKUP(F1032,purchase!F:F,purchase!C:C,""))</f>
        <v/>
      </c>
      <c r="F1032" s="4" t="n"/>
      <c r="G1032" s="10">
        <f>IF(H1032="NRFC","Natural Rubber Field Coagulam","")</f>
        <v/>
      </c>
      <c r="H1032" s="10">
        <f>IF(F1032="","",_xlfn.XLOOKUP(F1032,purchase!F:F,purchase!E:E,""))</f>
        <v/>
      </c>
      <c r="I1032" s="10">
        <f>IF(J1032="ISNR20","Natural Rubber-TSNR (ISNR-20)","")</f>
        <v/>
      </c>
      <c r="J1032" s="10">
        <f>IF(H1032="NRFC","ISNR20","")</f>
        <v/>
      </c>
      <c r="K1032" s="35">
        <f>_xlfn.SINGLE(IF(F1032="","",_xlfn.XLOOKUP(F1032,purchase!F:F,purchase!N:N,"")))</f>
        <v/>
      </c>
      <c r="L1032" s="4" t="n"/>
      <c r="M1032" s="86" t="n"/>
      <c r="N1032" s="35">
        <f>IF(F1032="","",
MAX(0,
_xlfn.XLOOKUP(F1032,purchase!F:F,purchase!N:N,"")
-
SUMIFS(L:L,F:F,F1032)))</f>
        <v/>
      </c>
      <c r="O1032" s="35">
        <f>IF(OR(L1032="",M1032=""),"",L1032-M1032)</f>
        <v/>
      </c>
      <c r="P1032" s="89">
        <f>_xlfn.SINGLE(IF(F1032="","",_xlfn.XLOOKUP(F1032,purchase!F:F,purchase!O:O,"")))</f>
        <v/>
      </c>
      <c r="Q1032" s="83">
        <f>IF(OR(L1032="",M1032=""),"",M1032/L1032)</f>
        <v/>
      </c>
      <c r="R1032" s="91">
        <f>IF(OR(P1032="",Q1032=""),"",Q1032-P1032)</f>
        <v/>
      </c>
    </row>
    <row r="1033">
      <c r="A1033" s="25" t="n">
        <v>1029</v>
      </c>
      <c r="B1033" s="26">
        <f>IF(OR(C1033="",F1033=""),"",
"PRD-" &amp;
TEXT(DAY(C1033),"00") &amp;
CHOOSE(MONTH(C1033),"A","B","C","D","E","F","G","H","I","J","K","L") &amp;
TEXT(YEAR(C1033),"00") &amp;
"-" &amp;
RIGHT(F1033,4))</f>
        <v/>
      </c>
      <c r="C1033" s="27" t="n"/>
      <c r="D1033" s="26">
        <f>IF(F1033="","",_xlfn.XLOOKUP(F1033,purchase!F:F,purchase!B:B,""))</f>
        <v/>
      </c>
      <c r="E1033" s="26">
        <f>IF(F1033="","",_xlfn.XLOOKUP(F1033,purchase!F:F,purchase!C:C,""))</f>
        <v/>
      </c>
      <c r="F1033" s="4" t="n"/>
      <c r="G1033" s="10">
        <f>IF(H1033="NRFC","Natural Rubber Field Coagulam","")</f>
        <v/>
      </c>
      <c r="H1033" s="10">
        <f>IF(F1033="","",_xlfn.XLOOKUP(F1033,purchase!F:F,purchase!E:E,""))</f>
        <v/>
      </c>
      <c r="I1033" s="10">
        <f>IF(J1033="ISNR20","Natural Rubber-TSNR (ISNR-20)","")</f>
        <v/>
      </c>
      <c r="J1033" s="10">
        <f>IF(H1033="NRFC","ISNR20","")</f>
        <v/>
      </c>
      <c r="K1033" s="35">
        <f>_xlfn.SINGLE(IF(F1033="","",_xlfn.XLOOKUP(F1033,purchase!F:F,purchase!N:N,"")))</f>
        <v/>
      </c>
      <c r="L1033" s="4" t="n"/>
      <c r="M1033" s="86" t="n"/>
      <c r="N1033" s="35">
        <f>IF(F1033="","",
MAX(0,
_xlfn.XLOOKUP(F1033,purchase!F:F,purchase!N:N,"")
-
SUMIFS(L:L,F:F,F1033)))</f>
        <v/>
      </c>
      <c r="O1033" s="35">
        <f>IF(OR(L1033="",M1033=""),"",L1033-M1033)</f>
        <v/>
      </c>
      <c r="P1033" s="89">
        <f>_xlfn.SINGLE(IF(F1033="","",_xlfn.XLOOKUP(F1033,purchase!F:F,purchase!O:O,"")))</f>
        <v/>
      </c>
      <c r="Q1033" s="83">
        <f>IF(OR(L1033="",M1033=""),"",M1033/L1033)</f>
        <v/>
      </c>
      <c r="R1033" s="91">
        <f>IF(OR(P1033="",Q1033=""),"",Q1033-P1033)</f>
        <v/>
      </c>
    </row>
    <row r="1034">
      <c r="A1034" s="25" t="n">
        <v>1030</v>
      </c>
      <c r="B1034" s="26">
        <f>IF(OR(C1034="",F1034=""),"",
"PRD-" &amp;
TEXT(DAY(C1034),"00") &amp;
CHOOSE(MONTH(C1034),"A","B","C","D","E","F","G","H","I","J","K","L") &amp;
TEXT(YEAR(C1034),"00") &amp;
"-" &amp;
RIGHT(F1034,4))</f>
        <v/>
      </c>
      <c r="C1034" s="27" t="n"/>
      <c r="D1034" s="26">
        <f>IF(F1034="","",_xlfn.XLOOKUP(F1034,purchase!F:F,purchase!B:B,""))</f>
        <v/>
      </c>
      <c r="E1034" s="26">
        <f>IF(F1034="","",_xlfn.XLOOKUP(F1034,purchase!F:F,purchase!C:C,""))</f>
        <v/>
      </c>
      <c r="F1034" s="4" t="n"/>
      <c r="G1034" s="10">
        <f>IF(H1034="NRFC","Natural Rubber Field Coagulam","")</f>
        <v/>
      </c>
      <c r="H1034" s="10">
        <f>IF(F1034="","",_xlfn.XLOOKUP(F1034,purchase!F:F,purchase!E:E,""))</f>
        <v/>
      </c>
      <c r="I1034" s="10">
        <f>IF(J1034="ISNR20","Natural Rubber-TSNR (ISNR-20)","")</f>
        <v/>
      </c>
      <c r="J1034" s="10">
        <f>IF(H1034="NRFC","ISNR20","")</f>
        <v/>
      </c>
      <c r="K1034" s="35">
        <f>_xlfn.SINGLE(IF(F1034="","",_xlfn.XLOOKUP(F1034,purchase!F:F,purchase!N:N,"")))</f>
        <v/>
      </c>
      <c r="L1034" s="4" t="n"/>
      <c r="M1034" s="86" t="n"/>
      <c r="N1034" s="35">
        <f>IF(F1034="","",
MAX(0,
_xlfn.XLOOKUP(F1034,purchase!F:F,purchase!N:N,"")
-
SUMIFS(L:L,F:F,F1034)))</f>
        <v/>
      </c>
      <c r="O1034" s="35">
        <f>IF(OR(L1034="",M1034=""),"",L1034-M1034)</f>
        <v/>
      </c>
      <c r="P1034" s="89">
        <f>_xlfn.SINGLE(IF(F1034="","",_xlfn.XLOOKUP(F1034,purchase!F:F,purchase!O:O,"")))</f>
        <v/>
      </c>
      <c r="Q1034" s="83">
        <f>IF(OR(L1034="",M1034=""),"",M1034/L1034)</f>
        <v/>
      </c>
      <c r="R1034" s="91">
        <f>IF(OR(P1034="",Q1034=""),"",Q1034-P1034)</f>
        <v/>
      </c>
    </row>
    <row r="1035">
      <c r="A1035" s="25" t="n">
        <v>1031</v>
      </c>
      <c r="B1035" s="26">
        <f>IF(OR(C1035="",F1035=""),"",
"PRD-" &amp;
TEXT(DAY(C1035),"00") &amp;
CHOOSE(MONTH(C1035),"A","B","C","D","E","F","G","H","I","J","K","L") &amp;
TEXT(YEAR(C1035),"00") &amp;
"-" &amp;
RIGHT(F1035,4))</f>
        <v/>
      </c>
      <c r="C1035" s="27" t="n"/>
      <c r="D1035" s="26">
        <f>IF(F1035="","",_xlfn.XLOOKUP(F1035,purchase!F:F,purchase!B:B,""))</f>
        <v/>
      </c>
      <c r="E1035" s="26">
        <f>IF(F1035="","",_xlfn.XLOOKUP(F1035,purchase!F:F,purchase!C:C,""))</f>
        <v/>
      </c>
      <c r="F1035" s="4" t="n"/>
      <c r="G1035" s="10">
        <f>IF(H1035="NRFC","Natural Rubber Field Coagulam","")</f>
        <v/>
      </c>
      <c r="H1035" s="10">
        <f>IF(F1035="","",_xlfn.XLOOKUP(F1035,purchase!F:F,purchase!E:E,""))</f>
        <v/>
      </c>
      <c r="I1035" s="10">
        <f>IF(J1035="ISNR20","Natural Rubber-TSNR (ISNR-20)","")</f>
        <v/>
      </c>
      <c r="J1035" s="10">
        <f>IF(H1035="NRFC","ISNR20","")</f>
        <v/>
      </c>
      <c r="K1035" s="35">
        <f>_xlfn.SINGLE(IF(F1035="","",_xlfn.XLOOKUP(F1035,purchase!F:F,purchase!N:N,"")))</f>
        <v/>
      </c>
      <c r="L1035" s="4" t="n"/>
      <c r="M1035" s="86" t="n"/>
      <c r="N1035" s="35">
        <f>IF(F1035="","",
MAX(0,
_xlfn.XLOOKUP(F1035,purchase!F:F,purchase!N:N,"")
-
SUMIFS(L:L,F:F,F1035)))</f>
        <v/>
      </c>
      <c r="O1035" s="35">
        <f>IF(OR(L1035="",M1035=""),"",L1035-M1035)</f>
        <v/>
      </c>
      <c r="P1035" s="89">
        <f>_xlfn.SINGLE(IF(F1035="","",_xlfn.XLOOKUP(F1035,purchase!F:F,purchase!O:O,"")))</f>
        <v/>
      </c>
      <c r="Q1035" s="83">
        <f>IF(OR(L1035="",M1035=""),"",M1035/L1035)</f>
        <v/>
      </c>
      <c r="R1035" s="91">
        <f>IF(OR(P1035="",Q1035=""),"",Q1035-P1035)</f>
        <v/>
      </c>
    </row>
    <row r="1036">
      <c r="A1036" s="25" t="n">
        <v>1032</v>
      </c>
      <c r="B1036" s="26">
        <f>IF(OR(C1036="",F1036=""),"",
"PRD-" &amp;
TEXT(DAY(C1036),"00") &amp;
CHOOSE(MONTH(C1036),"A","B","C","D","E","F","G","H","I","J","K","L") &amp;
TEXT(YEAR(C1036),"00") &amp;
"-" &amp;
RIGHT(F1036,4))</f>
        <v/>
      </c>
      <c r="C1036" s="27" t="n"/>
      <c r="D1036" s="26">
        <f>IF(F1036="","",_xlfn.XLOOKUP(F1036,purchase!F:F,purchase!B:B,""))</f>
        <v/>
      </c>
      <c r="E1036" s="26">
        <f>IF(F1036="","",_xlfn.XLOOKUP(F1036,purchase!F:F,purchase!C:C,""))</f>
        <v/>
      </c>
      <c r="F1036" s="4" t="n"/>
      <c r="G1036" s="10">
        <f>IF(H1036="NRFC","Natural Rubber Field Coagulam","")</f>
        <v/>
      </c>
      <c r="H1036" s="10">
        <f>IF(F1036="","",_xlfn.XLOOKUP(F1036,purchase!F:F,purchase!E:E,""))</f>
        <v/>
      </c>
      <c r="I1036" s="10">
        <f>IF(J1036="ISNR20","Natural Rubber-TSNR (ISNR-20)","")</f>
        <v/>
      </c>
      <c r="J1036" s="10">
        <f>IF(H1036="NRFC","ISNR20","")</f>
        <v/>
      </c>
      <c r="K1036" s="35">
        <f>_xlfn.SINGLE(IF(F1036="","",_xlfn.XLOOKUP(F1036,purchase!F:F,purchase!N:N,"")))</f>
        <v/>
      </c>
      <c r="L1036" s="4" t="n"/>
      <c r="M1036" s="86" t="n"/>
      <c r="N1036" s="35">
        <f>IF(F1036="","",
MAX(0,
_xlfn.XLOOKUP(F1036,purchase!F:F,purchase!N:N,"")
-
SUMIFS(L:L,F:F,F1036)))</f>
        <v/>
      </c>
      <c r="O1036" s="35">
        <f>IF(OR(L1036="",M1036=""),"",L1036-M1036)</f>
        <v/>
      </c>
      <c r="P1036" s="89">
        <f>_xlfn.SINGLE(IF(F1036="","",_xlfn.XLOOKUP(F1036,purchase!F:F,purchase!O:O,"")))</f>
        <v/>
      </c>
      <c r="Q1036" s="83">
        <f>IF(OR(L1036="",M1036=""),"",M1036/L1036)</f>
        <v/>
      </c>
      <c r="R1036" s="91">
        <f>IF(OR(P1036="",Q1036=""),"",Q1036-P1036)</f>
        <v/>
      </c>
    </row>
    <row r="1037">
      <c r="A1037" s="25" t="n">
        <v>1033</v>
      </c>
      <c r="B1037" s="26">
        <f>IF(OR(C1037="",F1037=""),"",
"PRD-" &amp;
TEXT(DAY(C1037),"00") &amp;
CHOOSE(MONTH(C1037),"A","B","C","D","E","F","G","H","I","J","K","L") &amp;
TEXT(YEAR(C1037),"00") &amp;
"-" &amp;
RIGHT(F1037,4))</f>
        <v/>
      </c>
      <c r="C1037" s="27" t="n"/>
      <c r="D1037" s="26">
        <f>IF(F1037="","",_xlfn.XLOOKUP(F1037,purchase!F:F,purchase!B:B,""))</f>
        <v/>
      </c>
      <c r="E1037" s="26">
        <f>IF(F1037="","",_xlfn.XLOOKUP(F1037,purchase!F:F,purchase!C:C,""))</f>
        <v/>
      </c>
      <c r="F1037" s="4" t="n"/>
      <c r="G1037" s="10">
        <f>IF(H1037="NRFC","Natural Rubber Field Coagulam","")</f>
        <v/>
      </c>
      <c r="H1037" s="10">
        <f>IF(F1037="","",_xlfn.XLOOKUP(F1037,purchase!F:F,purchase!E:E,""))</f>
        <v/>
      </c>
      <c r="I1037" s="10">
        <f>IF(J1037="ISNR20","Natural Rubber-TSNR (ISNR-20)","")</f>
        <v/>
      </c>
      <c r="J1037" s="10">
        <f>IF(H1037="NRFC","ISNR20","")</f>
        <v/>
      </c>
      <c r="K1037" s="35">
        <f>_xlfn.SINGLE(IF(F1037="","",_xlfn.XLOOKUP(F1037,purchase!F:F,purchase!N:N,"")))</f>
        <v/>
      </c>
      <c r="L1037" s="4" t="n"/>
      <c r="M1037" s="86" t="n"/>
      <c r="N1037" s="35">
        <f>IF(F1037="","",
MAX(0,
_xlfn.XLOOKUP(F1037,purchase!F:F,purchase!N:N,"")
-
SUMIFS(L:L,F:F,F1037)))</f>
        <v/>
      </c>
      <c r="O1037" s="35">
        <f>IF(OR(L1037="",M1037=""),"",L1037-M1037)</f>
        <v/>
      </c>
      <c r="P1037" s="89">
        <f>_xlfn.SINGLE(IF(F1037="","",_xlfn.XLOOKUP(F1037,purchase!F:F,purchase!O:O,"")))</f>
        <v/>
      </c>
      <c r="Q1037" s="83">
        <f>IF(OR(L1037="",M1037=""),"",M1037/L1037)</f>
        <v/>
      </c>
      <c r="R1037" s="91">
        <f>IF(OR(P1037="",Q1037=""),"",Q1037-P1037)</f>
        <v/>
      </c>
    </row>
    <row r="1038">
      <c r="A1038" s="25" t="n">
        <v>1034</v>
      </c>
      <c r="B1038" s="26">
        <f>IF(OR(C1038="",F1038=""),"",
"PRD-" &amp;
TEXT(DAY(C1038),"00") &amp;
CHOOSE(MONTH(C1038),"A","B","C","D","E","F","G","H","I","J","K","L") &amp;
TEXT(YEAR(C1038),"00") &amp;
"-" &amp;
RIGHT(F1038,4))</f>
        <v/>
      </c>
      <c r="C1038" s="27" t="n"/>
      <c r="D1038" s="26">
        <f>IF(F1038="","",_xlfn.XLOOKUP(F1038,purchase!F:F,purchase!B:B,""))</f>
        <v/>
      </c>
      <c r="E1038" s="26">
        <f>IF(F1038="","",_xlfn.XLOOKUP(F1038,purchase!F:F,purchase!C:C,""))</f>
        <v/>
      </c>
      <c r="F1038" s="4" t="n"/>
      <c r="G1038" s="10">
        <f>IF(H1038="NRFC","Natural Rubber Field Coagulam","")</f>
        <v/>
      </c>
      <c r="H1038" s="10">
        <f>IF(F1038="","",_xlfn.XLOOKUP(F1038,purchase!F:F,purchase!E:E,""))</f>
        <v/>
      </c>
      <c r="I1038" s="10">
        <f>IF(J1038="ISNR20","Natural Rubber-TSNR (ISNR-20)","")</f>
        <v/>
      </c>
      <c r="J1038" s="10">
        <f>IF(H1038="NRFC","ISNR20","")</f>
        <v/>
      </c>
      <c r="K1038" s="35">
        <f>_xlfn.SINGLE(IF(F1038="","",_xlfn.XLOOKUP(F1038,purchase!F:F,purchase!N:N,"")))</f>
        <v/>
      </c>
      <c r="L1038" s="4" t="n"/>
      <c r="M1038" s="86" t="n"/>
      <c r="N1038" s="35">
        <f>IF(F1038="","",
MAX(0,
_xlfn.XLOOKUP(F1038,purchase!F:F,purchase!N:N,"")
-
SUMIFS(L:L,F:F,F1038)))</f>
        <v/>
      </c>
      <c r="O1038" s="35">
        <f>IF(OR(L1038="",M1038=""),"",L1038-M1038)</f>
        <v/>
      </c>
      <c r="P1038" s="89">
        <f>_xlfn.SINGLE(IF(F1038="","",_xlfn.XLOOKUP(F1038,purchase!F:F,purchase!O:O,"")))</f>
        <v/>
      </c>
      <c r="Q1038" s="83">
        <f>IF(OR(L1038="",M1038=""),"",M1038/L1038)</f>
        <v/>
      </c>
      <c r="R1038" s="91">
        <f>IF(OR(P1038="",Q1038=""),"",Q1038-P1038)</f>
        <v/>
      </c>
    </row>
    <row r="1039">
      <c r="A1039" s="25" t="n">
        <v>1035</v>
      </c>
      <c r="B1039" s="26">
        <f>IF(OR(C1039="",F1039=""),"",
"PRD-" &amp;
TEXT(DAY(C1039),"00") &amp;
CHOOSE(MONTH(C1039),"A","B","C","D","E","F","G","H","I","J","K","L") &amp;
TEXT(YEAR(C1039),"00") &amp;
"-" &amp;
RIGHT(F1039,4))</f>
        <v/>
      </c>
      <c r="C1039" s="27" t="n"/>
      <c r="D1039" s="26">
        <f>IF(F1039="","",_xlfn.XLOOKUP(F1039,purchase!F:F,purchase!B:B,""))</f>
        <v/>
      </c>
      <c r="E1039" s="26">
        <f>IF(F1039="","",_xlfn.XLOOKUP(F1039,purchase!F:F,purchase!C:C,""))</f>
        <v/>
      </c>
      <c r="F1039" s="4" t="n"/>
      <c r="G1039" s="10">
        <f>IF(H1039="NRFC","Natural Rubber Field Coagulam","")</f>
        <v/>
      </c>
      <c r="H1039" s="10">
        <f>IF(F1039="","",_xlfn.XLOOKUP(F1039,purchase!F:F,purchase!E:E,""))</f>
        <v/>
      </c>
      <c r="I1039" s="10">
        <f>IF(J1039="ISNR20","Natural Rubber-TSNR (ISNR-20)","")</f>
        <v/>
      </c>
      <c r="J1039" s="10">
        <f>IF(H1039="NRFC","ISNR20","")</f>
        <v/>
      </c>
      <c r="K1039" s="35">
        <f>_xlfn.SINGLE(IF(F1039="","",_xlfn.XLOOKUP(F1039,purchase!F:F,purchase!N:N,"")))</f>
        <v/>
      </c>
      <c r="L1039" s="4" t="n"/>
      <c r="M1039" s="86" t="n"/>
      <c r="N1039" s="35">
        <f>IF(F1039="","",
MAX(0,
_xlfn.XLOOKUP(F1039,purchase!F:F,purchase!N:N,"")
-
SUMIFS(L:L,F:F,F1039)))</f>
        <v/>
      </c>
      <c r="O1039" s="35">
        <f>IF(OR(L1039="",M1039=""),"",L1039-M1039)</f>
        <v/>
      </c>
      <c r="P1039" s="89">
        <f>_xlfn.SINGLE(IF(F1039="","",_xlfn.XLOOKUP(F1039,purchase!F:F,purchase!O:O,"")))</f>
        <v/>
      </c>
      <c r="Q1039" s="83">
        <f>IF(OR(L1039="",M1039=""),"",M1039/L1039)</f>
        <v/>
      </c>
      <c r="R1039" s="91">
        <f>IF(OR(P1039="",Q1039=""),"",Q1039-P1039)</f>
        <v/>
      </c>
    </row>
    <row r="1040">
      <c r="A1040" s="25" t="n">
        <v>1036</v>
      </c>
      <c r="B1040" s="26">
        <f>IF(OR(C1040="",F1040=""),"",
"PRD-" &amp;
TEXT(DAY(C1040),"00") &amp;
CHOOSE(MONTH(C1040),"A","B","C","D","E","F","G","H","I","J","K","L") &amp;
TEXT(YEAR(C1040),"00") &amp;
"-" &amp;
RIGHT(F1040,4))</f>
        <v/>
      </c>
      <c r="C1040" s="27" t="n"/>
      <c r="D1040" s="26">
        <f>IF(F1040="","",_xlfn.XLOOKUP(F1040,purchase!F:F,purchase!B:B,""))</f>
        <v/>
      </c>
      <c r="E1040" s="26">
        <f>IF(F1040="","",_xlfn.XLOOKUP(F1040,purchase!F:F,purchase!C:C,""))</f>
        <v/>
      </c>
      <c r="F1040" s="4" t="n"/>
      <c r="G1040" s="10">
        <f>IF(H1040="NRFC","Natural Rubber Field Coagulam","")</f>
        <v/>
      </c>
      <c r="H1040" s="10">
        <f>IF(F1040="","",_xlfn.XLOOKUP(F1040,purchase!F:F,purchase!E:E,""))</f>
        <v/>
      </c>
      <c r="I1040" s="10">
        <f>IF(J1040="ISNR20","Natural Rubber-TSNR (ISNR-20)","")</f>
        <v/>
      </c>
      <c r="J1040" s="10">
        <f>IF(H1040="NRFC","ISNR20","")</f>
        <v/>
      </c>
      <c r="K1040" s="35">
        <f>_xlfn.SINGLE(IF(F1040="","",_xlfn.XLOOKUP(F1040,purchase!F:F,purchase!N:N,"")))</f>
        <v/>
      </c>
      <c r="L1040" s="4" t="n"/>
      <c r="M1040" s="86" t="n"/>
      <c r="N1040" s="35">
        <f>IF(F1040="","",
MAX(0,
_xlfn.XLOOKUP(F1040,purchase!F:F,purchase!N:N,"")
-
SUMIFS(L:L,F:F,F1040)))</f>
        <v/>
      </c>
      <c r="O1040" s="35">
        <f>IF(OR(L1040="",M1040=""),"",L1040-M1040)</f>
        <v/>
      </c>
      <c r="P1040" s="89">
        <f>_xlfn.SINGLE(IF(F1040="","",_xlfn.XLOOKUP(F1040,purchase!F:F,purchase!O:O,"")))</f>
        <v/>
      </c>
      <c r="Q1040" s="83">
        <f>IF(OR(L1040="",M1040=""),"",M1040/L1040)</f>
        <v/>
      </c>
      <c r="R1040" s="91">
        <f>IF(OR(P1040="",Q1040=""),"",Q1040-P1040)</f>
        <v/>
      </c>
    </row>
    <row r="1041">
      <c r="A1041" s="25" t="n">
        <v>1037</v>
      </c>
      <c r="B1041" s="26">
        <f>IF(OR(C1041="",F1041=""),"",
"PRD-" &amp;
TEXT(DAY(C1041),"00") &amp;
CHOOSE(MONTH(C1041),"A","B","C","D","E","F","G","H","I","J","K","L") &amp;
TEXT(YEAR(C1041),"00") &amp;
"-" &amp;
RIGHT(F1041,4))</f>
        <v/>
      </c>
      <c r="C1041" s="27" t="n"/>
      <c r="D1041" s="26">
        <f>IF(F1041="","",_xlfn.XLOOKUP(F1041,purchase!F:F,purchase!B:B,""))</f>
        <v/>
      </c>
      <c r="E1041" s="26">
        <f>IF(F1041="","",_xlfn.XLOOKUP(F1041,purchase!F:F,purchase!C:C,""))</f>
        <v/>
      </c>
      <c r="F1041" s="4" t="n"/>
      <c r="G1041" s="10">
        <f>IF(H1041="NRFC","Natural Rubber Field Coagulam","")</f>
        <v/>
      </c>
      <c r="H1041" s="10">
        <f>IF(F1041="","",_xlfn.XLOOKUP(F1041,purchase!F:F,purchase!E:E,""))</f>
        <v/>
      </c>
      <c r="I1041" s="10">
        <f>IF(J1041="ISNR20","Natural Rubber-TSNR (ISNR-20)","")</f>
        <v/>
      </c>
      <c r="J1041" s="10">
        <f>IF(H1041="NRFC","ISNR20","")</f>
        <v/>
      </c>
      <c r="K1041" s="35">
        <f>_xlfn.SINGLE(IF(F1041="","",_xlfn.XLOOKUP(F1041,purchase!F:F,purchase!N:N,"")))</f>
        <v/>
      </c>
      <c r="L1041" s="4" t="n"/>
      <c r="M1041" s="86" t="n"/>
      <c r="N1041" s="35">
        <f>IF(F1041="","",
MAX(0,
_xlfn.XLOOKUP(F1041,purchase!F:F,purchase!N:N,"")
-
SUMIFS(L:L,F:F,F1041)))</f>
        <v/>
      </c>
      <c r="O1041" s="35">
        <f>IF(OR(L1041="",M1041=""),"",L1041-M1041)</f>
        <v/>
      </c>
      <c r="P1041" s="89">
        <f>_xlfn.SINGLE(IF(F1041="","",_xlfn.XLOOKUP(F1041,purchase!F:F,purchase!O:O,"")))</f>
        <v/>
      </c>
      <c r="Q1041" s="83">
        <f>IF(OR(L1041="",M1041=""),"",M1041/L1041)</f>
        <v/>
      </c>
      <c r="R1041" s="91">
        <f>IF(OR(P1041="",Q1041=""),"",Q1041-P1041)</f>
        <v/>
      </c>
    </row>
    <row r="1042">
      <c r="A1042" s="25" t="n">
        <v>1038</v>
      </c>
      <c r="B1042" s="26">
        <f>IF(OR(C1042="",F1042=""),"",
"PRD-" &amp;
TEXT(DAY(C1042),"00") &amp;
CHOOSE(MONTH(C1042),"A","B","C","D","E","F","G","H","I","J","K","L") &amp;
TEXT(YEAR(C1042),"00") &amp;
"-" &amp;
RIGHT(F1042,4))</f>
        <v/>
      </c>
      <c r="C1042" s="27" t="n"/>
      <c r="D1042" s="26">
        <f>IF(F1042="","",_xlfn.XLOOKUP(F1042,purchase!F:F,purchase!B:B,""))</f>
        <v/>
      </c>
      <c r="E1042" s="26">
        <f>IF(F1042="","",_xlfn.XLOOKUP(F1042,purchase!F:F,purchase!C:C,""))</f>
        <v/>
      </c>
      <c r="F1042" s="4" t="n"/>
      <c r="G1042" s="10">
        <f>IF(H1042="NRFC","Natural Rubber Field Coagulam","")</f>
        <v/>
      </c>
      <c r="H1042" s="10">
        <f>IF(F1042="","",_xlfn.XLOOKUP(F1042,purchase!F:F,purchase!E:E,""))</f>
        <v/>
      </c>
      <c r="I1042" s="10">
        <f>IF(J1042="ISNR20","Natural Rubber-TSNR (ISNR-20)","")</f>
        <v/>
      </c>
      <c r="J1042" s="10">
        <f>IF(H1042="NRFC","ISNR20","")</f>
        <v/>
      </c>
      <c r="K1042" s="35">
        <f>_xlfn.SINGLE(IF(F1042="","",_xlfn.XLOOKUP(F1042,purchase!F:F,purchase!N:N,"")))</f>
        <v/>
      </c>
      <c r="L1042" s="4" t="n"/>
      <c r="M1042" s="86" t="n"/>
      <c r="N1042" s="35">
        <f>IF(F1042="","",
MAX(0,
_xlfn.XLOOKUP(F1042,purchase!F:F,purchase!N:N,"")
-
SUMIFS(L:L,F:F,F1042)))</f>
        <v/>
      </c>
      <c r="O1042" s="35">
        <f>IF(OR(L1042="",M1042=""),"",L1042-M1042)</f>
        <v/>
      </c>
      <c r="P1042" s="89">
        <f>_xlfn.SINGLE(IF(F1042="","",_xlfn.XLOOKUP(F1042,purchase!F:F,purchase!O:O,"")))</f>
        <v/>
      </c>
      <c r="Q1042" s="83">
        <f>IF(OR(L1042="",M1042=""),"",M1042/L1042)</f>
        <v/>
      </c>
      <c r="R1042" s="91">
        <f>IF(OR(P1042="",Q1042=""),"",Q1042-P1042)</f>
        <v/>
      </c>
    </row>
    <row r="1043">
      <c r="A1043" s="25" t="n">
        <v>1039</v>
      </c>
      <c r="B1043" s="26">
        <f>IF(OR(C1043="",F1043=""),"",
"PRD-" &amp;
TEXT(DAY(C1043),"00") &amp;
CHOOSE(MONTH(C1043),"A","B","C","D","E","F","G","H","I","J","K","L") &amp;
TEXT(YEAR(C1043),"00") &amp;
"-" &amp;
RIGHT(F1043,4))</f>
        <v/>
      </c>
      <c r="C1043" s="27" t="n"/>
      <c r="D1043" s="26">
        <f>IF(F1043="","",_xlfn.XLOOKUP(F1043,purchase!F:F,purchase!B:B,""))</f>
        <v/>
      </c>
      <c r="E1043" s="26">
        <f>IF(F1043="","",_xlfn.XLOOKUP(F1043,purchase!F:F,purchase!C:C,""))</f>
        <v/>
      </c>
      <c r="F1043" s="4" t="n"/>
      <c r="G1043" s="10">
        <f>IF(H1043="NRFC","Natural Rubber Field Coagulam","")</f>
        <v/>
      </c>
      <c r="H1043" s="10">
        <f>IF(F1043="","",_xlfn.XLOOKUP(F1043,purchase!F:F,purchase!E:E,""))</f>
        <v/>
      </c>
      <c r="I1043" s="10">
        <f>IF(J1043="ISNR20","Natural Rubber-TSNR (ISNR-20)","")</f>
        <v/>
      </c>
      <c r="J1043" s="10">
        <f>IF(H1043="NRFC","ISNR20","")</f>
        <v/>
      </c>
      <c r="K1043" s="35">
        <f>_xlfn.SINGLE(IF(F1043="","",_xlfn.XLOOKUP(F1043,purchase!F:F,purchase!N:N,"")))</f>
        <v/>
      </c>
      <c r="L1043" s="4" t="n"/>
      <c r="M1043" s="86" t="n"/>
      <c r="N1043" s="35">
        <f>IF(F1043="","",
MAX(0,
_xlfn.XLOOKUP(F1043,purchase!F:F,purchase!N:N,"")
-
SUMIFS(L:L,F:F,F1043)))</f>
        <v/>
      </c>
      <c r="O1043" s="35">
        <f>IF(OR(L1043="",M1043=""),"",L1043-M1043)</f>
        <v/>
      </c>
      <c r="P1043" s="89">
        <f>_xlfn.SINGLE(IF(F1043="","",_xlfn.XLOOKUP(F1043,purchase!F:F,purchase!O:O,"")))</f>
        <v/>
      </c>
      <c r="Q1043" s="83">
        <f>IF(OR(L1043="",M1043=""),"",M1043/L1043)</f>
        <v/>
      </c>
      <c r="R1043" s="91">
        <f>IF(OR(P1043="",Q1043=""),"",Q1043-P1043)</f>
        <v/>
      </c>
    </row>
    <row r="1044">
      <c r="A1044" s="25" t="n">
        <v>1040</v>
      </c>
      <c r="B1044" s="26">
        <f>IF(OR(C1044="",F1044=""),"",
"PRD-" &amp;
TEXT(DAY(C1044),"00") &amp;
CHOOSE(MONTH(C1044),"A","B","C","D","E","F","G","H","I","J","K","L") &amp;
TEXT(YEAR(C1044),"00") &amp;
"-" &amp;
RIGHT(F1044,4))</f>
        <v/>
      </c>
      <c r="C1044" s="27" t="n"/>
      <c r="D1044" s="26">
        <f>IF(F1044="","",_xlfn.XLOOKUP(F1044,purchase!F:F,purchase!B:B,""))</f>
        <v/>
      </c>
      <c r="E1044" s="26">
        <f>IF(F1044="","",_xlfn.XLOOKUP(F1044,purchase!F:F,purchase!C:C,""))</f>
        <v/>
      </c>
      <c r="F1044" s="4" t="n"/>
      <c r="G1044" s="10">
        <f>IF(H1044="NRFC","Natural Rubber Field Coagulam","")</f>
        <v/>
      </c>
      <c r="H1044" s="10">
        <f>IF(F1044="","",_xlfn.XLOOKUP(F1044,purchase!F:F,purchase!E:E,""))</f>
        <v/>
      </c>
      <c r="I1044" s="10">
        <f>IF(J1044="ISNR20","Natural Rubber-TSNR (ISNR-20)","")</f>
        <v/>
      </c>
      <c r="J1044" s="10">
        <f>IF(H1044="NRFC","ISNR20","")</f>
        <v/>
      </c>
      <c r="K1044" s="35">
        <f>_xlfn.SINGLE(IF(F1044="","",_xlfn.XLOOKUP(F1044,purchase!F:F,purchase!N:N,"")))</f>
        <v/>
      </c>
      <c r="L1044" s="4" t="n"/>
      <c r="M1044" s="86" t="n"/>
      <c r="N1044" s="35">
        <f>IF(F1044="","",
MAX(0,
_xlfn.XLOOKUP(F1044,purchase!F:F,purchase!N:N,"")
-
SUMIFS(L:L,F:F,F1044)))</f>
        <v/>
      </c>
      <c r="O1044" s="35">
        <f>IF(OR(L1044="",M1044=""),"",L1044-M1044)</f>
        <v/>
      </c>
      <c r="P1044" s="89">
        <f>_xlfn.SINGLE(IF(F1044="","",_xlfn.XLOOKUP(F1044,purchase!F:F,purchase!O:O,"")))</f>
        <v/>
      </c>
      <c r="Q1044" s="83">
        <f>IF(OR(L1044="",M1044=""),"",M1044/L1044)</f>
        <v/>
      </c>
      <c r="R1044" s="91">
        <f>IF(OR(P1044="",Q1044=""),"",Q1044-P1044)</f>
        <v/>
      </c>
    </row>
    <row r="1045">
      <c r="A1045" s="25" t="n">
        <v>1041</v>
      </c>
      <c r="B1045" s="26">
        <f>IF(OR(C1045="",F1045=""),"",
"PRD-" &amp;
TEXT(DAY(C1045),"00") &amp;
CHOOSE(MONTH(C1045),"A","B","C","D","E","F","G","H","I","J","K","L") &amp;
TEXT(YEAR(C1045),"00") &amp;
"-" &amp;
RIGHT(F1045,4))</f>
        <v/>
      </c>
      <c r="C1045" s="27" t="n"/>
      <c r="D1045" s="26">
        <f>IF(F1045="","",_xlfn.XLOOKUP(F1045,purchase!F:F,purchase!B:B,""))</f>
        <v/>
      </c>
      <c r="E1045" s="26">
        <f>IF(F1045="","",_xlfn.XLOOKUP(F1045,purchase!F:F,purchase!C:C,""))</f>
        <v/>
      </c>
      <c r="F1045" s="4" t="n"/>
      <c r="G1045" s="10">
        <f>IF(H1045="NRFC","Natural Rubber Field Coagulam","")</f>
        <v/>
      </c>
      <c r="H1045" s="10">
        <f>IF(F1045="","",_xlfn.XLOOKUP(F1045,purchase!F:F,purchase!E:E,""))</f>
        <v/>
      </c>
      <c r="I1045" s="10">
        <f>IF(J1045="ISNR20","Natural Rubber-TSNR (ISNR-20)","")</f>
        <v/>
      </c>
      <c r="J1045" s="10">
        <f>IF(H1045="NRFC","ISNR20","")</f>
        <v/>
      </c>
      <c r="K1045" s="35">
        <f>_xlfn.SINGLE(IF(F1045="","",_xlfn.XLOOKUP(F1045,purchase!F:F,purchase!N:N,"")))</f>
        <v/>
      </c>
      <c r="L1045" s="4" t="n"/>
      <c r="M1045" s="86" t="n"/>
      <c r="N1045" s="35">
        <f>IF(F1045="","",
MAX(0,
_xlfn.XLOOKUP(F1045,purchase!F:F,purchase!N:N,"")
-
SUMIFS(L:L,F:F,F1045)))</f>
        <v/>
      </c>
      <c r="O1045" s="35">
        <f>IF(OR(L1045="",M1045=""),"",L1045-M1045)</f>
        <v/>
      </c>
      <c r="P1045" s="89">
        <f>_xlfn.SINGLE(IF(F1045="","",_xlfn.XLOOKUP(F1045,purchase!F:F,purchase!O:O,"")))</f>
        <v/>
      </c>
      <c r="Q1045" s="83">
        <f>IF(OR(L1045="",M1045=""),"",M1045/L1045)</f>
        <v/>
      </c>
      <c r="R1045" s="91">
        <f>IF(OR(P1045="",Q1045=""),"",Q1045-P1045)</f>
        <v/>
      </c>
    </row>
    <row r="1046">
      <c r="A1046" s="25" t="n">
        <v>1042</v>
      </c>
      <c r="B1046" s="26">
        <f>IF(OR(C1046="",F1046=""),"",
"PRD-" &amp;
TEXT(DAY(C1046),"00") &amp;
CHOOSE(MONTH(C1046),"A","B","C","D","E","F","G","H","I","J","K","L") &amp;
TEXT(YEAR(C1046),"00") &amp;
"-" &amp;
RIGHT(F1046,4))</f>
        <v/>
      </c>
      <c r="C1046" s="27" t="n"/>
      <c r="D1046" s="26">
        <f>IF(F1046="","",_xlfn.XLOOKUP(F1046,purchase!F:F,purchase!B:B,""))</f>
        <v/>
      </c>
      <c r="E1046" s="26">
        <f>IF(F1046="","",_xlfn.XLOOKUP(F1046,purchase!F:F,purchase!C:C,""))</f>
        <v/>
      </c>
      <c r="F1046" s="4" t="n"/>
      <c r="G1046" s="10">
        <f>IF(H1046="NRFC","Natural Rubber Field Coagulam","")</f>
        <v/>
      </c>
      <c r="H1046" s="10">
        <f>IF(F1046="","",_xlfn.XLOOKUP(F1046,purchase!F:F,purchase!E:E,""))</f>
        <v/>
      </c>
      <c r="I1046" s="10">
        <f>IF(J1046="ISNR20","Natural Rubber-TSNR (ISNR-20)","")</f>
        <v/>
      </c>
      <c r="J1046" s="10">
        <f>IF(H1046="NRFC","ISNR20","")</f>
        <v/>
      </c>
      <c r="K1046" s="35">
        <f>_xlfn.SINGLE(IF(F1046="","",_xlfn.XLOOKUP(F1046,purchase!F:F,purchase!N:N,"")))</f>
        <v/>
      </c>
      <c r="L1046" s="4" t="n"/>
      <c r="M1046" s="86" t="n"/>
      <c r="N1046" s="35">
        <f>IF(F1046="","",
MAX(0,
_xlfn.XLOOKUP(F1046,purchase!F:F,purchase!N:N,"")
-
SUMIFS(L:L,F:F,F1046)))</f>
        <v/>
      </c>
      <c r="O1046" s="35">
        <f>IF(OR(L1046="",M1046=""),"",L1046-M1046)</f>
        <v/>
      </c>
      <c r="P1046" s="89">
        <f>_xlfn.SINGLE(IF(F1046="","",_xlfn.XLOOKUP(F1046,purchase!F:F,purchase!O:O,"")))</f>
        <v/>
      </c>
      <c r="Q1046" s="83">
        <f>IF(OR(L1046="",M1046=""),"",M1046/L1046)</f>
        <v/>
      </c>
      <c r="R1046" s="91">
        <f>IF(OR(P1046="",Q1046=""),"",Q1046-P1046)</f>
        <v/>
      </c>
    </row>
    <row r="1047">
      <c r="A1047" s="25" t="n">
        <v>1043</v>
      </c>
      <c r="B1047" s="26">
        <f>IF(OR(C1047="",F1047=""),"",
"PRD-" &amp;
TEXT(DAY(C1047),"00") &amp;
CHOOSE(MONTH(C1047),"A","B","C","D","E","F","G","H","I","J","K","L") &amp;
TEXT(YEAR(C1047),"00") &amp;
"-" &amp;
RIGHT(F1047,4))</f>
        <v/>
      </c>
      <c r="C1047" s="27" t="n"/>
      <c r="D1047" s="26">
        <f>IF(F1047="","",_xlfn.XLOOKUP(F1047,purchase!F:F,purchase!B:B,""))</f>
        <v/>
      </c>
      <c r="E1047" s="26">
        <f>IF(F1047="","",_xlfn.XLOOKUP(F1047,purchase!F:F,purchase!C:C,""))</f>
        <v/>
      </c>
      <c r="F1047" s="4" t="n"/>
      <c r="G1047" s="10">
        <f>IF(H1047="NRFC","Natural Rubber Field Coagulam","")</f>
        <v/>
      </c>
      <c r="H1047" s="10">
        <f>IF(F1047="","",_xlfn.XLOOKUP(F1047,purchase!F:F,purchase!E:E,""))</f>
        <v/>
      </c>
      <c r="I1047" s="10">
        <f>IF(J1047="ISNR20","Natural Rubber-TSNR (ISNR-20)","")</f>
        <v/>
      </c>
      <c r="J1047" s="10">
        <f>IF(H1047="NRFC","ISNR20","")</f>
        <v/>
      </c>
      <c r="K1047" s="35">
        <f>_xlfn.SINGLE(IF(F1047="","",_xlfn.XLOOKUP(F1047,purchase!F:F,purchase!N:N,"")))</f>
        <v/>
      </c>
      <c r="L1047" s="4" t="n"/>
      <c r="M1047" s="86" t="n"/>
      <c r="N1047" s="35">
        <f>IF(F1047="","",
MAX(0,
_xlfn.XLOOKUP(F1047,purchase!F:F,purchase!N:N,"")
-
SUMIFS(L:L,F:F,F1047)))</f>
        <v/>
      </c>
      <c r="O1047" s="35">
        <f>IF(OR(L1047="",M1047=""),"",L1047-M1047)</f>
        <v/>
      </c>
      <c r="P1047" s="89">
        <f>_xlfn.SINGLE(IF(F1047="","",_xlfn.XLOOKUP(F1047,purchase!F:F,purchase!O:O,"")))</f>
        <v/>
      </c>
      <c r="Q1047" s="83">
        <f>IF(OR(L1047="",M1047=""),"",M1047/L1047)</f>
        <v/>
      </c>
      <c r="R1047" s="91">
        <f>IF(OR(P1047="",Q1047=""),"",Q1047-P1047)</f>
        <v/>
      </c>
    </row>
    <row r="1048">
      <c r="A1048" s="25" t="n">
        <v>1044</v>
      </c>
      <c r="B1048" s="26">
        <f>IF(OR(C1048="",F1048=""),"",
"PRD-" &amp;
TEXT(DAY(C1048),"00") &amp;
CHOOSE(MONTH(C1048),"A","B","C","D","E","F","G","H","I","J","K","L") &amp;
TEXT(YEAR(C1048),"00") &amp;
"-" &amp;
RIGHT(F1048,4))</f>
        <v/>
      </c>
      <c r="C1048" s="27" t="n"/>
      <c r="D1048" s="26">
        <f>IF(F1048="","",_xlfn.XLOOKUP(F1048,purchase!F:F,purchase!B:B,""))</f>
        <v/>
      </c>
      <c r="E1048" s="26">
        <f>IF(F1048="","",_xlfn.XLOOKUP(F1048,purchase!F:F,purchase!C:C,""))</f>
        <v/>
      </c>
      <c r="F1048" s="4" t="n"/>
      <c r="G1048" s="10">
        <f>IF(H1048="NRFC","Natural Rubber Field Coagulam","")</f>
        <v/>
      </c>
      <c r="H1048" s="10">
        <f>IF(F1048="","",_xlfn.XLOOKUP(F1048,purchase!F:F,purchase!E:E,""))</f>
        <v/>
      </c>
      <c r="I1048" s="10">
        <f>IF(J1048="ISNR20","Natural Rubber-TSNR (ISNR-20)","")</f>
        <v/>
      </c>
      <c r="J1048" s="10">
        <f>IF(H1048="NRFC","ISNR20","")</f>
        <v/>
      </c>
      <c r="K1048" s="35">
        <f>_xlfn.SINGLE(IF(F1048="","",_xlfn.XLOOKUP(F1048,purchase!F:F,purchase!N:N,"")))</f>
        <v/>
      </c>
      <c r="L1048" s="4" t="n"/>
      <c r="M1048" s="86" t="n"/>
      <c r="N1048" s="35">
        <f>IF(F1048="","",
MAX(0,
_xlfn.XLOOKUP(F1048,purchase!F:F,purchase!N:N,"")
-
SUMIFS(L:L,F:F,F1048)))</f>
        <v/>
      </c>
      <c r="O1048" s="35">
        <f>IF(OR(L1048="",M1048=""),"",L1048-M1048)</f>
        <v/>
      </c>
      <c r="P1048" s="89">
        <f>_xlfn.SINGLE(IF(F1048="","",_xlfn.XLOOKUP(F1048,purchase!F:F,purchase!O:O,"")))</f>
        <v/>
      </c>
      <c r="Q1048" s="83">
        <f>IF(OR(L1048="",M1048=""),"",M1048/L1048)</f>
        <v/>
      </c>
      <c r="R1048" s="91">
        <f>IF(OR(P1048="",Q1048=""),"",Q1048-P1048)</f>
        <v/>
      </c>
    </row>
    <row r="1049">
      <c r="A1049" s="25" t="n">
        <v>1045</v>
      </c>
      <c r="B1049" s="26">
        <f>IF(OR(C1049="",F1049=""),"",
"PRD-" &amp;
TEXT(DAY(C1049),"00") &amp;
CHOOSE(MONTH(C1049),"A","B","C","D","E","F","G","H","I","J","K","L") &amp;
TEXT(YEAR(C1049),"00") &amp;
"-" &amp;
RIGHT(F1049,4))</f>
        <v/>
      </c>
      <c r="C1049" s="27" t="n"/>
      <c r="D1049" s="26">
        <f>IF(F1049="","",_xlfn.XLOOKUP(F1049,purchase!F:F,purchase!B:B,""))</f>
        <v/>
      </c>
      <c r="E1049" s="26">
        <f>IF(F1049="","",_xlfn.XLOOKUP(F1049,purchase!F:F,purchase!C:C,""))</f>
        <v/>
      </c>
      <c r="F1049" s="4" t="n"/>
      <c r="G1049" s="10">
        <f>IF(H1049="NRFC","Natural Rubber Field Coagulam","")</f>
        <v/>
      </c>
      <c r="H1049" s="10">
        <f>IF(F1049="","",_xlfn.XLOOKUP(F1049,purchase!F:F,purchase!E:E,""))</f>
        <v/>
      </c>
      <c r="I1049" s="10">
        <f>IF(J1049="ISNR20","Natural Rubber-TSNR (ISNR-20)","")</f>
        <v/>
      </c>
      <c r="J1049" s="10">
        <f>IF(H1049="NRFC","ISNR20","")</f>
        <v/>
      </c>
      <c r="K1049" s="35">
        <f>_xlfn.SINGLE(IF(F1049="","",_xlfn.XLOOKUP(F1049,purchase!F:F,purchase!N:N,"")))</f>
        <v/>
      </c>
      <c r="L1049" s="4" t="n"/>
      <c r="M1049" s="86" t="n"/>
      <c r="N1049" s="35">
        <f>IF(F1049="","",
MAX(0,
_xlfn.XLOOKUP(F1049,purchase!F:F,purchase!N:N,"")
-
SUMIFS(L:L,F:F,F1049)))</f>
        <v/>
      </c>
      <c r="O1049" s="35">
        <f>IF(OR(L1049="",M1049=""),"",L1049-M1049)</f>
        <v/>
      </c>
      <c r="P1049" s="89">
        <f>_xlfn.SINGLE(IF(F1049="","",_xlfn.XLOOKUP(F1049,purchase!F:F,purchase!O:O,"")))</f>
        <v/>
      </c>
      <c r="Q1049" s="83">
        <f>IF(OR(L1049="",M1049=""),"",M1049/L1049)</f>
        <v/>
      </c>
      <c r="R1049" s="91">
        <f>IF(OR(P1049="",Q1049=""),"",Q1049-P1049)</f>
        <v/>
      </c>
    </row>
    <row r="1050">
      <c r="A1050" s="25" t="n">
        <v>1046</v>
      </c>
      <c r="B1050" s="26">
        <f>IF(OR(C1050="",F1050=""),"",
"PRD-" &amp;
TEXT(DAY(C1050),"00") &amp;
CHOOSE(MONTH(C1050),"A","B","C","D","E","F","G","H","I","J","K","L") &amp;
TEXT(YEAR(C1050),"00") &amp;
"-" &amp;
RIGHT(F1050,4))</f>
        <v/>
      </c>
      <c r="C1050" s="27" t="n"/>
      <c r="D1050" s="26">
        <f>IF(F1050="","",_xlfn.XLOOKUP(F1050,purchase!F:F,purchase!B:B,""))</f>
        <v/>
      </c>
      <c r="E1050" s="26">
        <f>IF(F1050="","",_xlfn.XLOOKUP(F1050,purchase!F:F,purchase!C:C,""))</f>
        <v/>
      </c>
      <c r="F1050" s="4" t="n"/>
      <c r="G1050" s="10">
        <f>IF(H1050="NRFC","Natural Rubber Field Coagulam","")</f>
        <v/>
      </c>
      <c r="H1050" s="10">
        <f>IF(F1050="","",_xlfn.XLOOKUP(F1050,purchase!F:F,purchase!E:E,""))</f>
        <v/>
      </c>
      <c r="I1050" s="10">
        <f>IF(J1050="ISNR20","Natural Rubber-TSNR (ISNR-20)","")</f>
        <v/>
      </c>
      <c r="J1050" s="10">
        <f>IF(H1050="NRFC","ISNR20","")</f>
        <v/>
      </c>
      <c r="K1050" s="35">
        <f>_xlfn.SINGLE(IF(F1050="","",_xlfn.XLOOKUP(F1050,purchase!F:F,purchase!N:N,"")))</f>
        <v/>
      </c>
      <c r="L1050" s="4" t="n"/>
      <c r="M1050" s="86" t="n"/>
      <c r="N1050" s="35">
        <f>IF(F1050="","",
MAX(0,
_xlfn.XLOOKUP(F1050,purchase!F:F,purchase!N:N,"")
-
SUMIFS(L:L,F:F,F1050)))</f>
        <v/>
      </c>
      <c r="O1050" s="35">
        <f>IF(OR(L1050="",M1050=""),"",L1050-M1050)</f>
        <v/>
      </c>
      <c r="P1050" s="89">
        <f>_xlfn.SINGLE(IF(F1050="","",_xlfn.XLOOKUP(F1050,purchase!F:F,purchase!O:O,"")))</f>
        <v/>
      </c>
      <c r="Q1050" s="83">
        <f>IF(OR(L1050="",M1050=""),"",M1050/L1050)</f>
        <v/>
      </c>
      <c r="R1050" s="91">
        <f>IF(OR(P1050="",Q1050=""),"",Q1050-P1050)</f>
        <v/>
      </c>
    </row>
    <row r="1051">
      <c r="A1051" s="25" t="n">
        <v>1047</v>
      </c>
      <c r="B1051" s="26">
        <f>IF(OR(C1051="",F1051=""),"",
"PRD-" &amp;
TEXT(DAY(C1051),"00") &amp;
CHOOSE(MONTH(C1051),"A","B","C","D","E","F","G","H","I","J","K","L") &amp;
TEXT(YEAR(C1051),"00") &amp;
"-" &amp;
RIGHT(F1051,4))</f>
        <v/>
      </c>
      <c r="C1051" s="27" t="n"/>
      <c r="D1051" s="26">
        <f>IF(F1051="","",_xlfn.XLOOKUP(F1051,purchase!F:F,purchase!B:B,""))</f>
        <v/>
      </c>
      <c r="E1051" s="26">
        <f>IF(F1051="","",_xlfn.XLOOKUP(F1051,purchase!F:F,purchase!C:C,""))</f>
        <v/>
      </c>
      <c r="F1051" s="4" t="n"/>
      <c r="G1051" s="10">
        <f>IF(H1051="NRFC","Natural Rubber Field Coagulam","")</f>
        <v/>
      </c>
      <c r="H1051" s="10">
        <f>IF(F1051="","",_xlfn.XLOOKUP(F1051,purchase!F:F,purchase!E:E,""))</f>
        <v/>
      </c>
      <c r="I1051" s="10">
        <f>IF(J1051="ISNR20","Natural Rubber-TSNR (ISNR-20)","")</f>
        <v/>
      </c>
      <c r="J1051" s="10">
        <f>IF(H1051="NRFC","ISNR20","")</f>
        <v/>
      </c>
      <c r="K1051" s="35">
        <f>_xlfn.SINGLE(IF(F1051="","",_xlfn.XLOOKUP(F1051,purchase!F:F,purchase!N:N,"")))</f>
        <v/>
      </c>
      <c r="L1051" s="4" t="n"/>
      <c r="M1051" s="86" t="n"/>
      <c r="N1051" s="35">
        <f>IF(F1051="","",
MAX(0,
_xlfn.XLOOKUP(F1051,purchase!F:F,purchase!N:N,"")
-
SUMIFS(L:L,F:F,F1051)))</f>
        <v/>
      </c>
      <c r="O1051" s="35">
        <f>IF(OR(L1051="",M1051=""),"",L1051-M1051)</f>
        <v/>
      </c>
      <c r="P1051" s="89">
        <f>_xlfn.SINGLE(IF(F1051="","",_xlfn.XLOOKUP(F1051,purchase!F:F,purchase!O:O,"")))</f>
        <v/>
      </c>
      <c r="Q1051" s="83">
        <f>IF(OR(L1051="",M1051=""),"",M1051/L1051)</f>
        <v/>
      </c>
      <c r="R1051" s="91">
        <f>IF(OR(P1051="",Q1051=""),"",Q1051-P1051)</f>
        <v/>
      </c>
    </row>
    <row r="1052">
      <c r="A1052" s="25" t="n">
        <v>1048</v>
      </c>
      <c r="B1052" s="26">
        <f>IF(OR(C1052="",F1052=""),"",
"PRD-" &amp;
TEXT(DAY(C1052),"00") &amp;
CHOOSE(MONTH(C1052),"A","B","C","D","E","F","G","H","I","J","K","L") &amp;
TEXT(YEAR(C1052),"00") &amp;
"-" &amp;
RIGHT(F1052,4))</f>
        <v/>
      </c>
      <c r="C1052" s="27" t="n"/>
      <c r="D1052" s="26">
        <f>IF(F1052="","",_xlfn.XLOOKUP(F1052,purchase!F:F,purchase!B:B,""))</f>
        <v/>
      </c>
      <c r="E1052" s="26">
        <f>IF(F1052="","",_xlfn.XLOOKUP(F1052,purchase!F:F,purchase!C:C,""))</f>
        <v/>
      </c>
      <c r="F1052" s="4" t="n"/>
      <c r="G1052" s="10">
        <f>IF(H1052="NRFC","Natural Rubber Field Coagulam","")</f>
        <v/>
      </c>
      <c r="H1052" s="10">
        <f>IF(F1052="","",_xlfn.XLOOKUP(F1052,purchase!F:F,purchase!E:E,""))</f>
        <v/>
      </c>
      <c r="I1052" s="10">
        <f>IF(J1052="ISNR20","Natural Rubber-TSNR (ISNR-20)","")</f>
        <v/>
      </c>
      <c r="J1052" s="10">
        <f>IF(H1052="NRFC","ISNR20","")</f>
        <v/>
      </c>
      <c r="K1052" s="35">
        <f>_xlfn.SINGLE(IF(F1052="","",_xlfn.XLOOKUP(F1052,purchase!F:F,purchase!N:N,"")))</f>
        <v/>
      </c>
      <c r="L1052" s="4" t="n"/>
      <c r="M1052" s="86" t="n"/>
      <c r="N1052" s="35">
        <f>IF(F1052="","",
MAX(0,
_xlfn.XLOOKUP(F1052,purchase!F:F,purchase!N:N,"")
-
SUMIFS(L:L,F:F,F1052)))</f>
        <v/>
      </c>
      <c r="O1052" s="35">
        <f>IF(OR(L1052="",M1052=""),"",L1052-M1052)</f>
        <v/>
      </c>
      <c r="P1052" s="89">
        <f>_xlfn.SINGLE(IF(F1052="","",_xlfn.XLOOKUP(F1052,purchase!F:F,purchase!O:O,"")))</f>
        <v/>
      </c>
      <c r="Q1052" s="83">
        <f>IF(OR(L1052="",M1052=""),"",M1052/L1052)</f>
        <v/>
      </c>
      <c r="R1052" s="91">
        <f>IF(OR(P1052="",Q1052=""),"",Q1052-P1052)</f>
        <v/>
      </c>
    </row>
    <row r="1053">
      <c r="A1053" s="25" t="n">
        <v>1049</v>
      </c>
      <c r="B1053" s="26">
        <f>IF(OR(C1053="",F1053=""),"",
"PRD-" &amp;
TEXT(DAY(C1053),"00") &amp;
CHOOSE(MONTH(C1053),"A","B","C","D","E","F","G","H","I","J","K","L") &amp;
TEXT(YEAR(C1053),"00") &amp;
"-" &amp;
RIGHT(F1053,4))</f>
        <v/>
      </c>
      <c r="C1053" s="27" t="n"/>
      <c r="D1053" s="26">
        <f>IF(F1053="","",_xlfn.XLOOKUP(F1053,purchase!F:F,purchase!B:B,""))</f>
        <v/>
      </c>
      <c r="E1053" s="26">
        <f>IF(F1053="","",_xlfn.XLOOKUP(F1053,purchase!F:F,purchase!C:C,""))</f>
        <v/>
      </c>
      <c r="F1053" s="4" t="n"/>
      <c r="G1053" s="10">
        <f>IF(H1053="NRFC","Natural Rubber Field Coagulam","")</f>
        <v/>
      </c>
      <c r="H1053" s="10">
        <f>IF(F1053="","",_xlfn.XLOOKUP(F1053,purchase!F:F,purchase!E:E,""))</f>
        <v/>
      </c>
      <c r="I1053" s="10">
        <f>IF(J1053="ISNR20","Natural Rubber-TSNR (ISNR-20)","")</f>
        <v/>
      </c>
      <c r="J1053" s="10">
        <f>IF(H1053="NRFC","ISNR20","")</f>
        <v/>
      </c>
      <c r="K1053" s="35">
        <f>_xlfn.SINGLE(IF(F1053="","",_xlfn.XLOOKUP(F1053,purchase!F:F,purchase!N:N,"")))</f>
        <v/>
      </c>
      <c r="L1053" s="4" t="n"/>
      <c r="M1053" s="86" t="n"/>
      <c r="N1053" s="35">
        <f>IF(F1053="","",
MAX(0,
_xlfn.XLOOKUP(F1053,purchase!F:F,purchase!N:N,"")
-
SUMIFS(L:L,F:F,F1053)))</f>
        <v/>
      </c>
      <c r="O1053" s="35">
        <f>IF(OR(L1053="",M1053=""),"",L1053-M1053)</f>
        <v/>
      </c>
      <c r="P1053" s="89">
        <f>_xlfn.SINGLE(IF(F1053="","",_xlfn.XLOOKUP(F1053,purchase!F:F,purchase!O:O,"")))</f>
        <v/>
      </c>
      <c r="Q1053" s="83">
        <f>IF(OR(L1053="",M1053=""),"",M1053/L1053)</f>
        <v/>
      </c>
      <c r="R1053" s="91">
        <f>IF(OR(P1053="",Q1053=""),"",Q1053-P1053)</f>
        <v/>
      </c>
    </row>
    <row r="1054">
      <c r="A1054" s="25" t="n">
        <v>1050</v>
      </c>
      <c r="B1054" s="26">
        <f>IF(OR(C1054="",F1054=""),"",
"PRD-" &amp;
TEXT(DAY(C1054),"00") &amp;
CHOOSE(MONTH(C1054),"A","B","C","D","E","F","G","H","I","J","K","L") &amp;
TEXT(YEAR(C1054),"00") &amp;
"-" &amp;
RIGHT(F1054,4))</f>
        <v/>
      </c>
      <c r="C1054" s="27" t="n"/>
      <c r="D1054" s="26">
        <f>IF(F1054="","",_xlfn.XLOOKUP(F1054,purchase!F:F,purchase!B:B,""))</f>
        <v/>
      </c>
      <c r="E1054" s="26">
        <f>IF(F1054="","",_xlfn.XLOOKUP(F1054,purchase!F:F,purchase!C:C,""))</f>
        <v/>
      </c>
      <c r="F1054" s="4" t="n"/>
      <c r="G1054" s="10">
        <f>IF(H1054="NRFC","Natural Rubber Field Coagulam","")</f>
        <v/>
      </c>
      <c r="H1054" s="10">
        <f>IF(F1054="","",_xlfn.XLOOKUP(F1054,purchase!F:F,purchase!E:E,""))</f>
        <v/>
      </c>
      <c r="I1054" s="10">
        <f>IF(J1054="ISNR20","Natural Rubber-TSNR (ISNR-20)","")</f>
        <v/>
      </c>
      <c r="J1054" s="10">
        <f>IF(H1054="NRFC","ISNR20","")</f>
        <v/>
      </c>
      <c r="K1054" s="35">
        <f>_xlfn.SINGLE(IF(F1054="","",_xlfn.XLOOKUP(F1054,purchase!F:F,purchase!N:N,"")))</f>
        <v/>
      </c>
      <c r="L1054" s="4" t="n"/>
      <c r="M1054" s="86" t="n"/>
      <c r="N1054" s="35">
        <f>IF(F1054="","",
MAX(0,
_xlfn.XLOOKUP(F1054,purchase!F:F,purchase!N:N,"")
-
SUMIFS(L:L,F:F,F1054)))</f>
        <v/>
      </c>
      <c r="O1054" s="35">
        <f>IF(OR(L1054="",M1054=""),"",L1054-M1054)</f>
        <v/>
      </c>
      <c r="P1054" s="89">
        <f>_xlfn.SINGLE(IF(F1054="","",_xlfn.XLOOKUP(F1054,purchase!F:F,purchase!O:O,"")))</f>
        <v/>
      </c>
      <c r="Q1054" s="83">
        <f>IF(OR(L1054="",M1054=""),"",M1054/L1054)</f>
        <v/>
      </c>
      <c r="R1054" s="91">
        <f>IF(OR(P1054="",Q1054=""),"",Q1054-P1054)</f>
        <v/>
      </c>
    </row>
    <row r="1055">
      <c r="A1055" s="25" t="n">
        <v>1051</v>
      </c>
      <c r="B1055" s="26">
        <f>IF(OR(C1055="",F1055=""),"",
"PRD-" &amp;
TEXT(DAY(C1055),"00") &amp;
CHOOSE(MONTH(C1055),"A","B","C","D","E","F","G","H","I","J","K","L") &amp;
TEXT(YEAR(C1055),"00") &amp;
"-" &amp;
RIGHT(F1055,4))</f>
        <v/>
      </c>
      <c r="C1055" s="27" t="n"/>
      <c r="D1055" s="26">
        <f>IF(F1055="","",_xlfn.XLOOKUP(F1055,purchase!F:F,purchase!B:B,""))</f>
        <v/>
      </c>
      <c r="E1055" s="26">
        <f>IF(F1055="","",_xlfn.XLOOKUP(F1055,purchase!F:F,purchase!C:C,""))</f>
        <v/>
      </c>
      <c r="F1055" s="4" t="n"/>
      <c r="G1055" s="10">
        <f>IF(H1055="NRFC","Natural Rubber Field Coagulam","")</f>
        <v/>
      </c>
      <c r="H1055" s="10">
        <f>IF(F1055="","",_xlfn.XLOOKUP(F1055,purchase!F:F,purchase!E:E,""))</f>
        <v/>
      </c>
      <c r="I1055" s="10">
        <f>IF(J1055="ISNR20","Natural Rubber-TSNR (ISNR-20)","")</f>
        <v/>
      </c>
      <c r="J1055" s="10">
        <f>IF(H1055="NRFC","ISNR20","")</f>
        <v/>
      </c>
      <c r="K1055" s="35">
        <f>_xlfn.SINGLE(IF(F1055="","",_xlfn.XLOOKUP(F1055,purchase!F:F,purchase!N:N,"")))</f>
        <v/>
      </c>
      <c r="L1055" s="4" t="n"/>
      <c r="M1055" s="86" t="n"/>
      <c r="N1055" s="35">
        <f>IF(F1055="","",
MAX(0,
_xlfn.XLOOKUP(F1055,purchase!F:F,purchase!N:N,"")
-
SUMIFS(L:L,F:F,F1055)))</f>
        <v/>
      </c>
      <c r="O1055" s="35">
        <f>IF(OR(L1055="",M1055=""),"",L1055-M1055)</f>
        <v/>
      </c>
      <c r="P1055" s="89">
        <f>_xlfn.SINGLE(IF(F1055="","",_xlfn.XLOOKUP(F1055,purchase!F:F,purchase!O:O,"")))</f>
        <v/>
      </c>
      <c r="Q1055" s="83">
        <f>IF(OR(L1055="",M1055=""),"",M1055/L1055)</f>
        <v/>
      </c>
      <c r="R1055" s="91">
        <f>IF(OR(P1055="",Q1055=""),"",Q1055-P1055)</f>
        <v/>
      </c>
    </row>
    <row r="1056">
      <c r="A1056" s="25" t="n">
        <v>1052</v>
      </c>
      <c r="B1056" s="26">
        <f>IF(OR(C1056="",F1056=""),"",
"PRD-" &amp;
TEXT(DAY(C1056),"00") &amp;
CHOOSE(MONTH(C1056),"A","B","C","D","E","F","G","H","I","J","K","L") &amp;
TEXT(YEAR(C1056),"00") &amp;
"-" &amp;
RIGHT(F1056,4))</f>
        <v/>
      </c>
      <c r="C1056" s="27" t="n"/>
      <c r="D1056" s="26">
        <f>IF(F1056="","",_xlfn.XLOOKUP(F1056,purchase!F:F,purchase!B:B,""))</f>
        <v/>
      </c>
      <c r="E1056" s="26">
        <f>IF(F1056="","",_xlfn.XLOOKUP(F1056,purchase!F:F,purchase!C:C,""))</f>
        <v/>
      </c>
      <c r="F1056" s="4" t="n"/>
      <c r="G1056" s="10">
        <f>IF(H1056="NRFC","Natural Rubber Field Coagulam","")</f>
        <v/>
      </c>
      <c r="H1056" s="10">
        <f>IF(F1056="","",_xlfn.XLOOKUP(F1056,purchase!F:F,purchase!E:E,""))</f>
        <v/>
      </c>
      <c r="I1056" s="10">
        <f>IF(J1056="ISNR20","Natural Rubber-TSNR (ISNR-20)","")</f>
        <v/>
      </c>
      <c r="J1056" s="10">
        <f>IF(H1056="NRFC","ISNR20","")</f>
        <v/>
      </c>
      <c r="K1056" s="35">
        <f>_xlfn.SINGLE(IF(F1056="","",_xlfn.XLOOKUP(F1056,purchase!F:F,purchase!N:N,"")))</f>
        <v/>
      </c>
      <c r="L1056" s="4" t="n"/>
      <c r="M1056" s="86" t="n"/>
      <c r="N1056" s="35">
        <f>IF(F1056="","",
MAX(0,
_xlfn.XLOOKUP(F1056,purchase!F:F,purchase!N:N,"")
-
SUMIFS(L:L,F:F,F1056)))</f>
        <v/>
      </c>
      <c r="O1056" s="35">
        <f>IF(OR(L1056="",M1056=""),"",L1056-M1056)</f>
        <v/>
      </c>
      <c r="P1056" s="89">
        <f>_xlfn.SINGLE(IF(F1056="","",_xlfn.XLOOKUP(F1056,purchase!F:F,purchase!O:O,"")))</f>
        <v/>
      </c>
      <c r="Q1056" s="83">
        <f>IF(OR(L1056="",M1056=""),"",M1056/L1056)</f>
        <v/>
      </c>
      <c r="R1056" s="91">
        <f>IF(OR(P1056="",Q1056=""),"",Q1056-P1056)</f>
        <v/>
      </c>
    </row>
    <row r="1057">
      <c r="A1057" s="25" t="n">
        <v>1053</v>
      </c>
      <c r="B1057" s="26">
        <f>IF(OR(C1057="",F1057=""),"",
"PRD-" &amp;
TEXT(DAY(C1057),"00") &amp;
CHOOSE(MONTH(C1057),"A","B","C","D","E","F","G","H","I","J","K","L") &amp;
TEXT(YEAR(C1057),"00") &amp;
"-" &amp;
RIGHT(F1057,4))</f>
        <v/>
      </c>
      <c r="C1057" s="27" t="n"/>
      <c r="D1057" s="26">
        <f>IF(F1057="","",_xlfn.XLOOKUP(F1057,purchase!F:F,purchase!B:B,""))</f>
        <v/>
      </c>
      <c r="E1057" s="26">
        <f>IF(F1057="","",_xlfn.XLOOKUP(F1057,purchase!F:F,purchase!C:C,""))</f>
        <v/>
      </c>
      <c r="F1057" s="4" t="n"/>
      <c r="G1057" s="10">
        <f>IF(H1057="NRFC","Natural Rubber Field Coagulam","")</f>
        <v/>
      </c>
      <c r="H1057" s="10">
        <f>IF(F1057="","",_xlfn.XLOOKUP(F1057,purchase!F:F,purchase!E:E,""))</f>
        <v/>
      </c>
      <c r="I1057" s="10">
        <f>IF(J1057="ISNR20","Natural Rubber-TSNR (ISNR-20)","")</f>
        <v/>
      </c>
      <c r="J1057" s="10">
        <f>IF(H1057="NRFC","ISNR20","")</f>
        <v/>
      </c>
      <c r="K1057" s="35">
        <f>_xlfn.SINGLE(IF(F1057="","",_xlfn.XLOOKUP(F1057,purchase!F:F,purchase!N:N,"")))</f>
        <v/>
      </c>
      <c r="L1057" s="4" t="n"/>
      <c r="M1057" s="86" t="n"/>
      <c r="N1057" s="35">
        <f>IF(F1057="","",
MAX(0,
_xlfn.XLOOKUP(F1057,purchase!F:F,purchase!N:N,"")
-
SUMIFS(L:L,F:F,F1057)))</f>
        <v/>
      </c>
      <c r="O1057" s="35">
        <f>IF(OR(L1057="",M1057=""),"",L1057-M1057)</f>
        <v/>
      </c>
      <c r="P1057" s="89">
        <f>_xlfn.SINGLE(IF(F1057="","",_xlfn.XLOOKUP(F1057,purchase!F:F,purchase!O:O,"")))</f>
        <v/>
      </c>
      <c r="Q1057" s="83">
        <f>IF(OR(L1057="",M1057=""),"",M1057/L1057)</f>
        <v/>
      </c>
      <c r="R1057" s="91">
        <f>IF(OR(P1057="",Q1057=""),"",Q1057-P1057)</f>
        <v/>
      </c>
    </row>
    <row r="1058">
      <c r="A1058" s="25" t="n">
        <v>1054</v>
      </c>
      <c r="B1058" s="26">
        <f>IF(OR(C1058="",F1058=""),"",
"PRD-" &amp;
TEXT(DAY(C1058),"00") &amp;
CHOOSE(MONTH(C1058),"A","B","C","D","E","F","G","H","I","J","K","L") &amp;
TEXT(YEAR(C1058),"00") &amp;
"-" &amp;
RIGHT(F1058,4))</f>
        <v/>
      </c>
      <c r="C1058" s="27" t="n"/>
      <c r="D1058" s="26">
        <f>IF(F1058="","",_xlfn.XLOOKUP(F1058,purchase!F:F,purchase!B:B,""))</f>
        <v/>
      </c>
      <c r="E1058" s="26">
        <f>IF(F1058="","",_xlfn.XLOOKUP(F1058,purchase!F:F,purchase!C:C,""))</f>
        <v/>
      </c>
      <c r="F1058" s="4" t="n"/>
      <c r="G1058" s="10">
        <f>IF(H1058="NRFC","Natural Rubber Field Coagulam","")</f>
        <v/>
      </c>
      <c r="H1058" s="10">
        <f>IF(F1058="","",_xlfn.XLOOKUP(F1058,purchase!F:F,purchase!E:E,""))</f>
        <v/>
      </c>
      <c r="I1058" s="10">
        <f>IF(J1058="ISNR20","Natural Rubber-TSNR (ISNR-20)","")</f>
        <v/>
      </c>
      <c r="J1058" s="10">
        <f>IF(H1058="NRFC","ISNR20","")</f>
        <v/>
      </c>
      <c r="K1058" s="35">
        <f>_xlfn.SINGLE(IF(F1058="","",_xlfn.XLOOKUP(F1058,purchase!F:F,purchase!N:N,"")))</f>
        <v/>
      </c>
      <c r="L1058" s="4" t="n"/>
      <c r="M1058" s="86" t="n"/>
      <c r="N1058" s="35">
        <f>IF(F1058="","",
MAX(0,
_xlfn.XLOOKUP(F1058,purchase!F:F,purchase!N:N,"")
-
SUMIFS(L:L,F:F,F1058)))</f>
        <v/>
      </c>
      <c r="O1058" s="35">
        <f>IF(OR(L1058="",M1058=""),"",L1058-M1058)</f>
        <v/>
      </c>
      <c r="P1058" s="89">
        <f>_xlfn.SINGLE(IF(F1058="","",_xlfn.XLOOKUP(F1058,purchase!F:F,purchase!O:O,"")))</f>
        <v/>
      </c>
      <c r="Q1058" s="83">
        <f>IF(OR(L1058="",M1058=""),"",M1058/L1058)</f>
        <v/>
      </c>
      <c r="R1058" s="91">
        <f>IF(OR(P1058="",Q1058=""),"",Q1058-P1058)</f>
        <v/>
      </c>
    </row>
    <row r="1059">
      <c r="A1059" s="25" t="n">
        <v>1055</v>
      </c>
      <c r="B1059" s="26">
        <f>IF(OR(C1059="",F1059=""),"",
"PRD-" &amp;
TEXT(DAY(C1059),"00") &amp;
CHOOSE(MONTH(C1059),"A","B","C","D","E","F","G","H","I","J","K","L") &amp;
TEXT(YEAR(C1059),"00") &amp;
"-" &amp;
RIGHT(F1059,4))</f>
        <v/>
      </c>
      <c r="C1059" s="27" t="n"/>
      <c r="D1059" s="26">
        <f>IF(F1059="","",_xlfn.XLOOKUP(F1059,purchase!F:F,purchase!B:B,""))</f>
        <v/>
      </c>
      <c r="E1059" s="26">
        <f>IF(F1059="","",_xlfn.XLOOKUP(F1059,purchase!F:F,purchase!C:C,""))</f>
        <v/>
      </c>
      <c r="F1059" s="4" t="n"/>
      <c r="G1059" s="10">
        <f>IF(H1059="NRFC","Natural Rubber Field Coagulam","")</f>
        <v/>
      </c>
      <c r="H1059" s="10">
        <f>IF(F1059="","",_xlfn.XLOOKUP(F1059,purchase!F:F,purchase!E:E,""))</f>
        <v/>
      </c>
      <c r="I1059" s="10">
        <f>IF(J1059="ISNR20","Natural Rubber-TSNR (ISNR-20)","")</f>
        <v/>
      </c>
      <c r="J1059" s="10">
        <f>IF(H1059="NRFC","ISNR20","")</f>
        <v/>
      </c>
      <c r="K1059" s="35">
        <f>_xlfn.SINGLE(IF(F1059="","",_xlfn.XLOOKUP(F1059,purchase!F:F,purchase!N:N,"")))</f>
        <v/>
      </c>
      <c r="L1059" s="4" t="n"/>
      <c r="M1059" s="86" t="n"/>
      <c r="N1059" s="35">
        <f>IF(F1059="","",
MAX(0,
_xlfn.XLOOKUP(F1059,purchase!F:F,purchase!N:N,"")
-
SUMIFS(L:L,F:F,F1059)))</f>
        <v/>
      </c>
      <c r="O1059" s="35">
        <f>IF(OR(L1059="",M1059=""),"",L1059-M1059)</f>
        <v/>
      </c>
      <c r="P1059" s="89">
        <f>_xlfn.SINGLE(IF(F1059="","",_xlfn.XLOOKUP(F1059,purchase!F:F,purchase!O:O,"")))</f>
        <v/>
      </c>
      <c r="Q1059" s="83">
        <f>IF(OR(L1059="",M1059=""),"",M1059/L1059)</f>
        <v/>
      </c>
      <c r="R1059" s="91">
        <f>IF(OR(P1059="",Q1059=""),"",Q1059-P1059)</f>
        <v/>
      </c>
    </row>
    <row r="1060">
      <c r="A1060" s="25" t="n">
        <v>1056</v>
      </c>
      <c r="B1060" s="26">
        <f>IF(OR(C1060="",F1060=""),"",
"PRD-" &amp;
TEXT(DAY(C1060),"00") &amp;
CHOOSE(MONTH(C1060),"A","B","C","D","E","F","G","H","I","J","K","L") &amp;
TEXT(YEAR(C1060),"00") &amp;
"-" &amp;
RIGHT(F1060,4))</f>
        <v/>
      </c>
      <c r="C1060" s="27" t="n"/>
      <c r="D1060" s="26">
        <f>IF(F1060="","",_xlfn.XLOOKUP(F1060,purchase!F:F,purchase!B:B,""))</f>
        <v/>
      </c>
      <c r="E1060" s="26">
        <f>IF(F1060="","",_xlfn.XLOOKUP(F1060,purchase!F:F,purchase!C:C,""))</f>
        <v/>
      </c>
      <c r="F1060" s="4" t="n"/>
      <c r="G1060" s="10">
        <f>IF(H1060="NRFC","Natural Rubber Field Coagulam","")</f>
        <v/>
      </c>
      <c r="H1060" s="10">
        <f>IF(F1060="","",_xlfn.XLOOKUP(F1060,purchase!F:F,purchase!E:E,""))</f>
        <v/>
      </c>
      <c r="I1060" s="10">
        <f>IF(J1060="ISNR20","Natural Rubber-TSNR (ISNR-20)","")</f>
        <v/>
      </c>
      <c r="J1060" s="10">
        <f>IF(H1060="NRFC","ISNR20","")</f>
        <v/>
      </c>
      <c r="K1060" s="35">
        <f>_xlfn.SINGLE(IF(F1060="","",_xlfn.XLOOKUP(F1060,purchase!F:F,purchase!N:N,"")))</f>
        <v/>
      </c>
      <c r="L1060" s="4" t="n"/>
      <c r="M1060" s="86" t="n"/>
      <c r="N1060" s="35">
        <f>IF(F1060="","",
MAX(0,
_xlfn.XLOOKUP(F1060,purchase!F:F,purchase!N:N,"")
-
SUMIFS(L:L,F:F,F1060)))</f>
        <v/>
      </c>
      <c r="O1060" s="35">
        <f>IF(OR(L1060="",M1060=""),"",L1060-M1060)</f>
        <v/>
      </c>
      <c r="P1060" s="89">
        <f>_xlfn.SINGLE(IF(F1060="","",_xlfn.XLOOKUP(F1060,purchase!F:F,purchase!O:O,"")))</f>
        <v/>
      </c>
      <c r="Q1060" s="83">
        <f>IF(OR(L1060="",M1060=""),"",M1060/L1060)</f>
        <v/>
      </c>
      <c r="R1060" s="91">
        <f>IF(OR(P1060="",Q1060=""),"",Q1060-P1060)</f>
        <v/>
      </c>
    </row>
    <row r="1061">
      <c r="A1061" s="25" t="n">
        <v>1057</v>
      </c>
      <c r="B1061" s="26">
        <f>IF(OR(C1061="",F1061=""),"",
"PRD-" &amp;
TEXT(DAY(C1061),"00") &amp;
CHOOSE(MONTH(C1061),"A","B","C","D","E","F","G","H","I","J","K","L") &amp;
TEXT(YEAR(C1061),"00") &amp;
"-" &amp;
RIGHT(F1061,4))</f>
        <v/>
      </c>
      <c r="C1061" s="27" t="n"/>
      <c r="D1061" s="26">
        <f>IF(F1061="","",_xlfn.XLOOKUP(F1061,purchase!F:F,purchase!B:B,""))</f>
        <v/>
      </c>
      <c r="E1061" s="26">
        <f>IF(F1061="","",_xlfn.XLOOKUP(F1061,purchase!F:F,purchase!C:C,""))</f>
        <v/>
      </c>
      <c r="F1061" s="4" t="n"/>
      <c r="G1061" s="10">
        <f>IF(H1061="NRFC","Natural Rubber Field Coagulam","")</f>
        <v/>
      </c>
      <c r="H1061" s="10">
        <f>IF(F1061="","",_xlfn.XLOOKUP(F1061,purchase!F:F,purchase!E:E,""))</f>
        <v/>
      </c>
      <c r="I1061" s="10">
        <f>IF(J1061="ISNR20","Natural Rubber-TSNR (ISNR-20)","")</f>
        <v/>
      </c>
      <c r="J1061" s="10">
        <f>IF(H1061="NRFC","ISNR20","")</f>
        <v/>
      </c>
      <c r="K1061" s="35">
        <f>_xlfn.SINGLE(IF(F1061="","",_xlfn.XLOOKUP(F1061,purchase!F:F,purchase!N:N,"")))</f>
        <v/>
      </c>
      <c r="L1061" s="4" t="n"/>
      <c r="M1061" s="86" t="n"/>
      <c r="N1061" s="35">
        <f>IF(F1061="","",
MAX(0,
_xlfn.XLOOKUP(F1061,purchase!F:F,purchase!N:N,"")
-
SUMIFS(L:L,F:F,F1061)))</f>
        <v/>
      </c>
      <c r="O1061" s="35">
        <f>IF(OR(L1061="",M1061=""),"",L1061-M1061)</f>
        <v/>
      </c>
      <c r="P1061" s="89">
        <f>_xlfn.SINGLE(IF(F1061="","",_xlfn.XLOOKUP(F1061,purchase!F:F,purchase!O:O,"")))</f>
        <v/>
      </c>
      <c r="Q1061" s="83">
        <f>IF(OR(L1061="",M1061=""),"",M1061/L1061)</f>
        <v/>
      </c>
      <c r="R1061" s="91">
        <f>IF(OR(P1061="",Q1061=""),"",Q1061-P1061)</f>
        <v/>
      </c>
    </row>
    <row r="1062">
      <c r="A1062" s="25" t="n">
        <v>1058</v>
      </c>
      <c r="B1062" s="26">
        <f>IF(OR(C1062="",F1062=""),"",
"PRD-" &amp;
TEXT(DAY(C1062),"00") &amp;
CHOOSE(MONTH(C1062),"A","B","C","D","E","F","G","H","I","J","K","L") &amp;
TEXT(YEAR(C1062),"00") &amp;
"-" &amp;
RIGHT(F1062,4))</f>
        <v/>
      </c>
      <c r="C1062" s="27" t="n"/>
      <c r="D1062" s="26">
        <f>IF(F1062="","",_xlfn.XLOOKUP(F1062,purchase!F:F,purchase!B:B,""))</f>
        <v/>
      </c>
      <c r="E1062" s="26">
        <f>IF(F1062="","",_xlfn.XLOOKUP(F1062,purchase!F:F,purchase!C:C,""))</f>
        <v/>
      </c>
      <c r="F1062" s="4" t="n"/>
      <c r="G1062" s="10">
        <f>IF(H1062="NRFC","Natural Rubber Field Coagulam","")</f>
        <v/>
      </c>
      <c r="H1062" s="10">
        <f>IF(F1062="","",_xlfn.XLOOKUP(F1062,purchase!F:F,purchase!E:E,""))</f>
        <v/>
      </c>
      <c r="I1062" s="10">
        <f>IF(J1062="ISNR20","Natural Rubber-TSNR (ISNR-20)","")</f>
        <v/>
      </c>
      <c r="J1062" s="10">
        <f>IF(H1062="NRFC","ISNR20","")</f>
        <v/>
      </c>
      <c r="K1062" s="35">
        <f>_xlfn.SINGLE(IF(F1062="","",_xlfn.XLOOKUP(F1062,purchase!F:F,purchase!N:N,"")))</f>
        <v/>
      </c>
      <c r="L1062" s="4" t="n"/>
      <c r="M1062" s="86" t="n"/>
      <c r="N1062" s="35">
        <f>IF(F1062="","",
MAX(0,
_xlfn.XLOOKUP(F1062,purchase!F:F,purchase!N:N,"")
-
SUMIFS(L:L,F:F,F1062)))</f>
        <v/>
      </c>
      <c r="O1062" s="35">
        <f>IF(OR(L1062="",M1062=""),"",L1062-M1062)</f>
        <v/>
      </c>
      <c r="P1062" s="89">
        <f>_xlfn.SINGLE(IF(F1062="","",_xlfn.XLOOKUP(F1062,purchase!F:F,purchase!O:O,"")))</f>
        <v/>
      </c>
      <c r="Q1062" s="83">
        <f>IF(OR(L1062="",M1062=""),"",M1062/L1062)</f>
        <v/>
      </c>
      <c r="R1062" s="91">
        <f>IF(OR(P1062="",Q1062=""),"",Q1062-P1062)</f>
        <v/>
      </c>
    </row>
    <row r="1063">
      <c r="A1063" s="25" t="n">
        <v>1059</v>
      </c>
      <c r="B1063" s="26">
        <f>IF(OR(C1063="",F1063=""),"",
"PRD-" &amp;
TEXT(DAY(C1063),"00") &amp;
CHOOSE(MONTH(C1063),"A","B","C","D","E","F","G","H","I","J","K","L") &amp;
TEXT(YEAR(C1063),"00") &amp;
"-" &amp;
RIGHT(F1063,4))</f>
        <v/>
      </c>
      <c r="C1063" s="27" t="n"/>
      <c r="D1063" s="26">
        <f>IF(F1063="","",_xlfn.XLOOKUP(F1063,purchase!F:F,purchase!B:B,""))</f>
        <v/>
      </c>
      <c r="E1063" s="26">
        <f>IF(F1063="","",_xlfn.XLOOKUP(F1063,purchase!F:F,purchase!C:C,""))</f>
        <v/>
      </c>
      <c r="F1063" s="4" t="n"/>
      <c r="G1063" s="10">
        <f>IF(H1063="NRFC","Natural Rubber Field Coagulam","")</f>
        <v/>
      </c>
      <c r="H1063" s="10">
        <f>IF(F1063="","",_xlfn.XLOOKUP(F1063,purchase!F:F,purchase!E:E,""))</f>
        <v/>
      </c>
      <c r="I1063" s="10">
        <f>IF(J1063="ISNR20","Natural Rubber-TSNR (ISNR-20)","")</f>
        <v/>
      </c>
      <c r="J1063" s="10">
        <f>IF(H1063="NRFC","ISNR20","")</f>
        <v/>
      </c>
      <c r="K1063" s="35">
        <f>_xlfn.SINGLE(IF(F1063="","",_xlfn.XLOOKUP(F1063,purchase!F:F,purchase!N:N,"")))</f>
        <v/>
      </c>
      <c r="L1063" s="4" t="n"/>
      <c r="M1063" s="86" t="n"/>
      <c r="N1063" s="35">
        <f>IF(F1063="","",
MAX(0,
_xlfn.XLOOKUP(F1063,purchase!F:F,purchase!N:N,"")
-
SUMIFS(L:L,F:F,F1063)))</f>
        <v/>
      </c>
      <c r="O1063" s="35">
        <f>IF(OR(L1063="",M1063=""),"",L1063-M1063)</f>
        <v/>
      </c>
      <c r="P1063" s="89">
        <f>_xlfn.SINGLE(IF(F1063="","",_xlfn.XLOOKUP(F1063,purchase!F:F,purchase!O:O,"")))</f>
        <v/>
      </c>
      <c r="Q1063" s="83">
        <f>IF(OR(L1063="",M1063=""),"",M1063/L1063)</f>
        <v/>
      </c>
      <c r="R1063" s="91">
        <f>IF(OR(P1063="",Q1063=""),"",Q1063-P1063)</f>
        <v/>
      </c>
    </row>
    <row r="1064">
      <c r="A1064" s="25" t="n">
        <v>1060</v>
      </c>
      <c r="B1064" s="26">
        <f>IF(OR(C1064="",F1064=""),"",
"PRD-" &amp;
TEXT(DAY(C1064),"00") &amp;
CHOOSE(MONTH(C1064),"A","B","C","D","E","F","G","H","I","J","K","L") &amp;
TEXT(YEAR(C1064),"00") &amp;
"-" &amp;
RIGHT(F1064,4))</f>
        <v/>
      </c>
      <c r="C1064" s="27" t="n"/>
      <c r="D1064" s="26">
        <f>IF(F1064="","",_xlfn.XLOOKUP(F1064,purchase!F:F,purchase!B:B,""))</f>
        <v/>
      </c>
      <c r="E1064" s="26">
        <f>IF(F1064="","",_xlfn.XLOOKUP(F1064,purchase!F:F,purchase!C:C,""))</f>
        <v/>
      </c>
      <c r="F1064" s="4" t="n"/>
      <c r="G1064" s="10">
        <f>IF(H1064="NRFC","Natural Rubber Field Coagulam","")</f>
        <v/>
      </c>
      <c r="H1064" s="10">
        <f>IF(F1064="","",_xlfn.XLOOKUP(F1064,purchase!F:F,purchase!E:E,""))</f>
        <v/>
      </c>
      <c r="I1064" s="10">
        <f>IF(J1064="ISNR20","Natural Rubber-TSNR (ISNR-20)","")</f>
        <v/>
      </c>
      <c r="J1064" s="10">
        <f>IF(H1064="NRFC","ISNR20","")</f>
        <v/>
      </c>
      <c r="K1064" s="35">
        <f>_xlfn.SINGLE(IF(F1064="","",_xlfn.XLOOKUP(F1064,purchase!F:F,purchase!N:N,"")))</f>
        <v/>
      </c>
      <c r="L1064" s="4" t="n"/>
      <c r="M1064" s="86" t="n"/>
      <c r="N1064" s="35">
        <f>IF(F1064="","",
MAX(0,
_xlfn.XLOOKUP(F1064,purchase!F:F,purchase!N:N,"")
-
SUMIFS(L:L,F:F,F1064)))</f>
        <v/>
      </c>
      <c r="O1064" s="35">
        <f>IF(OR(L1064="",M1064=""),"",L1064-M1064)</f>
        <v/>
      </c>
      <c r="P1064" s="89">
        <f>_xlfn.SINGLE(IF(F1064="","",_xlfn.XLOOKUP(F1064,purchase!F:F,purchase!O:O,"")))</f>
        <v/>
      </c>
      <c r="Q1064" s="83">
        <f>IF(OR(L1064="",M1064=""),"",M1064/L1064)</f>
        <v/>
      </c>
      <c r="R1064" s="91">
        <f>IF(OR(P1064="",Q1064=""),"",Q1064-P1064)</f>
        <v/>
      </c>
    </row>
    <row r="1065">
      <c r="A1065" s="25" t="n">
        <v>1061</v>
      </c>
      <c r="B1065" s="26">
        <f>IF(OR(C1065="",F1065=""),"",
"PRD-" &amp;
TEXT(DAY(C1065),"00") &amp;
CHOOSE(MONTH(C1065),"A","B","C","D","E","F","G","H","I","J","K","L") &amp;
TEXT(YEAR(C1065),"00") &amp;
"-" &amp;
RIGHT(F1065,4))</f>
        <v/>
      </c>
      <c r="C1065" s="27" t="n"/>
      <c r="D1065" s="26">
        <f>IF(F1065="","",_xlfn.XLOOKUP(F1065,purchase!F:F,purchase!B:B,""))</f>
        <v/>
      </c>
      <c r="E1065" s="26">
        <f>IF(F1065="","",_xlfn.XLOOKUP(F1065,purchase!F:F,purchase!C:C,""))</f>
        <v/>
      </c>
      <c r="F1065" s="4" t="n"/>
      <c r="G1065" s="10">
        <f>IF(H1065="NRFC","Natural Rubber Field Coagulam","")</f>
        <v/>
      </c>
      <c r="H1065" s="10">
        <f>IF(F1065="","",_xlfn.XLOOKUP(F1065,purchase!F:F,purchase!E:E,""))</f>
        <v/>
      </c>
      <c r="I1065" s="10">
        <f>IF(J1065="ISNR20","Natural Rubber-TSNR (ISNR-20)","")</f>
        <v/>
      </c>
      <c r="J1065" s="10">
        <f>IF(H1065="NRFC","ISNR20","")</f>
        <v/>
      </c>
      <c r="K1065" s="35">
        <f>_xlfn.SINGLE(IF(F1065="","",_xlfn.XLOOKUP(F1065,purchase!F:F,purchase!N:N,"")))</f>
        <v/>
      </c>
      <c r="L1065" s="4" t="n"/>
      <c r="M1065" s="86" t="n"/>
      <c r="N1065" s="35">
        <f>IF(F1065="","",
MAX(0,
_xlfn.XLOOKUP(F1065,purchase!F:F,purchase!N:N,"")
-
SUMIFS(L:L,F:F,F1065)))</f>
        <v/>
      </c>
      <c r="O1065" s="35">
        <f>IF(OR(L1065="",M1065=""),"",L1065-M1065)</f>
        <v/>
      </c>
      <c r="P1065" s="89">
        <f>_xlfn.SINGLE(IF(F1065="","",_xlfn.XLOOKUP(F1065,purchase!F:F,purchase!O:O,"")))</f>
        <v/>
      </c>
      <c r="Q1065" s="83">
        <f>IF(OR(L1065="",M1065=""),"",M1065/L1065)</f>
        <v/>
      </c>
      <c r="R1065" s="91">
        <f>IF(OR(P1065="",Q1065=""),"",Q1065-P1065)</f>
        <v/>
      </c>
    </row>
    <row r="1066">
      <c r="A1066" s="25" t="n">
        <v>1062</v>
      </c>
      <c r="B1066" s="26">
        <f>IF(OR(C1066="",F1066=""),"",
"PRD-" &amp;
TEXT(DAY(C1066),"00") &amp;
CHOOSE(MONTH(C1066),"A","B","C","D","E","F","G","H","I","J","K","L") &amp;
TEXT(YEAR(C1066),"00") &amp;
"-" &amp;
RIGHT(F1066,4))</f>
        <v/>
      </c>
      <c r="C1066" s="27" t="n"/>
      <c r="D1066" s="26">
        <f>IF(F1066="","",_xlfn.XLOOKUP(F1066,purchase!F:F,purchase!B:B,""))</f>
        <v/>
      </c>
      <c r="E1066" s="26">
        <f>IF(F1066="","",_xlfn.XLOOKUP(F1066,purchase!F:F,purchase!C:C,""))</f>
        <v/>
      </c>
      <c r="F1066" s="4" t="n"/>
      <c r="G1066" s="10">
        <f>IF(H1066="NRFC","Natural Rubber Field Coagulam","")</f>
        <v/>
      </c>
      <c r="H1066" s="10">
        <f>IF(F1066="","",_xlfn.XLOOKUP(F1066,purchase!F:F,purchase!E:E,""))</f>
        <v/>
      </c>
      <c r="I1066" s="10">
        <f>IF(J1066="ISNR20","Natural Rubber-TSNR (ISNR-20)","")</f>
        <v/>
      </c>
      <c r="J1066" s="10">
        <f>IF(H1066="NRFC","ISNR20","")</f>
        <v/>
      </c>
      <c r="K1066" s="35">
        <f>_xlfn.SINGLE(IF(F1066="","",_xlfn.XLOOKUP(F1066,purchase!F:F,purchase!N:N,"")))</f>
        <v/>
      </c>
      <c r="L1066" s="4" t="n"/>
      <c r="M1066" s="86" t="n"/>
      <c r="N1066" s="35">
        <f>IF(F1066="","",
MAX(0,
_xlfn.XLOOKUP(F1066,purchase!F:F,purchase!N:N,"")
-
SUMIFS(L:L,F:F,F1066)))</f>
        <v/>
      </c>
      <c r="O1066" s="35">
        <f>IF(OR(L1066="",M1066=""),"",L1066-M1066)</f>
        <v/>
      </c>
      <c r="P1066" s="89">
        <f>_xlfn.SINGLE(IF(F1066="","",_xlfn.XLOOKUP(F1066,purchase!F:F,purchase!O:O,"")))</f>
        <v/>
      </c>
      <c r="Q1066" s="83">
        <f>IF(OR(L1066="",M1066=""),"",M1066/L1066)</f>
        <v/>
      </c>
      <c r="R1066" s="91">
        <f>IF(OR(P1066="",Q1066=""),"",Q1066-P1066)</f>
        <v/>
      </c>
    </row>
    <row r="1067">
      <c r="A1067" s="25" t="n">
        <v>1063</v>
      </c>
      <c r="B1067" s="26">
        <f>IF(OR(C1067="",F1067=""),"",
"PRD-" &amp;
TEXT(DAY(C1067),"00") &amp;
CHOOSE(MONTH(C1067),"A","B","C","D","E","F","G","H","I","J","K","L") &amp;
TEXT(YEAR(C1067),"00") &amp;
"-" &amp;
RIGHT(F1067,4))</f>
        <v/>
      </c>
      <c r="C1067" s="27" t="n"/>
      <c r="D1067" s="26">
        <f>IF(F1067="","",_xlfn.XLOOKUP(F1067,purchase!F:F,purchase!B:B,""))</f>
        <v/>
      </c>
      <c r="E1067" s="26">
        <f>IF(F1067="","",_xlfn.XLOOKUP(F1067,purchase!F:F,purchase!C:C,""))</f>
        <v/>
      </c>
      <c r="F1067" s="4" t="n"/>
      <c r="G1067" s="10">
        <f>IF(H1067="NRFC","Natural Rubber Field Coagulam","")</f>
        <v/>
      </c>
      <c r="H1067" s="10">
        <f>IF(F1067="","",_xlfn.XLOOKUP(F1067,purchase!F:F,purchase!E:E,""))</f>
        <v/>
      </c>
      <c r="I1067" s="10">
        <f>IF(J1067="ISNR20","Natural Rubber-TSNR (ISNR-20)","")</f>
        <v/>
      </c>
      <c r="J1067" s="10">
        <f>IF(H1067="NRFC","ISNR20","")</f>
        <v/>
      </c>
      <c r="K1067" s="35">
        <f>_xlfn.SINGLE(IF(F1067="","",_xlfn.XLOOKUP(F1067,purchase!F:F,purchase!N:N,"")))</f>
        <v/>
      </c>
      <c r="L1067" s="4" t="n"/>
      <c r="M1067" s="86" t="n"/>
      <c r="N1067" s="35">
        <f>IF(F1067="","",
MAX(0,
_xlfn.XLOOKUP(F1067,purchase!F:F,purchase!N:N,"")
-
SUMIFS(L:L,F:F,F1067)))</f>
        <v/>
      </c>
      <c r="O1067" s="35">
        <f>IF(OR(L1067="",M1067=""),"",L1067-M1067)</f>
        <v/>
      </c>
      <c r="P1067" s="89">
        <f>_xlfn.SINGLE(IF(F1067="","",_xlfn.XLOOKUP(F1067,purchase!F:F,purchase!O:O,"")))</f>
        <v/>
      </c>
      <c r="Q1067" s="83">
        <f>IF(OR(L1067="",M1067=""),"",M1067/L1067)</f>
        <v/>
      </c>
      <c r="R1067" s="91">
        <f>IF(OR(P1067="",Q1067=""),"",Q1067-P1067)</f>
        <v/>
      </c>
    </row>
    <row r="1068">
      <c r="A1068" s="25" t="n">
        <v>1064</v>
      </c>
      <c r="B1068" s="26">
        <f>IF(OR(C1068="",F1068=""),"",
"PRD-" &amp;
TEXT(DAY(C1068),"00") &amp;
CHOOSE(MONTH(C1068),"A","B","C","D","E","F","G","H","I","J","K","L") &amp;
TEXT(YEAR(C1068),"00") &amp;
"-" &amp;
RIGHT(F1068,4))</f>
        <v/>
      </c>
      <c r="C1068" s="27" t="n"/>
      <c r="D1068" s="26">
        <f>IF(F1068="","",_xlfn.XLOOKUP(F1068,purchase!F:F,purchase!B:B,""))</f>
        <v/>
      </c>
      <c r="E1068" s="26">
        <f>IF(F1068="","",_xlfn.XLOOKUP(F1068,purchase!F:F,purchase!C:C,""))</f>
        <v/>
      </c>
      <c r="F1068" s="4" t="n"/>
      <c r="G1068" s="10">
        <f>IF(H1068="NRFC","Natural Rubber Field Coagulam","")</f>
        <v/>
      </c>
      <c r="H1068" s="10">
        <f>IF(F1068="","",_xlfn.XLOOKUP(F1068,purchase!F:F,purchase!E:E,""))</f>
        <v/>
      </c>
      <c r="I1068" s="10">
        <f>IF(J1068="ISNR20","Natural Rubber-TSNR (ISNR-20)","")</f>
        <v/>
      </c>
      <c r="J1068" s="10">
        <f>IF(H1068="NRFC","ISNR20","")</f>
        <v/>
      </c>
      <c r="K1068" s="35">
        <f>_xlfn.SINGLE(IF(F1068="","",_xlfn.XLOOKUP(F1068,purchase!F:F,purchase!N:N,"")))</f>
        <v/>
      </c>
      <c r="L1068" s="4" t="n"/>
      <c r="M1068" s="86" t="n"/>
      <c r="N1068" s="35">
        <f>IF(F1068="","",
MAX(0,
_xlfn.XLOOKUP(F1068,purchase!F:F,purchase!N:N,"")
-
SUMIFS(L:L,F:F,F1068)))</f>
        <v/>
      </c>
      <c r="O1068" s="35">
        <f>IF(OR(L1068="",M1068=""),"",L1068-M1068)</f>
        <v/>
      </c>
      <c r="P1068" s="89">
        <f>_xlfn.SINGLE(IF(F1068="","",_xlfn.XLOOKUP(F1068,purchase!F:F,purchase!O:O,"")))</f>
        <v/>
      </c>
      <c r="Q1068" s="83">
        <f>IF(OR(L1068="",M1068=""),"",M1068/L1068)</f>
        <v/>
      </c>
      <c r="R1068" s="91">
        <f>IF(OR(P1068="",Q1068=""),"",Q1068-P1068)</f>
        <v/>
      </c>
    </row>
    <row r="1069">
      <c r="A1069" s="25" t="n">
        <v>1065</v>
      </c>
      <c r="B1069" s="26">
        <f>IF(OR(C1069="",F1069=""),"",
"PRD-" &amp;
TEXT(DAY(C1069),"00") &amp;
CHOOSE(MONTH(C1069),"A","B","C","D","E","F","G","H","I","J","K","L") &amp;
TEXT(YEAR(C1069),"00") &amp;
"-" &amp;
RIGHT(F1069,4))</f>
        <v/>
      </c>
      <c r="C1069" s="27" t="n"/>
      <c r="D1069" s="26">
        <f>IF(F1069="","",_xlfn.XLOOKUP(F1069,purchase!F:F,purchase!B:B,""))</f>
        <v/>
      </c>
      <c r="E1069" s="26">
        <f>IF(F1069="","",_xlfn.XLOOKUP(F1069,purchase!F:F,purchase!C:C,""))</f>
        <v/>
      </c>
      <c r="F1069" s="4" t="n"/>
      <c r="G1069" s="10">
        <f>IF(H1069="NRFC","Natural Rubber Field Coagulam","")</f>
        <v/>
      </c>
      <c r="H1069" s="10">
        <f>IF(F1069="","",_xlfn.XLOOKUP(F1069,purchase!F:F,purchase!E:E,""))</f>
        <v/>
      </c>
      <c r="I1069" s="10">
        <f>IF(J1069="ISNR20","Natural Rubber-TSNR (ISNR-20)","")</f>
        <v/>
      </c>
      <c r="J1069" s="10">
        <f>IF(H1069="NRFC","ISNR20","")</f>
        <v/>
      </c>
      <c r="K1069" s="35">
        <f>_xlfn.SINGLE(IF(F1069="","",_xlfn.XLOOKUP(F1069,purchase!F:F,purchase!N:N,"")))</f>
        <v/>
      </c>
      <c r="L1069" s="4" t="n"/>
      <c r="M1069" s="86" t="n"/>
      <c r="N1069" s="35">
        <f>IF(F1069="","",
MAX(0,
_xlfn.XLOOKUP(F1069,purchase!F:F,purchase!N:N,"")
-
SUMIFS(L:L,F:F,F1069)))</f>
        <v/>
      </c>
      <c r="O1069" s="35">
        <f>IF(OR(L1069="",M1069=""),"",L1069-M1069)</f>
        <v/>
      </c>
      <c r="P1069" s="89">
        <f>_xlfn.SINGLE(IF(F1069="","",_xlfn.XLOOKUP(F1069,purchase!F:F,purchase!O:O,"")))</f>
        <v/>
      </c>
      <c r="Q1069" s="83">
        <f>IF(OR(L1069="",M1069=""),"",M1069/L1069)</f>
        <v/>
      </c>
      <c r="R1069" s="91">
        <f>IF(OR(P1069="",Q1069=""),"",Q1069-P1069)</f>
        <v/>
      </c>
    </row>
    <row r="1070">
      <c r="A1070" s="25" t="n">
        <v>1066</v>
      </c>
      <c r="B1070" s="26">
        <f>IF(OR(C1070="",F1070=""),"",
"PRD-" &amp;
TEXT(DAY(C1070),"00") &amp;
CHOOSE(MONTH(C1070),"A","B","C","D","E","F","G","H","I","J","K","L") &amp;
TEXT(YEAR(C1070),"00") &amp;
"-" &amp;
RIGHT(F1070,4))</f>
        <v/>
      </c>
      <c r="C1070" s="27" t="n"/>
      <c r="D1070" s="26">
        <f>IF(F1070="","",_xlfn.XLOOKUP(F1070,purchase!F:F,purchase!B:B,""))</f>
        <v/>
      </c>
      <c r="E1070" s="26">
        <f>IF(F1070="","",_xlfn.XLOOKUP(F1070,purchase!F:F,purchase!C:C,""))</f>
        <v/>
      </c>
      <c r="F1070" s="4" t="n"/>
      <c r="G1070" s="10">
        <f>IF(H1070="NRFC","Natural Rubber Field Coagulam","")</f>
        <v/>
      </c>
      <c r="H1070" s="10">
        <f>IF(F1070="","",_xlfn.XLOOKUP(F1070,purchase!F:F,purchase!E:E,""))</f>
        <v/>
      </c>
      <c r="I1070" s="10">
        <f>IF(J1070="ISNR20","Natural Rubber-TSNR (ISNR-20)","")</f>
        <v/>
      </c>
      <c r="J1070" s="10">
        <f>IF(H1070="NRFC","ISNR20","")</f>
        <v/>
      </c>
      <c r="K1070" s="35">
        <f>_xlfn.SINGLE(IF(F1070="","",_xlfn.XLOOKUP(F1070,purchase!F:F,purchase!N:N,"")))</f>
        <v/>
      </c>
      <c r="L1070" s="4" t="n"/>
      <c r="M1070" s="86" t="n"/>
      <c r="N1070" s="35">
        <f>IF(F1070="","",
MAX(0,
_xlfn.XLOOKUP(F1070,purchase!F:F,purchase!N:N,"")
-
SUMIFS(L:L,F:F,F1070)))</f>
        <v/>
      </c>
      <c r="O1070" s="35">
        <f>IF(OR(L1070="",M1070=""),"",L1070-M1070)</f>
        <v/>
      </c>
      <c r="P1070" s="89">
        <f>_xlfn.SINGLE(IF(F1070="","",_xlfn.XLOOKUP(F1070,purchase!F:F,purchase!O:O,"")))</f>
        <v/>
      </c>
      <c r="Q1070" s="83">
        <f>IF(OR(L1070="",M1070=""),"",M1070/L1070)</f>
        <v/>
      </c>
      <c r="R1070" s="91">
        <f>IF(OR(P1070="",Q1070=""),"",Q1070-P1070)</f>
        <v/>
      </c>
    </row>
    <row r="1071">
      <c r="A1071" s="25" t="n">
        <v>1067</v>
      </c>
      <c r="B1071" s="26">
        <f>IF(OR(C1071="",F1071=""),"",
"PRD-" &amp;
TEXT(DAY(C1071),"00") &amp;
CHOOSE(MONTH(C1071),"A","B","C","D","E","F","G","H","I","J","K","L") &amp;
TEXT(YEAR(C1071),"00") &amp;
"-" &amp;
RIGHT(F1071,4))</f>
        <v/>
      </c>
      <c r="C1071" s="27" t="n"/>
      <c r="D1071" s="26">
        <f>IF(F1071="","",_xlfn.XLOOKUP(F1071,purchase!F:F,purchase!B:B,""))</f>
        <v/>
      </c>
      <c r="E1071" s="26">
        <f>IF(F1071="","",_xlfn.XLOOKUP(F1071,purchase!F:F,purchase!C:C,""))</f>
        <v/>
      </c>
      <c r="F1071" s="4" t="n"/>
      <c r="G1071" s="10">
        <f>IF(H1071="NRFC","Natural Rubber Field Coagulam","")</f>
        <v/>
      </c>
      <c r="H1071" s="10">
        <f>IF(F1071="","",_xlfn.XLOOKUP(F1071,purchase!F:F,purchase!E:E,""))</f>
        <v/>
      </c>
      <c r="I1071" s="10">
        <f>IF(J1071="ISNR20","Natural Rubber-TSNR (ISNR-20)","")</f>
        <v/>
      </c>
      <c r="J1071" s="10">
        <f>IF(H1071="NRFC","ISNR20","")</f>
        <v/>
      </c>
      <c r="K1071" s="35">
        <f>_xlfn.SINGLE(IF(F1071="","",_xlfn.XLOOKUP(F1071,purchase!F:F,purchase!N:N,"")))</f>
        <v/>
      </c>
      <c r="L1071" s="4" t="n"/>
      <c r="M1071" s="86" t="n"/>
      <c r="N1071" s="35">
        <f>IF(F1071="","",
MAX(0,
_xlfn.XLOOKUP(F1071,purchase!F:F,purchase!N:N,"")
-
SUMIFS(L:L,F:F,F1071)))</f>
        <v/>
      </c>
      <c r="O1071" s="35">
        <f>IF(OR(L1071="",M1071=""),"",L1071-M1071)</f>
        <v/>
      </c>
      <c r="P1071" s="89">
        <f>_xlfn.SINGLE(IF(F1071="","",_xlfn.XLOOKUP(F1071,purchase!F:F,purchase!O:O,"")))</f>
        <v/>
      </c>
      <c r="Q1071" s="83">
        <f>IF(OR(L1071="",M1071=""),"",M1071/L1071)</f>
        <v/>
      </c>
      <c r="R1071" s="91">
        <f>IF(OR(P1071="",Q1071=""),"",Q1071-P1071)</f>
        <v/>
      </c>
    </row>
    <row r="1072">
      <c r="A1072" s="25" t="n">
        <v>1068</v>
      </c>
      <c r="B1072" s="26">
        <f>IF(OR(C1072="",F1072=""),"",
"PRD-" &amp;
TEXT(DAY(C1072),"00") &amp;
CHOOSE(MONTH(C1072),"A","B","C","D","E","F","G","H","I","J","K","L") &amp;
TEXT(YEAR(C1072),"00") &amp;
"-" &amp;
RIGHT(F1072,4))</f>
        <v/>
      </c>
      <c r="C1072" s="27" t="n"/>
      <c r="D1072" s="26">
        <f>IF(F1072="","",_xlfn.XLOOKUP(F1072,purchase!F:F,purchase!B:B,""))</f>
        <v/>
      </c>
      <c r="E1072" s="26">
        <f>IF(F1072="","",_xlfn.XLOOKUP(F1072,purchase!F:F,purchase!C:C,""))</f>
        <v/>
      </c>
      <c r="F1072" s="4" t="n"/>
      <c r="G1072" s="10">
        <f>IF(H1072="NRFC","Natural Rubber Field Coagulam","")</f>
        <v/>
      </c>
      <c r="H1072" s="10">
        <f>IF(F1072="","",_xlfn.XLOOKUP(F1072,purchase!F:F,purchase!E:E,""))</f>
        <v/>
      </c>
      <c r="I1072" s="10">
        <f>IF(J1072="ISNR20","Natural Rubber-TSNR (ISNR-20)","")</f>
        <v/>
      </c>
      <c r="J1072" s="10">
        <f>IF(H1072="NRFC","ISNR20","")</f>
        <v/>
      </c>
      <c r="K1072" s="35">
        <f>_xlfn.SINGLE(IF(F1072="","",_xlfn.XLOOKUP(F1072,purchase!F:F,purchase!N:N,"")))</f>
        <v/>
      </c>
      <c r="L1072" s="4" t="n"/>
      <c r="M1072" s="86" t="n"/>
      <c r="N1072" s="35">
        <f>IF(F1072="","",
MAX(0,
_xlfn.XLOOKUP(F1072,purchase!F:F,purchase!N:N,"")
-
SUMIFS(L:L,F:F,F1072)))</f>
        <v/>
      </c>
      <c r="O1072" s="35">
        <f>IF(OR(L1072="",M1072=""),"",L1072-M1072)</f>
        <v/>
      </c>
      <c r="P1072" s="89">
        <f>_xlfn.SINGLE(IF(F1072="","",_xlfn.XLOOKUP(F1072,purchase!F:F,purchase!O:O,"")))</f>
        <v/>
      </c>
      <c r="Q1072" s="83">
        <f>IF(OR(L1072="",M1072=""),"",M1072/L1072)</f>
        <v/>
      </c>
      <c r="R1072" s="91">
        <f>IF(OR(P1072="",Q1072=""),"",Q1072-P1072)</f>
        <v/>
      </c>
    </row>
    <row r="1073">
      <c r="A1073" s="25" t="n">
        <v>1069</v>
      </c>
      <c r="B1073" s="26">
        <f>IF(OR(C1073="",F1073=""),"",
"PRD-" &amp;
TEXT(DAY(C1073),"00") &amp;
CHOOSE(MONTH(C1073),"A","B","C","D","E","F","G","H","I","J","K","L") &amp;
TEXT(YEAR(C1073),"00") &amp;
"-" &amp;
RIGHT(F1073,4))</f>
        <v/>
      </c>
      <c r="C1073" s="27" t="n"/>
      <c r="D1073" s="26">
        <f>IF(F1073="","",_xlfn.XLOOKUP(F1073,purchase!F:F,purchase!B:B,""))</f>
        <v/>
      </c>
      <c r="E1073" s="26">
        <f>IF(F1073="","",_xlfn.XLOOKUP(F1073,purchase!F:F,purchase!C:C,""))</f>
        <v/>
      </c>
      <c r="F1073" s="4" t="n"/>
      <c r="G1073" s="10">
        <f>IF(H1073="NRFC","Natural Rubber Field Coagulam","")</f>
        <v/>
      </c>
      <c r="H1073" s="10">
        <f>IF(F1073="","",_xlfn.XLOOKUP(F1073,purchase!F:F,purchase!E:E,""))</f>
        <v/>
      </c>
      <c r="I1073" s="10">
        <f>IF(J1073="ISNR20","Natural Rubber-TSNR (ISNR-20)","")</f>
        <v/>
      </c>
      <c r="J1073" s="10">
        <f>IF(H1073="NRFC","ISNR20","")</f>
        <v/>
      </c>
      <c r="K1073" s="35">
        <f>_xlfn.SINGLE(IF(F1073="","",_xlfn.XLOOKUP(F1073,purchase!F:F,purchase!N:N,"")))</f>
        <v/>
      </c>
      <c r="L1073" s="4" t="n"/>
      <c r="M1073" s="86" t="n"/>
      <c r="N1073" s="35">
        <f>IF(F1073="","",
MAX(0,
_xlfn.XLOOKUP(F1073,purchase!F:F,purchase!N:N,"")
-
SUMIFS(L:L,F:F,F1073)))</f>
        <v/>
      </c>
      <c r="O1073" s="35">
        <f>IF(OR(L1073="",M1073=""),"",L1073-M1073)</f>
        <v/>
      </c>
      <c r="P1073" s="89">
        <f>_xlfn.SINGLE(IF(F1073="","",_xlfn.XLOOKUP(F1073,purchase!F:F,purchase!O:O,"")))</f>
        <v/>
      </c>
      <c r="Q1073" s="83">
        <f>IF(OR(L1073="",M1073=""),"",M1073/L1073)</f>
        <v/>
      </c>
      <c r="R1073" s="91">
        <f>IF(OR(P1073="",Q1073=""),"",Q1073-P1073)</f>
        <v/>
      </c>
    </row>
    <row r="1074">
      <c r="A1074" s="25" t="n">
        <v>1070</v>
      </c>
      <c r="B1074" s="26">
        <f>IF(OR(C1074="",F1074=""),"",
"PRD-" &amp;
TEXT(DAY(C1074),"00") &amp;
CHOOSE(MONTH(C1074),"A","B","C","D","E","F","G","H","I","J","K","L") &amp;
TEXT(YEAR(C1074),"00") &amp;
"-" &amp;
RIGHT(F1074,4))</f>
        <v/>
      </c>
      <c r="C1074" s="27" t="n"/>
      <c r="D1074" s="26">
        <f>IF(F1074="","",_xlfn.XLOOKUP(F1074,purchase!F:F,purchase!B:B,""))</f>
        <v/>
      </c>
      <c r="E1074" s="26">
        <f>IF(F1074="","",_xlfn.XLOOKUP(F1074,purchase!F:F,purchase!C:C,""))</f>
        <v/>
      </c>
      <c r="F1074" s="4" t="n"/>
      <c r="G1074" s="10">
        <f>IF(H1074="NRFC","Natural Rubber Field Coagulam","")</f>
        <v/>
      </c>
      <c r="H1074" s="10">
        <f>IF(F1074="","",_xlfn.XLOOKUP(F1074,purchase!F:F,purchase!E:E,""))</f>
        <v/>
      </c>
      <c r="I1074" s="10">
        <f>IF(J1074="ISNR20","Natural Rubber-TSNR (ISNR-20)","")</f>
        <v/>
      </c>
      <c r="J1074" s="10">
        <f>IF(H1074="NRFC","ISNR20","")</f>
        <v/>
      </c>
      <c r="K1074" s="35">
        <f>_xlfn.SINGLE(IF(F1074="","",_xlfn.XLOOKUP(F1074,purchase!F:F,purchase!N:N,"")))</f>
        <v/>
      </c>
      <c r="L1074" s="4" t="n"/>
      <c r="M1074" s="86" t="n"/>
      <c r="N1074" s="35">
        <f>IF(F1074="","",
MAX(0,
_xlfn.XLOOKUP(F1074,purchase!F:F,purchase!N:N,"")
-
SUMIFS(L:L,F:F,F1074)))</f>
        <v/>
      </c>
      <c r="O1074" s="35">
        <f>IF(OR(L1074="",M1074=""),"",L1074-M1074)</f>
        <v/>
      </c>
      <c r="P1074" s="89">
        <f>_xlfn.SINGLE(IF(F1074="","",_xlfn.XLOOKUP(F1074,purchase!F:F,purchase!O:O,"")))</f>
        <v/>
      </c>
      <c r="Q1074" s="83">
        <f>IF(OR(L1074="",M1074=""),"",M1074/L1074)</f>
        <v/>
      </c>
      <c r="R1074" s="91">
        <f>IF(OR(P1074="",Q1074=""),"",Q1074-P1074)</f>
        <v/>
      </c>
    </row>
    <row r="1075">
      <c r="A1075" s="25" t="n">
        <v>1071</v>
      </c>
      <c r="B1075" s="26">
        <f>IF(OR(C1075="",F1075=""),"",
"PRD-" &amp;
TEXT(DAY(C1075),"00") &amp;
CHOOSE(MONTH(C1075),"A","B","C","D","E","F","G","H","I","J","K","L") &amp;
TEXT(YEAR(C1075),"00") &amp;
"-" &amp;
RIGHT(F1075,4))</f>
        <v/>
      </c>
      <c r="C1075" s="27" t="n"/>
      <c r="D1075" s="26">
        <f>IF(F1075="","",_xlfn.XLOOKUP(F1075,purchase!F:F,purchase!B:B,""))</f>
        <v/>
      </c>
      <c r="E1075" s="26">
        <f>IF(F1075="","",_xlfn.XLOOKUP(F1075,purchase!F:F,purchase!C:C,""))</f>
        <v/>
      </c>
      <c r="F1075" s="4" t="n"/>
      <c r="G1075" s="10">
        <f>IF(H1075="NRFC","Natural Rubber Field Coagulam","")</f>
        <v/>
      </c>
      <c r="H1075" s="10">
        <f>IF(F1075="","",_xlfn.XLOOKUP(F1075,purchase!F:F,purchase!E:E,""))</f>
        <v/>
      </c>
      <c r="I1075" s="10">
        <f>IF(J1075="ISNR20","Natural Rubber-TSNR (ISNR-20)","")</f>
        <v/>
      </c>
      <c r="J1075" s="10">
        <f>IF(H1075="NRFC","ISNR20","")</f>
        <v/>
      </c>
      <c r="K1075" s="35">
        <f>_xlfn.SINGLE(IF(F1075="","",_xlfn.XLOOKUP(F1075,purchase!F:F,purchase!N:N,"")))</f>
        <v/>
      </c>
      <c r="L1075" s="4" t="n"/>
      <c r="M1075" s="86" t="n"/>
      <c r="N1075" s="35">
        <f>IF(F1075="","",
MAX(0,
_xlfn.XLOOKUP(F1075,purchase!F:F,purchase!N:N,"")
-
SUMIFS(L:L,F:F,F1075)))</f>
        <v/>
      </c>
      <c r="O1075" s="35">
        <f>IF(OR(L1075="",M1075=""),"",L1075-M1075)</f>
        <v/>
      </c>
      <c r="P1075" s="89">
        <f>_xlfn.SINGLE(IF(F1075="","",_xlfn.XLOOKUP(F1075,purchase!F:F,purchase!O:O,"")))</f>
        <v/>
      </c>
      <c r="Q1075" s="83">
        <f>IF(OR(L1075="",M1075=""),"",M1075/L1075)</f>
        <v/>
      </c>
      <c r="R1075" s="91">
        <f>IF(OR(P1075="",Q1075=""),"",Q1075-P1075)</f>
        <v/>
      </c>
    </row>
    <row r="1076">
      <c r="A1076" s="25" t="n">
        <v>1072</v>
      </c>
      <c r="B1076" s="26">
        <f>IF(OR(C1076="",F1076=""),"",
"PRD-" &amp;
TEXT(DAY(C1076),"00") &amp;
CHOOSE(MONTH(C1076),"A","B","C","D","E","F","G","H","I","J","K","L") &amp;
TEXT(YEAR(C1076),"00") &amp;
"-" &amp;
RIGHT(F1076,4))</f>
        <v/>
      </c>
      <c r="C1076" s="27" t="n"/>
      <c r="D1076" s="26">
        <f>IF(F1076="","",_xlfn.XLOOKUP(F1076,purchase!F:F,purchase!B:B,""))</f>
        <v/>
      </c>
      <c r="E1076" s="26">
        <f>IF(F1076="","",_xlfn.XLOOKUP(F1076,purchase!F:F,purchase!C:C,""))</f>
        <v/>
      </c>
      <c r="F1076" s="4" t="n"/>
      <c r="G1076" s="10">
        <f>IF(H1076="NRFC","Natural Rubber Field Coagulam","")</f>
        <v/>
      </c>
      <c r="H1076" s="10">
        <f>IF(F1076="","",_xlfn.XLOOKUP(F1076,purchase!F:F,purchase!E:E,""))</f>
        <v/>
      </c>
      <c r="I1076" s="10">
        <f>IF(J1076="ISNR20","Natural Rubber-TSNR (ISNR-20)","")</f>
        <v/>
      </c>
      <c r="J1076" s="10">
        <f>IF(H1076="NRFC","ISNR20","")</f>
        <v/>
      </c>
      <c r="K1076" s="35">
        <f>_xlfn.SINGLE(IF(F1076="","",_xlfn.XLOOKUP(F1076,purchase!F:F,purchase!N:N,"")))</f>
        <v/>
      </c>
      <c r="L1076" s="4" t="n"/>
      <c r="M1076" s="86" t="n"/>
      <c r="N1076" s="35">
        <f>IF(F1076="","",
MAX(0,
_xlfn.XLOOKUP(F1076,purchase!F:F,purchase!N:N,"")
-
SUMIFS(L:L,F:F,F1076)))</f>
        <v/>
      </c>
      <c r="O1076" s="35">
        <f>IF(OR(L1076="",M1076=""),"",L1076-M1076)</f>
        <v/>
      </c>
      <c r="P1076" s="89">
        <f>_xlfn.SINGLE(IF(F1076="","",_xlfn.XLOOKUP(F1076,purchase!F:F,purchase!O:O,"")))</f>
        <v/>
      </c>
      <c r="Q1076" s="83">
        <f>IF(OR(L1076="",M1076=""),"",M1076/L1076)</f>
        <v/>
      </c>
      <c r="R1076" s="91">
        <f>IF(OR(P1076="",Q1076=""),"",Q1076-P1076)</f>
        <v/>
      </c>
    </row>
    <row r="1077">
      <c r="A1077" s="25" t="n">
        <v>1073</v>
      </c>
      <c r="B1077" s="26">
        <f>IF(OR(C1077="",F1077=""),"",
"PRD-" &amp;
TEXT(DAY(C1077),"00") &amp;
CHOOSE(MONTH(C1077),"A","B","C","D","E","F","G","H","I","J","K","L") &amp;
TEXT(YEAR(C1077),"00") &amp;
"-" &amp;
RIGHT(F1077,4))</f>
        <v/>
      </c>
      <c r="C1077" s="27" t="n"/>
      <c r="D1077" s="26">
        <f>IF(F1077="","",_xlfn.XLOOKUP(F1077,purchase!F:F,purchase!B:B,""))</f>
        <v/>
      </c>
      <c r="E1077" s="26">
        <f>IF(F1077="","",_xlfn.XLOOKUP(F1077,purchase!F:F,purchase!C:C,""))</f>
        <v/>
      </c>
      <c r="F1077" s="4" t="n"/>
      <c r="G1077" s="10">
        <f>IF(H1077="NRFC","Natural Rubber Field Coagulam","")</f>
        <v/>
      </c>
      <c r="H1077" s="10">
        <f>IF(F1077="","",_xlfn.XLOOKUP(F1077,purchase!F:F,purchase!E:E,""))</f>
        <v/>
      </c>
      <c r="I1077" s="10">
        <f>IF(J1077="ISNR20","Natural Rubber-TSNR (ISNR-20)","")</f>
        <v/>
      </c>
      <c r="J1077" s="10">
        <f>IF(H1077="NRFC","ISNR20","")</f>
        <v/>
      </c>
      <c r="K1077" s="35">
        <f>_xlfn.SINGLE(IF(F1077="","",_xlfn.XLOOKUP(F1077,purchase!F:F,purchase!N:N,"")))</f>
        <v/>
      </c>
      <c r="L1077" s="4" t="n"/>
      <c r="M1077" s="86" t="n"/>
      <c r="N1077" s="35">
        <f>IF(F1077="","",
MAX(0,
_xlfn.XLOOKUP(F1077,purchase!F:F,purchase!N:N,"")
-
SUMIFS(L:L,F:F,F1077)))</f>
        <v/>
      </c>
      <c r="O1077" s="35">
        <f>IF(OR(L1077="",M1077=""),"",L1077-M1077)</f>
        <v/>
      </c>
      <c r="P1077" s="89">
        <f>_xlfn.SINGLE(IF(F1077="","",_xlfn.XLOOKUP(F1077,purchase!F:F,purchase!O:O,"")))</f>
        <v/>
      </c>
      <c r="Q1077" s="83">
        <f>IF(OR(L1077="",M1077=""),"",M1077/L1077)</f>
        <v/>
      </c>
      <c r="R1077" s="91">
        <f>IF(OR(P1077="",Q1077=""),"",Q1077-P1077)</f>
        <v/>
      </c>
    </row>
    <row r="1078">
      <c r="A1078" s="25" t="n">
        <v>1074</v>
      </c>
      <c r="B1078" s="26">
        <f>IF(OR(C1078="",F1078=""),"",
"PRD-" &amp;
TEXT(DAY(C1078),"00") &amp;
CHOOSE(MONTH(C1078),"A","B","C","D","E","F","G","H","I","J","K","L") &amp;
TEXT(YEAR(C1078),"00") &amp;
"-" &amp;
RIGHT(F1078,4))</f>
        <v/>
      </c>
      <c r="C1078" s="27" t="n"/>
      <c r="D1078" s="26">
        <f>IF(F1078="","",_xlfn.XLOOKUP(F1078,purchase!F:F,purchase!B:B,""))</f>
        <v/>
      </c>
      <c r="E1078" s="26">
        <f>IF(F1078="","",_xlfn.XLOOKUP(F1078,purchase!F:F,purchase!C:C,""))</f>
        <v/>
      </c>
      <c r="F1078" s="4" t="n"/>
      <c r="G1078" s="10">
        <f>IF(H1078="NRFC","Natural Rubber Field Coagulam","")</f>
        <v/>
      </c>
      <c r="H1078" s="10">
        <f>IF(F1078="","",_xlfn.XLOOKUP(F1078,purchase!F:F,purchase!E:E,""))</f>
        <v/>
      </c>
      <c r="I1078" s="10">
        <f>IF(J1078="ISNR20","Natural Rubber-TSNR (ISNR-20)","")</f>
        <v/>
      </c>
      <c r="J1078" s="10">
        <f>IF(H1078="NRFC","ISNR20","")</f>
        <v/>
      </c>
      <c r="K1078" s="35">
        <f>_xlfn.SINGLE(IF(F1078="","",_xlfn.XLOOKUP(F1078,purchase!F:F,purchase!N:N,"")))</f>
        <v/>
      </c>
      <c r="L1078" s="4" t="n"/>
      <c r="M1078" s="86" t="n"/>
      <c r="N1078" s="35">
        <f>IF(F1078="","",
MAX(0,
_xlfn.XLOOKUP(F1078,purchase!F:F,purchase!N:N,"")
-
SUMIFS(L:L,F:F,F1078)))</f>
        <v/>
      </c>
      <c r="O1078" s="35">
        <f>IF(OR(L1078="",M1078=""),"",L1078-M1078)</f>
        <v/>
      </c>
      <c r="P1078" s="89">
        <f>_xlfn.SINGLE(IF(F1078="","",_xlfn.XLOOKUP(F1078,purchase!F:F,purchase!O:O,"")))</f>
        <v/>
      </c>
      <c r="Q1078" s="83">
        <f>IF(OR(L1078="",M1078=""),"",M1078/L1078)</f>
        <v/>
      </c>
      <c r="R1078" s="91">
        <f>IF(OR(P1078="",Q1078=""),"",Q1078-P1078)</f>
        <v/>
      </c>
    </row>
    <row r="1079">
      <c r="A1079" s="25" t="n">
        <v>1075</v>
      </c>
      <c r="B1079" s="26">
        <f>IF(OR(C1079="",F1079=""),"",
"PRD-" &amp;
TEXT(DAY(C1079),"00") &amp;
CHOOSE(MONTH(C1079),"A","B","C","D","E","F","G","H","I","J","K","L") &amp;
TEXT(YEAR(C1079),"00") &amp;
"-" &amp;
RIGHT(F1079,4))</f>
        <v/>
      </c>
      <c r="C1079" s="27" t="n"/>
      <c r="D1079" s="26">
        <f>IF(F1079="","",_xlfn.XLOOKUP(F1079,purchase!F:F,purchase!B:B,""))</f>
        <v/>
      </c>
      <c r="E1079" s="26">
        <f>IF(F1079="","",_xlfn.XLOOKUP(F1079,purchase!F:F,purchase!C:C,""))</f>
        <v/>
      </c>
      <c r="F1079" s="4" t="n"/>
      <c r="G1079" s="10">
        <f>IF(H1079="NRFC","Natural Rubber Field Coagulam","")</f>
        <v/>
      </c>
      <c r="H1079" s="10">
        <f>IF(F1079="","",_xlfn.XLOOKUP(F1079,purchase!F:F,purchase!E:E,""))</f>
        <v/>
      </c>
      <c r="I1079" s="10">
        <f>IF(J1079="ISNR20","Natural Rubber-TSNR (ISNR-20)","")</f>
        <v/>
      </c>
      <c r="J1079" s="10">
        <f>IF(H1079="NRFC","ISNR20","")</f>
        <v/>
      </c>
      <c r="K1079" s="35">
        <f>_xlfn.SINGLE(IF(F1079="","",_xlfn.XLOOKUP(F1079,purchase!F:F,purchase!N:N,"")))</f>
        <v/>
      </c>
      <c r="L1079" s="4" t="n"/>
      <c r="M1079" s="86" t="n"/>
      <c r="N1079" s="35">
        <f>IF(F1079="","",
MAX(0,
_xlfn.XLOOKUP(F1079,purchase!F:F,purchase!N:N,"")
-
SUMIFS(L:L,F:F,F1079)))</f>
        <v/>
      </c>
      <c r="O1079" s="35">
        <f>IF(OR(L1079="",M1079=""),"",L1079-M1079)</f>
        <v/>
      </c>
      <c r="P1079" s="89">
        <f>_xlfn.SINGLE(IF(F1079="","",_xlfn.XLOOKUP(F1079,purchase!F:F,purchase!O:O,"")))</f>
        <v/>
      </c>
      <c r="Q1079" s="83">
        <f>IF(OR(L1079="",M1079=""),"",M1079/L1079)</f>
        <v/>
      </c>
      <c r="R1079" s="91">
        <f>IF(OR(P1079="",Q1079=""),"",Q1079-P1079)</f>
        <v/>
      </c>
    </row>
    <row r="1080">
      <c r="A1080" s="25" t="n">
        <v>1076</v>
      </c>
      <c r="B1080" s="26">
        <f>IF(OR(C1080="",F1080=""),"",
"PRD-" &amp;
TEXT(DAY(C1080),"00") &amp;
CHOOSE(MONTH(C1080),"A","B","C","D","E","F","G","H","I","J","K","L") &amp;
TEXT(YEAR(C1080),"00") &amp;
"-" &amp;
RIGHT(F1080,4))</f>
        <v/>
      </c>
      <c r="C1080" s="27" t="n"/>
      <c r="D1080" s="26">
        <f>IF(F1080="","",_xlfn.XLOOKUP(F1080,purchase!F:F,purchase!B:B,""))</f>
        <v/>
      </c>
      <c r="E1080" s="26">
        <f>IF(F1080="","",_xlfn.XLOOKUP(F1080,purchase!F:F,purchase!C:C,""))</f>
        <v/>
      </c>
      <c r="F1080" s="4" t="n"/>
      <c r="G1080" s="10">
        <f>IF(H1080="NRFC","Natural Rubber Field Coagulam","")</f>
        <v/>
      </c>
      <c r="H1080" s="10">
        <f>IF(F1080="","",_xlfn.XLOOKUP(F1080,purchase!F:F,purchase!E:E,""))</f>
        <v/>
      </c>
      <c r="I1080" s="10">
        <f>IF(J1080="ISNR20","Natural Rubber-TSNR (ISNR-20)","")</f>
        <v/>
      </c>
      <c r="J1080" s="10">
        <f>IF(H1080="NRFC","ISNR20","")</f>
        <v/>
      </c>
      <c r="K1080" s="35">
        <f>_xlfn.SINGLE(IF(F1080="","",_xlfn.XLOOKUP(F1080,purchase!F:F,purchase!N:N,"")))</f>
        <v/>
      </c>
      <c r="L1080" s="4" t="n"/>
      <c r="M1080" s="86" t="n"/>
      <c r="N1080" s="35">
        <f>IF(F1080="","",
MAX(0,
_xlfn.XLOOKUP(F1080,purchase!F:F,purchase!N:N,"")
-
SUMIFS(L:L,F:F,F1080)))</f>
        <v/>
      </c>
      <c r="O1080" s="35">
        <f>IF(OR(L1080="",M1080=""),"",L1080-M1080)</f>
        <v/>
      </c>
      <c r="P1080" s="89">
        <f>_xlfn.SINGLE(IF(F1080="","",_xlfn.XLOOKUP(F1080,purchase!F:F,purchase!O:O,"")))</f>
        <v/>
      </c>
      <c r="Q1080" s="83">
        <f>IF(OR(L1080="",M1080=""),"",M1080/L1080)</f>
        <v/>
      </c>
      <c r="R1080" s="91">
        <f>IF(OR(P1080="",Q1080=""),"",Q1080-P1080)</f>
        <v/>
      </c>
    </row>
    <row r="1081">
      <c r="A1081" s="25" t="n">
        <v>1077</v>
      </c>
      <c r="B1081" s="26">
        <f>IF(OR(C1081="",F1081=""),"",
"PRD-" &amp;
TEXT(DAY(C1081),"00") &amp;
CHOOSE(MONTH(C1081),"A","B","C","D","E","F","G","H","I","J","K","L") &amp;
TEXT(YEAR(C1081),"00") &amp;
"-" &amp;
RIGHT(F1081,4))</f>
        <v/>
      </c>
      <c r="C1081" s="27" t="n"/>
      <c r="D1081" s="26">
        <f>IF(F1081="","",_xlfn.XLOOKUP(F1081,purchase!F:F,purchase!B:B,""))</f>
        <v/>
      </c>
      <c r="E1081" s="26">
        <f>IF(F1081="","",_xlfn.XLOOKUP(F1081,purchase!F:F,purchase!C:C,""))</f>
        <v/>
      </c>
      <c r="F1081" s="4" t="n"/>
      <c r="G1081" s="10">
        <f>IF(H1081="NRFC","Natural Rubber Field Coagulam","")</f>
        <v/>
      </c>
      <c r="H1081" s="10">
        <f>IF(F1081="","",_xlfn.XLOOKUP(F1081,purchase!F:F,purchase!E:E,""))</f>
        <v/>
      </c>
      <c r="I1081" s="10">
        <f>IF(J1081="ISNR20","Natural Rubber-TSNR (ISNR-20)","")</f>
        <v/>
      </c>
      <c r="J1081" s="10">
        <f>IF(H1081="NRFC","ISNR20","")</f>
        <v/>
      </c>
      <c r="K1081" s="35">
        <f>_xlfn.SINGLE(IF(F1081="","",_xlfn.XLOOKUP(F1081,purchase!F:F,purchase!N:N,"")))</f>
        <v/>
      </c>
      <c r="L1081" s="4" t="n"/>
      <c r="M1081" s="86" t="n"/>
      <c r="N1081" s="35">
        <f>IF(F1081="","",
MAX(0,
_xlfn.XLOOKUP(F1081,purchase!F:F,purchase!N:N,"")
-
SUMIFS(L:L,F:F,F1081)))</f>
        <v/>
      </c>
      <c r="O1081" s="35">
        <f>IF(OR(L1081="",M1081=""),"",L1081-M1081)</f>
        <v/>
      </c>
      <c r="P1081" s="89">
        <f>_xlfn.SINGLE(IF(F1081="","",_xlfn.XLOOKUP(F1081,purchase!F:F,purchase!O:O,"")))</f>
        <v/>
      </c>
      <c r="Q1081" s="83">
        <f>IF(OR(L1081="",M1081=""),"",M1081/L1081)</f>
        <v/>
      </c>
      <c r="R1081" s="91">
        <f>IF(OR(P1081="",Q1081=""),"",Q1081-P1081)</f>
        <v/>
      </c>
    </row>
    <row r="1082">
      <c r="A1082" s="25" t="n">
        <v>1078</v>
      </c>
      <c r="B1082" s="26">
        <f>IF(OR(C1082="",F1082=""),"",
"PRD-" &amp;
TEXT(DAY(C1082),"00") &amp;
CHOOSE(MONTH(C1082),"A","B","C","D","E","F","G","H","I","J","K","L") &amp;
TEXT(YEAR(C1082),"00") &amp;
"-" &amp;
RIGHT(F1082,4))</f>
        <v/>
      </c>
      <c r="C1082" s="27" t="n"/>
      <c r="D1082" s="26">
        <f>IF(F1082="","",_xlfn.XLOOKUP(F1082,purchase!F:F,purchase!B:B,""))</f>
        <v/>
      </c>
      <c r="E1082" s="26">
        <f>IF(F1082="","",_xlfn.XLOOKUP(F1082,purchase!F:F,purchase!C:C,""))</f>
        <v/>
      </c>
      <c r="F1082" s="4" t="n"/>
      <c r="G1082" s="10">
        <f>IF(H1082="NRFC","Natural Rubber Field Coagulam","")</f>
        <v/>
      </c>
      <c r="H1082" s="10">
        <f>IF(F1082="","",_xlfn.XLOOKUP(F1082,purchase!F:F,purchase!E:E,""))</f>
        <v/>
      </c>
      <c r="I1082" s="10">
        <f>IF(J1082="ISNR20","Natural Rubber-TSNR (ISNR-20)","")</f>
        <v/>
      </c>
      <c r="J1082" s="10">
        <f>IF(H1082="NRFC","ISNR20","")</f>
        <v/>
      </c>
      <c r="K1082" s="35">
        <f>_xlfn.SINGLE(IF(F1082="","",_xlfn.XLOOKUP(F1082,purchase!F:F,purchase!N:N,"")))</f>
        <v/>
      </c>
      <c r="L1082" s="4" t="n"/>
      <c r="M1082" s="86" t="n"/>
      <c r="N1082" s="35">
        <f>IF(F1082="","",
MAX(0,
_xlfn.XLOOKUP(F1082,purchase!F:F,purchase!N:N,"")
-
SUMIFS(L:L,F:F,F1082)))</f>
        <v/>
      </c>
      <c r="O1082" s="35">
        <f>IF(OR(L1082="",M1082=""),"",L1082-M1082)</f>
        <v/>
      </c>
      <c r="P1082" s="89">
        <f>_xlfn.SINGLE(IF(F1082="","",_xlfn.XLOOKUP(F1082,purchase!F:F,purchase!O:O,"")))</f>
        <v/>
      </c>
      <c r="Q1082" s="83">
        <f>IF(OR(L1082="",M1082=""),"",M1082/L1082)</f>
        <v/>
      </c>
      <c r="R1082" s="91">
        <f>IF(OR(P1082="",Q1082=""),"",Q1082-P1082)</f>
        <v/>
      </c>
    </row>
    <row r="1083">
      <c r="A1083" s="25" t="n">
        <v>1079</v>
      </c>
      <c r="B1083" s="26">
        <f>IF(OR(C1083="",F1083=""),"",
"PRD-" &amp;
TEXT(DAY(C1083),"00") &amp;
CHOOSE(MONTH(C1083),"A","B","C","D","E","F","G","H","I","J","K","L") &amp;
TEXT(YEAR(C1083),"00") &amp;
"-" &amp;
RIGHT(F1083,4))</f>
        <v/>
      </c>
      <c r="C1083" s="27" t="n"/>
      <c r="D1083" s="26">
        <f>IF(F1083="","",_xlfn.XLOOKUP(F1083,purchase!F:F,purchase!B:B,""))</f>
        <v/>
      </c>
      <c r="E1083" s="26">
        <f>IF(F1083="","",_xlfn.XLOOKUP(F1083,purchase!F:F,purchase!C:C,""))</f>
        <v/>
      </c>
      <c r="F1083" s="4" t="n"/>
      <c r="G1083" s="10">
        <f>IF(H1083="NRFC","Natural Rubber Field Coagulam","")</f>
        <v/>
      </c>
      <c r="H1083" s="10">
        <f>IF(F1083="","",_xlfn.XLOOKUP(F1083,purchase!F:F,purchase!E:E,""))</f>
        <v/>
      </c>
      <c r="I1083" s="10">
        <f>IF(J1083="ISNR20","Natural Rubber-TSNR (ISNR-20)","")</f>
        <v/>
      </c>
      <c r="J1083" s="10">
        <f>IF(H1083="NRFC","ISNR20","")</f>
        <v/>
      </c>
      <c r="K1083" s="35">
        <f>_xlfn.SINGLE(IF(F1083="","",_xlfn.XLOOKUP(F1083,purchase!F:F,purchase!N:N,"")))</f>
        <v/>
      </c>
      <c r="L1083" s="4" t="n"/>
      <c r="M1083" s="86" t="n"/>
      <c r="N1083" s="35">
        <f>IF(F1083="","",
MAX(0,
_xlfn.XLOOKUP(F1083,purchase!F:F,purchase!N:N,"")
-
SUMIFS(L:L,F:F,F1083)))</f>
        <v/>
      </c>
      <c r="O1083" s="35">
        <f>IF(OR(L1083="",M1083=""),"",L1083-M1083)</f>
        <v/>
      </c>
      <c r="P1083" s="89">
        <f>_xlfn.SINGLE(IF(F1083="","",_xlfn.XLOOKUP(F1083,purchase!F:F,purchase!O:O,"")))</f>
        <v/>
      </c>
      <c r="Q1083" s="83">
        <f>IF(OR(L1083="",M1083=""),"",M1083/L1083)</f>
        <v/>
      </c>
      <c r="R1083" s="91">
        <f>IF(OR(P1083="",Q1083=""),"",Q1083-P1083)</f>
        <v/>
      </c>
    </row>
    <row r="1084">
      <c r="A1084" s="25" t="n">
        <v>1080</v>
      </c>
      <c r="B1084" s="26">
        <f>IF(OR(C1084="",F1084=""),"",
"PRD-" &amp;
TEXT(DAY(C1084),"00") &amp;
CHOOSE(MONTH(C1084),"A","B","C","D","E","F","G","H","I","J","K","L") &amp;
TEXT(YEAR(C1084),"00") &amp;
"-" &amp;
RIGHT(F1084,4))</f>
        <v/>
      </c>
      <c r="C1084" s="27" t="n"/>
      <c r="D1084" s="26">
        <f>IF(F1084="","",_xlfn.XLOOKUP(F1084,purchase!F:F,purchase!B:B,""))</f>
        <v/>
      </c>
      <c r="E1084" s="26">
        <f>IF(F1084="","",_xlfn.XLOOKUP(F1084,purchase!F:F,purchase!C:C,""))</f>
        <v/>
      </c>
      <c r="F1084" s="4" t="n"/>
      <c r="G1084" s="10">
        <f>IF(H1084="NRFC","Natural Rubber Field Coagulam","")</f>
        <v/>
      </c>
      <c r="H1084" s="10">
        <f>IF(F1084="","",_xlfn.XLOOKUP(F1084,purchase!F:F,purchase!E:E,""))</f>
        <v/>
      </c>
      <c r="I1084" s="10">
        <f>IF(J1084="ISNR20","Natural Rubber-TSNR (ISNR-20)","")</f>
        <v/>
      </c>
      <c r="J1084" s="10">
        <f>IF(H1084="NRFC","ISNR20","")</f>
        <v/>
      </c>
      <c r="K1084" s="35">
        <f>_xlfn.SINGLE(IF(F1084="","",_xlfn.XLOOKUP(F1084,purchase!F:F,purchase!N:N,"")))</f>
        <v/>
      </c>
      <c r="L1084" s="4" t="n"/>
      <c r="M1084" s="86" t="n"/>
      <c r="N1084" s="35">
        <f>IF(F1084="","",
MAX(0,
_xlfn.XLOOKUP(F1084,purchase!F:F,purchase!N:N,"")
-
SUMIFS(L:L,F:F,F1084)))</f>
        <v/>
      </c>
      <c r="O1084" s="35">
        <f>IF(OR(L1084="",M1084=""),"",L1084-M1084)</f>
        <v/>
      </c>
      <c r="P1084" s="89">
        <f>_xlfn.SINGLE(IF(F1084="","",_xlfn.XLOOKUP(F1084,purchase!F:F,purchase!O:O,"")))</f>
        <v/>
      </c>
      <c r="Q1084" s="83">
        <f>IF(OR(L1084="",M1084=""),"",M1084/L1084)</f>
        <v/>
      </c>
      <c r="R1084" s="91">
        <f>IF(OR(P1084="",Q1084=""),"",Q1084-P1084)</f>
        <v/>
      </c>
    </row>
    <row r="1085">
      <c r="A1085" s="25" t="n">
        <v>1081</v>
      </c>
      <c r="B1085" s="26">
        <f>IF(OR(C1085="",F1085=""),"",
"PRD-" &amp;
TEXT(DAY(C1085),"00") &amp;
CHOOSE(MONTH(C1085),"A","B","C","D","E","F","G","H","I","J","K","L") &amp;
TEXT(YEAR(C1085),"00") &amp;
"-" &amp;
RIGHT(F1085,4))</f>
        <v/>
      </c>
      <c r="C1085" s="27" t="n"/>
      <c r="D1085" s="26">
        <f>IF(F1085="","",_xlfn.XLOOKUP(F1085,purchase!F:F,purchase!B:B,""))</f>
        <v/>
      </c>
      <c r="E1085" s="26">
        <f>IF(F1085="","",_xlfn.XLOOKUP(F1085,purchase!F:F,purchase!C:C,""))</f>
        <v/>
      </c>
      <c r="F1085" s="4" t="n"/>
      <c r="G1085" s="10">
        <f>IF(H1085="NRFC","Natural Rubber Field Coagulam","")</f>
        <v/>
      </c>
      <c r="H1085" s="10">
        <f>IF(F1085="","",_xlfn.XLOOKUP(F1085,purchase!F:F,purchase!E:E,""))</f>
        <v/>
      </c>
      <c r="I1085" s="10">
        <f>IF(J1085="ISNR20","Natural Rubber-TSNR (ISNR-20)","")</f>
        <v/>
      </c>
      <c r="J1085" s="10">
        <f>IF(H1085="NRFC","ISNR20","")</f>
        <v/>
      </c>
      <c r="K1085" s="35">
        <f>_xlfn.SINGLE(IF(F1085="","",_xlfn.XLOOKUP(F1085,purchase!F:F,purchase!N:N,"")))</f>
        <v/>
      </c>
      <c r="L1085" s="4" t="n"/>
      <c r="M1085" s="86" t="n"/>
      <c r="N1085" s="35">
        <f>IF(F1085="","",
MAX(0,
_xlfn.XLOOKUP(F1085,purchase!F:F,purchase!N:N,"")
-
SUMIFS(L:L,F:F,F1085)))</f>
        <v/>
      </c>
      <c r="O1085" s="35">
        <f>IF(OR(L1085="",M1085=""),"",L1085-M1085)</f>
        <v/>
      </c>
      <c r="P1085" s="89">
        <f>_xlfn.SINGLE(IF(F1085="","",_xlfn.XLOOKUP(F1085,purchase!F:F,purchase!O:O,"")))</f>
        <v/>
      </c>
      <c r="Q1085" s="83">
        <f>IF(OR(L1085="",M1085=""),"",M1085/L1085)</f>
        <v/>
      </c>
      <c r="R1085" s="91">
        <f>IF(OR(P1085="",Q1085=""),"",Q1085-P1085)</f>
        <v/>
      </c>
    </row>
    <row r="1086">
      <c r="A1086" s="25" t="n">
        <v>1082</v>
      </c>
      <c r="B1086" s="26">
        <f>IF(OR(C1086="",F1086=""),"",
"PRD-" &amp;
TEXT(DAY(C1086),"00") &amp;
CHOOSE(MONTH(C1086),"A","B","C","D","E","F","G","H","I","J","K","L") &amp;
TEXT(YEAR(C1086),"00") &amp;
"-" &amp;
RIGHT(F1086,4))</f>
        <v/>
      </c>
      <c r="C1086" s="27" t="n"/>
      <c r="D1086" s="26">
        <f>IF(F1086="","",_xlfn.XLOOKUP(F1086,purchase!F:F,purchase!B:B,""))</f>
        <v/>
      </c>
      <c r="E1086" s="26">
        <f>IF(F1086="","",_xlfn.XLOOKUP(F1086,purchase!F:F,purchase!C:C,""))</f>
        <v/>
      </c>
      <c r="F1086" s="4" t="n"/>
      <c r="G1086" s="10">
        <f>IF(H1086="NRFC","Natural Rubber Field Coagulam","")</f>
        <v/>
      </c>
      <c r="H1086" s="10">
        <f>IF(F1086="","",_xlfn.XLOOKUP(F1086,purchase!F:F,purchase!E:E,""))</f>
        <v/>
      </c>
      <c r="I1086" s="10">
        <f>IF(J1086="ISNR20","Natural Rubber-TSNR (ISNR-20)","")</f>
        <v/>
      </c>
      <c r="J1086" s="10">
        <f>IF(H1086="NRFC","ISNR20","")</f>
        <v/>
      </c>
      <c r="K1086" s="35">
        <f>_xlfn.SINGLE(IF(F1086="","",_xlfn.XLOOKUP(F1086,purchase!F:F,purchase!N:N,"")))</f>
        <v/>
      </c>
      <c r="L1086" s="4" t="n"/>
      <c r="M1086" s="86" t="n"/>
      <c r="N1086" s="35">
        <f>IF(F1086="","",
MAX(0,
_xlfn.XLOOKUP(F1086,purchase!F:F,purchase!N:N,"")
-
SUMIFS(L:L,F:F,F1086)))</f>
        <v/>
      </c>
      <c r="O1086" s="35">
        <f>IF(OR(L1086="",M1086=""),"",L1086-M1086)</f>
        <v/>
      </c>
      <c r="P1086" s="89">
        <f>_xlfn.SINGLE(IF(F1086="","",_xlfn.XLOOKUP(F1086,purchase!F:F,purchase!O:O,"")))</f>
        <v/>
      </c>
      <c r="Q1086" s="83">
        <f>IF(OR(L1086="",M1086=""),"",M1086/L1086)</f>
        <v/>
      </c>
      <c r="R1086" s="91">
        <f>IF(OR(P1086="",Q1086=""),"",Q1086-P1086)</f>
        <v/>
      </c>
    </row>
    <row r="1087">
      <c r="A1087" s="25" t="n">
        <v>1083</v>
      </c>
      <c r="B1087" s="26">
        <f>IF(OR(C1087="",F1087=""),"",
"PRD-" &amp;
TEXT(DAY(C1087),"00") &amp;
CHOOSE(MONTH(C1087),"A","B","C","D","E","F","G","H","I","J","K","L") &amp;
TEXT(YEAR(C1087),"00") &amp;
"-" &amp;
RIGHT(F1087,4))</f>
        <v/>
      </c>
      <c r="C1087" s="27" t="n"/>
      <c r="D1087" s="26">
        <f>IF(F1087="","",_xlfn.XLOOKUP(F1087,purchase!F:F,purchase!B:B,""))</f>
        <v/>
      </c>
      <c r="E1087" s="26">
        <f>IF(F1087="","",_xlfn.XLOOKUP(F1087,purchase!F:F,purchase!C:C,""))</f>
        <v/>
      </c>
      <c r="F1087" s="4" t="n"/>
      <c r="G1087" s="10">
        <f>IF(H1087="NRFC","Natural Rubber Field Coagulam","")</f>
        <v/>
      </c>
      <c r="H1087" s="10">
        <f>IF(F1087="","",_xlfn.XLOOKUP(F1087,purchase!F:F,purchase!E:E,""))</f>
        <v/>
      </c>
      <c r="I1087" s="10">
        <f>IF(J1087="ISNR20","Natural Rubber-TSNR (ISNR-20)","")</f>
        <v/>
      </c>
      <c r="J1087" s="10">
        <f>IF(H1087="NRFC","ISNR20","")</f>
        <v/>
      </c>
      <c r="K1087" s="35">
        <f>_xlfn.SINGLE(IF(F1087="","",_xlfn.XLOOKUP(F1087,purchase!F:F,purchase!N:N,"")))</f>
        <v/>
      </c>
      <c r="L1087" s="4" t="n"/>
      <c r="M1087" s="86" t="n"/>
      <c r="N1087" s="35">
        <f>IF(F1087="","",
MAX(0,
_xlfn.XLOOKUP(F1087,purchase!F:F,purchase!N:N,"")
-
SUMIFS(L:L,F:F,F1087)))</f>
        <v/>
      </c>
      <c r="O1087" s="35">
        <f>IF(OR(L1087="",M1087=""),"",L1087-M1087)</f>
        <v/>
      </c>
      <c r="P1087" s="89">
        <f>_xlfn.SINGLE(IF(F1087="","",_xlfn.XLOOKUP(F1087,purchase!F:F,purchase!O:O,"")))</f>
        <v/>
      </c>
      <c r="Q1087" s="83">
        <f>IF(OR(L1087="",M1087=""),"",M1087/L1087)</f>
        <v/>
      </c>
      <c r="R1087" s="91">
        <f>IF(OR(P1087="",Q1087=""),"",Q1087-P1087)</f>
        <v/>
      </c>
    </row>
    <row r="1088">
      <c r="A1088" s="25" t="n">
        <v>1084</v>
      </c>
      <c r="B1088" s="26">
        <f>IF(OR(C1088="",F1088=""),"",
"PRD-" &amp;
TEXT(DAY(C1088),"00") &amp;
CHOOSE(MONTH(C1088),"A","B","C","D","E","F","G","H","I","J","K","L") &amp;
TEXT(YEAR(C1088),"00") &amp;
"-" &amp;
RIGHT(F1088,4))</f>
        <v/>
      </c>
      <c r="C1088" s="27" t="n"/>
      <c r="D1088" s="26">
        <f>IF(F1088="","",_xlfn.XLOOKUP(F1088,purchase!F:F,purchase!B:B,""))</f>
        <v/>
      </c>
      <c r="E1088" s="26">
        <f>IF(F1088="","",_xlfn.XLOOKUP(F1088,purchase!F:F,purchase!C:C,""))</f>
        <v/>
      </c>
      <c r="F1088" s="4" t="n"/>
      <c r="G1088" s="10">
        <f>IF(H1088="NRFC","Natural Rubber Field Coagulam","")</f>
        <v/>
      </c>
      <c r="H1088" s="10">
        <f>IF(F1088="","",_xlfn.XLOOKUP(F1088,purchase!F:F,purchase!E:E,""))</f>
        <v/>
      </c>
      <c r="I1088" s="10">
        <f>IF(J1088="ISNR20","Natural Rubber-TSNR (ISNR-20)","")</f>
        <v/>
      </c>
      <c r="J1088" s="10">
        <f>IF(H1088="NRFC","ISNR20","")</f>
        <v/>
      </c>
      <c r="K1088" s="35">
        <f>_xlfn.SINGLE(IF(F1088="","",_xlfn.XLOOKUP(F1088,purchase!F:F,purchase!N:N,"")))</f>
        <v/>
      </c>
      <c r="L1088" s="4" t="n"/>
      <c r="M1088" s="86" t="n"/>
      <c r="N1088" s="35">
        <f>IF(F1088="","",
MAX(0,
_xlfn.XLOOKUP(F1088,purchase!F:F,purchase!N:N,"")
-
SUMIFS(L:L,F:F,F1088)))</f>
        <v/>
      </c>
      <c r="O1088" s="35">
        <f>IF(OR(L1088="",M1088=""),"",L1088-M1088)</f>
        <v/>
      </c>
      <c r="P1088" s="89">
        <f>_xlfn.SINGLE(IF(F1088="","",_xlfn.XLOOKUP(F1088,purchase!F:F,purchase!O:O,"")))</f>
        <v/>
      </c>
      <c r="Q1088" s="83">
        <f>IF(OR(L1088="",M1088=""),"",M1088/L1088)</f>
        <v/>
      </c>
      <c r="R1088" s="91">
        <f>IF(OR(P1088="",Q1088=""),"",Q1088-P1088)</f>
        <v/>
      </c>
    </row>
    <row r="1089">
      <c r="A1089" s="25" t="n">
        <v>1085</v>
      </c>
      <c r="B1089" s="26">
        <f>IF(OR(C1089="",F1089=""),"",
"PRD-" &amp;
TEXT(DAY(C1089),"00") &amp;
CHOOSE(MONTH(C1089),"A","B","C","D","E","F","G","H","I","J","K","L") &amp;
TEXT(YEAR(C1089),"00") &amp;
"-" &amp;
RIGHT(F1089,4))</f>
        <v/>
      </c>
      <c r="C1089" s="27" t="n"/>
      <c r="D1089" s="26">
        <f>IF(F1089="","",_xlfn.XLOOKUP(F1089,purchase!F:F,purchase!B:B,""))</f>
        <v/>
      </c>
      <c r="E1089" s="26">
        <f>IF(F1089="","",_xlfn.XLOOKUP(F1089,purchase!F:F,purchase!C:C,""))</f>
        <v/>
      </c>
      <c r="F1089" s="4" t="n"/>
      <c r="G1089" s="10">
        <f>IF(H1089="NRFC","Natural Rubber Field Coagulam","")</f>
        <v/>
      </c>
      <c r="H1089" s="10">
        <f>IF(F1089="","",_xlfn.XLOOKUP(F1089,purchase!F:F,purchase!E:E,""))</f>
        <v/>
      </c>
      <c r="I1089" s="10">
        <f>IF(J1089="ISNR20","Natural Rubber-TSNR (ISNR-20)","")</f>
        <v/>
      </c>
      <c r="J1089" s="10">
        <f>IF(H1089="NRFC","ISNR20","")</f>
        <v/>
      </c>
      <c r="K1089" s="35">
        <f>_xlfn.SINGLE(IF(F1089="","",_xlfn.XLOOKUP(F1089,purchase!F:F,purchase!N:N,"")))</f>
        <v/>
      </c>
      <c r="L1089" s="4" t="n"/>
      <c r="M1089" s="86" t="n"/>
      <c r="N1089" s="35">
        <f>IF(F1089="","",
MAX(0,
_xlfn.XLOOKUP(F1089,purchase!F:F,purchase!N:N,"")
-
SUMIFS(L:L,F:F,F1089)))</f>
        <v/>
      </c>
      <c r="O1089" s="35">
        <f>IF(OR(L1089="",M1089=""),"",L1089-M1089)</f>
        <v/>
      </c>
      <c r="P1089" s="89">
        <f>_xlfn.SINGLE(IF(F1089="","",_xlfn.XLOOKUP(F1089,purchase!F:F,purchase!O:O,"")))</f>
        <v/>
      </c>
      <c r="Q1089" s="83">
        <f>IF(OR(L1089="",M1089=""),"",M1089/L1089)</f>
        <v/>
      </c>
      <c r="R1089" s="91">
        <f>IF(OR(P1089="",Q1089=""),"",Q1089-P1089)</f>
        <v/>
      </c>
    </row>
    <row r="1090">
      <c r="A1090" s="25" t="n">
        <v>1086</v>
      </c>
      <c r="B1090" s="26">
        <f>IF(OR(C1090="",F1090=""),"",
"PRD-" &amp;
TEXT(DAY(C1090),"00") &amp;
CHOOSE(MONTH(C1090),"A","B","C","D","E","F","G","H","I","J","K","L") &amp;
TEXT(YEAR(C1090),"00") &amp;
"-" &amp;
RIGHT(F1090,4))</f>
        <v/>
      </c>
      <c r="C1090" s="27" t="n"/>
      <c r="D1090" s="26">
        <f>IF(F1090="","",_xlfn.XLOOKUP(F1090,purchase!F:F,purchase!B:B,""))</f>
        <v/>
      </c>
      <c r="E1090" s="26">
        <f>IF(F1090="","",_xlfn.XLOOKUP(F1090,purchase!F:F,purchase!C:C,""))</f>
        <v/>
      </c>
      <c r="F1090" s="4" t="n"/>
      <c r="G1090" s="10">
        <f>IF(H1090="NRFC","Natural Rubber Field Coagulam","")</f>
        <v/>
      </c>
      <c r="H1090" s="10">
        <f>IF(F1090="","",_xlfn.XLOOKUP(F1090,purchase!F:F,purchase!E:E,""))</f>
        <v/>
      </c>
      <c r="I1090" s="10">
        <f>IF(J1090="ISNR20","Natural Rubber-TSNR (ISNR-20)","")</f>
        <v/>
      </c>
      <c r="J1090" s="10">
        <f>IF(H1090="NRFC","ISNR20","")</f>
        <v/>
      </c>
      <c r="K1090" s="35">
        <f>_xlfn.SINGLE(IF(F1090="","",_xlfn.XLOOKUP(F1090,purchase!F:F,purchase!N:N,"")))</f>
        <v/>
      </c>
      <c r="L1090" s="4" t="n"/>
      <c r="M1090" s="86" t="n"/>
      <c r="N1090" s="35">
        <f>IF(F1090="","",
MAX(0,
_xlfn.XLOOKUP(F1090,purchase!F:F,purchase!N:N,"")
-
SUMIFS(L:L,F:F,F1090)))</f>
        <v/>
      </c>
      <c r="O1090" s="35">
        <f>IF(OR(L1090="",M1090=""),"",L1090-M1090)</f>
        <v/>
      </c>
      <c r="P1090" s="89">
        <f>_xlfn.SINGLE(IF(F1090="","",_xlfn.XLOOKUP(F1090,purchase!F:F,purchase!O:O,"")))</f>
        <v/>
      </c>
      <c r="Q1090" s="83">
        <f>IF(OR(L1090="",M1090=""),"",M1090/L1090)</f>
        <v/>
      </c>
      <c r="R1090" s="91">
        <f>IF(OR(P1090="",Q1090=""),"",Q1090-P1090)</f>
        <v/>
      </c>
    </row>
    <row r="1091">
      <c r="A1091" s="25" t="n">
        <v>1087</v>
      </c>
      <c r="B1091" s="26">
        <f>IF(OR(C1091="",F1091=""),"",
"PRD-" &amp;
TEXT(DAY(C1091),"00") &amp;
CHOOSE(MONTH(C1091),"A","B","C","D","E","F","G","H","I","J","K","L") &amp;
TEXT(YEAR(C1091),"00") &amp;
"-" &amp;
RIGHT(F1091,4))</f>
        <v/>
      </c>
      <c r="C1091" s="27" t="n"/>
      <c r="D1091" s="26">
        <f>IF(F1091="","",_xlfn.XLOOKUP(F1091,purchase!F:F,purchase!B:B,""))</f>
        <v/>
      </c>
      <c r="E1091" s="26">
        <f>IF(F1091="","",_xlfn.XLOOKUP(F1091,purchase!F:F,purchase!C:C,""))</f>
        <v/>
      </c>
      <c r="F1091" s="4" t="n"/>
      <c r="G1091" s="10">
        <f>IF(H1091="NRFC","Natural Rubber Field Coagulam","")</f>
        <v/>
      </c>
      <c r="H1091" s="10">
        <f>IF(F1091="","",_xlfn.XLOOKUP(F1091,purchase!F:F,purchase!E:E,""))</f>
        <v/>
      </c>
      <c r="I1091" s="10">
        <f>IF(J1091="ISNR20","Natural Rubber-TSNR (ISNR-20)","")</f>
        <v/>
      </c>
      <c r="J1091" s="10">
        <f>IF(H1091="NRFC","ISNR20","")</f>
        <v/>
      </c>
      <c r="K1091" s="35">
        <f>_xlfn.SINGLE(IF(F1091="","",_xlfn.XLOOKUP(F1091,purchase!F:F,purchase!N:N,"")))</f>
        <v/>
      </c>
      <c r="L1091" s="4" t="n"/>
      <c r="M1091" s="86" t="n"/>
      <c r="N1091" s="35">
        <f>IF(F1091="","",
MAX(0,
_xlfn.XLOOKUP(F1091,purchase!F:F,purchase!N:N,"")
-
SUMIFS(L:L,F:F,F1091)))</f>
        <v/>
      </c>
      <c r="O1091" s="35">
        <f>IF(OR(L1091="",M1091=""),"",L1091-M1091)</f>
        <v/>
      </c>
      <c r="P1091" s="89">
        <f>_xlfn.SINGLE(IF(F1091="","",_xlfn.XLOOKUP(F1091,purchase!F:F,purchase!O:O,"")))</f>
        <v/>
      </c>
      <c r="Q1091" s="83">
        <f>IF(OR(L1091="",M1091=""),"",M1091/L1091)</f>
        <v/>
      </c>
      <c r="R1091" s="91">
        <f>IF(OR(P1091="",Q1091=""),"",Q1091-P1091)</f>
        <v/>
      </c>
    </row>
    <row r="1092">
      <c r="A1092" s="25" t="n">
        <v>1088</v>
      </c>
      <c r="B1092" s="26">
        <f>IF(OR(C1092="",F1092=""),"",
"PRD-" &amp;
TEXT(DAY(C1092),"00") &amp;
CHOOSE(MONTH(C1092),"A","B","C","D","E","F","G","H","I","J","K","L") &amp;
TEXT(YEAR(C1092),"00") &amp;
"-" &amp;
RIGHT(F1092,4))</f>
        <v/>
      </c>
      <c r="C1092" s="27" t="n"/>
      <c r="D1092" s="26">
        <f>IF(F1092="","",_xlfn.XLOOKUP(F1092,purchase!F:F,purchase!B:B,""))</f>
        <v/>
      </c>
      <c r="E1092" s="26">
        <f>IF(F1092="","",_xlfn.XLOOKUP(F1092,purchase!F:F,purchase!C:C,""))</f>
        <v/>
      </c>
      <c r="F1092" s="4" t="n"/>
      <c r="G1092" s="10">
        <f>IF(H1092="NRFC","Natural Rubber Field Coagulam","")</f>
        <v/>
      </c>
      <c r="H1092" s="10">
        <f>IF(F1092="","",_xlfn.XLOOKUP(F1092,purchase!F:F,purchase!E:E,""))</f>
        <v/>
      </c>
      <c r="I1092" s="10">
        <f>IF(J1092="ISNR20","Natural Rubber-TSNR (ISNR-20)","")</f>
        <v/>
      </c>
      <c r="J1092" s="10">
        <f>IF(H1092="NRFC","ISNR20","")</f>
        <v/>
      </c>
      <c r="K1092" s="35">
        <f>_xlfn.SINGLE(IF(F1092="","",_xlfn.XLOOKUP(F1092,purchase!F:F,purchase!N:N,"")))</f>
        <v/>
      </c>
      <c r="L1092" s="4" t="n"/>
      <c r="M1092" s="86" t="n"/>
      <c r="N1092" s="35">
        <f>IF(F1092="","",
MAX(0,
_xlfn.XLOOKUP(F1092,purchase!F:F,purchase!N:N,"")
-
SUMIFS(L:L,F:F,F1092)))</f>
        <v/>
      </c>
      <c r="O1092" s="35">
        <f>IF(OR(L1092="",M1092=""),"",L1092-M1092)</f>
        <v/>
      </c>
      <c r="P1092" s="89">
        <f>_xlfn.SINGLE(IF(F1092="","",_xlfn.XLOOKUP(F1092,purchase!F:F,purchase!O:O,"")))</f>
        <v/>
      </c>
      <c r="Q1092" s="83">
        <f>IF(OR(L1092="",M1092=""),"",M1092/L1092)</f>
        <v/>
      </c>
      <c r="R1092" s="91">
        <f>IF(OR(P1092="",Q1092=""),"",Q1092-P1092)</f>
        <v/>
      </c>
    </row>
    <row r="1093">
      <c r="A1093" s="25" t="n">
        <v>1089</v>
      </c>
      <c r="B1093" s="26">
        <f>IF(OR(C1093="",F1093=""),"",
"PRD-" &amp;
TEXT(DAY(C1093),"00") &amp;
CHOOSE(MONTH(C1093),"A","B","C","D","E","F","G","H","I","J","K","L") &amp;
TEXT(YEAR(C1093),"00") &amp;
"-" &amp;
RIGHT(F1093,4))</f>
        <v/>
      </c>
      <c r="C1093" s="27" t="n"/>
      <c r="D1093" s="26">
        <f>IF(F1093="","",_xlfn.XLOOKUP(F1093,purchase!F:F,purchase!B:B,""))</f>
        <v/>
      </c>
      <c r="E1093" s="26">
        <f>IF(F1093="","",_xlfn.XLOOKUP(F1093,purchase!F:F,purchase!C:C,""))</f>
        <v/>
      </c>
      <c r="F1093" s="4" t="n"/>
      <c r="G1093" s="10">
        <f>IF(H1093="NRFC","Natural Rubber Field Coagulam","")</f>
        <v/>
      </c>
      <c r="H1093" s="10">
        <f>IF(F1093="","",_xlfn.XLOOKUP(F1093,purchase!F:F,purchase!E:E,""))</f>
        <v/>
      </c>
      <c r="I1093" s="10">
        <f>IF(J1093="ISNR20","Natural Rubber-TSNR (ISNR-20)","")</f>
        <v/>
      </c>
      <c r="J1093" s="10">
        <f>IF(H1093="NRFC","ISNR20","")</f>
        <v/>
      </c>
      <c r="K1093" s="35">
        <f>_xlfn.SINGLE(IF(F1093="","",_xlfn.XLOOKUP(F1093,purchase!F:F,purchase!N:N,"")))</f>
        <v/>
      </c>
      <c r="L1093" s="4" t="n"/>
      <c r="M1093" s="86" t="n"/>
      <c r="N1093" s="35">
        <f>IF(F1093="","",
MAX(0,
_xlfn.XLOOKUP(F1093,purchase!F:F,purchase!N:N,"")
-
SUMIFS(L:L,F:F,F1093)))</f>
        <v/>
      </c>
      <c r="O1093" s="35">
        <f>IF(OR(L1093="",M1093=""),"",L1093-M1093)</f>
        <v/>
      </c>
      <c r="P1093" s="89">
        <f>_xlfn.SINGLE(IF(F1093="","",_xlfn.XLOOKUP(F1093,purchase!F:F,purchase!O:O,"")))</f>
        <v/>
      </c>
      <c r="Q1093" s="83">
        <f>IF(OR(L1093="",M1093=""),"",M1093/L1093)</f>
        <v/>
      </c>
      <c r="R1093" s="91">
        <f>IF(OR(P1093="",Q1093=""),"",Q1093-P1093)</f>
        <v/>
      </c>
    </row>
    <row r="1094">
      <c r="A1094" s="25" t="n">
        <v>1090</v>
      </c>
      <c r="B1094" s="26">
        <f>IF(OR(C1094="",F1094=""),"",
"PRD-" &amp;
TEXT(DAY(C1094),"00") &amp;
CHOOSE(MONTH(C1094),"A","B","C","D","E","F","G","H","I","J","K","L") &amp;
TEXT(YEAR(C1094),"00") &amp;
"-" &amp;
RIGHT(F1094,4))</f>
        <v/>
      </c>
      <c r="C1094" s="27" t="n"/>
      <c r="D1094" s="26">
        <f>IF(F1094="","",_xlfn.XLOOKUP(F1094,purchase!F:F,purchase!B:B,""))</f>
        <v/>
      </c>
      <c r="E1094" s="26">
        <f>IF(F1094="","",_xlfn.XLOOKUP(F1094,purchase!F:F,purchase!C:C,""))</f>
        <v/>
      </c>
      <c r="F1094" s="4" t="n"/>
      <c r="G1094" s="10">
        <f>IF(H1094="NRFC","Natural Rubber Field Coagulam","")</f>
        <v/>
      </c>
      <c r="H1094" s="10">
        <f>IF(F1094="","",_xlfn.XLOOKUP(F1094,purchase!F:F,purchase!E:E,""))</f>
        <v/>
      </c>
      <c r="I1094" s="10">
        <f>IF(J1094="ISNR20","Natural Rubber-TSNR (ISNR-20)","")</f>
        <v/>
      </c>
      <c r="J1094" s="10">
        <f>IF(H1094="NRFC","ISNR20","")</f>
        <v/>
      </c>
      <c r="K1094" s="35">
        <f>_xlfn.SINGLE(IF(F1094="","",_xlfn.XLOOKUP(F1094,purchase!F:F,purchase!N:N,"")))</f>
        <v/>
      </c>
      <c r="L1094" s="4" t="n"/>
      <c r="M1094" s="86" t="n"/>
      <c r="N1094" s="35">
        <f>IF(F1094="","",
MAX(0,
_xlfn.XLOOKUP(F1094,purchase!F:F,purchase!N:N,"")
-
SUMIFS(L:L,F:F,F1094)))</f>
        <v/>
      </c>
      <c r="O1094" s="35">
        <f>IF(OR(L1094="",M1094=""),"",L1094-M1094)</f>
        <v/>
      </c>
      <c r="P1094" s="89">
        <f>_xlfn.SINGLE(IF(F1094="","",_xlfn.XLOOKUP(F1094,purchase!F:F,purchase!O:O,"")))</f>
        <v/>
      </c>
      <c r="Q1094" s="83">
        <f>IF(OR(L1094="",M1094=""),"",M1094/L1094)</f>
        <v/>
      </c>
      <c r="R1094" s="91">
        <f>IF(OR(P1094="",Q1094=""),"",Q1094-P1094)</f>
        <v/>
      </c>
    </row>
    <row r="1095">
      <c r="A1095" s="25" t="n">
        <v>1091</v>
      </c>
      <c r="B1095" s="26">
        <f>IF(OR(C1095="",F1095=""),"",
"PRD-" &amp;
TEXT(DAY(C1095),"00") &amp;
CHOOSE(MONTH(C1095),"A","B","C","D","E","F","G","H","I","J","K","L") &amp;
TEXT(YEAR(C1095),"00") &amp;
"-" &amp;
RIGHT(F1095,4))</f>
        <v/>
      </c>
      <c r="C1095" s="27" t="n"/>
      <c r="D1095" s="26">
        <f>IF(F1095="","",_xlfn.XLOOKUP(F1095,purchase!F:F,purchase!B:B,""))</f>
        <v/>
      </c>
      <c r="E1095" s="26">
        <f>IF(F1095="","",_xlfn.XLOOKUP(F1095,purchase!F:F,purchase!C:C,""))</f>
        <v/>
      </c>
      <c r="F1095" s="4" t="n"/>
      <c r="G1095" s="10">
        <f>IF(H1095="NRFC","Natural Rubber Field Coagulam","")</f>
        <v/>
      </c>
      <c r="H1095" s="10">
        <f>IF(F1095="","",_xlfn.XLOOKUP(F1095,purchase!F:F,purchase!E:E,""))</f>
        <v/>
      </c>
      <c r="I1095" s="10">
        <f>IF(J1095="ISNR20","Natural Rubber-TSNR (ISNR-20)","")</f>
        <v/>
      </c>
      <c r="J1095" s="10">
        <f>IF(H1095="NRFC","ISNR20","")</f>
        <v/>
      </c>
      <c r="K1095" s="35">
        <f>_xlfn.SINGLE(IF(F1095="","",_xlfn.XLOOKUP(F1095,purchase!F:F,purchase!N:N,"")))</f>
        <v/>
      </c>
      <c r="L1095" s="4" t="n"/>
      <c r="M1095" s="86" t="n"/>
      <c r="N1095" s="35">
        <f>IF(F1095="","",
MAX(0,
_xlfn.XLOOKUP(F1095,purchase!F:F,purchase!N:N,"")
-
SUMIFS(L:L,F:F,F1095)))</f>
        <v/>
      </c>
      <c r="O1095" s="35">
        <f>IF(OR(L1095="",M1095=""),"",L1095-M1095)</f>
        <v/>
      </c>
      <c r="P1095" s="89">
        <f>_xlfn.SINGLE(IF(F1095="","",_xlfn.XLOOKUP(F1095,purchase!F:F,purchase!O:O,"")))</f>
        <v/>
      </c>
      <c r="Q1095" s="83">
        <f>IF(OR(L1095="",M1095=""),"",M1095/L1095)</f>
        <v/>
      </c>
      <c r="R1095" s="91">
        <f>IF(OR(P1095="",Q1095=""),"",Q1095-P1095)</f>
        <v/>
      </c>
    </row>
    <row r="1096">
      <c r="A1096" s="25" t="n">
        <v>1092</v>
      </c>
      <c r="B1096" s="26">
        <f>IF(OR(C1096="",F1096=""),"",
"PRD-" &amp;
TEXT(DAY(C1096),"00") &amp;
CHOOSE(MONTH(C1096),"A","B","C","D","E","F","G","H","I","J","K","L") &amp;
TEXT(YEAR(C1096),"00") &amp;
"-" &amp;
RIGHT(F1096,4))</f>
        <v/>
      </c>
      <c r="C1096" s="27" t="n"/>
      <c r="D1096" s="26">
        <f>IF(F1096="","",_xlfn.XLOOKUP(F1096,purchase!F:F,purchase!B:B,""))</f>
        <v/>
      </c>
      <c r="E1096" s="26">
        <f>IF(F1096="","",_xlfn.XLOOKUP(F1096,purchase!F:F,purchase!C:C,""))</f>
        <v/>
      </c>
      <c r="F1096" s="4" t="n"/>
      <c r="G1096" s="10">
        <f>IF(H1096="NRFC","Natural Rubber Field Coagulam","")</f>
        <v/>
      </c>
      <c r="H1096" s="10">
        <f>IF(F1096="","",_xlfn.XLOOKUP(F1096,purchase!F:F,purchase!E:E,""))</f>
        <v/>
      </c>
      <c r="I1096" s="10">
        <f>IF(J1096="ISNR20","Natural Rubber-TSNR (ISNR-20)","")</f>
        <v/>
      </c>
      <c r="J1096" s="10">
        <f>IF(H1096="NRFC","ISNR20","")</f>
        <v/>
      </c>
      <c r="K1096" s="35">
        <f>_xlfn.SINGLE(IF(F1096="","",_xlfn.XLOOKUP(F1096,purchase!F:F,purchase!N:N,"")))</f>
        <v/>
      </c>
      <c r="L1096" s="4" t="n"/>
      <c r="M1096" s="86" t="n"/>
      <c r="N1096" s="35">
        <f>IF(F1096="","",
MAX(0,
_xlfn.XLOOKUP(F1096,purchase!F:F,purchase!N:N,"")
-
SUMIFS(L:L,F:F,F1096)))</f>
        <v/>
      </c>
      <c r="O1096" s="35">
        <f>IF(OR(L1096="",M1096=""),"",L1096-M1096)</f>
        <v/>
      </c>
      <c r="P1096" s="89">
        <f>_xlfn.SINGLE(IF(F1096="","",_xlfn.XLOOKUP(F1096,purchase!F:F,purchase!O:O,"")))</f>
        <v/>
      </c>
      <c r="Q1096" s="83">
        <f>IF(OR(L1096="",M1096=""),"",M1096/L1096)</f>
        <v/>
      </c>
      <c r="R1096" s="91">
        <f>IF(OR(P1096="",Q1096=""),"",Q1096-P1096)</f>
        <v/>
      </c>
    </row>
    <row r="1097">
      <c r="A1097" s="25" t="n">
        <v>1093</v>
      </c>
      <c r="B1097" s="26">
        <f>IF(OR(C1097="",F1097=""),"",
"PRD-" &amp;
TEXT(DAY(C1097),"00") &amp;
CHOOSE(MONTH(C1097),"A","B","C","D","E","F","G","H","I","J","K","L") &amp;
TEXT(YEAR(C1097),"00") &amp;
"-" &amp;
RIGHT(F1097,4))</f>
        <v/>
      </c>
      <c r="C1097" s="27" t="n"/>
      <c r="D1097" s="26">
        <f>IF(F1097="","",_xlfn.XLOOKUP(F1097,purchase!F:F,purchase!B:B,""))</f>
        <v/>
      </c>
      <c r="E1097" s="26">
        <f>IF(F1097="","",_xlfn.XLOOKUP(F1097,purchase!F:F,purchase!C:C,""))</f>
        <v/>
      </c>
      <c r="F1097" s="4" t="n"/>
      <c r="G1097" s="10">
        <f>IF(H1097="NRFC","Natural Rubber Field Coagulam","")</f>
        <v/>
      </c>
      <c r="H1097" s="10">
        <f>IF(F1097="","",_xlfn.XLOOKUP(F1097,purchase!F:F,purchase!E:E,""))</f>
        <v/>
      </c>
      <c r="I1097" s="10">
        <f>IF(J1097="ISNR20","Natural Rubber-TSNR (ISNR-20)","")</f>
        <v/>
      </c>
      <c r="J1097" s="10">
        <f>IF(H1097="NRFC","ISNR20","")</f>
        <v/>
      </c>
      <c r="K1097" s="35">
        <f>_xlfn.SINGLE(IF(F1097="","",_xlfn.XLOOKUP(F1097,purchase!F:F,purchase!N:N,"")))</f>
        <v/>
      </c>
      <c r="L1097" s="4" t="n"/>
      <c r="M1097" s="86" t="n"/>
      <c r="N1097" s="35">
        <f>IF(F1097="","",
MAX(0,
_xlfn.XLOOKUP(F1097,purchase!F:F,purchase!N:N,"")
-
SUMIFS(L:L,F:F,F1097)))</f>
        <v/>
      </c>
      <c r="O1097" s="35">
        <f>IF(OR(L1097="",M1097=""),"",L1097-M1097)</f>
        <v/>
      </c>
      <c r="P1097" s="89">
        <f>_xlfn.SINGLE(IF(F1097="","",_xlfn.XLOOKUP(F1097,purchase!F:F,purchase!O:O,"")))</f>
        <v/>
      </c>
      <c r="Q1097" s="83">
        <f>IF(OR(L1097="",M1097=""),"",M1097/L1097)</f>
        <v/>
      </c>
      <c r="R1097" s="91">
        <f>IF(OR(P1097="",Q1097=""),"",Q1097-P1097)</f>
        <v/>
      </c>
    </row>
    <row r="1098">
      <c r="A1098" s="25" t="n">
        <v>1094</v>
      </c>
      <c r="B1098" s="26">
        <f>IF(OR(C1098="",F1098=""),"",
"PRD-" &amp;
TEXT(DAY(C1098),"00") &amp;
CHOOSE(MONTH(C1098),"A","B","C","D","E","F","G","H","I","J","K","L") &amp;
TEXT(YEAR(C1098),"00") &amp;
"-" &amp;
RIGHT(F1098,4))</f>
        <v/>
      </c>
      <c r="C1098" s="27" t="n"/>
      <c r="D1098" s="26">
        <f>IF(F1098="","",_xlfn.XLOOKUP(F1098,purchase!F:F,purchase!B:B,""))</f>
        <v/>
      </c>
      <c r="E1098" s="26">
        <f>IF(F1098="","",_xlfn.XLOOKUP(F1098,purchase!F:F,purchase!C:C,""))</f>
        <v/>
      </c>
      <c r="F1098" s="4" t="n"/>
      <c r="G1098" s="10">
        <f>IF(H1098="NRFC","Natural Rubber Field Coagulam","")</f>
        <v/>
      </c>
      <c r="H1098" s="10">
        <f>IF(F1098="","",_xlfn.XLOOKUP(F1098,purchase!F:F,purchase!E:E,""))</f>
        <v/>
      </c>
      <c r="I1098" s="10">
        <f>IF(J1098="ISNR20","Natural Rubber-TSNR (ISNR-20)","")</f>
        <v/>
      </c>
      <c r="J1098" s="10">
        <f>IF(H1098="NRFC","ISNR20","")</f>
        <v/>
      </c>
      <c r="K1098" s="35">
        <f>_xlfn.SINGLE(IF(F1098="","",_xlfn.XLOOKUP(F1098,purchase!F:F,purchase!N:N,"")))</f>
        <v/>
      </c>
      <c r="L1098" s="4" t="n"/>
      <c r="M1098" s="86" t="n"/>
      <c r="N1098" s="35">
        <f>IF(F1098="","",
MAX(0,
_xlfn.XLOOKUP(F1098,purchase!F:F,purchase!N:N,"")
-
SUMIFS(L:L,F:F,F1098)))</f>
        <v/>
      </c>
      <c r="O1098" s="35">
        <f>IF(OR(L1098="",M1098=""),"",L1098-M1098)</f>
        <v/>
      </c>
      <c r="P1098" s="89">
        <f>_xlfn.SINGLE(IF(F1098="","",_xlfn.XLOOKUP(F1098,purchase!F:F,purchase!O:O,"")))</f>
        <v/>
      </c>
      <c r="Q1098" s="83">
        <f>IF(OR(L1098="",M1098=""),"",M1098/L1098)</f>
        <v/>
      </c>
      <c r="R1098" s="91">
        <f>IF(OR(P1098="",Q1098=""),"",Q1098-P1098)</f>
        <v/>
      </c>
    </row>
    <row r="1099">
      <c r="A1099" s="25" t="n">
        <v>1095</v>
      </c>
      <c r="B1099" s="26">
        <f>IF(OR(C1099="",F1099=""),"",
"PRD-" &amp;
TEXT(DAY(C1099),"00") &amp;
CHOOSE(MONTH(C1099),"A","B","C","D","E","F","G","H","I","J","K","L") &amp;
TEXT(YEAR(C1099),"00") &amp;
"-" &amp;
RIGHT(F1099,4))</f>
        <v/>
      </c>
      <c r="C1099" s="27" t="n"/>
      <c r="D1099" s="26">
        <f>IF(F1099="","",_xlfn.XLOOKUP(F1099,purchase!F:F,purchase!B:B,""))</f>
        <v/>
      </c>
      <c r="E1099" s="26">
        <f>IF(F1099="","",_xlfn.XLOOKUP(F1099,purchase!F:F,purchase!C:C,""))</f>
        <v/>
      </c>
      <c r="F1099" s="4" t="n"/>
      <c r="G1099" s="10">
        <f>IF(H1099="NRFC","Natural Rubber Field Coagulam","")</f>
        <v/>
      </c>
      <c r="H1099" s="10">
        <f>IF(F1099="","",_xlfn.XLOOKUP(F1099,purchase!F:F,purchase!E:E,""))</f>
        <v/>
      </c>
      <c r="I1099" s="10">
        <f>IF(J1099="ISNR20","Natural Rubber-TSNR (ISNR-20)","")</f>
        <v/>
      </c>
      <c r="J1099" s="10">
        <f>IF(H1099="NRFC","ISNR20","")</f>
        <v/>
      </c>
      <c r="K1099" s="35">
        <f>_xlfn.SINGLE(IF(F1099="","",_xlfn.XLOOKUP(F1099,purchase!F:F,purchase!N:N,"")))</f>
        <v/>
      </c>
      <c r="L1099" s="4" t="n"/>
      <c r="M1099" s="86" t="n"/>
      <c r="N1099" s="35">
        <f>IF(F1099="","",
MAX(0,
_xlfn.XLOOKUP(F1099,purchase!F:F,purchase!N:N,"")
-
SUMIFS(L:L,F:F,F1099)))</f>
        <v/>
      </c>
      <c r="O1099" s="35">
        <f>IF(OR(L1099="",M1099=""),"",L1099-M1099)</f>
        <v/>
      </c>
      <c r="P1099" s="89">
        <f>_xlfn.SINGLE(IF(F1099="","",_xlfn.XLOOKUP(F1099,purchase!F:F,purchase!O:O,"")))</f>
        <v/>
      </c>
      <c r="Q1099" s="83">
        <f>IF(OR(L1099="",M1099=""),"",M1099/L1099)</f>
        <v/>
      </c>
      <c r="R1099" s="91">
        <f>IF(OR(P1099="",Q1099=""),"",Q1099-P1099)</f>
        <v/>
      </c>
    </row>
    <row r="1100">
      <c r="A1100" s="25" t="n">
        <v>1096</v>
      </c>
      <c r="B1100" s="26">
        <f>IF(OR(C1100="",F1100=""),"",
"PRD-" &amp;
TEXT(DAY(C1100),"00") &amp;
CHOOSE(MONTH(C1100),"A","B","C","D","E","F","G","H","I","J","K","L") &amp;
TEXT(YEAR(C1100),"00") &amp;
"-" &amp;
RIGHT(F1100,4))</f>
        <v/>
      </c>
      <c r="C1100" s="27" t="n"/>
      <c r="D1100" s="26">
        <f>IF(F1100="","",_xlfn.XLOOKUP(F1100,purchase!F:F,purchase!B:B,""))</f>
        <v/>
      </c>
      <c r="E1100" s="26">
        <f>IF(F1100="","",_xlfn.XLOOKUP(F1100,purchase!F:F,purchase!C:C,""))</f>
        <v/>
      </c>
      <c r="F1100" s="4" t="n"/>
      <c r="G1100" s="10">
        <f>IF(H1100="NRFC","Natural Rubber Field Coagulam","")</f>
        <v/>
      </c>
      <c r="H1100" s="10">
        <f>IF(F1100="","",_xlfn.XLOOKUP(F1100,purchase!F:F,purchase!E:E,""))</f>
        <v/>
      </c>
      <c r="I1100" s="10">
        <f>IF(J1100="ISNR20","Natural Rubber-TSNR (ISNR-20)","")</f>
        <v/>
      </c>
      <c r="J1100" s="10">
        <f>IF(H1100="NRFC","ISNR20","")</f>
        <v/>
      </c>
      <c r="K1100" s="35">
        <f>_xlfn.SINGLE(IF(F1100="","",_xlfn.XLOOKUP(F1100,purchase!F:F,purchase!N:N,"")))</f>
        <v/>
      </c>
      <c r="L1100" s="4" t="n"/>
      <c r="M1100" s="86" t="n"/>
      <c r="N1100" s="35">
        <f>IF(F1100="","",
MAX(0,
_xlfn.XLOOKUP(F1100,purchase!F:F,purchase!N:N,"")
-
SUMIFS(L:L,F:F,F1100)))</f>
        <v/>
      </c>
      <c r="O1100" s="35">
        <f>IF(OR(L1100="",M1100=""),"",L1100-M1100)</f>
        <v/>
      </c>
      <c r="P1100" s="89">
        <f>_xlfn.SINGLE(IF(F1100="","",_xlfn.XLOOKUP(F1100,purchase!F:F,purchase!O:O,"")))</f>
        <v/>
      </c>
      <c r="Q1100" s="83">
        <f>IF(OR(L1100="",M1100=""),"",M1100/L1100)</f>
        <v/>
      </c>
      <c r="R1100" s="91">
        <f>IF(OR(P1100="",Q1100=""),"",Q1100-P1100)</f>
        <v/>
      </c>
    </row>
    <row r="1101">
      <c r="A1101" s="25" t="n">
        <v>1097</v>
      </c>
      <c r="B1101" s="26">
        <f>IF(OR(C1101="",F1101=""),"",
"PRD-" &amp;
TEXT(DAY(C1101),"00") &amp;
CHOOSE(MONTH(C1101),"A","B","C","D","E","F","G","H","I","J","K","L") &amp;
TEXT(YEAR(C1101),"00") &amp;
"-" &amp;
RIGHT(F1101,4))</f>
        <v/>
      </c>
      <c r="C1101" s="27" t="n"/>
      <c r="D1101" s="26">
        <f>IF(F1101="","",_xlfn.XLOOKUP(F1101,purchase!F:F,purchase!B:B,""))</f>
        <v/>
      </c>
      <c r="E1101" s="26">
        <f>IF(F1101="","",_xlfn.XLOOKUP(F1101,purchase!F:F,purchase!C:C,""))</f>
        <v/>
      </c>
      <c r="F1101" s="4" t="n"/>
      <c r="G1101" s="10">
        <f>IF(H1101="NRFC","Natural Rubber Field Coagulam","")</f>
        <v/>
      </c>
      <c r="H1101" s="10">
        <f>IF(F1101="","",_xlfn.XLOOKUP(F1101,purchase!F:F,purchase!E:E,""))</f>
        <v/>
      </c>
      <c r="I1101" s="10">
        <f>IF(J1101="ISNR20","Natural Rubber-TSNR (ISNR-20)","")</f>
        <v/>
      </c>
      <c r="J1101" s="10">
        <f>IF(H1101="NRFC","ISNR20","")</f>
        <v/>
      </c>
      <c r="K1101" s="35">
        <f>_xlfn.SINGLE(IF(F1101="","",_xlfn.XLOOKUP(F1101,purchase!F:F,purchase!N:N,"")))</f>
        <v/>
      </c>
      <c r="L1101" s="4" t="n"/>
      <c r="M1101" s="86" t="n"/>
      <c r="N1101" s="35">
        <f>IF(F1101="","",
MAX(0,
_xlfn.XLOOKUP(F1101,purchase!F:F,purchase!N:N,"")
-
SUMIFS(L:L,F:F,F1101)))</f>
        <v/>
      </c>
      <c r="O1101" s="35">
        <f>IF(OR(L1101="",M1101=""),"",L1101-M1101)</f>
        <v/>
      </c>
      <c r="P1101" s="89">
        <f>_xlfn.SINGLE(IF(F1101="","",_xlfn.XLOOKUP(F1101,purchase!F:F,purchase!O:O,"")))</f>
        <v/>
      </c>
      <c r="Q1101" s="83">
        <f>IF(OR(L1101="",M1101=""),"",M1101/L1101)</f>
        <v/>
      </c>
      <c r="R1101" s="91">
        <f>IF(OR(P1101="",Q1101=""),"",Q1101-P1101)</f>
        <v/>
      </c>
    </row>
    <row r="1102">
      <c r="A1102" s="25" t="n">
        <v>1098</v>
      </c>
      <c r="B1102" s="26">
        <f>IF(OR(C1102="",F1102=""),"",
"PRD-" &amp;
TEXT(DAY(C1102),"00") &amp;
CHOOSE(MONTH(C1102),"A","B","C","D","E","F","G","H","I","J","K","L") &amp;
TEXT(YEAR(C1102),"00") &amp;
"-" &amp;
RIGHT(F1102,4))</f>
        <v/>
      </c>
      <c r="C1102" s="27" t="n"/>
      <c r="D1102" s="26">
        <f>IF(F1102="","",_xlfn.XLOOKUP(F1102,purchase!F:F,purchase!B:B,""))</f>
        <v/>
      </c>
      <c r="E1102" s="26">
        <f>IF(F1102="","",_xlfn.XLOOKUP(F1102,purchase!F:F,purchase!C:C,""))</f>
        <v/>
      </c>
      <c r="F1102" s="4" t="n"/>
      <c r="G1102" s="10">
        <f>IF(H1102="NRFC","Natural Rubber Field Coagulam","")</f>
        <v/>
      </c>
      <c r="H1102" s="10">
        <f>IF(F1102="","",_xlfn.XLOOKUP(F1102,purchase!F:F,purchase!E:E,""))</f>
        <v/>
      </c>
      <c r="I1102" s="10">
        <f>IF(J1102="ISNR20","Natural Rubber-TSNR (ISNR-20)","")</f>
        <v/>
      </c>
      <c r="J1102" s="10">
        <f>IF(H1102="NRFC","ISNR20","")</f>
        <v/>
      </c>
      <c r="K1102" s="35">
        <f>_xlfn.SINGLE(IF(F1102="","",_xlfn.XLOOKUP(F1102,purchase!F:F,purchase!N:N,"")))</f>
        <v/>
      </c>
      <c r="L1102" s="4" t="n"/>
      <c r="M1102" s="86" t="n"/>
      <c r="N1102" s="35">
        <f>IF(F1102="","",
MAX(0,
_xlfn.XLOOKUP(F1102,purchase!F:F,purchase!N:N,"")
-
SUMIFS(L:L,F:F,F1102)))</f>
        <v/>
      </c>
      <c r="O1102" s="35">
        <f>IF(OR(L1102="",M1102=""),"",L1102-M1102)</f>
        <v/>
      </c>
      <c r="P1102" s="89">
        <f>_xlfn.SINGLE(IF(F1102="","",_xlfn.XLOOKUP(F1102,purchase!F:F,purchase!O:O,"")))</f>
        <v/>
      </c>
      <c r="Q1102" s="83">
        <f>IF(OR(L1102="",M1102=""),"",M1102/L1102)</f>
        <v/>
      </c>
      <c r="R1102" s="91">
        <f>IF(OR(P1102="",Q1102=""),"",Q1102-P1102)</f>
        <v/>
      </c>
    </row>
    <row r="1103">
      <c r="A1103" s="25" t="n">
        <v>1099</v>
      </c>
      <c r="B1103" s="26">
        <f>IF(OR(C1103="",F1103=""),"",
"PRD-" &amp;
TEXT(DAY(C1103),"00") &amp;
CHOOSE(MONTH(C1103),"A","B","C","D","E","F","G","H","I","J","K","L") &amp;
TEXT(YEAR(C1103),"00") &amp;
"-" &amp;
RIGHT(F1103,4))</f>
        <v/>
      </c>
      <c r="C1103" s="27" t="n"/>
      <c r="D1103" s="26">
        <f>IF(F1103="","",_xlfn.XLOOKUP(F1103,purchase!F:F,purchase!B:B,""))</f>
        <v/>
      </c>
      <c r="E1103" s="26">
        <f>IF(F1103="","",_xlfn.XLOOKUP(F1103,purchase!F:F,purchase!C:C,""))</f>
        <v/>
      </c>
      <c r="F1103" s="4" t="n"/>
      <c r="G1103" s="10">
        <f>IF(H1103="NRFC","Natural Rubber Field Coagulam","")</f>
        <v/>
      </c>
      <c r="H1103" s="10">
        <f>IF(F1103="","",_xlfn.XLOOKUP(F1103,purchase!F:F,purchase!E:E,""))</f>
        <v/>
      </c>
      <c r="I1103" s="10">
        <f>IF(J1103="ISNR20","Natural Rubber-TSNR (ISNR-20)","")</f>
        <v/>
      </c>
      <c r="J1103" s="10">
        <f>IF(H1103="NRFC","ISNR20","")</f>
        <v/>
      </c>
      <c r="K1103" s="35">
        <f>_xlfn.SINGLE(IF(F1103="","",_xlfn.XLOOKUP(F1103,purchase!F:F,purchase!N:N,"")))</f>
        <v/>
      </c>
      <c r="L1103" s="4" t="n"/>
      <c r="M1103" s="86" t="n"/>
      <c r="N1103" s="35">
        <f>IF(F1103="","",
MAX(0,
_xlfn.XLOOKUP(F1103,purchase!F:F,purchase!N:N,"")
-
SUMIFS(L:L,F:F,F1103)))</f>
        <v/>
      </c>
      <c r="O1103" s="35">
        <f>IF(OR(L1103="",M1103=""),"",L1103-M1103)</f>
        <v/>
      </c>
      <c r="P1103" s="89">
        <f>_xlfn.SINGLE(IF(F1103="","",_xlfn.XLOOKUP(F1103,purchase!F:F,purchase!O:O,"")))</f>
        <v/>
      </c>
      <c r="Q1103" s="83">
        <f>IF(OR(L1103="",M1103=""),"",M1103/L1103)</f>
        <v/>
      </c>
      <c r="R1103" s="91">
        <f>IF(OR(P1103="",Q1103=""),"",Q1103-P1103)</f>
        <v/>
      </c>
    </row>
    <row r="1104">
      <c r="A1104" s="25" t="n">
        <v>1100</v>
      </c>
      <c r="B1104" s="26">
        <f>IF(OR(C1104="",F1104=""),"",
"PRD-" &amp;
TEXT(DAY(C1104),"00") &amp;
CHOOSE(MONTH(C1104),"A","B","C","D","E","F","G","H","I","J","K","L") &amp;
TEXT(YEAR(C1104),"00") &amp;
"-" &amp;
RIGHT(F1104,4))</f>
        <v/>
      </c>
      <c r="C1104" s="27" t="n"/>
      <c r="D1104" s="26">
        <f>IF(F1104="","",_xlfn.XLOOKUP(F1104,purchase!F:F,purchase!B:B,""))</f>
        <v/>
      </c>
      <c r="E1104" s="26">
        <f>IF(F1104="","",_xlfn.XLOOKUP(F1104,purchase!F:F,purchase!C:C,""))</f>
        <v/>
      </c>
      <c r="F1104" s="4" t="n"/>
      <c r="G1104" s="10">
        <f>IF(H1104="NRFC","Natural Rubber Field Coagulam","")</f>
        <v/>
      </c>
      <c r="H1104" s="10">
        <f>IF(F1104="","",_xlfn.XLOOKUP(F1104,purchase!F:F,purchase!E:E,""))</f>
        <v/>
      </c>
      <c r="I1104" s="10">
        <f>IF(J1104="ISNR20","Natural Rubber-TSNR (ISNR-20)","")</f>
        <v/>
      </c>
      <c r="J1104" s="10">
        <f>IF(H1104="NRFC","ISNR20","")</f>
        <v/>
      </c>
      <c r="K1104" s="35">
        <f>_xlfn.SINGLE(IF(F1104="","",_xlfn.XLOOKUP(F1104,purchase!F:F,purchase!N:N,"")))</f>
        <v/>
      </c>
      <c r="L1104" s="4" t="n"/>
      <c r="M1104" s="86" t="n"/>
      <c r="N1104" s="35">
        <f>IF(F1104="","",
MAX(0,
_xlfn.XLOOKUP(F1104,purchase!F:F,purchase!N:N,"")
-
SUMIFS(L:L,F:F,F1104)))</f>
        <v/>
      </c>
      <c r="O1104" s="35">
        <f>IF(OR(L1104="",M1104=""),"",L1104-M1104)</f>
        <v/>
      </c>
      <c r="P1104" s="89">
        <f>_xlfn.SINGLE(IF(F1104="","",_xlfn.XLOOKUP(F1104,purchase!F:F,purchase!O:O,"")))</f>
        <v/>
      </c>
      <c r="Q1104" s="83">
        <f>IF(OR(L1104="",M1104=""),"",M1104/L1104)</f>
        <v/>
      </c>
      <c r="R1104" s="91">
        <f>IF(OR(P1104="",Q1104=""),"",Q1104-P1104)</f>
        <v/>
      </c>
    </row>
    <row r="1105">
      <c r="A1105" s="25" t="n">
        <v>1101</v>
      </c>
      <c r="B1105" s="26">
        <f>IF(OR(C1105="",F1105=""),"",
"PRD-" &amp;
TEXT(DAY(C1105),"00") &amp;
CHOOSE(MONTH(C1105),"A","B","C","D","E","F","G","H","I","J","K","L") &amp;
TEXT(YEAR(C1105),"00") &amp;
"-" &amp;
RIGHT(F1105,4))</f>
        <v/>
      </c>
      <c r="C1105" s="27" t="n"/>
      <c r="D1105" s="26">
        <f>IF(F1105="","",_xlfn.XLOOKUP(F1105,purchase!F:F,purchase!B:B,""))</f>
        <v/>
      </c>
      <c r="E1105" s="26">
        <f>IF(F1105="","",_xlfn.XLOOKUP(F1105,purchase!F:F,purchase!C:C,""))</f>
        <v/>
      </c>
      <c r="F1105" s="4" t="n"/>
      <c r="G1105" s="10">
        <f>IF(H1105="NRFC","Natural Rubber Field Coagulam","")</f>
        <v/>
      </c>
      <c r="H1105" s="10">
        <f>IF(F1105="","",_xlfn.XLOOKUP(F1105,purchase!F:F,purchase!E:E,""))</f>
        <v/>
      </c>
      <c r="I1105" s="10">
        <f>IF(J1105="ISNR20","Natural Rubber-TSNR (ISNR-20)","")</f>
        <v/>
      </c>
      <c r="J1105" s="10">
        <f>IF(H1105="NRFC","ISNR20","")</f>
        <v/>
      </c>
      <c r="K1105" s="35">
        <f>_xlfn.SINGLE(IF(F1105="","",_xlfn.XLOOKUP(F1105,purchase!F:F,purchase!N:N,"")))</f>
        <v/>
      </c>
      <c r="L1105" s="4" t="n"/>
      <c r="M1105" s="86" t="n"/>
      <c r="N1105" s="35">
        <f>IF(F1105="","",
MAX(0,
_xlfn.XLOOKUP(F1105,purchase!F:F,purchase!N:N,"")
-
SUMIFS(L:L,F:F,F1105)))</f>
        <v/>
      </c>
      <c r="O1105" s="35">
        <f>IF(OR(L1105="",M1105=""),"",L1105-M1105)</f>
        <v/>
      </c>
      <c r="P1105" s="89">
        <f>_xlfn.SINGLE(IF(F1105="","",_xlfn.XLOOKUP(F1105,purchase!F:F,purchase!O:O,"")))</f>
        <v/>
      </c>
      <c r="Q1105" s="83">
        <f>IF(OR(L1105="",M1105=""),"",M1105/L1105)</f>
        <v/>
      </c>
      <c r="R1105" s="91">
        <f>IF(OR(P1105="",Q1105=""),"",Q1105-P1105)</f>
        <v/>
      </c>
    </row>
    <row r="1106">
      <c r="A1106" s="25" t="n">
        <v>1102</v>
      </c>
      <c r="B1106" s="26">
        <f>IF(OR(C1106="",F1106=""),"",
"PRD-" &amp;
TEXT(DAY(C1106),"00") &amp;
CHOOSE(MONTH(C1106),"A","B","C","D","E","F","G","H","I","J","K","L") &amp;
TEXT(YEAR(C1106),"00") &amp;
"-" &amp;
RIGHT(F1106,4))</f>
        <v/>
      </c>
      <c r="C1106" s="27" t="n"/>
      <c r="D1106" s="26">
        <f>IF(F1106="","",_xlfn.XLOOKUP(F1106,purchase!F:F,purchase!B:B,""))</f>
        <v/>
      </c>
      <c r="E1106" s="26">
        <f>IF(F1106="","",_xlfn.XLOOKUP(F1106,purchase!F:F,purchase!C:C,""))</f>
        <v/>
      </c>
      <c r="F1106" s="4" t="n"/>
      <c r="G1106" s="10">
        <f>IF(H1106="NRFC","Natural Rubber Field Coagulam","")</f>
        <v/>
      </c>
      <c r="H1106" s="10">
        <f>IF(F1106="","",_xlfn.XLOOKUP(F1106,purchase!F:F,purchase!E:E,""))</f>
        <v/>
      </c>
      <c r="I1106" s="10">
        <f>IF(J1106="ISNR20","Natural Rubber-TSNR (ISNR-20)","")</f>
        <v/>
      </c>
      <c r="J1106" s="10">
        <f>IF(H1106="NRFC","ISNR20","")</f>
        <v/>
      </c>
      <c r="K1106" s="35">
        <f>_xlfn.SINGLE(IF(F1106="","",_xlfn.XLOOKUP(F1106,purchase!F:F,purchase!N:N,"")))</f>
        <v/>
      </c>
      <c r="L1106" s="4" t="n"/>
      <c r="M1106" s="86" t="n"/>
      <c r="N1106" s="35">
        <f>IF(F1106="","",
MAX(0,
_xlfn.XLOOKUP(F1106,purchase!F:F,purchase!N:N,"")
-
SUMIFS(L:L,F:F,F1106)))</f>
        <v/>
      </c>
      <c r="O1106" s="35">
        <f>IF(OR(L1106="",M1106=""),"",L1106-M1106)</f>
        <v/>
      </c>
      <c r="P1106" s="89">
        <f>_xlfn.SINGLE(IF(F1106="","",_xlfn.XLOOKUP(F1106,purchase!F:F,purchase!O:O,"")))</f>
        <v/>
      </c>
      <c r="Q1106" s="83">
        <f>IF(OR(L1106="",M1106=""),"",M1106/L1106)</f>
        <v/>
      </c>
      <c r="R1106" s="91">
        <f>IF(OR(P1106="",Q1106=""),"",Q1106-P1106)</f>
        <v/>
      </c>
    </row>
    <row r="1107">
      <c r="A1107" s="25" t="n">
        <v>1103</v>
      </c>
      <c r="B1107" s="26">
        <f>IF(OR(C1107="",F1107=""),"",
"PRD-" &amp;
TEXT(DAY(C1107),"00") &amp;
CHOOSE(MONTH(C1107),"A","B","C","D","E","F","G","H","I","J","K","L") &amp;
TEXT(YEAR(C1107),"00") &amp;
"-" &amp;
RIGHT(F1107,4))</f>
        <v/>
      </c>
      <c r="C1107" s="27" t="n"/>
      <c r="D1107" s="26">
        <f>IF(F1107="","",_xlfn.XLOOKUP(F1107,purchase!F:F,purchase!B:B,""))</f>
        <v/>
      </c>
      <c r="E1107" s="26">
        <f>IF(F1107="","",_xlfn.XLOOKUP(F1107,purchase!F:F,purchase!C:C,""))</f>
        <v/>
      </c>
      <c r="F1107" s="4" t="n"/>
      <c r="G1107" s="10">
        <f>IF(H1107="NRFC","Natural Rubber Field Coagulam","")</f>
        <v/>
      </c>
      <c r="H1107" s="10">
        <f>IF(F1107="","",_xlfn.XLOOKUP(F1107,purchase!F:F,purchase!E:E,""))</f>
        <v/>
      </c>
      <c r="I1107" s="10">
        <f>IF(J1107="ISNR20","Natural Rubber-TSNR (ISNR-20)","")</f>
        <v/>
      </c>
      <c r="J1107" s="10">
        <f>IF(H1107="NRFC","ISNR20","")</f>
        <v/>
      </c>
      <c r="K1107" s="35">
        <f>_xlfn.SINGLE(IF(F1107="","",_xlfn.XLOOKUP(F1107,purchase!F:F,purchase!N:N,"")))</f>
        <v/>
      </c>
      <c r="L1107" s="4" t="n"/>
      <c r="M1107" s="86" t="n"/>
      <c r="N1107" s="35">
        <f>IF(F1107="","",
MAX(0,
_xlfn.XLOOKUP(F1107,purchase!F:F,purchase!N:N,"")
-
SUMIFS(L:L,F:F,F1107)))</f>
        <v/>
      </c>
      <c r="O1107" s="35">
        <f>IF(OR(L1107="",M1107=""),"",L1107-M1107)</f>
        <v/>
      </c>
      <c r="P1107" s="89">
        <f>_xlfn.SINGLE(IF(F1107="","",_xlfn.XLOOKUP(F1107,purchase!F:F,purchase!O:O,"")))</f>
        <v/>
      </c>
      <c r="Q1107" s="83">
        <f>IF(OR(L1107="",M1107=""),"",M1107/L1107)</f>
        <v/>
      </c>
      <c r="R1107" s="91">
        <f>IF(OR(P1107="",Q1107=""),"",Q1107-P1107)</f>
        <v/>
      </c>
    </row>
    <row r="1108">
      <c r="A1108" s="25" t="n">
        <v>1104</v>
      </c>
      <c r="B1108" s="26">
        <f>IF(OR(C1108="",F1108=""),"",
"PRD-" &amp;
TEXT(DAY(C1108),"00") &amp;
CHOOSE(MONTH(C1108),"A","B","C","D","E","F","G","H","I","J","K","L") &amp;
TEXT(YEAR(C1108),"00") &amp;
"-" &amp;
RIGHT(F1108,4))</f>
        <v/>
      </c>
      <c r="C1108" s="27" t="n"/>
      <c r="D1108" s="26">
        <f>IF(F1108="","",_xlfn.XLOOKUP(F1108,purchase!F:F,purchase!B:B,""))</f>
        <v/>
      </c>
      <c r="E1108" s="26">
        <f>IF(F1108="","",_xlfn.XLOOKUP(F1108,purchase!F:F,purchase!C:C,""))</f>
        <v/>
      </c>
      <c r="F1108" s="4" t="n"/>
      <c r="G1108" s="10">
        <f>IF(H1108="NRFC","Natural Rubber Field Coagulam","")</f>
        <v/>
      </c>
      <c r="H1108" s="10">
        <f>IF(F1108="","",_xlfn.XLOOKUP(F1108,purchase!F:F,purchase!E:E,""))</f>
        <v/>
      </c>
      <c r="I1108" s="10">
        <f>IF(J1108="ISNR20","Natural Rubber-TSNR (ISNR-20)","")</f>
        <v/>
      </c>
      <c r="J1108" s="10">
        <f>IF(H1108="NRFC","ISNR20","")</f>
        <v/>
      </c>
      <c r="K1108" s="35">
        <f>_xlfn.SINGLE(IF(F1108="","",_xlfn.XLOOKUP(F1108,purchase!F:F,purchase!N:N,"")))</f>
        <v/>
      </c>
      <c r="L1108" s="4" t="n"/>
      <c r="M1108" s="86" t="n"/>
      <c r="N1108" s="35">
        <f>IF(F1108="","",
MAX(0,
_xlfn.XLOOKUP(F1108,purchase!F:F,purchase!N:N,"")
-
SUMIFS(L:L,F:F,F1108)))</f>
        <v/>
      </c>
      <c r="O1108" s="35">
        <f>IF(OR(L1108="",M1108=""),"",L1108-M1108)</f>
        <v/>
      </c>
      <c r="P1108" s="89">
        <f>_xlfn.SINGLE(IF(F1108="","",_xlfn.XLOOKUP(F1108,purchase!F:F,purchase!O:O,"")))</f>
        <v/>
      </c>
      <c r="Q1108" s="83">
        <f>IF(OR(L1108="",M1108=""),"",M1108/L1108)</f>
        <v/>
      </c>
      <c r="R1108" s="91">
        <f>IF(OR(P1108="",Q1108=""),"",Q1108-P1108)</f>
        <v/>
      </c>
    </row>
    <row r="1109">
      <c r="A1109" s="25" t="n">
        <v>1105</v>
      </c>
      <c r="B1109" s="26">
        <f>IF(OR(C1109="",F1109=""),"",
"PRD-" &amp;
TEXT(DAY(C1109),"00") &amp;
CHOOSE(MONTH(C1109),"A","B","C","D","E","F","G","H","I","J","K","L") &amp;
TEXT(YEAR(C1109),"00") &amp;
"-" &amp;
RIGHT(F1109,4))</f>
        <v/>
      </c>
      <c r="C1109" s="27" t="n"/>
      <c r="D1109" s="26">
        <f>IF(F1109="","",_xlfn.XLOOKUP(F1109,purchase!F:F,purchase!B:B,""))</f>
        <v/>
      </c>
      <c r="E1109" s="26">
        <f>IF(F1109="","",_xlfn.XLOOKUP(F1109,purchase!F:F,purchase!C:C,""))</f>
        <v/>
      </c>
      <c r="F1109" s="4" t="n"/>
      <c r="G1109" s="10">
        <f>IF(H1109="NRFC","Natural Rubber Field Coagulam","")</f>
        <v/>
      </c>
      <c r="H1109" s="10">
        <f>IF(F1109="","",_xlfn.XLOOKUP(F1109,purchase!F:F,purchase!E:E,""))</f>
        <v/>
      </c>
      <c r="I1109" s="10">
        <f>IF(J1109="ISNR20","Natural Rubber-TSNR (ISNR-20)","")</f>
        <v/>
      </c>
      <c r="J1109" s="10">
        <f>IF(H1109="NRFC","ISNR20","")</f>
        <v/>
      </c>
      <c r="K1109" s="35">
        <f>_xlfn.SINGLE(IF(F1109="","",_xlfn.XLOOKUP(F1109,purchase!F:F,purchase!N:N,"")))</f>
        <v/>
      </c>
      <c r="L1109" s="4" t="n"/>
      <c r="M1109" s="86" t="n"/>
      <c r="N1109" s="35">
        <f>IF(F1109="","",
MAX(0,
_xlfn.XLOOKUP(F1109,purchase!F:F,purchase!N:N,"")
-
SUMIFS(L:L,F:F,F1109)))</f>
        <v/>
      </c>
      <c r="O1109" s="35">
        <f>IF(OR(L1109="",M1109=""),"",L1109-M1109)</f>
        <v/>
      </c>
      <c r="P1109" s="89">
        <f>_xlfn.SINGLE(IF(F1109="","",_xlfn.XLOOKUP(F1109,purchase!F:F,purchase!O:O,"")))</f>
        <v/>
      </c>
      <c r="Q1109" s="83">
        <f>IF(OR(L1109="",M1109=""),"",M1109/L1109)</f>
        <v/>
      </c>
      <c r="R1109" s="91">
        <f>IF(OR(P1109="",Q1109=""),"",Q1109-P1109)</f>
        <v/>
      </c>
    </row>
    <row r="1110">
      <c r="A1110" s="25" t="n">
        <v>1106</v>
      </c>
      <c r="B1110" s="26">
        <f>IF(OR(C1110="",F1110=""),"",
"PRD-" &amp;
TEXT(DAY(C1110),"00") &amp;
CHOOSE(MONTH(C1110),"A","B","C","D","E","F","G","H","I","J","K","L") &amp;
TEXT(YEAR(C1110),"00") &amp;
"-" &amp;
RIGHT(F1110,4))</f>
        <v/>
      </c>
      <c r="C1110" s="27" t="n"/>
      <c r="D1110" s="26">
        <f>IF(F1110="","",_xlfn.XLOOKUP(F1110,purchase!F:F,purchase!B:B,""))</f>
        <v/>
      </c>
      <c r="E1110" s="26">
        <f>IF(F1110="","",_xlfn.XLOOKUP(F1110,purchase!F:F,purchase!C:C,""))</f>
        <v/>
      </c>
      <c r="F1110" s="4" t="n"/>
      <c r="G1110" s="10">
        <f>IF(H1110="NRFC","Natural Rubber Field Coagulam","")</f>
        <v/>
      </c>
      <c r="H1110" s="10">
        <f>IF(F1110="","",_xlfn.XLOOKUP(F1110,purchase!F:F,purchase!E:E,""))</f>
        <v/>
      </c>
      <c r="I1110" s="10">
        <f>IF(J1110="ISNR20","Natural Rubber-TSNR (ISNR-20)","")</f>
        <v/>
      </c>
      <c r="J1110" s="10">
        <f>IF(H1110="NRFC","ISNR20","")</f>
        <v/>
      </c>
      <c r="K1110" s="35">
        <f>_xlfn.SINGLE(IF(F1110="","",_xlfn.XLOOKUP(F1110,purchase!F:F,purchase!N:N,"")))</f>
        <v/>
      </c>
      <c r="L1110" s="4" t="n"/>
      <c r="M1110" s="86" t="n"/>
      <c r="N1110" s="35">
        <f>IF(F1110="","",
MAX(0,
_xlfn.XLOOKUP(F1110,purchase!F:F,purchase!N:N,"")
-
SUMIFS(L:L,F:F,F1110)))</f>
        <v/>
      </c>
      <c r="O1110" s="35">
        <f>IF(OR(L1110="",M1110=""),"",L1110-M1110)</f>
        <v/>
      </c>
      <c r="P1110" s="89">
        <f>_xlfn.SINGLE(IF(F1110="","",_xlfn.XLOOKUP(F1110,purchase!F:F,purchase!O:O,"")))</f>
        <v/>
      </c>
      <c r="Q1110" s="83">
        <f>IF(OR(L1110="",M1110=""),"",M1110/L1110)</f>
        <v/>
      </c>
      <c r="R1110" s="91">
        <f>IF(OR(P1110="",Q1110=""),"",Q1110-P1110)</f>
        <v/>
      </c>
    </row>
    <row r="1111">
      <c r="A1111" s="25" t="n">
        <v>1107</v>
      </c>
      <c r="B1111" s="26">
        <f>IF(OR(C1111="",F1111=""),"",
"PRD-" &amp;
TEXT(DAY(C1111),"00") &amp;
CHOOSE(MONTH(C1111),"A","B","C","D","E","F","G","H","I","J","K","L") &amp;
TEXT(YEAR(C1111),"00") &amp;
"-" &amp;
RIGHT(F1111,4))</f>
        <v/>
      </c>
      <c r="C1111" s="27" t="n"/>
      <c r="D1111" s="26">
        <f>IF(F1111="","",_xlfn.XLOOKUP(F1111,purchase!F:F,purchase!B:B,""))</f>
        <v/>
      </c>
      <c r="E1111" s="26">
        <f>IF(F1111="","",_xlfn.XLOOKUP(F1111,purchase!F:F,purchase!C:C,""))</f>
        <v/>
      </c>
      <c r="F1111" s="4" t="n"/>
      <c r="G1111" s="10">
        <f>IF(H1111="NRFC","Natural Rubber Field Coagulam","")</f>
        <v/>
      </c>
      <c r="H1111" s="10">
        <f>IF(F1111="","",_xlfn.XLOOKUP(F1111,purchase!F:F,purchase!E:E,""))</f>
        <v/>
      </c>
      <c r="I1111" s="10">
        <f>IF(J1111="ISNR20","Natural Rubber-TSNR (ISNR-20)","")</f>
        <v/>
      </c>
      <c r="J1111" s="10">
        <f>IF(H1111="NRFC","ISNR20","")</f>
        <v/>
      </c>
      <c r="K1111" s="35">
        <f>_xlfn.SINGLE(IF(F1111="","",_xlfn.XLOOKUP(F1111,purchase!F:F,purchase!N:N,"")))</f>
        <v/>
      </c>
      <c r="L1111" s="4" t="n"/>
      <c r="M1111" s="86" t="n"/>
      <c r="N1111" s="35">
        <f>IF(F1111="","",
MAX(0,
_xlfn.XLOOKUP(F1111,purchase!F:F,purchase!N:N,"")
-
SUMIFS(L:L,F:F,F1111)))</f>
        <v/>
      </c>
      <c r="O1111" s="35">
        <f>IF(OR(L1111="",M1111=""),"",L1111-M1111)</f>
        <v/>
      </c>
      <c r="P1111" s="89">
        <f>_xlfn.SINGLE(IF(F1111="","",_xlfn.XLOOKUP(F1111,purchase!F:F,purchase!O:O,"")))</f>
        <v/>
      </c>
      <c r="Q1111" s="83">
        <f>IF(OR(L1111="",M1111=""),"",M1111/L1111)</f>
        <v/>
      </c>
      <c r="R1111" s="91">
        <f>IF(OR(P1111="",Q1111=""),"",Q1111-P1111)</f>
        <v/>
      </c>
    </row>
    <row r="1112">
      <c r="A1112" s="25" t="n">
        <v>1108</v>
      </c>
      <c r="B1112" s="26">
        <f>IF(OR(C1112="",F1112=""),"",
"PRD-" &amp;
TEXT(DAY(C1112),"00") &amp;
CHOOSE(MONTH(C1112),"A","B","C","D","E","F","G","H","I","J","K","L") &amp;
TEXT(YEAR(C1112),"00") &amp;
"-" &amp;
RIGHT(F1112,4))</f>
        <v/>
      </c>
      <c r="C1112" s="27" t="n"/>
      <c r="D1112" s="26">
        <f>IF(F1112="","",_xlfn.XLOOKUP(F1112,purchase!F:F,purchase!B:B,""))</f>
        <v/>
      </c>
      <c r="E1112" s="26">
        <f>IF(F1112="","",_xlfn.XLOOKUP(F1112,purchase!F:F,purchase!C:C,""))</f>
        <v/>
      </c>
      <c r="F1112" s="4" t="n"/>
      <c r="G1112" s="10">
        <f>IF(H1112="NRFC","Natural Rubber Field Coagulam","")</f>
        <v/>
      </c>
      <c r="H1112" s="10">
        <f>IF(F1112="","",_xlfn.XLOOKUP(F1112,purchase!F:F,purchase!E:E,""))</f>
        <v/>
      </c>
      <c r="I1112" s="10">
        <f>IF(J1112="ISNR20","Natural Rubber-TSNR (ISNR-20)","")</f>
        <v/>
      </c>
      <c r="J1112" s="10">
        <f>IF(H1112="NRFC","ISNR20","")</f>
        <v/>
      </c>
      <c r="K1112" s="35">
        <f>_xlfn.SINGLE(IF(F1112="","",_xlfn.XLOOKUP(F1112,purchase!F:F,purchase!N:N,"")))</f>
        <v/>
      </c>
      <c r="L1112" s="4" t="n"/>
      <c r="M1112" s="86" t="n"/>
      <c r="N1112" s="35">
        <f>IF(F1112="","",
MAX(0,
_xlfn.XLOOKUP(F1112,purchase!F:F,purchase!N:N,"")
-
SUMIFS(L:L,F:F,F1112)))</f>
        <v/>
      </c>
      <c r="O1112" s="35">
        <f>IF(OR(L1112="",M1112=""),"",L1112-M1112)</f>
        <v/>
      </c>
      <c r="P1112" s="89">
        <f>_xlfn.SINGLE(IF(F1112="","",_xlfn.XLOOKUP(F1112,purchase!F:F,purchase!O:O,"")))</f>
        <v/>
      </c>
      <c r="Q1112" s="83">
        <f>IF(OR(L1112="",M1112=""),"",M1112/L1112)</f>
        <v/>
      </c>
      <c r="R1112" s="91">
        <f>IF(OR(P1112="",Q1112=""),"",Q1112-P1112)</f>
        <v/>
      </c>
    </row>
    <row r="1113">
      <c r="A1113" s="25" t="n">
        <v>1109</v>
      </c>
      <c r="B1113" s="26">
        <f>IF(OR(C1113="",F1113=""),"",
"PRD-" &amp;
TEXT(DAY(C1113),"00") &amp;
CHOOSE(MONTH(C1113),"A","B","C","D","E","F","G","H","I","J","K","L") &amp;
TEXT(YEAR(C1113),"00") &amp;
"-" &amp;
RIGHT(F1113,4))</f>
        <v/>
      </c>
      <c r="C1113" s="27" t="n"/>
      <c r="D1113" s="26">
        <f>IF(F1113="","",_xlfn.XLOOKUP(F1113,purchase!F:F,purchase!B:B,""))</f>
        <v/>
      </c>
      <c r="E1113" s="26">
        <f>IF(F1113="","",_xlfn.XLOOKUP(F1113,purchase!F:F,purchase!C:C,""))</f>
        <v/>
      </c>
      <c r="F1113" s="4" t="n"/>
      <c r="G1113" s="10">
        <f>IF(H1113="NRFC","Natural Rubber Field Coagulam","")</f>
        <v/>
      </c>
      <c r="H1113" s="10">
        <f>IF(F1113="","",_xlfn.XLOOKUP(F1113,purchase!F:F,purchase!E:E,""))</f>
        <v/>
      </c>
      <c r="I1113" s="10">
        <f>IF(J1113="ISNR20","Natural Rubber-TSNR (ISNR-20)","")</f>
        <v/>
      </c>
      <c r="J1113" s="10">
        <f>IF(H1113="NRFC","ISNR20","")</f>
        <v/>
      </c>
      <c r="K1113" s="35">
        <f>_xlfn.SINGLE(IF(F1113="","",_xlfn.XLOOKUP(F1113,purchase!F:F,purchase!N:N,"")))</f>
        <v/>
      </c>
      <c r="L1113" s="4" t="n"/>
      <c r="M1113" s="86" t="n"/>
      <c r="N1113" s="35">
        <f>IF(F1113="","",
MAX(0,
_xlfn.XLOOKUP(F1113,purchase!F:F,purchase!N:N,"")
-
SUMIFS(L:L,F:F,F1113)))</f>
        <v/>
      </c>
      <c r="O1113" s="35">
        <f>IF(OR(L1113="",M1113=""),"",L1113-M1113)</f>
        <v/>
      </c>
      <c r="P1113" s="89">
        <f>_xlfn.SINGLE(IF(F1113="","",_xlfn.XLOOKUP(F1113,purchase!F:F,purchase!O:O,"")))</f>
        <v/>
      </c>
      <c r="Q1113" s="83">
        <f>IF(OR(L1113="",M1113=""),"",M1113/L1113)</f>
        <v/>
      </c>
      <c r="R1113" s="91">
        <f>IF(OR(P1113="",Q1113=""),"",Q1113-P1113)</f>
        <v/>
      </c>
    </row>
    <row r="1114">
      <c r="A1114" s="25" t="n">
        <v>1110</v>
      </c>
      <c r="B1114" s="26">
        <f>IF(OR(C1114="",F1114=""),"",
"PRD-" &amp;
TEXT(DAY(C1114),"00") &amp;
CHOOSE(MONTH(C1114),"A","B","C","D","E","F","G","H","I","J","K","L") &amp;
TEXT(YEAR(C1114),"00") &amp;
"-" &amp;
RIGHT(F1114,4))</f>
        <v/>
      </c>
      <c r="C1114" s="27" t="n"/>
      <c r="D1114" s="26">
        <f>IF(F1114="","",_xlfn.XLOOKUP(F1114,purchase!F:F,purchase!B:B,""))</f>
        <v/>
      </c>
      <c r="E1114" s="26">
        <f>IF(F1114="","",_xlfn.XLOOKUP(F1114,purchase!F:F,purchase!C:C,""))</f>
        <v/>
      </c>
      <c r="F1114" s="4" t="n"/>
      <c r="G1114" s="10">
        <f>IF(H1114="NRFC","Natural Rubber Field Coagulam","")</f>
        <v/>
      </c>
      <c r="H1114" s="10">
        <f>IF(F1114="","",_xlfn.XLOOKUP(F1114,purchase!F:F,purchase!E:E,""))</f>
        <v/>
      </c>
      <c r="I1114" s="10">
        <f>IF(J1114="ISNR20","Natural Rubber-TSNR (ISNR-20)","")</f>
        <v/>
      </c>
      <c r="J1114" s="10">
        <f>IF(H1114="NRFC","ISNR20","")</f>
        <v/>
      </c>
      <c r="K1114" s="35">
        <f>_xlfn.SINGLE(IF(F1114="","",_xlfn.XLOOKUP(F1114,purchase!F:F,purchase!N:N,"")))</f>
        <v/>
      </c>
      <c r="L1114" s="4" t="n"/>
      <c r="M1114" s="86" t="n"/>
      <c r="N1114" s="35">
        <f>IF(F1114="","",
MAX(0,
_xlfn.XLOOKUP(F1114,purchase!F:F,purchase!N:N,"")
-
SUMIFS(L:L,F:F,F1114)))</f>
        <v/>
      </c>
      <c r="O1114" s="35">
        <f>IF(OR(L1114="",M1114=""),"",L1114-M1114)</f>
        <v/>
      </c>
      <c r="P1114" s="89">
        <f>_xlfn.SINGLE(IF(F1114="","",_xlfn.XLOOKUP(F1114,purchase!F:F,purchase!O:O,"")))</f>
        <v/>
      </c>
      <c r="Q1114" s="83">
        <f>IF(OR(L1114="",M1114=""),"",M1114/L1114)</f>
        <v/>
      </c>
      <c r="R1114" s="91">
        <f>IF(OR(P1114="",Q1114=""),"",Q1114-P1114)</f>
        <v/>
      </c>
    </row>
    <row r="1115">
      <c r="A1115" s="25" t="n">
        <v>1111</v>
      </c>
      <c r="B1115" s="26">
        <f>IF(OR(C1115="",F1115=""),"",
"PRD-" &amp;
TEXT(DAY(C1115),"00") &amp;
CHOOSE(MONTH(C1115),"A","B","C","D","E","F","G","H","I","J","K","L") &amp;
TEXT(YEAR(C1115),"00") &amp;
"-" &amp;
RIGHT(F1115,4))</f>
        <v/>
      </c>
      <c r="C1115" s="27" t="n"/>
      <c r="D1115" s="26">
        <f>IF(F1115="","",_xlfn.XLOOKUP(F1115,purchase!F:F,purchase!B:B,""))</f>
        <v/>
      </c>
      <c r="E1115" s="26">
        <f>IF(F1115="","",_xlfn.XLOOKUP(F1115,purchase!F:F,purchase!C:C,""))</f>
        <v/>
      </c>
      <c r="F1115" s="4" t="n"/>
      <c r="G1115" s="10">
        <f>IF(H1115="NRFC","Natural Rubber Field Coagulam","")</f>
        <v/>
      </c>
      <c r="H1115" s="10">
        <f>IF(F1115="","",_xlfn.XLOOKUP(F1115,purchase!F:F,purchase!E:E,""))</f>
        <v/>
      </c>
      <c r="I1115" s="10">
        <f>IF(J1115="ISNR20","Natural Rubber-TSNR (ISNR-20)","")</f>
        <v/>
      </c>
      <c r="J1115" s="10">
        <f>IF(H1115="NRFC","ISNR20","")</f>
        <v/>
      </c>
      <c r="K1115" s="35">
        <f>_xlfn.SINGLE(IF(F1115="","",_xlfn.XLOOKUP(F1115,purchase!F:F,purchase!N:N,"")))</f>
        <v/>
      </c>
      <c r="L1115" s="4" t="n"/>
      <c r="M1115" s="86" t="n"/>
      <c r="N1115" s="35">
        <f>IF(F1115="","",
MAX(0,
_xlfn.XLOOKUP(F1115,purchase!F:F,purchase!N:N,"")
-
SUMIFS(L:L,F:F,F1115)))</f>
        <v/>
      </c>
      <c r="O1115" s="35">
        <f>IF(OR(L1115="",M1115=""),"",L1115-M1115)</f>
        <v/>
      </c>
      <c r="P1115" s="89">
        <f>_xlfn.SINGLE(IF(F1115="","",_xlfn.XLOOKUP(F1115,purchase!F:F,purchase!O:O,"")))</f>
        <v/>
      </c>
      <c r="Q1115" s="83">
        <f>IF(OR(L1115="",M1115=""),"",M1115/L1115)</f>
        <v/>
      </c>
      <c r="R1115" s="91">
        <f>IF(OR(P1115="",Q1115=""),"",Q1115-P1115)</f>
        <v/>
      </c>
    </row>
    <row r="1116">
      <c r="A1116" s="25" t="n">
        <v>1112</v>
      </c>
      <c r="B1116" s="26">
        <f>IF(OR(C1116="",F1116=""),"",
"PRD-" &amp;
TEXT(DAY(C1116),"00") &amp;
CHOOSE(MONTH(C1116),"A","B","C","D","E","F","G","H","I","J","K","L") &amp;
TEXT(YEAR(C1116),"00") &amp;
"-" &amp;
RIGHT(F1116,4))</f>
        <v/>
      </c>
      <c r="C1116" s="27" t="n"/>
      <c r="D1116" s="26">
        <f>IF(F1116="","",_xlfn.XLOOKUP(F1116,purchase!F:F,purchase!B:B,""))</f>
        <v/>
      </c>
      <c r="E1116" s="26">
        <f>IF(F1116="","",_xlfn.XLOOKUP(F1116,purchase!F:F,purchase!C:C,""))</f>
        <v/>
      </c>
      <c r="F1116" s="4" t="n"/>
      <c r="G1116" s="10">
        <f>IF(H1116="NRFC","Natural Rubber Field Coagulam","")</f>
        <v/>
      </c>
      <c r="H1116" s="10">
        <f>IF(F1116="","",_xlfn.XLOOKUP(F1116,purchase!F:F,purchase!E:E,""))</f>
        <v/>
      </c>
      <c r="I1116" s="10">
        <f>IF(J1116="ISNR20","Natural Rubber-TSNR (ISNR-20)","")</f>
        <v/>
      </c>
      <c r="J1116" s="10">
        <f>IF(H1116="NRFC","ISNR20","")</f>
        <v/>
      </c>
      <c r="K1116" s="35">
        <f>_xlfn.SINGLE(IF(F1116="","",_xlfn.XLOOKUP(F1116,purchase!F:F,purchase!N:N,"")))</f>
        <v/>
      </c>
      <c r="L1116" s="4" t="n"/>
      <c r="M1116" s="86" t="n"/>
      <c r="N1116" s="35">
        <f>IF(F1116="","",
MAX(0,
_xlfn.XLOOKUP(F1116,purchase!F:F,purchase!N:N,"")
-
SUMIFS(L:L,F:F,F1116)))</f>
        <v/>
      </c>
      <c r="O1116" s="35">
        <f>IF(OR(L1116="",M1116=""),"",L1116-M1116)</f>
        <v/>
      </c>
      <c r="P1116" s="89">
        <f>_xlfn.SINGLE(IF(F1116="","",_xlfn.XLOOKUP(F1116,purchase!F:F,purchase!O:O,"")))</f>
        <v/>
      </c>
      <c r="Q1116" s="83">
        <f>IF(OR(L1116="",M1116=""),"",M1116/L1116)</f>
        <v/>
      </c>
      <c r="R1116" s="91">
        <f>IF(OR(P1116="",Q1116=""),"",Q1116-P1116)</f>
        <v/>
      </c>
    </row>
    <row r="1117">
      <c r="A1117" s="25" t="n">
        <v>1113</v>
      </c>
      <c r="B1117" s="26">
        <f>IF(OR(C1117="",F1117=""),"",
"PRD-" &amp;
TEXT(DAY(C1117),"00") &amp;
CHOOSE(MONTH(C1117),"A","B","C","D","E","F","G","H","I","J","K","L") &amp;
TEXT(YEAR(C1117),"00") &amp;
"-" &amp;
RIGHT(F1117,4))</f>
        <v/>
      </c>
      <c r="C1117" s="27" t="n"/>
      <c r="D1117" s="26">
        <f>IF(F1117="","",_xlfn.XLOOKUP(F1117,purchase!F:F,purchase!B:B,""))</f>
        <v/>
      </c>
      <c r="E1117" s="26">
        <f>IF(F1117="","",_xlfn.XLOOKUP(F1117,purchase!F:F,purchase!C:C,""))</f>
        <v/>
      </c>
      <c r="F1117" s="4" t="n"/>
      <c r="G1117" s="10">
        <f>IF(H1117="NRFC","Natural Rubber Field Coagulam","")</f>
        <v/>
      </c>
      <c r="H1117" s="10">
        <f>IF(F1117="","",_xlfn.XLOOKUP(F1117,purchase!F:F,purchase!E:E,""))</f>
        <v/>
      </c>
      <c r="I1117" s="10">
        <f>IF(J1117="ISNR20","Natural Rubber-TSNR (ISNR-20)","")</f>
        <v/>
      </c>
      <c r="J1117" s="10">
        <f>IF(H1117="NRFC","ISNR20","")</f>
        <v/>
      </c>
      <c r="K1117" s="35">
        <f>_xlfn.SINGLE(IF(F1117="","",_xlfn.XLOOKUP(F1117,purchase!F:F,purchase!N:N,"")))</f>
        <v/>
      </c>
      <c r="L1117" s="4" t="n"/>
      <c r="M1117" s="86" t="n"/>
      <c r="N1117" s="35">
        <f>IF(F1117="","",
MAX(0,
_xlfn.XLOOKUP(F1117,purchase!F:F,purchase!N:N,"")
-
SUMIFS(L:L,F:F,F1117)))</f>
        <v/>
      </c>
      <c r="O1117" s="35">
        <f>IF(OR(L1117="",M1117=""),"",L1117-M1117)</f>
        <v/>
      </c>
      <c r="P1117" s="89">
        <f>_xlfn.SINGLE(IF(F1117="","",_xlfn.XLOOKUP(F1117,purchase!F:F,purchase!O:O,"")))</f>
        <v/>
      </c>
      <c r="Q1117" s="83">
        <f>IF(OR(L1117="",M1117=""),"",M1117/L1117)</f>
        <v/>
      </c>
      <c r="R1117" s="91">
        <f>IF(OR(P1117="",Q1117=""),"",Q1117-P1117)</f>
        <v/>
      </c>
    </row>
    <row r="1118">
      <c r="A1118" s="25" t="n">
        <v>1114</v>
      </c>
      <c r="B1118" s="26">
        <f>IF(OR(C1118="",F1118=""),"",
"PRD-" &amp;
TEXT(DAY(C1118),"00") &amp;
CHOOSE(MONTH(C1118),"A","B","C","D","E","F","G","H","I","J","K","L") &amp;
TEXT(YEAR(C1118),"00") &amp;
"-" &amp;
RIGHT(F1118,4))</f>
        <v/>
      </c>
      <c r="C1118" s="27" t="n"/>
      <c r="D1118" s="26">
        <f>IF(F1118="","",_xlfn.XLOOKUP(F1118,purchase!F:F,purchase!B:B,""))</f>
        <v/>
      </c>
      <c r="E1118" s="26">
        <f>IF(F1118="","",_xlfn.XLOOKUP(F1118,purchase!F:F,purchase!C:C,""))</f>
        <v/>
      </c>
      <c r="F1118" s="4" t="n"/>
      <c r="G1118" s="10">
        <f>IF(H1118="NRFC","Natural Rubber Field Coagulam","")</f>
        <v/>
      </c>
      <c r="H1118" s="10">
        <f>IF(F1118="","",_xlfn.XLOOKUP(F1118,purchase!F:F,purchase!E:E,""))</f>
        <v/>
      </c>
      <c r="I1118" s="10">
        <f>IF(J1118="ISNR20","Natural Rubber-TSNR (ISNR-20)","")</f>
        <v/>
      </c>
      <c r="J1118" s="10">
        <f>IF(H1118="NRFC","ISNR20","")</f>
        <v/>
      </c>
      <c r="K1118" s="35">
        <f>_xlfn.SINGLE(IF(F1118="","",_xlfn.XLOOKUP(F1118,purchase!F:F,purchase!N:N,"")))</f>
        <v/>
      </c>
      <c r="L1118" s="4" t="n"/>
      <c r="M1118" s="86" t="n"/>
      <c r="N1118" s="35">
        <f>IF(F1118="","",
MAX(0,
_xlfn.XLOOKUP(F1118,purchase!F:F,purchase!N:N,"")
-
SUMIFS(L:L,F:F,F1118)))</f>
        <v/>
      </c>
      <c r="O1118" s="35">
        <f>IF(OR(L1118="",M1118=""),"",L1118-M1118)</f>
        <v/>
      </c>
      <c r="P1118" s="89">
        <f>_xlfn.SINGLE(IF(F1118="","",_xlfn.XLOOKUP(F1118,purchase!F:F,purchase!O:O,"")))</f>
        <v/>
      </c>
      <c r="Q1118" s="83">
        <f>IF(OR(L1118="",M1118=""),"",M1118/L1118)</f>
        <v/>
      </c>
      <c r="R1118" s="91">
        <f>IF(OR(P1118="",Q1118=""),"",Q1118-P1118)</f>
        <v/>
      </c>
    </row>
    <row r="1119">
      <c r="A1119" s="25" t="n">
        <v>1115</v>
      </c>
      <c r="B1119" s="26">
        <f>IF(OR(C1119="",F1119=""),"",
"PRD-" &amp;
TEXT(DAY(C1119),"00") &amp;
CHOOSE(MONTH(C1119),"A","B","C","D","E","F","G","H","I","J","K","L") &amp;
TEXT(YEAR(C1119),"00") &amp;
"-" &amp;
RIGHT(F1119,4))</f>
        <v/>
      </c>
      <c r="C1119" s="27" t="n"/>
      <c r="D1119" s="26">
        <f>IF(F1119="","",_xlfn.XLOOKUP(F1119,purchase!F:F,purchase!B:B,""))</f>
        <v/>
      </c>
      <c r="E1119" s="26">
        <f>IF(F1119="","",_xlfn.XLOOKUP(F1119,purchase!F:F,purchase!C:C,""))</f>
        <v/>
      </c>
      <c r="F1119" s="4" t="n"/>
      <c r="G1119" s="10">
        <f>IF(H1119="NRFC","Natural Rubber Field Coagulam","")</f>
        <v/>
      </c>
      <c r="H1119" s="10">
        <f>IF(F1119="","",_xlfn.XLOOKUP(F1119,purchase!F:F,purchase!E:E,""))</f>
        <v/>
      </c>
      <c r="I1119" s="10">
        <f>IF(J1119="ISNR20","Natural Rubber-TSNR (ISNR-20)","")</f>
        <v/>
      </c>
      <c r="J1119" s="10">
        <f>IF(H1119="NRFC","ISNR20","")</f>
        <v/>
      </c>
      <c r="K1119" s="35">
        <f>_xlfn.SINGLE(IF(F1119="","",_xlfn.XLOOKUP(F1119,purchase!F:F,purchase!N:N,"")))</f>
        <v/>
      </c>
      <c r="L1119" s="4" t="n"/>
      <c r="M1119" s="86" t="n"/>
      <c r="N1119" s="35">
        <f>IF(F1119="","",
MAX(0,
_xlfn.XLOOKUP(F1119,purchase!F:F,purchase!N:N,"")
-
SUMIFS(L:L,F:F,F1119)))</f>
        <v/>
      </c>
      <c r="O1119" s="35">
        <f>IF(OR(L1119="",M1119=""),"",L1119-M1119)</f>
        <v/>
      </c>
      <c r="P1119" s="89">
        <f>_xlfn.SINGLE(IF(F1119="","",_xlfn.XLOOKUP(F1119,purchase!F:F,purchase!O:O,"")))</f>
        <v/>
      </c>
      <c r="Q1119" s="83">
        <f>IF(OR(L1119="",M1119=""),"",M1119/L1119)</f>
        <v/>
      </c>
      <c r="R1119" s="91">
        <f>IF(OR(P1119="",Q1119=""),"",Q1119-P1119)</f>
        <v/>
      </c>
    </row>
    <row r="1120">
      <c r="A1120" s="25" t="n">
        <v>1116</v>
      </c>
      <c r="B1120" s="26">
        <f>IF(OR(C1120="",F1120=""),"",
"PRD-" &amp;
TEXT(DAY(C1120),"00") &amp;
CHOOSE(MONTH(C1120),"A","B","C","D","E","F","G","H","I","J","K","L") &amp;
TEXT(YEAR(C1120),"00") &amp;
"-" &amp;
RIGHT(F1120,4))</f>
        <v/>
      </c>
      <c r="C1120" s="27" t="n"/>
      <c r="D1120" s="26">
        <f>IF(F1120="","",_xlfn.XLOOKUP(F1120,purchase!F:F,purchase!B:B,""))</f>
        <v/>
      </c>
      <c r="E1120" s="26">
        <f>IF(F1120="","",_xlfn.XLOOKUP(F1120,purchase!F:F,purchase!C:C,""))</f>
        <v/>
      </c>
      <c r="F1120" s="4" t="n"/>
      <c r="G1120" s="10">
        <f>IF(H1120="NRFC","Natural Rubber Field Coagulam","")</f>
        <v/>
      </c>
      <c r="H1120" s="10">
        <f>IF(F1120="","",_xlfn.XLOOKUP(F1120,purchase!F:F,purchase!E:E,""))</f>
        <v/>
      </c>
      <c r="I1120" s="10">
        <f>IF(J1120="ISNR20","Natural Rubber-TSNR (ISNR-20)","")</f>
        <v/>
      </c>
      <c r="J1120" s="10">
        <f>IF(H1120="NRFC","ISNR20","")</f>
        <v/>
      </c>
      <c r="K1120" s="35">
        <f>_xlfn.SINGLE(IF(F1120="","",_xlfn.XLOOKUP(F1120,purchase!F:F,purchase!N:N,"")))</f>
        <v/>
      </c>
      <c r="L1120" s="4" t="n"/>
      <c r="M1120" s="86" t="n"/>
      <c r="N1120" s="35">
        <f>IF(F1120="","",
MAX(0,
_xlfn.XLOOKUP(F1120,purchase!F:F,purchase!N:N,"")
-
SUMIFS(L:L,F:F,F1120)))</f>
        <v/>
      </c>
      <c r="O1120" s="35">
        <f>IF(OR(L1120="",M1120=""),"",L1120-M1120)</f>
        <v/>
      </c>
      <c r="P1120" s="89">
        <f>_xlfn.SINGLE(IF(F1120="","",_xlfn.XLOOKUP(F1120,purchase!F:F,purchase!O:O,"")))</f>
        <v/>
      </c>
      <c r="Q1120" s="83">
        <f>IF(OR(L1120="",M1120=""),"",M1120/L1120)</f>
        <v/>
      </c>
      <c r="R1120" s="91">
        <f>IF(OR(P1120="",Q1120=""),"",Q1120-P1120)</f>
        <v/>
      </c>
    </row>
    <row r="1121">
      <c r="A1121" s="25" t="n">
        <v>1117</v>
      </c>
      <c r="B1121" s="26">
        <f>IF(OR(C1121="",F1121=""),"",
"PRD-" &amp;
TEXT(DAY(C1121),"00") &amp;
CHOOSE(MONTH(C1121),"A","B","C","D","E","F","G","H","I","J","K","L") &amp;
TEXT(YEAR(C1121),"00") &amp;
"-" &amp;
RIGHT(F1121,4))</f>
        <v/>
      </c>
      <c r="C1121" s="27" t="n"/>
      <c r="D1121" s="26">
        <f>IF(F1121="","",_xlfn.XLOOKUP(F1121,purchase!F:F,purchase!B:B,""))</f>
        <v/>
      </c>
      <c r="E1121" s="26">
        <f>IF(F1121="","",_xlfn.XLOOKUP(F1121,purchase!F:F,purchase!C:C,""))</f>
        <v/>
      </c>
      <c r="F1121" s="4" t="n"/>
      <c r="G1121" s="10">
        <f>IF(H1121="NRFC","Natural Rubber Field Coagulam","")</f>
        <v/>
      </c>
      <c r="H1121" s="10">
        <f>IF(F1121="","",_xlfn.XLOOKUP(F1121,purchase!F:F,purchase!E:E,""))</f>
        <v/>
      </c>
      <c r="I1121" s="10">
        <f>IF(J1121="ISNR20","Natural Rubber-TSNR (ISNR-20)","")</f>
        <v/>
      </c>
      <c r="J1121" s="10">
        <f>IF(H1121="NRFC","ISNR20","")</f>
        <v/>
      </c>
      <c r="K1121" s="35">
        <f>_xlfn.SINGLE(IF(F1121="","",_xlfn.XLOOKUP(F1121,purchase!F:F,purchase!N:N,"")))</f>
        <v/>
      </c>
      <c r="L1121" s="4" t="n"/>
      <c r="M1121" s="86" t="n"/>
      <c r="N1121" s="35">
        <f>IF(F1121="","",
MAX(0,
_xlfn.XLOOKUP(F1121,purchase!F:F,purchase!N:N,"")
-
SUMIFS(L:L,F:F,F1121)))</f>
        <v/>
      </c>
      <c r="O1121" s="35">
        <f>IF(OR(L1121="",M1121=""),"",L1121-M1121)</f>
        <v/>
      </c>
      <c r="P1121" s="89">
        <f>_xlfn.SINGLE(IF(F1121="","",_xlfn.XLOOKUP(F1121,purchase!F:F,purchase!O:O,"")))</f>
        <v/>
      </c>
      <c r="Q1121" s="83">
        <f>IF(OR(L1121="",M1121=""),"",M1121/L1121)</f>
        <v/>
      </c>
      <c r="R1121" s="91">
        <f>IF(OR(P1121="",Q1121=""),"",Q1121-P1121)</f>
        <v/>
      </c>
    </row>
    <row r="1122">
      <c r="A1122" s="25" t="n">
        <v>1118</v>
      </c>
      <c r="B1122" s="26">
        <f>IF(OR(C1122="",F1122=""),"",
"PRD-" &amp;
TEXT(DAY(C1122),"00") &amp;
CHOOSE(MONTH(C1122),"A","B","C","D","E","F","G","H","I","J","K","L") &amp;
TEXT(YEAR(C1122),"00") &amp;
"-" &amp;
RIGHT(F1122,4))</f>
        <v/>
      </c>
      <c r="C1122" s="27" t="n"/>
      <c r="D1122" s="26">
        <f>IF(F1122="","",_xlfn.XLOOKUP(F1122,purchase!F:F,purchase!B:B,""))</f>
        <v/>
      </c>
      <c r="E1122" s="26">
        <f>IF(F1122="","",_xlfn.XLOOKUP(F1122,purchase!F:F,purchase!C:C,""))</f>
        <v/>
      </c>
      <c r="F1122" s="4" t="n"/>
      <c r="G1122" s="10">
        <f>IF(H1122="NRFC","Natural Rubber Field Coagulam","")</f>
        <v/>
      </c>
      <c r="H1122" s="10">
        <f>IF(F1122="","",_xlfn.XLOOKUP(F1122,purchase!F:F,purchase!E:E,""))</f>
        <v/>
      </c>
      <c r="I1122" s="10">
        <f>IF(J1122="ISNR20","Natural Rubber-TSNR (ISNR-20)","")</f>
        <v/>
      </c>
      <c r="J1122" s="10">
        <f>IF(H1122="NRFC","ISNR20","")</f>
        <v/>
      </c>
      <c r="K1122" s="35">
        <f>_xlfn.SINGLE(IF(F1122="","",_xlfn.XLOOKUP(F1122,purchase!F:F,purchase!N:N,"")))</f>
        <v/>
      </c>
      <c r="L1122" s="4" t="n"/>
      <c r="M1122" s="86" t="n"/>
      <c r="N1122" s="35">
        <f>IF(F1122="","",
MAX(0,
_xlfn.XLOOKUP(F1122,purchase!F:F,purchase!N:N,"")
-
SUMIFS(L:L,F:F,F1122)))</f>
        <v/>
      </c>
      <c r="O1122" s="35">
        <f>IF(OR(L1122="",M1122=""),"",L1122-M1122)</f>
        <v/>
      </c>
      <c r="P1122" s="89">
        <f>_xlfn.SINGLE(IF(F1122="","",_xlfn.XLOOKUP(F1122,purchase!F:F,purchase!O:O,"")))</f>
        <v/>
      </c>
      <c r="Q1122" s="83">
        <f>IF(OR(L1122="",M1122=""),"",M1122/L1122)</f>
        <v/>
      </c>
      <c r="R1122" s="91">
        <f>IF(OR(P1122="",Q1122=""),"",Q1122-P1122)</f>
        <v/>
      </c>
    </row>
    <row r="1123">
      <c r="A1123" s="25" t="n">
        <v>1119</v>
      </c>
      <c r="B1123" s="26">
        <f>IF(OR(C1123="",F1123=""),"",
"PRD-" &amp;
TEXT(DAY(C1123),"00") &amp;
CHOOSE(MONTH(C1123),"A","B","C","D","E","F","G","H","I","J","K","L") &amp;
TEXT(YEAR(C1123),"00") &amp;
"-" &amp;
RIGHT(F1123,4))</f>
        <v/>
      </c>
      <c r="C1123" s="27" t="n"/>
      <c r="D1123" s="26">
        <f>IF(F1123="","",_xlfn.XLOOKUP(F1123,purchase!F:F,purchase!B:B,""))</f>
        <v/>
      </c>
      <c r="E1123" s="26">
        <f>IF(F1123="","",_xlfn.XLOOKUP(F1123,purchase!F:F,purchase!C:C,""))</f>
        <v/>
      </c>
      <c r="F1123" s="4" t="n"/>
      <c r="G1123" s="10">
        <f>IF(H1123="NRFC","Natural Rubber Field Coagulam","")</f>
        <v/>
      </c>
      <c r="H1123" s="10">
        <f>IF(F1123="","",_xlfn.XLOOKUP(F1123,purchase!F:F,purchase!E:E,""))</f>
        <v/>
      </c>
      <c r="I1123" s="10">
        <f>IF(J1123="ISNR20","Natural Rubber-TSNR (ISNR-20)","")</f>
        <v/>
      </c>
      <c r="J1123" s="10">
        <f>IF(H1123="NRFC","ISNR20","")</f>
        <v/>
      </c>
      <c r="K1123" s="35">
        <f>_xlfn.SINGLE(IF(F1123="","",_xlfn.XLOOKUP(F1123,purchase!F:F,purchase!N:N,"")))</f>
        <v/>
      </c>
      <c r="L1123" s="4" t="n"/>
      <c r="M1123" s="86" t="n"/>
      <c r="N1123" s="35">
        <f>IF(F1123="","",
MAX(0,
_xlfn.XLOOKUP(F1123,purchase!F:F,purchase!N:N,"")
-
SUMIFS(L:L,F:F,F1123)))</f>
        <v/>
      </c>
      <c r="O1123" s="35">
        <f>IF(OR(L1123="",M1123=""),"",L1123-M1123)</f>
        <v/>
      </c>
      <c r="P1123" s="89">
        <f>_xlfn.SINGLE(IF(F1123="","",_xlfn.XLOOKUP(F1123,purchase!F:F,purchase!O:O,"")))</f>
        <v/>
      </c>
      <c r="Q1123" s="83">
        <f>IF(OR(L1123="",M1123=""),"",M1123/L1123)</f>
        <v/>
      </c>
      <c r="R1123" s="91">
        <f>IF(OR(P1123="",Q1123=""),"",Q1123-P1123)</f>
        <v/>
      </c>
    </row>
    <row r="1124">
      <c r="A1124" s="25" t="n">
        <v>1120</v>
      </c>
      <c r="B1124" s="26">
        <f>IF(OR(C1124="",F1124=""),"",
"PRD-" &amp;
TEXT(DAY(C1124),"00") &amp;
CHOOSE(MONTH(C1124),"A","B","C","D","E","F","G","H","I","J","K","L") &amp;
TEXT(YEAR(C1124),"00") &amp;
"-" &amp;
RIGHT(F1124,4))</f>
        <v/>
      </c>
      <c r="C1124" s="27" t="n"/>
      <c r="D1124" s="26">
        <f>IF(F1124="","",_xlfn.XLOOKUP(F1124,purchase!F:F,purchase!B:B,""))</f>
        <v/>
      </c>
      <c r="E1124" s="26">
        <f>IF(F1124="","",_xlfn.XLOOKUP(F1124,purchase!F:F,purchase!C:C,""))</f>
        <v/>
      </c>
      <c r="F1124" s="4" t="n"/>
      <c r="G1124" s="10">
        <f>IF(H1124="NRFC","Natural Rubber Field Coagulam","")</f>
        <v/>
      </c>
      <c r="H1124" s="10">
        <f>IF(F1124="","",_xlfn.XLOOKUP(F1124,purchase!F:F,purchase!E:E,""))</f>
        <v/>
      </c>
      <c r="I1124" s="10">
        <f>IF(J1124="ISNR20","Natural Rubber-TSNR (ISNR-20)","")</f>
        <v/>
      </c>
      <c r="J1124" s="10">
        <f>IF(H1124="NRFC","ISNR20","")</f>
        <v/>
      </c>
      <c r="K1124" s="35">
        <f>_xlfn.SINGLE(IF(F1124="","",_xlfn.XLOOKUP(F1124,purchase!F:F,purchase!N:N,"")))</f>
        <v/>
      </c>
      <c r="L1124" s="4" t="n"/>
      <c r="M1124" s="86" t="n"/>
      <c r="N1124" s="35">
        <f>IF(F1124="","",
MAX(0,
_xlfn.XLOOKUP(F1124,purchase!F:F,purchase!N:N,"")
-
SUMIFS(L:L,F:F,F1124)))</f>
        <v/>
      </c>
      <c r="O1124" s="35">
        <f>IF(OR(L1124="",M1124=""),"",L1124-M1124)</f>
        <v/>
      </c>
      <c r="P1124" s="89">
        <f>_xlfn.SINGLE(IF(F1124="","",_xlfn.XLOOKUP(F1124,purchase!F:F,purchase!O:O,"")))</f>
        <v/>
      </c>
      <c r="Q1124" s="83">
        <f>IF(OR(L1124="",M1124=""),"",M1124/L1124)</f>
        <v/>
      </c>
      <c r="R1124" s="91">
        <f>IF(OR(P1124="",Q1124=""),"",Q1124-P1124)</f>
        <v/>
      </c>
    </row>
    <row r="1125">
      <c r="A1125" s="25" t="n">
        <v>1121</v>
      </c>
      <c r="B1125" s="26">
        <f>IF(OR(C1125="",F1125=""),"",
"PRD-" &amp;
TEXT(DAY(C1125),"00") &amp;
CHOOSE(MONTH(C1125),"A","B","C","D","E","F","G","H","I","J","K","L") &amp;
TEXT(YEAR(C1125),"00") &amp;
"-" &amp;
RIGHT(F1125,4))</f>
        <v/>
      </c>
      <c r="C1125" s="27" t="n"/>
      <c r="D1125" s="26">
        <f>IF(F1125="","",_xlfn.XLOOKUP(F1125,purchase!F:F,purchase!B:B,""))</f>
        <v/>
      </c>
      <c r="E1125" s="26">
        <f>IF(F1125="","",_xlfn.XLOOKUP(F1125,purchase!F:F,purchase!C:C,""))</f>
        <v/>
      </c>
      <c r="F1125" s="4" t="n"/>
      <c r="G1125" s="10">
        <f>IF(H1125="NRFC","Natural Rubber Field Coagulam","")</f>
        <v/>
      </c>
      <c r="H1125" s="10">
        <f>IF(F1125="","",_xlfn.XLOOKUP(F1125,purchase!F:F,purchase!E:E,""))</f>
        <v/>
      </c>
      <c r="I1125" s="10">
        <f>IF(J1125="ISNR20","Natural Rubber-TSNR (ISNR-20)","")</f>
        <v/>
      </c>
      <c r="J1125" s="10">
        <f>IF(H1125="NRFC","ISNR20","")</f>
        <v/>
      </c>
      <c r="K1125" s="35">
        <f>_xlfn.SINGLE(IF(F1125="","",_xlfn.XLOOKUP(F1125,purchase!F:F,purchase!N:N,"")))</f>
        <v/>
      </c>
      <c r="L1125" s="4" t="n"/>
      <c r="M1125" s="86" t="n"/>
      <c r="N1125" s="35">
        <f>IF(F1125="","",
MAX(0,
_xlfn.XLOOKUP(F1125,purchase!F:F,purchase!N:N,"")
-
SUMIFS(L:L,F:F,F1125)))</f>
        <v/>
      </c>
      <c r="O1125" s="35">
        <f>IF(OR(L1125="",M1125=""),"",L1125-M1125)</f>
        <v/>
      </c>
      <c r="P1125" s="89">
        <f>_xlfn.SINGLE(IF(F1125="","",_xlfn.XLOOKUP(F1125,purchase!F:F,purchase!O:O,"")))</f>
        <v/>
      </c>
      <c r="Q1125" s="83">
        <f>IF(OR(L1125="",M1125=""),"",M1125/L1125)</f>
        <v/>
      </c>
      <c r="R1125" s="91">
        <f>IF(OR(P1125="",Q1125=""),"",Q1125-P1125)</f>
        <v/>
      </c>
    </row>
    <row r="1126">
      <c r="A1126" s="25" t="n">
        <v>1122</v>
      </c>
      <c r="B1126" s="26">
        <f>IF(OR(C1126="",F1126=""),"",
"PRD-" &amp;
TEXT(DAY(C1126),"00") &amp;
CHOOSE(MONTH(C1126),"A","B","C","D","E","F","G","H","I","J","K","L") &amp;
TEXT(YEAR(C1126),"00") &amp;
"-" &amp;
RIGHT(F1126,4))</f>
        <v/>
      </c>
      <c r="C1126" s="27" t="n"/>
      <c r="D1126" s="26">
        <f>IF(F1126="","",_xlfn.XLOOKUP(F1126,purchase!F:F,purchase!B:B,""))</f>
        <v/>
      </c>
      <c r="E1126" s="26">
        <f>IF(F1126="","",_xlfn.XLOOKUP(F1126,purchase!F:F,purchase!C:C,""))</f>
        <v/>
      </c>
      <c r="F1126" s="4" t="n"/>
      <c r="G1126" s="10">
        <f>IF(H1126="NRFC","Natural Rubber Field Coagulam","")</f>
        <v/>
      </c>
      <c r="H1126" s="10">
        <f>IF(F1126="","",_xlfn.XLOOKUP(F1126,purchase!F:F,purchase!E:E,""))</f>
        <v/>
      </c>
      <c r="I1126" s="10">
        <f>IF(J1126="ISNR20","Natural Rubber-TSNR (ISNR-20)","")</f>
        <v/>
      </c>
      <c r="J1126" s="10">
        <f>IF(H1126="NRFC","ISNR20","")</f>
        <v/>
      </c>
      <c r="K1126" s="35">
        <f>_xlfn.SINGLE(IF(F1126="","",_xlfn.XLOOKUP(F1126,purchase!F:F,purchase!N:N,"")))</f>
        <v/>
      </c>
      <c r="L1126" s="4" t="n"/>
      <c r="M1126" s="86" t="n"/>
      <c r="N1126" s="35">
        <f>IF(F1126="","",
MAX(0,
_xlfn.XLOOKUP(F1126,purchase!F:F,purchase!N:N,"")
-
SUMIFS(L:L,F:F,F1126)))</f>
        <v/>
      </c>
      <c r="O1126" s="35">
        <f>IF(OR(L1126="",M1126=""),"",L1126-M1126)</f>
        <v/>
      </c>
      <c r="P1126" s="89">
        <f>_xlfn.SINGLE(IF(F1126="","",_xlfn.XLOOKUP(F1126,purchase!F:F,purchase!O:O,"")))</f>
        <v/>
      </c>
      <c r="Q1126" s="83">
        <f>IF(OR(L1126="",M1126=""),"",M1126/L1126)</f>
        <v/>
      </c>
      <c r="R1126" s="91">
        <f>IF(OR(P1126="",Q1126=""),"",Q1126-P1126)</f>
        <v/>
      </c>
    </row>
    <row r="1127">
      <c r="A1127" s="25" t="n">
        <v>1123</v>
      </c>
      <c r="B1127" s="26">
        <f>IF(OR(C1127="",F1127=""),"",
"PRD-" &amp;
TEXT(DAY(C1127),"00") &amp;
CHOOSE(MONTH(C1127),"A","B","C","D","E","F","G","H","I","J","K","L") &amp;
TEXT(YEAR(C1127),"00") &amp;
"-" &amp;
RIGHT(F1127,4))</f>
        <v/>
      </c>
      <c r="C1127" s="27" t="n"/>
      <c r="D1127" s="26">
        <f>IF(F1127="","",_xlfn.XLOOKUP(F1127,purchase!F:F,purchase!B:B,""))</f>
        <v/>
      </c>
      <c r="E1127" s="26">
        <f>IF(F1127="","",_xlfn.XLOOKUP(F1127,purchase!F:F,purchase!C:C,""))</f>
        <v/>
      </c>
      <c r="F1127" s="4" t="n"/>
      <c r="G1127" s="10">
        <f>IF(H1127="NRFC","Natural Rubber Field Coagulam","")</f>
        <v/>
      </c>
      <c r="H1127" s="10">
        <f>IF(F1127="","",_xlfn.XLOOKUP(F1127,purchase!F:F,purchase!E:E,""))</f>
        <v/>
      </c>
      <c r="I1127" s="10">
        <f>IF(J1127="ISNR20","Natural Rubber-TSNR (ISNR-20)","")</f>
        <v/>
      </c>
      <c r="J1127" s="10">
        <f>IF(H1127="NRFC","ISNR20","")</f>
        <v/>
      </c>
      <c r="K1127" s="35">
        <f>_xlfn.SINGLE(IF(F1127="","",_xlfn.XLOOKUP(F1127,purchase!F:F,purchase!N:N,"")))</f>
        <v/>
      </c>
      <c r="L1127" s="4" t="n"/>
      <c r="M1127" s="86" t="n"/>
      <c r="N1127" s="35">
        <f>IF(F1127="","",
MAX(0,
_xlfn.XLOOKUP(F1127,purchase!F:F,purchase!N:N,"")
-
SUMIFS(L:L,F:F,F1127)))</f>
        <v/>
      </c>
      <c r="O1127" s="35">
        <f>IF(OR(L1127="",M1127=""),"",L1127-M1127)</f>
        <v/>
      </c>
      <c r="P1127" s="89">
        <f>_xlfn.SINGLE(IF(F1127="","",_xlfn.XLOOKUP(F1127,purchase!F:F,purchase!O:O,"")))</f>
        <v/>
      </c>
      <c r="Q1127" s="83">
        <f>IF(OR(L1127="",M1127=""),"",M1127/L1127)</f>
        <v/>
      </c>
      <c r="R1127" s="91">
        <f>IF(OR(P1127="",Q1127=""),"",Q1127-P1127)</f>
        <v/>
      </c>
    </row>
    <row r="1128">
      <c r="A1128" s="25" t="n">
        <v>1124</v>
      </c>
      <c r="B1128" s="26">
        <f>IF(OR(C1128="",F1128=""),"",
"PRD-" &amp;
TEXT(DAY(C1128),"00") &amp;
CHOOSE(MONTH(C1128),"A","B","C","D","E","F","G","H","I","J","K","L") &amp;
TEXT(YEAR(C1128),"00") &amp;
"-" &amp;
RIGHT(F1128,4))</f>
        <v/>
      </c>
      <c r="C1128" s="27" t="n"/>
      <c r="D1128" s="26">
        <f>IF(F1128="","",_xlfn.XLOOKUP(F1128,purchase!F:F,purchase!B:B,""))</f>
        <v/>
      </c>
      <c r="E1128" s="26">
        <f>IF(F1128="","",_xlfn.XLOOKUP(F1128,purchase!F:F,purchase!C:C,""))</f>
        <v/>
      </c>
      <c r="F1128" s="4" t="n"/>
      <c r="G1128" s="10">
        <f>IF(H1128="NRFC","Natural Rubber Field Coagulam","")</f>
        <v/>
      </c>
      <c r="H1128" s="10">
        <f>IF(F1128="","",_xlfn.XLOOKUP(F1128,purchase!F:F,purchase!E:E,""))</f>
        <v/>
      </c>
      <c r="I1128" s="10">
        <f>IF(J1128="ISNR20","Natural Rubber-TSNR (ISNR-20)","")</f>
        <v/>
      </c>
      <c r="J1128" s="10">
        <f>IF(H1128="NRFC","ISNR20","")</f>
        <v/>
      </c>
      <c r="K1128" s="35">
        <f>_xlfn.SINGLE(IF(F1128="","",_xlfn.XLOOKUP(F1128,purchase!F:F,purchase!N:N,"")))</f>
        <v/>
      </c>
      <c r="L1128" s="4" t="n"/>
      <c r="M1128" s="86" t="n"/>
      <c r="N1128" s="35">
        <f>IF(F1128="","",
MAX(0,
_xlfn.XLOOKUP(F1128,purchase!F:F,purchase!N:N,"")
-
SUMIFS(L:L,F:F,F1128)))</f>
        <v/>
      </c>
      <c r="O1128" s="35">
        <f>IF(OR(L1128="",M1128=""),"",L1128-M1128)</f>
        <v/>
      </c>
      <c r="P1128" s="89">
        <f>_xlfn.SINGLE(IF(F1128="","",_xlfn.XLOOKUP(F1128,purchase!F:F,purchase!O:O,"")))</f>
        <v/>
      </c>
      <c r="Q1128" s="83">
        <f>IF(OR(L1128="",M1128=""),"",M1128/L1128)</f>
        <v/>
      </c>
      <c r="R1128" s="91">
        <f>IF(OR(P1128="",Q1128=""),"",Q1128-P1128)</f>
        <v/>
      </c>
    </row>
    <row r="1129">
      <c r="A1129" s="25" t="n">
        <v>1125</v>
      </c>
      <c r="B1129" s="26">
        <f>IF(OR(C1129="",F1129=""),"",
"PRD-" &amp;
TEXT(DAY(C1129),"00") &amp;
CHOOSE(MONTH(C1129),"A","B","C","D","E","F","G","H","I","J","K","L") &amp;
TEXT(YEAR(C1129),"00") &amp;
"-" &amp;
RIGHT(F1129,4))</f>
        <v/>
      </c>
      <c r="C1129" s="27" t="n"/>
      <c r="D1129" s="26">
        <f>IF(F1129="","",_xlfn.XLOOKUP(F1129,purchase!F:F,purchase!B:B,""))</f>
        <v/>
      </c>
      <c r="E1129" s="26">
        <f>IF(F1129="","",_xlfn.XLOOKUP(F1129,purchase!F:F,purchase!C:C,""))</f>
        <v/>
      </c>
      <c r="F1129" s="4" t="n"/>
      <c r="G1129" s="10">
        <f>IF(H1129="NRFC","Natural Rubber Field Coagulam","")</f>
        <v/>
      </c>
      <c r="H1129" s="10">
        <f>IF(F1129="","",_xlfn.XLOOKUP(F1129,purchase!F:F,purchase!E:E,""))</f>
        <v/>
      </c>
      <c r="I1129" s="10">
        <f>IF(J1129="ISNR20","Natural Rubber-TSNR (ISNR-20)","")</f>
        <v/>
      </c>
      <c r="J1129" s="10">
        <f>IF(H1129="NRFC","ISNR20","")</f>
        <v/>
      </c>
      <c r="K1129" s="35">
        <f>_xlfn.SINGLE(IF(F1129="","",_xlfn.XLOOKUP(F1129,purchase!F:F,purchase!N:N,"")))</f>
        <v/>
      </c>
      <c r="L1129" s="4" t="n"/>
      <c r="M1129" s="86" t="n"/>
      <c r="N1129" s="35">
        <f>IF(F1129="","",
MAX(0,
_xlfn.XLOOKUP(F1129,purchase!F:F,purchase!N:N,"")
-
SUMIFS(L:L,F:F,F1129)))</f>
        <v/>
      </c>
      <c r="O1129" s="35">
        <f>IF(OR(L1129="",M1129=""),"",L1129-M1129)</f>
        <v/>
      </c>
      <c r="P1129" s="89">
        <f>_xlfn.SINGLE(IF(F1129="","",_xlfn.XLOOKUP(F1129,purchase!F:F,purchase!O:O,"")))</f>
        <v/>
      </c>
      <c r="Q1129" s="83">
        <f>IF(OR(L1129="",M1129=""),"",M1129/L1129)</f>
        <v/>
      </c>
      <c r="R1129" s="91">
        <f>IF(OR(P1129="",Q1129=""),"",Q1129-P1129)</f>
        <v/>
      </c>
    </row>
    <row r="1130">
      <c r="A1130" s="25" t="n">
        <v>1126</v>
      </c>
      <c r="B1130" s="26">
        <f>IF(OR(C1130="",F1130=""),"",
"PRD-" &amp;
TEXT(DAY(C1130),"00") &amp;
CHOOSE(MONTH(C1130),"A","B","C","D","E","F","G","H","I","J","K","L") &amp;
TEXT(YEAR(C1130),"00") &amp;
"-" &amp;
RIGHT(F1130,4))</f>
        <v/>
      </c>
      <c r="C1130" s="27" t="n"/>
      <c r="D1130" s="26">
        <f>IF(F1130="","",_xlfn.XLOOKUP(F1130,purchase!F:F,purchase!B:B,""))</f>
        <v/>
      </c>
      <c r="E1130" s="26">
        <f>IF(F1130="","",_xlfn.XLOOKUP(F1130,purchase!F:F,purchase!C:C,""))</f>
        <v/>
      </c>
      <c r="F1130" s="4" t="n"/>
      <c r="G1130" s="10">
        <f>IF(H1130="NRFC","Natural Rubber Field Coagulam","")</f>
        <v/>
      </c>
      <c r="H1130" s="10">
        <f>IF(F1130="","",_xlfn.XLOOKUP(F1130,purchase!F:F,purchase!E:E,""))</f>
        <v/>
      </c>
      <c r="I1130" s="10">
        <f>IF(J1130="ISNR20","Natural Rubber-TSNR (ISNR-20)","")</f>
        <v/>
      </c>
      <c r="J1130" s="10">
        <f>IF(H1130="NRFC","ISNR20","")</f>
        <v/>
      </c>
      <c r="K1130" s="35">
        <f>_xlfn.SINGLE(IF(F1130="","",_xlfn.XLOOKUP(F1130,purchase!F:F,purchase!N:N,"")))</f>
        <v/>
      </c>
      <c r="L1130" s="4" t="n"/>
      <c r="M1130" s="86" t="n"/>
      <c r="N1130" s="35">
        <f>IF(F1130="","",
MAX(0,
_xlfn.XLOOKUP(F1130,purchase!F:F,purchase!N:N,"")
-
SUMIFS(L:L,F:F,F1130)))</f>
        <v/>
      </c>
      <c r="O1130" s="35">
        <f>IF(OR(L1130="",M1130=""),"",L1130-M1130)</f>
        <v/>
      </c>
      <c r="P1130" s="89">
        <f>_xlfn.SINGLE(IF(F1130="","",_xlfn.XLOOKUP(F1130,purchase!F:F,purchase!O:O,"")))</f>
        <v/>
      </c>
      <c r="Q1130" s="83">
        <f>IF(OR(L1130="",M1130=""),"",M1130/L1130)</f>
        <v/>
      </c>
      <c r="R1130" s="91">
        <f>IF(OR(P1130="",Q1130=""),"",Q1130-P1130)</f>
        <v/>
      </c>
    </row>
    <row r="1131">
      <c r="A1131" s="25" t="n">
        <v>1127</v>
      </c>
      <c r="B1131" s="26">
        <f>IF(OR(C1131="",F1131=""),"",
"PRD-" &amp;
TEXT(DAY(C1131),"00") &amp;
CHOOSE(MONTH(C1131),"A","B","C","D","E","F","G","H","I","J","K","L") &amp;
TEXT(YEAR(C1131),"00") &amp;
"-" &amp;
RIGHT(F1131,4))</f>
        <v/>
      </c>
      <c r="C1131" s="27" t="n"/>
      <c r="D1131" s="26">
        <f>IF(F1131="","",_xlfn.XLOOKUP(F1131,purchase!F:F,purchase!B:B,""))</f>
        <v/>
      </c>
      <c r="E1131" s="26">
        <f>IF(F1131="","",_xlfn.XLOOKUP(F1131,purchase!F:F,purchase!C:C,""))</f>
        <v/>
      </c>
      <c r="F1131" s="4" t="n"/>
      <c r="G1131" s="10">
        <f>IF(H1131="NRFC","Natural Rubber Field Coagulam","")</f>
        <v/>
      </c>
      <c r="H1131" s="10">
        <f>IF(F1131="","",_xlfn.XLOOKUP(F1131,purchase!F:F,purchase!E:E,""))</f>
        <v/>
      </c>
      <c r="I1131" s="10">
        <f>IF(J1131="ISNR20","Natural Rubber-TSNR (ISNR-20)","")</f>
        <v/>
      </c>
      <c r="J1131" s="10">
        <f>IF(H1131="NRFC","ISNR20","")</f>
        <v/>
      </c>
      <c r="K1131" s="35">
        <f>_xlfn.SINGLE(IF(F1131="","",_xlfn.XLOOKUP(F1131,purchase!F:F,purchase!N:N,"")))</f>
        <v/>
      </c>
      <c r="L1131" s="4" t="n"/>
      <c r="M1131" s="86" t="n"/>
      <c r="N1131" s="35">
        <f>IF(F1131="","",
MAX(0,
_xlfn.XLOOKUP(F1131,purchase!F:F,purchase!N:N,"")
-
SUMIFS(L:L,F:F,F1131)))</f>
        <v/>
      </c>
      <c r="O1131" s="35">
        <f>IF(OR(L1131="",M1131=""),"",L1131-M1131)</f>
        <v/>
      </c>
      <c r="P1131" s="89">
        <f>_xlfn.SINGLE(IF(F1131="","",_xlfn.XLOOKUP(F1131,purchase!F:F,purchase!O:O,"")))</f>
        <v/>
      </c>
      <c r="Q1131" s="83">
        <f>IF(OR(L1131="",M1131=""),"",M1131/L1131)</f>
        <v/>
      </c>
      <c r="R1131" s="91">
        <f>IF(OR(P1131="",Q1131=""),"",Q1131-P1131)</f>
        <v/>
      </c>
    </row>
    <row r="1132">
      <c r="A1132" s="25" t="n">
        <v>1128</v>
      </c>
      <c r="B1132" s="26">
        <f>IF(OR(C1132="",F1132=""),"",
"PRD-" &amp;
TEXT(DAY(C1132),"00") &amp;
CHOOSE(MONTH(C1132),"A","B","C","D","E","F","G","H","I","J","K","L") &amp;
TEXT(YEAR(C1132),"00") &amp;
"-" &amp;
RIGHT(F1132,4))</f>
        <v/>
      </c>
      <c r="C1132" s="27" t="n"/>
      <c r="D1132" s="26">
        <f>IF(F1132="","",_xlfn.XLOOKUP(F1132,purchase!F:F,purchase!B:B,""))</f>
        <v/>
      </c>
      <c r="E1132" s="26">
        <f>IF(F1132="","",_xlfn.XLOOKUP(F1132,purchase!F:F,purchase!C:C,""))</f>
        <v/>
      </c>
      <c r="F1132" s="4" t="n"/>
      <c r="G1132" s="10">
        <f>IF(H1132="NRFC","Natural Rubber Field Coagulam","")</f>
        <v/>
      </c>
      <c r="H1132" s="10">
        <f>IF(F1132="","",_xlfn.XLOOKUP(F1132,purchase!F:F,purchase!E:E,""))</f>
        <v/>
      </c>
      <c r="I1132" s="10">
        <f>IF(J1132="ISNR20","Natural Rubber-TSNR (ISNR-20)","")</f>
        <v/>
      </c>
      <c r="J1132" s="10">
        <f>IF(H1132="NRFC","ISNR20","")</f>
        <v/>
      </c>
      <c r="K1132" s="35">
        <f>_xlfn.SINGLE(IF(F1132="","",_xlfn.XLOOKUP(F1132,purchase!F:F,purchase!N:N,"")))</f>
        <v/>
      </c>
      <c r="L1132" s="4" t="n"/>
      <c r="M1132" s="86" t="n"/>
      <c r="N1132" s="35">
        <f>IF(F1132="","",
MAX(0,
_xlfn.XLOOKUP(F1132,purchase!F:F,purchase!N:N,"")
-
SUMIFS(L:L,F:F,F1132)))</f>
        <v/>
      </c>
      <c r="O1132" s="35">
        <f>IF(OR(L1132="",M1132=""),"",L1132-M1132)</f>
        <v/>
      </c>
      <c r="P1132" s="89">
        <f>_xlfn.SINGLE(IF(F1132="","",_xlfn.XLOOKUP(F1132,purchase!F:F,purchase!O:O,"")))</f>
        <v/>
      </c>
      <c r="Q1132" s="83">
        <f>IF(OR(L1132="",M1132=""),"",M1132/L1132)</f>
        <v/>
      </c>
      <c r="R1132" s="91">
        <f>IF(OR(P1132="",Q1132=""),"",Q1132-P1132)</f>
        <v/>
      </c>
    </row>
    <row r="1133">
      <c r="A1133" s="25" t="n">
        <v>1129</v>
      </c>
      <c r="B1133" s="26">
        <f>IF(OR(C1133="",F1133=""),"",
"PRD-" &amp;
TEXT(DAY(C1133),"00") &amp;
CHOOSE(MONTH(C1133),"A","B","C","D","E","F","G","H","I","J","K","L") &amp;
TEXT(YEAR(C1133),"00") &amp;
"-" &amp;
RIGHT(F1133,4))</f>
        <v/>
      </c>
      <c r="C1133" s="27" t="n"/>
      <c r="D1133" s="26">
        <f>IF(F1133="","",_xlfn.XLOOKUP(F1133,purchase!F:F,purchase!B:B,""))</f>
        <v/>
      </c>
      <c r="E1133" s="26">
        <f>IF(F1133="","",_xlfn.XLOOKUP(F1133,purchase!F:F,purchase!C:C,""))</f>
        <v/>
      </c>
      <c r="F1133" s="4" t="n"/>
      <c r="G1133" s="10">
        <f>IF(H1133="NRFC","Natural Rubber Field Coagulam","")</f>
        <v/>
      </c>
      <c r="H1133" s="10">
        <f>IF(F1133="","",_xlfn.XLOOKUP(F1133,purchase!F:F,purchase!E:E,""))</f>
        <v/>
      </c>
      <c r="I1133" s="10">
        <f>IF(J1133="ISNR20","Natural Rubber-TSNR (ISNR-20)","")</f>
        <v/>
      </c>
      <c r="J1133" s="10">
        <f>IF(H1133="NRFC","ISNR20","")</f>
        <v/>
      </c>
      <c r="K1133" s="35">
        <f>_xlfn.SINGLE(IF(F1133="","",_xlfn.XLOOKUP(F1133,purchase!F:F,purchase!N:N,"")))</f>
        <v/>
      </c>
      <c r="L1133" s="4" t="n"/>
      <c r="M1133" s="86" t="n"/>
      <c r="N1133" s="35">
        <f>IF(F1133="","",
MAX(0,
_xlfn.XLOOKUP(F1133,purchase!F:F,purchase!N:N,"")
-
SUMIFS(L:L,F:F,F1133)))</f>
        <v/>
      </c>
      <c r="O1133" s="35">
        <f>IF(OR(L1133="",M1133=""),"",L1133-M1133)</f>
        <v/>
      </c>
      <c r="P1133" s="89">
        <f>_xlfn.SINGLE(IF(F1133="","",_xlfn.XLOOKUP(F1133,purchase!F:F,purchase!O:O,"")))</f>
        <v/>
      </c>
      <c r="Q1133" s="83">
        <f>IF(OR(L1133="",M1133=""),"",M1133/L1133)</f>
        <v/>
      </c>
      <c r="R1133" s="91">
        <f>IF(OR(P1133="",Q1133=""),"",Q1133-P1133)</f>
        <v/>
      </c>
    </row>
    <row r="1134">
      <c r="A1134" s="25" t="n">
        <v>1130</v>
      </c>
      <c r="B1134" s="26">
        <f>IF(OR(C1134="",F1134=""),"",
"PRD-" &amp;
TEXT(DAY(C1134),"00") &amp;
CHOOSE(MONTH(C1134),"A","B","C","D","E","F","G","H","I","J","K","L") &amp;
TEXT(YEAR(C1134),"00") &amp;
"-" &amp;
RIGHT(F1134,4))</f>
        <v/>
      </c>
      <c r="C1134" s="27" t="n"/>
      <c r="D1134" s="26">
        <f>IF(F1134="","",_xlfn.XLOOKUP(F1134,purchase!F:F,purchase!B:B,""))</f>
        <v/>
      </c>
      <c r="E1134" s="26">
        <f>IF(F1134="","",_xlfn.XLOOKUP(F1134,purchase!F:F,purchase!C:C,""))</f>
        <v/>
      </c>
      <c r="F1134" s="4" t="n"/>
      <c r="G1134" s="10">
        <f>IF(H1134="NRFC","Natural Rubber Field Coagulam","")</f>
        <v/>
      </c>
      <c r="H1134" s="10">
        <f>IF(F1134="","",_xlfn.XLOOKUP(F1134,purchase!F:F,purchase!E:E,""))</f>
        <v/>
      </c>
      <c r="I1134" s="10">
        <f>IF(J1134="ISNR20","Natural Rubber-TSNR (ISNR-20)","")</f>
        <v/>
      </c>
      <c r="J1134" s="10">
        <f>IF(H1134="NRFC","ISNR20","")</f>
        <v/>
      </c>
      <c r="K1134" s="35">
        <f>_xlfn.SINGLE(IF(F1134="","",_xlfn.XLOOKUP(F1134,purchase!F:F,purchase!N:N,"")))</f>
        <v/>
      </c>
      <c r="L1134" s="4" t="n"/>
      <c r="M1134" s="86" t="n"/>
      <c r="N1134" s="35">
        <f>IF(F1134="","",
MAX(0,
_xlfn.XLOOKUP(F1134,purchase!F:F,purchase!N:N,"")
-
SUMIFS(L:L,F:F,F1134)))</f>
        <v/>
      </c>
      <c r="O1134" s="35">
        <f>IF(OR(L1134="",M1134=""),"",L1134-M1134)</f>
        <v/>
      </c>
      <c r="P1134" s="89">
        <f>_xlfn.SINGLE(IF(F1134="","",_xlfn.XLOOKUP(F1134,purchase!F:F,purchase!O:O,"")))</f>
        <v/>
      </c>
      <c r="Q1134" s="83">
        <f>IF(OR(L1134="",M1134=""),"",M1134/L1134)</f>
        <v/>
      </c>
      <c r="R1134" s="91">
        <f>IF(OR(P1134="",Q1134=""),"",Q1134-P1134)</f>
        <v/>
      </c>
    </row>
    <row r="1135">
      <c r="A1135" s="25" t="n">
        <v>1131</v>
      </c>
      <c r="B1135" s="26">
        <f>IF(OR(C1135="",F1135=""),"",
"PRD-" &amp;
TEXT(DAY(C1135),"00") &amp;
CHOOSE(MONTH(C1135),"A","B","C","D","E","F","G","H","I","J","K","L") &amp;
TEXT(YEAR(C1135),"00") &amp;
"-" &amp;
RIGHT(F1135,4))</f>
        <v/>
      </c>
      <c r="C1135" s="27" t="n"/>
      <c r="D1135" s="26">
        <f>IF(F1135="","",_xlfn.XLOOKUP(F1135,purchase!F:F,purchase!B:B,""))</f>
        <v/>
      </c>
      <c r="E1135" s="26">
        <f>IF(F1135="","",_xlfn.XLOOKUP(F1135,purchase!F:F,purchase!C:C,""))</f>
        <v/>
      </c>
      <c r="F1135" s="4" t="n"/>
      <c r="G1135" s="10">
        <f>IF(H1135="NRFC","Natural Rubber Field Coagulam","")</f>
        <v/>
      </c>
      <c r="H1135" s="10">
        <f>IF(F1135="","",_xlfn.XLOOKUP(F1135,purchase!F:F,purchase!E:E,""))</f>
        <v/>
      </c>
      <c r="I1135" s="10">
        <f>IF(J1135="ISNR20","Natural Rubber-TSNR (ISNR-20)","")</f>
        <v/>
      </c>
      <c r="J1135" s="10">
        <f>IF(H1135="NRFC","ISNR20","")</f>
        <v/>
      </c>
      <c r="K1135" s="35">
        <f>_xlfn.SINGLE(IF(F1135="","",_xlfn.XLOOKUP(F1135,purchase!F:F,purchase!N:N,"")))</f>
        <v/>
      </c>
      <c r="L1135" s="4" t="n"/>
      <c r="M1135" s="86" t="n"/>
      <c r="N1135" s="35">
        <f>IF(F1135="","",
MAX(0,
_xlfn.XLOOKUP(F1135,purchase!F:F,purchase!N:N,"")
-
SUMIFS(L:L,F:F,F1135)))</f>
        <v/>
      </c>
      <c r="O1135" s="35">
        <f>IF(OR(L1135="",M1135=""),"",L1135-M1135)</f>
        <v/>
      </c>
      <c r="P1135" s="89">
        <f>_xlfn.SINGLE(IF(F1135="","",_xlfn.XLOOKUP(F1135,purchase!F:F,purchase!O:O,"")))</f>
        <v/>
      </c>
      <c r="Q1135" s="83">
        <f>IF(OR(L1135="",M1135=""),"",M1135/L1135)</f>
        <v/>
      </c>
      <c r="R1135" s="91">
        <f>IF(OR(P1135="",Q1135=""),"",Q1135-P1135)</f>
        <v/>
      </c>
    </row>
    <row r="1136">
      <c r="A1136" s="25" t="n">
        <v>1132</v>
      </c>
      <c r="B1136" s="26">
        <f>IF(OR(C1136="",F1136=""),"",
"PRD-" &amp;
TEXT(DAY(C1136),"00") &amp;
CHOOSE(MONTH(C1136),"A","B","C","D","E","F","G","H","I","J","K","L") &amp;
TEXT(YEAR(C1136),"00") &amp;
"-" &amp;
RIGHT(F1136,4))</f>
        <v/>
      </c>
      <c r="C1136" s="27" t="n"/>
      <c r="D1136" s="26">
        <f>IF(F1136="","",_xlfn.XLOOKUP(F1136,purchase!F:F,purchase!B:B,""))</f>
        <v/>
      </c>
      <c r="E1136" s="26">
        <f>IF(F1136="","",_xlfn.XLOOKUP(F1136,purchase!F:F,purchase!C:C,""))</f>
        <v/>
      </c>
      <c r="F1136" s="4" t="n"/>
      <c r="G1136" s="10">
        <f>IF(H1136="NRFC","Natural Rubber Field Coagulam","")</f>
        <v/>
      </c>
      <c r="H1136" s="10">
        <f>IF(F1136="","",_xlfn.XLOOKUP(F1136,purchase!F:F,purchase!E:E,""))</f>
        <v/>
      </c>
      <c r="I1136" s="10">
        <f>IF(J1136="ISNR20","Natural Rubber-TSNR (ISNR-20)","")</f>
        <v/>
      </c>
      <c r="J1136" s="10">
        <f>IF(H1136="NRFC","ISNR20","")</f>
        <v/>
      </c>
      <c r="K1136" s="35">
        <f>_xlfn.SINGLE(IF(F1136="","",_xlfn.XLOOKUP(F1136,purchase!F:F,purchase!N:N,"")))</f>
        <v/>
      </c>
      <c r="L1136" s="4" t="n"/>
      <c r="M1136" s="86" t="n"/>
      <c r="N1136" s="35">
        <f>IF(F1136="","",
MAX(0,
_xlfn.XLOOKUP(F1136,purchase!F:F,purchase!N:N,"")
-
SUMIFS(L:L,F:F,F1136)))</f>
        <v/>
      </c>
      <c r="O1136" s="35">
        <f>IF(OR(L1136="",M1136=""),"",L1136-M1136)</f>
        <v/>
      </c>
      <c r="P1136" s="89">
        <f>_xlfn.SINGLE(IF(F1136="","",_xlfn.XLOOKUP(F1136,purchase!F:F,purchase!O:O,"")))</f>
        <v/>
      </c>
      <c r="Q1136" s="83">
        <f>IF(OR(L1136="",M1136=""),"",M1136/L1136)</f>
        <v/>
      </c>
      <c r="R1136" s="91">
        <f>IF(OR(P1136="",Q1136=""),"",Q1136-P1136)</f>
        <v/>
      </c>
    </row>
    <row r="1137">
      <c r="A1137" s="25" t="n">
        <v>1133</v>
      </c>
      <c r="B1137" s="26">
        <f>IF(OR(C1137="",F1137=""),"",
"PRD-" &amp;
TEXT(DAY(C1137),"00") &amp;
CHOOSE(MONTH(C1137),"A","B","C","D","E","F","G","H","I","J","K","L") &amp;
TEXT(YEAR(C1137),"00") &amp;
"-" &amp;
RIGHT(F1137,4))</f>
        <v/>
      </c>
      <c r="C1137" s="27" t="n"/>
      <c r="D1137" s="26">
        <f>IF(F1137="","",_xlfn.XLOOKUP(F1137,purchase!F:F,purchase!B:B,""))</f>
        <v/>
      </c>
      <c r="E1137" s="26">
        <f>IF(F1137="","",_xlfn.XLOOKUP(F1137,purchase!F:F,purchase!C:C,""))</f>
        <v/>
      </c>
      <c r="F1137" s="4" t="n"/>
      <c r="G1137" s="10">
        <f>IF(H1137="NRFC","Natural Rubber Field Coagulam","")</f>
        <v/>
      </c>
      <c r="H1137" s="10">
        <f>IF(F1137="","",_xlfn.XLOOKUP(F1137,purchase!F:F,purchase!E:E,""))</f>
        <v/>
      </c>
      <c r="I1137" s="10">
        <f>IF(J1137="ISNR20","Natural Rubber-TSNR (ISNR-20)","")</f>
        <v/>
      </c>
      <c r="J1137" s="10">
        <f>IF(H1137="NRFC","ISNR20","")</f>
        <v/>
      </c>
      <c r="K1137" s="35">
        <f>_xlfn.SINGLE(IF(F1137="","",_xlfn.XLOOKUP(F1137,purchase!F:F,purchase!N:N,"")))</f>
        <v/>
      </c>
      <c r="L1137" s="4" t="n"/>
      <c r="M1137" s="86" t="n"/>
      <c r="N1137" s="35">
        <f>IF(F1137="","",
MAX(0,
_xlfn.XLOOKUP(F1137,purchase!F:F,purchase!N:N,"")
-
SUMIFS(L:L,F:F,F1137)))</f>
        <v/>
      </c>
      <c r="O1137" s="35">
        <f>IF(OR(L1137="",M1137=""),"",L1137-M1137)</f>
        <v/>
      </c>
      <c r="P1137" s="89">
        <f>_xlfn.SINGLE(IF(F1137="","",_xlfn.XLOOKUP(F1137,purchase!F:F,purchase!O:O,"")))</f>
        <v/>
      </c>
      <c r="Q1137" s="83">
        <f>IF(OR(L1137="",M1137=""),"",M1137/L1137)</f>
        <v/>
      </c>
      <c r="R1137" s="91">
        <f>IF(OR(P1137="",Q1137=""),"",Q1137-P1137)</f>
        <v/>
      </c>
    </row>
    <row r="1138">
      <c r="A1138" s="25" t="n">
        <v>1134</v>
      </c>
      <c r="B1138" s="26">
        <f>IF(OR(C1138="",F1138=""),"",
"PRD-" &amp;
TEXT(DAY(C1138),"00") &amp;
CHOOSE(MONTH(C1138),"A","B","C","D","E","F","G","H","I","J","K","L") &amp;
TEXT(YEAR(C1138),"00") &amp;
"-" &amp;
RIGHT(F1138,4))</f>
        <v/>
      </c>
      <c r="C1138" s="27" t="n"/>
      <c r="D1138" s="26">
        <f>IF(F1138="","",_xlfn.XLOOKUP(F1138,purchase!F:F,purchase!B:B,""))</f>
        <v/>
      </c>
      <c r="E1138" s="26">
        <f>IF(F1138="","",_xlfn.XLOOKUP(F1138,purchase!F:F,purchase!C:C,""))</f>
        <v/>
      </c>
      <c r="F1138" s="4" t="n"/>
      <c r="G1138" s="10">
        <f>IF(H1138="NRFC","Natural Rubber Field Coagulam","")</f>
        <v/>
      </c>
      <c r="H1138" s="10">
        <f>IF(F1138="","",_xlfn.XLOOKUP(F1138,purchase!F:F,purchase!E:E,""))</f>
        <v/>
      </c>
      <c r="I1138" s="10">
        <f>IF(J1138="ISNR20","Natural Rubber-TSNR (ISNR-20)","")</f>
        <v/>
      </c>
      <c r="J1138" s="10">
        <f>IF(H1138="NRFC","ISNR20","")</f>
        <v/>
      </c>
      <c r="K1138" s="35">
        <f>_xlfn.SINGLE(IF(F1138="","",_xlfn.XLOOKUP(F1138,purchase!F:F,purchase!N:N,"")))</f>
        <v/>
      </c>
      <c r="L1138" s="4" t="n"/>
      <c r="M1138" s="86" t="n"/>
      <c r="N1138" s="35">
        <f>IF(F1138="","",
MAX(0,
_xlfn.XLOOKUP(F1138,purchase!F:F,purchase!N:N,"")
-
SUMIFS(L:L,F:F,F1138)))</f>
        <v/>
      </c>
      <c r="O1138" s="35">
        <f>IF(OR(L1138="",M1138=""),"",L1138-M1138)</f>
        <v/>
      </c>
      <c r="P1138" s="89">
        <f>_xlfn.SINGLE(IF(F1138="","",_xlfn.XLOOKUP(F1138,purchase!F:F,purchase!O:O,"")))</f>
        <v/>
      </c>
      <c r="Q1138" s="83">
        <f>IF(OR(L1138="",M1138=""),"",M1138/L1138)</f>
        <v/>
      </c>
      <c r="R1138" s="91">
        <f>IF(OR(P1138="",Q1138=""),"",Q1138-P1138)</f>
        <v/>
      </c>
    </row>
    <row r="1139">
      <c r="A1139" s="25" t="n">
        <v>1135</v>
      </c>
      <c r="B1139" s="26">
        <f>IF(OR(C1139="",F1139=""),"",
"PRD-" &amp;
TEXT(DAY(C1139),"00") &amp;
CHOOSE(MONTH(C1139),"A","B","C","D","E","F","G","H","I","J","K","L") &amp;
TEXT(YEAR(C1139),"00") &amp;
"-" &amp;
RIGHT(F1139,4))</f>
        <v/>
      </c>
      <c r="C1139" s="27" t="n"/>
      <c r="D1139" s="26">
        <f>IF(F1139="","",_xlfn.XLOOKUP(F1139,purchase!F:F,purchase!B:B,""))</f>
        <v/>
      </c>
      <c r="E1139" s="26">
        <f>IF(F1139="","",_xlfn.XLOOKUP(F1139,purchase!F:F,purchase!C:C,""))</f>
        <v/>
      </c>
      <c r="F1139" s="4" t="n"/>
      <c r="G1139" s="10">
        <f>IF(H1139="NRFC","Natural Rubber Field Coagulam","")</f>
        <v/>
      </c>
      <c r="H1139" s="10">
        <f>IF(F1139="","",_xlfn.XLOOKUP(F1139,purchase!F:F,purchase!E:E,""))</f>
        <v/>
      </c>
      <c r="I1139" s="10">
        <f>IF(J1139="ISNR20","Natural Rubber-TSNR (ISNR-20)","")</f>
        <v/>
      </c>
      <c r="J1139" s="10">
        <f>IF(H1139="NRFC","ISNR20","")</f>
        <v/>
      </c>
      <c r="K1139" s="35">
        <f>_xlfn.SINGLE(IF(F1139="","",_xlfn.XLOOKUP(F1139,purchase!F:F,purchase!N:N,"")))</f>
        <v/>
      </c>
      <c r="L1139" s="4" t="n"/>
      <c r="M1139" s="86" t="n"/>
      <c r="N1139" s="35">
        <f>IF(F1139="","",
MAX(0,
_xlfn.XLOOKUP(F1139,purchase!F:F,purchase!N:N,"")
-
SUMIFS(L:L,F:F,F1139)))</f>
        <v/>
      </c>
      <c r="O1139" s="35">
        <f>IF(OR(L1139="",M1139=""),"",L1139-M1139)</f>
        <v/>
      </c>
      <c r="P1139" s="89">
        <f>_xlfn.SINGLE(IF(F1139="","",_xlfn.XLOOKUP(F1139,purchase!F:F,purchase!O:O,"")))</f>
        <v/>
      </c>
      <c r="Q1139" s="83">
        <f>IF(OR(L1139="",M1139=""),"",M1139/L1139)</f>
        <v/>
      </c>
      <c r="R1139" s="91">
        <f>IF(OR(P1139="",Q1139=""),"",Q1139-P1139)</f>
        <v/>
      </c>
    </row>
    <row r="1140">
      <c r="A1140" s="25" t="n">
        <v>1136</v>
      </c>
      <c r="B1140" s="26">
        <f>IF(OR(C1140="",F1140=""),"",
"PRD-" &amp;
TEXT(DAY(C1140),"00") &amp;
CHOOSE(MONTH(C1140),"A","B","C","D","E","F","G","H","I","J","K","L") &amp;
TEXT(YEAR(C1140),"00") &amp;
"-" &amp;
RIGHT(F1140,4))</f>
        <v/>
      </c>
      <c r="C1140" s="27" t="n"/>
      <c r="D1140" s="26">
        <f>IF(F1140="","",_xlfn.XLOOKUP(F1140,purchase!F:F,purchase!B:B,""))</f>
        <v/>
      </c>
      <c r="E1140" s="26">
        <f>IF(F1140="","",_xlfn.XLOOKUP(F1140,purchase!F:F,purchase!C:C,""))</f>
        <v/>
      </c>
      <c r="F1140" s="4" t="n"/>
      <c r="G1140" s="10">
        <f>IF(H1140="NRFC","Natural Rubber Field Coagulam","")</f>
        <v/>
      </c>
      <c r="H1140" s="10">
        <f>IF(F1140="","",_xlfn.XLOOKUP(F1140,purchase!F:F,purchase!E:E,""))</f>
        <v/>
      </c>
      <c r="I1140" s="10">
        <f>IF(J1140="ISNR20","Natural Rubber-TSNR (ISNR-20)","")</f>
        <v/>
      </c>
      <c r="J1140" s="10">
        <f>IF(H1140="NRFC","ISNR20","")</f>
        <v/>
      </c>
      <c r="K1140" s="35">
        <f>_xlfn.SINGLE(IF(F1140="","",_xlfn.XLOOKUP(F1140,purchase!F:F,purchase!N:N,"")))</f>
        <v/>
      </c>
      <c r="L1140" s="4" t="n"/>
      <c r="M1140" s="86" t="n"/>
      <c r="N1140" s="35">
        <f>IF(F1140="","",
MAX(0,
_xlfn.XLOOKUP(F1140,purchase!F:F,purchase!N:N,"")
-
SUMIFS(L:L,F:F,F1140)))</f>
        <v/>
      </c>
      <c r="O1140" s="35">
        <f>IF(OR(L1140="",M1140=""),"",L1140-M1140)</f>
        <v/>
      </c>
      <c r="P1140" s="89">
        <f>_xlfn.SINGLE(IF(F1140="","",_xlfn.XLOOKUP(F1140,purchase!F:F,purchase!O:O,"")))</f>
        <v/>
      </c>
      <c r="Q1140" s="83">
        <f>IF(OR(L1140="",M1140=""),"",M1140/L1140)</f>
        <v/>
      </c>
      <c r="R1140" s="91">
        <f>IF(OR(P1140="",Q1140=""),"",Q1140-P1140)</f>
        <v/>
      </c>
    </row>
    <row r="1141">
      <c r="A1141" s="25" t="n">
        <v>1137</v>
      </c>
      <c r="B1141" s="26">
        <f>IF(OR(C1141="",F1141=""),"",
"PRD-" &amp;
TEXT(DAY(C1141),"00") &amp;
CHOOSE(MONTH(C1141),"A","B","C","D","E","F","G","H","I","J","K","L") &amp;
TEXT(YEAR(C1141),"00") &amp;
"-" &amp;
RIGHT(F1141,4))</f>
        <v/>
      </c>
      <c r="C1141" s="27" t="n"/>
      <c r="D1141" s="26">
        <f>IF(F1141="","",_xlfn.XLOOKUP(F1141,purchase!F:F,purchase!B:B,""))</f>
        <v/>
      </c>
      <c r="E1141" s="26">
        <f>IF(F1141="","",_xlfn.XLOOKUP(F1141,purchase!F:F,purchase!C:C,""))</f>
        <v/>
      </c>
      <c r="F1141" s="4" t="n"/>
      <c r="G1141" s="10">
        <f>IF(H1141="NRFC","Natural Rubber Field Coagulam","")</f>
        <v/>
      </c>
      <c r="H1141" s="10">
        <f>IF(F1141="","",_xlfn.XLOOKUP(F1141,purchase!F:F,purchase!E:E,""))</f>
        <v/>
      </c>
      <c r="I1141" s="10">
        <f>IF(J1141="ISNR20","Natural Rubber-TSNR (ISNR-20)","")</f>
        <v/>
      </c>
      <c r="J1141" s="10">
        <f>IF(H1141="NRFC","ISNR20","")</f>
        <v/>
      </c>
      <c r="K1141" s="35">
        <f>_xlfn.SINGLE(IF(F1141="","",_xlfn.XLOOKUP(F1141,purchase!F:F,purchase!N:N,"")))</f>
        <v/>
      </c>
      <c r="L1141" s="4" t="n"/>
      <c r="M1141" s="86" t="n"/>
      <c r="N1141" s="35">
        <f>IF(F1141="","",
MAX(0,
_xlfn.XLOOKUP(F1141,purchase!F:F,purchase!N:N,"")
-
SUMIFS(L:L,F:F,F1141)))</f>
        <v/>
      </c>
      <c r="O1141" s="35">
        <f>IF(OR(L1141="",M1141=""),"",L1141-M1141)</f>
        <v/>
      </c>
      <c r="P1141" s="89">
        <f>_xlfn.SINGLE(IF(F1141="","",_xlfn.XLOOKUP(F1141,purchase!F:F,purchase!O:O,"")))</f>
        <v/>
      </c>
      <c r="Q1141" s="83">
        <f>IF(OR(L1141="",M1141=""),"",M1141/L1141)</f>
        <v/>
      </c>
      <c r="R1141" s="91">
        <f>IF(OR(P1141="",Q1141=""),"",Q1141-P1141)</f>
        <v/>
      </c>
    </row>
    <row r="1142">
      <c r="A1142" s="25" t="n">
        <v>1138</v>
      </c>
      <c r="B1142" s="26">
        <f>IF(OR(C1142="",F1142=""),"",
"PRD-" &amp;
TEXT(DAY(C1142),"00") &amp;
CHOOSE(MONTH(C1142),"A","B","C","D","E","F","G","H","I","J","K","L") &amp;
TEXT(YEAR(C1142),"00") &amp;
"-" &amp;
RIGHT(F1142,4))</f>
        <v/>
      </c>
      <c r="C1142" s="27" t="n"/>
      <c r="D1142" s="26">
        <f>IF(F1142="","",_xlfn.XLOOKUP(F1142,purchase!F:F,purchase!B:B,""))</f>
        <v/>
      </c>
      <c r="E1142" s="26">
        <f>IF(F1142="","",_xlfn.XLOOKUP(F1142,purchase!F:F,purchase!C:C,""))</f>
        <v/>
      </c>
      <c r="F1142" s="4" t="n"/>
      <c r="G1142" s="10">
        <f>IF(H1142="NRFC","Natural Rubber Field Coagulam","")</f>
        <v/>
      </c>
      <c r="H1142" s="10">
        <f>IF(F1142="","",_xlfn.XLOOKUP(F1142,purchase!F:F,purchase!E:E,""))</f>
        <v/>
      </c>
      <c r="I1142" s="10">
        <f>IF(J1142="ISNR20","Natural Rubber-TSNR (ISNR-20)","")</f>
        <v/>
      </c>
      <c r="J1142" s="10">
        <f>IF(H1142="NRFC","ISNR20","")</f>
        <v/>
      </c>
      <c r="K1142" s="35">
        <f>_xlfn.SINGLE(IF(F1142="","",_xlfn.XLOOKUP(F1142,purchase!F:F,purchase!N:N,"")))</f>
        <v/>
      </c>
      <c r="L1142" s="4" t="n"/>
      <c r="M1142" s="86" t="n"/>
      <c r="N1142" s="35">
        <f>IF(F1142="","",
MAX(0,
_xlfn.XLOOKUP(F1142,purchase!F:F,purchase!N:N,"")
-
SUMIFS(L:L,F:F,F1142)))</f>
        <v/>
      </c>
      <c r="O1142" s="35">
        <f>IF(OR(L1142="",M1142=""),"",L1142-M1142)</f>
        <v/>
      </c>
      <c r="P1142" s="89">
        <f>_xlfn.SINGLE(IF(F1142="","",_xlfn.XLOOKUP(F1142,purchase!F:F,purchase!O:O,"")))</f>
        <v/>
      </c>
      <c r="Q1142" s="83">
        <f>IF(OR(L1142="",M1142=""),"",M1142/L1142)</f>
        <v/>
      </c>
      <c r="R1142" s="91">
        <f>IF(OR(P1142="",Q1142=""),"",Q1142-P1142)</f>
        <v/>
      </c>
    </row>
    <row r="1143">
      <c r="A1143" s="25" t="n">
        <v>1139</v>
      </c>
      <c r="B1143" s="26">
        <f>IF(OR(C1143="",F1143=""),"",
"PRD-" &amp;
TEXT(DAY(C1143),"00") &amp;
CHOOSE(MONTH(C1143),"A","B","C","D","E","F","G","H","I","J","K","L") &amp;
TEXT(YEAR(C1143),"00") &amp;
"-" &amp;
RIGHT(F1143,4))</f>
        <v/>
      </c>
      <c r="C1143" s="27" t="n"/>
      <c r="D1143" s="26">
        <f>IF(F1143="","",_xlfn.XLOOKUP(F1143,purchase!F:F,purchase!B:B,""))</f>
        <v/>
      </c>
      <c r="E1143" s="26">
        <f>IF(F1143="","",_xlfn.XLOOKUP(F1143,purchase!F:F,purchase!C:C,""))</f>
        <v/>
      </c>
      <c r="F1143" s="4" t="n"/>
      <c r="G1143" s="10">
        <f>IF(H1143="NRFC","Natural Rubber Field Coagulam","")</f>
        <v/>
      </c>
      <c r="H1143" s="10">
        <f>IF(F1143="","",_xlfn.XLOOKUP(F1143,purchase!F:F,purchase!E:E,""))</f>
        <v/>
      </c>
      <c r="I1143" s="10">
        <f>IF(J1143="ISNR20","Natural Rubber-TSNR (ISNR-20)","")</f>
        <v/>
      </c>
      <c r="J1143" s="10">
        <f>IF(H1143="NRFC","ISNR20","")</f>
        <v/>
      </c>
      <c r="K1143" s="35">
        <f>_xlfn.SINGLE(IF(F1143="","",_xlfn.XLOOKUP(F1143,purchase!F:F,purchase!N:N,"")))</f>
        <v/>
      </c>
      <c r="L1143" s="4" t="n"/>
      <c r="M1143" s="86" t="n"/>
      <c r="N1143" s="35">
        <f>IF(F1143="","",
MAX(0,
_xlfn.XLOOKUP(F1143,purchase!F:F,purchase!N:N,"")
-
SUMIFS(L:L,F:F,F1143)))</f>
        <v/>
      </c>
      <c r="O1143" s="35">
        <f>IF(OR(L1143="",M1143=""),"",L1143-M1143)</f>
        <v/>
      </c>
      <c r="P1143" s="89">
        <f>_xlfn.SINGLE(IF(F1143="","",_xlfn.XLOOKUP(F1143,purchase!F:F,purchase!O:O,"")))</f>
        <v/>
      </c>
      <c r="Q1143" s="83">
        <f>IF(OR(L1143="",M1143=""),"",M1143/L1143)</f>
        <v/>
      </c>
      <c r="R1143" s="91">
        <f>IF(OR(P1143="",Q1143=""),"",Q1143-P1143)</f>
        <v/>
      </c>
    </row>
    <row r="1144">
      <c r="A1144" s="25" t="n">
        <v>1140</v>
      </c>
      <c r="B1144" s="26">
        <f>IF(OR(C1144="",F1144=""),"",
"PRD-" &amp;
TEXT(DAY(C1144),"00") &amp;
CHOOSE(MONTH(C1144),"A","B","C","D","E","F","G","H","I","J","K","L") &amp;
TEXT(YEAR(C1144),"00") &amp;
"-" &amp;
RIGHT(F1144,4))</f>
        <v/>
      </c>
      <c r="C1144" s="27" t="n"/>
      <c r="D1144" s="26">
        <f>IF(F1144="","",_xlfn.XLOOKUP(F1144,purchase!F:F,purchase!B:B,""))</f>
        <v/>
      </c>
      <c r="E1144" s="26">
        <f>IF(F1144="","",_xlfn.XLOOKUP(F1144,purchase!F:F,purchase!C:C,""))</f>
        <v/>
      </c>
      <c r="F1144" s="4" t="n"/>
      <c r="G1144" s="10">
        <f>IF(H1144="NRFC","Natural Rubber Field Coagulam","")</f>
        <v/>
      </c>
      <c r="H1144" s="10">
        <f>IF(F1144="","",_xlfn.XLOOKUP(F1144,purchase!F:F,purchase!E:E,""))</f>
        <v/>
      </c>
      <c r="I1144" s="10">
        <f>IF(J1144="ISNR20","Natural Rubber-TSNR (ISNR-20)","")</f>
        <v/>
      </c>
      <c r="J1144" s="10">
        <f>IF(H1144="NRFC","ISNR20","")</f>
        <v/>
      </c>
      <c r="K1144" s="35">
        <f>_xlfn.SINGLE(IF(F1144="","",_xlfn.XLOOKUP(F1144,purchase!F:F,purchase!N:N,"")))</f>
        <v/>
      </c>
      <c r="L1144" s="4" t="n"/>
      <c r="M1144" s="86" t="n"/>
      <c r="N1144" s="35">
        <f>IF(F1144="","",
MAX(0,
_xlfn.XLOOKUP(F1144,purchase!F:F,purchase!N:N,"")
-
SUMIFS(L:L,F:F,F1144)))</f>
        <v/>
      </c>
      <c r="O1144" s="35">
        <f>IF(OR(L1144="",M1144=""),"",L1144-M1144)</f>
        <v/>
      </c>
      <c r="P1144" s="89">
        <f>_xlfn.SINGLE(IF(F1144="","",_xlfn.XLOOKUP(F1144,purchase!F:F,purchase!O:O,"")))</f>
        <v/>
      </c>
      <c r="Q1144" s="83">
        <f>IF(OR(L1144="",M1144=""),"",M1144/L1144)</f>
        <v/>
      </c>
      <c r="R1144" s="91">
        <f>IF(OR(P1144="",Q1144=""),"",Q1144-P1144)</f>
        <v/>
      </c>
    </row>
    <row r="1145">
      <c r="A1145" s="25" t="n">
        <v>1141</v>
      </c>
      <c r="B1145" s="26">
        <f>IF(OR(C1145="",F1145=""),"",
"PRD-" &amp;
TEXT(DAY(C1145),"00") &amp;
CHOOSE(MONTH(C1145),"A","B","C","D","E","F","G","H","I","J","K","L") &amp;
TEXT(YEAR(C1145),"00") &amp;
"-" &amp;
RIGHT(F1145,4))</f>
        <v/>
      </c>
      <c r="C1145" s="27" t="n"/>
      <c r="D1145" s="26">
        <f>IF(F1145="","",_xlfn.XLOOKUP(F1145,purchase!F:F,purchase!B:B,""))</f>
        <v/>
      </c>
      <c r="E1145" s="26">
        <f>IF(F1145="","",_xlfn.XLOOKUP(F1145,purchase!F:F,purchase!C:C,""))</f>
        <v/>
      </c>
      <c r="F1145" s="4" t="n"/>
      <c r="G1145" s="10">
        <f>IF(H1145="NRFC","Natural Rubber Field Coagulam","")</f>
        <v/>
      </c>
      <c r="H1145" s="10">
        <f>IF(F1145="","",_xlfn.XLOOKUP(F1145,purchase!F:F,purchase!E:E,""))</f>
        <v/>
      </c>
      <c r="I1145" s="10">
        <f>IF(J1145="ISNR20","Natural Rubber-TSNR (ISNR-20)","")</f>
        <v/>
      </c>
      <c r="J1145" s="10">
        <f>IF(H1145="NRFC","ISNR20","")</f>
        <v/>
      </c>
      <c r="K1145" s="35">
        <f>_xlfn.SINGLE(IF(F1145="","",_xlfn.XLOOKUP(F1145,purchase!F:F,purchase!N:N,"")))</f>
        <v/>
      </c>
      <c r="L1145" s="4" t="n"/>
      <c r="M1145" s="86" t="n"/>
      <c r="N1145" s="35">
        <f>IF(F1145="","",
MAX(0,
_xlfn.XLOOKUP(F1145,purchase!F:F,purchase!N:N,"")
-
SUMIFS(L:L,F:F,F1145)))</f>
        <v/>
      </c>
      <c r="O1145" s="35">
        <f>IF(OR(L1145="",M1145=""),"",L1145-M1145)</f>
        <v/>
      </c>
      <c r="P1145" s="89">
        <f>_xlfn.SINGLE(IF(F1145="","",_xlfn.XLOOKUP(F1145,purchase!F:F,purchase!O:O,"")))</f>
        <v/>
      </c>
      <c r="Q1145" s="83">
        <f>IF(OR(L1145="",M1145=""),"",M1145/L1145)</f>
        <v/>
      </c>
      <c r="R1145" s="91">
        <f>IF(OR(P1145="",Q1145=""),"",Q1145-P1145)</f>
        <v/>
      </c>
    </row>
    <row r="1146">
      <c r="A1146" s="25" t="n">
        <v>1142</v>
      </c>
      <c r="B1146" s="26">
        <f>IF(OR(C1146="",F1146=""),"",
"PRD-" &amp;
TEXT(DAY(C1146),"00") &amp;
CHOOSE(MONTH(C1146),"A","B","C","D","E","F","G","H","I","J","K","L") &amp;
TEXT(YEAR(C1146),"00") &amp;
"-" &amp;
RIGHT(F1146,4))</f>
        <v/>
      </c>
      <c r="C1146" s="27" t="n"/>
      <c r="D1146" s="26">
        <f>IF(F1146="","",_xlfn.XLOOKUP(F1146,purchase!F:F,purchase!B:B,""))</f>
        <v/>
      </c>
      <c r="E1146" s="26">
        <f>IF(F1146="","",_xlfn.XLOOKUP(F1146,purchase!F:F,purchase!C:C,""))</f>
        <v/>
      </c>
      <c r="F1146" s="4" t="n"/>
      <c r="G1146" s="10">
        <f>IF(H1146="NRFC","Natural Rubber Field Coagulam","")</f>
        <v/>
      </c>
      <c r="H1146" s="10">
        <f>IF(F1146="","",_xlfn.XLOOKUP(F1146,purchase!F:F,purchase!E:E,""))</f>
        <v/>
      </c>
      <c r="I1146" s="10">
        <f>IF(J1146="ISNR20","Natural Rubber-TSNR (ISNR-20)","")</f>
        <v/>
      </c>
      <c r="J1146" s="10">
        <f>IF(H1146="NRFC","ISNR20","")</f>
        <v/>
      </c>
      <c r="K1146" s="35">
        <f>_xlfn.SINGLE(IF(F1146="","",_xlfn.XLOOKUP(F1146,purchase!F:F,purchase!N:N,"")))</f>
        <v/>
      </c>
      <c r="L1146" s="4" t="n"/>
      <c r="M1146" s="86" t="n"/>
      <c r="N1146" s="35">
        <f>IF(F1146="","",
MAX(0,
_xlfn.XLOOKUP(F1146,purchase!F:F,purchase!N:N,"")
-
SUMIFS(L:L,F:F,F1146)))</f>
        <v/>
      </c>
      <c r="O1146" s="35">
        <f>IF(OR(L1146="",M1146=""),"",L1146-M1146)</f>
        <v/>
      </c>
      <c r="P1146" s="89">
        <f>_xlfn.SINGLE(IF(F1146="","",_xlfn.XLOOKUP(F1146,purchase!F:F,purchase!O:O,"")))</f>
        <v/>
      </c>
      <c r="Q1146" s="83">
        <f>IF(OR(L1146="",M1146=""),"",M1146/L1146)</f>
        <v/>
      </c>
      <c r="R1146" s="91">
        <f>IF(OR(P1146="",Q1146=""),"",Q1146-P1146)</f>
        <v/>
      </c>
    </row>
    <row r="1147">
      <c r="A1147" s="25" t="n">
        <v>1143</v>
      </c>
      <c r="B1147" s="26">
        <f>IF(OR(C1147="",F1147=""),"",
"PRD-" &amp;
TEXT(DAY(C1147),"00") &amp;
CHOOSE(MONTH(C1147),"A","B","C","D","E","F","G","H","I","J","K","L") &amp;
TEXT(YEAR(C1147),"00") &amp;
"-" &amp;
RIGHT(F1147,4))</f>
        <v/>
      </c>
      <c r="C1147" s="27" t="n"/>
      <c r="D1147" s="26">
        <f>IF(F1147="","",_xlfn.XLOOKUP(F1147,purchase!F:F,purchase!B:B,""))</f>
        <v/>
      </c>
      <c r="E1147" s="26">
        <f>IF(F1147="","",_xlfn.XLOOKUP(F1147,purchase!F:F,purchase!C:C,""))</f>
        <v/>
      </c>
      <c r="F1147" s="4" t="n"/>
      <c r="G1147" s="10">
        <f>IF(H1147="NRFC","Natural Rubber Field Coagulam","")</f>
        <v/>
      </c>
      <c r="H1147" s="10">
        <f>IF(F1147="","",_xlfn.XLOOKUP(F1147,purchase!F:F,purchase!E:E,""))</f>
        <v/>
      </c>
      <c r="I1147" s="10">
        <f>IF(J1147="ISNR20","Natural Rubber-TSNR (ISNR-20)","")</f>
        <v/>
      </c>
      <c r="J1147" s="10">
        <f>IF(H1147="NRFC","ISNR20","")</f>
        <v/>
      </c>
      <c r="K1147" s="35">
        <f>_xlfn.SINGLE(IF(F1147="","",_xlfn.XLOOKUP(F1147,purchase!F:F,purchase!N:N,"")))</f>
        <v/>
      </c>
      <c r="L1147" s="4" t="n"/>
      <c r="M1147" s="86" t="n"/>
      <c r="N1147" s="35">
        <f>IF(F1147="","",
MAX(0,
_xlfn.XLOOKUP(F1147,purchase!F:F,purchase!N:N,"")
-
SUMIFS(L:L,F:F,F1147)))</f>
        <v/>
      </c>
      <c r="O1147" s="35">
        <f>IF(OR(L1147="",M1147=""),"",L1147-M1147)</f>
        <v/>
      </c>
      <c r="P1147" s="89">
        <f>_xlfn.SINGLE(IF(F1147="","",_xlfn.XLOOKUP(F1147,purchase!F:F,purchase!O:O,"")))</f>
        <v/>
      </c>
      <c r="Q1147" s="83">
        <f>IF(OR(L1147="",M1147=""),"",M1147/L1147)</f>
        <v/>
      </c>
      <c r="R1147" s="91">
        <f>IF(OR(P1147="",Q1147=""),"",Q1147-P1147)</f>
        <v/>
      </c>
    </row>
    <row r="1148">
      <c r="A1148" s="25" t="n">
        <v>1144</v>
      </c>
      <c r="B1148" s="26">
        <f>IF(OR(C1148="",F1148=""),"",
"PRD-" &amp;
TEXT(DAY(C1148),"00") &amp;
CHOOSE(MONTH(C1148),"A","B","C","D","E","F","G","H","I","J","K","L") &amp;
TEXT(YEAR(C1148),"00") &amp;
"-" &amp;
RIGHT(F1148,4))</f>
        <v/>
      </c>
      <c r="C1148" s="27" t="n"/>
      <c r="D1148" s="26">
        <f>IF(F1148="","",_xlfn.XLOOKUP(F1148,purchase!F:F,purchase!B:B,""))</f>
        <v/>
      </c>
      <c r="E1148" s="26">
        <f>IF(F1148="","",_xlfn.XLOOKUP(F1148,purchase!F:F,purchase!C:C,""))</f>
        <v/>
      </c>
      <c r="F1148" s="4" t="n"/>
      <c r="G1148" s="10">
        <f>IF(H1148="NRFC","Natural Rubber Field Coagulam","")</f>
        <v/>
      </c>
      <c r="H1148" s="10">
        <f>IF(F1148="","",_xlfn.XLOOKUP(F1148,purchase!F:F,purchase!E:E,""))</f>
        <v/>
      </c>
      <c r="I1148" s="10">
        <f>IF(J1148="ISNR20","Natural Rubber-TSNR (ISNR-20)","")</f>
        <v/>
      </c>
      <c r="J1148" s="10">
        <f>IF(H1148="NRFC","ISNR20","")</f>
        <v/>
      </c>
      <c r="K1148" s="35">
        <f>_xlfn.SINGLE(IF(F1148="","",_xlfn.XLOOKUP(F1148,purchase!F:F,purchase!N:N,"")))</f>
        <v/>
      </c>
      <c r="L1148" s="4" t="n"/>
      <c r="M1148" s="86" t="n"/>
      <c r="N1148" s="35">
        <f>IF(F1148="","",
MAX(0,
_xlfn.XLOOKUP(F1148,purchase!F:F,purchase!N:N,"")
-
SUMIFS(L:L,F:F,F1148)))</f>
        <v/>
      </c>
      <c r="O1148" s="35">
        <f>IF(OR(L1148="",M1148=""),"",L1148-M1148)</f>
        <v/>
      </c>
      <c r="P1148" s="89">
        <f>_xlfn.SINGLE(IF(F1148="","",_xlfn.XLOOKUP(F1148,purchase!F:F,purchase!O:O,"")))</f>
        <v/>
      </c>
      <c r="Q1148" s="83">
        <f>IF(OR(L1148="",M1148=""),"",M1148/L1148)</f>
        <v/>
      </c>
      <c r="R1148" s="91">
        <f>IF(OR(P1148="",Q1148=""),"",Q1148-P1148)</f>
        <v/>
      </c>
    </row>
    <row r="1149">
      <c r="A1149" s="25" t="n">
        <v>1145</v>
      </c>
      <c r="B1149" s="26">
        <f>IF(OR(C1149="",F1149=""),"",
"PRD-" &amp;
TEXT(DAY(C1149),"00") &amp;
CHOOSE(MONTH(C1149),"A","B","C","D","E","F","G","H","I","J","K","L") &amp;
TEXT(YEAR(C1149),"00") &amp;
"-" &amp;
RIGHT(F1149,4))</f>
        <v/>
      </c>
      <c r="C1149" s="27" t="n"/>
      <c r="D1149" s="26">
        <f>IF(F1149="","",_xlfn.XLOOKUP(F1149,purchase!F:F,purchase!B:B,""))</f>
        <v/>
      </c>
      <c r="E1149" s="26">
        <f>IF(F1149="","",_xlfn.XLOOKUP(F1149,purchase!F:F,purchase!C:C,""))</f>
        <v/>
      </c>
      <c r="F1149" s="4" t="n"/>
      <c r="G1149" s="10">
        <f>IF(H1149="NRFC","Natural Rubber Field Coagulam","")</f>
        <v/>
      </c>
      <c r="H1149" s="10">
        <f>IF(F1149="","",_xlfn.XLOOKUP(F1149,purchase!F:F,purchase!E:E,""))</f>
        <v/>
      </c>
      <c r="I1149" s="10">
        <f>IF(J1149="ISNR20","Natural Rubber-TSNR (ISNR-20)","")</f>
        <v/>
      </c>
      <c r="J1149" s="10">
        <f>IF(H1149="NRFC","ISNR20","")</f>
        <v/>
      </c>
      <c r="K1149" s="35">
        <f>_xlfn.SINGLE(IF(F1149="","",_xlfn.XLOOKUP(F1149,purchase!F:F,purchase!N:N,"")))</f>
        <v/>
      </c>
      <c r="L1149" s="4" t="n"/>
      <c r="M1149" s="86" t="n"/>
      <c r="N1149" s="35">
        <f>IF(F1149="","",
MAX(0,
_xlfn.XLOOKUP(F1149,purchase!F:F,purchase!N:N,"")
-
SUMIFS(L:L,F:F,F1149)))</f>
        <v/>
      </c>
      <c r="O1149" s="35">
        <f>IF(OR(L1149="",M1149=""),"",L1149-M1149)</f>
        <v/>
      </c>
      <c r="P1149" s="89">
        <f>_xlfn.SINGLE(IF(F1149="","",_xlfn.XLOOKUP(F1149,purchase!F:F,purchase!O:O,"")))</f>
        <v/>
      </c>
      <c r="Q1149" s="83">
        <f>IF(OR(L1149="",M1149=""),"",M1149/L1149)</f>
        <v/>
      </c>
      <c r="R1149" s="91">
        <f>IF(OR(P1149="",Q1149=""),"",Q1149-P1149)</f>
        <v/>
      </c>
    </row>
    <row r="1150">
      <c r="A1150" s="25" t="n">
        <v>1146</v>
      </c>
      <c r="B1150" s="26">
        <f>IF(OR(C1150="",F1150=""),"",
"PRD-" &amp;
TEXT(DAY(C1150),"00") &amp;
CHOOSE(MONTH(C1150),"A","B","C","D","E","F","G","H","I","J","K","L") &amp;
TEXT(YEAR(C1150),"00") &amp;
"-" &amp;
RIGHT(F1150,4))</f>
        <v/>
      </c>
      <c r="C1150" s="27" t="n"/>
      <c r="D1150" s="26">
        <f>IF(F1150="","",_xlfn.XLOOKUP(F1150,purchase!F:F,purchase!B:B,""))</f>
        <v/>
      </c>
      <c r="E1150" s="26">
        <f>IF(F1150="","",_xlfn.XLOOKUP(F1150,purchase!F:F,purchase!C:C,""))</f>
        <v/>
      </c>
      <c r="F1150" s="4" t="n"/>
      <c r="G1150" s="10">
        <f>IF(H1150="NRFC","Natural Rubber Field Coagulam","")</f>
        <v/>
      </c>
      <c r="H1150" s="10">
        <f>IF(F1150="","",_xlfn.XLOOKUP(F1150,purchase!F:F,purchase!E:E,""))</f>
        <v/>
      </c>
      <c r="I1150" s="10">
        <f>IF(J1150="ISNR20","Natural Rubber-TSNR (ISNR-20)","")</f>
        <v/>
      </c>
      <c r="J1150" s="10">
        <f>IF(H1150="NRFC","ISNR20","")</f>
        <v/>
      </c>
      <c r="K1150" s="35">
        <f>_xlfn.SINGLE(IF(F1150="","",_xlfn.XLOOKUP(F1150,purchase!F:F,purchase!N:N,"")))</f>
        <v/>
      </c>
      <c r="L1150" s="4" t="n"/>
      <c r="M1150" s="86" t="n"/>
      <c r="N1150" s="35">
        <f>IF(F1150="","",
MAX(0,
_xlfn.XLOOKUP(F1150,purchase!F:F,purchase!N:N,"")
-
SUMIFS(L:L,F:F,F1150)))</f>
        <v/>
      </c>
      <c r="O1150" s="35">
        <f>IF(OR(L1150="",M1150=""),"",L1150-M1150)</f>
        <v/>
      </c>
      <c r="P1150" s="89">
        <f>_xlfn.SINGLE(IF(F1150="","",_xlfn.XLOOKUP(F1150,purchase!F:F,purchase!O:O,"")))</f>
        <v/>
      </c>
      <c r="Q1150" s="83">
        <f>IF(OR(L1150="",M1150=""),"",M1150/L1150)</f>
        <v/>
      </c>
      <c r="R1150" s="91">
        <f>IF(OR(P1150="",Q1150=""),"",Q1150-P1150)</f>
        <v/>
      </c>
    </row>
    <row r="1151">
      <c r="A1151" s="25" t="n">
        <v>1147</v>
      </c>
      <c r="B1151" s="26">
        <f>IF(OR(C1151="",F1151=""),"",
"PRD-" &amp;
TEXT(DAY(C1151),"00") &amp;
CHOOSE(MONTH(C1151),"A","B","C","D","E","F","G","H","I","J","K","L") &amp;
TEXT(YEAR(C1151),"00") &amp;
"-" &amp;
RIGHT(F1151,4))</f>
        <v/>
      </c>
      <c r="C1151" s="27" t="n"/>
      <c r="D1151" s="26">
        <f>IF(F1151="","",_xlfn.XLOOKUP(F1151,purchase!F:F,purchase!B:B,""))</f>
        <v/>
      </c>
      <c r="E1151" s="26">
        <f>IF(F1151="","",_xlfn.XLOOKUP(F1151,purchase!F:F,purchase!C:C,""))</f>
        <v/>
      </c>
      <c r="F1151" s="4" t="n"/>
      <c r="G1151" s="10">
        <f>IF(H1151="NRFC","Natural Rubber Field Coagulam","")</f>
        <v/>
      </c>
      <c r="H1151" s="10">
        <f>IF(F1151="","",_xlfn.XLOOKUP(F1151,purchase!F:F,purchase!E:E,""))</f>
        <v/>
      </c>
      <c r="I1151" s="10">
        <f>IF(J1151="ISNR20","Natural Rubber-TSNR (ISNR-20)","")</f>
        <v/>
      </c>
      <c r="J1151" s="10">
        <f>IF(H1151="NRFC","ISNR20","")</f>
        <v/>
      </c>
      <c r="K1151" s="35">
        <f>_xlfn.SINGLE(IF(F1151="","",_xlfn.XLOOKUP(F1151,purchase!F:F,purchase!N:N,"")))</f>
        <v/>
      </c>
      <c r="L1151" s="4" t="n"/>
      <c r="M1151" s="86" t="n"/>
      <c r="N1151" s="35">
        <f>IF(F1151="","",
MAX(0,
_xlfn.XLOOKUP(F1151,purchase!F:F,purchase!N:N,"")
-
SUMIFS(L:L,F:F,F1151)))</f>
        <v/>
      </c>
      <c r="O1151" s="35">
        <f>IF(OR(L1151="",M1151=""),"",L1151-M1151)</f>
        <v/>
      </c>
      <c r="P1151" s="89">
        <f>_xlfn.SINGLE(IF(F1151="","",_xlfn.XLOOKUP(F1151,purchase!F:F,purchase!O:O,"")))</f>
        <v/>
      </c>
      <c r="Q1151" s="83">
        <f>IF(OR(L1151="",M1151=""),"",M1151/L1151)</f>
        <v/>
      </c>
      <c r="R1151" s="91">
        <f>IF(OR(P1151="",Q1151=""),"",Q1151-P1151)</f>
        <v/>
      </c>
    </row>
    <row r="1152">
      <c r="A1152" s="25" t="n">
        <v>1148</v>
      </c>
      <c r="B1152" s="26">
        <f>IF(OR(C1152="",F1152=""),"",
"PRD-" &amp;
TEXT(DAY(C1152),"00") &amp;
CHOOSE(MONTH(C1152),"A","B","C","D","E","F","G","H","I","J","K","L") &amp;
TEXT(YEAR(C1152),"00") &amp;
"-" &amp;
RIGHT(F1152,4))</f>
        <v/>
      </c>
      <c r="C1152" s="27" t="n"/>
      <c r="D1152" s="26">
        <f>IF(F1152="","",_xlfn.XLOOKUP(F1152,purchase!F:F,purchase!B:B,""))</f>
        <v/>
      </c>
      <c r="E1152" s="26">
        <f>IF(F1152="","",_xlfn.XLOOKUP(F1152,purchase!F:F,purchase!C:C,""))</f>
        <v/>
      </c>
      <c r="F1152" s="4" t="n"/>
      <c r="G1152" s="10">
        <f>IF(H1152="NRFC","Natural Rubber Field Coagulam","")</f>
        <v/>
      </c>
      <c r="H1152" s="10">
        <f>IF(F1152="","",_xlfn.XLOOKUP(F1152,purchase!F:F,purchase!E:E,""))</f>
        <v/>
      </c>
      <c r="I1152" s="10">
        <f>IF(J1152="ISNR20","Natural Rubber-TSNR (ISNR-20)","")</f>
        <v/>
      </c>
      <c r="J1152" s="10">
        <f>IF(H1152="NRFC","ISNR20","")</f>
        <v/>
      </c>
      <c r="K1152" s="35">
        <f>_xlfn.SINGLE(IF(F1152="","",_xlfn.XLOOKUP(F1152,purchase!F:F,purchase!N:N,"")))</f>
        <v/>
      </c>
      <c r="L1152" s="4" t="n"/>
      <c r="M1152" s="86" t="n"/>
      <c r="N1152" s="35">
        <f>IF(F1152="","",
MAX(0,
_xlfn.XLOOKUP(F1152,purchase!F:F,purchase!N:N,"")
-
SUMIFS(L:L,F:F,F1152)))</f>
        <v/>
      </c>
      <c r="O1152" s="35">
        <f>IF(OR(L1152="",M1152=""),"",L1152-M1152)</f>
        <v/>
      </c>
      <c r="P1152" s="89">
        <f>_xlfn.SINGLE(IF(F1152="","",_xlfn.XLOOKUP(F1152,purchase!F:F,purchase!O:O,"")))</f>
        <v/>
      </c>
      <c r="Q1152" s="83">
        <f>IF(OR(L1152="",M1152=""),"",M1152/L1152)</f>
        <v/>
      </c>
      <c r="R1152" s="91">
        <f>IF(OR(P1152="",Q1152=""),"",Q1152-P1152)</f>
        <v/>
      </c>
    </row>
    <row r="1153">
      <c r="A1153" s="25" t="n">
        <v>1149</v>
      </c>
      <c r="B1153" s="26">
        <f>IF(OR(C1153="",F1153=""),"",
"PRD-" &amp;
TEXT(DAY(C1153),"00") &amp;
CHOOSE(MONTH(C1153),"A","B","C","D","E","F","G","H","I","J","K","L") &amp;
TEXT(YEAR(C1153),"00") &amp;
"-" &amp;
RIGHT(F1153,4))</f>
        <v/>
      </c>
      <c r="C1153" s="27" t="n"/>
      <c r="D1153" s="26">
        <f>IF(F1153="","",_xlfn.XLOOKUP(F1153,purchase!F:F,purchase!B:B,""))</f>
        <v/>
      </c>
      <c r="E1153" s="26">
        <f>IF(F1153="","",_xlfn.XLOOKUP(F1153,purchase!F:F,purchase!C:C,""))</f>
        <v/>
      </c>
      <c r="F1153" s="4" t="n"/>
      <c r="G1153" s="10">
        <f>IF(H1153="NRFC","Natural Rubber Field Coagulam","")</f>
        <v/>
      </c>
      <c r="H1153" s="10">
        <f>IF(F1153="","",_xlfn.XLOOKUP(F1153,purchase!F:F,purchase!E:E,""))</f>
        <v/>
      </c>
      <c r="I1153" s="10">
        <f>IF(J1153="ISNR20","Natural Rubber-TSNR (ISNR-20)","")</f>
        <v/>
      </c>
      <c r="J1153" s="10">
        <f>IF(H1153="NRFC","ISNR20","")</f>
        <v/>
      </c>
      <c r="K1153" s="35">
        <f>_xlfn.SINGLE(IF(F1153="","",_xlfn.XLOOKUP(F1153,purchase!F:F,purchase!N:N,"")))</f>
        <v/>
      </c>
      <c r="L1153" s="4" t="n"/>
      <c r="M1153" s="86" t="n"/>
      <c r="N1153" s="35">
        <f>IF(F1153="","",
MAX(0,
_xlfn.XLOOKUP(F1153,purchase!F:F,purchase!N:N,"")
-
SUMIFS(L:L,F:F,F1153)))</f>
        <v/>
      </c>
      <c r="O1153" s="35">
        <f>IF(OR(L1153="",M1153=""),"",L1153-M1153)</f>
        <v/>
      </c>
      <c r="P1153" s="89">
        <f>_xlfn.SINGLE(IF(F1153="","",_xlfn.XLOOKUP(F1153,purchase!F:F,purchase!O:O,"")))</f>
        <v/>
      </c>
      <c r="Q1153" s="83">
        <f>IF(OR(L1153="",M1153=""),"",M1153/L1153)</f>
        <v/>
      </c>
      <c r="R1153" s="91">
        <f>IF(OR(P1153="",Q1153=""),"",Q1153-P1153)</f>
        <v/>
      </c>
    </row>
    <row r="1154">
      <c r="A1154" s="25" t="n">
        <v>1150</v>
      </c>
      <c r="B1154" s="26">
        <f>IF(OR(C1154="",F1154=""),"",
"PRD-" &amp;
TEXT(DAY(C1154),"00") &amp;
CHOOSE(MONTH(C1154),"A","B","C","D","E","F","G","H","I","J","K","L") &amp;
TEXT(YEAR(C1154),"00") &amp;
"-" &amp;
RIGHT(F1154,4))</f>
        <v/>
      </c>
      <c r="C1154" s="27" t="n"/>
      <c r="D1154" s="26">
        <f>IF(F1154="","",_xlfn.XLOOKUP(F1154,purchase!F:F,purchase!B:B,""))</f>
        <v/>
      </c>
      <c r="E1154" s="26">
        <f>IF(F1154="","",_xlfn.XLOOKUP(F1154,purchase!F:F,purchase!C:C,""))</f>
        <v/>
      </c>
      <c r="F1154" s="4" t="n"/>
      <c r="G1154" s="10">
        <f>IF(H1154="NRFC","Natural Rubber Field Coagulam","")</f>
        <v/>
      </c>
      <c r="H1154" s="10">
        <f>IF(F1154="","",_xlfn.XLOOKUP(F1154,purchase!F:F,purchase!E:E,""))</f>
        <v/>
      </c>
      <c r="I1154" s="10">
        <f>IF(J1154="ISNR20","Natural Rubber-TSNR (ISNR-20)","")</f>
        <v/>
      </c>
      <c r="J1154" s="10">
        <f>IF(H1154="NRFC","ISNR20","")</f>
        <v/>
      </c>
      <c r="K1154" s="35">
        <f>_xlfn.SINGLE(IF(F1154="","",_xlfn.XLOOKUP(F1154,purchase!F:F,purchase!N:N,"")))</f>
        <v/>
      </c>
      <c r="L1154" s="4" t="n"/>
      <c r="M1154" s="86" t="n"/>
      <c r="N1154" s="35">
        <f>IF(F1154="","",
MAX(0,
_xlfn.XLOOKUP(F1154,purchase!F:F,purchase!N:N,"")
-
SUMIFS(L:L,F:F,F1154)))</f>
        <v/>
      </c>
      <c r="O1154" s="35">
        <f>IF(OR(L1154="",M1154=""),"",L1154-M1154)</f>
        <v/>
      </c>
      <c r="P1154" s="89">
        <f>_xlfn.SINGLE(IF(F1154="","",_xlfn.XLOOKUP(F1154,purchase!F:F,purchase!O:O,"")))</f>
        <v/>
      </c>
      <c r="Q1154" s="83">
        <f>IF(OR(L1154="",M1154=""),"",M1154/L1154)</f>
        <v/>
      </c>
      <c r="R1154" s="91">
        <f>IF(OR(P1154="",Q1154=""),"",Q1154-P1154)</f>
        <v/>
      </c>
    </row>
    <row r="1155">
      <c r="A1155" s="25" t="n">
        <v>1151</v>
      </c>
      <c r="B1155" s="26">
        <f>IF(OR(C1155="",F1155=""),"",
"PRD-" &amp;
TEXT(DAY(C1155),"00") &amp;
CHOOSE(MONTH(C1155),"A","B","C","D","E","F","G","H","I","J","K","L") &amp;
TEXT(YEAR(C1155),"00") &amp;
"-" &amp;
RIGHT(F1155,4))</f>
        <v/>
      </c>
      <c r="C1155" s="27" t="n"/>
      <c r="D1155" s="26">
        <f>IF(F1155="","",_xlfn.XLOOKUP(F1155,purchase!F:F,purchase!B:B,""))</f>
        <v/>
      </c>
      <c r="E1155" s="26">
        <f>IF(F1155="","",_xlfn.XLOOKUP(F1155,purchase!F:F,purchase!C:C,""))</f>
        <v/>
      </c>
      <c r="F1155" s="4" t="n"/>
      <c r="G1155" s="10">
        <f>IF(H1155="NRFC","Natural Rubber Field Coagulam","")</f>
        <v/>
      </c>
      <c r="H1155" s="10">
        <f>IF(F1155="","",_xlfn.XLOOKUP(F1155,purchase!F:F,purchase!E:E,""))</f>
        <v/>
      </c>
      <c r="I1155" s="10">
        <f>IF(J1155="ISNR20","Natural Rubber-TSNR (ISNR-20)","")</f>
        <v/>
      </c>
      <c r="J1155" s="10">
        <f>IF(H1155="NRFC","ISNR20","")</f>
        <v/>
      </c>
      <c r="K1155" s="35">
        <f>_xlfn.SINGLE(IF(F1155="","",_xlfn.XLOOKUP(F1155,purchase!F:F,purchase!N:N,"")))</f>
        <v/>
      </c>
      <c r="L1155" s="4" t="n"/>
      <c r="M1155" s="86" t="n"/>
      <c r="N1155" s="35">
        <f>IF(F1155="","",
MAX(0,
_xlfn.XLOOKUP(F1155,purchase!F:F,purchase!N:N,"")
-
SUMIFS(L:L,F:F,F1155)))</f>
        <v/>
      </c>
      <c r="O1155" s="35">
        <f>IF(OR(L1155="",M1155=""),"",L1155-M1155)</f>
        <v/>
      </c>
      <c r="P1155" s="89">
        <f>_xlfn.SINGLE(IF(F1155="","",_xlfn.XLOOKUP(F1155,purchase!F:F,purchase!O:O,"")))</f>
        <v/>
      </c>
      <c r="Q1155" s="83">
        <f>IF(OR(L1155="",M1155=""),"",M1155/L1155)</f>
        <v/>
      </c>
      <c r="R1155" s="91">
        <f>IF(OR(P1155="",Q1155=""),"",Q1155-P1155)</f>
        <v/>
      </c>
    </row>
    <row r="1156">
      <c r="A1156" s="25" t="n">
        <v>1152</v>
      </c>
      <c r="B1156" s="26">
        <f>IF(OR(C1156="",F1156=""),"",
"PRD-" &amp;
TEXT(DAY(C1156),"00") &amp;
CHOOSE(MONTH(C1156),"A","B","C","D","E","F","G","H","I","J","K","L") &amp;
TEXT(YEAR(C1156),"00") &amp;
"-" &amp;
RIGHT(F1156,4))</f>
        <v/>
      </c>
      <c r="C1156" s="27" t="n"/>
      <c r="D1156" s="26">
        <f>IF(F1156="","",_xlfn.XLOOKUP(F1156,purchase!F:F,purchase!B:B,""))</f>
        <v/>
      </c>
      <c r="E1156" s="26">
        <f>IF(F1156="","",_xlfn.XLOOKUP(F1156,purchase!F:F,purchase!C:C,""))</f>
        <v/>
      </c>
      <c r="F1156" s="4" t="n"/>
      <c r="G1156" s="10">
        <f>IF(H1156="NRFC","Natural Rubber Field Coagulam","")</f>
        <v/>
      </c>
      <c r="H1156" s="10">
        <f>IF(F1156="","",_xlfn.XLOOKUP(F1156,purchase!F:F,purchase!E:E,""))</f>
        <v/>
      </c>
      <c r="I1156" s="10">
        <f>IF(J1156="ISNR20","Natural Rubber-TSNR (ISNR-20)","")</f>
        <v/>
      </c>
      <c r="J1156" s="10">
        <f>IF(H1156="NRFC","ISNR20","")</f>
        <v/>
      </c>
      <c r="K1156" s="35">
        <f>_xlfn.SINGLE(IF(F1156="","",_xlfn.XLOOKUP(F1156,purchase!F:F,purchase!N:N,"")))</f>
        <v/>
      </c>
      <c r="L1156" s="4" t="n"/>
      <c r="M1156" s="86" t="n"/>
      <c r="N1156" s="35">
        <f>IF(F1156="","",
MAX(0,
_xlfn.XLOOKUP(F1156,purchase!F:F,purchase!N:N,"")
-
SUMIFS(L:L,F:F,F1156)))</f>
        <v/>
      </c>
      <c r="O1156" s="35">
        <f>IF(OR(L1156="",M1156=""),"",L1156-M1156)</f>
        <v/>
      </c>
      <c r="P1156" s="89">
        <f>_xlfn.SINGLE(IF(F1156="","",_xlfn.XLOOKUP(F1156,purchase!F:F,purchase!O:O,"")))</f>
        <v/>
      </c>
      <c r="Q1156" s="83">
        <f>IF(OR(L1156="",M1156=""),"",M1156/L1156)</f>
        <v/>
      </c>
      <c r="R1156" s="91">
        <f>IF(OR(P1156="",Q1156=""),"",Q1156-P1156)</f>
        <v/>
      </c>
    </row>
    <row r="1157">
      <c r="A1157" s="25" t="n">
        <v>1153</v>
      </c>
      <c r="B1157" s="26">
        <f>IF(OR(C1157="",F1157=""),"",
"PRD-" &amp;
TEXT(DAY(C1157),"00") &amp;
CHOOSE(MONTH(C1157),"A","B","C","D","E","F","G","H","I","J","K","L") &amp;
TEXT(YEAR(C1157),"00") &amp;
"-" &amp;
RIGHT(F1157,4))</f>
        <v/>
      </c>
      <c r="C1157" s="27" t="n"/>
      <c r="D1157" s="26">
        <f>IF(F1157="","",_xlfn.XLOOKUP(F1157,purchase!F:F,purchase!B:B,""))</f>
        <v/>
      </c>
      <c r="E1157" s="26">
        <f>IF(F1157="","",_xlfn.XLOOKUP(F1157,purchase!F:F,purchase!C:C,""))</f>
        <v/>
      </c>
      <c r="F1157" s="4" t="n"/>
      <c r="G1157" s="10">
        <f>IF(H1157="NRFC","Natural Rubber Field Coagulam","")</f>
        <v/>
      </c>
      <c r="H1157" s="10">
        <f>IF(F1157="","",_xlfn.XLOOKUP(F1157,purchase!F:F,purchase!E:E,""))</f>
        <v/>
      </c>
      <c r="I1157" s="10">
        <f>IF(J1157="ISNR20","Natural Rubber-TSNR (ISNR-20)","")</f>
        <v/>
      </c>
      <c r="J1157" s="10">
        <f>IF(H1157="NRFC","ISNR20","")</f>
        <v/>
      </c>
      <c r="K1157" s="35">
        <f>_xlfn.SINGLE(IF(F1157="","",_xlfn.XLOOKUP(F1157,purchase!F:F,purchase!N:N,"")))</f>
        <v/>
      </c>
      <c r="L1157" s="4" t="n"/>
      <c r="M1157" s="86" t="n"/>
      <c r="N1157" s="35">
        <f>IF(F1157="","",
MAX(0,
_xlfn.XLOOKUP(F1157,purchase!F:F,purchase!N:N,"")
-
SUMIFS(L:L,F:F,F1157)))</f>
        <v/>
      </c>
      <c r="O1157" s="35">
        <f>IF(OR(L1157="",M1157=""),"",L1157-M1157)</f>
        <v/>
      </c>
      <c r="P1157" s="89">
        <f>_xlfn.SINGLE(IF(F1157="","",_xlfn.XLOOKUP(F1157,purchase!F:F,purchase!O:O,"")))</f>
        <v/>
      </c>
      <c r="Q1157" s="83">
        <f>IF(OR(L1157="",M1157=""),"",M1157/L1157)</f>
        <v/>
      </c>
      <c r="R1157" s="91">
        <f>IF(OR(P1157="",Q1157=""),"",Q1157-P1157)</f>
        <v/>
      </c>
    </row>
    <row r="1158">
      <c r="A1158" s="25" t="n">
        <v>1154</v>
      </c>
      <c r="B1158" s="26">
        <f>IF(OR(C1158="",F1158=""),"",
"PRD-" &amp;
TEXT(DAY(C1158),"00") &amp;
CHOOSE(MONTH(C1158),"A","B","C","D","E","F","G","H","I","J","K","L") &amp;
TEXT(YEAR(C1158),"00") &amp;
"-" &amp;
RIGHT(F1158,4))</f>
        <v/>
      </c>
      <c r="C1158" s="27" t="n"/>
      <c r="D1158" s="26">
        <f>IF(F1158="","",_xlfn.XLOOKUP(F1158,purchase!F:F,purchase!B:B,""))</f>
        <v/>
      </c>
      <c r="E1158" s="26">
        <f>IF(F1158="","",_xlfn.XLOOKUP(F1158,purchase!F:F,purchase!C:C,""))</f>
        <v/>
      </c>
      <c r="F1158" s="4" t="n"/>
      <c r="G1158" s="10">
        <f>IF(H1158="NRFC","Natural Rubber Field Coagulam","")</f>
        <v/>
      </c>
      <c r="H1158" s="10">
        <f>IF(F1158="","",_xlfn.XLOOKUP(F1158,purchase!F:F,purchase!E:E,""))</f>
        <v/>
      </c>
      <c r="I1158" s="10">
        <f>IF(J1158="ISNR20","Natural Rubber-TSNR (ISNR-20)","")</f>
        <v/>
      </c>
      <c r="J1158" s="10">
        <f>IF(H1158="NRFC","ISNR20","")</f>
        <v/>
      </c>
      <c r="K1158" s="35">
        <f>_xlfn.SINGLE(IF(F1158="","",_xlfn.XLOOKUP(F1158,purchase!F:F,purchase!N:N,"")))</f>
        <v/>
      </c>
      <c r="L1158" s="4" t="n"/>
      <c r="M1158" s="86" t="n"/>
      <c r="N1158" s="35">
        <f>IF(F1158="","",
MAX(0,
_xlfn.XLOOKUP(F1158,purchase!F:F,purchase!N:N,"")
-
SUMIFS(L:L,F:F,F1158)))</f>
        <v/>
      </c>
      <c r="O1158" s="35">
        <f>IF(OR(L1158="",M1158=""),"",L1158-M1158)</f>
        <v/>
      </c>
      <c r="P1158" s="89">
        <f>_xlfn.SINGLE(IF(F1158="","",_xlfn.XLOOKUP(F1158,purchase!F:F,purchase!O:O,"")))</f>
        <v/>
      </c>
      <c r="Q1158" s="83">
        <f>IF(OR(L1158="",M1158=""),"",M1158/L1158)</f>
        <v/>
      </c>
      <c r="R1158" s="91">
        <f>IF(OR(P1158="",Q1158=""),"",Q1158-P1158)</f>
        <v/>
      </c>
    </row>
    <row r="1159">
      <c r="A1159" s="25" t="n">
        <v>1155</v>
      </c>
      <c r="B1159" s="26">
        <f>IF(OR(C1159="",F1159=""),"",
"PRD-" &amp;
TEXT(DAY(C1159),"00") &amp;
CHOOSE(MONTH(C1159),"A","B","C","D","E","F","G","H","I","J","K","L") &amp;
TEXT(YEAR(C1159),"00") &amp;
"-" &amp;
RIGHT(F1159,4))</f>
        <v/>
      </c>
      <c r="C1159" s="27" t="n"/>
      <c r="D1159" s="26">
        <f>IF(F1159="","",_xlfn.XLOOKUP(F1159,purchase!F:F,purchase!B:B,""))</f>
        <v/>
      </c>
      <c r="E1159" s="26">
        <f>IF(F1159="","",_xlfn.XLOOKUP(F1159,purchase!F:F,purchase!C:C,""))</f>
        <v/>
      </c>
      <c r="F1159" s="4" t="n"/>
      <c r="G1159" s="10">
        <f>IF(H1159="NRFC","Natural Rubber Field Coagulam","")</f>
        <v/>
      </c>
      <c r="H1159" s="10">
        <f>IF(F1159="","",_xlfn.XLOOKUP(F1159,purchase!F:F,purchase!E:E,""))</f>
        <v/>
      </c>
      <c r="I1159" s="10">
        <f>IF(J1159="ISNR20","Natural Rubber-TSNR (ISNR-20)","")</f>
        <v/>
      </c>
      <c r="J1159" s="10">
        <f>IF(H1159="NRFC","ISNR20","")</f>
        <v/>
      </c>
      <c r="K1159" s="35">
        <f>_xlfn.SINGLE(IF(F1159="","",_xlfn.XLOOKUP(F1159,purchase!F:F,purchase!N:N,"")))</f>
        <v/>
      </c>
      <c r="L1159" s="4" t="n"/>
      <c r="M1159" s="86" t="n"/>
      <c r="N1159" s="35">
        <f>IF(F1159="","",
MAX(0,
_xlfn.XLOOKUP(F1159,purchase!F:F,purchase!N:N,"")
-
SUMIFS(L:L,F:F,F1159)))</f>
        <v/>
      </c>
      <c r="O1159" s="35">
        <f>IF(OR(L1159="",M1159=""),"",L1159-M1159)</f>
        <v/>
      </c>
      <c r="P1159" s="89">
        <f>_xlfn.SINGLE(IF(F1159="","",_xlfn.XLOOKUP(F1159,purchase!F:F,purchase!O:O,"")))</f>
        <v/>
      </c>
      <c r="Q1159" s="83">
        <f>IF(OR(L1159="",M1159=""),"",M1159/L1159)</f>
        <v/>
      </c>
      <c r="R1159" s="91">
        <f>IF(OR(P1159="",Q1159=""),"",Q1159-P1159)</f>
        <v/>
      </c>
    </row>
    <row r="1160">
      <c r="A1160" s="25" t="n">
        <v>1156</v>
      </c>
      <c r="B1160" s="26">
        <f>IF(OR(C1160="",F1160=""),"",
"PRD-" &amp;
TEXT(DAY(C1160),"00") &amp;
CHOOSE(MONTH(C1160),"A","B","C","D","E","F","G","H","I","J","K","L") &amp;
TEXT(YEAR(C1160),"00") &amp;
"-" &amp;
RIGHT(F1160,4))</f>
        <v/>
      </c>
      <c r="C1160" s="27" t="n"/>
      <c r="D1160" s="26">
        <f>IF(F1160="","",_xlfn.XLOOKUP(F1160,purchase!F:F,purchase!B:B,""))</f>
        <v/>
      </c>
      <c r="E1160" s="26">
        <f>IF(F1160="","",_xlfn.XLOOKUP(F1160,purchase!F:F,purchase!C:C,""))</f>
        <v/>
      </c>
      <c r="F1160" s="4" t="n"/>
      <c r="G1160" s="10">
        <f>IF(H1160="NRFC","Natural Rubber Field Coagulam","")</f>
        <v/>
      </c>
      <c r="H1160" s="10">
        <f>IF(F1160="","",_xlfn.XLOOKUP(F1160,purchase!F:F,purchase!E:E,""))</f>
        <v/>
      </c>
      <c r="I1160" s="10">
        <f>IF(J1160="ISNR20","Natural Rubber-TSNR (ISNR-20)","")</f>
        <v/>
      </c>
      <c r="J1160" s="10">
        <f>IF(H1160="NRFC","ISNR20","")</f>
        <v/>
      </c>
      <c r="K1160" s="35">
        <f>_xlfn.SINGLE(IF(F1160="","",_xlfn.XLOOKUP(F1160,purchase!F:F,purchase!N:N,"")))</f>
        <v/>
      </c>
      <c r="L1160" s="4" t="n"/>
      <c r="M1160" s="86" t="n"/>
      <c r="N1160" s="35">
        <f>IF(F1160="","",
MAX(0,
_xlfn.XLOOKUP(F1160,purchase!F:F,purchase!N:N,"")
-
SUMIFS(L:L,F:F,F1160)))</f>
        <v/>
      </c>
      <c r="O1160" s="35">
        <f>IF(OR(L1160="",M1160=""),"",L1160-M1160)</f>
        <v/>
      </c>
      <c r="P1160" s="89">
        <f>_xlfn.SINGLE(IF(F1160="","",_xlfn.XLOOKUP(F1160,purchase!F:F,purchase!O:O,"")))</f>
        <v/>
      </c>
      <c r="Q1160" s="83">
        <f>IF(OR(L1160="",M1160=""),"",M1160/L1160)</f>
        <v/>
      </c>
      <c r="R1160" s="91">
        <f>IF(OR(P1160="",Q1160=""),"",Q1160-P1160)</f>
        <v/>
      </c>
    </row>
    <row r="1161">
      <c r="A1161" s="25" t="n">
        <v>1157</v>
      </c>
      <c r="B1161" s="26">
        <f>IF(OR(C1161="",F1161=""),"",
"PRD-" &amp;
TEXT(DAY(C1161),"00") &amp;
CHOOSE(MONTH(C1161),"A","B","C","D","E","F","G","H","I","J","K","L") &amp;
TEXT(YEAR(C1161),"00") &amp;
"-" &amp;
RIGHT(F1161,4))</f>
        <v/>
      </c>
      <c r="C1161" s="27" t="n"/>
      <c r="D1161" s="26">
        <f>IF(F1161="","",_xlfn.XLOOKUP(F1161,purchase!F:F,purchase!B:B,""))</f>
        <v/>
      </c>
      <c r="E1161" s="26">
        <f>IF(F1161="","",_xlfn.XLOOKUP(F1161,purchase!F:F,purchase!C:C,""))</f>
        <v/>
      </c>
      <c r="F1161" s="4" t="n"/>
      <c r="G1161" s="10">
        <f>IF(H1161="NRFC","Natural Rubber Field Coagulam","")</f>
        <v/>
      </c>
      <c r="H1161" s="10">
        <f>IF(F1161="","",_xlfn.XLOOKUP(F1161,purchase!F:F,purchase!E:E,""))</f>
        <v/>
      </c>
      <c r="I1161" s="10">
        <f>IF(J1161="ISNR20","Natural Rubber-TSNR (ISNR-20)","")</f>
        <v/>
      </c>
      <c r="J1161" s="10">
        <f>IF(H1161="NRFC","ISNR20","")</f>
        <v/>
      </c>
      <c r="K1161" s="35">
        <f>_xlfn.SINGLE(IF(F1161="","",_xlfn.XLOOKUP(F1161,purchase!F:F,purchase!N:N,"")))</f>
        <v/>
      </c>
      <c r="L1161" s="4" t="n"/>
      <c r="M1161" s="86" t="n"/>
      <c r="N1161" s="35">
        <f>IF(F1161="","",
MAX(0,
_xlfn.XLOOKUP(F1161,purchase!F:F,purchase!N:N,"")
-
SUMIFS(L:L,F:F,F1161)))</f>
        <v/>
      </c>
      <c r="O1161" s="35">
        <f>IF(OR(L1161="",M1161=""),"",L1161-M1161)</f>
        <v/>
      </c>
      <c r="P1161" s="89">
        <f>_xlfn.SINGLE(IF(F1161="","",_xlfn.XLOOKUP(F1161,purchase!F:F,purchase!O:O,"")))</f>
        <v/>
      </c>
      <c r="Q1161" s="83">
        <f>IF(OR(L1161="",M1161=""),"",M1161/L1161)</f>
        <v/>
      </c>
      <c r="R1161" s="91">
        <f>IF(OR(P1161="",Q1161=""),"",Q1161-P1161)</f>
        <v/>
      </c>
    </row>
    <row r="1162">
      <c r="A1162" s="25" t="n">
        <v>1158</v>
      </c>
      <c r="B1162" s="26">
        <f>IF(OR(C1162="",F1162=""),"",
"PRD-" &amp;
TEXT(DAY(C1162),"00") &amp;
CHOOSE(MONTH(C1162),"A","B","C","D","E","F","G","H","I","J","K","L") &amp;
TEXT(YEAR(C1162),"00") &amp;
"-" &amp;
RIGHT(F1162,4))</f>
        <v/>
      </c>
      <c r="C1162" s="27" t="n"/>
      <c r="D1162" s="26">
        <f>IF(F1162="","",_xlfn.XLOOKUP(F1162,purchase!F:F,purchase!B:B,""))</f>
        <v/>
      </c>
      <c r="E1162" s="26">
        <f>IF(F1162="","",_xlfn.XLOOKUP(F1162,purchase!F:F,purchase!C:C,""))</f>
        <v/>
      </c>
      <c r="F1162" s="4" t="n"/>
      <c r="G1162" s="10">
        <f>IF(H1162="NRFC","Natural Rubber Field Coagulam","")</f>
        <v/>
      </c>
      <c r="H1162" s="10">
        <f>IF(F1162="","",_xlfn.XLOOKUP(F1162,purchase!F:F,purchase!E:E,""))</f>
        <v/>
      </c>
      <c r="I1162" s="10">
        <f>IF(J1162="ISNR20","Natural Rubber-TSNR (ISNR-20)","")</f>
        <v/>
      </c>
      <c r="J1162" s="10">
        <f>IF(H1162="NRFC","ISNR20","")</f>
        <v/>
      </c>
      <c r="K1162" s="35">
        <f>_xlfn.SINGLE(IF(F1162="","",_xlfn.XLOOKUP(F1162,purchase!F:F,purchase!N:N,"")))</f>
        <v/>
      </c>
      <c r="L1162" s="4" t="n"/>
      <c r="M1162" s="86" t="n"/>
      <c r="N1162" s="35">
        <f>IF(F1162="","",
MAX(0,
_xlfn.XLOOKUP(F1162,purchase!F:F,purchase!N:N,"")
-
SUMIFS(L:L,F:F,F1162)))</f>
        <v/>
      </c>
      <c r="O1162" s="35">
        <f>IF(OR(L1162="",M1162=""),"",L1162-M1162)</f>
        <v/>
      </c>
      <c r="P1162" s="89">
        <f>_xlfn.SINGLE(IF(F1162="","",_xlfn.XLOOKUP(F1162,purchase!F:F,purchase!O:O,"")))</f>
        <v/>
      </c>
      <c r="Q1162" s="83">
        <f>IF(OR(L1162="",M1162=""),"",M1162/L1162)</f>
        <v/>
      </c>
      <c r="R1162" s="91">
        <f>IF(OR(P1162="",Q1162=""),"",Q1162-P1162)</f>
        <v/>
      </c>
    </row>
    <row r="1163">
      <c r="A1163" s="25" t="n">
        <v>1159</v>
      </c>
      <c r="B1163" s="26">
        <f>IF(OR(C1163="",F1163=""),"",
"PRD-" &amp;
TEXT(DAY(C1163),"00") &amp;
CHOOSE(MONTH(C1163),"A","B","C","D","E","F","G","H","I","J","K","L") &amp;
TEXT(YEAR(C1163),"00") &amp;
"-" &amp;
RIGHT(F1163,4))</f>
        <v/>
      </c>
      <c r="C1163" s="27" t="n"/>
      <c r="D1163" s="26">
        <f>IF(F1163="","",_xlfn.XLOOKUP(F1163,purchase!F:F,purchase!B:B,""))</f>
        <v/>
      </c>
      <c r="E1163" s="26">
        <f>IF(F1163="","",_xlfn.XLOOKUP(F1163,purchase!F:F,purchase!C:C,""))</f>
        <v/>
      </c>
      <c r="F1163" s="4" t="n"/>
      <c r="G1163" s="10">
        <f>IF(H1163="NRFC","Natural Rubber Field Coagulam","")</f>
        <v/>
      </c>
      <c r="H1163" s="10">
        <f>IF(F1163="","",_xlfn.XLOOKUP(F1163,purchase!F:F,purchase!E:E,""))</f>
        <v/>
      </c>
      <c r="I1163" s="10">
        <f>IF(J1163="ISNR20","Natural Rubber-TSNR (ISNR-20)","")</f>
        <v/>
      </c>
      <c r="J1163" s="10">
        <f>IF(H1163="NRFC","ISNR20","")</f>
        <v/>
      </c>
      <c r="K1163" s="35">
        <f>_xlfn.SINGLE(IF(F1163="","",_xlfn.XLOOKUP(F1163,purchase!F:F,purchase!N:N,"")))</f>
        <v/>
      </c>
      <c r="L1163" s="4" t="n"/>
      <c r="M1163" s="86" t="n"/>
      <c r="N1163" s="35">
        <f>IF(F1163="","",
MAX(0,
_xlfn.XLOOKUP(F1163,purchase!F:F,purchase!N:N,"")
-
SUMIFS(L:L,F:F,F1163)))</f>
        <v/>
      </c>
      <c r="O1163" s="35">
        <f>IF(OR(L1163="",M1163=""),"",L1163-M1163)</f>
        <v/>
      </c>
      <c r="P1163" s="89">
        <f>_xlfn.SINGLE(IF(F1163="","",_xlfn.XLOOKUP(F1163,purchase!F:F,purchase!O:O,"")))</f>
        <v/>
      </c>
      <c r="Q1163" s="83">
        <f>IF(OR(L1163="",M1163=""),"",M1163/L1163)</f>
        <v/>
      </c>
      <c r="R1163" s="91">
        <f>IF(OR(P1163="",Q1163=""),"",Q1163-P1163)</f>
        <v/>
      </c>
    </row>
    <row r="1164">
      <c r="A1164" s="25" t="n">
        <v>1160</v>
      </c>
      <c r="B1164" s="26">
        <f>IF(OR(C1164="",F1164=""),"",
"PRD-" &amp;
TEXT(DAY(C1164),"00") &amp;
CHOOSE(MONTH(C1164),"A","B","C","D","E","F","G","H","I","J","K","L") &amp;
TEXT(YEAR(C1164),"00") &amp;
"-" &amp;
RIGHT(F1164,4))</f>
        <v/>
      </c>
      <c r="C1164" s="27" t="n"/>
      <c r="D1164" s="26">
        <f>IF(F1164="","",_xlfn.XLOOKUP(F1164,purchase!F:F,purchase!B:B,""))</f>
        <v/>
      </c>
      <c r="E1164" s="26">
        <f>IF(F1164="","",_xlfn.XLOOKUP(F1164,purchase!F:F,purchase!C:C,""))</f>
        <v/>
      </c>
      <c r="F1164" s="4" t="n"/>
      <c r="G1164" s="10">
        <f>IF(H1164="NRFC","Natural Rubber Field Coagulam","")</f>
        <v/>
      </c>
      <c r="H1164" s="10">
        <f>IF(F1164="","",_xlfn.XLOOKUP(F1164,purchase!F:F,purchase!E:E,""))</f>
        <v/>
      </c>
      <c r="I1164" s="10">
        <f>IF(J1164="ISNR20","Natural Rubber-TSNR (ISNR-20)","")</f>
        <v/>
      </c>
      <c r="J1164" s="10">
        <f>IF(H1164="NRFC","ISNR20","")</f>
        <v/>
      </c>
      <c r="K1164" s="35">
        <f>_xlfn.SINGLE(IF(F1164="","",_xlfn.XLOOKUP(F1164,purchase!F:F,purchase!N:N,"")))</f>
        <v/>
      </c>
      <c r="L1164" s="4" t="n"/>
      <c r="M1164" s="86" t="n"/>
      <c r="N1164" s="35">
        <f>IF(F1164="","",
MAX(0,
_xlfn.XLOOKUP(F1164,purchase!F:F,purchase!N:N,"")
-
SUMIFS(L:L,F:F,F1164)))</f>
        <v/>
      </c>
      <c r="O1164" s="35">
        <f>IF(OR(L1164="",M1164=""),"",L1164-M1164)</f>
        <v/>
      </c>
      <c r="P1164" s="89">
        <f>_xlfn.SINGLE(IF(F1164="","",_xlfn.XLOOKUP(F1164,purchase!F:F,purchase!O:O,"")))</f>
        <v/>
      </c>
      <c r="Q1164" s="83">
        <f>IF(OR(L1164="",M1164=""),"",M1164/L1164)</f>
        <v/>
      </c>
      <c r="R1164" s="91">
        <f>IF(OR(P1164="",Q1164=""),"",Q1164-P1164)</f>
        <v/>
      </c>
    </row>
    <row r="1165">
      <c r="A1165" s="25" t="n">
        <v>1161</v>
      </c>
      <c r="B1165" s="26">
        <f>IF(OR(C1165="",F1165=""),"",
"PRD-" &amp;
TEXT(DAY(C1165),"00") &amp;
CHOOSE(MONTH(C1165),"A","B","C","D","E","F","G","H","I","J","K","L") &amp;
TEXT(YEAR(C1165),"00") &amp;
"-" &amp;
RIGHT(F1165,4))</f>
        <v/>
      </c>
      <c r="C1165" s="27" t="n"/>
      <c r="D1165" s="26">
        <f>IF(F1165="","",_xlfn.XLOOKUP(F1165,purchase!F:F,purchase!B:B,""))</f>
        <v/>
      </c>
      <c r="E1165" s="26">
        <f>IF(F1165="","",_xlfn.XLOOKUP(F1165,purchase!F:F,purchase!C:C,""))</f>
        <v/>
      </c>
      <c r="F1165" s="4" t="n"/>
      <c r="G1165" s="10">
        <f>IF(H1165="NRFC","Natural Rubber Field Coagulam","")</f>
        <v/>
      </c>
      <c r="H1165" s="10">
        <f>IF(F1165="","",_xlfn.XLOOKUP(F1165,purchase!F:F,purchase!E:E,""))</f>
        <v/>
      </c>
      <c r="I1165" s="10">
        <f>IF(J1165="ISNR20","Natural Rubber-TSNR (ISNR-20)","")</f>
        <v/>
      </c>
      <c r="J1165" s="10">
        <f>IF(H1165="NRFC","ISNR20","")</f>
        <v/>
      </c>
      <c r="K1165" s="35">
        <f>_xlfn.SINGLE(IF(F1165="","",_xlfn.XLOOKUP(F1165,purchase!F:F,purchase!N:N,"")))</f>
        <v/>
      </c>
      <c r="L1165" s="4" t="n"/>
      <c r="M1165" s="86" t="n"/>
      <c r="N1165" s="35">
        <f>IF(F1165="","",
MAX(0,
_xlfn.XLOOKUP(F1165,purchase!F:F,purchase!N:N,"")
-
SUMIFS(L:L,F:F,F1165)))</f>
        <v/>
      </c>
      <c r="O1165" s="35">
        <f>IF(OR(L1165="",M1165=""),"",L1165-M1165)</f>
        <v/>
      </c>
      <c r="P1165" s="89">
        <f>_xlfn.SINGLE(IF(F1165="","",_xlfn.XLOOKUP(F1165,purchase!F:F,purchase!O:O,"")))</f>
        <v/>
      </c>
      <c r="Q1165" s="83">
        <f>IF(OR(L1165="",M1165=""),"",M1165/L1165)</f>
        <v/>
      </c>
      <c r="R1165" s="91">
        <f>IF(OR(P1165="",Q1165=""),"",Q1165-P1165)</f>
        <v/>
      </c>
    </row>
    <row r="1166">
      <c r="A1166" s="25" t="n">
        <v>1162</v>
      </c>
      <c r="B1166" s="26">
        <f>IF(OR(C1166="",F1166=""),"",
"PRD-" &amp;
TEXT(DAY(C1166),"00") &amp;
CHOOSE(MONTH(C1166),"A","B","C","D","E","F","G","H","I","J","K","L") &amp;
TEXT(YEAR(C1166),"00") &amp;
"-" &amp;
RIGHT(F1166,4))</f>
        <v/>
      </c>
      <c r="C1166" s="27" t="n"/>
      <c r="D1166" s="26">
        <f>IF(F1166="","",_xlfn.XLOOKUP(F1166,purchase!F:F,purchase!B:B,""))</f>
        <v/>
      </c>
      <c r="E1166" s="26">
        <f>IF(F1166="","",_xlfn.XLOOKUP(F1166,purchase!F:F,purchase!C:C,""))</f>
        <v/>
      </c>
      <c r="F1166" s="4" t="n"/>
      <c r="G1166" s="10">
        <f>IF(H1166="NRFC","Natural Rubber Field Coagulam","")</f>
        <v/>
      </c>
      <c r="H1166" s="10">
        <f>IF(F1166="","",_xlfn.XLOOKUP(F1166,purchase!F:F,purchase!E:E,""))</f>
        <v/>
      </c>
      <c r="I1166" s="10">
        <f>IF(J1166="ISNR20","Natural Rubber-TSNR (ISNR-20)","")</f>
        <v/>
      </c>
      <c r="J1166" s="10">
        <f>IF(H1166="NRFC","ISNR20","")</f>
        <v/>
      </c>
      <c r="K1166" s="35">
        <f>_xlfn.SINGLE(IF(F1166="","",_xlfn.XLOOKUP(F1166,purchase!F:F,purchase!N:N,"")))</f>
        <v/>
      </c>
      <c r="L1166" s="4" t="n"/>
      <c r="M1166" s="86" t="n"/>
      <c r="N1166" s="35">
        <f>IF(F1166="","",
MAX(0,
_xlfn.XLOOKUP(F1166,purchase!F:F,purchase!N:N,"")
-
SUMIFS(L:L,F:F,F1166)))</f>
        <v/>
      </c>
      <c r="O1166" s="35">
        <f>IF(OR(L1166="",M1166=""),"",L1166-M1166)</f>
        <v/>
      </c>
      <c r="P1166" s="89">
        <f>_xlfn.SINGLE(IF(F1166="","",_xlfn.XLOOKUP(F1166,purchase!F:F,purchase!O:O,"")))</f>
        <v/>
      </c>
      <c r="Q1166" s="83">
        <f>IF(OR(L1166="",M1166=""),"",M1166/L1166)</f>
        <v/>
      </c>
      <c r="R1166" s="91">
        <f>IF(OR(P1166="",Q1166=""),"",Q1166-P1166)</f>
        <v/>
      </c>
    </row>
    <row r="1167">
      <c r="A1167" s="25" t="n">
        <v>1163</v>
      </c>
      <c r="B1167" s="26">
        <f>IF(OR(C1167="",F1167=""),"",
"PRD-" &amp;
TEXT(DAY(C1167),"00") &amp;
CHOOSE(MONTH(C1167),"A","B","C","D","E","F","G","H","I","J","K","L") &amp;
TEXT(YEAR(C1167),"00") &amp;
"-" &amp;
RIGHT(F1167,4))</f>
        <v/>
      </c>
      <c r="C1167" s="27" t="n"/>
      <c r="D1167" s="26">
        <f>IF(F1167="","",_xlfn.XLOOKUP(F1167,purchase!F:F,purchase!B:B,""))</f>
        <v/>
      </c>
      <c r="E1167" s="26">
        <f>IF(F1167="","",_xlfn.XLOOKUP(F1167,purchase!F:F,purchase!C:C,""))</f>
        <v/>
      </c>
      <c r="F1167" s="4" t="n"/>
      <c r="G1167" s="10">
        <f>IF(H1167="NRFC","Natural Rubber Field Coagulam","")</f>
        <v/>
      </c>
      <c r="H1167" s="10">
        <f>IF(F1167="","",_xlfn.XLOOKUP(F1167,purchase!F:F,purchase!E:E,""))</f>
        <v/>
      </c>
      <c r="I1167" s="10">
        <f>IF(J1167="ISNR20","Natural Rubber-TSNR (ISNR-20)","")</f>
        <v/>
      </c>
      <c r="J1167" s="10">
        <f>IF(H1167="NRFC","ISNR20","")</f>
        <v/>
      </c>
      <c r="K1167" s="35">
        <f>_xlfn.SINGLE(IF(F1167="","",_xlfn.XLOOKUP(F1167,purchase!F:F,purchase!N:N,"")))</f>
        <v/>
      </c>
      <c r="L1167" s="4" t="n"/>
      <c r="M1167" s="86" t="n"/>
      <c r="N1167" s="35">
        <f>IF(F1167="","",
MAX(0,
_xlfn.XLOOKUP(F1167,purchase!F:F,purchase!N:N,"")
-
SUMIFS(L:L,F:F,F1167)))</f>
        <v/>
      </c>
      <c r="O1167" s="35">
        <f>IF(OR(L1167="",M1167=""),"",L1167-M1167)</f>
        <v/>
      </c>
      <c r="P1167" s="89">
        <f>_xlfn.SINGLE(IF(F1167="","",_xlfn.XLOOKUP(F1167,purchase!F:F,purchase!O:O,"")))</f>
        <v/>
      </c>
      <c r="Q1167" s="83">
        <f>IF(OR(L1167="",M1167=""),"",M1167/L1167)</f>
        <v/>
      </c>
      <c r="R1167" s="91">
        <f>IF(OR(P1167="",Q1167=""),"",Q1167-P1167)</f>
        <v/>
      </c>
    </row>
    <row r="1168">
      <c r="A1168" s="25" t="n">
        <v>1164</v>
      </c>
      <c r="B1168" s="26">
        <f>IF(OR(C1168="",F1168=""),"",
"PRD-" &amp;
TEXT(DAY(C1168),"00") &amp;
CHOOSE(MONTH(C1168),"A","B","C","D","E","F","G","H","I","J","K","L") &amp;
TEXT(YEAR(C1168),"00") &amp;
"-" &amp;
RIGHT(F1168,4))</f>
        <v/>
      </c>
      <c r="C1168" s="27" t="n"/>
      <c r="D1168" s="26">
        <f>IF(F1168="","",_xlfn.XLOOKUP(F1168,purchase!F:F,purchase!B:B,""))</f>
        <v/>
      </c>
      <c r="E1168" s="26">
        <f>IF(F1168="","",_xlfn.XLOOKUP(F1168,purchase!F:F,purchase!C:C,""))</f>
        <v/>
      </c>
      <c r="F1168" s="4" t="n"/>
      <c r="G1168" s="10">
        <f>IF(H1168="NRFC","Natural Rubber Field Coagulam","")</f>
        <v/>
      </c>
      <c r="H1168" s="10">
        <f>IF(F1168="","",_xlfn.XLOOKUP(F1168,purchase!F:F,purchase!E:E,""))</f>
        <v/>
      </c>
      <c r="I1168" s="10">
        <f>IF(J1168="ISNR20","Natural Rubber-TSNR (ISNR-20)","")</f>
        <v/>
      </c>
      <c r="J1168" s="10">
        <f>IF(H1168="NRFC","ISNR20","")</f>
        <v/>
      </c>
      <c r="K1168" s="35">
        <f>_xlfn.SINGLE(IF(F1168="","",_xlfn.XLOOKUP(F1168,purchase!F:F,purchase!N:N,"")))</f>
        <v/>
      </c>
      <c r="L1168" s="4" t="n"/>
      <c r="M1168" s="86" t="n"/>
      <c r="N1168" s="35">
        <f>IF(F1168="","",
MAX(0,
_xlfn.XLOOKUP(F1168,purchase!F:F,purchase!N:N,"")
-
SUMIFS(L:L,F:F,F1168)))</f>
        <v/>
      </c>
      <c r="O1168" s="35">
        <f>IF(OR(L1168="",M1168=""),"",L1168-M1168)</f>
        <v/>
      </c>
      <c r="P1168" s="89">
        <f>_xlfn.SINGLE(IF(F1168="","",_xlfn.XLOOKUP(F1168,purchase!F:F,purchase!O:O,"")))</f>
        <v/>
      </c>
      <c r="Q1168" s="83">
        <f>IF(OR(L1168="",M1168=""),"",M1168/L1168)</f>
        <v/>
      </c>
      <c r="R1168" s="91">
        <f>IF(OR(P1168="",Q1168=""),"",Q1168-P1168)</f>
        <v/>
      </c>
    </row>
    <row r="1169">
      <c r="A1169" s="25" t="n">
        <v>1165</v>
      </c>
      <c r="B1169" s="26">
        <f>IF(OR(C1169="",F1169=""),"",
"PRD-" &amp;
TEXT(DAY(C1169),"00") &amp;
CHOOSE(MONTH(C1169),"A","B","C","D","E","F","G","H","I","J","K","L") &amp;
TEXT(YEAR(C1169),"00") &amp;
"-" &amp;
RIGHT(F1169,4))</f>
        <v/>
      </c>
      <c r="C1169" s="27" t="n"/>
      <c r="D1169" s="26">
        <f>IF(F1169="","",_xlfn.XLOOKUP(F1169,purchase!F:F,purchase!B:B,""))</f>
        <v/>
      </c>
      <c r="E1169" s="26">
        <f>IF(F1169="","",_xlfn.XLOOKUP(F1169,purchase!F:F,purchase!C:C,""))</f>
        <v/>
      </c>
      <c r="F1169" s="4" t="n"/>
      <c r="G1169" s="10">
        <f>IF(H1169="NRFC","Natural Rubber Field Coagulam","")</f>
        <v/>
      </c>
      <c r="H1169" s="10">
        <f>IF(F1169="","",_xlfn.XLOOKUP(F1169,purchase!F:F,purchase!E:E,""))</f>
        <v/>
      </c>
      <c r="I1169" s="10">
        <f>IF(J1169="ISNR20","Natural Rubber-TSNR (ISNR-20)","")</f>
        <v/>
      </c>
      <c r="J1169" s="10">
        <f>IF(H1169="NRFC","ISNR20","")</f>
        <v/>
      </c>
      <c r="K1169" s="35">
        <f>_xlfn.SINGLE(IF(F1169="","",_xlfn.XLOOKUP(F1169,purchase!F:F,purchase!N:N,"")))</f>
        <v/>
      </c>
      <c r="L1169" s="4" t="n"/>
      <c r="M1169" s="86" t="n"/>
      <c r="N1169" s="35">
        <f>IF(F1169="","",
MAX(0,
_xlfn.XLOOKUP(F1169,purchase!F:F,purchase!N:N,"")
-
SUMIFS(L:L,F:F,F1169)))</f>
        <v/>
      </c>
      <c r="O1169" s="35">
        <f>IF(OR(L1169="",M1169=""),"",L1169-M1169)</f>
        <v/>
      </c>
      <c r="P1169" s="89">
        <f>_xlfn.SINGLE(IF(F1169="","",_xlfn.XLOOKUP(F1169,purchase!F:F,purchase!O:O,"")))</f>
        <v/>
      </c>
      <c r="Q1169" s="83">
        <f>IF(OR(L1169="",M1169=""),"",M1169/L1169)</f>
        <v/>
      </c>
      <c r="R1169" s="91">
        <f>IF(OR(P1169="",Q1169=""),"",Q1169-P1169)</f>
        <v/>
      </c>
    </row>
    <row r="1170">
      <c r="A1170" s="25" t="n">
        <v>1166</v>
      </c>
      <c r="B1170" s="26">
        <f>IF(OR(C1170="",F1170=""),"",
"PRD-" &amp;
TEXT(DAY(C1170),"00") &amp;
CHOOSE(MONTH(C1170),"A","B","C","D","E","F","G","H","I","J","K","L") &amp;
TEXT(YEAR(C1170),"00") &amp;
"-" &amp;
RIGHT(F1170,4))</f>
        <v/>
      </c>
      <c r="C1170" s="27" t="n"/>
      <c r="D1170" s="26">
        <f>IF(F1170="","",_xlfn.XLOOKUP(F1170,purchase!F:F,purchase!B:B,""))</f>
        <v/>
      </c>
      <c r="E1170" s="26">
        <f>IF(F1170="","",_xlfn.XLOOKUP(F1170,purchase!F:F,purchase!C:C,""))</f>
        <v/>
      </c>
      <c r="F1170" s="4" t="n"/>
      <c r="G1170" s="10">
        <f>IF(H1170="NRFC","Natural Rubber Field Coagulam","")</f>
        <v/>
      </c>
      <c r="H1170" s="10">
        <f>IF(F1170="","",_xlfn.XLOOKUP(F1170,purchase!F:F,purchase!E:E,""))</f>
        <v/>
      </c>
      <c r="I1170" s="10">
        <f>IF(J1170="ISNR20","Natural Rubber-TSNR (ISNR-20)","")</f>
        <v/>
      </c>
      <c r="J1170" s="10">
        <f>IF(H1170="NRFC","ISNR20","")</f>
        <v/>
      </c>
      <c r="K1170" s="35">
        <f>_xlfn.SINGLE(IF(F1170="","",_xlfn.XLOOKUP(F1170,purchase!F:F,purchase!N:N,"")))</f>
        <v/>
      </c>
      <c r="L1170" s="4" t="n"/>
      <c r="M1170" s="86" t="n"/>
      <c r="N1170" s="35">
        <f>IF(F1170="","",
MAX(0,
_xlfn.XLOOKUP(F1170,purchase!F:F,purchase!N:N,"")
-
SUMIFS(L:L,F:F,F1170)))</f>
        <v/>
      </c>
      <c r="O1170" s="35">
        <f>IF(OR(L1170="",M1170=""),"",L1170-M1170)</f>
        <v/>
      </c>
      <c r="P1170" s="89">
        <f>_xlfn.SINGLE(IF(F1170="","",_xlfn.XLOOKUP(F1170,purchase!F:F,purchase!O:O,"")))</f>
        <v/>
      </c>
      <c r="Q1170" s="83">
        <f>IF(OR(L1170="",M1170=""),"",M1170/L1170)</f>
        <v/>
      </c>
      <c r="R1170" s="91">
        <f>IF(OR(P1170="",Q1170=""),"",Q1170-P1170)</f>
        <v/>
      </c>
    </row>
    <row r="1171">
      <c r="A1171" s="25" t="n">
        <v>1167</v>
      </c>
      <c r="B1171" s="26">
        <f>IF(OR(C1171="",F1171=""),"",
"PRD-" &amp;
TEXT(DAY(C1171),"00") &amp;
CHOOSE(MONTH(C1171),"A","B","C","D","E","F","G","H","I","J","K","L") &amp;
TEXT(YEAR(C1171),"00") &amp;
"-" &amp;
RIGHT(F1171,4))</f>
        <v/>
      </c>
      <c r="C1171" s="27" t="n"/>
      <c r="D1171" s="26">
        <f>IF(F1171="","",_xlfn.XLOOKUP(F1171,purchase!F:F,purchase!B:B,""))</f>
        <v/>
      </c>
      <c r="E1171" s="26">
        <f>IF(F1171="","",_xlfn.XLOOKUP(F1171,purchase!F:F,purchase!C:C,""))</f>
        <v/>
      </c>
      <c r="F1171" s="4" t="n"/>
      <c r="G1171" s="10">
        <f>IF(H1171="NRFC","Natural Rubber Field Coagulam","")</f>
        <v/>
      </c>
      <c r="H1171" s="10">
        <f>IF(F1171="","",_xlfn.XLOOKUP(F1171,purchase!F:F,purchase!E:E,""))</f>
        <v/>
      </c>
      <c r="I1171" s="10">
        <f>IF(J1171="ISNR20","Natural Rubber-TSNR (ISNR-20)","")</f>
        <v/>
      </c>
      <c r="J1171" s="10">
        <f>IF(H1171="NRFC","ISNR20","")</f>
        <v/>
      </c>
      <c r="K1171" s="35">
        <f>_xlfn.SINGLE(IF(F1171="","",_xlfn.XLOOKUP(F1171,purchase!F:F,purchase!N:N,"")))</f>
        <v/>
      </c>
      <c r="L1171" s="4" t="n"/>
      <c r="M1171" s="86" t="n"/>
      <c r="N1171" s="35">
        <f>IF(F1171="","",
MAX(0,
_xlfn.XLOOKUP(F1171,purchase!F:F,purchase!N:N,"")
-
SUMIFS(L:L,F:F,F1171)))</f>
        <v/>
      </c>
      <c r="O1171" s="35">
        <f>IF(OR(L1171="",M1171=""),"",L1171-M1171)</f>
        <v/>
      </c>
      <c r="P1171" s="89">
        <f>_xlfn.SINGLE(IF(F1171="","",_xlfn.XLOOKUP(F1171,purchase!F:F,purchase!O:O,"")))</f>
        <v/>
      </c>
      <c r="Q1171" s="83">
        <f>IF(OR(L1171="",M1171=""),"",M1171/L1171)</f>
        <v/>
      </c>
      <c r="R1171" s="91">
        <f>IF(OR(P1171="",Q1171=""),"",Q1171-P1171)</f>
        <v/>
      </c>
    </row>
    <row r="1172">
      <c r="A1172" s="25" t="n">
        <v>1168</v>
      </c>
      <c r="B1172" s="26">
        <f>IF(OR(C1172="",F1172=""),"",
"PRD-" &amp;
TEXT(DAY(C1172),"00") &amp;
CHOOSE(MONTH(C1172),"A","B","C","D","E","F","G","H","I","J","K","L") &amp;
TEXT(YEAR(C1172),"00") &amp;
"-" &amp;
RIGHT(F1172,4))</f>
        <v/>
      </c>
      <c r="C1172" s="27" t="n"/>
      <c r="D1172" s="26">
        <f>IF(F1172="","",_xlfn.XLOOKUP(F1172,purchase!F:F,purchase!B:B,""))</f>
        <v/>
      </c>
      <c r="E1172" s="26">
        <f>IF(F1172="","",_xlfn.XLOOKUP(F1172,purchase!F:F,purchase!C:C,""))</f>
        <v/>
      </c>
      <c r="F1172" s="4" t="n"/>
      <c r="G1172" s="10">
        <f>IF(H1172="NRFC","Natural Rubber Field Coagulam","")</f>
        <v/>
      </c>
      <c r="H1172" s="10">
        <f>IF(F1172="","",_xlfn.XLOOKUP(F1172,purchase!F:F,purchase!E:E,""))</f>
        <v/>
      </c>
      <c r="I1172" s="10">
        <f>IF(J1172="ISNR20","Natural Rubber-TSNR (ISNR-20)","")</f>
        <v/>
      </c>
      <c r="J1172" s="10">
        <f>IF(H1172="NRFC","ISNR20","")</f>
        <v/>
      </c>
      <c r="K1172" s="35">
        <f>_xlfn.SINGLE(IF(F1172="","",_xlfn.XLOOKUP(F1172,purchase!F:F,purchase!N:N,"")))</f>
        <v/>
      </c>
      <c r="L1172" s="4" t="n"/>
      <c r="M1172" s="86" t="n"/>
      <c r="N1172" s="35">
        <f>IF(F1172="","",
MAX(0,
_xlfn.XLOOKUP(F1172,purchase!F:F,purchase!N:N,"")
-
SUMIFS(L:L,F:F,F1172)))</f>
        <v/>
      </c>
      <c r="O1172" s="35">
        <f>IF(OR(L1172="",M1172=""),"",L1172-M1172)</f>
        <v/>
      </c>
      <c r="P1172" s="89">
        <f>_xlfn.SINGLE(IF(F1172="","",_xlfn.XLOOKUP(F1172,purchase!F:F,purchase!O:O,"")))</f>
        <v/>
      </c>
      <c r="Q1172" s="83">
        <f>IF(OR(L1172="",M1172=""),"",M1172/L1172)</f>
        <v/>
      </c>
      <c r="R1172" s="91">
        <f>IF(OR(P1172="",Q1172=""),"",Q1172-P1172)</f>
        <v/>
      </c>
    </row>
    <row r="1173">
      <c r="A1173" s="25" t="n">
        <v>1169</v>
      </c>
      <c r="B1173" s="26">
        <f>IF(OR(C1173="",F1173=""),"",
"PRD-" &amp;
TEXT(DAY(C1173),"00") &amp;
CHOOSE(MONTH(C1173),"A","B","C","D","E","F","G","H","I","J","K","L") &amp;
TEXT(YEAR(C1173),"00") &amp;
"-" &amp;
RIGHT(F1173,4))</f>
        <v/>
      </c>
      <c r="C1173" s="27" t="n"/>
      <c r="D1173" s="26">
        <f>IF(F1173="","",_xlfn.XLOOKUP(F1173,purchase!F:F,purchase!B:B,""))</f>
        <v/>
      </c>
      <c r="E1173" s="26">
        <f>IF(F1173="","",_xlfn.XLOOKUP(F1173,purchase!F:F,purchase!C:C,""))</f>
        <v/>
      </c>
      <c r="F1173" s="4" t="n"/>
      <c r="G1173" s="10">
        <f>IF(H1173="NRFC","Natural Rubber Field Coagulam","")</f>
        <v/>
      </c>
      <c r="H1173" s="10">
        <f>IF(F1173="","",_xlfn.XLOOKUP(F1173,purchase!F:F,purchase!E:E,""))</f>
        <v/>
      </c>
      <c r="I1173" s="10">
        <f>IF(J1173="ISNR20","Natural Rubber-TSNR (ISNR-20)","")</f>
        <v/>
      </c>
      <c r="J1173" s="10">
        <f>IF(H1173="NRFC","ISNR20","")</f>
        <v/>
      </c>
      <c r="K1173" s="35">
        <f>_xlfn.SINGLE(IF(F1173="","",_xlfn.XLOOKUP(F1173,purchase!F:F,purchase!N:N,"")))</f>
        <v/>
      </c>
      <c r="L1173" s="4" t="n"/>
      <c r="M1173" s="86" t="n"/>
      <c r="N1173" s="35">
        <f>IF(F1173="","",
MAX(0,
_xlfn.XLOOKUP(F1173,purchase!F:F,purchase!N:N,"")
-
SUMIFS(L:L,F:F,F1173)))</f>
        <v/>
      </c>
      <c r="O1173" s="35">
        <f>IF(OR(L1173="",M1173=""),"",L1173-M1173)</f>
        <v/>
      </c>
      <c r="P1173" s="89">
        <f>_xlfn.SINGLE(IF(F1173="","",_xlfn.XLOOKUP(F1173,purchase!F:F,purchase!O:O,"")))</f>
        <v/>
      </c>
      <c r="Q1173" s="83">
        <f>IF(OR(L1173="",M1173=""),"",M1173/L1173)</f>
        <v/>
      </c>
      <c r="R1173" s="91">
        <f>IF(OR(P1173="",Q1173=""),"",Q1173-P1173)</f>
        <v/>
      </c>
    </row>
    <row r="1174">
      <c r="A1174" s="25" t="n">
        <v>1170</v>
      </c>
      <c r="B1174" s="26">
        <f>IF(OR(C1174="",F1174=""),"",
"PRD-" &amp;
TEXT(DAY(C1174),"00") &amp;
CHOOSE(MONTH(C1174),"A","B","C","D","E","F","G","H","I","J","K","L") &amp;
TEXT(YEAR(C1174),"00") &amp;
"-" &amp;
RIGHT(F1174,4))</f>
        <v/>
      </c>
      <c r="C1174" s="27" t="n"/>
      <c r="D1174" s="26">
        <f>IF(F1174="","",_xlfn.XLOOKUP(F1174,purchase!F:F,purchase!B:B,""))</f>
        <v/>
      </c>
      <c r="E1174" s="26">
        <f>IF(F1174="","",_xlfn.XLOOKUP(F1174,purchase!F:F,purchase!C:C,""))</f>
        <v/>
      </c>
      <c r="F1174" s="4" t="n"/>
      <c r="G1174" s="10">
        <f>IF(H1174="NRFC","Natural Rubber Field Coagulam","")</f>
        <v/>
      </c>
      <c r="H1174" s="10">
        <f>IF(F1174="","",_xlfn.XLOOKUP(F1174,purchase!F:F,purchase!E:E,""))</f>
        <v/>
      </c>
      <c r="I1174" s="10">
        <f>IF(J1174="ISNR20","Natural Rubber-TSNR (ISNR-20)","")</f>
        <v/>
      </c>
      <c r="J1174" s="10">
        <f>IF(H1174="NRFC","ISNR20","")</f>
        <v/>
      </c>
      <c r="K1174" s="35">
        <f>_xlfn.SINGLE(IF(F1174="","",_xlfn.XLOOKUP(F1174,purchase!F:F,purchase!N:N,"")))</f>
        <v/>
      </c>
      <c r="L1174" s="4" t="n"/>
      <c r="M1174" s="86" t="n"/>
      <c r="N1174" s="35">
        <f>IF(F1174="","",
MAX(0,
_xlfn.XLOOKUP(F1174,purchase!F:F,purchase!N:N,"")
-
SUMIFS(L:L,F:F,F1174)))</f>
        <v/>
      </c>
      <c r="O1174" s="35">
        <f>IF(OR(L1174="",M1174=""),"",L1174-M1174)</f>
        <v/>
      </c>
      <c r="P1174" s="89">
        <f>_xlfn.SINGLE(IF(F1174="","",_xlfn.XLOOKUP(F1174,purchase!F:F,purchase!O:O,"")))</f>
        <v/>
      </c>
      <c r="Q1174" s="83">
        <f>IF(OR(L1174="",M1174=""),"",M1174/L1174)</f>
        <v/>
      </c>
      <c r="R1174" s="91">
        <f>IF(OR(P1174="",Q1174=""),"",Q1174-P1174)</f>
        <v/>
      </c>
    </row>
    <row r="1175">
      <c r="A1175" s="25" t="n">
        <v>1171</v>
      </c>
      <c r="B1175" s="26">
        <f>IF(OR(C1175="",F1175=""),"",
"PRD-" &amp;
TEXT(DAY(C1175),"00") &amp;
CHOOSE(MONTH(C1175),"A","B","C","D","E","F","G","H","I","J","K","L") &amp;
TEXT(YEAR(C1175),"00") &amp;
"-" &amp;
RIGHT(F1175,4))</f>
        <v/>
      </c>
      <c r="C1175" s="27" t="n"/>
      <c r="D1175" s="26">
        <f>IF(F1175="","",_xlfn.XLOOKUP(F1175,purchase!F:F,purchase!B:B,""))</f>
        <v/>
      </c>
      <c r="E1175" s="26">
        <f>IF(F1175="","",_xlfn.XLOOKUP(F1175,purchase!F:F,purchase!C:C,""))</f>
        <v/>
      </c>
      <c r="F1175" s="4" t="n"/>
      <c r="G1175" s="10">
        <f>IF(H1175="NRFC","Natural Rubber Field Coagulam","")</f>
        <v/>
      </c>
      <c r="H1175" s="10">
        <f>IF(F1175="","",_xlfn.XLOOKUP(F1175,purchase!F:F,purchase!E:E,""))</f>
        <v/>
      </c>
      <c r="I1175" s="10">
        <f>IF(J1175="ISNR20","Natural Rubber-TSNR (ISNR-20)","")</f>
        <v/>
      </c>
      <c r="J1175" s="10">
        <f>IF(H1175="NRFC","ISNR20","")</f>
        <v/>
      </c>
      <c r="K1175" s="35">
        <f>_xlfn.SINGLE(IF(F1175="","",_xlfn.XLOOKUP(F1175,purchase!F:F,purchase!N:N,"")))</f>
        <v/>
      </c>
      <c r="L1175" s="4" t="n"/>
      <c r="M1175" s="86" t="n"/>
      <c r="N1175" s="35">
        <f>IF(F1175="","",
MAX(0,
_xlfn.XLOOKUP(F1175,purchase!F:F,purchase!N:N,"")
-
SUMIFS(L:L,F:F,F1175)))</f>
        <v/>
      </c>
      <c r="O1175" s="35">
        <f>IF(OR(L1175="",M1175=""),"",L1175-M1175)</f>
        <v/>
      </c>
      <c r="P1175" s="89">
        <f>_xlfn.SINGLE(IF(F1175="","",_xlfn.XLOOKUP(F1175,purchase!F:F,purchase!O:O,"")))</f>
        <v/>
      </c>
      <c r="Q1175" s="83">
        <f>IF(OR(L1175="",M1175=""),"",M1175/L1175)</f>
        <v/>
      </c>
      <c r="R1175" s="91">
        <f>IF(OR(P1175="",Q1175=""),"",Q1175-P1175)</f>
        <v/>
      </c>
    </row>
    <row r="1176">
      <c r="A1176" s="25" t="n">
        <v>1172</v>
      </c>
      <c r="B1176" s="26">
        <f>IF(OR(C1176="",F1176=""),"",
"PRD-" &amp;
TEXT(DAY(C1176),"00") &amp;
CHOOSE(MONTH(C1176),"A","B","C","D","E","F","G","H","I","J","K","L") &amp;
TEXT(YEAR(C1176),"00") &amp;
"-" &amp;
RIGHT(F1176,4))</f>
        <v/>
      </c>
      <c r="C1176" s="27" t="n"/>
      <c r="D1176" s="26">
        <f>IF(F1176="","",_xlfn.XLOOKUP(F1176,purchase!F:F,purchase!B:B,""))</f>
        <v/>
      </c>
      <c r="E1176" s="26">
        <f>IF(F1176="","",_xlfn.XLOOKUP(F1176,purchase!F:F,purchase!C:C,""))</f>
        <v/>
      </c>
      <c r="F1176" s="4" t="n"/>
      <c r="G1176" s="10">
        <f>IF(H1176="NRFC","Natural Rubber Field Coagulam","")</f>
        <v/>
      </c>
      <c r="H1176" s="10">
        <f>IF(F1176="","",_xlfn.XLOOKUP(F1176,purchase!F:F,purchase!E:E,""))</f>
        <v/>
      </c>
      <c r="I1176" s="10">
        <f>IF(J1176="ISNR20","Natural Rubber-TSNR (ISNR-20)","")</f>
        <v/>
      </c>
      <c r="J1176" s="10">
        <f>IF(H1176="NRFC","ISNR20","")</f>
        <v/>
      </c>
      <c r="K1176" s="35">
        <f>_xlfn.SINGLE(IF(F1176="","",_xlfn.XLOOKUP(F1176,purchase!F:F,purchase!N:N,"")))</f>
        <v/>
      </c>
      <c r="L1176" s="4" t="n"/>
      <c r="M1176" s="86" t="n"/>
      <c r="N1176" s="35">
        <f>IF(F1176="","",
MAX(0,
_xlfn.XLOOKUP(F1176,purchase!F:F,purchase!N:N,"")
-
SUMIFS(L:L,F:F,F1176)))</f>
        <v/>
      </c>
      <c r="O1176" s="35">
        <f>IF(OR(L1176="",M1176=""),"",L1176-M1176)</f>
        <v/>
      </c>
      <c r="P1176" s="89">
        <f>_xlfn.SINGLE(IF(F1176="","",_xlfn.XLOOKUP(F1176,purchase!F:F,purchase!O:O,"")))</f>
        <v/>
      </c>
      <c r="Q1176" s="83">
        <f>IF(OR(L1176="",M1176=""),"",M1176/L1176)</f>
        <v/>
      </c>
      <c r="R1176" s="91">
        <f>IF(OR(P1176="",Q1176=""),"",Q1176-P1176)</f>
        <v/>
      </c>
    </row>
    <row r="1177">
      <c r="A1177" s="25" t="n">
        <v>1173</v>
      </c>
      <c r="B1177" s="26">
        <f>IF(OR(C1177="",F1177=""),"",
"PRD-" &amp;
TEXT(DAY(C1177),"00") &amp;
CHOOSE(MONTH(C1177),"A","B","C","D","E","F","G","H","I","J","K","L") &amp;
TEXT(YEAR(C1177),"00") &amp;
"-" &amp;
RIGHT(F1177,4))</f>
        <v/>
      </c>
      <c r="C1177" s="27" t="n"/>
      <c r="D1177" s="26">
        <f>IF(F1177="","",_xlfn.XLOOKUP(F1177,purchase!F:F,purchase!B:B,""))</f>
        <v/>
      </c>
      <c r="E1177" s="26">
        <f>IF(F1177="","",_xlfn.XLOOKUP(F1177,purchase!F:F,purchase!C:C,""))</f>
        <v/>
      </c>
      <c r="F1177" s="4" t="n"/>
      <c r="G1177" s="10">
        <f>IF(H1177="NRFC","Natural Rubber Field Coagulam","")</f>
        <v/>
      </c>
      <c r="H1177" s="10">
        <f>IF(F1177="","",_xlfn.XLOOKUP(F1177,purchase!F:F,purchase!E:E,""))</f>
        <v/>
      </c>
      <c r="I1177" s="10">
        <f>IF(J1177="ISNR20","Natural Rubber-TSNR (ISNR-20)","")</f>
        <v/>
      </c>
      <c r="J1177" s="10">
        <f>IF(H1177="NRFC","ISNR20","")</f>
        <v/>
      </c>
      <c r="K1177" s="35">
        <f>_xlfn.SINGLE(IF(F1177="","",_xlfn.XLOOKUP(F1177,purchase!F:F,purchase!N:N,"")))</f>
        <v/>
      </c>
      <c r="L1177" s="4" t="n"/>
      <c r="M1177" s="86" t="n"/>
      <c r="N1177" s="35">
        <f>IF(F1177="","",
MAX(0,
_xlfn.XLOOKUP(F1177,purchase!F:F,purchase!N:N,"")
-
SUMIFS(L:L,F:F,F1177)))</f>
        <v/>
      </c>
      <c r="O1177" s="35">
        <f>IF(OR(L1177="",M1177=""),"",L1177-M1177)</f>
        <v/>
      </c>
      <c r="P1177" s="89">
        <f>_xlfn.SINGLE(IF(F1177="","",_xlfn.XLOOKUP(F1177,purchase!F:F,purchase!O:O,"")))</f>
        <v/>
      </c>
      <c r="Q1177" s="83">
        <f>IF(OR(L1177="",M1177=""),"",M1177/L1177)</f>
        <v/>
      </c>
      <c r="R1177" s="91">
        <f>IF(OR(P1177="",Q1177=""),"",Q1177-P1177)</f>
        <v/>
      </c>
    </row>
    <row r="1178">
      <c r="A1178" s="25" t="n">
        <v>1174</v>
      </c>
      <c r="B1178" s="26">
        <f>IF(OR(C1178="",F1178=""),"",
"PRD-" &amp;
TEXT(DAY(C1178),"00") &amp;
CHOOSE(MONTH(C1178),"A","B","C","D","E","F","G","H","I","J","K","L") &amp;
TEXT(YEAR(C1178),"00") &amp;
"-" &amp;
RIGHT(F1178,4))</f>
        <v/>
      </c>
      <c r="C1178" s="27" t="n"/>
      <c r="D1178" s="26">
        <f>IF(F1178="","",_xlfn.XLOOKUP(F1178,purchase!F:F,purchase!B:B,""))</f>
        <v/>
      </c>
      <c r="E1178" s="26">
        <f>IF(F1178="","",_xlfn.XLOOKUP(F1178,purchase!F:F,purchase!C:C,""))</f>
        <v/>
      </c>
      <c r="F1178" s="4" t="n"/>
      <c r="G1178" s="10">
        <f>IF(H1178="NRFC","Natural Rubber Field Coagulam","")</f>
        <v/>
      </c>
      <c r="H1178" s="10">
        <f>IF(F1178="","",_xlfn.XLOOKUP(F1178,purchase!F:F,purchase!E:E,""))</f>
        <v/>
      </c>
      <c r="I1178" s="10">
        <f>IF(J1178="ISNR20","Natural Rubber-TSNR (ISNR-20)","")</f>
        <v/>
      </c>
      <c r="J1178" s="10">
        <f>IF(H1178="NRFC","ISNR20","")</f>
        <v/>
      </c>
      <c r="K1178" s="35">
        <f>_xlfn.SINGLE(IF(F1178="","",_xlfn.XLOOKUP(F1178,purchase!F:F,purchase!N:N,"")))</f>
        <v/>
      </c>
      <c r="L1178" s="4" t="n"/>
      <c r="M1178" s="86" t="n"/>
      <c r="N1178" s="35">
        <f>IF(F1178="","",
MAX(0,
_xlfn.XLOOKUP(F1178,purchase!F:F,purchase!N:N,"")
-
SUMIFS(L:L,F:F,F1178)))</f>
        <v/>
      </c>
      <c r="O1178" s="35">
        <f>IF(OR(L1178="",M1178=""),"",L1178-M1178)</f>
        <v/>
      </c>
      <c r="P1178" s="89">
        <f>_xlfn.SINGLE(IF(F1178="","",_xlfn.XLOOKUP(F1178,purchase!F:F,purchase!O:O,"")))</f>
        <v/>
      </c>
      <c r="Q1178" s="83">
        <f>IF(OR(L1178="",M1178=""),"",M1178/L1178)</f>
        <v/>
      </c>
      <c r="R1178" s="91">
        <f>IF(OR(P1178="",Q1178=""),"",Q1178-P1178)</f>
        <v/>
      </c>
    </row>
    <row r="1179">
      <c r="A1179" s="25" t="n">
        <v>1175</v>
      </c>
      <c r="B1179" s="26">
        <f>IF(OR(C1179="",F1179=""),"",
"PRD-" &amp;
TEXT(DAY(C1179),"00") &amp;
CHOOSE(MONTH(C1179),"A","B","C","D","E","F","G","H","I","J","K","L") &amp;
TEXT(YEAR(C1179),"00") &amp;
"-" &amp;
RIGHT(F1179,4))</f>
        <v/>
      </c>
      <c r="C1179" s="27" t="n"/>
      <c r="D1179" s="26">
        <f>IF(F1179="","",_xlfn.XLOOKUP(F1179,purchase!F:F,purchase!B:B,""))</f>
        <v/>
      </c>
      <c r="E1179" s="26">
        <f>IF(F1179="","",_xlfn.XLOOKUP(F1179,purchase!F:F,purchase!C:C,""))</f>
        <v/>
      </c>
      <c r="F1179" s="4" t="n"/>
      <c r="G1179" s="10">
        <f>IF(H1179="NRFC","Natural Rubber Field Coagulam","")</f>
        <v/>
      </c>
      <c r="H1179" s="10">
        <f>IF(F1179="","",_xlfn.XLOOKUP(F1179,purchase!F:F,purchase!E:E,""))</f>
        <v/>
      </c>
      <c r="I1179" s="10">
        <f>IF(J1179="ISNR20","Natural Rubber-TSNR (ISNR-20)","")</f>
        <v/>
      </c>
      <c r="J1179" s="10">
        <f>IF(H1179="NRFC","ISNR20","")</f>
        <v/>
      </c>
      <c r="K1179" s="35">
        <f>_xlfn.SINGLE(IF(F1179="","",_xlfn.XLOOKUP(F1179,purchase!F:F,purchase!N:N,"")))</f>
        <v/>
      </c>
      <c r="L1179" s="4" t="n"/>
      <c r="M1179" s="86" t="n"/>
      <c r="N1179" s="35">
        <f>IF(F1179="","",
MAX(0,
_xlfn.XLOOKUP(F1179,purchase!F:F,purchase!N:N,"")
-
SUMIFS(L:L,F:F,F1179)))</f>
        <v/>
      </c>
      <c r="O1179" s="35">
        <f>IF(OR(L1179="",M1179=""),"",L1179-M1179)</f>
        <v/>
      </c>
      <c r="P1179" s="89">
        <f>_xlfn.SINGLE(IF(F1179="","",_xlfn.XLOOKUP(F1179,purchase!F:F,purchase!O:O,"")))</f>
        <v/>
      </c>
      <c r="Q1179" s="83">
        <f>IF(OR(L1179="",M1179=""),"",M1179/L1179)</f>
        <v/>
      </c>
      <c r="R1179" s="91">
        <f>IF(OR(P1179="",Q1179=""),"",Q1179-P1179)</f>
        <v/>
      </c>
    </row>
    <row r="1180">
      <c r="A1180" s="25" t="n">
        <v>1176</v>
      </c>
      <c r="B1180" s="26">
        <f>IF(OR(C1180="",F1180=""),"",
"PRD-" &amp;
TEXT(DAY(C1180),"00") &amp;
CHOOSE(MONTH(C1180),"A","B","C","D","E","F","G","H","I","J","K","L") &amp;
TEXT(YEAR(C1180),"00") &amp;
"-" &amp;
RIGHT(F1180,4))</f>
        <v/>
      </c>
      <c r="C1180" s="27" t="n"/>
      <c r="D1180" s="26">
        <f>IF(F1180="","",_xlfn.XLOOKUP(F1180,purchase!F:F,purchase!B:B,""))</f>
        <v/>
      </c>
      <c r="E1180" s="26">
        <f>IF(F1180="","",_xlfn.XLOOKUP(F1180,purchase!F:F,purchase!C:C,""))</f>
        <v/>
      </c>
      <c r="F1180" s="4" t="n"/>
      <c r="G1180" s="10">
        <f>IF(H1180="NRFC","Natural Rubber Field Coagulam","")</f>
        <v/>
      </c>
      <c r="H1180" s="10">
        <f>IF(F1180="","",_xlfn.XLOOKUP(F1180,purchase!F:F,purchase!E:E,""))</f>
        <v/>
      </c>
      <c r="I1180" s="10">
        <f>IF(J1180="ISNR20","Natural Rubber-TSNR (ISNR-20)","")</f>
        <v/>
      </c>
      <c r="J1180" s="10">
        <f>IF(H1180="NRFC","ISNR20","")</f>
        <v/>
      </c>
      <c r="K1180" s="35">
        <f>_xlfn.SINGLE(IF(F1180="","",_xlfn.XLOOKUP(F1180,purchase!F:F,purchase!N:N,"")))</f>
        <v/>
      </c>
      <c r="L1180" s="4" t="n"/>
      <c r="M1180" s="86" t="n"/>
      <c r="N1180" s="35">
        <f>IF(F1180="","",
MAX(0,
_xlfn.XLOOKUP(F1180,purchase!F:F,purchase!N:N,"")
-
SUMIFS(L:L,F:F,F1180)))</f>
        <v/>
      </c>
      <c r="O1180" s="35">
        <f>IF(OR(L1180="",M1180=""),"",L1180-M1180)</f>
        <v/>
      </c>
      <c r="P1180" s="89">
        <f>_xlfn.SINGLE(IF(F1180="","",_xlfn.XLOOKUP(F1180,purchase!F:F,purchase!O:O,"")))</f>
        <v/>
      </c>
      <c r="Q1180" s="83">
        <f>IF(OR(L1180="",M1180=""),"",M1180/L1180)</f>
        <v/>
      </c>
      <c r="R1180" s="91">
        <f>IF(OR(P1180="",Q1180=""),"",Q1180-P1180)</f>
        <v/>
      </c>
    </row>
    <row r="1181">
      <c r="A1181" s="25" t="n">
        <v>1177</v>
      </c>
      <c r="B1181" s="26">
        <f>IF(OR(C1181="",F1181=""),"",
"PRD-" &amp;
TEXT(DAY(C1181),"00") &amp;
CHOOSE(MONTH(C1181),"A","B","C","D","E","F","G","H","I","J","K","L") &amp;
TEXT(YEAR(C1181),"00") &amp;
"-" &amp;
RIGHT(F1181,4))</f>
        <v/>
      </c>
      <c r="C1181" s="27" t="n"/>
      <c r="D1181" s="26">
        <f>IF(F1181="","",_xlfn.XLOOKUP(F1181,purchase!F:F,purchase!B:B,""))</f>
        <v/>
      </c>
      <c r="E1181" s="26">
        <f>IF(F1181="","",_xlfn.XLOOKUP(F1181,purchase!F:F,purchase!C:C,""))</f>
        <v/>
      </c>
      <c r="F1181" s="4" t="n"/>
      <c r="G1181" s="10">
        <f>IF(H1181="NRFC","Natural Rubber Field Coagulam","")</f>
        <v/>
      </c>
      <c r="H1181" s="10">
        <f>IF(F1181="","",_xlfn.XLOOKUP(F1181,purchase!F:F,purchase!E:E,""))</f>
        <v/>
      </c>
      <c r="I1181" s="10">
        <f>IF(J1181="ISNR20","Natural Rubber-TSNR (ISNR-20)","")</f>
        <v/>
      </c>
      <c r="J1181" s="10">
        <f>IF(H1181="NRFC","ISNR20","")</f>
        <v/>
      </c>
      <c r="K1181" s="35">
        <f>_xlfn.SINGLE(IF(F1181="","",_xlfn.XLOOKUP(F1181,purchase!F:F,purchase!N:N,"")))</f>
        <v/>
      </c>
      <c r="L1181" s="4" t="n"/>
      <c r="M1181" s="86" t="n"/>
      <c r="N1181" s="35">
        <f>IF(F1181="","",
MAX(0,
_xlfn.XLOOKUP(F1181,purchase!F:F,purchase!N:N,"")
-
SUMIFS(L:L,F:F,F1181)))</f>
        <v/>
      </c>
      <c r="O1181" s="35">
        <f>IF(OR(L1181="",M1181=""),"",L1181-M1181)</f>
        <v/>
      </c>
      <c r="P1181" s="89">
        <f>_xlfn.SINGLE(IF(F1181="","",_xlfn.XLOOKUP(F1181,purchase!F:F,purchase!O:O,"")))</f>
        <v/>
      </c>
      <c r="Q1181" s="83">
        <f>IF(OR(L1181="",M1181=""),"",M1181/L1181)</f>
        <v/>
      </c>
      <c r="R1181" s="91">
        <f>IF(OR(P1181="",Q1181=""),"",Q1181-P1181)</f>
        <v/>
      </c>
    </row>
    <row r="1182">
      <c r="A1182" s="25" t="n">
        <v>1178</v>
      </c>
      <c r="B1182" s="26">
        <f>IF(OR(C1182="",F1182=""),"",
"PRD-" &amp;
TEXT(DAY(C1182),"00") &amp;
CHOOSE(MONTH(C1182),"A","B","C","D","E","F","G","H","I","J","K","L") &amp;
TEXT(YEAR(C1182),"00") &amp;
"-" &amp;
RIGHT(F1182,4))</f>
        <v/>
      </c>
      <c r="C1182" s="27" t="n"/>
      <c r="D1182" s="26">
        <f>IF(F1182="","",_xlfn.XLOOKUP(F1182,purchase!F:F,purchase!B:B,""))</f>
        <v/>
      </c>
      <c r="E1182" s="26">
        <f>IF(F1182="","",_xlfn.XLOOKUP(F1182,purchase!F:F,purchase!C:C,""))</f>
        <v/>
      </c>
      <c r="F1182" s="4" t="n"/>
      <c r="G1182" s="10">
        <f>IF(H1182="NRFC","Natural Rubber Field Coagulam","")</f>
        <v/>
      </c>
      <c r="H1182" s="10">
        <f>IF(F1182="","",_xlfn.XLOOKUP(F1182,purchase!F:F,purchase!E:E,""))</f>
        <v/>
      </c>
      <c r="I1182" s="10">
        <f>IF(J1182="ISNR20","Natural Rubber-TSNR (ISNR-20)","")</f>
        <v/>
      </c>
      <c r="J1182" s="10">
        <f>IF(H1182="NRFC","ISNR20","")</f>
        <v/>
      </c>
      <c r="K1182" s="35">
        <f>_xlfn.SINGLE(IF(F1182="","",_xlfn.XLOOKUP(F1182,purchase!F:F,purchase!N:N,"")))</f>
        <v/>
      </c>
      <c r="L1182" s="4" t="n"/>
      <c r="M1182" s="86" t="n"/>
      <c r="N1182" s="35">
        <f>IF(F1182="","",
MAX(0,
_xlfn.XLOOKUP(F1182,purchase!F:F,purchase!N:N,"")
-
SUMIFS(L:L,F:F,F1182)))</f>
        <v/>
      </c>
      <c r="O1182" s="35">
        <f>IF(OR(L1182="",M1182=""),"",L1182-M1182)</f>
        <v/>
      </c>
      <c r="P1182" s="89">
        <f>_xlfn.SINGLE(IF(F1182="","",_xlfn.XLOOKUP(F1182,purchase!F:F,purchase!O:O,"")))</f>
        <v/>
      </c>
      <c r="Q1182" s="83">
        <f>IF(OR(L1182="",M1182=""),"",M1182/L1182)</f>
        <v/>
      </c>
      <c r="R1182" s="91">
        <f>IF(OR(P1182="",Q1182=""),"",Q1182-P1182)</f>
        <v/>
      </c>
    </row>
    <row r="1183">
      <c r="A1183" s="25" t="n">
        <v>1179</v>
      </c>
      <c r="B1183" s="26">
        <f>IF(OR(C1183="",F1183=""),"",
"PRD-" &amp;
TEXT(DAY(C1183),"00") &amp;
CHOOSE(MONTH(C1183),"A","B","C","D","E","F","G","H","I","J","K","L") &amp;
TEXT(YEAR(C1183),"00") &amp;
"-" &amp;
RIGHT(F1183,4))</f>
        <v/>
      </c>
      <c r="C1183" s="27" t="n"/>
      <c r="D1183" s="26">
        <f>IF(F1183="","",_xlfn.XLOOKUP(F1183,purchase!F:F,purchase!B:B,""))</f>
        <v/>
      </c>
      <c r="E1183" s="26">
        <f>IF(F1183="","",_xlfn.XLOOKUP(F1183,purchase!F:F,purchase!C:C,""))</f>
        <v/>
      </c>
      <c r="F1183" s="4" t="n"/>
      <c r="G1183" s="10">
        <f>IF(H1183="NRFC","Natural Rubber Field Coagulam","")</f>
        <v/>
      </c>
      <c r="H1183" s="10">
        <f>IF(F1183="","",_xlfn.XLOOKUP(F1183,purchase!F:F,purchase!E:E,""))</f>
        <v/>
      </c>
      <c r="I1183" s="10">
        <f>IF(J1183="ISNR20","Natural Rubber-TSNR (ISNR-20)","")</f>
        <v/>
      </c>
      <c r="J1183" s="10">
        <f>IF(H1183="NRFC","ISNR20","")</f>
        <v/>
      </c>
      <c r="K1183" s="35">
        <f>_xlfn.SINGLE(IF(F1183="","",_xlfn.XLOOKUP(F1183,purchase!F:F,purchase!N:N,"")))</f>
        <v/>
      </c>
      <c r="L1183" s="4" t="n"/>
      <c r="M1183" s="86" t="n"/>
      <c r="N1183" s="35">
        <f>IF(F1183="","",
MAX(0,
_xlfn.XLOOKUP(F1183,purchase!F:F,purchase!N:N,"")
-
SUMIFS(L:L,F:F,F1183)))</f>
        <v/>
      </c>
      <c r="O1183" s="35">
        <f>IF(OR(L1183="",M1183=""),"",L1183-M1183)</f>
        <v/>
      </c>
      <c r="P1183" s="89">
        <f>_xlfn.SINGLE(IF(F1183="","",_xlfn.XLOOKUP(F1183,purchase!F:F,purchase!O:O,"")))</f>
        <v/>
      </c>
      <c r="Q1183" s="83">
        <f>IF(OR(L1183="",M1183=""),"",M1183/L1183)</f>
        <v/>
      </c>
      <c r="R1183" s="91">
        <f>IF(OR(P1183="",Q1183=""),"",Q1183-P1183)</f>
        <v/>
      </c>
    </row>
    <row r="1184">
      <c r="A1184" s="25" t="n">
        <v>1180</v>
      </c>
      <c r="B1184" s="26">
        <f>IF(OR(C1184="",F1184=""),"",
"PRD-" &amp;
TEXT(DAY(C1184),"00") &amp;
CHOOSE(MONTH(C1184),"A","B","C","D","E","F","G","H","I","J","K","L") &amp;
TEXT(YEAR(C1184),"00") &amp;
"-" &amp;
RIGHT(F1184,4))</f>
        <v/>
      </c>
      <c r="C1184" s="27" t="n"/>
      <c r="D1184" s="26">
        <f>IF(F1184="","",_xlfn.XLOOKUP(F1184,purchase!F:F,purchase!B:B,""))</f>
        <v/>
      </c>
      <c r="E1184" s="26">
        <f>IF(F1184="","",_xlfn.XLOOKUP(F1184,purchase!F:F,purchase!C:C,""))</f>
        <v/>
      </c>
      <c r="F1184" s="4" t="n"/>
      <c r="G1184" s="10">
        <f>IF(H1184="NRFC","Natural Rubber Field Coagulam","")</f>
        <v/>
      </c>
      <c r="H1184" s="10">
        <f>IF(F1184="","",_xlfn.XLOOKUP(F1184,purchase!F:F,purchase!E:E,""))</f>
        <v/>
      </c>
      <c r="I1184" s="10">
        <f>IF(J1184="ISNR20","Natural Rubber-TSNR (ISNR-20)","")</f>
        <v/>
      </c>
      <c r="J1184" s="10">
        <f>IF(H1184="NRFC","ISNR20","")</f>
        <v/>
      </c>
      <c r="K1184" s="35">
        <f>_xlfn.SINGLE(IF(F1184="","",_xlfn.XLOOKUP(F1184,purchase!F:F,purchase!N:N,"")))</f>
        <v/>
      </c>
      <c r="L1184" s="4" t="n"/>
      <c r="M1184" s="86" t="n"/>
      <c r="N1184" s="35">
        <f>IF(F1184="","",
MAX(0,
_xlfn.XLOOKUP(F1184,purchase!F:F,purchase!N:N,"")
-
SUMIFS(L:L,F:F,F1184)))</f>
        <v/>
      </c>
      <c r="O1184" s="35">
        <f>IF(OR(L1184="",M1184=""),"",L1184-M1184)</f>
        <v/>
      </c>
      <c r="P1184" s="89">
        <f>_xlfn.SINGLE(IF(F1184="","",_xlfn.XLOOKUP(F1184,purchase!F:F,purchase!O:O,"")))</f>
        <v/>
      </c>
      <c r="Q1184" s="83">
        <f>IF(OR(L1184="",M1184=""),"",M1184/L1184)</f>
        <v/>
      </c>
      <c r="R1184" s="91">
        <f>IF(OR(P1184="",Q1184=""),"",Q1184-P1184)</f>
        <v/>
      </c>
    </row>
    <row r="1185">
      <c r="A1185" s="25" t="n">
        <v>1181</v>
      </c>
      <c r="B1185" s="26">
        <f>IF(OR(C1185="",F1185=""),"",
"PRD-" &amp;
TEXT(DAY(C1185),"00") &amp;
CHOOSE(MONTH(C1185),"A","B","C","D","E","F","G","H","I","J","K","L") &amp;
TEXT(YEAR(C1185),"00") &amp;
"-" &amp;
RIGHT(F1185,4))</f>
        <v/>
      </c>
      <c r="C1185" s="27" t="n"/>
      <c r="D1185" s="26">
        <f>IF(F1185="","",_xlfn.XLOOKUP(F1185,purchase!F:F,purchase!B:B,""))</f>
        <v/>
      </c>
      <c r="E1185" s="26">
        <f>IF(F1185="","",_xlfn.XLOOKUP(F1185,purchase!F:F,purchase!C:C,""))</f>
        <v/>
      </c>
      <c r="F1185" s="4" t="n"/>
      <c r="G1185" s="10">
        <f>IF(H1185="NRFC","Natural Rubber Field Coagulam","")</f>
        <v/>
      </c>
      <c r="H1185" s="10">
        <f>IF(F1185="","",_xlfn.XLOOKUP(F1185,purchase!F:F,purchase!E:E,""))</f>
        <v/>
      </c>
      <c r="I1185" s="10">
        <f>IF(J1185="ISNR20","Natural Rubber-TSNR (ISNR-20)","")</f>
        <v/>
      </c>
      <c r="J1185" s="10">
        <f>IF(H1185="NRFC","ISNR20","")</f>
        <v/>
      </c>
      <c r="K1185" s="35">
        <f>_xlfn.SINGLE(IF(F1185="","",_xlfn.XLOOKUP(F1185,purchase!F:F,purchase!N:N,"")))</f>
        <v/>
      </c>
      <c r="L1185" s="4" t="n"/>
      <c r="M1185" s="86" t="n"/>
      <c r="N1185" s="35">
        <f>IF(F1185="","",
MAX(0,
_xlfn.XLOOKUP(F1185,purchase!F:F,purchase!N:N,"")
-
SUMIFS(L:L,F:F,F1185)))</f>
        <v/>
      </c>
      <c r="O1185" s="35">
        <f>IF(OR(L1185="",M1185=""),"",L1185-M1185)</f>
        <v/>
      </c>
      <c r="P1185" s="89">
        <f>_xlfn.SINGLE(IF(F1185="","",_xlfn.XLOOKUP(F1185,purchase!F:F,purchase!O:O,"")))</f>
        <v/>
      </c>
      <c r="Q1185" s="83">
        <f>IF(OR(L1185="",M1185=""),"",M1185/L1185)</f>
        <v/>
      </c>
      <c r="R1185" s="91">
        <f>IF(OR(P1185="",Q1185=""),"",Q1185-P1185)</f>
        <v/>
      </c>
    </row>
    <row r="1186">
      <c r="A1186" s="25" t="n">
        <v>1182</v>
      </c>
      <c r="B1186" s="26">
        <f>IF(OR(C1186="",F1186=""),"",
"PRD-" &amp;
TEXT(DAY(C1186),"00") &amp;
CHOOSE(MONTH(C1186),"A","B","C","D","E","F","G","H","I","J","K","L") &amp;
TEXT(YEAR(C1186),"00") &amp;
"-" &amp;
RIGHT(F1186,4))</f>
        <v/>
      </c>
      <c r="C1186" s="27" t="n"/>
      <c r="D1186" s="26">
        <f>IF(F1186="","",_xlfn.XLOOKUP(F1186,purchase!F:F,purchase!B:B,""))</f>
        <v/>
      </c>
      <c r="E1186" s="26">
        <f>IF(F1186="","",_xlfn.XLOOKUP(F1186,purchase!F:F,purchase!C:C,""))</f>
        <v/>
      </c>
      <c r="F1186" s="4" t="n"/>
      <c r="G1186" s="10">
        <f>IF(H1186="NRFC","Natural Rubber Field Coagulam","")</f>
        <v/>
      </c>
      <c r="H1186" s="10">
        <f>IF(F1186="","",_xlfn.XLOOKUP(F1186,purchase!F:F,purchase!E:E,""))</f>
        <v/>
      </c>
      <c r="I1186" s="10">
        <f>IF(J1186="ISNR20","Natural Rubber-TSNR (ISNR-20)","")</f>
        <v/>
      </c>
      <c r="J1186" s="10">
        <f>IF(H1186="NRFC","ISNR20","")</f>
        <v/>
      </c>
      <c r="K1186" s="35">
        <f>_xlfn.SINGLE(IF(F1186="","",_xlfn.XLOOKUP(F1186,purchase!F:F,purchase!N:N,"")))</f>
        <v/>
      </c>
      <c r="L1186" s="4" t="n"/>
      <c r="M1186" s="86" t="n"/>
      <c r="N1186" s="35">
        <f>IF(F1186="","",
MAX(0,
_xlfn.XLOOKUP(F1186,purchase!F:F,purchase!N:N,"")
-
SUMIFS(L:L,F:F,F1186)))</f>
        <v/>
      </c>
      <c r="O1186" s="35">
        <f>IF(OR(L1186="",M1186=""),"",L1186-M1186)</f>
        <v/>
      </c>
      <c r="P1186" s="89">
        <f>_xlfn.SINGLE(IF(F1186="","",_xlfn.XLOOKUP(F1186,purchase!F:F,purchase!O:O,"")))</f>
        <v/>
      </c>
      <c r="Q1186" s="83">
        <f>IF(OR(L1186="",M1186=""),"",M1186/L1186)</f>
        <v/>
      </c>
      <c r="R1186" s="91">
        <f>IF(OR(P1186="",Q1186=""),"",Q1186-P1186)</f>
        <v/>
      </c>
    </row>
    <row r="1187">
      <c r="A1187" s="25" t="n">
        <v>1183</v>
      </c>
      <c r="B1187" s="26">
        <f>IF(OR(C1187="",F1187=""),"",
"PRD-" &amp;
TEXT(DAY(C1187),"00") &amp;
CHOOSE(MONTH(C1187),"A","B","C","D","E","F","G","H","I","J","K","L") &amp;
TEXT(YEAR(C1187),"00") &amp;
"-" &amp;
RIGHT(F1187,4))</f>
        <v/>
      </c>
      <c r="C1187" s="27" t="n"/>
      <c r="D1187" s="26">
        <f>IF(F1187="","",_xlfn.XLOOKUP(F1187,purchase!F:F,purchase!B:B,""))</f>
        <v/>
      </c>
      <c r="E1187" s="26">
        <f>IF(F1187="","",_xlfn.XLOOKUP(F1187,purchase!F:F,purchase!C:C,""))</f>
        <v/>
      </c>
      <c r="F1187" s="4" t="n"/>
      <c r="G1187" s="10">
        <f>IF(H1187="NRFC","Natural Rubber Field Coagulam","")</f>
        <v/>
      </c>
      <c r="H1187" s="10">
        <f>IF(F1187="","",_xlfn.XLOOKUP(F1187,purchase!F:F,purchase!E:E,""))</f>
        <v/>
      </c>
      <c r="I1187" s="10">
        <f>IF(J1187="ISNR20","Natural Rubber-TSNR (ISNR-20)","")</f>
        <v/>
      </c>
      <c r="J1187" s="10">
        <f>IF(H1187="NRFC","ISNR20","")</f>
        <v/>
      </c>
      <c r="K1187" s="35">
        <f>_xlfn.SINGLE(IF(F1187="","",_xlfn.XLOOKUP(F1187,purchase!F:F,purchase!N:N,"")))</f>
        <v/>
      </c>
      <c r="L1187" s="4" t="n"/>
      <c r="M1187" s="86" t="n"/>
      <c r="N1187" s="35">
        <f>IF(F1187="","",
MAX(0,
_xlfn.XLOOKUP(F1187,purchase!F:F,purchase!N:N,"")
-
SUMIFS(L:L,F:F,F1187)))</f>
        <v/>
      </c>
      <c r="O1187" s="35">
        <f>IF(OR(L1187="",M1187=""),"",L1187-M1187)</f>
        <v/>
      </c>
      <c r="P1187" s="89">
        <f>_xlfn.SINGLE(IF(F1187="","",_xlfn.XLOOKUP(F1187,purchase!F:F,purchase!O:O,"")))</f>
        <v/>
      </c>
      <c r="Q1187" s="83">
        <f>IF(OR(L1187="",M1187=""),"",M1187/L1187)</f>
        <v/>
      </c>
      <c r="R1187" s="91">
        <f>IF(OR(P1187="",Q1187=""),"",Q1187-P1187)</f>
        <v/>
      </c>
    </row>
    <row r="1188">
      <c r="A1188" s="25" t="n">
        <v>1184</v>
      </c>
      <c r="B1188" s="26">
        <f>IF(OR(C1188="",F1188=""),"",
"PRD-" &amp;
TEXT(DAY(C1188),"00") &amp;
CHOOSE(MONTH(C1188),"A","B","C","D","E","F","G","H","I","J","K","L") &amp;
TEXT(YEAR(C1188),"00") &amp;
"-" &amp;
RIGHT(F1188,4))</f>
        <v/>
      </c>
      <c r="C1188" s="27" t="n"/>
      <c r="D1188" s="26">
        <f>IF(F1188="","",_xlfn.XLOOKUP(F1188,purchase!F:F,purchase!B:B,""))</f>
        <v/>
      </c>
      <c r="E1188" s="26">
        <f>IF(F1188="","",_xlfn.XLOOKUP(F1188,purchase!F:F,purchase!C:C,""))</f>
        <v/>
      </c>
      <c r="F1188" s="4" t="n"/>
      <c r="G1188" s="10">
        <f>IF(H1188="NRFC","Natural Rubber Field Coagulam","")</f>
        <v/>
      </c>
      <c r="H1188" s="10">
        <f>IF(F1188="","",_xlfn.XLOOKUP(F1188,purchase!F:F,purchase!E:E,""))</f>
        <v/>
      </c>
      <c r="I1188" s="10">
        <f>IF(J1188="ISNR20","Natural Rubber-TSNR (ISNR-20)","")</f>
        <v/>
      </c>
      <c r="J1188" s="10">
        <f>IF(H1188="NRFC","ISNR20","")</f>
        <v/>
      </c>
      <c r="K1188" s="35">
        <f>_xlfn.SINGLE(IF(F1188="","",_xlfn.XLOOKUP(F1188,purchase!F:F,purchase!N:N,"")))</f>
        <v/>
      </c>
      <c r="L1188" s="4" t="n"/>
      <c r="M1188" s="86" t="n"/>
      <c r="N1188" s="35">
        <f>IF(F1188="","",
MAX(0,
_xlfn.XLOOKUP(F1188,purchase!F:F,purchase!N:N,"")
-
SUMIFS(L:L,F:F,F1188)))</f>
        <v/>
      </c>
      <c r="O1188" s="35">
        <f>IF(OR(L1188="",M1188=""),"",L1188-M1188)</f>
        <v/>
      </c>
      <c r="P1188" s="89">
        <f>_xlfn.SINGLE(IF(F1188="","",_xlfn.XLOOKUP(F1188,purchase!F:F,purchase!O:O,"")))</f>
        <v/>
      </c>
      <c r="Q1188" s="83">
        <f>IF(OR(L1188="",M1188=""),"",M1188/L1188)</f>
        <v/>
      </c>
      <c r="R1188" s="91">
        <f>IF(OR(P1188="",Q1188=""),"",Q1188-P1188)</f>
        <v/>
      </c>
    </row>
    <row r="1189">
      <c r="A1189" s="25" t="n">
        <v>1185</v>
      </c>
      <c r="B1189" s="26">
        <f>IF(OR(C1189="",F1189=""),"",
"PRD-" &amp;
TEXT(DAY(C1189),"00") &amp;
CHOOSE(MONTH(C1189),"A","B","C","D","E","F","G","H","I","J","K","L") &amp;
TEXT(YEAR(C1189),"00") &amp;
"-" &amp;
RIGHT(F1189,4))</f>
        <v/>
      </c>
      <c r="C1189" s="27" t="n"/>
      <c r="D1189" s="26">
        <f>IF(F1189="","",_xlfn.XLOOKUP(F1189,purchase!F:F,purchase!B:B,""))</f>
        <v/>
      </c>
      <c r="E1189" s="26">
        <f>IF(F1189="","",_xlfn.XLOOKUP(F1189,purchase!F:F,purchase!C:C,""))</f>
        <v/>
      </c>
      <c r="F1189" s="4" t="n"/>
      <c r="G1189" s="10">
        <f>IF(H1189="NRFC","Natural Rubber Field Coagulam","")</f>
        <v/>
      </c>
      <c r="H1189" s="10">
        <f>IF(F1189="","",_xlfn.XLOOKUP(F1189,purchase!F:F,purchase!E:E,""))</f>
        <v/>
      </c>
      <c r="I1189" s="10">
        <f>IF(J1189="ISNR20","Natural Rubber-TSNR (ISNR-20)","")</f>
        <v/>
      </c>
      <c r="J1189" s="10">
        <f>IF(H1189="NRFC","ISNR20","")</f>
        <v/>
      </c>
      <c r="K1189" s="35">
        <f>_xlfn.SINGLE(IF(F1189="","",_xlfn.XLOOKUP(F1189,purchase!F:F,purchase!N:N,"")))</f>
        <v/>
      </c>
      <c r="L1189" s="4" t="n"/>
      <c r="M1189" s="86" t="n"/>
      <c r="N1189" s="35">
        <f>IF(F1189="","",
MAX(0,
_xlfn.XLOOKUP(F1189,purchase!F:F,purchase!N:N,"")
-
SUMIFS(L:L,F:F,F1189)))</f>
        <v/>
      </c>
      <c r="O1189" s="35">
        <f>IF(OR(L1189="",M1189=""),"",L1189-M1189)</f>
        <v/>
      </c>
      <c r="P1189" s="89">
        <f>_xlfn.SINGLE(IF(F1189="","",_xlfn.XLOOKUP(F1189,purchase!F:F,purchase!O:O,"")))</f>
        <v/>
      </c>
      <c r="Q1189" s="83">
        <f>IF(OR(L1189="",M1189=""),"",M1189/L1189)</f>
        <v/>
      </c>
      <c r="R1189" s="91">
        <f>IF(OR(P1189="",Q1189=""),"",Q1189-P1189)</f>
        <v/>
      </c>
    </row>
    <row r="1190">
      <c r="A1190" s="25" t="n">
        <v>1186</v>
      </c>
      <c r="B1190" s="26">
        <f>IF(OR(C1190="",F1190=""),"",
"PRD-" &amp;
TEXT(DAY(C1190),"00") &amp;
CHOOSE(MONTH(C1190),"A","B","C","D","E","F","G","H","I","J","K","L") &amp;
TEXT(YEAR(C1190),"00") &amp;
"-" &amp;
RIGHT(F1190,4))</f>
        <v/>
      </c>
      <c r="C1190" s="27" t="n"/>
      <c r="D1190" s="26">
        <f>IF(F1190="","",_xlfn.XLOOKUP(F1190,purchase!F:F,purchase!B:B,""))</f>
        <v/>
      </c>
      <c r="E1190" s="26">
        <f>IF(F1190="","",_xlfn.XLOOKUP(F1190,purchase!F:F,purchase!C:C,""))</f>
        <v/>
      </c>
      <c r="F1190" s="4" t="n"/>
      <c r="G1190" s="10">
        <f>IF(H1190="NRFC","Natural Rubber Field Coagulam","")</f>
        <v/>
      </c>
      <c r="H1190" s="10">
        <f>IF(F1190="","",_xlfn.XLOOKUP(F1190,purchase!F:F,purchase!E:E,""))</f>
        <v/>
      </c>
      <c r="I1190" s="10">
        <f>IF(J1190="ISNR20","Natural Rubber-TSNR (ISNR-20)","")</f>
        <v/>
      </c>
      <c r="J1190" s="10">
        <f>IF(H1190="NRFC","ISNR20","")</f>
        <v/>
      </c>
      <c r="K1190" s="35">
        <f>_xlfn.SINGLE(IF(F1190="","",_xlfn.XLOOKUP(F1190,purchase!F:F,purchase!N:N,"")))</f>
        <v/>
      </c>
      <c r="L1190" s="4" t="n"/>
      <c r="M1190" s="86" t="n"/>
      <c r="N1190" s="35">
        <f>IF(F1190="","",
MAX(0,
_xlfn.XLOOKUP(F1190,purchase!F:F,purchase!N:N,"")
-
SUMIFS(L:L,F:F,F1190)))</f>
        <v/>
      </c>
      <c r="O1190" s="35">
        <f>IF(OR(L1190="",M1190=""),"",L1190-M1190)</f>
        <v/>
      </c>
      <c r="P1190" s="89">
        <f>_xlfn.SINGLE(IF(F1190="","",_xlfn.XLOOKUP(F1190,purchase!F:F,purchase!O:O,"")))</f>
        <v/>
      </c>
      <c r="Q1190" s="83">
        <f>IF(OR(L1190="",M1190=""),"",M1190/L1190)</f>
        <v/>
      </c>
      <c r="R1190" s="91">
        <f>IF(OR(P1190="",Q1190=""),"",Q1190-P1190)</f>
        <v/>
      </c>
    </row>
    <row r="1191">
      <c r="A1191" s="25" t="n">
        <v>1187</v>
      </c>
      <c r="B1191" s="26">
        <f>IF(OR(C1191="",F1191=""),"",
"PRD-" &amp;
TEXT(DAY(C1191),"00") &amp;
CHOOSE(MONTH(C1191),"A","B","C","D","E","F","G","H","I","J","K","L") &amp;
TEXT(YEAR(C1191),"00") &amp;
"-" &amp;
RIGHT(F1191,4))</f>
        <v/>
      </c>
      <c r="C1191" s="27" t="n"/>
      <c r="D1191" s="26">
        <f>IF(F1191="","",_xlfn.XLOOKUP(F1191,purchase!F:F,purchase!B:B,""))</f>
        <v/>
      </c>
      <c r="E1191" s="26">
        <f>IF(F1191="","",_xlfn.XLOOKUP(F1191,purchase!F:F,purchase!C:C,""))</f>
        <v/>
      </c>
      <c r="F1191" s="4" t="n"/>
      <c r="G1191" s="10">
        <f>IF(H1191="NRFC","Natural Rubber Field Coagulam","")</f>
        <v/>
      </c>
      <c r="H1191" s="10">
        <f>IF(F1191="","",_xlfn.XLOOKUP(F1191,purchase!F:F,purchase!E:E,""))</f>
        <v/>
      </c>
      <c r="I1191" s="10">
        <f>IF(J1191="ISNR20","Natural Rubber-TSNR (ISNR-20)","")</f>
        <v/>
      </c>
      <c r="J1191" s="10">
        <f>IF(H1191="NRFC","ISNR20","")</f>
        <v/>
      </c>
      <c r="K1191" s="35">
        <f>_xlfn.SINGLE(IF(F1191="","",_xlfn.XLOOKUP(F1191,purchase!F:F,purchase!N:N,"")))</f>
        <v/>
      </c>
      <c r="L1191" s="4" t="n"/>
      <c r="M1191" s="86" t="n"/>
      <c r="N1191" s="35">
        <f>IF(F1191="","",
MAX(0,
_xlfn.XLOOKUP(F1191,purchase!F:F,purchase!N:N,"")
-
SUMIFS(L:L,F:F,F1191)))</f>
        <v/>
      </c>
      <c r="O1191" s="35">
        <f>IF(OR(L1191="",M1191=""),"",L1191-M1191)</f>
        <v/>
      </c>
      <c r="P1191" s="89">
        <f>_xlfn.SINGLE(IF(F1191="","",_xlfn.XLOOKUP(F1191,purchase!F:F,purchase!O:O,"")))</f>
        <v/>
      </c>
      <c r="Q1191" s="83">
        <f>IF(OR(L1191="",M1191=""),"",M1191/L1191)</f>
        <v/>
      </c>
      <c r="R1191" s="91">
        <f>IF(OR(P1191="",Q1191=""),"",Q1191-P1191)</f>
        <v/>
      </c>
    </row>
    <row r="1192">
      <c r="A1192" s="25" t="n">
        <v>1188</v>
      </c>
      <c r="B1192" s="26">
        <f>IF(OR(C1192="",F1192=""),"",
"PRD-" &amp;
TEXT(DAY(C1192),"00") &amp;
CHOOSE(MONTH(C1192),"A","B","C","D","E","F","G","H","I","J","K","L") &amp;
TEXT(YEAR(C1192),"00") &amp;
"-" &amp;
RIGHT(F1192,4))</f>
        <v/>
      </c>
      <c r="C1192" s="27" t="n"/>
      <c r="D1192" s="26">
        <f>IF(F1192="","",_xlfn.XLOOKUP(F1192,purchase!F:F,purchase!B:B,""))</f>
        <v/>
      </c>
      <c r="E1192" s="26">
        <f>IF(F1192="","",_xlfn.XLOOKUP(F1192,purchase!F:F,purchase!C:C,""))</f>
        <v/>
      </c>
      <c r="F1192" s="4" t="n"/>
      <c r="G1192" s="10">
        <f>IF(H1192="NRFC","Natural Rubber Field Coagulam","")</f>
        <v/>
      </c>
      <c r="H1192" s="10">
        <f>IF(F1192="","",_xlfn.XLOOKUP(F1192,purchase!F:F,purchase!E:E,""))</f>
        <v/>
      </c>
      <c r="I1192" s="10">
        <f>IF(J1192="ISNR20","Natural Rubber-TSNR (ISNR-20)","")</f>
        <v/>
      </c>
      <c r="J1192" s="10">
        <f>IF(H1192="NRFC","ISNR20","")</f>
        <v/>
      </c>
      <c r="K1192" s="35">
        <f>_xlfn.SINGLE(IF(F1192="","",_xlfn.XLOOKUP(F1192,purchase!F:F,purchase!N:N,"")))</f>
        <v/>
      </c>
      <c r="L1192" s="4" t="n"/>
      <c r="M1192" s="86" t="n"/>
      <c r="N1192" s="35">
        <f>IF(F1192="","",
MAX(0,
_xlfn.XLOOKUP(F1192,purchase!F:F,purchase!N:N,"")
-
SUMIFS(L:L,F:F,F1192)))</f>
        <v/>
      </c>
      <c r="O1192" s="35">
        <f>IF(OR(L1192="",M1192=""),"",L1192-M1192)</f>
        <v/>
      </c>
      <c r="P1192" s="89">
        <f>_xlfn.SINGLE(IF(F1192="","",_xlfn.XLOOKUP(F1192,purchase!F:F,purchase!O:O,"")))</f>
        <v/>
      </c>
      <c r="Q1192" s="83">
        <f>IF(OR(L1192="",M1192=""),"",M1192/L1192)</f>
        <v/>
      </c>
      <c r="R1192" s="91">
        <f>IF(OR(P1192="",Q1192=""),"",Q1192-P1192)</f>
        <v/>
      </c>
    </row>
    <row r="1193">
      <c r="A1193" s="25" t="n">
        <v>1189</v>
      </c>
      <c r="B1193" s="26">
        <f>IF(OR(C1193="",F1193=""),"",
"PRD-" &amp;
TEXT(DAY(C1193),"00") &amp;
CHOOSE(MONTH(C1193),"A","B","C","D","E","F","G","H","I","J","K","L") &amp;
TEXT(YEAR(C1193),"00") &amp;
"-" &amp;
RIGHT(F1193,4))</f>
        <v/>
      </c>
      <c r="C1193" s="27" t="n"/>
      <c r="D1193" s="26">
        <f>IF(F1193="","",_xlfn.XLOOKUP(F1193,purchase!F:F,purchase!B:B,""))</f>
        <v/>
      </c>
      <c r="E1193" s="26">
        <f>IF(F1193="","",_xlfn.XLOOKUP(F1193,purchase!F:F,purchase!C:C,""))</f>
        <v/>
      </c>
      <c r="F1193" s="4" t="n"/>
      <c r="G1193" s="10">
        <f>IF(H1193="NRFC","Natural Rubber Field Coagulam","")</f>
        <v/>
      </c>
      <c r="H1193" s="10">
        <f>IF(F1193="","",_xlfn.XLOOKUP(F1193,purchase!F:F,purchase!E:E,""))</f>
        <v/>
      </c>
      <c r="I1193" s="10">
        <f>IF(J1193="ISNR20","Natural Rubber-TSNR (ISNR-20)","")</f>
        <v/>
      </c>
      <c r="J1193" s="10">
        <f>IF(H1193="NRFC","ISNR20","")</f>
        <v/>
      </c>
      <c r="K1193" s="35">
        <f>_xlfn.SINGLE(IF(F1193="","",_xlfn.XLOOKUP(F1193,purchase!F:F,purchase!N:N,"")))</f>
        <v/>
      </c>
      <c r="L1193" s="4" t="n"/>
      <c r="M1193" s="86" t="n"/>
      <c r="N1193" s="35">
        <f>IF(F1193="","",
MAX(0,
_xlfn.XLOOKUP(F1193,purchase!F:F,purchase!N:N,"")
-
SUMIFS(L:L,F:F,F1193)))</f>
        <v/>
      </c>
      <c r="O1193" s="35">
        <f>IF(OR(L1193="",M1193=""),"",L1193-M1193)</f>
        <v/>
      </c>
      <c r="P1193" s="89">
        <f>_xlfn.SINGLE(IF(F1193="","",_xlfn.XLOOKUP(F1193,purchase!F:F,purchase!O:O,"")))</f>
        <v/>
      </c>
      <c r="Q1193" s="83">
        <f>IF(OR(L1193="",M1193=""),"",M1193/L1193)</f>
        <v/>
      </c>
      <c r="R1193" s="91">
        <f>IF(OR(P1193="",Q1193=""),"",Q1193-P1193)</f>
        <v/>
      </c>
    </row>
    <row r="1194">
      <c r="A1194" s="25" t="n">
        <v>1190</v>
      </c>
      <c r="B1194" s="26">
        <f>IF(OR(C1194="",F1194=""),"",
"PRD-" &amp;
TEXT(DAY(C1194),"00") &amp;
CHOOSE(MONTH(C1194),"A","B","C","D","E","F","G","H","I","J","K","L") &amp;
TEXT(YEAR(C1194),"00") &amp;
"-" &amp;
RIGHT(F1194,4))</f>
        <v/>
      </c>
      <c r="C1194" s="27" t="n"/>
      <c r="D1194" s="26">
        <f>IF(F1194="","",_xlfn.XLOOKUP(F1194,purchase!F:F,purchase!B:B,""))</f>
        <v/>
      </c>
      <c r="E1194" s="26">
        <f>IF(F1194="","",_xlfn.XLOOKUP(F1194,purchase!F:F,purchase!C:C,""))</f>
        <v/>
      </c>
      <c r="F1194" s="4" t="n"/>
      <c r="G1194" s="10">
        <f>IF(H1194="NRFC","Natural Rubber Field Coagulam","")</f>
        <v/>
      </c>
      <c r="H1194" s="10">
        <f>IF(F1194="","",_xlfn.XLOOKUP(F1194,purchase!F:F,purchase!E:E,""))</f>
        <v/>
      </c>
      <c r="I1194" s="10">
        <f>IF(J1194="ISNR20","Natural Rubber-TSNR (ISNR-20)","")</f>
        <v/>
      </c>
      <c r="J1194" s="10">
        <f>IF(H1194="NRFC","ISNR20","")</f>
        <v/>
      </c>
      <c r="K1194" s="35">
        <f>_xlfn.SINGLE(IF(F1194="","",_xlfn.XLOOKUP(F1194,purchase!F:F,purchase!N:N,"")))</f>
        <v/>
      </c>
      <c r="L1194" s="4" t="n"/>
      <c r="M1194" s="86" t="n"/>
      <c r="N1194" s="35">
        <f>IF(F1194="","",
MAX(0,
_xlfn.XLOOKUP(F1194,purchase!F:F,purchase!N:N,"")
-
SUMIFS(L:L,F:F,F1194)))</f>
        <v/>
      </c>
      <c r="O1194" s="35">
        <f>IF(OR(L1194="",M1194=""),"",L1194-M1194)</f>
        <v/>
      </c>
      <c r="P1194" s="89">
        <f>_xlfn.SINGLE(IF(F1194="","",_xlfn.XLOOKUP(F1194,purchase!F:F,purchase!O:O,"")))</f>
        <v/>
      </c>
      <c r="Q1194" s="83">
        <f>IF(OR(L1194="",M1194=""),"",M1194/L1194)</f>
        <v/>
      </c>
      <c r="R1194" s="91">
        <f>IF(OR(P1194="",Q1194=""),"",Q1194-P1194)</f>
        <v/>
      </c>
    </row>
    <row r="1195">
      <c r="A1195" s="25" t="n">
        <v>1191</v>
      </c>
      <c r="B1195" s="26">
        <f>IF(OR(C1195="",F1195=""),"",
"PRD-" &amp;
TEXT(DAY(C1195),"00") &amp;
CHOOSE(MONTH(C1195),"A","B","C","D","E","F","G","H","I","J","K","L") &amp;
TEXT(YEAR(C1195),"00") &amp;
"-" &amp;
RIGHT(F1195,4))</f>
        <v/>
      </c>
      <c r="C1195" s="27" t="n"/>
      <c r="D1195" s="26">
        <f>IF(F1195="","",_xlfn.XLOOKUP(F1195,purchase!F:F,purchase!B:B,""))</f>
        <v/>
      </c>
      <c r="E1195" s="26">
        <f>IF(F1195="","",_xlfn.XLOOKUP(F1195,purchase!F:F,purchase!C:C,""))</f>
        <v/>
      </c>
      <c r="F1195" s="4" t="n"/>
      <c r="G1195" s="10">
        <f>IF(H1195="NRFC","Natural Rubber Field Coagulam","")</f>
        <v/>
      </c>
      <c r="H1195" s="10">
        <f>IF(F1195="","",_xlfn.XLOOKUP(F1195,purchase!F:F,purchase!E:E,""))</f>
        <v/>
      </c>
      <c r="I1195" s="10">
        <f>IF(J1195="ISNR20","Natural Rubber-TSNR (ISNR-20)","")</f>
        <v/>
      </c>
      <c r="J1195" s="10">
        <f>IF(H1195="NRFC","ISNR20","")</f>
        <v/>
      </c>
      <c r="K1195" s="35">
        <f>_xlfn.SINGLE(IF(F1195="","",_xlfn.XLOOKUP(F1195,purchase!F:F,purchase!N:N,"")))</f>
        <v/>
      </c>
      <c r="L1195" s="4" t="n"/>
      <c r="M1195" s="86" t="n"/>
      <c r="N1195" s="35">
        <f>IF(F1195="","",
MAX(0,
_xlfn.XLOOKUP(F1195,purchase!F:F,purchase!N:N,"")
-
SUMIFS(L:L,F:F,F1195)))</f>
        <v/>
      </c>
      <c r="O1195" s="35">
        <f>IF(OR(L1195="",M1195=""),"",L1195-M1195)</f>
        <v/>
      </c>
      <c r="P1195" s="89">
        <f>_xlfn.SINGLE(IF(F1195="","",_xlfn.XLOOKUP(F1195,purchase!F:F,purchase!O:O,"")))</f>
        <v/>
      </c>
      <c r="Q1195" s="83">
        <f>IF(OR(L1195="",M1195=""),"",M1195/L1195)</f>
        <v/>
      </c>
      <c r="R1195" s="91">
        <f>IF(OR(P1195="",Q1195=""),"",Q1195-P1195)</f>
        <v/>
      </c>
    </row>
    <row r="1196">
      <c r="A1196" s="25" t="n">
        <v>1192</v>
      </c>
      <c r="B1196" s="26">
        <f>IF(OR(C1196="",F1196=""),"",
"PRD-" &amp;
TEXT(DAY(C1196),"00") &amp;
CHOOSE(MONTH(C1196),"A","B","C","D","E","F","G","H","I","J","K","L") &amp;
TEXT(YEAR(C1196),"00") &amp;
"-" &amp;
RIGHT(F1196,4))</f>
        <v/>
      </c>
      <c r="C1196" s="27" t="n"/>
      <c r="D1196" s="26">
        <f>IF(F1196="","",_xlfn.XLOOKUP(F1196,purchase!F:F,purchase!B:B,""))</f>
        <v/>
      </c>
      <c r="E1196" s="26">
        <f>IF(F1196="","",_xlfn.XLOOKUP(F1196,purchase!F:F,purchase!C:C,""))</f>
        <v/>
      </c>
      <c r="F1196" s="4" t="n"/>
      <c r="G1196" s="10">
        <f>IF(H1196="NRFC","Natural Rubber Field Coagulam","")</f>
        <v/>
      </c>
      <c r="H1196" s="10">
        <f>IF(F1196="","",_xlfn.XLOOKUP(F1196,purchase!F:F,purchase!E:E,""))</f>
        <v/>
      </c>
      <c r="I1196" s="10">
        <f>IF(J1196="ISNR20","Natural Rubber-TSNR (ISNR-20)","")</f>
        <v/>
      </c>
      <c r="J1196" s="10">
        <f>IF(H1196="NRFC","ISNR20","")</f>
        <v/>
      </c>
      <c r="K1196" s="35">
        <f>_xlfn.SINGLE(IF(F1196="","",_xlfn.XLOOKUP(F1196,purchase!F:F,purchase!N:N,"")))</f>
        <v/>
      </c>
      <c r="L1196" s="4" t="n"/>
      <c r="M1196" s="86" t="n"/>
      <c r="N1196" s="35">
        <f>IF(F1196="","",
MAX(0,
_xlfn.XLOOKUP(F1196,purchase!F:F,purchase!N:N,"")
-
SUMIFS(L:L,F:F,F1196)))</f>
        <v/>
      </c>
      <c r="O1196" s="35">
        <f>IF(OR(L1196="",M1196=""),"",L1196-M1196)</f>
        <v/>
      </c>
      <c r="P1196" s="89">
        <f>_xlfn.SINGLE(IF(F1196="","",_xlfn.XLOOKUP(F1196,purchase!F:F,purchase!O:O,"")))</f>
        <v/>
      </c>
      <c r="Q1196" s="83">
        <f>IF(OR(L1196="",M1196=""),"",M1196/L1196)</f>
        <v/>
      </c>
      <c r="R1196" s="91">
        <f>IF(OR(P1196="",Q1196=""),"",Q1196-P1196)</f>
        <v/>
      </c>
    </row>
    <row r="1197">
      <c r="A1197" s="25" t="n">
        <v>1193</v>
      </c>
      <c r="B1197" s="26">
        <f>IF(OR(C1197="",F1197=""),"",
"PRD-" &amp;
TEXT(DAY(C1197),"00") &amp;
CHOOSE(MONTH(C1197),"A","B","C","D","E","F","G","H","I","J","K","L") &amp;
TEXT(YEAR(C1197),"00") &amp;
"-" &amp;
RIGHT(F1197,4))</f>
        <v/>
      </c>
      <c r="C1197" s="27" t="n"/>
      <c r="D1197" s="26">
        <f>IF(F1197="","",_xlfn.XLOOKUP(F1197,purchase!F:F,purchase!B:B,""))</f>
        <v/>
      </c>
      <c r="E1197" s="26">
        <f>IF(F1197="","",_xlfn.XLOOKUP(F1197,purchase!F:F,purchase!C:C,""))</f>
        <v/>
      </c>
      <c r="F1197" s="4" t="n"/>
      <c r="G1197" s="10">
        <f>IF(H1197="NRFC","Natural Rubber Field Coagulam","")</f>
        <v/>
      </c>
      <c r="H1197" s="10">
        <f>IF(F1197="","",_xlfn.XLOOKUP(F1197,purchase!F:F,purchase!E:E,""))</f>
        <v/>
      </c>
      <c r="I1197" s="10">
        <f>IF(J1197="ISNR20","Natural Rubber-TSNR (ISNR-20)","")</f>
        <v/>
      </c>
      <c r="J1197" s="10">
        <f>IF(H1197="NRFC","ISNR20","")</f>
        <v/>
      </c>
      <c r="K1197" s="35">
        <f>_xlfn.SINGLE(IF(F1197="","",_xlfn.XLOOKUP(F1197,purchase!F:F,purchase!N:N,"")))</f>
        <v/>
      </c>
      <c r="L1197" s="4" t="n"/>
      <c r="M1197" s="86" t="n"/>
      <c r="N1197" s="35">
        <f>IF(F1197="","",
MAX(0,
_xlfn.XLOOKUP(F1197,purchase!F:F,purchase!N:N,"")
-
SUMIFS(L:L,F:F,F1197)))</f>
        <v/>
      </c>
      <c r="O1197" s="35">
        <f>IF(OR(L1197="",M1197=""),"",L1197-M1197)</f>
        <v/>
      </c>
      <c r="P1197" s="89">
        <f>_xlfn.SINGLE(IF(F1197="","",_xlfn.XLOOKUP(F1197,purchase!F:F,purchase!O:O,"")))</f>
        <v/>
      </c>
      <c r="Q1197" s="83">
        <f>IF(OR(L1197="",M1197=""),"",M1197/L1197)</f>
        <v/>
      </c>
      <c r="R1197" s="91">
        <f>IF(OR(P1197="",Q1197=""),"",Q1197-P1197)</f>
        <v/>
      </c>
    </row>
    <row r="1198">
      <c r="A1198" s="25" t="n">
        <v>1194</v>
      </c>
      <c r="B1198" s="26">
        <f>IF(OR(C1198="",F1198=""),"",
"PRD-" &amp;
TEXT(DAY(C1198),"00") &amp;
CHOOSE(MONTH(C1198),"A","B","C","D","E","F","G","H","I","J","K","L") &amp;
TEXT(YEAR(C1198),"00") &amp;
"-" &amp;
RIGHT(F1198,4))</f>
        <v/>
      </c>
      <c r="C1198" s="27" t="n"/>
      <c r="D1198" s="26">
        <f>IF(F1198="","",_xlfn.XLOOKUP(F1198,purchase!F:F,purchase!B:B,""))</f>
        <v/>
      </c>
      <c r="E1198" s="26">
        <f>IF(F1198="","",_xlfn.XLOOKUP(F1198,purchase!F:F,purchase!C:C,""))</f>
        <v/>
      </c>
      <c r="F1198" s="4" t="n"/>
      <c r="G1198" s="10">
        <f>IF(H1198="NRFC","Natural Rubber Field Coagulam","")</f>
        <v/>
      </c>
      <c r="H1198" s="10">
        <f>IF(F1198="","",_xlfn.XLOOKUP(F1198,purchase!F:F,purchase!E:E,""))</f>
        <v/>
      </c>
      <c r="I1198" s="10">
        <f>IF(J1198="ISNR20","Natural Rubber-TSNR (ISNR-20)","")</f>
        <v/>
      </c>
      <c r="J1198" s="10">
        <f>IF(H1198="NRFC","ISNR20","")</f>
        <v/>
      </c>
      <c r="K1198" s="35">
        <f>_xlfn.SINGLE(IF(F1198="","",_xlfn.XLOOKUP(F1198,purchase!F:F,purchase!N:N,"")))</f>
        <v/>
      </c>
      <c r="L1198" s="4" t="n"/>
      <c r="M1198" s="86" t="n"/>
      <c r="N1198" s="35">
        <f>IF(F1198="","",
MAX(0,
_xlfn.XLOOKUP(F1198,purchase!F:F,purchase!N:N,"")
-
SUMIFS(L:L,F:F,F1198)))</f>
        <v/>
      </c>
      <c r="O1198" s="35">
        <f>IF(OR(L1198="",M1198=""),"",L1198-M1198)</f>
        <v/>
      </c>
      <c r="P1198" s="89">
        <f>_xlfn.SINGLE(IF(F1198="","",_xlfn.XLOOKUP(F1198,purchase!F:F,purchase!O:O,"")))</f>
        <v/>
      </c>
      <c r="Q1198" s="83">
        <f>IF(OR(L1198="",M1198=""),"",M1198/L1198)</f>
        <v/>
      </c>
      <c r="R1198" s="91">
        <f>IF(OR(P1198="",Q1198=""),"",Q1198-P1198)</f>
        <v/>
      </c>
    </row>
    <row r="1199">
      <c r="A1199" s="25" t="n">
        <v>1195</v>
      </c>
      <c r="B1199" s="26">
        <f>IF(OR(C1199="",F1199=""),"",
"PRD-" &amp;
TEXT(DAY(C1199),"00") &amp;
CHOOSE(MONTH(C1199),"A","B","C","D","E","F","G","H","I","J","K","L") &amp;
TEXT(YEAR(C1199),"00") &amp;
"-" &amp;
RIGHT(F1199,4))</f>
        <v/>
      </c>
      <c r="C1199" s="27" t="n"/>
      <c r="D1199" s="26">
        <f>IF(F1199="","",_xlfn.XLOOKUP(F1199,purchase!F:F,purchase!B:B,""))</f>
        <v/>
      </c>
      <c r="E1199" s="26">
        <f>IF(F1199="","",_xlfn.XLOOKUP(F1199,purchase!F:F,purchase!C:C,""))</f>
        <v/>
      </c>
      <c r="F1199" s="4" t="n"/>
      <c r="G1199" s="10">
        <f>IF(H1199="NRFC","Natural Rubber Field Coagulam","")</f>
        <v/>
      </c>
      <c r="H1199" s="10">
        <f>IF(F1199="","",_xlfn.XLOOKUP(F1199,purchase!F:F,purchase!E:E,""))</f>
        <v/>
      </c>
      <c r="I1199" s="10">
        <f>IF(J1199="ISNR20","Natural Rubber-TSNR (ISNR-20)","")</f>
        <v/>
      </c>
      <c r="J1199" s="10">
        <f>IF(H1199="NRFC","ISNR20","")</f>
        <v/>
      </c>
      <c r="K1199" s="35">
        <f>_xlfn.SINGLE(IF(F1199="","",_xlfn.XLOOKUP(F1199,purchase!F:F,purchase!N:N,"")))</f>
        <v/>
      </c>
      <c r="L1199" s="4" t="n"/>
      <c r="M1199" s="86" t="n"/>
      <c r="N1199" s="35">
        <f>IF(F1199="","",
MAX(0,
_xlfn.XLOOKUP(F1199,purchase!F:F,purchase!N:N,"")
-
SUMIFS(L:L,F:F,F1199)))</f>
        <v/>
      </c>
      <c r="O1199" s="35">
        <f>IF(OR(L1199="",M1199=""),"",L1199-M1199)</f>
        <v/>
      </c>
      <c r="P1199" s="89">
        <f>_xlfn.SINGLE(IF(F1199="","",_xlfn.XLOOKUP(F1199,purchase!F:F,purchase!O:O,"")))</f>
        <v/>
      </c>
      <c r="Q1199" s="83">
        <f>IF(OR(L1199="",M1199=""),"",M1199/L1199)</f>
        <v/>
      </c>
      <c r="R1199" s="91">
        <f>IF(OR(P1199="",Q1199=""),"",Q1199-P1199)</f>
        <v/>
      </c>
    </row>
    <row r="1200">
      <c r="A1200" s="25" t="n">
        <v>1196</v>
      </c>
      <c r="B1200" s="26">
        <f>IF(OR(C1200="",F1200=""),"",
"PRD-" &amp;
TEXT(DAY(C1200),"00") &amp;
CHOOSE(MONTH(C1200),"A","B","C","D","E","F","G","H","I","J","K","L") &amp;
TEXT(YEAR(C1200),"00") &amp;
"-" &amp;
RIGHT(F1200,4))</f>
        <v/>
      </c>
      <c r="C1200" s="27" t="n"/>
      <c r="D1200" s="26">
        <f>IF(F1200="","",_xlfn.XLOOKUP(F1200,purchase!F:F,purchase!B:B,""))</f>
        <v/>
      </c>
      <c r="E1200" s="26">
        <f>IF(F1200="","",_xlfn.XLOOKUP(F1200,purchase!F:F,purchase!C:C,""))</f>
        <v/>
      </c>
      <c r="F1200" s="4" t="n"/>
      <c r="G1200" s="10">
        <f>IF(H1200="NRFC","Natural Rubber Field Coagulam","")</f>
        <v/>
      </c>
      <c r="H1200" s="10">
        <f>IF(F1200="","",_xlfn.XLOOKUP(F1200,purchase!F:F,purchase!E:E,""))</f>
        <v/>
      </c>
      <c r="I1200" s="10">
        <f>IF(J1200="ISNR20","Natural Rubber-TSNR (ISNR-20)","")</f>
        <v/>
      </c>
      <c r="J1200" s="10">
        <f>IF(H1200="NRFC","ISNR20","")</f>
        <v/>
      </c>
      <c r="K1200" s="35">
        <f>_xlfn.SINGLE(IF(F1200="","",_xlfn.XLOOKUP(F1200,purchase!F:F,purchase!N:N,"")))</f>
        <v/>
      </c>
      <c r="L1200" s="4" t="n"/>
      <c r="M1200" s="86" t="n"/>
      <c r="N1200" s="35">
        <f>IF(F1200="","",
MAX(0,
_xlfn.XLOOKUP(F1200,purchase!F:F,purchase!N:N,"")
-
SUMIFS(L:L,F:F,F1200)))</f>
        <v/>
      </c>
      <c r="O1200" s="35">
        <f>IF(OR(L1200="",M1200=""),"",L1200-M1200)</f>
        <v/>
      </c>
      <c r="P1200" s="89">
        <f>_xlfn.SINGLE(IF(F1200="","",_xlfn.XLOOKUP(F1200,purchase!F:F,purchase!O:O,"")))</f>
        <v/>
      </c>
      <c r="Q1200" s="83">
        <f>IF(OR(L1200="",M1200=""),"",M1200/L1200)</f>
        <v/>
      </c>
      <c r="R1200" s="91">
        <f>IF(OR(P1200="",Q1200=""),"",Q1200-P1200)</f>
        <v/>
      </c>
    </row>
    <row r="1201">
      <c r="A1201" s="25" t="n">
        <v>1197</v>
      </c>
      <c r="B1201" s="26">
        <f>IF(OR(C1201="",F1201=""),"",
"PRD-" &amp;
TEXT(DAY(C1201),"00") &amp;
CHOOSE(MONTH(C1201),"A","B","C","D","E","F","G","H","I","J","K","L") &amp;
TEXT(YEAR(C1201),"00") &amp;
"-" &amp;
RIGHT(F1201,4))</f>
        <v/>
      </c>
      <c r="C1201" s="27" t="n"/>
      <c r="D1201" s="26">
        <f>IF(F1201="","",_xlfn.XLOOKUP(F1201,purchase!F:F,purchase!B:B,""))</f>
        <v/>
      </c>
      <c r="E1201" s="26">
        <f>IF(F1201="","",_xlfn.XLOOKUP(F1201,purchase!F:F,purchase!C:C,""))</f>
        <v/>
      </c>
      <c r="F1201" s="4" t="n"/>
      <c r="G1201" s="10">
        <f>IF(H1201="NRFC","Natural Rubber Field Coagulam","")</f>
        <v/>
      </c>
      <c r="H1201" s="10">
        <f>IF(F1201="","",_xlfn.XLOOKUP(F1201,purchase!F:F,purchase!E:E,""))</f>
        <v/>
      </c>
      <c r="I1201" s="10">
        <f>IF(J1201="ISNR20","Natural Rubber-TSNR (ISNR-20)","")</f>
        <v/>
      </c>
      <c r="J1201" s="10">
        <f>IF(H1201="NRFC","ISNR20","")</f>
        <v/>
      </c>
      <c r="K1201" s="35">
        <f>_xlfn.SINGLE(IF(F1201="","",_xlfn.XLOOKUP(F1201,purchase!F:F,purchase!N:N,"")))</f>
        <v/>
      </c>
      <c r="L1201" s="4" t="n"/>
      <c r="M1201" s="86" t="n"/>
      <c r="N1201" s="35">
        <f>IF(F1201="","",
MAX(0,
_xlfn.XLOOKUP(F1201,purchase!F:F,purchase!N:N,"")
-
SUMIFS(L:L,F:F,F1201)))</f>
        <v/>
      </c>
      <c r="O1201" s="35">
        <f>IF(OR(L1201="",M1201=""),"",L1201-M1201)</f>
        <v/>
      </c>
      <c r="P1201" s="89">
        <f>_xlfn.SINGLE(IF(F1201="","",_xlfn.XLOOKUP(F1201,purchase!F:F,purchase!O:O,"")))</f>
        <v/>
      </c>
      <c r="Q1201" s="83">
        <f>IF(OR(L1201="",M1201=""),"",M1201/L1201)</f>
        <v/>
      </c>
      <c r="R1201" s="91">
        <f>IF(OR(P1201="",Q1201=""),"",Q1201-P1201)</f>
        <v/>
      </c>
    </row>
    <row r="1202">
      <c r="A1202" s="25" t="n">
        <v>1198</v>
      </c>
      <c r="B1202" s="26">
        <f>IF(OR(C1202="",F1202=""),"",
"PRD-" &amp;
TEXT(DAY(C1202),"00") &amp;
CHOOSE(MONTH(C1202),"A","B","C","D","E","F","G","H","I","J","K","L") &amp;
TEXT(YEAR(C1202),"00") &amp;
"-" &amp;
RIGHT(F1202,4))</f>
        <v/>
      </c>
      <c r="C1202" s="27" t="n"/>
      <c r="D1202" s="26">
        <f>IF(F1202="","",_xlfn.XLOOKUP(F1202,purchase!F:F,purchase!B:B,""))</f>
        <v/>
      </c>
      <c r="E1202" s="26">
        <f>IF(F1202="","",_xlfn.XLOOKUP(F1202,purchase!F:F,purchase!C:C,""))</f>
        <v/>
      </c>
      <c r="F1202" s="4" t="n"/>
      <c r="G1202" s="10">
        <f>IF(H1202="NRFC","Natural Rubber Field Coagulam","")</f>
        <v/>
      </c>
      <c r="H1202" s="10">
        <f>IF(F1202="","",_xlfn.XLOOKUP(F1202,purchase!F:F,purchase!E:E,""))</f>
        <v/>
      </c>
      <c r="I1202" s="10">
        <f>IF(J1202="ISNR20","Natural Rubber-TSNR (ISNR-20)","")</f>
        <v/>
      </c>
      <c r="J1202" s="10">
        <f>IF(H1202="NRFC","ISNR20","")</f>
        <v/>
      </c>
      <c r="K1202" s="35">
        <f>_xlfn.SINGLE(IF(F1202="","",_xlfn.XLOOKUP(F1202,purchase!F:F,purchase!N:N,"")))</f>
        <v/>
      </c>
      <c r="L1202" s="4" t="n"/>
      <c r="M1202" s="86" t="n"/>
      <c r="N1202" s="35">
        <f>IF(F1202="","",
MAX(0,
_xlfn.XLOOKUP(F1202,purchase!F:F,purchase!N:N,"")
-
SUMIFS(L:L,F:F,F1202)))</f>
        <v/>
      </c>
      <c r="O1202" s="35">
        <f>IF(OR(L1202="",M1202=""),"",L1202-M1202)</f>
        <v/>
      </c>
      <c r="P1202" s="89">
        <f>_xlfn.SINGLE(IF(F1202="","",_xlfn.XLOOKUP(F1202,purchase!F:F,purchase!O:O,"")))</f>
        <v/>
      </c>
      <c r="Q1202" s="83">
        <f>IF(OR(L1202="",M1202=""),"",M1202/L1202)</f>
        <v/>
      </c>
      <c r="R1202" s="91">
        <f>IF(OR(P1202="",Q1202=""),"",Q1202-P1202)</f>
        <v/>
      </c>
    </row>
    <row r="1203">
      <c r="A1203" s="25" t="n">
        <v>1199</v>
      </c>
      <c r="B1203" s="26">
        <f>IF(OR(C1203="",F1203=""),"",
"PRD-" &amp;
TEXT(DAY(C1203),"00") &amp;
CHOOSE(MONTH(C1203),"A","B","C","D","E","F","G","H","I","J","K","L") &amp;
TEXT(YEAR(C1203),"00") &amp;
"-" &amp;
RIGHT(F1203,4))</f>
        <v/>
      </c>
      <c r="C1203" s="27" t="n"/>
      <c r="D1203" s="26">
        <f>IF(F1203="","",_xlfn.XLOOKUP(F1203,purchase!F:F,purchase!B:B,""))</f>
        <v/>
      </c>
      <c r="E1203" s="26">
        <f>IF(F1203="","",_xlfn.XLOOKUP(F1203,purchase!F:F,purchase!C:C,""))</f>
        <v/>
      </c>
      <c r="F1203" s="4" t="n"/>
      <c r="G1203" s="10">
        <f>IF(H1203="NRFC","Natural Rubber Field Coagulam","")</f>
        <v/>
      </c>
      <c r="H1203" s="10">
        <f>IF(F1203="","",_xlfn.XLOOKUP(F1203,purchase!F:F,purchase!E:E,""))</f>
        <v/>
      </c>
      <c r="I1203" s="10">
        <f>IF(J1203="ISNR20","Natural Rubber-TSNR (ISNR-20)","")</f>
        <v/>
      </c>
      <c r="J1203" s="10">
        <f>IF(H1203="NRFC","ISNR20","")</f>
        <v/>
      </c>
      <c r="K1203" s="35">
        <f>_xlfn.SINGLE(IF(F1203="","",_xlfn.XLOOKUP(F1203,purchase!F:F,purchase!N:N,"")))</f>
        <v/>
      </c>
      <c r="L1203" s="4" t="n"/>
      <c r="M1203" s="86" t="n"/>
      <c r="N1203" s="35">
        <f>IF(F1203="","",
MAX(0,
_xlfn.XLOOKUP(F1203,purchase!F:F,purchase!N:N,"")
-
SUMIFS(L:L,F:F,F1203)))</f>
        <v/>
      </c>
      <c r="O1203" s="35">
        <f>IF(OR(L1203="",M1203=""),"",L1203-M1203)</f>
        <v/>
      </c>
      <c r="P1203" s="89">
        <f>_xlfn.SINGLE(IF(F1203="","",_xlfn.XLOOKUP(F1203,purchase!F:F,purchase!O:O,"")))</f>
        <v/>
      </c>
      <c r="Q1203" s="83">
        <f>IF(OR(L1203="",M1203=""),"",M1203/L1203)</f>
        <v/>
      </c>
      <c r="R1203" s="91">
        <f>IF(OR(P1203="",Q1203=""),"",Q1203-P1203)</f>
        <v/>
      </c>
    </row>
    <row r="1204">
      <c r="A1204" s="25" t="n">
        <v>1200</v>
      </c>
      <c r="B1204" s="26">
        <f>IF(OR(C1204="",F1204=""),"",
"PRD-" &amp;
TEXT(DAY(C1204),"00") &amp;
CHOOSE(MONTH(C1204),"A","B","C","D","E","F","G","H","I","J","K","L") &amp;
TEXT(YEAR(C1204),"00") &amp;
"-" &amp;
RIGHT(F1204,4))</f>
        <v/>
      </c>
      <c r="C1204" s="27" t="n"/>
      <c r="D1204" s="26">
        <f>IF(F1204="","",_xlfn.XLOOKUP(F1204,purchase!F:F,purchase!B:B,""))</f>
        <v/>
      </c>
      <c r="E1204" s="26">
        <f>IF(F1204="","",_xlfn.XLOOKUP(F1204,purchase!F:F,purchase!C:C,""))</f>
        <v/>
      </c>
      <c r="F1204" s="4" t="n"/>
      <c r="G1204" s="10">
        <f>IF(H1204="NRFC","Natural Rubber Field Coagulam","")</f>
        <v/>
      </c>
      <c r="H1204" s="10">
        <f>IF(F1204="","",_xlfn.XLOOKUP(F1204,purchase!F:F,purchase!E:E,""))</f>
        <v/>
      </c>
      <c r="I1204" s="10">
        <f>IF(J1204="ISNR20","Natural Rubber-TSNR (ISNR-20)","")</f>
        <v/>
      </c>
      <c r="J1204" s="10">
        <f>IF(H1204="NRFC","ISNR20","")</f>
        <v/>
      </c>
      <c r="K1204" s="35">
        <f>_xlfn.SINGLE(IF(F1204="","",_xlfn.XLOOKUP(F1204,purchase!F:F,purchase!N:N,"")))</f>
        <v/>
      </c>
      <c r="L1204" s="4" t="n"/>
      <c r="M1204" s="86" t="n"/>
      <c r="N1204" s="35">
        <f>IF(F1204="","",
MAX(0,
_xlfn.XLOOKUP(F1204,purchase!F:F,purchase!N:N,"")
-
SUMIFS(L:L,F:F,F1204)))</f>
        <v/>
      </c>
      <c r="O1204" s="35">
        <f>IF(OR(L1204="",M1204=""),"",L1204-M1204)</f>
        <v/>
      </c>
      <c r="P1204" s="89">
        <f>_xlfn.SINGLE(IF(F1204="","",_xlfn.XLOOKUP(F1204,purchase!F:F,purchase!O:O,"")))</f>
        <v/>
      </c>
      <c r="Q1204" s="83">
        <f>IF(OR(L1204="",M1204=""),"",M1204/L1204)</f>
        <v/>
      </c>
      <c r="R1204" s="91">
        <f>IF(OR(P1204="",Q1204=""),"",Q1204-P1204)</f>
        <v/>
      </c>
    </row>
    <row r="1205">
      <c r="A1205" s="25" t="n">
        <v>1201</v>
      </c>
      <c r="B1205" s="26">
        <f>IF(OR(C1205="",F1205=""),"",
"PRD-" &amp;
TEXT(DAY(C1205),"00") &amp;
CHOOSE(MONTH(C1205),"A","B","C","D","E","F","G","H","I","J","K","L") &amp;
TEXT(YEAR(C1205),"00") &amp;
"-" &amp;
RIGHT(F1205,4))</f>
        <v/>
      </c>
      <c r="C1205" s="27" t="n"/>
      <c r="D1205" s="26">
        <f>IF(F1205="","",_xlfn.XLOOKUP(F1205,purchase!F:F,purchase!B:B,""))</f>
        <v/>
      </c>
      <c r="E1205" s="26">
        <f>IF(F1205="","",_xlfn.XLOOKUP(F1205,purchase!F:F,purchase!C:C,""))</f>
        <v/>
      </c>
      <c r="F1205" s="4" t="n"/>
      <c r="G1205" s="10">
        <f>IF(H1205="NRFC","Natural Rubber Field Coagulam","")</f>
        <v/>
      </c>
      <c r="H1205" s="10">
        <f>IF(F1205="","",_xlfn.XLOOKUP(F1205,purchase!F:F,purchase!E:E,""))</f>
        <v/>
      </c>
      <c r="I1205" s="10">
        <f>IF(J1205="ISNR20","Natural Rubber-TSNR (ISNR-20)","")</f>
        <v/>
      </c>
      <c r="J1205" s="10">
        <f>IF(H1205="NRFC","ISNR20","")</f>
        <v/>
      </c>
      <c r="K1205" s="35">
        <f>_xlfn.SINGLE(IF(F1205="","",_xlfn.XLOOKUP(F1205,purchase!F:F,purchase!N:N,"")))</f>
        <v/>
      </c>
      <c r="L1205" s="4" t="n"/>
      <c r="M1205" s="86" t="n"/>
      <c r="N1205" s="35">
        <f>IF(F1205="","",
MAX(0,
_xlfn.XLOOKUP(F1205,purchase!F:F,purchase!N:N,"")
-
SUMIFS(L:L,F:F,F1205)))</f>
        <v/>
      </c>
      <c r="O1205" s="35">
        <f>IF(OR(L1205="",M1205=""),"",L1205-M1205)</f>
        <v/>
      </c>
      <c r="P1205" s="89">
        <f>_xlfn.SINGLE(IF(F1205="","",_xlfn.XLOOKUP(F1205,purchase!F:F,purchase!O:O,"")))</f>
        <v/>
      </c>
      <c r="Q1205" s="83">
        <f>IF(OR(L1205="",M1205=""),"",M1205/L1205)</f>
        <v/>
      </c>
      <c r="R1205" s="91">
        <f>IF(OR(P1205="",Q1205=""),"",Q1205-P1205)</f>
        <v/>
      </c>
    </row>
    <row r="1206">
      <c r="A1206" s="25" t="n">
        <v>1202</v>
      </c>
      <c r="B1206" s="26">
        <f>IF(OR(C1206="",F1206=""),"",
"PRD-" &amp;
TEXT(DAY(C1206),"00") &amp;
CHOOSE(MONTH(C1206),"A","B","C","D","E","F","G","H","I","J","K","L") &amp;
TEXT(YEAR(C1206),"00") &amp;
"-" &amp;
RIGHT(F1206,4))</f>
        <v/>
      </c>
      <c r="C1206" s="27" t="n"/>
      <c r="D1206" s="26">
        <f>IF(F1206="","",_xlfn.XLOOKUP(F1206,purchase!F:F,purchase!B:B,""))</f>
        <v/>
      </c>
      <c r="E1206" s="26">
        <f>IF(F1206="","",_xlfn.XLOOKUP(F1206,purchase!F:F,purchase!C:C,""))</f>
        <v/>
      </c>
      <c r="F1206" s="4" t="n"/>
      <c r="G1206" s="10">
        <f>IF(H1206="NRFC","Natural Rubber Field Coagulam","")</f>
        <v/>
      </c>
      <c r="H1206" s="10">
        <f>IF(F1206="","",_xlfn.XLOOKUP(F1206,purchase!F:F,purchase!E:E,""))</f>
        <v/>
      </c>
      <c r="I1206" s="10">
        <f>IF(J1206="ISNR20","Natural Rubber-TSNR (ISNR-20)","")</f>
        <v/>
      </c>
      <c r="J1206" s="10">
        <f>IF(H1206="NRFC","ISNR20","")</f>
        <v/>
      </c>
      <c r="K1206" s="35">
        <f>_xlfn.SINGLE(IF(F1206="","",_xlfn.XLOOKUP(F1206,purchase!F:F,purchase!N:N,"")))</f>
        <v/>
      </c>
      <c r="L1206" s="4" t="n"/>
      <c r="M1206" s="86" t="n"/>
      <c r="N1206" s="35">
        <f>IF(F1206="","",
MAX(0,
_xlfn.XLOOKUP(F1206,purchase!F:F,purchase!N:N,"")
-
SUMIFS(L:L,F:F,F1206)))</f>
        <v/>
      </c>
      <c r="O1206" s="35">
        <f>IF(OR(L1206="",M1206=""),"",L1206-M1206)</f>
        <v/>
      </c>
      <c r="P1206" s="89">
        <f>_xlfn.SINGLE(IF(F1206="","",_xlfn.XLOOKUP(F1206,purchase!F:F,purchase!O:O,"")))</f>
        <v/>
      </c>
      <c r="Q1206" s="83">
        <f>IF(OR(L1206="",M1206=""),"",M1206/L1206)</f>
        <v/>
      </c>
      <c r="R1206" s="91">
        <f>IF(OR(P1206="",Q1206=""),"",Q1206-P1206)</f>
        <v/>
      </c>
    </row>
    <row r="1207">
      <c r="A1207" s="25" t="n">
        <v>1203</v>
      </c>
      <c r="B1207" s="26">
        <f>IF(OR(C1207="",F1207=""),"",
"PRD-" &amp;
TEXT(DAY(C1207),"00") &amp;
CHOOSE(MONTH(C1207),"A","B","C","D","E","F","G","H","I","J","K","L") &amp;
TEXT(YEAR(C1207),"00") &amp;
"-" &amp;
RIGHT(F1207,4))</f>
        <v/>
      </c>
      <c r="C1207" s="27" t="n"/>
      <c r="D1207" s="26">
        <f>IF(F1207="","",_xlfn.XLOOKUP(F1207,purchase!F:F,purchase!B:B,""))</f>
        <v/>
      </c>
      <c r="E1207" s="26">
        <f>IF(F1207="","",_xlfn.XLOOKUP(F1207,purchase!F:F,purchase!C:C,""))</f>
        <v/>
      </c>
      <c r="F1207" s="4" t="n"/>
      <c r="G1207" s="10">
        <f>IF(H1207="NRFC","Natural Rubber Field Coagulam","")</f>
        <v/>
      </c>
      <c r="H1207" s="10">
        <f>IF(F1207="","",_xlfn.XLOOKUP(F1207,purchase!F:F,purchase!E:E,""))</f>
        <v/>
      </c>
      <c r="I1207" s="10">
        <f>IF(J1207="ISNR20","Natural Rubber-TSNR (ISNR-20)","")</f>
        <v/>
      </c>
      <c r="J1207" s="10">
        <f>IF(H1207="NRFC","ISNR20","")</f>
        <v/>
      </c>
      <c r="K1207" s="35">
        <f>_xlfn.SINGLE(IF(F1207="","",_xlfn.XLOOKUP(F1207,purchase!F:F,purchase!N:N,"")))</f>
        <v/>
      </c>
      <c r="L1207" s="4" t="n"/>
      <c r="M1207" s="86" t="n"/>
      <c r="N1207" s="35">
        <f>IF(F1207="","",
MAX(0,
_xlfn.XLOOKUP(F1207,purchase!F:F,purchase!N:N,"")
-
SUMIFS(L:L,F:F,F1207)))</f>
        <v/>
      </c>
      <c r="O1207" s="35">
        <f>IF(OR(L1207="",M1207=""),"",L1207-M1207)</f>
        <v/>
      </c>
      <c r="P1207" s="89">
        <f>_xlfn.SINGLE(IF(F1207="","",_xlfn.XLOOKUP(F1207,purchase!F:F,purchase!O:O,"")))</f>
        <v/>
      </c>
      <c r="Q1207" s="83">
        <f>IF(OR(L1207="",M1207=""),"",M1207/L1207)</f>
        <v/>
      </c>
      <c r="R1207" s="91">
        <f>IF(OR(P1207="",Q1207=""),"",Q1207-P1207)</f>
        <v/>
      </c>
    </row>
    <row r="1208">
      <c r="A1208" s="25" t="n">
        <v>1204</v>
      </c>
      <c r="B1208" s="26">
        <f>IF(OR(C1208="",F1208=""),"",
"PRD-" &amp;
TEXT(DAY(C1208),"00") &amp;
CHOOSE(MONTH(C1208),"A","B","C","D","E","F","G","H","I","J","K","L") &amp;
TEXT(YEAR(C1208),"00") &amp;
"-" &amp;
RIGHT(F1208,4))</f>
        <v/>
      </c>
      <c r="C1208" s="27" t="n"/>
      <c r="D1208" s="26">
        <f>IF(F1208="","",_xlfn.XLOOKUP(F1208,purchase!F:F,purchase!B:B,""))</f>
        <v/>
      </c>
      <c r="E1208" s="26">
        <f>IF(F1208="","",_xlfn.XLOOKUP(F1208,purchase!F:F,purchase!C:C,""))</f>
        <v/>
      </c>
      <c r="F1208" s="4" t="n"/>
      <c r="G1208" s="10">
        <f>IF(H1208="NRFC","Natural Rubber Field Coagulam","")</f>
        <v/>
      </c>
      <c r="H1208" s="10">
        <f>IF(F1208="","",_xlfn.XLOOKUP(F1208,purchase!F:F,purchase!E:E,""))</f>
        <v/>
      </c>
      <c r="I1208" s="10">
        <f>IF(J1208="ISNR20","Natural Rubber-TSNR (ISNR-20)","")</f>
        <v/>
      </c>
      <c r="J1208" s="10">
        <f>IF(H1208="NRFC","ISNR20","")</f>
        <v/>
      </c>
      <c r="K1208" s="35">
        <f>_xlfn.SINGLE(IF(F1208="","",_xlfn.XLOOKUP(F1208,purchase!F:F,purchase!N:N,"")))</f>
        <v/>
      </c>
      <c r="L1208" s="4" t="n"/>
      <c r="M1208" s="86" t="n"/>
      <c r="N1208" s="35">
        <f>IF(F1208="","",
MAX(0,
_xlfn.XLOOKUP(F1208,purchase!F:F,purchase!N:N,"")
-
SUMIFS(L:L,F:F,F1208)))</f>
        <v/>
      </c>
      <c r="O1208" s="35">
        <f>IF(OR(L1208="",M1208=""),"",L1208-M1208)</f>
        <v/>
      </c>
      <c r="P1208" s="89">
        <f>_xlfn.SINGLE(IF(F1208="","",_xlfn.XLOOKUP(F1208,purchase!F:F,purchase!O:O,"")))</f>
        <v/>
      </c>
      <c r="Q1208" s="83">
        <f>IF(OR(L1208="",M1208=""),"",M1208/L1208)</f>
        <v/>
      </c>
      <c r="R1208" s="91">
        <f>IF(OR(P1208="",Q1208=""),"",Q1208-P1208)</f>
        <v/>
      </c>
    </row>
    <row r="1209">
      <c r="A1209" s="25" t="n">
        <v>1205</v>
      </c>
      <c r="B1209" s="26">
        <f>IF(OR(C1209="",F1209=""),"",
"PRD-" &amp;
TEXT(DAY(C1209),"00") &amp;
CHOOSE(MONTH(C1209),"A","B","C","D","E","F","G","H","I","J","K","L") &amp;
TEXT(YEAR(C1209),"00") &amp;
"-" &amp;
RIGHT(F1209,4))</f>
        <v/>
      </c>
      <c r="C1209" s="27" t="n"/>
      <c r="D1209" s="26">
        <f>IF(F1209="","",_xlfn.XLOOKUP(F1209,purchase!F:F,purchase!B:B,""))</f>
        <v/>
      </c>
      <c r="E1209" s="26">
        <f>IF(F1209="","",_xlfn.XLOOKUP(F1209,purchase!F:F,purchase!C:C,""))</f>
        <v/>
      </c>
      <c r="F1209" s="4" t="n"/>
      <c r="G1209" s="10">
        <f>IF(H1209="NRFC","Natural Rubber Field Coagulam","")</f>
        <v/>
      </c>
      <c r="H1209" s="10">
        <f>IF(F1209="","",_xlfn.XLOOKUP(F1209,purchase!F:F,purchase!E:E,""))</f>
        <v/>
      </c>
      <c r="I1209" s="10">
        <f>IF(J1209="ISNR20","Natural Rubber-TSNR (ISNR-20)","")</f>
        <v/>
      </c>
      <c r="J1209" s="10">
        <f>IF(H1209="NRFC","ISNR20","")</f>
        <v/>
      </c>
      <c r="K1209" s="35">
        <f>_xlfn.SINGLE(IF(F1209="","",_xlfn.XLOOKUP(F1209,purchase!F:F,purchase!N:N,"")))</f>
        <v/>
      </c>
      <c r="L1209" s="4" t="n"/>
      <c r="M1209" s="86" t="n"/>
      <c r="N1209" s="35">
        <f>IF(F1209="","",
MAX(0,
_xlfn.XLOOKUP(F1209,purchase!F:F,purchase!N:N,"")
-
SUMIFS(L:L,F:F,F1209)))</f>
        <v/>
      </c>
      <c r="O1209" s="35">
        <f>IF(OR(L1209="",M1209=""),"",L1209-M1209)</f>
        <v/>
      </c>
      <c r="P1209" s="89">
        <f>_xlfn.SINGLE(IF(F1209="","",_xlfn.XLOOKUP(F1209,purchase!F:F,purchase!O:O,"")))</f>
        <v/>
      </c>
      <c r="Q1209" s="83">
        <f>IF(OR(L1209="",M1209=""),"",M1209/L1209)</f>
        <v/>
      </c>
      <c r="R1209" s="91">
        <f>IF(OR(P1209="",Q1209=""),"",Q1209-P1209)</f>
        <v/>
      </c>
    </row>
    <row r="1210">
      <c r="A1210" s="25" t="n">
        <v>1206</v>
      </c>
      <c r="B1210" s="26">
        <f>IF(OR(C1210="",F1210=""),"",
"PRD-" &amp;
TEXT(DAY(C1210),"00") &amp;
CHOOSE(MONTH(C1210),"A","B","C","D","E","F","G","H","I","J","K","L") &amp;
TEXT(YEAR(C1210),"00") &amp;
"-" &amp;
RIGHT(F1210,4))</f>
        <v/>
      </c>
      <c r="C1210" s="27" t="n"/>
      <c r="D1210" s="26">
        <f>IF(F1210="","",_xlfn.XLOOKUP(F1210,purchase!F:F,purchase!B:B,""))</f>
        <v/>
      </c>
      <c r="E1210" s="26">
        <f>IF(F1210="","",_xlfn.XLOOKUP(F1210,purchase!F:F,purchase!C:C,""))</f>
        <v/>
      </c>
      <c r="F1210" s="4" t="n"/>
      <c r="G1210" s="10">
        <f>IF(H1210="NRFC","Natural Rubber Field Coagulam","")</f>
        <v/>
      </c>
      <c r="H1210" s="10">
        <f>IF(F1210="","",_xlfn.XLOOKUP(F1210,purchase!F:F,purchase!E:E,""))</f>
        <v/>
      </c>
      <c r="I1210" s="10">
        <f>IF(J1210="ISNR20","Natural Rubber-TSNR (ISNR-20)","")</f>
        <v/>
      </c>
      <c r="J1210" s="10">
        <f>IF(H1210="NRFC","ISNR20","")</f>
        <v/>
      </c>
      <c r="K1210" s="35">
        <f>_xlfn.SINGLE(IF(F1210="","",_xlfn.XLOOKUP(F1210,purchase!F:F,purchase!N:N,"")))</f>
        <v/>
      </c>
      <c r="L1210" s="4" t="n"/>
      <c r="M1210" s="86" t="n"/>
      <c r="N1210" s="35">
        <f>IF(F1210="","",
MAX(0,
_xlfn.XLOOKUP(F1210,purchase!F:F,purchase!N:N,"")
-
SUMIFS(L:L,F:F,F1210)))</f>
        <v/>
      </c>
      <c r="O1210" s="35">
        <f>IF(OR(L1210="",M1210=""),"",L1210-M1210)</f>
        <v/>
      </c>
      <c r="P1210" s="89">
        <f>_xlfn.SINGLE(IF(F1210="","",_xlfn.XLOOKUP(F1210,purchase!F:F,purchase!O:O,"")))</f>
        <v/>
      </c>
      <c r="Q1210" s="83">
        <f>IF(OR(L1210="",M1210=""),"",M1210/L1210)</f>
        <v/>
      </c>
      <c r="R1210" s="91">
        <f>IF(OR(P1210="",Q1210=""),"",Q1210-P1210)</f>
        <v/>
      </c>
    </row>
    <row r="1211">
      <c r="A1211" s="25" t="n">
        <v>1207</v>
      </c>
      <c r="B1211" s="26">
        <f>IF(OR(C1211="",F1211=""),"",
"PRD-" &amp;
TEXT(DAY(C1211),"00") &amp;
CHOOSE(MONTH(C1211),"A","B","C","D","E","F","G","H","I","J","K","L") &amp;
TEXT(YEAR(C1211),"00") &amp;
"-" &amp;
RIGHT(F1211,4))</f>
        <v/>
      </c>
      <c r="C1211" s="27" t="n"/>
      <c r="D1211" s="26">
        <f>IF(F1211="","",_xlfn.XLOOKUP(F1211,purchase!F:F,purchase!B:B,""))</f>
        <v/>
      </c>
      <c r="E1211" s="26">
        <f>IF(F1211="","",_xlfn.XLOOKUP(F1211,purchase!F:F,purchase!C:C,""))</f>
        <v/>
      </c>
      <c r="F1211" s="4" t="n"/>
      <c r="G1211" s="10">
        <f>IF(H1211="NRFC","Natural Rubber Field Coagulam","")</f>
        <v/>
      </c>
      <c r="H1211" s="10">
        <f>IF(F1211="","",_xlfn.XLOOKUP(F1211,purchase!F:F,purchase!E:E,""))</f>
        <v/>
      </c>
      <c r="I1211" s="10">
        <f>IF(J1211="ISNR20","Natural Rubber-TSNR (ISNR-20)","")</f>
        <v/>
      </c>
      <c r="J1211" s="10">
        <f>IF(H1211="NRFC","ISNR20","")</f>
        <v/>
      </c>
      <c r="K1211" s="35">
        <f>_xlfn.SINGLE(IF(F1211="","",_xlfn.XLOOKUP(F1211,purchase!F:F,purchase!N:N,"")))</f>
        <v/>
      </c>
      <c r="L1211" s="4" t="n"/>
      <c r="M1211" s="86" t="n"/>
      <c r="N1211" s="35">
        <f>IF(F1211="","",
MAX(0,
_xlfn.XLOOKUP(F1211,purchase!F:F,purchase!N:N,"")
-
SUMIFS(L:L,F:F,F1211)))</f>
        <v/>
      </c>
      <c r="O1211" s="35">
        <f>IF(OR(L1211="",M1211=""),"",L1211-M1211)</f>
        <v/>
      </c>
      <c r="P1211" s="89">
        <f>_xlfn.SINGLE(IF(F1211="","",_xlfn.XLOOKUP(F1211,purchase!F:F,purchase!O:O,"")))</f>
        <v/>
      </c>
      <c r="Q1211" s="83">
        <f>IF(OR(L1211="",M1211=""),"",M1211/L1211)</f>
        <v/>
      </c>
      <c r="R1211" s="91">
        <f>IF(OR(P1211="",Q1211=""),"",Q1211-P1211)</f>
        <v/>
      </c>
    </row>
    <row r="1212">
      <c r="A1212" s="25" t="n">
        <v>1208</v>
      </c>
      <c r="B1212" s="26">
        <f>IF(OR(C1212="",F1212=""),"",
"PRD-" &amp;
TEXT(DAY(C1212),"00") &amp;
CHOOSE(MONTH(C1212),"A","B","C","D","E","F","G","H","I","J","K","L") &amp;
TEXT(YEAR(C1212),"00") &amp;
"-" &amp;
RIGHT(F1212,4))</f>
        <v/>
      </c>
      <c r="C1212" s="27" t="n"/>
      <c r="D1212" s="26">
        <f>IF(F1212="","",_xlfn.XLOOKUP(F1212,purchase!F:F,purchase!B:B,""))</f>
        <v/>
      </c>
      <c r="E1212" s="26">
        <f>IF(F1212="","",_xlfn.XLOOKUP(F1212,purchase!F:F,purchase!C:C,""))</f>
        <v/>
      </c>
      <c r="F1212" s="4" t="n"/>
      <c r="G1212" s="10">
        <f>IF(H1212="NRFC","Natural Rubber Field Coagulam","")</f>
        <v/>
      </c>
      <c r="H1212" s="10">
        <f>IF(F1212="","",_xlfn.XLOOKUP(F1212,purchase!F:F,purchase!E:E,""))</f>
        <v/>
      </c>
      <c r="I1212" s="10">
        <f>IF(J1212="ISNR20","Natural Rubber-TSNR (ISNR-20)","")</f>
        <v/>
      </c>
      <c r="J1212" s="10">
        <f>IF(H1212="NRFC","ISNR20","")</f>
        <v/>
      </c>
      <c r="K1212" s="35">
        <f>_xlfn.SINGLE(IF(F1212="","",_xlfn.XLOOKUP(F1212,purchase!F:F,purchase!N:N,"")))</f>
        <v/>
      </c>
      <c r="L1212" s="4" t="n"/>
      <c r="M1212" s="86" t="n"/>
      <c r="N1212" s="35">
        <f>IF(F1212="","",
MAX(0,
_xlfn.XLOOKUP(F1212,purchase!F:F,purchase!N:N,"")
-
SUMIFS(L:L,F:F,F1212)))</f>
        <v/>
      </c>
      <c r="O1212" s="35">
        <f>IF(OR(L1212="",M1212=""),"",L1212-M1212)</f>
        <v/>
      </c>
      <c r="P1212" s="89">
        <f>_xlfn.SINGLE(IF(F1212="","",_xlfn.XLOOKUP(F1212,purchase!F:F,purchase!O:O,"")))</f>
        <v/>
      </c>
      <c r="Q1212" s="83">
        <f>IF(OR(L1212="",M1212=""),"",M1212/L1212)</f>
        <v/>
      </c>
      <c r="R1212" s="91">
        <f>IF(OR(P1212="",Q1212=""),"",Q1212-P1212)</f>
        <v/>
      </c>
    </row>
    <row r="1213">
      <c r="A1213" s="25" t="n">
        <v>1209</v>
      </c>
      <c r="B1213" s="26">
        <f>IF(OR(C1213="",F1213=""),"",
"PRD-" &amp;
TEXT(DAY(C1213),"00") &amp;
CHOOSE(MONTH(C1213),"A","B","C","D","E","F","G","H","I","J","K","L") &amp;
TEXT(YEAR(C1213),"00") &amp;
"-" &amp;
RIGHT(F1213,4))</f>
        <v/>
      </c>
      <c r="C1213" s="27" t="n"/>
      <c r="D1213" s="26">
        <f>IF(F1213="","",_xlfn.XLOOKUP(F1213,purchase!F:F,purchase!B:B,""))</f>
        <v/>
      </c>
      <c r="E1213" s="26">
        <f>IF(F1213="","",_xlfn.XLOOKUP(F1213,purchase!F:F,purchase!C:C,""))</f>
        <v/>
      </c>
      <c r="F1213" s="4" t="n"/>
      <c r="G1213" s="10">
        <f>IF(H1213="NRFC","Natural Rubber Field Coagulam","")</f>
        <v/>
      </c>
      <c r="H1213" s="10">
        <f>IF(F1213="","",_xlfn.XLOOKUP(F1213,purchase!F:F,purchase!E:E,""))</f>
        <v/>
      </c>
      <c r="I1213" s="10">
        <f>IF(J1213="ISNR20","Natural Rubber-TSNR (ISNR-20)","")</f>
        <v/>
      </c>
      <c r="J1213" s="10">
        <f>IF(H1213="NRFC","ISNR20","")</f>
        <v/>
      </c>
      <c r="K1213" s="35">
        <f>_xlfn.SINGLE(IF(F1213="","",_xlfn.XLOOKUP(F1213,purchase!F:F,purchase!N:N,"")))</f>
        <v/>
      </c>
      <c r="L1213" s="4" t="n"/>
      <c r="M1213" s="86" t="n"/>
      <c r="N1213" s="35">
        <f>IF(F1213="","",
MAX(0,
_xlfn.XLOOKUP(F1213,purchase!F:F,purchase!N:N,"")
-
SUMIFS(L:L,F:F,F1213)))</f>
        <v/>
      </c>
      <c r="O1213" s="35">
        <f>IF(OR(L1213="",M1213=""),"",L1213-M1213)</f>
        <v/>
      </c>
      <c r="P1213" s="89">
        <f>_xlfn.SINGLE(IF(F1213="","",_xlfn.XLOOKUP(F1213,purchase!F:F,purchase!O:O,"")))</f>
        <v/>
      </c>
      <c r="Q1213" s="83">
        <f>IF(OR(L1213="",M1213=""),"",M1213/L1213)</f>
        <v/>
      </c>
      <c r="R1213" s="91">
        <f>IF(OR(P1213="",Q1213=""),"",Q1213-P1213)</f>
        <v/>
      </c>
    </row>
    <row r="1214">
      <c r="A1214" s="25" t="n">
        <v>1210</v>
      </c>
      <c r="B1214" s="26">
        <f>IF(OR(C1214="",F1214=""),"",
"PRD-" &amp;
TEXT(DAY(C1214),"00") &amp;
CHOOSE(MONTH(C1214),"A","B","C","D","E","F","G","H","I","J","K","L") &amp;
TEXT(YEAR(C1214),"00") &amp;
"-" &amp;
RIGHT(F1214,4))</f>
        <v/>
      </c>
      <c r="C1214" s="27" t="n"/>
      <c r="D1214" s="26">
        <f>IF(F1214="","",_xlfn.XLOOKUP(F1214,purchase!F:F,purchase!B:B,""))</f>
        <v/>
      </c>
      <c r="E1214" s="26">
        <f>IF(F1214="","",_xlfn.XLOOKUP(F1214,purchase!F:F,purchase!C:C,""))</f>
        <v/>
      </c>
      <c r="F1214" s="4" t="n"/>
      <c r="G1214" s="10">
        <f>IF(H1214="NRFC","Natural Rubber Field Coagulam","")</f>
        <v/>
      </c>
      <c r="H1214" s="10">
        <f>IF(F1214="","",_xlfn.XLOOKUP(F1214,purchase!F:F,purchase!E:E,""))</f>
        <v/>
      </c>
      <c r="I1214" s="10">
        <f>IF(J1214="ISNR20","Natural Rubber-TSNR (ISNR-20)","")</f>
        <v/>
      </c>
      <c r="J1214" s="10">
        <f>IF(H1214="NRFC","ISNR20","")</f>
        <v/>
      </c>
      <c r="K1214" s="35">
        <f>_xlfn.SINGLE(IF(F1214="","",_xlfn.XLOOKUP(F1214,purchase!F:F,purchase!N:N,"")))</f>
        <v/>
      </c>
      <c r="L1214" s="4" t="n"/>
      <c r="M1214" s="86" t="n"/>
      <c r="N1214" s="35">
        <f>IF(F1214="","",
MAX(0,
_xlfn.XLOOKUP(F1214,purchase!F:F,purchase!N:N,"")
-
SUMIFS(L:L,F:F,F1214)))</f>
        <v/>
      </c>
      <c r="O1214" s="35">
        <f>IF(OR(L1214="",M1214=""),"",L1214-M1214)</f>
        <v/>
      </c>
      <c r="P1214" s="89">
        <f>_xlfn.SINGLE(IF(F1214="","",_xlfn.XLOOKUP(F1214,purchase!F:F,purchase!O:O,"")))</f>
        <v/>
      </c>
      <c r="Q1214" s="83">
        <f>IF(OR(L1214="",M1214=""),"",M1214/L1214)</f>
        <v/>
      </c>
      <c r="R1214" s="91">
        <f>IF(OR(P1214="",Q1214=""),"",Q1214-P1214)</f>
        <v/>
      </c>
    </row>
    <row r="1215">
      <c r="A1215" s="25" t="n">
        <v>1211</v>
      </c>
      <c r="B1215" s="26">
        <f>IF(OR(C1215="",F1215=""),"",
"PRD-" &amp;
TEXT(DAY(C1215),"00") &amp;
CHOOSE(MONTH(C1215),"A","B","C","D","E","F","G","H","I","J","K","L") &amp;
TEXT(YEAR(C1215),"00") &amp;
"-" &amp;
RIGHT(F1215,4))</f>
        <v/>
      </c>
      <c r="C1215" s="27" t="n"/>
      <c r="D1215" s="26">
        <f>IF(F1215="","",_xlfn.XLOOKUP(F1215,purchase!F:F,purchase!B:B,""))</f>
        <v/>
      </c>
      <c r="E1215" s="26">
        <f>IF(F1215="","",_xlfn.XLOOKUP(F1215,purchase!F:F,purchase!C:C,""))</f>
        <v/>
      </c>
      <c r="F1215" s="4" t="n"/>
      <c r="G1215" s="10">
        <f>IF(H1215="NRFC","Natural Rubber Field Coagulam","")</f>
        <v/>
      </c>
      <c r="H1215" s="10">
        <f>IF(F1215="","",_xlfn.XLOOKUP(F1215,purchase!F:F,purchase!E:E,""))</f>
        <v/>
      </c>
      <c r="I1215" s="10">
        <f>IF(J1215="ISNR20","Natural Rubber-TSNR (ISNR-20)","")</f>
        <v/>
      </c>
      <c r="J1215" s="10">
        <f>IF(H1215="NRFC","ISNR20","")</f>
        <v/>
      </c>
      <c r="K1215" s="35">
        <f>_xlfn.SINGLE(IF(F1215="","",_xlfn.XLOOKUP(F1215,purchase!F:F,purchase!N:N,"")))</f>
        <v/>
      </c>
      <c r="L1215" s="4" t="n"/>
      <c r="M1215" s="86" t="n"/>
      <c r="N1215" s="35">
        <f>IF(F1215="","",
MAX(0,
_xlfn.XLOOKUP(F1215,purchase!F:F,purchase!N:N,"")
-
SUMIFS(L:L,F:F,F1215)))</f>
        <v/>
      </c>
      <c r="O1215" s="35">
        <f>IF(OR(L1215="",M1215=""),"",L1215-M1215)</f>
        <v/>
      </c>
      <c r="P1215" s="89">
        <f>_xlfn.SINGLE(IF(F1215="","",_xlfn.XLOOKUP(F1215,purchase!F:F,purchase!O:O,"")))</f>
        <v/>
      </c>
      <c r="Q1215" s="83">
        <f>IF(OR(L1215="",M1215=""),"",M1215/L1215)</f>
        <v/>
      </c>
      <c r="R1215" s="91">
        <f>IF(OR(P1215="",Q1215=""),"",Q1215-P1215)</f>
        <v/>
      </c>
    </row>
    <row r="1216">
      <c r="A1216" s="25" t="n">
        <v>1212</v>
      </c>
      <c r="B1216" s="26">
        <f>IF(OR(C1216="",F1216=""),"",
"PRD-" &amp;
TEXT(DAY(C1216),"00") &amp;
CHOOSE(MONTH(C1216),"A","B","C","D","E","F","G","H","I","J","K","L") &amp;
TEXT(YEAR(C1216),"00") &amp;
"-" &amp;
RIGHT(F1216,4))</f>
        <v/>
      </c>
      <c r="C1216" s="27" t="n"/>
      <c r="D1216" s="26">
        <f>IF(F1216="","",_xlfn.XLOOKUP(F1216,purchase!F:F,purchase!B:B,""))</f>
        <v/>
      </c>
      <c r="E1216" s="26">
        <f>IF(F1216="","",_xlfn.XLOOKUP(F1216,purchase!F:F,purchase!C:C,""))</f>
        <v/>
      </c>
      <c r="F1216" s="4" t="n"/>
      <c r="G1216" s="10">
        <f>IF(H1216="NRFC","Natural Rubber Field Coagulam","")</f>
        <v/>
      </c>
      <c r="H1216" s="10">
        <f>IF(F1216="","",_xlfn.XLOOKUP(F1216,purchase!F:F,purchase!E:E,""))</f>
        <v/>
      </c>
      <c r="I1216" s="10">
        <f>IF(J1216="ISNR20","Natural Rubber-TSNR (ISNR-20)","")</f>
        <v/>
      </c>
      <c r="J1216" s="10">
        <f>IF(H1216="NRFC","ISNR20","")</f>
        <v/>
      </c>
      <c r="K1216" s="35">
        <f>_xlfn.SINGLE(IF(F1216="","",_xlfn.XLOOKUP(F1216,purchase!F:F,purchase!N:N,"")))</f>
        <v/>
      </c>
      <c r="L1216" s="4" t="n"/>
      <c r="M1216" s="86" t="n"/>
      <c r="N1216" s="35">
        <f>IF(F1216="","",
MAX(0,
_xlfn.XLOOKUP(F1216,purchase!F:F,purchase!N:N,"")
-
SUMIFS(L:L,F:F,F1216)))</f>
        <v/>
      </c>
      <c r="O1216" s="35">
        <f>IF(OR(L1216="",M1216=""),"",L1216-M1216)</f>
        <v/>
      </c>
      <c r="P1216" s="89">
        <f>_xlfn.SINGLE(IF(F1216="","",_xlfn.XLOOKUP(F1216,purchase!F:F,purchase!O:O,"")))</f>
        <v/>
      </c>
      <c r="Q1216" s="83">
        <f>IF(OR(L1216="",M1216=""),"",M1216/L1216)</f>
        <v/>
      </c>
      <c r="R1216" s="91">
        <f>IF(OR(P1216="",Q1216=""),"",Q1216-P1216)</f>
        <v/>
      </c>
    </row>
    <row r="1217">
      <c r="A1217" s="25" t="n">
        <v>1213</v>
      </c>
      <c r="B1217" s="26">
        <f>IF(OR(C1217="",F1217=""),"",
"PRD-" &amp;
TEXT(DAY(C1217),"00") &amp;
CHOOSE(MONTH(C1217),"A","B","C","D","E","F","G","H","I","J","K","L") &amp;
TEXT(YEAR(C1217),"00") &amp;
"-" &amp;
RIGHT(F1217,4))</f>
        <v/>
      </c>
      <c r="C1217" s="27" t="n"/>
      <c r="D1217" s="26">
        <f>IF(F1217="","",_xlfn.XLOOKUP(F1217,purchase!F:F,purchase!B:B,""))</f>
        <v/>
      </c>
      <c r="E1217" s="26">
        <f>IF(F1217="","",_xlfn.XLOOKUP(F1217,purchase!F:F,purchase!C:C,""))</f>
        <v/>
      </c>
      <c r="F1217" s="4" t="n"/>
      <c r="G1217" s="10">
        <f>IF(H1217="NRFC","Natural Rubber Field Coagulam","")</f>
        <v/>
      </c>
      <c r="H1217" s="10">
        <f>IF(F1217="","",_xlfn.XLOOKUP(F1217,purchase!F:F,purchase!E:E,""))</f>
        <v/>
      </c>
      <c r="I1217" s="10">
        <f>IF(J1217="ISNR20","Natural Rubber-TSNR (ISNR-20)","")</f>
        <v/>
      </c>
      <c r="J1217" s="10">
        <f>IF(H1217="NRFC","ISNR20","")</f>
        <v/>
      </c>
      <c r="K1217" s="35">
        <f>_xlfn.SINGLE(IF(F1217="","",_xlfn.XLOOKUP(F1217,purchase!F:F,purchase!N:N,"")))</f>
        <v/>
      </c>
      <c r="L1217" s="4" t="n"/>
      <c r="M1217" s="86" t="n"/>
      <c r="N1217" s="35">
        <f>IF(F1217="","",
MAX(0,
_xlfn.XLOOKUP(F1217,purchase!F:F,purchase!N:N,"")
-
SUMIFS(L:L,F:F,F1217)))</f>
        <v/>
      </c>
      <c r="O1217" s="35">
        <f>IF(OR(L1217="",M1217=""),"",L1217-M1217)</f>
        <v/>
      </c>
      <c r="P1217" s="89">
        <f>_xlfn.SINGLE(IF(F1217="","",_xlfn.XLOOKUP(F1217,purchase!F:F,purchase!O:O,"")))</f>
        <v/>
      </c>
      <c r="Q1217" s="83">
        <f>IF(OR(L1217="",M1217=""),"",M1217/L1217)</f>
        <v/>
      </c>
      <c r="R1217" s="91">
        <f>IF(OR(P1217="",Q1217=""),"",Q1217-P1217)</f>
        <v/>
      </c>
    </row>
    <row r="1218">
      <c r="A1218" s="25" t="n">
        <v>1214</v>
      </c>
      <c r="B1218" s="26">
        <f>IF(OR(C1218="",F1218=""),"",
"PRD-" &amp;
TEXT(DAY(C1218),"00") &amp;
CHOOSE(MONTH(C1218),"A","B","C","D","E","F","G","H","I","J","K","L") &amp;
TEXT(YEAR(C1218),"00") &amp;
"-" &amp;
RIGHT(F1218,4))</f>
        <v/>
      </c>
      <c r="C1218" s="27" t="n"/>
      <c r="D1218" s="26">
        <f>IF(F1218="","",_xlfn.XLOOKUP(F1218,purchase!F:F,purchase!B:B,""))</f>
        <v/>
      </c>
      <c r="E1218" s="26">
        <f>IF(F1218="","",_xlfn.XLOOKUP(F1218,purchase!F:F,purchase!C:C,""))</f>
        <v/>
      </c>
      <c r="F1218" s="4" t="n"/>
      <c r="G1218" s="10">
        <f>IF(H1218="NRFC","Natural Rubber Field Coagulam","")</f>
        <v/>
      </c>
      <c r="H1218" s="10">
        <f>IF(F1218="","",_xlfn.XLOOKUP(F1218,purchase!F:F,purchase!E:E,""))</f>
        <v/>
      </c>
      <c r="I1218" s="10">
        <f>IF(J1218="ISNR20","Natural Rubber-TSNR (ISNR-20)","")</f>
        <v/>
      </c>
      <c r="J1218" s="10">
        <f>IF(H1218="NRFC","ISNR20","")</f>
        <v/>
      </c>
      <c r="K1218" s="35">
        <f>_xlfn.SINGLE(IF(F1218="","",_xlfn.XLOOKUP(F1218,purchase!F:F,purchase!N:N,"")))</f>
        <v/>
      </c>
      <c r="L1218" s="4" t="n"/>
      <c r="M1218" s="86" t="n"/>
      <c r="N1218" s="35">
        <f>IF(F1218="","",
MAX(0,
_xlfn.XLOOKUP(F1218,purchase!F:F,purchase!N:N,"")
-
SUMIFS(L:L,F:F,F1218)))</f>
        <v/>
      </c>
      <c r="O1218" s="35">
        <f>IF(OR(L1218="",M1218=""),"",L1218-M1218)</f>
        <v/>
      </c>
      <c r="P1218" s="89">
        <f>_xlfn.SINGLE(IF(F1218="","",_xlfn.XLOOKUP(F1218,purchase!F:F,purchase!O:O,"")))</f>
        <v/>
      </c>
      <c r="Q1218" s="83">
        <f>IF(OR(L1218="",M1218=""),"",M1218/L1218)</f>
        <v/>
      </c>
      <c r="R1218" s="91">
        <f>IF(OR(P1218="",Q1218=""),"",Q1218-P1218)</f>
        <v/>
      </c>
    </row>
    <row r="1219">
      <c r="A1219" s="25" t="n">
        <v>1215</v>
      </c>
      <c r="B1219" s="26">
        <f>IF(OR(C1219="",F1219=""),"",
"PRD-" &amp;
TEXT(DAY(C1219),"00") &amp;
CHOOSE(MONTH(C1219),"A","B","C","D","E","F","G","H","I","J","K","L") &amp;
TEXT(YEAR(C1219),"00") &amp;
"-" &amp;
RIGHT(F1219,4))</f>
        <v/>
      </c>
      <c r="C1219" s="27" t="n"/>
      <c r="D1219" s="26">
        <f>IF(F1219="","",_xlfn.XLOOKUP(F1219,purchase!F:F,purchase!B:B,""))</f>
        <v/>
      </c>
      <c r="E1219" s="26">
        <f>IF(F1219="","",_xlfn.XLOOKUP(F1219,purchase!F:F,purchase!C:C,""))</f>
        <v/>
      </c>
      <c r="F1219" s="4" t="n"/>
      <c r="G1219" s="10">
        <f>IF(H1219="NRFC","Natural Rubber Field Coagulam","")</f>
        <v/>
      </c>
      <c r="H1219" s="10">
        <f>IF(F1219="","",_xlfn.XLOOKUP(F1219,purchase!F:F,purchase!E:E,""))</f>
        <v/>
      </c>
      <c r="I1219" s="10">
        <f>IF(J1219="ISNR20","Natural Rubber-TSNR (ISNR-20)","")</f>
        <v/>
      </c>
      <c r="J1219" s="10">
        <f>IF(H1219="NRFC","ISNR20","")</f>
        <v/>
      </c>
      <c r="K1219" s="35">
        <f>_xlfn.SINGLE(IF(F1219="","",_xlfn.XLOOKUP(F1219,purchase!F:F,purchase!N:N,"")))</f>
        <v/>
      </c>
      <c r="L1219" s="4" t="n"/>
      <c r="M1219" s="86" t="n"/>
      <c r="N1219" s="35">
        <f>IF(F1219="","",
MAX(0,
_xlfn.XLOOKUP(F1219,purchase!F:F,purchase!N:N,"")
-
SUMIFS(L:L,F:F,F1219)))</f>
        <v/>
      </c>
      <c r="O1219" s="35">
        <f>IF(OR(L1219="",M1219=""),"",L1219-M1219)</f>
        <v/>
      </c>
      <c r="P1219" s="89">
        <f>_xlfn.SINGLE(IF(F1219="","",_xlfn.XLOOKUP(F1219,purchase!F:F,purchase!O:O,"")))</f>
        <v/>
      </c>
      <c r="Q1219" s="83">
        <f>IF(OR(L1219="",M1219=""),"",M1219/L1219)</f>
        <v/>
      </c>
      <c r="R1219" s="91">
        <f>IF(OR(P1219="",Q1219=""),"",Q1219-P1219)</f>
        <v/>
      </c>
    </row>
    <row r="1220">
      <c r="A1220" s="25" t="n">
        <v>1216</v>
      </c>
      <c r="B1220" s="26">
        <f>IF(OR(C1220="",F1220=""),"",
"PRD-" &amp;
TEXT(DAY(C1220),"00") &amp;
CHOOSE(MONTH(C1220),"A","B","C","D","E","F","G","H","I","J","K","L") &amp;
TEXT(YEAR(C1220),"00") &amp;
"-" &amp;
RIGHT(F1220,4))</f>
        <v/>
      </c>
      <c r="C1220" s="27" t="n"/>
      <c r="D1220" s="26">
        <f>IF(F1220="","",_xlfn.XLOOKUP(F1220,purchase!F:F,purchase!B:B,""))</f>
        <v/>
      </c>
      <c r="E1220" s="26">
        <f>IF(F1220="","",_xlfn.XLOOKUP(F1220,purchase!F:F,purchase!C:C,""))</f>
        <v/>
      </c>
      <c r="F1220" s="4" t="n"/>
      <c r="G1220" s="10">
        <f>IF(H1220="NRFC","Natural Rubber Field Coagulam","")</f>
        <v/>
      </c>
      <c r="H1220" s="10">
        <f>IF(F1220="","",_xlfn.XLOOKUP(F1220,purchase!F:F,purchase!E:E,""))</f>
        <v/>
      </c>
      <c r="I1220" s="10">
        <f>IF(J1220="ISNR20","Natural Rubber-TSNR (ISNR-20)","")</f>
        <v/>
      </c>
      <c r="J1220" s="10">
        <f>IF(H1220="NRFC","ISNR20","")</f>
        <v/>
      </c>
      <c r="K1220" s="35">
        <f>_xlfn.SINGLE(IF(F1220="","",_xlfn.XLOOKUP(F1220,purchase!F:F,purchase!N:N,"")))</f>
        <v/>
      </c>
      <c r="L1220" s="4" t="n"/>
      <c r="M1220" s="86" t="n"/>
      <c r="N1220" s="35">
        <f>IF(F1220="","",
MAX(0,
_xlfn.XLOOKUP(F1220,purchase!F:F,purchase!N:N,"")
-
SUMIFS(L:L,F:F,F1220)))</f>
        <v/>
      </c>
      <c r="O1220" s="35">
        <f>IF(OR(L1220="",M1220=""),"",L1220-M1220)</f>
        <v/>
      </c>
      <c r="P1220" s="89">
        <f>_xlfn.SINGLE(IF(F1220="","",_xlfn.XLOOKUP(F1220,purchase!F:F,purchase!O:O,"")))</f>
        <v/>
      </c>
      <c r="Q1220" s="83">
        <f>IF(OR(L1220="",M1220=""),"",M1220/L1220)</f>
        <v/>
      </c>
      <c r="R1220" s="91">
        <f>IF(OR(P1220="",Q1220=""),"",Q1220-P1220)</f>
        <v/>
      </c>
    </row>
    <row r="1221">
      <c r="A1221" s="25" t="n">
        <v>1217</v>
      </c>
      <c r="B1221" s="26">
        <f>IF(OR(C1221="",F1221=""),"",
"PRD-" &amp;
TEXT(DAY(C1221),"00") &amp;
CHOOSE(MONTH(C1221),"A","B","C","D","E","F","G","H","I","J","K","L") &amp;
TEXT(YEAR(C1221),"00") &amp;
"-" &amp;
RIGHT(F1221,4))</f>
        <v/>
      </c>
      <c r="C1221" s="27" t="n"/>
      <c r="D1221" s="26">
        <f>IF(F1221="","",_xlfn.XLOOKUP(F1221,purchase!F:F,purchase!B:B,""))</f>
        <v/>
      </c>
      <c r="E1221" s="26">
        <f>IF(F1221="","",_xlfn.XLOOKUP(F1221,purchase!F:F,purchase!C:C,""))</f>
        <v/>
      </c>
      <c r="F1221" s="4" t="n"/>
      <c r="G1221" s="10">
        <f>IF(H1221="NRFC","Natural Rubber Field Coagulam","")</f>
        <v/>
      </c>
      <c r="H1221" s="10">
        <f>IF(F1221="","",_xlfn.XLOOKUP(F1221,purchase!F:F,purchase!E:E,""))</f>
        <v/>
      </c>
      <c r="I1221" s="10">
        <f>IF(J1221="ISNR20","Natural Rubber-TSNR (ISNR-20)","")</f>
        <v/>
      </c>
      <c r="J1221" s="10">
        <f>IF(H1221="NRFC","ISNR20","")</f>
        <v/>
      </c>
      <c r="K1221" s="35">
        <f>_xlfn.SINGLE(IF(F1221="","",_xlfn.XLOOKUP(F1221,purchase!F:F,purchase!N:N,"")))</f>
        <v/>
      </c>
      <c r="L1221" s="4" t="n"/>
      <c r="M1221" s="86" t="n"/>
      <c r="N1221" s="35">
        <f>IF(F1221="","",
MAX(0,
_xlfn.XLOOKUP(F1221,purchase!F:F,purchase!N:N,"")
-
SUMIFS(L:L,F:F,F1221)))</f>
        <v/>
      </c>
      <c r="O1221" s="35">
        <f>IF(OR(L1221="",M1221=""),"",L1221-M1221)</f>
        <v/>
      </c>
      <c r="P1221" s="89">
        <f>_xlfn.SINGLE(IF(F1221="","",_xlfn.XLOOKUP(F1221,purchase!F:F,purchase!O:O,"")))</f>
        <v/>
      </c>
      <c r="Q1221" s="83">
        <f>IF(OR(L1221="",M1221=""),"",M1221/L1221)</f>
        <v/>
      </c>
      <c r="R1221" s="91">
        <f>IF(OR(P1221="",Q1221=""),"",Q1221-P1221)</f>
        <v/>
      </c>
    </row>
    <row r="1222">
      <c r="A1222" s="25" t="n">
        <v>1218</v>
      </c>
      <c r="B1222" s="26">
        <f>IF(OR(C1222="",F1222=""),"",
"PRD-" &amp;
TEXT(DAY(C1222),"00") &amp;
CHOOSE(MONTH(C1222),"A","B","C","D","E","F","G","H","I","J","K","L") &amp;
TEXT(YEAR(C1222),"00") &amp;
"-" &amp;
RIGHT(F1222,4))</f>
        <v/>
      </c>
      <c r="C1222" s="27" t="n"/>
      <c r="D1222" s="26">
        <f>IF(F1222="","",_xlfn.XLOOKUP(F1222,purchase!F:F,purchase!B:B,""))</f>
        <v/>
      </c>
      <c r="E1222" s="26">
        <f>IF(F1222="","",_xlfn.XLOOKUP(F1222,purchase!F:F,purchase!C:C,""))</f>
        <v/>
      </c>
      <c r="F1222" s="4" t="n"/>
      <c r="G1222" s="10">
        <f>IF(H1222="NRFC","Natural Rubber Field Coagulam","")</f>
        <v/>
      </c>
      <c r="H1222" s="10">
        <f>IF(F1222="","",_xlfn.XLOOKUP(F1222,purchase!F:F,purchase!E:E,""))</f>
        <v/>
      </c>
      <c r="I1222" s="10">
        <f>IF(J1222="ISNR20","Natural Rubber-TSNR (ISNR-20)","")</f>
        <v/>
      </c>
      <c r="J1222" s="10">
        <f>IF(H1222="NRFC","ISNR20","")</f>
        <v/>
      </c>
      <c r="K1222" s="35">
        <f>_xlfn.SINGLE(IF(F1222="","",_xlfn.XLOOKUP(F1222,purchase!F:F,purchase!N:N,"")))</f>
        <v/>
      </c>
      <c r="L1222" s="4" t="n"/>
      <c r="M1222" s="86" t="n"/>
      <c r="N1222" s="35">
        <f>IF(F1222="","",
MAX(0,
_xlfn.XLOOKUP(F1222,purchase!F:F,purchase!N:N,"")
-
SUMIFS(L:L,F:F,F1222)))</f>
        <v/>
      </c>
      <c r="O1222" s="35">
        <f>IF(OR(L1222="",M1222=""),"",L1222-M1222)</f>
        <v/>
      </c>
      <c r="P1222" s="89">
        <f>_xlfn.SINGLE(IF(F1222="","",_xlfn.XLOOKUP(F1222,purchase!F:F,purchase!O:O,"")))</f>
        <v/>
      </c>
      <c r="Q1222" s="83">
        <f>IF(OR(L1222="",M1222=""),"",M1222/L1222)</f>
        <v/>
      </c>
      <c r="R1222" s="91">
        <f>IF(OR(P1222="",Q1222=""),"",Q1222-P1222)</f>
        <v/>
      </c>
    </row>
    <row r="1223">
      <c r="A1223" s="25" t="n">
        <v>1219</v>
      </c>
      <c r="B1223" s="26">
        <f>IF(OR(C1223="",F1223=""),"",
"PRD-" &amp;
TEXT(DAY(C1223),"00") &amp;
CHOOSE(MONTH(C1223),"A","B","C","D","E","F","G","H","I","J","K","L") &amp;
TEXT(YEAR(C1223),"00") &amp;
"-" &amp;
RIGHT(F1223,4))</f>
        <v/>
      </c>
      <c r="C1223" s="27" t="n"/>
      <c r="D1223" s="26">
        <f>IF(F1223="","",_xlfn.XLOOKUP(F1223,purchase!F:F,purchase!B:B,""))</f>
        <v/>
      </c>
      <c r="E1223" s="26">
        <f>IF(F1223="","",_xlfn.XLOOKUP(F1223,purchase!F:F,purchase!C:C,""))</f>
        <v/>
      </c>
      <c r="F1223" s="4" t="n"/>
      <c r="G1223" s="10">
        <f>IF(H1223="NRFC","Natural Rubber Field Coagulam","")</f>
        <v/>
      </c>
      <c r="H1223" s="10">
        <f>IF(F1223="","",_xlfn.XLOOKUP(F1223,purchase!F:F,purchase!E:E,""))</f>
        <v/>
      </c>
      <c r="I1223" s="10">
        <f>IF(J1223="ISNR20","Natural Rubber-TSNR (ISNR-20)","")</f>
        <v/>
      </c>
      <c r="J1223" s="10">
        <f>IF(H1223="NRFC","ISNR20","")</f>
        <v/>
      </c>
      <c r="K1223" s="35">
        <f>_xlfn.SINGLE(IF(F1223="","",_xlfn.XLOOKUP(F1223,purchase!F:F,purchase!N:N,"")))</f>
        <v/>
      </c>
      <c r="L1223" s="4" t="n"/>
      <c r="M1223" s="86" t="n"/>
      <c r="N1223" s="35">
        <f>IF(F1223="","",
MAX(0,
_xlfn.XLOOKUP(F1223,purchase!F:F,purchase!N:N,"")
-
SUMIFS(L:L,F:F,F1223)))</f>
        <v/>
      </c>
      <c r="O1223" s="35">
        <f>IF(OR(L1223="",M1223=""),"",L1223-M1223)</f>
        <v/>
      </c>
      <c r="P1223" s="89">
        <f>_xlfn.SINGLE(IF(F1223="","",_xlfn.XLOOKUP(F1223,purchase!F:F,purchase!O:O,"")))</f>
        <v/>
      </c>
      <c r="Q1223" s="83">
        <f>IF(OR(L1223="",M1223=""),"",M1223/L1223)</f>
        <v/>
      </c>
      <c r="R1223" s="91">
        <f>IF(OR(P1223="",Q1223=""),"",Q1223-P1223)</f>
        <v/>
      </c>
    </row>
    <row r="1224">
      <c r="A1224" s="25" t="n">
        <v>1220</v>
      </c>
      <c r="B1224" s="26">
        <f>IF(OR(C1224="",F1224=""),"",
"PRD-" &amp;
TEXT(DAY(C1224),"00") &amp;
CHOOSE(MONTH(C1224),"A","B","C","D","E","F","G","H","I","J","K","L") &amp;
TEXT(YEAR(C1224),"00") &amp;
"-" &amp;
RIGHT(F1224,4))</f>
        <v/>
      </c>
      <c r="C1224" s="27" t="n"/>
      <c r="D1224" s="26">
        <f>IF(F1224="","",_xlfn.XLOOKUP(F1224,purchase!F:F,purchase!B:B,""))</f>
        <v/>
      </c>
      <c r="E1224" s="26">
        <f>IF(F1224="","",_xlfn.XLOOKUP(F1224,purchase!F:F,purchase!C:C,""))</f>
        <v/>
      </c>
      <c r="F1224" s="4" t="n"/>
      <c r="G1224" s="10">
        <f>IF(H1224="NRFC","Natural Rubber Field Coagulam","")</f>
        <v/>
      </c>
      <c r="H1224" s="10">
        <f>IF(F1224="","",_xlfn.XLOOKUP(F1224,purchase!F:F,purchase!E:E,""))</f>
        <v/>
      </c>
      <c r="I1224" s="10">
        <f>IF(J1224="ISNR20","Natural Rubber-TSNR (ISNR-20)","")</f>
        <v/>
      </c>
      <c r="J1224" s="10">
        <f>IF(H1224="NRFC","ISNR20","")</f>
        <v/>
      </c>
      <c r="K1224" s="35">
        <f>_xlfn.SINGLE(IF(F1224="","",_xlfn.XLOOKUP(F1224,purchase!F:F,purchase!N:N,"")))</f>
        <v/>
      </c>
      <c r="L1224" s="4" t="n"/>
      <c r="M1224" s="86" t="n"/>
      <c r="N1224" s="35">
        <f>IF(F1224="","",
MAX(0,
_xlfn.XLOOKUP(F1224,purchase!F:F,purchase!N:N,"")
-
SUMIFS(L:L,F:F,F1224)))</f>
        <v/>
      </c>
      <c r="O1224" s="35">
        <f>IF(OR(L1224="",M1224=""),"",L1224-M1224)</f>
        <v/>
      </c>
      <c r="P1224" s="89">
        <f>_xlfn.SINGLE(IF(F1224="","",_xlfn.XLOOKUP(F1224,purchase!F:F,purchase!O:O,"")))</f>
        <v/>
      </c>
      <c r="Q1224" s="83">
        <f>IF(OR(L1224="",M1224=""),"",M1224/L1224)</f>
        <v/>
      </c>
      <c r="R1224" s="91">
        <f>IF(OR(P1224="",Q1224=""),"",Q1224-P1224)</f>
        <v/>
      </c>
    </row>
    <row r="1225">
      <c r="A1225" s="25" t="n">
        <v>1221</v>
      </c>
      <c r="B1225" s="26">
        <f>IF(OR(C1225="",F1225=""),"",
"PRD-" &amp;
TEXT(DAY(C1225),"00") &amp;
CHOOSE(MONTH(C1225),"A","B","C","D","E","F","G","H","I","J","K","L") &amp;
TEXT(YEAR(C1225),"00") &amp;
"-" &amp;
RIGHT(F1225,4))</f>
        <v/>
      </c>
      <c r="C1225" s="27" t="n"/>
      <c r="D1225" s="26">
        <f>IF(F1225="","",_xlfn.XLOOKUP(F1225,purchase!F:F,purchase!B:B,""))</f>
        <v/>
      </c>
      <c r="E1225" s="26">
        <f>IF(F1225="","",_xlfn.XLOOKUP(F1225,purchase!F:F,purchase!C:C,""))</f>
        <v/>
      </c>
      <c r="F1225" s="4" t="n"/>
      <c r="G1225" s="10">
        <f>IF(H1225="NRFC","Natural Rubber Field Coagulam","")</f>
        <v/>
      </c>
      <c r="H1225" s="10">
        <f>IF(F1225="","",_xlfn.XLOOKUP(F1225,purchase!F:F,purchase!E:E,""))</f>
        <v/>
      </c>
      <c r="I1225" s="10">
        <f>IF(J1225="ISNR20","Natural Rubber-TSNR (ISNR-20)","")</f>
        <v/>
      </c>
      <c r="J1225" s="10">
        <f>IF(H1225="NRFC","ISNR20","")</f>
        <v/>
      </c>
      <c r="K1225" s="35">
        <f>_xlfn.SINGLE(IF(F1225="","",_xlfn.XLOOKUP(F1225,purchase!F:F,purchase!N:N,"")))</f>
        <v/>
      </c>
      <c r="L1225" s="4" t="n"/>
      <c r="M1225" s="86" t="n"/>
      <c r="N1225" s="35">
        <f>IF(F1225="","",
MAX(0,
_xlfn.XLOOKUP(F1225,purchase!F:F,purchase!N:N,"")
-
SUMIFS(L:L,F:F,F1225)))</f>
        <v/>
      </c>
      <c r="O1225" s="35">
        <f>IF(OR(L1225="",M1225=""),"",L1225-M1225)</f>
        <v/>
      </c>
      <c r="P1225" s="89">
        <f>_xlfn.SINGLE(IF(F1225="","",_xlfn.XLOOKUP(F1225,purchase!F:F,purchase!O:O,"")))</f>
        <v/>
      </c>
      <c r="Q1225" s="83">
        <f>IF(OR(L1225="",M1225=""),"",M1225/L1225)</f>
        <v/>
      </c>
      <c r="R1225" s="91">
        <f>IF(OR(P1225="",Q1225=""),"",Q1225-P1225)</f>
        <v/>
      </c>
    </row>
    <row r="1226">
      <c r="A1226" s="25" t="n">
        <v>1222</v>
      </c>
      <c r="B1226" s="26">
        <f>IF(OR(C1226="",F1226=""),"",
"PRD-" &amp;
TEXT(DAY(C1226),"00") &amp;
CHOOSE(MONTH(C1226),"A","B","C","D","E","F","G","H","I","J","K","L") &amp;
TEXT(YEAR(C1226),"00") &amp;
"-" &amp;
RIGHT(F1226,4))</f>
        <v/>
      </c>
      <c r="C1226" s="27" t="n"/>
      <c r="D1226" s="26">
        <f>IF(F1226="","",_xlfn.XLOOKUP(F1226,purchase!F:F,purchase!B:B,""))</f>
        <v/>
      </c>
      <c r="E1226" s="26">
        <f>IF(F1226="","",_xlfn.XLOOKUP(F1226,purchase!F:F,purchase!C:C,""))</f>
        <v/>
      </c>
      <c r="F1226" s="4" t="n"/>
      <c r="G1226" s="10">
        <f>IF(H1226="NRFC","Natural Rubber Field Coagulam","")</f>
        <v/>
      </c>
      <c r="H1226" s="10">
        <f>IF(F1226="","",_xlfn.XLOOKUP(F1226,purchase!F:F,purchase!E:E,""))</f>
        <v/>
      </c>
      <c r="I1226" s="10">
        <f>IF(J1226="ISNR20","Natural Rubber-TSNR (ISNR-20)","")</f>
        <v/>
      </c>
      <c r="J1226" s="10">
        <f>IF(H1226="NRFC","ISNR20","")</f>
        <v/>
      </c>
      <c r="K1226" s="35">
        <f>_xlfn.SINGLE(IF(F1226="","",_xlfn.XLOOKUP(F1226,purchase!F:F,purchase!N:N,"")))</f>
        <v/>
      </c>
      <c r="L1226" s="4" t="n"/>
      <c r="M1226" s="86" t="n"/>
      <c r="N1226" s="35">
        <f>IF(F1226="","",
MAX(0,
_xlfn.XLOOKUP(F1226,purchase!F:F,purchase!N:N,"")
-
SUMIFS(L:L,F:F,F1226)))</f>
        <v/>
      </c>
      <c r="O1226" s="35">
        <f>IF(OR(L1226="",M1226=""),"",L1226-M1226)</f>
        <v/>
      </c>
      <c r="P1226" s="89">
        <f>_xlfn.SINGLE(IF(F1226="","",_xlfn.XLOOKUP(F1226,purchase!F:F,purchase!O:O,"")))</f>
        <v/>
      </c>
      <c r="Q1226" s="83">
        <f>IF(OR(L1226="",M1226=""),"",M1226/L1226)</f>
        <v/>
      </c>
      <c r="R1226" s="91">
        <f>IF(OR(P1226="",Q1226=""),"",Q1226-P1226)</f>
        <v/>
      </c>
    </row>
    <row r="1227">
      <c r="A1227" s="25" t="n">
        <v>1223</v>
      </c>
      <c r="B1227" s="26">
        <f>IF(OR(C1227="",F1227=""),"",
"PRD-" &amp;
TEXT(DAY(C1227),"00") &amp;
CHOOSE(MONTH(C1227),"A","B","C","D","E","F","G","H","I","J","K","L") &amp;
TEXT(YEAR(C1227),"00") &amp;
"-" &amp;
RIGHT(F1227,4))</f>
        <v/>
      </c>
      <c r="C1227" s="27" t="n"/>
      <c r="D1227" s="26">
        <f>IF(F1227="","",_xlfn.XLOOKUP(F1227,purchase!F:F,purchase!B:B,""))</f>
        <v/>
      </c>
      <c r="E1227" s="26">
        <f>IF(F1227="","",_xlfn.XLOOKUP(F1227,purchase!F:F,purchase!C:C,""))</f>
        <v/>
      </c>
      <c r="F1227" s="4" t="n"/>
      <c r="G1227" s="10">
        <f>IF(H1227="NRFC","Natural Rubber Field Coagulam","")</f>
        <v/>
      </c>
      <c r="H1227" s="10">
        <f>IF(F1227="","",_xlfn.XLOOKUP(F1227,purchase!F:F,purchase!E:E,""))</f>
        <v/>
      </c>
      <c r="I1227" s="10">
        <f>IF(J1227="ISNR20","Natural Rubber-TSNR (ISNR-20)","")</f>
        <v/>
      </c>
      <c r="J1227" s="10">
        <f>IF(H1227="NRFC","ISNR20","")</f>
        <v/>
      </c>
      <c r="K1227" s="35">
        <f>_xlfn.SINGLE(IF(F1227="","",_xlfn.XLOOKUP(F1227,purchase!F:F,purchase!N:N,"")))</f>
        <v/>
      </c>
      <c r="L1227" s="4" t="n"/>
      <c r="M1227" s="86" t="n"/>
      <c r="N1227" s="35">
        <f>IF(F1227="","",
MAX(0,
_xlfn.XLOOKUP(F1227,purchase!F:F,purchase!N:N,"")
-
SUMIFS(L:L,F:F,F1227)))</f>
        <v/>
      </c>
      <c r="O1227" s="35">
        <f>IF(OR(L1227="",M1227=""),"",L1227-M1227)</f>
        <v/>
      </c>
      <c r="P1227" s="89">
        <f>_xlfn.SINGLE(IF(F1227="","",_xlfn.XLOOKUP(F1227,purchase!F:F,purchase!O:O,"")))</f>
        <v/>
      </c>
      <c r="Q1227" s="83">
        <f>IF(OR(L1227="",M1227=""),"",M1227/L1227)</f>
        <v/>
      </c>
      <c r="R1227" s="91">
        <f>IF(OR(P1227="",Q1227=""),"",Q1227-P1227)</f>
        <v/>
      </c>
    </row>
    <row r="1228">
      <c r="A1228" s="25" t="n">
        <v>1224</v>
      </c>
      <c r="B1228" s="26">
        <f>IF(OR(C1228="",F1228=""),"",
"PRD-" &amp;
TEXT(DAY(C1228),"00") &amp;
CHOOSE(MONTH(C1228),"A","B","C","D","E","F","G","H","I","J","K","L") &amp;
TEXT(YEAR(C1228),"00") &amp;
"-" &amp;
RIGHT(F1228,4))</f>
        <v/>
      </c>
      <c r="C1228" s="27" t="n"/>
      <c r="D1228" s="26">
        <f>IF(F1228="","",_xlfn.XLOOKUP(F1228,purchase!F:F,purchase!B:B,""))</f>
        <v/>
      </c>
      <c r="E1228" s="26">
        <f>IF(F1228="","",_xlfn.XLOOKUP(F1228,purchase!F:F,purchase!C:C,""))</f>
        <v/>
      </c>
      <c r="F1228" s="4" t="n"/>
      <c r="G1228" s="10">
        <f>IF(H1228="NRFC","Natural Rubber Field Coagulam","")</f>
        <v/>
      </c>
      <c r="H1228" s="10">
        <f>IF(F1228="","",_xlfn.XLOOKUP(F1228,purchase!F:F,purchase!E:E,""))</f>
        <v/>
      </c>
      <c r="I1228" s="10">
        <f>IF(J1228="ISNR20","Natural Rubber-TSNR (ISNR-20)","")</f>
        <v/>
      </c>
      <c r="J1228" s="10">
        <f>IF(H1228="NRFC","ISNR20","")</f>
        <v/>
      </c>
      <c r="K1228" s="35">
        <f>_xlfn.SINGLE(IF(F1228="","",_xlfn.XLOOKUP(F1228,purchase!F:F,purchase!N:N,"")))</f>
        <v/>
      </c>
      <c r="L1228" s="4" t="n"/>
      <c r="M1228" s="86" t="n"/>
      <c r="N1228" s="35">
        <f>IF(F1228="","",
MAX(0,
_xlfn.XLOOKUP(F1228,purchase!F:F,purchase!N:N,"")
-
SUMIFS(L:L,F:F,F1228)))</f>
        <v/>
      </c>
      <c r="O1228" s="35">
        <f>IF(OR(L1228="",M1228=""),"",L1228-M1228)</f>
        <v/>
      </c>
      <c r="P1228" s="89">
        <f>_xlfn.SINGLE(IF(F1228="","",_xlfn.XLOOKUP(F1228,purchase!F:F,purchase!O:O,"")))</f>
        <v/>
      </c>
      <c r="Q1228" s="83">
        <f>IF(OR(L1228="",M1228=""),"",M1228/L1228)</f>
        <v/>
      </c>
      <c r="R1228" s="91">
        <f>IF(OR(P1228="",Q1228=""),"",Q1228-P1228)</f>
        <v/>
      </c>
    </row>
    <row r="1229">
      <c r="A1229" s="25" t="n">
        <v>1225</v>
      </c>
      <c r="B1229" s="26">
        <f>IF(OR(C1229="",F1229=""),"",
"PRD-" &amp;
TEXT(DAY(C1229),"00") &amp;
CHOOSE(MONTH(C1229),"A","B","C","D","E","F","G","H","I","J","K","L") &amp;
TEXT(YEAR(C1229),"00") &amp;
"-" &amp;
RIGHT(F1229,4))</f>
        <v/>
      </c>
      <c r="C1229" s="27" t="n"/>
      <c r="D1229" s="26">
        <f>IF(F1229="","",_xlfn.XLOOKUP(F1229,purchase!F:F,purchase!B:B,""))</f>
        <v/>
      </c>
      <c r="E1229" s="26">
        <f>IF(F1229="","",_xlfn.XLOOKUP(F1229,purchase!F:F,purchase!C:C,""))</f>
        <v/>
      </c>
      <c r="F1229" s="4" t="n"/>
      <c r="G1229" s="10">
        <f>IF(H1229="NRFC","Natural Rubber Field Coagulam","")</f>
        <v/>
      </c>
      <c r="H1229" s="10">
        <f>IF(F1229="","",_xlfn.XLOOKUP(F1229,purchase!F:F,purchase!E:E,""))</f>
        <v/>
      </c>
      <c r="I1229" s="10">
        <f>IF(J1229="ISNR20","Natural Rubber-TSNR (ISNR-20)","")</f>
        <v/>
      </c>
      <c r="J1229" s="10">
        <f>IF(H1229="NRFC","ISNR20","")</f>
        <v/>
      </c>
      <c r="K1229" s="35">
        <f>_xlfn.SINGLE(IF(F1229="","",_xlfn.XLOOKUP(F1229,purchase!F:F,purchase!N:N,"")))</f>
        <v/>
      </c>
      <c r="L1229" s="4" t="n"/>
      <c r="M1229" s="86" t="n"/>
      <c r="N1229" s="35">
        <f>IF(F1229="","",
MAX(0,
_xlfn.XLOOKUP(F1229,purchase!F:F,purchase!N:N,"")
-
SUMIFS(L:L,F:F,F1229)))</f>
        <v/>
      </c>
      <c r="O1229" s="35">
        <f>IF(OR(L1229="",M1229=""),"",L1229-M1229)</f>
        <v/>
      </c>
      <c r="P1229" s="89">
        <f>_xlfn.SINGLE(IF(F1229="","",_xlfn.XLOOKUP(F1229,purchase!F:F,purchase!O:O,"")))</f>
        <v/>
      </c>
      <c r="Q1229" s="83">
        <f>IF(OR(L1229="",M1229=""),"",M1229/L1229)</f>
        <v/>
      </c>
      <c r="R1229" s="91">
        <f>IF(OR(P1229="",Q1229=""),"",Q1229-P1229)</f>
        <v/>
      </c>
    </row>
    <row r="1230">
      <c r="A1230" s="25" t="n">
        <v>1226</v>
      </c>
      <c r="B1230" s="26">
        <f>IF(OR(C1230="",F1230=""),"",
"PRD-" &amp;
TEXT(DAY(C1230),"00") &amp;
CHOOSE(MONTH(C1230),"A","B","C","D","E","F","G","H","I","J","K","L") &amp;
TEXT(YEAR(C1230),"00") &amp;
"-" &amp;
RIGHT(F1230,4))</f>
        <v/>
      </c>
      <c r="C1230" s="27" t="n"/>
      <c r="D1230" s="26">
        <f>IF(F1230="","",_xlfn.XLOOKUP(F1230,purchase!F:F,purchase!B:B,""))</f>
        <v/>
      </c>
      <c r="E1230" s="26">
        <f>IF(F1230="","",_xlfn.XLOOKUP(F1230,purchase!F:F,purchase!C:C,""))</f>
        <v/>
      </c>
      <c r="F1230" s="4" t="n"/>
      <c r="G1230" s="10">
        <f>IF(H1230="NRFC","Natural Rubber Field Coagulam","")</f>
        <v/>
      </c>
      <c r="H1230" s="10">
        <f>IF(F1230="","",_xlfn.XLOOKUP(F1230,purchase!F:F,purchase!E:E,""))</f>
        <v/>
      </c>
      <c r="I1230" s="10">
        <f>IF(J1230="ISNR20","Natural Rubber-TSNR (ISNR-20)","")</f>
        <v/>
      </c>
      <c r="J1230" s="10">
        <f>IF(H1230="NRFC","ISNR20","")</f>
        <v/>
      </c>
      <c r="K1230" s="35">
        <f>_xlfn.SINGLE(IF(F1230="","",_xlfn.XLOOKUP(F1230,purchase!F:F,purchase!N:N,"")))</f>
        <v/>
      </c>
      <c r="L1230" s="4" t="n"/>
      <c r="M1230" s="86" t="n"/>
      <c r="N1230" s="35">
        <f>IF(F1230="","",
MAX(0,
_xlfn.XLOOKUP(F1230,purchase!F:F,purchase!N:N,"")
-
SUMIFS(L:L,F:F,F1230)))</f>
        <v/>
      </c>
      <c r="O1230" s="35">
        <f>IF(OR(L1230="",M1230=""),"",L1230-M1230)</f>
        <v/>
      </c>
      <c r="P1230" s="89">
        <f>_xlfn.SINGLE(IF(F1230="","",_xlfn.XLOOKUP(F1230,purchase!F:F,purchase!O:O,"")))</f>
        <v/>
      </c>
      <c r="Q1230" s="83">
        <f>IF(OR(L1230="",M1230=""),"",M1230/L1230)</f>
        <v/>
      </c>
      <c r="R1230" s="91">
        <f>IF(OR(P1230="",Q1230=""),"",Q1230-P1230)</f>
        <v/>
      </c>
    </row>
    <row r="1231">
      <c r="A1231" s="25" t="n">
        <v>1227</v>
      </c>
      <c r="B1231" s="26">
        <f>IF(OR(C1231="",F1231=""),"",
"PRD-" &amp;
TEXT(DAY(C1231),"00") &amp;
CHOOSE(MONTH(C1231),"A","B","C","D","E","F","G","H","I","J","K","L") &amp;
TEXT(YEAR(C1231),"00") &amp;
"-" &amp;
RIGHT(F1231,4))</f>
        <v/>
      </c>
      <c r="C1231" s="27" t="n"/>
      <c r="D1231" s="26">
        <f>IF(F1231="","",_xlfn.XLOOKUP(F1231,purchase!F:F,purchase!B:B,""))</f>
        <v/>
      </c>
      <c r="E1231" s="26">
        <f>IF(F1231="","",_xlfn.XLOOKUP(F1231,purchase!F:F,purchase!C:C,""))</f>
        <v/>
      </c>
      <c r="F1231" s="4" t="n"/>
      <c r="G1231" s="10">
        <f>IF(H1231="NRFC","Natural Rubber Field Coagulam","")</f>
        <v/>
      </c>
      <c r="H1231" s="10">
        <f>IF(F1231="","",_xlfn.XLOOKUP(F1231,purchase!F:F,purchase!E:E,""))</f>
        <v/>
      </c>
      <c r="I1231" s="10">
        <f>IF(J1231="ISNR20","Natural Rubber-TSNR (ISNR-20)","")</f>
        <v/>
      </c>
      <c r="J1231" s="10">
        <f>IF(H1231="NRFC","ISNR20","")</f>
        <v/>
      </c>
      <c r="K1231" s="35">
        <f>_xlfn.SINGLE(IF(F1231="","",_xlfn.XLOOKUP(F1231,purchase!F:F,purchase!N:N,"")))</f>
        <v/>
      </c>
      <c r="L1231" s="4" t="n"/>
      <c r="M1231" s="86" t="n"/>
      <c r="N1231" s="35">
        <f>IF(F1231="","",
MAX(0,
_xlfn.XLOOKUP(F1231,purchase!F:F,purchase!N:N,"")
-
SUMIFS(L:L,F:F,F1231)))</f>
        <v/>
      </c>
      <c r="O1231" s="35">
        <f>IF(OR(L1231="",M1231=""),"",L1231-M1231)</f>
        <v/>
      </c>
      <c r="P1231" s="89">
        <f>_xlfn.SINGLE(IF(F1231="","",_xlfn.XLOOKUP(F1231,purchase!F:F,purchase!O:O,"")))</f>
        <v/>
      </c>
      <c r="Q1231" s="83">
        <f>IF(OR(L1231="",M1231=""),"",M1231/L1231)</f>
        <v/>
      </c>
      <c r="R1231" s="91">
        <f>IF(OR(P1231="",Q1231=""),"",Q1231-P1231)</f>
        <v/>
      </c>
    </row>
    <row r="1232">
      <c r="A1232" s="25" t="n">
        <v>1228</v>
      </c>
      <c r="B1232" s="26">
        <f>IF(OR(C1232="",F1232=""),"",
"PRD-" &amp;
TEXT(DAY(C1232),"00") &amp;
CHOOSE(MONTH(C1232),"A","B","C","D","E","F","G","H","I","J","K","L") &amp;
TEXT(YEAR(C1232),"00") &amp;
"-" &amp;
RIGHT(F1232,4))</f>
        <v/>
      </c>
      <c r="C1232" s="27" t="n"/>
      <c r="D1232" s="26">
        <f>IF(F1232="","",_xlfn.XLOOKUP(F1232,purchase!F:F,purchase!B:B,""))</f>
        <v/>
      </c>
      <c r="E1232" s="26">
        <f>IF(F1232="","",_xlfn.XLOOKUP(F1232,purchase!F:F,purchase!C:C,""))</f>
        <v/>
      </c>
      <c r="F1232" s="4" t="n"/>
      <c r="G1232" s="10">
        <f>IF(H1232="NRFC","Natural Rubber Field Coagulam","")</f>
        <v/>
      </c>
      <c r="H1232" s="10">
        <f>IF(F1232="","",_xlfn.XLOOKUP(F1232,purchase!F:F,purchase!E:E,""))</f>
        <v/>
      </c>
      <c r="I1232" s="10">
        <f>IF(J1232="ISNR20","Natural Rubber-TSNR (ISNR-20)","")</f>
        <v/>
      </c>
      <c r="J1232" s="10">
        <f>IF(H1232="NRFC","ISNR20","")</f>
        <v/>
      </c>
      <c r="K1232" s="35">
        <f>_xlfn.SINGLE(IF(F1232="","",_xlfn.XLOOKUP(F1232,purchase!F:F,purchase!N:N,"")))</f>
        <v/>
      </c>
      <c r="L1232" s="4" t="n"/>
      <c r="M1232" s="86" t="n"/>
      <c r="N1232" s="35">
        <f>IF(F1232="","",
MAX(0,
_xlfn.XLOOKUP(F1232,purchase!F:F,purchase!N:N,"")
-
SUMIFS(L:L,F:F,F1232)))</f>
        <v/>
      </c>
      <c r="O1232" s="35">
        <f>IF(OR(L1232="",M1232=""),"",L1232-M1232)</f>
        <v/>
      </c>
      <c r="P1232" s="89">
        <f>_xlfn.SINGLE(IF(F1232="","",_xlfn.XLOOKUP(F1232,purchase!F:F,purchase!O:O,"")))</f>
        <v/>
      </c>
      <c r="Q1232" s="83">
        <f>IF(OR(L1232="",M1232=""),"",M1232/L1232)</f>
        <v/>
      </c>
      <c r="R1232" s="91">
        <f>IF(OR(P1232="",Q1232=""),"",Q1232-P1232)</f>
        <v/>
      </c>
    </row>
    <row r="1233">
      <c r="A1233" s="25" t="n">
        <v>1229</v>
      </c>
      <c r="B1233" s="26">
        <f>IF(OR(C1233="",F1233=""),"",
"PRD-" &amp;
TEXT(DAY(C1233),"00") &amp;
CHOOSE(MONTH(C1233),"A","B","C","D","E","F","G","H","I","J","K","L") &amp;
TEXT(YEAR(C1233),"00") &amp;
"-" &amp;
RIGHT(F1233,4))</f>
        <v/>
      </c>
      <c r="C1233" s="27" t="n"/>
      <c r="D1233" s="26">
        <f>IF(F1233="","",_xlfn.XLOOKUP(F1233,purchase!F:F,purchase!B:B,""))</f>
        <v/>
      </c>
      <c r="E1233" s="26">
        <f>IF(F1233="","",_xlfn.XLOOKUP(F1233,purchase!F:F,purchase!C:C,""))</f>
        <v/>
      </c>
      <c r="F1233" s="4" t="n"/>
      <c r="G1233" s="10">
        <f>IF(H1233="NRFC","Natural Rubber Field Coagulam","")</f>
        <v/>
      </c>
      <c r="H1233" s="10">
        <f>IF(F1233="","",_xlfn.XLOOKUP(F1233,purchase!F:F,purchase!E:E,""))</f>
        <v/>
      </c>
      <c r="I1233" s="10">
        <f>IF(J1233="ISNR20","Natural Rubber-TSNR (ISNR-20)","")</f>
        <v/>
      </c>
      <c r="J1233" s="10">
        <f>IF(H1233="NRFC","ISNR20","")</f>
        <v/>
      </c>
      <c r="K1233" s="35">
        <f>_xlfn.SINGLE(IF(F1233="","",_xlfn.XLOOKUP(F1233,purchase!F:F,purchase!N:N,"")))</f>
        <v/>
      </c>
      <c r="L1233" s="4" t="n"/>
      <c r="M1233" s="86" t="n"/>
      <c r="N1233" s="35">
        <f>IF(F1233="","",
MAX(0,
_xlfn.XLOOKUP(F1233,purchase!F:F,purchase!N:N,"")
-
SUMIFS(L:L,F:F,F1233)))</f>
        <v/>
      </c>
      <c r="O1233" s="35">
        <f>IF(OR(L1233="",M1233=""),"",L1233-M1233)</f>
        <v/>
      </c>
      <c r="P1233" s="89">
        <f>_xlfn.SINGLE(IF(F1233="","",_xlfn.XLOOKUP(F1233,purchase!F:F,purchase!O:O,"")))</f>
        <v/>
      </c>
      <c r="Q1233" s="83">
        <f>IF(OR(L1233="",M1233=""),"",M1233/L1233)</f>
        <v/>
      </c>
      <c r="R1233" s="91">
        <f>IF(OR(P1233="",Q1233=""),"",Q1233-P1233)</f>
        <v/>
      </c>
    </row>
    <row r="1234">
      <c r="A1234" s="25" t="n">
        <v>1230</v>
      </c>
      <c r="B1234" s="26">
        <f>IF(OR(C1234="",F1234=""),"",
"PRD-" &amp;
TEXT(DAY(C1234),"00") &amp;
CHOOSE(MONTH(C1234),"A","B","C","D","E","F","G","H","I","J","K","L") &amp;
TEXT(YEAR(C1234),"00") &amp;
"-" &amp;
RIGHT(F1234,4))</f>
        <v/>
      </c>
      <c r="C1234" s="27" t="n"/>
      <c r="D1234" s="26">
        <f>IF(F1234="","",_xlfn.XLOOKUP(F1234,purchase!F:F,purchase!B:B,""))</f>
        <v/>
      </c>
      <c r="E1234" s="26">
        <f>IF(F1234="","",_xlfn.XLOOKUP(F1234,purchase!F:F,purchase!C:C,""))</f>
        <v/>
      </c>
      <c r="F1234" s="4" t="n"/>
      <c r="G1234" s="10">
        <f>IF(H1234="NRFC","Natural Rubber Field Coagulam","")</f>
        <v/>
      </c>
      <c r="H1234" s="10">
        <f>IF(F1234="","",_xlfn.XLOOKUP(F1234,purchase!F:F,purchase!E:E,""))</f>
        <v/>
      </c>
      <c r="I1234" s="10">
        <f>IF(J1234="ISNR20","Natural Rubber-TSNR (ISNR-20)","")</f>
        <v/>
      </c>
      <c r="J1234" s="10">
        <f>IF(H1234="NRFC","ISNR20","")</f>
        <v/>
      </c>
      <c r="K1234" s="35">
        <f>_xlfn.SINGLE(IF(F1234="","",_xlfn.XLOOKUP(F1234,purchase!F:F,purchase!N:N,"")))</f>
        <v/>
      </c>
      <c r="L1234" s="4" t="n"/>
      <c r="M1234" s="86" t="n"/>
      <c r="N1234" s="35">
        <f>IF(F1234="","",
MAX(0,
_xlfn.XLOOKUP(F1234,purchase!F:F,purchase!N:N,"")
-
SUMIFS(L:L,F:F,F1234)))</f>
        <v/>
      </c>
      <c r="O1234" s="35">
        <f>IF(OR(L1234="",M1234=""),"",L1234-M1234)</f>
        <v/>
      </c>
      <c r="P1234" s="89">
        <f>_xlfn.SINGLE(IF(F1234="","",_xlfn.XLOOKUP(F1234,purchase!F:F,purchase!O:O,"")))</f>
        <v/>
      </c>
      <c r="Q1234" s="83">
        <f>IF(OR(L1234="",M1234=""),"",M1234/L1234)</f>
        <v/>
      </c>
      <c r="R1234" s="91">
        <f>IF(OR(P1234="",Q1234=""),"",Q1234-P1234)</f>
        <v/>
      </c>
    </row>
    <row r="1235">
      <c r="A1235" s="25" t="n">
        <v>1231</v>
      </c>
      <c r="B1235" s="26">
        <f>IF(OR(C1235="",F1235=""),"",
"PRD-" &amp;
TEXT(DAY(C1235),"00") &amp;
CHOOSE(MONTH(C1235),"A","B","C","D","E","F","G","H","I","J","K","L") &amp;
TEXT(YEAR(C1235),"00") &amp;
"-" &amp;
RIGHT(F1235,4))</f>
        <v/>
      </c>
      <c r="C1235" s="27" t="n"/>
      <c r="D1235" s="26">
        <f>IF(F1235="","",_xlfn.XLOOKUP(F1235,purchase!F:F,purchase!B:B,""))</f>
        <v/>
      </c>
      <c r="E1235" s="26">
        <f>IF(F1235="","",_xlfn.XLOOKUP(F1235,purchase!F:F,purchase!C:C,""))</f>
        <v/>
      </c>
      <c r="F1235" s="4" t="n"/>
      <c r="G1235" s="10">
        <f>IF(H1235="NRFC","Natural Rubber Field Coagulam","")</f>
        <v/>
      </c>
      <c r="H1235" s="10">
        <f>IF(F1235="","",_xlfn.XLOOKUP(F1235,purchase!F:F,purchase!E:E,""))</f>
        <v/>
      </c>
      <c r="I1235" s="10">
        <f>IF(J1235="ISNR20","Natural Rubber-TSNR (ISNR-20)","")</f>
        <v/>
      </c>
      <c r="J1235" s="10">
        <f>IF(H1235="NRFC","ISNR20","")</f>
        <v/>
      </c>
      <c r="K1235" s="35">
        <f>_xlfn.SINGLE(IF(F1235="","",_xlfn.XLOOKUP(F1235,purchase!F:F,purchase!N:N,"")))</f>
        <v/>
      </c>
      <c r="L1235" s="4" t="n"/>
      <c r="M1235" s="86" t="n"/>
      <c r="N1235" s="35">
        <f>IF(F1235="","",
MAX(0,
_xlfn.XLOOKUP(F1235,purchase!F:F,purchase!N:N,"")
-
SUMIFS(L:L,F:F,F1235)))</f>
        <v/>
      </c>
      <c r="O1235" s="35">
        <f>IF(OR(L1235="",M1235=""),"",L1235-M1235)</f>
        <v/>
      </c>
      <c r="P1235" s="89">
        <f>_xlfn.SINGLE(IF(F1235="","",_xlfn.XLOOKUP(F1235,purchase!F:F,purchase!O:O,"")))</f>
        <v/>
      </c>
      <c r="Q1235" s="83">
        <f>IF(OR(L1235="",M1235=""),"",M1235/L1235)</f>
        <v/>
      </c>
      <c r="R1235" s="91">
        <f>IF(OR(P1235="",Q1235=""),"",Q1235-P1235)</f>
        <v/>
      </c>
    </row>
    <row r="1236">
      <c r="A1236" s="25" t="n">
        <v>1232</v>
      </c>
      <c r="B1236" s="26">
        <f>IF(OR(C1236="",F1236=""),"",
"PRD-" &amp;
TEXT(DAY(C1236),"00") &amp;
CHOOSE(MONTH(C1236),"A","B","C","D","E","F","G","H","I","J","K","L") &amp;
TEXT(YEAR(C1236),"00") &amp;
"-" &amp;
RIGHT(F1236,4))</f>
        <v/>
      </c>
      <c r="C1236" s="27" t="n"/>
      <c r="D1236" s="26">
        <f>IF(F1236="","",_xlfn.XLOOKUP(F1236,purchase!F:F,purchase!B:B,""))</f>
        <v/>
      </c>
      <c r="E1236" s="26">
        <f>IF(F1236="","",_xlfn.XLOOKUP(F1236,purchase!F:F,purchase!C:C,""))</f>
        <v/>
      </c>
      <c r="F1236" s="4" t="n"/>
      <c r="G1236" s="10">
        <f>IF(H1236="NRFC","Natural Rubber Field Coagulam","")</f>
        <v/>
      </c>
      <c r="H1236" s="10">
        <f>IF(F1236="","",_xlfn.XLOOKUP(F1236,purchase!F:F,purchase!E:E,""))</f>
        <v/>
      </c>
      <c r="I1236" s="10">
        <f>IF(J1236="ISNR20","Natural Rubber-TSNR (ISNR-20)","")</f>
        <v/>
      </c>
      <c r="J1236" s="10">
        <f>IF(H1236="NRFC","ISNR20","")</f>
        <v/>
      </c>
      <c r="K1236" s="35">
        <f>_xlfn.SINGLE(IF(F1236="","",_xlfn.XLOOKUP(F1236,purchase!F:F,purchase!N:N,"")))</f>
        <v/>
      </c>
      <c r="L1236" s="4" t="n"/>
      <c r="M1236" s="86" t="n"/>
      <c r="N1236" s="35">
        <f>IF(F1236="","",
MAX(0,
_xlfn.XLOOKUP(F1236,purchase!F:F,purchase!N:N,"")
-
SUMIFS(L:L,F:F,F1236)))</f>
        <v/>
      </c>
      <c r="O1236" s="35">
        <f>IF(OR(L1236="",M1236=""),"",L1236-M1236)</f>
        <v/>
      </c>
      <c r="P1236" s="89">
        <f>_xlfn.SINGLE(IF(F1236="","",_xlfn.XLOOKUP(F1236,purchase!F:F,purchase!O:O,"")))</f>
        <v/>
      </c>
      <c r="Q1236" s="83">
        <f>IF(OR(L1236="",M1236=""),"",M1236/L1236)</f>
        <v/>
      </c>
      <c r="R1236" s="91">
        <f>IF(OR(P1236="",Q1236=""),"",Q1236-P1236)</f>
        <v/>
      </c>
    </row>
    <row r="1237">
      <c r="A1237" s="25" t="n">
        <v>1233</v>
      </c>
      <c r="B1237" s="26">
        <f>IF(OR(C1237="",F1237=""),"",
"PRD-" &amp;
TEXT(DAY(C1237),"00") &amp;
CHOOSE(MONTH(C1237),"A","B","C","D","E","F","G","H","I","J","K","L") &amp;
TEXT(YEAR(C1237),"00") &amp;
"-" &amp;
RIGHT(F1237,4))</f>
        <v/>
      </c>
      <c r="C1237" s="27" t="n"/>
      <c r="D1237" s="26">
        <f>IF(F1237="","",_xlfn.XLOOKUP(F1237,purchase!F:F,purchase!B:B,""))</f>
        <v/>
      </c>
      <c r="E1237" s="26">
        <f>IF(F1237="","",_xlfn.XLOOKUP(F1237,purchase!F:F,purchase!C:C,""))</f>
        <v/>
      </c>
      <c r="F1237" s="4" t="n"/>
      <c r="G1237" s="10">
        <f>IF(H1237="NRFC","Natural Rubber Field Coagulam","")</f>
        <v/>
      </c>
      <c r="H1237" s="10">
        <f>IF(F1237="","",_xlfn.XLOOKUP(F1237,purchase!F:F,purchase!E:E,""))</f>
        <v/>
      </c>
      <c r="I1237" s="10">
        <f>IF(J1237="ISNR20","Natural Rubber-TSNR (ISNR-20)","")</f>
        <v/>
      </c>
      <c r="J1237" s="10">
        <f>IF(H1237="NRFC","ISNR20","")</f>
        <v/>
      </c>
      <c r="K1237" s="35">
        <f>_xlfn.SINGLE(IF(F1237="","",_xlfn.XLOOKUP(F1237,purchase!F:F,purchase!N:N,"")))</f>
        <v/>
      </c>
      <c r="L1237" s="4" t="n"/>
      <c r="M1237" s="86" t="n"/>
      <c r="N1237" s="35">
        <f>IF(F1237="","",
MAX(0,
_xlfn.XLOOKUP(F1237,purchase!F:F,purchase!N:N,"")
-
SUMIFS(L:L,F:F,F1237)))</f>
        <v/>
      </c>
      <c r="O1237" s="35">
        <f>IF(OR(L1237="",M1237=""),"",L1237-M1237)</f>
        <v/>
      </c>
      <c r="P1237" s="89">
        <f>_xlfn.SINGLE(IF(F1237="","",_xlfn.XLOOKUP(F1237,purchase!F:F,purchase!O:O,"")))</f>
        <v/>
      </c>
      <c r="Q1237" s="83">
        <f>IF(OR(L1237="",M1237=""),"",M1237/L1237)</f>
        <v/>
      </c>
      <c r="R1237" s="91">
        <f>IF(OR(P1237="",Q1237=""),"",Q1237-P1237)</f>
        <v/>
      </c>
    </row>
    <row r="1238">
      <c r="A1238" s="25" t="n">
        <v>1234</v>
      </c>
      <c r="B1238" s="26">
        <f>IF(OR(C1238="",F1238=""),"",
"PRD-" &amp;
TEXT(DAY(C1238),"00") &amp;
CHOOSE(MONTH(C1238),"A","B","C","D","E","F","G","H","I","J","K","L") &amp;
TEXT(YEAR(C1238),"00") &amp;
"-" &amp;
RIGHT(F1238,4))</f>
        <v/>
      </c>
      <c r="C1238" s="27" t="n"/>
      <c r="D1238" s="26">
        <f>IF(F1238="","",_xlfn.XLOOKUP(F1238,purchase!F:F,purchase!B:B,""))</f>
        <v/>
      </c>
      <c r="E1238" s="26">
        <f>IF(F1238="","",_xlfn.XLOOKUP(F1238,purchase!F:F,purchase!C:C,""))</f>
        <v/>
      </c>
      <c r="F1238" s="4" t="n"/>
      <c r="G1238" s="10">
        <f>IF(H1238="NRFC","Natural Rubber Field Coagulam","")</f>
        <v/>
      </c>
      <c r="H1238" s="10">
        <f>IF(F1238="","",_xlfn.XLOOKUP(F1238,purchase!F:F,purchase!E:E,""))</f>
        <v/>
      </c>
      <c r="I1238" s="10">
        <f>IF(J1238="ISNR20","Natural Rubber-TSNR (ISNR-20)","")</f>
        <v/>
      </c>
      <c r="J1238" s="10">
        <f>IF(H1238="NRFC","ISNR20","")</f>
        <v/>
      </c>
      <c r="K1238" s="35">
        <f>_xlfn.SINGLE(IF(F1238="","",_xlfn.XLOOKUP(F1238,purchase!F:F,purchase!N:N,"")))</f>
        <v/>
      </c>
      <c r="L1238" s="4" t="n"/>
      <c r="M1238" s="86" t="n"/>
      <c r="N1238" s="35">
        <f>IF(F1238="","",
MAX(0,
_xlfn.XLOOKUP(F1238,purchase!F:F,purchase!N:N,"")
-
SUMIFS(L:L,F:F,F1238)))</f>
        <v/>
      </c>
      <c r="O1238" s="35">
        <f>IF(OR(L1238="",M1238=""),"",L1238-M1238)</f>
        <v/>
      </c>
      <c r="P1238" s="89">
        <f>_xlfn.SINGLE(IF(F1238="","",_xlfn.XLOOKUP(F1238,purchase!F:F,purchase!O:O,"")))</f>
        <v/>
      </c>
      <c r="Q1238" s="83">
        <f>IF(OR(L1238="",M1238=""),"",M1238/L1238)</f>
        <v/>
      </c>
      <c r="R1238" s="91">
        <f>IF(OR(P1238="",Q1238=""),"",Q1238-P1238)</f>
        <v/>
      </c>
    </row>
    <row r="1239">
      <c r="A1239" s="25" t="n">
        <v>1235</v>
      </c>
      <c r="B1239" s="26">
        <f>IF(OR(C1239="",F1239=""),"",
"PRD-" &amp;
TEXT(DAY(C1239),"00") &amp;
CHOOSE(MONTH(C1239),"A","B","C","D","E","F","G","H","I","J","K","L") &amp;
TEXT(YEAR(C1239),"00") &amp;
"-" &amp;
RIGHT(F1239,4))</f>
        <v/>
      </c>
      <c r="C1239" s="27" t="n"/>
      <c r="D1239" s="26">
        <f>IF(F1239="","",_xlfn.XLOOKUP(F1239,purchase!F:F,purchase!B:B,""))</f>
        <v/>
      </c>
      <c r="E1239" s="26">
        <f>IF(F1239="","",_xlfn.XLOOKUP(F1239,purchase!F:F,purchase!C:C,""))</f>
        <v/>
      </c>
      <c r="F1239" s="4" t="n"/>
      <c r="G1239" s="10">
        <f>IF(H1239="NRFC","Natural Rubber Field Coagulam","")</f>
        <v/>
      </c>
      <c r="H1239" s="10">
        <f>IF(F1239="","",_xlfn.XLOOKUP(F1239,purchase!F:F,purchase!E:E,""))</f>
        <v/>
      </c>
      <c r="I1239" s="10">
        <f>IF(J1239="ISNR20","Natural Rubber-TSNR (ISNR-20)","")</f>
        <v/>
      </c>
      <c r="J1239" s="10">
        <f>IF(H1239="NRFC","ISNR20","")</f>
        <v/>
      </c>
      <c r="K1239" s="35">
        <f>_xlfn.SINGLE(IF(F1239="","",_xlfn.XLOOKUP(F1239,purchase!F:F,purchase!N:N,"")))</f>
        <v/>
      </c>
      <c r="L1239" s="4" t="n"/>
      <c r="M1239" s="86" t="n"/>
      <c r="N1239" s="35">
        <f>IF(F1239="","",
MAX(0,
_xlfn.XLOOKUP(F1239,purchase!F:F,purchase!N:N,"")
-
SUMIFS(L:L,F:F,F1239)))</f>
        <v/>
      </c>
      <c r="O1239" s="35">
        <f>IF(OR(L1239="",M1239=""),"",L1239-M1239)</f>
        <v/>
      </c>
      <c r="P1239" s="89">
        <f>_xlfn.SINGLE(IF(F1239="","",_xlfn.XLOOKUP(F1239,purchase!F:F,purchase!O:O,"")))</f>
        <v/>
      </c>
      <c r="Q1239" s="83">
        <f>IF(OR(L1239="",M1239=""),"",M1239/L1239)</f>
        <v/>
      </c>
      <c r="R1239" s="91">
        <f>IF(OR(P1239="",Q1239=""),"",Q1239-P1239)</f>
        <v/>
      </c>
    </row>
    <row r="1240">
      <c r="A1240" s="25" t="n">
        <v>1236</v>
      </c>
      <c r="B1240" s="26">
        <f>IF(OR(C1240="",F1240=""),"",
"PRD-" &amp;
TEXT(DAY(C1240),"00") &amp;
CHOOSE(MONTH(C1240),"A","B","C","D","E","F","G","H","I","J","K","L") &amp;
TEXT(YEAR(C1240),"00") &amp;
"-" &amp;
RIGHT(F1240,4))</f>
        <v/>
      </c>
      <c r="C1240" s="27" t="n"/>
      <c r="D1240" s="26">
        <f>IF(F1240="","",_xlfn.XLOOKUP(F1240,purchase!F:F,purchase!B:B,""))</f>
        <v/>
      </c>
      <c r="E1240" s="26">
        <f>IF(F1240="","",_xlfn.XLOOKUP(F1240,purchase!F:F,purchase!C:C,""))</f>
        <v/>
      </c>
      <c r="F1240" s="4" t="n"/>
      <c r="G1240" s="10">
        <f>IF(H1240="NRFC","Natural Rubber Field Coagulam","")</f>
        <v/>
      </c>
      <c r="H1240" s="10">
        <f>IF(F1240="","",_xlfn.XLOOKUP(F1240,purchase!F:F,purchase!E:E,""))</f>
        <v/>
      </c>
      <c r="I1240" s="10">
        <f>IF(J1240="ISNR20","Natural Rubber-TSNR (ISNR-20)","")</f>
        <v/>
      </c>
      <c r="J1240" s="10">
        <f>IF(H1240="NRFC","ISNR20","")</f>
        <v/>
      </c>
      <c r="K1240" s="35">
        <f>_xlfn.SINGLE(IF(F1240="","",_xlfn.XLOOKUP(F1240,purchase!F:F,purchase!N:N,"")))</f>
        <v/>
      </c>
      <c r="L1240" s="4" t="n"/>
      <c r="M1240" s="86" t="n"/>
      <c r="N1240" s="35">
        <f>IF(F1240="","",
MAX(0,
_xlfn.XLOOKUP(F1240,purchase!F:F,purchase!N:N,"")
-
SUMIFS(L:L,F:F,F1240)))</f>
        <v/>
      </c>
      <c r="O1240" s="35">
        <f>IF(OR(L1240="",M1240=""),"",L1240-M1240)</f>
        <v/>
      </c>
      <c r="P1240" s="89">
        <f>_xlfn.SINGLE(IF(F1240="","",_xlfn.XLOOKUP(F1240,purchase!F:F,purchase!O:O,"")))</f>
        <v/>
      </c>
      <c r="Q1240" s="83">
        <f>IF(OR(L1240="",M1240=""),"",M1240/L1240)</f>
        <v/>
      </c>
      <c r="R1240" s="91">
        <f>IF(OR(P1240="",Q1240=""),"",Q1240-P1240)</f>
        <v/>
      </c>
    </row>
    <row r="1241">
      <c r="A1241" s="25" t="n">
        <v>1237</v>
      </c>
      <c r="B1241" s="26">
        <f>IF(OR(C1241="",F1241=""),"",
"PRD-" &amp;
TEXT(DAY(C1241),"00") &amp;
CHOOSE(MONTH(C1241),"A","B","C","D","E","F","G","H","I","J","K","L") &amp;
TEXT(YEAR(C1241),"00") &amp;
"-" &amp;
RIGHT(F1241,4))</f>
        <v/>
      </c>
      <c r="C1241" s="27" t="n"/>
      <c r="D1241" s="26">
        <f>IF(F1241="","",_xlfn.XLOOKUP(F1241,purchase!F:F,purchase!B:B,""))</f>
        <v/>
      </c>
      <c r="E1241" s="26">
        <f>IF(F1241="","",_xlfn.XLOOKUP(F1241,purchase!F:F,purchase!C:C,""))</f>
        <v/>
      </c>
      <c r="F1241" s="4" t="n"/>
      <c r="G1241" s="10">
        <f>IF(H1241="NRFC","Natural Rubber Field Coagulam","")</f>
        <v/>
      </c>
      <c r="H1241" s="10">
        <f>IF(F1241="","",_xlfn.XLOOKUP(F1241,purchase!F:F,purchase!E:E,""))</f>
        <v/>
      </c>
      <c r="I1241" s="10">
        <f>IF(J1241="ISNR20","Natural Rubber-TSNR (ISNR-20)","")</f>
        <v/>
      </c>
      <c r="J1241" s="10">
        <f>IF(H1241="NRFC","ISNR20","")</f>
        <v/>
      </c>
      <c r="K1241" s="35">
        <f>_xlfn.SINGLE(IF(F1241="","",_xlfn.XLOOKUP(F1241,purchase!F:F,purchase!N:N,"")))</f>
        <v/>
      </c>
      <c r="L1241" s="4" t="n"/>
      <c r="M1241" s="86" t="n"/>
      <c r="N1241" s="35">
        <f>IF(F1241="","",
MAX(0,
_xlfn.XLOOKUP(F1241,purchase!F:F,purchase!N:N,"")
-
SUMIFS(L:L,F:F,F1241)))</f>
        <v/>
      </c>
      <c r="O1241" s="35">
        <f>IF(OR(L1241="",M1241=""),"",L1241-M1241)</f>
        <v/>
      </c>
      <c r="P1241" s="89">
        <f>_xlfn.SINGLE(IF(F1241="","",_xlfn.XLOOKUP(F1241,purchase!F:F,purchase!O:O,"")))</f>
        <v/>
      </c>
      <c r="Q1241" s="83">
        <f>IF(OR(L1241="",M1241=""),"",M1241/L1241)</f>
        <v/>
      </c>
      <c r="R1241" s="91">
        <f>IF(OR(P1241="",Q1241=""),"",Q1241-P1241)</f>
        <v/>
      </c>
    </row>
    <row r="1242">
      <c r="A1242" s="25" t="n">
        <v>1238</v>
      </c>
      <c r="B1242" s="26">
        <f>IF(OR(C1242="",F1242=""),"",
"PRD-" &amp;
TEXT(DAY(C1242),"00") &amp;
CHOOSE(MONTH(C1242),"A","B","C","D","E","F","G","H","I","J","K","L") &amp;
TEXT(YEAR(C1242),"00") &amp;
"-" &amp;
RIGHT(F1242,4))</f>
        <v/>
      </c>
      <c r="C1242" s="27" t="n"/>
      <c r="D1242" s="26">
        <f>IF(F1242="","",_xlfn.XLOOKUP(F1242,purchase!F:F,purchase!B:B,""))</f>
        <v/>
      </c>
      <c r="E1242" s="26">
        <f>IF(F1242="","",_xlfn.XLOOKUP(F1242,purchase!F:F,purchase!C:C,""))</f>
        <v/>
      </c>
      <c r="F1242" s="4" t="n"/>
      <c r="G1242" s="10">
        <f>IF(H1242="NRFC","Natural Rubber Field Coagulam","")</f>
        <v/>
      </c>
      <c r="H1242" s="10">
        <f>IF(F1242="","",_xlfn.XLOOKUP(F1242,purchase!F:F,purchase!E:E,""))</f>
        <v/>
      </c>
      <c r="I1242" s="10">
        <f>IF(J1242="ISNR20","Natural Rubber-TSNR (ISNR-20)","")</f>
        <v/>
      </c>
      <c r="J1242" s="10">
        <f>IF(H1242="NRFC","ISNR20","")</f>
        <v/>
      </c>
      <c r="K1242" s="35">
        <f>_xlfn.SINGLE(IF(F1242="","",_xlfn.XLOOKUP(F1242,purchase!F:F,purchase!N:N,"")))</f>
        <v/>
      </c>
      <c r="L1242" s="4" t="n"/>
      <c r="M1242" s="86" t="n"/>
      <c r="N1242" s="35">
        <f>IF(F1242="","",
MAX(0,
_xlfn.XLOOKUP(F1242,purchase!F:F,purchase!N:N,"")
-
SUMIFS(L:L,F:F,F1242)))</f>
        <v/>
      </c>
      <c r="O1242" s="35">
        <f>IF(OR(L1242="",M1242=""),"",L1242-M1242)</f>
        <v/>
      </c>
      <c r="P1242" s="89">
        <f>_xlfn.SINGLE(IF(F1242="","",_xlfn.XLOOKUP(F1242,purchase!F:F,purchase!O:O,"")))</f>
        <v/>
      </c>
      <c r="Q1242" s="83">
        <f>IF(OR(L1242="",M1242=""),"",M1242/L1242)</f>
        <v/>
      </c>
      <c r="R1242" s="91">
        <f>IF(OR(P1242="",Q1242=""),"",Q1242-P1242)</f>
        <v/>
      </c>
    </row>
    <row r="1243">
      <c r="A1243" s="25" t="n">
        <v>1239</v>
      </c>
      <c r="B1243" s="26">
        <f>IF(OR(C1243="",F1243=""),"",
"PRD-" &amp;
TEXT(DAY(C1243),"00") &amp;
CHOOSE(MONTH(C1243),"A","B","C","D","E","F","G","H","I","J","K","L") &amp;
TEXT(YEAR(C1243),"00") &amp;
"-" &amp;
RIGHT(F1243,4))</f>
        <v/>
      </c>
      <c r="C1243" s="27" t="n"/>
      <c r="D1243" s="26">
        <f>IF(F1243="","",_xlfn.XLOOKUP(F1243,purchase!F:F,purchase!B:B,""))</f>
        <v/>
      </c>
      <c r="E1243" s="26">
        <f>IF(F1243="","",_xlfn.XLOOKUP(F1243,purchase!F:F,purchase!C:C,""))</f>
        <v/>
      </c>
      <c r="F1243" s="4" t="n"/>
      <c r="G1243" s="10">
        <f>IF(H1243="NRFC","Natural Rubber Field Coagulam","")</f>
        <v/>
      </c>
      <c r="H1243" s="10">
        <f>IF(F1243="","",_xlfn.XLOOKUP(F1243,purchase!F:F,purchase!E:E,""))</f>
        <v/>
      </c>
      <c r="I1243" s="10">
        <f>IF(J1243="ISNR20","Natural Rubber-TSNR (ISNR-20)","")</f>
        <v/>
      </c>
      <c r="J1243" s="10">
        <f>IF(H1243="NRFC","ISNR20","")</f>
        <v/>
      </c>
      <c r="K1243" s="35">
        <f>_xlfn.SINGLE(IF(F1243="","",_xlfn.XLOOKUP(F1243,purchase!F:F,purchase!N:N,"")))</f>
        <v/>
      </c>
      <c r="L1243" s="4" t="n"/>
      <c r="M1243" s="86" t="n"/>
      <c r="N1243" s="35">
        <f>IF(F1243="","",
MAX(0,
_xlfn.XLOOKUP(F1243,purchase!F:F,purchase!N:N,"")
-
SUMIFS(L:L,F:F,F1243)))</f>
        <v/>
      </c>
      <c r="O1243" s="35">
        <f>IF(OR(L1243="",M1243=""),"",L1243-M1243)</f>
        <v/>
      </c>
      <c r="P1243" s="89">
        <f>_xlfn.SINGLE(IF(F1243="","",_xlfn.XLOOKUP(F1243,purchase!F:F,purchase!O:O,"")))</f>
        <v/>
      </c>
      <c r="Q1243" s="83">
        <f>IF(OR(L1243="",M1243=""),"",M1243/L1243)</f>
        <v/>
      </c>
      <c r="R1243" s="91">
        <f>IF(OR(P1243="",Q1243=""),"",Q1243-P1243)</f>
        <v/>
      </c>
    </row>
    <row r="1244">
      <c r="A1244" s="25" t="n">
        <v>1240</v>
      </c>
      <c r="B1244" s="26">
        <f>IF(OR(C1244="",F1244=""),"",
"PRD-" &amp;
TEXT(DAY(C1244),"00") &amp;
CHOOSE(MONTH(C1244),"A","B","C","D","E","F","G","H","I","J","K","L") &amp;
TEXT(YEAR(C1244),"00") &amp;
"-" &amp;
RIGHT(F1244,4))</f>
        <v/>
      </c>
      <c r="C1244" s="27" t="n"/>
      <c r="D1244" s="26">
        <f>IF(F1244="","",_xlfn.XLOOKUP(F1244,purchase!F:F,purchase!B:B,""))</f>
        <v/>
      </c>
      <c r="E1244" s="26">
        <f>IF(F1244="","",_xlfn.XLOOKUP(F1244,purchase!F:F,purchase!C:C,""))</f>
        <v/>
      </c>
      <c r="F1244" s="4" t="n"/>
      <c r="G1244" s="10">
        <f>IF(H1244="NRFC","Natural Rubber Field Coagulam","")</f>
        <v/>
      </c>
      <c r="H1244" s="10">
        <f>IF(F1244="","",_xlfn.XLOOKUP(F1244,purchase!F:F,purchase!E:E,""))</f>
        <v/>
      </c>
      <c r="I1244" s="10">
        <f>IF(J1244="ISNR20","Natural Rubber-TSNR (ISNR-20)","")</f>
        <v/>
      </c>
      <c r="J1244" s="10">
        <f>IF(H1244="NRFC","ISNR20","")</f>
        <v/>
      </c>
      <c r="K1244" s="35">
        <f>_xlfn.SINGLE(IF(F1244="","",_xlfn.XLOOKUP(F1244,purchase!F:F,purchase!N:N,"")))</f>
        <v/>
      </c>
      <c r="L1244" s="4" t="n"/>
      <c r="M1244" s="86" t="n"/>
      <c r="N1244" s="35">
        <f>IF(F1244="","",
MAX(0,
_xlfn.XLOOKUP(F1244,purchase!F:F,purchase!N:N,"")
-
SUMIFS(L:L,F:F,F1244)))</f>
        <v/>
      </c>
      <c r="O1244" s="35">
        <f>IF(OR(L1244="",M1244=""),"",L1244-M1244)</f>
        <v/>
      </c>
      <c r="P1244" s="89">
        <f>_xlfn.SINGLE(IF(F1244="","",_xlfn.XLOOKUP(F1244,purchase!F:F,purchase!O:O,"")))</f>
        <v/>
      </c>
      <c r="Q1244" s="83">
        <f>IF(OR(L1244="",M1244=""),"",M1244/L1244)</f>
        <v/>
      </c>
      <c r="R1244" s="91">
        <f>IF(OR(P1244="",Q1244=""),"",Q1244-P1244)</f>
        <v/>
      </c>
    </row>
    <row r="1245">
      <c r="A1245" s="25" t="n">
        <v>1241</v>
      </c>
      <c r="B1245" s="26">
        <f>IF(OR(C1245="",F1245=""),"",
"PRD-" &amp;
TEXT(DAY(C1245),"00") &amp;
CHOOSE(MONTH(C1245),"A","B","C","D","E","F","G","H","I","J","K","L") &amp;
TEXT(YEAR(C1245),"00") &amp;
"-" &amp;
RIGHT(F1245,4))</f>
        <v/>
      </c>
      <c r="C1245" s="27" t="n"/>
      <c r="D1245" s="26">
        <f>IF(F1245="","",_xlfn.XLOOKUP(F1245,purchase!F:F,purchase!B:B,""))</f>
        <v/>
      </c>
      <c r="E1245" s="26">
        <f>IF(F1245="","",_xlfn.XLOOKUP(F1245,purchase!F:F,purchase!C:C,""))</f>
        <v/>
      </c>
      <c r="F1245" s="4" t="n"/>
      <c r="G1245" s="10">
        <f>IF(H1245="NRFC","Natural Rubber Field Coagulam","")</f>
        <v/>
      </c>
      <c r="H1245" s="10">
        <f>IF(F1245="","",_xlfn.XLOOKUP(F1245,purchase!F:F,purchase!E:E,""))</f>
        <v/>
      </c>
      <c r="I1245" s="10">
        <f>IF(J1245="ISNR20","Natural Rubber-TSNR (ISNR-20)","")</f>
        <v/>
      </c>
      <c r="J1245" s="10">
        <f>IF(H1245="NRFC","ISNR20","")</f>
        <v/>
      </c>
      <c r="K1245" s="35">
        <f>_xlfn.SINGLE(IF(F1245="","",_xlfn.XLOOKUP(F1245,purchase!F:F,purchase!N:N,"")))</f>
        <v/>
      </c>
      <c r="L1245" s="4" t="n"/>
      <c r="M1245" s="86" t="n"/>
      <c r="N1245" s="35">
        <f>IF(F1245="","",
MAX(0,
_xlfn.XLOOKUP(F1245,purchase!F:F,purchase!N:N,"")
-
SUMIFS(L:L,F:F,F1245)))</f>
        <v/>
      </c>
      <c r="O1245" s="35">
        <f>IF(OR(L1245="",M1245=""),"",L1245-M1245)</f>
        <v/>
      </c>
      <c r="P1245" s="89">
        <f>_xlfn.SINGLE(IF(F1245="","",_xlfn.XLOOKUP(F1245,purchase!F:F,purchase!O:O,"")))</f>
        <v/>
      </c>
      <c r="Q1245" s="83">
        <f>IF(OR(L1245="",M1245=""),"",M1245/L1245)</f>
        <v/>
      </c>
      <c r="R1245" s="91">
        <f>IF(OR(P1245="",Q1245=""),"",Q1245-P1245)</f>
        <v/>
      </c>
    </row>
    <row r="1246">
      <c r="A1246" s="25" t="n">
        <v>1242</v>
      </c>
      <c r="B1246" s="26">
        <f>IF(OR(C1246="",F1246=""),"",
"PRD-" &amp;
TEXT(DAY(C1246),"00") &amp;
CHOOSE(MONTH(C1246),"A","B","C","D","E","F","G","H","I","J","K","L") &amp;
TEXT(YEAR(C1246),"00") &amp;
"-" &amp;
RIGHT(F1246,4))</f>
        <v/>
      </c>
      <c r="C1246" s="27" t="n"/>
      <c r="D1246" s="26">
        <f>IF(F1246="","",_xlfn.XLOOKUP(F1246,purchase!F:F,purchase!B:B,""))</f>
        <v/>
      </c>
      <c r="E1246" s="26">
        <f>IF(F1246="","",_xlfn.XLOOKUP(F1246,purchase!F:F,purchase!C:C,""))</f>
        <v/>
      </c>
      <c r="F1246" s="4" t="n"/>
      <c r="G1246" s="10">
        <f>IF(H1246="NRFC","Natural Rubber Field Coagulam","")</f>
        <v/>
      </c>
      <c r="H1246" s="10">
        <f>IF(F1246="","",_xlfn.XLOOKUP(F1246,purchase!F:F,purchase!E:E,""))</f>
        <v/>
      </c>
      <c r="I1246" s="10">
        <f>IF(J1246="ISNR20","Natural Rubber-TSNR (ISNR-20)","")</f>
        <v/>
      </c>
      <c r="J1246" s="10">
        <f>IF(H1246="NRFC","ISNR20","")</f>
        <v/>
      </c>
      <c r="K1246" s="35">
        <f>_xlfn.SINGLE(IF(F1246="","",_xlfn.XLOOKUP(F1246,purchase!F:F,purchase!N:N,"")))</f>
        <v/>
      </c>
      <c r="L1246" s="4" t="n"/>
      <c r="M1246" s="86" t="n"/>
      <c r="N1246" s="35">
        <f>IF(F1246="","",
MAX(0,
_xlfn.XLOOKUP(F1246,purchase!F:F,purchase!N:N,"")
-
SUMIFS(L:L,F:F,F1246)))</f>
        <v/>
      </c>
      <c r="O1246" s="35">
        <f>IF(OR(L1246="",M1246=""),"",L1246-M1246)</f>
        <v/>
      </c>
      <c r="P1246" s="89">
        <f>_xlfn.SINGLE(IF(F1246="","",_xlfn.XLOOKUP(F1246,purchase!F:F,purchase!O:O,"")))</f>
        <v/>
      </c>
      <c r="Q1246" s="83">
        <f>IF(OR(L1246="",M1246=""),"",M1246/L1246)</f>
        <v/>
      </c>
      <c r="R1246" s="91">
        <f>IF(OR(P1246="",Q1246=""),"",Q1246-P1246)</f>
        <v/>
      </c>
    </row>
    <row r="1247">
      <c r="A1247" s="25" t="n">
        <v>1243</v>
      </c>
      <c r="B1247" s="26">
        <f>IF(OR(C1247="",F1247=""),"",
"PRD-" &amp;
TEXT(DAY(C1247),"00") &amp;
CHOOSE(MONTH(C1247),"A","B","C","D","E","F","G","H","I","J","K","L") &amp;
TEXT(YEAR(C1247),"00") &amp;
"-" &amp;
RIGHT(F1247,4))</f>
        <v/>
      </c>
      <c r="C1247" s="27" t="n"/>
      <c r="D1247" s="26">
        <f>IF(F1247="","",_xlfn.XLOOKUP(F1247,purchase!F:F,purchase!B:B,""))</f>
        <v/>
      </c>
      <c r="E1247" s="26">
        <f>IF(F1247="","",_xlfn.XLOOKUP(F1247,purchase!F:F,purchase!C:C,""))</f>
        <v/>
      </c>
      <c r="F1247" s="4" t="n"/>
      <c r="G1247" s="10">
        <f>IF(H1247="NRFC","Natural Rubber Field Coagulam","")</f>
        <v/>
      </c>
      <c r="H1247" s="10">
        <f>IF(F1247="","",_xlfn.XLOOKUP(F1247,purchase!F:F,purchase!E:E,""))</f>
        <v/>
      </c>
      <c r="I1247" s="10">
        <f>IF(J1247="ISNR20","Natural Rubber-TSNR (ISNR-20)","")</f>
        <v/>
      </c>
      <c r="J1247" s="10">
        <f>IF(H1247="NRFC","ISNR20","")</f>
        <v/>
      </c>
      <c r="K1247" s="35">
        <f>_xlfn.SINGLE(IF(F1247="","",_xlfn.XLOOKUP(F1247,purchase!F:F,purchase!N:N,"")))</f>
        <v/>
      </c>
      <c r="L1247" s="4" t="n"/>
      <c r="M1247" s="86" t="n"/>
      <c r="N1247" s="35">
        <f>IF(F1247="","",
MAX(0,
_xlfn.XLOOKUP(F1247,purchase!F:F,purchase!N:N,"")
-
SUMIFS(L:L,F:F,F1247)))</f>
        <v/>
      </c>
      <c r="O1247" s="35">
        <f>IF(OR(L1247="",M1247=""),"",L1247-M1247)</f>
        <v/>
      </c>
      <c r="P1247" s="89">
        <f>_xlfn.SINGLE(IF(F1247="","",_xlfn.XLOOKUP(F1247,purchase!F:F,purchase!O:O,"")))</f>
        <v/>
      </c>
      <c r="Q1247" s="83">
        <f>IF(OR(L1247="",M1247=""),"",M1247/L1247)</f>
        <v/>
      </c>
      <c r="R1247" s="91">
        <f>IF(OR(P1247="",Q1247=""),"",Q1247-P1247)</f>
        <v/>
      </c>
    </row>
    <row r="1248">
      <c r="A1248" s="25" t="n">
        <v>1244</v>
      </c>
      <c r="B1248" s="26">
        <f>IF(OR(C1248="",F1248=""),"",
"PRD-" &amp;
TEXT(DAY(C1248),"00") &amp;
CHOOSE(MONTH(C1248),"A","B","C","D","E","F","G","H","I","J","K","L") &amp;
TEXT(YEAR(C1248),"00") &amp;
"-" &amp;
RIGHT(F1248,4))</f>
        <v/>
      </c>
      <c r="C1248" s="27" t="n"/>
      <c r="D1248" s="26">
        <f>IF(F1248="","",_xlfn.XLOOKUP(F1248,purchase!F:F,purchase!B:B,""))</f>
        <v/>
      </c>
      <c r="E1248" s="26">
        <f>IF(F1248="","",_xlfn.XLOOKUP(F1248,purchase!F:F,purchase!C:C,""))</f>
        <v/>
      </c>
      <c r="F1248" s="4" t="n"/>
      <c r="G1248" s="10">
        <f>IF(H1248="NRFC","Natural Rubber Field Coagulam","")</f>
        <v/>
      </c>
      <c r="H1248" s="10">
        <f>IF(F1248="","",_xlfn.XLOOKUP(F1248,purchase!F:F,purchase!E:E,""))</f>
        <v/>
      </c>
      <c r="I1248" s="10">
        <f>IF(J1248="ISNR20","Natural Rubber-TSNR (ISNR-20)","")</f>
        <v/>
      </c>
      <c r="J1248" s="10">
        <f>IF(H1248="NRFC","ISNR20","")</f>
        <v/>
      </c>
      <c r="K1248" s="35">
        <f>_xlfn.SINGLE(IF(F1248="","",_xlfn.XLOOKUP(F1248,purchase!F:F,purchase!N:N,"")))</f>
        <v/>
      </c>
      <c r="L1248" s="4" t="n"/>
      <c r="M1248" s="86" t="n"/>
      <c r="N1248" s="35">
        <f>IF(F1248="","",
MAX(0,
_xlfn.XLOOKUP(F1248,purchase!F:F,purchase!N:N,"")
-
SUMIFS(L:L,F:F,F1248)))</f>
        <v/>
      </c>
      <c r="O1248" s="35">
        <f>IF(OR(L1248="",M1248=""),"",L1248-M1248)</f>
        <v/>
      </c>
      <c r="P1248" s="89">
        <f>_xlfn.SINGLE(IF(F1248="","",_xlfn.XLOOKUP(F1248,purchase!F:F,purchase!O:O,"")))</f>
        <v/>
      </c>
      <c r="Q1248" s="83">
        <f>IF(OR(L1248="",M1248=""),"",M1248/L1248)</f>
        <v/>
      </c>
      <c r="R1248" s="91">
        <f>IF(OR(P1248="",Q1248=""),"",Q1248-P1248)</f>
        <v/>
      </c>
    </row>
    <row r="1249">
      <c r="A1249" s="25" t="n">
        <v>1245</v>
      </c>
      <c r="B1249" s="26">
        <f>IF(OR(C1249="",F1249=""),"",
"PRD-" &amp;
TEXT(DAY(C1249),"00") &amp;
CHOOSE(MONTH(C1249),"A","B","C","D","E","F","G","H","I","J","K","L") &amp;
TEXT(YEAR(C1249),"00") &amp;
"-" &amp;
RIGHT(F1249,4))</f>
        <v/>
      </c>
      <c r="C1249" s="27" t="n"/>
      <c r="D1249" s="26">
        <f>IF(F1249="","",_xlfn.XLOOKUP(F1249,purchase!F:F,purchase!B:B,""))</f>
        <v/>
      </c>
      <c r="E1249" s="26">
        <f>IF(F1249="","",_xlfn.XLOOKUP(F1249,purchase!F:F,purchase!C:C,""))</f>
        <v/>
      </c>
      <c r="F1249" s="4" t="n"/>
      <c r="G1249" s="10">
        <f>IF(H1249="NRFC","Natural Rubber Field Coagulam","")</f>
        <v/>
      </c>
      <c r="H1249" s="10">
        <f>IF(F1249="","",_xlfn.XLOOKUP(F1249,purchase!F:F,purchase!E:E,""))</f>
        <v/>
      </c>
      <c r="I1249" s="10">
        <f>IF(J1249="ISNR20","Natural Rubber-TSNR (ISNR-20)","")</f>
        <v/>
      </c>
      <c r="J1249" s="10">
        <f>IF(H1249="NRFC","ISNR20","")</f>
        <v/>
      </c>
      <c r="K1249" s="35">
        <f>_xlfn.SINGLE(IF(F1249="","",_xlfn.XLOOKUP(F1249,purchase!F:F,purchase!N:N,"")))</f>
        <v/>
      </c>
      <c r="L1249" s="4" t="n"/>
      <c r="M1249" s="86" t="n"/>
      <c r="N1249" s="35">
        <f>IF(F1249="","",
MAX(0,
_xlfn.XLOOKUP(F1249,purchase!F:F,purchase!N:N,"")
-
SUMIFS(L:L,F:F,F1249)))</f>
        <v/>
      </c>
      <c r="O1249" s="35">
        <f>IF(OR(L1249="",M1249=""),"",L1249-M1249)</f>
        <v/>
      </c>
      <c r="P1249" s="89">
        <f>_xlfn.SINGLE(IF(F1249="","",_xlfn.XLOOKUP(F1249,purchase!F:F,purchase!O:O,"")))</f>
        <v/>
      </c>
      <c r="Q1249" s="83">
        <f>IF(OR(L1249="",M1249=""),"",M1249/L1249)</f>
        <v/>
      </c>
      <c r="R1249" s="91">
        <f>IF(OR(P1249="",Q1249=""),"",Q1249-P1249)</f>
        <v/>
      </c>
    </row>
    <row r="1250">
      <c r="A1250" s="25" t="n">
        <v>1246</v>
      </c>
      <c r="B1250" s="26">
        <f>IF(OR(C1250="",F1250=""),"",
"PRD-" &amp;
TEXT(DAY(C1250),"00") &amp;
CHOOSE(MONTH(C1250),"A","B","C","D","E","F","G","H","I","J","K","L") &amp;
TEXT(YEAR(C1250),"00") &amp;
"-" &amp;
RIGHT(F1250,4))</f>
        <v/>
      </c>
      <c r="C1250" s="27" t="n"/>
      <c r="D1250" s="26">
        <f>IF(F1250="","",_xlfn.XLOOKUP(F1250,purchase!F:F,purchase!B:B,""))</f>
        <v/>
      </c>
      <c r="E1250" s="26">
        <f>IF(F1250="","",_xlfn.XLOOKUP(F1250,purchase!F:F,purchase!C:C,""))</f>
        <v/>
      </c>
      <c r="F1250" s="4" t="n"/>
      <c r="G1250" s="10">
        <f>IF(H1250="NRFC","Natural Rubber Field Coagulam","")</f>
        <v/>
      </c>
      <c r="H1250" s="10">
        <f>IF(F1250="","",_xlfn.XLOOKUP(F1250,purchase!F:F,purchase!E:E,""))</f>
        <v/>
      </c>
      <c r="I1250" s="10">
        <f>IF(J1250="ISNR20","Natural Rubber-TSNR (ISNR-20)","")</f>
        <v/>
      </c>
      <c r="J1250" s="10">
        <f>IF(H1250="NRFC","ISNR20","")</f>
        <v/>
      </c>
      <c r="K1250" s="35">
        <f>_xlfn.SINGLE(IF(F1250="","",_xlfn.XLOOKUP(F1250,purchase!F:F,purchase!N:N,"")))</f>
        <v/>
      </c>
      <c r="L1250" s="4" t="n"/>
      <c r="M1250" s="86" t="n"/>
      <c r="N1250" s="35">
        <f>IF(F1250="","",
MAX(0,
_xlfn.XLOOKUP(F1250,purchase!F:F,purchase!N:N,"")
-
SUMIFS(L:L,F:F,F1250)))</f>
        <v/>
      </c>
      <c r="O1250" s="35">
        <f>IF(OR(L1250="",M1250=""),"",L1250-M1250)</f>
        <v/>
      </c>
      <c r="P1250" s="89">
        <f>_xlfn.SINGLE(IF(F1250="","",_xlfn.XLOOKUP(F1250,purchase!F:F,purchase!O:O,"")))</f>
        <v/>
      </c>
      <c r="Q1250" s="83">
        <f>IF(OR(L1250="",M1250=""),"",M1250/L1250)</f>
        <v/>
      </c>
      <c r="R1250" s="91">
        <f>IF(OR(P1250="",Q1250=""),"",Q1250-P1250)</f>
        <v/>
      </c>
    </row>
    <row r="1251">
      <c r="A1251" s="25" t="n">
        <v>1247</v>
      </c>
      <c r="B1251" s="26">
        <f>IF(OR(C1251="",F1251=""),"",
"PRD-" &amp;
TEXT(DAY(C1251),"00") &amp;
CHOOSE(MONTH(C1251),"A","B","C","D","E","F","G","H","I","J","K","L") &amp;
TEXT(YEAR(C1251),"00") &amp;
"-" &amp;
RIGHT(F1251,4))</f>
        <v/>
      </c>
      <c r="C1251" s="27" t="n"/>
      <c r="D1251" s="26">
        <f>IF(F1251="","",_xlfn.XLOOKUP(F1251,purchase!F:F,purchase!B:B,""))</f>
        <v/>
      </c>
      <c r="E1251" s="26">
        <f>IF(F1251="","",_xlfn.XLOOKUP(F1251,purchase!F:F,purchase!C:C,""))</f>
        <v/>
      </c>
      <c r="F1251" s="4" t="n"/>
      <c r="G1251" s="10">
        <f>IF(H1251="NRFC","Natural Rubber Field Coagulam","")</f>
        <v/>
      </c>
      <c r="H1251" s="10">
        <f>IF(F1251="","",_xlfn.XLOOKUP(F1251,purchase!F:F,purchase!E:E,""))</f>
        <v/>
      </c>
      <c r="I1251" s="10">
        <f>IF(J1251="ISNR20","Natural Rubber-TSNR (ISNR-20)","")</f>
        <v/>
      </c>
      <c r="J1251" s="10">
        <f>IF(H1251="NRFC","ISNR20","")</f>
        <v/>
      </c>
      <c r="K1251" s="35">
        <f>_xlfn.SINGLE(IF(F1251="","",_xlfn.XLOOKUP(F1251,purchase!F:F,purchase!N:N,"")))</f>
        <v/>
      </c>
      <c r="L1251" s="4" t="n"/>
      <c r="M1251" s="86" t="n"/>
      <c r="N1251" s="35">
        <f>IF(F1251="","",
MAX(0,
_xlfn.XLOOKUP(F1251,purchase!F:F,purchase!N:N,"")
-
SUMIFS(L:L,F:F,F1251)))</f>
        <v/>
      </c>
      <c r="O1251" s="35">
        <f>IF(OR(L1251="",M1251=""),"",L1251-M1251)</f>
        <v/>
      </c>
      <c r="P1251" s="89">
        <f>_xlfn.SINGLE(IF(F1251="","",_xlfn.XLOOKUP(F1251,purchase!F:F,purchase!O:O,"")))</f>
        <v/>
      </c>
      <c r="Q1251" s="83">
        <f>IF(OR(L1251="",M1251=""),"",M1251/L1251)</f>
        <v/>
      </c>
      <c r="R1251" s="91">
        <f>IF(OR(P1251="",Q1251=""),"",Q1251-P1251)</f>
        <v/>
      </c>
    </row>
    <row r="1252">
      <c r="A1252" s="25" t="n">
        <v>1248</v>
      </c>
      <c r="B1252" s="26">
        <f>IF(OR(C1252="",F1252=""),"",
"PRD-" &amp;
TEXT(DAY(C1252),"00") &amp;
CHOOSE(MONTH(C1252),"A","B","C","D","E","F","G","H","I","J","K","L") &amp;
TEXT(YEAR(C1252),"00") &amp;
"-" &amp;
RIGHT(F1252,4))</f>
        <v/>
      </c>
      <c r="C1252" s="27" t="n"/>
      <c r="D1252" s="26">
        <f>IF(F1252="","",_xlfn.XLOOKUP(F1252,purchase!F:F,purchase!B:B,""))</f>
        <v/>
      </c>
      <c r="E1252" s="26">
        <f>IF(F1252="","",_xlfn.XLOOKUP(F1252,purchase!F:F,purchase!C:C,""))</f>
        <v/>
      </c>
      <c r="F1252" s="4" t="n"/>
      <c r="G1252" s="10">
        <f>IF(H1252="NRFC","Natural Rubber Field Coagulam","")</f>
        <v/>
      </c>
      <c r="H1252" s="10">
        <f>IF(F1252="","",_xlfn.XLOOKUP(F1252,purchase!F:F,purchase!E:E,""))</f>
        <v/>
      </c>
      <c r="I1252" s="10">
        <f>IF(J1252="ISNR20","Natural Rubber-TSNR (ISNR-20)","")</f>
        <v/>
      </c>
      <c r="J1252" s="10">
        <f>IF(H1252="NRFC","ISNR20","")</f>
        <v/>
      </c>
      <c r="K1252" s="35">
        <f>_xlfn.SINGLE(IF(F1252="","",_xlfn.XLOOKUP(F1252,purchase!F:F,purchase!N:N,"")))</f>
        <v/>
      </c>
      <c r="L1252" s="4" t="n"/>
      <c r="M1252" s="86" t="n"/>
      <c r="N1252" s="35">
        <f>IF(F1252="","",
MAX(0,
_xlfn.XLOOKUP(F1252,purchase!F:F,purchase!N:N,"")
-
SUMIFS(L:L,F:F,F1252)))</f>
        <v/>
      </c>
      <c r="O1252" s="35">
        <f>IF(OR(L1252="",M1252=""),"",L1252-M1252)</f>
        <v/>
      </c>
      <c r="P1252" s="89">
        <f>_xlfn.SINGLE(IF(F1252="","",_xlfn.XLOOKUP(F1252,purchase!F:F,purchase!O:O,"")))</f>
        <v/>
      </c>
      <c r="Q1252" s="83">
        <f>IF(OR(L1252="",M1252=""),"",M1252/L1252)</f>
        <v/>
      </c>
      <c r="R1252" s="91">
        <f>IF(OR(P1252="",Q1252=""),"",Q1252-P1252)</f>
        <v/>
      </c>
    </row>
    <row r="1253">
      <c r="A1253" s="25" t="n">
        <v>1249</v>
      </c>
      <c r="B1253" s="26">
        <f>IF(OR(C1253="",F1253=""),"",
"PRD-" &amp;
TEXT(DAY(C1253),"00") &amp;
CHOOSE(MONTH(C1253),"A","B","C","D","E","F","G","H","I","J","K","L") &amp;
TEXT(YEAR(C1253),"00") &amp;
"-" &amp;
RIGHT(F1253,4))</f>
        <v/>
      </c>
      <c r="C1253" s="27" t="n"/>
      <c r="D1253" s="26">
        <f>IF(F1253="","",_xlfn.XLOOKUP(F1253,purchase!F:F,purchase!B:B,""))</f>
        <v/>
      </c>
      <c r="E1253" s="26">
        <f>IF(F1253="","",_xlfn.XLOOKUP(F1253,purchase!F:F,purchase!C:C,""))</f>
        <v/>
      </c>
      <c r="F1253" s="4" t="n"/>
      <c r="G1253" s="10">
        <f>IF(H1253="NRFC","Natural Rubber Field Coagulam","")</f>
        <v/>
      </c>
      <c r="H1253" s="10">
        <f>IF(F1253="","",_xlfn.XLOOKUP(F1253,purchase!F:F,purchase!E:E,""))</f>
        <v/>
      </c>
      <c r="I1253" s="10">
        <f>IF(J1253="ISNR20","Natural Rubber-TSNR (ISNR-20)","")</f>
        <v/>
      </c>
      <c r="J1253" s="10">
        <f>IF(H1253="NRFC","ISNR20","")</f>
        <v/>
      </c>
      <c r="K1253" s="35">
        <f>_xlfn.SINGLE(IF(F1253="","",_xlfn.XLOOKUP(F1253,purchase!F:F,purchase!N:N,"")))</f>
        <v/>
      </c>
      <c r="L1253" s="4" t="n"/>
      <c r="M1253" s="86" t="n"/>
      <c r="N1253" s="35">
        <f>IF(F1253="","",
MAX(0,
_xlfn.XLOOKUP(F1253,purchase!F:F,purchase!N:N,"")
-
SUMIFS(L:L,F:F,F1253)))</f>
        <v/>
      </c>
      <c r="O1253" s="35">
        <f>IF(OR(L1253="",M1253=""),"",L1253-M1253)</f>
        <v/>
      </c>
      <c r="P1253" s="89">
        <f>_xlfn.SINGLE(IF(F1253="","",_xlfn.XLOOKUP(F1253,purchase!F:F,purchase!O:O,"")))</f>
        <v/>
      </c>
      <c r="Q1253" s="83">
        <f>IF(OR(L1253="",M1253=""),"",M1253/L1253)</f>
        <v/>
      </c>
      <c r="R1253" s="91">
        <f>IF(OR(P1253="",Q1253=""),"",Q1253-P1253)</f>
        <v/>
      </c>
    </row>
    <row r="1254">
      <c r="A1254" s="25" t="n">
        <v>1250</v>
      </c>
      <c r="B1254" s="26">
        <f>IF(OR(C1254="",F1254=""),"",
"PRD-" &amp;
TEXT(DAY(C1254),"00") &amp;
CHOOSE(MONTH(C1254),"A","B","C","D","E","F","G","H","I","J","K","L") &amp;
TEXT(YEAR(C1254),"00") &amp;
"-" &amp;
RIGHT(F1254,4))</f>
        <v/>
      </c>
      <c r="C1254" s="27" t="n"/>
      <c r="D1254" s="26">
        <f>IF(F1254="","",_xlfn.XLOOKUP(F1254,purchase!F:F,purchase!B:B,""))</f>
        <v/>
      </c>
      <c r="E1254" s="26">
        <f>IF(F1254="","",_xlfn.XLOOKUP(F1254,purchase!F:F,purchase!C:C,""))</f>
        <v/>
      </c>
      <c r="F1254" s="4" t="n"/>
      <c r="G1254" s="10">
        <f>IF(H1254="NRFC","Natural Rubber Field Coagulam","")</f>
        <v/>
      </c>
      <c r="H1254" s="10">
        <f>IF(F1254="","",_xlfn.XLOOKUP(F1254,purchase!F:F,purchase!E:E,""))</f>
        <v/>
      </c>
      <c r="I1254" s="10">
        <f>IF(J1254="ISNR20","Natural Rubber-TSNR (ISNR-20)","")</f>
        <v/>
      </c>
      <c r="J1254" s="10">
        <f>IF(H1254="NRFC","ISNR20","")</f>
        <v/>
      </c>
      <c r="K1254" s="35">
        <f>_xlfn.SINGLE(IF(F1254="","",_xlfn.XLOOKUP(F1254,purchase!F:F,purchase!N:N,"")))</f>
        <v/>
      </c>
      <c r="L1254" s="4" t="n"/>
      <c r="M1254" s="86" t="n"/>
      <c r="N1254" s="35">
        <f>IF(F1254="","",
MAX(0,
_xlfn.XLOOKUP(F1254,purchase!F:F,purchase!N:N,"")
-
SUMIFS(L:L,F:F,F1254)))</f>
        <v/>
      </c>
      <c r="O1254" s="35">
        <f>IF(OR(L1254="",M1254=""),"",L1254-M1254)</f>
        <v/>
      </c>
      <c r="P1254" s="89">
        <f>_xlfn.SINGLE(IF(F1254="","",_xlfn.XLOOKUP(F1254,purchase!F:F,purchase!O:O,"")))</f>
        <v/>
      </c>
      <c r="Q1254" s="83">
        <f>IF(OR(L1254="",M1254=""),"",M1254/L1254)</f>
        <v/>
      </c>
      <c r="R1254" s="91">
        <f>IF(OR(P1254="",Q1254=""),"",Q1254-P1254)</f>
        <v/>
      </c>
    </row>
    <row r="1255">
      <c r="A1255" s="25" t="n">
        <v>1251</v>
      </c>
      <c r="B1255" s="26">
        <f>IF(OR(C1255="",F1255=""),"",
"PRD-" &amp;
TEXT(DAY(C1255),"00") &amp;
CHOOSE(MONTH(C1255),"A","B","C","D","E","F","G","H","I","J","K","L") &amp;
TEXT(YEAR(C1255),"00") &amp;
"-" &amp;
RIGHT(F1255,4))</f>
        <v/>
      </c>
      <c r="C1255" s="27" t="n"/>
      <c r="D1255" s="26">
        <f>IF(F1255="","",_xlfn.XLOOKUP(F1255,purchase!F:F,purchase!B:B,""))</f>
        <v/>
      </c>
      <c r="E1255" s="26">
        <f>IF(F1255="","",_xlfn.XLOOKUP(F1255,purchase!F:F,purchase!C:C,""))</f>
        <v/>
      </c>
      <c r="F1255" s="4" t="n"/>
      <c r="G1255" s="10">
        <f>IF(H1255="NRFC","Natural Rubber Field Coagulam","")</f>
        <v/>
      </c>
      <c r="H1255" s="10">
        <f>IF(F1255="","",_xlfn.XLOOKUP(F1255,purchase!F:F,purchase!E:E,""))</f>
        <v/>
      </c>
      <c r="I1255" s="10">
        <f>IF(J1255="ISNR20","Natural Rubber-TSNR (ISNR-20)","")</f>
        <v/>
      </c>
      <c r="J1255" s="10">
        <f>IF(H1255="NRFC","ISNR20","")</f>
        <v/>
      </c>
      <c r="K1255" s="35">
        <f>_xlfn.SINGLE(IF(F1255="","",_xlfn.XLOOKUP(F1255,purchase!F:F,purchase!N:N,"")))</f>
        <v/>
      </c>
      <c r="L1255" s="4" t="n"/>
      <c r="M1255" s="86" t="n"/>
      <c r="N1255" s="35">
        <f>IF(F1255="","",
MAX(0,
_xlfn.XLOOKUP(F1255,purchase!F:F,purchase!N:N,"")
-
SUMIFS(L:L,F:F,F1255)))</f>
        <v/>
      </c>
      <c r="O1255" s="35">
        <f>IF(OR(L1255="",M1255=""),"",L1255-M1255)</f>
        <v/>
      </c>
      <c r="P1255" s="89">
        <f>_xlfn.SINGLE(IF(F1255="","",_xlfn.XLOOKUP(F1255,purchase!F:F,purchase!O:O,"")))</f>
        <v/>
      </c>
      <c r="Q1255" s="83">
        <f>IF(OR(L1255="",M1255=""),"",M1255/L1255)</f>
        <v/>
      </c>
      <c r="R1255" s="91">
        <f>IF(OR(P1255="",Q1255=""),"",Q1255-P1255)</f>
        <v/>
      </c>
    </row>
    <row r="1256">
      <c r="A1256" s="25" t="n">
        <v>1252</v>
      </c>
      <c r="B1256" s="26">
        <f>IF(OR(C1256="",F1256=""),"",
"PRD-" &amp;
TEXT(DAY(C1256),"00") &amp;
CHOOSE(MONTH(C1256),"A","B","C","D","E","F","G","H","I","J","K","L") &amp;
TEXT(YEAR(C1256),"00") &amp;
"-" &amp;
RIGHT(F1256,4))</f>
        <v/>
      </c>
      <c r="C1256" s="27" t="n"/>
      <c r="D1256" s="26">
        <f>IF(F1256="","",_xlfn.XLOOKUP(F1256,purchase!F:F,purchase!B:B,""))</f>
        <v/>
      </c>
      <c r="E1256" s="26">
        <f>IF(F1256="","",_xlfn.XLOOKUP(F1256,purchase!F:F,purchase!C:C,""))</f>
        <v/>
      </c>
      <c r="F1256" s="4" t="n"/>
      <c r="G1256" s="10">
        <f>IF(H1256="NRFC","Natural Rubber Field Coagulam","")</f>
        <v/>
      </c>
      <c r="H1256" s="10">
        <f>IF(F1256="","",_xlfn.XLOOKUP(F1256,purchase!F:F,purchase!E:E,""))</f>
        <v/>
      </c>
      <c r="I1256" s="10">
        <f>IF(J1256="ISNR20","Natural Rubber-TSNR (ISNR-20)","")</f>
        <v/>
      </c>
      <c r="J1256" s="10">
        <f>IF(H1256="NRFC","ISNR20","")</f>
        <v/>
      </c>
      <c r="K1256" s="35">
        <f>_xlfn.SINGLE(IF(F1256="","",_xlfn.XLOOKUP(F1256,purchase!F:F,purchase!N:N,"")))</f>
        <v/>
      </c>
      <c r="L1256" s="4" t="n"/>
      <c r="M1256" s="86" t="n"/>
      <c r="N1256" s="35">
        <f>IF(F1256="","",
MAX(0,
_xlfn.XLOOKUP(F1256,purchase!F:F,purchase!N:N,"")
-
SUMIFS(L:L,F:F,F1256)))</f>
        <v/>
      </c>
      <c r="O1256" s="35">
        <f>IF(OR(L1256="",M1256=""),"",L1256-M1256)</f>
        <v/>
      </c>
      <c r="P1256" s="89">
        <f>_xlfn.SINGLE(IF(F1256="","",_xlfn.XLOOKUP(F1256,purchase!F:F,purchase!O:O,"")))</f>
        <v/>
      </c>
      <c r="Q1256" s="83">
        <f>IF(OR(L1256="",M1256=""),"",M1256/L1256)</f>
        <v/>
      </c>
      <c r="R1256" s="91">
        <f>IF(OR(P1256="",Q1256=""),"",Q1256-P1256)</f>
        <v/>
      </c>
    </row>
    <row r="1257">
      <c r="A1257" s="25" t="n">
        <v>1253</v>
      </c>
      <c r="B1257" s="26">
        <f>IF(OR(C1257="",F1257=""),"",
"PRD-" &amp;
TEXT(DAY(C1257),"00") &amp;
CHOOSE(MONTH(C1257),"A","B","C","D","E","F","G","H","I","J","K","L") &amp;
TEXT(YEAR(C1257),"00") &amp;
"-" &amp;
RIGHT(F1257,4))</f>
        <v/>
      </c>
      <c r="C1257" s="27" t="n"/>
      <c r="D1257" s="26">
        <f>IF(F1257="","",_xlfn.XLOOKUP(F1257,purchase!F:F,purchase!B:B,""))</f>
        <v/>
      </c>
      <c r="E1257" s="26">
        <f>IF(F1257="","",_xlfn.XLOOKUP(F1257,purchase!F:F,purchase!C:C,""))</f>
        <v/>
      </c>
      <c r="F1257" s="4" t="n"/>
      <c r="G1257" s="10">
        <f>IF(H1257="NRFC","Natural Rubber Field Coagulam","")</f>
        <v/>
      </c>
      <c r="H1257" s="10">
        <f>IF(F1257="","",_xlfn.XLOOKUP(F1257,purchase!F:F,purchase!E:E,""))</f>
        <v/>
      </c>
      <c r="I1257" s="10">
        <f>IF(J1257="ISNR20","Natural Rubber-TSNR (ISNR-20)","")</f>
        <v/>
      </c>
      <c r="J1257" s="10">
        <f>IF(H1257="NRFC","ISNR20","")</f>
        <v/>
      </c>
      <c r="K1257" s="35">
        <f>_xlfn.SINGLE(IF(F1257="","",_xlfn.XLOOKUP(F1257,purchase!F:F,purchase!N:N,"")))</f>
        <v/>
      </c>
      <c r="L1257" s="4" t="n"/>
      <c r="M1257" s="86" t="n"/>
      <c r="N1257" s="35">
        <f>IF(F1257="","",
MAX(0,
_xlfn.XLOOKUP(F1257,purchase!F:F,purchase!N:N,"")
-
SUMIFS(L:L,F:F,F1257)))</f>
        <v/>
      </c>
      <c r="O1257" s="35">
        <f>IF(OR(L1257="",M1257=""),"",L1257-M1257)</f>
        <v/>
      </c>
      <c r="P1257" s="89">
        <f>_xlfn.SINGLE(IF(F1257="","",_xlfn.XLOOKUP(F1257,purchase!F:F,purchase!O:O,"")))</f>
        <v/>
      </c>
      <c r="Q1257" s="83">
        <f>IF(OR(L1257="",M1257=""),"",M1257/L1257)</f>
        <v/>
      </c>
      <c r="R1257" s="91">
        <f>IF(OR(P1257="",Q1257=""),"",Q1257-P1257)</f>
        <v/>
      </c>
    </row>
    <row r="1258">
      <c r="A1258" s="25" t="n">
        <v>1254</v>
      </c>
      <c r="B1258" s="26">
        <f>IF(OR(C1258="",F1258=""),"",
"PRD-" &amp;
TEXT(DAY(C1258),"00") &amp;
CHOOSE(MONTH(C1258),"A","B","C","D","E","F","G","H","I","J","K","L") &amp;
TEXT(YEAR(C1258),"00") &amp;
"-" &amp;
RIGHT(F1258,4))</f>
        <v/>
      </c>
      <c r="C1258" s="27" t="n"/>
      <c r="D1258" s="26">
        <f>IF(F1258="","",_xlfn.XLOOKUP(F1258,purchase!F:F,purchase!B:B,""))</f>
        <v/>
      </c>
      <c r="E1258" s="26">
        <f>IF(F1258="","",_xlfn.XLOOKUP(F1258,purchase!F:F,purchase!C:C,""))</f>
        <v/>
      </c>
      <c r="F1258" s="4" t="n"/>
      <c r="G1258" s="10">
        <f>IF(H1258="NRFC","Natural Rubber Field Coagulam","")</f>
        <v/>
      </c>
      <c r="H1258" s="10">
        <f>IF(F1258="","",_xlfn.XLOOKUP(F1258,purchase!F:F,purchase!E:E,""))</f>
        <v/>
      </c>
      <c r="I1258" s="10">
        <f>IF(J1258="ISNR20","Natural Rubber-TSNR (ISNR-20)","")</f>
        <v/>
      </c>
      <c r="J1258" s="10">
        <f>IF(H1258="NRFC","ISNR20","")</f>
        <v/>
      </c>
      <c r="K1258" s="35">
        <f>_xlfn.SINGLE(IF(F1258="","",_xlfn.XLOOKUP(F1258,purchase!F:F,purchase!N:N,"")))</f>
        <v/>
      </c>
      <c r="L1258" s="4" t="n"/>
      <c r="M1258" s="86" t="n"/>
      <c r="N1258" s="35">
        <f>IF(F1258="","",
MAX(0,
_xlfn.XLOOKUP(F1258,purchase!F:F,purchase!N:N,"")
-
SUMIFS(L:L,F:F,F1258)))</f>
        <v/>
      </c>
      <c r="O1258" s="35">
        <f>IF(OR(L1258="",M1258=""),"",L1258-M1258)</f>
        <v/>
      </c>
      <c r="P1258" s="89">
        <f>_xlfn.SINGLE(IF(F1258="","",_xlfn.XLOOKUP(F1258,purchase!F:F,purchase!O:O,"")))</f>
        <v/>
      </c>
      <c r="Q1258" s="83">
        <f>IF(OR(L1258="",M1258=""),"",M1258/L1258)</f>
        <v/>
      </c>
      <c r="R1258" s="91">
        <f>IF(OR(P1258="",Q1258=""),"",Q1258-P1258)</f>
        <v/>
      </c>
    </row>
    <row r="1259">
      <c r="A1259" s="25" t="n">
        <v>1255</v>
      </c>
      <c r="B1259" s="26">
        <f>IF(OR(C1259="",F1259=""),"",
"PRD-" &amp;
TEXT(DAY(C1259),"00") &amp;
CHOOSE(MONTH(C1259),"A","B","C","D","E","F","G","H","I","J","K","L") &amp;
TEXT(YEAR(C1259),"00") &amp;
"-" &amp;
RIGHT(F1259,4))</f>
        <v/>
      </c>
      <c r="C1259" s="27" t="n"/>
      <c r="D1259" s="26">
        <f>IF(F1259="","",_xlfn.XLOOKUP(F1259,purchase!F:F,purchase!B:B,""))</f>
        <v/>
      </c>
      <c r="E1259" s="26">
        <f>IF(F1259="","",_xlfn.XLOOKUP(F1259,purchase!F:F,purchase!C:C,""))</f>
        <v/>
      </c>
      <c r="F1259" s="4" t="n"/>
      <c r="G1259" s="10">
        <f>IF(H1259="NRFC","Natural Rubber Field Coagulam","")</f>
        <v/>
      </c>
      <c r="H1259" s="10">
        <f>IF(F1259="","",_xlfn.XLOOKUP(F1259,purchase!F:F,purchase!E:E,""))</f>
        <v/>
      </c>
      <c r="I1259" s="10">
        <f>IF(J1259="ISNR20","Natural Rubber-TSNR (ISNR-20)","")</f>
        <v/>
      </c>
      <c r="J1259" s="10">
        <f>IF(H1259="NRFC","ISNR20","")</f>
        <v/>
      </c>
      <c r="K1259" s="35">
        <f>_xlfn.SINGLE(IF(F1259="","",_xlfn.XLOOKUP(F1259,purchase!F:F,purchase!N:N,"")))</f>
        <v/>
      </c>
      <c r="L1259" s="4" t="n"/>
      <c r="M1259" s="86" t="n"/>
      <c r="N1259" s="35">
        <f>IF(F1259="","",
MAX(0,
_xlfn.XLOOKUP(F1259,purchase!F:F,purchase!N:N,"")
-
SUMIFS(L:L,F:F,F1259)))</f>
        <v/>
      </c>
      <c r="O1259" s="35">
        <f>IF(OR(L1259="",M1259=""),"",L1259-M1259)</f>
        <v/>
      </c>
      <c r="P1259" s="89">
        <f>_xlfn.SINGLE(IF(F1259="","",_xlfn.XLOOKUP(F1259,purchase!F:F,purchase!O:O,"")))</f>
        <v/>
      </c>
      <c r="Q1259" s="83">
        <f>IF(OR(L1259="",M1259=""),"",M1259/L1259)</f>
        <v/>
      </c>
      <c r="R1259" s="91">
        <f>IF(OR(P1259="",Q1259=""),"",Q1259-P1259)</f>
        <v/>
      </c>
    </row>
    <row r="1260">
      <c r="A1260" s="25" t="n">
        <v>1256</v>
      </c>
      <c r="B1260" s="26">
        <f>IF(OR(C1260="",F1260=""),"",
"PRD-" &amp;
TEXT(DAY(C1260),"00") &amp;
CHOOSE(MONTH(C1260),"A","B","C","D","E","F","G","H","I","J","K","L") &amp;
TEXT(YEAR(C1260),"00") &amp;
"-" &amp;
RIGHT(F1260,4))</f>
        <v/>
      </c>
      <c r="C1260" s="27" t="n"/>
      <c r="D1260" s="26">
        <f>IF(F1260="","",_xlfn.XLOOKUP(F1260,purchase!F:F,purchase!B:B,""))</f>
        <v/>
      </c>
      <c r="E1260" s="26">
        <f>IF(F1260="","",_xlfn.XLOOKUP(F1260,purchase!F:F,purchase!C:C,""))</f>
        <v/>
      </c>
      <c r="F1260" s="4" t="n"/>
      <c r="G1260" s="10">
        <f>IF(H1260="NRFC","Natural Rubber Field Coagulam","")</f>
        <v/>
      </c>
      <c r="H1260" s="10">
        <f>IF(F1260="","",_xlfn.XLOOKUP(F1260,purchase!F:F,purchase!E:E,""))</f>
        <v/>
      </c>
      <c r="I1260" s="10">
        <f>IF(J1260="ISNR20","Natural Rubber-TSNR (ISNR-20)","")</f>
        <v/>
      </c>
      <c r="J1260" s="10">
        <f>IF(H1260="NRFC","ISNR20","")</f>
        <v/>
      </c>
      <c r="K1260" s="35">
        <f>_xlfn.SINGLE(IF(F1260="","",_xlfn.XLOOKUP(F1260,purchase!F:F,purchase!N:N,"")))</f>
        <v/>
      </c>
      <c r="L1260" s="4" t="n"/>
      <c r="M1260" s="86" t="n"/>
      <c r="N1260" s="35">
        <f>IF(F1260="","",
MAX(0,
_xlfn.XLOOKUP(F1260,purchase!F:F,purchase!N:N,"")
-
SUMIFS(L:L,F:F,F1260)))</f>
        <v/>
      </c>
      <c r="O1260" s="35">
        <f>IF(OR(L1260="",M1260=""),"",L1260-M1260)</f>
        <v/>
      </c>
      <c r="P1260" s="89">
        <f>_xlfn.SINGLE(IF(F1260="","",_xlfn.XLOOKUP(F1260,purchase!F:F,purchase!O:O,"")))</f>
        <v/>
      </c>
      <c r="Q1260" s="83">
        <f>IF(OR(L1260="",M1260=""),"",M1260/L1260)</f>
        <v/>
      </c>
      <c r="R1260" s="91">
        <f>IF(OR(P1260="",Q1260=""),"",Q1260-P1260)</f>
        <v/>
      </c>
    </row>
    <row r="1261">
      <c r="A1261" s="25" t="n">
        <v>1257</v>
      </c>
      <c r="B1261" s="26">
        <f>IF(OR(C1261="",F1261=""),"",
"PRD-" &amp;
TEXT(DAY(C1261),"00") &amp;
CHOOSE(MONTH(C1261),"A","B","C","D","E","F","G","H","I","J","K","L") &amp;
TEXT(YEAR(C1261),"00") &amp;
"-" &amp;
RIGHT(F1261,4))</f>
        <v/>
      </c>
      <c r="C1261" s="27" t="n"/>
      <c r="D1261" s="26">
        <f>IF(F1261="","",_xlfn.XLOOKUP(F1261,purchase!F:F,purchase!B:B,""))</f>
        <v/>
      </c>
      <c r="E1261" s="26">
        <f>IF(F1261="","",_xlfn.XLOOKUP(F1261,purchase!F:F,purchase!C:C,""))</f>
        <v/>
      </c>
      <c r="F1261" s="4" t="n"/>
      <c r="G1261" s="10">
        <f>IF(H1261="NRFC","Natural Rubber Field Coagulam","")</f>
        <v/>
      </c>
      <c r="H1261" s="10">
        <f>IF(F1261="","",_xlfn.XLOOKUP(F1261,purchase!F:F,purchase!E:E,""))</f>
        <v/>
      </c>
      <c r="I1261" s="10">
        <f>IF(J1261="ISNR20","Natural Rubber-TSNR (ISNR-20)","")</f>
        <v/>
      </c>
      <c r="J1261" s="10">
        <f>IF(H1261="NRFC","ISNR20","")</f>
        <v/>
      </c>
      <c r="K1261" s="35">
        <f>_xlfn.SINGLE(IF(F1261="","",_xlfn.XLOOKUP(F1261,purchase!F:F,purchase!N:N,"")))</f>
        <v/>
      </c>
      <c r="L1261" s="4" t="n"/>
      <c r="M1261" s="86" t="n"/>
      <c r="N1261" s="35">
        <f>IF(F1261="","",
MAX(0,
_xlfn.XLOOKUP(F1261,purchase!F:F,purchase!N:N,"")
-
SUMIFS(L:L,F:F,F1261)))</f>
        <v/>
      </c>
      <c r="O1261" s="35">
        <f>IF(OR(L1261="",M1261=""),"",L1261-M1261)</f>
        <v/>
      </c>
      <c r="P1261" s="89">
        <f>_xlfn.SINGLE(IF(F1261="","",_xlfn.XLOOKUP(F1261,purchase!F:F,purchase!O:O,"")))</f>
        <v/>
      </c>
      <c r="Q1261" s="83">
        <f>IF(OR(L1261="",M1261=""),"",M1261/L1261)</f>
        <v/>
      </c>
      <c r="R1261" s="91">
        <f>IF(OR(P1261="",Q1261=""),"",Q1261-P1261)</f>
        <v/>
      </c>
    </row>
    <row r="1262">
      <c r="A1262" s="25" t="n">
        <v>1258</v>
      </c>
      <c r="B1262" s="26">
        <f>IF(OR(C1262="",F1262=""),"",
"PRD-" &amp;
TEXT(DAY(C1262),"00") &amp;
CHOOSE(MONTH(C1262),"A","B","C","D","E","F","G","H","I","J","K","L") &amp;
TEXT(YEAR(C1262),"00") &amp;
"-" &amp;
RIGHT(F1262,4))</f>
        <v/>
      </c>
      <c r="C1262" s="27" t="n"/>
      <c r="D1262" s="26">
        <f>IF(F1262="","",_xlfn.XLOOKUP(F1262,purchase!F:F,purchase!B:B,""))</f>
        <v/>
      </c>
      <c r="E1262" s="26">
        <f>IF(F1262="","",_xlfn.XLOOKUP(F1262,purchase!F:F,purchase!C:C,""))</f>
        <v/>
      </c>
      <c r="F1262" s="4" t="n"/>
      <c r="G1262" s="10">
        <f>IF(H1262="NRFC","Natural Rubber Field Coagulam","")</f>
        <v/>
      </c>
      <c r="H1262" s="10">
        <f>IF(F1262="","",_xlfn.XLOOKUP(F1262,purchase!F:F,purchase!E:E,""))</f>
        <v/>
      </c>
      <c r="I1262" s="10">
        <f>IF(J1262="ISNR20","Natural Rubber-TSNR (ISNR-20)","")</f>
        <v/>
      </c>
      <c r="J1262" s="10">
        <f>IF(H1262="NRFC","ISNR20","")</f>
        <v/>
      </c>
      <c r="K1262" s="35">
        <f>_xlfn.SINGLE(IF(F1262="","",_xlfn.XLOOKUP(F1262,purchase!F:F,purchase!N:N,"")))</f>
        <v/>
      </c>
      <c r="L1262" s="4" t="n"/>
      <c r="M1262" s="86" t="n"/>
      <c r="N1262" s="35">
        <f>IF(F1262="","",
MAX(0,
_xlfn.XLOOKUP(F1262,purchase!F:F,purchase!N:N,"")
-
SUMIFS(L:L,F:F,F1262)))</f>
        <v/>
      </c>
      <c r="O1262" s="35">
        <f>IF(OR(L1262="",M1262=""),"",L1262-M1262)</f>
        <v/>
      </c>
      <c r="P1262" s="89">
        <f>_xlfn.SINGLE(IF(F1262="","",_xlfn.XLOOKUP(F1262,purchase!F:F,purchase!O:O,"")))</f>
        <v/>
      </c>
      <c r="Q1262" s="83">
        <f>IF(OR(L1262="",M1262=""),"",M1262/L1262)</f>
        <v/>
      </c>
      <c r="R1262" s="91">
        <f>IF(OR(P1262="",Q1262=""),"",Q1262-P1262)</f>
        <v/>
      </c>
    </row>
    <row r="1263">
      <c r="A1263" s="25" t="n">
        <v>1259</v>
      </c>
      <c r="B1263" s="26">
        <f>IF(OR(C1263="",F1263=""),"",
"PRD-" &amp;
TEXT(DAY(C1263),"00") &amp;
CHOOSE(MONTH(C1263),"A","B","C","D","E","F","G","H","I","J","K","L") &amp;
TEXT(YEAR(C1263),"00") &amp;
"-" &amp;
RIGHT(F1263,4))</f>
        <v/>
      </c>
      <c r="C1263" s="27" t="n"/>
      <c r="D1263" s="26">
        <f>IF(F1263="","",_xlfn.XLOOKUP(F1263,purchase!F:F,purchase!B:B,""))</f>
        <v/>
      </c>
      <c r="E1263" s="26">
        <f>IF(F1263="","",_xlfn.XLOOKUP(F1263,purchase!F:F,purchase!C:C,""))</f>
        <v/>
      </c>
      <c r="F1263" s="4" t="n"/>
      <c r="G1263" s="10">
        <f>IF(H1263="NRFC","Natural Rubber Field Coagulam","")</f>
        <v/>
      </c>
      <c r="H1263" s="10">
        <f>IF(F1263="","",_xlfn.XLOOKUP(F1263,purchase!F:F,purchase!E:E,""))</f>
        <v/>
      </c>
      <c r="I1263" s="10">
        <f>IF(J1263="ISNR20","Natural Rubber-TSNR (ISNR-20)","")</f>
        <v/>
      </c>
      <c r="J1263" s="10">
        <f>IF(H1263="NRFC","ISNR20","")</f>
        <v/>
      </c>
      <c r="K1263" s="35">
        <f>_xlfn.SINGLE(IF(F1263="","",_xlfn.XLOOKUP(F1263,purchase!F:F,purchase!N:N,"")))</f>
        <v/>
      </c>
      <c r="L1263" s="4" t="n"/>
      <c r="M1263" s="86" t="n"/>
      <c r="N1263" s="35">
        <f>IF(F1263="","",
MAX(0,
_xlfn.XLOOKUP(F1263,purchase!F:F,purchase!N:N,"")
-
SUMIFS(L:L,F:F,F1263)))</f>
        <v/>
      </c>
      <c r="O1263" s="35">
        <f>IF(OR(L1263="",M1263=""),"",L1263-M1263)</f>
        <v/>
      </c>
      <c r="P1263" s="89">
        <f>_xlfn.SINGLE(IF(F1263="","",_xlfn.XLOOKUP(F1263,purchase!F:F,purchase!O:O,"")))</f>
        <v/>
      </c>
      <c r="Q1263" s="83">
        <f>IF(OR(L1263="",M1263=""),"",M1263/L1263)</f>
        <v/>
      </c>
      <c r="R1263" s="91">
        <f>IF(OR(P1263="",Q1263=""),"",Q1263-P1263)</f>
        <v/>
      </c>
    </row>
    <row r="1264">
      <c r="A1264" s="25" t="n">
        <v>1260</v>
      </c>
      <c r="B1264" s="26">
        <f>IF(OR(C1264="",F1264=""),"",
"PRD-" &amp;
TEXT(DAY(C1264),"00") &amp;
CHOOSE(MONTH(C1264),"A","B","C","D","E","F","G","H","I","J","K","L") &amp;
TEXT(YEAR(C1264),"00") &amp;
"-" &amp;
RIGHT(F1264,4))</f>
        <v/>
      </c>
      <c r="C1264" s="27" t="n"/>
      <c r="D1264" s="26">
        <f>IF(F1264="","",_xlfn.XLOOKUP(F1264,purchase!F:F,purchase!B:B,""))</f>
        <v/>
      </c>
      <c r="E1264" s="26">
        <f>IF(F1264="","",_xlfn.XLOOKUP(F1264,purchase!F:F,purchase!C:C,""))</f>
        <v/>
      </c>
      <c r="F1264" s="4" t="n"/>
      <c r="G1264" s="10">
        <f>IF(H1264="NRFC","Natural Rubber Field Coagulam","")</f>
        <v/>
      </c>
      <c r="H1264" s="10">
        <f>IF(F1264="","",_xlfn.XLOOKUP(F1264,purchase!F:F,purchase!E:E,""))</f>
        <v/>
      </c>
      <c r="I1264" s="10">
        <f>IF(J1264="ISNR20","Natural Rubber-TSNR (ISNR-20)","")</f>
        <v/>
      </c>
      <c r="J1264" s="10">
        <f>IF(H1264="NRFC","ISNR20","")</f>
        <v/>
      </c>
      <c r="K1264" s="35">
        <f>_xlfn.SINGLE(IF(F1264="","",_xlfn.XLOOKUP(F1264,purchase!F:F,purchase!N:N,"")))</f>
        <v/>
      </c>
      <c r="L1264" s="4" t="n"/>
      <c r="M1264" s="86" t="n"/>
      <c r="N1264" s="35">
        <f>IF(F1264="","",
MAX(0,
_xlfn.XLOOKUP(F1264,purchase!F:F,purchase!N:N,"")
-
SUMIFS(L:L,F:F,F1264)))</f>
        <v/>
      </c>
      <c r="O1264" s="35">
        <f>IF(OR(L1264="",M1264=""),"",L1264-M1264)</f>
        <v/>
      </c>
      <c r="P1264" s="89">
        <f>_xlfn.SINGLE(IF(F1264="","",_xlfn.XLOOKUP(F1264,purchase!F:F,purchase!O:O,"")))</f>
        <v/>
      </c>
      <c r="Q1264" s="83">
        <f>IF(OR(L1264="",M1264=""),"",M1264/L1264)</f>
        <v/>
      </c>
      <c r="R1264" s="91">
        <f>IF(OR(P1264="",Q1264=""),"",Q1264-P1264)</f>
        <v/>
      </c>
    </row>
    <row r="1265">
      <c r="A1265" s="25" t="n">
        <v>1261</v>
      </c>
      <c r="B1265" s="26">
        <f>IF(OR(C1265="",F1265=""),"",
"PRD-" &amp;
TEXT(DAY(C1265),"00") &amp;
CHOOSE(MONTH(C1265),"A","B","C","D","E","F","G","H","I","J","K","L") &amp;
TEXT(YEAR(C1265),"00") &amp;
"-" &amp;
RIGHT(F1265,4))</f>
        <v/>
      </c>
      <c r="C1265" s="27" t="n"/>
      <c r="D1265" s="26">
        <f>IF(F1265="","",_xlfn.XLOOKUP(F1265,purchase!F:F,purchase!B:B,""))</f>
        <v/>
      </c>
      <c r="E1265" s="26">
        <f>IF(F1265="","",_xlfn.XLOOKUP(F1265,purchase!F:F,purchase!C:C,""))</f>
        <v/>
      </c>
      <c r="F1265" s="4" t="n"/>
      <c r="G1265" s="10">
        <f>IF(H1265="NRFC","Natural Rubber Field Coagulam","")</f>
        <v/>
      </c>
      <c r="H1265" s="10">
        <f>IF(F1265="","",_xlfn.XLOOKUP(F1265,purchase!F:F,purchase!E:E,""))</f>
        <v/>
      </c>
      <c r="I1265" s="10">
        <f>IF(J1265="ISNR20","Natural Rubber-TSNR (ISNR-20)","")</f>
        <v/>
      </c>
      <c r="J1265" s="10">
        <f>IF(H1265="NRFC","ISNR20","")</f>
        <v/>
      </c>
      <c r="K1265" s="35">
        <f>_xlfn.SINGLE(IF(F1265="","",_xlfn.XLOOKUP(F1265,purchase!F:F,purchase!N:N,"")))</f>
        <v/>
      </c>
      <c r="L1265" s="4" t="n"/>
      <c r="M1265" s="86" t="n"/>
      <c r="N1265" s="35">
        <f>IF(F1265="","",
MAX(0,
_xlfn.XLOOKUP(F1265,purchase!F:F,purchase!N:N,"")
-
SUMIFS(L:L,F:F,F1265)))</f>
        <v/>
      </c>
      <c r="O1265" s="35">
        <f>IF(OR(L1265="",M1265=""),"",L1265-M1265)</f>
        <v/>
      </c>
      <c r="P1265" s="89">
        <f>_xlfn.SINGLE(IF(F1265="","",_xlfn.XLOOKUP(F1265,purchase!F:F,purchase!O:O,"")))</f>
        <v/>
      </c>
      <c r="Q1265" s="83">
        <f>IF(OR(L1265="",M1265=""),"",M1265/L1265)</f>
        <v/>
      </c>
      <c r="R1265" s="91">
        <f>IF(OR(P1265="",Q1265=""),"",Q1265-P1265)</f>
        <v/>
      </c>
    </row>
    <row r="1266">
      <c r="A1266" s="25" t="n">
        <v>1262</v>
      </c>
      <c r="B1266" s="26">
        <f>IF(OR(C1266="",F1266=""),"",
"PRD-" &amp;
TEXT(DAY(C1266),"00") &amp;
CHOOSE(MONTH(C1266),"A","B","C","D","E","F","G","H","I","J","K","L") &amp;
TEXT(YEAR(C1266),"00") &amp;
"-" &amp;
RIGHT(F1266,4))</f>
        <v/>
      </c>
      <c r="C1266" s="27" t="n"/>
      <c r="D1266" s="26">
        <f>IF(F1266="","",_xlfn.XLOOKUP(F1266,purchase!F:F,purchase!B:B,""))</f>
        <v/>
      </c>
      <c r="E1266" s="26">
        <f>IF(F1266="","",_xlfn.XLOOKUP(F1266,purchase!F:F,purchase!C:C,""))</f>
        <v/>
      </c>
      <c r="F1266" s="4" t="n"/>
      <c r="G1266" s="10">
        <f>IF(H1266="NRFC","Natural Rubber Field Coagulam","")</f>
        <v/>
      </c>
      <c r="H1266" s="10">
        <f>IF(F1266="","",_xlfn.XLOOKUP(F1266,purchase!F:F,purchase!E:E,""))</f>
        <v/>
      </c>
      <c r="I1266" s="10">
        <f>IF(J1266="ISNR20","Natural Rubber-TSNR (ISNR-20)","")</f>
        <v/>
      </c>
      <c r="J1266" s="10">
        <f>IF(H1266="NRFC","ISNR20","")</f>
        <v/>
      </c>
      <c r="K1266" s="35">
        <f>_xlfn.SINGLE(IF(F1266="","",_xlfn.XLOOKUP(F1266,purchase!F:F,purchase!N:N,"")))</f>
        <v/>
      </c>
      <c r="L1266" s="4" t="n"/>
      <c r="M1266" s="86" t="n"/>
      <c r="N1266" s="35">
        <f>IF(F1266="","",
MAX(0,
_xlfn.XLOOKUP(F1266,purchase!F:F,purchase!N:N,"")
-
SUMIFS(L:L,F:F,F1266)))</f>
        <v/>
      </c>
      <c r="O1266" s="35">
        <f>IF(OR(L1266="",M1266=""),"",L1266-M1266)</f>
        <v/>
      </c>
      <c r="P1266" s="89">
        <f>_xlfn.SINGLE(IF(F1266="","",_xlfn.XLOOKUP(F1266,purchase!F:F,purchase!O:O,"")))</f>
        <v/>
      </c>
      <c r="Q1266" s="83">
        <f>IF(OR(L1266="",M1266=""),"",M1266/L1266)</f>
        <v/>
      </c>
      <c r="R1266" s="91">
        <f>IF(OR(P1266="",Q1266=""),"",Q1266-P1266)</f>
        <v/>
      </c>
    </row>
    <row r="1267">
      <c r="A1267" s="25" t="n">
        <v>1263</v>
      </c>
      <c r="B1267" s="26">
        <f>IF(OR(C1267="",F1267=""),"",
"PRD-" &amp;
TEXT(DAY(C1267),"00") &amp;
CHOOSE(MONTH(C1267),"A","B","C","D","E","F","G","H","I","J","K","L") &amp;
TEXT(YEAR(C1267),"00") &amp;
"-" &amp;
RIGHT(F1267,4))</f>
        <v/>
      </c>
      <c r="C1267" s="27" t="n"/>
      <c r="D1267" s="26">
        <f>IF(F1267="","",_xlfn.XLOOKUP(F1267,purchase!F:F,purchase!B:B,""))</f>
        <v/>
      </c>
      <c r="E1267" s="26">
        <f>IF(F1267="","",_xlfn.XLOOKUP(F1267,purchase!F:F,purchase!C:C,""))</f>
        <v/>
      </c>
      <c r="F1267" s="4" t="n"/>
      <c r="G1267" s="10">
        <f>IF(H1267="NRFC","Natural Rubber Field Coagulam","")</f>
        <v/>
      </c>
      <c r="H1267" s="10">
        <f>IF(F1267="","",_xlfn.XLOOKUP(F1267,purchase!F:F,purchase!E:E,""))</f>
        <v/>
      </c>
      <c r="I1267" s="10">
        <f>IF(J1267="ISNR20","Natural Rubber-TSNR (ISNR-20)","")</f>
        <v/>
      </c>
      <c r="J1267" s="10">
        <f>IF(H1267="NRFC","ISNR20","")</f>
        <v/>
      </c>
      <c r="K1267" s="35">
        <f>_xlfn.SINGLE(IF(F1267="","",_xlfn.XLOOKUP(F1267,purchase!F:F,purchase!N:N,"")))</f>
        <v/>
      </c>
      <c r="L1267" s="4" t="n"/>
      <c r="M1267" s="86" t="n"/>
      <c r="N1267" s="35">
        <f>IF(F1267="","",
MAX(0,
_xlfn.XLOOKUP(F1267,purchase!F:F,purchase!N:N,"")
-
SUMIFS(L:L,F:F,F1267)))</f>
        <v/>
      </c>
      <c r="O1267" s="35">
        <f>IF(OR(L1267="",M1267=""),"",L1267-M1267)</f>
        <v/>
      </c>
      <c r="P1267" s="89">
        <f>_xlfn.SINGLE(IF(F1267="","",_xlfn.XLOOKUP(F1267,purchase!F:F,purchase!O:O,"")))</f>
        <v/>
      </c>
      <c r="Q1267" s="83">
        <f>IF(OR(L1267="",M1267=""),"",M1267/L1267)</f>
        <v/>
      </c>
      <c r="R1267" s="91">
        <f>IF(OR(P1267="",Q1267=""),"",Q1267-P1267)</f>
        <v/>
      </c>
    </row>
    <row r="1268">
      <c r="A1268" s="25" t="n">
        <v>1264</v>
      </c>
      <c r="B1268" s="26">
        <f>IF(OR(C1268="",F1268=""),"",
"PRD-" &amp;
TEXT(DAY(C1268),"00") &amp;
CHOOSE(MONTH(C1268),"A","B","C","D","E","F","G","H","I","J","K","L") &amp;
TEXT(YEAR(C1268),"00") &amp;
"-" &amp;
RIGHT(F1268,4))</f>
        <v/>
      </c>
      <c r="C1268" s="27" t="n"/>
      <c r="D1268" s="26">
        <f>IF(F1268="","",_xlfn.XLOOKUP(F1268,purchase!F:F,purchase!B:B,""))</f>
        <v/>
      </c>
      <c r="E1268" s="26">
        <f>IF(F1268="","",_xlfn.XLOOKUP(F1268,purchase!F:F,purchase!C:C,""))</f>
        <v/>
      </c>
      <c r="F1268" s="4" t="n"/>
      <c r="G1268" s="10">
        <f>IF(H1268="NRFC","Natural Rubber Field Coagulam","")</f>
        <v/>
      </c>
      <c r="H1268" s="10">
        <f>IF(F1268="","",_xlfn.XLOOKUP(F1268,purchase!F:F,purchase!E:E,""))</f>
        <v/>
      </c>
      <c r="I1268" s="10">
        <f>IF(J1268="ISNR20","Natural Rubber-TSNR (ISNR-20)","")</f>
        <v/>
      </c>
      <c r="J1268" s="10">
        <f>IF(H1268="NRFC","ISNR20","")</f>
        <v/>
      </c>
      <c r="K1268" s="35">
        <f>_xlfn.SINGLE(IF(F1268="","",_xlfn.XLOOKUP(F1268,purchase!F:F,purchase!N:N,"")))</f>
        <v/>
      </c>
      <c r="L1268" s="4" t="n"/>
      <c r="M1268" s="86" t="n"/>
      <c r="N1268" s="35">
        <f>IF(F1268="","",
MAX(0,
_xlfn.XLOOKUP(F1268,purchase!F:F,purchase!N:N,"")
-
SUMIFS(L:L,F:F,F1268)))</f>
        <v/>
      </c>
      <c r="O1268" s="35">
        <f>IF(OR(L1268="",M1268=""),"",L1268-M1268)</f>
        <v/>
      </c>
      <c r="P1268" s="89">
        <f>_xlfn.SINGLE(IF(F1268="","",_xlfn.XLOOKUP(F1268,purchase!F:F,purchase!O:O,"")))</f>
        <v/>
      </c>
      <c r="Q1268" s="83">
        <f>IF(OR(L1268="",M1268=""),"",M1268/L1268)</f>
        <v/>
      </c>
      <c r="R1268" s="91">
        <f>IF(OR(P1268="",Q1268=""),"",Q1268-P1268)</f>
        <v/>
      </c>
    </row>
    <row r="1269">
      <c r="A1269" s="25" t="n">
        <v>1265</v>
      </c>
      <c r="B1269" s="26">
        <f>IF(OR(C1269="",F1269=""),"",
"PRD-" &amp;
TEXT(DAY(C1269),"00") &amp;
CHOOSE(MONTH(C1269),"A","B","C","D","E","F","G","H","I","J","K","L") &amp;
TEXT(YEAR(C1269),"00") &amp;
"-" &amp;
RIGHT(F1269,4))</f>
        <v/>
      </c>
      <c r="C1269" s="27" t="n"/>
      <c r="D1269" s="26">
        <f>IF(F1269="","",_xlfn.XLOOKUP(F1269,purchase!F:F,purchase!B:B,""))</f>
        <v/>
      </c>
      <c r="E1269" s="26">
        <f>IF(F1269="","",_xlfn.XLOOKUP(F1269,purchase!F:F,purchase!C:C,""))</f>
        <v/>
      </c>
      <c r="F1269" s="4" t="n"/>
      <c r="G1269" s="10">
        <f>IF(H1269="NRFC","Natural Rubber Field Coagulam","")</f>
        <v/>
      </c>
      <c r="H1269" s="10">
        <f>IF(F1269="","",_xlfn.XLOOKUP(F1269,purchase!F:F,purchase!E:E,""))</f>
        <v/>
      </c>
      <c r="I1269" s="10">
        <f>IF(J1269="ISNR20","Natural Rubber-TSNR (ISNR-20)","")</f>
        <v/>
      </c>
      <c r="J1269" s="10">
        <f>IF(H1269="NRFC","ISNR20","")</f>
        <v/>
      </c>
      <c r="K1269" s="35">
        <f>_xlfn.SINGLE(IF(F1269="","",_xlfn.XLOOKUP(F1269,purchase!F:F,purchase!N:N,"")))</f>
        <v/>
      </c>
      <c r="L1269" s="4" t="n"/>
      <c r="M1269" s="86" t="n"/>
      <c r="N1269" s="35">
        <f>IF(F1269="","",
MAX(0,
_xlfn.XLOOKUP(F1269,purchase!F:F,purchase!N:N,"")
-
SUMIFS(L:L,F:F,F1269)))</f>
        <v/>
      </c>
      <c r="O1269" s="35">
        <f>IF(OR(L1269="",M1269=""),"",L1269-M1269)</f>
        <v/>
      </c>
      <c r="P1269" s="89">
        <f>_xlfn.SINGLE(IF(F1269="","",_xlfn.XLOOKUP(F1269,purchase!F:F,purchase!O:O,"")))</f>
        <v/>
      </c>
      <c r="Q1269" s="83">
        <f>IF(OR(L1269="",M1269=""),"",M1269/L1269)</f>
        <v/>
      </c>
      <c r="R1269" s="91">
        <f>IF(OR(P1269="",Q1269=""),"",Q1269-P1269)</f>
        <v/>
      </c>
    </row>
    <row r="1270">
      <c r="A1270" s="25" t="n">
        <v>1266</v>
      </c>
      <c r="B1270" s="26">
        <f>IF(OR(C1270="",F1270=""),"",
"PRD-" &amp;
TEXT(DAY(C1270),"00") &amp;
CHOOSE(MONTH(C1270),"A","B","C","D","E","F","G","H","I","J","K","L") &amp;
TEXT(YEAR(C1270),"00") &amp;
"-" &amp;
RIGHT(F1270,4))</f>
        <v/>
      </c>
      <c r="C1270" s="27" t="n"/>
      <c r="D1270" s="26">
        <f>IF(F1270="","",_xlfn.XLOOKUP(F1270,purchase!F:F,purchase!B:B,""))</f>
        <v/>
      </c>
      <c r="E1270" s="26">
        <f>IF(F1270="","",_xlfn.XLOOKUP(F1270,purchase!F:F,purchase!C:C,""))</f>
        <v/>
      </c>
      <c r="F1270" s="4" t="n"/>
      <c r="G1270" s="10">
        <f>IF(H1270="NRFC","Natural Rubber Field Coagulam","")</f>
        <v/>
      </c>
      <c r="H1270" s="10">
        <f>IF(F1270="","",_xlfn.XLOOKUP(F1270,purchase!F:F,purchase!E:E,""))</f>
        <v/>
      </c>
      <c r="I1270" s="10">
        <f>IF(J1270="ISNR20","Natural Rubber-TSNR (ISNR-20)","")</f>
        <v/>
      </c>
      <c r="J1270" s="10">
        <f>IF(H1270="NRFC","ISNR20","")</f>
        <v/>
      </c>
      <c r="K1270" s="35">
        <f>_xlfn.SINGLE(IF(F1270="","",_xlfn.XLOOKUP(F1270,purchase!F:F,purchase!N:N,"")))</f>
        <v/>
      </c>
      <c r="L1270" s="4" t="n"/>
      <c r="M1270" s="86" t="n"/>
      <c r="N1270" s="35">
        <f>IF(F1270="","",
MAX(0,
_xlfn.XLOOKUP(F1270,purchase!F:F,purchase!N:N,"")
-
SUMIFS(L:L,F:F,F1270)))</f>
        <v/>
      </c>
      <c r="O1270" s="35">
        <f>IF(OR(L1270="",M1270=""),"",L1270-M1270)</f>
        <v/>
      </c>
      <c r="P1270" s="89">
        <f>_xlfn.SINGLE(IF(F1270="","",_xlfn.XLOOKUP(F1270,purchase!F:F,purchase!O:O,"")))</f>
        <v/>
      </c>
      <c r="Q1270" s="83">
        <f>IF(OR(L1270="",M1270=""),"",M1270/L1270)</f>
        <v/>
      </c>
      <c r="R1270" s="91">
        <f>IF(OR(P1270="",Q1270=""),"",Q1270-P1270)</f>
        <v/>
      </c>
    </row>
    <row r="1271">
      <c r="A1271" s="25" t="n">
        <v>1267</v>
      </c>
      <c r="B1271" s="26">
        <f>IF(OR(C1271="",F1271=""),"",
"PRD-" &amp;
TEXT(DAY(C1271),"00") &amp;
CHOOSE(MONTH(C1271),"A","B","C","D","E","F","G","H","I","J","K","L") &amp;
TEXT(YEAR(C1271),"00") &amp;
"-" &amp;
RIGHT(F1271,4))</f>
        <v/>
      </c>
      <c r="C1271" s="27" t="n"/>
      <c r="D1271" s="26">
        <f>IF(F1271="","",_xlfn.XLOOKUP(F1271,purchase!F:F,purchase!B:B,""))</f>
        <v/>
      </c>
      <c r="E1271" s="26">
        <f>IF(F1271="","",_xlfn.XLOOKUP(F1271,purchase!F:F,purchase!C:C,""))</f>
        <v/>
      </c>
      <c r="F1271" s="4" t="n"/>
      <c r="G1271" s="10">
        <f>IF(H1271="NRFC","Natural Rubber Field Coagulam","")</f>
        <v/>
      </c>
      <c r="H1271" s="10">
        <f>IF(F1271="","",_xlfn.XLOOKUP(F1271,purchase!F:F,purchase!E:E,""))</f>
        <v/>
      </c>
      <c r="I1271" s="10">
        <f>IF(J1271="ISNR20","Natural Rubber-TSNR (ISNR-20)","")</f>
        <v/>
      </c>
      <c r="J1271" s="10">
        <f>IF(H1271="NRFC","ISNR20","")</f>
        <v/>
      </c>
      <c r="K1271" s="35">
        <f>_xlfn.SINGLE(IF(F1271="","",_xlfn.XLOOKUP(F1271,purchase!F:F,purchase!N:N,"")))</f>
        <v/>
      </c>
      <c r="L1271" s="4" t="n"/>
      <c r="M1271" s="86" t="n"/>
      <c r="N1271" s="35">
        <f>IF(F1271="","",
MAX(0,
_xlfn.XLOOKUP(F1271,purchase!F:F,purchase!N:N,"")
-
SUMIFS(L:L,F:F,F1271)))</f>
        <v/>
      </c>
      <c r="O1271" s="35">
        <f>IF(OR(L1271="",M1271=""),"",L1271-M1271)</f>
        <v/>
      </c>
      <c r="P1271" s="89">
        <f>_xlfn.SINGLE(IF(F1271="","",_xlfn.XLOOKUP(F1271,purchase!F:F,purchase!O:O,"")))</f>
        <v/>
      </c>
      <c r="Q1271" s="83">
        <f>IF(OR(L1271="",M1271=""),"",M1271/L1271)</f>
        <v/>
      </c>
      <c r="R1271" s="91">
        <f>IF(OR(P1271="",Q1271=""),"",Q1271-P1271)</f>
        <v/>
      </c>
    </row>
    <row r="1272">
      <c r="A1272" s="25" t="n">
        <v>1268</v>
      </c>
      <c r="B1272" s="26">
        <f>IF(OR(C1272="",F1272=""),"",
"PRD-" &amp;
TEXT(DAY(C1272),"00") &amp;
CHOOSE(MONTH(C1272),"A","B","C","D","E","F","G","H","I","J","K","L") &amp;
TEXT(YEAR(C1272),"00") &amp;
"-" &amp;
RIGHT(F1272,4))</f>
        <v/>
      </c>
      <c r="C1272" s="27" t="n"/>
      <c r="D1272" s="26">
        <f>IF(F1272="","",_xlfn.XLOOKUP(F1272,purchase!F:F,purchase!B:B,""))</f>
        <v/>
      </c>
      <c r="E1272" s="26">
        <f>IF(F1272="","",_xlfn.XLOOKUP(F1272,purchase!F:F,purchase!C:C,""))</f>
        <v/>
      </c>
      <c r="F1272" s="4" t="n"/>
      <c r="G1272" s="10">
        <f>IF(H1272="NRFC","Natural Rubber Field Coagulam","")</f>
        <v/>
      </c>
      <c r="H1272" s="10">
        <f>IF(F1272="","",_xlfn.XLOOKUP(F1272,purchase!F:F,purchase!E:E,""))</f>
        <v/>
      </c>
      <c r="I1272" s="10">
        <f>IF(J1272="ISNR20","Natural Rubber-TSNR (ISNR-20)","")</f>
        <v/>
      </c>
      <c r="J1272" s="10">
        <f>IF(H1272="NRFC","ISNR20","")</f>
        <v/>
      </c>
      <c r="K1272" s="35">
        <f>_xlfn.SINGLE(IF(F1272="","",_xlfn.XLOOKUP(F1272,purchase!F:F,purchase!N:N,"")))</f>
        <v/>
      </c>
      <c r="L1272" s="4" t="n"/>
      <c r="M1272" s="86" t="n"/>
      <c r="N1272" s="35">
        <f>IF(F1272="","",
MAX(0,
_xlfn.XLOOKUP(F1272,purchase!F:F,purchase!N:N,"")
-
SUMIFS(L:L,F:F,F1272)))</f>
        <v/>
      </c>
      <c r="O1272" s="35">
        <f>IF(OR(L1272="",M1272=""),"",L1272-M1272)</f>
        <v/>
      </c>
      <c r="P1272" s="89">
        <f>_xlfn.SINGLE(IF(F1272="","",_xlfn.XLOOKUP(F1272,purchase!F:F,purchase!O:O,"")))</f>
        <v/>
      </c>
      <c r="Q1272" s="83">
        <f>IF(OR(L1272="",M1272=""),"",M1272/L1272)</f>
        <v/>
      </c>
      <c r="R1272" s="91">
        <f>IF(OR(P1272="",Q1272=""),"",Q1272-P1272)</f>
        <v/>
      </c>
    </row>
    <row r="1273">
      <c r="A1273" s="25" t="n">
        <v>1269</v>
      </c>
      <c r="B1273" s="26">
        <f>IF(OR(C1273="",F1273=""),"",
"PRD-" &amp;
TEXT(DAY(C1273),"00") &amp;
CHOOSE(MONTH(C1273),"A","B","C","D","E","F","G","H","I","J","K","L") &amp;
TEXT(YEAR(C1273),"00") &amp;
"-" &amp;
RIGHT(F1273,4))</f>
        <v/>
      </c>
      <c r="C1273" s="27" t="n"/>
      <c r="D1273" s="26">
        <f>IF(F1273="","",_xlfn.XLOOKUP(F1273,purchase!F:F,purchase!B:B,""))</f>
        <v/>
      </c>
      <c r="E1273" s="26">
        <f>IF(F1273="","",_xlfn.XLOOKUP(F1273,purchase!F:F,purchase!C:C,""))</f>
        <v/>
      </c>
      <c r="F1273" s="4" t="n"/>
      <c r="G1273" s="10">
        <f>IF(H1273="NRFC","Natural Rubber Field Coagulam","")</f>
        <v/>
      </c>
      <c r="H1273" s="10">
        <f>IF(F1273="","",_xlfn.XLOOKUP(F1273,purchase!F:F,purchase!E:E,""))</f>
        <v/>
      </c>
      <c r="I1273" s="10">
        <f>IF(J1273="ISNR20","Natural Rubber-TSNR (ISNR-20)","")</f>
        <v/>
      </c>
      <c r="J1273" s="10">
        <f>IF(H1273="NRFC","ISNR20","")</f>
        <v/>
      </c>
      <c r="K1273" s="35">
        <f>_xlfn.SINGLE(IF(F1273="","",_xlfn.XLOOKUP(F1273,purchase!F:F,purchase!N:N,"")))</f>
        <v/>
      </c>
      <c r="L1273" s="4" t="n"/>
      <c r="M1273" s="86" t="n"/>
      <c r="N1273" s="35">
        <f>IF(F1273="","",
MAX(0,
_xlfn.XLOOKUP(F1273,purchase!F:F,purchase!N:N,"")
-
SUMIFS(L:L,F:F,F1273)))</f>
        <v/>
      </c>
      <c r="O1273" s="35">
        <f>IF(OR(L1273="",M1273=""),"",L1273-M1273)</f>
        <v/>
      </c>
      <c r="P1273" s="89">
        <f>_xlfn.SINGLE(IF(F1273="","",_xlfn.XLOOKUP(F1273,purchase!F:F,purchase!O:O,"")))</f>
        <v/>
      </c>
      <c r="Q1273" s="83">
        <f>IF(OR(L1273="",M1273=""),"",M1273/L1273)</f>
        <v/>
      </c>
      <c r="R1273" s="91">
        <f>IF(OR(P1273="",Q1273=""),"",Q1273-P1273)</f>
        <v/>
      </c>
    </row>
    <row r="1274">
      <c r="A1274" s="25" t="n">
        <v>1270</v>
      </c>
      <c r="B1274" s="26">
        <f>IF(OR(C1274="",F1274=""),"",
"PRD-" &amp;
TEXT(DAY(C1274),"00") &amp;
CHOOSE(MONTH(C1274),"A","B","C","D","E","F","G","H","I","J","K","L") &amp;
TEXT(YEAR(C1274),"00") &amp;
"-" &amp;
RIGHT(F1274,4))</f>
        <v/>
      </c>
      <c r="C1274" s="27" t="n"/>
      <c r="D1274" s="26">
        <f>IF(F1274="","",_xlfn.XLOOKUP(F1274,purchase!F:F,purchase!B:B,""))</f>
        <v/>
      </c>
      <c r="E1274" s="26">
        <f>IF(F1274="","",_xlfn.XLOOKUP(F1274,purchase!F:F,purchase!C:C,""))</f>
        <v/>
      </c>
      <c r="F1274" s="4" t="n"/>
      <c r="G1274" s="10">
        <f>IF(H1274="NRFC","Natural Rubber Field Coagulam","")</f>
        <v/>
      </c>
      <c r="H1274" s="10">
        <f>IF(F1274="","",_xlfn.XLOOKUP(F1274,purchase!F:F,purchase!E:E,""))</f>
        <v/>
      </c>
      <c r="I1274" s="10">
        <f>IF(J1274="ISNR20","Natural Rubber-TSNR (ISNR-20)","")</f>
        <v/>
      </c>
      <c r="J1274" s="10">
        <f>IF(H1274="NRFC","ISNR20","")</f>
        <v/>
      </c>
      <c r="K1274" s="35">
        <f>_xlfn.SINGLE(IF(F1274="","",_xlfn.XLOOKUP(F1274,purchase!F:F,purchase!N:N,"")))</f>
        <v/>
      </c>
      <c r="L1274" s="4" t="n"/>
      <c r="M1274" s="86" t="n"/>
      <c r="N1274" s="35">
        <f>IF(F1274="","",
MAX(0,
_xlfn.XLOOKUP(F1274,purchase!F:F,purchase!N:N,"")
-
SUMIFS(L:L,F:F,F1274)))</f>
        <v/>
      </c>
      <c r="O1274" s="35">
        <f>IF(OR(L1274="",M1274=""),"",L1274-M1274)</f>
        <v/>
      </c>
      <c r="P1274" s="89">
        <f>_xlfn.SINGLE(IF(F1274="","",_xlfn.XLOOKUP(F1274,purchase!F:F,purchase!O:O,"")))</f>
        <v/>
      </c>
      <c r="Q1274" s="83">
        <f>IF(OR(L1274="",M1274=""),"",M1274/L1274)</f>
        <v/>
      </c>
      <c r="R1274" s="91">
        <f>IF(OR(P1274="",Q1274=""),"",Q1274-P1274)</f>
        <v/>
      </c>
    </row>
    <row r="1275">
      <c r="A1275" s="25" t="n">
        <v>1271</v>
      </c>
      <c r="B1275" s="26">
        <f>IF(OR(C1275="",F1275=""),"",
"PRD-" &amp;
TEXT(DAY(C1275),"00") &amp;
CHOOSE(MONTH(C1275),"A","B","C","D","E","F","G","H","I","J","K","L") &amp;
TEXT(YEAR(C1275),"00") &amp;
"-" &amp;
RIGHT(F1275,4))</f>
        <v/>
      </c>
      <c r="C1275" s="27" t="n"/>
      <c r="D1275" s="26">
        <f>IF(F1275="","",_xlfn.XLOOKUP(F1275,purchase!F:F,purchase!B:B,""))</f>
        <v/>
      </c>
      <c r="E1275" s="26">
        <f>IF(F1275="","",_xlfn.XLOOKUP(F1275,purchase!F:F,purchase!C:C,""))</f>
        <v/>
      </c>
      <c r="F1275" s="4" t="n"/>
      <c r="G1275" s="10">
        <f>IF(H1275="NRFC","Natural Rubber Field Coagulam","")</f>
        <v/>
      </c>
      <c r="H1275" s="10">
        <f>IF(F1275="","",_xlfn.XLOOKUP(F1275,purchase!F:F,purchase!E:E,""))</f>
        <v/>
      </c>
      <c r="I1275" s="10">
        <f>IF(J1275="ISNR20","Natural Rubber-TSNR (ISNR-20)","")</f>
        <v/>
      </c>
      <c r="J1275" s="10">
        <f>IF(H1275="NRFC","ISNR20","")</f>
        <v/>
      </c>
      <c r="K1275" s="35">
        <f>_xlfn.SINGLE(IF(F1275="","",_xlfn.XLOOKUP(F1275,purchase!F:F,purchase!N:N,"")))</f>
        <v/>
      </c>
      <c r="L1275" s="4" t="n"/>
      <c r="M1275" s="86" t="n"/>
      <c r="N1275" s="35">
        <f>IF(F1275="","",
MAX(0,
_xlfn.XLOOKUP(F1275,purchase!F:F,purchase!N:N,"")
-
SUMIFS(L:L,F:F,F1275)))</f>
        <v/>
      </c>
      <c r="O1275" s="35">
        <f>IF(OR(L1275="",M1275=""),"",L1275-M1275)</f>
        <v/>
      </c>
      <c r="P1275" s="89">
        <f>_xlfn.SINGLE(IF(F1275="","",_xlfn.XLOOKUP(F1275,purchase!F:F,purchase!O:O,"")))</f>
        <v/>
      </c>
      <c r="Q1275" s="83">
        <f>IF(OR(L1275="",M1275=""),"",M1275/L1275)</f>
        <v/>
      </c>
      <c r="R1275" s="91">
        <f>IF(OR(P1275="",Q1275=""),"",Q1275-P1275)</f>
        <v/>
      </c>
    </row>
    <row r="1276">
      <c r="A1276" s="25" t="n">
        <v>1272</v>
      </c>
      <c r="B1276" s="26">
        <f>IF(OR(C1276="",F1276=""),"",
"PRD-" &amp;
TEXT(DAY(C1276),"00") &amp;
CHOOSE(MONTH(C1276),"A","B","C","D","E","F","G","H","I","J","K","L") &amp;
TEXT(YEAR(C1276),"00") &amp;
"-" &amp;
RIGHT(F1276,4))</f>
        <v/>
      </c>
      <c r="C1276" s="27" t="n"/>
      <c r="D1276" s="26">
        <f>IF(F1276="","",_xlfn.XLOOKUP(F1276,purchase!F:F,purchase!B:B,""))</f>
        <v/>
      </c>
      <c r="E1276" s="26">
        <f>IF(F1276="","",_xlfn.XLOOKUP(F1276,purchase!F:F,purchase!C:C,""))</f>
        <v/>
      </c>
      <c r="F1276" s="4" t="n"/>
      <c r="G1276" s="10">
        <f>IF(H1276="NRFC","Natural Rubber Field Coagulam","")</f>
        <v/>
      </c>
      <c r="H1276" s="10">
        <f>IF(F1276="","",_xlfn.XLOOKUP(F1276,purchase!F:F,purchase!E:E,""))</f>
        <v/>
      </c>
      <c r="I1276" s="10">
        <f>IF(J1276="ISNR20","Natural Rubber-TSNR (ISNR-20)","")</f>
        <v/>
      </c>
      <c r="J1276" s="10">
        <f>IF(H1276="NRFC","ISNR20","")</f>
        <v/>
      </c>
      <c r="K1276" s="35">
        <f>_xlfn.SINGLE(IF(F1276="","",_xlfn.XLOOKUP(F1276,purchase!F:F,purchase!N:N,"")))</f>
        <v/>
      </c>
      <c r="L1276" s="4" t="n"/>
      <c r="M1276" s="86" t="n"/>
      <c r="N1276" s="35">
        <f>IF(F1276="","",
MAX(0,
_xlfn.XLOOKUP(F1276,purchase!F:F,purchase!N:N,"")
-
SUMIFS(L:L,F:F,F1276)))</f>
        <v/>
      </c>
      <c r="O1276" s="35">
        <f>IF(OR(L1276="",M1276=""),"",L1276-M1276)</f>
        <v/>
      </c>
      <c r="P1276" s="89">
        <f>_xlfn.SINGLE(IF(F1276="","",_xlfn.XLOOKUP(F1276,purchase!F:F,purchase!O:O,"")))</f>
        <v/>
      </c>
      <c r="Q1276" s="83">
        <f>IF(OR(L1276="",M1276=""),"",M1276/L1276)</f>
        <v/>
      </c>
      <c r="R1276" s="91">
        <f>IF(OR(P1276="",Q1276=""),"",Q1276-P1276)</f>
        <v/>
      </c>
    </row>
    <row r="1277">
      <c r="A1277" s="25" t="n">
        <v>1273</v>
      </c>
      <c r="B1277" s="26">
        <f>IF(OR(C1277="",F1277=""),"",
"PRD-" &amp;
TEXT(DAY(C1277),"00") &amp;
CHOOSE(MONTH(C1277),"A","B","C","D","E","F","G","H","I","J","K","L") &amp;
TEXT(YEAR(C1277),"00") &amp;
"-" &amp;
RIGHT(F1277,4))</f>
        <v/>
      </c>
      <c r="C1277" s="27" t="n"/>
      <c r="D1277" s="26">
        <f>IF(F1277="","",_xlfn.XLOOKUP(F1277,purchase!F:F,purchase!B:B,""))</f>
        <v/>
      </c>
      <c r="E1277" s="26">
        <f>IF(F1277="","",_xlfn.XLOOKUP(F1277,purchase!F:F,purchase!C:C,""))</f>
        <v/>
      </c>
      <c r="F1277" s="4" t="n"/>
      <c r="G1277" s="10">
        <f>IF(H1277="NRFC","Natural Rubber Field Coagulam","")</f>
        <v/>
      </c>
      <c r="H1277" s="10">
        <f>IF(F1277="","",_xlfn.XLOOKUP(F1277,purchase!F:F,purchase!E:E,""))</f>
        <v/>
      </c>
      <c r="I1277" s="10">
        <f>IF(J1277="ISNR20","Natural Rubber-TSNR (ISNR-20)","")</f>
        <v/>
      </c>
      <c r="J1277" s="10">
        <f>IF(H1277="NRFC","ISNR20","")</f>
        <v/>
      </c>
      <c r="K1277" s="35">
        <f>_xlfn.SINGLE(IF(F1277="","",_xlfn.XLOOKUP(F1277,purchase!F:F,purchase!N:N,"")))</f>
        <v/>
      </c>
      <c r="L1277" s="4" t="n"/>
      <c r="M1277" s="86" t="n"/>
      <c r="N1277" s="35">
        <f>IF(F1277="","",
MAX(0,
_xlfn.XLOOKUP(F1277,purchase!F:F,purchase!N:N,"")
-
SUMIFS(L:L,F:F,F1277)))</f>
        <v/>
      </c>
      <c r="O1277" s="35">
        <f>IF(OR(L1277="",M1277=""),"",L1277-M1277)</f>
        <v/>
      </c>
      <c r="P1277" s="89">
        <f>_xlfn.SINGLE(IF(F1277="","",_xlfn.XLOOKUP(F1277,purchase!F:F,purchase!O:O,"")))</f>
        <v/>
      </c>
      <c r="Q1277" s="83">
        <f>IF(OR(L1277="",M1277=""),"",M1277/L1277)</f>
        <v/>
      </c>
      <c r="R1277" s="91">
        <f>IF(OR(P1277="",Q1277=""),"",Q1277-P1277)</f>
        <v/>
      </c>
    </row>
    <row r="1278">
      <c r="A1278" s="25" t="n">
        <v>1274</v>
      </c>
      <c r="B1278" s="26">
        <f>IF(OR(C1278="",F1278=""),"",
"PRD-" &amp;
TEXT(DAY(C1278),"00") &amp;
CHOOSE(MONTH(C1278),"A","B","C","D","E","F","G","H","I","J","K","L") &amp;
TEXT(YEAR(C1278),"00") &amp;
"-" &amp;
RIGHT(F1278,4))</f>
        <v/>
      </c>
      <c r="C1278" s="27" t="n"/>
      <c r="D1278" s="26">
        <f>IF(F1278="","",_xlfn.XLOOKUP(F1278,purchase!F:F,purchase!B:B,""))</f>
        <v/>
      </c>
      <c r="E1278" s="26">
        <f>IF(F1278="","",_xlfn.XLOOKUP(F1278,purchase!F:F,purchase!C:C,""))</f>
        <v/>
      </c>
      <c r="F1278" s="4" t="n"/>
      <c r="G1278" s="10">
        <f>IF(H1278="NRFC","Natural Rubber Field Coagulam","")</f>
        <v/>
      </c>
      <c r="H1278" s="10">
        <f>IF(F1278="","",_xlfn.XLOOKUP(F1278,purchase!F:F,purchase!E:E,""))</f>
        <v/>
      </c>
      <c r="I1278" s="10">
        <f>IF(J1278="ISNR20","Natural Rubber-TSNR (ISNR-20)","")</f>
        <v/>
      </c>
      <c r="J1278" s="10">
        <f>IF(H1278="NRFC","ISNR20","")</f>
        <v/>
      </c>
      <c r="K1278" s="35">
        <f>_xlfn.SINGLE(IF(F1278="","",_xlfn.XLOOKUP(F1278,purchase!F:F,purchase!N:N,"")))</f>
        <v/>
      </c>
      <c r="L1278" s="4" t="n"/>
      <c r="M1278" s="86" t="n"/>
      <c r="N1278" s="35">
        <f>IF(F1278="","",
MAX(0,
_xlfn.XLOOKUP(F1278,purchase!F:F,purchase!N:N,"")
-
SUMIFS(L:L,F:F,F1278)))</f>
        <v/>
      </c>
      <c r="O1278" s="35">
        <f>IF(OR(L1278="",M1278=""),"",L1278-M1278)</f>
        <v/>
      </c>
      <c r="P1278" s="89">
        <f>_xlfn.SINGLE(IF(F1278="","",_xlfn.XLOOKUP(F1278,purchase!F:F,purchase!O:O,"")))</f>
        <v/>
      </c>
      <c r="Q1278" s="83">
        <f>IF(OR(L1278="",M1278=""),"",M1278/L1278)</f>
        <v/>
      </c>
      <c r="R1278" s="91">
        <f>IF(OR(P1278="",Q1278=""),"",Q1278-P1278)</f>
        <v/>
      </c>
    </row>
    <row r="1279">
      <c r="A1279" s="25" t="n">
        <v>1275</v>
      </c>
      <c r="B1279" s="26">
        <f>IF(OR(C1279="",F1279=""),"",
"PRD-" &amp;
TEXT(DAY(C1279),"00") &amp;
CHOOSE(MONTH(C1279),"A","B","C","D","E","F","G","H","I","J","K","L") &amp;
TEXT(YEAR(C1279),"00") &amp;
"-" &amp;
RIGHT(F1279,4))</f>
        <v/>
      </c>
      <c r="C1279" s="27" t="n"/>
      <c r="D1279" s="26">
        <f>IF(F1279="","",_xlfn.XLOOKUP(F1279,purchase!F:F,purchase!B:B,""))</f>
        <v/>
      </c>
      <c r="E1279" s="26">
        <f>IF(F1279="","",_xlfn.XLOOKUP(F1279,purchase!F:F,purchase!C:C,""))</f>
        <v/>
      </c>
      <c r="F1279" s="4" t="n"/>
      <c r="G1279" s="10">
        <f>IF(H1279="NRFC","Natural Rubber Field Coagulam","")</f>
        <v/>
      </c>
      <c r="H1279" s="10">
        <f>IF(F1279="","",_xlfn.XLOOKUP(F1279,purchase!F:F,purchase!E:E,""))</f>
        <v/>
      </c>
      <c r="I1279" s="10">
        <f>IF(J1279="ISNR20","Natural Rubber-TSNR (ISNR-20)","")</f>
        <v/>
      </c>
      <c r="J1279" s="10">
        <f>IF(H1279="NRFC","ISNR20","")</f>
        <v/>
      </c>
      <c r="K1279" s="35">
        <f>_xlfn.SINGLE(IF(F1279="","",_xlfn.XLOOKUP(F1279,purchase!F:F,purchase!N:N,"")))</f>
        <v/>
      </c>
      <c r="L1279" s="4" t="n"/>
      <c r="M1279" s="86" t="n"/>
      <c r="N1279" s="35">
        <f>IF(F1279="","",
MAX(0,
_xlfn.XLOOKUP(F1279,purchase!F:F,purchase!N:N,"")
-
SUMIFS(L:L,F:F,F1279)))</f>
        <v/>
      </c>
      <c r="O1279" s="35">
        <f>IF(OR(L1279="",M1279=""),"",L1279-M1279)</f>
        <v/>
      </c>
      <c r="P1279" s="89">
        <f>_xlfn.SINGLE(IF(F1279="","",_xlfn.XLOOKUP(F1279,purchase!F:F,purchase!O:O,"")))</f>
        <v/>
      </c>
      <c r="Q1279" s="83">
        <f>IF(OR(L1279="",M1279=""),"",M1279/L1279)</f>
        <v/>
      </c>
      <c r="R1279" s="91">
        <f>IF(OR(P1279="",Q1279=""),"",Q1279-P1279)</f>
        <v/>
      </c>
    </row>
    <row r="1280">
      <c r="A1280" s="25" t="n">
        <v>1276</v>
      </c>
      <c r="B1280" s="26">
        <f>IF(OR(C1280="",F1280=""),"",
"PRD-" &amp;
TEXT(DAY(C1280),"00") &amp;
CHOOSE(MONTH(C1280),"A","B","C","D","E","F","G","H","I","J","K","L") &amp;
TEXT(YEAR(C1280),"00") &amp;
"-" &amp;
RIGHT(F1280,4))</f>
        <v/>
      </c>
      <c r="C1280" s="27" t="n"/>
      <c r="D1280" s="26">
        <f>IF(F1280="","",_xlfn.XLOOKUP(F1280,purchase!F:F,purchase!B:B,""))</f>
        <v/>
      </c>
      <c r="E1280" s="26">
        <f>IF(F1280="","",_xlfn.XLOOKUP(F1280,purchase!F:F,purchase!C:C,""))</f>
        <v/>
      </c>
      <c r="F1280" s="4" t="n"/>
      <c r="G1280" s="10">
        <f>IF(H1280="NRFC","Natural Rubber Field Coagulam","")</f>
        <v/>
      </c>
      <c r="H1280" s="10">
        <f>IF(F1280="","",_xlfn.XLOOKUP(F1280,purchase!F:F,purchase!E:E,""))</f>
        <v/>
      </c>
      <c r="I1280" s="10">
        <f>IF(J1280="ISNR20","Natural Rubber-TSNR (ISNR-20)","")</f>
        <v/>
      </c>
      <c r="J1280" s="10">
        <f>IF(H1280="NRFC","ISNR20","")</f>
        <v/>
      </c>
      <c r="K1280" s="35">
        <f>_xlfn.SINGLE(IF(F1280="","",_xlfn.XLOOKUP(F1280,purchase!F:F,purchase!N:N,"")))</f>
        <v/>
      </c>
      <c r="L1280" s="4" t="n"/>
      <c r="M1280" s="86" t="n"/>
      <c r="N1280" s="35">
        <f>IF(F1280="","",
MAX(0,
_xlfn.XLOOKUP(F1280,purchase!F:F,purchase!N:N,"")
-
SUMIFS(L:L,F:F,F1280)))</f>
        <v/>
      </c>
      <c r="O1280" s="35">
        <f>IF(OR(L1280="",M1280=""),"",L1280-M1280)</f>
        <v/>
      </c>
      <c r="P1280" s="89">
        <f>_xlfn.SINGLE(IF(F1280="","",_xlfn.XLOOKUP(F1280,purchase!F:F,purchase!O:O,"")))</f>
        <v/>
      </c>
      <c r="Q1280" s="83">
        <f>IF(OR(L1280="",M1280=""),"",M1280/L1280)</f>
        <v/>
      </c>
      <c r="R1280" s="91">
        <f>IF(OR(P1280="",Q1280=""),"",Q1280-P1280)</f>
        <v/>
      </c>
    </row>
    <row r="1281">
      <c r="A1281" s="25" t="n">
        <v>1277</v>
      </c>
      <c r="B1281" s="26">
        <f>IF(OR(C1281="",F1281=""),"",
"PRD-" &amp;
TEXT(DAY(C1281),"00") &amp;
CHOOSE(MONTH(C1281),"A","B","C","D","E","F","G","H","I","J","K","L") &amp;
TEXT(YEAR(C1281),"00") &amp;
"-" &amp;
RIGHT(F1281,4))</f>
        <v/>
      </c>
      <c r="C1281" s="27" t="n"/>
      <c r="D1281" s="26">
        <f>IF(F1281="","",_xlfn.XLOOKUP(F1281,purchase!F:F,purchase!B:B,""))</f>
        <v/>
      </c>
      <c r="E1281" s="26">
        <f>IF(F1281="","",_xlfn.XLOOKUP(F1281,purchase!F:F,purchase!C:C,""))</f>
        <v/>
      </c>
      <c r="F1281" s="4" t="n"/>
      <c r="G1281" s="10">
        <f>IF(H1281="NRFC","Natural Rubber Field Coagulam","")</f>
        <v/>
      </c>
      <c r="H1281" s="10">
        <f>IF(F1281="","",_xlfn.XLOOKUP(F1281,purchase!F:F,purchase!E:E,""))</f>
        <v/>
      </c>
      <c r="I1281" s="10">
        <f>IF(J1281="ISNR20","Natural Rubber-TSNR (ISNR-20)","")</f>
        <v/>
      </c>
      <c r="J1281" s="10">
        <f>IF(H1281="NRFC","ISNR20","")</f>
        <v/>
      </c>
      <c r="K1281" s="35">
        <f>_xlfn.SINGLE(IF(F1281="","",_xlfn.XLOOKUP(F1281,purchase!F:F,purchase!N:N,"")))</f>
        <v/>
      </c>
      <c r="L1281" s="4" t="n"/>
      <c r="M1281" s="86" t="n"/>
      <c r="N1281" s="35">
        <f>IF(F1281="","",
MAX(0,
_xlfn.XLOOKUP(F1281,purchase!F:F,purchase!N:N,"")
-
SUMIFS(L:L,F:F,F1281)))</f>
        <v/>
      </c>
      <c r="O1281" s="35">
        <f>IF(OR(L1281="",M1281=""),"",L1281-M1281)</f>
        <v/>
      </c>
      <c r="P1281" s="89">
        <f>_xlfn.SINGLE(IF(F1281="","",_xlfn.XLOOKUP(F1281,purchase!F:F,purchase!O:O,"")))</f>
        <v/>
      </c>
      <c r="Q1281" s="83">
        <f>IF(OR(L1281="",M1281=""),"",M1281/L1281)</f>
        <v/>
      </c>
      <c r="R1281" s="91">
        <f>IF(OR(P1281="",Q1281=""),"",Q1281-P1281)</f>
        <v/>
      </c>
    </row>
    <row r="1282">
      <c r="A1282" s="25" t="n">
        <v>1278</v>
      </c>
      <c r="B1282" s="26">
        <f>IF(OR(C1282="",F1282=""),"",
"PRD-" &amp;
TEXT(DAY(C1282),"00") &amp;
CHOOSE(MONTH(C1282),"A","B","C","D","E","F","G","H","I","J","K","L") &amp;
TEXT(YEAR(C1282),"00") &amp;
"-" &amp;
RIGHT(F1282,4))</f>
        <v/>
      </c>
      <c r="C1282" s="27" t="n"/>
      <c r="D1282" s="26">
        <f>IF(F1282="","",_xlfn.XLOOKUP(F1282,purchase!F:F,purchase!B:B,""))</f>
        <v/>
      </c>
      <c r="E1282" s="26">
        <f>IF(F1282="","",_xlfn.XLOOKUP(F1282,purchase!F:F,purchase!C:C,""))</f>
        <v/>
      </c>
      <c r="F1282" s="4" t="n"/>
      <c r="G1282" s="10">
        <f>IF(H1282="NRFC","Natural Rubber Field Coagulam","")</f>
        <v/>
      </c>
      <c r="H1282" s="10">
        <f>IF(F1282="","",_xlfn.XLOOKUP(F1282,purchase!F:F,purchase!E:E,""))</f>
        <v/>
      </c>
      <c r="I1282" s="10">
        <f>IF(J1282="ISNR20","Natural Rubber-TSNR (ISNR-20)","")</f>
        <v/>
      </c>
      <c r="J1282" s="10">
        <f>IF(H1282="NRFC","ISNR20","")</f>
        <v/>
      </c>
      <c r="K1282" s="35">
        <f>_xlfn.SINGLE(IF(F1282="","",_xlfn.XLOOKUP(F1282,purchase!F:F,purchase!N:N,"")))</f>
        <v/>
      </c>
      <c r="L1282" s="4" t="n"/>
      <c r="M1282" s="86" t="n"/>
      <c r="N1282" s="35">
        <f>IF(F1282="","",
MAX(0,
_xlfn.XLOOKUP(F1282,purchase!F:F,purchase!N:N,"")
-
SUMIFS(L:L,F:F,F1282)))</f>
        <v/>
      </c>
      <c r="O1282" s="35">
        <f>IF(OR(L1282="",M1282=""),"",L1282-M1282)</f>
        <v/>
      </c>
      <c r="P1282" s="89">
        <f>_xlfn.SINGLE(IF(F1282="","",_xlfn.XLOOKUP(F1282,purchase!F:F,purchase!O:O,"")))</f>
        <v/>
      </c>
      <c r="Q1282" s="83">
        <f>IF(OR(L1282="",M1282=""),"",M1282/L1282)</f>
        <v/>
      </c>
      <c r="R1282" s="91">
        <f>IF(OR(P1282="",Q1282=""),"",Q1282-P1282)</f>
        <v/>
      </c>
    </row>
    <row r="1283">
      <c r="A1283" s="25" t="n">
        <v>1279</v>
      </c>
      <c r="B1283" s="26">
        <f>IF(OR(C1283="",F1283=""),"",
"PRD-" &amp;
TEXT(DAY(C1283),"00") &amp;
CHOOSE(MONTH(C1283),"A","B","C","D","E","F","G","H","I","J","K","L") &amp;
TEXT(YEAR(C1283),"00") &amp;
"-" &amp;
RIGHT(F1283,4))</f>
        <v/>
      </c>
      <c r="C1283" s="27" t="n"/>
      <c r="D1283" s="26">
        <f>IF(F1283="","",_xlfn.XLOOKUP(F1283,purchase!F:F,purchase!B:B,""))</f>
        <v/>
      </c>
      <c r="E1283" s="26">
        <f>IF(F1283="","",_xlfn.XLOOKUP(F1283,purchase!F:F,purchase!C:C,""))</f>
        <v/>
      </c>
      <c r="F1283" s="4" t="n"/>
      <c r="G1283" s="10">
        <f>IF(H1283="NRFC","Natural Rubber Field Coagulam","")</f>
        <v/>
      </c>
      <c r="H1283" s="10">
        <f>IF(F1283="","",_xlfn.XLOOKUP(F1283,purchase!F:F,purchase!E:E,""))</f>
        <v/>
      </c>
      <c r="I1283" s="10">
        <f>IF(J1283="ISNR20","Natural Rubber-TSNR (ISNR-20)","")</f>
        <v/>
      </c>
      <c r="J1283" s="10">
        <f>IF(H1283="NRFC","ISNR20","")</f>
        <v/>
      </c>
      <c r="K1283" s="35">
        <f>_xlfn.SINGLE(IF(F1283="","",_xlfn.XLOOKUP(F1283,purchase!F:F,purchase!N:N,"")))</f>
        <v/>
      </c>
      <c r="L1283" s="4" t="n"/>
      <c r="M1283" s="86" t="n"/>
      <c r="N1283" s="35">
        <f>IF(F1283="","",
MAX(0,
_xlfn.XLOOKUP(F1283,purchase!F:F,purchase!N:N,"")
-
SUMIFS(L:L,F:F,F1283)))</f>
        <v/>
      </c>
      <c r="O1283" s="35">
        <f>IF(OR(L1283="",M1283=""),"",L1283-M1283)</f>
        <v/>
      </c>
      <c r="P1283" s="89">
        <f>_xlfn.SINGLE(IF(F1283="","",_xlfn.XLOOKUP(F1283,purchase!F:F,purchase!O:O,"")))</f>
        <v/>
      </c>
      <c r="Q1283" s="83">
        <f>IF(OR(L1283="",M1283=""),"",M1283/L1283)</f>
        <v/>
      </c>
      <c r="R1283" s="91">
        <f>IF(OR(P1283="",Q1283=""),"",Q1283-P1283)</f>
        <v/>
      </c>
    </row>
    <row r="1284">
      <c r="A1284" s="25" t="n">
        <v>1280</v>
      </c>
      <c r="B1284" s="26">
        <f>IF(OR(C1284="",F1284=""),"",
"PRD-" &amp;
TEXT(DAY(C1284),"00") &amp;
CHOOSE(MONTH(C1284),"A","B","C","D","E","F","G","H","I","J","K","L") &amp;
TEXT(YEAR(C1284),"00") &amp;
"-" &amp;
RIGHT(F1284,4))</f>
        <v/>
      </c>
      <c r="C1284" s="27" t="n"/>
      <c r="D1284" s="26">
        <f>IF(F1284="","",_xlfn.XLOOKUP(F1284,purchase!F:F,purchase!B:B,""))</f>
        <v/>
      </c>
      <c r="E1284" s="26">
        <f>IF(F1284="","",_xlfn.XLOOKUP(F1284,purchase!F:F,purchase!C:C,""))</f>
        <v/>
      </c>
      <c r="F1284" s="4" t="n"/>
      <c r="G1284" s="10">
        <f>IF(H1284="NRFC","Natural Rubber Field Coagulam","")</f>
        <v/>
      </c>
      <c r="H1284" s="10">
        <f>IF(F1284="","",_xlfn.XLOOKUP(F1284,purchase!F:F,purchase!E:E,""))</f>
        <v/>
      </c>
      <c r="I1284" s="10">
        <f>IF(J1284="ISNR20","Natural Rubber-TSNR (ISNR-20)","")</f>
        <v/>
      </c>
      <c r="J1284" s="10">
        <f>IF(H1284="NRFC","ISNR20","")</f>
        <v/>
      </c>
      <c r="K1284" s="35">
        <f>_xlfn.SINGLE(IF(F1284="","",_xlfn.XLOOKUP(F1284,purchase!F:F,purchase!N:N,"")))</f>
        <v/>
      </c>
      <c r="L1284" s="4" t="n"/>
      <c r="M1284" s="86" t="n"/>
      <c r="N1284" s="35">
        <f>IF(F1284="","",
MAX(0,
_xlfn.XLOOKUP(F1284,purchase!F:F,purchase!N:N,"")
-
SUMIFS(L:L,F:F,F1284)))</f>
        <v/>
      </c>
      <c r="O1284" s="35">
        <f>IF(OR(L1284="",M1284=""),"",L1284-M1284)</f>
        <v/>
      </c>
      <c r="P1284" s="89">
        <f>_xlfn.SINGLE(IF(F1284="","",_xlfn.XLOOKUP(F1284,purchase!F:F,purchase!O:O,"")))</f>
        <v/>
      </c>
      <c r="Q1284" s="83">
        <f>IF(OR(L1284="",M1284=""),"",M1284/L1284)</f>
        <v/>
      </c>
      <c r="R1284" s="91">
        <f>IF(OR(P1284="",Q1284=""),"",Q1284-P1284)</f>
        <v/>
      </c>
    </row>
    <row r="1285">
      <c r="A1285" s="25" t="n">
        <v>1281</v>
      </c>
      <c r="B1285" s="26">
        <f>IF(OR(C1285="",F1285=""),"",
"PRD-" &amp;
TEXT(DAY(C1285),"00") &amp;
CHOOSE(MONTH(C1285),"A","B","C","D","E","F","G","H","I","J","K","L") &amp;
TEXT(YEAR(C1285),"00") &amp;
"-" &amp;
RIGHT(F1285,4))</f>
        <v/>
      </c>
      <c r="C1285" s="27" t="n"/>
      <c r="D1285" s="26">
        <f>IF(F1285="","",_xlfn.XLOOKUP(F1285,purchase!F:F,purchase!B:B,""))</f>
        <v/>
      </c>
      <c r="E1285" s="26">
        <f>IF(F1285="","",_xlfn.XLOOKUP(F1285,purchase!F:F,purchase!C:C,""))</f>
        <v/>
      </c>
      <c r="F1285" s="4" t="n"/>
      <c r="G1285" s="10">
        <f>IF(H1285="NRFC","Natural Rubber Field Coagulam","")</f>
        <v/>
      </c>
      <c r="H1285" s="10">
        <f>IF(F1285="","",_xlfn.XLOOKUP(F1285,purchase!F:F,purchase!E:E,""))</f>
        <v/>
      </c>
      <c r="I1285" s="10">
        <f>IF(J1285="ISNR20","Natural Rubber-TSNR (ISNR-20)","")</f>
        <v/>
      </c>
      <c r="J1285" s="10">
        <f>IF(H1285="NRFC","ISNR20","")</f>
        <v/>
      </c>
      <c r="K1285" s="35">
        <f>_xlfn.SINGLE(IF(F1285="","",_xlfn.XLOOKUP(F1285,purchase!F:F,purchase!N:N,"")))</f>
        <v/>
      </c>
      <c r="L1285" s="4" t="n"/>
      <c r="M1285" s="86" t="n"/>
      <c r="N1285" s="35">
        <f>IF(F1285="","",
MAX(0,
_xlfn.XLOOKUP(F1285,purchase!F:F,purchase!N:N,"")
-
SUMIFS(L:L,F:F,F1285)))</f>
        <v/>
      </c>
      <c r="O1285" s="35">
        <f>IF(OR(L1285="",M1285=""),"",L1285-M1285)</f>
        <v/>
      </c>
      <c r="P1285" s="89">
        <f>_xlfn.SINGLE(IF(F1285="","",_xlfn.XLOOKUP(F1285,purchase!F:F,purchase!O:O,"")))</f>
        <v/>
      </c>
      <c r="Q1285" s="83">
        <f>IF(OR(L1285="",M1285=""),"",M1285/L1285)</f>
        <v/>
      </c>
      <c r="R1285" s="91">
        <f>IF(OR(P1285="",Q1285=""),"",Q1285-P1285)</f>
        <v/>
      </c>
    </row>
    <row r="1286">
      <c r="A1286" s="25" t="n">
        <v>1282</v>
      </c>
      <c r="B1286" s="26">
        <f>IF(OR(C1286="",F1286=""),"",
"PRD-" &amp;
TEXT(DAY(C1286),"00") &amp;
CHOOSE(MONTH(C1286),"A","B","C","D","E","F","G","H","I","J","K","L") &amp;
TEXT(YEAR(C1286),"00") &amp;
"-" &amp;
RIGHT(F1286,4))</f>
        <v/>
      </c>
      <c r="C1286" s="27" t="n"/>
      <c r="D1286" s="26">
        <f>IF(F1286="","",_xlfn.XLOOKUP(F1286,purchase!F:F,purchase!B:B,""))</f>
        <v/>
      </c>
      <c r="E1286" s="26">
        <f>IF(F1286="","",_xlfn.XLOOKUP(F1286,purchase!F:F,purchase!C:C,""))</f>
        <v/>
      </c>
      <c r="F1286" s="4" t="n"/>
      <c r="G1286" s="10">
        <f>IF(H1286="NRFC","Natural Rubber Field Coagulam","")</f>
        <v/>
      </c>
      <c r="H1286" s="10">
        <f>IF(F1286="","",_xlfn.XLOOKUP(F1286,purchase!F:F,purchase!E:E,""))</f>
        <v/>
      </c>
      <c r="I1286" s="10">
        <f>IF(J1286="ISNR20","Natural Rubber-TSNR (ISNR-20)","")</f>
        <v/>
      </c>
      <c r="J1286" s="10">
        <f>IF(H1286="NRFC","ISNR20","")</f>
        <v/>
      </c>
      <c r="K1286" s="35">
        <f>_xlfn.SINGLE(IF(F1286="","",_xlfn.XLOOKUP(F1286,purchase!F:F,purchase!N:N,"")))</f>
        <v/>
      </c>
      <c r="L1286" s="4" t="n"/>
      <c r="M1286" s="86" t="n"/>
      <c r="N1286" s="35">
        <f>IF(F1286="","",
MAX(0,
_xlfn.XLOOKUP(F1286,purchase!F:F,purchase!N:N,"")
-
SUMIFS(L:L,F:F,F1286)))</f>
        <v/>
      </c>
      <c r="O1286" s="35">
        <f>IF(OR(L1286="",M1286=""),"",L1286-M1286)</f>
        <v/>
      </c>
      <c r="P1286" s="89">
        <f>_xlfn.SINGLE(IF(F1286="","",_xlfn.XLOOKUP(F1286,purchase!F:F,purchase!O:O,"")))</f>
        <v/>
      </c>
      <c r="Q1286" s="83">
        <f>IF(OR(L1286="",M1286=""),"",M1286/L1286)</f>
        <v/>
      </c>
      <c r="R1286" s="91">
        <f>IF(OR(P1286="",Q1286=""),"",Q1286-P1286)</f>
        <v/>
      </c>
    </row>
    <row r="1287">
      <c r="A1287" s="25" t="n">
        <v>1283</v>
      </c>
      <c r="B1287" s="26">
        <f>IF(OR(C1287="",F1287=""),"",
"PRD-" &amp;
TEXT(DAY(C1287),"00") &amp;
CHOOSE(MONTH(C1287),"A","B","C","D","E","F","G","H","I","J","K","L") &amp;
TEXT(YEAR(C1287),"00") &amp;
"-" &amp;
RIGHT(F1287,4))</f>
        <v/>
      </c>
      <c r="C1287" s="27" t="n"/>
      <c r="D1287" s="26">
        <f>IF(F1287="","",_xlfn.XLOOKUP(F1287,purchase!F:F,purchase!B:B,""))</f>
        <v/>
      </c>
      <c r="E1287" s="26">
        <f>IF(F1287="","",_xlfn.XLOOKUP(F1287,purchase!F:F,purchase!C:C,""))</f>
        <v/>
      </c>
      <c r="F1287" s="4" t="n"/>
      <c r="G1287" s="10">
        <f>IF(H1287="NRFC","Natural Rubber Field Coagulam","")</f>
        <v/>
      </c>
      <c r="H1287" s="10">
        <f>IF(F1287="","",_xlfn.XLOOKUP(F1287,purchase!F:F,purchase!E:E,""))</f>
        <v/>
      </c>
      <c r="I1287" s="10">
        <f>IF(J1287="ISNR20","Natural Rubber-TSNR (ISNR-20)","")</f>
        <v/>
      </c>
      <c r="J1287" s="10">
        <f>IF(H1287="NRFC","ISNR20","")</f>
        <v/>
      </c>
      <c r="K1287" s="35">
        <f>_xlfn.SINGLE(IF(F1287="","",_xlfn.XLOOKUP(F1287,purchase!F:F,purchase!N:N,"")))</f>
        <v/>
      </c>
      <c r="L1287" s="4" t="n"/>
      <c r="M1287" s="86" t="n"/>
      <c r="N1287" s="35">
        <f>IF(F1287="","",
MAX(0,
_xlfn.XLOOKUP(F1287,purchase!F:F,purchase!N:N,"")
-
SUMIFS(L:L,F:F,F1287)))</f>
        <v/>
      </c>
      <c r="O1287" s="35">
        <f>IF(OR(L1287="",M1287=""),"",L1287-M1287)</f>
        <v/>
      </c>
      <c r="P1287" s="89">
        <f>_xlfn.SINGLE(IF(F1287="","",_xlfn.XLOOKUP(F1287,purchase!F:F,purchase!O:O,"")))</f>
        <v/>
      </c>
      <c r="Q1287" s="83">
        <f>IF(OR(L1287="",M1287=""),"",M1287/L1287)</f>
        <v/>
      </c>
      <c r="R1287" s="91">
        <f>IF(OR(P1287="",Q1287=""),"",Q1287-P1287)</f>
        <v/>
      </c>
    </row>
    <row r="1288">
      <c r="A1288" s="25" t="n">
        <v>1284</v>
      </c>
      <c r="B1288" s="26">
        <f>IF(OR(C1288="",F1288=""),"",
"PRD-" &amp;
TEXT(DAY(C1288),"00") &amp;
CHOOSE(MONTH(C1288),"A","B","C","D","E","F","G","H","I","J","K","L") &amp;
TEXT(YEAR(C1288),"00") &amp;
"-" &amp;
RIGHT(F1288,4))</f>
        <v/>
      </c>
      <c r="C1288" s="27" t="n"/>
      <c r="D1288" s="26">
        <f>IF(F1288="","",_xlfn.XLOOKUP(F1288,purchase!F:F,purchase!B:B,""))</f>
        <v/>
      </c>
      <c r="E1288" s="26">
        <f>IF(F1288="","",_xlfn.XLOOKUP(F1288,purchase!F:F,purchase!C:C,""))</f>
        <v/>
      </c>
      <c r="F1288" s="4" t="n"/>
      <c r="G1288" s="10">
        <f>IF(H1288="NRFC","Natural Rubber Field Coagulam","")</f>
        <v/>
      </c>
      <c r="H1288" s="10">
        <f>IF(F1288="","",_xlfn.XLOOKUP(F1288,purchase!F:F,purchase!E:E,""))</f>
        <v/>
      </c>
      <c r="I1288" s="10">
        <f>IF(J1288="ISNR20","Natural Rubber-TSNR (ISNR-20)","")</f>
        <v/>
      </c>
      <c r="J1288" s="10">
        <f>IF(H1288="NRFC","ISNR20","")</f>
        <v/>
      </c>
      <c r="K1288" s="35">
        <f>_xlfn.SINGLE(IF(F1288="","",_xlfn.XLOOKUP(F1288,purchase!F:F,purchase!N:N,"")))</f>
        <v/>
      </c>
      <c r="L1288" s="4" t="n"/>
      <c r="M1288" s="86" t="n"/>
      <c r="N1288" s="35">
        <f>IF(F1288="","",
MAX(0,
_xlfn.XLOOKUP(F1288,purchase!F:F,purchase!N:N,"")
-
SUMIFS(L:L,F:F,F1288)))</f>
        <v/>
      </c>
      <c r="O1288" s="35">
        <f>IF(OR(L1288="",M1288=""),"",L1288-M1288)</f>
        <v/>
      </c>
      <c r="P1288" s="89">
        <f>_xlfn.SINGLE(IF(F1288="","",_xlfn.XLOOKUP(F1288,purchase!F:F,purchase!O:O,"")))</f>
        <v/>
      </c>
      <c r="Q1288" s="83">
        <f>IF(OR(L1288="",M1288=""),"",M1288/L1288)</f>
        <v/>
      </c>
      <c r="R1288" s="91">
        <f>IF(OR(P1288="",Q1288=""),"",Q1288-P1288)</f>
        <v/>
      </c>
    </row>
    <row r="1289">
      <c r="A1289" s="25" t="n">
        <v>1285</v>
      </c>
      <c r="B1289" s="26">
        <f>IF(OR(C1289="",F1289=""),"",
"PRD-" &amp;
TEXT(DAY(C1289),"00") &amp;
CHOOSE(MONTH(C1289),"A","B","C","D","E","F","G","H","I","J","K","L") &amp;
TEXT(YEAR(C1289),"00") &amp;
"-" &amp;
RIGHT(F1289,4))</f>
        <v/>
      </c>
      <c r="C1289" s="27" t="n"/>
      <c r="D1289" s="26">
        <f>IF(F1289="","",_xlfn.XLOOKUP(F1289,purchase!F:F,purchase!B:B,""))</f>
        <v/>
      </c>
      <c r="E1289" s="26">
        <f>IF(F1289="","",_xlfn.XLOOKUP(F1289,purchase!F:F,purchase!C:C,""))</f>
        <v/>
      </c>
      <c r="F1289" s="4" t="n"/>
      <c r="G1289" s="10">
        <f>IF(H1289="NRFC","Natural Rubber Field Coagulam","")</f>
        <v/>
      </c>
      <c r="H1289" s="10">
        <f>IF(F1289="","",_xlfn.XLOOKUP(F1289,purchase!F:F,purchase!E:E,""))</f>
        <v/>
      </c>
      <c r="I1289" s="10">
        <f>IF(J1289="ISNR20","Natural Rubber-TSNR (ISNR-20)","")</f>
        <v/>
      </c>
      <c r="J1289" s="10">
        <f>IF(H1289="NRFC","ISNR20","")</f>
        <v/>
      </c>
      <c r="K1289" s="35">
        <f>_xlfn.SINGLE(IF(F1289="","",_xlfn.XLOOKUP(F1289,purchase!F:F,purchase!N:N,"")))</f>
        <v/>
      </c>
      <c r="L1289" s="4" t="n"/>
      <c r="M1289" s="86" t="n"/>
      <c r="N1289" s="35">
        <f>IF(F1289="","",
MAX(0,
_xlfn.XLOOKUP(F1289,purchase!F:F,purchase!N:N,"")
-
SUMIFS(L:L,F:F,F1289)))</f>
        <v/>
      </c>
      <c r="O1289" s="35">
        <f>IF(OR(L1289="",M1289=""),"",L1289-M1289)</f>
        <v/>
      </c>
      <c r="P1289" s="89">
        <f>_xlfn.SINGLE(IF(F1289="","",_xlfn.XLOOKUP(F1289,purchase!F:F,purchase!O:O,"")))</f>
        <v/>
      </c>
      <c r="Q1289" s="83">
        <f>IF(OR(L1289="",M1289=""),"",M1289/L1289)</f>
        <v/>
      </c>
      <c r="R1289" s="91">
        <f>IF(OR(P1289="",Q1289=""),"",Q1289-P1289)</f>
        <v/>
      </c>
    </row>
    <row r="1290">
      <c r="A1290" s="25" t="n">
        <v>1286</v>
      </c>
      <c r="B1290" s="26">
        <f>IF(OR(C1290="",F1290=""),"",
"PRD-" &amp;
TEXT(DAY(C1290),"00") &amp;
CHOOSE(MONTH(C1290),"A","B","C","D","E","F","G","H","I","J","K","L") &amp;
TEXT(YEAR(C1290),"00") &amp;
"-" &amp;
RIGHT(F1290,4))</f>
        <v/>
      </c>
      <c r="C1290" s="27" t="n"/>
      <c r="D1290" s="26">
        <f>IF(F1290="","",_xlfn.XLOOKUP(F1290,purchase!F:F,purchase!B:B,""))</f>
        <v/>
      </c>
      <c r="E1290" s="26">
        <f>IF(F1290="","",_xlfn.XLOOKUP(F1290,purchase!F:F,purchase!C:C,""))</f>
        <v/>
      </c>
      <c r="F1290" s="4" t="n"/>
      <c r="G1290" s="10">
        <f>IF(H1290="NRFC","Natural Rubber Field Coagulam","")</f>
        <v/>
      </c>
      <c r="H1290" s="10">
        <f>IF(F1290="","",_xlfn.XLOOKUP(F1290,purchase!F:F,purchase!E:E,""))</f>
        <v/>
      </c>
      <c r="I1290" s="10">
        <f>IF(J1290="ISNR20","Natural Rubber-TSNR (ISNR-20)","")</f>
        <v/>
      </c>
      <c r="J1290" s="10">
        <f>IF(H1290="NRFC","ISNR20","")</f>
        <v/>
      </c>
      <c r="K1290" s="35">
        <f>_xlfn.SINGLE(IF(F1290="","",_xlfn.XLOOKUP(F1290,purchase!F:F,purchase!N:N,"")))</f>
        <v/>
      </c>
      <c r="L1290" s="4" t="n"/>
      <c r="M1290" s="86" t="n"/>
      <c r="N1290" s="35">
        <f>IF(F1290="","",
MAX(0,
_xlfn.XLOOKUP(F1290,purchase!F:F,purchase!N:N,"")
-
SUMIFS(L:L,F:F,F1290)))</f>
        <v/>
      </c>
      <c r="O1290" s="35">
        <f>IF(OR(L1290="",M1290=""),"",L1290-M1290)</f>
        <v/>
      </c>
      <c r="P1290" s="89">
        <f>_xlfn.SINGLE(IF(F1290="","",_xlfn.XLOOKUP(F1290,purchase!F:F,purchase!O:O,"")))</f>
        <v/>
      </c>
      <c r="Q1290" s="83">
        <f>IF(OR(L1290="",M1290=""),"",M1290/L1290)</f>
        <v/>
      </c>
      <c r="R1290" s="91">
        <f>IF(OR(P1290="",Q1290=""),"",Q1290-P1290)</f>
        <v/>
      </c>
    </row>
    <row r="1291">
      <c r="A1291" s="25" t="n">
        <v>1287</v>
      </c>
      <c r="B1291" s="26">
        <f>IF(OR(C1291="",F1291=""),"",
"PRD-" &amp;
TEXT(DAY(C1291),"00") &amp;
CHOOSE(MONTH(C1291),"A","B","C","D","E","F","G","H","I","J","K","L") &amp;
TEXT(YEAR(C1291),"00") &amp;
"-" &amp;
RIGHT(F1291,4))</f>
        <v/>
      </c>
      <c r="C1291" s="27" t="n"/>
      <c r="D1291" s="26">
        <f>IF(F1291="","",_xlfn.XLOOKUP(F1291,purchase!F:F,purchase!B:B,""))</f>
        <v/>
      </c>
      <c r="E1291" s="26">
        <f>IF(F1291="","",_xlfn.XLOOKUP(F1291,purchase!F:F,purchase!C:C,""))</f>
        <v/>
      </c>
      <c r="F1291" s="4" t="n"/>
      <c r="G1291" s="10">
        <f>IF(H1291="NRFC","Natural Rubber Field Coagulam","")</f>
        <v/>
      </c>
      <c r="H1291" s="10">
        <f>IF(F1291="","",_xlfn.XLOOKUP(F1291,purchase!F:F,purchase!E:E,""))</f>
        <v/>
      </c>
      <c r="I1291" s="10">
        <f>IF(J1291="ISNR20","Natural Rubber-TSNR (ISNR-20)","")</f>
        <v/>
      </c>
      <c r="J1291" s="10">
        <f>IF(H1291="NRFC","ISNR20","")</f>
        <v/>
      </c>
      <c r="K1291" s="35">
        <f>_xlfn.SINGLE(IF(F1291="","",_xlfn.XLOOKUP(F1291,purchase!F:F,purchase!N:N,"")))</f>
        <v/>
      </c>
      <c r="L1291" s="4" t="n"/>
      <c r="M1291" s="86" t="n"/>
      <c r="N1291" s="35">
        <f>IF(F1291="","",
MAX(0,
_xlfn.XLOOKUP(F1291,purchase!F:F,purchase!N:N,"")
-
SUMIFS(L:L,F:F,F1291)))</f>
        <v/>
      </c>
      <c r="O1291" s="35">
        <f>IF(OR(L1291="",M1291=""),"",L1291-M1291)</f>
        <v/>
      </c>
      <c r="P1291" s="89">
        <f>_xlfn.SINGLE(IF(F1291="","",_xlfn.XLOOKUP(F1291,purchase!F:F,purchase!O:O,"")))</f>
        <v/>
      </c>
      <c r="Q1291" s="83">
        <f>IF(OR(L1291="",M1291=""),"",M1291/L1291)</f>
        <v/>
      </c>
      <c r="R1291" s="91">
        <f>IF(OR(P1291="",Q1291=""),"",Q1291-P1291)</f>
        <v/>
      </c>
    </row>
    <row r="1292">
      <c r="A1292" s="25" t="n">
        <v>1288</v>
      </c>
      <c r="B1292" s="26">
        <f>IF(OR(C1292="",F1292=""),"",
"PRD-" &amp;
TEXT(DAY(C1292),"00") &amp;
CHOOSE(MONTH(C1292),"A","B","C","D","E","F","G","H","I","J","K","L") &amp;
TEXT(YEAR(C1292),"00") &amp;
"-" &amp;
RIGHT(F1292,4))</f>
        <v/>
      </c>
      <c r="C1292" s="27" t="n"/>
      <c r="D1292" s="26">
        <f>IF(F1292="","",_xlfn.XLOOKUP(F1292,purchase!F:F,purchase!B:B,""))</f>
        <v/>
      </c>
      <c r="E1292" s="26">
        <f>IF(F1292="","",_xlfn.XLOOKUP(F1292,purchase!F:F,purchase!C:C,""))</f>
        <v/>
      </c>
      <c r="F1292" s="4" t="n"/>
      <c r="G1292" s="10">
        <f>IF(H1292="NRFC","Natural Rubber Field Coagulam","")</f>
        <v/>
      </c>
      <c r="H1292" s="10">
        <f>IF(F1292="","",_xlfn.XLOOKUP(F1292,purchase!F:F,purchase!E:E,""))</f>
        <v/>
      </c>
      <c r="I1292" s="10">
        <f>IF(J1292="ISNR20","Natural Rubber-TSNR (ISNR-20)","")</f>
        <v/>
      </c>
      <c r="J1292" s="10">
        <f>IF(H1292="NRFC","ISNR20","")</f>
        <v/>
      </c>
      <c r="K1292" s="35">
        <f>_xlfn.SINGLE(IF(F1292="","",_xlfn.XLOOKUP(F1292,purchase!F:F,purchase!N:N,"")))</f>
        <v/>
      </c>
      <c r="L1292" s="4" t="n"/>
      <c r="M1292" s="86" t="n"/>
      <c r="N1292" s="35">
        <f>IF(F1292="","",
MAX(0,
_xlfn.XLOOKUP(F1292,purchase!F:F,purchase!N:N,"")
-
SUMIFS(L:L,F:F,F1292)))</f>
        <v/>
      </c>
      <c r="O1292" s="35">
        <f>IF(OR(L1292="",M1292=""),"",L1292-M1292)</f>
        <v/>
      </c>
      <c r="P1292" s="89">
        <f>_xlfn.SINGLE(IF(F1292="","",_xlfn.XLOOKUP(F1292,purchase!F:F,purchase!O:O,"")))</f>
        <v/>
      </c>
      <c r="Q1292" s="83">
        <f>IF(OR(L1292="",M1292=""),"",M1292/L1292)</f>
        <v/>
      </c>
      <c r="R1292" s="91">
        <f>IF(OR(P1292="",Q1292=""),"",Q1292-P1292)</f>
        <v/>
      </c>
    </row>
    <row r="1293">
      <c r="A1293" s="25" t="n">
        <v>1289</v>
      </c>
      <c r="B1293" s="26">
        <f>IF(OR(C1293="",F1293=""),"",
"PRD-" &amp;
TEXT(DAY(C1293),"00") &amp;
CHOOSE(MONTH(C1293),"A","B","C","D","E","F","G","H","I","J","K","L") &amp;
TEXT(YEAR(C1293),"00") &amp;
"-" &amp;
RIGHT(F1293,4))</f>
        <v/>
      </c>
      <c r="C1293" s="27" t="n"/>
      <c r="D1293" s="26">
        <f>IF(F1293="","",_xlfn.XLOOKUP(F1293,purchase!F:F,purchase!B:B,""))</f>
        <v/>
      </c>
      <c r="E1293" s="26">
        <f>IF(F1293="","",_xlfn.XLOOKUP(F1293,purchase!F:F,purchase!C:C,""))</f>
        <v/>
      </c>
      <c r="F1293" s="4" t="n"/>
      <c r="G1293" s="10">
        <f>IF(H1293="NRFC","Natural Rubber Field Coagulam","")</f>
        <v/>
      </c>
      <c r="H1293" s="10">
        <f>IF(F1293="","",_xlfn.XLOOKUP(F1293,purchase!F:F,purchase!E:E,""))</f>
        <v/>
      </c>
      <c r="I1293" s="10">
        <f>IF(J1293="ISNR20","Natural Rubber-TSNR (ISNR-20)","")</f>
        <v/>
      </c>
      <c r="J1293" s="10">
        <f>IF(H1293="NRFC","ISNR20","")</f>
        <v/>
      </c>
      <c r="K1293" s="35">
        <f>_xlfn.SINGLE(IF(F1293="","",_xlfn.XLOOKUP(F1293,purchase!F:F,purchase!N:N,"")))</f>
        <v/>
      </c>
      <c r="L1293" s="4" t="n"/>
      <c r="M1293" s="86" t="n"/>
      <c r="N1293" s="35">
        <f>IF(F1293="","",
MAX(0,
_xlfn.XLOOKUP(F1293,purchase!F:F,purchase!N:N,"")
-
SUMIFS(L:L,F:F,F1293)))</f>
        <v/>
      </c>
      <c r="O1293" s="35">
        <f>IF(OR(L1293="",M1293=""),"",L1293-M1293)</f>
        <v/>
      </c>
      <c r="P1293" s="89">
        <f>_xlfn.SINGLE(IF(F1293="","",_xlfn.XLOOKUP(F1293,purchase!F:F,purchase!O:O,"")))</f>
        <v/>
      </c>
      <c r="Q1293" s="83">
        <f>IF(OR(L1293="",M1293=""),"",M1293/L1293)</f>
        <v/>
      </c>
      <c r="R1293" s="91">
        <f>IF(OR(P1293="",Q1293=""),"",Q1293-P1293)</f>
        <v/>
      </c>
    </row>
    <row r="1294">
      <c r="A1294" s="25" t="n">
        <v>1290</v>
      </c>
      <c r="B1294" s="26">
        <f>IF(OR(C1294="",F1294=""),"",
"PRD-" &amp;
TEXT(DAY(C1294),"00") &amp;
CHOOSE(MONTH(C1294),"A","B","C","D","E","F","G","H","I","J","K","L") &amp;
TEXT(YEAR(C1294),"00") &amp;
"-" &amp;
RIGHT(F1294,4))</f>
        <v/>
      </c>
      <c r="C1294" s="27" t="n"/>
      <c r="D1294" s="26">
        <f>IF(F1294="","",_xlfn.XLOOKUP(F1294,purchase!F:F,purchase!B:B,""))</f>
        <v/>
      </c>
      <c r="E1294" s="26">
        <f>IF(F1294="","",_xlfn.XLOOKUP(F1294,purchase!F:F,purchase!C:C,""))</f>
        <v/>
      </c>
      <c r="F1294" s="4" t="n"/>
      <c r="G1294" s="10">
        <f>IF(H1294="NRFC","Natural Rubber Field Coagulam","")</f>
        <v/>
      </c>
      <c r="H1294" s="10">
        <f>IF(F1294="","",_xlfn.XLOOKUP(F1294,purchase!F:F,purchase!E:E,""))</f>
        <v/>
      </c>
      <c r="I1294" s="10">
        <f>IF(J1294="ISNR20","Natural Rubber-TSNR (ISNR-20)","")</f>
        <v/>
      </c>
      <c r="J1294" s="10">
        <f>IF(H1294="NRFC","ISNR20","")</f>
        <v/>
      </c>
      <c r="K1294" s="35">
        <f>_xlfn.SINGLE(IF(F1294="","",_xlfn.XLOOKUP(F1294,purchase!F:F,purchase!N:N,"")))</f>
        <v/>
      </c>
      <c r="L1294" s="4" t="n"/>
      <c r="M1294" s="86" t="n"/>
      <c r="N1294" s="35">
        <f>IF(F1294="","",
MAX(0,
_xlfn.XLOOKUP(F1294,purchase!F:F,purchase!N:N,"")
-
SUMIFS(L:L,F:F,F1294)))</f>
        <v/>
      </c>
      <c r="O1294" s="35">
        <f>IF(OR(L1294="",M1294=""),"",L1294-M1294)</f>
        <v/>
      </c>
      <c r="P1294" s="89">
        <f>_xlfn.SINGLE(IF(F1294="","",_xlfn.XLOOKUP(F1294,purchase!F:F,purchase!O:O,"")))</f>
        <v/>
      </c>
      <c r="Q1294" s="83">
        <f>IF(OR(L1294="",M1294=""),"",M1294/L1294)</f>
        <v/>
      </c>
      <c r="R1294" s="91">
        <f>IF(OR(P1294="",Q1294=""),"",Q1294-P1294)</f>
        <v/>
      </c>
    </row>
    <row r="1295">
      <c r="A1295" s="25" t="n">
        <v>1291</v>
      </c>
      <c r="B1295" s="26">
        <f>IF(OR(C1295="",F1295=""),"",
"PRD-" &amp;
TEXT(DAY(C1295),"00") &amp;
CHOOSE(MONTH(C1295),"A","B","C","D","E","F","G","H","I","J","K","L") &amp;
TEXT(YEAR(C1295),"00") &amp;
"-" &amp;
RIGHT(F1295,4))</f>
        <v/>
      </c>
      <c r="C1295" s="27" t="n"/>
      <c r="D1295" s="26">
        <f>IF(F1295="","",_xlfn.XLOOKUP(F1295,purchase!F:F,purchase!B:B,""))</f>
        <v/>
      </c>
      <c r="E1295" s="26">
        <f>IF(F1295="","",_xlfn.XLOOKUP(F1295,purchase!F:F,purchase!C:C,""))</f>
        <v/>
      </c>
      <c r="F1295" s="4" t="n"/>
      <c r="G1295" s="10">
        <f>IF(H1295="NRFC","Natural Rubber Field Coagulam","")</f>
        <v/>
      </c>
      <c r="H1295" s="10">
        <f>IF(F1295="","",_xlfn.XLOOKUP(F1295,purchase!F:F,purchase!E:E,""))</f>
        <v/>
      </c>
      <c r="I1295" s="10">
        <f>IF(J1295="ISNR20","Natural Rubber-TSNR (ISNR-20)","")</f>
        <v/>
      </c>
      <c r="J1295" s="10">
        <f>IF(H1295="NRFC","ISNR20","")</f>
        <v/>
      </c>
      <c r="K1295" s="35">
        <f>_xlfn.SINGLE(IF(F1295="","",_xlfn.XLOOKUP(F1295,purchase!F:F,purchase!N:N,"")))</f>
        <v/>
      </c>
      <c r="L1295" s="4" t="n"/>
      <c r="M1295" s="86" t="n"/>
      <c r="N1295" s="35">
        <f>IF(F1295="","",
MAX(0,
_xlfn.XLOOKUP(F1295,purchase!F:F,purchase!N:N,"")
-
SUMIFS(L:L,F:F,F1295)))</f>
        <v/>
      </c>
      <c r="O1295" s="35">
        <f>IF(OR(L1295="",M1295=""),"",L1295-M1295)</f>
        <v/>
      </c>
      <c r="P1295" s="89">
        <f>_xlfn.SINGLE(IF(F1295="","",_xlfn.XLOOKUP(F1295,purchase!F:F,purchase!O:O,"")))</f>
        <v/>
      </c>
      <c r="Q1295" s="83">
        <f>IF(OR(L1295="",M1295=""),"",M1295/L1295)</f>
        <v/>
      </c>
      <c r="R1295" s="91">
        <f>IF(OR(P1295="",Q1295=""),"",Q1295-P1295)</f>
        <v/>
      </c>
    </row>
    <row r="1296">
      <c r="A1296" s="25" t="n">
        <v>1292</v>
      </c>
      <c r="B1296" s="26">
        <f>IF(OR(C1296="",F1296=""),"",
"PRD-" &amp;
TEXT(DAY(C1296),"00") &amp;
CHOOSE(MONTH(C1296),"A","B","C","D","E","F","G","H","I","J","K","L") &amp;
TEXT(YEAR(C1296),"00") &amp;
"-" &amp;
RIGHT(F1296,4))</f>
        <v/>
      </c>
      <c r="C1296" s="27" t="n"/>
      <c r="D1296" s="26">
        <f>IF(F1296="","",_xlfn.XLOOKUP(F1296,purchase!F:F,purchase!B:B,""))</f>
        <v/>
      </c>
      <c r="E1296" s="26">
        <f>IF(F1296="","",_xlfn.XLOOKUP(F1296,purchase!F:F,purchase!C:C,""))</f>
        <v/>
      </c>
      <c r="F1296" s="4" t="n"/>
      <c r="G1296" s="10">
        <f>IF(H1296="NRFC","Natural Rubber Field Coagulam","")</f>
        <v/>
      </c>
      <c r="H1296" s="10">
        <f>IF(F1296="","",_xlfn.XLOOKUP(F1296,purchase!F:F,purchase!E:E,""))</f>
        <v/>
      </c>
      <c r="I1296" s="10">
        <f>IF(J1296="ISNR20","Natural Rubber-TSNR (ISNR-20)","")</f>
        <v/>
      </c>
      <c r="J1296" s="10">
        <f>IF(H1296="NRFC","ISNR20","")</f>
        <v/>
      </c>
      <c r="K1296" s="35">
        <f>_xlfn.SINGLE(IF(F1296="","",_xlfn.XLOOKUP(F1296,purchase!F:F,purchase!N:N,"")))</f>
        <v/>
      </c>
      <c r="L1296" s="4" t="n"/>
      <c r="M1296" s="86" t="n"/>
      <c r="N1296" s="35">
        <f>IF(F1296="","",
MAX(0,
_xlfn.XLOOKUP(F1296,purchase!F:F,purchase!N:N,"")
-
SUMIFS(L:L,F:F,F1296)))</f>
        <v/>
      </c>
      <c r="O1296" s="35">
        <f>IF(OR(L1296="",M1296=""),"",L1296-M1296)</f>
        <v/>
      </c>
      <c r="P1296" s="89">
        <f>_xlfn.SINGLE(IF(F1296="","",_xlfn.XLOOKUP(F1296,purchase!F:F,purchase!O:O,"")))</f>
        <v/>
      </c>
      <c r="Q1296" s="83">
        <f>IF(OR(L1296="",M1296=""),"",M1296/L1296)</f>
        <v/>
      </c>
      <c r="R1296" s="91">
        <f>IF(OR(P1296="",Q1296=""),"",Q1296-P1296)</f>
        <v/>
      </c>
    </row>
    <row r="1297">
      <c r="A1297" s="25" t="n">
        <v>1293</v>
      </c>
      <c r="B1297" s="26">
        <f>IF(OR(C1297="",F1297=""),"",
"PRD-" &amp;
TEXT(DAY(C1297),"00") &amp;
CHOOSE(MONTH(C1297),"A","B","C","D","E","F","G","H","I","J","K","L") &amp;
TEXT(YEAR(C1297),"00") &amp;
"-" &amp;
RIGHT(F1297,4))</f>
        <v/>
      </c>
      <c r="C1297" s="27" t="n"/>
      <c r="D1297" s="26">
        <f>IF(F1297="","",_xlfn.XLOOKUP(F1297,purchase!F:F,purchase!B:B,""))</f>
        <v/>
      </c>
      <c r="E1297" s="26">
        <f>IF(F1297="","",_xlfn.XLOOKUP(F1297,purchase!F:F,purchase!C:C,""))</f>
        <v/>
      </c>
      <c r="F1297" s="4" t="n"/>
      <c r="G1297" s="10">
        <f>IF(H1297="NRFC","Natural Rubber Field Coagulam","")</f>
        <v/>
      </c>
      <c r="H1297" s="10">
        <f>IF(F1297="","",_xlfn.XLOOKUP(F1297,purchase!F:F,purchase!E:E,""))</f>
        <v/>
      </c>
      <c r="I1297" s="10">
        <f>IF(J1297="ISNR20","Natural Rubber-TSNR (ISNR-20)","")</f>
        <v/>
      </c>
      <c r="J1297" s="10">
        <f>IF(H1297="NRFC","ISNR20","")</f>
        <v/>
      </c>
      <c r="K1297" s="35">
        <f>_xlfn.SINGLE(IF(F1297="","",_xlfn.XLOOKUP(F1297,purchase!F:F,purchase!N:N,"")))</f>
        <v/>
      </c>
      <c r="L1297" s="4" t="n"/>
      <c r="M1297" s="86" t="n"/>
      <c r="N1297" s="35">
        <f>IF(F1297="","",
MAX(0,
_xlfn.XLOOKUP(F1297,purchase!F:F,purchase!N:N,"")
-
SUMIFS(L:L,F:F,F1297)))</f>
        <v/>
      </c>
      <c r="O1297" s="35">
        <f>IF(OR(L1297="",M1297=""),"",L1297-M1297)</f>
        <v/>
      </c>
      <c r="P1297" s="89">
        <f>_xlfn.SINGLE(IF(F1297="","",_xlfn.XLOOKUP(F1297,purchase!F:F,purchase!O:O,"")))</f>
        <v/>
      </c>
      <c r="Q1297" s="83">
        <f>IF(OR(L1297="",M1297=""),"",M1297/L1297)</f>
        <v/>
      </c>
      <c r="R1297" s="91">
        <f>IF(OR(P1297="",Q1297=""),"",Q1297-P1297)</f>
        <v/>
      </c>
    </row>
    <row r="1298">
      <c r="A1298" s="25" t="n">
        <v>1294</v>
      </c>
      <c r="B1298" s="26">
        <f>IF(OR(C1298="",F1298=""),"",
"PRD-" &amp;
TEXT(DAY(C1298),"00") &amp;
CHOOSE(MONTH(C1298),"A","B","C","D","E","F","G","H","I","J","K","L") &amp;
TEXT(YEAR(C1298),"00") &amp;
"-" &amp;
RIGHT(F1298,4))</f>
        <v/>
      </c>
      <c r="C1298" s="27" t="n"/>
      <c r="D1298" s="26">
        <f>IF(F1298="","",_xlfn.XLOOKUP(F1298,purchase!F:F,purchase!B:B,""))</f>
        <v/>
      </c>
      <c r="E1298" s="26">
        <f>IF(F1298="","",_xlfn.XLOOKUP(F1298,purchase!F:F,purchase!C:C,""))</f>
        <v/>
      </c>
      <c r="F1298" s="4" t="n"/>
      <c r="G1298" s="10">
        <f>IF(H1298="NRFC","Natural Rubber Field Coagulam","")</f>
        <v/>
      </c>
      <c r="H1298" s="10">
        <f>IF(F1298="","",_xlfn.XLOOKUP(F1298,purchase!F:F,purchase!E:E,""))</f>
        <v/>
      </c>
      <c r="I1298" s="10">
        <f>IF(J1298="ISNR20","Natural Rubber-TSNR (ISNR-20)","")</f>
        <v/>
      </c>
      <c r="J1298" s="10">
        <f>IF(H1298="NRFC","ISNR20","")</f>
        <v/>
      </c>
      <c r="K1298" s="35">
        <f>_xlfn.SINGLE(IF(F1298="","",_xlfn.XLOOKUP(F1298,purchase!F:F,purchase!N:N,"")))</f>
        <v/>
      </c>
      <c r="L1298" s="4" t="n"/>
      <c r="M1298" s="86" t="n"/>
      <c r="N1298" s="35">
        <f>IF(F1298="","",
MAX(0,
_xlfn.XLOOKUP(F1298,purchase!F:F,purchase!N:N,"")
-
SUMIFS(L:L,F:F,F1298)))</f>
        <v/>
      </c>
      <c r="O1298" s="35">
        <f>IF(OR(L1298="",M1298=""),"",L1298-M1298)</f>
        <v/>
      </c>
      <c r="P1298" s="89">
        <f>_xlfn.SINGLE(IF(F1298="","",_xlfn.XLOOKUP(F1298,purchase!F:F,purchase!O:O,"")))</f>
        <v/>
      </c>
      <c r="Q1298" s="83">
        <f>IF(OR(L1298="",M1298=""),"",M1298/L1298)</f>
        <v/>
      </c>
      <c r="R1298" s="91">
        <f>IF(OR(P1298="",Q1298=""),"",Q1298-P1298)</f>
        <v/>
      </c>
    </row>
    <row r="1299">
      <c r="A1299" s="25" t="n">
        <v>1295</v>
      </c>
      <c r="B1299" s="26">
        <f>IF(OR(C1299="",F1299=""),"",
"PRD-" &amp;
TEXT(DAY(C1299),"00") &amp;
CHOOSE(MONTH(C1299),"A","B","C","D","E","F","G","H","I","J","K","L") &amp;
TEXT(YEAR(C1299),"00") &amp;
"-" &amp;
RIGHT(F1299,4))</f>
        <v/>
      </c>
      <c r="C1299" s="27" t="n"/>
      <c r="D1299" s="26">
        <f>IF(F1299="","",_xlfn.XLOOKUP(F1299,purchase!F:F,purchase!B:B,""))</f>
        <v/>
      </c>
      <c r="E1299" s="26">
        <f>IF(F1299="","",_xlfn.XLOOKUP(F1299,purchase!F:F,purchase!C:C,""))</f>
        <v/>
      </c>
      <c r="F1299" s="4" t="n"/>
      <c r="G1299" s="10">
        <f>IF(H1299="NRFC","Natural Rubber Field Coagulam","")</f>
        <v/>
      </c>
      <c r="H1299" s="10">
        <f>IF(F1299="","",_xlfn.XLOOKUP(F1299,purchase!F:F,purchase!E:E,""))</f>
        <v/>
      </c>
      <c r="I1299" s="10">
        <f>IF(J1299="ISNR20","Natural Rubber-TSNR (ISNR-20)","")</f>
        <v/>
      </c>
      <c r="J1299" s="10">
        <f>IF(H1299="NRFC","ISNR20","")</f>
        <v/>
      </c>
      <c r="K1299" s="35">
        <f>_xlfn.SINGLE(IF(F1299="","",_xlfn.XLOOKUP(F1299,purchase!F:F,purchase!N:N,"")))</f>
        <v/>
      </c>
      <c r="L1299" s="4" t="n"/>
      <c r="M1299" s="86" t="n"/>
      <c r="N1299" s="35">
        <f>IF(F1299="","",
MAX(0,
_xlfn.XLOOKUP(F1299,purchase!F:F,purchase!N:N,"")
-
SUMIFS(L:L,F:F,F1299)))</f>
        <v/>
      </c>
      <c r="O1299" s="35">
        <f>IF(OR(L1299="",M1299=""),"",L1299-M1299)</f>
        <v/>
      </c>
      <c r="P1299" s="89">
        <f>_xlfn.SINGLE(IF(F1299="","",_xlfn.XLOOKUP(F1299,purchase!F:F,purchase!O:O,"")))</f>
        <v/>
      </c>
      <c r="Q1299" s="83">
        <f>IF(OR(L1299="",M1299=""),"",M1299/L1299)</f>
        <v/>
      </c>
      <c r="R1299" s="91">
        <f>IF(OR(P1299="",Q1299=""),"",Q1299-P1299)</f>
        <v/>
      </c>
    </row>
    <row r="1300">
      <c r="A1300" s="25" t="n">
        <v>1296</v>
      </c>
      <c r="B1300" s="26">
        <f>IF(OR(C1300="",F1300=""),"",
"PRD-" &amp;
TEXT(DAY(C1300),"00") &amp;
CHOOSE(MONTH(C1300),"A","B","C","D","E","F","G","H","I","J","K","L") &amp;
TEXT(YEAR(C1300),"00") &amp;
"-" &amp;
RIGHT(F1300,4))</f>
        <v/>
      </c>
      <c r="C1300" s="27" t="n"/>
      <c r="D1300" s="26">
        <f>IF(F1300="","",_xlfn.XLOOKUP(F1300,purchase!F:F,purchase!B:B,""))</f>
        <v/>
      </c>
      <c r="E1300" s="26">
        <f>IF(F1300="","",_xlfn.XLOOKUP(F1300,purchase!F:F,purchase!C:C,""))</f>
        <v/>
      </c>
      <c r="F1300" s="4" t="n"/>
      <c r="G1300" s="10">
        <f>IF(H1300="NRFC","Natural Rubber Field Coagulam","")</f>
        <v/>
      </c>
      <c r="H1300" s="10">
        <f>IF(F1300="","",_xlfn.XLOOKUP(F1300,purchase!F:F,purchase!E:E,""))</f>
        <v/>
      </c>
      <c r="I1300" s="10">
        <f>IF(J1300="ISNR20","Natural Rubber-TSNR (ISNR-20)","")</f>
        <v/>
      </c>
      <c r="J1300" s="10">
        <f>IF(H1300="NRFC","ISNR20","")</f>
        <v/>
      </c>
      <c r="K1300" s="35">
        <f>_xlfn.SINGLE(IF(F1300="","",_xlfn.XLOOKUP(F1300,purchase!F:F,purchase!N:N,"")))</f>
        <v/>
      </c>
      <c r="L1300" s="4" t="n"/>
      <c r="M1300" s="86" t="n"/>
      <c r="N1300" s="35">
        <f>IF(F1300="","",
MAX(0,
_xlfn.XLOOKUP(F1300,purchase!F:F,purchase!N:N,"")
-
SUMIFS(L:L,F:F,F1300)))</f>
        <v/>
      </c>
      <c r="O1300" s="35">
        <f>IF(OR(L1300="",M1300=""),"",L1300-M1300)</f>
        <v/>
      </c>
      <c r="P1300" s="89">
        <f>_xlfn.SINGLE(IF(F1300="","",_xlfn.XLOOKUP(F1300,purchase!F:F,purchase!O:O,"")))</f>
        <v/>
      </c>
      <c r="Q1300" s="83">
        <f>IF(OR(L1300="",M1300=""),"",M1300/L1300)</f>
        <v/>
      </c>
      <c r="R1300" s="91">
        <f>IF(OR(P1300="",Q1300=""),"",Q1300-P1300)</f>
        <v/>
      </c>
    </row>
    <row r="1301">
      <c r="A1301" s="25" t="n">
        <v>1297</v>
      </c>
      <c r="B1301" s="26">
        <f>IF(OR(C1301="",F1301=""),"",
"PRD-" &amp;
TEXT(DAY(C1301),"00") &amp;
CHOOSE(MONTH(C1301),"A","B","C","D","E","F","G","H","I","J","K","L") &amp;
TEXT(YEAR(C1301),"00") &amp;
"-" &amp;
RIGHT(F1301,4))</f>
        <v/>
      </c>
      <c r="C1301" s="27" t="n"/>
      <c r="D1301" s="26">
        <f>IF(F1301="","",_xlfn.XLOOKUP(F1301,purchase!F:F,purchase!B:B,""))</f>
        <v/>
      </c>
      <c r="E1301" s="26">
        <f>IF(F1301="","",_xlfn.XLOOKUP(F1301,purchase!F:F,purchase!C:C,""))</f>
        <v/>
      </c>
      <c r="F1301" s="4" t="n"/>
      <c r="G1301" s="10">
        <f>IF(H1301="NRFC","Natural Rubber Field Coagulam","")</f>
        <v/>
      </c>
      <c r="H1301" s="10">
        <f>IF(F1301="","",_xlfn.XLOOKUP(F1301,purchase!F:F,purchase!E:E,""))</f>
        <v/>
      </c>
      <c r="I1301" s="10">
        <f>IF(J1301="ISNR20","Natural Rubber-TSNR (ISNR-20)","")</f>
        <v/>
      </c>
      <c r="J1301" s="10">
        <f>IF(H1301="NRFC","ISNR20","")</f>
        <v/>
      </c>
      <c r="K1301" s="35">
        <f>_xlfn.SINGLE(IF(F1301="","",_xlfn.XLOOKUP(F1301,purchase!F:F,purchase!N:N,"")))</f>
        <v/>
      </c>
      <c r="L1301" s="4" t="n"/>
      <c r="M1301" s="86" t="n"/>
      <c r="N1301" s="35">
        <f>IF(F1301="","",
MAX(0,
_xlfn.XLOOKUP(F1301,purchase!F:F,purchase!N:N,"")
-
SUMIFS(L:L,F:F,F1301)))</f>
        <v/>
      </c>
      <c r="O1301" s="35">
        <f>IF(OR(L1301="",M1301=""),"",L1301-M1301)</f>
        <v/>
      </c>
      <c r="P1301" s="89">
        <f>_xlfn.SINGLE(IF(F1301="","",_xlfn.XLOOKUP(F1301,purchase!F:F,purchase!O:O,"")))</f>
        <v/>
      </c>
      <c r="Q1301" s="83">
        <f>IF(OR(L1301="",M1301=""),"",M1301/L1301)</f>
        <v/>
      </c>
      <c r="R1301" s="91">
        <f>IF(OR(P1301="",Q1301=""),"",Q1301-P1301)</f>
        <v/>
      </c>
    </row>
    <row r="1302">
      <c r="A1302" s="25" t="n">
        <v>1298</v>
      </c>
      <c r="B1302" s="26">
        <f>IF(OR(C1302="",F1302=""),"",
"PRD-" &amp;
TEXT(DAY(C1302),"00") &amp;
CHOOSE(MONTH(C1302),"A","B","C","D","E","F","G","H","I","J","K","L") &amp;
TEXT(YEAR(C1302),"00") &amp;
"-" &amp;
RIGHT(F1302,4))</f>
        <v/>
      </c>
      <c r="C1302" s="27" t="n"/>
      <c r="D1302" s="26">
        <f>IF(F1302="","",_xlfn.XLOOKUP(F1302,purchase!F:F,purchase!B:B,""))</f>
        <v/>
      </c>
      <c r="E1302" s="26">
        <f>IF(F1302="","",_xlfn.XLOOKUP(F1302,purchase!F:F,purchase!C:C,""))</f>
        <v/>
      </c>
      <c r="F1302" s="4" t="n"/>
      <c r="G1302" s="10">
        <f>IF(H1302="NRFC","Natural Rubber Field Coagulam","")</f>
        <v/>
      </c>
      <c r="H1302" s="10">
        <f>IF(F1302="","",_xlfn.XLOOKUP(F1302,purchase!F:F,purchase!E:E,""))</f>
        <v/>
      </c>
      <c r="I1302" s="10">
        <f>IF(J1302="ISNR20","Natural Rubber-TSNR (ISNR-20)","")</f>
        <v/>
      </c>
      <c r="J1302" s="10">
        <f>IF(H1302="NRFC","ISNR20","")</f>
        <v/>
      </c>
      <c r="K1302" s="35">
        <f>_xlfn.SINGLE(IF(F1302="","",_xlfn.XLOOKUP(F1302,purchase!F:F,purchase!N:N,"")))</f>
        <v/>
      </c>
      <c r="L1302" s="4" t="n"/>
      <c r="M1302" s="86" t="n"/>
      <c r="N1302" s="35">
        <f>IF(F1302="","",
MAX(0,
_xlfn.XLOOKUP(F1302,purchase!F:F,purchase!N:N,"")
-
SUMIFS(L:L,F:F,F1302)))</f>
        <v/>
      </c>
      <c r="O1302" s="35">
        <f>IF(OR(L1302="",M1302=""),"",L1302-M1302)</f>
        <v/>
      </c>
      <c r="P1302" s="89">
        <f>_xlfn.SINGLE(IF(F1302="","",_xlfn.XLOOKUP(F1302,purchase!F:F,purchase!O:O,"")))</f>
        <v/>
      </c>
      <c r="Q1302" s="83">
        <f>IF(OR(L1302="",M1302=""),"",M1302/L1302)</f>
        <v/>
      </c>
      <c r="R1302" s="91">
        <f>IF(OR(P1302="",Q1302=""),"",Q1302-P1302)</f>
        <v/>
      </c>
    </row>
    <row r="1303">
      <c r="A1303" s="25" t="n">
        <v>1299</v>
      </c>
      <c r="B1303" s="26">
        <f>IF(OR(C1303="",F1303=""),"",
"PRD-" &amp;
TEXT(DAY(C1303),"00") &amp;
CHOOSE(MONTH(C1303),"A","B","C","D","E","F","G","H","I","J","K","L") &amp;
TEXT(YEAR(C1303),"00") &amp;
"-" &amp;
RIGHT(F1303,4))</f>
        <v/>
      </c>
      <c r="C1303" s="27" t="n"/>
      <c r="D1303" s="26">
        <f>IF(F1303="","",_xlfn.XLOOKUP(F1303,purchase!F:F,purchase!B:B,""))</f>
        <v/>
      </c>
      <c r="E1303" s="26">
        <f>IF(F1303="","",_xlfn.XLOOKUP(F1303,purchase!F:F,purchase!C:C,""))</f>
        <v/>
      </c>
      <c r="F1303" s="4" t="n"/>
      <c r="G1303" s="10">
        <f>IF(H1303="NRFC","Natural Rubber Field Coagulam","")</f>
        <v/>
      </c>
      <c r="H1303" s="10">
        <f>IF(F1303="","",_xlfn.XLOOKUP(F1303,purchase!F:F,purchase!E:E,""))</f>
        <v/>
      </c>
      <c r="I1303" s="10">
        <f>IF(J1303="ISNR20","Natural Rubber-TSNR (ISNR-20)","")</f>
        <v/>
      </c>
      <c r="J1303" s="10">
        <f>IF(H1303="NRFC","ISNR20","")</f>
        <v/>
      </c>
      <c r="K1303" s="35">
        <f>_xlfn.SINGLE(IF(F1303="","",_xlfn.XLOOKUP(F1303,purchase!F:F,purchase!N:N,"")))</f>
        <v/>
      </c>
      <c r="L1303" s="4" t="n"/>
      <c r="M1303" s="86" t="n"/>
      <c r="N1303" s="35">
        <f>IF(F1303="","",
MAX(0,
_xlfn.XLOOKUP(F1303,purchase!F:F,purchase!N:N,"")
-
SUMIFS(L:L,F:F,F1303)))</f>
        <v/>
      </c>
      <c r="O1303" s="35">
        <f>IF(OR(L1303="",M1303=""),"",L1303-M1303)</f>
        <v/>
      </c>
      <c r="P1303" s="89">
        <f>_xlfn.SINGLE(IF(F1303="","",_xlfn.XLOOKUP(F1303,purchase!F:F,purchase!O:O,"")))</f>
        <v/>
      </c>
      <c r="Q1303" s="83">
        <f>IF(OR(L1303="",M1303=""),"",M1303/L1303)</f>
        <v/>
      </c>
      <c r="R1303" s="91">
        <f>IF(OR(P1303="",Q1303=""),"",Q1303-P1303)</f>
        <v/>
      </c>
    </row>
    <row r="1304">
      <c r="A1304" s="25" t="n">
        <v>1300</v>
      </c>
      <c r="B1304" s="26">
        <f>IF(OR(C1304="",F1304=""),"",
"PRD-" &amp;
TEXT(DAY(C1304),"00") &amp;
CHOOSE(MONTH(C1304),"A","B","C","D","E","F","G","H","I","J","K","L") &amp;
TEXT(YEAR(C1304),"00") &amp;
"-" &amp;
RIGHT(F1304,4))</f>
        <v/>
      </c>
      <c r="C1304" s="27" t="n"/>
      <c r="D1304" s="26">
        <f>IF(F1304="","",_xlfn.XLOOKUP(F1304,purchase!F:F,purchase!B:B,""))</f>
        <v/>
      </c>
      <c r="E1304" s="26">
        <f>IF(F1304="","",_xlfn.XLOOKUP(F1304,purchase!F:F,purchase!C:C,""))</f>
        <v/>
      </c>
      <c r="F1304" s="4" t="n"/>
      <c r="G1304" s="10">
        <f>IF(H1304="NRFC","Natural Rubber Field Coagulam","")</f>
        <v/>
      </c>
      <c r="H1304" s="10">
        <f>IF(F1304="","",_xlfn.XLOOKUP(F1304,purchase!F:F,purchase!E:E,""))</f>
        <v/>
      </c>
      <c r="I1304" s="10">
        <f>IF(J1304="ISNR20","Natural Rubber-TSNR (ISNR-20)","")</f>
        <v/>
      </c>
      <c r="J1304" s="10">
        <f>IF(H1304="NRFC","ISNR20","")</f>
        <v/>
      </c>
      <c r="K1304" s="35">
        <f>_xlfn.SINGLE(IF(F1304="","",_xlfn.XLOOKUP(F1304,purchase!F:F,purchase!N:N,"")))</f>
        <v/>
      </c>
      <c r="L1304" s="4" t="n"/>
      <c r="M1304" s="86" t="n"/>
      <c r="N1304" s="35">
        <f>IF(F1304="","",
MAX(0,
_xlfn.XLOOKUP(F1304,purchase!F:F,purchase!N:N,"")
-
SUMIFS(L:L,F:F,F1304)))</f>
        <v/>
      </c>
      <c r="O1304" s="35">
        <f>IF(OR(L1304="",M1304=""),"",L1304-M1304)</f>
        <v/>
      </c>
      <c r="P1304" s="89">
        <f>_xlfn.SINGLE(IF(F1304="","",_xlfn.XLOOKUP(F1304,purchase!F:F,purchase!O:O,"")))</f>
        <v/>
      </c>
      <c r="Q1304" s="83">
        <f>IF(OR(L1304="",M1304=""),"",M1304/L1304)</f>
        <v/>
      </c>
      <c r="R1304" s="91">
        <f>IF(OR(P1304="",Q1304=""),"",Q1304-P1304)</f>
        <v/>
      </c>
    </row>
    <row r="1305">
      <c r="A1305" s="25" t="n">
        <v>1301</v>
      </c>
      <c r="B1305" s="26">
        <f>IF(OR(C1305="",F1305=""),"",
"PRD-" &amp;
TEXT(DAY(C1305),"00") &amp;
CHOOSE(MONTH(C1305),"A","B","C","D","E","F","G","H","I","J","K","L") &amp;
TEXT(YEAR(C1305),"00") &amp;
"-" &amp;
RIGHT(F1305,4))</f>
        <v/>
      </c>
      <c r="C1305" s="27" t="n"/>
      <c r="D1305" s="26">
        <f>IF(F1305="","",_xlfn.XLOOKUP(F1305,purchase!F:F,purchase!B:B,""))</f>
        <v/>
      </c>
      <c r="E1305" s="26">
        <f>IF(F1305="","",_xlfn.XLOOKUP(F1305,purchase!F:F,purchase!C:C,""))</f>
        <v/>
      </c>
      <c r="F1305" s="4" t="n"/>
      <c r="G1305" s="10">
        <f>IF(H1305="NRFC","Natural Rubber Field Coagulam","")</f>
        <v/>
      </c>
      <c r="H1305" s="10">
        <f>IF(F1305="","",_xlfn.XLOOKUP(F1305,purchase!F:F,purchase!E:E,""))</f>
        <v/>
      </c>
      <c r="I1305" s="10">
        <f>IF(J1305="ISNR20","Natural Rubber-TSNR (ISNR-20)","")</f>
        <v/>
      </c>
      <c r="J1305" s="10">
        <f>IF(H1305="NRFC","ISNR20","")</f>
        <v/>
      </c>
      <c r="K1305" s="35">
        <f>_xlfn.SINGLE(IF(F1305="","",_xlfn.XLOOKUP(F1305,purchase!F:F,purchase!N:N,"")))</f>
        <v/>
      </c>
      <c r="L1305" s="4" t="n"/>
      <c r="M1305" s="86" t="n"/>
      <c r="N1305" s="35">
        <f>IF(F1305="","",
MAX(0,
_xlfn.XLOOKUP(F1305,purchase!F:F,purchase!N:N,"")
-
SUMIFS(L:L,F:F,F1305)))</f>
        <v/>
      </c>
      <c r="O1305" s="35">
        <f>IF(OR(L1305="",M1305=""),"",L1305-M1305)</f>
        <v/>
      </c>
      <c r="P1305" s="89">
        <f>_xlfn.SINGLE(IF(F1305="","",_xlfn.XLOOKUP(F1305,purchase!F:F,purchase!O:O,"")))</f>
        <v/>
      </c>
      <c r="Q1305" s="83">
        <f>IF(OR(L1305="",M1305=""),"",M1305/L1305)</f>
        <v/>
      </c>
      <c r="R1305" s="91">
        <f>IF(OR(P1305="",Q1305=""),"",Q1305-P1305)</f>
        <v/>
      </c>
    </row>
    <row r="1306">
      <c r="A1306" s="25" t="n">
        <v>1302</v>
      </c>
      <c r="B1306" s="26">
        <f>IF(OR(C1306="",F1306=""),"",
"PRD-" &amp;
TEXT(DAY(C1306),"00") &amp;
CHOOSE(MONTH(C1306),"A","B","C","D","E","F","G","H","I","J","K","L") &amp;
TEXT(YEAR(C1306),"00") &amp;
"-" &amp;
RIGHT(F1306,4))</f>
        <v/>
      </c>
      <c r="C1306" s="27" t="n"/>
      <c r="D1306" s="26">
        <f>IF(F1306="","",_xlfn.XLOOKUP(F1306,purchase!F:F,purchase!B:B,""))</f>
        <v/>
      </c>
      <c r="E1306" s="26">
        <f>IF(F1306="","",_xlfn.XLOOKUP(F1306,purchase!F:F,purchase!C:C,""))</f>
        <v/>
      </c>
      <c r="F1306" s="4" t="n"/>
      <c r="G1306" s="10">
        <f>IF(H1306="NRFC","Natural Rubber Field Coagulam","")</f>
        <v/>
      </c>
      <c r="H1306" s="10">
        <f>IF(F1306="","",_xlfn.XLOOKUP(F1306,purchase!F:F,purchase!E:E,""))</f>
        <v/>
      </c>
      <c r="I1306" s="10">
        <f>IF(J1306="ISNR20","Natural Rubber-TSNR (ISNR-20)","")</f>
        <v/>
      </c>
      <c r="J1306" s="10">
        <f>IF(H1306="NRFC","ISNR20","")</f>
        <v/>
      </c>
      <c r="K1306" s="35">
        <f>_xlfn.SINGLE(IF(F1306="","",_xlfn.XLOOKUP(F1306,purchase!F:F,purchase!N:N,"")))</f>
        <v/>
      </c>
      <c r="L1306" s="4" t="n"/>
      <c r="M1306" s="86" t="n"/>
      <c r="N1306" s="35">
        <f>IF(F1306="","",
MAX(0,
_xlfn.XLOOKUP(F1306,purchase!F:F,purchase!N:N,"")
-
SUMIFS(L:L,F:F,F1306)))</f>
        <v/>
      </c>
      <c r="O1306" s="35">
        <f>IF(OR(L1306="",M1306=""),"",L1306-M1306)</f>
        <v/>
      </c>
      <c r="P1306" s="89">
        <f>_xlfn.SINGLE(IF(F1306="","",_xlfn.XLOOKUP(F1306,purchase!F:F,purchase!O:O,"")))</f>
        <v/>
      </c>
      <c r="Q1306" s="83">
        <f>IF(OR(L1306="",M1306=""),"",M1306/L1306)</f>
        <v/>
      </c>
      <c r="R1306" s="91">
        <f>IF(OR(P1306="",Q1306=""),"",Q1306-P1306)</f>
        <v/>
      </c>
    </row>
    <row r="1307">
      <c r="A1307" s="25" t="n">
        <v>1303</v>
      </c>
      <c r="B1307" s="26">
        <f>IF(OR(C1307="",F1307=""),"",
"PRD-" &amp;
TEXT(DAY(C1307),"00") &amp;
CHOOSE(MONTH(C1307),"A","B","C","D","E","F","G","H","I","J","K","L") &amp;
TEXT(YEAR(C1307),"00") &amp;
"-" &amp;
RIGHT(F1307,4))</f>
        <v/>
      </c>
      <c r="C1307" s="27" t="n"/>
      <c r="D1307" s="26">
        <f>IF(F1307="","",_xlfn.XLOOKUP(F1307,purchase!F:F,purchase!B:B,""))</f>
        <v/>
      </c>
      <c r="E1307" s="26">
        <f>IF(F1307="","",_xlfn.XLOOKUP(F1307,purchase!F:F,purchase!C:C,""))</f>
        <v/>
      </c>
      <c r="F1307" s="4" t="n"/>
      <c r="G1307" s="10">
        <f>IF(H1307="NRFC","Natural Rubber Field Coagulam","")</f>
        <v/>
      </c>
      <c r="H1307" s="10">
        <f>IF(F1307="","",_xlfn.XLOOKUP(F1307,purchase!F:F,purchase!E:E,""))</f>
        <v/>
      </c>
      <c r="I1307" s="10">
        <f>IF(J1307="ISNR20","Natural Rubber-TSNR (ISNR-20)","")</f>
        <v/>
      </c>
      <c r="J1307" s="10">
        <f>IF(H1307="NRFC","ISNR20","")</f>
        <v/>
      </c>
      <c r="K1307" s="35">
        <f>_xlfn.SINGLE(IF(F1307="","",_xlfn.XLOOKUP(F1307,purchase!F:F,purchase!N:N,"")))</f>
        <v/>
      </c>
      <c r="L1307" s="4" t="n"/>
      <c r="M1307" s="86" t="n"/>
      <c r="N1307" s="35">
        <f>IF(F1307="","",
MAX(0,
_xlfn.XLOOKUP(F1307,purchase!F:F,purchase!N:N,"")
-
SUMIFS(L:L,F:F,F1307)))</f>
        <v/>
      </c>
      <c r="O1307" s="35">
        <f>IF(OR(L1307="",M1307=""),"",L1307-M1307)</f>
        <v/>
      </c>
      <c r="P1307" s="89">
        <f>_xlfn.SINGLE(IF(F1307="","",_xlfn.XLOOKUP(F1307,purchase!F:F,purchase!O:O,"")))</f>
        <v/>
      </c>
      <c r="Q1307" s="83">
        <f>IF(OR(L1307="",M1307=""),"",M1307/L1307)</f>
        <v/>
      </c>
      <c r="R1307" s="91">
        <f>IF(OR(P1307="",Q1307=""),"",Q1307-P1307)</f>
        <v/>
      </c>
    </row>
    <row r="1308">
      <c r="A1308" s="25" t="n">
        <v>1304</v>
      </c>
      <c r="B1308" s="26">
        <f>IF(OR(C1308="",F1308=""),"",
"PRD-" &amp;
TEXT(DAY(C1308),"00") &amp;
CHOOSE(MONTH(C1308),"A","B","C","D","E","F","G","H","I","J","K","L") &amp;
TEXT(YEAR(C1308),"00") &amp;
"-" &amp;
RIGHT(F1308,4))</f>
        <v/>
      </c>
      <c r="C1308" s="27" t="n"/>
      <c r="D1308" s="26">
        <f>IF(F1308="","",_xlfn.XLOOKUP(F1308,purchase!F:F,purchase!B:B,""))</f>
        <v/>
      </c>
      <c r="E1308" s="26">
        <f>IF(F1308="","",_xlfn.XLOOKUP(F1308,purchase!F:F,purchase!C:C,""))</f>
        <v/>
      </c>
      <c r="F1308" s="4" t="n"/>
      <c r="G1308" s="10">
        <f>IF(H1308="NRFC","Natural Rubber Field Coagulam","")</f>
        <v/>
      </c>
      <c r="H1308" s="10">
        <f>IF(F1308="","",_xlfn.XLOOKUP(F1308,purchase!F:F,purchase!E:E,""))</f>
        <v/>
      </c>
      <c r="I1308" s="10">
        <f>IF(J1308="ISNR20","Natural Rubber-TSNR (ISNR-20)","")</f>
        <v/>
      </c>
      <c r="J1308" s="10">
        <f>IF(H1308="NRFC","ISNR20","")</f>
        <v/>
      </c>
      <c r="K1308" s="35">
        <f>_xlfn.SINGLE(IF(F1308="","",_xlfn.XLOOKUP(F1308,purchase!F:F,purchase!N:N,"")))</f>
        <v/>
      </c>
      <c r="L1308" s="4" t="n"/>
      <c r="M1308" s="86" t="n"/>
      <c r="N1308" s="35">
        <f>IF(F1308="","",
MAX(0,
_xlfn.XLOOKUP(F1308,purchase!F:F,purchase!N:N,"")
-
SUMIFS(L:L,F:F,F1308)))</f>
        <v/>
      </c>
      <c r="O1308" s="35">
        <f>IF(OR(L1308="",M1308=""),"",L1308-M1308)</f>
        <v/>
      </c>
      <c r="P1308" s="89">
        <f>_xlfn.SINGLE(IF(F1308="","",_xlfn.XLOOKUP(F1308,purchase!F:F,purchase!O:O,"")))</f>
        <v/>
      </c>
      <c r="Q1308" s="83">
        <f>IF(OR(L1308="",M1308=""),"",M1308/L1308)</f>
        <v/>
      </c>
      <c r="R1308" s="91">
        <f>IF(OR(P1308="",Q1308=""),"",Q1308-P1308)</f>
        <v/>
      </c>
    </row>
    <row r="1309">
      <c r="A1309" s="25" t="n">
        <v>1305</v>
      </c>
      <c r="B1309" s="26">
        <f>IF(OR(C1309="",F1309=""),"",
"PRD-" &amp;
TEXT(DAY(C1309),"00") &amp;
CHOOSE(MONTH(C1309),"A","B","C","D","E","F","G","H","I","J","K","L") &amp;
TEXT(YEAR(C1309),"00") &amp;
"-" &amp;
RIGHT(F1309,4))</f>
        <v/>
      </c>
      <c r="C1309" s="27" t="n"/>
      <c r="D1309" s="26">
        <f>IF(F1309="","",_xlfn.XLOOKUP(F1309,purchase!F:F,purchase!B:B,""))</f>
        <v/>
      </c>
      <c r="E1309" s="26">
        <f>IF(F1309="","",_xlfn.XLOOKUP(F1309,purchase!F:F,purchase!C:C,""))</f>
        <v/>
      </c>
      <c r="F1309" s="4" t="n"/>
      <c r="G1309" s="10">
        <f>IF(H1309="NRFC","Natural Rubber Field Coagulam","")</f>
        <v/>
      </c>
      <c r="H1309" s="10">
        <f>IF(F1309="","",_xlfn.XLOOKUP(F1309,purchase!F:F,purchase!E:E,""))</f>
        <v/>
      </c>
      <c r="I1309" s="10">
        <f>IF(J1309="ISNR20","Natural Rubber-TSNR (ISNR-20)","")</f>
        <v/>
      </c>
      <c r="J1309" s="10">
        <f>IF(H1309="NRFC","ISNR20","")</f>
        <v/>
      </c>
      <c r="K1309" s="35">
        <f>_xlfn.SINGLE(IF(F1309="","",_xlfn.XLOOKUP(F1309,purchase!F:F,purchase!N:N,"")))</f>
        <v/>
      </c>
      <c r="L1309" s="4" t="n"/>
      <c r="M1309" s="86" t="n"/>
      <c r="N1309" s="35">
        <f>IF(F1309="","",
MAX(0,
_xlfn.XLOOKUP(F1309,purchase!F:F,purchase!N:N,"")
-
SUMIFS(L:L,F:F,F1309)))</f>
        <v/>
      </c>
      <c r="O1309" s="35">
        <f>IF(OR(L1309="",M1309=""),"",L1309-M1309)</f>
        <v/>
      </c>
      <c r="P1309" s="89">
        <f>_xlfn.SINGLE(IF(F1309="","",_xlfn.XLOOKUP(F1309,purchase!F:F,purchase!O:O,"")))</f>
        <v/>
      </c>
      <c r="Q1309" s="83">
        <f>IF(OR(L1309="",M1309=""),"",M1309/L1309)</f>
        <v/>
      </c>
      <c r="R1309" s="91">
        <f>IF(OR(P1309="",Q1309=""),"",Q1309-P1309)</f>
        <v/>
      </c>
    </row>
    <row r="1310">
      <c r="A1310" s="25" t="n">
        <v>1306</v>
      </c>
      <c r="B1310" s="26">
        <f>IF(OR(C1310="",F1310=""),"",
"PRD-" &amp;
TEXT(DAY(C1310),"00") &amp;
CHOOSE(MONTH(C1310),"A","B","C","D","E","F","G","H","I","J","K","L") &amp;
TEXT(YEAR(C1310),"00") &amp;
"-" &amp;
RIGHT(F1310,4))</f>
        <v/>
      </c>
      <c r="C1310" s="27" t="n"/>
      <c r="D1310" s="26">
        <f>IF(F1310="","",_xlfn.XLOOKUP(F1310,purchase!F:F,purchase!B:B,""))</f>
        <v/>
      </c>
      <c r="E1310" s="26">
        <f>IF(F1310="","",_xlfn.XLOOKUP(F1310,purchase!F:F,purchase!C:C,""))</f>
        <v/>
      </c>
      <c r="F1310" s="4" t="n"/>
      <c r="G1310" s="10">
        <f>IF(H1310="NRFC","Natural Rubber Field Coagulam","")</f>
        <v/>
      </c>
      <c r="H1310" s="10">
        <f>IF(F1310="","",_xlfn.XLOOKUP(F1310,purchase!F:F,purchase!E:E,""))</f>
        <v/>
      </c>
      <c r="I1310" s="10">
        <f>IF(J1310="ISNR20","Natural Rubber-TSNR (ISNR-20)","")</f>
        <v/>
      </c>
      <c r="J1310" s="10">
        <f>IF(H1310="NRFC","ISNR20","")</f>
        <v/>
      </c>
      <c r="K1310" s="35">
        <f>_xlfn.SINGLE(IF(F1310="","",_xlfn.XLOOKUP(F1310,purchase!F:F,purchase!N:N,"")))</f>
        <v/>
      </c>
      <c r="L1310" s="4" t="n"/>
      <c r="M1310" s="86" t="n"/>
      <c r="N1310" s="35">
        <f>IF(F1310="","",
MAX(0,
_xlfn.XLOOKUP(F1310,purchase!F:F,purchase!N:N,"")
-
SUMIFS(L:L,F:F,F1310)))</f>
        <v/>
      </c>
      <c r="O1310" s="35">
        <f>IF(OR(L1310="",M1310=""),"",L1310-M1310)</f>
        <v/>
      </c>
      <c r="P1310" s="89">
        <f>_xlfn.SINGLE(IF(F1310="","",_xlfn.XLOOKUP(F1310,purchase!F:F,purchase!O:O,"")))</f>
        <v/>
      </c>
      <c r="Q1310" s="83">
        <f>IF(OR(L1310="",M1310=""),"",M1310/L1310)</f>
        <v/>
      </c>
      <c r="R1310" s="91">
        <f>IF(OR(P1310="",Q1310=""),"",Q1310-P1310)</f>
        <v/>
      </c>
    </row>
    <row r="1311">
      <c r="A1311" s="25" t="n">
        <v>1307</v>
      </c>
      <c r="B1311" s="26">
        <f>IF(OR(C1311="",F1311=""),"",
"PRD-" &amp;
TEXT(DAY(C1311),"00") &amp;
CHOOSE(MONTH(C1311),"A","B","C","D","E","F","G","H","I","J","K","L") &amp;
TEXT(YEAR(C1311),"00") &amp;
"-" &amp;
RIGHT(F1311,4))</f>
        <v/>
      </c>
      <c r="C1311" s="27" t="n"/>
      <c r="D1311" s="26">
        <f>IF(F1311="","",_xlfn.XLOOKUP(F1311,purchase!F:F,purchase!B:B,""))</f>
        <v/>
      </c>
      <c r="E1311" s="26">
        <f>IF(F1311="","",_xlfn.XLOOKUP(F1311,purchase!F:F,purchase!C:C,""))</f>
        <v/>
      </c>
      <c r="F1311" s="4" t="n"/>
      <c r="G1311" s="10">
        <f>IF(H1311="NRFC","Natural Rubber Field Coagulam","")</f>
        <v/>
      </c>
      <c r="H1311" s="10">
        <f>IF(F1311="","",_xlfn.XLOOKUP(F1311,purchase!F:F,purchase!E:E,""))</f>
        <v/>
      </c>
      <c r="I1311" s="10">
        <f>IF(J1311="ISNR20","Natural Rubber-TSNR (ISNR-20)","")</f>
        <v/>
      </c>
      <c r="J1311" s="10">
        <f>IF(H1311="NRFC","ISNR20","")</f>
        <v/>
      </c>
      <c r="K1311" s="35">
        <f>_xlfn.SINGLE(IF(F1311="","",_xlfn.XLOOKUP(F1311,purchase!F:F,purchase!N:N,"")))</f>
        <v/>
      </c>
      <c r="L1311" s="4" t="n"/>
      <c r="M1311" s="86" t="n"/>
      <c r="N1311" s="35">
        <f>IF(F1311="","",
MAX(0,
_xlfn.XLOOKUP(F1311,purchase!F:F,purchase!N:N,"")
-
SUMIFS(L:L,F:F,F1311)))</f>
        <v/>
      </c>
      <c r="O1311" s="35">
        <f>IF(OR(L1311="",M1311=""),"",L1311-M1311)</f>
        <v/>
      </c>
      <c r="P1311" s="89">
        <f>_xlfn.SINGLE(IF(F1311="","",_xlfn.XLOOKUP(F1311,purchase!F:F,purchase!O:O,"")))</f>
        <v/>
      </c>
      <c r="Q1311" s="83">
        <f>IF(OR(L1311="",M1311=""),"",M1311/L1311)</f>
        <v/>
      </c>
      <c r="R1311" s="91">
        <f>IF(OR(P1311="",Q1311=""),"",Q1311-P1311)</f>
        <v/>
      </c>
    </row>
    <row r="1312">
      <c r="A1312" s="25" t="n">
        <v>1308</v>
      </c>
      <c r="B1312" s="26">
        <f>IF(OR(C1312="",F1312=""),"",
"PRD-" &amp;
TEXT(DAY(C1312),"00") &amp;
CHOOSE(MONTH(C1312),"A","B","C","D","E","F","G","H","I","J","K","L") &amp;
TEXT(YEAR(C1312),"00") &amp;
"-" &amp;
RIGHT(F1312,4))</f>
        <v/>
      </c>
      <c r="C1312" s="27" t="n"/>
      <c r="D1312" s="26">
        <f>IF(F1312="","",_xlfn.XLOOKUP(F1312,purchase!F:F,purchase!B:B,""))</f>
        <v/>
      </c>
      <c r="E1312" s="26">
        <f>IF(F1312="","",_xlfn.XLOOKUP(F1312,purchase!F:F,purchase!C:C,""))</f>
        <v/>
      </c>
      <c r="F1312" s="4" t="n"/>
      <c r="G1312" s="10">
        <f>IF(H1312="NRFC","Natural Rubber Field Coagulam","")</f>
        <v/>
      </c>
      <c r="H1312" s="10">
        <f>IF(F1312="","",_xlfn.XLOOKUP(F1312,purchase!F:F,purchase!E:E,""))</f>
        <v/>
      </c>
      <c r="I1312" s="10">
        <f>IF(J1312="ISNR20","Natural Rubber-TSNR (ISNR-20)","")</f>
        <v/>
      </c>
      <c r="J1312" s="10">
        <f>IF(H1312="NRFC","ISNR20","")</f>
        <v/>
      </c>
      <c r="K1312" s="35">
        <f>_xlfn.SINGLE(IF(F1312="","",_xlfn.XLOOKUP(F1312,purchase!F:F,purchase!N:N,"")))</f>
        <v/>
      </c>
      <c r="L1312" s="4" t="n"/>
      <c r="M1312" s="86" t="n"/>
      <c r="N1312" s="35">
        <f>IF(F1312="","",
MAX(0,
_xlfn.XLOOKUP(F1312,purchase!F:F,purchase!N:N,"")
-
SUMIFS(L:L,F:F,F1312)))</f>
        <v/>
      </c>
      <c r="O1312" s="35">
        <f>IF(OR(L1312="",M1312=""),"",L1312-M1312)</f>
        <v/>
      </c>
      <c r="P1312" s="89">
        <f>_xlfn.SINGLE(IF(F1312="","",_xlfn.XLOOKUP(F1312,purchase!F:F,purchase!O:O,"")))</f>
        <v/>
      </c>
      <c r="Q1312" s="83">
        <f>IF(OR(L1312="",M1312=""),"",M1312/L1312)</f>
        <v/>
      </c>
      <c r="R1312" s="91">
        <f>IF(OR(P1312="",Q1312=""),"",Q1312-P1312)</f>
        <v/>
      </c>
    </row>
    <row r="1313">
      <c r="A1313" s="25" t="n">
        <v>1309</v>
      </c>
      <c r="B1313" s="26">
        <f>IF(OR(C1313="",F1313=""),"",
"PRD-" &amp;
TEXT(DAY(C1313),"00") &amp;
CHOOSE(MONTH(C1313),"A","B","C","D","E","F","G","H","I","J","K","L") &amp;
TEXT(YEAR(C1313),"00") &amp;
"-" &amp;
RIGHT(F1313,4))</f>
        <v/>
      </c>
      <c r="C1313" s="27" t="n"/>
      <c r="D1313" s="26">
        <f>IF(F1313="","",_xlfn.XLOOKUP(F1313,purchase!F:F,purchase!B:B,""))</f>
        <v/>
      </c>
      <c r="E1313" s="26">
        <f>IF(F1313="","",_xlfn.XLOOKUP(F1313,purchase!F:F,purchase!C:C,""))</f>
        <v/>
      </c>
      <c r="F1313" s="4" t="n"/>
      <c r="G1313" s="10">
        <f>IF(H1313="NRFC","Natural Rubber Field Coagulam","")</f>
        <v/>
      </c>
      <c r="H1313" s="10">
        <f>IF(F1313="","",_xlfn.XLOOKUP(F1313,purchase!F:F,purchase!E:E,""))</f>
        <v/>
      </c>
      <c r="I1313" s="10">
        <f>IF(J1313="ISNR20","Natural Rubber-TSNR (ISNR-20)","")</f>
        <v/>
      </c>
      <c r="J1313" s="10">
        <f>IF(H1313="NRFC","ISNR20","")</f>
        <v/>
      </c>
      <c r="K1313" s="35">
        <f>_xlfn.SINGLE(IF(F1313="","",_xlfn.XLOOKUP(F1313,purchase!F:F,purchase!N:N,"")))</f>
        <v/>
      </c>
      <c r="L1313" s="4" t="n"/>
      <c r="M1313" s="86" t="n"/>
      <c r="N1313" s="35">
        <f>IF(F1313="","",
MAX(0,
_xlfn.XLOOKUP(F1313,purchase!F:F,purchase!N:N,"")
-
SUMIFS(L:L,F:F,F1313)))</f>
        <v/>
      </c>
      <c r="O1313" s="35">
        <f>IF(OR(L1313="",M1313=""),"",L1313-M1313)</f>
        <v/>
      </c>
      <c r="P1313" s="89">
        <f>_xlfn.SINGLE(IF(F1313="","",_xlfn.XLOOKUP(F1313,purchase!F:F,purchase!O:O,"")))</f>
        <v/>
      </c>
      <c r="Q1313" s="83">
        <f>IF(OR(L1313="",M1313=""),"",M1313/L1313)</f>
        <v/>
      </c>
      <c r="R1313" s="91">
        <f>IF(OR(P1313="",Q1313=""),"",Q1313-P1313)</f>
        <v/>
      </c>
    </row>
    <row r="1314">
      <c r="A1314" s="25" t="n">
        <v>1310</v>
      </c>
      <c r="B1314" s="26">
        <f>IF(OR(C1314="",F1314=""),"",
"PRD-" &amp;
TEXT(DAY(C1314),"00") &amp;
CHOOSE(MONTH(C1314),"A","B","C","D","E","F","G","H","I","J","K","L") &amp;
TEXT(YEAR(C1314),"00") &amp;
"-" &amp;
RIGHT(F1314,4))</f>
        <v/>
      </c>
      <c r="C1314" s="27" t="n"/>
      <c r="D1314" s="26">
        <f>IF(F1314="","",_xlfn.XLOOKUP(F1314,purchase!F:F,purchase!B:B,""))</f>
        <v/>
      </c>
      <c r="E1314" s="26">
        <f>IF(F1314="","",_xlfn.XLOOKUP(F1314,purchase!F:F,purchase!C:C,""))</f>
        <v/>
      </c>
      <c r="F1314" s="4" t="n"/>
      <c r="G1314" s="10">
        <f>IF(H1314="NRFC","Natural Rubber Field Coagulam","")</f>
        <v/>
      </c>
      <c r="H1314" s="10">
        <f>IF(F1314="","",_xlfn.XLOOKUP(F1314,purchase!F:F,purchase!E:E,""))</f>
        <v/>
      </c>
      <c r="I1314" s="10">
        <f>IF(J1314="ISNR20","Natural Rubber-TSNR (ISNR-20)","")</f>
        <v/>
      </c>
      <c r="J1314" s="10">
        <f>IF(H1314="NRFC","ISNR20","")</f>
        <v/>
      </c>
      <c r="K1314" s="35">
        <f>_xlfn.SINGLE(IF(F1314="","",_xlfn.XLOOKUP(F1314,purchase!F:F,purchase!N:N,"")))</f>
        <v/>
      </c>
      <c r="L1314" s="4" t="n"/>
      <c r="M1314" s="86" t="n"/>
      <c r="N1314" s="35">
        <f>IF(F1314="","",
MAX(0,
_xlfn.XLOOKUP(F1314,purchase!F:F,purchase!N:N,"")
-
SUMIFS(L:L,F:F,F1314)))</f>
        <v/>
      </c>
      <c r="O1314" s="35">
        <f>IF(OR(L1314="",M1314=""),"",L1314-M1314)</f>
        <v/>
      </c>
      <c r="P1314" s="89">
        <f>_xlfn.SINGLE(IF(F1314="","",_xlfn.XLOOKUP(F1314,purchase!F:F,purchase!O:O,"")))</f>
        <v/>
      </c>
      <c r="Q1314" s="83">
        <f>IF(OR(L1314="",M1314=""),"",M1314/L1314)</f>
        <v/>
      </c>
      <c r="R1314" s="91">
        <f>IF(OR(P1314="",Q1314=""),"",Q1314-P1314)</f>
        <v/>
      </c>
    </row>
    <row r="1315">
      <c r="A1315" s="25" t="n">
        <v>1311</v>
      </c>
      <c r="B1315" s="26">
        <f>IF(OR(C1315="",F1315=""),"",
"PRD-" &amp;
TEXT(DAY(C1315),"00") &amp;
CHOOSE(MONTH(C1315),"A","B","C","D","E","F","G","H","I","J","K","L") &amp;
TEXT(YEAR(C1315),"00") &amp;
"-" &amp;
RIGHT(F1315,4))</f>
        <v/>
      </c>
      <c r="C1315" s="27" t="n"/>
      <c r="D1315" s="26">
        <f>IF(F1315="","",_xlfn.XLOOKUP(F1315,purchase!F:F,purchase!B:B,""))</f>
        <v/>
      </c>
      <c r="E1315" s="26">
        <f>IF(F1315="","",_xlfn.XLOOKUP(F1315,purchase!F:F,purchase!C:C,""))</f>
        <v/>
      </c>
      <c r="F1315" s="4" t="n"/>
      <c r="G1315" s="10">
        <f>IF(H1315="NRFC","Natural Rubber Field Coagulam","")</f>
        <v/>
      </c>
      <c r="H1315" s="10">
        <f>IF(F1315="","",_xlfn.XLOOKUP(F1315,purchase!F:F,purchase!E:E,""))</f>
        <v/>
      </c>
      <c r="I1315" s="10">
        <f>IF(J1315="ISNR20","Natural Rubber-TSNR (ISNR-20)","")</f>
        <v/>
      </c>
      <c r="J1315" s="10">
        <f>IF(H1315="NRFC","ISNR20","")</f>
        <v/>
      </c>
      <c r="K1315" s="35">
        <f>_xlfn.SINGLE(IF(F1315="","",_xlfn.XLOOKUP(F1315,purchase!F:F,purchase!N:N,"")))</f>
        <v/>
      </c>
      <c r="L1315" s="4" t="n"/>
      <c r="M1315" s="86" t="n"/>
      <c r="N1315" s="35">
        <f>IF(F1315="","",
MAX(0,
_xlfn.XLOOKUP(F1315,purchase!F:F,purchase!N:N,"")
-
SUMIFS(L:L,F:F,F1315)))</f>
        <v/>
      </c>
      <c r="O1315" s="35">
        <f>IF(OR(L1315="",M1315=""),"",L1315-M1315)</f>
        <v/>
      </c>
      <c r="P1315" s="89">
        <f>_xlfn.SINGLE(IF(F1315="","",_xlfn.XLOOKUP(F1315,purchase!F:F,purchase!O:O,"")))</f>
        <v/>
      </c>
      <c r="Q1315" s="83">
        <f>IF(OR(L1315="",M1315=""),"",M1315/L1315)</f>
        <v/>
      </c>
      <c r="R1315" s="91">
        <f>IF(OR(P1315="",Q1315=""),"",Q1315-P1315)</f>
        <v/>
      </c>
    </row>
    <row r="1316">
      <c r="A1316" s="25" t="n">
        <v>1312</v>
      </c>
      <c r="B1316" s="26">
        <f>IF(OR(C1316="",F1316=""),"",
"PRD-" &amp;
TEXT(DAY(C1316),"00") &amp;
CHOOSE(MONTH(C1316),"A","B","C","D","E","F","G","H","I","J","K","L") &amp;
TEXT(YEAR(C1316),"00") &amp;
"-" &amp;
RIGHT(F1316,4))</f>
        <v/>
      </c>
      <c r="C1316" s="27" t="n"/>
      <c r="D1316" s="26">
        <f>IF(F1316="","",_xlfn.XLOOKUP(F1316,purchase!F:F,purchase!B:B,""))</f>
        <v/>
      </c>
      <c r="E1316" s="26">
        <f>IF(F1316="","",_xlfn.XLOOKUP(F1316,purchase!F:F,purchase!C:C,""))</f>
        <v/>
      </c>
      <c r="F1316" s="4" t="n"/>
      <c r="G1316" s="10">
        <f>IF(H1316="NRFC","Natural Rubber Field Coagulam","")</f>
        <v/>
      </c>
      <c r="H1316" s="10">
        <f>IF(F1316="","",_xlfn.XLOOKUP(F1316,purchase!F:F,purchase!E:E,""))</f>
        <v/>
      </c>
      <c r="I1316" s="10">
        <f>IF(J1316="ISNR20","Natural Rubber-TSNR (ISNR-20)","")</f>
        <v/>
      </c>
      <c r="J1316" s="10">
        <f>IF(H1316="NRFC","ISNR20","")</f>
        <v/>
      </c>
      <c r="K1316" s="35">
        <f>_xlfn.SINGLE(IF(F1316="","",_xlfn.XLOOKUP(F1316,purchase!F:F,purchase!N:N,"")))</f>
        <v/>
      </c>
      <c r="L1316" s="4" t="n"/>
      <c r="M1316" s="86" t="n"/>
      <c r="N1316" s="35">
        <f>IF(F1316="","",
MAX(0,
_xlfn.XLOOKUP(F1316,purchase!F:F,purchase!N:N,"")
-
SUMIFS(L:L,F:F,F1316)))</f>
        <v/>
      </c>
      <c r="O1316" s="35">
        <f>IF(OR(L1316="",M1316=""),"",L1316-M1316)</f>
        <v/>
      </c>
      <c r="P1316" s="89">
        <f>_xlfn.SINGLE(IF(F1316="","",_xlfn.XLOOKUP(F1316,purchase!F:F,purchase!O:O,"")))</f>
        <v/>
      </c>
      <c r="Q1316" s="83">
        <f>IF(OR(L1316="",M1316=""),"",M1316/L1316)</f>
        <v/>
      </c>
      <c r="R1316" s="91">
        <f>IF(OR(P1316="",Q1316=""),"",Q1316-P1316)</f>
        <v/>
      </c>
    </row>
    <row r="1317">
      <c r="A1317" s="25" t="n">
        <v>1313</v>
      </c>
      <c r="B1317" s="26">
        <f>IF(OR(C1317="",F1317=""),"",
"PRD-" &amp;
TEXT(DAY(C1317),"00") &amp;
CHOOSE(MONTH(C1317),"A","B","C","D","E","F","G","H","I","J","K","L") &amp;
TEXT(YEAR(C1317),"00") &amp;
"-" &amp;
RIGHT(F1317,4))</f>
        <v/>
      </c>
      <c r="C1317" s="27" t="n"/>
      <c r="D1317" s="26">
        <f>IF(F1317="","",_xlfn.XLOOKUP(F1317,purchase!F:F,purchase!B:B,""))</f>
        <v/>
      </c>
      <c r="E1317" s="26">
        <f>IF(F1317="","",_xlfn.XLOOKUP(F1317,purchase!F:F,purchase!C:C,""))</f>
        <v/>
      </c>
      <c r="F1317" s="4" t="n"/>
      <c r="G1317" s="10">
        <f>IF(H1317="NRFC","Natural Rubber Field Coagulam","")</f>
        <v/>
      </c>
      <c r="H1317" s="10">
        <f>IF(F1317="","",_xlfn.XLOOKUP(F1317,purchase!F:F,purchase!E:E,""))</f>
        <v/>
      </c>
      <c r="I1317" s="10">
        <f>IF(J1317="ISNR20","Natural Rubber-TSNR (ISNR-20)","")</f>
        <v/>
      </c>
      <c r="J1317" s="10">
        <f>IF(H1317="NRFC","ISNR20","")</f>
        <v/>
      </c>
      <c r="K1317" s="35">
        <f>_xlfn.SINGLE(IF(F1317="","",_xlfn.XLOOKUP(F1317,purchase!F:F,purchase!N:N,"")))</f>
        <v/>
      </c>
      <c r="L1317" s="4" t="n"/>
      <c r="M1317" s="86" t="n"/>
      <c r="N1317" s="35">
        <f>IF(F1317="","",
MAX(0,
_xlfn.XLOOKUP(F1317,purchase!F:F,purchase!N:N,"")
-
SUMIFS(L:L,F:F,F1317)))</f>
        <v/>
      </c>
      <c r="O1317" s="35">
        <f>IF(OR(L1317="",M1317=""),"",L1317-M1317)</f>
        <v/>
      </c>
      <c r="P1317" s="89">
        <f>_xlfn.SINGLE(IF(F1317="","",_xlfn.XLOOKUP(F1317,purchase!F:F,purchase!O:O,"")))</f>
        <v/>
      </c>
      <c r="Q1317" s="83">
        <f>IF(OR(L1317="",M1317=""),"",M1317/L1317)</f>
        <v/>
      </c>
      <c r="R1317" s="91">
        <f>IF(OR(P1317="",Q1317=""),"",Q1317-P1317)</f>
        <v/>
      </c>
    </row>
    <row r="1318">
      <c r="A1318" s="25" t="n">
        <v>1314</v>
      </c>
      <c r="B1318" s="26">
        <f>IF(OR(C1318="",F1318=""),"",
"PRD-" &amp;
TEXT(DAY(C1318),"00") &amp;
CHOOSE(MONTH(C1318),"A","B","C","D","E","F","G","H","I","J","K","L") &amp;
TEXT(YEAR(C1318),"00") &amp;
"-" &amp;
RIGHT(F1318,4))</f>
        <v/>
      </c>
      <c r="C1318" s="27" t="n"/>
      <c r="D1318" s="26">
        <f>IF(F1318="","",_xlfn.XLOOKUP(F1318,purchase!F:F,purchase!B:B,""))</f>
        <v/>
      </c>
      <c r="E1318" s="26">
        <f>IF(F1318="","",_xlfn.XLOOKUP(F1318,purchase!F:F,purchase!C:C,""))</f>
        <v/>
      </c>
      <c r="F1318" s="4" t="n"/>
      <c r="G1318" s="10">
        <f>IF(H1318="NRFC","Natural Rubber Field Coagulam","")</f>
        <v/>
      </c>
      <c r="H1318" s="10">
        <f>IF(F1318="","",_xlfn.XLOOKUP(F1318,purchase!F:F,purchase!E:E,""))</f>
        <v/>
      </c>
      <c r="I1318" s="10">
        <f>IF(J1318="ISNR20","Natural Rubber-TSNR (ISNR-20)","")</f>
        <v/>
      </c>
      <c r="J1318" s="10">
        <f>IF(H1318="NRFC","ISNR20","")</f>
        <v/>
      </c>
      <c r="K1318" s="35">
        <f>_xlfn.SINGLE(IF(F1318="","",_xlfn.XLOOKUP(F1318,purchase!F:F,purchase!N:N,"")))</f>
        <v/>
      </c>
      <c r="L1318" s="4" t="n"/>
      <c r="M1318" s="86" t="n"/>
      <c r="N1318" s="35">
        <f>IF(F1318="","",
MAX(0,
_xlfn.XLOOKUP(F1318,purchase!F:F,purchase!N:N,"")
-
SUMIFS(L:L,F:F,F1318)))</f>
        <v/>
      </c>
      <c r="O1318" s="35">
        <f>IF(OR(L1318="",M1318=""),"",L1318-M1318)</f>
        <v/>
      </c>
      <c r="P1318" s="89">
        <f>_xlfn.SINGLE(IF(F1318="","",_xlfn.XLOOKUP(F1318,purchase!F:F,purchase!O:O,"")))</f>
        <v/>
      </c>
      <c r="Q1318" s="83">
        <f>IF(OR(L1318="",M1318=""),"",M1318/L1318)</f>
        <v/>
      </c>
      <c r="R1318" s="91">
        <f>IF(OR(P1318="",Q1318=""),"",Q1318-P1318)</f>
        <v/>
      </c>
    </row>
    <row r="1319">
      <c r="A1319" s="25" t="n">
        <v>1315</v>
      </c>
      <c r="B1319" s="26">
        <f>IF(OR(C1319="",F1319=""),"",
"PRD-" &amp;
TEXT(DAY(C1319),"00") &amp;
CHOOSE(MONTH(C1319),"A","B","C","D","E","F","G","H","I","J","K","L") &amp;
TEXT(YEAR(C1319),"00") &amp;
"-" &amp;
RIGHT(F1319,4))</f>
        <v/>
      </c>
      <c r="C1319" s="27" t="n"/>
      <c r="D1319" s="26">
        <f>IF(F1319="","",_xlfn.XLOOKUP(F1319,purchase!F:F,purchase!B:B,""))</f>
        <v/>
      </c>
      <c r="E1319" s="26">
        <f>IF(F1319="","",_xlfn.XLOOKUP(F1319,purchase!F:F,purchase!C:C,""))</f>
        <v/>
      </c>
      <c r="F1319" s="4" t="n"/>
      <c r="G1319" s="10">
        <f>IF(H1319="NRFC","Natural Rubber Field Coagulam","")</f>
        <v/>
      </c>
      <c r="H1319" s="10">
        <f>IF(F1319="","",_xlfn.XLOOKUP(F1319,purchase!F:F,purchase!E:E,""))</f>
        <v/>
      </c>
      <c r="I1319" s="10">
        <f>IF(J1319="ISNR20","Natural Rubber-TSNR (ISNR-20)","")</f>
        <v/>
      </c>
      <c r="J1319" s="10">
        <f>IF(H1319="NRFC","ISNR20","")</f>
        <v/>
      </c>
      <c r="K1319" s="35">
        <f>_xlfn.SINGLE(IF(F1319="","",_xlfn.XLOOKUP(F1319,purchase!F:F,purchase!N:N,"")))</f>
        <v/>
      </c>
      <c r="L1319" s="4" t="n"/>
      <c r="M1319" s="86" t="n"/>
      <c r="N1319" s="35">
        <f>IF(F1319="","",
MAX(0,
_xlfn.XLOOKUP(F1319,purchase!F:F,purchase!N:N,"")
-
SUMIFS(L:L,F:F,F1319)))</f>
        <v/>
      </c>
      <c r="O1319" s="35">
        <f>IF(OR(L1319="",M1319=""),"",L1319-M1319)</f>
        <v/>
      </c>
      <c r="P1319" s="89">
        <f>_xlfn.SINGLE(IF(F1319="","",_xlfn.XLOOKUP(F1319,purchase!F:F,purchase!O:O,"")))</f>
        <v/>
      </c>
      <c r="Q1319" s="83">
        <f>IF(OR(L1319="",M1319=""),"",M1319/L1319)</f>
        <v/>
      </c>
      <c r="R1319" s="91">
        <f>IF(OR(P1319="",Q1319=""),"",Q1319-P1319)</f>
        <v/>
      </c>
    </row>
    <row r="1320">
      <c r="A1320" s="25" t="n">
        <v>1316</v>
      </c>
      <c r="B1320" s="26">
        <f>IF(OR(C1320="",F1320=""),"",
"PRD-" &amp;
TEXT(DAY(C1320),"00") &amp;
CHOOSE(MONTH(C1320),"A","B","C","D","E","F","G","H","I","J","K","L") &amp;
TEXT(YEAR(C1320),"00") &amp;
"-" &amp;
RIGHT(F1320,4))</f>
        <v/>
      </c>
      <c r="C1320" s="27" t="n"/>
      <c r="D1320" s="26">
        <f>IF(F1320="","",_xlfn.XLOOKUP(F1320,purchase!F:F,purchase!B:B,""))</f>
        <v/>
      </c>
      <c r="E1320" s="26">
        <f>IF(F1320="","",_xlfn.XLOOKUP(F1320,purchase!F:F,purchase!C:C,""))</f>
        <v/>
      </c>
      <c r="F1320" s="4" t="n"/>
      <c r="G1320" s="10">
        <f>IF(H1320="NRFC","Natural Rubber Field Coagulam","")</f>
        <v/>
      </c>
      <c r="H1320" s="10">
        <f>IF(F1320="","",_xlfn.XLOOKUP(F1320,purchase!F:F,purchase!E:E,""))</f>
        <v/>
      </c>
      <c r="I1320" s="10">
        <f>IF(J1320="ISNR20","Natural Rubber-TSNR (ISNR-20)","")</f>
        <v/>
      </c>
      <c r="J1320" s="10">
        <f>IF(H1320="NRFC","ISNR20","")</f>
        <v/>
      </c>
      <c r="K1320" s="35">
        <f>_xlfn.SINGLE(IF(F1320="","",_xlfn.XLOOKUP(F1320,purchase!F:F,purchase!N:N,"")))</f>
        <v/>
      </c>
      <c r="L1320" s="4" t="n"/>
      <c r="M1320" s="86" t="n"/>
      <c r="N1320" s="35">
        <f>IF(F1320="","",
MAX(0,
_xlfn.XLOOKUP(F1320,purchase!F:F,purchase!N:N,"")
-
SUMIFS(L:L,F:F,F1320)))</f>
        <v/>
      </c>
      <c r="O1320" s="35">
        <f>IF(OR(L1320="",M1320=""),"",L1320-M1320)</f>
        <v/>
      </c>
      <c r="P1320" s="89">
        <f>_xlfn.SINGLE(IF(F1320="","",_xlfn.XLOOKUP(F1320,purchase!F:F,purchase!O:O,"")))</f>
        <v/>
      </c>
      <c r="Q1320" s="83">
        <f>IF(OR(L1320="",M1320=""),"",M1320/L1320)</f>
        <v/>
      </c>
      <c r="R1320" s="91">
        <f>IF(OR(P1320="",Q1320=""),"",Q1320-P1320)</f>
        <v/>
      </c>
    </row>
    <row r="1321">
      <c r="A1321" s="25" t="n">
        <v>1317</v>
      </c>
      <c r="B1321" s="26">
        <f>IF(OR(C1321="",F1321=""),"",
"PRD-" &amp;
TEXT(DAY(C1321),"00") &amp;
CHOOSE(MONTH(C1321),"A","B","C","D","E","F","G","H","I","J","K","L") &amp;
TEXT(YEAR(C1321),"00") &amp;
"-" &amp;
RIGHT(F1321,4))</f>
        <v/>
      </c>
      <c r="C1321" s="27" t="n"/>
      <c r="D1321" s="26">
        <f>IF(F1321="","",_xlfn.XLOOKUP(F1321,purchase!F:F,purchase!B:B,""))</f>
        <v/>
      </c>
      <c r="E1321" s="26">
        <f>IF(F1321="","",_xlfn.XLOOKUP(F1321,purchase!F:F,purchase!C:C,""))</f>
        <v/>
      </c>
      <c r="F1321" s="4" t="n"/>
      <c r="G1321" s="10">
        <f>IF(H1321="NRFC","Natural Rubber Field Coagulam","")</f>
        <v/>
      </c>
      <c r="H1321" s="10">
        <f>IF(F1321="","",_xlfn.XLOOKUP(F1321,purchase!F:F,purchase!E:E,""))</f>
        <v/>
      </c>
      <c r="I1321" s="10">
        <f>IF(J1321="ISNR20","Natural Rubber-TSNR (ISNR-20)","")</f>
        <v/>
      </c>
      <c r="J1321" s="10">
        <f>IF(H1321="NRFC","ISNR20","")</f>
        <v/>
      </c>
      <c r="K1321" s="35">
        <f>_xlfn.SINGLE(IF(F1321="","",_xlfn.XLOOKUP(F1321,purchase!F:F,purchase!N:N,"")))</f>
        <v/>
      </c>
      <c r="L1321" s="4" t="n"/>
      <c r="M1321" s="86" t="n"/>
      <c r="N1321" s="35">
        <f>IF(F1321="","",
MAX(0,
_xlfn.XLOOKUP(F1321,purchase!F:F,purchase!N:N,"")
-
SUMIFS(L:L,F:F,F1321)))</f>
        <v/>
      </c>
      <c r="O1321" s="35">
        <f>IF(OR(L1321="",M1321=""),"",L1321-M1321)</f>
        <v/>
      </c>
      <c r="P1321" s="89">
        <f>_xlfn.SINGLE(IF(F1321="","",_xlfn.XLOOKUP(F1321,purchase!F:F,purchase!O:O,"")))</f>
        <v/>
      </c>
      <c r="Q1321" s="83">
        <f>IF(OR(L1321="",M1321=""),"",M1321/L1321)</f>
        <v/>
      </c>
      <c r="R1321" s="91">
        <f>IF(OR(P1321="",Q1321=""),"",Q1321-P1321)</f>
        <v/>
      </c>
    </row>
    <row r="1322">
      <c r="A1322" s="25" t="n">
        <v>1318</v>
      </c>
      <c r="B1322" s="26">
        <f>IF(OR(C1322="",F1322=""),"",
"PRD-" &amp;
TEXT(DAY(C1322),"00") &amp;
CHOOSE(MONTH(C1322),"A","B","C","D","E","F","G","H","I","J","K","L") &amp;
TEXT(YEAR(C1322),"00") &amp;
"-" &amp;
RIGHT(F1322,4))</f>
        <v/>
      </c>
      <c r="C1322" s="27" t="n"/>
      <c r="D1322" s="26">
        <f>IF(F1322="","",_xlfn.XLOOKUP(F1322,purchase!F:F,purchase!B:B,""))</f>
        <v/>
      </c>
      <c r="E1322" s="26">
        <f>IF(F1322="","",_xlfn.XLOOKUP(F1322,purchase!F:F,purchase!C:C,""))</f>
        <v/>
      </c>
      <c r="F1322" s="4" t="n"/>
      <c r="G1322" s="10">
        <f>IF(H1322="NRFC","Natural Rubber Field Coagulam","")</f>
        <v/>
      </c>
      <c r="H1322" s="10">
        <f>IF(F1322="","",_xlfn.XLOOKUP(F1322,purchase!F:F,purchase!E:E,""))</f>
        <v/>
      </c>
      <c r="I1322" s="10">
        <f>IF(J1322="ISNR20","Natural Rubber-TSNR (ISNR-20)","")</f>
        <v/>
      </c>
      <c r="J1322" s="10">
        <f>IF(H1322="NRFC","ISNR20","")</f>
        <v/>
      </c>
      <c r="K1322" s="35">
        <f>_xlfn.SINGLE(IF(F1322="","",_xlfn.XLOOKUP(F1322,purchase!F:F,purchase!N:N,"")))</f>
        <v/>
      </c>
      <c r="L1322" s="4" t="n"/>
      <c r="M1322" s="86" t="n"/>
      <c r="N1322" s="35">
        <f>IF(F1322="","",
MAX(0,
_xlfn.XLOOKUP(F1322,purchase!F:F,purchase!N:N,"")
-
SUMIFS(L:L,F:F,F1322)))</f>
        <v/>
      </c>
      <c r="O1322" s="35">
        <f>IF(OR(L1322="",M1322=""),"",L1322-M1322)</f>
        <v/>
      </c>
      <c r="P1322" s="89">
        <f>_xlfn.SINGLE(IF(F1322="","",_xlfn.XLOOKUP(F1322,purchase!F:F,purchase!O:O,"")))</f>
        <v/>
      </c>
      <c r="Q1322" s="83">
        <f>IF(OR(L1322="",M1322=""),"",M1322/L1322)</f>
        <v/>
      </c>
      <c r="R1322" s="91">
        <f>IF(OR(P1322="",Q1322=""),"",Q1322-P1322)</f>
        <v/>
      </c>
    </row>
    <row r="1323">
      <c r="A1323" s="25" t="n">
        <v>1319</v>
      </c>
      <c r="B1323" s="26">
        <f>IF(OR(C1323="",F1323=""),"",
"PRD-" &amp;
TEXT(DAY(C1323),"00") &amp;
CHOOSE(MONTH(C1323),"A","B","C","D","E","F","G","H","I","J","K","L") &amp;
TEXT(YEAR(C1323),"00") &amp;
"-" &amp;
RIGHT(F1323,4))</f>
        <v/>
      </c>
      <c r="C1323" s="27" t="n"/>
      <c r="D1323" s="26">
        <f>IF(F1323="","",_xlfn.XLOOKUP(F1323,purchase!F:F,purchase!B:B,""))</f>
        <v/>
      </c>
      <c r="E1323" s="26">
        <f>IF(F1323="","",_xlfn.XLOOKUP(F1323,purchase!F:F,purchase!C:C,""))</f>
        <v/>
      </c>
      <c r="F1323" s="4" t="n"/>
      <c r="G1323" s="10">
        <f>IF(H1323="NRFC","Natural Rubber Field Coagulam","")</f>
        <v/>
      </c>
      <c r="H1323" s="10">
        <f>IF(F1323="","",_xlfn.XLOOKUP(F1323,purchase!F:F,purchase!E:E,""))</f>
        <v/>
      </c>
      <c r="I1323" s="10">
        <f>IF(J1323="ISNR20","Natural Rubber-TSNR (ISNR-20)","")</f>
        <v/>
      </c>
      <c r="J1323" s="10">
        <f>IF(H1323="NRFC","ISNR20","")</f>
        <v/>
      </c>
      <c r="K1323" s="35">
        <f>_xlfn.SINGLE(IF(F1323="","",_xlfn.XLOOKUP(F1323,purchase!F:F,purchase!N:N,"")))</f>
        <v/>
      </c>
      <c r="L1323" s="4" t="n"/>
      <c r="M1323" s="86" t="n"/>
      <c r="N1323" s="35">
        <f>IF(F1323="","",
MAX(0,
_xlfn.XLOOKUP(F1323,purchase!F:F,purchase!N:N,"")
-
SUMIFS(L:L,F:F,F1323)))</f>
        <v/>
      </c>
      <c r="O1323" s="35">
        <f>IF(OR(L1323="",M1323=""),"",L1323-M1323)</f>
        <v/>
      </c>
      <c r="P1323" s="89">
        <f>_xlfn.SINGLE(IF(F1323="","",_xlfn.XLOOKUP(F1323,purchase!F:F,purchase!O:O,"")))</f>
        <v/>
      </c>
      <c r="Q1323" s="83">
        <f>IF(OR(L1323="",M1323=""),"",M1323/L1323)</f>
        <v/>
      </c>
      <c r="R1323" s="91">
        <f>IF(OR(P1323="",Q1323=""),"",Q1323-P1323)</f>
        <v/>
      </c>
    </row>
    <row r="1324">
      <c r="A1324" s="25" t="n">
        <v>1320</v>
      </c>
      <c r="B1324" s="26">
        <f>IF(OR(C1324="",F1324=""),"",
"PRD-" &amp;
TEXT(DAY(C1324),"00") &amp;
CHOOSE(MONTH(C1324),"A","B","C","D","E","F","G","H","I","J","K","L") &amp;
TEXT(YEAR(C1324),"00") &amp;
"-" &amp;
RIGHT(F1324,4))</f>
        <v/>
      </c>
      <c r="C1324" s="27" t="n"/>
      <c r="D1324" s="26">
        <f>IF(F1324="","",_xlfn.XLOOKUP(F1324,purchase!F:F,purchase!B:B,""))</f>
        <v/>
      </c>
      <c r="E1324" s="26">
        <f>IF(F1324="","",_xlfn.XLOOKUP(F1324,purchase!F:F,purchase!C:C,""))</f>
        <v/>
      </c>
      <c r="F1324" s="4" t="n"/>
      <c r="G1324" s="10">
        <f>IF(H1324="NRFC","Natural Rubber Field Coagulam","")</f>
        <v/>
      </c>
      <c r="H1324" s="10">
        <f>IF(F1324="","",_xlfn.XLOOKUP(F1324,purchase!F:F,purchase!E:E,""))</f>
        <v/>
      </c>
      <c r="I1324" s="10">
        <f>IF(J1324="ISNR20","Natural Rubber-TSNR (ISNR-20)","")</f>
        <v/>
      </c>
      <c r="J1324" s="10">
        <f>IF(H1324="NRFC","ISNR20","")</f>
        <v/>
      </c>
      <c r="K1324" s="35">
        <f>_xlfn.SINGLE(IF(F1324="","",_xlfn.XLOOKUP(F1324,purchase!F:F,purchase!N:N,"")))</f>
        <v/>
      </c>
      <c r="L1324" s="4" t="n"/>
      <c r="M1324" s="86" t="n"/>
      <c r="N1324" s="35">
        <f>IF(F1324="","",
MAX(0,
_xlfn.XLOOKUP(F1324,purchase!F:F,purchase!N:N,"")
-
SUMIFS(L:L,F:F,F1324)))</f>
        <v/>
      </c>
      <c r="O1324" s="35">
        <f>IF(OR(L1324="",M1324=""),"",L1324-M1324)</f>
        <v/>
      </c>
      <c r="P1324" s="89">
        <f>_xlfn.SINGLE(IF(F1324="","",_xlfn.XLOOKUP(F1324,purchase!F:F,purchase!O:O,"")))</f>
        <v/>
      </c>
      <c r="Q1324" s="83">
        <f>IF(OR(L1324="",M1324=""),"",M1324/L1324)</f>
        <v/>
      </c>
      <c r="R1324" s="91">
        <f>IF(OR(P1324="",Q1324=""),"",Q1324-P1324)</f>
        <v/>
      </c>
    </row>
    <row r="1325">
      <c r="A1325" s="25" t="n">
        <v>1321</v>
      </c>
      <c r="B1325" s="26">
        <f>IF(OR(C1325="",F1325=""),"",
"PRD-" &amp;
TEXT(DAY(C1325),"00") &amp;
CHOOSE(MONTH(C1325),"A","B","C","D","E","F","G","H","I","J","K","L") &amp;
TEXT(YEAR(C1325),"00") &amp;
"-" &amp;
RIGHT(F1325,4))</f>
        <v/>
      </c>
      <c r="C1325" s="27" t="n"/>
      <c r="D1325" s="26">
        <f>IF(F1325="","",_xlfn.XLOOKUP(F1325,purchase!F:F,purchase!B:B,""))</f>
        <v/>
      </c>
      <c r="E1325" s="26">
        <f>IF(F1325="","",_xlfn.XLOOKUP(F1325,purchase!F:F,purchase!C:C,""))</f>
        <v/>
      </c>
      <c r="F1325" s="4" t="n"/>
      <c r="G1325" s="10">
        <f>IF(H1325="NRFC","Natural Rubber Field Coagulam","")</f>
        <v/>
      </c>
      <c r="H1325" s="10">
        <f>IF(F1325="","",_xlfn.XLOOKUP(F1325,purchase!F:F,purchase!E:E,""))</f>
        <v/>
      </c>
      <c r="I1325" s="10">
        <f>IF(J1325="ISNR20","Natural Rubber-TSNR (ISNR-20)","")</f>
        <v/>
      </c>
      <c r="J1325" s="10">
        <f>IF(H1325="NRFC","ISNR20","")</f>
        <v/>
      </c>
      <c r="K1325" s="35">
        <f>_xlfn.SINGLE(IF(F1325="","",_xlfn.XLOOKUP(F1325,purchase!F:F,purchase!N:N,"")))</f>
        <v/>
      </c>
      <c r="L1325" s="4" t="n"/>
      <c r="M1325" s="86" t="n"/>
      <c r="N1325" s="35">
        <f>IF(F1325="","",
MAX(0,
_xlfn.XLOOKUP(F1325,purchase!F:F,purchase!N:N,"")
-
SUMIFS(L:L,F:F,F1325)))</f>
        <v/>
      </c>
      <c r="O1325" s="35">
        <f>IF(OR(L1325="",M1325=""),"",L1325-M1325)</f>
        <v/>
      </c>
      <c r="P1325" s="89">
        <f>_xlfn.SINGLE(IF(F1325="","",_xlfn.XLOOKUP(F1325,purchase!F:F,purchase!O:O,"")))</f>
        <v/>
      </c>
      <c r="Q1325" s="83">
        <f>IF(OR(L1325="",M1325=""),"",M1325/L1325)</f>
        <v/>
      </c>
      <c r="R1325" s="91">
        <f>IF(OR(P1325="",Q1325=""),"",Q1325-P1325)</f>
        <v/>
      </c>
    </row>
    <row r="1326">
      <c r="A1326" s="25" t="n">
        <v>1322</v>
      </c>
      <c r="B1326" s="26">
        <f>IF(OR(C1326="",F1326=""),"",
"PRD-" &amp;
TEXT(DAY(C1326),"00") &amp;
CHOOSE(MONTH(C1326),"A","B","C","D","E","F","G","H","I","J","K","L") &amp;
TEXT(YEAR(C1326),"00") &amp;
"-" &amp;
RIGHT(F1326,4))</f>
        <v/>
      </c>
      <c r="C1326" s="27" t="n"/>
      <c r="D1326" s="26">
        <f>IF(F1326="","",_xlfn.XLOOKUP(F1326,purchase!F:F,purchase!B:B,""))</f>
        <v/>
      </c>
      <c r="E1326" s="26">
        <f>IF(F1326="","",_xlfn.XLOOKUP(F1326,purchase!F:F,purchase!C:C,""))</f>
        <v/>
      </c>
      <c r="F1326" s="4" t="n"/>
      <c r="G1326" s="10">
        <f>IF(H1326="NRFC","Natural Rubber Field Coagulam","")</f>
        <v/>
      </c>
      <c r="H1326" s="10">
        <f>IF(F1326="","",_xlfn.XLOOKUP(F1326,purchase!F:F,purchase!E:E,""))</f>
        <v/>
      </c>
      <c r="I1326" s="10">
        <f>IF(J1326="ISNR20","Natural Rubber-TSNR (ISNR-20)","")</f>
        <v/>
      </c>
      <c r="J1326" s="10">
        <f>IF(H1326="NRFC","ISNR20","")</f>
        <v/>
      </c>
      <c r="K1326" s="35">
        <f>_xlfn.SINGLE(IF(F1326="","",_xlfn.XLOOKUP(F1326,purchase!F:F,purchase!N:N,"")))</f>
        <v/>
      </c>
      <c r="L1326" s="4" t="n"/>
      <c r="M1326" s="86" t="n"/>
      <c r="N1326" s="35">
        <f>IF(F1326="","",
MAX(0,
_xlfn.XLOOKUP(F1326,purchase!F:F,purchase!N:N,"")
-
SUMIFS(L:L,F:F,F1326)))</f>
        <v/>
      </c>
      <c r="O1326" s="35">
        <f>IF(OR(L1326="",M1326=""),"",L1326-M1326)</f>
        <v/>
      </c>
      <c r="P1326" s="89">
        <f>_xlfn.SINGLE(IF(F1326="","",_xlfn.XLOOKUP(F1326,purchase!F:F,purchase!O:O,"")))</f>
        <v/>
      </c>
      <c r="Q1326" s="83">
        <f>IF(OR(L1326="",M1326=""),"",M1326/L1326)</f>
        <v/>
      </c>
      <c r="R1326" s="91">
        <f>IF(OR(P1326="",Q1326=""),"",Q1326-P1326)</f>
        <v/>
      </c>
    </row>
    <row r="1327">
      <c r="A1327" s="25" t="n">
        <v>1323</v>
      </c>
      <c r="B1327" s="26">
        <f>IF(OR(C1327="",F1327=""),"",
"PRD-" &amp;
TEXT(DAY(C1327),"00") &amp;
CHOOSE(MONTH(C1327),"A","B","C","D","E","F","G","H","I","J","K","L") &amp;
TEXT(YEAR(C1327),"00") &amp;
"-" &amp;
RIGHT(F1327,4))</f>
        <v/>
      </c>
      <c r="C1327" s="27" t="n"/>
      <c r="D1327" s="26">
        <f>IF(F1327="","",_xlfn.XLOOKUP(F1327,purchase!F:F,purchase!B:B,""))</f>
        <v/>
      </c>
      <c r="E1327" s="26">
        <f>IF(F1327="","",_xlfn.XLOOKUP(F1327,purchase!F:F,purchase!C:C,""))</f>
        <v/>
      </c>
      <c r="F1327" s="4" t="n"/>
      <c r="G1327" s="10">
        <f>IF(H1327="NRFC","Natural Rubber Field Coagulam","")</f>
        <v/>
      </c>
      <c r="H1327" s="10">
        <f>IF(F1327="","",_xlfn.XLOOKUP(F1327,purchase!F:F,purchase!E:E,""))</f>
        <v/>
      </c>
      <c r="I1327" s="10">
        <f>IF(J1327="ISNR20","Natural Rubber-TSNR (ISNR-20)","")</f>
        <v/>
      </c>
      <c r="J1327" s="10">
        <f>IF(H1327="NRFC","ISNR20","")</f>
        <v/>
      </c>
      <c r="K1327" s="35">
        <f>_xlfn.SINGLE(IF(F1327="","",_xlfn.XLOOKUP(F1327,purchase!F:F,purchase!N:N,"")))</f>
        <v/>
      </c>
      <c r="L1327" s="4" t="n"/>
      <c r="M1327" s="86" t="n"/>
      <c r="N1327" s="35">
        <f>IF(F1327="","",
MAX(0,
_xlfn.XLOOKUP(F1327,purchase!F:F,purchase!N:N,"")
-
SUMIFS(L:L,F:F,F1327)))</f>
        <v/>
      </c>
      <c r="O1327" s="35">
        <f>IF(OR(L1327="",M1327=""),"",L1327-M1327)</f>
        <v/>
      </c>
      <c r="P1327" s="89">
        <f>_xlfn.SINGLE(IF(F1327="","",_xlfn.XLOOKUP(F1327,purchase!F:F,purchase!O:O,"")))</f>
        <v/>
      </c>
      <c r="Q1327" s="83">
        <f>IF(OR(L1327="",M1327=""),"",M1327/L1327)</f>
        <v/>
      </c>
      <c r="R1327" s="91">
        <f>IF(OR(P1327="",Q1327=""),"",Q1327-P1327)</f>
        <v/>
      </c>
    </row>
    <row r="1328">
      <c r="A1328" s="25" t="n">
        <v>1324</v>
      </c>
      <c r="B1328" s="26">
        <f>IF(OR(C1328="",F1328=""),"",
"PRD-" &amp;
TEXT(DAY(C1328),"00") &amp;
CHOOSE(MONTH(C1328),"A","B","C","D","E","F","G","H","I","J","K","L") &amp;
TEXT(YEAR(C1328),"00") &amp;
"-" &amp;
RIGHT(F1328,4))</f>
        <v/>
      </c>
      <c r="C1328" s="27" t="n"/>
      <c r="D1328" s="26">
        <f>IF(F1328="","",_xlfn.XLOOKUP(F1328,purchase!F:F,purchase!B:B,""))</f>
        <v/>
      </c>
      <c r="E1328" s="26">
        <f>IF(F1328="","",_xlfn.XLOOKUP(F1328,purchase!F:F,purchase!C:C,""))</f>
        <v/>
      </c>
      <c r="F1328" s="4" t="n"/>
      <c r="G1328" s="10">
        <f>IF(H1328="NRFC","Natural Rubber Field Coagulam","")</f>
        <v/>
      </c>
      <c r="H1328" s="10">
        <f>IF(F1328="","",_xlfn.XLOOKUP(F1328,purchase!F:F,purchase!E:E,""))</f>
        <v/>
      </c>
      <c r="I1328" s="10">
        <f>IF(J1328="ISNR20","Natural Rubber-TSNR (ISNR-20)","")</f>
        <v/>
      </c>
      <c r="J1328" s="10">
        <f>IF(H1328="NRFC","ISNR20","")</f>
        <v/>
      </c>
      <c r="K1328" s="35">
        <f>_xlfn.SINGLE(IF(F1328="","",_xlfn.XLOOKUP(F1328,purchase!F:F,purchase!N:N,"")))</f>
        <v/>
      </c>
      <c r="L1328" s="4" t="n"/>
      <c r="M1328" s="86" t="n"/>
      <c r="N1328" s="35">
        <f>IF(F1328="","",
MAX(0,
_xlfn.XLOOKUP(F1328,purchase!F:F,purchase!N:N,"")
-
SUMIFS(L:L,F:F,F1328)))</f>
        <v/>
      </c>
      <c r="O1328" s="35">
        <f>IF(OR(L1328="",M1328=""),"",L1328-M1328)</f>
        <v/>
      </c>
      <c r="P1328" s="89">
        <f>_xlfn.SINGLE(IF(F1328="","",_xlfn.XLOOKUP(F1328,purchase!F:F,purchase!O:O,"")))</f>
        <v/>
      </c>
      <c r="Q1328" s="83">
        <f>IF(OR(L1328="",M1328=""),"",M1328/L1328)</f>
        <v/>
      </c>
      <c r="R1328" s="91">
        <f>IF(OR(P1328="",Q1328=""),"",Q1328-P1328)</f>
        <v/>
      </c>
    </row>
    <row r="1329">
      <c r="A1329" s="25" t="n">
        <v>1325</v>
      </c>
      <c r="B1329" s="26">
        <f>IF(OR(C1329="",F1329=""),"",
"PRD-" &amp;
TEXT(DAY(C1329),"00") &amp;
CHOOSE(MONTH(C1329),"A","B","C","D","E","F","G","H","I","J","K","L") &amp;
TEXT(YEAR(C1329),"00") &amp;
"-" &amp;
RIGHT(F1329,4))</f>
        <v/>
      </c>
      <c r="C1329" s="27" t="n"/>
      <c r="D1329" s="26">
        <f>IF(F1329="","",_xlfn.XLOOKUP(F1329,purchase!F:F,purchase!B:B,""))</f>
        <v/>
      </c>
      <c r="E1329" s="26">
        <f>IF(F1329="","",_xlfn.XLOOKUP(F1329,purchase!F:F,purchase!C:C,""))</f>
        <v/>
      </c>
      <c r="F1329" s="4" t="n"/>
      <c r="G1329" s="10">
        <f>IF(H1329="NRFC","Natural Rubber Field Coagulam","")</f>
        <v/>
      </c>
      <c r="H1329" s="10">
        <f>IF(F1329="","",_xlfn.XLOOKUP(F1329,purchase!F:F,purchase!E:E,""))</f>
        <v/>
      </c>
      <c r="I1329" s="10">
        <f>IF(J1329="ISNR20","Natural Rubber-TSNR (ISNR-20)","")</f>
        <v/>
      </c>
      <c r="J1329" s="10">
        <f>IF(H1329="NRFC","ISNR20","")</f>
        <v/>
      </c>
      <c r="K1329" s="35">
        <f>_xlfn.SINGLE(IF(F1329="","",_xlfn.XLOOKUP(F1329,purchase!F:F,purchase!N:N,"")))</f>
        <v/>
      </c>
      <c r="L1329" s="4" t="n"/>
      <c r="M1329" s="86" t="n"/>
      <c r="N1329" s="35">
        <f>IF(F1329="","",
MAX(0,
_xlfn.XLOOKUP(F1329,purchase!F:F,purchase!N:N,"")
-
SUMIFS(L:L,F:F,F1329)))</f>
        <v/>
      </c>
      <c r="O1329" s="35">
        <f>IF(OR(L1329="",M1329=""),"",L1329-M1329)</f>
        <v/>
      </c>
      <c r="P1329" s="89">
        <f>_xlfn.SINGLE(IF(F1329="","",_xlfn.XLOOKUP(F1329,purchase!F:F,purchase!O:O,"")))</f>
        <v/>
      </c>
      <c r="Q1329" s="83">
        <f>IF(OR(L1329="",M1329=""),"",M1329/L1329)</f>
        <v/>
      </c>
      <c r="R1329" s="91">
        <f>IF(OR(P1329="",Q1329=""),"",Q1329-P1329)</f>
        <v/>
      </c>
    </row>
    <row r="1330">
      <c r="A1330" s="25" t="n">
        <v>1326</v>
      </c>
      <c r="B1330" s="26">
        <f>IF(OR(C1330="",F1330=""),"",
"PRD-" &amp;
TEXT(DAY(C1330),"00") &amp;
CHOOSE(MONTH(C1330),"A","B","C","D","E","F","G","H","I","J","K","L") &amp;
TEXT(YEAR(C1330),"00") &amp;
"-" &amp;
RIGHT(F1330,4))</f>
        <v/>
      </c>
      <c r="C1330" s="27" t="n"/>
      <c r="D1330" s="26">
        <f>IF(F1330="","",_xlfn.XLOOKUP(F1330,purchase!F:F,purchase!B:B,""))</f>
        <v/>
      </c>
      <c r="E1330" s="26">
        <f>IF(F1330="","",_xlfn.XLOOKUP(F1330,purchase!F:F,purchase!C:C,""))</f>
        <v/>
      </c>
      <c r="F1330" s="4" t="n"/>
      <c r="G1330" s="10">
        <f>IF(H1330="NRFC","Natural Rubber Field Coagulam","")</f>
        <v/>
      </c>
      <c r="H1330" s="10">
        <f>IF(F1330="","",_xlfn.XLOOKUP(F1330,purchase!F:F,purchase!E:E,""))</f>
        <v/>
      </c>
      <c r="I1330" s="10">
        <f>IF(J1330="ISNR20","Natural Rubber-TSNR (ISNR-20)","")</f>
        <v/>
      </c>
      <c r="J1330" s="10">
        <f>IF(H1330="NRFC","ISNR20","")</f>
        <v/>
      </c>
      <c r="K1330" s="35">
        <f>_xlfn.SINGLE(IF(F1330="","",_xlfn.XLOOKUP(F1330,purchase!F:F,purchase!N:N,"")))</f>
        <v/>
      </c>
      <c r="L1330" s="4" t="n"/>
      <c r="M1330" s="86" t="n"/>
      <c r="N1330" s="35">
        <f>IF(F1330="","",
MAX(0,
_xlfn.XLOOKUP(F1330,purchase!F:F,purchase!N:N,"")
-
SUMIFS(L:L,F:F,F1330)))</f>
        <v/>
      </c>
      <c r="O1330" s="35">
        <f>IF(OR(L1330="",M1330=""),"",L1330-M1330)</f>
        <v/>
      </c>
      <c r="P1330" s="89">
        <f>_xlfn.SINGLE(IF(F1330="","",_xlfn.XLOOKUP(F1330,purchase!F:F,purchase!O:O,"")))</f>
        <v/>
      </c>
      <c r="Q1330" s="83">
        <f>IF(OR(L1330="",M1330=""),"",M1330/L1330)</f>
        <v/>
      </c>
      <c r="R1330" s="91">
        <f>IF(OR(P1330="",Q1330=""),"",Q1330-P1330)</f>
        <v/>
      </c>
    </row>
    <row r="1331">
      <c r="A1331" s="25" t="n">
        <v>1327</v>
      </c>
      <c r="B1331" s="26">
        <f>IF(OR(C1331="",F1331=""),"",
"PRD-" &amp;
TEXT(DAY(C1331),"00") &amp;
CHOOSE(MONTH(C1331),"A","B","C","D","E","F","G","H","I","J","K","L") &amp;
TEXT(YEAR(C1331),"00") &amp;
"-" &amp;
RIGHT(F1331,4))</f>
        <v/>
      </c>
      <c r="C1331" s="27" t="n"/>
      <c r="D1331" s="26">
        <f>IF(F1331="","",_xlfn.XLOOKUP(F1331,purchase!F:F,purchase!B:B,""))</f>
        <v/>
      </c>
      <c r="E1331" s="26">
        <f>IF(F1331="","",_xlfn.XLOOKUP(F1331,purchase!F:F,purchase!C:C,""))</f>
        <v/>
      </c>
      <c r="F1331" s="4" t="n"/>
      <c r="G1331" s="10">
        <f>IF(H1331="NRFC","Natural Rubber Field Coagulam","")</f>
        <v/>
      </c>
      <c r="H1331" s="10">
        <f>IF(F1331="","",_xlfn.XLOOKUP(F1331,purchase!F:F,purchase!E:E,""))</f>
        <v/>
      </c>
      <c r="I1331" s="10">
        <f>IF(J1331="ISNR20","Natural Rubber-TSNR (ISNR-20)","")</f>
        <v/>
      </c>
      <c r="J1331" s="10">
        <f>IF(H1331="NRFC","ISNR20","")</f>
        <v/>
      </c>
      <c r="K1331" s="35">
        <f>_xlfn.SINGLE(IF(F1331="","",_xlfn.XLOOKUP(F1331,purchase!F:F,purchase!N:N,"")))</f>
        <v/>
      </c>
      <c r="L1331" s="4" t="n"/>
      <c r="M1331" s="86" t="n"/>
      <c r="N1331" s="35">
        <f>IF(F1331="","",
MAX(0,
_xlfn.XLOOKUP(F1331,purchase!F:F,purchase!N:N,"")
-
SUMIFS(L:L,F:F,F1331)))</f>
        <v/>
      </c>
      <c r="O1331" s="35">
        <f>IF(OR(L1331="",M1331=""),"",L1331-M1331)</f>
        <v/>
      </c>
      <c r="P1331" s="89">
        <f>_xlfn.SINGLE(IF(F1331="","",_xlfn.XLOOKUP(F1331,purchase!F:F,purchase!O:O,"")))</f>
        <v/>
      </c>
      <c r="Q1331" s="83">
        <f>IF(OR(L1331="",M1331=""),"",M1331/L1331)</f>
        <v/>
      </c>
      <c r="R1331" s="91">
        <f>IF(OR(P1331="",Q1331=""),"",Q1331-P1331)</f>
        <v/>
      </c>
    </row>
    <row r="1332">
      <c r="A1332" s="25" t="n">
        <v>1328</v>
      </c>
      <c r="B1332" s="26">
        <f>IF(OR(C1332="",F1332=""),"",
"PRD-" &amp;
TEXT(DAY(C1332),"00") &amp;
CHOOSE(MONTH(C1332),"A","B","C","D","E","F","G","H","I","J","K","L") &amp;
TEXT(YEAR(C1332),"00") &amp;
"-" &amp;
RIGHT(F1332,4))</f>
        <v/>
      </c>
      <c r="C1332" s="27" t="n"/>
      <c r="D1332" s="26">
        <f>IF(F1332="","",_xlfn.XLOOKUP(F1332,purchase!F:F,purchase!B:B,""))</f>
        <v/>
      </c>
      <c r="E1332" s="26">
        <f>IF(F1332="","",_xlfn.XLOOKUP(F1332,purchase!F:F,purchase!C:C,""))</f>
        <v/>
      </c>
      <c r="F1332" s="4" t="n"/>
      <c r="G1332" s="10">
        <f>IF(H1332="NRFC","Natural Rubber Field Coagulam","")</f>
        <v/>
      </c>
      <c r="H1332" s="10">
        <f>IF(F1332="","",_xlfn.XLOOKUP(F1332,purchase!F:F,purchase!E:E,""))</f>
        <v/>
      </c>
      <c r="I1332" s="10">
        <f>IF(J1332="ISNR20","Natural Rubber-TSNR (ISNR-20)","")</f>
        <v/>
      </c>
      <c r="J1332" s="10">
        <f>IF(H1332="NRFC","ISNR20","")</f>
        <v/>
      </c>
      <c r="K1332" s="35">
        <f>_xlfn.SINGLE(IF(F1332="","",_xlfn.XLOOKUP(F1332,purchase!F:F,purchase!N:N,"")))</f>
        <v/>
      </c>
      <c r="L1332" s="4" t="n"/>
      <c r="M1332" s="86" t="n"/>
      <c r="N1332" s="35">
        <f>IF(F1332="","",
MAX(0,
_xlfn.XLOOKUP(F1332,purchase!F:F,purchase!N:N,"")
-
SUMIFS(L:L,F:F,F1332)))</f>
        <v/>
      </c>
      <c r="O1332" s="35">
        <f>IF(OR(L1332="",M1332=""),"",L1332-M1332)</f>
        <v/>
      </c>
      <c r="P1332" s="89">
        <f>_xlfn.SINGLE(IF(F1332="","",_xlfn.XLOOKUP(F1332,purchase!F:F,purchase!O:O,"")))</f>
        <v/>
      </c>
      <c r="Q1332" s="83">
        <f>IF(OR(L1332="",M1332=""),"",M1332/L1332)</f>
        <v/>
      </c>
      <c r="R1332" s="91">
        <f>IF(OR(P1332="",Q1332=""),"",Q1332-P1332)</f>
        <v/>
      </c>
    </row>
    <row r="1333">
      <c r="A1333" s="25" t="n">
        <v>1329</v>
      </c>
      <c r="B1333" s="26">
        <f>IF(OR(C1333="",F1333=""),"",
"PRD-" &amp;
TEXT(DAY(C1333),"00") &amp;
CHOOSE(MONTH(C1333),"A","B","C","D","E","F","G","H","I","J","K","L") &amp;
TEXT(YEAR(C1333),"00") &amp;
"-" &amp;
RIGHT(F1333,4))</f>
        <v/>
      </c>
      <c r="C1333" s="27" t="n"/>
      <c r="D1333" s="26">
        <f>IF(F1333="","",_xlfn.XLOOKUP(F1333,purchase!F:F,purchase!B:B,""))</f>
        <v/>
      </c>
      <c r="E1333" s="26">
        <f>IF(F1333="","",_xlfn.XLOOKUP(F1333,purchase!F:F,purchase!C:C,""))</f>
        <v/>
      </c>
      <c r="F1333" s="4" t="n"/>
      <c r="G1333" s="10">
        <f>IF(H1333="NRFC","Natural Rubber Field Coagulam","")</f>
        <v/>
      </c>
      <c r="H1333" s="10">
        <f>IF(F1333="","",_xlfn.XLOOKUP(F1333,purchase!F:F,purchase!E:E,""))</f>
        <v/>
      </c>
      <c r="I1333" s="10">
        <f>IF(J1333="ISNR20","Natural Rubber-TSNR (ISNR-20)","")</f>
        <v/>
      </c>
      <c r="J1333" s="10">
        <f>IF(H1333="NRFC","ISNR20","")</f>
        <v/>
      </c>
      <c r="K1333" s="35">
        <f>_xlfn.SINGLE(IF(F1333="","",_xlfn.XLOOKUP(F1333,purchase!F:F,purchase!N:N,"")))</f>
        <v/>
      </c>
      <c r="L1333" s="4" t="n"/>
      <c r="M1333" s="86" t="n"/>
      <c r="N1333" s="35">
        <f>IF(F1333="","",
MAX(0,
_xlfn.XLOOKUP(F1333,purchase!F:F,purchase!N:N,"")
-
SUMIFS(L:L,F:F,F1333)))</f>
        <v/>
      </c>
      <c r="O1333" s="35">
        <f>IF(OR(L1333="",M1333=""),"",L1333-M1333)</f>
        <v/>
      </c>
      <c r="P1333" s="89">
        <f>_xlfn.SINGLE(IF(F1333="","",_xlfn.XLOOKUP(F1333,purchase!F:F,purchase!O:O,"")))</f>
        <v/>
      </c>
      <c r="Q1333" s="83">
        <f>IF(OR(L1333="",M1333=""),"",M1333/L1333)</f>
        <v/>
      </c>
      <c r="R1333" s="91">
        <f>IF(OR(P1333="",Q1333=""),"",Q1333-P1333)</f>
        <v/>
      </c>
    </row>
    <row r="1334">
      <c r="A1334" s="25" t="n">
        <v>1330</v>
      </c>
      <c r="B1334" s="26">
        <f>IF(OR(C1334="",F1334=""),"",
"PRD-" &amp;
TEXT(DAY(C1334),"00") &amp;
CHOOSE(MONTH(C1334),"A","B","C","D","E","F","G","H","I","J","K","L") &amp;
TEXT(YEAR(C1334),"00") &amp;
"-" &amp;
RIGHT(F1334,4))</f>
        <v/>
      </c>
      <c r="C1334" s="27" t="n"/>
      <c r="D1334" s="26">
        <f>IF(F1334="","",_xlfn.XLOOKUP(F1334,purchase!F:F,purchase!B:B,""))</f>
        <v/>
      </c>
      <c r="E1334" s="26">
        <f>IF(F1334="","",_xlfn.XLOOKUP(F1334,purchase!F:F,purchase!C:C,""))</f>
        <v/>
      </c>
      <c r="F1334" s="4" t="n"/>
      <c r="G1334" s="10">
        <f>IF(H1334="NRFC","Natural Rubber Field Coagulam","")</f>
        <v/>
      </c>
      <c r="H1334" s="10">
        <f>IF(F1334="","",_xlfn.XLOOKUP(F1334,purchase!F:F,purchase!E:E,""))</f>
        <v/>
      </c>
      <c r="I1334" s="10">
        <f>IF(J1334="ISNR20","Natural Rubber-TSNR (ISNR-20)","")</f>
        <v/>
      </c>
      <c r="J1334" s="10">
        <f>IF(H1334="NRFC","ISNR20","")</f>
        <v/>
      </c>
      <c r="K1334" s="35">
        <f>_xlfn.SINGLE(IF(F1334="","",_xlfn.XLOOKUP(F1334,purchase!F:F,purchase!N:N,"")))</f>
        <v/>
      </c>
      <c r="L1334" s="4" t="n"/>
      <c r="M1334" s="86" t="n"/>
      <c r="N1334" s="35">
        <f>IF(F1334="","",
MAX(0,
_xlfn.XLOOKUP(F1334,purchase!F:F,purchase!N:N,"")
-
SUMIFS(L:L,F:F,F1334)))</f>
        <v/>
      </c>
      <c r="O1334" s="35">
        <f>IF(OR(L1334="",M1334=""),"",L1334-M1334)</f>
        <v/>
      </c>
      <c r="P1334" s="89">
        <f>_xlfn.SINGLE(IF(F1334="","",_xlfn.XLOOKUP(F1334,purchase!F:F,purchase!O:O,"")))</f>
        <v/>
      </c>
      <c r="Q1334" s="83">
        <f>IF(OR(L1334="",M1334=""),"",M1334/L1334)</f>
        <v/>
      </c>
      <c r="R1334" s="91">
        <f>IF(OR(P1334="",Q1334=""),"",Q1334-P1334)</f>
        <v/>
      </c>
    </row>
    <row r="1335">
      <c r="A1335" s="25" t="n">
        <v>1331</v>
      </c>
      <c r="B1335" s="26">
        <f>IF(OR(C1335="",F1335=""),"",
"PRD-" &amp;
TEXT(DAY(C1335),"00") &amp;
CHOOSE(MONTH(C1335),"A","B","C","D","E","F","G","H","I","J","K","L") &amp;
TEXT(YEAR(C1335),"00") &amp;
"-" &amp;
RIGHT(F1335,4))</f>
        <v/>
      </c>
      <c r="C1335" s="27" t="n"/>
      <c r="D1335" s="26">
        <f>IF(F1335="","",_xlfn.XLOOKUP(F1335,purchase!F:F,purchase!B:B,""))</f>
        <v/>
      </c>
      <c r="E1335" s="26">
        <f>IF(F1335="","",_xlfn.XLOOKUP(F1335,purchase!F:F,purchase!C:C,""))</f>
        <v/>
      </c>
      <c r="F1335" s="4" t="n"/>
      <c r="G1335" s="10">
        <f>IF(H1335="NRFC","Natural Rubber Field Coagulam","")</f>
        <v/>
      </c>
      <c r="H1335" s="10">
        <f>IF(F1335="","",_xlfn.XLOOKUP(F1335,purchase!F:F,purchase!E:E,""))</f>
        <v/>
      </c>
      <c r="I1335" s="10">
        <f>IF(J1335="ISNR20","Natural Rubber-TSNR (ISNR-20)","")</f>
        <v/>
      </c>
      <c r="J1335" s="10">
        <f>IF(H1335="NRFC","ISNR20","")</f>
        <v/>
      </c>
      <c r="K1335" s="35">
        <f>_xlfn.SINGLE(IF(F1335="","",_xlfn.XLOOKUP(F1335,purchase!F:F,purchase!N:N,"")))</f>
        <v/>
      </c>
      <c r="L1335" s="4" t="n"/>
      <c r="M1335" s="86" t="n"/>
      <c r="N1335" s="35">
        <f>IF(F1335="","",
MAX(0,
_xlfn.XLOOKUP(F1335,purchase!F:F,purchase!N:N,"")
-
SUMIFS(L:L,F:F,F1335)))</f>
        <v/>
      </c>
      <c r="O1335" s="35">
        <f>IF(OR(L1335="",M1335=""),"",L1335-M1335)</f>
        <v/>
      </c>
      <c r="P1335" s="89">
        <f>_xlfn.SINGLE(IF(F1335="","",_xlfn.XLOOKUP(F1335,purchase!F:F,purchase!O:O,"")))</f>
        <v/>
      </c>
      <c r="Q1335" s="83">
        <f>IF(OR(L1335="",M1335=""),"",M1335/L1335)</f>
        <v/>
      </c>
      <c r="R1335" s="91">
        <f>IF(OR(P1335="",Q1335=""),"",Q1335-P1335)</f>
        <v/>
      </c>
    </row>
    <row r="1336">
      <c r="A1336" s="25" t="n">
        <v>1332</v>
      </c>
      <c r="B1336" s="26">
        <f>IF(OR(C1336="",F1336=""),"",
"PRD-" &amp;
TEXT(DAY(C1336),"00") &amp;
CHOOSE(MONTH(C1336),"A","B","C","D","E","F","G","H","I","J","K","L") &amp;
TEXT(YEAR(C1336),"00") &amp;
"-" &amp;
RIGHT(F1336,4))</f>
        <v/>
      </c>
      <c r="C1336" s="27" t="n"/>
      <c r="D1336" s="26">
        <f>IF(F1336="","",_xlfn.XLOOKUP(F1336,purchase!F:F,purchase!B:B,""))</f>
        <v/>
      </c>
      <c r="E1336" s="26">
        <f>IF(F1336="","",_xlfn.XLOOKUP(F1336,purchase!F:F,purchase!C:C,""))</f>
        <v/>
      </c>
      <c r="F1336" s="4" t="n"/>
      <c r="G1336" s="10">
        <f>IF(H1336="NRFC","Natural Rubber Field Coagulam","")</f>
        <v/>
      </c>
      <c r="H1336" s="10">
        <f>IF(F1336="","",_xlfn.XLOOKUP(F1336,purchase!F:F,purchase!E:E,""))</f>
        <v/>
      </c>
      <c r="I1336" s="10">
        <f>IF(J1336="ISNR20","Natural Rubber-TSNR (ISNR-20)","")</f>
        <v/>
      </c>
      <c r="J1336" s="10">
        <f>IF(H1336="NRFC","ISNR20","")</f>
        <v/>
      </c>
      <c r="K1336" s="35">
        <f>_xlfn.SINGLE(IF(F1336="","",_xlfn.XLOOKUP(F1336,purchase!F:F,purchase!N:N,"")))</f>
        <v/>
      </c>
      <c r="L1336" s="4" t="n"/>
      <c r="M1336" s="86" t="n"/>
      <c r="N1336" s="35">
        <f>IF(F1336="","",
MAX(0,
_xlfn.XLOOKUP(F1336,purchase!F:F,purchase!N:N,"")
-
SUMIFS(L:L,F:F,F1336)))</f>
        <v/>
      </c>
      <c r="O1336" s="35">
        <f>IF(OR(L1336="",M1336=""),"",L1336-M1336)</f>
        <v/>
      </c>
      <c r="P1336" s="89">
        <f>_xlfn.SINGLE(IF(F1336="","",_xlfn.XLOOKUP(F1336,purchase!F:F,purchase!O:O,"")))</f>
        <v/>
      </c>
      <c r="Q1336" s="83">
        <f>IF(OR(L1336="",M1336=""),"",M1336/L1336)</f>
        <v/>
      </c>
      <c r="R1336" s="91">
        <f>IF(OR(P1336="",Q1336=""),"",Q1336-P1336)</f>
        <v/>
      </c>
    </row>
    <row r="1337">
      <c r="A1337" s="25" t="n">
        <v>1333</v>
      </c>
      <c r="B1337" s="26">
        <f>IF(OR(C1337="",F1337=""),"",
"PRD-" &amp;
TEXT(DAY(C1337),"00") &amp;
CHOOSE(MONTH(C1337),"A","B","C","D","E","F","G","H","I","J","K","L") &amp;
TEXT(YEAR(C1337),"00") &amp;
"-" &amp;
RIGHT(F1337,4))</f>
        <v/>
      </c>
      <c r="C1337" s="27" t="n"/>
      <c r="D1337" s="26">
        <f>IF(F1337="","",_xlfn.XLOOKUP(F1337,purchase!F:F,purchase!B:B,""))</f>
        <v/>
      </c>
      <c r="E1337" s="26">
        <f>IF(F1337="","",_xlfn.XLOOKUP(F1337,purchase!F:F,purchase!C:C,""))</f>
        <v/>
      </c>
      <c r="F1337" s="4" t="n"/>
      <c r="G1337" s="10">
        <f>IF(H1337="NRFC","Natural Rubber Field Coagulam","")</f>
        <v/>
      </c>
      <c r="H1337" s="10">
        <f>IF(F1337="","",_xlfn.XLOOKUP(F1337,purchase!F:F,purchase!E:E,""))</f>
        <v/>
      </c>
      <c r="I1337" s="10">
        <f>IF(J1337="ISNR20","Natural Rubber-TSNR (ISNR-20)","")</f>
        <v/>
      </c>
      <c r="J1337" s="10">
        <f>IF(H1337="NRFC","ISNR20","")</f>
        <v/>
      </c>
      <c r="K1337" s="35">
        <f>_xlfn.SINGLE(IF(F1337="","",_xlfn.XLOOKUP(F1337,purchase!F:F,purchase!N:N,"")))</f>
        <v/>
      </c>
      <c r="L1337" s="4" t="n"/>
      <c r="M1337" s="86" t="n"/>
      <c r="N1337" s="35">
        <f>IF(F1337="","",
MAX(0,
_xlfn.XLOOKUP(F1337,purchase!F:F,purchase!N:N,"")
-
SUMIFS(L:L,F:F,F1337)))</f>
        <v/>
      </c>
      <c r="O1337" s="35">
        <f>IF(OR(L1337="",M1337=""),"",L1337-M1337)</f>
        <v/>
      </c>
      <c r="P1337" s="89">
        <f>_xlfn.SINGLE(IF(F1337="","",_xlfn.XLOOKUP(F1337,purchase!F:F,purchase!O:O,"")))</f>
        <v/>
      </c>
      <c r="Q1337" s="83">
        <f>IF(OR(L1337="",M1337=""),"",M1337/L1337)</f>
        <v/>
      </c>
      <c r="R1337" s="91">
        <f>IF(OR(P1337="",Q1337=""),"",Q1337-P1337)</f>
        <v/>
      </c>
    </row>
    <row r="1338">
      <c r="A1338" s="25" t="n">
        <v>1334</v>
      </c>
      <c r="B1338" s="26">
        <f>IF(OR(C1338="",F1338=""),"",
"PRD-" &amp;
TEXT(DAY(C1338),"00") &amp;
CHOOSE(MONTH(C1338),"A","B","C","D","E","F","G","H","I","J","K","L") &amp;
TEXT(YEAR(C1338),"00") &amp;
"-" &amp;
RIGHT(F1338,4))</f>
        <v/>
      </c>
      <c r="C1338" s="27" t="n"/>
      <c r="D1338" s="26">
        <f>IF(F1338="","",_xlfn.XLOOKUP(F1338,purchase!F:F,purchase!B:B,""))</f>
        <v/>
      </c>
      <c r="E1338" s="26">
        <f>IF(F1338="","",_xlfn.XLOOKUP(F1338,purchase!F:F,purchase!C:C,""))</f>
        <v/>
      </c>
      <c r="F1338" s="4" t="n"/>
      <c r="G1338" s="10">
        <f>IF(H1338="NRFC","Natural Rubber Field Coagulam","")</f>
        <v/>
      </c>
      <c r="H1338" s="10">
        <f>IF(F1338="","",_xlfn.XLOOKUP(F1338,purchase!F:F,purchase!E:E,""))</f>
        <v/>
      </c>
      <c r="I1338" s="10">
        <f>IF(J1338="ISNR20","Natural Rubber-TSNR (ISNR-20)","")</f>
        <v/>
      </c>
      <c r="J1338" s="10">
        <f>IF(H1338="NRFC","ISNR20","")</f>
        <v/>
      </c>
      <c r="K1338" s="35">
        <f>_xlfn.SINGLE(IF(F1338="","",_xlfn.XLOOKUP(F1338,purchase!F:F,purchase!N:N,"")))</f>
        <v/>
      </c>
      <c r="L1338" s="4" t="n"/>
      <c r="M1338" s="86" t="n"/>
      <c r="N1338" s="35">
        <f>IF(F1338="","",
MAX(0,
_xlfn.XLOOKUP(F1338,purchase!F:F,purchase!N:N,"")
-
SUMIFS(L:L,F:F,F1338)))</f>
        <v/>
      </c>
      <c r="O1338" s="35">
        <f>IF(OR(L1338="",M1338=""),"",L1338-M1338)</f>
        <v/>
      </c>
      <c r="P1338" s="89">
        <f>_xlfn.SINGLE(IF(F1338="","",_xlfn.XLOOKUP(F1338,purchase!F:F,purchase!O:O,"")))</f>
        <v/>
      </c>
      <c r="Q1338" s="83">
        <f>IF(OR(L1338="",M1338=""),"",M1338/L1338)</f>
        <v/>
      </c>
      <c r="R1338" s="91">
        <f>IF(OR(P1338="",Q1338=""),"",Q1338-P1338)</f>
        <v/>
      </c>
    </row>
    <row r="1339">
      <c r="A1339" s="25" t="n">
        <v>1335</v>
      </c>
      <c r="B1339" s="26">
        <f>IF(OR(C1339="",F1339=""),"",
"PRD-" &amp;
TEXT(DAY(C1339),"00") &amp;
CHOOSE(MONTH(C1339),"A","B","C","D","E","F","G","H","I","J","K","L") &amp;
TEXT(YEAR(C1339),"00") &amp;
"-" &amp;
RIGHT(F1339,4))</f>
        <v/>
      </c>
      <c r="C1339" s="27" t="n"/>
      <c r="D1339" s="26">
        <f>IF(F1339="","",_xlfn.XLOOKUP(F1339,purchase!F:F,purchase!B:B,""))</f>
        <v/>
      </c>
      <c r="E1339" s="26">
        <f>IF(F1339="","",_xlfn.XLOOKUP(F1339,purchase!F:F,purchase!C:C,""))</f>
        <v/>
      </c>
      <c r="F1339" s="4" t="n"/>
      <c r="G1339" s="10">
        <f>IF(H1339="NRFC","Natural Rubber Field Coagulam","")</f>
        <v/>
      </c>
      <c r="H1339" s="10">
        <f>IF(F1339="","",_xlfn.XLOOKUP(F1339,purchase!F:F,purchase!E:E,""))</f>
        <v/>
      </c>
      <c r="I1339" s="10">
        <f>IF(J1339="ISNR20","Natural Rubber-TSNR (ISNR-20)","")</f>
        <v/>
      </c>
      <c r="J1339" s="10">
        <f>IF(H1339="NRFC","ISNR20","")</f>
        <v/>
      </c>
      <c r="K1339" s="35">
        <f>_xlfn.SINGLE(IF(F1339="","",_xlfn.XLOOKUP(F1339,purchase!F:F,purchase!N:N,"")))</f>
        <v/>
      </c>
      <c r="L1339" s="4" t="n"/>
      <c r="M1339" s="86" t="n"/>
      <c r="N1339" s="35">
        <f>IF(F1339="","",
MAX(0,
_xlfn.XLOOKUP(F1339,purchase!F:F,purchase!N:N,"")
-
SUMIFS(L:L,F:F,F1339)))</f>
        <v/>
      </c>
      <c r="O1339" s="35">
        <f>IF(OR(L1339="",M1339=""),"",L1339-M1339)</f>
        <v/>
      </c>
      <c r="P1339" s="89">
        <f>_xlfn.SINGLE(IF(F1339="","",_xlfn.XLOOKUP(F1339,purchase!F:F,purchase!O:O,"")))</f>
        <v/>
      </c>
      <c r="Q1339" s="83">
        <f>IF(OR(L1339="",M1339=""),"",M1339/L1339)</f>
        <v/>
      </c>
      <c r="R1339" s="91">
        <f>IF(OR(P1339="",Q1339=""),"",Q1339-P1339)</f>
        <v/>
      </c>
    </row>
    <row r="1340">
      <c r="A1340" s="25" t="n">
        <v>1336</v>
      </c>
      <c r="B1340" s="26">
        <f>IF(OR(C1340="",F1340=""),"",
"PRD-" &amp;
TEXT(DAY(C1340),"00") &amp;
CHOOSE(MONTH(C1340),"A","B","C","D","E","F","G","H","I","J","K","L") &amp;
TEXT(YEAR(C1340),"00") &amp;
"-" &amp;
RIGHT(F1340,4))</f>
        <v/>
      </c>
      <c r="C1340" s="27" t="n"/>
      <c r="D1340" s="26">
        <f>IF(F1340="","",_xlfn.XLOOKUP(F1340,purchase!F:F,purchase!B:B,""))</f>
        <v/>
      </c>
      <c r="E1340" s="26">
        <f>IF(F1340="","",_xlfn.XLOOKUP(F1340,purchase!F:F,purchase!C:C,""))</f>
        <v/>
      </c>
      <c r="F1340" s="4" t="n"/>
      <c r="G1340" s="10">
        <f>IF(H1340="NRFC","Natural Rubber Field Coagulam","")</f>
        <v/>
      </c>
      <c r="H1340" s="10">
        <f>IF(F1340="","",_xlfn.XLOOKUP(F1340,purchase!F:F,purchase!E:E,""))</f>
        <v/>
      </c>
      <c r="I1340" s="10">
        <f>IF(J1340="ISNR20","Natural Rubber-TSNR (ISNR-20)","")</f>
        <v/>
      </c>
      <c r="J1340" s="10">
        <f>IF(H1340="NRFC","ISNR20","")</f>
        <v/>
      </c>
      <c r="K1340" s="35">
        <f>_xlfn.SINGLE(IF(F1340="","",_xlfn.XLOOKUP(F1340,purchase!F:F,purchase!N:N,"")))</f>
        <v/>
      </c>
      <c r="L1340" s="4" t="n"/>
      <c r="M1340" s="86" t="n"/>
      <c r="N1340" s="35">
        <f>IF(F1340="","",
MAX(0,
_xlfn.XLOOKUP(F1340,purchase!F:F,purchase!N:N,"")
-
SUMIFS(L:L,F:F,F1340)))</f>
        <v/>
      </c>
      <c r="O1340" s="35">
        <f>IF(OR(L1340="",M1340=""),"",L1340-M1340)</f>
        <v/>
      </c>
      <c r="P1340" s="89">
        <f>_xlfn.SINGLE(IF(F1340="","",_xlfn.XLOOKUP(F1340,purchase!F:F,purchase!O:O,"")))</f>
        <v/>
      </c>
      <c r="Q1340" s="83">
        <f>IF(OR(L1340="",M1340=""),"",M1340/L1340)</f>
        <v/>
      </c>
      <c r="R1340" s="91">
        <f>IF(OR(P1340="",Q1340=""),"",Q1340-P1340)</f>
        <v/>
      </c>
    </row>
    <row r="1341">
      <c r="A1341" s="25" t="n">
        <v>1337</v>
      </c>
      <c r="B1341" s="26">
        <f>IF(OR(C1341="",F1341=""),"",
"PRD-" &amp;
TEXT(DAY(C1341),"00") &amp;
CHOOSE(MONTH(C1341),"A","B","C","D","E","F","G","H","I","J","K","L") &amp;
TEXT(YEAR(C1341),"00") &amp;
"-" &amp;
RIGHT(F1341,4))</f>
        <v/>
      </c>
      <c r="C1341" s="27" t="n"/>
      <c r="D1341" s="26">
        <f>IF(F1341="","",_xlfn.XLOOKUP(F1341,purchase!F:F,purchase!B:B,""))</f>
        <v/>
      </c>
      <c r="E1341" s="26">
        <f>IF(F1341="","",_xlfn.XLOOKUP(F1341,purchase!F:F,purchase!C:C,""))</f>
        <v/>
      </c>
      <c r="F1341" s="4" t="n"/>
      <c r="G1341" s="10">
        <f>IF(H1341="NRFC","Natural Rubber Field Coagulam","")</f>
        <v/>
      </c>
      <c r="H1341" s="10">
        <f>IF(F1341="","",_xlfn.XLOOKUP(F1341,purchase!F:F,purchase!E:E,""))</f>
        <v/>
      </c>
      <c r="I1341" s="10">
        <f>IF(J1341="ISNR20","Natural Rubber-TSNR (ISNR-20)","")</f>
        <v/>
      </c>
      <c r="J1341" s="10">
        <f>IF(H1341="NRFC","ISNR20","")</f>
        <v/>
      </c>
      <c r="K1341" s="35">
        <f>_xlfn.SINGLE(IF(F1341="","",_xlfn.XLOOKUP(F1341,purchase!F:F,purchase!N:N,"")))</f>
        <v/>
      </c>
      <c r="L1341" s="4" t="n"/>
      <c r="M1341" s="86" t="n"/>
      <c r="N1341" s="35">
        <f>IF(F1341="","",
MAX(0,
_xlfn.XLOOKUP(F1341,purchase!F:F,purchase!N:N,"")
-
SUMIFS(L:L,F:F,F1341)))</f>
        <v/>
      </c>
      <c r="O1341" s="35">
        <f>IF(OR(L1341="",M1341=""),"",L1341-M1341)</f>
        <v/>
      </c>
      <c r="P1341" s="89">
        <f>_xlfn.SINGLE(IF(F1341="","",_xlfn.XLOOKUP(F1341,purchase!F:F,purchase!O:O,"")))</f>
        <v/>
      </c>
      <c r="Q1341" s="83">
        <f>IF(OR(L1341="",M1341=""),"",M1341/L1341)</f>
        <v/>
      </c>
      <c r="R1341" s="91">
        <f>IF(OR(P1341="",Q1341=""),"",Q1341-P1341)</f>
        <v/>
      </c>
    </row>
    <row r="1342">
      <c r="A1342" s="25" t="n">
        <v>1338</v>
      </c>
      <c r="B1342" s="26">
        <f>IF(OR(C1342="",F1342=""),"",
"PRD-" &amp;
TEXT(DAY(C1342),"00") &amp;
CHOOSE(MONTH(C1342),"A","B","C","D","E","F","G","H","I","J","K","L") &amp;
TEXT(YEAR(C1342),"00") &amp;
"-" &amp;
RIGHT(F1342,4))</f>
        <v/>
      </c>
      <c r="C1342" s="27" t="n"/>
      <c r="D1342" s="26">
        <f>IF(F1342="","",_xlfn.XLOOKUP(F1342,purchase!F:F,purchase!B:B,""))</f>
        <v/>
      </c>
      <c r="E1342" s="26">
        <f>IF(F1342="","",_xlfn.XLOOKUP(F1342,purchase!F:F,purchase!C:C,""))</f>
        <v/>
      </c>
      <c r="F1342" s="4" t="n"/>
      <c r="G1342" s="10">
        <f>IF(H1342="NRFC","Natural Rubber Field Coagulam","")</f>
        <v/>
      </c>
      <c r="H1342" s="10">
        <f>IF(F1342="","",_xlfn.XLOOKUP(F1342,purchase!F:F,purchase!E:E,""))</f>
        <v/>
      </c>
      <c r="I1342" s="10">
        <f>IF(J1342="ISNR20","Natural Rubber-TSNR (ISNR-20)","")</f>
        <v/>
      </c>
      <c r="J1342" s="10">
        <f>IF(H1342="NRFC","ISNR20","")</f>
        <v/>
      </c>
      <c r="K1342" s="35">
        <f>_xlfn.SINGLE(IF(F1342="","",_xlfn.XLOOKUP(F1342,purchase!F:F,purchase!N:N,"")))</f>
        <v/>
      </c>
      <c r="L1342" s="4" t="n"/>
      <c r="M1342" s="86" t="n"/>
      <c r="N1342" s="35">
        <f>IF(F1342="","",
MAX(0,
_xlfn.XLOOKUP(F1342,purchase!F:F,purchase!N:N,"")
-
SUMIFS(L:L,F:F,F1342)))</f>
        <v/>
      </c>
      <c r="O1342" s="35">
        <f>IF(OR(L1342="",M1342=""),"",L1342-M1342)</f>
        <v/>
      </c>
      <c r="P1342" s="89">
        <f>_xlfn.SINGLE(IF(F1342="","",_xlfn.XLOOKUP(F1342,purchase!F:F,purchase!O:O,"")))</f>
        <v/>
      </c>
      <c r="Q1342" s="83">
        <f>IF(OR(L1342="",M1342=""),"",M1342/L1342)</f>
        <v/>
      </c>
      <c r="R1342" s="91">
        <f>IF(OR(P1342="",Q1342=""),"",Q1342-P1342)</f>
        <v/>
      </c>
    </row>
    <row r="1343">
      <c r="A1343" s="25" t="n">
        <v>1339</v>
      </c>
      <c r="B1343" s="26">
        <f>IF(OR(C1343="",F1343=""),"",
"PRD-" &amp;
TEXT(DAY(C1343),"00") &amp;
CHOOSE(MONTH(C1343),"A","B","C","D","E","F","G","H","I","J","K","L") &amp;
TEXT(YEAR(C1343),"00") &amp;
"-" &amp;
RIGHT(F1343,4))</f>
        <v/>
      </c>
      <c r="C1343" s="27" t="n"/>
      <c r="D1343" s="26">
        <f>IF(F1343="","",_xlfn.XLOOKUP(F1343,purchase!F:F,purchase!B:B,""))</f>
        <v/>
      </c>
      <c r="E1343" s="26">
        <f>IF(F1343="","",_xlfn.XLOOKUP(F1343,purchase!F:F,purchase!C:C,""))</f>
        <v/>
      </c>
      <c r="F1343" s="4" t="n"/>
      <c r="G1343" s="10">
        <f>IF(H1343="NRFC","Natural Rubber Field Coagulam","")</f>
        <v/>
      </c>
      <c r="H1343" s="10">
        <f>IF(F1343="","",_xlfn.XLOOKUP(F1343,purchase!F:F,purchase!E:E,""))</f>
        <v/>
      </c>
      <c r="I1343" s="10">
        <f>IF(J1343="ISNR20","Natural Rubber-TSNR (ISNR-20)","")</f>
        <v/>
      </c>
      <c r="J1343" s="10">
        <f>IF(H1343="NRFC","ISNR20","")</f>
        <v/>
      </c>
      <c r="K1343" s="35">
        <f>_xlfn.SINGLE(IF(F1343="","",_xlfn.XLOOKUP(F1343,purchase!F:F,purchase!N:N,"")))</f>
        <v/>
      </c>
      <c r="L1343" s="4" t="n"/>
      <c r="M1343" s="86" t="n"/>
      <c r="N1343" s="35">
        <f>IF(F1343="","",
MAX(0,
_xlfn.XLOOKUP(F1343,purchase!F:F,purchase!N:N,"")
-
SUMIFS(L:L,F:F,F1343)))</f>
        <v/>
      </c>
      <c r="O1343" s="35">
        <f>IF(OR(L1343="",M1343=""),"",L1343-M1343)</f>
        <v/>
      </c>
      <c r="P1343" s="89">
        <f>_xlfn.SINGLE(IF(F1343="","",_xlfn.XLOOKUP(F1343,purchase!F:F,purchase!O:O,"")))</f>
        <v/>
      </c>
      <c r="Q1343" s="83">
        <f>IF(OR(L1343="",M1343=""),"",M1343/L1343)</f>
        <v/>
      </c>
      <c r="R1343" s="91">
        <f>IF(OR(P1343="",Q1343=""),"",Q1343-P1343)</f>
        <v/>
      </c>
    </row>
    <row r="1344">
      <c r="A1344" s="25" t="n">
        <v>1340</v>
      </c>
      <c r="B1344" s="26">
        <f>IF(OR(C1344="",F1344=""),"",
"PRD-" &amp;
TEXT(DAY(C1344),"00") &amp;
CHOOSE(MONTH(C1344),"A","B","C","D","E","F","G","H","I","J","K","L") &amp;
TEXT(YEAR(C1344),"00") &amp;
"-" &amp;
RIGHT(F1344,4))</f>
        <v/>
      </c>
      <c r="C1344" s="27" t="n"/>
      <c r="D1344" s="26">
        <f>IF(F1344="","",_xlfn.XLOOKUP(F1344,purchase!F:F,purchase!B:B,""))</f>
        <v/>
      </c>
      <c r="E1344" s="26">
        <f>IF(F1344="","",_xlfn.XLOOKUP(F1344,purchase!F:F,purchase!C:C,""))</f>
        <v/>
      </c>
      <c r="F1344" s="4" t="n"/>
      <c r="G1344" s="10">
        <f>IF(H1344="NRFC","Natural Rubber Field Coagulam","")</f>
        <v/>
      </c>
      <c r="H1344" s="10">
        <f>IF(F1344="","",_xlfn.XLOOKUP(F1344,purchase!F:F,purchase!E:E,""))</f>
        <v/>
      </c>
      <c r="I1344" s="10">
        <f>IF(J1344="ISNR20","Natural Rubber-TSNR (ISNR-20)","")</f>
        <v/>
      </c>
      <c r="J1344" s="10">
        <f>IF(H1344="NRFC","ISNR20","")</f>
        <v/>
      </c>
      <c r="K1344" s="35">
        <f>_xlfn.SINGLE(IF(F1344="","",_xlfn.XLOOKUP(F1344,purchase!F:F,purchase!N:N,"")))</f>
        <v/>
      </c>
      <c r="L1344" s="4" t="n"/>
      <c r="M1344" s="86" t="n"/>
      <c r="N1344" s="35">
        <f>IF(F1344="","",
MAX(0,
_xlfn.XLOOKUP(F1344,purchase!F:F,purchase!N:N,"")
-
SUMIFS(L:L,F:F,F1344)))</f>
        <v/>
      </c>
      <c r="O1344" s="35">
        <f>IF(OR(L1344="",M1344=""),"",L1344-M1344)</f>
        <v/>
      </c>
      <c r="P1344" s="89">
        <f>_xlfn.SINGLE(IF(F1344="","",_xlfn.XLOOKUP(F1344,purchase!F:F,purchase!O:O,"")))</f>
        <v/>
      </c>
      <c r="Q1344" s="83">
        <f>IF(OR(L1344="",M1344=""),"",M1344/L1344)</f>
        <v/>
      </c>
      <c r="R1344" s="91">
        <f>IF(OR(P1344="",Q1344=""),"",Q1344-P1344)</f>
        <v/>
      </c>
    </row>
    <row r="1345">
      <c r="A1345" s="25" t="n">
        <v>1341</v>
      </c>
      <c r="B1345" s="26">
        <f>IF(OR(C1345="",F1345=""),"",
"PRD-" &amp;
TEXT(DAY(C1345),"00") &amp;
CHOOSE(MONTH(C1345),"A","B","C","D","E","F","G","H","I","J","K","L") &amp;
TEXT(YEAR(C1345),"00") &amp;
"-" &amp;
RIGHT(F1345,4))</f>
        <v/>
      </c>
      <c r="C1345" s="27" t="n"/>
      <c r="D1345" s="26">
        <f>IF(F1345="","",_xlfn.XLOOKUP(F1345,purchase!F:F,purchase!B:B,""))</f>
        <v/>
      </c>
      <c r="E1345" s="26">
        <f>IF(F1345="","",_xlfn.XLOOKUP(F1345,purchase!F:F,purchase!C:C,""))</f>
        <v/>
      </c>
      <c r="F1345" s="4" t="n"/>
      <c r="G1345" s="10">
        <f>IF(H1345="NRFC","Natural Rubber Field Coagulam","")</f>
        <v/>
      </c>
      <c r="H1345" s="10">
        <f>IF(F1345="","",_xlfn.XLOOKUP(F1345,purchase!F:F,purchase!E:E,""))</f>
        <v/>
      </c>
      <c r="I1345" s="10">
        <f>IF(J1345="ISNR20","Natural Rubber-TSNR (ISNR-20)","")</f>
        <v/>
      </c>
      <c r="J1345" s="10">
        <f>IF(H1345="NRFC","ISNR20","")</f>
        <v/>
      </c>
      <c r="K1345" s="35">
        <f>_xlfn.SINGLE(IF(F1345="","",_xlfn.XLOOKUP(F1345,purchase!F:F,purchase!N:N,"")))</f>
        <v/>
      </c>
      <c r="L1345" s="4" t="n"/>
      <c r="M1345" s="86" t="n"/>
      <c r="N1345" s="35">
        <f>IF(F1345="","",
MAX(0,
_xlfn.XLOOKUP(F1345,purchase!F:F,purchase!N:N,"")
-
SUMIFS(L:L,F:F,F1345)))</f>
        <v/>
      </c>
      <c r="O1345" s="35">
        <f>IF(OR(L1345="",M1345=""),"",L1345-M1345)</f>
        <v/>
      </c>
      <c r="P1345" s="89">
        <f>_xlfn.SINGLE(IF(F1345="","",_xlfn.XLOOKUP(F1345,purchase!F:F,purchase!O:O,"")))</f>
        <v/>
      </c>
      <c r="Q1345" s="83">
        <f>IF(OR(L1345="",M1345=""),"",M1345/L1345)</f>
        <v/>
      </c>
      <c r="R1345" s="91">
        <f>IF(OR(P1345="",Q1345=""),"",Q1345-P1345)</f>
        <v/>
      </c>
    </row>
    <row r="1346">
      <c r="A1346" s="25" t="n">
        <v>1342</v>
      </c>
      <c r="B1346" s="26">
        <f>IF(OR(C1346="",F1346=""),"",
"PRD-" &amp;
TEXT(DAY(C1346),"00") &amp;
CHOOSE(MONTH(C1346),"A","B","C","D","E","F","G","H","I","J","K","L") &amp;
TEXT(YEAR(C1346),"00") &amp;
"-" &amp;
RIGHT(F1346,4))</f>
        <v/>
      </c>
      <c r="C1346" s="27" t="n"/>
      <c r="D1346" s="26">
        <f>IF(F1346="","",_xlfn.XLOOKUP(F1346,purchase!F:F,purchase!B:B,""))</f>
        <v/>
      </c>
      <c r="E1346" s="26">
        <f>IF(F1346="","",_xlfn.XLOOKUP(F1346,purchase!F:F,purchase!C:C,""))</f>
        <v/>
      </c>
      <c r="F1346" s="4" t="n"/>
      <c r="G1346" s="10">
        <f>IF(H1346="NRFC","Natural Rubber Field Coagulam","")</f>
        <v/>
      </c>
      <c r="H1346" s="10">
        <f>IF(F1346="","",_xlfn.XLOOKUP(F1346,purchase!F:F,purchase!E:E,""))</f>
        <v/>
      </c>
      <c r="I1346" s="10">
        <f>IF(J1346="ISNR20","Natural Rubber-TSNR (ISNR-20)","")</f>
        <v/>
      </c>
      <c r="J1346" s="10">
        <f>IF(H1346="NRFC","ISNR20","")</f>
        <v/>
      </c>
      <c r="K1346" s="35">
        <f>_xlfn.SINGLE(IF(F1346="","",_xlfn.XLOOKUP(F1346,purchase!F:F,purchase!N:N,"")))</f>
        <v/>
      </c>
      <c r="L1346" s="4" t="n"/>
      <c r="M1346" s="86" t="n"/>
      <c r="N1346" s="35">
        <f>IF(F1346="","",
MAX(0,
_xlfn.XLOOKUP(F1346,purchase!F:F,purchase!N:N,"")
-
SUMIFS(L:L,F:F,F1346)))</f>
        <v/>
      </c>
      <c r="O1346" s="35">
        <f>IF(OR(L1346="",M1346=""),"",L1346-M1346)</f>
        <v/>
      </c>
      <c r="P1346" s="89">
        <f>_xlfn.SINGLE(IF(F1346="","",_xlfn.XLOOKUP(F1346,purchase!F:F,purchase!O:O,"")))</f>
        <v/>
      </c>
      <c r="Q1346" s="83">
        <f>IF(OR(L1346="",M1346=""),"",M1346/L1346)</f>
        <v/>
      </c>
      <c r="R1346" s="91">
        <f>IF(OR(P1346="",Q1346=""),"",Q1346-P1346)</f>
        <v/>
      </c>
    </row>
    <row r="1347">
      <c r="A1347" s="25" t="n">
        <v>1343</v>
      </c>
      <c r="B1347" s="26">
        <f>IF(OR(C1347="",F1347=""),"",
"PRD-" &amp;
TEXT(DAY(C1347),"00") &amp;
CHOOSE(MONTH(C1347),"A","B","C","D","E","F","G","H","I","J","K","L") &amp;
TEXT(YEAR(C1347),"00") &amp;
"-" &amp;
RIGHT(F1347,4))</f>
        <v/>
      </c>
      <c r="C1347" s="27" t="n"/>
      <c r="D1347" s="26">
        <f>IF(F1347="","",_xlfn.XLOOKUP(F1347,purchase!F:F,purchase!B:B,""))</f>
        <v/>
      </c>
      <c r="E1347" s="26">
        <f>IF(F1347="","",_xlfn.XLOOKUP(F1347,purchase!F:F,purchase!C:C,""))</f>
        <v/>
      </c>
      <c r="F1347" s="4" t="n"/>
      <c r="G1347" s="10">
        <f>IF(H1347="NRFC","Natural Rubber Field Coagulam","")</f>
        <v/>
      </c>
      <c r="H1347" s="10">
        <f>IF(F1347="","",_xlfn.XLOOKUP(F1347,purchase!F:F,purchase!E:E,""))</f>
        <v/>
      </c>
      <c r="I1347" s="10">
        <f>IF(J1347="ISNR20","Natural Rubber-TSNR (ISNR-20)","")</f>
        <v/>
      </c>
      <c r="J1347" s="10">
        <f>IF(H1347="NRFC","ISNR20","")</f>
        <v/>
      </c>
      <c r="K1347" s="35">
        <f>_xlfn.SINGLE(IF(F1347="","",_xlfn.XLOOKUP(F1347,purchase!F:F,purchase!N:N,"")))</f>
        <v/>
      </c>
      <c r="L1347" s="4" t="n"/>
      <c r="M1347" s="86" t="n"/>
      <c r="N1347" s="35">
        <f>IF(F1347="","",
MAX(0,
_xlfn.XLOOKUP(F1347,purchase!F:F,purchase!N:N,"")
-
SUMIFS(L:L,F:F,F1347)))</f>
        <v/>
      </c>
      <c r="O1347" s="35">
        <f>IF(OR(L1347="",M1347=""),"",L1347-M1347)</f>
        <v/>
      </c>
      <c r="P1347" s="89">
        <f>_xlfn.SINGLE(IF(F1347="","",_xlfn.XLOOKUP(F1347,purchase!F:F,purchase!O:O,"")))</f>
        <v/>
      </c>
      <c r="Q1347" s="83">
        <f>IF(OR(L1347="",M1347=""),"",M1347/L1347)</f>
        <v/>
      </c>
      <c r="R1347" s="91">
        <f>IF(OR(P1347="",Q1347=""),"",Q1347-P1347)</f>
        <v/>
      </c>
    </row>
    <row r="1348">
      <c r="A1348" s="25" t="n">
        <v>1344</v>
      </c>
      <c r="B1348" s="26">
        <f>IF(OR(C1348="",F1348=""),"",
"PRD-" &amp;
TEXT(DAY(C1348),"00") &amp;
CHOOSE(MONTH(C1348),"A","B","C","D","E","F","G","H","I","J","K","L") &amp;
TEXT(YEAR(C1348),"00") &amp;
"-" &amp;
RIGHT(F1348,4))</f>
        <v/>
      </c>
      <c r="C1348" s="27" t="n"/>
      <c r="D1348" s="26">
        <f>IF(F1348="","",_xlfn.XLOOKUP(F1348,purchase!F:F,purchase!B:B,""))</f>
        <v/>
      </c>
      <c r="E1348" s="26">
        <f>IF(F1348="","",_xlfn.XLOOKUP(F1348,purchase!F:F,purchase!C:C,""))</f>
        <v/>
      </c>
      <c r="F1348" s="4" t="n"/>
      <c r="G1348" s="10">
        <f>IF(H1348="NRFC","Natural Rubber Field Coagulam","")</f>
        <v/>
      </c>
      <c r="H1348" s="10">
        <f>IF(F1348="","",_xlfn.XLOOKUP(F1348,purchase!F:F,purchase!E:E,""))</f>
        <v/>
      </c>
      <c r="I1348" s="10">
        <f>IF(J1348="ISNR20","Natural Rubber-TSNR (ISNR-20)","")</f>
        <v/>
      </c>
      <c r="J1348" s="10">
        <f>IF(H1348="NRFC","ISNR20","")</f>
        <v/>
      </c>
      <c r="K1348" s="35">
        <f>_xlfn.SINGLE(IF(F1348="","",_xlfn.XLOOKUP(F1348,purchase!F:F,purchase!N:N,"")))</f>
        <v/>
      </c>
      <c r="L1348" s="4" t="n"/>
      <c r="M1348" s="86" t="n"/>
      <c r="N1348" s="35">
        <f>IF(F1348="","",
MAX(0,
_xlfn.XLOOKUP(F1348,purchase!F:F,purchase!N:N,"")
-
SUMIFS(L:L,F:F,F1348)))</f>
        <v/>
      </c>
      <c r="O1348" s="35">
        <f>IF(OR(L1348="",M1348=""),"",L1348-M1348)</f>
        <v/>
      </c>
      <c r="P1348" s="89">
        <f>_xlfn.SINGLE(IF(F1348="","",_xlfn.XLOOKUP(F1348,purchase!F:F,purchase!O:O,"")))</f>
        <v/>
      </c>
      <c r="Q1348" s="83">
        <f>IF(OR(L1348="",M1348=""),"",M1348/L1348)</f>
        <v/>
      </c>
      <c r="R1348" s="91">
        <f>IF(OR(P1348="",Q1348=""),"",Q1348-P1348)</f>
        <v/>
      </c>
    </row>
    <row r="1349">
      <c r="A1349" s="25" t="n">
        <v>1345</v>
      </c>
      <c r="B1349" s="26">
        <f>IF(OR(C1349="",F1349=""),"",
"PRD-" &amp;
TEXT(DAY(C1349),"00") &amp;
CHOOSE(MONTH(C1349),"A","B","C","D","E","F","G","H","I","J","K","L") &amp;
TEXT(YEAR(C1349),"00") &amp;
"-" &amp;
RIGHT(F1349,4))</f>
        <v/>
      </c>
      <c r="C1349" s="27" t="n"/>
      <c r="D1349" s="26">
        <f>IF(F1349="","",_xlfn.XLOOKUP(F1349,purchase!F:F,purchase!B:B,""))</f>
        <v/>
      </c>
      <c r="E1349" s="26">
        <f>IF(F1349="","",_xlfn.XLOOKUP(F1349,purchase!F:F,purchase!C:C,""))</f>
        <v/>
      </c>
      <c r="F1349" s="4" t="n"/>
      <c r="G1349" s="10">
        <f>IF(H1349="NRFC","Natural Rubber Field Coagulam","")</f>
        <v/>
      </c>
      <c r="H1349" s="10">
        <f>IF(F1349="","",_xlfn.XLOOKUP(F1349,purchase!F:F,purchase!E:E,""))</f>
        <v/>
      </c>
      <c r="I1349" s="10">
        <f>IF(J1349="ISNR20","Natural Rubber-TSNR (ISNR-20)","")</f>
        <v/>
      </c>
      <c r="J1349" s="10">
        <f>IF(H1349="NRFC","ISNR20","")</f>
        <v/>
      </c>
      <c r="K1349" s="35">
        <f>_xlfn.SINGLE(IF(F1349="","",_xlfn.XLOOKUP(F1349,purchase!F:F,purchase!N:N,"")))</f>
        <v/>
      </c>
      <c r="L1349" s="4" t="n"/>
      <c r="M1349" s="86" t="n"/>
      <c r="N1349" s="35">
        <f>IF(F1349="","",
MAX(0,
_xlfn.XLOOKUP(F1349,purchase!F:F,purchase!N:N,"")
-
SUMIFS(L:L,F:F,F1349)))</f>
        <v/>
      </c>
      <c r="O1349" s="35">
        <f>IF(OR(L1349="",M1349=""),"",L1349-M1349)</f>
        <v/>
      </c>
      <c r="P1349" s="89">
        <f>_xlfn.SINGLE(IF(F1349="","",_xlfn.XLOOKUP(F1349,purchase!F:F,purchase!O:O,"")))</f>
        <v/>
      </c>
      <c r="Q1349" s="83">
        <f>IF(OR(L1349="",M1349=""),"",M1349/L1349)</f>
        <v/>
      </c>
      <c r="R1349" s="91">
        <f>IF(OR(P1349="",Q1349=""),"",Q1349-P1349)</f>
        <v/>
      </c>
    </row>
    <row r="1350">
      <c r="A1350" s="25" t="n">
        <v>1346</v>
      </c>
      <c r="B1350" s="26">
        <f>IF(OR(C1350="",F1350=""),"",
"PRD-" &amp;
TEXT(DAY(C1350),"00") &amp;
CHOOSE(MONTH(C1350),"A","B","C","D","E","F","G","H","I","J","K","L") &amp;
TEXT(YEAR(C1350),"00") &amp;
"-" &amp;
RIGHT(F1350,4))</f>
        <v/>
      </c>
      <c r="C1350" s="27" t="n"/>
      <c r="D1350" s="26">
        <f>IF(F1350="","",_xlfn.XLOOKUP(F1350,purchase!F:F,purchase!B:B,""))</f>
        <v/>
      </c>
      <c r="E1350" s="26">
        <f>IF(F1350="","",_xlfn.XLOOKUP(F1350,purchase!F:F,purchase!C:C,""))</f>
        <v/>
      </c>
      <c r="F1350" s="4" t="n"/>
      <c r="G1350" s="10">
        <f>IF(H1350="NRFC","Natural Rubber Field Coagulam","")</f>
        <v/>
      </c>
      <c r="H1350" s="10">
        <f>IF(F1350="","",_xlfn.XLOOKUP(F1350,purchase!F:F,purchase!E:E,""))</f>
        <v/>
      </c>
      <c r="I1350" s="10">
        <f>IF(J1350="ISNR20","Natural Rubber-TSNR (ISNR-20)","")</f>
        <v/>
      </c>
      <c r="J1350" s="10">
        <f>IF(H1350="NRFC","ISNR20","")</f>
        <v/>
      </c>
      <c r="K1350" s="35">
        <f>_xlfn.SINGLE(IF(F1350="","",_xlfn.XLOOKUP(F1350,purchase!F:F,purchase!N:N,"")))</f>
        <v/>
      </c>
      <c r="L1350" s="4" t="n"/>
      <c r="M1350" s="86" t="n"/>
      <c r="N1350" s="35">
        <f>IF(F1350="","",
MAX(0,
_xlfn.XLOOKUP(F1350,purchase!F:F,purchase!N:N,"")
-
SUMIFS(L:L,F:F,F1350)))</f>
        <v/>
      </c>
      <c r="O1350" s="35">
        <f>IF(OR(L1350="",M1350=""),"",L1350-M1350)</f>
        <v/>
      </c>
      <c r="P1350" s="89">
        <f>_xlfn.SINGLE(IF(F1350="","",_xlfn.XLOOKUP(F1350,purchase!F:F,purchase!O:O,"")))</f>
        <v/>
      </c>
      <c r="Q1350" s="83">
        <f>IF(OR(L1350="",M1350=""),"",M1350/L1350)</f>
        <v/>
      </c>
      <c r="R1350" s="91">
        <f>IF(OR(P1350="",Q1350=""),"",Q1350-P1350)</f>
        <v/>
      </c>
    </row>
    <row r="1351">
      <c r="A1351" s="25" t="n">
        <v>1347</v>
      </c>
      <c r="B1351" s="26">
        <f>IF(OR(C1351="",F1351=""),"",
"PRD-" &amp;
TEXT(DAY(C1351),"00") &amp;
CHOOSE(MONTH(C1351),"A","B","C","D","E","F","G","H","I","J","K","L") &amp;
TEXT(YEAR(C1351),"00") &amp;
"-" &amp;
RIGHT(F1351,4))</f>
        <v/>
      </c>
      <c r="C1351" s="27" t="n"/>
      <c r="D1351" s="26">
        <f>IF(F1351="","",_xlfn.XLOOKUP(F1351,purchase!F:F,purchase!B:B,""))</f>
        <v/>
      </c>
      <c r="E1351" s="26">
        <f>IF(F1351="","",_xlfn.XLOOKUP(F1351,purchase!F:F,purchase!C:C,""))</f>
        <v/>
      </c>
      <c r="F1351" s="4" t="n"/>
      <c r="G1351" s="10">
        <f>IF(H1351="NRFC","Natural Rubber Field Coagulam","")</f>
        <v/>
      </c>
      <c r="H1351" s="10">
        <f>IF(F1351="","",_xlfn.XLOOKUP(F1351,purchase!F:F,purchase!E:E,""))</f>
        <v/>
      </c>
      <c r="I1351" s="10">
        <f>IF(J1351="ISNR20","Natural Rubber-TSNR (ISNR-20)","")</f>
        <v/>
      </c>
      <c r="J1351" s="10">
        <f>IF(H1351="NRFC","ISNR20","")</f>
        <v/>
      </c>
      <c r="K1351" s="35">
        <f>_xlfn.SINGLE(IF(F1351="","",_xlfn.XLOOKUP(F1351,purchase!F:F,purchase!N:N,"")))</f>
        <v/>
      </c>
      <c r="L1351" s="4" t="n"/>
      <c r="M1351" s="86" t="n"/>
      <c r="N1351" s="35">
        <f>IF(F1351="","",
MAX(0,
_xlfn.XLOOKUP(F1351,purchase!F:F,purchase!N:N,"")
-
SUMIFS(L:L,F:F,F1351)))</f>
        <v/>
      </c>
      <c r="O1351" s="35">
        <f>IF(OR(L1351="",M1351=""),"",L1351-M1351)</f>
        <v/>
      </c>
      <c r="P1351" s="89">
        <f>_xlfn.SINGLE(IF(F1351="","",_xlfn.XLOOKUP(F1351,purchase!F:F,purchase!O:O,"")))</f>
        <v/>
      </c>
      <c r="Q1351" s="83">
        <f>IF(OR(L1351="",M1351=""),"",M1351/L1351)</f>
        <v/>
      </c>
      <c r="R1351" s="91">
        <f>IF(OR(P1351="",Q1351=""),"",Q1351-P1351)</f>
        <v/>
      </c>
    </row>
    <row r="1352">
      <c r="A1352" s="25" t="n">
        <v>1348</v>
      </c>
      <c r="B1352" s="26">
        <f>IF(OR(C1352="",F1352=""),"",
"PRD-" &amp;
TEXT(DAY(C1352),"00") &amp;
CHOOSE(MONTH(C1352),"A","B","C","D","E","F","G","H","I","J","K","L") &amp;
TEXT(YEAR(C1352),"00") &amp;
"-" &amp;
RIGHT(F1352,4))</f>
        <v/>
      </c>
      <c r="C1352" s="27" t="n"/>
      <c r="D1352" s="26">
        <f>IF(F1352="","",_xlfn.XLOOKUP(F1352,purchase!F:F,purchase!B:B,""))</f>
        <v/>
      </c>
      <c r="E1352" s="26">
        <f>IF(F1352="","",_xlfn.XLOOKUP(F1352,purchase!F:F,purchase!C:C,""))</f>
        <v/>
      </c>
      <c r="F1352" s="4" t="n"/>
      <c r="G1352" s="10">
        <f>IF(H1352="NRFC","Natural Rubber Field Coagulam","")</f>
        <v/>
      </c>
      <c r="H1352" s="10">
        <f>IF(F1352="","",_xlfn.XLOOKUP(F1352,purchase!F:F,purchase!E:E,""))</f>
        <v/>
      </c>
      <c r="I1352" s="10">
        <f>IF(J1352="ISNR20","Natural Rubber-TSNR (ISNR-20)","")</f>
        <v/>
      </c>
      <c r="J1352" s="10">
        <f>IF(H1352="NRFC","ISNR20","")</f>
        <v/>
      </c>
      <c r="K1352" s="35">
        <f>_xlfn.SINGLE(IF(F1352="","",_xlfn.XLOOKUP(F1352,purchase!F:F,purchase!N:N,"")))</f>
        <v/>
      </c>
      <c r="L1352" s="4" t="n"/>
      <c r="M1352" s="86" t="n"/>
      <c r="N1352" s="35">
        <f>IF(F1352="","",
MAX(0,
_xlfn.XLOOKUP(F1352,purchase!F:F,purchase!N:N,"")
-
SUMIFS(L:L,F:F,F1352)))</f>
        <v/>
      </c>
      <c r="O1352" s="35">
        <f>IF(OR(L1352="",M1352=""),"",L1352-M1352)</f>
        <v/>
      </c>
      <c r="P1352" s="89">
        <f>_xlfn.SINGLE(IF(F1352="","",_xlfn.XLOOKUP(F1352,purchase!F:F,purchase!O:O,"")))</f>
        <v/>
      </c>
      <c r="Q1352" s="83">
        <f>IF(OR(L1352="",M1352=""),"",M1352/L1352)</f>
        <v/>
      </c>
      <c r="R1352" s="91">
        <f>IF(OR(P1352="",Q1352=""),"",Q1352-P1352)</f>
        <v/>
      </c>
    </row>
    <row r="1353">
      <c r="A1353" s="25" t="n">
        <v>1349</v>
      </c>
      <c r="B1353" s="26">
        <f>IF(OR(C1353="",F1353=""),"",
"PRD-" &amp;
TEXT(DAY(C1353),"00") &amp;
CHOOSE(MONTH(C1353),"A","B","C","D","E","F","G","H","I","J","K","L") &amp;
TEXT(YEAR(C1353),"00") &amp;
"-" &amp;
RIGHT(F1353,4))</f>
        <v/>
      </c>
      <c r="C1353" s="27" t="n"/>
      <c r="D1353" s="26">
        <f>IF(F1353="","",_xlfn.XLOOKUP(F1353,purchase!F:F,purchase!B:B,""))</f>
        <v/>
      </c>
      <c r="E1353" s="26">
        <f>IF(F1353="","",_xlfn.XLOOKUP(F1353,purchase!F:F,purchase!C:C,""))</f>
        <v/>
      </c>
      <c r="F1353" s="4" t="n"/>
      <c r="G1353" s="10">
        <f>IF(H1353="NRFC","Natural Rubber Field Coagulam","")</f>
        <v/>
      </c>
      <c r="H1353" s="10">
        <f>IF(F1353="","",_xlfn.XLOOKUP(F1353,purchase!F:F,purchase!E:E,""))</f>
        <v/>
      </c>
      <c r="I1353" s="10">
        <f>IF(J1353="ISNR20","Natural Rubber-TSNR (ISNR-20)","")</f>
        <v/>
      </c>
      <c r="J1353" s="10">
        <f>IF(H1353="NRFC","ISNR20","")</f>
        <v/>
      </c>
      <c r="K1353" s="35">
        <f>_xlfn.SINGLE(IF(F1353="","",_xlfn.XLOOKUP(F1353,purchase!F:F,purchase!N:N,"")))</f>
        <v/>
      </c>
      <c r="L1353" s="4" t="n"/>
      <c r="M1353" s="86" t="n"/>
      <c r="N1353" s="35">
        <f>IF(F1353="","",
MAX(0,
_xlfn.XLOOKUP(F1353,purchase!F:F,purchase!N:N,"")
-
SUMIFS(L:L,F:F,F1353)))</f>
        <v/>
      </c>
      <c r="O1353" s="35">
        <f>IF(OR(L1353="",M1353=""),"",L1353-M1353)</f>
        <v/>
      </c>
      <c r="P1353" s="89">
        <f>_xlfn.SINGLE(IF(F1353="","",_xlfn.XLOOKUP(F1353,purchase!F:F,purchase!O:O,"")))</f>
        <v/>
      </c>
      <c r="Q1353" s="83">
        <f>IF(OR(L1353="",M1353=""),"",M1353/L1353)</f>
        <v/>
      </c>
      <c r="R1353" s="91">
        <f>IF(OR(P1353="",Q1353=""),"",Q1353-P1353)</f>
        <v/>
      </c>
    </row>
    <row r="1354">
      <c r="A1354" s="25" t="n">
        <v>1350</v>
      </c>
      <c r="B1354" s="26">
        <f>IF(OR(C1354="",F1354=""),"",
"PRD-" &amp;
TEXT(DAY(C1354),"00") &amp;
CHOOSE(MONTH(C1354),"A","B","C","D","E","F","G","H","I","J","K","L") &amp;
TEXT(YEAR(C1354),"00") &amp;
"-" &amp;
RIGHT(F1354,4))</f>
        <v/>
      </c>
      <c r="C1354" s="27" t="n"/>
      <c r="D1354" s="26">
        <f>IF(F1354="","",_xlfn.XLOOKUP(F1354,purchase!F:F,purchase!B:B,""))</f>
        <v/>
      </c>
      <c r="E1354" s="26">
        <f>IF(F1354="","",_xlfn.XLOOKUP(F1354,purchase!F:F,purchase!C:C,""))</f>
        <v/>
      </c>
      <c r="F1354" s="4" t="n"/>
      <c r="G1354" s="10">
        <f>IF(H1354="NRFC","Natural Rubber Field Coagulam","")</f>
        <v/>
      </c>
      <c r="H1354" s="10">
        <f>IF(F1354="","",_xlfn.XLOOKUP(F1354,purchase!F:F,purchase!E:E,""))</f>
        <v/>
      </c>
      <c r="I1354" s="10">
        <f>IF(J1354="ISNR20","Natural Rubber-TSNR (ISNR-20)","")</f>
        <v/>
      </c>
      <c r="J1354" s="10">
        <f>IF(H1354="NRFC","ISNR20","")</f>
        <v/>
      </c>
      <c r="K1354" s="35">
        <f>_xlfn.SINGLE(IF(F1354="","",_xlfn.XLOOKUP(F1354,purchase!F:F,purchase!N:N,"")))</f>
        <v/>
      </c>
      <c r="L1354" s="4" t="n"/>
      <c r="M1354" s="86" t="n"/>
      <c r="N1354" s="35">
        <f>IF(F1354="","",
MAX(0,
_xlfn.XLOOKUP(F1354,purchase!F:F,purchase!N:N,"")
-
SUMIFS(L:L,F:F,F1354)))</f>
        <v/>
      </c>
      <c r="O1354" s="35">
        <f>IF(OR(L1354="",M1354=""),"",L1354-M1354)</f>
        <v/>
      </c>
      <c r="P1354" s="89">
        <f>_xlfn.SINGLE(IF(F1354="","",_xlfn.XLOOKUP(F1354,purchase!F:F,purchase!O:O,"")))</f>
        <v/>
      </c>
      <c r="Q1354" s="83">
        <f>IF(OR(L1354="",M1354=""),"",M1354/L1354)</f>
        <v/>
      </c>
      <c r="R1354" s="91">
        <f>IF(OR(P1354="",Q1354=""),"",Q1354-P1354)</f>
        <v/>
      </c>
    </row>
    <row r="1355">
      <c r="A1355" s="25" t="n">
        <v>1351</v>
      </c>
      <c r="B1355" s="26">
        <f>IF(OR(C1355="",F1355=""),"",
"PRD-" &amp;
TEXT(DAY(C1355),"00") &amp;
CHOOSE(MONTH(C1355),"A","B","C","D","E","F","G","H","I","J","K","L") &amp;
TEXT(YEAR(C1355),"00") &amp;
"-" &amp;
RIGHT(F1355,4))</f>
        <v/>
      </c>
      <c r="C1355" s="27" t="n"/>
      <c r="D1355" s="26">
        <f>IF(F1355="","",_xlfn.XLOOKUP(F1355,purchase!F:F,purchase!B:B,""))</f>
        <v/>
      </c>
      <c r="E1355" s="26">
        <f>IF(F1355="","",_xlfn.XLOOKUP(F1355,purchase!F:F,purchase!C:C,""))</f>
        <v/>
      </c>
      <c r="F1355" s="4" t="n"/>
      <c r="G1355" s="10">
        <f>IF(H1355="NRFC","Natural Rubber Field Coagulam","")</f>
        <v/>
      </c>
      <c r="H1355" s="10">
        <f>IF(F1355="","",_xlfn.XLOOKUP(F1355,purchase!F:F,purchase!E:E,""))</f>
        <v/>
      </c>
      <c r="I1355" s="10">
        <f>IF(J1355="ISNR20","Natural Rubber-TSNR (ISNR-20)","")</f>
        <v/>
      </c>
      <c r="J1355" s="10">
        <f>IF(H1355="NRFC","ISNR20","")</f>
        <v/>
      </c>
      <c r="K1355" s="35">
        <f>_xlfn.SINGLE(IF(F1355="","",_xlfn.XLOOKUP(F1355,purchase!F:F,purchase!N:N,"")))</f>
        <v/>
      </c>
      <c r="L1355" s="4" t="n"/>
      <c r="M1355" s="86" t="n"/>
      <c r="N1355" s="35">
        <f>IF(F1355="","",
MAX(0,
_xlfn.XLOOKUP(F1355,purchase!F:F,purchase!N:N,"")
-
SUMIFS(L:L,F:F,F1355)))</f>
        <v/>
      </c>
      <c r="O1355" s="35">
        <f>IF(OR(L1355="",M1355=""),"",L1355-M1355)</f>
        <v/>
      </c>
      <c r="P1355" s="89">
        <f>_xlfn.SINGLE(IF(F1355="","",_xlfn.XLOOKUP(F1355,purchase!F:F,purchase!O:O,"")))</f>
        <v/>
      </c>
      <c r="Q1355" s="83">
        <f>IF(OR(L1355="",M1355=""),"",M1355/L1355)</f>
        <v/>
      </c>
      <c r="R1355" s="91">
        <f>IF(OR(P1355="",Q1355=""),"",Q1355-P1355)</f>
        <v/>
      </c>
    </row>
    <row r="1356">
      <c r="A1356" s="25" t="n">
        <v>1352</v>
      </c>
      <c r="B1356" s="26">
        <f>IF(OR(C1356="",F1356=""),"",
"PRD-" &amp;
TEXT(DAY(C1356),"00") &amp;
CHOOSE(MONTH(C1356),"A","B","C","D","E","F","G","H","I","J","K","L") &amp;
TEXT(YEAR(C1356),"00") &amp;
"-" &amp;
RIGHT(F1356,4))</f>
        <v/>
      </c>
      <c r="C1356" s="27" t="n"/>
      <c r="D1356" s="26">
        <f>IF(F1356="","",_xlfn.XLOOKUP(F1356,purchase!F:F,purchase!B:B,""))</f>
        <v/>
      </c>
      <c r="E1356" s="26">
        <f>IF(F1356="","",_xlfn.XLOOKUP(F1356,purchase!F:F,purchase!C:C,""))</f>
        <v/>
      </c>
      <c r="F1356" s="4" t="n"/>
      <c r="G1356" s="10">
        <f>IF(H1356="NRFC","Natural Rubber Field Coagulam","")</f>
        <v/>
      </c>
      <c r="H1356" s="10">
        <f>IF(F1356="","",_xlfn.XLOOKUP(F1356,purchase!F:F,purchase!E:E,""))</f>
        <v/>
      </c>
      <c r="I1356" s="10">
        <f>IF(J1356="ISNR20","Natural Rubber-TSNR (ISNR-20)","")</f>
        <v/>
      </c>
      <c r="J1356" s="10">
        <f>IF(H1356="NRFC","ISNR20","")</f>
        <v/>
      </c>
      <c r="K1356" s="35">
        <f>_xlfn.SINGLE(IF(F1356="","",_xlfn.XLOOKUP(F1356,purchase!F:F,purchase!N:N,"")))</f>
        <v/>
      </c>
      <c r="L1356" s="4" t="n"/>
      <c r="M1356" s="86" t="n"/>
      <c r="N1356" s="35">
        <f>IF(F1356="","",
MAX(0,
_xlfn.XLOOKUP(F1356,purchase!F:F,purchase!N:N,"")
-
SUMIFS(L:L,F:F,F1356)))</f>
        <v/>
      </c>
      <c r="O1356" s="35">
        <f>IF(OR(L1356="",M1356=""),"",L1356-M1356)</f>
        <v/>
      </c>
      <c r="P1356" s="89">
        <f>_xlfn.SINGLE(IF(F1356="","",_xlfn.XLOOKUP(F1356,purchase!F:F,purchase!O:O,"")))</f>
        <v/>
      </c>
      <c r="Q1356" s="83">
        <f>IF(OR(L1356="",M1356=""),"",M1356/L1356)</f>
        <v/>
      </c>
      <c r="R1356" s="91">
        <f>IF(OR(P1356="",Q1356=""),"",Q1356-P1356)</f>
        <v/>
      </c>
    </row>
    <row r="1357">
      <c r="A1357" s="25" t="n">
        <v>1353</v>
      </c>
      <c r="B1357" s="26">
        <f>IF(OR(C1357="",F1357=""),"",
"PRD-" &amp;
TEXT(DAY(C1357),"00") &amp;
CHOOSE(MONTH(C1357),"A","B","C","D","E","F","G","H","I","J","K","L") &amp;
TEXT(YEAR(C1357),"00") &amp;
"-" &amp;
RIGHT(F1357,4))</f>
        <v/>
      </c>
      <c r="C1357" s="27" t="n"/>
      <c r="D1357" s="26">
        <f>IF(F1357="","",_xlfn.XLOOKUP(F1357,purchase!F:F,purchase!B:B,""))</f>
        <v/>
      </c>
      <c r="E1357" s="26">
        <f>IF(F1357="","",_xlfn.XLOOKUP(F1357,purchase!F:F,purchase!C:C,""))</f>
        <v/>
      </c>
      <c r="F1357" s="4" t="n"/>
      <c r="G1357" s="10">
        <f>IF(H1357="NRFC","Natural Rubber Field Coagulam","")</f>
        <v/>
      </c>
      <c r="H1357" s="10">
        <f>IF(F1357="","",_xlfn.XLOOKUP(F1357,purchase!F:F,purchase!E:E,""))</f>
        <v/>
      </c>
      <c r="I1357" s="10">
        <f>IF(J1357="ISNR20","Natural Rubber-TSNR (ISNR-20)","")</f>
        <v/>
      </c>
      <c r="J1357" s="10">
        <f>IF(H1357="NRFC","ISNR20","")</f>
        <v/>
      </c>
      <c r="K1357" s="35">
        <f>_xlfn.SINGLE(IF(F1357="","",_xlfn.XLOOKUP(F1357,purchase!F:F,purchase!N:N,"")))</f>
        <v/>
      </c>
      <c r="L1357" s="4" t="n"/>
      <c r="M1357" s="86" t="n"/>
      <c r="N1357" s="35">
        <f>IF(F1357="","",
MAX(0,
_xlfn.XLOOKUP(F1357,purchase!F:F,purchase!N:N,"")
-
SUMIFS(L:L,F:F,F1357)))</f>
        <v/>
      </c>
      <c r="O1357" s="35">
        <f>IF(OR(L1357="",M1357=""),"",L1357-M1357)</f>
        <v/>
      </c>
      <c r="P1357" s="89">
        <f>_xlfn.SINGLE(IF(F1357="","",_xlfn.XLOOKUP(F1357,purchase!F:F,purchase!O:O,"")))</f>
        <v/>
      </c>
      <c r="Q1357" s="83">
        <f>IF(OR(L1357="",M1357=""),"",M1357/L1357)</f>
        <v/>
      </c>
      <c r="R1357" s="91">
        <f>IF(OR(P1357="",Q1357=""),"",Q1357-P1357)</f>
        <v/>
      </c>
    </row>
    <row r="1358">
      <c r="A1358" s="25" t="n">
        <v>1354</v>
      </c>
      <c r="B1358" s="26">
        <f>IF(OR(C1358="",F1358=""),"",
"PRD-" &amp;
TEXT(DAY(C1358),"00") &amp;
CHOOSE(MONTH(C1358),"A","B","C","D","E","F","G","H","I","J","K","L") &amp;
TEXT(YEAR(C1358),"00") &amp;
"-" &amp;
RIGHT(F1358,4))</f>
        <v/>
      </c>
      <c r="C1358" s="27" t="n"/>
      <c r="D1358" s="26">
        <f>IF(F1358="","",_xlfn.XLOOKUP(F1358,purchase!F:F,purchase!B:B,""))</f>
        <v/>
      </c>
      <c r="E1358" s="26">
        <f>IF(F1358="","",_xlfn.XLOOKUP(F1358,purchase!F:F,purchase!C:C,""))</f>
        <v/>
      </c>
      <c r="F1358" s="4" t="n"/>
      <c r="G1358" s="10">
        <f>IF(H1358="NRFC","Natural Rubber Field Coagulam","")</f>
        <v/>
      </c>
      <c r="H1358" s="10">
        <f>IF(F1358="","",_xlfn.XLOOKUP(F1358,purchase!F:F,purchase!E:E,""))</f>
        <v/>
      </c>
      <c r="I1358" s="10">
        <f>IF(J1358="ISNR20","Natural Rubber-TSNR (ISNR-20)","")</f>
        <v/>
      </c>
      <c r="J1358" s="10">
        <f>IF(H1358="NRFC","ISNR20","")</f>
        <v/>
      </c>
      <c r="K1358" s="35">
        <f>_xlfn.SINGLE(IF(F1358="","",_xlfn.XLOOKUP(F1358,purchase!F:F,purchase!N:N,"")))</f>
        <v/>
      </c>
      <c r="L1358" s="4" t="n"/>
      <c r="M1358" s="86" t="n"/>
      <c r="N1358" s="35">
        <f>IF(F1358="","",
MAX(0,
_xlfn.XLOOKUP(F1358,purchase!F:F,purchase!N:N,"")
-
SUMIFS(L:L,F:F,F1358)))</f>
        <v/>
      </c>
      <c r="O1358" s="35">
        <f>IF(OR(L1358="",M1358=""),"",L1358-M1358)</f>
        <v/>
      </c>
      <c r="P1358" s="89">
        <f>_xlfn.SINGLE(IF(F1358="","",_xlfn.XLOOKUP(F1358,purchase!F:F,purchase!O:O,"")))</f>
        <v/>
      </c>
      <c r="Q1358" s="83">
        <f>IF(OR(L1358="",M1358=""),"",M1358/L1358)</f>
        <v/>
      </c>
      <c r="R1358" s="91">
        <f>IF(OR(P1358="",Q1358=""),"",Q1358-P1358)</f>
        <v/>
      </c>
    </row>
    <row r="1359">
      <c r="A1359" s="25" t="n">
        <v>1355</v>
      </c>
      <c r="B1359" s="26">
        <f>IF(OR(C1359="",F1359=""),"",
"PRD-" &amp;
TEXT(DAY(C1359),"00") &amp;
CHOOSE(MONTH(C1359),"A","B","C","D","E","F","G","H","I","J","K","L") &amp;
TEXT(YEAR(C1359),"00") &amp;
"-" &amp;
RIGHT(F1359,4))</f>
        <v/>
      </c>
      <c r="C1359" s="27" t="n"/>
      <c r="D1359" s="26">
        <f>IF(F1359="","",_xlfn.XLOOKUP(F1359,purchase!F:F,purchase!B:B,""))</f>
        <v/>
      </c>
      <c r="E1359" s="26">
        <f>IF(F1359="","",_xlfn.XLOOKUP(F1359,purchase!F:F,purchase!C:C,""))</f>
        <v/>
      </c>
      <c r="F1359" s="4" t="n"/>
      <c r="G1359" s="10">
        <f>IF(H1359="NRFC","Natural Rubber Field Coagulam","")</f>
        <v/>
      </c>
      <c r="H1359" s="10">
        <f>IF(F1359="","",_xlfn.XLOOKUP(F1359,purchase!F:F,purchase!E:E,""))</f>
        <v/>
      </c>
      <c r="I1359" s="10">
        <f>IF(J1359="ISNR20","Natural Rubber-TSNR (ISNR-20)","")</f>
        <v/>
      </c>
      <c r="J1359" s="10">
        <f>IF(H1359="NRFC","ISNR20","")</f>
        <v/>
      </c>
      <c r="K1359" s="35">
        <f>_xlfn.SINGLE(IF(F1359="","",_xlfn.XLOOKUP(F1359,purchase!F:F,purchase!N:N,"")))</f>
        <v/>
      </c>
      <c r="L1359" s="4" t="n"/>
      <c r="M1359" s="86" t="n"/>
      <c r="N1359" s="35">
        <f>IF(F1359="","",
MAX(0,
_xlfn.XLOOKUP(F1359,purchase!F:F,purchase!N:N,"")
-
SUMIFS(L:L,F:F,F1359)))</f>
        <v/>
      </c>
      <c r="O1359" s="35">
        <f>IF(OR(L1359="",M1359=""),"",L1359-M1359)</f>
        <v/>
      </c>
      <c r="P1359" s="89">
        <f>_xlfn.SINGLE(IF(F1359="","",_xlfn.XLOOKUP(F1359,purchase!F:F,purchase!O:O,"")))</f>
        <v/>
      </c>
      <c r="Q1359" s="83">
        <f>IF(OR(L1359="",M1359=""),"",M1359/L1359)</f>
        <v/>
      </c>
      <c r="R1359" s="91">
        <f>IF(OR(P1359="",Q1359=""),"",Q1359-P1359)</f>
        <v/>
      </c>
    </row>
    <row r="1360">
      <c r="A1360" s="25" t="n">
        <v>1356</v>
      </c>
      <c r="B1360" s="26">
        <f>IF(OR(C1360="",F1360=""),"",
"PRD-" &amp;
TEXT(DAY(C1360),"00") &amp;
CHOOSE(MONTH(C1360),"A","B","C","D","E","F","G","H","I","J","K","L") &amp;
TEXT(YEAR(C1360),"00") &amp;
"-" &amp;
RIGHT(F1360,4))</f>
        <v/>
      </c>
      <c r="C1360" s="27" t="n"/>
      <c r="D1360" s="26">
        <f>IF(F1360="","",_xlfn.XLOOKUP(F1360,purchase!F:F,purchase!B:B,""))</f>
        <v/>
      </c>
      <c r="E1360" s="26">
        <f>IF(F1360="","",_xlfn.XLOOKUP(F1360,purchase!F:F,purchase!C:C,""))</f>
        <v/>
      </c>
      <c r="F1360" s="4" t="n"/>
      <c r="G1360" s="10">
        <f>IF(H1360="NRFC","Natural Rubber Field Coagulam","")</f>
        <v/>
      </c>
      <c r="H1360" s="10">
        <f>IF(F1360="","",_xlfn.XLOOKUP(F1360,purchase!F:F,purchase!E:E,""))</f>
        <v/>
      </c>
      <c r="I1360" s="10">
        <f>IF(J1360="ISNR20","Natural Rubber-TSNR (ISNR-20)","")</f>
        <v/>
      </c>
      <c r="J1360" s="10">
        <f>IF(H1360="NRFC","ISNR20","")</f>
        <v/>
      </c>
      <c r="K1360" s="35">
        <f>_xlfn.SINGLE(IF(F1360="","",_xlfn.XLOOKUP(F1360,purchase!F:F,purchase!N:N,"")))</f>
        <v/>
      </c>
      <c r="L1360" s="4" t="n"/>
      <c r="M1360" s="86" t="n"/>
      <c r="N1360" s="35">
        <f>IF(F1360="","",
MAX(0,
_xlfn.XLOOKUP(F1360,purchase!F:F,purchase!N:N,"")
-
SUMIFS(L:L,F:F,F1360)))</f>
        <v/>
      </c>
      <c r="O1360" s="35">
        <f>IF(OR(L1360="",M1360=""),"",L1360-M1360)</f>
        <v/>
      </c>
      <c r="P1360" s="89">
        <f>_xlfn.SINGLE(IF(F1360="","",_xlfn.XLOOKUP(F1360,purchase!F:F,purchase!O:O,"")))</f>
        <v/>
      </c>
      <c r="Q1360" s="83">
        <f>IF(OR(L1360="",M1360=""),"",M1360/L1360)</f>
        <v/>
      </c>
      <c r="R1360" s="91">
        <f>IF(OR(P1360="",Q1360=""),"",Q1360-P1360)</f>
        <v/>
      </c>
    </row>
    <row r="1361">
      <c r="A1361" s="25" t="n">
        <v>1357</v>
      </c>
      <c r="B1361" s="26">
        <f>IF(OR(C1361="",F1361=""),"",
"PRD-" &amp;
TEXT(DAY(C1361),"00") &amp;
CHOOSE(MONTH(C1361),"A","B","C","D","E","F","G","H","I","J","K","L") &amp;
TEXT(YEAR(C1361),"00") &amp;
"-" &amp;
RIGHT(F1361,4))</f>
        <v/>
      </c>
      <c r="C1361" s="27" t="n"/>
      <c r="D1361" s="26">
        <f>IF(F1361="","",_xlfn.XLOOKUP(F1361,purchase!F:F,purchase!B:B,""))</f>
        <v/>
      </c>
      <c r="E1361" s="26">
        <f>IF(F1361="","",_xlfn.XLOOKUP(F1361,purchase!F:F,purchase!C:C,""))</f>
        <v/>
      </c>
      <c r="F1361" s="4" t="n"/>
      <c r="G1361" s="10">
        <f>IF(H1361="NRFC","Natural Rubber Field Coagulam","")</f>
        <v/>
      </c>
      <c r="H1361" s="10">
        <f>IF(F1361="","",_xlfn.XLOOKUP(F1361,purchase!F:F,purchase!E:E,""))</f>
        <v/>
      </c>
      <c r="I1361" s="10">
        <f>IF(J1361="ISNR20","Natural Rubber-TSNR (ISNR-20)","")</f>
        <v/>
      </c>
      <c r="J1361" s="10">
        <f>IF(H1361="NRFC","ISNR20","")</f>
        <v/>
      </c>
      <c r="K1361" s="35">
        <f>_xlfn.SINGLE(IF(F1361="","",_xlfn.XLOOKUP(F1361,purchase!F:F,purchase!N:N,"")))</f>
        <v/>
      </c>
      <c r="L1361" s="4" t="n"/>
      <c r="M1361" s="86" t="n"/>
      <c r="N1361" s="35">
        <f>IF(F1361="","",
MAX(0,
_xlfn.XLOOKUP(F1361,purchase!F:F,purchase!N:N,"")
-
SUMIFS(L:L,F:F,F1361)))</f>
        <v/>
      </c>
      <c r="O1361" s="35">
        <f>IF(OR(L1361="",M1361=""),"",L1361-M1361)</f>
        <v/>
      </c>
      <c r="P1361" s="89">
        <f>_xlfn.SINGLE(IF(F1361="","",_xlfn.XLOOKUP(F1361,purchase!F:F,purchase!O:O,"")))</f>
        <v/>
      </c>
      <c r="Q1361" s="83">
        <f>IF(OR(L1361="",M1361=""),"",M1361/L1361)</f>
        <v/>
      </c>
      <c r="R1361" s="91">
        <f>IF(OR(P1361="",Q1361=""),"",Q1361-P1361)</f>
        <v/>
      </c>
    </row>
    <row r="1362">
      <c r="A1362" s="25" t="n">
        <v>1358</v>
      </c>
      <c r="B1362" s="26">
        <f>IF(OR(C1362="",F1362=""),"",
"PRD-" &amp;
TEXT(DAY(C1362),"00") &amp;
CHOOSE(MONTH(C1362),"A","B","C","D","E","F","G","H","I","J","K","L") &amp;
TEXT(YEAR(C1362),"00") &amp;
"-" &amp;
RIGHT(F1362,4))</f>
        <v/>
      </c>
      <c r="C1362" s="27" t="n"/>
      <c r="D1362" s="26">
        <f>IF(F1362="","",_xlfn.XLOOKUP(F1362,purchase!F:F,purchase!B:B,""))</f>
        <v/>
      </c>
      <c r="E1362" s="26">
        <f>IF(F1362="","",_xlfn.XLOOKUP(F1362,purchase!F:F,purchase!C:C,""))</f>
        <v/>
      </c>
      <c r="F1362" s="4" t="n"/>
      <c r="G1362" s="10">
        <f>IF(H1362="NRFC","Natural Rubber Field Coagulam","")</f>
        <v/>
      </c>
      <c r="H1362" s="10">
        <f>IF(F1362="","",_xlfn.XLOOKUP(F1362,purchase!F:F,purchase!E:E,""))</f>
        <v/>
      </c>
      <c r="I1362" s="10">
        <f>IF(J1362="ISNR20","Natural Rubber-TSNR (ISNR-20)","")</f>
        <v/>
      </c>
      <c r="J1362" s="10">
        <f>IF(H1362="NRFC","ISNR20","")</f>
        <v/>
      </c>
      <c r="K1362" s="35">
        <f>_xlfn.SINGLE(IF(F1362="","",_xlfn.XLOOKUP(F1362,purchase!F:F,purchase!N:N,"")))</f>
        <v/>
      </c>
      <c r="L1362" s="4" t="n"/>
      <c r="M1362" s="86" t="n"/>
      <c r="N1362" s="35">
        <f>IF(F1362="","",
MAX(0,
_xlfn.XLOOKUP(F1362,purchase!F:F,purchase!N:N,"")
-
SUMIFS(L:L,F:F,F1362)))</f>
        <v/>
      </c>
      <c r="O1362" s="35">
        <f>IF(OR(L1362="",M1362=""),"",L1362-M1362)</f>
        <v/>
      </c>
      <c r="P1362" s="89">
        <f>_xlfn.SINGLE(IF(F1362="","",_xlfn.XLOOKUP(F1362,purchase!F:F,purchase!O:O,"")))</f>
        <v/>
      </c>
      <c r="Q1362" s="83">
        <f>IF(OR(L1362="",M1362=""),"",M1362/L1362)</f>
        <v/>
      </c>
      <c r="R1362" s="91">
        <f>IF(OR(P1362="",Q1362=""),"",Q1362-P1362)</f>
        <v/>
      </c>
    </row>
    <row r="1363">
      <c r="A1363" s="25" t="n">
        <v>1359</v>
      </c>
      <c r="B1363" s="26">
        <f>IF(OR(C1363="",F1363=""),"",
"PRD-" &amp;
TEXT(DAY(C1363),"00") &amp;
CHOOSE(MONTH(C1363),"A","B","C","D","E","F","G","H","I","J","K","L") &amp;
TEXT(YEAR(C1363),"00") &amp;
"-" &amp;
RIGHT(F1363,4))</f>
        <v/>
      </c>
      <c r="C1363" s="27" t="n"/>
      <c r="D1363" s="26">
        <f>IF(F1363="","",_xlfn.XLOOKUP(F1363,purchase!F:F,purchase!B:B,""))</f>
        <v/>
      </c>
      <c r="E1363" s="26">
        <f>IF(F1363="","",_xlfn.XLOOKUP(F1363,purchase!F:F,purchase!C:C,""))</f>
        <v/>
      </c>
      <c r="F1363" s="4" t="n"/>
      <c r="G1363" s="10">
        <f>IF(H1363="NRFC","Natural Rubber Field Coagulam","")</f>
        <v/>
      </c>
      <c r="H1363" s="10">
        <f>IF(F1363="","",_xlfn.XLOOKUP(F1363,purchase!F:F,purchase!E:E,""))</f>
        <v/>
      </c>
      <c r="I1363" s="10">
        <f>IF(J1363="ISNR20","Natural Rubber-TSNR (ISNR-20)","")</f>
        <v/>
      </c>
      <c r="J1363" s="10">
        <f>IF(H1363="NRFC","ISNR20","")</f>
        <v/>
      </c>
      <c r="K1363" s="35">
        <f>_xlfn.SINGLE(IF(F1363="","",_xlfn.XLOOKUP(F1363,purchase!F:F,purchase!N:N,"")))</f>
        <v/>
      </c>
      <c r="L1363" s="4" t="n"/>
      <c r="M1363" s="86" t="n"/>
      <c r="N1363" s="35">
        <f>IF(F1363="","",
MAX(0,
_xlfn.XLOOKUP(F1363,purchase!F:F,purchase!N:N,"")
-
SUMIFS(L:L,F:F,F1363)))</f>
        <v/>
      </c>
      <c r="O1363" s="35">
        <f>IF(OR(L1363="",M1363=""),"",L1363-M1363)</f>
        <v/>
      </c>
      <c r="P1363" s="89">
        <f>_xlfn.SINGLE(IF(F1363="","",_xlfn.XLOOKUP(F1363,purchase!F:F,purchase!O:O,"")))</f>
        <v/>
      </c>
      <c r="Q1363" s="83">
        <f>IF(OR(L1363="",M1363=""),"",M1363/L1363)</f>
        <v/>
      </c>
      <c r="R1363" s="91">
        <f>IF(OR(P1363="",Q1363=""),"",Q1363-P1363)</f>
        <v/>
      </c>
    </row>
    <row r="1364">
      <c r="A1364" s="25" t="n">
        <v>1360</v>
      </c>
      <c r="B1364" s="26">
        <f>IF(OR(C1364="",F1364=""),"",
"PRD-" &amp;
TEXT(DAY(C1364),"00") &amp;
CHOOSE(MONTH(C1364),"A","B","C","D","E","F","G","H","I","J","K","L") &amp;
TEXT(YEAR(C1364),"00") &amp;
"-" &amp;
RIGHT(F1364,4))</f>
        <v/>
      </c>
      <c r="C1364" s="27" t="n"/>
      <c r="D1364" s="26">
        <f>IF(F1364="","",_xlfn.XLOOKUP(F1364,purchase!F:F,purchase!B:B,""))</f>
        <v/>
      </c>
      <c r="E1364" s="26">
        <f>IF(F1364="","",_xlfn.XLOOKUP(F1364,purchase!F:F,purchase!C:C,""))</f>
        <v/>
      </c>
      <c r="F1364" s="4" t="n"/>
      <c r="G1364" s="10">
        <f>IF(H1364="NRFC","Natural Rubber Field Coagulam","")</f>
        <v/>
      </c>
      <c r="H1364" s="10">
        <f>IF(F1364="","",_xlfn.XLOOKUP(F1364,purchase!F:F,purchase!E:E,""))</f>
        <v/>
      </c>
      <c r="I1364" s="10">
        <f>IF(J1364="ISNR20","Natural Rubber-TSNR (ISNR-20)","")</f>
        <v/>
      </c>
      <c r="J1364" s="10">
        <f>IF(H1364="NRFC","ISNR20","")</f>
        <v/>
      </c>
      <c r="K1364" s="35">
        <f>_xlfn.SINGLE(IF(F1364="","",_xlfn.XLOOKUP(F1364,purchase!F:F,purchase!N:N,"")))</f>
        <v/>
      </c>
      <c r="L1364" s="4" t="n"/>
      <c r="M1364" s="86" t="n"/>
      <c r="N1364" s="35">
        <f>IF(F1364="","",
MAX(0,
_xlfn.XLOOKUP(F1364,purchase!F:F,purchase!N:N,"")
-
SUMIFS(L:L,F:F,F1364)))</f>
        <v/>
      </c>
      <c r="O1364" s="35">
        <f>IF(OR(L1364="",M1364=""),"",L1364-M1364)</f>
        <v/>
      </c>
      <c r="P1364" s="89">
        <f>_xlfn.SINGLE(IF(F1364="","",_xlfn.XLOOKUP(F1364,purchase!F:F,purchase!O:O,"")))</f>
        <v/>
      </c>
      <c r="Q1364" s="83">
        <f>IF(OR(L1364="",M1364=""),"",M1364/L1364)</f>
        <v/>
      </c>
      <c r="R1364" s="91">
        <f>IF(OR(P1364="",Q1364=""),"",Q1364-P1364)</f>
        <v/>
      </c>
    </row>
    <row r="1365">
      <c r="A1365" s="25" t="n">
        <v>1361</v>
      </c>
      <c r="B1365" s="26">
        <f>IF(OR(C1365="",F1365=""),"",
"PRD-" &amp;
TEXT(DAY(C1365),"00") &amp;
CHOOSE(MONTH(C1365),"A","B","C","D","E","F","G","H","I","J","K","L") &amp;
TEXT(YEAR(C1365),"00") &amp;
"-" &amp;
RIGHT(F1365,4))</f>
        <v/>
      </c>
      <c r="C1365" s="27" t="n"/>
      <c r="D1365" s="26">
        <f>IF(F1365="","",_xlfn.XLOOKUP(F1365,purchase!F:F,purchase!B:B,""))</f>
        <v/>
      </c>
      <c r="E1365" s="26">
        <f>IF(F1365="","",_xlfn.XLOOKUP(F1365,purchase!F:F,purchase!C:C,""))</f>
        <v/>
      </c>
      <c r="F1365" s="4" t="n"/>
      <c r="G1365" s="10">
        <f>IF(H1365="NRFC","Natural Rubber Field Coagulam","")</f>
        <v/>
      </c>
      <c r="H1365" s="10">
        <f>IF(F1365="","",_xlfn.XLOOKUP(F1365,purchase!F:F,purchase!E:E,""))</f>
        <v/>
      </c>
      <c r="I1365" s="10">
        <f>IF(J1365="ISNR20","Natural Rubber-TSNR (ISNR-20)","")</f>
        <v/>
      </c>
      <c r="J1365" s="10">
        <f>IF(H1365="NRFC","ISNR20","")</f>
        <v/>
      </c>
      <c r="K1365" s="35">
        <f>_xlfn.SINGLE(IF(F1365="","",_xlfn.XLOOKUP(F1365,purchase!F:F,purchase!N:N,"")))</f>
        <v/>
      </c>
      <c r="L1365" s="4" t="n"/>
      <c r="M1365" s="86" t="n"/>
      <c r="N1365" s="35">
        <f>IF(F1365="","",
MAX(0,
_xlfn.XLOOKUP(F1365,purchase!F:F,purchase!N:N,"")
-
SUMIFS(L:L,F:F,F1365)))</f>
        <v/>
      </c>
      <c r="O1365" s="35">
        <f>IF(OR(L1365="",M1365=""),"",L1365-M1365)</f>
        <v/>
      </c>
      <c r="P1365" s="89">
        <f>_xlfn.SINGLE(IF(F1365="","",_xlfn.XLOOKUP(F1365,purchase!F:F,purchase!O:O,"")))</f>
        <v/>
      </c>
      <c r="Q1365" s="83">
        <f>IF(OR(L1365="",M1365=""),"",M1365/L1365)</f>
        <v/>
      </c>
      <c r="R1365" s="91">
        <f>IF(OR(P1365="",Q1365=""),"",Q1365-P1365)</f>
        <v/>
      </c>
    </row>
    <row r="1366">
      <c r="A1366" s="25" t="n">
        <v>1362</v>
      </c>
      <c r="B1366" s="26">
        <f>IF(OR(C1366="",F1366=""),"",
"PRD-" &amp;
TEXT(DAY(C1366),"00") &amp;
CHOOSE(MONTH(C1366),"A","B","C","D","E","F","G","H","I","J","K","L") &amp;
TEXT(YEAR(C1366),"00") &amp;
"-" &amp;
RIGHT(F1366,4))</f>
        <v/>
      </c>
      <c r="C1366" s="27" t="n"/>
      <c r="D1366" s="26">
        <f>IF(F1366="","",_xlfn.XLOOKUP(F1366,purchase!F:F,purchase!B:B,""))</f>
        <v/>
      </c>
      <c r="E1366" s="26">
        <f>IF(F1366="","",_xlfn.XLOOKUP(F1366,purchase!F:F,purchase!C:C,""))</f>
        <v/>
      </c>
      <c r="F1366" s="4" t="n"/>
      <c r="G1366" s="10">
        <f>IF(H1366="NRFC","Natural Rubber Field Coagulam","")</f>
        <v/>
      </c>
      <c r="H1366" s="10">
        <f>IF(F1366="","",_xlfn.XLOOKUP(F1366,purchase!F:F,purchase!E:E,""))</f>
        <v/>
      </c>
      <c r="I1366" s="10">
        <f>IF(J1366="ISNR20","Natural Rubber-TSNR (ISNR-20)","")</f>
        <v/>
      </c>
      <c r="J1366" s="10">
        <f>IF(H1366="NRFC","ISNR20","")</f>
        <v/>
      </c>
      <c r="K1366" s="35">
        <f>_xlfn.SINGLE(IF(F1366="","",_xlfn.XLOOKUP(F1366,purchase!F:F,purchase!N:N,"")))</f>
        <v/>
      </c>
      <c r="L1366" s="4" t="n"/>
      <c r="M1366" s="86" t="n"/>
      <c r="N1366" s="35">
        <f>IF(F1366="","",
MAX(0,
_xlfn.XLOOKUP(F1366,purchase!F:F,purchase!N:N,"")
-
SUMIFS(L:L,F:F,F1366)))</f>
        <v/>
      </c>
      <c r="O1366" s="35">
        <f>IF(OR(L1366="",M1366=""),"",L1366-M1366)</f>
        <v/>
      </c>
      <c r="P1366" s="89">
        <f>_xlfn.SINGLE(IF(F1366="","",_xlfn.XLOOKUP(F1366,purchase!F:F,purchase!O:O,"")))</f>
        <v/>
      </c>
      <c r="Q1366" s="83">
        <f>IF(OR(L1366="",M1366=""),"",M1366/L1366)</f>
        <v/>
      </c>
      <c r="R1366" s="91">
        <f>IF(OR(P1366="",Q1366=""),"",Q1366-P1366)</f>
        <v/>
      </c>
    </row>
    <row r="1367">
      <c r="A1367" s="25" t="n">
        <v>1363</v>
      </c>
      <c r="B1367" s="26">
        <f>IF(OR(C1367="",F1367=""),"",
"PRD-" &amp;
TEXT(DAY(C1367),"00") &amp;
CHOOSE(MONTH(C1367),"A","B","C","D","E","F","G","H","I","J","K","L") &amp;
TEXT(YEAR(C1367),"00") &amp;
"-" &amp;
RIGHT(F1367,4))</f>
        <v/>
      </c>
      <c r="C1367" s="27" t="n"/>
      <c r="D1367" s="26">
        <f>IF(F1367="","",_xlfn.XLOOKUP(F1367,purchase!F:F,purchase!B:B,""))</f>
        <v/>
      </c>
      <c r="E1367" s="26">
        <f>IF(F1367="","",_xlfn.XLOOKUP(F1367,purchase!F:F,purchase!C:C,""))</f>
        <v/>
      </c>
      <c r="F1367" s="4" t="n"/>
      <c r="G1367" s="10">
        <f>IF(H1367="NRFC","Natural Rubber Field Coagulam","")</f>
        <v/>
      </c>
      <c r="H1367" s="10">
        <f>IF(F1367="","",_xlfn.XLOOKUP(F1367,purchase!F:F,purchase!E:E,""))</f>
        <v/>
      </c>
      <c r="I1367" s="10">
        <f>IF(J1367="ISNR20","Natural Rubber-TSNR (ISNR-20)","")</f>
        <v/>
      </c>
      <c r="J1367" s="10">
        <f>IF(H1367="NRFC","ISNR20","")</f>
        <v/>
      </c>
      <c r="K1367" s="35">
        <f>_xlfn.SINGLE(IF(F1367="","",_xlfn.XLOOKUP(F1367,purchase!F:F,purchase!N:N,"")))</f>
        <v/>
      </c>
      <c r="L1367" s="4" t="n"/>
      <c r="M1367" s="86" t="n"/>
      <c r="N1367" s="35">
        <f>IF(F1367="","",
MAX(0,
_xlfn.XLOOKUP(F1367,purchase!F:F,purchase!N:N,"")
-
SUMIFS(L:L,F:F,F1367)))</f>
        <v/>
      </c>
      <c r="O1367" s="35">
        <f>IF(OR(L1367="",M1367=""),"",L1367-M1367)</f>
        <v/>
      </c>
      <c r="P1367" s="89">
        <f>_xlfn.SINGLE(IF(F1367="","",_xlfn.XLOOKUP(F1367,purchase!F:F,purchase!O:O,"")))</f>
        <v/>
      </c>
      <c r="Q1367" s="83">
        <f>IF(OR(L1367="",M1367=""),"",M1367/L1367)</f>
        <v/>
      </c>
      <c r="R1367" s="91">
        <f>IF(OR(P1367="",Q1367=""),"",Q1367-P1367)</f>
        <v/>
      </c>
    </row>
    <row r="1368">
      <c r="A1368" s="25" t="n">
        <v>1364</v>
      </c>
      <c r="B1368" s="26">
        <f>IF(OR(C1368="",F1368=""),"",
"PRD-" &amp;
TEXT(DAY(C1368),"00") &amp;
CHOOSE(MONTH(C1368),"A","B","C","D","E","F","G","H","I","J","K","L") &amp;
TEXT(YEAR(C1368),"00") &amp;
"-" &amp;
RIGHT(F1368,4))</f>
        <v/>
      </c>
      <c r="C1368" s="27" t="n"/>
      <c r="D1368" s="26">
        <f>IF(F1368="","",_xlfn.XLOOKUP(F1368,purchase!F:F,purchase!B:B,""))</f>
        <v/>
      </c>
      <c r="E1368" s="26">
        <f>IF(F1368="","",_xlfn.XLOOKUP(F1368,purchase!F:F,purchase!C:C,""))</f>
        <v/>
      </c>
      <c r="F1368" s="4" t="n"/>
      <c r="G1368" s="10">
        <f>IF(H1368="NRFC","Natural Rubber Field Coagulam","")</f>
        <v/>
      </c>
      <c r="H1368" s="10">
        <f>IF(F1368="","",_xlfn.XLOOKUP(F1368,purchase!F:F,purchase!E:E,""))</f>
        <v/>
      </c>
      <c r="I1368" s="10">
        <f>IF(J1368="ISNR20","Natural Rubber-TSNR (ISNR-20)","")</f>
        <v/>
      </c>
      <c r="J1368" s="10">
        <f>IF(H1368="NRFC","ISNR20","")</f>
        <v/>
      </c>
      <c r="K1368" s="35">
        <f>_xlfn.SINGLE(IF(F1368="","",_xlfn.XLOOKUP(F1368,purchase!F:F,purchase!N:N,"")))</f>
        <v/>
      </c>
      <c r="L1368" s="4" t="n"/>
      <c r="M1368" s="86" t="n"/>
      <c r="N1368" s="35">
        <f>IF(F1368="","",
MAX(0,
_xlfn.XLOOKUP(F1368,purchase!F:F,purchase!N:N,"")
-
SUMIFS(L:L,F:F,F1368)))</f>
        <v/>
      </c>
      <c r="O1368" s="35">
        <f>IF(OR(L1368="",M1368=""),"",L1368-M1368)</f>
        <v/>
      </c>
      <c r="P1368" s="89">
        <f>_xlfn.SINGLE(IF(F1368="","",_xlfn.XLOOKUP(F1368,purchase!F:F,purchase!O:O,"")))</f>
        <v/>
      </c>
      <c r="Q1368" s="83">
        <f>IF(OR(L1368="",M1368=""),"",M1368/L1368)</f>
        <v/>
      </c>
      <c r="R1368" s="91">
        <f>IF(OR(P1368="",Q1368=""),"",Q1368-P1368)</f>
        <v/>
      </c>
    </row>
    <row r="1369">
      <c r="A1369" s="25" t="n">
        <v>1365</v>
      </c>
      <c r="B1369" s="26">
        <f>IF(OR(C1369="",F1369=""),"",
"PRD-" &amp;
TEXT(DAY(C1369),"00") &amp;
CHOOSE(MONTH(C1369),"A","B","C","D","E","F","G","H","I","J","K","L") &amp;
TEXT(YEAR(C1369),"00") &amp;
"-" &amp;
RIGHT(F1369,4))</f>
        <v/>
      </c>
      <c r="C1369" s="27" t="n"/>
      <c r="D1369" s="26">
        <f>IF(F1369="","",_xlfn.XLOOKUP(F1369,purchase!F:F,purchase!B:B,""))</f>
        <v/>
      </c>
      <c r="E1369" s="26">
        <f>IF(F1369="","",_xlfn.XLOOKUP(F1369,purchase!F:F,purchase!C:C,""))</f>
        <v/>
      </c>
      <c r="F1369" s="4" t="n"/>
      <c r="G1369" s="10">
        <f>IF(H1369="NRFC","Natural Rubber Field Coagulam","")</f>
        <v/>
      </c>
      <c r="H1369" s="10">
        <f>IF(F1369="","",_xlfn.XLOOKUP(F1369,purchase!F:F,purchase!E:E,""))</f>
        <v/>
      </c>
      <c r="I1369" s="10">
        <f>IF(J1369="ISNR20","Natural Rubber-TSNR (ISNR-20)","")</f>
        <v/>
      </c>
      <c r="J1369" s="10">
        <f>IF(H1369="NRFC","ISNR20","")</f>
        <v/>
      </c>
      <c r="K1369" s="35">
        <f>_xlfn.SINGLE(IF(F1369="","",_xlfn.XLOOKUP(F1369,purchase!F:F,purchase!N:N,"")))</f>
        <v/>
      </c>
      <c r="L1369" s="4" t="n"/>
      <c r="M1369" s="86" t="n"/>
      <c r="N1369" s="35">
        <f>IF(F1369="","",
MAX(0,
_xlfn.XLOOKUP(F1369,purchase!F:F,purchase!N:N,"")
-
SUMIFS(L:L,F:F,F1369)))</f>
        <v/>
      </c>
      <c r="O1369" s="35">
        <f>IF(OR(L1369="",M1369=""),"",L1369-M1369)</f>
        <v/>
      </c>
      <c r="P1369" s="89">
        <f>_xlfn.SINGLE(IF(F1369="","",_xlfn.XLOOKUP(F1369,purchase!F:F,purchase!O:O,"")))</f>
        <v/>
      </c>
      <c r="Q1369" s="83">
        <f>IF(OR(L1369="",M1369=""),"",M1369/L1369)</f>
        <v/>
      </c>
      <c r="R1369" s="91">
        <f>IF(OR(P1369="",Q1369=""),"",Q1369-P1369)</f>
        <v/>
      </c>
    </row>
    <row r="1370">
      <c r="A1370" s="25" t="n">
        <v>1366</v>
      </c>
      <c r="B1370" s="26">
        <f>IF(OR(C1370="",F1370=""),"",
"PRD-" &amp;
TEXT(DAY(C1370),"00") &amp;
CHOOSE(MONTH(C1370),"A","B","C","D","E","F","G","H","I","J","K","L") &amp;
TEXT(YEAR(C1370),"00") &amp;
"-" &amp;
RIGHT(F1370,4))</f>
        <v/>
      </c>
      <c r="C1370" s="27" t="n"/>
      <c r="D1370" s="26">
        <f>IF(F1370="","",_xlfn.XLOOKUP(F1370,purchase!F:F,purchase!B:B,""))</f>
        <v/>
      </c>
      <c r="E1370" s="26">
        <f>IF(F1370="","",_xlfn.XLOOKUP(F1370,purchase!F:F,purchase!C:C,""))</f>
        <v/>
      </c>
      <c r="F1370" s="4" t="n"/>
      <c r="G1370" s="10">
        <f>IF(H1370="NRFC","Natural Rubber Field Coagulam","")</f>
        <v/>
      </c>
      <c r="H1370" s="10">
        <f>IF(F1370="","",_xlfn.XLOOKUP(F1370,purchase!F:F,purchase!E:E,""))</f>
        <v/>
      </c>
      <c r="I1370" s="10">
        <f>IF(J1370="ISNR20","Natural Rubber-TSNR (ISNR-20)","")</f>
        <v/>
      </c>
      <c r="J1370" s="10">
        <f>IF(H1370="NRFC","ISNR20","")</f>
        <v/>
      </c>
      <c r="K1370" s="35">
        <f>_xlfn.SINGLE(IF(F1370="","",_xlfn.XLOOKUP(F1370,purchase!F:F,purchase!N:N,"")))</f>
        <v/>
      </c>
      <c r="L1370" s="4" t="n"/>
      <c r="M1370" s="86" t="n"/>
      <c r="N1370" s="35">
        <f>IF(F1370="","",
MAX(0,
_xlfn.XLOOKUP(F1370,purchase!F:F,purchase!N:N,"")
-
SUMIFS(L:L,F:F,F1370)))</f>
        <v/>
      </c>
      <c r="O1370" s="35">
        <f>IF(OR(L1370="",M1370=""),"",L1370-M1370)</f>
        <v/>
      </c>
      <c r="P1370" s="89">
        <f>_xlfn.SINGLE(IF(F1370="","",_xlfn.XLOOKUP(F1370,purchase!F:F,purchase!O:O,"")))</f>
        <v/>
      </c>
      <c r="Q1370" s="83">
        <f>IF(OR(L1370="",M1370=""),"",M1370/L1370)</f>
        <v/>
      </c>
      <c r="R1370" s="91">
        <f>IF(OR(P1370="",Q1370=""),"",Q1370-P1370)</f>
        <v/>
      </c>
    </row>
    <row r="1371">
      <c r="A1371" s="25" t="n">
        <v>1367</v>
      </c>
      <c r="B1371" s="26">
        <f>IF(OR(C1371="",F1371=""),"",
"PRD-" &amp;
TEXT(DAY(C1371),"00") &amp;
CHOOSE(MONTH(C1371),"A","B","C","D","E","F","G","H","I","J","K","L") &amp;
TEXT(YEAR(C1371),"00") &amp;
"-" &amp;
RIGHT(F1371,4))</f>
        <v/>
      </c>
      <c r="C1371" s="27" t="n"/>
      <c r="D1371" s="26">
        <f>IF(F1371="","",_xlfn.XLOOKUP(F1371,purchase!F:F,purchase!B:B,""))</f>
        <v/>
      </c>
      <c r="E1371" s="26">
        <f>IF(F1371="","",_xlfn.XLOOKUP(F1371,purchase!F:F,purchase!C:C,""))</f>
        <v/>
      </c>
      <c r="F1371" s="4" t="n"/>
      <c r="G1371" s="10">
        <f>IF(H1371="NRFC","Natural Rubber Field Coagulam","")</f>
        <v/>
      </c>
      <c r="H1371" s="10">
        <f>IF(F1371="","",_xlfn.XLOOKUP(F1371,purchase!F:F,purchase!E:E,""))</f>
        <v/>
      </c>
      <c r="I1371" s="10">
        <f>IF(J1371="ISNR20","Natural Rubber-TSNR (ISNR-20)","")</f>
        <v/>
      </c>
      <c r="J1371" s="10">
        <f>IF(H1371="NRFC","ISNR20","")</f>
        <v/>
      </c>
      <c r="K1371" s="35">
        <f>_xlfn.SINGLE(IF(F1371="","",_xlfn.XLOOKUP(F1371,purchase!F:F,purchase!N:N,"")))</f>
        <v/>
      </c>
      <c r="L1371" s="4" t="n"/>
      <c r="M1371" s="86" t="n"/>
      <c r="N1371" s="35">
        <f>IF(F1371="","",
MAX(0,
_xlfn.XLOOKUP(F1371,purchase!F:F,purchase!N:N,"")
-
SUMIFS(L:L,F:F,F1371)))</f>
        <v/>
      </c>
      <c r="O1371" s="35">
        <f>IF(OR(L1371="",M1371=""),"",L1371-M1371)</f>
        <v/>
      </c>
      <c r="P1371" s="89">
        <f>_xlfn.SINGLE(IF(F1371="","",_xlfn.XLOOKUP(F1371,purchase!F:F,purchase!O:O,"")))</f>
        <v/>
      </c>
      <c r="Q1371" s="83">
        <f>IF(OR(L1371="",M1371=""),"",M1371/L1371)</f>
        <v/>
      </c>
      <c r="R1371" s="91">
        <f>IF(OR(P1371="",Q1371=""),"",Q1371-P1371)</f>
        <v/>
      </c>
    </row>
    <row r="1372">
      <c r="A1372" s="25" t="n">
        <v>1368</v>
      </c>
      <c r="B1372" s="26">
        <f>IF(OR(C1372="",F1372=""),"",
"PRD-" &amp;
TEXT(DAY(C1372),"00") &amp;
CHOOSE(MONTH(C1372),"A","B","C","D","E","F","G","H","I","J","K","L") &amp;
TEXT(YEAR(C1372),"00") &amp;
"-" &amp;
RIGHT(F1372,4))</f>
        <v/>
      </c>
      <c r="C1372" s="27" t="n"/>
      <c r="D1372" s="26">
        <f>IF(F1372="","",_xlfn.XLOOKUP(F1372,purchase!F:F,purchase!B:B,""))</f>
        <v/>
      </c>
      <c r="E1372" s="26">
        <f>IF(F1372="","",_xlfn.XLOOKUP(F1372,purchase!F:F,purchase!C:C,""))</f>
        <v/>
      </c>
      <c r="F1372" s="4" t="n"/>
      <c r="G1372" s="10">
        <f>IF(H1372="NRFC","Natural Rubber Field Coagulam","")</f>
        <v/>
      </c>
      <c r="H1372" s="10">
        <f>IF(F1372="","",_xlfn.XLOOKUP(F1372,purchase!F:F,purchase!E:E,""))</f>
        <v/>
      </c>
      <c r="I1372" s="10">
        <f>IF(J1372="ISNR20","Natural Rubber-TSNR (ISNR-20)","")</f>
        <v/>
      </c>
      <c r="J1372" s="10">
        <f>IF(H1372="NRFC","ISNR20","")</f>
        <v/>
      </c>
      <c r="K1372" s="35">
        <f>_xlfn.SINGLE(IF(F1372="","",_xlfn.XLOOKUP(F1372,purchase!F:F,purchase!N:N,"")))</f>
        <v/>
      </c>
      <c r="L1372" s="4" t="n"/>
      <c r="M1372" s="86" t="n"/>
      <c r="N1372" s="35">
        <f>IF(F1372="","",
MAX(0,
_xlfn.XLOOKUP(F1372,purchase!F:F,purchase!N:N,"")
-
SUMIFS(L:L,F:F,F1372)))</f>
        <v/>
      </c>
      <c r="O1372" s="35">
        <f>IF(OR(L1372="",M1372=""),"",L1372-M1372)</f>
        <v/>
      </c>
      <c r="P1372" s="89">
        <f>_xlfn.SINGLE(IF(F1372="","",_xlfn.XLOOKUP(F1372,purchase!F:F,purchase!O:O,"")))</f>
        <v/>
      </c>
      <c r="Q1372" s="83">
        <f>IF(OR(L1372="",M1372=""),"",M1372/L1372)</f>
        <v/>
      </c>
      <c r="R1372" s="91">
        <f>IF(OR(P1372="",Q1372=""),"",Q1372-P1372)</f>
        <v/>
      </c>
    </row>
    <row r="1373">
      <c r="A1373" s="25" t="n">
        <v>1369</v>
      </c>
      <c r="B1373" s="26">
        <f>IF(OR(C1373="",F1373=""),"",
"PRD-" &amp;
TEXT(DAY(C1373),"00") &amp;
CHOOSE(MONTH(C1373),"A","B","C","D","E","F","G","H","I","J","K","L") &amp;
TEXT(YEAR(C1373),"00") &amp;
"-" &amp;
RIGHT(F1373,4))</f>
        <v/>
      </c>
      <c r="C1373" s="27" t="n"/>
      <c r="D1373" s="26">
        <f>IF(F1373="","",_xlfn.XLOOKUP(F1373,purchase!F:F,purchase!B:B,""))</f>
        <v/>
      </c>
      <c r="E1373" s="26">
        <f>IF(F1373="","",_xlfn.XLOOKUP(F1373,purchase!F:F,purchase!C:C,""))</f>
        <v/>
      </c>
      <c r="F1373" s="4" t="n"/>
      <c r="G1373" s="10">
        <f>IF(H1373="NRFC","Natural Rubber Field Coagulam","")</f>
        <v/>
      </c>
      <c r="H1373" s="10">
        <f>IF(F1373="","",_xlfn.XLOOKUP(F1373,purchase!F:F,purchase!E:E,""))</f>
        <v/>
      </c>
      <c r="I1373" s="10">
        <f>IF(J1373="ISNR20","Natural Rubber-TSNR (ISNR-20)","")</f>
        <v/>
      </c>
      <c r="J1373" s="10">
        <f>IF(H1373="NRFC","ISNR20","")</f>
        <v/>
      </c>
      <c r="K1373" s="35">
        <f>_xlfn.SINGLE(IF(F1373="","",_xlfn.XLOOKUP(F1373,purchase!F:F,purchase!N:N,"")))</f>
        <v/>
      </c>
      <c r="L1373" s="4" t="n"/>
      <c r="M1373" s="86" t="n"/>
      <c r="N1373" s="35">
        <f>IF(F1373="","",
MAX(0,
_xlfn.XLOOKUP(F1373,purchase!F:F,purchase!N:N,"")
-
SUMIFS(L:L,F:F,F1373)))</f>
        <v/>
      </c>
      <c r="O1373" s="35">
        <f>IF(OR(L1373="",M1373=""),"",L1373-M1373)</f>
        <v/>
      </c>
      <c r="P1373" s="89">
        <f>_xlfn.SINGLE(IF(F1373="","",_xlfn.XLOOKUP(F1373,purchase!F:F,purchase!O:O,"")))</f>
        <v/>
      </c>
      <c r="Q1373" s="83">
        <f>IF(OR(L1373="",M1373=""),"",M1373/L1373)</f>
        <v/>
      </c>
      <c r="R1373" s="91">
        <f>IF(OR(P1373="",Q1373=""),"",Q1373-P1373)</f>
        <v/>
      </c>
    </row>
    <row r="1374">
      <c r="A1374" s="25" t="n">
        <v>1370</v>
      </c>
      <c r="B1374" s="26">
        <f>IF(OR(C1374="",F1374=""),"",
"PRD-" &amp;
TEXT(DAY(C1374),"00") &amp;
CHOOSE(MONTH(C1374),"A","B","C","D","E","F","G","H","I","J","K","L") &amp;
TEXT(YEAR(C1374),"00") &amp;
"-" &amp;
RIGHT(F1374,4))</f>
        <v/>
      </c>
      <c r="C1374" s="27" t="n"/>
      <c r="D1374" s="26">
        <f>IF(F1374="","",_xlfn.XLOOKUP(F1374,purchase!F:F,purchase!B:B,""))</f>
        <v/>
      </c>
      <c r="E1374" s="26">
        <f>IF(F1374="","",_xlfn.XLOOKUP(F1374,purchase!F:F,purchase!C:C,""))</f>
        <v/>
      </c>
      <c r="F1374" s="4" t="n"/>
      <c r="G1374" s="10">
        <f>IF(H1374="NRFC","Natural Rubber Field Coagulam","")</f>
        <v/>
      </c>
      <c r="H1374" s="10">
        <f>IF(F1374="","",_xlfn.XLOOKUP(F1374,purchase!F:F,purchase!E:E,""))</f>
        <v/>
      </c>
      <c r="I1374" s="10">
        <f>IF(J1374="ISNR20","Natural Rubber-TSNR (ISNR-20)","")</f>
        <v/>
      </c>
      <c r="J1374" s="10">
        <f>IF(H1374="NRFC","ISNR20","")</f>
        <v/>
      </c>
      <c r="K1374" s="35">
        <f>_xlfn.SINGLE(IF(F1374="","",_xlfn.XLOOKUP(F1374,purchase!F:F,purchase!N:N,"")))</f>
        <v/>
      </c>
      <c r="L1374" s="4" t="n"/>
      <c r="M1374" s="86" t="n"/>
      <c r="N1374" s="35">
        <f>IF(F1374="","",
MAX(0,
_xlfn.XLOOKUP(F1374,purchase!F:F,purchase!N:N,"")
-
SUMIFS(L:L,F:F,F1374)))</f>
        <v/>
      </c>
      <c r="O1374" s="35">
        <f>IF(OR(L1374="",M1374=""),"",L1374-M1374)</f>
        <v/>
      </c>
      <c r="P1374" s="89">
        <f>_xlfn.SINGLE(IF(F1374="","",_xlfn.XLOOKUP(F1374,purchase!F:F,purchase!O:O,"")))</f>
        <v/>
      </c>
      <c r="Q1374" s="83">
        <f>IF(OR(L1374="",M1374=""),"",M1374/L1374)</f>
        <v/>
      </c>
      <c r="R1374" s="91">
        <f>IF(OR(P1374="",Q1374=""),"",Q1374-P1374)</f>
        <v/>
      </c>
    </row>
    <row r="1375">
      <c r="A1375" s="25" t="n">
        <v>1371</v>
      </c>
      <c r="B1375" s="26">
        <f>IF(OR(C1375="",F1375=""),"",
"PRD-" &amp;
TEXT(DAY(C1375),"00") &amp;
CHOOSE(MONTH(C1375),"A","B","C","D","E","F","G","H","I","J","K","L") &amp;
TEXT(YEAR(C1375),"00") &amp;
"-" &amp;
RIGHT(F1375,4))</f>
        <v/>
      </c>
      <c r="C1375" s="27" t="n"/>
      <c r="D1375" s="26">
        <f>IF(F1375="","",_xlfn.XLOOKUP(F1375,purchase!F:F,purchase!B:B,""))</f>
        <v/>
      </c>
      <c r="E1375" s="26">
        <f>IF(F1375="","",_xlfn.XLOOKUP(F1375,purchase!F:F,purchase!C:C,""))</f>
        <v/>
      </c>
      <c r="F1375" s="4" t="n"/>
      <c r="G1375" s="10">
        <f>IF(H1375="NRFC","Natural Rubber Field Coagulam","")</f>
        <v/>
      </c>
      <c r="H1375" s="10">
        <f>IF(F1375="","",_xlfn.XLOOKUP(F1375,purchase!F:F,purchase!E:E,""))</f>
        <v/>
      </c>
      <c r="I1375" s="10">
        <f>IF(J1375="ISNR20","Natural Rubber-TSNR (ISNR-20)","")</f>
        <v/>
      </c>
      <c r="J1375" s="10">
        <f>IF(H1375="NRFC","ISNR20","")</f>
        <v/>
      </c>
      <c r="K1375" s="35">
        <f>_xlfn.SINGLE(IF(F1375="","",_xlfn.XLOOKUP(F1375,purchase!F:F,purchase!N:N,"")))</f>
        <v/>
      </c>
      <c r="L1375" s="4" t="n"/>
      <c r="M1375" s="86" t="n"/>
      <c r="N1375" s="35">
        <f>IF(F1375="","",
MAX(0,
_xlfn.XLOOKUP(F1375,purchase!F:F,purchase!N:N,"")
-
SUMIFS(L:L,F:F,F1375)))</f>
        <v/>
      </c>
      <c r="O1375" s="35">
        <f>IF(OR(L1375="",M1375=""),"",L1375-M1375)</f>
        <v/>
      </c>
      <c r="P1375" s="89">
        <f>_xlfn.SINGLE(IF(F1375="","",_xlfn.XLOOKUP(F1375,purchase!F:F,purchase!O:O,"")))</f>
        <v/>
      </c>
      <c r="Q1375" s="83">
        <f>IF(OR(L1375="",M1375=""),"",M1375/L1375)</f>
        <v/>
      </c>
      <c r="R1375" s="91">
        <f>IF(OR(P1375="",Q1375=""),"",Q1375-P1375)</f>
        <v/>
      </c>
    </row>
    <row r="1376">
      <c r="A1376" s="25" t="n">
        <v>1372</v>
      </c>
      <c r="B1376" s="26">
        <f>IF(OR(C1376="",F1376=""),"",
"PRD-" &amp;
TEXT(DAY(C1376),"00") &amp;
CHOOSE(MONTH(C1376),"A","B","C","D","E","F","G","H","I","J","K","L") &amp;
TEXT(YEAR(C1376),"00") &amp;
"-" &amp;
RIGHT(F1376,4))</f>
        <v/>
      </c>
      <c r="C1376" s="27" t="n"/>
      <c r="D1376" s="26">
        <f>IF(F1376="","",_xlfn.XLOOKUP(F1376,purchase!F:F,purchase!B:B,""))</f>
        <v/>
      </c>
      <c r="E1376" s="26">
        <f>IF(F1376="","",_xlfn.XLOOKUP(F1376,purchase!F:F,purchase!C:C,""))</f>
        <v/>
      </c>
      <c r="F1376" s="4" t="n"/>
      <c r="G1376" s="10">
        <f>IF(H1376="NRFC","Natural Rubber Field Coagulam","")</f>
        <v/>
      </c>
      <c r="H1376" s="10">
        <f>IF(F1376="","",_xlfn.XLOOKUP(F1376,purchase!F:F,purchase!E:E,""))</f>
        <v/>
      </c>
      <c r="I1376" s="10">
        <f>IF(J1376="ISNR20","Natural Rubber-TSNR (ISNR-20)","")</f>
        <v/>
      </c>
      <c r="J1376" s="10">
        <f>IF(H1376="NRFC","ISNR20","")</f>
        <v/>
      </c>
      <c r="K1376" s="35">
        <f>_xlfn.SINGLE(IF(F1376="","",_xlfn.XLOOKUP(F1376,purchase!F:F,purchase!N:N,"")))</f>
        <v/>
      </c>
      <c r="L1376" s="4" t="n"/>
      <c r="M1376" s="86" t="n"/>
      <c r="N1376" s="35">
        <f>IF(F1376="","",
MAX(0,
_xlfn.XLOOKUP(F1376,purchase!F:F,purchase!N:N,"")
-
SUMIFS(L:L,F:F,F1376)))</f>
        <v/>
      </c>
      <c r="O1376" s="35">
        <f>IF(OR(L1376="",M1376=""),"",L1376-M1376)</f>
        <v/>
      </c>
      <c r="P1376" s="89">
        <f>_xlfn.SINGLE(IF(F1376="","",_xlfn.XLOOKUP(F1376,purchase!F:F,purchase!O:O,"")))</f>
        <v/>
      </c>
      <c r="Q1376" s="83">
        <f>IF(OR(L1376="",M1376=""),"",M1376/L1376)</f>
        <v/>
      </c>
      <c r="R1376" s="91">
        <f>IF(OR(P1376="",Q1376=""),"",Q1376-P1376)</f>
        <v/>
      </c>
    </row>
    <row r="1377">
      <c r="A1377" s="25" t="n">
        <v>1373</v>
      </c>
      <c r="B1377" s="26">
        <f>IF(OR(C1377="",F1377=""),"",
"PRD-" &amp;
TEXT(DAY(C1377),"00") &amp;
CHOOSE(MONTH(C1377),"A","B","C","D","E","F","G","H","I","J","K","L") &amp;
TEXT(YEAR(C1377),"00") &amp;
"-" &amp;
RIGHT(F1377,4))</f>
        <v/>
      </c>
      <c r="C1377" s="27" t="n"/>
      <c r="D1377" s="26">
        <f>IF(F1377="","",_xlfn.XLOOKUP(F1377,purchase!F:F,purchase!B:B,""))</f>
        <v/>
      </c>
      <c r="E1377" s="26">
        <f>IF(F1377="","",_xlfn.XLOOKUP(F1377,purchase!F:F,purchase!C:C,""))</f>
        <v/>
      </c>
      <c r="F1377" s="4" t="n"/>
      <c r="G1377" s="10">
        <f>IF(H1377="NRFC","Natural Rubber Field Coagulam","")</f>
        <v/>
      </c>
      <c r="H1377" s="10">
        <f>IF(F1377="","",_xlfn.XLOOKUP(F1377,purchase!F:F,purchase!E:E,""))</f>
        <v/>
      </c>
      <c r="I1377" s="10">
        <f>IF(J1377="ISNR20","Natural Rubber-TSNR (ISNR-20)","")</f>
        <v/>
      </c>
      <c r="J1377" s="10">
        <f>IF(H1377="NRFC","ISNR20","")</f>
        <v/>
      </c>
      <c r="K1377" s="35">
        <f>_xlfn.SINGLE(IF(F1377="","",_xlfn.XLOOKUP(F1377,purchase!F:F,purchase!N:N,"")))</f>
        <v/>
      </c>
      <c r="L1377" s="4" t="n"/>
      <c r="M1377" s="86" t="n"/>
      <c r="N1377" s="35">
        <f>IF(F1377="","",
MAX(0,
_xlfn.XLOOKUP(F1377,purchase!F:F,purchase!N:N,"")
-
SUMIFS(L:L,F:F,F1377)))</f>
        <v/>
      </c>
      <c r="O1377" s="35">
        <f>IF(OR(L1377="",M1377=""),"",L1377-M1377)</f>
        <v/>
      </c>
      <c r="P1377" s="89">
        <f>_xlfn.SINGLE(IF(F1377="","",_xlfn.XLOOKUP(F1377,purchase!F:F,purchase!O:O,"")))</f>
        <v/>
      </c>
      <c r="Q1377" s="83">
        <f>IF(OR(L1377="",M1377=""),"",M1377/L1377)</f>
        <v/>
      </c>
      <c r="R1377" s="91">
        <f>IF(OR(P1377="",Q1377=""),"",Q1377-P1377)</f>
        <v/>
      </c>
    </row>
    <row r="1378">
      <c r="A1378" s="25" t="n">
        <v>1374</v>
      </c>
      <c r="B1378" s="26">
        <f>IF(OR(C1378="",F1378=""),"",
"PRD-" &amp;
TEXT(DAY(C1378),"00") &amp;
CHOOSE(MONTH(C1378),"A","B","C","D","E","F","G","H","I","J","K","L") &amp;
TEXT(YEAR(C1378),"00") &amp;
"-" &amp;
RIGHT(F1378,4))</f>
        <v/>
      </c>
      <c r="C1378" s="27" t="n"/>
      <c r="D1378" s="26">
        <f>IF(F1378="","",_xlfn.XLOOKUP(F1378,purchase!F:F,purchase!B:B,""))</f>
        <v/>
      </c>
      <c r="E1378" s="26">
        <f>IF(F1378="","",_xlfn.XLOOKUP(F1378,purchase!F:F,purchase!C:C,""))</f>
        <v/>
      </c>
      <c r="F1378" s="4" t="n"/>
      <c r="G1378" s="10">
        <f>IF(H1378="NRFC","Natural Rubber Field Coagulam","")</f>
        <v/>
      </c>
      <c r="H1378" s="10">
        <f>IF(F1378="","",_xlfn.XLOOKUP(F1378,purchase!F:F,purchase!E:E,""))</f>
        <v/>
      </c>
      <c r="I1378" s="10">
        <f>IF(J1378="ISNR20","Natural Rubber-TSNR (ISNR-20)","")</f>
        <v/>
      </c>
      <c r="J1378" s="10">
        <f>IF(H1378="NRFC","ISNR20","")</f>
        <v/>
      </c>
      <c r="K1378" s="35">
        <f>_xlfn.SINGLE(IF(F1378="","",_xlfn.XLOOKUP(F1378,purchase!F:F,purchase!N:N,"")))</f>
        <v/>
      </c>
      <c r="L1378" s="4" t="n"/>
      <c r="M1378" s="86" t="n"/>
      <c r="N1378" s="35">
        <f>IF(F1378="","",
MAX(0,
_xlfn.XLOOKUP(F1378,purchase!F:F,purchase!N:N,"")
-
SUMIFS(L:L,F:F,F1378)))</f>
        <v/>
      </c>
      <c r="O1378" s="35">
        <f>IF(OR(L1378="",M1378=""),"",L1378-M1378)</f>
        <v/>
      </c>
      <c r="P1378" s="89">
        <f>_xlfn.SINGLE(IF(F1378="","",_xlfn.XLOOKUP(F1378,purchase!F:F,purchase!O:O,"")))</f>
        <v/>
      </c>
      <c r="Q1378" s="83">
        <f>IF(OR(L1378="",M1378=""),"",M1378/L1378)</f>
        <v/>
      </c>
      <c r="R1378" s="91">
        <f>IF(OR(P1378="",Q1378=""),"",Q1378-P1378)</f>
        <v/>
      </c>
    </row>
    <row r="1379">
      <c r="A1379" s="25" t="n">
        <v>1375</v>
      </c>
      <c r="B1379" s="26">
        <f>IF(OR(C1379="",F1379=""),"",
"PRD-" &amp;
TEXT(DAY(C1379),"00") &amp;
CHOOSE(MONTH(C1379),"A","B","C","D","E","F","G","H","I","J","K","L") &amp;
TEXT(YEAR(C1379),"00") &amp;
"-" &amp;
RIGHT(F1379,4))</f>
        <v/>
      </c>
      <c r="C1379" s="27" t="n"/>
      <c r="D1379" s="26">
        <f>IF(F1379="","",_xlfn.XLOOKUP(F1379,purchase!F:F,purchase!B:B,""))</f>
        <v/>
      </c>
      <c r="E1379" s="26">
        <f>IF(F1379="","",_xlfn.XLOOKUP(F1379,purchase!F:F,purchase!C:C,""))</f>
        <v/>
      </c>
      <c r="F1379" s="4" t="n"/>
      <c r="G1379" s="10">
        <f>IF(H1379="NRFC","Natural Rubber Field Coagulam","")</f>
        <v/>
      </c>
      <c r="H1379" s="10">
        <f>IF(F1379="","",_xlfn.XLOOKUP(F1379,purchase!F:F,purchase!E:E,""))</f>
        <v/>
      </c>
      <c r="I1379" s="10">
        <f>IF(J1379="ISNR20","Natural Rubber-TSNR (ISNR-20)","")</f>
        <v/>
      </c>
      <c r="J1379" s="10">
        <f>IF(H1379="NRFC","ISNR20","")</f>
        <v/>
      </c>
      <c r="K1379" s="35">
        <f>_xlfn.SINGLE(IF(F1379="","",_xlfn.XLOOKUP(F1379,purchase!F:F,purchase!N:N,"")))</f>
        <v/>
      </c>
      <c r="L1379" s="4" t="n"/>
      <c r="M1379" s="86" t="n"/>
      <c r="N1379" s="35">
        <f>IF(F1379="","",
MAX(0,
_xlfn.XLOOKUP(F1379,purchase!F:F,purchase!N:N,"")
-
SUMIFS(L:L,F:F,F1379)))</f>
        <v/>
      </c>
      <c r="O1379" s="35">
        <f>IF(OR(L1379="",M1379=""),"",L1379-M1379)</f>
        <v/>
      </c>
      <c r="P1379" s="89">
        <f>_xlfn.SINGLE(IF(F1379="","",_xlfn.XLOOKUP(F1379,purchase!F:F,purchase!O:O,"")))</f>
        <v/>
      </c>
      <c r="Q1379" s="83">
        <f>IF(OR(L1379="",M1379=""),"",M1379/L1379)</f>
        <v/>
      </c>
      <c r="R1379" s="91">
        <f>IF(OR(P1379="",Q1379=""),"",Q1379-P1379)</f>
        <v/>
      </c>
    </row>
    <row r="1380">
      <c r="A1380" s="25" t="n">
        <v>1376</v>
      </c>
      <c r="B1380" s="26">
        <f>IF(OR(C1380="",F1380=""),"",
"PRD-" &amp;
TEXT(DAY(C1380),"00") &amp;
CHOOSE(MONTH(C1380),"A","B","C","D","E","F","G","H","I","J","K","L") &amp;
TEXT(YEAR(C1380),"00") &amp;
"-" &amp;
RIGHT(F1380,4))</f>
        <v/>
      </c>
      <c r="C1380" s="27" t="n"/>
      <c r="D1380" s="26">
        <f>IF(F1380="","",_xlfn.XLOOKUP(F1380,purchase!F:F,purchase!B:B,""))</f>
        <v/>
      </c>
      <c r="E1380" s="26">
        <f>IF(F1380="","",_xlfn.XLOOKUP(F1380,purchase!F:F,purchase!C:C,""))</f>
        <v/>
      </c>
      <c r="F1380" s="4" t="n"/>
      <c r="G1380" s="10">
        <f>IF(H1380="NRFC","Natural Rubber Field Coagulam","")</f>
        <v/>
      </c>
      <c r="H1380" s="10">
        <f>IF(F1380="","",_xlfn.XLOOKUP(F1380,purchase!F:F,purchase!E:E,""))</f>
        <v/>
      </c>
      <c r="I1380" s="10">
        <f>IF(J1380="ISNR20","Natural Rubber-TSNR (ISNR-20)","")</f>
        <v/>
      </c>
      <c r="J1380" s="10">
        <f>IF(H1380="NRFC","ISNR20","")</f>
        <v/>
      </c>
      <c r="K1380" s="35">
        <f>_xlfn.SINGLE(IF(F1380="","",_xlfn.XLOOKUP(F1380,purchase!F:F,purchase!N:N,"")))</f>
        <v/>
      </c>
      <c r="L1380" s="4" t="n"/>
      <c r="M1380" s="86" t="n"/>
      <c r="N1380" s="35">
        <f>IF(F1380="","",
MAX(0,
_xlfn.XLOOKUP(F1380,purchase!F:F,purchase!N:N,"")
-
SUMIFS(L:L,F:F,F1380)))</f>
        <v/>
      </c>
      <c r="O1380" s="35">
        <f>IF(OR(L1380="",M1380=""),"",L1380-M1380)</f>
        <v/>
      </c>
      <c r="P1380" s="89">
        <f>_xlfn.SINGLE(IF(F1380="","",_xlfn.XLOOKUP(F1380,purchase!F:F,purchase!O:O,"")))</f>
        <v/>
      </c>
      <c r="Q1380" s="83">
        <f>IF(OR(L1380="",M1380=""),"",M1380/L1380)</f>
        <v/>
      </c>
      <c r="R1380" s="91">
        <f>IF(OR(P1380="",Q1380=""),"",Q1380-P1380)</f>
        <v/>
      </c>
    </row>
    <row r="1381">
      <c r="A1381" s="25" t="n">
        <v>1377</v>
      </c>
      <c r="B1381" s="26">
        <f>IF(OR(C1381="",F1381=""),"",
"PRD-" &amp;
TEXT(DAY(C1381),"00") &amp;
CHOOSE(MONTH(C1381),"A","B","C","D","E","F","G","H","I","J","K","L") &amp;
TEXT(YEAR(C1381),"00") &amp;
"-" &amp;
RIGHT(F1381,4))</f>
        <v/>
      </c>
      <c r="C1381" s="27" t="n"/>
      <c r="D1381" s="26">
        <f>IF(F1381="","",_xlfn.XLOOKUP(F1381,purchase!F:F,purchase!B:B,""))</f>
        <v/>
      </c>
      <c r="E1381" s="26">
        <f>IF(F1381="","",_xlfn.XLOOKUP(F1381,purchase!F:F,purchase!C:C,""))</f>
        <v/>
      </c>
      <c r="F1381" s="4" t="n"/>
      <c r="G1381" s="10">
        <f>IF(H1381="NRFC","Natural Rubber Field Coagulam","")</f>
        <v/>
      </c>
      <c r="H1381" s="10">
        <f>IF(F1381="","",_xlfn.XLOOKUP(F1381,purchase!F:F,purchase!E:E,""))</f>
        <v/>
      </c>
      <c r="I1381" s="10">
        <f>IF(J1381="ISNR20","Natural Rubber-TSNR (ISNR-20)","")</f>
        <v/>
      </c>
      <c r="J1381" s="10">
        <f>IF(H1381="NRFC","ISNR20","")</f>
        <v/>
      </c>
      <c r="K1381" s="35">
        <f>_xlfn.SINGLE(IF(F1381="","",_xlfn.XLOOKUP(F1381,purchase!F:F,purchase!N:N,"")))</f>
        <v/>
      </c>
      <c r="L1381" s="4" t="n"/>
      <c r="M1381" s="86" t="n"/>
      <c r="N1381" s="35">
        <f>IF(F1381="","",
MAX(0,
_xlfn.XLOOKUP(F1381,purchase!F:F,purchase!N:N,"")
-
SUMIFS(L:L,F:F,F1381)))</f>
        <v/>
      </c>
      <c r="O1381" s="35">
        <f>IF(OR(L1381="",M1381=""),"",L1381-M1381)</f>
        <v/>
      </c>
      <c r="P1381" s="89">
        <f>_xlfn.SINGLE(IF(F1381="","",_xlfn.XLOOKUP(F1381,purchase!F:F,purchase!O:O,"")))</f>
        <v/>
      </c>
      <c r="Q1381" s="83">
        <f>IF(OR(L1381="",M1381=""),"",M1381/L1381)</f>
        <v/>
      </c>
      <c r="R1381" s="91">
        <f>IF(OR(P1381="",Q1381=""),"",Q1381-P1381)</f>
        <v/>
      </c>
    </row>
    <row r="1382">
      <c r="A1382" s="25" t="n">
        <v>1378</v>
      </c>
      <c r="B1382" s="26">
        <f>IF(OR(C1382="",F1382=""),"",
"PRD-" &amp;
TEXT(DAY(C1382),"00") &amp;
CHOOSE(MONTH(C1382),"A","B","C","D","E","F","G","H","I","J","K","L") &amp;
TEXT(YEAR(C1382),"00") &amp;
"-" &amp;
RIGHT(F1382,4))</f>
        <v/>
      </c>
      <c r="C1382" s="27" t="n"/>
      <c r="D1382" s="26">
        <f>IF(F1382="","",_xlfn.XLOOKUP(F1382,purchase!F:F,purchase!B:B,""))</f>
        <v/>
      </c>
      <c r="E1382" s="26">
        <f>IF(F1382="","",_xlfn.XLOOKUP(F1382,purchase!F:F,purchase!C:C,""))</f>
        <v/>
      </c>
      <c r="F1382" s="4" t="n"/>
      <c r="G1382" s="10">
        <f>IF(H1382="NRFC","Natural Rubber Field Coagulam","")</f>
        <v/>
      </c>
      <c r="H1382" s="10">
        <f>IF(F1382="","",_xlfn.XLOOKUP(F1382,purchase!F:F,purchase!E:E,""))</f>
        <v/>
      </c>
      <c r="I1382" s="10">
        <f>IF(J1382="ISNR20","Natural Rubber-TSNR (ISNR-20)","")</f>
        <v/>
      </c>
      <c r="J1382" s="10">
        <f>IF(H1382="NRFC","ISNR20","")</f>
        <v/>
      </c>
      <c r="K1382" s="35">
        <f>_xlfn.SINGLE(IF(F1382="","",_xlfn.XLOOKUP(F1382,purchase!F:F,purchase!N:N,"")))</f>
        <v/>
      </c>
      <c r="L1382" s="4" t="n"/>
      <c r="M1382" s="86" t="n"/>
      <c r="N1382" s="35">
        <f>IF(F1382="","",
MAX(0,
_xlfn.XLOOKUP(F1382,purchase!F:F,purchase!N:N,"")
-
SUMIFS(L:L,F:F,F1382)))</f>
        <v/>
      </c>
      <c r="O1382" s="35">
        <f>IF(OR(L1382="",M1382=""),"",L1382-M1382)</f>
        <v/>
      </c>
      <c r="P1382" s="89">
        <f>_xlfn.SINGLE(IF(F1382="","",_xlfn.XLOOKUP(F1382,purchase!F:F,purchase!O:O,"")))</f>
        <v/>
      </c>
      <c r="Q1382" s="83">
        <f>IF(OR(L1382="",M1382=""),"",M1382/L1382)</f>
        <v/>
      </c>
      <c r="R1382" s="91">
        <f>IF(OR(P1382="",Q1382=""),"",Q1382-P1382)</f>
        <v/>
      </c>
    </row>
    <row r="1383">
      <c r="A1383" s="25" t="n">
        <v>1379</v>
      </c>
      <c r="B1383" s="26">
        <f>IF(OR(C1383="",F1383=""),"",
"PRD-" &amp;
TEXT(DAY(C1383),"00") &amp;
CHOOSE(MONTH(C1383),"A","B","C","D","E","F","G","H","I","J","K","L") &amp;
TEXT(YEAR(C1383),"00") &amp;
"-" &amp;
RIGHT(F1383,4))</f>
        <v/>
      </c>
      <c r="C1383" s="27" t="n"/>
      <c r="D1383" s="26">
        <f>IF(F1383="","",_xlfn.XLOOKUP(F1383,purchase!F:F,purchase!B:B,""))</f>
        <v/>
      </c>
      <c r="E1383" s="26">
        <f>IF(F1383="","",_xlfn.XLOOKUP(F1383,purchase!F:F,purchase!C:C,""))</f>
        <v/>
      </c>
      <c r="F1383" s="4" t="n"/>
      <c r="G1383" s="10">
        <f>IF(H1383="NRFC","Natural Rubber Field Coagulam","")</f>
        <v/>
      </c>
      <c r="H1383" s="10">
        <f>IF(F1383="","",_xlfn.XLOOKUP(F1383,purchase!F:F,purchase!E:E,""))</f>
        <v/>
      </c>
      <c r="I1383" s="10">
        <f>IF(J1383="ISNR20","Natural Rubber-TSNR (ISNR-20)","")</f>
        <v/>
      </c>
      <c r="J1383" s="10">
        <f>IF(H1383="NRFC","ISNR20","")</f>
        <v/>
      </c>
      <c r="K1383" s="35">
        <f>_xlfn.SINGLE(IF(F1383="","",_xlfn.XLOOKUP(F1383,purchase!F:F,purchase!N:N,"")))</f>
        <v/>
      </c>
      <c r="L1383" s="4" t="n"/>
      <c r="M1383" s="86" t="n"/>
      <c r="N1383" s="35">
        <f>IF(F1383="","",
MAX(0,
_xlfn.XLOOKUP(F1383,purchase!F:F,purchase!N:N,"")
-
SUMIFS(L:L,F:F,F1383)))</f>
        <v/>
      </c>
      <c r="O1383" s="35">
        <f>IF(OR(L1383="",M1383=""),"",L1383-M1383)</f>
        <v/>
      </c>
      <c r="P1383" s="89">
        <f>_xlfn.SINGLE(IF(F1383="","",_xlfn.XLOOKUP(F1383,purchase!F:F,purchase!O:O,"")))</f>
        <v/>
      </c>
      <c r="Q1383" s="83">
        <f>IF(OR(L1383="",M1383=""),"",M1383/L1383)</f>
        <v/>
      </c>
      <c r="R1383" s="91">
        <f>IF(OR(P1383="",Q1383=""),"",Q1383-P1383)</f>
        <v/>
      </c>
    </row>
    <row r="1384">
      <c r="A1384" s="25" t="n">
        <v>1380</v>
      </c>
      <c r="B1384" s="26">
        <f>IF(OR(C1384="",F1384=""),"",
"PRD-" &amp;
TEXT(DAY(C1384),"00") &amp;
CHOOSE(MONTH(C1384),"A","B","C","D","E","F","G","H","I","J","K","L") &amp;
TEXT(YEAR(C1384),"00") &amp;
"-" &amp;
RIGHT(F1384,4))</f>
        <v/>
      </c>
      <c r="C1384" s="27" t="n"/>
      <c r="D1384" s="26">
        <f>IF(F1384="","",_xlfn.XLOOKUP(F1384,purchase!F:F,purchase!B:B,""))</f>
        <v/>
      </c>
      <c r="E1384" s="26">
        <f>IF(F1384="","",_xlfn.XLOOKUP(F1384,purchase!F:F,purchase!C:C,""))</f>
        <v/>
      </c>
      <c r="F1384" s="4" t="n"/>
      <c r="G1384" s="10">
        <f>IF(H1384="NRFC","Natural Rubber Field Coagulam","")</f>
        <v/>
      </c>
      <c r="H1384" s="10">
        <f>IF(F1384="","",_xlfn.XLOOKUP(F1384,purchase!F:F,purchase!E:E,""))</f>
        <v/>
      </c>
      <c r="I1384" s="10">
        <f>IF(J1384="ISNR20","Natural Rubber-TSNR (ISNR-20)","")</f>
        <v/>
      </c>
      <c r="J1384" s="10">
        <f>IF(H1384="NRFC","ISNR20","")</f>
        <v/>
      </c>
      <c r="K1384" s="35">
        <f>_xlfn.SINGLE(IF(F1384="","",_xlfn.XLOOKUP(F1384,purchase!F:F,purchase!N:N,"")))</f>
        <v/>
      </c>
      <c r="L1384" s="4" t="n"/>
      <c r="M1384" s="86" t="n"/>
      <c r="N1384" s="35">
        <f>IF(F1384="","",
MAX(0,
_xlfn.XLOOKUP(F1384,purchase!F:F,purchase!N:N,"")
-
SUMIFS(L:L,F:F,F1384)))</f>
        <v/>
      </c>
      <c r="O1384" s="35">
        <f>IF(OR(L1384="",M1384=""),"",L1384-M1384)</f>
        <v/>
      </c>
      <c r="P1384" s="89">
        <f>_xlfn.SINGLE(IF(F1384="","",_xlfn.XLOOKUP(F1384,purchase!F:F,purchase!O:O,"")))</f>
        <v/>
      </c>
      <c r="Q1384" s="83">
        <f>IF(OR(L1384="",M1384=""),"",M1384/L1384)</f>
        <v/>
      </c>
      <c r="R1384" s="91">
        <f>IF(OR(P1384="",Q1384=""),"",Q1384-P1384)</f>
        <v/>
      </c>
    </row>
    <row r="1385">
      <c r="A1385" s="25" t="n">
        <v>1381</v>
      </c>
      <c r="B1385" s="26">
        <f>IF(OR(C1385="",F1385=""),"",
"PRD-" &amp;
TEXT(DAY(C1385),"00") &amp;
CHOOSE(MONTH(C1385),"A","B","C","D","E","F","G","H","I","J","K","L") &amp;
TEXT(YEAR(C1385),"00") &amp;
"-" &amp;
RIGHT(F1385,4))</f>
        <v/>
      </c>
      <c r="C1385" s="27" t="n"/>
      <c r="D1385" s="26">
        <f>IF(F1385="","",_xlfn.XLOOKUP(F1385,purchase!F:F,purchase!B:B,""))</f>
        <v/>
      </c>
      <c r="E1385" s="26">
        <f>IF(F1385="","",_xlfn.XLOOKUP(F1385,purchase!F:F,purchase!C:C,""))</f>
        <v/>
      </c>
      <c r="F1385" s="4" t="n"/>
      <c r="G1385" s="10">
        <f>IF(H1385="NRFC","Natural Rubber Field Coagulam","")</f>
        <v/>
      </c>
      <c r="H1385" s="10">
        <f>IF(F1385="","",_xlfn.XLOOKUP(F1385,purchase!F:F,purchase!E:E,""))</f>
        <v/>
      </c>
      <c r="I1385" s="10">
        <f>IF(J1385="ISNR20","Natural Rubber-TSNR (ISNR-20)","")</f>
        <v/>
      </c>
      <c r="J1385" s="10">
        <f>IF(H1385="NRFC","ISNR20","")</f>
        <v/>
      </c>
      <c r="K1385" s="35">
        <f>_xlfn.SINGLE(IF(F1385="","",_xlfn.XLOOKUP(F1385,purchase!F:F,purchase!N:N,"")))</f>
        <v/>
      </c>
      <c r="L1385" s="4" t="n"/>
      <c r="M1385" s="86" t="n"/>
      <c r="N1385" s="35">
        <f>IF(F1385="","",
MAX(0,
_xlfn.XLOOKUP(F1385,purchase!F:F,purchase!N:N,"")
-
SUMIFS(L:L,F:F,F1385)))</f>
        <v/>
      </c>
      <c r="O1385" s="35">
        <f>IF(OR(L1385="",M1385=""),"",L1385-M1385)</f>
        <v/>
      </c>
      <c r="P1385" s="89">
        <f>_xlfn.SINGLE(IF(F1385="","",_xlfn.XLOOKUP(F1385,purchase!F:F,purchase!O:O,"")))</f>
        <v/>
      </c>
      <c r="Q1385" s="83">
        <f>IF(OR(L1385="",M1385=""),"",M1385/L1385)</f>
        <v/>
      </c>
      <c r="R1385" s="91">
        <f>IF(OR(P1385="",Q1385=""),"",Q1385-P1385)</f>
        <v/>
      </c>
    </row>
    <row r="1386">
      <c r="A1386" s="25" t="n">
        <v>1382</v>
      </c>
      <c r="B1386" s="26">
        <f>IF(OR(C1386="",F1386=""),"",
"PRD-" &amp;
TEXT(DAY(C1386),"00") &amp;
CHOOSE(MONTH(C1386),"A","B","C","D","E","F","G","H","I","J","K","L") &amp;
TEXT(YEAR(C1386),"00") &amp;
"-" &amp;
RIGHT(F1386,4))</f>
        <v/>
      </c>
      <c r="C1386" s="27" t="n"/>
      <c r="D1386" s="26">
        <f>IF(F1386="","",_xlfn.XLOOKUP(F1386,purchase!F:F,purchase!B:B,""))</f>
        <v/>
      </c>
      <c r="E1386" s="26">
        <f>IF(F1386="","",_xlfn.XLOOKUP(F1386,purchase!F:F,purchase!C:C,""))</f>
        <v/>
      </c>
      <c r="F1386" s="4" t="n"/>
      <c r="G1386" s="10">
        <f>IF(H1386="NRFC","Natural Rubber Field Coagulam","")</f>
        <v/>
      </c>
      <c r="H1386" s="10">
        <f>IF(F1386="","",_xlfn.XLOOKUP(F1386,purchase!F:F,purchase!E:E,""))</f>
        <v/>
      </c>
      <c r="I1386" s="10">
        <f>IF(J1386="ISNR20","Natural Rubber-TSNR (ISNR-20)","")</f>
        <v/>
      </c>
      <c r="J1386" s="10">
        <f>IF(H1386="NRFC","ISNR20","")</f>
        <v/>
      </c>
      <c r="K1386" s="35">
        <f>_xlfn.SINGLE(IF(F1386="","",_xlfn.XLOOKUP(F1386,purchase!F:F,purchase!N:N,"")))</f>
        <v/>
      </c>
      <c r="L1386" s="4" t="n"/>
      <c r="M1386" s="86" t="n"/>
      <c r="N1386" s="35">
        <f>IF(F1386="","",
MAX(0,
_xlfn.XLOOKUP(F1386,purchase!F:F,purchase!N:N,"")
-
SUMIFS(L:L,F:F,F1386)))</f>
        <v/>
      </c>
      <c r="O1386" s="35">
        <f>IF(OR(L1386="",M1386=""),"",L1386-M1386)</f>
        <v/>
      </c>
      <c r="P1386" s="89">
        <f>_xlfn.SINGLE(IF(F1386="","",_xlfn.XLOOKUP(F1386,purchase!F:F,purchase!O:O,"")))</f>
        <v/>
      </c>
      <c r="Q1386" s="83">
        <f>IF(OR(L1386="",M1386=""),"",M1386/L1386)</f>
        <v/>
      </c>
      <c r="R1386" s="91">
        <f>IF(OR(P1386="",Q1386=""),"",Q1386-P1386)</f>
        <v/>
      </c>
    </row>
    <row r="1387">
      <c r="A1387" s="25" t="n">
        <v>1383</v>
      </c>
      <c r="B1387" s="26">
        <f>IF(OR(C1387="",F1387=""),"",
"PRD-" &amp;
TEXT(DAY(C1387),"00") &amp;
CHOOSE(MONTH(C1387),"A","B","C","D","E","F","G","H","I","J","K","L") &amp;
TEXT(YEAR(C1387),"00") &amp;
"-" &amp;
RIGHT(F1387,4))</f>
        <v/>
      </c>
      <c r="C1387" s="27" t="n"/>
      <c r="D1387" s="26">
        <f>IF(F1387="","",_xlfn.XLOOKUP(F1387,purchase!F:F,purchase!B:B,""))</f>
        <v/>
      </c>
      <c r="E1387" s="26">
        <f>IF(F1387="","",_xlfn.XLOOKUP(F1387,purchase!F:F,purchase!C:C,""))</f>
        <v/>
      </c>
      <c r="F1387" s="4" t="n"/>
      <c r="G1387" s="10">
        <f>IF(H1387="NRFC","Natural Rubber Field Coagulam","")</f>
        <v/>
      </c>
      <c r="H1387" s="10">
        <f>IF(F1387="","",_xlfn.XLOOKUP(F1387,purchase!F:F,purchase!E:E,""))</f>
        <v/>
      </c>
      <c r="I1387" s="10">
        <f>IF(J1387="ISNR20","Natural Rubber-TSNR (ISNR-20)","")</f>
        <v/>
      </c>
      <c r="J1387" s="10">
        <f>IF(H1387="NRFC","ISNR20","")</f>
        <v/>
      </c>
      <c r="K1387" s="35">
        <f>_xlfn.SINGLE(IF(F1387="","",_xlfn.XLOOKUP(F1387,purchase!F:F,purchase!N:N,"")))</f>
        <v/>
      </c>
      <c r="L1387" s="4" t="n"/>
      <c r="M1387" s="86" t="n"/>
      <c r="N1387" s="35">
        <f>IF(F1387="","",
MAX(0,
_xlfn.XLOOKUP(F1387,purchase!F:F,purchase!N:N,"")
-
SUMIFS(L:L,F:F,F1387)))</f>
        <v/>
      </c>
      <c r="O1387" s="35">
        <f>IF(OR(L1387="",M1387=""),"",L1387-M1387)</f>
        <v/>
      </c>
      <c r="P1387" s="89">
        <f>_xlfn.SINGLE(IF(F1387="","",_xlfn.XLOOKUP(F1387,purchase!F:F,purchase!O:O,"")))</f>
        <v/>
      </c>
      <c r="Q1387" s="83">
        <f>IF(OR(L1387="",M1387=""),"",M1387/L1387)</f>
        <v/>
      </c>
      <c r="R1387" s="91">
        <f>IF(OR(P1387="",Q1387=""),"",Q1387-P1387)</f>
        <v/>
      </c>
    </row>
    <row r="1388">
      <c r="A1388" s="25" t="n">
        <v>1384</v>
      </c>
      <c r="B1388" s="26">
        <f>IF(OR(C1388="",F1388=""),"",
"PRD-" &amp;
TEXT(DAY(C1388),"00") &amp;
CHOOSE(MONTH(C1388),"A","B","C","D","E","F","G","H","I","J","K","L") &amp;
TEXT(YEAR(C1388),"00") &amp;
"-" &amp;
RIGHT(F1388,4))</f>
        <v/>
      </c>
      <c r="C1388" s="27" t="n"/>
      <c r="D1388" s="26">
        <f>IF(F1388="","",_xlfn.XLOOKUP(F1388,purchase!F:F,purchase!B:B,""))</f>
        <v/>
      </c>
      <c r="E1388" s="26">
        <f>IF(F1388="","",_xlfn.XLOOKUP(F1388,purchase!F:F,purchase!C:C,""))</f>
        <v/>
      </c>
      <c r="F1388" s="4" t="n"/>
      <c r="G1388" s="10">
        <f>IF(H1388="NRFC","Natural Rubber Field Coagulam","")</f>
        <v/>
      </c>
      <c r="H1388" s="10">
        <f>IF(F1388="","",_xlfn.XLOOKUP(F1388,purchase!F:F,purchase!E:E,""))</f>
        <v/>
      </c>
      <c r="I1388" s="10">
        <f>IF(J1388="ISNR20","Natural Rubber-TSNR (ISNR-20)","")</f>
        <v/>
      </c>
      <c r="J1388" s="10">
        <f>IF(H1388="NRFC","ISNR20","")</f>
        <v/>
      </c>
      <c r="K1388" s="35">
        <f>_xlfn.SINGLE(IF(F1388="","",_xlfn.XLOOKUP(F1388,purchase!F:F,purchase!N:N,"")))</f>
        <v/>
      </c>
      <c r="L1388" s="4" t="n"/>
      <c r="M1388" s="86" t="n"/>
      <c r="N1388" s="35">
        <f>IF(F1388="","",
MAX(0,
_xlfn.XLOOKUP(F1388,purchase!F:F,purchase!N:N,"")
-
SUMIFS(L:L,F:F,F1388)))</f>
        <v/>
      </c>
      <c r="O1388" s="35">
        <f>IF(OR(L1388="",M1388=""),"",L1388-M1388)</f>
        <v/>
      </c>
      <c r="P1388" s="89">
        <f>_xlfn.SINGLE(IF(F1388="","",_xlfn.XLOOKUP(F1388,purchase!F:F,purchase!O:O,"")))</f>
        <v/>
      </c>
      <c r="Q1388" s="83">
        <f>IF(OR(L1388="",M1388=""),"",M1388/L1388)</f>
        <v/>
      </c>
      <c r="R1388" s="91">
        <f>IF(OR(P1388="",Q1388=""),"",Q1388-P1388)</f>
        <v/>
      </c>
    </row>
    <row r="1389">
      <c r="A1389" s="25" t="n">
        <v>1385</v>
      </c>
      <c r="B1389" s="26">
        <f>IF(OR(C1389="",F1389=""),"",
"PRD-" &amp;
TEXT(DAY(C1389),"00") &amp;
CHOOSE(MONTH(C1389),"A","B","C","D","E","F","G","H","I","J","K","L") &amp;
TEXT(YEAR(C1389),"00") &amp;
"-" &amp;
RIGHT(F1389,4))</f>
        <v/>
      </c>
      <c r="C1389" s="27" t="n"/>
      <c r="D1389" s="26">
        <f>IF(F1389="","",_xlfn.XLOOKUP(F1389,purchase!F:F,purchase!B:B,""))</f>
        <v/>
      </c>
      <c r="E1389" s="26">
        <f>IF(F1389="","",_xlfn.XLOOKUP(F1389,purchase!F:F,purchase!C:C,""))</f>
        <v/>
      </c>
      <c r="F1389" s="4" t="n"/>
      <c r="G1389" s="10">
        <f>IF(H1389="NRFC","Natural Rubber Field Coagulam","")</f>
        <v/>
      </c>
      <c r="H1389" s="10">
        <f>IF(F1389="","",_xlfn.XLOOKUP(F1389,purchase!F:F,purchase!E:E,""))</f>
        <v/>
      </c>
      <c r="I1389" s="10">
        <f>IF(J1389="ISNR20","Natural Rubber-TSNR (ISNR-20)","")</f>
        <v/>
      </c>
      <c r="J1389" s="10">
        <f>IF(H1389="NRFC","ISNR20","")</f>
        <v/>
      </c>
      <c r="K1389" s="35">
        <f>_xlfn.SINGLE(IF(F1389="","",_xlfn.XLOOKUP(F1389,purchase!F:F,purchase!N:N,"")))</f>
        <v/>
      </c>
      <c r="L1389" s="4" t="n"/>
      <c r="M1389" s="86" t="n"/>
      <c r="N1389" s="35">
        <f>IF(F1389="","",
MAX(0,
_xlfn.XLOOKUP(F1389,purchase!F:F,purchase!N:N,"")
-
SUMIFS(L:L,F:F,F1389)))</f>
        <v/>
      </c>
      <c r="O1389" s="35">
        <f>IF(OR(L1389="",M1389=""),"",L1389-M1389)</f>
        <v/>
      </c>
      <c r="P1389" s="89">
        <f>_xlfn.SINGLE(IF(F1389="","",_xlfn.XLOOKUP(F1389,purchase!F:F,purchase!O:O,"")))</f>
        <v/>
      </c>
      <c r="Q1389" s="83">
        <f>IF(OR(L1389="",M1389=""),"",M1389/L1389)</f>
        <v/>
      </c>
      <c r="R1389" s="91">
        <f>IF(OR(P1389="",Q1389=""),"",Q1389-P1389)</f>
        <v/>
      </c>
    </row>
    <row r="1390">
      <c r="A1390" s="25" t="n">
        <v>1386</v>
      </c>
      <c r="B1390" s="26">
        <f>IF(OR(C1390="",F1390=""),"",
"PRD-" &amp;
TEXT(DAY(C1390),"00") &amp;
CHOOSE(MONTH(C1390),"A","B","C","D","E","F","G","H","I","J","K","L") &amp;
TEXT(YEAR(C1390),"00") &amp;
"-" &amp;
RIGHT(F1390,4))</f>
        <v/>
      </c>
      <c r="C1390" s="27" t="n"/>
      <c r="D1390" s="26">
        <f>IF(F1390="","",_xlfn.XLOOKUP(F1390,purchase!F:F,purchase!B:B,""))</f>
        <v/>
      </c>
      <c r="E1390" s="26">
        <f>IF(F1390="","",_xlfn.XLOOKUP(F1390,purchase!F:F,purchase!C:C,""))</f>
        <v/>
      </c>
      <c r="F1390" s="4" t="n"/>
      <c r="G1390" s="10">
        <f>IF(H1390="NRFC","Natural Rubber Field Coagulam","")</f>
        <v/>
      </c>
      <c r="H1390" s="10">
        <f>IF(F1390="","",_xlfn.XLOOKUP(F1390,purchase!F:F,purchase!E:E,""))</f>
        <v/>
      </c>
      <c r="I1390" s="10">
        <f>IF(J1390="ISNR20","Natural Rubber-TSNR (ISNR-20)","")</f>
        <v/>
      </c>
      <c r="J1390" s="10">
        <f>IF(H1390="NRFC","ISNR20","")</f>
        <v/>
      </c>
      <c r="K1390" s="35">
        <f>_xlfn.SINGLE(IF(F1390="","",_xlfn.XLOOKUP(F1390,purchase!F:F,purchase!N:N,"")))</f>
        <v/>
      </c>
      <c r="L1390" s="4" t="n"/>
      <c r="M1390" s="86" t="n"/>
      <c r="N1390" s="35">
        <f>IF(F1390="","",
MAX(0,
_xlfn.XLOOKUP(F1390,purchase!F:F,purchase!N:N,"")
-
SUMIFS(L:L,F:F,F1390)))</f>
        <v/>
      </c>
      <c r="O1390" s="35">
        <f>IF(OR(L1390="",M1390=""),"",L1390-M1390)</f>
        <v/>
      </c>
      <c r="P1390" s="89">
        <f>_xlfn.SINGLE(IF(F1390="","",_xlfn.XLOOKUP(F1390,purchase!F:F,purchase!O:O,"")))</f>
        <v/>
      </c>
      <c r="Q1390" s="83">
        <f>IF(OR(L1390="",M1390=""),"",M1390/L1390)</f>
        <v/>
      </c>
      <c r="R1390" s="91">
        <f>IF(OR(P1390="",Q1390=""),"",Q1390-P1390)</f>
        <v/>
      </c>
    </row>
    <row r="1391">
      <c r="A1391" s="25" t="n">
        <v>1387</v>
      </c>
      <c r="B1391" s="26">
        <f>IF(OR(C1391="",F1391=""),"",
"PRD-" &amp;
TEXT(DAY(C1391),"00") &amp;
CHOOSE(MONTH(C1391),"A","B","C","D","E","F","G","H","I","J","K","L") &amp;
TEXT(YEAR(C1391),"00") &amp;
"-" &amp;
RIGHT(F1391,4))</f>
        <v/>
      </c>
      <c r="C1391" s="27" t="n"/>
      <c r="D1391" s="26">
        <f>IF(F1391="","",_xlfn.XLOOKUP(F1391,purchase!F:F,purchase!B:B,""))</f>
        <v/>
      </c>
      <c r="E1391" s="26">
        <f>IF(F1391="","",_xlfn.XLOOKUP(F1391,purchase!F:F,purchase!C:C,""))</f>
        <v/>
      </c>
      <c r="F1391" s="4" t="n"/>
      <c r="G1391" s="10">
        <f>IF(H1391="NRFC","Natural Rubber Field Coagulam","")</f>
        <v/>
      </c>
      <c r="H1391" s="10">
        <f>IF(F1391="","",_xlfn.XLOOKUP(F1391,purchase!F:F,purchase!E:E,""))</f>
        <v/>
      </c>
      <c r="I1391" s="10">
        <f>IF(J1391="ISNR20","Natural Rubber-TSNR (ISNR-20)","")</f>
        <v/>
      </c>
      <c r="J1391" s="10">
        <f>IF(H1391="NRFC","ISNR20","")</f>
        <v/>
      </c>
      <c r="K1391" s="35">
        <f>_xlfn.SINGLE(IF(F1391="","",_xlfn.XLOOKUP(F1391,purchase!F:F,purchase!N:N,"")))</f>
        <v/>
      </c>
      <c r="L1391" s="4" t="n"/>
      <c r="M1391" s="86" t="n"/>
      <c r="N1391" s="35">
        <f>IF(F1391="","",
MAX(0,
_xlfn.XLOOKUP(F1391,purchase!F:F,purchase!N:N,"")
-
SUMIFS(L:L,F:F,F1391)))</f>
        <v/>
      </c>
      <c r="O1391" s="35">
        <f>IF(OR(L1391="",M1391=""),"",L1391-M1391)</f>
        <v/>
      </c>
      <c r="P1391" s="89">
        <f>_xlfn.SINGLE(IF(F1391="","",_xlfn.XLOOKUP(F1391,purchase!F:F,purchase!O:O,"")))</f>
        <v/>
      </c>
      <c r="Q1391" s="83">
        <f>IF(OR(L1391="",M1391=""),"",M1391/L1391)</f>
        <v/>
      </c>
      <c r="R1391" s="91">
        <f>IF(OR(P1391="",Q1391=""),"",Q1391-P1391)</f>
        <v/>
      </c>
    </row>
    <row r="1392">
      <c r="A1392" s="25" t="n">
        <v>1388</v>
      </c>
      <c r="B1392" s="26">
        <f>IF(OR(C1392="",F1392=""),"",
"PRD-" &amp;
TEXT(DAY(C1392),"00") &amp;
CHOOSE(MONTH(C1392),"A","B","C","D","E","F","G","H","I","J","K","L") &amp;
TEXT(YEAR(C1392),"00") &amp;
"-" &amp;
RIGHT(F1392,4))</f>
        <v/>
      </c>
      <c r="C1392" s="27" t="n"/>
      <c r="D1392" s="26">
        <f>IF(F1392="","",_xlfn.XLOOKUP(F1392,purchase!F:F,purchase!B:B,""))</f>
        <v/>
      </c>
      <c r="E1392" s="26">
        <f>IF(F1392="","",_xlfn.XLOOKUP(F1392,purchase!F:F,purchase!C:C,""))</f>
        <v/>
      </c>
      <c r="F1392" s="4" t="n"/>
      <c r="G1392" s="10">
        <f>IF(H1392="NRFC","Natural Rubber Field Coagulam","")</f>
        <v/>
      </c>
      <c r="H1392" s="10">
        <f>IF(F1392="","",_xlfn.XLOOKUP(F1392,purchase!F:F,purchase!E:E,""))</f>
        <v/>
      </c>
      <c r="I1392" s="10">
        <f>IF(J1392="ISNR20","Natural Rubber-TSNR (ISNR-20)","")</f>
        <v/>
      </c>
      <c r="J1392" s="10">
        <f>IF(H1392="NRFC","ISNR20","")</f>
        <v/>
      </c>
      <c r="K1392" s="35">
        <f>_xlfn.SINGLE(IF(F1392="","",_xlfn.XLOOKUP(F1392,purchase!F:F,purchase!N:N,"")))</f>
        <v/>
      </c>
      <c r="L1392" s="4" t="n"/>
      <c r="M1392" s="86" t="n"/>
      <c r="N1392" s="35">
        <f>IF(F1392="","",
MAX(0,
_xlfn.XLOOKUP(F1392,purchase!F:F,purchase!N:N,"")
-
SUMIFS(L:L,F:F,F1392)))</f>
        <v/>
      </c>
      <c r="O1392" s="35">
        <f>IF(OR(L1392="",M1392=""),"",L1392-M1392)</f>
        <v/>
      </c>
      <c r="P1392" s="89">
        <f>_xlfn.SINGLE(IF(F1392="","",_xlfn.XLOOKUP(F1392,purchase!F:F,purchase!O:O,"")))</f>
        <v/>
      </c>
      <c r="Q1392" s="83">
        <f>IF(OR(L1392="",M1392=""),"",M1392/L1392)</f>
        <v/>
      </c>
      <c r="R1392" s="91">
        <f>IF(OR(P1392="",Q1392=""),"",Q1392-P1392)</f>
        <v/>
      </c>
    </row>
    <row r="1393">
      <c r="A1393" s="25" t="n">
        <v>1389</v>
      </c>
      <c r="B1393" s="26">
        <f>IF(OR(C1393="",F1393=""),"",
"PRD-" &amp;
TEXT(DAY(C1393),"00") &amp;
CHOOSE(MONTH(C1393),"A","B","C","D","E","F","G","H","I","J","K","L") &amp;
TEXT(YEAR(C1393),"00") &amp;
"-" &amp;
RIGHT(F1393,4))</f>
        <v/>
      </c>
      <c r="C1393" s="27" t="n"/>
      <c r="D1393" s="26">
        <f>IF(F1393="","",_xlfn.XLOOKUP(F1393,purchase!F:F,purchase!B:B,""))</f>
        <v/>
      </c>
      <c r="E1393" s="26">
        <f>IF(F1393="","",_xlfn.XLOOKUP(F1393,purchase!F:F,purchase!C:C,""))</f>
        <v/>
      </c>
      <c r="F1393" s="4" t="n"/>
      <c r="G1393" s="10">
        <f>IF(H1393="NRFC","Natural Rubber Field Coagulam","")</f>
        <v/>
      </c>
      <c r="H1393" s="10">
        <f>IF(F1393="","",_xlfn.XLOOKUP(F1393,purchase!F:F,purchase!E:E,""))</f>
        <v/>
      </c>
      <c r="I1393" s="10">
        <f>IF(J1393="ISNR20","Natural Rubber-TSNR (ISNR-20)","")</f>
        <v/>
      </c>
      <c r="J1393" s="10">
        <f>IF(H1393="NRFC","ISNR20","")</f>
        <v/>
      </c>
      <c r="K1393" s="35">
        <f>_xlfn.SINGLE(IF(F1393="","",_xlfn.XLOOKUP(F1393,purchase!F:F,purchase!N:N,"")))</f>
        <v/>
      </c>
      <c r="L1393" s="4" t="n"/>
      <c r="M1393" s="86" t="n"/>
      <c r="N1393" s="35">
        <f>IF(F1393="","",
MAX(0,
_xlfn.XLOOKUP(F1393,purchase!F:F,purchase!N:N,"")
-
SUMIFS(L:L,F:F,F1393)))</f>
        <v/>
      </c>
      <c r="O1393" s="35">
        <f>IF(OR(L1393="",M1393=""),"",L1393-M1393)</f>
        <v/>
      </c>
      <c r="P1393" s="89">
        <f>_xlfn.SINGLE(IF(F1393="","",_xlfn.XLOOKUP(F1393,purchase!F:F,purchase!O:O,"")))</f>
        <v/>
      </c>
      <c r="Q1393" s="83">
        <f>IF(OR(L1393="",M1393=""),"",M1393/L1393)</f>
        <v/>
      </c>
      <c r="R1393" s="91">
        <f>IF(OR(P1393="",Q1393=""),"",Q1393-P1393)</f>
        <v/>
      </c>
    </row>
    <row r="1394">
      <c r="A1394" s="25" t="n">
        <v>1390</v>
      </c>
      <c r="B1394" s="26">
        <f>IF(OR(C1394="",F1394=""),"",
"PRD-" &amp;
TEXT(DAY(C1394),"00") &amp;
CHOOSE(MONTH(C1394),"A","B","C","D","E","F","G","H","I","J","K","L") &amp;
TEXT(YEAR(C1394),"00") &amp;
"-" &amp;
RIGHT(F1394,4))</f>
        <v/>
      </c>
      <c r="C1394" s="27" t="n"/>
      <c r="D1394" s="26">
        <f>IF(F1394="","",_xlfn.XLOOKUP(F1394,purchase!F:F,purchase!B:B,""))</f>
        <v/>
      </c>
      <c r="E1394" s="26">
        <f>IF(F1394="","",_xlfn.XLOOKUP(F1394,purchase!F:F,purchase!C:C,""))</f>
        <v/>
      </c>
      <c r="F1394" s="4" t="n"/>
      <c r="G1394" s="10">
        <f>IF(H1394="NRFC","Natural Rubber Field Coagulam","")</f>
        <v/>
      </c>
      <c r="H1394" s="10">
        <f>IF(F1394="","",_xlfn.XLOOKUP(F1394,purchase!F:F,purchase!E:E,""))</f>
        <v/>
      </c>
      <c r="I1394" s="10">
        <f>IF(J1394="ISNR20","Natural Rubber-TSNR (ISNR-20)","")</f>
        <v/>
      </c>
      <c r="J1394" s="10">
        <f>IF(H1394="NRFC","ISNR20","")</f>
        <v/>
      </c>
      <c r="K1394" s="35">
        <f>_xlfn.SINGLE(IF(F1394="","",_xlfn.XLOOKUP(F1394,purchase!F:F,purchase!N:N,"")))</f>
        <v/>
      </c>
      <c r="L1394" s="4" t="n"/>
      <c r="M1394" s="86" t="n"/>
      <c r="N1394" s="35">
        <f>IF(F1394="","",
MAX(0,
_xlfn.XLOOKUP(F1394,purchase!F:F,purchase!N:N,"")
-
SUMIFS(L:L,F:F,F1394)))</f>
        <v/>
      </c>
      <c r="O1394" s="35">
        <f>IF(OR(L1394="",M1394=""),"",L1394-M1394)</f>
        <v/>
      </c>
      <c r="P1394" s="89">
        <f>_xlfn.SINGLE(IF(F1394="","",_xlfn.XLOOKUP(F1394,purchase!F:F,purchase!O:O,"")))</f>
        <v/>
      </c>
      <c r="Q1394" s="83">
        <f>IF(OR(L1394="",M1394=""),"",M1394/L1394)</f>
        <v/>
      </c>
      <c r="R1394" s="91">
        <f>IF(OR(P1394="",Q1394=""),"",Q1394-P1394)</f>
        <v/>
      </c>
    </row>
    <row r="1395">
      <c r="A1395" s="25" t="n">
        <v>1391</v>
      </c>
      <c r="B1395" s="26">
        <f>IF(OR(C1395="",F1395=""),"",
"PRD-" &amp;
TEXT(DAY(C1395),"00") &amp;
CHOOSE(MONTH(C1395),"A","B","C","D","E","F","G","H","I","J","K","L") &amp;
TEXT(YEAR(C1395),"00") &amp;
"-" &amp;
RIGHT(F1395,4))</f>
        <v/>
      </c>
      <c r="C1395" s="27" t="n"/>
      <c r="D1395" s="26">
        <f>IF(F1395="","",_xlfn.XLOOKUP(F1395,purchase!F:F,purchase!B:B,""))</f>
        <v/>
      </c>
      <c r="E1395" s="26">
        <f>IF(F1395="","",_xlfn.XLOOKUP(F1395,purchase!F:F,purchase!C:C,""))</f>
        <v/>
      </c>
      <c r="F1395" s="4" t="n"/>
      <c r="G1395" s="10">
        <f>IF(H1395="NRFC","Natural Rubber Field Coagulam","")</f>
        <v/>
      </c>
      <c r="H1395" s="10">
        <f>IF(F1395="","",_xlfn.XLOOKUP(F1395,purchase!F:F,purchase!E:E,""))</f>
        <v/>
      </c>
      <c r="I1395" s="10">
        <f>IF(J1395="ISNR20","Natural Rubber-TSNR (ISNR-20)","")</f>
        <v/>
      </c>
      <c r="J1395" s="10">
        <f>IF(H1395="NRFC","ISNR20","")</f>
        <v/>
      </c>
      <c r="K1395" s="35">
        <f>_xlfn.SINGLE(IF(F1395="","",_xlfn.XLOOKUP(F1395,purchase!F:F,purchase!N:N,"")))</f>
        <v/>
      </c>
      <c r="L1395" s="4" t="n"/>
      <c r="M1395" s="86" t="n"/>
      <c r="N1395" s="35">
        <f>IF(F1395="","",
MAX(0,
_xlfn.XLOOKUP(F1395,purchase!F:F,purchase!N:N,"")
-
SUMIFS(L:L,F:F,F1395)))</f>
        <v/>
      </c>
      <c r="O1395" s="35">
        <f>IF(OR(L1395="",M1395=""),"",L1395-M1395)</f>
        <v/>
      </c>
      <c r="P1395" s="89">
        <f>_xlfn.SINGLE(IF(F1395="","",_xlfn.XLOOKUP(F1395,purchase!F:F,purchase!O:O,"")))</f>
        <v/>
      </c>
      <c r="Q1395" s="83">
        <f>IF(OR(L1395="",M1395=""),"",M1395/L1395)</f>
        <v/>
      </c>
      <c r="R1395" s="91">
        <f>IF(OR(P1395="",Q1395=""),"",Q1395-P1395)</f>
        <v/>
      </c>
    </row>
    <row r="1396">
      <c r="A1396" s="25" t="n">
        <v>1392</v>
      </c>
      <c r="B1396" s="26">
        <f>IF(OR(C1396="",F1396=""),"",
"PRD-" &amp;
TEXT(DAY(C1396),"00") &amp;
CHOOSE(MONTH(C1396),"A","B","C","D","E","F","G","H","I","J","K","L") &amp;
TEXT(YEAR(C1396),"00") &amp;
"-" &amp;
RIGHT(F1396,4))</f>
        <v/>
      </c>
      <c r="C1396" s="27" t="n"/>
      <c r="D1396" s="26">
        <f>IF(F1396="","",_xlfn.XLOOKUP(F1396,purchase!F:F,purchase!B:B,""))</f>
        <v/>
      </c>
      <c r="E1396" s="26">
        <f>IF(F1396="","",_xlfn.XLOOKUP(F1396,purchase!F:F,purchase!C:C,""))</f>
        <v/>
      </c>
      <c r="F1396" s="4" t="n"/>
      <c r="G1396" s="10">
        <f>IF(H1396="NRFC","Natural Rubber Field Coagulam","")</f>
        <v/>
      </c>
      <c r="H1396" s="10">
        <f>IF(F1396="","",_xlfn.XLOOKUP(F1396,purchase!F:F,purchase!E:E,""))</f>
        <v/>
      </c>
      <c r="I1396" s="10">
        <f>IF(J1396="ISNR20","Natural Rubber-TSNR (ISNR-20)","")</f>
        <v/>
      </c>
      <c r="J1396" s="10">
        <f>IF(H1396="NRFC","ISNR20","")</f>
        <v/>
      </c>
      <c r="K1396" s="35">
        <f>_xlfn.SINGLE(IF(F1396="","",_xlfn.XLOOKUP(F1396,purchase!F:F,purchase!N:N,"")))</f>
        <v/>
      </c>
      <c r="L1396" s="4" t="n"/>
      <c r="M1396" s="86" t="n"/>
      <c r="N1396" s="35">
        <f>IF(F1396="","",
MAX(0,
_xlfn.XLOOKUP(F1396,purchase!F:F,purchase!N:N,"")
-
SUMIFS(L:L,F:F,F1396)))</f>
        <v/>
      </c>
      <c r="O1396" s="35">
        <f>IF(OR(L1396="",M1396=""),"",L1396-M1396)</f>
        <v/>
      </c>
      <c r="P1396" s="89">
        <f>_xlfn.SINGLE(IF(F1396="","",_xlfn.XLOOKUP(F1396,purchase!F:F,purchase!O:O,"")))</f>
        <v/>
      </c>
      <c r="Q1396" s="83">
        <f>IF(OR(L1396="",M1396=""),"",M1396/L1396)</f>
        <v/>
      </c>
      <c r="R1396" s="91">
        <f>IF(OR(P1396="",Q1396=""),"",Q1396-P1396)</f>
        <v/>
      </c>
    </row>
    <row r="1397">
      <c r="A1397" s="25" t="n">
        <v>1393</v>
      </c>
      <c r="B1397" s="26">
        <f>IF(OR(C1397="",F1397=""),"",
"PRD-" &amp;
TEXT(DAY(C1397),"00") &amp;
CHOOSE(MONTH(C1397),"A","B","C","D","E","F","G","H","I","J","K","L") &amp;
TEXT(YEAR(C1397),"00") &amp;
"-" &amp;
RIGHT(F1397,4))</f>
        <v/>
      </c>
      <c r="C1397" s="27" t="n"/>
      <c r="D1397" s="26">
        <f>IF(F1397="","",_xlfn.XLOOKUP(F1397,purchase!F:F,purchase!B:B,""))</f>
        <v/>
      </c>
      <c r="E1397" s="26">
        <f>IF(F1397="","",_xlfn.XLOOKUP(F1397,purchase!F:F,purchase!C:C,""))</f>
        <v/>
      </c>
      <c r="F1397" s="4" t="n"/>
      <c r="G1397" s="10">
        <f>IF(H1397="NRFC","Natural Rubber Field Coagulam","")</f>
        <v/>
      </c>
      <c r="H1397" s="10">
        <f>IF(F1397="","",_xlfn.XLOOKUP(F1397,purchase!F:F,purchase!E:E,""))</f>
        <v/>
      </c>
      <c r="I1397" s="10">
        <f>IF(J1397="ISNR20","Natural Rubber-TSNR (ISNR-20)","")</f>
        <v/>
      </c>
      <c r="J1397" s="10">
        <f>IF(H1397="NRFC","ISNR20","")</f>
        <v/>
      </c>
      <c r="K1397" s="35">
        <f>_xlfn.SINGLE(IF(F1397="","",_xlfn.XLOOKUP(F1397,purchase!F:F,purchase!N:N,"")))</f>
        <v/>
      </c>
      <c r="L1397" s="4" t="n"/>
      <c r="M1397" s="86" t="n"/>
      <c r="N1397" s="35">
        <f>IF(F1397="","",
MAX(0,
_xlfn.XLOOKUP(F1397,purchase!F:F,purchase!N:N,"")
-
SUMIFS(L:L,F:F,F1397)))</f>
        <v/>
      </c>
      <c r="O1397" s="35">
        <f>IF(OR(L1397="",M1397=""),"",L1397-M1397)</f>
        <v/>
      </c>
      <c r="P1397" s="89">
        <f>_xlfn.SINGLE(IF(F1397="","",_xlfn.XLOOKUP(F1397,purchase!F:F,purchase!O:O,"")))</f>
        <v/>
      </c>
      <c r="Q1397" s="83">
        <f>IF(OR(L1397="",M1397=""),"",M1397/L1397)</f>
        <v/>
      </c>
      <c r="R1397" s="91">
        <f>IF(OR(P1397="",Q1397=""),"",Q1397-P1397)</f>
        <v/>
      </c>
    </row>
    <row r="1398">
      <c r="A1398" s="25" t="n">
        <v>1394</v>
      </c>
      <c r="B1398" s="26">
        <f>IF(OR(C1398="",F1398=""),"",
"PRD-" &amp;
TEXT(DAY(C1398),"00") &amp;
CHOOSE(MONTH(C1398),"A","B","C","D","E","F","G","H","I","J","K","L") &amp;
TEXT(YEAR(C1398),"00") &amp;
"-" &amp;
RIGHT(F1398,4))</f>
        <v/>
      </c>
      <c r="C1398" s="27" t="n"/>
      <c r="D1398" s="26">
        <f>IF(F1398="","",_xlfn.XLOOKUP(F1398,purchase!F:F,purchase!B:B,""))</f>
        <v/>
      </c>
      <c r="E1398" s="26">
        <f>IF(F1398="","",_xlfn.XLOOKUP(F1398,purchase!F:F,purchase!C:C,""))</f>
        <v/>
      </c>
      <c r="F1398" s="4" t="n"/>
      <c r="G1398" s="10">
        <f>IF(H1398="NRFC","Natural Rubber Field Coagulam","")</f>
        <v/>
      </c>
      <c r="H1398" s="10">
        <f>IF(F1398="","",_xlfn.XLOOKUP(F1398,purchase!F:F,purchase!E:E,""))</f>
        <v/>
      </c>
      <c r="I1398" s="10">
        <f>IF(J1398="ISNR20","Natural Rubber-TSNR (ISNR-20)","")</f>
        <v/>
      </c>
      <c r="J1398" s="10">
        <f>IF(H1398="NRFC","ISNR20","")</f>
        <v/>
      </c>
      <c r="K1398" s="35">
        <f>_xlfn.SINGLE(IF(F1398="","",_xlfn.XLOOKUP(F1398,purchase!F:F,purchase!N:N,"")))</f>
        <v/>
      </c>
      <c r="L1398" s="4" t="n"/>
      <c r="M1398" s="86" t="n"/>
      <c r="N1398" s="35">
        <f>IF(F1398="","",
MAX(0,
_xlfn.XLOOKUP(F1398,purchase!F:F,purchase!N:N,"")
-
SUMIFS(L:L,F:F,F1398)))</f>
        <v/>
      </c>
      <c r="O1398" s="35">
        <f>IF(OR(L1398="",M1398=""),"",L1398-M1398)</f>
        <v/>
      </c>
      <c r="P1398" s="89">
        <f>_xlfn.SINGLE(IF(F1398="","",_xlfn.XLOOKUP(F1398,purchase!F:F,purchase!O:O,"")))</f>
        <v/>
      </c>
      <c r="Q1398" s="83">
        <f>IF(OR(L1398="",M1398=""),"",M1398/L1398)</f>
        <v/>
      </c>
      <c r="R1398" s="91">
        <f>IF(OR(P1398="",Q1398=""),"",Q1398-P1398)</f>
        <v/>
      </c>
    </row>
    <row r="1399">
      <c r="A1399" s="25" t="n">
        <v>1395</v>
      </c>
      <c r="B1399" s="26">
        <f>IF(OR(C1399="",F1399=""),"",
"PRD-" &amp;
TEXT(DAY(C1399),"00") &amp;
CHOOSE(MONTH(C1399),"A","B","C","D","E","F","G","H","I","J","K","L") &amp;
TEXT(YEAR(C1399),"00") &amp;
"-" &amp;
RIGHT(F1399,4))</f>
        <v/>
      </c>
      <c r="C1399" s="27" t="n"/>
      <c r="D1399" s="26">
        <f>IF(F1399="","",_xlfn.XLOOKUP(F1399,purchase!F:F,purchase!B:B,""))</f>
        <v/>
      </c>
      <c r="E1399" s="26">
        <f>IF(F1399="","",_xlfn.XLOOKUP(F1399,purchase!F:F,purchase!C:C,""))</f>
        <v/>
      </c>
      <c r="F1399" s="4" t="n"/>
      <c r="G1399" s="10">
        <f>IF(H1399="NRFC","Natural Rubber Field Coagulam","")</f>
        <v/>
      </c>
      <c r="H1399" s="10">
        <f>IF(F1399="","",_xlfn.XLOOKUP(F1399,purchase!F:F,purchase!E:E,""))</f>
        <v/>
      </c>
      <c r="I1399" s="10">
        <f>IF(J1399="ISNR20","Natural Rubber-TSNR (ISNR-20)","")</f>
        <v/>
      </c>
      <c r="J1399" s="10">
        <f>IF(H1399="NRFC","ISNR20","")</f>
        <v/>
      </c>
      <c r="K1399" s="35">
        <f>_xlfn.SINGLE(IF(F1399="","",_xlfn.XLOOKUP(F1399,purchase!F:F,purchase!N:N,"")))</f>
        <v/>
      </c>
      <c r="L1399" s="4" t="n"/>
      <c r="M1399" s="86" t="n"/>
      <c r="N1399" s="35">
        <f>IF(F1399="","",
MAX(0,
_xlfn.XLOOKUP(F1399,purchase!F:F,purchase!N:N,"")
-
SUMIFS(L:L,F:F,F1399)))</f>
        <v/>
      </c>
      <c r="O1399" s="35">
        <f>IF(OR(L1399="",M1399=""),"",L1399-M1399)</f>
        <v/>
      </c>
      <c r="P1399" s="89">
        <f>_xlfn.SINGLE(IF(F1399="","",_xlfn.XLOOKUP(F1399,purchase!F:F,purchase!O:O,"")))</f>
        <v/>
      </c>
      <c r="Q1399" s="83">
        <f>IF(OR(L1399="",M1399=""),"",M1399/L1399)</f>
        <v/>
      </c>
      <c r="R1399" s="91">
        <f>IF(OR(P1399="",Q1399=""),"",Q1399-P1399)</f>
        <v/>
      </c>
    </row>
    <row r="1400">
      <c r="A1400" s="25" t="n">
        <v>1396</v>
      </c>
      <c r="B1400" s="26">
        <f>IF(OR(C1400="",F1400=""),"",
"PRD-" &amp;
TEXT(DAY(C1400),"00") &amp;
CHOOSE(MONTH(C1400),"A","B","C","D","E","F","G","H","I","J","K","L") &amp;
TEXT(YEAR(C1400),"00") &amp;
"-" &amp;
RIGHT(F1400,4))</f>
        <v/>
      </c>
      <c r="C1400" s="27" t="n"/>
      <c r="D1400" s="26">
        <f>IF(F1400="","",_xlfn.XLOOKUP(F1400,purchase!F:F,purchase!B:B,""))</f>
        <v/>
      </c>
      <c r="E1400" s="26">
        <f>IF(F1400="","",_xlfn.XLOOKUP(F1400,purchase!F:F,purchase!C:C,""))</f>
        <v/>
      </c>
      <c r="F1400" s="4" t="n"/>
      <c r="G1400" s="10">
        <f>IF(H1400="NRFC","Natural Rubber Field Coagulam","")</f>
        <v/>
      </c>
      <c r="H1400" s="10">
        <f>IF(F1400="","",_xlfn.XLOOKUP(F1400,purchase!F:F,purchase!E:E,""))</f>
        <v/>
      </c>
      <c r="I1400" s="10">
        <f>IF(J1400="ISNR20","Natural Rubber-TSNR (ISNR-20)","")</f>
        <v/>
      </c>
      <c r="J1400" s="10">
        <f>IF(H1400="NRFC","ISNR20","")</f>
        <v/>
      </c>
      <c r="K1400" s="35">
        <f>_xlfn.SINGLE(IF(F1400="","",_xlfn.XLOOKUP(F1400,purchase!F:F,purchase!N:N,"")))</f>
        <v/>
      </c>
      <c r="L1400" s="4" t="n"/>
      <c r="M1400" s="86" t="n"/>
      <c r="N1400" s="35">
        <f>IF(F1400="","",
MAX(0,
_xlfn.XLOOKUP(F1400,purchase!F:F,purchase!N:N,"")
-
SUMIFS(L:L,F:F,F1400)))</f>
        <v/>
      </c>
      <c r="O1400" s="35">
        <f>IF(OR(L1400="",M1400=""),"",L1400-M1400)</f>
        <v/>
      </c>
      <c r="P1400" s="89">
        <f>_xlfn.SINGLE(IF(F1400="","",_xlfn.XLOOKUP(F1400,purchase!F:F,purchase!O:O,"")))</f>
        <v/>
      </c>
      <c r="Q1400" s="83">
        <f>IF(OR(L1400="",M1400=""),"",M1400/L1400)</f>
        <v/>
      </c>
      <c r="R1400" s="91">
        <f>IF(OR(P1400="",Q1400=""),"",Q1400-P1400)</f>
        <v/>
      </c>
    </row>
    <row r="1401">
      <c r="A1401" s="25" t="n">
        <v>1397</v>
      </c>
      <c r="B1401" s="26">
        <f>IF(OR(C1401="",F1401=""),"",
"PRD-" &amp;
TEXT(DAY(C1401),"00") &amp;
CHOOSE(MONTH(C1401),"A","B","C","D","E","F","G","H","I","J","K","L") &amp;
TEXT(YEAR(C1401),"00") &amp;
"-" &amp;
RIGHT(F1401,4))</f>
        <v/>
      </c>
      <c r="C1401" s="27" t="n"/>
      <c r="D1401" s="26">
        <f>IF(F1401="","",_xlfn.XLOOKUP(F1401,purchase!F:F,purchase!B:B,""))</f>
        <v/>
      </c>
      <c r="E1401" s="26">
        <f>IF(F1401="","",_xlfn.XLOOKUP(F1401,purchase!F:F,purchase!C:C,""))</f>
        <v/>
      </c>
      <c r="F1401" s="4" t="n"/>
      <c r="G1401" s="10">
        <f>IF(H1401="NRFC","Natural Rubber Field Coagulam","")</f>
        <v/>
      </c>
      <c r="H1401" s="10">
        <f>IF(F1401="","",_xlfn.XLOOKUP(F1401,purchase!F:F,purchase!E:E,""))</f>
        <v/>
      </c>
      <c r="I1401" s="10">
        <f>IF(J1401="ISNR20","Natural Rubber-TSNR (ISNR-20)","")</f>
        <v/>
      </c>
      <c r="J1401" s="10">
        <f>IF(H1401="NRFC","ISNR20","")</f>
        <v/>
      </c>
      <c r="K1401" s="35">
        <f>_xlfn.SINGLE(IF(F1401="","",_xlfn.XLOOKUP(F1401,purchase!F:F,purchase!N:N,"")))</f>
        <v/>
      </c>
      <c r="L1401" s="4" t="n"/>
      <c r="M1401" s="86" t="n"/>
      <c r="N1401" s="35">
        <f>IF(F1401="","",
MAX(0,
_xlfn.XLOOKUP(F1401,purchase!F:F,purchase!N:N,"")
-
SUMIFS(L:L,F:F,F1401)))</f>
        <v/>
      </c>
      <c r="O1401" s="35">
        <f>IF(OR(L1401="",M1401=""),"",L1401-M1401)</f>
        <v/>
      </c>
      <c r="P1401" s="89">
        <f>_xlfn.SINGLE(IF(F1401="","",_xlfn.XLOOKUP(F1401,purchase!F:F,purchase!O:O,"")))</f>
        <v/>
      </c>
      <c r="Q1401" s="83">
        <f>IF(OR(L1401="",M1401=""),"",M1401/L1401)</f>
        <v/>
      </c>
      <c r="R1401" s="91">
        <f>IF(OR(P1401="",Q1401=""),"",Q1401-P1401)</f>
        <v/>
      </c>
    </row>
    <row r="1402">
      <c r="A1402" s="25" t="n">
        <v>1398</v>
      </c>
      <c r="B1402" s="26">
        <f>IF(OR(C1402="",F1402=""),"",
"PRD-" &amp;
TEXT(DAY(C1402),"00") &amp;
CHOOSE(MONTH(C1402),"A","B","C","D","E","F","G","H","I","J","K","L") &amp;
TEXT(YEAR(C1402),"00") &amp;
"-" &amp;
RIGHT(F1402,4))</f>
        <v/>
      </c>
      <c r="C1402" s="27" t="n"/>
      <c r="D1402" s="26">
        <f>IF(F1402="","",_xlfn.XLOOKUP(F1402,purchase!F:F,purchase!B:B,""))</f>
        <v/>
      </c>
      <c r="E1402" s="26">
        <f>IF(F1402="","",_xlfn.XLOOKUP(F1402,purchase!F:F,purchase!C:C,""))</f>
        <v/>
      </c>
      <c r="F1402" s="4" t="n"/>
      <c r="G1402" s="10">
        <f>IF(H1402="NRFC","Natural Rubber Field Coagulam","")</f>
        <v/>
      </c>
      <c r="H1402" s="10">
        <f>IF(F1402="","",_xlfn.XLOOKUP(F1402,purchase!F:F,purchase!E:E,""))</f>
        <v/>
      </c>
      <c r="I1402" s="10">
        <f>IF(J1402="ISNR20","Natural Rubber-TSNR (ISNR-20)","")</f>
        <v/>
      </c>
      <c r="J1402" s="10">
        <f>IF(H1402="NRFC","ISNR20","")</f>
        <v/>
      </c>
      <c r="K1402" s="35">
        <f>_xlfn.SINGLE(IF(F1402="","",_xlfn.XLOOKUP(F1402,purchase!F:F,purchase!N:N,"")))</f>
        <v/>
      </c>
      <c r="L1402" s="4" t="n"/>
      <c r="M1402" s="86" t="n"/>
      <c r="N1402" s="35">
        <f>IF(F1402="","",
MAX(0,
_xlfn.XLOOKUP(F1402,purchase!F:F,purchase!N:N,"")
-
SUMIFS(L:L,F:F,F1402)))</f>
        <v/>
      </c>
      <c r="O1402" s="35">
        <f>IF(OR(L1402="",M1402=""),"",L1402-M1402)</f>
        <v/>
      </c>
      <c r="P1402" s="89">
        <f>_xlfn.SINGLE(IF(F1402="","",_xlfn.XLOOKUP(F1402,purchase!F:F,purchase!O:O,"")))</f>
        <v/>
      </c>
      <c r="Q1402" s="83">
        <f>IF(OR(L1402="",M1402=""),"",M1402/L1402)</f>
        <v/>
      </c>
      <c r="R1402" s="91">
        <f>IF(OR(P1402="",Q1402=""),"",Q1402-P1402)</f>
        <v/>
      </c>
    </row>
    <row r="1403">
      <c r="A1403" s="25" t="n">
        <v>1399</v>
      </c>
      <c r="B1403" s="26">
        <f>IF(OR(C1403="",F1403=""),"",
"PRD-" &amp;
TEXT(DAY(C1403),"00") &amp;
CHOOSE(MONTH(C1403),"A","B","C","D","E","F","G","H","I","J","K","L") &amp;
TEXT(YEAR(C1403),"00") &amp;
"-" &amp;
RIGHT(F1403,4))</f>
        <v/>
      </c>
      <c r="C1403" s="27" t="n"/>
      <c r="D1403" s="26">
        <f>IF(F1403="","",_xlfn.XLOOKUP(F1403,purchase!F:F,purchase!B:B,""))</f>
        <v/>
      </c>
      <c r="E1403" s="26">
        <f>IF(F1403="","",_xlfn.XLOOKUP(F1403,purchase!F:F,purchase!C:C,""))</f>
        <v/>
      </c>
      <c r="F1403" s="4" t="n"/>
      <c r="G1403" s="10">
        <f>IF(H1403="NRFC","Natural Rubber Field Coagulam","")</f>
        <v/>
      </c>
      <c r="H1403" s="10">
        <f>IF(F1403="","",_xlfn.XLOOKUP(F1403,purchase!F:F,purchase!E:E,""))</f>
        <v/>
      </c>
      <c r="I1403" s="10">
        <f>IF(J1403="ISNR20","Natural Rubber-TSNR (ISNR-20)","")</f>
        <v/>
      </c>
      <c r="J1403" s="10">
        <f>IF(H1403="NRFC","ISNR20","")</f>
        <v/>
      </c>
      <c r="K1403" s="35">
        <f>_xlfn.SINGLE(IF(F1403="","",_xlfn.XLOOKUP(F1403,purchase!F:F,purchase!N:N,"")))</f>
        <v/>
      </c>
      <c r="L1403" s="4" t="n"/>
      <c r="M1403" s="86" t="n"/>
      <c r="N1403" s="35">
        <f>IF(F1403="","",
MAX(0,
_xlfn.XLOOKUP(F1403,purchase!F:F,purchase!N:N,"")
-
SUMIFS(L:L,F:F,F1403)))</f>
        <v/>
      </c>
      <c r="O1403" s="35">
        <f>IF(OR(L1403="",M1403=""),"",L1403-M1403)</f>
        <v/>
      </c>
      <c r="P1403" s="89">
        <f>_xlfn.SINGLE(IF(F1403="","",_xlfn.XLOOKUP(F1403,purchase!F:F,purchase!O:O,"")))</f>
        <v/>
      </c>
      <c r="Q1403" s="83">
        <f>IF(OR(L1403="",M1403=""),"",M1403/L1403)</f>
        <v/>
      </c>
      <c r="R1403" s="91">
        <f>IF(OR(P1403="",Q1403=""),"",Q1403-P1403)</f>
        <v/>
      </c>
    </row>
    <row r="1404">
      <c r="A1404" s="25" t="n">
        <v>1400</v>
      </c>
      <c r="B1404" s="26">
        <f>IF(OR(C1404="",F1404=""),"",
"PRD-" &amp;
TEXT(DAY(C1404),"00") &amp;
CHOOSE(MONTH(C1404),"A","B","C","D","E","F","G","H","I","J","K","L") &amp;
TEXT(YEAR(C1404),"00") &amp;
"-" &amp;
RIGHT(F1404,4))</f>
        <v/>
      </c>
      <c r="C1404" s="27" t="n"/>
      <c r="D1404" s="26">
        <f>IF(F1404="","",_xlfn.XLOOKUP(F1404,purchase!F:F,purchase!B:B,""))</f>
        <v/>
      </c>
      <c r="E1404" s="26">
        <f>IF(F1404="","",_xlfn.XLOOKUP(F1404,purchase!F:F,purchase!C:C,""))</f>
        <v/>
      </c>
      <c r="F1404" s="4" t="n"/>
      <c r="G1404" s="10">
        <f>IF(H1404="NRFC","Natural Rubber Field Coagulam","")</f>
        <v/>
      </c>
      <c r="H1404" s="10">
        <f>IF(F1404="","",_xlfn.XLOOKUP(F1404,purchase!F:F,purchase!E:E,""))</f>
        <v/>
      </c>
      <c r="I1404" s="10">
        <f>IF(J1404="ISNR20","Natural Rubber-TSNR (ISNR-20)","")</f>
        <v/>
      </c>
      <c r="J1404" s="10">
        <f>IF(H1404="NRFC","ISNR20","")</f>
        <v/>
      </c>
      <c r="K1404" s="35">
        <f>_xlfn.SINGLE(IF(F1404="","",_xlfn.XLOOKUP(F1404,purchase!F:F,purchase!N:N,"")))</f>
        <v/>
      </c>
      <c r="L1404" s="4" t="n"/>
      <c r="M1404" s="86" t="n"/>
      <c r="N1404" s="35">
        <f>IF(F1404="","",
MAX(0,
_xlfn.XLOOKUP(F1404,purchase!F:F,purchase!N:N,"")
-
SUMIFS(L:L,F:F,F1404)))</f>
        <v/>
      </c>
      <c r="O1404" s="35">
        <f>IF(OR(L1404="",M1404=""),"",L1404-M1404)</f>
        <v/>
      </c>
      <c r="P1404" s="89">
        <f>_xlfn.SINGLE(IF(F1404="","",_xlfn.XLOOKUP(F1404,purchase!F:F,purchase!O:O,"")))</f>
        <v/>
      </c>
      <c r="Q1404" s="83">
        <f>IF(OR(L1404="",M1404=""),"",M1404/L1404)</f>
        <v/>
      </c>
      <c r="R1404" s="91">
        <f>IF(OR(P1404="",Q1404=""),"",Q1404-P1404)</f>
        <v/>
      </c>
    </row>
    <row r="1405">
      <c r="A1405" s="25" t="n">
        <v>1401</v>
      </c>
      <c r="B1405" s="26">
        <f>IF(OR(C1405="",F1405=""),"",
"PRD-" &amp;
TEXT(DAY(C1405),"00") &amp;
CHOOSE(MONTH(C1405),"A","B","C","D","E","F","G","H","I","J","K","L") &amp;
TEXT(YEAR(C1405),"00") &amp;
"-" &amp;
RIGHT(F1405,4))</f>
        <v/>
      </c>
      <c r="C1405" s="27" t="n"/>
      <c r="D1405" s="26">
        <f>IF(F1405="","",_xlfn.XLOOKUP(F1405,purchase!F:F,purchase!B:B,""))</f>
        <v/>
      </c>
      <c r="E1405" s="26">
        <f>IF(F1405="","",_xlfn.XLOOKUP(F1405,purchase!F:F,purchase!C:C,""))</f>
        <v/>
      </c>
      <c r="F1405" s="4" t="n"/>
      <c r="G1405" s="10">
        <f>IF(H1405="NRFC","Natural Rubber Field Coagulam","")</f>
        <v/>
      </c>
      <c r="H1405" s="10">
        <f>IF(F1405="","",_xlfn.XLOOKUP(F1405,purchase!F:F,purchase!E:E,""))</f>
        <v/>
      </c>
      <c r="I1405" s="10">
        <f>IF(J1405="ISNR20","Natural Rubber-TSNR (ISNR-20)","")</f>
        <v/>
      </c>
      <c r="J1405" s="10">
        <f>IF(H1405="NRFC","ISNR20","")</f>
        <v/>
      </c>
      <c r="K1405" s="35">
        <f>_xlfn.SINGLE(IF(F1405="","",_xlfn.XLOOKUP(F1405,purchase!F:F,purchase!N:N,"")))</f>
        <v/>
      </c>
      <c r="L1405" s="4" t="n"/>
      <c r="M1405" s="86" t="n"/>
      <c r="N1405" s="35">
        <f>IF(F1405="","",
MAX(0,
_xlfn.XLOOKUP(F1405,purchase!F:F,purchase!N:N,"")
-
SUMIFS(L:L,F:F,F1405)))</f>
        <v/>
      </c>
      <c r="O1405" s="35">
        <f>IF(OR(L1405="",M1405=""),"",L1405-M1405)</f>
        <v/>
      </c>
      <c r="P1405" s="89">
        <f>_xlfn.SINGLE(IF(F1405="","",_xlfn.XLOOKUP(F1405,purchase!F:F,purchase!O:O,"")))</f>
        <v/>
      </c>
      <c r="Q1405" s="83">
        <f>IF(OR(L1405="",M1405=""),"",M1405/L1405)</f>
        <v/>
      </c>
      <c r="R1405" s="91">
        <f>IF(OR(P1405="",Q1405=""),"",Q1405-P1405)</f>
        <v/>
      </c>
    </row>
    <row r="1406">
      <c r="A1406" s="25" t="n">
        <v>1402</v>
      </c>
      <c r="B1406" s="26">
        <f>IF(OR(C1406="",F1406=""),"",
"PRD-" &amp;
TEXT(DAY(C1406),"00") &amp;
CHOOSE(MONTH(C1406),"A","B","C","D","E","F","G","H","I","J","K","L") &amp;
TEXT(YEAR(C1406),"00") &amp;
"-" &amp;
RIGHT(F1406,4))</f>
        <v/>
      </c>
      <c r="C1406" s="27" t="n"/>
      <c r="D1406" s="26">
        <f>IF(F1406="","",_xlfn.XLOOKUP(F1406,purchase!F:F,purchase!B:B,""))</f>
        <v/>
      </c>
      <c r="E1406" s="26">
        <f>IF(F1406="","",_xlfn.XLOOKUP(F1406,purchase!F:F,purchase!C:C,""))</f>
        <v/>
      </c>
      <c r="F1406" s="4" t="n"/>
      <c r="G1406" s="10">
        <f>IF(H1406="NRFC","Natural Rubber Field Coagulam","")</f>
        <v/>
      </c>
      <c r="H1406" s="10">
        <f>IF(F1406="","",_xlfn.XLOOKUP(F1406,purchase!F:F,purchase!E:E,""))</f>
        <v/>
      </c>
      <c r="I1406" s="10">
        <f>IF(J1406="ISNR20","Natural Rubber-TSNR (ISNR-20)","")</f>
        <v/>
      </c>
      <c r="J1406" s="10">
        <f>IF(H1406="NRFC","ISNR20","")</f>
        <v/>
      </c>
      <c r="K1406" s="35">
        <f>_xlfn.SINGLE(IF(F1406="","",_xlfn.XLOOKUP(F1406,purchase!F:F,purchase!N:N,"")))</f>
        <v/>
      </c>
      <c r="L1406" s="4" t="n"/>
      <c r="M1406" s="86" t="n"/>
      <c r="N1406" s="35">
        <f>IF(F1406="","",
MAX(0,
_xlfn.XLOOKUP(F1406,purchase!F:F,purchase!N:N,"")
-
SUMIFS(L:L,F:F,F1406)))</f>
        <v/>
      </c>
      <c r="O1406" s="35">
        <f>IF(OR(L1406="",M1406=""),"",L1406-M1406)</f>
        <v/>
      </c>
      <c r="P1406" s="89">
        <f>_xlfn.SINGLE(IF(F1406="","",_xlfn.XLOOKUP(F1406,purchase!F:F,purchase!O:O,"")))</f>
        <v/>
      </c>
      <c r="Q1406" s="83">
        <f>IF(OR(L1406="",M1406=""),"",M1406/L1406)</f>
        <v/>
      </c>
      <c r="R1406" s="91">
        <f>IF(OR(P1406="",Q1406=""),"",Q1406-P1406)</f>
        <v/>
      </c>
    </row>
    <row r="1407">
      <c r="A1407" s="25" t="n">
        <v>1403</v>
      </c>
      <c r="B1407" s="26">
        <f>IF(OR(C1407="",F1407=""),"",
"PRD-" &amp;
TEXT(DAY(C1407),"00") &amp;
CHOOSE(MONTH(C1407),"A","B","C","D","E","F","G","H","I","J","K","L") &amp;
TEXT(YEAR(C1407),"00") &amp;
"-" &amp;
RIGHT(F1407,4))</f>
        <v/>
      </c>
      <c r="C1407" s="27" t="n"/>
      <c r="D1407" s="26">
        <f>IF(F1407="","",_xlfn.XLOOKUP(F1407,purchase!F:F,purchase!B:B,""))</f>
        <v/>
      </c>
      <c r="E1407" s="26">
        <f>IF(F1407="","",_xlfn.XLOOKUP(F1407,purchase!F:F,purchase!C:C,""))</f>
        <v/>
      </c>
      <c r="F1407" s="4" t="n"/>
      <c r="G1407" s="10">
        <f>IF(H1407="NRFC","Natural Rubber Field Coagulam","")</f>
        <v/>
      </c>
      <c r="H1407" s="10">
        <f>IF(F1407="","",_xlfn.XLOOKUP(F1407,purchase!F:F,purchase!E:E,""))</f>
        <v/>
      </c>
      <c r="I1407" s="10">
        <f>IF(J1407="ISNR20","Natural Rubber-TSNR (ISNR-20)","")</f>
        <v/>
      </c>
      <c r="J1407" s="10">
        <f>IF(H1407="NRFC","ISNR20","")</f>
        <v/>
      </c>
      <c r="K1407" s="35">
        <f>_xlfn.SINGLE(IF(F1407="","",_xlfn.XLOOKUP(F1407,purchase!F:F,purchase!N:N,"")))</f>
        <v/>
      </c>
      <c r="L1407" s="4" t="n"/>
      <c r="M1407" s="86" t="n"/>
      <c r="N1407" s="35">
        <f>IF(F1407="","",
MAX(0,
_xlfn.XLOOKUP(F1407,purchase!F:F,purchase!N:N,"")
-
SUMIFS(L:L,F:F,F1407)))</f>
        <v/>
      </c>
      <c r="O1407" s="35">
        <f>IF(OR(L1407="",M1407=""),"",L1407-M1407)</f>
        <v/>
      </c>
      <c r="P1407" s="89">
        <f>_xlfn.SINGLE(IF(F1407="","",_xlfn.XLOOKUP(F1407,purchase!F:F,purchase!O:O,"")))</f>
        <v/>
      </c>
      <c r="Q1407" s="83">
        <f>IF(OR(L1407="",M1407=""),"",M1407/L1407)</f>
        <v/>
      </c>
      <c r="R1407" s="91">
        <f>IF(OR(P1407="",Q1407=""),"",Q1407-P1407)</f>
        <v/>
      </c>
    </row>
    <row r="1408">
      <c r="A1408" s="25" t="n">
        <v>1404</v>
      </c>
      <c r="B1408" s="26">
        <f>IF(OR(C1408="",F1408=""),"",
"PRD-" &amp;
TEXT(DAY(C1408),"00") &amp;
CHOOSE(MONTH(C1408),"A","B","C","D","E","F","G","H","I","J","K","L") &amp;
TEXT(YEAR(C1408),"00") &amp;
"-" &amp;
RIGHT(F1408,4))</f>
        <v/>
      </c>
      <c r="C1408" s="27" t="n"/>
      <c r="D1408" s="26">
        <f>IF(F1408="","",_xlfn.XLOOKUP(F1408,purchase!F:F,purchase!B:B,""))</f>
        <v/>
      </c>
      <c r="E1408" s="26">
        <f>IF(F1408="","",_xlfn.XLOOKUP(F1408,purchase!F:F,purchase!C:C,""))</f>
        <v/>
      </c>
      <c r="F1408" s="4" t="n"/>
      <c r="G1408" s="10">
        <f>IF(H1408="NRFC","Natural Rubber Field Coagulam","")</f>
        <v/>
      </c>
      <c r="H1408" s="10">
        <f>IF(F1408="","",_xlfn.XLOOKUP(F1408,purchase!F:F,purchase!E:E,""))</f>
        <v/>
      </c>
      <c r="I1408" s="10">
        <f>IF(J1408="ISNR20","Natural Rubber-TSNR (ISNR-20)","")</f>
        <v/>
      </c>
      <c r="J1408" s="10">
        <f>IF(H1408="NRFC","ISNR20","")</f>
        <v/>
      </c>
      <c r="K1408" s="35">
        <f>_xlfn.SINGLE(IF(F1408="","",_xlfn.XLOOKUP(F1408,purchase!F:F,purchase!N:N,"")))</f>
        <v/>
      </c>
      <c r="L1408" s="4" t="n"/>
      <c r="M1408" s="86" t="n"/>
      <c r="N1408" s="35">
        <f>IF(F1408="","",
MAX(0,
_xlfn.XLOOKUP(F1408,purchase!F:F,purchase!N:N,"")
-
SUMIFS(L:L,F:F,F1408)))</f>
        <v/>
      </c>
      <c r="O1408" s="35">
        <f>IF(OR(L1408="",M1408=""),"",L1408-M1408)</f>
        <v/>
      </c>
      <c r="P1408" s="89">
        <f>_xlfn.SINGLE(IF(F1408="","",_xlfn.XLOOKUP(F1408,purchase!F:F,purchase!O:O,"")))</f>
        <v/>
      </c>
      <c r="Q1408" s="83">
        <f>IF(OR(L1408="",M1408=""),"",M1408/L1408)</f>
        <v/>
      </c>
      <c r="R1408" s="91">
        <f>IF(OR(P1408="",Q1408=""),"",Q1408-P1408)</f>
        <v/>
      </c>
    </row>
    <row r="1409">
      <c r="A1409" s="25" t="n">
        <v>1405</v>
      </c>
      <c r="B1409" s="26">
        <f>IF(OR(C1409="",F1409=""),"",
"PRD-" &amp;
TEXT(DAY(C1409),"00") &amp;
CHOOSE(MONTH(C1409),"A","B","C","D","E","F","G","H","I","J","K","L") &amp;
TEXT(YEAR(C1409),"00") &amp;
"-" &amp;
RIGHT(F1409,4))</f>
        <v/>
      </c>
      <c r="C1409" s="27" t="n"/>
      <c r="D1409" s="26">
        <f>IF(F1409="","",_xlfn.XLOOKUP(F1409,purchase!F:F,purchase!B:B,""))</f>
        <v/>
      </c>
      <c r="E1409" s="26">
        <f>IF(F1409="","",_xlfn.XLOOKUP(F1409,purchase!F:F,purchase!C:C,""))</f>
        <v/>
      </c>
      <c r="F1409" s="4" t="n"/>
      <c r="G1409" s="10">
        <f>IF(H1409="NRFC","Natural Rubber Field Coagulam","")</f>
        <v/>
      </c>
      <c r="H1409" s="10">
        <f>IF(F1409="","",_xlfn.XLOOKUP(F1409,purchase!F:F,purchase!E:E,""))</f>
        <v/>
      </c>
      <c r="I1409" s="10">
        <f>IF(J1409="ISNR20","Natural Rubber-TSNR (ISNR-20)","")</f>
        <v/>
      </c>
      <c r="J1409" s="10">
        <f>IF(H1409="NRFC","ISNR20","")</f>
        <v/>
      </c>
      <c r="K1409" s="35">
        <f>_xlfn.SINGLE(IF(F1409="","",_xlfn.XLOOKUP(F1409,purchase!F:F,purchase!N:N,"")))</f>
        <v/>
      </c>
      <c r="L1409" s="4" t="n"/>
      <c r="M1409" s="86" t="n"/>
      <c r="N1409" s="35">
        <f>IF(F1409="","",
MAX(0,
_xlfn.XLOOKUP(F1409,purchase!F:F,purchase!N:N,"")
-
SUMIFS(L:L,F:F,F1409)))</f>
        <v/>
      </c>
      <c r="O1409" s="35">
        <f>IF(OR(L1409="",M1409=""),"",L1409-M1409)</f>
        <v/>
      </c>
      <c r="P1409" s="89">
        <f>_xlfn.SINGLE(IF(F1409="","",_xlfn.XLOOKUP(F1409,purchase!F:F,purchase!O:O,"")))</f>
        <v/>
      </c>
      <c r="Q1409" s="83">
        <f>IF(OR(L1409="",M1409=""),"",M1409/L1409)</f>
        <v/>
      </c>
      <c r="R1409" s="91">
        <f>IF(OR(P1409="",Q1409=""),"",Q1409-P1409)</f>
        <v/>
      </c>
    </row>
    <row r="1410">
      <c r="A1410" s="25" t="n">
        <v>1406</v>
      </c>
      <c r="B1410" s="26">
        <f>IF(OR(C1410="",F1410=""),"",
"PRD-" &amp;
TEXT(DAY(C1410),"00") &amp;
CHOOSE(MONTH(C1410),"A","B","C","D","E","F","G","H","I","J","K","L") &amp;
TEXT(YEAR(C1410),"00") &amp;
"-" &amp;
RIGHT(F1410,4))</f>
        <v/>
      </c>
      <c r="C1410" s="27" t="n"/>
      <c r="D1410" s="26">
        <f>IF(F1410="","",_xlfn.XLOOKUP(F1410,purchase!F:F,purchase!B:B,""))</f>
        <v/>
      </c>
      <c r="E1410" s="26">
        <f>IF(F1410="","",_xlfn.XLOOKUP(F1410,purchase!F:F,purchase!C:C,""))</f>
        <v/>
      </c>
      <c r="F1410" s="4" t="n"/>
      <c r="G1410" s="10">
        <f>IF(H1410="NRFC","Natural Rubber Field Coagulam","")</f>
        <v/>
      </c>
      <c r="H1410" s="10">
        <f>IF(F1410="","",_xlfn.XLOOKUP(F1410,purchase!F:F,purchase!E:E,""))</f>
        <v/>
      </c>
      <c r="I1410" s="10">
        <f>IF(J1410="ISNR20","Natural Rubber-TSNR (ISNR-20)","")</f>
        <v/>
      </c>
      <c r="J1410" s="10">
        <f>IF(H1410="NRFC","ISNR20","")</f>
        <v/>
      </c>
      <c r="K1410" s="35">
        <f>_xlfn.SINGLE(IF(F1410="","",_xlfn.XLOOKUP(F1410,purchase!F:F,purchase!N:N,"")))</f>
        <v/>
      </c>
      <c r="L1410" s="4" t="n"/>
      <c r="M1410" s="86" t="n"/>
      <c r="N1410" s="35">
        <f>IF(F1410="","",
MAX(0,
_xlfn.XLOOKUP(F1410,purchase!F:F,purchase!N:N,"")
-
SUMIFS(L:L,F:F,F1410)))</f>
        <v/>
      </c>
      <c r="O1410" s="35">
        <f>IF(OR(L1410="",M1410=""),"",L1410-M1410)</f>
        <v/>
      </c>
      <c r="P1410" s="89">
        <f>_xlfn.SINGLE(IF(F1410="","",_xlfn.XLOOKUP(F1410,purchase!F:F,purchase!O:O,"")))</f>
        <v/>
      </c>
      <c r="Q1410" s="83">
        <f>IF(OR(L1410="",M1410=""),"",M1410/L1410)</f>
        <v/>
      </c>
      <c r="R1410" s="91">
        <f>IF(OR(P1410="",Q1410=""),"",Q1410-P1410)</f>
        <v/>
      </c>
    </row>
    <row r="1411">
      <c r="A1411" s="25" t="n">
        <v>1407</v>
      </c>
      <c r="B1411" s="26">
        <f>IF(OR(C1411="",F1411=""),"",
"PRD-" &amp;
TEXT(DAY(C1411),"00") &amp;
CHOOSE(MONTH(C1411),"A","B","C","D","E","F","G","H","I","J","K","L") &amp;
TEXT(YEAR(C1411),"00") &amp;
"-" &amp;
RIGHT(F1411,4))</f>
        <v/>
      </c>
      <c r="C1411" s="27" t="n"/>
      <c r="D1411" s="26">
        <f>IF(F1411="","",_xlfn.XLOOKUP(F1411,purchase!F:F,purchase!B:B,""))</f>
        <v/>
      </c>
      <c r="E1411" s="26">
        <f>IF(F1411="","",_xlfn.XLOOKUP(F1411,purchase!F:F,purchase!C:C,""))</f>
        <v/>
      </c>
      <c r="F1411" s="4" t="n"/>
      <c r="G1411" s="10">
        <f>IF(H1411="NRFC","Natural Rubber Field Coagulam","")</f>
        <v/>
      </c>
      <c r="H1411" s="10">
        <f>IF(F1411="","",_xlfn.XLOOKUP(F1411,purchase!F:F,purchase!E:E,""))</f>
        <v/>
      </c>
      <c r="I1411" s="10">
        <f>IF(J1411="ISNR20","Natural Rubber-TSNR (ISNR-20)","")</f>
        <v/>
      </c>
      <c r="J1411" s="10">
        <f>IF(H1411="NRFC","ISNR20","")</f>
        <v/>
      </c>
      <c r="K1411" s="35">
        <f>_xlfn.SINGLE(IF(F1411="","",_xlfn.XLOOKUP(F1411,purchase!F:F,purchase!N:N,"")))</f>
        <v/>
      </c>
      <c r="L1411" s="4" t="n"/>
      <c r="M1411" s="86" t="n"/>
      <c r="N1411" s="35">
        <f>IF(F1411="","",
MAX(0,
_xlfn.XLOOKUP(F1411,purchase!F:F,purchase!N:N,"")
-
SUMIFS(L:L,F:F,F1411)))</f>
        <v/>
      </c>
      <c r="O1411" s="35">
        <f>IF(OR(L1411="",M1411=""),"",L1411-M1411)</f>
        <v/>
      </c>
      <c r="P1411" s="89">
        <f>_xlfn.SINGLE(IF(F1411="","",_xlfn.XLOOKUP(F1411,purchase!F:F,purchase!O:O,"")))</f>
        <v/>
      </c>
      <c r="Q1411" s="83">
        <f>IF(OR(L1411="",M1411=""),"",M1411/L1411)</f>
        <v/>
      </c>
      <c r="R1411" s="91">
        <f>IF(OR(P1411="",Q1411=""),"",Q1411-P1411)</f>
        <v/>
      </c>
    </row>
    <row r="1412">
      <c r="A1412" s="25" t="n">
        <v>1408</v>
      </c>
      <c r="B1412" s="26">
        <f>IF(OR(C1412="",F1412=""),"",
"PRD-" &amp;
TEXT(DAY(C1412),"00") &amp;
CHOOSE(MONTH(C1412),"A","B","C","D","E","F","G","H","I","J","K","L") &amp;
TEXT(YEAR(C1412),"00") &amp;
"-" &amp;
RIGHT(F1412,4))</f>
        <v/>
      </c>
      <c r="C1412" s="27" t="n"/>
      <c r="D1412" s="26">
        <f>IF(F1412="","",_xlfn.XLOOKUP(F1412,purchase!F:F,purchase!B:B,""))</f>
        <v/>
      </c>
      <c r="E1412" s="26">
        <f>IF(F1412="","",_xlfn.XLOOKUP(F1412,purchase!F:F,purchase!C:C,""))</f>
        <v/>
      </c>
      <c r="F1412" s="4" t="n"/>
      <c r="G1412" s="10">
        <f>IF(H1412="NRFC","Natural Rubber Field Coagulam","")</f>
        <v/>
      </c>
      <c r="H1412" s="10">
        <f>IF(F1412="","",_xlfn.XLOOKUP(F1412,purchase!F:F,purchase!E:E,""))</f>
        <v/>
      </c>
      <c r="I1412" s="10">
        <f>IF(J1412="ISNR20","Natural Rubber-TSNR (ISNR-20)","")</f>
        <v/>
      </c>
      <c r="J1412" s="10">
        <f>IF(H1412="NRFC","ISNR20","")</f>
        <v/>
      </c>
      <c r="K1412" s="35">
        <f>_xlfn.SINGLE(IF(F1412="","",_xlfn.XLOOKUP(F1412,purchase!F:F,purchase!N:N,"")))</f>
        <v/>
      </c>
      <c r="L1412" s="4" t="n"/>
      <c r="M1412" s="86" t="n"/>
      <c r="N1412" s="35">
        <f>IF(F1412="","",
MAX(0,
_xlfn.XLOOKUP(F1412,purchase!F:F,purchase!N:N,"")
-
SUMIFS(L:L,F:F,F1412)))</f>
        <v/>
      </c>
      <c r="O1412" s="35">
        <f>IF(OR(L1412="",M1412=""),"",L1412-M1412)</f>
        <v/>
      </c>
      <c r="P1412" s="89">
        <f>_xlfn.SINGLE(IF(F1412="","",_xlfn.XLOOKUP(F1412,purchase!F:F,purchase!O:O,"")))</f>
        <v/>
      </c>
      <c r="Q1412" s="83">
        <f>IF(OR(L1412="",M1412=""),"",M1412/L1412)</f>
        <v/>
      </c>
      <c r="R1412" s="91">
        <f>IF(OR(P1412="",Q1412=""),"",Q1412-P1412)</f>
        <v/>
      </c>
    </row>
    <row r="1413">
      <c r="A1413" s="25" t="n">
        <v>1409</v>
      </c>
      <c r="B1413" s="26">
        <f>IF(OR(C1413="",F1413=""),"",
"PRD-" &amp;
TEXT(DAY(C1413),"00") &amp;
CHOOSE(MONTH(C1413),"A","B","C","D","E","F","G","H","I","J","K","L") &amp;
TEXT(YEAR(C1413),"00") &amp;
"-" &amp;
RIGHT(F1413,4))</f>
        <v/>
      </c>
      <c r="C1413" s="27" t="n"/>
      <c r="D1413" s="26">
        <f>IF(F1413="","",_xlfn.XLOOKUP(F1413,purchase!F:F,purchase!B:B,""))</f>
        <v/>
      </c>
      <c r="E1413" s="26">
        <f>IF(F1413="","",_xlfn.XLOOKUP(F1413,purchase!F:F,purchase!C:C,""))</f>
        <v/>
      </c>
      <c r="F1413" s="4" t="n"/>
      <c r="G1413" s="10">
        <f>IF(H1413="NRFC","Natural Rubber Field Coagulam","")</f>
        <v/>
      </c>
      <c r="H1413" s="10">
        <f>IF(F1413="","",_xlfn.XLOOKUP(F1413,purchase!F:F,purchase!E:E,""))</f>
        <v/>
      </c>
      <c r="I1413" s="10">
        <f>IF(J1413="ISNR20","Natural Rubber-TSNR (ISNR-20)","")</f>
        <v/>
      </c>
      <c r="J1413" s="10">
        <f>IF(H1413="NRFC","ISNR20","")</f>
        <v/>
      </c>
      <c r="K1413" s="35">
        <f>_xlfn.SINGLE(IF(F1413="","",_xlfn.XLOOKUP(F1413,purchase!F:F,purchase!N:N,"")))</f>
        <v/>
      </c>
      <c r="L1413" s="4" t="n"/>
      <c r="M1413" s="86" t="n"/>
      <c r="N1413" s="35">
        <f>IF(F1413="","",
MAX(0,
_xlfn.XLOOKUP(F1413,purchase!F:F,purchase!N:N,"")
-
SUMIFS(L:L,F:F,F1413)))</f>
        <v/>
      </c>
      <c r="O1413" s="35">
        <f>IF(OR(L1413="",M1413=""),"",L1413-M1413)</f>
        <v/>
      </c>
      <c r="P1413" s="89">
        <f>_xlfn.SINGLE(IF(F1413="","",_xlfn.XLOOKUP(F1413,purchase!F:F,purchase!O:O,"")))</f>
        <v/>
      </c>
      <c r="Q1413" s="83">
        <f>IF(OR(L1413="",M1413=""),"",M1413/L1413)</f>
        <v/>
      </c>
      <c r="R1413" s="91">
        <f>IF(OR(P1413="",Q1413=""),"",Q1413-P1413)</f>
        <v/>
      </c>
    </row>
    <row r="1414">
      <c r="A1414" s="25" t="n">
        <v>1410</v>
      </c>
      <c r="B1414" s="26">
        <f>IF(OR(C1414="",F1414=""),"",
"PRD-" &amp;
TEXT(DAY(C1414),"00") &amp;
CHOOSE(MONTH(C1414),"A","B","C","D","E","F","G","H","I","J","K","L") &amp;
TEXT(YEAR(C1414),"00") &amp;
"-" &amp;
RIGHT(F1414,4))</f>
        <v/>
      </c>
      <c r="C1414" s="27" t="n"/>
      <c r="D1414" s="26">
        <f>IF(F1414="","",_xlfn.XLOOKUP(F1414,purchase!F:F,purchase!B:B,""))</f>
        <v/>
      </c>
      <c r="E1414" s="26">
        <f>IF(F1414="","",_xlfn.XLOOKUP(F1414,purchase!F:F,purchase!C:C,""))</f>
        <v/>
      </c>
      <c r="F1414" s="4" t="n"/>
      <c r="G1414" s="10">
        <f>IF(H1414="NRFC","Natural Rubber Field Coagulam","")</f>
        <v/>
      </c>
      <c r="H1414" s="10">
        <f>IF(F1414="","",_xlfn.XLOOKUP(F1414,purchase!F:F,purchase!E:E,""))</f>
        <v/>
      </c>
      <c r="I1414" s="10">
        <f>IF(J1414="ISNR20","Natural Rubber-TSNR (ISNR-20)","")</f>
        <v/>
      </c>
      <c r="J1414" s="10">
        <f>IF(H1414="NRFC","ISNR20","")</f>
        <v/>
      </c>
      <c r="K1414" s="35">
        <f>_xlfn.SINGLE(IF(F1414="","",_xlfn.XLOOKUP(F1414,purchase!F:F,purchase!N:N,"")))</f>
        <v/>
      </c>
      <c r="L1414" s="4" t="n"/>
      <c r="M1414" s="86" t="n"/>
      <c r="N1414" s="35">
        <f>IF(F1414="","",
MAX(0,
_xlfn.XLOOKUP(F1414,purchase!F:F,purchase!N:N,"")
-
SUMIFS(L:L,F:F,F1414)))</f>
        <v/>
      </c>
      <c r="O1414" s="35">
        <f>IF(OR(L1414="",M1414=""),"",L1414-M1414)</f>
        <v/>
      </c>
      <c r="P1414" s="89">
        <f>_xlfn.SINGLE(IF(F1414="","",_xlfn.XLOOKUP(F1414,purchase!F:F,purchase!O:O,"")))</f>
        <v/>
      </c>
      <c r="Q1414" s="83">
        <f>IF(OR(L1414="",M1414=""),"",M1414/L1414)</f>
        <v/>
      </c>
      <c r="R1414" s="91">
        <f>IF(OR(P1414="",Q1414=""),"",Q1414-P1414)</f>
        <v/>
      </c>
    </row>
    <row r="1415">
      <c r="A1415" s="25" t="n">
        <v>1411</v>
      </c>
      <c r="B1415" s="26">
        <f>IF(OR(C1415="",F1415=""),"",
"PRD-" &amp;
TEXT(DAY(C1415),"00") &amp;
CHOOSE(MONTH(C1415),"A","B","C","D","E","F","G","H","I","J","K","L") &amp;
TEXT(YEAR(C1415),"00") &amp;
"-" &amp;
RIGHT(F1415,4))</f>
        <v/>
      </c>
      <c r="C1415" s="27" t="n"/>
      <c r="D1415" s="26">
        <f>IF(F1415="","",_xlfn.XLOOKUP(F1415,purchase!F:F,purchase!B:B,""))</f>
        <v/>
      </c>
      <c r="E1415" s="26">
        <f>IF(F1415="","",_xlfn.XLOOKUP(F1415,purchase!F:F,purchase!C:C,""))</f>
        <v/>
      </c>
      <c r="F1415" s="4" t="n"/>
      <c r="G1415" s="10">
        <f>IF(H1415="NRFC","Natural Rubber Field Coagulam","")</f>
        <v/>
      </c>
      <c r="H1415" s="10">
        <f>IF(F1415="","",_xlfn.XLOOKUP(F1415,purchase!F:F,purchase!E:E,""))</f>
        <v/>
      </c>
      <c r="I1415" s="10">
        <f>IF(J1415="ISNR20","Natural Rubber-TSNR (ISNR-20)","")</f>
        <v/>
      </c>
      <c r="J1415" s="10">
        <f>IF(H1415="NRFC","ISNR20","")</f>
        <v/>
      </c>
      <c r="K1415" s="35">
        <f>_xlfn.SINGLE(IF(F1415="","",_xlfn.XLOOKUP(F1415,purchase!F:F,purchase!N:N,"")))</f>
        <v/>
      </c>
      <c r="L1415" s="4" t="n"/>
      <c r="M1415" s="86" t="n"/>
      <c r="N1415" s="35">
        <f>IF(F1415="","",
MAX(0,
_xlfn.XLOOKUP(F1415,purchase!F:F,purchase!N:N,"")
-
SUMIFS(L:L,F:F,F1415)))</f>
        <v/>
      </c>
      <c r="O1415" s="35">
        <f>IF(OR(L1415="",M1415=""),"",L1415-M1415)</f>
        <v/>
      </c>
      <c r="P1415" s="89">
        <f>_xlfn.SINGLE(IF(F1415="","",_xlfn.XLOOKUP(F1415,purchase!F:F,purchase!O:O,"")))</f>
        <v/>
      </c>
      <c r="Q1415" s="83">
        <f>IF(OR(L1415="",M1415=""),"",M1415/L1415)</f>
        <v/>
      </c>
      <c r="R1415" s="91">
        <f>IF(OR(P1415="",Q1415=""),"",Q1415-P1415)</f>
        <v/>
      </c>
    </row>
    <row r="1416">
      <c r="A1416" s="25" t="n">
        <v>1412</v>
      </c>
      <c r="B1416" s="26">
        <f>IF(OR(C1416="",F1416=""),"",
"PRD-" &amp;
TEXT(DAY(C1416),"00") &amp;
CHOOSE(MONTH(C1416),"A","B","C","D","E","F","G","H","I","J","K","L") &amp;
TEXT(YEAR(C1416),"00") &amp;
"-" &amp;
RIGHT(F1416,4))</f>
        <v/>
      </c>
      <c r="C1416" s="27" t="n"/>
      <c r="D1416" s="26">
        <f>IF(F1416="","",_xlfn.XLOOKUP(F1416,purchase!F:F,purchase!B:B,""))</f>
        <v/>
      </c>
      <c r="E1416" s="26">
        <f>IF(F1416="","",_xlfn.XLOOKUP(F1416,purchase!F:F,purchase!C:C,""))</f>
        <v/>
      </c>
      <c r="F1416" s="4" t="n"/>
      <c r="G1416" s="10">
        <f>IF(H1416="NRFC","Natural Rubber Field Coagulam","")</f>
        <v/>
      </c>
      <c r="H1416" s="10">
        <f>IF(F1416="","",_xlfn.XLOOKUP(F1416,purchase!F:F,purchase!E:E,""))</f>
        <v/>
      </c>
      <c r="I1416" s="10">
        <f>IF(J1416="ISNR20","Natural Rubber-TSNR (ISNR-20)","")</f>
        <v/>
      </c>
      <c r="J1416" s="10">
        <f>IF(H1416="NRFC","ISNR20","")</f>
        <v/>
      </c>
      <c r="K1416" s="35">
        <f>_xlfn.SINGLE(IF(F1416="","",_xlfn.XLOOKUP(F1416,purchase!F:F,purchase!N:N,"")))</f>
        <v/>
      </c>
      <c r="L1416" s="4" t="n"/>
      <c r="M1416" s="86" t="n"/>
      <c r="N1416" s="35">
        <f>IF(F1416="","",
MAX(0,
_xlfn.XLOOKUP(F1416,purchase!F:F,purchase!N:N,"")
-
SUMIFS(L:L,F:F,F1416)))</f>
        <v/>
      </c>
      <c r="O1416" s="35">
        <f>IF(OR(L1416="",M1416=""),"",L1416-M1416)</f>
        <v/>
      </c>
      <c r="P1416" s="89">
        <f>_xlfn.SINGLE(IF(F1416="","",_xlfn.XLOOKUP(F1416,purchase!F:F,purchase!O:O,"")))</f>
        <v/>
      </c>
      <c r="Q1416" s="83">
        <f>IF(OR(L1416="",M1416=""),"",M1416/L1416)</f>
        <v/>
      </c>
      <c r="R1416" s="91">
        <f>IF(OR(P1416="",Q1416=""),"",Q1416-P1416)</f>
        <v/>
      </c>
    </row>
    <row r="1417">
      <c r="A1417" s="25" t="n">
        <v>1413</v>
      </c>
      <c r="B1417" s="26">
        <f>IF(OR(C1417="",F1417=""),"",
"PRD-" &amp;
TEXT(DAY(C1417),"00") &amp;
CHOOSE(MONTH(C1417),"A","B","C","D","E","F","G","H","I","J","K","L") &amp;
TEXT(YEAR(C1417),"00") &amp;
"-" &amp;
RIGHT(F1417,4))</f>
        <v/>
      </c>
      <c r="C1417" s="27" t="n"/>
      <c r="D1417" s="26">
        <f>IF(F1417="","",_xlfn.XLOOKUP(F1417,purchase!F:F,purchase!B:B,""))</f>
        <v/>
      </c>
      <c r="E1417" s="26">
        <f>IF(F1417="","",_xlfn.XLOOKUP(F1417,purchase!F:F,purchase!C:C,""))</f>
        <v/>
      </c>
      <c r="F1417" s="4" t="n"/>
      <c r="G1417" s="10">
        <f>IF(H1417="NRFC","Natural Rubber Field Coagulam","")</f>
        <v/>
      </c>
      <c r="H1417" s="10">
        <f>IF(F1417="","",_xlfn.XLOOKUP(F1417,purchase!F:F,purchase!E:E,""))</f>
        <v/>
      </c>
      <c r="I1417" s="10">
        <f>IF(J1417="ISNR20","Natural Rubber-TSNR (ISNR-20)","")</f>
        <v/>
      </c>
      <c r="J1417" s="10">
        <f>IF(H1417="NRFC","ISNR20","")</f>
        <v/>
      </c>
      <c r="K1417" s="35">
        <f>_xlfn.SINGLE(IF(F1417="","",_xlfn.XLOOKUP(F1417,purchase!F:F,purchase!N:N,"")))</f>
        <v/>
      </c>
      <c r="L1417" s="4" t="n"/>
      <c r="M1417" s="86" t="n"/>
      <c r="N1417" s="35">
        <f>IF(F1417="","",
MAX(0,
_xlfn.XLOOKUP(F1417,purchase!F:F,purchase!N:N,"")
-
SUMIFS(L:L,F:F,F1417)))</f>
        <v/>
      </c>
      <c r="O1417" s="35">
        <f>IF(OR(L1417="",M1417=""),"",L1417-M1417)</f>
        <v/>
      </c>
      <c r="P1417" s="89">
        <f>_xlfn.SINGLE(IF(F1417="","",_xlfn.XLOOKUP(F1417,purchase!F:F,purchase!O:O,"")))</f>
        <v/>
      </c>
      <c r="Q1417" s="83">
        <f>IF(OR(L1417="",M1417=""),"",M1417/L1417)</f>
        <v/>
      </c>
      <c r="R1417" s="91">
        <f>IF(OR(P1417="",Q1417=""),"",Q1417-P1417)</f>
        <v/>
      </c>
    </row>
    <row r="1418">
      <c r="A1418" s="25" t="n">
        <v>1414</v>
      </c>
      <c r="B1418" s="26">
        <f>IF(OR(C1418="",F1418=""),"",
"PRD-" &amp;
TEXT(DAY(C1418),"00") &amp;
CHOOSE(MONTH(C1418),"A","B","C","D","E","F","G","H","I","J","K","L") &amp;
TEXT(YEAR(C1418),"00") &amp;
"-" &amp;
RIGHT(F1418,4))</f>
        <v/>
      </c>
      <c r="C1418" s="27" t="n"/>
      <c r="D1418" s="26">
        <f>IF(F1418="","",_xlfn.XLOOKUP(F1418,purchase!F:F,purchase!B:B,""))</f>
        <v/>
      </c>
      <c r="E1418" s="26">
        <f>IF(F1418="","",_xlfn.XLOOKUP(F1418,purchase!F:F,purchase!C:C,""))</f>
        <v/>
      </c>
      <c r="F1418" s="4" t="n"/>
      <c r="G1418" s="10">
        <f>IF(H1418="NRFC","Natural Rubber Field Coagulam","")</f>
        <v/>
      </c>
      <c r="H1418" s="10">
        <f>IF(F1418="","",_xlfn.XLOOKUP(F1418,purchase!F:F,purchase!E:E,""))</f>
        <v/>
      </c>
      <c r="I1418" s="10">
        <f>IF(J1418="ISNR20","Natural Rubber-TSNR (ISNR-20)","")</f>
        <v/>
      </c>
      <c r="J1418" s="10">
        <f>IF(H1418="NRFC","ISNR20","")</f>
        <v/>
      </c>
      <c r="K1418" s="35">
        <f>_xlfn.SINGLE(IF(F1418="","",_xlfn.XLOOKUP(F1418,purchase!F:F,purchase!N:N,"")))</f>
        <v/>
      </c>
      <c r="L1418" s="4" t="n"/>
      <c r="M1418" s="86" t="n"/>
      <c r="N1418" s="35">
        <f>IF(F1418="","",
MAX(0,
_xlfn.XLOOKUP(F1418,purchase!F:F,purchase!N:N,"")
-
SUMIFS(L:L,F:F,F1418)))</f>
        <v/>
      </c>
      <c r="O1418" s="35">
        <f>IF(OR(L1418="",M1418=""),"",L1418-M1418)</f>
        <v/>
      </c>
      <c r="P1418" s="89">
        <f>_xlfn.SINGLE(IF(F1418="","",_xlfn.XLOOKUP(F1418,purchase!F:F,purchase!O:O,"")))</f>
        <v/>
      </c>
      <c r="Q1418" s="83">
        <f>IF(OR(L1418="",M1418=""),"",M1418/L1418)</f>
        <v/>
      </c>
      <c r="R1418" s="91">
        <f>IF(OR(P1418="",Q1418=""),"",Q1418-P1418)</f>
        <v/>
      </c>
    </row>
    <row r="1419">
      <c r="A1419" s="25" t="n">
        <v>1415</v>
      </c>
      <c r="B1419" s="26">
        <f>IF(OR(C1419="",F1419=""),"",
"PRD-" &amp;
TEXT(DAY(C1419),"00") &amp;
CHOOSE(MONTH(C1419),"A","B","C","D","E","F","G","H","I","J","K","L") &amp;
TEXT(YEAR(C1419),"00") &amp;
"-" &amp;
RIGHT(F1419,4))</f>
        <v/>
      </c>
      <c r="C1419" s="27" t="n"/>
      <c r="D1419" s="26">
        <f>IF(F1419="","",_xlfn.XLOOKUP(F1419,purchase!F:F,purchase!B:B,""))</f>
        <v/>
      </c>
      <c r="E1419" s="26">
        <f>IF(F1419="","",_xlfn.XLOOKUP(F1419,purchase!F:F,purchase!C:C,""))</f>
        <v/>
      </c>
      <c r="F1419" s="4" t="n"/>
      <c r="G1419" s="10">
        <f>IF(H1419="NRFC","Natural Rubber Field Coagulam","")</f>
        <v/>
      </c>
      <c r="H1419" s="10">
        <f>IF(F1419="","",_xlfn.XLOOKUP(F1419,purchase!F:F,purchase!E:E,""))</f>
        <v/>
      </c>
      <c r="I1419" s="10">
        <f>IF(J1419="ISNR20","Natural Rubber-TSNR (ISNR-20)","")</f>
        <v/>
      </c>
      <c r="J1419" s="10">
        <f>IF(H1419="NRFC","ISNR20","")</f>
        <v/>
      </c>
      <c r="K1419" s="35">
        <f>_xlfn.SINGLE(IF(F1419="","",_xlfn.XLOOKUP(F1419,purchase!F:F,purchase!N:N,"")))</f>
        <v/>
      </c>
      <c r="L1419" s="4" t="n"/>
      <c r="M1419" s="86" t="n"/>
      <c r="N1419" s="35">
        <f>IF(F1419="","",
MAX(0,
_xlfn.XLOOKUP(F1419,purchase!F:F,purchase!N:N,"")
-
SUMIFS(L:L,F:F,F1419)))</f>
        <v/>
      </c>
      <c r="O1419" s="35">
        <f>IF(OR(L1419="",M1419=""),"",L1419-M1419)</f>
        <v/>
      </c>
      <c r="P1419" s="89">
        <f>_xlfn.SINGLE(IF(F1419="","",_xlfn.XLOOKUP(F1419,purchase!F:F,purchase!O:O,"")))</f>
        <v/>
      </c>
      <c r="Q1419" s="83">
        <f>IF(OR(L1419="",M1419=""),"",M1419/L1419)</f>
        <v/>
      </c>
      <c r="R1419" s="91">
        <f>IF(OR(P1419="",Q1419=""),"",Q1419-P1419)</f>
        <v/>
      </c>
    </row>
    <row r="1420">
      <c r="A1420" s="25" t="n">
        <v>1416</v>
      </c>
      <c r="B1420" s="26">
        <f>IF(OR(C1420="",F1420=""),"",
"PRD-" &amp;
TEXT(DAY(C1420),"00") &amp;
CHOOSE(MONTH(C1420),"A","B","C","D","E","F","G","H","I","J","K","L") &amp;
TEXT(YEAR(C1420),"00") &amp;
"-" &amp;
RIGHT(F1420,4))</f>
        <v/>
      </c>
      <c r="C1420" s="27" t="n"/>
      <c r="D1420" s="26">
        <f>IF(F1420="","",_xlfn.XLOOKUP(F1420,purchase!F:F,purchase!B:B,""))</f>
        <v/>
      </c>
      <c r="E1420" s="26">
        <f>IF(F1420="","",_xlfn.XLOOKUP(F1420,purchase!F:F,purchase!C:C,""))</f>
        <v/>
      </c>
      <c r="F1420" s="4" t="n"/>
      <c r="G1420" s="10">
        <f>IF(H1420="NRFC","Natural Rubber Field Coagulam","")</f>
        <v/>
      </c>
      <c r="H1420" s="10">
        <f>IF(F1420="","",_xlfn.XLOOKUP(F1420,purchase!F:F,purchase!E:E,""))</f>
        <v/>
      </c>
      <c r="I1420" s="10">
        <f>IF(J1420="ISNR20","Natural Rubber-TSNR (ISNR-20)","")</f>
        <v/>
      </c>
      <c r="J1420" s="10">
        <f>IF(H1420="NRFC","ISNR20","")</f>
        <v/>
      </c>
      <c r="K1420" s="35">
        <f>_xlfn.SINGLE(IF(F1420="","",_xlfn.XLOOKUP(F1420,purchase!F:F,purchase!N:N,"")))</f>
        <v/>
      </c>
      <c r="L1420" s="4" t="n"/>
      <c r="M1420" s="86" t="n"/>
      <c r="N1420" s="35">
        <f>IF(F1420="","",
MAX(0,
_xlfn.XLOOKUP(F1420,purchase!F:F,purchase!N:N,"")
-
SUMIFS(L:L,F:F,F1420)))</f>
        <v/>
      </c>
      <c r="O1420" s="35">
        <f>IF(OR(L1420="",M1420=""),"",L1420-M1420)</f>
        <v/>
      </c>
      <c r="P1420" s="89">
        <f>_xlfn.SINGLE(IF(F1420="","",_xlfn.XLOOKUP(F1420,purchase!F:F,purchase!O:O,"")))</f>
        <v/>
      </c>
      <c r="Q1420" s="83">
        <f>IF(OR(L1420="",M1420=""),"",M1420/L1420)</f>
        <v/>
      </c>
      <c r="R1420" s="91">
        <f>IF(OR(P1420="",Q1420=""),"",Q1420-P1420)</f>
        <v/>
      </c>
    </row>
    <row r="1421">
      <c r="A1421" s="25" t="n">
        <v>1417</v>
      </c>
      <c r="B1421" s="26">
        <f>IF(OR(C1421="",F1421=""),"",
"PRD-" &amp;
TEXT(DAY(C1421),"00") &amp;
CHOOSE(MONTH(C1421),"A","B","C","D","E","F","G","H","I","J","K","L") &amp;
TEXT(YEAR(C1421),"00") &amp;
"-" &amp;
RIGHT(F1421,4))</f>
        <v/>
      </c>
      <c r="C1421" s="27" t="n"/>
      <c r="D1421" s="26">
        <f>IF(F1421="","",_xlfn.XLOOKUP(F1421,purchase!F:F,purchase!B:B,""))</f>
        <v/>
      </c>
      <c r="E1421" s="26">
        <f>IF(F1421="","",_xlfn.XLOOKUP(F1421,purchase!F:F,purchase!C:C,""))</f>
        <v/>
      </c>
      <c r="F1421" s="4" t="n"/>
      <c r="G1421" s="10">
        <f>IF(H1421="NRFC","Natural Rubber Field Coagulam","")</f>
        <v/>
      </c>
      <c r="H1421" s="10">
        <f>IF(F1421="","",_xlfn.XLOOKUP(F1421,purchase!F:F,purchase!E:E,""))</f>
        <v/>
      </c>
      <c r="I1421" s="10">
        <f>IF(J1421="ISNR20","Natural Rubber-TSNR (ISNR-20)","")</f>
        <v/>
      </c>
      <c r="J1421" s="10">
        <f>IF(H1421="NRFC","ISNR20","")</f>
        <v/>
      </c>
      <c r="K1421" s="35">
        <f>_xlfn.SINGLE(IF(F1421="","",_xlfn.XLOOKUP(F1421,purchase!F:F,purchase!N:N,"")))</f>
        <v/>
      </c>
      <c r="L1421" s="4" t="n"/>
      <c r="M1421" s="86" t="n"/>
      <c r="N1421" s="35">
        <f>IF(F1421="","",
MAX(0,
_xlfn.XLOOKUP(F1421,purchase!F:F,purchase!N:N,"")
-
SUMIFS(L:L,F:F,F1421)))</f>
        <v/>
      </c>
      <c r="O1421" s="35">
        <f>IF(OR(L1421="",M1421=""),"",L1421-M1421)</f>
        <v/>
      </c>
      <c r="P1421" s="89">
        <f>_xlfn.SINGLE(IF(F1421="","",_xlfn.XLOOKUP(F1421,purchase!F:F,purchase!O:O,"")))</f>
        <v/>
      </c>
      <c r="Q1421" s="83">
        <f>IF(OR(L1421="",M1421=""),"",M1421/L1421)</f>
        <v/>
      </c>
      <c r="R1421" s="91">
        <f>IF(OR(P1421="",Q1421=""),"",Q1421-P1421)</f>
        <v/>
      </c>
    </row>
    <row r="1422">
      <c r="A1422" s="25" t="n">
        <v>1418</v>
      </c>
      <c r="B1422" s="26">
        <f>IF(OR(C1422="",F1422=""),"",
"PRD-" &amp;
TEXT(DAY(C1422),"00") &amp;
CHOOSE(MONTH(C1422),"A","B","C","D","E","F","G","H","I","J","K","L") &amp;
TEXT(YEAR(C1422),"00") &amp;
"-" &amp;
RIGHT(F1422,4))</f>
        <v/>
      </c>
      <c r="C1422" s="27" t="n"/>
      <c r="D1422" s="26">
        <f>IF(F1422="","",_xlfn.XLOOKUP(F1422,purchase!F:F,purchase!B:B,""))</f>
        <v/>
      </c>
      <c r="E1422" s="26">
        <f>IF(F1422="","",_xlfn.XLOOKUP(F1422,purchase!F:F,purchase!C:C,""))</f>
        <v/>
      </c>
      <c r="F1422" s="4" t="n"/>
      <c r="G1422" s="10">
        <f>IF(H1422="NRFC","Natural Rubber Field Coagulam","")</f>
        <v/>
      </c>
      <c r="H1422" s="10">
        <f>IF(F1422="","",_xlfn.XLOOKUP(F1422,purchase!F:F,purchase!E:E,""))</f>
        <v/>
      </c>
      <c r="I1422" s="10">
        <f>IF(J1422="ISNR20","Natural Rubber-TSNR (ISNR-20)","")</f>
        <v/>
      </c>
      <c r="J1422" s="10">
        <f>IF(H1422="NRFC","ISNR20","")</f>
        <v/>
      </c>
      <c r="K1422" s="35">
        <f>_xlfn.SINGLE(IF(F1422="","",_xlfn.XLOOKUP(F1422,purchase!F:F,purchase!N:N,"")))</f>
        <v/>
      </c>
      <c r="L1422" s="4" t="n"/>
      <c r="M1422" s="86" t="n"/>
      <c r="N1422" s="35">
        <f>IF(F1422="","",
MAX(0,
_xlfn.XLOOKUP(F1422,purchase!F:F,purchase!N:N,"")
-
SUMIFS(L:L,F:F,F1422)))</f>
        <v/>
      </c>
      <c r="O1422" s="35">
        <f>IF(OR(L1422="",M1422=""),"",L1422-M1422)</f>
        <v/>
      </c>
      <c r="P1422" s="89">
        <f>_xlfn.SINGLE(IF(F1422="","",_xlfn.XLOOKUP(F1422,purchase!F:F,purchase!O:O,"")))</f>
        <v/>
      </c>
      <c r="Q1422" s="83">
        <f>IF(OR(L1422="",M1422=""),"",M1422/L1422)</f>
        <v/>
      </c>
      <c r="R1422" s="91">
        <f>IF(OR(P1422="",Q1422=""),"",Q1422-P1422)</f>
        <v/>
      </c>
    </row>
    <row r="1423">
      <c r="A1423" s="25" t="n">
        <v>1419</v>
      </c>
      <c r="B1423" s="26">
        <f>IF(OR(C1423="",F1423=""),"",
"PRD-" &amp;
TEXT(DAY(C1423),"00") &amp;
CHOOSE(MONTH(C1423),"A","B","C","D","E","F","G","H","I","J","K","L") &amp;
TEXT(YEAR(C1423),"00") &amp;
"-" &amp;
RIGHT(F1423,4))</f>
        <v/>
      </c>
      <c r="C1423" s="27" t="n"/>
      <c r="D1423" s="26">
        <f>IF(F1423="","",_xlfn.XLOOKUP(F1423,purchase!F:F,purchase!B:B,""))</f>
        <v/>
      </c>
      <c r="E1423" s="26">
        <f>IF(F1423="","",_xlfn.XLOOKUP(F1423,purchase!F:F,purchase!C:C,""))</f>
        <v/>
      </c>
      <c r="F1423" s="4" t="n"/>
      <c r="G1423" s="10">
        <f>IF(H1423="NRFC","Natural Rubber Field Coagulam","")</f>
        <v/>
      </c>
      <c r="H1423" s="10">
        <f>IF(F1423="","",_xlfn.XLOOKUP(F1423,purchase!F:F,purchase!E:E,""))</f>
        <v/>
      </c>
      <c r="I1423" s="10">
        <f>IF(J1423="ISNR20","Natural Rubber-TSNR (ISNR-20)","")</f>
        <v/>
      </c>
      <c r="J1423" s="10">
        <f>IF(H1423="NRFC","ISNR20","")</f>
        <v/>
      </c>
      <c r="K1423" s="35">
        <f>_xlfn.SINGLE(IF(F1423="","",_xlfn.XLOOKUP(F1423,purchase!F:F,purchase!N:N,"")))</f>
        <v/>
      </c>
      <c r="L1423" s="4" t="n"/>
      <c r="M1423" s="86" t="n"/>
      <c r="N1423" s="35">
        <f>IF(F1423="","",
MAX(0,
_xlfn.XLOOKUP(F1423,purchase!F:F,purchase!N:N,"")
-
SUMIFS(L:L,F:F,F1423)))</f>
        <v/>
      </c>
      <c r="O1423" s="35">
        <f>IF(OR(L1423="",M1423=""),"",L1423-M1423)</f>
        <v/>
      </c>
      <c r="P1423" s="89">
        <f>_xlfn.SINGLE(IF(F1423="","",_xlfn.XLOOKUP(F1423,purchase!F:F,purchase!O:O,"")))</f>
        <v/>
      </c>
      <c r="Q1423" s="83">
        <f>IF(OR(L1423="",M1423=""),"",M1423/L1423)</f>
        <v/>
      </c>
      <c r="R1423" s="91">
        <f>IF(OR(P1423="",Q1423=""),"",Q1423-P1423)</f>
        <v/>
      </c>
    </row>
    <row r="1424">
      <c r="A1424" s="25" t="n">
        <v>1420</v>
      </c>
      <c r="B1424" s="26">
        <f>IF(OR(C1424="",F1424=""),"",
"PRD-" &amp;
TEXT(DAY(C1424),"00") &amp;
CHOOSE(MONTH(C1424),"A","B","C","D","E","F","G","H","I","J","K","L") &amp;
TEXT(YEAR(C1424),"00") &amp;
"-" &amp;
RIGHT(F1424,4))</f>
        <v/>
      </c>
      <c r="C1424" s="27" t="n"/>
      <c r="D1424" s="26">
        <f>IF(F1424="","",_xlfn.XLOOKUP(F1424,purchase!F:F,purchase!B:B,""))</f>
        <v/>
      </c>
      <c r="E1424" s="26">
        <f>IF(F1424="","",_xlfn.XLOOKUP(F1424,purchase!F:F,purchase!C:C,""))</f>
        <v/>
      </c>
      <c r="F1424" s="4" t="n"/>
      <c r="G1424" s="10">
        <f>IF(H1424="NRFC","Natural Rubber Field Coagulam","")</f>
        <v/>
      </c>
      <c r="H1424" s="10">
        <f>IF(F1424="","",_xlfn.XLOOKUP(F1424,purchase!F:F,purchase!E:E,""))</f>
        <v/>
      </c>
      <c r="I1424" s="10">
        <f>IF(J1424="ISNR20","Natural Rubber-TSNR (ISNR-20)","")</f>
        <v/>
      </c>
      <c r="J1424" s="10">
        <f>IF(H1424="NRFC","ISNR20","")</f>
        <v/>
      </c>
      <c r="K1424" s="35">
        <f>_xlfn.SINGLE(IF(F1424="","",_xlfn.XLOOKUP(F1424,purchase!F:F,purchase!N:N,"")))</f>
        <v/>
      </c>
      <c r="L1424" s="4" t="n"/>
      <c r="M1424" s="86" t="n"/>
      <c r="N1424" s="35">
        <f>IF(F1424="","",
MAX(0,
_xlfn.XLOOKUP(F1424,purchase!F:F,purchase!N:N,"")
-
SUMIFS(L:L,F:F,F1424)))</f>
        <v/>
      </c>
      <c r="O1424" s="35">
        <f>IF(OR(L1424="",M1424=""),"",L1424-M1424)</f>
        <v/>
      </c>
      <c r="P1424" s="89">
        <f>_xlfn.SINGLE(IF(F1424="","",_xlfn.XLOOKUP(F1424,purchase!F:F,purchase!O:O,"")))</f>
        <v/>
      </c>
      <c r="Q1424" s="83">
        <f>IF(OR(L1424="",M1424=""),"",M1424/L1424)</f>
        <v/>
      </c>
      <c r="R1424" s="91">
        <f>IF(OR(P1424="",Q1424=""),"",Q1424-P1424)</f>
        <v/>
      </c>
    </row>
    <row r="1425">
      <c r="A1425" s="25" t="n">
        <v>1421</v>
      </c>
      <c r="B1425" s="26">
        <f>IF(OR(C1425="",F1425=""),"",
"PRD-" &amp;
TEXT(DAY(C1425),"00") &amp;
CHOOSE(MONTH(C1425),"A","B","C","D","E","F","G","H","I","J","K","L") &amp;
TEXT(YEAR(C1425),"00") &amp;
"-" &amp;
RIGHT(F1425,4))</f>
        <v/>
      </c>
      <c r="C1425" s="27" t="n"/>
      <c r="D1425" s="26">
        <f>IF(F1425="","",_xlfn.XLOOKUP(F1425,purchase!F:F,purchase!B:B,""))</f>
        <v/>
      </c>
      <c r="E1425" s="26">
        <f>IF(F1425="","",_xlfn.XLOOKUP(F1425,purchase!F:F,purchase!C:C,""))</f>
        <v/>
      </c>
      <c r="F1425" s="4" t="n"/>
      <c r="G1425" s="10">
        <f>IF(H1425="NRFC","Natural Rubber Field Coagulam","")</f>
        <v/>
      </c>
      <c r="H1425" s="10">
        <f>IF(F1425="","",_xlfn.XLOOKUP(F1425,purchase!F:F,purchase!E:E,""))</f>
        <v/>
      </c>
      <c r="I1425" s="10">
        <f>IF(J1425="ISNR20","Natural Rubber-TSNR (ISNR-20)","")</f>
        <v/>
      </c>
      <c r="J1425" s="10">
        <f>IF(H1425="NRFC","ISNR20","")</f>
        <v/>
      </c>
      <c r="K1425" s="35">
        <f>_xlfn.SINGLE(IF(F1425="","",_xlfn.XLOOKUP(F1425,purchase!F:F,purchase!N:N,"")))</f>
        <v/>
      </c>
      <c r="L1425" s="4" t="n"/>
      <c r="M1425" s="86" t="n"/>
      <c r="N1425" s="35">
        <f>IF(F1425="","",
MAX(0,
_xlfn.XLOOKUP(F1425,purchase!F:F,purchase!N:N,"")
-
SUMIFS(L:L,F:F,F1425)))</f>
        <v/>
      </c>
      <c r="O1425" s="35">
        <f>IF(OR(L1425="",M1425=""),"",L1425-M1425)</f>
        <v/>
      </c>
      <c r="P1425" s="89">
        <f>_xlfn.SINGLE(IF(F1425="","",_xlfn.XLOOKUP(F1425,purchase!F:F,purchase!O:O,"")))</f>
        <v/>
      </c>
      <c r="Q1425" s="83">
        <f>IF(OR(L1425="",M1425=""),"",M1425/L1425)</f>
        <v/>
      </c>
      <c r="R1425" s="91">
        <f>IF(OR(P1425="",Q1425=""),"",Q1425-P1425)</f>
        <v/>
      </c>
    </row>
    <row r="1426">
      <c r="A1426" s="25" t="n">
        <v>1422</v>
      </c>
      <c r="B1426" s="26">
        <f>IF(OR(C1426="",F1426=""),"",
"PRD-" &amp;
TEXT(DAY(C1426),"00") &amp;
CHOOSE(MONTH(C1426),"A","B","C","D","E","F","G","H","I","J","K","L") &amp;
TEXT(YEAR(C1426),"00") &amp;
"-" &amp;
RIGHT(F1426,4))</f>
        <v/>
      </c>
      <c r="C1426" s="27" t="n"/>
      <c r="D1426" s="26">
        <f>IF(F1426="","",_xlfn.XLOOKUP(F1426,purchase!F:F,purchase!B:B,""))</f>
        <v/>
      </c>
      <c r="E1426" s="26">
        <f>IF(F1426="","",_xlfn.XLOOKUP(F1426,purchase!F:F,purchase!C:C,""))</f>
        <v/>
      </c>
      <c r="F1426" s="4" t="n"/>
      <c r="G1426" s="10">
        <f>IF(H1426="NRFC","Natural Rubber Field Coagulam","")</f>
        <v/>
      </c>
      <c r="H1426" s="10">
        <f>IF(F1426="","",_xlfn.XLOOKUP(F1426,purchase!F:F,purchase!E:E,""))</f>
        <v/>
      </c>
      <c r="I1426" s="10">
        <f>IF(J1426="ISNR20","Natural Rubber-TSNR (ISNR-20)","")</f>
        <v/>
      </c>
      <c r="J1426" s="10">
        <f>IF(H1426="NRFC","ISNR20","")</f>
        <v/>
      </c>
      <c r="K1426" s="35">
        <f>_xlfn.SINGLE(IF(F1426="","",_xlfn.XLOOKUP(F1426,purchase!F:F,purchase!N:N,"")))</f>
        <v/>
      </c>
      <c r="L1426" s="4" t="n"/>
      <c r="M1426" s="86" t="n"/>
      <c r="N1426" s="35">
        <f>IF(F1426="","",
MAX(0,
_xlfn.XLOOKUP(F1426,purchase!F:F,purchase!N:N,"")
-
SUMIFS(L:L,F:F,F1426)))</f>
        <v/>
      </c>
      <c r="O1426" s="35">
        <f>IF(OR(L1426="",M1426=""),"",L1426-M1426)</f>
        <v/>
      </c>
      <c r="P1426" s="89">
        <f>_xlfn.SINGLE(IF(F1426="","",_xlfn.XLOOKUP(F1426,purchase!F:F,purchase!O:O,"")))</f>
        <v/>
      </c>
      <c r="Q1426" s="83">
        <f>IF(OR(L1426="",M1426=""),"",M1426/L1426)</f>
        <v/>
      </c>
      <c r="R1426" s="91">
        <f>IF(OR(P1426="",Q1426=""),"",Q1426-P1426)</f>
        <v/>
      </c>
    </row>
    <row r="1427">
      <c r="A1427" s="25" t="n">
        <v>1423</v>
      </c>
      <c r="B1427" s="26">
        <f>IF(OR(C1427="",F1427=""),"",
"PRD-" &amp;
TEXT(DAY(C1427),"00") &amp;
CHOOSE(MONTH(C1427),"A","B","C","D","E","F","G","H","I","J","K","L") &amp;
TEXT(YEAR(C1427),"00") &amp;
"-" &amp;
RIGHT(F1427,4))</f>
        <v/>
      </c>
      <c r="C1427" s="27" t="n"/>
      <c r="D1427" s="26">
        <f>IF(F1427="","",_xlfn.XLOOKUP(F1427,purchase!F:F,purchase!B:B,""))</f>
        <v/>
      </c>
      <c r="E1427" s="26">
        <f>IF(F1427="","",_xlfn.XLOOKUP(F1427,purchase!F:F,purchase!C:C,""))</f>
        <v/>
      </c>
      <c r="F1427" s="4" t="n"/>
      <c r="G1427" s="10">
        <f>IF(H1427="NRFC","Natural Rubber Field Coagulam","")</f>
        <v/>
      </c>
      <c r="H1427" s="10">
        <f>IF(F1427="","",_xlfn.XLOOKUP(F1427,purchase!F:F,purchase!E:E,""))</f>
        <v/>
      </c>
      <c r="I1427" s="10">
        <f>IF(J1427="ISNR20","Natural Rubber-TSNR (ISNR-20)","")</f>
        <v/>
      </c>
      <c r="J1427" s="10">
        <f>IF(H1427="NRFC","ISNR20","")</f>
        <v/>
      </c>
      <c r="K1427" s="35">
        <f>_xlfn.SINGLE(IF(F1427="","",_xlfn.XLOOKUP(F1427,purchase!F:F,purchase!N:N,"")))</f>
        <v/>
      </c>
      <c r="L1427" s="4" t="n"/>
      <c r="M1427" s="86" t="n"/>
      <c r="N1427" s="35">
        <f>IF(F1427="","",
MAX(0,
_xlfn.XLOOKUP(F1427,purchase!F:F,purchase!N:N,"")
-
SUMIFS(L:L,F:F,F1427)))</f>
        <v/>
      </c>
      <c r="O1427" s="35">
        <f>IF(OR(L1427="",M1427=""),"",L1427-M1427)</f>
        <v/>
      </c>
      <c r="P1427" s="89">
        <f>_xlfn.SINGLE(IF(F1427="","",_xlfn.XLOOKUP(F1427,purchase!F:F,purchase!O:O,"")))</f>
        <v/>
      </c>
      <c r="Q1427" s="83">
        <f>IF(OR(L1427="",M1427=""),"",M1427/L1427)</f>
        <v/>
      </c>
      <c r="R1427" s="91">
        <f>IF(OR(P1427="",Q1427=""),"",Q1427-P1427)</f>
        <v/>
      </c>
    </row>
    <row r="1428">
      <c r="A1428" s="25" t="n">
        <v>1424</v>
      </c>
      <c r="B1428" s="26">
        <f>IF(OR(C1428="",F1428=""),"",
"PRD-" &amp;
TEXT(DAY(C1428),"00") &amp;
CHOOSE(MONTH(C1428),"A","B","C","D","E","F","G","H","I","J","K","L") &amp;
TEXT(YEAR(C1428),"00") &amp;
"-" &amp;
RIGHT(F1428,4))</f>
        <v/>
      </c>
      <c r="C1428" s="27" t="n"/>
      <c r="D1428" s="26">
        <f>IF(F1428="","",_xlfn.XLOOKUP(F1428,purchase!F:F,purchase!B:B,""))</f>
        <v/>
      </c>
      <c r="E1428" s="26">
        <f>IF(F1428="","",_xlfn.XLOOKUP(F1428,purchase!F:F,purchase!C:C,""))</f>
        <v/>
      </c>
      <c r="F1428" s="4" t="n"/>
      <c r="G1428" s="10">
        <f>IF(H1428="NRFC","Natural Rubber Field Coagulam","")</f>
        <v/>
      </c>
      <c r="H1428" s="10">
        <f>IF(F1428="","",_xlfn.XLOOKUP(F1428,purchase!F:F,purchase!E:E,""))</f>
        <v/>
      </c>
      <c r="I1428" s="10">
        <f>IF(J1428="ISNR20","Natural Rubber-TSNR (ISNR-20)","")</f>
        <v/>
      </c>
      <c r="J1428" s="10">
        <f>IF(H1428="NRFC","ISNR20","")</f>
        <v/>
      </c>
      <c r="K1428" s="35">
        <f>_xlfn.SINGLE(IF(F1428="","",_xlfn.XLOOKUP(F1428,purchase!F:F,purchase!N:N,"")))</f>
        <v/>
      </c>
      <c r="L1428" s="4" t="n"/>
      <c r="M1428" s="86" t="n"/>
      <c r="N1428" s="35">
        <f>IF(F1428="","",
MAX(0,
_xlfn.XLOOKUP(F1428,purchase!F:F,purchase!N:N,"")
-
SUMIFS(L:L,F:F,F1428)))</f>
        <v/>
      </c>
      <c r="O1428" s="35">
        <f>IF(OR(L1428="",M1428=""),"",L1428-M1428)</f>
        <v/>
      </c>
      <c r="P1428" s="89">
        <f>_xlfn.SINGLE(IF(F1428="","",_xlfn.XLOOKUP(F1428,purchase!F:F,purchase!O:O,"")))</f>
        <v/>
      </c>
      <c r="Q1428" s="83">
        <f>IF(OR(L1428="",M1428=""),"",M1428/L1428)</f>
        <v/>
      </c>
      <c r="R1428" s="91">
        <f>IF(OR(P1428="",Q1428=""),"",Q1428-P1428)</f>
        <v/>
      </c>
    </row>
    <row r="1429">
      <c r="A1429" s="25" t="n">
        <v>1425</v>
      </c>
      <c r="B1429" s="26">
        <f>IF(OR(C1429="",F1429=""),"",
"PRD-" &amp;
TEXT(DAY(C1429),"00") &amp;
CHOOSE(MONTH(C1429),"A","B","C","D","E","F","G","H","I","J","K","L") &amp;
TEXT(YEAR(C1429),"00") &amp;
"-" &amp;
RIGHT(F1429,4))</f>
        <v/>
      </c>
      <c r="C1429" s="27" t="n"/>
      <c r="D1429" s="26">
        <f>IF(F1429="","",_xlfn.XLOOKUP(F1429,purchase!F:F,purchase!B:B,""))</f>
        <v/>
      </c>
      <c r="E1429" s="26">
        <f>IF(F1429="","",_xlfn.XLOOKUP(F1429,purchase!F:F,purchase!C:C,""))</f>
        <v/>
      </c>
      <c r="F1429" s="4" t="n"/>
      <c r="G1429" s="10">
        <f>IF(H1429="NRFC","Natural Rubber Field Coagulam","")</f>
        <v/>
      </c>
      <c r="H1429" s="10">
        <f>IF(F1429="","",_xlfn.XLOOKUP(F1429,purchase!F:F,purchase!E:E,""))</f>
        <v/>
      </c>
      <c r="I1429" s="10">
        <f>IF(J1429="ISNR20","Natural Rubber-TSNR (ISNR-20)","")</f>
        <v/>
      </c>
      <c r="J1429" s="10">
        <f>IF(H1429="NRFC","ISNR20","")</f>
        <v/>
      </c>
      <c r="K1429" s="35">
        <f>_xlfn.SINGLE(IF(F1429="","",_xlfn.XLOOKUP(F1429,purchase!F:F,purchase!N:N,"")))</f>
        <v/>
      </c>
      <c r="L1429" s="4" t="n"/>
      <c r="M1429" s="86" t="n"/>
      <c r="N1429" s="35">
        <f>IF(F1429="","",
MAX(0,
_xlfn.XLOOKUP(F1429,purchase!F:F,purchase!N:N,"")
-
SUMIFS(L:L,F:F,F1429)))</f>
        <v/>
      </c>
      <c r="O1429" s="35">
        <f>IF(OR(L1429="",M1429=""),"",L1429-M1429)</f>
        <v/>
      </c>
      <c r="P1429" s="89">
        <f>_xlfn.SINGLE(IF(F1429="","",_xlfn.XLOOKUP(F1429,purchase!F:F,purchase!O:O,"")))</f>
        <v/>
      </c>
      <c r="Q1429" s="83">
        <f>IF(OR(L1429="",M1429=""),"",M1429/L1429)</f>
        <v/>
      </c>
      <c r="R1429" s="91">
        <f>IF(OR(P1429="",Q1429=""),"",Q1429-P1429)</f>
        <v/>
      </c>
    </row>
    <row r="1430">
      <c r="A1430" s="25" t="n">
        <v>1426</v>
      </c>
      <c r="B1430" s="26">
        <f>IF(OR(C1430="",F1430=""),"",
"PRD-" &amp;
TEXT(DAY(C1430),"00") &amp;
CHOOSE(MONTH(C1430),"A","B","C","D","E","F","G","H","I","J","K","L") &amp;
TEXT(YEAR(C1430),"00") &amp;
"-" &amp;
RIGHT(F1430,4))</f>
        <v/>
      </c>
      <c r="C1430" s="27" t="n"/>
      <c r="D1430" s="26">
        <f>IF(F1430="","",_xlfn.XLOOKUP(F1430,purchase!F:F,purchase!B:B,""))</f>
        <v/>
      </c>
      <c r="E1430" s="26">
        <f>IF(F1430="","",_xlfn.XLOOKUP(F1430,purchase!F:F,purchase!C:C,""))</f>
        <v/>
      </c>
      <c r="F1430" s="4" t="n"/>
      <c r="G1430" s="10">
        <f>IF(H1430="NRFC","Natural Rubber Field Coagulam","")</f>
        <v/>
      </c>
      <c r="H1430" s="10">
        <f>IF(F1430="","",_xlfn.XLOOKUP(F1430,purchase!F:F,purchase!E:E,""))</f>
        <v/>
      </c>
      <c r="I1430" s="10">
        <f>IF(J1430="ISNR20","Natural Rubber-TSNR (ISNR-20)","")</f>
        <v/>
      </c>
      <c r="J1430" s="10">
        <f>IF(H1430="NRFC","ISNR20","")</f>
        <v/>
      </c>
      <c r="K1430" s="35">
        <f>_xlfn.SINGLE(IF(F1430="","",_xlfn.XLOOKUP(F1430,purchase!F:F,purchase!N:N,"")))</f>
        <v/>
      </c>
      <c r="L1430" s="4" t="n"/>
      <c r="M1430" s="86" t="n"/>
      <c r="N1430" s="35">
        <f>IF(F1430="","",
MAX(0,
_xlfn.XLOOKUP(F1430,purchase!F:F,purchase!N:N,"")
-
SUMIFS(L:L,F:F,F1430)))</f>
        <v/>
      </c>
      <c r="O1430" s="35">
        <f>IF(OR(L1430="",M1430=""),"",L1430-M1430)</f>
        <v/>
      </c>
      <c r="P1430" s="89">
        <f>_xlfn.SINGLE(IF(F1430="","",_xlfn.XLOOKUP(F1430,purchase!F:F,purchase!O:O,"")))</f>
        <v/>
      </c>
      <c r="Q1430" s="83">
        <f>IF(OR(L1430="",M1430=""),"",M1430/L1430)</f>
        <v/>
      </c>
      <c r="R1430" s="91">
        <f>IF(OR(P1430="",Q1430=""),"",Q1430-P1430)</f>
        <v/>
      </c>
    </row>
    <row r="1431">
      <c r="A1431" s="25" t="n">
        <v>1427</v>
      </c>
      <c r="B1431" s="26">
        <f>IF(OR(C1431="",F1431=""),"",
"PRD-" &amp;
TEXT(DAY(C1431),"00") &amp;
CHOOSE(MONTH(C1431),"A","B","C","D","E","F","G","H","I","J","K","L") &amp;
TEXT(YEAR(C1431),"00") &amp;
"-" &amp;
RIGHT(F1431,4))</f>
        <v/>
      </c>
      <c r="C1431" s="27" t="n"/>
      <c r="D1431" s="26">
        <f>IF(F1431="","",_xlfn.XLOOKUP(F1431,purchase!F:F,purchase!B:B,""))</f>
        <v/>
      </c>
      <c r="E1431" s="26">
        <f>IF(F1431="","",_xlfn.XLOOKUP(F1431,purchase!F:F,purchase!C:C,""))</f>
        <v/>
      </c>
      <c r="F1431" s="4" t="n"/>
      <c r="G1431" s="10">
        <f>IF(H1431="NRFC","Natural Rubber Field Coagulam","")</f>
        <v/>
      </c>
      <c r="H1431" s="10">
        <f>IF(F1431="","",_xlfn.XLOOKUP(F1431,purchase!F:F,purchase!E:E,""))</f>
        <v/>
      </c>
      <c r="I1431" s="10">
        <f>IF(J1431="ISNR20","Natural Rubber-TSNR (ISNR-20)","")</f>
        <v/>
      </c>
      <c r="J1431" s="10">
        <f>IF(H1431="NRFC","ISNR20","")</f>
        <v/>
      </c>
      <c r="K1431" s="35">
        <f>_xlfn.SINGLE(IF(F1431="","",_xlfn.XLOOKUP(F1431,purchase!F:F,purchase!N:N,"")))</f>
        <v/>
      </c>
      <c r="L1431" s="4" t="n"/>
      <c r="M1431" s="86" t="n"/>
      <c r="N1431" s="35">
        <f>IF(F1431="","",
MAX(0,
_xlfn.XLOOKUP(F1431,purchase!F:F,purchase!N:N,"")
-
SUMIFS(L:L,F:F,F1431)))</f>
        <v/>
      </c>
      <c r="O1431" s="35">
        <f>IF(OR(L1431="",M1431=""),"",L1431-M1431)</f>
        <v/>
      </c>
      <c r="P1431" s="89">
        <f>_xlfn.SINGLE(IF(F1431="","",_xlfn.XLOOKUP(F1431,purchase!F:F,purchase!O:O,"")))</f>
        <v/>
      </c>
      <c r="Q1431" s="83">
        <f>IF(OR(L1431="",M1431=""),"",M1431/L1431)</f>
        <v/>
      </c>
      <c r="R1431" s="91">
        <f>IF(OR(P1431="",Q1431=""),"",Q1431-P1431)</f>
        <v/>
      </c>
    </row>
    <row r="1432">
      <c r="A1432" s="25" t="n">
        <v>1428</v>
      </c>
      <c r="B1432" s="26">
        <f>IF(OR(C1432="",F1432=""),"",
"PRD-" &amp;
TEXT(DAY(C1432),"00") &amp;
CHOOSE(MONTH(C1432),"A","B","C","D","E","F","G","H","I","J","K","L") &amp;
TEXT(YEAR(C1432),"00") &amp;
"-" &amp;
RIGHT(F1432,4))</f>
        <v/>
      </c>
      <c r="C1432" s="27" t="n"/>
      <c r="D1432" s="26">
        <f>IF(F1432="","",_xlfn.XLOOKUP(F1432,purchase!F:F,purchase!B:B,""))</f>
        <v/>
      </c>
      <c r="E1432" s="26">
        <f>IF(F1432="","",_xlfn.XLOOKUP(F1432,purchase!F:F,purchase!C:C,""))</f>
        <v/>
      </c>
      <c r="F1432" s="4" t="n"/>
      <c r="G1432" s="10">
        <f>IF(H1432="NRFC","Natural Rubber Field Coagulam","")</f>
        <v/>
      </c>
      <c r="H1432" s="10">
        <f>IF(F1432="","",_xlfn.XLOOKUP(F1432,purchase!F:F,purchase!E:E,""))</f>
        <v/>
      </c>
      <c r="I1432" s="10">
        <f>IF(J1432="ISNR20","Natural Rubber-TSNR (ISNR-20)","")</f>
        <v/>
      </c>
      <c r="J1432" s="10">
        <f>IF(H1432="NRFC","ISNR20","")</f>
        <v/>
      </c>
      <c r="K1432" s="35">
        <f>_xlfn.SINGLE(IF(F1432="","",_xlfn.XLOOKUP(F1432,purchase!F:F,purchase!N:N,"")))</f>
        <v/>
      </c>
      <c r="L1432" s="4" t="n"/>
      <c r="M1432" s="86" t="n"/>
      <c r="N1432" s="35">
        <f>IF(F1432="","",
MAX(0,
_xlfn.XLOOKUP(F1432,purchase!F:F,purchase!N:N,"")
-
SUMIFS(L:L,F:F,F1432)))</f>
        <v/>
      </c>
      <c r="O1432" s="35">
        <f>IF(OR(L1432="",M1432=""),"",L1432-M1432)</f>
        <v/>
      </c>
      <c r="P1432" s="89">
        <f>_xlfn.SINGLE(IF(F1432="","",_xlfn.XLOOKUP(F1432,purchase!F:F,purchase!O:O,"")))</f>
        <v/>
      </c>
      <c r="Q1432" s="83">
        <f>IF(OR(L1432="",M1432=""),"",M1432/L1432)</f>
        <v/>
      </c>
      <c r="R1432" s="91">
        <f>IF(OR(P1432="",Q1432=""),"",Q1432-P1432)</f>
        <v/>
      </c>
    </row>
    <row r="1433">
      <c r="A1433" s="25" t="n">
        <v>1429</v>
      </c>
      <c r="B1433" s="26">
        <f>IF(OR(C1433="",F1433=""),"",
"PRD-" &amp;
TEXT(DAY(C1433),"00") &amp;
CHOOSE(MONTH(C1433),"A","B","C","D","E","F","G","H","I","J","K","L") &amp;
TEXT(YEAR(C1433),"00") &amp;
"-" &amp;
RIGHT(F1433,4))</f>
        <v/>
      </c>
      <c r="C1433" s="27" t="n"/>
      <c r="D1433" s="26">
        <f>IF(F1433="","",_xlfn.XLOOKUP(F1433,purchase!F:F,purchase!B:B,""))</f>
        <v/>
      </c>
      <c r="E1433" s="26">
        <f>IF(F1433="","",_xlfn.XLOOKUP(F1433,purchase!F:F,purchase!C:C,""))</f>
        <v/>
      </c>
      <c r="F1433" s="4" t="n"/>
      <c r="G1433" s="10">
        <f>IF(H1433="NRFC","Natural Rubber Field Coagulam","")</f>
        <v/>
      </c>
      <c r="H1433" s="10">
        <f>IF(F1433="","",_xlfn.XLOOKUP(F1433,purchase!F:F,purchase!E:E,""))</f>
        <v/>
      </c>
      <c r="I1433" s="10">
        <f>IF(J1433="ISNR20","Natural Rubber-TSNR (ISNR-20)","")</f>
        <v/>
      </c>
      <c r="J1433" s="10">
        <f>IF(H1433="NRFC","ISNR20","")</f>
        <v/>
      </c>
      <c r="K1433" s="35">
        <f>_xlfn.SINGLE(IF(F1433="","",_xlfn.XLOOKUP(F1433,purchase!F:F,purchase!N:N,"")))</f>
        <v/>
      </c>
      <c r="L1433" s="4" t="n"/>
      <c r="M1433" s="86" t="n"/>
      <c r="N1433" s="35">
        <f>IF(F1433="","",
MAX(0,
_xlfn.XLOOKUP(F1433,purchase!F:F,purchase!N:N,"")
-
SUMIFS(L:L,F:F,F1433)))</f>
        <v/>
      </c>
      <c r="O1433" s="35">
        <f>IF(OR(L1433="",M1433=""),"",L1433-M1433)</f>
        <v/>
      </c>
      <c r="P1433" s="89">
        <f>_xlfn.SINGLE(IF(F1433="","",_xlfn.XLOOKUP(F1433,purchase!F:F,purchase!O:O,"")))</f>
        <v/>
      </c>
      <c r="Q1433" s="83">
        <f>IF(OR(L1433="",M1433=""),"",M1433/L1433)</f>
        <v/>
      </c>
      <c r="R1433" s="91">
        <f>IF(OR(P1433="",Q1433=""),"",Q1433-P1433)</f>
        <v/>
      </c>
    </row>
    <row r="1434">
      <c r="A1434" s="25" t="n">
        <v>1430</v>
      </c>
      <c r="B1434" s="26">
        <f>IF(OR(C1434="",F1434=""),"",
"PRD-" &amp;
TEXT(DAY(C1434),"00") &amp;
CHOOSE(MONTH(C1434),"A","B","C","D","E","F","G","H","I","J","K","L") &amp;
TEXT(YEAR(C1434),"00") &amp;
"-" &amp;
RIGHT(F1434,4))</f>
        <v/>
      </c>
      <c r="C1434" s="27" t="n"/>
      <c r="D1434" s="26">
        <f>IF(F1434="","",_xlfn.XLOOKUP(F1434,purchase!F:F,purchase!B:B,""))</f>
        <v/>
      </c>
      <c r="E1434" s="26">
        <f>IF(F1434="","",_xlfn.XLOOKUP(F1434,purchase!F:F,purchase!C:C,""))</f>
        <v/>
      </c>
      <c r="F1434" s="4" t="n"/>
      <c r="G1434" s="10">
        <f>IF(H1434="NRFC","Natural Rubber Field Coagulam","")</f>
        <v/>
      </c>
      <c r="H1434" s="10">
        <f>IF(F1434="","",_xlfn.XLOOKUP(F1434,purchase!F:F,purchase!E:E,""))</f>
        <v/>
      </c>
      <c r="I1434" s="10">
        <f>IF(J1434="ISNR20","Natural Rubber-TSNR (ISNR-20)","")</f>
        <v/>
      </c>
      <c r="J1434" s="10">
        <f>IF(H1434="NRFC","ISNR20","")</f>
        <v/>
      </c>
      <c r="K1434" s="35">
        <f>_xlfn.SINGLE(IF(F1434="","",_xlfn.XLOOKUP(F1434,purchase!F:F,purchase!N:N,"")))</f>
        <v/>
      </c>
      <c r="L1434" s="4" t="n"/>
      <c r="M1434" s="86" t="n"/>
      <c r="N1434" s="35">
        <f>IF(F1434="","",
MAX(0,
_xlfn.XLOOKUP(F1434,purchase!F:F,purchase!N:N,"")
-
SUMIFS(L:L,F:F,F1434)))</f>
        <v/>
      </c>
      <c r="O1434" s="35">
        <f>IF(OR(L1434="",M1434=""),"",L1434-M1434)</f>
        <v/>
      </c>
      <c r="P1434" s="89">
        <f>_xlfn.SINGLE(IF(F1434="","",_xlfn.XLOOKUP(F1434,purchase!F:F,purchase!O:O,"")))</f>
        <v/>
      </c>
      <c r="Q1434" s="83">
        <f>IF(OR(L1434="",M1434=""),"",M1434/L1434)</f>
        <v/>
      </c>
      <c r="R1434" s="91">
        <f>IF(OR(P1434="",Q1434=""),"",Q1434-P1434)</f>
        <v/>
      </c>
    </row>
    <row r="1435">
      <c r="A1435" s="25" t="n">
        <v>1431</v>
      </c>
      <c r="B1435" s="26">
        <f>IF(OR(C1435="",F1435=""),"",
"PRD-" &amp;
TEXT(DAY(C1435),"00") &amp;
CHOOSE(MONTH(C1435),"A","B","C","D","E","F","G","H","I","J","K","L") &amp;
TEXT(YEAR(C1435),"00") &amp;
"-" &amp;
RIGHT(F1435,4))</f>
        <v/>
      </c>
      <c r="C1435" s="27" t="n"/>
      <c r="D1435" s="26">
        <f>IF(F1435="","",_xlfn.XLOOKUP(F1435,purchase!F:F,purchase!B:B,""))</f>
        <v/>
      </c>
      <c r="E1435" s="26">
        <f>IF(F1435="","",_xlfn.XLOOKUP(F1435,purchase!F:F,purchase!C:C,""))</f>
        <v/>
      </c>
      <c r="F1435" s="4" t="n"/>
      <c r="G1435" s="10">
        <f>IF(H1435="NRFC","Natural Rubber Field Coagulam","")</f>
        <v/>
      </c>
      <c r="H1435" s="10">
        <f>IF(F1435="","",_xlfn.XLOOKUP(F1435,purchase!F:F,purchase!E:E,""))</f>
        <v/>
      </c>
      <c r="I1435" s="10">
        <f>IF(J1435="ISNR20","Natural Rubber-TSNR (ISNR-20)","")</f>
        <v/>
      </c>
      <c r="J1435" s="10">
        <f>IF(H1435="NRFC","ISNR20","")</f>
        <v/>
      </c>
      <c r="K1435" s="35">
        <f>_xlfn.SINGLE(IF(F1435="","",_xlfn.XLOOKUP(F1435,purchase!F:F,purchase!N:N,"")))</f>
        <v/>
      </c>
      <c r="L1435" s="4" t="n"/>
      <c r="M1435" s="86" t="n"/>
      <c r="N1435" s="35">
        <f>IF(F1435="","",
MAX(0,
_xlfn.XLOOKUP(F1435,purchase!F:F,purchase!N:N,"")
-
SUMIFS(L:L,F:F,F1435)))</f>
        <v/>
      </c>
      <c r="O1435" s="35">
        <f>IF(OR(L1435="",M1435=""),"",L1435-M1435)</f>
        <v/>
      </c>
      <c r="P1435" s="89">
        <f>_xlfn.SINGLE(IF(F1435="","",_xlfn.XLOOKUP(F1435,purchase!F:F,purchase!O:O,"")))</f>
        <v/>
      </c>
      <c r="Q1435" s="83">
        <f>IF(OR(L1435="",M1435=""),"",M1435/L1435)</f>
        <v/>
      </c>
      <c r="R1435" s="91">
        <f>IF(OR(P1435="",Q1435=""),"",Q1435-P1435)</f>
        <v/>
      </c>
    </row>
    <row r="1436">
      <c r="A1436" s="25" t="n">
        <v>1432</v>
      </c>
      <c r="B1436" s="26">
        <f>IF(OR(C1436="",F1436=""),"",
"PRD-" &amp;
TEXT(DAY(C1436),"00") &amp;
CHOOSE(MONTH(C1436),"A","B","C","D","E","F","G","H","I","J","K","L") &amp;
TEXT(YEAR(C1436),"00") &amp;
"-" &amp;
RIGHT(F1436,4))</f>
        <v/>
      </c>
      <c r="C1436" s="27" t="n"/>
      <c r="D1436" s="26">
        <f>IF(F1436="","",_xlfn.XLOOKUP(F1436,purchase!F:F,purchase!B:B,""))</f>
        <v/>
      </c>
      <c r="E1436" s="26">
        <f>IF(F1436="","",_xlfn.XLOOKUP(F1436,purchase!F:F,purchase!C:C,""))</f>
        <v/>
      </c>
      <c r="F1436" s="4" t="n"/>
      <c r="G1436" s="10">
        <f>IF(H1436="NRFC","Natural Rubber Field Coagulam","")</f>
        <v/>
      </c>
      <c r="H1436" s="10">
        <f>IF(F1436="","",_xlfn.XLOOKUP(F1436,purchase!F:F,purchase!E:E,""))</f>
        <v/>
      </c>
      <c r="I1436" s="10">
        <f>IF(J1436="ISNR20","Natural Rubber-TSNR (ISNR-20)","")</f>
        <v/>
      </c>
      <c r="J1436" s="10">
        <f>IF(H1436="NRFC","ISNR20","")</f>
        <v/>
      </c>
      <c r="K1436" s="35">
        <f>_xlfn.SINGLE(IF(F1436="","",_xlfn.XLOOKUP(F1436,purchase!F:F,purchase!N:N,"")))</f>
        <v/>
      </c>
      <c r="L1436" s="4" t="n"/>
      <c r="M1436" s="86" t="n"/>
      <c r="N1436" s="35">
        <f>IF(F1436="","",
MAX(0,
_xlfn.XLOOKUP(F1436,purchase!F:F,purchase!N:N,"")
-
SUMIFS(L:L,F:F,F1436)))</f>
        <v/>
      </c>
      <c r="O1436" s="35">
        <f>IF(OR(L1436="",M1436=""),"",L1436-M1436)</f>
        <v/>
      </c>
      <c r="P1436" s="89">
        <f>_xlfn.SINGLE(IF(F1436="","",_xlfn.XLOOKUP(F1436,purchase!F:F,purchase!O:O,"")))</f>
        <v/>
      </c>
      <c r="Q1436" s="83">
        <f>IF(OR(L1436="",M1436=""),"",M1436/L1436)</f>
        <v/>
      </c>
      <c r="R1436" s="91">
        <f>IF(OR(P1436="",Q1436=""),"",Q1436-P1436)</f>
        <v/>
      </c>
    </row>
    <row r="1437">
      <c r="A1437" s="25" t="n">
        <v>1433</v>
      </c>
      <c r="B1437" s="26">
        <f>IF(OR(C1437="",F1437=""),"",
"PRD-" &amp;
TEXT(DAY(C1437),"00") &amp;
CHOOSE(MONTH(C1437),"A","B","C","D","E","F","G","H","I","J","K","L") &amp;
TEXT(YEAR(C1437),"00") &amp;
"-" &amp;
RIGHT(F1437,4))</f>
        <v/>
      </c>
      <c r="C1437" s="27" t="n"/>
      <c r="D1437" s="26">
        <f>IF(F1437="","",_xlfn.XLOOKUP(F1437,purchase!F:F,purchase!B:B,""))</f>
        <v/>
      </c>
      <c r="E1437" s="26">
        <f>IF(F1437="","",_xlfn.XLOOKUP(F1437,purchase!F:F,purchase!C:C,""))</f>
        <v/>
      </c>
      <c r="F1437" s="4" t="n"/>
      <c r="G1437" s="10">
        <f>IF(H1437="NRFC","Natural Rubber Field Coagulam","")</f>
        <v/>
      </c>
      <c r="H1437" s="10">
        <f>IF(F1437="","",_xlfn.XLOOKUP(F1437,purchase!F:F,purchase!E:E,""))</f>
        <v/>
      </c>
      <c r="I1437" s="10">
        <f>IF(J1437="ISNR20","Natural Rubber-TSNR (ISNR-20)","")</f>
        <v/>
      </c>
      <c r="J1437" s="10">
        <f>IF(H1437="NRFC","ISNR20","")</f>
        <v/>
      </c>
      <c r="K1437" s="35">
        <f>_xlfn.SINGLE(IF(F1437="","",_xlfn.XLOOKUP(F1437,purchase!F:F,purchase!N:N,"")))</f>
        <v/>
      </c>
      <c r="L1437" s="4" t="n"/>
      <c r="M1437" s="86" t="n"/>
      <c r="N1437" s="35">
        <f>IF(F1437="","",
MAX(0,
_xlfn.XLOOKUP(F1437,purchase!F:F,purchase!N:N,"")
-
SUMIFS(L:L,F:F,F1437)))</f>
        <v/>
      </c>
      <c r="O1437" s="35">
        <f>IF(OR(L1437="",M1437=""),"",L1437-M1437)</f>
        <v/>
      </c>
      <c r="P1437" s="89">
        <f>_xlfn.SINGLE(IF(F1437="","",_xlfn.XLOOKUP(F1437,purchase!F:F,purchase!O:O,"")))</f>
        <v/>
      </c>
      <c r="Q1437" s="83">
        <f>IF(OR(L1437="",M1437=""),"",M1437/L1437)</f>
        <v/>
      </c>
      <c r="R1437" s="91">
        <f>IF(OR(P1437="",Q1437=""),"",Q1437-P1437)</f>
        <v/>
      </c>
    </row>
    <row r="1438">
      <c r="A1438" s="25" t="n">
        <v>1434</v>
      </c>
      <c r="B1438" s="26">
        <f>IF(OR(C1438="",F1438=""),"",
"PRD-" &amp;
TEXT(DAY(C1438),"00") &amp;
CHOOSE(MONTH(C1438),"A","B","C","D","E","F","G","H","I","J","K","L") &amp;
TEXT(YEAR(C1438),"00") &amp;
"-" &amp;
RIGHT(F1438,4))</f>
        <v/>
      </c>
      <c r="C1438" s="27" t="n"/>
      <c r="D1438" s="26">
        <f>IF(F1438="","",_xlfn.XLOOKUP(F1438,purchase!F:F,purchase!B:B,""))</f>
        <v/>
      </c>
      <c r="E1438" s="26">
        <f>IF(F1438="","",_xlfn.XLOOKUP(F1438,purchase!F:F,purchase!C:C,""))</f>
        <v/>
      </c>
      <c r="F1438" s="4" t="n"/>
      <c r="G1438" s="10">
        <f>IF(H1438="NRFC","Natural Rubber Field Coagulam","")</f>
        <v/>
      </c>
      <c r="H1438" s="10">
        <f>IF(F1438="","",_xlfn.XLOOKUP(F1438,purchase!F:F,purchase!E:E,""))</f>
        <v/>
      </c>
      <c r="I1438" s="10">
        <f>IF(J1438="ISNR20","Natural Rubber-TSNR (ISNR-20)","")</f>
        <v/>
      </c>
      <c r="J1438" s="10">
        <f>IF(H1438="NRFC","ISNR20","")</f>
        <v/>
      </c>
      <c r="K1438" s="35">
        <f>_xlfn.SINGLE(IF(F1438="","",_xlfn.XLOOKUP(F1438,purchase!F:F,purchase!N:N,"")))</f>
        <v/>
      </c>
      <c r="L1438" s="4" t="n"/>
      <c r="M1438" s="86" t="n"/>
      <c r="N1438" s="35">
        <f>IF(F1438="","",
MAX(0,
_xlfn.XLOOKUP(F1438,purchase!F:F,purchase!N:N,"")
-
SUMIFS(L:L,F:F,F1438)))</f>
        <v/>
      </c>
      <c r="O1438" s="35">
        <f>IF(OR(L1438="",M1438=""),"",L1438-M1438)</f>
        <v/>
      </c>
      <c r="P1438" s="89">
        <f>_xlfn.SINGLE(IF(F1438="","",_xlfn.XLOOKUP(F1438,purchase!F:F,purchase!O:O,"")))</f>
        <v/>
      </c>
      <c r="Q1438" s="83">
        <f>IF(OR(L1438="",M1438=""),"",M1438/L1438)</f>
        <v/>
      </c>
      <c r="R1438" s="91">
        <f>IF(OR(P1438="",Q1438=""),"",Q1438-P1438)</f>
        <v/>
      </c>
    </row>
    <row r="1439">
      <c r="A1439" s="25" t="n">
        <v>1435</v>
      </c>
      <c r="B1439" s="26">
        <f>IF(OR(C1439="",F1439=""),"",
"PRD-" &amp;
TEXT(DAY(C1439),"00") &amp;
CHOOSE(MONTH(C1439),"A","B","C","D","E","F","G","H","I","J","K","L") &amp;
TEXT(YEAR(C1439),"00") &amp;
"-" &amp;
RIGHT(F1439,4))</f>
        <v/>
      </c>
      <c r="C1439" s="27" t="n"/>
      <c r="D1439" s="26">
        <f>IF(F1439="","",_xlfn.XLOOKUP(F1439,purchase!F:F,purchase!B:B,""))</f>
        <v/>
      </c>
      <c r="E1439" s="26">
        <f>IF(F1439="","",_xlfn.XLOOKUP(F1439,purchase!F:F,purchase!C:C,""))</f>
        <v/>
      </c>
      <c r="F1439" s="4" t="n"/>
      <c r="G1439" s="10">
        <f>IF(H1439="NRFC","Natural Rubber Field Coagulam","")</f>
        <v/>
      </c>
      <c r="H1439" s="10">
        <f>IF(F1439="","",_xlfn.XLOOKUP(F1439,purchase!F:F,purchase!E:E,""))</f>
        <v/>
      </c>
      <c r="I1439" s="10">
        <f>IF(J1439="ISNR20","Natural Rubber-TSNR (ISNR-20)","")</f>
        <v/>
      </c>
      <c r="J1439" s="10">
        <f>IF(H1439="NRFC","ISNR20","")</f>
        <v/>
      </c>
      <c r="K1439" s="35">
        <f>_xlfn.SINGLE(IF(F1439="","",_xlfn.XLOOKUP(F1439,purchase!F:F,purchase!N:N,"")))</f>
        <v/>
      </c>
      <c r="L1439" s="4" t="n"/>
      <c r="M1439" s="86" t="n"/>
      <c r="N1439" s="35">
        <f>IF(F1439="","",
MAX(0,
_xlfn.XLOOKUP(F1439,purchase!F:F,purchase!N:N,"")
-
SUMIFS(L:L,F:F,F1439)))</f>
        <v/>
      </c>
      <c r="O1439" s="35">
        <f>IF(OR(L1439="",M1439=""),"",L1439-M1439)</f>
        <v/>
      </c>
      <c r="P1439" s="89">
        <f>_xlfn.SINGLE(IF(F1439="","",_xlfn.XLOOKUP(F1439,purchase!F:F,purchase!O:O,"")))</f>
        <v/>
      </c>
      <c r="Q1439" s="83">
        <f>IF(OR(L1439="",M1439=""),"",M1439/L1439)</f>
        <v/>
      </c>
      <c r="R1439" s="91">
        <f>IF(OR(P1439="",Q1439=""),"",Q1439-P1439)</f>
        <v/>
      </c>
    </row>
    <row r="1440">
      <c r="A1440" s="25" t="n">
        <v>1436</v>
      </c>
      <c r="B1440" s="26">
        <f>IF(OR(C1440="",F1440=""),"",
"PRD-" &amp;
TEXT(DAY(C1440),"00") &amp;
CHOOSE(MONTH(C1440),"A","B","C","D","E","F","G","H","I","J","K","L") &amp;
TEXT(YEAR(C1440),"00") &amp;
"-" &amp;
RIGHT(F1440,4))</f>
        <v/>
      </c>
      <c r="C1440" s="27" t="n"/>
      <c r="D1440" s="26">
        <f>IF(F1440="","",_xlfn.XLOOKUP(F1440,purchase!F:F,purchase!B:B,""))</f>
        <v/>
      </c>
      <c r="E1440" s="26">
        <f>IF(F1440="","",_xlfn.XLOOKUP(F1440,purchase!F:F,purchase!C:C,""))</f>
        <v/>
      </c>
      <c r="F1440" s="4" t="n"/>
      <c r="G1440" s="10">
        <f>IF(H1440="NRFC","Natural Rubber Field Coagulam","")</f>
        <v/>
      </c>
      <c r="H1440" s="10">
        <f>IF(F1440="","",_xlfn.XLOOKUP(F1440,purchase!F:F,purchase!E:E,""))</f>
        <v/>
      </c>
      <c r="I1440" s="10">
        <f>IF(J1440="ISNR20","Natural Rubber-TSNR (ISNR-20)","")</f>
        <v/>
      </c>
      <c r="J1440" s="10">
        <f>IF(H1440="NRFC","ISNR20","")</f>
        <v/>
      </c>
      <c r="K1440" s="35">
        <f>_xlfn.SINGLE(IF(F1440="","",_xlfn.XLOOKUP(F1440,purchase!F:F,purchase!N:N,"")))</f>
        <v/>
      </c>
      <c r="L1440" s="4" t="n"/>
      <c r="M1440" s="86" t="n"/>
      <c r="N1440" s="35">
        <f>IF(F1440="","",
MAX(0,
_xlfn.XLOOKUP(F1440,purchase!F:F,purchase!N:N,"")
-
SUMIFS(L:L,F:F,F1440)))</f>
        <v/>
      </c>
      <c r="O1440" s="35">
        <f>IF(OR(L1440="",M1440=""),"",L1440-M1440)</f>
        <v/>
      </c>
      <c r="P1440" s="89">
        <f>_xlfn.SINGLE(IF(F1440="","",_xlfn.XLOOKUP(F1440,purchase!F:F,purchase!O:O,"")))</f>
        <v/>
      </c>
      <c r="Q1440" s="83">
        <f>IF(OR(L1440="",M1440=""),"",M1440/L1440)</f>
        <v/>
      </c>
      <c r="R1440" s="91">
        <f>IF(OR(P1440="",Q1440=""),"",Q1440-P1440)</f>
        <v/>
      </c>
    </row>
    <row r="1441">
      <c r="A1441" s="25" t="n">
        <v>1437</v>
      </c>
      <c r="B1441" s="26">
        <f>IF(OR(C1441="",F1441=""),"",
"PRD-" &amp;
TEXT(DAY(C1441),"00") &amp;
CHOOSE(MONTH(C1441),"A","B","C","D","E","F","G","H","I","J","K","L") &amp;
TEXT(YEAR(C1441),"00") &amp;
"-" &amp;
RIGHT(F1441,4))</f>
        <v/>
      </c>
      <c r="C1441" s="27" t="n"/>
      <c r="D1441" s="26">
        <f>IF(F1441="","",_xlfn.XLOOKUP(F1441,purchase!F:F,purchase!B:B,""))</f>
        <v/>
      </c>
      <c r="E1441" s="26">
        <f>IF(F1441="","",_xlfn.XLOOKUP(F1441,purchase!F:F,purchase!C:C,""))</f>
        <v/>
      </c>
      <c r="F1441" s="4" t="n"/>
      <c r="G1441" s="10">
        <f>IF(H1441="NRFC","Natural Rubber Field Coagulam","")</f>
        <v/>
      </c>
      <c r="H1441" s="10">
        <f>IF(F1441="","",_xlfn.XLOOKUP(F1441,purchase!F:F,purchase!E:E,""))</f>
        <v/>
      </c>
      <c r="I1441" s="10">
        <f>IF(J1441="ISNR20","Natural Rubber-TSNR (ISNR-20)","")</f>
        <v/>
      </c>
      <c r="J1441" s="10">
        <f>IF(H1441="NRFC","ISNR20","")</f>
        <v/>
      </c>
      <c r="K1441" s="35">
        <f>_xlfn.SINGLE(IF(F1441="","",_xlfn.XLOOKUP(F1441,purchase!F:F,purchase!N:N,"")))</f>
        <v/>
      </c>
      <c r="L1441" s="4" t="n"/>
      <c r="M1441" s="86" t="n"/>
      <c r="N1441" s="35">
        <f>IF(F1441="","",
MAX(0,
_xlfn.XLOOKUP(F1441,purchase!F:F,purchase!N:N,"")
-
SUMIFS(L:L,F:F,F1441)))</f>
        <v/>
      </c>
      <c r="O1441" s="35">
        <f>IF(OR(L1441="",M1441=""),"",L1441-M1441)</f>
        <v/>
      </c>
      <c r="P1441" s="89">
        <f>_xlfn.SINGLE(IF(F1441="","",_xlfn.XLOOKUP(F1441,purchase!F:F,purchase!O:O,"")))</f>
        <v/>
      </c>
      <c r="Q1441" s="83">
        <f>IF(OR(L1441="",M1441=""),"",M1441/L1441)</f>
        <v/>
      </c>
      <c r="R1441" s="91">
        <f>IF(OR(P1441="",Q1441=""),"",Q1441-P1441)</f>
        <v/>
      </c>
    </row>
    <row r="1442">
      <c r="A1442" s="25" t="n">
        <v>1438</v>
      </c>
      <c r="B1442" s="26">
        <f>IF(OR(C1442="",F1442=""),"",
"PRD-" &amp;
TEXT(DAY(C1442),"00") &amp;
CHOOSE(MONTH(C1442),"A","B","C","D","E","F","G","H","I","J","K","L") &amp;
TEXT(YEAR(C1442),"00") &amp;
"-" &amp;
RIGHT(F1442,4))</f>
        <v/>
      </c>
      <c r="C1442" s="27" t="n"/>
      <c r="D1442" s="26">
        <f>IF(F1442="","",_xlfn.XLOOKUP(F1442,purchase!F:F,purchase!B:B,""))</f>
        <v/>
      </c>
      <c r="E1442" s="26">
        <f>IF(F1442="","",_xlfn.XLOOKUP(F1442,purchase!F:F,purchase!C:C,""))</f>
        <v/>
      </c>
      <c r="F1442" s="4" t="n"/>
      <c r="G1442" s="10">
        <f>IF(H1442="NRFC","Natural Rubber Field Coagulam","")</f>
        <v/>
      </c>
      <c r="H1442" s="10">
        <f>IF(F1442="","",_xlfn.XLOOKUP(F1442,purchase!F:F,purchase!E:E,""))</f>
        <v/>
      </c>
      <c r="I1442" s="10">
        <f>IF(J1442="ISNR20","Natural Rubber-TSNR (ISNR-20)","")</f>
        <v/>
      </c>
      <c r="J1442" s="10">
        <f>IF(H1442="NRFC","ISNR20","")</f>
        <v/>
      </c>
      <c r="K1442" s="35">
        <f>_xlfn.SINGLE(IF(F1442="","",_xlfn.XLOOKUP(F1442,purchase!F:F,purchase!N:N,"")))</f>
        <v/>
      </c>
      <c r="L1442" s="4" t="n"/>
      <c r="M1442" s="86" t="n"/>
      <c r="N1442" s="35">
        <f>IF(F1442="","",
MAX(0,
_xlfn.XLOOKUP(F1442,purchase!F:F,purchase!N:N,"")
-
SUMIFS(L:L,F:F,F1442)))</f>
        <v/>
      </c>
      <c r="O1442" s="35">
        <f>IF(OR(L1442="",M1442=""),"",L1442-M1442)</f>
        <v/>
      </c>
      <c r="P1442" s="89">
        <f>_xlfn.SINGLE(IF(F1442="","",_xlfn.XLOOKUP(F1442,purchase!F:F,purchase!O:O,"")))</f>
        <v/>
      </c>
      <c r="Q1442" s="83">
        <f>IF(OR(L1442="",M1442=""),"",M1442/L1442)</f>
        <v/>
      </c>
      <c r="R1442" s="91">
        <f>IF(OR(P1442="",Q1442=""),"",Q1442-P1442)</f>
        <v/>
      </c>
    </row>
    <row r="1443">
      <c r="A1443" s="25" t="n">
        <v>1439</v>
      </c>
      <c r="B1443" s="26">
        <f>IF(OR(C1443="",F1443=""),"",
"PRD-" &amp;
TEXT(DAY(C1443),"00") &amp;
CHOOSE(MONTH(C1443),"A","B","C","D","E","F","G","H","I","J","K","L") &amp;
TEXT(YEAR(C1443),"00") &amp;
"-" &amp;
RIGHT(F1443,4))</f>
        <v/>
      </c>
      <c r="C1443" s="27" t="n"/>
      <c r="D1443" s="26">
        <f>IF(F1443="","",_xlfn.XLOOKUP(F1443,purchase!F:F,purchase!B:B,""))</f>
        <v/>
      </c>
      <c r="E1443" s="26">
        <f>IF(F1443="","",_xlfn.XLOOKUP(F1443,purchase!F:F,purchase!C:C,""))</f>
        <v/>
      </c>
      <c r="F1443" s="4" t="n"/>
      <c r="G1443" s="10">
        <f>IF(H1443="NRFC","Natural Rubber Field Coagulam","")</f>
        <v/>
      </c>
      <c r="H1443" s="10">
        <f>IF(F1443="","",_xlfn.XLOOKUP(F1443,purchase!F:F,purchase!E:E,""))</f>
        <v/>
      </c>
      <c r="I1443" s="10">
        <f>IF(J1443="ISNR20","Natural Rubber-TSNR (ISNR-20)","")</f>
        <v/>
      </c>
      <c r="J1443" s="10">
        <f>IF(H1443="NRFC","ISNR20","")</f>
        <v/>
      </c>
      <c r="K1443" s="35">
        <f>_xlfn.SINGLE(IF(F1443="","",_xlfn.XLOOKUP(F1443,purchase!F:F,purchase!N:N,"")))</f>
        <v/>
      </c>
      <c r="L1443" s="4" t="n"/>
      <c r="M1443" s="86" t="n"/>
      <c r="N1443" s="35">
        <f>IF(F1443="","",
MAX(0,
_xlfn.XLOOKUP(F1443,purchase!F:F,purchase!N:N,"")
-
SUMIFS(L:L,F:F,F1443)))</f>
        <v/>
      </c>
      <c r="O1443" s="35">
        <f>IF(OR(L1443="",M1443=""),"",L1443-M1443)</f>
        <v/>
      </c>
      <c r="P1443" s="89">
        <f>_xlfn.SINGLE(IF(F1443="","",_xlfn.XLOOKUP(F1443,purchase!F:F,purchase!O:O,"")))</f>
        <v/>
      </c>
      <c r="Q1443" s="83">
        <f>IF(OR(L1443="",M1443=""),"",M1443/L1443)</f>
        <v/>
      </c>
      <c r="R1443" s="91">
        <f>IF(OR(P1443="",Q1443=""),"",Q1443-P1443)</f>
        <v/>
      </c>
    </row>
    <row r="1444">
      <c r="A1444" s="25" t="n">
        <v>1440</v>
      </c>
      <c r="B1444" s="26">
        <f>IF(OR(C1444="",F1444=""),"",
"PRD-" &amp;
TEXT(DAY(C1444),"00") &amp;
CHOOSE(MONTH(C1444),"A","B","C","D","E","F","G","H","I","J","K","L") &amp;
TEXT(YEAR(C1444),"00") &amp;
"-" &amp;
RIGHT(F1444,4))</f>
        <v/>
      </c>
      <c r="C1444" s="27" t="n"/>
      <c r="D1444" s="26">
        <f>IF(F1444="","",_xlfn.XLOOKUP(F1444,purchase!F:F,purchase!B:B,""))</f>
        <v/>
      </c>
      <c r="E1444" s="26">
        <f>IF(F1444="","",_xlfn.XLOOKUP(F1444,purchase!F:F,purchase!C:C,""))</f>
        <v/>
      </c>
      <c r="F1444" s="4" t="n"/>
      <c r="G1444" s="10">
        <f>IF(H1444="NRFC","Natural Rubber Field Coagulam","")</f>
        <v/>
      </c>
      <c r="H1444" s="10">
        <f>IF(F1444="","",_xlfn.XLOOKUP(F1444,purchase!F:F,purchase!E:E,""))</f>
        <v/>
      </c>
      <c r="I1444" s="10">
        <f>IF(J1444="ISNR20","Natural Rubber-TSNR (ISNR-20)","")</f>
        <v/>
      </c>
      <c r="J1444" s="10">
        <f>IF(H1444="NRFC","ISNR20","")</f>
        <v/>
      </c>
      <c r="K1444" s="35">
        <f>_xlfn.SINGLE(IF(F1444="","",_xlfn.XLOOKUP(F1444,purchase!F:F,purchase!N:N,"")))</f>
        <v/>
      </c>
      <c r="L1444" s="4" t="n"/>
      <c r="M1444" s="86" t="n"/>
      <c r="N1444" s="35">
        <f>IF(F1444="","",
MAX(0,
_xlfn.XLOOKUP(F1444,purchase!F:F,purchase!N:N,"")
-
SUMIFS(L:L,F:F,F1444)))</f>
        <v/>
      </c>
      <c r="O1444" s="35">
        <f>IF(OR(L1444="",M1444=""),"",L1444-M1444)</f>
        <v/>
      </c>
      <c r="P1444" s="89">
        <f>_xlfn.SINGLE(IF(F1444="","",_xlfn.XLOOKUP(F1444,purchase!F:F,purchase!O:O,"")))</f>
        <v/>
      </c>
      <c r="Q1444" s="83">
        <f>IF(OR(L1444="",M1444=""),"",M1444/L1444)</f>
        <v/>
      </c>
      <c r="R1444" s="91">
        <f>IF(OR(P1444="",Q1444=""),"",Q1444-P1444)</f>
        <v/>
      </c>
    </row>
    <row r="1445">
      <c r="A1445" s="25" t="n">
        <v>1441</v>
      </c>
      <c r="B1445" s="26">
        <f>IF(OR(C1445="",F1445=""),"",
"PRD-" &amp;
TEXT(DAY(C1445),"00") &amp;
CHOOSE(MONTH(C1445),"A","B","C","D","E","F","G","H","I","J","K","L") &amp;
TEXT(YEAR(C1445),"00") &amp;
"-" &amp;
RIGHT(F1445,4))</f>
        <v/>
      </c>
      <c r="C1445" s="27" t="n"/>
      <c r="D1445" s="26">
        <f>IF(F1445="","",_xlfn.XLOOKUP(F1445,purchase!F:F,purchase!B:B,""))</f>
        <v/>
      </c>
      <c r="E1445" s="26">
        <f>IF(F1445="","",_xlfn.XLOOKUP(F1445,purchase!F:F,purchase!C:C,""))</f>
        <v/>
      </c>
      <c r="F1445" s="4" t="n"/>
      <c r="G1445" s="10">
        <f>IF(H1445="NRFC","Natural Rubber Field Coagulam","")</f>
        <v/>
      </c>
      <c r="H1445" s="10">
        <f>IF(F1445="","",_xlfn.XLOOKUP(F1445,purchase!F:F,purchase!E:E,""))</f>
        <v/>
      </c>
      <c r="I1445" s="10">
        <f>IF(J1445="ISNR20","Natural Rubber-TSNR (ISNR-20)","")</f>
        <v/>
      </c>
      <c r="J1445" s="10">
        <f>IF(H1445="NRFC","ISNR20","")</f>
        <v/>
      </c>
      <c r="K1445" s="35">
        <f>_xlfn.SINGLE(IF(F1445="","",_xlfn.XLOOKUP(F1445,purchase!F:F,purchase!N:N,"")))</f>
        <v/>
      </c>
      <c r="L1445" s="4" t="n"/>
      <c r="M1445" s="86" t="n"/>
      <c r="N1445" s="35">
        <f>IF(F1445="","",
MAX(0,
_xlfn.XLOOKUP(F1445,purchase!F:F,purchase!N:N,"")
-
SUMIFS(L:L,F:F,F1445)))</f>
        <v/>
      </c>
      <c r="O1445" s="35">
        <f>IF(OR(L1445="",M1445=""),"",L1445-M1445)</f>
        <v/>
      </c>
      <c r="P1445" s="89">
        <f>_xlfn.SINGLE(IF(F1445="","",_xlfn.XLOOKUP(F1445,purchase!F:F,purchase!O:O,"")))</f>
        <v/>
      </c>
      <c r="Q1445" s="83">
        <f>IF(OR(L1445="",M1445=""),"",M1445/L1445)</f>
        <v/>
      </c>
      <c r="R1445" s="91">
        <f>IF(OR(P1445="",Q1445=""),"",Q1445-P1445)</f>
        <v/>
      </c>
    </row>
    <row r="1446">
      <c r="A1446" s="25" t="n">
        <v>1442</v>
      </c>
      <c r="B1446" s="26">
        <f>IF(OR(C1446="",F1446=""),"",
"PRD-" &amp;
TEXT(DAY(C1446),"00") &amp;
CHOOSE(MONTH(C1446),"A","B","C","D","E","F","G","H","I","J","K","L") &amp;
TEXT(YEAR(C1446),"00") &amp;
"-" &amp;
RIGHT(F1446,4))</f>
        <v/>
      </c>
      <c r="C1446" s="27" t="n"/>
      <c r="D1446" s="26">
        <f>IF(F1446="","",_xlfn.XLOOKUP(F1446,purchase!F:F,purchase!B:B,""))</f>
        <v/>
      </c>
      <c r="E1446" s="26">
        <f>IF(F1446="","",_xlfn.XLOOKUP(F1446,purchase!F:F,purchase!C:C,""))</f>
        <v/>
      </c>
      <c r="F1446" s="4" t="n"/>
      <c r="G1446" s="10">
        <f>IF(H1446="NRFC","Natural Rubber Field Coagulam","")</f>
        <v/>
      </c>
      <c r="H1446" s="10">
        <f>IF(F1446="","",_xlfn.XLOOKUP(F1446,purchase!F:F,purchase!E:E,""))</f>
        <v/>
      </c>
      <c r="I1446" s="10">
        <f>IF(J1446="ISNR20","Natural Rubber-TSNR (ISNR-20)","")</f>
        <v/>
      </c>
      <c r="J1446" s="10">
        <f>IF(H1446="NRFC","ISNR20","")</f>
        <v/>
      </c>
      <c r="K1446" s="35">
        <f>_xlfn.SINGLE(IF(F1446="","",_xlfn.XLOOKUP(F1446,purchase!F:F,purchase!N:N,"")))</f>
        <v/>
      </c>
      <c r="L1446" s="4" t="n"/>
      <c r="M1446" s="86" t="n"/>
      <c r="N1446" s="35">
        <f>IF(F1446="","",
MAX(0,
_xlfn.XLOOKUP(F1446,purchase!F:F,purchase!N:N,"")
-
SUMIFS(L:L,F:F,F1446)))</f>
        <v/>
      </c>
      <c r="O1446" s="35">
        <f>IF(OR(L1446="",M1446=""),"",L1446-M1446)</f>
        <v/>
      </c>
      <c r="P1446" s="89">
        <f>_xlfn.SINGLE(IF(F1446="","",_xlfn.XLOOKUP(F1446,purchase!F:F,purchase!O:O,"")))</f>
        <v/>
      </c>
      <c r="Q1446" s="83">
        <f>IF(OR(L1446="",M1446=""),"",M1446/L1446)</f>
        <v/>
      </c>
      <c r="R1446" s="91">
        <f>IF(OR(P1446="",Q1446=""),"",Q1446-P1446)</f>
        <v/>
      </c>
    </row>
    <row r="1447">
      <c r="A1447" s="25" t="n">
        <v>1443</v>
      </c>
      <c r="B1447" s="26">
        <f>IF(OR(C1447="",F1447=""),"",
"PRD-" &amp;
TEXT(DAY(C1447),"00") &amp;
CHOOSE(MONTH(C1447),"A","B","C","D","E","F","G","H","I","J","K","L") &amp;
TEXT(YEAR(C1447),"00") &amp;
"-" &amp;
RIGHT(F1447,4))</f>
        <v/>
      </c>
      <c r="C1447" s="27" t="n"/>
      <c r="D1447" s="26">
        <f>IF(F1447="","",_xlfn.XLOOKUP(F1447,purchase!F:F,purchase!B:B,""))</f>
        <v/>
      </c>
      <c r="E1447" s="26">
        <f>IF(F1447="","",_xlfn.XLOOKUP(F1447,purchase!F:F,purchase!C:C,""))</f>
        <v/>
      </c>
      <c r="F1447" s="4" t="n"/>
      <c r="G1447" s="10">
        <f>IF(H1447="NRFC","Natural Rubber Field Coagulam","")</f>
        <v/>
      </c>
      <c r="H1447" s="10">
        <f>IF(F1447="","",_xlfn.XLOOKUP(F1447,purchase!F:F,purchase!E:E,""))</f>
        <v/>
      </c>
      <c r="I1447" s="10">
        <f>IF(J1447="ISNR20","Natural Rubber-TSNR (ISNR-20)","")</f>
        <v/>
      </c>
      <c r="J1447" s="10">
        <f>IF(H1447="NRFC","ISNR20","")</f>
        <v/>
      </c>
      <c r="K1447" s="35">
        <f>_xlfn.SINGLE(IF(F1447="","",_xlfn.XLOOKUP(F1447,purchase!F:F,purchase!N:N,"")))</f>
        <v/>
      </c>
      <c r="L1447" s="4" t="n"/>
      <c r="M1447" s="86" t="n"/>
      <c r="N1447" s="35">
        <f>IF(F1447="","",
MAX(0,
_xlfn.XLOOKUP(F1447,purchase!F:F,purchase!N:N,"")
-
SUMIFS(L:L,F:F,F1447)))</f>
        <v/>
      </c>
      <c r="O1447" s="35">
        <f>IF(OR(L1447="",M1447=""),"",L1447-M1447)</f>
        <v/>
      </c>
      <c r="P1447" s="89">
        <f>_xlfn.SINGLE(IF(F1447="","",_xlfn.XLOOKUP(F1447,purchase!F:F,purchase!O:O,"")))</f>
        <v/>
      </c>
      <c r="Q1447" s="83">
        <f>IF(OR(L1447="",M1447=""),"",M1447/L1447)</f>
        <v/>
      </c>
      <c r="R1447" s="91">
        <f>IF(OR(P1447="",Q1447=""),"",Q1447-P1447)</f>
        <v/>
      </c>
    </row>
    <row r="1448">
      <c r="A1448" s="25" t="n">
        <v>1444</v>
      </c>
      <c r="B1448" s="26">
        <f>IF(OR(C1448="",F1448=""),"",
"PRD-" &amp;
TEXT(DAY(C1448),"00") &amp;
CHOOSE(MONTH(C1448),"A","B","C","D","E","F","G","H","I","J","K","L") &amp;
TEXT(YEAR(C1448),"00") &amp;
"-" &amp;
RIGHT(F1448,4))</f>
        <v/>
      </c>
      <c r="C1448" s="27" t="n"/>
      <c r="D1448" s="26">
        <f>IF(F1448="","",_xlfn.XLOOKUP(F1448,purchase!F:F,purchase!B:B,""))</f>
        <v/>
      </c>
      <c r="E1448" s="26">
        <f>IF(F1448="","",_xlfn.XLOOKUP(F1448,purchase!F:F,purchase!C:C,""))</f>
        <v/>
      </c>
      <c r="F1448" s="4" t="n"/>
      <c r="G1448" s="10">
        <f>IF(H1448="NRFC","Natural Rubber Field Coagulam","")</f>
        <v/>
      </c>
      <c r="H1448" s="10">
        <f>IF(F1448="","",_xlfn.XLOOKUP(F1448,purchase!F:F,purchase!E:E,""))</f>
        <v/>
      </c>
      <c r="I1448" s="10">
        <f>IF(J1448="ISNR20","Natural Rubber-TSNR (ISNR-20)","")</f>
        <v/>
      </c>
      <c r="J1448" s="10">
        <f>IF(H1448="NRFC","ISNR20","")</f>
        <v/>
      </c>
      <c r="K1448" s="35">
        <f>_xlfn.SINGLE(IF(F1448="","",_xlfn.XLOOKUP(F1448,purchase!F:F,purchase!N:N,"")))</f>
        <v/>
      </c>
      <c r="L1448" s="4" t="n"/>
      <c r="M1448" s="86" t="n"/>
      <c r="N1448" s="35">
        <f>IF(F1448="","",
MAX(0,
_xlfn.XLOOKUP(F1448,purchase!F:F,purchase!N:N,"")
-
SUMIFS(L:L,F:F,F1448)))</f>
        <v/>
      </c>
      <c r="O1448" s="35">
        <f>IF(OR(L1448="",M1448=""),"",L1448-M1448)</f>
        <v/>
      </c>
      <c r="P1448" s="89">
        <f>_xlfn.SINGLE(IF(F1448="","",_xlfn.XLOOKUP(F1448,purchase!F:F,purchase!O:O,"")))</f>
        <v/>
      </c>
      <c r="Q1448" s="83">
        <f>IF(OR(L1448="",M1448=""),"",M1448/L1448)</f>
        <v/>
      </c>
      <c r="R1448" s="91">
        <f>IF(OR(P1448="",Q1448=""),"",Q1448-P1448)</f>
        <v/>
      </c>
    </row>
    <row r="1449">
      <c r="A1449" s="25" t="n">
        <v>1445</v>
      </c>
      <c r="B1449" s="26">
        <f>IF(OR(C1449="",F1449=""),"",
"PRD-" &amp;
TEXT(DAY(C1449),"00") &amp;
CHOOSE(MONTH(C1449),"A","B","C","D","E","F","G","H","I","J","K","L") &amp;
TEXT(YEAR(C1449),"00") &amp;
"-" &amp;
RIGHT(F1449,4))</f>
        <v/>
      </c>
      <c r="C1449" s="27" t="n"/>
      <c r="D1449" s="26">
        <f>IF(F1449="","",_xlfn.XLOOKUP(F1449,purchase!F:F,purchase!B:B,""))</f>
        <v/>
      </c>
      <c r="E1449" s="26">
        <f>IF(F1449="","",_xlfn.XLOOKUP(F1449,purchase!F:F,purchase!C:C,""))</f>
        <v/>
      </c>
      <c r="F1449" s="4" t="n"/>
      <c r="G1449" s="10">
        <f>IF(H1449="NRFC","Natural Rubber Field Coagulam","")</f>
        <v/>
      </c>
      <c r="H1449" s="10">
        <f>IF(F1449="","",_xlfn.XLOOKUP(F1449,purchase!F:F,purchase!E:E,""))</f>
        <v/>
      </c>
      <c r="I1449" s="10">
        <f>IF(J1449="ISNR20","Natural Rubber-TSNR (ISNR-20)","")</f>
        <v/>
      </c>
      <c r="J1449" s="10">
        <f>IF(H1449="NRFC","ISNR20","")</f>
        <v/>
      </c>
      <c r="K1449" s="35">
        <f>_xlfn.SINGLE(IF(F1449="","",_xlfn.XLOOKUP(F1449,purchase!F:F,purchase!N:N,"")))</f>
        <v/>
      </c>
      <c r="L1449" s="4" t="n"/>
      <c r="M1449" s="86" t="n"/>
      <c r="N1449" s="35">
        <f>IF(F1449="","",
MAX(0,
_xlfn.XLOOKUP(F1449,purchase!F:F,purchase!N:N,"")
-
SUMIFS(L:L,F:F,F1449)))</f>
        <v/>
      </c>
      <c r="O1449" s="35">
        <f>IF(OR(L1449="",M1449=""),"",L1449-M1449)</f>
        <v/>
      </c>
      <c r="P1449" s="89">
        <f>_xlfn.SINGLE(IF(F1449="","",_xlfn.XLOOKUP(F1449,purchase!F:F,purchase!O:O,"")))</f>
        <v/>
      </c>
      <c r="Q1449" s="83">
        <f>IF(OR(L1449="",M1449=""),"",M1449/L1449)</f>
        <v/>
      </c>
      <c r="R1449" s="91">
        <f>IF(OR(P1449="",Q1449=""),"",Q1449-P1449)</f>
        <v/>
      </c>
    </row>
    <row r="1450">
      <c r="A1450" s="25" t="n">
        <v>1446</v>
      </c>
      <c r="B1450" s="26">
        <f>IF(OR(C1450="",F1450=""),"",
"PRD-" &amp;
TEXT(DAY(C1450),"00") &amp;
CHOOSE(MONTH(C1450),"A","B","C","D","E","F","G","H","I","J","K","L") &amp;
TEXT(YEAR(C1450),"00") &amp;
"-" &amp;
RIGHT(F1450,4))</f>
        <v/>
      </c>
      <c r="C1450" s="27" t="n"/>
      <c r="D1450" s="26">
        <f>IF(F1450="","",_xlfn.XLOOKUP(F1450,purchase!F:F,purchase!B:B,""))</f>
        <v/>
      </c>
      <c r="E1450" s="26">
        <f>IF(F1450="","",_xlfn.XLOOKUP(F1450,purchase!F:F,purchase!C:C,""))</f>
        <v/>
      </c>
      <c r="F1450" s="4" t="n"/>
      <c r="G1450" s="10">
        <f>IF(H1450="NRFC","Natural Rubber Field Coagulam","")</f>
        <v/>
      </c>
      <c r="H1450" s="10">
        <f>IF(F1450="","",_xlfn.XLOOKUP(F1450,purchase!F:F,purchase!E:E,""))</f>
        <v/>
      </c>
      <c r="I1450" s="10">
        <f>IF(J1450="ISNR20","Natural Rubber-TSNR (ISNR-20)","")</f>
        <v/>
      </c>
      <c r="J1450" s="10">
        <f>IF(H1450="NRFC","ISNR20","")</f>
        <v/>
      </c>
      <c r="K1450" s="35">
        <f>_xlfn.SINGLE(IF(F1450="","",_xlfn.XLOOKUP(F1450,purchase!F:F,purchase!N:N,"")))</f>
        <v/>
      </c>
      <c r="L1450" s="4" t="n"/>
      <c r="M1450" s="86" t="n"/>
      <c r="N1450" s="35">
        <f>IF(F1450="","",
MAX(0,
_xlfn.XLOOKUP(F1450,purchase!F:F,purchase!N:N,"")
-
SUMIFS(L:L,F:F,F1450)))</f>
        <v/>
      </c>
      <c r="O1450" s="35">
        <f>IF(OR(L1450="",M1450=""),"",L1450-M1450)</f>
        <v/>
      </c>
      <c r="P1450" s="89">
        <f>_xlfn.SINGLE(IF(F1450="","",_xlfn.XLOOKUP(F1450,purchase!F:F,purchase!O:O,"")))</f>
        <v/>
      </c>
      <c r="Q1450" s="83">
        <f>IF(OR(L1450="",M1450=""),"",M1450/L1450)</f>
        <v/>
      </c>
      <c r="R1450" s="91">
        <f>IF(OR(P1450="",Q1450=""),"",Q1450-P1450)</f>
        <v/>
      </c>
    </row>
    <row r="1451">
      <c r="A1451" s="25" t="n">
        <v>1447</v>
      </c>
      <c r="B1451" s="26">
        <f>IF(OR(C1451="",F1451=""),"",
"PRD-" &amp;
TEXT(DAY(C1451),"00") &amp;
CHOOSE(MONTH(C1451),"A","B","C","D","E","F","G","H","I","J","K","L") &amp;
TEXT(YEAR(C1451),"00") &amp;
"-" &amp;
RIGHT(F1451,4))</f>
        <v/>
      </c>
      <c r="C1451" s="27" t="n"/>
      <c r="D1451" s="26">
        <f>IF(F1451="","",_xlfn.XLOOKUP(F1451,purchase!F:F,purchase!B:B,""))</f>
        <v/>
      </c>
      <c r="E1451" s="26">
        <f>IF(F1451="","",_xlfn.XLOOKUP(F1451,purchase!F:F,purchase!C:C,""))</f>
        <v/>
      </c>
      <c r="F1451" s="4" t="n"/>
      <c r="G1451" s="10">
        <f>IF(H1451="NRFC","Natural Rubber Field Coagulam","")</f>
        <v/>
      </c>
      <c r="H1451" s="10">
        <f>IF(F1451="","",_xlfn.XLOOKUP(F1451,purchase!F:F,purchase!E:E,""))</f>
        <v/>
      </c>
      <c r="I1451" s="10">
        <f>IF(J1451="ISNR20","Natural Rubber-TSNR (ISNR-20)","")</f>
        <v/>
      </c>
      <c r="J1451" s="10">
        <f>IF(H1451="NRFC","ISNR20","")</f>
        <v/>
      </c>
      <c r="K1451" s="35">
        <f>_xlfn.SINGLE(IF(F1451="","",_xlfn.XLOOKUP(F1451,purchase!F:F,purchase!N:N,"")))</f>
        <v/>
      </c>
      <c r="L1451" s="4" t="n"/>
      <c r="M1451" s="86" t="n"/>
      <c r="N1451" s="35">
        <f>IF(F1451="","",
MAX(0,
_xlfn.XLOOKUP(F1451,purchase!F:F,purchase!N:N,"")
-
SUMIFS(L:L,F:F,F1451)))</f>
        <v/>
      </c>
      <c r="O1451" s="35">
        <f>IF(OR(L1451="",M1451=""),"",L1451-M1451)</f>
        <v/>
      </c>
      <c r="P1451" s="89">
        <f>_xlfn.SINGLE(IF(F1451="","",_xlfn.XLOOKUP(F1451,purchase!F:F,purchase!O:O,"")))</f>
        <v/>
      </c>
      <c r="Q1451" s="83">
        <f>IF(OR(L1451="",M1451=""),"",M1451/L1451)</f>
        <v/>
      </c>
      <c r="R1451" s="91">
        <f>IF(OR(P1451="",Q1451=""),"",Q1451-P1451)</f>
        <v/>
      </c>
    </row>
    <row r="1452">
      <c r="A1452" s="25" t="n">
        <v>1448</v>
      </c>
      <c r="B1452" s="26">
        <f>IF(OR(C1452="",F1452=""),"",
"PRD-" &amp;
TEXT(DAY(C1452),"00") &amp;
CHOOSE(MONTH(C1452),"A","B","C","D","E","F","G","H","I","J","K","L") &amp;
TEXT(YEAR(C1452),"00") &amp;
"-" &amp;
RIGHT(F1452,4))</f>
        <v/>
      </c>
      <c r="C1452" s="27" t="n"/>
      <c r="D1452" s="26">
        <f>IF(F1452="","",_xlfn.XLOOKUP(F1452,purchase!F:F,purchase!B:B,""))</f>
        <v/>
      </c>
      <c r="E1452" s="26">
        <f>IF(F1452="","",_xlfn.XLOOKUP(F1452,purchase!F:F,purchase!C:C,""))</f>
        <v/>
      </c>
      <c r="F1452" s="4" t="n"/>
      <c r="G1452" s="10">
        <f>IF(H1452="NRFC","Natural Rubber Field Coagulam","")</f>
        <v/>
      </c>
      <c r="H1452" s="10">
        <f>IF(F1452="","",_xlfn.XLOOKUP(F1452,purchase!F:F,purchase!E:E,""))</f>
        <v/>
      </c>
      <c r="I1452" s="10">
        <f>IF(J1452="ISNR20","Natural Rubber-TSNR (ISNR-20)","")</f>
        <v/>
      </c>
      <c r="J1452" s="10">
        <f>IF(H1452="NRFC","ISNR20","")</f>
        <v/>
      </c>
      <c r="K1452" s="35">
        <f>_xlfn.SINGLE(IF(F1452="","",_xlfn.XLOOKUP(F1452,purchase!F:F,purchase!N:N,"")))</f>
        <v/>
      </c>
      <c r="L1452" s="4" t="n"/>
      <c r="M1452" s="86" t="n"/>
      <c r="N1452" s="35">
        <f>IF(F1452="","",
MAX(0,
_xlfn.XLOOKUP(F1452,purchase!F:F,purchase!N:N,"")
-
SUMIFS(L:L,F:F,F1452)))</f>
        <v/>
      </c>
      <c r="O1452" s="35">
        <f>IF(OR(L1452="",M1452=""),"",L1452-M1452)</f>
        <v/>
      </c>
      <c r="P1452" s="89">
        <f>_xlfn.SINGLE(IF(F1452="","",_xlfn.XLOOKUP(F1452,purchase!F:F,purchase!O:O,"")))</f>
        <v/>
      </c>
      <c r="Q1452" s="83">
        <f>IF(OR(L1452="",M1452=""),"",M1452/L1452)</f>
        <v/>
      </c>
      <c r="R1452" s="91">
        <f>IF(OR(P1452="",Q1452=""),"",Q1452-P1452)</f>
        <v/>
      </c>
    </row>
    <row r="1453">
      <c r="A1453" s="25" t="n">
        <v>1449</v>
      </c>
      <c r="B1453" s="26">
        <f>IF(OR(C1453="",F1453=""),"",
"PRD-" &amp;
TEXT(DAY(C1453),"00") &amp;
CHOOSE(MONTH(C1453),"A","B","C","D","E","F","G","H","I","J","K","L") &amp;
TEXT(YEAR(C1453),"00") &amp;
"-" &amp;
RIGHT(F1453,4))</f>
        <v/>
      </c>
      <c r="C1453" s="27" t="n"/>
      <c r="D1453" s="26">
        <f>IF(F1453="","",_xlfn.XLOOKUP(F1453,purchase!F:F,purchase!B:B,""))</f>
        <v/>
      </c>
      <c r="E1453" s="26">
        <f>IF(F1453="","",_xlfn.XLOOKUP(F1453,purchase!F:F,purchase!C:C,""))</f>
        <v/>
      </c>
      <c r="F1453" s="4" t="n"/>
      <c r="G1453" s="10">
        <f>IF(H1453="NRFC","Natural Rubber Field Coagulam","")</f>
        <v/>
      </c>
      <c r="H1453" s="10">
        <f>IF(F1453="","",_xlfn.XLOOKUP(F1453,purchase!F:F,purchase!E:E,""))</f>
        <v/>
      </c>
      <c r="I1453" s="10">
        <f>IF(J1453="ISNR20","Natural Rubber-TSNR (ISNR-20)","")</f>
        <v/>
      </c>
      <c r="J1453" s="10">
        <f>IF(H1453="NRFC","ISNR20","")</f>
        <v/>
      </c>
      <c r="K1453" s="35">
        <f>_xlfn.SINGLE(IF(F1453="","",_xlfn.XLOOKUP(F1453,purchase!F:F,purchase!N:N,"")))</f>
        <v/>
      </c>
      <c r="L1453" s="4" t="n"/>
      <c r="M1453" s="86" t="n"/>
      <c r="N1453" s="35">
        <f>IF(F1453="","",
MAX(0,
_xlfn.XLOOKUP(F1453,purchase!F:F,purchase!N:N,"")
-
SUMIFS(L:L,F:F,F1453)))</f>
        <v/>
      </c>
      <c r="O1453" s="35">
        <f>IF(OR(L1453="",M1453=""),"",L1453-M1453)</f>
        <v/>
      </c>
      <c r="P1453" s="89">
        <f>_xlfn.SINGLE(IF(F1453="","",_xlfn.XLOOKUP(F1453,purchase!F:F,purchase!O:O,"")))</f>
        <v/>
      </c>
      <c r="Q1453" s="83">
        <f>IF(OR(L1453="",M1453=""),"",M1453/L1453)</f>
        <v/>
      </c>
      <c r="R1453" s="91">
        <f>IF(OR(P1453="",Q1453=""),"",Q1453-P1453)</f>
        <v/>
      </c>
    </row>
    <row r="1454">
      <c r="A1454" s="25" t="n">
        <v>1450</v>
      </c>
      <c r="B1454" s="26">
        <f>IF(OR(C1454="",F1454=""),"",
"PRD-" &amp;
TEXT(DAY(C1454),"00") &amp;
CHOOSE(MONTH(C1454),"A","B","C","D","E","F","G","H","I","J","K","L") &amp;
TEXT(YEAR(C1454),"00") &amp;
"-" &amp;
RIGHT(F1454,4))</f>
        <v/>
      </c>
      <c r="C1454" s="27" t="n"/>
      <c r="D1454" s="26">
        <f>IF(F1454="","",_xlfn.XLOOKUP(F1454,purchase!F:F,purchase!B:B,""))</f>
        <v/>
      </c>
      <c r="E1454" s="26">
        <f>IF(F1454="","",_xlfn.XLOOKUP(F1454,purchase!F:F,purchase!C:C,""))</f>
        <v/>
      </c>
      <c r="F1454" s="4" t="n"/>
      <c r="G1454" s="10">
        <f>IF(H1454="NRFC","Natural Rubber Field Coagulam","")</f>
        <v/>
      </c>
      <c r="H1454" s="10">
        <f>IF(F1454="","",_xlfn.XLOOKUP(F1454,purchase!F:F,purchase!E:E,""))</f>
        <v/>
      </c>
      <c r="I1454" s="10">
        <f>IF(J1454="ISNR20","Natural Rubber-TSNR (ISNR-20)","")</f>
        <v/>
      </c>
      <c r="J1454" s="10">
        <f>IF(H1454="NRFC","ISNR20","")</f>
        <v/>
      </c>
      <c r="K1454" s="35">
        <f>_xlfn.SINGLE(IF(F1454="","",_xlfn.XLOOKUP(F1454,purchase!F:F,purchase!N:N,"")))</f>
        <v/>
      </c>
      <c r="L1454" s="4" t="n"/>
      <c r="M1454" s="86" t="n"/>
      <c r="N1454" s="35">
        <f>IF(F1454="","",
MAX(0,
_xlfn.XLOOKUP(F1454,purchase!F:F,purchase!N:N,"")
-
SUMIFS(L:L,F:F,F1454)))</f>
        <v/>
      </c>
      <c r="O1454" s="35">
        <f>IF(OR(L1454="",M1454=""),"",L1454-M1454)</f>
        <v/>
      </c>
      <c r="P1454" s="89">
        <f>_xlfn.SINGLE(IF(F1454="","",_xlfn.XLOOKUP(F1454,purchase!F:F,purchase!O:O,"")))</f>
        <v/>
      </c>
      <c r="Q1454" s="83">
        <f>IF(OR(L1454="",M1454=""),"",M1454/L1454)</f>
        <v/>
      </c>
      <c r="R1454" s="91">
        <f>IF(OR(P1454="",Q1454=""),"",Q1454-P1454)</f>
        <v/>
      </c>
    </row>
    <row r="1455">
      <c r="A1455" s="25" t="n">
        <v>1451</v>
      </c>
      <c r="B1455" s="26">
        <f>IF(OR(C1455="",F1455=""),"",
"PRD-" &amp;
TEXT(DAY(C1455),"00") &amp;
CHOOSE(MONTH(C1455),"A","B","C","D","E","F","G","H","I","J","K","L") &amp;
TEXT(YEAR(C1455),"00") &amp;
"-" &amp;
RIGHT(F1455,4))</f>
        <v/>
      </c>
      <c r="C1455" s="27" t="n"/>
      <c r="D1455" s="26">
        <f>IF(F1455="","",_xlfn.XLOOKUP(F1455,purchase!F:F,purchase!B:B,""))</f>
        <v/>
      </c>
      <c r="E1455" s="26">
        <f>IF(F1455="","",_xlfn.XLOOKUP(F1455,purchase!F:F,purchase!C:C,""))</f>
        <v/>
      </c>
      <c r="F1455" s="4" t="n"/>
      <c r="G1455" s="10">
        <f>IF(H1455="NRFC","Natural Rubber Field Coagulam","")</f>
        <v/>
      </c>
      <c r="H1455" s="10">
        <f>IF(F1455="","",_xlfn.XLOOKUP(F1455,purchase!F:F,purchase!E:E,""))</f>
        <v/>
      </c>
      <c r="I1455" s="10">
        <f>IF(J1455="ISNR20","Natural Rubber-TSNR (ISNR-20)","")</f>
        <v/>
      </c>
      <c r="J1455" s="10">
        <f>IF(H1455="NRFC","ISNR20","")</f>
        <v/>
      </c>
      <c r="K1455" s="35">
        <f>_xlfn.SINGLE(IF(F1455="","",_xlfn.XLOOKUP(F1455,purchase!F:F,purchase!N:N,"")))</f>
        <v/>
      </c>
      <c r="L1455" s="4" t="n"/>
      <c r="M1455" s="86" t="n"/>
      <c r="N1455" s="35">
        <f>IF(F1455="","",
MAX(0,
_xlfn.XLOOKUP(F1455,purchase!F:F,purchase!N:N,"")
-
SUMIFS(L:L,F:F,F1455)))</f>
        <v/>
      </c>
      <c r="O1455" s="35">
        <f>IF(OR(L1455="",M1455=""),"",L1455-M1455)</f>
        <v/>
      </c>
      <c r="P1455" s="89">
        <f>_xlfn.SINGLE(IF(F1455="","",_xlfn.XLOOKUP(F1455,purchase!F:F,purchase!O:O,"")))</f>
        <v/>
      </c>
      <c r="Q1455" s="83">
        <f>IF(OR(L1455="",M1455=""),"",M1455/L1455)</f>
        <v/>
      </c>
      <c r="R1455" s="91">
        <f>IF(OR(P1455="",Q1455=""),"",Q1455-P1455)</f>
        <v/>
      </c>
    </row>
    <row r="1456">
      <c r="A1456" s="25" t="n">
        <v>1452</v>
      </c>
      <c r="B1456" s="26">
        <f>IF(OR(C1456="",F1456=""),"",
"PRD-" &amp;
TEXT(DAY(C1456),"00") &amp;
CHOOSE(MONTH(C1456),"A","B","C","D","E","F","G","H","I","J","K","L") &amp;
TEXT(YEAR(C1456),"00") &amp;
"-" &amp;
RIGHT(F1456,4))</f>
        <v/>
      </c>
      <c r="C1456" s="27" t="n"/>
      <c r="D1456" s="26">
        <f>IF(F1456="","",_xlfn.XLOOKUP(F1456,purchase!F:F,purchase!B:B,""))</f>
        <v/>
      </c>
      <c r="E1456" s="26">
        <f>IF(F1456="","",_xlfn.XLOOKUP(F1456,purchase!F:F,purchase!C:C,""))</f>
        <v/>
      </c>
      <c r="F1456" s="4" t="n"/>
      <c r="G1456" s="10">
        <f>IF(H1456="NRFC","Natural Rubber Field Coagulam","")</f>
        <v/>
      </c>
      <c r="H1456" s="10">
        <f>IF(F1456="","",_xlfn.XLOOKUP(F1456,purchase!F:F,purchase!E:E,""))</f>
        <v/>
      </c>
      <c r="I1456" s="10">
        <f>IF(J1456="ISNR20","Natural Rubber-TSNR (ISNR-20)","")</f>
        <v/>
      </c>
      <c r="J1456" s="10">
        <f>IF(H1456="NRFC","ISNR20","")</f>
        <v/>
      </c>
      <c r="K1456" s="35">
        <f>_xlfn.SINGLE(IF(F1456="","",_xlfn.XLOOKUP(F1456,purchase!F:F,purchase!N:N,"")))</f>
        <v/>
      </c>
      <c r="L1456" s="4" t="n"/>
      <c r="M1456" s="86" t="n"/>
      <c r="N1456" s="35">
        <f>IF(F1456="","",
MAX(0,
_xlfn.XLOOKUP(F1456,purchase!F:F,purchase!N:N,"")
-
SUMIFS(L:L,F:F,F1456)))</f>
        <v/>
      </c>
      <c r="O1456" s="35">
        <f>IF(OR(L1456="",M1456=""),"",L1456-M1456)</f>
        <v/>
      </c>
      <c r="P1456" s="89">
        <f>_xlfn.SINGLE(IF(F1456="","",_xlfn.XLOOKUP(F1456,purchase!F:F,purchase!O:O,"")))</f>
        <v/>
      </c>
      <c r="Q1456" s="83">
        <f>IF(OR(L1456="",M1456=""),"",M1456/L1456)</f>
        <v/>
      </c>
      <c r="R1456" s="91">
        <f>IF(OR(P1456="",Q1456=""),"",Q1456-P1456)</f>
        <v/>
      </c>
    </row>
    <row r="1457">
      <c r="A1457" s="25" t="n">
        <v>1453</v>
      </c>
      <c r="B1457" s="26">
        <f>IF(OR(C1457="",F1457=""),"",
"PRD-" &amp;
TEXT(DAY(C1457),"00") &amp;
CHOOSE(MONTH(C1457),"A","B","C","D","E","F","G","H","I","J","K","L") &amp;
TEXT(YEAR(C1457),"00") &amp;
"-" &amp;
RIGHT(F1457,4))</f>
        <v/>
      </c>
      <c r="C1457" s="27" t="n"/>
      <c r="D1457" s="26">
        <f>IF(F1457="","",_xlfn.XLOOKUP(F1457,purchase!F:F,purchase!B:B,""))</f>
        <v/>
      </c>
      <c r="E1457" s="26">
        <f>IF(F1457="","",_xlfn.XLOOKUP(F1457,purchase!F:F,purchase!C:C,""))</f>
        <v/>
      </c>
      <c r="F1457" s="4" t="n"/>
      <c r="G1457" s="10">
        <f>IF(H1457="NRFC","Natural Rubber Field Coagulam","")</f>
        <v/>
      </c>
      <c r="H1457" s="10">
        <f>IF(F1457="","",_xlfn.XLOOKUP(F1457,purchase!F:F,purchase!E:E,""))</f>
        <v/>
      </c>
      <c r="I1457" s="10">
        <f>IF(J1457="ISNR20","Natural Rubber-TSNR (ISNR-20)","")</f>
        <v/>
      </c>
      <c r="J1457" s="10">
        <f>IF(H1457="NRFC","ISNR20","")</f>
        <v/>
      </c>
      <c r="K1457" s="35">
        <f>_xlfn.SINGLE(IF(F1457="","",_xlfn.XLOOKUP(F1457,purchase!F:F,purchase!N:N,"")))</f>
        <v/>
      </c>
      <c r="L1457" s="4" t="n"/>
      <c r="M1457" s="86" t="n"/>
      <c r="N1457" s="35">
        <f>IF(F1457="","",
MAX(0,
_xlfn.XLOOKUP(F1457,purchase!F:F,purchase!N:N,"")
-
SUMIFS(L:L,F:F,F1457)))</f>
        <v/>
      </c>
      <c r="O1457" s="35">
        <f>IF(OR(L1457="",M1457=""),"",L1457-M1457)</f>
        <v/>
      </c>
      <c r="P1457" s="89">
        <f>_xlfn.SINGLE(IF(F1457="","",_xlfn.XLOOKUP(F1457,purchase!F:F,purchase!O:O,"")))</f>
        <v/>
      </c>
      <c r="Q1457" s="83">
        <f>IF(OR(L1457="",M1457=""),"",M1457/L1457)</f>
        <v/>
      </c>
      <c r="R1457" s="91">
        <f>IF(OR(P1457="",Q1457=""),"",Q1457-P1457)</f>
        <v/>
      </c>
    </row>
    <row r="1458">
      <c r="A1458" s="25" t="n">
        <v>1454</v>
      </c>
      <c r="B1458" s="26">
        <f>IF(OR(C1458="",F1458=""),"",
"PRD-" &amp;
TEXT(DAY(C1458),"00") &amp;
CHOOSE(MONTH(C1458),"A","B","C","D","E","F","G","H","I","J","K","L") &amp;
TEXT(YEAR(C1458),"00") &amp;
"-" &amp;
RIGHT(F1458,4))</f>
        <v/>
      </c>
      <c r="C1458" s="27" t="n"/>
      <c r="D1458" s="26">
        <f>IF(F1458="","",_xlfn.XLOOKUP(F1458,purchase!F:F,purchase!B:B,""))</f>
        <v/>
      </c>
      <c r="E1458" s="26">
        <f>IF(F1458="","",_xlfn.XLOOKUP(F1458,purchase!F:F,purchase!C:C,""))</f>
        <v/>
      </c>
      <c r="F1458" s="4" t="n"/>
      <c r="G1458" s="10">
        <f>IF(H1458="NRFC","Natural Rubber Field Coagulam","")</f>
        <v/>
      </c>
      <c r="H1458" s="10">
        <f>IF(F1458="","",_xlfn.XLOOKUP(F1458,purchase!F:F,purchase!E:E,""))</f>
        <v/>
      </c>
      <c r="I1458" s="10">
        <f>IF(J1458="ISNR20","Natural Rubber-TSNR (ISNR-20)","")</f>
        <v/>
      </c>
      <c r="J1458" s="10">
        <f>IF(H1458="NRFC","ISNR20","")</f>
        <v/>
      </c>
      <c r="K1458" s="35">
        <f>_xlfn.SINGLE(IF(F1458="","",_xlfn.XLOOKUP(F1458,purchase!F:F,purchase!N:N,"")))</f>
        <v/>
      </c>
      <c r="L1458" s="4" t="n"/>
      <c r="M1458" s="86" t="n"/>
      <c r="N1458" s="35">
        <f>IF(F1458="","",
MAX(0,
_xlfn.XLOOKUP(F1458,purchase!F:F,purchase!N:N,"")
-
SUMIFS(L:L,F:F,F1458)))</f>
        <v/>
      </c>
      <c r="O1458" s="35">
        <f>IF(OR(L1458="",M1458=""),"",L1458-M1458)</f>
        <v/>
      </c>
      <c r="P1458" s="89">
        <f>_xlfn.SINGLE(IF(F1458="","",_xlfn.XLOOKUP(F1458,purchase!F:F,purchase!O:O,"")))</f>
        <v/>
      </c>
      <c r="Q1458" s="83">
        <f>IF(OR(L1458="",M1458=""),"",M1458/L1458)</f>
        <v/>
      </c>
      <c r="R1458" s="91">
        <f>IF(OR(P1458="",Q1458=""),"",Q1458-P1458)</f>
        <v/>
      </c>
    </row>
    <row r="1459">
      <c r="A1459" s="25" t="n">
        <v>1455</v>
      </c>
      <c r="B1459" s="26">
        <f>IF(OR(C1459="",F1459=""),"",
"PRD-" &amp;
TEXT(DAY(C1459),"00") &amp;
CHOOSE(MONTH(C1459),"A","B","C","D","E","F","G","H","I","J","K","L") &amp;
TEXT(YEAR(C1459),"00") &amp;
"-" &amp;
RIGHT(F1459,4))</f>
        <v/>
      </c>
      <c r="C1459" s="27" t="n"/>
      <c r="D1459" s="26">
        <f>IF(F1459="","",_xlfn.XLOOKUP(F1459,purchase!F:F,purchase!B:B,""))</f>
        <v/>
      </c>
      <c r="E1459" s="26">
        <f>IF(F1459="","",_xlfn.XLOOKUP(F1459,purchase!F:F,purchase!C:C,""))</f>
        <v/>
      </c>
      <c r="F1459" s="4" t="n"/>
      <c r="G1459" s="10">
        <f>IF(H1459="NRFC","Natural Rubber Field Coagulam","")</f>
        <v/>
      </c>
      <c r="H1459" s="10">
        <f>IF(F1459="","",_xlfn.XLOOKUP(F1459,purchase!F:F,purchase!E:E,""))</f>
        <v/>
      </c>
      <c r="I1459" s="10">
        <f>IF(J1459="ISNR20","Natural Rubber-TSNR (ISNR-20)","")</f>
        <v/>
      </c>
      <c r="J1459" s="10">
        <f>IF(H1459="NRFC","ISNR20","")</f>
        <v/>
      </c>
      <c r="K1459" s="35">
        <f>_xlfn.SINGLE(IF(F1459="","",_xlfn.XLOOKUP(F1459,purchase!F:F,purchase!N:N,"")))</f>
        <v/>
      </c>
      <c r="L1459" s="4" t="n"/>
      <c r="M1459" s="86" t="n"/>
      <c r="N1459" s="35">
        <f>IF(F1459="","",
MAX(0,
_xlfn.XLOOKUP(F1459,purchase!F:F,purchase!N:N,"")
-
SUMIFS(L:L,F:F,F1459)))</f>
        <v/>
      </c>
      <c r="O1459" s="35">
        <f>IF(OR(L1459="",M1459=""),"",L1459-M1459)</f>
        <v/>
      </c>
      <c r="P1459" s="89">
        <f>_xlfn.SINGLE(IF(F1459="","",_xlfn.XLOOKUP(F1459,purchase!F:F,purchase!O:O,"")))</f>
        <v/>
      </c>
      <c r="Q1459" s="83">
        <f>IF(OR(L1459="",M1459=""),"",M1459/L1459)</f>
        <v/>
      </c>
      <c r="R1459" s="91">
        <f>IF(OR(P1459="",Q1459=""),"",Q1459-P1459)</f>
        <v/>
      </c>
    </row>
    <row r="1460">
      <c r="A1460" s="25" t="n">
        <v>1456</v>
      </c>
      <c r="B1460" s="26">
        <f>IF(OR(C1460="",F1460=""),"",
"PRD-" &amp;
TEXT(DAY(C1460),"00") &amp;
CHOOSE(MONTH(C1460),"A","B","C","D","E","F","G","H","I","J","K","L") &amp;
TEXT(YEAR(C1460),"00") &amp;
"-" &amp;
RIGHT(F1460,4))</f>
        <v/>
      </c>
      <c r="C1460" s="27" t="n"/>
      <c r="D1460" s="26">
        <f>IF(F1460="","",_xlfn.XLOOKUP(F1460,purchase!F:F,purchase!B:B,""))</f>
        <v/>
      </c>
      <c r="E1460" s="26">
        <f>IF(F1460="","",_xlfn.XLOOKUP(F1460,purchase!F:F,purchase!C:C,""))</f>
        <v/>
      </c>
      <c r="F1460" s="4" t="n"/>
      <c r="G1460" s="10">
        <f>IF(H1460="NRFC","Natural Rubber Field Coagulam","")</f>
        <v/>
      </c>
      <c r="H1460" s="10">
        <f>IF(F1460="","",_xlfn.XLOOKUP(F1460,purchase!F:F,purchase!E:E,""))</f>
        <v/>
      </c>
      <c r="I1460" s="10">
        <f>IF(J1460="ISNR20","Natural Rubber-TSNR (ISNR-20)","")</f>
        <v/>
      </c>
      <c r="J1460" s="10">
        <f>IF(H1460="NRFC","ISNR20","")</f>
        <v/>
      </c>
      <c r="K1460" s="35">
        <f>_xlfn.SINGLE(IF(F1460="","",_xlfn.XLOOKUP(F1460,purchase!F:F,purchase!N:N,"")))</f>
        <v/>
      </c>
      <c r="L1460" s="4" t="n"/>
      <c r="M1460" s="86" t="n"/>
      <c r="N1460" s="35">
        <f>IF(F1460="","",
MAX(0,
_xlfn.XLOOKUP(F1460,purchase!F:F,purchase!N:N,"")
-
SUMIFS(L:L,F:F,F1460)))</f>
        <v/>
      </c>
      <c r="O1460" s="35">
        <f>IF(OR(L1460="",M1460=""),"",L1460-M1460)</f>
        <v/>
      </c>
      <c r="P1460" s="89">
        <f>_xlfn.SINGLE(IF(F1460="","",_xlfn.XLOOKUP(F1460,purchase!F:F,purchase!O:O,"")))</f>
        <v/>
      </c>
      <c r="Q1460" s="83">
        <f>IF(OR(L1460="",M1460=""),"",M1460/L1460)</f>
        <v/>
      </c>
      <c r="R1460" s="91">
        <f>IF(OR(P1460="",Q1460=""),"",Q1460-P1460)</f>
        <v/>
      </c>
    </row>
    <row r="1461">
      <c r="A1461" s="25" t="n">
        <v>1457</v>
      </c>
      <c r="B1461" s="26">
        <f>IF(OR(C1461="",F1461=""),"",
"PRD-" &amp;
TEXT(DAY(C1461),"00") &amp;
CHOOSE(MONTH(C1461),"A","B","C","D","E","F","G","H","I","J","K","L") &amp;
TEXT(YEAR(C1461),"00") &amp;
"-" &amp;
RIGHT(F1461,4))</f>
        <v/>
      </c>
      <c r="C1461" s="27" t="n"/>
      <c r="D1461" s="26">
        <f>IF(F1461="","",_xlfn.XLOOKUP(F1461,purchase!F:F,purchase!B:B,""))</f>
        <v/>
      </c>
      <c r="E1461" s="26">
        <f>IF(F1461="","",_xlfn.XLOOKUP(F1461,purchase!F:F,purchase!C:C,""))</f>
        <v/>
      </c>
      <c r="F1461" s="4" t="n"/>
      <c r="G1461" s="10">
        <f>IF(H1461="NRFC","Natural Rubber Field Coagulam","")</f>
        <v/>
      </c>
      <c r="H1461" s="10">
        <f>IF(F1461="","",_xlfn.XLOOKUP(F1461,purchase!F:F,purchase!E:E,""))</f>
        <v/>
      </c>
      <c r="I1461" s="10">
        <f>IF(J1461="ISNR20","Natural Rubber-TSNR (ISNR-20)","")</f>
        <v/>
      </c>
      <c r="J1461" s="10">
        <f>IF(H1461="NRFC","ISNR20","")</f>
        <v/>
      </c>
      <c r="K1461" s="35">
        <f>_xlfn.SINGLE(IF(F1461="","",_xlfn.XLOOKUP(F1461,purchase!F:F,purchase!N:N,"")))</f>
        <v/>
      </c>
      <c r="L1461" s="4" t="n"/>
      <c r="M1461" s="86" t="n"/>
      <c r="N1461" s="35">
        <f>IF(F1461="","",
MAX(0,
_xlfn.XLOOKUP(F1461,purchase!F:F,purchase!N:N,"")
-
SUMIFS(L:L,F:F,F1461)))</f>
        <v/>
      </c>
      <c r="O1461" s="35">
        <f>IF(OR(L1461="",M1461=""),"",L1461-M1461)</f>
        <v/>
      </c>
      <c r="P1461" s="89">
        <f>_xlfn.SINGLE(IF(F1461="","",_xlfn.XLOOKUP(F1461,purchase!F:F,purchase!O:O,"")))</f>
        <v/>
      </c>
      <c r="Q1461" s="83">
        <f>IF(OR(L1461="",M1461=""),"",M1461/L1461)</f>
        <v/>
      </c>
      <c r="R1461" s="91">
        <f>IF(OR(P1461="",Q1461=""),"",Q1461-P1461)</f>
        <v/>
      </c>
    </row>
    <row r="1462">
      <c r="A1462" s="25" t="n">
        <v>1458</v>
      </c>
      <c r="B1462" s="26">
        <f>IF(OR(C1462="",F1462=""),"",
"PRD-" &amp;
TEXT(DAY(C1462),"00") &amp;
CHOOSE(MONTH(C1462),"A","B","C","D","E","F","G","H","I","J","K","L") &amp;
TEXT(YEAR(C1462),"00") &amp;
"-" &amp;
RIGHT(F1462,4))</f>
        <v/>
      </c>
      <c r="C1462" s="27" t="n"/>
      <c r="D1462" s="26">
        <f>IF(F1462="","",_xlfn.XLOOKUP(F1462,purchase!F:F,purchase!B:B,""))</f>
        <v/>
      </c>
      <c r="E1462" s="26">
        <f>IF(F1462="","",_xlfn.XLOOKUP(F1462,purchase!F:F,purchase!C:C,""))</f>
        <v/>
      </c>
      <c r="F1462" s="4" t="n"/>
      <c r="G1462" s="10">
        <f>IF(H1462="NRFC","Natural Rubber Field Coagulam","")</f>
        <v/>
      </c>
      <c r="H1462" s="10">
        <f>IF(F1462="","",_xlfn.XLOOKUP(F1462,purchase!F:F,purchase!E:E,""))</f>
        <v/>
      </c>
      <c r="I1462" s="10">
        <f>IF(J1462="ISNR20","Natural Rubber-TSNR (ISNR-20)","")</f>
        <v/>
      </c>
      <c r="J1462" s="10">
        <f>IF(H1462="NRFC","ISNR20","")</f>
        <v/>
      </c>
      <c r="K1462" s="35">
        <f>_xlfn.SINGLE(IF(F1462="","",_xlfn.XLOOKUP(F1462,purchase!F:F,purchase!N:N,"")))</f>
        <v/>
      </c>
      <c r="L1462" s="4" t="n"/>
      <c r="M1462" s="86" t="n"/>
      <c r="N1462" s="35">
        <f>IF(F1462="","",
MAX(0,
_xlfn.XLOOKUP(F1462,purchase!F:F,purchase!N:N,"")
-
SUMIFS(L:L,F:F,F1462)))</f>
        <v/>
      </c>
      <c r="O1462" s="35">
        <f>IF(OR(L1462="",M1462=""),"",L1462-M1462)</f>
        <v/>
      </c>
      <c r="P1462" s="89">
        <f>_xlfn.SINGLE(IF(F1462="","",_xlfn.XLOOKUP(F1462,purchase!F:F,purchase!O:O,"")))</f>
        <v/>
      </c>
      <c r="Q1462" s="83">
        <f>IF(OR(L1462="",M1462=""),"",M1462/L1462)</f>
        <v/>
      </c>
      <c r="R1462" s="91">
        <f>IF(OR(P1462="",Q1462=""),"",Q1462-P1462)</f>
        <v/>
      </c>
    </row>
    <row r="1463">
      <c r="A1463" s="25" t="n">
        <v>1459</v>
      </c>
      <c r="B1463" s="26">
        <f>IF(OR(C1463="",F1463=""),"",
"PRD-" &amp;
TEXT(DAY(C1463),"00") &amp;
CHOOSE(MONTH(C1463),"A","B","C","D","E","F","G","H","I","J","K","L") &amp;
TEXT(YEAR(C1463),"00") &amp;
"-" &amp;
RIGHT(F1463,4))</f>
        <v/>
      </c>
      <c r="C1463" s="27" t="n"/>
      <c r="D1463" s="26">
        <f>IF(F1463="","",_xlfn.XLOOKUP(F1463,purchase!F:F,purchase!B:B,""))</f>
        <v/>
      </c>
      <c r="E1463" s="26">
        <f>IF(F1463="","",_xlfn.XLOOKUP(F1463,purchase!F:F,purchase!C:C,""))</f>
        <v/>
      </c>
      <c r="F1463" s="4" t="n"/>
      <c r="G1463" s="10">
        <f>IF(H1463="NRFC","Natural Rubber Field Coagulam","")</f>
        <v/>
      </c>
      <c r="H1463" s="10">
        <f>IF(F1463="","",_xlfn.XLOOKUP(F1463,purchase!F:F,purchase!E:E,""))</f>
        <v/>
      </c>
      <c r="I1463" s="10">
        <f>IF(J1463="ISNR20","Natural Rubber-TSNR (ISNR-20)","")</f>
        <v/>
      </c>
      <c r="J1463" s="10">
        <f>IF(H1463="NRFC","ISNR20","")</f>
        <v/>
      </c>
      <c r="K1463" s="35">
        <f>_xlfn.SINGLE(IF(F1463="","",_xlfn.XLOOKUP(F1463,purchase!F:F,purchase!N:N,"")))</f>
        <v/>
      </c>
      <c r="L1463" s="4" t="n"/>
      <c r="M1463" s="86" t="n"/>
      <c r="N1463" s="35">
        <f>IF(F1463="","",
MAX(0,
_xlfn.XLOOKUP(F1463,purchase!F:F,purchase!N:N,"")
-
SUMIFS(L:L,F:F,F1463)))</f>
        <v/>
      </c>
      <c r="O1463" s="35">
        <f>IF(OR(L1463="",M1463=""),"",L1463-M1463)</f>
        <v/>
      </c>
      <c r="P1463" s="89">
        <f>_xlfn.SINGLE(IF(F1463="","",_xlfn.XLOOKUP(F1463,purchase!F:F,purchase!O:O,"")))</f>
        <v/>
      </c>
      <c r="Q1463" s="83">
        <f>IF(OR(L1463="",M1463=""),"",M1463/L1463)</f>
        <v/>
      </c>
      <c r="R1463" s="91">
        <f>IF(OR(P1463="",Q1463=""),"",Q1463-P1463)</f>
        <v/>
      </c>
    </row>
    <row r="1464">
      <c r="A1464" s="25" t="n">
        <v>1460</v>
      </c>
      <c r="B1464" s="26">
        <f>IF(OR(C1464="",F1464=""),"",
"PRD-" &amp;
TEXT(DAY(C1464),"00") &amp;
CHOOSE(MONTH(C1464),"A","B","C","D","E","F","G","H","I","J","K","L") &amp;
TEXT(YEAR(C1464),"00") &amp;
"-" &amp;
RIGHT(F1464,4))</f>
        <v/>
      </c>
      <c r="C1464" s="27" t="n"/>
      <c r="D1464" s="26">
        <f>IF(F1464="","",_xlfn.XLOOKUP(F1464,purchase!F:F,purchase!B:B,""))</f>
        <v/>
      </c>
      <c r="E1464" s="26">
        <f>IF(F1464="","",_xlfn.XLOOKUP(F1464,purchase!F:F,purchase!C:C,""))</f>
        <v/>
      </c>
      <c r="F1464" s="4" t="n"/>
      <c r="G1464" s="10">
        <f>IF(H1464="NRFC","Natural Rubber Field Coagulam","")</f>
        <v/>
      </c>
      <c r="H1464" s="10">
        <f>IF(F1464="","",_xlfn.XLOOKUP(F1464,purchase!F:F,purchase!E:E,""))</f>
        <v/>
      </c>
      <c r="I1464" s="10">
        <f>IF(J1464="ISNR20","Natural Rubber-TSNR (ISNR-20)","")</f>
        <v/>
      </c>
      <c r="J1464" s="10">
        <f>IF(H1464="NRFC","ISNR20","")</f>
        <v/>
      </c>
      <c r="K1464" s="35">
        <f>_xlfn.SINGLE(IF(F1464="","",_xlfn.XLOOKUP(F1464,purchase!F:F,purchase!N:N,"")))</f>
        <v/>
      </c>
      <c r="L1464" s="4" t="n"/>
      <c r="M1464" s="86" t="n"/>
      <c r="N1464" s="35">
        <f>IF(F1464="","",
MAX(0,
_xlfn.XLOOKUP(F1464,purchase!F:F,purchase!N:N,"")
-
SUMIFS(L:L,F:F,F1464)))</f>
        <v/>
      </c>
      <c r="O1464" s="35">
        <f>IF(OR(L1464="",M1464=""),"",L1464-M1464)</f>
        <v/>
      </c>
      <c r="P1464" s="89">
        <f>_xlfn.SINGLE(IF(F1464="","",_xlfn.XLOOKUP(F1464,purchase!F:F,purchase!O:O,"")))</f>
        <v/>
      </c>
      <c r="Q1464" s="83">
        <f>IF(OR(L1464="",M1464=""),"",M1464/L1464)</f>
        <v/>
      </c>
      <c r="R1464" s="91">
        <f>IF(OR(P1464="",Q1464=""),"",Q1464-P1464)</f>
        <v/>
      </c>
    </row>
    <row r="1465">
      <c r="A1465" s="25" t="n">
        <v>1461</v>
      </c>
      <c r="B1465" s="26">
        <f>IF(OR(C1465="",F1465=""),"",
"PRD-" &amp;
TEXT(DAY(C1465),"00") &amp;
CHOOSE(MONTH(C1465),"A","B","C","D","E","F","G","H","I","J","K","L") &amp;
TEXT(YEAR(C1465),"00") &amp;
"-" &amp;
RIGHT(F1465,4))</f>
        <v/>
      </c>
      <c r="C1465" s="27" t="n"/>
      <c r="D1465" s="26">
        <f>IF(F1465="","",_xlfn.XLOOKUP(F1465,purchase!F:F,purchase!B:B,""))</f>
        <v/>
      </c>
      <c r="E1465" s="26">
        <f>IF(F1465="","",_xlfn.XLOOKUP(F1465,purchase!F:F,purchase!C:C,""))</f>
        <v/>
      </c>
      <c r="F1465" s="4" t="n"/>
      <c r="G1465" s="10">
        <f>IF(H1465="NRFC","Natural Rubber Field Coagulam","")</f>
        <v/>
      </c>
      <c r="H1465" s="10">
        <f>IF(F1465="","",_xlfn.XLOOKUP(F1465,purchase!F:F,purchase!E:E,""))</f>
        <v/>
      </c>
      <c r="I1465" s="10">
        <f>IF(J1465="ISNR20","Natural Rubber-TSNR (ISNR-20)","")</f>
        <v/>
      </c>
      <c r="J1465" s="10">
        <f>IF(H1465="NRFC","ISNR20","")</f>
        <v/>
      </c>
      <c r="K1465" s="35">
        <f>_xlfn.SINGLE(IF(F1465="","",_xlfn.XLOOKUP(F1465,purchase!F:F,purchase!N:N,"")))</f>
        <v/>
      </c>
      <c r="L1465" s="4" t="n"/>
      <c r="M1465" s="86" t="n"/>
      <c r="N1465" s="35">
        <f>IF(F1465="","",
MAX(0,
_xlfn.XLOOKUP(F1465,purchase!F:F,purchase!N:N,"")
-
SUMIFS(L:L,F:F,F1465)))</f>
        <v/>
      </c>
      <c r="O1465" s="35">
        <f>IF(OR(L1465="",M1465=""),"",L1465-M1465)</f>
        <v/>
      </c>
      <c r="P1465" s="89">
        <f>_xlfn.SINGLE(IF(F1465="","",_xlfn.XLOOKUP(F1465,purchase!F:F,purchase!O:O,"")))</f>
        <v/>
      </c>
      <c r="Q1465" s="83">
        <f>IF(OR(L1465="",M1465=""),"",M1465/L1465)</f>
        <v/>
      </c>
      <c r="R1465" s="91">
        <f>IF(OR(P1465="",Q1465=""),"",Q1465-P1465)</f>
        <v/>
      </c>
    </row>
    <row r="1466">
      <c r="A1466" s="25" t="n">
        <v>1462</v>
      </c>
      <c r="B1466" s="26">
        <f>IF(OR(C1466="",F1466=""),"",
"PRD-" &amp;
TEXT(DAY(C1466),"00") &amp;
CHOOSE(MONTH(C1466),"A","B","C","D","E","F","G","H","I","J","K","L") &amp;
TEXT(YEAR(C1466),"00") &amp;
"-" &amp;
RIGHT(F1466,4))</f>
        <v/>
      </c>
      <c r="C1466" s="27" t="n"/>
      <c r="D1466" s="26">
        <f>IF(F1466="","",_xlfn.XLOOKUP(F1466,purchase!F:F,purchase!B:B,""))</f>
        <v/>
      </c>
      <c r="E1466" s="26">
        <f>IF(F1466="","",_xlfn.XLOOKUP(F1466,purchase!F:F,purchase!C:C,""))</f>
        <v/>
      </c>
      <c r="F1466" s="4" t="n"/>
      <c r="G1466" s="10">
        <f>IF(H1466="NRFC","Natural Rubber Field Coagulam","")</f>
        <v/>
      </c>
      <c r="H1466" s="10">
        <f>IF(F1466="","",_xlfn.XLOOKUP(F1466,purchase!F:F,purchase!E:E,""))</f>
        <v/>
      </c>
      <c r="I1466" s="10">
        <f>IF(J1466="ISNR20","Natural Rubber-TSNR (ISNR-20)","")</f>
        <v/>
      </c>
      <c r="J1466" s="10">
        <f>IF(H1466="NRFC","ISNR20","")</f>
        <v/>
      </c>
      <c r="K1466" s="35">
        <f>_xlfn.SINGLE(IF(F1466="","",_xlfn.XLOOKUP(F1466,purchase!F:F,purchase!N:N,"")))</f>
        <v/>
      </c>
      <c r="L1466" s="4" t="n"/>
      <c r="M1466" s="86" t="n"/>
      <c r="N1466" s="35">
        <f>IF(F1466="","",
MAX(0,
_xlfn.XLOOKUP(F1466,purchase!F:F,purchase!N:N,"")
-
SUMIFS(L:L,F:F,F1466)))</f>
        <v/>
      </c>
      <c r="O1466" s="35">
        <f>IF(OR(L1466="",M1466=""),"",L1466-M1466)</f>
        <v/>
      </c>
      <c r="P1466" s="89">
        <f>_xlfn.SINGLE(IF(F1466="","",_xlfn.XLOOKUP(F1466,purchase!F:F,purchase!O:O,"")))</f>
        <v/>
      </c>
      <c r="Q1466" s="83">
        <f>IF(OR(L1466="",M1466=""),"",M1466/L1466)</f>
        <v/>
      </c>
      <c r="R1466" s="91">
        <f>IF(OR(P1466="",Q1466=""),"",Q1466-P1466)</f>
        <v/>
      </c>
    </row>
    <row r="1467">
      <c r="A1467" s="25" t="n">
        <v>1463</v>
      </c>
      <c r="B1467" s="26">
        <f>IF(OR(C1467="",F1467=""),"",
"PRD-" &amp;
TEXT(DAY(C1467),"00") &amp;
CHOOSE(MONTH(C1467),"A","B","C","D","E","F","G","H","I","J","K","L") &amp;
TEXT(YEAR(C1467),"00") &amp;
"-" &amp;
RIGHT(F1467,4))</f>
        <v/>
      </c>
      <c r="C1467" s="27" t="n"/>
      <c r="D1467" s="26">
        <f>IF(F1467="","",_xlfn.XLOOKUP(F1467,purchase!F:F,purchase!B:B,""))</f>
        <v/>
      </c>
      <c r="E1467" s="26">
        <f>IF(F1467="","",_xlfn.XLOOKUP(F1467,purchase!F:F,purchase!C:C,""))</f>
        <v/>
      </c>
      <c r="F1467" s="4" t="n"/>
      <c r="G1467" s="10">
        <f>IF(H1467="NRFC","Natural Rubber Field Coagulam","")</f>
        <v/>
      </c>
      <c r="H1467" s="10">
        <f>IF(F1467="","",_xlfn.XLOOKUP(F1467,purchase!F:F,purchase!E:E,""))</f>
        <v/>
      </c>
      <c r="I1467" s="10">
        <f>IF(J1467="ISNR20","Natural Rubber-TSNR (ISNR-20)","")</f>
        <v/>
      </c>
      <c r="J1467" s="10">
        <f>IF(H1467="NRFC","ISNR20","")</f>
        <v/>
      </c>
      <c r="K1467" s="35">
        <f>_xlfn.SINGLE(IF(F1467="","",_xlfn.XLOOKUP(F1467,purchase!F:F,purchase!N:N,"")))</f>
        <v/>
      </c>
      <c r="L1467" s="4" t="n"/>
      <c r="M1467" s="86" t="n"/>
      <c r="N1467" s="35">
        <f>IF(F1467="","",
MAX(0,
_xlfn.XLOOKUP(F1467,purchase!F:F,purchase!N:N,"")
-
SUMIFS(L:L,F:F,F1467)))</f>
        <v/>
      </c>
      <c r="O1467" s="35">
        <f>IF(OR(L1467="",M1467=""),"",L1467-M1467)</f>
        <v/>
      </c>
      <c r="P1467" s="89">
        <f>_xlfn.SINGLE(IF(F1467="","",_xlfn.XLOOKUP(F1467,purchase!F:F,purchase!O:O,"")))</f>
        <v/>
      </c>
      <c r="Q1467" s="83">
        <f>IF(OR(L1467="",M1467=""),"",M1467/L1467)</f>
        <v/>
      </c>
      <c r="R1467" s="91">
        <f>IF(OR(P1467="",Q1467=""),"",Q1467-P1467)</f>
        <v/>
      </c>
    </row>
    <row r="1468">
      <c r="A1468" s="25" t="n">
        <v>1464</v>
      </c>
      <c r="B1468" s="26">
        <f>IF(OR(C1468="",F1468=""),"",
"PRD-" &amp;
TEXT(DAY(C1468),"00") &amp;
CHOOSE(MONTH(C1468),"A","B","C","D","E","F","G","H","I","J","K","L") &amp;
TEXT(YEAR(C1468),"00") &amp;
"-" &amp;
RIGHT(F1468,4))</f>
        <v/>
      </c>
      <c r="C1468" s="27" t="n"/>
      <c r="D1468" s="26">
        <f>IF(F1468="","",_xlfn.XLOOKUP(F1468,purchase!F:F,purchase!B:B,""))</f>
        <v/>
      </c>
      <c r="E1468" s="26">
        <f>IF(F1468="","",_xlfn.XLOOKUP(F1468,purchase!F:F,purchase!C:C,""))</f>
        <v/>
      </c>
      <c r="F1468" s="4" t="n"/>
      <c r="G1468" s="10">
        <f>IF(H1468="NRFC","Natural Rubber Field Coagulam","")</f>
        <v/>
      </c>
      <c r="H1468" s="10">
        <f>IF(F1468="","",_xlfn.XLOOKUP(F1468,purchase!F:F,purchase!E:E,""))</f>
        <v/>
      </c>
      <c r="I1468" s="10">
        <f>IF(J1468="ISNR20","Natural Rubber-TSNR (ISNR-20)","")</f>
        <v/>
      </c>
      <c r="J1468" s="10">
        <f>IF(H1468="NRFC","ISNR20","")</f>
        <v/>
      </c>
      <c r="K1468" s="35">
        <f>_xlfn.SINGLE(IF(F1468="","",_xlfn.XLOOKUP(F1468,purchase!F:F,purchase!N:N,"")))</f>
        <v/>
      </c>
      <c r="L1468" s="4" t="n"/>
      <c r="M1468" s="86" t="n"/>
      <c r="N1468" s="35">
        <f>IF(F1468="","",
MAX(0,
_xlfn.XLOOKUP(F1468,purchase!F:F,purchase!N:N,"")
-
SUMIFS(L:L,F:F,F1468)))</f>
        <v/>
      </c>
      <c r="O1468" s="35">
        <f>IF(OR(L1468="",M1468=""),"",L1468-M1468)</f>
        <v/>
      </c>
      <c r="P1468" s="89">
        <f>_xlfn.SINGLE(IF(F1468="","",_xlfn.XLOOKUP(F1468,purchase!F:F,purchase!O:O,"")))</f>
        <v/>
      </c>
      <c r="Q1468" s="83">
        <f>IF(OR(L1468="",M1468=""),"",M1468/L1468)</f>
        <v/>
      </c>
      <c r="R1468" s="91">
        <f>IF(OR(P1468="",Q1468=""),"",Q1468-P1468)</f>
        <v/>
      </c>
    </row>
    <row r="1469">
      <c r="A1469" s="25" t="n">
        <v>1465</v>
      </c>
      <c r="B1469" s="26">
        <f>IF(OR(C1469="",F1469=""),"",
"PRD-" &amp;
TEXT(DAY(C1469),"00") &amp;
CHOOSE(MONTH(C1469),"A","B","C","D","E","F","G","H","I","J","K","L") &amp;
TEXT(YEAR(C1469),"00") &amp;
"-" &amp;
RIGHT(F1469,4))</f>
        <v/>
      </c>
      <c r="C1469" s="27" t="n"/>
      <c r="D1469" s="26">
        <f>IF(F1469="","",_xlfn.XLOOKUP(F1469,purchase!F:F,purchase!B:B,""))</f>
        <v/>
      </c>
      <c r="E1469" s="26">
        <f>IF(F1469="","",_xlfn.XLOOKUP(F1469,purchase!F:F,purchase!C:C,""))</f>
        <v/>
      </c>
      <c r="F1469" s="4" t="n"/>
      <c r="G1469" s="10">
        <f>IF(H1469="NRFC","Natural Rubber Field Coagulam","")</f>
        <v/>
      </c>
      <c r="H1469" s="10">
        <f>IF(F1469="","",_xlfn.XLOOKUP(F1469,purchase!F:F,purchase!E:E,""))</f>
        <v/>
      </c>
      <c r="I1469" s="10">
        <f>IF(J1469="ISNR20","Natural Rubber-TSNR (ISNR-20)","")</f>
        <v/>
      </c>
      <c r="J1469" s="10">
        <f>IF(H1469="NRFC","ISNR20","")</f>
        <v/>
      </c>
      <c r="K1469" s="35">
        <f>_xlfn.SINGLE(IF(F1469="","",_xlfn.XLOOKUP(F1469,purchase!F:F,purchase!N:N,"")))</f>
        <v/>
      </c>
      <c r="L1469" s="4" t="n"/>
      <c r="M1469" s="86" t="n"/>
      <c r="N1469" s="35">
        <f>IF(F1469="","",
MAX(0,
_xlfn.XLOOKUP(F1469,purchase!F:F,purchase!N:N,"")
-
SUMIFS(L:L,F:F,F1469)))</f>
        <v/>
      </c>
      <c r="O1469" s="35">
        <f>IF(OR(L1469="",M1469=""),"",L1469-M1469)</f>
        <v/>
      </c>
      <c r="P1469" s="89">
        <f>_xlfn.SINGLE(IF(F1469="","",_xlfn.XLOOKUP(F1469,purchase!F:F,purchase!O:O,"")))</f>
        <v/>
      </c>
      <c r="Q1469" s="83">
        <f>IF(OR(L1469="",M1469=""),"",M1469/L1469)</f>
        <v/>
      </c>
      <c r="R1469" s="91">
        <f>IF(OR(P1469="",Q1469=""),"",Q1469-P1469)</f>
        <v/>
      </c>
    </row>
    <row r="1470">
      <c r="A1470" s="25" t="n">
        <v>1466</v>
      </c>
      <c r="B1470" s="26">
        <f>IF(OR(C1470="",F1470=""),"",
"PRD-" &amp;
TEXT(DAY(C1470),"00") &amp;
CHOOSE(MONTH(C1470),"A","B","C","D","E","F","G","H","I","J","K","L") &amp;
TEXT(YEAR(C1470),"00") &amp;
"-" &amp;
RIGHT(F1470,4))</f>
        <v/>
      </c>
      <c r="C1470" s="27" t="n"/>
      <c r="D1470" s="26">
        <f>IF(F1470="","",_xlfn.XLOOKUP(F1470,purchase!F:F,purchase!B:B,""))</f>
        <v/>
      </c>
      <c r="E1470" s="26">
        <f>IF(F1470="","",_xlfn.XLOOKUP(F1470,purchase!F:F,purchase!C:C,""))</f>
        <v/>
      </c>
      <c r="F1470" s="4" t="n"/>
      <c r="G1470" s="10">
        <f>IF(H1470="NRFC","Natural Rubber Field Coagulam","")</f>
        <v/>
      </c>
      <c r="H1470" s="10">
        <f>IF(F1470="","",_xlfn.XLOOKUP(F1470,purchase!F:F,purchase!E:E,""))</f>
        <v/>
      </c>
      <c r="I1470" s="10">
        <f>IF(J1470="ISNR20","Natural Rubber-TSNR (ISNR-20)","")</f>
        <v/>
      </c>
      <c r="J1470" s="10">
        <f>IF(H1470="NRFC","ISNR20","")</f>
        <v/>
      </c>
      <c r="K1470" s="35">
        <f>_xlfn.SINGLE(IF(F1470="","",_xlfn.XLOOKUP(F1470,purchase!F:F,purchase!N:N,"")))</f>
        <v/>
      </c>
      <c r="L1470" s="4" t="n"/>
      <c r="M1470" s="86" t="n"/>
      <c r="N1470" s="35">
        <f>IF(F1470="","",
MAX(0,
_xlfn.XLOOKUP(F1470,purchase!F:F,purchase!N:N,"")
-
SUMIFS(L:L,F:F,F1470)))</f>
        <v/>
      </c>
      <c r="O1470" s="35">
        <f>IF(OR(L1470="",M1470=""),"",L1470-M1470)</f>
        <v/>
      </c>
      <c r="P1470" s="89">
        <f>_xlfn.SINGLE(IF(F1470="","",_xlfn.XLOOKUP(F1470,purchase!F:F,purchase!O:O,"")))</f>
        <v/>
      </c>
      <c r="Q1470" s="83">
        <f>IF(OR(L1470="",M1470=""),"",M1470/L1470)</f>
        <v/>
      </c>
      <c r="R1470" s="91">
        <f>IF(OR(P1470="",Q1470=""),"",Q1470-P1470)</f>
        <v/>
      </c>
    </row>
    <row r="1471">
      <c r="A1471" s="25" t="n">
        <v>1467</v>
      </c>
      <c r="B1471" s="26">
        <f>IF(OR(C1471="",F1471=""),"",
"PRD-" &amp;
TEXT(DAY(C1471),"00") &amp;
CHOOSE(MONTH(C1471),"A","B","C","D","E","F","G","H","I","J","K","L") &amp;
TEXT(YEAR(C1471),"00") &amp;
"-" &amp;
RIGHT(F1471,4))</f>
        <v/>
      </c>
      <c r="C1471" s="27" t="n"/>
      <c r="D1471" s="26">
        <f>IF(F1471="","",_xlfn.XLOOKUP(F1471,purchase!F:F,purchase!B:B,""))</f>
        <v/>
      </c>
      <c r="E1471" s="26">
        <f>IF(F1471="","",_xlfn.XLOOKUP(F1471,purchase!F:F,purchase!C:C,""))</f>
        <v/>
      </c>
      <c r="F1471" s="4" t="n"/>
      <c r="G1471" s="10">
        <f>IF(H1471="NRFC","Natural Rubber Field Coagulam","")</f>
        <v/>
      </c>
      <c r="H1471" s="10">
        <f>IF(F1471="","",_xlfn.XLOOKUP(F1471,purchase!F:F,purchase!E:E,""))</f>
        <v/>
      </c>
      <c r="I1471" s="10">
        <f>IF(J1471="ISNR20","Natural Rubber-TSNR (ISNR-20)","")</f>
        <v/>
      </c>
      <c r="J1471" s="10">
        <f>IF(H1471="NRFC","ISNR20","")</f>
        <v/>
      </c>
      <c r="K1471" s="35">
        <f>_xlfn.SINGLE(IF(F1471="","",_xlfn.XLOOKUP(F1471,purchase!F:F,purchase!N:N,"")))</f>
        <v/>
      </c>
      <c r="L1471" s="4" t="n"/>
      <c r="M1471" s="86" t="n"/>
      <c r="N1471" s="35">
        <f>IF(F1471="","",
MAX(0,
_xlfn.XLOOKUP(F1471,purchase!F:F,purchase!N:N,"")
-
SUMIFS(L:L,F:F,F1471)))</f>
        <v/>
      </c>
      <c r="O1471" s="35">
        <f>IF(OR(L1471="",M1471=""),"",L1471-M1471)</f>
        <v/>
      </c>
      <c r="P1471" s="89">
        <f>_xlfn.SINGLE(IF(F1471="","",_xlfn.XLOOKUP(F1471,purchase!F:F,purchase!O:O,"")))</f>
        <v/>
      </c>
      <c r="Q1471" s="83">
        <f>IF(OR(L1471="",M1471=""),"",M1471/L1471)</f>
        <v/>
      </c>
      <c r="R1471" s="91">
        <f>IF(OR(P1471="",Q1471=""),"",Q1471-P1471)</f>
        <v/>
      </c>
    </row>
    <row r="1472">
      <c r="A1472" s="25" t="n">
        <v>1468</v>
      </c>
      <c r="B1472" s="26">
        <f>IF(OR(C1472="",F1472=""),"",
"PRD-" &amp;
TEXT(DAY(C1472),"00") &amp;
CHOOSE(MONTH(C1472),"A","B","C","D","E","F","G","H","I","J","K","L") &amp;
TEXT(YEAR(C1472),"00") &amp;
"-" &amp;
RIGHT(F1472,4))</f>
        <v/>
      </c>
      <c r="C1472" s="27" t="n"/>
      <c r="D1472" s="26">
        <f>IF(F1472="","",_xlfn.XLOOKUP(F1472,purchase!F:F,purchase!B:B,""))</f>
        <v/>
      </c>
      <c r="E1472" s="26">
        <f>IF(F1472="","",_xlfn.XLOOKUP(F1472,purchase!F:F,purchase!C:C,""))</f>
        <v/>
      </c>
      <c r="F1472" s="4" t="n"/>
      <c r="G1472" s="10">
        <f>IF(H1472="NRFC","Natural Rubber Field Coagulam","")</f>
        <v/>
      </c>
      <c r="H1472" s="10">
        <f>IF(F1472="","",_xlfn.XLOOKUP(F1472,purchase!F:F,purchase!E:E,""))</f>
        <v/>
      </c>
      <c r="I1472" s="10">
        <f>IF(J1472="ISNR20","Natural Rubber-TSNR (ISNR-20)","")</f>
        <v/>
      </c>
      <c r="J1472" s="10">
        <f>IF(H1472="NRFC","ISNR20","")</f>
        <v/>
      </c>
      <c r="K1472" s="35">
        <f>_xlfn.SINGLE(IF(F1472="","",_xlfn.XLOOKUP(F1472,purchase!F:F,purchase!N:N,"")))</f>
        <v/>
      </c>
      <c r="L1472" s="4" t="n"/>
      <c r="M1472" s="86" t="n"/>
      <c r="N1472" s="35">
        <f>IF(F1472="","",
MAX(0,
_xlfn.XLOOKUP(F1472,purchase!F:F,purchase!N:N,"")
-
SUMIFS(L:L,F:F,F1472)))</f>
        <v/>
      </c>
      <c r="O1472" s="35">
        <f>IF(OR(L1472="",M1472=""),"",L1472-M1472)</f>
        <v/>
      </c>
      <c r="P1472" s="89">
        <f>_xlfn.SINGLE(IF(F1472="","",_xlfn.XLOOKUP(F1472,purchase!F:F,purchase!O:O,"")))</f>
        <v/>
      </c>
      <c r="Q1472" s="83">
        <f>IF(OR(L1472="",M1472=""),"",M1472/L1472)</f>
        <v/>
      </c>
      <c r="R1472" s="91">
        <f>IF(OR(P1472="",Q1472=""),"",Q1472-P1472)</f>
        <v/>
      </c>
    </row>
    <row r="1473">
      <c r="A1473" s="25" t="n">
        <v>1469</v>
      </c>
      <c r="B1473" s="26">
        <f>IF(OR(C1473="",F1473=""),"",
"PRD-" &amp;
TEXT(DAY(C1473),"00") &amp;
CHOOSE(MONTH(C1473),"A","B","C","D","E","F","G","H","I","J","K","L") &amp;
TEXT(YEAR(C1473),"00") &amp;
"-" &amp;
RIGHT(F1473,4))</f>
        <v/>
      </c>
      <c r="C1473" s="27" t="n"/>
      <c r="D1473" s="26">
        <f>IF(F1473="","",_xlfn.XLOOKUP(F1473,purchase!F:F,purchase!B:B,""))</f>
        <v/>
      </c>
      <c r="E1473" s="26">
        <f>IF(F1473="","",_xlfn.XLOOKUP(F1473,purchase!F:F,purchase!C:C,""))</f>
        <v/>
      </c>
      <c r="F1473" s="4" t="n"/>
      <c r="G1473" s="10">
        <f>IF(H1473="NRFC","Natural Rubber Field Coagulam","")</f>
        <v/>
      </c>
      <c r="H1473" s="10">
        <f>IF(F1473="","",_xlfn.XLOOKUP(F1473,purchase!F:F,purchase!E:E,""))</f>
        <v/>
      </c>
      <c r="I1473" s="10">
        <f>IF(J1473="ISNR20","Natural Rubber-TSNR (ISNR-20)","")</f>
        <v/>
      </c>
      <c r="J1473" s="10">
        <f>IF(H1473="NRFC","ISNR20","")</f>
        <v/>
      </c>
      <c r="K1473" s="35">
        <f>_xlfn.SINGLE(IF(F1473="","",_xlfn.XLOOKUP(F1473,purchase!F:F,purchase!N:N,"")))</f>
        <v/>
      </c>
      <c r="L1473" s="4" t="n"/>
      <c r="M1473" s="86" t="n"/>
      <c r="N1473" s="35">
        <f>IF(F1473="","",
MAX(0,
_xlfn.XLOOKUP(F1473,purchase!F:F,purchase!N:N,"")
-
SUMIFS(L:L,F:F,F1473)))</f>
        <v/>
      </c>
      <c r="O1473" s="35">
        <f>IF(OR(L1473="",M1473=""),"",L1473-M1473)</f>
        <v/>
      </c>
      <c r="P1473" s="89">
        <f>_xlfn.SINGLE(IF(F1473="","",_xlfn.XLOOKUP(F1473,purchase!F:F,purchase!O:O,"")))</f>
        <v/>
      </c>
      <c r="Q1473" s="83">
        <f>IF(OR(L1473="",M1473=""),"",M1473/L1473)</f>
        <v/>
      </c>
      <c r="R1473" s="91">
        <f>IF(OR(P1473="",Q1473=""),"",Q1473-P1473)</f>
        <v/>
      </c>
    </row>
    <row r="1474">
      <c r="A1474" s="25" t="n">
        <v>1470</v>
      </c>
      <c r="B1474" s="26">
        <f>IF(OR(C1474="",F1474=""),"",
"PRD-" &amp;
TEXT(DAY(C1474),"00") &amp;
CHOOSE(MONTH(C1474),"A","B","C","D","E","F","G","H","I","J","K","L") &amp;
TEXT(YEAR(C1474),"00") &amp;
"-" &amp;
RIGHT(F1474,4))</f>
        <v/>
      </c>
      <c r="C1474" s="27" t="n"/>
      <c r="D1474" s="26">
        <f>IF(F1474="","",_xlfn.XLOOKUP(F1474,purchase!F:F,purchase!B:B,""))</f>
        <v/>
      </c>
      <c r="E1474" s="26">
        <f>IF(F1474="","",_xlfn.XLOOKUP(F1474,purchase!F:F,purchase!C:C,""))</f>
        <v/>
      </c>
      <c r="F1474" s="4" t="n"/>
      <c r="G1474" s="10">
        <f>IF(H1474="NRFC","Natural Rubber Field Coagulam","")</f>
        <v/>
      </c>
      <c r="H1474" s="10">
        <f>IF(F1474="","",_xlfn.XLOOKUP(F1474,purchase!F:F,purchase!E:E,""))</f>
        <v/>
      </c>
      <c r="I1474" s="10">
        <f>IF(J1474="ISNR20","Natural Rubber-TSNR (ISNR-20)","")</f>
        <v/>
      </c>
      <c r="J1474" s="10">
        <f>IF(H1474="NRFC","ISNR20","")</f>
        <v/>
      </c>
      <c r="K1474" s="35">
        <f>_xlfn.SINGLE(IF(F1474="","",_xlfn.XLOOKUP(F1474,purchase!F:F,purchase!N:N,"")))</f>
        <v/>
      </c>
      <c r="L1474" s="4" t="n"/>
      <c r="M1474" s="86" t="n"/>
      <c r="N1474" s="35">
        <f>IF(F1474="","",
MAX(0,
_xlfn.XLOOKUP(F1474,purchase!F:F,purchase!N:N,"")
-
SUMIFS(L:L,F:F,F1474)))</f>
        <v/>
      </c>
      <c r="O1474" s="35">
        <f>IF(OR(L1474="",M1474=""),"",L1474-M1474)</f>
        <v/>
      </c>
      <c r="P1474" s="89">
        <f>_xlfn.SINGLE(IF(F1474="","",_xlfn.XLOOKUP(F1474,purchase!F:F,purchase!O:O,"")))</f>
        <v/>
      </c>
      <c r="Q1474" s="83">
        <f>IF(OR(L1474="",M1474=""),"",M1474/L1474)</f>
        <v/>
      </c>
      <c r="R1474" s="91">
        <f>IF(OR(P1474="",Q1474=""),"",Q1474-P1474)</f>
        <v/>
      </c>
    </row>
    <row r="1475">
      <c r="A1475" s="25" t="n">
        <v>1471</v>
      </c>
      <c r="B1475" s="26">
        <f>IF(OR(C1475="",F1475=""),"",
"PRD-" &amp;
TEXT(DAY(C1475),"00") &amp;
CHOOSE(MONTH(C1475),"A","B","C","D","E","F","G","H","I","J","K","L") &amp;
TEXT(YEAR(C1475),"00") &amp;
"-" &amp;
RIGHT(F1475,4))</f>
        <v/>
      </c>
      <c r="C1475" s="27" t="n"/>
      <c r="D1475" s="26">
        <f>IF(F1475="","",_xlfn.XLOOKUP(F1475,purchase!F:F,purchase!B:B,""))</f>
        <v/>
      </c>
      <c r="E1475" s="26">
        <f>IF(F1475="","",_xlfn.XLOOKUP(F1475,purchase!F:F,purchase!C:C,""))</f>
        <v/>
      </c>
      <c r="F1475" s="4" t="n"/>
      <c r="G1475" s="10">
        <f>IF(H1475="NRFC","Natural Rubber Field Coagulam","")</f>
        <v/>
      </c>
      <c r="H1475" s="10">
        <f>IF(F1475="","",_xlfn.XLOOKUP(F1475,purchase!F:F,purchase!E:E,""))</f>
        <v/>
      </c>
      <c r="I1475" s="10">
        <f>IF(J1475="ISNR20","Natural Rubber-TSNR (ISNR-20)","")</f>
        <v/>
      </c>
      <c r="J1475" s="10">
        <f>IF(H1475="NRFC","ISNR20","")</f>
        <v/>
      </c>
      <c r="K1475" s="35">
        <f>_xlfn.SINGLE(IF(F1475="","",_xlfn.XLOOKUP(F1475,purchase!F:F,purchase!N:N,"")))</f>
        <v/>
      </c>
      <c r="L1475" s="4" t="n"/>
      <c r="M1475" s="86" t="n"/>
      <c r="N1475" s="35">
        <f>IF(F1475="","",
MAX(0,
_xlfn.XLOOKUP(F1475,purchase!F:F,purchase!N:N,"")
-
SUMIFS(L:L,F:F,F1475)))</f>
        <v/>
      </c>
      <c r="O1475" s="35">
        <f>IF(OR(L1475="",M1475=""),"",L1475-M1475)</f>
        <v/>
      </c>
      <c r="P1475" s="89">
        <f>_xlfn.SINGLE(IF(F1475="","",_xlfn.XLOOKUP(F1475,purchase!F:F,purchase!O:O,"")))</f>
        <v/>
      </c>
      <c r="Q1475" s="83">
        <f>IF(OR(L1475="",M1475=""),"",M1475/L1475)</f>
        <v/>
      </c>
      <c r="R1475" s="91">
        <f>IF(OR(P1475="",Q1475=""),"",Q1475-P1475)</f>
        <v/>
      </c>
    </row>
    <row r="1476">
      <c r="A1476" s="25" t="n">
        <v>1472</v>
      </c>
      <c r="B1476" s="26">
        <f>IF(OR(C1476="",F1476=""),"",
"PRD-" &amp;
TEXT(DAY(C1476),"00") &amp;
CHOOSE(MONTH(C1476),"A","B","C","D","E","F","G","H","I","J","K","L") &amp;
TEXT(YEAR(C1476),"00") &amp;
"-" &amp;
RIGHT(F1476,4))</f>
        <v/>
      </c>
      <c r="C1476" s="27" t="n"/>
      <c r="D1476" s="26">
        <f>IF(F1476="","",_xlfn.XLOOKUP(F1476,purchase!F:F,purchase!B:B,""))</f>
        <v/>
      </c>
      <c r="E1476" s="26">
        <f>IF(F1476="","",_xlfn.XLOOKUP(F1476,purchase!F:F,purchase!C:C,""))</f>
        <v/>
      </c>
      <c r="F1476" s="4" t="n"/>
      <c r="G1476" s="10">
        <f>IF(H1476="NRFC","Natural Rubber Field Coagulam","")</f>
        <v/>
      </c>
      <c r="H1476" s="10">
        <f>IF(F1476="","",_xlfn.XLOOKUP(F1476,purchase!F:F,purchase!E:E,""))</f>
        <v/>
      </c>
      <c r="I1476" s="10">
        <f>IF(J1476="ISNR20","Natural Rubber-TSNR (ISNR-20)","")</f>
        <v/>
      </c>
      <c r="J1476" s="10">
        <f>IF(H1476="NRFC","ISNR20","")</f>
        <v/>
      </c>
      <c r="K1476" s="35">
        <f>_xlfn.SINGLE(IF(F1476="","",_xlfn.XLOOKUP(F1476,purchase!F:F,purchase!N:N,"")))</f>
        <v/>
      </c>
      <c r="L1476" s="4" t="n"/>
      <c r="M1476" s="86" t="n"/>
      <c r="N1476" s="35">
        <f>IF(F1476="","",
MAX(0,
_xlfn.XLOOKUP(F1476,purchase!F:F,purchase!N:N,"")
-
SUMIFS(L:L,F:F,F1476)))</f>
        <v/>
      </c>
      <c r="O1476" s="35">
        <f>IF(OR(L1476="",M1476=""),"",L1476-M1476)</f>
        <v/>
      </c>
      <c r="P1476" s="89">
        <f>_xlfn.SINGLE(IF(F1476="","",_xlfn.XLOOKUP(F1476,purchase!F:F,purchase!O:O,"")))</f>
        <v/>
      </c>
      <c r="Q1476" s="83">
        <f>IF(OR(L1476="",M1476=""),"",M1476/L1476)</f>
        <v/>
      </c>
      <c r="R1476" s="91">
        <f>IF(OR(P1476="",Q1476=""),"",Q1476-P1476)</f>
        <v/>
      </c>
    </row>
    <row r="1477">
      <c r="A1477" s="25" t="n">
        <v>1473</v>
      </c>
      <c r="B1477" s="26">
        <f>IF(OR(C1477="",F1477=""),"",
"PRD-" &amp;
TEXT(DAY(C1477),"00") &amp;
CHOOSE(MONTH(C1477),"A","B","C","D","E","F","G","H","I","J","K","L") &amp;
TEXT(YEAR(C1477),"00") &amp;
"-" &amp;
RIGHT(F1477,4))</f>
        <v/>
      </c>
      <c r="C1477" s="27" t="n"/>
      <c r="D1477" s="26">
        <f>IF(F1477="","",_xlfn.XLOOKUP(F1477,purchase!F:F,purchase!B:B,""))</f>
        <v/>
      </c>
      <c r="E1477" s="26">
        <f>IF(F1477="","",_xlfn.XLOOKUP(F1477,purchase!F:F,purchase!C:C,""))</f>
        <v/>
      </c>
      <c r="F1477" s="4" t="n"/>
      <c r="G1477" s="10">
        <f>IF(H1477="NRFC","Natural Rubber Field Coagulam","")</f>
        <v/>
      </c>
      <c r="H1477" s="10">
        <f>IF(F1477="","",_xlfn.XLOOKUP(F1477,purchase!F:F,purchase!E:E,""))</f>
        <v/>
      </c>
      <c r="I1477" s="10">
        <f>IF(J1477="ISNR20","Natural Rubber-TSNR (ISNR-20)","")</f>
        <v/>
      </c>
      <c r="J1477" s="10">
        <f>IF(H1477="NRFC","ISNR20","")</f>
        <v/>
      </c>
      <c r="K1477" s="35">
        <f>_xlfn.SINGLE(IF(F1477="","",_xlfn.XLOOKUP(F1477,purchase!F:F,purchase!N:N,"")))</f>
        <v/>
      </c>
      <c r="L1477" s="4" t="n"/>
      <c r="M1477" s="86" t="n"/>
      <c r="N1477" s="35">
        <f>IF(F1477="","",
MAX(0,
_xlfn.XLOOKUP(F1477,purchase!F:F,purchase!N:N,"")
-
SUMIFS(L:L,F:F,F1477)))</f>
        <v/>
      </c>
      <c r="O1477" s="35">
        <f>IF(OR(L1477="",M1477=""),"",L1477-M1477)</f>
        <v/>
      </c>
      <c r="P1477" s="89">
        <f>_xlfn.SINGLE(IF(F1477="","",_xlfn.XLOOKUP(F1477,purchase!F:F,purchase!O:O,"")))</f>
        <v/>
      </c>
      <c r="Q1477" s="83">
        <f>IF(OR(L1477="",M1477=""),"",M1477/L1477)</f>
        <v/>
      </c>
      <c r="R1477" s="91">
        <f>IF(OR(P1477="",Q1477=""),"",Q1477-P1477)</f>
        <v/>
      </c>
    </row>
    <row r="1478">
      <c r="A1478" s="25" t="n">
        <v>1474</v>
      </c>
      <c r="B1478" s="26">
        <f>IF(OR(C1478="",F1478=""),"",
"PRD-" &amp;
TEXT(DAY(C1478),"00") &amp;
CHOOSE(MONTH(C1478),"A","B","C","D","E","F","G","H","I","J","K","L") &amp;
TEXT(YEAR(C1478),"00") &amp;
"-" &amp;
RIGHT(F1478,4))</f>
        <v/>
      </c>
      <c r="C1478" s="27" t="n"/>
      <c r="D1478" s="26">
        <f>IF(F1478="","",_xlfn.XLOOKUP(F1478,purchase!F:F,purchase!B:B,""))</f>
        <v/>
      </c>
      <c r="E1478" s="26">
        <f>IF(F1478="","",_xlfn.XLOOKUP(F1478,purchase!F:F,purchase!C:C,""))</f>
        <v/>
      </c>
      <c r="F1478" s="4" t="n"/>
      <c r="G1478" s="10">
        <f>IF(H1478="NRFC","Natural Rubber Field Coagulam","")</f>
        <v/>
      </c>
      <c r="H1478" s="10">
        <f>IF(F1478="","",_xlfn.XLOOKUP(F1478,purchase!F:F,purchase!E:E,""))</f>
        <v/>
      </c>
      <c r="I1478" s="10">
        <f>IF(J1478="ISNR20","Natural Rubber-TSNR (ISNR-20)","")</f>
        <v/>
      </c>
      <c r="J1478" s="10">
        <f>IF(H1478="NRFC","ISNR20","")</f>
        <v/>
      </c>
      <c r="K1478" s="35">
        <f>_xlfn.SINGLE(IF(F1478="","",_xlfn.XLOOKUP(F1478,purchase!F:F,purchase!N:N,"")))</f>
        <v/>
      </c>
      <c r="L1478" s="4" t="n"/>
      <c r="M1478" s="86" t="n"/>
      <c r="N1478" s="35">
        <f>IF(F1478="","",
MAX(0,
_xlfn.XLOOKUP(F1478,purchase!F:F,purchase!N:N,"")
-
SUMIFS(L:L,F:F,F1478)))</f>
        <v/>
      </c>
      <c r="O1478" s="35">
        <f>IF(OR(L1478="",M1478=""),"",L1478-M1478)</f>
        <v/>
      </c>
      <c r="P1478" s="89">
        <f>_xlfn.SINGLE(IF(F1478="","",_xlfn.XLOOKUP(F1478,purchase!F:F,purchase!O:O,"")))</f>
        <v/>
      </c>
      <c r="Q1478" s="83">
        <f>IF(OR(L1478="",M1478=""),"",M1478/L1478)</f>
        <v/>
      </c>
      <c r="R1478" s="91">
        <f>IF(OR(P1478="",Q1478=""),"",Q1478-P1478)</f>
        <v/>
      </c>
    </row>
    <row r="1479">
      <c r="A1479" s="25" t="n">
        <v>1475</v>
      </c>
      <c r="B1479" s="26">
        <f>IF(OR(C1479="",F1479=""),"",
"PRD-" &amp;
TEXT(DAY(C1479),"00") &amp;
CHOOSE(MONTH(C1479),"A","B","C","D","E","F","G","H","I","J","K","L") &amp;
TEXT(YEAR(C1479),"00") &amp;
"-" &amp;
RIGHT(F1479,4))</f>
        <v/>
      </c>
      <c r="C1479" s="27" t="n"/>
      <c r="D1479" s="26">
        <f>IF(F1479="","",_xlfn.XLOOKUP(F1479,purchase!F:F,purchase!B:B,""))</f>
        <v/>
      </c>
      <c r="E1479" s="26">
        <f>IF(F1479="","",_xlfn.XLOOKUP(F1479,purchase!F:F,purchase!C:C,""))</f>
        <v/>
      </c>
      <c r="F1479" s="4" t="n"/>
      <c r="G1479" s="10">
        <f>IF(H1479="NRFC","Natural Rubber Field Coagulam","")</f>
        <v/>
      </c>
      <c r="H1479" s="10">
        <f>IF(F1479="","",_xlfn.XLOOKUP(F1479,purchase!F:F,purchase!E:E,""))</f>
        <v/>
      </c>
      <c r="I1479" s="10">
        <f>IF(J1479="ISNR20","Natural Rubber-TSNR (ISNR-20)","")</f>
        <v/>
      </c>
      <c r="J1479" s="10">
        <f>IF(H1479="NRFC","ISNR20","")</f>
        <v/>
      </c>
      <c r="K1479" s="35">
        <f>_xlfn.SINGLE(IF(F1479="","",_xlfn.XLOOKUP(F1479,purchase!F:F,purchase!N:N,"")))</f>
        <v/>
      </c>
      <c r="L1479" s="4" t="n"/>
      <c r="M1479" s="86" t="n"/>
      <c r="N1479" s="35">
        <f>IF(F1479="","",
MAX(0,
_xlfn.XLOOKUP(F1479,purchase!F:F,purchase!N:N,"")
-
SUMIFS(L:L,F:F,F1479)))</f>
        <v/>
      </c>
      <c r="O1479" s="35">
        <f>IF(OR(L1479="",M1479=""),"",L1479-M1479)</f>
        <v/>
      </c>
      <c r="P1479" s="89">
        <f>_xlfn.SINGLE(IF(F1479="","",_xlfn.XLOOKUP(F1479,purchase!F:F,purchase!O:O,"")))</f>
        <v/>
      </c>
      <c r="Q1479" s="83">
        <f>IF(OR(L1479="",M1479=""),"",M1479/L1479)</f>
        <v/>
      </c>
      <c r="R1479" s="91">
        <f>IF(OR(P1479="",Q1479=""),"",Q1479-P1479)</f>
        <v/>
      </c>
    </row>
    <row r="1480">
      <c r="A1480" s="25" t="n">
        <v>1476</v>
      </c>
      <c r="B1480" s="26">
        <f>IF(OR(C1480="",F1480=""),"",
"PRD-" &amp;
TEXT(DAY(C1480),"00") &amp;
CHOOSE(MONTH(C1480),"A","B","C","D","E","F","G","H","I","J","K","L") &amp;
TEXT(YEAR(C1480),"00") &amp;
"-" &amp;
RIGHT(F1480,4))</f>
        <v/>
      </c>
      <c r="C1480" s="27" t="n"/>
      <c r="D1480" s="26">
        <f>IF(F1480="","",_xlfn.XLOOKUP(F1480,purchase!F:F,purchase!B:B,""))</f>
        <v/>
      </c>
      <c r="E1480" s="26">
        <f>IF(F1480="","",_xlfn.XLOOKUP(F1480,purchase!F:F,purchase!C:C,""))</f>
        <v/>
      </c>
      <c r="F1480" s="4" t="n"/>
      <c r="G1480" s="10">
        <f>IF(H1480="NRFC","Natural Rubber Field Coagulam","")</f>
        <v/>
      </c>
      <c r="H1480" s="10">
        <f>IF(F1480="","",_xlfn.XLOOKUP(F1480,purchase!F:F,purchase!E:E,""))</f>
        <v/>
      </c>
      <c r="I1480" s="10">
        <f>IF(J1480="ISNR20","Natural Rubber-TSNR (ISNR-20)","")</f>
        <v/>
      </c>
      <c r="J1480" s="10">
        <f>IF(H1480="NRFC","ISNR20","")</f>
        <v/>
      </c>
      <c r="K1480" s="35">
        <f>_xlfn.SINGLE(IF(F1480="","",_xlfn.XLOOKUP(F1480,purchase!F:F,purchase!N:N,"")))</f>
        <v/>
      </c>
      <c r="L1480" s="4" t="n"/>
      <c r="M1480" s="86" t="n"/>
      <c r="N1480" s="35">
        <f>IF(F1480="","",
MAX(0,
_xlfn.XLOOKUP(F1480,purchase!F:F,purchase!N:N,"")
-
SUMIFS(L:L,F:F,F1480)))</f>
        <v/>
      </c>
      <c r="O1480" s="35">
        <f>IF(OR(L1480="",M1480=""),"",L1480-M1480)</f>
        <v/>
      </c>
      <c r="P1480" s="89">
        <f>_xlfn.SINGLE(IF(F1480="","",_xlfn.XLOOKUP(F1480,purchase!F:F,purchase!O:O,"")))</f>
        <v/>
      </c>
      <c r="Q1480" s="83">
        <f>IF(OR(L1480="",M1480=""),"",M1480/L1480)</f>
        <v/>
      </c>
      <c r="R1480" s="91">
        <f>IF(OR(P1480="",Q1480=""),"",Q1480-P1480)</f>
        <v/>
      </c>
    </row>
    <row r="1481">
      <c r="A1481" s="25" t="n">
        <v>1477</v>
      </c>
      <c r="B1481" s="26">
        <f>IF(OR(C1481="",F1481=""),"",
"PRD-" &amp;
TEXT(DAY(C1481),"00") &amp;
CHOOSE(MONTH(C1481),"A","B","C","D","E","F","G","H","I","J","K","L") &amp;
TEXT(YEAR(C1481),"00") &amp;
"-" &amp;
RIGHT(F1481,4))</f>
        <v/>
      </c>
      <c r="C1481" s="27" t="n"/>
      <c r="D1481" s="26">
        <f>IF(F1481="","",_xlfn.XLOOKUP(F1481,purchase!F:F,purchase!B:B,""))</f>
        <v/>
      </c>
      <c r="E1481" s="26">
        <f>IF(F1481="","",_xlfn.XLOOKUP(F1481,purchase!F:F,purchase!C:C,""))</f>
        <v/>
      </c>
      <c r="F1481" s="4" t="n"/>
      <c r="G1481" s="10">
        <f>IF(H1481="NRFC","Natural Rubber Field Coagulam","")</f>
        <v/>
      </c>
      <c r="H1481" s="10">
        <f>IF(F1481="","",_xlfn.XLOOKUP(F1481,purchase!F:F,purchase!E:E,""))</f>
        <v/>
      </c>
      <c r="I1481" s="10">
        <f>IF(J1481="ISNR20","Natural Rubber-TSNR (ISNR-20)","")</f>
        <v/>
      </c>
      <c r="J1481" s="10">
        <f>IF(H1481="NRFC","ISNR20","")</f>
        <v/>
      </c>
      <c r="K1481" s="35">
        <f>_xlfn.SINGLE(IF(F1481="","",_xlfn.XLOOKUP(F1481,purchase!F:F,purchase!N:N,"")))</f>
        <v/>
      </c>
      <c r="L1481" s="4" t="n"/>
      <c r="M1481" s="86" t="n"/>
      <c r="N1481" s="35">
        <f>IF(F1481="","",
MAX(0,
_xlfn.XLOOKUP(F1481,purchase!F:F,purchase!N:N,"")
-
SUMIFS(L:L,F:F,F1481)))</f>
        <v/>
      </c>
      <c r="O1481" s="35">
        <f>IF(OR(L1481="",M1481=""),"",L1481-M1481)</f>
        <v/>
      </c>
      <c r="P1481" s="89">
        <f>_xlfn.SINGLE(IF(F1481="","",_xlfn.XLOOKUP(F1481,purchase!F:F,purchase!O:O,"")))</f>
        <v/>
      </c>
      <c r="Q1481" s="83">
        <f>IF(OR(L1481="",M1481=""),"",M1481/L1481)</f>
        <v/>
      </c>
      <c r="R1481" s="91">
        <f>IF(OR(P1481="",Q1481=""),"",Q1481-P1481)</f>
        <v/>
      </c>
    </row>
    <row r="1482">
      <c r="A1482" s="25" t="n">
        <v>1478</v>
      </c>
      <c r="B1482" s="26">
        <f>IF(OR(C1482="",F1482=""),"",
"PRD-" &amp;
TEXT(DAY(C1482),"00") &amp;
CHOOSE(MONTH(C1482),"A","B","C","D","E","F","G","H","I","J","K","L") &amp;
TEXT(YEAR(C1482),"00") &amp;
"-" &amp;
RIGHT(F1482,4))</f>
        <v/>
      </c>
      <c r="C1482" s="27" t="n"/>
      <c r="D1482" s="26">
        <f>IF(F1482="","",_xlfn.XLOOKUP(F1482,purchase!F:F,purchase!B:B,""))</f>
        <v/>
      </c>
      <c r="E1482" s="26">
        <f>IF(F1482="","",_xlfn.XLOOKUP(F1482,purchase!F:F,purchase!C:C,""))</f>
        <v/>
      </c>
      <c r="F1482" s="4" t="n"/>
      <c r="G1482" s="10">
        <f>IF(H1482="NRFC","Natural Rubber Field Coagulam","")</f>
        <v/>
      </c>
      <c r="H1482" s="10">
        <f>IF(F1482="","",_xlfn.XLOOKUP(F1482,purchase!F:F,purchase!E:E,""))</f>
        <v/>
      </c>
      <c r="I1482" s="10">
        <f>IF(J1482="ISNR20","Natural Rubber-TSNR (ISNR-20)","")</f>
        <v/>
      </c>
      <c r="J1482" s="10">
        <f>IF(H1482="NRFC","ISNR20","")</f>
        <v/>
      </c>
      <c r="K1482" s="35">
        <f>_xlfn.SINGLE(IF(F1482="","",_xlfn.XLOOKUP(F1482,purchase!F:F,purchase!N:N,"")))</f>
        <v/>
      </c>
      <c r="L1482" s="4" t="n"/>
      <c r="M1482" s="86" t="n"/>
      <c r="N1482" s="35">
        <f>IF(F1482="","",
MAX(0,
_xlfn.XLOOKUP(F1482,purchase!F:F,purchase!N:N,"")
-
SUMIFS(L:L,F:F,F1482)))</f>
        <v/>
      </c>
      <c r="O1482" s="35">
        <f>IF(OR(L1482="",M1482=""),"",L1482-M1482)</f>
        <v/>
      </c>
      <c r="P1482" s="89">
        <f>_xlfn.SINGLE(IF(F1482="","",_xlfn.XLOOKUP(F1482,purchase!F:F,purchase!O:O,"")))</f>
        <v/>
      </c>
      <c r="Q1482" s="83">
        <f>IF(OR(L1482="",M1482=""),"",M1482/L1482)</f>
        <v/>
      </c>
      <c r="R1482" s="91">
        <f>IF(OR(P1482="",Q1482=""),"",Q1482-P1482)</f>
        <v/>
      </c>
    </row>
    <row r="1483">
      <c r="A1483" s="25" t="n">
        <v>1479</v>
      </c>
      <c r="B1483" s="26">
        <f>IF(OR(C1483="",F1483=""),"",
"PRD-" &amp;
TEXT(DAY(C1483),"00") &amp;
CHOOSE(MONTH(C1483),"A","B","C","D","E","F","G","H","I","J","K","L") &amp;
TEXT(YEAR(C1483),"00") &amp;
"-" &amp;
RIGHT(F1483,4))</f>
        <v/>
      </c>
      <c r="C1483" s="27" t="n"/>
      <c r="D1483" s="26">
        <f>IF(F1483="","",_xlfn.XLOOKUP(F1483,purchase!F:F,purchase!B:B,""))</f>
        <v/>
      </c>
      <c r="E1483" s="26">
        <f>IF(F1483="","",_xlfn.XLOOKUP(F1483,purchase!F:F,purchase!C:C,""))</f>
        <v/>
      </c>
      <c r="F1483" s="4" t="n"/>
      <c r="G1483" s="10">
        <f>IF(H1483="NRFC","Natural Rubber Field Coagulam","")</f>
        <v/>
      </c>
      <c r="H1483" s="10">
        <f>IF(F1483="","",_xlfn.XLOOKUP(F1483,purchase!F:F,purchase!E:E,""))</f>
        <v/>
      </c>
      <c r="I1483" s="10">
        <f>IF(J1483="ISNR20","Natural Rubber-TSNR (ISNR-20)","")</f>
        <v/>
      </c>
      <c r="J1483" s="10">
        <f>IF(H1483="NRFC","ISNR20","")</f>
        <v/>
      </c>
      <c r="K1483" s="35">
        <f>_xlfn.SINGLE(IF(F1483="","",_xlfn.XLOOKUP(F1483,purchase!F:F,purchase!N:N,"")))</f>
        <v/>
      </c>
      <c r="L1483" s="4" t="n"/>
      <c r="M1483" s="86" t="n"/>
      <c r="N1483" s="35">
        <f>IF(F1483="","",
MAX(0,
_xlfn.XLOOKUP(F1483,purchase!F:F,purchase!N:N,"")
-
SUMIFS(L:L,F:F,F1483)))</f>
        <v/>
      </c>
      <c r="O1483" s="35">
        <f>IF(OR(L1483="",M1483=""),"",L1483-M1483)</f>
        <v/>
      </c>
      <c r="P1483" s="89">
        <f>_xlfn.SINGLE(IF(F1483="","",_xlfn.XLOOKUP(F1483,purchase!F:F,purchase!O:O,"")))</f>
        <v/>
      </c>
      <c r="Q1483" s="83">
        <f>IF(OR(L1483="",M1483=""),"",M1483/L1483)</f>
        <v/>
      </c>
      <c r="R1483" s="91">
        <f>IF(OR(P1483="",Q1483=""),"",Q1483-P1483)</f>
        <v/>
      </c>
    </row>
    <row r="1484">
      <c r="A1484" s="25" t="n">
        <v>1480</v>
      </c>
      <c r="B1484" s="26">
        <f>IF(OR(C1484="",F1484=""),"",
"PRD-" &amp;
TEXT(DAY(C1484),"00") &amp;
CHOOSE(MONTH(C1484),"A","B","C","D","E","F","G","H","I","J","K","L") &amp;
TEXT(YEAR(C1484),"00") &amp;
"-" &amp;
RIGHT(F1484,4))</f>
        <v/>
      </c>
      <c r="C1484" s="27" t="n"/>
      <c r="D1484" s="26">
        <f>IF(F1484="","",_xlfn.XLOOKUP(F1484,purchase!F:F,purchase!B:B,""))</f>
        <v/>
      </c>
      <c r="E1484" s="26">
        <f>IF(F1484="","",_xlfn.XLOOKUP(F1484,purchase!F:F,purchase!C:C,""))</f>
        <v/>
      </c>
      <c r="F1484" s="4" t="n"/>
      <c r="G1484" s="10">
        <f>IF(H1484="NRFC","Natural Rubber Field Coagulam","")</f>
        <v/>
      </c>
      <c r="H1484" s="10">
        <f>IF(F1484="","",_xlfn.XLOOKUP(F1484,purchase!F:F,purchase!E:E,""))</f>
        <v/>
      </c>
      <c r="I1484" s="10">
        <f>IF(J1484="ISNR20","Natural Rubber-TSNR (ISNR-20)","")</f>
        <v/>
      </c>
      <c r="J1484" s="10">
        <f>IF(H1484="NRFC","ISNR20","")</f>
        <v/>
      </c>
      <c r="K1484" s="35">
        <f>_xlfn.SINGLE(IF(F1484="","",_xlfn.XLOOKUP(F1484,purchase!F:F,purchase!N:N,"")))</f>
        <v/>
      </c>
      <c r="L1484" s="4" t="n"/>
      <c r="M1484" s="86" t="n"/>
      <c r="N1484" s="35">
        <f>IF(F1484="","",
MAX(0,
_xlfn.XLOOKUP(F1484,purchase!F:F,purchase!N:N,"")
-
SUMIFS(L:L,F:F,F1484)))</f>
        <v/>
      </c>
      <c r="O1484" s="35">
        <f>IF(OR(L1484="",M1484=""),"",L1484-M1484)</f>
        <v/>
      </c>
      <c r="P1484" s="89">
        <f>_xlfn.SINGLE(IF(F1484="","",_xlfn.XLOOKUP(F1484,purchase!F:F,purchase!O:O,"")))</f>
        <v/>
      </c>
      <c r="Q1484" s="83">
        <f>IF(OR(L1484="",M1484=""),"",M1484/L1484)</f>
        <v/>
      </c>
      <c r="R1484" s="91">
        <f>IF(OR(P1484="",Q1484=""),"",Q1484-P1484)</f>
        <v/>
      </c>
    </row>
    <row r="1485">
      <c r="A1485" s="25" t="n">
        <v>1481</v>
      </c>
      <c r="B1485" s="26">
        <f>IF(OR(C1485="",F1485=""),"",
"PRD-" &amp;
TEXT(DAY(C1485),"00") &amp;
CHOOSE(MONTH(C1485),"A","B","C","D","E","F","G","H","I","J","K","L") &amp;
TEXT(YEAR(C1485),"00") &amp;
"-" &amp;
RIGHT(F1485,4))</f>
        <v/>
      </c>
      <c r="C1485" s="27" t="n"/>
      <c r="D1485" s="26">
        <f>IF(F1485="","",_xlfn.XLOOKUP(F1485,purchase!F:F,purchase!B:B,""))</f>
        <v/>
      </c>
      <c r="E1485" s="26">
        <f>IF(F1485="","",_xlfn.XLOOKUP(F1485,purchase!F:F,purchase!C:C,""))</f>
        <v/>
      </c>
      <c r="F1485" s="4" t="n"/>
      <c r="G1485" s="10">
        <f>IF(H1485="NRFC","Natural Rubber Field Coagulam","")</f>
        <v/>
      </c>
      <c r="H1485" s="10">
        <f>IF(F1485="","",_xlfn.XLOOKUP(F1485,purchase!F:F,purchase!E:E,""))</f>
        <v/>
      </c>
      <c r="I1485" s="10">
        <f>IF(J1485="ISNR20","Natural Rubber-TSNR (ISNR-20)","")</f>
        <v/>
      </c>
      <c r="J1485" s="10">
        <f>IF(H1485="NRFC","ISNR20","")</f>
        <v/>
      </c>
      <c r="K1485" s="35">
        <f>_xlfn.SINGLE(IF(F1485="","",_xlfn.XLOOKUP(F1485,purchase!F:F,purchase!N:N,"")))</f>
        <v/>
      </c>
      <c r="L1485" s="4" t="n"/>
      <c r="M1485" s="86" t="n"/>
      <c r="N1485" s="35">
        <f>IF(F1485="","",
MAX(0,
_xlfn.XLOOKUP(F1485,purchase!F:F,purchase!N:N,"")
-
SUMIFS(L:L,F:F,F1485)))</f>
        <v/>
      </c>
      <c r="O1485" s="35">
        <f>IF(OR(L1485="",M1485=""),"",L1485-M1485)</f>
        <v/>
      </c>
      <c r="P1485" s="89">
        <f>_xlfn.SINGLE(IF(F1485="","",_xlfn.XLOOKUP(F1485,purchase!F:F,purchase!O:O,"")))</f>
        <v/>
      </c>
      <c r="Q1485" s="83">
        <f>IF(OR(L1485="",M1485=""),"",M1485/L1485)</f>
        <v/>
      </c>
      <c r="R1485" s="91">
        <f>IF(OR(P1485="",Q1485=""),"",Q1485-P1485)</f>
        <v/>
      </c>
    </row>
    <row r="1486">
      <c r="A1486" s="25" t="n">
        <v>1482</v>
      </c>
      <c r="B1486" s="26">
        <f>IF(OR(C1486="",F1486=""),"",
"PRD-" &amp;
TEXT(DAY(C1486),"00") &amp;
CHOOSE(MONTH(C1486),"A","B","C","D","E","F","G","H","I","J","K","L") &amp;
TEXT(YEAR(C1486),"00") &amp;
"-" &amp;
RIGHT(F1486,4))</f>
        <v/>
      </c>
      <c r="C1486" s="27" t="n"/>
      <c r="D1486" s="26">
        <f>IF(F1486="","",_xlfn.XLOOKUP(F1486,purchase!F:F,purchase!B:B,""))</f>
        <v/>
      </c>
      <c r="E1486" s="26">
        <f>IF(F1486="","",_xlfn.XLOOKUP(F1486,purchase!F:F,purchase!C:C,""))</f>
        <v/>
      </c>
      <c r="F1486" s="4" t="n"/>
      <c r="G1486" s="10">
        <f>IF(H1486="NRFC","Natural Rubber Field Coagulam","")</f>
        <v/>
      </c>
      <c r="H1486" s="10">
        <f>IF(F1486="","",_xlfn.XLOOKUP(F1486,purchase!F:F,purchase!E:E,""))</f>
        <v/>
      </c>
      <c r="I1486" s="10">
        <f>IF(J1486="ISNR20","Natural Rubber-TSNR (ISNR-20)","")</f>
        <v/>
      </c>
      <c r="J1486" s="10">
        <f>IF(H1486="NRFC","ISNR20","")</f>
        <v/>
      </c>
      <c r="K1486" s="35">
        <f>_xlfn.SINGLE(IF(F1486="","",_xlfn.XLOOKUP(F1486,purchase!F:F,purchase!N:N,"")))</f>
        <v/>
      </c>
      <c r="L1486" s="4" t="n"/>
      <c r="M1486" s="86" t="n"/>
      <c r="N1486" s="35">
        <f>IF(F1486="","",
MAX(0,
_xlfn.XLOOKUP(F1486,purchase!F:F,purchase!N:N,"")
-
SUMIFS(L:L,F:F,F1486)))</f>
        <v/>
      </c>
      <c r="O1486" s="35">
        <f>IF(OR(L1486="",M1486=""),"",L1486-M1486)</f>
        <v/>
      </c>
      <c r="P1486" s="89">
        <f>_xlfn.SINGLE(IF(F1486="","",_xlfn.XLOOKUP(F1486,purchase!F:F,purchase!O:O,"")))</f>
        <v/>
      </c>
      <c r="Q1486" s="83">
        <f>IF(OR(L1486="",M1486=""),"",M1486/L1486)</f>
        <v/>
      </c>
      <c r="R1486" s="91">
        <f>IF(OR(P1486="",Q1486=""),"",Q1486-P1486)</f>
        <v/>
      </c>
    </row>
    <row r="1487">
      <c r="A1487" s="25" t="n">
        <v>1483</v>
      </c>
      <c r="B1487" s="26">
        <f>IF(OR(C1487="",F1487=""),"",
"PRD-" &amp;
TEXT(DAY(C1487),"00") &amp;
CHOOSE(MONTH(C1487),"A","B","C","D","E","F","G","H","I","J","K","L") &amp;
TEXT(YEAR(C1487),"00") &amp;
"-" &amp;
RIGHT(F1487,4))</f>
        <v/>
      </c>
      <c r="C1487" s="27" t="n"/>
      <c r="D1487" s="26">
        <f>IF(F1487="","",_xlfn.XLOOKUP(F1487,purchase!F:F,purchase!B:B,""))</f>
        <v/>
      </c>
      <c r="E1487" s="26">
        <f>IF(F1487="","",_xlfn.XLOOKUP(F1487,purchase!F:F,purchase!C:C,""))</f>
        <v/>
      </c>
      <c r="F1487" s="4" t="n"/>
      <c r="G1487" s="10">
        <f>IF(H1487="NRFC","Natural Rubber Field Coagulam","")</f>
        <v/>
      </c>
      <c r="H1487" s="10">
        <f>IF(F1487="","",_xlfn.XLOOKUP(F1487,purchase!F:F,purchase!E:E,""))</f>
        <v/>
      </c>
      <c r="I1487" s="10">
        <f>IF(J1487="ISNR20","Natural Rubber-TSNR (ISNR-20)","")</f>
        <v/>
      </c>
      <c r="J1487" s="10">
        <f>IF(H1487="NRFC","ISNR20","")</f>
        <v/>
      </c>
      <c r="K1487" s="35">
        <f>_xlfn.SINGLE(IF(F1487="","",_xlfn.XLOOKUP(F1487,purchase!F:F,purchase!N:N,"")))</f>
        <v/>
      </c>
      <c r="L1487" s="4" t="n"/>
      <c r="M1487" s="86" t="n"/>
      <c r="N1487" s="35">
        <f>IF(F1487="","",
MAX(0,
_xlfn.XLOOKUP(F1487,purchase!F:F,purchase!N:N,"")
-
SUMIFS(L:L,F:F,F1487)))</f>
        <v/>
      </c>
      <c r="O1487" s="35">
        <f>IF(OR(L1487="",M1487=""),"",L1487-M1487)</f>
        <v/>
      </c>
      <c r="P1487" s="89">
        <f>_xlfn.SINGLE(IF(F1487="","",_xlfn.XLOOKUP(F1487,purchase!F:F,purchase!O:O,"")))</f>
        <v/>
      </c>
      <c r="Q1487" s="83">
        <f>IF(OR(L1487="",M1487=""),"",M1487/L1487)</f>
        <v/>
      </c>
      <c r="R1487" s="91">
        <f>IF(OR(P1487="",Q1487=""),"",Q1487-P1487)</f>
        <v/>
      </c>
    </row>
    <row r="1488">
      <c r="A1488" s="25" t="n">
        <v>1484</v>
      </c>
      <c r="B1488" s="26">
        <f>IF(OR(C1488="",F1488=""),"",
"PRD-" &amp;
TEXT(DAY(C1488),"00") &amp;
CHOOSE(MONTH(C1488),"A","B","C","D","E","F","G","H","I","J","K","L") &amp;
TEXT(YEAR(C1488),"00") &amp;
"-" &amp;
RIGHT(F1488,4))</f>
        <v/>
      </c>
      <c r="C1488" s="27" t="n"/>
      <c r="D1488" s="26">
        <f>IF(F1488="","",_xlfn.XLOOKUP(F1488,purchase!F:F,purchase!B:B,""))</f>
        <v/>
      </c>
      <c r="E1488" s="26">
        <f>IF(F1488="","",_xlfn.XLOOKUP(F1488,purchase!F:F,purchase!C:C,""))</f>
        <v/>
      </c>
      <c r="F1488" s="4" t="n"/>
      <c r="G1488" s="10">
        <f>IF(H1488="NRFC","Natural Rubber Field Coagulam","")</f>
        <v/>
      </c>
      <c r="H1488" s="10">
        <f>IF(F1488="","",_xlfn.XLOOKUP(F1488,purchase!F:F,purchase!E:E,""))</f>
        <v/>
      </c>
      <c r="I1488" s="10">
        <f>IF(J1488="ISNR20","Natural Rubber-TSNR (ISNR-20)","")</f>
        <v/>
      </c>
      <c r="J1488" s="10">
        <f>IF(H1488="NRFC","ISNR20","")</f>
        <v/>
      </c>
      <c r="K1488" s="35">
        <f>_xlfn.SINGLE(IF(F1488="","",_xlfn.XLOOKUP(F1488,purchase!F:F,purchase!N:N,"")))</f>
        <v/>
      </c>
      <c r="L1488" s="4" t="n"/>
      <c r="M1488" s="86" t="n"/>
      <c r="N1488" s="35">
        <f>IF(F1488="","",
MAX(0,
_xlfn.XLOOKUP(F1488,purchase!F:F,purchase!N:N,"")
-
SUMIFS(L:L,F:F,F1488)))</f>
        <v/>
      </c>
      <c r="O1488" s="35">
        <f>IF(OR(L1488="",M1488=""),"",L1488-M1488)</f>
        <v/>
      </c>
      <c r="P1488" s="89">
        <f>_xlfn.SINGLE(IF(F1488="","",_xlfn.XLOOKUP(F1488,purchase!F:F,purchase!O:O,"")))</f>
        <v/>
      </c>
      <c r="Q1488" s="83">
        <f>IF(OR(L1488="",M1488=""),"",M1488/L1488)</f>
        <v/>
      </c>
      <c r="R1488" s="91">
        <f>IF(OR(P1488="",Q1488=""),"",Q1488-P1488)</f>
        <v/>
      </c>
    </row>
    <row r="1489">
      <c r="A1489" s="25" t="n">
        <v>1485</v>
      </c>
      <c r="B1489" s="26">
        <f>IF(OR(C1489="",F1489=""),"",
"PRD-" &amp;
TEXT(DAY(C1489),"00") &amp;
CHOOSE(MONTH(C1489),"A","B","C","D","E","F","G","H","I","J","K","L") &amp;
TEXT(YEAR(C1489),"00") &amp;
"-" &amp;
RIGHT(F1489,4))</f>
        <v/>
      </c>
      <c r="C1489" s="27" t="n"/>
      <c r="D1489" s="26">
        <f>IF(F1489="","",_xlfn.XLOOKUP(F1489,purchase!F:F,purchase!B:B,""))</f>
        <v/>
      </c>
      <c r="E1489" s="26">
        <f>IF(F1489="","",_xlfn.XLOOKUP(F1489,purchase!F:F,purchase!C:C,""))</f>
        <v/>
      </c>
      <c r="F1489" s="4" t="n"/>
      <c r="G1489" s="10">
        <f>IF(H1489="NRFC","Natural Rubber Field Coagulam","")</f>
        <v/>
      </c>
      <c r="H1489" s="10">
        <f>IF(F1489="","",_xlfn.XLOOKUP(F1489,purchase!F:F,purchase!E:E,""))</f>
        <v/>
      </c>
      <c r="I1489" s="10">
        <f>IF(J1489="ISNR20","Natural Rubber-TSNR (ISNR-20)","")</f>
        <v/>
      </c>
      <c r="J1489" s="10">
        <f>IF(H1489="NRFC","ISNR20","")</f>
        <v/>
      </c>
      <c r="K1489" s="35">
        <f>_xlfn.SINGLE(IF(F1489="","",_xlfn.XLOOKUP(F1489,purchase!F:F,purchase!N:N,"")))</f>
        <v/>
      </c>
      <c r="L1489" s="4" t="n"/>
      <c r="M1489" s="86" t="n"/>
      <c r="N1489" s="35">
        <f>IF(F1489="","",
MAX(0,
_xlfn.XLOOKUP(F1489,purchase!F:F,purchase!N:N,"")
-
SUMIFS(L:L,F:F,F1489)))</f>
        <v/>
      </c>
      <c r="O1489" s="35">
        <f>IF(OR(L1489="",M1489=""),"",L1489-M1489)</f>
        <v/>
      </c>
      <c r="P1489" s="89">
        <f>_xlfn.SINGLE(IF(F1489="","",_xlfn.XLOOKUP(F1489,purchase!F:F,purchase!O:O,"")))</f>
        <v/>
      </c>
      <c r="Q1489" s="83">
        <f>IF(OR(L1489="",M1489=""),"",M1489/L1489)</f>
        <v/>
      </c>
      <c r="R1489" s="91">
        <f>IF(OR(P1489="",Q1489=""),"",Q1489-P1489)</f>
        <v/>
      </c>
    </row>
    <row r="1490">
      <c r="A1490" s="25" t="n">
        <v>1486</v>
      </c>
      <c r="B1490" s="26">
        <f>IF(OR(C1490="",F1490=""),"",
"PRD-" &amp;
TEXT(DAY(C1490),"00") &amp;
CHOOSE(MONTH(C1490),"A","B","C","D","E","F","G","H","I","J","K","L") &amp;
TEXT(YEAR(C1490),"00") &amp;
"-" &amp;
RIGHT(F1490,4))</f>
        <v/>
      </c>
      <c r="C1490" s="27" t="n"/>
      <c r="D1490" s="26">
        <f>IF(F1490="","",_xlfn.XLOOKUP(F1490,purchase!F:F,purchase!B:B,""))</f>
        <v/>
      </c>
      <c r="E1490" s="26">
        <f>IF(F1490="","",_xlfn.XLOOKUP(F1490,purchase!F:F,purchase!C:C,""))</f>
        <v/>
      </c>
      <c r="F1490" s="4" t="n"/>
      <c r="G1490" s="10">
        <f>IF(H1490="NRFC","Natural Rubber Field Coagulam","")</f>
        <v/>
      </c>
      <c r="H1490" s="10">
        <f>IF(F1490="","",_xlfn.XLOOKUP(F1490,purchase!F:F,purchase!E:E,""))</f>
        <v/>
      </c>
      <c r="I1490" s="10">
        <f>IF(J1490="ISNR20","Natural Rubber-TSNR (ISNR-20)","")</f>
        <v/>
      </c>
      <c r="J1490" s="10">
        <f>IF(H1490="NRFC","ISNR20","")</f>
        <v/>
      </c>
      <c r="K1490" s="35">
        <f>_xlfn.SINGLE(IF(F1490="","",_xlfn.XLOOKUP(F1490,purchase!F:F,purchase!N:N,"")))</f>
        <v/>
      </c>
      <c r="L1490" s="4" t="n"/>
      <c r="M1490" s="86" t="n"/>
      <c r="N1490" s="35">
        <f>IF(F1490="","",
MAX(0,
_xlfn.XLOOKUP(F1490,purchase!F:F,purchase!N:N,"")
-
SUMIFS(L:L,F:F,F1490)))</f>
        <v/>
      </c>
      <c r="O1490" s="35">
        <f>IF(OR(L1490="",M1490=""),"",L1490-M1490)</f>
        <v/>
      </c>
      <c r="P1490" s="89">
        <f>_xlfn.SINGLE(IF(F1490="","",_xlfn.XLOOKUP(F1490,purchase!F:F,purchase!O:O,"")))</f>
        <v/>
      </c>
      <c r="Q1490" s="83">
        <f>IF(OR(L1490="",M1490=""),"",M1490/L1490)</f>
        <v/>
      </c>
      <c r="R1490" s="91">
        <f>IF(OR(P1490="",Q1490=""),"",Q1490-P1490)</f>
        <v/>
      </c>
    </row>
    <row r="1491">
      <c r="A1491" s="25" t="n">
        <v>1487</v>
      </c>
      <c r="B1491" s="26">
        <f>IF(OR(C1491="",F1491=""),"",
"PRD-" &amp;
TEXT(DAY(C1491),"00") &amp;
CHOOSE(MONTH(C1491),"A","B","C","D","E","F","G","H","I","J","K","L") &amp;
TEXT(YEAR(C1491),"00") &amp;
"-" &amp;
RIGHT(F1491,4))</f>
        <v/>
      </c>
      <c r="C1491" s="27" t="n"/>
      <c r="D1491" s="26">
        <f>IF(F1491="","",_xlfn.XLOOKUP(F1491,purchase!F:F,purchase!B:B,""))</f>
        <v/>
      </c>
      <c r="E1491" s="26">
        <f>IF(F1491="","",_xlfn.XLOOKUP(F1491,purchase!F:F,purchase!C:C,""))</f>
        <v/>
      </c>
      <c r="F1491" s="4" t="n"/>
      <c r="G1491" s="10">
        <f>IF(H1491="NRFC","Natural Rubber Field Coagulam","")</f>
        <v/>
      </c>
      <c r="H1491" s="10">
        <f>IF(F1491="","",_xlfn.XLOOKUP(F1491,purchase!F:F,purchase!E:E,""))</f>
        <v/>
      </c>
      <c r="I1491" s="10">
        <f>IF(J1491="ISNR20","Natural Rubber-TSNR (ISNR-20)","")</f>
        <v/>
      </c>
      <c r="J1491" s="10">
        <f>IF(H1491="NRFC","ISNR20","")</f>
        <v/>
      </c>
      <c r="K1491" s="35">
        <f>_xlfn.SINGLE(IF(F1491="","",_xlfn.XLOOKUP(F1491,purchase!F:F,purchase!N:N,"")))</f>
        <v/>
      </c>
      <c r="L1491" s="4" t="n"/>
      <c r="M1491" s="86" t="n"/>
      <c r="N1491" s="35">
        <f>IF(F1491="","",
MAX(0,
_xlfn.XLOOKUP(F1491,purchase!F:F,purchase!N:N,"")
-
SUMIFS(L:L,F:F,F1491)))</f>
        <v/>
      </c>
      <c r="O1491" s="35">
        <f>IF(OR(L1491="",M1491=""),"",L1491-M1491)</f>
        <v/>
      </c>
      <c r="P1491" s="89">
        <f>_xlfn.SINGLE(IF(F1491="","",_xlfn.XLOOKUP(F1491,purchase!F:F,purchase!O:O,"")))</f>
        <v/>
      </c>
      <c r="Q1491" s="83">
        <f>IF(OR(L1491="",M1491=""),"",M1491/L1491)</f>
        <v/>
      </c>
      <c r="R1491" s="91">
        <f>IF(OR(P1491="",Q1491=""),"",Q1491-P1491)</f>
        <v/>
      </c>
    </row>
    <row r="1492">
      <c r="A1492" s="25" t="n">
        <v>1488</v>
      </c>
      <c r="B1492" s="26">
        <f>IF(OR(C1492="",F1492=""),"",
"PRD-" &amp;
TEXT(DAY(C1492),"00") &amp;
CHOOSE(MONTH(C1492),"A","B","C","D","E","F","G","H","I","J","K","L") &amp;
TEXT(YEAR(C1492),"00") &amp;
"-" &amp;
RIGHT(F1492,4))</f>
        <v/>
      </c>
      <c r="C1492" s="27" t="n"/>
      <c r="D1492" s="26">
        <f>IF(F1492="","",_xlfn.XLOOKUP(F1492,purchase!F:F,purchase!B:B,""))</f>
        <v/>
      </c>
      <c r="E1492" s="26">
        <f>IF(F1492="","",_xlfn.XLOOKUP(F1492,purchase!F:F,purchase!C:C,""))</f>
        <v/>
      </c>
      <c r="F1492" s="4" t="n"/>
      <c r="G1492" s="10">
        <f>IF(H1492="NRFC","Natural Rubber Field Coagulam","")</f>
        <v/>
      </c>
      <c r="H1492" s="10">
        <f>IF(F1492="","",_xlfn.XLOOKUP(F1492,purchase!F:F,purchase!E:E,""))</f>
        <v/>
      </c>
      <c r="I1492" s="10">
        <f>IF(J1492="ISNR20","Natural Rubber-TSNR (ISNR-20)","")</f>
        <v/>
      </c>
      <c r="J1492" s="10">
        <f>IF(H1492="NRFC","ISNR20","")</f>
        <v/>
      </c>
      <c r="K1492" s="35">
        <f>_xlfn.SINGLE(IF(F1492="","",_xlfn.XLOOKUP(F1492,purchase!F:F,purchase!N:N,"")))</f>
        <v/>
      </c>
      <c r="L1492" s="4" t="n"/>
      <c r="M1492" s="86" t="n"/>
      <c r="N1492" s="35">
        <f>IF(F1492="","",
MAX(0,
_xlfn.XLOOKUP(F1492,purchase!F:F,purchase!N:N,"")
-
SUMIFS(L:L,F:F,F1492)))</f>
        <v/>
      </c>
      <c r="O1492" s="35">
        <f>IF(OR(L1492="",M1492=""),"",L1492-M1492)</f>
        <v/>
      </c>
      <c r="P1492" s="89">
        <f>_xlfn.SINGLE(IF(F1492="","",_xlfn.XLOOKUP(F1492,purchase!F:F,purchase!O:O,"")))</f>
        <v/>
      </c>
      <c r="Q1492" s="83">
        <f>IF(OR(L1492="",M1492=""),"",M1492/L1492)</f>
        <v/>
      </c>
      <c r="R1492" s="91">
        <f>IF(OR(P1492="",Q1492=""),"",Q1492-P1492)</f>
        <v/>
      </c>
    </row>
    <row r="1493">
      <c r="A1493" s="25" t="n">
        <v>1489</v>
      </c>
      <c r="B1493" s="26">
        <f>IF(OR(C1493="",F1493=""),"",
"PRD-" &amp;
TEXT(DAY(C1493),"00") &amp;
CHOOSE(MONTH(C1493),"A","B","C","D","E","F","G","H","I","J","K","L") &amp;
TEXT(YEAR(C1493),"00") &amp;
"-" &amp;
RIGHT(F1493,4))</f>
        <v/>
      </c>
      <c r="C1493" s="27" t="n"/>
      <c r="D1493" s="26">
        <f>IF(F1493="","",_xlfn.XLOOKUP(F1493,purchase!F:F,purchase!B:B,""))</f>
        <v/>
      </c>
      <c r="E1493" s="26">
        <f>IF(F1493="","",_xlfn.XLOOKUP(F1493,purchase!F:F,purchase!C:C,""))</f>
        <v/>
      </c>
      <c r="F1493" s="4" t="n"/>
      <c r="G1493" s="10">
        <f>IF(H1493="NRFC","Natural Rubber Field Coagulam","")</f>
        <v/>
      </c>
      <c r="H1493" s="10">
        <f>IF(F1493="","",_xlfn.XLOOKUP(F1493,purchase!F:F,purchase!E:E,""))</f>
        <v/>
      </c>
      <c r="I1493" s="10">
        <f>IF(J1493="ISNR20","Natural Rubber-TSNR (ISNR-20)","")</f>
        <v/>
      </c>
      <c r="J1493" s="10">
        <f>IF(H1493="NRFC","ISNR20","")</f>
        <v/>
      </c>
      <c r="K1493" s="35">
        <f>_xlfn.SINGLE(IF(F1493="","",_xlfn.XLOOKUP(F1493,purchase!F:F,purchase!N:N,"")))</f>
        <v/>
      </c>
      <c r="L1493" s="4" t="n"/>
      <c r="M1493" s="86" t="n"/>
      <c r="N1493" s="35">
        <f>IF(F1493="","",
MAX(0,
_xlfn.XLOOKUP(F1493,purchase!F:F,purchase!N:N,"")
-
SUMIFS(L:L,F:F,F1493)))</f>
        <v/>
      </c>
      <c r="O1493" s="35">
        <f>IF(OR(L1493="",M1493=""),"",L1493-M1493)</f>
        <v/>
      </c>
      <c r="P1493" s="89">
        <f>_xlfn.SINGLE(IF(F1493="","",_xlfn.XLOOKUP(F1493,purchase!F:F,purchase!O:O,"")))</f>
        <v/>
      </c>
      <c r="Q1493" s="83">
        <f>IF(OR(L1493="",M1493=""),"",M1493/L1493)</f>
        <v/>
      </c>
      <c r="R1493" s="91">
        <f>IF(OR(P1493="",Q1493=""),"",Q1493-P1493)</f>
        <v/>
      </c>
    </row>
    <row r="1494">
      <c r="A1494" s="25" t="n">
        <v>1490</v>
      </c>
      <c r="B1494" s="26">
        <f>IF(OR(C1494="",F1494=""),"",
"PRD-" &amp;
TEXT(DAY(C1494),"00") &amp;
CHOOSE(MONTH(C1494),"A","B","C","D","E","F","G","H","I","J","K","L") &amp;
TEXT(YEAR(C1494),"00") &amp;
"-" &amp;
RIGHT(F1494,4))</f>
        <v/>
      </c>
      <c r="C1494" s="27" t="n"/>
      <c r="D1494" s="26">
        <f>IF(F1494="","",_xlfn.XLOOKUP(F1494,purchase!F:F,purchase!B:B,""))</f>
        <v/>
      </c>
      <c r="E1494" s="26">
        <f>IF(F1494="","",_xlfn.XLOOKUP(F1494,purchase!F:F,purchase!C:C,""))</f>
        <v/>
      </c>
      <c r="F1494" s="4" t="n"/>
      <c r="G1494" s="10">
        <f>IF(H1494="NRFC","Natural Rubber Field Coagulam","")</f>
        <v/>
      </c>
      <c r="H1494" s="10">
        <f>IF(F1494="","",_xlfn.XLOOKUP(F1494,purchase!F:F,purchase!E:E,""))</f>
        <v/>
      </c>
      <c r="I1494" s="10">
        <f>IF(J1494="ISNR20","Natural Rubber-TSNR (ISNR-20)","")</f>
        <v/>
      </c>
      <c r="J1494" s="10">
        <f>IF(H1494="NRFC","ISNR20","")</f>
        <v/>
      </c>
      <c r="K1494" s="35">
        <f>_xlfn.SINGLE(IF(F1494="","",_xlfn.XLOOKUP(F1494,purchase!F:F,purchase!N:N,"")))</f>
        <v/>
      </c>
      <c r="L1494" s="4" t="n"/>
      <c r="M1494" s="86" t="n"/>
      <c r="N1494" s="35">
        <f>IF(F1494="","",
MAX(0,
_xlfn.XLOOKUP(F1494,purchase!F:F,purchase!N:N,"")
-
SUMIFS(L:L,F:F,F1494)))</f>
        <v/>
      </c>
      <c r="O1494" s="35">
        <f>IF(OR(L1494="",M1494=""),"",L1494-M1494)</f>
        <v/>
      </c>
      <c r="P1494" s="89">
        <f>_xlfn.SINGLE(IF(F1494="","",_xlfn.XLOOKUP(F1494,purchase!F:F,purchase!O:O,"")))</f>
        <v/>
      </c>
      <c r="Q1494" s="83">
        <f>IF(OR(L1494="",M1494=""),"",M1494/L1494)</f>
        <v/>
      </c>
      <c r="R1494" s="91">
        <f>IF(OR(P1494="",Q1494=""),"",Q1494-P1494)</f>
        <v/>
      </c>
    </row>
    <row r="1495">
      <c r="A1495" s="25" t="n">
        <v>1491</v>
      </c>
      <c r="B1495" s="26">
        <f>IF(OR(C1495="",F1495=""),"",
"PRD-" &amp;
TEXT(DAY(C1495),"00") &amp;
CHOOSE(MONTH(C1495),"A","B","C","D","E","F","G","H","I","J","K","L") &amp;
TEXT(YEAR(C1495),"00") &amp;
"-" &amp;
RIGHT(F1495,4))</f>
        <v/>
      </c>
      <c r="C1495" s="27" t="n"/>
      <c r="D1495" s="26">
        <f>IF(F1495="","",_xlfn.XLOOKUP(F1495,purchase!F:F,purchase!B:B,""))</f>
        <v/>
      </c>
      <c r="E1495" s="26">
        <f>IF(F1495="","",_xlfn.XLOOKUP(F1495,purchase!F:F,purchase!C:C,""))</f>
        <v/>
      </c>
      <c r="F1495" s="4" t="n"/>
      <c r="G1495" s="10">
        <f>IF(H1495="NRFC","Natural Rubber Field Coagulam","")</f>
        <v/>
      </c>
      <c r="H1495" s="10">
        <f>IF(F1495="","",_xlfn.XLOOKUP(F1495,purchase!F:F,purchase!E:E,""))</f>
        <v/>
      </c>
      <c r="I1495" s="10">
        <f>IF(J1495="ISNR20","Natural Rubber-TSNR (ISNR-20)","")</f>
        <v/>
      </c>
      <c r="J1495" s="10">
        <f>IF(H1495="NRFC","ISNR20","")</f>
        <v/>
      </c>
      <c r="K1495" s="35">
        <f>_xlfn.SINGLE(IF(F1495="","",_xlfn.XLOOKUP(F1495,purchase!F:F,purchase!N:N,"")))</f>
        <v/>
      </c>
      <c r="L1495" s="4" t="n"/>
      <c r="M1495" s="86" t="n"/>
      <c r="N1495" s="35">
        <f>IF(F1495="","",
MAX(0,
_xlfn.XLOOKUP(F1495,purchase!F:F,purchase!N:N,"")
-
SUMIFS(L:L,F:F,F1495)))</f>
        <v/>
      </c>
      <c r="O1495" s="35">
        <f>IF(OR(L1495="",M1495=""),"",L1495-M1495)</f>
        <v/>
      </c>
      <c r="P1495" s="89">
        <f>_xlfn.SINGLE(IF(F1495="","",_xlfn.XLOOKUP(F1495,purchase!F:F,purchase!O:O,"")))</f>
        <v/>
      </c>
      <c r="Q1495" s="83">
        <f>IF(OR(L1495="",M1495=""),"",M1495/L1495)</f>
        <v/>
      </c>
      <c r="R1495" s="91">
        <f>IF(OR(P1495="",Q1495=""),"",Q1495-P1495)</f>
        <v/>
      </c>
    </row>
    <row r="1496">
      <c r="A1496" s="25" t="n">
        <v>1492</v>
      </c>
      <c r="B1496" s="26">
        <f>IF(OR(C1496="",F1496=""),"",
"PRD-" &amp;
TEXT(DAY(C1496),"00") &amp;
CHOOSE(MONTH(C1496),"A","B","C","D","E","F","G","H","I","J","K","L") &amp;
TEXT(YEAR(C1496),"00") &amp;
"-" &amp;
RIGHT(F1496,4))</f>
        <v/>
      </c>
      <c r="C1496" s="27" t="n"/>
      <c r="D1496" s="26">
        <f>IF(F1496="","",_xlfn.XLOOKUP(F1496,purchase!F:F,purchase!B:B,""))</f>
        <v/>
      </c>
      <c r="E1496" s="26">
        <f>IF(F1496="","",_xlfn.XLOOKUP(F1496,purchase!F:F,purchase!C:C,""))</f>
        <v/>
      </c>
      <c r="F1496" s="4" t="n"/>
      <c r="G1496" s="10">
        <f>IF(H1496="NRFC","Natural Rubber Field Coagulam","")</f>
        <v/>
      </c>
      <c r="H1496" s="10">
        <f>IF(F1496="","",_xlfn.XLOOKUP(F1496,purchase!F:F,purchase!E:E,""))</f>
        <v/>
      </c>
      <c r="I1496" s="10">
        <f>IF(J1496="ISNR20","Natural Rubber-TSNR (ISNR-20)","")</f>
        <v/>
      </c>
      <c r="J1496" s="10">
        <f>IF(H1496="NRFC","ISNR20","")</f>
        <v/>
      </c>
      <c r="K1496" s="35">
        <f>_xlfn.SINGLE(IF(F1496="","",_xlfn.XLOOKUP(F1496,purchase!F:F,purchase!N:N,"")))</f>
        <v/>
      </c>
      <c r="L1496" s="4" t="n"/>
      <c r="M1496" s="86" t="n"/>
      <c r="N1496" s="35">
        <f>IF(F1496="","",
MAX(0,
_xlfn.XLOOKUP(F1496,purchase!F:F,purchase!N:N,"")
-
SUMIFS(L:L,F:F,F1496)))</f>
        <v/>
      </c>
      <c r="O1496" s="35">
        <f>IF(OR(L1496="",M1496=""),"",L1496-M1496)</f>
        <v/>
      </c>
      <c r="P1496" s="89">
        <f>_xlfn.SINGLE(IF(F1496="","",_xlfn.XLOOKUP(F1496,purchase!F:F,purchase!O:O,"")))</f>
        <v/>
      </c>
      <c r="Q1496" s="83">
        <f>IF(OR(L1496="",M1496=""),"",M1496/L1496)</f>
        <v/>
      </c>
      <c r="R1496" s="91">
        <f>IF(OR(P1496="",Q1496=""),"",Q1496-P1496)</f>
        <v/>
      </c>
    </row>
    <row r="1497">
      <c r="A1497" s="25" t="n">
        <v>1493</v>
      </c>
      <c r="B1497" s="26">
        <f>IF(OR(C1497="",F1497=""),"",
"PRD-" &amp;
TEXT(DAY(C1497),"00") &amp;
CHOOSE(MONTH(C1497),"A","B","C","D","E","F","G","H","I","J","K","L") &amp;
TEXT(YEAR(C1497),"00") &amp;
"-" &amp;
RIGHT(F1497,4))</f>
        <v/>
      </c>
      <c r="C1497" s="27" t="n"/>
      <c r="D1497" s="26">
        <f>IF(F1497="","",_xlfn.XLOOKUP(F1497,purchase!F:F,purchase!B:B,""))</f>
        <v/>
      </c>
      <c r="E1497" s="26">
        <f>IF(F1497="","",_xlfn.XLOOKUP(F1497,purchase!F:F,purchase!C:C,""))</f>
        <v/>
      </c>
      <c r="F1497" s="4" t="n"/>
      <c r="G1497" s="10">
        <f>IF(H1497="NRFC","Natural Rubber Field Coagulam","")</f>
        <v/>
      </c>
      <c r="H1497" s="10">
        <f>IF(F1497="","",_xlfn.XLOOKUP(F1497,purchase!F:F,purchase!E:E,""))</f>
        <v/>
      </c>
      <c r="I1497" s="10">
        <f>IF(J1497="ISNR20","Natural Rubber-TSNR (ISNR-20)","")</f>
        <v/>
      </c>
      <c r="J1497" s="10">
        <f>IF(H1497="NRFC","ISNR20","")</f>
        <v/>
      </c>
      <c r="K1497" s="35">
        <f>_xlfn.SINGLE(IF(F1497="","",_xlfn.XLOOKUP(F1497,purchase!F:F,purchase!N:N,"")))</f>
        <v/>
      </c>
      <c r="L1497" s="4" t="n"/>
      <c r="M1497" s="86" t="n"/>
      <c r="N1497" s="35">
        <f>IF(F1497="","",
MAX(0,
_xlfn.XLOOKUP(F1497,purchase!F:F,purchase!N:N,"")
-
SUMIFS(L:L,F:F,F1497)))</f>
        <v/>
      </c>
      <c r="O1497" s="35">
        <f>IF(OR(L1497="",M1497=""),"",L1497-M1497)</f>
        <v/>
      </c>
      <c r="P1497" s="89">
        <f>_xlfn.SINGLE(IF(F1497="","",_xlfn.XLOOKUP(F1497,purchase!F:F,purchase!O:O,"")))</f>
        <v/>
      </c>
      <c r="Q1497" s="83">
        <f>IF(OR(L1497="",M1497=""),"",M1497/L1497)</f>
        <v/>
      </c>
      <c r="R1497" s="91">
        <f>IF(OR(P1497="",Q1497=""),"",Q1497-P1497)</f>
        <v/>
      </c>
    </row>
    <row r="1498">
      <c r="A1498" s="25" t="n">
        <v>1494</v>
      </c>
      <c r="B1498" s="26">
        <f>IF(OR(C1498="",F1498=""),"",
"PRD-" &amp;
TEXT(DAY(C1498),"00") &amp;
CHOOSE(MONTH(C1498),"A","B","C","D","E","F","G","H","I","J","K","L") &amp;
TEXT(YEAR(C1498),"00") &amp;
"-" &amp;
RIGHT(F1498,4))</f>
        <v/>
      </c>
      <c r="C1498" s="27" t="n"/>
      <c r="D1498" s="26">
        <f>IF(F1498="","",_xlfn.XLOOKUP(F1498,purchase!F:F,purchase!B:B,""))</f>
        <v/>
      </c>
      <c r="E1498" s="26">
        <f>IF(F1498="","",_xlfn.XLOOKUP(F1498,purchase!F:F,purchase!C:C,""))</f>
        <v/>
      </c>
      <c r="F1498" s="4" t="n"/>
      <c r="G1498" s="10">
        <f>IF(H1498="NRFC","Natural Rubber Field Coagulam","")</f>
        <v/>
      </c>
      <c r="H1498" s="10">
        <f>IF(F1498="","",_xlfn.XLOOKUP(F1498,purchase!F:F,purchase!E:E,""))</f>
        <v/>
      </c>
      <c r="I1498" s="10">
        <f>IF(J1498="ISNR20","Natural Rubber-TSNR (ISNR-20)","")</f>
        <v/>
      </c>
      <c r="J1498" s="10">
        <f>IF(H1498="NRFC","ISNR20","")</f>
        <v/>
      </c>
      <c r="K1498" s="35">
        <f>_xlfn.SINGLE(IF(F1498="","",_xlfn.XLOOKUP(F1498,purchase!F:F,purchase!N:N,"")))</f>
        <v/>
      </c>
      <c r="L1498" s="4" t="n"/>
      <c r="M1498" s="86" t="n"/>
      <c r="N1498" s="35">
        <f>IF(F1498="","",
MAX(0,
_xlfn.XLOOKUP(F1498,purchase!F:F,purchase!N:N,"")
-
SUMIFS(L:L,F:F,F1498)))</f>
        <v/>
      </c>
      <c r="O1498" s="35">
        <f>IF(OR(L1498="",M1498=""),"",L1498-M1498)</f>
        <v/>
      </c>
      <c r="P1498" s="89">
        <f>_xlfn.SINGLE(IF(F1498="","",_xlfn.XLOOKUP(F1498,purchase!F:F,purchase!O:O,"")))</f>
        <v/>
      </c>
      <c r="Q1498" s="83">
        <f>IF(OR(L1498="",M1498=""),"",M1498/L1498)</f>
        <v/>
      </c>
      <c r="R1498" s="91">
        <f>IF(OR(P1498="",Q1498=""),"",Q1498-P1498)</f>
        <v/>
      </c>
    </row>
    <row r="1499">
      <c r="A1499" s="25" t="n">
        <v>1495</v>
      </c>
      <c r="B1499" s="26">
        <f>IF(OR(C1499="",F1499=""),"",
"PRD-" &amp;
TEXT(DAY(C1499),"00") &amp;
CHOOSE(MONTH(C1499),"A","B","C","D","E","F","G","H","I","J","K","L") &amp;
TEXT(YEAR(C1499),"00") &amp;
"-" &amp;
RIGHT(F1499,4))</f>
        <v/>
      </c>
      <c r="C1499" s="27" t="n"/>
      <c r="D1499" s="26">
        <f>IF(F1499="","",_xlfn.XLOOKUP(F1499,purchase!F:F,purchase!B:B,""))</f>
        <v/>
      </c>
      <c r="E1499" s="26">
        <f>IF(F1499="","",_xlfn.XLOOKUP(F1499,purchase!F:F,purchase!C:C,""))</f>
        <v/>
      </c>
      <c r="F1499" s="4" t="n"/>
      <c r="G1499" s="10">
        <f>IF(H1499="NRFC","Natural Rubber Field Coagulam","")</f>
        <v/>
      </c>
      <c r="H1499" s="10">
        <f>IF(F1499="","",_xlfn.XLOOKUP(F1499,purchase!F:F,purchase!E:E,""))</f>
        <v/>
      </c>
      <c r="I1499" s="10">
        <f>IF(J1499="ISNR20","Natural Rubber-TSNR (ISNR-20)","")</f>
        <v/>
      </c>
      <c r="J1499" s="10">
        <f>IF(H1499="NRFC","ISNR20","")</f>
        <v/>
      </c>
      <c r="K1499" s="35">
        <f>_xlfn.SINGLE(IF(F1499="","",_xlfn.XLOOKUP(F1499,purchase!F:F,purchase!N:N,"")))</f>
        <v/>
      </c>
      <c r="L1499" s="4" t="n"/>
      <c r="M1499" s="86" t="n"/>
      <c r="N1499" s="35">
        <f>IF(F1499="","",
MAX(0,
_xlfn.XLOOKUP(F1499,purchase!F:F,purchase!N:N,"")
-
SUMIFS(L:L,F:F,F1499)))</f>
        <v/>
      </c>
      <c r="O1499" s="35">
        <f>IF(OR(L1499="",M1499=""),"",L1499-M1499)</f>
        <v/>
      </c>
      <c r="P1499" s="89">
        <f>_xlfn.SINGLE(IF(F1499="","",_xlfn.XLOOKUP(F1499,purchase!F:F,purchase!O:O,"")))</f>
        <v/>
      </c>
      <c r="Q1499" s="83">
        <f>IF(OR(L1499="",M1499=""),"",M1499/L1499)</f>
        <v/>
      </c>
      <c r="R1499" s="91">
        <f>IF(OR(P1499="",Q1499=""),"",Q1499-P1499)</f>
        <v/>
      </c>
    </row>
    <row r="1500">
      <c r="A1500" s="25" t="n">
        <v>1496</v>
      </c>
      <c r="B1500" s="26">
        <f>IF(OR(C1500="",F1500=""),"",
"PRD-" &amp;
TEXT(DAY(C1500),"00") &amp;
CHOOSE(MONTH(C1500),"A","B","C","D","E","F","G","H","I","J","K","L") &amp;
TEXT(YEAR(C1500),"00") &amp;
"-" &amp;
RIGHT(F1500,4))</f>
        <v/>
      </c>
      <c r="C1500" s="27" t="n"/>
      <c r="D1500" s="26">
        <f>IF(F1500="","",_xlfn.XLOOKUP(F1500,purchase!F:F,purchase!B:B,""))</f>
        <v/>
      </c>
      <c r="E1500" s="26">
        <f>IF(F1500="","",_xlfn.XLOOKUP(F1500,purchase!F:F,purchase!C:C,""))</f>
        <v/>
      </c>
      <c r="F1500" s="4" t="n"/>
      <c r="G1500" s="10">
        <f>IF(H1500="NRFC","Natural Rubber Field Coagulam","")</f>
        <v/>
      </c>
      <c r="H1500" s="10">
        <f>IF(F1500="","",_xlfn.XLOOKUP(F1500,purchase!F:F,purchase!E:E,""))</f>
        <v/>
      </c>
      <c r="I1500" s="10">
        <f>IF(J1500="ISNR20","Natural Rubber-TSNR (ISNR-20)","")</f>
        <v/>
      </c>
      <c r="J1500" s="10">
        <f>IF(H1500="NRFC","ISNR20","")</f>
        <v/>
      </c>
      <c r="K1500" s="35">
        <f>_xlfn.SINGLE(IF(F1500="","",_xlfn.XLOOKUP(F1500,purchase!F:F,purchase!N:N,"")))</f>
        <v/>
      </c>
      <c r="L1500" s="4" t="n"/>
      <c r="M1500" s="86" t="n"/>
      <c r="N1500" s="35">
        <f>IF(F1500="","",
MAX(0,
_xlfn.XLOOKUP(F1500,purchase!F:F,purchase!N:N,"")
-
SUMIFS(L:L,F:F,F1500)))</f>
        <v/>
      </c>
      <c r="O1500" s="35">
        <f>IF(OR(L1500="",M1500=""),"",L1500-M1500)</f>
        <v/>
      </c>
      <c r="P1500" s="89">
        <f>_xlfn.SINGLE(IF(F1500="","",_xlfn.XLOOKUP(F1500,purchase!F:F,purchase!O:O,"")))</f>
        <v/>
      </c>
      <c r="Q1500" s="83">
        <f>IF(OR(L1500="",M1500=""),"",M1500/L1500)</f>
        <v/>
      </c>
      <c r="R1500" s="91">
        <f>IF(OR(P1500="",Q1500=""),"",Q1500-P1500)</f>
        <v/>
      </c>
    </row>
    <row r="1501">
      <c r="A1501" s="25" t="n">
        <v>1497</v>
      </c>
      <c r="B1501" s="26">
        <f>IF(OR(C1501="",F1501=""),"",
"PRD-" &amp;
TEXT(DAY(C1501),"00") &amp;
CHOOSE(MONTH(C1501),"A","B","C","D","E","F","G","H","I","J","K","L") &amp;
TEXT(YEAR(C1501),"00") &amp;
"-" &amp;
RIGHT(F1501,4))</f>
        <v/>
      </c>
      <c r="C1501" s="27" t="n"/>
      <c r="D1501" s="26">
        <f>IF(F1501="","",_xlfn.XLOOKUP(F1501,purchase!F:F,purchase!B:B,""))</f>
        <v/>
      </c>
      <c r="E1501" s="26">
        <f>IF(F1501="","",_xlfn.XLOOKUP(F1501,purchase!F:F,purchase!C:C,""))</f>
        <v/>
      </c>
      <c r="F1501" s="4" t="n"/>
      <c r="G1501" s="10">
        <f>IF(H1501="NRFC","Natural Rubber Field Coagulam","")</f>
        <v/>
      </c>
      <c r="H1501" s="10">
        <f>IF(F1501="","",_xlfn.XLOOKUP(F1501,purchase!F:F,purchase!E:E,""))</f>
        <v/>
      </c>
      <c r="I1501" s="10">
        <f>IF(J1501="ISNR20","Natural Rubber-TSNR (ISNR-20)","")</f>
        <v/>
      </c>
      <c r="J1501" s="10">
        <f>IF(H1501="NRFC","ISNR20","")</f>
        <v/>
      </c>
      <c r="K1501" s="35">
        <f>_xlfn.SINGLE(IF(F1501="","",_xlfn.XLOOKUP(F1501,purchase!F:F,purchase!N:N,"")))</f>
        <v/>
      </c>
      <c r="L1501" s="4" t="n"/>
      <c r="M1501" s="86" t="n"/>
      <c r="N1501" s="35">
        <f>IF(F1501="","",
MAX(0,
_xlfn.XLOOKUP(F1501,purchase!F:F,purchase!N:N,"")
-
SUMIFS(L:L,F:F,F1501)))</f>
        <v/>
      </c>
      <c r="O1501" s="35">
        <f>IF(OR(L1501="",M1501=""),"",L1501-M1501)</f>
        <v/>
      </c>
      <c r="P1501" s="89">
        <f>_xlfn.SINGLE(IF(F1501="","",_xlfn.XLOOKUP(F1501,purchase!F:F,purchase!O:O,"")))</f>
        <v/>
      </c>
      <c r="Q1501" s="83">
        <f>IF(OR(L1501="",M1501=""),"",M1501/L1501)</f>
        <v/>
      </c>
      <c r="R1501" s="91">
        <f>IF(OR(P1501="",Q1501=""),"",Q1501-P1501)</f>
        <v/>
      </c>
    </row>
    <row r="1502">
      <c r="A1502" s="25" t="n">
        <v>1498</v>
      </c>
      <c r="B1502" s="26">
        <f>IF(OR(C1502="",F1502=""),"",
"PRD-" &amp;
TEXT(DAY(C1502),"00") &amp;
CHOOSE(MONTH(C1502),"A","B","C","D","E","F","G","H","I","J","K","L") &amp;
TEXT(YEAR(C1502),"00") &amp;
"-" &amp;
RIGHT(F1502,4))</f>
        <v/>
      </c>
      <c r="C1502" s="27" t="n"/>
      <c r="D1502" s="26">
        <f>IF(F1502="","",_xlfn.XLOOKUP(F1502,purchase!F:F,purchase!B:B,""))</f>
        <v/>
      </c>
      <c r="E1502" s="26">
        <f>IF(F1502="","",_xlfn.XLOOKUP(F1502,purchase!F:F,purchase!C:C,""))</f>
        <v/>
      </c>
      <c r="F1502" s="4" t="n"/>
      <c r="G1502" s="10">
        <f>IF(H1502="NRFC","Natural Rubber Field Coagulam","")</f>
        <v/>
      </c>
      <c r="H1502" s="10">
        <f>IF(F1502="","",_xlfn.XLOOKUP(F1502,purchase!F:F,purchase!E:E,""))</f>
        <v/>
      </c>
      <c r="I1502" s="10">
        <f>IF(J1502="ISNR20","Natural Rubber-TSNR (ISNR-20)","")</f>
        <v/>
      </c>
      <c r="J1502" s="10">
        <f>IF(H1502="NRFC","ISNR20","")</f>
        <v/>
      </c>
      <c r="K1502" s="35">
        <f>_xlfn.SINGLE(IF(F1502="","",_xlfn.XLOOKUP(F1502,purchase!F:F,purchase!N:N,"")))</f>
        <v/>
      </c>
      <c r="L1502" s="4" t="n"/>
      <c r="M1502" s="86" t="n"/>
      <c r="N1502" s="35">
        <f>IF(F1502="","",
MAX(0,
_xlfn.XLOOKUP(F1502,purchase!F:F,purchase!N:N,"")
-
SUMIFS(L:L,F:F,F1502)))</f>
        <v/>
      </c>
      <c r="O1502" s="35">
        <f>IF(OR(L1502="",M1502=""),"",L1502-M1502)</f>
        <v/>
      </c>
      <c r="P1502" s="89">
        <f>_xlfn.SINGLE(IF(F1502="","",_xlfn.XLOOKUP(F1502,purchase!F:F,purchase!O:O,"")))</f>
        <v/>
      </c>
      <c r="Q1502" s="83">
        <f>IF(OR(L1502="",M1502=""),"",M1502/L1502)</f>
        <v/>
      </c>
      <c r="R1502" s="91">
        <f>IF(OR(P1502="",Q1502=""),"",Q1502-P1502)</f>
        <v/>
      </c>
    </row>
    <row r="1503">
      <c r="A1503" s="25" t="n">
        <v>1499</v>
      </c>
      <c r="B1503" s="26">
        <f>IF(OR(C1503="",F1503=""),"",
"PRD-" &amp;
TEXT(DAY(C1503),"00") &amp;
CHOOSE(MONTH(C1503),"A","B","C","D","E","F","G","H","I","J","K","L") &amp;
TEXT(YEAR(C1503),"00") &amp;
"-" &amp;
RIGHT(F1503,4))</f>
        <v/>
      </c>
      <c r="C1503" s="27" t="n"/>
      <c r="D1503" s="26">
        <f>IF(F1503="","",_xlfn.XLOOKUP(F1503,purchase!F:F,purchase!B:B,""))</f>
        <v/>
      </c>
      <c r="E1503" s="26">
        <f>IF(F1503="","",_xlfn.XLOOKUP(F1503,purchase!F:F,purchase!C:C,""))</f>
        <v/>
      </c>
      <c r="F1503" s="4" t="n"/>
      <c r="G1503" s="10">
        <f>IF(H1503="NRFC","Natural Rubber Field Coagulam","")</f>
        <v/>
      </c>
      <c r="H1503" s="10">
        <f>IF(F1503="","",_xlfn.XLOOKUP(F1503,purchase!F:F,purchase!E:E,""))</f>
        <v/>
      </c>
      <c r="I1503" s="10">
        <f>IF(J1503="ISNR20","Natural Rubber-TSNR (ISNR-20)","")</f>
        <v/>
      </c>
      <c r="J1503" s="10">
        <f>IF(H1503="NRFC","ISNR20","")</f>
        <v/>
      </c>
      <c r="K1503" s="35">
        <f>_xlfn.SINGLE(IF(F1503="","",_xlfn.XLOOKUP(F1503,purchase!F:F,purchase!N:N,"")))</f>
        <v/>
      </c>
      <c r="L1503" s="4" t="n"/>
      <c r="M1503" s="86" t="n"/>
      <c r="N1503" s="35">
        <f>IF(F1503="","",
MAX(0,
_xlfn.XLOOKUP(F1503,purchase!F:F,purchase!N:N,"")
-
SUMIFS(L:L,F:F,F1503)))</f>
        <v/>
      </c>
      <c r="O1503" s="35">
        <f>IF(OR(L1503="",M1503=""),"",L1503-M1503)</f>
        <v/>
      </c>
      <c r="P1503" s="89">
        <f>_xlfn.SINGLE(IF(F1503="","",_xlfn.XLOOKUP(F1503,purchase!F:F,purchase!O:O,"")))</f>
        <v/>
      </c>
      <c r="Q1503" s="83">
        <f>IF(OR(L1503="",M1503=""),"",M1503/L1503)</f>
        <v/>
      </c>
      <c r="R1503" s="91">
        <f>IF(OR(P1503="",Q1503=""),"",Q1503-P1503)</f>
        <v/>
      </c>
    </row>
    <row r="1504">
      <c r="A1504" s="25" t="n">
        <v>1500</v>
      </c>
      <c r="B1504" s="26">
        <f>IF(OR(C1504="",F1504=""),"",
"PRD-" &amp;
TEXT(DAY(C1504),"00") &amp;
CHOOSE(MONTH(C1504),"A","B","C","D","E","F","G","H","I","J","K","L") &amp;
TEXT(YEAR(C1504),"00") &amp;
"-" &amp;
RIGHT(F1504,4))</f>
        <v/>
      </c>
      <c r="C1504" s="27" t="n"/>
      <c r="D1504" s="26">
        <f>IF(F1504="","",_xlfn.XLOOKUP(F1504,purchase!F:F,purchase!B:B,""))</f>
        <v/>
      </c>
      <c r="E1504" s="26">
        <f>IF(F1504="","",_xlfn.XLOOKUP(F1504,purchase!F:F,purchase!C:C,""))</f>
        <v/>
      </c>
      <c r="F1504" s="4" t="n"/>
      <c r="G1504" s="10">
        <f>IF(H1504="NRFC","Natural Rubber Field Coagulam","")</f>
        <v/>
      </c>
      <c r="H1504" s="10">
        <f>IF(F1504="","",_xlfn.XLOOKUP(F1504,purchase!F:F,purchase!E:E,""))</f>
        <v/>
      </c>
      <c r="I1504" s="10">
        <f>IF(J1504="ISNR20","Natural Rubber-TSNR (ISNR-20)","")</f>
        <v/>
      </c>
      <c r="J1504" s="10">
        <f>IF(H1504="NRFC","ISNR20","")</f>
        <v/>
      </c>
      <c r="K1504" s="35">
        <f>_xlfn.SINGLE(IF(F1504="","",_xlfn.XLOOKUP(F1504,purchase!F:F,purchase!N:N,"")))</f>
        <v/>
      </c>
      <c r="L1504" s="4" t="n"/>
      <c r="M1504" s="86" t="n"/>
      <c r="N1504" s="35">
        <f>IF(F1504="","",
MAX(0,
_xlfn.XLOOKUP(F1504,purchase!F:F,purchase!N:N,"")
-
SUMIFS(L:L,F:F,F1504)))</f>
        <v/>
      </c>
      <c r="O1504" s="35">
        <f>IF(OR(L1504="",M1504=""),"",L1504-M1504)</f>
        <v/>
      </c>
      <c r="P1504" s="89">
        <f>_xlfn.SINGLE(IF(F1504="","",_xlfn.XLOOKUP(F1504,purchase!F:F,purchase!O:O,"")))</f>
        <v/>
      </c>
      <c r="Q1504" s="83">
        <f>IF(OR(L1504="",M1504=""),"",M1504/L1504)</f>
        <v/>
      </c>
      <c r="R1504" s="91">
        <f>IF(OR(P1504="",Q1504=""),"",Q1504-P1504)</f>
        <v/>
      </c>
    </row>
    <row r="1505">
      <c r="A1505" s="25" t="n">
        <v>1501</v>
      </c>
      <c r="B1505" s="26">
        <f>IF(OR(C1505="",F1505=""),"",
"PRD-" &amp;
TEXT(DAY(C1505),"00") &amp;
CHOOSE(MONTH(C1505),"A","B","C","D","E","F","G","H","I","J","K","L") &amp;
TEXT(YEAR(C1505),"00") &amp;
"-" &amp;
RIGHT(F1505,4))</f>
        <v/>
      </c>
      <c r="C1505" s="27" t="n"/>
      <c r="D1505" s="26">
        <f>IF(F1505="","",_xlfn.XLOOKUP(F1505,purchase!F:F,purchase!B:B,""))</f>
        <v/>
      </c>
      <c r="E1505" s="26">
        <f>IF(F1505="","",_xlfn.XLOOKUP(F1505,purchase!F:F,purchase!C:C,""))</f>
        <v/>
      </c>
      <c r="F1505" s="4" t="n"/>
      <c r="G1505" s="10">
        <f>IF(H1505="NRFC","Natural Rubber Field Coagulam","")</f>
        <v/>
      </c>
      <c r="H1505" s="10">
        <f>IF(F1505="","",_xlfn.XLOOKUP(F1505,purchase!F:F,purchase!E:E,""))</f>
        <v/>
      </c>
      <c r="I1505" s="10">
        <f>IF(J1505="ISNR20","Natural Rubber-TSNR (ISNR-20)","")</f>
        <v/>
      </c>
      <c r="J1505" s="10">
        <f>IF(H1505="NRFC","ISNR20","")</f>
        <v/>
      </c>
      <c r="K1505" s="35">
        <f>_xlfn.SINGLE(IF(F1505="","",_xlfn.XLOOKUP(F1505,purchase!F:F,purchase!N:N,"")))</f>
        <v/>
      </c>
      <c r="L1505" s="4" t="n"/>
      <c r="M1505" s="86" t="n"/>
      <c r="N1505" s="35">
        <f>IF(F1505="","",
MAX(0,
_xlfn.XLOOKUP(F1505,purchase!F:F,purchase!N:N,"")
-
SUMIFS(L:L,F:F,F1505)))</f>
        <v/>
      </c>
      <c r="O1505" s="35">
        <f>IF(OR(L1505="",M1505=""),"",L1505-M1505)</f>
        <v/>
      </c>
      <c r="P1505" s="89">
        <f>_xlfn.SINGLE(IF(F1505="","",_xlfn.XLOOKUP(F1505,purchase!F:F,purchase!O:O,"")))</f>
        <v/>
      </c>
      <c r="Q1505" s="83">
        <f>IF(OR(L1505="",M1505=""),"",M1505/L1505)</f>
        <v/>
      </c>
      <c r="R1505" s="91">
        <f>IF(OR(P1505="",Q1505=""),"",Q1505-P1505)</f>
        <v/>
      </c>
    </row>
    <row r="1506">
      <c r="A1506" s="25" t="n">
        <v>1502</v>
      </c>
      <c r="B1506" s="26">
        <f>IF(OR(C1506="",F1506=""),"",
"PRD-" &amp;
TEXT(DAY(C1506),"00") &amp;
CHOOSE(MONTH(C1506),"A","B","C","D","E","F","G","H","I","J","K","L") &amp;
TEXT(YEAR(C1506),"00") &amp;
"-" &amp;
RIGHT(F1506,4))</f>
        <v/>
      </c>
      <c r="C1506" s="27" t="n"/>
      <c r="D1506" s="26">
        <f>IF(F1506="","",_xlfn.XLOOKUP(F1506,purchase!F:F,purchase!B:B,""))</f>
        <v/>
      </c>
      <c r="E1506" s="26">
        <f>IF(F1506="","",_xlfn.XLOOKUP(F1506,purchase!F:F,purchase!C:C,""))</f>
        <v/>
      </c>
      <c r="F1506" s="4" t="n"/>
      <c r="G1506" s="10">
        <f>IF(H1506="NRFC","Natural Rubber Field Coagulam","")</f>
        <v/>
      </c>
      <c r="H1506" s="10">
        <f>IF(F1506="","",_xlfn.XLOOKUP(F1506,purchase!F:F,purchase!E:E,""))</f>
        <v/>
      </c>
      <c r="I1506" s="10">
        <f>IF(J1506="ISNR20","Natural Rubber-TSNR (ISNR-20)","")</f>
        <v/>
      </c>
      <c r="J1506" s="10">
        <f>IF(H1506="NRFC","ISNR20","")</f>
        <v/>
      </c>
      <c r="K1506" s="35">
        <f>_xlfn.SINGLE(IF(F1506="","",_xlfn.XLOOKUP(F1506,purchase!F:F,purchase!N:N,"")))</f>
        <v/>
      </c>
      <c r="L1506" s="4" t="n"/>
      <c r="M1506" s="86" t="n"/>
      <c r="N1506" s="35">
        <f>IF(F1506="","",
MAX(0,
_xlfn.XLOOKUP(F1506,purchase!F:F,purchase!N:N,"")
-
SUMIFS(L:L,F:F,F1506)))</f>
        <v/>
      </c>
      <c r="O1506" s="35">
        <f>IF(OR(L1506="",M1506=""),"",L1506-M1506)</f>
        <v/>
      </c>
      <c r="P1506" s="89">
        <f>_xlfn.SINGLE(IF(F1506="","",_xlfn.XLOOKUP(F1506,purchase!F:F,purchase!O:O,"")))</f>
        <v/>
      </c>
      <c r="Q1506" s="83">
        <f>IF(OR(L1506="",M1506=""),"",M1506/L1506)</f>
        <v/>
      </c>
      <c r="R1506" s="91">
        <f>IF(OR(P1506="",Q1506=""),"",Q1506-P1506)</f>
        <v/>
      </c>
    </row>
    <row r="1507">
      <c r="A1507" s="25" t="n">
        <v>1503</v>
      </c>
      <c r="B1507" s="26">
        <f>IF(OR(C1507="",F1507=""),"",
"PRD-" &amp;
TEXT(DAY(C1507),"00") &amp;
CHOOSE(MONTH(C1507),"A","B","C","D","E","F","G","H","I","J","K","L") &amp;
TEXT(YEAR(C1507),"00") &amp;
"-" &amp;
RIGHT(F1507,4))</f>
        <v/>
      </c>
      <c r="C1507" s="27" t="n"/>
      <c r="D1507" s="26">
        <f>IF(F1507="","",_xlfn.XLOOKUP(F1507,purchase!F:F,purchase!B:B,""))</f>
        <v/>
      </c>
      <c r="E1507" s="26">
        <f>IF(F1507="","",_xlfn.XLOOKUP(F1507,purchase!F:F,purchase!C:C,""))</f>
        <v/>
      </c>
      <c r="F1507" s="4" t="n"/>
      <c r="G1507" s="10">
        <f>IF(H1507="NRFC","Natural Rubber Field Coagulam","")</f>
        <v/>
      </c>
      <c r="H1507" s="10">
        <f>IF(F1507="","",_xlfn.XLOOKUP(F1507,purchase!F:F,purchase!E:E,""))</f>
        <v/>
      </c>
      <c r="I1507" s="10">
        <f>IF(J1507="ISNR20","Natural Rubber-TSNR (ISNR-20)","")</f>
        <v/>
      </c>
      <c r="J1507" s="10">
        <f>IF(H1507="NRFC","ISNR20","")</f>
        <v/>
      </c>
      <c r="K1507" s="35">
        <f>_xlfn.SINGLE(IF(F1507="","",_xlfn.XLOOKUP(F1507,purchase!F:F,purchase!N:N,"")))</f>
        <v/>
      </c>
      <c r="L1507" s="4" t="n"/>
      <c r="M1507" s="86" t="n"/>
      <c r="N1507" s="35">
        <f>IF(F1507="","",
MAX(0,
_xlfn.XLOOKUP(F1507,purchase!F:F,purchase!N:N,"")
-
SUMIFS(L:L,F:F,F1507)))</f>
        <v/>
      </c>
      <c r="O1507" s="35">
        <f>IF(OR(L1507="",M1507=""),"",L1507-M1507)</f>
        <v/>
      </c>
      <c r="P1507" s="89">
        <f>_xlfn.SINGLE(IF(F1507="","",_xlfn.XLOOKUP(F1507,purchase!F:F,purchase!O:O,"")))</f>
        <v/>
      </c>
      <c r="Q1507" s="83">
        <f>IF(OR(L1507="",M1507=""),"",M1507/L1507)</f>
        <v/>
      </c>
      <c r="R1507" s="91">
        <f>IF(OR(P1507="",Q1507=""),"",Q1507-P1507)</f>
        <v/>
      </c>
    </row>
    <row r="1508">
      <c r="A1508" s="25" t="n">
        <v>1504</v>
      </c>
      <c r="B1508" s="26">
        <f>IF(OR(C1508="",F1508=""),"",
"PRD-" &amp;
TEXT(DAY(C1508),"00") &amp;
CHOOSE(MONTH(C1508),"A","B","C","D","E","F","G","H","I","J","K","L") &amp;
TEXT(YEAR(C1508),"00") &amp;
"-" &amp;
RIGHT(F1508,4))</f>
        <v/>
      </c>
      <c r="C1508" s="27" t="n"/>
      <c r="D1508" s="26">
        <f>IF(F1508="","",_xlfn.XLOOKUP(F1508,purchase!F:F,purchase!B:B,""))</f>
        <v/>
      </c>
      <c r="E1508" s="26">
        <f>IF(F1508="","",_xlfn.XLOOKUP(F1508,purchase!F:F,purchase!C:C,""))</f>
        <v/>
      </c>
      <c r="F1508" s="4" t="n"/>
      <c r="G1508" s="10">
        <f>IF(H1508="NRFC","Natural Rubber Field Coagulam","")</f>
        <v/>
      </c>
      <c r="H1508" s="10">
        <f>IF(F1508="","",_xlfn.XLOOKUP(F1508,purchase!F:F,purchase!E:E,""))</f>
        <v/>
      </c>
      <c r="I1508" s="10">
        <f>IF(J1508="ISNR20","Natural Rubber-TSNR (ISNR-20)","")</f>
        <v/>
      </c>
      <c r="J1508" s="10">
        <f>IF(H1508="NRFC","ISNR20","")</f>
        <v/>
      </c>
      <c r="K1508" s="35">
        <f>_xlfn.SINGLE(IF(F1508="","",_xlfn.XLOOKUP(F1508,purchase!F:F,purchase!N:N,"")))</f>
        <v/>
      </c>
      <c r="L1508" s="4" t="n"/>
      <c r="M1508" s="86" t="n"/>
      <c r="N1508" s="35">
        <f>IF(F1508="","",
MAX(0,
_xlfn.XLOOKUP(F1508,purchase!F:F,purchase!N:N,"")
-
SUMIFS(L:L,F:F,F1508)))</f>
        <v/>
      </c>
      <c r="O1508" s="35">
        <f>IF(OR(L1508="",M1508=""),"",L1508-M1508)</f>
        <v/>
      </c>
      <c r="P1508" s="89">
        <f>_xlfn.SINGLE(IF(F1508="","",_xlfn.XLOOKUP(F1508,purchase!F:F,purchase!O:O,"")))</f>
        <v/>
      </c>
      <c r="Q1508" s="83">
        <f>IF(OR(L1508="",M1508=""),"",M1508/L1508)</f>
        <v/>
      </c>
      <c r="R1508" s="91">
        <f>IF(OR(P1508="",Q1508=""),"",Q1508-P1508)</f>
        <v/>
      </c>
    </row>
    <row r="1509">
      <c r="A1509" s="25" t="n">
        <v>1505</v>
      </c>
      <c r="B1509" s="26">
        <f>IF(OR(C1509="",F1509=""),"",
"PRD-" &amp;
TEXT(DAY(C1509),"00") &amp;
CHOOSE(MONTH(C1509),"A","B","C","D","E","F","G","H","I","J","K","L") &amp;
TEXT(YEAR(C1509),"00") &amp;
"-" &amp;
RIGHT(F1509,4))</f>
        <v/>
      </c>
      <c r="C1509" s="27" t="n"/>
      <c r="D1509" s="26">
        <f>IF(F1509="","",_xlfn.XLOOKUP(F1509,purchase!F:F,purchase!B:B,""))</f>
        <v/>
      </c>
      <c r="E1509" s="26">
        <f>IF(F1509="","",_xlfn.XLOOKUP(F1509,purchase!F:F,purchase!C:C,""))</f>
        <v/>
      </c>
      <c r="F1509" s="4" t="n"/>
      <c r="G1509" s="10">
        <f>IF(H1509="NRFC","Natural Rubber Field Coagulam","")</f>
        <v/>
      </c>
      <c r="H1509" s="10">
        <f>IF(F1509="","",_xlfn.XLOOKUP(F1509,purchase!F:F,purchase!E:E,""))</f>
        <v/>
      </c>
      <c r="I1509" s="10">
        <f>IF(J1509="ISNR20","Natural Rubber-TSNR (ISNR-20)","")</f>
        <v/>
      </c>
      <c r="J1509" s="10">
        <f>IF(H1509="NRFC","ISNR20","")</f>
        <v/>
      </c>
      <c r="K1509" s="35">
        <f>_xlfn.SINGLE(IF(F1509="","",_xlfn.XLOOKUP(F1509,purchase!F:F,purchase!N:N,"")))</f>
        <v/>
      </c>
      <c r="L1509" s="4" t="n"/>
      <c r="M1509" s="86" t="n"/>
      <c r="N1509" s="35">
        <f>IF(F1509="","",
MAX(0,
_xlfn.XLOOKUP(F1509,purchase!F:F,purchase!N:N,"")
-
SUMIFS(L:L,F:F,F1509)))</f>
        <v/>
      </c>
      <c r="O1509" s="35">
        <f>IF(OR(L1509="",M1509=""),"",L1509-M1509)</f>
        <v/>
      </c>
      <c r="P1509" s="89">
        <f>_xlfn.SINGLE(IF(F1509="","",_xlfn.XLOOKUP(F1509,purchase!F:F,purchase!O:O,"")))</f>
        <v/>
      </c>
      <c r="Q1509" s="83">
        <f>IF(OR(L1509="",M1509=""),"",M1509/L1509)</f>
        <v/>
      </c>
      <c r="R1509" s="91">
        <f>IF(OR(P1509="",Q1509=""),"",Q1509-P1509)</f>
        <v/>
      </c>
    </row>
    <row r="1510">
      <c r="A1510" s="25" t="n">
        <v>1506</v>
      </c>
      <c r="B1510" s="26">
        <f>IF(OR(C1510="",F1510=""),"",
"PRD-" &amp;
TEXT(DAY(C1510),"00") &amp;
CHOOSE(MONTH(C1510),"A","B","C","D","E","F","G","H","I","J","K","L") &amp;
TEXT(YEAR(C1510),"00") &amp;
"-" &amp;
RIGHT(F1510,4))</f>
        <v/>
      </c>
      <c r="C1510" s="27" t="n"/>
      <c r="D1510" s="26">
        <f>IF(F1510="","",_xlfn.XLOOKUP(F1510,purchase!F:F,purchase!B:B,""))</f>
        <v/>
      </c>
      <c r="E1510" s="26">
        <f>IF(F1510="","",_xlfn.XLOOKUP(F1510,purchase!F:F,purchase!C:C,""))</f>
        <v/>
      </c>
      <c r="F1510" s="4" t="n"/>
      <c r="G1510" s="10">
        <f>IF(H1510="NRFC","Natural Rubber Field Coagulam","")</f>
        <v/>
      </c>
      <c r="H1510" s="10">
        <f>IF(F1510="","",_xlfn.XLOOKUP(F1510,purchase!F:F,purchase!E:E,""))</f>
        <v/>
      </c>
      <c r="I1510" s="10">
        <f>IF(J1510="ISNR20","Natural Rubber-TSNR (ISNR-20)","")</f>
        <v/>
      </c>
      <c r="J1510" s="10">
        <f>IF(H1510="NRFC","ISNR20","")</f>
        <v/>
      </c>
      <c r="K1510" s="35">
        <f>_xlfn.SINGLE(IF(F1510="","",_xlfn.XLOOKUP(F1510,purchase!F:F,purchase!N:N,"")))</f>
        <v/>
      </c>
      <c r="L1510" s="4" t="n"/>
      <c r="M1510" s="86" t="n"/>
      <c r="N1510" s="35">
        <f>IF(F1510="","",
MAX(0,
_xlfn.XLOOKUP(F1510,purchase!F:F,purchase!N:N,"")
-
SUMIFS(L:L,F:F,F1510)))</f>
        <v/>
      </c>
      <c r="O1510" s="35">
        <f>IF(OR(L1510="",M1510=""),"",L1510-M1510)</f>
        <v/>
      </c>
      <c r="P1510" s="89">
        <f>_xlfn.SINGLE(IF(F1510="","",_xlfn.XLOOKUP(F1510,purchase!F:F,purchase!O:O,"")))</f>
        <v/>
      </c>
      <c r="Q1510" s="83">
        <f>IF(OR(L1510="",M1510=""),"",M1510/L1510)</f>
        <v/>
      </c>
      <c r="R1510" s="91">
        <f>IF(OR(P1510="",Q1510=""),"",Q1510-P1510)</f>
        <v/>
      </c>
    </row>
    <row r="1511">
      <c r="A1511" s="25" t="n">
        <v>1507</v>
      </c>
      <c r="B1511" s="26">
        <f>IF(OR(C1511="",F1511=""),"",
"PRD-" &amp;
TEXT(DAY(C1511),"00") &amp;
CHOOSE(MONTH(C1511),"A","B","C","D","E","F","G","H","I","J","K","L") &amp;
TEXT(YEAR(C1511),"00") &amp;
"-" &amp;
RIGHT(F1511,4))</f>
        <v/>
      </c>
      <c r="C1511" s="27" t="n"/>
      <c r="D1511" s="26">
        <f>IF(F1511="","",_xlfn.XLOOKUP(F1511,purchase!F:F,purchase!B:B,""))</f>
        <v/>
      </c>
      <c r="E1511" s="26">
        <f>IF(F1511="","",_xlfn.XLOOKUP(F1511,purchase!F:F,purchase!C:C,""))</f>
        <v/>
      </c>
      <c r="F1511" s="4" t="n"/>
      <c r="G1511" s="10">
        <f>IF(H1511="NRFC","Natural Rubber Field Coagulam","")</f>
        <v/>
      </c>
      <c r="H1511" s="10">
        <f>IF(F1511="","",_xlfn.XLOOKUP(F1511,purchase!F:F,purchase!E:E,""))</f>
        <v/>
      </c>
      <c r="I1511" s="10">
        <f>IF(J1511="ISNR20","Natural Rubber-TSNR (ISNR-20)","")</f>
        <v/>
      </c>
      <c r="J1511" s="10">
        <f>IF(H1511="NRFC","ISNR20","")</f>
        <v/>
      </c>
      <c r="K1511" s="35">
        <f>_xlfn.SINGLE(IF(F1511="","",_xlfn.XLOOKUP(F1511,purchase!F:F,purchase!N:N,"")))</f>
        <v/>
      </c>
      <c r="L1511" s="4" t="n"/>
      <c r="M1511" s="86" t="n"/>
      <c r="N1511" s="35">
        <f>IF(F1511="","",
MAX(0,
_xlfn.XLOOKUP(F1511,purchase!F:F,purchase!N:N,"")
-
SUMIFS(L:L,F:F,F1511)))</f>
        <v/>
      </c>
      <c r="O1511" s="35">
        <f>IF(OR(L1511="",M1511=""),"",L1511-M1511)</f>
        <v/>
      </c>
      <c r="P1511" s="89">
        <f>_xlfn.SINGLE(IF(F1511="","",_xlfn.XLOOKUP(F1511,purchase!F:F,purchase!O:O,"")))</f>
        <v/>
      </c>
      <c r="Q1511" s="83">
        <f>IF(OR(L1511="",M1511=""),"",M1511/L1511)</f>
        <v/>
      </c>
      <c r="R1511" s="91">
        <f>IF(OR(P1511="",Q1511=""),"",Q1511-P1511)</f>
        <v/>
      </c>
    </row>
    <row r="1512">
      <c r="A1512" s="25" t="n">
        <v>1508</v>
      </c>
      <c r="B1512" s="26">
        <f>IF(OR(C1512="",F1512=""),"",
"PRD-" &amp;
TEXT(DAY(C1512),"00") &amp;
CHOOSE(MONTH(C1512),"A","B","C","D","E","F","G","H","I","J","K","L") &amp;
TEXT(YEAR(C1512),"00") &amp;
"-" &amp;
RIGHT(F1512,4))</f>
        <v/>
      </c>
      <c r="C1512" s="27" t="n"/>
      <c r="D1512" s="26">
        <f>IF(F1512="","",_xlfn.XLOOKUP(F1512,purchase!F:F,purchase!B:B,""))</f>
        <v/>
      </c>
      <c r="E1512" s="26">
        <f>IF(F1512="","",_xlfn.XLOOKUP(F1512,purchase!F:F,purchase!C:C,""))</f>
        <v/>
      </c>
      <c r="F1512" s="4" t="n"/>
      <c r="G1512" s="10">
        <f>IF(H1512="NRFC","Natural Rubber Field Coagulam","")</f>
        <v/>
      </c>
      <c r="H1512" s="10">
        <f>IF(F1512="","",_xlfn.XLOOKUP(F1512,purchase!F:F,purchase!E:E,""))</f>
        <v/>
      </c>
      <c r="I1512" s="10">
        <f>IF(J1512="ISNR20","Natural Rubber-TSNR (ISNR-20)","")</f>
        <v/>
      </c>
      <c r="J1512" s="10">
        <f>IF(H1512="NRFC","ISNR20","")</f>
        <v/>
      </c>
      <c r="K1512" s="35">
        <f>_xlfn.SINGLE(IF(F1512="","",_xlfn.XLOOKUP(F1512,purchase!F:F,purchase!N:N,"")))</f>
        <v/>
      </c>
      <c r="L1512" s="4" t="n"/>
      <c r="M1512" s="86" t="n"/>
      <c r="N1512" s="35">
        <f>IF(F1512="","",
MAX(0,
_xlfn.XLOOKUP(F1512,purchase!F:F,purchase!N:N,"")
-
SUMIFS(L:L,F:F,F1512)))</f>
        <v/>
      </c>
      <c r="O1512" s="35">
        <f>IF(OR(L1512="",M1512=""),"",L1512-M1512)</f>
        <v/>
      </c>
      <c r="P1512" s="89">
        <f>_xlfn.SINGLE(IF(F1512="","",_xlfn.XLOOKUP(F1512,purchase!F:F,purchase!O:O,"")))</f>
        <v/>
      </c>
      <c r="Q1512" s="83">
        <f>IF(OR(L1512="",M1512=""),"",M1512/L1512)</f>
        <v/>
      </c>
      <c r="R1512" s="91">
        <f>IF(OR(P1512="",Q1512=""),"",Q1512-P1512)</f>
        <v/>
      </c>
    </row>
    <row r="1513">
      <c r="A1513" s="25" t="n">
        <v>1509</v>
      </c>
      <c r="B1513" s="26">
        <f>IF(OR(C1513="",F1513=""),"",
"PRD-" &amp;
TEXT(DAY(C1513),"00") &amp;
CHOOSE(MONTH(C1513),"A","B","C","D","E","F","G","H","I","J","K","L") &amp;
TEXT(YEAR(C1513),"00") &amp;
"-" &amp;
RIGHT(F1513,4))</f>
        <v/>
      </c>
      <c r="C1513" s="27" t="n"/>
      <c r="D1513" s="26">
        <f>IF(F1513="","",_xlfn.XLOOKUP(F1513,purchase!F:F,purchase!B:B,""))</f>
        <v/>
      </c>
      <c r="E1513" s="26">
        <f>IF(F1513="","",_xlfn.XLOOKUP(F1513,purchase!F:F,purchase!C:C,""))</f>
        <v/>
      </c>
      <c r="F1513" s="4" t="n"/>
      <c r="G1513" s="10">
        <f>IF(H1513="NRFC","Natural Rubber Field Coagulam","")</f>
        <v/>
      </c>
      <c r="H1513" s="10">
        <f>IF(F1513="","",_xlfn.XLOOKUP(F1513,purchase!F:F,purchase!E:E,""))</f>
        <v/>
      </c>
      <c r="I1513" s="10">
        <f>IF(J1513="ISNR20","Natural Rubber-TSNR (ISNR-20)","")</f>
        <v/>
      </c>
      <c r="J1513" s="10">
        <f>IF(H1513="NRFC","ISNR20","")</f>
        <v/>
      </c>
      <c r="K1513" s="35">
        <f>_xlfn.SINGLE(IF(F1513="","",_xlfn.XLOOKUP(F1513,purchase!F:F,purchase!N:N,"")))</f>
        <v/>
      </c>
      <c r="L1513" s="4" t="n"/>
      <c r="M1513" s="86" t="n"/>
      <c r="N1513" s="35">
        <f>IF(F1513="","",
MAX(0,
_xlfn.XLOOKUP(F1513,purchase!F:F,purchase!N:N,"")
-
SUMIFS(L:L,F:F,F1513)))</f>
        <v/>
      </c>
      <c r="O1513" s="35">
        <f>IF(OR(L1513="",M1513=""),"",L1513-M1513)</f>
        <v/>
      </c>
      <c r="P1513" s="89">
        <f>_xlfn.SINGLE(IF(F1513="","",_xlfn.XLOOKUP(F1513,purchase!F:F,purchase!O:O,"")))</f>
        <v/>
      </c>
      <c r="Q1513" s="83">
        <f>IF(OR(L1513="",M1513=""),"",M1513/L1513)</f>
        <v/>
      </c>
      <c r="R1513" s="91">
        <f>IF(OR(P1513="",Q1513=""),"",Q1513-P1513)</f>
        <v/>
      </c>
    </row>
    <row r="1514">
      <c r="A1514" s="25" t="n">
        <v>1510</v>
      </c>
      <c r="B1514" s="26">
        <f>IF(OR(C1514="",F1514=""),"",
"PRD-" &amp;
TEXT(DAY(C1514),"00") &amp;
CHOOSE(MONTH(C1514),"A","B","C","D","E","F","G","H","I","J","K","L") &amp;
TEXT(YEAR(C1514),"00") &amp;
"-" &amp;
RIGHT(F1514,4))</f>
        <v/>
      </c>
      <c r="C1514" s="27" t="n"/>
      <c r="D1514" s="26">
        <f>IF(F1514="","",_xlfn.XLOOKUP(F1514,purchase!F:F,purchase!B:B,""))</f>
        <v/>
      </c>
      <c r="E1514" s="26">
        <f>IF(F1514="","",_xlfn.XLOOKUP(F1514,purchase!F:F,purchase!C:C,""))</f>
        <v/>
      </c>
      <c r="F1514" s="4" t="n"/>
      <c r="G1514" s="10">
        <f>IF(H1514="NRFC","Natural Rubber Field Coagulam","")</f>
        <v/>
      </c>
      <c r="H1514" s="10">
        <f>IF(F1514="","",_xlfn.XLOOKUP(F1514,purchase!F:F,purchase!E:E,""))</f>
        <v/>
      </c>
      <c r="I1514" s="10">
        <f>IF(J1514="ISNR20","Natural Rubber-TSNR (ISNR-20)","")</f>
        <v/>
      </c>
      <c r="J1514" s="10">
        <f>IF(H1514="NRFC","ISNR20","")</f>
        <v/>
      </c>
      <c r="K1514" s="35">
        <f>_xlfn.SINGLE(IF(F1514="","",_xlfn.XLOOKUP(F1514,purchase!F:F,purchase!N:N,"")))</f>
        <v/>
      </c>
      <c r="L1514" s="4" t="n"/>
      <c r="M1514" s="86" t="n"/>
      <c r="N1514" s="35">
        <f>IF(F1514="","",
MAX(0,
_xlfn.XLOOKUP(F1514,purchase!F:F,purchase!N:N,"")
-
SUMIFS(L:L,F:F,F1514)))</f>
        <v/>
      </c>
      <c r="O1514" s="35">
        <f>IF(OR(L1514="",M1514=""),"",L1514-M1514)</f>
        <v/>
      </c>
      <c r="P1514" s="89">
        <f>_xlfn.SINGLE(IF(F1514="","",_xlfn.XLOOKUP(F1514,purchase!F:F,purchase!O:O,"")))</f>
        <v/>
      </c>
      <c r="Q1514" s="83">
        <f>IF(OR(L1514="",M1514=""),"",M1514/L1514)</f>
        <v/>
      </c>
      <c r="R1514" s="91">
        <f>IF(OR(P1514="",Q1514=""),"",Q1514-P1514)</f>
        <v/>
      </c>
    </row>
    <row r="1515">
      <c r="A1515" s="25" t="n">
        <v>1511</v>
      </c>
      <c r="B1515" s="26">
        <f>IF(OR(C1515="",F1515=""),"",
"PRD-" &amp;
TEXT(DAY(C1515),"00") &amp;
CHOOSE(MONTH(C1515),"A","B","C","D","E","F","G","H","I","J","K","L") &amp;
TEXT(YEAR(C1515),"00") &amp;
"-" &amp;
RIGHT(F1515,4))</f>
        <v/>
      </c>
      <c r="C1515" s="27" t="n"/>
      <c r="D1515" s="26">
        <f>IF(F1515="","",_xlfn.XLOOKUP(F1515,purchase!F:F,purchase!B:B,""))</f>
        <v/>
      </c>
      <c r="E1515" s="26">
        <f>IF(F1515="","",_xlfn.XLOOKUP(F1515,purchase!F:F,purchase!C:C,""))</f>
        <v/>
      </c>
      <c r="F1515" s="4" t="n"/>
      <c r="G1515" s="10">
        <f>IF(H1515="NRFC","Natural Rubber Field Coagulam","")</f>
        <v/>
      </c>
      <c r="H1515" s="10">
        <f>IF(F1515="","",_xlfn.XLOOKUP(F1515,purchase!F:F,purchase!E:E,""))</f>
        <v/>
      </c>
      <c r="I1515" s="10">
        <f>IF(J1515="ISNR20","Natural Rubber-TSNR (ISNR-20)","")</f>
        <v/>
      </c>
      <c r="J1515" s="10">
        <f>IF(H1515="NRFC","ISNR20","")</f>
        <v/>
      </c>
      <c r="K1515" s="35">
        <f>_xlfn.SINGLE(IF(F1515="","",_xlfn.XLOOKUP(F1515,purchase!F:F,purchase!N:N,"")))</f>
        <v/>
      </c>
      <c r="L1515" s="4" t="n"/>
      <c r="M1515" s="86" t="n"/>
      <c r="N1515" s="35">
        <f>IF(F1515="","",
MAX(0,
_xlfn.XLOOKUP(F1515,purchase!F:F,purchase!N:N,"")
-
SUMIFS(L:L,F:F,F1515)))</f>
        <v/>
      </c>
      <c r="O1515" s="35">
        <f>IF(OR(L1515="",M1515=""),"",L1515-M1515)</f>
        <v/>
      </c>
      <c r="P1515" s="89">
        <f>_xlfn.SINGLE(IF(F1515="","",_xlfn.XLOOKUP(F1515,purchase!F:F,purchase!O:O,"")))</f>
        <v/>
      </c>
      <c r="Q1515" s="83">
        <f>IF(OR(L1515="",M1515=""),"",M1515/L1515)</f>
        <v/>
      </c>
      <c r="R1515" s="91">
        <f>IF(OR(P1515="",Q1515=""),"",Q1515-P1515)</f>
        <v/>
      </c>
    </row>
    <row r="1516">
      <c r="A1516" s="25" t="n">
        <v>1512</v>
      </c>
      <c r="B1516" s="26">
        <f>IF(OR(C1516="",F1516=""),"",
"PRD-" &amp;
TEXT(DAY(C1516),"00") &amp;
CHOOSE(MONTH(C1516),"A","B","C","D","E","F","G","H","I","J","K","L") &amp;
TEXT(YEAR(C1516),"00") &amp;
"-" &amp;
RIGHT(F1516,4))</f>
        <v/>
      </c>
      <c r="C1516" s="27" t="n"/>
      <c r="D1516" s="26">
        <f>IF(F1516="","",_xlfn.XLOOKUP(F1516,purchase!F:F,purchase!B:B,""))</f>
        <v/>
      </c>
      <c r="E1516" s="26">
        <f>IF(F1516="","",_xlfn.XLOOKUP(F1516,purchase!F:F,purchase!C:C,""))</f>
        <v/>
      </c>
      <c r="F1516" s="4" t="n"/>
      <c r="G1516" s="10">
        <f>IF(H1516="NRFC","Natural Rubber Field Coagulam","")</f>
        <v/>
      </c>
      <c r="H1516" s="10">
        <f>IF(F1516="","",_xlfn.XLOOKUP(F1516,purchase!F:F,purchase!E:E,""))</f>
        <v/>
      </c>
      <c r="I1516" s="10">
        <f>IF(J1516="ISNR20","Natural Rubber-TSNR (ISNR-20)","")</f>
        <v/>
      </c>
      <c r="J1516" s="10">
        <f>IF(H1516="NRFC","ISNR20","")</f>
        <v/>
      </c>
      <c r="K1516" s="35">
        <f>_xlfn.SINGLE(IF(F1516="","",_xlfn.XLOOKUP(F1516,purchase!F:F,purchase!N:N,"")))</f>
        <v/>
      </c>
      <c r="L1516" s="4" t="n"/>
      <c r="M1516" s="86" t="n"/>
      <c r="N1516" s="35">
        <f>IF(F1516="","",
MAX(0,
_xlfn.XLOOKUP(F1516,purchase!F:F,purchase!N:N,"")
-
SUMIFS(L:L,F:F,F1516)))</f>
        <v/>
      </c>
      <c r="O1516" s="35">
        <f>IF(OR(L1516="",M1516=""),"",L1516-M1516)</f>
        <v/>
      </c>
      <c r="P1516" s="89">
        <f>_xlfn.SINGLE(IF(F1516="","",_xlfn.XLOOKUP(F1516,purchase!F:F,purchase!O:O,"")))</f>
        <v/>
      </c>
      <c r="Q1516" s="83">
        <f>IF(OR(L1516="",M1516=""),"",M1516/L1516)</f>
        <v/>
      </c>
      <c r="R1516" s="91">
        <f>IF(OR(P1516="",Q1516=""),"",Q1516-P1516)</f>
        <v/>
      </c>
    </row>
    <row r="1517">
      <c r="A1517" s="25" t="n">
        <v>1513</v>
      </c>
      <c r="B1517" s="26">
        <f>IF(OR(C1517="",F1517=""),"",
"PRD-" &amp;
TEXT(DAY(C1517),"00") &amp;
CHOOSE(MONTH(C1517),"A","B","C","D","E","F","G","H","I","J","K","L") &amp;
TEXT(YEAR(C1517),"00") &amp;
"-" &amp;
RIGHT(F1517,4))</f>
        <v/>
      </c>
      <c r="C1517" s="27" t="n"/>
      <c r="D1517" s="26">
        <f>IF(F1517="","",_xlfn.XLOOKUP(F1517,purchase!F:F,purchase!B:B,""))</f>
        <v/>
      </c>
      <c r="E1517" s="26">
        <f>IF(F1517="","",_xlfn.XLOOKUP(F1517,purchase!F:F,purchase!C:C,""))</f>
        <v/>
      </c>
      <c r="F1517" s="4" t="n"/>
      <c r="G1517" s="10">
        <f>IF(H1517="NRFC","Natural Rubber Field Coagulam","")</f>
        <v/>
      </c>
      <c r="H1517" s="10">
        <f>IF(F1517="","",_xlfn.XLOOKUP(F1517,purchase!F:F,purchase!E:E,""))</f>
        <v/>
      </c>
      <c r="I1517" s="10">
        <f>IF(J1517="ISNR20","Natural Rubber-TSNR (ISNR-20)","")</f>
        <v/>
      </c>
      <c r="J1517" s="10">
        <f>IF(H1517="NRFC","ISNR20","")</f>
        <v/>
      </c>
      <c r="K1517" s="35">
        <f>_xlfn.SINGLE(IF(F1517="","",_xlfn.XLOOKUP(F1517,purchase!F:F,purchase!N:N,"")))</f>
        <v/>
      </c>
      <c r="L1517" s="4" t="n"/>
      <c r="M1517" s="86" t="n"/>
      <c r="N1517" s="35">
        <f>IF(F1517="","",
MAX(0,
_xlfn.XLOOKUP(F1517,purchase!F:F,purchase!N:N,"")
-
SUMIFS(L:L,F:F,F1517)))</f>
        <v/>
      </c>
      <c r="O1517" s="35">
        <f>IF(OR(L1517="",M1517=""),"",L1517-M1517)</f>
        <v/>
      </c>
      <c r="P1517" s="89">
        <f>_xlfn.SINGLE(IF(F1517="","",_xlfn.XLOOKUP(F1517,purchase!F:F,purchase!O:O,"")))</f>
        <v/>
      </c>
      <c r="Q1517" s="83">
        <f>IF(OR(L1517="",M1517=""),"",M1517/L1517)</f>
        <v/>
      </c>
      <c r="R1517" s="91">
        <f>IF(OR(P1517="",Q1517=""),"",Q1517-P1517)</f>
        <v/>
      </c>
    </row>
    <row r="1518">
      <c r="A1518" s="25" t="n">
        <v>1514</v>
      </c>
      <c r="B1518" s="26">
        <f>IF(OR(C1518="",F1518=""),"",
"PRD-" &amp;
TEXT(DAY(C1518),"00") &amp;
CHOOSE(MONTH(C1518),"A","B","C","D","E","F","G","H","I","J","K","L") &amp;
TEXT(YEAR(C1518),"00") &amp;
"-" &amp;
RIGHT(F1518,4))</f>
        <v/>
      </c>
      <c r="C1518" s="27" t="n"/>
      <c r="D1518" s="26">
        <f>IF(F1518="","",_xlfn.XLOOKUP(F1518,purchase!F:F,purchase!B:B,""))</f>
        <v/>
      </c>
      <c r="E1518" s="26">
        <f>IF(F1518="","",_xlfn.XLOOKUP(F1518,purchase!F:F,purchase!C:C,""))</f>
        <v/>
      </c>
      <c r="F1518" s="4" t="n"/>
      <c r="G1518" s="10">
        <f>IF(H1518="NRFC","Natural Rubber Field Coagulam","")</f>
        <v/>
      </c>
      <c r="H1518" s="10">
        <f>IF(F1518="","",_xlfn.XLOOKUP(F1518,purchase!F:F,purchase!E:E,""))</f>
        <v/>
      </c>
      <c r="I1518" s="10">
        <f>IF(J1518="ISNR20","Natural Rubber-TSNR (ISNR-20)","")</f>
        <v/>
      </c>
      <c r="J1518" s="10">
        <f>IF(H1518="NRFC","ISNR20","")</f>
        <v/>
      </c>
      <c r="K1518" s="35">
        <f>_xlfn.SINGLE(IF(F1518="","",_xlfn.XLOOKUP(F1518,purchase!F:F,purchase!N:N,"")))</f>
        <v/>
      </c>
      <c r="L1518" s="4" t="n"/>
      <c r="M1518" s="86" t="n"/>
      <c r="N1518" s="35">
        <f>IF(F1518="","",
MAX(0,
_xlfn.XLOOKUP(F1518,purchase!F:F,purchase!N:N,"")
-
SUMIFS(L:L,F:F,F1518)))</f>
        <v/>
      </c>
      <c r="O1518" s="35">
        <f>IF(OR(L1518="",M1518=""),"",L1518-M1518)</f>
        <v/>
      </c>
      <c r="P1518" s="89">
        <f>_xlfn.SINGLE(IF(F1518="","",_xlfn.XLOOKUP(F1518,purchase!F:F,purchase!O:O,"")))</f>
        <v/>
      </c>
      <c r="Q1518" s="83">
        <f>IF(OR(L1518="",M1518=""),"",M1518/L1518)</f>
        <v/>
      </c>
      <c r="R1518" s="91">
        <f>IF(OR(P1518="",Q1518=""),"",Q1518-P1518)</f>
        <v/>
      </c>
    </row>
    <row r="1519">
      <c r="A1519" s="25" t="n">
        <v>1515</v>
      </c>
      <c r="B1519" s="26">
        <f>IF(OR(C1519="",F1519=""),"",
"PRD-" &amp;
TEXT(DAY(C1519),"00") &amp;
CHOOSE(MONTH(C1519),"A","B","C","D","E","F","G","H","I","J","K","L") &amp;
TEXT(YEAR(C1519),"00") &amp;
"-" &amp;
RIGHT(F1519,4))</f>
        <v/>
      </c>
      <c r="C1519" s="27" t="n"/>
      <c r="D1519" s="26">
        <f>IF(F1519="","",_xlfn.XLOOKUP(F1519,purchase!F:F,purchase!B:B,""))</f>
        <v/>
      </c>
      <c r="E1519" s="26">
        <f>IF(F1519="","",_xlfn.XLOOKUP(F1519,purchase!F:F,purchase!C:C,""))</f>
        <v/>
      </c>
      <c r="F1519" s="4" t="n"/>
      <c r="G1519" s="10">
        <f>IF(H1519="NRFC","Natural Rubber Field Coagulam","")</f>
        <v/>
      </c>
      <c r="H1519" s="10">
        <f>IF(F1519="","",_xlfn.XLOOKUP(F1519,purchase!F:F,purchase!E:E,""))</f>
        <v/>
      </c>
      <c r="I1519" s="10">
        <f>IF(J1519="ISNR20","Natural Rubber-TSNR (ISNR-20)","")</f>
        <v/>
      </c>
      <c r="J1519" s="10">
        <f>IF(H1519="NRFC","ISNR20","")</f>
        <v/>
      </c>
      <c r="K1519" s="35">
        <f>_xlfn.SINGLE(IF(F1519="","",_xlfn.XLOOKUP(F1519,purchase!F:F,purchase!N:N,"")))</f>
        <v/>
      </c>
      <c r="L1519" s="4" t="n"/>
      <c r="M1519" s="86" t="n"/>
      <c r="N1519" s="35">
        <f>IF(F1519="","",
MAX(0,
_xlfn.XLOOKUP(F1519,purchase!F:F,purchase!N:N,"")
-
SUMIFS(L:L,F:F,F1519)))</f>
        <v/>
      </c>
      <c r="O1519" s="35">
        <f>IF(OR(L1519="",M1519=""),"",L1519-M1519)</f>
        <v/>
      </c>
      <c r="P1519" s="89">
        <f>_xlfn.SINGLE(IF(F1519="","",_xlfn.XLOOKUP(F1519,purchase!F:F,purchase!O:O,"")))</f>
        <v/>
      </c>
      <c r="Q1519" s="83">
        <f>IF(OR(L1519="",M1519=""),"",M1519/L1519)</f>
        <v/>
      </c>
      <c r="R1519" s="91">
        <f>IF(OR(P1519="",Q1519=""),"",Q1519-P1519)</f>
        <v/>
      </c>
    </row>
    <row r="1520">
      <c r="A1520" s="25" t="n">
        <v>1516</v>
      </c>
      <c r="B1520" s="26">
        <f>IF(OR(C1520="",F1520=""),"",
"PRD-" &amp;
TEXT(DAY(C1520),"00") &amp;
CHOOSE(MONTH(C1520),"A","B","C","D","E","F","G","H","I","J","K","L") &amp;
TEXT(YEAR(C1520),"00") &amp;
"-" &amp;
RIGHT(F1520,4))</f>
        <v/>
      </c>
      <c r="C1520" s="27" t="n"/>
      <c r="D1520" s="26">
        <f>IF(F1520="","",_xlfn.XLOOKUP(F1520,purchase!F:F,purchase!B:B,""))</f>
        <v/>
      </c>
      <c r="E1520" s="26">
        <f>IF(F1520="","",_xlfn.XLOOKUP(F1520,purchase!F:F,purchase!C:C,""))</f>
        <v/>
      </c>
      <c r="F1520" s="4" t="n"/>
      <c r="G1520" s="10">
        <f>IF(H1520="NRFC","Natural Rubber Field Coagulam","")</f>
        <v/>
      </c>
      <c r="H1520" s="10">
        <f>IF(F1520="","",_xlfn.XLOOKUP(F1520,purchase!F:F,purchase!E:E,""))</f>
        <v/>
      </c>
      <c r="I1520" s="10">
        <f>IF(J1520="ISNR20","Natural Rubber-TSNR (ISNR-20)","")</f>
        <v/>
      </c>
      <c r="J1520" s="10">
        <f>IF(H1520="NRFC","ISNR20","")</f>
        <v/>
      </c>
      <c r="K1520" s="35">
        <f>_xlfn.SINGLE(IF(F1520="","",_xlfn.XLOOKUP(F1520,purchase!F:F,purchase!N:N,"")))</f>
        <v/>
      </c>
      <c r="L1520" s="4" t="n"/>
      <c r="M1520" s="86" t="n"/>
      <c r="N1520" s="35">
        <f>IF(F1520="","",
MAX(0,
_xlfn.XLOOKUP(F1520,purchase!F:F,purchase!N:N,"")
-
SUMIFS(L:L,F:F,F1520)))</f>
        <v/>
      </c>
      <c r="O1520" s="35">
        <f>IF(OR(L1520="",M1520=""),"",L1520-M1520)</f>
        <v/>
      </c>
      <c r="P1520" s="89">
        <f>_xlfn.SINGLE(IF(F1520="","",_xlfn.XLOOKUP(F1520,purchase!F:F,purchase!O:O,"")))</f>
        <v/>
      </c>
      <c r="Q1520" s="83">
        <f>IF(OR(L1520="",M1520=""),"",M1520/L1520)</f>
        <v/>
      </c>
      <c r="R1520" s="91">
        <f>IF(OR(P1520="",Q1520=""),"",Q1520-P1520)</f>
        <v/>
      </c>
    </row>
    <row r="1521">
      <c r="A1521" s="25" t="n">
        <v>1517</v>
      </c>
      <c r="B1521" s="26">
        <f>IF(OR(C1521="",F1521=""),"",
"PRD-" &amp;
TEXT(DAY(C1521),"00") &amp;
CHOOSE(MONTH(C1521),"A","B","C","D","E","F","G","H","I","J","K","L") &amp;
TEXT(YEAR(C1521),"00") &amp;
"-" &amp;
RIGHT(F1521,4))</f>
        <v/>
      </c>
      <c r="C1521" s="27" t="n"/>
      <c r="D1521" s="26">
        <f>IF(F1521="","",_xlfn.XLOOKUP(F1521,purchase!F:F,purchase!B:B,""))</f>
        <v/>
      </c>
      <c r="E1521" s="26">
        <f>IF(F1521="","",_xlfn.XLOOKUP(F1521,purchase!F:F,purchase!C:C,""))</f>
        <v/>
      </c>
      <c r="F1521" s="4" t="n"/>
      <c r="G1521" s="10">
        <f>IF(H1521="NRFC","Natural Rubber Field Coagulam","")</f>
        <v/>
      </c>
      <c r="H1521" s="10">
        <f>IF(F1521="","",_xlfn.XLOOKUP(F1521,purchase!F:F,purchase!E:E,""))</f>
        <v/>
      </c>
      <c r="I1521" s="10">
        <f>IF(J1521="ISNR20","Natural Rubber-TSNR (ISNR-20)","")</f>
        <v/>
      </c>
      <c r="J1521" s="10">
        <f>IF(H1521="NRFC","ISNR20","")</f>
        <v/>
      </c>
      <c r="K1521" s="35">
        <f>_xlfn.SINGLE(IF(F1521="","",_xlfn.XLOOKUP(F1521,purchase!F:F,purchase!N:N,"")))</f>
        <v/>
      </c>
      <c r="L1521" s="4" t="n"/>
      <c r="M1521" s="86" t="n"/>
      <c r="N1521" s="35">
        <f>IF(F1521="","",
MAX(0,
_xlfn.XLOOKUP(F1521,purchase!F:F,purchase!N:N,"")
-
SUMIFS(L:L,F:F,F1521)))</f>
        <v/>
      </c>
      <c r="O1521" s="35">
        <f>IF(OR(L1521="",M1521=""),"",L1521-M1521)</f>
        <v/>
      </c>
      <c r="P1521" s="89">
        <f>_xlfn.SINGLE(IF(F1521="","",_xlfn.XLOOKUP(F1521,purchase!F:F,purchase!O:O,"")))</f>
        <v/>
      </c>
      <c r="Q1521" s="83">
        <f>IF(OR(L1521="",M1521=""),"",M1521/L1521)</f>
        <v/>
      </c>
      <c r="R1521" s="91">
        <f>IF(OR(P1521="",Q1521=""),"",Q1521-P1521)</f>
        <v/>
      </c>
    </row>
    <row r="1522">
      <c r="A1522" s="25" t="n">
        <v>1518</v>
      </c>
      <c r="B1522" s="26">
        <f>IF(OR(C1522="",F1522=""),"",
"PRD-" &amp;
TEXT(DAY(C1522),"00") &amp;
CHOOSE(MONTH(C1522),"A","B","C","D","E","F","G","H","I","J","K","L") &amp;
TEXT(YEAR(C1522),"00") &amp;
"-" &amp;
RIGHT(F1522,4))</f>
        <v/>
      </c>
      <c r="C1522" s="27" t="n"/>
      <c r="D1522" s="26">
        <f>IF(F1522="","",_xlfn.XLOOKUP(F1522,purchase!F:F,purchase!B:B,""))</f>
        <v/>
      </c>
      <c r="E1522" s="26">
        <f>IF(F1522="","",_xlfn.XLOOKUP(F1522,purchase!F:F,purchase!C:C,""))</f>
        <v/>
      </c>
      <c r="F1522" s="4" t="n"/>
      <c r="G1522" s="10">
        <f>IF(H1522="NRFC","Natural Rubber Field Coagulam","")</f>
        <v/>
      </c>
      <c r="H1522" s="10">
        <f>IF(F1522="","",_xlfn.XLOOKUP(F1522,purchase!F:F,purchase!E:E,""))</f>
        <v/>
      </c>
      <c r="I1522" s="10">
        <f>IF(J1522="ISNR20","Natural Rubber-TSNR (ISNR-20)","")</f>
        <v/>
      </c>
      <c r="J1522" s="10">
        <f>IF(H1522="NRFC","ISNR20","")</f>
        <v/>
      </c>
      <c r="K1522" s="35">
        <f>_xlfn.SINGLE(IF(F1522="","",_xlfn.XLOOKUP(F1522,purchase!F:F,purchase!N:N,"")))</f>
        <v/>
      </c>
      <c r="L1522" s="4" t="n"/>
      <c r="M1522" s="86" t="n"/>
      <c r="N1522" s="35">
        <f>IF(F1522="","",
MAX(0,
_xlfn.XLOOKUP(F1522,purchase!F:F,purchase!N:N,"")
-
SUMIFS(L:L,F:F,F1522)))</f>
        <v/>
      </c>
      <c r="O1522" s="35">
        <f>IF(OR(L1522="",M1522=""),"",L1522-M1522)</f>
        <v/>
      </c>
      <c r="P1522" s="89">
        <f>_xlfn.SINGLE(IF(F1522="","",_xlfn.XLOOKUP(F1522,purchase!F:F,purchase!O:O,"")))</f>
        <v/>
      </c>
      <c r="Q1522" s="83">
        <f>IF(OR(L1522="",M1522=""),"",M1522/L1522)</f>
        <v/>
      </c>
      <c r="R1522" s="91">
        <f>IF(OR(P1522="",Q1522=""),"",Q1522-P1522)</f>
        <v/>
      </c>
    </row>
    <row r="1523">
      <c r="A1523" s="25" t="n">
        <v>1519</v>
      </c>
      <c r="B1523" s="26">
        <f>IF(OR(C1523="",F1523=""),"",
"PRD-" &amp;
TEXT(DAY(C1523),"00") &amp;
CHOOSE(MONTH(C1523),"A","B","C","D","E","F","G","H","I","J","K","L") &amp;
TEXT(YEAR(C1523),"00") &amp;
"-" &amp;
RIGHT(F1523,4))</f>
        <v/>
      </c>
      <c r="C1523" s="27" t="n"/>
      <c r="D1523" s="26">
        <f>IF(F1523="","",_xlfn.XLOOKUP(F1523,purchase!F:F,purchase!B:B,""))</f>
        <v/>
      </c>
      <c r="E1523" s="26">
        <f>IF(F1523="","",_xlfn.XLOOKUP(F1523,purchase!F:F,purchase!C:C,""))</f>
        <v/>
      </c>
      <c r="F1523" s="4" t="n"/>
      <c r="G1523" s="10">
        <f>IF(H1523="NRFC","Natural Rubber Field Coagulam","")</f>
        <v/>
      </c>
      <c r="H1523" s="10">
        <f>IF(F1523="","",_xlfn.XLOOKUP(F1523,purchase!F:F,purchase!E:E,""))</f>
        <v/>
      </c>
      <c r="I1523" s="10">
        <f>IF(J1523="ISNR20","Natural Rubber-TSNR (ISNR-20)","")</f>
        <v/>
      </c>
      <c r="J1523" s="10">
        <f>IF(H1523="NRFC","ISNR20","")</f>
        <v/>
      </c>
      <c r="K1523" s="35">
        <f>_xlfn.SINGLE(IF(F1523="","",_xlfn.XLOOKUP(F1523,purchase!F:F,purchase!N:N,"")))</f>
        <v/>
      </c>
      <c r="L1523" s="4" t="n"/>
      <c r="M1523" s="86" t="n"/>
      <c r="N1523" s="35">
        <f>IF(F1523="","",
MAX(0,
_xlfn.XLOOKUP(F1523,purchase!F:F,purchase!N:N,"")
-
SUMIFS(L:L,F:F,F1523)))</f>
        <v/>
      </c>
      <c r="O1523" s="35">
        <f>IF(OR(L1523="",M1523=""),"",L1523-M1523)</f>
        <v/>
      </c>
      <c r="P1523" s="89">
        <f>_xlfn.SINGLE(IF(F1523="","",_xlfn.XLOOKUP(F1523,purchase!F:F,purchase!O:O,"")))</f>
        <v/>
      </c>
      <c r="Q1523" s="83">
        <f>IF(OR(L1523="",M1523=""),"",M1523/L1523)</f>
        <v/>
      </c>
      <c r="R1523" s="91">
        <f>IF(OR(P1523="",Q1523=""),"",Q1523-P1523)</f>
        <v/>
      </c>
    </row>
    <row r="1524">
      <c r="A1524" s="25" t="n">
        <v>1520</v>
      </c>
      <c r="B1524" s="26">
        <f>IF(OR(C1524="",F1524=""),"",
"PRD-" &amp;
TEXT(DAY(C1524),"00") &amp;
CHOOSE(MONTH(C1524),"A","B","C","D","E","F","G","H","I","J","K","L") &amp;
TEXT(YEAR(C1524),"00") &amp;
"-" &amp;
RIGHT(F1524,4))</f>
        <v/>
      </c>
      <c r="C1524" s="27" t="n"/>
      <c r="D1524" s="26">
        <f>IF(F1524="","",_xlfn.XLOOKUP(F1524,purchase!F:F,purchase!B:B,""))</f>
        <v/>
      </c>
      <c r="E1524" s="26">
        <f>IF(F1524="","",_xlfn.XLOOKUP(F1524,purchase!F:F,purchase!C:C,""))</f>
        <v/>
      </c>
      <c r="F1524" s="4" t="n"/>
      <c r="G1524" s="10">
        <f>IF(H1524="NRFC","Natural Rubber Field Coagulam","")</f>
        <v/>
      </c>
      <c r="H1524" s="10">
        <f>IF(F1524="","",_xlfn.XLOOKUP(F1524,purchase!F:F,purchase!E:E,""))</f>
        <v/>
      </c>
      <c r="I1524" s="10">
        <f>IF(J1524="ISNR20","Natural Rubber-TSNR (ISNR-20)","")</f>
        <v/>
      </c>
      <c r="J1524" s="10">
        <f>IF(H1524="NRFC","ISNR20","")</f>
        <v/>
      </c>
      <c r="K1524" s="35">
        <f>_xlfn.SINGLE(IF(F1524="","",_xlfn.XLOOKUP(F1524,purchase!F:F,purchase!N:N,"")))</f>
        <v/>
      </c>
      <c r="L1524" s="4" t="n"/>
      <c r="M1524" s="86" t="n"/>
      <c r="N1524" s="35">
        <f>IF(F1524="","",
MAX(0,
_xlfn.XLOOKUP(F1524,purchase!F:F,purchase!N:N,"")
-
SUMIFS(L:L,F:F,F1524)))</f>
        <v/>
      </c>
      <c r="O1524" s="35">
        <f>IF(OR(L1524="",M1524=""),"",L1524-M1524)</f>
        <v/>
      </c>
      <c r="P1524" s="89">
        <f>_xlfn.SINGLE(IF(F1524="","",_xlfn.XLOOKUP(F1524,purchase!F:F,purchase!O:O,"")))</f>
        <v/>
      </c>
      <c r="Q1524" s="83">
        <f>IF(OR(L1524="",M1524=""),"",M1524/L1524)</f>
        <v/>
      </c>
      <c r="R1524" s="91">
        <f>IF(OR(P1524="",Q1524=""),"",Q1524-P1524)</f>
        <v/>
      </c>
    </row>
    <row r="1525">
      <c r="A1525" s="25" t="n">
        <v>1521</v>
      </c>
      <c r="B1525" s="26">
        <f>IF(OR(C1525="",F1525=""),"",
"PRD-" &amp;
TEXT(DAY(C1525),"00") &amp;
CHOOSE(MONTH(C1525),"A","B","C","D","E","F","G","H","I","J","K","L") &amp;
TEXT(YEAR(C1525),"00") &amp;
"-" &amp;
RIGHT(F1525,4))</f>
        <v/>
      </c>
      <c r="C1525" s="27" t="n"/>
      <c r="D1525" s="26">
        <f>IF(F1525="","",_xlfn.XLOOKUP(F1525,purchase!F:F,purchase!B:B,""))</f>
        <v/>
      </c>
      <c r="E1525" s="26">
        <f>IF(F1525="","",_xlfn.XLOOKUP(F1525,purchase!F:F,purchase!C:C,""))</f>
        <v/>
      </c>
      <c r="F1525" s="4" t="n"/>
      <c r="G1525" s="10">
        <f>IF(H1525="NRFC","Natural Rubber Field Coagulam","")</f>
        <v/>
      </c>
      <c r="H1525" s="10">
        <f>IF(F1525="","",_xlfn.XLOOKUP(F1525,purchase!F:F,purchase!E:E,""))</f>
        <v/>
      </c>
      <c r="I1525" s="10">
        <f>IF(J1525="ISNR20","Natural Rubber-TSNR (ISNR-20)","")</f>
        <v/>
      </c>
      <c r="J1525" s="10">
        <f>IF(H1525="NRFC","ISNR20","")</f>
        <v/>
      </c>
      <c r="K1525" s="35">
        <f>_xlfn.SINGLE(IF(F1525="","",_xlfn.XLOOKUP(F1525,purchase!F:F,purchase!N:N,"")))</f>
        <v/>
      </c>
      <c r="L1525" s="4" t="n"/>
      <c r="M1525" s="86" t="n"/>
      <c r="N1525" s="35">
        <f>IF(F1525="","",
MAX(0,
_xlfn.XLOOKUP(F1525,purchase!F:F,purchase!N:N,"")
-
SUMIFS(L:L,F:F,F1525)))</f>
        <v/>
      </c>
      <c r="O1525" s="35">
        <f>IF(OR(L1525="",M1525=""),"",L1525-M1525)</f>
        <v/>
      </c>
      <c r="P1525" s="89">
        <f>_xlfn.SINGLE(IF(F1525="","",_xlfn.XLOOKUP(F1525,purchase!F:F,purchase!O:O,"")))</f>
        <v/>
      </c>
      <c r="Q1525" s="83">
        <f>IF(OR(L1525="",M1525=""),"",M1525/L1525)</f>
        <v/>
      </c>
      <c r="R1525" s="91">
        <f>IF(OR(P1525="",Q1525=""),"",Q1525-P1525)</f>
        <v/>
      </c>
    </row>
    <row r="1526">
      <c r="A1526" s="25" t="n">
        <v>1522</v>
      </c>
      <c r="B1526" s="26">
        <f>IF(OR(C1526="",F1526=""),"",
"PRD-" &amp;
TEXT(DAY(C1526),"00") &amp;
CHOOSE(MONTH(C1526),"A","B","C","D","E","F","G","H","I","J","K","L") &amp;
TEXT(YEAR(C1526),"00") &amp;
"-" &amp;
RIGHT(F1526,4))</f>
        <v/>
      </c>
      <c r="C1526" s="27" t="n"/>
      <c r="D1526" s="26">
        <f>IF(F1526="","",_xlfn.XLOOKUP(F1526,purchase!F:F,purchase!B:B,""))</f>
        <v/>
      </c>
      <c r="E1526" s="26">
        <f>IF(F1526="","",_xlfn.XLOOKUP(F1526,purchase!F:F,purchase!C:C,""))</f>
        <v/>
      </c>
      <c r="F1526" s="4" t="n"/>
      <c r="G1526" s="10">
        <f>IF(H1526="NRFC","Natural Rubber Field Coagulam","")</f>
        <v/>
      </c>
      <c r="H1526" s="10">
        <f>IF(F1526="","",_xlfn.XLOOKUP(F1526,purchase!F:F,purchase!E:E,""))</f>
        <v/>
      </c>
      <c r="I1526" s="10">
        <f>IF(J1526="ISNR20","Natural Rubber-TSNR (ISNR-20)","")</f>
        <v/>
      </c>
      <c r="J1526" s="10">
        <f>IF(H1526="NRFC","ISNR20","")</f>
        <v/>
      </c>
      <c r="K1526" s="35">
        <f>_xlfn.SINGLE(IF(F1526="","",_xlfn.XLOOKUP(F1526,purchase!F:F,purchase!N:N,"")))</f>
        <v/>
      </c>
      <c r="L1526" s="4" t="n"/>
      <c r="M1526" s="86" t="n"/>
      <c r="N1526" s="35">
        <f>IF(F1526="","",
MAX(0,
_xlfn.XLOOKUP(F1526,purchase!F:F,purchase!N:N,"")
-
SUMIFS(L:L,F:F,F1526)))</f>
        <v/>
      </c>
      <c r="O1526" s="35">
        <f>IF(OR(L1526="",M1526=""),"",L1526-M1526)</f>
        <v/>
      </c>
      <c r="P1526" s="89">
        <f>_xlfn.SINGLE(IF(F1526="","",_xlfn.XLOOKUP(F1526,purchase!F:F,purchase!O:O,"")))</f>
        <v/>
      </c>
      <c r="Q1526" s="83">
        <f>IF(OR(L1526="",M1526=""),"",M1526/L1526)</f>
        <v/>
      </c>
      <c r="R1526" s="91">
        <f>IF(OR(P1526="",Q1526=""),"",Q1526-P1526)</f>
        <v/>
      </c>
    </row>
    <row r="1527">
      <c r="A1527" s="25" t="n">
        <v>1523</v>
      </c>
      <c r="B1527" s="26">
        <f>IF(OR(C1527="",F1527=""),"",
"PRD-" &amp;
TEXT(DAY(C1527),"00") &amp;
CHOOSE(MONTH(C1527),"A","B","C","D","E","F","G","H","I","J","K","L") &amp;
TEXT(YEAR(C1527),"00") &amp;
"-" &amp;
RIGHT(F1527,4))</f>
        <v/>
      </c>
      <c r="C1527" s="27" t="n"/>
      <c r="D1527" s="26">
        <f>IF(F1527="","",_xlfn.XLOOKUP(F1527,purchase!F:F,purchase!B:B,""))</f>
        <v/>
      </c>
      <c r="E1527" s="26">
        <f>IF(F1527="","",_xlfn.XLOOKUP(F1527,purchase!F:F,purchase!C:C,""))</f>
        <v/>
      </c>
      <c r="F1527" s="4" t="n"/>
      <c r="G1527" s="10">
        <f>IF(H1527="NRFC","Natural Rubber Field Coagulam","")</f>
        <v/>
      </c>
      <c r="H1527" s="10">
        <f>IF(F1527="","",_xlfn.XLOOKUP(F1527,purchase!F:F,purchase!E:E,""))</f>
        <v/>
      </c>
      <c r="I1527" s="10">
        <f>IF(J1527="ISNR20","Natural Rubber-TSNR (ISNR-20)","")</f>
        <v/>
      </c>
      <c r="J1527" s="10">
        <f>IF(H1527="NRFC","ISNR20","")</f>
        <v/>
      </c>
      <c r="K1527" s="35">
        <f>_xlfn.SINGLE(IF(F1527="","",_xlfn.XLOOKUP(F1527,purchase!F:F,purchase!N:N,"")))</f>
        <v/>
      </c>
      <c r="L1527" s="4" t="n"/>
      <c r="M1527" s="86" t="n"/>
      <c r="N1527" s="35">
        <f>IF(F1527="","",
MAX(0,
_xlfn.XLOOKUP(F1527,purchase!F:F,purchase!N:N,"")
-
SUMIFS(L:L,F:F,F1527)))</f>
        <v/>
      </c>
      <c r="O1527" s="35">
        <f>IF(OR(L1527="",M1527=""),"",L1527-M1527)</f>
        <v/>
      </c>
      <c r="P1527" s="89">
        <f>_xlfn.SINGLE(IF(F1527="","",_xlfn.XLOOKUP(F1527,purchase!F:F,purchase!O:O,"")))</f>
        <v/>
      </c>
      <c r="Q1527" s="83">
        <f>IF(OR(L1527="",M1527=""),"",M1527/L1527)</f>
        <v/>
      </c>
      <c r="R1527" s="91">
        <f>IF(OR(P1527="",Q1527=""),"",Q1527-P1527)</f>
        <v/>
      </c>
    </row>
    <row r="1528">
      <c r="A1528" s="25" t="n">
        <v>1524</v>
      </c>
      <c r="B1528" s="26">
        <f>IF(OR(C1528="",F1528=""),"",
"PRD-" &amp;
TEXT(DAY(C1528),"00") &amp;
CHOOSE(MONTH(C1528),"A","B","C","D","E","F","G","H","I","J","K","L") &amp;
TEXT(YEAR(C1528),"00") &amp;
"-" &amp;
RIGHT(F1528,4))</f>
        <v/>
      </c>
      <c r="C1528" s="27" t="n"/>
      <c r="D1528" s="26">
        <f>IF(F1528="","",_xlfn.XLOOKUP(F1528,purchase!F:F,purchase!B:B,""))</f>
        <v/>
      </c>
      <c r="E1528" s="26">
        <f>IF(F1528="","",_xlfn.XLOOKUP(F1528,purchase!F:F,purchase!C:C,""))</f>
        <v/>
      </c>
      <c r="F1528" s="4" t="n"/>
      <c r="G1528" s="10">
        <f>IF(H1528="NRFC","Natural Rubber Field Coagulam","")</f>
        <v/>
      </c>
      <c r="H1528" s="10">
        <f>IF(F1528="","",_xlfn.XLOOKUP(F1528,purchase!F:F,purchase!E:E,""))</f>
        <v/>
      </c>
      <c r="I1528" s="10">
        <f>IF(J1528="ISNR20","Natural Rubber-TSNR (ISNR-20)","")</f>
        <v/>
      </c>
      <c r="J1528" s="10">
        <f>IF(H1528="NRFC","ISNR20","")</f>
        <v/>
      </c>
      <c r="K1528" s="35">
        <f>_xlfn.SINGLE(IF(F1528="","",_xlfn.XLOOKUP(F1528,purchase!F:F,purchase!N:N,"")))</f>
        <v/>
      </c>
      <c r="L1528" s="4" t="n"/>
      <c r="M1528" s="86" t="n"/>
      <c r="N1528" s="35">
        <f>IF(F1528="","",
MAX(0,
_xlfn.XLOOKUP(F1528,purchase!F:F,purchase!N:N,"")
-
SUMIFS(L:L,F:F,F1528)))</f>
        <v/>
      </c>
      <c r="O1528" s="35">
        <f>IF(OR(L1528="",M1528=""),"",L1528-M1528)</f>
        <v/>
      </c>
      <c r="P1528" s="89">
        <f>_xlfn.SINGLE(IF(F1528="","",_xlfn.XLOOKUP(F1528,purchase!F:F,purchase!O:O,"")))</f>
        <v/>
      </c>
      <c r="Q1528" s="83">
        <f>IF(OR(L1528="",M1528=""),"",M1528/L1528)</f>
        <v/>
      </c>
      <c r="R1528" s="91">
        <f>IF(OR(P1528="",Q1528=""),"",Q1528-P1528)</f>
        <v/>
      </c>
    </row>
    <row r="1529">
      <c r="A1529" s="25" t="n">
        <v>1525</v>
      </c>
      <c r="B1529" s="26">
        <f>IF(OR(C1529="",F1529=""),"",
"PRD-" &amp;
TEXT(DAY(C1529),"00") &amp;
CHOOSE(MONTH(C1529),"A","B","C","D","E","F","G","H","I","J","K","L") &amp;
TEXT(YEAR(C1529),"00") &amp;
"-" &amp;
RIGHT(F1529,4))</f>
        <v/>
      </c>
      <c r="C1529" s="27" t="n"/>
      <c r="D1529" s="26">
        <f>IF(F1529="","",_xlfn.XLOOKUP(F1529,purchase!F:F,purchase!B:B,""))</f>
        <v/>
      </c>
      <c r="E1529" s="26">
        <f>IF(F1529="","",_xlfn.XLOOKUP(F1529,purchase!F:F,purchase!C:C,""))</f>
        <v/>
      </c>
      <c r="F1529" s="4" t="n"/>
      <c r="G1529" s="10">
        <f>IF(H1529="NRFC","Natural Rubber Field Coagulam","")</f>
        <v/>
      </c>
      <c r="H1529" s="10">
        <f>IF(F1529="","",_xlfn.XLOOKUP(F1529,purchase!F:F,purchase!E:E,""))</f>
        <v/>
      </c>
      <c r="I1529" s="10">
        <f>IF(J1529="ISNR20","Natural Rubber-TSNR (ISNR-20)","")</f>
        <v/>
      </c>
      <c r="J1529" s="10">
        <f>IF(H1529="NRFC","ISNR20","")</f>
        <v/>
      </c>
      <c r="K1529" s="35">
        <f>_xlfn.SINGLE(IF(F1529="","",_xlfn.XLOOKUP(F1529,purchase!F:F,purchase!N:N,"")))</f>
        <v/>
      </c>
      <c r="L1529" s="4" t="n"/>
      <c r="M1529" s="86" t="n"/>
      <c r="N1529" s="35">
        <f>IF(F1529="","",
MAX(0,
_xlfn.XLOOKUP(F1529,purchase!F:F,purchase!N:N,"")
-
SUMIFS(L:L,F:F,F1529)))</f>
        <v/>
      </c>
      <c r="O1529" s="35">
        <f>IF(OR(L1529="",M1529=""),"",L1529-M1529)</f>
        <v/>
      </c>
      <c r="P1529" s="89">
        <f>_xlfn.SINGLE(IF(F1529="","",_xlfn.XLOOKUP(F1529,purchase!F:F,purchase!O:O,"")))</f>
        <v/>
      </c>
      <c r="Q1529" s="83">
        <f>IF(OR(L1529="",M1529=""),"",M1529/L1529)</f>
        <v/>
      </c>
      <c r="R1529" s="91">
        <f>IF(OR(P1529="",Q1529=""),"",Q1529-P1529)</f>
        <v/>
      </c>
    </row>
    <row r="1530">
      <c r="A1530" s="25" t="n">
        <v>1526</v>
      </c>
      <c r="B1530" s="26">
        <f>IF(OR(C1530="",F1530=""),"",
"PRD-" &amp;
TEXT(DAY(C1530),"00") &amp;
CHOOSE(MONTH(C1530),"A","B","C","D","E","F","G","H","I","J","K","L") &amp;
TEXT(YEAR(C1530),"00") &amp;
"-" &amp;
RIGHT(F1530,4))</f>
        <v/>
      </c>
      <c r="C1530" s="27" t="n"/>
      <c r="D1530" s="26">
        <f>IF(F1530="","",_xlfn.XLOOKUP(F1530,purchase!F:F,purchase!B:B,""))</f>
        <v/>
      </c>
      <c r="E1530" s="26">
        <f>IF(F1530="","",_xlfn.XLOOKUP(F1530,purchase!F:F,purchase!C:C,""))</f>
        <v/>
      </c>
      <c r="F1530" s="4" t="n"/>
      <c r="G1530" s="10">
        <f>IF(H1530="NRFC","Natural Rubber Field Coagulam","")</f>
        <v/>
      </c>
      <c r="H1530" s="10">
        <f>IF(F1530="","",_xlfn.XLOOKUP(F1530,purchase!F:F,purchase!E:E,""))</f>
        <v/>
      </c>
      <c r="I1530" s="10">
        <f>IF(J1530="ISNR20","Natural Rubber-TSNR (ISNR-20)","")</f>
        <v/>
      </c>
      <c r="J1530" s="10">
        <f>IF(H1530="NRFC","ISNR20","")</f>
        <v/>
      </c>
      <c r="K1530" s="35">
        <f>_xlfn.SINGLE(IF(F1530="","",_xlfn.XLOOKUP(F1530,purchase!F:F,purchase!N:N,"")))</f>
        <v/>
      </c>
      <c r="L1530" s="4" t="n"/>
      <c r="M1530" s="86" t="n"/>
      <c r="N1530" s="35">
        <f>IF(F1530="","",
MAX(0,
_xlfn.XLOOKUP(F1530,purchase!F:F,purchase!N:N,"")
-
SUMIFS(L:L,F:F,F1530)))</f>
        <v/>
      </c>
      <c r="O1530" s="35">
        <f>IF(OR(L1530="",M1530=""),"",L1530-M1530)</f>
        <v/>
      </c>
      <c r="P1530" s="89">
        <f>_xlfn.SINGLE(IF(F1530="","",_xlfn.XLOOKUP(F1530,purchase!F:F,purchase!O:O,"")))</f>
        <v/>
      </c>
      <c r="Q1530" s="83">
        <f>IF(OR(L1530="",M1530=""),"",M1530/L1530)</f>
        <v/>
      </c>
      <c r="R1530" s="91">
        <f>IF(OR(P1530="",Q1530=""),"",Q1530-P1530)</f>
        <v/>
      </c>
    </row>
    <row r="1531">
      <c r="A1531" s="25" t="n">
        <v>1527</v>
      </c>
      <c r="B1531" s="26">
        <f>IF(OR(C1531="",F1531=""),"",
"PRD-" &amp;
TEXT(DAY(C1531),"00") &amp;
CHOOSE(MONTH(C1531),"A","B","C","D","E","F","G","H","I","J","K","L") &amp;
TEXT(YEAR(C1531),"00") &amp;
"-" &amp;
RIGHT(F1531,4))</f>
        <v/>
      </c>
      <c r="C1531" s="27" t="n"/>
      <c r="D1531" s="26">
        <f>IF(F1531="","",_xlfn.XLOOKUP(F1531,purchase!F:F,purchase!B:B,""))</f>
        <v/>
      </c>
      <c r="E1531" s="26">
        <f>IF(F1531="","",_xlfn.XLOOKUP(F1531,purchase!F:F,purchase!C:C,""))</f>
        <v/>
      </c>
      <c r="F1531" s="4" t="n"/>
      <c r="G1531" s="10">
        <f>IF(H1531="NRFC","Natural Rubber Field Coagulam","")</f>
        <v/>
      </c>
      <c r="H1531" s="10">
        <f>IF(F1531="","",_xlfn.XLOOKUP(F1531,purchase!F:F,purchase!E:E,""))</f>
        <v/>
      </c>
      <c r="I1531" s="10">
        <f>IF(J1531="ISNR20","Natural Rubber-TSNR (ISNR-20)","")</f>
        <v/>
      </c>
      <c r="J1531" s="10">
        <f>IF(H1531="NRFC","ISNR20","")</f>
        <v/>
      </c>
      <c r="K1531" s="35">
        <f>_xlfn.SINGLE(IF(F1531="","",_xlfn.XLOOKUP(F1531,purchase!F:F,purchase!N:N,"")))</f>
        <v/>
      </c>
      <c r="L1531" s="4" t="n"/>
      <c r="M1531" s="86" t="n"/>
      <c r="N1531" s="35">
        <f>IF(F1531="","",
MAX(0,
_xlfn.XLOOKUP(F1531,purchase!F:F,purchase!N:N,"")
-
SUMIFS(L:L,F:F,F1531)))</f>
        <v/>
      </c>
      <c r="O1531" s="35">
        <f>IF(OR(L1531="",M1531=""),"",L1531-M1531)</f>
        <v/>
      </c>
      <c r="P1531" s="89">
        <f>_xlfn.SINGLE(IF(F1531="","",_xlfn.XLOOKUP(F1531,purchase!F:F,purchase!O:O,"")))</f>
        <v/>
      </c>
      <c r="Q1531" s="83">
        <f>IF(OR(L1531="",M1531=""),"",M1531/L1531)</f>
        <v/>
      </c>
      <c r="R1531" s="91">
        <f>IF(OR(P1531="",Q1531=""),"",Q1531-P1531)</f>
        <v/>
      </c>
    </row>
    <row r="1532">
      <c r="A1532" s="25" t="n">
        <v>1528</v>
      </c>
      <c r="B1532" s="26">
        <f>IF(OR(C1532="",F1532=""),"",
"PRD-" &amp;
TEXT(DAY(C1532),"00") &amp;
CHOOSE(MONTH(C1532),"A","B","C","D","E","F","G","H","I","J","K","L") &amp;
TEXT(YEAR(C1532),"00") &amp;
"-" &amp;
RIGHT(F1532,4))</f>
        <v/>
      </c>
      <c r="C1532" s="27" t="n"/>
      <c r="D1532" s="26">
        <f>IF(F1532="","",_xlfn.XLOOKUP(F1532,purchase!F:F,purchase!B:B,""))</f>
        <v/>
      </c>
      <c r="E1532" s="26">
        <f>IF(F1532="","",_xlfn.XLOOKUP(F1532,purchase!F:F,purchase!C:C,""))</f>
        <v/>
      </c>
      <c r="F1532" s="4" t="n"/>
      <c r="G1532" s="10">
        <f>IF(H1532="NRFC","Natural Rubber Field Coagulam","")</f>
        <v/>
      </c>
      <c r="H1532" s="10">
        <f>IF(F1532="","",_xlfn.XLOOKUP(F1532,purchase!F:F,purchase!E:E,""))</f>
        <v/>
      </c>
      <c r="I1532" s="10">
        <f>IF(J1532="ISNR20","Natural Rubber-TSNR (ISNR-20)","")</f>
        <v/>
      </c>
      <c r="J1532" s="10">
        <f>IF(H1532="NRFC","ISNR20","")</f>
        <v/>
      </c>
      <c r="K1532" s="35">
        <f>_xlfn.SINGLE(IF(F1532="","",_xlfn.XLOOKUP(F1532,purchase!F:F,purchase!N:N,"")))</f>
        <v/>
      </c>
      <c r="L1532" s="4" t="n"/>
      <c r="M1532" s="86" t="n"/>
      <c r="N1532" s="35">
        <f>IF(F1532="","",
MAX(0,
_xlfn.XLOOKUP(F1532,purchase!F:F,purchase!N:N,"")
-
SUMIFS(L:L,F:F,F1532)))</f>
        <v/>
      </c>
      <c r="O1532" s="35">
        <f>IF(OR(L1532="",M1532=""),"",L1532-M1532)</f>
        <v/>
      </c>
      <c r="P1532" s="89">
        <f>_xlfn.SINGLE(IF(F1532="","",_xlfn.XLOOKUP(F1532,purchase!F:F,purchase!O:O,"")))</f>
        <v/>
      </c>
      <c r="Q1532" s="83">
        <f>IF(OR(L1532="",M1532=""),"",M1532/L1532)</f>
        <v/>
      </c>
      <c r="R1532" s="91">
        <f>IF(OR(P1532="",Q1532=""),"",Q1532-P1532)</f>
        <v/>
      </c>
    </row>
    <row r="1533">
      <c r="A1533" s="25" t="n">
        <v>1529</v>
      </c>
      <c r="B1533" s="26">
        <f>IF(OR(C1533="",F1533=""),"",
"PRD-" &amp;
TEXT(DAY(C1533),"00") &amp;
CHOOSE(MONTH(C1533),"A","B","C","D","E","F","G","H","I","J","K","L") &amp;
TEXT(YEAR(C1533),"00") &amp;
"-" &amp;
RIGHT(F1533,4))</f>
        <v/>
      </c>
      <c r="C1533" s="27" t="n"/>
      <c r="D1533" s="26">
        <f>IF(F1533="","",_xlfn.XLOOKUP(F1533,purchase!F:F,purchase!B:B,""))</f>
        <v/>
      </c>
      <c r="E1533" s="26">
        <f>IF(F1533="","",_xlfn.XLOOKUP(F1533,purchase!F:F,purchase!C:C,""))</f>
        <v/>
      </c>
      <c r="F1533" s="4" t="n"/>
      <c r="G1533" s="10">
        <f>IF(H1533="NRFC","Natural Rubber Field Coagulam","")</f>
        <v/>
      </c>
      <c r="H1533" s="10">
        <f>IF(F1533="","",_xlfn.XLOOKUP(F1533,purchase!F:F,purchase!E:E,""))</f>
        <v/>
      </c>
      <c r="I1533" s="10">
        <f>IF(J1533="ISNR20","Natural Rubber-TSNR (ISNR-20)","")</f>
        <v/>
      </c>
      <c r="J1533" s="10">
        <f>IF(H1533="NRFC","ISNR20","")</f>
        <v/>
      </c>
      <c r="K1533" s="35">
        <f>_xlfn.SINGLE(IF(F1533="","",_xlfn.XLOOKUP(F1533,purchase!F:F,purchase!N:N,"")))</f>
        <v/>
      </c>
      <c r="L1533" s="4" t="n"/>
      <c r="M1533" s="86" t="n"/>
      <c r="N1533" s="35">
        <f>IF(F1533="","",
MAX(0,
_xlfn.XLOOKUP(F1533,purchase!F:F,purchase!N:N,"")
-
SUMIFS(L:L,F:F,F1533)))</f>
        <v/>
      </c>
      <c r="O1533" s="35">
        <f>IF(OR(L1533="",M1533=""),"",L1533-M1533)</f>
        <v/>
      </c>
      <c r="P1533" s="89">
        <f>_xlfn.SINGLE(IF(F1533="","",_xlfn.XLOOKUP(F1533,purchase!F:F,purchase!O:O,"")))</f>
        <v/>
      </c>
      <c r="Q1533" s="83">
        <f>IF(OR(L1533="",M1533=""),"",M1533/L1533)</f>
        <v/>
      </c>
      <c r="R1533" s="91">
        <f>IF(OR(P1533="",Q1533=""),"",Q1533-P1533)</f>
        <v/>
      </c>
    </row>
    <row r="1534">
      <c r="A1534" s="25" t="n">
        <v>1530</v>
      </c>
      <c r="B1534" s="26">
        <f>IF(OR(C1534="",F1534=""),"",
"PRD-" &amp;
TEXT(DAY(C1534),"00") &amp;
CHOOSE(MONTH(C1534),"A","B","C","D","E","F","G","H","I","J","K","L") &amp;
TEXT(YEAR(C1534),"00") &amp;
"-" &amp;
RIGHT(F1534,4))</f>
        <v/>
      </c>
      <c r="C1534" s="27" t="n"/>
      <c r="D1534" s="26">
        <f>IF(F1534="","",_xlfn.XLOOKUP(F1534,purchase!F:F,purchase!B:B,""))</f>
        <v/>
      </c>
      <c r="E1534" s="26">
        <f>IF(F1534="","",_xlfn.XLOOKUP(F1534,purchase!F:F,purchase!C:C,""))</f>
        <v/>
      </c>
      <c r="F1534" s="4" t="n"/>
      <c r="G1534" s="10">
        <f>IF(H1534="NRFC","Natural Rubber Field Coagulam","")</f>
        <v/>
      </c>
      <c r="H1534" s="10">
        <f>IF(F1534="","",_xlfn.XLOOKUP(F1534,purchase!F:F,purchase!E:E,""))</f>
        <v/>
      </c>
      <c r="I1534" s="10">
        <f>IF(J1534="ISNR20","Natural Rubber-TSNR (ISNR-20)","")</f>
        <v/>
      </c>
      <c r="J1534" s="10">
        <f>IF(H1534="NRFC","ISNR20","")</f>
        <v/>
      </c>
      <c r="K1534" s="35">
        <f>_xlfn.SINGLE(IF(F1534="","",_xlfn.XLOOKUP(F1534,purchase!F:F,purchase!N:N,"")))</f>
        <v/>
      </c>
      <c r="L1534" s="4" t="n"/>
      <c r="M1534" s="86" t="n"/>
      <c r="N1534" s="35">
        <f>IF(F1534="","",
MAX(0,
_xlfn.XLOOKUP(F1534,purchase!F:F,purchase!N:N,"")
-
SUMIFS(L:L,F:F,F1534)))</f>
        <v/>
      </c>
      <c r="O1534" s="35">
        <f>IF(OR(L1534="",M1534=""),"",L1534-M1534)</f>
        <v/>
      </c>
      <c r="P1534" s="89">
        <f>_xlfn.SINGLE(IF(F1534="","",_xlfn.XLOOKUP(F1534,purchase!F:F,purchase!O:O,"")))</f>
        <v/>
      </c>
      <c r="Q1534" s="83">
        <f>IF(OR(L1534="",M1534=""),"",M1534/L1534)</f>
        <v/>
      </c>
      <c r="R1534" s="91">
        <f>IF(OR(P1534="",Q1534=""),"",Q1534-P1534)</f>
        <v/>
      </c>
    </row>
    <row r="1535">
      <c r="A1535" s="25" t="n">
        <v>1531</v>
      </c>
      <c r="B1535" s="26">
        <f>IF(OR(C1535="",F1535=""),"",
"PRD-" &amp;
TEXT(DAY(C1535),"00") &amp;
CHOOSE(MONTH(C1535),"A","B","C","D","E","F","G","H","I","J","K","L") &amp;
TEXT(YEAR(C1535),"00") &amp;
"-" &amp;
RIGHT(F1535,4))</f>
        <v/>
      </c>
      <c r="C1535" s="27" t="n"/>
      <c r="D1535" s="26">
        <f>IF(F1535="","",_xlfn.XLOOKUP(F1535,purchase!F:F,purchase!B:B,""))</f>
        <v/>
      </c>
      <c r="E1535" s="26">
        <f>IF(F1535="","",_xlfn.XLOOKUP(F1535,purchase!F:F,purchase!C:C,""))</f>
        <v/>
      </c>
      <c r="F1535" s="4" t="n"/>
      <c r="G1535" s="10">
        <f>IF(H1535="NRFC","Natural Rubber Field Coagulam","")</f>
        <v/>
      </c>
      <c r="H1535" s="10">
        <f>IF(F1535="","",_xlfn.XLOOKUP(F1535,purchase!F:F,purchase!E:E,""))</f>
        <v/>
      </c>
      <c r="I1535" s="10">
        <f>IF(J1535="ISNR20","Natural Rubber-TSNR (ISNR-20)","")</f>
        <v/>
      </c>
      <c r="J1535" s="10">
        <f>IF(H1535="NRFC","ISNR20","")</f>
        <v/>
      </c>
      <c r="K1535" s="35">
        <f>_xlfn.SINGLE(IF(F1535="","",_xlfn.XLOOKUP(F1535,purchase!F:F,purchase!N:N,"")))</f>
        <v/>
      </c>
      <c r="L1535" s="4" t="n"/>
      <c r="M1535" s="86" t="n"/>
      <c r="N1535" s="35">
        <f>IF(F1535="","",
MAX(0,
_xlfn.XLOOKUP(F1535,purchase!F:F,purchase!N:N,"")
-
SUMIFS(L:L,F:F,F1535)))</f>
        <v/>
      </c>
      <c r="O1535" s="35">
        <f>IF(OR(L1535="",M1535=""),"",L1535-M1535)</f>
        <v/>
      </c>
      <c r="P1535" s="89">
        <f>_xlfn.SINGLE(IF(F1535="","",_xlfn.XLOOKUP(F1535,purchase!F:F,purchase!O:O,"")))</f>
        <v/>
      </c>
      <c r="Q1535" s="83">
        <f>IF(OR(L1535="",M1535=""),"",M1535/L1535)</f>
        <v/>
      </c>
      <c r="R1535" s="91">
        <f>IF(OR(P1535="",Q1535=""),"",Q1535-P1535)</f>
        <v/>
      </c>
    </row>
    <row r="1536">
      <c r="A1536" s="25" t="n">
        <v>1532</v>
      </c>
      <c r="B1536" s="26">
        <f>IF(OR(C1536="",F1536=""),"",
"PRD-" &amp;
TEXT(DAY(C1536),"00") &amp;
CHOOSE(MONTH(C1536),"A","B","C","D","E","F","G","H","I","J","K","L") &amp;
TEXT(YEAR(C1536),"00") &amp;
"-" &amp;
RIGHT(F1536,4))</f>
        <v/>
      </c>
      <c r="C1536" s="27" t="n"/>
      <c r="D1536" s="26">
        <f>IF(F1536="","",_xlfn.XLOOKUP(F1536,purchase!F:F,purchase!B:B,""))</f>
        <v/>
      </c>
      <c r="E1536" s="26">
        <f>IF(F1536="","",_xlfn.XLOOKUP(F1536,purchase!F:F,purchase!C:C,""))</f>
        <v/>
      </c>
      <c r="F1536" s="4" t="n"/>
      <c r="G1536" s="10">
        <f>IF(H1536="NRFC","Natural Rubber Field Coagulam","")</f>
        <v/>
      </c>
      <c r="H1536" s="10">
        <f>IF(F1536="","",_xlfn.XLOOKUP(F1536,purchase!F:F,purchase!E:E,""))</f>
        <v/>
      </c>
      <c r="I1536" s="10">
        <f>IF(J1536="ISNR20","Natural Rubber-TSNR (ISNR-20)","")</f>
        <v/>
      </c>
      <c r="J1536" s="10">
        <f>IF(H1536="NRFC","ISNR20","")</f>
        <v/>
      </c>
      <c r="K1536" s="35">
        <f>_xlfn.SINGLE(IF(F1536="","",_xlfn.XLOOKUP(F1536,purchase!F:F,purchase!N:N,"")))</f>
        <v/>
      </c>
      <c r="L1536" s="4" t="n"/>
      <c r="M1536" s="86" t="n"/>
      <c r="N1536" s="35">
        <f>IF(F1536="","",
MAX(0,
_xlfn.XLOOKUP(F1536,purchase!F:F,purchase!N:N,"")
-
SUMIFS(L:L,F:F,F1536)))</f>
        <v/>
      </c>
      <c r="O1536" s="35">
        <f>IF(OR(L1536="",M1536=""),"",L1536-M1536)</f>
        <v/>
      </c>
      <c r="P1536" s="89">
        <f>_xlfn.SINGLE(IF(F1536="","",_xlfn.XLOOKUP(F1536,purchase!F:F,purchase!O:O,"")))</f>
        <v/>
      </c>
      <c r="Q1536" s="83">
        <f>IF(OR(L1536="",M1536=""),"",M1536/L1536)</f>
        <v/>
      </c>
      <c r="R1536" s="91">
        <f>IF(OR(P1536="",Q1536=""),"",Q1536-P1536)</f>
        <v/>
      </c>
    </row>
    <row r="1537">
      <c r="A1537" s="25" t="n">
        <v>1533</v>
      </c>
      <c r="B1537" s="26">
        <f>IF(OR(C1537="",F1537=""),"",
"PRD-" &amp;
TEXT(DAY(C1537),"00") &amp;
CHOOSE(MONTH(C1537),"A","B","C","D","E","F","G","H","I","J","K","L") &amp;
TEXT(YEAR(C1537),"00") &amp;
"-" &amp;
RIGHT(F1537,4))</f>
        <v/>
      </c>
      <c r="C1537" s="27" t="n"/>
      <c r="D1537" s="26">
        <f>IF(F1537="","",_xlfn.XLOOKUP(F1537,purchase!F:F,purchase!B:B,""))</f>
        <v/>
      </c>
      <c r="E1537" s="26">
        <f>IF(F1537="","",_xlfn.XLOOKUP(F1537,purchase!F:F,purchase!C:C,""))</f>
        <v/>
      </c>
      <c r="F1537" s="4" t="n"/>
      <c r="G1537" s="10">
        <f>IF(H1537="NRFC","Natural Rubber Field Coagulam","")</f>
        <v/>
      </c>
      <c r="H1537" s="10">
        <f>IF(F1537="","",_xlfn.XLOOKUP(F1537,purchase!F:F,purchase!E:E,""))</f>
        <v/>
      </c>
      <c r="I1537" s="10">
        <f>IF(J1537="ISNR20","Natural Rubber-TSNR (ISNR-20)","")</f>
        <v/>
      </c>
      <c r="J1537" s="10">
        <f>IF(H1537="NRFC","ISNR20","")</f>
        <v/>
      </c>
      <c r="K1537" s="35">
        <f>_xlfn.SINGLE(IF(F1537="","",_xlfn.XLOOKUP(F1537,purchase!F:F,purchase!N:N,"")))</f>
        <v/>
      </c>
      <c r="L1537" s="4" t="n"/>
      <c r="M1537" s="86" t="n"/>
      <c r="N1537" s="35">
        <f>IF(F1537="","",
MAX(0,
_xlfn.XLOOKUP(F1537,purchase!F:F,purchase!N:N,"")
-
SUMIFS(L:L,F:F,F1537)))</f>
        <v/>
      </c>
      <c r="O1537" s="35">
        <f>IF(OR(L1537="",M1537=""),"",L1537-M1537)</f>
        <v/>
      </c>
      <c r="P1537" s="89">
        <f>_xlfn.SINGLE(IF(F1537="","",_xlfn.XLOOKUP(F1537,purchase!F:F,purchase!O:O,"")))</f>
        <v/>
      </c>
      <c r="Q1537" s="83">
        <f>IF(OR(L1537="",M1537=""),"",M1537/L1537)</f>
        <v/>
      </c>
      <c r="R1537" s="91">
        <f>IF(OR(P1537="",Q1537=""),"",Q1537-P1537)</f>
        <v/>
      </c>
    </row>
    <row r="1538">
      <c r="A1538" s="25" t="n">
        <v>1534</v>
      </c>
      <c r="B1538" s="26">
        <f>IF(OR(C1538="",F1538=""),"",
"PRD-" &amp;
TEXT(DAY(C1538),"00") &amp;
CHOOSE(MONTH(C1538),"A","B","C","D","E","F","G","H","I","J","K","L") &amp;
TEXT(YEAR(C1538),"00") &amp;
"-" &amp;
RIGHT(F1538,4))</f>
        <v/>
      </c>
      <c r="C1538" s="27" t="n"/>
      <c r="D1538" s="26">
        <f>IF(F1538="","",_xlfn.XLOOKUP(F1538,purchase!F:F,purchase!B:B,""))</f>
        <v/>
      </c>
      <c r="E1538" s="26">
        <f>IF(F1538="","",_xlfn.XLOOKUP(F1538,purchase!F:F,purchase!C:C,""))</f>
        <v/>
      </c>
      <c r="F1538" s="4" t="n"/>
      <c r="G1538" s="10">
        <f>IF(H1538="NRFC","Natural Rubber Field Coagulam","")</f>
        <v/>
      </c>
      <c r="H1538" s="10">
        <f>IF(F1538="","",_xlfn.XLOOKUP(F1538,purchase!F:F,purchase!E:E,""))</f>
        <v/>
      </c>
      <c r="I1538" s="10">
        <f>IF(J1538="ISNR20","Natural Rubber-TSNR (ISNR-20)","")</f>
        <v/>
      </c>
      <c r="J1538" s="10">
        <f>IF(H1538="NRFC","ISNR20","")</f>
        <v/>
      </c>
      <c r="K1538" s="35">
        <f>_xlfn.SINGLE(IF(F1538="","",_xlfn.XLOOKUP(F1538,purchase!F:F,purchase!N:N,"")))</f>
        <v/>
      </c>
      <c r="L1538" s="4" t="n"/>
      <c r="M1538" s="86" t="n"/>
      <c r="N1538" s="35">
        <f>IF(F1538="","",
MAX(0,
_xlfn.XLOOKUP(F1538,purchase!F:F,purchase!N:N,"")
-
SUMIFS(L:L,F:F,F1538)))</f>
        <v/>
      </c>
      <c r="O1538" s="35">
        <f>IF(OR(L1538="",M1538=""),"",L1538-M1538)</f>
        <v/>
      </c>
      <c r="P1538" s="89">
        <f>_xlfn.SINGLE(IF(F1538="","",_xlfn.XLOOKUP(F1538,purchase!F:F,purchase!O:O,"")))</f>
        <v/>
      </c>
      <c r="Q1538" s="83">
        <f>IF(OR(L1538="",M1538=""),"",M1538/L1538)</f>
        <v/>
      </c>
      <c r="R1538" s="91">
        <f>IF(OR(P1538="",Q1538=""),"",Q1538-P1538)</f>
        <v/>
      </c>
    </row>
    <row r="1539">
      <c r="A1539" s="25" t="n">
        <v>1535</v>
      </c>
      <c r="B1539" s="26">
        <f>IF(OR(C1539="",F1539=""),"",
"PRD-" &amp;
TEXT(DAY(C1539),"00") &amp;
CHOOSE(MONTH(C1539),"A","B","C","D","E","F","G","H","I","J","K","L") &amp;
TEXT(YEAR(C1539),"00") &amp;
"-" &amp;
RIGHT(F1539,4))</f>
        <v/>
      </c>
      <c r="C1539" s="27" t="n"/>
      <c r="D1539" s="26">
        <f>IF(F1539="","",_xlfn.XLOOKUP(F1539,purchase!F:F,purchase!B:B,""))</f>
        <v/>
      </c>
      <c r="E1539" s="26">
        <f>IF(F1539="","",_xlfn.XLOOKUP(F1539,purchase!F:F,purchase!C:C,""))</f>
        <v/>
      </c>
      <c r="F1539" s="4" t="n"/>
      <c r="G1539" s="10">
        <f>IF(H1539="NRFC","Natural Rubber Field Coagulam","")</f>
        <v/>
      </c>
      <c r="H1539" s="10">
        <f>IF(F1539="","",_xlfn.XLOOKUP(F1539,purchase!F:F,purchase!E:E,""))</f>
        <v/>
      </c>
      <c r="I1539" s="10">
        <f>IF(J1539="ISNR20","Natural Rubber-TSNR (ISNR-20)","")</f>
        <v/>
      </c>
      <c r="J1539" s="10">
        <f>IF(H1539="NRFC","ISNR20","")</f>
        <v/>
      </c>
      <c r="K1539" s="35">
        <f>_xlfn.SINGLE(IF(F1539="","",_xlfn.XLOOKUP(F1539,purchase!F:F,purchase!N:N,"")))</f>
        <v/>
      </c>
      <c r="L1539" s="4" t="n"/>
      <c r="M1539" s="86" t="n"/>
      <c r="N1539" s="35">
        <f>IF(F1539="","",
MAX(0,
_xlfn.XLOOKUP(F1539,purchase!F:F,purchase!N:N,"")
-
SUMIFS(L:L,F:F,F1539)))</f>
        <v/>
      </c>
      <c r="O1539" s="35">
        <f>IF(OR(L1539="",M1539=""),"",L1539-M1539)</f>
        <v/>
      </c>
      <c r="P1539" s="89">
        <f>_xlfn.SINGLE(IF(F1539="","",_xlfn.XLOOKUP(F1539,purchase!F:F,purchase!O:O,"")))</f>
        <v/>
      </c>
      <c r="Q1539" s="83">
        <f>IF(OR(L1539="",M1539=""),"",M1539/L1539)</f>
        <v/>
      </c>
      <c r="R1539" s="91">
        <f>IF(OR(P1539="",Q1539=""),"",Q1539-P1539)</f>
        <v/>
      </c>
    </row>
    <row r="1540">
      <c r="A1540" s="25" t="n">
        <v>1536</v>
      </c>
      <c r="B1540" s="26">
        <f>IF(OR(C1540="",F1540=""),"",
"PRD-" &amp;
TEXT(DAY(C1540),"00") &amp;
CHOOSE(MONTH(C1540),"A","B","C","D","E","F","G","H","I","J","K","L") &amp;
TEXT(YEAR(C1540),"00") &amp;
"-" &amp;
RIGHT(F1540,4))</f>
        <v/>
      </c>
      <c r="C1540" s="27" t="n"/>
      <c r="D1540" s="26">
        <f>IF(F1540="","",_xlfn.XLOOKUP(F1540,purchase!F:F,purchase!B:B,""))</f>
        <v/>
      </c>
      <c r="E1540" s="26">
        <f>IF(F1540="","",_xlfn.XLOOKUP(F1540,purchase!F:F,purchase!C:C,""))</f>
        <v/>
      </c>
      <c r="F1540" s="4" t="n"/>
      <c r="G1540" s="10">
        <f>IF(H1540="NRFC","Natural Rubber Field Coagulam","")</f>
        <v/>
      </c>
      <c r="H1540" s="10">
        <f>IF(F1540="","",_xlfn.XLOOKUP(F1540,purchase!F:F,purchase!E:E,""))</f>
        <v/>
      </c>
      <c r="I1540" s="10">
        <f>IF(J1540="ISNR20","Natural Rubber-TSNR (ISNR-20)","")</f>
        <v/>
      </c>
      <c r="J1540" s="10">
        <f>IF(H1540="NRFC","ISNR20","")</f>
        <v/>
      </c>
      <c r="K1540" s="35">
        <f>_xlfn.SINGLE(IF(F1540="","",_xlfn.XLOOKUP(F1540,purchase!F:F,purchase!N:N,"")))</f>
        <v/>
      </c>
      <c r="L1540" s="4" t="n"/>
      <c r="M1540" s="86" t="n"/>
      <c r="N1540" s="35">
        <f>IF(F1540="","",
MAX(0,
_xlfn.XLOOKUP(F1540,purchase!F:F,purchase!N:N,"")
-
SUMIFS(L:L,F:F,F1540)))</f>
        <v/>
      </c>
      <c r="O1540" s="35">
        <f>IF(OR(L1540="",M1540=""),"",L1540-M1540)</f>
        <v/>
      </c>
      <c r="P1540" s="89">
        <f>_xlfn.SINGLE(IF(F1540="","",_xlfn.XLOOKUP(F1540,purchase!F:F,purchase!O:O,"")))</f>
        <v/>
      </c>
      <c r="Q1540" s="83">
        <f>IF(OR(L1540="",M1540=""),"",M1540/L1540)</f>
        <v/>
      </c>
      <c r="R1540" s="91">
        <f>IF(OR(P1540="",Q1540=""),"",Q1540-P1540)</f>
        <v/>
      </c>
    </row>
    <row r="1541">
      <c r="A1541" s="25" t="n">
        <v>1537</v>
      </c>
      <c r="B1541" s="26">
        <f>IF(OR(C1541="",F1541=""),"",
"PRD-" &amp;
TEXT(DAY(C1541),"00") &amp;
CHOOSE(MONTH(C1541),"A","B","C","D","E","F","G","H","I","J","K","L") &amp;
TEXT(YEAR(C1541),"00") &amp;
"-" &amp;
RIGHT(F1541,4))</f>
        <v/>
      </c>
      <c r="C1541" s="27" t="n"/>
      <c r="D1541" s="26">
        <f>IF(F1541="","",_xlfn.XLOOKUP(F1541,purchase!F:F,purchase!B:B,""))</f>
        <v/>
      </c>
      <c r="E1541" s="26">
        <f>IF(F1541="","",_xlfn.XLOOKUP(F1541,purchase!F:F,purchase!C:C,""))</f>
        <v/>
      </c>
      <c r="F1541" s="4" t="n"/>
      <c r="G1541" s="10">
        <f>IF(H1541="NRFC","Natural Rubber Field Coagulam","")</f>
        <v/>
      </c>
      <c r="H1541" s="10">
        <f>IF(F1541="","",_xlfn.XLOOKUP(F1541,purchase!F:F,purchase!E:E,""))</f>
        <v/>
      </c>
      <c r="I1541" s="10">
        <f>IF(J1541="ISNR20","Natural Rubber-TSNR (ISNR-20)","")</f>
        <v/>
      </c>
      <c r="J1541" s="10">
        <f>IF(H1541="NRFC","ISNR20","")</f>
        <v/>
      </c>
      <c r="K1541" s="35">
        <f>_xlfn.SINGLE(IF(F1541="","",_xlfn.XLOOKUP(F1541,purchase!F:F,purchase!N:N,"")))</f>
        <v/>
      </c>
      <c r="L1541" s="4" t="n"/>
      <c r="M1541" s="86" t="n"/>
      <c r="N1541" s="35">
        <f>IF(F1541="","",
MAX(0,
_xlfn.XLOOKUP(F1541,purchase!F:F,purchase!N:N,"")
-
SUMIFS(L:L,F:F,F1541)))</f>
        <v/>
      </c>
      <c r="O1541" s="35">
        <f>IF(OR(L1541="",M1541=""),"",L1541-M1541)</f>
        <v/>
      </c>
      <c r="P1541" s="89">
        <f>_xlfn.SINGLE(IF(F1541="","",_xlfn.XLOOKUP(F1541,purchase!F:F,purchase!O:O,"")))</f>
        <v/>
      </c>
      <c r="Q1541" s="83">
        <f>IF(OR(L1541="",M1541=""),"",M1541/L1541)</f>
        <v/>
      </c>
      <c r="R1541" s="91">
        <f>IF(OR(P1541="",Q1541=""),"",Q1541-P1541)</f>
        <v/>
      </c>
    </row>
    <row r="1542">
      <c r="A1542" s="25" t="n">
        <v>1538</v>
      </c>
      <c r="B1542" s="26">
        <f>IF(OR(C1542="",F1542=""),"",
"PRD-" &amp;
TEXT(DAY(C1542),"00") &amp;
CHOOSE(MONTH(C1542),"A","B","C","D","E","F","G","H","I","J","K","L") &amp;
TEXT(YEAR(C1542),"00") &amp;
"-" &amp;
RIGHT(F1542,4))</f>
        <v/>
      </c>
      <c r="C1542" s="27" t="n"/>
      <c r="D1542" s="26">
        <f>IF(F1542="","",_xlfn.XLOOKUP(F1542,purchase!F:F,purchase!B:B,""))</f>
        <v/>
      </c>
      <c r="E1542" s="26">
        <f>IF(F1542="","",_xlfn.XLOOKUP(F1542,purchase!F:F,purchase!C:C,""))</f>
        <v/>
      </c>
      <c r="F1542" s="4" t="n"/>
      <c r="G1542" s="10">
        <f>IF(H1542="NRFC","Natural Rubber Field Coagulam","")</f>
        <v/>
      </c>
      <c r="H1542" s="10">
        <f>IF(F1542="","",_xlfn.XLOOKUP(F1542,purchase!F:F,purchase!E:E,""))</f>
        <v/>
      </c>
      <c r="I1542" s="10">
        <f>IF(J1542="ISNR20","Natural Rubber-TSNR (ISNR-20)","")</f>
        <v/>
      </c>
      <c r="J1542" s="10">
        <f>IF(H1542="NRFC","ISNR20","")</f>
        <v/>
      </c>
      <c r="K1542" s="35">
        <f>_xlfn.SINGLE(IF(F1542="","",_xlfn.XLOOKUP(F1542,purchase!F:F,purchase!N:N,"")))</f>
        <v/>
      </c>
      <c r="L1542" s="4" t="n"/>
      <c r="M1542" s="86" t="n"/>
      <c r="N1542" s="35">
        <f>IF(F1542="","",
MAX(0,
_xlfn.XLOOKUP(F1542,purchase!F:F,purchase!N:N,"")
-
SUMIFS(L:L,F:F,F1542)))</f>
        <v/>
      </c>
      <c r="O1542" s="35">
        <f>IF(OR(L1542="",M1542=""),"",L1542-M1542)</f>
        <v/>
      </c>
      <c r="P1542" s="89">
        <f>_xlfn.SINGLE(IF(F1542="","",_xlfn.XLOOKUP(F1542,purchase!F:F,purchase!O:O,"")))</f>
        <v/>
      </c>
      <c r="Q1542" s="83">
        <f>IF(OR(L1542="",M1542=""),"",M1542/L1542)</f>
        <v/>
      </c>
      <c r="R1542" s="91">
        <f>IF(OR(P1542="",Q1542=""),"",Q1542-P1542)</f>
        <v/>
      </c>
    </row>
    <row r="1543">
      <c r="A1543" s="25" t="n">
        <v>1539</v>
      </c>
      <c r="B1543" s="26">
        <f>IF(OR(C1543="",F1543=""),"",
"PRD-" &amp;
TEXT(DAY(C1543),"00") &amp;
CHOOSE(MONTH(C1543),"A","B","C","D","E","F","G","H","I","J","K","L") &amp;
TEXT(YEAR(C1543),"00") &amp;
"-" &amp;
RIGHT(F1543,4))</f>
        <v/>
      </c>
      <c r="C1543" s="27" t="n"/>
      <c r="D1543" s="26">
        <f>IF(F1543="","",_xlfn.XLOOKUP(F1543,purchase!F:F,purchase!B:B,""))</f>
        <v/>
      </c>
      <c r="E1543" s="26">
        <f>IF(F1543="","",_xlfn.XLOOKUP(F1543,purchase!F:F,purchase!C:C,""))</f>
        <v/>
      </c>
      <c r="F1543" s="4" t="n"/>
      <c r="G1543" s="10">
        <f>IF(H1543="NRFC","Natural Rubber Field Coagulam","")</f>
        <v/>
      </c>
      <c r="H1543" s="10">
        <f>IF(F1543="","",_xlfn.XLOOKUP(F1543,purchase!F:F,purchase!E:E,""))</f>
        <v/>
      </c>
      <c r="I1543" s="10">
        <f>IF(J1543="ISNR20","Natural Rubber-TSNR (ISNR-20)","")</f>
        <v/>
      </c>
      <c r="J1543" s="10">
        <f>IF(H1543="NRFC","ISNR20","")</f>
        <v/>
      </c>
      <c r="K1543" s="35">
        <f>_xlfn.SINGLE(IF(F1543="","",_xlfn.XLOOKUP(F1543,purchase!F:F,purchase!N:N,"")))</f>
        <v/>
      </c>
      <c r="L1543" s="4" t="n"/>
      <c r="M1543" s="86" t="n"/>
      <c r="N1543" s="35">
        <f>IF(F1543="","",
MAX(0,
_xlfn.XLOOKUP(F1543,purchase!F:F,purchase!N:N,"")
-
SUMIFS(L:L,F:F,F1543)))</f>
        <v/>
      </c>
      <c r="O1543" s="35">
        <f>IF(OR(L1543="",M1543=""),"",L1543-M1543)</f>
        <v/>
      </c>
      <c r="P1543" s="89">
        <f>_xlfn.SINGLE(IF(F1543="","",_xlfn.XLOOKUP(F1543,purchase!F:F,purchase!O:O,"")))</f>
        <v/>
      </c>
      <c r="Q1543" s="83">
        <f>IF(OR(L1543="",M1543=""),"",M1543/L1543)</f>
        <v/>
      </c>
      <c r="R1543" s="91">
        <f>IF(OR(P1543="",Q1543=""),"",Q1543-P1543)</f>
        <v/>
      </c>
    </row>
    <row r="1544">
      <c r="A1544" s="25" t="n">
        <v>1540</v>
      </c>
      <c r="B1544" s="26">
        <f>IF(OR(C1544="",F1544=""),"",
"PRD-" &amp;
TEXT(DAY(C1544),"00") &amp;
CHOOSE(MONTH(C1544),"A","B","C","D","E","F","G","H","I","J","K","L") &amp;
TEXT(YEAR(C1544),"00") &amp;
"-" &amp;
RIGHT(F1544,4))</f>
        <v/>
      </c>
      <c r="C1544" s="27" t="n"/>
      <c r="D1544" s="26">
        <f>IF(F1544="","",_xlfn.XLOOKUP(F1544,purchase!F:F,purchase!B:B,""))</f>
        <v/>
      </c>
      <c r="E1544" s="26">
        <f>IF(F1544="","",_xlfn.XLOOKUP(F1544,purchase!F:F,purchase!C:C,""))</f>
        <v/>
      </c>
      <c r="F1544" s="4" t="n"/>
      <c r="G1544" s="10">
        <f>IF(H1544="NRFC","Natural Rubber Field Coagulam","")</f>
        <v/>
      </c>
      <c r="H1544" s="10">
        <f>IF(F1544="","",_xlfn.XLOOKUP(F1544,purchase!F:F,purchase!E:E,""))</f>
        <v/>
      </c>
      <c r="I1544" s="10">
        <f>IF(J1544="ISNR20","Natural Rubber-TSNR (ISNR-20)","")</f>
        <v/>
      </c>
      <c r="J1544" s="10">
        <f>IF(H1544="NRFC","ISNR20","")</f>
        <v/>
      </c>
      <c r="K1544" s="35">
        <f>_xlfn.SINGLE(IF(F1544="","",_xlfn.XLOOKUP(F1544,purchase!F:F,purchase!N:N,"")))</f>
        <v/>
      </c>
      <c r="L1544" s="4" t="n"/>
      <c r="M1544" s="86" t="n"/>
      <c r="N1544" s="35">
        <f>IF(F1544="","",
MAX(0,
_xlfn.XLOOKUP(F1544,purchase!F:F,purchase!N:N,"")
-
SUMIFS(L:L,F:F,F1544)))</f>
        <v/>
      </c>
      <c r="O1544" s="35">
        <f>IF(OR(L1544="",M1544=""),"",L1544-M1544)</f>
        <v/>
      </c>
      <c r="P1544" s="89">
        <f>_xlfn.SINGLE(IF(F1544="","",_xlfn.XLOOKUP(F1544,purchase!F:F,purchase!O:O,"")))</f>
        <v/>
      </c>
      <c r="Q1544" s="83">
        <f>IF(OR(L1544="",M1544=""),"",M1544/L1544)</f>
        <v/>
      </c>
      <c r="R1544" s="91">
        <f>IF(OR(P1544="",Q1544=""),"",Q1544-P1544)</f>
        <v/>
      </c>
    </row>
    <row r="1545">
      <c r="A1545" s="25" t="n">
        <v>1541</v>
      </c>
      <c r="B1545" s="26">
        <f>IF(OR(C1545="",F1545=""),"",
"PRD-" &amp;
TEXT(DAY(C1545),"00") &amp;
CHOOSE(MONTH(C1545),"A","B","C","D","E","F","G","H","I","J","K","L") &amp;
TEXT(YEAR(C1545),"00") &amp;
"-" &amp;
RIGHT(F1545,4))</f>
        <v/>
      </c>
      <c r="C1545" s="27" t="n"/>
      <c r="D1545" s="26">
        <f>IF(F1545="","",_xlfn.XLOOKUP(F1545,purchase!F:F,purchase!B:B,""))</f>
        <v/>
      </c>
      <c r="E1545" s="26">
        <f>IF(F1545="","",_xlfn.XLOOKUP(F1545,purchase!F:F,purchase!C:C,""))</f>
        <v/>
      </c>
      <c r="F1545" s="4" t="n"/>
      <c r="G1545" s="10">
        <f>IF(H1545="NRFC","Natural Rubber Field Coagulam","")</f>
        <v/>
      </c>
      <c r="H1545" s="10">
        <f>IF(F1545="","",_xlfn.XLOOKUP(F1545,purchase!F:F,purchase!E:E,""))</f>
        <v/>
      </c>
      <c r="I1545" s="10">
        <f>IF(J1545="ISNR20","Natural Rubber-TSNR (ISNR-20)","")</f>
        <v/>
      </c>
      <c r="J1545" s="10">
        <f>IF(H1545="NRFC","ISNR20","")</f>
        <v/>
      </c>
      <c r="K1545" s="35">
        <f>_xlfn.SINGLE(IF(F1545="","",_xlfn.XLOOKUP(F1545,purchase!F:F,purchase!N:N,"")))</f>
        <v/>
      </c>
      <c r="L1545" s="4" t="n"/>
      <c r="M1545" s="86" t="n"/>
      <c r="N1545" s="35">
        <f>IF(F1545="","",
MAX(0,
_xlfn.XLOOKUP(F1545,purchase!F:F,purchase!N:N,"")
-
SUMIFS(L:L,F:F,F1545)))</f>
        <v/>
      </c>
      <c r="O1545" s="35">
        <f>IF(OR(L1545="",M1545=""),"",L1545-M1545)</f>
        <v/>
      </c>
      <c r="P1545" s="89">
        <f>_xlfn.SINGLE(IF(F1545="","",_xlfn.XLOOKUP(F1545,purchase!F:F,purchase!O:O,"")))</f>
        <v/>
      </c>
      <c r="Q1545" s="83">
        <f>IF(OR(L1545="",M1545=""),"",M1545/L1545)</f>
        <v/>
      </c>
      <c r="R1545" s="91">
        <f>IF(OR(P1545="",Q1545=""),"",Q1545-P1545)</f>
        <v/>
      </c>
    </row>
    <row r="1546">
      <c r="A1546" s="25" t="n">
        <v>1542</v>
      </c>
      <c r="B1546" s="26">
        <f>IF(OR(C1546="",F1546=""),"",
"PRD-" &amp;
TEXT(DAY(C1546),"00") &amp;
CHOOSE(MONTH(C1546),"A","B","C","D","E","F","G","H","I","J","K","L") &amp;
TEXT(YEAR(C1546),"00") &amp;
"-" &amp;
RIGHT(F1546,4))</f>
        <v/>
      </c>
      <c r="C1546" s="27" t="n"/>
      <c r="D1546" s="26">
        <f>IF(F1546="","",_xlfn.XLOOKUP(F1546,purchase!F:F,purchase!B:B,""))</f>
        <v/>
      </c>
      <c r="E1546" s="26">
        <f>IF(F1546="","",_xlfn.XLOOKUP(F1546,purchase!F:F,purchase!C:C,""))</f>
        <v/>
      </c>
      <c r="F1546" s="4" t="n"/>
      <c r="G1546" s="10">
        <f>IF(H1546="NRFC","Natural Rubber Field Coagulam","")</f>
        <v/>
      </c>
      <c r="H1546" s="10">
        <f>IF(F1546="","",_xlfn.XLOOKUP(F1546,purchase!F:F,purchase!E:E,""))</f>
        <v/>
      </c>
      <c r="I1546" s="10">
        <f>IF(J1546="ISNR20","Natural Rubber-TSNR (ISNR-20)","")</f>
        <v/>
      </c>
      <c r="J1546" s="10">
        <f>IF(H1546="NRFC","ISNR20","")</f>
        <v/>
      </c>
      <c r="K1546" s="35">
        <f>_xlfn.SINGLE(IF(F1546="","",_xlfn.XLOOKUP(F1546,purchase!F:F,purchase!N:N,"")))</f>
        <v/>
      </c>
      <c r="L1546" s="4" t="n"/>
      <c r="M1546" s="86" t="n"/>
      <c r="N1546" s="35">
        <f>IF(F1546="","",
MAX(0,
_xlfn.XLOOKUP(F1546,purchase!F:F,purchase!N:N,"")
-
SUMIFS(L:L,F:F,F1546)))</f>
        <v/>
      </c>
      <c r="O1546" s="35">
        <f>IF(OR(L1546="",M1546=""),"",L1546-M1546)</f>
        <v/>
      </c>
      <c r="P1546" s="89">
        <f>_xlfn.SINGLE(IF(F1546="","",_xlfn.XLOOKUP(F1546,purchase!F:F,purchase!O:O,"")))</f>
        <v/>
      </c>
      <c r="Q1546" s="83">
        <f>IF(OR(L1546="",M1546=""),"",M1546/L1546)</f>
        <v/>
      </c>
      <c r="R1546" s="91">
        <f>IF(OR(P1546="",Q1546=""),"",Q1546-P1546)</f>
        <v/>
      </c>
    </row>
    <row r="1547">
      <c r="A1547" s="25" t="n">
        <v>1543</v>
      </c>
      <c r="B1547" s="26">
        <f>IF(OR(C1547="",F1547=""),"",
"PRD-" &amp;
TEXT(DAY(C1547),"00") &amp;
CHOOSE(MONTH(C1547),"A","B","C","D","E","F","G","H","I","J","K","L") &amp;
TEXT(YEAR(C1547),"00") &amp;
"-" &amp;
RIGHT(F1547,4))</f>
        <v/>
      </c>
      <c r="C1547" s="27" t="n"/>
      <c r="D1547" s="26">
        <f>IF(F1547="","",_xlfn.XLOOKUP(F1547,purchase!F:F,purchase!B:B,""))</f>
        <v/>
      </c>
      <c r="E1547" s="26">
        <f>IF(F1547="","",_xlfn.XLOOKUP(F1547,purchase!F:F,purchase!C:C,""))</f>
        <v/>
      </c>
      <c r="F1547" s="4" t="n"/>
      <c r="G1547" s="10">
        <f>IF(H1547="NRFC","Natural Rubber Field Coagulam","")</f>
        <v/>
      </c>
      <c r="H1547" s="10">
        <f>IF(F1547="","",_xlfn.XLOOKUP(F1547,purchase!F:F,purchase!E:E,""))</f>
        <v/>
      </c>
      <c r="I1547" s="10">
        <f>IF(J1547="ISNR20","Natural Rubber-TSNR (ISNR-20)","")</f>
        <v/>
      </c>
      <c r="J1547" s="10">
        <f>IF(H1547="NRFC","ISNR20","")</f>
        <v/>
      </c>
      <c r="K1547" s="35">
        <f>_xlfn.SINGLE(IF(F1547="","",_xlfn.XLOOKUP(F1547,purchase!F:F,purchase!N:N,"")))</f>
        <v/>
      </c>
      <c r="L1547" s="4" t="n"/>
      <c r="M1547" s="86" t="n"/>
      <c r="N1547" s="35">
        <f>IF(F1547="","",
MAX(0,
_xlfn.XLOOKUP(F1547,purchase!F:F,purchase!N:N,"")
-
SUMIFS(L:L,F:F,F1547)))</f>
        <v/>
      </c>
      <c r="O1547" s="35">
        <f>IF(OR(L1547="",M1547=""),"",L1547-M1547)</f>
        <v/>
      </c>
      <c r="P1547" s="89">
        <f>_xlfn.SINGLE(IF(F1547="","",_xlfn.XLOOKUP(F1547,purchase!F:F,purchase!O:O,"")))</f>
        <v/>
      </c>
      <c r="Q1547" s="83">
        <f>IF(OR(L1547="",M1547=""),"",M1547/L1547)</f>
        <v/>
      </c>
      <c r="R1547" s="91">
        <f>IF(OR(P1547="",Q1547=""),"",Q1547-P1547)</f>
        <v/>
      </c>
    </row>
    <row r="1548">
      <c r="A1548" s="25" t="n">
        <v>1544</v>
      </c>
      <c r="B1548" s="26">
        <f>IF(OR(C1548="",F1548=""),"",
"PRD-" &amp;
TEXT(DAY(C1548),"00") &amp;
CHOOSE(MONTH(C1548),"A","B","C","D","E","F","G","H","I","J","K","L") &amp;
TEXT(YEAR(C1548),"00") &amp;
"-" &amp;
RIGHT(F1548,4))</f>
        <v/>
      </c>
      <c r="C1548" s="27" t="n"/>
      <c r="D1548" s="26">
        <f>IF(F1548="","",_xlfn.XLOOKUP(F1548,purchase!F:F,purchase!B:B,""))</f>
        <v/>
      </c>
      <c r="E1548" s="26">
        <f>IF(F1548="","",_xlfn.XLOOKUP(F1548,purchase!F:F,purchase!C:C,""))</f>
        <v/>
      </c>
      <c r="F1548" s="4" t="n"/>
      <c r="G1548" s="10">
        <f>IF(H1548="NRFC","Natural Rubber Field Coagulam","")</f>
        <v/>
      </c>
      <c r="H1548" s="10">
        <f>IF(F1548="","",_xlfn.XLOOKUP(F1548,purchase!F:F,purchase!E:E,""))</f>
        <v/>
      </c>
      <c r="I1548" s="10">
        <f>IF(J1548="ISNR20","Natural Rubber-TSNR (ISNR-20)","")</f>
        <v/>
      </c>
      <c r="J1548" s="10">
        <f>IF(H1548="NRFC","ISNR20","")</f>
        <v/>
      </c>
      <c r="K1548" s="35">
        <f>_xlfn.SINGLE(IF(F1548="","",_xlfn.XLOOKUP(F1548,purchase!F:F,purchase!N:N,"")))</f>
        <v/>
      </c>
      <c r="L1548" s="4" t="n"/>
      <c r="M1548" s="86" t="n"/>
      <c r="N1548" s="35">
        <f>IF(F1548="","",
MAX(0,
_xlfn.XLOOKUP(F1548,purchase!F:F,purchase!N:N,"")
-
SUMIFS(L:L,F:F,F1548)))</f>
        <v/>
      </c>
      <c r="O1548" s="35">
        <f>IF(OR(L1548="",M1548=""),"",L1548-M1548)</f>
        <v/>
      </c>
      <c r="P1548" s="89">
        <f>_xlfn.SINGLE(IF(F1548="","",_xlfn.XLOOKUP(F1548,purchase!F:F,purchase!O:O,"")))</f>
        <v/>
      </c>
      <c r="Q1548" s="83">
        <f>IF(OR(L1548="",M1548=""),"",M1548/L1548)</f>
        <v/>
      </c>
      <c r="R1548" s="91">
        <f>IF(OR(P1548="",Q1548=""),"",Q1548-P1548)</f>
        <v/>
      </c>
    </row>
    <row r="1549">
      <c r="A1549" s="25" t="n">
        <v>1545</v>
      </c>
      <c r="B1549" s="26">
        <f>IF(OR(C1549="",F1549=""),"",
"PRD-" &amp;
TEXT(DAY(C1549),"00") &amp;
CHOOSE(MONTH(C1549),"A","B","C","D","E","F","G","H","I","J","K","L") &amp;
TEXT(YEAR(C1549),"00") &amp;
"-" &amp;
RIGHT(F1549,4))</f>
        <v/>
      </c>
      <c r="C1549" s="27" t="n"/>
      <c r="D1549" s="26">
        <f>IF(F1549="","",_xlfn.XLOOKUP(F1549,purchase!F:F,purchase!B:B,""))</f>
        <v/>
      </c>
      <c r="E1549" s="26">
        <f>IF(F1549="","",_xlfn.XLOOKUP(F1549,purchase!F:F,purchase!C:C,""))</f>
        <v/>
      </c>
      <c r="F1549" s="4" t="n"/>
      <c r="G1549" s="10">
        <f>IF(H1549="NRFC","Natural Rubber Field Coagulam","")</f>
        <v/>
      </c>
      <c r="H1549" s="10">
        <f>IF(F1549="","",_xlfn.XLOOKUP(F1549,purchase!F:F,purchase!E:E,""))</f>
        <v/>
      </c>
      <c r="I1549" s="10">
        <f>IF(J1549="ISNR20","Natural Rubber-TSNR (ISNR-20)","")</f>
        <v/>
      </c>
      <c r="J1549" s="10">
        <f>IF(H1549="NRFC","ISNR20","")</f>
        <v/>
      </c>
      <c r="K1549" s="35">
        <f>_xlfn.SINGLE(IF(F1549="","",_xlfn.XLOOKUP(F1549,purchase!F:F,purchase!N:N,"")))</f>
        <v/>
      </c>
      <c r="L1549" s="4" t="n"/>
      <c r="M1549" s="86" t="n"/>
      <c r="N1549" s="35">
        <f>IF(F1549="","",
MAX(0,
_xlfn.XLOOKUP(F1549,purchase!F:F,purchase!N:N,"")
-
SUMIFS(L:L,F:F,F1549)))</f>
        <v/>
      </c>
      <c r="O1549" s="35">
        <f>IF(OR(L1549="",M1549=""),"",L1549-M1549)</f>
        <v/>
      </c>
      <c r="P1549" s="89">
        <f>_xlfn.SINGLE(IF(F1549="","",_xlfn.XLOOKUP(F1549,purchase!F:F,purchase!O:O,"")))</f>
        <v/>
      </c>
      <c r="Q1549" s="83">
        <f>IF(OR(L1549="",M1549=""),"",M1549/L1549)</f>
        <v/>
      </c>
      <c r="R1549" s="91">
        <f>IF(OR(P1549="",Q1549=""),"",Q1549-P1549)</f>
        <v/>
      </c>
    </row>
    <row r="1550">
      <c r="A1550" s="25" t="n">
        <v>1546</v>
      </c>
      <c r="B1550" s="26">
        <f>IF(OR(C1550="",F1550=""),"",
"PRD-" &amp;
TEXT(DAY(C1550),"00") &amp;
CHOOSE(MONTH(C1550),"A","B","C","D","E","F","G","H","I","J","K","L") &amp;
TEXT(YEAR(C1550),"00") &amp;
"-" &amp;
RIGHT(F1550,4))</f>
        <v/>
      </c>
      <c r="C1550" s="27" t="n"/>
      <c r="D1550" s="26">
        <f>IF(F1550="","",_xlfn.XLOOKUP(F1550,purchase!F:F,purchase!B:B,""))</f>
        <v/>
      </c>
      <c r="E1550" s="26">
        <f>IF(F1550="","",_xlfn.XLOOKUP(F1550,purchase!F:F,purchase!C:C,""))</f>
        <v/>
      </c>
      <c r="F1550" s="4" t="n"/>
      <c r="G1550" s="10">
        <f>IF(H1550="NRFC","Natural Rubber Field Coagulam","")</f>
        <v/>
      </c>
      <c r="H1550" s="10">
        <f>IF(F1550="","",_xlfn.XLOOKUP(F1550,purchase!F:F,purchase!E:E,""))</f>
        <v/>
      </c>
      <c r="I1550" s="10">
        <f>IF(J1550="ISNR20","Natural Rubber-TSNR (ISNR-20)","")</f>
        <v/>
      </c>
      <c r="J1550" s="10">
        <f>IF(H1550="NRFC","ISNR20","")</f>
        <v/>
      </c>
      <c r="K1550" s="35">
        <f>_xlfn.SINGLE(IF(F1550="","",_xlfn.XLOOKUP(F1550,purchase!F:F,purchase!N:N,"")))</f>
        <v/>
      </c>
      <c r="L1550" s="4" t="n"/>
      <c r="M1550" s="86" t="n"/>
      <c r="N1550" s="35">
        <f>IF(F1550="","",
MAX(0,
_xlfn.XLOOKUP(F1550,purchase!F:F,purchase!N:N,"")
-
SUMIFS(L:L,F:F,F1550)))</f>
        <v/>
      </c>
      <c r="O1550" s="35">
        <f>IF(OR(L1550="",M1550=""),"",L1550-M1550)</f>
        <v/>
      </c>
      <c r="P1550" s="89">
        <f>_xlfn.SINGLE(IF(F1550="","",_xlfn.XLOOKUP(F1550,purchase!F:F,purchase!O:O,"")))</f>
        <v/>
      </c>
      <c r="Q1550" s="83">
        <f>IF(OR(L1550="",M1550=""),"",M1550/L1550)</f>
        <v/>
      </c>
      <c r="R1550" s="91">
        <f>IF(OR(P1550="",Q1550=""),"",Q1550-P1550)</f>
        <v/>
      </c>
    </row>
    <row r="1551">
      <c r="A1551" s="25" t="n">
        <v>1547</v>
      </c>
      <c r="B1551" s="26">
        <f>IF(OR(C1551="",F1551=""),"",
"PRD-" &amp;
TEXT(DAY(C1551),"00") &amp;
CHOOSE(MONTH(C1551),"A","B","C","D","E","F","G","H","I","J","K","L") &amp;
TEXT(YEAR(C1551),"00") &amp;
"-" &amp;
RIGHT(F1551,4))</f>
        <v/>
      </c>
      <c r="C1551" s="27" t="n"/>
      <c r="D1551" s="26">
        <f>IF(F1551="","",_xlfn.XLOOKUP(F1551,purchase!F:F,purchase!B:B,""))</f>
        <v/>
      </c>
      <c r="E1551" s="26">
        <f>IF(F1551="","",_xlfn.XLOOKUP(F1551,purchase!F:F,purchase!C:C,""))</f>
        <v/>
      </c>
      <c r="F1551" s="4" t="n"/>
      <c r="G1551" s="10">
        <f>IF(H1551="NRFC","Natural Rubber Field Coagulam","")</f>
        <v/>
      </c>
      <c r="H1551" s="10">
        <f>IF(F1551="","",_xlfn.XLOOKUP(F1551,purchase!F:F,purchase!E:E,""))</f>
        <v/>
      </c>
      <c r="I1551" s="10">
        <f>IF(J1551="ISNR20","Natural Rubber-TSNR (ISNR-20)","")</f>
        <v/>
      </c>
      <c r="J1551" s="10">
        <f>IF(H1551="NRFC","ISNR20","")</f>
        <v/>
      </c>
      <c r="K1551" s="35">
        <f>_xlfn.SINGLE(IF(F1551="","",_xlfn.XLOOKUP(F1551,purchase!F:F,purchase!N:N,"")))</f>
        <v/>
      </c>
      <c r="L1551" s="4" t="n"/>
      <c r="M1551" s="86" t="n"/>
      <c r="N1551" s="35">
        <f>IF(F1551="","",
MAX(0,
_xlfn.XLOOKUP(F1551,purchase!F:F,purchase!N:N,"")
-
SUMIFS(L:L,F:F,F1551)))</f>
        <v/>
      </c>
      <c r="O1551" s="35">
        <f>IF(OR(L1551="",M1551=""),"",L1551-M1551)</f>
        <v/>
      </c>
      <c r="P1551" s="89">
        <f>_xlfn.SINGLE(IF(F1551="","",_xlfn.XLOOKUP(F1551,purchase!F:F,purchase!O:O,"")))</f>
        <v/>
      </c>
      <c r="Q1551" s="83">
        <f>IF(OR(L1551="",M1551=""),"",M1551/L1551)</f>
        <v/>
      </c>
      <c r="R1551" s="91">
        <f>IF(OR(P1551="",Q1551=""),"",Q1551-P1551)</f>
        <v/>
      </c>
    </row>
    <row r="1552">
      <c r="A1552" s="25" t="n">
        <v>1548</v>
      </c>
      <c r="B1552" s="26">
        <f>IF(OR(C1552="",F1552=""),"",
"PRD-" &amp;
TEXT(DAY(C1552),"00") &amp;
CHOOSE(MONTH(C1552),"A","B","C","D","E","F","G","H","I","J","K","L") &amp;
TEXT(YEAR(C1552),"00") &amp;
"-" &amp;
RIGHT(F1552,4))</f>
        <v/>
      </c>
      <c r="C1552" s="27" t="n"/>
      <c r="D1552" s="26">
        <f>IF(F1552="","",_xlfn.XLOOKUP(F1552,purchase!F:F,purchase!B:B,""))</f>
        <v/>
      </c>
      <c r="E1552" s="26">
        <f>IF(F1552="","",_xlfn.XLOOKUP(F1552,purchase!F:F,purchase!C:C,""))</f>
        <v/>
      </c>
      <c r="F1552" s="4" t="n"/>
      <c r="G1552" s="10">
        <f>IF(H1552="NRFC","Natural Rubber Field Coagulam","")</f>
        <v/>
      </c>
      <c r="H1552" s="10">
        <f>IF(F1552="","",_xlfn.XLOOKUP(F1552,purchase!F:F,purchase!E:E,""))</f>
        <v/>
      </c>
      <c r="I1552" s="10">
        <f>IF(J1552="ISNR20","Natural Rubber-TSNR (ISNR-20)","")</f>
        <v/>
      </c>
      <c r="J1552" s="10">
        <f>IF(H1552="NRFC","ISNR20","")</f>
        <v/>
      </c>
      <c r="K1552" s="35">
        <f>_xlfn.SINGLE(IF(F1552="","",_xlfn.XLOOKUP(F1552,purchase!F:F,purchase!N:N,"")))</f>
        <v/>
      </c>
      <c r="L1552" s="4" t="n"/>
      <c r="M1552" s="86" t="n"/>
      <c r="N1552" s="35">
        <f>IF(F1552="","",
MAX(0,
_xlfn.XLOOKUP(F1552,purchase!F:F,purchase!N:N,"")
-
SUMIFS(L:L,F:F,F1552)))</f>
        <v/>
      </c>
      <c r="O1552" s="35">
        <f>IF(OR(L1552="",M1552=""),"",L1552-M1552)</f>
        <v/>
      </c>
      <c r="P1552" s="89">
        <f>_xlfn.SINGLE(IF(F1552="","",_xlfn.XLOOKUP(F1552,purchase!F:F,purchase!O:O,"")))</f>
        <v/>
      </c>
      <c r="Q1552" s="83">
        <f>IF(OR(L1552="",M1552=""),"",M1552/L1552)</f>
        <v/>
      </c>
      <c r="R1552" s="91">
        <f>IF(OR(P1552="",Q1552=""),"",Q1552-P1552)</f>
        <v/>
      </c>
    </row>
    <row r="1553">
      <c r="A1553" s="25" t="n">
        <v>1549</v>
      </c>
      <c r="B1553" s="26">
        <f>IF(OR(C1553="",F1553=""),"",
"PRD-" &amp;
TEXT(DAY(C1553),"00") &amp;
CHOOSE(MONTH(C1553),"A","B","C","D","E","F","G","H","I","J","K","L") &amp;
TEXT(YEAR(C1553),"00") &amp;
"-" &amp;
RIGHT(F1553,4))</f>
        <v/>
      </c>
      <c r="C1553" s="27" t="n"/>
      <c r="D1553" s="26">
        <f>IF(F1553="","",_xlfn.XLOOKUP(F1553,purchase!F:F,purchase!B:B,""))</f>
        <v/>
      </c>
      <c r="E1553" s="26">
        <f>IF(F1553="","",_xlfn.XLOOKUP(F1553,purchase!F:F,purchase!C:C,""))</f>
        <v/>
      </c>
      <c r="F1553" s="4" t="n"/>
      <c r="G1553" s="10">
        <f>IF(H1553="NRFC","Natural Rubber Field Coagulam","")</f>
        <v/>
      </c>
      <c r="H1553" s="10">
        <f>IF(F1553="","",_xlfn.XLOOKUP(F1553,purchase!F:F,purchase!E:E,""))</f>
        <v/>
      </c>
      <c r="I1553" s="10">
        <f>IF(J1553="ISNR20","Natural Rubber-TSNR (ISNR-20)","")</f>
        <v/>
      </c>
      <c r="J1553" s="10">
        <f>IF(H1553="NRFC","ISNR20","")</f>
        <v/>
      </c>
      <c r="K1553" s="35">
        <f>_xlfn.SINGLE(IF(F1553="","",_xlfn.XLOOKUP(F1553,purchase!F:F,purchase!N:N,"")))</f>
        <v/>
      </c>
      <c r="L1553" s="4" t="n"/>
      <c r="M1553" s="86" t="n"/>
      <c r="N1553" s="35">
        <f>IF(F1553="","",
MAX(0,
_xlfn.XLOOKUP(F1553,purchase!F:F,purchase!N:N,"")
-
SUMIFS(L:L,F:F,F1553)))</f>
        <v/>
      </c>
      <c r="O1553" s="35">
        <f>IF(OR(L1553="",M1553=""),"",L1553-M1553)</f>
        <v/>
      </c>
      <c r="P1553" s="89">
        <f>_xlfn.SINGLE(IF(F1553="","",_xlfn.XLOOKUP(F1553,purchase!F:F,purchase!O:O,"")))</f>
        <v/>
      </c>
      <c r="Q1553" s="83">
        <f>IF(OR(L1553="",M1553=""),"",M1553/L1553)</f>
        <v/>
      </c>
      <c r="R1553" s="91">
        <f>IF(OR(P1553="",Q1553=""),"",Q1553-P1553)</f>
        <v/>
      </c>
    </row>
    <row r="1554">
      <c r="A1554" s="25" t="n">
        <v>1550</v>
      </c>
      <c r="B1554" s="26">
        <f>IF(OR(C1554="",F1554=""),"",
"PRD-" &amp;
TEXT(DAY(C1554),"00") &amp;
CHOOSE(MONTH(C1554),"A","B","C","D","E","F","G","H","I","J","K","L") &amp;
TEXT(YEAR(C1554),"00") &amp;
"-" &amp;
RIGHT(F1554,4))</f>
        <v/>
      </c>
      <c r="C1554" s="27" t="n"/>
      <c r="D1554" s="26">
        <f>IF(F1554="","",_xlfn.XLOOKUP(F1554,purchase!F:F,purchase!B:B,""))</f>
        <v/>
      </c>
      <c r="E1554" s="26">
        <f>IF(F1554="","",_xlfn.XLOOKUP(F1554,purchase!F:F,purchase!C:C,""))</f>
        <v/>
      </c>
      <c r="F1554" s="4" t="n"/>
      <c r="G1554" s="10">
        <f>IF(H1554="NRFC","Natural Rubber Field Coagulam","")</f>
        <v/>
      </c>
      <c r="H1554" s="10">
        <f>IF(F1554="","",_xlfn.XLOOKUP(F1554,purchase!F:F,purchase!E:E,""))</f>
        <v/>
      </c>
      <c r="I1554" s="10">
        <f>IF(J1554="ISNR20","Natural Rubber-TSNR (ISNR-20)","")</f>
        <v/>
      </c>
      <c r="J1554" s="10">
        <f>IF(H1554="NRFC","ISNR20","")</f>
        <v/>
      </c>
      <c r="K1554" s="35">
        <f>_xlfn.SINGLE(IF(F1554="","",_xlfn.XLOOKUP(F1554,purchase!F:F,purchase!N:N,"")))</f>
        <v/>
      </c>
      <c r="L1554" s="4" t="n"/>
      <c r="M1554" s="86" t="n"/>
      <c r="N1554" s="35">
        <f>IF(F1554="","",
MAX(0,
_xlfn.XLOOKUP(F1554,purchase!F:F,purchase!N:N,"")
-
SUMIFS(L:L,F:F,F1554)))</f>
        <v/>
      </c>
      <c r="O1554" s="35">
        <f>IF(OR(L1554="",M1554=""),"",L1554-M1554)</f>
        <v/>
      </c>
      <c r="P1554" s="89">
        <f>_xlfn.SINGLE(IF(F1554="","",_xlfn.XLOOKUP(F1554,purchase!F:F,purchase!O:O,"")))</f>
        <v/>
      </c>
      <c r="Q1554" s="83">
        <f>IF(OR(L1554="",M1554=""),"",M1554/L1554)</f>
        <v/>
      </c>
      <c r="R1554" s="91">
        <f>IF(OR(P1554="",Q1554=""),"",Q1554-P1554)</f>
        <v/>
      </c>
    </row>
    <row r="1555">
      <c r="A1555" s="25" t="n">
        <v>1551</v>
      </c>
      <c r="B1555" s="26">
        <f>IF(OR(C1555="",F1555=""),"",
"PRD-" &amp;
TEXT(DAY(C1555),"00") &amp;
CHOOSE(MONTH(C1555),"A","B","C","D","E","F","G","H","I","J","K","L") &amp;
TEXT(YEAR(C1555),"00") &amp;
"-" &amp;
RIGHT(F1555,4))</f>
        <v/>
      </c>
      <c r="C1555" s="27" t="n"/>
      <c r="D1555" s="26">
        <f>IF(F1555="","",_xlfn.XLOOKUP(F1555,purchase!F:F,purchase!B:B,""))</f>
        <v/>
      </c>
      <c r="E1555" s="26">
        <f>IF(F1555="","",_xlfn.XLOOKUP(F1555,purchase!F:F,purchase!C:C,""))</f>
        <v/>
      </c>
      <c r="F1555" s="4" t="n"/>
      <c r="G1555" s="10">
        <f>IF(H1555="NRFC","Natural Rubber Field Coagulam","")</f>
        <v/>
      </c>
      <c r="H1555" s="10">
        <f>IF(F1555="","",_xlfn.XLOOKUP(F1555,purchase!F:F,purchase!E:E,""))</f>
        <v/>
      </c>
      <c r="I1555" s="10">
        <f>IF(J1555="ISNR20","Natural Rubber-TSNR (ISNR-20)","")</f>
        <v/>
      </c>
      <c r="J1555" s="10">
        <f>IF(H1555="NRFC","ISNR20","")</f>
        <v/>
      </c>
      <c r="K1555" s="35">
        <f>_xlfn.SINGLE(IF(F1555="","",_xlfn.XLOOKUP(F1555,purchase!F:F,purchase!N:N,"")))</f>
        <v/>
      </c>
      <c r="L1555" s="4" t="n"/>
      <c r="M1555" s="86" t="n"/>
      <c r="N1555" s="35">
        <f>IF(F1555="","",
MAX(0,
_xlfn.XLOOKUP(F1555,purchase!F:F,purchase!N:N,"")
-
SUMIFS(L:L,F:F,F1555)))</f>
        <v/>
      </c>
      <c r="O1555" s="35">
        <f>IF(OR(L1555="",M1555=""),"",L1555-M1555)</f>
        <v/>
      </c>
      <c r="P1555" s="89">
        <f>_xlfn.SINGLE(IF(F1555="","",_xlfn.XLOOKUP(F1555,purchase!F:F,purchase!O:O,"")))</f>
        <v/>
      </c>
      <c r="Q1555" s="83">
        <f>IF(OR(L1555="",M1555=""),"",M1555/L1555)</f>
        <v/>
      </c>
      <c r="R1555" s="91">
        <f>IF(OR(P1555="",Q1555=""),"",Q1555-P1555)</f>
        <v/>
      </c>
    </row>
    <row r="1556">
      <c r="A1556" s="25" t="n">
        <v>1552</v>
      </c>
      <c r="B1556" s="26">
        <f>IF(OR(C1556="",F1556=""),"",
"PRD-" &amp;
TEXT(DAY(C1556),"00") &amp;
CHOOSE(MONTH(C1556),"A","B","C","D","E","F","G","H","I","J","K","L") &amp;
TEXT(YEAR(C1556),"00") &amp;
"-" &amp;
RIGHT(F1556,4))</f>
        <v/>
      </c>
      <c r="C1556" s="27" t="n"/>
      <c r="D1556" s="26">
        <f>IF(F1556="","",_xlfn.XLOOKUP(F1556,purchase!F:F,purchase!B:B,""))</f>
        <v/>
      </c>
      <c r="E1556" s="26">
        <f>IF(F1556="","",_xlfn.XLOOKUP(F1556,purchase!F:F,purchase!C:C,""))</f>
        <v/>
      </c>
      <c r="F1556" s="4" t="n"/>
      <c r="G1556" s="10">
        <f>IF(H1556="NRFC","Natural Rubber Field Coagulam","")</f>
        <v/>
      </c>
      <c r="H1556" s="10">
        <f>IF(F1556="","",_xlfn.XLOOKUP(F1556,purchase!F:F,purchase!E:E,""))</f>
        <v/>
      </c>
      <c r="I1556" s="10">
        <f>IF(J1556="ISNR20","Natural Rubber-TSNR (ISNR-20)","")</f>
        <v/>
      </c>
      <c r="J1556" s="10">
        <f>IF(H1556="NRFC","ISNR20","")</f>
        <v/>
      </c>
      <c r="K1556" s="35">
        <f>_xlfn.SINGLE(IF(F1556="","",_xlfn.XLOOKUP(F1556,purchase!F:F,purchase!N:N,"")))</f>
        <v/>
      </c>
      <c r="L1556" s="4" t="n"/>
      <c r="M1556" s="86" t="n"/>
      <c r="N1556" s="35">
        <f>IF(F1556="","",
MAX(0,
_xlfn.XLOOKUP(F1556,purchase!F:F,purchase!N:N,"")
-
SUMIFS(L:L,F:F,F1556)))</f>
        <v/>
      </c>
      <c r="O1556" s="35">
        <f>IF(OR(L1556="",M1556=""),"",L1556-M1556)</f>
        <v/>
      </c>
      <c r="P1556" s="89">
        <f>_xlfn.SINGLE(IF(F1556="","",_xlfn.XLOOKUP(F1556,purchase!F:F,purchase!O:O,"")))</f>
        <v/>
      </c>
      <c r="Q1556" s="83">
        <f>IF(OR(L1556="",M1556=""),"",M1556/L1556)</f>
        <v/>
      </c>
      <c r="R1556" s="91">
        <f>IF(OR(P1556="",Q1556=""),"",Q1556-P1556)</f>
        <v/>
      </c>
    </row>
    <row r="1557">
      <c r="A1557" s="25" t="n">
        <v>1553</v>
      </c>
      <c r="B1557" s="26">
        <f>IF(OR(C1557="",F1557=""),"",
"PRD-" &amp;
TEXT(DAY(C1557),"00") &amp;
CHOOSE(MONTH(C1557),"A","B","C","D","E","F","G","H","I","J","K","L") &amp;
TEXT(YEAR(C1557),"00") &amp;
"-" &amp;
RIGHT(F1557,4))</f>
        <v/>
      </c>
      <c r="C1557" s="27" t="n"/>
      <c r="D1557" s="26">
        <f>IF(F1557="","",_xlfn.XLOOKUP(F1557,purchase!F:F,purchase!B:B,""))</f>
        <v/>
      </c>
      <c r="E1557" s="26">
        <f>IF(F1557="","",_xlfn.XLOOKUP(F1557,purchase!F:F,purchase!C:C,""))</f>
        <v/>
      </c>
      <c r="F1557" s="4" t="n"/>
      <c r="G1557" s="10">
        <f>IF(H1557="NRFC","Natural Rubber Field Coagulam","")</f>
        <v/>
      </c>
      <c r="H1557" s="10">
        <f>IF(F1557="","",_xlfn.XLOOKUP(F1557,purchase!F:F,purchase!E:E,""))</f>
        <v/>
      </c>
      <c r="I1557" s="10">
        <f>IF(J1557="ISNR20","Natural Rubber-TSNR (ISNR-20)","")</f>
        <v/>
      </c>
      <c r="J1557" s="10">
        <f>IF(H1557="NRFC","ISNR20","")</f>
        <v/>
      </c>
      <c r="K1557" s="35">
        <f>_xlfn.SINGLE(IF(F1557="","",_xlfn.XLOOKUP(F1557,purchase!F:F,purchase!N:N,"")))</f>
        <v/>
      </c>
      <c r="L1557" s="4" t="n"/>
      <c r="M1557" s="86" t="n"/>
      <c r="N1557" s="35">
        <f>IF(F1557="","",
MAX(0,
_xlfn.XLOOKUP(F1557,purchase!F:F,purchase!N:N,"")
-
SUMIFS(L:L,F:F,F1557)))</f>
        <v/>
      </c>
      <c r="O1557" s="35">
        <f>IF(OR(L1557="",M1557=""),"",L1557-M1557)</f>
        <v/>
      </c>
      <c r="P1557" s="89">
        <f>_xlfn.SINGLE(IF(F1557="","",_xlfn.XLOOKUP(F1557,purchase!F:F,purchase!O:O,"")))</f>
        <v/>
      </c>
      <c r="Q1557" s="83">
        <f>IF(OR(L1557="",M1557=""),"",M1557/L1557)</f>
        <v/>
      </c>
      <c r="R1557" s="91">
        <f>IF(OR(P1557="",Q1557=""),"",Q1557-P1557)</f>
        <v/>
      </c>
    </row>
    <row r="1558">
      <c r="A1558" s="25" t="n">
        <v>1554</v>
      </c>
      <c r="B1558" s="26">
        <f>IF(OR(C1558="",F1558=""),"",
"PRD-" &amp;
TEXT(DAY(C1558),"00") &amp;
CHOOSE(MONTH(C1558),"A","B","C","D","E","F","G","H","I","J","K","L") &amp;
TEXT(YEAR(C1558),"00") &amp;
"-" &amp;
RIGHT(F1558,4))</f>
        <v/>
      </c>
      <c r="C1558" s="27" t="n"/>
      <c r="D1558" s="26">
        <f>IF(F1558="","",_xlfn.XLOOKUP(F1558,purchase!F:F,purchase!B:B,""))</f>
        <v/>
      </c>
      <c r="E1558" s="26">
        <f>IF(F1558="","",_xlfn.XLOOKUP(F1558,purchase!F:F,purchase!C:C,""))</f>
        <v/>
      </c>
      <c r="F1558" s="4" t="n"/>
      <c r="G1558" s="10">
        <f>IF(H1558="NRFC","Natural Rubber Field Coagulam","")</f>
        <v/>
      </c>
      <c r="H1558" s="10">
        <f>IF(F1558="","",_xlfn.XLOOKUP(F1558,purchase!F:F,purchase!E:E,""))</f>
        <v/>
      </c>
      <c r="I1558" s="10">
        <f>IF(J1558="ISNR20","Natural Rubber-TSNR (ISNR-20)","")</f>
        <v/>
      </c>
      <c r="J1558" s="10">
        <f>IF(H1558="NRFC","ISNR20","")</f>
        <v/>
      </c>
      <c r="K1558" s="35">
        <f>_xlfn.SINGLE(IF(F1558="","",_xlfn.XLOOKUP(F1558,purchase!F:F,purchase!N:N,"")))</f>
        <v/>
      </c>
      <c r="L1558" s="4" t="n"/>
      <c r="M1558" s="86" t="n"/>
      <c r="N1558" s="35">
        <f>IF(F1558="","",
MAX(0,
_xlfn.XLOOKUP(F1558,purchase!F:F,purchase!N:N,"")
-
SUMIFS(L:L,F:F,F1558)))</f>
        <v/>
      </c>
      <c r="O1558" s="35">
        <f>IF(OR(L1558="",M1558=""),"",L1558-M1558)</f>
        <v/>
      </c>
      <c r="P1558" s="89">
        <f>_xlfn.SINGLE(IF(F1558="","",_xlfn.XLOOKUP(F1558,purchase!F:F,purchase!O:O,"")))</f>
        <v/>
      </c>
      <c r="Q1558" s="83">
        <f>IF(OR(L1558="",M1558=""),"",M1558/L1558)</f>
        <v/>
      </c>
      <c r="R1558" s="91">
        <f>IF(OR(P1558="",Q1558=""),"",Q1558-P1558)</f>
        <v/>
      </c>
    </row>
    <row r="1559">
      <c r="A1559" s="25" t="n">
        <v>1555</v>
      </c>
      <c r="B1559" s="26">
        <f>IF(OR(C1559="",F1559=""),"",
"PRD-" &amp;
TEXT(DAY(C1559),"00") &amp;
CHOOSE(MONTH(C1559),"A","B","C","D","E","F","G","H","I","J","K","L") &amp;
TEXT(YEAR(C1559),"00") &amp;
"-" &amp;
RIGHT(F1559,4))</f>
        <v/>
      </c>
      <c r="C1559" s="27" t="n"/>
      <c r="D1559" s="26">
        <f>IF(F1559="","",_xlfn.XLOOKUP(F1559,purchase!F:F,purchase!B:B,""))</f>
        <v/>
      </c>
      <c r="E1559" s="26">
        <f>IF(F1559="","",_xlfn.XLOOKUP(F1559,purchase!F:F,purchase!C:C,""))</f>
        <v/>
      </c>
      <c r="F1559" s="4" t="n"/>
      <c r="G1559" s="10">
        <f>IF(H1559="NRFC","Natural Rubber Field Coagulam","")</f>
        <v/>
      </c>
      <c r="H1559" s="10">
        <f>IF(F1559="","",_xlfn.XLOOKUP(F1559,purchase!F:F,purchase!E:E,""))</f>
        <v/>
      </c>
      <c r="I1559" s="10">
        <f>IF(J1559="ISNR20","Natural Rubber-TSNR (ISNR-20)","")</f>
        <v/>
      </c>
      <c r="J1559" s="10">
        <f>IF(H1559="NRFC","ISNR20","")</f>
        <v/>
      </c>
      <c r="K1559" s="35">
        <f>_xlfn.SINGLE(IF(F1559="","",_xlfn.XLOOKUP(F1559,purchase!F:F,purchase!N:N,"")))</f>
        <v/>
      </c>
      <c r="L1559" s="4" t="n"/>
      <c r="M1559" s="86" t="n"/>
      <c r="N1559" s="35">
        <f>IF(F1559="","",
MAX(0,
_xlfn.XLOOKUP(F1559,purchase!F:F,purchase!N:N,"")
-
SUMIFS(L:L,F:F,F1559)))</f>
        <v/>
      </c>
      <c r="O1559" s="35">
        <f>IF(OR(L1559="",M1559=""),"",L1559-M1559)</f>
        <v/>
      </c>
      <c r="P1559" s="89">
        <f>_xlfn.SINGLE(IF(F1559="","",_xlfn.XLOOKUP(F1559,purchase!F:F,purchase!O:O,"")))</f>
        <v/>
      </c>
      <c r="Q1559" s="83">
        <f>IF(OR(L1559="",M1559=""),"",M1559/L1559)</f>
        <v/>
      </c>
      <c r="R1559" s="91">
        <f>IF(OR(P1559="",Q1559=""),"",Q1559-P1559)</f>
        <v/>
      </c>
    </row>
    <row r="1560">
      <c r="A1560" s="25" t="n">
        <v>1556</v>
      </c>
      <c r="B1560" s="26">
        <f>IF(OR(C1560="",F1560=""),"",
"PRD-" &amp;
TEXT(DAY(C1560),"00") &amp;
CHOOSE(MONTH(C1560),"A","B","C","D","E","F","G","H","I","J","K","L") &amp;
TEXT(YEAR(C1560),"00") &amp;
"-" &amp;
RIGHT(F1560,4))</f>
        <v/>
      </c>
      <c r="C1560" s="27" t="n"/>
      <c r="D1560" s="26">
        <f>IF(F1560="","",_xlfn.XLOOKUP(F1560,purchase!F:F,purchase!B:B,""))</f>
        <v/>
      </c>
      <c r="E1560" s="26">
        <f>IF(F1560="","",_xlfn.XLOOKUP(F1560,purchase!F:F,purchase!C:C,""))</f>
        <v/>
      </c>
      <c r="F1560" s="4" t="n"/>
      <c r="G1560" s="10">
        <f>IF(H1560="NRFC","Natural Rubber Field Coagulam","")</f>
        <v/>
      </c>
      <c r="H1560" s="10">
        <f>IF(F1560="","",_xlfn.XLOOKUP(F1560,purchase!F:F,purchase!E:E,""))</f>
        <v/>
      </c>
      <c r="I1560" s="10">
        <f>IF(J1560="ISNR20","Natural Rubber-TSNR (ISNR-20)","")</f>
        <v/>
      </c>
      <c r="J1560" s="10">
        <f>IF(H1560="NRFC","ISNR20","")</f>
        <v/>
      </c>
      <c r="K1560" s="35">
        <f>_xlfn.SINGLE(IF(F1560="","",_xlfn.XLOOKUP(F1560,purchase!F:F,purchase!N:N,"")))</f>
        <v/>
      </c>
      <c r="L1560" s="4" t="n"/>
      <c r="M1560" s="86" t="n"/>
      <c r="N1560" s="35">
        <f>IF(F1560="","",
MAX(0,
_xlfn.XLOOKUP(F1560,purchase!F:F,purchase!N:N,"")
-
SUMIFS(L:L,F:F,F1560)))</f>
        <v/>
      </c>
      <c r="O1560" s="35">
        <f>IF(OR(L1560="",M1560=""),"",L1560-M1560)</f>
        <v/>
      </c>
      <c r="P1560" s="89">
        <f>_xlfn.SINGLE(IF(F1560="","",_xlfn.XLOOKUP(F1560,purchase!F:F,purchase!O:O,"")))</f>
        <v/>
      </c>
      <c r="Q1560" s="83">
        <f>IF(OR(L1560="",M1560=""),"",M1560/L1560)</f>
        <v/>
      </c>
      <c r="R1560" s="91">
        <f>IF(OR(P1560="",Q1560=""),"",Q1560-P1560)</f>
        <v/>
      </c>
    </row>
    <row r="1561">
      <c r="A1561" s="25" t="n">
        <v>1557</v>
      </c>
      <c r="B1561" s="26">
        <f>IF(OR(C1561="",F1561=""),"",
"PRD-" &amp;
TEXT(DAY(C1561),"00") &amp;
CHOOSE(MONTH(C1561),"A","B","C","D","E","F","G","H","I","J","K","L") &amp;
TEXT(YEAR(C1561),"00") &amp;
"-" &amp;
RIGHT(F1561,4))</f>
        <v/>
      </c>
      <c r="C1561" s="27" t="n"/>
      <c r="D1561" s="26">
        <f>IF(F1561="","",_xlfn.XLOOKUP(F1561,purchase!F:F,purchase!B:B,""))</f>
        <v/>
      </c>
      <c r="E1561" s="26">
        <f>IF(F1561="","",_xlfn.XLOOKUP(F1561,purchase!F:F,purchase!C:C,""))</f>
        <v/>
      </c>
      <c r="F1561" s="4" t="n"/>
      <c r="G1561" s="10">
        <f>IF(H1561="NRFC","Natural Rubber Field Coagulam","")</f>
        <v/>
      </c>
      <c r="H1561" s="10">
        <f>IF(F1561="","",_xlfn.XLOOKUP(F1561,purchase!F:F,purchase!E:E,""))</f>
        <v/>
      </c>
      <c r="I1561" s="10">
        <f>IF(J1561="ISNR20","Natural Rubber-TSNR (ISNR-20)","")</f>
        <v/>
      </c>
      <c r="J1561" s="10">
        <f>IF(H1561="NRFC","ISNR20","")</f>
        <v/>
      </c>
      <c r="K1561" s="35">
        <f>_xlfn.SINGLE(IF(F1561="","",_xlfn.XLOOKUP(F1561,purchase!F:F,purchase!N:N,"")))</f>
        <v/>
      </c>
      <c r="L1561" s="4" t="n"/>
      <c r="M1561" s="86" t="n"/>
      <c r="N1561" s="35">
        <f>IF(F1561="","",
MAX(0,
_xlfn.XLOOKUP(F1561,purchase!F:F,purchase!N:N,"")
-
SUMIFS(L:L,F:F,F1561)))</f>
        <v/>
      </c>
      <c r="O1561" s="35">
        <f>IF(OR(L1561="",M1561=""),"",L1561-M1561)</f>
        <v/>
      </c>
      <c r="P1561" s="89">
        <f>_xlfn.SINGLE(IF(F1561="","",_xlfn.XLOOKUP(F1561,purchase!F:F,purchase!O:O,"")))</f>
        <v/>
      </c>
      <c r="Q1561" s="83">
        <f>IF(OR(L1561="",M1561=""),"",M1561/L1561)</f>
        <v/>
      </c>
      <c r="R1561" s="91">
        <f>IF(OR(P1561="",Q1561=""),"",Q1561-P1561)</f>
        <v/>
      </c>
    </row>
    <row r="1562">
      <c r="A1562" s="25" t="n">
        <v>1558</v>
      </c>
      <c r="B1562" s="26">
        <f>IF(OR(C1562="",F1562=""),"",
"PRD-" &amp;
TEXT(DAY(C1562),"00") &amp;
CHOOSE(MONTH(C1562),"A","B","C","D","E","F","G","H","I","J","K","L") &amp;
TEXT(YEAR(C1562),"00") &amp;
"-" &amp;
RIGHT(F1562,4))</f>
        <v/>
      </c>
      <c r="C1562" s="27" t="n"/>
      <c r="D1562" s="26">
        <f>IF(F1562="","",_xlfn.XLOOKUP(F1562,purchase!F:F,purchase!B:B,""))</f>
        <v/>
      </c>
      <c r="E1562" s="26">
        <f>IF(F1562="","",_xlfn.XLOOKUP(F1562,purchase!F:F,purchase!C:C,""))</f>
        <v/>
      </c>
      <c r="F1562" s="4" t="n"/>
      <c r="G1562" s="10">
        <f>IF(H1562="NRFC","Natural Rubber Field Coagulam","")</f>
        <v/>
      </c>
      <c r="H1562" s="10">
        <f>IF(F1562="","",_xlfn.XLOOKUP(F1562,purchase!F:F,purchase!E:E,""))</f>
        <v/>
      </c>
      <c r="I1562" s="10">
        <f>IF(J1562="ISNR20","Natural Rubber-TSNR (ISNR-20)","")</f>
        <v/>
      </c>
      <c r="J1562" s="10">
        <f>IF(H1562="NRFC","ISNR20","")</f>
        <v/>
      </c>
      <c r="K1562" s="35">
        <f>_xlfn.SINGLE(IF(F1562="","",_xlfn.XLOOKUP(F1562,purchase!F:F,purchase!N:N,"")))</f>
        <v/>
      </c>
      <c r="L1562" s="4" t="n"/>
      <c r="M1562" s="86" t="n"/>
      <c r="N1562" s="35">
        <f>IF(F1562="","",
MAX(0,
_xlfn.XLOOKUP(F1562,purchase!F:F,purchase!N:N,"")
-
SUMIFS(L:L,F:F,F1562)))</f>
        <v/>
      </c>
      <c r="O1562" s="35">
        <f>IF(OR(L1562="",M1562=""),"",L1562-M1562)</f>
        <v/>
      </c>
      <c r="P1562" s="89">
        <f>_xlfn.SINGLE(IF(F1562="","",_xlfn.XLOOKUP(F1562,purchase!F:F,purchase!O:O,"")))</f>
        <v/>
      </c>
      <c r="Q1562" s="83">
        <f>IF(OR(L1562="",M1562=""),"",M1562/L1562)</f>
        <v/>
      </c>
      <c r="R1562" s="91">
        <f>IF(OR(P1562="",Q1562=""),"",Q1562-P1562)</f>
        <v/>
      </c>
    </row>
    <row r="1563">
      <c r="A1563" s="25" t="n">
        <v>1559</v>
      </c>
      <c r="B1563" s="26">
        <f>IF(OR(C1563="",F1563=""),"",
"PRD-" &amp;
TEXT(DAY(C1563),"00") &amp;
CHOOSE(MONTH(C1563),"A","B","C","D","E","F","G","H","I","J","K","L") &amp;
TEXT(YEAR(C1563),"00") &amp;
"-" &amp;
RIGHT(F1563,4))</f>
        <v/>
      </c>
      <c r="C1563" s="27" t="n"/>
      <c r="D1563" s="26">
        <f>IF(F1563="","",_xlfn.XLOOKUP(F1563,purchase!F:F,purchase!B:B,""))</f>
        <v/>
      </c>
      <c r="E1563" s="26">
        <f>IF(F1563="","",_xlfn.XLOOKUP(F1563,purchase!F:F,purchase!C:C,""))</f>
        <v/>
      </c>
      <c r="F1563" s="4" t="n"/>
      <c r="G1563" s="10">
        <f>IF(H1563="NRFC","Natural Rubber Field Coagulam","")</f>
        <v/>
      </c>
      <c r="H1563" s="10">
        <f>IF(F1563="","",_xlfn.XLOOKUP(F1563,purchase!F:F,purchase!E:E,""))</f>
        <v/>
      </c>
      <c r="I1563" s="10">
        <f>IF(J1563="ISNR20","Natural Rubber-TSNR (ISNR-20)","")</f>
        <v/>
      </c>
      <c r="J1563" s="10">
        <f>IF(H1563="NRFC","ISNR20","")</f>
        <v/>
      </c>
      <c r="K1563" s="35">
        <f>_xlfn.SINGLE(IF(F1563="","",_xlfn.XLOOKUP(F1563,purchase!F:F,purchase!N:N,"")))</f>
        <v/>
      </c>
      <c r="L1563" s="4" t="n"/>
      <c r="M1563" s="86" t="n"/>
      <c r="N1563" s="35">
        <f>IF(F1563="","",
MAX(0,
_xlfn.XLOOKUP(F1563,purchase!F:F,purchase!N:N,"")
-
SUMIFS(L:L,F:F,F1563)))</f>
        <v/>
      </c>
      <c r="O1563" s="35">
        <f>IF(OR(L1563="",M1563=""),"",L1563-M1563)</f>
        <v/>
      </c>
      <c r="P1563" s="89">
        <f>_xlfn.SINGLE(IF(F1563="","",_xlfn.XLOOKUP(F1563,purchase!F:F,purchase!O:O,"")))</f>
        <v/>
      </c>
      <c r="Q1563" s="83">
        <f>IF(OR(L1563="",M1563=""),"",M1563/L1563)</f>
        <v/>
      </c>
      <c r="R1563" s="91">
        <f>IF(OR(P1563="",Q1563=""),"",Q1563-P1563)</f>
        <v/>
      </c>
    </row>
    <row r="1564">
      <c r="A1564" s="25" t="n">
        <v>1560</v>
      </c>
      <c r="B1564" s="26">
        <f>IF(OR(C1564="",F1564=""),"",
"PRD-" &amp;
TEXT(DAY(C1564),"00") &amp;
CHOOSE(MONTH(C1564),"A","B","C","D","E","F","G","H","I","J","K","L") &amp;
TEXT(YEAR(C1564),"00") &amp;
"-" &amp;
RIGHT(F1564,4))</f>
        <v/>
      </c>
      <c r="C1564" s="27" t="n"/>
      <c r="D1564" s="26">
        <f>IF(F1564="","",_xlfn.XLOOKUP(F1564,purchase!F:F,purchase!B:B,""))</f>
        <v/>
      </c>
      <c r="E1564" s="26">
        <f>IF(F1564="","",_xlfn.XLOOKUP(F1564,purchase!F:F,purchase!C:C,""))</f>
        <v/>
      </c>
      <c r="F1564" s="4" t="n"/>
      <c r="G1564" s="10">
        <f>IF(H1564="NRFC","Natural Rubber Field Coagulam","")</f>
        <v/>
      </c>
      <c r="H1564" s="10">
        <f>IF(F1564="","",_xlfn.XLOOKUP(F1564,purchase!F:F,purchase!E:E,""))</f>
        <v/>
      </c>
      <c r="I1564" s="10">
        <f>IF(J1564="ISNR20","Natural Rubber-TSNR (ISNR-20)","")</f>
        <v/>
      </c>
      <c r="J1564" s="10">
        <f>IF(H1564="NRFC","ISNR20","")</f>
        <v/>
      </c>
      <c r="K1564" s="35">
        <f>_xlfn.SINGLE(IF(F1564="","",_xlfn.XLOOKUP(F1564,purchase!F:F,purchase!N:N,"")))</f>
        <v/>
      </c>
      <c r="L1564" s="4" t="n"/>
      <c r="M1564" s="86" t="n"/>
      <c r="N1564" s="35">
        <f>IF(F1564="","",
MAX(0,
_xlfn.XLOOKUP(F1564,purchase!F:F,purchase!N:N,"")
-
SUMIFS(L:L,F:F,F1564)))</f>
        <v/>
      </c>
      <c r="O1564" s="35">
        <f>IF(OR(L1564="",M1564=""),"",L1564-M1564)</f>
        <v/>
      </c>
      <c r="P1564" s="89">
        <f>_xlfn.SINGLE(IF(F1564="","",_xlfn.XLOOKUP(F1564,purchase!F:F,purchase!O:O,"")))</f>
        <v/>
      </c>
      <c r="Q1564" s="83">
        <f>IF(OR(L1564="",M1564=""),"",M1564/L1564)</f>
        <v/>
      </c>
      <c r="R1564" s="91">
        <f>IF(OR(P1564="",Q1564=""),"",Q1564-P1564)</f>
        <v/>
      </c>
    </row>
    <row r="1565">
      <c r="A1565" s="25" t="n">
        <v>1561</v>
      </c>
      <c r="B1565" s="26">
        <f>IF(OR(C1565="",F1565=""),"",
"PRD-" &amp;
TEXT(DAY(C1565),"00") &amp;
CHOOSE(MONTH(C1565),"A","B","C","D","E","F","G","H","I","J","K","L") &amp;
TEXT(YEAR(C1565),"00") &amp;
"-" &amp;
RIGHT(F1565,4))</f>
        <v/>
      </c>
      <c r="C1565" s="27" t="n"/>
      <c r="D1565" s="26">
        <f>IF(F1565="","",_xlfn.XLOOKUP(F1565,purchase!F:F,purchase!B:B,""))</f>
        <v/>
      </c>
      <c r="E1565" s="26">
        <f>IF(F1565="","",_xlfn.XLOOKUP(F1565,purchase!F:F,purchase!C:C,""))</f>
        <v/>
      </c>
      <c r="F1565" s="4" t="n"/>
      <c r="G1565" s="10">
        <f>IF(H1565="NRFC","Natural Rubber Field Coagulam","")</f>
        <v/>
      </c>
      <c r="H1565" s="10">
        <f>IF(F1565="","",_xlfn.XLOOKUP(F1565,purchase!F:F,purchase!E:E,""))</f>
        <v/>
      </c>
      <c r="I1565" s="10">
        <f>IF(J1565="ISNR20","Natural Rubber-TSNR (ISNR-20)","")</f>
        <v/>
      </c>
      <c r="J1565" s="10">
        <f>IF(H1565="NRFC","ISNR20","")</f>
        <v/>
      </c>
      <c r="K1565" s="35">
        <f>_xlfn.SINGLE(IF(F1565="","",_xlfn.XLOOKUP(F1565,purchase!F:F,purchase!N:N,"")))</f>
        <v/>
      </c>
      <c r="L1565" s="4" t="n"/>
      <c r="M1565" s="86" t="n"/>
      <c r="N1565" s="35">
        <f>IF(F1565="","",
MAX(0,
_xlfn.XLOOKUP(F1565,purchase!F:F,purchase!N:N,"")
-
SUMIFS(L:L,F:F,F1565)))</f>
        <v/>
      </c>
      <c r="O1565" s="35">
        <f>IF(OR(L1565="",M1565=""),"",L1565-M1565)</f>
        <v/>
      </c>
      <c r="P1565" s="89">
        <f>_xlfn.SINGLE(IF(F1565="","",_xlfn.XLOOKUP(F1565,purchase!F:F,purchase!O:O,"")))</f>
        <v/>
      </c>
      <c r="Q1565" s="83">
        <f>IF(OR(L1565="",M1565=""),"",M1565/L1565)</f>
        <v/>
      </c>
      <c r="R1565" s="91">
        <f>IF(OR(P1565="",Q1565=""),"",Q1565-P1565)</f>
        <v/>
      </c>
    </row>
    <row r="1566">
      <c r="A1566" s="25" t="n">
        <v>1562</v>
      </c>
      <c r="B1566" s="26">
        <f>IF(OR(C1566="",F1566=""),"",
"PRD-" &amp;
TEXT(DAY(C1566),"00") &amp;
CHOOSE(MONTH(C1566),"A","B","C","D","E","F","G","H","I","J","K","L") &amp;
TEXT(YEAR(C1566),"00") &amp;
"-" &amp;
RIGHT(F1566,4))</f>
        <v/>
      </c>
      <c r="C1566" s="27" t="n"/>
      <c r="D1566" s="26">
        <f>IF(F1566="","",_xlfn.XLOOKUP(F1566,purchase!F:F,purchase!B:B,""))</f>
        <v/>
      </c>
      <c r="E1566" s="26">
        <f>IF(F1566="","",_xlfn.XLOOKUP(F1566,purchase!F:F,purchase!C:C,""))</f>
        <v/>
      </c>
      <c r="F1566" s="4" t="n"/>
      <c r="G1566" s="10">
        <f>IF(H1566="NRFC","Natural Rubber Field Coagulam","")</f>
        <v/>
      </c>
      <c r="H1566" s="10">
        <f>IF(F1566="","",_xlfn.XLOOKUP(F1566,purchase!F:F,purchase!E:E,""))</f>
        <v/>
      </c>
      <c r="I1566" s="10">
        <f>IF(J1566="ISNR20","Natural Rubber-TSNR (ISNR-20)","")</f>
        <v/>
      </c>
      <c r="J1566" s="10">
        <f>IF(H1566="NRFC","ISNR20","")</f>
        <v/>
      </c>
      <c r="K1566" s="35">
        <f>_xlfn.SINGLE(IF(F1566="","",_xlfn.XLOOKUP(F1566,purchase!F:F,purchase!N:N,"")))</f>
        <v/>
      </c>
      <c r="L1566" s="4" t="n"/>
      <c r="M1566" s="86" t="n"/>
      <c r="N1566" s="35">
        <f>IF(F1566="","",
MAX(0,
_xlfn.XLOOKUP(F1566,purchase!F:F,purchase!N:N,"")
-
SUMIFS(L:L,F:F,F1566)))</f>
        <v/>
      </c>
      <c r="O1566" s="35">
        <f>IF(OR(L1566="",M1566=""),"",L1566-M1566)</f>
        <v/>
      </c>
      <c r="P1566" s="89">
        <f>_xlfn.SINGLE(IF(F1566="","",_xlfn.XLOOKUP(F1566,purchase!F:F,purchase!O:O,"")))</f>
        <v/>
      </c>
      <c r="Q1566" s="83">
        <f>IF(OR(L1566="",M1566=""),"",M1566/L1566)</f>
        <v/>
      </c>
      <c r="R1566" s="91">
        <f>IF(OR(P1566="",Q1566=""),"",Q1566-P1566)</f>
        <v/>
      </c>
    </row>
    <row r="1567">
      <c r="A1567" s="25" t="n">
        <v>1563</v>
      </c>
      <c r="B1567" s="26">
        <f>IF(OR(C1567="",F1567=""),"",
"PRD-" &amp;
TEXT(DAY(C1567),"00") &amp;
CHOOSE(MONTH(C1567),"A","B","C","D","E","F","G","H","I","J","K","L") &amp;
TEXT(YEAR(C1567),"00") &amp;
"-" &amp;
RIGHT(F1567,4))</f>
        <v/>
      </c>
      <c r="C1567" s="27" t="n"/>
      <c r="D1567" s="26">
        <f>IF(F1567="","",_xlfn.XLOOKUP(F1567,purchase!F:F,purchase!B:B,""))</f>
        <v/>
      </c>
      <c r="E1567" s="26">
        <f>IF(F1567="","",_xlfn.XLOOKUP(F1567,purchase!F:F,purchase!C:C,""))</f>
        <v/>
      </c>
      <c r="F1567" s="4" t="n"/>
      <c r="G1567" s="10">
        <f>IF(H1567="NRFC","Natural Rubber Field Coagulam","")</f>
        <v/>
      </c>
      <c r="H1567" s="10">
        <f>IF(F1567="","",_xlfn.XLOOKUP(F1567,purchase!F:F,purchase!E:E,""))</f>
        <v/>
      </c>
      <c r="I1567" s="10">
        <f>IF(J1567="ISNR20","Natural Rubber-TSNR (ISNR-20)","")</f>
        <v/>
      </c>
      <c r="J1567" s="10">
        <f>IF(H1567="NRFC","ISNR20","")</f>
        <v/>
      </c>
      <c r="K1567" s="35">
        <f>_xlfn.SINGLE(IF(F1567="","",_xlfn.XLOOKUP(F1567,purchase!F:F,purchase!N:N,"")))</f>
        <v/>
      </c>
      <c r="L1567" s="4" t="n"/>
      <c r="M1567" s="86" t="n"/>
      <c r="N1567" s="35">
        <f>IF(F1567="","",
MAX(0,
_xlfn.XLOOKUP(F1567,purchase!F:F,purchase!N:N,"")
-
SUMIFS(L:L,F:F,F1567)))</f>
        <v/>
      </c>
      <c r="O1567" s="35">
        <f>IF(OR(L1567="",M1567=""),"",L1567-M1567)</f>
        <v/>
      </c>
      <c r="P1567" s="89">
        <f>_xlfn.SINGLE(IF(F1567="","",_xlfn.XLOOKUP(F1567,purchase!F:F,purchase!O:O,"")))</f>
        <v/>
      </c>
      <c r="Q1567" s="83">
        <f>IF(OR(L1567="",M1567=""),"",M1567/L1567)</f>
        <v/>
      </c>
      <c r="R1567" s="91">
        <f>IF(OR(P1567="",Q1567=""),"",Q1567-P1567)</f>
        <v/>
      </c>
    </row>
    <row r="1568">
      <c r="A1568" s="25" t="n">
        <v>1564</v>
      </c>
      <c r="B1568" s="26">
        <f>IF(OR(C1568="",F1568=""),"",
"PRD-" &amp;
TEXT(DAY(C1568),"00") &amp;
CHOOSE(MONTH(C1568),"A","B","C","D","E","F","G","H","I","J","K","L") &amp;
TEXT(YEAR(C1568),"00") &amp;
"-" &amp;
RIGHT(F1568,4))</f>
        <v/>
      </c>
      <c r="C1568" s="27" t="n"/>
      <c r="D1568" s="26">
        <f>IF(F1568="","",_xlfn.XLOOKUP(F1568,purchase!F:F,purchase!B:B,""))</f>
        <v/>
      </c>
      <c r="E1568" s="26">
        <f>IF(F1568="","",_xlfn.XLOOKUP(F1568,purchase!F:F,purchase!C:C,""))</f>
        <v/>
      </c>
      <c r="F1568" s="4" t="n"/>
      <c r="G1568" s="10">
        <f>IF(H1568="NRFC","Natural Rubber Field Coagulam","")</f>
        <v/>
      </c>
      <c r="H1568" s="10">
        <f>IF(F1568="","",_xlfn.XLOOKUP(F1568,purchase!F:F,purchase!E:E,""))</f>
        <v/>
      </c>
      <c r="I1568" s="10">
        <f>IF(J1568="ISNR20","Natural Rubber-TSNR (ISNR-20)","")</f>
        <v/>
      </c>
      <c r="J1568" s="10">
        <f>IF(H1568="NRFC","ISNR20","")</f>
        <v/>
      </c>
      <c r="K1568" s="35">
        <f>_xlfn.SINGLE(IF(F1568="","",_xlfn.XLOOKUP(F1568,purchase!F:F,purchase!N:N,"")))</f>
        <v/>
      </c>
      <c r="L1568" s="4" t="n"/>
      <c r="M1568" s="86" t="n"/>
      <c r="N1568" s="35">
        <f>IF(F1568="","",
MAX(0,
_xlfn.XLOOKUP(F1568,purchase!F:F,purchase!N:N,"")
-
SUMIFS(L:L,F:F,F1568)))</f>
        <v/>
      </c>
      <c r="O1568" s="35">
        <f>IF(OR(L1568="",M1568=""),"",L1568-M1568)</f>
        <v/>
      </c>
      <c r="P1568" s="89">
        <f>_xlfn.SINGLE(IF(F1568="","",_xlfn.XLOOKUP(F1568,purchase!F:F,purchase!O:O,"")))</f>
        <v/>
      </c>
      <c r="Q1568" s="83">
        <f>IF(OR(L1568="",M1568=""),"",M1568/L1568)</f>
        <v/>
      </c>
      <c r="R1568" s="91">
        <f>IF(OR(P1568="",Q1568=""),"",Q1568-P1568)</f>
        <v/>
      </c>
    </row>
    <row r="1569">
      <c r="A1569" s="25" t="n">
        <v>1565</v>
      </c>
      <c r="B1569" s="26">
        <f>IF(OR(C1569="",F1569=""),"",
"PRD-" &amp;
TEXT(DAY(C1569),"00") &amp;
CHOOSE(MONTH(C1569),"A","B","C","D","E","F","G","H","I","J","K","L") &amp;
TEXT(YEAR(C1569),"00") &amp;
"-" &amp;
RIGHT(F1569,4))</f>
        <v/>
      </c>
      <c r="C1569" s="27" t="n"/>
      <c r="D1569" s="26">
        <f>IF(F1569="","",_xlfn.XLOOKUP(F1569,purchase!F:F,purchase!B:B,""))</f>
        <v/>
      </c>
      <c r="E1569" s="26">
        <f>IF(F1569="","",_xlfn.XLOOKUP(F1569,purchase!F:F,purchase!C:C,""))</f>
        <v/>
      </c>
      <c r="F1569" s="4" t="n"/>
      <c r="G1569" s="10">
        <f>IF(H1569="NRFC","Natural Rubber Field Coagulam","")</f>
        <v/>
      </c>
      <c r="H1569" s="10">
        <f>IF(F1569="","",_xlfn.XLOOKUP(F1569,purchase!F:F,purchase!E:E,""))</f>
        <v/>
      </c>
      <c r="I1569" s="10">
        <f>IF(J1569="ISNR20","Natural Rubber-TSNR (ISNR-20)","")</f>
        <v/>
      </c>
      <c r="J1569" s="10">
        <f>IF(H1569="NRFC","ISNR20","")</f>
        <v/>
      </c>
      <c r="K1569" s="35">
        <f>_xlfn.SINGLE(IF(F1569="","",_xlfn.XLOOKUP(F1569,purchase!F:F,purchase!N:N,"")))</f>
        <v/>
      </c>
      <c r="L1569" s="4" t="n"/>
      <c r="M1569" s="86" t="n"/>
      <c r="N1569" s="35">
        <f>IF(F1569="","",
MAX(0,
_xlfn.XLOOKUP(F1569,purchase!F:F,purchase!N:N,"")
-
SUMIFS(L:L,F:F,F1569)))</f>
        <v/>
      </c>
      <c r="O1569" s="35">
        <f>IF(OR(L1569="",M1569=""),"",L1569-M1569)</f>
        <v/>
      </c>
      <c r="P1569" s="89">
        <f>_xlfn.SINGLE(IF(F1569="","",_xlfn.XLOOKUP(F1569,purchase!F:F,purchase!O:O,"")))</f>
        <v/>
      </c>
      <c r="Q1569" s="83">
        <f>IF(OR(L1569="",M1569=""),"",M1569/L1569)</f>
        <v/>
      </c>
      <c r="R1569" s="91">
        <f>IF(OR(P1569="",Q1569=""),"",Q1569-P1569)</f>
        <v/>
      </c>
    </row>
    <row r="1570">
      <c r="A1570" s="25" t="n">
        <v>1566</v>
      </c>
      <c r="B1570" s="26">
        <f>IF(OR(C1570="",F1570=""),"",
"PRD-" &amp;
TEXT(DAY(C1570),"00") &amp;
CHOOSE(MONTH(C1570),"A","B","C","D","E","F","G","H","I","J","K","L") &amp;
TEXT(YEAR(C1570),"00") &amp;
"-" &amp;
RIGHT(F1570,4))</f>
        <v/>
      </c>
      <c r="C1570" s="27" t="n"/>
      <c r="D1570" s="26">
        <f>IF(F1570="","",_xlfn.XLOOKUP(F1570,purchase!F:F,purchase!B:B,""))</f>
        <v/>
      </c>
      <c r="E1570" s="26">
        <f>IF(F1570="","",_xlfn.XLOOKUP(F1570,purchase!F:F,purchase!C:C,""))</f>
        <v/>
      </c>
      <c r="F1570" s="4" t="n"/>
      <c r="G1570" s="10">
        <f>IF(H1570="NRFC","Natural Rubber Field Coagulam","")</f>
        <v/>
      </c>
      <c r="H1570" s="10">
        <f>IF(F1570="","",_xlfn.XLOOKUP(F1570,purchase!F:F,purchase!E:E,""))</f>
        <v/>
      </c>
      <c r="I1570" s="10">
        <f>IF(J1570="ISNR20","Natural Rubber-TSNR (ISNR-20)","")</f>
        <v/>
      </c>
      <c r="J1570" s="10">
        <f>IF(H1570="NRFC","ISNR20","")</f>
        <v/>
      </c>
      <c r="K1570" s="35">
        <f>_xlfn.SINGLE(IF(F1570="","",_xlfn.XLOOKUP(F1570,purchase!F:F,purchase!N:N,"")))</f>
        <v/>
      </c>
      <c r="L1570" s="4" t="n"/>
      <c r="M1570" s="86" t="n"/>
      <c r="N1570" s="35">
        <f>IF(F1570="","",
MAX(0,
_xlfn.XLOOKUP(F1570,purchase!F:F,purchase!N:N,"")
-
SUMIFS(L:L,F:F,F1570)))</f>
        <v/>
      </c>
      <c r="O1570" s="35">
        <f>IF(OR(L1570="",M1570=""),"",L1570-M1570)</f>
        <v/>
      </c>
      <c r="P1570" s="89">
        <f>_xlfn.SINGLE(IF(F1570="","",_xlfn.XLOOKUP(F1570,purchase!F:F,purchase!O:O,"")))</f>
        <v/>
      </c>
      <c r="Q1570" s="83">
        <f>IF(OR(L1570="",M1570=""),"",M1570/L1570)</f>
        <v/>
      </c>
      <c r="R1570" s="91">
        <f>IF(OR(P1570="",Q1570=""),"",Q1570-P1570)</f>
        <v/>
      </c>
    </row>
    <row r="1571">
      <c r="A1571" s="25" t="n">
        <v>1567</v>
      </c>
      <c r="B1571" s="26">
        <f>IF(OR(C1571="",F1571=""),"",
"PRD-" &amp;
TEXT(DAY(C1571),"00") &amp;
CHOOSE(MONTH(C1571),"A","B","C","D","E","F","G","H","I","J","K","L") &amp;
TEXT(YEAR(C1571),"00") &amp;
"-" &amp;
RIGHT(F1571,4))</f>
        <v/>
      </c>
      <c r="C1571" s="27" t="n"/>
      <c r="D1571" s="26">
        <f>IF(F1571="","",_xlfn.XLOOKUP(F1571,purchase!F:F,purchase!B:B,""))</f>
        <v/>
      </c>
      <c r="E1571" s="26">
        <f>IF(F1571="","",_xlfn.XLOOKUP(F1571,purchase!F:F,purchase!C:C,""))</f>
        <v/>
      </c>
      <c r="F1571" s="4" t="n"/>
      <c r="G1571" s="10">
        <f>IF(H1571="NRFC","Natural Rubber Field Coagulam","")</f>
        <v/>
      </c>
      <c r="H1571" s="10">
        <f>IF(F1571="","",_xlfn.XLOOKUP(F1571,purchase!F:F,purchase!E:E,""))</f>
        <v/>
      </c>
      <c r="I1571" s="10">
        <f>IF(J1571="ISNR20","Natural Rubber-TSNR (ISNR-20)","")</f>
        <v/>
      </c>
      <c r="J1571" s="10">
        <f>IF(H1571="NRFC","ISNR20","")</f>
        <v/>
      </c>
      <c r="K1571" s="35">
        <f>_xlfn.SINGLE(IF(F1571="","",_xlfn.XLOOKUP(F1571,purchase!F:F,purchase!N:N,"")))</f>
        <v/>
      </c>
      <c r="L1571" s="4" t="n"/>
      <c r="M1571" s="86" t="n"/>
      <c r="N1571" s="35">
        <f>IF(F1571="","",
MAX(0,
_xlfn.XLOOKUP(F1571,purchase!F:F,purchase!N:N,"")
-
SUMIFS(L:L,F:F,F1571)))</f>
        <v/>
      </c>
      <c r="O1571" s="35">
        <f>IF(OR(L1571="",M1571=""),"",L1571-M1571)</f>
        <v/>
      </c>
      <c r="P1571" s="89">
        <f>_xlfn.SINGLE(IF(F1571="","",_xlfn.XLOOKUP(F1571,purchase!F:F,purchase!O:O,"")))</f>
        <v/>
      </c>
      <c r="Q1571" s="83">
        <f>IF(OR(L1571="",M1571=""),"",M1571/L1571)</f>
        <v/>
      </c>
      <c r="R1571" s="91">
        <f>IF(OR(P1571="",Q1571=""),"",Q1571-P1571)</f>
        <v/>
      </c>
    </row>
    <row r="1572">
      <c r="A1572" s="25" t="n">
        <v>1568</v>
      </c>
      <c r="B1572" s="26">
        <f>IF(OR(C1572="",F1572=""),"",
"PRD-" &amp;
TEXT(DAY(C1572),"00") &amp;
CHOOSE(MONTH(C1572),"A","B","C","D","E","F","G","H","I","J","K","L") &amp;
TEXT(YEAR(C1572),"00") &amp;
"-" &amp;
RIGHT(F1572,4))</f>
        <v/>
      </c>
      <c r="C1572" s="27" t="n"/>
      <c r="D1572" s="26">
        <f>IF(F1572="","",_xlfn.XLOOKUP(F1572,purchase!F:F,purchase!B:B,""))</f>
        <v/>
      </c>
      <c r="E1572" s="26">
        <f>IF(F1572="","",_xlfn.XLOOKUP(F1572,purchase!F:F,purchase!C:C,""))</f>
        <v/>
      </c>
      <c r="F1572" s="4" t="n"/>
      <c r="G1572" s="10">
        <f>IF(H1572="NRFC","Natural Rubber Field Coagulam","")</f>
        <v/>
      </c>
      <c r="H1572" s="10">
        <f>IF(F1572="","",_xlfn.XLOOKUP(F1572,purchase!F:F,purchase!E:E,""))</f>
        <v/>
      </c>
      <c r="I1572" s="10">
        <f>IF(J1572="ISNR20","Natural Rubber-TSNR (ISNR-20)","")</f>
        <v/>
      </c>
      <c r="J1572" s="10">
        <f>IF(H1572="NRFC","ISNR20","")</f>
        <v/>
      </c>
      <c r="K1572" s="35">
        <f>_xlfn.SINGLE(IF(F1572="","",_xlfn.XLOOKUP(F1572,purchase!F:F,purchase!N:N,"")))</f>
        <v/>
      </c>
      <c r="L1572" s="4" t="n"/>
      <c r="M1572" s="86" t="n"/>
      <c r="N1572" s="35">
        <f>IF(F1572="","",
MAX(0,
_xlfn.XLOOKUP(F1572,purchase!F:F,purchase!N:N,"")
-
SUMIFS(L:L,F:F,F1572)))</f>
        <v/>
      </c>
      <c r="O1572" s="35">
        <f>IF(OR(L1572="",M1572=""),"",L1572-M1572)</f>
        <v/>
      </c>
      <c r="P1572" s="89">
        <f>_xlfn.SINGLE(IF(F1572="","",_xlfn.XLOOKUP(F1572,purchase!F:F,purchase!O:O,"")))</f>
        <v/>
      </c>
      <c r="Q1572" s="83">
        <f>IF(OR(L1572="",M1572=""),"",M1572/L1572)</f>
        <v/>
      </c>
      <c r="R1572" s="91">
        <f>IF(OR(P1572="",Q1572=""),"",Q1572-P1572)</f>
        <v/>
      </c>
    </row>
    <row r="1573">
      <c r="A1573" s="25" t="n">
        <v>1569</v>
      </c>
      <c r="B1573" s="26">
        <f>IF(OR(C1573="",F1573=""),"",
"PRD-" &amp;
TEXT(DAY(C1573),"00") &amp;
CHOOSE(MONTH(C1573),"A","B","C","D","E","F","G","H","I","J","K","L") &amp;
TEXT(YEAR(C1573),"00") &amp;
"-" &amp;
RIGHT(F1573,4))</f>
        <v/>
      </c>
      <c r="C1573" s="27" t="n"/>
      <c r="D1573" s="26">
        <f>IF(F1573="","",_xlfn.XLOOKUP(F1573,purchase!F:F,purchase!B:B,""))</f>
        <v/>
      </c>
      <c r="E1573" s="26">
        <f>IF(F1573="","",_xlfn.XLOOKUP(F1573,purchase!F:F,purchase!C:C,""))</f>
        <v/>
      </c>
      <c r="F1573" s="4" t="n"/>
      <c r="G1573" s="10">
        <f>IF(H1573="NRFC","Natural Rubber Field Coagulam","")</f>
        <v/>
      </c>
      <c r="H1573" s="10">
        <f>IF(F1573="","",_xlfn.XLOOKUP(F1573,purchase!F:F,purchase!E:E,""))</f>
        <v/>
      </c>
      <c r="I1573" s="10">
        <f>IF(J1573="ISNR20","Natural Rubber-TSNR (ISNR-20)","")</f>
        <v/>
      </c>
      <c r="J1573" s="10">
        <f>IF(H1573="NRFC","ISNR20","")</f>
        <v/>
      </c>
      <c r="K1573" s="35">
        <f>_xlfn.SINGLE(IF(F1573="","",_xlfn.XLOOKUP(F1573,purchase!F:F,purchase!N:N,"")))</f>
        <v/>
      </c>
      <c r="L1573" s="4" t="n"/>
      <c r="M1573" s="86" t="n"/>
      <c r="N1573" s="35">
        <f>IF(F1573="","",
MAX(0,
_xlfn.XLOOKUP(F1573,purchase!F:F,purchase!N:N,"")
-
SUMIFS(L:L,F:F,F1573)))</f>
        <v/>
      </c>
      <c r="O1573" s="35">
        <f>IF(OR(L1573="",M1573=""),"",L1573-M1573)</f>
        <v/>
      </c>
      <c r="P1573" s="89">
        <f>_xlfn.SINGLE(IF(F1573="","",_xlfn.XLOOKUP(F1573,purchase!F:F,purchase!O:O,"")))</f>
        <v/>
      </c>
      <c r="Q1573" s="83">
        <f>IF(OR(L1573="",M1573=""),"",M1573/L1573)</f>
        <v/>
      </c>
      <c r="R1573" s="91">
        <f>IF(OR(P1573="",Q1573=""),"",Q1573-P1573)</f>
        <v/>
      </c>
    </row>
    <row r="1574">
      <c r="A1574" s="25" t="n">
        <v>1570</v>
      </c>
      <c r="B1574" s="26">
        <f>IF(OR(C1574="",F1574=""),"",
"PRD-" &amp;
TEXT(DAY(C1574),"00") &amp;
CHOOSE(MONTH(C1574),"A","B","C","D","E","F","G","H","I","J","K","L") &amp;
TEXT(YEAR(C1574),"00") &amp;
"-" &amp;
RIGHT(F1574,4))</f>
        <v/>
      </c>
      <c r="C1574" s="27" t="n"/>
      <c r="D1574" s="26">
        <f>IF(F1574="","",_xlfn.XLOOKUP(F1574,purchase!F:F,purchase!B:B,""))</f>
        <v/>
      </c>
      <c r="E1574" s="26">
        <f>IF(F1574="","",_xlfn.XLOOKUP(F1574,purchase!F:F,purchase!C:C,""))</f>
        <v/>
      </c>
      <c r="F1574" s="4" t="n"/>
      <c r="G1574" s="10">
        <f>IF(H1574="NRFC","Natural Rubber Field Coagulam","")</f>
        <v/>
      </c>
      <c r="H1574" s="10">
        <f>IF(F1574="","",_xlfn.XLOOKUP(F1574,purchase!F:F,purchase!E:E,""))</f>
        <v/>
      </c>
      <c r="I1574" s="10">
        <f>IF(J1574="ISNR20","Natural Rubber-TSNR (ISNR-20)","")</f>
        <v/>
      </c>
      <c r="J1574" s="10">
        <f>IF(H1574="NRFC","ISNR20","")</f>
        <v/>
      </c>
      <c r="K1574" s="35">
        <f>_xlfn.SINGLE(IF(F1574="","",_xlfn.XLOOKUP(F1574,purchase!F:F,purchase!N:N,"")))</f>
        <v/>
      </c>
      <c r="L1574" s="4" t="n"/>
      <c r="M1574" s="86" t="n"/>
      <c r="N1574" s="35">
        <f>IF(F1574="","",
MAX(0,
_xlfn.XLOOKUP(F1574,purchase!F:F,purchase!N:N,"")
-
SUMIFS(L:L,F:F,F1574)))</f>
        <v/>
      </c>
      <c r="O1574" s="35">
        <f>IF(OR(L1574="",M1574=""),"",L1574-M1574)</f>
        <v/>
      </c>
      <c r="P1574" s="89">
        <f>_xlfn.SINGLE(IF(F1574="","",_xlfn.XLOOKUP(F1574,purchase!F:F,purchase!O:O,"")))</f>
        <v/>
      </c>
      <c r="Q1574" s="83">
        <f>IF(OR(L1574="",M1574=""),"",M1574/L1574)</f>
        <v/>
      </c>
      <c r="R1574" s="91">
        <f>IF(OR(P1574="",Q1574=""),"",Q1574-P1574)</f>
        <v/>
      </c>
    </row>
    <row r="1575">
      <c r="A1575" s="25" t="n">
        <v>1571</v>
      </c>
      <c r="B1575" s="26">
        <f>IF(OR(C1575="",F1575=""),"",
"PRD-" &amp;
TEXT(DAY(C1575),"00") &amp;
CHOOSE(MONTH(C1575),"A","B","C","D","E","F","G","H","I","J","K","L") &amp;
TEXT(YEAR(C1575),"00") &amp;
"-" &amp;
RIGHT(F1575,4))</f>
        <v/>
      </c>
      <c r="C1575" s="27" t="n"/>
      <c r="D1575" s="26">
        <f>IF(F1575="","",_xlfn.XLOOKUP(F1575,purchase!F:F,purchase!B:B,""))</f>
        <v/>
      </c>
      <c r="E1575" s="26">
        <f>IF(F1575="","",_xlfn.XLOOKUP(F1575,purchase!F:F,purchase!C:C,""))</f>
        <v/>
      </c>
      <c r="F1575" s="4" t="n"/>
      <c r="G1575" s="10">
        <f>IF(H1575="NRFC","Natural Rubber Field Coagulam","")</f>
        <v/>
      </c>
      <c r="H1575" s="10">
        <f>IF(F1575="","",_xlfn.XLOOKUP(F1575,purchase!F:F,purchase!E:E,""))</f>
        <v/>
      </c>
      <c r="I1575" s="10">
        <f>IF(J1575="ISNR20","Natural Rubber-TSNR (ISNR-20)","")</f>
        <v/>
      </c>
      <c r="J1575" s="10">
        <f>IF(H1575="NRFC","ISNR20","")</f>
        <v/>
      </c>
      <c r="K1575" s="35">
        <f>_xlfn.SINGLE(IF(F1575="","",_xlfn.XLOOKUP(F1575,purchase!F:F,purchase!N:N,"")))</f>
        <v/>
      </c>
      <c r="L1575" s="4" t="n"/>
      <c r="M1575" s="86" t="n"/>
      <c r="N1575" s="35">
        <f>IF(F1575="","",
MAX(0,
_xlfn.XLOOKUP(F1575,purchase!F:F,purchase!N:N,"")
-
SUMIFS(L:L,F:F,F1575)))</f>
        <v/>
      </c>
      <c r="O1575" s="35">
        <f>IF(OR(L1575="",M1575=""),"",L1575-M1575)</f>
        <v/>
      </c>
      <c r="P1575" s="89">
        <f>_xlfn.SINGLE(IF(F1575="","",_xlfn.XLOOKUP(F1575,purchase!F:F,purchase!O:O,"")))</f>
        <v/>
      </c>
      <c r="Q1575" s="83">
        <f>IF(OR(L1575="",M1575=""),"",M1575/L1575)</f>
        <v/>
      </c>
      <c r="R1575" s="91">
        <f>IF(OR(P1575="",Q1575=""),"",Q1575-P1575)</f>
        <v/>
      </c>
    </row>
    <row r="1576">
      <c r="A1576" s="25" t="n">
        <v>1572</v>
      </c>
      <c r="B1576" s="26">
        <f>IF(OR(C1576="",F1576=""),"",
"PRD-" &amp;
TEXT(DAY(C1576),"00") &amp;
CHOOSE(MONTH(C1576),"A","B","C","D","E","F","G","H","I","J","K","L") &amp;
TEXT(YEAR(C1576),"00") &amp;
"-" &amp;
RIGHT(F1576,4))</f>
        <v/>
      </c>
      <c r="C1576" s="27" t="n"/>
      <c r="D1576" s="26">
        <f>IF(F1576="","",_xlfn.XLOOKUP(F1576,purchase!F:F,purchase!B:B,""))</f>
        <v/>
      </c>
      <c r="E1576" s="26">
        <f>IF(F1576="","",_xlfn.XLOOKUP(F1576,purchase!F:F,purchase!C:C,""))</f>
        <v/>
      </c>
      <c r="F1576" s="4" t="n"/>
      <c r="G1576" s="10">
        <f>IF(H1576="NRFC","Natural Rubber Field Coagulam","")</f>
        <v/>
      </c>
      <c r="H1576" s="10">
        <f>IF(F1576="","",_xlfn.XLOOKUP(F1576,purchase!F:F,purchase!E:E,""))</f>
        <v/>
      </c>
      <c r="I1576" s="10">
        <f>IF(J1576="ISNR20","Natural Rubber-TSNR (ISNR-20)","")</f>
        <v/>
      </c>
      <c r="J1576" s="10">
        <f>IF(H1576="NRFC","ISNR20","")</f>
        <v/>
      </c>
      <c r="K1576" s="35">
        <f>_xlfn.SINGLE(IF(F1576="","",_xlfn.XLOOKUP(F1576,purchase!F:F,purchase!N:N,"")))</f>
        <v/>
      </c>
      <c r="L1576" s="4" t="n"/>
      <c r="M1576" s="86" t="n"/>
      <c r="N1576" s="35">
        <f>IF(F1576="","",
MAX(0,
_xlfn.XLOOKUP(F1576,purchase!F:F,purchase!N:N,"")
-
SUMIFS(L:L,F:F,F1576)))</f>
        <v/>
      </c>
      <c r="O1576" s="35">
        <f>IF(OR(L1576="",M1576=""),"",L1576-M1576)</f>
        <v/>
      </c>
      <c r="P1576" s="89">
        <f>_xlfn.SINGLE(IF(F1576="","",_xlfn.XLOOKUP(F1576,purchase!F:F,purchase!O:O,"")))</f>
        <v/>
      </c>
      <c r="Q1576" s="83">
        <f>IF(OR(L1576="",M1576=""),"",M1576/L1576)</f>
        <v/>
      </c>
      <c r="R1576" s="91">
        <f>IF(OR(P1576="",Q1576=""),"",Q1576-P1576)</f>
        <v/>
      </c>
    </row>
    <row r="1577">
      <c r="A1577" s="25" t="n">
        <v>1573</v>
      </c>
      <c r="B1577" s="26">
        <f>IF(OR(C1577="",F1577=""),"",
"PRD-" &amp;
TEXT(DAY(C1577),"00") &amp;
CHOOSE(MONTH(C1577),"A","B","C","D","E","F","G","H","I","J","K","L") &amp;
TEXT(YEAR(C1577),"00") &amp;
"-" &amp;
RIGHT(F1577,4))</f>
        <v/>
      </c>
      <c r="C1577" s="27" t="n"/>
      <c r="D1577" s="26">
        <f>IF(F1577="","",_xlfn.XLOOKUP(F1577,purchase!F:F,purchase!B:B,""))</f>
        <v/>
      </c>
      <c r="E1577" s="26">
        <f>IF(F1577="","",_xlfn.XLOOKUP(F1577,purchase!F:F,purchase!C:C,""))</f>
        <v/>
      </c>
      <c r="F1577" s="4" t="n"/>
      <c r="G1577" s="10">
        <f>IF(H1577="NRFC","Natural Rubber Field Coagulam","")</f>
        <v/>
      </c>
      <c r="H1577" s="10">
        <f>IF(F1577="","",_xlfn.XLOOKUP(F1577,purchase!F:F,purchase!E:E,""))</f>
        <v/>
      </c>
      <c r="I1577" s="10">
        <f>IF(J1577="ISNR20","Natural Rubber-TSNR (ISNR-20)","")</f>
        <v/>
      </c>
      <c r="J1577" s="10">
        <f>IF(H1577="NRFC","ISNR20","")</f>
        <v/>
      </c>
      <c r="K1577" s="35">
        <f>_xlfn.SINGLE(IF(F1577="","",_xlfn.XLOOKUP(F1577,purchase!F:F,purchase!N:N,"")))</f>
        <v/>
      </c>
      <c r="L1577" s="4" t="n"/>
      <c r="M1577" s="86" t="n"/>
      <c r="N1577" s="35">
        <f>IF(F1577="","",
MAX(0,
_xlfn.XLOOKUP(F1577,purchase!F:F,purchase!N:N,"")
-
SUMIFS(L:L,F:F,F1577)))</f>
        <v/>
      </c>
      <c r="O1577" s="35">
        <f>IF(OR(L1577="",M1577=""),"",L1577-M1577)</f>
        <v/>
      </c>
      <c r="P1577" s="89">
        <f>_xlfn.SINGLE(IF(F1577="","",_xlfn.XLOOKUP(F1577,purchase!F:F,purchase!O:O,"")))</f>
        <v/>
      </c>
      <c r="Q1577" s="83">
        <f>IF(OR(L1577="",M1577=""),"",M1577/L1577)</f>
        <v/>
      </c>
      <c r="R1577" s="91">
        <f>IF(OR(P1577="",Q1577=""),"",Q1577-P1577)</f>
        <v/>
      </c>
    </row>
    <row r="1578">
      <c r="A1578" s="25" t="n">
        <v>1574</v>
      </c>
      <c r="B1578" s="26">
        <f>IF(OR(C1578="",F1578=""),"",
"PRD-" &amp;
TEXT(DAY(C1578),"00") &amp;
CHOOSE(MONTH(C1578),"A","B","C","D","E","F","G","H","I","J","K","L") &amp;
TEXT(YEAR(C1578),"00") &amp;
"-" &amp;
RIGHT(F1578,4))</f>
        <v/>
      </c>
      <c r="C1578" s="27" t="n"/>
      <c r="D1578" s="26">
        <f>IF(F1578="","",_xlfn.XLOOKUP(F1578,purchase!F:F,purchase!B:B,""))</f>
        <v/>
      </c>
      <c r="E1578" s="26">
        <f>IF(F1578="","",_xlfn.XLOOKUP(F1578,purchase!F:F,purchase!C:C,""))</f>
        <v/>
      </c>
      <c r="F1578" s="4" t="n"/>
      <c r="G1578" s="10">
        <f>IF(H1578="NRFC","Natural Rubber Field Coagulam","")</f>
        <v/>
      </c>
      <c r="H1578" s="10">
        <f>IF(F1578="","",_xlfn.XLOOKUP(F1578,purchase!F:F,purchase!E:E,""))</f>
        <v/>
      </c>
      <c r="I1578" s="10">
        <f>IF(J1578="ISNR20","Natural Rubber-TSNR (ISNR-20)","")</f>
        <v/>
      </c>
      <c r="J1578" s="10">
        <f>IF(H1578="NRFC","ISNR20","")</f>
        <v/>
      </c>
      <c r="K1578" s="35">
        <f>_xlfn.SINGLE(IF(F1578="","",_xlfn.XLOOKUP(F1578,purchase!F:F,purchase!N:N,"")))</f>
        <v/>
      </c>
      <c r="L1578" s="4" t="n"/>
      <c r="M1578" s="86" t="n"/>
      <c r="N1578" s="35">
        <f>IF(F1578="","",
MAX(0,
_xlfn.XLOOKUP(F1578,purchase!F:F,purchase!N:N,"")
-
SUMIFS(L:L,F:F,F1578)))</f>
        <v/>
      </c>
      <c r="O1578" s="35">
        <f>IF(OR(L1578="",M1578=""),"",L1578-M1578)</f>
        <v/>
      </c>
      <c r="P1578" s="89">
        <f>_xlfn.SINGLE(IF(F1578="","",_xlfn.XLOOKUP(F1578,purchase!F:F,purchase!O:O,"")))</f>
        <v/>
      </c>
      <c r="Q1578" s="83">
        <f>IF(OR(L1578="",M1578=""),"",M1578/L1578)</f>
        <v/>
      </c>
      <c r="R1578" s="91">
        <f>IF(OR(P1578="",Q1578=""),"",Q1578-P1578)</f>
        <v/>
      </c>
    </row>
    <row r="1579">
      <c r="A1579" s="25" t="n">
        <v>1575</v>
      </c>
      <c r="B1579" s="26">
        <f>IF(OR(C1579="",F1579=""),"",
"PRD-" &amp;
TEXT(DAY(C1579),"00") &amp;
CHOOSE(MONTH(C1579),"A","B","C","D","E","F","G","H","I","J","K","L") &amp;
TEXT(YEAR(C1579),"00") &amp;
"-" &amp;
RIGHT(F1579,4))</f>
        <v/>
      </c>
      <c r="C1579" s="27" t="n"/>
      <c r="D1579" s="26">
        <f>IF(F1579="","",_xlfn.XLOOKUP(F1579,purchase!F:F,purchase!B:B,""))</f>
        <v/>
      </c>
      <c r="E1579" s="26">
        <f>IF(F1579="","",_xlfn.XLOOKUP(F1579,purchase!F:F,purchase!C:C,""))</f>
        <v/>
      </c>
      <c r="F1579" s="4" t="n"/>
      <c r="G1579" s="10">
        <f>IF(H1579="NRFC","Natural Rubber Field Coagulam","")</f>
        <v/>
      </c>
      <c r="H1579" s="10">
        <f>IF(F1579="","",_xlfn.XLOOKUP(F1579,purchase!F:F,purchase!E:E,""))</f>
        <v/>
      </c>
      <c r="I1579" s="10">
        <f>IF(J1579="ISNR20","Natural Rubber-TSNR (ISNR-20)","")</f>
        <v/>
      </c>
      <c r="J1579" s="10">
        <f>IF(H1579="NRFC","ISNR20","")</f>
        <v/>
      </c>
      <c r="K1579" s="35">
        <f>_xlfn.SINGLE(IF(F1579="","",_xlfn.XLOOKUP(F1579,purchase!F:F,purchase!N:N,"")))</f>
        <v/>
      </c>
      <c r="L1579" s="4" t="n"/>
      <c r="M1579" s="86" t="n"/>
      <c r="N1579" s="35">
        <f>IF(F1579="","",
MAX(0,
_xlfn.XLOOKUP(F1579,purchase!F:F,purchase!N:N,"")
-
SUMIFS(L:L,F:F,F1579)))</f>
        <v/>
      </c>
      <c r="O1579" s="35">
        <f>IF(OR(L1579="",M1579=""),"",L1579-M1579)</f>
        <v/>
      </c>
      <c r="P1579" s="89">
        <f>_xlfn.SINGLE(IF(F1579="","",_xlfn.XLOOKUP(F1579,purchase!F:F,purchase!O:O,"")))</f>
        <v/>
      </c>
      <c r="Q1579" s="83">
        <f>IF(OR(L1579="",M1579=""),"",M1579/L1579)</f>
        <v/>
      </c>
      <c r="R1579" s="91">
        <f>IF(OR(P1579="",Q1579=""),"",Q1579-P1579)</f>
        <v/>
      </c>
    </row>
    <row r="1580">
      <c r="A1580" s="25" t="n">
        <v>1576</v>
      </c>
      <c r="B1580" s="26">
        <f>IF(OR(C1580="",F1580=""),"",
"PRD-" &amp;
TEXT(DAY(C1580),"00") &amp;
CHOOSE(MONTH(C1580),"A","B","C","D","E","F","G","H","I","J","K","L") &amp;
TEXT(YEAR(C1580),"00") &amp;
"-" &amp;
RIGHT(F1580,4))</f>
        <v/>
      </c>
      <c r="C1580" s="27" t="n"/>
      <c r="D1580" s="26">
        <f>IF(F1580="","",_xlfn.XLOOKUP(F1580,purchase!F:F,purchase!B:B,""))</f>
        <v/>
      </c>
      <c r="E1580" s="26">
        <f>IF(F1580="","",_xlfn.XLOOKUP(F1580,purchase!F:F,purchase!C:C,""))</f>
        <v/>
      </c>
      <c r="F1580" s="4" t="n"/>
      <c r="G1580" s="10">
        <f>IF(H1580="NRFC","Natural Rubber Field Coagulam","")</f>
        <v/>
      </c>
      <c r="H1580" s="10">
        <f>IF(F1580="","",_xlfn.XLOOKUP(F1580,purchase!F:F,purchase!E:E,""))</f>
        <v/>
      </c>
      <c r="I1580" s="10">
        <f>IF(J1580="ISNR20","Natural Rubber-TSNR (ISNR-20)","")</f>
        <v/>
      </c>
      <c r="J1580" s="10">
        <f>IF(H1580="NRFC","ISNR20","")</f>
        <v/>
      </c>
      <c r="K1580" s="35">
        <f>_xlfn.SINGLE(IF(F1580="","",_xlfn.XLOOKUP(F1580,purchase!F:F,purchase!N:N,"")))</f>
        <v/>
      </c>
      <c r="L1580" s="4" t="n"/>
      <c r="M1580" s="86" t="n"/>
      <c r="N1580" s="35">
        <f>IF(F1580="","",
MAX(0,
_xlfn.XLOOKUP(F1580,purchase!F:F,purchase!N:N,"")
-
SUMIFS(L:L,F:F,F1580)))</f>
        <v/>
      </c>
      <c r="O1580" s="35">
        <f>IF(OR(L1580="",M1580=""),"",L1580-M1580)</f>
        <v/>
      </c>
      <c r="P1580" s="89">
        <f>_xlfn.SINGLE(IF(F1580="","",_xlfn.XLOOKUP(F1580,purchase!F:F,purchase!O:O,"")))</f>
        <v/>
      </c>
      <c r="Q1580" s="83">
        <f>IF(OR(L1580="",M1580=""),"",M1580/L1580)</f>
        <v/>
      </c>
      <c r="R1580" s="91">
        <f>IF(OR(P1580="",Q1580=""),"",Q1580-P1580)</f>
        <v/>
      </c>
    </row>
    <row r="1581">
      <c r="A1581" s="25" t="n">
        <v>1577</v>
      </c>
      <c r="B1581" s="26">
        <f>IF(OR(C1581="",F1581=""),"",
"PRD-" &amp;
TEXT(DAY(C1581),"00") &amp;
CHOOSE(MONTH(C1581),"A","B","C","D","E","F","G","H","I","J","K","L") &amp;
TEXT(YEAR(C1581),"00") &amp;
"-" &amp;
RIGHT(F1581,4))</f>
        <v/>
      </c>
      <c r="C1581" s="27" t="n"/>
      <c r="D1581" s="26">
        <f>IF(F1581="","",_xlfn.XLOOKUP(F1581,purchase!F:F,purchase!B:B,""))</f>
        <v/>
      </c>
      <c r="E1581" s="26">
        <f>IF(F1581="","",_xlfn.XLOOKUP(F1581,purchase!F:F,purchase!C:C,""))</f>
        <v/>
      </c>
      <c r="F1581" s="4" t="n"/>
      <c r="G1581" s="10">
        <f>IF(H1581="NRFC","Natural Rubber Field Coagulam","")</f>
        <v/>
      </c>
      <c r="H1581" s="10">
        <f>IF(F1581="","",_xlfn.XLOOKUP(F1581,purchase!F:F,purchase!E:E,""))</f>
        <v/>
      </c>
      <c r="I1581" s="10">
        <f>IF(J1581="ISNR20","Natural Rubber-TSNR (ISNR-20)","")</f>
        <v/>
      </c>
      <c r="J1581" s="10">
        <f>IF(H1581="NRFC","ISNR20","")</f>
        <v/>
      </c>
      <c r="K1581" s="35">
        <f>_xlfn.SINGLE(IF(F1581="","",_xlfn.XLOOKUP(F1581,purchase!F:F,purchase!N:N,"")))</f>
        <v/>
      </c>
      <c r="L1581" s="4" t="n"/>
      <c r="M1581" s="86" t="n"/>
      <c r="N1581" s="35">
        <f>IF(F1581="","",
MAX(0,
_xlfn.XLOOKUP(F1581,purchase!F:F,purchase!N:N,"")
-
SUMIFS(L:L,F:F,F1581)))</f>
        <v/>
      </c>
      <c r="O1581" s="35">
        <f>IF(OR(L1581="",M1581=""),"",L1581-M1581)</f>
        <v/>
      </c>
      <c r="P1581" s="89">
        <f>_xlfn.SINGLE(IF(F1581="","",_xlfn.XLOOKUP(F1581,purchase!F:F,purchase!O:O,"")))</f>
        <v/>
      </c>
      <c r="Q1581" s="83">
        <f>IF(OR(L1581="",M1581=""),"",M1581/L1581)</f>
        <v/>
      </c>
      <c r="R1581" s="91">
        <f>IF(OR(P1581="",Q1581=""),"",Q1581-P1581)</f>
        <v/>
      </c>
    </row>
    <row r="1582">
      <c r="A1582" s="25" t="n">
        <v>1578</v>
      </c>
      <c r="B1582" s="26">
        <f>IF(OR(C1582="",F1582=""),"",
"PRD-" &amp;
TEXT(DAY(C1582),"00") &amp;
CHOOSE(MONTH(C1582),"A","B","C","D","E","F","G","H","I","J","K","L") &amp;
TEXT(YEAR(C1582),"00") &amp;
"-" &amp;
RIGHT(F1582,4))</f>
        <v/>
      </c>
      <c r="C1582" s="27" t="n"/>
      <c r="D1582" s="26">
        <f>IF(F1582="","",_xlfn.XLOOKUP(F1582,purchase!F:F,purchase!B:B,""))</f>
        <v/>
      </c>
      <c r="E1582" s="26">
        <f>IF(F1582="","",_xlfn.XLOOKUP(F1582,purchase!F:F,purchase!C:C,""))</f>
        <v/>
      </c>
      <c r="F1582" s="4" t="n"/>
      <c r="G1582" s="10">
        <f>IF(H1582="NRFC","Natural Rubber Field Coagulam","")</f>
        <v/>
      </c>
      <c r="H1582" s="10">
        <f>IF(F1582="","",_xlfn.XLOOKUP(F1582,purchase!F:F,purchase!E:E,""))</f>
        <v/>
      </c>
      <c r="I1582" s="10">
        <f>IF(J1582="ISNR20","Natural Rubber-TSNR (ISNR-20)","")</f>
        <v/>
      </c>
      <c r="J1582" s="10">
        <f>IF(H1582="NRFC","ISNR20","")</f>
        <v/>
      </c>
      <c r="K1582" s="35">
        <f>_xlfn.SINGLE(IF(F1582="","",_xlfn.XLOOKUP(F1582,purchase!F:F,purchase!N:N,"")))</f>
        <v/>
      </c>
      <c r="L1582" s="4" t="n"/>
      <c r="M1582" s="86" t="n"/>
      <c r="N1582" s="35">
        <f>IF(F1582="","",
MAX(0,
_xlfn.XLOOKUP(F1582,purchase!F:F,purchase!N:N,"")
-
SUMIFS(L:L,F:F,F1582)))</f>
        <v/>
      </c>
      <c r="O1582" s="35">
        <f>IF(OR(L1582="",M1582=""),"",L1582-M1582)</f>
        <v/>
      </c>
      <c r="P1582" s="89">
        <f>_xlfn.SINGLE(IF(F1582="","",_xlfn.XLOOKUP(F1582,purchase!F:F,purchase!O:O,"")))</f>
        <v/>
      </c>
      <c r="Q1582" s="83">
        <f>IF(OR(L1582="",M1582=""),"",M1582/L1582)</f>
        <v/>
      </c>
      <c r="R1582" s="91">
        <f>IF(OR(P1582="",Q1582=""),"",Q1582-P1582)</f>
        <v/>
      </c>
    </row>
    <row r="1583">
      <c r="A1583" s="25" t="n">
        <v>1579</v>
      </c>
      <c r="B1583" s="26">
        <f>IF(OR(C1583="",F1583=""),"",
"PRD-" &amp;
TEXT(DAY(C1583),"00") &amp;
CHOOSE(MONTH(C1583),"A","B","C","D","E","F","G","H","I","J","K","L") &amp;
TEXT(YEAR(C1583),"00") &amp;
"-" &amp;
RIGHT(F1583,4))</f>
        <v/>
      </c>
      <c r="C1583" s="27" t="n"/>
      <c r="D1583" s="26">
        <f>IF(F1583="","",_xlfn.XLOOKUP(F1583,purchase!F:F,purchase!B:B,""))</f>
        <v/>
      </c>
      <c r="E1583" s="26">
        <f>IF(F1583="","",_xlfn.XLOOKUP(F1583,purchase!F:F,purchase!C:C,""))</f>
        <v/>
      </c>
      <c r="F1583" s="4" t="n"/>
      <c r="G1583" s="10">
        <f>IF(H1583="NRFC","Natural Rubber Field Coagulam","")</f>
        <v/>
      </c>
      <c r="H1583" s="10">
        <f>IF(F1583="","",_xlfn.XLOOKUP(F1583,purchase!F:F,purchase!E:E,""))</f>
        <v/>
      </c>
      <c r="I1583" s="10">
        <f>IF(J1583="ISNR20","Natural Rubber-TSNR (ISNR-20)","")</f>
        <v/>
      </c>
      <c r="J1583" s="10">
        <f>IF(H1583="NRFC","ISNR20","")</f>
        <v/>
      </c>
      <c r="K1583" s="35">
        <f>_xlfn.SINGLE(IF(F1583="","",_xlfn.XLOOKUP(F1583,purchase!F:F,purchase!N:N,"")))</f>
        <v/>
      </c>
      <c r="L1583" s="4" t="n"/>
      <c r="M1583" s="86" t="n"/>
      <c r="N1583" s="35">
        <f>IF(F1583="","",
MAX(0,
_xlfn.XLOOKUP(F1583,purchase!F:F,purchase!N:N,"")
-
SUMIFS(L:L,F:F,F1583)))</f>
        <v/>
      </c>
      <c r="O1583" s="35">
        <f>IF(OR(L1583="",M1583=""),"",L1583-M1583)</f>
        <v/>
      </c>
      <c r="P1583" s="89">
        <f>_xlfn.SINGLE(IF(F1583="","",_xlfn.XLOOKUP(F1583,purchase!F:F,purchase!O:O,"")))</f>
        <v/>
      </c>
      <c r="Q1583" s="83">
        <f>IF(OR(L1583="",M1583=""),"",M1583/L1583)</f>
        <v/>
      </c>
      <c r="R1583" s="91">
        <f>IF(OR(P1583="",Q1583=""),"",Q1583-P1583)</f>
        <v/>
      </c>
    </row>
    <row r="1584">
      <c r="A1584" s="25" t="n">
        <v>1580</v>
      </c>
      <c r="B1584" s="26">
        <f>IF(OR(C1584="",F1584=""),"",
"PRD-" &amp;
TEXT(DAY(C1584),"00") &amp;
CHOOSE(MONTH(C1584),"A","B","C","D","E","F","G","H","I","J","K","L") &amp;
TEXT(YEAR(C1584),"00") &amp;
"-" &amp;
RIGHT(F1584,4))</f>
        <v/>
      </c>
      <c r="C1584" s="27" t="n"/>
      <c r="D1584" s="26">
        <f>IF(F1584="","",_xlfn.XLOOKUP(F1584,purchase!F:F,purchase!B:B,""))</f>
        <v/>
      </c>
      <c r="E1584" s="26">
        <f>IF(F1584="","",_xlfn.XLOOKUP(F1584,purchase!F:F,purchase!C:C,""))</f>
        <v/>
      </c>
      <c r="F1584" s="4" t="n"/>
      <c r="G1584" s="10">
        <f>IF(H1584="NRFC","Natural Rubber Field Coagulam","")</f>
        <v/>
      </c>
      <c r="H1584" s="10">
        <f>IF(F1584="","",_xlfn.XLOOKUP(F1584,purchase!F:F,purchase!E:E,""))</f>
        <v/>
      </c>
      <c r="I1584" s="10">
        <f>IF(J1584="ISNR20","Natural Rubber-TSNR (ISNR-20)","")</f>
        <v/>
      </c>
      <c r="J1584" s="10">
        <f>IF(H1584="NRFC","ISNR20","")</f>
        <v/>
      </c>
      <c r="K1584" s="35">
        <f>_xlfn.SINGLE(IF(F1584="","",_xlfn.XLOOKUP(F1584,purchase!F:F,purchase!N:N,"")))</f>
        <v/>
      </c>
      <c r="L1584" s="4" t="n"/>
      <c r="M1584" s="86" t="n"/>
      <c r="N1584" s="35">
        <f>IF(F1584="","",
MAX(0,
_xlfn.XLOOKUP(F1584,purchase!F:F,purchase!N:N,"")
-
SUMIFS(L:L,F:F,F1584)))</f>
        <v/>
      </c>
      <c r="O1584" s="35">
        <f>IF(OR(L1584="",M1584=""),"",L1584-M1584)</f>
        <v/>
      </c>
      <c r="P1584" s="89">
        <f>_xlfn.SINGLE(IF(F1584="","",_xlfn.XLOOKUP(F1584,purchase!F:F,purchase!O:O,"")))</f>
        <v/>
      </c>
      <c r="Q1584" s="83">
        <f>IF(OR(L1584="",M1584=""),"",M1584/L1584)</f>
        <v/>
      </c>
      <c r="R1584" s="91">
        <f>IF(OR(P1584="",Q1584=""),"",Q1584-P1584)</f>
        <v/>
      </c>
    </row>
    <row r="1585">
      <c r="A1585" s="25" t="n">
        <v>1581</v>
      </c>
      <c r="B1585" s="26">
        <f>IF(OR(C1585="",F1585=""),"",
"PRD-" &amp;
TEXT(DAY(C1585),"00") &amp;
CHOOSE(MONTH(C1585),"A","B","C","D","E","F","G","H","I","J","K","L") &amp;
TEXT(YEAR(C1585),"00") &amp;
"-" &amp;
RIGHT(F1585,4))</f>
        <v/>
      </c>
      <c r="C1585" s="27" t="n"/>
      <c r="D1585" s="26">
        <f>IF(F1585="","",_xlfn.XLOOKUP(F1585,purchase!F:F,purchase!B:B,""))</f>
        <v/>
      </c>
      <c r="E1585" s="26">
        <f>IF(F1585="","",_xlfn.XLOOKUP(F1585,purchase!F:F,purchase!C:C,""))</f>
        <v/>
      </c>
      <c r="F1585" s="4" t="n"/>
      <c r="G1585" s="10">
        <f>IF(H1585="NRFC","Natural Rubber Field Coagulam","")</f>
        <v/>
      </c>
      <c r="H1585" s="10">
        <f>IF(F1585="","",_xlfn.XLOOKUP(F1585,purchase!F:F,purchase!E:E,""))</f>
        <v/>
      </c>
      <c r="I1585" s="10">
        <f>IF(J1585="ISNR20","Natural Rubber-TSNR (ISNR-20)","")</f>
        <v/>
      </c>
      <c r="J1585" s="10">
        <f>IF(H1585="NRFC","ISNR20","")</f>
        <v/>
      </c>
      <c r="K1585" s="35">
        <f>_xlfn.SINGLE(IF(F1585="","",_xlfn.XLOOKUP(F1585,purchase!F:F,purchase!N:N,"")))</f>
        <v/>
      </c>
      <c r="L1585" s="4" t="n"/>
      <c r="M1585" s="86" t="n"/>
      <c r="N1585" s="35">
        <f>IF(F1585="","",
MAX(0,
_xlfn.XLOOKUP(F1585,purchase!F:F,purchase!N:N,"")
-
SUMIFS(L:L,F:F,F1585)))</f>
        <v/>
      </c>
      <c r="O1585" s="35">
        <f>IF(OR(L1585="",M1585=""),"",L1585-M1585)</f>
        <v/>
      </c>
      <c r="P1585" s="89">
        <f>_xlfn.SINGLE(IF(F1585="","",_xlfn.XLOOKUP(F1585,purchase!F:F,purchase!O:O,"")))</f>
        <v/>
      </c>
      <c r="Q1585" s="83">
        <f>IF(OR(L1585="",M1585=""),"",M1585/L1585)</f>
        <v/>
      </c>
      <c r="R1585" s="91">
        <f>IF(OR(P1585="",Q1585=""),"",Q1585-P1585)</f>
        <v/>
      </c>
    </row>
    <row r="1586">
      <c r="A1586" s="25" t="n">
        <v>1582</v>
      </c>
      <c r="B1586" s="26">
        <f>IF(OR(C1586="",F1586=""),"",
"PRD-" &amp;
TEXT(DAY(C1586),"00") &amp;
CHOOSE(MONTH(C1586),"A","B","C","D","E","F","G","H","I","J","K","L") &amp;
TEXT(YEAR(C1586),"00") &amp;
"-" &amp;
RIGHT(F1586,4))</f>
        <v/>
      </c>
      <c r="C1586" s="27" t="n"/>
      <c r="D1586" s="26">
        <f>IF(F1586="","",_xlfn.XLOOKUP(F1586,purchase!F:F,purchase!B:B,""))</f>
        <v/>
      </c>
      <c r="E1586" s="26">
        <f>IF(F1586="","",_xlfn.XLOOKUP(F1586,purchase!F:F,purchase!C:C,""))</f>
        <v/>
      </c>
      <c r="F1586" s="4" t="n"/>
      <c r="G1586" s="10">
        <f>IF(H1586="NRFC","Natural Rubber Field Coagulam","")</f>
        <v/>
      </c>
      <c r="H1586" s="10">
        <f>IF(F1586="","",_xlfn.XLOOKUP(F1586,purchase!F:F,purchase!E:E,""))</f>
        <v/>
      </c>
      <c r="I1586" s="10">
        <f>IF(J1586="ISNR20","Natural Rubber-TSNR (ISNR-20)","")</f>
        <v/>
      </c>
      <c r="J1586" s="10">
        <f>IF(H1586="NRFC","ISNR20","")</f>
        <v/>
      </c>
      <c r="K1586" s="35">
        <f>_xlfn.SINGLE(IF(F1586="","",_xlfn.XLOOKUP(F1586,purchase!F:F,purchase!N:N,"")))</f>
        <v/>
      </c>
      <c r="L1586" s="4" t="n"/>
      <c r="M1586" s="86" t="n"/>
      <c r="N1586" s="35">
        <f>IF(F1586="","",
MAX(0,
_xlfn.XLOOKUP(F1586,purchase!F:F,purchase!N:N,"")
-
SUMIFS(L:L,F:F,F1586)))</f>
        <v/>
      </c>
      <c r="O1586" s="35">
        <f>IF(OR(L1586="",M1586=""),"",L1586-M1586)</f>
        <v/>
      </c>
      <c r="P1586" s="89">
        <f>_xlfn.SINGLE(IF(F1586="","",_xlfn.XLOOKUP(F1586,purchase!F:F,purchase!O:O,"")))</f>
        <v/>
      </c>
      <c r="Q1586" s="83">
        <f>IF(OR(L1586="",M1586=""),"",M1586/L1586)</f>
        <v/>
      </c>
      <c r="R1586" s="91">
        <f>IF(OR(P1586="",Q1586=""),"",Q1586-P1586)</f>
        <v/>
      </c>
    </row>
    <row r="1587">
      <c r="A1587" s="25" t="n">
        <v>1583</v>
      </c>
      <c r="B1587" s="26">
        <f>IF(OR(C1587="",F1587=""),"",
"PRD-" &amp;
TEXT(DAY(C1587),"00") &amp;
CHOOSE(MONTH(C1587),"A","B","C","D","E","F","G","H","I","J","K","L") &amp;
TEXT(YEAR(C1587),"00") &amp;
"-" &amp;
RIGHT(F1587,4))</f>
        <v/>
      </c>
      <c r="C1587" s="27" t="n"/>
      <c r="D1587" s="26">
        <f>IF(F1587="","",_xlfn.XLOOKUP(F1587,purchase!F:F,purchase!B:B,""))</f>
        <v/>
      </c>
      <c r="E1587" s="26">
        <f>IF(F1587="","",_xlfn.XLOOKUP(F1587,purchase!F:F,purchase!C:C,""))</f>
        <v/>
      </c>
      <c r="F1587" s="4" t="n"/>
      <c r="G1587" s="10">
        <f>IF(H1587="NRFC","Natural Rubber Field Coagulam","")</f>
        <v/>
      </c>
      <c r="H1587" s="10">
        <f>IF(F1587="","",_xlfn.XLOOKUP(F1587,purchase!F:F,purchase!E:E,""))</f>
        <v/>
      </c>
      <c r="I1587" s="10">
        <f>IF(J1587="ISNR20","Natural Rubber-TSNR (ISNR-20)","")</f>
        <v/>
      </c>
      <c r="J1587" s="10">
        <f>IF(H1587="NRFC","ISNR20","")</f>
        <v/>
      </c>
      <c r="K1587" s="35">
        <f>_xlfn.SINGLE(IF(F1587="","",_xlfn.XLOOKUP(F1587,purchase!F:F,purchase!N:N,"")))</f>
        <v/>
      </c>
      <c r="L1587" s="4" t="n"/>
      <c r="M1587" s="86" t="n"/>
      <c r="N1587" s="35">
        <f>IF(F1587="","",
MAX(0,
_xlfn.XLOOKUP(F1587,purchase!F:F,purchase!N:N,"")
-
SUMIFS(L:L,F:F,F1587)))</f>
        <v/>
      </c>
      <c r="O1587" s="35">
        <f>IF(OR(L1587="",M1587=""),"",L1587-M1587)</f>
        <v/>
      </c>
      <c r="P1587" s="89">
        <f>_xlfn.SINGLE(IF(F1587="","",_xlfn.XLOOKUP(F1587,purchase!F:F,purchase!O:O,"")))</f>
        <v/>
      </c>
      <c r="Q1587" s="83">
        <f>IF(OR(L1587="",M1587=""),"",M1587/L1587)</f>
        <v/>
      </c>
      <c r="R1587" s="91">
        <f>IF(OR(P1587="",Q1587=""),"",Q1587-P1587)</f>
        <v/>
      </c>
    </row>
    <row r="1588">
      <c r="A1588" s="25" t="n">
        <v>1584</v>
      </c>
      <c r="B1588" s="26">
        <f>IF(OR(C1588="",F1588=""),"",
"PRD-" &amp;
TEXT(DAY(C1588),"00") &amp;
CHOOSE(MONTH(C1588),"A","B","C","D","E","F","G","H","I","J","K","L") &amp;
TEXT(YEAR(C1588),"00") &amp;
"-" &amp;
RIGHT(F1588,4))</f>
        <v/>
      </c>
      <c r="C1588" s="27" t="n"/>
      <c r="D1588" s="26">
        <f>IF(F1588="","",_xlfn.XLOOKUP(F1588,purchase!F:F,purchase!B:B,""))</f>
        <v/>
      </c>
      <c r="E1588" s="26">
        <f>IF(F1588="","",_xlfn.XLOOKUP(F1588,purchase!F:F,purchase!C:C,""))</f>
        <v/>
      </c>
      <c r="F1588" s="4" t="n"/>
      <c r="G1588" s="10">
        <f>IF(H1588="NRFC","Natural Rubber Field Coagulam","")</f>
        <v/>
      </c>
      <c r="H1588" s="10">
        <f>IF(F1588="","",_xlfn.XLOOKUP(F1588,purchase!F:F,purchase!E:E,""))</f>
        <v/>
      </c>
      <c r="I1588" s="10">
        <f>IF(J1588="ISNR20","Natural Rubber-TSNR (ISNR-20)","")</f>
        <v/>
      </c>
      <c r="J1588" s="10">
        <f>IF(H1588="NRFC","ISNR20","")</f>
        <v/>
      </c>
      <c r="K1588" s="35">
        <f>_xlfn.SINGLE(IF(F1588="","",_xlfn.XLOOKUP(F1588,purchase!F:F,purchase!N:N,"")))</f>
        <v/>
      </c>
      <c r="L1588" s="4" t="n"/>
      <c r="M1588" s="86" t="n"/>
      <c r="N1588" s="35">
        <f>IF(F1588="","",
MAX(0,
_xlfn.XLOOKUP(F1588,purchase!F:F,purchase!N:N,"")
-
SUMIFS(L:L,F:F,F1588)))</f>
        <v/>
      </c>
      <c r="O1588" s="35">
        <f>IF(OR(L1588="",M1588=""),"",L1588-M1588)</f>
        <v/>
      </c>
      <c r="P1588" s="89">
        <f>_xlfn.SINGLE(IF(F1588="","",_xlfn.XLOOKUP(F1588,purchase!F:F,purchase!O:O,"")))</f>
        <v/>
      </c>
      <c r="Q1588" s="83">
        <f>IF(OR(L1588="",M1588=""),"",M1588/L1588)</f>
        <v/>
      </c>
      <c r="R1588" s="91">
        <f>IF(OR(P1588="",Q1588=""),"",Q1588-P1588)</f>
        <v/>
      </c>
    </row>
    <row r="1589">
      <c r="A1589" s="25" t="n">
        <v>1585</v>
      </c>
      <c r="B1589" s="26">
        <f>IF(OR(C1589="",F1589=""),"",
"PRD-" &amp;
TEXT(DAY(C1589),"00") &amp;
CHOOSE(MONTH(C1589),"A","B","C","D","E","F","G","H","I","J","K","L") &amp;
TEXT(YEAR(C1589),"00") &amp;
"-" &amp;
RIGHT(F1589,4))</f>
        <v/>
      </c>
      <c r="C1589" s="27" t="n"/>
      <c r="D1589" s="26">
        <f>IF(F1589="","",_xlfn.XLOOKUP(F1589,purchase!F:F,purchase!B:B,""))</f>
        <v/>
      </c>
      <c r="E1589" s="26">
        <f>IF(F1589="","",_xlfn.XLOOKUP(F1589,purchase!F:F,purchase!C:C,""))</f>
        <v/>
      </c>
      <c r="F1589" s="4" t="n"/>
      <c r="G1589" s="10">
        <f>IF(H1589="NRFC","Natural Rubber Field Coagulam","")</f>
        <v/>
      </c>
      <c r="H1589" s="10">
        <f>IF(F1589="","",_xlfn.XLOOKUP(F1589,purchase!F:F,purchase!E:E,""))</f>
        <v/>
      </c>
      <c r="I1589" s="10">
        <f>IF(J1589="ISNR20","Natural Rubber-TSNR (ISNR-20)","")</f>
        <v/>
      </c>
      <c r="J1589" s="10">
        <f>IF(H1589="NRFC","ISNR20","")</f>
        <v/>
      </c>
      <c r="K1589" s="35">
        <f>_xlfn.SINGLE(IF(F1589="","",_xlfn.XLOOKUP(F1589,purchase!F:F,purchase!N:N,"")))</f>
        <v/>
      </c>
      <c r="L1589" s="4" t="n"/>
      <c r="M1589" s="86" t="n"/>
      <c r="N1589" s="35">
        <f>IF(F1589="","",
MAX(0,
_xlfn.XLOOKUP(F1589,purchase!F:F,purchase!N:N,"")
-
SUMIFS(L:L,F:F,F1589)))</f>
        <v/>
      </c>
      <c r="O1589" s="35">
        <f>IF(OR(L1589="",M1589=""),"",L1589-M1589)</f>
        <v/>
      </c>
      <c r="P1589" s="89">
        <f>_xlfn.SINGLE(IF(F1589="","",_xlfn.XLOOKUP(F1589,purchase!F:F,purchase!O:O,"")))</f>
        <v/>
      </c>
      <c r="Q1589" s="83">
        <f>IF(OR(L1589="",M1589=""),"",M1589/L1589)</f>
        <v/>
      </c>
      <c r="R1589" s="91">
        <f>IF(OR(P1589="",Q1589=""),"",Q1589-P1589)</f>
        <v/>
      </c>
    </row>
    <row r="1590">
      <c r="A1590" s="25" t="n">
        <v>1586</v>
      </c>
      <c r="B1590" s="26">
        <f>IF(OR(C1590="",F1590=""),"",
"PRD-" &amp;
TEXT(DAY(C1590),"00") &amp;
CHOOSE(MONTH(C1590),"A","B","C","D","E","F","G","H","I","J","K","L") &amp;
TEXT(YEAR(C1590),"00") &amp;
"-" &amp;
RIGHT(F1590,4))</f>
        <v/>
      </c>
      <c r="C1590" s="27" t="n"/>
      <c r="D1590" s="26">
        <f>IF(F1590="","",_xlfn.XLOOKUP(F1590,purchase!F:F,purchase!B:B,""))</f>
        <v/>
      </c>
      <c r="E1590" s="26">
        <f>IF(F1590="","",_xlfn.XLOOKUP(F1590,purchase!F:F,purchase!C:C,""))</f>
        <v/>
      </c>
      <c r="F1590" s="4" t="n"/>
      <c r="G1590" s="10">
        <f>IF(H1590="NRFC","Natural Rubber Field Coagulam","")</f>
        <v/>
      </c>
      <c r="H1590" s="10">
        <f>IF(F1590="","",_xlfn.XLOOKUP(F1590,purchase!F:F,purchase!E:E,""))</f>
        <v/>
      </c>
      <c r="I1590" s="10">
        <f>IF(J1590="ISNR20","Natural Rubber-TSNR (ISNR-20)","")</f>
        <v/>
      </c>
      <c r="J1590" s="10">
        <f>IF(H1590="NRFC","ISNR20","")</f>
        <v/>
      </c>
      <c r="K1590" s="35">
        <f>_xlfn.SINGLE(IF(F1590="","",_xlfn.XLOOKUP(F1590,purchase!F:F,purchase!N:N,"")))</f>
        <v/>
      </c>
      <c r="L1590" s="4" t="n"/>
      <c r="M1590" s="86" t="n"/>
      <c r="N1590" s="35">
        <f>IF(F1590="","",
MAX(0,
_xlfn.XLOOKUP(F1590,purchase!F:F,purchase!N:N,"")
-
SUMIFS(L:L,F:F,F1590)))</f>
        <v/>
      </c>
      <c r="O1590" s="35">
        <f>IF(OR(L1590="",M1590=""),"",L1590-M1590)</f>
        <v/>
      </c>
      <c r="P1590" s="89">
        <f>_xlfn.SINGLE(IF(F1590="","",_xlfn.XLOOKUP(F1590,purchase!F:F,purchase!O:O,"")))</f>
        <v/>
      </c>
      <c r="Q1590" s="83">
        <f>IF(OR(L1590="",M1590=""),"",M1590/L1590)</f>
        <v/>
      </c>
      <c r="R1590" s="91">
        <f>IF(OR(P1590="",Q1590=""),"",Q1590-P1590)</f>
        <v/>
      </c>
    </row>
    <row r="1591">
      <c r="A1591" s="25" t="n">
        <v>1587</v>
      </c>
      <c r="B1591" s="26">
        <f>IF(OR(C1591="",F1591=""),"",
"PRD-" &amp;
TEXT(DAY(C1591),"00") &amp;
CHOOSE(MONTH(C1591),"A","B","C","D","E","F","G","H","I","J","K","L") &amp;
TEXT(YEAR(C1591),"00") &amp;
"-" &amp;
RIGHT(F1591,4))</f>
        <v/>
      </c>
      <c r="C1591" s="27" t="n"/>
      <c r="D1591" s="26">
        <f>IF(F1591="","",_xlfn.XLOOKUP(F1591,purchase!F:F,purchase!B:B,""))</f>
        <v/>
      </c>
      <c r="E1591" s="26">
        <f>IF(F1591="","",_xlfn.XLOOKUP(F1591,purchase!F:F,purchase!C:C,""))</f>
        <v/>
      </c>
      <c r="F1591" s="4" t="n"/>
      <c r="G1591" s="10">
        <f>IF(H1591="NRFC","Natural Rubber Field Coagulam","")</f>
        <v/>
      </c>
      <c r="H1591" s="10">
        <f>IF(F1591="","",_xlfn.XLOOKUP(F1591,purchase!F:F,purchase!E:E,""))</f>
        <v/>
      </c>
      <c r="I1591" s="10">
        <f>IF(J1591="ISNR20","Natural Rubber-TSNR (ISNR-20)","")</f>
        <v/>
      </c>
      <c r="J1591" s="10">
        <f>IF(H1591="NRFC","ISNR20","")</f>
        <v/>
      </c>
      <c r="K1591" s="35">
        <f>_xlfn.SINGLE(IF(F1591="","",_xlfn.XLOOKUP(F1591,purchase!F:F,purchase!N:N,"")))</f>
        <v/>
      </c>
      <c r="L1591" s="4" t="n"/>
      <c r="M1591" s="86" t="n"/>
      <c r="N1591" s="35">
        <f>IF(F1591="","",
MAX(0,
_xlfn.XLOOKUP(F1591,purchase!F:F,purchase!N:N,"")
-
SUMIFS(L:L,F:F,F1591)))</f>
        <v/>
      </c>
      <c r="O1591" s="35">
        <f>IF(OR(L1591="",M1591=""),"",L1591-M1591)</f>
        <v/>
      </c>
      <c r="P1591" s="89">
        <f>_xlfn.SINGLE(IF(F1591="","",_xlfn.XLOOKUP(F1591,purchase!F:F,purchase!O:O,"")))</f>
        <v/>
      </c>
      <c r="Q1591" s="83">
        <f>IF(OR(L1591="",M1591=""),"",M1591/L1591)</f>
        <v/>
      </c>
      <c r="R1591" s="91">
        <f>IF(OR(P1591="",Q1591=""),"",Q1591-P1591)</f>
        <v/>
      </c>
    </row>
    <row r="1592">
      <c r="A1592" s="25" t="n">
        <v>1588</v>
      </c>
      <c r="B1592" s="26">
        <f>IF(OR(C1592="",F1592=""),"",
"PRD-" &amp;
TEXT(DAY(C1592),"00") &amp;
CHOOSE(MONTH(C1592),"A","B","C","D","E","F","G","H","I","J","K","L") &amp;
TEXT(YEAR(C1592),"00") &amp;
"-" &amp;
RIGHT(F1592,4))</f>
        <v/>
      </c>
      <c r="C1592" s="27" t="n"/>
      <c r="D1592" s="26">
        <f>IF(F1592="","",_xlfn.XLOOKUP(F1592,purchase!F:F,purchase!B:B,""))</f>
        <v/>
      </c>
      <c r="E1592" s="26">
        <f>IF(F1592="","",_xlfn.XLOOKUP(F1592,purchase!F:F,purchase!C:C,""))</f>
        <v/>
      </c>
      <c r="F1592" s="4" t="n"/>
      <c r="G1592" s="10">
        <f>IF(H1592="NRFC","Natural Rubber Field Coagulam","")</f>
        <v/>
      </c>
      <c r="H1592" s="10">
        <f>IF(F1592="","",_xlfn.XLOOKUP(F1592,purchase!F:F,purchase!E:E,""))</f>
        <v/>
      </c>
      <c r="I1592" s="10">
        <f>IF(J1592="ISNR20","Natural Rubber-TSNR (ISNR-20)","")</f>
        <v/>
      </c>
      <c r="J1592" s="10">
        <f>IF(H1592="NRFC","ISNR20","")</f>
        <v/>
      </c>
      <c r="K1592" s="35">
        <f>_xlfn.SINGLE(IF(F1592="","",_xlfn.XLOOKUP(F1592,purchase!F:F,purchase!N:N,"")))</f>
        <v/>
      </c>
      <c r="L1592" s="4" t="n"/>
      <c r="M1592" s="86" t="n"/>
      <c r="N1592" s="35">
        <f>IF(F1592="","",
MAX(0,
_xlfn.XLOOKUP(F1592,purchase!F:F,purchase!N:N,"")
-
SUMIFS(L:L,F:F,F1592)))</f>
        <v/>
      </c>
      <c r="O1592" s="35">
        <f>IF(OR(L1592="",M1592=""),"",L1592-M1592)</f>
        <v/>
      </c>
      <c r="P1592" s="89">
        <f>_xlfn.SINGLE(IF(F1592="","",_xlfn.XLOOKUP(F1592,purchase!F:F,purchase!O:O,"")))</f>
        <v/>
      </c>
      <c r="Q1592" s="83">
        <f>IF(OR(L1592="",M1592=""),"",M1592/L1592)</f>
        <v/>
      </c>
      <c r="R1592" s="91">
        <f>IF(OR(P1592="",Q1592=""),"",Q1592-P1592)</f>
        <v/>
      </c>
    </row>
    <row r="1593">
      <c r="A1593" s="25" t="n">
        <v>1589</v>
      </c>
      <c r="B1593" s="26">
        <f>IF(OR(C1593="",F1593=""),"",
"PRD-" &amp;
TEXT(DAY(C1593),"00") &amp;
CHOOSE(MONTH(C1593),"A","B","C","D","E","F","G","H","I","J","K","L") &amp;
TEXT(YEAR(C1593),"00") &amp;
"-" &amp;
RIGHT(F1593,4))</f>
        <v/>
      </c>
      <c r="C1593" s="27" t="n"/>
      <c r="D1593" s="26">
        <f>IF(F1593="","",_xlfn.XLOOKUP(F1593,purchase!F:F,purchase!B:B,""))</f>
        <v/>
      </c>
      <c r="E1593" s="26">
        <f>IF(F1593="","",_xlfn.XLOOKUP(F1593,purchase!F:F,purchase!C:C,""))</f>
        <v/>
      </c>
      <c r="F1593" s="4" t="n"/>
      <c r="G1593" s="10">
        <f>IF(H1593="NRFC","Natural Rubber Field Coagulam","")</f>
        <v/>
      </c>
      <c r="H1593" s="10">
        <f>IF(F1593="","",_xlfn.XLOOKUP(F1593,purchase!F:F,purchase!E:E,""))</f>
        <v/>
      </c>
      <c r="I1593" s="10">
        <f>IF(J1593="ISNR20","Natural Rubber-TSNR (ISNR-20)","")</f>
        <v/>
      </c>
      <c r="J1593" s="10">
        <f>IF(H1593="NRFC","ISNR20","")</f>
        <v/>
      </c>
      <c r="K1593" s="35">
        <f>_xlfn.SINGLE(IF(F1593="","",_xlfn.XLOOKUP(F1593,purchase!F:F,purchase!N:N,"")))</f>
        <v/>
      </c>
      <c r="L1593" s="4" t="n"/>
      <c r="M1593" s="86" t="n"/>
      <c r="N1593" s="35">
        <f>IF(F1593="","",
MAX(0,
_xlfn.XLOOKUP(F1593,purchase!F:F,purchase!N:N,"")
-
SUMIFS(L:L,F:F,F1593)))</f>
        <v/>
      </c>
      <c r="O1593" s="35">
        <f>IF(OR(L1593="",M1593=""),"",L1593-M1593)</f>
        <v/>
      </c>
      <c r="P1593" s="89">
        <f>_xlfn.SINGLE(IF(F1593="","",_xlfn.XLOOKUP(F1593,purchase!F:F,purchase!O:O,"")))</f>
        <v/>
      </c>
      <c r="Q1593" s="83">
        <f>IF(OR(L1593="",M1593=""),"",M1593/L1593)</f>
        <v/>
      </c>
      <c r="R1593" s="91">
        <f>IF(OR(P1593="",Q1593=""),"",Q1593-P1593)</f>
        <v/>
      </c>
    </row>
    <row r="1594">
      <c r="A1594" s="25" t="n">
        <v>1590</v>
      </c>
      <c r="B1594" s="26">
        <f>IF(OR(C1594="",F1594=""),"",
"PRD-" &amp;
TEXT(DAY(C1594),"00") &amp;
CHOOSE(MONTH(C1594),"A","B","C","D","E","F","G","H","I","J","K","L") &amp;
TEXT(YEAR(C1594),"00") &amp;
"-" &amp;
RIGHT(F1594,4))</f>
        <v/>
      </c>
      <c r="C1594" s="27" t="n"/>
      <c r="D1594" s="26">
        <f>IF(F1594="","",_xlfn.XLOOKUP(F1594,purchase!F:F,purchase!B:B,""))</f>
        <v/>
      </c>
      <c r="E1594" s="26">
        <f>IF(F1594="","",_xlfn.XLOOKUP(F1594,purchase!F:F,purchase!C:C,""))</f>
        <v/>
      </c>
      <c r="F1594" s="4" t="n"/>
      <c r="G1594" s="10">
        <f>IF(H1594="NRFC","Natural Rubber Field Coagulam","")</f>
        <v/>
      </c>
      <c r="H1594" s="10">
        <f>IF(F1594="","",_xlfn.XLOOKUP(F1594,purchase!F:F,purchase!E:E,""))</f>
        <v/>
      </c>
      <c r="I1594" s="10">
        <f>IF(J1594="ISNR20","Natural Rubber-TSNR (ISNR-20)","")</f>
        <v/>
      </c>
      <c r="J1594" s="10">
        <f>IF(H1594="NRFC","ISNR20","")</f>
        <v/>
      </c>
      <c r="K1594" s="35">
        <f>_xlfn.SINGLE(IF(F1594="","",_xlfn.XLOOKUP(F1594,purchase!F:F,purchase!N:N,"")))</f>
        <v/>
      </c>
      <c r="L1594" s="4" t="n"/>
      <c r="M1594" s="86" t="n"/>
      <c r="N1594" s="35">
        <f>IF(F1594="","",
MAX(0,
_xlfn.XLOOKUP(F1594,purchase!F:F,purchase!N:N,"")
-
SUMIFS(L:L,F:F,F1594)))</f>
        <v/>
      </c>
      <c r="O1594" s="35">
        <f>IF(OR(L1594="",M1594=""),"",L1594-M1594)</f>
        <v/>
      </c>
      <c r="P1594" s="89">
        <f>_xlfn.SINGLE(IF(F1594="","",_xlfn.XLOOKUP(F1594,purchase!F:F,purchase!O:O,"")))</f>
        <v/>
      </c>
      <c r="Q1594" s="83">
        <f>IF(OR(L1594="",M1594=""),"",M1594/L1594)</f>
        <v/>
      </c>
      <c r="R1594" s="91">
        <f>IF(OR(P1594="",Q1594=""),"",Q1594-P1594)</f>
        <v/>
      </c>
    </row>
    <row r="1595">
      <c r="A1595" s="25" t="n">
        <v>1591</v>
      </c>
      <c r="B1595" s="26">
        <f>IF(OR(C1595="",F1595=""),"",
"PRD-" &amp;
TEXT(DAY(C1595),"00") &amp;
CHOOSE(MONTH(C1595),"A","B","C","D","E","F","G","H","I","J","K","L") &amp;
TEXT(YEAR(C1595),"00") &amp;
"-" &amp;
RIGHT(F1595,4))</f>
        <v/>
      </c>
      <c r="C1595" s="27" t="n"/>
      <c r="D1595" s="26">
        <f>IF(F1595="","",_xlfn.XLOOKUP(F1595,purchase!F:F,purchase!B:B,""))</f>
        <v/>
      </c>
      <c r="E1595" s="26">
        <f>IF(F1595="","",_xlfn.XLOOKUP(F1595,purchase!F:F,purchase!C:C,""))</f>
        <v/>
      </c>
      <c r="F1595" s="4" t="n"/>
      <c r="G1595" s="10">
        <f>IF(H1595="NRFC","Natural Rubber Field Coagulam","")</f>
        <v/>
      </c>
      <c r="H1595" s="10">
        <f>IF(F1595="","",_xlfn.XLOOKUP(F1595,purchase!F:F,purchase!E:E,""))</f>
        <v/>
      </c>
      <c r="I1595" s="10">
        <f>IF(J1595="ISNR20","Natural Rubber-TSNR (ISNR-20)","")</f>
        <v/>
      </c>
      <c r="J1595" s="10">
        <f>IF(H1595="NRFC","ISNR20","")</f>
        <v/>
      </c>
      <c r="K1595" s="35">
        <f>_xlfn.SINGLE(IF(F1595="","",_xlfn.XLOOKUP(F1595,purchase!F:F,purchase!N:N,"")))</f>
        <v/>
      </c>
      <c r="L1595" s="4" t="n"/>
      <c r="M1595" s="86" t="n"/>
      <c r="N1595" s="35">
        <f>IF(F1595="","",
MAX(0,
_xlfn.XLOOKUP(F1595,purchase!F:F,purchase!N:N,"")
-
SUMIFS(L:L,F:F,F1595)))</f>
        <v/>
      </c>
      <c r="O1595" s="35">
        <f>IF(OR(L1595="",M1595=""),"",L1595-M1595)</f>
        <v/>
      </c>
      <c r="P1595" s="89">
        <f>_xlfn.SINGLE(IF(F1595="","",_xlfn.XLOOKUP(F1595,purchase!F:F,purchase!O:O,"")))</f>
        <v/>
      </c>
      <c r="Q1595" s="83">
        <f>IF(OR(L1595="",M1595=""),"",M1595/L1595)</f>
        <v/>
      </c>
      <c r="R1595" s="91">
        <f>IF(OR(P1595="",Q1595=""),"",Q1595-P1595)</f>
        <v/>
      </c>
    </row>
    <row r="1596">
      <c r="A1596" s="25" t="n">
        <v>1592</v>
      </c>
      <c r="B1596" s="26">
        <f>IF(OR(C1596="",F1596=""),"",
"PRD-" &amp;
TEXT(DAY(C1596),"00") &amp;
CHOOSE(MONTH(C1596),"A","B","C","D","E","F","G","H","I","J","K","L") &amp;
TEXT(YEAR(C1596),"00") &amp;
"-" &amp;
RIGHT(F1596,4))</f>
        <v/>
      </c>
      <c r="C1596" s="27" t="n"/>
      <c r="D1596" s="26">
        <f>IF(F1596="","",_xlfn.XLOOKUP(F1596,purchase!F:F,purchase!B:B,""))</f>
        <v/>
      </c>
      <c r="E1596" s="26">
        <f>IF(F1596="","",_xlfn.XLOOKUP(F1596,purchase!F:F,purchase!C:C,""))</f>
        <v/>
      </c>
      <c r="F1596" s="4" t="n"/>
      <c r="G1596" s="10">
        <f>IF(H1596="NRFC","Natural Rubber Field Coagulam","")</f>
        <v/>
      </c>
      <c r="H1596" s="10">
        <f>IF(F1596="","",_xlfn.XLOOKUP(F1596,purchase!F:F,purchase!E:E,""))</f>
        <v/>
      </c>
      <c r="I1596" s="10">
        <f>IF(J1596="ISNR20","Natural Rubber-TSNR (ISNR-20)","")</f>
        <v/>
      </c>
      <c r="J1596" s="10">
        <f>IF(H1596="NRFC","ISNR20","")</f>
        <v/>
      </c>
      <c r="K1596" s="35">
        <f>_xlfn.SINGLE(IF(F1596="","",_xlfn.XLOOKUP(F1596,purchase!F:F,purchase!N:N,"")))</f>
        <v/>
      </c>
      <c r="L1596" s="4" t="n"/>
      <c r="M1596" s="86" t="n"/>
      <c r="N1596" s="35">
        <f>IF(F1596="","",
MAX(0,
_xlfn.XLOOKUP(F1596,purchase!F:F,purchase!N:N,"")
-
SUMIFS(L:L,F:F,F1596)))</f>
        <v/>
      </c>
      <c r="O1596" s="35">
        <f>IF(OR(L1596="",M1596=""),"",L1596-M1596)</f>
        <v/>
      </c>
      <c r="P1596" s="89">
        <f>_xlfn.SINGLE(IF(F1596="","",_xlfn.XLOOKUP(F1596,purchase!F:F,purchase!O:O,"")))</f>
        <v/>
      </c>
      <c r="Q1596" s="83">
        <f>IF(OR(L1596="",M1596=""),"",M1596/L1596)</f>
        <v/>
      </c>
      <c r="R1596" s="91">
        <f>IF(OR(P1596="",Q1596=""),"",Q1596-P1596)</f>
        <v/>
      </c>
    </row>
    <row r="1597">
      <c r="A1597" s="25" t="n">
        <v>1593</v>
      </c>
      <c r="B1597" s="26">
        <f>IF(OR(C1597="",F1597=""),"",
"PRD-" &amp;
TEXT(DAY(C1597),"00") &amp;
CHOOSE(MONTH(C1597),"A","B","C","D","E","F","G","H","I","J","K","L") &amp;
TEXT(YEAR(C1597),"00") &amp;
"-" &amp;
RIGHT(F1597,4))</f>
        <v/>
      </c>
      <c r="C1597" s="27" t="n"/>
      <c r="D1597" s="26">
        <f>IF(F1597="","",_xlfn.XLOOKUP(F1597,purchase!F:F,purchase!B:B,""))</f>
        <v/>
      </c>
      <c r="E1597" s="26">
        <f>IF(F1597="","",_xlfn.XLOOKUP(F1597,purchase!F:F,purchase!C:C,""))</f>
        <v/>
      </c>
      <c r="F1597" s="4" t="n"/>
      <c r="G1597" s="10">
        <f>IF(H1597="NRFC","Natural Rubber Field Coagulam","")</f>
        <v/>
      </c>
      <c r="H1597" s="10">
        <f>IF(F1597="","",_xlfn.XLOOKUP(F1597,purchase!F:F,purchase!E:E,""))</f>
        <v/>
      </c>
      <c r="I1597" s="10">
        <f>IF(J1597="ISNR20","Natural Rubber-TSNR (ISNR-20)","")</f>
        <v/>
      </c>
      <c r="J1597" s="10">
        <f>IF(H1597="NRFC","ISNR20","")</f>
        <v/>
      </c>
      <c r="K1597" s="35">
        <f>_xlfn.SINGLE(IF(F1597="","",_xlfn.XLOOKUP(F1597,purchase!F:F,purchase!N:N,"")))</f>
        <v/>
      </c>
      <c r="L1597" s="4" t="n"/>
      <c r="M1597" s="86" t="n"/>
      <c r="N1597" s="35">
        <f>IF(F1597="","",
MAX(0,
_xlfn.XLOOKUP(F1597,purchase!F:F,purchase!N:N,"")
-
SUMIFS(L:L,F:F,F1597)))</f>
        <v/>
      </c>
      <c r="O1597" s="35">
        <f>IF(OR(L1597="",M1597=""),"",L1597-M1597)</f>
        <v/>
      </c>
      <c r="P1597" s="89">
        <f>_xlfn.SINGLE(IF(F1597="","",_xlfn.XLOOKUP(F1597,purchase!F:F,purchase!O:O,"")))</f>
        <v/>
      </c>
      <c r="Q1597" s="83">
        <f>IF(OR(L1597="",M1597=""),"",M1597/L1597)</f>
        <v/>
      </c>
      <c r="R1597" s="91">
        <f>IF(OR(P1597="",Q1597=""),"",Q1597-P1597)</f>
        <v/>
      </c>
    </row>
    <row r="1598">
      <c r="A1598" s="25" t="n">
        <v>1594</v>
      </c>
      <c r="B1598" s="26">
        <f>IF(OR(C1598="",F1598=""),"",
"PRD-" &amp;
TEXT(DAY(C1598),"00") &amp;
CHOOSE(MONTH(C1598),"A","B","C","D","E","F","G","H","I","J","K","L") &amp;
TEXT(YEAR(C1598),"00") &amp;
"-" &amp;
RIGHT(F1598,4))</f>
        <v/>
      </c>
      <c r="C1598" s="27" t="n"/>
      <c r="D1598" s="26">
        <f>IF(F1598="","",_xlfn.XLOOKUP(F1598,purchase!F:F,purchase!B:B,""))</f>
        <v/>
      </c>
      <c r="E1598" s="26">
        <f>IF(F1598="","",_xlfn.XLOOKUP(F1598,purchase!F:F,purchase!C:C,""))</f>
        <v/>
      </c>
      <c r="F1598" s="4" t="n"/>
      <c r="G1598" s="10">
        <f>IF(H1598="NRFC","Natural Rubber Field Coagulam","")</f>
        <v/>
      </c>
      <c r="H1598" s="10">
        <f>IF(F1598="","",_xlfn.XLOOKUP(F1598,purchase!F:F,purchase!E:E,""))</f>
        <v/>
      </c>
      <c r="I1598" s="10">
        <f>IF(J1598="ISNR20","Natural Rubber-TSNR (ISNR-20)","")</f>
        <v/>
      </c>
      <c r="J1598" s="10">
        <f>IF(H1598="NRFC","ISNR20","")</f>
        <v/>
      </c>
      <c r="K1598" s="35">
        <f>_xlfn.SINGLE(IF(F1598="","",_xlfn.XLOOKUP(F1598,purchase!F:F,purchase!N:N,"")))</f>
        <v/>
      </c>
      <c r="L1598" s="4" t="n"/>
      <c r="M1598" s="86" t="n"/>
      <c r="N1598" s="35">
        <f>IF(F1598="","",
MAX(0,
_xlfn.XLOOKUP(F1598,purchase!F:F,purchase!N:N,"")
-
SUMIFS(L:L,F:F,F1598)))</f>
        <v/>
      </c>
      <c r="O1598" s="35">
        <f>IF(OR(L1598="",M1598=""),"",L1598-M1598)</f>
        <v/>
      </c>
      <c r="P1598" s="89">
        <f>_xlfn.SINGLE(IF(F1598="","",_xlfn.XLOOKUP(F1598,purchase!F:F,purchase!O:O,"")))</f>
        <v/>
      </c>
      <c r="Q1598" s="83">
        <f>IF(OR(L1598="",M1598=""),"",M1598/L1598)</f>
        <v/>
      </c>
      <c r="R1598" s="91">
        <f>IF(OR(P1598="",Q1598=""),"",Q1598-P1598)</f>
        <v/>
      </c>
    </row>
    <row r="1599">
      <c r="A1599" s="25" t="n">
        <v>1595</v>
      </c>
      <c r="B1599" s="26">
        <f>IF(OR(C1599="",F1599=""),"",
"PRD-" &amp;
TEXT(DAY(C1599),"00") &amp;
CHOOSE(MONTH(C1599),"A","B","C","D","E","F","G","H","I","J","K","L") &amp;
TEXT(YEAR(C1599),"00") &amp;
"-" &amp;
RIGHT(F1599,4))</f>
        <v/>
      </c>
      <c r="C1599" s="27" t="n"/>
      <c r="D1599" s="26">
        <f>IF(F1599="","",_xlfn.XLOOKUP(F1599,purchase!F:F,purchase!B:B,""))</f>
        <v/>
      </c>
      <c r="E1599" s="26">
        <f>IF(F1599="","",_xlfn.XLOOKUP(F1599,purchase!F:F,purchase!C:C,""))</f>
        <v/>
      </c>
      <c r="F1599" s="4" t="n"/>
      <c r="G1599" s="10">
        <f>IF(H1599="NRFC","Natural Rubber Field Coagulam","")</f>
        <v/>
      </c>
      <c r="H1599" s="10">
        <f>IF(F1599="","",_xlfn.XLOOKUP(F1599,purchase!F:F,purchase!E:E,""))</f>
        <v/>
      </c>
      <c r="I1599" s="10">
        <f>IF(J1599="ISNR20","Natural Rubber-TSNR (ISNR-20)","")</f>
        <v/>
      </c>
      <c r="J1599" s="10">
        <f>IF(H1599="NRFC","ISNR20","")</f>
        <v/>
      </c>
      <c r="K1599" s="35">
        <f>_xlfn.SINGLE(IF(F1599="","",_xlfn.XLOOKUP(F1599,purchase!F:F,purchase!N:N,"")))</f>
        <v/>
      </c>
      <c r="L1599" s="4" t="n"/>
      <c r="M1599" s="86" t="n"/>
      <c r="N1599" s="35">
        <f>IF(F1599="","",
MAX(0,
_xlfn.XLOOKUP(F1599,purchase!F:F,purchase!N:N,"")
-
SUMIFS(L:L,F:F,F1599)))</f>
        <v/>
      </c>
      <c r="O1599" s="35">
        <f>IF(OR(L1599="",M1599=""),"",L1599-M1599)</f>
        <v/>
      </c>
      <c r="P1599" s="89">
        <f>_xlfn.SINGLE(IF(F1599="","",_xlfn.XLOOKUP(F1599,purchase!F:F,purchase!O:O,"")))</f>
        <v/>
      </c>
      <c r="Q1599" s="83">
        <f>IF(OR(L1599="",M1599=""),"",M1599/L1599)</f>
        <v/>
      </c>
      <c r="R1599" s="91">
        <f>IF(OR(P1599="",Q1599=""),"",Q1599-P1599)</f>
        <v/>
      </c>
    </row>
    <row r="1600">
      <c r="A1600" s="25" t="n">
        <v>1596</v>
      </c>
      <c r="B1600" s="26">
        <f>IF(OR(C1600="",F1600=""),"",
"PRD-" &amp;
TEXT(DAY(C1600),"00") &amp;
CHOOSE(MONTH(C1600),"A","B","C","D","E","F","G","H","I","J","K","L") &amp;
TEXT(YEAR(C1600),"00") &amp;
"-" &amp;
RIGHT(F1600,4))</f>
        <v/>
      </c>
      <c r="C1600" s="27" t="n"/>
      <c r="D1600" s="26">
        <f>IF(F1600="","",_xlfn.XLOOKUP(F1600,purchase!F:F,purchase!B:B,""))</f>
        <v/>
      </c>
      <c r="E1600" s="26">
        <f>IF(F1600="","",_xlfn.XLOOKUP(F1600,purchase!F:F,purchase!C:C,""))</f>
        <v/>
      </c>
      <c r="F1600" s="4" t="n"/>
      <c r="G1600" s="10">
        <f>IF(H1600="NRFC","Natural Rubber Field Coagulam","")</f>
        <v/>
      </c>
      <c r="H1600" s="10">
        <f>IF(F1600="","",_xlfn.XLOOKUP(F1600,purchase!F:F,purchase!E:E,""))</f>
        <v/>
      </c>
      <c r="I1600" s="10">
        <f>IF(J1600="ISNR20","Natural Rubber-TSNR (ISNR-20)","")</f>
        <v/>
      </c>
      <c r="J1600" s="10">
        <f>IF(H1600="NRFC","ISNR20","")</f>
        <v/>
      </c>
      <c r="K1600" s="35">
        <f>_xlfn.SINGLE(IF(F1600="","",_xlfn.XLOOKUP(F1600,purchase!F:F,purchase!N:N,"")))</f>
        <v/>
      </c>
      <c r="L1600" s="4" t="n"/>
      <c r="M1600" s="86" t="n"/>
      <c r="N1600" s="35">
        <f>IF(F1600="","",
MAX(0,
_xlfn.XLOOKUP(F1600,purchase!F:F,purchase!N:N,"")
-
SUMIFS(L:L,F:F,F1600)))</f>
        <v/>
      </c>
      <c r="O1600" s="35">
        <f>IF(OR(L1600="",M1600=""),"",L1600-M1600)</f>
        <v/>
      </c>
      <c r="P1600" s="89">
        <f>_xlfn.SINGLE(IF(F1600="","",_xlfn.XLOOKUP(F1600,purchase!F:F,purchase!O:O,"")))</f>
        <v/>
      </c>
      <c r="Q1600" s="83">
        <f>IF(OR(L1600="",M1600=""),"",M1600/L1600)</f>
        <v/>
      </c>
      <c r="R1600" s="91">
        <f>IF(OR(P1600="",Q1600=""),"",Q1600-P1600)</f>
        <v/>
      </c>
    </row>
    <row r="1601">
      <c r="A1601" s="25" t="n">
        <v>1597</v>
      </c>
      <c r="B1601" s="26">
        <f>IF(OR(C1601="",F1601=""),"",
"PRD-" &amp;
TEXT(DAY(C1601),"00") &amp;
CHOOSE(MONTH(C1601),"A","B","C","D","E","F","G","H","I","J","K","L") &amp;
TEXT(YEAR(C1601),"00") &amp;
"-" &amp;
RIGHT(F1601,4))</f>
        <v/>
      </c>
      <c r="C1601" s="27" t="n"/>
      <c r="D1601" s="26">
        <f>IF(F1601="","",_xlfn.XLOOKUP(F1601,purchase!F:F,purchase!B:B,""))</f>
        <v/>
      </c>
      <c r="E1601" s="26">
        <f>IF(F1601="","",_xlfn.XLOOKUP(F1601,purchase!F:F,purchase!C:C,""))</f>
        <v/>
      </c>
      <c r="F1601" s="4" t="n"/>
      <c r="G1601" s="10">
        <f>IF(H1601="NRFC","Natural Rubber Field Coagulam","")</f>
        <v/>
      </c>
      <c r="H1601" s="10">
        <f>IF(F1601="","",_xlfn.XLOOKUP(F1601,purchase!F:F,purchase!E:E,""))</f>
        <v/>
      </c>
      <c r="I1601" s="10">
        <f>IF(J1601="ISNR20","Natural Rubber-TSNR (ISNR-20)","")</f>
        <v/>
      </c>
      <c r="J1601" s="10">
        <f>IF(H1601="NRFC","ISNR20","")</f>
        <v/>
      </c>
      <c r="K1601" s="35">
        <f>_xlfn.SINGLE(IF(F1601="","",_xlfn.XLOOKUP(F1601,purchase!F:F,purchase!N:N,"")))</f>
        <v/>
      </c>
      <c r="L1601" s="4" t="n"/>
      <c r="M1601" s="86" t="n"/>
      <c r="N1601" s="35">
        <f>IF(F1601="","",
MAX(0,
_xlfn.XLOOKUP(F1601,purchase!F:F,purchase!N:N,"")
-
SUMIFS(L:L,F:F,F1601)))</f>
        <v/>
      </c>
      <c r="O1601" s="35">
        <f>IF(OR(L1601="",M1601=""),"",L1601-M1601)</f>
        <v/>
      </c>
      <c r="P1601" s="89">
        <f>_xlfn.SINGLE(IF(F1601="","",_xlfn.XLOOKUP(F1601,purchase!F:F,purchase!O:O,"")))</f>
        <v/>
      </c>
      <c r="Q1601" s="83">
        <f>IF(OR(L1601="",M1601=""),"",M1601/L1601)</f>
        <v/>
      </c>
      <c r="R1601" s="91">
        <f>IF(OR(P1601="",Q1601=""),"",Q1601-P1601)</f>
        <v/>
      </c>
    </row>
    <row r="1602">
      <c r="A1602" s="25" t="n">
        <v>1598</v>
      </c>
      <c r="B1602" s="26">
        <f>IF(OR(C1602="",F1602=""),"",
"PRD-" &amp;
TEXT(DAY(C1602),"00") &amp;
CHOOSE(MONTH(C1602),"A","B","C","D","E","F","G","H","I","J","K","L") &amp;
TEXT(YEAR(C1602),"00") &amp;
"-" &amp;
RIGHT(F1602,4))</f>
        <v/>
      </c>
      <c r="C1602" s="27" t="n"/>
      <c r="D1602" s="26">
        <f>IF(F1602="","",_xlfn.XLOOKUP(F1602,purchase!F:F,purchase!B:B,""))</f>
        <v/>
      </c>
      <c r="E1602" s="26">
        <f>IF(F1602="","",_xlfn.XLOOKUP(F1602,purchase!F:F,purchase!C:C,""))</f>
        <v/>
      </c>
      <c r="F1602" s="4" t="n"/>
      <c r="G1602" s="10">
        <f>IF(H1602="NRFC","Natural Rubber Field Coagulam","")</f>
        <v/>
      </c>
      <c r="H1602" s="10">
        <f>IF(F1602="","",_xlfn.XLOOKUP(F1602,purchase!F:F,purchase!E:E,""))</f>
        <v/>
      </c>
      <c r="I1602" s="10">
        <f>IF(J1602="ISNR20","Natural Rubber-TSNR (ISNR-20)","")</f>
        <v/>
      </c>
      <c r="J1602" s="10">
        <f>IF(H1602="NRFC","ISNR20","")</f>
        <v/>
      </c>
      <c r="K1602" s="35">
        <f>_xlfn.SINGLE(IF(F1602="","",_xlfn.XLOOKUP(F1602,purchase!F:F,purchase!N:N,"")))</f>
        <v/>
      </c>
      <c r="L1602" s="4" t="n"/>
      <c r="M1602" s="86" t="n"/>
      <c r="N1602" s="35">
        <f>IF(F1602="","",
MAX(0,
_xlfn.XLOOKUP(F1602,purchase!F:F,purchase!N:N,"")
-
SUMIFS(L:L,F:F,F1602)))</f>
        <v/>
      </c>
      <c r="O1602" s="35">
        <f>IF(OR(L1602="",M1602=""),"",L1602-M1602)</f>
        <v/>
      </c>
      <c r="P1602" s="89">
        <f>_xlfn.SINGLE(IF(F1602="","",_xlfn.XLOOKUP(F1602,purchase!F:F,purchase!O:O,"")))</f>
        <v/>
      </c>
      <c r="Q1602" s="83">
        <f>IF(OR(L1602="",M1602=""),"",M1602/L1602)</f>
        <v/>
      </c>
      <c r="R1602" s="91">
        <f>IF(OR(P1602="",Q1602=""),"",Q1602-P1602)</f>
        <v/>
      </c>
    </row>
    <row r="1603">
      <c r="A1603" s="25" t="n">
        <v>1599</v>
      </c>
      <c r="B1603" s="26">
        <f>IF(OR(C1603="",F1603=""),"",
"PRD-" &amp;
TEXT(DAY(C1603),"00") &amp;
CHOOSE(MONTH(C1603),"A","B","C","D","E","F","G","H","I","J","K","L") &amp;
TEXT(YEAR(C1603),"00") &amp;
"-" &amp;
RIGHT(F1603,4))</f>
        <v/>
      </c>
      <c r="C1603" s="27" t="n"/>
      <c r="D1603" s="26">
        <f>IF(F1603="","",_xlfn.XLOOKUP(F1603,purchase!F:F,purchase!B:B,""))</f>
        <v/>
      </c>
      <c r="E1603" s="26">
        <f>IF(F1603="","",_xlfn.XLOOKUP(F1603,purchase!F:F,purchase!C:C,""))</f>
        <v/>
      </c>
      <c r="F1603" s="4" t="n"/>
      <c r="G1603" s="10">
        <f>IF(H1603="NRFC","Natural Rubber Field Coagulam","")</f>
        <v/>
      </c>
      <c r="H1603" s="10">
        <f>IF(F1603="","",_xlfn.XLOOKUP(F1603,purchase!F:F,purchase!E:E,""))</f>
        <v/>
      </c>
      <c r="I1603" s="10">
        <f>IF(J1603="ISNR20","Natural Rubber-TSNR (ISNR-20)","")</f>
        <v/>
      </c>
      <c r="J1603" s="10">
        <f>IF(H1603="NRFC","ISNR20","")</f>
        <v/>
      </c>
      <c r="K1603" s="35">
        <f>_xlfn.SINGLE(IF(F1603="","",_xlfn.XLOOKUP(F1603,purchase!F:F,purchase!N:N,"")))</f>
        <v/>
      </c>
      <c r="L1603" s="4" t="n"/>
      <c r="M1603" s="86" t="n"/>
      <c r="N1603" s="35">
        <f>IF(F1603="","",
MAX(0,
_xlfn.XLOOKUP(F1603,purchase!F:F,purchase!N:N,"")
-
SUMIFS(L:L,F:F,F1603)))</f>
        <v/>
      </c>
      <c r="O1603" s="35">
        <f>IF(OR(L1603="",M1603=""),"",L1603-M1603)</f>
        <v/>
      </c>
      <c r="P1603" s="89">
        <f>_xlfn.SINGLE(IF(F1603="","",_xlfn.XLOOKUP(F1603,purchase!F:F,purchase!O:O,"")))</f>
        <v/>
      </c>
      <c r="Q1603" s="83">
        <f>IF(OR(L1603="",M1603=""),"",M1603/L1603)</f>
        <v/>
      </c>
      <c r="R1603" s="91">
        <f>IF(OR(P1603="",Q1603=""),"",Q1603-P1603)</f>
        <v/>
      </c>
    </row>
    <row r="1604">
      <c r="A1604" s="25" t="n">
        <v>1600</v>
      </c>
      <c r="B1604" s="26">
        <f>IF(OR(C1604="",F1604=""),"",
"PRD-" &amp;
TEXT(DAY(C1604),"00") &amp;
CHOOSE(MONTH(C1604),"A","B","C","D","E","F","G","H","I","J","K","L") &amp;
TEXT(YEAR(C1604),"00") &amp;
"-" &amp;
RIGHT(F1604,4))</f>
        <v/>
      </c>
      <c r="C1604" s="27" t="n"/>
      <c r="D1604" s="26">
        <f>IF(F1604="","",_xlfn.XLOOKUP(F1604,purchase!F:F,purchase!B:B,""))</f>
        <v/>
      </c>
      <c r="E1604" s="26">
        <f>IF(F1604="","",_xlfn.XLOOKUP(F1604,purchase!F:F,purchase!C:C,""))</f>
        <v/>
      </c>
      <c r="F1604" s="4" t="n"/>
      <c r="G1604" s="10">
        <f>IF(H1604="NRFC","Natural Rubber Field Coagulam","")</f>
        <v/>
      </c>
      <c r="H1604" s="10">
        <f>IF(F1604="","",_xlfn.XLOOKUP(F1604,purchase!F:F,purchase!E:E,""))</f>
        <v/>
      </c>
      <c r="I1604" s="10">
        <f>IF(J1604="ISNR20","Natural Rubber-TSNR (ISNR-20)","")</f>
        <v/>
      </c>
      <c r="J1604" s="10">
        <f>IF(H1604="NRFC","ISNR20","")</f>
        <v/>
      </c>
      <c r="K1604" s="35">
        <f>_xlfn.SINGLE(IF(F1604="","",_xlfn.XLOOKUP(F1604,purchase!F:F,purchase!N:N,"")))</f>
        <v/>
      </c>
      <c r="L1604" s="4" t="n"/>
      <c r="M1604" s="86" t="n"/>
      <c r="N1604" s="35">
        <f>IF(F1604="","",
MAX(0,
_xlfn.XLOOKUP(F1604,purchase!F:F,purchase!N:N,"")
-
SUMIFS(L:L,F:F,F1604)))</f>
        <v/>
      </c>
      <c r="O1604" s="35">
        <f>IF(OR(L1604="",M1604=""),"",L1604-M1604)</f>
        <v/>
      </c>
      <c r="P1604" s="89">
        <f>_xlfn.SINGLE(IF(F1604="","",_xlfn.XLOOKUP(F1604,purchase!F:F,purchase!O:O,"")))</f>
        <v/>
      </c>
      <c r="Q1604" s="83">
        <f>IF(OR(L1604="",M1604=""),"",M1604/L1604)</f>
        <v/>
      </c>
      <c r="R1604" s="91">
        <f>IF(OR(P1604="",Q1604=""),"",Q1604-P1604)</f>
        <v/>
      </c>
    </row>
    <row r="1605">
      <c r="A1605" s="25" t="n">
        <v>1601</v>
      </c>
      <c r="B1605" s="26">
        <f>IF(OR(C1605="",F1605=""),"",
"PRD-" &amp;
TEXT(DAY(C1605),"00") &amp;
CHOOSE(MONTH(C1605),"A","B","C","D","E","F","G","H","I","J","K","L") &amp;
TEXT(YEAR(C1605),"00") &amp;
"-" &amp;
RIGHT(F1605,4))</f>
        <v/>
      </c>
      <c r="C1605" s="27" t="n"/>
      <c r="D1605" s="26">
        <f>IF(F1605="","",_xlfn.XLOOKUP(F1605,purchase!F:F,purchase!B:B,""))</f>
        <v/>
      </c>
      <c r="E1605" s="26">
        <f>IF(F1605="","",_xlfn.XLOOKUP(F1605,purchase!F:F,purchase!C:C,""))</f>
        <v/>
      </c>
      <c r="F1605" s="4" t="n"/>
      <c r="G1605" s="10">
        <f>IF(H1605="NRFC","Natural Rubber Field Coagulam","")</f>
        <v/>
      </c>
      <c r="H1605" s="10">
        <f>IF(F1605="","",_xlfn.XLOOKUP(F1605,purchase!F:F,purchase!E:E,""))</f>
        <v/>
      </c>
      <c r="I1605" s="10">
        <f>IF(J1605="ISNR20","Natural Rubber-TSNR (ISNR-20)","")</f>
        <v/>
      </c>
      <c r="J1605" s="10">
        <f>IF(H1605="NRFC","ISNR20","")</f>
        <v/>
      </c>
      <c r="K1605" s="35">
        <f>_xlfn.SINGLE(IF(F1605="","",_xlfn.XLOOKUP(F1605,purchase!F:F,purchase!N:N,"")))</f>
        <v/>
      </c>
      <c r="L1605" s="4" t="n"/>
      <c r="M1605" s="86" t="n"/>
      <c r="N1605" s="35">
        <f>IF(F1605="","",
MAX(0,
_xlfn.XLOOKUP(F1605,purchase!F:F,purchase!N:N,"")
-
SUMIFS(L:L,F:F,F1605)))</f>
        <v/>
      </c>
      <c r="O1605" s="35">
        <f>IF(OR(L1605="",M1605=""),"",L1605-M1605)</f>
        <v/>
      </c>
      <c r="P1605" s="89">
        <f>_xlfn.SINGLE(IF(F1605="","",_xlfn.XLOOKUP(F1605,purchase!F:F,purchase!O:O,"")))</f>
        <v/>
      </c>
      <c r="Q1605" s="83">
        <f>IF(OR(L1605="",M1605=""),"",M1605/L1605)</f>
        <v/>
      </c>
      <c r="R1605" s="91">
        <f>IF(OR(P1605="",Q1605=""),"",Q1605-P1605)</f>
        <v/>
      </c>
    </row>
    <row r="1606">
      <c r="A1606" s="25" t="n">
        <v>1602</v>
      </c>
      <c r="B1606" s="26">
        <f>IF(OR(C1606="",F1606=""),"",
"PRD-" &amp;
TEXT(DAY(C1606),"00") &amp;
CHOOSE(MONTH(C1606),"A","B","C","D","E","F","G","H","I","J","K","L") &amp;
TEXT(YEAR(C1606),"00") &amp;
"-" &amp;
RIGHT(F1606,4))</f>
        <v/>
      </c>
      <c r="C1606" s="27" t="n"/>
      <c r="D1606" s="26">
        <f>IF(F1606="","",_xlfn.XLOOKUP(F1606,purchase!F:F,purchase!B:B,""))</f>
        <v/>
      </c>
      <c r="E1606" s="26">
        <f>IF(F1606="","",_xlfn.XLOOKUP(F1606,purchase!F:F,purchase!C:C,""))</f>
        <v/>
      </c>
      <c r="F1606" s="4" t="n"/>
      <c r="G1606" s="10">
        <f>IF(H1606="NRFC","Natural Rubber Field Coagulam","")</f>
        <v/>
      </c>
      <c r="H1606" s="10">
        <f>IF(F1606="","",_xlfn.XLOOKUP(F1606,purchase!F:F,purchase!E:E,""))</f>
        <v/>
      </c>
      <c r="I1606" s="10">
        <f>IF(J1606="ISNR20","Natural Rubber-TSNR (ISNR-20)","")</f>
        <v/>
      </c>
      <c r="J1606" s="10">
        <f>IF(H1606="NRFC","ISNR20","")</f>
        <v/>
      </c>
      <c r="K1606" s="35">
        <f>_xlfn.SINGLE(IF(F1606="","",_xlfn.XLOOKUP(F1606,purchase!F:F,purchase!N:N,"")))</f>
        <v/>
      </c>
      <c r="L1606" s="4" t="n"/>
      <c r="M1606" s="86" t="n"/>
      <c r="N1606" s="35">
        <f>IF(F1606="","",
MAX(0,
_xlfn.XLOOKUP(F1606,purchase!F:F,purchase!N:N,"")
-
SUMIFS(L:L,F:F,F1606)))</f>
        <v/>
      </c>
      <c r="O1606" s="35">
        <f>IF(OR(L1606="",M1606=""),"",L1606-M1606)</f>
        <v/>
      </c>
      <c r="P1606" s="89">
        <f>_xlfn.SINGLE(IF(F1606="","",_xlfn.XLOOKUP(F1606,purchase!F:F,purchase!O:O,"")))</f>
        <v/>
      </c>
      <c r="Q1606" s="83">
        <f>IF(OR(L1606="",M1606=""),"",M1606/L1606)</f>
        <v/>
      </c>
      <c r="R1606" s="91">
        <f>IF(OR(P1606="",Q1606=""),"",Q1606-P1606)</f>
        <v/>
      </c>
    </row>
    <row r="1607">
      <c r="A1607" s="25" t="n">
        <v>1603</v>
      </c>
      <c r="B1607" s="26">
        <f>IF(OR(C1607="",F1607=""),"",
"PRD-" &amp;
TEXT(DAY(C1607),"00") &amp;
CHOOSE(MONTH(C1607),"A","B","C","D","E","F","G","H","I","J","K","L") &amp;
TEXT(YEAR(C1607),"00") &amp;
"-" &amp;
RIGHT(F1607,4))</f>
        <v/>
      </c>
      <c r="C1607" s="27" t="n"/>
      <c r="D1607" s="26">
        <f>IF(F1607="","",_xlfn.XLOOKUP(F1607,purchase!F:F,purchase!B:B,""))</f>
        <v/>
      </c>
      <c r="E1607" s="26">
        <f>IF(F1607="","",_xlfn.XLOOKUP(F1607,purchase!F:F,purchase!C:C,""))</f>
        <v/>
      </c>
      <c r="F1607" s="4" t="n"/>
      <c r="G1607" s="10">
        <f>IF(H1607="NRFC","Natural Rubber Field Coagulam","")</f>
        <v/>
      </c>
      <c r="H1607" s="10">
        <f>IF(F1607="","",_xlfn.XLOOKUP(F1607,purchase!F:F,purchase!E:E,""))</f>
        <v/>
      </c>
      <c r="I1607" s="10">
        <f>IF(J1607="ISNR20","Natural Rubber-TSNR (ISNR-20)","")</f>
        <v/>
      </c>
      <c r="J1607" s="10">
        <f>IF(H1607="NRFC","ISNR20","")</f>
        <v/>
      </c>
      <c r="K1607" s="35">
        <f>_xlfn.SINGLE(IF(F1607="","",_xlfn.XLOOKUP(F1607,purchase!F:F,purchase!N:N,"")))</f>
        <v/>
      </c>
      <c r="L1607" s="4" t="n"/>
      <c r="M1607" s="86" t="n"/>
      <c r="N1607" s="35">
        <f>IF(F1607="","",
MAX(0,
_xlfn.XLOOKUP(F1607,purchase!F:F,purchase!N:N,"")
-
SUMIFS(L:L,F:F,F1607)))</f>
        <v/>
      </c>
      <c r="O1607" s="35">
        <f>IF(OR(L1607="",M1607=""),"",L1607-M1607)</f>
        <v/>
      </c>
      <c r="P1607" s="89">
        <f>_xlfn.SINGLE(IF(F1607="","",_xlfn.XLOOKUP(F1607,purchase!F:F,purchase!O:O,"")))</f>
        <v/>
      </c>
      <c r="Q1607" s="83">
        <f>IF(OR(L1607="",M1607=""),"",M1607/L1607)</f>
        <v/>
      </c>
      <c r="R1607" s="91">
        <f>IF(OR(P1607="",Q1607=""),"",Q1607-P1607)</f>
        <v/>
      </c>
    </row>
    <row r="1608">
      <c r="A1608" s="25" t="n">
        <v>1604</v>
      </c>
      <c r="B1608" s="26">
        <f>IF(OR(C1608="",F1608=""),"",
"PRD-" &amp;
TEXT(DAY(C1608),"00") &amp;
CHOOSE(MONTH(C1608),"A","B","C","D","E","F","G","H","I","J","K","L") &amp;
TEXT(YEAR(C1608),"00") &amp;
"-" &amp;
RIGHT(F1608,4))</f>
        <v/>
      </c>
      <c r="C1608" s="27" t="n"/>
      <c r="D1608" s="26">
        <f>IF(F1608="","",_xlfn.XLOOKUP(F1608,purchase!F:F,purchase!B:B,""))</f>
        <v/>
      </c>
      <c r="E1608" s="26">
        <f>IF(F1608="","",_xlfn.XLOOKUP(F1608,purchase!F:F,purchase!C:C,""))</f>
        <v/>
      </c>
      <c r="F1608" s="4" t="n"/>
      <c r="G1608" s="10">
        <f>IF(H1608="NRFC","Natural Rubber Field Coagulam","")</f>
        <v/>
      </c>
      <c r="H1608" s="10">
        <f>IF(F1608="","",_xlfn.XLOOKUP(F1608,purchase!F:F,purchase!E:E,""))</f>
        <v/>
      </c>
      <c r="I1608" s="10">
        <f>IF(J1608="ISNR20","Natural Rubber-TSNR (ISNR-20)","")</f>
        <v/>
      </c>
      <c r="J1608" s="10">
        <f>IF(H1608="NRFC","ISNR20","")</f>
        <v/>
      </c>
      <c r="K1608" s="35">
        <f>_xlfn.SINGLE(IF(F1608="","",_xlfn.XLOOKUP(F1608,purchase!F:F,purchase!N:N,"")))</f>
        <v/>
      </c>
      <c r="L1608" s="4" t="n"/>
      <c r="M1608" s="86" t="n"/>
      <c r="N1608" s="35">
        <f>IF(F1608="","",
MAX(0,
_xlfn.XLOOKUP(F1608,purchase!F:F,purchase!N:N,"")
-
SUMIFS(L:L,F:F,F1608)))</f>
        <v/>
      </c>
      <c r="O1608" s="35">
        <f>IF(OR(L1608="",M1608=""),"",L1608-M1608)</f>
        <v/>
      </c>
      <c r="P1608" s="89">
        <f>_xlfn.SINGLE(IF(F1608="","",_xlfn.XLOOKUP(F1608,purchase!F:F,purchase!O:O,"")))</f>
        <v/>
      </c>
      <c r="Q1608" s="83">
        <f>IF(OR(L1608="",M1608=""),"",M1608/L1608)</f>
        <v/>
      </c>
      <c r="R1608" s="91">
        <f>IF(OR(P1608="",Q1608=""),"",Q1608-P1608)</f>
        <v/>
      </c>
    </row>
    <row r="1609">
      <c r="A1609" s="25" t="n">
        <v>1605</v>
      </c>
      <c r="B1609" s="26">
        <f>IF(OR(C1609="",F1609=""),"",
"PRD-" &amp;
TEXT(DAY(C1609),"00") &amp;
CHOOSE(MONTH(C1609),"A","B","C","D","E","F","G","H","I","J","K","L") &amp;
TEXT(YEAR(C1609),"00") &amp;
"-" &amp;
RIGHT(F1609,4))</f>
        <v/>
      </c>
      <c r="C1609" s="27" t="n"/>
      <c r="D1609" s="26">
        <f>IF(F1609="","",_xlfn.XLOOKUP(F1609,purchase!F:F,purchase!B:B,""))</f>
        <v/>
      </c>
      <c r="E1609" s="26">
        <f>IF(F1609="","",_xlfn.XLOOKUP(F1609,purchase!F:F,purchase!C:C,""))</f>
        <v/>
      </c>
      <c r="F1609" s="4" t="n"/>
      <c r="G1609" s="10">
        <f>IF(H1609="NRFC","Natural Rubber Field Coagulam","")</f>
        <v/>
      </c>
      <c r="H1609" s="10">
        <f>IF(F1609="","",_xlfn.XLOOKUP(F1609,purchase!F:F,purchase!E:E,""))</f>
        <v/>
      </c>
      <c r="I1609" s="10">
        <f>IF(J1609="ISNR20","Natural Rubber-TSNR (ISNR-20)","")</f>
        <v/>
      </c>
      <c r="J1609" s="10">
        <f>IF(H1609="NRFC","ISNR20","")</f>
        <v/>
      </c>
      <c r="K1609" s="35">
        <f>_xlfn.SINGLE(IF(F1609="","",_xlfn.XLOOKUP(F1609,purchase!F:F,purchase!N:N,"")))</f>
        <v/>
      </c>
      <c r="L1609" s="4" t="n"/>
      <c r="M1609" s="86" t="n"/>
      <c r="N1609" s="35">
        <f>IF(F1609="","",
MAX(0,
_xlfn.XLOOKUP(F1609,purchase!F:F,purchase!N:N,"")
-
SUMIFS(L:L,F:F,F1609)))</f>
        <v/>
      </c>
      <c r="O1609" s="35">
        <f>IF(OR(L1609="",M1609=""),"",L1609-M1609)</f>
        <v/>
      </c>
      <c r="P1609" s="89">
        <f>_xlfn.SINGLE(IF(F1609="","",_xlfn.XLOOKUP(F1609,purchase!F:F,purchase!O:O,"")))</f>
        <v/>
      </c>
      <c r="Q1609" s="83">
        <f>IF(OR(L1609="",M1609=""),"",M1609/L1609)</f>
        <v/>
      </c>
      <c r="R1609" s="91">
        <f>IF(OR(P1609="",Q1609=""),"",Q1609-P1609)</f>
        <v/>
      </c>
    </row>
    <row r="1610">
      <c r="A1610" s="25" t="n">
        <v>1606</v>
      </c>
      <c r="B1610" s="26">
        <f>IF(OR(C1610="",F1610=""),"",
"PRD-" &amp;
TEXT(DAY(C1610),"00") &amp;
CHOOSE(MONTH(C1610),"A","B","C","D","E","F","G","H","I","J","K","L") &amp;
TEXT(YEAR(C1610),"00") &amp;
"-" &amp;
RIGHT(F1610,4))</f>
        <v/>
      </c>
      <c r="C1610" s="27" t="n"/>
      <c r="D1610" s="26">
        <f>IF(F1610="","",_xlfn.XLOOKUP(F1610,purchase!F:F,purchase!B:B,""))</f>
        <v/>
      </c>
      <c r="E1610" s="26">
        <f>IF(F1610="","",_xlfn.XLOOKUP(F1610,purchase!F:F,purchase!C:C,""))</f>
        <v/>
      </c>
      <c r="F1610" s="4" t="n"/>
      <c r="G1610" s="10">
        <f>IF(H1610="NRFC","Natural Rubber Field Coagulam","")</f>
        <v/>
      </c>
      <c r="H1610" s="10">
        <f>IF(F1610="","",_xlfn.XLOOKUP(F1610,purchase!F:F,purchase!E:E,""))</f>
        <v/>
      </c>
      <c r="I1610" s="10">
        <f>IF(J1610="ISNR20","Natural Rubber-TSNR (ISNR-20)","")</f>
        <v/>
      </c>
      <c r="J1610" s="10">
        <f>IF(H1610="NRFC","ISNR20","")</f>
        <v/>
      </c>
      <c r="K1610" s="35">
        <f>_xlfn.SINGLE(IF(F1610="","",_xlfn.XLOOKUP(F1610,purchase!F:F,purchase!N:N,"")))</f>
        <v/>
      </c>
      <c r="L1610" s="4" t="n"/>
      <c r="M1610" s="86" t="n"/>
      <c r="N1610" s="35">
        <f>IF(F1610="","",
MAX(0,
_xlfn.XLOOKUP(F1610,purchase!F:F,purchase!N:N,"")
-
SUMIFS(L:L,F:F,F1610)))</f>
        <v/>
      </c>
      <c r="O1610" s="35">
        <f>IF(OR(L1610="",M1610=""),"",L1610-M1610)</f>
        <v/>
      </c>
      <c r="P1610" s="89">
        <f>_xlfn.SINGLE(IF(F1610="","",_xlfn.XLOOKUP(F1610,purchase!F:F,purchase!O:O,"")))</f>
        <v/>
      </c>
      <c r="Q1610" s="83">
        <f>IF(OR(L1610="",M1610=""),"",M1610/L1610)</f>
        <v/>
      </c>
      <c r="R1610" s="91">
        <f>IF(OR(P1610="",Q1610=""),"",Q1610-P1610)</f>
        <v/>
      </c>
    </row>
    <row r="1611">
      <c r="A1611" s="25" t="n">
        <v>1607</v>
      </c>
      <c r="B1611" s="26">
        <f>IF(OR(C1611="",F1611=""),"",
"PRD-" &amp;
TEXT(DAY(C1611),"00") &amp;
CHOOSE(MONTH(C1611),"A","B","C","D","E","F","G","H","I","J","K","L") &amp;
TEXT(YEAR(C1611),"00") &amp;
"-" &amp;
RIGHT(F1611,4))</f>
        <v/>
      </c>
      <c r="C1611" s="27" t="n"/>
      <c r="D1611" s="26">
        <f>IF(F1611="","",_xlfn.XLOOKUP(F1611,purchase!F:F,purchase!B:B,""))</f>
        <v/>
      </c>
      <c r="E1611" s="26">
        <f>IF(F1611="","",_xlfn.XLOOKUP(F1611,purchase!F:F,purchase!C:C,""))</f>
        <v/>
      </c>
      <c r="F1611" s="4" t="n"/>
      <c r="G1611" s="10">
        <f>IF(H1611="NRFC","Natural Rubber Field Coagulam","")</f>
        <v/>
      </c>
      <c r="H1611" s="10">
        <f>IF(F1611="","",_xlfn.XLOOKUP(F1611,purchase!F:F,purchase!E:E,""))</f>
        <v/>
      </c>
      <c r="I1611" s="10">
        <f>IF(J1611="ISNR20","Natural Rubber-TSNR (ISNR-20)","")</f>
        <v/>
      </c>
      <c r="J1611" s="10">
        <f>IF(H1611="NRFC","ISNR20","")</f>
        <v/>
      </c>
      <c r="K1611" s="35">
        <f>_xlfn.SINGLE(IF(F1611="","",_xlfn.XLOOKUP(F1611,purchase!F:F,purchase!N:N,"")))</f>
        <v/>
      </c>
      <c r="L1611" s="4" t="n"/>
      <c r="M1611" s="86" t="n"/>
      <c r="N1611" s="35">
        <f>IF(F1611="","",
MAX(0,
_xlfn.XLOOKUP(F1611,purchase!F:F,purchase!N:N,"")
-
SUMIFS(L:L,F:F,F1611)))</f>
        <v/>
      </c>
      <c r="O1611" s="35">
        <f>IF(OR(L1611="",M1611=""),"",L1611-M1611)</f>
        <v/>
      </c>
      <c r="P1611" s="89">
        <f>_xlfn.SINGLE(IF(F1611="","",_xlfn.XLOOKUP(F1611,purchase!F:F,purchase!O:O,"")))</f>
        <v/>
      </c>
      <c r="Q1611" s="83">
        <f>IF(OR(L1611="",M1611=""),"",M1611/L1611)</f>
        <v/>
      </c>
      <c r="R1611" s="91">
        <f>IF(OR(P1611="",Q1611=""),"",Q1611-P1611)</f>
        <v/>
      </c>
    </row>
    <row r="1612">
      <c r="A1612" s="25" t="n">
        <v>1608</v>
      </c>
      <c r="B1612" s="26">
        <f>IF(OR(C1612="",F1612=""),"",
"PRD-" &amp;
TEXT(DAY(C1612),"00") &amp;
CHOOSE(MONTH(C1612),"A","B","C","D","E","F","G","H","I","J","K","L") &amp;
TEXT(YEAR(C1612),"00") &amp;
"-" &amp;
RIGHT(F1612,4))</f>
        <v/>
      </c>
      <c r="C1612" s="27" t="n"/>
      <c r="D1612" s="26">
        <f>IF(F1612="","",_xlfn.XLOOKUP(F1612,purchase!F:F,purchase!B:B,""))</f>
        <v/>
      </c>
      <c r="E1612" s="26">
        <f>IF(F1612="","",_xlfn.XLOOKUP(F1612,purchase!F:F,purchase!C:C,""))</f>
        <v/>
      </c>
      <c r="F1612" s="4" t="n"/>
      <c r="G1612" s="10">
        <f>IF(H1612="NRFC","Natural Rubber Field Coagulam","")</f>
        <v/>
      </c>
      <c r="H1612" s="10">
        <f>IF(F1612="","",_xlfn.XLOOKUP(F1612,purchase!F:F,purchase!E:E,""))</f>
        <v/>
      </c>
      <c r="I1612" s="10">
        <f>IF(J1612="ISNR20","Natural Rubber-TSNR (ISNR-20)","")</f>
        <v/>
      </c>
      <c r="J1612" s="10">
        <f>IF(H1612="NRFC","ISNR20","")</f>
        <v/>
      </c>
      <c r="K1612" s="35">
        <f>_xlfn.SINGLE(IF(F1612="","",_xlfn.XLOOKUP(F1612,purchase!F:F,purchase!N:N,"")))</f>
        <v/>
      </c>
      <c r="L1612" s="4" t="n"/>
      <c r="M1612" s="86" t="n"/>
      <c r="N1612" s="35">
        <f>IF(F1612="","",
MAX(0,
_xlfn.XLOOKUP(F1612,purchase!F:F,purchase!N:N,"")
-
SUMIFS(L:L,F:F,F1612)))</f>
        <v/>
      </c>
      <c r="O1612" s="35">
        <f>IF(OR(L1612="",M1612=""),"",L1612-M1612)</f>
        <v/>
      </c>
      <c r="P1612" s="89">
        <f>_xlfn.SINGLE(IF(F1612="","",_xlfn.XLOOKUP(F1612,purchase!F:F,purchase!O:O,"")))</f>
        <v/>
      </c>
      <c r="Q1612" s="83">
        <f>IF(OR(L1612="",M1612=""),"",M1612/L1612)</f>
        <v/>
      </c>
      <c r="R1612" s="91">
        <f>IF(OR(P1612="",Q1612=""),"",Q1612-P1612)</f>
        <v/>
      </c>
    </row>
    <row r="1613">
      <c r="A1613" s="25" t="n">
        <v>1609</v>
      </c>
      <c r="B1613" s="26">
        <f>IF(OR(C1613="",F1613=""),"",
"PRD-" &amp;
TEXT(DAY(C1613),"00") &amp;
CHOOSE(MONTH(C1613),"A","B","C","D","E","F","G","H","I","J","K","L") &amp;
TEXT(YEAR(C1613),"00") &amp;
"-" &amp;
RIGHT(F1613,4))</f>
        <v/>
      </c>
      <c r="C1613" s="27" t="n"/>
      <c r="D1613" s="26">
        <f>IF(F1613="","",_xlfn.XLOOKUP(F1613,purchase!F:F,purchase!B:B,""))</f>
        <v/>
      </c>
      <c r="E1613" s="26">
        <f>IF(F1613="","",_xlfn.XLOOKUP(F1613,purchase!F:F,purchase!C:C,""))</f>
        <v/>
      </c>
      <c r="F1613" s="4" t="n"/>
      <c r="G1613" s="10">
        <f>IF(H1613="NRFC","Natural Rubber Field Coagulam","")</f>
        <v/>
      </c>
      <c r="H1613" s="10">
        <f>IF(F1613="","",_xlfn.XLOOKUP(F1613,purchase!F:F,purchase!E:E,""))</f>
        <v/>
      </c>
      <c r="I1613" s="10">
        <f>IF(J1613="ISNR20","Natural Rubber-TSNR (ISNR-20)","")</f>
        <v/>
      </c>
      <c r="J1613" s="10">
        <f>IF(H1613="NRFC","ISNR20","")</f>
        <v/>
      </c>
      <c r="K1613" s="35">
        <f>_xlfn.SINGLE(IF(F1613="","",_xlfn.XLOOKUP(F1613,purchase!F:F,purchase!N:N,"")))</f>
        <v/>
      </c>
      <c r="L1613" s="4" t="n"/>
      <c r="M1613" s="86" t="n"/>
      <c r="N1613" s="35">
        <f>IF(F1613="","",
MAX(0,
_xlfn.XLOOKUP(F1613,purchase!F:F,purchase!N:N,"")
-
SUMIFS(L:L,F:F,F1613)))</f>
        <v/>
      </c>
      <c r="O1613" s="35">
        <f>IF(OR(L1613="",M1613=""),"",L1613-M1613)</f>
        <v/>
      </c>
      <c r="P1613" s="89">
        <f>_xlfn.SINGLE(IF(F1613="","",_xlfn.XLOOKUP(F1613,purchase!F:F,purchase!O:O,"")))</f>
        <v/>
      </c>
      <c r="Q1613" s="83">
        <f>IF(OR(L1613="",M1613=""),"",M1613/L1613)</f>
        <v/>
      </c>
      <c r="R1613" s="91">
        <f>IF(OR(P1613="",Q1613=""),"",Q1613-P1613)</f>
        <v/>
      </c>
    </row>
    <row r="1614">
      <c r="A1614" s="25" t="n">
        <v>1610</v>
      </c>
      <c r="B1614" s="26">
        <f>IF(OR(C1614="",F1614=""),"",
"PRD-" &amp;
TEXT(DAY(C1614),"00") &amp;
CHOOSE(MONTH(C1614),"A","B","C","D","E","F","G","H","I","J","K","L") &amp;
TEXT(YEAR(C1614),"00") &amp;
"-" &amp;
RIGHT(F1614,4))</f>
        <v/>
      </c>
      <c r="C1614" s="27" t="n"/>
      <c r="D1614" s="26">
        <f>IF(F1614="","",_xlfn.XLOOKUP(F1614,purchase!F:F,purchase!B:B,""))</f>
        <v/>
      </c>
      <c r="E1614" s="26">
        <f>IF(F1614="","",_xlfn.XLOOKUP(F1614,purchase!F:F,purchase!C:C,""))</f>
        <v/>
      </c>
      <c r="F1614" s="4" t="n"/>
      <c r="G1614" s="10">
        <f>IF(H1614="NRFC","Natural Rubber Field Coagulam","")</f>
        <v/>
      </c>
      <c r="H1614" s="10">
        <f>IF(F1614="","",_xlfn.XLOOKUP(F1614,purchase!F:F,purchase!E:E,""))</f>
        <v/>
      </c>
      <c r="I1614" s="10">
        <f>IF(J1614="ISNR20","Natural Rubber-TSNR (ISNR-20)","")</f>
        <v/>
      </c>
      <c r="J1614" s="10">
        <f>IF(H1614="NRFC","ISNR20","")</f>
        <v/>
      </c>
      <c r="K1614" s="35">
        <f>_xlfn.SINGLE(IF(F1614="","",_xlfn.XLOOKUP(F1614,purchase!F:F,purchase!N:N,"")))</f>
        <v/>
      </c>
      <c r="L1614" s="4" t="n"/>
      <c r="M1614" s="86" t="n"/>
      <c r="N1614" s="35">
        <f>IF(F1614="","",
MAX(0,
_xlfn.XLOOKUP(F1614,purchase!F:F,purchase!N:N,"")
-
SUMIFS(L:L,F:F,F1614)))</f>
        <v/>
      </c>
      <c r="O1614" s="35">
        <f>IF(OR(L1614="",M1614=""),"",L1614-M1614)</f>
        <v/>
      </c>
      <c r="P1614" s="89">
        <f>_xlfn.SINGLE(IF(F1614="","",_xlfn.XLOOKUP(F1614,purchase!F:F,purchase!O:O,"")))</f>
        <v/>
      </c>
      <c r="Q1614" s="83">
        <f>IF(OR(L1614="",M1614=""),"",M1614/L1614)</f>
        <v/>
      </c>
      <c r="R1614" s="91">
        <f>IF(OR(P1614="",Q1614=""),"",Q1614-P1614)</f>
        <v/>
      </c>
    </row>
    <row r="1615">
      <c r="A1615" s="25" t="n">
        <v>1611</v>
      </c>
      <c r="B1615" s="26">
        <f>IF(OR(C1615="",F1615=""),"",
"PRD-" &amp;
TEXT(DAY(C1615),"00") &amp;
CHOOSE(MONTH(C1615),"A","B","C","D","E","F","G","H","I","J","K","L") &amp;
TEXT(YEAR(C1615),"00") &amp;
"-" &amp;
RIGHT(F1615,4))</f>
        <v/>
      </c>
      <c r="C1615" s="27" t="n"/>
      <c r="D1615" s="26">
        <f>IF(F1615="","",_xlfn.XLOOKUP(F1615,purchase!F:F,purchase!B:B,""))</f>
        <v/>
      </c>
      <c r="E1615" s="26">
        <f>IF(F1615="","",_xlfn.XLOOKUP(F1615,purchase!F:F,purchase!C:C,""))</f>
        <v/>
      </c>
      <c r="F1615" s="4" t="n"/>
      <c r="G1615" s="10">
        <f>IF(H1615="NRFC","Natural Rubber Field Coagulam","")</f>
        <v/>
      </c>
      <c r="H1615" s="10">
        <f>IF(F1615="","",_xlfn.XLOOKUP(F1615,purchase!F:F,purchase!E:E,""))</f>
        <v/>
      </c>
      <c r="I1615" s="10">
        <f>IF(J1615="ISNR20","Natural Rubber-TSNR (ISNR-20)","")</f>
        <v/>
      </c>
      <c r="J1615" s="10">
        <f>IF(H1615="NRFC","ISNR20","")</f>
        <v/>
      </c>
      <c r="K1615" s="35">
        <f>_xlfn.SINGLE(IF(F1615="","",_xlfn.XLOOKUP(F1615,purchase!F:F,purchase!N:N,"")))</f>
        <v/>
      </c>
      <c r="L1615" s="4" t="n"/>
      <c r="M1615" s="86" t="n"/>
      <c r="N1615" s="35">
        <f>IF(F1615="","",
MAX(0,
_xlfn.XLOOKUP(F1615,purchase!F:F,purchase!N:N,"")
-
SUMIFS(L:L,F:F,F1615)))</f>
        <v/>
      </c>
      <c r="O1615" s="35">
        <f>IF(OR(L1615="",M1615=""),"",L1615-M1615)</f>
        <v/>
      </c>
      <c r="P1615" s="89">
        <f>_xlfn.SINGLE(IF(F1615="","",_xlfn.XLOOKUP(F1615,purchase!F:F,purchase!O:O,"")))</f>
        <v/>
      </c>
      <c r="Q1615" s="83">
        <f>IF(OR(L1615="",M1615=""),"",M1615/L1615)</f>
        <v/>
      </c>
      <c r="R1615" s="91">
        <f>IF(OR(P1615="",Q1615=""),"",Q1615-P1615)</f>
        <v/>
      </c>
    </row>
    <row r="1616">
      <c r="A1616" s="25" t="n">
        <v>1612</v>
      </c>
      <c r="B1616" s="26">
        <f>IF(OR(C1616="",F1616=""),"",
"PRD-" &amp;
TEXT(DAY(C1616),"00") &amp;
CHOOSE(MONTH(C1616),"A","B","C","D","E","F","G","H","I","J","K","L") &amp;
TEXT(YEAR(C1616),"00") &amp;
"-" &amp;
RIGHT(F1616,4))</f>
        <v/>
      </c>
      <c r="C1616" s="27" t="n"/>
      <c r="D1616" s="26">
        <f>IF(F1616="","",_xlfn.XLOOKUP(F1616,purchase!F:F,purchase!B:B,""))</f>
        <v/>
      </c>
      <c r="E1616" s="26">
        <f>IF(F1616="","",_xlfn.XLOOKUP(F1616,purchase!F:F,purchase!C:C,""))</f>
        <v/>
      </c>
      <c r="F1616" s="4" t="n"/>
      <c r="G1616" s="10">
        <f>IF(H1616="NRFC","Natural Rubber Field Coagulam","")</f>
        <v/>
      </c>
      <c r="H1616" s="10">
        <f>IF(F1616="","",_xlfn.XLOOKUP(F1616,purchase!F:F,purchase!E:E,""))</f>
        <v/>
      </c>
      <c r="I1616" s="10">
        <f>IF(J1616="ISNR20","Natural Rubber-TSNR (ISNR-20)","")</f>
        <v/>
      </c>
      <c r="J1616" s="10">
        <f>IF(H1616="NRFC","ISNR20","")</f>
        <v/>
      </c>
      <c r="K1616" s="35">
        <f>_xlfn.SINGLE(IF(F1616="","",_xlfn.XLOOKUP(F1616,purchase!F:F,purchase!N:N,"")))</f>
        <v/>
      </c>
      <c r="L1616" s="4" t="n"/>
      <c r="M1616" s="86" t="n"/>
      <c r="N1616" s="35">
        <f>IF(F1616="","",
MAX(0,
_xlfn.XLOOKUP(F1616,purchase!F:F,purchase!N:N,"")
-
SUMIFS(L:L,F:F,F1616)))</f>
        <v/>
      </c>
      <c r="O1616" s="35">
        <f>IF(OR(L1616="",M1616=""),"",L1616-M1616)</f>
        <v/>
      </c>
      <c r="P1616" s="89">
        <f>_xlfn.SINGLE(IF(F1616="","",_xlfn.XLOOKUP(F1616,purchase!F:F,purchase!O:O,"")))</f>
        <v/>
      </c>
      <c r="Q1616" s="83">
        <f>IF(OR(L1616="",M1616=""),"",M1616/L1616)</f>
        <v/>
      </c>
      <c r="R1616" s="91">
        <f>IF(OR(P1616="",Q1616=""),"",Q1616-P1616)</f>
        <v/>
      </c>
    </row>
    <row r="1617">
      <c r="A1617" s="25" t="n">
        <v>1613</v>
      </c>
      <c r="B1617" s="26">
        <f>IF(OR(C1617="",F1617=""),"",
"PRD-" &amp;
TEXT(DAY(C1617),"00") &amp;
CHOOSE(MONTH(C1617),"A","B","C","D","E","F","G","H","I","J","K","L") &amp;
TEXT(YEAR(C1617),"00") &amp;
"-" &amp;
RIGHT(F1617,4))</f>
        <v/>
      </c>
      <c r="C1617" s="27" t="n"/>
      <c r="D1617" s="26">
        <f>IF(F1617="","",_xlfn.XLOOKUP(F1617,purchase!F:F,purchase!B:B,""))</f>
        <v/>
      </c>
      <c r="E1617" s="26">
        <f>IF(F1617="","",_xlfn.XLOOKUP(F1617,purchase!F:F,purchase!C:C,""))</f>
        <v/>
      </c>
      <c r="F1617" s="4" t="n"/>
      <c r="G1617" s="10">
        <f>IF(H1617="NRFC","Natural Rubber Field Coagulam","")</f>
        <v/>
      </c>
      <c r="H1617" s="10">
        <f>IF(F1617="","",_xlfn.XLOOKUP(F1617,purchase!F:F,purchase!E:E,""))</f>
        <v/>
      </c>
      <c r="I1617" s="10">
        <f>IF(J1617="ISNR20","Natural Rubber-TSNR (ISNR-20)","")</f>
        <v/>
      </c>
      <c r="J1617" s="10">
        <f>IF(H1617="NRFC","ISNR20","")</f>
        <v/>
      </c>
      <c r="K1617" s="35">
        <f>_xlfn.SINGLE(IF(F1617="","",_xlfn.XLOOKUP(F1617,purchase!F:F,purchase!N:N,"")))</f>
        <v/>
      </c>
      <c r="L1617" s="4" t="n"/>
      <c r="M1617" s="86" t="n"/>
      <c r="N1617" s="35">
        <f>IF(F1617="","",
MAX(0,
_xlfn.XLOOKUP(F1617,purchase!F:F,purchase!N:N,"")
-
SUMIFS(L:L,F:F,F1617)))</f>
        <v/>
      </c>
      <c r="O1617" s="35">
        <f>IF(OR(L1617="",M1617=""),"",L1617-M1617)</f>
        <v/>
      </c>
      <c r="P1617" s="89">
        <f>_xlfn.SINGLE(IF(F1617="","",_xlfn.XLOOKUP(F1617,purchase!F:F,purchase!O:O,"")))</f>
        <v/>
      </c>
      <c r="Q1617" s="83">
        <f>IF(OR(L1617="",M1617=""),"",M1617/L1617)</f>
        <v/>
      </c>
      <c r="R1617" s="91">
        <f>IF(OR(P1617="",Q1617=""),"",Q1617-P1617)</f>
        <v/>
      </c>
    </row>
    <row r="1618">
      <c r="A1618" s="25" t="n">
        <v>1614</v>
      </c>
      <c r="B1618" s="26">
        <f>IF(OR(C1618="",F1618=""),"",
"PRD-" &amp;
TEXT(DAY(C1618),"00") &amp;
CHOOSE(MONTH(C1618),"A","B","C","D","E","F","G","H","I","J","K","L") &amp;
TEXT(YEAR(C1618),"00") &amp;
"-" &amp;
RIGHT(F1618,4))</f>
        <v/>
      </c>
      <c r="C1618" s="27" t="n"/>
      <c r="D1618" s="26">
        <f>IF(F1618="","",_xlfn.XLOOKUP(F1618,purchase!F:F,purchase!B:B,""))</f>
        <v/>
      </c>
      <c r="E1618" s="26">
        <f>IF(F1618="","",_xlfn.XLOOKUP(F1618,purchase!F:F,purchase!C:C,""))</f>
        <v/>
      </c>
      <c r="F1618" s="4" t="n"/>
      <c r="G1618" s="10">
        <f>IF(H1618="NRFC","Natural Rubber Field Coagulam","")</f>
        <v/>
      </c>
      <c r="H1618" s="10">
        <f>IF(F1618="","",_xlfn.XLOOKUP(F1618,purchase!F:F,purchase!E:E,""))</f>
        <v/>
      </c>
      <c r="I1618" s="10">
        <f>IF(J1618="ISNR20","Natural Rubber-TSNR (ISNR-20)","")</f>
        <v/>
      </c>
      <c r="J1618" s="10">
        <f>IF(H1618="NRFC","ISNR20","")</f>
        <v/>
      </c>
      <c r="K1618" s="35">
        <f>_xlfn.SINGLE(IF(F1618="","",_xlfn.XLOOKUP(F1618,purchase!F:F,purchase!N:N,"")))</f>
        <v/>
      </c>
      <c r="L1618" s="4" t="n"/>
      <c r="M1618" s="86" t="n"/>
      <c r="N1618" s="35">
        <f>IF(F1618="","",
MAX(0,
_xlfn.XLOOKUP(F1618,purchase!F:F,purchase!N:N,"")
-
SUMIFS(L:L,F:F,F1618)))</f>
        <v/>
      </c>
      <c r="O1618" s="35">
        <f>IF(OR(L1618="",M1618=""),"",L1618-M1618)</f>
        <v/>
      </c>
      <c r="P1618" s="89">
        <f>_xlfn.SINGLE(IF(F1618="","",_xlfn.XLOOKUP(F1618,purchase!F:F,purchase!O:O,"")))</f>
        <v/>
      </c>
      <c r="Q1618" s="83">
        <f>IF(OR(L1618="",M1618=""),"",M1618/L1618)</f>
        <v/>
      </c>
      <c r="R1618" s="91">
        <f>IF(OR(P1618="",Q1618=""),"",Q1618-P1618)</f>
        <v/>
      </c>
    </row>
    <row r="1619">
      <c r="A1619" s="25" t="n">
        <v>1615</v>
      </c>
      <c r="B1619" s="26">
        <f>IF(OR(C1619="",F1619=""),"",
"PRD-" &amp;
TEXT(DAY(C1619),"00") &amp;
CHOOSE(MONTH(C1619),"A","B","C","D","E","F","G","H","I","J","K","L") &amp;
TEXT(YEAR(C1619),"00") &amp;
"-" &amp;
RIGHT(F1619,4))</f>
        <v/>
      </c>
      <c r="C1619" s="27" t="n"/>
      <c r="D1619" s="26">
        <f>IF(F1619="","",_xlfn.XLOOKUP(F1619,purchase!F:F,purchase!B:B,""))</f>
        <v/>
      </c>
      <c r="E1619" s="26">
        <f>IF(F1619="","",_xlfn.XLOOKUP(F1619,purchase!F:F,purchase!C:C,""))</f>
        <v/>
      </c>
      <c r="F1619" s="4" t="n"/>
      <c r="G1619" s="10">
        <f>IF(H1619="NRFC","Natural Rubber Field Coagulam","")</f>
        <v/>
      </c>
      <c r="H1619" s="10">
        <f>IF(F1619="","",_xlfn.XLOOKUP(F1619,purchase!F:F,purchase!E:E,""))</f>
        <v/>
      </c>
      <c r="I1619" s="10">
        <f>IF(J1619="ISNR20","Natural Rubber-TSNR (ISNR-20)","")</f>
        <v/>
      </c>
      <c r="J1619" s="10">
        <f>IF(H1619="NRFC","ISNR20","")</f>
        <v/>
      </c>
      <c r="K1619" s="35">
        <f>_xlfn.SINGLE(IF(F1619="","",_xlfn.XLOOKUP(F1619,purchase!F:F,purchase!N:N,"")))</f>
        <v/>
      </c>
      <c r="L1619" s="4" t="n"/>
      <c r="M1619" s="86" t="n"/>
      <c r="N1619" s="35">
        <f>IF(F1619="","",
MAX(0,
_xlfn.XLOOKUP(F1619,purchase!F:F,purchase!N:N,"")
-
SUMIFS(L:L,F:F,F1619)))</f>
        <v/>
      </c>
      <c r="O1619" s="35">
        <f>IF(OR(L1619="",M1619=""),"",L1619-M1619)</f>
        <v/>
      </c>
      <c r="P1619" s="89">
        <f>_xlfn.SINGLE(IF(F1619="","",_xlfn.XLOOKUP(F1619,purchase!F:F,purchase!O:O,"")))</f>
        <v/>
      </c>
      <c r="Q1619" s="83">
        <f>IF(OR(L1619="",M1619=""),"",M1619/L1619)</f>
        <v/>
      </c>
      <c r="R1619" s="91">
        <f>IF(OR(P1619="",Q1619=""),"",Q1619-P1619)</f>
        <v/>
      </c>
    </row>
    <row r="1620">
      <c r="A1620" s="25" t="n">
        <v>1616</v>
      </c>
      <c r="B1620" s="26">
        <f>IF(OR(C1620="",F1620=""),"",
"PRD-" &amp;
TEXT(DAY(C1620),"00") &amp;
CHOOSE(MONTH(C1620),"A","B","C","D","E","F","G","H","I","J","K","L") &amp;
TEXT(YEAR(C1620),"00") &amp;
"-" &amp;
RIGHT(F1620,4))</f>
        <v/>
      </c>
      <c r="C1620" s="27" t="n"/>
      <c r="D1620" s="26">
        <f>IF(F1620="","",_xlfn.XLOOKUP(F1620,purchase!F:F,purchase!B:B,""))</f>
        <v/>
      </c>
      <c r="E1620" s="26">
        <f>IF(F1620="","",_xlfn.XLOOKUP(F1620,purchase!F:F,purchase!C:C,""))</f>
        <v/>
      </c>
      <c r="F1620" s="4" t="n"/>
      <c r="G1620" s="10">
        <f>IF(H1620="NRFC","Natural Rubber Field Coagulam","")</f>
        <v/>
      </c>
      <c r="H1620" s="10">
        <f>IF(F1620="","",_xlfn.XLOOKUP(F1620,purchase!F:F,purchase!E:E,""))</f>
        <v/>
      </c>
      <c r="I1620" s="10">
        <f>IF(J1620="ISNR20","Natural Rubber-TSNR (ISNR-20)","")</f>
        <v/>
      </c>
      <c r="J1620" s="10">
        <f>IF(H1620="NRFC","ISNR20","")</f>
        <v/>
      </c>
      <c r="K1620" s="35">
        <f>_xlfn.SINGLE(IF(F1620="","",_xlfn.XLOOKUP(F1620,purchase!F:F,purchase!N:N,"")))</f>
        <v/>
      </c>
      <c r="L1620" s="4" t="n"/>
      <c r="M1620" s="86" t="n"/>
      <c r="N1620" s="35">
        <f>IF(F1620="","",
MAX(0,
_xlfn.XLOOKUP(F1620,purchase!F:F,purchase!N:N,"")
-
SUMIFS(L:L,F:F,F1620)))</f>
        <v/>
      </c>
      <c r="O1620" s="35">
        <f>IF(OR(L1620="",M1620=""),"",L1620-M1620)</f>
        <v/>
      </c>
      <c r="P1620" s="89">
        <f>_xlfn.SINGLE(IF(F1620="","",_xlfn.XLOOKUP(F1620,purchase!F:F,purchase!O:O,"")))</f>
        <v/>
      </c>
      <c r="Q1620" s="83">
        <f>IF(OR(L1620="",M1620=""),"",M1620/L1620)</f>
        <v/>
      </c>
      <c r="R1620" s="91">
        <f>IF(OR(P1620="",Q1620=""),"",Q1620-P1620)</f>
        <v/>
      </c>
    </row>
    <row r="1621">
      <c r="A1621" s="25" t="n">
        <v>1617</v>
      </c>
      <c r="B1621" s="26">
        <f>IF(OR(C1621="",F1621=""),"",
"PRD-" &amp;
TEXT(DAY(C1621),"00") &amp;
CHOOSE(MONTH(C1621),"A","B","C","D","E","F","G","H","I","J","K","L") &amp;
TEXT(YEAR(C1621),"00") &amp;
"-" &amp;
RIGHT(F1621,4))</f>
        <v/>
      </c>
      <c r="C1621" s="27" t="n"/>
      <c r="D1621" s="26">
        <f>IF(F1621="","",_xlfn.XLOOKUP(F1621,purchase!F:F,purchase!B:B,""))</f>
        <v/>
      </c>
      <c r="E1621" s="26">
        <f>IF(F1621="","",_xlfn.XLOOKUP(F1621,purchase!F:F,purchase!C:C,""))</f>
        <v/>
      </c>
      <c r="F1621" s="4" t="n"/>
      <c r="G1621" s="10">
        <f>IF(H1621="NRFC","Natural Rubber Field Coagulam","")</f>
        <v/>
      </c>
      <c r="H1621" s="10">
        <f>IF(F1621="","",_xlfn.XLOOKUP(F1621,purchase!F:F,purchase!E:E,""))</f>
        <v/>
      </c>
      <c r="I1621" s="10">
        <f>IF(J1621="ISNR20","Natural Rubber-TSNR (ISNR-20)","")</f>
        <v/>
      </c>
      <c r="J1621" s="10">
        <f>IF(H1621="NRFC","ISNR20","")</f>
        <v/>
      </c>
      <c r="K1621" s="35">
        <f>_xlfn.SINGLE(IF(F1621="","",_xlfn.XLOOKUP(F1621,purchase!F:F,purchase!N:N,"")))</f>
        <v/>
      </c>
      <c r="L1621" s="4" t="n"/>
      <c r="M1621" s="86" t="n"/>
      <c r="N1621" s="35">
        <f>IF(F1621="","",
MAX(0,
_xlfn.XLOOKUP(F1621,purchase!F:F,purchase!N:N,"")
-
SUMIFS(L:L,F:F,F1621)))</f>
        <v/>
      </c>
      <c r="O1621" s="35">
        <f>IF(OR(L1621="",M1621=""),"",L1621-M1621)</f>
        <v/>
      </c>
      <c r="P1621" s="89">
        <f>_xlfn.SINGLE(IF(F1621="","",_xlfn.XLOOKUP(F1621,purchase!F:F,purchase!O:O,"")))</f>
        <v/>
      </c>
      <c r="Q1621" s="83">
        <f>IF(OR(L1621="",M1621=""),"",M1621/L1621)</f>
        <v/>
      </c>
      <c r="R1621" s="91">
        <f>IF(OR(P1621="",Q1621=""),"",Q1621-P1621)</f>
        <v/>
      </c>
    </row>
    <row r="1622">
      <c r="A1622" s="25" t="n">
        <v>1618</v>
      </c>
      <c r="B1622" s="26">
        <f>IF(OR(C1622="",F1622=""),"",
"PRD-" &amp;
TEXT(DAY(C1622),"00") &amp;
CHOOSE(MONTH(C1622),"A","B","C","D","E","F","G","H","I","J","K","L") &amp;
TEXT(YEAR(C1622),"00") &amp;
"-" &amp;
RIGHT(F1622,4))</f>
        <v/>
      </c>
      <c r="C1622" s="27" t="n"/>
      <c r="D1622" s="26">
        <f>IF(F1622="","",_xlfn.XLOOKUP(F1622,purchase!F:F,purchase!B:B,""))</f>
        <v/>
      </c>
      <c r="E1622" s="26">
        <f>IF(F1622="","",_xlfn.XLOOKUP(F1622,purchase!F:F,purchase!C:C,""))</f>
        <v/>
      </c>
      <c r="F1622" s="4" t="n"/>
      <c r="G1622" s="10">
        <f>IF(H1622="NRFC","Natural Rubber Field Coagulam","")</f>
        <v/>
      </c>
      <c r="H1622" s="10">
        <f>IF(F1622="","",_xlfn.XLOOKUP(F1622,purchase!F:F,purchase!E:E,""))</f>
        <v/>
      </c>
      <c r="I1622" s="10">
        <f>IF(J1622="ISNR20","Natural Rubber-TSNR (ISNR-20)","")</f>
        <v/>
      </c>
      <c r="J1622" s="10">
        <f>IF(H1622="NRFC","ISNR20","")</f>
        <v/>
      </c>
      <c r="K1622" s="35">
        <f>_xlfn.SINGLE(IF(F1622="","",_xlfn.XLOOKUP(F1622,purchase!F:F,purchase!N:N,"")))</f>
        <v/>
      </c>
      <c r="L1622" s="4" t="n"/>
      <c r="M1622" s="86" t="n"/>
      <c r="N1622" s="35">
        <f>IF(F1622="","",
MAX(0,
_xlfn.XLOOKUP(F1622,purchase!F:F,purchase!N:N,"")
-
SUMIFS(L:L,F:F,F1622)))</f>
        <v/>
      </c>
      <c r="O1622" s="35">
        <f>IF(OR(L1622="",M1622=""),"",L1622-M1622)</f>
        <v/>
      </c>
      <c r="P1622" s="89">
        <f>_xlfn.SINGLE(IF(F1622="","",_xlfn.XLOOKUP(F1622,purchase!F:F,purchase!O:O,"")))</f>
        <v/>
      </c>
      <c r="Q1622" s="83">
        <f>IF(OR(L1622="",M1622=""),"",M1622/L1622)</f>
        <v/>
      </c>
      <c r="R1622" s="91">
        <f>IF(OR(P1622="",Q1622=""),"",Q1622-P1622)</f>
        <v/>
      </c>
    </row>
    <row r="1623">
      <c r="A1623" s="25" t="n">
        <v>1619</v>
      </c>
      <c r="B1623" s="26">
        <f>IF(OR(C1623="",F1623=""),"",
"PRD-" &amp;
TEXT(DAY(C1623),"00") &amp;
CHOOSE(MONTH(C1623),"A","B","C","D","E","F","G","H","I","J","K","L") &amp;
TEXT(YEAR(C1623),"00") &amp;
"-" &amp;
RIGHT(F1623,4))</f>
        <v/>
      </c>
      <c r="C1623" s="27" t="n"/>
      <c r="D1623" s="26">
        <f>IF(F1623="","",_xlfn.XLOOKUP(F1623,purchase!F:F,purchase!B:B,""))</f>
        <v/>
      </c>
      <c r="E1623" s="26">
        <f>IF(F1623="","",_xlfn.XLOOKUP(F1623,purchase!F:F,purchase!C:C,""))</f>
        <v/>
      </c>
      <c r="F1623" s="4" t="n"/>
      <c r="G1623" s="10">
        <f>IF(H1623="NRFC","Natural Rubber Field Coagulam","")</f>
        <v/>
      </c>
      <c r="H1623" s="10">
        <f>IF(F1623="","",_xlfn.XLOOKUP(F1623,purchase!F:F,purchase!E:E,""))</f>
        <v/>
      </c>
      <c r="I1623" s="10">
        <f>IF(J1623="ISNR20","Natural Rubber-TSNR (ISNR-20)","")</f>
        <v/>
      </c>
      <c r="J1623" s="10">
        <f>IF(H1623="NRFC","ISNR20","")</f>
        <v/>
      </c>
      <c r="K1623" s="35">
        <f>_xlfn.SINGLE(IF(F1623="","",_xlfn.XLOOKUP(F1623,purchase!F:F,purchase!N:N,"")))</f>
        <v/>
      </c>
      <c r="L1623" s="4" t="n"/>
      <c r="M1623" s="86" t="n"/>
      <c r="N1623" s="35">
        <f>IF(F1623="","",
MAX(0,
_xlfn.XLOOKUP(F1623,purchase!F:F,purchase!N:N,"")
-
SUMIFS(L:L,F:F,F1623)))</f>
        <v/>
      </c>
      <c r="O1623" s="35">
        <f>IF(OR(L1623="",M1623=""),"",L1623-M1623)</f>
        <v/>
      </c>
      <c r="P1623" s="89">
        <f>_xlfn.SINGLE(IF(F1623="","",_xlfn.XLOOKUP(F1623,purchase!F:F,purchase!O:O,"")))</f>
        <v/>
      </c>
      <c r="Q1623" s="83">
        <f>IF(OR(L1623="",M1623=""),"",M1623/L1623)</f>
        <v/>
      </c>
      <c r="R1623" s="91">
        <f>IF(OR(P1623="",Q1623=""),"",Q1623-P1623)</f>
        <v/>
      </c>
    </row>
    <row r="1624">
      <c r="A1624" s="25" t="n">
        <v>1620</v>
      </c>
      <c r="B1624" s="26">
        <f>IF(OR(C1624="",F1624=""),"",
"PRD-" &amp;
TEXT(DAY(C1624),"00") &amp;
CHOOSE(MONTH(C1624),"A","B","C","D","E","F","G","H","I","J","K","L") &amp;
TEXT(YEAR(C1624),"00") &amp;
"-" &amp;
RIGHT(F1624,4))</f>
        <v/>
      </c>
      <c r="C1624" s="27" t="n"/>
      <c r="D1624" s="26">
        <f>IF(F1624="","",_xlfn.XLOOKUP(F1624,purchase!F:F,purchase!B:B,""))</f>
        <v/>
      </c>
      <c r="E1624" s="26">
        <f>IF(F1624="","",_xlfn.XLOOKUP(F1624,purchase!F:F,purchase!C:C,""))</f>
        <v/>
      </c>
      <c r="F1624" s="4" t="n"/>
      <c r="G1624" s="10">
        <f>IF(H1624="NRFC","Natural Rubber Field Coagulam","")</f>
        <v/>
      </c>
      <c r="H1624" s="10">
        <f>IF(F1624="","",_xlfn.XLOOKUP(F1624,purchase!F:F,purchase!E:E,""))</f>
        <v/>
      </c>
      <c r="I1624" s="10">
        <f>IF(J1624="ISNR20","Natural Rubber-TSNR (ISNR-20)","")</f>
        <v/>
      </c>
      <c r="J1624" s="10">
        <f>IF(H1624="NRFC","ISNR20","")</f>
        <v/>
      </c>
      <c r="K1624" s="35">
        <f>_xlfn.SINGLE(IF(F1624="","",_xlfn.XLOOKUP(F1624,purchase!F:F,purchase!N:N,"")))</f>
        <v/>
      </c>
      <c r="L1624" s="4" t="n"/>
      <c r="M1624" s="86" t="n"/>
      <c r="N1624" s="35">
        <f>IF(F1624="","",
MAX(0,
_xlfn.XLOOKUP(F1624,purchase!F:F,purchase!N:N,"")
-
SUMIFS(L:L,F:F,F1624)))</f>
        <v/>
      </c>
      <c r="O1624" s="35">
        <f>IF(OR(L1624="",M1624=""),"",L1624-M1624)</f>
        <v/>
      </c>
      <c r="P1624" s="89">
        <f>_xlfn.SINGLE(IF(F1624="","",_xlfn.XLOOKUP(F1624,purchase!F:F,purchase!O:O,"")))</f>
        <v/>
      </c>
      <c r="Q1624" s="83">
        <f>IF(OR(L1624="",M1624=""),"",M1624/L1624)</f>
        <v/>
      </c>
      <c r="R1624" s="91">
        <f>IF(OR(P1624="",Q1624=""),"",Q1624-P1624)</f>
        <v/>
      </c>
    </row>
    <row r="1625">
      <c r="A1625" s="25" t="n">
        <v>1621</v>
      </c>
      <c r="B1625" s="26">
        <f>IF(OR(C1625="",F1625=""),"",
"PRD-" &amp;
TEXT(DAY(C1625),"00") &amp;
CHOOSE(MONTH(C1625),"A","B","C","D","E","F","G","H","I","J","K","L") &amp;
TEXT(YEAR(C1625),"00") &amp;
"-" &amp;
RIGHT(F1625,4))</f>
        <v/>
      </c>
      <c r="C1625" s="27" t="n"/>
      <c r="D1625" s="26">
        <f>IF(F1625="","",_xlfn.XLOOKUP(F1625,purchase!F:F,purchase!B:B,""))</f>
        <v/>
      </c>
      <c r="E1625" s="26">
        <f>IF(F1625="","",_xlfn.XLOOKUP(F1625,purchase!F:F,purchase!C:C,""))</f>
        <v/>
      </c>
      <c r="F1625" s="4" t="n"/>
      <c r="G1625" s="10">
        <f>IF(H1625="NRFC","Natural Rubber Field Coagulam","")</f>
        <v/>
      </c>
      <c r="H1625" s="10">
        <f>IF(F1625="","",_xlfn.XLOOKUP(F1625,purchase!F:F,purchase!E:E,""))</f>
        <v/>
      </c>
      <c r="I1625" s="10">
        <f>IF(J1625="ISNR20","Natural Rubber-TSNR (ISNR-20)","")</f>
        <v/>
      </c>
      <c r="J1625" s="10">
        <f>IF(H1625="NRFC","ISNR20","")</f>
        <v/>
      </c>
      <c r="K1625" s="35">
        <f>_xlfn.SINGLE(IF(F1625="","",_xlfn.XLOOKUP(F1625,purchase!F:F,purchase!N:N,"")))</f>
        <v/>
      </c>
      <c r="L1625" s="4" t="n"/>
      <c r="M1625" s="86" t="n"/>
      <c r="N1625" s="35">
        <f>IF(F1625="","",
MAX(0,
_xlfn.XLOOKUP(F1625,purchase!F:F,purchase!N:N,"")
-
SUMIFS(L:L,F:F,F1625)))</f>
        <v/>
      </c>
      <c r="O1625" s="35">
        <f>IF(OR(L1625="",M1625=""),"",L1625-M1625)</f>
        <v/>
      </c>
      <c r="P1625" s="89">
        <f>_xlfn.SINGLE(IF(F1625="","",_xlfn.XLOOKUP(F1625,purchase!F:F,purchase!O:O,"")))</f>
        <v/>
      </c>
      <c r="Q1625" s="83">
        <f>IF(OR(L1625="",M1625=""),"",M1625/L1625)</f>
        <v/>
      </c>
      <c r="R1625" s="91">
        <f>IF(OR(P1625="",Q1625=""),"",Q1625-P1625)</f>
        <v/>
      </c>
    </row>
    <row r="1626">
      <c r="A1626" s="25" t="n">
        <v>1622</v>
      </c>
      <c r="B1626" s="26">
        <f>IF(OR(C1626="",F1626=""),"",
"PRD-" &amp;
TEXT(DAY(C1626),"00") &amp;
CHOOSE(MONTH(C1626),"A","B","C","D","E","F","G","H","I","J","K","L") &amp;
TEXT(YEAR(C1626),"00") &amp;
"-" &amp;
RIGHT(F1626,4))</f>
        <v/>
      </c>
      <c r="C1626" s="27" t="n"/>
      <c r="D1626" s="26">
        <f>IF(F1626="","",_xlfn.XLOOKUP(F1626,purchase!F:F,purchase!B:B,""))</f>
        <v/>
      </c>
      <c r="E1626" s="26">
        <f>IF(F1626="","",_xlfn.XLOOKUP(F1626,purchase!F:F,purchase!C:C,""))</f>
        <v/>
      </c>
      <c r="F1626" s="4" t="n"/>
      <c r="G1626" s="10">
        <f>IF(H1626="NRFC","Natural Rubber Field Coagulam","")</f>
        <v/>
      </c>
      <c r="H1626" s="10">
        <f>IF(F1626="","",_xlfn.XLOOKUP(F1626,purchase!F:F,purchase!E:E,""))</f>
        <v/>
      </c>
      <c r="I1626" s="10">
        <f>IF(J1626="ISNR20","Natural Rubber-TSNR (ISNR-20)","")</f>
        <v/>
      </c>
      <c r="J1626" s="10">
        <f>IF(H1626="NRFC","ISNR20","")</f>
        <v/>
      </c>
      <c r="K1626" s="35">
        <f>_xlfn.SINGLE(IF(F1626="","",_xlfn.XLOOKUP(F1626,purchase!F:F,purchase!N:N,"")))</f>
        <v/>
      </c>
      <c r="L1626" s="4" t="n"/>
      <c r="M1626" s="86" t="n"/>
      <c r="N1626" s="35">
        <f>IF(F1626="","",
MAX(0,
_xlfn.XLOOKUP(F1626,purchase!F:F,purchase!N:N,"")
-
SUMIFS(L:L,F:F,F1626)))</f>
        <v/>
      </c>
      <c r="O1626" s="35">
        <f>IF(OR(L1626="",M1626=""),"",L1626-M1626)</f>
        <v/>
      </c>
      <c r="P1626" s="89">
        <f>_xlfn.SINGLE(IF(F1626="","",_xlfn.XLOOKUP(F1626,purchase!F:F,purchase!O:O,"")))</f>
        <v/>
      </c>
      <c r="Q1626" s="83">
        <f>IF(OR(L1626="",M1626=""),"",M1626/L1626)</f>
        <v/>
      </c>
      <c r="R1626" s="91">
        <f>IF(OR(P1626="",Q1626=""),"",Q1626-P1626)</f>
        <v/>
      </c>
    </row>
    <row r="1627">
      <c r="A1627" s="25" t="n">
        <v>1623</v>
      </c>
      <c r="B1627" s="26">
        <f>IF(OR(C1627="",F1627=""),"",
"PRD-" &amp;
TEXT(DAY(C1627),"00") &amp;
CHOOSE(MONTH(C1627),"A","B","C","D","E","F","G","H","I","J","K","L") &amp;
TEXT(YEAR(C1627),"00") &amp;
"-" &amp;
RIGHT(F1627,4))</f>
        <v/>
      </c>
      <c r="C1627" s="27" t="n"/>
      <c r="D1627" s="26">
        <f>IF(F1627="","",_xlfn.XLOOKUP(F1627,purchase!F:F,purchase!B:B,""))</f>
        <v/>
      </c>
      <c r="E1627" s="26">
        <f>IF(F1627="","",_xlfn.XLOOKUP(F1627,purchase!F:F,purchase!C:C,""))</f>
        <v/>
      </c>
      <c r="F1627" s="4" t="n"/>
      <c r="G1627" s="10">
        <f>IF(H1627="NRFC","Natural Rubber Field Coagulam","")</f>
        <v/>
      </c>
      <c r="H1627" s="10">
        <f>IF(F1627="","",_xlfn.XLOOKUP(F1627,purchase!F:F,purchase!E:E,""))</f>
        <v/>
      </c>
      <c r="I1627" s="10">
        <f>IF(J1627="ISNR20","Natural Rubber-TSNR (ISNR-20)","")</f>
        <v/>
      </c>
      <c r="J1627" s="10">
        <f>IF(H1627="NRFC","ISNR20","")</f>
        <v/>
      </c>
      <c r="K1627" s="35">
        <f>_xlfn.SINGLE(IF(F1627="","",_xlfn.XLOOKUP(F1627,purchase!F:F,purchase!N:N,"")))</f>
        <v/>
      </c>
      <c r="L1627" s="4" t="n"/>
      <c r="M1627" s="86" t="n"/>
      <c r="N1627" s="35">
        <f>IF(F1627="","",
MAX(0,
_xlfn.XLOOKUP(F1627,purchase!F:F,purchase!N:N,"")
-
SUMIFS(L:L,F:F,F1627)))</f>
        <v/>
      </c>
      <c r="O1627" s="35">
        <f>IF(OR(L1627="",M1627=""),"",L1627-M1627)</f>
        <v/>
      </c>
      <c r="P1627" s="89">
        <f>_xlfn.SINGLE(IF(F1627="","",_xlfn.XLOOKUP(F1627,purchase!F:F,purchase!O:O,"")))</f>
        <v/>
      </c>
      <c r="Q1627" s="83">
        <f>IF(OR(L1627="",M1627=""),"",M1627/L1627)</f>
        <v/>
      </c>
      <c r="R1627" s="91">
        <f>IF(OR(P1627="",Q1627=""),"",Q1627-P1627)</f>
        <v/>
      </c>
    </row>
    <row r="1628">
      <c r="A1628" s="25" t="n">
        <v>1624</v>
      </c>
      <c r="B1628" s="26">
        <f>IF(OR(C1628="",F1628=""),"",
"PRD-" &amp;
TEXT(DAY(C1628),"00") &amp;
CHOOSE(MONTH(C1628),"A","B","C","D","E","F","G","H","I","J","K","L") &amp;
TEXT(YEAR(C1628),"00") &amp;
"-" &amp;
RIGHT(F1628,4))</f>
        <v/>
      </c>
      <c r="C1628" s="27" t="n"/>
      <c r="D1628" s="26">
        <f>IF(F1628="","",_xlfn.XLOOKUP(F1628,purchase!F:F,purchase!B:B,""))</f>
        <v/>
      </c>
      <c r="E1628" s="26">
        <f>IF(F1628="","",_xlfn.XLOOKUP(F1628,purchase!F:F,purchase!C:C,""))</f>
        <v/>
      </c>
      <c r="F1628" s="4" t="n"/>
      <c r="G1628" s="10">
        <f>IF(H1628="NRFC","Natural Rubber Field Coagulam","")</f>
        <v/>
      </c>
      <c r="H1628" s="10">
        <f>IF(F1628="","",_xlfn.XLOOKUP(F1628,purchase!F:F,purchase!E:E,""))</f>
        <v/>
      </c>
      <c r="I1628" s="10">
        <f>IF(J1628="ISNR20","Natural Rubber-TSNR (ISNR-20)","")</f>
        <v/>
      </c>
      <c r="J1628" s="10">
        <f>IF(H1628="NRFC","ISNR20","")</f>
        <v/>
      </c>
      <c r="K1628" s="35">
        <f>_xlfn.SINGLE(IF(F1628="","",_xlfn.XLOOKUP(F1628,purchase!F:F,purchase!N:N,"")))</f>
        <v/>
      </c>
      <c r="L1628" s="4" t="n"/>
      <c r="M1628" s="86" t="n"/>
      <c r="N1628" s="35">
        <f>IF(F1628="","",
MAX(0,
_xlfn.XLOOKUP(F1628,purchase!F:F,purchase!N:N,"")
-
SUMIFS(L:L,F:F,F1628)))</f>
        <v/>
      </c>
      <c r="O1628" s="35">
        <f>IF(OR(L1628="",M1628=""),"",L1628-M1628)</f>
        <v/>
      </c>
      <c r="P1628" s="89">
        <f>_xlfn.SINGLE(IF(F1628="","",_xlfn.XLOOKUP(F1628,purchase!F:F,purchase!O:O,"")))</f>
        <v/>
      </c>
      <c r="Q1628" s="83">
        <f>IF(OR(L1628="",M1628=""),"",M1628/L1628)</f>
        <v/>
      </c>
      <c r="R1628" s="91">
        <f>IF(OR(P1628="",Q1628=""),"",Q1628-P1628)</f>
        <v/>
      </c>
    </row>
    <row r="1629">
      <c r="A1629" s="25" t="n">
        <v>1625</v>
      </c>
      <c r="B1629" s="26">
        <f>IF(OR(C1629="",F1629=""),"",
"PRD-" &amp;
TEXT(DAY(C1629),"00") &amp;
CHOOSE(MONTH(C1629),"A","B","C","D","E","F","G","H","I","J","K","L") &amp;
TEXT(YEAR(C1629),"00") &amp;
"-" &amp;
RIGHT(F1629,4))</f>
        <v/>
      </c>
      <c r="C1629" s="27" t="n"/>
      <c r="D1629" s="26">
        <f>IF(F1629="","",_xlfn.XLOOKUP(F1629,purchase!F:F,purchase!B:B,""))</f>
        <v/>
      </c>
      <c r="E1629" s="26">
        <f>IF(F1629="","",_xlfn.XLOOKUP(F1629,purchase!F:F,purchase!C:C,""))</f>
        <v/>
      </c>
      <c r="F1629" s="4" t="n"/>
      <c r="G1629" s="10">
        <f>IF(H1629="NRFC","Natural Rubber Field Coagulam","")</f>
        <v/>
      </c>
      <c r="H1629" s="10">
        <f>IF(F1629="","",_xlfn.XLOOKUP(F1629,purchase!F:F,purchase!E:E,""))</f>
        <v/>
      </c>
      <c r="I1629" s="10">
        <f>IF(J1629="ISNR20","Natural Rubber-TSNR (ISNR-20)","")</f>
        <v/>
      </c>
      <c r="J1629" s="10">
        <f>IF(H1629="NRFC","ISNR20","")</f>
        <v/>
      </c>
      <c r="K1629" s="35">
        <f>_xlfn.SINGLE(IF(F1629="","",_xlfn.XLOOKUP(F1629,purchase!F:F,purchase!N:N,"")))</f>
        <v/>
      </c>
      <c r="L1629" s="4" t="n"/>
      <c r="M1629" s="86" t="n"/>
      <c r="N1629" s="35">
        <f>IF(F1629="","",
MAX(0,
_xlfn.XLOOKUP(F1629,purchase!F:F,purchase!N:N,"")
-
SUMIFS(L:L,F:F,F1629)))</f>
        <v/>
      </c>
      <c r="O1629" s="35">
        <f>IF(OR(L1629="",M1629=""),"",L1629-M1629)</f>
        <v/>
      </c>
      <c r="P1629" s="89">
        <f>_xlfn.SINGLE(IF(F1629="","",_xlfn.XLOOKUP(F1629,purchase!F:F,purchase!O:O,"")))</f>
        <v/>
      </c>
      <c r="Q1629" s="83">
        <f>IF(OR(L1629="",M1629=""),"",M1629/L1629)</f>
        <v/>
      </c>
      <c r="R1629" s="91">
        <f>IF(OR(P1629="",Q1629=""),"",Q1629-P1629)</f>
        <v/>
      </c>
    </row>
    <row r="1630">
      <c r="A1630" s="25" t="n">
        <v>1626</v>
      </c>
      <c r="B1630" s="26">
        <f>IF(OR(C1630="",F1630=""),"",
"PRD-" &amp;
TEXT(DAY(C1630),"00") &amp;
CHOOSE(MONTH(C1630),"A","B","C","D","E","F","G","H","I","J","K","L") &amp;
TEXT(YEAR(C1630),"00") &amp;
"-" &amp;
RIGHT(F1630,4))</f>
        <v/>
      </c>
      <c r="C1630" s="27" t="n"/>
      <c r="D1630" s="26">
        <f>IF(F1630="","",_xlfn.XLOOKUP(F1630,purchase!F:F,purchase!B:B,""))</f>
        <v/>
      </c>
      <c r="E1630" s="26">
        <f>IF(F1630="","",_xlfn.XLOOKUP(F1630,purchase!F:F,purchase!C:C,""))</f>
        <v/>
      </c>
      <c r="F1630" s="4" t="n"/>
      <c r="G1630" s="10">
        <f>IF(H1630="NRFC","Natural Rubber Field Coagulam","")</f>
        <v/>
      </c>
      <c r="H1630" s="10">
        <f>IF(F1630="","",_xlfn.XLOOKUP(F1630,purchase!F:F,purchase!E:E,""))</f>
        <v/>
      </c>
      <c r="I1630" s="10">
        <f>IF(J1630="ISNR20","Natural Rubber-TSNR (ISNR-20)","")</f>
        <v/>
      </c>
      <c r="J1630" s="10">
        <f>IF(H1630="NRFC","ISNR20","")</f>
        <v/>
      </c>
      <c r="K1630" s="35">
        <f>_xlfn.SINGLE(IF(F1630="","",_xlfn.XLOOKUP(F1630,purchase!F:F,purchase!N:N,"")))</f>
        <v/>
      </c>
      <c r="L1630" s="4" t="n"/>
      <c r="M1630" s="86" t="n"/>
      <c r="N1630" s="35">
        <f>IF(F1630="","",
MAX(0,
_xlfn.XLOOKUP(F1630,purchase!F:F,purchase!N:N,"")
-
SUMIFS(L:L,F:F,F1630)))</f>
        <v/>
      </c>
      <c r="O1630" s="35">
        <f>IF(OR(L1630="",M1630=""),"",L1630-M1630)</f>
        <v/>
      </c>
      <c r="P1630" s="89">
        <f>_xlfn.SINGLE(IF(F1630="","",_xlfn.XLOOKUP(F1630,purchase!F:F,purchase!O:O,"")))</f>
        <v/>
      </c>
      <c r="Q1630" s="83">
        <f>IF(OR(L1630="",M1630=""),"",M1630/L1630)</f>
        <v/>
      </c>
      <c r="R1630" s="91">
        <f>IF(OR(P1630="",Q1630=""),"",Q1630-P1630)</f>
        <v/>
      </c>
    </row>
    <row r="1631">
      <c r="A1631" s="25" t="n">
        <v>1627</v>
      </c>
      <c r="B1631" s="26">
        <f>IF(OR(C1631="",F1631=""),"",
"PRD-" &amp;
TEXT(DAY(C1631),"00") &amp;
CHOOSE(MONTH(C1631),"A","B","C","D","E","F","G","H","I","J","K","L") &amp;
TEXT(YEAR(C1631),"00") &amp;
"-" &amp;
RIGHT(F1631,4))</f>
        <v/>
      </c>
      <c r="C1631" s="27" t="n"/>
      <c r="D1631" s="26">
        <f>IF(F1631="","",_xlfn.XLOOKUP(F1631,purchase!F:F,purchase!B:B,""))</f>
        <v/>
      </c>
      <c r="E1631" s="26">
        <f>IF(F1631="","",_xlfn.XLOOKUP(F1631,purchase!F:F,purchase!C:C,""))</f>
        <v/>
      </c>
      <c r="F1631" s="4" t="n"/>
      <c r="G1631" s="10">
        <f>IF(H1631="NRFC","Natural Rubber Field Coagulam","")</f>
        <v/>
      </c>
      <c r="H1631" s="10">
        <f>IF(F1631="","",_xlfn.XLOOKUP(F1631,purchase!F:F,purchase!E:E,""))</f>
        <v/>
      </c>
      <c r="I1631" s="10">
        <f>IF(J1631="ISNR20","Natural Rubber-TSNR (ISNR-20)","")</f>
        <v/>
      </c>
      <c r="J1631" s="10">
        <f>IF(H1631="NRFC","ISNR20","")</f>
        <v/>
      </c>
      <c r="K1631" s="35">
        <f>_xlfn.SINGLE(IF(F1631="","",_xlfn.XLOOKUP(F1631,purchase!F:F,purchase!N:N,"")))</f>
        <v/>
      </c>
      <c r="L1631" s="4" t="n"/>
      <c r="M1631" s="86" t="n"/>
      <c r="N1631" s="35">
        <f>IF(F1631="","",
MAX(0,
_xlfn.XLOOKUP(F1631,purchase!F:F,purchase!N:N,"")
-
SUMIFS(L:L,F:F,F1631)))</f>
        <v/>
      </c>
      <c r="O1631" s="35">
        <f>IF(OR(L1631="",M1631=""),"",L1631-M1631)</f>
        <v/>
      </c>
      <c r="P1631" s="89">
        <f>_xlfn.SINGLE(IF(F1631="","",_xlfn.XLOOKUP(F1631,purchase!F:F,purchase!O:O,"")))</f>
        <v/>
      </c>
      <c r="Q1631" s="83">
        <f>IF(OR(L1631="",M1631=""),"",M1631/L1631)</f>
        <v/>
      </c>
      <c r="R1631" s="91">
        <f>IF(OR(P1631="",Q1631=""),"",Q1631-P1631)</f>
        <v/>
      </c>
    </row>
    <row r="1632">
      <c r="A1632" s="25" t="n">
        <v>1628</v>
      </c>
      <c r="B1632" s="26">
        <f>IF(OR(C1632="",F1632=""),"",
"PRD-" &amp;
TEXT(DAY(C1632),"00") &amp;
CHOOSE(MONTH(C1632),"A","B","C","D","E","F","G","H","I","J","K","L") &amp;
TEXT(YEAR(C1632),"00") &amp;
"-" &amp;
RIGHT(F1632,4))</f>
        <v/>
      </c>
      <c r="C1632" s="27" t="n"/>
      <c r="D1632" s="26">
        <f>IF(F1632="","",_xlfn.XLOOKUP(F1632,purchase!F:F,purchase!B:B,""))</f>
        <v/>
      </c>
      <c r="E1632" s="26">
        <f>IF(F1632="","",_xlfn.XLOOKUP(F1632,purchase!F:F,purchase!C:C,""))</f>
        <v/>
      </c>
      <c r="F1632" s="4" t="n"/>
      <c r="G1632" s="10">
        <f>IF(H1632="NRFC","Natural Rubber Field Coagulam","")</f>
        <v/>
      </c>
      <c r="H1632" s="10">
        <f>IF(F1632="","",_xlfn.XLOOKUP(F1632,purchase!F:F,purchase!E:E,""))</f>
        <v/>
      </c>
      <c r="I1632" s="10">
        <f>IF(J1632="ISNR20","Natural Rubber-TSNR (ISNR-20)","")</f>
        <v/>
      </c>
      <c r="J1632" s="10">
        <f>IF(H1632="NRFC","ISNR20","")</f>
        <v/>
      </c>
      <c r="K1632" s="35">
        <f>_xlfn.SINGLE(IF(F1632="","",_xlfn.XLOOKUP(F1632,purchase!F:F,purchase!N:N,"")))</f>
        <v/>
      </c>
      <c r="L1632" s="4" t="n"/>
      <c r="M1632" s="86" t="n"/>
      <c r="N1632" s="35">
        <f>IF(F1632="","",
MAX(0,
_xlfn.XLOOKUP(F1632,purchase!F:F,purchase!N:N,"")
-
SUMIFS(L:L,F:F,F1632)))</f>
        <v/>
      </c>
      <c r="O1632" s="35">
        <f>IF(OR(L1632="",M1632=""),"",L1632-M1632)</f>
        <v/>
      </c>
      <c r="P1632" s="89">
        <f>_xlfn.SINGLE(IF(F1632="","",_xlfn.XLOOKUP(F1632,purchase!F:F,purchase!O:O,"")))</f>
        <v/>
      </c>
      <c r="Q1632" s="83">
        <f>IF(OR(L1632="",M1632=""),"",M1632/L1632)</f>
        <v/>
      </c>
      <c r="R1632" s="91">
        <f>IF(OR(P1632="",Q1632=""),"",Q1632-P1632)</f>
        <v/>
      </c>
    </row>
    <row r="1633">
      <c r="A1633" s="25" t="n">
        <v>1629</v>
      </c>
      <c r="B1633" s="26">
        <f>IF(OR(C1633="",F1633=""),"",
"PRD-" &amp;
TEXT(DAY(C1633),"00") &amp;
CHOOSE(MONTH(C1633),"A","B","C","D","E","F","G","H","I","J","K","L") &amp;
TEXT(YEAR(C1633),"00") &amp;
"-" &amp;
RIGHT(F1633,4))</f>
        <v/>
      </c>
      <c r="C1633" s="27" t="n"/>
      <c r="D1633" s="26">
        <f>IF(F1633="","",_xlfn.XLOOKUP(F1633,purchase!F:F,purchase!B:B,""))</f>
        <v/>
      </c>
      <c r="E1633" s="26">
        <f>IF(F1633="","",_xlfn.XLOOKUP(F1633,purchase!F:F,purchase!C:C,""))</f>
        <v/>
      </c>
      <c r="F1633" s="4" t="n"/>
      <c r="G1633" s="10">
        <f>IF(H1633="NRFC","Natural Rubber Field Coagulam","")</f>
        <v/>
      </c>
      <c r="H1633" s="10">
        <f>IF(F1633="","",_xlfn.XLOOKUP(F1633,purchase!F:F,purchase!E:E,""))</f>
        <v/>
      </c>
      <c r="I1633" s="10">
        <f>IF(J1633="ISNR20","Natural Rubber-TSNR (ISNR-20)","")</f>
        <v/>
      </c>
      <c r="J1633" s="10">
        <f>IF(H1633="NRFC","ISNR20","")</f>
        <v/>
      </c>
      <c r="K1633" s="35">
        <f>_xlfn.SINGLE(IF(F1633="","",_xlfn.XLOOKUP(F1633,purchase!F:F,purchase!N:N,"")))</f>
        <v/>
      </c>
      <c r="L1633" s="4" t="n"/>
      <c r="M1633" s="86" t="n"/>
      <c r="N1633" s="35">
        <f>IF(F1633="","",
MAX(0,
_xlfn.XLOOKUP(F1633,purchase!F:F,purchase!N:N,"")
-
SUMIFS(L:L,F:F,F1633)))</f>
        <v/>
      </c>
      <c r="O1633" s="35">
        <f>IF(OR(L1633="",M1633=""),"",L1633-M1633)</f>
        <v/>
      </c>
      <c r="P1633" s="89">
        <f>_xlfn.SINGLE(IF(F1633="","",_xlfn.XLOOKUP(F1633,purchase!F:F,purchase!O:O,"")))</f>
        <v/>
      </c>
      <c r="Q1633" s="83">
        <f>IF(OR(L1633="",M1633=""),"",M1633/L1633)</f>
        <v/>
      </c>
      <c r="R1633" s="91">
        <f>IF(OR(P1633="",Q1633=""),"",Q1633-P1633)</f>
        <v/>
      </c>
    </row>
    <row r="1634">
      <c r="A1634" s="25" t="n">
        <v>1630</v>
      </c>
      <c r="B1634" s="26">
        <f>IF(OR(C1634="",F1634=""),"",
"PRD-" &amp;
TEXT(DAY(C1634),"00") &amp;
CHOOSE(MONTH(C1634),"A","B","C","D","E","F","G","H","I","J","K","L") &amp;
TEXT(YEAR(C1634),"00") &amp;
"-" &amp;
RIGHT(F1634,4))</f>
        <v/>
      </c>
      <c r="C1634" s="27" t="n"/>
      <c r="D1634" s="26">
        <f>IF(F1634="","",_xlfn.XLOOKUP(F1634,purchase!F:F,purchase!B:B,""))</f>
        <v/>
      </c>
      <c r="E1634" s="26">
        <f>IF(F1634="","",_xlfn.XLOOKUP(F1634,purchase!F:F,purchase!C:C,""))</f>
        <v/>
      </c>
      <c r="F1634" s="4" t="n"/>
      <c r="G1634" s="10">
        <f>IF(H1634="NRFC","Natural Rubber Field Coagulam","")</f>
        <v/>
      </c>
      <c r="H1634" s="10">
        <f>IF(F1634="","",_xlfn.XLOOKUP(F1634,purchase!F:F,purchase!E:E,""))</f>
        <v/>
      </c>
      <c r="I1634" s="10">
        <f>IF(J1634="ISNR20","Natural Rubber-TSNR (ISNR-20)","")</f>
        <v/>
      </c>
      <c r="J1634" s="10">
        <f>IF(H1634="NRFC","ISNR20","")</f>
        <v/>
      </c>
      <c r="K1634" s="35">
        <f>_xlfn.SINGLE(IF(F1634="","",_xlfn.XLOOKUP(F1634,purchase!F:F,purchase!N:N,"")))</f>
        <v/>
      </c>
      <c r="L1634" s="4" t="n"/>
      <c r="M1634" s="86" t="n"/>
      <c r="N1634" s="35">
        <f>IF(F1634="","",
MAX(0,
_xlfn.XLOOKUP(F1634,purchase!F:F,purchase!N:N,"")
-
SUMIFS(L:L,F:F,F1634)))</f>
        <v/>
      </c>
      <c r="O1634" s="35">
        <f>IF(OR(L1634="",M1634=""),"",L1634-M1634)</f>
        <v/>
      </c>
      <c r="P1634" s="89">
        <f>_xlfn.SINGLE(IF(F1634="","",_xlfn.XLOOKUP(F1634,purchase!F:F,purchase!O:O,"")))</f>
        <v/>
      </c>
      <c r="Q1634" s="83">
        <f>IF(OR(L1634="",M1634=""),"",M1634/L1634)</f>
        <v/>
      </c>
      <c r="R1634" s="91">
        <f>IF(OR(P1634="",Q1634=""),"",Q1634-P1634)</f>
        <v/>
      </c>
    </row>
    <row r="1635">
      <c r="A1635" s="25" t="n">
        <v>1631</v>
      </c>
      <c r="B1635" s="26">
        <f>IF(OR(C1635="",F1635=""),"",
"PRD-" &amp;
TEXT(DAY(C1635),"00") &amp;
CHOOSE(MONTH(C1635),"A","B","C","D","E","F","G","H","I","J","K","L") &amp;
TEXT(YEAR(C1635),"00") &amp;
"-" &amp;
RIGHT(F1635,4))</f>
        <v/>
      </c>
      <c r="C1635" s="27" t="n"/>
      <c r="D1635" s="26">
        <f>IF(F1635="","",_xlfn.XLOOKUP(F1635,purchase!F:F,purchase!B:B,""))</f>
        <v/>
      </c>
      <c r="E1635" s="26">
        <f>IF(F1635="","",_xlfn.XLOOKUP(F1635,purchase!F:F,purchase!C:C,""))</f>
        <v/>
      </c>
      <c r="F1635" s="4" t="n"/>
      <c r="G1635" s="10">
        <f>IF(H1635="NRFC","Natural Rubber Field Coagulam","")</f>
        <v/>
      </c>
      <c r="H1635" s="10">
        <f>IF(F1635="","",_xlfn.XLOOKUP(F1635,purchase!F:F,purchase!E:E,""))</f>
        <v/>
      </c>
      <c r="I1635" s="10">
        <f>IF(J1635="ISNR20","Natural Rubber-TSNR (ISNR-20)","")</f>
        <v/>
      </c>
      <c r="J1635" s="10">
        <f>IF(H1635="NRFC","ISNR20","")</f>
        <v/>
      </c>
      <c r="K1635" s="35">
        <f>_xlfn.SINGLE(IF(F1635="","",_xlfn.XLOOKUP(F1635,purchase!F:F,purchase!N:N,"")))</f>
        <v/>
      </c>
      <c r="L1635" s="4" t="n"/>
      <c r="M1635" s="86" t="n"/>
      <c r="N1635" s="35">
        <f>IF(F1635="","",
MAX(0,
_xlfn.XLOOKUP(F1635,purchase!F:F,purchase!N:N,"")
-
SUMIFS(L:L,F:F,F1635)))</f>
        <v/>
      </c>
      <c r="O1635" s="35">
        <f>IF(OR(L1635="",M1635=""),"",L1635-M1635)</f>
        <v/>
      </c>
      <c r="P1635" s="89">
        <f>_xlfn.SINGLE(IF(F1635="","",_xlfn.XLOOKUP(F1635,purchase!F:F,purchase!O:O,"")))</f>
        <v/>
      </c>
      <c r="Q1635" s="83">
        <f>IF(OR(L1635="",M1635=""),"",M1635/L1635)</f>
        <v/>
      </c>
      <c r="R1635" s="91">
        <f>IF(OR(P1635="",Q1635=""),"",Q1635-P1635)</f>
        <v/>
      </c>
    </row>
    <row r="1636">
      <c r="A1636" s="25" t="n">
        <v>1632</v>
      </c>
      <c r="B1636" s="26">
        <f>IF(OR(C1636="",F1636=""),"",
"PRD-" &amp;
TEXT(DAY(C1636),"00") &amp;
CHOOSE(MONTH(C1636),"A","B","C","D","E","F","G","H","I","J","K","L") &amp;
TEXT(YEAR(C1636),"00") &amp;
"-" &amp;
RIGHT(F1636,4))</f>
        <v/>
      </c>
      <c r="C1636" s="27" t="n"/>
      <c r="D1636" s="26">
        <f>IF(F1636="","",_xlfn.XLOOKUP(F1636,purchase!F:F,purchase!B:B,""))</f>
        <v/>
      </c>
      <c r="E1636" s="26">
        <f>IF(F1636="","",_xlfn.XLOOKUP(F1636,purchase!F:F,purchase!C:C,""))</f>
        <v/>
      </c>
      <c r="F1636" s="4" t="n"/>
      <c r="G1636" s="10">
        <f>IF(H1636="NRFC","Natural Rubber Field Coagulam","")</f>
        <v/>
      </c>
      <c r="H1636" s="10">
        <f>IF(F1636="","",_xlfn.XLOOKUP(F1636,purchase!F:F,purchase!E:E,""))</f>
        <v/>
      </c>
      <c r="I1636" s="10">
        <f>IF(J1636="ISNR20","Natural Rubber-TSNR (ISNR-20)","")</f>
        <v/>
      </c>
      <c r="J1636" s="10">
        <f>IF(H1636="NRFC","ISNR20","")</f>
        <v/>
      </c>
      <c r="K1636" s="35">
        <f>_xlfn.SINGLE(IF(F1636="","",_xlfn.XLOOKUP(F1636,purchase!F:F,purchase!N:N,"")))</f>
        <v/>
      </c>
      <c r="L1636" s="4" t="n"/>
      <c r="M1636" s="86" t="n"/>
      <c r="N1636" s="35">
        <f>IF(F1636="","",
MAX(0,
_xlfn.XLOOKUP(F1636,purchase!F:F,purchase!N:N,"")
-
SUMIFS(L:L,F:F,F1636)))</f>
        <v/>
      </c>
      <c r="O1636" s="35">
        <f>IF(OR(L1636="",M1636=""),"",L1636-M1636)</f>
        <v/>
      </c>
      <c r="P1636" s="89">
        <f>_xlfn.SINGLE(IF(F1636="","",_xlfn.XLOOKUP(F1636,purchase!F:F,purchase!O:O,"")))</f>
        <v/>
      </c>
      <c r="Q1636" s="83">
        <f>IF(OR(L1636="",M1636=""),"",M1636/L1636)</f>
        <v/>
      </c>
      <c r="R1636" s="91">
        <f>IF(OR(P1636="",Q1636=""),"",Q1636-P1636)</f>
        <v/>
      </c>
    </row>
    <row r="1637">
      <c r="A1637" s="25" t="n">
        <v>1633</v>
      </c>
      <c r="B1637" s="26">
        <f>IF(OR(C1637="",F1637=""),"",
"PRD-" &amp;
TEXT(DAY(C1637),"00") &amp;
CHOOSE(MONTH(C1637),"A","B","C","D","E","F","G","H","I","J","K","L") &amp;
TEXT(YEAR(C1637),"00") &amp;
"-" &amp;
RIGHT(F1637,4))</f>
        <v/>
      </c>
      <c r="C1637" s="27" t="n"/>
      <c r="D1637" s="26">
        <f>IF(F1637="","",_xlfn.XLOOKUP(F1637,purchase!F:F,purchase!B:B,""))</f>
        <v/>
      </c>
      <c r="E1637" s="26">
        <f>IF(F1637="","",_xlfn.XLOOKUP(F1637,purchase!F:F,purchase!C:C,""))</f>
        <v/>
      </c>
      <c r="F1637" s="4" t="n"/>
      <c r="G1637" s="10">
        <f>IF(H1637="NRFC","Natural Rubber Field Coagulam","")</f>
        <v/>
      </c>
      <c r="H1637" s="10">
        <f>IF(F1637="","",_xlfn.XLOOKUP(F1637,purchase!F:F,purchase!E:E,""))</f>
        <v/>
      </c>
      <c r="I1637" s="10">
        <f>IF(J1637="ISNR20","Natural Rubber-TSNR (ISNR-20)","")</f>
        <v/>
      </c>
      <c r="J1637" s="10">
        <f>IF(H1637="NRFC","ISNR20","")</f>
        <v/>
      </c>
      <c r="K1637" s="35">
        <f>_xlfn.SINGLE(IF(F1637="","",_xlfn.XLOOKUP(F1637,purchase!F:F,purchase!N:N,"")))</f>
        <v/>
      </c>
      <c r="L1637" s="4" t="n"/>
      <c r="M1637" s="86" t="n"/>
      <c r="N1637" s="35">
        <f>IF(F1637="","",
MAX(0,
_xlfn.XLOOKUP(F1637,purchase!F:F,purchase!N:N,"")
-
SUMIFS(L:L,F:F,F1637)))</f>
        <v/>
      </c>
      <c r="O1637" s="35">
        <f>IF(OR(L1637="",M1637=""),"",L1637-M1637)</f>
        <v/>
      </c>
      <c r="P1637" s="89">
        <f>_xlfn.SINGLE(IF(F1637="","",_xlfn.XLOOKUP(F1637,purchase!F:F,purchase!O:O,"")))</f>
        <v/>
      </c>
      <c r="Q1637" s="83">
        <f>IF(OR(L1637="",M1637=""),"",M1637/L1637)</f>
        <v/>
      </c>
      <c r="R1637" s="91">
        <f>IF(OR(P1637="",Q1637=""),"",Q1637-P1637)</f>
        <v/>
      </c>
    </row>
    <row r="1638">
      <c r="A1638" s="25" t="n">
        <v>1634</v>
      </c>
      <c r="B1638" s="26">
        <f>IF(OR(C1638="",F1638=""),"",
"PRD-" &amp;
TEXT(DAY(C1638),"00") &amp;
CHOOSE(MONTH(C1638),"A","B","C","D","E","F","G","H","I","J","K","L") &amp;
TEXT(YEAR(C1638),"00") &amp;
"-" &amp;
RIGHT(F1638,4))</f>
        <v/>
      </c>
      <c r="C1638" s="27" t="n"/>
      <c r="D1638" s="26">
        <f>IF(F1638="","",_xlfn.XLOOKUP(F1638,purchase!F:F,purchase!B:B,""))</f>
        <v/>
      </c>
      <c r="E1638" s="26">
        <f>IF(F1638="","",_xlfn.XLOOKUP(F1638,purchase!F:F,purchase!C:C,""))</f>
        <v/>
      </c>
      <c r="F1638" s="4" t="n"/>
      <c r="G1638" s="10">
        <f>IF(H1638="NRFC","Natural Rubber Field Coagulam","")</f>
        <v/>
      </c>
      <c r="H1638" s="10">
        <f>IF(F1638="","",_xlfn.XLOOKUP(F1638,purchase!F:F,purchase!E:E,""))</f>
        <v/>
      </c>
      <c r="I1638" s="10">
        <f>IF(J1638="ISNR20","Natural Rubber-TSNR (ISNR-20)","")</f>
        <v/>
      </c>
      <c r="J1638" s="10">
        <f>IF(H1638="NRFC","ISNR20","")</f>
        <v/>
      </c>
      <c r="K1638" s="35">
        <f>_xlfn.SINGLE(IF(F1638="","",_xlfn.XLOOKUP(F1638,purchase!F:F,purchase!N:N,"")))</f>
        <v/>
      </c>
      <c r="L1638" s="4" t="n"/>
      <c r="M1638" s="86" t="n"/>
      <c r="N1638" s="35">
        <f>IF(F1638="","",
MAX(0,
_xlfn.XLOOKUP(F1638,purchase!F:F,purchase!N:N,"")
-
SUMIFS(L:L,F:F,F1638)))</f>
        <v/>
      </c>
      <c r="O1638" s="35">
        <f>IF(OR(L1638="",M1638=""),"",L1638-M1638)</f>
        <v/>
      </c>
      <c r="P1638" s="89">
        <f>_xlfn.SINGLE(IF(F1638="","",_xlfn.XLOOKUP(F1638,purchase!F:F,purchase!O:O,"")))</f>
        <v/>
      </c>
      <c r="Q1638" s="83">
        <f>IF(OR(L1638="",M1638=""),"",M1638/L1638)</f>
        <v/>
      </c>
      <c r="R1638" s="91">
        <f>IF(OR(P1638="",Q1638=""),"",Q1638-P1638)</f>
        <v/>
      </c>
    </row>
    <row r="1639">
      <c r="A1639" s="25" t="n">
        <v>1635</v>
      </c>
      <c r="B1639" s="26">
        <f>IF(OR(C1639="",F1639=""),"",
"PRD-" &amp;
TEXT(DAY(C1639),"00") &amp;
CHOOSE(MONTH(C1639),"A","B","C","D","E","F","G","H","I","J","K","L") &amp;
TEXT(YEAR(C1639),"00") &amp;
"-" &amp;
RIGHT(F1639,4))</f>
        <v/>
      </c>
      <c r="C1639" s="27" t="n"/>
      <c r="D1639" s="26">
        <f>IF(F1639="","",_xlfn.XLOOKUP(F1639,purchase!F:F,purchase!B:B,""))</f>
        <v/>
      </c>
      <c r="E1639" s="26">
        <f>IF(F1639="","",_xlfn.XLOOKUP(F1639,purchase!F:F,purchase!C:C,""))</f>
        <v/>
      </c>
      <c r="F1639" s="4" t="n"/>
      <c r="G1639" s="10">
        <f>IF(H1639="NRFC","Natural Rubber Field Coagulam","")</f>
        <v/>
      </c>
      <c r="H1639" s="10">
        <f>IF(F1639="","",_xlfn.XLOOKUP(F1639,purchase!F:F,purchase!E:E,""))</f>
        <v/>
      </c>
      <c r="I1639" s="10">
        <f>IF(J1639="ISNR20","Natural Rubber-TSNR (ISNR-20)","")</f>
        <v/>
      </c>
      <c r="J1639" s="10">
        <f>IF(H1639="NRFC","ISNR20","")</f>
        <v/>
      </c>
      <c r="K1639" s="35">
        <f>_xlfn.SINGLE(IF(F1639="","",_xlfn.XLOOKUP(F1639,purchase!F:F,purchase!N:N,"")))</f>
        <v/>
      </c>
      <c r="L1639" s="4" t="n"/>
      <c r="M1639" s="86" t="n"/>
      <c r="N1639" s="35">
        <f>IF(F1639="","",
MAX(0,
_xlfn.XLOOKUP(F1639,purchase!F:F,purchase!N:N,"")
-
SUMIFS(L:L,F:F,F1639)))</f>
        <v/>
      </c>
      <c r="O1639" s="35">
        <f>IF(OR(L1639="",M1639=""),"",L1639-M1639)</f>
        <v/>
      </c>
      <c r="P1639" s="89">
        <f>_xlfn.SINGLE(IF(F1639="","",_xlfn.XLOOKUP(F1639,purchase!F:F,purchase!O:O,"")))</f>
        <v/>
      </c>
      <c r="Q1639" s="83">
        <f>IF(OR(L1639="",M1639=""),"",M1639/L1639)</f>
        <v/>
      </c>
      <c r="R1639" s="91">
        <f>IF(OR(P1639="",Q1639=""),"",Q1639-P1639)</f>
        <v/>
      </c>
    </row>
    <row r="1640">
      <c r="A1640" s="25" t="n">
        <v>1636</v>
      </c>
      <c r="B1640" s="26">
        <f>IF(OR(C1640="",F1640=""),"",
"PRD-" &amp;
TEXT(DAY(C1640),"00") &amp;
CHOOSE(MONTH(C1640),"A","B","C","D","E","F","G","H","I","J","K","L") &amp;
TEXT(YEAR(C1640),"00") &amp;
"-" &amp;
RIGHT(F1640,4))</f>
        <v/>
      </c>
      <c r="C1640" s="27" t="n"/>
      <c r="D1640" s="26">
        <f>IF(F1640="","",_xlfn.XLOOKUP(F1640,purchase!F:F,purchase!B:B,""))</f>
        <v/>
      </c>
      <c r="E1640" s="26">
        <f>IF(F1640="","",_xlfn.XLOOKUP(F1640,purchase!F:F,purchase!C:C,""))</f>
        <v/>
      </c>
      <c r="F1640" s="4" t="n"/>
      <c r="G1640" s="10">
        <f>IF(H1640="NRFC","Natural Rubber Field Coagulam","")</f>
        <v/>
      </c>
      <c r="H1640" s="10">
        <f>IF(F1640="","",_xlfn.XLOOKUP(F1640,purchase!F:F,purchase!E:E,""))</f>
        <v/>
      </c>
      <c r="I1640" s="10">
        <f>IF(J1640="ISNR20","Natural Rubber-TSNR (ISNR-20)","")</f>
        <v/>
      </c>
      <c r="J1640" s="10">
        <f>IF(H1640="NRFC","ISNR20","")</f>
        <v/>
      </c>
      <c r="K1640" s="35">
        <f>_xlfn.SINGLE(IF(F1640="","",_xlfn.XLOOKUP(F1640,purchase!F:F,purchase!N:N,"")))</f>
        <v/>
      </c>
      <c r="L1640" s="4" t="n"/>
      <c r="M1640" s="86" t="n"/>
      <c r="N1640" s="35">
        <f>IF(F1640="","",
MAX(0,
_xlfn.XLOOKUP(F1640,purchase!F:F,purchase!N:N,"")
-
SUMIFS(L:L,F:F,F1640)))</f>
        <v/>
      </c>
      <c r="O1640" s="35">
        <f>IF(OR(L1640="",M1640=""),"",L1640-M1640)</f>
        <v/>
      </c>
      <c r="P1640" s="89">
        <f>_xlfn.SINGLE(IF(F1640="","",_xlfn.XLOOKUP(F1640,purchase!F:F,purchase!O:O,"")))</f>
        <v/>
      </c>
      <c r="Q1640" s="83">
        <f>IF(OR(L1640="",M1640=""),"",M1640/L1640)</f>
        <v/>
      </c>
      <c r="R1640" s="91">
        <f>IF(OR(P1640="",Q1640=""),"",Q1640-P1640)</f>
        <v/>
      </c>
    </row>
    <row r="1641">
      <c r="A1641" s="25" t="n">
        <v>1637</v>
      </c>
      <c r="B1641" s="26">
        <f>IF(OR(C1641="",F1641=""),"",
"PRD-" &amp;
TEXT(DAY(C1641),"00") &amp;
CHOOSE(MONTH(C1641),"A","B","C","D","E","F","G","H","I","J","K","L") &amp;
TEXT(YEAR(C1641),"00") &amp;
"-" &amp;
RIGHT(F1641,4))</f>
        <v/>
      </c>
      <c r="C1641" s="27" t="n"/>
      <c r="D1641" s="26">
        <f>IF(F1641="","",_xlfn.XLOOKUP(F1641,purchase!F:F,purchase!B:B,""))</f>
        <v/>
      </c>
      <c r="E1641" s="26">
        <f>IF(F1641="","",_xlfn.XLOOKUP(F1641,purchase!F:F,purchase!C:C,""))</f>
        <v/>
      </c>
      <c r="F1641" s="4" t="n"/>
      <c r="G1641" s="10">
        <f>IF(H1641="NRFC","Natural Rubber Field Coagulam","")</f>
        <v/>
      </c>
      <c r="H1641" s="10">
        <f>IF(F1641="","",_xlfn.XLOOKUP(F1641,purchase!F:F,purchase!E:E,""))</f>
        <v/>
      </c>
      <c r="I1641" s="10">
        <f>IF(J1641="ISNR20","Natural Rubber-TSNR (ISNR-20)","")</f>
        <v/>
      </c>
      <c r="J1641" s="10">
        <f>IF(H1641="NRFC","ISNR20","")</f>
        <v/>
      </c>
      <c r="K1641" s="35">
        <f>_xlfn.SINGLE(IF(F1641="","",_xlfn.XLOOKUP(F1641,purchase!F:F,purchase!N:N,"")))</f>
        <v/>
      </c>
      <c r="L1641" s="4" t="n"/>
      <c r="M1641" s="86" t="n"/>
      <c r="N1641" s="35">
        <f>IF(F1641="","",
MAX(0,
_xlfn.XLOOKUP(F1641,purchase!F:F,purchase!N:N,"")
-
SUMIFS(L:L,F:F,F1641)))</f>
        <v/>
      </c>
      <c r="O1641" s="35">
        <f>IF(OR(L1641="",M1641=""),"",L1641-M1641)</f>
        <v/>
      </c>
      <c r="P1641" s="89">
        <f>_xlfn.SINGLE(IF(F1641="","",_xlfn.XLOOKUP(F1641,purchase!F:F,purchase!O:O,"")))</f>
        <v/>
      </c>
      <c r="Q1641" s="83">
        <f>IF(OR(L1641="",M1641=""),"",M1641/L1641)</f>
        <v/>
      </c>
      <c r="R1641" s="91">
        <f>IF(OR(P1641="",Q1641=""),"",Q1641-P1641)</f>
        <v/>
      </c>
    </row>
    <row r="1642">
      <c r="A1642" s="25" t="n">
        <v>1638</v>
      </c>
      <c r="B1642" s="26">
        <f>IF(OR(C1642="",F1642=""),"",
"PRD-" &amp;
TEXT(DAY(C1642),"00") &amp;
CHOOSE(MONTH(C1642),"A","B","C","D","E","F","G","H","I","J","K","L") &amp;
TEXT(YEAR(C1642),"00") &amp;
"-" &amp;
RIGHT(F1642,4))</f>
        <v/>
      </c>
      <c r="C1642" s="27" t="n"/>
      <c r="D1642" s="26">
        <f>IF(F1642="","",_xlfn.XLOOKUP(F1642,purchase!F:F,purchase!B:B,""))</f>
        <v/>
      </c>
      <c r="E1642" s="26">
        <f>IF(F1642="","",_xlfn.XLOOKUP(F1642,purchase!F:F,purchase!C:C,""))</f>
        <v/>
      </c>
      <c r="F1642" s="4" t="n"/>
      <c r="G1642" s="10">
        <f>IF(H1642="NRFC","Natural Rubber Field Coagulam","")</f>
        <v/>
      </c>
      <c r="H1642" s="10">
        <f>IF(F1642="","",_xlfn.XLOOKUP(F1642,purchase!F:F,purchase!E:E,""))</f>
        <v/>
      </c>
      <c r="I1642" s="10">
        <f>IF(J1642="ISNR20","Natural Rubber-TSNR (ISNR-20)","")</f>
        <v/>
      </c>
      <c r="J1642" s="10">
        <f>IF(H1642="NRFC","ISNR20","")</f>
        <v/>
      </c>
      <c r="K1642" s="35">
        <f>_xlfn.SINGLE(IF(F1642="","",_xlfn.XLOOKUP(F1642,purchase!F:F,purchase!N:N,"")))</f>
        <v/>
      </c>
      <c r="L1642" s="4" t="n"/>
      <c r="M1642" s="86" t="n"/>
      <c r="N1642" s="35">
        <f>IF(F1642="","",
MAX(0,
_xlfn.XLOOKUP(F1642,purchase!F:F,purchase!N:N,"")
-
SUMIFS(L:L,F:F,F1642)))</f>
        <v/>
      </c>
      <c r="O1642" s="35">
        <f>IF(OR(L1642="",M1642=""),"",L1642-M1642)</f>
        <v/>
      </c>
      <c r="P1642" s="89">
        <f>_xlfn.SINGLE(IF(F1642="","",_xlfn.XLOOKUP(F1642,purchase!F:F,purchase!O:O,"")))</f>
        <v/>
      </c>
      <c r="Q1642" s="83">
        <f>IF(OR(L1642="",M1642=""),"",M1642/L1642)</f>
        <v/>
      </c>
      <c r="R1642" s="91">
        <f>IF(OR(P1642="",Q1642=""),"",Q1642-P1642)</f>
        <v/>
      </c>
    </row>
    <row r="1643">
      <c r="A1643" s="25" t="n">
        <v>1639</v>
      </c>
      <c r="B1643" s="26">
        <f>IF(OR(C1643="",F1643=""),"",
"PRD-" &amp;
TEXT(DAY(C1643),"00") &amp;
CHOOSE(MONTH(C1643),"A","B","C","D","E","F","G","H","I","J","K","L") &amp;
TEXT(YEAR(C1643),"00") &amp;
"-" &amp;
RIGHT(F1643,4))</f>
        <v/>
      </c>
      <c r="C1643" s="27" t="n"/>
      <c r="D1643" s="26">
        <f>IF(F1643="","",_xlfn.XLOOKUP(F1643,purchase!F:F,purchase!B:B,""))</f>
        <v/>
      </c>
      <c r="E1643" s="26">
        <f>IF(F1643="","",_xlfn.XLOOKUP(F1643,purchase!F:F,purchase!C:C,""))</f>
        <v/>
      </c>
      <c r="F1643" s="4" t="n"/>
      <c r="G1643" s="10">
        <f>IF(H1643="NRFC","Natural Rubber Field Coagulam","")</f>
        <v/>
      </c>
      <c r="H1643" s="10">
        <f>IF(F1643="","",_xlfn.XLOOKUP(F1643,purchase!F:F,purchase!E:E,""))</f>
        <v/>
      </c>
      <c r="I1643" s="10">
        <f>IF(J1643="ISNR20","Natural Rubber-TSNR (ISNR-20)","")</f>
        <v/>
      </c>
      <c r="J1643" s="10">
        <f>IF(H1643="NRFC","ISNR20","")</f>
        <v/>
      </c>
      <c r="K1643" s="35">
        <f>_xlfn.SINGLE(IF(F1643="","",_xlfn.XLOOKUP(F1643,purchase!F:F,purchase!N:N,"")))</f>
        <v/>
      </c>
      <c r="L1643" s="4" t="n"/>
      <c r="M1643" s="86" t="n"/>
      <c r="N1643" s="35">
        <f>IF(F1643="","",
MAX(0,
_xlfn.XLOOKUP(F1643,purchase!F:F,purchase!N:N,"")
-
SUMIFS(L:L,F:F,F1643)))</f>
        <v/>
      </c>
      <c r="O1643" s="35">
        <f>IF(OR(L1643="",M1643=""),"",L1643-M1643)</f>
        <v/>
      </c>
      <c r="P1643" s="89">
        <f>_xlfn.SINGLE(IF(F1643="","",_xlfn.XLOOKUP(F1643,purchase!F:F,purchase!O:O,"")))</f>
        <v/>
      </c>
      <c r="Q1643" s="83">
        <f>IF(OR(L1643="",M1643=""),"",M1643/L1643)</f>
        <v/>
      </c>
      <c r="R1643" s="91">
        <f>IF(OR(P1643="",Q1643=""),"",Q1643-P1643)</f>
        <v/>
      </c>
    </row>
    <row r="1644">
      <c r="A1644" s="25" t="n">
        <v>1640</v>
      </c>
      <c r="B1644" s="26">
        <f>IF(OR(C1644="",F1644=""),"",
"PRD-" &amp;
TEXT(DAY(C1644),"00") &amp;
CHOOSE(MONTH(C1644),"A","B","C","D","E","F","G","H","I","J","K","L") &amp;
TEXT(YEAR(C1644),"00") &amp;
"-" &amp;
RIGHT(F1644,4))</f>
        <v/>
      </c>
      <c r="C1644" s="27" t="n"/>
      <c r="D1644" s="26">
        <f>IF(F1644="","",_xlfn.XLOOKUP(F1644,purchase!F:F,purchase!B:B,""))</f>
        <v/>
      </c>
      <c r="E1644" s="26">
        <f>IF(F1644="","",_xlfn.XLOOKUP(F1644,purchase!F:F,purchase!C:C,""))</f>
        <v/>
      </c>
      <c r="F1644" s="4" t="n"/>
      <c r="G1644" s="10">
        <f>IF(H1644="NRFC","Natural Rubber Field Coagulam","")</f>
        <v/>
      </c>
      <c r="H1644" s="10">
        <f>IF(F1644="","",_xlfn.XLOOKUP(F1644,purchase!F:F,purchase!E:E,""))</f>
        <v/>
      </c>
      <c r="I1644" s="10">
        <f>IF(J1644="ISNR20","Natural Rubber-TSNR (ISNR-20)","")</f>
        <v/>
      </c>
      <c r="J1644" s="10">
        <f>IF(H1644="NRFC","ISNR20","")</f>
        <v/>
      </c>
      <c r="K1644" s="35">
        <f>_xlfn.SINGLE(IF(F1644="","",_xlfn.XLOOKUP(F1644,purchase!F:F,purchase!N:N,"")))</f>
        <v/>
      </c>
      <c r="L1644" s="4" t="n"/>
      <c r="M1644" s="86" t="n"/>
      <c r="N1644" s="35">
        <f>IF(F1644="","",
MAX(0,
_xlfn.XLOOKUP(F1644,purchase!F:F,purchase!N:N,"")
-
SUMIFS(L:L,F:F,F1644)))</f>
        <v/>
      </c>
      <c r="O1644" s="35">
        <f>IF(OR(L1644="",M1644=""),"",L1644-M1644)</f>
        <v/>
      </c>
      <c r="P1644" s="89">
        <f>_xlfn.SINGLE(IF(F1644="","",_xlfn.XLOOKUP(F1644,purchase!F:F,purchase!O:O,"")))</f>
        <v/>
      </c>
      <c r="Q1644" s="83">
        <f>IF(OR(L1644="",M1644=""),"",M1644/L1644)</f>
        <v/>
      </c>
      <c r="R1644" s="91">
        <f>IF(OR(P1644="",Q1644=""),"",Q1644-P1644)</f>
        <v/>
      </c>
    </row>
    <row r="1645">
      <c r="A1645" s="25" t="n">
        <v>1641</v>
      </c>
      <c r="B1645" s="26">
        <f>IF(OR(C1645="",F1645=""),"",
"PRD-" &amp;
TEXT(DAY(C1645),"00") &amp;
CHOOSE(MONTH(C1645),"A","B","C","D","E","F","G","H","I","J","K","L") &amp;
TEXT(YEAR(C1645),"00") &amp;
"-" &amp;
RIGHT(F1645,4))</f>
        <v/>
      </c>
      <c r="C1645" s="27" t="n"/>
      <c r="D1645" s="26">
        <f>IF(F1645="","",_xlfn.XLOOKUP(F1645,purchase!F:F,purchase!B:B,""))</f>
        <v/>
      </c>
      <c r="E1645" s="26">
        <f>IF(F1645="","",_xlfn.XLOOKUP(F1645,purchase!F:F,purchase!C:C,""))</f>
        <v/>
      </c>
      <c r="F1645" s="4" t="n"/>
      <c r="G1645" s="10">
        <f>IF(H1645="NRFC","Natural Rubber Field Coagulam","")</f>
        <v/>
      </c>
      <c r="H1645" s="10">
        <f>IF(F1645="","",_xlfn.XLOOKUP(F1645,purchase!F:F,purchase!E:E,""))</f>
        <v/>
      </c>
      <c r="I1645" s="10">
        <f>IF(J1645="ISNR20","Natural Rubber-TSNR (ISNR-20)","")</f>
        <v/>
      </c>
      <c r="J1645" s="10">
        <f>IF(H1645="NRFC","ISNR20","")</f>
        <v/>
      </c>
      <c r="K1645" s="35">
        <f>_xlfn.SINGLE(IF(F1645="","",_xlfn.XLOOKUP(F1645,purchase!F:F,purchase!N:N,"")))</f>
        <v/>
      </c>
      <c r="L1645" s="4" t="n"/>
      <c r="M1645" s="86" t="n"/>
      <c r="N1645" s="35">
        <f>IF(F1645="","",
MAX(0,
_xlfn.XLOOKUP(F1645,purchase!F:F,purchase!N:N,"")
-
SUMIFS(L:L,F:F,F1645)))</f>
        <v/>
      </c>
      <c r="O1645" s="35">
        <f>IF(OR(L1645="",M1645=""),"",L1645-M1645)</f>
        <v/>
      </c>
      <c r="P1645" s="89">
        <f>_xlfn.SINGLE(IF(F1645="","",_xlfn.XLOOKUP(F1645,purchase!F:F,purchase!O:O,"")))</f>
        <v/>
      </c>
      <c r="Q1645" s="83">
        <f>IF(OR(L1645="",M1645=""),"",M1645/L1645)</f>
        <v/>
      </c>
      <c r="R1645" s="91">
        <f>IF(OR(P1645="",Q1645=""),"",Q1645-P1645)</f>
        <v/>
      </c>
    </row>
    <row r="1646">
      <c r="A1646" s="25" t="n">
        <v>1642</v>
      </c>
      <c r="B1646" s="26">
        <f>IF(OR(C1646="",F1646=""),"",
"PRD-" &amp;
TEXT(DAY(C1646),"00") &amp;
CHOOSE(MONTH(C1646),"A","B","C","D","E","F","G","H","I","J","K","L") &amp;
TEXT(YEAR(C1646),"00") &amp;
"-" &amp;
RIGHT(F1646,4))</f>
        <v/>
      </c>
      <c r="C1646" s="27" t="n"/>
      <c r="D1646" s="26">
        <f>IF(F1646="","",_xlfn.XLOOKUP(F1646,purchase!F:F,purchase!B:B,""))</f>
        <v/>
      </c>
      <c r="E1646" s="26">
        <f>IF(F1646="","",_xlfn.XLOOKUP(F1646,purchase!F:F,purchase!C:C,""))</f>
        <v/>
      </c>
      <c r="F1646" s="4" t="n"/>
      <c r="G1646" s="10">
        <f>IF(H1646="NRFC","Natural Rubber Field Coagulam","")</f>
        <v/>
      </c>
      <c r="H1646" s="10">
        <f>IF(F1646="","",_xlfn.XLOOKUP(F1646,purchase!F:F,purchase!E:E,""))</f>
        <v/>
      </c>
      <c r="I1646" s="10">
        <f>IF(J1646="ISNR20","Natural Rubber-TSNR (ISNR-20)","")</f>
        <v/>
      </c>
      <c r="J1646" s="10">
        <f>IF(H1646="NRFC","ISNR20","")</f>
        <v/>
      </c>
      <c r="K1646" s="35">
        <f>_xlfn.SINGLE(IF(F1646="","",_xlfn.XLOOKUP(F1646,purchase!F:F,purchase!N:N,"")))</f>
        <v/>
      </c>
      <c r="L1646" s="4" t="n"/>
      <c r="M1646" s="86" t="n"/>
      <c r="N1646" s="35">
        <f>IF(F1646="","",
MAX(0,
_xlfn.XLOOKUP(F1646,purchase!F:F,purchase!N:N,"")
-
SUMIFS(L:L,F:F,F1646)))</f>
        <v/>
      </c>
      <c r="O1646" s="35">
        <f>IF(OR(L1646="",M1646=""),"",L1646-M1646)</f>
        <v/>
      </c>
      <c r="P1646" s="89">
        <f>_xlfn.SINGLE(IF(F1646="","",_xlfn.XLOOKUP(F1646,purchase!F:F,purchase!O:O,"")))</f>
        <v/>
      </c>
      <c r="Q1646" s="83">
        <f>IF(OR(L1646="",M1646=""),"",M1646/L1646)</f>
        <v/>
      </c>
      <c r="R1646" s="91">
        <f>IF(OR(P1646="",Q1646=""),"",Q1646-P1646)</f>
        <v/>
      </c>
    </row>
    <row r="1647">
      <c r="A1647" s="25" t="n">
        <v>1643</v>
      </c>
      <c r="B1647" s="26">
        <f>IF(OR(C1647="",F1647=""),"",
"PRD-" &amp;
TEXT(DAY(C1647),"00") &amp;
CHOOSE(MONTH(C1647),"A","B","C","D","E","F","G","H","I","J","K","L") &amp;
TEXT(YEAR(C1647),"00") &amp;
"-" &amp;
RIGHT(F1647,4))</f>
        <v/>
      </c>
      <c r="C1647" s="27" t="n"/>
      <c r="D1647" s="26">
        <f>IF(F1647="","",_xlfn.XLOOKUP(F1647,purchase!F:F,purchase!B:B,""))</f>
        <v/>
      </c>
      <c r="E1647" s="26">
        <f>IF(F1647="","",_xlfn.XLOOKUP(F1647,purchase!F:F,purchase!C:C,""))</f>
        <v/>
      </c>
      <c r="F1647" s="4" t="n"/>
      <c r="G1647" s="10">
        <f>IF(H1647="NRFC","Natural Rubber Field Coagulam","")</f>
        <v/>
      </c>
      <c r="H1647" s="10">
        <f>IF(F1647="","",_xlfn.XLOOKUP(F1647,purchase!F:F,purchase!E:E,""))</f>
        <v/>
      </c>
      <c r="I1647" s="10">
        <f>IF(J1647="ISNR20","Natural Rubber-TSNR (ISNR-20)","")</f>
        <v/>
      </c>
      <c r="J1647" s="10">
        <f>IF(H1647="NRFC","ISNR20","")</f>
        <v/>
      </c>
      <c r="K1647" s="35">
        <f>_xlfn.SINGLE(IF(F1647="","",_xlfn.XLOOKUP(F1647,purchase!F:F,purchase!N:N,"")))</f>
        <v/>
      </c>
      <c r="L1647" s="4" t="n"/>
      <c r="M1647" s="86" t="n"/>
      <c r="N1647" s="35">
        <f>IF(F1647="","",
MAX(0,
_xlfn.XLOOKUP(F1647,purchase!F:F,purchase!N:N,"")
-
SUMIFS(L:L,F:F,F1647)))</f>
        <v/>
      </c>
      <c r="O1647" s="35">
        <f>IF(OR(L1647="",M1647=""),"",L1647-M1647)</f>
        <v/>
      </c>
      <c r="P1647" s="89">
        <f>_xlfn.SINGLE(IF(F1647="","",_xlfn.XLOOKUP(F1647,purchase!F:F,purchase!O:O,"")))</f>
        <v/>
      </c>
      <c r="Q1647" s="83">
        <f>IF(OR(L1647="",M1647=""),"",M1647/L1647)</f>
        <v/>
      </c>
      <c r="R1647" s="91">
        <f>IF(OR(P1647="",Q1647=""),"",Q1647-P1647)</f>
        <v/>
      </c>
    </row>
    <row r="1648">
      <c r="A1648" s="25" t="n">
        <v>1644</v>
      </c>
      <c r="B1648" s="26">
        <f>IF(OR(C1648="",F1648=""),"",
"PRD-" &amp;
TEXT(DAY(C1648),"00") &amp;
CHOOSE(MONTH(C1648),"A","B","C","D","E","F","G","H","I","J","K","L") &amp;
TEXT(YEAR(C1648),"00") &amp;
"-" &amp;
RIGHT(F1648,4))</f>
        <v/>
      </c>
      <c r="C1648" s="27" t="n"/>
      <c r="D1648" s="26">
        <f>IF(F1648="","",_xlfn.XLOOKUP(F1648,purchase!F:F,purchase!B:B,""))</f>
        <v/>
      </c>
      <c r="E1648" s="26">
        <f>IF(F1648="","",_xlfn.XLOOKUP(F1648,purchase!F:F,purchase!C:C,""))</f>
        <v/>
      </c>
      <c r="F1648" s="4" t="n"/>
      <c r="G1648" s="10">
        <f>IF(H1648="NRFC","Natural Rubber Field Coagulam","")</f>
        <v/>
      </c>
      <c r="H1648" s="10">
        <f>IF(F1648="","",_xlfn.XLOOKUP(F1648,purchase!F:F,purchase!E:E,""))</f>
        <v/>
      </c>
      <c r="I1648" s="10">
        <f>IF(J1648="ISNR20","Natural Rubber-TSNR (ISNR-20)","")</f>
        <v/>
      </c>
      <c r="J1648" s="10">
        <f>IF(H1648="NRFC","ISNR20","")</f>
        <v/>
      </c>
      <c r="K1648" s="35">
        <f>_xlfn.SINGLE(IF(F1648="","",_xlfn.XLOOKUP(F1648,purchase!F:F,purchase!N:N,"")))</f>
        <v/>
      </c>
      <c r="L1648" s="4" t="n"/>
      <c r="M1648" s="86" t="n"/>
      <c r="N1648" s="35">
        <f>IF(F1648="","",
MAX(0,
_xlfn.XLOOKUP(F1648,purchase!F:F,purchase!N:N,"")
-
SUMIFS(L:L,F:F,F1648)))</f>
        <v/>
      </c>
      <c r="O1648" s="35">
        <f>IF(OR(L1648="",M1648=""),"",L1648-M1648)</f>
        <v/>
      </c>
      <c r="P1648" s="89">
        <f>_xlfn.SINGLE(IF(F1648="","",_xlfn.XLOOKUP(F1648,purchase!F:F,purchase!O:O,"")))</f>
        <v/>
      </c>
      <c r="Q1648" s="83">
        <f>IF(OR(L1648="",M1648=""),"",M1648/L1648)</f>
        <v/>
      </c>
      <c r="R1648" s="91">
        <f>IF(OR(P1648="",Q1648=""),"",Q1648-P1648)</f>
        <v/>
      </c>
    </row>
    <row r="1649">
      <c r="A1649" s="25" t="n">
        <v>1645</v>
      </c>
      <c r="B1649" s="26">
        <f>IF(OR(C1649="",F1649=""),"",
"PRD-" &amp;
TEXT(DAY(C1649),"00") &amp;
CHOOSE(MONTH(C1649),"A","B","C","D","E","F","G","H","I","J","K","L") &amp;
TEXT(YEAR(C1649),"00") &amp;
"-" &amp;
RIGHT(F1649,4))</f>
        <v/>
      </c>
      <c r="C1649" s="27" t="n"/>
      <c r="D1649" s="26">
        <f>IF(F1649="","",_xlfn.XLOOKUP(F1649,purchase!F:F,purchase!B:B,""))</f>
        <v/>
      </c>
      <c r="E1649" s="26">
        <f>IF(F1649="","",_xlfn.XLOOKUP(F1649,purchase!F:F,purchase!C:C,""))</f>
        <v/>
      </c>
      <c r="F1649" s="4" t="n"/>
      <c r="G1649" s="10">
        <f>IF(H1649="NRFC","Natural Rubber Field Coagulam","")</f>
        <v/>
      </c>
      <c r="H1649" s="10">
        <f>IF(F1649="","",_xlfn.XLOOKUP(F1649,purchase!F:F,purchase!E:E,""))</f>
        <v/>
      </c>
      <c r="I1649" s="10">
        <f>IF(J1649="ISNR20","Natural Rubber-TSNR (ISNR-20)","")</f>
        <v/>
      </c>
      <c r="J1649" s="10">
        <f>IF(H1649="NRFC","ISNR20","")</f>
        <v/>
      </c>
      <c r="K1649" s="35">
        <f>_xlfn.SINGLE(IF(F1649="","",_xlfn.XLOOKUP(F1649,purchase!F:F,purchase!N:N,"")))</f>
        <v/>
      </c>
      <c r="L1649" s="4" t="n"/>
      <c r="M1649" s="86" t="n"/>
      <c r="N1649" s="35">
        <f>IF(F1649="","",
MAX(0,
_xlfn.XLOOKUP(F1649,purchase!F:F,purchase!N:N,"")
-
SUMIFS(L:L,F:F,F1649)))</f>
        <v/>
      </c>
      <c r="O1649" s="35">
        <f>IF(OR(L1649="",M1649=""),"",L1649-M1649)</f>
        <v/>
      </c>
      <c r="P1649" s="89">
        <f>_xlfn.SINGLE(IF(F1649="","",_xlfn.XLOOKUP(F1649,purchase!F:F,purchase!O:O,"")))</f>
        <v/>
      </c>
      <c r="Q1649" s="83">
        <f>IF(OR(L1649="",M1649=""),"",M1649/L1649)</f>
        <v/>
      </c>
      <c r="R1649" s="91">
        <f>IF(OR(P1649="",Q1649=""),"",Q1649-P1649)</f>
        <v/>
      </c>
    </row>
    <row r="1650">
      <c r="A1650" s="25" t="n">
        <v>1646</v>
      </c>
      <c r="B1650" s="26">
        <f>IF(OR(C1650="",F1650=""),"",
"PRD-" &amp;
TEXT(DAY(C1650),"00") &amp;
CHOOSE(MONTH(C1650),"A","B","C","D","E","F","G","H","I","J","K","L") &amp;
TEXT(YEAR(C1650),"00") &amp;
"-" &amp;
RIGHT(F1650,4))</f>
        <v/>
      </c>
      <c r="C1650" s="27" t="n"/>
      <c r="D1650" s="26">
        <f>IF(F1650="","",_xlfn.XLOOKUP(F1650,purchase!F:F,purchase!B:B,""))</f>
        <v/>
      </c>
      <c r="E1650" s="26">
        <f>IF(F1650="","",_xlfn.XLOOKUP(F1650,purchase!F:F,purchase!C:C,""))</f>
        <v/>
      </c>
      <c r="F1650" s="4" t="n"/>
      <c r="G1650" s="10">
        <f>IF(H1650="NRFC","Natural Rubber Field Coagulam","")</f>
        <v/>
      </c>
      <c r="H1650" s="10">
        <f>IF(F1650="","",_xlfn.XLOOKUP(F1650,purchase!F:F,purchase!E:E,""))</f>
        <v/>
      </c>
      <c r="I1650" s="10">
        <f>IF(J1650="ISNR20","Natural Rubber-TSNR (ISNR-20)","")</f>
        <v/>
      </c>
      <c r="J1650" s="10">
        <f>IF(H1650="NRFC","ISNR20","")</f>
        <v/>
      </c>
      <c r="K1650" s="35">
        <f>_xlfn.SINGLE(IF(F1650="","",_xlfn.XLOOKUP(F1650,purchase!F:F,purchase!N:N,"")))</f>
        <v/>
      </c>
      <c r="L1650" s="4" t="n"/>
      <c r="M1650" s="86" t="n"/>
      <c r="N1650" s="35">
        <f>IF(F1650="","",
MAX(0,
_xlfn.XLOOKUP(F1650,purchase!F:F,purchase!N:N,"")
-
SUMIFS(L:L,F:F,F1650)))</f>
        <v/>
      </c>
      <c r="O1650" s="35">
        <f>IF(OR(L1650="",M1650=""),"",L1650-M1650)</f>
        <v/>
      </c>
      <c r="P1650" s="89">
        <f>_xlfn.SINGLE(IF(F1650="","",_xlfn.XLOOKUP(F1650,purchase!F:F,purchase!O:O,"")))</f>
        <v/>
      </c>
      <c r="Q1650" s="83">
        <f>IF(OR(L1650="",M1650=""),"",M1650/L1650)</f>
        <v/>
      </c>
      <c r="R1650" s="91">
        <f>IF(OR(P1650="",Q1650=""),"",Q1650-P1650)</f>
        <v/>
      </c>
    </row>
    <row r="1651">
      <c r="A1651" s="25" t="n">
        <v>1647</v>
      </c>
      <c r="B1651" s="26">
        <f>IF(OR(C1651="",F1651=""),"",
"PRD-" &amp;
TEXT(DAY(C1651),"00") &amp;
CHOOSE(MONTH(C1651),"A","B","C","D","E","F","G","H","I","J","K","L") &amp;
TEXT(YEAR(C1651),"00") &amp;
"-" &amp;
RIGHT(F1651,4))</f>
        <v/>
      </c>
      <c r="C1651" s="27" t="n"/>
      <c r="D1651" s="26">
        <f>IF(F1651="","",_xlfn.XLOOKUP(F1651,purchase!F:F,purchase!B:B,""))</f>
        <v/>
      </c>
      <c r="E1651" s="26">
        <f>IF(F1651="","",_xlfn.XLOOKUP(F1651,purchase!F:F,purchase!C:C,""))</f>
        <v/>
      </c>
      <c r="F1651" s="4" t="n"/>
      <c r="G1651" s="10">
        <f>IF(H1651="NRFC","Natural Rubber Field Coagulam","")</f>
        <v/>
      </c>
      <c r="H1651" s="10">
        <f>IF(F1651="","",_xlfn.XLOOKUP(F1651,purchase!F:F,purchase!E:E,""))</f>
        <v/>
      </c>
      <c r="I1651" s="10">
        <f>IF(J1651="ISNR20","Natural Rubber-TSNR (ISNR-20)","")</f>
        <v/>
      </c>
      <c r="J1651" s="10">
        <f>IF(H1651="NRFC","ISNR20","")</f>
        <v/>
      </c>
      <c r="K1651" s="35">
        <f>_xlfn.SINGLE(IF(F1651="","",_xlfn.XLOOKUP(F1651,purchase!F:F,purchase!N:N,"")))</f>
        <v/>
      </c>
      <c r="L1651" s="4" t="n"/>
      <c r="M1651" s="86" t="n"/>
      <c r="N1651" s="35">
        <f>IF(F1651="","",
MAX(0,
_xlfn.XLOOKUP(F1651,purchase!F:F,purchase!N:N,"")
-
SUMIFS(L:L,F:F,F1651)))</f>
        <v/>
      </c>
      <c r="O1651" s="35">
        <f>IF(OR(L1651="",M1651=""),"",L1651-M1651)</f>
        <v/>
      </c>
      <c r="P1651" s="89">
        <f>_xlfn.SINGLE(IF(F1651="","",_xlfn.XLOOKUP(F1651,purchase!F:F,purchase!O:O,"")))</f>
        <v/>
      </c>
      <c r="Q1651" s="83">
        <f>IF(OR(L1651="",M1651=""),"",M1651/L1651)</f>
        <v/>
      </c>
      <c r="R1651" s="91">
        <f>IF(OR(P1651="",Q1651=""),"",Q1651-P1651)</f>
        <v/>
      </c>
    </row>
    <row r="1652">
      <c r="A1652" s="25" t="n">
        <v>1648</v>
      </c>
      <c r="B1652" s="26">
        <f>IF(OR(C1652="",F1652=""),"",
"PRD-" &amp;
TEXT(DAY(C1652),"00") &amp;
CHOOSE(MONTH(C1652),"A","B","C","D","E","F","G","H","I","J","K","L") &amp;
TEXT(YEAR(C1652),"00") &amp;
"-" &amp;
RIGHT(F1652,4))</f>
        <v/>
      </c>
      <c r="C1652" s="27" t="n"/>
      <c r="D1652" s="26">
        <f>IF(F1652="","",_xlfn.XLOOKUP(F1652,purchase!F:F,purchase!B:B,""))</f>
        <v/>
      </c>
      <c r="E1652" s="26">
        <f>IF(F1652="","",_xlfn.XLOOKUP(F1652,purchase!F:F,purchase!C:C,""))</f>
        <v/>
      </c>
      <c r="F1652" s="4" t="n"/>
      <c r="G1652" s="10">
        <f>IF(H1652="NRFC","Natural Rubber Field Coagulam","")</f>
        <v/>
      </c>
      <c r="H1652" s="10">
        <f>IF(F1652="","",_xlfn.XLOOKUP(F1652,purchase!F:F,purchase!E:E,""))</f>
        <v/>
      </c>
      <c r="I1652" s="10">
        <f>IF(J1652="ISNR20","Natural Rubber-TSNR (ISNR-20)","")</f>
        <v/>
      </c>
      <c r="J1652" s="10">
        <f>IF(H1652="NRFC","ISNR20","")</f>
        <v/>
      </c>
      <c r="K1652" s="35">
        <f>_xlfn.SINGLE(IF(F1652="","",_xlfn.XLOOKUP(F1652,purchase!F:F,purchase!N:N,"")))</f>
        <v/>
      </c>
      <c r="L1652" s="4" t="n"/>
      <c r="M1652" s="86" t="n"/>
      <c r="N1652" s="35">
        <f>IF(F1652="","",
MAX(0,
_xlfn.XLOOKUP(F1652,purchase!F:F,purchase!N:N,"")
-
SUMIFS(L:L,F:F,F1652)))</f>
        <v/>
      </c>
      <c r="O1652" s="35">
        <f>IF(OR(L1652="",M1652=""),"",L1652-M1652)</f>
        <v/>
      </c>
      <c r="P1652" s="89">
        <f>_xlfn.SINGLE(IF(F1652="","",_xlfn.XLOOKUP(F1652,purchase!F:F,purchase!O:O,"")))</f>
        <v/>
      </c>
      <c r="Q1652" s="83">
        <f>IF(OR(L1652="",M1652=""),"",M1652/L1652)</f>
        <v/>
      </c>
      <c r="R1652" s="91">
        <f>IF(OR(P1652="",Q1652=""),"",Q1652-P1652)</f>
        <v/>
      </c>
    </row>
    <row r="1653">
      <c r="A1653" s="25" t="n">
        <v>1649</v>
      </c>
      <c r="B1653" s="26">
        <f>IF(OR(C1653="",F1653=""),"",
"PRD-" &amp;
TEXT(DAY(C1653),"00") &amp;
CHOOSE(MONTH(C1653),"A","B","C","D","E","F","G","H","I","J","K","L") &amp;
TEXT(YEAR(C1653),"00") &amp;
"-" &amp;
RIGHT(F1653,4))</f>
        <v/>
      </c>
      <c r="C1653" s="27" t="n"/>
      <c r="D1653" s="26">
        <f>IF(F1653="","",_xlfn.XLOOKUP(F1653,purchase!F:F,purchase!B:B,""))</f>
        <v/>
      </c>
      <c r="E1653" s="26">
        <f>IF(F1653="","",_xlfn.XLOOKUP(F1653,purchase!F:F,purchase!C:C,""))</f>
        <v/>
      </c>
      <c r="F1653" s="4" t="n"/>
      <c r="G1653" s="10">
        <f>IF(H1653="NRFC","Natural Rubber Field Coagulam","")</f>
        <v/>
      </c>
      <c r="H1653" s="10">
        <f>IF(F1653="","",_xlfn.XLOOKUP(F1653,purchase!F:F,purchase!E:E,""))</f>
        <v/>
      </c>
      <c r="I1653" s="10">
        <f>IF(J1653="ISNR20","Natural Rubber-TSNR (ISNR-20)","")</f>
        <v/>
      </c>
      <c r="J1653" s="10">
        <f>IF(H1653="NRFC","ISNR20","")</f>
        <v/>
      </c>
      <c r="K1653" s="35">
        <f>_xlfn.SINGLE(IF(F1653="","",_xlfn.XLOOKUP(F1653,purchase!F:F,purchase!N:N,"")))</f>
        <v/>
      </c>
      <c r="L1653" s="4" t="n"/>
      <c r="M1653" s="86" t="n"/>
      <c r="N1653" s="35">
        <f>IF(F1653="","",
MAX(0,
_xlfn.XLOOKUP(F1653,purchase!F:F,purchase!N:N,"")
-
SUMIFS(L:L,F:F,F1653)))</f>
        <v/>
      </c>
      <c r="O1653" s="35">
        <f>IF(OR(L1653="",M1653=""),"",L1653-M1653)</f>
        <v/>
      </c>
      <c r="P1653" s="89">
        <f>_xlfn.SINGLE(IF(F1653="","",_xlfn.XLOOKUP(F1653,purchase!F:F,purchase!O:O,"")))</f>
        <v/>
      </c>
      <c r="Q1653" s="83">
        <f>IF(OR(L1653="",M1653=""),"",M1653/L1653)</f>
        <v/>
      </c>
      <c r="R1653" s="91">
        <f>IF(OR(P1653="",Q1653=""),"",Q1653-P1653)</f>
        <v/>
      </c>
    </row>
    <row r="1654">
      <c r="A1654" s="25" t="n">
        <v>1650</v>
      </c>
      <c r="B1654" s="26">
        <f>IF(OR(C1654="",F1654=""),"",
"PRD-" &amp;
TEXT(DAY(C1654),"00") &amp;
CHOOSE(MONTH(C1654),"A","B","C","D","E","F","G","H","I","J","K","L") &amp;
TEXT(YEAR(C1654),"00") &amp;
"-" &amp;
RIGHT(F1654,4))</f>
        <v/>
      </c>
      <c r="C1654" s="27" t="n"/>
      <c r="D1654" s="26">
        <f>IF(F1654="","",_xlfn.XLOOKUP(F1654,purchase!F:F,purchase!B:B,""))</f>
        <v/>
      </c>
      <c r="E1654" s="26">
        <f>IF(F1654="","",_xlfn.XLOOKUP(F1654,purchase!F:F,purchase!C:C,""))</f>
        <v/>
      </c>
      <c r="F1654" s="4" t="n"/>
      <c r="G1654" s="10">
        <f>IF(H1654="NRFC","Natural Rubber Field Coagulam","")</f>
        <v/>
      </c>
      <c r="H1654" s="10">
        <f>IF(F1654="","",_xlfn.XLOOKUP(F1654,purchase!F:F,purchase!E:E,""))</f>
        <v/>
      </c>
      <c r="I1654" s="10">
        <f>IF(J1654="ISNR20","Natural Rubber-TSNR (ISNR-20)","")</f>
        <v/>
      </c>
      <c r="J1654" s="10">
        <f>IF(H1654="NRFC","ISNR20","")</f>
        <v/>
      </c>
      <c r="K1654" s="35">
        <f>_xlfn.SINGLE(IF(F1654="","",_xlfn.XLOOKUP(F1654,purchase!F:F,purchase!N:N,"")))</f>
        <v/>
      </c>
      <c r="L1654" s="4" t="n"/>
      <c r="M1654" s="86" t="n"/>
      <c r="N1654" s="35">
        <f>IF(F1654="","",
MAX(0,
_xlfn.XLOOKUP(F1654,purchase!F:F,purchase!N:N,"")
-
SUMIFS(L:L,F:F,F1654)))</f>
        <v/>
      </c>
      <c r="O1654" s="35">
        <f>IF(OR(L1654="",M1654=""),"",L1654-M1654)</f>
        <v/>
      </c>
      <c r="P1654" s="89">
        <f>_xlfn.SINGLE(IF(F1654="","",_xlfn.XLOOKUP(F1654,purchase!F:F,purchase!O:O,"")))</f>
        <v/>
      </c>
      <c r="Q1654" s="83">
        <f>IF(OR(L1654="",M1654=""),"",M1654/L1654)</f>
        <v/>
      </c>
      <c r="R1654" s="91">
        <f>IF(OR(P1654="",Q1654=""),"",Q1654-P1654)</f>
        <v/>
      </c>
    </row>
    <row r="1655">
      <c r="A1655" s="25" t="n">
        <v>1651</v>
      </c>
      <c r="B1655" s="26">
        <f>IF(OR(C1655="",F1655=""),"",
"PRD-" &amp;
TEXT(DAY(C1655),"00") &amp;
CHOOSE(MONTH(C1655),"A","B","C","D","E","F","G","H","I","J","K","L") &amp;
TEXT(YEAR(C1655),"00") &amp;
"-" &amp;
RIGHT(F1655,4))</f>
        <v/>
      </c>
      <c r="C1655" s="27" t="n"/>
      <c r="D1655" s="26">
        <f>IF(F1655="","",_xlfn.XLOOKUP(F1655,purchase!F:F,purchase!B:B,""))</f>
        <v/>
      </c>
      <c r="E1655" s="26">
        <f>IF(F1655="","",_xlfn.XLOOKUP(F1655,purchase!F:F,purchase!C:C,""))</f>
        <v/>
      </c>
      <c r="F1655" s="4" t="n"/>
      <c r="G1655" s="10">
        <f>IF(H1655="NRFC","Natural Rubber Field Coagulam","")</f>
        <v/>
      </c>
      <c r="H1655" s="10">
        <f>IF(F1655="","",_xlfn.XLOOKUP(F1655,purchase!F:F,purchase!E:E,""))</f>
        <v/>
      </c>
      <c r="I1655" s="10">
        <f>IF(J1655="ISNR20","Natural Rubber-TSNR (ISNR-20)","")</f>
        <v/>
      </c>
      <c r="J1655" s="10">
        <f>IF(H1655="NRFC","ISNR20","")</f>
        <v/>
      </c>
      <c r="K1655" s="35">
        <f>_xlfn.SINGLE(IF(F1655="","",_xlfn.XLOOKUP(F1655,purchase!F:F,purchase!N:N,"")))</f>
        <v/>
      </c>
      <c r="L1655" s="4" t="n"/>
      <c r="M1655" s="86" t="n"/>
      <c r="N1655" s="35">
        <f>IF(F1655="","",
MAX(0,
_xlfn.XLOOKUP(F1655,purchase!F:F,purchase!N:N,"")
-
SUMIFS(L:L,F:F,F1655)))</f>
        <v/>
      </c>
      <c r="O1655" s="35">
        <f>IF(OR(L1655="",M1655=""),"",L1655-M1655)</f>
        <v/>
      </c>
      <c r="P1655" s="89">
        <f>_xlfn.SINGLE(IF(F1655="","",_xlfn.XLOOKUP(F1655,purchase!F:F,purchase!O:O,"")))</f>
        <v/>
      </c>
      <c r="Q1655" s="83">
        <f>IF(OR(L1655="",M1655=""),"",M1655/L1655)</f>
        <v/>
      </c>
      <c r="R1655" s="91">
        <f>IF(OR(P1655="",Q1655=""),"",Q1655-P1655)</f>
        <v/>
      </c>
    </row>
    <row r="1656">
      <c r="A1656" s="25" t="n">
        <v>1652</v>
      </c>
      <c r="B1656" s="26">
        <f>IF(OR(C1656="",F1656=""),"",
"PRD-" &amp;
TEXT(DAY(C1656),"00") &amp;
CHOOSE(MONTH(C1656),"A","B","C","D","E","F","G","H","I","J","K","L") &amp;
TEXT(YEAR(C1656),"00") &amp;
"-" &amp;
RIGHT(F1656,4))</f>
        <v/>
      </c>
      <c r="C1656" s="27" t="n"/>
      <c r="D1656" s="26">
        <f>IF(F1656="","",_xlfn.XLOOKUP(F1656,purchase!F:F,purchase!B:B,""))</f>
        <v/>
      </c>
      <c r="E1656" s="26">
        <f>IF(F1656="","",_xlfn.XLOOKUP(F1656,purchase!F:F,purchase!C:C,""))</f>
        <v/>
      </c>
      <c r="F1656" s="4" t="n"/>
      <c r="G1656" s="10">
        <f>IF(H1656="NRFC","Natural Rubber Field Coagulam","")</f>
        <v/>
      </c>
      <c r="H1656" s="10">
        <f>IF(F1656="","",_xlfn.XLOOKUP(F1656,purchase!F:F,purchase!E:E,""))</f>
        <v/>
      </c>
      <c r="I1656" s="10">
        <f>IF(J1656="ISNR20","Natural Rubber-TSNR (ISNR-20)","")</f>
        <v/>
      </c>
      <c r="J1656" s="10">
        <f>IF(H1656="NRFC","ISNR20","")</f>
        <v/>
      </c>
      <c r="K1656" s="35">
        <f>_xlfn.SINGLE(IF(F1656="","",_xlfn.XLOOKUP(F1656,purchase!F:F,purchase!N:N,"")))</f>
        <v/>
      </c>
      <c r="L1656" s="4" t="n"/>
      <c r="M1656" s="86" t="n"/>
      <c r="N1656" s="35">
        <f>IF(F1656="","",
MAX(0,
_xlfn.XLOOKUP(F1656,purchase!F:F,purchase!N:N,"")
-
SUMIFS(L:L,F:F,F1656)))</f>
        <v/>
      </c>
      <c r="O1656" s="35">
        <f>IF(OR(L1656="",M1656=""),"",L1656-M1656)</f>
        <v/>
      </c>
      <c r="P1656" s="89">
        <f>_xlfn.SINGLE(IF(F1656="","",_xlfn.XLOOKUP(F1656,purchase!F:F,purchase!O:O,"")))</f>
        <v/>
      </c>
      <c r="Q1656" s="83">
        <f>IF(OR(L1656="",M1656=""),"",M1656/L1656)</f>
        <v/>
      </c>
      <c r="R1656" s="91">
        <f>IF(OR(P1656="",Q1656=""),"",Q1656-P1656)</f>
        <v/>
      </c>
    </row>
    <row r="1657">
      <c r="A1657" s="25" t="n">
        <v>1653</v>
      </c>
      <c r="B1657" s="26">
        <f>IF(OR(C1657="",F1657=""),"",
"PRD-" &amp;
TEXT(DAY(C1657),"00") &amp;
CHOOSE(MONTH(C1657),"A","B","C","D","E","F","G","H","I","J","K","L") &amp;
TEXT(YEAR(C1657),"00") &amp;
"-" &amp;
RIGHT(F1657,4))</f>
        <v/>
      </c>
      <c r="C1657" s="27" t="n"/>
      <c r="D1657" s="26">
        <f>IF(F1657="","",_xlfn.XLOOKUP(F1657,purchase!F:F,purchase!B:B,""))</f>
        <v/>
      </c>
      <c r="E1657" s="26">
        <f>IF(F1657="","",_xlfn.XLOOKUP(F1657,purchase!F:F,purchase!C:C,""))</f>
        <v/>
      </c>
      <c r="F1657" s="4" t="n"/>
      <c r="G1657" s="10">
        <f>IF(H1657="NRFC","Natural Rubber Field Coagulam","")</f>
        <v/>
      </c>
      <c r="H1657" s="10">
        <f>IF(F1657="","",_xlfn.XLOOKUP(F1657,purchase!F:F,purchase!E:E,""))</f>
        <v/>
      </c>
      <c r="I1657" s="10">
        <f>IF(J1657="ISNR20","Natural Rubber-TSNR (ISNR-20)","")</f>
        <v/>
      </c>
      <c r="J1657" s="10">
        <f>IF(H1657="NRFC","ISNR20","")</f>
        <v/>
      </c>
      <c r="K1657" s="35">
        <f>_xlfn.SINGLE(IF(F1657="","",_xlfn.XLOOKUP(F1657,purchase!F:F,purchase!N:N,"")))</f>
        <v/>
      </c>
      <c r="L1657" s="4" t="n"/>
      <c r="M1657" s="86" t="n"/>
      <c r="N1657" s="35">
        <f>IF(F1657="","",
MAX(0,
_xlfn.XLOOKUP(F1657,purchase!F:F,purchase!N:N,"")
-
SUMIFS(L:L,F:F,F1657)))</f>
        <v/>
      </c>
      <c r="O1657" s="35">
        <f>IF(OR(L1657="",M1657=""),"",L1657-M1657)</f>
        <v/>
      </c>
      <c r="P1657" s="89">
        <f>_xlfn.SINGLE(IF(F1657="","",_xlfn.XLOOKUP(F1657,purchase!F:F,purchase!O:O,"")))</f>
        <v/>
      </c>
      <c r="Q1657" s="83">
        <f>IF(OR(L1657="",M1657=""),"",M1657/L1657)</f>
        <v/>
      </c>
      <c r="R1657" s="91">
        <f>IF(OR(P1657="",Q1657=""),"",Q1657-P1657)</f>
        <v/>
      </c>
    </row>
    <row r="1658">
      <c r="A1658" s="25" t="n">
        <v>1654</v>
      </c>
      <c r="B1658" s="26">
        <f>IF(OR(C1658="",F1658=""),"",
"PRD-" &amp;
TEXT(DAY(C1658),"00") &amp;
CHOOSE(MONTH(C1658),"A","B","C","D","E","F","G","H","I","J","K","L") &amp;
TEXT(YEAR(C1658),"00") &amp;
"-" &amp;
RIGHT(F1658,4))</f>
        <v/>
      </c>
      <c r="C1658" s="27" t="n"/>
      <c r="D1658" s="26">
        <f>IF(F1658="","",_xlfn.XLOOKUP(F1658,purchase!F:F,purchase!B:B,""))</f>
        <v/>
      </c>
      <c r="E1658" s="26">
        <f>IF(F1658="","",_xlfn.XLOOKUP(F1658,purchase!F:F,purchase!C:C,""))</f>
        <v/>
      </c>
      <c r="F1658" s="4" t="n"/>
      <c r="G1658" s="10">
        <f>IF(H1658="NRFC","Natural Rubber Field Coagulam","")</f>
        <v/>
      </c>
      <c r="H1658" s="10">
        <f>IF(F1658="","",_xlfn.XLOOKUP(F1658,purchase!F:F,purchase!E:E,""))</f>
        <v/>
      </c>
      <c r="I1658" s="10">
        <f>IF(J1658="ISNR20","Natural Rubber-TSNR (ISNR-20)","")</f>
        <v/>
      </c>
      <c r="J1658" s="10">
        <f>IF(H1658="NRFC","ISNR20","")</f>
        <v/>
      </c>
      <c r="K1658" s="35">
        <f>_xlfn.SINGLE(IF(F1658="","",_xlfn.XLOOKUP(F1658,purchase!F:F,purchase!N:N,"")))</f>
        <v/>
      </c>
      <c r="L1658" s="4" t="n"/>
      <c r="M1658" s="86" t="n"/>
      <c r="N1658" s="35">
        <f>IF(F1658="","",
MAX(0,
_xlfn.XLOOKUP(F1658,purchase!F:F,purchase!N:N,"")
-
SUMIFS(L:L,F:F,F1658)))</f>
        <v/>
      </c>
      <c r="O1658" s="35">
        <f>IF(OR(L1658="",M1658=""),"",L1658-M1658)</f>
        <v/>
      </c>
      <c r="P1658" s="89">
        <f>_xlfn.SINGLE(IF(F1658="","",_xlfn.XLOOKUP(F1658,purchase!F:F,purchase!O:O,"")))</f>
        <v/>
      </c>
      <c r="Q1658" s="83">
        <f>IF(OR(L1658="",M1658=""),"",M1658/L1658)</f>
        <v/>
      </c>
      <c r="R1658" s="91">
        <f>IF(OR(P1658="",Q1658=""),"",Q1658-P1658)</f>
        <v/>
      </c>
    </row>
    <row r="1659">
      <c r="A1659" s="25" t="n">
        <v>1655</v>
      </c>
      <c r="B1659" s="26">
        <f>IF(OR(C1659="",F1659=""),"",
"PRD-" &amp;
TEXT(DAY(C1659),"00") &amp;
CHOOSE(MONTH(C1659),"A","B","C","D","E","F","G","H","I","J","K","L") &amp;
TEXT(YEAR(C1659),"00") &amp;
"-" &amp;
RIGHT(F1659,4))</f>
        <v/>
      </c>
      <c r="C1659" s="27" t="n"/>
      <c r="D1659" s="26">
        <f>IF(F1659="","",_xlfn.XLOOKUP(F1659,purchase!F:F,purchase!B:B,""))</f>
        <v/>
      </c>
      <c r="E1659" s="26">
        <f>IF(F1659="","",_xlfn.XLOOKUP(F1659,purchase!F:F,purchase!C:C,""))</f>
        <v/>
      </c>
      <c r="F1659" s="4" t="n"/>
      <c r="G1659" s="10">
        <f>IF(H1659="NRFC","Natural Rubber Field Coagulam","")</f>
        <v/>
      </c>
      <c r="H1659" s="10">
        <f>IF(F1659="","",_xlfn.XLOOKUP(F1659,purchase!F:F,purchase!E:E,""))</f>
        <v/>
      </c>
      <c r="I1659" s="10">
        <f>IF(J1659="ISNR20","Natural Rubber-TSNR (ISNR-20)","")</f>
        <v/>
      </c>
      <c r="J1659" s="10">
        <f>IF(H1659="NRFC","ISNR20","")</f>
        <v/>
      </c>
      <c r="K1659" s="35">
        <f>_xlfn.SINGLE(IF(F1659="","",_xlfn.XLOOKUP(F1659,purchase!F:F,purchase!N:N,"")))</f>
        <v/>
      </c>
      <c r="L1659" s="4" t="n"/>
      <c r="M1659" s="86" t="n"/>
      <c r="N1659" s="35">
        <f>IF(F1659="","",
MAX(0,
_xlfn.XLOOKUP(F1659,purchase!F:F,purchase!N:N,"")
-
SUMIFS(L:L,F:F,F1659)))</f>
        <v/>
      </c>
      <c r="O1659" s="35">
        <f>IF(OR(L1659="",M1659=""),"",L1659-M1659)</f>
        <v/>
      </c>
      <c r="P1659" s="89">
        <f>_xlfn.SINGLE(IF(F1659="","",_xlfn.XLOOKUP(F1659,purchase!F:F,purchase!O:O,"")))</f>
        <v/>
      </c>
      <c r="Q1659" s="83">
        <f>IF(OR(L1659="",M1659=""),"",M1659/L1659)</f>
        <v/>
      </c>
      <c r="R1659" s="91">
        <f>IF(OR(P1659="",Q1659=""),"",Q1659-P1659)</f>
        <v/>
      </c>
    </row>
    <row r="1660">
      <c r="A1660" s="25" t="n">
        <v>1656</v>
      </c>
      <c r="B1660" s="26">
        <f>IF(OR(C1660="",F1660=""),"",
"PRD-" &amp;
TEXT(DAY(C1660),"00") &amp;
CHOOSE(MONTH(C1660),"A","B","C","D","E","F","G","H","I","J","K","L") &amp;
TEXT(YEAR(C1660),"00") &amp;
"-" &amp;
RIGHT(F1660,4))</f>
        <v/>
      </c>
      <c r="C1660" s="27" t="n"/>
      <c r="D1660" s="26">
        <f>IF(F1660="","",_xlfn.XLOOKUP(F1660,purchase!F:F,purchase!B:B,""))</f>
        <v/>
      </c>
      <c r="E1660" s="26">
        <f>IF(F1660="","",_xlfn.XLOOKUP(F1660,purchase!F:F,purchase!C:C,""))</f>
        <v/>
      </c>
      <c r="F1660" s="4" t="n"/>
      <c r="G1660" s="10">
        <f>IF(H1660="NRFC","Natural Rubber Field Coagulam","")</f>
        <v/>
      </c>
      <c r="H1660" s="10">
        <f>IF(F1660="","",_xlfn.XLOOKUP(F1660,purchase!F:F,purchase!E:E,""))</f>
        <v/>
      </c>
      <c r="I1660" s="10">
        <f>IF(J1660="ISNR20","Natural Rubber-TSNR (ISNR-20)","")</f>
        <v/>
      </c>
      <c r="J1660" s="10">
        <f>IF(H1660="NRFC","ISNR20","")</f>
        <v/>
      </c>
      <c r="K1660" s="35">
        <f>_xlfn.SINGLE(IF(F1660="","",_xlfn.XLOOKUP(F1660,purchase!F:F,purchase!N:N,"")))</f>
        <v/>
      </c>
      <c r="L1660" s="4" t="n"/>
      <c r="M1660" s="86" t="n"/>
      <c r="N1660" s="35">
        <f>IF(F1660="","",
MAX(0,
_xlfn.XLOOKUP(F1660,purchase!F:F,purchase!N:N,"")
-
SUMIFS(L:L,F:F,F1660)))</f>
        <v/>
      </c>
      <c r="O1660" s="35">
        <f>IF(OR(L1660="",M1660=""),"",L1660-M1660)</f>
        <v/>
      </c>
      <c r="P1660" s="89">
        <f>_xlfn.SINGLE(IF(F1660="","",_xlfn.XLOOKUP(F1660,purchase!F:F,purchase!O:O,"")))</f>
        <v/>
      </c>
      <c r="Q1660" s="83">
        <f>IF(OR(L1660="",M1660=""),"",M1660/L1660)</f>
        <v/>
      </c>
      <c r="R1660" s="91">
        <f>IF(OR(P1660="",Q1660=""),"",Q1660-P1660)</f>
        <v/>
      </c>
    </row>
    <row r="1661">
      <c r="A1661" s="25" t="n">
        <v>1657</v>
      </c>
      <c r="B1661" s="26">
        <f>IF(OR(C1661="",F1661=""),"",
"PRD-" &amp;
TEXT(DAY(C1661),"00") &amp;
CHOOSE(MONTH(C1661),"A","B","C","D","E","F","G","H","I","J","K","L") &amp;
TEXT(YEAR(C1661),"00") &amp;
"-" &amp;
RIGHT(F1661,4))</f>
        <v/>
      </c>
      <c r="C1661" s="27" t="n"/>
      <c r="D1661" s="26">
        <f>IF(F1661="","",_xlfn.XLOOKUP(F1661,purchase!F:F,purchase!B:B,""))</f>
        <v/>
      </c>
      <c r="E1661" s="26">
        <f>IF(F1661="","",_xlfn.XLOOKUP(F1661,purchase!F:F,purchase!C:C,""))</f>
        <v/>
      </c>
      <c r="F1661" s="4" t="n"/>
      <c r="G1661" s="10">
        <f>IF(H1661="NRFC","Natural Rubber Field Coagulam","")</f>
        <v/>
      </c>
      <c r="H1661" s="10">
        <f>IF(F1661="","",_xlfn.XLOOKUP(F1661,purchase!F:F,purchase!E:E,""))</f>
        <v/>
      </c>
      <c r="I1661" s="10">
        <f>IF(J1661="ISNR20","Natural Rubber-TSNR (ISNR-20)","")</f>
        <v/>
      </c>
      <c r="J1661" s="10">
        <f>IF(H1661="NRFC","ISNR20","")</f>
        <v/>
      </c>
      <c r="K1661" s="35">
        <f>_xlfn.SINGLE(IF(F1661="","",_xlfn.XLOOKUP(F1661,purchase!F:F,purchase!N:N,"")))</f>
        <v/>
      </c>
      <c r="L1661" s="4" t="n"/>
      <c r="M1661" s="86" t="n"/>
      <c r="N1661" s="35">
        <f>IF(F1661="","",
MAX(0,
_xlfn.XLOOKUP(F1661,purchase!F:F,purchase!N:N,"")
-
SUMIFS(L:L,F:F,F1661)))</f>
        <v/>
      </c>
      <c r="O1661" s="35">
        <f>IF(OR(L1661="",M1661=""),"",L1661-M1661)</f>
        <v/>
      </c>
      <c r="P1661" s="89">
        <f>_xlfn.SINGLE(IF(F1661="","",_xlfn.XLOOKUP(F1661,purchase!F:F,purchase!O:O,"")))</f>
        <v/>
      </c>
      <c r="Q1661" s="83">
        <f>IF(OR(L1661="",M1661=""),"",M1661/L1661)</f>
        <v/>
      </c>
      <c r="R1661" s="91">
        <f>IF(OR(P1661="",Q1661=""),"",Q1661-P1661)</f>
        <v/>
      </c>
    </row>
    <row r="1662">
      <c r="A1662" s="25" t="n">
        <v>1658</v>
      </c>
      <c r="B1662" s="26">
        <f>IF(OR(C1662="",F1662=""),"",
"PRD-" &amp;
TEXT(DAY(C1662),"00") &amp;
CHOOSE(MONTH(C1662),"A","B","C","D","E","F","G","H","I","J","K","L") &amp;
TEXT(YEAR(C1662),"00") &amp;
"-" &amp;
RIGHT(F1662,4))</f>
        <v/>
      </c>
      <c r="C1662" s="27" t="n"/>
      <c r="D1662" s="26">
        <f>IF(F1662="","",_xlfn.XLOOKUP(F1662,purchase!F:F,purchase!B:B,""))</f>
        <v/>
      </c>
      <c r="E1662" s="26">
        <f>IF(F1662="","",_xlfn.XLOOKUP(F1662,purchase!F:F,purchase!C:C,""))</f>
        <v/>
      </c>
      <c r="F1662" s="4" t="n"/>
      <c r="G1662" s="10">
        <f>IF(H1662="NRFC","Natural Rubber Field Coagulam","")</f>
        <v/>
      </c>
      <c r="H1662" s="10">
        <f>IF(F1662="","",_xlfn.XLOOKUP(F1662,purchase!F:F,purchase!E:E,""))</f>
        <v/>
      </c>
      <c r="I1662" s="10">
        <f>IF(J1662="ISNR20","Natural Rubber-TSNR (ISNR-20)","")</f>
        <v/>
      </c>
      <c r="J1662" s="10">
        <f>IF(H1662="NRFC","ISNR20","")</f>
        <v/>
      </c>
      <c r="K1662" s="35">
        <f>_xlfn.SINGLE(IF(F1662="","",_xlfn.XLOOKUP(F1662,purchase!F:F,purchase!N:N,"")))</f>
        <v/>
      </c>
      <c r="L1662" s="4" t="n"/>
      <c r="M1662" s="86" t="n"/>
      <c r="N1662" s="35">
        <f>IF(F1662="","",
MAX(0,
_xlfn.XLOOKUP(F1662,purchase!F:F,purchase!N:N,"")
-
SUMIFS(L:L,F:F,F1662)))</f>
        <v/>
      </c>
      <c r="O1662" s="35">
        <f>IF(OR(L1662="",M1662=""),"",L1662-M1662)</f>
        <v/>
      </c>
      <c r="P1662" s="89">
        <f>_xlfn.SINGLE(IF(F1662="","",_xlfn.XLOOKUP(F1662,purchase!F:F,purchase!O:O,"")))</f>
        <v/>
      </c>
      <c r="Q1662" s="83">
        <f>IF(OR(L1662="",M1662=""),"",M1662/L1662)</f>
        <v/>
      </c>
      <c r="R1662" s="91">
        <f>IF(OR(P1662="",Q1662=""),"",Q1662-P1662)</f>
        <v/>
      </c>
    </row>
    <row r="1663">
      <c r="A1663" s="25" t="n">
        <v>1659</v>
      </c>
      <c r="B1663" s="26">
        <f>IF(OR(C1663="",F1663=""),"",
"PRD-" &amp;
TEXT(DAY(C1663),"00") &amp;
CHOOSE(MONTH(C1663),"A","B","C","D","E","F","G","H","I","J","K","L") &amp;
TEXT(YEAR(C1663),"00") &amp;
"-" &amp;
RIGHT(F1663,4))</f>
        <v/>
      </c>
      <c r="C1663" s="27" t="n"/>
      <c r="D1663" s="26">
        <f>IF(F1663="","",_xlfn.XLOOKUP(F1663,purchase!F:F,purchase!B:B,""))</f>
        <v/>
      </c>
      <c r="E1663" s="26">
        <f>IF(F1663="","",_xlfn.XLOOKUP(F1663,purchase!F:F,purchase!C:C,""))</f>
        <v/>
      </c>
      <c r="F1663" s="4" t="n"/>
      <c r="G1663" s="10">
        <f>IF(H1663="NRFC","Natural Rubber Field Coagulam","")</f>
        <v/>
      </c>
      <c r="H1663" s="10">
        <f>IF(F1663="","",_xlfn.XLOOKUP(F1663,purchase!F:F,purchase!E:E,""))</f>
        <v/>
      </c>
      <c r="I1663" s="10">
        <f>IF(J1663="ISNR20","Natural Rubber-TSNR (ISNR-20)","")</f>
        <v/>
      </c>
      <c r="J1663" s="10">
        <f>IF(H1663="NRFC","ISNR20","")</f>
        <v/>
      </c>
      <c r="K1663" s="35">
        <f>_xlfn.SINGLE(IF(F1663="","",_xlfn.XLOOKUP(F1663,purchase!F:F,purchase!N:N,"")))</f>
        <v/>
      </c>
      <c r="L1663" s="4" t="n"/>
      <c r="M1663" s="86" t="n"/>
      <c r="N1663" s="35">
        <f>IF(F1663="","",
MAX(0,
_xlfn.XLOOKUP(F1663,purchase!F:F,purchase!N:N,"")
-
SUMIFS(L:L,F:F,F1663)))</f>
        <v/>
      </c>
      <c r="O1663" s="35">
        <f>IF(OR(L1663="",M1663=""),"",L1663-M1663)</f>
        <v/>
      </c>
      <c r="P1663" s="89">
        <f>_xlfn.SINGLE(IF(F1663="","",_xlfn.XLOOKUP(F1663,purchase!F:F,purchase!O:O,"")))</f>
        <v/>
      </c>
      <c r="Q1663" s="83">
        <f>IF(OR(L1663="",M1663=""),"",M1663/L1663)</f>
        <v/>
      </c>
      <c r="R1663" s="91">
        <f>IF(OR(P1663="",Q1663=""),"",Q1663-P1663)</f>
        <v/>
      </c>
    </row>
    <row r="1664">
      <c r="A1664" s="25" t="n">
        <v>1660</v>
      </c>
      <c r="B1664" s="26">
        <f>IF(OR(C1664="",F1664=""),"",
"PRD-" &amp;
TEXT(DAY(C1664),"00") &amp;
CHOOSE(MONTH(C1664),"A","B","C","D","E","F","G","H","I","J","K","L") &amp;
TEXT(YEAR(C1664),"00") &amp;
"-" &amp;
RIGHT(F1664,4))</f>
        <v/>
      </c>
      <c r="C1664" s="27" t="n"/>
      <c r="D1664" s="26">
        <f>IF(F1664="","",_xlfn.XLOOKUP(F1664,purchase!F:F,purchase!B:B,""))</f>
        <v/>
      </c>
      <c r="E1664" s="26">
        <f>IF(F1664="","",_xlfn.XLOOKUP(F1664,purchase!F:F,purchase!C:C,""))</f>
        <v/>
      </c>
      <c r="F1664" s="4" t="n"/>
      <c r="G1664" s="10">
        <f>IF(H1664="NRFC","Natural Rubber Field Coagulam","")</f>
        <v/>
      </c>
      <c r="H1664" s="10">
        <f>IF(F1664="","",_xlfn.XLOOKUP(F1664,purchase!F:F,purchase!E:E,""))</f>
        <v/>
      </c>
      <c r="I1664" s="10">
        <f>IF(J1664="ISNR20","Natural Rubber-TSNR (ISNR-20)","")</f>
        <v/>
      </c>
      <c r="J1664" s="10">
        <f>IF(H1664="NRFC","ISNR20","")</f>
        <v/>
      </c>
      <c r="K1664" s="35">
        <f>_xlfn.SINGLE(IF(F1664="","",_xlfn.XLOOKUP(F1664,purchase!F:F,purchase!N:N,"")))</f>
        <v/>
      </c>
      <c r="L1664" s="4" t="n"/>
      <c r="M1664" s="86" t="n"/>
      <c r="N1664" s="35">
        <f>IF(F1664="","",
MAX(0,
_xlfn.XLOOKUP(F1664,purchase!F:F,purchase!N:N,"")
-
SUMIFS(L:L,F:F,F1664)))</f>
        <v/>
      </c>
      <c r="O1664" s="35">
        <f>IF(OR(L1664="",M1664=""),"",L1664-M1664)</f>
        <v/>
      </c>
      <c r="P1664" s="89">
        <f>_xlfn.SINGLE(IF(F1664="","",_xlfn.XLOOKUP(F1664,purchase!F:F,purchase!O:O,"")))</f>
        <v/>
      </c>
      <c r="Q1664" s="83">
        <f>IF(OR(L1664="",M1664=""),"",M1664/L1664)</f>
        <v/>
      </c>
      <c r="R1664" s="91">
        <f>IF(OR(P1664="",Q1664=""),"",Q1664-P1664)</f>
        <v/>
      </c>
    </row>
    <row r="1665">
      <c r="A1665" s="25" t="n">
        <v>1661</v>
      </c>
      <c r="B1665" s="26">
        <f>IF(OR(C1665="",F1665=""),"",
"PRD-" &amp;
TEXT(DAY(C1665),"00") &amp;
CHOOSE(MONTH(C1665),"A","B","C","D","E","F","G","H","I","J","K","L") &amp;
TEXT(YEAR(C1665),"00") &amp;
"-" &amp;
RIGHT(F1665,4))</f>
        <v/>
      </c>
      <c r="C1665" s="27" t="n"/>
      <c r="D1665" s="26">
        <f>IF(F1665="","",_xlfn.XLOOKUP(F1665,purchase!F:F,purchase!B:B,""))</f>
        <v/>
      </c>
      <c r="E1665" s="26">
        <f>IF(F1665="","",_xlfn.XLOOKUP(F1665,purchase!F:F,purchase!C:C,""))</f>
        <v/>
      </c>
      <c r="F1665" s="4" t="n"/>
      <c r="G1665" s="10">
        <f>IF(H1665="NRFC","Natural Rubber Field Coagulam","")</f>
        <v/>
      </c>
      <c r="H1665" s="10">
        <f>IF(F1665="","",_xlfn.XLOOKUP(F1665,purchase!F:F,purchase!E:E,""))</f>
        <v/>
      </c>
      <c r="I1665" s="10">
        <f>IF(J1665="ISNR20","Natural Rubber-TSNR (ISNR-20)","")</f>
        <v/>
      </c>
      <c r="J1665" s="10">
        <f>IF(H1665="NRFC","ISNR20","")</f>
        <v/>
      </c>
      <c r="K1665" s="35">
        <f>_xlfn.SINGLE(IF(F1665="","",_xlfn.XLOOKUP(F1665,purchase!F:F,purchase!N:N,"")))</f>
        <v/>
      </c>
      <c r="L1665" s="4" t="n"/>
      <c r="M1665" s="86" t="n"/>
      <c r="N1665" s="35">
        <f>IF(F1665="","",
MAX(0,
_xlfn.XLOOKUP(F1665,purchase!F:F,purchase!N:N,"")
-
SUMIFS(L:L,F:F,F1665)))</f>
        <v/>
      </c>
      <c r="O1665" s="35">
        <f>IF(OR(L1665="",M1665=""),"",L1665-M1665)</f>
        <v/>
      </c>
      <c r="P1665" s="89">
        <f>_xlfn.SINGLE(IF(F1665="","",_xlfn.XLOOKUP(F1665,purchase!F:F,purchase!O:O,"")))</f>
        <v/>
      </c>
      <c r="Q1665" s="83">
        <f>IF(OR(L1665="",M1665=""),"",M1665/L1665)</f>
        <v/>
      </c>
      <c r="R1665" s="91">
        <f>IF(OR(P1665="",Q1665=""),"",Q1665-P1665)</f>
        <v/>
      </c>
    </row>
    <row r="1666">
      <c r="A1666" s="25" t="n">
        <v>1662</v>
      </c>
      <c r="B1666" s="26">
        <f>IF(OR(C1666="",F1666=""),"",
"PRD-" &amp;
TEXT(DAY(C1666),"00") &amp;
CHOOSE(MONTH(C1666),"A","B","C","D","E","F","G","H","I","J","K","L") &amp;
TEXT(YEAR(C1666),"00") &amp;
"-" &amp;
RIGHT(F1666,4))</f>
        <v/>
      </c>
      <c r="C1666" s="27" t="n"/>
      <c r="D1666" s="26">
        <f>IF(F1666="","",_xlfn.XLOOKUP(F1666,purchase!F:F,purchase!B:B,""))</f>
        <v/>
      </c>
      <c r="E1666" s="26">
        <f>IF(F1666="","",_xlfn.XLOOKUP(F1666,purchase!F:F,purchase!C:C,""))</f>
        <v/>
      </c>
      <c r="F1666" s="4" t="n"/>
      <c r="G1666" s="10">
        <f>IF(H1666="NRFC","Natural Rubber Field Coagulam","")</f>
        <v/>
      </c>
      <c r="H1666" s="10">
        <f>IF(F1666="","",_xlfn.XLOOKUP(F1666,purchase!F:F,purchase!E:E,""))</f>
        <v/>
      </c>
      <c r="I1666" s="10">
        <f>IF(J1666="ISNR20","Natural Rubber-TSNR (ISNR-20)","")</f>
        <v/>
      </c>
      <c r="J1666" s="10">
        <f>IF(H1666="NRFC","ISNR20","")</f>
        <v/>
      </c>
      <c r="K1666" s="35">
        <f>_xlfn.SINGLE(IF(F1666="","",_xlfn.XLOOKUP(F1666,purchase!F:F,purchase!N:N,"")))</f>
        <v/>
      </c>
      <c r="L1666" s="4" t="n"/>
      <c r="M1666" s="86" t="n"/>
      <c r="N1666" s="35">
        <f>IF(F1666="","",
MAX(0,
_xlfn.XLOOKUP(F1666,purchase!F:F,purchase!N:N,"")
-
SUMIFS(L:L,F:F,F1666)))</f>
        <v/>
      </c>
      <c r="O1666" s="35">
        <f>IF(OR(L1666="",M1666=""),"",L1666-M1666)</f>
        <v/>
      </c>
      <c r="P1666" s="89">
        <f>_xlfn.SINGLE(IF(F1666="","",_xlfn.XLOOKUP(F1666,purchase!F:F,purchase!O:O,"")))</f>
        <v/>
      </c>
      <c r="Q1666" s="83">
        <f>IF(OR(L1666="",M1666=""),"",M1666/L1666)</f>
        <v/>
      </c>
      <c r="R1666" s="91">
        <f>IF(OR(P1666="",Q1666=""),"",Q1666-P1666)</f>
        <v/>
      </c>
    </row>
    <row r="1667">
      <c r="A1667" s="25" t="n">
        <v>1663</v>
      </c>
      <c r="B1667" s="26">
        <f>IF(OR(C1667="",F1667=""),"",
"PRD-" &amp;
TEXT(DAY(C1667),"00") &amp;
CHOOSE(MONTH(C1667),"A","B","C","D","E","F","G","H","I","J","K","L") &amp;
TEXT(YEAR(C1667),"00") &amp;
"-" &amp;
RIGHT(F1667,4))</f>
        <v/>
      </c>
      <c r="C1667" s="27" t="n"/>
      <c r="D1667" s="26">
        <f>IF(F1667="","",_xlfn.XLOOKUP(F1667,purchase!F:F,purchase!B:B,""))</f>
        <v/>
      </c>
      <c r="E1667" s="26">
        <f>IF(F1667="","",_xlfn.XLOOKUP(F1667,purchase!F:F,purchase!C:C,""))</f>
        <v/>
      </c>
      <c r="F1667" s="4" t="n"/>
      <c r="G1667" s="10">
        <f>IF(H1667="NRFC","Natural Rubber Field Coagulam","")</f>
        <v/>
      </c>
      <c r="H1667" s="10">
        <f>IF(F1667="","",_xlfn.XLOOKUP(F1667,purchase!F:F,purchase!E:E,""))</f>
        <v/>
      </c>
      <c r="I1667" s="10">
        <f>IF(J1667="ISNR20","Natural Rubber-TSNR (ISNR-20)","")</f>
        <v/>
      </c>
      <c r="J1667" s="10">
        <f>IF(H1667="NRFC","ISNR20","")</f>
        <v/>
      </c>
      <c r="K1667" s="35">
        <f>_xlfn.SINGLE(IF(F1667="","",_xlfn.XLOOKUP(F1667,purchase!F:F,purchase!N:N,"")))</f>
        <v/>
      </c>
      <c r="L1667" s="4" t="n"/>
      <c r="M1667" s="86" t="n"/>
      <c r="N1667" s="35">
        <f>IF(F1667="","",
MAX(0,
_xlfn.XLOOKUP(F1667,purchase!F:F,purchase!N:N,"")
-
SUMIFS(L:L,F:F,F1667)))</f>
        <v/>
      </c>
      <c r="O1667" s="35">
        <f>IF(OR(L1667="",M1667=""),"",L1667-M1667)</f>
        <v/>
      </c>
      <c r="P1667" s="89">
        <f>_xlfn.SINGLE(IF(F1667="","",_xlfn.XLOOKUP(F1667,purchase!F:F,purchase!O:O,"")))</f>
        <v/>
      </c>
      <c r="Q1667" s="83">
        <f>IF(OR(L1667="",M1667=""),"",M1667/L1667)</f>
        <v/>
      </c>
      <c r="R1667" s="91">
        <f>IF(OR(P1667="",Q1667=""),"",Q1667-P1667)</f>
        <v/>
      </c>
    </row>
    <row r="1668">
      <c r="A1668" s="25" t="n">
        <v>1664</v>
      </c>
      <c r="B1668" s="26">
        <f>IF(OR(C1668="",F1668=""),"",
"PRD-" &amp;
TEXT(DAY(C1668),"00") &amp;
CHOOSE(MONTH(C1668),"A","B","C","D","E","F","G","H","I","J","K","L") &amp;
TEXT(YEAR(C1668),"00") &amp;
"-" &amp;
RIGHT(F1668,4))</f>
        <v/>
      </c>
      <c r="C1668" s="27" t="n"/>
      <c r="D1668" s="26">
        <f>IF(F1668="","",_xlfn.XLOOKUP(F1668,purchase!F:F,purchase!B:B,""))</f>
        <v/>
      </c>
      <c r="E1668" s="26">
        <f>IF(F1668="","",_xlfn.XLOOKUP(F1668,purchase!F:F,purchase!C:C,""))</f>
        <v/>
      </c>
      <c r="F1668" s="4" t="n"/>
      <c r="G1668" s="10">
        <f>IF(H1668="NRFC","Natural Rubber Field Coagulam","")</f>
        <v/>
      </c>
      <c r="H1668" s="10">
        <f>IF(F1668="","",_xlfn.XLOOKUP(F1668,purchase!F:F,purchase!E:E,""))</f>
        <v/>
      </c>
      <c r="I1668" s="10">
        <f>IF(J1668="ISNR20","Natural Rubber-TSNR (ISNR-20)","")</f>
        <v/>
      </c>
      <c r="J1668" s="10">
        <f>IF(H1668="NRFC","ISNR20","")</f>
        <v/>
      </c>
      <c r="K1668" s="35">
        <f>_xlfn.SINGLE(IF(F1668="","",_xlfn.XLOOKUP(F1668,purchase!F:F,purchase!N:N,"")))</f>
        <v/>
      </c>
      <c r="L1668" s="4" t="n"/>
      <c r="M1668" s="86" t="n"/>
      <c r="N1668" s="35">
        <f>IF(F1668="","",
MAX(0,
_xlfn.XLOOKUP(F1668,purchase!F:F,purchase!N:N,"")
-
SUMIFS(L:L,F:F,F1668)))</f>
        <v/>
      </c>
      <c r="O1668" s="35">
        <f>IF(OR(L1668="",M1668=""),"",L1668-M1668)</f>
        <v/>
      </c>
      <c r="P1668" s="89">
        <f>_xlfn.SINGLE(IF(F1668="","",_xlfn.XLOOKUP(F1668,purchase!F:F,purchase!O:O,"")))</f>
        <v/>
      </c>
      <c r="Q1668" s="83">
        <f>IF(OR(L1668="",M1668=""),"",M1668/L1668)</f>
        <v/>
      </c>
      <c r="R1668" s="91">
        <f>IF(OR(P1668="",Q1668=""),"",Q1668-P1668)</f>
        <v/>
      </c>
    </row>
    <row r="1669">
      <c r="A1669" s="25" t="n">
        <v>1665</v>
      </c>
      <c r="B1669" s="26">
        <f>IF(OR(C1669="",F1669=""),"",
"PRD-" &amp;
TEXT(DAY(C1669),"00") &amp;
CHOOSE(MONTH(C1669),"A","B","C","D","E","F","G","H","I","J","K","L") &amp;
TEXT(YEAR(C1669),"00") &amp;
"-" &amp;
RIGHT(F1669,4))</f>
        <v/>
      </c>
      <c r="C1669" s="27" t="n"/>
      <c r="D1669" s="26">
        <f>IF(F1669="","",_xlfn.XLOOKUP(F1669,purchase!F:F,purchase!B:B,""))</f>
        <v/>
      </c>
      <c r="E1669" s="26">
        <f>IF(F1669="","",_xlfn.XLOOKUP(F1669,purchase!F:F,purchase!C:C,""))</f>
        <v/>
      </c>
      <c r="F1669" s="4" t="n"/>
      <c r="G1669" s="10">
        <f>IF(H1669="NRFC","Natural Rubber Field Coagulam","")</f>
        <v/>
      </c>
      <c r="H1669" s="10">
        <f>IF(F1669="","",_xlfn.XLOOKUP(F1669,purchase!F:F,purchase!E:E,""))</f>
        <v/>
      </c>
      <c r="I1669" s="10">
        <f>IF(J1669="ISNR20","Natural Rubber-TSNR (ISNR-20)","")</f>
        <v/>
      </c>
      <c r="J1669" s="10">
        <f>IF(H1669="NRFC","ISNR20","")</f>
        <v/>
      </c>
      <c r="K1669" s="35">
        <f>_xlfn.SINGLE(IF(F1669="","",_xlfn.XLOOKUP(F1669,purchase!F:F,purchase!N:N,"")))</f>
        <v/>
      </c>
      <c r="L1669" s="4" t="n"/>
      <c r="M1669" s="86" t="n"/>
      <c r="N1669" s="35">
        <f>IF(F1669="","",
MAX(0,
_xlfn.XLOOKUP(F1669,purchase!F:F,purchase!N:N,"")
-
SUMIFS(L:L,F:F,F1669)))</f>
        <v/>
      </c>
      <c r="O1669" s="35">
        <f>IF(OR(L1669="",M1669=""),"",L1669-M1669)</f>
        <v/>
      </c>
      <c r="P1669" s="89">
        <f>_xlfn.SINGLE(IF(F1669="","",_xlfn.XLOOKUP(F1669,purchase!F:F,purchase!O:O,"")))</f>
        <v/>
      </c>
      <c r="Q1669" s="83">
        <f>IF(OR(L1669="",M1669=""),"",M1669/L1669)</f>
        <v/>
      </c>
      <c r="R1669" s="91">
        <f>IF(OR(P1669="",Q1669=""),"",Q1669-P1669)</f>
        <v/>
      </c>
    </row>
    <row r="1670">
      <c r="A1670" s="25" t="n">
        <v>1666</v>
      </c>
      <c r="B1670" s="26">
        <f>IF(OR(C1670="",F1670=""),"",
"PRD-" &amp;
TEXT(DAY(C1670),"00") &amp;
CHOOSE(MONTH(C1670),"A","B","C","D","E","F","G","H","I","J","K","L") &amp;
TEXT(YEAR(C1670),"00") &amp;
"-" &amp;
RIGHT(F1670,4))</f>
        <v/>
      </c>
      <c r="C1670" s="27" t="n"/>
      <c r="D1670" s="26">
        <f>IF(F1670="","",_xlfn.XLOOKUP(F1670,purchase!F:F,purchase!B:B,""))</f>
        <v/>
      </c>
      <c r="E1670" s="26">
        <f>IF(F1670="","",_xlfn.XLOOKUP(F1670,purchase!F:F,purchase!C:C,""))</f>
        <v/>
      </c>
      <c r="F1670" s="4" t="n"/>
      <c r="G1670" s="10">
        <f>IF(H1670="NRFC","Natural Rubber Field Coagulam","")</f>
        <v/>
      </c>
      <c r="H1670" s="10">
        <f>IF(F1670="","",_xlfn.XLOOKUP(F1670,purchase!F:F,purchase!E:E,""))</f>
        <v/>
      </c>
      <c r="I1670" s="10">
        <f>IF(J1670="ISNR20","Natural Rubber-TSNR (ISNR-20)","")</f>
        <v/>
      </c>
      <c r="J1670" s="10">
        <f>IF(H1670="NRFC","ISNR20","")</f>
        <v/>
      </c>
      <c r="K1670" s="35">
        <f>_xlfn.SINGLE(IF(F1670="","",_xlfn.XLOOKUP(F1670,purchase!F:F,purchase!N:N,"")))</f>
        <v/>
      </c>
      <c r="L1670" s="4" t="n"/>
      <c r="M1670" s="86" t="n"/>
      <c r="N1670" s="35">
        <f>IF(F1670="","",
MAX(0,
_xlfn.XLOOKUP(F1670,purchase!F:F,purchase!N:N,"")
-
SUMIFS(L:L,F:F,F1670)))</f>
        <v/>
      </c>
      <c r="O1670" s="35">
        <f>IF(OR(L1670="",M1670=""),"",L1670-M1670)</f>
        <v/>
      </c>
      <c r="P1670" s="89">
        <f>_xlfn.SINGLE(IF(F1670="","",_xlfn.XLOOKUP(F1670,purchase!F:F,purchase!O:O,"")))</f>
        <v/>
      </c>
      <c r="Q1670" s="83">
        <f>IF(OR(L1670="",M1670=""),"",M1670/L1670)</f>
        <v/>
      </c>
      <c r="R1670" s="91">
        <f>IF(OR(P1670="",Q1670=""),"",Q1670-P1670)</f>
        <v/>
      </c>
    </row>
    <row r="1671">
      <c r="A1671" s="25" t="n">
        <v>1667</v>
      </c>
      <c r="B1671" s="26">
        <f>IF(OR(C1671="",F1671=""),"",
"PRD-" &amp;
TEXT(DAY(C1671),"00") &amp;
CHOOSE(MONTH(C1671),"A","B","C","D","E","F","G","H","I","J","K","L") &amp;
TEXT(YEAR(C1671),"00") &amp;
"-" &amp;
RIGHT(F1671,4))</f>
        <v/>
      </c>
      <c r="C1671" s="27" t="n"/>
      <c r="D1671" s="26">
        <f>IF(F1671="","",_xlfn.XLOOKUP(F1671,purchase!F:F,purchase!B:B,""))</f>
        <v/>
      </c>
      <c r="E1671" s="26">
        <f>IF(F1671="","",_xlfn.XLOOKUP(F1671,purchase!F:F,purchase!C:C,""))</f>
        <v/>
      </c>
      <c r="F1671" s="4" t="n"/>
      <c r="G1671" s="10">
        <f>IF(H1671="NRFC","Natural Rubber Field Coagulam","")</f>
        <v/>
      </c>
      <c r="H1671" s="10">
        <f>IF(F1671="","",_xlfn.XLOOKUP(F1671,purchase!F:F,purchase!E:E,""))</f>
        <v/>
      </c>
      <c r="I1671" s="10">
        <f>IF(J1671="ISNR20","Natural Rubber-TSNR (ISNR-20)","")</f>
        <v/>
      </c>
      <c r="J1671" s="10">
        <f>IF(H1671="NRFC","ISNR20","")</f>
        <v/>
      </c>
      <c r="K1671" s="35">
        <f>_xlfn.SINGLE(IF(F1671="","",_xlfn.XLOOKUP(F1671,purchase!F:F,purchase!N:N,"")))</f>
        <v/>
      </c>
      <c r="L1671" s="4" t="n"/>
      <c r="M1671" s="86" t="n"/>
      <c r="N1671" s="35">
        <f>IF(F1671="","",
MAX(0,
_xlfn.XLOOKUP(F1671,purchase!F:F,purchase!N:N,"")
-
SUMIFS(L:L,F:F,F1671)))</f>
        <v/>
      </c>
      <c r="O1671" s="35">
        <f>IF(OR(L1671="",M1671=""),"",L1671-M1671)</f>
        <v/>
      </c>
      <c r="P1671" s="89">
        <f>_xlfn.SINGLE(IF(F1671="","",_xlfn.XLOOKUP(F1671,purchase!F:F,purchase!O:O,"")))</f>
        <v/>
      </c>
      <c r="Q1671" s="83">
        <f>IF(OR(L1671="",M1671=""),"",M1671/L1671)</f>
        <v/>
      </c>
      <c r="R1671" s="91">
        <f>IF(OR(P1671="",Q1671=""),"",Q1671-P1671)</f>
        <v/>
      </c>
    </row>
    <row r="1672">
      <c r="A1672" s="25" t="n">
        <v>1668</v>
      </c>
      <c r="B1672" s="26">
        <f>IF(OR(C1672="",F1672=""),"",
"PRD-" &amp;
TEXT(DAY(C1672),"00") &amp;
CHOOSE(MONTH(C1672),"A","B","C","D","E","F","G","H","I","J","K","L") &amp;
TEXT(YEAR(C1672),"00") &amp;
"-" &amp;
RIGHT(F1672,4))</f>
        <v/>
      </c>
      <c r="C1672" s="27" t="n"/>
      <c r="D1672" s="26">
        <f>IF(F1672="","",_xlfn.XLOOKUP(F1672,purchase!F:F,purchase!B:B,""))</f>
        <v/>
      </c>
      <c r="E1672" s="26">
        <f>IF(F1672="","",_xlfn.XLOOKUP(F1672,purchase!F:F,purchase!C:C,""))</f>
        <v/>
      </c>
      <c r="F1672" s="4" t="n"/>
      <c r="G1672" s="10">
        <f>IF(H1672="NRFC","Natural Rubber Field Coagulam","")</f>
        <v/>
      </c>
      <c r="H1672" s="10">
        <f>IF(F1672="","",_xlfn.XLOOKUP(F1672,purchase!F:F,purchase!E:E,""))</f>
        <v/>
      </c>
      <c r="I1672" s="10">
        <f>IF(J1672="ISNR20","Natural Rubber-TSNR (ISNR-20)","")</f>
        <v/>
      </c>
      <c r="J1672" s="10">
        <f>IF(H1672="NRFC","ISNR20","")</f>
        <v/>
      </c>
      <c r="K1672" s="35">
        <f>_xlfn.SINGLE(IF(F1672="","",_xlfn.XLOOKUP(F1672,purchase!F:F,purchase!N:N,"")))</f>
        <v/>
      </c>
      <c r="L1672" s="4" t="n"/>
      <c r="M1672" s="86" t="n"/>
      <c r="N1672" s="35">
        <f>IF(F1672="","",
MAX(0,
_xlfn.XLOOKUP(F1672,purchase!F:F,purchase!N:N,"")
-
SUMIFS(L:L,F:F,F1672)))</f>
        <v/>
      </c>
      <c r="O1672" s="35">
        <f>IF(OR(L1672="",M1672=""),"",L1672-M1672)</f>
        <v/>
      </c>
      <c r="P1672" s="89">
        <f>_xlfn.SINGLE(IF(F1672="","",_xlfn.XLOOKUP(F1672,purchase!F:F,purchase!O:O,"")))</f>
        <v/>
      </c>
      <c r="Q1672" s="83">
        <f>IF(OR(L1672="",M1672=""),"",M1672/L1672)</f>
        <v/>
      </c>
      <c r="R1672" s="91">
        <f>IF(OR(P1672="",Q1672=""),"",Q1672-P1672)</f>
        <v/>
      </c>
    </row>
    <row r="1673">
      <c r="A1673" s="25" t="n">
        <v>1669</v>
      </c>
      <c r="B1673" s="26">
        <f>IF(OR(C1673="",F1673=""),"",
"PRD-" &amp;
TEXT(DAY(C1673),"00") &amp;
CHOOSE(MONTH(C1673),"A","B","C","D","E","F","G","H","I","J","K","L") &amp;
TEXT(YEAR(C1673),"00") &amp;
"-" &amp;
RIGHT(F1673,4))</f>
        <v/>
      </c>
      <c r="C1673" s="27" t="n"/>
      <c r="D1673" s="26">
        <f>IF(F1673="","",_xlfn.XLOOKUP(F1673,purchase!F:F,purchase!B:B,""))</f>
        <v/>
      </c>
      <c r="E1673" s="26">
        <f>IF(F1673="","",_xlfn.XLOOKUP(F1673,purchase!F:F,purchase!C:C,""))</f>
        <v/>
      </c>
      <c r="F1673" s="4" t="n"/>
      <c r="G1673" s="10">
        <f>IF(H1673="NRFC","Natural Rubber Field Coagulam","")</f>
        <v/>
      </c>
      <c r="H1673" s="10">
        <f>IF(F1673="","",_xlfn.XLOOKUP(F1673,purchase!F:F,purchase!E:E,""))</f>
        <v/>
      </c>
      <c r="I1673" s="10">
        <f>IF(J1673="ISNR20","Natural Rubber-TSNR (ISNR-20)","")</f>
        <v/>
      </c>
      <c r="J1673" s="10">
        <f>IF(H1673="NRFC","ISNR20","")</f>
        <v/>
      </c>
      <c r="K1673" s="35">
        <f>_xlfn.SINGLE(IF(F1673="","",_xlfn.XLOOKUP(F1673,purchase!F:F,purchase!N:N,"")))</f>
        <v/>
      </c>
      <c r="L1673" s="4" t="n"/>
      <c r="M1673" s="86" t="n"/>
      <c r="N1673" s="35">
        <f>IF(F1673="","",
MAX(0,
_xlfn.XLOOKUP(F1673,purchase!F:F,purchase!N:N,"")
-
SUMIFS(L:L,F:F,F1673)))</f>
        <v/>
      </c>
      <c r="O1673" s="35">
        <f>IF(OR(L1673="",M1673=""),"",L1673-M1673)</f>
        <v/>
      </c>
      <c r="P1673" s="89">
        <f>_xlfn.SINGLE(IF(F1673="","",_xlfn.XLOOKUP(F1673,purchase!F:F,purchase!O:O,"")))</f>
        <v/>
      </c>
      <c r="Q1673" s="83">
        <f>IF(OR(L1673="",M1673=""),"",M1673/L1673)</f>
        <v/>
      </c>
      <c r="R1673" s="91">
        <f>IF(OR(P1673="",Q1673=""),"",Q1673-P1673)</f>
        <v/>
      </c>
    </row>
    <row r="1674">
      <c r="A1674" s="25" t="n">
        <v>1670</v>
      </c>
      <c r="B1674" s="26">
        <f>IF(OR(C1674="",F1674=""),"",
"PRD-" &amp;
TEXT(DAY(C1674),"00") &amp;
CHOOSE(MONTH(C1674),"A","B","C","D","E","F","G","H","I","J","K","L") &amp;
TEXT(YEAR(C1674),"00") &amp;
"-" &amp;
RIGHT(F1674,4))</f>
        <v/>
      </c>
      <c r="C1674" s="27" t="n"/>
      <c r="D1674" s="26">
        <f>IF(F1674="","",_xlfn.XLOOKUP(F1674,purchase!F:F,purchase!B:B,""))</f>
        <v/>
      </c>
      <c r="E1674" s="26">
        <f>IF(F1674="","",_xlfn.XLOOKUP(F1674,purchase!F:F,purchase!C:C,""))</f>
        <v/>
      </c>
      <c r="F1674" s="4" t="n"/>
      <c r="G1674" s="10">
        <f>IF(H1674="NRFC","Natural Rubber Field Coagulam","")</f>
        <v/>
      </c>
      <c r="H1674" s="10">
        <f>IF(F1674="","",_xlfn.XLOOKUP(F1674,purchase!F:F,purchase!E:E,""))</f>
        <v/>
      </c>
      <c r="I1674" s="10">
        <f>IF(J1674="ISNR20","Natural Rubber-TSNR (ISNR-20)","")</f>
        <v/>
      </c>
      <c r="J1674" s="10">
        <f>IF(H1674="NRFC","ISNR20","")</f>
        <v/>
      </c>
      <c r="K1674" s="35">
        <f>_xlfn.SINGLE(IF(F1674="","",_xlfn.XLOOKUP(F1674,purchase!F:F,purchase!N:N,"")))</f>
        <v/>
      </c>
      <c r="L1674" s="4" t="n"/>
      <c r="M1674" s="86" t="n"/>
      <c r="N1674" s="35">
        <f>IF(F1674="","",
MAX(0,
_xlfn.XLOOKUP(F1674,purchase!F:F,purchase!N:N,"")
-
SUMIFS(L:L,F:F,F1674)))</f>
        <v/>
      </c>
      <c r="O1674" s="35">
        <f>IF(OR(L1674="",M1674=""),"",L1674-M1674)</f>
        <v/>
      </c>
      <c r="P1674" s="89">
        <f>_xlfn.SINGLE(IF(F1674="","",_xlfn.XLOOKUP(F1674,purchase!F:F,purchase!O:O,"")))</f>
        <v/>
      </c>
      <c r="Q1674" s="83">
        <f>IF(OR(L1674="",M1674=""),"",M1674/L1674)</f>
        <v/>
      </c>
      <c r="R1674" s="91">
        <f>IF(OR(P1674="",Q1674=""),"",Q1674-P1674)</f>
        <v/>
      </c>
    </row>
    <row r="1675">
      <c r="A1675" s="25" t="n">
        <v>1671</v>
      </c>
      <c r="B1675" s="26">
        <f>IF(OR(C1675="",F1675=""),"",
"PRD-" &amp;
TEXT(DAY(C1675),"00") &amp;
CHOOSE(MONTH(C1675),"A","B","C","D","E","F","G","H","I","J","K","L") &amp;
TEXT(YEAR(C1675),"00") &amp;
"-" &amp;
RIGHT(F1675,4))</f>
        <v/>
      </c>
      <c r="C1675" s="27" t="n"/>
      <c r="D1675" s="26">
        <f>IF(F1675="","",_xlfn.XLOOKUP(F1675,purchase!F:F,purchase!B:B,""))</f>
        <v/>
      </c>
      <c r="E1675" s="26">
        <f>IF(F1675="","",_xlfn.XLOOKUP(F1675,purchase!F:F,purchase!C:C,""))</f>
        <v/>
      </c>
      <c r="F1675" s="4" t="n"/>
      <c r="G1675" s="10">
        <f>IF(H1675="NRFC","Natural Rubber Field Coagulam","")</f>
        <v/>
      </c>
      <c r="H1675" s="10">
        <f>IF(F1675="","",_xlfn.XLOOKUP(F1675,purchase!F:F,purchase!E:E,""))</f>
        <v/>
      </c>
      <c r="I1675" s="10">
        <f>IF(J1675="ISNR20","Natural Rubber-TSNR (ISNR-20)","")</f>
        <v/>
      </c>
      <c r="J1675" s="10">
        <f>IF(H1675="NRFC","ISNR20","")</f>
        <v/>
      </c>
      <c r="K1675" s="35">
        <f>_xlfn.SINGLE(IF(F1675="","",_xlfn.XLOOKUP(F1675,purchase!F:F,purchase!N:N,"")))</f>
        <v/>
      </c>
      <c r="L1675" s="4" t="n"/>
      <c r="M1675" s="86" t="n"/>
      <c r="N1675" s="35">
        <f>IF(F1675="","",
MAX(0,
_xlfn.XLOOKUP(F1675,purchase!F:F,purchase!N:N,"")
-
SUMIFS(L:L,F:F,F1675)))</f>
        <v/>
      </c>
      <c r="O1675" s="35">
        <f>IF(OR(L1675="",M1675=""),"",L1675-M1675)</f>
        <v/>
      </c>
      <c r="P1675" s="89">
        <f>_xlfn.SINGLE(IF(F1675="","",_xlfn.XLOOKUP(F1675,purchase!F:F,purchase!O:O,"")))</f>
        <v/>
      </c>
      <c r="Q1675" s="83">
        <f>IF(OR(L1675="",M1675=""),"",M1675/L1675)</f>
        <v/>
      </c>
      <c r="R1675" s="91">
        <f>IF(OR(P1675="",Q1675=""),"",Q1675-P1675)</f>
        <v/>
      </c>
    </row>
    <row r="1676">
      <c r="A1676" s="25" t="n">
        <v>1672</v>
      </c>
      <c r="B1676" s="26">
        <f>IF(OR(C1676="",F1676=""),"",
"PRD-" &amp;
TEXT(DAY(C1676),"00") &amp;
CHOOSE(MONTH(C1676),"A","B","C","D","E","F","G","H","I","J","K","L") &amp;
TEXT(YEAR(C1676),"00") &amp;
"-" &amp;
RIGHT(F1676,4))</f>
        <v/>
      </c>
      <c r="C1676" s="27" t="n"/>
      <c r="D1676" s="26">
        <f>IF(F1676="","",_xlfn.XLOOKUP(F1676,purchase!F:F,purchase!B:B,""))</f>
        <v/>
      </c>
      <c r="E1676" s="26">
        <f>IF(F1676="","",_xlfn.XLOOKUP(F1676,purchase!F:F,purchase!C:C,""))</f>
        <v/>
      </c>
      <c r="F1676" s="4" t="n"/>
      <c r="G1676" s="10">
        <f>IF(H1676="NRFC","Natural Rubber Field Coagulam","")</f>
        <v/>
      </c>
      <c r="H1676" s="10">
        <f>IF(F1676="","",_xlfn.XLOOKUP(F1676,purchase!F:F,purchase!E:E,""))</f>
        <v/>
      </c>
      <c r="I1676" s="10">
        <f>IF(J1676="ISNR20","Natural Rubber-TSNR (ISNR-20)","")</f>
        <v/>
      </c>
      <c r="J1676" s="10">
        <f>IF(H1676="NRFC","ISNR20","")</f>
        <v/>
      </c>
      <c r="K1676" s="35">
        <f>_xlfn.SINGLE(IF(F1676="","",_xlfn.XLOOKUP(F1676,purchase!F:F,purchase!N:N,"")))</f>
        <v/>
      </c>
      <c r="L1676" s="4" t="n"/>
      <c r="M1676" s="86" t="n"/>
      <c r="N1676" s="35">
        <f>IF(F1676="","",
MAX(0,
_xlfn.XLOOKUP(F1676,purchase!F:F,purchase!N:N,"")
-
SUMIFS(L:L,F:F,F1676)))</f>
        <v/>
      </c>
      <c r="O1676" s="35">
        <f>IF(OR(L1676="",M1676=""),"",L1676-M1676)</f>
        <v/>
      </c>
      <c r="P1676" s="89">
        <f>_xlfn.SINGLE(IF(F1676="","",_xlfn.XLOOKUP(F1676,purchase!F:F,purchase!O:O,"")))</f>
        <v/>
      </c>
      <c r="Q1676" s="83">
        <f>IF(OR(L1676="",M1676=""),"",M1676/L1676)</f>
        <v/>
      </c>
      <c r="R1676" s="91">
        <f>IF(OR(P1676="",Q1676=""),"",Q1676-P1676)</f>
        <v/>
      </c>
    </row>
    <row r="1677">
      <c r="A1677" s="25" t="n">
        <v>1673</v>
      </c>
      <c r="B1677" s="26">
        <f>IF(OR(C1677="",F1677=""),"",
"PRD-" &amp;
TEXT(DAY(C1677),"00") &amp;
CHOOSE(MONTH(C1677),"A","B","C","D","E","F","G","H","I","J","K","L") &amp;
TEXT(YEAR(C1677),"00") &amp;
"-" &amp;
RIGHT(F1677,4))</f>
        <v/>
      </c>
      <c r="C1677" s="27" t="n"/>
      <c r="D1677" s="26">
        <f>IF(F1677="","",_xlfn.XLOOKUP(F1677,purchase!F:F,purchase!B:B,""))</f>
        <v/>
      </c>
      <c r="E1677" s="26">
        <f>IF(F1677="","",_xlfn.XLOOKUP(F1677,purchase!F:F,purchase!C:C,""))</f>
        <v/>
      </c>
      <c r="F1677" s="4" t="n"/>
      <c r="G1677" s="10">
        <f>IF(H1677="NRFC","Natural Rubber Field Coagulam","")</f>
        <v/>
      </c>
      <c r="H1677" s="10">
        <f>IF(F1677="","",_xlfn.XLOOKUP(F1677,purchase!F:F,purchase!E:E,""))</f>
        <v/>
      </c>
      <c r="I1677" s="10">
        <f>IF(J1677="ISNR20","Natural Rubber-TSNR (ISNR-20)","")</f>
        <v/>
      </c>
      <c r="J1677" s="10">
        <f>IF(H1677="NRFC","ISNR20","")</f>
        <v/>
      </c>
      <c r="K1677" s="35">
        <f>_xlfn.SINGLE(IF(F1677="","",_xlfn.XLOOKUP(F1677,purchase!F:F,purchase!N:N,"")))</f>
        <v/>
      </c>
      <c r="L1677" s="4" t="n"/>
      <c r="M1677" s="86" t="n"/>
      <c r="N1677" s="35">
        <f>IF(F1677="","",
MAX(0,
_xlfn.XLOOKUP(F1677,purchase!F:F,purchase!N:N,"")
-
SUMIFS(L:L,F:F,F1677)))</f>
        <v/>
      </c>
      <c r="O1677" s="35">
        <f>IF(OR(L1677="",M1677=""),"",L1677-M1677)</f>
        <v/>
      </c>
      <c r="P1677" s="89">
        <f>_xlfn.SINGLE(IF(F1677="","",_xlfn.XLOOKUP(F1677,purchase!F:F,purchase!O:O,"")))</f>
        <v/>
      </c>
      <c r="Q1677" s="83">
        <f>IF(OR(L1677="",M1677=""),"",M1677/L1677)</f>
        <v/>
      </c>
      <c r="R1677" s="91">
        <f>IF(OR(P1677="",Q1677=""),"",Q1677-P1677)</f>
        <v/>
      </c>
    </row>
    <row r="1678">
      <c r="A1678" s="25" t="n">
        <v>1674</v>
      </c>
      <c r="B1678" s="26">
        <f>IF(OR(C1678="",F1678=""),"",
"PRD-" &amp;
TEXT(DAY(C1678),"00") &amp;
CHOOSE(MONTH(C1678),"A","B","C","D","E","F","G","H","I","J","K","L") &amp;
TEXT(YEAR(C1678),"00") &amp;
"-" &amp;
RIGHT(F1678,4))</f>
        <v/>
      </c>
      <c r="C1678" s="27" t="n"/>
      <c r="D1678" s="26">
        <f>IF(F1678="","",_xlfn.XLOOKUP(F1678,purchase!F:F,purchase!B:B,""))</f>
        <v/>
      </c>
      <c r="E1678" s="26">
        <f>IF(F1678="","",_xlfn.XLOOKUP(F1678,purchase!F:F,purchase!C:C,""))</f>
        <v/>
      </c>
      <c r="F1678" s="4" t="n"/>
      <c r="G1678" s="10">
        <f>IF(H1678="NRFC","Natural Rubber Field Coagulam","")</f>
        <v/>
      </c>
      <c r="H1678" s="10">
        <f>IF(F1678="","",_xlfn.XLOOKUP(F1678,purchase!F:F,purchase!E:E,""))</f>
        <v/>
      </c>
      <c r="I1678" s="10">
        <f>IF(J1678="ISNR20","Natural Rubber-TSNR (ISNR-20)","")</f>
        <v/>
      </c>
      <c r="J1678" s="10">
        <f>IF(H1678="NRFC","ISNR20","")</f>
        <v/>
      </c>
      <c r="K1678" s="35">
        <f>_xlfn.SINGLE(IF(F1678="","",_xlfn.XLOOKUP(F1678,purchase!F:F,purchase!N:N,"")))</f>
        <v/>
      </c>
      <c r="L1678" s="4" t="n"/>
      <c r="M1678" s="86" t="n"/>
      <c r="N1678" s="35">
        <f>IF(F1678="","",
MAX(0,
_xlfn.XLOOKUP(F1678,purchase!F:F,purchase!N:N,"")
-
SUMIFS(L:L,F:F,F1678)))</f>
        <v/>
      </c>
      <c r="O1678" s="35">
        <f>IF(OR(L1678="",M1678=""),"",L1678-M1678)</f>
        <v/>
      </c>
      <c r="P1678" s="89">
        <f>_xlfn.SINGLE(IF(F1678="","",_xlfn.XLOOKUP(F1678,purchase!F:F,purchase!O:O,"")))</f>
        <v/>
      </c>
      <c r="Q1678" s="83">
        <f>IF(OR(L1678="",M1678=""),"",M1678/L1678)</f>
        <v/>
      </c>
      <c r="R1678" s="91">
        <f>IF(OR(P1678="",Q1678=""),"",Q1678-P1678)</f>
        <v/>
      </c>
    </row>
    <row r="1679">
      <c r="A1679" s="25" t="n">
        <v>1675</v>
      </c>
      <c r="B1679" s="26">
        <f>IF(OR(C1679="",F1679=""),"",
"PRD-" &amp;
TEXT(DAY(C1679),"00") &amp;
CHOOSE(MONTH(C1679),"A","B","C","D","E","F","G","H","I","J","K","L") &amp;
TEXT(YEAR(C1679),"00") &amp;
"-" &amp;
RIGHT(F1679,4))</f>
        <v/>
      </c>
      <c r="C1679" s="27" t="n"/>
      <c r="D1679" s="26">
        <f>IF(F1679="","",_xlfn.XLOOKUP(F1679,purchase!F:F,purchase!B:B,""))</f>
        <v/>
      </c>
      <c r="E1679" s="26">
        <f>IF(F1679="","",_xlfn.XLOOKUP(F1679,purchase!F:F,purchase!C:C,""))</f>
        <v/>
      </c>
      <c r="F1679" s="4" t="n"/>
      <c r="G1679" s="10">
        <f>IF(H1679="NRFC","Natural Rubber Field Coagulam","")</f>
        <v/>
      </c>
      <c r="H1679" s="10">
        <f>IF(F1679="","",_xlfn.XLOOKUP(F1679,purchase!F:F,purchase!E:E,""))</f>
        <v/>
      </c>
      <c r="I1679" s="10">
        <f>IF(J1679="ISNR20","Natural Rubber-TSNR (ISNR-20)","")</f>
        <v/>
      </c>
      <c r="J1679" s="10">
        <f>IF(H1679="NRFC","ISNR20","")</f>
        <v/>
      </c>
      <c r="K1679" s="35">
        <f>_xlfn.SINGLE(IF(F1679="","",_xlfn.XLOOKUP(F1679,purchase!F:F,purchase!N:N,"")))</f>
        <v/>
      </c>
      <c r="L1679" s="4" t="n"/>
      <c r="M1679" s="86" t="n"/>
      <c r="N1679" s="35">
        <f>IF(F1679="","",
MAX(0,
_xlfn.XLOOKUP(F1679,purchase!F:F,purchase!N:N,"")
-
SUMIFS(L:L,F:F,F1679)))</f>
        <v/>
      </c>
      <c r="O1679" s="35">
        <f>IF(OR(L1679="",M1679=""),"",L1679-M1679)</f>
        <v/>
      </c>
      <c r="P1679" s="89">
        <f>_xlfn.SINGLE(IF(F1679="","",_xlfn.XLOOKUP(F1679,purchase!F:F,purchase!O:O,"")))</f>
        <v/>
      </c>
      <c r="Q1679" s="83">
        <f>IF(OR(L1679="",M1679=""),"",M1679/L1679)</f>
        <v/>
      </c>
      <c r="R1679" s="91">
        <f>IF(OR(P1679="",Q1679=""),"",Q1679-P1679)</f>
        <v/>
      </c>
    </row>
    <row r="1680">
      <c r="A1680" s="25" t="n">
        <v>1676</v>
      </c>
      <c r="B1680" s="26">
        <f>IF(OR(C1680="",F1680=""),"",
"PRD-" &amp;
TEXT(DAY(C1680),"00") &amp;
CHOOSE(MONTH(C1680),"A","B","C","D","E","F","G","H","I","J","K","L") &amp;
TEXT(YEAR(C1680),"00") &amp;
"-" &amp;
RIGHT(F1680,4))</f>
        <v/>
      </c>
      <c r="C1680" s="27" t="n"/>
      <c r="D1680" s="26">
        <f>IF(F1680="","",_xlfn.XLOOKUP(F1680,purchase!F:F,purchase!B:B,""))</f>
        <v/>
      </c>
      <c r="E1680" s="26">
        <f>IF(F1680="","",_xlfn.XLOOKUP(F1680,purchase!F:F,purchase!C:C,""))</f>
        <v/>
      </c>
      <c r="F1680" s="4" t="n"/>
      <c r="G1680" s="10">
        <f>IF(H1680="NRFC","Natural Rubber Field Coagulam","")</f>
        <v/>
      </c>
      <c r="H1680" s="10">
        <f>IF(F1680="","",_xlfn.XLOOKUP(F1680,purchase!F:F,purchase!E:E,""))</f>
        <v/>
      </c>
      <c r="I1680" s="10">
        <f>IF(J1680="ISNR20","Natural Rubber-TSNR (ISNR-20)","")</f>
        <v/>
      </c>
      <c r="J1680" s="10">
        <f>IF(H1680="NRFC","ISNR20","")</f>
        <v/>
      </c>
      <c r="K1680" s="35">
        <f>_xlfn.SINGLE(IF(F1680="","",_xlfn.XLOOKUP(F1680,purchase!F:F,purchase!N:N,"")))</f>
        <v/>
      </c>
      <c r="L1680" s="4" t="n"/>
      <c r="M1680" s="86" t="n"/>
      <c r="N1680" s="35">
        <f>IF(F1680="","",
MAX(0,
_xlfn.XLOOKUP(F1680,purchase!F:F,purchase!N:N,"")
-
SUMIFS(L:L,F:F,F1680)))</f>
        <v/>
      </c>
      <c r="O1680" s="35">
        <f>IF(OR(L1680="",M1680=""),"",L1680-M1680)</f>
        <v/>
      </c>
      <c r="P1680" s="89">
        <f>_xlfn.SINGLE(IF(F1680="","",_xlfn.XLOOKUP(F1680,purchase!F:F,purchase!O:O,"")))</f>
        <v/>
      </c>
      <c r="Q1680" s="83">
        <f>IF(OR(L1680="",M1680=""),"",M1680/L1680)</f>
        <v/>
      </c>
      <c r="R1680" s="91">
        <f>IF(OR(P1680="",Q1680=""),"",Q1680-P1680)</f>
        <v/>
      </c>
    </row>
    <row r="1681">
      <c r="A1681" s="25" t="n">
        <v>1677</v>
      </c>
      <c r="B1681" s="26">
        <f>IF(OR(C1681="",F1681=""),"",
"PRD-" &amp;
TEXT(DAY(C1681),"00") &amp;
CHOOSE(MONTH(C1681),"A","B","C","D","E","F","G","H","I","J","K","L") &amp;
TEXT(YEAR(C1681),"00") &amp;
"-" &amp;
RIGHT(F1681,4))</f>
        <v/>
      </c>
      <c r="C1681" s="27" t="n"/>
      <c r="D1681" s="26">
        <f>IF(F1681="","",_xlfn.XLOOKUP(F1681,purchase!F:F,purchase!B:B,""))</f>
        <v/>
      </c>
      <c r="E1681" s="26">
        <f>IF(F1681="","",_xlfn.XLOOKUP(F1681,purchase!F:F,purchase!C:C,""))</f>
        <v/>
      </c>
      <c r="F1681" s="4" t="n"/>
      <c r="G1681" s="10">
        <f>IF(H1681="NRFC","Natural Rubber Field Coagulam","")</f>
        <v/>
      </c>
      <c r="H1681" s="10">
        <f>IF(F1681="","",_xlfn.XLOOKUP(F1681,purchase!F:F,purchase!E:E,""))</f>
        <v/>
      </c>
      <c r="I1681" s="10">
        <f>IF(J1681="ISNR20","Natural Rubber-TSNR (ISNR-20)","")</f>
        <v/>
      </c>
      <c r="J1681" s="10">
        <f>IF(H1681="NRFC","ISNR20","")</f>
        <v/>
      </c>
      <c r="K1681" s="35">
        <f>_xlfn.SINGLE(IF(F1681="","",_xlfn.XLOOKUP(F1681,purchase!F:F,purchase!N:N,"")))</f>
        <v/>
      </c>
      <c r="L1681" s="4" t="n"/>
      <c r="M1681" s="86" t="n"/>
      <c r="N1681" s="35">
        <f>IF(F1681="","",
MAX(0,
_xlfn.XLOOKUP(F1681,purchase!F:F,purchase!N:N,"")
-
SUMIFS(L:L,F:F,F1681)))</f>
        <v/>
      </c>
      <c r="O1681" s="35">
        <f>IF(OR(L1681="",M1681=""),"",L1681-M1681)</f>
        <v/>
      </c>
      <c r="P1681" s="89">
        <f>_xlfn.SINGLE(IF(F1681="","",_xlfn.XLOOKUP(F1681,purchase!F:F,purchase!O:O,"")))</f>
        <v/>
      </c>
      <c r="Q1681" s="83">
        <f>IF(OR(L1681="",M1681=""),"",M1681/L1681)</f>
        <v/>
      </c>
      <c r="R1681" s="91">
        <f>IF(OR(P1681="",Q1681=""),"",Q1681-P1681)</f>
        <v/>
      </c>
    </row>
    <row r="1682">
      <c r="A1682" s="25" t="n">
        <v>1678</v>
      </c>
      <c r="B1682" s="26">
        <f>IF(OR(C1682="",F1682=""),"",
"PRD-" &amp;
TEXT(DAY(C1682),"00") &amp;
CHOOSE(MONTH(C1682),"A","B","C","D","E","F","G","H","I","J","K","L") &amp;
TEXT(YEAR(C1682),"00") &amp;
"-" &amp;
RIGHT(F1682,4))</f>
        <v/>
      </c>
      <c r="C1682" s="27" t="n"/>
      <c r="D1682" s="26">
        <f>IF(F1682="","",_xlfn.XLOOKUP(F1682,purchase!F:F,purchase!B:B,""))</f>
        <v/>
      </c>
      <c r="E1682" s="26">
        <f>IF(F1682="","",_xlfn.XLOOKUP(F1682,purchase!F:F,purchase!C:C,""))</f>
        <v/>
      </c>
      <c r="F1682" s="4" t="n"/>
      <c r="G1682" s="10">
        <f>IF(H1682="NRFC","Natural Rubber Field Coagulam","")</f>
        <v/>
      </c>
      <c r="H1682" s="10">
        <f>IF(F1682="","",_xlfn.XLOOKUP(F1682,purchase!F:F,purchase!E:E,""))</f>
        <v/>
      </c>
      <c r="I1682" s="10">
        <f>IF(J1682="ISNR20","Natural Rubber-TSNR (ISNR-20)","")</f>
        <v/>
      </c>
      <c r="J1682" s="10">
        <f>IF(H1682="NRFC","ISNR20","")</f>
        <v/>
      </c>
      <c r="K1682" s="35">
        <f>_xlfn.SINGLE(IF(F1682="","",_xlfn.XLOOKUP(F1682,purchase!F:F,purchase!N:N,"")))</f>
        <v/>
      </c>
      <c r="L1682" s="4" t="n"/>
      <c r="M1682" s="86" t="n"/>
      <c r="N1682" s="35">
        <f>IF(F1682="","",
MAX(0,
_xlfn.XLOOKUP(F1682,purchase!F:F,purchase!N:N,"")
-
SUMIFS(L:L,F:F,F1682)))</f>
        <v/>
      </c>
      <c r="O1682" s="35">
        <f>IF(OR(L1682="",M1682=""),"",L1682-M1682)</f>
        <v/>
      </c>
      <c r="P1682" s="89">
        <f>_xlfn.SINGLE(IF(F1682="","",_xlfn.XLOOKUP(F1682,purchase!F:F,purchase!O:O,"")))</f>
        <v/>
      </c>
      <c r="Q1682" s="83">
        <f>IF(OR(L1682="",M1682=""),"",M1682/L1682)</f>
        <v/>
      </c>
      <c r="R1682" s="91">
        <f>IF(OR(P1682="",Q1682=""),"",Q1682-P1682)</f>
        <v/>
      </c>
    </row>
    <row r="1683">
      <c r="A1683" s="25" t="n">
        <v>1679</v>
      </c>
      <c r="B1683" s="26">
        <f>IF(OR(C1683="",F1683=""),"",
"PRD-" &amp;
TEXT(DAY(C1683),"00") &amp;
CHOOSE(MONTH(C1683),"A","B","C","D","E","F","G","H","I","J","K","L") &amp;
TEXT(YEAR(C1683),"00") &amp;
"-" &amp;
RIGHT(F1683,4))</f>
        <v/>
      </c>
      <c r="C1683" s="27" t="n"/>
      <c r="D1683" s="26">
        <f>IF(F1683="","",_xlfn.XLOOKUP(F1683,purchase!F:F,purchase!B:B,""))</f>
        <v/>
      </c>
      <c r="E1683" s="26">
        <f>IF(F1683="","",_xlfn.XLOOKUP(F1683,purchase!F:F,purchase!C:C,""))</f>
        <v/>
      </c>
      <c r="F1683" s="4" t="n"/>
      <c r="G1683" s="10">
        <f>IF(H1683="NRFC","Natural Rubber Field Coagulam","")</f>
        <v/>
      </c>
      <c r="H1683" s="10">
        <f>IF(F1683="","",_xlfn.XLOOKUP(F1683,purchase!F:F,purchase!E:E,""))</f>
        <v/>
      </c>
      <c r="I1683" s="10">
        <f>IF(J1683="ISNR20","Natural Rubber-TSNR (ISNR-20)","")</f>
        <v/>
      </c>
      <c r="J1683" s="10">
        <f>IF(H1683="NRFC","ISNR20","")</f>
        <v/>
      </c>
      <c r="K1683" s="35">
        <f>_xlfn.SINGLE(IF(F1683="","",_xlfn.XLOOKUP(F1683,purchase!F:F,purchase!N:N,"")))</f>
        <v/>
      </c>
      <c r="L1683" s="4" t="n"/>
      <c r="M1683" s="86" t="n"/>
      <c r="N1683" s="35">
        <f>IF(F1683="","",
MAX(0,
_xlfn.XLOOKUP(F1683,purchase!F:F,purchase!N:N,"")
-
SUMIFS(L:L,F:F,F1683)))</f>
        <v/>
      </c>
      <c r="O1683" s="35">
        <f>IF(OR(L1683="",M1683=""),"",L1683-M1683)</f>
        <v/>
      </c>
      <c r="P1683" s="89">
        <f>_xlfn.SINGLE(IF(F1683="","",_xlfn.XLOOKUP(F1683,purchase!F:F,purchase!O:O,"")))</f>
        <v/>
      </c>
      <c r="Q1683" s="83">
        <f>IF(OR(L1683="",M1683=""),"",M1683/L1683)</f>
        <v/>
      </c>
      <c r="R1683" s="91">
        <f>IF(OR(P1683="",Q1683=""),"",Q1683-P1683)</f>
        <v/>
      </c>
    </row>
    <row r="1684">
      <c r="A1684" s="25" t="n">
        <v>1680</v>
      </c>
      <c r="B1684" s="26">
        <f>IF(OR(C1684="",F1684=""),"",
"PRD-" &amp;
TEXT(DAY(C1684),"00") &amp;
CHOOSE(MONTH(C1684),"A","B","C","D","E","F","G","H","I","J","K","L") &amp;
TEXT(YEAR(C1684),"00") &amp;
"-" &amp;
RIGHT(F1684,4))</f>
        <v/>
      </c>
      <c r="C1684" s="27" t="n"/>
      <c r="D1684" s="26">
        <f>IF(F1684="","",_xlfn.XLOOKUP(F1684,purchase!F:F,purchase!B:B,""))</f>
        <v/>
      </c>
      <c r="E1684" s="26">
        <f>IF(F1684="","",_xlfn.XLOOKUP(F1684,purchase!F:F,purchase!C:C,""))</f>
        <v/>
      </c>
      <c r="F1684" s="4" t="n"/>
      <c r="G1684" s="10">
        <f>IF(H1684="NRFC","Natural Rubber Field Coagulam","")</f>
        <v/>
      </c>
      <c r="H1684" s="10">
        <f>IF(F1684="","",_xlfn.XLOOKUP(F1684,purchase!F:F,purchase!E:E,""))</f>
        <v/>
      </c>
      <c r="I1684" s="10">
        <f>IF(J1684="ISNR20","Natural Rubber-TSNR (ISNR-20)","")</f>
        <v/>
      </c>
      <c r="J1684" s="10">
        <f>IF(H1684="NRFC","ISNR20","")</f>
        <v/>
      </c>
      <c r="K1684" s="35">
        <f>_xlfn.SINGLE(IF(F1684="","",_xlfn.XLOOKUP(F1684,purchase!F:F,purchase!N:N,"")))</f>
        <v/>
      </c>
      <c r="L1684" s="4" t="n"/>
      <c r="M1684" s="86" t="n"/>
      <c r="N1684" s="35">
        <f>IF(F1684="","",
MAX(0,
_xlfn.XLOOKUP(F1684,purchase!F:F,purchase!N:N,"")
-
SUMIFS(L:L,F:F,F1684)))</f>
        <v/>
      </c>
      <c r="O1684" s="35">
        <f>IF(OR(L1684="",M1684=""),"",L1684-M1684)</f>
        <v/>
      </c>
      <c r="P1684" s="89">
        <f>_xlfn.SINGLE(IF(F1684="","",_xlfn.XLOOKUP(F1684,purchase!F:F,purchase!O:O,"")))</f>
        <v/>
      </c>
      <c r="Q1684" s="83">
        <f>IF(OR(L1684="",M1684=""),"",M1684/L1684)</f>
        <v/>
      </c>
      <c r="R1684" s="91">
        <f>IF(OR(P1684="",Q1684=""),"",Q1684-P1684)</f>
        <v/>
      </c>
    </row>
    <row r="1685">
      <c r="A1685" s="25" t="n">
        <v>1681</v>
      </c>
      <c r="B1685" s="26">
        <f>IF(OR(C1685="",F1685=""),"",
"PRD-" &amp;
TEXT(DAY(C1685),"00") &amp;
CHOOSE(MONTH(C1685),"A","B","C","D","E","F","G","H","I","J","K","L") &amp;
TEXT(YEAR(C1685),"00") &amp;
"-" &amp;
RIGHT(F1685,4))</f>
        <v/>
      </c>
      <c r="C1685" s="27" t="n"/>
      <c r="D1685" s="26">
        <f>IF(F1685="","",_xlfn.XLOOKUP(F1685,purchase!F:F,purchase!B:B,""))</f>
        <v/>
      </c>
      <c r="E1685" s="26">
        <f>IF(F1685="","",_xlfn.XLOOKUP(F1685,purchase!F:F,purchase!C:C,""))</f>
        <v/>
      </c>
      <c r="F1685" s="4" t="n"/>
      <c r="G1685" s="10">
        <f>IF(H1685="NRFC","Natural Rubber Field Coagulam","")</f>
        <v/>
      </c>
      <c r="H1685" s="10">
        <f>IF(F1685="","",_xlfn.XLOOKUP(F1685,purchase!F:F,purchase!E:E,""))</f>
        <v/>
      </c>
      <c r="I1685" s="10">
        <f>IF(J1685="ISNR20","Natural Rubber-TSNR (ISNR-20)","")</f>
        <v/>
      </c>
      <c r="J1685" s="10">
        <f>IF(H1685="NRFC","ISNR20","")</f>
        <v/>
      </c>
      <c r="K1685" s="35">
        <f>_xlfn.SINGLE(IF(F1685="","",_xlfn.XLOOKUP(F1685,purchase!F:F,purchase!N:N,"")))</f>
        <v/>
      </c>
      <c r="L1685" s="4" t="n"/>
      <c r="M1685" s="86" t="n"/>
      <c r="N1685" s="35">
        <f>IF(F1685="","",
MAX(0,
_xlfn.XLOOKUP(F1685,purchase!F:F,purchase!N:N,"")
-
SUMIFS(L:L,F:F,F1685)))</f>
        <v/>
      </c>
      <c r="O1685" s="35">
        <f>IF(OR(L1685="",M1685=""),"",L1685-M1685)</f>
        <v/>
      </c>
      <c r="P1685" s="89">
        <f>_xlfn.SINGLE(IF(F1685="","",_xlfn.XLOOKUP(F1685,purchase!F:F,purchase!O:O,"")))</f>
        <v/>
      </c>
      <c r="Q1685" s="83">
        <f>IF(OR(L1685="",M1685=""),"",M1685/L1685)</f>
        <v/>
      </c>
      <c r="R1685" s="91">
        <f>IF(OR(P1685="",Q1685=""),"",Q1685-P1685)</f>
        <v/>
      </c>
    </row>
    <row r="1686">
      <c r="A1686" s="25" t="n">
        <v>1682</v>
      </c>
      <c r="B1686" s="26">
        <f>IF(OR(C1686="",F1686=""),"",
"PRD-" &amp;
TEXT(DAY(C1686),"00") &amp;
CHOOSE(MONTH(C1686),"A","B","C","D","E","F","G","H","I","J","K","L") &amp;
TEXT(YEAR(C1686),"00") &amp;
"-" &amp;
RIGHT(F1686,4))</f>
        <v/>
      </c>
      <c r="C1686" s="27" t="n"/>
      <c r="D1686" s="26">
        <f>IF(F1686="","",_xlfn.XLOOKUP(F1686,purchase!F:F,purchase!B:B,""))</f>
        <v/>
      </c>
      <c r="E1686" s="26">
        <f>IF(F1686="","",_xlfn.XLOOKUP(F1686,purchase!F:F,purchase!C:C,""))</f>
        <v/>
      </c>
      <c r="F1686" s="4" t="n"/>
      <c r="G1686" s="10">
        <f>IF(H1686="NRFC","Natural Rubber Field Coagulam","")</f>
        <v/>
      </c>
      <c r="H1686" s="10">
        <f>IF(F1686="","",_xlfn.XLOOKUP(F1686,purchase!F:F,purchase!E:E,""))</f>
        <v/>
      </c>
      <c r="I1686" s="10">
        <f>IF(J1686="ISNR20","Natural Rubber-TSNR (ISNR-20)","")</f>
        <v/>
      </c>
      <c r="J1686" s="10">
        <f>IF(H1686="NRFC","ISNR20","")</f>
        <v/>
      </c>
      <c r="K1686" s="35">
        <f>_xlfn.SINGLE(IF(F1686="","",_xlfn.XLOOKUP(F1686,purchase!F:F,purchase!N:N,"")))</f>
        <v/>
      </c>
      <c r="L1686" s="4" t="n"/>
      <c r="M1686" s="86" t="n"/>
      <c r="N1686" s="35">
        <f>IF(F1686="","",
MAX(0,
_xlfn.XLOOKUP(F1686,purchase!F:F,purchase!N:N,"")
-
SUMIFS(L:L,F:F,F1686)))</f>
        <v/>
      </c>
      <c r="O1686" s="35">
        <f>IF(OR(L1686="",M1686=""),"",L1686-M1686)</f>
        <v/>
      </c>
      <c r="P1686" s="89">
        <f>_xlfn.SINGLE(IF(F1686="","",_xlfn.XLOOKUP(F1686,purchase!F:F,purchase!O:O,"")))</f>
        <v/>
      </c>
      <c r="Q1686" s="83">
        <f>IF(OR(L1686="",M1686=""),"",M1686/L1686)</f>
        <v/>
      </c>
      <c r="R1686" s="91">
        <f>IF(OR(P1686="",Q1686=""),"",Q1686-P1686)</f>
        <v/>
      </c>
    </row>
    <row r="1687">
      <c r="A1687" s="25" t="n">
        <v>1683</v>
      </c>
      <c r="B1687" s="26">
        <f>IF(OR(C1687="",F1687=""),"",
"PRD-" &amp;
TEXT(DAY(C1687),"00") &amp;
CHOOSE(MONTH(C1687),"A","B","C","D","E","F","G","H","I","J","K","L") &amp;
TEXT(YEAR(C1687),"00") &amp;
"-" &amp;
RIGHT(F1687,4))</f>
        <v/>
      </c>
      <c r="C1687" s="27" t="n"/>
      <c r="D1687" s="26">
        <f>IF(F1687="","",_xlfn.XLOOKUP(F1687,purchase!F:F,purchase!B:B,""))</f>
        <v/>
      </c>
      <c r="E1687" s="26">
        <f>IF(F1687="","",_xlfn.XLOOKUP(F1687,purchase!F:F,purchase!C:C,""))</f>
        <v/>
      </c>
      <c r="F1687" s="4" t="n"/>
      <c r="G1687" s="10">
        <f>IF(H1687="NRFC","Natural Rubber Field Coagulam","")</f>
        <v/>
      </c>
      <c r="H1687" s="10">
        <f>IF(F1687="","",_xlfn.XLOOKUP(F1687,purchase!F:F,purchase!E:E,""))</f>
        <v/>
      </c>
      <c r="I1687" s="10">
        <f>IF(J1687="ISNR20","Natural Rubber-TSNR (ISNR-20)","")</f>
        <v/>
      </c>
      <c r="J1687" s="10">
        <f>IF(H1687="NRFC","ISNR20","")</f>
        <v/>
      </c>
      <c r="K1687" s="35">
        <f>_xlfn.SINGLE(IF(F1687="","",_xlfn.XLOOKUP(F1687,purchase!F:F,purchase!N:N,"")))</f>
        <v/>
      </c>
      <c r="L1687" s="4" t="n"/>
      <c r="M1687" s="86" t="n"/>
      <c r="N1687" s="35">
        <f>IF(F1687="","",
MAX(0,
_xlfn.XLOOKUP(F1687,purchase!F:F,purchase!N:N,"")
-
SUMIFS(L:L,F:F,F1687)))</f>
        <v/>
      </c>
      <c r="O1687" s="35">
        <f>IF(OR(L1687="",M1687=""),"",L1687-M1687)</f>
        <v/>
      </c>
      <c r="P1687" s="89">
        <f>_xlfn.SINGLE(IF(F1687="","",_xlfn.XLOOKUP(F1687,purchase!F:F,purchase!O:O,"")))</f>
        <v/>
      </c>
      <c r="Q1687" s="83">
        <f>IF(OR(L1687="",M1687=""),"",M1687/L1687)</f>
        <v/>
      </c>
      <c r="R1687" s="91">
        <f>IF(OR(P1687="",Q1687=""),"",Q1687-P1687)</f>
        <v/>
      </c>
    </row>
    <row r="1688">
      <c r="A1688" s="25" t="n">
        <v>1684</v>
      </c>
      <c r="B1688" s="26">
        <f>IF(OR(C1688="",F1688=""),"",
"PRD-" &amp;
TEXT(DAY(C1688),"00") &amp;
CHOOSE(MONTH(C1688),"A","B","C","D","E","F","G","H","I","J","K","L") &amp;
TEXT(YEAR(C1688),"00") &amp;
"-" &amp;
RIGHT(F1688,4))</f>
        <v/>
      </c>
      <c r="C1688" s="27" t="n"/>
      <c r="D1688" s="26">
        <f>IF(F1688="","",_xlfn.XLOOKUP(F1688,purchase!F:F,purchase!B:B,""))</f>
        <v/>
      </c>
      <c r="E1688" s="26">
        <f>IF(F1688="","",_xlfn.XLOOKUP(F1688,purchase!F:F,purchase!C:C,""))</f>
        <v/>
      </c>
      <c r="F1688" s="4" t="n"/>
      <c r="G1688" s="10">
        <f>IF(H1688="NRFC","Natural Rubber Field Coagulam","")</f>
        <v/>
      </c>
      <c r="H1688" s="10">
        <f>IF(F1688="","",_xlfn.XLOOKUP(F1688,purchase!F:F,purchase!E:E,""))</f>
        <v/>
      </c>
      <c r="I1688" s="10">
        <f>IF(J1688="ISNR20","Natural Rubber-TSNR (ISNR-20)","")</f>
        <v/>
      </c>
      <c r="J1688" s="10">
        <f>IF(H1688="NRFC","ISNR20","")</f>
        <v/>
      </c>
      <c r="K1688" s="35">
        <f>_xlfn.SINGLE(IF(F1688="","",_xlfn.XLOOKUP(F1688,purchase!F:F,purchase!N:N,"")))</f>
        <v/>
      </c>
      <c r="L1688" s="4" t="n"/>
      <c r="M1688" s="86" t="n"/>
      <c r="N1688" s="35">
        <f>IF(F1688="","",
MAX(0,
_xlfn.XLOOKUP(F1688,purchase!F:F,purchase!N:N,"")
-
SUMIFS(L:L,F:F,F1688)))</f>
        <v/>
      </c>
      <c r="O1688" s="35">
        <f>IF(OR(L1688="",M1688=""),"",L1688-M1688)</f>
        <v/>
      </c>
      <c r="P1688" s="89">
        <f>_xlfn.SINGLE(IF(F1688="","",_xlfn.XLOOKUP(F1688,purchase!F:F,purchase!O:O,"")))</f>
        <v/>
      </c>
      <c r="Q1688" s="83">
        <f>IF(OR(L1688="",M1688=""),"",M1688/L1688)</f>
        <v/>
      </c>
      <c r="R1688" s="91">
        <f>IF(OR(P1688="",Q1688=""),"",Q1688-P1688)</f>
        <v/>
      </c>
    </row>
    <row r="1689">
      <c r="A1689" s="25" t="n">
        <v>1685</v>
      </c>
      <c r="B1689" s="26">
        <f>IF(OR(C1689="",F1689=""),"",
"PRD-" &amp;
TEXT(DAY(C1689),"00") &amp;
CHOOSE(MONTH(C1689),"A","B","C","D","E","F","G","H","I","J","K","L") &amp;
TEXT(YEAR(C1689),"00") &amp;
"-" &amp;
RIGHT(F1689,4))</f>
        <v/>
      </c>
      <c r="C1689" s="27" t="n"/>
      <c r="D1689" s="26">
        <f>IF(F1689="","",_xlfn.XLOOKUP(F1689,purchase!F:F,purchase!B:B,""))</f>
        <v/>
      </c>
      <c r="E1689" s="26">
        <f>IF(F1689="","",_xlfn.XLOOKUP(F1689,purchase!F:F,purchase!C:C,""))</f>
        <v/>
      </c>
      <c r="F1689" s="4" t="n"/>
      <c r="G1689" s="10">
        <f>IF(H1689="NRFC","Natural Rubber Field Coagulam","")</f>
        <v/>
      </c>
      <c r="H1689" s="10">
        <f>IF(F1689="","",_xlfn.XLOOKUP(F1689,purchase!F:F,purchase!E:E,""))</f>
        <v/>
      </c>
      <c r="I1689" s="10">
        <f>IF(J1689="ISNR20","Natural Rubber-TSNR (ISNR-20)","")</f>
        <v/>
      </c>
      <c r="J1689" s="10">
        <f>IF(H1689="NRFC","ISNR20","")</f>
        <v/>
      </c>
      <c r="K1689" s="35">
        <f>_xlfn.SINGLE(IF(F1689="","",_xlfn.XLOOKUP(F1689,purchase!F:F,purchase!N:N,"")))</f>
        <v/>
      </c>
      <c r="L1689" s="4" t="n"/>
      <c r="M1689" s="86" t="n"/>
      <c r="N1689" s="35">
        <f>IF(F1689="","",
MAX(0,
_xlfn.XLOOKUP(F1689,purchase!F:F,purchase!N:N,"")
-
SUMIFS(L:L,F:F,F1689)))</f>
        <v/>
      </c>
      <c r="O1689" s="35">
        <f>IF(OR(L1689="",M1689=""),"",L1689-M1689)</f>
        <v/>
      </c>
      <c r="P1689" s="89">
        <f>_xlfn.SINGLE(IF(F1689="","",_xlfn.XLOOKUP(F1689,purchase!F:F,purchase!O:O,"")))</f>
        <v/>
      </c>
      <c r="Q1689" s="83">
        <f>IF(OR(L1689="",M1689=""),"",M1689/L1689)</f>
        <v/>
      </c>
      <c r="R1689" s="91">
        <f>IF(OR(P1689="",Q1689=""),"",Q1689-P1689)</f>
        <v/>
      </c>
    </row>
    <row r="1690">
      <c r="A1690" s="25" t="n">
        <v>1686</v>
      </c>
      <c r="B1690" s="26">
        <f>IF(OR(C1690="",F1690=""),"",
"PRD-" &amp;
TEXT(DAY(C1690),"00") &amp;
CHOOSE(MONTH(C1690),"A","B","C","D","E","F","G","H","I","J","K","L") &amp;
TEXT(YEAR(C1690),"00") &amp;
"-" &amp;
RIGHT(F1690,4))</f>
        <v/>
      </c>
      <c r="C1690" s="27" t="n"/>
      <c r="D1690" s="26">
        <f>IF(F1690="","",_xlfn.XLOOKUP(F1690,purchase!F:F,purchase!B:B,""))</f>
        <v/>
      </c>
      <c r="E1690" s="26">
        <f>IF(F1690="","",_xlfn.XLOOKUP(F1690,purchase!F:F,purchase!C:C,""))</f>
        <v/>
      </c>
      <c r="F1690" s="4" t="n"/>
      <c r="G1690" s="10">
        <f>IF(H1690="NRFC","Natural Rubber Field Coagulam","")</f>
        <v/>
      </c>
      <c r="H1690" s="10">
        <f>IF(F1690="","",_xlfn.XLOOKUP(F1690,purchase!F:F,purchase!E:E,""))</f>
        <v/>
      </c>
      <c r="I1690" s="10">
        <f>IF(J1690="ISNR20","Natural Rubber-TSNR (ISNR-20)","")</f>
        <v/>
      </c>
      <c r="J1690" s="10">
        <f>IF(H1690="NRFC","ISNR20","")</f>
        <v/>
      </c>
      <c r="K1690" s="35">
        <f>_xlfn.SINGLE(IF(F1690="","",_xlfn.XLOOKUP(F1690,purchase!F:F,purchase!N:N,"")))</f>
        <v/>
      </c>
      <c r="L1690" s="4" t="n"/>
      <c r="M1690" s="86" t="n"/>
      <c r="N1690" s="35">
        <f>IF(F1690="","",
MAX(0,
_xlfn.XLOOKUP(F1690,purchase!F:F,purchase!N:N,"")
-
SUMIFS(L:L,F:F,F1690)))</f>
        <v/>
      </c>
      <c r="O1690" s="35">
        <f>IF(OR(L1690="",M1690=""),"",L1690-M1690)</f>
        <v/>
      </c>
      <c r="P1690" s="89">
        <f>_xlfn.SINGLE(IF(F1690="","",_xlfn.XLOOKUP(F1690,purchase!F:F,purchase!O:O,"")))</f>
        <v/>
      </c>
      <c r="Q1690" s="83">
        <f>IF(OR(L1690="",M1690=""),"",M1690/L1690)</f>
        <v/>
      </c>
      <c r="R1690" s="91">
        <f>IF(OR(P1690="",Q1690=""),"",Q1690-P1690)</f>
        <v/>
      </c>
    </row>
    <row r="1691">
      <c r="A1691" s="25" t="n">
        <v>1687</v>
      </c>
      <c r="B1691" s="26">
        <f>IF(OR(C1691="",F1691=""),"",
"PRD-" &amp;
TEXT(DAY(C1691),"00") &amp;
CHOOSE(MONTH(C1691),"A","B","C","D","E","F","G","H","I","J","K","L") &amp;
TEXT(YEAR(C1691),"00") &amp;
"-" &amp;
RIGHT(F1691,4))</f>
        <v/>
      </c>
      <c r="C1691" s="27" t="n"/>
      <c r="D1691" s="26">
        <f>IF(F1691="","",_xlfn.XLOOKUP(F1691,purchase!F:F,purchase!B:B,""))</f>
        <v/>
      </c>
      <c r="E1691" s="26">
        <f>IF(F1691="","",_xlfn.XLOOKUP(F1691,purchase!F:F,purchase!C:C,""))</f>
        <v/>
      </c>
      <c r="F1691" s="4" t="n"/>
      <c r="G1691" s="10">
        <f>IF(H1691="NRFC","Natural Rubber Field Coagulam","")</f>
        <v/>
      </c>
      <c r="H1691" s="10">
        <f>IF(F1691="","",_xlfn.XLOOKUP(F1691,purchase!F:F,purchase!E:E,""))</f>
        <v/>
      </c>
      <c r="I1691" s="10">
        <f>IF(J1691="ISNR20","Natural Rubber-TSNR (ISNR-20)","")</f>
        <v/>
      </c>
      <c r="J1691" s="10">
        <f>IF(H1691="NRFC","ISNR20","")</f>
        <v/>
      </c>
      <c r="K1691" s="35">
        <f>_xlfn.SINGLE(IF(F1691="","",_xlfn.XLOOKUP(F1691,purchase!F:F,purchase!N:N,"")))</f>
        <v/>
      </c>
      <c r="L1691" s="4" t="n"/>
      <c r="M1691" s="86" t="n"/>
      <c r="N1691" s="35">
        <f>IF(F1691="","",
MAX(0,
_xlfn.XLOOKUP(F1691,purchase!F:F,purchase!N:N,"")
-
SUMIFS(L:L,F:F,F1691)))</f>
        <v/>
      </c>
      <c r="O1691" s="35">
        <f>IF(OR(L1691="",M1691=""),"",L1691-M1691)</f>
        <v/>
      </c>
      <c r="P1691" s="89">
        <f>_xlfn.SINGLE(IF(F1691="","",_xlfn.XLOOKUP(F1691,purchase!F:F,purchase!O:O,"")))</f>
        <v/>
      </c>
      <c r="Q1691" s="83">
        <f>IF(OR(L1691="",M1691=""),"",M1691/L1691)</f>
        <v/>
      </c>
      <c r="R1691" s="91">
        <f>IF(OR(P1691="",Q1691=""),"",Q1691-P1691)</f>
        <v/>
      </c>
    </row>
    <row r="1692">
      <c r="A1692" s="25" t="n">
        <v>1688</v>
      </c>
      <c r="B1692" s="26">
        <f>IF(OR(C1692="",F1692=""),"",
"PRD-" &amp;
TEXT(DAY(C1692),"00") &amp;
CHOOSE(MONTH(C1692),"A","B","C","D","E","F","G","H","I","J","K","L") &amp;
TEXT(YEAR(C1692),"00") &amp;
"-" &amp;
RIGHT(F1692,4))</f>
        <v/>
      </c>
      <c r="C1692" s="27" t="n"/>
      <c r="D1692" s="26">
        <f>IF(F1692="","",_xlfn.XLOOKUP(F1692,purchase!F:F,purchase!B:B,""))</f>
        <v/>
      </c>
      <c r="E1692" s="26">
        <f>IF(F1692="","",_xlfn.XLOOKUP(F1692,purchase!F:F,purchase!C:C,""))</f>
        <v/>
      </c>
      <c r="F1692" s="4" t="n"/>
      <c r="G1692" s="10">
        <f>IF(H1692="NRFC","Natural Rubber Field Coagulam","")</f>
        <v/>
      </c>
      <c r="H1692" s="10">
        <f>IF(F1692="","",_xlfn.XLOOKUP(F1692,purchase!F:F,purchase!E:E,""))</f>
        <v/>
      </c>
      <c r="I1692" s="10">
        <f>IF(J1692="ISNR20","Natural Rubber-TSNR (ISNR-20)","")</f>
        <v/>
      </c>
      <c r="J1692" s="10">
        <f>IF(H1692="NRFC","ISNR20","")</f>
        <v/>
      </c>
      <c r="K1692" s="35">
        <f>_xlfn.SINGLE(IF(F1692="","",_xlfn.XLOOKUP(F1692,purchase!F:F,purchase!N:N,"")))</f>
        <v/>
      </c>
      <c r="L1692" s="4" t="n"/>
      <c r="M1692" s="86" t="n"/>
      <c r="N1692" s="35">
        <f>IF(F1692="","",
MAX(0,
_xlfn.XLOOKUP(F1692,purchase!F:F,purchase!N:N,"")
-
SUMIFS(L:L,F:F,F1692)))</f>
        <v/>
      </c>
      <c r="O1692" s="35">
        <f>IF(OR(L1692="",M1692=""),"",L1692-M1692)</f>
        <v/>
      </c>
      <c r="P1692" s="89">
        <f>_xlfn.SINGLE(IF(F1692="","",_xlfn.XLOOKUP(F1692,purchase!F:F,purchase!O:O,"")))</f>
        <v/>
      </c>
      <c r="Q1692" s="83">
        <f>IF(OR(L1692="",M1692=""),"",M1692/L1692)</f>
        <v/>
      </c>
      <c r="R1692" s="91">
        <f>IF(OR(P1692="",Q1692=""),"",Q1692-P1692)</f>
        <v/>
      </c>
    </row>
    <row r="1693">
      <c r="A1693" s="25" t="n">
        <v>1689</v>
      </c>
      <c r="B1693" s="26">
        <f>IF(OR(C1693="",F1693=""),"",
"PRD-" &amp;
TEXT(DAY(C1693),"00") &amp;
CHOOSE(MONTH(C1693),"A","B","C","D","E","F","G","H","I","J","K","L") &amp;
TEXT(YEAR(C1693),"00") &amp;
"-" &amp;
RIGHT(F1693,4))</f>
        <v/>
      </c>
      <c r="C1693" s="27" t="n"/>
      <c r="D1693" s="26">
        <f>IF(F1693="","",_xlfn.XLOOKUP(F1693,purchase!F:F,purchase!B:B,""))</f>
        <v/>
      </c>
      <c r="E1693" s="26">
        <f>IF(F1693="","",_xlfn.XLOOKUP(F1693,purchase!F:F,purchase!C:C,""))</f>
        <v/>
      </c>
      <c r="F1693" s="4" t="n"/>
      <c r="G1693" s="10">
        <f>IF(H1693="NRFC","Natural Rubber Field Coagulam","")</f>
        <v/>
      </c>
      <c r="H1693" s="10">
        <f>IF(F1693="","",_xlfn.XLOOKUP(F1693,purchase!F:F,purchase!E:E,""))</f>
        <v/>
      </c>
      <c r="I1693" s="10">
        <f>IF(J1693="ISNR20","Natural Rubber-TSNR (ISNR-20)","")</f>
        <v/>
      </c>
      <c r="J1693" s="10">
        <f>IF(H1693="NRFC","ISNR20","")</f>
        <v/>
      </c>
      <c r="K1693" s="35">
        <f>_xlfn.SINGLE(IF(F1693="","",_xlfn.XLOOKUP(F1693,purchase!F:F,purchase!N:N,"")))</f>
        <v/>
      </c>
      <c r="L1693" s="4" t="n"/>
      <c r="M1693" s="86" t="n"/>
      <c r="N1693" s="35">
        <f>IF(F1693="","",
MAX(0,
_xlfn.XLOOKUP(F1693,purchase!F:F,purchase!N:N,"")
-
SUMIFS(L:L,F:F,F1693)))</f>
        <v/>
      </c>
      <c r="O1693" s="35">
        <f>IF(OR(L1693="",M1693=""),"",L1693-M1693)</f>
        <v/>
      </c>
      <c r="P1693" s="89">
        <f>_xlfn.SINGLE(IF(F1693="","",_xlfn.XLOOKUP(F1693,purchase!F:F,purchase!O:O,"")))</f>
        <v/>
      </c>
      <c r="Q1693" s="83">
        <f>IF(OR(L1693="",M1693=""),"",M1693/L1693)</f>
        <v/>
      </c>
      <c r="R1693" s="91">
        <f>IF(OR(P1693="",Q1693=""),"",Q1693-P1693)</f>
        <v/>
      </c>
    </row>
    <row r="1694">
      <c r="A1694" s="25" t="n">
        <v>1690</v>
      </c>
      <c r="B1694" s="26">
        <f>IF(OR(C1694="",F1694=""),"",
"PRD-" &amp;
TEXT(DAY(C1694),"00") &amp;
CHOOSE(MONTH(C1694),"A","B","C","D","E","F","G","H","I","J","K","L") &amp;
TEXT(YEAR(C1694),"00") &amp;
"-" &amp;
RIGHT(F1694,4))</f>
        <v/>
      </c>
      <c r="C1694" s="27" t="n"/>
      <c r="D1694" s="26">
        <f>IF(F1694="","",_xlfn.XLOOKUP(F1694,purchase!F:F,purchase!B:B,""))</f>
        <v/>
      </c>
      <c r="E1694" s="26">
        <f>IF(F1694="","",_xlfn.XLOOKUP(F1694,purchase!F:F,purchase!C:C,""))</f>
        <v/>
      </c>
      <c r="F1694" s="4" t="n"/>
      <c r="G1694" s="10">
        <f>IF(H1694="NRFC","Natural Rubber Field Coagulam","")</f>
        <v/>
      </c>
      <c r="H1694" s="10">
        <f>IF(F1694="","",_xlfn.XLOOKUP(F1694,purchase!F:F,purchase!E:E,""))</f>
        <v/>
      </c>
      <c r="I1694" s="10">
        <f>IF(J1694="ISNR20","Natural Rubber-TSNR (ISNR-20)","")</f>
        <v/>
      </c>
      <c r="J1694" s="10">
        <f>IF(H1694="NRFC","ISNR20","")</f>
        <v/>
      </c>
      <c r="K1694" s="35">
        <f>_xlfn.SINGLE(IF(F1694="","",_xlfn.XLOOKUP(F1694,purchase!F:F,purchase!N:N,"")))</f>
        <v/>
      </c>
      <c r="L1694" s="4" t="n"/>
      <c r="M1694" s="86" t="n"/>
      <c r="N1694" s="35">
        <f>IF(F1694="","",
MAX(0,
_xlfn.XLOOKUP(F1694,purchase!F:F,purchase!N:N,"")
-
SUMIFS(L:L,F:F,F1694)))</f>
        <v/>
      </c>
      <c r="O1694" s="35">
        <f>IF(OR(L1694="",M1694=""),"",L1694-M1694)</f>
        <v/>
      </c>
      <c r="P1694" s="89">
        <f>_xlfn.SINGLE(IF(F1694="","",_xlfn.XLOOKUP(F1694,purchase!F:F,purchase!O:O,"")))</f>
        <v/>
      </c>
      <c r="Q1694" s="83">
        <f>IF(OR(L1694="",M1694=""),"",M1694/L1694)</f>
        <v/>
      </c>
      <c r="R1694" s="91">
        <f>IF(OR(P1694="",Q1694=""),"",Q1694-P1694)</f>
        <v/>
      </c>
    </row>
    <row r="1695">
      <c r="A1695" s="25" t="n">
        <v>1691</v>
      </c>
      <c r="B1695" s="26">
        <f>IF(OR(C1695="",F1695=""),"",
"PRD-" &amp;
TEXT(DAY(C1695),"00") &amp;
CHOOSE(MONTH(C1695),"A","B","C","D","E","F","G","H","I","J","K","L") &amp;
TEXT(YEAR(C1695),"00") &amp;
"-" &amp;
RIGHT(F1695,4))</f>
        <v/>
      </c>
      <c r="C1695" s="27" t="n"/>
      <c r="D1695" s="26">
        <f>IF(F1695="","",_xlfn.XLOOKUP(F1695,purchase!F:F,purchase!B:B,""))</f>
        <v/>
      </c>
      <c r="E1695" s="26">
        <f>IF(F1695="","",_xlfn.XLOOKUP(F1695,purchase!F:F,purchase!C:C,""))</f>
        <v/>
      </c>
      <c r="F1695" s="4" t="n"/>
      <c r="G1695" s="10">
        <f>IF(H1695="NRFC","Natural Rubber Field Coagulam","")</f>
        <v/>
      </c>
      <c r="H1695" s="10">
        <f>IF(F1695="","",_xlfn.XLOOKUP(F1695,purchase!F:F,purchase!E:E,""))</f>
        <v/>
      </c>
      <c r="I1695" s="10">
        <f>IF(J1695="ISNR20","Natural Rubber-TSNR (ISNR-20)","")</f>
        <v/>
      </c>
      <c r="J1695" s="10">
        <f>IF(H1695="NRFC","ISNR20","")</f>
        <v/>
      </c>
      <c r="K1695" s="35">
        <f>_xlfn.SINGLE(IF(F1695="","",_xlfn.XLOOKUP(F1695,purchase!F:F,purchase!N:N,"")))</f>
        <v/>
      </c>
      <c r="L1695" s="4" t="n"/>
      <c r="M1695" s="86" t="n"/>
      <c r="N1695" s="35">
        <f>IF(F1695="","",
MAX(0,
_xlfn.XLOOKUP(F1695,purchase!F:F,purchase!N:N,"")
-
SUMIFS(L:L,F:F,F1695)))</f>
        <v/>
      </c>
      <c r="O1695" s="35">
        <f>IF(OR(L1695="",M1695=""),"",L1695-M1695)</f>
        <v/>
      </c>
      <c r="P1695" s="89">
        <f>_xlfn.SINGLE(IF(F1695="","",_xlfn.XLOOKUP(F1695,purchase!F:F,purchase!O:O,"")))</f>
        <v/>
      </c>
      <c r="Q1695" s="83">
        <f>IF(OR(L1695="",M1695=""),"",M1695/L1695)</f>
        <v/>
      </c>
      <c r="R1695" s="91">
        <f>IF(OR(P1695="",Q1695=""),"",Q1695-P1695)</f>
        <v/>
      </c>
    </row>
    <row r="1696">
      <c r="A1696" s="25" t="n">
        <v>1692</v>
      </c>
      <c r="B1696" s="26">
        <f>IF(OR(C1696="",F1696=""),"",
"PRD-" &amp;
TEXT(DAY(C1696),"00") &amp;
CHOOSE(MONTH(C1696),"A","B","C","D","E","F","G","H","I","J","K","L") &amp;
TEXT(YEAR(C1696),"00") &amp;
"-" &amp;
RIGHT(F1696,4))</f>
        <v/>
      </c>
      <c r="C1696" s="27" t="n"/>
      <c r="D1696" s="26">
        <f>IF(F1696="","",_xlfn.XLOOKUP(F1696,purchase!F:F,purchase!B:B,""))</f>
        <v/>
      </c>
      <c r="E1696" s="26">
        <f>IF(F1696="","",_xlfn.XLOOKUP(F1696,purchase!F:F,purchase!C:C,""))</f>
        <v/>
      </c>
      <c r="F1696" s="4" t="n"/>
      <c r="G1696" s="10">
        <f>IF(H1696="NRFC","Natural Rubber Field Coagulam","")</f>
        <v/>
      </c>
      <c r="H1696" s="10">
        <f>IF(F1696="","",_xlfn.XLOOKUP(F1696,purchase!F:F,purchase!E:E,""))</f>
        <v/>
      </c>
      <c r="I1696" s="10">
        <f>IF(J1696="ISNR20","Natural Rubber-TSNR (ISNR-20)","")</f>
        <v/>
      </c>
      <c r="J1696" s="10">
        <f>IF(H1696="NRFC","ISNR20","")</f>
        <v/>
      </c>
      <c r="K1696" s="35">
        <f>_xlfn.SINGLE(IF(F1696="","",_xlfn.XLOOKUP(F1696,purchase!F:F,purchase!N:N,"")))</f>
        <v/>
      </c>
      <c r="L1696" s="4" t="n"/>
      <c r="M1696" s="86" t="n"/>
      <c r="N1696" s="35">
        <f>IF(F1696="","",
MAX(0,
_xlfn.XLOOKUP(F1696,purchase!F:F,purchase!N:N,"")
-
SUMIFS(L:L,F:F,F1696)))</f>
        <v/>
      </c>
      <c r="O1696" s="35">
        <f>IF(OR(L1696="",M1696=""),"",L1696-M1696)</f>
        <v/>
      </c>
      <c r="P1696" s="89">
        <f>_xlfn.SINGLE(IF(F1696="","",_xlfn.XLOOKUP(F1696,purchase!F:F,purchase!O:O,"")))</f>
        <v/>
      </c>
      <c r="Q1696" s="83">
        <f>IF(OR(L1696="",M1696=""),"",M1696/L1696)</f>
        <v/>
      </c>
      <c r="R1696" s="91">
        <f>IF(OR(P1696="",Q1696=""),"",Q1696-P1696)</f>
        <v/>
      </c>
    </row>
    <row r="1697">
      <c r="A1697" s="25" t="n">
        <v>1693</v>
      </c>
      <c r="B1697" s="26">
        <f>IF(OR(C1697="",F1697=""),"",
"PRD-" &amp;
TEXT(DAY(C1697),"00") &amp;
CHOOSE(MONTH(C1697),"A","B","C","D","E","F","G","H","I","J","K","L") &amp;
TEXT(YEAR(C1697),"00") &amp;
"-" &amp;
RIGHT(F1697,4))</f>
        <v/>
      </c>
      <c r="C1697" s="27" t="n"/>
      <c r="D1697" s="26">
        <f>IF(F1697="","",_xlfn.XLOOKUP(F1697,purchase!F:F,purchase!B:B,""))</f>
        <v/>
      </c>
      <c r="E1697" s="26">
        <f>IF(F1697="","",_xlfn.XLOOKUP(F1697,purchase!F:F,purchase!C:C,""))</f>
        <v/>
      </c>
      <c r="F1697" s="4" t="n"/>
      <c r="G1697" s="10">
        <f>IF(H1697="NRFC","Natural Rubber Field Coagulam","")</f>
        <v/>
      </c>
      <c r="H1697" s="10">
        <f>IF(F1697="","",_xlfn.XLOOKUP(F1697,purchase!F:F,purchase!E:E,""))</f>
        <v/>
      </c>
      <c r="I1697" s="10">
        <f>IF(J1697="ISNR20","Natural Rubber-TSNR (ISNR-20)","")</f>
        <v/>
      </c>
      <c r="J1697" s="10">
        <f>IF(H1697="NRFC","ISNR20","")</f>
        <v/>
      </c>
      <c r="K1697" s="35">
        <f>_xlfn.SINGLE(IF(F1697="","",_xlfn.XLOOKUP(F1697,purchase!F:F,purchase!N:N,"")))</f>
        <v/>
      </c>
      <c r="L1697" s="4" t="n"/>
      <c r="M1697" s="86" t="n"/>
      <c r="N1697" s="35">
        <f>IF(F1697="","",
MAX(0,
_xlfn.XLOOKUP(F1697,purchase!F:F,purchase!N:N,"")
-
SUMIFS(L:L,F:F,F1697)))</f>
        <v/>
      </c>
      <c r="O1697" s="35">
        <f>IF(OR(L1697="",M1697=""),"",L1697-M1697)</f>
        <v/>
      </c>
      <c r="P1697" s="89">
        <f>_xlfn.SINGLE(IF(F1697="","",_xlfn.XLOOKUP(F1697,purchase!F:F,purchase!O:O,"")))</f>
        <v/>
      </c>
      <c r="Q1697" s="83">
        <f>IF(OR(L1697="",M1697=""),"",M1697/L1697)</f>
        <v/>
      </c>
      <c r="R1697" s="91">
        <f>IF(OR(P1697="",Q1697=""),"",Q1697-P1697)</f>
        <v/>
      </c>
    </row>
    <row r="1698">
      <c r="A1698" s="25" t="n">
        <v>1694</v>
      </c>
      <c r="B1698" s="26">
        <f>IF(OR(C1698="",F1698=""),"",
"PRD-" &amp;
TEXT(DAY(C1698),"00") &amp;
CHOOSE(MONTH(C1698),"A","B","C","D","E","F","G","H","I","J","K","L") &amp;
TEXT(YEAR(C1698),"00") &amp;
"-" &amp;
RIGHT(F1698,4))</f>
        <v/>
      </c>
      <c r="C1698" s="27" t="n"/>
      <c r="D1698" s="26">
        <f>IF(F1698="","",_xlfn.XLOOKUP(F1698,purchase!F:F,purchase!B:B,""))</f>
        <v/>
      </c>
      <c r="E1698" s="26">
        <f>IF(F1698="","",_xlfn.XLOOKUP(F1698,purchase!F:F,purchase!C:C,""))</f>
        <v/>
      </c>
      <c r="F1698" s="4" t="n"/>
      <c r="G1698" s="10">
        <f>IF(H1698="NRFC","Natural Rubber Field Coagulam","")</f>
        <v/>
      </c>
      <c r="H1698" s="10">
        <f>IF(F1698="","",_xlfn.XLOOKUP(F1698,purchase!F:F,purchase!E:E,""))</f>
        <v/>
      </c>
      <c r="I1698" s="10">
        <f>IF(J1698="ISNR20","Natural Rubber-TSNR (ISNR-20)","")</f>
        <v/>
      </c>
      <c r="J1698" s="10">
        <f>IF(H1698="NRFC","ISNR20","")</f>
        <v/>
      </c>
      <c r="K1698" s="35">
        <f>_xlfn.SINGLE(IF(F1698="","",_xlfn.XLOOKUP(F1698,purchase!F:F,purchase!N:N,"")))</f>
        <v/>
      </c>
      <c r="L1698" s="4" t="n"/>
      <c r="M1698" s="86" t="n"/>
      <c r="N1698" s="35">
        <f>IF(F1698="","",
MAX(0,
_xlfn.XLOOKUP(F1698,purchase!F:F,purchase!N:N,"")
-
SUMIFS(L:L,F:F,F1698)))</f>
        <v/>
      </c>
      <c r="O1698" s="35">
        <f>IF(OR(L1698="",M1698=""),"",L1698-M1698)</f>
        <v/>
      </c>
      <c r="P1698" s="89">
        <f>_xlfn.SINGLE(IF(F1698="","",_xlfn.XLOOKUP(F1698,purchase!F:F,purchase!O:O,"")))</f>
        <v/>
      </c>
      <c r="Q1698" s="83">
        <f>IF(OR(L1698="",M1698=""),"",M1698/L1698)</f>
        <v/>
      </c>
      <c r="R1698" s="91">
        <f>IF(OR(P1698="",Q1698=""),"",Q1698-P1698)</f>
        <v/>
      </c>
    </row>
    <row r="1699">
      <c r="A1699" s="25" t="n">
        <v>1695</v>
      </c>
      <c r="B1699" s="26">
        <f>IF(OR(C1699="",F1699=""),"",
"PRD-" &amp;
TEXT(DAY(C1699),"00") &amp;
CHOOSE(MONTH(C1699),"A","B","C","D","E","F","G","H","I","J","K","L") &amp;
TEXT(YEAR(C1699),"00") &amp;
"-" &amp;
RIGHT(F1699,4))</f>
        <v/>
      </c>
      <c r="C1699" s="27" t="n"/>
      <c r="D1699" s="26">
        <f>IF(F1699="","",_xlfn.XLOOKUP(F1699,purchase!F:F,purchase!B:B,""))</f>
        <v/>
      </c>
      <c r="E1699" s="26">
        <f>IF(F1699="","",_xlfn.XLOOKUP(F1699,purchase!F:F,purchase!C:C,""))</f>
        <v/>
      </c>
      <c r="F1699" s="4" t="n"/>
      <c r="G1699" s="10">
        <f>IF(H1699="NRFC","Natural Rubber Field Coagulam","")</f>
        <v/>
      </c>
      <c r="H1699" s="10">
        <f>IF(F1699="","",_xlfn.XLOOKUP(F1699,purchase!F:F,purchase!E:E,""))</f>
        <v/>
      </c>
      <c r="I1699" s="10">
        <f>IF(J1699="ISNR20","Natural Rubber-TSNR (ISNR-20)","")</f>
        <v/>
      </c>
      <c r="J1699" s="10">
        <f>IF(H1699="NRFC","ISNR20","")</f>
        <v/>
      </c>
      <c r="K1699" s="35">
        <f>_xlfn.SINGLE(IF(F1699="","",_xlfn.XLOOKUP(F1699,purchase!F:F,purchase!N:N,"")))</f>
        <v/>
      </c>
      <c r="L1699" s="4" t="n"/>
      <c r="M1699" s="86" t="n"/>
      <c r="N1699" s="35">
        <f>IF(F1699="","",
MAX(0,
_xlfn.XLOOKUP(F1699,purchase!F:F,purchase!N:N,"")
-
SUMIFS(L:L,F:F,F1699)))</f>
        <v/>
      </c>
      <c r="O1699" s="35">
        <f>IF(OR(L1699="",M1699=""),"",L1699-M1699)</f>
        <v/>
      </c>
      <c r="P1699" s="89">
        <f>_xlfn.SINGLE(IF(F1699="","",_xlfn.XLOOKUP(F1699,purchase!F:F,purchase!O:O,"")))</f>
        <v/>
      </c>
      <c r="Q1699" s="83">
        <f>IF(OR(L1699="",M1699=""),"",M1699/L1699)</f>
        <v/>
      </c>
      <c r="R1699" s="91">
        <f>IF(OR(P1699="",Q1699=""),"",Q1699-P1699)</f>
        <v/>
      </c>
    </row>
    <row r="1700">
      <c r="A1700" s="25" t="n">
        <v>1696</v>
      </c>
      <c r="B1700" s="26">
        <f>IF(OR(C1700="",F1700=""),"",
"PRD-" &amp;
TEXT(DAY(C1700),"00") &amp;
CHOOSE(MONTH(C1700),"A","B","C","D","E","F","G","H","I","J","K","L") &amp;
TEXT(YEAR(C1700),"00") &amp;
"-" &amp;
RIGHT(F1700,4))</f>
        <v/>
      </c>
      <c r="C1700" s="27" t="n"/>
      <c r="D1700" s="26">
        <f>IF(F1700="","",_xlfn.XLOOKUP(F1700,purchase!F:F,purchase!B:B,""))</f>
        <v/>
      </c>
      <c r="E1700" s="26">
        <f>IF(F1700="","",_xlfn.XLOOKUP(F1700,purchase!F:F,purchase!C:C,""))</f>
        <v/>
      </c>
      <c r="F1700" s="4" t="n"/>
      <c r="G1700" s="10">
        <f>IF(H1700="NRFC","Natural Rubber Field Coagulam","")</f>
        <v/>
      </c>
      <c r="H1700" s="10">
        <f>IF(F1700="","",_xlfn.XLOOKUP(F1700,purchase!F:F,purchase!E:E,""))</f>
        <v/>
      </c>
      <c r="I1700" s="10">
        <f>IF(J1700="ISNR20","Natural Rubber-TSNR (ISNR-20)","")</f>
        <v/>
      </c>
      <c r="J1700" s="10">
        <f>IF(H1700="NRFC","ISNR20","")</f>
        <v/>
      </c>
      <c r="K1700" s="35">
        <f>_xlfn.SINGLE(IF(F1700="","",_xlfn.XLOOKUP(F1700,purchase!F:F,purchase!N:N,"")))</f>
        <v/>
      </c>
      <c r="L1700" s="4" t="n"/>
      <c r="M1700" s="86" t="n"/>
      <c r="N1700" s="35">
        <f>IF(F1700="","",
MAX(0,
_xlfn.XLOOKUP(F1700,purchase!F:F,purchase!N:N,"")
-
SUMIFS(L:L,F:F,F1700)))</f>
        <v/>
      </c>
      <c r="O1700" s="35">
        <f>IF(OR(L1700="",M1700=""),"",L1700-M1700)</f>
        <v/>
      </c>
      <c r="P1700" s="89">
        <f>_xlfn.SINGLE(IF(F1700="","",_xlfn.XLOOKUP(F1700,purchase!F:F,purchase!O:O,"")))</f>
        <v/>
      </c>
      <c r="Q1700" s="83">
        <f>IF(OR(L1700="",M1700=""),"",M1700/L1700)</f>
        <v/>
      </c>
      <c r="R1700" s="91">
        <f>IF(OR(P1700="",Q1700=""),"",Q1700-P1700)</f>
        <v/>
      </c>
    </row>
    <row r="1701">
      <c r="A1701" s="25" t="n">
        <v>1697</v>
      </c>
      <c r="B1701" s="26">
        <f>IF(OR(C1701="",F1701=""),"",
"PRD-" &amp;
TEXT(DAY(C1701),"00") &amp;
CHOOSE(MONTH(C1701),"A","B","C","D","E","F","G","H","I","J","K","L") &amp;
TEXT(YEAR(C1701),"00") &amp;
"-" &amp;
RIGHT(F1701,4))</f>
        <v/>
      </c>
      <c r="C1701" s="27" t="n"/>
      <c r="D1701" s="26">
        <f>IF(F1701="","",_xlfn.XLOOKUP(F1701,purchase!F:F,purchase!B:B,""))</f>
        <v/>
      </c>
      <c r="E1701" s="26">
        <f>IF(F1701="","",_xlfn.XLOOKUP(F1701,purchase!F:F,purchase!C:C,""))</f>
        <v/>
      </c>
      <c r="F1701" s="4" t="n"/>
      <c r="G1701" s="10">
        <f>IF(H1701="NRFC","Natural Rubber Field Coagulam","")</f>
        <v/>
      </c>
      <c r="H1701" s="10">
        <f>IF(F1701="","",_xlfn.XLOOKUP(F1701,purchase!F:F,purchase!E:E,""))</f>
        <v/>
      </c>
      <c r="I1701" s="10">
        <f>IF(J1701="ISNR20","Natural Rubber-TSNR (ISNR-20)","")</f>
        <v/>
      </c>
      <c r="J1701" s="10">
        <f>IF(H1701="NRFC","ISNR20","")</f>
        <v/>
      </c>
      <c r="K1701" s="35">
        <f>_xlfn.SINGLE(IF(F1701="","",_xlfn.XLOOKUP(F1701,purchase!F:F,purchase!N:N,"")))</f>
        <v/>
      </c>
      <c r="L1701" s="4" t="n"/>
      <c r="M1701" s="86" t="n"/>
      <c r="N1701" s="35">
        <f>IF(F1701="","",
MAX(0,
_xlfn.XLOOKUP(F1701,purchase!F:F,purchase!N:N,"")
-
SUMIFS(L:L,F:F,F1701)))</f>
        <v/>
      </c>
      <c r="O1701" s="35">
        <f>IF(OR(L1701="",M1701=""),"",L1701-M1701)</f>
        <v/>
      </c>
      <c r="P1701" s="89">
        <f>_xlfn.SINGLE(IF(F1701="","",_xlfn.XLOOKUP(F1701,purchase!F:F,purchase!O:O,"")))</f>
        <v/>
      </c>
      <c r="Q1701" s="83">
        <f>IF(OR(L1701="",M1701=""),"",M1701/L1701)</f>
        <v/>
      </c>
      <c r="R1701" s="91">
        <f>IF(OR(P1701="",Q1701=""),"",Q1701-P1701)</f>
        <v/>
      </c>
    </row>
    <row r="1702">
      <c r="A1702" s="25" t="n">
        <v>1698</v>
      </c>
      <c r="B1702" s="26">
        <f>IF(OR(C1702="",F1702=""),"",
"PRD-" &amp;
TEXT(DAY(C1702),"00") &amp;
CHOOSE(MONTH(C1702),"A","B","C","D","E","F","G","H","I","J","K","L") &amp;
TEXT(YEAR(C1702),"00") &amp;
"-" &amp;
RIGHT(F1702,4))</f>
        <v/>
      </c>
      <c r="C1702" s="27" t="n"/>
      <c r="D1702" s="26">
        <f>IF(F1702="","",_xlfn.XLOOKUP(F1702,purchase!F:F,purchase!B:B,""))</f>
        <v/>
      </c>
      <c r="E1702" s="26">
        <f>IF(F1702="","",_xlfn.XLOOKUP(F1702,purchase!F:F,purchase!C:C,""))</f>
        <v/>
      </c>
      <c r="F1702" s="4" t="n"/>
      <c r="G1702" s="10">
        <f>IF(H1702="NRFC","Natural Rubber Field Coagulam","")</f>
        <v/>
      </c>
      <c r="H1702" s="10">
        <f>IF(F1702="","",_xlfn.XLOOKUP(F1702,purchase!F:F,purchase!E:E,""))</f>
        <v/>
      </c>
      <c r="I1702" s="10">
        <f>IF(J1702="ISNR20","Natural Rubber-TSNR (ISNR-20)","")</f>
        <v/>
      </c>
      <c r="J1702" s="10">
        <f>IF(H1702="NRFC","ISNR20","")</f>
        <v/>
      </c>
      <c r="K1702" s="35">
        <f>_xlfn.SINGLE(IF(F1702="","",_xlfn.XLOOKUP(F1702,purchase!F:F,purchase!N:N,"")))</f>
        <v/>
      </c>
      <c r="L1702" s="4" t="n"/>
      <c r="M1702" s="86" t="n"/>
      <c r="N1702" s="35">
        <f>IF(F1702="","",
MAX(0,
_xlfn.XLOOKUP(F1702,purchase!F:F,purchase!N:N,"")
-
SUMIFS(L:L,F:F,F1702)))</f>
        <v/>
      </c>
      <c r="O1702" s="35">
        <f>IF(OR(L1702="",M1702=""),"",L1702-M1702)</f>
        <v/>
      </c>
      <c r="P1702" s="89">
        <f>_xlfn.SINGLE(IF(F1702="","",_xlfn.XLOOKUP(F1702,purchase!F:F,purchase!O:O,"")))</f>
        <v/>
      </c>
      <c r="Q1702" s="83">
        <f>IF(OR(L1702="",M1702=""),"",M1702/L1702)</f>
        <v/>
      </c>
      <c r="R1702" s="91">
        <f>IF(OR(P1702="",Q1702=""),"",Q1702-P1702)</f>
        <v/>
      </c>
    </row>
    <row r="1703">
      <c r="A1703" s="25" t="n">
        <v>1699</v>
      </c>
      <c r="B1703" s="26">
        <f>IF(OR(C1703="",F1703=""),"",
"PRD-" &amp;
TEXT(DAY(C1703),"00") &amp;
CHOOSE(MONTH(C1703),"A","B","C","D","E","F","G","H","I","J","K","L") &amp;
TEXT(YEAR(C1703),"00") &amp;
"-" &amp;
RIGHT(F1703,4))</f>
        <v/>
      </c>
      <c r="C1703" s="27" t="n"/>
      <c r="D1703" s="26">
        <f>IF(F1703="","",_xlfn.XLOOKUP(F1703,purchase!F:F,purchase!B:B,""))</f>
        <v/>
      </c>
      <c r="E1703" s="26">
        <f>IF(F1703="","",_xlfn.XLOOKUP(F1703,purchase!F:F,purchase!C:C,""))</f>
        <v/>
      </c>
      <c r="F1703" s="4" t="n"/>
      <c r="G1703" s="10">
        <f>IF(H1703="NRFC","Natural Rubber Field Coagulam","")</f>
        <v/>
      </c>
      <c r="H1703" s="10">
        <f>IF(F1703="","",_xlfn.XLOOKUP(F1703,purchase!F:F,purchase!E:E,""))</f>
        <v/>
      </c>
      <c r="I1703" s="10">
        <f>IF(J1703="ISNR20","Natural Rubber-TSNR (ISNR-20)","")</f>
        <v/>
      </c>
      <c r="J1703" s="10">
        <f>IF(H1703="NRFC","ISNR20","")</f>
        <v/>
      </c>
      <c r="K1703" s="35">
        <f>_xlfn.SINGLE(IF(F1703="","",_xlfn.XLOOKUP(F1703,purchase!F:F,purchase!N:N,"")))</f>
        <v/>
      </c>
      <c r="L1703" s="4" t="n"/>
      <c r="M1703" s="86" t="n"/>
      <c r="N1703" s="35">
        <f>IF(F1703="","",
MAX(0,
_xlfn.XLOOKUP(F1703,purchase!F:F,purchase!N:N,"")
-
SUMIFS(L:L,F:F,F1703)))</f>
        <v/>
      </c>
      <c r="O1703" s="35">
        <f>IF(OR(L1703="",M1703=""),"",L1703-M1703)</f>
        <v/>
      </c>
      <c r="P1703" s="89">
        <f>_xlfn.SINGLE(IF(F1703="","",_xlfn.XLOOKUP(F1703,purchase!F:F,purchase!O:O,"")))</f>
        <v/>
      </c>
      <c r="Q1703" s="83">
        <f>IF(OR(L1703="",M1703=""),"",M1703/L1703)</f>
        <v/>
      </c>
      <c r="R1703" s="91">
        <f>IF(OR(P1703="",Q1703=""),"",Q1703-P1703)</f>
        <v/>
      </c>
    </row>
    <row r="1704">
      <c r="A1704" s="25" t="n">
        <v>1700</v>
      </c>
      <c r="B1704" s="26">
        <f>IF(OR(C1704="",F1704=""),"",
"PRD-" &amp;
TEXT(DAY(C1704),"00") &amp;
CHOOSE(MONTH(C1704),"A","B","C","D","E","F","G","H","I","J","K","L") &amp;
TEXT(YEAR(C1704),"00") &amp;
"-" &amp;
RIGHT(F1704,4))</f>
        <v/>
      </c>
      <c r="C1704" s="27" t="n"/>
      <c r="D1704" s="26">
        <f>IF(F1704="","",_xlfn.XLOOKUP(F1704,purchase!F:F,purchase!B:B,""))</f>
        <v/>
      </c>
      <c r="E1704" s="26">
        <f>IF(F1704="","",_xlfn.XLOOKUP(F1704,purchase!F:F,purchase!C:C,""))</f>
        <v/>
      </c>
      <c r="F1704" s="4" t="n"/>
      <c r="G1704" s="10">
        <f>IF(H1704="NRFC","Natural Rubber Field Coagulam","")</f>
        <v/>
      </c>
      <c r="H1704" s="10">
        <f>IF(F1704="","",_xlfn.XLOOKUP(F1704,purchase!F:F,purchase!E:E,""))</f>
        <v/>
      </c>
      <c r="I1704" s="10">
        <f>IF(J1704="ISNR20","Natural Rubber-TSNR (ISNR-20)","")</f>
        <v/>
      </c>
      <c r="J1704" s="10">
        <f>IF(H1704="NRFC","ISNR20","")</f>
        <v/>
      </c>
      <c r="K1704" s="35">
        <f>_xlfn.SINGLE(IF(F1704="","",_xlfn.XLOOKUP(F1704,purchase!F:F,purchase!N:N,"")))</f>
        <v/>
      </c>
      <c r="L1704" s="4" t="n"/>
      <c r="M1704" s="86" t="n"/>
      <c r="N1704" s="35">
        <f>IF(F1704="","",
MAX(0,
_xlfn.XLOOKUP(F1704,purchase!F:F,purchase!N:N,"")
-
SUMIFS(L:L,F:F,F1704)))</f>
        <v/>
      </c>
      <c r="O1704" s="35">
        <f>IF(OR(L1704="",M1704=""),"",L1704-M1704)</f>
        <v/>
      </c>
      <c r="P1704" s="89">
        <f>_xlfn.SINGLE(IF(F1704="","",_xlfn.XLOOKUP(F1704,purchase!F:F,purchase!O:O,"")))</f>
        <v/>
      </c>
      <c r="Q1704" s="83">
        <f>IF(OR(L1704="",M1704=""),"",M1704/L1704)</f>
        <v/>
      </c>
      <c r="R1704" s="91">
        <f>IF(OR(P1704="",Q1704=""),"",Q1704-P1704)</f>
        <v/>
      </c>
    </row>
    <row r="1705">
      <c r="A1705" s="25" t="n">
        <v>1701</v>
      </c>
      <c r="B1705" s="26">
        <f>IF(OR(C1705="",F1705=""),"",
"PRD-" &amp;
TEXT(DAY(C1705),"00") &amp;
CHOOSE(MONTH(C1705),"A","B","C","D","E","F","G","H","I","J","K","L") &amp;
TEXT(YEAR(C1705),"00") &amp;
"-" &amp;
RIGHT(F1705,4))</f>
        <v/>
      </c>
      <c r="C1705" s="27" t="n"/>
      <c r="D1705" s="26">
        <f>IF(F1705="","",_xlfn.XLOOKUP(F1705,purchase!F:F,purchase!B:B,""))</f>
        <v/>
      </c>
      <c r="E1705" s="26">
        <f>IF(F1705="","",_xlfn.XLOOKUP(F1705,purchase!F:F,purchase!C:C,""))</f>
        <v/>
      </c>
      <c r="F1705" s="4" t="n"/>
      <c r="G1705" s="10">
        <f>IF(H1705="NRFC","Natural Rubber Field Coagulam","")</f>
        <v/>
      </c>
      <c r="H1705" s="10">
        <f>IF(F1705="","",_xlfn.XLOOKUP(F1705,purchase!F:F,purchase!E:E,""))</f>
        <v/>
      </c>
      <c r="I1705" s="10">
        <f>IF(J1705="ISNR20","Natural Rubber-TSNR (ISNR-20)","")</f>
        <v/>
      </c>
      <c r="J1705" s="10">
        <f>IF(H1705="NRFC","ISNR20","")</f>
        <v/>
      </c>
      <c r="K1705" s="35">
        <f>_xlfn.SINGLE(IF(F1705="","",_xlfn.XLOOKUP(F1705,purchase!F:F,purchase!N:N,"")))</f>
        <v/>
      </c>
      <c r="L1705" s="4" t="n"/>
      <c r="M1705" s="86" t="n"/>
      <c r="N1705" s="35">
        <f>IF(F1705="","",
MAX(0,
_xlfn.XLOOKUP(F1705,purchase!F:F,purchase!N:N,"")
-
SUMIFS(L:L,F:F,F1705)))</f>
        <v/>
      </c>
      <c r="O1705" s="35">
        <f>IF(OR(L1705="",M1705=""),"",L1705-M1705)</f>
        <v/>
      </c>
      <c r="P1705" s="89">
        <f>_xlfn.SINGLE(IF(F1705="","",_xlfn.XLOOKUP(F1705,purchase!F:F,purchase!O:O,"")))</f>
        <v/>
      </c>
      <c r="Q1705" s="83">
        <f>IF(OR(L1705="",M1705=""),"",M1705/L1705)</f>
        <v/>
      </c>
      <c r="R1705" s="91">
        <f>IF(OR(P1705="",Q1705=""),"",Q1705-P1705)</f>
        <v/>
      </c>
    </row>
    <row r="1706">
      <c r="A1706" s="25" t="n">
        <v>1702</v>
      </c>
      <c r="B1706" s="26">
        <f>IF(OR(C1706="",F1706=""),"",
"PRD-" &amp;
TEXT(DAY(C1706),"00") &amp;
CHOOSE(MONTH(C1706),"A","B","C","D","E","F","G","H","I","J","K","L") &amp;
TEXT(YEAR(C1706),"00") &amp;
"-" &amp;
RIGHT(F1706,4))</f>
        <v/>
      </c>
      <c r="C1706" s="27" t="n"/>
      <c r="D1706" s="26">
        <f>IF(F1706="","",_xlfn.XLOOKUP(F1706,purchase!F:F,purchase!B:B,""))</f>
        <v/>
      </c>
      <c r="E1706" s="26">
        <f>IF(F1706="","",_xlfn.XLOOKUP(F1706,purchase!F:F,purchase!C:C,""))</f>
        <v/>
      </c>
      <c r="F1706" s="4" t="n"/>
      <c r="G1706" s="10">
        <f>IF(H1706="NRFC","Natural Rubber Field Coagulam","")</f>
        <v/>
      </c>
      <c r="H1706" s="10">
        <f>IF(F1706="","",_xlfn.XLOOKUP(F1706,purchase!F:F,purchase!E:E,""))</f>
        <v/>
      </c>
      <c r="I1706" s="10">
        <f>IF(J1706="ISNR20","Natural Rubber-TSNR (ISNR-20)","")</f>
        <v/>
      </c>
      <c r="J1706" s="10">
        <f>IF(H1706="NRFC","ISNR20","")</f>
        <v/>
      </c>
      <c r="K1706" s="35">
        <f>_xlfn.SINGLE(IF(F1706="","",_xlfn.XLOOKUP(F1706,purchase!F:F,purchase!N:N,"")))</f>
        <v/>
      </c>
      <c r="L1706" s="4" t="n"/>
      <c r="M1706" s="86" t="n"/>
      <c r="N1706" s="35">
        <f>IF(F1706="","",
MAX(0,
_xlfn.XLOOKUP(F1706,purchase!F:F,purchase!N:N,"")
-
SUMIFS(L:L,F:F,F1706)))</f>
        <v/>
      </c>
      <c r="O1706" s="35">
        <f>IF(OR(L1706="",M1706=""),"",L1706-M1706)</f>
        <v/>
      </c>
      <c r="P1706" s="89">
        <f>_xlfn.SINGLE(IF(F1706="","",_xlfn.XLOOKUP(F1706,purchase!F:F,purchase!O:O,"")))</f>
        <v/>
      </c>
      <c r="Q1706" s="83">
        <f>IF(OR(L1706="",M1706=""),"",M1706/L1706)</f>
        <v/>
      </c>
      <c r="R1706" s="91">
        <f>IF(OR(P1706="",Q1706=""),"",Q1706-P1706)</f>
        <v/>
      </c>
    </row>
    <row r="1707">
      <c r="A1707" s="25" t="n">
        <v>1703</v>
      </c>
      <c r="B1707" s="26">
        <f>IF(OR(C1707="",F1707=""),"",
"PRD-" &amp;
TEXT(DAY(C1707),"00") &amp;
CHOOSE(MONTH(C1707),"A","B","C","D","E","F","G","H","I","J","K","L") &amp;
TEXT(YEAR(C1707),"00") &amp;
"-" &amp;
RIGHT(F1707,4))</f>
        <v/>
      </c>
      <c r="C1707" s="27" t="n"/>
      <c r="D1707" s="26">
        <f>IF(F1707="","",_xlfn.XLOOKUP(F1707,purchase!F:F,purchase!B:B,""))</f>
        <v/>
      </c>
      <c r="E1707" s="26">
        <f>IF(F1707="","",_xlfn.XLOOKUP(F1707,purchase!F:F,purchase!C:C,""))</f>
        <v/>
      </c>
      <c r="F1707" s="4" t="n"/>
      <c r="G1707" s="10">
        <f>IF(H1707="NRFC","Natural Rubber Field Coagulam","")</f>
        <v/>
      </c>
      <c r="H1707" s="10">
        <f>IF(F1707="","",_xlfn.XLOOKUP(F1707,purchase!F:F,purchase!E:E,""))</f>
        <v/>
      </c>
      <c r="I1707" s="10">
        <f>IF(J1707="ISNR20","Natural Rubber-TSNR (ISNR-20)","")</f>
        <v/>
      </c>
      <c r="J1707" s="10">
        <f>IF(H1707="NRFC","ISNR20","")</f>
        <v/>
      </c>
      <c r="K1707" s="35">
        <f>_xlfn.SINGLE(IF(F1707="","",_xlfn.XLOOKUP(F1707,purchase!F:F,purchase!N:N,"")))</f>
        <v/>
      </c>
      <c r="L1707" s="4" t="n"/>
      <c r="M1707" s="86" t="n"/>
      <c r="N1707" s="35">
        <f>IF(F1707="","",
MAX(0,
_xlfn.XLOOKUP(F1707,purchase!F:F,purchase!N:N,"")
-
SUMIFS(L:L,F:F,F1707)))</f>
        <v/>
      </c>
      <c r="O1707" s="35">
        <f>IF(OR(L1707="",M1707=""),"",L1707-M1707)</f>
        <v/>
      </c>
      <c r="P1707" s="89">
        <f>_xlfn.SINGLE(IF(F1707="","",_xlfn.XLOOKUP(F1707,purchase!F:F,purchase!O:O,"")))</f>
        <v/>
      </c>
      <c r="Q1707" s="83">
        <f>IF(OR(L1707="",M1707=""),"",M1707/L1707)</f>
        <v/>
      </c>
      <c r="R1707" s="91">
        <f>IF(OR(P1707="",Q1707=""),"",Q1707-P1707)</f>
        <v/>
      </c>
    </row>
    <row r="1708">
      <c r="A1708" s="25" t="n">
        <v>1704</v>
      </c>
      <c r="B1708" s="26">
        <f>IF(OR(C1708="",F1708=""),"",
"PRD-" &amp;
TEXT(DAY(C1708),"00") &amp;
CHOOSE(MONTH(C1708),"A","B","C","D","E","F","G","H","I","J","K","L") &amp;
TEXT(YEAR(C1708),"00") &amp;
"-" &amp;
RIGHT(F1708,4))</f>
        <v/>
      </c>
      <c r="C1708" s="27" t="n"/>
      <c r="D1708" s="26">
        <f>IF(F1708="","",_xlfn.XLOOKUP(F1708,purchase!F:F,purchase!B:B,""))</f>
        <v/>
      </c>
      <c r="E1708" s="26">
        <f>IF(F1708="","",_xlfn.XLOOKUP(F1708,purchase!F:F,purchase!C:C,""))</f>
        <v/>
      </c>
      <c r="F1708" s="4" t="n"/>
      <c r="G1708" s="10">
        <f>IF(H1708="NRFC","Natural Rubber Field Coagulam","")</f>
        <v/>
      </c>
      <c r="H1708" s="10">
        <f>IF(F1708="","",_xlfn.XLOOKUP(F1708,purchase!F:F,purchase!E:E,""))</f>
        <v/>
      </c>
      <c r="I1708" s="10">
        <f>IF(J1708="ISNR20","Natural Rubber-TSNR (ISNR-20)","")</f>
        <v/>
      </c>
      <c r="J1708" s="10">
        <f>IF(H1708="NRFC","ISNR20","")</f>
        <v/>
      </c>
      <c r="K1708" s="35">
        <f>_xlfn.SINGLE(IF(F1708="","",_xlfn.XLOOKUP(F1708,purchase!F:F,purchase!N:N,"")))</f>
        <v/>
      </c>
      <c r="L1708" s="4" t="n"/>
      <c r="M1708" s="86" t="n"/>
      <c r="N1708" s="35">
        <f>IF(F1708="","",
MAX(0,
_xlfn.XLOOKUP(F1708,purchase!F:F,purchase!N:N,"")
-
SUMIFS(L:L,F:F,F1708)))</f>
        <v/>
      </c>
      <c r="O1708" s="35">
        <f>IF(OR(L1708="",M1708=""),"",L1708-M1708)</f>
        <v/>
      </c>
      <c r="P1708" s="89">
        <f>_xlfn.SINGLE(IF(F1708="","",_xlfn.XLOOKUP(F1708,purchase!F:F,purchase!O:O,"")))</f>
        <v/>
      </c>
      <c r="Q1708" s="83">
        <f>IF(OR(L1708="",M1708=""),"",M1708/L1708)</f>
        <v/>
      </c>
      <c r="R1708" s="91">
        <f>IF(OR(P1708="",Q1708=""),"",Q1708-P1708)</f>
        <v/>
      </c>
    </row>
    <row r="1709">
      <c r="A1709" s="25" t="n">
        <v>1705</v>
      </c>
      <c r="B1709" s="26">
        <f>IF(OR(C1709="",F1709=""),"",
"PRD-" &amp;
TEXT(DAY(C1709),"00") &amp;
CHOOSE(MONTH(C1709),"A","B","C","D","E","F","G","H","I","J","K","L") &amp;
TEXT(YEAR(C1709),"00") &amp;
"-" &amp;
RIGHT(F1709,4))</f>
        <v/>
      </c>
      <c r="C1709" s="27" t="n"/>
      <c r="D1709" s="26">
        <f>IF(F1709="","",_xlfn.XLOOKUP(F1709,purchase!F:F,purchase!B:B,""))</f>
        <v/>
      </c>
      <c r="E1709" s="26">
        <f>IF(F1709="","",_xlfn.XLOOKUP(F1709,purchase!F:F,purchase!C:C,""))</f>
        <v/>
      </c>
      <c r="F1709" s="4" t="n"/>
      <c r="G1709" s="10">
        <f>IF(H1709="NRFC","Natural Rubber Field Coagulam","")</f>
        <v/>
      </c>
      <c r="H1709" s="10">
        <f>IF(F1709="","",_xlfn.XLOOKUP(F1709,purchase!F:F,purchase!E:E,""))</f>
        <v/>
      </c>
      <c r="I1709" s="10">
        <f>IF(J1709="ISNR20","Natural Rubber-TSNR (ISNR-20)","")</f>
        <v/>
      </c>
      <c r="J1709" s="10">
        <f>IF(H1709="NRFC","ISNR20","")</f>
        <v/>
      </c>
      <c r="K1709" s="35">
        <f>_xlfn.SINGLE(IF(F1709="","",_xlfn.XLOOKUP(F1709,purchase!F:F,purchase!N:N,"")))</f>
        <v/>
      </c>
      <c r="L1709" s="4" t="n"/>
      <c r="M1709" s="86" t="n"/>
      <c r="N1709" s="35">
        <f>IF(F1709="","",
MAX(0,
_xlfn.XLOOKUP(F1709,purchase!F:F,purchase!N:N,"")
-
SUMIFS(L:L,F:F,F1709)))</f>
        <v/>
      </c>
      <c r="O1709" s="35">
        <f>IF(OR(L1709="",M1709=""),"",L1709-M1709)</f>
        <v/>
      </c>
      <c r="P1709" s="89">
        <f>_xlfn.SINGLE(IF(F1709="","",_xlfn.XLOOKUP(F1709,purchase!F:F,purchase!O:O,"")))</f>
        <v/>
      </c>
      <c r="Q1709" s="83">
        <f>IF(OR(L1709="",M1709=""),"",M1709/L1709)</f>
        <v/>
      </c>
      <c r="R1709" s="91">
        <f>IF(OR(P1709="",Q1709=""),"",Q1709-P1709)</f>
        <v/>
      </c>
    </row>
    <row r="1710">
      <c r="A1710" s="25" t="n">
        <v>1706</v>
      </c>
      <c r="B1710" s="26">
        <f>IF(OR(C1710="",F1710=""),"",
"PRD-" &amp;
TEXT(DAY(C1710),"00") &amp;
CHOOSE(MONTH(C1710),"A","B","C","D","E","F","G","H","I","J","K","L") &amp;
TEXT(YEAR(C1710),"00") &amp;
"-" &amp;
RIGHT(F1710,4))</f>
        <v/>
      </c>
      <c r="C1710" s="27" t="n"/>
      <c r="D1710" s="26">
        <f>IF(F1710="","",_xlfn.XLOOKUP(F1710,purchase!F:F,purchase!B:B,""))</f>
        <v/>
      </c>
      <c r="E1710" s="26">
        <f>IF(F1710="","",_xlfn.XLOOKUP(F1710,purchase!F:F,purchase!C:C,""))</f>
        <v/>
      </c>
      <c r="F1710" s="4" t="n"/>
      <c r="G1710" s="10">
        <f>IF(H1710="NRFC","Natural Rubber Field Coagulam","")</f>
        <v/>
      </c>
      <c r="H1710" s="10">
        <f>IF(F1710="","",_xlfn.XLOOKUP(F1710,purchase!F:F,purchase!E:E,""))</f>
        <v/>
      </c>
      <c r="I1710" s="10">
        <f>IF(J1710="ISNR20","Natural Rubber-TSNR (ISNR-20)","")</f>
        <v/>
      </c>
      <c r="J1710" s="10">
        <f>IF(H1710="NRFC","ISNR20","")</f>
        <v/>
      </c>
      <c r="K1710" s="35">
        <f>_xlfn.SINGLE(IF(F1710="","",_xlfn.XLOOKUP(F1710,purchase!F:F,purchase!N:N,"")))</f>
        <v/>
      </c>
      <c r="L1710" s="4" t="n"/>
      <c r="M1710" s="86" t="n"/>
      <c r="N1710" s="35">
        <f>IF(F1710="","",
MAX(0,
_xlfn.XLOOKUP(F1710,purchase!F:F,purchase!N:N,"")
-
SUMIFS(L:L,F:F,F1710)))</f>
        <v/>
      </c>
      <c r="O1710" s="35">
        <f>IF(OR(L1710="",M1710=""),"",L1710-M1710)</f>
        <v/>
      </c>
      <c r="P1710" s="89">
        <f>_xlfn.SINGLE(IF(F1710="","",_xlfn.XLOOKUP(F1710,purchase!F:F,purchase!O:O,"")))</f>
        <v/>
      </c>
      <c r="Q1710" s="83">
        <f>IF(OR(L1710="",M1710=""),"",M1710/L1710)</f>
        <v/>
      </c>
      <c r="R1710" s="91">
        <f>IF(OR(P1710="",Q1710=""),"",Q1710-P1710)</f>
        <v/>
      </c>
    </row>
    <row r="1711">
      <c r="A1711" s="25" t="n">
        <v>1707</v>
      </c>
      <c r="B1711" s="26">
        <f>IF(OR(C1711="",F1711=""),"",
"PRD-" &amp;
TEXT(DAY(C1711),"00") &amp;
CHOOSE(MONTH(C1711),"A","B","C","D","E","F","G","H","I","J","K","L") &amp;
TEXT(YEAR(C1711),"00") &amp;
"-" &amp;
RIGHT(F1711,4))</f>
        <v/>
      </c>
      <c r="C1711" s="27" t="n"/>
      <c r="D1711" s="26">
        <f>IF(F1711="","",_xlfn.XLOOKUP(F1711,purchase!F:F,purchase!B:B,""))</f>
        <v/>
      </c>
      <c r="E1711" s="26">
        <f>IF(F1711="","",_xlfn.XLOOKUP(F1711,purchase!F:F,purchase!C:C,""))</f>
        <v/>
      </c>
      <c r="F1711" s="4" t="n"/>
      <c r="G1711" s="10">
        <f>IF(H1711="NRFC","Natural Rubber Field Coagulam","")</f>
        <v/>
      </c>
      <c r="H1711" s="10">
        <f>IF(F1711="","",_xlfn.XLOOKUP(F1711,purchase!F:F,purchase!E:E,""))</f>
        <v/>
      </c>
      <c r="I1711" s="10">
        <f>IF(J1711="ISNR20","Natural Rubber-TSNR (ISNR-20)","")</f>
        <v/>
      </c>
      <c r="J1711" s="10">
        <f>IF(H1711="NRFC","ISNR20","")</f>
        <v/>
      </c>
      <c r="K1711" s="35">
        <f>_xlfn.SINGLE(IF(F1711="","",_xlfn.XLOOKUP(F1711,purchase!F:F,purchase!N:N,"")))</f>
        <v/>
      </c>
      <c r="L1711" s="4" t="n"/>
      <c r="M1711" s="86" t="n"/>
      <c r="N1711" s="35">
        <f>IF(F1711="","",
MAX(0,
_xlfn.XLOOKUP(F1711,purchase!F:F,purchase!N:N,"")
-
SUMIFS(L:L,F:F,F1711)))</f>
        <v/>
      </c>
      <c r="O1711" s="35">
        <f>IF(OR(L1711="",M1711=""),"",L1711-M1711)</f>
        <v/>
      </c>
      <c r="P1711" s="89">
        <f>_xlfn.SINGLE(IF(F1711="","",_xlfn.XLOOKUP(F1711,purchase!F:F,purchase!O:O,"")))</f>
        <v/>
      </c>
      <c r="Q1711" s="83">
        <f>IF(OR(L1711="",M1711=""),"",M1711/L1711)</f>
        <v/>
      </c>
      <c r="R1711" s="91">
        <f>IF(OR(P1711="",Q1711=""),"",Q1711-P1711)</f>
        <v/>
      </c>
    </row>
    <row r="1712">
      <c r="A1712" s="25" t="n">
        <v>1708</v>
      </c>
      <c r="B1712" s="26">
        <f>IF(OR(C1712="",F1712=""),"",
"PRD-" &amp;
TEXT(DAY(C1712),"00") &amp;
CHOOSE(MONTH(C1712),"A","B","C","D","E","F","G","H","I","J","K","L") &amp;
TEXT(YEAR(C1712),"00") &amp;
"-" &amp;
RIGHT(F1712,4))</f>
        <v/>
      </c>
      <c r="C1712" s="27" t="n"/>
      <c r="D1712" s="26">
        <f>IF(F1712="","",_xlfn.XLOOKUP(F1712,purchase!F:F,purchase!B:B,""))</f>
        <v/>
      </c>
      <c r="E1712" s="26">
        <f>IF(F1712="","",_xlfn.XLOOKUP(F1712,purchase!F:F,purchase!C:C,""))</f>
        <v/>
      </c>
      <c r="F1712" s="4" t="n"/>
      <c r="G1712" s="10">
        <f>IF(H1712="NRFC","Natural Rubber Field Coagulam","")</f>
        <v/>
      </c>
      <c r="H1712" s="10">
        <f>IF(F1712="","",_xlfn.XLOOKUP(F1712,purchase!F:F,purchase!E:E,""))</f>
        <v/>
      </c>
      <c r="I1712" s="10">
        <f>IF(J1712="ISNR20","Natural Rubber-TSNR (ISNR-20)","")</f>
        <v/>
      </c>
      <c r="J1712" s="10">
        <f>IF(H1712="NRFC","ISNR20","")</f>
        <v/>
      </c>
      <c r="K1712" s="35">
        <f>_xlfn.SINGLE(IF(F1712="","",_xlfn.XLOOKUP(F1712,purchase!F:F,purchase!N:N,"")))</f>
        <v/>
      </c>
      <c r="L1712" s="4" t="n"/>
      <c r="M1712" s="86" t="n"/>
      <c r="N1712" s="35">
        <f>IF(F1712="","",
MAX(0,
_xlfn.XLOOKUP(F1712,purchase!F:F,purchase!N:N,"")
-
SUMIFS(L:L,F:F,F1712)))</f>
        <v/>
      </c>
      <c r="O1712" s="35">
        <f>IF(OR(L1712="",M1712=""),"",L1712-M1712)</f>
        <v/>
      </c>
      <c r="P1712" s="89">
        <f>_xlfn.SINGLE(IF(F1712="","",_xlfn.XLOOKUP(F1712,purchase!F:F,purchase!O:O,"")))</f>
        <v/>
      </c>
      <c r="Q1712" s="83">
        <f>IF(OR(L1712="",M1712=""),"",M1712/L1712)</f>
        <v/>
      </c>
      <c r="R1712" s="91">
        <f>IF(OR(P1712="",Q1712=""),"",Q1712-P1712)</f>
        <v/>
      </c>
    </row>
    <row r="1713">
      <c r="A1713" s="25" t="n">
        <v>1709</v>
      </c>
      <c r="B1713" s="26">
        <f>IF(OR(C1713="",F1713=""),"",
"PRD-" &amp;
TEXT(DAY(C1713),"00") &amp;
CHOOSE(MONTH(C1713),"A","B","C","D","E","F","G","H","I","J","K","L") &amp;
TEXT(YEAR(C1713),"00") &amp;
"-" &amp;
RIGHT(F1713,4))</f>
        <v/>
      </c>
      <c r="C1713" s="27" t="n"/>
      <c r="D1713" s="26">
        <f>IF(F1713="","",_xlfn.XLOOKUP(F1713,purchase!F:F,purchase!B:B,""))</f>
        <v/>
      </c>
      <c r="E1713" s="26">
        <f>IF(F1713="","",_xlfn.XLOOKUP(F1713,purchase!F:F,purchase!C:C,""))</f>
        <v/>
      </c>
      <c r="F1713" s="4" t="n"/>
      <c r="G1713" s="10">
        <f>IF(H1713="NRFC","Natural Rubber Field Coagulam","")</f>
        <v/>
      </c>
      <c r="H1713" s="10">
        <f>IF(F1713="","",_xlfn.XLOOKUP(F1713,purchase!F:F,purchase!E:E,""))</f>
        <v/>
      </c>
      <c r="I1713" s="10">
        <f>IF(J1713="ISNR20","Natural Rubber-TSNR (ISNR-20)","")</f>
        <v/>
      </c>
      <c r="J1713" s="10">
        <f>IF(H1713="NRFC","ISNR20","")</f>
        <v/>
      </c>
      <c r="K1713" s="35">
        <f>_xlfn.SINGLE(IF(F1713="","",_xlfn.XLOOKUP(F1713,purchase!F:F,purchase!N:N,"")))</f>
        <v/>
      </c>
      <c r="L1713" s="4" t="n"/>
      <c r="M1713" s="86" t="n"/>
      <c r="N1713" s="35">
        <f>IF(F1713="","",
MAX(0,
_xlfn.XLOOKUP(F1713,purchase!F:F,purchase!N:N,"")
-
SUMIFS(L:L,F:F,F1713)))</f>
        <v/>
      </c>
      <c r="O1713" s="35">
        <f>IF(OR(L1713="",M1713=""),"",L1713-M1713)</f>
        <v/>
      </c>
      <c r="P1713" s="89">
        <f>_xlfn.SINGLE(IF(F1713="","",_xlfn.XLOOKUP(F1713,purchase!F:F,purchase!O:O,"")))</f>
        <v/>
      </c>
      <c r="Q1713" s="83">
        <f>IF(OR(L1713="",M1713=""),"",M1713/L1713)</f>
        <v/>
      </c>
      <c r="R1713" s="91">
        <f>IF(OR(P1713="",Q1713=""),"",Q1713-P1713)</f>
        <v/>
      </c>
    </row>
    <row r="1714">
      <c r="A1714" s="25" t="n">
        <v>1710</v>
      </c>
      <c r="B1714" s="26">
        <f>IF(OR(C1714="",F1714=""),"",
"PRD-" &amp;
TEXT(DAY(C1714),"00") &amp;
CHOOSE(MONTH(C1714),"A","B","C","D","E","F","G","H","I","J","K","L") &amp;
TEXT(YEAR(C1714),"00") &amp;
"-" &amp;
RIGHT(F1714,4))</f>
        <v/>
      </c>
      <c r="C1714" s="27" t="n"/>
      <c r="D1714" s="26">
        <f>IF(F1714="","",_xlfn.XLOOKUP(F1714,purchase!F:F,purchase!B:B,""))</f>
        <v/>
      </c>
      <c r="E1714" s="26">
        <f>IF(F1714="","",_xlfn.XLOOKUP(F1714,purchase!F:F,purchase!C:C,""))</f>
        <v/>
      </c>
      <c r="F1714" s="4" t="n"/>
      <c r="G1714" s="10">
        <f>IF(H1714="NRFC","Natural Rubber Field Coagulam","")</f>
        <v/>
      </c>
      <c r="H1714" s="10">
        <f>IF(F1714="","",_xlfn.XLOOKUP(F1714,purchase!F:F,purchase!E:E,""))</f>
        <v/>
      </c>
      <c r="I1714" s="10">
        <f>IF(J1714="ISNR20","Natural Rubber-TSNR (ISNR-20)","")</f>
        <v/>
      </c>
      <c r="J1714" s="10">
        <f>IF(H1714="NRFC","ISNR20","")</f>
        <v/>
      </c>
      <c r="K1714" s="35">
        <f>_xlfn.SINGLE(IF(F1714="","",_xlfn.XLOOKUP(F1714,purchase!F:F,purchase!N:N,"")))</f>
        <v/>
      </c>
      <c r="L1714" s="4" t="n"/>
      <c r="M1714" s="86" t="n"/>
      <c r="N1714" s="35">
        <f>IF(F1714="","",
MAX(0,
_xlfn.XLOOKUP(F1714,purchase!F:F,purchase!N:N,"")
-
SUMIFS(L:L,F:F,F1714)))</f>
        <v/>
      </c>
      <c r="O1714" s="35">
        <f>IF(OR(L1714="",M1714=""),"",L1714-M1714)</f>
        <v/>
      </c>
      <c r="P1714" s="89">
        <f>_xlfn.SINGLE(IF(F1714="","",_xlfn.XLOOKUP(F1714,purchase!F:F,purchase!O:O,"")))</f>
        <v/>
      </c>
      <c r="Q1714" s="83">
        <f>IF(OR(L1714="",M1714=""),"",M1714/L1714)</f>
        <v/>
      </c>
      <c r="R1714" s="91">
        <f>IF(OR(P1714="",Q1714=""),"",Q1714-P1714)</f>
        <v/>
      </c>
    </row>
    <row r="1715">
      <c r="A1715" s="25" t="n">
        <v>1711</v>
      </c>
      <c r="B1715" s="26">
        <f>IF(OR(C1715="",F1715=""),"",
"PRD-" &amp;
TEXT(DAY(C1715),"00") &amp;
CHOOSE(MONTH(C1715),"A","B","C","D","E","F","G","H","I","J","K","L") &amp;
TEXT(YEAR(C1715),"00") &amp;
"-" &amp;
RIGHT(F1715,4))</f>
        <v/>
      </c>
      <c r="C1715" s="27" t="n"/>
      <c r="D1715" s="26">
        <f>IF(F1715="","",_xlfn.XLOOKUP(F1715,purchase!F:F,purchase!B:B,""))</f>
        <v/>
      </c>
      <c r="E1715" s="26">
        <f>IF(F1715="","",_xlfn.XLOOKUP(F1715,purchase!F:F,purchase!C:C,""))</f>
        <v/>
      </c>
      <c r="F1715" s="4" t="n"/>
      <c r="G1715" s="10">
        <f>IF(H1715="NRFC","Natural Rubber Field Coagulam","")</f>
        <v/>
      </c>
      <c r="H1715" s="10">
        <f>IF(F1715="","",_xlfn.XLOOKUP(F1715,purchase!F:F,purchase!E:E,""))</f>
        <v/>
      </c>
      <c r="I1715" s="10">
        <f>IF(J1715="ISNR20","Natural Rubber-TSNR (ISNR-20)","")</f>
        <v/>
      </c>
      <c r="J1715" s="10">
        <f>IF(H1715="NRFC","ISNR20","")</f>
        <v/>
      </c>
      <c r="K1715" s="35">
        <f>_xlfn.SINGLE(IF(F1715="","",_xlfn.XLOOKUP(F1715,purchase!F:F,purchase!N:N,"")))</f>
        <v/>
      </c>
      <c r="L1715" s="4" t="n"/>
      <c r="M1715" s="86" t="n"/>
      <c r="N1715" s="35">
        <f>IF(F1715="","",
MAX(0,
_xlfn.XLOOKUP(F1715,purchase!F:F,purchase!N:N,"")
-
SUMIFS(L:L,F:F,F1715)))</f>
        <v/>
      </c>
      <c r="O1715" s="35">
        <f>IF(OR(L1715="",M1715=""),"",L1715-M1715)</f>
        <v/>
      </c>
      <c r="P1715" s="89">
        <f>_xlfn.SINGLE(IF(F1715="","",_xlfn.XLOOKUP(F1715,purchase!F:F,purchase!O:O,"")))</f>
        <v/>
      </c>
      <c r="Q1715" s="83">
        <f>IF(OR(L1715="",M1715=""),"",M1715/L1715)</f>
        <v/>
      </c>
      <c r="R1715" s="91">
        <f>IF(OR(P1715="",Q1715=""),"",Q1715-P1715)</f>
        <v/>
      </c>
    </row>
    <row r="1716">
      <c r="A1716" s="25" t="n">
        <v>1712</v>
      </c>
      <c r="B1716" s="26">
        <f>IF(OR(C1716="",F1716=""),"",
"PRD-" &amp;
TEXT(DAY(C1716),"00") &amp;
CHOOSE(MONTH(C1716),"A","B","C","D","E","F","G","H","I","J","K","L") &amp;
TEXT(YEAR(C1716),"00") &amp;
"-" &amp;
RIGHT(F1716,4))</f>
        <v/>
      </c>
      <c r="C1716" s="27" t="n"/>
      <c r="D1716" s="26">
        <f>IF(F1716="","",_xlfn.XLOOKUP(F1716,purchase!F:F,purchase!B:B,""))</f>
        <v/>
      </c>
      <c r="E1716" s="26">
        <f>IF(F1716="","",_xlfn.XLOOKUP(F1716,purchase!F:F,purchase!C:C,""))</f>
        <v/>
      </c>
      <c r="F1716" s="4" t="n"/>
      <c r="G1716" s="10">
        <f>IF(H1716="NRFC","Natural Rubber Field Coagulam","")</f>
        <v/>
      </c>
      <c r="H1716" s="10">
        <f>IF(F1716="","",_xlfn.XLOOKUP(F1716,purchase!F:F,purchase!E:E,""))</f>
        <v/>
      </c>
      <c r="I1716" s="10">
        <f>IF(J1716="ISNR20","Natural Rubber-TSNR (ISNR-20)","")</f>
        <v/>
      </c>
      <c r="J1716" s="10">
        <f>IF(H1716="NRFC","ISNR20","")</f>
        <v/>
      </c>
      <c r="K1716" s="35">
        <f>_xlfn.SINGLE(IF(F1716="","",_xlfn.XLOOKUP(F1716,purchase!F:F,purchase!N:N,"")))</f>
        <v/>
      </c>
      <c r="L1716" s="4" t="n"/>
      <c r="M1716" s="86" t="n"/>
      <c r="N1716" s="35">
        <f>IF(F1716="","",
MAX(0,
_xlfn.XLOOKUP(F1716,purchase!F:F,purchase!N:N,"")
-
SUMIFS(L:L,F:F,F1716)))</f>
        <v/>
      </c>
      <c r="O1716" s="35">
        <f>IF(OR(L1716="",M1716=""),"",L1716-M1716)</f>
        <v/>
      </c>
      <c r="P1716" s="89">
        <f>_xlfn.SINGLE(IF(F1716="","",_xlfn.XLOOKUP(F1716,purchase!F:F,purchase!O:O,"")))</f>
        <v/>
      </c>
      <c r="Q1716" s="83">
        <f>IF(OR(L1716="",M1716=""),"",M1716/L1716)</f>
        <v/>
      </c>
      <c r="R1716" s="91">
        <f>IF(OR(P1716="",Q1716=""),"",Q1716-P1716)</f>
        <v/>
      </c>
    </row>
    <row r="1717">
      <c r="A1717" s="25" t="n">
        <v>1713</v>
      </c>
      <c r="B1717" s="26">
        <f>IF(OR(C1717="",F1717=""),"",
"PRD-" &amp;
TEXT(DAY(C1717),"00") &amp;
CHOOSE(MONTH(C1717),"A","B","C","D","E","F","G","H","I","J","K","L") &amp;
TEXT(YEAR(C1717),"00") &amp;
"-" &amp;
RIGHT(F1717,4))</f>
        <v/>
      </c>
      <c r="C1717" s="27" t="n"/>
      <c r="D1717" s="26">
        <f>IF(F1717="","",_xlfn.XLOOKUP(F1717,purchase!F:F,purchase!B:B,""))</f>
        <v/>
      </c>
      <c r="E1717" s="26">
        <f>IF(F1717="","",_xlfn.XLOOKUP(F1717,purchase!F:F,purchase!C:C,""))</f>
        <v/>
      </c>
      <c r="F1717" s="4" t="n"/>
      <c r="G1717" s="10">
        <f>IF(H1717="NRFC","Natural Rubber Field Coagulam","")</f>
        <v/>
      </c>
      <c r="H1717" s="10">
        <f>IF(F1717="","",_xlfn.XLOOKUP(F1717,purchase!F:F,purchase!E:E,""))</f>
        <v/>
      </c>
      <c r="I1717" s="10">
        <f>IF(J1717="ISNR20","Natural Rubber-TSNR (ISNR-20)","")</f>
        <v/>
      </c>
      <c r="J1717" s="10">
        <f>IF(H1717="NRFC","ISNR20","")</f>
        <v/>
      </c>
      <c r="K1717" s="35">
        <f>_xlfn.SINGLE(IF(F1717="","",_xlfn.XLOOKUP(F1717,purchase!F:F,purchase!N:N,"")))</f>
        <v/>
      </c>
      <c r="L1717" s="4" t="n"/>
      <c r="M1717" s="86" t="n"/>
      <c r="N1717" s="35">
        <f>IF(F1717="","",
MAX(0,
_xlfn.XLOOKUP(F1717,purchase!F:F,purchase!N:N,"")
-
SUMIFS(L:L,F:F,F1717)))</f>
        <v/>
      </c>
      <c r="O1717" s="35">
        <f>IF(OR(L1717="",M1717=""),"",L1717-M1717)</f>
        <v/>
      </c>
      <c r="P1717" s="89">
        <f>_xlfn.SINGLE(IF(F1717="","",_xlfn.XLOOKUP(F1717,purchase!F:F,purchase!O:O,"")))</f>
        <v/>
      </c>
      <c r="Q1717" s="83">
        <f>IF(OR(L1717="",M1717=""),"",M1717/L1717)</f>
        <v/>
      </c>
      <c r="R1717" s="91">
        <f>IF(OR(P1717="",Q1717=""),"",Q1717-P1717)</f>
        <v/>
      </c>
    </row>
    <row r="1718">
      <c r="A1718" s="25" t="n">
        <v>1714</v>
      </c>
      <c r="B1718" s="26">
        <f>IF(OR(C1718="",F1718=""),"",
"PRD-" &amp;
TEXT(DAY(C1718),"00") &amp;
CHOOSE(MONTH(C1718),"A","B","C","D","E","F","G","H","I","J","K","L") &amp;
TEXT(YEAR(C1718),"00") &amp;
"-" &amp;
RIGHT(F1718,4))</f>
        <v/>
      </c>
      <c r="C1718" s="27" t="n"/>
      <c r="D1718" s="26">
        <f>IF(F1718="","",_xlfn.XLOOKUP(F1718,purchase!F:F,purchase!B:B,""))</f>
        <v/>
      </c>
      <c r="E1718" s="26">
        <f>IF(F1718="","",_xlfn.XLOOKUP(F1718,purchase!F:F,purchase!C:C,""))</f>
        <v/>
      </c>
      <c r="F1718" s="4" t="n"/>
      <c r="G1718" s="10">
        <f>IF(H1718="NRFC","Natural Rubber Field Coagulam","")</f>
        <v/>
      </c>
      <c r="H1718" s="10">
        <f>IF(F1718="","",_xlfn.XLOOKUP(F1718,purchase!F:F,purchase!E:E,""))</f>
        <v/>
      </c>
      <c r="I1718" s="10">
        <f>IF(J1718="ISNR20","Natural Rubber-TSNR (ISNR-20)","")</f>
        <v/>
      </c>
      <c r="J1718" s="10">
        <f>IF(H1718="NRFC","ISNR20","")</f>
        <v/>
      </c>
      <c r="K1718" s="35">
        <f>_xlfn.SINGLE(IF(F1718="","",_xlfn.XLOOKUP(F1718,purchase!F:F,purchase!N:N,"")))</f>
        <v/>
      </c>
      <c r="L1718" s="4" t="n"/>
      <c r="M1718" s="86" t="n"/>
      <c r="N1718" s="35">
        <f>IF(F1718="","",
MAX(0,
_xlfn.XLOOKUP(F1718,purchase!F:F,purchase!N:N,"")
-
SUMIFS(L:L,F:F,F1718)))</f>
        <v/>
      </c>
      <c r="O1718" s="35">
        <f>IF(OR(L1718="",M1718=""),"",L1718-M1718)</f>
        <v/>
      </c>
      <c r="P1718" s="89">
        <f>_xlfn.SINGLE(IF(F1718="","",_xlfn.XLOOKUP(F1718,purchase!F:F,purchase!O:O,"")))</f>
        <v/>
      </c>
      <c r="Q1718" s="83">
        <f>IF(OR(L1718="",M1718=""),"",M1718/L1718)</f>
        <v/>
      </c>
      <c r="R1718" s="91">
        <f>IF(OR(P1718="",Q1718=""),"",Q1718-P1718)</f>
        <v/>
      </c>
    </row>
    <row r="1719">
      <c r="A1719" s="25" t="n">
        <v>1715</v>
      </c>
      <c r="B1719" s="26">
        <f>IF(OR(C1719="",F1719=""),"",
"PRD-" &amp;
TEXT(DAY(C1719),"00") &amp;
CHOOSE(MONTH(C1719),"A","B","C","D","E","F","G","H","I","J","K","L") &amp;
TEXT(YEAR(C1719),"00") &amp;
"-" &amp;
RIGHT(F1719,4))</f>
        <v/>
      </c>
      <c r="C1719" s="27" t="n"/>
      <c r="D1719" s="26">
        <f>IF(F1719="","",_xlfn.XLOOKUP(F1719,purchase!F:F,purchase!B:B,""))</f>
        <v/>
      </c>
      <c r="E1719" s="26">
        <f>IF(F1719="","",_xlfn.XLOOKUP(F1719,purchase!F:F,purchase!C:C,""))</f>
        <v/>
      </c>
      <c r="F1719" s="4" t="n"/>
      <c r="G1719" s="10">
        <f>IF(H1719="NRFC","Natural Rubber Field Coagulam","")</f>
        <v/>
      </c>
      <c r="H1719" s="10">
        <f>IF(F1719="","",_xlfn.XLOOKUP(F1719,purchase!F:F,purchase!E:E,""))</f>
        <v/>
      </c>
      <c r="I1719" s="10">
        <f>IF(J1719="ISNR20","Natural Rubber-TSNR (ISNR-20)","")</f>
        <v/>
      </c>
      <c r="J1719" s="10">
        <f>IF(H1719="NRFC","ISNR20","")</f>
        <v/>
      </c>
      <c r="K1719" s="35">
        <f>_xlfn.SINGLE(IF(F1719="","",_xlfn.XLOOKUP(F1719,purchase!F:F,purchase!N:N,"")))</f>
        <v/>
      </c>
      <c r="L1719" s="4" t="n"/>
      <c r="M1719" s="86" t="n"/>
      <c r="N1719" s="35">
        <f>IF(F1719="","",
MAX(0,
_xlfn.XLOOKUP(F1719,purchase!F:F,purchase!N:N,"")
-
SUMIFS(L:L,F:F,F1719)))</f>
        <v/>
      </c>
      <c r="O1719" s="35">
        <f>IF(OR(L1719="",M1719=""),"",L1719-M1719)</f>
        <v/>
      </c>
      <c r="P1719" s="89">
        <f>_xlfn.SINGLE(IF(F1719="","",_xlfn.XLOOKUP(F1719,purchase!F:F,purchase!O:O,"")))</f>
        <v/>
      </c>
      <c r="Q1719" s="83">
        <f>IF(OR(L1719="",M1719=""),"",M1719/L1719)</f>
        <v/>
      </c>
      <c r="R1719" s="91">
        <f>IF(OR(P1719="",Q1719=""),"",Q1719-P1719)</f>
        <v/>
      </c>
    </row>
    <row r="1720">
      <c r="A1720" s="25" t="n">
        <v>1716</v>
      </c>
      <c r="B1720" s="26">
        <f>IF(OR(C1720="",F1720=""),"",
"PRD-" &amp;
TEXT(DAY(C1720),"00") &amp;
CHOOSE(MONTH(C1720),"A","B","C","D","E","F","G","H","I","J","K","L") &amp;
TEXT(YEAR(C1720),"00") &amp;
"-" &amp;
RIGHT(F1720,4))</f>
        <v/>
      </c>
      <c r="C1720" s="27" t="n"/>
      <c r="D1720" s="26">
        <f>IF(F1720="","",_xlfn.XLOOKUP(F1720,purchase!F:F,purchase!B:B,""))</f>
        <v/>
      </c>
      <c r="E1720" s="26">
        <f>IF(F1720="","",_xlfn.XLOOKUP(F1720,purchase!F:F,purchase!C:C,""))</f>
        <v/>
      </c>
      <c r="F1720" s="4" t="n"/>
      <c r="G1720" s="10">
        <f>IF(H1720="NRFC","Natural Rubber Field Coagulam","")</f>
        <v/>
      </c>
      <c r="H1720" s="10">
        <f>IF(F1720="","",_xlfn.XLOOKUP(F1720,purchase!F:F,purchase!E:E,""))</f>
        <v/>
      </c>
      <c r="I1720" s="10">
        <f>IF(J1720="ISNR20","Natural Rubber-TSNR (ISNR-20)","")</f>
        <v/>
      </c>
      <c r="J1720" s="10">
        <f>IF(H1720="NRFC","ISNR20","")</f>
        <v/>
      </c>
      <c r="K1720" s="35">
        <f>_xlfn.SINGLE(IF(F1720="","",_xlfn.XLOOKUP(F1720,purchase!F:F,purchase!N:N,"")))</f>
        <v/>
      </c>
      <c r="L1720" s="4" t="n"/>
      <c r="M1720" s="86" t="n"/>
      <c r="N1720" s="35">
        <f>IF(F1720="","",
MAX(0,
_xlfn.XLOOKUP(F1720,purchase!F:F,purchase!N:N,"")
-
SUMIFS(L:L,F:F,F1720)))</f>
        <v/>
      </c>
      <c r="O1720" s="35">
        <f>IF(OR(L1720="",M1720=""),"",L1720-M1720)</f>
        <v/>
      </c>
      <c r="P1720" s="89">
        <f>_xlfn.SINGLE(IF(F1720="","",_xlfn.XLOOKUP(F1720,purchase!F:F,purchase!O:O,"")))</f>
        <v/>
      </c>
      <c r="Q1720" s="83">
        <f>IF(OR(L1720="",M1720=""),"",M1720/L1720)</f>
        <v/>
      </c>
      <c r="R1720" s="91">
        <f>IF(OR(P1720="",Q1720=""),"",Q1720-P1720)</f>
        <v/>
      </c>
    </row>
    <row r="1721">
      <c r="A1721" s="25" t="n">
        <v>1717</v>
      </c>
      <c r="B1721" s="26">
        <f>IF(OR(C1721="",F1721=""),"",
"PRD-" &amp;
TEXT(DAY(C1721),"00") &amp;
CHOOSE(MONTH(C1721),"A","B","C","D","E","F","G","H","I","J","K","L") &amp;
TEXT(YEAR(C1721),"00") &amp;
"-" &amp;
RIGHT(F1721,4))</f>
        <v/>
      </c>
      <c r="C1721" s="27" t="n"/>
      <c r="D1721" s="26">
        <f>IF(F1721="","",_xlfn.XLOOKUP(F1721,purchase!F:F,purchase!B:B,""))</f>
        <v/>
      </c>
      <c r="E1721" s="26">
        <f>IF(F1721="","",_xlfn.XLOOKUP(F1721,purchase!F:F,purchase!C:C,""))</f>
        <v/>
      </c>
      <c r="F1721" s="4" t="n"/>
      <c r="G1721" s="10">
        <f>IF(H1721="NRFC","Natural Rubber Field Coagulam","")</f>
        <v/>
      </c>
      <c r="H1721" s="10">
        <f>IF(F1721="","",_xlfn.XLOOKUP(F1721,purchase!F:F,purchase!E:E,""))</f>
        <v/>
      </c>
      <c r="I1721" s="10">
        <f>IF(J1721="ISNR20","Natural Rubber-TSNR (ISNR-20)","")</f>
        <v/>
      </c>
      <c r="J1721" s="10">
        <f>IF(H1721="NRFC","ISNR20","")</f>
        <v/>
      </c>
      <c r="K1721" s="35">
        <f>_xlfn.SINGLE(IF(F1721="","",_xlfn.XLOOKUP(F1721,purchase!F:F,purchase!N:N,"")))</f>
        <v/>
      </c>
      <c r="L1721" s="4" t="n"/>
      <c r="M1721" s="86" t="n"/>
      <c r="N1721" s="35">
        <f>IF(F1721="","",
MAX(0,
_xlfn.XLOOKUP(F1721,purchase!F:F,purchase!N:N,"")
-
SUMIFS(L:L,F:F,F1721)))</f>
        <v/>
      </c>
      <c r="O1721" s="35">
        <f>IF(OR(L1721="",M1721=""),"",L1721-M1721)</f>
        <v/>
      </c>
      <c r="P1721" s="89">
        <f>_xlfn.SINGLE(IF(F1721="","",_xlfn.XLOOKUP(F1721,purchase!F:F,purchase!O:O,"")))</f>
        <v/>
      </c>
      <c r="Q1721" s="83">
        <f>IF(OR(L1721="",M1721=""),"",M1721/L1721)</f>
        <v/>
      </c>
      <c r="R1721" s="91">
        <f>IF(OR(P1721="",Q1721=""),"",Q1721-P1721)</f>
        <v/>
      </c>
    </row>
    <row r="1722">
      <c r="A1722" s="25" t="n">
        <v>1718</v>
      </c>
      <c r="B1722" s="26">
        <f>IF(OR(C1722="",F1722=""),"",
"PRD-" &amp;
TEXT(DAY(C1722),"00") &amp;
CHOOSE(MONTH(C1722),"A","B","C","D","E","F","G","H","I","J","K","L") &amp;
TEXT(YEAR(C1722),"00") &amp;
"-" &amp;
RIGHT(F1722,4))</f>
        <v/>
      </c>
      <c r="C1722" s="27" t="n"/>
      <c r="D1722" s="26">
        <f>IF(F1722="","",_xlfn.XLOOKUP(F1722,purchase!F:F,purchase!B:B,""))</f>
        <v/>
      </c>
      <c r="E1722" s="26">
        <f>IF(F1722="","",_xlfn.XLOOKUP(F1722,purchase!F:F,purchase!C:C,""))</f>
        <v/>
      </c>
      <c r="F1722" s="4" t="n"/>
      <c r="G1722" s="10">
        <f>IF(H1722="NRFC","Natural Rubber Field Coagulam","")</f>
        <v/>
      </c>
      <c r="H1722" s="10">
        <f>IF(F1722="","",_xlfn.XLOOKUP(F1722,purchase!F:F,purchase!E:E,""))</f>
        <v/>
      </c>
      <c r="I1722" s="10">
        <f>IF(J1722="ISNR20","Natural Rubber-TSNR (ISNR-20)","")</f>
        <v/>
      </c>
      <c r="J1722" s="10">
        <f>IF(H1722="NRFC","ISNR20","")</f>
        <v/>
      </c>
      <c r="K1722" s="35">
        <f>_xlfn.SINGLE(IF(F1722="","",_xlfn.XLOOKUP(F1722,purchase!F:F,purchase!N:N,"")))</f>
        <v/>
      </c>
      <c r="L1722" s="4" t="n"/>
      <c r="M1722" s="86" t="n"/>
      <c r="N1722" s="35">
        <f>IF(F1722="","",
MAX(0,
_xlfn.XLOOKUP(F1722,purchase!F:F,purchase!N:N,"")
-
SUMIFS(L:L,F:F,F1722)))</f>
        <v/>
      </c>
      <c r="O1722" s="35">
        <f>IF(OR(L1722="",M1722=""),"",L1722-M1722)</f>
        <v/>
      </c>
      <c r="P1722" s="89">
        <f>_xlfn.SINGLE(IF(F1722="","",_xlfn.XLOOKUP(F1722,purchase!F:F,purchase!O:O,"")))</f>
        <v/>
      </c>
      <c r="Q1722" s="83">
        <f>IF(OR(L1722="",M1722=""),"",M1722/L1722)</f>
        <v/>
      </c>
      <c r="R1722" s="91">
        <f>IF(OR(P1722="",Q1722=""),"",Q1722-P1722)</f>
        <v/>
      </c>
    </row>
    <row r="1723">
      <c r="A1723" s="25" t="n">
        <v>1719</v>
      </c>
      <c r="B1723" s="26">
        <f>IF(OR(C1723="",F1723=""),"",
"PRD-" &amp;
TEXT(DAY(C1723),"00") &amp;
CHOOSE(MONTH(C1723),"A","B","C","D","E","F","G","H","I","J","K","L") &amp;
TEXT(YEAR(C1723),"00") &amp;
"-" &amp;
RIGHT(F1723,4))</f>
        <v/>
      </c>
      <c r="C1723" s="27" t="n"/>
      <c r="D1723" s="26">
        <f>IF(F1723="","",_xlfn.XLOOKUP(F1723,purchase!F:F,purchase!B:B,""))</f>
        <v/>
      </c>
      <c r="E1723" s="26">
        <f>IF(F1723="","",_xlfn.XLOOKUP(F1723,purchase!F:F,purchase!C:C,""))</f>
        <v/>
      </c>
      <c r="F1723" s="4" t="n"/>
      <c r="G1723" s="10">
        <f>IF(H1723="NRFC","Natural Rubber Field Coagulam","")</f>
        <v/>
      </c>
      <c r="H1723" s="10">
        <f>IF(F1723="","",_xlfn.XLOOKUP(F1723,purchase!F:F,purchase!E:E,""))</f>
        <v/>
      </c>
      <c r="I1723" s="10">
        <f>IF(J1723="ISNR20","Natural Rubber-TSNR (ISNR-20)","")</f>
        <v/>
      </c>
      <c r="J1723" s="10">
        <f>IF(H1723="NRFC","ISNR20","")</f>
        <v/>
      </c>
      <c r="K1723" s="35">
        <f>_xlfn.SINGLE(IF(F1723="","",_xlfn.XLOOKUP(F1723,purchase!F:F,purchase!N:N,"")))</f>
        <v/>
      </c>
      <c r="L1723" s="4" t="n"/>
      <c r="M1723" s="86" t="n"/>
      <c r="N1723" s="35">
        <f>IF(F1723="","",
MAX(0,
_xlfn.XLOOKUP(F1723,purchase!F:F,purchase!N:N,"")
-
SUMIFS(L:L,F:F,F1723)))</f>
        <v/>
      </c>
      <c r="O1723" s="35">
        <f>IF(OR(L1723="",M1723=""),"",L1723-M1723)</f>
        <v/>
      </c>
      <c r="P1723" s="89">
        <f>_xlfn.SINGLE(IF(F1723="","",_xlfn.XLOOKUP(F1723,purchase!F:F,purchase!O:O,"")))</f>
        <v/>
      </c>
      <c r="Q1723" s="83">
        <f>IF(OR(L1723="",M1723=""),"",M1723/L1723)</f>
        <v/>
      </c>
      <c r="R1723" s="91">
        <f>IF(OR(P1723="",Q1723=""),"",Q1723-P1723)</f>
        <v/>
      </c>
    </row>
    <row r="1724">
      <c r="A1724" s="25" t="n">
        <v>1720</v>
      </c>
      <c r="B1724" s="26">
        <f>IF(OR(C1724="",F1724=""),"",
"PRD-" &amp;
TEXT(DAY(C1724),"00") &amp;
CHOOSE(MONTH(C1724),"A","B","C","D","E","F","G","H","I","J","K","L") &amp;
TEXT(YEAR(C1724),"00") &amp;
"-" &amp;
RIGHT(F1724,4))</f>
        <v/>
      </c>
      <c r="C1724" s="27" t="n"/>
      <c r="D1724" s="26">
        <f>IF(F1724="","",_xlfn.XLOOKUP(F1724,purchase!F:F,purchase!B:B,""))</f>
        <v/>
      </c>
      <c r="E1724" s="26">
        <f>IF(F1724="","",_xlfn.XLOOKUP(F1724,purchase!F:F,purchase!C:C,""))</f>
        <v/>
      </c>
      <c r="F1724" s="4" t="n"/>
      <c r="G1724" s="10">
        <f>IF(H1724="NRFC","Natural Rubber Field Coagulam","")</f>
        <v/>
      </c>
      <c r="H1724" s="10">
        <f>IF(F1724="","",_xlfn.XLOOKUP(F1724,purchase!F:F,purchase!E:E,""))</f>
        <v/>
      </c>
      <c r="I1724" s="10">
        <f>IF(J1724="ISNR20","Natural Rubber-TSNR (ISNR-20)","")</f>
        <v/>
      </c>
      <c r="J1724" s="10">
        <f>IF(H1724="NRFC","ISNR20","")</f>
        <v/>
      </c>
      <c r="K1724" s="35">
        <f>_xlfn.SINGLE(IF(F1724="","",_xlfn.XLOOKUP(F1724,purchase!F:F,purchase!N:N,"")))</f>
        <v/>
      </c>
      <c r="L1724" s="4" t="n"/>
      <c r="M1724" s="86" t="n"/>
      <c r="N1724" s="35">
        <f>IF(F1724="","",
MAX(0,
_xlfn.XLOOKUP(F1724,purchase!F:F,purchase!N:N,"")
-
SUMIFS(L:L,F:F,F1724)))</f>
        <v/>
      </c>
      <c r="O1724" s="35">
        <f>IF(OR(L1724="",M1724=""),"",L1724-M1724)</f>
        <v/>
      </c>
      <c r="P1724" s="89">
        <f>_xlfn.SINGLE(IF(F1724="","",_xlfn.XLOOKUP(F1724,purchase!F:F,purchase!O:O,"")))</f>
        <v/>
      </c>
      <c r="Q1724" s="83">
        <f>IF(OR(L1724="",M1724=""),"",M1724/L1724)</f>
        <v/>
      </c>
      <c r="R1724" s="91">
        <f>IF(OR(P1724="",Q1724=""),"",Q1724-P1724)</f>
        <v/>
      </c>
    </row>
    <row r="1725">
      <c r="A1725" s="25" t="n">
        <v>1721</v>
      </c>
      <c r="B1725" s="26">
        <f>IF(OR(C1725="",F1725=""),"",
"PRD-" &amp;
TEXT(DAY(C1725),"00") &amp;
CHOOSE(MONTH(C1725),"A","B","C","D","E","F","G","H","I","J","K","L") &amp;
TEXT(YEAR(C1725),"00") &amp;
"-" &amp;
RIGHT(F1725,4))</f>
        <v/>
      </c>
      <c r="C1725" s="27" t="n"/>
      <c r="D1725" s="26">
        <f>IF(F1725="","",_xlfn.XLOOKUP(F1725,purchase!F:F,purchase!B:B,""))</f>
        <v/>
      </c>
      <c r="E1725" s="26">
        <f>IF(F1725="","",_xlfn.XLOOKUP(F1725,purchase!F:F,purchase!C:C,""))</f>
        <v/>
      </c>
      <c r="F1725" s="4" t="n"/>
      <c r="G1725" s="10">
        <f>IF(H1725="NRFC","Natural Rubber Field Coagulam","")</f>
        <v/>
      </c>
      <c r="H1725" s="10">
        <f>IF(F1725="","",_xlfn.XLOOKUP(F1725,purchase!F:F,purchase!E:E,""))</f>
        <v/>
      </c>
      <c r="I1725" s="10">
        <f>IF(J1725="ISNR20","Natural Rubber-TSNR (ISNR-20)","")</f>
        <v/>
      </c>
      <c r="J1725" s="10">
        <f>IF(H1725="NRFC","ISNR20","")</f>
        <v/>
      </c>
      <c r="K1725" s="35">
        <f>_xlfn.SINGLE(IF(F1725="","",_xlfn.XLOOKUP(F1725,purchase!F:F,purchase!N:N,"")))</f>
        <v/>
      </c>
      <c r="L1725" s="4" t="n"/>
      <c r="M1725" s="86" t="n"/>
      <c r="N1725" s="35">
        <f>IF(F1725="","",
MAX(0,
_xlfn.XLOOKUP(F1725,purchase!F:F,purchase!N:N,"")
-
SUMIFS(L:L,F:F,F1725)))</f>
        <v/>
      </c>
      <c r="O1725" s="35">
        <f>IF(OR(L1725="",M1725=""),"",L1725-M1725)</f>
        <v/>
      </c>
      <c r="P1725" s="89">
        <f>_xlfn.SINGLE(IF(F1725="","",_xlfn.XLOOKUP(F1725,purchase!F:F,purchase!O:O,"")))</f>
        <v/>
      </c>
      <c r="Q1725" s="83">
        <f>IF(OR(L1725="",M1725=""),"",M1725/L1725)</f>
        <v/>
      </c>
      <c r="R1725" s="91">
        <f>IF(OR(P1725="",Q1725=""),"",Q1725-P1725)</f>
        <v/>
      </c>
    </row>
    <row r="1726">
      <c r="A1726" s="25" t="n">
        <v>1722</v>
      </c>
      <c r="B1726" s="26">
        <f>IF(OR(C1726="",F1726=""),"",
"PRD-" &amp;
TEXT(DAY(C1726),"00") &amp;
CHOOSE(MONTH(C1726),"A","B","C","D","E","F","G","H","I","J","K","L") &amp;
TEXT(YEAR(C1726),"00") &amp;
"-" &amp;
RIGHT(F1726,4))</f>
        <v/>
      </c>
      <c r="C1726" s="27" t="n"/>
      <c r="D1726" s="26">
        <f>IF(F1726="","",_xlfn.XLOOKUP(F1726,purchase!F:F,purchase!B:B,""))</f>
        <v/>
      </c>
      <c r="E1726" s="26">
        <f>IF(F1726="","",_xlfn.XLOOKUP(F1726,purchase!F:F,purchase!C:C,""))</f>
        <v/>
      </c>
      <c r="F1726" s="4" t="n"/>
      <c r="G1726" s="10">
        <f>IF(H1726="NRFC","Natural Rubber Field Coagulam","")</f>
        <v/>
      </c>
      <c r="H1726" s="10">
        <f>IF(F1726="","",_xlfn.XLOOKUP(F1726,purchase!F:F,purchase!E:E,""))</f>
        <v/>
      </c>
      <c r="I1726" s="10">
        <f>IF(J1726="ISNR20","Natural Rubber-TSNR (ISNR-20)","")</f>
        <v/>
      </c>
      <c r="J1726" s="10">
        <f>IF(H1726="NRFC","ISNR20","")</f>
        <v/>
      </c>
      <c r="K1726" s="35">
        <f>_xlfn.SINGLE(IF(F1726="","",_xlfn.XLOOKUP(F1726,purchase!F:F,purchase!N:N,"")))</f>
        <v/>
      </c>
      <c r="L1726" s="4" t="n"/>
      <c r="M1726" s="86" t="n"/>
      <c r="N1726" s="35">
        <f>IF(F1726="","",
MAX(0,
_xlfn.XLOOKUP(F1726,purchase!F:F,purchase!N:N,"")
-
SUMIFS(L:L,F:F,F1726)))</f>
        <v/>
      </c>
      <c r="O1726" s="35">
        <f>IF(OR(L1726="",M1726=""),"",L1726-M1726)</f>
        <v/>
      </c>
      <c r="P1726" s="89">
        <f>_xlfn.SINGLE(IF(F1726="","",_xlfn.XLOOKUP(F1726,purchase!F:F,purchase!O:O,"")))</f>
        <v/>
      </c>
      <c r="Q1726" s="83">
        <f>IF(OR(L1726="",M1726=""),"",M1726/L1726)</f>
        <v/>
      </c>
      <c r="R1726" s="91">
        <f>IF(OR(P1726="",Q1726=""),"",Q1726-P1726)</f>
        <v/>
      </c>
    </row>
    <row r="1727">
      <c r="A1727" s="25" t="n">
        <v>1723</v>
      </c>
      <c r="B1727" s="26">
        <f>IF(OR(C1727="",F1727=""),"",
"PRD-" &amp;
TEXT(DAY(C1727),"00") &amp;
CHOOSE(MONTH(C1727),"A","B","C","D","E","F","G","H","I","J","K","L") &amp;
TEXT(YEAR(C1727),"00") &amp;
"-" &amp;
RIGHT(F1727,4))</f>
        <v/>
      </c>
      <c r="C1727" s="27" t="n"/>
      <c r="D1727" s="26">
        <f>IF(F1727="","",_xlfn.XLOOKUP(F1727,purchase!F:F,purchase!B:B,""))</f>
        <v/>
      </c>
      <c r="E1727" s="26">
        <f>IF(F1727="","",_xlfn.XLOOKUP(F1727,purchase!F:F,purchase!C:C,""))</f>
        <v/>
      </c>
      <c r="F1727" s="4" t="n"/>
      <c r="G1727" s="10">
        <f>IF(H1727="NRFC","Natural Rubber Field Coagulam","")</f>
        <v/>
      </c>
      <c r="H1727" s="10">
        <f>IF(F1727="","",_xlfn.XLOOKUP(F1727,purchase!F:F,purchase!E:E,""))</f>
        <v/>
      </c>
      <c r="I1727" s="10">
        <f>IF(J1727="ISNR20","Natural Rubber-TSNR (ISNR-20)","")</f>
        <v/>
      </c>
      <c r="J1727" s="10">
        <f>IF(H1727="NRFC","ISNR20","")</f>
        <v/>
      </c>
      <c r="K1727" s="35">
        <f>_xlfn.SINGLE(IF(F1727="","",_xlfn.XLOOKUP(F1727,purchase!F:F,purchase!N:N,"")))</f>
        <v/>
      </c>
      <c r="L1727" s="4" t="n"/>
      <c r="M1727" s="86" t="n"/>
      <c r="N1727" s="35">
        <f>IF(F1727="","",
MAX(0,
_xlfn.XLOOKUP(F1727,purchase!F:F,purchase!N:N,"")
-
SUMIFS(L:L,F:F,F1727)))</f>
        <v/>
      </c>
      <c r="O1727" s="35">
        <f>IF(OR(L1727="",M1727=""),"",L1727-M1727)</f>
        <v/>
      </c>
      <c r="P1727" s="89">
        <f>_xlfn.SINGLE(IF(F1727="","",_xlfn.XLOOKUP(F1727,purchase!F:F,purchase!O:O,"")))</f>
        <v/>
      </c>
      <c r="Q1727" s="83">
        <f>IF(OR(L1727="",M1727=""),"",M1727/L1727)</f>
        <v/>
      </c>
      <c r="R1727" s="91">
        <f>IF(OR(P1727="",Q1727=""),"",Q1727-P1727)</f>
        <v/>
      </c>
    </row>
    <row r="1728">
      <c r="A1728" s="25" t="n">
        <v>1724</v>
      </c>
      <c r="B1728" s="26">
        <f>IF(OR(C1728="",F1728=""),"",
"PRD-" &amp;
TEXT(DAY(C1728),"00") &amp;
CHOOSE(MONTH(C1728),"A","B","C","D","E","F","G","H","I","J","K","L") &amp;
TEXT(YEAR(C1728),"00") &amp;
"-" &amp;
RIGHT(F1728,4))</f>
        <v/>
      </c>
      <c r="C1728" s="27" t="n"/>
      <c r="D1728" s="26">
        <f>IF(F1728="","",_xlfn.XLOOKUP(F1728,purchase!F:F,purchase!B:B,""))</f>
        <v/>
      </c>
      <c r="E1728" s="26">
        <f>IF(F1728="","",_xlfn.XLOOKUP(F1728,purchase!F:F,purchase!C:C,""))</f>
        <v/>
      </c>
      <c r="F1728" s="4" t="n"/>
      <c r="G1728" s="10">
        <f>IF(H1728="NRFC","Natural Rubber Field Coagulam","")</f>
        <v/>
      </c>
      <c r="H1728" s="10">
        <f>IF(F1728="","",_xlfn.XLOOKUP(F1728,purchase!F:F,purchase!E:E,""))</f>
        <v/>
      </c>
      <c r="I1728" s="10">
        <f>IF(J1728="ISNR20","Natural Rubber-TSNR (ISNR-20)","")</f>
        <v/>
      </c>
      <c r="J1728" s="10">
        <f>IF(H1728="NRFC","ISNR20","")</f>
        <v/>
      </c>
      <c r="K1728" s="35">
        <f>_xlfn.SINGLE(IF(F1728="","",_xlfn.XLOOKUP(F1728,purchase!F:F,purchase!N:N,"")))</f>
        <v/>
      </c>
      <c r="L1728" s="4" t="n"/>
      <c r="M1728" s="86" t="n"/>
      <c r="N1728" s="35">
        <f>IF(F1728="","",
MAX(0,
_xlfn.XLOOKUP(F1728,purchase!F:F,purchase!N:N,"")
-
SUMIFS(L:L,F:F,F1728)))</f>
        <v/>
      </c>
      <c r="O1728" s="35">
        <f>IF(OR(L1728="",M1728=""),"",L1728-M1728)</f>
        <v/>
      </c>
      <c r="P1728" s="89">
        <f>_xlfn.SINGLE(IF(F1728="","",_xlfn.XLOOKUP(F1728,purchase!F:F,purchase!O:O,"")))</f>
        <v/>
      </c>
      <c r="Q1728" s="83">
        <f>IF(OR(L1728="",M1728=""),"",M1728/L1728)</f>
        <v/>
      </c>
      <c r="R1728" s="91">
        <f>IF(OR(P1728="",Q1728=""),"",Q1728-P1728)</f>
        <v/>
      </c>
    </row>
    <row r="1729">
      <c r="A1729" s="25" t="n">
        <v>1725</v>
      </c>
      <c r="B1729" s="26">
        <f>IF(OR(C1729="",F1729=""),"",
"PRD-" &amp;
TEXT(DAY(C1729),"00") &amp;
CHOOSE(MONTH(C1729),"A","B","C","D","E","F","G","H","I","J","K","L") &amp;
TEXT(YEAR(C1729),"00") &amp;
"-" &amp;
RIGHT(F1729,4))</f>
        <v/>
      </c>
      <c r="C1729" s="27" t="n"/>
      <c r="D1729" s="26">
        <f>IF(F1729="","",_xlfn.XLOOKUP(F1729,purchase!F:F,purchase!B:B,""))</f>
        <v/>
      </c>
      <c r="E1729" s="26">
        <f>IF(F1729="","",_xlfn.XLOOKUP(F1729,purchase!F:F,purchase!C:C,""))</f>
        <v/>
      </c>
      <c r="F1729" s="4" t="n"/>
      <c r="G1729" s="10">
        <f>IF(H1729="NRFC","Natural Rubber Field Coagulam","")</f>
        <v/>
      </c>
      <c r="H1729" s="10">
        <f>IF(F1729="","",_xlfn.XLOOKUP(F1729,purchase!F:F,purchase!E:E,""))</f>
        <v/>
      </c>
      <c r="I1729" s="10">
        <f>IF(J1729="ISNR20","Natural Rubber-TSNR (ISNR-20)","")</f>
        <v/>
      </c>
      <c r="J1729" s="10">
        <f>IF(H1729="NRFC","ISNR20","")</f>
        <v/>
      </c>
      <c r="K1729" s="35">
        <f>_xlfn.SINGLE(IF(F1729="","",_xlfn.XLOOKUP(F1729,purchase!F:F,purchase!N:N,"")))</f>
        <v/>
      </c>
      <c r="L1729" s="4" t="n"/>
      <c r="M1729" s="86" t="n"/>
      <c r="N1729" s="35">
        <f>IF(F1729="","",
MAX(0,
_xlfn.XLOOKUP(F1729,purchase!F:F,purchase!N:N,"")
-
SUMIFS(L:L,F:F,F1729)))</f>
        <v/>
      </c>
      <c r="O1729" s="35">
        <f>IF(OR(L1729="",M1729=""),"",L1729-M1729)</f>
        <v/>
      </c>
      <c r="P1729" s="89">
        <f>_xlfn.SINGLE(IF(F1729="","",_xlfn.XLOOKUP(F1729,purchase!F:F,purchase!O:O,"")))</f>
        <v/>
      </c>
      <c r="Q1729" s="83">
        <f>IF(OR(L1729="",M1729=""),"",M1729/L1729)</f>
        <v/>
      </c>
      <c r="R1729" s="91">
        <f>IF(OR(P1729="",Q1729=""),"",Q1729-P1729)</f>
        <v/>
      </c>
    </row>
    <row r="1730">
      <c r="A1730" s="25" t="n">
        <v>1726</v>
      </c>
      <c r="B1730" s="26">
        <f>IF(OR(C1730="",F1730=""),"",
"PRD-" &amp;
TEXT(DAY(C1730),"00") &amp;
CHOOSE(MONTH(C1730),"A","B","C","D","E","F","G","H","I","J","K","L") &amp;
TEXT(YEAR(C1730),"00") &amp;
"-" &amp;
RIGHT(F1730,4))</f>
        <v/>
      </c>
      <c r="C1730" s="27" t="n"/>
      <c r="D1730" s="26">
        <f>IF(F1730="","",_xlfn.XLOOKUP(F1730,purchase!F:F,purchase!B:B,""))</f>
        <v/>
      </c>
      <c r="E1730" s="26">
        <f>IF(F1730="","",_xlfn.XLOOKUP(F1730,purchase!F:F,purchase!C:C,""))</f>
        <v/>
      </c>
      <c r="F1730" s="4" t="n"/>
      <c r="G1730" s="10">
        <f>IF(H1730="NRFC","Natural Rubber Field Coagulam","")</f>
        <v/>
      </c>
      <c r="H1730" s="10">
        <f>IF(F1730="","",_xlfn.XLOOKUP(F1730,purchase!F:F,purchase!E:E,""))</f>
        <v/>
      </c>
      <c r="I1730" s="10">
        <f>IF(J1730="ISNR20","Natural Rubber-TSNR (ISNR-20)","")</f>
        <v/>
      </c>
      <c r="J1730" s="10">
        <f>IF(H1730="NRFC","ISNR20","")</f>
        <v/>
      </c>
      <c r="K1730" s="35">
        <f>_xlfn.SINGLE(IF(F1730="","",_xlfn.XLOOKUP(F1730,purchase!F:F,purchase!N:N,"")))</f>
        <v/>
      </c>
      <c r="L1730" s="4" t="n"/>
      <c r="M1730" s="86" t="n"/>
      <c r="N1730" s="35">
        <f>IF(F1730="","",
MAX(0,
_xlfn.XLOOKUP(F1730,purchase!F:F,purchase!N:N,"")
-
SUMIFS(L:L,F:F,F1730)))</f>
        <v/>
      </c>
      <c r="O1730" s="35">
        <f>IF(OR(L1730="",M1730=""),"",L1730-M1730)</f>
        <v/>
      </c>
      <c r="P1730" s="89">
        <f>_xlfn.SINGLE(IF(F1730="","",_xlfn.XLOOKUP(F1730,purchase!F:F,purchase!O:O,"")))</f>
        <v/>
      </c>
      <c r="Q1730" s="83">
        <f>IF(OR(L1730="",M1730=""),"",M1730/L1730)</f>
        <v/>
      </c>
      <c r="R1730" s="91">
        <f>IF(OR(P1730="",Q1730=""),"",Q1730-P1730)</f>
        <v/>
      </c>
    </row>
    <row r="1731">
      <c r="A1731" s="25" t="n">
        <v>1727</v>
      </c>
      <c r="B1731" s="26">
        <f>IF(OR(C1731="",F1731=""),"",
"PRD-" &amp;
TEXT(DAY(C1731),"00") &amp;
CHOOSE(MONTH(C1731),"A","B","C","D","E","F","G","H","I","J","K","L") &amp;
TEXT(YEAR(C1731),"00") &amp;
"-" &amp;
RIGHT(F1731,4))</f>
        <v/>
      </c>
      <c r="C1731" s="27" t="n"/>
      <c r="D1731" s="26">
        <f>IF(F1731="","",_xlfn.XLOOKUP(F1731,purchase!F:F,purchase!B:B,""))</f>
        <v/>
      </c>
      <c r="E1731" s="26">
        <f>IF(F1731="","",_xlfn.XLOOKUP(F1731,purchase!F:F,purchase!C:C,""))</f>
        <v/>
      </c>
      <c r="F1731" s="4" t="n"/>
      <c r="G1731" s="10">
        <f>IF(H1731="NRFC","Natural Rubber Field Coagulam","")</f>
        <v/>
      </c>
      <c r="H1731" s="10">
        <f>IF(F1731="","",_xlfn.XLOOKUP(F1731,purchase!F:F,purchase!E:E,""))</f>
        <v/>
      </c>
      <c r="I1731" s="10">
        <f>IF(J1731="ISNR20","Natural Rubber-TSNR (ISNR-20)","")</f>
        <v/>
      </c>
      <c r="J1731" s="10">
        <f>IF(H1731="NRFC","ISNR20","")</f>
        <v/>
      </c>
      <c r="K1731" s="35">
        <f>_xlfn.SINGLE(IF(F1731="","",_xlfn.XLOOKUP(F1731,purchase!F:F,purchase!N:N,"")))</f>
        <v/>
      </c>
      <c r="L1731" s="4" t="n"/>
      <c r="M1731" s="86" t="n"/>
      <c r="N1731" s="35">
        <f>IF(F1731="","",
MAX(0,
_xlfn.XLOOKUP(F1731,purchase!F:F,purchase!N:N,"")
-
SUMIFS(L:L,F:F,F1731)))</f>
        <v/>
      </c>
      <c r="O1731" s="35">
        <f>IF(OR(L1731="",M1731=""),"",L1731-M1731)</f>
        <v/>
      </c>
      <c r="P1731" s="89">
        <f>_xlfn.SINGLE(IF(F1731="","",_xlfn.XLOOKUP(F1731,purchase!F:F,purchase!O:O,"")))</f>
        <v/>
      </c>
      <c r="Q1731" s="83">
        <f>IF(OR(L1731="",M1731=""),"",M1731/L1731)</f>
        <v/>
      </c>
      <c r="R1731" s="91">
        <f>IF(OR(P1731="",Q1731=""),"",Q1731-P1731)</f>
        <v/>
      </c>
    </row>
    <row r="1732">
      <c r="A1732" s="25" t="n">
        <v>1728</v>
      </c>
      <c r="B1732" s="26">
        <f>IF(OR(C1732="",F1732=""),"",
"PRD-" &amp;
TEXT(DAY(C1732),"00") &amp;
CHOOSE(MONTH(C1732),"A","B","C","D","E","F","G","H","I","J","K","L") &amp;
TEXT(YEAR(C1732),"00") &amp;
"-" &amp;
RIGHT(F1732,4))</f>
        <v/>
      </c>
      <c r="C1732" s="27" t="n"/>
      <c r="D1732" s="26">
        <f>IF(F1732="","",_xlfn.XLOOKUP(F1732,purchase!F:F,purchase!B:B,""))</f>
        <v/>
      </c>
      <c r="E1732" s="26">
        <f>IF(F1732="","",_xlfn.XLOOKUP(F1732,purchase!F:F,purchase!C:C,""))</f>
        <v/>
      </c>
      <c r="F1732" s="4" t="n"/>
      <c r="G1732" s="10">
        <f>IF(H1732="NRFC","Natural Rubber Field Coagulam","")</f>
        <v/>
      </c>
      <c r="H1732" s="10">
        <f>IF(F1732="","",_xlfn.XLOOKUP(F1732,purchase!F:F,purchase!E:E,""))</f>
        <v/>
      </c>
      <c r="I1732" s="10">
        <f>IF(J1732="ISNR20","Natural Rubber-TSNR (ISNR-20)","")</f>
        <v/>
      </c>
      <c r="J1732" s="10">
        <f>IF(H1732="NRFC","ISNR20","")</f>
        <v/>
      </c>
      <c r="K1732" s="35">
        <f>_xlfn.SINGLE(IF(F1732="","",_xlfn.XLOOKUP(F1732,purchase!F:F,purchase!N:N,"")))</f>
        <v/>
      </c>
      <c r="L1732" s="4" t="n"/>
      <c r="M1732" s="86" t="n"/>
      <c r="N1732" s="35">
        <f>IF(F1732="","",
MAX(0,
_xlfn.XLOOKUP(F1732,purchase!F:F,purchase!N:N,"")
-
SUMIFS(L:L,F:F,F1732)))</f>
        <v/>
      </c>
      <c r="O1732" s="35">
        <f>IF(OR(L1732="",M1732=""),"",L1732-M1732)</f>
        <v/>
      </c>
      <c r="P1732" s="89">
        <f>_xlfn.SINGLE(IF(F1732="","",_xlfn.XLOOKUP(F1732,purchase!F:F,purchase!O:O,"")))</f>
        <v/>
      </c>
      <c r="Q1732" s="83">
        <f>IF(OR(L1732="",M1732=""),"",M1732/L1732)</f>
        <v/>
      </c>
      <c r="R1732" s="91">
        <f>IF(OR(P1732="",Q1732=""),"",Q1732-P1732)</f>
        <v/>
      </c>
    </row>
    <row r="1733">
      <c r="A1733" s="25" t="n">
        <v>1729</v>
      </c>
      <c r="B1733" s="26">
        <f>IF(OR(C1733="",F1733=""),"",
"PRD-" &amp;
TEXT(DAY(C1733),"00") &amp;
CHOOSE(MONTH(C1733),"A","B","C","D","E","F","G","H","I","J","K","L") &amp;
TEXT(YEAR(C1733),"00") &amp;
"-" &amp;
RIGHT(F1733,4))</f>
        <v/>
      </c>
      <c r="C1733" s="27" t="n"/>
      <c r="D1733" s="26">
        <f>IF(F1733="","",_xlfn.XLOOKUP(F1733,purchase!F:F,purchase!B:B,""))</f>
        <v/>
      </c>
      <c r="E1733" s="26">
        <f>IF(F1733="","",_xlfn.XLOOKUP(F1733,purchase!F:F,purchase!C:C,""))</f>
        <v/>
      </c>
      <c r="F1733" s="4" t="n"/>
      <c r="G1733" s="10">
        <f>IF(H1733="NRFC","Natural Rubber Field Coagulam","")</f>
        <v/>
      </c>
      <c r="H1733" s="10">
        <f>IF(F1733="","",_xlfn.XLOOKUP(F1733,purchase!F:F,purchase!E:E,""))</f>
        <v/>
      </c>
      <c r="I1733" s="10">
        <f>IF(J1733="ISNR20","Natural Rubber-TSNR (ISNR-20)","")</f>
        <v/>
      </c>
      <c r="J1733" s="10">
        <f>IF(H1733="NRFC","ISNR20","")</f>
        <v/>
      </c>
      <c r="K1733" s="35">
        <f>_xlfn.SINGLE(IF(F1733="","",_xlfn.XLOOKUP(F1733,purchase!F:F,purchase!N:N,"")))</f>
        <v/>
      </c>
      <c r="L1733" s="4" t="n"/>
      <c r="M1733" s="86" t="n"/>
      <c r="N1733" s="35">
        <f>IF(F1733="","",
MAX(0,
_xlfn.XLOOKUP(F1733,purchase!F:F,purchase!N:N,"")
-
SUMIFS(L:L,F:F,F1733)))</f>
        <v/>
      </c>
      <c r="O1733" s="35">
        <f>IF(OR(L1733="",M1733=""),"",L1733-M1733)</f>
        <v/>
      </c>
      <c r="P1733" s="89">
        <f>_xlfn.SINGLE(IF(F1733="","",_xlfn.XLOOKUP(F1733,purchase!F:F,purchase!O:O,"")))</f>
        <v/>
      </c>
      <c r="Q1733" s="83">
        <f>IF(OR(L1733="",M1733=""),"",M1733/L1733)</f>
        <v/>
      </c>
      <c r="R1733" s="91">
        <f>IF(OR(P1733="",Q1733=""),"",Q1733-P1733)</f>
        <v/>
      </c>
    </row>
    <row r="1734">
      <c r="A1734" s="25" t="n">
        <v>1730</v>
      </c>
      <c r="B1734" s="26">
        <f>IF(OR(C1734="",F1734=""),"",
"PRD-" &amp;
TEXT(DAY(C1734),"00") &amp;
CHOOSE(MONTH(C1734),"A","B","C","D","E","F","G","H","I","J","K","L") &amp;
TEXT(YEAR(C1734),"00") &amp;
"-" &amp;
RIGHT(F1734,4))</f>
        <v/>
      </c>
      <c r="C1734" s="27" t="n"/>
      <c r="D1734" s="26">
        <f>IF(F1734="","",_xlfn.XLOOKUP(F1734,purchase!F:F,purchase!B:B,""))</f>
        <v/>
      </c>
      <c r="E1734" s="26">
        <f>IF(F1734="","",_xlfn.XLOOKUP(F1734,purchase!F:F,purchase!C:C,""))</f>
        <v/>
      </c>
      <c r="F1734" s="4" t="n"/>
      <c r="G1734" s="10">
        <f>IF(H1734="NRFC","Natural Rubber Field Coagulam","")</f>
        <v/>
      </c>
      <c r="H1734" s="10">
        <f>IF(F1734="","",_xlfn.XLOOKUP(F1734,purchase!F:F,purchase!E:E,""))</f>
        <v/>
      </c>
      <c r="I1734" s="10">
        <f>IF(J1734="ISNR20","Natural Rubber-TSNR (ISNR-20)","")</f>
        <v/>
      </c>
      <c r="J1734" s="10">
        <f>IF(H1734="NRFC","ISNR20","")</f>
        <v/>
      </c>
      <c r="K1734" s="35">
        <f>_xlfn.SINGLE(IF(F1734="","",_xlfn.XLOOKUP(F1734,purchase!F:F,purchase!N:N,"")))</f>
        <v/>
      </c>
      <c r="L1734" s="4" t="n"/>
      <c r="M1734" s="86" t="n"/>
      <c r="N1734" s="35">
        <f>IF(F1734="","",
MAX(0,
_xlfn.XLOOKUP(F1734,purchase!F:F,purchase!N:N,"")
-
SUMIFS(L:L,F:F,F1734)))</f>
        <v/>
      </c>
      <c r="O1734" s="35">
        <f>IF(OR(L1734="",M1734=""),"",L1734-M1734)</f>
        <v/>
      </c>
      <c r="P1734" s="89">
        <f>_xlfn.SINGLE(IF(F1734="","",_xlfn.XLOOKUP(F1734,purchase!F:F,purchase!O:O,"")))</f>
        <v/>
      </c>
      <c r="Q1734" s="83">
        <f>IF(OR(L1734="",M1734=""),"",M1734/L1734)</f>
        <v/>
      </c>
      <c r="R1734" s="91">
        <f>IF(OR(P1734="",Q1734=""),"",Q1734-P1734)</f>
        <v/>
      </c>
    </row>
    <row r="1735">
      <c r="A1735" s="25" t="n">
        <v>1731</v>
      </c>
      <c r="B1735" s="26">
        <f>IF(OR(C1735="",F1735=""),"",
"PRD-" &amp;
TEXT(DAY(C1735),"00") &amp;
CHOOSE(MONTH(C1735),"A","B","C","D","E","F","G","H","I","J","K","L") &amp;
TEXT(YEAR(C1735),"00") &amp;
"-" &amp;
RIGHT(F1735,4))</f>
        <v/>
      </c>
      <c r="C1735" s="27" t="n"/>
      <c r="D1735" s="26">
        <f>IF(F1735="","",_xlfn.XLOOKUP(F1735,purchase!F:F,purchase!B:B,""))</f>
        <v/>
      </c>
      <c r="E1735" s="26">
        <f>IF(F1735="","",_xlfn.XLOOKUP(F1735,purchase!F:F,purchase!C:C,""))</f>
        <v/>
      </c>
      <c r="F1735" s="4" t="n"/>
      <c r="G1735" s="10">
        <f>IF(H1735="NRFC","Natural Rubber Field Coagulam","")</f>
        <v/>
      </c>
      <c r="H1735" s="10">
        <f>IF(F1735="","",_xlfn.XLOOKUP(F1735,purchase!F:F,purchase!E:E,""))</f>
        <v/>
      </c>
      <c r="I1735" s="10">
        <f>IF(J1735="ISNR20","Natural Rubber-TSNR (ISNR-20)","")</f>
        <v/>
      </c>
      <c r="J1735" s="10">
        <f>IF(H1735="NRFC","ISNR20","")</f>
        <v/>
      </c>
      <c r="K1735" s="35">
        <f>_xlfn.SINGLE(IF(F1735="","",_xlfn.XLOOKUP(F1735,purchase!F:F,purchase!N:N,"")))</f>
        <v/>
      </c>
      <c r="L1735" s="4" t="n"/>
      <c r="M1735" s="86" t="n"/>
      <c r="N1735" s="35">
        <f>IF(F1735="","",
MAX(0,
_xlfn.XLOOKUP(F1735,purchase!F:F,purchase!N:N,"")
-
SUMIFS(L:L,F:F,F1735)))</f>
        <v/>
      </c>
      <c r="O1735" s="35">
        <f>IF(OR(L1735="",M1735=""),"",L1735-M1735)</f>
        <v/>
      </c>
      <c r="P1735" s="89">
        <f>_xlfn.SINGLE(IF(F1735="","",_xlfn.XLOOKUP(F1735,purchase!F:F,purchase!O:O,"")))</f>
        <v/>
      </c>
      <c r="Q1735" s="83">
        <f>IF(OR(L1735="",M1735=""),"",M1735/L1735)</f>
        <v/>
      </c>
      <c r="R1735" s="91">
        <f>IF(OR(P1735="",Q1735=""),"",Q1735-P1735)</f>
        <v/>
      </c>
    </row>
    <row r="1736">
      <c r="A1736" s="25" t="n">
        <v>1732</v>
      </c>
      <c r="B1736" s="26">
        <f>IF(OR(C1736="",F1736=""),"",
"PRD-" &amp;
TEXT(DAY(C1736),"00") &amp;
CHOOSE(MONTH(C1736),"A","B","C","D","E","F","G","H","I","J","K","L") &amp;
TEXT(YEAR(C1736),"00") &amp;
"-" &amp;
RIGHT(F1736,4))</f>
        <v/>
      </c>
      <c r="C1736" s="27" t="n"/>
      <c r="D1736" s="26">
        <f>IF(F1736="","",_xlfn.XLOOKUP(F1736,purchase!F:F,purchase!B:B,""))</f>
        <v/>
      </c>
      <c r="E1736" s="26">
        <f>IF(F1736="","",_xlfn.XLOOKUP(F1736,purchase!F:F,purchase!C:C,""))</f>
        <v/>
      </c>
      <c r="F1736" s="4" t="n"/>
      <c r="G1736" s="10">
        <f>IF(H1736="NRFC","Natural Rubber Field Coagulam","")</f>
        <v/>
      </c>
      <c r="H1736" s="10">
        <f>IF(F1736="","",_xlfn.XLOOKUP(F1736,purchase!F:F,purchase!E:E,""))</f>
        <v/>
      </c>
      <c r="I1736" s="10">
        <f>IF(J1736="ISNR20","Natural Rubber-TSNR (ISNR-20)","")</f>
        <v/>
      </c>
      <c r="J1736" s="10">
        <f>IF(H1736="NRFC","ISNR20","")</f>
        <v/>
      </c>
      <c r="K1736" s="35">
        <f>_xlfn.SINGLE(IF(F1736="","",_xlfn.XLOOKUP(F1736,purchase!F:F,purchase!N:N,"")))</f>
        <v/>
      </c>
      <c r="L1736" s="4" t="n"/>
      <c r="M1736" s="86" t="n"/>
      <c r="N1736" s="35">
        <f>IF(F1736="","",
MAX(0,
_xlfn.XLOOKUP(F1736,purchase!F:F,purchase!N:N,"")
-
SUMIFS(L:L,F:F,F1736)))</f>
        <v/>
      </c>
      <c r="O1736" s="35">
        <f>IF(OR(L1736="",M1736=""),"",L1736-M1736)</f>
        <v/>
      </c>
      <c r="P1736" s="89">
        <f>_xlfn.SINGLE(IF(F1736="","",_xlfn.XLOOKUP(F1736,purchase!F:F,purchase!O:O,"")))</f>
        <v/>
      </c>
      <c r="Q1736" s="83">
        <f>IF(OR(L1736="",M1736=""),"",M1736/L1736)</f>
        <v/>
      </c>
      <c r="R1736" s="91">
        <f>IF(OR(P1736="",Q1736=""),"",Q1736-P1736)</f>
        <v/>
      </c>
    </row>
    <row r="1737">
      <c r="A1737" s="25" t="n">
        <v>1733</v>
      </c>
      <c r="B1737" s="26">
        <f>IF(OR(C1737="",F1737=""),"",
"PRD-" &amp;
TEXT(DAY(C1737),"00") &amp;
CHOOSE(MONTH(C1737),"A","B","C","D","E","F","G","H","I","J","K","L") &amp;
TEXT(YEAR(C1737),"00") &amp;
"-" &amp;
RIGHT(F1737,4))</f>
        <v/>
      </c>
      <c r="C1737" s="27" t="n"/>
      <c r="D1737" s="26">
        <f>IF(F1737="","",_xlfn.XLOOKUP(F1737,purchase!F:F,purchase!B:B,""))</f>
        <v/>
      </c>
      <c r="E1737" s="26">
        <f>IF(F1737="","",_xlfn.XLOOKUP(F1737,purchase!F:F,purchase!C:C,""))</f>
        <v/>
      </c>
      <c r="F1737" s="4" t="n"/>
      <c r="G1737" s="10">
        <f>IF(H1737="NRFC","Natural Rubber Field Coagulam","")</f>
        <v/>
      </c>
      <c r="H1737" s="10">
        <f>IF(F1737="","",_xlfn.XLOOKUP(F1737,purchase!F:F,purchase!E:E,""))</f>
        <v/>
      </c>
      <c r="I1737" s="10">
        <f>IF(J1737="ISNR20","Natural Rubber-TSNR (ISNR-20)","")</f>
        <v/>
      </c>
      <c r="J1737" s="10">
        <f>IF(H1737="NRFC","ISNR20","")</f>
        <v/>
      </c>
      <c r="K1737" s="35">
        <f>_xlfn.SINGLE(IF(F1737="","",_xlfn.XLOOKUP(F1737,purchase!F:F,purchase!N:N,"")))</f>
        <v/>
      </c>
      <c r="L1737" s="4" t="n"/>
      <c r="M1737" s="86" t="n"/>
      <c r="N1737" s="35">
        <f>IF(F1737="","",
MAX(0,
_xlfn.XLOOKUP(F1737,purchase!F:F,purchase!N:N,"")
-
SUMIFS(L:L,F:F,F1737)))</f>
        <v/>
      </c>
      <c r="O1737" s="35">
        <f>IF(OR(L1737="",M1737=""),"",L1737-M1737)</f>
        <v/>
      </c>
      <c r="P1737" s="89">
        <f>_xlfn.SINGLE(IF(F1737="","",_xlfn.XLOOKUP(F1737,purchase!F:F,purchase!O:O,"")))</f>
        <v/>
      </c>
      <c r="Q1737" s="83">
        <f>IF(OR(L1737="",M1737=""),"",M1737/L1737)</f>
        <v/>
      </c>
      <c r="R1737" s="91">
        <f>IF(OR(P1737="",Q1737=""),"",Q1737-P1737)</f>
        <v/>
      </c>
    </row>
    <row r="1738">
      <c r="A1738" s="25" t="n">
        <v>1734</v>
      </c>
      <c r="B1738" s="26">
        <f>IF(OR(C1738="",F1738=""),"",
"PRD-" &amp;
TEXT(DAY(C1738),"00") &amp;
CHOOSE(MONTH(C1738),"A","B","C","D","E","F","G","H","I","J","K","L") &amp;
TEXT(YEAR(C1738),"00") &amp;
"-" &amp;
RIGHT(F1738,4))</f>
        <v/>
      </c>
      <c r="C1738" s="27" t="n"/>
      <c r="D1738" s="26">
        <f>IF(F1738="","",_xlfn.XLOOKUP(F1738,purchase!F:F,purchase!B:B,""))</f>
        <v/>
      </c>
      <c r="E1738" s="26">
        <f>IF(F1738="","",_xlfn.XLOOKUP(F1738,purchase!F:F,purchase!C:C,""))</f>
        <v/>
      </c>
      <c r="F1738" s="4" t="n"/>
      <c r="G1738" s="10">
        <f>IF(H1738="NRFC","Natural Rubber Field Coagulam","")</f>
        <v/>
      </c>
      <c r="H1738" s="10">
        <f>IF(F1738="","",_xlfn.XLOOKUP(F1738,purchase!F:F,purchase!E:E,""))</f>
        <v/>
      </c>
      <c r="I1738" s="10">
        <f>IF(J1738="ISNR20","Natural Rubber-TSNR (ISNR-20)","")</f>
        <v/>
      </c>
      <c r="J1738" s="10">
        <f>IF(H1738="NRFC","ISNR20","")</f>
        <v/>
      </c>
      <c r="K1738" s="35">
        <f>_xlfn.SINGLE(IF(F1738="","",_xlfn.XLOOKUP(F1738,purchase!F:F,purchase!N:N,"")))</f>
        <v/>
      </c>
      <c r="L1738" s="4" t="n"/>
      <c r="M1738" s="86" t="n"/>
      <c r="N1738" s="35">
        <f>IF(F1738="","",
MAX(0,
_xlfn.XLOOKUP(F1738,purchase!F:F,purchase!N:N,"")
-
SUMIFS(L:L,F:F,F1738)))</f>
        <v/>
      </c>
      <c r="O1738" s="35">
        <f>IF(OR(L1738="",M1738=""),"",L1738-M1738)</f>
        <v/>
      </c>
      <c r="P1738" s="89">
        <f>_xlfn.SINGLE(IF(F1738="","",_xlfn.XLOOKUP(F1738,purchase!F:F,purchase!O:O,"")))</f>
        <v/>
      </c>
      <c r="Q1738" s="83">
        <f>IF(OR(L1738="",M1738=""),"",M1738/L1738)</f>
        <v/>
      </c>
      <c r="R1738" s="91">
        <f>IF(OR(P1738="",Q1738=""),"",Q1738-P1738)</f>
        <v/>
      </c>
    </row>
    <row r="1739">
      <c r="A1739" s="25" t="n">
        <v>1735</v>
      </c>
      <c r="B1739" s="26">
        <f>IF(OR(C1739="",F1739=""),"",
"PRD-" &amp;
TEXT(DAY(C1739),"00") &amp;
CHOOSE(MONTH(C1739),"A","B","C","D","E","F","G","H","I","J","K","L") &amp;
TEXT(YEAR(C1739),"00") &amp;
"-" &amp;
RIGHT(F1739,4))</f>
        <v/>
      </c>
      <c r="C1739" s="27" t="n"/>
      <c r="D1739" s="26">
        <f>IF(F1739="","",_xlfn.XLOOKUP(F1739,purchase!F:F,purchase!B:B,""))</f>
        <v/>
      </c>
      <c r="E1739" s="26">
        <f>IF(F1739="","",_xlfn.XLOOKUP(F1739,purchase!F:F,purchase!C:C,""))</f>
        <v/>
      </c>
      <c r="F1739" s="4" t="n"/>
      <c r="G1739" s="10">
        <f>IF(H1739="NRFC","Natural Rubber Field Coagulam","")</f>
        <v/>
      </c>
      <c r="H1739" s="10">
        <f>IF(F1739="","",_xlfn.XLOOKUP(F1739,purchase!F:F,purchase!E:E,""))</f>
        <v/>
      </c>
      <c r="I1739" s="10">
        <f>IF(J1739="ISNR20","Natural Rubber-TSNR (ISNR-20)","")</f>
        <v/>
      </c>
      <c r="J1739" s="10">
        <f>IF(H1739="NRFC","ISNR20","")</f>
        <v/>
      </c>
      <c r="K1739" s="35">
        <f>_xlfn.SINGLE(IF(F1739="","",_xlfn.XLOOKUP(F1739,purchase!F:F,purchase!N:N,"")))</f>
        <v/>
      </c>
      <c r="L1739" s="4" t="n"/>
      <c r="M1739" s="86" t="n"/>
      <c r="N1739" s="35">
        <f>IF(F1739="","",
MAX(0,
_xlfn.XLOOKUP(F1739,purchase!F:F,purchase!N:N,"")
-
SUMIFS(L:L,F:F,F1739)))</f>
        <v/>
      </c>
      <c r="O1739" s="35">
        <f>IF(OR(L1739="",M1739=""),"",L1739-M1739)</f>
        <v/>
      </c>
      <c r="P1739" s="89">
        <f>_xlfn.SINGLE(IF(F1739="","",_xlfn.XLOOKUP(F1739,purchase!F:F,purchase!O:O,"")))</f>
        <v/>
      </c>
      <c r="Q1739" s="83">
        <f>IF(OR(L1739="",M1739=""),"",M1739/L1739)</f>
        <v/>
      </c>
      <c r="R1739" s="91">
        <f>IF(OR(P1739="",Q1739=""),"",Q1739-P1739)</f>
        <v/>
      </c>
    </row>
    <row r="1740">
      <c r="A1740" s="25" t="n">
        <v>1736</v>
      </c>
      <c r="B1740" s="26">
        <f>IF(OR(C1740="",F1740=""),"",
"PRD-" &amp;
TEXT(DAY(C1740),"00") &amp;
CHOOSE(MONTH(C1740),"A","B","C","D","E","F","G","H","I","J","K","L") &amp;
TEXT(YEAR(C1740),"00") &amp;
"-" &amp;
RIGHT(F1740,4))</f>
        <v/>
      </c>
      <c r="C1740" s="27" t="n"/>
      <c r="D1740" s="26">
        <f>IF(F1740="","",_xlfn.XLOOKUP(F1740,purchase!F:F,purchase!B:B,""))</f>
        <v/>
      </c>
      <c r="E1740" s="26">
        <f>IF(F1740="","",_xlfn.XLOOKUP(F1740,purchase!F:F,purchase!C:C,""))</f>
        <v/>
      </c>
      <c r="F1740" s="4" t="n"/>
      <c r="G1740" s="10">
        <f>IF(H1740="NRFC","Natural Rubber Field Coagulam","")</f>
        <v/>
      </c>
      <c r="H1740" s="10">
        <f>IF(F1740="","",_xlfn.XLOOKUP(F1740,purchase!F:F,purchase!E:E,""))</f>
        <v/>
      </c>
      <c r="I1740" s="10">
        <f>IF(J1740="ISNR20","Natural Rubber-TSNR (ISNR-20)","")</f>
        <v/>
      </c>
      <c r="J1740" s="10">
        <f>IF(H1740="NRFC","ISNR20","")</f>
        <v/>
      </c>
      <c r="K1740" s="35">
        <f>_xlfn.SINGLE(IF(F1740="","",_xlfn.XLOOKUP(F1740,purchase!F:F,purchase!N:N,"")))</f>
        <v/>
      </c>
      <c r="L1740" s="4" t="n"/>
      <c r="M1740" s="86" t="n"/>
      <c r="N1740" s="35">
        <f>IF(F1740="","",
MAX(0,
_xlfn.XLOOKUP(F1740,purchase!F:F,purchase!N:N,"")
-
SUMIFS(L:L,F:F,F1740)))</f>
        <v/>
      </c>
      <c r="O1740" s="35">
        <f>IF(OR(L1740="",M1740=""),"",L1740-M1740)</f>
        <v/>
      </c>
      <c r="P1740" s="89">
        <f>_xlfn.SINGLE(IF(F1740="","",_xlfn.XLOOKUP(F1740,purchase!F:F,purchase!O:O,"")))</f>
        <v/>
      </c>
      <c r="Q1740" s="83">
        <f>IF(OR(L1740="",M1740=""),"",M1740/L1740)</f>
        <v/>
      </c>
      <c r="R1740" s="91">
        <f>IF(OR(P1740="",Q1740=""),"",Q1740-P1740)</f>
        <v/>
      </c>
    </row>
    <row r="1741">
      <c r="A1741" s="25" t="n">
        <v>1737</v>
      </c>
      <c r="B1741" s="26">
        <f>IF(OR(C1741="",F1741=""),"",
"PRD-" &amp;
TEXT(DAY(C1741),"00") &amp;
CHOOSE(MONTH(C1741),"A","B","C","D","E","F","G","H","I","J","K","L") &amp;
TEXT(YEAR(C1741),"00") &amp;
"-" &amp;
RIGHT(F1741,4))</f>
        <v/>
      </c>
      <c r="C1741" s="27" t="n"/>
      <c r="D1741" s="26">
        <f>IF(F1741="","",_xlfn.XLOOKUP(F1741,purchase!F:F,purchase!B:B,""))</f>
        <v/>
      </c>
      <c r="E1741" s="26">
        <f>IF(F1741="","",_xlfn.XLOOKUP(F1741,purchase!F:F,purchase!C:C,""))</f>
        <v/>
      </c>
      <c r="F1741" s="4" t="n"/>
      <c r="G1741" s="10">
        <f>IF(H1741="NRFC","Natural Rubber Field Coagulam","")</f>
        <v/>
      </c>
      <c r="H1741" s="10">
        <f>IF(F1741="","",_xlfn.XLOOKUP(F1741,purchase!F:F,purchase!E:E,""))</f>
        <v/>
      </c>
      <c r="I1741" s="10">
        <f>IF(J1741="ISNR20","Natural Rubber-TSNR (ISNR-20)","")</f>
        <v/>
      </c>
      <c r="J1741" s="10">
        <f>IF(H1741="NRFC","ISNR20","")</f>
        <v/>
      </c>
      <c r="K1741" s="35">
        <f>_xlfn.SINGLE(IF(F1741="","",_xlfn.XLOOKUP(F1741,purchase!F:F,purchase!N:N,"")))</f>
        <v/>
      </c>
      <c r="L1741" s="4" t="n"/>
      <c r="M1741" s="86" t="n"/>
      <c r="N1741" s="35">
        <f>IF(F1741="","",
MAX(0,
_xlfn.XLOOKUP(F1741,purchase!F:F,purchase!N:N,"")
-
SUMIFS(L:L,F:F,F1741)))</f>
        <v/>
      </c>
      <c r="O1741" s="35">
        <f>IF(OR(L1741="",M1741=""),"",L1741-M1741)</f>
        <v/>
      </c>
      <c r="P1741" s="89">
        <f>_xlfn.SINGLE(IF(F1741="","",_xlfn.XLOOKUP(F1741,purchase!F:F,purchase!O:O,"")))</f>
        <v/>
      </c>
      <c r="Q1741" s="83">
        <f>IF(OR(L1741="",M1741=""),"",M1741/L1741)</f>
        <v/>
      </c>
      <c r="R1741" s="91">
        <f>IF(OR(P1741="",Q1741=""),"",Q1741-P1741)</f>
        <v/>
      </c>
    </row>
    <row r="1742">
      <c r="A1742" s="25" t="n">
        <v>1738</v>
      </c>
      <c r="B1742" s="26">
        <f>IF(OR(C1742="",F1742=""),"",
"PRD-" &amp;
TEXT(DAY(C1742),"00") &amp;
CHOOSE(MONTH(C1742),"A","B","C","D","E","F","G","H","I","J","K","L") &amp;
TEXT(YEAR(C1742),"00") &amp;
"-" &amp;
RIGHT(F1742,4))</f>
        <v/>
      </c>
      <c r="C1742" s="27" t="n"/>
      <c r="D1742" s="26">
        <f>IF(F1742="","",_xlfn.XLOOKUP(F1742,purchase!F:F,purchase!B:B,""))</f>
        <v/>
      </c>
      <c r="E1742" s="26">
        <f>IF(F1742="","",_xlfn.XLOOKUP(F1742,purchase!F:F,purchase!C:C,""))</f>
        <v/>
      </c>
      <c r="F1742" s="4" t="n"/>
      <c r="G1742" s="10">
        <f>IF(H1742="NRFC","Natural Rubber Field Coagulam","")</f>
        <v/>
      </c>
      <c r="H1742" s="10">
        <f>IF(F1742="","",_xlfn.XLOOKUP(F1742,purchase!F:F,purchase!E:E,""))</f>
        <v/>
      </c>
      <c r="I1742" s="10">
        <f>IF(J1742="ISNR20","Natural Rubber-TSNR (ISNR-20)","")</f>
        <v/>
      </c>
      <c r="J1742" s="10">
        <f>IF(H1742="NRFC","ISNR20","")</f>
        <v/>
      </c>
      <c r="K1742" s="35">
        <f>_xlfn.SINGLE(IF(F1742="","",_xlfn.XLOOKUP(F1742,purchase!F:F,purchase!N:N,"")))</f>
        <v/>
      </c>
      <c r="L1742" s="4" t="n"/>
      <c r="M1742" s="86" t="n"/>
      <c r="N1742" s="35">
        <f>IF(F1742="","",
MAX(0,
_xlfn.XLOOKUP(F1742,purchase!F:F,purchase!N:N,"")
-
SUMIFS(L:L,F:F,F1742)))</f>
        <v/>
      </c>
      <c r="O1742" s="35">
        <f>IF(OR(L1742="",M1742=""),"",L1742-M1742)</f>
        <v/>
      </c>
      <c r="P1742" s="89">
        <f>_xlfn.SINGLE(IF(F1742="","",_xlfn.XLOOKUP(F1742,purchase!F:F,purchase!O:O,"")))</f>
        <v/>
      </c>
      <c r="Q1742" s="83">
        <f>IF(OR(L1742="",M1742=""),"",M1742/L1742)</f>
        <v/>
      </c>
      <c r="R1742" s="91">
        <f>IF(OR(P1742="",Q1742=""),"",Q1742-P1742)</f>
        <v/>
      </c>
    </row>
    <row r="1743">
      <c r="A1743" s="25" t="n">
        <v>1739</v>
      </c>
      <c r="B1743" s="26">
        <f>IF(OR(C1743="",F1743=""),"",
"PRD-" &amp;
TEXT(DAY(C1743),"00") &amp;
CHOOSE(MONTH(C1743),"A","B","C","D","E","F","G","H","I","J","K","L") &amp;
TEXT(YEAR(C1743),"00") &amp;
"-" &amp;
RIGHT(F1743,4))</f>
        <v/>
      </c>
      <c r="C1743" s="27" t="n"/>
      <c r="D1743" s="26">
        <f>IF(F1743="","",_xlfn.XLOOKUP(F1743,purchase!F:F,purchase!B:B,""))</f>
        <v/>
      </c>
      <c r="E1743" s="26">
        <f>IF(F1743="","",_xlfn.XLOOKUP(F1743,purchase!F:F,purchase!C:C,""))</f>
        <v/>
      </c>
      <c r="F1743" s="4" t="n"/>
      <c r="G1743" s="10">
        <f>IF(H1743="NRFC","Natural Rubber Field Coagulam","")</f>
        <v/>
      </c>
      <c r="H1743" s="10">
        <f>IF(F1743="","",_xlfn.XLOOKUP(F1743,purchase!F:F,purchase!E:E,""))</f>
        <v/>
      </c>
      <c r="I1743" s="10">
        <f>IF(J1743="ISNR20","Natural Rubber-TSNR (ISNR-20)","")</f>
        <v/>
      </c>
      <c r="J1743" s="10">
        <f>IF(H1743="NRFC","ISNR20","")</f>
        <v/>
      </c>
      <c r="K1743" s="35">
        <f>_xlfn.SINGLE(IF(F1743="","",_xlfn.XLOOKUP(F1743,purchase!F:F,purchase!N:N,"")))</f>
        <v/>
      </c>
      <c r="L1743" s="4" t="n"/>
      <c r="M1743" s="86" t="n"/>
      <c r="N1743" s="35">
        <f>IF(F1743="","",
MAX(0,
_xlfn.XLOOKUP(F1743,purchase!F:F,purchase!N:N,"")
-
SUMIFS(L:L,F:F,F1743)))</f>
        <v/>
      </c>
      <c r="O1743" s="35">
        <f>IF(OR(L1743="",M1743=""),"",L1743-M1743)</f>
        <v/>
      </c>
      <c r="P1743" s="89">
        <f>_xlfn.SINGLE(IF(F1743="","",_xlfn.XLOOKUP(F1743,purchase!F:F,purchase!O:O,"")))</f>
        <v/>
      </c>
      <c r="Q1743" s="83">
        <f>IF(OR(L1743="",M1743=""),"",M1743/L1743)</f>
        <v/>
      </c>
      <c r="R1743" s="91">
        <f>IF(OR(P1743="",Q1743=""),"",Q1743-P1743)</f>
        <v/>
      </c>
    </row>
    <row r="1744">
      <c r="A1744" s="25" t="n">
        <v>1740</v>
      </c>
      <c r="B1744" s="26">
        <f>IF(OR(C1744="",F1744=""),"",
"PRD-" &amp;
TEXT(DAY(C1744),"00") &amp;
CHOOSE(MONTH(C1744),"A","B","C","D","E","F","G","H","I","J","K","L") &amp;
TEXT(YEAR(C1744),"00") &amp;
"-" &amp;
RIGHT(F1744,4))</f>
        <v/>
      </c>
      <c r="C1744" s="27" t="n"/>
      <c r="D1744" s="26">
        <f>IF(F1744="","",_xlfn.XLOOKUP(F1744,purchase!F:F,purchase!B:B,""))</f>
        <v/>
      </c>
      <c r="E1744" s="26">
        <f>IF(F1744="","",_xlfn.XLOOKUP(F1744,purchase!F:F,purchase!C:C,""))</f>
        <v/>
      </c>
      <c r="F1744" s="4" t="n"/>
      <c r="G1744" s="10">
        <f>IF(H1744="NRFC","Natural Rubber Field Coagulam","")</f>
        <v/>
      </c>
      <c r="H1744" s="10">
        <f>IF(F1744="","",_xlfn.XLOOKUP(F1744,purchase!F:F,purchase!E:E,""))</f>
        <v/>
      </c>
      <c r="I1744" s="10">
        <f>IF(J1744="ISNR20","Natural Rubber-TSNR (ISNR-20)","")</f>
        <v/>
      </c>
      <c r="J1744" s="10">
        <f>IF(H1744="NRFC","ISNR20","")</f>
        <v/>
      </c>
      <c r="K1744" s="35">
        <f>_xlfn.SINGLE(IF(F1744="","",_xlfn.XLOOKUP(F1744,purchase!F:F,purchase!N:N,"")))</f>
        <v/>
      </c>
      <c r="L1744" s="4" t="n"/>
      <c r="M1744" s="86" t="n"/>
      <c r="N1744" s="35">
        <f>IF(F1744="","",
MAX(0,
_xlfn.XLOOKUP(F1744,purchase!F:F,purchase!N:N,"")
-
SUMIFS(L:L,F:F,F1744)))</f>
        <v/>
      </c>
      <c r="O1744" s="35">
        <f>IF(OR(L1744="",M1744=""),"",L1744-M1744)</f>
        <v/>
      </c>
      <c r="P1744" s="89">
        <f>_xlfn.SINGLE(IF(F1744="","",_xlfn.XLOOKUP(F1744,purchase!F:F,purchase!O:O,"")))</f>
        <v/>
      </c>
      <c r="Q1744" s="83">
        <f>IF(OR(L1744="",M1744=""),"",M1744/L1744)</f>
        <v/>
      </c>
      <c r="R1744" s="91">
        <f>IF(OR(P1744="",Q1744=""),"",Q1744-P1744)</f>
        <v/>
      </c>
    </row>
    <row r="1745">
      <c r="A1745" s="25" t="n">
        <v>1741</v>
      </c>
      <c r="B1745" s="26">
        <f>IF(OR(C1745="",F1745=""),"",
"PRD-" &amp;
TEXT(DAY(C1745),"00") &amp;
CHOOSE(MONTH(C1745),"A","B","C","D","E","F","G","H","I","J","K","L") &amp;
TEXT(YEAR(C1745),"00") &amp;
"-" &amp;
RIGHT(F1745,4))</f>
        <v/>
      </c>
      <c r="C1745" s="27" t="n"/>
      <c r="D1745" s="26">
        <f>IF(F1745="","",_xlfn.XLOOKUP(F1745,purchase!F:F,purchase!B:B,""))</f>
        <v/>
      </c>
      <c r="E1745" s="26">
        <f>IF(F1745="","",_xlfn.XLOOKUP(F1745,purchase!F:F,purchase!C:C,""))</f>
        <v/>
      </c>
      <c r="F1745" s="4" t="n"/>
      <c r="G1745" s="10">
        <f>IF(H1745="NRFC","Natural Rubber Field Coagulam","")</f>
        <v/>
      </c>
      <c r="H1745" s="10">
        <f>IF(F1745="","",_xlfn.XLOOKUP(F1745,purchase!F:F,purchase!E:E,""))</f>
        <v/>
      </c>
      <c r="I1745" s="10">
        <f>IF(J1745="ISNR20","Natural Rubber-TSNR (ISNR-20)","")</f>
        <v/>
      </c>
      <c r="J1745" s="10">
        <f>IF(H1745="NRFC","ISNR20","")</f>
        <v/>
      </c>
      <c r="K1745" s="35">
        <f>_xlfn.SINGLE(IF(F1745="","",_xlfn.XLOOKUP(F1745,purchase!F:F,purchase!N:N,"")))</f>
        <v/>
      </c>
      <c r="L1745" s="4" t="n"/>
      <c r="M1745" s="86" t="n"/>
      <c r="N1745" s="35">
        <f>IF(F1745="","",
MAX(0,
_xlfn.XLOOKUP(F1745,purchase!F:F,purchase!N:N,"")
-
SUMIFS(L:L,F:F,F1745)))</f>
        <v/>
      </c>
      <c r="O1745" s="35">
        <f>IF(OR(L1745="",M1745=""),"",L1745-M1745)</f>
        <v/>
      </c>
      <c r="P1745" s="89">
        <f>_xlfn.SINGLE(IF(F1745="","",_xlfn.XLOOKUP(F1745,purchase!F:F,purchase!O:O,"")))</f>
        <v/>
      </c>
      <c r="Q1745" s="83">
        <f>IF(OR(L1745="",M1745=""),"",M1745/L1745)</f>
        <v/>
      </c>
      <c r="R1745" s="91">
        <f>IF(OR(P1745="",Q1745=""),"",Q1745-P1745)</f>
        <v/>
      </c>
    </row>
    <row r="1746">
      <c r="A1746" s="25" t="n">
        <v>1742</v>
      </c>
      <c r="B1746" s="26">
        <f>IF(OR(C1746="",F1746=""),"",
"PRD-" &amp;
TEXT(DAY(C1746),"00") &amp;
CHOOSE(MONTH(C1746),"A","B","C","D","E","F","G","H","I","J","K","L") &amp;
TEXT(YEAR(C1746),"00") &amp;
"-" &amp;
RIGHT(F1746,4))</f>
        <v/>
      </c>
      <c r="C1746" s="27" t="n"/>
      <c r="D1746" s="26">
        <f>IF(F1746="","",_xlfn.XLOOKUP(F1746,purchase!F:F,purchase!B:B,""))</f>
        <v/>
      </c>
      <c r="E1746" s="26">
        <f>IF(F1746="","",_xlfn.XLOOKUP(F1746,purchase!F:F,purchase!C:C,""))</f>
        <v/>
      </c>
      <c r="F1746" s="4" t="n"/>
      <c r="G1746" s="10">
        <f>IF(H1746="NRFC","Natural Rubber Field Coagulam","")</f>
        <v/>
      </c>
      <c r="H1746" s="10">
        <f>IF(F1746="","",_xlfn.XLOOKUP(F1746,purchase!F:F,purchase!E:E,""))</f>
        <v/>
      </c>
      <c r="I1746" s="10">
        <f>IF(J1746="ISNR20","Natural Rubber-TSNR (ISNR-20)","")</f>
        <v/>
      </c>
      <c r="J1746" s="10">
        <f>IF(H1746="NRFC","ISNR20","")</f>
        <v/>
      </c>
      <c r="K1746" s="35">
        <f>_xlfn.SINGLE(IF(F1746="","",_xlfn.XLOOKUP(F1746,purchase!F:F,purchase!N:N,"")))</f>
        <v/>
      </c>
      <c r="L1746" s="4" t="n"/>
      <c r="M1746" s="86" t="n"/>
      <c r="N1746" s="35">
        <f>IF(F1746="","",
MAX(0,
_xlfn.XLOOKUP(F1746,purchase!F:F,purchase!N:N,"")
-
SUMIFS(L:L,F:F,F1746)))</f>
        <v/>
      </c>
      <c r="O1746" s="35">
        <f>IF(OR(L1746="",M1746=""),"",L1746-M1746)</f>
        <v/>
      </c>
      <c r="P1746" s="89">
        <f>_xlfn.SINGLE(IF(F1746="","",_xlfn.XLOOKUP(F1746,purchase!F:F,purchase!O:O,"")))</f>
        <v/>
      </c>
      <c r="Q1746" s="83">
        <f>IF(OR(L1746="",M1746=""),"",M1746/L1746)</f>
        <v/>
      </c>
      <c r="R1746" s="91">
        <f>IF(OR(P1746="",Q1746=""),"",Q1746-P1746)</f>
        <v/>
      </c>
    </row>
    <row r="1747">
      <c r="A1747" s="25" t="n">
        <v>1743</v>
      </c>
      <c r="B1747" s="26">
        <f>IF(OR(C1747="",F1747=""),"",
"PRD-" &amp;
TEXT(DAY(C1747),"00") &amp;
CHOOSE(MONTH(C1747),"A","B","C","D","E","F","G","H","I","J","K","L") &amp;
TEXT(YEAR(C1747),"00") &amp;
"-" &amp;
RIGHT(F1747,4))</f>
        <v/>
      </c>
      <c r="C1747" s="27" t="n"/>
      <c r="D1747" s="26">
        <f>IF(F1747="","",_xlfn.XLOOKUP(F1747,purchase!F:F,purchase!B:B,""))</f>
        <v/>
      </c>
      <c r="E1747" s="26">
        <f>IF(F1747="","",_xlfn.XLOOKUP(F1747,purchase!F:F,purchase!C:C,""))</f>
        <v/>
      </c>
      <c r="F1747" s="4" t="n"/>
      <c r="G1747" s="10">
        <f>IF(H1747="NRFC","Natural Rubber Field Coagulam","")</f>
        <v/>
      </c>
      <c r="H1747" s="10">
        <f>IF(F1747="","",_xlfn.XLOOKUP(F1747,purchase!F:F,purchase!E:E,""))</f>
        <v/>
      </c>
      <c r="I1747" s="10">
        <f>IF(J1747="ISNR20","Natural Rubber-TSNR (ISNR-20)","")</f>
        <v/>
      </c>
      <c r="J1747" s="10">
        <f>IF(H1747="NRFC","ISNR20","")</f>
        <v/>
      </c>
      <c r="K1747" s="35">
        <f>_xlfn.SINGLE(IF(F1747="","",_xlfn.XLOOKUP(F1747,purchase!F:F,purchase!N:N,"")))</f>
        <v/>
      </c>
      <c r="L1747" s="4" t="n"/>
      <c r="M1747" s="86" t="n"/>
      <c r="N1747" s="35">
        <f>IF(F1747="","",
MAX(0,
_xlfn.XLOOKUP(F1747,purchase!F:F,purchase!N:N,"")
-
SUMIFS(L:L,F:F,F1747)))</f>
        <v/>
      </c>
      <c r="O1747" s="35">
        <f>IF(OR(L1747="",M1747=""),"",L1747-M1747)</f>
        <v/>
      </c>
      <c r="P1747" s="89">
        <f>_xlfn.SINGLE(IF(F1747="","",_xlfn.XLOOKUP(F1747,purchase!F:F,purchase!O:O,"")))</f>
        <v/>
      </c>
      <c r="Q1747" s="83">
        <f>IF(OR(L1747="",M1747=""),"",M1747/L1747)</f>
        <v/>
      </c>
      <c r="R1747" s="91">
        <f>IF(OR(P1747="",Q1747=""),"",Q1747-P1747)</f>
        <v/>
      </c>
    </row>
    <row r="1748">
      <c r="A1748" s="25" t="n">
        <v>1744</v>
      </c>
      <c r="B1748" s="26">
        <f>IF(OR(C1748="",F1748=""),"",
"PRD-" &amp;
TEXT(DAY(C1748),"00") &amp;
CHOOSE(MONTH(C1748),"A","B","C","D","E","F","G","H","I","J","K","L") &amp;
TEXT(YEAR(C1748),"00") &amp;
"-" &amp;
RIGHT(F1748,4))</f>
        <v/>
      </c>
      <c r="C1748" s="27" t="n"/>
      <c r="D1748" s="26">
        <f>IF(F1748="","",_xlfn.XLOOKUP(F1748,purchase!F:F,purchase!B:B,""))</f>
        <v/>
      </c>
      <c r="E1748" s="26">
        <f>IF(F1748="","",_xlfn.XLOOKUP(F1748,purchase!F:F,purchase!C:C,""))</f>
        <v/>
      </c>
      <c r="F1748" s="4" t="n"/>
      <c r="G1748" s="10">
        <f>IF(H1748="NRFC","Natural Rubber Field Coagulam","")</f>
        <v/>
      </c>
      <c r="H1748" s="10">
        <f>IF(F1748="","",_xlfn.XLOOKUP(F1748,purchase!F:F,purchase!E:E,""))</f>
        <v/>
      </c>
      <c r="I1748" s="10">
        <f>IF(J1748="ISNR20","Natural Rubber-TSNR (ISNR-20)","")</f>
        <v/>
      </c>
      <c r="J1748" s="10">
        <f>IF(H1748="NRFC","ISNR20","")</f>
        <v/>
      </c>
      <c r="K1748" s="35">
        <f>_xlfn.SINGLE(IF(F1748="","",_xlfn.XLOOKUP(F1748,purchase!F:F,purchase!N:N,"")))</f>
        <v/>
      </c>
      <c r="L1748" s="4" t="n"/>
      <c r="M1748" s="86" t="n"/>
      <c r="N1748" s="35">
        <f>IF(F1748="","",
MAX(0,
_xlfn.XLOOKUP(F1748,purchase!F:F,purchase!N:N,"")
-
SUMIFS(L:L,F:F,F1748)))</f>
        <v/>
      </c>
      <c r="O1748" s="35">
        <f>IF(OR(L1748="",M1748=""),"",L1748-M1748)</f>
        <v/>
      </c>
      <c r="P1748" s="89">
        <f>_xlfn.SINGLE(IF(F1748="","",_xlfn.XLOOKUP(F1748,purchase!F:F,purchase!O:O,"")))</f>
        <v/>
      </c>
      <c r="Q1748" s="83">
        <f>IF(OR(L1748="",M1748=""),"",M1748/L1748)</f>
        <v/>
      </c>
      <c r="R1748" s="91">
        <f>IF(OR(P1748="",Q1748=""),"",Q1748-P1748)</f>
        <v/>
      </c>
    </row>
    <row r="1749">
      <c r="A1749" s="25" t="n">
        <v>1745</v>
      </c>
      <c r="B1749" s="26">
        <f>IF(OR(C1749="",F1749=""),"",
"PRD-" &amp;
TEXT(DAY(C1749),"00") &amp;
CHOOSE(MONTH(C1749),"A","B","C","D","E","F","G","H","I","J","K","L") &amp;
TEXT(YEAR(C1749),"00") &amp;
"-" &amp;
RIGHT(F1749,4))</f>
        <v/>
      </c>
      <c r="C1749" s="27" t="n"/>
      <c r="D1749" s="26">
        <f>IF(F1749="","",_xlfn.XLOOKUP(F1749,purchase!F:F,purchase!B:B,""))</f>
        <v/>
      </c>
      <c r="E1749" s="26">
        <f>IF(F1749="","",_xlfn.XLOOKUP(F1749,purchase!F:F,purchase!C:C,""))</f>
        <v/>
      </c>
      <c r="F1749" s="4" t="n"/>
      <c r="G1749" s="10">
        <f>IF(H1749="NRFC","Natural Rubber Field Coagulam","")</f>
        <v/>
      </c>
      <c r="H1749" s="10">
        <f>IF(F1749="","",_xlfn.XLOOKUP(F1749,purchase!F:F,purchase!E:E,""))</f>
        <v/>
      </c>
      <c r="I1749" s="10">
        <f>IF(J1749="ISNR20","Natural Rubber-TSNR (ISNR-20)","")</f>
        <v/>
      </c>
      <c r="J1749" s="10">
        <f>IF(H1749="NRFC","ISNR20","")</f>
        <v/>
      </c>
      <c r="K1749" s="35">
        <f>_xlfn.SINGLE(IF(F1749="","",_xlfn.XLOOKUP(F1749,purchase!F:F,purchase!N:N,"")))</f>
        <v/>
      </c>
      <c r="L1749" s="4" t="n"/>
      <c r="M1749" s="86" t="n"/>
      <c r="N1749" s="35">
        <f>IF(F1749="","",
MAX(0,
_xlfn.XLOOKUP(F1749,purchase!F:F,purchase!N:N,"")
-
SUMIFS(L:L,F:F,F1749)))</f>
        <v/>
      </c>
      <c r="O1749" s="35">
        <f>IF(OR(L1749="",M1749=""),"",L1749-M1749)</f>
        <v/>
      </c>
      <c r="P1749" s="89">
        <f>_xlfn.SINGLE(IF(F1749="","",_xlfn.XLOOKUP(F1749,purchase!F:F,purchase!O:O,"")))</f>
        <v/>
      </c>
      <c r="Q1749" s="83">
        <f>IF(OR(L1749="",M1749=""),"",M1749/L1749)</f>
        <v/>
      </c>
      <c r="R1749" s="91">
        <f>IF(OR(P1749="",Q1749=""),"",Q1749-P1749)</f>
        <v/>
      </c>
    </row>
    <row r="1750">
      <c r="A1750" s="25" t="n">
        <v>1746</v>
      </c>
      <c r="B1750" s="26">
        <f>IF(OR(C1750="",F1750=""),"",
"PRD-" &amp;
TEXT(DAY(C1750),"00") &amp;
CHOOSE(MONTH(C1750),"A","B","C","D","E","F","G","H","I","J","K","L") &amp;
TEXT(YEAR(C1750),"00") &amp;
"-" &amp;
RIGHT(F1750,4))</f>
        <v/>
      </c>
      <c r="C1750" s="27" t="n"/>
      <c r="D1750" s="26">
        <f>IF(F1750="","",_xlfn.XLOOKUP(F1750,purchase!F:F,purchase!B:B,""))</f>
        <v/>
      </c>
      <c r="E1750" s="26">
        <f>IF(F1750="","",_xlfn.XLOOKUP(F1750,purchase!F:F,purchase!C:C,""))</f>
        <v/>
      </c>
      <c r="F1750" s="4" t="n"/>
      <c r="G1750" s="10">
        <f>IF(H1750="NRFC","Natural Rubber Field Coagulam","")</f>
        <v/>
      </c>
      <c r="H1750" s="10">
        <f>IF(F1750="","",_xlfn.XLOOKUP(F1750,purchase!F:F,purchase!E:E,""))</f>
        <v/>
      </c>
      <c r="I1750" s="10">
        <f>IF(J1750="ISNR20","Natural Rubber-TSNR (ISNR-20)","")</f>
        <v/>
      </c>
      <c r="J1750" s="10">
        <f>IF(H1750="NRFC","ISNR20","")</f>
        <v/>
      </c>
      <c r="K1750" s="35">
        <f>_xlfn.SINGLE(IF(F1750="","",_xlfn.XLOOKUP(F1750,purchase!F:F,purchase!N:N,"")))</f>
        <v/>
      </c>
      <c r="L1750" s="4" t="n"/>
      <c r="M1750" s="86" t="n"/>
      <c r="N1750" s="35">
        <f>IF(F1750="","",
MAX(0,
_xlfn.XLOOKUP(F1750,purchase!F:F,purchase!N:N,"")
-
SUMIFS(L:L,F:F,F1750)))</f>
        <v/>
      </c>
      <c r="O1750" s="35">
        <f>IF(OR(L1750="",M1750=""),"",L1750-M1750)</f>
        <v/>
      </c>
      <c r="P1750" s="89">
        <f>_xlfn.SINGLE(IF(F1750="","",_xlfn.XLOOKUP(F1750,purchase!F:F,purchase!O:O,"")))</f>
        <v/>
      </c>
      <c r="Q1750" s="83">
        <f>IF(OR(L1750="",M1750=""),"",M1750/L1750)</f>
        <v/>
      </c>
      <c r="R1750" s="91">
        <f>IF(OR(P1750="",Q1750=""),"",Q1750-P1750)</f>
        <v/>
      </c>
    </row>
    <row r="1751">
      <c r="A1751" s="25" t="n">
        <v>1747</v>
      </c>
      <c r="B1751" s="26">
        <f>IF(OR(C1751="",F1751=""),"",
"PRD-" &amp;
TEXT(DAY(C1751),"00") &amp;
CHOOSE(MONTH(C1751),"A","B","C","D","E","F","G","H","I","J","K","L") &amp;
TEXT(YEAR(C1751),"00") &amp;
"-" &amp;
RIGHT(F1751,4))</f>
        <v/>
      </c>
      <c r="C1751" s="27" t="n"/>
      <c r="D1751" s="26">
        <f>IF(F1751="","",_xlfn.XLOOKUP(F1751,purchase!F:F,purchase!B:B,""))</f>
        <v/>
      </c>
      <c r="E1751" s="26">
        <f>IF(F1751="","",_xlfn.XLOOKUP(F1751,purchase!F:F,purchase!C:C,""))</f>
        <v/>
      </c>
      <c r="F1751" s="4" t="n"/>
      <c r="G1751" s="10">
        <f>IF(H1751="NRFC","Natural Rubber Field Coagulam","")</f>
        <v/>
      </c>
      <c r="H1751" s="10">
        <f>IF(F1751="","",_xlfn.XLOOKUP(F1751,purchase!F:F,purchase!E:E,""))</f>
        <v/>
      </c>
      <c r="I1751" s="10">
        <f>IF(J1751="ISNR20","Natural Rubber-TSNR (ISNR-20)","")</f>
        <v/>
      </c>
      <c r="J1751" s="10">
        <f>IF(H1751="NRFC","ISNR20","")</f>
        <v/>
      </c>
      <c r="K1751" s="35">
        <f>_xlfn.SINGLE(IF(F1751="","",_xlfn.XLOOKUP(F1751,purchase!F:F,purchase!N:N,"")))</f>
        <v/>
      </c>
      <c r="L1751" s="4" t="n"/>
      <c r="M1751" s="86" t="n"/>
      <c r="N1751" s="35">
        <f>IF(F1751="","",
MAX(0,
_xlfn.XLOOKUP(F1751,purchase!F:F,purchase!N:N,"")
-
SUMIFS(L:L,F:F,F1751)))</f>
        <v/>
      </c>
      <c r="O1751" s="35">
        <f>IF(OR(L1751="",M1751=""),"",L1751-M1751)</f>
        <v/>
      </c>
      <c r="P1751" s="89">
        <f>_xlfn.SINGLE(IF(F1751="","",_xlfn.XLOOKUP(F1751,purchase!F:F,purchase!O:O,"")))</f>
        <v/>
      </c>
      <c r="Q1751" s="83">
        <f>IF(OR(L1751="",M1751=""),"",M1751/L1751)</f>
        <v/>
      </c>
      <c r="R1751" s="91">
        <f>IF(OR(P1751="",Q1751=""),"",Q1751-P1751)</f>
        <v/>
      </c>
    </row>
    <row r="1752">
      <c r="A1752" s="25" t="n">
        <v>1748</v>
      </c>
      <c r="B1752" s="26">
        <f>IF(OR(C1752="",F1752=""),"",
"PRD-" &amp;
TEXT(DAY(C1752),"00") &amp;
CHOOSE(MONTH(C1752),"A","B","C","D","E","F","G","H","I","J","K","L") &amp;
TEXT(YEAR(C1752),"00") &amp;
"-" &amp;
RIGHT(F1752,4))</f>
        <v/>
      </c>
      <c r="C1752" s="27" t="n"/>
      <c r="D1752" s="26">
        <f>IF(F1752="","",_xlfn.XLOOKUP(F1752,purchase!F:F,purchase!B:B,""))</f>
        <v/>
      </c>
      <c r="E1752" s="26">
        <f>IF(F1752="","",_xlfn.XLOOKUP(F1752,purchase!F:F,purchase!C:C,""))</f>
        <v/>
      </c>
      <c r="F1752" s="4" t="n"/>
      <c r="G1752" s="10">
        <f>IF(H1752="NRFC","Natural Rubber Field Coagulam","")</f>
        <v/>
      </c>
      <c r="H1752" s="10">
        <f>IF(F1752="","",_xlfn.XLOOKUP(F1752,purchase!F:F,purchase!E:E,""))</f>
        <v/>
      </c>
      <c r="I1752" s="10">
        <f>IF(J1752="ISNR20","Natural Rubber-TSNR (ISNR-20)","")</f>
        <v/>
      </c>
      <c r="J1752" s="10">
        <f>IF(H1752="NRFC","ISNR20","")</f>
        <v/>
      </c>
      <c r="K1752" s="35">
        <f>_xlfn.SINGLE(IF(F1752="","",_xlfn.XLOOKUP(F1752,purchase!F:F,purchase!N:N,"")))</f>
        <v/>
      </c>
      <c r="L1752" s="4" t="n"/>
      <c r="M1752" s="86" t="n"/>
      <c r="N1752" s="35">
        <f>IF(F1752="","",
MAX(0,
_xlfn.XLOOKUP(F1752,purchase!F:F,purchase!N:N,"")
-
SUMIFS(L:L,F:F,F1752)))</f>
        <v/>
      </c>
      <c r="O1752" s="35">
        <f>IF(OR(L1752="",M1752=""),"",L1752-M1752)</f>
        <v/>
      </c>
      <c r="P1752" s="89">
        <f>_xlfn.SINGLE(IF(F1752="","",_xlfn.XLOOKUP(F1752,purchase!F:F,purchase!O:O,"")))</f>
        <v/>
      </c>
      <c r="Q1752" s="83">
        <f>IF(OR(L1752="",M1752=""),"",M1752/L1752)</f>
        <v/>
      </c>
      <c r="R1752" s="91">
        <f>IF(OR(P1752="",Q1752=""),"",Q1752-P1752)</f>
        <v/>
      </c>
    </row>
    <row r="1753">
      <c r="A1753" s="25" t="n">
        <v>1749</v>
      </c>
      <c r="B1753" s="26">
        <f>IF(OR(C1753="",F1753=""),"",
"PRD-" &amp;
TEXT(DAY(C1753),"00") &amp;
CHOOSE(MONTH(C1753),"A","B","C","D","E","F","G","H","I","J","K","L") &amp;
TEXT(YEAR(C1753),"00") &amp;
"-" &amp;
RIGHT(F1753,4))</f>
        <v/>
      </c>
      <c r="C1753" s="27" t="n"/>
      <c r="D1753" s="26">
        <f>IF(F1753="","",_xlfn.XLOOKUP(F1753,purchase!F:F,purchase!B:B,""))</f>
        <v/>
      </c>
      <c r="E1753" s="26">
        <f>IF(F1753="","",_xlfn.XLOOKUP(F1753,purchase!F:F,purchase!C:C,""))</f>
        <v/>
      </c>
      <c r="F1753" s="4" t="n"/>
      <c r="G1753" s="10">
        <f>IF(H1753="NRFC","Natural Rubber Field Coagulam","")</f>
        <v/>
      </c>
      <c r="H1753" s="10">
        <f>IF(F1753="","",_xlfn.XLOOKUP(F1753,purchase!F:F,purchase!E:E,""))</f>
        <v/>
      </c>
      <c r="I1753" s="10">
        <f>IF(J1753="ISNR20","Natural Rubber-TSNR (ISNR-20)","")</f>
        <v/>
      </c>
      <c r="J1753" s="10">
        <f>IF(H1753="NRFC","ISNR20","")</f>
        <v/>
      </c>
      <c r="K1753" s="35">
        <f>_xlfn.SINGLE(IF(F1753="","",_xlfn.XLOOKUP(F1753,purchase!F:F,purchase!N:N,"")))</f>
        <v/>
      </c>
      <c r="L1753" s="4" t="n"/>
      <c r="M1753" s="86" t="n"/>
      <c r="N1753" s="35">
        <f>IF(F1753="","",
MAX(0,
_xlfn.XLOOKUP(F1753,purchase!F:F,purchase!N:N,"")
-
SUMIFS(L:L,F:F,F1753)))</f>
        <v/>
      </c>
      <c r="O1753" s="35">
        <f>IF(OR(L1753="",M1753=""),"",L1753-M1753)</f>
        <v/>
      </c>
      <c r="P1753" s="89">
        <f>_xlfn.SINGLE(IF(F1753="","",_xlfn.XLOOKUP(F1753,purchase!F:F,purchase!O:O,"")))</f>
        <v/>
      </c>
      <c r="Q1753" s="83">
        <f>IF(OR(L1753="",M1753=""),"",M1753/L1753)</f>
        <v/>
      </c>
      <c r="R1753" s="91">
        <f>IF(OR(P1753="",Q1753=""),"",Q1753-P1753)</f>
        <v/>
      </c>
    </row>
    <row r="1754">
      <c r="A1754" s="25" t="n">
        <v>1750</v>
      </c>
      <c r="B1754" s="26">
        <f>IF(OR(C1754="",F1754=""),"",
"PRD-" &amp;
TEXT(DAY(C1754),"00") &amp;
CHOOSE(MONTH(C1754),"A","B","C","D","E","F","G","H","I","J","K","L") &amp;
TEXT(YEAR(C1754),"00") &amp;
"-" &amp;
RIGHT(F1754,4))</f>
        <v/>
      </c>
      <c r="C1754" s="27" t="n"/>
      <c r="D1754" s="26">
        <f>IF(F1754="","",_xlfn.XLOOKUP(F1754,purchase!F:F,purchase!B:B,""))</f>
        <v/>
      </c>
      <c r="E1754" s="26">
        <f>IF(F1754="","",_xlfn.XLOOKUP(F1754,purchase!F:F,purchase!C:C,""))</f>
        <v/>
      </c>
      <c r="F1754" s="4" t="n"/>
      <c r="G1754" s="10">
        <f>IF(H1754="NRFC","Natural Rubber Field Coagulam","")</f>
        <v/>
      </c>
      <c r="H1754" s="10">
        <f>IF(F1754="","",_xlfn.XLOOKUP(F1754,purchase!F:F,purchase!E:E,""))</f>
        <v/>
      </c>
      <c r="I1754" s="10">
        <f>IF(J1754="ISNR20","Natural Rubber-TSNR (ISNR-20)","")</f>
        <v/>
      </c>
      <c r="J1754" s="10">
        <f>IF(H1754="NRFC","ISNR20","")</f>
        <v/>
      </c>
      <c r="K1754" s="35">
        <f>_xlfn.SINGLE(IF(F1754="","",_xlfn.XLOOKUP(F1754,purchase!F:F,purchase!N:N,"")))</f>
        <v/>
      </c>
      <c r="L1754" s="4" t="n"/>
      <c r="M1754" s="86" t="n"/>
      <c r="N1754" s="35">
        <f>IF(F1754="","",
MAX(0,
_xlfn.XLOOKUP(F1754,purchase!F:F,purchase!N:N,"")
-
SUMIFS(L:L,F:F,F1754)))</f>
        <v/>
      </c>
      <c r="O1754" s="35">
        <f>IF(OR(L1754="",M1754=""),"",L1754-M1754)</f>
        <v/>
      </c>
      <c r="P1754" s="89">
        <f>_xlfn.SINGLE(IF(F1754="","",_xlfn.XLOOKUP(F1754,purchase!F:F,purchase!O:O,"")))</f>
        <v/>
      </c>
      <c r="Q1754" s="83">
        <f>IF(OR(L1754="",M1754=""),"",M1754/L1754)</f>
        <v/>
      </c>
      <c r="R1754" s="91">
        <f>IF(OR(P1754="",Q1754=""),"",Q1754-P1754)</f>
        <v/>
      </c>
    </row>
    <row r="1755">
      <c r="A1755" s="25" t="n">
        <v>1751</v>
      </c>
      <c r="B1755" s="26">
        <f>IF(OR(C1755="",F1755=""),"",
"PRD-" &amp;
TEXT(DAY(C1755),"00") &amp;
CHOOSE(MONTH(C1755),"A","B","C","D","E","F","G","H","I","J","K","L") &amp;
TEXT(YEAR(C1755),"00") &amp;
"-" &amp;
RIGHT(F1755,4))</f>
        <v/>
      </c>
      <c r="C1755" s="27" t="n"/>
      <c r="D1755" s="26">
        <f>IF(F1755="","",_xlfn.XLOOKUP(F1755,purchase!F:F,purchase!B:B,""))</f>
        <v/>
      </c>
      <c r="E1755" s="26">
        <f>IF(F1755="","",_xlfn.XLOOKUP(F1755,purchase!F:F,purchase!C:C,""))</f>
        <v/>
      </c>
      <c r="F1755" s="4" t="n"/>
      <c r="G1755" s="10">
        <f>IF(H1755="NRFC","Natural Rubber Field Coagulam","")</f>
        <v/>
      </c>
      <c r="H1755" s="10">
        <f>IF(F1755="","",_xlfn.XLOOKUP(F1755,purchase!F:F,purchase!E:E,""))</f>
        <v/>
      </c>
      <c r="I1755" s="10">
        <f>IF(J1755="ISNR20","Natural Rubber-TSNR (ISNR-20)","")</f>
        <v/>
      </c>
      <c r="J1755" s="10">
        <f>IF(H1755="NRFC","ISNR20","")</f>
        <v/>
      </c>
      <c r="K1755" s="35">
        <f>_xlfn.SINGLE(IF(F1755="","",_xlfn.XLOOKUP(F1755,purchase!F:F,purchase!N:N,"")))</f>
        <v/>
      </c>
      <c r="L1755" s="4" t="n"/>
      <c r="M1755" s="86" t="n"/>
      <c r="N1755" s="35">
        <f>IF(F1755="","",
MAX(0,
_xlfn.XLOOKUP(F1755,purchase!F:F,purchase!N:N,"")
-
SUMIFS(L:L,F:F,F1755)))</f>
        <v/>
      </c>
      <c r="O1755" s="35">
        <f>IF(OR(L1755="",M1755=""),"",L1755-M1755)</f>
        <v/>
      </c>
      <c r="P1755" s="89">
        <f>_xlfn.SINGLE(IF(F1755="","",_xlfn.XLOOKUP(F1755,purchase!F:F,purchase!O:O,"")))</f>
        <v/>
      </c>
      <c r="Q1755" s="83">
        <f>IF(OR(L1755="",M1755=""),"",M1755/L1755)</f>
        <v/>
      </c>
      <c r="R1755" s="91">
        <f>IF(OR(P1755="",Q1755=""),"",Q1755-P1755)</f>
        <v/>
      </c>
    </row>
    <row r="1756">
      <c r="A1756" s="25" t="n">
        <v>1752</v>
      </c>
      <c r="B1756" s="26">
        <f>IF(OR(C1756="",F1756=""),"",
"PRD-" &amp;
TEXT(DAY(C1756),"00") &amp;
CHOOSE(MONTH(C1756),"A","B","C","D","E","F","G","H","I","J","K","L") &amp;
TEXT(YEAR(C1756),"00") &amp;
"-" &amp;
RIGHT(F1756,4))</f>
        <v/>
      </c>
      <c r="C1756" s="27" t="n"/>
      <c r="D1756" s="26">
        <f>IF(F1756="","",_xlfn.XLOOKUP(F1756,purchase!F:F,purchase!B:B,""))</f>
        <v/>
      </c>
      <c r="E1756" s="26">
        <f>IF(F1756="","",_xlfn.XLOOKUP(F1756,purchase!F:F,purchase!C:C,""))</f>
        <v/>
      </c>
      <c r="F1756" s="4" t="n"/>
      <c r="G1756" s="10">
        <f>IF(H1756="NRFC","Natural Rubber Field Coagulam","")</f>
        <v/>
      </c>
      <c r="H1756" s="10">
        <f>IF(F1756="","",_xlfn.XLOOKUP(F1756,purchase!F:F,purchase!E:E,""))</f>
        <v/>
      </c>
      <c r="I1756" s="10">
        <f>IF(J1756="ISNR20","Natural Rubber-TSNR (ISNR-20)","")</f>
        <v/>
      </c>
      <c r="J1756" s="10">
        <f>IF(H1756="NRFC","ISNR20","")</f>
        <v/>
      </c>
      <c r="K1756" s="35">
        <f>_xlfn.SINGLE(IF(F1756="","",_xlfn.XLOOKUP(F1756,purchase!F:F,purchase!N:N,"")))</f>
        <v/>
      </c>
      <c r="L1756" s="4" t="n"/>
      <c r="M1756" s="86" t="n"/>
      <c r="N1756" s="35">
        <f>IF(F1756="","",
MAX(0,
_xlfn.XLOOKUP(F1756,purchase!F:F,purchase!N:N,"")
-
SUMIFS(L:L,F:F,F1756)))</f>
        <v/>
      </c>
      <c r="O1756" s="35">
        <f>IF(OR(L1756="",M1756=""),"",L1756-M1756)</f>
        <v/>
      </c>
      <c r="P1756" s="89">
        <f>_xlfn.SINGLE(IF(F1756="","",_xlfn.XLOOKUP(F1756,purchase!F:F,purchase!O:O,"")))</f>
        <v/>
      </c>
      <c r="Q1756" s="83">
        <f>IF(OR(L1756="",M1756=""),"",M1756/L1756)</f>
        <v/>
      </c>
      <c r="R1756" s="91">
        <f>IF(OR(P1756="",Q1756=""),"",Q1756-P1756)</f>
        <v/>
      </c>
    </row>
    <row r="1757">
      <c r="A1757" s="25" t="n">
        <v>1753</v>
      </c>
      <c r="B1757" s="26">
        <f>IF(OR(C1757="",F1757=""),"",
"PRD-" &amp;
TEXT(DAY(C1757),"00") &amp;
CHOOSE(MONTH(C1757),"A","B","C","D","E","F","G","H","I","J","K","L") &amp;
TEXT(YEAR(C1757),"00") &amp;
"-" &amp;
RIGHT(F1757,4))</f>
        <v/>
      </c>
      <c r="C1757" s="27" t="n"/>
      <c r="D1757" s="26">
        <f>IF(F1757="","",_xlfn.XLOOKUP(F1757,purchase!F:F,purchase!B:B,""))</f>
        <v/>
      </c>
      <c r="E1757" s="26">
        <f>IF(F1757="","",_xlfn.XLOOKUP(F1757,purchase!F:F,purchase!C:C,""))</f>
        <v/>
      </c>
      <c r="F1757" s="4" t="n"/>
      <c r="G1757" s="10">
        <f>IF(H1757="NRFC","Natural Rubber Field Coagulam","")</f>
        <v/>
      </c>
      <c r="H1757" s="10">
        <f>IF(F1757="","",_xlfn.XLOOKUP(F1757,purchase!F:F,purchase!E:E,""))</f>
        <v/>
      </c>
      <c r="I1757" s="10">
        <f>IF(J1757="ISNR20","Natural Rubber-TSNR (ISNR-20)","")</f>
        <v/>
      </c>
      <c r="J1757" s="10">
        <f>IF(H1757="NRFC","ISNR20","")</f>
        <v/>
      </c>
      <c r="K1757" s="35">
        <f>_xlfn.SINGLE(IF(F1757="","",_xlfn.XLOOKUP(F1757,purchase!F:F,purchase!N:N,"")))</f>
        <v/>
      </c>
      <c r="L1757" s="4" t="n"/>
      <c r="M1757" s="86" t="n"/>
      <c r="N1757" s="35">
        <f>IF(F1757="","",
MAX(0,
_xlfn.XLOOKUP(F1757,purchase!F:F,purchase!N:N,"")
-
SUMIFS(L:L,F:F,F1757)))</f>
        <v/>
      </c>
      <c r="O1757" s="35">
        <f>IF(OR(L1757="",M1757=""),"",L1757-M1757)</f>
        <v/>
      </c>
      <c r="P1757" s="89">
        <f>_xlfn.SINGLE(IF(F1757="","",_xlfn.XLOOKUP(F1757,purchase!F:F,purchase!O:O,"")))</f>
        <v/>
      </c>
      <c r="Q1757" s="83">
        <f>IF(OR(L1757="",M1757=""),"",M1757/L1757)</f>
        <v/>
      </c>
      <c r="R1757" s="91">
        <f>IF(OR(P1757="",Q1757=""),"",Q1757-P1757)</f>
        <v/>
      </c>
    </row>
    <row r="1758">
      <c r="A1758" s="25" t="n">
        <v>1754</v>
      </c>
      <c r="B1758" s="26">
        <f>IF(OR(C1758="",F1758=""),"",
"PRD-" &amp;
TEXT(DAY(C1758),"00") &amp;
CHOOSE(MONTH(C1758),"A","B","C","D","E","F","G","H","I","J","K","L") &amp;
TEXT(YEAR(C1758),"00") &amp;
"-" &amp;
RIGHT(F1758,4))</f>
        <v/>
      </c>
      <c r="C1758" s="27" t="n"/>
      <c r="D1758" s="26">
        <f>IF(F1758="","",_xlfn.XLOOKUP(F1758,purchase!F:F,purchase!B:B,""))</f>
        <v/>
      </c>
      <c r="E1758" s="26">
        <f>IF(F1758="","",_xlfn.XLOOKUP(F1758,purchase!F:F,purchase!C:C,""))</f>
        <v/>
      </c>
      <c r="F1758" s="4" t="n"/>
      <c r="G1758" s="10">
        <f>IF(H1758="NRFC","Natural Rubber Field Coagulam","")</f>
        <v/>
      </c>
      <c r="H1758" s="10">
        <f>IF(F1758="","",_xlfn.XLOOKUP(F1758,purchase!F:F,purchase!E:E,""))</f>
        <v/>
      </c>
      <c r="I1758" s="10">
        <f>IF(J1758="ISNR20","Natural Rubber-TSNR (ISNR-20)","")</f>
        <v/>
      </c>
      <c r="J1758" s="10">
        <f>IF(H1758="NRFC","ISNR20","")</f>
        <v/>
      </c>
      <c r="K1758" s="35">
        <f>_xlfn.SINGLE(IF(F1758="","",_xlfn.XLOOKUP(F1758,purchase!F:F,purchase!N:N,"")))</f>
        <v/>
      </c>
      <c r="L1758" s="4" t="n"/>
      <c r="M1758" s="86" t="n"/>
      <c r="N1758" s="35">
        <f>IF(F1758="","",
MAX(0,
_xlfn.XLOOKUP(F1758,purchase!F:F,purchase!N:N,"")
-
SUMIFS(L:L,F:F,F1758)))</f>
        <v/>
      </c>
      <c r="O1758" s="35">
        <f>IF(OR(L1758="",M1758=""),"",L1758-M1758)</f>
        <v/>
      </c>
      <c r="P1758" s="89">
        <f>_xlfn.SINGLE(IF(F1758="","",_xlfn.XLOOKUP(F1758,purchase!F:F,purchase!O:O,"")))</f>
        <v/>
      </c>
      <c r="Q1758" s="83">
        <f>IF(OR(L1758="",M1758=""),"",M1758/L1758)</f>
        <v/>
      </c>
      <c r="R1758" s="91">
        <f>IF(OR(P1758="",Q1758=""),"",Q1758-P1758)</f>
        <v/>
      </c>
    </row>
    <row r="1759">
      <c r="A1759" s="25" t="n">
        <v>1755</v>
      </c>
      <c r="B1759" s="26">
        <f>IF(OR(C1759="",F1759=""),"",
"PRD-" &amp;
TEXT(DAY(C1759),"00") &amp;
CHOOSE(MONTH(C1759),"A","B","C","D","E","F","G","H","I","J","K","L") &amp;
TEXT(YEAR(C1759),"00") &amp;
"-" &amp;
RIGHT(F1759,4))</f>
        <v/>
      </c>
      <c r="C1759" s="27" t="n"/>
      <c r="D1759" s="26">
        <f>IF(F1759="","",_xlfn.XLOOKUP(F1759,purchase!F:F,purchase!B:B,""))</f>
        <v/>
      </c>
      <c r="E1759" s="26">
        <f>IF(F1759="","",_xlfn.XLOOKUP(F1759,purchase!F:F,purchase!C:C,""))</f>
        <v/>
      </c>
      <c r="F1759" s="4" t="n"/>
      <c r="G1759" s="10">
        <f>IF(H1759="NRFC","Natural Rubber Field Coagulam","")</f>
        <v/>
      </c>
      <c r="H1759" s="10">
        <f>IF(F1759="","",_xlfn.XLOOKUP(F1759,purchase!F:F,purchase!E:E,""))</f>
        <v/>
      </c>
      <c r="I1759" s="10">
        <f>IF(J1759="ISNR20","Natural Rubber-TSNR (ISNR-20)","")</f>
        <v/>
      </c>
      <c r="J1759" s="10">
        <f>IF(H1759="NRFC","ISNR20","")</f>
        <v/>
      </c>
      <c r="K1759" s="35">
        <f>_xlfn.SINGLE(IF(F1759="","",_xlfn.XLOOKUP(F1759,purchase!F:F,purchase!N:N,"")))</f>
        <v/>
      </c>
      <c r="L1759" s="4" t="n"/>
      <c r="M1759" s="86" t="n"/>
      <c r="N1759" s="35">
        <f>IF(F1759="","",
MAX(0,
_xlfn.XLOOKUP(F1759,purchase!F:F,purchase!N:N,"")
-
SUMIFS(L:L,F:F,F1759)))</f>
        <v/>
      </c>
      <c r="O1759" s="35">
        <f>IF(OR(L1759="",M1759=""),"",L1759-M1759)</f>
        <v/>
      </c>
      <c r="P1759" s="89">
        <f>_xlfn.SINGLE(IF(F1759="","",_xlfn.XLOOKUP(F1759,purchase!F:F,purchase!O:O,"")))</f>
        <v/>
      </c>
      <c r="Q1759" s="83">
        <f>IF(OR(L1759="",M1759=""),"",M1759/L1759)</f>
        <v/>
      </c>
      <c r="R1759" s="91">
        <f>IF(OR(P1759="",Q1759=""),"",Q1759-P1759)</f>
        <v/>
      </c>
    </row>
    <row r="1760">
      <c r="A1760" s="25" t="n">
        <v>1756</v>
      </c>
      <c r="B1760" s="26">
        <f>IF(OR(C1760="",F1760=""),"",
"PRD-" &amp;
TEXT(DAY(C1760),"00") &amp;
CHOOSE(MONTH(C1760),"A","B","C","D","E","F","G","H","I","J","K","L") &amp;
TEXT(YEAR(C1760),"00") &amp;
"-" &amp;
RIGHT(F1760,4))</f>
        <v/>
      </c>
      <c r="C1760" s="27" t="n"/>
      <c r="D1760" s="26">
        <f>IF(F1760="","",_xlfn.XLOOKUP(F1760,purchase!F:F,purchase!B:B,""))</f>
        <v/>
      </c>
      <c r="E1760" s="26">
        <f>IF(F1760="","",_xlfn.XLOOKUP(F1760,purchase!F:F,purchase!C:C,""))</f>
        <v/>
      </c>
      <c r="F1760" s="4" t="n"/>
      <c r="G1760" s="10">
        <f>IF(H1760="NRFC","Natural Rubber Field Coagulam","")</f>
        <v/>
      </c>
      <c r="H1760" s="10">
        <f>IF(F1760="","",_xlfn.XLOOKUP(F1760,purchase!F:F,purchase!E:E,""))</f>
        <v/>
      </c>
      <c r="I1760" s="10">
        <f>IF(J1760="ISNR20","Natural Rubber-TSNR (ISNR-20)","")</f>
        <v/>
      </c>
      <c r="J1760" s="10">
        <f>IF(H1760="NRFC","ISNR20","")</f>
        <v/>
      </c>
      <c r="K1760" s="35">
        <f>_xlfn.SINGLE(IF(F1760="","",_xlfn.XLOOKUP(F1760,purchase!F:F,purchase!N:N,"")))</f>
        <v/>
      </c>
      <c r="L1760" s="4" t="n"/>
      <c r="M1760" s="86" t="n"/>
      <c r="N1760" s="35">
        <f>IF(F1760="","",
MAX(0,
_xlfn.XLOOKUP(F1760,purchase!F:F,purchase!N:N,"")
-
SUMIFS(L:L,F:F,F1760)))</f>
        <v/>
      </c>
      <c r="O1760" s="35">
        <f>IF(OR(L1760="",M1760=""),"",L1760-M1760)</f>
        <v/>
      </c>
      <c r="P1760" s="89">
        <f>_xlfn.SINGLE(IF(F1760="","",_xlfn.XLOOKUP(F1760,purchase!F:F,purchase!O:O,"")))</f>
        <v/>
      </c>
      <c r="Q1760" s="83">
        <f>IF(OR(L1760="",M1760=""),"",M1760/L1760)</f>
        <v/>
      </c>
      <c r="R1760" s="91">
        <f>IF(OR(P1760="",Q1760=""),"",Q1760-P1760)</f>
        <v/>
      </c>
    </row>
    <row r="1761">
      <c r="A1761" s="25" t="n">
        <v>1757</v>
      </c>
      <c r="B1761" s="26">
        <f>IF(OR(C1761="",F1761=""),"",
"PRD-" &amp;
TEXT(DAY(C1761),"00") &amp;
CHOOSE(MONTH(C1761),"A","B","C","D","E","F","G","H","I","J","K","L") &amp;
TEXT(YEAR(C1761),"00") &amp;
"-" &amp;
RIGHT(F1761,4))</f>
        <v/>
      </c>
      <c r="C1761" s="27" t="n"/>
      <c r="D1761" s="26">
        <f>IF(F1761="","",_xlfn.XLOOKUP(F1761,purchase!F:F,purchase!B:B,""))</f>
        <v/>
      </c>
      <c r="E1761" s="26">
        <f>IF(F1761="","",_xlfn.XLOOKUP(F1761,purchase!F:F,purchase!C:C,""))</f>
        <v/>
      </c>
      <c r="F1761" s="4" t="n"/>
      <c r="G1761" s="10">
        <f>IF(H1761="NRFC","Natural Rubber Field Coagulam","")</f>
        <v/>
      </c>
      <c r="H1761" s="10">
        <f>IF(F1761="","",_xlfn.XLOOKUP(F1761,purchase!F:F,purchase!E:E,""))</f>
        <v/>
      </c>
      <c r="I1761" s="10">
        <f>IF(J1761="ISNR20","Natural Rubber-TSNR (ISNR-20)","")</f>
        <v/>
      </c>
      <c r="J1761" s="10">
        <f>IF(H1761="NRFC","ISNR20","")</f>
        <v/>
      </c>
      <c r="K1761" s="35">
        <f>_xlfn.SINGLE(IF(F1761="","",_xlfn.XLOOKUP(F1761,purchase!F:F,purchase!N:N,"")))</f>
        <v/>
      </c>
      <c r="L1761" s="4" t="n"/>
      <c r="M1761" s="86" t="n"/>
      <c r="N1761" s="35">
        <f>IF(F1761="","",
MAX(0,
_xlfn.XLOOKUP(F1761,purchase!F:F,purchase!N:N,"")
-
SUMIFS(L:L,F:F,F1761)))</f>
        <v/>
      </c>
      <c r="O1761" s="35">
        <f>IF(OR(L1761="",M1761=""),"",L1761-M1761)</f>
        <v/>
      </c>
      <c r="P1761" s="89">
        <f>_xlfn.SINGLE(IF(F1761="","",_xlfn.XLOOKUP(F1761,purchase!F:F,purchase!O:O,"")))</f>
        <v/>
      </c>
      <c r="Q1761" s="83">
        <f>IF(OR(L1761="",M1761=""),"",M1761/L1761)</f>
        <v/>
      </c>
      <c r="R1761" s="91">
        <f>IF(OR(P1761="",Q1761=""),"",Q1761-P1761)</f>
        <v/>
      </c>
    </row>
    <row r="1762">
      <c r="A1762" s="25" t="n">
        <v>1758</v>
      </c>
      <c r="B1762" s="26">
        <f>IF(OR(C1762="",F1762=""),"",
"PRD-" &amp;
TEXT(DAY(C1762),"00") &amp;
CHOOSE(MONTH(C1762),"A","B","C","D","E","F","G","H","I","J","K","L") &amp;
TEXT(YEAR(C1762),"00") &amp;
"-" &amp;
RIGHT(F1762,4))</f>
        <v/>
      </c>
      <c r="C1762" s="27" t="n"/>
      <c r="D1762" s="26">
        <f>IF(F1762="","",_xlfn.XLOOKUP(F1762,purchase!F:F,purchase!B:B,""))</f>
        <v/>
      </c>
      <c r="E1762" s="26">
        <f>IF(F1762="","",_xlfn.XLOOKUP(F1762,purchase!F:F,purchase!C:C,""))</f>
        <v/>
      </c>
      <c r="F1762" s="4" t="n"/>
      <c r="G1762" s="10">
        <f>IF(H1762="NRFC","Natural Rubber Field Coagulam","")</f>
        <v/>
      </c>
      <c r="H1762" s="10">
        <f>IF(F1762="","",_xlfn.XLOOKUP(F1762,purchase!F:F,purchase!E:E,""))</f>
        <v/>
      </c>
      <c r="I1762" s="10">
        <f>IF(J1762="ISNR20","Natural Rubber-TSNR (ISNR-20)","")</f>
        <v/>
      </c>
      <c r="J1762" s="10">
        <f>IF(H1762="NRFC","ISNR20","")</f>
        <v/>
      </c>
      <c r="K1762" s="35">
        <f>_xlfn.SINGLE(IF(F1762="","",_xlfn.XLOOKUP(F1762,purchase!F:F,purchase!N:N,"")))</f>
        <v/>
      </c>
      <c r="L1762" s="4" t="n"/>
      <c r="M1762" s="86" t="n"/>
      <c r="N1762" s="35">
        <f>IF(F1762="","",
MAX(0,
_xlfn.XLOOKUP(F1762,purchase!F:F,purchase!N:N,"")
-
SUMIFS(L:L,F:F,F1762)))</f>
        <v/>
      </c>
      <c r="O1762" s="35">
        <f>IF(OR(L1762="",M1762=""),"",L1762-M1762)</f>
        <v/>
      </c>
      <c r="P1762" s="89">
        <f>_xlfn.SINGLE(IF(F1762="","",_xlfn.XLOOKUP(F1762,purchase!F:F,purchase!O:O,"")))</f>
        <v/>
      </c>
      <c r="Q1762" s="83">
        <f>IF(OR(L1762="",M1762=""),"",M1762/L1762)</f>
        <v/>
      </c>
      <c r="R1762" s="91">
        <f>IF(OR(P1762="",Q1762=""),"",Q1762-P1762)</f>
        <v/>
      </c>
    </row>
    <row r="1763">
      <c r="A1763" s="25" t="n">
        <v>1759</v>
      </c>
      <c r="B1763" s="26">
        <f>IF(OR(C1763="",F1763=""),"",
"PRD-" &amp;
TEXT(DAY(C1763),"00") &amp;
CHOOSE(MONTH(C1763),"A","B","C","D","E","F","G","H","I","J","K","L") &amp;
TEXT(YEAR(C1763),"00") &amp;
"-" &amp;
RIGHT(F1763,4))</f>
        <v/>
      </c>
      <c r="C1763" s="27" t="n"/>
      <c r="D1763" s="26">
        <f>IF(F1763="","",_xlfn.XLOOKUP(F1763,purchase!F:F,purchase!B:B,""))</f>
        <v/>
      </c>
      <c r="E1763" s="26">
        <f>IF(F1763="","",_xlfn.XLOOKUP(F1763,purchase!F:F,purchase!C:C,""))</f>
        <v/>
      </c>
      <c r="F1763" s="4" t="n"/>
      <c r="G1763" s="10">
        <f>IF(H1763="NRFC","Natural Rubber Field Coagulam","")</f>
        <v/>
      </c>
      <c r="H1763" s="10">
        <f>IF(F1763="","",_xlfn.XLOOKUP(F1763,purchase!F:F,purchase!E:E,""))</f>
        <v/>
      </c>
      <c r="I1763" s="10">
        <f>IF(J1763="ISNR20","Natural Rubber-TSNR (ISNR-20)","")</f>
        <v/>
      </c>
      <c r="J1763" s="10">
        <f>IF(H1763="NRFC","ISNR20","")</f>
        <v/>
      </c>
      <c r="K1763" s="35">
        <f>_xlfn.SINGLE(IF(F1763="","",_xlfn.XLOOKUP(F1763,purchase!F:F,purchase!N:N,"")))</f>
        <v/>
      </c>
      <c r="L1763" s="4" t="n"/>
      <c r="M1763" s="86" t="n"/>
      <c r="N1763" s="35">
        <f>IF(F1763="","",
MAX(0,
_xlfn.XLOOKUP(F1763,purchase!F:F,purchase!N:N,"")
-
SUMIFS(L:L,F:F,F1763)))</f>
        <v/>
      </c>
      <c r="O1763" s="35">
        <f>IF(OR(L1763="",M1763=""),"",L1763-M1763)</f>
        <v/>
      </c>
      <c r="P1763" s="89">
        <f>_xlfn.SINGLE(IF(F1763="","",_xlfn.XLOOKUP(F1763,purchase!F:F,purchase!O:O,"")))</f>
        <v/>
      </c>
      <c r="Q1763" s="83">
        <f>IF(OR(L1763="",M1763=""),"",M1763/L1763)</f>
        <v/>
      </c>
      <c r="R1763" s="91">
        <f>IF(OR(P1763="",Q1763=""),"",Q1763-P1763)</f>
        <v/>
      </c>
    </row>
    <row r="1764">
      <c r="A1764" s="25" t="n">
        <v>1760</v>
      </c>
      <c r="B1764" s="26">
        <f>IF(OR(C1764="",F1764=""),"",
"PRD-" &amp;
TEXT(DAY(C1764),"00") &amp;
CHOOSE(MONTH(C1764),"A","B","C","D","E","F","G","H","I","J","K","L") &amp;
TEXT(YEAR(C1764),"00") &amp;
"-" &amp;
RIGHT(F1764,4))</f>
        <v/>
      </c>
      <c r="C1764" s="27" t="n"/>
      <c r="D1764" s="26">
        <f>IF(F1764="","",_xlfn.XLOOKUP(F1764,purchase!F:F,purchase!B:B,""))</f>
        <v/>
      </c>
      <c r="E1764" s="26">
        <f>IF(F1764="","",_xlfn.XLOOKUP(F1764,purchase!F:F,purchase!C:C,""))</f>
        <v/>
      </c>
      <c r="F1764" s="4" t="n"/>
      <c r="G1764" s="10">
        <f>IF(H1764="NRFC","Natural Rubber Field Coagulam","")</f>
        <v/>
      </c>
      <c r="H1764" s="10">
        <f>IF(F1764="","",_xlfn.XLOOKUP(F1764,purchase!F:F,purchase!E:E,""))</f>
        <v/>
      </c>
      <c r="I1764" s="10">
        <f>IF(J1764="ISNR20","Natural Rubber-TSNR (ISNR-20)","")</f>
        <v/>
      </c>
      <c r="J1764" s="10">
        <f>IF(H1764="NRFC","ISNR20","")</f>
        <v/>
      </c>
      <c r="K1764" s="35">
        <f>_xlfn.SINGLE(IF(F1764="","",_xlfn.XLOOKUP(F1764,purchase!F:F,purchase!N:N,"")))</f>
        <v/>
      </c>
      <c r="L1764" s="4" t="n"/>
      <c r="M1764" s="86" t="n"/>
      <c r="N1764" s="35">
        <f>IF(F1764="","",
MAX(0,
_xlfn.XLOOKUP(F1764,purchase!F:F,purchase!N:N,"")
-
SUMIFS(L:L,F:F,F1764)))</f>
        <v/>
      </c>
      <c r="O1764" s="35">
        <f>IF(OR(L1764="",M1764=""),"",L1764-M1764)</f>
        <v/>
      </c>
      <c r="P1764" s="89">
        <f>_xlfn.SINGLE(IF(F1764="","",_xlfn.XLOOKUP(F1764,purchase!F:F,purchase!O:O,"")))</f>
        <v/>
      </c>
      <c r="Q1764" s="83">
        <f>IF(OR(L1764="",M1764=""),"",M1764/L1764)</f>
        <v/>
      </c>
      <c r="R1764" s="91">
        <f>IF(OR(P1764="",Q1764=""),"",Q1764-P1764)</f>
        <v/>
      </c>
    </row>
    <row r="1765">
      <c r="A1765" s="25" t="n">
        <v>1761</v>
      </c>
      <c r="B1765" s="26">
        <f>IF(OR(C1765="",F1765=""),"",
"PRD-" &amp;
TEXT(DAY(C1765),"00") &amp;
CHOOSE(MONTH(C1765),"A","B","C","D","E","F","G","H","I","J","K","L") &amp;
TEXT(YEAR(C1765),"00") &amp;
"-" &amp;
RIGHT(F1765,4))</f>
        <v/>
      </c>
      <c r="C1765" s="27" t="n"/>
      <c r="D1765" s="26">
        <f>IF(F1765="","",_xlfn.XLOOKUP(F1765,purchase!F:F,purchase!B:B,""))</f>
        <v/>
      </c>
      <c r="E1765" s="26">
        <f>IF(F1765="","",_xlfn.XLOOKUP(F1765,purchase!F:F,purchase!C:C,""))</f>
        <v/>
      </c>
      <c r="F1765" s="4" t="n"/>
      <c r="G1765" s="10">
        <f>IF(H1765="NRFC","Natural Rubber Field Coagulam","")</f>
        <v/>
      </c>
      <c r="H1765" s="10">
        <f>IF(F1765="","",_xlfn.XLOOKUP(F1765,purchase!F:F,purchase!E:E,""))</f>
        <v/>
      </c>
      <c r="I1765" s="10">
        <f>IF(J1765="ISNR20","Natural Rubber-TSNR (ISNR-20)","")</f>
        <v/>
      </c>
      <c r="J1765" s="10">
        <f>IF(H1765="NRFC","ISNR20","")</f>
        <v/>
      </c>
      <c r="K1765" s="35">
        <f>_xlfn.SINGLE(IF(F1765="","",_xlfn.XLOOKUP(F1765,purchase!F:F,purchase!N:N,"")))</f>
        <v/>
      </c>
      <c r="L1765" s="4" t="n"/>
      <c r="M1765" s="86" t="n"/>
      <c r="N1765" s="35">
        <f>IF(F1765="","",
MAX(0,
_xlfn.XLOOKUP(F1765,purchase!F:F,purchase!N:N,"")
-
SUMIFS(L:L,F:F,F1765)))</f>
        <v/>
      </c>
      <c r="O1765" s="35">
        <f>IF(OR(L1765="",M1765=""),"",L1765-M1765)</f>
        <v/>
      </c>
      <c r="P1765" s="89">
        <f>_xlfn.SINGLE(IF(F1765="","",_xlfn.XLOOKUP(F1765,purchase!F:F,purchase!O:O,"")))</f>
        <v/>
      </c>
      <c r="Q1765" s="83">
        <f>IF(OR(L1765="",M1765=""),"",M1765/L1765)</f>
        <v/>
      </c>
      <c r="R1765" s="91">
        <f>IF(OR(P1765="",Q1765=""),"",Q1765-P1765)</f>
        <v/>
      </c>
    </row>
    <row r="1766">
      <c r="A1766" s="25" t="n">
        <v>1762</v>
      </c>
      <c r="B1766" s="26">
        <f>IF(OR(C1766="",F1766=""),"",
"PRD-" &amp;
TEXT(DAY(C1766),"00") &amp;
CHOOSE(MONTH(C1766),"A","B","C","D","E","F","G","H","I","J","K","L") &amp;
TEXT(YEAR(C1766),"00") &amp;
"-" &amp;
RIGHT(F1766,4))</f>
        <v/>
      </c>
      <c r="C1766" s="27" t="n"/>
      <c r="D1766" s="26">
        <f>IF(F1766="","",_xlfn.XLOOKUP(F1766,purchase!F:F,purchase!B:B,""))</f>
        <v/>
      </c>
      <c r="E1766" s="26">
        <f>IF(F1766="","",_xlfn.XLOOKUP(F1766,purchase!F:F,purchase!C:C,""))</f>
        <v/>
      </c>
      <c r="F1766" s="4" t="n"/>
      <c r="G1766" s="10">
        <f>IF(H1766="NRFC","Natural Rubber Field Coagulam","")</f>
        <v/>
      </c>
      <c r="H1766" s="10">
        <f>IF(F1766="","",_xlfn.XLOOKUP(F1766,purchase!F:F,purchase!E:E,""))</f>
        <v/>
      </c>
      <c r="I1766" s="10">
        <f>IF(J1766="ISNR20","Natural Rubber-TSNR (ISNR-20)","")</f>
        <v/>
      </c>
      <c r="J1766" s="10">
        <f>IF(H1766="NRFC","ISNR20","")</f>
        <v/>
      </c>
      <c r="K1766" s="35">
        <f>_xlfn.SINGLE(IF(F1766="","",_xlfn.XLOOKUP(F1766,purchase!F:F,purchase!N:N,"")))</f>
        <v/>
      </c>
      <c r="L1766" s="4" t="n"/>
      <c r="M1766" s="86" t="n"/>
      <c r="N1766" s="35">
        <f>IF(F1766="","",
MAX(0,
_xlfn.XLOOKUP(F1766,purchase!F:F,purchase!N:N,"")
-
SUMIFS(L:L,F:F,F1766)))</f>
        <v/>
      </c>
      <c r="O1766" s="35">
        <f>IF(OR(L1766="",M1766=""),"",L1766-M1766)</f>
        <v/>
      </c>
      <c r="P1766" s="89">
        <f>_xlfn.SINGLE(IF(F1766="","",_xlfn.XLOOKUP(F1766,purchase!F:F,purchase!O:O,"")))</f>
        <v/>
      </c>
      <c r="Q1766" s="83">
        <f>IF(OR(L1766="",M1766=""),"",M1766/L1766)</f>
        <v/>
      </c>
      <c r="R1766" s="91">
        <f>IF(OR(P1766="",Q1766=""),"",Q1766-P1766)</f>
        <v/>
      </c>
    </row>
    <row r="1767">
      <c r="A1767" s="25" t="n">
        <v>1763</v>
      </c>
      <c r="B1767" s="26">
        <f>IF(OR(C1767="",F1767=""),"",
"PRD-" &amp;
TEXT(DAY(C1767),"00") &amp;
CHOOSE(MONTH(C1767),"A","B","C","D","E","F","G","H","I","J","K","L") &amp;
TEXT(YEAR(C1767),"00") &amp;
"-" &amp;
RIGHT(F1767,4))</f>
        <v/>
      </c>
      <c r="C1767" s="27" t="n"/>
      <c r="D1767" s="26">
        <f>IF(F1767="","",_xlfn.XLOOKUP(F1767,purchase!F:F,purchase!B:B,""))</f>
        <v/>
      </c>
      <c r="E1767" s="26">
        <f>IF(F1767="","",_xlfn.XLOOKUP(F1767,purchase!F:F,purchase!C:C,""))</f>
        <v/>
      </c>
      <c r="F1767" s="4" t="n"/>
      <c r="G1767" s="10">
        <f>IF(H1767="NRFC","Natural Rubber Field Coagulam","")</f>
        <v/>
      </c>
      <c r="H1767" s="10">
        <f>IF(F1767="","",_xlfn.XLOOKUP(F1767,purchase!F:F,purchase!E:E,""))</f>
        <v/>
      </c>
      <c r="I1767" s="10">
        <f>IF(J1767="ISNR20","Natural Rubber-TSNR (ISNR-20)","")</f>
        <v/>
      </c>
      <c r="J1767" s="10">
        <f>IF(H1767="NRFC","ISNR20","")</f>
        <v/>
      </c>
      <c r="K1767" s="35">
        <f>_xlfn.SINGLE(IF(F1767="","",_xlfn.XLOOKUP(F1767,purchase!F:F,purchase!N:N,"")))</f>
        <v/>
      </c>
      <c r="L1767" s="4" t="n"/>
      <c r="M1767" s="86" t="n"/>
      <c r="N1767" s="35">
        <f>IF(F1767="","",
MAX(0,
_xlfn.XLOOKUP(F1767,purchase!F:F,purchase!N:N,"")
-
SUMIFS(L:L,F:F,F1767)))</f>
        <v/>
      </c>
      <c r="O1767" s="35">
        <f>IF(OR(L1767="",M1767=""),"",L1767-M1767)</f>
        <v/>
      </c>
      <c r="P1767" s="89">
        <f>_xlfn.SINGLE(IF(F1767="","",_xlfn.XLOOKUP(F1767,purchase!F:F,purchase!O:O,"")))</f>
        <v/>
      </c>
      <c r="Q1767" s="83">
        <f>IF(OR(L1767="",M1767=""),"",M1767/L1767)</f>
        <v/>
      </c>
      <c r="R1767" s="91">
        <f>IF(OR(P1767="",Q1767=""),"",Q1767-P1767)</f>
        <v/>
      </c>
    </row>
    <row r="1768">
      <c r="A1768" s="25" t="n">
        <v>1764</v>
      </c>
      <c r="B1768" s="26">
        <f>IF(OR(C1768="",F1768=""),"",
"PRD-" &amp;
TEXT(DAY(C1768),"00") &amp;
CHOOSE(MONTH(C1768),"A","B","C","D","E","F","G","H","I","J","K","L") &amp;
TEXT(YEAR(C1768),"00") &amp;
"-" &amp;
RIGHT(F1768,4))</f>
        <v/>
      </c>
      <c r="C1768" s="27" t="n"/>
      <c r="D1768" s="26">
        <f>IF(F1768="","",_xlfn.XLOOKUP(F1768,purchase!F:F,purchase!B:B,""))</f>
        <v/>
      </c>
      <c r="E1768" s="26">
        <f>IF(F1768="","",_xlfn.XLOOKUP(F1768,purchase!F:F,purchase!C:C,""))</f>
        <v/>
      </c>
      <c r="F1768" s="4" t="n"/>
      <c r="G1768" s="10">
        <f>IF(H1768="NRFC","Natural Rubber Field Coagulam","")</f>
        <v/>
      </c>
      <c r="H1768" s="10">
        <f>IF(F1768="","",_xlfn.XLOOKUP(F1768,purchase!F:F,purchase!E:E,""))</f>
        <v/>
      </c>
      <c r="I1768" s="10">
        <f>IF(J1768="ISNR20","Natural Rubber-TSNR (ISNR-20)","")</f>
        <v/>
      </c>
      <c r="J1768" s="10">
        <f>IF(H1768="NRFC","ISNR20","")</f>
        <v/>
      </c>
      <c r="K1768" s="35">
        <f>_xlfn.SINGLE(IF(F1768="","",_xlfn.XLOOKUP(F1768,purchase!F:F,purchase!N:N,"")))</f>
        <v/>
      </c>
      <c r="L1768" s="4" t="n"/>
      <c r="M1768" s="86" t="n"/>
      <c r="N1768" s="35">
        <f>IF(F1768="","",
MAX(0,
_xlfn.XLOOKUP(F1768,purchase!F:F,purchase!N:N,"")
-
SUMIFS(L:L,F:F,F1768)))</f>
        <v/>
      </c>
      <c r="O1768" s="35">
        <f>IF(OR(L1768="",M1768=""),"",L1768-M1768)</f>
        <v/>
      </c>
      <c r="P1768" s="89">
        <f>_xlfn.SINGLE(IF(F1768="","",_xlfn.XLOOKUP(F1768,purchase!F:F,purchase!O:O,"")))</f>
        <v/>
      </c>
      <c r="Q1768" s="83">
        <f>IF(OR(L1768="",M1768=""),"",M1768/L1768)</f>
        <v/>
      </c>
      <c r="R1768" s="91">
        <f>IF(OR(P1768="",Q1768=""),"",Q1768-P1768)</f>
        <v/>
      </c>
    </row>
    <row r="1769">
      <c r="A1769" s="25" t="n">
        <v>1765</v>
      </c>
      <c r="B1769" s="26">
        <f>IF(OR(C1769="",F1769=""),"",
"PRD-" &amp;
TEXT(DAY(C1769),"00") &amp;
CHOOSE(MONTH(C1769),"A","B","C","D","E","F","G","H","I","J","K","L") &amp;
TEXT(YEAR(C1769),"00") &amp;
"-" &amp;
RIGHT(F1769,4))</f>
        <v/>
      </c>
      <c r="C1769" s="27" t="n"/>
      <c r="D1769" s="26">
        <f>IF(F1769="","",_xlfn.XLOOKUP(F1769,purchase!F:F,purchase!B:B,""))</f>
        <v/>
      </c>
      <c r="E1769" s="26">
        <f>IF(F1769="","",_xlfn.XLOOKUP(F1769,purchase!F:F,purchase!C:C,""))</f>
        <v/>
      </c>
      <c r="F1769" s="4" t="n"/>
      <c r="G1769" s="10">
        <f>IF(H1769="NRFC","Natural Rubber Field Coagulam","")</f>
        <v/>
      </c>
      <c r="H1769" s="10">
        <f>IF(F1769="","",_xlfn.XLOOKUP(F1769,purchase!F:F,purchase!E:E,""))</f>
        <v/>
      </c>
      <c r="I1769" s="10">
        <f>IF(J1769="ISNR20","Natural Rubber-TSNR (ISNR-20)","")</f>
        <v/>
      </c>
      <c r="J1769" s="10">
        <f>IF(H1769="NRFC","ISNR20","")</f>
        <v/>
      </c>
      <c r="K1769" s="35">
        <f>_xlfn.SINGLE(IF(F1769="","",_xlfn.XLOOKUP(F1769,purchase!F:F,purchase!N:N,"")))</f>
        <v/>
      </c>
      <c r="L1769" s="4" t="n"/>
      <c r="M1769" s="86" t="n"/>
      <c r="N1769" s="35">
        <f>IF(F1769="","",
MAX(0,
_xlfn.XLOOKUP(F1769,purchase!F:F,purchase!N:N,"")
-
SUMIFS(L:L,F:F,F1769)))</f>
        <v/>
      </c>
      <c r="O1769" s="35">
        <f>IF(OR(L1769="",M1769=""),"",L1769-M1769)</f>
        <v/>
      </c>
      <c r="P1769" s="89">
        <f>_xlfn.SINGLE(IF(F1769="","",_xlfn.XLOOKUP(F1769,purchase!F:F,purchase!O:O,"")))</f>
        <v/>
      </c>
      <c r="Q1769" s="83">
        <f>IF(OR(L1769="",M1769=""),"",M1769/L1769)</f>
        <v/>
      </c>
      <c r="R1769" s="91">
        <f>IF(OR(P1769="",Q1769=""),"",Q1769-P1769)</f>
        <v/>
      </c>
    </row>
    <row r="1770">
      <c r="A1770" s="25" t="n">
        <v>1766</v>
      </c>
      <c r="B1770" s="26">
        <f>IF(OR(C1770="",F1770=""),"",
"PRD-" &amp;
TEXT(DAY(C1770),"00") &amp;
CHOOSE(MONTH(C1770),"A","B","C","D","E","F","G","H","I","J","K","L") &amp;
TEXT(YEAR(C1770),"00") &amp;
"-" &amp;
RIGHT(F1770,4))</f>
        <v/>
      </c>
      <c r="C1770" s="27" t="n"/>
      <c r="D1770" s="26">
        <f>IF(F1770="","",_xlfn.XLOOKUP(F1770,purchase!F:F,purchase!B:B,""))</f>
        <v/>
      </c>
      <c r="E1770" s="26">
        <f>IF(F1770="","",_xlfn.XLOOKUP(F1770,purchase!F:F,purchase!C:C,""))</f>
        <v/>
      </c>
      <c r="F1770" s="4" t="n"/>
      <c r="G1770" s="10">
        <f>IF(H1770="NRFC","Natural Rubber Field Coagulam","")</f>
        <v/>
      </c>
      <c r="H1770" s="10">
        <f>IF(F1770="","",_xlfn.XLOOKUP(F1770,purchase!F:F,purchase!E:E,""))</f>
        <v/>
      </c>
      <c r="I1770" s="10">
        <f>IF(J1770="ISNR20","Natural Rubber-TSNR (ISNR-20)","")</f>
        <v/>
      </c>
      <c r="J1770" s="10">
        <f>IF(H1770="NRFC","ISNR20","")</f>
        <v/>
      </c>
      <c r="K1770" s="35">
        <f>_xlfn.SINGLE(IF(F1770="","",_xlfn.XLOOKUP(F1770,purchase!F:F,purchase!N:N,"")))</f>
        <v/>
      </c>
      <c r="L1770" s="4" t="n"/>
      <c r="M1770" s="86" t="n"/>
      <c r="N1770" s="35">
        <f>IF(F1770="","",
MAX(0,
_xlfn.XLOOKUP(F1770,purchase!F:F,purchase!N:N,"")
-
SUMIFS(L:L,F:F,F1770)))</f>
        <v/>
      </c>
      <c r="O1770" s="35">
        <f>IF(OR(L1770="",M1770=""),"",L1770-M1770)</f>
        <v/>
      </c>
      <c r="P1770" s="89">
        <f>_xlfn.SINGLE(IF(F1770="","",_xlfn.XLOOKUP(F1770,purchase!F:F,purchase!O:O,"")))</f>
        <v/>
      </c>
      <c r="Q1770" s="83">
        <f>IF(OR(L1770="",M1770=""),"",M1770/L1770)</f>
        <v/>
      </c>
      <c r="R1770" s="91">
        <f>IF(OR(P1770="",Q1770=""),"",Q1770-P1770)</f>
        <v/>
      </c>
    </row>
    <row r="1771">
      <c r="A1771" s="25" t="n">
        <v>1767</v>
      </c>
      <c r="B1771" s="26">
        <f>IF(OR(C1771="",F1771=""),"",
"PRD-" &amp;
TEXT(DAY(C1771),"00") &amp;
CHOOSE(MONTH(C1771),"A","B","C","D","E","F","G","H","I","J","K","L") &amp;
TEXT(YEAR(C1771),"00") &amp;
"-" &amp;
RIGHT(F1771,4))</f>
        <v/>
      </c>
      <c r="C1771" s="27" t="n"/>
      <c r="D1771" s="26">
        <f>IF(F1771="","",_xlfn.XLOOKUP(F1771,purchase!F:F,purchase!B:B,""))</f>
        <v/>
      </c>
      <c r="E1771" s="26">
        <f>IF(F1771="","",_xlfn.XLOOKUP(F1771,purchase!F:F,purchase!C:C,""))</f>
        <v/>
      </c>
      <c r="F1771" s="4" t="n"/>
      <c r="G1771" s="10">
        <f>IF(H1771="NRFC","Natural Rubber Field Coagulam","")</f>
        <v/>
      </c>
      <c r="H1771" s="10">
        <f>IF(F1771="","",_xlfn.XLOOKUP(F1771,purchase!F:F,purchase!E:E,""))</f>
        <v/>
      </c>
      <c r="I1771" s="10">
        <f>IF(J1771="ISNR20","Natural Rubber-TSNR (ISNR-20)","")</f>
        <v/>
      </c>
      <c r="J1771" s="10">
        <f>IF(H1771="NRFC","ISNR20","")</f>
        <v/>
      </c>
      <c r="K1771" s="35">
        <f>_xlfn.SINGLE(IF(F1771="","",_xlfn.XLOOKUP(F1771,purchase!F:F,purchase!N:N,"")))</f>
        <v/>
      </c>
      <c r="L1771" s="4" t="n"/>
      <c r="M1771" s="86" t="n"/>
      <c r="N1771" s="35">
        <f>IF(F1771="","",
MAX(0,
_xlfn.XLOOKUP(F1771,purchase!F:F,purchase!N:N,"")
-
SUMIFS(L:L,F:F,F1771)))</f>
        <v/>
      </c>
      <c r="O1771" s="35">
        <f>IF(OR(L1771="",M1771=""),"",L1771-M1771)</f>
        <v/>
      </c>
      <c r="P1771" s="89">
        <f>_xlfn.SINGLE(IF(F1771="","",_xlfn.XLOOKUP(F1771,purchase!F:F,purchase!O:O,"")))</f>
        <v/>
      </c>
      <c r="Q1771" s="83">
        <f>IF(OR(L1771="",M1771=""),"",M1771/L1771)</f>
        <v/>
      </c>
      <c r="R1771" s="91">
        <f>IF(OR(P1771="",Q1771=""),"",Q1771-P1771)</f>
        <v/>
      </c>
    </row>
    <row r="1772">
      <c r="A1772" s="25" t="n">
        <v>1768</v>
      </c>
      <c r="B1772" s="26">
        <f>IF(OR(C1772="",F1772=""),"",
"PRD-" &amp;
TEXT(DAY(C1772),"00") &amp;
CHOOSE(MONTH(C1772),"A","B","C","D","E","F","G","H","I","J","K","L") &amp;
TEXT(YEAR(C1772),"00") &amp;
"-" &amp;
RIGHT(F1772,4))</f>
        <v/>
      </c>
      <c r="C1772" s="27" t="n"/>
      <c r="D1772" s="26">
        <f>IF(F1772="","",_xlfn.XLOOKUP(F1772,purchase!F:F,purchase!B:B,""))</f>
        <v/>
      </c>
      <c r="E1772" s="26">
        <f>IF(F1772="","",_xlfn.XLOOKUP(F1772,purchase!F:F,purchase!C:C,""))</f>
        <v/>
      </c>
      <c r="F1772" s="4" t="n"/>
      <c r="G1772" s="10">
        <f>IF(H1772="NRFC","Natural Rubber Field Coagulam","")</f>
        <v/>
      </c>
      <c r="H1772" s="10">
        <f>IF(F1772="","",_xlfn.XLOOKUP(F1772,purchase!F:F,purchase!E:E,""))</f>
        <v/>
      </c>
      <c r="I1772" s="10">
        <f>IF(J1772="ISNR20","Natural Rubber-TSNR (ISNR-20)","")</f>
        <v/>
      </c>
      <c r="J1772" s="10">
        <f>IF(H1772="NRFC","ISNR20","")</f>
        <v/>
      </c>
      <c r="K1772" s="35">
        <f>_xlfn.SINGLE(IF(F1772="","",_xlfn.XLOOKUP(F1772,purchase!F:F,purchase!N:N,"")))</f>
        <v/>
      </c>
      <c r="L1772" s="4" t="n"/>
      <c r="M1772" s="86" t="n"/>
      <c r="N1772" s="35">
        <f>IF(F1772="","",
MAX(0,
_xlfn.XLOOKUP(F1772,purchase!F:F,purchase!N:N,"")
-
SUMIFS(L:L,F:F,F1772)))</f>
        <v/>
      </c>
      <c r="O1772" s="35">
        <f>IF(OR(L1772="",M1772=""),"",L1772-M1772)</f>
        <v/>
      </c>
      <c r="P1772" s="89">
        <f>_xlfn.SINGLE(IF(F1772="","",_xlfn.XLOOKUP(F1772,purchase!F:F,purchase!O:O,"")))</f>
        <v/>
      </c>
      <c r="Q1772" s="83">
        <f>IF(OR(L1772="",M1772=""),"",M1772/L1772)</f>
        <v/>
      </c>
      <c r="R1772" s="91">
        <f>IF(OR(P1772="",Q1772=""),"",Q1772-P1772)</f>
        <v/>
      </c>
    </row>
    <row r="1773">
      <c r="A1773" s="25" t="n">
        <v>1769</v>
      </c>
      <c r="B1773" s="26">
        <f>IF(OR(C1773="",F1773=""),"",
"PRD-" &amp;
TEXT(DAY(C1773),"00") &amp;
CHOOSE(MONTH(C1773),"A","B","C","D","E","F","G","H","I","J","K","L") &amp;
TEXT(YEAR(C1773),"00") &amp;
"-" &amp;
RIGHT(F1773,4))</f>
        <v/>
      </c>
      <c r="C1773" s="27" t="n"/>
      <c r="D1773" s="26">
        <f>IF(F1773="","",_xlfn.XLOOKUP(F1773,purchase!F:F,purchase!B:B,""))</f>
        <v/>
      </c>
      <c r="E1773" s="26">
        <f>IF(F1773="","",_xlfn.XLOOKUP(F1773,purchase!F:F,purchase!C:C,""))</f>
        <v/>
      </c>
      <c r="F1773" s="4" t="n"/>
      <c r="G1773" s="10">
        <f>IF(H1773="NRFC","Natural Rubber Field Coagulam","")</f>
        <v/>
      </c>
      <c r="H1773" s="10">
        <f>IF(F1773="","",_xlfn.XLOOKUP(F1773,purchase!F:F,purchase!E:E,""))</f>
        <v/>
      </c>
      <c r="I1773" s="10">
        <f>IF(J1773="ISNR20","Natural Rubber-TSNR (ISNR-20)","")</f>
        <v/>
      </c>
      <c r="J1773" s="10">
        <f>IF(H1773="NRFC","ISNR20","")</f>
        <v/>
      </c>
      <c r="K1773" s="35">
        <f>_xlfn.SINGLE(IF(F1773="","",_xlfn.XLOOKUP(F1773,purchase!F:F,purchase!N:N,"")))</f>
        <v/>
      </c>
      <c r="L1773" s="4" t="n"/>
      <c r="M1773" s="86" t="n"/>
      <c r="N1773" s="35">
        <f>IF(F1773="","",
MAX(0,
_xlfn.XLOOKUP(F1773,purchase!F:F,purchase!N:N,"")
-
SUMIFS(L:L,F:F,F1773)))</f>
        <v/>
      </c>
      <c r="O1773" s="35">
        <f>IF(OR(L1773="",M1773=""),"",L1773-M1773)</f>
        <v/>
      </c>
      <c r="P1773" s="89">
        <f>_xlfn.SINGLE(IF(F1773="","",_xlfn.XLOOKUP(F1773,purchase!F:F,purchase!O:O,"")))</f>
        <v/>
      </c>
      <c r="Q1773" s="83">
        <f>IF(OR(L1773="",M1773=""),"",M1773/L1773)</f>
        <v/>
      </c>
      <c r="R1773" s="91">
        <f>IF(OR(P1773="",Q1773=""),"",Q1773-P1773)</f>
        <v/>
      </c>
    </row>
    <row r="1774">
      <c r="A1774" s="25" t="n">
        <v>1770</v>
      </c>
      <c r="B1774" s="26">
        <f>IF(OR(C1774="",F1774=""),"",
"PRD-" &amp;
TEXT(DAY(C1774),"00") &amp;
CHOOSE(MONTH(C1774),"A","B","C","D","E","F","G","H","I","J","K","L") &amp;
TEXT(YEAR(C1774),"00") &amp;
"-" &amp;
RIGHT(F1774,4))</f>
        <v/>
      </c>
      <c r="C1774" s="27" t="n"/>
      <c r="D1774" s="26">
        <f>IF(F1774="","",_xlfn.XLOOKUP(F1774,purchase!F:F,purchase!B:B,""))</f>
        <v/>
      </c>
      <c r="E1774" s="26">
        <f>IF(F1774="","",_xlfn.XLOOKUP(F1774,purchase!F:F,purchase!C:C,""))</f>
        <v/>
      </c>
      <c r="F1774" s="4" t="n"/>
      <c r="G1774" s="10">
        <f>IF(H1774="NRFC","Natural Rubber Field Coagulam","")</f>
        <v/>
      </c>
      <c r="H1774" s="10">
        <f>IF(F1774="","",_xlfn.XLOOKUP(F1774,purchase!F:F,purchase!E:E,""))</f>
        <v/>
      </c>
      <c r="I1774" s="10">
        <f>IF(J1774="ISNR20","Natural Rubber-TSNR (ISNR-20)","")</f>
        <v/>
      </c>
      <c r="J1774" s="10">
        <f>IF(H1774="NRFC","ISNR20","")</f>
        <v/>
      </c>
      <c r="K1774" s="35">
        <f>_xlfn.SINGLE(IF(F1774="","",_xlfn.XLOOKUP(F1774,purchase!F:F,purchase!N:N,"")))</f>
        <v/>
      </c>
      <c r="L1774" s="4" t="n"/>
      <c r="M1774" s="86" t="n"/>
      <c r="N1774" s="35">
        <f>IF(F1774="","",
MAX(0,
_xlfn.XLOOKUP(F1774,purchase!F:F,purchase!N:N,"")
-
SUMIFS(L:L,F:F,F1774)))</f>
        <v/>
      </c>
      <c r="O1774" s="35">
        <f>IF(OR(L1774="",M1774=""),"",L1774-M1774)</f>
        <v/>
      </c>
      <c r="P1774" s="89">
        <f>_xlfn.SINGLE(IF(F1774="","",_xlfn.XLOOKUP(F1774,purchase!F:F,purchase!O:O,"")))</f>
        <v/>
      </c>
      <c r="Q1774" s="83">
        <f>IF(OR(L1774="",M1774=""),"",M1774/L1774)</f>
        <v/>
      </c>
      <c r="R1774" s="91">
        <f>IF(OR(P1774="",Q1774=""),"",Q1774-P1774)</f>
        <v/>
      </c>
    </row>
    <row r="1775">
      <c r="A1775" s="25" t="n">
        <v>1771</v>
      </c>
      <c r="B1775" s="26">
        <f>IF(OR(C1775="",F1775=""),"",
"PRD-" &amp;
TEXT(DAY(C1775),"00") &amp;
CHOOSE(MONTH(C1775),"A","B","C","D","E","F","G","H","I","J","K","L") &amp;
TEXT(YEAR(C1775),"00") &amp;
"-" &amp;
RIGHT(F1775,4))</f>
        <v/>
      </c>
      <c r="C1775" s="27" t="n"/>
      <c r="D1775" s="26">
        <f>IF(F1775="","",_xlfn.XLOOKUP(F1775,purchase!F:F,purchase!B:B,""))</f>
        <v/>
      </c>
      <c r="E1775" s="26">
        <f>IF(F1775="","",_xlfn.XLOOKUP(F1775,purchase!F:F,purchase!C:C,""))</f>
        <v/>
      </c>
      <c r="F1775" s="4" t="n"/>
      <c r="G1775" s="10">
        <f>IF(H1775="NRFC","Natural Rubber Field Coagulam","")</f>
        <v/>
      </c>
      <c r="H1775" s="10">
        <f>IF(F1775="","",_xlfn.XLOOKUP(F1775,purchase!F:F,purchase!E:E,""))</f>
        <v/>
      </c>
      <c r="I1775" s="10">
        <f>IF(J1775="ISNR20","Natural Rubber-TSNR (ISNR-20)","")</f>
        <v/>
      </c>
      <c r="J1775" s="10">
        <f>IF(H1775="NRFC","ISNR20","")</f>
        <v/>
      </c>
      <c r="K1775" s="35">
        <f>_xlfn.SINGLE(IF(F1775="","",_xlfn.XLOOKUP(F1775,purchase!F:F,purchase!N:N,"")))</f>
        <v/>
      </c>
      <c r="L1775" s="4" t="n"/>
      <c r="M1775" s="86" t="n"/>
      <c r="N1775" s="35">
        <f>IF(F1775="","",
MAX(0,
_xlfn.XLOOKUP(F1775,purchase!F:F,purchase!N:N,"")
-
SUMIFS(L:L,F:F,F1775)))</f>
        <v/>
      </c>
      <c r="O1775" s="35">
        <f>IF(OR(L1775="",M1775=""),"",L1775-M1775)</f>
        <v/>
      </c>
      <c r="P1775" s="89">
        <f>_xlfn.SINGLE(IF(F1775="","",_xlfn.XLOOKUP(F1775,purchase!F:F,purchase!O:O,"")))</f>
        <v/>
      </c>
      <c r="Q1775" s="83">
        <f>IF(OR(L1775="",M1775=""),"",M1775/L1775)</f>
        <v/>
      </c>
      <c r="R1775" s="91">
        <f>IF(OR(P1775="",Q1775=""),"",Q1775-P1775)</f>
        <v/>
      </c>
    </row>
    <row r="1776">
      <c r="A1776" s="25" t="n">
        <v>1772</v>
      </c>
      <c r="B1776" s="26">
        <f>IF(OR(C1776="",F1776=""),"",
"PRD-" &amp;
TEXT(DAY(C1776),"00") &amp;
CHOOSE(MONTH(C1776),"A","B","C","D","E","F","G","H","I","J","K","L") &amp;
TEXT(YEAR(C1776),"00") &amp;
"-" &amp;
RIGHT(F1776,4))</f>
        <v/>
      </c>
      <c r="C1776" s="27" t="n"/>
      <c r="D1776" s="26">
        <f>IF(F1776="","",_xlfn.XLOOKUP(F1776,purchase!F:F,purchase!B:B,""))</f>
        <v/>
      </c>
      <c r="E1776" s="26">
        <f>IF(F1776="","",_xlfn.XLOOKUP(F1776,purchase!F:F,purchase!C:C,""))</f>
        <v/>
      </c>
      <c r="F1776" s="4" t="n"/>
      <c r="G1776" s="10">
        <f>IF(H1776="NRFC","Natural Rubber Field Coagulam","")</f>
        <v/>
      </c>
      <c r="H1776" s="10">
        <f>IF(F1776="","",_xlfn.XLOOKUP(F1776,purchase!F:F,purchase!E:E,""))</f>
        <v/>
      </c>
      <c r="I1776" s="10">
        <f>IF(J1776="ISNR20","Natural Rubber-TSNR (ISNR-20)","")</f>
        <v/>
      </c>
      <c r="J1776" s="10">
        <f>IF(H1776="NRFC","ISNR20","")</f>
        <v/>
      </c>
      <c r="K1776" s="35">
        <f>_xlfn.SINGLE(IF(F1776="","",_xlfn.XLOOKUP(F1776,purchase!F:F,purchase!N:N,"")))</f>
        <v/>
      </c>
      <c r="L1776" s="4" t="n"/>
      <c r="M1776" s="86" t="n"/>
      <c r="N1776" s="35">
        <f>IF(F1776="","",
MAX(0,
_xlfn.XLOOKUP(F1776,purchase!F:F,purchase!N:N,"")
-
SUMIFS(L:L,F:F,F1776)))</f>
        <v/>
      </c>
      <c r="O1776" s="35">
        <f>IF(OR(L1776="",M1776=""),"",L1776-M1776)</f>
        <v/>
      </c>
      <c r="P1776" s="89">
        <f>_xlfn.SINGLE(IF(F1776="","",_xlfn.XLOOKUP(F1776,purchase!F:F,purchase!O:O,"")))</f>
        <v/>
      </c>
      <c r="Q1776" s="83">
        <f>IF(OR(L1776="",M1776=""),"",M1776/L1776)</f>
        <v/>
      </c>
      <c r="R1776" s="91">
        <f>IF(OR(P1776="",Q1776=""),"",Q1776-P1776)</f>
        <v/>
      </c>
    </row>
    <row r="1777">
      <c r="A1777" s="25" t="n">
        <v>1773</v>
      </c>
      <c r="B1777" s="26">
        <f>IF(OR(C1777="",F1777=""),"",
"PRD-" &amp;
TEXT(DAY(C1777),"00") &amp;
CHOOSE(MONTH(C1777),"A","B","C","D","E","F","G","H","I","J","K","L") &amp;
TEXT(YEAR(C1777),"00") &amp;
"-" &amp;
RIGHT(F1777,4))</f>
        <v/>
      </c>
      <c r="C1777" s="27" t="n"/>
      <c r="D1777" s="26">
        <f>IF(F1777="","",_xlfn.XLOOKUP(F1777,purchase!F:F,purchase!B:B,""))</f>
        <v/>
      </c>
      <c r="E1777" s="26">
        <f>IF(F1777="","",_xlfn.XLOOKUP(F1777,purchase!F:F,purchase!C:C,""))</f>
        <v/>
      </c>
      <c r="F1777" s="4" t="n"/>
      <c r="G1777" s="10">
        <f>IF(H1777="NRFC","Natural Rubber Field Coagulam","")</f>
        <v/>
      </c>
      <c r="H1777" s="10">
        <f>IF(F1777="","",_xlfn.XLOOKUP(F1777,purchase!F:F,purchase!E:E,""))</f>
        <v/>
      </c>
      <c r="I1777" s="10">
        <f>IF(J1777="ISNR20","Natural Rubber-TSNR (ISNR-20)","")</f>
        <v/>
      </c>
      <c r="J1777" s="10">
        <f>IF(H1777="NRFC","ISNR20","")</f>
        <v/>
      </c>
      <c r="K1777" s="35">
        <f>_xlfn.SINGLE(IF(F1777="","",_xlfn.XLOOKUP(F1777,purchase!F:F,purchase!N:N,"")))</f>
        <v/>
      </c>
      <c r="L1777" s="4" t="n"/>
      <c r="M1777" s="86" t="n"/>
      <c r="N1777" s="35">
        <f>IF(F1777="","",
MAX(0,
_xlfn.XLOOKUP(F1777,purchase!F:F,purchase!N:N,"")
-
SUMIFS(L:L,F:F,F1777)))</f>
        <v/>
      </c>
      <c r="O1777" s="35">
        <f>IF(OR(L1777="",M1777=""),"",L1777-M1777)</f>
        <v/>
      </c>
      <c r="P1777" s="89">
        <f>_xlfn.SINGLE(IF(F1777="","",_xlfn.XLOOKUP(F1777,purchase!F:F,purchase!O:O,"")))</f>
        <v/>
      </c>
      <c r="Q1777" s="83">
        <f>IF(OR(L1777="",M1777=""),"",M1777/L1777)</f>
        <v/>
      </c>
      <c r="R1777" s="91">
        <f>IF(OR(P1777="",Q1777=""),"",Q1777-P1777)</f>
        <v/>
      </c>
    </row>
    <row r="1778">
      <c r="A1778" s="25" t="n">
        <v>1774</v>
      </c>
      <c r="B1778" s="26">
        <f>IF(OR(C1778="",F1778=""),"",
"PRD-" &amp;
TEXT(DAY(C1778),"00") &amp;
CHOOSE(MONTH(C1778),"A","B","C","D","E","F","G","H","I","J","K","L") &amp;
TEXT(YEAR(C1778),"00") &amp;
"-" &amp;
RIGHT(F1778,4))</f>
        <v/>
      </c>
      <c r="C1778" s="27" t="n"/>
      <c r="D1778" s="26">
        <f>IF(F1778="","",_xlfn.XLOOKUP(F1778,purchase!F:F,purchase!B:B,""))</f>
        <v/>
      </c>
      <c r="E1778" s="26">
        <f>IF(F1778="","",_xlfn.XLOOKUP(F1778,purchase!F:F,purchase!C:C,""))</f>
        <v/>
      </c>
      <c r="F1778" s="4" t="n"/>
      <c r="G1778" s="10">
        <f>IF(H1778="NRFC","Natural Rubber Field Coagulam","")</f>
        <v/>
      </c>
      <c r="H1778" s="10">
        <f>IF(F1778="","",_xlfn.XLOOKUP(F1778,purchase!F:F,purchase!E:E,""))</f>
        <v/>
      </c>
      <c r="I1778" s="10">
        <f>IF(J1778="ISNR20","Natural Rubber-TSNR (ISNR-20)","")</f>
        <v/>
      </c>
      <c r="J1778" s="10">
        <f>IF(H1778="NRFC","ISNR20","")</f>
        <v/>
      </c>
      <c r="K1778" s="35">
        <f>_xlfn.SINGLE(IF(F1778="","",_xlfn.XLOOKUP(F1778,purchase!F:F,purchase!N:N,"")))</f>
        <v/>
      </c>
      <c r="L1778" s="4" t="n"/>
      <c r="M1778" s="86" t="n"/>
      <c r="N1778" s="35">
        <f>IF(F1778="","",
MAX(0,
_xlfn.XLOOKUP(F1778,purchase!F:F,purchase!N:N,"")
-
SUMIFS(L:L,F:F,F1778)))</f>
        <v/>
      </c>
      <c r="O1778" s="35">
        <f>IF(OR(L1778="",M1778=""),"",L1778-M1778)</f>
        <v/>
      </c>
      <c r="P1778" s="89">
        <f>_xlfn.SINGLE(IF(F1778="","",_xlfn.XLOOKUP(F1778,purchase!F:F,purchase!O:O,"")))</f>
        <v/>
      </c>
      <c r="Q1778" s="83">
        <f>IF(OR(L1778="",M1778=""),"",M1778/L1778)</f>
        <v/>
      </c>
      <c r="R1778" s="91">
        <f>IF(OR(P1778="",Q1778=""),"",Q1778-P1778)</f>
        <v/>
      </c>
    </row>
    <row r="1779">
      <c r="A1779" s="25" t="n">
        <v>1775</v>
      </c>
      <c r="B1779" s="26">
        <f>IF(OR(C1779="",F1779=""),"",
"PRD-" &amp;
TEXT(DAY(C1779),"00") &amp;
CHOOSE(MONTH(C1779),"A","B","C","D","E","F","G","H","I","J","K","L") &amp;
TEXT(YEAR(C1779),"00") &amp;
"-" &amp;
RIGHT(F1779,4))</f>
        <v/>
      </c>
      <c r="C1779" s="27" t="n"/>
      <c r="D1779" s="26">
        <f>IF(F1779="","",_xlfn.XLOOKUP(F1779,purchase!F:F,purchase!B:B,""))</f>
        <v/>
      </c>
      <c r="E1779" s="26">
        <f>IF(F1779="","",_xlfn.XLOOKUP(F1779,purchase!F:F,purchase!C:C,""))</f>
        <v/>
      </c>
      <c r="F1779" s="4" t="n"/>
      <c r="G1779" s="10">
        <f>IF(H1779="NRFC","Natural Rubber Field Coagulam","")</f>
        <v/>
      </c>
      <c r="H1779" s="10">
        <f>IF(F1779="","",_xlfn.XLOOKUP(F1779,purchase!F:F,purchase!E:E,""))</f>
        <v/>
      </c>
      <c r="I1779" s="10">
        <f>IF(J1779="ISNR20","Natural Rubber-TSNR (ISNR-20)","")</f>
        <v/>
      </c>
      <c r="J1779" s="10">
        <f>IF(H1779="NRFC","ISNR20","")</f>
        <v/>
      </c>
      <c r="K1779" s="35">
        <f>_xlfn.SINGLE(IF(F1779="","",_xlfn.XLOOKUP(F1779,purchase!F:F,purchase!N:N,"")))</f>
        <v/>
      </c>
      <c r="L1779" s="4" t="n"/>
      <c r="M1779" s="86" t="n"/>
      <c r="N1779" s="35">
        <f>IF(F1779="","",
MAX(0,
_xlfn.XLOOKUP(F1779,purchase!F:F,purchase!N:N,"")
-
SUMIFS(L:L,F:F,F1779)))</f>
        <v/>
      </c>
      <c r="O1779" s="35">
        <f>IF(OR(L1779="",M1779=""),"",L1779-M1779)</f>
        <v/>
      </c>
      <c r="P1779" s="89">
        <f>_xlfn.SINGLE(IF(F1779="","",_xlfn.XLOOKUP(F1779,purchase!F:F,purchase!O:O,"")))</f>
        <v/>
      </c>
      <c r="Q1779" s="83">
        <f>IF(OR(L1779="",M1779=""),"",M1779/L1779)</f>
        <v/>
      </c>
      <c r="R1779" s="91">
        <f>IF(OR(P1779="",Q1779=""),"",Q1779-P1779)</f>
        <v/>
      </c>
    </row>
    <row r="1780">
      <c r="A1780" s="25" t="n">
        <v>1776</v>
      </c>
      <c r="B1780" s="26">
        <f>IF(OR(C1780="",F1780=""),"",
"PRD-" &amp;
TEXT(DAY(C1780),"00") &amp;
CHOOSE(MONTH(C1780),"A","B","C","D","E","F","G","H","I","J","K","L") &amp;
TEXT(YEAR(C1780),"00") &amp;
"-" &amp;
RIGHT(F1780,4))</f>
        <v/>
      </c>
      <c r="C1780" s="27" t="n"/>
      <c r="D1780" s="26">
        <f>IF(F1780="","",_xlfn.XLOOKUP(F1780,purchase!F:F,purchase!B:B,""))</f>
        <v/>
      </c>
      <c r="E1780" s="26">
        <f>IF(F1780="","",_xlfn.XLOOKUP(F1780,purchase!F:F,purchase!C:C,""))</f>
        <v/>
      </c>
      <c r="F1780" s="4" t="n"/>
      <c r="G1780" s="10">
        <f>IF(H1780="NRFC","Natural Rubber Field Coagulam","")</f>
        <v/>
      </c>
      <c r="H1780" s="10">
        <f>IF(F1780="","",_xlfn.XLOOKUP(F1780,purchase!F:F,purchase!E:E,""))</f>
        <v/>
      </c>
      <c r="I1780" s="10">
        <f>IF(J1780="ISNR20","Natural Rubber-TSNR (ISNR-20)","")</f>
        <v/>
      </c>
      <c r="J1780" s="10">
        <f>IF(H1780="NRFC","ISNR20","")</f>
        <v/>
      </c>
      <c r="K1780" s="35">
        <f>_xlfn.SINGLE(IF(F1780="","",_xlfn.XLOOKUP(F1780,purchase!F:F,purchase!N:N,"")))</f>
        <v/>
      </c>
      <c r="L1780" s="4" t="n"/>
      <c r="M1780" s="86" t="n"/>
      <c r="N1780" s="35">
        <f>IF(F1780="","",
MAX(0,
_xlfn.XLOOKUP(F1780,purchase!F:F,purchase!N:N,"")
-
SUMIFS(L:L,F:F,F1780)))</f>
        <v/>
      </c>
      <c r="O1780" s="35">
        <f>IF(OR(L1780="",M1780=""),"",L1780-M1780)</f>
        <v/>
      </c>
      <c r="P1780" s="89">
        <f>_xlfn.SINGLE(IF(F1780="","",_xlfn.XLOOKUP(F1780,purchase!F:F,purchase!O:O,"")))</f>
        <v/>
      </c>
      <c r="Q1780" s="83">
        <f>IF(OR(L1780="",M1780=""),"",M1780/L1780)</f>
        <v/>
      </c>
      <c r="R1780" s="91">
        <f>IF(OR(P1780="",Q1780=""),"",Q1780-P1780)</f>
        <v/>
      </c>
    </row>
    <row r="1781">
      <c r="A1781" s="25" t="n">
        <v>1777</v>
      </c>
      <c r="B1781" s="26">
        <f>IF(OR(C1781="",F1781=""),"",
"PRD-" &amp;
TEXT(DAY(C1781),"00") &amp;
CHOOSE(MONTH(C1781),"A","B","C","D","E","F","G","H","I","J","K","L") &amp;
TEXT(YEAR(C1781),"00") &amp;
"-" &amp;
RIGHT(F1781,4))</f>
        <v/>
      </c>
      <c r="C1781" s="27" t="n"/>
      <c r="D1781" s="26">
        <f>IF(F1781="","",_xlfn.XLOOKUP(F1781,purchase!F:F,purchase!B:B,""))</f>
        <v/>
      </c>
      <c r="E1781" s="26">
        <f>IF(F1781="","",_xlfn.XLOOKUP(F1781,purchase!F:F,purchase!C:C,""))</f>
        <v/>
      </c>
      <c r="F1781" s="4" t="n"/>
      <c r="G1781" s="10">
        <f>IF(H1781="NRFC","Natural Rubber Field Coagulam","")</f>
        <v/>
      </c>
      <c r="H1781" s="10">
        <f>IF(F1781="","",_xlfn.XLOOKUP(F1781,purchase!F:F,purchase!E:E,""))</f>
        <v/>
      </c>
      <c r="I1781" s="10">
        <f>IF(J1781="ISNR20","Natural Rubber-TSNR (ISNR-20)","")</f>
        <v/>
      </c>
      <c r="J1781" s="10">
        <f>IF(H1781="NRFC","ISNR20","")</f>
        <v/>
      </c>
      <c r="K1781" s="35">
        <f>_xlfn.SINGLE(IF(F1781="","",_xlfn.XLOOKUP(F1781,purchase!F:F,purchase!N:N,"")))</f>
        <v/>
      </c>
      <c r="L1781" s="4" t="n"/>
      <c r="M1781" s="86" t="n"/>
      <c r="N1781" s="35">
        <f>IF(F1781="","",
MAX(0,
_xlfn.XLOOKUP(F1781,purchase!F:F,purchase!N:N,"")
-
SUMIFS(L:L,F:F,F1781)))</f>
        <v/>
      </c>
      <c r="O1781" s="35">
        <f>IF(OR(L1781="",M1781=""),"",L1781-M1781)</f>
        <v/>
      </c>
      <c r="P1781" s="89">
        <f>_xlfn.SINGLE(IF(F1781="","",_xlfn.XLOOKUP(F1781,purchase!F:F,purchase!O:O,"")))</f>
        <v/>
      </c>
      <c r="Q1781" s="83">
        <f>IF(OR(L1781="",M1781=""),"",M1781/L1781)</f>
        <v/>
      </c>
      <c r="R1781" s="91">
        <f>IF(OR(P1781="",Q1781=""),"",Q1781-P1781)</f>
        <v/>
      </c>
    </row>
    <row r="1782">
      <c r="A1782" s="25" t="n">
        <v>1778</v>
      </c>
      <c r="B1782" s="26">
        <f>IF(OR(C1782="",F1782=""),"",
"PRD-" &amp;
TEXT(DAY(C1782),"00") &amp;
CHOOSE(MONTH(C1782),"A","B","C","D","E","F","G","H","I","J","K","L") &amp;
TEXT(YEAR(C1782),"00") &amp;
"-" &amp;
RIGHT(F1782,4))</f>
        <v/>
      </c>
      <c r="C1782" s="27" t="n"/>
      <c r="D1782" s="26">
        <f>IF(F1782="","",_xlfn.XLOOKUP(F1782,purchase!F:F,purchase!B:B,""))</f>
        <v/>
      </c>
      <c r="E1782" s="26">
        <f>IF(F1782="","",_xlfn.XLOOKUP(F1782,purchase!F:F,purchase!C:C,""))</f>
        <v/>
      </c>
      <c r="F1782" s="4" t="n"/>
      <c r="G1782" s="10">
        <f>IF(H1782="NRFC","Natural Rubber Field Coagulam","")</f>
        <v/>
      </c>
      <c r="H1782" s="10">
        <f>IF(F1782="","",_xlfn.XLOOKUP(F1782,purchase!F:F,purchase!E:E,""))</f>
        <v/>
      </c>
      <c r="I1782" s="10">
        <f>IF(J1782="ISNR20","Natural Rubber-TSNR (ISNR-20)","")</f>
        <v/>
      </c>
      <c r="J1782" s="10">
        <f>IF(H1782="NRFC","ISNR20","")</f>
        <v/>
      </c>
      <c r="K1782" s="35">
        <f>_xlfn.SINGLE(IF(F1782="","",_xlfn.XLOOKUP(F1782,purchase!F:F,purchase!N:N,"")))</f>
        <v/>
      </c>
      <c r="L1782" s="4" t="n"/>
      <c r="M1782" s="86" t="n"/>
      <c r="N1782" s="35">
        <f>IF(F1782="","",
MAX(0,
_xlfn.XLOOKUP(F1782,purchase!F:F,purchase!N:N,"")
-
SUMIFS(L:L,F:F,F1782)))</f>
        <v/>
      </c>
      <c r="O1782" s="35">
        <f>IF(OR(L1782="",M1782=""),"",L1782-M1782)</f>
        <v/>
      </c>
      <c r="P1782" s="89">
        <f>_xlfn.SINGLE(IF(F1782="","",_xlfn.XLOOKUP(F1782,purchase!F:F,purchase!O:O,"")))</f>
        <v/>
      </c>
      <c r="Q1782" s="83">
        <f>IF(OR(L1782="",M1782=""),"",M1782/L1782)</f>
        <v/>
      </c>
      <c r="R1782" s="91">
        <f>IF(OR(P1782="",Q1782=""),"",Q1782-P1782)</f>
        <v/>
      </c>
    </row>
    <row r="1783">
      <c r="A1783" s="25" t="n">
        <v>1779</v>
      </c>
      <c r="B1783" s="26">
        <f>IF(OR(C1783="",F1783=""),"",
"PRD-" &amp;
TEXT(DAY(C1783),"00") &amp;
CHOOSE(MONTH(C1783),"A","B","C","D","E","F","G","H","I","J","K","L") &amp;
TEXT(YEAR(C1783),"00") &amp;
"-" &amp;
RIGHT(F1783,4))</f>
        <v/>
      </c>
      <c r="C1783" s="27" t="n"/>
      <c r="D1783" s="26">
        <f>IF(F1783="","",_xlfn.XLOOKUP(F1783,purchase!F:F,purchase!B:B,""))</f>
        <v/>
      </c>
      <c r="E1783" s="26">
        <f>IF(F1783="","",_xlfn.XLOOKUP(F1783,purchase!F:F,purchase!C:C,""))</f>
        <v/>
      </c>
      <c r="F1783" s="4" t="n"/>
      <c r="G1783" s="10">
        <f>IF(H1783="NRFC","Natural Rubber Field Coagulam","")</f>
        <v/>
      </c>
      <c r="H1783" s="10">
        <f>IF(F1783="","",_xlfn.XLOOKUP(F1783,purchase!F:F,purchase!E:E,""))</f>
        <v/>
      </c>
      <c r="I1783" s="10">
        <f>IF(J1783="ISNR20","Natural Rubber-TSNR (ISNR-20)","")</f>
        <v/>
      </c>
      <c r="J1783" s="10">
        <f>IF(H1783="NRFC","ISNR20","")</f>
        <v/>
      </c>
      <c r="K1783" s="35">
        <f>_xlfn.SINGLE(IF(F1783="","",_xlfn.XLOOKUP(F1783,purchase!F:F,purchase!N:N,"")))</f>
        <v/>
      </c>
      <c r="L1783" s="4" t="n"/>
      <c r="M1783" s="86" t="n"/>
      <c r="N1783" s="35">
        <f>IF(F1783="","",
MAX(0,
_xlfn.XLOOKUP(F1783,purchase!F:F,purchase!N:N,"")
-
SUMIFS(L:L,F:F,F1783)))</f>
        <v/>
      </c>
      <c r="O1783" s="35">
        <f>IF(OR(L1783="",M1783=""),"",L1783-M1783)</f>
        <v/>
      </c>
      <c r="P1783" s="89">
        <f>_xlfn.SINGLE(IF(F1783="","",_xlfn.XLOOKUP(F1783,purchase!F:F,purchase!O:O,"")))</f>
        <v/>
      </c>
      <c r="Q1783" s="83">
        <f>IF(OR(L1783="",M1783=""),"",M1783/L1783)</f>
        <v/>
      </c>
      <c r="R1783" s="91">
        <f>IF(OR(P1783="",Q1783=""),"",Q1783-P1783)</f>
        <v/>
      </c>
    </row>
    <row r="1784">
      <c r="A1784" s="25" t="n">
        <v>1780</v>
      </c>
      <c r="B1784" s="26">
        <f>IF(OR(C1784="",F1784=""),"",
"PRD-" &amp;
TEXT(DAY(C1784),"00") &amp;
CHOOSE(MONTH(C1784),"A","B","C","D","E","F","G","H","I","J","K","L") &amp;
TEXT(YEAR(C1784),"00") &amp;
"-" &amp;
RIGHT(F1784,4))</f>
        <v/>
      </c>
      <c r="C1784" s="27" t="n"/>
      <c r="D1784" s="26">
        <f>IF(F1784="","",_xlfn.XLOOKUP(F1784,purchase!F:F,purchase!B:B,""))</f>
        <v/>
      </c>
      <c r="E1784" s="26">
        <f>IF(F1784="","",_xlfn.XLOOKUP(F1784,purchase!F:F,purchase!C:C,""))</f>
        <v/>
      </c>
      <c r="F1784" s="4" t="n"/>
      <c r="G1784" s="10">
        <f>IF(H1784="NRFC","Natural Rubber Field Coagulam","")</f>
        <v/>
      </c>
      <c r="H1784" s="10">
        <f>IF(F1784="","",_xlfn.XLOOKUP(F1784,purchase!F:F,purchase!E:E,""))</f>
        <v/>
      </c>
      <c r="I1784" s="10">
        <f>IF(J1784="ISNR20","Natural Rubber-TSNR (ISNR-20)","")</f>
        <v/>
      </c>
      <c r="J1784" s="10">
        <f>IF(H1784="NRFC","ISNR20","")</f>
        <v/>
      </c>
      <c r="K1784" s="35">
        <f>_xlfn.SINGLE(IF(F1784="","",_xlfn.XLOOKUP(F1784,purchase!F:F,purchase!N:N,"")))</f>
        <v/>
      </c>
      <c r="L1784" s="4" t="n"/>
      <c r="M1784" s="86" t="n"/>
      <c r="N1784" s="35">
        <f>IF(F1784="","",
MAX(0,
_xlfn.XLOOKUP(F1784,purchase!F:F,purchase!N:N,"")
-
SUMIFS(L:L,F:F,F1784)))</f>
        <v/>
      </c>
      <c r="O1784" s="35">
        <f>IF(OR(L1784="",M1784=""),"",L1784-M1784)</f>
        <v/>
      </c>
      <c r="P1784" s="89">
        <f>_xlfn.SINGLE(IF(F1784="","",_xlfn.XLOOKUP(F1784,purchase!F:F,purchase!O:O,"")))</f>
        <v/>
      </c>
      <c r="Q1784" s="83">
        <f>IF(OR(L1784="",M1784=""),"",M1784/L1784)</f>
        <v/>
      </c>
      <c r="R1784" s="91">
        <f>IF(OR(P1784="",Q1784=""),"",Q1784-P1784)</f>
        <v/>
      </c>
    </row>
    <row r="1785">
      <c r="A1785" s="25" t="n">
        <v>1781</v>
      </c>
      <c r="B1785" s="26">
        <f>IF(OR(C1785="",F1785=""),"",
"PRD-" &amp;
TEXT(DAY(C1785),"00") &amp;
CHOOSE(MONTH(C1785),"A","B","C","D","E","F","G","H","I","J","K","L") &amp;
TEXT(YEAR(C1785),"00") &amp;
"-" &amp;
RIGHT(F1785,4))</f>
        <v/>
      </c>
      <c r="C1785" s="27" t="n"/>
      <c r="D1785" s="26">
        <f>IF(F1785="","",_xlfn.XLOOKUP(F1785,purchase!F:F,purchase!B:B,""))</f>
        <v/>
      </c>
      <c r="E1785" s="26">
        <f>IF(F1785="","",_xlfn.XLOOKUP(F1785,purchase!F:F,purchase!C:C,""))</f>
        <v/>
      </c>
      <c r="F1785" s="4" t="n"/>
      <c r="G1785" s="10">
        <f>IF(H1785="NRFC","Natural Rubber Field Coagulam","")</f>
        <v/>
      </c>
      <c r="H1785" s="10">
        <f>IF(F1785="","",_xlfn.XLOOKUP(F1785,purchase!F:F,purchase!E:E,""))</f>
        <v/>
      </c>
      <c r="I1785" s="10">
        <f>IF(J1785="ISNR20","Natural Rubber-TSNR (ISNR-20)","")</f>
        <v/>
      </c>
      <c r="J1785" s="10">
        <f>IF(H1785="NRFC","ISNR20","")</f>
        <v/>
      </c>
      <c r="K1785" s="35">
        <f>_xlfn.SINGLE(IF(F1785="","",_xlfn.XLOOKUP(F1785,purchase!F:F,purchase!N:N,"")))</f>
        <v/>
      </c>
      <c r="L1785" s="4" t="n"/>
      <c r="M1785" s="86" t="n"/>
      <c r="N1785" s="35">
        <f>IF(F1785="","",
MAX(0,
_xlfn.XLOOKUP(F1785,purchase!F:F,purchase!N:N,"")
-
SUMIFS(L:L,F:F,F1785)))</f>
        <v/>
      </c>
      <c r="O1785" s="35">
        <f>IF(OR(L1785="",M1785=""),"",L1785-M1785)</f>
        <v/>
      </c>
      <c r="P1785" s="89">
        <f>_xlfn.SINGLE(IF(F1785="","",_xlfn.XLOOKUP(F1785,purchase!F:F,purchase!O:O,"")))</f>
        <v/>
      </c>
      <c r="Q1785" s="83">
        <f>IF(OR(L1785="",M1785=""),"",M1785/L1785)</f>
        <v/>
      </c>
      <c r="R1785" s="91">
        <f>IF(OR(P1785="",Q1785=""),"",Q1785-P1785)</f>
        <v/>
      </c>
    </row>
    <row r="1786">
      <c r="A1786" s="25" t="n">
        <v>1782</v>
      </c>
      <c r="B1786" s="26">
        <f>IF(OR(C1786="",F1786=""),"",
"PRD-" &amp;
TEXT(DAY(C1786),"00") &amp;
CHOOSE(MONTH(C1786),"A","B","C","D","E","F","G","H","I","J","K","L") &amp;
TEXT(YEAR(C1786),"00") &amp;
"-" &amp;
RIGHT(F1786,4))</f>
        <v/>
      </c>
      <c r="C1786" s="27" t="n"/>
      <c r="D1786" s="26">
        <f>IF(F1786="","",_xlfn.XLOOKUP(F1786,purchase!F:F,purchase!B:B,""))</f>
        <v/>
      </c>
      <c r="E1786" s="26">
        <f>IF(F1786="","",_xlfn.XLOOKUP(F1786,purchase!F:F,purchase!C:C,""))</f>
        <v/>
      </c>
      <c r="F1786" s="4" t="n"/>
      <c r="G1786" s="10">
        <f>IF(H1786="NRFC","Natural Rubber Field Coagulam","")</f>
        <v/>
      </c>
      <c r="H1786" s="10">
        <f>IF(F1786="","",_xlfn.XLOOKUP(F1786,purchase!F:F,purchase!E:E,""))</f>
        <v/>
      </c>
      <c r="I1786" s="10">
        <f>IF(J1786="ISNR20","Natural Rubber-TSNR (ISNR-20)","")</f>
        <v/>
      </c>
      <c r="J1786" s="10">
        <f>IF(H1786="NRFC","ISNR20","")</f>
        <v/>
      </c>
      <c r="K1786" s="35">
        <f>_xlfn.SINGLE(IF(F1786="","",_xlfn.XLOOKUP(F1786,purchase!F:F,purchase!N:N,"")))</f>
        <v/>
      </c>
      <c r="L1786" s="4" t="n"/>
      <c r="M1786" s="86" t="n"/>
      <c r="N1786" s="35">
        <f>IF(F1786="","",
MAX(0,
_xlfn.XLOOKUP(F1786,purchase!F:F,purchase!N:N,"")
-
SUMIFS(L:L,F:F,F1786)))</f>
        <v/>
      </c>
      <c r="O1786" s="35">
        <f>IF(OR(L1786="",M1786=""),"",L1786-M1786)</f>
        <v/>
      </c>
      <c r="P1786" s="89">
        <f>_xlfn.SINGLE(IF(F1786="","",_xlfn.XLOOKUP(F1786,purchase!F:F,purchase!O:O,"")))</f>
        <v/>
      </c>
      <c r="Q1786" s="83">
        <f>IF(OR(L1786="",M1786=""),"",M1786/L1786)</f>
        <v/>
      </c>
      <c r="R1786" s="91">
        <f>IF(OR(P1786="",Q1786=""),"",Q1786-P1786)</f>
        <v/>
      </c>
    </row>
    <row r="1787">
      <c r="A1787" s="25" t="n">
        <v>1783</v>
      </c>
      <c r="B1787" s="26">
        <f>IF(OR(C1787="",F1787=""),"",
"PRD-" &amp;
TEXT(DAY(C1787),"00") &amp;
CHOOSE(MONTH(C1787),"A","B","C","D","E","F","G","H","I","J","K","L") &amp;
TEXT(YEAR(C1787),"00") &amp;
"-" &amp;
RIGHT(F1787,4))</f>
        <v/>
      </c>
      <c r="C1787" s="27" t="n"/>
      <c r="D1787" s="26">
        <f>IF(F1787="","",_xlfn.XLOOKUP(F1787,purchase!F:F,purchase!B:B,""))</f>
        <v/>
      </c>
      <c r="E1787" s="26">
        <f>IF(F1787="","",_xlfn.XLOOKUP(F1787,purchase!F:F,purchase!C:C,""))</f>
        <v/>
      </c>
      <c r="F1787" s="4" t="n"/>
      <c r="G1787" s="10">
        <f>IF(H1787="NRFC","Natural Rubber Field Coagulam","")</f>
        <v/>
      </c>
      <c r="H1787" s="10">
        <f>IF(F1787="","",_xlfn.XLOOKUP(F1787,purchase!F:F,purchase!E:E,""))</f>
        <v/>
      </c>
      <c r="I1787" s="10">
        <f>IF(J1787="ISNR20","Natural Rubber-TSNR (ISNR-20)","")</f>
        <v/>
      </c>
      <c r="J1787" s="10">
        <f>IF(H1787="NRFC","ISNR20","")</f>
        <v/>
      </c>
      <c r="K1787" s="35">
        <f>_xlfn.SINGLE(IF(F1787="","",_xlfn.XLOOKUP(F1787,purchase!F:F,purchase!N:N,"")))</f>
        <v/>
      </c>
      <c r="L1787" s="4" t="n"/>
      <c r="M1787" s="86" t="n"/>
      <c r="N1787" s="35">
        <f>IF(F1787="","",
MAX(0,
_xlfn.XLOOKUP(F1787,purchase!F:F,purchase!N:N,"")
-
SUMIFS(L:L,F:F,F1787)))</f>
        <v/>
      </c>
      <c r="O1787" s="35">
        <f>IF(OR(L1787="",M1787=""),"",L1787-M1787)</f>
        <v/>
      </c>
      <c r="P1787" s="89">
        <f>_xlfn.SINGLE(IF(F1787="","",_xlfn.XLOOKUP(F1787,purchase!F:F,purchase!O:O,"")))</f>
        <v/>
      </c>
      <c r="Q1787" s="83">
        <f>IF(OR(L1787="",M1787=""),"",M1787/L1787)</f>
        <v/>
      </c>
      <c r="R1787" s="91">
        <f>IF(OR(P1787="",Q1787=""),"",Q1787-P1787)</f>
        <v/>
      </c>
    </row>
    <row r="1788">
      <c r="A1788" s="25" t="n">
        <v>1784</v>
      </c>
      <c r="B1788" s="26">
        <f>IF(OR(C1788="",F1788=""),"",
"PRD-" &amp;
TEXT(DAY(C1788),"00") &amp;
CHOOSE(MONTH(C1788),"A","B","C","D","E","F","G","H","I","J","K","L") &amp;
TEXT(YEAR(C1788),"00") &amp;
"-" &amp;
RIGHT(F1788,4))</f>
        <v/>
      </c>
      <c r="C1788" s="27" t="n"/>
      <c r="D1788" s="26">
        <f>IF(F1788="","",_xlfn.XLOOKUP(F1788,purchase!F:F,purchase!B:B,""))</f>
        <v/>
      </c>
      <c r="E1788" s="26">
        <f>IF(F1788="","",_xlfn.XLOOKUP(F1788,purchase!F:F,purchase!C:C,""))</f>
        <v/>
      </c>
      <c r="F1788" s="4" t="n"/>
      <c r="G1788" s="10">
        <f>IF(H1788="NRFC","Natural Rubber Field Coagulam","")</f>
        <v/>
      </c>
      <c r="H1788" s="10">
        <f>IF(F1788="","",_xlfn.XLOOKUP(F1788,purchase!F:F,purchase!E:E,""))</f>
        <v/>
      </c>
      <c r="I1788" s="10">
        <f>IF(J1788="ISNR20","Natural Rubber-TSNR (ISNR-20)","")</f>
        <v/>
      </c>
      <c r="J1788" s="10">
        <f>IF(H1788="NRFC","ISNR20","")</f>
        <v/>
      </c>
      <c r="K1788" s="35">
        <f>_xlfn.SINGLE(IF(F1788="","",_xlfn.XLOOKUP(F1788,purchase!F:F,purchase!N:N,"")))</f>
        <v/>
      </c>
      <c r="L1788" s="4" t="n"/>
      <c r="M1788" s="86" t="n"/>
      <c r="N1788" s="35">
        <f>IF(F1788="","",
MAX(0,
_xlfn.XLOOKUP(F1788,purchase!F:F,purchase!N:N,"")
-
SUMIFS(L:L,F:F,F1788)))</f>
        <v/>
      </c>
      <c r="O1788" s="35">
        <f>IF(OR(L1788="",M1788=""),"",L1788-M1788)</f>
        <v/>
      </c>
      <c r="P1788" s="89">
        <f>_xlfn.SINGLE(IF(F1788="","",_xlfn.XLOOKUP(F1788,purchase!F:F,purchase!O:O,"")))</f>
        <v/>
      </c>
      <c r="Q1788" s="83">
        <f>IF(OR(L1788="",M1788=""),"",M1788/L1788)</f>
        <v/>
      </c>
      <c r="R1788" s="91">
        <f>IF(OR(P1788="",Q1788=""),"",Q1788-P1788)</f>
        <v/>
      </c>
    </row>
    <row r="1789">
      <c r="A1789" s="25" t="n">
        <v>1785</v>
      </c>
      <c r="B1789" s="26">
        <f>IF(OR(C1789="",F1789=""),"",
"PRD-" &amp;
TEXT(DAY(C1789),"00") &amp;
CHOOSE(MONTH(C1789),"A","B","C","D","E","F","G","H","I","J","K","L") &amp;
TEXT(YEAR(C1789),"00") &amp;
"-" &amp;
RIGHT(F1789,4))</f>
        <v/>
      </c>
      <c r="C1789" s="27" t="n"/>
      <c r="D1789" s="26">
        <f>IF(F1789="","",_xlfn.XLOOKUP(F1789,purchase!F:F,purchase!B:B,""))</f>
        <v/>
      </c>
      <c r="E1789" s="26">
        <f>IF(F1789="","",_xlfn.XLOOKUP(F1789,purchase!F:F,purchase!C:C,""))</f>
        <v/>
      </c>
      <c r="F1789" s="4" t="n"/>
      <c r="G1789" s="10">
        <f>IF(H1789="NRFC","Natural Rubber Field Coagulam","")</f>
        <v/>
      </c>
      <c r="H1789" s="10">
        <f>IF(F1789="","",_xlfn.XLOOKUP(F1789,purchase!F:F,purchase!E:E,""))</f>
        <v/>
      </c>
      <c r="I1789" s="10">
        <f>IF(J1789="ISNR20","Natural Rubber-TSNR (ISNR-20)","")</f>
        <v/>
      </c>
      <c r="J1789" s="10">
        <f>IF(H1789="NRFC","ISNR20","")</f>
        <v/>
      </c>
      <c r="K1789" s="35">
        <f>_xlfn.SINGLE(IF(F1789="","",_xlfn.XLOOKUP(F1789,purchase!F:F,purchase!N:N,"")))</f>
        <v/>
      </c>
      <c r="L1789" s="4" t="n"/>
      <c r="M1789" s="86" t="n"/>
      <c r="N1789" s="35">
        <f>IF(F1789="","",
MAX(0,
_xlfn.XLOOKUP(F1789,purchase!F:F,purchase!N:N,"")
-
SUMIFS(L:L,F:F,F1789)))</f>
        <v/>
      </c>
      <c r="O1789" s="35">
        <f>IF(OR(L1789="",M1789=""),"",L1789-M1789)</f>
        <v/>
      </c>
      <c r="P1789" s="89">
        <f>_xlfn.SINGLE(IF(F1789="","",_xlfn.XLOOKUP(F1789,purchase!F:F,purchase!O:O,"")))</f>
        <v/>
      </c>
      <c r="Q1789" s="83">
        <f>IF(OR(L1789="",M1789=""),"",M1789/L1789)</f>
        <v/>
      </c>
      <c r="R1789" s="91">
        <f>IF(OR(P1789="",Q1789=""),"",Q1789-P1789)</f>
        <v/>
      </c>
    </row>
    <row r="1790">
      <c r="A1790" s="25" t="n">
        <v>1786</v>
      </c>
      <c r="B1790" s="26">
        <f>IF(OR(C1790="",F1790=""),"",
"PRD-" &amp;
TEXT(DAY(C1790),"00") &amp;
CHOOSE(MONTH(C1790),"A","B","C","D","E","F","G","H","I","J","K","L") &amp;
TEXT(YEAR(C1790),"00") &amp;
"-" &amp;
RIGHT(F1790,4))</f>
        <v/>
      </c>
      <c r="C1790" s="27" t="n"/>
      <c r="D1790" s="26">
        <f>IF(F1790="","",_xlfn.XLOOKUP(F1790,purchase!F:F,purchase!B:B,""))</f>
        <v/>
      </c>
      <c r="E1790" s="26">
        <f>IF(F1790="","",_xlfn.XLOOKUP(F1790,purchase!F:F,purchase!C:C,""))</f>
        <v/>
      </c>
      <c r="F1790" s="4" t="n"/>
      <c r="G1790" s="10">
        <f>IF(H1790="NRFC","Natural Rubber Field Coagulam","")</f>
        <v/>
      </c>
      <c r="H1790" s="10">
        <f>IF(F1790="","",_xlfn.XLOOKUP(F1790,purchase!F:F,purchase!E:E,""))</f>
        <v/>
      </c>
      <c r="I1790" s="10">
        <f>IF(J1790="ISNR20","Natural Rubber-TSNR (ISNR-20)","")</f>
        <v/>
      </c>
      <c r="J1790" s="10">
        <f>IF(H1790="NRFC","ISNR20","")</f>
        <v/>
      </c>
      <c r="K1790" s="35">
        <f>_xlfn.SINGLE(IF(F1790="","",_xlfn.XLOOKUP(F1790,purchase!F:F,purchase!N:N,"")))</f>
        <v/>
      </c>
      <c r="L1790" s="4" t="n"/>
      <c r="M1790" s="86" t="n"/>
      <c r="N1790" s="35">
        <f>IF(F1790="","",
MAX(0,
_xlfn.XLOOKUP(F1790,purchase!F:F,purchase!N:N,"")
-
SUMIFS(L:L,F:F,F1790)))</f>
        <v/>
      </c>
      <c r="O1790" s="35">
        <f>IF(OR(L1790="",M1790=""),"",L1790-M1790)</f>
        <v/>
      </c>
      <c r="P1790" s="89">
        <f>_xlfn.SINGLE(IF(F1790="","",_xlfn.XLOOKUP(F1790,purchase!F:F,purchase!O:O,"")))</f>
        <v/>
      </c>
      <c r="Q1790" s="83">
        <f>IF(OR(L1790="",M1790=""),"",M1790/L1790)</f>
        <v/>
      </c>
      <c r="R1790" s="91">
        <f>IF(OR(P1790="",Q1790=""),"",Q1790-P1790)</f>
        <v/>
      </c>
    </row>
    <row r="1791">
      <c r="A1791" s="25" t="n">
        <v>1787</v>
      </c>
      <c r="B1791" s="26">
        <f>IF(OR(C1791="",F1791=""),"",
"PRD-" &amp;
TEXT(DAY(C1791),"00") &amp;
CHOOSE(MONTH(C1791),"A","B","C","D","E","F","G","H","I","J","K","L") &amp;
TEXT(YEAR(C1791),"00") &amp;
"-" &amp;
RIGHT(F1791,4))</f>
        <v/>
      </c>
      <c r="C1791" s="27" t="n"/>
      <c r="D1791" s="26">
        <f>IF(F1791="","",_xlfn.XLOOKUP(F1791,purchase!F:F,purchase!B:B,""))</f>
        <v/>
      </c>
      <c r="E1791" s="26">
        <f>IF(F1791="","",_xlfn.XLOOKUP(F1791,purchase!F:F,purchase!C:C,""))</f>
        <v/>
      </c>
      <c r="F1791" s="4" t="n"/>
      <c r="G1791" s="10">
        <f>IF(H1791="NRFC","Natural Rubber Field Coagulam","")</f>
        <v/>
      </c>
      <c r="H1791" s="10">
        <f>IF(F1791="","",_xlfn.XLOOKUP(F1791,purchase!F:F,purchase!E:E,""))</f>
        <v/>
      </c>
      <c r="I1791" s="10">
        <f>IF(J1791="ISNR20","Natural Rubber-TSNR (ISNR-20)","")</f>
        <v/>
      </c>
      <c r="J1791" s="10">
        <f>IF(H1791="NRFC","ISNR20","")</f>
        <v/>
      </c>
      <c r="K1791" s="35">
        <f>_xlfn.SINGLE(IF(F1791="","",_xlfn.XLOOKUP(F1791,purchase!F:F,purchase!N:N,"")))</f>
        <v/>
      </c>
      <c r="L1791" s="4" t="n"/>
      <c r="M1791" s="86" t="n"/>
      <c r="N1791" s="35">
        <f>IF(F1791="","",
MAX(0,
_xlfn.XLOOKUP(F1791,purchase!F:F,purchase!N:N,"")
-
SUMIFS(L:L,F:F,F1791)))</f>
        <v/>
      </c>
      <c r="O1791" s="35">
        <f>IF(OR(L1791="",M1791=""),"",L1791-M1791)</f>
        <v/>
      </c>
      <c r="P1791" s="89">
        <f>_xlfn.SINGLE(IF(F1791="","",_xlfn.XLOOKUP(F1791,purchase!F:F,purchase!O:O,"")))</f>
        <v/>
      </c>
      <c r="Q1791" s="83">
        <f>IF(OR(L1791="",M1791=""),"",M1791/L1791)</f>
        <v/>
      </c>
      <c r="R1791" s="91">
        <f>IF(OR(P1791="",Q1791=""),"",Q1791-P1791)</f>
        <v/>
      </c>
    </row>
    <row r="1792">
      <c r="A1792" s="25" t="n">
        <v>1788</v>
      </c>
      <c r="B1792" s="26">
        <f>IF(OR(C1792="",F1792=""),"",
"PRD-" &amp;
TEXT(DAY(C1792),"00") &amp;
CHOOSE(MONTH(C1792),"A","B","C","D","E","F","G","H","I","J","K","L") &amp;
TEXT(YEAR(C1792),"00") &amp;
"-" &amp;
RIGHT(F1792,4))</f>
        <v/>
      </c>
      <c r="C1792" s="27" t="n"/>
      <c r="D1792" s="26">
        <f>IF(F1792="","",_xlfn.XLOOKUP(F1792,purchase!F:F,purchase!B:B,""))</f>
        <v/>
      </c>
      <c r="E1792" s="26">
        <f>IF(F1792="","",_xlfn.XLOOKUP(F1792,purchase!F:F,purchase!C:C,""))</f>
        <v/>
      </c>
      <c r="F1792" s="4" t="n"/>
      <c r="G1792" s="10">
        <f>IF(H1792="NRFC","Natural Rubber Field Coagulam","")</f>
        <v/>
      </c>
      <c r="H1792" s="10">
        <f>IF(F1792="","",_xlfn.XLOOKUP(F1792,purchase!F:F,purchase!E:E,""))</f>
        <v/>
      </c>
      <c r="I1792" s="10">
        <f>IF(J1792="ISNR20","Natural Rubber-TSNR (ISNR-20)","")</f>
        <v/>
      </c>
      <c r="J1792" s="10">
        <f>IF(H1792="NRFC","ISNR20","")</f>
        <v/>
      </c>
      <c r="K1792" s="35">
        <f>_xlfn.SINGLE(IF(F1792="","",_xlfn.XLOOKUP(F1792,purchase!F:F,purchase!N:N,"")))</f>
        <v/>
      </c>
      <c r="L1792" s="4" t="n"/>
      <c r="M1792" s="86" t="n"/>
      <c r="N1792" s="35">
        <f>IF(F1792="","",
MAX(0,
_xlfn.XLOOKUP(F1792,purchase!F:F,purchase!N:N,"")
-
SUMIFS(L:L,F:F,F1792)))</f>
        <v/>
      </c>
      <c r="O1792" s="35">
        <f>IF(OR(L1792="",M1792=""),"",L1792-M1792)</f>
        <v/>
      </c>
      <c r="P1792" s="89">
        <f>_xlfn.SINGLE(IF(F1792="","",_xlfn.XLOOKUP(F1792,purchase!F:F,purchase!O:O,"")))</f>
        <v/>
      </c>
      <c r="Q1792" s="83">
        <f>IF(OR(L1792="",M1792=""),"",M1792/L1792)</f>
        <v/>
      </c>
      <c r="R1792" s="91">
        <f>IF(OR(P1792="",Q1792=""),"",Q1792-P1792)</f>
        <v/>
      </c>
    </row>
    <row r="1793">
      <c r="A1793" s="25" t="n">
        <v>1789</v>
      </c>
      <c r="B1793" s="26">
        <f>IF(OR(C1793="",F1793=""),"",
"PRD-" &amp;
TEXT(DAY(C1793),"00") &amp;
CHOOSE(MONTH(C1793),"A","B","C","D","E","F","G","H","I","J","K","L") &amp;
TEXT(YEAR(C1793),"00") &amp;
"-" &amp;
RIGHT(F1793,4))</f>
        <v/>
      </c>
      <c r="C1793" s="27" t="n"/>
      <c r="D1793" s="26">
        <f>IF(F1793="","",_xlfn.XLOOKUP(F1793,purchase!F:F,purchase!B:B,""))</f>
        <v/>
      </c>
      <c r="E1793" s="26">
        <f>IF(F1793="","",_xlfn.XLOOKUP(F1793,purchase!F:F,purchase!C:C,""))</f>
        <v/>
      </c>
      <c r="F1793" s="4" t="n"/>
      <c r="G1793" s="10">
        <f>IF(H1793="NRFC","Natural Rubber Field Coagulam","")</f>
        <v/>
      </c>
      <c r="H1793" s="10">
        <f>IF(F1793="","",_xlfn.XLOOKUP(F1793,purchase!F:F,purchase!E:E,""))</f>
        <v/>
      </c>
      <c r="I1793" s="10">
        <f>IF(J1793="ISNR20","Natural Rubber-TSNR (ISNR-20)","")</f>
        <v/>
      </c>
      <c r="J1793" s="10">
        <f>IF(H1793="NRFC","ISNR20","")</f>
        <v/>
      </c>
      <c r="K1793" s="35">
        <f>_xlfn.SINGLE(IF(F1793="","",_xlfn.XLOOKUP(F1793,purchase!F:F,purchase!N:N,"")))</f>
        <v/>
      </c>
      <c r="L1793" s="4" t="n"/>
      <c r="M1793" s="86" t="n"/>
      <c r="N1793" s="35">
        <f>IF(F1793="","",
MAX(0,
_xlfn.XLOOKUP(F1793,purchase!F:F,purchase!N:N,"")
-
SUMIFS(L:L,F:F,F1793)))</f>
        <v/>
      </c>
      <c r="O1793" s="35">
        <f>IF(OR(L1793="",M1793=""),"",L1793-M1793)</f>
        <v/>
      </c>
      <c r="P1793" s="89">
        <f>_xlfn.SINGLE(IF(F1793="","",_xlfn.XLOOKUP(F1793,purchase!F:F,purchase!O:O,"")))</f>
        <v/>
      </c>
      <c r="Q1793" s="83">
        <f>IF(OR(L1793="",M1793=""),"",M1793/L1793)</f>
        <v/>
      </c>
      <c r="R1793" s="91">
        <f>IF(OR(P1793="",Q1793=""),"",Q1793-P1793)</f>
        <v/>
      </c>
    </row>
    <row r="1794">
      <c r="A1794" s="25" t="n">
        <v>1790</v>
      </c>
      <c r="B1794" s="26">
        <f>IF(OR(C1794="",F1794=""),"",
"PRD-" &amp;
TEXT(DAY(C1794),"00") &amp;
CHOOSE(MONTH(C1794),"A","B","C","D","E","F","G","H","I","J","K","L") &amp;
TEXT(YEAR(C1794),"00") &amp;
"-" &amp;
RIGHT(F1794,4))</f>
        <v/>
      </c>
      <c r="C1794" s="27" t="n"/>
      <c r="D1794" s="26">
        <f>IF(F1794="","",_xlfn.XLOOKUP(F1794,purchase!F:F,purchase!B:B,""))</f>
        <v/>
      </c>
      <c r="E1794" s="26">
        <f>IF(F1794="","",_xlfn.XLOOKUP(F1794,purchase!F:F,purchase!C:C,""))</f>
        <v/>
      </c>
      <c r="F1794" s="4" t="n"/>
      <c r="G1794" s="10">
        <f>IF(H1794="NRFC","Natural Rubber Field Coagulam","")</f>
        <v/>
      </c>
      <c r="H1794" s="10">
        <f>IF(F1794="","",_xlfn.XLOOKUP(F1794,purchase!F:F,purchase!E:E,""))</f>
        <v/>
      </c>
      <c r="I1794" s="10">
        <f>IF(J1794="ISNR20","Natural Rubber-TSNR (ISNR-20)","")</f>
        <v/>
      </c>
      <c r="J1794" s="10">
        <f>IF(H1794="NRFC","ISNR20","")</f>
        <v/>
      </c>
      <c r="K1794" s="35">
        <f>_xlfn.SINGLE(IF(F1794="","",_xlfn.XLOOKUP(F1794,purchase!F:F,purchase!N:N,"")))</f>
        <v/>
      </c>
      <c r="L1794" s="4" t="n"/>
      <c r="M1794" s="86" t="n"/>
      <c r="N1794" s="35">
        <f>IF(F1794="","",
MAX(0,
_xlfn.XLOOKUP(F1794,purchase!F:F,purchase!N:N,"")
-
SUMIFS(L:L,F:F,F1794)))</f>
        <v/>
      </c>
      <c r="O1794" s="35">
        <f>IF(OR(L1794="",M1794=""),"",L1794-M1794)</f>
        <v/>
      </c>
      <c r="P1794" s="89">
        <f>_xlfn.SINGLE(IF(F1794="","",_xlfn.XLOOKUP(F1794,purchase!F:F,purchase!O:O,"")))</f>
        <v/>
      </c>
      <c r="Q1794" s="83">
        <f>IF(OR(L1794="",M1794=""),"",M1794/L1794)</f>
        <v/>
      </c>
      <c r="R1794" s="91">
        <f>IF(OR(P1794="",Q1794=""),"",Q1794-P1794)</f>
        <v/>
      </c>
    </row>
    <row r="1795">
      <c r="A1795" s="25" t="n">
        <v>1791</v>
      </c>
      <c r="B1795" s="26">
        <f>IF(OR(C1795="",F1795=""),"",
"PRD-" &amp;
TEXT(DAY(C1795),"00") &amp;
CHOOSE(MONTH(C1795),"A","B","C","D","E","F","G","H","I","J","K","L") &amp;
TEXT(YEAR(C1795),"00") &amp;
"-" &amp;
RIGHT(F1795,4))</f>
        <v/>
      </c>
      <c r="C1795" s="27" t="n"/>
      <c r="D1795" s="26">
        <f>IF(F1795="","",_xlfn.XLOOKUP(F1795,purchase!F:F,purchase!B:B,""))</f>
        <v/>
      </c>
      <c r="E1795" s="26">
        <f>IF(F1795="","",_xlfn.XLOOKUP(F1795,purchase!F:F,purchase!C:C,""))</f>
        <v/>
      </c>
      <c r="F1795" s="4" t="n"/>
      <c r="G1795" s="10">
        <f>IF(H1795="NRFC","Natural Rubber Field Coagulam","")</f>
        <v/>
      </c>
      <c r="H1795" s="10">
        <f>IF(F1795="","",_xlfn.XLOOKUP(F1795,purchase!F:F,purchase!E:E,""))</f>
        <v/>
      </c>
      <c r="I1795" s="10">
        <f>IF(J1795="ISNR20","Natural Rubber-TSNR (ISNR-20)","")</f>
        <v/>
      </c>
      <c r="J1795" s="10">
        <f>IF(H1795="NRFC","ISNR20","")</f>
        <v/>
      </c>
      <c r="K1795" s="35">
        <f>_xlfn.SINGLE(IF(F1795="","",_xlfn.XLOOKUP(F1795,purchase!F:F,purchase!N:N,"")))</f>
        <v/>
      </c>
      <c r="L1795" s="4" t="n"/>
      <c r="M1795" s="86" t="n"/>
      <c r="N1795" s="35">
        <f>IF(F1795="","",
MAX(0,
_xlfn.XLOOKUP(F1795,purchase!F:F,purchase!N:N,"")
-
SUMIFS(L:L,F:F,F1795)))</f>
        <v/>
      </c>
      <c r="O1795" s="35">
        <f>IF(OR(L1795="",M1795=""),"",L1795-M1795)</f>
        <v/>
      </c>
      <c r="P1795" s="89">
        <f>_xlfn.SINGLE(IF(F1795="","",_xlfn.XLOOKUP(F1795,purchase!F:F,purchase!O:O,"")))</f>
        <v/>
      </c>
      <c r="Q1795" s="83">
        <f>IF(OR(L1795="",M1795=""),"",M1795/L1795)</f>
        <v/>
      </c>
      <c r="R1795" s="91">
        <f>IF(OR(P1795="",Q1795=""),"",Q1795-P1795)</f>
        <v/>
      </c>
    </row>
    <row r="1796">
      <c r="A1796" s="25" t="n">
        <v>1792</v>
      </c>
      <c r="B1796" s="26">
        <f>IF(OR(C1796="",F1796=""),"",
"PRD-" &amp;
TEXT(DAY(C1796),"00") &amp;
CHOOSE(MONTH(C1796),"A","B","C","D","E","F","G","H","I","J","K","L") &amp;
TEXT(YEAR(C1796),"00") &amp;
"-" &amp;
RIGHT(F1796,4))</f>
        <v/>
      </c>
      <c r="C1796" s="27" t="n"/>
      <c r="D1796" s="26">
        <f>IF(F1796="","",_xlfn.XLOOKUP(F1796,purchase!F:F,purchase!B:B,""))</f>
        <v/>
      </c>
      <c r="E1796" s="26">
        <f>IF(F1796="","",_xlfn.XLOOKUP(F1796,purchase!F:F,purchase!C:C,""))</f>
        <v/>
      </c>
      <c r="F1796" s="4" t="n"/>
      <c r="G1796" s="10">
        <f>IF(H1796="NRFC","Natural Rubber Field Coagulam","")</f>
        <v/>
      </c>
      <c r="H1796" s="10">
        <f>IF(F1796="","",_xlfn.XLOOKUP(F1796,purchase!F:F,purchase!E:E,""))</f>
        <v/>
      </c>
      <c r="I1796" s="10">
        <f>IF(J1796="ISNR20","Natural Rubber-TSNR (ISNR-20)","")</f>
        <v/>
      </c>
      <c r="J1796" s="10">
        <f>IF(H1796="NRFC","ISNR20","")</f>
        <v/>
      </c>
      <c r="K1796" s="35">
        <f>_xlfn.SINGLE(IF(F1796="","",_xlfn.XLOOKUP(F1796,purchase!F:F,purchase!N:N,"")))</f>
        <v/>
      </c>
      <c r="L1796" s="4" t="n"/>
      <c r="M1796" s="86" t="n"/>
      <c r="N1796" s="35">
        <f>IF(F1796="","",
MAX(0,
_xlfn.XLOOKUP(F1796,purchase!F:F,purchase!N:N,"")
-
SUMIFS(L:L,F:F,F1796)))</f>
        <v/>
      </c>
      <c r="O1796" s="35">
        <f>IF(OR(L1796="",M1796=""),"",L1796-M1796)</f>
        <v/>
      </c>
      <c r="P1796" s="89">
        <f>_xlfn.SINGLE(IF(F1796="","",_xlfn.XLOOKUP(F1796,purchase!F:F,purchase!O:O,"")))</f>
        <v/>
      </c>
      <c r="Q1796" s="83">
        <f>IF(OR(L1796="",M1796=""),"",M1796/L1796)</f>
        <v/>
      </c>
      <c r="R1796" s="91">
        <f>IF(OR(P1796="",Q1796=""),"",Q1796-P1796)</f>
        <v/>
      </c>
    </row>
    <row r="1797">
      <c r="A1797" s="25" t="n">
        <v>1793</v>
      </c>
      <c r="B1797" s="26">
        <f>IF(OR(C1797="",F1797=""),"",
"PRD-" &amp;
TEXT(DAY(C1797),"00") &amp;
CHOOSE(MONTH(C1797),"A","B","C","D","E","F","G","H","I","J","K","L") &amp;
TEXT(YEAR(C1797),"00") &amp;
"-" &amp;
RIGHT(F1797,4))</f>
        <v/>
      </c>
      <c r="C1797" s="27" t="n"/>
      <c r="D1797" s="26">
        <f>IF(F1797="","",_xlfn.XLOOKUP(F1797,purchase!F:F,purchase!B:B,""))</f>
        <v/>
      </c>
      <c r="E1797" s="26">
        <f>IF(F1797="","",_xlfn.XLOOKUP(F1797,purchase!F:F,purchase!C:C,""))</f>
        <v/>
      </c>
      <c r="F1797" s="4" t="n"/>
      <c r="G1797" s="10">
        <f>IF(H1797="NRFC","Natural Rubber Field Coagulam","")</f>
        <v/>
      </c>
      <c r="H1797" s="10">
        <f>IF(F1797="","",_xlfn.XLOOKUP(F1797,purchase!F:F,purchase!E:E,""))</f>
        <v/>
      </c>
      <c r="I1797" s="10">
        <f>IF(J1797="ISNR20","Natural Rubber-TSNR (ISNR-20)","")</f>
        <v/>
      </c>
      <c r="J1797" s="10">
        <f>IF(H1797="NRFC","ISNR20","")</f>
        <v/>
      </c>
      <c r="K1797" s="35">
        <f>_xlfn.SINGLE(IF(F1797="","",_xlfn.XLOOKUP(F1797,purchase!F:F,purchase!N:N,"")))</f>
        <v/>
      </c>
      <c r="L1797" s="4" t="n"/>
      <c r="M1797" s="86" t="n"/>
      <c r="N1797" s="35">
        <f>IF(F1797="","",
MAX(0,
_xlfn.XLOOKUP(F1797,purchase!F:F,purchase!N:N,"")
-
SUMIFS(L:L,F:F,F1797)))</f>
        <v/>
      </c>
      <c r="O1797" s="35">
        <f>IF(OR(L1797="",M1797=""),"",L1797-M1797)</f>
        <v/>
      </c>
      <c r="P1797" s="89">
        <f>_xlfn.SINGLE(IF(F1797="","",_xlfn.XLOOKUP(F1797,purchase!F:F,purchase!O:O,"")))</f>
        <v/>
      </c>
      <c r="Q1797" s="83">
        <f>IF(OR(L1797="",M1797=""),"",M1797/L1797)</f>
        <v/>
      </c>
      <c r="R1797" s="91">
        <f>IF(OR(P1797="",Q1797=""),"",Q1797-P1797)</f>
        <v/>
      </c>
    </row>
    <row r="1798">
      <c r="A1798" s="25" t="n">
        <v>1794</v>
      </c>
      <c r="B1798" s="26">
        <f>IF(OR(C1798="",F1798=""),"",
"PRD-" &amp;
TEXT(DAY(C1798),"00") &amp;
CHOOSE(MONTH(C1798),"A","B","C","D","E","F","G","H","I","J","K","L") &amp;
TEXT(YEAR(C1798),"00") &amp;
"-" &amp;
RIGHT(F1798,4))</f>
        <v/>
      </c>
      <c r="C1798" s="27" t="n"/>
      <c r="D1798" s="26">
        <f>IF(F1798="","",_xlfn.XLOOKUP(F1798,purchase!F:F,purchase!B:B,""))</f>
        <v/>
      </c>
      <c r="E1798" s="26">
        <f>IF(F1798="","",_xlfn.XLOOKUP(F1798,purchase!F:F,purchase!C:C,""))</f>
        <v/>
      </c>
      <c r="F1798" s="4" t="n"/>
      <c r="G1798" s="10">
        <f>IF(H1798="NRFC","Natural Rubber Field Coagulam","")</f>
        <v/>
      </c>
      <c r="H1798" s="10">
        <f>IF(F1798="","",_xlfn.XLOOKUP(F1798,purchase!F:F,purchase!E:E,""))</f>
        <v/>
      </c>
      <c r="I1798" s="10">
        <f>IF(J1798="ISNR20","Natural Rubber-TSNR (ISNR-20)","")</f>
        <v/>
      </c>
      <c r="J1798" s="10">
        <f>IF(H1798="NRFC","ISNR20","")</f>
        <v/>
      </c>
      <c r="K1798" s="35">
        <f>_xlfn.SINGLE(IF(F1798="","",_xlfn.XLOOKUP(F1798,purchase!F:F,purchase!N:N,"")))</f>
        <v/>
      </c>
      <c r="L1798" s="4" t="n"/>
      <c r="M1798" s="86" t="n"/>
      <c r="N1798" s="35">
        <f>IF(F1798="","",
MAX(0,
_xlfn.XLOOKUP(F1798,purchase!F:F,purchase!N:N,"")
-
SUMIFS(L:L,F:F,F1798)))</f>
        <v/>
      </c>
      <c r="O1798" s="35">
        <f>IF(OR(L1798="",M1798=""),"",L1798-M1798)</f>
        <v/>
      </c>
      <c r="P1798" s="89">
        <f>_xlfn.SINGLE(IF(F1798="","",_xlfn.XLOOKUP(F1798,purchase!F:F,purchase!O:O,"")))</f>
        <v/>
      </c>
      <c r="Q1798" s="83">
        <f>IF(OR(L1798="",M1798=""),"",M1798/L1798)</f>
        <v/>
      </c>
      <c r="R1798" s="91">
        <f>IF(OR(P1798="",Q1798=""),"",Q1798-P1798)</f>
        <v/>
      </c>
    </row>
    <row r="1799">
      <c r="A1799" s="25" t="n">
        <v>1795</v>
      </c>
      <c r="B1799" s="26">
        <f>IF(OR(C1799="",F1799=""),"",
"PRD-" &amp;
TEXT(DAY(C1799),"00") &amp;
CHOOSE(MONTH(C1799),"A","B","C","D","E","F","G","H","I","J","K","L") &amp;
TEXT(YEAR(C1799),"00") &amp;
"-" &amp;
RIGHT(F1799,4))</f>
        <v/>
      </c>
      <c r="C1799" s="27" t="n"/>
      <c r="D1799" s="26">
        <f>IF(F1799="","",_xlfn.XLOOKUP(F1799,purchase!F:F,purchase!B:B,""))</f>
        <v/>
      </c>
      <c r="E1799" s="26">
        <f>IF(F1799="","",_xlfn.XLOOKUP(F1799,purchase!F:F,purchase!C:C,""))</f>
        <v/>
      </c>
      <c r="F1799" s="4" t="n"/>
      <c r="G1799" s="10">
        <f>IF(H1799="NRFC","Natural Rubber Field Coagulam","")</f>
        <v/>
      </c>
      <c r="H1799" s="10">
        <f>IF(F1799="","",_xlfn.XLOOKUP(F1799,purchase!F:F,purchase!E:E,""))</f>
        <v/>
      </c>
      <c r="I1799" s="10">
        <f>IF(J1799="ISNR20","Natural Rubber-TSNR (ISNR-20)","")</f>
        <v/>
      </c>
      <c r="J1799" s="10">
        <f>IF(H1799="NRFC","ISNR20","")</f>
        <v/>
      </c>
      <c r="K1799" s="35">
        <f>_xlfn.SINGLE(IF(F1799="","",_xlfn.XLOOKUP(F1799,purchase!F:F,purchase!N:N,"")))</f>
        <v/>
      </c>
      <c r="L1799" s="4" t="n"/>
      <c r="M1799" s="86" t="n"/>
      <c r="N1799" s="35">
        <f>IF(F1799="","",
MAX(0,
_xlfn.XLOOKUP(F1799,purchase!F:F,purchase!N:N,"")
-
SUMIFS(L:L,F:F,F1799)))</f>
        <v/>
      </c>
      <c r="O1799" s="35">
        <f>IF(OR(L1799="",M1799=""),"",L1799-M1799)</f>
        <v/>
      </c>
      <c r="P1799" s="89">
        <f>_xlfn.SINGLE(IF(F1799="","",_xlfn.XLOOKUP(F1799,purchase!F:F,purchase!O:O,"")))</f>
        <v/>
      </c>
      <c r="Q1799" s="83">
        <f>IF(OR(L1799="",M1799=""),"",M1799/L1799)</f>
        <v/>
      </c>
      <c r="R1799" s="91">
        <f>IF(OR(P1799="",Q1799=""),"",Q1799-P1799)</f>
        <v/>
      </c>
    </row>
    <row r="1800">
      <c r="A1800" s="25" t="n">
        <v>1796</v>
      </c>
      <c r="B1800" s="26">
        <f>IF(OR(C1800="",F1800=""),"",
"PRD-" &amp;
TEXT(DAY(C1800),"00") &amp;
CHOOSE(MONTH(C1800),"A","B","C","D","E","F","G","H","I","J","K","L") &amp;
TEXT(YEAR(C1800),"00") &amp;
"-" &amp;
RIGHT(F1800,4))</f>
        <v/>
      </c>
      <c r="C1800" s="27" t="n"/>
      <c r="D1800" s="26">
        <f>IF(F1800="","",_xlfn.XLOOKUP(F1800,purchase!F:F,purchase!B:B,""))</f>
        <v/>
      </c>
      <c r="E1800" s="26">
        <f>IF(F1800="","",_xlfn.XLOOKUP(F1800,purchase!F:F,purchase!C:C,""))</f>
        <v/>
      </c>
      <c r="F1800" s="4" t="n"/>
      <c r="G1800" s="10">
        <f>IF(H1800="NRFC","Natural Rubber Field Coagulam","")</f>
        <v/>
      </c>
      <c r="H1800" s="10">
        <f>IF(F1800="","",_xlfn.XLOOKUP(F1800,purchase!F:F,purchase!E:E,""))</f>
        <v/>
      </c>
      <c r="I1800" s="10">
        <f>IF(J1800="ISNR20","Natural Rubber-TSNR (ISNR-20)","")</f>
        <v/>
      </c>
      <c r="J1800" s="10">
        <f>IF(H1800="NRFC","ISNR20","")</f>
        <v/>
      </c>
      <c r="K1800" s="35">
        <f>_xlfn.SINGLE(IF(F1800="","",_xlfn.XLOOKUP(F1800,purchase!F:F,purchase!N:N,"")))</f>
        <v/>
      </c>
      <c r="L1800" s="4" t="n"/>
      <c r="M1800" s="86" t="n"/>
      <c r="N1800" s="35">
        <f>IF(F1800="","",
MAX(0,
_xlfn.XLOOKUP(F1800,purchase!F:F,purchase!N:N,"")
-
SUMIFS(L:L,F:F,F1800)))</f>
        <v/>
      </c>
      <c r="O1800" s="35">
        <f>IF(OR(L1800="",M1800=""),"",L1800-M1800)</f>
        <v/>
      </c>
      <c r="P1800" s="89">
        <f>_xlfn.SINGLE(IF(F1800="","",_xlfn.XLOOKUP(F1800,purchase!F:F,purchase!O:O,"")))</f>
        <v/>
      </c>
      <c r="Q1800" s="83">
        <f>IF(OR(L1800="",M1800=""),"",M1800/L1800)</f>
        <v/>
      </c>
      <c r="R1800" s="91">
        <f>IF(OR(P1800="",Q1800=""),"",Q1800-P1800)</f>
        <v/>
      </c>
    </row>
    <row r="1801">
      <c r="A1801" s="25" t="n">
        <v>1797</v>
      </c>
      <c r="B1801" s="26">
        <f>IF(OR(C1801="",F1801=""),"",
"PRD-" &amp;
TEXT(DAY(C1801),"00") &amp;
CHOOSE(MONTH(C1801),"A","B","C","D","E","F","G","H","I","J","K","L") &amp;
TEXT(YEAR(C1801),"00") &amp;
"-" &amp;
RIGHT(F1801,4))</f>
        <v/>
      </c>
      <c r="C1801" s="27" t="n"/>
      <c r="D1801" s="26">
        <f>IF(F1801="","",_xlfn.XLOOKUP(F1801,purchase!F:F,purchase!B:B,""))</f>
        <v/>
      </c>
      <c r="E1801" s="26">
        <f>IF(F1801="","",_xlfn.XLOOKUP(F1801,purchase!F:F,purchase!C:C,""))</f>
        <v/>
      </c>
      <c r="F1801" s="4" t="n"/>
      <c r="G1801" s="10">
        <f>IF(H1801="NRFC","Natural Rubber Field Coagulam","")</f>
        <v/>
      </c>
      <c r="H1801" s="10">
        <f>IF(F1801="","",_xlfn.XLOOKUP(F1801,purchase!F:F,purchase!E:E,""))</f>
        <v/>
      </c>
      <c r="I1801" s="10">
        <f>IF(J1801="ISNR20","Natural Rubber-TSNR (ISNR-20)","")</f>
        <v/>
      </c>
      <c r="J1801" s="10">
        <f>IF(H1801="NRFC","ISNR20","")</f>
        <v/>
      </c>
      <c r="K1801" s="35">
        <f>_xlfn.SINGLE(IF(F1801="","",_xlfn.XLOOKUP(F1801,purchase!F:F,purchase!N:N,"")))</f>
        <v/>
      </c>
      <c r="L1801" s="4" t="n"/>
      <c r="M1801" s="86" t="n"/>
      <c r="N1801" s="35">
        <f>IF(F1801="","",
MAX(0,
_xlfn.XLOOKUP(F1801,purchase!F:F,purchase!N:N,"")
-
SUMIFS(L:L,F:F,F1801)))</f>
        <v/>
      </c>
      <c r="O1801" s="35">
        <f>IF(OR(L1801="",M1801=""),"",L1801-M1801)</f>
        <v/>
      </c>
      <c r="P1801" s="89">
        <f>_xlfn.SINGLE(IF(F1801="","",_xlfn.XLOOKUP(F1801,purchase!F:F,purchase!O:O,"")))</f>
        <v/>
      </c>
      <c r="Q1801" s="83">
        <f>IF(OR(L1801="",M1801=""),"",M1801/L1801)</f>
        <v/>
      </c>
      <c r="R1801" s="91">
        <f>IF(OR(P1801="",Q1801=""),"",Q1801-P1801)</f>
        <v/>
      </c>
    </row>
    <row r="1802">
      <c r="A1802" s="25" t="n">
        <v>1798</v>
      </c>
      <c r="B1802" s="26">
        <f>IF(OR(C1802="",F1802=""),"",
"PRD-" &amp;
TEXT(DAY(C1802),"00") &amp;
CHOOSE(MONTH(C1802),"A","B","C","D","E","F","G","H","I","J","K","L") &amp;
TEXT(YEAR(C1802),"00") &amp;
"-" &amp;
RIGHT(F1802,4))</f>
        <v/>
      </c>
      <c r="C1802" s="27" t="n"/>
      <c r="D1802" s="26">
        <f>IF(F1802="","",_xlfn.XLOOKUP(F1802,purchase!F:F,purchase!B:B,""))</f>
        <v/>
      </c>
      <c r="E1802" s="26">
        <f>IF(F1802="","",_xlfn.XLOOKUP(F1802,purchase!F:F,purchase!C:C,""))</f>
        <v/>
      </c>
      <c r="F1802" s="4" t="n"/>
      <c r="G1802" s="10">
        <f>IF(H1802="NRFC","Natural Rubber Field Coagulam","")</f>
        <v/>
      </c>
      <c r="H1802" s="10">
        <f>IF(F1802="","",_xlfn.XLOOKUP(F1802,purchase!F:F,purchase!E:E,""))</f>
        <v/>
      </c>
      <c r="I1802" s="10">
        <f>IF(J1802="ISNR20","Natural Rubber-TSNR (ISNR-20)","")</f>
        <v/>
      </c>
      <c r="J1802" s="10">
        <f>IF(H1802="NRFC","ISNR20","")</f>
        <v/>
      </c>
      <c r="K1802" s="35">
        <f>_xlfn.SINGLE(IF(F1802="","",_xlfn.XLOOKUP(F1802,purchase!F:F,purchase!N:N,"")))</f>
        <v/>
      </c>
      <c r="L1802" s="4" t="n"/>
      <c r="M1802" s="86" t="n"/>
      <c r="N1802" s="35">
        <f>IF(F1802="","",
MAX(0,
_xlfn.XLOOKUP(F1802,purchase!F:F,purchase!N:N,"")
-
SUMIFS(L:L,F:F,F1802)))</f>
        <v/>
      </c>
      <c r="O1802" s="35">
        <f>IF(OR(L1802="",M1802=""),"",L1802-M1802)</f>
        <v/>
      </c>
      <c r="P1802" s="89">
        <f>_xlfn.SINGLE(IF(F1802="","",_xlfn.XLOOKUP(F1802,purchase!F:F,purchase!O:O,"")))</f>
        <v/>
      </c>
      <c r="Q1802" s="83">
        <f>IF(OR(L1802="",M1802=""),"",M1802/L1802)</f>
        <v/>
      </c>
      <c r="R1802" s="91">
        <f>IF(OR(P1802="",Q1802=""),"",Q1802-P1802)</f>
        <v/>
      </c>
    </row>
    <row r="1803">
      <c r="A1803" s="25" t="n">
        <v>1799</v>
      </c>
      <c r="B1803" s="26">
        <f>IF(OR(C1803="",F1803=""),"",
"PRD-" &amp;
TEXT(DAY(C1803),"00") &amp;
CHOOSE(MONTH(C1803),"A","B","C","D","E","F","G","H","I","J","K","L") &amp;
TEXT(YEAR(C1803),"00") &amp;
"-" &amp;
RIGHT(F1803,4))</f>
        <v/>
      </c>
      <c r="C1803" s="27" t="n"/>
      <c r="D1803" s="26">
        <f>IF(F1803="","",_xlfn.XLOOKUP(F1803,purchase!F:F,purchase!B:B,""))</f>
        <v/>
      </c>
      <c r="E1803" s="26">
        <f>IF(F1803="","",_xlfn.XLOOKUP(F1803,purchase!F:F,purchase!C:C,""))</f>
        <v/>
      </c>
      <c r="F1803" s="4" t="n"/>
      <c r="G1803" s="10">
        <f>IF(H1803="NRFC","Natural Rubber Field Coagulam","")</f>
        <v/>
      </c>
      <c r="H1803" s="10">
        <f>IF(F1803="","",_xlfn.XLOOKUP(F1803,purchase!F:F,purchase!E:E,""))</f>
        <v/>
      </c>
      <c r="I1803" s="10">
        <f>IF(J1803="ISNR20","Natural Rubber-TSNR (ISNR-20)","")</f>
        <v/>
      </c>
      <c r="J1803" s="10">
        <f>IF(H1803="NRFC","ISNR20","")</f>
        <v/>
      </c>
      <c r="K1803" s="35">
        <f>_xlfn.SINGLE(IF(F1803="","",_xlfn.XLOOKUP(F1803,purchase!F:F,purchase!N:N,"")))</f>
        <v/>
      </c>
      <c r="L1803" s="4" t="n"/>
      <c r="M1803" s="86" t="n"/>
      <c r="N1803" s="35">
        <f>IF(F1803="","",
MAX(0,
_xlfn.XLOOKUP(F1803,purchase!F:F,purchase!N:N,"")
-
SUMIFS(L:L,F:F,F1803)))</f>
        <v/>
      </c>
      <c r="O1803" s="35">
        <f>IF(OR(L1803="",M1803=""),"",L1803-M1803)</f>
        <v/>
      </c>
      <c r="P1803" s="89">
        <f>_xlfn.SINGLE(IF(F1803="","",_xlfn.XLOOKUP(F1803,purchase!F:F,purchase!O:O,"")))</f>
        <v/>
      </c>
      <c r="Q1803" s="83">
        <f>IF(OR(L1803="",M1803=""),"",M1803/L1803)</f>
        <v/>
      </c>
      <c r="R1803" s="91">
        <f>IF(OR(P1803="",Q1803=""),"",Q1803-P1803)</f>
        <v/>
      </c>
    </row>
    <row r="1804">
      <c r="A1804" s="25" t="n">
        <v>1800</v>
      </c>
      <c r="B1804" s="26">
        <f>IF(OR(C1804="",F1804=""),"",
"PRD-" &amp;
TEXT(DAY(C1804),"00") &amp;
CHOOSE(MONTH(C1804),"A","B","C","D","E","F","G","H","I","J","K","L") &amp;
TEXT(YEAR(C1804),"00") &amp;
"-" &amp;
RIGHT(F1804,4))</f>
        <v/>
      </c>
      <c r="C1804" s="27" t="n"/>
      <c r="D1804" s="26">
        <f>IF(F1804="","",_xlfn.XLOOKUP(F1804,purchase!F:F,purchase!B:B,""))</f>
        <v/>
      </c>
      <c r="E1804" s="26">
        <f>IF(F1804="","",_xlfn.XLOOKUP(F1804,purchase!F:F,purchase!C:C,""))</f>
        <v/>
      </c>
      <c r="F1804" s="4" t="n"/>
      <c r="G1804" s="10">
        <f>IF(H1804="NRFC","Natural Rubber Field Coagulam","")</f>
        <v/>
      </c>
      <c r="H1804" s="10">
        <f>IF(F1804="","",_xlfn.XLOOKUP(F1804,purchase!F:F,purchase!E:E,""))</f>
        <v/>
      </c>
      <c r="I1804" s="10">
        <f>IF(J1804="ISNR20","Natural Rubber-TSNR (ISNR-20)","")</f>
        <v/>
      </c>
      <c r="J1804" s="10">
        <f>IF(H1804="NRFC","ISNR20","")</f>
        <v/>
      </c>
      <c r="K1804" s="35">
        <f>_xlfn.SINGLE(IF(F1804="","",_xlfn.XLOOKUP(F1804,purchase!F:F,purchase!N:N,"")))</f>
        <v/>
      </c>
      <c r="L1804" s="4" t="n"/>
      <c r="M1804" s="86" t="n"/>
      <c r="N1804" s="35">
        <f>IF(F1804="","",
MAX(0,
_xlfn.XLOOKUP(F1804,purchase!F:F,purchase!N:N,"")
-
SUMIFS(L:L,F:F,F1804)))</f>
        <v/>
      </c>
      <c r="O1804" s="35">
        <f>IF(OR(L1804="",M1804=""),"",L1804-M1804)</f>
        <v/>
      </c>
      <c r="P1804" s="89">
        <f>_xlfn.SINGLE(IF(F1804="","",_xlfn.XLOOKUP(F1804,purchase!F:F,purchase!O:O,"")))</f>
        <v/>
      </c>
      <c r="Q1804" s="83">
        <f>IF(OR(L1804="",M1804=""),"",M1804/L1804)</f>
        <v/>
      </c>
      <c r="R1804" s="91">
        <f>IF(OR(P1804="",Q1804=""),"",Q1804-P1804)</f>
        <v/>
      </c>
    </row>
    <row r="1805">
      <c r="A1805" s="25" t="n">
        <v>1801</v>
      </c>
      <c r="B1805" s="26">
        <f>IF(OR(C1805="",F1805=""),"",
"PRD-" &amp;
TEXT(DAY(C1805),"00") &amp;
CHOOSE(MONTH(C1805),"A","B","C","D","E","F","G","H","I","J","K","L") &amp;
TEXT(YEAR(C1805),"00") &amp;
"-" &amp;
RIGHT(F1805,4))</f>
        <v/>
      </c>
      <c r="C1805" s="27" t="n"/>
      <c r="D1805" s="26">
        <f>IF(F1805="","",_xlfn.XLOOKUP(F1805,purchase!F:F,purchase!B:B,""))</f>
        <v/>
      </c>
      <c r="E1805" s="26">
        <f>IF(F1805="","",_xlfn.XLOOKUP(F1805,purchase!F:F,purchase!C:C,""))</f>
        <v/>
      </c>
      <c r="F1805" s="4" t="n"/>
      <c r="G1805" s="10">
        <f>IF(H1805="NRFC","Natural Rubber Field Coagulam","")</f>
        <v/>
      </c>
      <c r="H1805" s="10">
        <f>IF(F1805="","",_xlfn.XLOOKUP(F1805,purchase!F:F,purchase!E:E,""))</f>
        <v/>
      </c>
      <c r="I1805" s="10">
        <f>IF(J1805="ISNR20","Natural Rubber-TSNR (ISNR-20)","")</f>
        <v/>
      </c>
      <c r="J1805" s="10">
        <f>IF(H1805="NRFC","ISNR20","")</f>
        <v/>
      </c>
      <c r="K1805" s="35">
        <f>_xlfn.SINGLE(IF(F1805="","",_xlfn.XLOOKUP(F1805,purchase!F:F,purchase!N:N,"")))</f>
        <v/>
      </c>
      <c r="L1805" s="4" t="n"/>
      <c r="M1805" s="86" t="n"/>
      <c r="N1805" s="35">
        <f>IF(F1805="","",
MAX(0,
_xlfn.XLOOKUP(F1805,purchase!F:F,purchase!N:N,"")
-
SUMIFS(L:L,F:F,F1805)))</f>
        <v/>
      </c>
      <c r="O1805" s="35">
        <f>IF(OR(L1805="",M1805=""),"",L1805-M1805)</f>
        <v/>
      </c>
      <c r="P1805" s="89">
        <f>_xlfn.SINGLE(IF(F1805="","",_xlfn.XLOOKUP(F1805,purchase!F:F,purchase!O:O,"")))</f>
        <v/>
      </c>
      <c r="Q1805" s="83">
        <f>IF(OR(L1805="",M1805=""),"",M1805/L1805)</f>
        <v/>
      </c>
      <c r="R1805" s="91">
        <f>IF(OR(P1805="",Q1805=""),"",Q1805-P1805)</f>
        <v/>
      </c>
    </row>
    <row r="1806">
      <c r="A1806" s="25" t="n">
        <v>1802</v>
      </c>
      <c r="B1806" s="26">
        <f>IF(OR(C1806="",F1806=""),"",
"PRD-" &amp;
TEXT(DAY(C1806),"00") &amp;
CHOOSE(MONTH(C1806),"A","B","C","D","E","F","G","H","I","J","K","L") &amp;
TEXT(YEAR(C1806),"00") &amp;
"-" &amp;
RIGHT(F1806,4))</f>
        <v/>
      </c>
      <c r="C1806" s="27" t="n"/>
      <c r="D1806" s="26">
        <f>IF(F1806="","",_xlfn.XLOOKUP(F1806,purchase!F:F,purchase!B:B,""))</f>
        <v/>
      </c>
      <c r="E1806" s="26">
        <f>IF(F1806="","",_xlfn.XLOOKUP(F1806,purchase!F:F,purchase!C:C,""))</f>
        <v/>
      </c>
      <c r="F1806" s="4" t="n"/>
      <c r="G1806" s="10">
        <f>IF(H1806="NRFC","Natural Rubber Field Coagulam","")</f>
        <v/>
      </c>
      <c r="H1806" s="10">
        <f>IF(F1806="","",_xlfn.XLOOKUP(F1806,purchase!F:F,purchase!E:E,""))</f>
        <v/>
      </c>
      <c r="I1806" s="10">
        <f>IF(J1806="ISNR20","Natural Rubber-TSNR (ISNR-20)","")</f>
        <v/>
      </c>
      <c r="J1806" s="10">
        <f>IF(H1806="NRFC","ISNR20","")</f>
        <v/>
      </c>
      <c r="K1806" s="35">
        <f>_xlfn.SINGLE(IF(F1806="","",_xlfn.XLOOKUP(F1806,purchase!F:F,purchase!N:N,"")))</f>
        <v/>
      </c>
      <c r="L1806" s="4" t="n"/>
      <c r="M1806" s="86" t="n"/>
      <c r="N1806" s="35">
        <f>IF(F1806="","",
MAX(0,
_xlfn.XLOOKUP(F1806,purchase!F:F,purchase!N:N,"")
-
SUMIFS(L:L,F:F,F1806)))</f>
        <v/>
      </c>
      <c r="O1806" s="35">
        <f>IF(OR(L1806="",M1806=""),"",L1806-M1806)</f>
        <v/>
      </c>
      <c r="P1806" s="89">
        <f>_xlfn.SINGLE(IF(F1806="","",_xlfn.XLOOKUP(F1806,purchase!F:F,purchase!O:O,"")))</f>
        <v/>
      </c>
      <c r="Q1806" s="83">
        <f>IF(OR(L1806="",M1806=""),"",M1806/L1806)</f>
        <v/>
      </c>
      <c r="R1806" s="91">
        <f>IF(OR(P1806="",Q1806=""),"",Q1806-P1806)</f>
        <v/>
      </c>
    </row>
    <row r="1807">
      <c r="A1807" s="25" t="n">
        <v>1803</v>
      </c>
      <c r="B1807" s="26">
        <f>IF(OR(C1807="",F1807=""),"",
"PRD-" &amp;
TEXT(DAY(C1807),"00") &amp;
CHOOSE(MONTH(C1807),"A","B","C","D","E","F","G","H","I","J","K","L") &amp;
TEXT(YEAR(C1807),"00") &amp;
"-" &amp;
RIGHT(F1807,4))</f>
        <v/>
      </c>
      <c r="C1807" s="27" t="n"/>
      <c r="D1807" s="26">
        <f>IF(F1807="","",_xlfn.XLOOKUP(F1807,purchase!F:F,purchase!B:B,""))</f>
        <v/>
      </c>
      <c r="E1807" s="26">
        <f>IF(F1807="","",_xlfn.XLOOKUP(F1807,purchase!F:F,purchase!C:C,""))</f>
        <v/>
      </c>
      <c r="F1807" s="4" t="n"/>
      <c r="G1807" s="10">
        <f>IF(H1807="NRFC","Natural Rubber Field Coagulam","")</f>
        <v/>
      </c>
      <c r="H1807" s="10">
        <f>IF(F1807="","",_xlfn.XLOOKUP(F1807,purchase!F:F,purchase!E:E,""))</f>
        <v/>
      </c>
      <c r="I1807" s="10">
        <f>IF(J1807="ISNR20","Natural Rubber-TSNR (ISNR-20)","")</f>
        <v/>
      </c>
      <c r="J1807" s="10">
        <f>IF(H1807="NRFC","ISNR20","")</f>
        <v/>
      </c>
      <c r="K1807" s="35">
        <f>_xlfn.SINGLE(IF(F1807="","",_xlfn.XLOOKUP(F1807,purchase!F:F,purchase!N:N,"")))</f>
        <v/>
      </c>
      <c r="L1807" s="4" t="n"/>
      <c r="M1807" s="86" t="n"/>
      <c r="N1807" s="35">
        <f>IF(F1807="","",
MAX(0,
_xlfn.XLOOKUP(F1807,purchase!F:F,purchase!N:N,"")
-
SUMIFS(L:L,F:F,F1807)))</f>
        <v/>
      </c>
      <c r="O1807" s="35">
        <f>IF(OR(L1807="",M1807=""),"",L1807-M1807)</f>
        <v/>
      </c>
      <c r="P1807" s="89">
        <f>_xlfn.SINGLE(IF(F1807="","",_xlfn.XLOOKUP(F1807,purchase!F:F,purchase!O:O,"")))</f>
        <v/>
      </c>
      <c r="Q1807" s="83">
        <f>IF(OR(L1807="",M1807=""),"",M1807/L1807)</f>
        <v/>
      </c>
      <c r="R1807" s="91">
        <f>IF(OR(P1807="",Q1807=""),"",Q1807-P1807)</f>
        <v/>
      </c>
    </row>
    <row r="1808">
      <c r="A1808" s="25" t="n">
        <v>1804</v>
      </c>
      <c r="B1808" s="26">
        <f>IF(OR(C1808="",F1808=""),"",
"PRD-" &amp;
TEXT(DAY(C1808),"00") &amp;
CHOOSE(MONTH(C1808),"A","B","C","D","E","F","G","H","I","J","K","L") &amp;
TEXT(YEAR(C1808),"00") &amp;
"-" &amp;
RIGHT(F1808,4))</f>
        <v/>
      </c>
      <c r="C1808" s="27" t="n"/>
      <c r="D1808" s="26">
        <f>IF(F1808="","",_xlfn.XLOOKUP(F1808,purchase!F:F,purchase!B:B,""))</f>
        <v/>
      </c>
      <c r="E1808" s="26">
        <f>IF(F1808="","",_xlfn.XLOOKUP(F1808,purchase!F:F,purchase!C:C,""))</f>
        <v/>
      </c>
      <c r="F1808" s="4" t="n"/>
      <c r="G1808" s="10">
        <f>IF(H1808="NRFC","Natural Rubber Field Coagulam","")</f>
        <v/>
      </c>
      <c r="H1808" s="10">
        <f>IF(F1808="","",_xlfn.XLOOKUP(F1808,purchase!F:F,purchase!E:E,""))</f>
        <v/>
      </c>
      <c r="I1808" s="10">
        <f>IF(J1808="ISNR20","Natural Rubber-TSNR (ISNR-20)","")</f>
        <v/>
      </c>
      <c r="J1808" s="10">
        <f>IF(H1808="NRFC","ISNR20","")</f>
        <v/>
      </c>
      <c r="K1808" s="35">
        <f>_xlfn.SINGLE(IF(F1808="","",_xlfn.XLOOKUP(F1808,purchase!F:F,purchase!N:N,"")))</f>
        <v/>
      </c>
      <c r="L1808" s="4" t="n"/>
      <c r="M1808" s="86" t="n"/>
      <c r="N1808" s="35">
        <f>IF(F1808="","",
MAX(0,
_xlfn.XLOOKUP(F1808,purchase!F:F,purchase!N:N,"")
-
SUMIFS(L:L,F:F,F1808)))</f>
        <v/>
      </c>
      <c r="O1808" s="35">
        <f>IF(OR(L1808="",M1808=""),"",L1808-M1808)</f>
        <v/>
      </c>
      <c r="P1808" s="89">
        <f>_xlfn.SINGLE(IF(F1808="","",_xlfn.XLOOKUP(F1808,purchase!F:F,purchase!O:O,"")))</f>
        <v/>
      </c>
      <c r="Q1808" s="83">
        <f>IF(OR(L1808="",M1808=""),"",M1808/L1808)</f>
        <v/>
      </c>
      <c r="R1808" s="91">
        <f>IF(OR(P1808="",Q1808=""),"",Q1808-P1808)</f>
        <v/>
      </c>
    </row>
    <row r="1809">
      <c r="A1809" s="25" t="n">
        <v>1805</v>
      </c>
      <c r="B1809" s="26">
        <f>IF(OR(C1809="",F1809=""),"",
"PRD-" &amp;
TEXT(DAY(C1809),"00") &amp;
CHOOSE(MONTH(C1809),"A","B","C","D","E","F","G","H","I","J","K","L") &amp;
TEXT(YEAR(C1809),"00") &amp;
"-" &amp;
RIGHT(F1809,4))</f>
        <v/>
      </c>
      <c r="C1809" s="27" t="n"/>
      <c r="D1809" s="26">
        <f>IF(F1809="","",_xlfn.XLOOKUP(F1809,purchase!F:F,purchase!B:B,""))</f>
        <v/>
      </c>
      <c r="E1809" s="26">
        <f>IF(F1809="","",_xlfn.XLOOKUP(F1809,purchase!F:F,purchase!C:C,""))</f>
        <v/>
      </c>
      <c r="F1809" s="4" t="n"/>
      <c r="G1809" s="10">
        <f>IF(H1809="NRFC","Natural Rubber Field Coagulam","")</f>
        <v/>
      </c>
      <c r="H1809" s="10">
        <f>IF(F1809="","",_xlfn.XLOOKUP(F1809,purchase!F:F,purchase!E:E,""))</f>
        <v/>
      </c>
      <c r="I1809" s="10">
        <f>IF(J1809="ISNR20","Natural Rubber-TSNR (ISNR-20)","")</f>
        <v/>
      </c>
      <c r="J1809" s="10">
        <f>IF(H1809="NRFC","ISNR20","")</f>
        <v/>
      </c>
      <c r="K1809" s="35">
        <f>_xlfn.SINGLE(IF(F1809="","",_xlfn.XLOOKUP(F1809,purchase!F:F,purchase!N:N,"")))</f>
        <v/>
      </c>
      <c r="L1809" s="4" t="n"/>
      <c r="M1809" s="86" t="n"/>
      <c r="N1809" s="35">
        <f>IF(F1809="","",
MAX(0,
_xlfn.XLOOKUP(F1809,purchase!F:F,purchase!N:N,"")
-
SUMIFS(L:L,F:F,F1809)))</f>
        <v/>
      </c>
      <c r="O1809" s="35">
        <f>IF(OR(L1809="",M1809=""),"",L1809-M1809)</f>
        <v/>
      </c>
      <c r="P1809" s="89">
        <f>_xlfn.SINGLE(IF(F1809="","",_xlfn.XLOOKUP(F1809,purchase!F:F,purchase!O:O,"")))</f>
        <v/>
      </c>
      <c r="Q1809" s="83">
        <f>IF(OR(L1809="",M1809=""),"",M1809/L1809)</f>
        <v/>
      </c>
      <c r="R1809" s="91">
        <f>IF(OR(P1809="",Q1809=""),"",Q1809-P1809)</f>
        <v/>
      </c>
    </row>
    <row r="1810">
      <c r="A1810" s="25" t="n">
        <v>1806</v>
      </c>
      <c r="B1810" s="26">
        <f>IF(OR(C1810="",F1810=""),"",
"PRD-" &amp;
TEXT(DAY(C1810),"00") &amp;
CHOOSE(MONTH(C1810),"A","B","C","D","E","F","G","H","I","J","K","L") &amp;
TEXT(YEAR(C1810),"00") &amp;
"-" &amp;
RIGHT(F1810,4))</f>
        <v/>
      </c>
      <c r="C1810" s="27" t="n"/>
      <c r="D1810" s="26">
        <f>IF(F1810="","",_xlfn.XLOOKUP(F1810,purchase!F:F,purchase!B:B,""))</f>
        <v/>
      </c>
      <c r="E1810" s="26">
        <f>IF(F1810="","",_xlfn.XLOOKUP(F1810,purchase!F:F,purchase!C:C,""))</f>
        <v/>
      </c>
      <c r="F1810" s="4" t="n"/>
      <c r="G1810" s="10">
        <f>IF(H1810="NRFC","Natural Rubber Field Coagulam","")</f>
        <v/>
      </c>
      <c r="H1810" s="10">
        <f>IF(F1810="","",_xlfn.XLOOKUP(F1810,purchase!F:F,purchase!E:E,""))</f>
        <v/>
      </c>
      <c r="I1810" s="10">
        <f>IF(J1810="ISNR20","Natural Rubber-TSNR (ISNR-20)","")</f>
        <v/>
      </c>
      <c r="J1810" s="10">
        <f>IF(H1810="NRFC","ISNR20","")</f>
        <v/>
      </c>
      <c r="K1810" s="35">
        <f>_xlfn.SINGLE(IF(F1810="","",_xlfn.XLOOKUP(F1810,purchase!F:F,purchase!N:N,"")))</f>
        <v/>
      </c>
      <c r="L1810" s="4" t="n"/>
      <c r="M1810" s="86" t="n"/>
      <c r="N1810" s="35">
        <f>IF(F1810="","",
MAX(0,
_xlfn.XLOOKUP(F1810,purchase!F:F,purchase!N:N,"")
-
SUMIFS(L:L,F:F,F1810)))</f>
        <v/>
      </c>
      <c r="O1810" s="35">
        <f>IF(OR(L1810="",M1810=""),"",L1810-M1810)</f>
        <v/>
      </c>
      <c r="P1810" s="89">
        <f>_xlfn.SINGLE(IF(F1810="","",_xlfn.XLOOKUP(F1810,purchase!F:F,purchase!O:O,"")))</f>
        <v/>
      </c>
      <c r="Q1810" s="83">
        <f>IF(OR(L1810="",M1810=""),"",M1810/L1810)</f>
        <v/>
      </c>
      <c r="R1810" s="91">
        <f>IF(OR(P1810="",Q1810=""),"",Q1810-P1810)</f>
        <v/>
      </c>
    </row>
    <row r="1811">
      <c r="A1811" s="25" t="n">
        <v>1807</v>
      </c>
      <c r="B1811" s="26">
        <f>IF(OR(C1811="",F1811=""),"",
"PRD-" &amp;
TEXT(DAY(C1811),"00") &amp;
CHOOSE(MONTH(C1811),"A","B","C","D","E","F","G","H","I","J","K","L") &amp;
TEXT(YEAR(C1811),"00") &amp;
"-" &amp;
RIGHT(F1811,4))</f>
        <v/>
      </c>
      <c r="C1811" s="27" t="n"/>
      <c r="D1811" s="26">
        <f>IF(F1811="","",_xlfn.XLOOKUP(F1811,purchase!F:F,purchase!B:B,""))</f>
        <v/>
      </c>
      <c r="E1811" s="26">
        <f>IF(F1811="","",_xlfn.XLOOKUP(F1811,purchase!F:F,purchase!C:C,""))</f>
        <v/>
      </c>
      <c r="F1811" s="4" t="n"/>
      <c r="G1811" s="10">
        <f>IF(H1811="NRFC","Natural Rubber Field Coagulam","")</f>
        <v/>
      </c>
      <c r="H1811" s="10">
        <f>IF(F1811="","",_xlfn.XLOOKUP(F1811,purchase!F:F,purchase!E:E,""))</f>
        <v/>
      </c>
      <c r="I1811" s="10">
        <f>IF(J1811="ISNR20","Natural Rubber-TSNR (ISNR-20)","")</f>
        <v/>
      </c>
      <c r="J1811" s="10">
        <f>IF(H1811="NRFC","ISNR20","")</f>
        <v/>
      </c>
      <c r="K1811" s="35">
        <f>_xlfn.SINGLE(IF(F1811="","",_xlfn.XLOOKUP(F1811,purchase!F:F,purchase!N:N,"")))</f>
        <v/>
      </c>
      <c r="L1811" s="4" t="n"/>
      <c r="M1811" s="86" t="n"/>
      <c r="N1811" s="35">
        <f>IF(F1811="","",
MAX(0,
_xlfn.XLOOKUP(F1811,purchase!F:F,purchase!N:N,"")
-
SUMIFS(L:L,F:F,F1811)))</f>
        <v/>
      </c>
      <c r="O1811" s="35">
        <f>IF(OR(L1811="",M1811=""),"",L1811-M1811)</f>
        <v/>
      </c>
      <c r="P1811" s="89">
        <f>_xlfn.SINGLE(IF(F1811="","",_xlfn.XLOOKUP(F1811,purchase!F:F,purchase!O:O,"")))</f>
        <v/>
      </c>
      <c r="Q1811" s="83">
        <f>IF(OR(L1811="",M1811=""),"",M1811/L1811)</f>
        <v/>
      </c>
      <c r="R1811" s="91">
        <f>IF(OR(P1811="",Q1811=""),"",Q1811-P1811)</f>
        <v/>
      </c>
    </row>
    <row r="1812">
      <c r="A1812" s="25" t="n">
        <v>1808</v>
      </c>
      <c r="B1812" s="26">
        <f>IF(OR(C1812="",F1812=""),"",
"PRD-" &amp;
TEXT(DAY(C1812),"00") &amp;
CHOOSE(MONTH(C1812),"A","B","C","D","E","F","G","H","I","J","K","L") &amp;
TEXT(YEAR(C1812),"00") &amp;
"-" &amp;
RIGHT(F1812,4))</f>
        <v/>
      </c>
      <c r="C1812" s="27" t="n"/>
      <c r="D1812" s="26">
        <f>IF(F1812="","",_xlfn.XLOOKUP(F1812,purchase!F:F,purchase!B:B,""))</f>
        <v/>
      </c>
      <c r="E1812" s="26">
        <f>IF(F1812="","",_xlfn.XLOOKUP(F1812,purchase!F:F,purchase!C:C,""))</f>
        <v/>
      </c>
      <c r="F1812" s="4" t="n"/>
      <c r="G1812" s="10">
        <f>IF(H1812="NRFC","Natural Rubber Field Coagulam","")</f>
        <v/>
      </c>
      <c r="H1812" s="10">
        <f>IF(F1812="","",_xlfn.XLOOKUP(F1812,purchase!F:F,purchase!E:E,""))</f>
        <v/>
      </c>
      <c r="I1812" s="10">
        <f>IF(J1812="ISNR20","Natural Rubber-TSNR (ISNR-20)","")</f>
        <v/>
      </c>
      <c r="J1812" s="10">
        <f>IF(H1812="NRFC","ISNR20","")</f>
        <v/>
      </c>
      <c r="K1812" s="35">
        <f>_xlfn.SINGLE(IF(F1812="","",_xlfn.XLOOKUP(F1812,purchase!F:F,purchase!N:N,"")))</f>
        <v/>
      </c>
      <c r="L1812" s="4" t="n"/>
      <c r="M1812" s="86" t="n"/>
      <c r="N1812" s="35">
        <f>IF(F1812="","",
MAX(0,
_xlfn.XLOOKUP(F1812,purchase!F:F,purchase!N:N,"")
-
SUMIFS(L:L,F:F,F1812)))</f>
        <v/>
      </c>
      <c r="O1812" s="35">
        <f>IF(OR(L1812="",M1812=""),"",L1812-M1812)</f>
        <v/>
      </c>
      <c r="P1812" s="89">
        <f>_xlfn.SINGLE(IF(F1812="","",_xlfn.XLOOKUP(F1812,purchase!F:F,purchase!O:O,"")))</f>
        <v/>
      </c>
      <c r="Q1812" s="83">
        <f>IF(OR(L1812="",M1812=""),"",M1812/L1812)</f>
        <v/>
      </c>
      <c r="R1812" s="91">
        <f>IF(OR(P1812="",Q1812=""),"",Q1812-P1812)</f>
        <v/>
      </c>
    </row>
    <row r="1813">
      <c r="A1813" s="25" t="n">
        <v>1809</v>
      </c>
      <c r="B1813" s="26">
        <f>IF(OR(C1813="",F1813=""),"",
"PRD-" &amp;
TEXT(DAY(C1813),"00") &amp;
CHOOSE(MONTH(C1813),"A","B","C","D","E","F","G","H","I","J","K","L") &amp;
TEXT(YEAR(C1813),"00") &amp;
"-" &amp;
RIGHT(F1813,4))</f>
        <v/>
      </c>
      <c r="C1813" s="27" t="n"/>
      <c r="D1813" s="26">
        <f>IF(F1813="","",_xlfn.XLOOKUP(F1813,purchase!F:F,purchase!B:B,""))</f>
        <v/>
      </c>
      <c r="E1813" s="26">
        <f>IF(F1813="","",_xlfn.XLOOKUP(F1813,purchase!F:F,purchase!C:C,""))</f>
        <v/>
      </c>
      <c r="F1813" s="4" t="n"/>
      <c r="G1813" s="10">
        <f>IF(H1813="NRFC","Natural Rubber Field Coagulam","")</f>
        <v/>
      </c>
      <c r="H1813" s="10">
        <f>IF(F1813="","",_xlfn.XLOOKUP(F1813,purchase!F:F,purchase!E:E,""))</f>
        <v/>
      </c>
      <c r="I1813" s="10">
        <f>IF(J1813="ISNR20","Natural Rubber-TSNR (ISNR-20)","")</f>
        <v/>
      </c>
      <c r="J1813" s="10">
        <f>IF(H1813="NRFC","ISNR20","")</f>
        <v/>
      </c>
      <c r="K1813" s="35">
        <f>_xlfn.SINGLE(IF(F1813="","",_xlfn.XLOOKUP(F1813,purchase!F:F,purchase!N:N,"")))</f>
        <v/>
      </c>
      <c r="L1813" s="4" t="n"/>
      <c r="M1813" s="86" t="n"/>
      <c r="N1813" s="35">
        <f>IF(F1813="","",
MAX(0,
_xlfn.XLOOKUP(F1813,purchase!F:F,purchase!N:N,"")
-
SUMIFS(L:L,F:F,F1813)))</f>
        <v/>
      </c>
      <c r="O1813" s="35">
        <f>IF(OR(L1813="",M1813=""),"",L1813-M1813)</f>
        <v/>
      </c>
      <c r="P1813" s="89">
        <f>_xlfn.SINGLE(IF(F1813="","",_xlfn.XLOOKUP(F1813,purchase!F:F,purchase!O:O,"")))</f>
        <v/>
      </c>
      <c r="Q1813" s="83">
        <f>IF(OR(L1813="",M1813=""),"",M1813/L1813)</f>
        <v/>
      </c>
      <c r="R1813" s="91">
        <f>IF(OR(P1813="",Q1813=""),"",Q1813-P1813)</f>
        <v/>
      </c>
    </row>
    <row r="1814">
      <c r="A1814" s="25" t="n">
        <v>1810</v>
      </c>
      <c r="B1814" s="26">
        <f>IF(OR(C1814="",F1814=""),"",
"PRD-" &amp;
TEXT(DAY(C1814),"00") &amp;
CHOOSE(MONTH(C1814),"A","B","C","D","E","F","G","H","I","J","K","L") &amp;
TEXT(YEAR(C1814),"00") &amp;
"-" &amp;
RIGHT(F1814,4))</f>
        <v/>
      </c>
      <c r="C1814" s="27" t="n"/>
      <c r="D1814" s="26">
        <f>IF(F1814="","",_xlfn.XLOOKUP(F1814,purchase!F:F,purchase!B:B,""))</f>
        <v/>
      </c>
      <c r="E1814" s="26">
        <f>IF(F1814="","",_xlfn.XLOOKUP(F1814,purchase!F:F,purchase!C:C,""))</f>
        <v/>
      </c>
      <c r="F1814" s="4" t="n"/>
      <c r="G1814" s="10">
        <f>IF(H1814="NRFC","Natural Rubber Field Coagulam","")</f>
        <v/>
      </c>
      <c r="H1814" s="10">
        <f>IF(F1814="","",_xlfn.XLOOKUP(F1814,purchase!F:F,purchase!E:E,""))</f>
        <v/>
      </c>
      <c r="I1814" s="10">
        <f>IF(J1814="ISNR20","Natural Rubber-TSNR (ISNR-20)","")</f>
        <v/>
      </c>
      <c r="J1814" s="10">
        <f>IF(H1814="NRFC","ISNR20","")</f>
        <v/>
      </c>
      <c r="K1814" s="35">
        <f>_xlfn.SINGLE(IF(F1814="","",_xlfn.XLOOKUP(F1814,purchase!F:F,purchase!N:N,"")))</f>
        <v/>
      </c>
      <c r="L1814" s="4" t="n"/>
      <c r="M1814" s="86" t="n"/>
      <c r="N1814" s="35">
        <f>IF(F1814="","",
MAX(0,
_xlfn.XLOOKUP(F1814,purchase!F:F,purchase!N:N,"")
-
SUMIFS(L:L,F:F,F1814)))</f>
        <v/>
      </c>
      <c r="O1814" s="35">
        <f>IF(OR(L1814="",M1814=""),"",L1814-M1814)</f>
        <v/>
      </c>
      <c r="P1814" s="89">
        <f>_xlfn.SINGLE(IF(F1814="","",_xlfn.XLOOKUP(F1814,purchase!F:F,purchase!O:O,"")))</f>
        <v/>
      </c>
      <c r="Q1814" s="83">
        <f>IF(OR(L1814="",M1814=""),"",M1814/L1814)</f>
        <v/>
      </c>
      <c r="R1814" s="91">
        <f>IF(OR(P1814="",Q1814=""),"",Q1814-P1814)</f>
        <v/>
      </c>
    </row>
    <row r="1815">
      <c r="A1815" s="25" t="n">
        <v>1811</v>
      </c>
      <c r="B1815" s="26">
        <f>IF(OR(C1815="",F1815=""),"",
"PRD-" &amp;
TEXT(DAY(C1815),"00") &amp;
CHOOSE(MONTH(C1815),"A","B","C","D","E","F","G","H","I","J","K","L") &amp;
TEXT(YEAR(C1815),"00") &amp;
"-" &amp;
RIGHT(F1815,4))</f>
        <v/>
      </c>
      <c r="C1815" s="27" t="n"/>
      <c r="D1815" s="26">
        <f>IF(F1815="","",_xlfn.XLOOKUP(F1815,purchase!F:F,purchase!B:B,""))</f>
        <v/>
      </c>
      <c r="E1815" s="26">
        <f>IF(F1815="","",_xlfn.XLOOKUP(F1815,purchase!F:F,purchase!C:C,""))</f>
        <v/>
      </c>
      <c r="F1815" s="4" t="n"/>
      <c r="G1815" s="10">
        <f>IF(H1815="NRFC","Natural Rubber Field Coagulam","")</f>
        <v/>
      </c>
      <c r="H1815" s="10">
        <f>IF(F1815="","",_xlfn.XLOOKUP(F1815,purchase!F:F,purchase!E:E,""))</f>
        <v/>
      </c>
      <c r="I1815" s="10">
        <f>IF(J1815="ISNR20","Natural Rubber-TSNR (ISNR-20)","")</f>
        <v/>
      </c>
      <c r="J1815" s="10">
        <f>IF(H1815="NRFC","ISNR20","")</f>
        <v/>
      </c>
      <c r="K1815" s="35">
        <f>_xlfn.SINGLE(IF(F1815="","",_xlfn.XLOOKUP(F1815,purchase!F:F,purchase!N:N,"")))</f>
        <v/>
      </c>
      <c r="L1815" s="4" t="n"/>
      <c r="M1815" s="86" t="n"/>
      <c r="N1815" s="35">
        <f>IF(F1815="","",
MAX(0,
_xlfn.XLOOKUP(F1815,purchase!F:F,purchase!N:N,"")
-
SUMIFS(L:L,F:F,F1815)))</f>
        <v/>
      </c>
      <c r="O1815" s="35">
        <f>IF(OR(L1815="",M1815=""),"",L1815-M1815)</f>
        <v/>
      </c>
      <c r="P1815" s="89">
        <f>_xlfn.SINGLE(IF(F1815="","",_xlfn.XLOOKUP(F1815,purchase!F:F,purchase!O:O,"")))</f>
        <v/>
      </c>
      <c r="Q1815" s="83">
        <f>IF(OR(L1815="",M1815=""),"",M1815/L1815)</f>
        <v/>
      </c>
      <c r="R1815" s="91">
        <f>IF(OR(P1815="",Q1815=""),"",Q1815-P1815)</f>
        <v/>
      </c>
    </row>
    <row r="1816">
      <c r="A1816" s="25" t="n">
        <v>1812</v>
      </c>
      <c r="B1816" s="26">
        <f>IF(OR(C1816="",F1816=""),"",
"PRD-" &amp;
TEXT(DAY(C1816),"00") &amp;
CHOOSE(MONTH(C1816),"A","B","C","D","E","F","G","H","I","J","K","L") &amp;
TEXT(YEAR(C1816),"00") &amp;
"-" &amp;
RIGHT(F1816,4))</f>
        <v/>
      </c>
      <c r="C1816" s="27" t="n"/>
      <c r="D1816" s="26">
        <f>IF(F1816="","",_xlfn.XLOOKUP(F1816,purchase!F:F,purchase!B:B,""))</f>
        <v/>
      </c>
      <c r="E1816" s="26">
        <f>IF(F1816="","",_xlfn.XLOOKUP(F1816,purchase!F:F,purchase!C:C,""))</f>
        <v/>
      </c>
      <c r="F1816" s="4" t="n"/>
      <c r="G1816" s="10">
        <f>IF(H1816="NRFC","Natural Rubber Field Coagulam","")</f>
        <v/>
      </c>
      <c r="H1816" s="10">
        <f>IF(F1816="","",_xlfn.XLOOKUP(F1816,purchase!F:F,purchase!E:E,""))</f>
        <v/>
      </c>
      <c r="I1816" s="10">
        <f>IF(J1816="ISNR20","Natural Rubber-TSNR (ISNR-20)","")</f>
        <v/>
      </c>
      <c r="J1816" s="10">
        <f>IF(H1816="NRFC","ISNR20","")</f>
        <v/>
      </c>
      <c r="K1816" s="35">
        <f>_xlfn.SINGLE(IF(F1816="","",_xlfn.XLOOKUP(F1816,purchase!F:F,purchase!N:N,"")))</f>
        <v/>
      </c>
      <c r="L1816" s="4" t="n"/>
      <c r="M1816" s="86" t="n"/>
      <c r="N1816" s="35">
        <f>IF(F1816="","",
MAX(0,
_xlfn.XLOOKUP(F1816,purchase!F:F,purchase!N:N,"")
-
SUMIFS(L:L,F:F,F1816)))</f>
        <v/>
      </c>
      <c r="O1816" s="35">
        <f>IF(OR(L1816="",M1816=""),"",L1816-M1816)</f>
        <v/>
      </c>
      <c r="P1816" s="89">
        <f>_xlfn.SINGLE(IF(F1816="","",_xlfn.XLOOKUP(F1816,purchase!F:F,purchase!O:O,"")))</f>
        <v/>
      </c>
      <c r="Q1816" s="83">
        <f>IF(OR(L1816="",M1816=""),"",M1816/L1816)</f>
        <v/>
      </c>
      <c r="R1816" s="91">
        <f>IF(OR(P1816="",Q1816=""),"",Q1816-P1816)</f>
        <v/>
      </c>
    </row>
    <row r="1817">
      <c r="A1817" s="25" t="n">
        <v>1813</v>
      </c>
      <c r="B1817" s="26">
        <f>IF(OR(C1817="",F1817=""),"",
"PRD-" &amp;
TEXT(DAY(C1817),"00") &amp;
CHOOSE(MONTH(C1817),"A","B","C","D","E","F","G","H","I","J","K","L") &amp;
TEXT(YEAR(C1817),"00") &amp;
"-" &amp;
RIGHT(F1817,4))</f>
        <v/>
      </c>
      <c r="C1817" s="27" t="n"/>
      <c r="D1817" s="26">
        <f>IF(F1817="","",_xlfn.XLOOKUP(F1817,purchase!F:F,purchase!B:B,""))</f>
        <v/>
      </c>
      <c r="E1817" s="26">
        <f>IF(F1817="","",_xlfn.XLOOKUP(F1817,purchase!F:F,purchase!C:C,""))</f>
        <v/>
      </c>
      <c r="F1817" s="4" t="n"/>
      <c r="G1817" s="10">
        <f>IF(H1817="NRFC","Natural Rubber Field Coagulam","")</f>
        <v/>
      </c>
      <c r="H1817" s="10">
        <f>IF(F1817="","",_xlfn.XLOOKUP(F1817,purchase!F:F,purchase!E:E,""))</f>
        <v/>
      </c>
      <c r="I1817" s="10">
        <f>IF(J1817="ISNR20","Natural Rubber-TSNR (ISNR-20)","")</f>
        <v/>
      </c>
      <c r="J1817" s="10">
        <f>IF(H1817="NRFC","ISNR20","")</f>
        <v/>
      </c>
      <c r="K1817" s="35">
        <f>_xlfn.SINGLE(IF(F1817="","",_xlfn.XLOOKUP(F1817,purchase!F:F,purchase!N:N,"")))</f>
        <v/>
      </c>
      <c r="L1817" s="4" t="n"/>
      <c r="M1817" s="86" t="n"/>
      <c r="N1817" s="35">
        <f>IF(F1817="","",
MAX(0,
_xlfn.XLOOKUP(F1817,purchase!F:F,purchase!N:N,"")
-
SUMIFS(L:L,F:F,F1817)))</f>
        <v/>
      </c>
      <c r="O1817" s="35">
        <f>IF(OR(L1817="",M1817=""),"",L1817-M1817)</f>
        <v/>
      </c>
      <c r="P1817" s="89">
        <f>_xlfn.SINGLE(IF(F1817="","",_xlfn.XLOOKUP(F1817,purchase!F:F,purchase!O:O,"")))</f>
        <v/>
      </c>
      <c r="Q1817" s="83">
        <f>IF(OR(L1817="",M1817=""),"",M1817/L1817)</f>
        <v/>
      </c>
      <c r="R1817" s="91">
        <f>IF(OR(P1817="",Q1817=""),"",Q1817-P1817)</f>
        <v/>
      </c>
    </row>
    <row r="1818">
      <c r="A1818" s="25" t="n">
        <v>1814</v>
      </c>
      <c r="B1818" s="26">
        <f>IF(OR(C1818="",F1818=""),"",
"PRD-" &amp;
TEXT(DAY(C1818),"00") &amp;
CHOOSE(MONTH(C1818),"A","B","C","D","E","F","G","H","I","J","K","L") &amp;
TEXT(YEAR(C1818),"00") &amp;
"-" &amp;
RIGHT(F1818,4))</f>
        <v/>
      </c>
      <c r="C1818" s="27" t="n"/>
      <c r="D1818" s="26">
        <f>IF(F1818="","",_xlfn.XLOOKUP(F1818,purchase!F:F,purchase!B:B,""))</f>
        <v/>
      </c>
      <c r="E1818" s="26">
        <f>IF(F1818="","",_xlfn.XLOOKUP(F1818,purchase!F:F,purchase!C:C,""))</f>
        <v/>
      </c>
      <c r="F1818" s="4" t="n"/>
      <c r="G1818" s="10">
        <f>IF(H1818="NRFC","Natural Rubber Field Coagulam","")</f>
        <v/>
      </c>
      <c r="H1818" s="10">
        <f>IF(F1818="","",_xlfn.XLOOKUP(F1818,purchase!F:F,purchase!E:E,""))</f>
        <v/>
      </c>
      <c r="I1818" s="10">
        <f>IF(J1818="ISNR20","Natural Rubber-TSNR (ISNR-20)","")</f>
        <v/>
      </c>
      <c r="J1818" s="10">
        <f>IF(H1818="NRFC","ISNR20","")</f>
        <v/>
      </c>
      <c r="K1818" s="35">
        <f>_xlfn.SINGLE(IF(F1818="","",_xlfn.XLOOKUP(F1818,purchase!F:F,purchase!N:N,"")))</f>
        <v/>
      </c>
      <c r="L1818" s="4" t="n"/>
      <c r="M1818" s="86" t="n"/>
      <c r="N1818" s="35">
        <f>IF(F1818="","",
MAX(0,
_xlfn.XLOOKUP(F1818,purchase!F:F,purchase!N:N,"")
-
SUMIFS(L:L,F:F,F1818)))</f>
        <v/>
      </c>
      <c r="O1818" s="35">
        <f>IF(OR(L1818="",M1818=""),"",L1818-M1818)</f>
        <v/>
      </c>
      <c r="P1818" s="89">
        <f>_xlfn.SINGLE(IF(F1818="","",_xlfn.XLOOKUP(F1818,purchase!F:F,purchase!O:O,"")))</f>
        <v/>
      </c>
      <c r="Q1818" s="83">
        <f>IF(OR(L1818="",M1818=""),"",M1818/L1818)</f>
        <v/>
      </c>
      <c r="R1818" s="91">
        <f>IF(OR(P1818="",Q1818=""),"",Q1818-P1818)</f>
        <v/>
      </c>
    </row>
    <row r="1819">
      <c r="A1819" s="25" t="n">
        <v>1815</v>
      </c>
      <c r="B1819" s="26">
        <f>IF(OR(C1819="",F1819=""),"",
"PRD-" &amp;
TEXT(DAY(C1819),"00") &amp;
CHOOSE(MONTH(C1819),"A","B","C","D","E","F","G","H","I","J","K","L") &amp;
TEXT(YEAR(C1819),"00") &amp;
"-" &amp;
RIGHT(F1819,4))</f>
        <v/>
      </c>
      <c r="C1819" s="27" t="n"/>
      <c r="D1819" s="26">
        <f>IF(F1819="","",_xlfn.XLOOKUP(F1819,purchase!F:F,purchase!B:B,""))</f>
        <v/>
      </c>
      <c r="E1819" s="26">
        <f>IF(F1819="","",_xlfn.XLOOKUP(F1819,purchase!F:F,purchase!C:C,""))</f>
        <v/>
      </c>
      <c r="F1819" s="4" t="n"/>
      <c r="G1819" s="10">
        <f>IF(H1819="NRFC","Natural Rubber Field Coagulam","")</f>
        <v/>
      </c>
      <c r="H1819" s="10">
        <f>IF(F1819="","",_xlfn.XLOOKUP(F1819,purchase!F:F,purchase!E:E,""))</f>
        <v/>
      </c>
      <c r="I1819" s="10">
        <f>IF(J1819="ISNR20","Natural Rubber-TSNR (ISNR-20)","")</f>
        <v/>
      </c>
      <c r="J1819" s="10">
        <f>IF(H1819="NRFC","ISNR20","")</f>
        <v/>
      </c>
      <c r="K1819" s="35">
        <f>_xlfn.SINGLE(IF(F1819="","",_xlfn.XLOOKUP(F1819,purchase!F:F,purchase!N:N,"")))</f>
        <v/>
      </c>
      <c r="L1819" s="4" t="n"/>
      <c r="M1819" s="86" t="n"/>
      <c r="N1819" s="35">
        <f>IF(F1819="","",
MAX(0,
_xlfn.XLOOKUP(F1819,purchase!F:F,purchase!N:N,"")
-
SUMIFS(L:L,F:F,F1819)))</f>
        <v/>
      </c>
      <c r="O1819" s="35">
        <f>IF(OR(L1819="",M1819=""),"",L1819-M1819)</f>
        <v/>
      </c>
      <c r="P1819" s="89">
        <f>_xlfn.SINGLE(IF(F1819="","",_xlfn.XLOOKUP(F1819,purchase!F:F,purchase!O:O,"")))</f>
        <v/>
      </c>
      <c r="Q1819" s="83">
        <f>IF(OR(L1819="",M1819=""),"",M1819/L1819)</f>
        <v/>
      </c>
      <c r="R1819" s="91">
        <f>IF(OR(P1819="",Q1819=""),"",Q1819-P1819)</f>
        <v/>
      </c>
    </row>
    <row r="1820">
      <c r="A1820" s="25" t="n">
        <v>1816</v>
      </c>
      <c r="B1820" s="26">
        <f>IF(OR(C1820="",F1820=""),"",
"PRD-" &amp;
TEXT(DAY(C1820),"00") &amp;
CHOOSE(MONTH(C1820),"A","B","C","D","E","F","G","H","I","J","K","L") &amp;
TEXT(YEAR(C1820),"00") &amp;
"-" &amp;
RIGHT(F1820,4))</f>
        <v/>
      </c>
      <c r="C1820" s="27" t="n"/>
      <c r="D1820" s="26">
        <f>IF(F1820="","",_xlfn.XLOOKUP(F1820,purchase!F:F,purchase!B:B,""))</f>
        <v/>
      </c>
      <c r="E1820" s="26">
        <f>IF(F1820="","",_xlfn.XLOOKUP(F1820,purchase!F:F,purchase!C:C,""))</f>
        <v/>
      </c>
      <c r="F1820" s="4" t="n"/>
      <c r="G1820" s="10">
        <f>IF(H1820="NRFC","Natural Rubber Field Coagulam","")</f>
        <v/>
      </c>
      <c r="H1820" s="10">
        <f>IF(F1820="","",_xlfn.XLOOKUP(F1820,purchase!F:F,purchase!E:E,""))</f>
        <v/>
      </c>
      <c r="I1820" s="10">
        <f>IF(J1820="ISNR20","Natural Rubber-TSNR (ISNR-20)","")</f>
        <v/>
      </c>
      <c r="J1820" s="10">
        <f>IF(H1820="NRFC","ISNR20","")</f>
        <v/>
      </c>
      <c r="K1820" s="35">
        <f>_xlfn.SINGLE(IF(F1820="","",_xlfn.XLOOKUP(F1820,purchase!F:F,purchase!N:N,"")))</f>
        <v/>
      </c>
      <c r="L1820" s="4" t="n"/>
      <c r="M1820" s="86" t="n"/>
      <c r="N1820" s="35">
        <f>IF(F1820="","",
MAX(0,
_xlfn.XLOOKUP(F1820,purchase!F:F,purchase!N:N,"")
-
SUMIFS(L:L,F:F,F1820)))</f>
        <v/>
      </c>
      <c r="O1820" s="35">
        <f>IF(OR(L1820="",M1820=""),"",L1820-M1820)</f>
        <v/>
      </c>
      <c r="P1820" s="89">
        <f>_xlfn.SINGLE(IF(F1820="","",_xlfn.XLOOKUP(F1820,purchase!F:F,purchase!O:O,"")))</f>
        <v/>
      </c>
      <c r="Q1820" s="83">
        <f>IF(OR(L1820="",M1820=""),"",M1820/L1820)</f>
        <v/>
      </c>
      <c r="R1820" s="91">
        <f>IF(OR(P1820="",Q1820=""),"",Q1820-P1820)</f>
        <v/>
      </c>
    </row>
    <row r="1821">
      <c r="A1821" s="25" t="n">
        <v>1817</v>
      </c>
      <c r="B1821" s="26">
        <f>IF(OR(C1821="",F1821=""),"",
"PRD-" &amp;
TEXT(DAY(C1821),"00") &amp;
CHOOSE(MONTH(C1821),"A","B","C","D","E","F","G","H","I","J","K","L") &amp;
TEXT(YEAR(C1821),"00") &amp;
"-" &amp;
RIGHT(F1821,4))</f>
        <v/>
      </c>
      <c r="C1821" s="27" t="n"/>
      <c r="D1821" s="26">
        <f>IF(F1821="","",_xlfn.XLOOKUP(F1821,purchase!F:F,purchase!B:B,""))</f>
        <v/>
      </c>
      <c r="E1821" s="26">
        <f>IF(F1821="","",_xlfn.XLOOKUP(F1821,purchase!F:F,purchase!C:C,""))</f>
        <v/>
      </c>
      <c r="F1821" s="4" t="n"/>
      <c r="G1821" s="10">
        <f>IF(H1821="NRFC","Natural Rubber Field Coagulam","")</f>
        <v/>
      </c>
      <c r="H1821" s="10">
        <f>IF(F1821="","",_xlfn.XLOOKUP(F1821,purchase!F:F,purchase!E:E,""))</f>
        <v/>
      </c>
      <c r="I1821" s="10">
        <f>IF(J1821="ISNR20","Natural Rubber-TSNR (ISNR-20)","")</f>
        <v/>
      </c>
      <c r="J1821" s="10">
        <f>IF(H1821="NRFC","ISNR20","")</f>
        <v/>
      </c>
      <c r="K1821" s="35">
        <f>_xlfn.SINGLE(IF(F1821="","",_xlfn.XLOOKUP(F1821,purchase!F:F,purchase!N:N,"")))</f>
        <v/>
      </c>
      <c r="L1821" s="4" t="n"/>
      <c r="M1821" s="86" t="n"/>
      <c r="N1821" s="35">
        <f>IF(F1821="","",
MAX(0,
_xlfn.XLOOKUP(F1821,purchase!F:F,purchase!N:N,"")
-
SUMIFS(L:L,F:F,F1821)))</f>
        <v/>
      </c>
      <c r="O1821" s="35">
        <f>IF(OR(L1821="",M1821=""),"",L1821-M1821)</f>
        <v/>
      </c>
      <c r="P1821" s="89">
        <f>_xlfn.SINGLE(IF(F1821="","",_xlfn.XLOOKUP(F1821,purchase!F:F,purchase!O:O,"")))</f>
        <v/>
      </c>
      <c r="Q1821" s="83">
        <f>IF(OR(L1821="",M1821=""),"",M1821/L1821)</f>
        <v/>
      </c>
      <c r="R1821" s="91">
        <f>IF(OR(P1821="",Q1821=""),"",Q1821-P1821)</f>
        <v/>
      </c>
    </row>
    <row r="1822">
      <c r="A1822" s="25" t="n">
        <v>1818</v>
      </c>
      <c r="B1822" s="26">
        <f>IF(OR(C1822="",F1822=""),"",
"PRD-" &amp;
TEXT(DAY(C1822),"00") &amp;
CHOOSE(MONTH(C1822),"A","B","C","D","E","F","G","H","I","J","K","L") &amp;
TEXT(YEAR(C1822),"00") &amp;
"-" &amp;
RIGHT(F1822,4))</f>
        <v/>
      </c>
      <c r="C1822" s="27" t="n"/>
      <c r="D1822" s="26">
        <f>IF(F1822="","",_xlfn.XLOOKUP(F1822,purchase!F:F,purchase!B:B,""))</f>
        <v/>
      </c>
      <c r="E1822" s="26">
        <f>IF(F1822="","",_xlfn.XLOOKUP(F1822,purchase!F:F,purchase!C:C,""))</f>
        <v/>
      </c>
      <c r="F1822" s="4" t="n"/>
      <c r="G1822" s="10">
        <f>IF(H1822="NRFC","Natural Rubber Field Coagulam","")</f>
        <v/>
      </c>
      <c r="H1822" s="10">
        <f>IF(F1822="","",_xlfn.XLOOKUP(F1822,purchase!F:F,purchase!E:E,""))</f>
        <v/>
      </c>
      <c r="I1822" s="10">
        <f>IF(J1822="ISNR20","Natural Rubber-TSNR (ISNR-20)","")</f>
        <v/>
      </c>
      <c r="J1822" s="10">
        <f>IF(H1822="NRFC","ISNR20","")</f>
        <v/>
      </c>
      <c r="K1822" s="35">
        <f>_xlfn.SINGLE(IF(F1822="","",_xlfn.XLOOKUP(F1822,purchase!F:F,purchase!N:N,"")))</f>
        <v/>
      </c>
      <c r="L1822" s="4" t="n"/>
      <c r="M1822" s="86" t="n"/>
      <c r="N1822" s="35">
        <f>IF(F1822="","",
MAX(0,
_xlfn.XLOOKUP(F1822,purchase!F:F,purchase!N:N,"")
-
SUMIFS(L:L,F:F,F1822)))</f>
        <v/>
      </c>
      <c r="O1822" s="35">
        <f>IF(OR(L1822="",M1822=""),"",L1822-M1822)</f>
        <v/>
      </c>
      <c r="P1822" s="89">
        <f>_xlfn.SINGLE(IF(F1822="","",_xlfn.XLOOKUP(F1822,purchase!F:F,purchase!O:O,"")))</f>
        <v/>
      </c>
      <c r="Q1822" s="83">
        <f>IF(OR(L1822="",M1822=""),"",M1822/L1822)</f>
        <v/>
      </c>
      <c r="R1822" s="91">
        <f>IF(OR(P1822="",Q1822=""),"",Q1822-P1822)</f>
        <v/>
      </c>
    </row>
    <row r="1823">
      <c r="A1823" s="25" t="n">
        <v>1819</v>
      </c>
      <c r="B1823" s="26">
        <f>IF(OR(C1823="",F1823=""),"",
"PRD-" &amp;
TEXT(DAY(C1823),"00") &amp;
CHOOSE(MONTH(C1823),"A","B","C","D","E","F","G","H","I","J","K","L") &amp;
TEXT(YEAR(C1823),"00") &amp;
"-" &amp;
RIGHT(F1823,4))</f>
        <v/>
      </c>
      <c r="C1823" s="27" t="n"/>
      <c r="D1823" s="26">
        <f>IF(F1823="","",_xlfn.XLOOKUP(F1823,purchase!F:F,purchase!B:B,""))</f>
        <v/>
      </c>
      <c r="E1823" s="26">
        <f>IF(F1823="","",_xlfn.XLOOKUP(F1823,purchase!F:F,purchase!C:C,""))</f>
        <v/>
      </c>
      <c r="F1823" s="4" t="n"/>
      <c r="G1823" s="10">
        <f>IF(H1823="NRFC","Natural Rubber Field Coagulam","")</f>
        <v/>
      </c>
      <c r="H1823" s="10">
        <f>IF(F1823="","",_xlfn.XLOOKUP(F1823,purchase!F:F,purchase!E:E,""))</f>
        <v/>
      </c>
      <c r="I1823" s="10">
        <f>IF(J1823="ISNR20","Natural Rubber-TSNR (ISNR-20)","")</f>
        <v/>
      </c>
      <c r="J1823" s="10">
        <f>IF(H1823="NRFC","ISNR20","")</f>
        <v/>
      </c>
      <c r="K1823" s="35">
        <f>_xlfn.SINGLE(IF(F1823="","",_xlfn.XLOOKUP(F1823,purchase!F:F,purchase!N:N,"")))</f>
        <v/>
      </c>
      <c r="L1823" s="4" t="n"/>
      <c r="M1823" s="86" t="n"/>
      <c r="N1823" s="35">
        <f>IF(F1823="","",
MAX(0,
_xlfn.XLOOKUP(F1823,purchase!F:F,purchase!N:N,"")
-
SUMIFS(L:L,F:F,F1823)))</f>
        <v/>
      </c>
      <c r="O1823" s="35">
        <f>IF(OR(L1823="",M1823=""),"",L1823-M1823)</f>
        <v/>
      </c>
      <c r="P1823" s="89">
        <f>_xlfn.SINGLE(IF(F1823="","",_xlfn.XLOOKUP(F1823,purchase!F:F,purchase!O:O,"")))</f>
        <v/>
      </c>
      <c r="Q1823" s="83">
        <f>IF(OR(L1823="",M1823=""),"",M1823/L1823)</f>
        <v/>
      </c>
      <c r="R1823" s="91">
        <f>IF(OR(P1823="",Q1823=""),"",Q1823-P1823)</f>
        <v/>
      </c>
    </row>
    <row r="1824">
      <c r="A1824" s="25" t="n">
        <v>1820</v>
      </c>
      <c r="B1824" s="26">
        <f>IF(OR(C1824="",F1824=""),"",
"PRD-" &amp;
TEXT(DAY(C1824),"00") &amp;
CHOOSE(MONTH(C1824),"A","B","C","D","E","F","G","H","I","J","K","L") &amp;
TEXT(YEAR(C1824),"00") &amp;
"-" &amp;
RIGHT(F1824,4))</f>
        <v/>
      </c>
      <c r="C1824" s="27" t="n"/>
      <c r="D1824" s="26">
        <f>IF(F1824="","",_xlfn.XLOOKUP(F1824,purchase!F:F,purchase!B:B,""))</f>
        <v/>
      </c>
      <c r="E1824" s="26">
        <f>IF(F1824="","",_xlfn.XLOOKUP(F1824,purchase!F:F,purchase!C:C,""))</f>
        <v/>
      </c>
      <c r="F1824" s="4" t="n"/>
      <c r="G1824" s="10">
        <f>IF(H1824="NRFC","Natural Rubber Field Coagulam","")</f>
        <v/>
      </c>
      <c r="H1824" s="10">
        <f>IF(F1824="","",_xlfn.XLOOKUP(F1824,purchase!F:F,purchase!E:E,""))</f>
        <v/>
      </c>
      <c r="I1824" s="10">
        <f>IF(J1824="ISNR20","Natural Rubber-TSNR (ISNR-20)","")</f>
        <v/>
      </c>
      <c r="J1824" s="10">
        <f>IF(H1824="NRFC","ISNR20","")</f>
        <v/>
      </c>
      <c r="K1824" s="35">
        <f>_xlfn.SINGLE(IF(F1824="","",_xlfn.XLOOKUP(F1824,purchase!F:F,purchase!N:N,"")))</f>
        <v/>
      </c>
      <c r="L1824" s="4" t="n"/>
      <c r="M1824" s="86" t="n"/>
      <c r="N1824" s="35">
        <f>IF(F1824="","",
MAX(0,
_xlfn.XLOOKUP(F1824,purchase!F:F,purchase!N:N,"")
-
SUMIFS(L:L,F:F,F1824)))</f>
        <v/>
      </c>
      <c r="O1824" s="35">
        <f>IF(OR(L1824="",M1824=""),"",L1824-M1824)</f>
        <v/>
      </c>
      <c r="P1824" s="89">
        <f>_xlfn.SINGLE(IF(F1824="","",_xlfn.XLOOKUP(F1824,purchase!F:F,purchase!O:O,"")))</f>
        <v/>
      </c>
      <c r="Q1824" s="83">
        <f>IF(OR(L1824="",M1824=""),"",M1824/L1824)</f>
        <v/>
      </c>
      <c r="R1824" s="91">
        <f>IF(OR(P1824="",Q1824=""),"",Q1824-P1824)</f>
        <v/>
      </c>
    </row>
    <row r="1825">
      <c r="A1825" s="25" t="n">
        <v>1821</v>
      </c>
      <c r="B1825" s="26">
        <f>IF(OR(C1825="",F1825=""),"",
"PRD-" &amp;
TEXT(DAY(C1825),"00") &amp;
CHOOSE(MONTH(C1825),"A","B","C","D","E","F","G","H","I","J","K","L") &amp;
TEXT(YEAR(C1825),"00") &amp;
"-" &amp;
RIGHT(F1825,4))</f>
        <v/>
      </c>
      <c r="C1825" s="27" t="n"/>
      <c r="D1825" s="26">
        <f>IF(F1825="","",_xlfn.XLOOKUP(F1825,purchase!F:F,purchase!B:B,""))</f>
        <v/>
      </c>
      <c r="E1825" s="26">
        <f>IF(F1825="","",_xlfn.XLOOKUP(F1825,purchase!F:F,purchase!C:C,""))</f>
        <v/>
      </c>
      <c r="F1825" s="4" t="n"/>
      <c r="G1825" s="10">
        <f>IF(H1825="NRFC","Natural Rubber Field Coagulam","")</f>
        <v/>
      </c>
      <c r="H1825" s="10">
        <f>IF(F1825="","",_xlfn.XLOOKUP(F1825,purchase!F:F,purchase!E:E,""))</f>
        <v/>
      </c>
      <c r="I1825" s="10">
        <f>IF(J1825="ISNR20","Natural Rubber-TSNR (ISNR-20)","")</f>
        <v/>
      </c>
      <c r="J1825" s="10">
        <f>IF(H1825="NRFC","ISNR20","")</f>
        <v/>
      </c>
      <c r="K1825" s="35">
        <f>_xlfn.SINGLE(IF(F1825="","",_xlfn.XLOOKUP(F1825,purchase!F:F,purchase!N:N,"")))</f>
        <v/>
      </c>
      <c r="L1825" s="4" t="n"/>
      <c r="M1825" s="86" t="n"/>
      <c r="N1825" s="35">
        <f>IF(F1825="","",
MAX(0,
_xlfn.XLOOKUP(F1825,purchase!F:F,purchase!N:N,"")
-
SUMIFS(L:L,F:F,F1825)))</f>
        <v/>
      </c>
      <c r="O1825" s="35">
        <f>IF(OR(L1825="",M1825=""),"",L1825-M1825)</f>
        <v/>
      </c>
      <c r="P1825" s="89">
        <f>_xlfn.SINGLE(IF(F1825="","",_xlfn.XLOOKUP(F1825,purchase!F:F,purchase!O:O,"")))</f>
        <v/>
      </c>
      <c r="Q1825" s="83">
        <f>IF(OR(L1825="",M1825=""),"",M1825/L1825)</f>
        <v/>
      </c>
      <c r="R1825" s="91">
        <f>IF(OR(P1825="",Q1825=""),"",Q1825-P1825)</f>
        <v/>
      </c>
    </row>
    <row r="1826">
      <c r="A1826" s="25" t="n">
        <v>1822</v>
      </c>
      <c r="B1826" s="26">
        <f>IF(OR(C1826="",F1826=""),"",
"PRD-" &amp;
TEXT(DAY(C1826),"00") &amp;
CHOOSE(MONTH(C1826),"A","B","C","D","E","F","G","H","I","J","K","L") &amp;
TEXT(YEAR(C1826),"00") &amp;
"-" &amp;
RIGHT(F1826,4))</f>
        <v/>
      </c>
      <c r="C1826" s="27" t="n"/>
      <c r="D1826" s="26">
        <f>IF(F1826="","",_xlfn.XLOOKUP(F1826,purchase!F:F,purchase!B:B,""))</f>
        <v/>
      </c>
      <c r="E1826" s="26">
        <f>IF(F1826="","",_xlfn.XLOOKUP(F1826,purchase!F:F,purchase!C:C,""))</f>
        <v/>
      </c>
      <c r="F1826" s="4" t="n"/>
      <c r="G1826" s="10">
        <f>IF(H1826="NRFC","Natural Rubber Field Coagulam","")</f>
        <v/>
      </c>
      <c r="H1826" s="10">
        <f>IF(F1826="","",_xlfn.XLOOKUP(F1826,purchase!F:F,purchase!E:E,""))</f>
        <v/>
      </c>
      <c r="I1826" s="10">
        <f>IF(J1826="ISNR20","Natural Rubber-TSNR (ISNR-20)","")</f>
        <v/>
      </c>
      <c r="J1826" s="10">
        <f>IF(H1826="NRFC","ISNR20","")</f>
        <v/>
      </c>
      <c r="K1826" s="35">
        <f>_xlfn.SINGLE(IF(F1826="","",_xlfn.XLOOKUP(F1826,purchase!F:F,purchase!N:N,"")))</f>
        <v/>
      </c>
      <c r="L1826" s="4" t="n"/>
      <c r="M1826" s="86" t="n"/>
      <c r="N1826" s="35">
        <f>IF(F1826="","",
MAX(0,
_xlfn.XLOOKUP(F1826,purchase!F:F,purchase!N:N,"")
-
SUMIFS(L:L,F:F,F1826)))</f>
        <v/>
      </c>
      <c r="O1826" s="35">
        <f>IF(OR(L1826="",M1826=""),"",L1826-M1826)</f>
        <v/>
      </c>
      <c r="P1826" s="89">
        <f>_xlfn.SINGLE(IF(F1826="","",_xlfn.XLOOKUP(F1826,purchase!F:F,purchase!O:O,"")))</f>
        <v/>
      </c>
      <c r="Q1826" s="83">
        <f>IF(OR(L1826="",M1826=""),"",M1826/L1826)</f>
        <v/>
      </c>
      <c r="R1826" s="91">
        <f>IF(OR(P1826="",Q1826=""),"",Q1826-P1826)</f>
        <v/>
      </c>
    </row>
    <row r="1827">
      <c r="A1827" s="25" t="n">
        <v>1823</v>
      </c>
      <c r="B1827" s="26">
        <f>IF(OR(C1827="",F1827=""),"",
"PRD-" &amp;
TEXT(DAY(C1827),"00") &amp;
CHOOSE(MONTH(C1827),"A","B","C","D","E","F","G","H","I","J","K","L") &amp;
TEXT(YEAR(C1827),"00") &amp;
"-" &amp;
RIGHT(F1827,4))</f>
        <v/>
      </c>
      <c r="C1827" s="27" t="n"/>
      <c r="D1827" s="26">
        <f>IF(F1827="","",_xlfn.XLOOKUP(F1827,purchase!F:F,purchase!B:B,""))</f>
        <v/>
      </c>
      <c r="E1827" s="26">
        <f>IF(F1827="","",_xlfn.XLOOKUP(F1827,purchase!F:F,purchase!C:C,""))</f>
        <v/>
      </c>
      <c r="F1827" s="4" t="n"/>
      <c r="G1827" s="10">
        <f>IF(H1827="NRFC","Natural Rubber Field Coagulam","")</f>
        <v/>
      </c>
      <c r="H1827" s="10">
        <f>IF(F1827="","",_xlfn.XLOOKUP(F1827,purchase!F:F,purchase!E:E,""))</f>
        <v/>
      </c>
      <c r="I1827" s="10">
        <f>IF(J1827="ISNR20","Natural Rubber-TSNR (ISNR-20)","")</f>
        <v/>
      </c>
      <c r="J1827" s="10">
        <f>IF(H1827="NRFC","ISNR20","")</f>
        <v/>
      </c>
      <c r="K1827" s="35">
        <f>_xlfn.SINGLE(IF(F1827="","",_xlfn.XLOOKUP(F1827,purchase!F:F,purchase!N:N,"")))</f>
        <v/>
      </c>
      <c r="L1827" s="4" t="n"/>
      <c r="M1827" s="86" t="n"/>
      <c r="N1827" s="35">
        <f>IF(F1827="","",
MAX(0,
_xlfn.XLOOKUP(F1827,purchase!F:F,purchase!N:N,"")
-
SUMIFS(L:L,F:F,F1827)))</f>
        <v/>
      </c>
      <c r="O1827" s="35">
        <f>IF(OR(L1827="",M1827=""),"",L1827-M1827)</f>
        <v/>
      </c>
      <c r="P1827" s="89">
        <f>_xlfn.SINGLE(IF(F1827="","",_xlfn.XLOOKUP(F1827,purchase!F:F,purchase!O:O,"")))</f>
        <v/>
      </c>
      <c r="Q1827" s="83">
        <f>IF(OR(L1827="",M1827=""),"",M1827/L1827)</f>
        <v/>
      </c>
      <c r="R1827" s="91">
        <f>IF(OR(P1827="",Q1827=""),"",Q1827-P1827)</f>
        <v/>
      </c>
    </row>
    <row r="1828">
      <c r="A1828" s="25" t="n">
        <v>1824</v>
      </c>
      <c r="B1828" s="26">
        <f>IF(OR(C1828="",F1828=""),"",
"PRD-" &amp;
TEXT(DAY(C1828),"00") &amp;
CHOOSE(MONTH(C1828),"A","B","C","D","E","F","G","H","I","J","K","L") &amp;
TEXT(YEAR(C1828),"00") &amp;
"-" &amp;
RIGHT(F1828,4))</f>
        <v/>
      </c>
      <c r="C1828" s="27" t="n"/>
      <c r="D1828" s="26">
        <f>IF(F1828="","",_xlfn.XLOOKUP(F1828,purchase!F:F,purchase!B:B,""))</f>
        <v/>
      </c>
      <c r="E1828" s="26">
        <f>IF(F1828="","",_xlfn.XLOOKUP(F1828,purchase!F:F,purchase!C:C,""))</f>
        <v/>
      </c>
      <c r="F1828" s="4" t="n"/>
      <c r="G1828" s="10">
        <f>IF(H1828="NRFC","Natural Rubber Field Coagulam","")</f>
        <v/>
      </c>
      <c r="H1828" s="10">
        <f>IF(F1828="","",_xlfn.XLOOKUP(F1828,purchase!F:F,purchase!E:E,""))</f>
        <v/>
      </c>
      <c r="I1828" s="10">
        <f>IF(J1828="ISNR20","Natural Rubber-TSNR (ISNR-20)","")</f>
        <v/>
      </c>
      <c r="J1828" s="10">
        <f>IF(H1828="NRFC","ISNR20","")</f>
        <v/>
      </c>
      <c r="K1828" s="35">
        <f>_xlfn.SINGLE(IF(F1828="","",_xlfn.XLOOKUP(F1828,purchase!F:F,purchase!N:N,"")))</f>
        <v/>
      </c>
      <c r="L1828" s="4" t="n"/>
      <c r="M1828" s="86" t="n"/>
      <c r="N1828" s="35">
        <f>IF(F1828="","",
MAX(0,
_xlfn.XLOOKUP(F1828,purchase!F:F,purchase!N:N,"")
-
SUMIFS(L:L,F:F,F1828)))</f>
        <v/>
      </c>
      <c r="O1828" s="35">
        <f>IF(OR(L1828="",M1828=""),"",L1828-M1828)</f>
        <v/>
      </c>
      <c r="P1828" s="89">
        <f>_xlfn.SINGLE(IF(F1828="","",_xlfn.XLOOKUP(F1828,purchase!F:F,purchase!O:O,"")))</f>
        <v/>
      </c>
      <c r="Q1828" s="83">
        <f>IF(OR(L1828="",M1828=""),"",M1828/L1828)</f>
        <v/>
      </c>
      <c r="R1828" s="91">
        <f>IF(OR(P1828="",Q1828=""),"",Q1828-P1828)</f>
        <v/>
      </c>
    </row>
    <row r="1829">
      <c r="A1829" s="25" t="n">
        <v>1825</v>
      </c>
      <c r="B1829" s="26">
        <f>IF(OR(C1829="",F1829=""),"",
"PRD-" &amp;
TEXT(DAY(C1829),"00") &amp;
CHOOSE(MONTH(C1829),"A","B","C","D","E","F","G","H","I","J","K","L") &amp;
TEXT(YEAR(C1829),"00") &amp;
"-" &amp;
RIGHT(F1829,4))</f>
        <v/>
      </c>
      <c r="C1829" s="27" t="n"/>
      <c r="D1829" s="26">
        <f>IF(F1829="","",_xlfn.XLOOKUP(F1829,purchase!F:F,purchase!B:B,""))</f>
        <v/>
      </c>
      <c r="E1829" s="26">
        <f>IF(F1829="","",_xlfn.XLOOKUP(F1829,purchase!F:F,purchase!C:C,""))</f>
        <v/>
      </c>
      <c r="F1829" s="4" t="n"/>
      <c r="G1829" s="10">
        <f>IF(H1829="NRFC","Natural Rubber Field Coagulam","")</f>
        <v/>
      </c>
      <c r="H1829" s="10">
        <f>IF(F1829="","",_xlfn.XLOOKUP(F1829,purchase!F:F,purchase!E:E,""))</f>
        <v/>
      </c>
      <c r="I1829" s="10">
        <f>IF(J1829="ISNR20","Natural Rubber-TSNR (ISNR-20)","")</f>
        <v/>
      </c>
      <c r="J1829" s="10">
        <f>IF(H1829="NRFC","ISNR20","")</f>
        <v/>
      </c>
      <c r="K1829" s="35">
        <f>_xlfn.SINGLE(IF(F1829="","",_xlfn.XLOOKUP(F1829,purchase!F:F,purchase!N:N,"")))</f>
        <v/>
      </c>
      <c r="L1829" s="4" t="n"/>
      <c r="M1829" s="86" t="n"/>
      <c r="N1829" s="35">
        <f>IF(F1829="","",
MAX(0,
_xlfn.XLOOKUP(F1829,purchase!F:F,purchase!N:N,"")
-
SUMIFS(L:L,F:F,F1829)))</f>
        <v/>
      </c>
      <c r="O1829" s="35">
        <f>IF(OR(L1829="",M1829=""),"",L1829-M1829)</f>
        <v/>
      </c>
      <c r="P1829" s="89">
        <f>_xlfn.SINGLE(IF(F1829="","",_xlfn.XLOOKUP(F1829,purchase!F:F,purchase!O:O,"")))</f>
        <v/>
      </c>
      <c r="Q1829" s="83">
        <f>IF(OR(L1829="",M1829=""),"",M1829/L1829)</f>
        <v/>
      </c>
      <c r="R1829" s="91">
        <f>IF(OR(P1829="",Q1829=""),"",Q1829-P1829)</f>
        <v/>
      </c>
    </row>
    <row r="1830">
      <c r="A1830" s="25" t="n">
        <v>1826</v>
      </c>
      <c r="B1830" s="26">
        <f>IF(OR(C1830="",F1830=""),"",
"PRD-" &amp;
TEXT(DAY(C1830),"00") &amp;
CHOOSE(MONTH(C1830),"A","B","C","D","E","F","G","H","I","J","K","L") &amp;
TEXT(YEAR(C1830),"00") &amp;
"-" &amp;
RIGHT(F1830,4))</f>
        <v/>
      </c>
      <c r="C1830" s="27" t="n"/>
      <c r="D1830" s="26">
        <f>IF(F1830="","",_xlfn.XLOOKUP(F1830,purchase!F:F,purchase!B:B,""))</f>
        <v/>
      </c>
      <c r="E1830" s="26">
        <f>IF(F1830="","",_xlfn.XLOOKUP(F1830,purchase!F:F,purchase!C:C,""))</f>
        <v/>
      </c>
      <c r="F1830" s="4" t="n"/>
      <c r="G1830" s="10">
        <f>IF(H1830="NRFC","Natural Rubber Field Coagulam","")</f>
        <v/>
      </c>
      <c r="H1830" s="10">
        <f>IF(F1830="","",_xlfn.XLOOKUP(F1830,purchase!F:F,purchase!E:E,""))</f>
        <v/>
      </c>
      <c r="I1830" s="10">
        <f>IF(J1830="ISNR20","Natural Rubber-TSNR (ISNR-20)","")</f>
        <v/>
      </c>
      <c r="J1830" s="10">
        <f>IF(H1830="NRFC","ISNR20","")</f>
        <v/>
      </c>
      <c r="K1830" s="35">
        <f>_xlfn.SINGLE(IF(F1830="","",_xlfn.XLOOKUP(F1830,purchase!F:F,purchase!N:N,"")))</f>
        <v/>
      </c>
      <c r="L1830" s="4" t="n"/>
      <c r="M1830" s="86" t="n"/>
      <c r="N1830" s="35">
        <f>IF(F1830="","",
MAX(0,
_xlfn.XLOOKUP(F1830,purchase!F:F,purchase!N:N,"")
-
SUMIFS(L:L,F:F,F1830)))</f>
        <v/>
      </c>
      <c r="O1830" s="35">
        <f>IF(OR(L1830="",M1830=""),"",L1830-M1830)</f>
        <v/>
      </c>
      <c r="P1830" s="89">
        <f>_xlfn.SINGLE(IF(F1830="","",_xlfn.XLOOKUP(F1830,purchase!F:F,purchase!O:O,"")))</f>
        <v/>
      </c>
      <c r="Q1830" s="83">
        <f>IF(OR(L1830="",M1830=""),"",M1830/L1830)</f>
        <v/>
      </c>
      <c r="R1830" s="91">
        <f>IF(OR(P1830="",Q1830=""),"",Q1830-P1830)</f>
        <v/>
      </c>
    </row>
    <row r="1831">
      <c r="A1831" s="25" t="n">
        <v>1827</v>
      </c>
      <c r="B1831" s="26">
        <f>IF(OR(C1831="",F1831=""),"",
"PRD-" &amp;
TEXT(DAY(C1831),"00") &amp;
CHOOSE(MONTH(C1831),"A","B","C","D","E","F","G","H","I","J","K","L") &amp;
TEXT(YEAR(C1831),"00") &amp;
"-" &amp;
RIGHT(F1831,4))</f>
        <v/>
      </c>
      <c r="C1831" s="27" t="n"/>
      <c r="D1831" s="26">
        <f>IF(F1831="","",_xlfn.XLOOKUP(F1831,purchase!F:F,purchase!B:B,""))</f>
        <v/>
      </c>
      <c r="E1831" s="26">
        <f>IF(F1831="","",_xlfn.XLOOKUP(F1831,purchase!F:F,purchase!C:C,""))</f>
        <v/>
      </c>
      <c r="F1831" s="4" t="n"/>
      <c r="G1831" s="10">
        <f>IF(H1831="NRFC","Natural Rubber Field Coagulam","")</f>
        <v/>
      </c>
      <c r="H1831" s="10">
        <f>IF(F1831="","",_xlfn.XLOOKUP(F1831,purchase!F:F,purchase!E:E,""))</f>
        <v/>
      </c>
      <c r="I1831" s="10">
        <f>IF(J1831="ISNR20","Natural Rubber-TSNR (ISNR-20)","")</f>
        <v/>
      </c>
      <c r="J1831" s="10">
        <f>IF(H1831="NRFC","ISNR20","")</f>
        <v/>
      </c>
      <c r="K1831" s="35">
        <f>_xlfn.SINGLE(IF(F1831="","",_xlfn.XLOOKUP(F1831,purchase!F:F,purchase!N:N,"")))</f>
        <v/>
      </c>
      <c r="L1831" s="4" t="n"/>
      <c r="M1831" s="86" t="n"/>
      <c r="N1831" s="35">
        <f>IF(F1831="","",
MAX(0,
_xlfn.XLOOKUP(F1831,purchase!F:F,purchase!N:N,"")
-
SUMIFS(L:L,F:F,F1831)))</f>
        <v/>
      </c>
      <c r="O1831" s="35">
        <f>IF(OR(L1831="",M1831=""),"",L1831-M1831)</f>
        <v/>
      </c>
      <c r="P1831" s="89">
        <f>_xlfn.SINGLE(IF(F1831="","",_xlfn.XLOOKUP(F1831,purchase!F:F,purchase!O:O,"")))</f>
        <v/>
      </c>
      <c r="Q1831" s="83">
        <f>IF(OR(L1831="",M1831=""),"",M1831/L1831)</f>
        <v/>
      </c>
      <c r="R1831" s="91">
        <f>IF(OR(P1831="",Q1831=""),"",Q1831-P1831)</f>
        <v/>
      </c>
    </row>
    <row r="1832">
      <c r="A1832" s="25" t="n">
        <v>1828</v>
      </c>
      <c r="B1832" s="26">
        <f>IF(OR(C1832="",F1832=""),"",
"PRD-" &amp;
TEXT(DAY(C1832),"00") &amp;
CHOOSE(MONTH(C1832),"A","B","C","D","E","F","G","H","I","J","K","L") &amp;
TEXT(YEAR(C1832),"00") &amp;
"-" &amp;
RIGHT(F1832,4))</f>
        <v/>
      </c>
      <c r="C1832" s="27" t="n"/>
      <c r="D1832" s="26">
        <f>IF(F1832="","",_xlfn.XLOOKUP(F1832,purchase!F:F,purchase!B:B,""))</f>
        <v/>
      </c>
      <c r="E1832" s="26">
        <f>IF(F1832="","",_xlfn.XLOOKUP(F1832,purchase!F:F,purchase!C:C,""))</f>
        <v/>
      </c>
      <c r="F1832" s="4" t="n"/>
      <c r="G1832" s="10">
        <f>IF(H1832="NRFC","Natural Rubber Field Coagulam","")</f>
        <v/>
      </c>
      <c r="H1832" s="10">
        <f>IF(F1832="","",_xlfn.XLOOKUP(F1832,purchase!F:F,purchase!E:E,""))</f>
        <v/>
      </c>
      <c r="I1832" s="10">
        <f>IF(J1832="ISNR20","Natural Rubber-TSNR (ISNR-20)","")</f>
        <v/>
      </c>
      <c r="J1832" s="10">
        <f>IF(H1832="NRFC","ISNR20","")</f>
        <v/>
      </c>
      <c r="K1832" s="35">
        <f>_xlfn.SINGLE(IF(F1832="","",_xlfn.XLOOKUP(F1832,purchase!F:F,purchase!N:N,"")))</f>
        <v/>
      </c>
      <c r="L1832" s="4" t="n"/>
      <c r="M1832" s="86" t="n"/>
      <c r="N1832" s="35">
        <f>IF(F1832="","",
MAX(0,
_xlfn.XLOOKUP(F1832,purchase!F:F,purchase!N:N,"")
-
SUMIFS(L:L,F:F,F1832)))</f>
        <v/>
      </c>
      <c r="O1832" s="35">
        <f>IF(OR(L1832="",M1832=""),"",L1832-M1832)</f>
        <v/>
      </c>
      <c r="P1832" s="89">
        <f>_xlfn.SINGLE(IF(F1832="","",_xlfn.XLOOKUP(F1832,purchase!F:F,purchase!O:O,"")))</f>
        <v/>
      </c>
      <c r="Q1832" s="83">
        <f>IF(OR(L1832="",M1832=""),"",M1832/L1832)</f>
        <v/>
      </c>
      <c r="R1832" s="91">
        <f>IF(OR(P1832="",Q1832=""),"",Q1832-P1832)</f>
        <v/>
      </c>
    </row>
    <row r="1833">
      <c r="A1833" s="25" t="n">
        <v>1829</v>
      </c>
      <c r="B1833" s="26">
        <f>IF(OR(C1833="",F1833=""),"",
"PRD-" &amp;
TEXT(DAY(C1833),"00") &amp;
CHOOSE(MONTH(C1833),"A","B","C","D","E","F","G","H","I","J","K","L") &amp;
TEXT(YEAR(C1833),"00") &amp;
"-" &amp;
RIGHT(F1833,4))</f>
        <v/>
      </c>
      <c r="C1833" s="27" t="n"/>
      <c r="D1833" s="26">
        <f>IF(F1833="","",_xlfn.XLOOKUP(F1833,purchase!F:F,purchase!B:B,""))</f>
        <v/>
      </c>
      <c r="E1833" s="26">
        <f>IF(F1833="","",_xlfn.XLOOKUP(F1833,purchase!F:F,purchase!C:C,""))</f>
        <v/>
      </c>
      <c r="F1833" s="4" t="n"/>
      <c r="G1833" s="10">
        <f>IF(H1833="NRFC","Natural Rubber Field Coagulam","")</f>
        <v/>
      </c>
      <c r="H1833" s="10">
        <f>IF(F1833="","",_xlfn.XLOOKUP(F1833,purchase!F:F,purchase!E:E,""))</f>
        <v/>
      </c>
      <c r="I1833" s="10">
        <f>IF(J1833="ISNR20","Natural Rubber-TSNR (ISNR-20)","")</f>
        <v/>
      </c>
      <c r="J1833" s="10">
        <f>IF(H1833="NRFC","ISNR20","")</f>
        <v/>
      </c>
      <c r="K1833" s="35">
        <f>_xlfn.SINGLE(IF(F1833="","",_xlfn.XLOOKUP(F1833,purchase!F:F,purchase!N:N,"")))</f>
        <v/>
      </c>
      <c r="L1833" s="4" t="n"/>
      <c r="M1833" s="86" t="n"/>
      <c r="N1833" s="35">
        <f>IF(F1833="","",
MAX(0,
_xlfn.XLOOKUP(F1833,purchase!F:F,purchase!N:N,"")
-
SUMIFS(L:L,F:F,F1833)))</f>
        <v/>
      </c>
      <c r="O1833" s="35">
        <f>IF(OR(L1833="",M1833=""),"",L1833-M1833)</f>
        <v/>
      </c>
      <c r="P1833" s="89">
        <f>_xlfn.SINGLE(IF(F1833="","",_xlfn.XLOOKUP(F1833,purchase!F:F,purchase!O:O,"")))</f>
        <v/>
      </c>
      <c r="Q1833" s="83">
        <f>IF(OR(L1833="",M1833=""),"",M1833/L1833)</f>
        <v/>
      </c>
      <c r="R1833" s="91">
        <f>IF(OR(P1833="",Q1833=""),"",Q1833-P1833)</f>
        <v/>
      </c>
    </row>
    <row r="1834">
      <c r="A1834" s="25" t="n">
        <v>1830</v>
      </c>
      <c r="B1834" s="26">
        <f>IF(OR(C1834="",F1834=""),"",
"PRD-" &amp;
TEXT(DAY(C1834),"00") &amp;
CHOOSE(MONTH(C1834),"A","B","C","D","E","F","G","H","I","J","K","L") &amp;
TEXT(YEAR(C1834),"00") &amp;
"-" &amp;
RIGHT(F1834,4))</f>
        <v/>
      </c>
      <c r="C1834" s="27" t="n"/>
      <c r="D1834" s="26">
        <f>IF(F1834="","",_xlfn.XLOOKUP(F1834,purchase!F:F,purchase!B:B,""))</f>
        <v/>
      </c>
      <c r="E1834" s="26">
        <f>IF(F1834="","",_xlfn.XLOOKUP(F1834,purchase!F:F,purchase!C:C,""))</f>
        <v/>
      </c>
      <c r="F1834" s="4" t="n"/>
      <c r="G1834" s="10">
        <f>IF(H1834="NRFC","Natural Rubber Field Coagulam","")</f>
        <v/>
      </c>
      <c r="H1834" s="10">
        <f>IF(F1834="","",_xlfn.XLOOKUP(F1834,purchase!F:F,purchase!E:E,""))</f>
        <v/>
      </c>
      <c r="I1834" s="10">
        <f>IF(J1834="ISNR20","Natural Rubber-TSNR (ISNR-20)","")</f>
        <v/>
      </c>
      <c r="J1834" s="10">
        <f>IF(H1834="NRFC","ISNR20","")</f>
        <v/>
      </c>
      <c r="K1834" s="35">
        <f>_xlfn.SINGLE(IF(F1834="","",_xlfn.XLOOKUP(F1834,purchase!F:F,purchase!N:N,"")))</f>
        <v/>
      </c>
      <c r="L1834" s="4" t="n"/>
      <c r="M1834" s="86" t="n"/>
      <c r="N1834" s="35">
        <f>IF(F1834="","",
MAX(0,
_xlfn.XLOOKUP(F1834,purchase!F:F,purchase!N:N,"")
-
SUMIFS(L:L,F:F,F1834)))</f>
        <v/>
      </c>
      <c r="O1834" s="35">
        <f>IF(OR(L1834="",M1834=""),"",L1834-M1834)</f>
        <v/>
      </c>
      <c r="P1834" s="89">
        <f>_xlfn.SINGLE(IF(F1834="","",_xlfn.XLOOKUP(F1834,purchase!F:F,purchase!O:O,"")))</f>
        <v/>
      </c>
      <c r="Q1834" s="83">
        <f>IF(OR(L1834="",M1834=""),"",M1834/L1834)</f>
        <v/>
      </c>
      <c r="R1834" s="91">
        <f>IF(OR(P1834="",Q1834=""),"",Q1834-P1834)</f>
        <v/>
      </c>
    </row>
    <row r="1835">
      <c r="A1835" s="25" t="n">
        <v>1831</v>
      </c>
      <c r="B1835" s="26">
        <f>IF(OR(C1835="",F1835=""),"",
"PRD-" &amp;
TEXT(DAY(C1835),"00") &amp;
CHOOSE(MONTH(C1835),"A","B","C","D","E","F","G","H","I","J","K","L") &amp;
TEXT(YEAR(C1835),"00") &amp;
"-" &amp;
RIGHT(F1835,4))</f>
        <v/>
      </c>
      <c r="C1835" s="27" t="n"/>
      <c r="D1835" s="26">
        <f>IF(F1835="","",_xlfn.XLOOKUP(F1835,purchase!F:F,purchase!B:B,""))</f>
        <v/>
      </c>
      <c r="E1835" s="26">
        <f>IF(F1835="","",_xlfn.XLOOKUP(F1835,purchase!F:F,purchase!C:C,""))</f>
        <v/>
      </c>
      <c r="F1835" s="4" t="n"/>
      <c r="G1835" s="10">
        <f>IF(H1835="NRFC","Natural Rubber Field Coagulam","")</f>
        <v/>
      </c>
      <c r="H1835" s="10">
        <f>IF(F1835="","",_xlfn.XLOOKUP(F1835,purchase!F:F,purchase!E:E,""))</f>
        <v/>
      </c>
      <c r="I1835" s="10">
        <f>IF(J1835="ISNR20","Natural Rubber-TSNR (ISNR-20)","")</f>
        <v/>
      </c>
      <c r="J1835" s="10">
        <f>IF(H1835="NRFC","ISNR20","")</f>
        <v/>
      </c>
      <c r="K1835" s="35">
        <f>_xlfn.SINGLE(IF(F1835="","",_xlfn.XLOOKUP(F1835,purchase!F:F,purchase!N:N,"")))</f>
        <v/>
      </c>
      <c r="L1835" s="4" t="n"/>
      <c r="M1835" s="86" t="n"/>
      <c r="N1835" s="35">
        <f>IF(F1835="","",
MAX(0,
_xlfn.XLOOKUP(F1835,purchase!F:F,purchase!N:N,"")
-
SUMIFS(L:L,F:F,F1835)))</f>
        <v/>
      </c>
      <c r="O1835" s="35">
        <f>IF(OR(L1835="",M1835=""),"",L1835-M1835)</f>
        <v/>
      </c>
      <c r="P1835" s="89">
        <f>_xlfn.SINGLE(IF(F1835="","",_xlfn.XLOOKUP(F1835,purchase!F:F,purchase!O:O,"")))</f>
        <v/>
      </c>
      <c r="Q1835" s="83">
        <f>IF(OR(L1835="",M1835=""),"",M1835/L1835)</f>
        <v/>
      </c>
      <c r="R1835" s="91">
        <f>IF(OR(P1835="",Q1835=""),"",Q1835-P1835)</f>
        <v/>
      </c>
    </row>
    <row r="1836">
      <c r="A1836" s="25" t="n">
        <v>1832</v>
      </c>
      <c r="B1836" s="26">
        <f>IF(OR(C1836="",F1836=""),"",
"PRD-" &amp;
TEXT(DAY(C1836),"00") &amp;
CHOOSE(MONTH(C1836),"A","B","C","D","E","F","G","H","I","J","K","L") &amp;
TEXT(YEAR(C1836),"00") &amp;
"-" &amp;
RIGHT(F1836,4))</f>
        <v/>
      </c>
      <c r="C1836" s="27" t="n"/>
      <c r="D1836" s="26">
        <f>IF(F1836="","",_xlfn.XLOOKUP(F1836,purchase!F:F,purchase!B:B,""))</f>
        <v/>
      </c>
      <c r="E1836" s="26">
        <f>IF(F1836="","",_xlfn.XLOOKUP(F1836,purchase!F:F,purchase!C:C,""))</f>
        <v/>
      </c>
      <c r="F1836" s="4" t="n"/>
      <c r="G1836" s="10">
        <f>IF(H1836="NRFC","Natural Rubber Field Coagulam","")</f>
        <v/>
      </c>
      <c r="H1836" s="10">
        <f>IF(F1836="","",_xlfn.XLOOKUP(F1836,purchase!F:F,purchase!E:E,""))</f>
        <v/>
      </c>
      <c r="I1836" s="10">
        <f>IF(J1836="ISNR20","Natural Rubber-TSNR (ISNR-20)","")</f>
        <v/>
      </c>
      <c r="J1836" s="10">
        <f>IF(H1836="NRFC","ISNR20","")</f>
        <v/>
      </c>
      <c r="K1836" s="35">
        <f>_xlfn.SINGLE(IF(F1836="","",_xlfn.XLOOKUP(F1836,purchase!F:F,purchase!N:N,"")))</f>
        <v/>
      </c>
      <c r="L1836" s="4" t="n"/>
      <c r="M1836" s="86" t="n"/>
      <c r="N1836" s="35">
        <f>IF(F1836="","",
MAX(0,
_xlfn.XLOOKUP(F1836,purchase!F:F,purchase!N:N,"")
-
SUMIFS(L:L,F:F,F1836)))</f>
        <v/>
      </c>
      <c r="O1836" s="35">
        <f>IF(OR(L1836="",M1836=""),"",L1836-M1836)</f>
        <v/>
      </c>
      <c r="P1836" s="89">
        <f>_xlfn.SINGLE(IF(F1836="","",_xlfn.XLOOKUP(F1836,purchase!F:F,purchase!O:O,"")))</f>
        <v/>
      </c>
      <c r="Q1836" s="83">
        <f>IF(OR(L1836="",M1836=""),"",M1836/L1836)</f>
        <v/>
      </c>
      <c r="R1836" s="91">
        <f>IF(OR(P1836="",Q1836=""),"",Q1836-P1836)</f>
        <v/>
      </c>
    </row>
    <row r="1837">
      <c r="A1837" s="25" t="n">
        <v>1833</v>
      </c>
      <c r="B1837" s="26">
        <f>IF(OR(C1837="",F1837=""),"",
"PRD-" &amp;
TEXT(DAY(C1837),"00") &amp;
CHOOSE(MONTH(C1837),"A","B","C","D","E","F","G","H","I","J","K","L") &amp;
TEXT(YEAR(C1837),"00") &amp;
"-" &amp;
RIGHT(F1837,4))</f>
        <v/>
      </c>
      <c r="C1837" s="27" t="n"/>
      <c r="D1837" s="26">
        <f>IF(F1837="","",_xlfn.XLOOKUP(F1837,purchase!F:F,purchase!B:B,""))</f>
        <v/>
      </c>
      <c r="E1837" s="26">
        <f>IF(F1837="","",_xlfn.XLOOKUP(F1837,purchase!F:F,purchase!C:C,""))</f>
        <v/>
      </c>
      <c r="F1837" s="4" t="n"/>
      <c r="G1837" s="10">
        <f>IF(H1837="NRFC","Natural Rubber Field Coagulam","")</f>
        <v/>
      </c>
      <c r="H1837" s="10">
        <f>IF(F1837="","",_xlfn.XLOOKUP(F1837,purchase!F:F,purchase!E:E,""))</f>
        <v/>
      </c>
      <c r="I1837" s="10">
        <f>IF(J1837="ISNR20","Natural Rubber-TSNR (ISNR-20)","")</f>
        <v/>
      </c>
      <c r="J1837" s="10">
        <f>IF(H1837="NRFC","ISNR20","")</f>
        <v/>
      </c>
      <c r="K1837" s="35">
        <f>_xlfn.SINGLE(IF(F1837="","",_xlfn.XLOOKUP(F1837,purchase!F:F,purchase!N:N,"")))</f>
        <v/>
      </c>
      <c r="L1837" s="4" t="n"/>
      <c r="M1837" s="86" t="n"/>
      <c r="N1837" s="35">
        <f>IF(F1837="","",
MAX(0,
_xlfn.XLOOKUP(F1837,purchase!F:F,purchase!N:N,"")
-
SUMIFS(L:L,F:F,F1837)))</f>
        <v/>
      </c>
      <c r="O1837" s="35">
        <f>IF(OR(L1837="",M1837=""),"",L1837-M1837)</f>
        <v/>
      </c>
      <c r="P1837" s="89">
        <f>_xlfn.SINGLE(IF(F1837="","",_xlfn.XLOOKUP(F1837,purchase!F:F,purchase!O:O,"")))</f>
        <v/>
      </c>
      <c r="Q1837" s="83">
        <f>IF(OR(L1837="",M1837=""),"",M1837/L1837)</f>
        <v/>
      </c>
      <c r="R1837" s="91">
        <f>IF(OR(P1837="",Q1837=""),"",Q1837-P1837)</f>
        <v/>
      </c>
    </row>
    <row r="1838">
      <c r="A1838" s="25" t="n">
        <v>1834</v>
      </c>
      <c r="B1838" s="26">
        <f>IF(OR(C1838="",F1838=""),"",
"PRD-" &amp;
TEXT(DAY(C1838),"00") &amp;
CHOOSE(MONTH(C1838),"A","B","C","D","E","F","G","H","I","J","K","L") &amp;
TEXT(YEAR(C1838),"00") &amp;
"-" &amp;
RIGHT(F1838,4))</f>
        <v/>
      </c>
      <c r="C1838" s="27" t="n"/>
      <c r="D1838" s="26">
        <f>IF(F1838="","",_xlfn.XLOOKUP(F1838,purchase!F:F,purchase!B:B,""))</f>
        <v/>
      </c>
      <c r="E1838" s="26">
        <f>IF(F1838="","",_xlfn.XLOOKUP(F1838,purchase!F:F,purchase!C:C,""))</f>
        <v/>
      </c>
      <c r="F1838" s="4" t="n"/>
      <c r="G1838" s="10">
        <f>IF(H1838="NRFC","Natural Rubber Field Coagulam","")</f>
        <v/>
      </c>
      <c r="H1838" s="10">
        <f>IF(F1838="","",_xlfn.XLOOKUP(F1838,purchase!F:F,purchase!E:E,""))</f>
        <v/>
      </c>
      <c r="I1838" s="10">
        <f>IF(J1838="ISNR20","Natural Rubber-TSNR (ISNR-20)","")</f>
        <v/>
      </c>
      <c r="J1838" s="10">
        <f>IF(H1838="NRFC","ISNR20","")</f>
        <v/>
      </c>
      <c r="K1838" s="35">
        <f>_xlfn.SINGLE(IF(F1838="","",_xlfn.XLOOKUP(F1838,purchase!F:F,purchase!N:N,"")))</f>
        <v/>
      </c>
      <c r="L1838" s="4" t="n"/>
      <c r="M1838" s="86" t="n"/>
      <c r="N1838" s="35">
        <f>IF(F1838="","",
MAX(0,
_xlfn.XLOOKUP(F1838,purchase!F:F,purchase!N:N,"")
-
SUMIFS(L:L,F:F,F1838)))</f>
        <v/>
      </c>
      <c r="O1838" s="35">
        <f>IF(OR(L1838="",M1838=""),"",L1838-M1838)</f>
        <v/>
      </c>
      <c r="P1838" s="89">
        <f>_xlfn.SINGLE(IF(F1838="","",_xlfn.XLOOKUP(F1838,purchase!F:F,purchase!O:O,"")))</f>
        <v/>
      </c>
      <c r="Q1838" s="83">
        <f>IF(OR(L1838="",M1838=""),"",M1838/L1838)</f>
        <v/>
      </c>
      <c r="R1838" s="91">
        <f>IF(OR(P1838="",Q1838=""),"",Q1838-P1838)</f>
        <v/>
      </c>
    </row>
    <row r="1839">
      <c r="A1839" s="25" t="n">
        <v>1835</v>
      </c>
      <c r="B1839" s="26">
        <f>IF(OR(C1839="",F1839=""),"",
"PRD-" &amp;
TEXT(DAY(C1839),"00") &amp;
CHOOSE(MONTH(C1839),"A","B","C","D","E","F","G","H","I","J","K","L") &amp;
TEXT(YEAR(C1839),"00") &amp;
"-" &amp;
RIGHT(F1839,4))</f>
        <v/>
      </c>
      <c r="C1839" s="27" t="n"/>
      <c r="D1839" s="26">
        <f>IF(F1839="","",_xlfn.XLOOKUP(F1839,purchase!F:F,purchase!B:B,""))</f>
        <v/>
      </c>
      <c r="E1839" s="26">
        <f>IF(F1839="","",_xlfn.XLOOKUP(F1839,purchase!F:F,purchase!C:C,""))</f>
        <v/>
      </c>
      <c r="F1839" s="4" t="n"/>
      <c r="G1839" s="10">
        <f>IF(H1839="NRFC","Natural Rubber Field Coagulam","")</f>
        <v/>
      </c>
      <c r="H1839" s="10">
        <f>IF(F1839="","",_xlfn.XLOOKUP(F1839,purchase!F:F,purchase!E:E,""))</f>
        <v/>
      </c>
      <c r="I1839" s="10">
        <f>IF(J1839="ISNR20","Natural Rubber-TSNR (ISNR-20)","")</f>
        <v/>
      </c>
      <c r="J1839" s="10">
        <f>IF(H1839="NRFC","ISNR20","")</f>
        <v/>
      </c>
      <c r="K1839" s="35">
        <f>_xlfn.SINGLE(IF(F1839="","",_xlfn.XLOOKUP(F1839,purchase!F:F,purchase!N:N,"")))</f>
        <v/>
      </c>
      <c r="L1839" s="4" t="n"/>
      <c r="M1839" s="86" t="n"/>
      <c r="N1839" s="35">
        <f>IF(F1839="","",
MAX(0,
_xlfn.XLOOKUP(F1839,purchase!F:F,purchase!N:N,"")
-
SUMIFS(L:L,F:F,F1839)))</f>
        <v/>
      </c>
      <c r="O1839" s="35">
        <f>IF(OR(L1839="",M1839=""),"",L1839-M1839)</f>
        <v/>
      </c>
      <c r="P1839" s="89">
        <f>_xlfn.SINGLE(IF(F1839="","",_xlfn.XLOOKUP(F1839,purchase!F:F,purchase!O:O,"")))</f>
        <v/>
      </c>
      <c r="Q1839" s="83">
        <f>IF(OR(L1839="",M1839=""),"",M1839/L1839)</f>
        <v/>
      </c>
      <c r="R1839" s="91">
        <f>IF(OR(P1839="",Q1839=""),"",Q1839-P1839)</f>
        <v/>
      </c>
    </row>
    <row r="1840">
      <c r="A1840" s="25" t="n">
        <v>1836</v>
      </c>
      <c r="B1840" s="26">
        <f>IF(OR(C1840="",F1840=""),"",
"PRD-" &amp;
TEXT(DAY(C1840),"00") &amp;
CHOOSE(MONTH(C1840),"A","B","C","D","E","F","G","H","I","J","K","L") &amp;
TEXT(YEAR(C1840),"00") &amp;
"-" &amp;
RIGHT(F1840,4))</f>
        <v/>
      </c>
      <c r="C1840" s="27" t="n"/>
      <c r="D1840" s="26">
        <f>IF(F1840="","",_xlfn.XLOOKUP(F1840,purchase!F:F,purchase!B:B,""))</f>
        <v/>
      </c>
      <c r="E1840" s="26">
        <f>IF(F1840="","",_xlfn.XLOOKUP(F1840,purchase!F:F,purchase!C:C,""))</f>
        <v/>
      </c>
      <c r="F1840" s="4" t="n"/>
      <c r="G1840" s="10">
        <f>IF(H1840="NRFC","Natural Rubber Field Coagulam","")</f>
        <v/>
      </c>
      <c r="H1840" s="10">
        <f>IF(F1840="","",_xlfn.XLOOKUP(F1840,purchase!F:F,purchase!E:E,""))</f>
        <v/>
      </c>
      <c r="I1840" s="10">
        <f>IF(J1840="ISNR20","Natural Rubber-TSNR (ISNR-20)","")</f>
        <v/>
      </c>
      <c r="J1840" s="10">
        <f>IF(H1840="NRFC","ISNR20","")</f>
        <v/>
      </c>
      <c r="K1840" s="35">
        <f>_xlfn.SINGLE(IF(F1840="","",_xlfn.XLOOKUP(F1840,purchase!F:F,purchase!N:N,"")))</f>
        <v/>
      </c>
      <c r="L1840" s="4" t="n"/>
      <c r="M1840" s="86" t="n"/>
      <c r="N1840" s="35">
        <f>IF(F1840="","",
MAX(0,
_xlfn.XLOOKUP(F1840,purchase!F:F,purchase!N:N,"")
-
SUMIFS(L:L,F:F,F1840)))</f>
        <v/>
      </c>
      <c r="O1840" s="35">
        <f>IF(OR(L1840="",M1840=""),"",L1840-M1840)</f>
        <v/>
      </c>
      <c r="P1840" s="89">
        <f>_xlfn.SINGLE(IF(F1840="","",_xlfn.XLOOKUP(F1840,purchase!F:F,purchase!O:O,"")))</f>
        <v/>
      </c>
      <c r="Q1840" s="83">
        <f>IF(OR(L1840="",M1840=""),"",M1840/L1840)</f>
        <v/>
      </c>
      <c r="R1840" s="91">
        <f>IF(OR(P1840="",Q1840=""),"",Q1840-P1840)</f>
        <v/>
      </c>
    </row>
    <row r="1841">
      <c r="A1841" s="25" t="n">
        <v>1837</v>
      </c>
      <c r="B1841" s="26">
        <f>IF(OR(C1841="",F1841=""),"",
"PRD-" &amp;
TEXT(DAY(C1841),"00") &amp;
CHOOSE(MONTH(C1841),"A","B","C","D","E","F","G","H","I","J","K","L") &amp;
TEXT(YEAR(C1841),"00") &amp;
"-" &amp;
RIGHT(F1841,4))</f>
        <v/>
      </c>
      <c r="C1841" s="27" t="n"/>
      <c r="D1841" s="26">
        <f>IF(F1841="","",_xlfn.XLOOKUP(F1841,purchase!F:F,purchase!B:B,""))</f>
        <v/>
      </c>
      <c r="E1841" s="26">
        <f>IF(F1841="","",_xlfn.XLOOKUP(F1841,purchase!F:F,purchase!C:C,""))</f>
        <v/>
      </c>
      <c r="F1841" s="4" t="n"/>
      <c r="G1841" s="10">
        <f>IF(H1841="NRFC","Natural Rubber Field Coagulam","")</f>
        <v/>
      </c>
      <c r="H1841" s="10">
        <f>IF(F1841="","",_xlfn.XLOOKUP(F1841,purchase!F:F,purchase!E:E,""))</f>
        <v/>
      </c>
      <c r="I1841" s="10">
        <f>IF(J1841="ISNR20","Natural Rubber-TSNR (ISNR-20)","")</f>
        <v/>
      </c>
      <c r="J1841" s="10">
        <f>IF(H1841="NRFC","ISNR20","")</f>
        <v/>
      </c>
      <c r="K1841" s="35">
        <f>_xlfn.SINGLE(IF(F1841="","",_xlfn.XLOOKUP(F1841,purchase!F:F,purchase!N:N,"")))</f>
        <v/>
      </c>
      <c r="L1841" s="4" t="n"/>
      <c r="M1841" s="86" t="n"/>
      <c r="N1841" s="35">
        <f>IF(F1841="","",
MAX(0,
_xlfn.XLOOKUP(F1841,purchase!F:F,purchase!N:N,"")
-
SUMIFS(L:L,F:F,F1841)))</f>
        <v/>
      </c>
      <c r="O1841" s="35">
        <f>IF(OR(L1841="",M1841=""),"",L1841-M1841)</f>
        <v/>
      </c>
      <c r="P1841" s="89">
        <f>_xlfn.SINGLE(IF(F1841="","",_xlfn.XLOOKUP(F1841,purchase!F:F,purchase!O:O,"")))</f>
        <v/>
      </c>
      <c r="Q1841" s="83">
        <f>IF(OR(L1841="",M1841=""),"",M1841/L1841)</f>
        <v/>
      </c>
      <c r="R1841" s="91">
        <f>IF(OR(P1841="",Q1841=""),"",Q1841-P1841)</f>
        <v/>
      </c>
    </row>
    <row r="1842">
      <c r="A1842" s="25" t="n">
        <v>1838</v>
      </c>
      <c r="B1842" s="26">
        <f>IF(OR(C1842="",F1842=""),"",
"PRD-" &amp;
TEXT(DAY(C1842),"00") &amp;
CHOOSE(MONTH(C1842),"A","B","C","D","E","F","G","H","I","J","K","L") &amp;
TEXT(YEAR(C1842),"00") &amp;
"-" &amp;
RIGHT(F1842,4))</f>
        <v/>
      </c>
      <c r="C1842" s="27" t="n"/>
      <c r="D1842" s="26">
        <f>IF(F1842="","",_xlfn.XLOOKUP(F1842,purchase!F:F,purchase!B:B,""))</f>
        <v/>
      </c>
      <c r="E1842" s="26">
        <f>IF(F1842="","",_xlfn.XLOOKUP(F1842,purchase!F:F,purchase!C:C,""))</f>
        <v/>
      </c>
      <c r="F1842" s="4" t="n"/>
      <c r="G1842" s="10">
        <f>IF(H1842="NRFC","Natural Rubber Field Coagulam","")</f>
        <v/>
      </c>
      <c r="H1842" s="10">
        <f>IF(F1842="","",_xlfn.XLOOKUP(F1842,purchase!F:F,purchase!E:E,""))</f>
        <v/>
      </c>
      <c r="I1842" s="10">
        <f>IF(J1842="ISNR20","Natural Rubber-TSNR (ISNR-20)","")</f>
        <v/>
      </c>
      <c r="J1842" s="10">
        <f>IF(H1842="NRFC","ISNR20","")</f>
        <v/>
      </c>
      <c r="K1842" s="35">
        <f>_xlfn.SINGLE(IF(F1842="","",_xlfn.XLOOKUP(F1842,purchase!F:F,purchase!N:N,"")))</f>
        <v/>
      </c>
      <c r="L1842" s="4" t="n"/>
      <c r="M1842" s="86" t="n"/>
      <c r="N1842" s="35">
        <f>IF(F1842="","",
MAX(0,
_xlfn.XLOOKUP(F1842,purchase!F:F,purchase!N:N,"")
-
SUMIFS(L:L,F:F,F1842)))</f>
        <v/>
      </c>
      <c r="O1842" s="35">
        <f>IF(OR(L1842="",M1842=""),"",L1842-M1842)</f>
        <v/>
      </c>
      <c r="P1842" s="89">
        <f>_xlfn.SINGLE(IF(F1842="","",_xlfn.XLOOKUP(F1842,purchase!F:F,purchase!O:O,"")))</f>
        <v/>
      </c>
      <c r="Q1842" s="83">
        <f>IF(OR(L1842="",M1842=""),"",M1842/L1842)</f>
        <v/>
      </c>
      <c r="R1842" s="91">
        <f>IF(OR(P1842="",Q1842=""),"",Q1842-P1842)</f>
        <v/>
      </c>
    </row>
    <row r="1843">
      <c r="A1843" s="25" t="n">
        <v>1839</v>
      </c>
      <c r="B1843" s="26">
        <f>IF(OR(C1843="",F1843=""),"",
"PRD-" &amp;
TEXT(DAY(C1843),"00") &amp;
CHOOSE(MONTH(C1843),"A","B","C","D","E","F","G","H","I","J","K","L") &amp;
TEXT(YEAR(C1843),"00") &amp;
"-" &amp;
RIGHT(F1843,4))</f>
        <v/>
      </c>
      <c r="C1843" s="27" t="n"/>
      <c r="D1843" s="26">
        <f>IF(F1843="","",_xlfn.XLOOKUP(F1843,purchase!F:F,purchase!B:B,""))</f>
        <v/>
      </c>
      <c r="E1843" s="26">
        <f>IF(F1843="","",_xlfn.XLOOKUP(F1843,purchase!F:F,purchase!C:C,""))</f>
        <v/>
      </c>
      <c r="F1843" s="4" t="n"/>
      <c r="G1843" s="10">
        <f>IF(H1843="NRFC","Natural Rubber Field Coagulam","")</f>
        <v/>
      </c>
      <c r="H1843" s="10">
        <f>IF(F1843="","",_xlfn.XLOOKUP(F1843,purchase!F:F,purchase!E:E,""))</f>
        <v/>
      </c>
      <c r="I1843" s="10">
        <f>IF(J1843="ISNR20","Natural Rubber-TSNR (ISNR-20)","")</f>
        <v/>
      </c>
      <c r="J1843" s="10">
        <f>IF(H1843="NRFC","ISNR20","")</f>
        <v/>
      </c>
      <c r="K1843" s="35">
        <f>_xlfn.SINGLE(IF(F1843="","",_xlfn.XLOOKUP(F1843,purchase!F:F,purchase!N:N,"")))</f>
        <v/>
      </c>
      <c r="L1843" s="4" t="n"/>
      <c r="M1843" s="86" t="n"/>
      <c r="N1843" s="35">
        <f>IF(F1843="","",
MAX(0,
_xlfn.XLOOKUP(F1843,purchase!F:F,purchase!N:N,"")
-
SUMIFS(L:L,F:F,F1843)))</f>
        <v/>
      </c>
      <c r="O1843" s="35">
        <f>IF(OR(L1843="",M1843=""),"",L1843-M1843)</f>
        <v/>
      </c>
      <c r="P1843" s="89">
        <f>_xlfn.SINGLE(IF(F1843="","",_xlfn.XLOOKUP(F1843,purchase!F:F,purchase!O:O,"")))</f>
        <v/>
      </c>
      <c r="Q1843" s="83">
        <f>IF(OR(L1843="",M1843=""),"",M1843/L1843)</f>
        <v/>
      </c>
      <c r="R1843" s="91">
        <f>IF(OR(P1843="",Q1843=""),"",Q1843-P1843)</f>
        <v/>
      </c>
    </row>
    <row r="1844">
      <c r="A1844" s="25" t="n">
        <v>1840</v>
      </c>
      <c r="B1844" s="26">
        <f>IF(OR(C1844="",F1844=""),"",
"PRD-" &amp;
TEXT(DAY(C1844),"00") &amp;
CHOOSE(MONTH(C1844),"A","B","C","D","E","F","G","H","I","J","K","L") &amp;
TEXT(YEAR(C1844),"00") &amp;
"-" &amp;
RIGHT(F1844,4))</f>
        <v/>
      </c>
      <c r="C1844" s="27" t="n"/>
      <c r="D1844" s="26">
        <f>IF(F1844="","",_xlfn.XLOOKUP(F1844,purchase!F:F,purchase!B:B,""))</f>
        <v/>
      </c>
      <c r="E1844" s="26">
        <f>IF(F1844="","",_xlfn.XLOOKUP(F1844,purchase!F:F,purchase!C:C,""))</f>
        <v/>
      </c>
      <c r="F1844" s="4" t="n"/>
      <c r="G1844" s="10">
        <f>IF(H1844="NRFC","Natural Rubber Field Coagulam","")</f>
        <v/>
      </c>
      <c r="H1844" s="10">
        <f>IF(F1844="","",_xlfn.XLOOKUP(F1844,purchase!F:F,purchase!E:E,""))</f>
        <v/>
      </c>
      <c r="I1844" s="10">
        <f>IF(J1844="ISNR20","Natural Rubber-TSNR (ISNR-20)","")</f>
        <v/>
      </c>
      <c r="J1844" s="10">
        <f>IF(H1844="NRFC","ISNR20","")</f>
        <v/>
      </c>
      <c r="K1844" s="35">
        <f>_xlfn.SINGLE(IF(F1844="","",_xlfn.XLOOKUP(F1844,purchase!F:F,purchase!N:N,"")))</f>
        <v/>
      </c>
      <c r="L1844" s="4" t="n"/>
      <c r="M1844" s="86" t="n"/>
      <c r="N1844" s="35">
        <f>IF(F1844="","",
MAX(0,
_xlfn.XLOOKUP(F1844,purchase!F:F,purchase!N:N,"")
-
SUMIFS(L:L,F:F,F1844)))</f>
        <v/>
      </c>
      <c r="O1844" s="35">
        <f>IF(OR(L1844="",M1844=""),"",L1844-M1844)</f>
        <v/>
      </c>
      <c r="P1844" s="89">
        <f>_xlfn.SINGLE(IF(F1844="","",_xlfn.XLOOKUP(F1844,purchase!F:F,purchase!O:O,"")))</f>
        <v/>
      </c>
      <c r="Q1844" s="83">
        <f>IF(OR(L1844="",M1844=""),"",M1844/L1844)</f>
        <v/>
      </c>
      <c r="R1844" s="91">
        <f>IF(OR(P1844="",Q1844=""),"",Q1844-P1844)</f>
        <v/>
      </c>
    </row>
    <row r="1845">
      <c r="A1845" s="25" t="n">
        <v>1841</v>
      </c>
      <c r="B1845" s="26">
        <f>IF(OR(C1845="",F1845=""),"",
"PRD-" &amp;
TEXT(DAY(C1845),"00") &amp;
CHOOSE(MONTH(C1845),"A","B","C","D","E","F","G","H","I","J","K","L") &amp;
TEXT(YEAR(C1845),"00") &amp;
"-" &amp;
RIGHT(F1845,4))</f>
        <v/>
      </c>
      <c r="C1845" s="27" t="n"/>
      <c r="D1845" s="26">
        <f>IF(F1845="","",_xlfn.XLOOKUP(F1845,purchase!F:F,purchase!B:B,""))</f>
        <v/>
      </c>
      <c r="E1845" s="26">
        <f>IF(F1845="","",_xlfn.XLOOKUP(F1845,purchase!F:F,purchase!C:C,""))</f>
        <v/>
      </c>
      <c r="F1845" s="4" t="n"/>
      <c r="G1845" s="10">
        <f>IF(H1845="NRFC","Natural Rubber Field Coagulam","")</f>
        <v/>
      </c>
      <c r="H1845" s="10">
        <f>IF(F1845="","",_xlfn.XLOOKUP(F1845,purchase!F:F,purchase!E:E,""))</f>
        <v/>
      </c>
      <c r="I1845" s="10">
        <f>IF(J1845="ISNR20","Natural Rubber-TSNR (ISNR-20)","")</f>
        <v/>
      </c>
      <c r="J1845" s="10">
        <f>IF(H1845="NRFC","ISNR20","")</f>
        <v/>
      </c>
      <c r="K1845" s="35">
        <f>_xlfn.SINGLE(IF(F1845="","",_xlfn.XLOOKUP(F1845,purchase!F:F,purchase!N:N,"")))</f>
        <v/>
      </c>
      <c r="L1845" s="4" t="n"/>
      <c r="M1845" s="86" t="n"/>
      <c r="N1845" s="35">
        <f>IF(F1845="","",
MAX(0,
_xlfn.XLOOKUP(F1845,purchase!F:F,purchase!N:N,"")
-
SUMIFS(L:L,F:F,F1845)))</f>
        <v/>
      </c>
      <c r="O1845" s="35">
        <f>IF(OR(L1845="",M1845=""),"",L1845-M1845)</f>
        <v/>
      </c>
      <c r="P1845" s="89">
        <f>_xlfn.SINGLE(IF(F1845="","",_xlfn.XLOOKUP(F1845,purchase!F:F,purchase!O:O,"")))</f>
        <v/>
      </c>
      <c r="Q1845" s="83">
        <f>IF(OR(L1845="",M1845=""),"",M1845/L1845)</f>
        <v/>
      </c>
      <c r="R1845" s="91">
        <f>IF(OR(P1845="",Q1845=""),"",Q1845-P1845)</f>
        <v/>
      </c>
    </row>
    <row r="1846">
      <c r="A1846" s="25" t="n">
        <v>1842</v>
      </c>
      <c r="B1846" s="26">
        <f>IF(OR(C1846="",F1846=""),"",
"PRD-" &amp;
TEXT(DAY(C1846),"00") &amp;
CHOOSE(MONTH(C1846),"A","B","C","D","E","F","G","H","I","J","K","L") &amp;
TEXT(YEAR(C1846),"00") &amp;
"-" &amp;
RIGHT(F1846,4))</f>
        <v/>
      </c>
      <c r="C1846" s="27" t="n"/>
      <c r="D1846" s="26">
        <f>IF(F1846="","",_xlfn.XLOOKUP(F1846,purchase!F:F,purchase!B:B,""))</f>
        <v/>
      </c>
      <c r="E1846" s="26">
        <f>IF(F1846="","",_xlfn.XLOOKUP(F1846,purchase!F:F,purchase!C:C,""))</f>
        <v/>
      </c>
      <c r="F1846" s="4" t="n"/>
      <c r="G1846" s="10">
        <f>IF(H1846="NRFC","Natural Rubber Field Coagulam","")</f>
        <v/>
      </c>
      <c r="H1846" s="10">
        <f>IF(F1846="","",_xlfn.XLOOKUP(F1846,purchase!F:F,purchase!E:E,""))</f>
        <v/>
      </c>
      <c r="I1846" s="10">
        <f>IF(J1846="ISNR20","Natural Rubber-TSNR (ISNR-20)","")</f>
        <v/>
      </c>
      <c r="J1846" s="10">
        <f>IF(H1846="NRFC","ISNR20","")</f>
        <v/>
      </c>
      <c r="K1846" s="35">
        <f>_xlfn.SINGLE(IF(F1846="","",_xlfn.XLOOKUP(F1846,purchase!F:F,purchase!N:N,"")))</f>
        <v/>
      </c>
      <c r="L1846" s="4" t="n"/>
      <c r="M1846" s="86" t="n"/>
      <c r="N1846" s="35">
        <f>IF(F1846="","",
MAX(0,
_xlfn.XLOOKUP(F1846,purchase!F:F,purchase!N:N,"")
-
SUMIFS(L:L,F:F,F1846)))</f>
        <v/>
      </c>
      <c r="O1846" s="35">
        <f>IF(OR(L1846="",M1846=""),"",L1846-M1846)</f>
        <v/>
      </c>
      <c r="P1846" s="89">
        <f>_xlfn.SINGLE(IF(F1846="","",_xlfn.XLOOKUP(F1846,purchase!F:F,purchase!O:O,"")))</f>
        <v/>
      </c>
      <c r="Q1846" s="83">
        <f>IF(OR(L1846="",M1846=""),"",M1846/L1846)</f>
        <v/>
      </c>
      <c r="R1846" s="91">
        <f>IF(OR(P1846="",Q1846=""),"",Q1846-P1846)</f>
        <v/>
      </c>
    </row>
    <row r="1847">
      <c r="A1847" s="25" t="n">
        <v>1843</v>
      </c>
      <c r="B1847" s="26">
        <f>IF(OR(C1847="",F1847=""),"",
"PRD-" &amp;
TEXT(DAY(C1847),"00") &amp;
CHOOSE(MONTH(C1847),"A","B","C","D","E","F","G","H","I","J","K","L") &amp;
TEXT(YEAR(C1847),"00") &amp;
"-" &amp;
RIGHT(F1847,4))</f>
        <v/>
      </c>
      <c r="C1847" s="27" t="n"/>
      <c r="D1847" s="26">
        <f>IF(F1847="","",_xlfn.XLOOKUP(F1847,purchase!F:F,purchase!B:B,""))</f>
        <v/>
      </c>
      <c r="E1847" s="26">
        <f>IF(F1847="","",_xlfn.XLOOKUP(F1847,purchase!F:F,purchase!C:C,""))</f>
        <v/>
      </c>
      <c r="F1847" s="4" t="n"/>
      <c r="G1847" s="10">
        <f>IF(H1847="NRFC","Natural Rubber Field Coagulam","")</f>
        <v/>
      </c>
      <c r="H1847" s="10">
        <f>IF(F1847="","",_xlfn.XLOOKUP(F1847,purchase!F:F,purchase!E:E,""))</f>
        <v/>
      </c>
      <c r="I1847" s="10">
        <f>IF(J1847="ISNR20","Natural Rubber-TSNR (ISNR-20)","")</f>
        <v/>
      </c>
      <c r="J1847" s="10">
        <f>IF(H1847="NRFC","ISNR20","")</f>
        <v/>
      </c>
      <c r="K1847" s="35">
        <f>_xlfn.SINGLE(IF(F1847="","",_xlfn.XLOOKUP(F1847,purchase!F:F,purchase!N:N,"")))</f>
        <v/>
      </c>
      <c r="L1847" s="4" t="n"/>
      <c r="M1847" s="86" t="n"/>
      <c r="N1847" s="35">
        <f>IF(F1847="","",
MAX(0,
_xlfn.XLOOKUP(F1847,purchase!F:F,purchase!N:N,"")
-
SUMIFS(L:L,F:F,F1847)))</f>
        <v/>
      </c>
      <c r="O1847" s="35">
        <f>IF(OR(L1847="",M1847=""),"",L1847-M1847)</f>
        <v/>
      </c>
      <c r="P1847" s="89">
        <f>_xlfn.SINGLE(IF(F1847="","",_xlfn.XLOOKUP(F1847,purchase!F:F,purchase!O:O,"")))</f>
        <v/>
      </c>
      <c r="Q1847" s="83">
        <f>IF(OR(L1847="",M1847=""),"",M1847/L1847)</f>
        <v/>
      </c>
      <c r="R1847" s="91">
        <f>IF(OR(P1847="",Q1847=""),"",Q1847-P1847)</f>
        <v/>
      </c>
    </row>
    <row r="1848">
      <c r="A1848" s="25" t="n">
        <v>1844</v>
      </c>
      <c r="B1848" s="26">
        <f>IF(OR(C1848="",F1848=""),"",
"PRD-" &amp;
TEXT(DAY(C1848),"00") &amp;
CHOOSE(MONTH(C1848),"A","B","C","D","E","F","G","H","I","J","K","L") &amp;
TEXT(YEAR(C1848),"00") &amp;
"-" &amp;
RIGHT(F1848,4))</f>
        <v/>
      </c>
      <c r="C1848" s="27" t="n"/>
      <c r="D1848" s="26">
        <f>IF(F1848="","",_xlfn.XLOOKUP(F1848,purchase!F:F,purchase!B:B,""))</f>
        <v/>
      </c>
      <c r="E1848" s="26">
        <f>IF(F1848="","",_xlfn.XLOOKUP(F1848,purchase!F:F,purchase!C:C,""))</f>
        <v/>
      </c>
      <c r="F1848" s="4" t="n"/>
      <c r="G1848" s="10">
        <f>IF(H1848="NRFC","Natural Rubber Field Coagulam","")</f>
        <v/>
      </c>
      <c r="H1848" s="10">
        <f>IF(F1848="","",_xlfn.XLOOKUP(F1848,purchase!F:F,purchase!E:E,""))</f>
        <v/>
      </c>
      <c r="I1848" s="10">
        <f>IF(J1848="ISNR20","Natural Rubber-TSNR (ISNR-20)","")</f>
        <v/>
      </c>
      <c r="J1848" s="10">
        <f>IF(H1848="NRFC","ISNR20","")</f>
        <v/>
      </c>
      <c r="K1848" s="35">
        <f>_xlfn.SINGLE(IF(F1848="","",_xlfn.XLOOKUP(F1848,purchase!F:F,purchase!N:N,"")))</f>
        <v/>
      </c>
      <c r="L1848" s="4" t="n"/>
      <c r="M1848" s="86" t="n"/>
      <c r="N1848" s="35">
        <f>IF(F1848="","",
MAX(0,
_xlfn.XLOOKUP(F1848,purchase!F:F,purchase!N:N,"")
-
SUMIFS(L:L,F:F,F1848)))</f>
        <v/>
      </c>
      <c r="O1848" s="35">
        <f>IF(OR(L1848="",M1848=""),"",L1848-M1848)</f>
        <v/>
      </c>
      <c r="P1848" s="89">
        <f>_xlfn.SINGLE(IF(F1848="","",_xlfn.XLOOKUP(F1848,purchase!F:F,purchase!O:O,"")))</f>
        <v/>
      </c>
      <c r="Q1848" s="83">
        <f>IF(OR(L1848="",M1848=""),"",M1848/L1848)</f>
        <v/>
      </c>
      <c r="R1848" s="91">
        <f>IF(OR(P1848="",Q1848=""),"",Q1848-P1848)</f>
        <v/>
      </c>
    </row>
    <row r="1849">
      <c r="A1849" s="25" t="n">
        <v>1845</v>
      </c>
      <c r="B1849" s="26">
        <f>IF(OR(C1849="",F1849=""),"",
"PRD-" &amp;
TEXT(DAY(C1849),"00") &amp;
CHOOSE(MONTH(C1849),"A","B","C","D","E","F","G","H","I","J","K","L") &amp;
TEXT(YEAR(C1849),"00") &amp;
"-" &amp;
RIGHT(F1849,4))</f>
        <v/>
      </c>
      <c r="C1849" s="27" t="n"/>
      <c r="D1849" s="26">
        <f>IF(F1849="","",_xlfn.XLOOKUP(F1849,purchase!F:F,purchase!B:B,""))</f>
        <v/>
      </c>
      <c r="E1849" s="26">
        <f>IF(F1849="","",_xlfn.XLOOKUP(F1849,purchase!F:F,purchase!C:C,""))</f>
        <v/>
      </c>
      <c r="F1849" s="4" t="n"/>
      <c r="G1849" s="10">
        <f>IF(H1849="NRFC","Natural Rubber Field Coagulam","")</f>
        <v/>
      </c>
      <c r="H1849" s="10">
        <f>IF(F1849="","",_xlfn.XLOOKUP(F1849,purchase!F:F,purchase!E:E,""))</f>
        <v/>
      </c>
      <c r="I1849" s="10">
        <f>IF(J1849="ISNR20","Natural Rubber-TSNR (ISNR-20)","")</f>
        <v/>
      </c>
      <c r="J1849" s="10">
        <f>IF(H1849="NRFC","ISNR20","")</f>
        <v/>
      </c>
      <c r="K1849" s="35">
        <f>_xlfn.SINGLE(IF(F1849="","",_xlfn.XLOOKUP(F1849,purchase!F:F,purchase!N:N,"")))</f>
        <v/>
      </c>
      <c r="L1849" s="4" t="n"/>
      <c r="M1849" s="86" t="n"/>
      <c r="N1849" s="35">
        <f>IF(F1849="","",
MAX(0,
_xlfn.XLOOKUP(F1849,purchase!F:F,purchase!N:N,"")
-
SUMIFS(L:L,F:F,F1849)))</f>
        <v/>
      </c>
      <c r="O1849" s="35">
        <f>IF(OR(L1849="",M1849=""),"",L1849-M1849)</f>
        <v/>
      </c>
      <c r="P1849" s="89">
        <f>_xlfn.SINGLE(IF(F1849="","",_xlfn.XLOOKUP(F1849,purchase!F:F,purchase!O:O,"")))</f>
        <v/>
      </c>
      <c r="Q1849" s="83">
        <f>IF(OR(L1849="",M1849=""),"",M1849/L1849)</f>
        <v/>
      </c>
      <c r="R1849" s="91">
        <f>IF(OR(P1849="",Q1849=""),"",Q1849-P1849)</f>
        <v/>
      </c>
    </row>
    <row r="1850">
      <c r="A1850" s="25" t="n">
        <v>1846</v>
      </c>
      <c r="B1850" s="26">
        <f>IF(OR(C1850="",F1850=""),"",
"PRD-" &amp;
TEXT(DAY(C1850),"00") &amp;
CHOOSE(MONTH(C1850),"A","B","C","D","E","F","G","H","I","J","K","L") &amp;
TEXT(YEAR(C1850),"00") &amp;
"-" &amp;
RIGHT(F1850,4))</f>
        <v/>
      </c>
      <c r="C1850" s="27" t="n"/>
      <c r="D1850" s="26">
        <f>IF(F1850="","",_xlfn.XLOOKUP(F1850,purchase!F:F,purchase!B:B,""))</f>
        <v/>
      </c>
      <c r="E1850" s="26">
        <f>IF(F1850="","",_xlfn.XLOOKUP(F1850,purchase!F:F,purchase!C:C,""))</f>
        <v/>
      </c>
      <c r="F1850" s="4" t="n"/>
      <c r="G1850" s="10">
        <f>IF(H1850="NRFC","Natural Rubber Field Coagulam","")</f>
        <v/>
      </c>
      <c r="H1850" s="10">
        <f>IF(F1850="","",_xlfn.XLOOKUP(F1850,purchase!F:F,purchase!E:E,""))</f>
        <v/>
      </c>
      <c r="I1850" s="10">
        <f>IF(J1850="ISNR20","Natural Rubber-TSNR (ISNR-20)","")</f>
        <v/>
      </c>
      <c r="J1850" s="10">
        <f>IF(H1850="NRFC","ISNR20","")</f>
        <v/>
      </c>
      <c r="K1850" s="35">
        <f>_xlfn.SINGLE(IF(F1850="","",_xlfn.XLOOKUP(F1850,purchase!F:F,purchase!N:N,"")))</f>
        <v/>
      </c>
      <c r="L1850" s="4" t="n"/>
      <c r="M1850" s="86" t="n"/>
      <c r="N1850" s="35">
        <f>IF(F1850="","",
MAX(0,
_xlfn.XLOOKUP(F1850,purchase!F:F,purchase!N:N,"")
-
SUMIFS(L:L,F:F,F1850)))</f>
        <v/>
      </c>
      <c r="O1850" s="35">
        <f>IF(OR(L1850="",M1850=""),"",L1850-M1850)</f>
        <v/>
      </c>
      <c r="P1850" s="89">
        <f>_xlfn.SINGLE(IF(F1850="","",_xlfn.XLOOKUP(F1850,purchase!F:F,purchase!O:O,"")))</f>
        <v/>
      </c>
      <c r="Q1850" s="83">
        <f>IF(OR(L1850="",M1850=""),"",M1850/L1850)</f>
        <v/>
      </c>
      <c r="R1850" s="91">
        <f>IF(OR(P1850="",Q1850=""),"",Q1850-P1850)</f>
        <v/>
      </c>
    </row>
    <row r="1851">
      <c r="A1851" s="25" t="n">
        <v>1847</v>
      </c>
      <c r="B1851" s="26">
        <f>IF(OR(C1851="",F1851=""),"",
"PRD-" &amp;
TEXT(DAY(C1851),"00") &amp;
CHOOSE(MONTH(C1851),"A","B","C","D","E","F","G","H","I","J","K","L") &amp;
TEXT(YEAR(C1851),"00") &amp;
"-" &amp;
RIGHT(F1851,4))</f>
        <v/>
      </c>
      <c r="C1851" s="27" t="n"/>
      <c r="D1851" s="26">
        <f>IF(F1851="","",_xlfn.XLOOKUP(F1851,purchase!F:F,purchase!B:B,""))</f>
        <v/>
      </c>
      <c r="E1851" s="26">
        <f>IF(F1851="","",_xlfn.XLOOKUP(F1851,purchase!F:F,purchase!C:C,""))</f>
        <v/>
      </c>
      <c r="F1851" s="4" t="n"/>
      <c r="G1851" s="10">
        <f>IF(H1851="NRFC","Natural Rubber Field Coagulam","")</f>
        <v/>
      </c>
      <c r="H1851" s="10">
        <f>IF(F1851="","",_xlfn.XLOOKUP(F1851,purchase!F:F,purchase!E:E,""))</f>
        <v/>
      </c>
      <c r="I1851" s="10">
        <f>IF(J1851="ISNR20","Natural Rubber-TSNR (ISNR-20)","")</f>
        <v/>
      </c>
      <c r="J1851" s="10">
        <f>IF(H1851="NRFC","ISNR20","")</f>
        <v/>
      </c>
      <c r="K1851" s="35">
        <f>_xlfn.SINGLE(IF(F1851="","",_xlfn.XLOOKUP(F1851,purchase!F:F,purchase!N:N,"")))</f>
        <v/>
      </c>
      <c r="L1851" s="4" t="n"/>
      <c r="M1851" s="86" t="n"/>
      <c r="N1851" s="35">
        <f>IF(F1851="","",
MAX(0,
_xlfn.XLOOKUP(F1851,purchase!F:F,purchase!N:N,"")
-
SUMIFS(L:L,F:F,F1851)))</f>
        <v/>
      </c>
      <c r="O1851" s="35">
        <f>IF(OR(L1851="",M1851=""),"",L1851-M1851)</f>
        <v/>
      </c>
      <c r="P1851" s="89">
        <f>_xlfn.SINGLE(IF(F1851="","",_xlfn.XLOOKUP(F1851,purchase!F:F,purchase!O:O,"")))</f>
        <v/>
      </c>
      <c r="Q1851" s="83">
        <f>IF(OR(L1851="",M1851=""),"",M1851/L1851)</f>
        <v/>
      </c>
      <c r="R1851" s="91">
        <f>IF(OR(P1851="",Q1851=""),"",Q1851-P1851)</f>
        <v/>
      </c>
    </row>
    <row r="1852">
      <c r="A1852" s="25" t="n">
        <v>1848</v>
      </c>
      <c r="B1852" s="26">
        <f>IF(OR(C1852="",F1852=""),"",
"PRD-" &amp;
TEXT(DAY(C1852),"00") &amp;
CHOOSE(MONTH(C1852),"A","B","C","D","E","F","G","H","I","J","K","L") &amp;
TEXT(YEAR(C1852),"00") &amp;
"-" &amp;
RIGHT(F1852,4))</f>
        <v/>
      </c>
      <c r="C1852" s="27" t="n"/>
      <c r="D1852" s="26">
        <f>IF(F1852="","",_xlfn.XLOOKUP(F1852,purchase!F:F,purchase!B:B,""))</f>
        <v/>
      </c>
      <c r="E1852" s="26">
        <f>IF(F1852="","",_xlfn.XLOOKUP(F1852,purchase!F:F,purchase!C:C,""))</f>
        <v/>
      </c>
      <c r="F1852" s="4" t="n"/>
      <c r="G1852" s="10">
        <f>IF(H1852="NRFC","Natural Rubber Field Coagulam","")</f>
        <v/>
      </c>
      <c r="H1852" s="10">
        <f>IF(F1852="","",_xlfn.XLOOKUP(F1852,purchase!F:F,purchase!E:E,""))</f>
        <v/>
      </c>
      <c r="I1852" s="10">
        <f>IF(J1852="ISNR20","Natural Rubber-TSNR (ISNR-20)","")</f>
        <v/>
      </c>
      <c r="J1852" s="10">
        <f>IF(H1852="NRFC","ISNR20","")</f>
        <v/>
      </c>
      <c r="K1852" s="35">
        <f>_xlfn.SINGLE(IF(F1852="","",_xlfn.XLOOKUP(F1852,purchase!F:F,purchase!N:N,"")))</f>
        <v/>
      </c>
      <c r="L1852" s="4" t="n"/>
      <c r="M1852" s="86" t="n"/>
      <c r="N1852" s="35">
        <f>IF(F1852="","",
MAX(0,
_xlfn.XLOOKUP(F1852,purchase!F:F,purchase!N:N,"")
-
SUMIFS(L:L,F:F,F1852)))</f>
        <v/>
      </c>
      <c r="O1852" s="35">
        <f>IF(OR(L1852="",M1852=""),"",L1852-M1852)</f>
        <v/>
      </c>
      <c r="P1852" s="89">
        <f>_xlfn.SINGLE(IF(F1852="","",_xlfn.XLOOKUP(F1852,purchase!F:F,purchase!O:O,"")))</f>
        <v/>
      </c>
      <c r="Q1852" s="83">
        <f>IF(OR(L1852="",M1852=""),"",M1852/L1852)</f>
        <v/>
      </c>
      <c r="R1852" s="91">
        <f>IF(OR(P1852="",Q1852=""),"",Q1852-P1852)</f>
        <v/>
      </c>
    </row>
    <row r="1853">
      <c r="A1853" s="25" t="n">
        <v>1849</v>
      </c>
      <c r="B1853" s="26">
        <f>IF(OR(C1853="",F1853=""),"",
"PRD-" &amp;
TEXT(DAY(C1853),"00") &amp;
CHOOSE(MONTH(C1853),"A","B","C","D","E","F","G","H","I","J","K","L") &amp;
TEXT(YEAR(C1853),"00") &amp;
"-" &amp;
RIGHT(F1853,4))</f>
        <v/>
      </c>
      <c r="C1853" s="27" t="n"/>
      <c r="D1853" s="26">
        <f>IF(F1853="","",_xlfn.XLOOKUP(F1853,purchase!F:F,purchase!B:B,""))</f>
        <v/>
      </c>
      <c r="E1853" s="26">
        <f>IF(F1853="","",_xlfn.XLOOKUP(F1853,purchase!F:F,purchase!C:C,""))</f>
        <v/>
      </c>
      <c r="F1853" s="4" t="n"/>
      <c r="G1853" s="10">
        <f>IF(H1853="NRFC","Natural Rubber Field Coagulam","")</f>
        <v/>
      </c>
      <c r="H1853" s="10">
        <f>IF(F1853="","",_xlfn.XLOOKUP(F1853,purchase!F:F,purchase!E:E,""))</f>
        <v/>
      </c>
      <c r="I1853" s="10">
        <f>IF(J1853="ISNR20","Natural Rubber-TSNR (ISNR-20)","")</f>
        <v/>
      </c>
      <c r="J1853" s="10">
        <f>IF(H1853="NRFC","ISNR20","")</f>
        <v/>
      </c>
      <c r="K1853" s="35">
        <f>_xlfn.SINGLE(IF(F1853="","",_xlfn.XLOOKUP(F1853,purchase!F:F,purchase!N:N,"")))</f>
        <v/>
      </c>
      <c r="L1853" s="4" t="n"/>
      <c r="M1853" s="86" t="n"/>
      <c r="N1853" s="35">
        <f>IF(F1853="","",
MAX(0,
_xlfn.XLOOKUP(F1853,purchase!F:F,purchase!N:N,"")
-
SUMIFS(L:L,F:F,F1853)))</f>
        <v/>
      </c>
      <c r="O1853" s="35">
        <f>IF(OR(L1853="",M1853=""),"",L1853-M1853)</f>
        <v/>
      </c>
      <c r="P1853" s="89">
        <f>_xlfn.SINGLE(IF(F1853="","",_xlfn.XLOOKUP(F1853,purchase!F:F,purchase!O:O,"")))</f>
        <v/>
      </c>
      <c r="Q1853" s="83">
        <f>IF(OR(L1853="",M1853=""),"",M1853/L1853)</f>
        <v/>
      </c>
      <c r="R1853" s="91">
        <f>IF(OR(P1853="",Q1853=""),"",Q1853-P1853)</f>
        <v/>
      </c>
    </row>
    <row r="1854">
      <c r="A1854" s="25" t="n">
        <v>1850</v>
      </c>
      <c r="B1854" s="26">
        <f>IF(OR(C1854="",F1854=""),"",
"PRD-" &amp;
TEXT(DAY(C1854),"00") &amp;
CHOOSE(MONTH(C1854),"A","B","C","D","E","F","G","H","I","J","K","L") &amp;
TEXT(YEAR(C1854),"00") &amp;
"-" &amp;
RIGHT(F1854,4))</f>
        <v/>
      </c>
      <c r="C1854" s="27" t="n"/>
      <c r="D1854" s="26">
        <f>IF(F1854="","",_xlfn.XLOOKUP(F1854,purchase!F:F,purchase!B:B,""))</f>
        <v/>
      </c>
      <c r="E1854" s="26">
        <f>IF(F1854="","",_xlfn.XLOOKUP(F1854,purchase!F:F,purchase!C:C,""))</f>
        <v/>
      </c>
      <c r="F1854" s="4" t="n"/>
      <c r="G1854" s="10">
        <f>IF(H1854="NRFC","Natural Rubber Field Coagulam","")</f>
        <v/>
      </c>
      <c r="H1854" s="10">
        <f>IF(F1854="","",_xlfn.XLOOKUP(F1854,purchase!F:F,purchase!E:E,""))</f>
        <v/>
      </c>
      <c r="I1854" s="10">
        <f>IF(J1854="ISNR20","Natural Rubber-TSNR (ISNR-20)","")</f>
        <v/>
      </c>
      <c r="J1854" s="10">
        <f>IF(H1854="NRFC","ISNR20","")</f>
        <v/>
      </c>
      <c r="K1854" s="35">
        <f>_xlfn.SINGLE(IF(F1854="","",_xlfn.XLOOKUP(F1854,purchase!F:F,purchase!N:N,"")))</f>
        <v/>
      </c>
      <c r="L1854" s="4" t="n"/>
      <c r="M1854" s="86" t="n"/>
      <c r="N1854" s="35">
        <f>IF(F1854="","",
MAX(0,
_xlfn.XLOOKUP(F1854,purchase!F:F,purchase!N:N,"")
-
SUMIFS(L:L,F:F,F1854)))</f>
        <v/>
      </c>
      <c r="O1854" s="35">
        <f>IF(OR(L1854="",M1854=""),"",L1854-M1854)</f>
        <v/>
      </c>
      <c r="P1854" s="89">
        <f>_xlfn.SINGLE(IF(F1854="","",_xlfn.XLOOKUP(F1854,purchase!F:F,purchase!O:O,"")))</f>
        <v/>
      </c>
      <c r="Q1854" s="83">
        <f>IF(OR(L1854="",M1854=""),"",M1854/L1854)</f>
        <v/>
      </c>
      <c r="R1854" s="91">
        <f>IF(OR(P1854="",Q1854=""),"",Q1854-P1854)</f>
        <v/>
      </c>
    </row>
    <row r="1855">
      <c r="A1855" s="25" t="n">
        <v>1851</v>
      </c>
      <c r="B1855" s="26">
        <f>IF(OR(C1855="",F1855=""),"",
"PRD-" &amp;
TEXT(DAY(C1855),"00") &amp;
CHOOSE(MONTH(C1855),"A","B","C","D","E","F","G","H","I","J","K","L") &amp;
TEXT(YEAR(C1855),"00") &amp;
"-" &amp;
RIGHT(F1855,4))</f>
        <v/>
      </c>
      <c r="C1855" s="27" t="n"/>
      <c r="D1855" s="26">
        <f>IF(F1855="","",_xlfn.XLOOKUP(F1855,purchase!F:F,purchase!B:B,""))</f>
        <v/>
      </c>
      <c r="E1855" s="26">
        <f>IF(F1855="","",_xlfn.XLOOKUP(F1855,purchase!F:F,purchase!C:C,""))</f>
        <v/>
      </c>
      <c r="F1855" s="4" t="n"/>
      <c r="G1855" s="10">
        <f>IF(H1855="NRFC","Natural Rubber Field Coagulam","")</f>
        <v/>
      </c>
      <c r="H1855" s="10">
        <f>IF(F1855="","",_xlfn.XLOOKUP(F1855,purchase!F:F,purchase!E:E,""))</f>
        <v/>
      </c>
      <c r="I1855" s="10">
        <f>IF(J1855="ISNR20","Natural Rubber-TSNR (ISNR-20)","")</f>
        <v/>
      </c>
      <c r="J1855" s="10">
        <f>IF(H1855="NRFC","ISNR20","")</f>
        <v/>
      </c>
      <c r="K1855" s="35">
        <f>_xlfn.SINGLE(IF(F1855="","",_xlfn.XLOOKUP(F1855,purchase!F:F,purchase!N:N,"")))</f>
        <v/>
      </c>
      <c r="L1855" s="4" t="n"/>
      <c r="M1855" s="86" t="n"/>
      <c r="N1855" s="35">
        <f>IF(F1855="","",
MAX(0,
_xlfn.XLOOKUP(F1855,purchase!F:F,purchase!N:N,"")
-
SUMIFS(L:L,F:F,F1855)))</f>
        <v/>
      </c>
      <c r="O1855" s="35">
        <f>IF(OR(L1855="",M1855=""),"",L1855-M1855)</f>
        <v/>
      </c>
      <c r="P1855" s="89">
        <f>_xlfn.SINGLE(IF(F1855="","",_xlfn.XLOOKUP(F1855,purchase!F:F,purchase!O:O,"")))</f>
        <v/>
      </c>
      <c r="Q1855" s="83">
        <f>IF(OR(L1855="",M1855=""),"",M1855/L1855)</f>
        <v/>
      </c>
      <c r="R1855" s="91">
        <f>IF(OR(P1855="",Q1855=""),"",Q1855-P1855)</f>
        <v/>
      </c>
    </row>
    <row r="1856">
      <c r="A1856" s="25" t="n">
        <v>1852</v>
      </c>
      <c r="B1856" s="26">
        <f>IF(OR(C1856="",F1856=""),"",
"PRD-" &amp;
TEXT(DAY(C1856),"00") &amp;
CHOOSE(MONTH(C1856),"A","B","C","D","E","F","G","H","I","J","K","L") &amp;
TEXT(YEAR(C1856),"00") &amp;
"-" &amp;
RIGHT(F1856,4))</f>
        <v/>
      </c>
      <c r="C1856" s="27" t="n"/>
      <c r="D1856" s="26">
        <f>IF(F1856="","",_xlfn.XLOOKUP(F1856,purchase!F:F,purchase!B:B,""))</f>
        <v/>
      </c>
      <c r="E1856" s="26">
        <f>IF(F1856="","",_xlfn.XLOOKUP(F1856,purchase!F:F,purchase!C:C,""))</f>
        <v/>
      </c>
      <c r="F1856" s="4" t="n"/>
      <c r="G1856" s="10">
        <f>IF(H1856="NRFC","Natural Rubber Field Coagulam","")</f>
        <v/>
      </c>
      <c r="H1856" s="10">
        <f>IF(F1856="","",_xlfn.XLOOKUP(F1856,purchase!F:F,purchase!E:E,""))</f>
        <v/>
      </c>
      <c r="I1856" s="10">
        <f>IF(J1856="ISNR20","Natural Rubber-TSNR (ISNR-20)","")</f>
        <v/>
      </c>
      <c r="J1856" s="10">
        <f>IF(H1856="NRFC","ISNR20","")</f>
        <v/>
      </c>
      <c r="K1856" s="35">
        <f>_xlfn.SINGLE(IF(F1856="","",_xlfn.XLOOKUP(F1856,purchase!F:F,purchase!N:N,"")))</f>
        <v/>
      </c>
      <c r="L1856" s="4" t="n"/>
      <c r="M1856" s="86" t="n"/>
      <c r="N1856" s="35">
        <f>IF(F1856="","",
MAX(0,
_xlfn.XLOOKUP(F1856,purchase!F:F,purchase!N:N,"")
-
SUMIFS(L:L,F:F,F1856)))</f>
        <v/>
      </c>
      <c r="O1856" s="35">
        <f>IF(OR(L1856="",M1856=""),"",L1856-M1856)</f>
        <v/>
      </c>
      <c r="P1856" s="89">
        <f>_xlfn.SINGLE(IF(F1856="","",_xlfn.XLOOKUP(F1856,purchase!F:F,purchase!O:O,"")))</f>
        <v/>
      </c>
      <c r="Q1856" s="83">
        <f>IF(OR(L1856="",M1856=""),"",M1856/L1856)</f>
        <v/>
      </c>
      <c r="R1856" s="91">
        <f>IF(OR(P1856="",Q1856=""),"",Q1856-P1856)</f>
        <v/>
      </c>
    </row>
    <row r="1857">
      <c r="A1857" s="25" t="n">
        <v>1853</v>
      </c>
      <c r="B1857" s="26">
        <f>IF(OR(C1857="",F1857=""),"",
"PRD-" &amp;
TEXT(DAY(C1857),"00") &amp;
CHOOSE(MONTH(C1857),"A","B","C","D","E","F","G","H","I","J","K","L") &amp;
TEXT(YEAR(C1857),"00") &amp;
"-" &amp;
RIGHT(F1857,4))</f>
        <v/>
      </c>
      <c r="C1857" s="27" t="n"/>
      <c r="D1857" s="26">
        <f>IF(F1857="","",_xlfn.XLOOKUP(F1857,purchase!F:F,purchase!B:B,""))</f>
        <v/>
      </c>
      <c r="E1857" s="26">
        <f>IF(F1857="","",_xlfn.XLOOKUP(F1857,purchase!F:F,purchase!C:C,""))</f>
        <v/>
      </c>
      <c r="F1857" s="4" t="n"/>
      <c r="G1857" s="10">
        <f>IF(H1857="NRFC","Natural Rubber Field Coagulam","")</f>
        <v/>
      </c>
      <c r="H1857" s="10">
        <f>IF(F1857="","",_xlfn.XLOOKUP(F1857,purchase!F:F,purchase!E:E,""))</f>
        <v/>
      </c>
      <c r="I1857" s="10">
        <f>IF(J1857="ISNR20","Natural Rubber-TSNR (ISNR-20)","")</f>
        <v/>
      </c>
      <c r="J1857" s="10">
        <f>IF(H1857="NRFC","ISNR20","")</f>
        <v/>
      </c>
      <c r="K1857" s="35">
        <f>_xlfn.SINGLE(IF(F1857="","",_xlfn.XLOOKUP(F1857,purchase!F:F,purchase!N:N,"")))</f>
        <v/>
      </c>
      <c r="L1857" s="4" t="n"/>
      <c r="M1857" s="86" t="n"/>
      <c r="N1857" s="35">
        <f>IF(F1857="","",
MAX(0,
_xlfn.XLOOKUP(F1857,purchase!F:F,purchase!N:N,"")
-
SUMIFS(L:L,F:F,F1857)))</f>
        <v/>
      </c>
      <c r="O1857" s="35">
        <f>IF(OR(L1857="",M1857=""),"",L1857-M1857)</f>
        <v/>
      </c>
      <c r="P1857" s="89">
        <f>_xlfn.SINGLE(IF(F1857="","",_xlfn.XLOOKUP(F1857,purchase!F:F,purchase!O:O,"")))</f>
        <v/>
      </c>
      <c r="Q1857" s="83">
        <f>IF(OR(L1857="",M1857=""),"",M1857/L1857)</f>
        <v/>
      </c>
      <c r="R1857" s="91">
        <f>IF(OR(P1857="",Q1857=""),"",Q1857-P1857)</f>
        <v/>
      </c>
    </row>
    <row r="1858">
      <c r="A1858" s="25" t="n">
        <v>1854</v>
      </c>
      <c r="B1858" s="26">
        <f>IF(OR(C1858="",F1858=""),"",
"PRD-" &amp;
TEXT(DAY(C1858),"00") &amp;
CHOOSE(MONTH(C1858),"A","B","C","D","E","F","G","H","I","J","K","L") &amp;
TEXT(YEAR(C1858),"00") &amp;
"-" &amp;
RIGHT(F1858,4))</f>
        <v/>
      </c>
      <c r="C1858" s="27" t="n"/>
      <c r="D1858" s="26">
        <f>IF(F1858="","",_xlfn.XLOOKUP(F1858,purchase!F:F,purchase!B:B,""))</f>
        <v/>
      </c>
      <c r="E1858" s="26">
        <f>IF(F1858="","",_xlfn.XLOOKUP(F1858,purchase!F:F,purchase!C:C,""))</f>
        <v/>
      </c>
      <c r="F1858" s="4" t="n"/>
      <c r="G1858" s="10">
        <f>IF(H1858="NRFC","Natural Rubber Field Coagulam","")</f>
        <v/>
      </c>
      <c r="H1858" s="10">
        <f>IF(F1858="","",_xlfn.XLOOKUP(F1858,purchase!F:F,purchase!E:E,""))</f>
        <v/>
      </c>
      <c r="I1858" s="10">
        <f>IF(J1858="ISNR20","Natural Rubber-TSNR (ISNR-20)","")</f>
        <v/>
      </c>
      <c r="J1858" s="10">
        <f>IF(H1858="NRFC","ISNR20","")</f>
        <v/>
      </c>
      <c r="K1858" s="35">
        <f>_xlfn.SINGLE(IF(F1858="","",_xlfn.XLOOKUP(F1858,purchase!F:F,purchase!N:N,"")))</f>
        <v/>
      </c>
      <c r="L1858" s="4" t="n"/>
      <c r="M1858" s="86" t="n"/>
      <c r="N1858" s="35">
        <f>IF(F1858="","",
MAX(0,
_xlfn.XLOOKUP(F1858,purchase!F:F,purchase!N:N,"")
-
SUMIFS(L:L,F:F,F1858)))</f>
        <v/>
      </c>
      <c r="O1858" s="35">
        <f>IF(OR(L1858="",M1858=""),"",L1858-M1858)</f>
        <v/>
      </c>
      <c r="P1858" s="89">
        <f>_xlfn.SINGLE(IF(F1858="","",_xlfn.XLOOKUP(F1858,purchase!F:F,purchase!O:O,"")))</f>
        <v/>
      </c>
      <c r="Q1858" s="83">
        <f>IF(OR(L1858="",M1858=""),"",M1858/L1858)</f>
        <v/>
      </c>
      <c r="R1858" s="91">
        <f>IF(OR(P1858="",Q1858=""),"",Q1858-P1858)</f>
        <v/>
      </c>
    </row>
    <row r="1859">
      <c r="A1859" s="25" t="n">
        <v>1855</v>
      </c>
      <c r="B1859" s="26">
        <f>IF(OR(C1859="",F1859=""),"",
"PRD-" &amp;
TEXT(DAY(C1859),"00") &amp;
CHOOSE(MONTH(C1859),"A","B","C","D","E","F","G","H","I","J","K","L") &amp;
TEXT(YEAR(C1859),"00") &amp;
"-" &amp;
RIGHT(F1859,4))</f>
        <v/>
      </c>
      <c r="C1859" s="27" t="n"/>
      <c r="D1859" s="26">
        <f>IF(F1859="","",_xlfn.XLOOKUP(F1859,purchase!F:F,purchase!B:B,""))</f>
        <v/>
      </c>
      <c r="E1859" s="26">
        <f>IF(F1859="","",_xlfn.XLOOKUP(F1859,purchase!F:F,purchase!C:C,""))</f>
        <v/>
      </c>
      <c r="F1859" s="4" t="n"/>
      <c r="G1859" s="10">
        <f>IF(H1859="NRFC","Natural Rubber Field Coagulam","")</f>
        <v/>
      </c>
      <c r="H1859" s="10">
        <f>IF(F1859="","",_xlfn.XLOOKUP(F1859,purchase!F:F,purchase!E:E,""))</f>
        <v/>
      </c>
      <c r="I1859" s="10">
        <f>IF(J1859="ISNR20","Natural Rubber-TSNR (ISNR-20)","")</f>
        <v/>
      </c>
      <c r="J1859" s="10">
        <f>IF(H1859="NRFC","ISNR20","")</f>
        <v/>
      </c>
      <c r="K1859" s="35">
        <f>_xlfn.SINGLE(IF(F1859="","",_xlfn.XLOOKUP(F1859,purchase!F:F,purchase!N:N,"")))</f>
        <v/>
      </c>
      <c r="L1859" s="4" t="n"/>
      <c r="M1859" s="86" t="n"/>
      <c r="N1859" s="35">
        <f>IF(F1859="","",
MAX(0,
_xlfn.XLOOKUP(F1859,purchase!F:F,purchase!N:N,"")
-
SUMIFS(L:L,F:F,F1859)))</f>
        <v/>
      </c>
      <c r="O1859" s="35">
        <f>IF(OR(L1859="",M1859=""),"",L1859-M1859)</f>
        <v/>
      </c>
      <c r="P1859" s="89">
        <f>_xlfn.SINGLE(IF(F1859="","",_xlfn.XLOOKUP(F1859,purchase!F:F,purchase!O:O,"")))</f>
        <v/>
      </c>
      <c r="Q1859" s="83">
        <f>IF(OR(L1859="",M1859=""),"",M1859/L1859)</f>
        <v/>
      </c>
      <c r="R1859" s="91">
        <f>IF(OR(P1859="",Q1859=""),"",Q1859-P1859)</f>
        <v/>
      </c>
    </row>
    <row r="1860">
      <c r="A1860" s="25" t="n">
        <v>1856</v>
      </c>
      <c r="B1860" s="26">
        <f>IF(OR(C1860="",F1860=""),"",
"PRD-" &amp;
TEXT(DAY(C1860),"00") &amp;
CHOOSE(MONTH(C1860),"A","B","C","D","E","F","G","H","I","J","K","L") &amp;
TEXT(YEAR(C1860),"00") &amp;
"-" &amp;
RIGHT(F1860,4))</f>
        <v/>
      </c>
      <c r="C1860" s="27" t="n"/>
      <c r="D1860" s="26">
        <f>IF(F1860="","",_xlfn.XLOOKUP(F1860,purchase!F:F,purchase!B:B,""))</f>
        <v/>
      </c>
      <c r="E1860" s="26">
        <f>IF(F1860="","",_xlfn.XLOOKUP(F1860,purchase!F:F,purchase!C:C,""))</f>
        <v/>
      </c>
      <c r="F1860" s="4" t="n"/>
      <c r="G1860" s="10">
        <f>IF(H1860="NRFC","Natural Rubber Field Coagulam","")</f>
        <v/>
      </c>
      <c r="H1860" s="10">
        <f>IF(F1860="","",_xlfn.XLOOKUP(F1860,purchase!F:F,purchase!E:E,""))</f>
        <v/>
      </c>
      <c r="I1860" s="10">
        <f>IF(J1860="ISNR20","Natural Rubber-TSNR (ISNR-20)","")</f>
        <v/>
      </c>
      <c r="J1860" s="10">
        <f>IF(H1860="NRFC","ISNR20","")</f>
        <v/>
      </c>
      <c r="K1860" s="35">
        <f>_xlfn.SINGLE(IF(F1860="","",_xlfn.XLOOKUP(F1860,purchase!F:F,purchase!N:N,"")))</f>
        <v/>
      </c>
      <c r="L1860" s="4" t="n"/>
      <c r="M1860" s="86" t="n"/>
      <c r="N1860" s="35">
        <f>IF(F1860="","",
MAX(0,
_xlfn.XLOOKUP(F1860,purchase!F:F,purchase!N:N,"")
-
SUMIFS(L:L,F:F,F1860)))</f>
        <v/>
      </c>
      <c r="O1860" s="35">
        <f>IF(OR(L1860="",M1860=""),"",L1860-M1860)</f>
        <v/>
      </c>
      <c r="P1860" s="89">
        <f>_xlfn.SINGLE(IF(F1860="","",_xlfn.XLOOKUP(F1860,purchase!F:F,purchase!O:O,"")))</f>
        <v/>
      </c>
      <c r="Q1860" s="83">
        <f>IF(OR(L1860="",M1860=""),"",M1860/L1860)</f>
        <v/>
      </c>
      <c r="R1860" s="91">
        <f>IF(OR(P1860="",Q1860=""),"",Q1860-P1860)</f>
        <v/>
      </c>
    </row>
    <row r="1861">
      <c r="A1861" s="25" t="n">
        <v>1857</v>
      </c>
      <c r="B1861" s="26">
        <f>IF(OR(C1861="",F1861=""),"",
"PRD-" &amp;
TEXT(DAY(C1861),"00") &amp;
CHOOSE(MONTH(C1861),"A","B","C","D","E","F","G","H","I","J","K","L") &amp;
TEXT(YEAR(C1861),"00") &amp;
"-" &amp;
RIGHT(F1861,4))</f>
        <v/>
      </c>
      <c r="C1861" s="27" t="n"/>
      <c r="D1861" s="26">
        <f>IF(F1861="","",_xlfn.XLOOKUP(F1861,purchase!F:F,purchase!B:B,""))</f>
        <v/>
      </c>
      <c r="E1861" s="26">
        <f>IF(F1861="","",_xlfn.XLOOKUP(F1861,purchase!F:F,purchase!C:C,""))</f>
        <v/>
      </c>
      <c r="F1861" s="4" t="n"/>
      <c r="G1861" s="10">
        <f>IF(H1861="NRFC","Natural Rubber Field Coagulam","")</f>
        <v/>
      </c>
      <c r="H1861" s="10">
        <f>IF(F1861="","",_xlfn.XLOOKUP(F1861,purchase!F:F,purchase!E:E,""))</f>
        <v/>
      </c>
      <c r="I1861" s="10">
        <f>IF(J1861="ISNR20","Natural Rubber-TSNR (ISNR-20)","")</f>
        <v/>
      </c>
      <c r="J1861" s="10">
        <f>IF(H1861="NRFC","ISNR20","")</f>
        <v/>
      </c>
      <c r="K1861" s="35">
        <f>_xlfn.SINGLE(IF(F1861="","",_xlfn.XLOOKUP(F1861,purchase!F:F,purchase!N:N,"")))</f>
        <v/>
      </c>
      <c r="L1861" s="4" t="n"/>
      <c r="M1861" s="86" t="n"/>
      <c r="N1861" s="35">
        <f>IF(F1861="","",
MAX(0,
_xlfn.XLOOKUP(F1861,purchase!F:F,purchase!N:N,"")
-
SUMIFS(L:L,F:F,F1861)))</f>
        <v/>
      </c>
      <c r="O1861" s="35">
        <f>IF(OR(L1861="",M1861=""),"",L1861-M1861)</f>
        <v/>
      </c>
      <c r="P1861" s="89">
        <f>_xlfn.SINGLE(IF(F1861="","",_xlfn.XLOOKUP(F1861,purchase!F:F,purchase!O:O,"")))</f>
        <v/>
      </c>
      <c r="Q1861" s="83">
        <f>IF(OR(L1861="",M1861=""),"",M1861/L1861)</f>
        <v/>
      </c>
      <c r="R1861" s="91">
        <f>IF(OR(P1861="",Q1861=""),"",Q1861-P1861)</f>
        <v/>
      </c>
    </row>
    <row r="1862">
      <c r="A1862" s="25" t="n">
        <v>1858</v>
      </c>
      <c r="B1862" s="26">
        <f>IF(OR(C1862="",F1862=""),"",
"PRD-" &amp;
TEXT(DAY(C1862),"00") &amp;
CHOOSE(MONTH(C1862),"A","B","C","D","E","F","G","H","I","J","K","L") &amp;
TEXT(YEAR(C1862),"00") &amp;
"-" &amp;
RIGHT(F1862,4))</f>
        <v/>
      </c>
      <c r="C1862" s="27" t="n"/>
      <c r="D1862" s="26">
        <f>IF(F1862="","",_xlfn.XLOOKUP(F1862,purchase!F:F,purchase!B:B,""))</f>
        <v/>
      </c>
      <c r="E1862" s="26">
        <f>IF(F1862="","",_xlfn.XLOOKUP(F1862,purchase!F:F,purchase!C:C,""))</f>
        <v/>
      </c>
      <c r="F1862" s="4" t="n"/>
      <c r="G1862" s="10">
        <f>IF(H1862="NRFC","Natural Rubber Field Coagulam","")</f>
        <v/>
      </c>
      <c r="H1862" s="10">
        <f>IF(F1862="","",_xlfn.XLOOKUP(F1862,purchase!F:F,purchase!E:E,""))</f>
        <v/>
      </c>
      <c r="I1862" s="10">
        <f>IF(J1862="ISNR20","Natural Rubber-TSNR (ISNR-20)","")</f>
        <v/>
      </c>
      <c r="J1862" s="10">
        <f>IF(H1862="NRFC","ISNR20","")</f>
        <v/>
      </c>
      <c r="K1862" s="35">
        <f>_xlfn.SINGLE(IF(F1862="","",_xlfn.XLOOKUP(F1862,purchase!F:F,purchase!N:N,"")))</f>
        <v/>
      </c>
      <c r="L1862" s="4" t="n"/>
      <c r="M1862" s="86" t="n"/>
      <c r="N1862" s="35">
        <f>IF(F1862="","",
MAX(0,
_xlfn.XLOOKUP(F1862,purchase!F:F,purchase!N:N,"")
-
SUMIFS(L:L,F:F,F1862)))</f>
        <v/>
      </c>
      <c r="O1862" s="35">
        <f>IF(OR(L1862="",M1862=""),"",L1862-M1862)</f>
        <v/>
      </c>
      <c r="P1862" s="89">
        <f>_xlfn.SINGLE(IF(F1862="","",_xlfn.XLOOKUP(F1862,purchase!F:F,purchase!O:O,"")))</f>
        <v/>
      </c>
      <c r="Q1862" s="83">
        <f>IF(OR(L1862="",M1862=""),"",M1862/L1862)</f>
        <v/>
      </c>
      <c r="R1862" s="91">
        <f>IF(OR(P1862="",Q1862=""),"",Q1862-P1862)</f>
        <v/>
      </c>
    </row>
    <row r="1863">
      <c r="A1863" s="25" t="n">
        <v>1859</v>
      </c>
      <c r="B1863" s="26">
        <f>IF(OR(C1863="",F1863=""),"",
"PRD-" &amp;
TEXT(DAY(C1863),"00") &amp;
CHOOSE(MONTH(C1863),"A","B","C","D","E","F","G","H","I","J","K","L") &amp;
TEXT(YEAR(C1863),"00") &amp;
"-" &amp;
RIGHT(F1863,4))</f>
        <v/>
      </c>
      <c r="C1863" s="27" t="n"/>
      <c r="D1863" s="26">
        <f>IF(F1863="","",_xlfn.XLOOKUP(F1863,purchase!F:F,purchase!B:B,""))</f>
        <v/>
      </c>
      <c r="E1863" s="26">
        <f>IF(F1863="","",_xlfn.XLOOKUP(F1863,purchase!F:F,purchase!C:C,""))</f>
        <v/>
      </c>
      <c r="F1863" s="4" t="n"/>
      <c r="G1863" s="10">
        <f>IF(H1863="NRFC","Natural Rubber Field Coagulam","")</f>
        <v/>
      </c>
      <c r="H1863" s="10">
        <f>IF(F1863="","",_xlfn.XLOOKUP(F1863,purchase!F:F,purchase!E:E,""))</f>
        <v/>
      </c>
      <c r="I1863" s="10">
        <f>IF(J1863="ISNR20","Natural Rubber-TSNR (ISNR-20)","")</f>
        <v/>
      </c>
      <c r="J1863" s="10">
        <f>IF(H1863="NRFC","ISNR20","")</f>
        <v/>
      </c>
      <c r="K1863" s="35">
        <f>_xlfn.SINGLE(IF(F1863="","",_xlfn.XLOOKUP(F1863,purchase!F:F,purchase!N:N,"")))</f>
        <v/>
      </c>
      <c r="L1863" s="4" t="n"/>
      <c r="M1863" s="86" t="n"/>
      <c r="N1863" s="35">
        <f>IF(F1863="","",
MAX(0,
_xlfn.XLOOKUP(F1863,purchase!F:F,purchase!N:N,"")
-
SUMIFS(L:L,F:F,F1863)))</f>
        <v/>
      </c>
      <c r="O1863" s="35">
        <f>IF(OR(L1863="",M1863=""),"",L1863-M1863)</f>
        <v/>
      </c>
      <c r="P1863" s="89">
        <f>_xlfn.SINGLE(IF(F1863="","",_xlfn.XLOOKUP(F1863,purchase!F:F,purchase!O:O,"")))</f>
        <v/>
      </c>
      <c r="Q1863" s="83">
        <f>IF(OR(L1863="",M1863=""),"",M1863/L1863)</f>
        <v/>
      </c>
      <c r="R1863" s="91">
        <f>IF(OR(P1863="",Q1863=""),"",Q1863-P1863)</f>
        <v/>
      </c>
    </row>
    <row r="1864">
      <c r="A1864" s="25" t="n">
        <v>1860</v>
      </c>
      <c r="B1864" s="26">
        <f>IF(OR(C1864="",F1864=""),"",
"PRD-" &amp;
TEXT(DAY(C1864),"00") &amp;
CHOOSE(MONTH(C1864),"A","B","C","D","E","F","G","H","I","J","K","L") &amp;
TEXT(YEAR(C1864),"00") &amp;
"-" &amp;
RIGHT(F1864,4))</f>
        <v/>
      </c>
      <c r="C1864" s="27" t="n"/>
      <c r="D1864" s="26">
        <f>IF(F1864="","",_xlfn.XLOOKUP(F1864,purchase!F:F,purchase!B:B,""))</f>
        <v/>
      </c>
      <c r="E1864" s="26">
        <f>IF(F1864="","",_xlfn.XLOOKUP(F1864,purchase!F:F,purchase!C:C,""))</f>
        <v/>
      </c>
      <c r="F1864" s="4" t="n"/>
      <c r="G1864" s="10">
        <f>IF(H1864="NRFC","Natural Rubber Field Coagulam","")</f>
        <v/>
      </c>
      <c r="H1864" s="10">
        <f>IF(F1864="","",_xlfn.XLOOKUP(F1864,purchase!F:F,purchase!E:E,""))</f>
        <v/>
      </c>
      <c r="I1864" s="10">
        <f>IF(J1864="ISNR20","Natural Rubber-TSNR (ISNR-20)","")</f>
        <v/>
      </c>
      <c r="J1864" s="10">
        <f>IF(H1864="NRFC","ISNR20","")</f>
        <v/>
      </c>
      <c r="K1864" s="35">
        <f>_xlfn.SINGLE(IF(F1864="","",_xlfn.XLOOKUP(F1864,purchase!F:F,purchase!N:N,"")))</f>
        <v/>
      </c>
      <c r="L1864" s="4" t="n"/>
      <c r="M1864" s="86" t="n"/>
      <c r="N1864" s="35">
        <f>IF(F1864="","",
MAX(0,
_xlfn.XLOOKUP(F1864,purchase!F:F,purchase!N:N,"")
-
SUMIFS(L:L,F:F,F1864)))</f>
        <v/>
      </c>
      <c r="O1864" s="35">
        <f>IF(OR(L1864="",M1864=""),"",L1864-M1864)</f>
        <v/>
      </c>
      <c r="P1864" s="89">
        <f>_xlfn.SINGLE(IF(F1864="","",_xlfn.XLOOKUP(F1864,purchase!F:F,purchase!O:O,"")))</f>
        <v/>
      </c>
      <c r="Q1864" s="83">
        <f>IF(OR(L1864="",M1864=""),"",M1864/L1864)</f>
        <v/>
      </c>
      <c r="R1864" s="91">
        <f>IF(OR(P1864="",Q1864=""),"",Q1864-P1864)</f>
        <v/>
      </c>
    </row>
    <row r="1865">
      <c r="A1865" s="25" t="n">
        <v>1861</v>
      </c>
      <c r="B1865" s="26">
        <f>IF(OR(C1865="",F1865=""),"",
"PRD-" &amp;
TEXT(DAY(C1865),"00") &amp;
CHOOSE(MONTH(C1865),"A","B","C","D","E","F","G","H","I","J","K","L") &amp;
TEXT(YEAR(C1865),"00") &amp;
"-" &amp;
RIGHT(F1865,4))</f>
        <v/>
      </c>
      <c r="C1865" s="27" t="n"/>
      <c r="D1865" s="26">
        <f>IF(F1865="","",_xlfn.XLOOKUP(F1865,purchase!F:F,purchase!B:B,""))</f>
        <v/>
      </c>
      <c r="E1865" s="26">
        <f>IF(F1865="","",_xlfn.XLOOKUP(F1865,purchase!F:F,purchase!C:C,""))</f>
        <v/>
      </c>
      <c r="F1865" s="4" t="n"/>
      <c r="G1865" s="10">
        <f>IF(H1865="NRFC","Natural Rubber Field Coagulam","")</f>
        <v/>
      </c>
      <c r="H1865" s="10">
        <f>IF(F1865="","",_xlfn.XLOOKUP(F1865,purchase!F:F,purchase!E:E,""))</f>
        <v/>
      </c>
      <c r="I1865" s="10">
        <f>IF(J1865="ISNR20","Natural Rubber-TSNR (ISNR-20)","")</f>
        <v/>
      </c>
      <c r="J1865" s="10">
        <f>IF(H1865="NRFC","ISNR20","")</f>
        <v/>
      </c>
      <c r="K1865" s="35">
        <f>_xlfn.SINGLE(IF(F1865="","",_xlfn.XLOOKUP(F1865,purchase!F:F,purchase!N:N,"")))</f>
        <v/>
      </c>
      <c r="L1865" s="4" t="n"/>
      <c r="M1865" s="86" t="n"/>
      <c r="N1865" s="35">
        <f>IF(F1865="","",
MAX(0,
_xlfn.XLOOKUP(F1865,purchase!F:F,purchase!N:N,"")
-
SUMIFS(L:L,F:F,F1865)))</f>
        <v/>
      </c>
      <c r="O1865" s="35">
        <f>IF(OR(L1865="",M1865=""),"",L1865-M1865)</f>
        <v/>
      </c>
      <c r="P1865" s="89">
        <f>_xlfn.SINGLE(IF(F1865="","",_xlfn.XLOOKUP(F1865,purchase!F:F,purchase!O:O,"")))</f>
        <v/>
      </c>
      <c r="Q1865" s="83">
        <f>IF(OR(L1865="",M1865=""),"",M1865/L1865)</f>
        <v/>
      </c>
      <c r="R1865" s="91">
        <f>IF(OR(P1865="",Q1865=""),"",Q1865-P1865)</f>
        <v/>
      </c>
    </row>
    <row r="1866">
      <c r="A1866" s="25" t="n">
        <v>1862</v>
      </c>
      <c r="B1866" s="26">
        <f>IF(OR(C1866="",F1866=""),"",
"PRD-" &amp;
TEXT(DAY(C1866),"00") &amp;
CHOOSE(MONTH(C1866),"A","B","C","D","E","F","G","H","I","J","K","L") &amp;
TEXT(YEAR(C1866),"00") &amp;
"-" &amp;
RIGHT(F1866,4))</f>
        <v/>
      </c>
      <c r="C1866" s="27" t="n"/>
      <c r="D1866" s="26">
        <f>IF(F1866="","",_xlfn.XLOOKUP(F1866,purchase!F:F,purchase!B:B,""))</f>
        <v/>
      </c>
      <c r="E1866" s="26">
        <f>IF(F1866="","",_xlfn.XLOOKUP(F1866,purchase!F:F,purchase!C:C,""))</f>
        <v/>
      </c>
      <c r="F1866" s="4" t="n"/>
      <c r="G1866" s="10">
        <f>IF(H1866="NRFC","Natural Rubber Field Coagulam","")</f>
        <v/>
      </c>
      <c r="H1866" s="10">
        <f>IF(F1866="","",_xlfn.XLOOKUP(F1866,purchase!F:F,purchase!E:E,""))</f>
        <v/>
      </c>
      <c r="I1866" s="10">
        <f>IF(J1866="ISNR20","Natural Rubber-TSNR (ISNR-20)","")</f>
        <v/>
      </c>
      <c r="J1866" s="10">
        <f>IF(H1866="NRFC","ISNR20","")</f>
        <v/>
      </c>
      <c r="K1866" s="35">
        <f>_xlfn.SINGLE(IF(F1866="","",_xlfn.XLOOKUP(F1866,purchase!F:F,purchase!N:N,"")))</f>
        <v/>
      </c>
      <c r="L1866" s="4" t="n"/>
      <c r="M1866" s="86" t="n"/>
      <c r="N1866" s="35">
        <f>IF(F1866="","",
MAX(0,
_xlfn.XLOOKUP(F1866,purchase!F:F,purchase!N:N,"")
-
SUMIFS(L:L,F:F,F1866)))</f>
        <v/>
      </c>
      <c r="O1866" s="35">
        <f>IF(OR(L1866="",M1866=""),"",L1866-M1866)</f>
        <v/>
      </c>
      <c r="P1866" s="89">
        <f>_xlfn.SINGLE(IF(F1866="","",_xlfn.XLOOKUP(F1866,purchase!F:F,purchase!O:O,"")))</f>
        <v/>
      </c>
      <c r="Q1866" s="83">
        <f>IF(OR(L1866="",M1866=""),"",M1866/L1866)</f>
        <v/>
      </c>
      <c r="R1866" s="91">
        <f>IF(OR(P1866="",Q1866=""),"",Q1866-P1866)</f>
        <v/>
      </c>
    </row>
    <row r="1867">
      <c r="A1867" s="25" t="n">
        <v>1863</v>
      </c>
      <c r="B1867" s="26">
        <f>IF(OR(C1867="",F1867=""),"",
"PRD-" &amp;
TEXT(DAY(C1867),"00") &amp;
CHOOSE(MONTH(C1867),"A","B","C","D","E","F","G","H","I","J","K","L") &amp;
TEXT(YEAR(C1867),"00") &amp;
"-" &amp;
RIGHT(F1867,4))</f>
        <v/>
      </c>
      <c r="C1867" s="27" t="n"/>
      <c r="D1867" s="26">
        <f>IF(F1867="","",_xlfn.XLOOKUP(F1867,purchase!F:F,purchase!B:B,""))</f>
        <v/>
      </c>
      <c r="E1867" s="26">
        <f>IF(F1867="","",_xlfn.XLOOKUP(F1867,purchase!F:F,purchase!C:C,""))</f>
        <v/>
      </c>
      <c r="F1867" s="4" t="n"/>
      <c r="G1867" s="10">
        <f>IF(H1867="NRFC","Natural Rubber Field Coagulam","")</f>
        <v/>
      </c>
      <c r="H1867" s="10">
        <f>IF(F1867="","",_xlfn.XLOOKUP(F1867,purchase!F:F,purchase!E:E,""))</f>
        <v/>
      </c>
      <c r="I1867" s="10">
        <f>IF(J1867="ISNR20","Natural Rubber-TSNR (ISNR-20)","")</f>
        <v/>
      </c>
      <c r="J1867" s="10">
        <f>IF(H1867="NRFC","ISNR20","")</f>
        <v/>
      </c>
      <c r="K1867" s="35">
        <f>_xlfn.SINGLE(IF(F1867="","",_xlfn.XLOOKUP(F1867,purchase!F:F,purchase!N:N,"")))</f>
        <v/>
      </c>
      <c r="L1867" s="4" t="n"/>
      <c r="M1867" s="86" t="n"/>
      <c r="N1867" s="35">
        <f>IF(F1867="","",
MAX(0,
_xlfn.XLOOKUP(F1867,purchase!F:F,purchase!N:N,"")
-
SUMIFS(L:L,F:F,F1867)))</f>
        <v/>
      </c>
      <c r="O1867" s="35">
        <f>IF(OR(L1867="",M1867=""),"",L1867-M1867)</f>
        <v/>
      </c>
      <c r="P1867" s="89">
        <f>_xlfn.SINGLE(IF(F1867="","",_xlfn.XLOOKUP(F1867,purchase!F:F,purchase!O:O,"")))</f>
        <v/>
      </c>
      <c r="Q1867" s="83">
        <f>IF(OR(L1867="",M1867=""),"",M1867/L1867)</f>
        <v/>
      </c>
      <c r="R1867" s="91">
        <f>IF(OR(P1867="",Q1867=""),"",Q1867-P1867)</f>
        <v/>
      </c>
    </row>
    <row r="1868">
      <c r="A1868" s="25" t="n">
        <v>1864</v>
      </c>
      <c r="B1868" s="26">
        <f>IF(OR(C1868="",F1868=""),"",
"PRD-" &amp;
TEXT(DAY(C1868),"00") &amp;
CHOOSE(MONTH(C1868),"A","B","C","D","E","F","G","H","I","J","K","L") &amp;
TEXT(YEAR(C1868),"00") &amp;
"-" &amp;
RIGHT(F1868,4))</f>
        <v/>
      </c>
      <c r="C1868" s="27" t="n"/>
      <c r="D1868" s="26">
        <f>IF(F1868="","",_xlfn.XLOOKUP(F1868,purchase!F:F,purchase!B:B,""))</f>
        <v/>
      </c>
      <c r="E1868" s="26">
        <f>IF(F1868="","",_xlfn.XLOOKUP(F1868,purchase!F:F,purchase!C:C,""))</f>
        <v/>
      </c>
      <c r="F1868" s="4" t="n"/>
      <c r="G1868" s="10">
        <f>IF(H1868="NRFC","Natural Rubber Field Coagulam","")</f>
        <v/>
      </c>
      <c r="H1868" s="10">
        <f>IF(F1868="","",_xlfn.XLOOKUP(F1868,purchase!F:F,purchase!E:E,""))</f>
        <v/>
      </c>
      <c r="I1868" s="10">
        <f>IF(J1868="ISNR20","Natural Rubber-TSNR (ISNR-20)","")</f>
        <v/>
      </c>
      <c r="J1868" s="10">
        <f>IF(H1868="NRFC","ISNR20","")</f>
        <v/>
      </c>
      <c r="K1868" s="35">
        <f>_xlfn.SINGLE(IF(F1868="","",_xlfn.XLOOKUP(F1868,purchase!F:F,purchase!N:N,"")))</f>
        <v/>
      </c>
      <c r="L1868" s="4" t="n"/>
      <c r="M1868" s="86" t="n"/>
      <c r="N1868" s="35">
        <f>IF(F1868="","",
MAX(0,
_xlfn.XLOOKUP(F1868,purchase!F:F,purchase!N:N,"")
-
SUMIFS(L:L,F:F,F1868)))</f>
        <v/>
      </c>
      <c r="O1868" s="35">
        <f>IF(OR(L1868="",M1868=""),"",L1868-M1868)</f>
        <v/>
      </c>
      <c r="P1868" s="89">
        <f>_xlfn.SINGLE(IF(F1868="","",_xlfn.XLOOKUP(F1868,purchase!F:F,purchase!O:O,"")))</f>
        <v/>
      </c>
      <c r="Q1868" s="83">
        <f>IF(OR(L1868="",M1868=""),"",M1868/L1868)</f>
        <v/>
      </c>
      <c r="R1868" s="91">
        <f>IF(OR(P1868="",Q1868=""),"",Q1868-P1868)</f>
        <v/>
      </c>
    </row>
    <row r="1869">
      <c r="A1869" s="25" t="n">
        <v>1865</v>
      </c>
      <c r="B1869" s="26">
        <f>IF(OR(C1869="",F1869=""),"",
"PRD-" &amp;
TEXT(DAY(C1869),"00") &amp;
CHOOSE(MONTH(C1869),"A","B","C","D","E","F","G","H","I","J","K","L") &amp;
TEXT(YEAR(C1869),"00") &amp;
"-" &amp;
RIGHT(F1869,4))</f>
        <v/>
      </c>
      <c r="C1869" s="27" t="n"/>
      <c r="D1869" s="26">
        <f>IF(F1869="","",_xlfn.XLOOKUP(F1869,purchase!F:F,purchase!B:B,""))</f>
        <v/>
      </c>
      <c r="E1869" s="26">
        <f>IF(F1869="","",_xlfn.XLOOKUP(F1869,purchase!F:F,purchase!C:C,""))</f>
        <v/>
      </c>
      <c r="F1869" s="4" t="n"/>
      <c r="G1869" s="10">
        <f>IF(H1869="NRFC","Natural Rubber Field Coagulam","")</f>
        <v/>
      </c>
      <c r="H1869" s="10">
        <f>IF(F1869="","",_xlfn.XLOOKUP(F1869,purchase!F:F,purchase!E:E,""))</f>
        <v/>
      </c>
      <c r="I1869" s="10">
        <f>IF(J1869="ISNR20","Natural Rubber-TSNR (ISNR-20)","")</f>
        <v/>
      </c>
      <c r="J1869" s="10">
        <f>IF(H1869="NRFC","ISNR20","")</f>
        <v/>
      </c>
      <c r="K1869" s="35">
        <f>_xlfn.SINGLE(IF(F1869="","",_xlfn.XLOOKUP(F1869,purchase!F:F,purchase!N:N,"")))</f>
        <v/>
      </c>
      <c r="L1869" s="4" t="n"/>
      <c r="M1869" s="86" t="n"/>
      <c r="N1869" s="35">
        <f>IF(F1869="","",
MAX(0,
_xlfn.XLOOKUP(F1869,purchase!F:F,purchase!N:N,"")
-
SUMIFS(L:L,F:F,F1869)))</f>
        <v/>
      </c>
      <c r="O1869" s="35">
        <f>IF(OR(L1869="",M1869=""),"",L1869-M1869)</f>
        <v/>
      </c>
      <c r="P1869" s="89">
        <f>_xlfn.SINGLE(IF(F1869="","",_xlfn.XLOOKUP(F1869,purchase!F:F,purchase!O:O,"")))</f>
        <v/>
      </c>
      <c r="Q1869" s="83">
        <f>IF(OR(L1869="",M1869=""),"",M1869/L1869)</f>
        <v/>
      </c>
      <c r="R1869" s="91">
        <f>IF(OR(P1869="",Q1869=""),"",Q1869-P1869)</f>
        <v/>
      </c>
    </row>
    <row r="1870">
      <c r="A1870" s="25" t="n">
        <v>1866</v>
      </c>
      <c r="B1870" s="26">
        <f>IF(OR(C1870="",F1870=""),"",
"PRD-" &amp;
TEXT(DAY(C1870),"00") &amp;
CHOOSE(MONTH(C1870),"A","B","C","D","E","F","G","H","I","J","K","L") &amp;
TEXT(YEAR(C1870),"00") &amp;
"-" &amp;
RIGHT(F1870,4))</f>
        <v/>
      </c>
      <c r="C1870" s="27" t="n"/>
      <c r="D1870" s="26">
        <f>IF(F1870="","",_xlfn.XLOOKUP(F1870,purchase!F:F,purchase!B:B,""))</f>
        <v/>
      </c>
      <c r="E1870" s="26">
        <f>IF(F1870="","",_xlfn.XLOOKUP(F1870,purchase!F:F,purchase!C:C,""))</f>
        <v/>
      </c>
      <c r="F1870" s="4" t="n"/>
      <c r="G1870" s="10">
        <f>IF(H1870="NRFC","Natural Rubber Field Coagulam","")</f>
        <v/>
      </c>
      <c r="H1870" s="10">
        <f>IF(F1870="","",_xlfn.XLOOKUP(F1870,purchase!F:F,purchase!E:E,""))</f>
        <v/>
      </c>
      <c r="I1870" s="10">
        <f>IF(J1870="ISNR20","Natural Rubber-TSNR (ISNR-20)","")</f>
        <v/>
      </c>
      <c r="J1870" s="10">
        <f>IF(H1870="NRFC","ISNR20","")</f>
        <v/>
      </c>
      <c r="K1870" s="35">
        <f>_xlfn.SINGLE(IF(F1870="","",_xlfn.XLOOKUP(F1870,purchase!F:F,purchase!N:N,"")))</f>
        <v/>
      </c>
      <c r="L1870" s="4" t="n"/>
      <c r="M1870" s="86" t="n"/>
      <c r="N1870" s="35">
        <f>IF(F1870="","",
MAX(0,
_xlfn.XLOOKUP(F1870,purchase!F:F,purchase!N:N,"")
-
SUMIFS(L:L,F:F,F1870)))</f>
        <v/>
      </c>
      <c r="O1870" s="35">
        <f>IF(OR(L1870="",M1870=""),"",L1870-M1870)</f>
        <v/>
      </c>
      <c r="P1870" s="89">
        <f>_xlfn.SINGLE(IF(F1870="","",_xlfn.XLOOKUP(F1870,purchase!F:F,purchase!O:O,"")))</f>
        <v/>
      </c>
      <c r="Q1870" s="83">
        <f>IF(OR(L1870="",M1870=""),"",M1870/L1870)</f>
        <v/>
      </c>
      <c r="R1870" s="91">
        <f>IF(OR(P1870="",Q1870=""),"",Q1870-P1870)</f>
        <v/>
      </c>
    </row>
    <row r="1871">
      <c r="A1871" s="25" t="n">
        <v>1867</v>
      </c>
      <c r="B1871" s="26">
        <f>IF(OR(C1871="",F1871=""),"",
"PRD-" &amp;
TEXT(DAY(C1871),"00") &amp;
CHOOSE(MONTH(C1871),"A","B","C","D","E","F","G","H","I","J","K","L") &amp;
TEXT(YEAR(C1871),"00") &amp;
"-" &amp;
RIGHT(F1871,4))</f>
        <v/>
      </c>
      <c r="C1871" s="27" t="n"/>
      <c r="D1871" s="26">
        <f>IF(F1871="","",_xlfn.XLOOKUP(F1871,purchase!F:F,purchase!B:B,""))</f>
        <v/>
      </c>
      <c r="E1871" s="26">
        <f>IF(F1871="","",_xlfn.XLOOKUP(F1871,purchase!F:F,purchase!C:C,""))</f>
        <v/>
      </c>
      <c r="F1871" s="4" t="n"/>
      <c r="G1871" s="10">
        <f>IF(H1871="NRFC","Natural Rubber Field Coagulam","")</f>
        <v/>
      </c>
      <c r="H1871" s="10">
        <f>IF(F1871="","",_xlfn.XLOOKUP(F1871,purchase!F:F,purchase!E:E,""))</f>
        <v/>
      </c>
      <c r="I1871" s="10">
        <f>IF(J1871="ISNR20","Natural Rubber-TSNR (ISNR-20)","")</f>
        <v/>
      </c>
      <c r="J1871" s="10">
        <f>IF(H1871="NRFC","ISNR20","")</f>
        <v/>
      </c>
      <c r="K1871" s="35">
        <f>_xlfn.SINGLE(IF(F1871="","",_xlfn.XLOOKUP(F1871,purchase!F:F,purchase!N:N,"")))</f>
        <v/>
      </c>
      <c r="L1871" s="4" t="n"/>
      <c r="M1871" s="86" t="n"/>
      <c r="N1871" s="35">
        <f>IF(F1871="","",
MAX(0,
_xlfn.XLOOKUP(F1871,purchase!F:F,purchase!N:N,"")
-
SUMIFS(L:L,F:F,F1871)))</f>
        <v/>
      </c>
      <c r="O1871" s="35">
        <f>IF(OR(L1871="",M1871=""),"",L1871-M1871)</f>
        <v/>
      </c>
      <c r="P1871" s="89">
        <f>_xlfn.SINGLE(IF(F1871="","",_xlfn.XLOOKUP(F1871,purchase!F:F,purchase!O:O,"")))</f>
        <v/>
      </c>
      <c r="Q1871" s="83">
        <f>IF(OR(L1871="",M1871=""),"",M1871/L1871)</f>
        <v/>
      </c>
      <c r="R1871" s="91">
        <f>IF(OR(P1871="",Q1871=""),"",Q1871-P1871)</f>
        <v/>
      </c>
    </row>
    <row r="1872">
      <c r="A1872" s="25" t="n">
        <v>1868</v>
      </c>
      <c r="B1872" s="26">
        <f>IF(OR(C1872="",F1872=""),"",
"PRD-" &amp;
TEXT(DAY(C1872),"00") &amp;
CHOOSE(MONTH(C1872),"A","B","C","D","E","F","G","H","I","J","K","L") &amp;
TEXT(YEAR(C1872),"00") &amp;
"-" &amp;
RIGHT(F1872,4))</f>
        <v/>
      </c>
      <c r="C1872" s="27" t="n"/>
      <c r="D1872" s="26">
        <f>IF(F1872="","",_xlfn.XLOOKUP(F1872,purchase!F:F,purchase!B:B,""))</f>
        <v/>
      </c>
      <c r="E1872" s="26">
        <f>IF(F1872="","",_xlfn.XLOOKUP(F1872,purchase!F:F,purchase!C:C,""))</f>
        <v/>
      </c>
      <c r="F1872" s="4" t="n"/>
      <c r="G1872" s="10">
        <f>IF(H1872="NRFC","Natural Rubber Field Coagulam","")</f>
        <v/>
      </c>
      <c r="H1872" s="10">
        <f>IF(F1872="","",_xlfn.XLOOKUP(F1872,purchase!F:F,purchase!E:E,""))</f>
        <v/>
      </c>
      <c r="I1872" s="10">
        <f>IF(J1872="ISNR20","Natural Rubber-TSNR (ISNR-20)","")</f>
        <v/>
      </c>
      <c r="J1872" s="10">
        <f>IF(H1872="NRFC","ISNR20","")</f>
        <v/>
      </c>
      <c r="K1872" s="35">
        <f>_xlfn.SINGLE(IF(F1872="","",_xlfn.XLOOKUP(F1872,purchase!F:F,purchase!N:N,"")))</f>
        <v/>
      </c>
      <c r="L1872" s="4" t="n"/>
      <c r="M1872" s="86" t="n"/>
      <c r="N1872" s="35">
        <f>IF(F1872="","",
MAX(0,
_xlfn.XLOOKUP(F1872,purchase!F:F,purchase!N:N,"")
-
SUMIFS(L:L,F:F,F1872)))</f>
        <v/>
      </c>
      <c r="O1872" s="35">
        <f>IF(OR(L1872="",M1872=""),"",L1872-M1872)</f>
        <v/>
      </c>
      <c r="P1872" s="89">
        <f>_xlfn.SINGLE(IF(F1872="","",_xlfn.XLOOKUP(F1872,purchase!F:F,purchase!O:O,"")))</f>
        <v/>
      </c>
      <c r="Q1872" s="83">
        <f>IF(OR(L1872="",M1872=""),"",M1872/L1872)</f>
        <v/>
      </c>
      <c r="R1872" s="91">
        <f>IF(OR(P1872="",Q1872=""),"",Q1872-P1872)</f>
        <v/>
      </c>
    </row>
    <row r="1873">
      <c r="A1873" s="25" t="n">
        <v>1869</v>
      </c>
      <c r="B1873" s="26">
        <f>IF(OR(C1873="",F1873=""),"",
"PRD-" &amp;
TEXT(DAY(C1873),"00") &amp;
CHOOSE(MONTH(C1873),"A","B","C","D","E","F","G","H","I","J","K","L") &amp;
TEXT(YEAR(C1873),"00") &amp;
"-" &amp;
RIGHT(F1873,4))</f>
        <v/>
      </c>
      <c r="C1873" s="27" t="n"/>
      <c r="D1873" s="26">
        <f>IF(F1873="","",_xlfn.XLOOKUP(F1873,purchase!F:F,purchase!B:B,""))</f>
        <v/>
      </c>
      <c r="E1873" s="26">
        <f>IF(F1873="","",_xlfn.XLOOKUP(F1873,purchase!F:F,purchase!C:C,""))</f>
        <v/>
      </c>
      <c r="F1873" s="4" t="n"/>
      <c r="G1873" s="10">
        <f>IF(H1873="NRFC","Natural Rubber Field Coagulam","")</f>
        <v/>
      </c>
      <c r="H1873" s="10">
        <f>IF(F1873="","",_xlfn.XLOOKUP(F1873,purchase!F:F,purchase!E:E,""))</f>
        <v/>
      </c>
      <c r="I1873" s="10">
        <f>IF(J1873="ISNR20","Natural Rubber-TSNR (ISNR-20)","")</f>
        <v/>
      </c>
      <c r="J1873" s="10">
        <f>IF(H1873="NRFC","ISNR20","")</f>
        <v/>
      </c>
      <c r="K1873" s="35">
        <f>_xlfn.SINGLE(IF(F1873="","",_xlfn.XLOOKUP(F1873,purchase!F:F,purchase!N:N,"")))</f>
        <v/>
      </c>
      <c r="L1873" s="4" t="n"/>
      <c r="M1873" s="86" t="n"/>
      <c r="N1873" s="35">
        <f>IF(F1873="","",
MAX(0,
_xlfn.XLOOKUP(F1873,purchase!F:F,purchase!N:N,"")
-
SUMIFS(L:L,F:F,F1873)))</f>
        <v/>
      </c>
      <c r="O1873" s="35">
        <f>IF(OR(L1873="",M1873=""),"",L1873-M1873)</f>
        <v/>
      </c>
      <c r="P1873" s="89">
        <f>_xlfn.SINGLE(IF(F1873="","",_xlfn.XLOOKUP(F1873,purchase!F:F,purchase!O:O,"")))</f>
        <v/>
      </c>
      <c r="Q1873" s="83">
        <f>IF(OR(L1873="",M1873=""),"",M1873/L1873)</f>
        <v/>
      </c>
      <c r="R1873" s="91">
        <f>IF(OR(P1873="",Q1873=""),"",Q1873-P1873)</f>
        <v/>
      </c>
    </row>
    <row r="1874">
      <c r="A1874" s="25" t="n">
        <v>1870</v>
      </c>
      <c r="B1874" s="26">
        <f>IF(OR(C1874="",F1874=""),"",
"PRD-" &amp;
TEXT(DAY(C1874),"00") &amp;
CHOOSE(MONTH(C1874),"A","B","C","D","E","F","G","H","I","J","K","L") &amp;
TEXT(YEAR(C1874),"00") &amp;
"-" &amp;
RIGHT(F1874,4))</f>
        <v/>
      </c>
      <c r="C1874" s="27" t="n"/>
      <c r="D1874" s="26">
        <f>IF(F1874="","",_xlfn.XLOOKUP(F1874,purchase!F:F,purchase!B:B,""))</f>
        <v/>
      </c>
      <c r="E1874" s="26">
        <f>IF(F1874="","",_xlfn.XLOOKUP(F1874,purchase!F:F,purchase!C:C,""))</f>
        <v/>
      </c>
      <c r="F1874" s="4" t="n"/>
      <c r="G1874" s="10">
        <f>IF(H1874="NRFC","Natural Rubber Field Coagulam","")</f>
        <v/>
      </c>
      <c r="H1874" s="10">
        <f>IF(F1874="","",_xlfn.XLOOKUP(F1874,purchase!F:F,purchase!E:E,""))</f>
        <v/>
      </c>
      <c r="I1874" s="10">
        <f>IF(J1874="ISNR20","Natural Rubber-TSNR (ISNR-20)","")</f>
        <v/>
      </c>
      <c r="J1874" s="10">
        <f>IF(H1874="NRFC","ISNR20","")</f>
        <v/>
      </c>
      <c r="K1874" s="35">
        <f>_xlfn.SINGLE(IF(F1874="","",_xlfn.XLOOKUP(F1874,purchase!F:F,purchase!N:N,"")))</f>
        <v/>
      </c>
      <c r="L1874" s="4" t="n"/>
      <c r="M1874" s="86" t="n"/>
      <c r="N1874" s="35">
        <f>IF(F1874="","",
MAX(0,
_xlfn.XLOOKUP(F1874,purchase!F:F,purchase!N:N,"")
-
SUMIFS(L:L,F:F,F1874)))</f>
        <v/>
      </c>
      <c r="O1874" s="35">
        <f>IF(OR(L1874="",M1874=""),"",L1874-M1874)</f>
        <v/>
      </c>
      <c r="P1874" s="89">
        <f>_xlfn.SINGLE(IF(F1874="","",_xlfn.XLOOKUP(F1874,purchase!F:F,purchase!O:O,"")))</f>
        <v/>
      </c>
      <c r="Q1874" s="83">
        <f>IF(OR(L1874="",M1874=""),"",M1874/L1874)</f>
        <v/>
      </c>
      <c r="R1874" s="91">
        <f>IF(OR(P1874="",Q1874=""),"",Q1874-P1874)</f>
        <v/>
      </c>
    </row>
    <row r="1875">
      <c r="A1875" s="25" t="n">
        <v>1871</v>
      </c>
      <c r="B1875" s="26">
        <f>IF(OR(C1875="",F1875=""),"",
"PRD-" &amp;
TEXT(DAY(C1875),"00") &amp;
CHOOSE(MONTH(C1875),"A","B","C","D","E","F","G","H","I","J","K","L") &amp;
TEXT(YEAR(C1875),"00") &amp;
"-" &amp;
RIGHT(F1875,4))</f>
        <v/>
      </c>
      <c r="C1875" s="27" t="n"/>
      <c r="D1875" s="26">
        <f>IF(F1875="","",_xlfn.XLOOKUP(F1875,purchase!F:F,purchase!B:B,""))</f>
        <v/>
      </c>
      <c r="E1875" s="26">
        <f>IF(F1875="","",_xlfn.XLOOKUP(F1875,purchase!F:F,purchase!C:C,""))</f>
        <v/>
      </c>
      <c r="F1875" s="4" t="n"/>
      <c r="G1875" s="10">
        <f>IF(H1875="NRFC","Natural Rubber Field Coagulam","")</f>
        <v/>
      </c>
      <c r="H1875" s="10">
        <f>IF(F1875="","",_xlfn.XLOOKUP(F1875,purchase!F:F,purchase!E:E,""))</f>
        <v/>
      </c>
      <c r="I1875" s="10">
        <f>IF(J1875="ISNR20","Natural Rubber-TSNR (ISNR-20)","")</f>
        <v/>
      </c>
      <c r="J1875" s="10">
        <f>IF(H1875="NRFC","ISNR20","")</f>
        <v/>
      </c>
      <c r="K1875" s="35">
        <f>_xlfn.SINGLE(IF(F1875="","",_xlfn.XLOOKUP(F1875,purchase!F:F,purchase!N:N,"")))</f>
        <v/>
      </c>
      <c r="L1875" s="4" t="n"/>
      <c r="M1875" s="86" t="n"/>
      <c r="N1875" s="35">
        <f>IF(F1875="","",
MAX(0,
_xlfn.XLOOKUP(F1875,purchase!F:F,purchase!N:N,"")
-
SUMIFS(L:L,F:F,F1875)))</f>
        <v/>
      </c>
      <c r="O1875" s="35">
        <f>IF(OR(L1875="",M1875=""),"",L1875-M1875)</f>
        <v/>
      </c>
      <c r="P1875" s="89">
        <f>_xlfn.SINGLE(IF(F1875="","",_xlfn.XLOOKUP(F1875,purchase!F:F,purchase!O:O,"")))</f>
        <v/>
      </c>
      <c r="Q1875" s="83">
        <f>IF(OR(L1875="",M1875=""),"",M1875/L1875)</f>
        <v/>
      </c>
      <c r="R1875" s="91">
        <f>IF(OR(P1875="",Q1875=""),"",Q1875-P1875)</f>
        <v/>
      </c>
    </row>
    <row r="1876">
      <c r="A1876" s="25" t="n">
        <v>1872</v>
      </c>
      <c r="B1876" s="26">
        <f>IF(OR(C1876="",F1876=""),"",
"PRD-" &amp;
TEXT(DAY(C1876),"00") &amp;
CHOOSE(MONTH(C1876),"A","B","C","D","E","F","G","H","I","J","K","L") &amp;
TEXT(YEAR(C1876),"00") &amp;
"-" &amp;
RIGHT(F1876,4))</f>
        <v/>
      </c>
      <c r="C1876" s="27" t="n"/>
      <c r="D1876" s="26">
        <f>IF(F1876="","",_xlfn.XLOOKUP(F1876,purchase!F:F,purchase!B:B,""))</f>
        <v/>
      </c>
      <c r="E1876" s="26">
        <f>IF(F1876="","",_xlfn.XLOOKUP(F1876,purchase!F:F,purchase!C:C,""))</f>
        <v/>
      </c>
      <c r="F1876" s="4" t="n"/>
      <c r="G1876" s="10">
        <f>IF(H1876="NRFC","Natural Rubber Field Coagulam","")</f>
        <v/>
      </c>
      <c r="H1876" s="10">
        <f>IF(F1876="","",_xlfn.XLOOKUP(F1876,purchase!F:F,purchase!E:E,""))</f>
        <v/>
      </c>
      <c r="I1876" s="10">
        <f>IF(J1876="ISNR20","Natural Rubber-TSNR (ISNR-20)","")</f>
        <v/>
      </c>
      <c r="J1876" s="10">
        <f>IF(H1876="NRFC","ISNR20","")</f>
        <v/>
      </c>
      <c r="K1876" s="35">
        <f>_xlfn.SINGLE(IF(F1876="","",_xlfn.XLOOKUP(F1876,purchase!F:F,purchase!N:N,"")))</f>
        <v/>
      </c>
      <c r="L1876" s="4" t="n"/>
      <c r="M1876" s="86" t="n"/>
      <c r="N1876" s="35">
        <f>IF(F1876="","",
MAX(0,
_xlfn.XLOOKUP(F1876,purchase!F:F,purchase!N:N,"")
-
SUMIFS(L:L,F:F,F1876)))</f>
        <v/>
      </c>
      <c r="O1876" s="35">
        <f>IF(OR(L1876="",M1876=""),"",L1876-M1876)</f>
        <v/>
      </c>
      <c r="P1876" s="89">
        <f>_xlfn.SINGLE(IF(F1876="","",_xlfn.XLOOKUP(F1876,purchase!F:F,purchase!O:O,"")))</f>
        <v/>
      </c>
      <c r="Q1876" s="83">
        <f>IF(OR(L1876="",M1876=""),"",M1876/L1876)</f>
        <v/>
      </c>
      <c r="R1876" s="91">
        <f>IF(OR(P1876="",Q1876=""),"",Q1876-P1876)</f>
        <v/>
      </c>
    </row>
    <row r="1877">
      <c r="A1877" s="25" t="n">
        <v>1873</v>
      </c>
      <c r="B1877" s="26">
        <f>IF(OR(C1877="",F1877=""),"",
"PRD-" &amp;
TEXT(DAY(C1877),"00") &amp;
CHOOSE(MONTH(C1877),"A","B","C","D","E","F","G","H","I","J","K","L") &amp;
TEXT(YEAR(C1877),"00") &amp;
"-" &amp;
RIGHT(F1877,4))</f>
        <v/>
      </c>
      <c r="C1877" s="27" t="n"/>
      <c r="D1877" s="26">
        <f>IF(F1877="","",_xlfn.XLOOKUP(F1877,purchase!F:F,purchase!B:B,""))</f>
        <v/>
      </c>
      <c r="E1877" s="26">
        <f>IF(F1877="","",_xlfn.XLOOKUP(F1877,purchase!F:F,purchase!C:C,""))</f>
        <v/>
      </c>
      <c r="F1877" s="4" t="n"/>
      <c r="G1877" s="10">
        <f>IF(H1877="NRFC","Natural Rubber Field Coagulam","")</f>
        <v/>
      </c>
      <c r="H1877" s="10">
        <f>IF(F1877="","",_xlfn.XLOOKUP(F1877,purchase!F:F,purchase!E:E,""))</f>
        <v/>
      </c>
      <c r="I1877" s="10">
        <f>IF(J1877="ISNR20","Natural Rubber-TSNR (ISNR-20)","")</f>
        <v/>
      </c>
      <c r="J1877" s="10">
        <f>IF(H1877="NRFC","ISNR20","")</f>
        <v/>
      </c>
      <c r="K1877" s="35">
        <f>_xlfn.SINGLE(IF(F1877="","",_xlfn.XLOOKUP(F1877,purchase!F:F,purchase!N:N,"")))</f>
        <v/>
      </c>
      <c r="L1877" s="4" t="n"/>
      <c r="M1877" s="86" t="n"/>
      <c r="N1877" s="35">
        <f>IF(F1877="","",
MAX(0,
_xlfn.XLOOKUP(F1877,purchase!F:F,purchase!N:N,"")
-
SUMIFS(L:L,F:F,F1877)))</f>
        <v/>
      </c>
      <c r="O1877" s="35">
        <f>IF(OR(L1877="",M1877=""),"",L1877-M1877)</f>
        <v/>
      </c>
      <c r="P1877" s="89">
        <f>_xlfn.SINGLE(IF(F1877="","",_xlfn.XLOOKUP(F1877,purchase!F:F,purchase!O:O,"")))</f>
        <v/>
      </c>
      <c r="Q1877" s="83">
        <f>IF(OR(L1877="",M1877=""),"",M1877/L1877)</f>
        <v/>
      </c>
      <c r="R1877" s="91">
        <f>IF(OR(P1877="",Q1877=""),"",Q1877-P1877)</f>
        <v/>
      </c>
    </row>
    <row r="1878">
      <c r="A1878" s="25" t="n">
        <v>1874</v>
      </c>
      <c r="B1878" s="26">
        <f>IF(OR(C1878="",F1878=""),"",
"PRD-" &amp;
TEXT(DAY(C1878),"00") &amp;
CHOOSE(MONTH(C1878),"A","B","C","D","E","F","G","H","I","J","K","L") &amp;
TEXT(YEAR(C1878),"00") &amp;
"-" &amp;
RIGHT(F1878,4))</f>
        <v/>
      </c>
      <c r="C1878" s="27" t="n"/>
      <c r="D1878" s="26">
        <f>IF(F1878="","",_xlfn.XLOOKUP(F1878,purchase!F:F,purchase!B:B,""))</f>
        <v/>
      </c>
      <c r="E1878" s="26">
        <f>IF(F1878="","",_xlfn.XLOOKUP(F1878,purchase!F:F,purchase!C:C,""))</f>
        <v/>
      </c>
      <c r="F1878" s="4" t="n"/>
      <c r="G1878" s="10">
        <f>IF(H1878="NRFC","Natural Rubber Field Coagulam","")</f>
        <v/>
      </c>
      <c r="H1878" s="10">
        <f>IF(F1878="","",_xlfn.XLOOKUP(F1878,purchase!F:F,purchase!E:E,""))</f>
        <v/>
      </c>
      <c r="I1878" s="10">
        <f>IF(J1878="ISNR20","Natural Rubber-TSNR (ISNR-20)","")</f>
        <v/>
      </c>
      <c r="J1878" s="10">
        <f>IF(H1878="NRFC","ISNR20","")</f>
        <v/>
      </c>
      <c r="K1878" s="35">
        <f>_xlfn.SINGLE(IF(F1878="","",_xlfn.XLOOKUP(F1878,purchase!F:F,purchase!N:N,"")))</f>
        <v/>
      </c>
      <c r="L1878" s="4" t="n"/>
      <c r="M1878" s="86" t="n"/>
      <c r="N1878" s="35">
        <f>IF(F1878="","",
MAX(0,
_xlfn.XLOOKUP(F1878,purchase!F:F,purchase!N:N,"")
-
SUMIFS(L:L,F:F,F1878)))</f>
        <v/>
      </c>
      <c r="O1878" s="35">
        <f>IF(OR(L1878="",M1878=""),"",L1878-M1878)</f>
        <v/>
      </c>
      <c r="P1878" s="89">
        <f>_xlfn.SINGLE(IF(F1878="","",_xlfn.XLOOKUP(F1878,purchase!F:F,purchase!O:O,"")))</f>
        <v/>
      </c>
      <c r="Q1878" s="83">
        <f>IF(OR(L1878="",M1878=""),"",M1878/L1878)</f>
        <v/>
      </c>
      <c r="R1878" s="91">
        <f>IF(OR(P1878="",Q1878=""),"",Q1878-P1878)</f>
        <v/>
      </c>
    </row>
    <row r="1879">
      <c r="A1879" s="25" t="n">
        <v>1875</v>
      </c>
      <c r="B1879" s="26">
        <f>IF(OR(C1879="",F1879=""),"",
"PRD-" &amp;
TEXT(DAY(C1879),"00") &amp;
CHOOSE(MONTH(C1879),"A","B","C","D","E","F","G","H","I","J","K","L") &amp;
TEXT(YEAR(C1879),"00") &amp;
"-" &amp;
RIGHT(F1879,4))</f>
        <v/>
      </c>
      <c r="C1879" s="27" t="n"/>
      <c r="D1879" s="26">
        <f>IF(F1879="","",_xlfn.XLOOKUP(F1879,purchase!F:F,purchase!B:B,""))</f>
        <v/>
      </c>
      <c r="E1879" s="26">
        <f>IF(F1879="","",_xlfn.XLOOKUP(F1879,purchase!F:F,purchase!C:C,""))</f>
        <v/>
      </c>
      <c r="F1879" s="4" t="n"/>
      <c r="G1879" s="10">
        <f>IF(H1879="NRFC","Natural Rubber Field Coagulam","")</f>
        <v/>
      </c>
      <c r="H1879" s="10">
        <f>IF(F1879="","",_xlfn.XLOOKUP(F1879,purchase!F:F,purchase!E:E,""))</f>
        <v/>
      </c>
      <c r="I1879" s="10">
        <f>IF(J1879="ISNR20","Natural Rubber-TSNR (ISNR-20)","")</f>
        <v/>
      </c>
      <c r="J1879" s="10">
        <f>IF(H1879="NRFC","ISNR20","")</f>
        <v/>
      </c>
      <c r="K1879" s="35">
        <f>_xlfn.SINGLE(IF(F1879="","",_xlfn.XLOOKUP(F1879,purchase!F:F,purchase!N:N,"")))</f>
        <v/>
      </c>
      <c r="L1879" s="4" t="n"/>
      <c r="M1879" s="86" t="n"/>
      <c r="N1879" s="35">
        <f>IF(F1879="","",
MAX(0,
_xlfn.XLOOKUP(F1879,purchase!F:F,purchase!N:N,"")
-
SUMIFS(L:L,F:F,F1879)))</f>
        <v/>
      </c>
      <c r="O1879" s="35">
        <f>IF(OR(L1879="",M1879=""),"",L1879-M1879)</f>
        <v/>
      </c>
      <c r="P1879" s="89">
        <f>_xlfn.SINGLE(IF(F1879="","",_xlfn.XLOOKUP(F1879,purchase!F:F,purchase!O:O,"")))</f>
        <v/>
      </c>
      <c r="Q1879" s="83">
        <f>IF(OR(L1879="",M1879=""),"",M1879/L1879)</f>
        <v/>
      </c>
      <c r="R1879" s="91">
        <f>IF(OR(P1879="",Q1879=""),"",Q1879-P1879)</f>
        <v/>
      </c>
    </row>
    <row r="1880">
      <c r="A1880" s="25" t="n">
        <v>1876</v>
      </c>
      <c r="B1880" s="26">
        <f>IF(OR(C1880="",F1880=""),"",
"PRD-" &amp;
TEXT(DAY(C1880),"00") &amp;
CHOOSE(MONTH(C1880),"A","B","C","D","E","F","G","H","I","J","K","L") &amp;
TEXT(YEAR(C1880),"00") &amp;
"-" &amp;
RIGHT(F1880,4))</f>
        <v/>
      </c>
      <c r="C1880" s="27" t="n"/>
      <c r="D1880" s="26">
        <f>IF(F1880="","",_xlfn.XLOOKUP(F1880,purchase!F:F,purchase!B:B,""))</f>
        <v/>
      </c>
      <c r="E1880" s="26">
        <f>IF(F1880="","",_xlfn.XLOOKUP(F1880,purchase!F:F,purchase!C:C,""))</f>
        <v/>
      </c>
      <c r="F1880" s="4" t="n"/>
      <c r="G1880" s="10">
        <f>IF(H1880="NRFC","Natural Rubber Field Coagulam","")</f>
        <v/>
      </c>
      <c r="H1880" s="10">
        <f>IF(F1880="","",_xlfn.XLOOKUP(F1880,purchase!F:F,purchase!E:E,""))</f>
        <v/>
      </c>
      <c r="I1880" s="10">
        <f>IF(J1880="ISNR20","Natural Rubber-TSNR (ISNR-20)","")</f>
        <v/>
      </c>
      <c r="J1880" s="10">
        <f>IF(H1880="NRFC","ISNR20","")</f>
        <v/>
      </c>
      <c r="K1880" s="35">
        <f>_xlfn.SINGLE(IF(F1880="","",_xlfn.XLOOKUP(F1880,purchase!F:F,purchase!N:N,"")))</f>
        <v/>
      </c>
      <c r="L1880" s="4" t="n"/>
      <c r="M1880" s="86" t="n"/>
      <c r="N1880" s="35">
        <f>IF(F1880="","",
MAX(0,
_xlfn.XLOOKUP(F1880,purchase!F:F,purchase!N:N,"")
-
SUMIFS(L:L,F:F,F1880)))</f>
        <v/>
      </c>
      <c r="O1880" s="35">
        <f>IF(OR(L1880="",M1880=""),"",L1880-M1880)</f>
        <v/>
      </c>
      <c r="P1880" s="89">
        <f>_xlfn.SINGLE(IF(F1880="","",_xlfn.XLOOKUP(F1880,purchase!F:F,purchase!O:O,"")))</f>
        <v/>
      </c>
      <c r="Q1880" s="83">
        <f>IF(OR(L1880="",M1880=""),"",M1880/L1880)</f>
        <v/>
      </c>
      <c r="R1880" s="91">
        <f>IF(OR(P1880="",Q1880=""),"",Q1880-P1880)</f>
        <v/>
      </c>
    </row>
    <row r="1881">
      <c r="A1881" s="25" t="n">
        <v>1877</v>
      </c>
      <c r="B1881" s="26">
        <f>IF(OR(C1881="",F1881=""),"",
"PRD-" &amp;
TEXT(DAY(C1881),"00") &amp;
CHOOSE(MONTH(C1881),"A","B","C","D","E","F","G","H","I","J","K","L") &amp;
TEXT(YEAR(C1881),"00") &amp;
"-" &amp;
RIGHT(F1881,4))</f>
        <v/>
      </c>
      <c r="C1881" s="27" t="n"/>
      <c r="D1881" s="26">
        <f>IF(F1881="","",_xlfn.XLOOKUP(F1881,purchase!F:F,purchase!B:B,""))</f>
        <v/>
      </c>
      <c r="E1881" s="26">
        <f>IF(F1881="","",_xlfn.XLOOKUP(F1881,purchase!F:F,purchase!C:C,""))</f>
        <v/>
      </c>
      <c r="F1881" s="4" t="n"/>
      <c r="G1881" s="10">
        <f>IF(H1881="NRFC","Natural Rubber Field Coagulam","")</f>
        <v/>
      </c>
      <c r="H1881" s="10">
        <f>IF(F1881="","",_xlfn.XLOOKUP(F1881,purchase!F:F,purchase!E:E,""))</f>
        <v/>
      </c>
      <c r="I1881" s="10">
        <f>IF(J1881="ISNR20","Natural Rubber-TSNR (ISNR-20)","")</f>
        <v/>
      </c>
      <c r="J1881" s="10">
        <f>IF(H1881="NRFC","ISNR20","")</f>
        <v/>
      </c>
      <c r="K1881" s="35">
        <f>_xlfn.SINGLE(IF(F1881="","",_xlfn.XLOOKUP(F1881,purchase!F:F,purchase!N:N,"")))</f>
        <v/>
      </c>
      <c r="L1881" s="4" t="n"/>
      <c r="M1881" s="86" t="n"/>
      <c r="N1881" s="35">
        <f>IF(F1881="","",
MAX(0,
_xlfn.XLOOKUP(F1881,purchase!F:F,purchase!N:N,"")
-
SUMIFS(L:L,F:F,F1881)))</f>
        <v/>
      </c>
      <c r="O1881" s="35">
        <f>IF(OR(L1881="",M1881=""),"",L1881-M1881)</f>
        <v/>
      </c>
      <c r="P1881" s="89">
        <f>_xlfn.SINGLE(IF(F1881="","",_xlfn.XLOOKUP(F1881,purchase!F:F,purchase!O:O,"")))</f>
        <v/>
      </c>
      <c r="Q1881" s="83">
        <f>IF(OR(L1881="",M1881=""),"",M1881/L1881)</f>
        <v/>
      </c>
      <c r="R1881" s="91">
        <f>IF(OR(P1881="",Q1881=""),"",Q1881-P1881)</f>
        <v/>
      </c>
    </row>
    <row r="1882">
      <c r="A1882" s="25" t="n">
        <v>1878</v>
      </c>
      <c r="B1882" s="26">
        <f>IF(OR(C1882="",F1882=""),"",
"PRD-" &amp;
TEXT(DAY(C1882),"00") &amp;
CHOOSE(MONTH(C1882),"A","B","C","D","E","F","G","H","I","J","K","L") &amp;
TEXT(YEAR(C1882),"00") &amp;
"-" &amp;
RIGHT(F1882,4))</f>
        <v/>
      </c>
      <c r="C1882" s="27" t="n"/>
      <c r="D1882" s="26">
        <f>IF(F1882="","",_xlfn.XLOOKUP(F1882,purchase!F:F,purchase!B:B,""))</f>
        <v/>
      </c>
      <c r="E1882" s="26">
        <f>IF(F1882="","",_xlfn.XLOOKUP(F1882,purchase!F:F,purchase!C:C,""))</f>
        <v/>
      </c>
      <c r="F1882" s="4" t="n"/>
      <c r="G1882" s="10">
        <f>IF(H1882="NRFC","Natural Rubber Field Coagulam","")</f>
        <v/>
      </c>
      <c r="H1882" s="10">
        <f>IF(F1882="","",_xlfn.XLOOKUP(F1882,purchase!F:F,purchase!E:E,""))</f>
        <v/>
      </c>
      <c r="I1882" s="10">
        <f>IF(J1882="ISNR20","Natural Rubber-TSNR (ISNR-20)","")</f>
        <v/>
      </c>
      <c r="J1882" s="10">
        <f>IF(H1882="NRFC","ISNR20","")</f>
        <v/>
      </c>
      <c r="K1882" s="35">
        <f>_xlfn.SINGLE(IF(F1882="","",_xlfn.XLOOKUP(F1882,purchase!F:F,purchase!N:N,"")))</f>
        <v/>
      </c>
      <c r="L1882" s="4" t="n"/>
      <c r="M1882" s="86" t="n"/>
      <c r="N1882" s="35">
        <f>IF(F1882="","",
MAX(0,
_xlfn.XLOOKUP(F1882,purchase!F:F,purchase!N:N,"")
-
SUMIFS(L:L,F:F,F1882)))</f>
        <v/>
      </c>
      <c r="O1882" s="35">
        <f>IF(OR(L1882="",M1882=""),"",L1882-M1882)</f>
        <v/>
      </c>
      <c r="P1882" s="89">
        <f>_xlfn.SINGLE(IF(F1882="","",_xlfn.XLOOKUP(F1882,purchase!F:F,purchase!O:O,"")))</f>
        <v/>
      </c>
      <c r="Q1882" s="83">
        <f>IF(OR(L1882="",M1882=""),"",M1882/L1882)</f>
        <v/>
      </c>
      <c r="R1882" s="91">
        <f>IF(OR(P1882="",Q1882=""),"",Q1882-P1882)</f>
        <v/>
      </c>
    </row>
    <row r="1883">
      <c r="A1883" s="25" t="n">
        <v>1879</v>
      </c>
      <c r="B1883" s="26">
        <f>IF(OR(C1883="",F1883=""),"",
"PRD-" &amp;
TEXT(DAY(C1883),"00") &amp;
CHOOSE(MONTH(C1883),"A","B","C","D","E","F","G","H","I","J","K","L") &amp;
TEXT(YEAR(C1883),"00") &amp;
"-" &amp;
RIGHT(F1883,4))</f>
        <v/>
      </c>
      <c r="C1883" s="27" t="n"/>
      <c r="D1883" s="26">
        <f>IF(F1883="","",_xlfn.XLOOKUP(F1883,purchase!F:F,purchase!B:B,""))</f>
        <v/>
      </c>
      <c r="E1883" s="26">
        <f>IF(F1883="","",_xlfn.XLOOKUP(F1883,purchase!F:F,purchase!C:C,""))</f>
        <v/>
      </c>
      <c r="F1883" s="4" t="n"/>
      <c r="G1883" s="10">
        <f>IF(H1883="NRFC","Natural Rubber Field Coagulam","")</f>
        <v/>
      </c>
      <c r="H1883" s="10">
        <f>IF(F1883="","",_xlfn.XLOOKUP(F1883,purchase!F:F,purchase!E:E,""))</f>
        <v/>
      </c>
      <c r="I1883" s="10">
        <f>IF(J1883="ISNR20","Natural Rubber-TSNR (ISNR-20)","")</f>
        <v/>
      </c>
      <c r="J1883" s="10">
        <f>IF(H1883="NRFC","ISNR20","")</f>
        <v/>
      </c>
      <c r="K1883" s="35">
        <f>_xlfn.SINGLE(IF(F1883="","",_xlfn.XLOOKUP(F1883,purchase!F:F,purchase!N:N,"")))</f>
        <v/>
      </c>
      <c r="L1883" s="4" t="n"/>
      <c r="M1883" s="86" t="n"/>
      <c r="N1883" s="35">
        <f>IF(F1883="","",
MAX(0,
_xlfn.XLOOKUP(F1883,purchase!F:F,purchase!N:N,"")
-
SUMIFS(L:L,F:F,F1883)))</f>
        <v/>
      </c>
      <c r="O1883" s="35">
        <f>IF(OR(L1883="",M1883=""),"",L1883-M1883)</f>
        <v/>
      </c>
      <c r="P1883" s="89">
        <f>_xlfn.SINGLE(IF(F1883="","",_xlfn.XLOOKUP(F1883,purchase!F:F,purchase!O:O,"")))</f>
        <v/>
      </c>
      <c r="Q1883" s="83">
        <f>IF(OR(L1883="",M1883=""),"",M1883/L1883)</f>
        <v/>
      </c>
      <c r="R1883" s="91">
        <f>IF(OR(P1883="",Q1883=""),"",Q1883-P1883)</f>
        <v/>
      </c>
    </row>
    <row r="1884">
      <c r="A1884" s="25" t="n">
        <v>1880</v>
      </c>
      <c r="B1884" s="26">
        <f>IF(OR(C1884="",F1884=""),"",
"PRD-" &amp;
TEXT(DAY(C1884),"00") &amp;
CHOOSE(MONTH(C1884),"A","B","C","D","E","F","G","H","I","J","K","L") &amp;
TEXT(YEAR(C1884),"00") &amp;
"-" &amp;
RIGHT(F1884,4))</f>
        <v/>
      </c>
      <c r="C1884" s="27" t="n"/>
      <c r="D1884" s="26">
        <f>IF(F1884="","",_xlfn.XLOOKUP(F1884,purchase!F:F,purchase!B:B,""))</f>
        <v/>
      </c>
      <c r="E1884" s="26">
        <f>IF(F1884="","",_xlfn.XLOOKUP(F1884,purchase!F:F,purchase!C:C,""))</f>
        <v/>
      </c>
      <c r="F1884" s="4" t="n"/>
      <c r="G1884" s="10">
        <f>IF(H1884="NRFC","Natural Rubber Field Coagulam","")</f>
        <v/>
      </c>
      <c r="H1884" s="10">
        <f>IF(F1884="","",_xlfn.XLOOKUP(F1884,purchase!F:F,purchase!E:E,""))</f>
        <v/>
      </c>
      <c r="I1884" s="10">
        <f>IF(J1884="ISNR20","Natural Rubber-TSNR (ISNR-20)","")</f>
        <v/>
      </c>
      <c r="J1884" s="10">
        <f>IF(H1884="NRFC","ISNR20","")</f>
        <v/>
      </c>
      <c r="K1884" s="35">
        <f>_xlfn.SINGLE(IF(F1884="","",_xlfn.XLOOKUP(F1884,purchase!F:F,purchase!N:N,"")))</f>
        <v/>
      </c>
      <c r="L1884" s="4" t="n"/>
      <c r="M1884" s="86" t="n"/>
      <c r="N1884" s="35">
        <f>IF(F1884="","",
MAX(0,
_xlfn.XLOOKUP(F1884,purchase!F:F,purchase!N:N,"")
-
SUMIFS(L:L,F:F,F1884)))</f>
        <v/>
      </c>
      <c r="O1884" s="35">
        <f>IF(OR(L1884="",M1884=""),"",L1884-M1884)</f>
        <v/>
      </c>
      <c r="P1884" s="89">
        <f>_xlfn.SINGLE(IF(F1884="","",_xlfn.XLOOKUP(F1884,purchase!F:F,purchase!O:O,"")))</f>
        <v/>
      </c>
      <c r="Q1884" s="83">
        <f>IF(OR(L1884="",M1884=""),"",M1884/L1884)</f>
        <v/>
      </c>
      <c r="R1884" s="91">
        <f>IF(OR(P1884="",Q1884=""),"",Q1884-P1884)</f>
        <v/>
      </c>
    </row>
    <row r="1885">
      <c r="A1885" s="25" t="n">
        <v>1881</v>
      </c>
      <c r="B1885" s="26">
        <f>IF(OR(C1885="",F1885=""),"",
"PRD-" &amp;
TEXT(DAY(C1885),"00") &amp;
CHOOSE(MONTH(C1885),"A","B","C","D","E","F","G","H","I","J","K","L") &amp;
TEXT(YEAR(C1885),"00") &amp;
"-" &amp;
RIGHT(F1885,4))</f>
        <v/>
      </c>
      <c r="C1885" s="27" t="n"/>
      <c r="D1885" s="26">
        <f>IF(F1885="","",_xlfn.XLOOKUP(F1885,purchase!F:F,purchase!B:B,""))</f>
        <v/>
      </c>
      <c r="E1885" s="26">
        <f>IF(F1885="","",_xlfn.XLOOKUP(F1885,purchase!F:F,purchase!C:C,""))</f>
        <v/>
      </c>
      <c r="F1885" s="4" t="n"/>
      <c r="G1885" s="10">
        <f>IF(H1885="NRFC","Natural Rubber Field Coagulam","")</f>
        <v/>
      </c>
      <c r="H1885" s="10">
        <f>IF(F1885="","",_xlfn.XLOOKUP(F1885,purchase!F:F,purchase!E:E,""))</f>
        <v/>
      </c>
      <c r="I1885" s="10">
        <f>IF(J1885="ISNR20","Natural Rubber-TSNR (ISNR-20)","")</f>
        <v/>
      </c>
      <c r="J1885" s="10">
        <f>IF(H1885="NRFC","ISNR20","")</f>
        <v/>
      </c>
      <c r="K1885" s="35">
        <f>_xlfn.SINGLE(IF(F1885="","",_xlfn.XLOOKUP(F1885,purchase!F:F,purchase!N:N,"")))</f>
        <v/>
      </c>
      <c r="L1885" s="4" t="n"/>
      <c r="M1885" s="86" t="n"/>
      <c r="N1885" s="35">
        <f>IF(F1885="","",
MAX(0,
_xlfn.XLOOKUP(F1885,purchase!F:F,purchase!N:N,"")
-
SUMIFS(L:L,F:F,F1885)))</f>
        <v/>
      </c>
      <c r="O1885" s="35">
        <f>IF(OR(L1885="",M1885=""),"",L1885-M1885)</f>
        <v/>
      </c>
      <c r="P1885" s="89">
        <f>_xlfn.SINGLE(IF(F1885="","",_xlfn.XLOOKUP(F1885,purchase!F:F,purchase!O:O,"")))</f>
        <v/>
      </c>
      <c r="Q1885" s="83">
        <f>IF(OR(L1885="",M1885=""),"",M1885/L1885)</f>
        <v/>
      </c>
      <c r="R1885" s="91">
        <f>IF(OR(P1885="",Q1885=""),"",Q1885-P1885)</f>
        <v/>
      </c>
    </row>
    <row r="1886">
      <c r="A1886" s="25" t="n">
        <v>1882</v>
      </c>
      <c r="B1886" s="26">
        <f>IF(OR(C1886="",F1886=""),"",
"PRD-" &amp;
TEXT(DAY(C1886),"00") &amp;
CHOOSE(MONTH(C1886),"A","B","C","D","E","F","G","H","I","J","K","L") &amp;
TEXT(YEAR(C1886),"00") &amp;
"-" &amp;
RIGHT(F1886,4))</f>
        <v/>
      </c>
      <c r="C1886" s="27" t="n"/>
      <c r="D1886" s="26">
        <f>IF(F1886="","",_xlfn.XLOOKUP(F1886,purchase!F:F,purchase!B:B,""))</f>
        <v/>
      </c>
      <c r="E1886" s="26">
        <f>IF(F1886="","",_xlfn.XLOOKUP(F1886,purchase!F:F,purchase!C:C,""))</f>
        <v/>
      </c>
      <c r="F1886" s="4" t="n"/>
      <c r="G1886" s="10">
        <f>IF(H1886="NRFC","Natural Rubber Field Coagulam","")</f>
        <v/>
      </c>
      <c r="H1886" s="10">
        <f>IF(F1886="","",_xlfn.XLOOKUP(F1886,purchase!F:F,purchase!E:E,""))</f>
        <v/>
      </c>
      <c r="I1886" s="10">
        <f>IF(J1886="ISNR20","Natural Rubber-TSNR (ISNR-20)","")</f>
        <v/>
      </c>
      <c r="J1886" s="10">
        <f>IF(H1886="NRFC","ISNR20","")</f>
        <v/>
      </c>
      <c r="K1886" s="35">
        <f>_xlfn.SINGLE(IF(F1886="","",_xlfn.XLOOKUP(F1886,purchase!F:F,purchase!N:N,"")))</f>
        <v/>
      </c>
      <c r="L1886" s="4" t="n"/>
      <c r="M1886" s="86" t="n"/>
      <c r="N1886" s="35">
        <f>IF(F1886="","",
MAX(0,
_xlfn.XLOOKUP(F1886,purchase!F:F,purchase!N:N,"")
-
SUMIFS(L:L,F:F,F1886)))</f>
        <v/>
      </c>
      <c r="O1886" s="35">
        <f>IF(OR(L1886="",M1886=""),"",L1886-M1886)</f>
        <v/>
      </c>
      <c r="P1886" s="89">
        <f>_xlfn.SINGLE(IF(F1886="","",_xlfn.XLOOKUP(F1886,purchase!F:F,purchase!O:O,"")))</f>
        <v/>
      </c>
      <c r="Q1886" s="83">
        <f>IF(OR(L1886="",M1886=""),"",M1886/L1886)</f>
        <v/>
      </c>
      <c r="R1886" s="91">
        <f>IF(OR(P1886="",Q1886=""),"",Q1886-P1886)</f>
        <v/>
      </c>
    </row>
    <row r="1887">
      <c r="A1887" s="25" t="n">
        <v>1883</v>
      </c>
      <c r="B1887" s="26">
        <f>IF(OR(C1887="",F1887=""),"",
"PRD-" &amp;
TEXT(DAY(C1887),"00") &amp;
CHOOSE(MONTH(C1887),"A","B","C","D","E","F","G","H","I","J","K","L") &amp;
TEXT(YEAR(C1887),"00") &amp;
"-" &amp;
RIGHT(F1887,4))</f>
        <v/>
      </c>
      <c r="C1887" s="27" t="n"/>
      <c r="D1887" s="26">
        <f>IF(F1887="","",_xlfn.XLOOKUP(F1887,purchase!F:F,purchase!B:B,""))</f>
        <v/>
      </c>
      <c r="E1887" s="26">
        <f>IF(F1887="","",_xlfn.XLOOKUP(F1887,purchase!F:F,purchase!C:C,""))</f>
        <v/>
      </c>
      <c r="F1887" s="4" t="n"/>
      <c r="G1887" s="10">
        <f>IF(H1887="NRFC","Natural Rubber Field Coagulam","")</f>
        <v/>
      </c>
      <c r="H1887" s="10">
        <f>IF(F1887="","",_xlfn.XLOOKUP(F1887,purchase!F:F,purchase!E:E,""))</f>
        <v/>
      </c>
      <c r="I1887" s="10">
        <f>IF(J1887="ISNR20","Natural Rubber-TSNR (ISNR-20)","")</f>
        <v/>
      </c>
      <c r="J1887" s="10">
        <f>IF(H1887="NRFC","ISNR20","")</f>
        <v/>
      </c>
      <c r="K1887" s="35">
        <f>_xlfn.SINGLE(IF(F1887="","",_xlfn.XLOOKUP(F1887,purchase!F:F,purchase!N:N,"")))</f>
        <v/>
      </c>
      <c r="L1887" s="4" t="n"/>
      <c r="M1887" s="86" t="n"/>
      <c r="N1887" s="35">
        <f>IF(F1887="","",
MAX(0,
_xlfn.XLOOKUP(F1887,purchase!F:F,purchase!N:N,"")
-
SUMIFS(L:L,F:F,F1887)))</f>
        <v/>
      </c>
      <c r="O1887" s="35">
        <f>IF(OR(L1887="",M1887=""),"",L1887-M1887)</f>
        <v/>
      </c>
      <c r="P1887" s="89">
        <f>_xlfn.SINGLE(IF(F1887="","",_xlfn.XLOOKUP(F1887,purchase!F:F,purchase!O:O,"")))</f>
        <v/>
      </c>
      <c r="Q1887" s="83">
        <f>IF(OR(L1887="",M1887=""),"",M1887/L1887)</f>
        <v/>
      </c>
      <c r="R1887" s="91">
        <f>IF(OR(P1887="",Q1887=""),"",Q1887-P1887)</f>
        <v/>
      </c>
    </row>
    <row r="1888">
      <c r="A1888" s="25" t="n">
        <v>1884</v>
      </c>
      <c r="B1888" s="26">
        <f>IF(OR(C1888="",F1888=""),"",
"PRD-" &amp;
TEXT(DAY(C1888),"00") &amp;
CHOOSE(MONTH(C1888),"A","B","C","D","E","F","G","H","I","J","K","L") &amp;
TEXT(YEAR(C1888),"00") &amp;
"-" &amp;
RIGHT(F1888,4))</f>
        <v/>
      </c>
      <c r="C1888" s="27" t="n"/>
      <c r="D1888" s="26">
        <f>IF(F1888="","",_xlfn.XLOOKUP(F1888,purchase!F:F,purchase!B:B,""))</f>
        <v/>
      </c>
      <c r="E1888" s="26">
        <f>IF(F1888="","",_xlfn.XLOOKUP(F1888,purchase!F:F,purchase!C:C,""))</f>
        <v/>
      </c>
      <c r="F1888" s="4" t="n"/>
      <c r="G1888" s="10">
        <f>IF(H1888="NRFC","Natural Rubber Field Coagulam","")</f>
        <v/>
      </c>
      <c r="H1888" s="10">
        <f>IF(F1888="","",_xlfn.XLOOKUP(F1888,purchase!F:F,purchase!E:E,""))</f>
        <v/>
      </c>
      <c r="I1888" s="10">
        <f>IF(J1888="ISNR20","Natural Rubber-TSNR (ISNR-20)","")</f>
        <v/>
      </c>
      <c r="J1888" s="10">
        <f>IF(H1888="NRFC","ISNR20","")</f>
        <v/>
      </c>
      <c r="K1888" s="35">
        <f>_xlfn.SINGLE(IF(F1888="","",_xlfn.XLOOKUP(F1888,purchase!F:F,purchase!N:N,"")))</f>
        <v/>
      </c>
      <c r="L1888" s="4" t="n"/>
      <c r="M1888" s="86" t="n"/>
      <c r="N1888" s="35">
        <f>IF(F1888="","",
MAX(0,
_xlfn.XLOOKUP(F1888,purchase!F:F,purchase!N:N,"")
-
SUMIFS(L:L,F:F,F1888)))</f>
        <v/>
      </c>
      <c r="O1888" s="35">
        <f>IF(OR(L1888="",M1888=""),"",L1888-M1888)</f>
        <v/>
      </c>
      <c r="P1888" s="89">
        <f>_xlfn.SINGLE(IF(F1888="","",_xlfn.XLOOKUP(F1888,purchase!F:F,purchase!O:O,"")))</f>
        <v/>
      </c>
      <c r="Q1888" s="83">
        <f>IF(OR(L1888="",M1888=""),"",M1888/L1888)</f>
        <v/>
      </c>
      <c r="R1888" s="91">
        <f>IF(OR(P1888="",Q1888=""),"",Q1888-P1888)</f>
        <v/>
      </c>
    </row>
    <row r="1889">
      <c r="A1889" s="25" t="n">
        <v>1885</v>
      </c>
      <c r="B1889" s="26">
        <f>IF(OR(C1889="",F1889=""),"",
"PRD-" &amp;
TEXT(DAY(C1889),"00") &amp;
CHOOSE(MONTH(C1889),"A","B","C","D","E","F","G","H","I","J","K","L") &amp;
TEXT(YEAR(C1889),"00") &amp;
"-" &amp;
RIGHT(F1889,4))</f>
        <v/>
      </c>
      <c r="C1889" s="27" t="n"/>
      <c r="D1889" s="26">
        <f>IF(F1889="","",_xlfn.XLOOKUP(F1889,purchase!F:F,purchase!B:B,""))</f>
        <v/>
      </c>
      <c r="E1889" s="26">
        <f>IF(F1889="","",_xlfn.XLOOKUP(F1889,purchase!F:F,purchase!C:C,""))</f>
        <v/>
      </c>
      <c r="F1889" s="4" t="n"/>
      <c r="G1889" s="10">
        <f>IF(H1889="NRFC","Natural Rubber Field Coagulam","")</f>
        <v/>
      </c>
      <c r="H1889" s="10">
        <f>IF(F1889="","",_xlfn.XLOOKUP(F1889,purchase!F:F,purchase!E:E,""))</f>
        <v/>
      </c>
      <c r="I1889" s="10">
        <f>IF(J1889="ISNR20","Natural Rubber-TSNR (ISNR-20)","")</f>
        <v/>
      </c>
      <c r="J1889" s="10">
        <f>IF(H1889="NRFC","ISNR20","")</f>
        <v/>
      </c>
      <c r="K1889" s="35">
        <f>_xlfn.SINGLE(IF(F1889="","",_xlfn.XLOOKUP(F1889,purchase!F:F,purchase!N:N,"")))</f>
        <v/>
      </c>
      <c r="L1889" s="4" t="n"/>
      <c r="M1889" s="86" t="n"/>
      <c r="N1889" s="35">
        <f>IF(F1889="","",
MAX(0,
_xlfn.XLOOKUP(F1889,purchase!F:F,purchase!N:N,"")
-
SUMIFS(L:L,F:F,F1889)))</f>
        <v/>
      </c>
      <c r="O1889" s="35">
        <f>IF(OR(L1889="",M1889=""),"",L1889-M1889)</f>
        <v/>
      </c>
      <c r="P1889" s="89">
        <f>_xlfn.SINGLE(IF(F1889="","",_xlfn.XLOOKUP(F1889,purchase!F:F,purchase!O:O,"")))</f>
        <v/>
      </c>
      <c r="Q1889" s="83">
        <f>IF(OR(L1889="",M1889=""),"",M1889/L1889)</f>
        <v/>
      </c>
      <c r="R1889" s="91">
        <f>IF(OR(P1889="",Q1889=""),"",Q1889-P1889)</f>
        <v/>
      </c>
    </row>
    <row r="1890">
      <c r="A1890" s="25" t="n">
        <v>1886</v>
      </c>
      <c r="B1890" s="26">
        <f>IF(OR(C1890="",F1890=""),"",
"PRD-" &amp;
TEXT(DAY(C1890),"00") &amp;
CHOOSE(MONTH(C1890),"A","B","C","D","E","F","G","H","I","J","K","L") &amp;
TEXT(YEAR(C1890),"00") &amp;
"-" &amp;
RIGHT(F1890,4))</f>
        <v/>
      </c>
      <c r="C1890" s="27" t="n"/>
      <c r="D1890" s="26">
        <f>IF(F1890="","",_xlfn.XLOOKUP(F1890,purchase!F:F,purchase!B:B,""))</f>
        <v/>
      </c>
      <c r="E1890" s="26">
        <f>IF(F1890="","",_xlfn.XLOOKUP(F1890,purchase!F:F,purchase!C:C,""))</f>
        <v/>
      </c>
      <c r="F1890" s="4" t="n"/>
      <c r="G1890" s="10">
        <f>IF(H1890="NRFC","Natural Rubber Field Coagulam","")</f>
        <v/>
      </c>
      <c r="H1890" s="10">
        <f>IF(F1890="","",_xlfn.XLOOKUP(F1890,purchase!F:F,purchase!E:E,""))</f>
        <v/>
      </c>
      <c r="I1890" s="10">
        <f>IF(J1890="ISNR20","Natural Rubber-TSNR (ISNR-20)","")</f>
        <v/>
      </c>
      <c r="J1890" s="10">
        <f>IF(H1890="NRFC","ISNR20","")</f>
        <v/>
      </c>
      <c r="K1890" s="35">
        <f>_xlfn.SINGLE(IF(F1890="","",_xlfn.XLOOKUP(F1890,purchase!F:F,purchase!N:N,"")))</f>
        <v/>
      </c>
      <c r="L1890" s="4" t="n"/>
      <c r="M1890" s="86" t="n"/>
      <c r="N1890" s="35">
        <f>IF(F1890="","",
MAX(0,
_xlfn.XLOOKUP(F1890,purchase!F:F,purchase!N:N,"")
-
SUMIFS(L:L,F:F,F1890)))</f>
        <v/>
      </c>
      <c r="O1890" s="35">
        <f>IF(OR(L1890="",M1890=""),"",L1890-M1890)</f>
        <v/>
      </c>
      <c r="P1890" s="89">
        <f>_xlfn.SINGLE(IF(F1890="","",_xlfn.XLOOKUP(F1890,purchase!F:F,purchase!O:O,"")))</f>
        <v/>
      </c>
      <c r="Q1890" s="83">
        <f>IF(OR(L1890="",M1890=""),"",M1890/L1890)</f>
        <v/>
      </c>
      <c r="R1890" s="91">
        <f>IF(OR(P1890="",Q1890=""),"",Q1890-P1890)</f>
        <v/>
      </c>
    </row>
    <row r="1891">
      <c r="A1891" s="25" t="n">
        <v>1887</v>
      </c>
      <c r="B1891" s="26">
        <f>IF(OR(C1891="",F1891=""),"",
"PRD-" &amp;
TEXT(DAY(C1891),"00") &amp;
CHOOSE(MONTH(C1891),"A","B","C","D","E","F","G","H","I","J","K","L") &amp;
TEXT(YEAR(C1891),"00") &amp;
"-" &amp;
RIGHT(F1891,4))</f>
        <v/>
      </c>
      <c r="C1891" s="27" t="n"/>
      <c r="D1891" s="26">
        <f>IF(F1891="","",_xlfn.XLOOKUP(F1891,purchase!F:F,purchase!B:B,""))</f>
        <v/>
      </c>
      <c r="E1891" s="26">
        <f>IF(F1891="","",_xlfn.XLOOKUP(F1891,purchase!F:F,purchase!C:C,""))</f>
        <v/>
      </c>
      <c r="F1891" s="4" t="n"/>
      <c r="G1891" s="10">
        <f>IF(H1891="NRFC","Natural Rubber Field Coagulam","")</f>
        <v/>
      </c>
      <c r="H1891" s="10">
        <f>IF(F1891="","",_xlfn.XLOOKUP(F1891,purchase!F:F,purchase!E:E,""))</f>
        <v/>
      </c>
      <c r="I1891" s="10">
        <f>IF(J1891="ISNR20","Natural Rubber-TSNR (ISNR-20)","")</f>
        <v/>
      </c>
      <c r="J1891" s="10">
        <f>IF(H1891="NRFC","ISNR20","")</f>
        <v/>
      </c>
      <c r="K1891" s="35">
        <f>_xlfn.SINGLE(IF(F1891="","",_xlfn.XLOOKUP(F1891,purchase!F:F,purchase!N:N,"")))</f>
        <v/>
      </c>
      <c r="L1891" s="4" t="n"/>
      <c r="M1891" s="86" t="n"/>
      <c r="N1891" s="35">
        <f>IF(F1891="","",
MAX(0,
_xlfn.XLOOKUP(F1891,purchase!F:F,purchase!N:N,"")
-
SUMIFS(L:L,F:F,F1891)))</f>
        <v/>
      </c>
      <c r="O1891" s="35">
        <f>IF(OR(L1891="",M1891=""),"",L1891-M1891)</f>
        <v/>
      </c>
      <c r="P1891" s="89">
        <f>_xlfn.SINGLE(IF(F1891="","",_xlfn.XLOOKUP(F1891,purchase!F:F,purchase!O:O,"")))</f>
        <v/>
      </c>
      <c r="Q1891" s="83">
        <f>IF(OR(L1891="",M1891=""),"",M1891/L1891)</f>
        <v/>
      </c>
      <c r="R1891" s="91">
        <f>IF(OR(P1891="",Q1891=""),"",Q1891-P1891)</f>
        <v/>
      </c>
    </row>
    <row r="1892">
      <c r="A1892" s="25" t="n">
        <v>1888</v>
      </c>
      <c r="B1892" s="26">
        <f>IF(OR(C1892="",F1892=""),"",
"PRD-" &amp;
TEXT(DAY(C1892),"00") &amp;
CHOOSE(MONTH(C1892),"A","B","C","D","E","F","G","H","I","J","K","L") &amp;
TEXT(YEAR(C1892),"00") &amp;
"-" &amp;
RIGHT(F1892,4))</f>
        <v/>
      </c>
      <c r="C1892" s="27" t="n"/>
      <c r="D1892" s="26">
        <f>IF(F1892="","",_xlfn.XLOOKUP(F1892,purchase!F:F,purchase!B:B,""))</f>
        <v/>
      </c>
      <c r="E1892" s="26">
        <f>IF(F1892="","",_xlfn.XLOOKUP(F1892,purchase!F:F,purchase!C:C,""))</f>
        <v/>
      </c>
      <c r="F1892" s="4" t="n"/>
      <c r="G1892" s="10">
        <f>IF(H1892="NRFC","Natural Rubber Field Coagulam","")</f>
        <v/>
      </c>
      <c r="H1892" s="10">
        <f>IF(F1892="","",_xlfn.XLOOKUP(F1892,purchase!F:F,purchase!E:E,""))</f>
        <v/>
      </c>
      <c r="I1892" s="10">
        <f>IF(J1892="ISNR20","Natural Rubber-TSNR (ISNR-20)","")</f>
        <v/>
      </c>
      <c r="J1892" s="10">
        <f>IF(H1892="NRFC","ISNR20","")</f>
        <v/>
      </c>
      <c r="K1892" s="35">
        <f>_xlfn.SINGLE(IF(F1892="","",_xlfn.XLOOKUP(F1892,purchase!F:F,purchase!N:N,"")))</f>
        <v/>
      </c>
      <c r="L1892" s="4" t="n"/>
      <c r="M1892" s="86" t="n"/>
      <c r="N1892" s="35">
        <f>IF(F1892="","",
MAX(0,
_xlfn.XLOOKUP(F1892,purchase!F:F,purchase!N:N,"")
-
SUMIFS(L:L,F:F,F1892)))</f>
        <v/>
      </c>
      <c r="O1892" s="35">
        <f>IF(OR(L1892="",M1892=""),"",L1892-M1892)</f>
        <v/>
      </c>
      <c r="P1892" s="89">
        <f>_xlfn.SINGLE(IF(F1892="","",_xlfn.XLOOKUP(F1892,purchase!F:F,purchase!O:O,"")))</f>
        <v/>
      </c>
      <c r="Q1892" s="83">
        <f>IF(OR(L1892="",M1892=""),"",M1892/L1892)</f>
        <v/>
      </c>
      <c r="R1892" s="91">
        <f>IF(OR(P1892="",Q1892=""),"",Q1892-P1892)</f>
        <v/>
      </c>
    </row>
    <row r="1893">
      <c r="A1893" s="25" t="n">
        <v>1889</v>
      </c>
      <c r="B1893" s="26">
        <f>IF(OR(C1893="",F1893=""),"",
"PRD-" &amp;
TEXT(DAY(C1893),"00") &amp;
CHOOSE(MONTH(C1893),"A","B","C","D","E","F","G","H","I","J","K","L") &amp;
TEXT(YEAR(C1893),"00") &amp;
"-" &amp;
RIGHT(F1893,4))</f>
        <v/>
      </c>
      <c r="C1893" s="27" t="n"/>
      <c r="D1893" s="26">
        <f>IF(F1893="","",_xlfn.XLOOKUP(F1893,purchase!F:F,purchase!B:B,""))</f>
        <v/>
      </c>
      <c r="E1893" s="26">
        <f>IF(F1893="","",_xlfn.XLOOKUP(F1893,purchase!F:F,purchase!C:C,""))</f>
        <v/>
      </c>
      <c r="F1893" s="4" t="n"/>
      <c r="G1893" s="10">
        <f>IF(H1893="NRFC","Natural Rubber Field Coagulam","")</f>
        <v/>
      </c>
      <c r="H1893" s="10">
        <f>IF(F1893="","",_xlfn.XLOOKUP(F1893,purchase!F:F,purchase!E:E,""))</f>
        <v/>
      </c>
      <c r="I1893" s="10">
        <f>IF(J1893="ISNR20","Natural Rubber-TSNR (ISNR-20)","")</f>
        <v/>
      </c>
      <c r="J1893" s="10">
        <f>IF(H1893="NRFC","ISNR20","")</f>
        <v/>
      </c>
      <c r="K1893" s="35">
        <f>_xlfn.SINGLE(IF(F1893="","",_xlfn.XLOOKUP(F1893,purchase!F:F,purchase!N:N,"")))</f>
        <v/>
      </c>
      <c r="L1893" s="4" t="n"/>
      <c r="M1893" s="86" t="n"/>
      <c r="N1893" s="35">
        <f>IF(F1893="","",
MAX(0,
_xlfn.XLOOKUP(F1893,purchase!F:F,purchase!N:N,"")
-
SUMIFS(L:L,F:F,F1893)))</f>
        <v/>
      </c>
      <c r="O1893" s="35">
        <f>IF(OR(L1893="",M1893=""),"",L1893-M1893)</f>
        <v/>
      </c>
      <c r="P1893" s="89">
        <f>_xlfn.SINGLE(IF(F1893="","",_xlfn.XLOOKUP(F1893,purchase!F:F,purchase!O:O,"")))</f>
        <v/>
      </c>
      <c r="Q1893" s="83">
        <f>IF(OR(L1893="",M1893=""),"",M1893/L1893)</f>
        <v/>
      </c>
      <c r="R1893" s="91">
        <f>IF(OR(P1893="",Q1893=""),"",Q1893-P1893)</f>
        <v/>
      </c>
    </row>
    <row r="1894">
      <c r="A1894" s="25" t="n">
        <v>1890</v>
      </c>
      <c r="B1894" s="26">
        <f>IF(OR(C1894="",F1894=""),"",
"PRD-" &amp;
TEXT(DAY(C1894),"00") &amp;
CHOOSE(MONTH(C1894),"A","B","C","D","E","F","G","H","I","J","K","L") &amp;
TEXT(YEAR(C1894),"00") &amp;
"-" &amp;
RIGHT(F1894,4))</f>
        <v/>
      </c>
      <c r="C1894" s="27" t="n"/>
      <c r="D1894" s="26">
        <f>IF(F1894="","",_xlfn.XLOOKUP(F1894,purchase!F:F,purchase!B:B,""))</f>
        <v/>
      </c>
      <c r="E1894" s="26">
        <f>IF(F1894="","",_xlfn.XLOOKUP(F1894,purchase!F:F,purchase!C:C,""))</f>
        <v/>
      </c>
      <c r="F1894" s="4" t="n"/>
      <c r="G1894" s="10">
        <f>IF(H1894="NRFC","Natural Rubber Field Coagulam","")</f>
        <v/>
      </c>
      <c r="H1894" s="10">
        <f>IF(F1894="","",_xlfn.XLOOKUP(F1894,purchase!F:F,purchase!E:E,""))</f>
        <v/>
      </c>
      <c r="I1894" s="10">
        <f>IF(J1894="ISNR20","Natural Rubber-TSNR (ISNR-20)","")</f>
        <v/>
      </c>
      <c r="J1894" s="10">
        <f>IF(H1894="NRFC","ISNR20","")</f>
        <v/>
      </c>
      <c r="K1894" s="35">
        <f>_xlfn.SINGLE(IF(F1894="","",_xlfn.XLOOKUP(F1894,purchase!F:F,purchase!N:N,"")))</f>
        <v/>
      </c>
      <c r="L1894" s="4" t="n"/>
      <c r="M1894" s="86" t="n"/>
      <c r="N1894" s="35">
        <f>IF(F1894="","",
MAX(0,
_xlfn.XLOOKUP(F1894,purchase!F:F,purchase!N:N,"")
-
SUMIFS(L:L,F:F,F1894)))</f>
        <v/>
      </c>
      <c r="O1894" s="35">
        <f>IF(OR(L1894="",M1894=""),"",L1894-M1894)</f>
        <v/>
      </c>
      <c r="P1894" s="89">
        <f>_xlfn.SINGLE(IF(F1894="","",_xlfn.XLOOKUP(F1894,purchase!F:F,purchase!O:O,"")))</f>
        <v/>
      </c>
      <c r="Q1894" s="83">
        <f>IF(OR(L1894="",M1894=""),"",M1894/L1894)</f>
        <v/>
      </c>
      <c r="R1894" s="91">
        <f>IF(OR(P1894="",Q1894=""),"",Q1894-P1894)</f>
        <v/>
      </c>
    </row>
    <row r="1895">
      <c r="A1895" s="25" t="n">
        <v>1891</v>
      </c>
      <c r="B1895" s="26">
        <f>IF(OR(C1895="",F1895=""),"",
"PRD-" &amp;
TEXT(DAY(C1895),"00") &amp;
CHOOSE(MONTH(C1895),"A","B","C","D","E","F","G","H","I","J","K","L") &amp;
TEXT(YEAR(C1895),"00") &amp;
"-" &amp;
RIGHT(F1895,4))</f>
        <v/>
      </c>
      <c r="C1895" s="27" t="n"/>
      <c r="D1895" s="26">
        <f>IF(F1895="","",_xlfn.XLOOKUP(F1895,purchase!F:F,purchase!B:B,""))</f>
        <v/>
      </c>
      <c r="E1895" s="26">
        <f>IF(F1895="","",_xlfn.XLOOKUP(F1895,purchase!F:F,purchase!C:C,""))</f>
        <v/>
      </c>
      <c r="F1895" s="4" t="n"/>
      <c r="G1895" s="10">
        <f>IF(H1895="NRFC","Natural Rubber Field Coagulam","")</f>
        <v/>
      </c>
      <c r="H1895" s="10">
        <f>IF(F1895="","",_xlfn.XLOOKUP(F1895,purchase!F:F,purchase!E:E,""))</f>
        <v/>
      </c>
      <c r="I1895" s="10">
        <f>IF(J1895="ISNR20","Natural Rubber-TSNR (ISNR-20)","")</f>
        <v/>
      </c>
      <c r="J1895" s="10">
        <f>IF(H1895="NRFC","ISNR20","")</f>
        <v/>
      </c>
      <c r="K1895" s="35">
        <f>_xlfn.SINGLE(IF(F1895="","",_xlfn.XLOOKUP(F1895,purchase!F:F,purchase!N:N,"")))</f>
        <v/>
      </c>
      <c r="L1895" s="4" t="n"/>
      <c r="M1895" s="86" t="n"/>
      <c r="N1895" s="35">
        <f>IF(F1895="","",
MAX(0,
_xlfn.XLOOKUP(F1895,purchase!F:F,purchase!N:N,"")
-
SUMIFS(L:L,F:F,F1895)))</f>
        <v/>
      </c>
      <c r="O1895" s="35">
        <f>IF(OR(L1895="",M1895=""),"",L1895-M1895)</f>
        <v/>
      </c>
      <c r="P1895" s="89">
        <f>_xlfn.SINGLE(IF(F1895="","",_xlfn.XLOOKUP(F1895,purchase!F:F,purchase!O:O,"")))</f>
        <v/>
      </c>
      <c r="Q1895" s="83">
        <f>IF(OR(L1895="",M1895=""),"",M1895/L1895)</f>
        <v/>
      </c>
      <c r="R1895" s="91">
        <f>IF(OR(P1895="",Q1895=""),"",Q1895-P1895)</f>
        <v/>
      </c>
    </row>
    <row r="1896">
      <c r="A1896" s="25" t="n">
        <v>1892</v>
      </c>
      <c r="B1896" s="26">
        <f>IF(OR(C1896="",F1896=""),"",
"PRD-" &amp;
TEXT(DAY(C1896),"00") &amp;
CHOOSE(MONTH(C1896),"A","B","C","D","E","F","G","H","I","J","K","L") &amp;
TEXT(YEAR(C1896),"00") &amp;
"-" &amp;
RIGHT(F1896,4))</f>
        <v/>
      </c>
      <c r="C1896" s="27" t="n"/>
      <c r="D1896" s="26">
        <f>IF(F1896="","",_xlfn.XLOOKUP(F1896,purchase!F:F,purchase!B:B,""))</f>
        <v/>
      </c>
      <c r="E1896" s="26">
        <f>IF(F1896="","",_xlfn.XLOOKUP(F1896,purchase!F:F,purchase!C:C,""))</f>
        <v/>
      </c>
      <c r="F1896" s="4" t="n"/>
      <c r="G1896" s="10">
        <f>IF(H1896="NRFC","Natural Rubber Field Coagulam","")</f>
        <v/>
      </c>
      <c r="H1896" s="10">
        <f>IF(F1896="","",_xlfn.XLOOKUP(F1896,purchase!F:F,purchase!E:E,""))</f>
        <v/>
      </c>
      <c r="I1896" s="10">
        <f>IF(J1896="ISNR20","Natural Rubber-TSNR (ISNR-20)","")</f>
        <v/>
      </c>
      <c r="J1896" s="10">
        <f>IF(H1896="NRFC","ISNR20","")</f>
        <v/>
      </c>
      <c r="K1896" s="35">
        <f>_xlfn.SINGLE(IF(F1896="","",_xlfn.XLOOKUP(F1896,purchase!F:F,purchase!N:N,"")))</f>
        <v/>
      </c>
      <c r="L1896" s="4" t="n"/>
      <c r="M1896" s="86" t="n"/>
      <c r="N1896" s="35">
        <f>IF(F1896="","",
MAX(0,
_xlfn.XLOOKUP(F1896,purchase!F:F,purchase!N:N,"")
-
SUMIFS(L:L,F:F,F1896)))</f>
        <v/>
      </c>
      <c r="O1896" s="35">
        <f>IF(OR(L1896="",M1896=""),"",L1896-M1896)</f>
        <v/>
      </c>
      <c r="P1896" s="89">
        <f>_xlfn.SINGLE(IF(F1896="","",_xlfn.XLOOKUP(F1896,purchase!F:F,purchase!O:O,"")))</f>
        <v/>
      </c>
      <c r="Q1896" s="83">
        <f>IF(OR(L1896="",M1896=""),"",M1896/L1896)</f>
        <v/>
      </c>
      <c r="R1896" s="91">
        <f>IF(OR(P1896="",Q1896=""),"",Q1896-P1896)</f>
        <v/>
      </c>
    </row>
    <row r="1897">
      <c r="A1897" s="25" t="n">
        <v>1893</v>
      </c>
      <c r="B1897" s="26">
        <f>IF(OR(C1897="",F1897=""),"",
"PRD-" &amp;
TEXT(DAY(C1897),"00") &amp;
CHOOSE(MONTH(C1897),"A","B","C","D","E","F","G","H","I","J","K","L") &amp;
TEXT(YEAR(C1897),"00") &amp;
"-" &amp;
RIGHT(F1897,4))</f>
        <v/>
      </c>
      <c r="C1897" s="27" t="n"/>
      <c r="D1897" s="26">
        <f>IF(F1897="","",_xlfn.XLOOKUP(F1897,purchase!F:F,purchase!B:B,""))</f>
        <v/>
      </c>
      <c r="E1897" s="26">
        <f>IF(F1897="","",_xlfn.XLOOKUP(F1897,purchase!F:F,purchase!C:C,""))</f>
        <v/>
      </c>
      <c r="F1897" s="4" t="n"/>
      <c r="G1897" s="10">
        <f>IF(H1897="NRFC","Natural Rubber Field Coagulam","")</f>
        <v/>
      </c>
      <c r="H1897" s="10">
        <f>IF(F1897="","",_xlfn.XLOOKUP(F1897,purchase!F:F,purchase!E:E,""))</f>
        <v/>
      </c>
      <c r="I1897" s="10">
        <f>IF(J1897="ISNR20","Natural Rubber-TSNR (ISNR-20)","")</f>
        <v/>
      </c>
      <c r="J1897" s="10">
        <f>IF(H1897="NRFC","ISNR20","")</f>
        <v/>
      </c>
      <c r="K1897" s="35">
        <f>_xlfn.SINGLE(IF(F1897="","",_xlfn.XLOOKUP(F1897,purchase!F:F,purchase!N:N,"")))</f>
        <v/>
      </c>
      <c r="L1897" s="4" t="n"/>
      <c r="M1897" s="86" t="n"/>
      <c r="N1897" s="35">
        <f>IF(F1897="","",
MAX(0,
_xlfn.XLOOKUP(F1897,purchase!F:F,purchase!N:N,"")
-
SUMIFS(L:L,F:F,F1897)))</f>
        <v/>
      </c>
      <c r="O1897" s="35">
        <f>IF(OR(L1897="",M1897=""),"",L1897-M1897)</f>
        <v/>
      </c>
      <c r="P1897" s="89">
        <f>_xlfn.SINGLE(IF(F1897="","",_xlfn.XLOOKUP(F1897,purchase!F:F,purchase!O:O,"")))</f>
        <v/>
      </c>
      <c r="Q1897" s="83">
        <f>IF(OR(L1897="",M1897=""),"",M1897/L1897)</f>
        <v/>
      </c>
      <c r="R1897" s="91">
        <f>IF(OR(P1897="",Q1897=""),"",Q1897-P1897)</f>
        <v/>
      </c>
    </row>
    <row r="1898">
      <c r="A1898" s="25" t="n">
        <v>1894</v>
      </c>
      <c r="B1898" s="26">
        <f>IF(OR(C1898="",F1898=""),"",
"PRD-" &amp;
TEXT(DAY(C1898),"00") &amp;
CHOOSE(MONTH(C1898),"A","B","C","D","E","F","G","H","I","J","K","L") &amp;
TEXT(YEAR(C1898),"00") &amp;
"-" &amp;
RIGHT(F1898,4))</f>
        <v/>
      </c>
      <c r="C1898" s="27" t="n"/>
      <c r="D1898" s="26">
        <f>IF(F1898="","",_xlfn.XLOOKUP(F1898,purchase!F:F,purchase!B:B,""))</f>
        <v/>
      </c>
      <c r="E1898" s="26">
        <f>IF(F1898="","",_xlfn.XLOOKUP(F1898,purchase!F:F,purchase!C:C,""))</f>
        <v/>
      </c>
      <c r="F1898" s="4" t="n"/>
      <c r="G1898" s="10">
        <f>IF(H1898="NRFC","Natural Rubber Field Coagulam","")</f>
        <v/>
      </c>
      <c r="H1898" s="10">
        <f>IF(F1898="","",_xlfn.XLOOKUP(F1898,purchase!F:F,purchase!E:E,""))</f>
        <v/>
      </c>
      <c r="I1898" s="10">
        <f>IF(J1898="ISNR20","Natural Rubber-TSNR (ISNR-20)","")</f>
        <v/>
      </c>
      <c r="J1898" s="10">
        <f>IF(H1898="NRFC","ISNR20","")</f>
        <v/>
      </c>
      <c r="K1898" s="35">
        <f>_xlfn.SINGLE(IF(F1898="","",_xlfn.XLOOKUP(F1898,purchase!F:F,purchase!N:N,"")))</f>
        <v/>
      </c>
      <c r="L1898" s="4" t="n"/>
      <c r="M1898" s="86" t="n"/>
      <c r="N1898" s="35">
        <f>IF(F1898="","",
MAX(0,
_xlfn.XLOOKUP(F1898,purchase!F:F,purchase!N:N,"")
-
SUMIFS(L:L,F:F,F1898)))</f>
        <v/>
      </c>
      <c r="O1898" s="35">
        <f>IF(OR(L1898="",M1898=""),"",L1898-M1898)</f>
        <v/>
      </c>
      <c r="P1898" s="89">
        <f>_xlfn.SINGLE(IF(F1898="","",_xlfn.XLOOKUP(F1898,purchase!F:F,purchase!O:O,"")))</f>
        <v/>
      </c>
      <c r="Q1898" s="83">
        <f>IF(OR(L1898="",M1898=""),"",M1898/L1898)</f>
        <v/>
      </c>
      <c r="R1898" s="91">
        <f>IF(OR(P1898="",Q1898=""),"",Q1898-P1898)</f>
        <v/>
      </c>
    </row>
    <row r="1899">
      <c r="A1899" s="25" t="n">
        <v>1895</v>
      </c>
      <c r="B1899" s="26">
        <f>IF(OR(C1899="",F1899=""),"",
"PRD-" &amp;
TEXT(DAY(C1899),"00") &amp;
CHOOSE(MONTH(C1899),"A","B","C","D","E","F","G","H","I","J","K","L") &amp;
TEXT(YEAR(C1899),"00") &amp;
"-" &amp;
RIGHT(F1899,4))</f>
        <v/>
      </c>
      <c r="C1899" s="27" t="n"/>
      <c r="D1899" s="26">
        <f>IF(F1899="","",_xlfn.XLOOKUP(F1899,purchase!F:F,purchase!B:B,""))</f>
        <v/>
      </c>
      <c r="E1899" s="26">
        <f>IF(F1899="","",_xlfn.XLOOKUP(F1899,purchase!F:F,purchase!C:C,""))</f>
        <v/>
      </c>
      <c r="F1899" s="4" t="n"/>
      <c r="G1899" s="10">
        <f>IF(H1899="NRFC","Natural Rubber Field Coagulam","")</f>
        <v/>
      </c>
      <c r="H1899" s="10">
        <f>IF(F1899="","",_xlfn.XLOOKUP(F1899,purchase!F:F,purchase!E:E,""))</f>
        <v/>
      </c>
      <c r="I1899" s="10">
        <f>IF(J1899="ISNR20","Natural Rubber-TSNR (ISNR-20)","")</f>
        <v/>
      </c>
      <c r="J1899" s="10">
        <f>IF(H1899="NRFC","ISNR20","")</f>
        <v/>
      </c>
      <c r="K1899" s="35">
        <f>_xlfn.SINGLE(IF(F1899="","",_xlfn.XLOOKUP(F1899,purchase!F:F,purchase!N:N,"")))</f>
        <v/>
      </c>
      <c r="L1899" s="4" t="n"/>
      <c r="M1899" s="86" t="n"/>
      <c r="N1899" s="35">
        <f>IF(F1899="","",
MAX(0,
_xlfn.XLOOKUP(F1899,purchase!F:F,purchase!N:N,"")
-
SUMIFS(L:L,F:F,F1899)))</f>
        <v/>
      </c>
      <c r="O1899" s="35">
        <f>IF(OR(L1899="",M1899=""),"",L1899-M1899)</f>
        <v/>
      </c>
      <c r="P1899" s="89">
        <f>_xlfn.SINGLE(IF(F1899="","",_xlfn.XLOOKUP(F1899,purchase!F:F,purchase!O:O,"")))</f>
        <v/>
      </c>
      <c r="Q1899" s="83">
        <f>IF(OR(L1899="",M1899=""),"",M1899/L1899)</f>
        <v/>
      </c>
      <c r="R1899" s="91">
        <f>IF(OR(P1899="",Q1899=""),"",Q1899-P1899)</f>
        <v/>
      </c>
    </row>
    <row r="1900">
      <c r="A1900" s="25" t="n">
        <v>1896</v>
      </c>
      <c r="B1900" s="26">
        <f>IF(OR(C1900="",F1900=""),"",
"PRD-" &amp;
TEXT(DAY(C1900),"00") &amp;
CHOOSE(MONTH(C1900),"A","B","C","D","E","F","G","H","I","J","K","L") &amp;
TEXT(YEAR(C1900),"00") &amp;
"-" &amp;
RIGHT(F1900,4))</f>
        <v/>
      </c>
      <c r="C1900" s="27" t="n"/>
      <c r="D1900" s="26">
        <f>IF(F1900="","",_xlfn.XLOOKUP(F1900,purchase!F:F,purchase!B:B,""))</f>
        <v/>
      </c>
      <c r="E1900" s="26">
        <f>IF(F1900="","",_xlfn.XLOOKUP(F1900,purchase!F:F,purchase!C:C,""))</f>
        <v/>
      </c>
      <c r="F1900" s="4" t="n"/>
      <c r="G1900" s="10">
        <f>IF(H1900="NRFC","Natural Rubber Field Coagulam","")</f>
        <v/>
      </c>
      <c r="H1900" s="10">
        <f>IF(F1900="","",_xlfn.XLOOKUP(F1900,purchase!F:F,purchase!E:E,""))</f>
        <v/>
      </c>
      <c r="I1900" s="10">
        <f>IF(J1900="ISNR20","Natural Rubber-TSNR (ISNR-20)","")</f>
        <v/>
      </c>
      <c r="J1900" s="10">
        <f>IF(H1900="NRFC","ISNR20","")</f>
        <v/>
      </c>
      <c r="K1900" s="35">
        <f>_xlfn.SINGLE(IF(F1900="","",_xlfn.XLOOKUP(F1900,purchase!F:F,purchase!N:N,"")))</f>
        <v/>
      </c>
      <c r="L1900" s="4" t="n"/>
      <c r="M1900" s="86" t="n"/>
      <c r="N1900" s="35">
        <f>IF(F1900="","",
MAX(0,
_xlfn.XLOOKUP(F1900,purchase!F:F,purchase!N:N,"")
-
SUMIFS(L:L,F:F,F1900)))</f>
        <v/>
      </c>
      <c r="O1900" s="35">
        <f>IF(OR(L1900="",M1900=""),"",L1900-M1900)</f>
        <v/>
      </c>
      <c r="P1900" s="89">
        <f>_xlfn.SINGLE(IF(F1900="","",_xlfn.XLOOKUP(F1900,purchase!F:F,purchase!O:O,"")))</f>
        <v/>
      </c>
      <c r="Q1900" s="83">
        <f>IF(OR(L1900="",M1900=""),"",M1900/L1900)</f>
        <v/>
      </c>
      <c r="R1900" s="91">
        <f>IF(OR(P1900="",Q1900=""),"",Q1900-P1900)</f>
        <v/>
      </c>
    </row>
    <row r="1901">
      <c r="A1901" s="25" t="n">
        <v>1897</v>
      </c>
      <c r="B1901" s="26">
        <f>IF(OR(C1901="",F1901=""),"",
"PRD-" &amp;
TEXT(DAY(C1901),"00") &amp;
CHOOSE(MONTH(C1901),"A","B","C","D","E","F","G","H","I","J","K","L") &amp;
TEXT(YEAR(C1901),"00") &amp;
"-" &amp;
RIGHT(F1901,4))</f>
        <v/>
      </c>
      <c r="C1901" s="27" t="n"/>
      <c r="D1901" s="26">
        <f>IF(F1901="","",_xlfn.XLOOKUP(F1901,purchase!F:F,purchase!B:B,""))</f>
        <v/>
      </c>
      <c r="E1901" s="26">
        <f>IF(F1901="","",_xlfn.XLOOKUP(F1901,purchase!F:F,purchase!C:C,""))</f>
        <v/>
      </c>
      <c r="F1901" s="4" t="n"/>
      <c r="G1901" s="10">
        <f>IF(H1901="NRFC","Natural Rubber Field Coagulam","")</f>
        <v/>
      </c>
      <c r="H1901" s="10">
        <f>IF(F1901="","",_xlfn.XLOOKUP(F1901,purchase!F:F,purchase!E:E,""))</f>
        <v/>
      </c>
      <c r="I1901" s="10">
        <f>IF(J1901="ISNR20","Natural Rubber-TSNR (ISNR-20)","")</f>
        <v/>
      </c>
      <c r="J1901" s="10">
        <f>IF(H1901="NRFC","ISNR20","")</f>
        <v/>
      </c>
      <c r="K1901" s="35">
        <f>_xlfn.SINGLE(IF(F1901="","",_xlfn.XLOOKUP(F1901,purchase!F:F,purchase!N:N,"")))</f>
        <v/>
      </c>
      <c r="L1901" s="4" t="n"/>
      <c r="M1901" s="86" t="n"/>
      <c r="N1901" s="35">
        <f>IF(F1901="","",
MAX(0,
_xlfn.XLOOKUP(F1901,purchase!F:F,purchase!N:N,"")
-
SUMIFS(L:L,F:F,F1901)))</f>
        <v/>
      </c>
      <c r="O1901" s="35">
        <f>IF(OR(L1901="",M1901=""),"",L1901-M1901)</f>
        <v/>
      </c>
      <c r="P1901" s="89">
        <f>_xlfn.SINGLE(IF(F1901="","",_xlfn.XLOOKUP(F1901,purchase!F:F,purchase!O:O,"")))</f>
        <v/>
      </c>
      <c r="Q1901" s="83">
        <f>IF(OR(L1901="",M1901=""),"",M1901/L1901)</f>
        <v/>
      </c>
      <c r="R1901" s="91">
        <f>IF(OR(P1901="",Q1901=""),"",Q1901-P1901)</f>
        <v/>
      </c>
    </row>
    <row r="1902">
      <c r="A1902" s="25" t="n">
        <v>1898</v>
      </c>
      <c r="B1902" s="26">
        <f>IF(OR(C1902="",F1902=""),"",
"PRD-" &amp;
TEXT(DAY(C1902),"00") &amp;
CHOOSE(MONTH(C1902),"A","B","C","D","E","F","G","H","I","J","K","L") &amp;
TEXT(YEAR(C1902),"00") &amp;
"-" &amp;
RIGHT(F1902,4))</f>
        <v/>
      </c>
      <c r="C1902" s="27" t="n"/>
      <c r="D1902" s="26">
        <f>IF(F1902="","",_xlfn.XLOOKUP(F1902,purchase!F:F,purchase!B:B,""))</f>
        <v/>
      </c>
      <c r="E1902" s="26">
        <f>IF(F1902="","",_xlfn.XLOOKUP(F1902,purchase!F:F,purchase!C:C,""))</f>
        <v/>
      </c>
      <c r="F1902" s="4" t="n"/>
      <c r="G1902" s="10">
        <f>IF(H1902="NRFC","Natural Rubber Field Coagulam","")</f>
        <v/>
      </c>
      <c r="H1902" s="10">
        <f>IF(F1902="","",_xlfn.XLOOKUP(F1902,purchase!F:F,purchase!E:E,""))</f>
        <v/>
      </c>
      <c r="I1902" s="10">
        <f>IF(J1902="ISNR20","Natural Rubber-TSNR (ISNR-20)","")</f>
        <v/>
      </c>
      <c r="J1902" s="10">
        <f>IF(H1902="NRFC","ISNR20","")</f>
        <v/>
      </c>
      <c r="K1902" s="35">
        <f>_xlfn.SINGLE(IF(F1902="","",_xlfn.XLOOKUP(F1902,purchase!F:F,purchase!N:N,"")))</f>
        <v/>
      </c>
      <c r="L1902" s="4" t="n"/>
      <c r="M1902" s="86" t="n"/>
      <c r="N1902" s="35">
        <f>IF(F1902="","",
MAX(0,
_xlfn.XLOOKUP(F1902,purchase!F:F,purchase!N:N,"")
-
SUMIFS(L:L,F:F,F1902)))</f>
        <v/>
      </c>
      <c r="O1902" s="35">
        <f>IF(OR(L1902="",M1902=""),"",L1902-M1902)</f>
        <v/>
      </c>
      <c r="P1902" s="89">
        <f>_xlfn.SINGLE(IF(F1902="","",_xlfn.XLOOKUP(F1902,purchase!F:F,purchase!O:O,"")))</f>
        <v/>
      </c>
      <c r="Q1902" s="83">
        <f>IF(OR(L1902="",M1902=""),"",M1902/L1902)</f>
        <v/>
      </c>
      <c r="R1902" s="91">
        <f>IF(OR(P1902="",Q1902=""),"",Q1902-P1902)</f>
        <v/>
      </c>
    </row>
    <row r="1903">
      <c r="A1903" s="25" t="n">
        <v>1899</v>
      </c>
      <c r="B1903" s="26">
        <f>IF(OR(C1903="",F1903=""),"",
"PRD-" &amp;
TEXT(DAY(C1903),"00") &amp;
CHOOSE(MONTH(C1903),"A","B","C","D","E","F","G","H","I","J","K","L") &amp;
TEXT(YEAR(C1903),"00") &amp;
"-" &amp;
RIGHT(F1903,4))</f>
        <v/>
      </c>
      <c r="C1903" s="27" t="n"/>
      <c r="D1903" s="26">
        <f>IF(F1903="","",_xlfn.XLOOKUP(F1903,purchase!F:F,purchase!B:B,""))</f>
        <v/>
      </c>
      <c r="E1903" s="26">
        <f>IF(F1903="","",_xlfn.XLOOKUP(F1903,purchase!F:F,purchase!C:C,""))</f>
        <v/>
      </c>
      <c r="F1903" s="4" t="n"/>
      <c r="G1903" s="10">
        <f>IF(H1903="NRFC","Natural Rubber Field Coagulam","")</f>
        <v/>
      </c>
      <c r="H1903" s="10">
        <f>IF(F1903="","",_xlfn.XLOOKUP(F1903,purchase!F:F,purchase!E:E,""))</f>
        <v/>
      </c>
      <c r="I1903" s="10">
        <f>IF(J1903="ISNR20","Natural Rubber-TSNR (ISNR-20)","")</f>
        <v/>
      </c>
      <c r="J1903" s="10">
        <f>IF(H1903="NRFC","ISNR20","")</f>
        <v/>
      </c>
      <c r="K1903" s="35">
        <f>_xlfn.SINGLE(IF(F1903="","",_xlfn.XLOOKUP(F1903,purchase!F:F,purchase!N:N,"")))</f>
        <v/>
      </c>
      <c r="L1903" s="4" t="n"/>
      <c r="M1903" s="86" t="n"/>
      <c r="N1903" s="35">
        <f>IF(F1903="","",
MAX(0,
_xlfn.XLOOKUP(F1903,purchase!F:F,purchase!N:N,"")
-
SUMIFS(L:L,F:F,F1903)))</f>
        <v/>
      </c>
      <c r="O1903" s="35">
        <f>IF(OR(L1903="",M1903=""),"",L1903-M1903)</f>
        <v/>
      </c>
      <c r="P1903" s="89">
        <f>_xlfn.SINGLE(IF(F1903="","",_xlfn.XLOOKUP(F1903,purchase!F:F,purchase!O:O,"")))</f>
        <v/>
      </c>
      <c r="Q1903" s="83">
        <f>IF(OR(L1903="",M1903=""),"",M1903/L1903)</f>
        <v/>
      </c>
      <c r="R1903" s="91">
        <f>IF(OR(P1903="",Q1903=""),"",Q1903-P1903)</f>
        <v/>
      </c>
    </row>
    <row r="1904">
      <c r="A1904" s="25" t="n">
        <v>1900</v>
      </c>
      <c r="B1904" s="26">
        <f>IF(OR(C1904="",F1904=""),"",
"PRD-" &amp;
TEXT(DAY(C1904),"00") &amp;
CHOOSE(MONTH(C1904),"A","B","C","D","E","F","G","H","I","J","K","L") &amp;
TEXT(YEAR(C1904),"00") &amp;
"-" &amp;
RIGHT(F1904,4))</f>
        <v/>
      </c>
      <c r="C1904" s="27" t="n"/>
      <c r="D1904" s="26">
        <f>IF(F1904="","",_xlfn.XLOOKUP(F1904,purchase!F:F,purchase!B:B,""))</f>
        <v/>
      </c>
      <c r="E1904" s="26">
        <f>IF(F1904="","",_xlfn.XLOOKUP(F1904,purchase!F:F,purchase!C:C,""))</f>
        <v/>
      </c>
      <c r="F1904" s="4" t="n"/>
      <c r="G1904" s="10">
        <f>IF(H1904="NRFC","Natural Rubber Field Coagulam","")</f>
        <v/>
      </c>
      <c r="H1904" s="10">
        <f>IF(F1904="","",_xlfn.XLOOKUP(F1904,purchase!F:F,purchase!E:E,""))</f>
        <v/>
      </c>
      <c r="I1904" s="10">
        <f>IF(J1904="ISNR20","Natural Rubber-TSNR (ISNR-20)","")</f>
        <v/>
      </c>
      <c r="J1904" s="10">
        <f>IF(H1904="NRFC","ISNR20","")</f>
        <v/>
      </c>
      <c r="K1904" s="35">
        <f>_xlfn.SINGLE(IF(F1904="","",_xlfn.XLOOKUP(F1904,purchase!F:F,purchase!N:N,"")))</f>
        <v/>
      </c>
      <c r="L1904" s="4" t="n"/>
      <c r="M1904" s="86" t="n"/>
      <c r="N1904" s="35">
        <f>IF(F1904="","",
MAX(0,
_xlfn.XLOOKUP(F1904,purchase!F:F,purchase!N:N,"")
-
SUMIFS(L:L,F:F,F1904)))</f>
        <v/>
      </c>
      <c r="O1904" s="35">
        <f>IF(OR(L1904="",M1904=""),"",L1904-M1904)</f>
        <v/>
      </c>
      <c r="P1904" s="89">
        <f>_xlfn.SINGLE(IF(F1904="","",_xlfn.XLOOKUP(F1904,purchase!F:F,purchase!O:O,"")))</f>
        <v/>
      </c>
      <c r="Q1904" s="83">
        <f>IF(OR(L1904="",M1904=""),"",M1904/L1904)</f>
        <v/>
      </c>
      <c r="R1904" s="91">
        <f>IF(OR(P1904="",Q1904=""),"",Q1904-P1904)</f>
        <v/>
      </c>
    </row>
    <row r="1905">
      <c r="A1905" s="25" t="n">
        <v>1901</v>
      </c>
      <c r="B1905" s="26">
        <f>IF(OR(C1905="",F1905=""),"",
"PRD-" &amp;
TEXT(DAY(C1905),"00") &amp;
CHOOSE(MONTH(C1905),"A","B","C","D","E","F","G","H","I","J","K","L") &amp;
TEXT(YEAR(C1905),"00") &amp;
"-" &amp;
RIGHT(F1905,4))</f>
        <v/>
      </c>
      <c r="C1905" s="27" t="n"/>
      <c r="D1905" s="26">
        <f>IF(F1905="","",_xlfn.XLOOKUP(F1905,purchase!F:F,purchase!B:B,""))</f>
        <v/>
      </c>
      <c r="E1905" s="26">
        <f>IF(F1905="","",_xlfn.XLOOKUP(F1905,purchase!F:F,purchase!C:C,""))</f>
        <v/>
      </c>
      <c r="F1905" s="4" t="n"/>
      <c r="G1905" s="10">
        <f>IF(H1905="NRFC","Natural Rubber Field Coagulam","")</f>
        <v/>
      </c>
      <c r="H1905" s="10">
        <f>IF(F1905="","",_xlfn.XLOOKUP(F1905,purchase!F:F,purchase!E:E,""))</f>
        <v/>
      </c>
      <c r="I1905" s="10">
        <f>IF(J1905="ISNR20","Natural Rubber-TSNR (ISNR-20)","")</f>
        <v/>
      </c>
      <c r="J1905" s="10">
        <f>IF(H1905="NRFC","ISNR20","")</f>
        <v/>
      </c>
      <c r="K1905" s="35">
        <f>_xlfn.SINGLE(IF(F1905="","",_xlfn.XLOOKUP(F1905,purchase!F:F,purchase!N:N,"")))</f>
        <v/>
      </c>
      <c r="L1905" s="4" t="n"/>
      <c r="M1905" s="86" t="n"/>
      <c r="N1905" s="35">
        <f>IF(F1905="","",
MAX(0,
_xlfn.XLOOKUP(F1905,purchase!F:F,purchase!N:N,"")
-
SUMIFS(L:L,F:F,F1905)))</f>
        <v/>
      </c>
      <c r="O1905" s="35">
        <f>IF(OR(L1905="",M1905=""),"",L1905-M1905)</f>
        <v/>
      </c>
      <c r="P1905" s="89">
        <f>_xlfn.SINGLE(IF(F1905="","",_xlfn.XLOOKUP(F1905,purchase!F:F,purchase!O:O,"")))</f>
        <v/>
      </c>
      <c r="Q1905" s="83">
        <f>IF(OR(L1905="",M1905=""),"",M1905/L1905)</f>
        <v/>
      </c>
      <c r="R1905" s="91">
        <f>IF(OR(P1905="",Q1905=""),"",Q1905-P1905)</f>
        <v/>
      </c>
    </row>
    <row r="1906">
      <c r="A1906" s="25" t="n">
        <v>1902</v>
      </c>
      <c r="B1906" s="26">
        <f>IF(OR(C1906="",F1906=""),"",
"PRD-" &amp;
TEXT(DAY(C1906),"00") &amp;
CHOOSE(MONTH(C1906),"A","B","C","D","E","F","G","H","I","J","K","L") &amp;
TEXT(YEAR(C1906),"00") &amp;
"-" &amp;
RIGHT(F1906,4))</f>
        <v/>
      </c>
      <c r="C1906" s="27" t="n"/>
      <c r="D1906" s="26">
        <f>IF(F1906="","",_xlfn.XLOOKUP(F1906,purchase!F:F,purchase!B:B,""))</f>
        <v/>
      </c>
      <c r="E1906" s="26">
        <f>IF(F1906="","",_xlfn.XLOOKUP(F1906,purchase!F:F,purchase!C:C,""))</f>
        <v/>
      </c>
      <c r="F1906" s="4" t="n"/>
      <c r="G1906" s="10">
        <f>IF(H1906="NRFC","Natural Rubber Field Coagulam","")</f>
        <v/>
      </c>
      <c r="H1906" s="10">
        <f>IF(F1906="","",_xlfn.XLOOKUP(F1906,purchase!F:F,purchase!E:E,""))</f>
        <v/>
      </c>
      <c r="I1906" s="10">
        <f>IF(J1906="ISNR20","Natural Rubber-TSNR (ISNR-20)","")</f>
        <v/>
      </c>
      <c r="J1906" s="10">
        <f>IF(H1906="NRFC","ISNR20","")</f>
        <v/>
      </c>
      <c r="K1906" s="35">
        <f>_xlfn.SINGLE(IF(F1906="","",_xlfn.XLOOKUP(F1906,purchase!F:F,purchase!N:N,"")))</f>
        <v/>
      </c>
      <c r="L1906" s="4" t="n"/>
      <c r="M1906" s="86" t="n"/>
      <c r="N1906" s="35">
        <f>IF(F1906="","",
MAX(0,
_xlfn.XLOOKUP(F1906,purchase!F:F,purchase!N:N,"")
-
SUMIFS(L:L,F:F,F1906)))</f>
        <v/>
      </c>
      <c r="O1906" s="35">
        <f>IF(OR(L1906="",M1906=""),"",L1906-M1906)</f>
        <v/>
      </c>
      <c r="P1906" s="89">
        <f>_xlfn.SINGLE(IF(F1906="","",_xlfn.XLOOKUP(F1906,purchase!F:F,purchase!O:O,"")))</f>
        <v/>
      </c>
      <c r="Q1906" s="83">
        <f>IF(OR(L1906="",M1906=""),"",M1906/L1906)</f>
        <v/>
      </c>
      <c r="R1906" s="91">
        <f>IF(OR(P1906="",Q1906=""),"",Q1906-P1906)</f>
        <v/>
      </c>
    </row>
    <row r="1907">
      <c r="A1907" s="25" t="n">
        <v>1903</v>
      </c>
      <c r="B1907" s="26">
        <f>IF(OR(C1907="",F1907=""),"",
"PRD-" &amp;
TEXT(DAY(C1907),"00") &amp;
CHOOSE(MONTH(C1907),"A","B","C","D","E","F","G","H","I","J","K","L") &amp;
TEXT(YEAR(C1907),"00") &amp;
"-" &amp;
RIGHT(F1907,4))</f>
        <v/>
      </c>
      <c r="C1907" s="27" t="n"/>
      <c r="D1907" s="26">
        <f>IF(F1907="","",_xlfn.XLOOKUP(F1907,purchase!F:F,purchase!B:B,""))</f>
        <v/>
      </c>
      <c r="E1907" s="26">
        <f>IF(F1907="","",_xlfn.XLOOKUP(F1907,purchase!F:F,purchase!C:C,""))</f>
        <v/>
      </c>
      <c r="F1907" s="4" t="n"/>
      <c r="G1907" s="10">
        <f>IF(H1907="NRFC","Natural Rubber Field Coagulam","")</f>
        <v/>
      </c>
      <c r="H1907" s="10">
        <f>IF(F1907="","",_xlfn.XLOOKUP(F1907,purchase!F:F,purchase!E:E,""))</f>
        <v/>
      </c>
      <c r="I1907" s="10">
        <f>IF(J1907="ISNR20","Natural Rubber-TSNR (ISNR-20)","")</f>
        <v/>
      </c>
      <c r="J1907" s="10">
        <f>IF(H1907="NRFC","ISNR20","")</f>
        <v/>
      </c>
      <c r="K1907" s="35">
        <f>_xlfn.SINGLE(IF(F1907="","",_xlfn.XLOOKUP(F1907,purchase!F:F,purchase!N:N,"")))</f>
        <v/>
      </c>
      <c r="L1907" s="4" t="n"/>
      <c r="M1907" s="86" t="n"/>
      <c r="N1907" s="35">
        <f>IF(F1907="","",
MAX(0,
_xlfn.XLOOKUP(F1907,purchase!F:F,purchase!N:N,"")
-
SUMIFS(L:L,F:F,F1907)))</f>
        <v/>
      </c>
      <c r="O1907" s="35">
        <f>IF(OR(L1907="",M1907=""),"",L1907-M1907)</f>
        <v/>
      </c>
      <c r="P1907" s="89">
        <f>_xlfn.SINGLE(IF(F1907="","",_xlfn.XLOOKUP(F1907,purchase!F:F,purchase!O:O,"")))</f>
        <v/>
      </c>
      <c r="Q1907" s="83">
        <f>IF(OR(L1907="",M1907=""),"",M1907/L1907)</f>
        <v/>
      </c>
      <c r="R1907" s="91">
        <f>IF(OR(P1907="",Q1907=""),"",Q1907-P1907)</f>
        <v/>
      </c>
    </row>
    <row r="1908">
      <c r="A1908" s="25" t="n">
        <v>1904</v>
      </c>
      <c r="B1908" s="26">
        <f>IF(OR(C1908="",F1908=""),"",
"PRD-" &amp;
TEXT(DAY(C1908),"00") &amp;
CHOOSE(MONTH(C1908),"A","B","C","D","E","F","G","H","I","J","K","L") &amp;
TEXT(YEAR(C1908),"00") &amp;
"-" &amp;
RIGHT(F1908,4))</f>
        <v/>
      </c>
      <c r="C1908" s="27" t="n"/>
      <c r="D1908" s="26">
        <f>IF(F1908="","",_xlfn.XLOOKUP(F1908,purchase!F:F,purchase!B:B,""))</f>
        <v/>
      </c>
      <c r="E1908" s="26">
        <f>IF(F1908="","",_xlfn.XLOOKUP(F1908,purchase!F:F,purchase!C:C,""))</f>
        <v/>
      </c>
      <c r="F1908" s="4" t="n"/>
      <c r="G1908" s="10">
        <f>IF(H1908="NRFC","Natural Rubber Field Coagulam","")</f>
        <v/>
      </c>
      <c r="H1908" s="10">
        <f>IF(F1908="","",_xlfn.XLOOKUP(F1908,purchase!F:F,purchase!E:E,""))</f>
        <v/>
      </c>
      <c r="I1908" s="10">
        <f>IF(J1908="ISNR20","Natural Rubber-TSNR (ISNR-20)","")</f>
        <v/>
      </c>
      <c r="J1908" s="10">
        <f>IF(H1908="NRFC","ISNR20","")</f>
        <v/>
      </c>
      <c r="K1908" s="35">
        <f>_xlfn.SINGLE(IF(F1908="","",_xlfn.XLOOKUP(F1908,purchase!F:F,purchase!N:N,"")))</f>
        <v/>
      </c>
      <c r="L1908" s="4" t="n"/>
      <c r="M1908" s="86" t="n"/>
      <c r="N1908" s="35">
        <f>IF(F1908="","",
MAX(0,
_xlfn.XLOOKUP(F1908,purchase!F:F,purchase!N:N,"")
-
SUMIFS(L:L,F:F,F1908)))</f>
        <v/>
      </c>
      <c r="O1908" s="35">
        <f>IF(OR(L1908="",M1908=""),"",L1908-M1908)</f>
        <v/>
      </c>
      <c r="P1908" s="89">
        <f>_xlfn.SINGLE(IF(F1908="","",_xlfn.XLOOKUP(F1908,purchase!F:F,purchase!O:O,"")))</f>
        <v/>
      </c>
      <c r="Q1908" s="83">
        <f>IF(OR(L1908="",M1908=""),"",M1908/L1908)</f>
        <v/>
      </c>
      <c r="R1908" s="91">
        <f>IF(OR(P1908="",Q1908=""),"",Q1908-P1908)</f>
        <v/>
      </c>
    </row>
    <row r="1909">
      <c r="A1909" s="25" t="n">
        <v>1905</v>
      </c>
      <c r="B1909" s="26">
        <f>IF(OR(C1909="",F1909=""),"",
"PRD-" &amp;
TEXT(DAY(C1909),"00") &amp;
CHOOSE(MONTH(C1909),"A","B","C","D","E","F","G","H","I","J","K","L") &amp;
TEXT(YEAR(C1909),"00") &amp;
"-" &amp;
RIGHT(F1909,4))</f>
        <v/>
      </c>
      <c r="C1909" s="27" t="n"/>
      <c r="D1909" s="26">
        <f>IF(F1909="","",_xlfn.XLOOKUP(F1909,purchase!F:F,purchase!B:B,""))</f>
        <v/>
      </c>
      <c r="E1909" s="26">
        <f>IF(F1909="","",_xlfn.XLOOKUP(F1909,purchase!F:F,purchase!C:C,""))</f>
        <v/>
      </c>
      <c r="F1909" s="4" t="n"/>
      <c r="G1909" s="10">
        <f>IF(H1909="NRFC","Natural Rubber Field Coagulam","")</f>
        <v/>
      </c>
      <c r="H1909" s="10">
        <f>IF(F1909="","",_xlfn.XLOOKUP(F1909,purchase!F:F,purchase!E:E,""))</f>
        <v/>
      </c>
      <c r="I1909" s="10">
        <f>IF(J1909="ISNR20","Natural Rubber-TSNR (ISNR-20)","")</f>
        <v/>
      </c>
      <c r="J1909" s="10">
        <f>IF(H1909="NRFC","ISNR20","")</f>
        <v/>
      </c>
      <c r="K1909" s="35">
        <f>_xlfn.SINGLE(IF(F1909="","",_xlfn.XLOOKUP(F1909,purchase!F:F,purchase!N:N,"")))</f>
        <v/>
      </c>
      <c r="L1909" s="4" t="n"/>
      <c r="M1909" s="86" t="n"/>
      <c r="N1909" s="35">
        <f>IF(F1909="","",
MAX(0,
_xlfn.XLOOKUP(F1909,purchase!F:F,purchase!N:N,"")
-
SUMIFS(L:L,F:F,F1909)))</f>
        <v/>
      </c>
      <c r="O1909" s="35">
        <f>IF(OR(L1909="",M1909=""),"",L1909-M1909)</f>
        <v/>
      </c>
      <c r="P1909" s="89">
        <f>_xlfn.SINGLE(IF(F1909="","",_xlfn.XLOOKUP(F1909,purchase!F:F,purchase!O:O,"")))</f>
        <v/>
      </c>
      <c r="Q1909" s="83">
        <f>IF(OR(L1909="",M1909=""),"",M1909/L1909)</f>
        <v/>
      </c>
      <c r="R1909" s="91">
        <f>IF(OR(P1909="",Q1909=""),"",Q1909-P1909)</f>
        <v/>
      </c>
    </row>
    <row r="1910">
      <c r="A1910" s="25" t="n">
        <v>1906</v>
      </c>
      <c r="B1910" s="26">
        <f>IF(OR(C1910="",F1910=""),"",
"PRD-" &amp;
TEXT(DAY(C1910),"00") &amp;
CHOOSE(MONTH(C1910),"A","B","C","D","E","F","G","H","I","J","K","L") &amp;
TEXT(YEAR(C1910),"00") &amp;
"-" &amp;
RIGHT(F1910,4))</f>
        <v/>
      </c>
      <c r="C1910" s="27" t="n"/>
      <c r="D1910" s="26">
        <f>IF(F1910="","",_xlfn.XLOOKUP(F1910,purchase!F:F,purchase!B:B,""))</f>
        <v/>
      </c>
      <c r="E1910" s="26">
        <f>IF(F1910="","",_xlfn.XLOOKUP(F1910,purchase!F:F,purchase!C:C,""))</f>
        <v/>
      </c>
      <c r="F1910" s="4" t="n"/>
      <c r="G1910" s="10">
        <f>IF(H1910="NRFC","Natural Rubber Field Coagulam","")</f>
        <v/>
      </c>
      <c r="H1910" s="10">
        <f>IF(F1910="","",_xlfn.XLOOKUP(F1910,purchase!F:F,purchase!E:E,""))</f>
        <v/>
      </c>
      <c r="I1910" s="10">
        <f>IF(J1910="ISNR20","Natural Rubber-TSNR (ISNR-20)","")</f>
        <v/>
      </c>
      <c r="J1910" s="10">
        <f>IF(H1910="NRFC","ISNR20","")</f>
        <v/>
      </c>
      <c r="K1910" s="35">
        <f>_xlfn.SINGLE(IF(F1910="","",_xlfn.XLOOKUP(F1910,purchase!F:F,purchase!N:N,"")))</f>
        <v/>
      </c>
      <c r="L1910" s="4" t="n"/>
      <c r="M1910" s="86" t="n"/>
      <c r="N1910" s="35">
        <f>IF(F1910="","",
MAX(0,
_xlfn.XLOOKUP(F1910,purchase!F:F,purchase!N:N,"")
-
SUMIFS(L:L,F:F,F1910)))</f>
        <v/>
      </c>
      <c r="O1910" s="35">
        <f>IF(OR(L1910="",M1910=""),"",L1910-M1910)</f>
        <v/>
      </c>
      <c r="P1910" s="89">
        <f>_xlfn.SINGLE(IF(F1910="","",_xlfn.XLOOKUP(F1910,purchase!F:F,purchase!O:O,"")))</f>
        <v/>
      </c>
      <c r="Q1910" s="83">
        <f>IF(OR(L1910="",M1910=""),"",M1910/L1910)</f>
        <v/>
      </c>
      <c r="R1910" s="91">
        <f>IF(OR(P1910="",Q1910=""),"",Q1910-P1910)</f>
        <v/>
      </c>
    </row>
    <row r="1911">
      <c r="A1911" s="25" t="n">
        <v>1907</v>
      </c>
      <c r="B1911" s="26">
        <f>IF(OR(C1911="",F1911=""),"",
"PRD-" &amp;
TEXT(DAY(C1911),"00") &amp;
CHOOSE(MONTH(C1911),"A","B","C","D","E","F","G","H","I","J","K","L") &amp;
TEXT(YEAR(C1911),"00") &amp;
"-" &amp;
RIGHT(F1911,4))</f>
        <v/>
      </c>
      <c r="C1911" s="27" t="n"/>
      <c r="D1911" s="26">
        <f>IF(F1911="","",_xlfn.XLOOKUP(F1911,purchase!F:F,purchase!B:B,""))</f>
        <v/>
      </c>
      <c r="E1911" s="26">
        <f>IF(F1911="","",_xlfn.XLOOKUP(F1911,purchase!F:F,purchase!C:C,""))</f>
        <v/>
      </c>
      <c r="F1911" s="4" t="n"/>
      <c r="G1911" s="10">
        <f>IF(H1911="NRFC","Natural Rubber Field Coagulam","")</f>
        <v/>
      </c>
      <c r="H1911" s="10">
        <f>IF(F1911="","",_xlfn.XLOOKUP(F1911,purchase!F:F,purchase!E:E,""))</f>
        <v/>
      </c>
      <c r="I1911" s="10">
        <f>IF(J1911="ISNR20","Natural Rubber-TSNR (ISNR-20)","")</f>
        <v/>
      </c>
      <c r="J1911" s="10">
        <f>IF(H1911="NRFC","ISNR20","")</f>
        <v/>
      </c>
      <c r="K1911" s="35">
        <f>_xlfn.SINGLE(IF(F1911="","",_xlfn.XLOOKUP(F1911,purchase!F:F,purchase!N:N,"")))</f>
        <v/>
      </c>
      <c r="L1911" s="4" t="n"/>
      <c r="M1911" s="86" t="n"/>
      <c r="N1911" s="35">
        <f>IF(F1911="","",
MAX(0,
_xlfn.XLOOKUP(F1911,purchase!F:F,purchase!N:N,"")
-
SUMIFS(L:L,F:F,F1911)))</f>
        <v/>
      </c>
      <c r="O1911" s="35">
        <f>IF(OR(L1911="",M1911=""),"",L1911-M1911)</f>
        <v/>
      </c>
      <c r="P1911" s="89">
        <f>_xlfn.SINGLE(IF(F1911="","",_xlfn.XLOOKUP(F1911,purchase!F:F,purchase!O:O,"")))</f>
        <v/>
      </c>
      <c r="Q1911" s="83">
        <f>IF(OR(L1911="",M1911=""),"",M1911/L1911)</f>
        <v/>
      </c>
      <c r="R1911" s="91">
        <f>IF(OR(P1911="",Q1911=""),"",Q1911-P1911)</f>
        <v/>
      </c>
    </row>
    <row r="1912">
      <c r="A1912" s="25" t="n">
        <v>1908</v>
      </c>
      <c r="B1912" s="26">
        <f>IF(OR(C1912="",F1912=""),"",
"PRD-" &amp;
TEXT(DAY(C1912),"00") &amp;
CHOOSE(MONTH(C1912),"A","B","C","D","E","F","G","H","I","J","K","L") &amp;
TEXT(YEAR(C1912),"00") &amp;
"-" &amp;
RIGHT(F1912,4))</f>
        <v/>
      </c>
      <c r="C1912" s="27" t="n"/>
      <c r="D1912" s="26">
        <f>IF(F1912="","",_xlfn.XLOOKUP(F1912,purchase!F:F,purchase!B:B,""))</f>
        <v/>
      </c>
      <c r="E1912" s="26">
        <f>IF(F1912="","",_xlfn.XLOOKUP(F1912,purchase!F:F,purchase!C:C,""))</f>
        <v/>
      </c>
      <c r="F1912" s="4" t="n"/>
      <c r="G1912" s="10">
        <f>IF(H1912="NRFC","Natural Rubber Field Coagulam","")</f>
        <v/>
      </c>
      <c r="H1912" s="10">
        <f>IF(F1912="","",_xlfn.XLOOKUP(F1912,purchase!F:F,purchase!E:E,""))</f>
        <v/>
      </c>
      <c r="I1912" s="10">
        <f>IF(J1912="ISNR20","Natural Rubber-TSNR (ISNR-20)","")</f>
        <v/>
      </c>
      <c r="J1912" s="10">
        <f>IF(H1912="NRFC","ISNR20","")</f>
        <v/>
      </c>
      <c r="K1912" s="35">
        <f>_xlfn.SINGLE(IF(F1912="","",_xlfn.XLOOKUP(F1912,purchase!F:F,purchase!N:N,"")))</f>
        <v/>
      </c>
      <c r="L1912" s="4" t="n"/>
      <c r="M1912" s="86" t="n"/>
      <c r="N1912" s="35">
        <f>IF(F1912="","",
MAX(0,
_xlfn.XLOOKUP(F1912,purchase!F:F,purchase!N:N,"")
-
SUMIFS(L:L,F:F,F1912)))</f>
        <v/>
      </c>
      <c r="O1912" s="35">
        <f>IF(OR(L1912="",M1912=""),"",L1912-M1912)</f>
        <v/>
      </c>
      <c r="P1912" s="89">
        <f>_xlfn.SINGLE(IF(F1912="","",_xlfn.XLOOKUP(F1912,purchase!F:F,purchase!O:O,"")))</f>
        <v/>
      </c>
      <c r="Q1912" s="83">
        <f>IF(OR(L1912="",M1912=""),"",M1912/L1912)</f>
        <v/>
      </c>
      <c r="R1912" s="91">
        <f>IF(OR(P1912="",Q1912=""),"",Q1912-P1912)</f>
        <v/>
      </c>
    </row>
    <row r="1913">
      <c r="A1913" s="25" t="n">
        <v>1909</v>
      </c>
      <c r="B1913" s="26">
        <f>IF(OR(C1913="",F1913=""),"",
"PRD-" &amp;
TEXT(DAY(C1913),"00") &amp;
CHOOSE(MONTH(C1913),"A","B","C","D","E","F","G","H","I","J","K","L") &amp;
TEXT(YEAR(C1913),"00") &amp;
"-" &amp;
RIGHT(F1913,4))</f>
        <v/>
      </c>
      <c r="C1913" s="27" t="n"/>
      <c r="D1913" s="26">
        <f>IF(F1913="","",_xlfn.XLOOKUP(F1913,purchase!F:F,purchase!B:B,""))</f>
        <v/>
      </c>
      <c r="E1913" s="26">
        <f>IF(F1913="","",_xlfn.XLOOKUP(F1913,purchase!F:F,purchase!C:C,""))</f>
        <v/>
      </c>
      <c r="F1913" s="4" t="n"/>
      <c r="G1913" s="10">
        <f>IF(H1913="NRFC","Natural Rubber Field Coagulam","")</f>
        <v/>
      </c>
      <c r="H1913" s="10">
        <f>IF(F1913="","",_xlfn.XLOOKUP(F1913,purchase!F:F,purchase!E:E,""))</f>
        <v/>
      </c>
      <c r="I1913" s="10">
        <f>IF(J1913="ISNR20","Natural Rubber-TSNR (ISNR-20)","")</f>
        <v/>
      </c>
      <c r="J1913" s="10">
        <f>IF(H1913="NRFC","ISNR20","")</f>
        <v/>
      </c>
      <c r="K1913" s="35">
        <f>_xlfn.SINGLE(IF(F1913="","",_xlfn.XLOOKUP(F1913,purchase!F:F,purchase!N:N,"")))</f>
        <v/>
      </c>
      <c r="L1913" s="4" t="n"/>
      <c r="M1913" s="86" t="n"/>
      <c r="N1913" s="35">
        <f>IF(F1913="","",
MAX(0,
_xlfn.XLOOKUP(F1913,purchase!F:F,purchase!N:N,"")
-
SUMIFS(L:L,F:F,F1913)))</f>
        <v/>
      </c>
      <c r="O1913" s="35">
        <f>IF(OR(L1913="",M1913=""),"",L1913-M1913)</f>
        <v/>
      </c>
      <c r="P1913" s="89">
        <f>_xlfn.SINGLE(IF(F1913="","",_xlfn.XLOOKUP(F1913,purchase!F:F,purchase!O:O,"")))</f>
        <v/>
      </c>
      <c r="Q1913" s="83">
        <f>IF(OR(L1913="",M1913=""),"",M1913/L1913)</f>
        <v/>
      </c>
      <c r="R1913" s="91">
        <f>IF(OR(P1913="",Q1913=""),"",Q1913-P1913)</f>
        <v/>
      </c>
    </row>
    <row r="1914">
      <c r="A1914" s="25" t="n">
        <v>1910</v>
      </c>
      <c r="B1914" s="26">
        <f>IF(OR(C1914="",F1914=""),"",
"PRD-" &amp;
TEXT(DAY(C1914),"00") &amp;
CHOOSE(MONTH(C1914),"A","B","C","D","E","F","G","H","I","J","K","L") &amp;
TEXT(YEAR(C1914),"00") &amp;
"-" &amp;
RIGHT(F1914,4))</f>
        <v/>
      </c>
      <c r="C1914" s="27" t="n"/>
      <c r="D1914" s="26">
        <f>IF(F1914="","",_xlfn.XLOOKUP(F1914,purchase!F:F,purchase!B:B,""))</f>
        <v/>
      </c>
      <c r="E1914" s="26">
        <f>IF(F1914="","",_xlfn.XLOOKUP(F1914,purchase!F:F,purchase!C:C,""))</f>
        <v/>
      </c>
      <c r="F1914" s="4" t="n"/>
      <c r="G1914" s="10">
        <f>IF(H1914="NRFC","Natural Rubber Field Coagulam","")</f>
        <v/>
      </c>
      <c r="H1914" s="10">
        <f>IF(F1914="","",_xlfn.XLOOKUP(F1914,purchase!F:F,purchase!E:E,""))</f>
        <v/>
      </c>
      <c r="I1914" s="10">
        <f>IF(J1914="ISNR20","Natural Rubber-TSNR (ISNR-20)","")</f>
        <v/>
      </c>
      <c r="J1914" s="10">
        <f>IF(H1914="NRFC","ISNR20","")</f>
        <v/>
      </c>
      <c r="K1914" s="35">
        <f>_xlfn.SINGLE(IF(F1914="","",_xlfn.XLOOKUP(F1914,purchase!F:F,purchase!N:N,"")))</f>
        <v/>
      </c>
      <c r="L1914" s="4" t="n"/>
      <c r="M1914" s="86" t="n"/>
      <c r="N1914" s="35">
        <f>IF(F1914="","",
MAX(0,
_xlfn.XLOOKUP(F1914,purchase!F:F,purchase!N:N,"")
-
SUMIFS(L:L,F:F,F1914)))</f>
        <v/>
      </c>
      <c r="O1914" s="35">
        <f>IF(OR(L1914="",M1914=""),"",L1914-M1914)</f>
        <v/>
      </c>
      <c r="P1914" s="89">
        <f>_xlfn.SINGLE(IF(F1914="","",_xlfn.XLOOKUP(F1914,purchase!F:F,purchase!O:O,"")))</f>
        <v/>
      </c>
      <c r="Q1914" s="83">
        <f>IF(OR(L1914="",M1914=""),"",M1914/L1914)</f>
        <v/>
      </c>
      <c r="R1914" s="91">
        <f>IF(OR(P1914="",Q1914=""),"",Q1914-P1914)</f>
        <v/>
      </c>
    </row>
    <row r="1915">
      <c r="A1915" s="25" t="n">
        <v>1911</v>
      </c>
      <c r="B1915" s="26">
        <f>IF(OR(C1915="",F1915=""),"",
"PRD-" &amp;
TEXT(DAY(C1915),"00") &amp;
CHOOSE(MONTH(C1915),"A","B","C","D","E","F","G","H","I","J","K","L") &amp;
TEXT(YEAR(C1915),"00") &amp;
"-" &amp;
RIGHT(F1915,4))</f>
        <v/>
      </c>
      <c r="C1915" s="27" t="n"/>
      <c r="D1915" s="26">
        <f>IF(F1915="","",_xlfn.XLOOKUP(F1915,purchase!F:F,purchase!B:B,""))</f>
        <v/>
      </c>
      <c r="E1915" s="26">
        <f>IF(F1915="","",_xlfn.XLOOKUP(F1915,purchase!F:F,purchase!C:C,""))</f>
        <v/>
      </c>
      <c r="F1915" s="4" t="n"/>
      <c r="G1915" s="10">
        <f>IF(H1915="NRFC","Natural Rubber Field Coagulam","")</f>
        <v/>
      </c>
      <c r="H1915" s="10">
        <f>IF(F1915="","",_xlfn.XLOOKUP(F1915,purchase!F:F,purchase!E:E,""))</f>
        <v/>
      </c>
      <c r="I1915" s="10">
        <f>IF(J1915="ISNR20","Natural Rubber-TSNR (ISNR-20)","")</f>
        <v/>
      </c>
      <c r="J1915" s="10">
        <f>IF(H1915="NRFC","ISNR20","")</f>
        <v/>
      </c>
      <c r="K1915" s="35">
        <f>_xlfn.SINGLE(IF(F1915="","",_xlfn.XLOOKUP(F1915,purchase!F:F,purchase!N:N,"")))</f>
        <v/>
      </c>
      <c r="L1915" s="4" t="n"/>
      <c r="M1915" s="86" t="n"/>
      <c r="N1915" s="35">
        <f>IF(F1915="","",
MAX(0,
_xlfn.XLOOKUP(F1915,purchase!F:F,purchase!N:N,"")
-
SUMIFS(L:L,F:F,F1915)))</f>
        <v/>
      </c>
      <c r="O1915" s="35">
        <f>IF(OR(L1915="",M1915=""),"",L1915-M1915)</f>
        <v/>
      </c>
      <c r="P1915" s="89">
        <f>_xlfn.SINGLE(IF(F1915="","",_xlfn.XLOOKUP(F1915,purchase!F:F,purchase!O:O,"")))</f>
        <v/>
      </c>
      <c r="Q1915" s="83">
        <f>IF(OR(L1915="",M1915=""),"",M1915/L1915)</f>
        <v/>
      </c>
      <c r="R1915" s="91">
        <f>IF(OR(P1915="",Q1915=""),"",Q1915-P1915)</f>
        <v/>
      </c>
    </row>
    <row r="1916">
      <c r="A1916" s="25" t="n">
        <v>1912</v>
      </c>
      <c r="B1916" s="26">
        <f>IF(OR(C1916="",F1916=""),"",
"PRD-" &amp;
TEXT(DAY(C1916),"00") &amp;
CHOOSE(MONTH(C1916),"A","B","C","D","E","F","G","H","I","J","K","L") &amp;
TEXT(YEAR(C1916),"00") &amp;
"-" &amp;
RIGHT(F1916,4))</f>
        <v/>
      </c>
      <c r="C1916" s="27" t="n"/>
      <c r="D1916" s="26">
        <f>IF(F1916="","",_xlfn.XLOOKUP(F1916,purchase!F:F,purchase!B:B,""))</f>
        <v/>
      </c>
      <c r="E1916" s="26">
        <f>IF(F1916="","",_xlfn.XLOOKUP(F1916,purchase!F:F,purchase!C:C,""))</f>
        <v/>
      </c>
      <c r="F1916" s="4" t="n"/>
      <c r="G1916" s="10">
        <f>IF(H1916="NRFC","Natural Rubber Field Coagulam","")</f>
        <v/>
      </c>
      <c r="H1916" s="10">
        <f>IF(F1916="","",_xlfn.XLOOKUP(F1916,purchase!F:F,purchase!E:E,""))</f>
        <v/>
      </c>
      <c r="I1916" s="10">
        <f>IF(J1916="ISNR20","Natural Rubber-TSNR (ISNR-20)","")</f>
        <v/>
      </c>
      <c r="J1916" s="10">
        <f>IF(H1916="NRFC","ISNR20","")</f>
        <v/>
      </c>
      <c r="K1916" s="35">
        <f>_xlfn.SINGLE(IF(F1916="","",_xlfn.XLOOKUP(F1916,purchase!F:F,purchase!N:N,"")))</f>
        <v/>
      </c>
      <c r="L1916" s="4" t="n"/>
      <c r="M1916" s="86" t="n"/>
      <c r="N1916" s="35">
        <f>IF(F1916="","",
MAX(0,
_xlfn.XLOOKUP(F1916,purchase!F:F,purchase!N:N,"")
-
SUMIFS(L:L,F:F,F1916)))</f>
        <v/>
      </c>
      <c r="O1916" s="35">
        <f>IF(OR(L1916="",M1916=""),"",L1916-M1916)</f>
        <v/>
      </c>
      <c r="P1916" s="89">
        <f>_xlfn.SINGLE(IF(F1916="","",_xlfn.XLOOKUP(F1916,purchase!F:F,purchase!O:O,"")))</f>
        <v/>
      </c>
      <c r="Q1916" s="83">
        <f>IF(OR(L1916="",M1916=""),"",M1916/L1916)</f>
        <v/>
      </c>
      <c r="R1916" s="91">
        <f>IF(OR(P1916="",Q1916=""),"",Q1916-P1916)</f>
        <v/>
      </c>
    </row>
    <row r="1917">
      <c r="A1917" s="25" t="n">
        <v>1913</v>
      </c>
      <c r="B1917" s="26">
        <f>IF(OR(C1917="",F1917=""),"",
"PRD-" &amp;
TEXT(DAY(C1917),"00") &amp;
CHOOSE(MONTH(C1917),"A","B","C","D","E","F","G","H","I","J","K","L") &amp;
TEXT(YEAR(C1917),"00") &amp;
"-" &amp;
RIGHT(F1917,4))</f>
        <v/>
      </c>
      <c r="C1917" s="27" t="n"/>
      <c r="D1917" s="26">
        <f>IF(F1917="","",_xlfn.XLOOKUP(F1917,purchase!F:F,purchase!B:B,""))</f>
        <v/>
      </c>
      <c r="E1917" s="26">
        <f>IF(F1917="","",_xlfn.XLOOKUP(F1917,purchase!F:F,purchase!C:C,""))</f>
        <v/>
      </c>
      <c r="F1917" s="4" t="n"/>
      <c r="G1917" s="10">
        <f>IF(H1917="NRFC","Natural Rubber Field Coagulam","")</f>
        <v/>
      </c>
      <c r="H1917" s="10">
        <f>IF(F1917="","",_xlfn.XLOOKUP(F1917,purchase!F:F,purchase!E:E,""))</f>
        <v/>
      </c>
      <c r="I1917" s="10">
        <f>IF(J1917="ISNR20","Natural Rubber-TSNR (ISNR-20)","")</f>
        <v/>
      </c>
      <c r="J1917" s="10">
        <f>IF(H1917="NRFC","ISNR20","")</f>
        <v/>
      </c>
      <c r="K1917" s="35">
        <f>_xlfn.SINGLE(IF(F1917="","",_xlfn.XLOOKUP(F1917,purchase!F:F,purchase!N:N,"")))</f>
        <v/>
      </c>
      <c r="L1917" s="4" t="n"/>
      <c r="M1917" s="86" t="n"/>
      <c r="N1917" s="35">
        <f>IF(F1917="","",
MAX(0,
_xlfn.XLOOKUP(F1917,purchase!F:F,purchase!N:N,"")
-
SUMIFS(L:L,F:F,F1917)))</f>
        <v/>
      </c>
      <c r="O1917" s="35">
        <f>IF(OR(L1917="",M1917=""),"",L1917-M1917)</f>
        <v/>
      </c>
      <c r="P1917" s="89">
        <f>_xlfn.SINGLE(IF(F1917="","",_xlfn.XLOOKUP(F1917,purchase!F:F,purchase!O:O,"")))</f>
        <v/>
      </c>
      <c r="Q1917" s="83">
        <f>IF(OR(L1917="",M1917=""),"",M1917/L1917)</f>
        <v/>
      </c>
      <c r="R1917" s="91">
        <f>IF(OR(P1917="",Q1917=""),"",Q1917-P1917)</f>
        <v/>
      </c>
    </row>
    <row r="1918">
      <c r="A1918" s="25" t="n">
        <v>1914</v>
      </c>
      <c r="B1918" s="26">
        <f>IF(OR(C1918="",F1918=""),"",
"PRD-" &amp;
TEXT(DAY(C1918),"00") &amp;
CHOOSE(MONTH(C1918),"A","B","C","D","E","F","G","H","I","J","K","L") &amp;
TEXT(YEAR(C1918),"00") &amp;
"-" &amp;
RIGHT(F1918,4))</f>
        <v/>
      </c>
      <c r="C1918" s="27" t="n"/>
      <c r="D1918" s="26">
        <f>IF(F1918="","",_xlfn.XLOOKUP(F1918,purchase!F:F,purchase!B:B,""))</f>
        <v/>
      </c>
      <c r="E1918" s="26">
        <f>IF(F1918="","",_xlfn.XLOOKUP(F1918,purchase!F:F,purchase!C:C,""))</f>
        <v/>
      </c>
      <c r="F1918" s="4" t="n"/>
      <c r="G1918" s="10">
        <f>IF(H1918="NRFC","Natural Rubber Field Coagulam","")</f>
        <v/>
      </c>
      <c r="H1918" s="10">
        <f>IF(F1918="","",_xlfn.XLOOKUP(F1918,purchase!F:F,purchase!E:E,""))</f>
        <v/>
      </c>
      <c r="I1918" s="10">
        <f>IF(J1918="ISNR20","Natural Rubber-TSNR (ISNR-20)","")</f>
        <v/>
      </c>
      <c r="J1918" s="10">
        <f>IF(H1918="NRFC","ISNR20","")</f>
        <v/>
      </c>
      <c r="K1918" s="35">
        <f>_xlfn.SINGLE(IF(F1918="","",_xlfn.XLOOKUP(F1918,purchase!F:F,purchase!N:N,"")))</f>
        <v/>
      </c>
      <c r="L1918" s="4" t="n"/>
      <c r="M1918" s="86" t="n"/>
      <c r="N1918" s="35">
        <f>IF(F1918="","",
MAX(0,
_xlfn.XLOOKUP(F1918,purchase!F:F,purchase!N:N,"")
-
SUMIFS(L:L,F:F,F1918)))</f>
        <v/>
      </c>
      <c r="O1918" s="35">
        <f>IF(OR(L1918="",M1918=""),"",L1918-M1918)</f>
        <v/>
      </c>
      <c r="P1918" s="89">
        <f>_xlfn.SINGLE(IF(F1918="","",_xlfn.XLOOKUP(F1918,purchase!F:F,purchase!O:O,"")))</f>
        <v/>
      </c>
      <c r="Q1918" s="83">
        <f>IF(OR(L1918="",M1918=""),"",M1918/L1918)</f>
        <v/>
      </c>
      <c r="R1918" s="91">
        <f>IF(OR(P1918="",Q1918=""),"",Q1918-P1918)</f>
        <v/>
      </c>
    </row>
    <row r="1919">
      <c r="A1919" s="25" t="n">
        <v>1915</v>
      </c>
      <c r="B1919" s="26">
        <f>IF(OR(C1919="",F1919=""),"",
"PRD-" &amp;
TEXT(DAY(C1919),"00") &amp;
CHOOSE(MONTH(C1919),"A","B","C","D","E","F","G","H","I","J","K","L") &amp;
TEXT(YEAR(C1919),"00") &amp;
"-" &amp;
RIGHT(F1919,4))</f>
        <v/>
      </c>
      <c r="C1919" s="27" t="n"/>
      <c r="D1919" s="26">
        <f>IF(F1919="","",_xlfn.XLOOKUP(F1919,purchase!F:F,purchase!B:B,""))</f>
        <v/>
      </c>
      <c r="E1919" s="26">
        <f>IF(F1919="","",_xlfn.XLOOKUP(F1919,purchase!F:F,purchase!C:C,""))</f>
        <v/>
      </c>
      <c r="F1919" s="4" t="n"/>
      <c r="G1919" s="10">
        <f>IF(H1919="NRFC","Natural Rubber Field Coagulam","")</f>
        <v/>
      </c>
      <c r="H1919" s="10">
        <f>IF(F1919="","",_xlfn.XLOOKUP(F1919,purchase!F:F,purchase!E:E,""))</f>
        <v/>
      </c>
      <c r="I1919" s="10">
        <f>IF(J1919="ISNR20","Natural Rubber-TSNR (ISNR-20)","")</f>
        <v/>
      </c>
      <c r="J1919" s="10">
        <f>IF(H1919="NRFC","ISNR20","")</f>
        <v/>
      </c>
      <c r="K1919" s="35">
        <f>_xlfn.SINGLE(IF(F1919="","",_xlfn.XLOOKUP(F1919,purchase!F:F,purchase!N:N,"")))</f>
        <v/>
      </c>
      <c r="L1919" s="4" t="n"/>
      <c r="M1919" s="86" t="n"/>
      <c r="N1919" s="35">
        <f>IF(F1919="","",
MAX(0,
_xlfn.XLOOKUP(F1919,purchase!F:F,purchase!N:N,"")
-
SUMIFS(L:L,F:F,F1919)))</f>
        <v/>
      </c>
      <c r="O1919" s="35">
        <f>IF(OR(L1919="",M1919=""),"",L1919-M1919)</f>
        <v/>
      </c>
      <c r="P1919" s="89">
        <f>_xlfn.SINGLE(IF(F1919="","",_xlfn.XLOOKUP(F1919,purchase!F:F,purchase!O:O,"")))</f>
        <v/>
      </c>
      <c r="Q1919" s="83">
        <f>IF(OR(L1919="",M1919=""),"",M1919/L1919)</f>
        <v/>
      </c>
      <c r="R1919" s="91">
        <f>IF(OR(P1919="",Q1919=""),"",Q1919-P1919)</f>
        <v/>
      </c>
    </row>
    <row r="1920">
      <c r="A1920" s="25" t="n">
        <v>1916</v>
      </c>
      <c r="B1920" s="26">
        <f>IF(OR(C1920="",F1920=""),"",
"PRD-" &amp;
TEXT(DAY(C1920),"00") &amp;
CHOOSE(MONTH(C1920),"A","B","C","D","E","F","G","H","I","J","K","L") &amp;
TEXT(YEAR(C1920),"00") &amp;
"-" &amp;
RIGHT(F1920,4))</f>
        <v/>
      </c>
      <c r="C1920" s="27" t="n"/>
      <c r="D1920" s="26">
        <f>IF(F1920="","",_xlfn.XLOOKUP(F1920,purchase!F:F,purchase!B:B,""))</f>
        <v/>
      </c>
      <c r="E1920" s="26">
        <f>IF(F1920="","",_xlfn.XLOOKUP(F1920,purchase!F:F,purchase!C:C,""))</f>
        <v/>
      </c>
      <c r="F1920" s="4" t="n"/>
      <c r="G1920" s="10">
        <f>IF(H1920="NRFC","Natural Rubber Field Coagulam","")</f>
        <v/>
      </c>
      <c r="H1920" s="10">
        <f>IF(F1920="","",_xlfn.XLOOKUP(F1920,purchase!F:F,purchase!E:E,""))</f>
        <v/>
      </c>
      <c r="I1920" s="10">
        <f>IF(J1920="ISNR20","Natural Rubber-TSNR (ISNR-20)","")</f>
        <v/>
      </c>
      <c r="J1920" s="10">
        <f>IF(H1920="NRFC","ISNR20","")</f>
        <v/>
      </c>
      <c r="K1920" s="35">
        <f>_xlfn.SINGLE(IF(F1920="","",_xlfn.XLOOKUP(F1920,purchase!F:F,purchase!N:N,"")))</f>
        <v/>
      </c>
      <c r="L1920" s="4" t="n"/>
      <c r="M1920" s="86" t="n"/>
      <c r="N1920" s="35">
        <f>IF(F1920="","",
MAX(0,
_xlfn.XLOOKUP(F1920,purchase!F:F,purchase!N:N,"")
-
SUMIFS(L:L,F:F,F1920)))</f>
        <v/>
      </c>
      <c r="O1920" s="35">
        <f>IF(OR(L1920="",M1920=""),"",L1920-M1920)</f>
        <v/>
      </c>
      <c r="P1920" s="89">
        <f>_xlfn.SINGLE(IF(F1920="","",_xlfn.XLOOKUP(F1920,purchase!F:F,purchase!O:O,"")))</f>
        <v/>
      </c>
      <c r="Q1920" s="83">
        <f>IF(OR(L1920="",M1920=""),"",M1920/L1920)</f>
        <v/>
      </c>
      <c r="R1920" s="91">
        <f>IF(OR(P1920="",Q1920=""),"",Q1920-P1920)</f>
        <v/>
      </c>
    </row>
    <row r="1921">
      <c r="A1921" s="25" t="n">
        <v>1917</v>
      </c>
      <c r="B1921" s="26">
        <f>IF(OR(C1921="",F1921=""),"",
"PRD-" &amp;
TEXT(DAY(C1921),"00") &amp;
CHOOSE(MONTH(C1921),"A","B","C","D","E","F","G","H","I","J","K","L") &amp;
TEXT(YEAR(C1921),"00") &amp;
"-" &amp;
RIGHT(F1921,4))</f>
        <v/>
      </c>
      <c r="C1921" s="27" t="n"/>
      <c r="D1921" s="26">
        <f>IF(F1921="","",_xlfn.XLOOKUP(F1921,purchase!F:F,purchase!B:B,""))</f>
        <v/>
      </c>
      <c r="E1921" s="26">
        <f>IF(F1921="","",_xlfn.XLOOKUP(F1921,purchase!F:F,purchase!C:C,""))</f>
        <v/>
      </c>
      <c r="F1921" s="4" t="n"/>
      <c r="G1921" s="10">
        <f>IF(H1921="NRFC","Natural Rubber Field Coagulam","")</f>
        <v/>
      </c>
      <c r="H1921" s="10">
        <f>IF(F1921="","",_xlfn.XLOOKUP(F1921,purchase!F:F,purchase!E:E,""))</f>
        <v/>
      </c>
      <c r="I1921" s="10">
        <f>IF(J1921="ISNR20","Natural Rubber-TSNR (ISNR-20)","")</f>
        <v/>
      </c>
      <c r="J1921" s="10">
        <f>IF(H1921="NRFC","ISNR20","")</f>
        <v/>
      </c>
      <c r="K1921" s="35">
        <f>_xlfn.SINGLE(IF(F1921="","",_xlfn.XLOOKUP(F1921,purchase!F:F,purchase!N:N,"")))</f>
        <v/>
      </c>
      <c r="L1921" s="4" t="n"/>
      <c r="M1921" s="86" t="n"/>
      <c r="N1921" s="35">
        <f>IF(F1921="","",
MAX(0,
_xlfn.XLOOKUP(F1921,purchase!F:F,purchase!N:N,"")
-
SUMIFS(L:L,F:F,F1921)))</f>
        <v/>
      </c>
      <c r="O1921" s="35">
        <f>IF(OR(L1921="",M1921=""),"",L1921-M1921)</f>
        <v/>
      </c>
      <c r="P1921" s="89">
        <f>_xlfn.SINGLE(IF(F1921="","",_xlfn.XLOOKUP(F1921,purchase!F:F,purchase!O:O,"")))</f>
        <v/>
      </c>
      <c r="Q1921" s="83">
        <f>IF(OR(L1921="",M1921=""),"",M1921/L1921)</f>
        <v/>
      </c>
      <c r="R1921" s="91">
        <f>IF(OR(P1921="",Q1921=""),"",Q1921-P1921)</f>
        <v/>
      </c>
    </row>
    <row r="1922">
      <c r="A1922" s="25" t="n">
        <v>1918</v>
      </c>
      <c r="B1922" s="26">
        <f>IF(OR(C1922="",F1922=""),"",
"PRD-" &amp;
TEXT(DAY(C1922),"00") &amp;
CHOOSE(MONTH(C1922),"A","B","C","D","E","F","G","H","I","J","K","L") &amp;
TEXT(YEAR(C1922),"00") &amp;
"-" &amp;
RIGHT(F1922,4))</f>
        <v/>
      </c>
      <c r="C1922" s="27" t="n"/>
      <c r="D1922" s="26">
        <f>IF(F1922="","",_xlfn.XLOOKUP(F1922,purchase!F:F,purchase!B:B,""))</f>
        <v/>
      </c>
      <c r="E1922" s="26">
        <f>IF(F1922="","",_xlfn.XLOOKUP(F1922,purchase!F:F,purchase!C:C,""))</f>
        <v/>
      </c>
      <c r="F1922" s="4" t="n"/>
      <c r="G1922" s="10">
        <f>IF(H1922="NRFC","Natural Rubber Field Coagulam","")</f>
        <v/>
      </c>
      <c r="H1922" s="10">
        <f>IF(F1922="","",_xlfn.XLOOKUP(F1922,purchase!F:F,purchase!E:E,""))</f>
        <v/>
      </c>
      <c r="I1922" s="10">
        <f>IF(J1922="ISNR20","Natural Rubber-TSNR (ISNR-20)","")</f>
        <v/>
      </c>
      <c r="J1922" s="10">
        <f>IF(H1922="NRFC","ISNR20","")</f>
        <v/>
      </c>
      <c r="K1922" s="35">
        <f>_xlfn.SINGLE(IF(F1922="","",_xlfn.XLOOKUP(F1922,purchase!F:F,purchase!N:N,"")))</f>
        <v/>
      </c>
      <c r="L1922" s="4" t="n"/>
      <c r="M1922" s="86" t="n"/>
      <c r="N1922" s="35">
        <f>IF(F1922="","",
MAX(0,
_xlfn.XLOOKUP(F1922,purchase!F:F,purchase!N:N,"")
-
SUMIFS(L:L,F:F,F1922)))</f>
        <v/>
      </c>
      <c r="O1922" s="35">
        <f>IF(OR(L1922="",M1922=""),"",L1922-M1922)</f>
        <v/>
      </c>
      <c r="P1922" s="89">
        <f>_xlfn.SINGLE(IF(F1922="","",_xlfn.XLOOKUP(F1922,purchase!F:F,purchase!O:O,"")))</f>
        <v/>
      </c>
      <c r="Q1922" s="83">
        <f>IF(OR(L1922="",M1922=""),"",M1922/L1922)</f>
        <v/>
      </c>
      <c r="R1922" s="91">
        <f>IF(OR(P1922="",Q1922=""),"",Q1922-P1922)</f>
        <v/>
      </c>
    </row>
    <row r="1923">
      <c r="A1923" s="25" t="n">
        <v>1919</v>
      </c>
      <c r="B1923" s="26">
        <f>IF(OR(C1923="",F1923=""),"",
"PRD-" &amp;
TEXT(DAY(C1923),"00") &amp;
CHOOSE(MONTH(C1923),"A","B","C","D","E","F","G","H","I","J","K","L") &amp;
TEXT(YEAR(C1923),"00") &amp;
"-" &amp;
RIGHT(F1923,4))</f>
        <v/>
      </c>
      <c r="C1923" s="27" t="n"/>
      <c r="D1923" s="26">
        <f>IF(F1923="","",_xlfn.XLOOKUP(F1923,purchase!F:F,purchase!B:B,""))</f>
        <v/>
      </c>
      <c r="E1923" s="26">
        <f>IF(F1923="","",_xlfn.XLOOKUP(F1923,purchase!F:F,purchase!C:C,""))</f>
        <v/>
      </c>
      <c r="F1923" s="4" t="n"/>
      <c r="G1923" s="10">
        <f>IF(H1923="NRFC","Natural Rubber Field Coagulam","")</f>
        <v/>
      </c>
      <c r="H1923" s="10">
        <f>IF(F1923="","",_xlfn.XLOOKUP(F1923,purchase!F:F,purchase!E:E,""))</f>
        <v/>
      </c>
      <c r="I1923" s="10">
        <f>IF(J1923="ISNR20","Natural Rubber-TSNR (ISNR-20)","")</f>
        <v/>
      </c>
      <c r="J1923" s="10">
        <f>IF(H1923="NRFC","ISNR20","")</f>
        <v/>
      </c>
      <c r="K1923" s="35">
        <f>_xlfn.SINGLE(IF(F1923="","",_xlfn.XLOOKUP(F1923,purchase!F:F,purchase!N:N,"")))</f>
        <v/>
      </c>
      <c r="L1923" s="4" t="n"/>
      <c r="M1923" s="86" t="n"/>
      <c r="N1923" s="35">
        <f>IF(F1923="","",
MAX(0,
_xlfn.XLOOKUP(F1923,purchase!F:F,purchase!N:N,"")
-
SUMIFS(L:L,F:F,F1923)))</f>
        <v/>
      </c>
      <c r="O1923" s="35">
        <f>IF(OR(L1923="",M1923=""),"",L1923-M1923)</f>
        <v/>
      </c>
      <c r="P1923" s="89">
        <f>_xlfn.SINGLE(IF(F1923="","",_xlfn.XLOOKUP(F1923,purchase!F:F,purchase!O:O,"")))</f>
        <v/>
      </c>
      <c r="Q1923" s="83">
        <f>IF(OR(L1923="",M1923=""),"",M1923/L1923)</f>
        <v/>
      </c>
      <c r="R1923" s="91">
        <f>IF(OR(P1923="",Q1923=""),"",Q1923-P1923)</f>
        <v/>
      </c>
    </row>
    <row r="1924">
      <c r="A1924" s="25" t="n">
        <v>1920</v>
      </c>
      <c r="B1924" s="26">
        <f>IF(OR(C1924="",F1924=""),"",
"PRD-" &amp;
TEXT(DAY(C1924),"00") &amp;
CHOOSE(MONTH(C1924),"A","B","C","D","E","F","G","H","I","J","K","L") &amp;
TEXT(YEAR(C1924),"00") &amp;
"-" &amp;
RIGHT(F1924,4))</f>
        <v/>
      </c>
      <c r="C1924" s="27" t="n"/>
      <c r="D1924" s="26">
        <f>IF(F1924="","",_xlfn.XLOOKUP(F1924,purchase!F:F,purchase!B:B,""))</f>
        <v/>
      </c>
      <c r="E1924" s="26">
        <f>IF(F1924="","",_xlfn.XLOOKUP(F1924,purchase!F:F,purchase!C:C,""))</f>
        <v/>
      </c>
      <c r="F1924" s="4" t="n"/>
      <c r="G1924" s="10">
        <f>IF(H1924="NRFC","Natural Rubber Field Coagulam","")</f>
        <v/>
      </c>
      <c r="H1924" s="10">
        <f>IF(F1924="","",_xlfn.XLOOKUP(F1924,purchase!F:F,purchase!E:E,""))</f>
        <v/>
      </c>
      <c r="I1924" s="10">
        <f>IF(J1924="ISNR20","Natural Rubber-TSNR (ISNR-20)","")</f>
        <v/>
      </c>
      <c r="J1924" s="10">
        <f>IF(H1924="NRFC","ISNR20","")</f>
        <v/>
      </c>
      <c r="K1924" s="35">
        <f>_xlfn.SINGLE(IF(F1924="","",_xlfn.XLOOKUP(F1924,purchase!F:F,purchase!N:N,"")))</f>
        <v/>
      </c>
      <c r="L1924" s="4" t="n"/>
      <c r="M1924" s="86" t="n"/>
      <c r="N1924" s="35">
        <f>IF(F1924="","",
MAX(0,
_xlfn.XLOOKUP(F1924,purchase!F:F,purchase!N:N,"")
-
SUMIFS(L:L,F:F,F1924)))</f>
        <v/>
      </c>
      <c r="O1924" s="35">
        <f>IF(OR(L1924="",M1924=""),"",L1924-M1924)</f>
        <v/>
      </c>
      <c r="P1924" s="89">
        <f>_xlfn.SINGLE(IF(F1924="","",_xlfn.XLOOKUP(F1924,purchase!F:F,purchase!O:O,"")))</f>
        <v/>
      </c>
      <c r="Q1924" s="83">
        <f>IF(OR(L1924="",M1924=""),"",M1924/L1924)</f>
        <v/>
      </c>
      <c r="R1924" s="91">
        <f>IF(OR(P1924="",Q1924=""),"",Q1924-P1924)</f>
        <v/>
      </c>
    </row>
    <row r="1925">
      <c r="A1925" s="25" t="n">
        <v>1921</v>
      </c>
      <c r="B1925" s="26">
        <f>IF(OR(C1925="",F1925=""),"",
"PRD-" &amp;
TEXT(DAY(C1925),"00") &amp;
CHOOSE(MONTH(C1925),"A","B","C","D","E","F","G","H","I","J","K","L") &amp;
TEXT(YEAR(C1925),"00") &amp;
"-" &amp;
RIGHT(F1925,4))</f>
        <v/>
      </c>
      <c r="C1925" s="27" t="n"/>
      <c r="D1925" s="26">
        <f>IF(F1925="","",_xlfn.XLOOKUP(F1925,purchase!F:F,purchase!B:B,""))</f>
        <v/>
      </c>
      <c r="E1925" s="26">
        <f>IF(F1925="","",_xlfn.XLOOKUP(F1925,purchase!F:F,purchase!C:C,""))</f>
        <v/>
      </c>
      <c r="F1925" s="4" t="n"/>
      <c r="G1925" s="10">
        <f>IF(H1925="NRFC","Natural Rubber Field Coagulam","")</f>
        <v/>
      </c>
      <c r="H1925" s="10">
        <f>IF(F1925="","",_xlfn.XLOOKUP(F1925,purchase!F:F,purchase!E:E,""))</f>
        <v/>
      </c>
      <c r="I1925" s="10">
        <f>IF(J1925="ISNR20","Natural Rubber-TSNR (ISNR-20)","")</f>
        <v/>
      </c>
      <c r="J1925" s="10">
        <f>IF(H1925="NRFC","ISNR20","")</f>
        <v/>
      </c>
      <c r="K1925" s="35">
        <f>_xlfn.SINGLE(IF(F1925="","",_xlfn.XLOOKUP(F1925,purchase!F:F,purchase!N:N,"")))</f>
        <v/>
      </c>
      <c r="L1925" s="4" t="n"/>
      <c r="M1925" s="86" t="n"/>
      <c r="N1925" s="35">
        <f>IF(F1925="","",
MAX(0,
_xlfn.XLOOKUP(F1925,purchase!F:F,purchase!N:N,"")
-
SUMIFS(L:L,F:F,F1925)))</f>
        <v/>
      </c>
      <c r="O1925" s="35">
        <f>IF(OR(L1925="",M1925=""),"",L1925-M1925)</f>
        <v/>
      </c>
      <c r="P1925" s="89">
        <f>_xlfn.SINGLE(IF(F1925="","",_xlfn.XLOOKUP(F1925,purchase!F:F,purchase!O:O,"")))</f>
        <v/>
      </c>
      <c r="Q1925" s="83">
        <f>IF(OR(L1925="",M1925=""),"",M1925/L1925)</f>
        <v/>
      </c>
      <c r="R1925" s="91">
        <f>IF(OR(P1925="",Q1925=""),"",Q1925-P1925)</f>
        <v/>
      </c>
    </row>
    <row r="1926">
      <c r="A1926" s="25" t="n">
        <v>1922</v>
      </c>
      <c r="B1926" s="26">
        <f>IF(OR(C1926="",F1926=""),"",
"PRD-" &amp;
TEXT(DAY(C1926),"00") &amp;
CHOOSE(MONTH(C1926),"A","B","C","D","E","F","G","H","I","J","K","L") &amp;
TEXT(YEAR(C1926),"00") &amp;
"-" &amp;
RIGHT(F1926,4))</f>
        <v/>
      </c>
      <c r="C1926" s="27" t="n"/>
      <c r="D1926" s="26">
        <f>IF(F1926="","",_xlfn.XLOOKUP(F1926,purchase!F:F,purchase!B:B,""))</f>
        <v/>
      </c>
      <c r="E1926" s="26">
        <f>IF(F1926="","",_xlfn.XLOOKUP(F1926,purchase!F:F,purchase!C:C,""))</f>
        <v/>
      </c>
      <c r="F1926" s="4" t="n"/>
      <c r="G1926" s="10">
        <f>IF(H1926="NRFC","Natural Rubber Field Coagulam","")</f>
        <v/>
      </c>
      <c r="H1926" s="10">
        <f>IF(F1926="","",_xlfn.XLOOKUP(F1926,purchase!F:F,purchase!E:E,""))</f>
        <v/>
      </c>
      <c r="I1926" s="10">
        <f>IF(J1926="ISNR20","Natural Rubber-TSNR (ISNR-20)","")</f>
        <v/>
      </c>
      <c r="J1926" s="10">
        <f>IF(H1926="NRFC","ISNR20","")</f>
        <v/>
      </c>
      <c r="K1926" s="35">
        <f>_xlfn.SINGLE(IF(F1926="","",_xlfn.XLOOKUP(F1926,purchase!F:F,purchase!N:N,"")))</f>
        <v/>
      </c>
      <c r="L1926" s="4" t="n"/>
      <c r="M1926" s="86" t="n"/>
      <c r="N1926" s="35">
        <f>IF(F1926="","",
MAX(0,
_xlfn.XLOOKUP(F1926,purchase!F:F,purchase!N:N,"")
-
SUMIFS(L:L,F:F,F1926)))</f>
        <v/>
      </c>
      <c r="O1926" s="35">
        <f>IF(OR(L1926="",M1926=""),"",L1926-M1926)</f>
        <v/>
      </c>
      <c r="P1926" s="89">
        <f>_xlfn.SINGLE(IF(F1926="","",_xlfn.XLOOKUP(F1926,purchase!F:F,purchase!O:O,"")))</f>
        <v/>
      </c>
      <c r="Q1926" s="83">
        <f>IF(OR(L1926="",M1926=""),"",M1926/L1926)</f>
        <v/>
      </c>
      <c r="R1926" s="91">
        <f>IF(OR(P1926="",Q1926=""),"",Q1926-P1926)</f>
        <v/>
      </c>
    </row>
    <row r="1927">
      <c r="A1927" s="25" t="n">
        <v>1923</v>
      </c>
      <c r="B1927" s="26">
        <f>IF(OR(C1927="",F1927=""),"",
"PRD-" &amp;
TEXT(DAY(C1927),"00") &amp;
CHOOSE(MONTH(C1927),"A","B","C","D","E","F","G","H","I","J","K","L") &amp;
TEXT(YEAR(C1927),"00") &amp;
"-" &amp;
RIGHT(F1927,4))</f>
        <v/>
      </c>
      <c r="C1927" s="27" t="n"/>
      <c r="D1927" s="26">
        <f>IF(F1927="","",_xlfn.XLOOKUP(F1927,purchase!F:F,purchase!B:B,""))</f>
        <v/>
      </c>
      <c r="E1927" s="26">
        <f>IF(F1927="","",_xlfn.XLOOKUP(F1927,purchase!F:F,purchase!C:C,""))</f>
        <v/>
      </c>
      <c r="F1927" s="4" t="n"/>
      <c r="G1927" s="10">
        <f>IF(H1927="NRFC","Natural Rubber Field Coagulam","")</f>
        <v/>
      </c>
      <c r="H1927" s="10">
        <f>IF(F1927="","",_xlfn.XLOOKUP(F1927,purchase!F:F,purchase!E:E,""))</f>
        <v/>
      </c>
      <c r="I1927" s="10">
        <f>IF(J1927="ISNR20","Natural Rubber-TSNR (ISNR-20)","")</f>
        <v/>
      </c>
      <c r="J1927" s="10">
        <f>IF(H1927="NRFC","ISNR20","")</f>
        <v/>
      </c>
      <c r="K1927" s="35">
        <f>_xlfn.SINGLE(IF(F1927="","",_xlfn.XLOOKUP(F1927,purchase!F:F,purchase!N:N,"")))</f>
        <v/>
      </c>
      <c r="L1927" s="4" t="n"/>
      <c r="M1927" s="86" t="n"/>
      <c r="N1927" s="35">
        <f>IF(F1927="","",
MAX(0,
_xlfn.XLOOKUP(F1927,purchase!F:F,purchase!N:N,"")
-
SUMIFS(L:L,F:F,F1927)))</f>
        <v/>
      </c>
      <c r="O1927" s="35">
        <f>IF(OR(L1927="",M1927=""),"",L1927-M1927)</f>
        <v/>
      </c>
      <c r="P1927" s="89">
        <f>_xlfn.SINGLE(IF(F1927="","",_xlfn.XLOOKUP(F1927,purchase!F:F,purchase!O:O,"")))</f>
        <v/>
      </c>
      <c r="Q1927" s="83">
        <f>IF(OR(L1927="",M1927=""),"",M1927/L1927)</f>
        <v/>
      </c>
      <c r="R1927" s="91">
        <f>IF(OR(P1927="",Q1927=""),"",Q1927-P1927)</f>
        <v/>
      </c>
    </row>
    <row r="1928">
      <c r="A1928" s="25" t="n">
        <v>1924</v>
      </c>
      <c r="B1928" s="26">
        <f>IF(OR(C1928="",F1928=""),"",
"PRD-" &amp;
TEXT(DAY(C1928),"00") &amp;
CHOOSE(MONTH(C1928),"A","B","C","D","E","F","G","H","I","J","K","L") &amp;
TEXT(YEAR(C1928),"00") &amp;
"-" &amp;
RIGHT(F1928,4))</f>
        <v/>
      </c>
      <c r="C1928" s="27" t="n"/>
      <c r="D1928" s="26">
        <f>IF(F1928="","",_xlfn.XLOOKUP(F1928,purchase!F:F,purchase!B:B,""))</f>
        <v/>
      </c>
      <c r="E1928" s="26">
        <f>IF(F1928="","",_xlfn.XLOOKUP(F1928,purchase!F:F,purchase!C:C,""))</f>
        <v/>
      </c>
      <c r="F1928" s="4" t="n"/>
      <c r="G1928" s="10">
        <f>IF(H1928="NRFC","Natural Rubber Field Coagulam","")</f>
        <v/>
      </c>
      <c r="H1928" s="10">
        <f>IF(F1928="","",_xlfn.XLOOKUP(F1928,purchase!F:F,purchase!E:E,""))</f>
        <v/>
      </c>
      <c r="I1928" s="10">
        <f>IF(J1928="ISNR20","Natural Rubber-TSNR (ISNR-20)","")</f>
        <v/>
      </c>
      <c r="J1928" s="10">
        <f>IF(H1928="NRFC","ISNR20","")</f>
        <v/>
      </c>
      <c r="K1928" s="35">
        <f>_xlfn.SINGLE(IF(F1928="","",_xlfn.XLOOKUP(F1928,purchase!F:F,purchase!N:N,"")))</f>
        <v/>
      </c>
      <c r="L1928" s="4" t="n"/>
      <c r="M1928" s="86" t="n"/>
      <c r="N1928" s="35">
        <f>IF(F1928="","",
MAX(0,
_xlfn.XLOOKUP(F1928,purchase!F:F,purchase!N:N,"")
-
SUMIFS(L:L,F:F,F1928)))</f>
        <v/>
      </c>
      <c r="O1928" s="35">
        <f>IF(OR(L1928="",M1928=""),"",L1928-M1928)</f>
        <v/>
      </c>
      <c r="P1928" s="89">
        <f>_xlfn.SINGLE(IF(F1928="","",_xlfn.XLOOKUP(F1928,purchase!F:F,purchase!O:O,"")))</f>
        <v/>
      </c>
      <c r="Q1928" s="83">
        <f>IF(OR(L1928="",M1928=""),"",M1928/L1928)</f>
        <v/>
      </c>
      <c r="R1928" s="91">
        <f>IF(OR(P1928="",Q1928=""),"",Q1928-P1928)</f>
        <v/>
      </c>
    </row>
    <row r="1929">
      <c r="A1929" s="25" t="n">
        <v>1925</v>
      </c>
      <c r="B1929" s="26">
        <f>IF(OR(C1929="",F1929=""),"",
"PRD-" &amp;
TEXT(DAY(C1929),"00") &amp;
CHOOSE(MONTH(C1929),"A","B","C","D","E","F","G","H","I","J","K","L") &amp;
TEXT(YEAR(C1929),"00") &amp;
"-" &amp;
RIGHT(F1929,4))</f>
        <v/>
      </c>
      <c r="C1929" s="27" t="n"/>
      <c r="D1929" s="26">
        <f>IF(F1929="","",_xlfn.XLOOKUP(F1929,purchase!F:F,purchase!B:B,""))</f>
        <v/>
      </c>
      <c r="E1929" s="26">
        <f>IF(F1929="","",_xlfn.XLOOKUP(F1929,purchase!F:F,purchase!C:C,""))</f>
        <v/>
      </c>
      <c r="F1929" s="4" t="n"/>
      <c r="G1929" s="10">
        <f>IF(H1929="NRFC","Natural Rubber Field Coagulam","")</f>
        <v/>
      </c>
      <c r="H1929" s="10">
        <f>IF(F1929="","",_xlfn.XLOOKUP(F1929,purchase!F:F,purchase!E:E,""))</f>
        <v/>
      </c>
      <c r="I1929" s="10">
        <f>IF(J1929="ISNR20","Natural Rubber-TSNR (ISNR-20)","")</f>
        <v/>
      </c>
      <c r="J1929" s="10">
        <f>IF(H1929="NRFC","ISNR20","")</f>
        <v/>
      </c>
      <c r="K1929" s="35">
        <f>_xlfn.SINGLE(IF(F1929="","",_xlfn.XLOOKUP(F1929,purchase!F:F,purchase!N:N,"")))</f>
        <v/>
      </c>
      <c r="L1929" s="4" t="n"/>
      <c r="M1929" s="86" t="n"/>
      <c r="N1929" s="35">
        <f>IF(F1929="","",
MAX(0,
_xlfn.XLOOKUP(F1929,purchase!F:F,purchase!N:N,"")
-
SUMIFS(L:L,F:F,F1929)))</f>
        <v/>
      </c>
      <c r="O1929" s="35">
        <f>IF(OR(L1929="",M1929=""),"",L1929-M1929)</f>
        <v/>
      </c>
      <c r="P1929" s="89">
        <f>_xlfn.SINGLE(IF(F1929="","",_xlfn.XLOOKUP(F1929,purchase!F:F,purchase!O:O,"")))</f>
        <v/>
      </c>
      <c r="Q1929" s="83">
        <f>IF(OR(L1929="",M1929=""),"",M1929/L1929)</f>
        <v/>
      </c>
      <c r="R1929" s="91">
        <f>IF(OR(P1929="",Q1929=""),"",Q1929-P1929)</f>
        <v/>
      </c>
    </row>
    <row r="1930">
      <c r="A1930" s="25" t="n">
        <v>1926</v>
      </c>
      <c r="B1930" s="26">
        <f>IF(OR(C1930="",F1930=""),"",
"PRD-" &amp;
TEXT(DAY(C1930),"00") &amp;
CHOOSE(MONTH(C1930),"A","B","C","D","E","F","G","H","I","J","K","L") &amp;
TEXT(YEAR(C1930),"00") &amp;
"-" &amp;
RIGHT(F1930,4))</f>
        <v/>
      </c>
      <c r="C1930" s="27" t="n"/>
      <c r="D1930" s="26">
        <f>IF(F1930="","",_xlfn.XLOOKUP(F1930,purchase!F:F,purchase!B:B,""))</f>
        <v/>
      </c>
      <c r="E1930" s="26">
        <f>IF(F1930="","",_xlfn.XLOOKUP(F1930,purchase!F:F,purchase!C:C,""))</f>
        <v/>
      </c>
      <c r="F1930" s="4" t="n"/>
      <c r="G1930" s="10">
        <f>IF(H1930="NRFC","Natural Rubber Field Coagulam","")</f>
        <v/>
      </c>
      <c r="H1930" s="10">
        <f>IF(F1930="","",_xlfn.XLOOKUP(F1930,purchase!F:F,purchase!E:E,""))</f>
        <v/>
      </c>
      <c r="I1930" s="10">
        <f>IF(J1930="ISNR20","Natural Rubber-TSNR (ISNR-20)","")</f>
        <v/>
      </c>
      <c r="J1930" s="10">
        <f>IF(H1930="NRFC","ISNR20","")</f>
        <v/>
      </c>
      <c r="K1930" s="35">
        <f>_xlfn.SINGLE(IF(F1930="","",_xlfn.XLOOKUP(F1930,purchase!F:F,purchase!N:N,"")))</f>
        <v/>
      </c>
      <c r="L1930" s="4" t="n"/>
      <c r="M1930" s="86" t="n"/>
      <c r="N1930" s="35">
        <f>IF(F1930="","",
MAX(0,
_xlfn.XLOOKUP(F1930,purchase!F:F,purchase!N:N,"")
-
SUMIFS(L:L,F:F,F1930)))</f>
        <v/>
      </c>
      <c r="O1930" s="35">
        <f>IF(OR(L1930="",M1930=""),"",L1930-M1930)</f>
        <v/>
      </c>
      <c r="P1930" s="89">
        <f>_xlfn.SINGLE(IF(F1930="","",_xlfn.XLOOKUP(F1930,purchase!F:F,purchase!O:O,"")))</f>
        <v/>
      </c>
      <c r="Q1930" s="83">
        <f>IF(OR(L1930="",M1930=""),"",M1930/L1930)</f>
        <v/>
      </c>
      <c r="R1930" s="91">
        <f>IF(OR(P1930="",Q1930=""),"",Q1930-P1930)</f>
        <v/>
      </c>
    </row>
    <row r="1931">
      <c r="A1931" s="25" t="n">
        <v>1927</v>
      </c>
      <c r="B1931" s="26">
        <f>IF(OR(C1931="",F1931=""),"",
"PRD-" &amp;
TEXT(DAY(C1931),"00") &amp;
CHOOSE(MONTH(C1931),"A","B","C","D","E","F","G","H","I","J","K","L") &amp;
TEXT(YEAR(C1931),"00") &amp;
"-" &amp;
RIGHT(F1931,4))</f>
        <v/>
      </c>
      <c r="C1931" s="27" t="n"/>
      <c r="D1931" s="26">
        <f>IF(F1931="","",_xlfn.XLOOKUP(F1931,purchase!F:F,purchase!B:B,""))</f>
        <v/>
      </c>
      <c r="E1931" s="26">
        <f>IF(F1931="","",_xlfn.XLOOKUP(F1931,purchase!F:F,purchase!C:C,""))</f>
        <v/>
      </c>
      <c r="F1931" s="4" t="n"/>
      <c r="G1931" s="10">
        <f>IF(H1931="NRFC","Natural Rubber Field Coagulam","")</f>
        <v/>
      </c>
      <c r="H1931" s="10">
        <f>IF(F1931="","",_xlfn.XLOOKUP(F1931,purchase!F:F,purchase!E:E,""))</f>
        <v/>
      </c>
      <c r="I1931" s="10">
        <f>IF(J1931="ISNR20","Natural Rubber-TSNR (ISNR-20)","")</f>
        <v/>
      </c>
      <c r="J1931" s="10">
        <f>IF(H1931="NRFC","ISNR20","")</f>
        <v/>
      </c>
      <c r="K1931" s="35">
        <f>_xlfn.SINGLE(IF(F1931="","",_xlfn.XLOOKUP(F1931,purchase!F:F,purchase!N:N,"")))</f>
        <v/>
      </c>
      <c r="L1931" s="4" t="n"/>
      <c r="M1931" s="86" t="n"/>
      <c r="N1931" s="35">
        <f>IF(F1931="","",
MAX(0,
_xlfn.XLOOKUP(F1931,purchase!F:F,purchase!N:N,"")
-
SUMIFS(L:L,F:F,F1931)))</f>
        <v/>
      </c>
      <c r="O1931" s="35">
        <f>IF(OR(L1931="",M1931=""),"",L1931-M1931)</f>
        <v/>
      </c>
      <c r="P1931" s="89">
        <f>_xlfn.SINGLE(IF(F1931="","",_xlfn.XLOOKUP(F1931,purchase!F:F,purchase!O:O,"")))</f>
        <v/>
      </c>
      <c r="Q1931" s="83">
        <f>IF(OR(L1931="",M1931=""),"",M1931/L1931)</f>
        <v/>
      </c>
      <c r="R1931" s="91">
        <f>IF(OR(P1931="",Q1931=""),"",Q1931-P1931)</f>
        <v/>
      </c>
    </row>
    <row r="1932">
      <c r="A1932" s="25" t="n">
        <v>1928</v>
      </c>
      <c r="B1932" s="26">
        <f>IF(OR(C1932="",F1932=""),"",
"PRD-" &amp;
TEXT(DAY(C1932),"00") &amp;
CHOOSE(MONTH(C1932),"A","B","C","D","E","F","G","H","I","J","K","L") &amp;
TEXT(YEAR(C1932),"00") &amp;
"-" &amp;
RIGHT(F1932,4))</f>
        <v/>
      </c>
      <c r="C1932" s="27" t="n"/>
      <c r="D1932" s="26">
        <f>IF(F1932="","",_xlfn.XLOOKUP(F1932,purchase!F:F,purchase!B:B,""))</f>
        <v/>
      </c>
      <c r="E1932" s="26">
        <f>IF(F1932="","",_xlfn.XLOOKUP(F1932,purchase!F:F,purchase!C:C,""))</f>
        <v/>
      </c>
      <c r="F1932" s="4" t="n"/>
      <c r="G1932" s="10">
        <f>IF(H1932="NRFC","Natural Rubber Field Coagulam","")</f>
        <v/>
      </c>
      <c r="H1932" s="10">
        <f>IF(F1932="","",_xlfn.XLOOKUP(F1932,purchase!F:F,purchase!E:E,""))</f>
        <v/>
      </c>
      <c r="I1932" s="10">
        <f>IF(J1932="ISNR20","Natural Rubber-TSNR (ISNR-20)","")</f>
        <v/>
      </c>
      <c r="J1932" s="10">
        <f>IF(H1932="NRFC","ISNR20","")</f>
        <v/>
      </c>
      <c r="K1932" s="35">
        <f>_xlfn.SINGLE(IF(F1932="","",_xlfn.XLOOKUP(F1932,purchase!F:F,purchase!N:N,"")))</f>
        <v/>
      </c>
      <c r="L1932" s="4" t="n"/>
      <c r="M1932" s="86" t="n"/>
      <c r="N1932" s="35">
        <f>IF(F1932="","",
MAX(0,
_xlfn.XLOOKUP(F1932,purchase!F:F,purchase!N:N,"")
-
SUMIFS(L:L,F:F,F1932)))</f>
        <v/>
      </c>
      <c r="O1932" s="35">
        <f>IF(OR(L1932="",M1932=""),"",L1932-M1932)</f>
        <v/>
      </c>
      <c r="P1932" s="89">
        <f>_xlfn.SINGLE(IF(F1932="","",_xlfn.XLOOKUP(F1932,purchase!F:F,purchase!O:O,"")))</f>
        <v/>
      </c>
      <c r="Q1932" s="83">
        <f>IF(OR(L1932="",M1932=""),"",M1932/L1932)</f>
        <v/>
      </c>
      <c r="R1932" s="91">
        <f>IF(OR(P1932="",Q1932=""),"",Q1932-P1932)</f>
        <v/>
      </c>
    </row>
    <row r="1933">
      <c r="A1933" s="25" t="n">
        <v>1929</v>
      </c>
      <c r="B1933" s="26">
        <f>IF(OR(C1933="",F1933=""),"",
"PRD-" &amp;
TEXT(DAY(C1933),"00") &amp;
CHOOSE(MONTH(C1933),"A","B","C","D","E","F","G","H","I","J","K","L") &amp;
TEXT(YEAR(C1933),"00") &amp;
"-" &amp;
RIGHT(F1933,4))</f>
        <v/>
      </c>
      <c r="C1933" s="27" t="n"/>
      <c r="D1933" s="26">
        <f>IF(F1933="","",_xlfn.XLOOKUP(F1933,purchase!F:F,purchase!B:B,""))</f>
        <v/>
      </c>
      <c r="E1933" s="26">
        <f>IF(F1933="","",_xlfn.XLOOKUP(F1933,purchase!F:F,purchase!C:C,""))</f>
        <v/>
      </c>
      <c r="F1933" s="4" t="n"/>
      <c r="G1933" s="10">
        <f>IF(H1933="NRFC","Natural Rubber Field Coagulam","")</f>
        <v/>
      </c>
      <c r="H1933" s="10">
        <f>IF(F1933="","",_xlfn.XLOOKUP(F1933,purchase!F:F,purchase!E:E,""))</f>
        <v/>
      </c>
      <c r="I1933" s="10">
        <f>IF(J1933="ISNR20","Natural Rubber-TSNR (ISNR-20)","")</f>
        <v/>
      </c>
      <c r="J1933" s="10">
        <f>IF(H1933="NRFC","ISNR20","")</f>
        <v/>
      </c>
      <c r="K1933" s="35">
        <f>_xlfn.SINGLE(IF(F1933="","",_xlfn.XLOOKUP(F1933,purchase!F:F,purchase!N:N,"")))</f>
        <v/>
      </c>
      <c r="L1933" s="4" t="n"/>
      <c r="M1933" s="86" t="n"/>
      <c r="N1933" s="35">
        <f>IF(F1933="","",
MAX(0,
_xlfn.XLOOKUP(F1933,purchase!F:F,purchase!N:N,"")
-
SUMIFS(L:L,F:F,F1933)))</f>
        <v/>
      </c>
      <c r="O1933" s="35">
        <f>IF(OR(L1933="",M1933=""),"",L1933-M1933)</f>
        <v/>
      </c>
      <c r="P1933" s="89">
        <f>_xlfn.SINGLE(IF(F1933="","",_xlfn.XLOOKUP(F1933,purchase!F:F,purchase!O:O,"")))</f>
        <v/>
      </c>
      <c r="Q1933" s="83">
        <f>IF(OR(L1933="",M1933=""),"",M1933/L1933)</f>
        <v/>
      </c>
      <c r="R1933" s="91">
        <f>IF(OR(P1933="",Q1933=""),"",Q1933-P1933)</f>
        <v/>
      </c>
    </row>
    <row r="1934">
      <c r="A1934" s="25" t="n">
        <v>1930</v>
      </c>
      <c r="B1934" s="26">
        <f>IF(OR(C1934="",F1934=""),"",
"PRD-" &amp;
TEXT(DAY(C1934),"00") &amp;
CHOOSE(MONTH(C1934),"A","B","C","D","E","F","G","H","I","J","K","L") &amp;
TEXT(YEAR(C1934),"00") &amp;
"-" &amp;
RIGHT(F1934,4))</f>
        <v/>
      </c>
      <c r="C1934" s="27" t="n"/>
      <c r="D1934" s="26">
        <f>IF(F1934="","",_xlfn.XLOOKUP(F1934,purchase!F:F,purchase!B:B,""))</f>
        <v/>
      </c>
      <c r="E1934" s="26">
        <f>IF(F1934="","",_xlfn.XLOOKUP(F1934,purchase!F:F,purchase!C:C,""))</f>
        <v/>
      </c>
      <c r="F1934" s="4" t="n"/>
      <c r="G1934" s="10">
        <f>IF(H1934="NRFC","Natural Rubber Field Coagulam","")</f>
        <v/>
      </c>
      <c r="H1934" s="10">
        <f>IF(F1934="","",_xlfn.XLOOKUP(F1934,purchase!F:F,purchase!E:E,""))</f>
        <v/>
      </c>
      <c r="I1934" s="10">
        <f>IF(J1934="ISNR20","Natural Rubber-TSNR (ISNR-20)","")</f>
        <v/>
      </c>
      <c r="J1934" s="10">
        <f>IF(H1934="NRFC","ISNR20","")</f>
        <v/>
      </c>
      <c r="K1934" s="35">
        <f>_xlfn.SINGLE(IF(F1934="","",_xlfn.XLOOKUP(F1934,purchase!F:F,purchase!N:N,"")))</f>
        <v/>
      </c>
      <c r="L1934" s="4" t="n"/>
      <c r="M1934" s="86" t="n"/>
      <c r="N1934" s="35">
        <f>IF(F1934="","",
MAX(0,
_xlfn.XLOOKUP(F1934,purchase!F:F,purchase!N:N,"")
-
SUMIFS(L:L,F:F,F1934)))</f>
        <v/>
      </c>
      <c r="O1934" s="35">
        <f>IF(OR(L1934="",M1934=""),"",L1934-M1934)</f>
        <v/>
      </c>
      <c r="P1934" s="89">
        <f>_xlfn.SINGLE(IF(F1934="","",_xlfn.XLOOKUP(F1934,purchase!F:F,purchase!O:O,"")))</f>
        <v/>
      </c>
      <c r="Q1934" s="83">
        <f>IF(OR(L1934="",M1934=""),"",M1934/L1934)</f>
        <v/>
      </c>
      <c r="R1934" s="91">
        <f>IF(OR(P1934="",Q1934=""),"",Q1934-P1934)</f>
        <v/>
      </c>
    </row>
    <row r="1935">
      <c r="A1935" s="25" t="n">
        <v>1931</v>
      </c>
      <c r="B1935" s="26">
        <f>IF(OR(C1935="",F1935=""),"",
"PRD-" &amp;
TEXT(DAY(C1935),"00") &amp;
CHOOSE(MONTH(C1935),"A","B","C","D","E","F","G","H","I","J","K","L") &amp;
TEXT(YEAR(C1935),"00") &amp;
"-" &amp;
RIGHT(F1935,4))</f>
        <v/>
      </c>
      <c r="C1935" s="27" t="n"/>
      <c r="D1935" s="26">
        <f>IF(F1935="","",_xlfn.XLOOKUP(F1935,purchase!F:F,purchase!B:B,""))</f>
        <v/>
      </c>
      <c r="E1935" s="26">
        <f>IF(F1935="","",_xlfn.XLOOKUP(F1935,purchase!F:F,purchase!C:C,""))</f>
        <v/>
      </c>
      <c r="F1935" s="4" t="n"/>
      <c r="G1935" s="10">
        <f>IF(H1935="NRFC","Natural Rubber Field Coagulam","")</f>
        <v/>
      </c>
      <c r="H1935" s="10">
        <f>IF(F1935="","",_xlfn.XLOOKUP(F1935,purchase!F:F,purchase!E:E,""))</f>
        <v/>
      </c>
      <c r="I1935" s="10">
        <f>IF(J1935="ISNR20","Natural Rubber-TSNR (ISNR-20)","")</f>
        <v/>
      </c>
      <c r="J1935" s="10">
        <f>IF(H1935="NRFC","ISNR20","")</f>
        <v/>
      </c>
      <c r="K1935" s="35">
        <f>_xlfn.SINGLE(IF(F1935="","",_xlfn.XLOOKUP(F1935,purchase!F:F,purchase!N:N,"")))</f>
        <v/>
      </c>
      <c r="L1935" s="4" t="n"/>
      <c r="M1935" s="86" t="n"/>
      <c r="N1935" s="35">
        <f>IF(F1935="","",
MAX(0,
_xlfn.XLOOKUP(F1935,purchase!F:F,purchase!N:N,"")
-
SUMIFS(L:L,F:F,F1935)))</f>
        <v/>
      </c>
      <c r="O1935" s="35">
        <f>IF(OR(L1935="",M1935=""),"",L1935-M1935)</f>
        <v/>
      </c>
      <c r="P1935" s="89">
        <f>_xlfn.SINGLE(IF(F1935="","",_xlfn.XLOOKUP(F1935,purchase!F:F,purchase!O:O,"")))</f>
        <v/>
      </c>
      <c r="Q1935" s="83">
        <f>IF(OR(L1935="",M1935=""),"",M1935/L1935)</f>
        <v/>
      </c>
      <c r="R1935" s="91">
        <f>IF(OR(P1935="",Q1935=""),"",Q1935-P1935)</f>
        <v/>
      </c>
    </row>
    <row r="1936">
      <c r="A1936" s="25" t="n">
        <v>1932</v>
      </c>
      <c r="B1936" s="26">
        <f>IF(OR(C1936="",F1936=""),"",
"PRD-" &amp;
TEXT(DAY(C1936),"00") &amp;
CHOOSE(MONTH(C1936),"A","B","C","D","E","F","G","H","I","J","K","L") &amp;
TEXT(YEAR(C1936),"00") &amp;
"-" &amp;
RIGHT(F1936,4))</f>
        <v/>
      </c>
      <c r="C1936" s="27" t="n"/>
      <c r="D1936" s="26">
        <f>IF(F1936="","",_xlfn.XLOOKUP(F1936,purchase!F:F,purchase!B:B,""))</f>
        <v/>
      </c>
      <c r="E1936" s="26">
        <f>IF(F1936="","",_xlfn.XLOOKUP(F1936,purchase!F:F,purchase!C:C,""))</f>
        <v/>
      </c>
      <c r="F1936" s="4" t="n"/>
      <c r="G1936" s="10">
        <f>IF(H1936="NRFC","Natural Rubber Field Coagulam","")</f>
        <v/>
      </c>
      <c r="H1936" s="10">
        <f>IF(F1936="","",_xlfn.XLOOKUP(F1936,purchase!F:F,purchase!E:E,""))</f>
        <v/>
      </c>
      <c r="I1936" s="10">
        <f>IF(J1936="ISNR20","Natural Rubber-TSNR (ISNR-20)","")</f>
        <v/>
      </c>
      <c r="J1936" s="10">
        <f>IF(H1936="NRFC","ISNR20","")</f>
        <v/>
      </c>
      <c r="K1936" s="35">
        <f>_xlfn.SINGLE(IF(F1936="","",_xlfn.XLOOKUP(F1936,purchase!F:F,purchase!N:N,"")))</f>
        <v/>
      </c>
      <c r="L1936" s="4" t="n"/>
      <c r="M1936" s="86" t="n"/>
      <c r="N1936" s="35">
        <f>IF(F1936="","",
MAX(0,
_xlfn.XLOOKUP(F1936,purchase!F:F,purchase!N:N,"")
-
SUMIFS(L:L,F:F,F1936)))</f>
        <v/>
      </c>
      <c r="O1936" s="35">
        <f>IF(OR(L1936="",M1936=""),"",L1936-M1936)</f>
        <v/>
      </c>
      <c r="P1936" s="89">
        <f>_xlfn.SINGLE(IF(F1936="","",_xlfn.XLOOKUP(F1936,purchase!F:F,purchase!O:O,"")))</f>
        <v/>
      </c>
      <c r="Q1936" s="83">
        <f>IF(OR(L1936="",M1936=""),"",M1936/L1936)</f>
        <v/>
      </c>
      <c r="R1936" s="91">
        <f>IF(OR(P1936="",Q1936=""),"",Q1936-P1936)</f>
        <v/>
      </c>
    </row>
    <row r="1937">
      <c r="A1937" s="25" t="n">
        <v>1933</v>
      </c>
      <c r="B1937" s="26">
        <f>IF(OR(C1937="",F1937=""),"",
"PRD-" &amp;
TEXT(DAY(C1937),"00") &amp;
CHOOSE(MONTH(C1937),"A","B","C","D","E","F","G","H","I","J","K","L") &amp;
TEXT(YEAR(C1937),"00") &amp;
"-" &amp;
RIGHT(F1937,4))</f>
        <v/>
      </c>
      <c r="C1937" s="27" t="n"/>
      <c r="D1937" s="26">
        <f>IF(F1937="","",_xlfn.XLOOKUP(F1937,purchase!F:F,purchase!B:B,""))</f>
        <v/>
      </c>
      <c r="E1937" s="26">
        <f>IF(F1937="","",_xlfn.XLOOKUP(F1937,purchase!F:F,purchase!C:C,""))</f>
        <v/>
      </c>
      <c r="F1937" s="4" t="n"/>
      <c r="G1937" s="10">
        <f>IF(H1937="NRFC","Natural Rubber Field Coagulam","")</f>
        <v/>
      </c>
      <c r="H1937" s="10">
        <f>IF(F1937="","",_xlfn.XLOOKUP(F1937,purchase!F:F,purchase!E:E,""))</f>
        <v/>
      </c>
      <c r="I1937" s="10">
        <f>IF(J1937="ISNR20","Natural Rubber-TSNR (ISNR-20)","")</f>
        <v/>
      </c>
      <c r="J1937" s="10">
        <f>IF(H1937="NRFC","ISNR20","")</f>
        <v/>
      </c>
      <c r="K1937" s="35">
        <f>_xlfn.SINGLE(IF(F1937="","",_xlfn.XLOOKUP(F1937,purchase!F:F,purchase!N:N,"")))</f>
        <v/>
      </c>
      <c r="L1937" s="4" t="n"/>
      <c r="M1937" s="86" t="n"/>
      <c r="N1937" s="35">
        <f>IF(F1937="","",
MAX(0,
_xlfn.XLOOKUP(F1937,purchase!F:F,purchase!N:N,"")
-
SUMIFS(L:L,F:F,F1937)))</f>
        <v/>
      </c>
      <c r="O1937" s="35">
        <f>IF(OR(L1937="",M1937=""),"",L1937-M1937)</f>
        <v/>
      </c>
      <c r="P1937" s="89">
        <f>_xlfn.SINGLE(IF(F1937="","",_xlfn.XLOOKUP(F1937,purchase!F:F,purchase!O:O,"")))</f>
        <v/>
      </c>
      <c r="Q1937" s="83">
        <f>IF(OR(L1937="",M1937=""),"",M1937/L1937)</f>
        <v/>
      </c>
      <c r="R1937" s="91">
        <f>IF(OR(P1937="",Q1937=""),"",Q1937-P1937)</f>
        <v/>
      </c>
    </row>
    <row r="1938">
      <c r="A1938" s="25" t="n">
        <v>1934</v>
      </c>
      <c r="B1938" s="26">
        <f>IF(OR(C1938="",F1938=""),"",
"PRD-" &amp;
TEXT(DAY(C1938),"00") &amp;
CHOOSE(MONTH(C1938),"A","B","C","D","E","F","G","H","I","J","K","L") &amp;
TEXT(YEAR(C1938),"00") &amp;
"-" &amp;
RIGHT(F1938,4))</f>
        <v/>
      </c>
      <c r="C1938" s="27" t="n"/>
      <c r="D1938" s="26">
        <f>IF(F1938="","",_xlfn.XLOOKUP(F1938,purchase!F:F,purchase!B:B,""))</f>
        <v/>
      </c>
      <c r="E1938" s="26">
        <f>IF(F1938="","",_xlfn.XLOOKUP(F1938,purchase!F:F,purchase!C:C,""))</f>
        <v/>
      </c>
      <c r="F1938" s="4" t="n"/>
      <c r="G1938" s="10">
        <f>IF(H1938="NRFC","Natural Rubber Field Coagulam","")</f>
        <v/>
      </c>
      <c r="H1938" s="10">
        <f>IF(F1938="","",_xlfn.XLOOKUP(F1938,purchase!F:F,purchase!E:E,""))</f>
        <v/>
      </c>
      <c r="I1938" s="10">
        <f>IF(J1938="ISNR20","Natural Rubber-TSNR (ISNR-20)","")</f>
        <v/>
      </c>
      <c r="J1938" s="10">
        <f>IF(H1938="NRFC","ISNR20","")</f>
        <v/>
      </c>
      <c r="K1938" s="35">
        <f>_xlfn.SINGLE(IF(F1938="","",_xlfn.XLOOKUP(F1938,purchase!F:F,purchase!N:N,"")))</f>
        <v/>
      </c>
      <c r="L1938" s="4" t="n"/>
      <c r="M1938" s="86" t="n"/>
      <c r="N1938" s="35">
        <f>IF(F1938="","",
MAX(0,
_xlfn.XLOOKUP(F1938,purchase!F:F,purchase!N:N,"")
-
SUMIFS(L:L,F:F,F1938)))</f>
        <v/>
      </c>
      <c r="O1938" s="35">
        <f>IF(OR(L1938="",M1938=""),"",L1938-M1938)</f>
        <v/>
      </c>
      <c r="P1938" s="89">
        <f>_xlfn.SINGLE(IF(F1938="","",_xlfn.XLOOKUP(F1938,purchase!F:F,purchase!O:O,"")))</f>
        <v/>
      </c>
      <c r="Q1938" s="83">
        <f>IF(OR(L1938="",M1938=""),"",M1938/L1938)</f>
        <v/>
      </c>
      <c r="R1938" s="91">
        <f>IF(OR(P1938="",Q1938=""),"",Q1938-P1938)</f>
        <v/>
      </c>
    </row>
    <row r="1939">
      <c r="A1939" s="25" t="n">
        <v>1935</v>
      </c>
      <c r="B1939" s="26">
        <f>IF(OR(C1939="",F1939=""),"",
"PRD-" &amp;
TEXT(DAY(C1939),"00") &amp;
CHOOSE(MONTH(C1939),"A","B","C","D","E","F","G","H","I","J","K","L") &amp;
TEXT(YEAR(C1939),"00") &amp;
"-" &amp;
RIGHT(F1939,4))</f>
        <v/>
      </c>
      <c r="C1939" s="27" t="n"/>
      <c r="D1939" s="26">
        <f>IF(F1939="","",_xlfn.XLOOKUP(F1939,purchase!F:F,purchase!B:B,""))</f>
        <v/>
      </c>
      <c r="E1939" s="26">
        <f>IF(F1939="","",_xlfn.XLOOKUP(F1939,purchase!F:F,purchase!C:C,""))</f>
        <v/>
      </c>
      <c r="F1939" s="4" t="n"/>
      <c r="G1939" s="10">
        <f>IF(H1939="NRFC","Natural Rubber Field Coagulam","")</f>
        <v/>
      </c>
      <c r="H1939" s="10">
        <f>IF(F1939="","",_xlfn.XLOOKUP(F1939,purchase!F:F,purchase!E:E,""))</f>
        <v/>
      </c>
      <c r="I1939" s="10">
        <f>IF(J1939="ISNR20","Natural Rubber-TSNR (ISNR-20)","")</f>
        <v/>
      </c>
      <c r="J1939" s="10">
        <f>IF(H1939="NRFC","ISNR20","")</f>
        <v/>
      </c>
      <c r="K1939" s="35">
        <f>_xlfn.SINGLE(IF(F1939="","",_xlfn.XLOOKUP(F1939,purchase!F:F,purchase!N:N,"")))</f>
        <v/>
      </c>
      <c r="L1939" s="4" t="n"/>
      <c r="M1939" s="86" t="n"/>
      <c r="N1939" s="35">
        <f>IF(F1939="","",
MAX(0,
_xlfn.XLOOKUP(F1939,purchase!F:F,purchase!N:N,"")
-
SUMIFS(L:L,F:F,F1939)))</f>
        <v/>
      </c>
      <c r="O1939" s="35">
        <f>IF(OR(L1939="",M1939=""),"",L1939-M1939)</f>
        <v/>
      </c>
      <c r="P1939" s="89">
        <f>_xlfn.SINGLE(IF(F1939="","",_xlfn.XLOOKUP(F1939,purchase!F:F,purchase!O:O,"")))</f>
        <v/>
      </c>
      <c r="Q1939" s="83">
        <f>IF(OR(L1939="",M1939=""),"",M1939/L1939)</f>
        <v/>
      </c>
      <c r="R1939" s="91">
        <f>IF(OR(P1939="",Q1939=""),"",Q1939-P1939)</f>
        <v/>
      </c>
    </row>
    <row r="1940">
      <c r="A1940" s="25" t="n">
        <v>1936</v>
      </c>
      <c r="B1940" s="26">
        <f>IF(OR(C1940="",F1940=""),"",
"PRD-" &amp;
TEXT(DAY(C1940),"00") &amp;
CHOOSE(MONTH(C1940),"A","B","C","D","E","F","G","H","I","J","K","L") &amp;
TEXT(YEAR(C1940),"00") &amp;
"-" &amp;
RIGHT(F1940,4))</f>
        <v/>
      </c>
      <c r="C1940" s="27" t="n"/>
      <c r="D1940" s="26">
        <f>IF(F1940="","",_xlfn.XLOOKUP(F1940,purchase!F:F,purchase!B:B,""))</f>
        <v/>
      </c>
      <c r="E1940" s="26">
        <f>IF(F1940="","",_xlfn.XLOOKUP(F1940,purchase!F:F,purchase!C:C,""))</f>
        <v/>
      </c>
      <c r="F1940" s="4" t="n"/>
      <c r="G1940" s="10">
        <f>IF(H1940="NRFC","Natural Rubber Field Coagulam","")</f>
        <v/>
      </c>
      <c r="H1940" s="10">
        <f>IF(F1940="","",_xlfn.XLOOKUP(F1940,purchase!F:F,purchase!E:E,""))</f>
        <v/>
      </c>
      <c r="I1940" s="10">
        <f>IF(J1940="ISNR20","Natural Rubber-TSNR (ISNR-20)","")</f>
        <v/>
      </c>
      <c r="J1940" s="10">
        <f>IF(H1940="NRFC","ISNR20","")</f>
        <v/>
      </c>
      <c r="K1940" s="35">
        <f>_xlfn.SINGLE(IF(F1940="","",_xlfn.XLOOKUP(F1940,purchase!F:F,purchase!N:N,"")))</f>
        <v/>
      </c>
      <c r="L1940" s="4" t="n"/>
      <c r="M1940" s="86" t="n"/>
      <c r="N1940" s="35">
        <f>IF(F1940="","",
MAX(0,
_xlfn.XLOOKUP(F1940,purchase!F:F,purchase!N:N,"")
-
SUMIFS(L:L,F:F,F1940)))</f>
        <v/>
      </c>
      <c r="O1940" s="35">
        <f>IF(OR(L1940="",M1940=""),"",L1940-M1940)</f>
        <v/>
      </c>
      <c r="P1940" s="89">
        <f>_xlfn.SINGLE(IF(F1940="","",_xlfn.XLOOKUP(F1940,purchase!F:F,purchase!O:O,"")))</f>
        <v/>
      </c>
      <c r="Q1940" s="83">
        <f>IF(OR(L1940="",M1940=""),"",M1940/L1940)</f>
        <v/>
      </c>
      <c r="R1940" s="91">
        <f>IF(OR(P1940="",Q1940=""),"",Q1940-P1940)</f>
        <v/>
      </c>
    </row>
    <row r="1941">
      <c r="A1941" s="25" t="n">
        <v>1937</v>
      </c>
      <c r="B1941" s="26">
        <f>IF(OR(C1941="",F1941=""),"",
"PRD-" &amp;
TEXT(DAY(C1941),"00") &amp;
CHOOSE(MONTH(C1941),"A","B","C","D","E","F","G","H","I","J","K","L") &amp;
TEXT(YEAR(C1941),"00") &amp;
"-" &amp;
RIGHT(F1941,4))</f>
        <v/>
      </c>
      <c r="C1941" s="27" t="n"/>
      <c r="D1941" s="26">
        <f>IF(F1941="","",_xlfn.XLOOKUP(F1941,purchase!F:F,purchase!B:B,""))</f>
        <v/>
      </c>
      <c r="E1941" s="26">
        <f>IF(F1941="","",_xlfn.XLOOKUP(F1941,purchase!F:F,purchase!C:C,""))</f>
        <v/>
      </c>
      <c r="F1941" s="4" t="n"/>
      <c r="G1941" s="10">
        <f>IF(H1941="NRFC","Natural Rubber Field Coagulam","")</f>
        <v/>
      </c>
      <c r="H1941" s="10">
        <f>IF(F1941="","",_xlfn.XLOOKUP(F1941,purchase!F:F,purchase!E:E,""))</f>
        <v/>
      </c>
      <c r="I1941" s="10">
        <f>IF(J1941="ISNR20","Natural Rubber-TSNR (ISNR-20)","")</f>
        <v/>
      </c>
      <c r="J1941" s="10">
        <f>IF(H1941="NRFC","ISNR20","")</f>
        <v/>
      </c>
      <c r="K1941" s="35">
        <f>_xlfn.SINGLE(IF(F1941="","",_xlfn.XLOOKUP(F1941,purchase!F:F,purchase!N:N,"")))</f>
        <v/>
      </c>
      <c r="L1941" s="4" t="n"/>
      <c r="M1941" s="86" t="n"/>
      <c r="N1941" s="35">
        <f>IF(F1941="","",
MAX(0,
_xlfn.XLOOKUP(F1941,purchase!F:F,purchase!N:N,"")
-
SUMIFS(L:L,F:F,F1941)))</f>
        <v/>
      </c>
      <c r="O1941" s="35">
        <f>IF(OR(L1941="",M1941=""),"",L1941-M1941)</f>
        <v/>
      </c>
      <c r="P1941" s="89">
        <f>_xlfn.SINGLE(IF(F1941="","",_xlfn.XLOOKUP(F1941,purchase!F:F,purchase!O:O,"")))</f>
        <v/>
      </c>
      <c r="Q1941" s="83">
        <f>IF(OR(L1941="",M1941=""),"",M1941/L1941)</f>
        <v/>
      </c>
      <c r="R1941" s="91">
        <f>IF(OR(P1941="",Q1941=""),"",Q1941-P1941)</f>
        <v/>
      </c>
    </row>
    <row r="1942">
      <c r="A1942" s="25" t="n">
        <v>1938</v>
      </c>
      <c r="B1942" s="26">
        <f>IF(OR(C1942="",F1942=""),"",
"PRD-" &amp;
TEXT(DAY(C1942),"00") &amp;
CHOOSE(MONTH(C1942),"A","B","C","D","E","F","G","H","I","J","K","L") &amp;
TEXT(YEAR(C1942),"00") &amp;
"-" &amp;
RIGHT(F1942,4))</f>
        <v/>
      </c>
      <c r="C1942" s="27" t="n"/>
      <c r="D1942" s="26">
        <f>IF(F1942="","",_xlfn.XLOOKUP(F1942,purchase!F:F,purchase!B:B,""))</f>
        <v/>
      </c>
      <c r="E1942" s="26">
        <f>IF(F1942="","",_xlfn.XLOOKUP(F1942,purchase!F:F,purchase!C:C,""))</f>
        <v/>
      </c>
      <c r="F1942" s="4" t="n"/>
      <c r="G1942" s="10">
        <f>IF(H1942="NRFC","Natural Rubber Field Coagulam","")</f>
        <v/>
      </c>
      <c r="H1942" s="10">
        <f>IF(F1942="","",_xlfn.XLOOKUP(F1942,purchase!F:F,purchase!E:E,""))</f>
        <v/>
      </c>
      <c r="I1942" s="10">
        <f>IF(J1942="ISNR20","Natural Rubber-TSNR (ISNR-20)","")</f>
        <v/>
      </c>
      <c r="J1942" s="10">
        <f>IF(H1942="NRFC","ISNR20","")</f>
        <v/>
      </c>
      <c r="K1942" s="35">
        <f>_xlfn.SINGLE(IF(F1942="","",_xlfn.XLOOKUP(F1942,purchase!F:F,purchase!N:N,"")))</f>
        <v/>
      </c>
      <c r="L1942" s="4" t="n"/>
      <c r="M1942" s="86" t="n"/>
      <c r="N1942" s="35">
        <f>IF(F1942="","",
MAX(0,
_xlfn.XLOOKUP(F1942,purchase!F:F,purchase!N:N,"")
-
SUMIFS(L:L,F:F,F1942)))</f>
        <v/>
      </c>
      <c r="O1942" s="35">
        <f>IF(OR(L1942="",M1942=""),"",L1942-M1942)</f>
        <v/>
      </c>
      <c r="P1942" s="89">
        <f>_xlfn.SINGLE(IF(F1942="","",_xlfn.XLOOKUP(F1942,purchase!F:F,purchase!O:O,"")))</f>
        <v/>
      </c>
      <c r="Q1942" s="83">
        <f>IF(OR(L1942="",M1942=""),"",M1942/L1942)</f>
        <v/>
      </c>
      <c r="R1942" s="91">
        <f>IF(OR(P1942="",Q1942=""),"",Q1942-P1942)</f>
        <v/>
      </c>
    </row>
    <row r="1943">
      <c r="A1943" s="25" t="n">
        <v>1939</v>
      </c>
      <c r="B1943" s="26">
        <f>IF(OR(C1943="",F1943=""),"",
"PRD-" &amp;
TEXT(DAY(C1943),"00") &amp;
CHOOSE(MONTH(C1943),"A","B","C","D","E","F","G","H","I","J","K","L") &amp;
TEXT(YEAR(C1943),"00") &amp;
"-" &amp;
RIGHT(F1943,4))</f>
        <v/>
      </c>
      <c r="C1943" s="27" t="n"/>
      <c r="D1943" s="26">
        <f>IF(F1943="","",_xlfn.XLOOKUP(F1943,purchase!F:F,purchase!B:B,""))</f>
        <v/>
      </c>
      <c r="E1943" s="26">
        <f>IF(F1943="","",_xlfn.XLOOKUP(F1943,purchase!F:F,purchase!C:C,""))</f>
        <v/>
      </c>
      <c r="F1943" s="4" t="n"/>
      <c r="G1943" s="10">
        <f>IF(H1943="NRFC","Natural Rubber Field Coagulam","")</f>
        <v/>
      </c>
      <c r="H1943" s="10">
        <f>IF(F1943="","",_xlfn.XLOOKUP(F1943,purchase!F:F,purchase!E:E,""))</f>
        <v/>
      </c>
      <c r="I1943" s="10">
        <f>IF(J1943="ISNR20","Natural Rubber-TSNR (ISNR-20)","")</f>
        <v/>
      </c>
      <c r="J1943" s="10">
        <f>IF(H1943="NRFC","ISNR20","")</f>
        <v/>
      </c>
      <c r="K1943" s="35">
        <f>_xlfn.SINGLE(IF(F1943="","",_xlfn.XLOOKUP(F1943,purchase!F:F,purchase!N:N,"")))</f>
        <v/>
      </c>
      <c r="L1943" s="4" t="n"/>
      <c r="M1943" s="86" t="n"/>
      <c r="N1943" s="35">
        <f>IF(F1943="","",
MAX(0,
_xlfn.XLOOKUP(F1943,purchase!F:F,purchase!N:N,"")
-
SUMIFS(L:L,F:F,F1943)))</f>
        <v/>
      </c>
      <c r="O1943" s="35">
        <f>IF(OR(L1943="",M1943=""),"",L1943-M1943)</f>
        <v/>
      </c>
      <c r="P1943" s="89">
        <f>_xlfn.SINGLE(IF(F1943="","",_xlfn.XLOOKUP(F1943,purchase!F:F,purchase!O:O,"")))</f>
        <v/>
      </c>
      <c r="Q1943" s="83">
        <f>IF(OR(L1943="",M1943=""),"",M1943/L1943)</f>
        <v/>
      </c>
      <c r="R1943" s="91">
        <f>IF(OR(P1943="",Q1943=""),"",Q1943-P1943)</f>
        <v/>
      </c>
    </row>
    <row r="1944">
      <c r="A1944" s="25" t="n">
        <v>1940</v>
      </c>
      <c r="B1944" s="26">
        <f>IF(OR(C1944="",F1944=""),"",
"PRD-" &amp;
TEXT(DAY(C1944),"00") &amp;
CHOOSE(MONTH(C1944),"A","B","C","D","E","F","G","H","I","J","K","L") &amp;
TEXT(YEAR(C1944),"00") &amp;
"-" &amp;
RIGHT(F1944,4))</f>
        <v/>
      </c>
      <c r="C1944" s="27" t="n"/>
      <c r="D1944" s="26">
        <f>IF(F1944="","",_xlfn.XLOOKUP(F1944,purchase!F:F,purchase!B:B,""))</f>
        <v/>
      </c>
      <c r="E1944" s="26">
        <f>IF(F1944="","",_xlfn.XLOOKUP(F1944,purchase!F:F,purchase!C:C,""))</f>
        <v/>
      </c>
      <c r="F1944" s="4" t="n"/>
      <c r="G1944" s="10">
        <f>IF(H1944="NRFC","Natural Rubber Field Coagulam","")</f>
        <v/>
      </c>
      <c r="H1944" s="10">
        <f>IF(F1944="","",_xlfn.XLOOKUP(F1944,purchase!F:F,purchase!E:E,""))</f>
        <v/>
      </c>
      <c r="I1944" s="10">
        <f>IF(J1944="ISNR20","Natural Rubber-TSNR (ISNR-20)","")</f>
        <v/>
      </c>
      <c r="J1944" s="10">
        <f>IF(H1944="NRFC","ISNR20","")</f>
        <v/>
      </c>
      <c r="K1944" s="35">
        <f>_xlfn.SINGLE(IF(F1944="","",_xlfn.XLOOKUP(F1944,purchase!F:F,purchase!N:N,"")))</f>
        <v/>
      </c>
      <c r="L1944" s="4" t="n"/>
      <c r="M1944" s="86" t="n"/>
      <c r="N1944" s="35">
        <f>IF(F1944="","",
MAX(0,
_xlfn.XLOOKUP(F1944,purchase!F:F,purchase!N:N,"")
-
SUMIFS(L:L,F:F,F1944)))</f>
        <v/>
      </c>
      <c r="O1944" s="35">
        <f>IF(OR(L1944="",M1944=""),"",L1944-M1944)</f>
        <v/>
      </c>
      <c r="P1944" s="89">
        <f>_xlfn.SINGLE(IF(F1944="","",_xlfn.XLOOKUP(F1944,purchase!F:F,purchase!O:O,"")))</f>
        <v/>
      </c>
      <c r="Q1944" s="83">
        <f>IF(OR(L1944="",M1944=""),"",M1944/L1944)</f>
        <v/>
      </c>
      <c r="R1944" s="91">
        <f>IF(OR(P1944="",Q1944=""),"",Q1944-P1944)</f>
        <v/>
      </c>
    </row>
    <row r="1945">
      <c r="A1945" s="25" t="n">
        <v>1941</v>
      </c>
      <c r="B1945" s="26">
        <f>IF(OR(C1945="",F1945=""),"",
"PRD-" &amp;
TEXT(DAY(C1945),"00") &amp;
CHOOSE(MONTH(C1945),"A","B","C","D","E","F","G","H","I","J","K","L") &amp;
TEXT(YEAR(C1945),"00") &amp;
"-" &amp;
RIGHT(F1945,4))</f>
        <v/>
      </c>
      <c r="C1945" s="27" t="n"/>
      <c r="D1945" s="26">
        <f>IF(F1945="","",_xlfn.XLOOKUP(F1945,purchase!F:F,purchase!B:B,""))</f>
        <v/>
      </c>
      <c r="E1945" s="26">
        <f>IF(F1945="","",_xlfn.XLOOKUP(F1945,purchase!F:F,purchase!C:C,""))</f>
        <v/>
      </c>
      <c r="F1945" s="4" t="n"/>
      <c r="G1945" s="10">
        <f>IF(H1945="NRFC","Natural Rubber Field Coagulam","")</f>
        <v/>
      </c>
      <c r="H1945" s="10">
        <f>IF(F1945="","",_xlfn.XLOOKUP(F1945,purchase!F:F,purchase!E:E,""))</f>
        <v/>
      </c>
      <c r="I1945" s="10">
        <f>IF(J1945="ISNR20","Natural Rubber-TSNR (ISNR-20)","")</f>
        <v/>
      </c>
      <c r="J1945" s="10">
        <f>IF(H1945="NRFC","ISNR20","")</f>
        <v/>
      </c>
      <c r="K1945" s="35">
        <f>_xlfn.SINGLE(IF(F1945="","",_xlfn.XLOOKUP(F1945,purchase!F:F,purchase!N:N,"")))</f>
        <v/>
      </c>
      <c r="L1945" s="4" t="n"/>
      <c r="M1945" s="86" t="n"/>
      <c r="N1945" s="35">
        <f>IF(F1945="","",
MAX(0,
_xlfn.XLOOKUP(F1945,purchase!F:F,purchase!N:N,"")
-
SUMIFS(L:L,F:F,F1945)))</f>
        <v/>
      </c>
      <c r="O1945" s="35">
        <f>IF(OR(L1945="",M1945=""),"",L1945-M1945)</f>
        <v/>
      </c>
      <c r="P1945" s="89">
        <f>_xlfn.SINGLE(IF(F1945="","",_xlfn.XLOOKUP(F1945,purchase!F:F,purchase!O:O,"")))</f>
        <v/>
      </c>
      <c r="Q1945" s="83">
        <f>IF(OR(L1945="",M1945=""),"",M1945/L1945)</f>
        <v/>
      </c>
      <c r="R1945" s="91">
        <f>IF(OR(P1945="",Q1945=""),"",Q1945-P1945)</f>
        <v/>
      </c>
    </row>
    <row r="1946">
      <c r="A1946" s="25" t="n">
        <v>1942</v>
      </c>
      <c r="B1946" s="26">
        <f>IF(OR(C1946="",F1946=""),"",
"PRD-" &amp;
TEXT(DAY(C1946),"00") &amp;
CHOOSE(MONTH(C1946),"A","B","C","D","E","F","G","H","I","J","K","L") &amp;
TEXT(YEAR(C1946),"00") &amp;
"-" &amp;
RIGHT(F1946,4))</f>
        <v/>
      </c>
      <c r="C1946" s="27" t="n"/>
      <c r="D1946" s="26">
        <f>IF(F1946="","",_xlfn.XLOOKUP(F1946,purchase!F:F,purchase!B:B,""))</f>
        <v/>
      </c>
      <c r="E1946" s="26">
        <f>IF(F1946="","",_xlfn.XLOOKUP(F1946,purchase!F:F,purchase!C:C,""))</f>
        <v/>
      </c>
      <c r="F1946" s="4" t="n"/>
      <c r="G1946" s="10">
        <f>IF(H1946="NRFC","Natural Rubber Field Coagulam","")</f>
        <v/>
      </c>
      <c r="H1946" s="10">
        <f>IF(F1946="","",_xlfn.XLOOKUP(F1946,purchase!F:F,purchase!E:E,""))</f>
        <v/>
      </c>
      <c r="I1946" s="10">
        <f>IF(J1946="ISNR20","Natural Rubber-TSNR (ISNR-20)","")</f>
        <v/>
      </c>
      <c r="J1946" s="10">
        <f>IF(H1946="NRFC","ISNR20","")</f>
        <v/>
      </c>
      <c r="K1946" s="35">
        <f>_xlfn.SINGLE(IF(F1946="","",_xlfn.XLOOKUP(F1946,purchase!F:F,purchase!N:N,"")))</f>
        <v/>
      </c>
      <c r="L1946" s="4" t="n"/>
      <c r="M1946" s="86" t="n"/>
      <c r="N1946" s="35">
        <f>IF(F1946="","",
MAX(0,
_xlfn.XLOOKUP(F1946,purchase!F:F,purchase!N:N,"")
-
SUMIFS(L:L,F:F,F1946)))</f>
        <v/>
      </c>
      <c r="O1946" s="35">
        <f>IF(OR(L1946="",M1946=""),"",L1946-M1946)</f>
        <v/>
      </c>
      <c r="P1946" s="89">
        <f>_xlfn.SINGLE(IF(F1946="","",_xlfn.XLOOKUP(F1946,purchase!F:F,purchase!O:O,"")))</f>
        <v/>
      </c>
      <c r="Q1946" s="83">
        <f>IF(OR(L1946="",M1946=""),"",M1946/L1946)</f>
        <v/>
      </c>
      <c r="R1946" s="91">
        <f>IF(OR(P1946="",Q1946=""),"",Q1946-P1946)</f>
        <v/>
      </c>
    </row>
    <row r="1947">
      <c r="A1947" s="25" t="n">
        <v>1943</v>
      </c>
      <c r="B1947" s="26">
        <f>IF(OR(C1947="",F1947=""),"",
"PRD-" &amp;
TEXT(DAY(C1947),"00") &amp;
CHOOSE(MONTH(C1947),"A","B","C","D","E","F","G","H","I","J","K","L") &amp;
TEXT(YEAR(C1947),"00") &amp;
"-" &amp;
RIGHT(F1947,4))</f>
        <v/>
      </c>
      <c r="C1947" s="27" t="n"/>
      <c r="D1947" s="26">
        <f>IF(F1947="","",_xlfn.XLOOKUP(F1947,purchase!F:F,purchase!B:B,""))</f>
        <v/>
      </c>
      <c r="E1947" s="26">
        <f>IF(F1947="","",_xlfn.XLOOKUP(F1947,purchase!F:F,purchase!C:C,""))</f>
        <v/>
      </c>
      <c r="F1947" s="4" t="n"/>
      <c r="G1947" s="10">
        <f>IF(H1947="NRFC","Natural Rubber Field Coagulam","")</f>
        <v/>
      </c>
      <c r="H1947" s="10">
        <f>IF(F1947="","",_xlfn.XLOOKUP(F1947,purchase!F:F,purchase!E:E,""))</f>
        <v/>
      </c>
      <c r="I1947" s="10">
        <f>IF(J1947="ISNR20","Natural Rubber-TSNR (ISNR-20)","")</f>
        <v/>
      </c>
      <c r="J1947" s="10">
        <f>IF(H1947="NRFC","ISNR20","")</f>
        <v/>
      </c>
      <c r="K1947" s="35">
        <f>_xlfn.SINGLE(IF(F1947="","",_xlfn.XLOOKUP(F1947,purchase!F:F,purchase!N:N,"")))</f>
        <v/>
      </c>
      <c r="L1947" s="4" t="n"/>
      <c r="M1947" s="86" t="n"/>
      <c r="N1947" s="35">
        <f>IF(F1947="","",
MAX(0,
_xlfn.XLOOKUP(F1947,purchase!F:F,purchase!N:N,"")
-
SUMIFS(L:L,F:F,F1947)))</f>
        <v/>
      </c>
      <c r="O1947" s="35">
        <f>IF(OR(L1947="",M1947=""),"",L1947-M1947)</f>
        <v/>
      </c>
      <c r="P1947" s="89">
        <f>_xlfn.SINGLE(IF(F1947="","",_xlfn.XLOOKUP(F1947,purchase!F:F,purchase!O:O,"")))</f>
        <v/>
      </c>
      <c r="Q1947" s="83">
        <f>IF(OR(L1947="",M1947=""),"",M1947/L1947)</f>
        <v/>
      </c>
      <c r="R1947" s="91">
        <f>IF(OR(P1947="",Q1947=""),"",Q1947-P1947)</f>
        <v/>
      </c>
    </row>
    <row r="1948">
      <c r="A1948" s="25" t="n">
        <v>1944</v>
      </c>
      <c r="B1948" s="26">
        <f>IF(OR(C1948="",F1948=""),"",
"PRD-" &amp;
TEXT(DAY(C1948),"00") &amp;
CHOOSE(MONTH(C1948),"A","B","C","D","E","F","G","H","I","J","K","L") &amp;
TEXT(YEAR(C1948),"00") &amp;
"-" &amp;
RIGHT(F1948,4))</f>
        <v/>
      </c>
      <c r="C1948" s="27" t="n"/>
      <c r="D1948" s="26">
        <f>IF(F1948="","",_xlfn.XLOOKUP(F1948,purchase!F:F,purchase!B:B,""))</f>
        <v/>
      </c>
      <c r="E1948" s="26">
        <f>IF(F1948="","",_xlfn.XLOOKUP(F1948,purchase!F:F,purchase!C:C,""))</f>
        <v/>
      </c>
      <c r="F1948" s="4" t="n"/>
      <c r="G1948" s="10">
        <f>IF(H1948="NRFC","Natural Rubber Field Coagulam","")</f>
        <v/>
      </c>
      <c r="H1948" s="10">
        <f>IF(F1948="","",_xlfn.XLOOKUP(F1948,purchase!F:F,purchase!E:E,""))</f>
        <v/>
      </c>
      <c r="I1948" s="10">
        <f>IF(J1948="ISNR20","Natural Rubber-TSNR (ISNR-20)","")</f>
        <v/>
      </c>
      <c r="J1948" s="10">
        <f>IF(H1948="NRFC","ISNR20","")</f>
        <v/>
      </c>
      <c r="K1948" s="35">
        <f>_xlfn.SINGLE(IF(F1948="","",_xlfn.XLOOKUP(F1948,purchase!F:F,purchase!N:N,"")))</f>
        <v/>
      </c>
      <c r="L1948" s="4" t="n"/>
      <c r="M1948" s="86" t="n"/>
      <c r="N1948" s="35">
        <f>IF(F1948="","",
MAX(0,
_xlfn.XLOOKUP(F1948,purchase!F:F,purchase!N:N,"")
-
SUMIFS(L:L,F:F,F1948)))</f>
        <v/>
      </c>
      <c r="O1948" s="35">
        <f>IF(OR(L1948="",M1948=""),"",L1948-M1948)</f>
        <v/>
      </c>
      <c r="P1948" s="89">
        <f>_xlfn.SINGLE(IF(F1948="","",_xlfn.XLOOKUP(F1948,purchase!F:F,purchase!O:O,"")))</f>
        <v/>
      </c>
      <c r="Q1948" s="83">
        <f>IF(OR(L1948="",M1948=""),"",M1948/L1948)</f>
        <v/>
      </c>
      <c r="R1948" s="91">
        <f>IF(OR(P1948="",Q1948=""),"",Q1948-P1948)</f>
        <v/>
      </c>
    </row>
    <row r="1949">
      <c r="A1949" s="25" t="n">
        <v>1945</v>
      </c>
      <c r="B1949" s="26">
        <f>IF(OR(C1949="",F1949=""),"",
"PRD-" &amp;
TEXT(DAY(C1949),"00") &amp;
CHOOSE(MONTH(C1949),"A","B","C","D","E","F","G","H","I","J","K","L") &amp;
TEXT(YEAR(C1949),"00") &amp;
"-" &amp;
RIGHT(F1949,4))</f>
        <v/>
      </c>
      <c r="C1949" s="27" t="n"/>
      <c r="D1949" s="26">
        <f>IF(F1949="","",_xlfn.XLOOKUP(F1949,purchase!F:F,purchase!B:B,""))</f>
        <v/>
      </c>
      <c r="E1949" s="26">
        <f>IF(F1949="","",_xlfn.XLOOKUP(F1949,purchase!F:F,purchase!C:C,""))</f>
        <v/>
      </c>
      <c r="F1949" s="4" t="n"/>
      <c r="G1949" s="10">
        <f>IF(H1949="NRFC","Natural Rubber Field Coagulam","")</f>
        <v/>
      </c>
      <c r="H1949" s="10">
        <f>IF(F1949="","",_xlfn.XLOOKUP(F1949,purchase!F:F,purchase!E:E,""))</f>
        <v/>
      </c>
      <c r="I1949" s="10">
        <f>IF(J1949="ISNR20","Natural Rubber-TSNR (ISNR-20)","")</f>
        <v/>
      </c>
      <c r="J1949" s="10">
        <f>IF(H1949="NRFC","ISNR20","")</f>
        <v/>
      </c>
      <c r="K1949" s="35">
        <f>_xlfn.SINGLE(IF(F1949="","",_xlfn.XLOOKUP(F1949,purchase!F:F,purchase!N:N,"")))</f>
        <v/>
      </c>
      <c r="L1949" s="4" t="n"/>
      <c r="M1949" s="86" t="n"/>
      <c r="N1949" s="35">
        <f>IF(F1949="","",
MAX(0,
_xlfn.XLOOKUP(F1949,purchase!F:F,purchase!N:N,"")
-
SUMIFS(L:L,F:F,F1949)))</f>
        <v/>
      </c>
      <c r="O1949" s="35">
        <f>IF(OR(L1949="",M1949=""),"",L1949-M1949)</f>
        <v/>
      </c>
      <c r="P1949" s="89">
        <f>_xlfn.SINGLE(IF(F1949="","",_xlfn.XLOOKUP(F1949,purchase!F:F,purchase!O:O,"")))</f>
        <v/>
      </c>
      <c r="Q1949" s="83">
        <f>IF(OR(L1949="",M1949=""),"",M1949/L1949)</f>
        <v/>
      </c>
      <c r="R1949" s="91">
        <f>IF(OR(P1949="",Q1949=""),"",Q1949-P1949)</f>
        <v/>
      </c>
    </row>
    <row r="1950">
      <c r="A1950" s="25" t="n">
        <v>1946</v>
      </c>
      <c r="B1950" s="26">
        <f>IF(OR(C1950="",F1950=""),"",
"PRD-" &amp;
TEXT(DAY(C1950),"00") &amp;
CHOOSE(MONTH(C1950),"A","B","C","D","E","F","G","H","I","J","K","L") &amp;
TEXT(YEAR(C1950),"00") &amp;
"-" &amp;
RIGHT(F1950,4))</f>
        <v/>
      </c>
      <c r="C1950" s="27" t="n"/>
      <c r="D1950" s="26">
        <f>IF(F1950="","",_xlfn.XLOOKUP(F1950,purchase!F:F,purchase!B:B,""))</f>
        <v/>
      </c>
      <c r="E1950" s="26">
        <f>IF(F1950="","",_xlfn.XLOOKUP(F1950,purchase!F:F,purchase!C:C,""))</f>
        <v/>
      </c>
      <c r="F1950" s="4" t="n"/>
      <c r="G1950" s="10">
        <f>IF(H1950="NRFC","Natural Rubber Field Coagulam","")</f>
        <v/>
      </c>
      <c r="H1950" s="10">
        <f>IF(F1950="","",_xlfn.XLOOKUP(F1950,purchase!F:F,purchase!E:E,""))</f>
        <v/>
      </c>
      <c r="I1950" s="10">
        <f>IF(J1950="ISNR20","Natural Rubber-TSNR (ISNR-20)","")</f>
        <v/>
      </c>
      <c r="J1950" s="10">
        <f>IF(H1950="NRFC","ISNR20","")</f>
        <v/>
      </c>
      <c r="K1950" s="35">
        <f>_xlfn.SINGLE(IF(F1950="","",_xlfn.XLOOKUP(F1950,purchase!F:F,purchase!N:N,"")))</f>
        <v/>
      </c>
      <c r="L1950" s="4" t="n"/>
      <c r="M1950" s="86" t="n"/>
      <c r="N1950" s="35">
        <f>IF(F1950="","",
MAX(0,
_xlfn.XLOOKUP(F1950,purchase!F:F,purchase!N:N,"")
-
SUMIFS(L:L,F:F,F1950)))</f>
        <v/>
      </c>
      <c r="O1950" s="35">
        <f>IF(OR(L1950="",M1950=""),"",L1950-M1950)</f>
        <v/>
      </c>
      <c r="P1950" s="89">
        <f>_xlfn.SINGLE(IF(F1950="","",_xlfn.XLOOKUP(F1950,purchase!F:F,purchase!O:O,"")))</f>
        <v/>
      </c>
      <c r="Q1950" s="83">
        <f>IF(OR(L1950="",M1950=""),"",M1950/L1950)</f>
        <v/>
      </c>
      <c r="R1950" s="91">
        <f>IF(OR(P1950="",Q1950=""),"",Q1950-P1950)</f>
        <v/>
      </c>
    </row>
    <row r="1951">
      <c r="A1951" s="25" t="n">
        <v>1947</v>
      </c>
      <c r="B1951" s="26">
        <f>IF(OR(C1951="",F1951=""),"",
"PRD-" &amp;
TEXT(DAY(C1951),"00") &amp;
CHOOSE(MONTH(C1951),"A","B","C","D","E","F","G","H","I","J","K","L") &amp;
TEXT(YEAR(C1951),"00") &amp;
"-" &amp;
RIGHT(F1951,4))</f>
        <v/>
      </c>
      <c r="C1951" s="27" t="n"/>
      <c r="D1951" s="26">
        <f>IF(F1951="","",_xlfn.XLOOKUP(F1951,purchase!F:F,purchase!B:B,""))</f>
        <v/>
      </c>
      <c r="E1951" s="26">
        <f>IF(F1951="","",_xlfn.XLOOKUP(F1951,purchase!F:F,purchase!C:C,""))</f>
        <v/>
      </c>
      <c r="F1951" s="4" t="n"/>
      <c r="G1951" s="10">
        <f>IF(H1951="NRFC","Natural Rubber Field Coagulam","")</f>
        <v/>
      </c>
      <c r="H1951" s="10">
        <f>IF(F1951="","",_xlfn.XLOOKUP(F1951,purchase!F:F,purchase!E:E,""))</f>
        <v/>
      </c>
      <c r="I1951" s="10">
        <f>IF(J1951="ISNR20","Natural Rubber-TSNR (ISNR-20)","")</f>
        <v/>
      </c>
      <c r="J1951" s="10">
        <f>IF(H1951="NRFC","ISNR20","")</f>
        <v/>
      </c>
      <c r="K1951" s="35">
        <f>_xlfn.SINGLE(IF(F1951="","",_xlfn.XLOOKUP(F1951,purchase!F:F,purchase!N:N,"")))</f>
        <v/>
      </c>
      <c r="L1951" s="4" t="n"/>
      <c r="M1951" s="86" t="n"/>
      <c r="N1951" s="35">
        <f>IF(F1951="","",
MAX(0,
_xlfn.XLOOKUP(F1951,purchase!F:F,purchase!N:N,"")
-
SUMIFS(L:L,F:F,F1951)))</f>
        <v/>
      </c>
      <c r="O1951" s="35">
        <f>IF(OR(L1951="",M1951=""),"",L1951-M1951)</f>
        <v/>
      </c>
      <c r="P1951" s="89">
        <f>_xlfn.SINGLE(IF(F1951="","",_xlfn.XLOOKUP(F1951,purchase!F:F,purchase!O:O,"")))</f>
        <v/>
      </c>
      <c r="Q1951" s="83">
        <f>IF(OR(L1951="",M1951=""),"",M1951/L1951)</f>
        <v/>
      </c>
      <c r="R1951" s="91">
        <f>IF(OR(P1951="",Q1951=""),"",Q1951-P1951)</f>
        <v/>
      </c>
    </row>
    <row r="1952">
      <c r="A1952" s="25" t="n">
        <v>1948</v>
      </c>
      <c r="B1952" s="26">
        <f>IF(OR(C1952="",F1952=""),"",
"PRD-" &amp;
TEXT(DAY(C1952),"00") &amp;
CHOOSE(MONTH(C1952),"A","B","C","D","E","F","G","H","I","J","K","L") &amp;
TEXT(YEAR(C1952),"00") &amp;
"-" &amp;
RIGHT(F1952,4))</f>
        <v/>
      </c>
      <c r="C1952" s="27" t="n"/>
      <c r="D1952" s="26">
        <f>IF(F1952="","",_xlfn.XLOOKUP(F1952,purchase!F:F,purchase!B:B,""))</f>
        <v/>
      </c>
      <c r="E1952" s="26">
        <f>IF(F1952="","",_xlfn.XLOOKUP(F1952,purchase!F:F,purchase!C:C,""))</f>
        <v/>
      </c>
      <c r="F1952" s="4" t="n"/>
      <c r="G1952" s="10">
        <f>IF(H1952="NRFC","Natural Rubber Field Coagulam","")</f>
        <v/>
      </c>
      <c r="H1952" s="10">
        <f>IF(F1952="","",_xlfn.XLOOKUP(F1952,purchase!F:F,purchase!E:E,""))</f>
        <v/>
      </c>
      <c r="I1952" s="10">
        <f>IF(J1952="ISNR20","Natural Rubber-TSNR (ISNR-20)","")</f>
        <v/>
      </c>
      <c r="J1952" s="10">
        <f>IF(H1952="NRFC","ISNR20","")</f>
        <v/>
      </c>
      <c r="K1952" s="35">
        <f>_xlfn.SINGLE(IF(F1952="","",_xlfn.XLOOKUP(F1952,purchase!F:F,purchase!N:N,"")))</f>
        <v/>
      </c>
      <c r="L1952" s="4" t="n"/>
      <c r="M1952" s="86" t="n"/>
      <c r="N1952" s="35">
        <f>IF(F1952="","",
MAX(0,
_xlfn.XLOOKUP(F1952,purchase!F:F,purchase!N:N,"")
-
SUMIFS(L:L,F:F,F1952)))</f>
        <v/>
      </c>
      <c r="O1952" s="35">
        <f>IF(OR(L1952="",M1952=""),"",L1952-M1952)</f>
        <v/>
      </c>
      <c r="P1952" s="89">
        <f>_xlfn.SINGLE(IF(F1952="","",_xlfn.XLOOKUP(F1952,purchase!F:F,purchase!O:O,"")))</f>
        <v/>
      </c>
      <c r="Q1952" s="83">
        <f>IF(OR(L1952="",M1952=""),"",M1952/L1952)</f>
        <v/>
      </c>
      <c r="R1952" s="91">
        <f>IF(OR(P1952="",Q1952=""),"",Q1952-P1952)</f>
        <v/>
      </c>
    </row>
    <row r="1953">
      <c r="A1953" s="25" t="n">
        <v>1949</v>
      </c>
      <c r="B1953" s="26">
        <f>IF(OR(C1953="",F1953=""),"",
"PRD-" &amp;
TEXT(DAY(C1953),"00") &amp;
CHOOSE(MONTH(C1953),"A","B","C","D","E","F","G","H","I","J","K","L") &amp;
TEXT(YEAR(C1953),"00") &amp;
"-" &amp;
RIGHT(F1953,4))</f>
        <v/>
      </c>
      <c r="C1953" s="27" t="n"/>
      <c r="D1953" s="26">
        <f>IF(F1953="","",_xlfn.XLOOKUP(F1953,purchase!F:F,purchase!B:B,""))</f>
        <v/>
      </c>
      <c r="E1953" s="26">
        <f>IF(F1953="","",_xlfn.XLOOKUP(F1953,purchase!F:F,purchase!C:C,""))</f>
        <v/>
      </c>
      <c r="F1953" s="4" t="n"/>
      <c r="G1953" s="10">
        <f>IF(H1953="NRFC","Natural Rubber Field Coagulam","")</f>
        <v/>
      </c>
      <c r="H1953" s="10">
        <f>IF(F1953="","",_xlfn.XLOOKUP(F1953,purchase!F:F,purchase!E:E,""))</f>
        <v/>
      </c>
      <c r="I1953" s="10">
        <f>IF(J1953="ISNR20","Natural Rubber-TSNR (ISNR-20)","")</f>
        <v/>
      </c>
      <c r="J1953" s="10">
        <f>IF(H1953="NRFC","ISNR20","")</f>
        <v/>
      </c>
      <c r="K1953" s="35">
        <f>_xlfn.SINGLE(IF(F1953="","",_xlfn.XLOOKUP(F1953,purchase!F:F,purchase!N:N,"")))</f>
        <v/>
      </c>
      <c r="L1953" s="4" t="n"/>
      <c r="M1953" s="86" t="n"/>
      <c r="N1953" s="35">
        <f>IF(F1953="","",
MAX(0,
_xlfn.XLOOKUP(F1953,purchase!F:F,purchase!N:N,"")
-
SUMIFS(L:L,F:F,F1953)))</f>
        <v/>
      </c>
      <c r="O1953" s="35">
        <f>IF(OR(L1953="",M1953=""),"",L1953-M1953)</f>
        <v/>
      </c>
      <c r="P1953" s="89">
        <f>_xlfn.SINGLE(IF(F1953="","",_xlfn.XLOOKUP(F1953,purchase!F:F,purchase!O:O,"")))</f>
        <v/>
      </c>
      <c r="Q1953" s="83">
        <f>IF(OR(L1953="",M1953=""),"",M1953/L1953)</f>
        <v/>
      </c>
      <c r="R1953" s="91">
        <f>IF(OR(P1953="",Q1953=""),"",Q1953-P1953)</f>
        <v/>
      </c>
    </row>
    <row r="1954">
      <c r="A1954" s="25" t="n">
        <v>1950</v>
      </c>
      <c r="B1954" s="26">
        <f>IF(OR(C1954="",F1954=""),"",
"PRD-" &amp;
TEXT(DAY(C1954),"00") &amp;
CHOOSE(MONTH(C1954),"A","B","C","D","E","F","G","H","I","J","K","L") &amp;
TEXT(YEAR(C1954),"00") &amp;
"-" &amp;
RIGHT(F1954,4))</f>
        <v/>
      </c>
      <c r="C1954" s="27" t="n"/>
      <c r="D1954" s="26">
        <f>IF(F1954="","",_xlfn.XLOOKUP(F1954,purchase!F:F,purchase!B:B,""))</f>
        <v/>
      </c>
      <c r="E1954" s="26">
        <f>IF(F1954="","",_xlfn.XLOOKUP(F1954,purchase!F:F,purchase!C:C,""))</f>
        <v/>
      </c>
      <c r="F1954" s="4" t="n"/>
      <c r="G1954" s="10">
        <f>IF(H1954="NRFC","Natural Rubber Field Coagulam","")</f>
        <v/>
      </c>
      <c r="H1954" s="10">
        <f>IF(F1954="","",_xlfn.XLOOKUP(F1954,purchase!F:F,purchase!E:E,""))</f>
        <v/>
      </c>
      <c r="I1954" s="10">
        <f>IF(J1954="ISNR20","Natural Rubber-TSNR (ISNR-20)","")</f>
        <v/>
      </c>
      <c r="J1954" s="10">
        <f>IF(H1954="NRFC","ISNR20","")</f>
        <v/>
      </c>
      <c r="K1954" s="35">
        <f>_xlfn.SINGLE(IF(F1954="","",_xlfn.XLOOKUP(F1954,purchase!F:F,purchase!N:N,"")))</f>
        <v/>
      </c>
      <c r="L1954" s="4" t="n"/>
      <c r="M1954" s="86" t="n"/>
      <c r="N1954" s="35">
        <f>IF(F1954="","",
MAX(0,
_xlfn.XLOOKUP(F1954,purchase!F:F,purchase!N:N,"")
-
SUMIFS(L:L,F:F,F1954)))</f>
        <v/>
      </c>
      <c r="O1954" s="35">
        <f>IF(OR(L1954="",M1954=""),"",L1954-M1954)</f>
        <v/>
      </c>
      <c r="P1954" s="89">
        <f>_xlfn.SINGLE(IF(F1954="","",_xlfn.XLOOKUP(F1954,purchase!F:F,purchase!O:O,"")))</f>
        <v/>
      </c>
      <c r="Q1954" s="83">
        <f>IF(OR(L1954="",M1954=""),"",M1954/L1954)</f>
        <v/>
      </c>
      <c r="R1954" s="91">
        <f>IF(OR(P1954="",Q1954=""),"",Q1954-P1954)</f>
        <v/>
      </c>
    </row>
    <row r="1955">
      <c r="A1955" s="25" t="n">
        <v>1951</v>
      </c>
      <c r="B1955" s="26">
        <f>IF(OR(C1955="",F1955=""),"",
"PRD-" &amp;
TEXT(DAY(C1955),"00") &amp;
CHOOSE(MONTH(C1955),"A","B","C","D","E","F","G","H","I","J","K","L") &amp;
TEXT(YEAR(C1955),"00") &amp;
"-" &amp;
RIGHT(F1955,4))</f>
        <v/>
      </c>
      <c r="C1955" s="27" t="n"/>
      <c r="D1955" s="26">
        <f>IF(F1955="","",_xlfn.XLOOKUP(F1955,purchase!F:F,purchase!B:B,""))</f>
        <v/>
      </c>
      <c r="E1955" s="26">
        <f>IF(F1955="","",_xlfn.XLOOKUP(F1955,purchase!F:F,purchase!C:C,""))</f>
        <v/>
      </c>
      <c r="F1955" s="4" t="n"/>
      <c r="G1955" s="10">
        <f>IF(H1955="NRFC","Natural Rubber Field Coagulam","")</f>
        <v/>
      </c>
      <c r="H1955" s="10">
        <f>IF(F1955="","",_xlfn.XLOOKUP(F1955,purchase!F:F,purchase!E:E,""))</f>
        <v/>
      </c>
      <c r="I1955" s="10">
        <f>IF(J1955="ISNR20","Natural Rubber-TSNR (ISNR-20)","")</f>
        <v/>
      </c>
      <c r="J1955" s="10">
        <f>IF(H1955="NRFC","ISNR20","")</f>
        <v/>
      </c>
      <c r="K1955" s="35">
        <f>_xlfn.SINGLE(IF(F1955="","",_xlfn.XLOOKUP(F1955,purchase!F:F,purchase!N:N,"")))</f>
        <v/>
      </c>
      <c r="L1955" s="4" t="n"/>
      <c r="M1955" s="86" t="n"/>
      <c r="N1955" s="35">
        <f>IF(F1955="","",
MAX(0,
_xlfn.XLOOKUP(F1955,purchase!F:F,purchase!N:N,"")
-
SUMIFS(L:L,F:F,F1955)))</f>
        <v/>
      </c>
      <c r="O1955" s="35">
        <f>IF(OR(L1955="",M1955=""),"",L1955-M1955)</f>
        <v/>
      </c>
      <c r="P1955" s="89">
        <f>_xlfn.SINGLE(IF(F1955="","",_xlfn.XLOOKUP(F1955,purchase!F:F,purchase!O:O,"")))</f>
        <v/>
      </c>
      <c r="Q1955" s="83">
        <f>IF(OR(L1955="",M1955=""),"",M1955/L1955)</f>
        <v/>
      </c>
      <c r="R1955" s="91">
        <f>IF(OR(P1955="",Q1955=""),"",Q1955-P1955)</f>
        <v/>
      </c>
    </row>
    <row r="1956">
      <c r="A1956" s="25" t="n">
        <v>1952</v>
      </c>
      <c r="B1956" s="26">
        <f>IF(OR(C1956="",F1956=""),"",
"PRD-" &amp;
TEXT(DAY(C1956),"00") &amp;
CHOOSE(MONTH(C1956),"A","B","C","D","E","F","G","H","I","J","K","L") &amp;
TEXT(YEAR(C1956),"00") &amp;
"-" &amp;
RIGHT(F1956,4))</f>
        <v/>
      </c>
      <c r="C1956" s="27" t="n"/>
      <c r="D1956" s="26">
        <f>IF(F1956="","",_xlfn.XLOOKUP(F1956,purchase!F:F,purchase!B:B,""))</f>
        <v/>
      </c>
      <c r="E1956" s="26">
        <f>IF(F1956="","",_xlfn.XLOOKUP(F1956,purchase!F:F,purchase!C:C,""))</f>
        <v/>
      </c>
      <c r="F1956" s="4" t="n"/>
      <c r="G1956" s="10">
        <f>IF(H1956="NRFC","Natural Rubber Field Coagulam","")</f>
        <v/>
      </c>
      <c r="H1956" s="10">
        <f>IF(F1956="","",_xlfn.XLOOKUP(F1956,purchase!F:F,purchase!E:E,""))</f>
        <v/>
      </c>
      <c r="I1956" s="10">
        <f>IF(J1956="ISNR20","Natural Rubber-TSNR (ISNR-20)","")</f>
        <v/>
      </c>
      <c r="J1956" s="10">
        <f>IF(H1956="NRFC","ISNR20","")</f>
        <v/>
      </c>
      <c r="K1956" s="35">
        <f>_xlfn.SINGLE(IF(F1956="","",_xlfn.XLOOKUP(F1956,purchase!F:F,purchase!N:N,"")))</f>
        <v/>
      </c>
      <c r="L1956" s="4" t="n"/>
      <c r="M1956" s="86" t="n"/>
      <c r="N1956" s="35">
        <f>IF(F1956="","",
MAX(0,
_xlfn.XLOOKUP(F1956,purchase!F:F,purchase!N:N,"")
-
SUMIFS(L:L,F:F,F1956)))</f>
        <v/>
      </c>
      <c r="O1956" s="35">
        <f>IF(OR(L1956="",M1956=""),"",L1956-M1956)</f>
        <v/>
      </c>
      <c r="P1956" s="89">
        <f>_xlfn.SINGLE(IF(F1956="","",_xlfn.XLOOKUP(F1956,purchase!F:F,purchase!O:O,"")))</f>
        <v/>
      </c>
      <c r="Q1956" s="83">
        <f>IF(OR(L1956="",M1956=""),"",M1956/L1956)</f>
        <v/>
      </c>
      <c r="R1956" s="91">
        <f>IF(OR(P1956="",Q1956=""),"",Q1956-P1956)</f>
        <v/>
      </c>
    </row>
    <row r="1957">
      <c r="A1957" s="25" t="n">
        <v>1953</v>
      </c>
      <c r="B1957" s="26">
        <f>IF(OR(C1957="",F1957=""),"",
"PRD-" &amp;
TEXT(DAY(C1957),"00") &amp;
CHOOSE(MONTH(C1957),"A","B","C","D","E","F","G","H","I","J","K","L") &amp;
TEXT(YEAR(C1957),"00") &amp;
"-" &amp;
RIGHT(F1957,4))</f>
        <v/>
      </c>
      <c r="C1957" s="27" t="n"/>
      <c r="D1957" s="26">
        <f>IF(F1957="","",_xlfn.XLOOKUP(F1957,purchase!F:F,purchase!B:B,""))</f>
        <v/>
      </c>
      <c r="E1957" s="26">
        <f>IF(F1957="","",_xlfn.XLOOKUP(F1957,purchase!F:F,purchase!C:C,""))</f>
        <v/>
      </c>
      <c r="F1957" s="4" t="n"/>
      <c r="G1957" s="10">
        <f>IF(H1957="NRFC","Natural Rubber Field Coagulam","")</f>
        <v/>
      </c>
      <c r="H1957" s="10">
        <f>IF(F1957="","",_xlfn.XLOOKUP(F1957,purchase!F:F,purchase!E:E,""))</f>
        <v/>
      </c>
      <c r="I1957" s="10">
        <f>IF(J1957="ISNR20","Natural Rubber-TSNR (ISNR-20)","")</f>
        <v/>
      </c>
      <c r="J1957" s="10">
        <f>IF(H1957="NRFC","ISNR20","")</f>
        <v/>
      </c>
      <c r="K1957" s="35">
        <f>_xlfn.SINGLE(IF(F1957="","",_xlfn.XLOOKUP(F1957,purchase!F:F,purchase!N:N,"")))</f>
        <v/>
      </c>
      <c r="L1957" s="4" t="n"/>
      <c r="M1957" s="86" t="n"/>
      <c r="N1957" s="35">
        <f>IF(F1957="","",
MAX(0,
_xlfn.XLOOKUP(F1957,purchase!F:F,purchase!N:N,"")
-
SUMIFS(L:L,F:F,F1957)))</f>
        <v/>
      </c>
      <c r="O1957" s="35">
        <f>IF(OR(L1957="",M1957=""),"",L1957-M1957)</f>
        <v/>
      </c>
      <c r="P1957" s="89">
        <f>_xlfn.SINGLE(IF(F1957="","",_xlfn.XLOOKUP(F1957,purchase!F:F,purchase!O:O,"")))</f>
        <v/>
      </c>
      <c r="Q1957" s="83">
        <f>IF(OR(L1957="",M1957=""),"",M1957/L1957)</f>
        <v/>
      </c>
      <c r="R1957" s="91">
        <f>IF(OR(P1957="",Q1957=""),"",Q1957-P1957)</f>
        <v/>
      </c>
    </row>
    <row r="1958">
      <c r="A1958" s="25" t="n">
        <v>1954</v>
      </c>
      <c r="B1958" s="26">
        <f>IF(OR(C1958="",F1958=""),"",
"PRD-" &amp;
TEXT(DAY(C1958),"00") &amp;
CHOOSE(MONTH(C1958),"A","B","C","D","E","F","G","H","I","J","K","L") &amp;
TEXT(YEAR(C1958),"00") &amp;
"-" &amp;
RIGHT(F1958,4))</f>
        <v/>
      </c>
      <c r="C1958" s="27" t="n"/>
      <c r="D1958" s="26">
        <f>IF(F1958="","",_xlfn.XLOOKUP(F1958,purchase!F:F,purchase!B:B,""))</f>
        <v/>
      </c>
      <c r="E1958" s="26">
        <f>IF(F1958="","",_xlfn.XLOOKUP(F1958,purchase!F:F,purchase!C:C,""))</f>
        <v/>
      </c>
      <c r="F1958" s="4" t="n"/>
      <c r="G1958" s="10">
        <f>IF(H1958="NRFC","Natural Rubber Field Coagulam","")</f>
        <v/>
      </c>
      <c r="H1958" s="10">
        <f>IF(F1958="","",_xlfn.XLOOKUP(F1958,purchase!F:F,purchase!E:E,""))</f>
        <v/>
      </c>
      <c r="I1958" s="10">
        <f>IF(J1958="ISNR20","Natural Rubber-TSNR (ISNR-20)","")</f>
        <v/>
      </c>
      <c r="J1958" s="10">
        <f>IF(H1958="NRFC","ISNR20","")</f>
        <v/>
      </c>
      <c r="K1958" s="35">
        <f>_xlfn.SINGLE(IF(F1958="","",_xlfn.XLOOKUP(F1958,purchase!F:F,purchase!N:N,"")))</f>
        <v/>
      </c>
      <c r="L1958" s="4" t="n"/>
      <c r="M1958" s="86" t="n"/>
      <c r="N1958" s="35">
        <f>IF(F1958="","",
MAX(0,
_xlfn.XLOOKUP(F1958,purchase!F:F,purchase!N:N,"")
-
SUMIFS(L:L,F:F,F1958)))</f>
        <v/>
      </c>
      <c r="O1958" s="35">
        <f>IF(OR(L1958="",M1958=""),"",L1958-M1958)</f>
        <v/>
      </c>
      <c r="P1958" s="89">
        <f>_xlfn.SINGLE(IF(F1958="","",_xlfn.XLOOKUP(F1958,purchase!F:F,purchase!O:O,"")))</f>
        <v/>
      </c>
      <c r="Q1958" s="83">
        <f>IF(OR(L1958="",M1958=""),"",M1958/L1958)</f>
        <v/>
      </c>
      <c r="R1958" s="91">
        <f>IF(OR(P1958="",Q1958=""),"",Q1958-P1958)</f>
        <v/>
      </c>
    </row>
    <row r="1959">
      <c r="A1959" s="25" t="n">
        <v>1955</v>
      </c>
      <c r="B1959" s="26">
        <f>IF(OR(C1959="",F1959=""),"",
"PRD-" &amp;
TEXT(DAY(C1959),"00") &amp;
CHOOSE(MONTH(C1959),"A","B","C","D","E","F","G","H","I","J","K","L") &amp;
TEXT(YEAR(C1959),"00") &amp;
"-" &amp;
RIGHT(F1959,4))</f>
        <v/>
      </c>
      <c r="C1959" s="27" t="n"/>
      <c r="D1959" s="26">
        <f>IF(F1959="","",_xlfn.XLOOKUP(F1959,purchase!F:F,purchase!B:B,""))</f>
        <v/>
      </c>
      <c r="E1959" s="26">
        <f>IF(F1959="","",_xlfn.XLOOKUP(F1959,purchase!F:F,purchase!C:C,""))</f>
        <v/>
      </c>
      <c r="F1959" s="4" t="n"/>
      <c r="G1959" s="10">
        <f>IF(H1959="NRFC","Natural Rubber Field Coagulam","")</f>
        <v/>
      </c>
      <c r="H1959" s="10">
        <f>IF(F1959="","",_xlfn.XLOOKUP(F1959,purchase!F:F,purchase!E:E,""))</f>
        <v/>
      </c>
      <c r="I1959" s="10">
        <f>IF(J1959="ISNR20","Natural Rubber-TSNR (ISNR-20)","")</f>
        <v/>
      </c>
      <c r="J1959" s="10">
        <f>IF(H1959="NRFC","ISNR20","")</f>
        <v/>
      </c>
      <c r="K1959" s="35">
        <f>_xlfn.SINGLE(IF(F1959="","",_xlfn.XLOOKUP(F1959,purchase!F:F,purchase!N:N,"")))</f>
        <v/>
      </c>
      <c r="L1959" s="4" t="n"/>
      <c r="M1959" s="86" t="n"/>
      <c r="N1959" s="35">
        <f>IF(F1959="","",
MAX(0,
_xlfn.XLOOKUP(F1959,purchase!F:F,purchase!N:N,"")
-
SUMIFS(L:L,F:F,F1959)))</f>
        <v/>
      </c>
      <c r="O1959" s="35">
        <f>IF(OR(L1959="",M1959=""),"",L1959-M1959)</f>
        <v/>
      </c>
      <c r="P1959" s="89">
        <f>_xlfn.SINGLE(IF(F1959="","",_xlfn.XLOOKUP(F1959,purchase!F:F,purchase!O:O,"")))</f>
        <v/>
      </c>
      <c r="Q1959" s="83">
        <f>IF(OR(L1959="",M1959=""),"",M1959/L1959)</f>
        <v/>
      </c>
      <c r="R1959" s="91">
        <f>IF(OR(P1959="",Q1959=""),"",Q1959-P1959)</f>
        <v/>
      </c>
    </row>
    <row r="1960">
      <c r="A1960" s="25" t="n">
        <v>1956</v>
      </c>
      <c r="B1960" s="26">
        <f>IF(OR(C1960="",F1960=""),"",
"PRD-" &amp;
TEXT(DAY(C1960),"00") &amp;
CHOOSE(MONTH(C1960),"A","B","C","D","E","F","G","H","I","J","K","L") &amp;
TEXT(YEAR(C1960),"00") &amp;
"-" &amp;
RIGHT(F1960,4))</f>
        <v/>
      </c>
      <c r="C1960" s="27" t="n"/>
      <c r="D1960" s="26">
        <f>IF(F1960="","",_xlfn.XLOOKUP(F1960,purchase!F:F,purchase!B:B,""))</f>
        <v/>
      </c>
      <c r="E1960" s="26">
        <f>IF(F1960="","",_xlfn.XLOOKUP(F1960,purchase!F:F,purchase!C:C,""))</f>
        <v/>
      </c>
      <c r="F1960" s="4" t="n"/>
      <c r="G1960" s="10">
        <f>IF(H1960="NRFC","Natural Rubber Field Coagulam","")</f>
        <v/>
      </c>
      <c r="H1960" s="10">
        <f>IF(F1960="","",_xlfn.XLOOKUP(F1960,purchase!F:F,purchase!E:E,""))</f>
        <v/>
      </c>
      <c r="I1960" s="10">
        <f>IF(J1960="ISNR20","Natural Rubber-TSNR (ISNR-20)","")</f>
        <v/>
      </c>
      <c r="J1960" s="10">
        <f>IF(H1960="NRFC","ISNR20","")</f>
        <v/>
      </c>
      <c r="K1960" s="35">
        <f>_xlfn.SINGLE(IF(F1960="","",_xlfn.XLOOKUP(F1960,purchase!F:F,purchase!N:N,"")))</f>
        <v/>
      </c>
      <c r="L1960" s="4" t="n"/>
      <c r="M1960" s="86" t="n"/>
      <c r="N1960" s="35">
        <f>IF(F1960="","",
MAX(0,
_xlfn.XLOOKUP(F1960,purchase!F:F,purchase!N:N,"")
-
SUMIFS(L:L,F:F,F1960)))</f>
        <v/>
      </c>
      <c r="O1960" s="35">
        <f>IF(OR(L1960="",M1960=""),"",L1960-M1960)</f>
        <v/>
      </c>
      <c r="P1960" s="89">
        <f>_xlfn.SINGLE(IF(F1960="","",_xlfn.XLOOKUP(F1960,purchase!F:F,purchase!O:O,"")))</f>
        <v/>
      </c>
      <c r="Q1960" s="83">
        <f>IF(OR(L1960="",M1960=""),"",M1960/L1960)</f>
        <v/>
      </c>
      <c r="R1960" s="91">
        <f>IF(OR(P1960="",Q1960=""),"",Q1960-P1960)</f>
        <v/>
      </c>
    </row>
    <row r="1961">
      <c r="A1961" s="25" t="n">
        <v>1957</v>
      </c>
      <c r="B1961" s="26">
        <f>IF(OR(C1961="",F1961=""),"",
"PRD-" &amp;
TEXT(DAY(C1961),"00") &amp;
CHOOSE(MONTH(C1961),"A","B","C","D","E","F","G","H","I","J","K","L") &amp;
TEXT(YEAR(C1961),"00") &amp;
"-" &amp;
RIGHT(F1961,4))</f>
        <v/>
      </c>
      <c r="C1961" s="27" t="n"/>
      <c r="D1961" s="26">
        <f>IF(F1961="","",_xlfn.XLOOKUP(F1961,purchase!F:F,purchase!B:B,""))</f>
        <v/>
      </c>
      <c r="E1961" s="26">
        <f>IF(F1961="","",_xlfn.XLOOKUP(F1961,purchase!F:F,purchase!C:C,""))</f>
        <v/>
      </c>
      <c r="F1961" s="4" t="n"/>
      <c r="G1961" s="10">
        <f>IF(H1961="NRFC","Natural Rubber Field Coagulam","")</f>
        <v/>
      </c>
      <c r="H1961" s="10">
        <f>IF(F1961="","",_xlfn.XLOOKUP(F1961,purchase!F:F,purchase!E:E,""))</f>
        <v/>
      </c>
      <c r="I1961" s="10">
        <f>IF(J1961="ISNR20","Natural Rubber-TSNR (ISNR-20)","")</f>
        <v/>
      </c>
      <c r="J1961" s="10">
        <f>IF(H1961="NRFC","ISNR20","")</f>
        <v/>
      </c>
      <c r="K1961" s="35">
        <f>_xlfn.SINGLE(IF(F1961="","",_xlfn.XLOOKUP(F1961,purchase!F:F,purchase!N:N,"")))</f>
        <v/>
      </c>
      <c r="L1961" s="4" t="n"/>
      <c r="M1961" s="86" t="n"/>
      <c r="N1961" s="35">
        <f>IF(F1961="","",
MAX(0,
_xlfn.XLOOKUP(F1961,purchase!F:F,purchase!N:N,"")
-
SUMIFS(L:L,F:F,F1961)))</f>
        <v/>
      </c>
      <c r="O1961" s="35">
        <f>IF(OR(L1961="",M1961=""),"",L1961-M1961)</f>
        <v/>
      </c>
      <c r="P1961" s="89">
        <f>_xlfn.SINGLE(IF(F1961="","",_xlfn.XLOOKUP(F1961,purchase!F:F,purchase!O:O,"")))</f>
        <v/>
      </c>
      <c r="Q1961" s="83">
        <f>IF(OR(L1961="",M1961=""),"",M1961/L1961)</f>
        <v/>
      </c>
      <c r="R1961" s="91">
        <f>IF(OR(P1961="",Q1961=""),"",Q1961-P1961)</f>
        <v/>
      </c>
    </row>
    <row r="1962">
      <c r="A1962" s="25" t="n">
        <v>1958</v>
      </c>
      <c r="B1962" s="26">
        <f>IF(OR(C1962="",F1962=""),"",
"PRD-" &amp;
TEXT(DAY(C1962),"00") &amp;
CHOOSE(MONTH(C1962),"A","B","C","D","E","F","G","H","I","J","K","L") &amp;
TEXT(YEAR(C1962),"00") &amp;
"-" &amp;
RIGHT(F1962,4))</f>
        <v/>
      </c>
      <c r="C1962" s="27" t="n"/>
      <c r="D1962" s="26">
        <f>IF(F1962="","",_xlfn.XLOOKUP(F1962,purchase!F:F,purchase!B:B,""))</f>
        <v/>
      </c>
      <c r="E1962" s="26">
        <f>IF(F1962="","",_xlfn.XLOOKUP(F1962,purchase!F:F,purchase!C:C,""))</f>
        <v/>
      </c>
      <c r="F1962" s="4" t="n"/>
      <c r="G1962" s="10">
        <f>IF(H1962="NRFC","Natural Rubber Field Coagulam","")</f>
        <v/>
      </c>
      <c r="H1962" s="10">
        <f>IF(F1962="","",_xlfn.XLOOKUP(F1962,purchase!F:F,purchase!E:E,""))</f>
        <v/>
      </c>
      <c r="I1962" s="10">
        <f>IF(J1962="ISNR20","Natural Rubber-TSNR (ISNR-20)","")</f>
        <v/>
      </c>
      <c r="J1962" s="10">
        <f>IF(H1962="NRFC","ISNR20","")</f>
        <v/>
      </c>
      <c r="K1962" s="35">
        <f>_xlfn.SINGLE(IF(F1962="","",_xlfn.XLOOKUP(F1962,purchase!F:F,purchase!N:N,"")))</f>
        <v/>
      </c>
      <c r="L1962" s="4" t="n"/>
      <c r="M1962" s="86" t="n"/>
      <c r="N1962" s="35">
        <f>IF(F1962="","",
MAX(0,
_xlfn.XLOOKUP(F1962,purchase!F:F,purchase!N:N,"")
-
SUMIFS(L:L,F:F,F1962)))</f>
        <v/>
      </c>
      <c r="O1962" s="35">
        <f>IF(OR(L1962="",M1962=""),"",L1962-M1962)</f>
        <v/>
      </c>
      <c r="P1962" s="89">
        <f>_xlfn.SINGLE(IF(F1962="","",_xlfn.XLOOKUP(F1962,purchase!F:F,purchase!O:O,"")))</f>
        <v/>
      </c>
      <c r="Q1962" s="83">
        <f>IF(OR(L1962="",M1962=""),"",M1962/L1962)</f>
        <v/>
      </c>
      <c r="R1962" s="91">
        <f>IF(OR(P1962="",Q1962=""),"",Q1962-P1962)</f>
        <v/>
      </c>
    </row>
    <row r="1963">
      <c r="A1963" s="25" t="n">
        <v>1959</v>
      </c>
      <c r="B1963" s="26">
        <f>IF(OR(C1963="",F1963=""),"",
"PRD-" &amp;
TEXT(DAY(C1963),"00") &amp;
CHOOSE(MONTH(C1963),"A","B","C","D","E","F","G","H","I","J","K","L") &amp;
TEXT(YEAR(C1963),"00") &amp;
"-" &amp;
RIGHT(F1963,4))</f>
        <v/>
      </c>
      <c r="C1963" s="27" t="n"/>
      <c r="D1963" s="26">
        <f>IF(F1963="","",_xlfn.XLOOKUP(F1963,purchase!F:F,purchase!B:B,""))</f>
        <v/>
      </c>
      <c r="E1963" s="26">
        <f>IF(F1963="","",_xlfn.XLOOKUP(F1963,purchase!F:F,purchase!C:C,""))</f>
        <v/>
      </c>
      <c r="F1963" s="4" t="n"/>
      <c r="G1963" s="10">
        <f>IF(H1963="NRFC","Natural Rubber Field Coagulam","")</f>
        <v/>
      </c>
      <c r="H1963" s="10">
        <f>IF(F1963="","",_xlfn.XLOOKUP(F1963,purchase!F:F,purchase!E:E,""))</f>
        <v/>
      </c>
      <c r="I1963" s="10">
        <f>IF(J1963="ISNR20","Natural Rubber-TSNR (ISNR-20)","")</f>
        <v/>
      </c>
      <c r="J1963" s="10">
        <f>IF(H1963="NRFC","ISNR20","")</f>
        <v/>
      </c>
      <c r="K1963" s="35">
        <f>_xlfn.SINGLE(IF(F1963="","",_xlfn.XLOOKUP(F1963,purchase!F:F,purchase!N:N,"")))</f>
        <v/>
      </c>
      <c r="L1963" s="4" t="n"/>
      <c r="M1963" s="86" t="n"/>
      <c r="N1963" s="35">
        <f>IF(F1963="","",
MAX(0,
_xlfn.XLOOKUP(F1963,purchase!F:F,purchase!N:N,"")
-
SUMIFS(L:L,F:F,F1963)))</f>
        <v/>
      </c>
      <c r="O1963" s="35">
        <f>IF(OR(L1963="",M1963=""),"",L1963-M1963)</f>
        <v/>
      </c>
      <c r="P1963" s="89">
        <f>_xlfn.SINGLE(IF(F1963="","",_xlfn.XLOOKUP(F1963,purchase!F:F,purchase!O:O,"")))</f>
        <v/>
      </c>
      <c r="Q1963" s="83">
        <f>IF(OR(L1963="",M1963=""),"",M1963/L1963)</f>
        <v/>
      </c>
      <c r="R1963" s="91">
        <f>IF(OR(P1963="",Q1963=""),"",Q1963-P1963)</f>
        <v/>
      </c>
    </row>
    <row r="1964">
      <c r="A1964" s="25" t="n">
        <v>1960</v>
      </c>
      <c r="B1964" s="26">
        <f>IF(OR(C1964="",F1964=""),"",
"PRD-" &amp;
TEXT(DAY(C1964),"00") &amp;
CHOOSE(MONTH(C1964),"A","B","C","D","E","F","G","H","I","J","K","L") &amp;
TEXT(YEAR(C1964),"00") &amp;
"-" &amp;
RIGHT(F1964,4))</f>
        <v/>
      </c>
      <c r="C1964" s="27" t="n"/>
      <c r="D1964" s="26">
        <f>IF(F1964="","",_xlfn.XLOOKUP(F1964,purchase!F:F,purchase!B:B,""))</f>
        <v/>
      </c>
      <c r="E1964" s="26">
        <f>IF(F1964="","",_xlfn.XLOOKUP(F1964,purchase!F:F,purchase!C:C,""))</f>
        <v/>
      </c>
      <c r="F1964" s="4" t="n"/>
      <c r="G1964" s="10">
        <f>IF(H1964="NRFC","Natural Rubber Field Coagulam","")</f>
        <v/>
      </c>
      <c r="H1964" s="10">
        <f>IF(F1964="","",_xlfn.XLOOKUP(F1964,purchase!F:F,purchase!E:E,""))</f>
        <v/>
      </c>
      <c r="I1964" s="10">
        <f>IF(J1964="ISNR20","Natural Rubber-TSNR (ISNR-20)","")</f>
        <v/>
      </c>
      <c r="J1964" s="10">
        <f>IF(H1964="NRFC","ISNR20","")</f>
        <v/>
      </c>
      <c r="K1964" s="35">
        <f>_xlfn.SINGLE(IF(F1964="","",_xlfn.XLOOKUP(F1964,purchase!F:F,purchase!N:N,"")))</f>
        <v/>
      </c>
      <c r="L1964" s="4" t="n"/>
      <c r="M1964" s="86" t="n"/>
      <c r="N1964" s="35">
        <f>IF(F1964="","",
MAX(0,
_xlfn.XLOOKUP(F1964,purchase!F:F,purchase!N:N,"")
-
SUMIFS(L:L,F:F,F1964)))</f>
        <v/>
      </c>
      <c r="O1964" s="35">
        <f>IF(OR(L1964="",M1964=""),"",L1964-M1964)</f>
        <v/>
      </c>
      <c r="P1964" s="89">
        <f>_xlfn.SINGLE(IF(F1964="","",_xlfn.XLOOKUP(F1964,purchase!F:F,purchase!O:O,"")))</f>
        <v/>
      </c>
      <c r="Q1964" s="83">
        <f>IF(OR(L1964="",M1964=""),"",M1964/L1964)</f>
        <v/>
      </c>
      <c r="R1964" s="91">
        <f>IF(OR(P1964="",Q1964=""),"",Q1964-P1964)</f>
        <v/>
      </c>
    </row>
    <row r="1965">
      <c r="A1965" s="25" t="n">
        <v>1961</v>
      </c>
      <c r="B1965" s="26">
        <f>IF(OR(C1965="",F1965=""),"",
"PRD-" &amp;
TEXT(DAY(C1965),"00") &amp;
CHOOSE(MONTH(C1965),"A","B","C","D","E","F","G","H","I","J","K","L") &amp;
TEXT(YEAR(C1965),"00") &amp;
"-" &amp;
RIGHT(F1965,4))</f>
        <v/>
      </c>
      <c r="C1965" s="27" t="n"/>
      <c r="D1965" s="26">
        <f>IF(F1965="","",_xlfn.XLOOKUP(F1965,purchase!F:F,purchase!B:B,""))</f>
        <v/>
      </c>
      <c r="E1965" s="26">
        <f>IF(F1965="","",_xlfn.XLOOKUP(F1965,purchase!F:F,purchase!C:C,""))</f>
        <v/>
      </c>
      <c r="F1965" s="4" t="n"/>
      <c r="G1965" s="10">
        <f>IF(H1965="NRFC","Natural Rubber Field Coagulam","")</f>
        <v/>
      </c>
      <c r="H1965" s="10">
        <f>IF(F1965="","",_xlfn.XLOOKUP(F1965,purchase!F:F,purchase!E:E,""))</f>
        <v/>
      </c>
      <c r="I1965" s="10">
        <f>IF(J1965="ISNR20","Natural Rubber-TSNR (ISNR-20)","")</f>
        <v/>
      </c>
      <c r="J1965" s="10">
        <f>IF(H1965="NRFC","ISNR20","")</f>
        <v/>
      </c>
      <c r="K1965" s="35">
        <f>_xlfn.SINGLE(IF(F1965="","",_xlfn.XLOOKUP(F1965,purchase!F:F,purchase!N:N,"")))</f>
        <v/>
      </c>
      <c r="L1965" s="4" t="n"/>
      <c r="M1965" s="86" t="n"/>
      <c r="N1965" s="35">
        <f>IF(F1965="","",
MAX(0,
_xlfn.XLOOKUP(F1965,purchase!F:F,purchase!N:N,"")
-
SUMIFS(L:L,F:F,F1965)))</f>
        <v/>
      </c>
      <c r="O1965" s="35">
        <f>IF(OR(L1965="",M1965=""),"",L1965-M1965)</f>
        <v/>
      </c>
      <c r="P1965" s="89">
        <f>_xlfn.SINGLE(IF(F1965="","",_xlfn.XLOOKUP(F1965,purchase!F:F,purchase!O:O,"")))</f>
        <v/>
      </c>
      <c r="Q1965" s="83">
        <f>IF(OR(L1965="",M1965=""),"",M1965/L1965)</f>
        <v/>
      </c>
      <c r="R1965" s="91">
        <f>IF(OR(P1965="",Q1965=""),"",Q1965-P1965)</f>
        <v/>
      </c>
    </row>
    <row r="1966">
      <c r="A1966" s="25" t="n">
        <v>1962</v>
      </c>
      <c r="B1966" s="26">
        <f>IF(OR(C1966="",F1966=""),"",
"PRD-" &amp;
TEXT(DAY(C1966),"00") &amp;
CHOOSE(MONTH(C1966),"A","B","C","D","E","F","G","H","I","J","K","L") &amp;
TEXT(YEAR(C1966),"00") &amp;
"-" &amp;
RIGHT(F1966,4))</f>
        <v/>
      </c>
      <c r="C1966" s="27" t="n"/>
      <c r="D1966" s="26">
        <f>IF(F1966="","",_xlfn.XLOOKUP(F1966,purchase!F:F,purchase!B:B,""))</f>
        <v/>
      </c>
      <c r="E1966" s="26">
        <f>IF(F1966="","",_xlfn.XLOOKUP(F1966,purchase!F:F,purchase!C:C,""))</f>
        <v/>
      </c>
      <c r="F1966" s="4" t="n"/>
      <c r="G1966" s="10">
        <f>IF(H1966="NRFC","Natural Rubber Field Coagulam","")</f>
        <v/>
      </c>
      <c r="H1966" s="10">
        <f>IF(F1966="","",_xlfn.XLOOKUP(F1966,purchase!F:F,purchase!E:E,""))</f>
        <v/>
      </c>
      <c r="I1966" s="10">
        <f>IF(J1966="ISNR20","Natural Rubber-TSNR (ISNR-20)","")</f>
        <v/>
      </c>
      <c r="J1966" s="10">
        <f>IF(H1966="NRFC","ISNR20","")</f>
        <v/>
      </c>
      <c r="K1966" s="35">
        <f>_xlfn.SINGLE(IF(F1966="","",_xlfn.XLOOKUP(F1966,purchase!F:F,purchase!N:N,"")))</f>
        <v/>
      </c>
      <c r="L1966" s="4" t="n"/>
      <c r="M1966" s="86" t="n"/>
      <c r="N1966" s="35">
        <f>IF(F1966="","",
MAX(0,
_xlfn.XLOOKUP(F1966,purchase!F:F,purchase!N:N,"")
-
SUMIFS(L:L,F:F,F1966)))</f>
        <v/>
      </c>
      <c r="O1966" s="35">
        <f>IF(OR(L1966="",M1966=""),"",L1966-M1966)</f>
        <v/>
      </c>
      <c r="P1966" s="89">
        <f>_xlfn.SINGLE(IF(F1966="","",_xlfn.XLOOKUP(F1966,purchase!F:F,purchase!O:O,"")))</f>
        <v/>
      </c>
      <c r="Q1966" s="83">
        <f>IF(OR(L1966="",M1966=""),"",M1966/L1966)</f>
        <v/>
      </c>
      <c r="R1966" s="91">
        <f>IF(OR(P1966="",Q1966=""),"",Q1966-P1966)</f>
        <v/>
      </c>
    </row>
    <row r="1967">
      <c r="A1967" s="25" t="n">
        <v>1963</v>
      </c>
      <c r="B1967" s="26">
        <f>IF(OR(C1967="",F1967=""),"",
"PRD-" &amp;
TEXT(DAY(C1967),"00") &amp;
CHOOSE(MONTH(C1967),"A","B","C","D","E","F","G","H","I","J","K","L") &amp;
TEXT(YEAR(C1967),"00") &amp;
"-" &amp;
RIGHT(F1967,4))</f>
        <v/>
      </c>
      <c r="C1967" s="27" t="n"/>
      <c r="D1967" s="26">
        <f>IF(F1967="","",_xlfn.XLOOKUP(F1967,purchase!F:F,purchase!B:B,""))</f>
        <v/>
      </c>
      <c r="E1967" s="26">
        <f>IF(F1967="","",_xlfn.XLOOKUP(F1967,purchase!F:F,purchase!C:C,""))</f>
        <v/>
      </c>
      <c r="F1967" s="4" t="n"/>
      <c r="G1967" s="10">
        <f>IF(H1967="NRFC","Natural Rubber Field Coagulam","")</f>
        <v/>
      </c>
      <c r="H1967" s="10">
        <f>IF(F1967="","",_xlfn.XLOOKUP(F1967,purchase!F:F,purchase!E:E,""))</f>
        <v/>
      </c>
      <c r="I1967" s="10">
        <f>IF(J1967="ISNR20","Natural Rubber-TSNR (ISNR-20)","")</f>
        <v/>
      </c>
      <c r="J1967" s="10">
        <f>IF(H1967="NRFC","ISNR20","")</f>
        <v/>
      </c>
      <c r="K1967" s="35">
        <f>_xlfn.SINGLE(IF(F1967="","",_xlfn.XLOOKUP(F1967,purchase!F:F,purchase!N:N,"")))</f>
        <v/>
      </c>
      <c r="L1967" s="4" t="n"/>
      <c r="M1967" s="86" t="n"/>
      <c r="N1967" s="35">
        <f>IF(F1967="","",
MAX(0,
_xlfn.XLOOKUP(F1967,purchase!F:F,purchase!N:N,"")
-
SUMIFS(L:L,F:F,F1967)))</f>
        <v/>
      </c>
      <c r="O1967" s="35">
        <f>IF(OR(L1967="",M1967=""),"",L1967-M1967)</f>
        <v/>
      </c>
      <c r="P1967" s="89">
        <f>_xlfn.SINGLE(IF(F1967="","",_xlfn.XLOOKUP(F1967,purchase!F:F,purchase!O:O,"")))</f>
        <v/>
      </c>
      <c r="Q1967" s="83">
        <f>IF(OR(L1967="",M1967=""),"",M1967/L1967)</f>
        <v/>
      </c>
      <c r="R1967" s="91">
        <f>IF(OR(P1967="",Q1967=""),"",Q1967-P1967)</f>
        <v/>
      </c>
    </row>
    <row r="1968">
      <c r="A1968" s="25" t="n">
        <v>1964</v>
      </c>
      <c r="B1968" s="26">
        <f>IF(OR(C1968="",F1968=""),"",
"PRD-" &amp;
TEXT(DAY(C1968),"00") &amp;
CHOOSE(MONTH(C1968),"A","B","C","D","E","F","G","H","I","J","K","L") &amp;
TEXT(YEAR(C1968),"00") &amp;
"-" &amp;
RIGHT(F1968,4))</f>
        <v/>
      </c>
      <c r="C1968" s="27" t="n"/>
      <c r="D1968" s="26">
        <f>IF(F1968="","",_xlfn.XLOOKUP(F1968,purchase!F:F,purchase!B:B,""))</f>
        <v/>
      </c>
      <c r="E1968" s="26">
        <f>IF(F1968="","",_xlfn.XLOOKUP(F1968,purchase!F:F,purchase!C:C,""))</f>
        <v/>
      </c>
      <c r="F1968" s="4" t="n"/>
      <c r="G1968" s="10">
        <f>IF(H1968="NRFC","Natural Rubber Field Coagulam","")</f>
        <v/>
      </c>
      <c r="H1968" s="10">
        <f>IF(F1968="","",_xlfn.XLOOKUP(F1968,purchase!F:F,purchase!E:E,""))</f>
        <v/>
      </c>
      <c r="I1968" s="10">
        <f>IF(J1968="ISNR20","Natural Rubber-TSNR (ISNR-20)","")</f>
        <v/>
      </c>
      <c r="J1968" s="10">
        <f>IF(H1968="NRFC","ISNR20","")</f>
        <v/>
      </c>
      <c r="K1968" s="35">
        <f>_xlfn.SINGLE(IF(F1968="","",_xlfn.XLOOKUP(F1968,purchase!F:F,purchase!N:N,"")))</f>
        <v/>
      </c>
      <c r="L1968" s="4" t="n"/>
      <c r="M1968" s="86" t="n"/>
      <c r="N1968" s="35">
        <f>IF(F1968="","",
MAX(0,
_xlfn.XLOOKUP(F1968,purchase!F:F,purchase!N:N,"")
-
SUMIFS(L:L,F:F,F1968)))</f>
        <v/>
      </c>
      <c r="O1968" s="35">
        <f>IF(OR(L1968="",M1968=""),"",L1968-M1968)</f>
        <v/>
      </c>
      <c r="P1968" s="89">
        <f>_xlfn.SINGLE(IF(F1968="","",_xlfn.XLOOKUP(F1968,purchase!F:F,purchase!O:O,"")))</f>
        <v/>
      </c>
      <c r="Q1968" s="83">
        <f>IF(OR(L1968="",M1968=""),"",M1968/L1968)</f>
        <v/>
      </c>
      <c r="R1968" s="91">
        <f>IF(OR(P1968="",Q1968=""),"",Q1968-P1968)</f>
        <v/>
      </c>
    </row>
    <row r="1969">
      <c r="A1969" s="25" t="n">
        <v>1965</v>
      </c>
      <c r="B1969" s="26">
        <f>IF(OR(C1969="",F1969=""),"",
"PRD-" &amp;
TEXT(DAY(C1969),"00") &amp;
CHOOSE(MONTH(C1969),"A","B","C","D","E","F","G","H","I","J","K","L") &amp;
TEXT(YEAR(C1969),"00") &amp;
"-" &amp;
RIGHT(F1969,4))</f>
        <v/>
      </c>
      <c r="C1969" s="27" t="n"/>
      <c r="D1969" s="26">
        <f>IF(F1969="","",_xlfn.XLOOKUP(F1969,purchase!F:F,purchase!B:B,""))</f>
        <v/>
      </c>
      <c r="E1969" s="26">
        <f>IF(F1969="","",_xlfn.XLOOKUP(F1969,purchase!F:F,purchase!C:C,""))</f>
        <v/>
      </c>
      <c r="F1969" s="4" t="n"/>
      <c r="G1969" s="10">
        <f>IF(H1969="NRFC","Natural Rubber Field Coagulam","")</f>
        <v/>
      </c>
      <c r="H1969" s="10">
        <f>IF(F1969="","",_xlfn.XLOOKUP(F1969,purchase!F:F,purchase!E:E,""))</f>
        <v/>
      </c>
      <c r="I1969" s="10">
        <f>IF(J1969="ISNR20","Natural Rubber-TSNR (ISNR-20)","")</f>
        <v/>
      </c>
      <c r="J1969" s="10">
        <f>IF(H1969="NRFC","ISNR20","")</f>
        <v/>
      </c>
      <c r="K1969" s="35">
        <f>_xlfn.SINGLE(IF(F1969="","",_xlfn.XLOOKUP(F1969,purchase!F:F,purchase!N:N,"")))</f>
        <v/>
      </c>
      <c r="L1969" s="4" t="n"/>
      <c r="M1969" s="86" t="n"/>
      <c r="N1969" s="35">
        <f>IF(F1969="","",
MAX(0,
_xlfn.XLOOKUP(F1969,purchase!F:F,purchase!N:N,"")
-
SUMIFS(L:L,F:F,F1969)))</f>
        <v/>
      </c>
      <c r="O1969" s="35">
        <f>IF(OR(L1969="",M1969=""),"",L1969-M1969)</f>
        <v/>
      </c>
      <c r="P1969" s="89">
        <f>_xlfn.SINGLE(IF(F1969="","",_xlfn.XLOOKUP(F1969,purchase!F:F,purchase!O:O,"")))</f>
        <v/>
      </c>
      <c r="Q1969" s="83">
        <f>IF(OR(L1969="",M1969=""),"",M1969/L1969)</f>
        <v/>
      </c>
      <c r="R1969" s="91">
        <f>IF(OR(P1969="",Q1969=""),"",Q1969-P1969)</f>
        <v/>
      </c>
    </row>
    <row r="1970">
      <c r="A1970" s="25" t="n">
        <v>1966</v>
      </c>
      <c r="B1970" s="26">
        <f>IF(OR(C1970="",F1970=""),"",
"PRD-" &amp;
TEXT(DAY(C1970),"00") &amp;
CHOOSE(MONTH(C1970),"A","B","C","D","E","F","G","H","I","J","K","L") &amp;
TEXT(YEAR(C1970),"00") &amp;
"-" &amp;
RIGHT(F1970,4))</f>
        <v/>
      </c>
      <c r="C1970" s="27" t="n"/>
      <c r="D1970" s="26">
        <f>IF(F1970="","",_xlfn.XLOOKUP(F1970,purchase!F:F,purchase!B:B,""))</f>
        <v/>
      </c>
      <c r="E1970" s="26">
        <f>IF(F1970="","",_xlfn.XLOOKUP(F1970,purchase!F:F,purchase!C:C,""))</f>
        <v/>
      </c>
      <c r="F1970" s="4" t="n"/>
      <c r="G1970" s="10">
        <f>IF(H1970="NRFC","Natural Rubber Field Coagulam","")</f>
        <v/>
      </c>
      <c r="H1970" s="10">
        <f>IF(F1970="","",_xlfn.XLOOKUP(F1970,purchase!F:F,purchase!E:E,""))</f>
        <v/>
      </c>
      <c r="I1970" s="10">
        <f>IF(J1970="ISNR20","Natural Rubber-TSNR (ISNR-20)","")</f>
        <v/>
      </c>
      <c r="J1970" s="10">
        <f>IF(H1970="NRFC","ISNR20","")</f>
        <v/>
      </c>
      <c r="K1970" s="35">
        <f>_xlfn.SINGLE(IF(F1970="","",_xlfn.XLOOKUP(F1970,purchase!F:F,purchase!N:N,"")))</f>
        <v/>
      </c>
      <c r="L1970" s="4" t="n"/>
      <c r="M1970" s="86" t="n"/>
      <c r="N1970" s="35">
        <f>IF(F1970="","",
MAX(0,
_xlfn.XLOOKUP(F1970,purchase!F:F,purchase!N:N,"")
-
SUMIFS(L:L,F:F,F1970)))</f>
        <v/>
      </c>
      <c r="O1970" s="35">
        <f>IF(OR(L1970="",M1970=""),"",L1970-M1970)</f>
        <v/>
      </c>
      <c r="P1970" s="89">
        <f>_xlfn.SINGLE(IF(F1970="","",_xlfn.XLOOKUP(F1970,purchase!F:F,purchase!O:O,"")))</f>
        <v/>
      </c>
      <c r="Q1970" s="83">
        <f>IF(OR(L1970="",M1970=""),"",M1970/L1970)</f>
        <v/>
      </c>
      <c r="R1970" s="91">
        <f>IF(OR(P1970="",Q1970=""),"",Q1970-P1970)</f>
        <v/>
      </c>
    </row>
    <row r="1971">
      <c r="A1971" s="25" t="n">
        <v>1967</v>
      </c>
      <c r="B1971" s="26">
        <f>IF(OR(C1971="",F1971=""),"",
"PRD-" &amp;
TEXT(DAY(C1971),"00") &amp;
CHOOSE(MONTH(C1971),"A","B","C","D","E","F","G","H","I","J","K","L") &amp;
TEXT(YEAR(C1971),"00") &amp;
"-" &amp;
RIGHT(F1971,4))</f>
        <v/>
      </c>
      <c r="C1971" s="27" t="n"/>
      <c r="D1971" s="26">
        <f>IF(F1971="","",_xlfn.XLOOKUP(F1971,purchase!F:F,purchase!B:B,""))</f>
        <v/>
      </c>
      <c r="E1971" s="26">
        <f>IF(F1971="","",_xlfn.XLOOKUP(F1971,purchase!F:F,purchase!C:C,""))</f>
        <v/>
      </c>
      <c r="F1971" s="4" t="n"/>
      <c r="G1971" s="10">
        <f>IF(H1971="NRFC","Natural Rubber Field Coagulam","")</f>
        <v/>
      </c>
      <c r="H1971" s="10">
        <f>IF(F1971="","",_xlfn.XLOOKUP(F1971,purchase!F:F,purchase!E:E,""))</f>
        <v/>
      </c>
      <c r="I1971" s="10">
        <f>IF(J1971="ISNR20","Natural Rubber-TSNR (ISNR-20)","")</f>
        <v/>
      </c>
      <c r="J1971" s="10">
        <f>IF(H1971="NRFC","ISNR20","")</f>
        <v/>
      </c>
      <c r="K1971" s="35">
        <f>_xlfn.SINGLE(IF(F1971="","",_xlfn.XLOOKUP(F1971,purchase!F:F,purchase!N:N,"")))</f>
        <v/>
      </c>
      <c r="L1971" s="4" t="n"/>
      <c r="M1971" s="86" t="n"/>
      <c r="N1971" s="35">
        <f>IF(F1971="","",
MAX(0,
_xlfn.XLOOKUP(F1971,purchase!F:F,purchase!N:N,"")
-
SUMIFS(L:L,F:F,F1971)))</f>
        <v/>
      </c>
      <c r="O1971" s="35">
        <f>IF(OR(L1971="",M1971=""),"",L1971-M1971)</f>
        <v/>
      </c>
      <c r="P1971" s="89">
        <f>_xlfn.SINGLE(IF(F1971="","",_xlfn.XLOOKUP(F1971,purchase!F:F,purchase!O:O,"")))</f>
        <v/>
      </c>
      <c r="Q1971" s="83">
        <f>IF(OR(L1971="",M1971=""),"",M1971/L1971)</f>
        <v/>
      </c>
      <c r="R1971" s="91">
        <f>IF(OR(P1971="",Q1971=""),"",Q1971-P1971)</f>
        <v/>
      </c>
    </row>
    <row r="1972">
      <c r="A1972" s="25" t="n">
        <v>1968</v>
      </c>
      <c r="B1972" s="26">
        <f>IF(OR(C1972="",F1972=""),"",
"PRD-" &amp;
TEXT(DAY(C1972),"00") &amp;
CHOOSE(MONTH(C1972),"A","B","C","D","E","F","G","H","I","J","K","L") &amp;
TEXT(YEAR(C1972),"00") &amp;
"-" &amp;
RIGHT(F1972,4))</f>
        <v/>
      </c>
      <c r="C1972" s="27" t="n"/>
      <c r="D1972" s="26">
        <f>IF(F1972="","",_xlfn.XLOOKUP(F1972,purchase!F:F,purchase!B:B,""))</f>
        <v/>
      </c>
      <c r="E1972" s="26">
        <f>IF(F1972="","",_xlfn.XLOOKUP(F1972,purchase!F:F,purchase!C:C,""))</f>
        <v/>
      </c>
      <c r="F1972" s="4" t="n"/>
      <c r="G1972" s="10">
        <f>IF(H1972="NRFC","Natural Rubber Field Coagulam","")</f>
        <v/>
      </c>
      <c r="H1972" s="10">
        <f>IF(F1972="","",_xlfn.XLOOKUP(F1972,purchase!F:F,purchase!E:E,""))</f>
        <v/>
      </c>
      <c r="I1972" s="10">
        <f>IF(J1972="ISNR20","Natural Rubber-TSNR (ISNR-20)","")</f>
        <v/>
      </c>
      <c r="J1972" s="10">
        <f>IF(H1972="NRFC","ISNR20","")</f>
        <v/>
      </c>
      <c r="K1972" s="35">
        <f>_xlfn.SINGLE(IF(F1972="","",_xlfn.XLOOKUP(F1972,purchase!F:F,purchase!N:N,"")))</f>
        <v/>
      </c>
      <c r="L1972" s="4" t="n"/>
      <c r="M1972" s="86" t="n"/>
      <c r="N1972" s="35">
        <f>IF(F1972="","",
MAX(0,
_xlfn.XLOOKUP(F1972,purchase!F:F,purchase!N:N,"")
-
SUMIFS(L:L,F:F,F1972)))</f>
        <v/>
      </c>
      <c r="O1972" s="35">
        <f>IF(OR(L1972="",M1972=""),"",L1972-M1972)</f>
        <v/>
      </c>
      <c r="P1972" s="89">
        <f>_xlfn.SINGLE(IF(F1972="","",_xlfn.XLOOKUP(F1972,purchase!F:F,purchase!O:O,"")))</f>
        <v/>
      </c>
      <c r="Q1972" s="83">
        <f>IF(OR(L1972="",M1972=""),"",M1972/L1972)</f>
        <v/>
      </c>
      <c r="R1972" s="91">
        <f>IF(OR(P1972="",Q1972=""),"",Q1972-P1972)</f>
        <v/>
      </c>
    </row>
    <row r="1973">
      <c r="A1973" s="25" t="n">
        <v>1969</v>
      </c>
      <c r="B1973" s="26">
        <f>IF(OR(C1973="",F1973=""),"",
"PRD-" &amp;
TEXT(DAY(C1973),"00") &amp;
CHOOSE(MONTH(C1973),"A","B","C","D","E","F","G","H","I","J","K","L") &amp;
TEXT(YEAR(C1973),"00") &amp;
"-" &amp;
RIGHT(F1973,4))</f>
        <v/>
      </c>
      <c r="C1973" s="27" t="n"/>
      <c r="D1973" s="26">
        <f>IF(F1973="","",_xlfn.XLOOKUP(F1973,purchase!F:F,purchase!B:B,""))</f>
        <v/>
      </c>
      <c r="E1973" s="26">
        <f>IF(F1973="","",_xlfn.XLOOKUP(F1973,purchase!F:F,purchase!C:C,""))</f>
        <v/>
      </c>
      <c r="F1973" s="4" t="n"/>
      <c r="G1973" s="10">
        <f>IF(H1973="NRFC","Natural Rubber Field Coagulam","")</f>
        <v/>
      </c>
      <c r="H1973" s="10">
        <f>IF(F1973="","",_xlfn.XLOOKUP(F1973,purchase!F:F,purchase!E:E,""))</f>
        <v/>
      </c>
      <c r="I1973" s="10">
        <f>IF(J1973="ISNR20","Natural Rubber-TSNR (ISNR-20)","")</f>
        <v/>
      </c>
      <c r="J1973" s="10">
        <f>IF(H1973="NRFC","ISNR20","")</f>
        <v/>
      </c>
      <c r="K1973" s="35">
        <f>_xlfn.SINGLE(IF(F1973="","",_xlfn.XLOOKUP(F1973,purchase!F:F,purchase!N:N,"")))</f>
        <v/>
      </c>
      <c r="L1973" s="4" t="n"/>
      <c r="M1973" s="86" t="n"/>
      <c r="N1973" s="35">
        <f>IF(F1973="","",
MAX(0,
_xlfn.XLOOKUP(F1973,purchase!F:F,purchase!N:N,"")
-
SUMIFS(L:L,F:F,F1973)))</f>
        <v/>
      </c>
      <c r="O1973" s="35">
        <f>IF(OR(L1973="",M1973=""),"",L1973-M1973)</f>
        <v/>
      </c>
      <c r="P1973" s="89">
        <f>_xlfn.SINGLE(IF(F1973="","",_xlfn.XLOOKUP(F1973,purchase!F:F,purchase!O:O,"")))</f>
        <v/>
      </c>
      <c r="Q1973" s="83">
        <f>IF(OR(L1973="",M1973=""),"",M1973/L1973)</f>
        <v/>
      </c>
      <c r="R1973" s="91">
        <f>IF(OR(P1973="",Q1973=""),"",Q1973-P1973)</f>
        <v/>
      </c>
    </row>
    <row r="1974">
      <c r="A1974" s="25" t="n">
        <v>1970</v>
      </c>
      <c r="B1974" s="26">
        <f>IF(OR(C1974="",F1974=""),"",
"PRD-" &amp;
TEXT(DAY(C1974),"00") &amp;
CHOOSE(MONTH(C1974),"A","B","C","D","E","F","G","H","I","J","K","L") &amp;
TEXT(YEAR(C1974),"00") &amp;
"-" &amp;
RIGHT(F1974,4))</f>
        <v/>
      </c>
      <c r="C1974" s="27" t="n"/>
      <c r="D1974" s="26">
        <f>IF(F1974="","",_xlfn.XLOOKUP(F1974,purchase!F:F,purchase!B:B,""))</f>
        <v/>
      </c>
      <c r="E1974" s="26">
        <f>IF(F1974="","",_xlfn.XLOOKUP(F1974,purchase!F:F,purchase!C:C,""))</f>
        <v/>
      </c>
      <c r="F1974" s="4" t="n"/>
      <c r="G1974" s="10">
        <f>IF(H1974="NRFC","Natural Rubber Field Coagulam","")</f>
        <v/>
      </c>
      <c r="H1974" s="10">
        <f>IF(F1974="","",_xlfn.XLOOKUP(F1974,purchase!F:F,purchase!E:E,""))</f>
        <v/>
      </c>
      <c r="I1974" s="10">
        <f>IF(J1974="ISNR20","Natural Rubber-TSNR (ISNR-20)","")</f>
        <v/>
      </c>
      <c r="J1974" s="10">
        <f>IF(H1974="NRFC","ISNR20","")</f>
        <v/>
      </c>
      <c r="K1974" s="35">
        <f>_xlfn.SINGLE(IF(F1974="","",_xlfn.XLOOKUP(F1974,purchase!F:F,purchase!N:N,"")))</f>
        <v/>
      </c>
      <c r="L1974" s="4" t="n"/>
      <c r="M1974" s="86" t="n"/>
      <c r="N1974" s="35">
        <f>IF(F1974="","",
MAX(0,
_xlfn.XLOOKUP(F1974,purchase!F:F,purchase!N:N,"")
-
SUMIFS(L:L,F:F,F1974)))</f>
        <v/>
      </c>
      <c r="O1974" s="35">
        <f>IF(OR(L1974="",M1974=""),"",L1974-M1974)</f>
        <v/>
      </c>
      <c r="P1974" s="89">
        <f>_xlfn.SINGLE(IF(F1974="","",_xlfn.XLOOKUP(F1974,purchase!F:F,purchase!O:O,"")))</f>
        <v/>
      </c>
      <c r="Q1974" s="83">
        <f>IF(OR(L1974="",M1974=""),"",M1974/L1974)</f>
        <v/>
      </c>
      <c r="R1974" s="91">
        <f>IF(OR(P1974="",Q1974=""),"",Q1974-P1974)</f>
        <v/>
      </c>
    </row>
    <row r="1975">
      <c r="A1975" s="25" t="n">
        <v>1971</v>
      </c>
      <c r="B1975" s="26">
        <f>IF(OR(C1975="",F1975=""),"",
"PRD-" &amp;
TEXT(DAY(C1975),"00") &amp;
CHOOSE(MONTH(C1975),"A","B","C","D","E","F","G","H","I","J","K","L") &amp;
TEXT(YEAR(C1975),"00") &amp;
"-" &amp;
RIGHT(F1975,4))</f>
        <v/>
      </c>
      <c r="C1975" s="27" t="n"/>
      <c r="D1975" s="26">
        <f>IF(F1975="","",_xlfn.XLOOKUP(F1975,purchase!F:F,purchase!B:B,""))</f>
        <v/>
      </c>
      <c r="E1975" s="26">
        <f>IF(F1975="","",_xlfn.XLOOKUP(F1975,purchase!F:F,purchase!C:C,""))</f>
        <v/>
      </c>
      <c r="F1975" s="4" t="n"/>
      <c r="G1975" s="10">
        <f>IF(H1975="NRFC","Natural Rubber Field Coagulam","")</f>
        <v/>
      </c>
      <c r="H1975" s="10">
        <f>IF(F1975="","",_xlfn.XLOOKUP(F1975,purchase!F:F,purchase!E:E,""))</f>
        <v/>
      </c>
      <c r="I1975" s="10">
        <f>IF(J1975="ISNR20","Natural Rubber-TSNR (ISNR-20)","")</f>
        <v/>
      </c>
      <c r="J1975" s="10">
        <f>IF(H1975="NRFC","ISNR20","")</f>
        <v/>
      </c>
      <c r="K1975" s="35">
        <f>_xlfn.SINGLE(IF(F1975="","",_xlfn.XLOOKUP(F1975,purchase!F:F,purchase!N:N,"")))</f>
        <v/>
      </c>
      <c r="L1975" s="4" t="n"/>
      <c r="M1975" s="86" t="n"/>
      <c r="N1975" s="35">
        <f>IF(F1975="","",
MAX(0,
_xlfn.XLOOKUP(F1975,purchase!F:F,purchase!N:N,"")
-
SUMIFS(L:L,F:F,F1975)))</f>
        <v/>
      </c>
      <c r="O1975" s="35">
        <f>IF(OR(L1975="",M1975=""),"",L1975-M1975)</f>
        <v/>
      </c>
      <c r="P1975" s="89">
        <f>_xlfn.SINGLE(IF(F1975="","",_xlfn.XLOOKUP(F1975,purchase!F:F,purchase!O:O,"")))</f>
        <v/>
      </c>
      <c r="Q1975" s="83">
        <f>IF(OR(L1975="",M1975=""),"",M1975/L1975)</f>
        <v/>
      </c>
      <c r="R1975" s="91">
        <f>IF(OR(P1975="",Q1975=""),"",Q1975-P1975)</f>
        <v/>
      </c>
    </row>
    <row r="1976">
      <c r="A1976" s="25" t="n">
        <v>1972</v>
      </c>
      <c r="B1976" s="26">
        <f>IF(OR(C1976="",F1976=""),"",
"PRD-" &amp;
TEXT(DAY(C1976),"00") &amp;
CHOOSE(MONTH(C1976),"A","B","C","D","E","F","G","H","I","J","K","L") &amp;
TEXT(YEAR(C1976),"00") &amp;
"-" &amp;
RIGHT(F1976,4))</f>
        <v/>
      </c>
      <c r="C1976" s="27" t="n"/>
      <c r="D1976" s="26">
        <f>IF(F1976="","",_xlfn.XLOOKUP(F1976,purchase!F:F,purchase!B:B,""))</f>
        <v/>
      </c>
      <c r="E1976" s="26">
        <f>IF(F1976="","",_xlfn.XLOOKUP(F1976,purchase!F:F,purchase!C:C,""))</f>
        <v/>
      </c>
      <c r="F1976" s="4" t="n"/>
      <c r="G1976" s="10">
        <f>IF(H1976="NRFC","Natural Rubber Field Coagulam","")</f>
        <v/>
      </c>
      <c r="H1976" s="10">
        <f>IF(F1976="","",_xlfn.XLOOKUP(F1976,purchase!F:F,purchase!E:E,""))</f>
        <v/>
      </c>
      <c r="I1976" s="10">
        <f>IF(J1976="ISNR20","Natural Rubber-TSNR (ISNR-20)","")</f>
        <v/>
      </c>
      <c r="J1976" s="10">
        <f>IF(H1976="NRFC","ISNR20","")</f>
        <v/>
      </c>
      <c r="K1976" s="35">
        <f>_xlfn.SINGLE(IF(F1976="","",_xlfn.XLOOKUP(F1976,purchase!F:F,purchase!N:N,"")))</f>
        <v/>
      </c>
      <c r="L1976" s="4" t="n"/>
      <c r="M1976" s="86" t="n"/>
      <c r="N1976" s="35">
        <f>IF(F1976="","",
MAX(0,
_xlfn.XLOOKUP(F1976,purchase!F:F,purchase!N:N,"")
-
SUMIFS(L:L,F:F,F1976)))</f>
        <v/>
      </c>
      <c r="O1976" s="35">
        <f>IF(OR(L1976="",M1976=""),"",L1976-M1976)</f>
        <v/>
      </c>
      <c r="P1976" s="89">
        <f>_xlfn.SINGLE(IF(F1976="","",_xlfn.XLOOKUP(F1976,purchase!F:F,purchase!O:O,"")))</f>
        <v/>
      </c>
      <c r="Q1976" s="83">
        <f>IF(OR(L1976="",M1976=""),"",M1976/L1976)</f>
        <v/>
      </c>
      <c r="R1976" s="91">
        <f>IF(OR(P1976="",Q1976=""),"",Q1976-P1976)</f>
        <v/>
      </c>
    </row>
    <row r="1977">
      <c r="A1977" s="25" t="n">
        <v>1973</v>
      </c>
      <c r="B1977" s="26">
        <f>IF(OR(C1977="",F1977=""),"",
"PRD-" &amp;
TEXT(DAY(C1977),"00") &amp;
CHOOSE(MONTH(C1977),"A","B","C","D","E","F","G","H","I","J","K","L") &amp;
TEXT(YEAR(C1977),"00") &amp;
"-" &amp;
RIGHT(F1977,4))</f>
        <v/>
      </c>
      <c r="C1977" s="27" t="n"/>
      <c r="D1977" s="26">
        <f>IF(F1977="","",_xlfn.XLOOKUP(F1977,purchase!F:F,purchase!B:B,""))</f>
        <v/>
      </c>
      <c r="E1977" s="26">
        <f>IF(F1977="","",_xlfn.XLOOKUP(F1977,purchase!F:F,purchase!C:C,""))</f>
        <v/>
      </c>
      <c r="F1977" s="4" t="n"/>
      <c r="G1977" s="10">
        <f>IF(H1977="NRFC","Natural Rubber Field Coagulam","")</f>
        <v/>
      </c>
      <c r="H1977" s="10">
        <f>IF(F1977="","",_xlfn.XLOOKUP(F1977,purchase!F:F,purchase!E:E,""))</f>
        <v/>
      </c>
      <c r="I1977" s="10">
        <f>IF(J1977="ISNR20","Natural Rubber-TSNR (ISNR-20)","")</f>
        <v/>
      </c>
      <c r="J1977" s="10">
        <f>IF(H1977="NRFC","ISNR20","")</f>
        <v/>
      </c>
      <c r="K1977" s="35">
        <f>_xlfn.SINGLE(IF(F1977="","",_xlfn.XLOOKUP(F1977,purchase!F:F,purchase!N:N,"")))</f>
        <v/>
      </c>
      <c r="L1977" s="4" t="n"/>
      <c r="M1977" s="86" t="n"/>
      <c r="N1977" s="35">
        <f>IF(F1977="","",
MAX(0,
_xlfn.XLOOKUP(F1977,purchase!F:F,purchase!N:N,"")
-
SUMIFS(L:L,F:F,F1977)))</f>
        <v/>
      </c>
      <c r="O1977" s="35">
        <f>IF(OR(L1977="",M1977=""),"",L1977-M1977)</f>
        <v/>
      </c>
      <c r="P1977" s="89">
        <f>_xlfn.SINGLE(IF(F1977="","",_xlfn.XLOOKUP(F1977,purchase!F:F,purchase!O:O,"")))</f>
        <v/>
      </c>
      <c r="Q1977" s="83">
        <f>IF(OR(L1977="",M1977=""),"",M1977/L1977)</f>
        <v/>
      </c>
      <c r="R1977" s="91">
        <f>IF(OR(P1977="",Q1977=""),"",Q1977-P1977)</f>
        <v/>
      </c>
    </row>
    <row r="1978">
      <c r="A1978" s="25" t="n">
        <v>1974</v>
      </c>
      <c r="B1978" s="26">
        <f>IF(OR(C1978="",F1978=""),"",
"PRD-" &amp;
TEXT(DAY(C1978),"00") &amp;
CHOOSE(MONTH(C1978),"A","B","C","D","E","F","G","H","I","J","K","L") &amp;
TEXT(YEAR(C1978),"00") &amp;
"-" &amp;
RIGHT(F1978,4))</f>
        <v/>
      </c>
      <c r="C1978" s="27" t="n"/>
      <c r="D1978" s="26">
        <f>IF(F1978="","",_xlfn.XLOOKUP(F1978,purchase!F:F,purchase!B:B,""))</f>
        <v/>
      </c>
      <c r="E1978" s="26">
        <f>IF(F1978="","",_xlfn.XLOOKUP(F1978,purchase!F:F,purchase!C:C,""))</f>
        <v/>
      </c>
      <c r="F1978" s="4" t="n"/>
      <c r="G1978" s="10">
        <f>IF(H1978="NRFC","Natural Rubber Field Coagulam","")</f>
        <v/>
      </c>
      <c r="H1978" s="10">
        <f>IF(F1978="","",_xlfn.XLOOKUP(F1978,purchase!F:F,purchase!E:E,""))</f>
        <v/>
      </c>
      <c r="I1978" s="10">
        <f>IF(J1978="ISNR20","Natural Rubber-TSNR (ISNR-20)","")</f>
        <v/>
      </c>
      <c r="J1978" s="10">
        <f>IF(H1978="NRFC","ISNR20","")</f>
        <v/>
      </c>
      <c r="K1978" s="35">
        <f>_xlfn.SINGLE(IF(F1978="","",_xlfn.XLOOKUP(F1978,purchase!F:F,purchase!N:N,"")))</f>
        <v/>
      </c>
      <c r="L1978" s="4" t="n"/>
      <c r="M1978" s="86" t="n"/>
      <c r="N1978" s="35">
        <f>IF(F1978="","",
MAX(0,
_xlfn.XLOOKUP(F1978,purchase!F:F,purchase!N:N,"")
-
SUMIFS(L:L,F:F,F1978)))</f>
        <v/>
      </c>
      <c r="O1978" s="35">
        <f>IF(OR(L1978="",M1978=""),"",L1978-M1978)</f>
        <v/>
      </c>
      <c r="P1978" s="89">
        <f>_xlfn.SINGLE(IF(F1978="","",_xlfn.XLOOKUP(F1978,purchase!F:F,purchase!O:O,"")))</f>
        <v/>
      </c>
      <c r="Q1978" s="83">
        <f>IF(OR(L1978="",M1978=""),"",M1978/L1978)</f>
        <v/>
      </c>
      <c r="R1978" s="91">
        <f>IF(OR(P1978="",Q1978=""),"",Q1978-P1978)</f>
        <v/>
      </c>
    </row>
    <row r="1979">
      <c r="A1979" s="25" t="n">
        <v>1975</v>
      </c>
      <c r="B1979" s="26">
        <f>IF(OR(C1979="",F1979=""),"",
"PRD-" &amp;
TEXT(DAY(C1979),"00") &amp;
CHOOSE(MONTH(C1979),"A","B","C","D","E","F","G","H","I","J","K","L") &amp;
TEXT(YEAR(C1979),"00") &amp;
"-" &amp;
RIGHT(F1979,4))</f>
        <v/>
      </c>
      <c r="C1979" s="27" t="n"/>
      <c r="D1979" s="26">
        <f>IF(F1979="","",_xlfn.XLOOKUP(F1979,purchase!F:F,purchase!B:B,""))</f>
        <v/>
      </c>
      <c r="E1979" s="26">
        <f>IF(F1979="","",_xlfn.XLOOKUP(F1979,purchase!F:F,purchase!C:C,""))</f>
        <v/>
      </c>
      <c r="F1979" s="4" t="n"/>
      <c r="G1979" s="10">
        <f>IF(H1979="NRFC","Natural Rubber Field Coagulam","")</f>
        <v/>
      </c>
      <c r="H1979" s="10">
        <f>IF(F1979="","",_xlfn.XLOOKUP(F1979,purchase!F:F,purchase!E:E,""))</f>
        <v/>
      </c>
      <c r="I1979" s="10">
        <f>IF(J1979="ISNR20","Natural Rubber-TSNR (ISNR-20)","")</f>
        <v/>
      </c>
      <c r="J1979" s="10">
        <f>IF(H1979="NRFC","ISNR20","")</f>
        <v/>
      </c>
      <c r="K1979" s="35">
        <f>_xlfn.SINGLE(IF(F1979="","",_xlfn.XLOOKUP(F1979,purchase!F:F,purchase!N:N,"")))</f>
        <v/>
      </c>
      <c r="L1979" s="4" t="n"/>
      <c r="M1979" s="86" t="n"/>
      <c r="N1979" s="35">
        <f>IF(F1979="","",
MAX(0,
_xlfn.XLOOKUP(F1979,purchase!F:F,purchase!N:N,"")
-
SUMIFS(L:L,F:F,F1979)))</f>
        <v/>
      </c>
      <c r="O1979" s="35">
        <f>IF(OR(L1979="",M1979=""),"",L1979-M1979)</f>
        <v/>
      </c>
      <c r="P1979" s="89">
        <f>_xlfn.SINGLE(IF(F1979="","",_xlfn.XLOOKUP(F1979,purchase!F:F,purchase!O:O,"")))</f>
        <v/>
      </c>
      <c r="Q1979" s="83">
        <f>IF(OR(L1979="",M1979=""),"",M1979/L1979)</f>
        <v/>
      </c>
      <c r="R1979" s="91">
        <f>IF(OR(P1979="",Q1979=""),"",Q1979-P1979)</f>
        <v/>
      </c>
    </row>
    <row r="1980">
      <c r="A1980" s="25" t="n">
        <v>1976</v>
      </c>
      <c r="B1980" s="26">
        <f>IF(OR(C1980="",F1980=""),"",
"PRD-" &amp;
TEXT(DAY(C1980),"00") &amp;
CHOOSE(MONTH(C1980),"A","B","C","D","E","F","G","H","I","J","K","L") &amp;
TEXT(YEAR(C1980),"00") &amp;
"-" &amp;
RIGHT(F1980,4))</f>
        <v/>
      </c>
      <c r="C1980" s="27" t="n"/>
      <c r="D1980" s="26">
        <f>IF(F1980="","",_xlfn.XLOOKUP(F1980,purchase!F:F,purchase!B:B,""))</f>
        <v/>
      </c>
      <c r="E1980" s="26">
        <f>IF(F1980="","",_xlfn.XLOOKUP(F1980,purchase!F:F,purchase!C:C,""))</f>
        <v/>
      </c>
      <c r="F1980" s="4" t="n"/>
      <c r="G1980" s="10">
        <f>IF(H1980="NRFC","Natural Rubber Field Coagulam","")</f>
        <v/>
      </c>
      <c r="H1980" s="10">
        <f>IF(F1980="","",_xlfn.XLOOKUP(F1980,purchase!F:F,purchase!E:E,""))</f>
        <v/>
      </c>
      <c r="I1980" s="10">
        <f>IF(J1980="ISNR20","Natural Rubber-TSNR (ISNR-20)","")</f>
        <v/>
      </c>
      <c r="J1980" s="10">
        <f>IF(H1980="NRFC","ISNR20","")</f>
        <v/>
      </c>
      <c r="K1980" s="35">
        <f>_xlfn.SINGLE(IF(F1980="","",_xlfn.XLOOKUP(F1980,purchase!F:F,purchase!N:N,"")))</f>
        <v/>
      </c>
      <c r="L1980" s="4" t="n"/>
      <c r="M1980" s="86" t="n"/>
      <c r="N1980" s="35">
        <f>IF(F1980="","",
MAX(0,
_xlfn.XLOOKUP(F1980,purchase!F:F,purchase!N:N,"")
-
SUMIFS(L:L,F:F,F1980)))</f>
        <v/>
      </c>
      <c r="O1980" s="35">
        <f>IF(OR(L1980="",M1980=""),"",L1980-M1980)</f>
        <v/>
      </c>
      <c r="P1980" s="89">
        <f>_xlfn.SINGLE(IF(F1980="","",_xlfn.XLOOKUP(F1980,purchase!F:F,purchase!O:O,"")))</f>
        <v/>
      </c>
      <c r="Q1980" s="83">
        <f>IF(OR(L1980="",M1980=""),"",M1980/L1980)</f>
        <v/>
      </c>
      <c r="R1980" s="91">
        <f>IF(OR(P1980="",Q1980=""),"",Q1980-P1980)</f>
        <v/>
      </c>
    </row>
    <row r="1981">
      <c r="A1981" s="25" t="n">
        <v>1977</v>
      </c>
      <c r="B1981" s="26">
        <f>IF(OR(C1981="",F1981=""),"",
"PRD-" &amp;
TEXT(DAY(C1981),"00") &amp;
CHOOSE(MONTH(C1981),"A","B","C","D","E","F","G","H","I","J","K","L") &amp;
TEXT(YEAR(C1981),"00") &amp;
"-" &amp;
RIGHT(F1981,4))</f>
        <v/>
      </c>
      <c r="C1981" s="27" t="n"/>
      <c r="D1981" s="26">
        <f>IF(F1981="","",_xlfn.XLOOKUP(F1981,purchase!F:F,purchase!B:B,""))</f>
        <v/>
      </c>
      <c r="E1981" s="26">
        <f>IF(F1981="","",_xlfn.XLOOKUP(F1981,purchase!F:F,purchase!C:C,""))</f>
        <v/>
      </c>
      <c r="F1981" s="4" t="n"/>
      <c r="G1981" s="10">
        <f>IF(H1981="NRFC","Natural Rubber Field Coagulam","")</f>
        <v/>
      </c>
      <c r="H1981" s="10">
        <f>IF(F1981="","",_xlfn.XLOOKUP(F1981,purchase!F:F,purchase!E:E,""))</f>
        <v/>
      </c>
      <c r="I1981" s="10">
        <f>IF(J1981="ISNR20","Natural Rubber-TSNR (ISNR-20)","")</f>
        <v/>
      </c>
      <c r="J1981" s="10">
        <f>IF(H1981="NRFC","ISNR20","")</f>
        <v/>
      </c>
      <c r="K1981" s="35">
        <f>_xlfn.SINGLE(IF(F1981="","",_xlfn.XLOOKUP(F1981,purchase!F:F,purchase!N:N,"")))</f>
        <v/>
      </c>
      <c r="L1981" s="4" t="n"/>
      <c r="M1981" s="86" t="n"/>
      <c r="N1981" s="35">
        <f>IF(F1981="","",
MAX(0,
_xlfn.XLOOKUP(F1981,purchase!F:F,purchase!N:N,"")
-
SUMIFS(L:L,F:F,F1981)))</f>
        <v/>
      </c>
      <c r="O1981" s="35">
        <f>IF(OR(L1981="",M1981=""),"",L1981-M1981)</f>
        <v/>
      </c>
      <c r="P1981" s="89">
        <f>_xlfn.SINGLE(IF(F1981="","",_xlfn.XLOOKUP(F1981,purchase!F:F,purchase!O:O,"")))</f>
        <v/>
      </c>
      <c r="Q1981" s="83">
        <f>IF(OR(L1981="",M1981=""),"",M1981/L1981)</f>
        <v/>
      </c>
      <c r="R1981" s="91">
        <f>IF(OR(P1981="",Q1981=""),"",Q1981-P1981)</f>
        <v/>
      </c>
    </row>
    <row r="1982">
      <c r="A1982" s="25" t="n">
        <v>1978</v>
      </c>
      <c r="B1982" s="26">
        <f>IF(OR(C1982="",F1982=""),"",
"PRD-" &amp;
TEXT(DAY(C1982),"00") &amp;
CHOOSE(MONTH(C1982),"A","B","C","D","E","F","G","H","I","J","K","L") &amp;
TEXT(YEAR(C1982),"00") &amp;
"-" &amp;
RIGHT(F1982,4))</f>
        <v/>
      </c>
      <c r="C1982" s="27" t="n"/>
      <c r="D1982" s="26">
        <f>IF(F1982="","",_xlfn.XLOOKUP(F1982,purchase!F:F,purchase!B:B,""))</f>
        <v/>
      </c>
      <c r="E1982" s="26">
        <f>IF(F1982="","",_xlfn.XLOOKUP(F1982,purchase!F:F,purchase!C:C,""))</f>
        <v/>
      </c>
      <c r="F1982" s="4" t="n"/>
      <c r="G1982" s="10">
        <f>IF(H1982="NRFC","Natural Rubber Field Coagulam","")</f>
        <v/>
      </c>
      <c r="H1982" s="10">
        <f>IF(F1982="","",_xlfn.XLOOKUP(F1982,purchase!F:F,purchase!E:E,""))</f>
        <v/>
      </c>
      <c r="I1982" s="10">
        <f>IF(J1982="ISNR20","Natural Rubber-TSNR (ISNR-20)","")</f>
        <v/>
      </c>
      <c r="J1982" s="10">
        <f>IF(H1982="NRFC","ISNR20","")</f>
        <v/>
      </c>
      <c r="K1982" s="35">
        <f>_xlfn.SINGLE(IF(F1982="","",_xlfn.XLOOKUP(F1982,purchase!F:F,purchase!N:N,"")))</f>
        <v/>
      </c>
      <c r="L1982" s="4" t="n"/>
      <c r="M1982" s="86" t="n"/>
      <c r="N1982" s="35">
        <f>IF(F1982="","",
MAX(0,
_xlfn.XLOOKUP(F1982,purchase!F:F,purchase!N:N,"")
-
SUMIFS(L:L,F:F,F1982)))</f>
        <v/>
      </c>
      <c r="O1982" s="35">
        <f>IF(OR(L1982="",M1982=""),"",L1982-M1982)</f>
        <v/>
      </c>
      <c r="P1982" s="89">
        <f>_xlfn.SINGLE(IF(F1982="","",_xlfn.XLOOKUP(F1982,purchase!F:F,purchase!O:O,"")))</f>
        <v/>
      </c>
      <c r="Q1982" s="83">
        <f>IF(OR(L1982="",M1982=""),"",M1982/L1982)</f>
        <v/>
      </c>
      <c r="R1982" s="91">
        <f>IF(OR(P1982="",Q1982=""),"",Q1982-P1982)</f>
        <v/>
      </c>
    </row>
    <row r="1983">
      <c r="A1983" s="25" t="n">
        <v>1979</v>
      </c>
      <c r="B1983" s="26">
        <f>IF(OR(C1983="",F1983=""),"",
"PRD-" &amp;
TEXT(DAY(C1983),"00") &amp;
CHOOSE(MONTH(C1983),"A","B","C","D","E","F","G","H","I","J","K","L") &amp;
TEXT(YEAR(C1983),"00") &amp;
"-" &amp;
RIGHT(F1983,4))</f>
        <v/>
      </c>
      <c r="C1983" s="27" t="n"/>
      <c r="D1983" s="26">
        <f>IF(F1983="","",_xlfn.XLOOKUP(F1983,purchase!F:F,purchase!B:B,""))</f>
        <v/>
      </c>
      <c r="E1983" s="26">
        <f>IF(F1983="","",_xlfn.XLOOKUP(F1983,purchase!F:F,purchase!C:C,""))</f>
        <v/>
      </c>
      <c r="F1983" s="4" t="n"/>
      <c r="G1983" s="10">
        <f>IF(H1983="NRFC","Natural Rubber Field Coagulam","")</f>
        <v/>
      </c>
      <c r="H1983" s="10">
        <f>IF(F1983="","",_xlfn.XLOOKUP(F1983,purchase!F:F,purchase!E:E,""))</f>
        <v/>
      </c>
      <c r="I1983" s="10">
        <f>IF(J1983="ISNR20","Natural Rubber-TSNR (ISNR-20)","")</f>
        <v/>
      </c>
      <c r="J1983" s="10">
        <f>IF(H1983="NRFC","ISNR20","")</f>
        <v/>
      </c>
      <c r="K1983" s="35">
        <f>_xlfn.SINGLE(IF(F1983="","",_xlfn.XLOOKUP(F1983,purchase!F:F,purchase!N:N,"")))</f>
        <v/>
      </c>
      <c r="L1983" s="4" t="n"/>
      <c r="M1983" s="86" t="n"/>
      <c r="N1983" s="35">
        <f>IF(F1983="","",
MAX(0,
_xlfn.XLOOKUP(F1983,purchase!F:F,purchase!N:N,"")
-
SUMIFS(L:L,F:F,F1983)))</f>
        <v/>
      </c>
      <c r="O1983" s="35">
        <f>IF(OR(L1983="",M1983=""),"",L1983-M1983)</f>
        <v/>
      </c>
      <c r="P1983" s="89">
        <f>_xlfn.SINGLE(IF(F1983="","",_xlfn.XLOOKUP(F1983,purchase!F:F,purchase!O:O,"")))</f>
        <v/>
      </c>
      <c r="Q1983" s="83">
        <f>IF(OR(L1983="",M1983=""),"",M1983/L1983)</f>
        <v/>
      </c>
      <c r="R1983" s="91">
        <f>IF(OR(P1983="",Q1983=""),"",Q1983-P1983)</f>
        <v/>
      </c>
    </row>
    <row r="1984">
      <c r="A1984" s="25" t="n">
        <v>1980</v>
      </c>
      <c r="B1984" s="26">
        <f>IF(OR(C1984="",F1984=""),"",
"PRD-" &amp;
TEXT(DAY(C1984),"00") &amp;
CHOOSE(MONTH(C1984),"A","B","C","D","E","F","G","H","I","J","K","L") &amp;
TEXT(YEAR(C1984),"00") &amp;
"-" &amp;
RIGHT(F1984,4))</f>
        <v/>
      </c>
      <c r="C1984" s="27" t="n"/>
      <c r="D1984" s="26">
        <f>IF(F1984="","",_xlfn.XLOOKUP(F1984,purchase!F:F,purchase!B:B,""))</f>
        <v/>
      </c>
      <c r="E1984" s="26">
        <f>IF(F1984="","",_xlfn.XLOOKUP(F1984,purchase!F:F,purchase!C:C,""))</f>
        <v/>
      </c>
      <c r="F1984" s="4" t="n"/>
      <c r="G1984" s="10">
        <f>IF(H1984="NRFC","Natural Rubber Field Coagulam","")</f>
        <v/>
      </c>
      <c r="H1984" s="10">
        <f>IF(F1984="","",_xlfn.XLOOKUP(F1984,purchase!F:F,purchase!E:E,""))</f>
        <v/>
      </c>
      <c r="I1984" s="10">
        <f>IF(J1984="ISNR20","Natural Rubber-TSNR (ISNR-20)","")</f>
        <v/>
      </c>
      <c r="J1984" s="10">
        <f>IF(H1984="NRFC","ISNR20","")</f>
        <v/>
      </c>
      <c r="K1984" s="35">
        <f>_xlfn.SINGLE(IF(F1984="","",_xlfn.XLOOKUP(F1984,purchase!F:F,purchase!N:N,"")))</f>
        <v/>
      </c>
      <c r="L1984" s="4" t="n"/>
      <c r="M1984" s="86" t="n"/>
      <c r="N1984" s="35">
        <f>IF(F1984="","",
MAX(0,
_xlfn.XLOOKUP(F1984,purchase!F:F,purchase!N:N,"")
-
SUMIFS(L:L,F:F,F1984)))</f>
        <v/>
      </c>
      <c r="O1984" s="35">
        <f>IF(OR(L1984="",M1984=""),"",L1984-M1984)</f>
        <v/>
      </c>
      <c r="P1984" s="89">
        <f>_xlfn.SINGLE(IF(F1984="","",_xlfn.XLOOKUP(F1984,purchase!F:F,purchase!O:O,"")))</f>
        <v/>
      </c>
      <c r="Q1984" s="83">
        <f>IF(OR(L1984="",M1984=""),"",M1984/L1984)</f>
        <v/>
      </c>
      <c r="R1984" s="91">
        <f>IF(OR(P1984="",Q1984=""),"",Q1984-P1984)</f>
        <v/>
      </c>
    </row>
    <row r="1985">
      <c r="A1985" s="25" t="n">
        <v>1981</v>
      </c>
      <c r="B1985" s="26">
        <f>IF(OR(C1985="",F1985=""),"",
"PRD-" &amp;
TEXT(DAY(C1985),"00") &amp;
CHOOSE(MONTH(C1985),"A","B","C","D","E","F","G","H","I","J","K","L") &amp;
TEXT(YEAR(C1985),"00") &amp;
"-" &amp;
RIGHT(F1985,4))</f>
        <v/>
      </c>
      <c r="C1985" s="27" t="n"/>
      <c r="D1985" s="26">
        <f>IF(F1985="","",_xlfn.XLOOKUP(F1985,purchase!F:F,purchase!B:B,""))</f>
        <v/>
      </c>
      <c r="E1985" s="26">
        <f>IF(F1985="","",_xlfn.XLOOKUP(F1985,purchase!F:F,purchase!C:C,""))</f>
        <v/>
      </c>
      <c r="F1985" s="4" t="n"/>
      <c r="G1985" s="10">
        <f>IF(H1985="NRFC","Natural Rubber Field Coagulam","")</f>
        <v/>
      </c>
      <c r="H1985" s="10">
        <f>IF(F1985="","",_xlfn.XLOOKUP(F1985,purchase!F:F,purchase!E:E,""))</f>
        <v/>
      </c>
      <c r="I1985" s="10">
        <f>IF(J1985="ISNR20","Natural Rubber-TSNR (ISNR-20)","")</f>
        <v/>
      </c>
      <c r="J1985" s="10">
        <f>IF(H1985="NRFC","ISNR20","")</f>
        <v/>
      </c>
      <c r="K1985" s="35">
        <f>_xlfn.SINGLE(IF(F1985="","",_xlfn.XLOOKUP(F1985,purchase!F:F,purchase!N:N,"")))</f>
        <v/>
      </c>
      <c r="L1985" s="4" t="n"/>
      <c r="M1985" s="86" t="n"/>
      <c r="N1985" s="35">
        <f>IF(F1985="","",
MAX(0,
_xlfn.XLOOKUP(F1985,purchase!F:F,purchase!N:N,"")
-
SUMIFS(L:L,F:F,F1985)))</f>
        <v/>
      </c>
      <c r="O1985" s="35">
        <f>IF(OR(L1985="",M1985=""),"",L1985-M1985)</f>
        <v/>
      </c>
      <c r="P1985" s="89">
        <f>_xlfn.SINGLE(IF(F1985="","",_xlfn.XLOOKUP(F1985,purchase!F:F,purchase!O:O,"")))</f>
        <v/>
      </c>
      <c r="Q1985" s="83">
        <f>IF(OR(L1985="",M1985=""),"",M1985/L1985)</f>
        <v/>
      </c>
      <c r="R1985" s="91">
        <f>IF(OR(P1985="",Q1985=""),"",Q1985-P1985)</f>
        <v/>
      </c>
    </row>
    <row r="1986">
      <c r="A1986" s="25" t="n">
        <v>1982</v>
      </c>
      <c r="B1986" s="26">
        <f>IF(OR(C1986="",F1986=""),"",
"PRD-" &amp;
TEXT(DAY(C1986),"00") &amp;
CHOOSE(MONTH(C1986),"A","B","C","D","E","F","G","H","I","J","K","L") &amp;
TEXT(YEAR(C1986),"00") &amp;
"-" &amp;
RIGHT(F1986,4))</f>
        <v/>
      </c>
      <c r="C1986" s="27" t="n"/>
      <c r="D1986" s="26">
        <f>IF(F1986="","",_xlfn.XLOOKUP(F1986,purchase!F:F,purchase!B:B,""))</f>
        <v/>
      </c>
      <c r="E1986" s="26">
        <f>IF(F1986="","",_xlfn.XLOOKUP(F1986,purchase!F:F,purchase!C:C,""))</f>
        <v/>
      </c>
      <c r="F1986" s="4" t="n"/>
      <c r="G1986" s="10">
        <f>IF(H1986="NRFC","Natural Rubber Field Coagulam","")</f>
        <v/>
      </c>
      <c r="H1986" s="10">
        <f>IF(F1986="","",_xlfn.XLOOKUP(F1986,purchase!F:F,purchase!E:E,""))</f>
        <v/>
      </c>
      <c r="I1986" s="10">
        <f>IF(J1986="ISNR20","Natural Rubber-TSNR (ISNR-20)","")</f>
        <v/>
      </c>
      <c r="J1986" s="10">
        <f>IF(H1986="NRFC","ISNR20","")</f>
        <v/>
      </c>
      <c r="K1986" s="35">
        <f>_xlfn.SINGLE(IF(F1986="","",_xlfn.XLOOKUP(F1986,purchase!F:F,purchase!N:N,"")))</f>
        <v/>
      </c>
      <c r="L1986" s="4" t="n"/>
      <c r="M1986" s="86" t="n"/>
      <c r="N1986" s="35">
        <f>IF(F1986="","",
MAX(0,
_xlfn.XLOOKUP(F1986,purchase!F:F,purchase!N:N,"")
-
SUMIFS(L:L,F:F,F1986)))</f>
        <v/>
      </c>
      <c r="O1986" s="35">
        <f>IF(OR(L1986="",M1986=""),"",L1986-M1986)</f>
        <v/>
      </c>
      <c r="P1986" s="89">
        <f>_xlfn.SINGLE(IF(F1986="","",_xlfn.XLOOKUP(F1986,purchase!F:F,purchase!O:O,"")))</f>
        <v/>
      </c>
      <c r="Q1986" s="83">
        <f>IF(OR(L1986="",M1986=""),"",M1986/L1986)</f>
        <v/>
      </c>
      <c r="R1986" s="91">
        <f>IF(OR(P1986="",Q1986=""),"",Q1986-P1986)</f>
        <v/>
      </c>
    </row>
    <row r="1987">
      <c r="A1987" s="25" t="n">
        <v>1983</v>
      </c>
      <c r="B1987" s="26">
        <f>IF(OR(C1987="",F1987=""),"",
"PRD-" &amp;
TEXT(DAY(C1987),"00") &amp;
CHOOSE(MONTH(C1987),"A","B","C","D","E","F","G","H","I","J","K","L") &amp;
TEXT(YEAR(C1987),"00") &amp;
"-" &amp;
RIGHT(F1987,4))</f>
        <v/>
      </c>
      <c r="C1987" s="27" t="n"/>
      <c r="D1987" s="26">
        <f>IF(F1987="","",_xlfn.XLOOKUP(F1987,purchase!F:F,purchase!B:B,""))</f>
        <v/>
      </c>
      <c r="E1987" s="26">
        <f>IF(F1987="","",_xlfn.XLOOKUP(F1987,purchase!F:F,purchase!C:C,""))</f>
        <v/>
      </c>
      <c r="F1987" s="4" t="n"/>
      <c r="G1987" s="10">
        <f>IF(H1987="NRFC","Natural Rubber Field Coagulam","")</f>
        <v/>
      </c>
      <c r="H1987" s="10">
        <f>IF(F1987="","",_xlfn.XLOOKUP(F1987,purchase!F:F,purchase!E:E,""))</f>
        <v/>
      </c>
      <c r="I1987" s="10">
        <f>IF(J1987="ISNR20","Natural Rubber-TSNR (ISNR-20)","")</f>
        <v/>
      </c>
      <c r="J1987" s="10">
        <f>IF(H1987="NRFC","ISNR20","")</f>
        <v/>
      </c>
      <c r="K1987" s="35">
        <f>_xlfn.SINGLE(IF(F1987="","",_xlfn.XLOOKUP(F1987,purchase!F:F,purchase!N:N,"")))</f>
        <v/>
      </c>
      <c r="L1987" s="4" t="n"/>
      <c r="M1987" s="86" t="n"/>
      <c r="N1987" s="35">
        <f>IF(F1987="","",
MAX(0,
_xlfn.XLOOKUP(F1987,purchase!F:F,purchase!N:N,"")
-
SUMIFS(L:L,F:F,F1987)))</f>
        <v/>
      </c>
      <c r="O1987" s="35">
        <f>IF(OR(L1987="",M1987=""),"",L1987-M1987)</f>
        <v/>
      </c>
      <c r="P1987" s="89">
        <f>_xlfn.SINGLE(IF(F1987="","",_xlfn.XLOOKUP(F1987,purchase!F:F,purchase!O:O,"")))</f>
        <v/>
      </c>
      <c r="Q1987" s="83">
        <f>IF(OR(L1987="",M1987=""),"",M1987/L1987)</f>
        <v/>
      </c>
      <c r="R1987" s="91">
        <f>IF(OR(P1987="",Q1987=""),"",Q1987-P1987)</f>
        <v/>
      </c>
    </row>
    <row r="1988">
      <c r="A1988" s="25" t="n">
        <v>1984</v>
      </c>
      <c r="B1988" s="26">
        <f>IF(OR(C1988="",F1988=""),"",
"PRD-" &amp;
TEXT(DAY(C1988),"00") &amp;
CHOOSE(MONTH(C1988),"A","B","C","D","E","F","G","H","I","J","K","L") &amp;
TEXT(YEAR(C1988),"00") &amp;
"-" &amp;
RIGHT(F1988,4))</f>
        <v/>
      </c>
      <c r="C1988" s="27" t="n"/>
      <c r="D1988" s="26">
        <f>IF(F1988="","",_xlfn.XLOOKUP(F1988,purchase!F:F,purchase!B:B,""))</f>
        <v/>
      </c>
      <c r="E1988" s="26">
        <f>IF(F1988="","",_xlfn.XLOOKUP(F1988,purchase!F:F,purchase!C:C,""))</f>
        <v/>
      </c>
      <c r="F1988" s="4" t="n"/>
      <c r="G1988" s="10">
        <f>IF(H1988="NRFC","Natural Rubber Field Coagulam","")</f>
        <v/>
      </c>
      <c r="H1988" s="10">
        <f>IF(F1988="","",_xlfn.XLOOKUP(F1988,purchase!F:F,purchase!E:E,""))</f>
        <v/>
      </c>
      <c r="I1988" s="10">
        <f>IF(J1988="ISNR20","Natural Rubber-TSNR (ISNR-20)","")</f>
        <v/>
      </c>
      <c r="J1988" s="10">
        <f>IF(H1988="NRFC","ISNR20","")</f>
        <v/>
      </c>
      <c r="K1988" s="35">
        <f>_xlfn.SINGLE(IF(F1988="","",_xlfn.XLOOKUP(F1988,purchase!F:F,purchase!N:N,"")))</f>
        <v/>
      </c>
      <c r="L1988" s="4" t="n"/>
      <c r="M1988" s="86" t="n"/>
      <c r="N1988" s="35">
        <f>IF(F1988="","",
MAX(0,
_xlfn.XLOOKUP(F1988,purchase!F:F,purchase!N:N,"")
-
SUMIFS(L:L,F:F,F1988)))</f>
        <v/>
      </c>
      <c r="O1988" s="35">
        <f>IF(OR(L1988="",M1988=""),"",L1988-M1988)</f>
        <v/>
      </c>
      <c r="P1988" s="89">
        <f>_xlfn.SINGLE(IF(F1988="","",_xlfn.XLOOKUP(F1988,purchase!F:F,purchase!O:O,"")))</f>
        <v/>
      </c>
      <c r="Q1988" s="83">
        <f>IF(OR(L1988="",M1988=""),"",M1988/L1988)</f>
        <v/>
      </c>
      <c r="R1988" s="91">
        <f>IF(OR(P1988="",Q1988=""),"",Q1988-P1988)</f>
        <v/>
      </c>
    </row>
    <row r="1989">
      <c r="A1989" s="25" t="n">
        <v>1985</v>
      </c>
      <c r="B1989" s="26">
        <f>IF(OR(C1989="",F1989=""),"",
"PRD-" &amp;
TEXT(DAY(C1989),"00") &amp;
CHOOSE(MONTH(C1989),"A","B","C","D","E","F","G","H","I","J","K","L") &amp;
TEXT(YEAR(C1989),"00") &amp;
"-" &amp;
RIGHT(F1989,4))</f>
        <v/>
      </c>
      <c r="C1989" s="27" t="n"/>
      <c r="D1989" s="26">
        <f>IF(F1989="","",_xlfn.XLOOKUP(F1989,purchase!F:F,purchase!B:B,""))</f>
        <v/>
      </c>
      <c r="E1989" s="26">
        <f>IF(F1989="","",_xlfn.XLOOKUP(F1989,purchase!F:F,purchase!C:C,""))</f>
        <v/>
      </c>
      <c r="F1989" s="4" t="n"/>
      <c r="G1989" s="10">
        <f>IF(H1989="NRFC","Natural Rubber Field Coagulam","")</f>
        <v/>
      </c>
      <c r="H1989" s="10">
        <f>IF(F1989="","",_xlfn.XLOOKUP(F1989,purchase!F:F,purchase!E:E,""))</f>
        <v/>
      </c>
      <c r="I1989" s="10">
        <f>IF(J1989="ISNR20","Natural Rubber-TSNR (ISNR-20)","")</f>
        <v/>
      </c>
      <c r="J1989" s="10">
        <f>IF(H1989="NRFC","ISNR20","")</f>
        <v/>
      </c>
      <c r="K1989" s="35">
        <f>_xlfn.SINGLE(IF(F1989="","",_xlfn.XLOOKUP(F1989,purchase!F:F,purchase!N:N,"")))</f>
        <v/>
      </c>
      <c r="L1989" s="4" t="n"/>
      <c r="M1989" s="86" t="n"/>
      <c r="N1989" s="35">
        <f>IF(F1989="","",
MAX(0,
_xlfn.XLOOKUP(F1989,purchase!F:F,purchase!N:N,"")
-
SUMIFS(L:L,F:F,F1989)))</f>
        <v/>
      </c>
      <c r="O1989" s="35">
        <f>IF(OR(L1989="",M1989=""),"",L1989-M1989)</f>
        <v/>
      </c>
      <c r="P1989" s="89">
        <f>_xlfn.SINGLE(IF(F1989="","",_xlfn.XLOOKUP(F1989,purchase!F:F,purchase!O:O,"")))</f>
        <v/>
      </c>
      <c r="Q1989" s="83">
        <f>IF(OR(L1989="",M1989=""),"",M1989/L1989)</f>
        <v/>
      </c>
      <c r="R1989" s="91">
        <f>IF(OR(P1989="",Q1989=""),"",Q1989-P1989)</f>
        <v/>
      </c>
    </row>
    <row r="1990">
      <c r="A1990" s="25" t="n">
        <v>1986</v>
      </c>
      <c r="B1990" s="26">
        <f>IF(OR(C1990="",F1990=""),"",
"PRD-" &amp;
TEXT(DAY(C1990),"00") &amp;
CHOOSE(MONTH(C1990),"A","B","C","D","E","F","G","H","I","J","K","L") &amp;
TEXT(YEAR(C1990),"00") &amp;
"-" &amp;
RIGHT(F1990,4))</f>
        <v/>
      </c>
      <c r="C1990" s="27" t="n"/>
      <c r="D1990" s="26">
        <f>IF(F1990="","",_xlfn.XLOOKUP(F1990,purchase!F:F,purchase!B:B,""))</f>
        <v/>
      </c>
      <c r="E1990" s="26">
        <f>IF(F1990="","",_xlfn.XLOOKUP(F1990,purchase!F:F,purchase!C:C,""))</f>
        <v/>
      </c>
      <c r="F1990" s="4" t="n"/>
      <c r="G1990" s="10">
        <f>IF(H1990="NRFC","Natural Rubber Field Coagulam","")</f>
        <v/>
      </c>
      <c r="H1990" s="10">
        <f>IF(F1990="","",_xlfn.XLOOKUP(F1990,purchase!F:F,purchase!E:E,""))</f>
        <v/>
      </c>
      <c r="I1990" s="10">
        <f>IF(J1990="ISNR20","Natural Rubber-TSNR (ISNR-20)","")</f>
        <v/>
      </c>
      <c r="J1990" s="10">
        <f>IF(H1990="NRFC","ISNR20","")</f>
        <v/>
      </c>
      <c r="K1990" s="35">
        <f>_xlfn.SINGLE(IF(F1990="","",_xlfn.XLOOKUP(F1990,purchase!F:F,purchase!N:N,"")))</f>
        <v/>
      </c>
      <c r="L1990" s="4" t="n"/>
      <c r="M1990" s="86" t="n"/>
      <c r="N1990" s="35">
        <f>IF(F1990="","",
MAX(0,
_xlfn.XLOOKUP(F1990,purchase!F:F,purchase!N:N,"")
-
SUMIFS(L:L,F:F,F1990)))</f>
        <v/>
      </c>
      <c r="O1990" s="35">
        <f>IF(OR(L1990="",M1990=""),"",L1990-M1990)</f>
        <v/>
      </c>
      <c r="P1990" s="89">
        <f>_xlfn.SINGLE(IF(F1990="","",_xlfn.XLOOKUP(F1990,purchase!F:F,purchase!O:O,"")))</f>
        <v/>
      </c>
      <c r="Q1990" s="83">
        <f>IF(OR(L1990="",M1990=""),"",M1990/L1990)</f>
        <v/>
      </c>
      <c r="R1990" s="91">
        <f>IF(OR(P1990="",Q1990=""),"",Q1990-P1990)</f>
        <v/>
      </c>
    </row>
    <row r="1991">
      <c r="A1991" s="25" t="n">
        <v>1987</v>
      </c>
      <c r="B1991" s="26">
        <f>IF(OR(C1991="",F1991=""),"",
"PRD-" &amp;
TEXT(DAY(C1991),"00") &amp;
CHOOSE(MONTH(C1991),"A","B","C","D","E","F","G","H","I","J","K","L") &amp;
TEXT(YEAR(C1991),"00") &amp;
"-" &amp;
RIGHT(F1991,4))</f>
        <v/>
      </c>
      <c r="C1991" s="27" t="n"/>
      <c r="D1991" s="26">
        <f>IF(F1991="","",_xlfn.XLOOKUP(F1991,purchase!F:F,purchase!B:B,""))</f>
        <v/>
      </c>
      <c r="E1991" s="26">
        <f>IF(F1991="","",_xlfn.XLOOKUP(F1991,purchase!F:F,purchase!C:C,""))</f>
        <v/>
      </c>
      <c r="F1991" s="4" t="n"/>
      <c r="G1991" s="10">
        <f>IF(H1991="NRFC","Natural Rubber Field Coagulam","")</f>
        <v/>
      </c>
      <c r="H1991" s="10">
        <f>IF(F1991="","",_xlfn.XLOOKUP(F1991,purchase!F:F,purchase!E:E,""))</f>
        <v/>
      </c>
      <c r="I1991" s="10">
        <f>IF(J1991="ISNR20","Natural Rubber-TSNR (ISNR-20)","")</f>
        <v/>
      </c>
      <c r="J1991" s="10">
        <f>IF(H1991="NRFC","ISNR20","")</f>
        <v/>
      </c>
      <c r="K1991" s="35">
        <f>_xlfn.SINGLE(IF(F1991="","",_xlfn.XLOOKUP(F1991,purchase!F:F,purchase!N:N,"")))</f>
        <v/>
      </c>
      <c r="L1991" s="4" t="n"/>
      <c r="M1991" s="86" t="n"/>
      <c r="N1991" s="35">
        <f>IF(F1991="","",
MAX(0,
_xlfn.XLOOKUP(F1991,purchase!F:F,purchase!N:N,"")
-
SUMIFS(L:L,F:F,F1991)))</f>
        <v/>
      </c>
      <c r="O1991" s="35">
        <f>IF(OR(L1991="",M1991=""),"",L1991-M1991)</f>
        <v/>
      </c>
      <c r="P1991" s="89">
        <f>_xlfn.SINGLE(IF(F1991="","",_xlfn.XLOOKUP(F1991,purchase!F:F,purchase!O:O,"")))</f>
        <v/>
      </c>
      <c r="Q1991" s="83">
        <f>IF(OR(L1991="",M1991=""),"",M1991/L1991)</f>
        <v/>
      </c>
      <c r="R1991" s="91">
        <f>IF(OR(P1991="",Q1991=""),"",Q1991-P1991)</f>
        <v/>
      </c>
    </row>
    <row r="1992">
      <c r="A1992" s="25" t="n">
        <v>1988</v>
      </c>
      <c r="B1992" s="26">
        <f>IF(OR(C1992="",F1992=""),"",
"PRD-" &amp;
TEXT(DAY(C1992),"00") &amp;
CHOOSE(MONTH(C1992),"A","B","C","D","E","F","G","H","I","J","K","L") &amp;
TEXT(YEAR(C1992),"00") &amp;
"-" &amp;
RIGHT(F1992,4))</f>
        <v/>
      </c>
      <c r="C1992" s="27" t="n"/>
      <c r="D1992" s="26">
        <f>IF(F1992="","",_xlfn.XLOOKUP(F1992,purchase!F:F,purchase!B:B,""))</f>
        <v/>
      </c>
      <c r="E1992" s="26">
        <f>IF(F1992="","",_xlfn.XLOOKUP(F1992,purchase!F:F,purchase!C:C,""))</f>
        <v/>
      </c>
      <c r="F1992" s="4" t="n"/>
      <c r="G1992" s="10">
        <f>IF(H1992="NRFC","Natural Rubber Field Coagulam","")</f>
        <v/>
      </c>
      <c r="H1992" s="10">
        <f>IF(F1992="","",_xlfn.XLOOKUP(F1992,purchase!F:F,purchase!E:E,""))</f>
        <v/>
      </c>
      <c r="I1992" s="10">
        <f>IF(J1992="ISNR20","Natural Rubber-TSNR (ISNR-20)","")</f>
        <v/>
      </c>
      <c r="J1992" s="10">
        <f>IF(H1992="NRFC","ISNR20","")</f>
        <v/>
      </c>
      <c r="K1992" s="35">
        <f>_xlfn.SINGLE(IF(F1992="","",_xlfn.XLOOKUP(F1992,purchase!F:F,purchase!N:N,"")))</f>
        <v/>
      </c>
      <c r="L1992" s="4" t="n"/>
      <c r="M1992" s="86" t="n"/>
      <c r="N1992" s="35">
        <f>IF(F1992="","",
MAX(0,
_xlfn.XLOOKUP(F1992,purchase!F:F,purchase!N:N,"")
-
SUMIFS(L:L,F:F,F1992)))</f>
        <v/>
      </c>
      <c r="O1992" s="35">
        <f>IF(OR(L1992="",M1992=""),"",L1992-M1992)</f>
        <v/>
      </c>
      <c r="P1992" s="89">
        <f>_xlfn.SINGLE(IF(F1992="","",_xlfn.XLOOKUP(F1992,purchase!F:F,purchase!O:O,"")))</f>
        <v/>
      </c>
      <c r="Q1992" s="83">
        <f>IF(OR(L1992="",M1992=""),"",M1992/L1992)</f>
        <v/>
      </c>
      <c r="R1992" s="91">
        <f>IF(OR(P1992="",Q1992=""),"",Q1992-P1992)</f>
        <v/>
      </c>
    </row>
    <row r="1993">
      <c r="A1993" s="25" t="n">
        <v>1989</v>
      </c>
      <c r="B1993" s="26">
        <f>IF(OR(C1993="",F1993=""),"",
"PRD-" &amp;
TEXT(DAY(C1993),"00") &amp;
CHOOSE(MONTH(C1993),"A","B","C","D","E","F","G","H","I","J","K","L") &amp;
TEXT(YEAR(C1993),"00") &amp;
"-" &amp;
RIGHT(F1993,4))</f>
        <v/>
      </c>
      <c r="C1993" s="27" t="n"/>
      <c r="D1993" s="26">
        <f>IF(F1993="","",_xlfn.XLOOKUP(F1993,purchase!F:F,purchase!B:B,""))</f>
        <v/>
      </c>
      <c r="E1993" s="26">
        <f>IF(F1993="","",_xlfn.XLOOKUP(F1993,purchase!F:F,purchase!C:C,""))</f>
        <v/>
      </c>
      <c r="F1993" s="4" t="n"/>
      <c r="G1993" s="10">
        <f>IF(H1993="NRFC","Natural Rubber Field Coagulam","")</f>
        <v/>
      </c>
      <c r="H1993" s="10">
        <f>IF(F1993="","",_xlfn.XLOOKUP(F1993,purchase!F:F,purchase!E:E,""))</f>
        <v/>
      </c>
      <c r="I1993" s="10">
        <f>IF(J1993="ISNR20","Natural Rubber-TSNR (ISNR-20)","")</f>
        <v/>
      </c>
      <c r="J1993" s="10">
        <f>IF(H1993="NRFC","ISNR20","")</f>
        <v/>
      </c>
      <c r="K1993" s="35">
        <f>_xlfn.SINGLE(IF(F1993="","",_xlfn.XLOOKUP(F1993,purchase!F:F,purchase!N:N,"")))</f>
        <v/>
      </c>
      <c r="L1993" s="4" t="n"/>
      <c r="M1993" s="86" t="n"/>
      <c r="N1993" s="35">
        <f>IF(F1993="","",
MAX(0,
_xlfn.XLOOKUP(F1993,purchase!F:F,purchase!N:N,"")
-
SUMIFS(L:L,F:F,F1993)))</f>
        <v/>
      </c>
      <c r="O1993" s="35">
        <f>IF(OR(L1993="",M1993=""),"",L1993-M1993)</f>
        <v/>
      </c>
      <c r="P1993" s="89">
        <f>_xlfn.SINGLE(IF(F1993="","",_xlfn.XLOOKUP(F1993,purchase!F:F,purchase!O:O,"")))</f>
        <v/>
      </c>
      <c r="Q1993" s="83">
        <f>IF(OR(L1993="",M1993=""),"",M1993/L1993)</f>
        <v/>
      </c>
      <c r="R1993" s="91">
        <f>IF(OR(P1993="",Q1993=""),"",Q1993-P1993)</f>
        <v/>
      </c>
    </row>
    <row r="1994">
      <c r="A1994" s="25" t="n">
        <v>1990</v>
      </c>
      <c r="B1994" s="26">
        <f>IF(OR(C1994="",F1994=""),"",
"PRD-" &amp;
TEXT(DAY(C1994),"00") &amp;
CHOOSE(MONTH(C1994),"A","B","C","D","E","F","G","H","I","J","K","L") &amp;
TEXT(YEAR(C1994),"00") &amp;
"-" &amp;
RIGHT(F1994,4))</f>
        <v/>
      </c>
      <c r="C1994" s="27" t="n"/>
      <c r="D1994" s="26">
        <f>IF(F1994="","",_xlfn.XLOOKUP(F1994,purchase!F:F,purchase!B:B,""))</f>
        <v/>
      </c>
      <c r="E1994" s="26">
        <f>IF(F1994="","",_xlfn.XLOOKUP(F1994,purchase!F:F,purchase!C:C,""))</f>
        <v/>
      </c>
      <c r="F1994" s="4" t="n"/>
      <c r="G1994" s="10">
        <f>IF(H1994="NRFC","Natural Rubber Field Coagulam","")</f>
        <v/>
      </c>
      <c r="H1994" s="10">
        <f>IF(F1994="","",_xlfn.XLOOKUP(F1994,purchase!F:F,purchase!E:E,""))</f>
        <v/>
      </c>
      <c r="I1994" s="10">
        <f>IF(J1994="ISNR20","Natural Rubber-TSNR (ISNR-20)","")</f>
        <v/>
      </c>
      <c r="J1994" s="10">
        <f>IF(H1994="NRFC","ISNR20","")</f>
        <v/>
      </c>
      <c r="K1994" s="35">
        <f>_xlfn.SINGLE(IF(F1994="","",_xlfn.XLOOKUP(F1994,purchase!F:F,purchase!N:N,"")))</f>
        <v/>
      </c>
      <c r="L1994" s="4" t="n"/>
      <c r="M1994" s="86" t="n"/>
      <c r="N1994" s="35">
        <f>IF(F1994="","",
MAX(0,
_xlfn.XLOOKUP(F1994,purchase!F:F,purchase!N:N,"")
-
SUMIFS(L:L,F:F,F1994)))</f>
        <v/>
      </c>
      <c r="O1994" s="35">
        <f>IF(OR(L1994="",M1994=""),"",L1994-M1994)</f>
        <v/>
      </c>
      <c r="P1994" s="89">
        <f>_xlfn.SINGLE(IF(F1994="","",_xlfn.XLOOKUP(F1994,purchase!F:F,purchase!O:O,"")))</f>
        <v/>
      </c>
      <c r="Q1994" s="83">
        <f>IF(OR(L1994="",M1994=""),"",M1994/L1994)</f>
        <v/>
      </c>
      <c r="R1994" s="91">
        <f>IF(OR(P1994="",Q1994=""),"",Q1994-P1994)</f>
        <v/>
      </c>
    </row>
    <row r="1995">
      <c r="A1995" s="25" t="n">
        <v>1991</v>
      </c>
      <c r="B1995" s="26">
        <f>IF(OR(C1995="",F1995=""),"",
"PRD-" &amp;
TEXT(DAY(C1995),"00") &amp;
CHOOSE(MONTH(C1995),"A","B","C","D","E","F","G","H","I","J","K","L") &amp;
TEXT(YEAR(C1995),"00") &amp;
"-" &amp;
RIGHT(F1995,4))</f>
        <v/>
      </c>
      <c r="C1995" s="27" t="n"/>
      <c r="D1995" s="26">
        <f>IF(F1995="","",_xlfn.XLOOKUP(F1995,purchase!F:F,purchase!B:B,""))</f>
        <v/>
      </c>
      <c r="E1995" s="26">
        <f>IF(F1995="","",_xlfn.XLOOKUP(F1995,purchase!F:F,purchase!C:C,""))</f>
        <v/>
      </c>
      <c r="F1995" s="4" t="n"/>
      <c r="G1995" s="10">
        <f>IF(H1995="NRFC","Natural Rubber Field Coagulam","")</f>
        <v/>
      </c>
      <c r="H1995" s="10">
        <f>IF(F1995="","",_xlfn.XLOOKUP(F1995,purchase!F:F,purchase!E:E,""))</f>
        <v/>
      </c>
      <c r="I1995" s="10">
        <f>IF(J1995="ISNR20","Natural Rubber-TSNR (ISNR-20)","")</f>
        <v/>
      </c>
      <c r="J1995" s="10">
        <f>IF(H1995="NRFC","ISNR20","")</f>
        <v/>
      </c>
      <c r="K1995" s="35">
        <f>_xlfn.SINGLE(IF(F1995="","",_xlfn.XLOOKUP(F1995,purchase!F:F,purchase!N:N,"")))</f>
        <v/>
      </c>
      <c r="L1995" s="4" t="n"/>
      <c r="M1995" s="86" t="n"/>
      <c r="N1995" s="35">
        <f>IF(F1995="","",
MAX(0,
_xlfn.XLOOKUP(F1995,purchase!F:F,purchase!N:N,"")
-
SUMIFS(L:L,F:F,F1995)))</f>
        <v/>
      </c>
      <c r="O1995" s="35">
        <f>IF(OR(L1995="",M1995=""),"",L1995-M1995)</f>
        <v/>
      </c>
      <c r="P1995" s="89">
        <f>_xlfn.SINGLE(IF(F1995="","",_xlfn.XLOOKUP(F1995,purchase!F:F,purchase!O:O,"")))</f>
        <v/>
      </c>
      <c r="Q1995" s="83">
        <f>IF(OR(L1995="",M1995=""),"",M1995/L1995)</f>
        <v/>
      </c>
      <c r="R1995" s="91">
        <f>IF(OR(P1995="",Q1995=""),"",Q1995-P1995)</f>
        <v/>
      </c>
    </row>
    <row r="1996">
      <c r="A1996" s="25" t="n">
        <v>1992</v>
      </c>
      <c r="B1996" s="26">
        <f>IF(OR(C1996="",F1996=""),"",
"PRD-" &amp;
TEXT(DAY(C1996),"00") &amp;
CHOOSE(MONTH(C1996),"A","B","C","D","E","F","G","H","I","J","K","L") &amp;
TEXT(YEAR(C1996),"00") &amp;
"-" &amp;
RIGHT(F1996,4))</f>
        <v/>
      </c>
      <c r="C1996" s="27" t="n"/>
      <c r="D1996" s="26">
        <f>IF(F1996="","",_xlfn.XLOOKUP(F1996,purchase!F:F,purchase!B:B,""))</f>
        <v/>
      </c>
      <c r="E1996" s="26">
        <f>IF(F1996="","",_xlfn.XLOOKUP(F1996,purchase!F:F,purchase!C:C,""))</f>
        <v/>
      </c>
      <c r="F1996" s="4" t="n"/>
      <c r="G1996" s="10">
        <f>IF(H1996="NRFC","Natural Rubber Field Coagulam","")</f>
        <v/>
      </c>
      <c r="H1996" s="10">
        <f>IF(F1996="","",_xlfn.XLOOKUP(F1996,purchase!F:F,purchase!E:E,""))</f>
        <v/>
      </c>
      <c r="I1996" s="10">
        <f>IF(J1996="ISNR20","Natural Rubber-TSNR (ISNR-20)","")</f>
        <v/>
      </c>
      <c r="J1996" s="10">
        <f>IF(H1996="NRFC","ISNR20","")</f>
        <v/>
      </c>
      <c r="K1996" s="35">
        <f>_xlfn.SINGLE(IF(F1996="","",_xlfn.XLOOKUP(F1996,purchase!F:F,purchase!N:N,"")))</f>
        <v/>
      </c>
      <c r="L1996" s="4" t="n"/>
      <c r="M1996" s="86" t="n"/>
      <c r="N1996" s="35">
        <f>IF(F1996="","",
MAX(0,
_xlfn.XLOOKUP(F1996,purchase!F:F,purchase!N:N,"")
-
SUMIFS(L:L,F:F,F1996)))</f>
        <v/>
      </c>
      <c r="O1996" s="35">
        <f>IF(OR(L1996="",M1996=""),"",L1996-M1996)</f>
        <v/>
      </c>
      <c r="P1996" s="89">
        <f>_xlfn.SINGLE(IF(F1996="","",_xlfn.XLOOKUP(F1996,purchase!F:F,purchase!O:O,"")))</f>
        <v/>
      </c>
      <c r="Q1996" s="83">
        <f>IF(OR(L1996="",M1996=""),"",M1996/L1996)</f>
        <v/>
      </c>
      <c r="R1996" s="91">
        <f>IF(OR(P1996="",Q1996=""),"",Q1996-P1996)</f>
        <v/>
      </c>
    </row>
    <row r="1997">
      <c r="A1997" s="25" t="n">
        <v>1993</v>
      </c>
      <c r="B1997" s="26">
        <f>IF(OR(C1997="",F1997=""),"",
"PRD-" &amp;
TEXT(DAY(C1997),"00") &amp;
CHOOSE(MONTH(C1997),"A","B","C","D","E","F","G","H","I","J","K","L") &amp;
TEXT(YEAR(C1997),"00") &amp;
"-" &amp;
RIGHT(F1997,4))</f>
        <v/>
      </c>
      <c r="C1997" s="27" t="n"/>
      <c r="D1997" s="26">
        <f>IF(F1997="","",_xlfn.XLOOKUP(F1997,purchase!F:F,purchase!B:B,""))</f>
        <v/>
      </c>
      <c r="E1997" s="26">
        <f>IF(F1997="","",_xlfn.XLOOKUP(F1997,purchase!F:F,purchase!C:C,""))</f>
        <v/>
      </c>
      <c r="F1997" s="4" t="n"/>
      <c r="G1997" s="10">
        <f>IF(H1997="NRFC","Natural Rubber Field Coagulam","")</f>
        <v/>
      </c>
      <c r="H1997" s="10">
        <f>IF(F1997="","",_xlfn.XLOOKUP(F1997,purchase!F:F,purchase!E:E,""))</f>
        <v/>
      </c>
      <c r="I1997" s="10">
        <f>IF(J1997="ISNR20","Natural Rubber-TSNR (ISNR-20)","")</f>
        <v/>
      </c>
      <c r="J1997" s="10">
        <f>IF(H1997="NRFC","ISNR20","")</f>
        <v/>
      </c>
      <c r="K1997" s="35">
        <f>_xlfn.SINGLE(IF(F1997="","",_xlfn.XLOOKUP(F1997,purchase!F:F,purchase!N:N,"")))</f>
        <v/>
      </c>
      <c r="L1997" s="4" t="n"/>
      <c r="M1997" s="86" t="n"/>
      <c r="N1997" s="35">
        <f>IF(F1997="","",
MAX(0,
_xlfn.XLOOKUP(F1997,purchase!F:F,purchase!N:N,"")
-
SUMIFS(L:L,F:F,F1997)))</f>
        <v/>
      </c>
      <c r="O1997" s="35">
        <f>IF(OR(L1997="",M1997=""),"",L1997-M1997)</f>
        <v/>
      </c>
      <c r="P1997" s="89">
        <f>_xlfn.SINGLE(IF(F1997="","",_xlfn.XLOOKUP(F1997,purchase!F:F,purchase!O:O,"")))</f>
        <v/>
      </c>
      <c r="Q1997" s="83">
        <f>IF(OR(L1997="",M1997=""),"",M1997/L1997)</f>
        <v/>
      </c>
      <c r="R1997" s="91">
        <f>IF(OR(P1997="",Q1997=""),"",Q1997-P1997)</f>
        <v/>
      </c>
    </row>
    <row r="1998">
      <c r="A1998" s="25" t="n">
        <v>1994</v>
      </c>
      <c r="B1998" s="26">
        <f>IF(OR(C1998="",F1998=""),"",
"PRD-" &amp;
TEXT(DAY(C1998),"00") &amp;
CHOOSE(MONTH(C1998),"A","B","C","D","E","F","G","H","I","J","K","L") &amp;
TEXT(YEAR(C1998),"00") &amp;
"-" &amp;
RIGHT(F1998,4))</f>
        <v/>
      </c>
      <c r="C1998" s="27" t="n"/>
      <c r="D1998" s="26">
        <f>IF(F1998="","",_xlfn.XLOOKUP(F1998,purchase!F:F,purchase!B:B,""))</f>
        <v/>
      </c>
      <c r="E1998" s="26">
        <f>IF(F1998="","",_xlfn.XLOOKUP(F1998,purchase!F:F,purchase!C:C,""))</f>
        <v/>
      </c>
      <c r="F1998" s="4" t="n"/>
      <c r="G1998" s="10">
        <f>IF(H1998="NRFC","Natural Rubber Field Coagulam","")</f>
        <v/>
      </c>
      <c r="H1998" s="10">
        <f>IF(F1998="","",_xlfn.XLOOKUP(F1998,purchase!F:F,purchase!E:E,""))</f>
        <v/>
      </c>
      <c r="I1998" s="10">
        <f>IF(J1998="ISNR20","Natural Rubber-TSNR (ISNR-20)","")</f>
        <v/>
      </c>
      <c r="J1998" s="10">
        <f>IF(H1998="NRFC","ISNR20","")</f>
        <v/>
      </c>
      <c r="K1998" s="35">
        <f>_xlfn.SINGLE(IF(F1998="","",_xlfn.XLOOKUP(F1998,purchase!F:F,purchase!N:N,"")))</f>
        <v/>
      </c>
      <c r="L1998" s="4" t="n"/>
      <c r="M1998" s="86" t="n"/>
      <c r="N1998" s="35">
        <f>IF(F1998="","",
MAX(0,
_xlfn.XLOOKUP(F1998,purchase!F:F,purchase!N:N,"")
-
SUMIFS(L:L,F:F,F1998)))</f>
        <v/>
      </c>
      <c r="O1998" s="35">
        <f>IF(OR(L1998="",M1998=""),"",L1998-M1998)</f>
        <v/>
      </c>
      <c r="P1998" s="89">
        <f>_xlfn.SINGLE(IF(F1998="","",_xlfn.XLOOKUP(F1998,purchase!F:F,purchase!O:O,"")))</f>
        <v/>
      </c>
      <c r="Q1998" s="83">
        <f>IF(OR(L1998="",M1998=""),"",M1998/L1998)</f>
        <v/>
      </c>
      <c r="R1998" s="91">
        <f>IF(OR(P1998="",Q1998=""),"",Q1998-P1998)</f>
        <v/>
      </c>
    </row>
    <row r="1999">
      <c r="A1999" s="25" t="n">
        <v>1995</v>
      </c>
      <c r="B1999" s="26">
        <f>IF(OR(C1999="",F1999=""),"",
"PRD-" &amp;
TEXT(DAY(C1999),"00") &amp;
CHOOSE(MONTH(C1999),"A","B","C","D","E","F","G","H","I","J","K","L") &amp;
TEXT(YEAR(C1999),"00") &amp;
"-" &amp;
RIGHT(F1999,4))</f>
        <v/>
      </c>
      <c r="C1999" s="27" t="n"/>
      <c r="D1999" s="26">
        <f>IF(F1999="","",_xlfn.XLOOKUP(F1999,purchase!F:F,purchase!B:B,""))</f>
        <v/>
      </c>
      <c r="E1999" s="26">
        <f>IF(F1999="","",_xlfn.XLOOKUP(F1999,purchase!F:F,purchase!C:C,""))</f>
        <v/>
      </c>
      <c r="F1999" s="4" t="n"/>
      <c r="G1999" s="10">
        <f>IF(H1999="NRFC","Natural Rubber Field Coagulam","")</f>
        <v/>
      </c>
      <c r="H1999" s="10">
        <f>IF(F1999="","",_xlfn.XLOOKUP(F1999,purchase!F:F,purchase!E:E,""))</f>
        <v/>
      </c>
      <c r="I1999" s="10">
        <f>IF(J1999="ISNR20","Natural Rubber-TSNR (ISNR-20)","")</f>
        <v/>
      </c>
      <c r="J1999" s="10">
        <f>IF(H1999="NRFC","ISNR20","")</f>
        <v/>
      </c>
      <c r="K1999" s="35">
        <f>_xlfn.SINGLE(IF(F1999="","",_xlfn.XLOOKUP(F1999,purchase!F:F,purchase!N:N,"")))</f>
        <v/>
      </c>
      <c r="L1999" s="4" t="n"/>
      <c r="M1999" s="86" t="n"/>
      <c r="N1999" s="35">
        <f>IF(F1999="","",
MAX(0,
_xlfn.XLOOKUP(F1999,purchase!F:F,purchase!N:N,"")
-
SUMIFS(L:L,F:F,F1999)))</f>
        <v/>
      </c>
      <c r="O1999" s="35">
        <f>IF(OR(L1999="",M1999=""),"",L1999-M1999)</f>
        <v/>
      </c>
      <c r="P1999" s="89">
        <f>_xlfn.SINGLE(IF(F1999="","",_xlfn.XLOOKUP(F1999,purchase!F:F,purchase!O:O,"")))</f>
        <v/>
      </c>
      <c r="Q1999" s="83">
        <f>IF(OR(L1999="",M1999=""),"",M1999/L1999)</f>
        <v/>
      </c>
      <c r="R1999" s="91">
        <f>IF(OR(P1999="",Q1999=""),"",Q1999-P1999)</f>
        <v/>
      </c>
    </row>
    <row r="2000">
      <c r="A2000" s="25" t="n">
        <v>1996</v>
      </c>
      <c r="B2000" s="26">
        <f>IF(OR(C2000="",F2000=""),"",
"PRD-" &amp;
TEXT(DAY(C2000),"00") &amp;
CHOOSE(MONTH(C2000),"A","B","C","D","E","F","G","H","I","J","K","L") &amp;
TEXT(YEAR(C2000),"00") &amp;
"-" &amp;
RIGHT(F2000,4))</f>
        <v/>
      </c>
      <c r="C2000" s="27" t="n"/>
      <c r="D2000" s="26">
        <f>IF(F2000="","",_xlfn.XLOOKUP(F2000,purchase!F:F,purchase!B:B,""))</f>
        <v/>
      </c>
      <c r="E2000" s="26">
        <f>IF(F2000="","",_xlfn.XLOOKUP(F2000,purchase!F:F,purchase!C:C,""))</f>
        <v/>
      </c>
      <c r="F2000" s="4" t="n"/>
      <c r="G2000" s="10">
        <f>IF(H2000="NRFC","Natural Rubber Field Coagulam","")</f>
        <v/>
      </c>
      <c r="H2000" s="10">
        <f>IF(F2000="","",_xlfn.XLOOKUP(F2000,purchase!F:F,purchase!E:E,""))</f>
        <v/>
      </c>
      <c r="I2000" s="10">
        <f>IF(J2000="ISNR20","Natural Rubber-TSNR (ISNR-20)","")</f>
        <v/>
      </c>
      <c r="J2000" s="10">
        <f>IF(H2000="NRFC","ISNR20","")</f>
        <v/>
      </c>
      <c r="K2000" s="35">
        <f>_xlfn.SINGLE(IF(F2000="","",_xlfn.XLOOKUP(F2000,purchase!F:F,purchase!N:N,"")))</f>
        <v/>
      </c>
      <c r="L2000" s="4" t="n"/>
      <c r="M2000" s="86" t="n"/>
      <c r="N2000" s="35">
        <f>IF(F2000="","",
MAX(0,
_xlfn.XLOOKUP(F2000,purchase!F:F,purchase!N:N,"")
-
SUMIFS(L:L,F:F,F2000)))</f>
        <v/>
      </c>
      <c r="O2000" s="35">
        <f>IF(OR(L2000="",M2000=""),"",L2000-M2000)</f>
        <v/>
      </c>
      <c r="P2000" s="89">
        <f>_xlfn.SINGLE(IF(F2000="","",_xlfn.XLOOKUP(F2000,purchase!F:F,purchase!O:O,"")))</f>
        <v/>
      </c>
      <c r="Q2000" s="83">
        <f>IF(OR(L2000="",M2000=""),"",M2000/L2000)</f>
        <v/>
      </c>
      <c r="R2000" s="91">
        <f>IF(OR(P2000="",Q2000=""),"",Q2000-P2000)</f>
        <v/>
      </c>
    </row>
    <row r="2001">
      <c r="A2001" s="25" t="n">
        <v>1997</v>
      </c>
      <c r="B2001" s="26">
        <f>IF(OR(C2001="",F2001=""),"",
"PRD-" &amp;
TEXT(DAY(C2001),"00") &amp;
CHOOSE(MONTH(C2001),"A","B","C","D","E","F","G","H","I","J","K","L") &amp;
TEXT(YEAR(C2001),"00") &amp;
"-" &amp;
RIGHT(F2001,4))</f>
        <v/>
      </c>
      <c r="C2001" s="27" t="n"/>
      <c r="D2001" s="26">
        <f>IF(F2001="","",_xlfn.XLOOKUP(F2001,purchase!F:F,purchase!B:B,""))</f>
        <v/>
      </c>
      <c r="E2001" s="26">
        <f>IF(F2001="","",_xlfn.XLOOKUP(F2001,purchase!F:F,purchase!C:C,""))</f>
        <v/>
      </c>
      <c r="F2001" s="4" t="n"/>
      <c r="G2001" s="10">
        <f>IF(H2001="NRFC","Natural Rubber Field Coagulam","")</f>
        <v/>
      </c>
      <c r="H2001" s="10">
        <f>IF(F2001="","",_xlfn.XLOOKUP(F2001,purchase!F:F,purchase!E:E,""))</f>
        <v/>
      </c>
      <c r="I2001" s="10">
        <f>IF(J2001="ISNR20","Natural Rubber-TSNR (ISNR-20)","")</f>
        <v/>
      </c>
      <c r="J2001" s="10">
        <f>IF(H2001="NRFC","ISNR20","")</f>
        <v/>
      </c>
      <c r="K2001" s="35">
        <f>_xlfn.SINGLE(IF(F2001="","",_xlfn.XLOOKUP(F2001,purchase!F:F,purchase!N:N,"")))</f>
        <v/>
      </c>
      <c r="L2001" s="4" t="n"/>
      <c r="M2001" s="86" t="n"/>
      <c r="N2001" s="35">
        <f>IF(F2001="","",
MAX(0,
_xlfn.XLOOKUP(F2001,purchase!F:F,purchase!N:N,"")
-
SUMIFS(L:L,F:F,F2001)))</f>
        <v/>
      </c>
      <c r="O2001" s="35">
        <f>IF(OR(L2001="",M2001=""),"",L2001-M2001)</f>
        <v/>
      </c>
      <c r="P2001" s="89">
        <f>_xlfn.SINGLE(IF(F2001="","",_xlfn.XLOOKUP(F2001,purchase!F:F,purchase!O:O,"")))</f>
        <v/>
      </c>
      <c r="Q2001" s="83">
        <f>IF(OR(L2001="",M2001=""),"",M2001/L2001)</f>
        <v/>
      </c>
      <c r="R2001" s="91">
        <f>IF(OR(P2001="",Q2001=""),"",Q2001-P2001)</f>
        <v/>
      </c>
    </row>
    <row r="2002">
      <c r="A2002" s="25" t="n">
        <v>1998</v>
      </c>
      <c r="B2002" s="26">
        <f>IF(OR(C2002="",F2002=""),"",
"PRD-" &amp;
TEXT(DAY(C2002),"00") &amp;
CHOOSE(MONTH(C2002),"A","B","C","D","E","F","G","H","I","J","K","L") &amp;
TEXT(YEAR(C2002),"00") &amp;
"-" &amp;
RIGHT(F2002,4))</f>
        <v/>
      </c>
      <c r="C2002" s="27" t="n"/>
      <c r="D2002" s="26">
        <f>IF(F2002="","",_xlfn.XLOOKUP(F2002,purchase!F:F,purchase!B:B,""))</f>
        <v/>
      </c>
      <c r="E2002" s="26">
        <f>IF(F2002="","",_xlfn.XLOOKUP(F2002,purchase!F:F,purchase!C:C,""))</f>
        <v/>
      </c>
      <c r="F2002" s="4" t="n"/>
      <c r="G2002" s="10">
        <f>IF(H2002="NRFC","Natural Rubber Field Coagulam","")</f>
        <v/>
      </c>
      <c r="H2002" s="10">
        <f>IF(F2002="","",_xlfn.XLOOKUP(F2002,purchase!F:F,purchase!E:E,""))</f>
        <v/>
      </c>
      <c r="I2002" s="10">
        <f>IF(J2002="ISNR20","Natural Rubber-TSNR (ISNR-20)","")</f>
        <v/>
      </c>
      <c r="J2002" s="10">
        <f>IF(H2002="NRFC","ISNR20","")</f>
        <v/>
      </c>
      <c r="K2002" s="35">
        <f>_xlfn.SINGLE(IF(F2002="","",_xlfn.XLOOKUP(F2002,purchase!F:F,purchase!N:N,"")))</f>
        <v/>
      </c>
      <c r="L2002" s="4" t="n"/>
      <c r="M2002" s="86" t="n"/>
      <c r="N2002" s="35">
        <f>IF(F2002="","",
MAX(0,
_xlfn.XLOOKUP(F2002,purchase!F:F,purchase!N:N,"")
-
SUMIFS(L:L,F:F,F2002)))</f>
        <v/>
      </c>
      <c r="O2002" s="35">
        <f>IF(OR(L2002="",M2002=""),"",L2002-M2002)</f>
        <v/>
      </c>
      <c r="P2002" s="89">
        <f>_xlfn.SINGLE(IF(F2002="","",_xlfn.XLOOKUP(F2002,purchase!F:F,purchase!O:O,"")))</f>
        <v/>
      </c>
      <c r="Q2002" s="83">
        <f>IF(OR(L2002="",M2002=""),"",M2002/L2002)</f>
        <v/>
      </c>
      <c r="R2002" s="91">
        <f>IF(OR(P2002="",Q2002=""),"",Q2002-P2002)</f>
        <v/>
      </c>
    </row>
    <row r="2003">
      <c r="A2003" s="25" t="n">
        <v>1999</v>
      </c>
      <c r="B2003" s="26">
        <f>IF(OR(C2003="",F2003=""),"",
"PRD-" &amp;
TEXT(DAY(C2003),"00") &amp;
CHOOSE(MONTH(C2003),"A","B","C","D","E","F","G","H","I","J","K","L") &amp;
TEXT(YEAR(C2003),"00") &amp;
"-" &amp;
RIGHT(F2003,4))</f>
        <v/>
      </c>
      <c r="C2003" s="27" t="n"/>
      <c r="D2003" s="26">
        <f>IF(F2003="","",_xlfn.XLOOKUP(F2003,purchase!F:F,purchase!B:B,""))</f>
        <v/>
      </c>
      <c r="E2003" s="26">
        <f>IF(F2003="","",_xlfn.XLOOKUP(F2003,purchase!F:F,purchase!C:C,""))</f>
        <v/>
      </c>
      <c r="F2003" s="4" t="n"/>
      <c r="G2003" s="10">
        <f>IF(H2003="NRFC","Natural Rubber Field Coagulam","")</f>
        <v/>
      </c>
      <c r="H2003" s="10">
        <f>IF(F2003="","",_xlfn.XLOOKUP(F2003,purchase!F:F,purchase!E:E,""))</f>
        <v/>
      </c>
      <c r="I2003" s="10">
        <f>IF(J2003="ISNR20","Natural Rubber-TSNR (ISNR-20)","")</f>
        <v/>
      </c>
      <c r="J2003" s="10">
        <f>IF(H2003="NRFC","ISNR20","")</f>
        <v/>
      </c>
      <c r="K2003" s="35">
        <f>_xlfn.SINGLE(IF(F2003="","",_xlfn.XLOOKUP(F2003,purchase!F:F,purchase!N:N,"")))</f>
        <v/>
      </c>
      <c r="L2003" s="4" t="n"/>
      <c r="M2003" s="86" t="n"/>
      <c r="N2003" s="35">
        <f>IF(F2003="","",
MAX(0,
_xlfn.XLOOKUP(F2003,purchase!F:F,purchase!N:N,"")
-
SUMIFS(L:L,F:F,F2003)))</f>
        <v/>
      </c>
      <c r="O2003" s="35">
        <f>IF(OR(L2003="",M2003=""),"",L2003-M2003)</f>
        <v/>
      </c>
      <c r="P2003" s="89">
        <f>_xlfn.SINGLE(IF(F2003="","",_xlfn.XLOOKUP(F2003,purchase!F:F,purchase!O:O,"")))</f>
        <v/>
      </c>
      <c r="Q2003" s="83">
        <f>IF(OR(L2003="",M2003=""),"",M2003/L2003)</f>
        <v/>
      </c>
      <c r="R2003" s="91">
        <f>IF(OR(P2003="",Q2003=""),"",Q2003-P2003)</f>
        <v/>
      </c>
    </row>
    <row r="2004">
      <c r="A2004" s="25" t="n">
        <v>2000</v>
      </c>
      <c r="B2004" s="26">
        <f>IF(OR(C2004="",F2004=""),"",
"PRD-" &amp;
TEXT(DAY(C2004),"00") &amp;
CHOOSE(MONTH(C2004),"A","B","C","D","E","F","G","H","I","J","K","L") &amp;
TEXT(YEAR(C2004),"00") &amp;
"-" &amp;
RIGHT(F2004,4))</f>
        <v/>
      </c>
      <c r="C2004" s="27" t="n"/>
      <c r="D2004" s="26">
        <f>IF(F2004="","",_xlfn.XLOOKUP(F2004,purchase!F:F,purchase!B:B,""))</f>
        <v/>
      </c>
      <c r="E2004" s="26">
        <f>IF(F2004="","",_xlfn.XLOOKUP(F2004,purchase!F:F,purchase!C:C,""))</f>
        <v/>
      </c>
      <c r="F2004" s="4" t="n"/>
      <c r="G2004" s="10">
        <f>IF(H2004="NRFC","Natural Rubber Field Coagulam","")</f>
        <v/>
      </c>
      <c r="H2004" s="10">
        <f>IF(F2004="","",_xlfn.XLOOKUP(F2004,purchase!F:F,purchase!E:E,""))</f>
        <v/>
      </c>
      <c r="I2004" s="10">
        <f>IF(J2004="ISNR20","Natural Rubber-TSNR (ISNR-20)","")</f>
        <v/>
      </c>
      <c r="J2004" s="10">
        <f>IF(H2004="NRFC","ISNR20","")</f>
        <v/>
      </c>
      <c r="K2004" s="35">
        <f>_xlfn.SINGLE(IF(F2004="","",_xlfn.XLOOKUP(F2004,purchase!F:F,purchase!N:N,"")))</f>
        <v/>
      </c>
      <c r="L2004" s="4" t="n"/>
      <c r="M2004" s="86" t="n"/>
      <c r="N2004" s="35">
        <f>IF(F2004="","",
MAX(0,
_xlfn.XLOOKUP(F2004,purchase!F:F,purchase!N:N,"")
-
SUMIFS(L:L,F:F,F2004)))</f>
        <v/>
      </c>
      <c r="O2004" s="35">
        <f>IF(OR(L2004="",M2004=""),"",L2004-M2004)</f>
        <v/>
      </c>
      <c r="P2004" s="89">
        <f>_xlfn.SINGLE(IF(F2004="","",_xlfn.XLOOKUP(F2004,purchase!F:F,purchase!O:O,"")))</f>
        <v/>
      </c>
      <c r="Q2004" s="83">
        <f>IF(OR(L2004="",M2004=""),"",M2004/L2004)</f>
        <v/>
      </c>
      <c r="R2004" s="91">
        <f>IF(OR(P2004="",Q2004=""),"",Q2004-P2004)</f>
        <v/>
      </c>
    </row>
    <row r="2005">
      <c r="A2005" s="25" t="n">
        <v>2001</v>
      </c>
      <c r="B2005" s="26">
        <f>IF(OR(C2005="",F2005=""),"",
"PRD-" &amp;
TEXT(DAY(C2005),"00") &amp;
CHOOSE(MONTH(C2005),"A","B","C","D","E","F","G","H","I","J","K","L") &amp;
TEXT(YEAR(C2005),"00") &amp;
"-" &amp;
RIGHT(F2005,4))</f>
        <v/>
      </c>
      <c r="C2005" s="27" t="n"/>
      <c r="D2005" s="26">
        <f>IF(F2005="","",_xlfn.XLOOKUP(F2005,purchase!F:F,purchase!B:B,""))</f>
        <v/>
      </c>
      <c r="E2005" s="26">
        <f>IF(F2005="","",_xlfn.XLOOKUP(F2005,purchase!F:F,purchase!C:C,""))</f>
        <v/>
      </c>
      <c r="F2005" s="4" t="n"/>
      <c r="G2005" s="10">
        <f>IF(H2005="NRFC","Natural Rubber Field Coagulam","")</f>
        <v/>
      </c>
      <c r="H2005" s="10">
        <f>IF(F2005="","",_xlfn.XLOOKUP(F2005,purchase!F:F,purchase!E:E,""))</f>
        <v/>
      </c>
      <c r="I2005" s="10">
        <f>IF(J2005="ISNR20","Natural Rubber-TSNR (ISNR-20)","")</f>
        <v/>
      </c>
      <c r="J2005" s="10">
        <f>IF(H2005="NRFC","ISNR20","")</f>
        <v/>
      </c>
      <c r="K2005" s="35">
        <f>_xlfn.SINGLE(IF(F2005="","",_xlfn.XLOOKUP(F2005,purchase!F:F,purchase!N:N,"")))</f>
        <v/>
      </c>
      <c r="L2005" s="4" t="n"/>
      <c r="M2005" s="86" t="n"/>
      <c r="N2005" s="35">
        <f>IF(F2005="","",
MAX(0,
_xlfn.XLOOKUP(F2005,purchase!F:F,purchase!N:N,"")
-
SUMIFS(L:L,F:F,F2005)))</f>
        <v/>
      </c>
      <c r="O2005" s="35">
        <f>IF(OR(L2005="",M2005=""),"",L2005-M2005)</f>
        <v/>
      </c>
      <c r="P2005" s="89">
        <f>_xlfn.SINGLE(IF(F2005="","",_xlfn.XLOOKUP(F2005,purchase!F:F,purchase!O:O,"")))</f>
        <v/>
      </c>
      <c r="Q2005" s="83">
        <f>IF(OR(L2005="",M2005=""),"",M2005/L2005)</f>
        <v/>
      </c>
      <c r="R2005" s="91">
        <f>IF(OR(P2005="",Q2005=""),"",Q2005-P2005)</f>
        <v/>
      </c>
    </row>
    <row r="2006">
      <c r="A2006" s="25" t="n">
        <v>2002</v>
      </c>
      <c r="B2006" s="26">
        <f>IF(OR(C2006="",F2006=""),"",
"PRD-" &amp;
TEXT(DAY(C2006),"00") &amp;
CHOOSE(MONTH(C2006),"A","B","C","D","E","F","G","H","I","J","K","L") &amp;
TEXT(YEAR(C2006),"00") &amp;
"-" &amp;
RIGHT(F2006,4))</f>
        <v/>
      </c>
      <c r="C2006" s="27" t="n"/>
      <c r="D2006" s="26">
        <f>IF(F2006="","",_xlfn.XLOOKUP(F2006,purchase!F:F,purchase!B:B,""))</f>
        <v/>
      </c>
      <c r="E2006" s="26">
        <f>IF(F2006="","",_xlfn.XLOOKUP(F2006,purchase!F:F,purchase!C:C,""))</f>
        <v/>
      </c>
      <c r="F2006" s="4" t="n"/>
      <c r="G2006" s="10">
        <f>IF(H2006="NRFC","Natural Rubber Field Coagulam","")</f>
        <v/>
      </c>
      <c r="H2006" s="10">
        <f>IF(F2006="","",_xlfn.XLOOKUP(F2006,purchase!F:F,purchase!E:E,""))</f>
        <v/>
      </c>
      <c r="I2006" s="10">
        <f>IF(J2006="ISNR20","Natural Rubber-TSNR (ISNR-20)","")</f>
        <v/>
      </c>
      <c r="J2006" s="10">
        <f>IF(H2006="NRFC","ISNR20","")</f>
        <v/>
      </c>
      <c r="K2006" s="35">
        <f>_xlfn.SINGLE(IF(F2006="","",_xlfn.XLOOKUP(F2006,purchase!F:F,purchase!N:N,"")))</f>
        <v/>
      </c>
      <c r="L2006" s="4" t="n"/>
      <c r="M2006" s="86" t="n"/>
      <c r="N2006" s="35">
        <f>IF(F2006="","",
MAX(0,
_xlfn.XLOOKUP(F2006,purchase!F:F,purchase!N:N,"")
-
SUMIFS(L:L,F:F,F2006)))</f>
        <v/>
      </c>
      <c r="O2006" s="35">
        <f>IF(OR(L2006="",M2006=""),"",L2006-M2006)</f>
        <v/>
      </c>
      <c r="P2006" s="89">
        <f>_xlfn.SINGLE(IF(F2006="","",_xlfn.XLOOKUP(F2006,purchase!F:F,purchase!O:O,"")))</f>
        <v/>
      </c>
      <c r="Q2006" s="83">
        <f>IF(OR(L2006="",M2006=""),"",M2006/L2006)</f>
        <v/>
      </c>
      <c r="R2006" s="91">
        <f>IF(OR(P2006="",Q2006=""),"",Q2006-P2006)</f>
        <v/>
      </c>
    </row>
    <row r="2007">
      <c r="A2007" s="25" t="n">
        <v>2003</v>
      </c>
      <c r="B2007" s="26">
        <f>IF(OR(C2007="",F2007=""),"",
"PRD-" &amp;
TEXT(DAY(C2007),"00") &amp;
CHOOSE(MONTH(C2007),"A","B","C","D","E","F","G","H","I","J","K","L") &amp;
TEXT(YEAR(C2007),"00") &amp;
"-" &amp;
RIGHT(F2007,4))</f>
        <v/>
      </c>
      <c r="C2007" s="27" t="n"/>
      <c r="D2007" s="26">
        <f>IF(F2007="","",_xlfn.XLOOKUP(F2007,purchase!F:F,purchase!B:B,""))</f>
        <v/>
      </c>
      <c r="E2007" s="26">
        <f>IF(F2007="","",_xlfn.XLOOKUP(F2007,purchase!F:F,purchase!C:C,""))</f>
        <v/>
      </c>
      <c r="F2007" s="4" t="n"/>
      <c r="G2007" s="10">
        <f>IF(H2007="NRFC","Natural Rubber Field Coagulam","")</f>
        <v/>
      </c>
      <c r="H2007" s="10">
        <f>IF(F2007="","",_xlfn.XLOOKUP(F2007,purchase!F:F,purchase!E:E,""))</f>
        <v/>
      </c>
      <c r="I2007" s="10">
        <f>IF(J2007="ISNR20","Natural Rubber-TSNR (ISNR-20)","")</f>
        <v/>
      </c>
      <c r="J2007" s="10">
        <f>IF(H2007="NRFC","ISNR20","")</f>
        <v/>
      </c>
      <c r="K2007" s="35">
        <f>_xlfn.SINGLE(IF(F2007="","",_xlfn.XLOOKUP(F2007,purchase!F:F,purchase!N:N,"")))</f>
        <v/>
      </c>
      <c r="L2007" s="4" t="n"/>
      <c r="M2007" s="86" t="n"/>
      <c r="N2007" s="35">
        <f>IF(F2007="","",
MAX(0,
_xlfn.XLOOKUP(F2007,purchase!F:F,purchase!N:N,"")
-
SUMIFS(L:L,F:F,F2007)))</f>
        <v/>
      </c>
      <c r="O2007" s="35">
        <f>IF(OR(L2007="",M2007=""),"",L2007-M2007)</f>
        <v/>
      </c>
      <c r="P2007" s="89">
        <f>_xlfn.SINGLE(IF(F2007="","",_xlfn.XLOOKUP(F2007,purchase!F:F,purchase!O:O,"")))</f>
        <v/>
      </c>
      <c r="Q2007" s="83">
        <f>IF(OR(L2007="",M2007=""),"",M2007/L2007)</f>
        <v/>
      </c>
      <c r="R2007" s="91">
        <f>IF(OR(P2007="",Q2007=""),"",Q2007-P2007)</f>
        <v/>
      </c>
    </row>
    <row r="2008">
      <c r="A2008" s="25" t="n">
        <v>2004</v>
      </c>
      <c r="B2008" s="26">
        <f>IF(OR(C2008="",F2008=""),"",
"PRD-" &amp;
TEXT(DAY(C2008),"00") &amp;
CHOOSE(MONTH(C2008),"A","B","C","D","E","F","G","H","I","J","K","L") &amp;
TEXT(YEAR(C2008),"00") &amp;
"-" &amp;
RIGHT(F2008,4))</f>
        <v/>
      </c>
      <c r="C2008" s="27" t="n"/>
      <c r="D2008" s="26">
        <f>IF(F2008="","",_xlfn.XLOOKUP(F2008,purchase!F:F,purchase!B:B,""))</f>
        <v/>
      </c>
      <c r="E2008" s="26">
        <f>IF(F2008="","",_xlfn.XLOOKUP(F2008,purchase!F:F,purchase!C:C,""))</f>
        <v/>
      </c>
      <c r="F2008" s="4" t="n"/>
      <c r="G2008" s="10">
        <f>IF(H2008="NRFC","Natural Rubber Field Coagulam","")</f>
        <v/>
      </c>
      <c r="H2008" s="10">
        <f>IF(F2008="","",_xlfn.XLOOKUP(F2008,purchase!F:F,purchase!E:E,""))</f>
        <v/>
      </c>
      <c r="I2008" s="10">
        <f>IF(J2008="ISNR20","Natural Rubber-TSNR (ISNR-20)","")</f>
        <v/>
      </c>
      <c r="J2008" s="10">
        <f>IF(H2008="NRFC","ISNR20","")</f>
        <v/>
      </c>
      <c r="K2008" s="35">
        <f>_xlfn.SINGLE(IF(F2008="","",_xlfn.XLOOKUP(F2008,purchase!F:F,purchase!N:N,"")))</f>
        <v/>
      </c>
      <c r="L2008" s="4" t="n"/>
      <c r="M2008" s="86" t="n"/>
      <c r="N2008" s="35">
        <f>IF(F2008="","",
MAX(0,
_xlfn.XLOOKUP(F2008,purchase!F:F,purchase!N:N,"")
-
SUMIFS(L:L,F:F,F2008)))</f>
        <v/>
      </c>
      <c r="O2008" s="35">
        <f>IF(OR(L2008="",M2008=""),"",L2008-M2008)</f>
        <v/>
      </c>
      <c r="P2008" s="89">
        <f>_xlfn.SINGLE(IF(F2008="","",_xlfn.XLOOKUP(F2008,purchase!F:F,purchase!O:O,"")))</f>
        <v/>
      </c>
      <c r="Q2008" s="83">
        <f>IF(OR(L2008="",M2008=""),"",M2008/L2008)</f>
        <v/>
      </c>
      <c r="R2008" s="91">
        <f>IF(OR(P2008="",Q2008=""),"",Q2008-P2008)</f>
        <v/>
      </c>
    </row>
    <row r="2009">
      <c r="A2009" s="25" t="n">
        <v>2005</v>
      </c>
      <c r="B2009" s="26">
        <f>IF(OR(C2009="",F2009=""),"",
"PRD-" &amp;
TEXT(DAY(C2009),"00") &amp;
CHOOSE(MONTH(C2009),"A","B","C","D","E","F","G","H","I","J","K","L") &amp;
TEXT(YEAR(C2009),"00") &amp;
"-" &amp;
RIGHT(F2009,4))</f>
        <v/>
      </c>
      <c r="C2009" s="27" t="n"/>
      <c r="D2009" s="26">
        <f>IF(F2009="","",_xlfn.XLOOKUP(F2009,purchase!F:F,purchase!B:B,""))</f>
        <v/>
      </c>
      <c r="E2009" s="26">
        <f>IF(F2009="","",_xlfn.XLOOKUP(F2009,purchase!F:F,purchase!C:C,""))</f>
        <v/>
      </c>
      <c r="F2009" s="4" t="n"/>
      <c r="G2009" s="10">
        <f>IF(H2009="NRFC","Natural Rubber Field Coagulam","")</f>
        <v/>
      </c>
      <c r="H2009" s="10">
        <f>IF(F2009="","",_xlfn.XLOOKUP(F2009,purchase!F:F,purchase!E:E,""))</f>
        <v/>
      </c>
      <c r="I2009" s="10">
        <f>IF(J2009="ISNR20","Natural Rubber-TSNR (ISNR-20)","")</f>
        <v/>
      </c>
      <c r="J2009" s="10">
        <f>IF(H2009="NRFC","ISNR20","")</f>
        <v/>
      </c>
      <c r="K2009" s="35">
        <f>_xlfn.SINGLE(IF(F2009="","",_xlfn.XLOOKUP(F2009,purchase!F:F,purchase!N:N,"")))</f>
        <v/>
      </c>
      <c r="L2009" s="4" t="n"/>
      <c r="M2009" s="86" t="n"/>
      <c r="N2009" s="35">
        <f>IF(F2009="","",
MAX(0,
_xlfn.XLOOKUP(F2009,purchase!F:F,purchase!N:N,"")
-
SUMIFS(L:L,F:F,F2009)))</f>
        <v/>
      </c>
      <c r="O2009" s="35">
        <f>IF(OR(L2009="",M2009=""),"",L2009-M2009)</f>
        <v/>
      </c>
      <c r="P2009" s="89">
        <f>_xlfn.SINGLE(IF(F2009="","",_xlfn.XLOOKUP(F2009,purchase!F:F,purchase!O:O,"")))</f>
        <v/>
      </c>
      <c r="Q2009" s="83">
        <f>IF(OR(L2009="",M2009=""),"",M2009/L2009)</f>
        <v/>
      </c>
      <c r="R2009" s="91">
        <f>IF(OR(P2009="",Q2009=""),"",Q2009-P2009)</f>
        <v/>
      </c>
    </row>
    <row r="2010">
      <c r="A2010" s="25" t="n">
        <v>2006</v>
      </c>
      <c r="B2010" s="26">
        <f>IF(OR(C2010="",F2010=""),"",
"PRD-" &amp;
TEXT(DAY(C2010),"00") &amp;
CHOOSE(MONTH(C2010),"A","B","C","D","E","F","G","H","I","J","K","L") &amp;
TEXT(YEAR(C2010),"00") &amp;
"-" &amp;
RIGHT(F2010,4))</f>
        <v/>
      </c>
      <c r="C2010" s="27" t="n"/>
      <c r="D2010" s="26">
        <f>IF(F2010="","",_xlfn.XLOOKUP(F2010,purchase!F:F,purchase!B:B,""))</f>
        <v/>
      </c>
      <c r="E2010" s="26">
        <f>IF(F2010="","",_xlfn.XLOOKUP(F2010,purchase!F:F,purchase!C:C,""))</f>
        <v/>
      </c>
      <c r="F2010" s="4" t="n"/>
      <c r="G2010" s="10">
        <f>IF(H2010="NRFC","Natural Rubber Field Coagulam","")</f>
        <v/>
      </c>
      <c r="H2010" s="10">
        <f>IF(F2010="","",_xlfn.XLOOKUP(F2010,purchase!F:F,purchase!E:E,""))</f>
        <v/>
      </c>
      <c r="I2010" s="10">
        <f>IF(J2010="ISNR20","Natural Rubber-TSNR (ISNR-20)","")</f>
        <v/>
      </c>
      <c r="J2010" s="10">
        <f>IF(H2010="NRFC","ISNR20","")</f>
        <v/>
      </c>
      <c r="K2010" s="35">
        <f>_xlfn.SINGLE(IF(F2010="","",_xlfn.XLOOKUP(F2010,purchase!F:F,purchase!N:N,"")))</f>
        <v/>
      </c>
      <c r="L2010" s="4" t="n"/>
      <c r="M2010" s="86" t="n"/>
      <c r="N2010" s="35">
        <f>IF(F2010="","",
MAX(0,
_xlfn.XLOOKUP(F2010,purchase!F:F,purchase!N:N,"")
-
SUMIFS(L:L,F:F,F2010)))</f>
        <v/>
      </c>
      <c r="O2010" s="35">
        <f>IF(OR(L2010="",M2010=""),"",L2010-M2010)</f>
        <v/>
      </c>
      <c r="P2010" s="89">
        <f>_xlfn.SINGLE(IF(F2010="","",_xlfn.XLOOKUP(F2010,purchase!F:F,purchase!O:O,"")))</f>
        <v/>
      </c>
      <c r="Q2010" s="83">
        <f>IF(OR(L2010="",M2010=""),"",M2010/L2010)</f>
        <v/>
      </c>
      <c r="R2010" s="91">
        <f>IF(OR(P2010="",Q2010=""),"",Q2010-P2010)</f>
        <v/>
      </c>
    </row>
    <row r="2011">
      <c r="A2011" s="25" t="n">
        <v>2007</v>
      </c>
      <c r="B2011" s="26">
        <f>IF(OR(C2011="",F2011=""),"",
"PRD-" &amp;
TEXT(DAY(C2011),"00") &amp;
CHOOSE(MONTH(C2011),"A","B","C","D","E","F","G","H","I","J","K","L") &amp;
TEXT(YEAR(C2011),"00") &amp;
"-" &amp;
RIGHT(F2011,4))</f>
        <v/>
      </c>
      <c r="C2011" s="27" t="n"/>
      <c r="D2011" s="26">
        <f>IF(F2011="","",_xlfn.XLOOKUP(F2011,purchase!F:F,purchase!B:B,""))</f>
        <v/>
      </c>
      <c r="E2011" s="26">
        <f>IF(F2011="","",_xlfn.XLOOKUP(F2011,purchase!F:F,purchase!C:C,""))</f>
        <v/>
      </c>
      <c r="F2011" s="4" t="n"/>
      <c r="G2011" s="10">
        <f>IF(H2011="NRFC","Natural Rubber Field Coagulam","")</f>
        <v/>
      </c>
      <c r="H2011" s="10">
        <f>IF(F2011="","",_xlfn.XLOOKUP(F2011,purchase!F:F,purchase!E:E,""))</f>
        <v/>
      </c>
      <c r="I2011" s="10">
        <f>IF(J2011="ISNR20","Natural Rubber-TSNR (ISNR-20)","")</f>
        <v/>
      </c>
      <c r="J2011" s="10">
        <f>IF(H2011="NRFC","ISNR20","")</f>
        <v/>
      </c>
      <c r="K2011" s="35">
        <f>_xlfn.SINGLE(IF(F2011="","",_xlfn.XLOOKUP(F2011,purchase!F:F,purchase!N:N,"")))</f>
        <v/>
      </c>
      <c r="L2011" s="4" t="n"/>
      <c r="M2011" s="86" t="n"/>
      <c r="N2011" s="35">
        <f>IF(F2011="","",
MAX(0,
_xlfn.XLOOKUP(F2011,purchase!F:F,purchase!N:N,"")
-
SUMIFS(L:L,F:F,F2011)))</f>
        <v/>
      </c>
      <c r="O2011" s="35">
        <f>IF(OR(L2011="",M2011=""),"",L2011-M2011)</f>
        <v/>
      </c>
      <c r="P2011" s="89">
        <f>_xlfn.SINGLE(IF(F2011="","",_xlfn.XLOOKUP(F2011,purchase!F:F,purchase!O:O,"")))</f>
        <v/>
      </c>
      <c r="Q2011" s="83">
        <f>IF(OR(L2011="",M2011=""),"",M2011/L2011)</f>
        <v/>
      </c>
      <c r="R2011" s="91">
        <f>IF(OR(P2011="",Q2011=""),"",Q2011-P2011)</f>
        <v/>
      </c>
    </row>
    <row r="2012">
      <c r="A2012" s="25" t="n">
        <v>2008</v>
      </c>
      <c r="B2012" s="26">
        <f>IF(OR(C2012="",F2012=""),"",
"PRD-" &amp;
TEXT(DAY(C2012),"00") &amp;
CHOOSE(MONTH(C2012),"A","B","C","D","E","F","G","H","I","J","K","L") &amp;
TEXT(YEAR(C2012),"00") &amp;
"-" &amp;
RIGHT(F2012,4))</f>
        <v/>
      </c>
      <c r="C2012" s="27" t="n"/>
      <c r="D2012" s="26">
        <f>IF(F2012="","",_xlfn.XLOOKUP(F2012,purchase!F:F,purchase!B:B,""))</f>
        <v/>
      </c>
      <c r="E2012" s="26">
        <f>IF(F2012="","",_xlfn.XLOOKUP(F2012,purchase!F:F,purchase!C:C,""))</f>
        <v/>
      </c>
      <c r="F2012" s="4" t="n"/>
      <c r="G2012" s="10">
        <f>IF(H2012="NRFC","Natural Rubber Field Coagulam","")</f>
        <v/>
      </c>
      <c r="H2012" s="10">
        <f>IF(F2012="","",_xlfn.XLOOKUP(F2012,purchase!F:F,purchase!E:E,""))</f>
        <v/>
      </c>
      <c r="I2012" s="10">
        <f>IF(J2012="ISNR20","Natural Rubber-TSNR (ISNR-20)","")</f>
        <v/>
      </c>
      <c r="J2012" s="10">
        <f>IF(H2012="NRFC","ISNR20","")</f>
        <v/>
      </c>
      <c r="K2012" s="35">
        <f>_xlfn.SINGLE(IF(F2012="","",_xlfn.XLOOKUP(F2012,purchase!F:F,purchase!N:N,"")))</f>
        <v/>
      </c>
      <c r="L2012" s="4" t="n"/>
      <c r="M2012" s="86" t="n"/>
      <c r="N2012" s="35">
        <f>IF(F2012="","",
MAX(0,
_xlfn.XLOOKUP(F2012,purchase!F:F,purchase!N:N,"")
-
SUMIFS(L:L,F:F,F2012)))</f>
        <v/>
      </c>
      <c r="O2012" s="35">
        <f>IF(OR(L2012="",M2012=""),"",L2012-M2012)</f>
        <v/>
      </c>
      <c r="P2012" s="89">
        <f>_xlfn.SINGLE(IF(F2012="","",_xlfn.XLOOKUP(F2012,purchase!F:F,purchase!O:O,"")))</f>
        <v/>
      </c>
      <c r="Q2012" s="83">
        <f>IF(OR(L2012="",M2012=""),"",M2012/L2012)</f>
        <v/>
      </c>
      <c r="R2012" s="91">
        <f>IF(OR(P2012="",Q2012=""),"",Q2012-P2012)</f>
        <v/>
      </c>
    </row>
    <row r="2013">
      <c r="A2013" s="25" t="n">
        <v>2009</v>
      </c>
      <c r="B2013" s="26">
        <f>IF(OR(C2013="",F2013=""),"",
"PRD-" &amp;
TEXT(DAY(C2013),"00") &amp;
CHOOSE(MONTH(C2013),"A","B","C","D","E","F","G","H","I","J","K","L") &amp;
TEXT(YEAR(C2013),"00") &amp;
"-" &amp;
RIGHT(F2013,4))</f>
        <v/>
      </c>
      <c r="C2013" s="27" t="n"/>
      <c r="D2013" s="26">
        <f>IF(F2013="","",_xlfn.XLOOKUP(F2013,purchase!F:F,purchase!B:B,""))</f>
        <v/>
      </c>
      <c r="E2013" s="26">
        <f>IF(F2013="","",_xlfn.XLOOKUP(F2013,purchase!F:F,purchase!C:C,""))</f>
        <v/>
      </c>
      <c r="F2013" s="4" t="n"/>
      <c r="G2013" s="10">
        <f>IF(H2013="NRFC","Natural Rubber Field Coagulam","")</f>
        <v/>
      </c>
      <c r="H2013" s="10">
        <f>IF(F2013="","",_xlfn.XLOOKUP(F2013,purchase!F:F,purchase!E:E,""))</f>
        <v/>
      </c>
      <c r="I2013" s="10">
        <f>IF(J2013="ISNR20","Natural Rubber-TSNR (ISNR-20)","")</f>
        <v/>
      </c>
      <c r="J2013" s="10">
        <f>IF(H2013="NRFC","ISNR20","")</f>
        <v/>
      </c>
      <c r="K2013" s="35">
        <f>_xlfn.SINGLE(IF(F2013="","",_xlfn.XLOOKUP(F2013,purchase!F:F,purchase!N:N,"")))</f>
        <v/>
      </c>
      <c r="L2013" s="4" t="n"/>
      <c r="M2013" s="86" t="n"/>
      <c r="N2013" s="35">
        <f>IF(F2013="","",
MAX(0,
_xlfn.XLOOKUP(F2013,purchase!F:F,purchase!N:N,"")
-
SUMIFS(L:L,F:F,F2013)))</f>
        <v/>
      </c>
      <c r="O2013" s="35">
        <f>IF(OR(L2013="",M2013=""),"",L2013-M2013)</f>
        <v/>
      </c>
      <c r="P2013" s="89">
        <f>_xlfn.SINGLE(IF(F2013="","",_xlfn.XLOOKUP(F2013,purchase!F:F,purchase!O:O,"")))</f>
        <v/>
      </c>
      <c r="Q2013" s="83">
        <f>IF(OR(L2013="",M2013=""),"",M2013/L2013)</f>
        <v/>
      </c>
      <c r="R2013" s="91">
        <f>IF(OR(P2013="",Q2013=""),"",Q2013-P2013)</f>
        <v/>
      </c>
    </row>
    <row r="2014">
      <c r="A2014" s="25" t="n">
        <v>2010</v>
      </c>
      <c r="B2014" s="26">
        <f>IF(OR(C2014="",F2014=""),"",
"PRD-" &amp;
TEXT(DAY(C2014),"00") &amp;
CHOOSE(MONTH(C2014),"A","B","C","D","E","F","G","H","I","J","K","L") &amp;
TEXT(YEAR(C2014),"00") &amp;
"-" &amp;
RIGHT(F2014,4))</f>
        <v/>
      </c>
      <c r="C2014" s="27" t="n"/>
      <c r="D2014" s="26">
        <f>IF(F2014="","",_xlfn.XLOOKUP(F2014,purchase!F:F,purchase!B:B,""))</f>
        <v/>
      </c>
      <c r="E2014" s="26">
        <f>IF(F2014="","",_xlfn.XLOOKUP(F2014,purchase!F:F,purchase!C:C,""))</f>
        <v/>
      </c>
      <c r="F2014" s="4" t="n"/>
      <c r="G2014" s="10">
        <f>IF(H2014="NRFC","Natural Rubber Field Coagulam","")</f>
        <v/>
      </c>
      <c r="H2014" s="10">
        <f>IF(F2014="","",_xlfn.XLOOKUP(F2014,purchase!F:F,purchase!E:E,""))</f>
        <v/>
      </c>
      <c r="I2014" s="10">
        <f>IF(J2014="ISNR20","Natural Rubber-TSNR (ISNR-20)","")</f>
        <v/>
      </c>
      <c r="J2014" s="10">
        <f>IF(H2014="NRFC","ISNR20","")</f>
        <v/>
      </c>
      <c r="K2014" s="35">
        <f>_xlfn.SINGLE(IF(F2014="","",_xlfn.XLOOKUP(F2014,purchase!F:F,purchase!N:N,"")))</f>
        <v/>
      </c>
      <c r="L2014" s="4" t="n"/>
      <c r="M2014" s="86" t="n"/>
      <c r="N2014" s="35">
        <f>IF(F2014="","",
MAX(0,
_xlfn.XLOOKUP(F2014,purchase!F:F,purchase!N:N,"")
-
SUMIFS(L:L,F:F,F2014)))</f>
        <v/>
      </c>
      <c r="O2014" s="35">
        <f>IF(OR(L2014="",M2014=""),"",L2014-M2014)</f>
        <v/>
      </c>
      <c r="P2014" s="89">
        <f>_xlfn.SINGLE(IF(F2014="","",_xlfn.XLOOKUP(F2014,purchase!F:F,purchase!O:O,"")))</f>
        <v/>
      </c>
      <c r="Q2014" s="83">
        <f>IF(OR(L2014="",M2014=""),"",M2014/L2014)</f>
        <v/>
      </c>
      <c r="R2014" s="91">
        <f>IF(OR(P2014="",Q2014=""),"",Q2014-P2014)</f>
        <v/>
      </c>
    </row>
    <row r="2015">
      <c r="A2015" s="25" t="n">
        <v>2011</v>
      </c>
      <c r="B2015" s="26">
        <f>IF(OR(C2015="",F2015=""),"",
"PRD-" &amp;
TEXT(DAY(C2015),"00") &amp;
CHOOSE(MONTH(C2015),"A","B","C","D","E","F","G","H","I","J","K","L") &amp;
TEXT(YEAR(C2015),"00") &amp;
"-" &amp;
RIGHT(F2015,4))</f>
        <v/>
      </c>
      <c r="C2015" s="27" t="n"/>
      <c r="D2015" s="26">
        <f>IF(F2015="","",_xlfn.XLOOKUP(F2015,purchase!F:F,purchase!B:B,""))</f>
        <v/>
      </c>
      <c r="E2015" s="26">
        <f>IF(F2015="","",_xlfn.XLOOKUP(F2015,purchase!F:F,purchase!C:C,""))</f>
        <v/>
      </c>
      <c r="F2015" s="4" t="n"/>
      <c r="G2015" s="10">
        <f>IF(H2015="NRFC","Natural Rubber Field Coagulam","")</f>
        <v/>
      </c>
      <c r="H2015" s="10">
        <f>IF(F2015="","",_xlfn.XLOOKUP(F2015,purchase!F:F,purchase!E:E,""))</f>
        <v/>
      </c>
      <c r="I2015" s="10">
        <f>IF(J2015="ISNR20","Natural Rubber-TSNR (ISNR-20)","")</f>
        <v/>
      </c>
      <c r="J2015" s="10">
        <f>IF(H2015="NRFC","ISNR20","")</f>
        <v/>
      </c>
      <c r="K2015" s="35">
        <f>_xlfn.SINGLE(IF(F2015="","",_xlfn.XLOOKUP(F2015,purchase!F:F,purchase!N:N,"")))</f>
        <v/>
      </c>
      <c r="L2015" s="4" t="n"/>
      <c r="M2015" s="86" t="n"/>
      <c r="N2015" s="35">
        <f>IF(F2015="","",
MAX(0,
_xlfn.XLOOKUP(F2015,purchase!F:F,purchase!N:N,"")
-
SUMIFS(L:L,F:F,F2015)))</f>
        <v/>
      </c>
      <c r="O2015" s="35">
        <f>IF(OR(L2015="",M2015=""),"",L2015-M2015)</f>
        <v/>
      </c>
      <c r="P2015" s="89">
        <f>_xlfn.SINGLE(IF(F2015="","",_xlfn.XLOOKUP(F2015,purchase!F:F,purchase!O:O,"")))</f>
        <v/>
      </c>
      <c r="Q2015" s="83">
        <f>IF(OR(L2015="",M2015=""),"",M2015/L2015)</f>
        <v/>
      </c>
      <c r="R2015" s="91">
        <f>IF(OR(P2015="",Q2015=""),"",Q2015-P2015)</f>
        <v/>
      </c>
    </row>
    <row r="2016">
      <c r="A2016" s="25" t="n">
        <v>2012</v>
      </c>
      <c r="B2016" s="26">
        <f>IF(OR(C2016="",F2016=""),"",
"PRD-" &amp;
TEXT(DAY(C2016),"00") &amp;
CHOOSE(MONTH(C2016),"A","B","C","D","E","F","G","H","I","J","K","L") &amp;
TEXT(YEAR(C2016),"00") &amp;
"-" &amp;
RIGHT(F2016,4))</f>
        <v/>
      </c>
      <c r="C2016" s="27" t="n"/>
      <c r="D2016" s="26">
        <f>IF(F2016="","",_xlfn.XLOOKUP(F2016,purchase!F:F,purchase!B:B,""))</f>
        <v/>
      </c>
      <c r="E2016" s="26">
        <f>IF(F2016="","",_xlfn.XLOOKUP(F2016,purchase!F:F,purchase!C:C,""))</f>
        <v/>
      </c>
      <c r="F2016" s="4" t="n"/>
      <c r="G2016" s="10">
        <f>IF(H2016="NRFC","Natural Rubber Field Coagulam","")</f>
        <v/>
      </c>
      <c r="H2016" s="10">
        <f>IF(F2016="","",_xlfn.XLOOKUP(F2016,purchase!F:F,purchase!E:E,""))</f>
        <v/>
      </c>
      <c r="I2016" s="10">
        <f>IF(J2016="ISNR20","Natural Rubber-TSNR (ISNR-20)","")</f>
        <v/>
      </c>
      <c r="J2016" s="10">
        <f>IF(H2016="NRFC","ISNR20","")</f>
        <v/>
      </c>
      <c r="K2016" s="35">
        <f>_xlfn.SINGLE(IF(F2016="","",_xlfn.XLOOKUP(F2016,purchase!F:F,purchase!N:N,"")))</f>
        <v/>
      </c>
      <c r="L2016" s="4" t="n"/>
      <c r="M2016" s="86" t="n"/>
      <c r="N2016" s="35">
        <f>IF(F2016="","",
MAX(0,
_xlfn.XLOOKUP(F2016,purchase!F:F,purchase!N:N,"")
-
SUMIFS(L:L,F:F,F2016)))</f>
        <v/>
      </c>
      <c r="O2016" s="35">
        <f>IF(OR(L2016="",M2016=""),"",L2016-M2016)</f>
        <v/>
      </c>
      <c r="P2016" s="89">
        <f>_xlfn.SINGLE(IF(F2016="","",_xlfn.XLOOKUP(F2016,purchase!F:F,purchase!O:O,"")))</f>
        <v/>
      </c>
      <c r="Q2016" s="83">
        <f>IF(OR(L2016="",M2016=""),"",M2016/L2016)</f>
        <v/>
      </c>
      <c r="R2016" s="91">
        <f>IF(OR(P2016="",Q2016=""),"",Q2016-P2016)</f>
        <v/>
      </c>
    </row>
    <row r="2017">
      <c r="A2017" s="25" t="n">
        <v>2013</v>
      </c>
      <c r="B2017" s="26">
        <f>IF(OR(C2017="",F2017=""),"",
"PRD-" &amp;
TEXT(DAY(C2017),"00") &amp;
CHOOSE(MONTH(C2017),"A","B","C","D","E","F","G","H","I","J","K","L") &amp;
TEXT(YEAR(C2017),"00") &amp;
"-" &amp;
RIGHT(F2017,4))</f>
        <v/>
      </c>
      <c r="C2017" s="27" t="n"/>
      <c r="D2017" s="26">
        <f>IF(F2017="","",_xlfn.XLOOKUP(F2017,purchase!F:F,purchase!B:B,""))</f>
        <v/>
      </c>
      <c r="E2017" s="26">
        <f>IF(F2017="","",_xlfn.XLOOKUP(F2017,purchase!F:F,purchase!C:C,""))</f>
        <v/>
      </c>
      <c r="F2017" s="4" t="n"/>
      <c r="G2017" s="10">
        <f>IF(H2017="NRFC","Natural Rubber Field Coagulam","")</f>
        <v/>
      </c>
      <c r="H2017" s="10">
        <f>IF(F2017="","",_xlfn.XLOOKUP(F2017,purchase!F:F,purchase!E:E,""))</f>
        <v/>
      </c>
      <c r="I2017" s="10">
        <f>IF(J2017="ISNR20","Natural Rubber-TSNR (ISNR-20)","")</f>
        <v/>
      </c>
      <c r="J2017" s="10">
        <f>IF(H2017="NRFC","ISNR20","")</f>
        <v/>
      </c>
      <c r="K2017" s="35">
        <f>_xlfn.SINGLE(IF(F2017="","",_xlfn.XLOOKUP(F2017,purchase!F:F,purchase!N:N,"")))</f>
        <v/>
      </c>
      <c r="L2017" s="4" t="n"/>
      <c r="M2017" s="86" t="n"/>
      <c r="N2017" s="35">
        <f>IF(F2017="","",
MAX(0,
_xlfn.XLOOKUP(F2017,purchase!F:F,purchase!N:N,"")
-
SUMIFS(L:L,F:F,F2017)))</f>
        <v/>
      </c>
      <c r="O2017" s="35">
        <f>IF(OR(L2017="",M2017=""),"",L2017-M2017)</f>
        <v/>
      </c>
      <c r="P2017" s="89">
        <f>_xlfn.SINGLE(IF(F2017="","",_xlfn.XLOOKUP(F2017,purchase!F:F,purchase!O:O,"")))</f>
        <v/>
      </c>
      <c r="Q2017" s="83">
        <f>IF(OR(L2017="",M2017=""),"",M2017/L2017)</f>
        <v/>
      </c>
      <c r="R2017" s="91">
        <f>IF(OR(P2017="",Q2017=""),"",Q2017-P2017)</f>
        <v/>
      </c>
    </row>
    <row r="2018">
      <c r="A2018" s="25" t="n">
        <v>2014</v>
      </c>
      <c r="B2018" s="26">
        <f>IF(OR(C2018="",F2018=""),"",
"PRD-" &amp;
TEXT(DAY(C2018),"00") &amp;
CHOOSE(MONTH(C2018),"A","B","C","D","E","F","G","H","I","J","K","L") &amp;
TEXT(YEAR(C2018),"00") &amp;
"-" &amp;
RIGHT(F2018,4))</f>
        <v/>
      </c>
      <c r="C2018" s="27" t="n"/>
      <c r="D2018" s="26">
        <f>IF(F2018="","",_xlfn.XLOOKUP(F2018,purchase!F:F,purchase!B:B,""))</f>
        <v/>
      </c>
      <c r="E2018" s="26">
        <f>IF(F2018="","",_xlfn.XLOOKUP(F2018,purchase!F:F,purchase!C:C,""))</f>
        <v/>
      </c>
      <c r="F2018" s="4" t="n"/>
      <c r="G2018" s="10">
        <f>IF(H2018="NRFC","Natural Rubber Field Coagulam","")</f>
        <v/>
      </c>
      <c r="H2018" s="10">
        <f>IF(F2018="","",_xlfn.XLOOKUP(F2018,purchase!F:F,purchase!E:E,""))</f>
        <v/>
      </c>
      <c r="I2018" s="10">
        <f>IF(J2018="ISNR20","Natural Rubber-TSNR (ISNR-20)","")</f>
        <v/>
      </c>
      <c r="J2018" s="10">
        <f>IF(H2018="NRFC","ISNR20","")</f>
        <v/>
      </c>
      <c r="K2018" s="35">
        <f>_xlfn.SINGLE(IF(F2018="","",_xlfn.XLOOKUP(F2018,purchase!F:F,purchase!N:N,"")))</f>
        <v/>
      </c>
      <c r="L2018" s="4" t="n"/>
      <c r="M2018" s="86" t="n"/>
      <c r="N2018" s="35">
        <f>IF(F2018="","",
MAX(0,
_xlfn.XLOOKUP(F2018,purchase!F:F,purchase!N:N,"")
-
SUMIFS(L:L,F:F,F2018)))</f>
        <v/>
      </c>
      <c r="O2018" s="35">
        <f>IF(OR(L2018="",M2018=""),"",L2018-M2018)</f>
        <v/>
      </c>
      <c r="P2018" s="89">
        <f>_xlfn.SINGLE(IF(F2018="","",_xlfn.XLOOKUP(F2018,purchase!F:F,purchase!O:O,"")))</f>
        <v/>
      </c>
      <c r="Q2018" s="83">
        <f>IF(OR(L2018="",M2018=""),"",M2018/L2018)</f>
        <v/>
      </c>
      <c r="R2018" s="91">
        <f>IF(OR(P2018="",Q2018=""),"",Q2018-P2018)</f>
        <v/>
      </c>
    </row>
    <row r="2019">
      <c r="A2019" s="25" t="n">
        <v>2015</v>
      </c>
      <c r="B2019" s="26">
        <f>IF(OR(C2019="",F2019=""),"",
"PRD-" &amp;
TEXT(DAY(C2019),"00") &amp;
CHOOSE(MONTH(C2019),"A","B","C","D","E","F","G","H","I","J","K","L") &amp;
TEXT(YEAR(C2019),"00") &amp;
"-" &amp;
RIGHT(F2019,4))</f>
        <v/>
      </c>
      <c r="C2019" s="27" t="n"/>
      <c r="D2019" s="26">
        <f>IF(F2019="","",_xlfn.XLOOKUP(F2019,purchase!F:F,purchase!B:B,""))</f>
        <v/>
      </c>
      <c r="E2019" s="26">
        <f>IF(F2019="","",_xlfn.XLOOKUP(F2019,purchase!F:F,purchase!C:C,""))</f>
        <v/>
      </c>
      <c r="F2019" s="4" t="n"/>
      <c r="G2019" s="10">
        <f>IF(H2019="NRFC","Natural Rubber Field Coagulam","")</f>
        <v/>
      </c>
      <c r="H2019" s="10">
        <f>IF(F2019="","",_xlfn.XLOOKUP(F2019,purchase!F:F,purchase!E:E,""))</f>
        <v/>
      </c>
      <c r="I2019" s="10">
        <f>IF(J2019="ISNR20","Natural Rubber-TSNR (ISNR-20)","")</f>
        <v/>
      </c>
      <c r="J2019" s="10">
        <f>IF(H2019="NRFC","ISNR20","")</f>
        <v/>
      </c>
      <c r="K2019" s="35">
        <f>_xlfn.SINGLE(IF(F2019="","",_xlfn.XLOOKUP(F2019,purchase!F:F,purchase!N:N,"")))</f>
        <v/>
      </c>
      <c r="L2019" s="4" t="n"/>
      <c r="M2019" s="86" t="n"/>
      <c r="N2019" s="35">
        <f>IF(F2019="","",
MAX(0,
_xlfn.XLOOKUP(F2019,purchase!F:F,purchase!N:N,"")
-
SUMIFS(L:L,F:F,F2019)))</f>
        <v/>
      </c>
      <c r="O2019" s="35">
        <f>IF(OR(L2019="",M2019=""),"",L2019-M2019)</f>
        <v/>
      </c>
      <c r="P2019" s="89">
        <f>_xlfn.SINGLE(IF(F2019="","",_xlfn.XLOOKUP(F2019,purchase!F:F,purchase!O:O,"")))</f>
        <v/>
      </c>
      <c r="Q2019" s="83">
        <f>IF(OR(L2019="",M2019=""),"",M2019/L2019)</f>
        <v/>
      </c>
      <c r="R2019" s="91">
        <f>IF(OR(P2019="",Q2019=""),"",Q2019-P2019)</f>
        <v/>
      </c>
    </row>
    <row r="2020">
      <c r="A2020" s="25" t="n">
        <v>2016</v>
      </c>
      <c r="B2020" s="26">
        <f>IF(OR(C2020="",F2020=""),"",
"PRD-" &amp;
TEXT(DAY(C2020),"00") &amp;
CHOOSE(MONTH(C2020),"A","B","C","D","E","F","G","H","I","J","K","L") &amp;
TEXT(YEAR(C2020),"00") &amp;
"-" &amp;
RIGHT(F2020,4))</f>
        <v/>
      </c>
      <c r="C2020" s="27" t="n"/>
      <c r="D2020" s="26">
        <f>IF(F2020="","",_xlfn.XLOOKUP(F2020,purchase!F:F,purchase!B:B,""))</f>
        <v/>
      </c>
      <c r="E2020" s="26">
        <f>IF(F2020="","",_xlfn.XLOOKUP(F2020,purchase!F:F,purchase!C:C,""))</f>
        <v/>
      </c>
      <c r="F2020" s="4" t="n"/>
      <c r="G2020" s="10">
        <f>IF(H2020="NRFC","Natural Rubber Field Coagulam","")</f>
        <v/>
      </c>
      <c r="H2020" s="10">
        <f>IF(F2020="","",_xlfn.XLOOKUP(F2020,purchase!F:F,purchase!E:E,""))</f>
        <v/>
      </c>
      <c r="I2020" s="10">
        <f>IF(J2020="ISNR20","Natural Rubber-TSNR (ISNR-20)","")</f>
        <v/>
      </c>
      <c r="J2020" s="10">
        <f>IF(H2020="NRFC","ISNR20","")</f>
        <v/>
      </c>
      <c r="K2020" s="35">
        <f>_xlfn.SINGLE(IF(F2020="","",_xlfn.XLOOKUP(F2020,purchase!F:F,purchase!N:N,"")))</f>
        <v/>
      </c>
      <c r="L2020" s="4" t="n"/>
      <c r="M2020" s="86" t="n"/>
      <c r="N2020" s="35">
        <f>IF(F2020="","",
MAX(0,
_xlfn.XLOOKUP(F2020,purchase!F:F,purchase!N:N,"")
-
SUMIFS(L:L,F:F,F2020)))</f>
        <v/>
      </c>
      <c r="O2020" s="35">
        <f>IF(OR(L2020="",M2020=""),"",L2020-M2020)</f>
        <v/>
      </c>
      <c r="P2020" s="89">
        <f>_xlfn.SINGLE(IF(F2020="","",_xlfn.XLOOKUP(F2020,purchase!F:F,purchase!O:O,"")))</f>
        <v/>
      </c>
      <c r="Q2020" s="83">
        <f>IF(OR(L2020="",M2020=""),"",M2020/L2020)</f>
        <v/>
      </c>
      <c r="R2020" s="91">
        <f>IF(OR(P2020="",Q2020=""),"",Q2020-P2020)</f>
        <v/>
      </c>
    </row>
    <row r="2021">
      <c r="A2021" s="25" t="n">
        <v>2017</v>
      </c>
      <c r="B2021" s="26">
        <f>IF(OR(C2021="",F2021=""),"",
"PRD-" &amp;
TEXT(DAY(C2021),"00") &amp;
CHOOSE(MONTH(C2021),"A","B","C","D","E","F","G","H","I","J","K","L") &amp;
TEXT(YEAR(C2021),"00") &amp;
"-" &amp;
RIGHT(F2021,4))</f>
        <v/>
      </c>
      <c r="C2021" s="27" t="n"/>
      <c r="D2021" s="26">
        <f>IF(F2021="","",_xlfn.XLOOKUP(F2021,purchase!F:F,purchase!B:B,""))</f>
        <v/>
      </c>
      <c r="E2021" s="26">
        <f>IF(F2021="","",_xlfn.XLOOKUP(F2021,purchase!F:F,purchase!C:C,""))</f>
        <v/>
      </c>
      <c r="F2021" s="4" t="n"/>
      <c r="G2021" s="10">
        <f>IF(H2021="NRFC","Natural Rubber Field Coagulam","")</f>
        <v/>
      </c>
      <c r="H2021" s="10">
        <f>IF(F2021="","",_xlfn.XLOOKUP(F2021,purchase!F:F,purchase!E:E,""))</f>
        <v/>
      </c>
      <c r="I2021" s="10">
        <f>IF(J2021="ISNR20","Natural Rubber-TSNR (ISNR-20)","")</f>
        <v/>
      </c>
      <c r="J2021" s="10">
        <f>IF(H2021="NRFC","ISNR20","")</f>
        <v/>
      </c>
      <c r="K2021" s="35">
        <f>_xlfn.SINGLE(IF(F2021="","",_xlfn.XLOOKUP(F2021,purchase!F:F,purchase!N:N,"")))</f>
        <v/>
      </c>
      <c r="L2021" s="4" t="n"/>
      <c r="M2021" s="86" t="n"/>
      <c r="N2021" s="35">
        <f>IF(F2021="","",
MAX(0,
_xlfn.XLOOKUP(F2021,purchase!F:F,purchase!N:N,"")
-
SUMIFS(L:L,F:F,F2021)))</f>
        <v/>
      </c>
      <c r="O2021" s="35">
        <f>IF(OR(L2021="",M2021=""),"",L2021-M2021)</f>
        <v/>
      </c>
      <c r="P2021" s="89">
        <f>_xlfn.SINGLE(IF(F2021="","",_xlfn.XLOOKUP(F2021,purchase!F:F,purchase!O:O,"")))</f>
        <v/>
      </c>
      <c r="Q2021" s="83">
        <f>IF(OR(L2021="",M2021=""),"",M2021/L2021)</f>
        <v/>
      </c>
      <c r="R2021" s="91">
        <f>IF(OR(P2021="",Q2021=""),"",Q2021-P2021)</f>
        <v/>
      </c>
    </row>
    <row r="2022">
      <c r="A2022" s="25" t="n">
        <v>2018</v>
      </c>
      <c r="B2022" s="26">
        <f>IF(OR(C2022="",F2022=""),"",
"PRD-" &amp;
TEXT(DAY(C2022),"00") &amp;
CHOOSE(MONTH(C2022),"A","B","C","D","E","F","G","H","I","J","K","L") &amp;
TEXT(YEAR(C2022),"00") &amp;
"-" &amp;
RIGHT(F2022,4))</f>
        <v/>
      </c>
      <c r="C2022" s="27" t="n"/>
      <c r="D2022" s="26">
        <f>IF(F2022="","",_xlfn.XLOOKUP(F2022,purchase!F:F,purchase!B:B,""))</f>
        <v/>
      </c>
      <c r="E2022" s="26">
        <f>IF(F2022="","",_xlfn.XLOOKUP(F2022,purchase!F:F,purchase!C:C,""))</f>
        <v/>
      </c>
      <c r="F2022" s="4" t="n"/>
      <c r="G2022" s="10">
        <f>IF(H2022="NRFC","Natural Rubber Field Coagulam","")</f>
        <v/>
      </c>
      <c r="H2022" s="10">
        <f>IF(F2022="","",_xlfn.XLOOKUP(F2022,purchase!F:F,purchase!E:E,""))</f>
        <v/>
      </c>
      <c r="I2022" s="10">
        <f>IF(J2022="ISNR20","Natural Rubber-TSNR (ISNR-20)","")</f>
        <v/>
      </c>
      <c r="J2022" s="10">
        <f>IF(H2022="NRFC","ISNR20","")</f>
        <v/>
      </c>
      <c r="K2022" s="35">
        <f>_xlfn.SINGLE(IF(F2022="","",_xlfn.XLOOKUP(F2022,purchase!F:F,purchase!N:N,"")))</f>
        <v/>
      </c>
      <c r="L2022" s="4" t="n"/>
      <c r="M2022" s="86" t="n"/>
      <c r="N2022" s="35">
        <f>IF(F2022="","",
MAX(0,
_xlfn.XLOOKUP(F2022,purchase!F:F,purchase!N:N,"")
-
SUMIFS(L:L,F:F,F2022)))</f>
        <v/>
      </c>
      <c r="O2022" s="35">
        <f>IF(OR(L2022="",M2022=""),"",L2022-M2022)</f>
        <v/>
      </c>
      <c r="P2022" s="89">
        <f>_xlfn.SINGLE(IF(F2022="","",_xlfn.XLOOKUP(F2022,purchase!F:F,purchase!O:O,"")))</f>
        <v/>
      </c>
      <c r="Q2022" s="83">
        <f>IF(OR(L2022="",M2022=""),"",M2022/L2022)</f>
        <v/>
      </c>
      <c r="R2022" s="91">
        <f>IF(OR(P2022="",Q2022=""),"",Q2022-P2022)</f>
        <v/>
      </c>
    </row>
    <row r="2023">
      <c r="A2023" s="25" t="n">
        <v>2019</v>
      </c>
      <c r="B2023" s="26">
        <f>IF(OR(C2023="",F2023=""),"",
"PRD-" &amp;
TEXT(DAY(C2023),"00") &amp;
CHOOSE(MONTH(C2023),"A","B","C","D","E","F","G","H","I","J","K","L") &amp;
TEXT(YEAR(C2023),"00") &amp;
"-" &amp;
RIGHT(F2023,4))</f>
        <v/>
      </c>
      <c r="C2023" s="27" t="n"/>
      <c r="D2023" s="26">
        <f>IF(F2023="","",_xlfn.XLOOKUP(F2023,purchase!F:F,purchase!B:B,""))</f>
        <v/>
      </c>
      <c r="E2023" s="26">
        <f>IF(F2023="","",_xlfn.XLOOKUP(F2023,purchase!F:F,purchase!C:C,""))</f>
        <v/>
      </c>
      <c r="F2023" s="4" t="n"/>
      <c r="G2023" s="10">
        <f>IF(H2023="NRFC","Natural Rubber Field Coagulam","")</f>
        <v/>
      </c>
      <c r="H2023" s="10">
        <f>IF(F2023="","",_xlfn.XLOOKUP(F2023,purchase!F:F,purchase!E:E,""))</f>
        <v/>
      </c>
      <c r="I2023" s="10">
        <f>IF(J2023="ISNR20","Natural Rubber-TSNR (ISNR-20)","")</f>
        <v/>
      </c>
      <c r="J2023" s="10">
        <f>IF(H2023="NRFC","ISNR20","")</f>
        <v/>
      </c>
      <c r="K2023" s="35">
        <f>_xlfn.SINGLE(IF(F2023="","",_xlfn.XLOOKUP(F2023,purchase!F:F,purchase!N:N,"")))</f>
        <v/>
      </c>
      <c r="L2023" s="4" t="n"/>
      <c r="M2023" s="86" t="n"/>
      <c r="N2023" s="35">
        <f>IF(F2023="","",
MAX(0,
_xlfn.XLOOKUP(F2023,purchase!F:F,purchase!N:N,"")
-
SUMIFS(L:L,F:F,F2023)))</f>
        <v/>
      </c>
      <c r="O2023" s="35">
        <f>IF(OR(L2023="",M2023=""),"",L2023-M2023)</f>
        <v/>
      </c>
      <c r="P2023" s="89">
        <f>_xlfn.SINGLE(IF(F2023="","",_xlfn.XLOOKUP(F2023,purchase!F:F,purchase!O:O,"")))</f>
        <v/>
      </c>
      <c r="Q2023" s="83">
        <f>IF(OR(L2023="",M2023=""),"",M2023/L2023)</f>
        <v/>
      </c>
      <c r="R2023" s="91">
        <f>IF(OR(P2023="",Q2023=""),"",Q2023-P2023)</f>
        <v/>
      </c>
    </row>
    <row r="2024">
      <c r="A2024" s="25" t="n">
        <v>2020</v>
      </c>
      <c r="B2024" s="26">
        <f>IF(OR(C2024="",F2024=""),"",
"PRD-" &amp;
TEXT(DAY(C2024),"00") &amp;
CHOOSE(MONTH(C2024),"A","B","C","D","E","F","G","H","I","J","K","L") &amp;
TEXT(YEAR(C2024),"00") &amp;
"-" &amp;
RIGHT(F2024,4))</f>
        <v/>
      </c>
      <c r="C2024" s="27" t="n"/>
      <c r="D2024" s="26">
        <f>IF(F2024="","",_xlfn.XLOOKUP(F2024,purchase!F:F,purchase!B:B,""))</f>
        <v/>
      </c>
      <c r="E2024" s="26">
        <f>IF(F2024="","",_xlfn.XLOOKUP(F2024,purchase!F:F,purchase!C:C,""))</f>
        <v/>
      </c>
      <c r="F2024" s="4" t="n"/>
      <c r="G2024" s="10">
        <f>IF(H2024="NRFC","Natural Rubber Field Coagulam","")</f>
        <v/>
      </c>
      <c r="H2024" s="10">
        <f>IF(F2024="","",_xlfn.XLOOKUP(F2024,purchase!F:F,purchase!E:E,""))</f>
        <v/>
      </c>
      <c r="I2024" s="10">
        <f>IF(J2024="ISNR20","Natural Rubber-TSNR (ISNR-20)","")</f>
        <v/>
      </c>
      <c r="J2024" s="10">
        <f>IF(H2024="NRFC","ISNR20","")</f>
        <v/>
      </c>
      <c r="K2024" s="35">
        <f>_xlfn.SINGLE(IF(F2024="","",_xlfn.XLOOKUP(F2024,purchase!F:F,purchase!N:N,"")))</f>
        <v/>
      </c>
      <c r="L2024" s="4" t="n"/>
      <c r="M2024" s="86" t="n"/>
      <c r="N2024" s="35">
        <f>IF(F2024="","",
MAX(0,
_xlfn.XLOOKUP(F2024,purchase!F:F,purchase!N:N,"")
-
SUMIFS(L:L,F:F,F2024)))</f>
        <v/>
      </c>
      <c r="O2024" s="35">
        <f>IF(OR(L2024="",M2024=""),"",L2024-M2024)</f>
        <v/>
      </c>
      <c r="P2024" s="89">
        <f>_xlfn.SINGLE(IF(F2024="","",_xlfn.XLOOKUP(F2024,purchase!F:F,purchase!O:O,"")))</f>
        <v/>
      </c>
      <c r="Q2024" s="83">
        <f>IF(OR(L2024="",M2024=""),"",M2024/L2024)</f>
        <v/>
      </c>
      <c r="R2024" s="91">
        <f>IF(OR(P2024="",Q2024=""),"",Q2024-P2024)</f>
        <v/>
      </c>
    </row>
    <row r="2025">
      <c r="A2025" s="25" t="n">
        <v>2021</v>
      </c>
      <c r="B2025" s="26">
        <f>IF(OR(C2025="",F2025=""),"",
"PRD-" &amp;
TEXT(DAY(C2025),"00") &amp;
CHOOSE(MONTH(C2025),"A","B","C","D","E","F","G","H","I","J","K","L") &amp;
TEXT(YEAR(C2025),"00") &amp;
"-" &amp;
RIGHT(F2025,4))</f>
        <v/>
      </c>
      <c r="C2025" s="27" t="n"/>
      <c r="D2025" s="26">
        <f>IF(F2025="","",_xlfn.XLOOKUP(F2025,purchase!F:F,purchase!B:B,""))</f>
        <v/>
      </c>
      <c r="E2025" s="26">
        <f>IF(F2025="","",_xlfn.XLOOKUP(F2025,purchase!F:F,purchase!C:C,""))</f>
        <v/>
      </c>
      <c r="F2025" s="4" t="n"/>
      <c r="G2025" s="10">
        <f>IF(H2025="NRFC","Natural Rubber Field Coagulam","")</f>
        <v/>
      </c>
      <c r="H2025" s="10">
        <f>IF(F2025="","",_xlfn.XLOOKUP(F2025,purchase!F:F,purchase!E:E,""))</f>
        <v/>
      </c>
      <c r="I2025" s="10">
        <f>IF(J2025="ISNR20","Natural Rubber-TSNR (ISNR-20)","")</f>
        <v/>
      </c>
      <c r="J2025" s="10">
        <f>IF(H2025="NRFC","ISNR20","")</f>
        <v/>
      </c>
      <c r="K2025" s="35">
        <f>_xlfn.SINGLE(IF(F2025="","",_xlfn.XLOOKUP(F2025,purchase!F:F,purchase!N:N,"")))</f>
        <v/>
      </c>
      <c r="L2025" s="4" t="n"/>
      <c r="M2025" s="86" t="n"/>
      <c r="N2025" s="35">
        <f>IF(F2025="","",
MAX(0,
_xlfn.XLOOKUP(F2025,purchase!F:F,purchase!N:N,"")
-
SUMIFS(L:L,F:F,F2025)))</f>
        <v/>
      </c>
      <c r="O2025" s="35">
        <f>IF(OR(L2025="",M2025=""),"",L2025-M2025)</f>
        <v/>
      </c>
      <c r="P2025" s="89">
        <f>_xlfn.SINGLE(IF(F2025="","",_xlfn.XLOOKUP(F2025,purchase!F:F,purchase!O:O,"")))</f>
        <v/>
      </c>
      <c r="Q2025" s="83">
        <f>IF(OR(L2025="",M2025=""),"",M2025/L2025)</f>
        <v/>
      </c>
      <c r="R2025" s="91">
        <f>IF(OR(P2025="",Q2025=""),"",Q2025-P2025)</f>
        <v/>
      </c>
    </row>
    <row r="2026">
      <c r="A2026" s="25" t="n">
        <v>2022</v>
      </c>
      <c r="B2026" s="26">
        <f>IF(OR(C2026="",F2026=""),"",
"PRD-" &amp;
TEXT(DAY(C2026),"00") &amp;
CHOOSE(MONTH(C2026),"A","B","C","D","E","F","G","H","I","J","K","L") &amp;
TEXT(YEAR(C2026),"00") &amp;
"-" &amp;
RIGHT(F2026,4))</f>
        <v/>
      </c>
      <c r="C2026" s="27" t="n"/>
      <c r="D2026" s="26">
        <f>IF(F2026="","",_xlfn.XLOOKUP(F2026,purchase!F:F,purchase!B:B,""))</f>
        <v/>
      </c>
      <c r="E2026" s="26">
        <f>IF(F2026="","",_xlfn.XLOOKUP(F2026,purchase!F:F,purchase!C:C,""))</f>
        <v/>
      </c>
      <c r="F2026" s="4" t="n"/>
      <c r="G2026" s="10">
        <f>IF(H2026="NRFC","Natural Rubber Field Coagulam","")</f>
        <v/>
      </c>
      <c r="H2026" s="10">
        <f>IF(F2026="","",_xlfn.XLOOKUP(F2026,purchase!F:F,purchase!E:E,""))</f>
        <v/>
      </c>
      <c r="I2026" s="10">
        <f>IF(J2026="ISNR20","Natural Rubber-TSNR (ISNR-20)","")</f>
        <v/>
      </c>
      <c r="J2026" s="10">
        <f>IF(H2026="NRFC","ISNR20","")</f>
        <v/>
      </c>
      <c r="K2026" s="35">
        <f>_xlfn.SINGLE(IF(F2026="","",_xlfn.XLOOKUP(F2026,purchase!F:F,purchase!N:N,"")))</f>
        <v/>
      </c>
      <c r="L2026" s="4" t="n"/>
      <c r="M2026" s="86" t="n"/>
      <c r="N2026" s="35">
        <f>IF(F2026="","",
MAX(0,
_xlfn.XLOOKUP(F2026,purchase!F:F,purchase!N:N,"")
-
SUMIFS(L:L,F:F,F2026)))</f>
        <v/>
      </c>
      <c r="O2026" s="35">
        <f>IF(OR(L2026="",M2026=""),"",L2026-M2026)</f>
        <v/>
      </c>
      <c r="P2026" s="89">
        <f>_xlfn.SINGLE(IF(F2026="","",_xlfn.XLOOKUP(F2026,purchase!F:F,purchase!O:O,"")))</f>
        <v/>
      </c>
      <c r="Q2026" s="83">
        <f>IF(OR(L2026="",M2026=""),"",M2026/L2026)</f>
        <v/>
      </c>
      <c r="R2026" s="91">
        <f>IF(OR(P2026="",Q2026=""),"",Q2026-P2026)</f>
        <v/>
      </c>
    </row>
    <row r="2027">
      <c r="A2027" s="25" t="n">
        <v>2023</v>
      </c>
      <c r="B2027" s="26">
        <f>IF(OR(C2027="",F2027=""),"",
"PRD-" &amp;
TEXT(DAY(C2027),"00") &amp;
CHOOSE(MONTH(C2027),"A","B","C","D","E","F","G","H","I","J","K","L") &amp;
TEXT(YEAR(C2027),"00") &amp;
"-" &amp;
RIGHT(F2027,4))</f>
        <v/>
      </c>
      <c r="C2027" s="27" t="n"/>
      <c r="D2027" s="26">
        <f>IF(F2027="","",_xlfn.XLOOKUP(F2027,purchase!F:F,purchase!B:B,""))</f>
        <v/>
      </c>
      <c r="E2027" s="26">
        <f>IF(F2027="","",_xlfn.XLOOKUP(F2027,purchase!F:F,purchase!C:C,""))</f>
        <v/>
      </c>
      <c r="F2027" s="4" t="n"/>
      <c r="G2027" s="10">
        <f>IF(H2027="NRFC","Natural Rubber Field Coagulam","")</f>
        <v/>
      </c>
      <c r="H2027" s="10">
        <f>IF(F2027="","",_xlfn.XLOOKUP(F2027,purchase!F:F,purchase!E:E,""))</f>
        <v/>
      </c>
      <c r="I2027" s="10">
        <f>IF(J2027="ISNR20","Natural Rubber-TSNR (ISNR-20)","")</f>
        <v/>
      </c>
      <c r="J2027" s="10">
        <f>IF(H2027="NRFC","ISNR20","")</f>
        <v/>
      </c>
      <c r="K2027" s="35">
        <f>_xlfn.SINGLE(IF(F2027="","",_xlfn.XLOOKUP(F2027,purchase!F:F,purchase!N:N,"")))</f>
        <v/>
      </c>
      <c r="L2027" s="4" t="n"/>
      <c r="M2027" s="86" t="n"/>
      <c r="N2027" s="35">
        <f>IF(F2027="","",
MAX(0,
_xlfn.XLOOKUP(F2027,purchase!F:F,purchase!N:N,"")
-
SUMIFS(L:L,F:F,F2027)))</f>
        <v/>
      </c>
      <c r="O2027" s="35">
        <f>IF(OR(L2027="",M2027=""),"",L2027-M2027)</f>
        <v/>
      </c>
      <c r="P2027" s="89">
        <f>_xlfn.SINGLE(IF(F2027="","",_xlfn.XLOOKUP(F2027,purchase!F:F,purchase!O:O,"")))</f>
        <v/>
      </c>
      <c r="Q2027" s="83">
        <f>IF(OR(L2027="",M2027=""),"",M2027/L2027)</f>
        <v/>
      </c>
      <c r="R2027" s="91">
        <f>IF(OR(P2027="",Q2027=""),"",Q2027-P2027)</f>
        <v/>
      </c>
    </row>
    <row r="2028">
      <c r="A2028" s="25" t="n">
        <v>2024</v>
      </c>
      <c r="B2028" s="26">
        <f>IF(OR(C2028="",F2028=""),"",
"PRD-" &amp;
TEXT(DAY(C2028),"00") &amp;
CHOOSE(MONTH(C2028),"A","B","C","D","E","F","G","H","I","J","K","L") &amp;
TEXT(YEAR(C2028),"00") &amp;
"-" &amp;
RIGHT(F2028,4))</f>
        <v/>
      </c>
      <c r="C2028" s="27" t="n"/>
      <c r="D2028" s="26">
        <f>IF(F2028="","",_xlfn.XLOOKUP(F2028,purchase!F:F,purchase!B:B,""))</f>
        <v/>
      </c>
      <c r="E2028" s="26">
        <f>IF(F2028="","",_xlfn.XLOOKUP(F2028,purchase!F:F,purchase!C:C,""))</f>
        <v/>
      </c>
      <c r="F2028" s="4" t="n"/>
      <c r="G2028" s="10">
        <f>IF(H2028="NRFC","Natural Rubber Field Coagulam","")</f>
        <v/>
      </c>
      <c r="H2028" s="10">
        <f>IF(F2028="","",_xlfn.XLOOKUP(F2028,purchase!F:F,purchase!E:E,""))</f>
        <v/>
      </c>
      <c r="I2028" s="10">
        <f>IF(J2028="ISNR20","Natural Rubber-TSNR (ISNR-20)","")</f>
        <v/>
      </c>
      <c r="J2028" s="10">
        <f>IF(H2028="NRFC","ISNR20","")</f>
        <v/>
      </c>
      <c r="K2028" s="35">
        <f>_xlfn.SINGLE(IF(F2028="","",_xlfn.XLOOKUP(F2028,purchase!F:F,purchase!N:N,"")))</f>
        <v/>
      </c>
      <c r="L2028" s="4" t="n"/>
      <c r="M2028" s="86" t="n"/>
      <c r="N2028" s="35">
        <f>IF(F2028="","",
MAX(0,
_xlfn.XLOOKUP(F2028,purchase!F:F,purchase!N:N,"")
-
SUMIFS(L:L,F:F,F2028)))</f>
        <v/>
      </c>
      <c r="O2028" s="35">
        <f>IF(OR(L2028="",M2028=""),"",L2028-M2028)</f>
        <v/>
      </c>
      <c r="P2028" s="89">
        <f>_xlfn.SINGLE(IF(F2028="","",_xlfn.XLOOKUP(F2028,purchase!F:F,purchase!O:O,"")))</f>
        <v/>
      </c>
      <c r="Q2028" s="83">
        <f>IF(OR(L2028="",M2028=""),"",M2028/L2028)</f>
        <v/>
      </c>
      <c r="R2028" s="91">
        <f>IF(OR(P2028="",Q2028=""),"",Q2028-P2028)</f>
        <v/>
      </c>
    </row>
    <row r="2029">
      <c r="A2029" s="25" t="n">
        <v>2025</v>
      </c>
      <c r="B2029" s="26">
        <f>IF(OR(C2029="",F2029=""),"",
"PRD-" &amp;
TEXT(DAY(C2029),"00") &amp;
CHOOSE(MONTH(C2029),"A","B","C","D","E","F","G","H","I","J","K","L") &amp;
TEXT(YEAR(C2029),"00") &amp;
"-" &amp;
RIGHT(F2029,4))</f>
        <v/>
      </c>
      <c r="C2029" s="27" t="n"/>
      <c r="D2029" s="26">
        <f>IF(F2029="","",_xlfn.XLOOKUP(F2029,purchase!F:F,purchase!B:B,""))</f>
        <v/>
      </c>
      <c r="E2029" s="26">
        <f>IF(F2029="","",_xlfn.XLOOKUP(F2029,purchase!F:F,purchase!C:C,""))</f>
        <v/>
      </c>
      <c r="F2029" s="4" t="n"/>
      <c r="G2029" s="10">
        <f>IF(H2029="NRFC","Natural Rubber Field Coagulam","")</f>
        <v/>
      </c>
      <c r="H2029" s="10">
        <f>IF(F2029="","",_xlfn.XLOOKUP(F2029,purchase!F:F,purchase!E:E,""))</f>
        <v/>
      </c>
      <c r="I2029" s="10">
        <f>IF(J2029="ISNR20","Natural Rubber-TSNR (ISNR-20)","")</f>
        <v/>
      </c>
      <c r="J2029" s="10">
        <f>IF(H2029="NRFC","ISNR20","")</f>
        <v/>
      </c>
      <c r="K2029" s="35">
        <f>_xlfn.SINGLE(IF(F2029="","",_xlfn.XLOOKUP(F2029,purchase!F:F,purchase!N:N,"")))</f>
        <v/>
      </c>
      <c r="L2029" s="4" t="n"/>
      <c r="M2029" s="86" t="n"/>
      <c r="N2029" s="35">
        <f>IF(F2029="","",
MAX(0,
_xlfn.XLOOKUP(F2029,purchase!F:F,purchase!N:N,"")
-
SUMIFS(L:L,F:F,F2029)))</f>
        <v/>
      </c>
      <c r="O2029" s="35">
        <f>IF(OR(L2029="",M2029=""),"",L2029-M2029)</f>
        <v/>
      </c>
      <c r="P2029" s="89">
        <f>_xlfn.SINGLE(IF(F2029="","",_xlfn.XLOOKUP(F2029,purchase!F:F,purchase!O:O,"")))</f>
        <v/>
      </c>
      <c r="Q2029" s="83">
        <f>IF(OR(L2029="",M2029=""),"",M2029/L2029)</f>
        <v/>
      </c>
      <c r="R2029" s="91">
        <f>IF(OR(P2029="",Q2029=""),"",Q2029-P2029)</f>
        <v/>
      </c>
    </row>
    <row r="2030">
      <c r="A2030" s="25" t="n">
        <v>2026</v>
      </c>
      <c r="B2030" s="26">
        <f>IF(OR(C2030="",F2030=""),"",
"PRD-" &amp;
TEXT(DAY(C2030),"00") &amp;
CHOOSE(MONTH(C2030),"A","B","C","D","E","F","G","H","I","J","K","L") &amp;
TEXT(YEAR(C2030),"00") &amp;
"-" &amp;
RIGHT(F2030,4))</f>
        <v/>
      </c>
      <c r="C2030" s="27" t="n"/>
      <c r="D2030" s="26">
        <f>IF(F2030="","",_xlfn.XLOOKUP(F2030,purchase!F:F,purchase!B:B,""))</f>
        <v/>
      </c>
      <c r="E2030" s="26">
        <f>IF(F2030="","",_xlfn.XLOOKUP(F2030,purchase!F:F,purchase!C:C,""))</f>
        <v/>
      </c>
      <c r="F2030" s="4" t="n"/>
      <c r="G2030" s="10">
        <f>IF(H2030="NRFC","Natural Rubber Field Coagulam","")</f>
        <v/>
      </c>
      <c r="H2030" s="10">
        <f>IF(F2030="","",_xlfn.XLOOKUP(F2030,purchase!F:F,purchase!E:E,""))</f>
        <v/>
      </c>
      <c r="I2030" s="10">
        <f>IF(J2030="ISNR20","Natural Rubber-TSNR (ISNR-20)","")</f>
        <v/>
      </c>
      <c r="J2030" s="10">
        <f>IF(H2030="NRFC","ISNR20","")</f>
        <v/>
      </c>
      <c r="K2030" s="35">
        <f>_xlfn.SINGLE(IF(F2030="","",_xlfn.XLOOKUP(F2030,purchase!F:F,purchase!N:N,"")))</f>
        <v/>
      </c>
      <c r="L2030" s="4" t="n"/>
      <c r="M2030" s="86" t="n"/>
      <c r="N2030" s="35">
        <f>IF(F2030="","",
MAX(0,
_xlfn.XLOOKUP(F2030,purchase!F:F,purchase!N:N,"")
-
SUMIFS(L:L,F:F,F2030)))</f>
        <v/>
      </c>
      <c r="O2030" s="35">
        <f>IF(OR(L2030="",M2030=""),"",L2030-M2030)</f>
        <v/>
      </c>
      <c r="P2030" s="89">
        <f>_xlfn.SINGLE(IF(F2030="","",_xlfn.XLOOKUP(F2030,purchase!F:F,purchase!O:O,"")))</f>
        <v/>
      </c>
      <c r="Q2030" s="83">
        <f>IF(OR(L2030="",M2030=""),"",M2030/L2030)</f>
        <v/>
      </c>
      <c r="R2030" s="91">
        <f>IF(OR(P2030="",Q2030=""),"",Q2030-P2030)</f>
        <v/>
      </c>
    </row>
    <row r="2031">
      <c r="A2031" s="25" t="n">
        <v>2027</v>
      </c>
      <c r="B2031" s="26">
        <f>IF(OR(C2031="",F2031=""),"",
"PRD-" &amp;
TEXT(DAY(C2031),"00") &amp;
CHOOSE(MONTH(C2031),"A","B","C","D","E","F","G","H","I","J","K","L") &amp;
TEXT(YEAR(C2031),"00") &amp;
"-" &amp;
RIGHT(F2031,4))</f>
        <v/>
      </c>
      <c r="C2031" s="27" t="n"/>
      <c r="D2031" s="26">
        <f>IF(F2031="","",_xlfn.XLOOKUP(F2031,purchase!F:F,purchase!B:B,""))</f>
        <v/>
      </c>
      <c r="E2031" s="26">
        <f>IF(F2031="","",_xlfn.XLOOKUP(F2031,purchase!F:F,purchase!C:C,""))</f>
        <v/>
      </c>
      <c r="F2031" s="4" t="n"/>
      <c r="G2031" s="10">
        <f>IF(H2031="NRFC","Natural Rubber Field Coagulam","")</f>
        <v/>
      </c>
      <c r="H2031" s="10">
        <f>IF(F2031="","",_xlfn.XLOOKUP(F2031,purchase!F:F,purchase!E:E,""))</f>
        <v/>
      </c>
      <c r="I2031" s="10">
        <f>IF(J2031="ISNR20","Natural Rubber-TSNR (ISNR-20)","")</f>
        <v/>
      </c>
      <c r="J2031" s="10">
        <f>IF(H2031="NRFC","ISNR20","")</f>
        <v/>
      </c>
      <c r="K2031" s="35">
        <f>_xlfn.SINGLE(IF(F2031="","",_xlfn.XLOOKUP(F2031,purchase!F:F,purchase!N:N,"")))</f>
        <v/>
      </c>
      <c r="L2031" s="4" t="n"/>
      <c r="M2031" s="86" t="n"/>
      <c r="N2031" s="35">
        <f>IF(F2031="","",
MAX(0,
_xlfn.XLOOKUP(F2031,purchase!F:F,purchase!N:N,"")
-
SUMIFS(L:L,F:F,F2031)))</f>
        <v/>
      </c>
      <c r="O2031" s="35">
        <f>IF(OR(L2031="",M2031=""),"",L2031-M2031)</f>
        <v/>
      </c>
      <c r="P2031" s="89">
        <f>_xlfn.SINGLE(IF(F2031="","",_xlfn.XLOOKUP(F2031,purchase!F:F,purchase!O:O,"")))</f>
        <v/>
      </c>
      <c r="Q2031" s="83">
        <f>IF(OR(L2031="",M2031=""),"",M2031/L2031)</f>
        <v/>
      </c>
      <c r="R2031" s="91">
        <f>IF(OR(P2031="",Q2031=""),"",Q2031-P2031)</f>
        <v/>
      </c>
    </row>
    <row r="2032">
      <c r="A2032" s="25" t="n">
        <v>2028</v>
      </c>
      <c r="B2032" s="26">
        <f>IF(OR(C2032="",F2032=""),"",
"PRD-" &amp;
TEXT(DAY(C2032),"00") &amp;
CHOOSE(MONTH(C2032),"A","B","C","D","E","F","G","H","I","J","K","L") &amp;
TEXT(YEAR(C2032),"00") &amp;
"-" &amp;
RIGHT(F2032,4))</f>
        <v/>
      </c>
      <c r="C2032" s="27" t="n"/>
      <c r="D2032" s="26">
        <f>IF(F2032="","",_xlfn.XLOOKUP(F2032,purchase!F:F,purchase!B:B,""))</f>
        <v/>
      </c>
      <c r="E2032" s="26">
        <f>IF(F2032="","",_xlfn.XLOOKUP(F2032,purchase!F:F,purchase!C:C,""))</f>
        <v/>
      </c>
      <c r="F2032" s="4" t="n"/>
      <c r="G2032" s="10">
        <f>IF(H2032="NRFC","Natural Rubber Field Coagulam","")</f>
        <v/>
      </c>
      <c r="H2032" s="10">
        <f>IF(F2032="","",_xlfn.XLOOKUP(F2032,purchase!F:F,purchase!E:E,""))</f>
        <v/>
      </c>
      <c r="I2032" s="10">
        <f>IF(J2032="ISNR20","Natural Rubber-TSNR (ISNR-20)","")</f>
        <v/>
      </c>
      <c r="J2032" s="10">
        <f>IF(H2032="NRFC","ISNR20","")</f>
        <v/>
      </c>
      <c r="K2032" s="35">
        <f>_xlfn.SINGLE(IF(F2032="","",_xlfn.XLOOKUP(F2032,purchase!F:F,purchase!N:N,"")))</f>
        <v/>
      </c>
      <c r="L2032" s="4" t="n"/>
      <c r="M2032" s="86" t="n"/>
      <c r="N2032" s="35">
        <f>IF(F2032="","",
MAX(0,
_xlfn.XLOOKUP(F2032,purchase!F:F,purchase!N:N,"")
-
SUMIFS(L:L,F:F,F2032)))</f>
        <v/>
      </c>
      <c r="O2032" s="35">
        <f>IF(OR(L2032="",M2032=""),"",L2032-M2032)</f>
        <v/>
      </c>
      <c r="P2032" s="89">
        <f>_xlfn.SINGLE(IF(F2032="","",_xlfn.XLOOKUP(F2032,purchase!F:F,purchase!O:O,"")))</f>
        <v/>
      </c>
      <c r="Q2032" s="83">
        <f>IF(OR(L2032="",M2032=""),"",M2032/L2032)</f>
        <v/>
      </c>
      <c r="R2032" s="91">
        <f>IF(OR(P2032="",Q2032=""),"",Q2032-P2032)</f>
        <v/>
      </c>
    </row>
    <row r="2033">
      <c r="A2033" s="25" t="n">
        <v>2029</v>
      </c>
      <c r="B2033" s="26">
        <f>IF(OR(C2033="",F2033=""),"",
"PRD-" &amp;
TEXT(DAY(C2033),"00") &amp;
CHOOSE(MONTH(C2033),"A","B","C","D","E","F","G","H","I","J","K","L") &amp;
TEXT(YEAR(C2033),"00") &amp;
"-" &amp;
RIGHT(F2033,4))</f>
        <v/>
      </c>
      <c r="C2033" s="27" t="n"/>
      <c r="D2033" s="26">
        <f>IF(F2033="","",_xlfn.XLOOKUP(F2033,purchase!F:F,purchase!B:B,""))</f>
        <v/>
      </c>
      <c r="E2033" s="26">
        <f>IF(F2033="","",_xlfn.XLOOKUP(F2033,purchase!F:F,purchase!C:C,""))</f>
        <v/>
      </c>
      <c r="F2033" s="4" t="n"/>
      <c r="G2033" s="10">
        <f>IF(H2033="NRFC","Natural Rubber Field Coagulam","")</f>
        <v/>
      </c>
      <c r="H2033" s="10">
        <f>IF(F2033="","",_xlfn.XLOOKUP(F2033,purchase!F:F,purchase!E:E,""))</f>
        <v/>
      </c>
      <c r="I2033" s="10">
        <f>IF(J2033="ISNR20","Natural Rubber-TSNR (ISNR-20)","")</f>
        <v/>
      </c>
      <c r="J2033" s="10">
        <f>IF(H2033="NRFC","ISNR20","")</f>
        <v/>
      </c>
      <c r="K2033" s="35">
        <f>_xlfn.SINGLE(IF(F2033="","",_xlfn.XLOOKUP(F2033,purchase!F:F,purchase!N:N,"")))</f>
        <v/>
      </c>
      <c r="L2033" s="4" t="n"/>
      <c r="M2033" s="86" t="n"/>
      <c r="N2033" s="35">
        <f>IF(F2033="","",
MAX(0,
_xlfn.XLOOKUP(F2033,purchase!F:F,purchase!N:N,"")
-
SUMIFS(L:L,F:F,F2033)))</f>
        <v/>
      </c>
      <c r="O2033" s="35">
        <f>IF(OR(L2033="",M2033=""),"",L2033-M2033)</f>
        <v/>
      </c>
      <c r="P2033" s="89">
        <f>_xlfn.SINGLE(IF(F2033="","",_xlfn.XLOOKUP(F2033,purchase!F:F,purchase!O:O,"")))</f>
        <v/>
      </c>
      <c r="Q2033" s="83">
        <f>IF(OR(L2033="",M2033=""),"",M2033/L2033)</f>
        <v/>
      </c>
      <c r="R2033" s="91">
        <f>IF(OR(P2033="",Q2033=""),"",Q2033-P2033)</f>
        <v/>
      </c>
    </row>
    <row r="2034">
      <c r="A2034" s="25" t="n">
        <v>2030</v>
      </c>
      <c r="B2034" s="26">
        <f>IF(OR(C2034="",F2034=""),"",
"PRD-" &amp;
TEXT(DAY(C2034),"00") &amp;
CHOOSE(MONTH(C2034),"A","B","C","D","E","F","G","H","I","J","K","L") &amp;
TEXT(YEAR(C2034),"00") &amp;
"-" &amp;
RIGHT(F2034,4))</f>
        <v/>
      </c>
      <c r="C2034" s="27" t="n"/>
      <c r="D2034" s="26">
        <f>IF(F2034="","",_xlfn.XLOOKUP(F2034,purchase!F:F,purchase!B:B,""))</f>
        <v/>
      </c>
      <c r="E2034" s="26">
        <f>IF(F2034="","",_xlfn.XLOOKUP(F2034,purchase!F:F,purchase!C:C,""))</f>
        <v/>
      </c>
      <c r="F2034" s="4" t="n"/>
      <c r="G2034" s="10">
        <f>IF(H2034="NRFC","Natural Rubber Field Coagulam","")</f>
        <v/>
      </c>
      <c r="H2034" s="10">
        <f>IF(F2034="","",_xlfn.XLOOKUP(F2034,purchase!F:F,purchase!E:E,""))</f>
        <v/>
      </c>
      <c r="I2034" s="10">
        <f>IF(J2034="ISNR20","Natural Rubber-TSNR (ISNR-20)","")</f>
        <v/>
      </c>
      <c r="J2034" s="10">
        <f>IF(H2034="NRFC","ISNR20","")</f>
        <v/>
      </c>
      <c r="K2034" s="35">
        <f>_xlfn.SINGLE(IF(F2034="","",_xlfn.XLOOKUP(F2034,purchase!F:F,purchase!N:N,"")))</f>
        <v/>
      </c>
      <c r="L2034" s="4" t="n"/>
      <c r="M2034" s="86" t="n"/>
      <c r="N2034" s="35">
        <f>IF(F2034="","",
MAX(0,
_xlfn.XLOOKUP(F2034,purchase!F:F,purchase!N:N,"")
-
SUMIFS(L:L,F:F,F2034)))</f>
        <v/>
      </c>
      <c r="O2034" s="35">
        <f>IF(OR(L2034="",M2034=""),"",L2034-M2034)</f>
        <v/>
      </c>
      <c r="P2034" s="89">
        <f>_xlfn.SINGLE(IF(F2034="","",_xlfn.XLOOKUP(F2034,purchase!F:F,purchase!O:O,"")))</f>
        <v/>
      </c>
      <c r="Q2034" s="83">
        <f>IF(OR(L2034="",M2034=""),"",M2034/L2034)</f>
        <v/>
      </c>
      <c r="R2034" s="91">
        <f>IF(OR(P2034="",Q2034=""),"",Q2034-P2034)</f>
        <v/>
      </c>
    </row>
    <row r="2035">
      <c r="A2035" s="25" t="n">
        <v>2031</v>
      </c>
      <c r="B2035" s="26">
        <f>IF(OR(C2035="",F2035=""),"",
"PRD-" &amp;
TEXT(DAY(C2035),"00") &amp;
CHOOSE(MONTH(C2035),"A","B","C","D","E","F","G","H","I","J","K","L") &amp;
TEXT(YEAR(C2035),"00") &amp;
"-" &amp;
RIGHT(F2035,4))</f>
        <v/>
      </c>
      <c r="C2035" s="27" t="n"/>
      <c r="D2035" s="26">
        <f>IF(F2035="","",_xlfn.XLOOKUP(F2035,purchase!F:F,purchase!B:B,""))</f>
        <v/>
      </c>
      <c r="E2035" s="26">
        <f>IF(F2035="","",_xlfn.XLOOKUP(F2035,purchase!F:F,purchase!C:C,""))</f>
        <v/>
      </c>
      <c r="F2035" s="4" t="n"/>
      <c r="G2035" s="10">
        <f>IF(H2035="NRFC","Natural Rubber Field Coagulam","")</f>
        <v/>
      </c>
      <c r="H2035" s="10">
        <f>IF(F2035="","",_xlfn.XLOOKUP(F2035,purchase!F:F,purchase!E:E,""))</f>
        <v/>
      </c>
      <c r="I2035" s="10">
        <f>IF(J2035="ISNR20","Natural Rubber-TSNR (ISNR-20)","")</f>
        <v/>
      </c>
      <c r="J2035" s="10">
        <f>IF(H2035="NRFC","ISNR20","")</f>
        <v/>
      </c>
      <c r="K2035" s="35">
        <f>_xlfn.SINGLE(IF(F2035="","",_xlfn.XLOOKUP(F2035,purchase!F:F,purchase!N:N,"")))</f>
        <v/>
      </c>
      <c r="L2035" s="4" t="n"/>
      <c r="M2035" s="86" t="n"/>
      <c r="N2035" s="35">
        <f>IF(F2035="","",
MAX(0,
_xlfn.XLOOKUP(F2035,purchase!F:F,purchase!N:N,"")
-
SUMIFS(L:L,F:F,F2035)))</f>
        <v/>
      </c>
      <c r="O2035" s="35">
        <f>IF(OR(L2035="",M2035=""),"",L2035-M2035)</f>
        <v/>
      </c>
      <c r="P2035" s="89">
        <f>_xlfn.SINGLE(IF(F2035="","",_xlfn.XLOOKUP(F2035,purchase!F:F,purchase!O:O,"")))</f>
        <v/>
      </c>
      <c r="Q2035" s="83">
        <f>IF(OR(L2035="",M2035=""),"",M2035/L2035)</f>
        <v/>
      </c>
      <c r="R2035" s="91">
        <f>IF(OR(P2035="",Q2035=""),"",Q2035-P2035)</f>
        <v/>
      </c>
    </row>
    <row r="2036">
      <c r="A2036" s="25" t="n">
        <v>2032</v>
      </c>
      <c r="B2036" s="26">
        <f>IF(OR(C2036="",F2036=""),"",
"PRD-" &amp;
TEXT(DAY(C2036),"00") &amp;
CHOOSE(MONTH(C2036),"A","B","C","D","E","F","G","H","I","J","K","L") &amp;
TEXT(YEAR(C2036),"00") &amp;
"-" &amp;
RIGHT(F2036,4))</f>
        <v/>
      </c>
      <c r="C2036" s="27" t="n"/>
      <c r="D2036" s="26">
        <f>IF(F2036="","",_xlfn.XLOOKUP(F2036,purchase!F:F,purchase!B:B,""))</f>
        <v/>
      </c>
      <c r="E2036" s="26">
        <f>IF(F2036="","",_xlfn.XLOOKUP(F2036,purchase!F:F,purchase!C:C,""))</f>
        <v/>
      </c>
      <c r="F2036" s="4" t="n"/>
      <c r="G2036" s="10">
        <f>IF(H2036="NRFC","Natural Rubber Field Coagulam","")</f>
        <v/>
      </c>
      <c r="H2036" s="10">
        <f>IF(F2036="","",_xlfn.XLOOKUP(F2036,purchase!F:F,purchase!E:E,""))</f>
        <v/>
      </c>
      <c r="I2036" s="10">
        <f>IF(J2036="ISNR20","Natural Rubber-TSNR (ISNR-20)","")</f>
        <v/>
      </c>
      <c r="J2036" s="10">
        <f>IF(H2036="NRFC","ISNR20","")</f>
        <v/>
      </c>
      <c r="K2036" s="35">
        <f>_xlfn.SINGLE(IF(F2036="","",_xlfn.XLOOKUP(F2036,purchase!F:F,purchase!N:N,"")))</f>
        <v/>
      </c>
      <c r="L2036" s="4" t="n"/>
      <c r="M2036" s="86" t="n"/>
      <c r="N2036" s="35">
        <f>IF(F2036="","",
MAX(0,
_xlfn.XLOOKUP(F2036,purchase!F:F,purchase!N:N,"")
-
SUMIFS(L:L,F:F,F2036)))</f>
        <v/>
      </c>
      <c r="O2036" s="35">
        <f>IF(OR(L2036="",M2036=""),"",L2036-M2036)</f>
        <v/>
      </c>
      <c r="P2036" s="89">
        <f>_xlfn.SINGLE(IF(F2036="","",_xlfn.XLOOKUP(F2036,purchase!F:F,purchase!O:O,"")))</f>
        <v/>
      </c>
      <c r="Q2036" s="83">
        <f>IF(OR(L2036="",M2036=""),"",M2036/L2036)</f>
        <v/>
      </c>
      <c r="R2036" s="91">
        <f>IF(OR(P2036="",Q2036=""),"",Q2036-P2036)</f>
        <v/>
      </c>
    </row>
    <row r="2037">
      <c r="A2037" s="25" t="n">
        <v>2033</v>
      </c>
      <c r="B2037" s="26">
        <f>IF(OR(C2037="",F2037=""),"",
"PRD-" &amp;
TEXT(DAY(C2037),"00") &amp;
CHOOSE(MONTH(C2037),"A","B","C","D","E","F","G","H","I","J","K","L") &amp;
TEXT(YEAR(C2037),"00") &amp;
"-" &amp;
RIGHT(F2037,4))</f>
        <v/>
      </c>
      <c r="C2037" s="27" t="n"/>
      <c r="D2037" s="26">
        <f>IF(F2037="","",_xlfn.XLOOKUP(F2037,purchase!F:F,purchase!B:B,""))</f>
        <v/>
      </c>
      <c r="E2037" s="26">
        <f>IF(F2037="","",_xlfn.XLOOKUP(F2037,purchase!F:F,purchase!C:C,""))</f>
        <v/>
      </c>
      <c r="F2037" s="4" t="n"/>
      <c r="G2037" s="10">
        <f>IF(H2037="NRFC","Natural Rubber Field Coagulam","")</f>
        <v/>
      </c>
      <c r="H2037" s="10">
        <f>IF(F2037="","",_xlfn.XLOOKUP(F2037,purchase!F:F,purchase!E:E,""))</f>
        <v/>
      </c>
      <c r="I2037" s="10">
        <f>IF(J2037="ISNR20","Natural Rubber-TSNR (ISNR-20)","")</f>
        <v/>
      </c>
      <c r="J2037" s="10">
        <f>IF(H2037="NRFC","ISNR20","")</f>
        <v/>
      </c>
      <c r="K2037" s="35">
        <f>_xlfn.SINGLE(IF(F2037="","",_xlfn.XLOOKUP(F2037,purchase!F:F,purchase!N:N,"")))</f>
        <v/>
      </c>
      <c r="L2037" s="4" t="n"/>
      <c r="M2037" s="86" t="n"/>
      <c r="N2037" s="35">
        <f>IF(F2037="","",
MAX(0,
_xlfn.XLOOKUP(F2037,purchase!F:F,purchase!N:N,"")
-
SUMIFS(L:L,F:F,F2037)))</f>
        <v/>
      </c>
      <c r="O2037" s="35">
        <f>IF(OR(L2037="",M2037=""),"",L2037-M2037)</f>
        <v/>
      </c>
      <c r="P2037" s="89">
        <f>_xlfn.SINGLE(IF(F2037="","",_xlfn.XLOOKUP(F2037,purchase!F:F,purchase!O:O,"")))</f>
        <v/>
      </c>
      <c r="Q2037" s="83">
        <f>IF(OR(L2037="",M2037=""),"",M2037/L2037)</f>
        <v/>
      </c>
      <c r="R2037" s="91">
        <f>IF(OR(P2037="",Q2037=""),"",Q2037-P2037)</f>
        <v/>
      </c>
    </row>
    <row r="2038">
      <c r="A2038" s="25" t="n">
        <v>2034</v>
      </c>
      <c r="B2038" s="26">
        <f>IF(OR(C2038="",F2038=""),"",
"PRD-" &amp;
TEXT(DAY(C2038),"00") &amp;
CHOOSE(MONTH(C2038),"A","B","C","D","E","F","G","H","I","J","K","L") &amp;
TEXT(YEAR(C2038),"00") &amp;
"-" &amp;
RIGHT(F2038,4))</f>
        <v/>
      </c>
      <c r="C2038" s="27" t="n"/>
      <c r="D2038" s="26">
        <f>IF(F2038="","",_xlfn.XLOOKUP(F2038,purchase!F:F,purchase!B:B,""))</f>
        <v/>
      </c>
      <c r="E2038" s="26">
        <f>IF(F2038="","",_xlfn.XLOOKUP(F2038,purchase!F:F,purchase!C:C,""))</f>
        <v/>
      </c>
      <c r="F2038" s="4" t="n"/>
      <c r="G2038" s="10">
        <f>IF(H2038="NRFC","Natural Rubber Field Coagulam","")</f>
        <v/>
      </c>
      <c r="H2038" s="10">
        <f>IF(F2038="","",_xlfn.XLOOKUP(F2038,purchase!F:F,purchase!E:E,""))</f>
        <v/>
      </c>
      <c r="I2038" s="10">
        <f>IF(J2038="ISNR20","Natural Rubber-TSNR (ISNR-20)","")</f>
        <v/>
      </c>
      <c r="J2038" s="10">
        <f>IF(H2038="NRFC","ISNR20","")</f>
        <v/>
      </c>
      <c r="K2038" s="35">
        <f>_xlfn.SINGLE(IF(F2038="","",_xlfn.XLOOKUP(F2038,purchase!F:F,purchase!N:N,"")))</f>
        <v/>
      </c>
      <c r="L2038" s="4" t="n"/>
      <c r="M2038" s="86" t="n"/>
      <c r="N2038" s="35">
        <f>IF(F2038="","",
MAX(0,
_xlfn.XLOOKUP(F2038,purchase!F:F,purchase!N:N,"")
-
SUMIFS(L:L,F:F,F2038)))</f>
        <v/>
      </c>
      <c r="O2038" s="35">
        <f>IF(OR(L2038="",M2038=""),"",L2038-M2038)</f>
        <v/>
      </c>
      <c r="P2038" s="89">
        <f>_xlfn.SINGLE(IF(F2038="","",_xlfn.XLOOKUP(F2038,purchase!F:F,purchase!O:O,"")))</f>
        <v/>
      </c>
      <c r="Q2038" s="83">
        <f>IF(OR(L2038="",M2038=""),"",M2038/L2038)</f>
        <v/>
      </c>
      <c r="R2038" s="91">
        <f>IF(OR(P2038="",Q2038=""),"",Q2038-P2038)</f>
        <v/>
      </c>
    </row>
    <row r="2039">
      <c r="A2039" s="25" t="n">
        <v>2035</v>
      </c>
      <c r="B2039" s="26">
        <f>IF(OR(C2039="",F2039=""),"",
"PRD-" &amp;
TEXT(DAY(C2039),"00") &amp;
CHOOSE(MONTH(C2039),"A","B","C","D","E","F","G","H","I","J","K","L") &amp;
TEXT(YEAR(C2039),"00") &amp;
"-" &amp;
RIGHT(F2039,4))</f>
        <v/>
      </c>
      <c r="C2039" s="27" t="n"/>
      <c r="D2039" s="26">
        <f>IF(F2039="","",_xlfn.XLOOKUP(F2039,purchase!F:F,purchase!B:B,""))</f>
        <v/>
      </c>
      <c r="E2039" s="26">
        <f>IF(F2039="","",_xlfn.XLOOKUP(F2039,purchase!F:F,purchase!C:C,""))</f>
        <v/>
      </c>
      <c r="F2039" s="4" t="n"/>
      <c r="G2039" s="10">
        <f>IF(H2039="NRFC","Natural Rubber Field Coagulam","")</f>
        <v/>
      </c>
      <c r="H2039" s="10">
        <f>IF(F2039="","",_xlfn.XLOOKUP(F2039,purchase!F:F,purchase!E:E,""))</f>
        <v/>
      </c>
      <c r="I2039" s="10">
        <f>IF(J2039="ISNR20","Natural Rubber-TSNR (ISNR-20)","")</f>
        <v/>
      </c>
      <c r="J2039" s="10">
        <f>IF(H2039="NRFC","ISNR20","")</f>
        <v/>
      </c>
      <c r="K2039" s="35">
        <f>_xlfn.SINGLE(IF(F2039="","",_xlfn.XLOOKUP(F2039,purchase!F:F,purchase!N:N,"")))</f>
        <v/>
      </c>
      <c r="L2039" s="4" t="n"/>
      <c r="M2039" s="86" t="n"/>
      <c r="N2039" s="35">
        <f>IF(F2039="","",
MAX(0,
_xlfn.XLOOKUP(F2039,purchase!F:F,purchase!N:N,"")
-
SUMIFS(L:L,F:F,F2039)))</f>
        <v/>
      </c>
      <c r="O2039" s="35">
        <f>IF(OR(L2039="",M2039=""),"",L2039-M2039)</f>
        <v/>
      </c>
      <c r="P2039" s="89">
        <f>_xlfn.SINGLE(IF(F2039="","",_xlfn.XLOOKUP(F2039,purchase!F:F,purchase!O:O,"")))</f>
        <v/>
      </c>
      <c r="Q2039" s="83">
        <f>IF(OR(L2039="",M2039=""),"",M2039/L2039)</f>
        <v/>
      </c>
      <c r="R2039" s="91">
        <f>IF(OR(P2039="",Q2039=""),"",Q2039-P2039)</f>
        <v/>
      </c>
    </row>
    <row r="2040">
      <c r="A2040" s="25" t="n">
        <v>2036</v>
      </c>
      <c r="B2040" s="26">
        <f>IF(OR(C2040="",F2040=""),"",
"PRD-" &amp;
TEXT(DAY(C2040),"00") &amp;
CHOOSE(MONTH(C2040),"A","B","C","D","E","F","G","H","I","J","K","L") &amp;
TEXT(YEAR(C2040),"00") &amp;
"-" &amp;
RIGHT(F2040,4))</f>
        <v/>
      </c>
      <c r="C2040" s="27" t="n"/>
      <c r="D2040" s="26">
        <f>IF(F2040="","",_xlfn.XLOOKUP(F2040,purchase!F:F,purchase!B:B,""))</f>
        <v/>
      </c>
      <c r="E2040" s="26">
        <f>IF(F2040="","",_xlfn.XLOOKUP(F2040,purchase!F:F,purchase!C:C,""))</f>
        <v/>
      </c>
      <c r="F2040" s="4" t="n"/>
      <c r="G2040" s="10">
        <f>IF(H2040="NRFC","Natural Rubber Field Coagulam","")</f>
        <v/>
      </c>
      <c r="H2040" s="10">
        <f>IF(F2040="","",_xlfn.XLOOKUP(F2040,purchase!F:F,purchase!E:E,""))</f>
        <v/>
      </c>
      <c r="I2040" s="10">
        <f>IF(J2040="ISNR20","Natural Rubber-TSNR (ISNR-20)","")</f>
        <v/>
      </c>
      <c r="J2040" s="10">
        <f>IF(H2040="NRFC","ISNR20","")</f>
        <v/>
      </c>
      <c r="K2040" s="35">
        <f>_xlfn.SINGLE(IF(F2040="","",_xlfn.XLOOKUP(F2040,purchase!F:F,purchase!N:N,"")))</f>
        <v/>
      </c>
      <c r="L2040" s="4" t="n"/>
      <c r="M2040" s="86" t="n"/>
      <c r="N2040" s="35">
        <f>IF(F2040="","",
MAX(0,
_xlfn.XLOOKUP(F2040,purchase!F:F,purchase!N:N,"")
-
SUMIFS(L:L,F:F,F2040)))</f>
        <v/>
      </c>
      <c r="O2040" s="35">
        <f>IF(OR(L2040="",M2040=""),"",L2040-M2040)</f>
        <v/>
      </c>
      <c r="P2040" s="89">
        <f>_xlfn.SINGLE(IF(F2040="","",_xlfn.XLOOKUP(F2040,purchase!F:F,purchase!O:O,"")))</f>
        <v/>
      </c>
      <c r="Q2040" s="83">
        <f>IF(OR(L2040="",M2040=""),"",M2040/L2040)</f>
        <v/>
      </c>
      <c r="R2040" s="91">
        <f>IF(OR(P2040="",Q2040=""),"",Q2040-P2040)</f>
        <v/>
      </c>
    </row>
    <row r="2041">
      <c r="A2041" s="25" t="n">
        <v>2037</v>
      </c>
      <c r="B2041" s="26">
        <f>IF(OR(C2041="",F2041=""),"",
"PRD-" &amp;
TEXT(DAY(C2041),"00") &amp;
CHOOSE(MONTH(C2041),"A","B","C","D","E","F","G","H","I","J","K","L") &amp;
TEXT(YEAR(C2041),"00") &amp;
"-" &amp;
RIGHT(F2041,4))</f>
        <v/>
      </c>
      <c r="C2041" s="27" t="n"/>
      <c r="D2041" s="26">
        <f>IF(F2041="","",_xlfn.XLOOKUP(F2041,purchase!F:F,purchase!B:B,""))</f>
        <v/>
      </c>
      <c r="E2041" s="26">
        <f>IF(F2041="","",_xlfn.XLOOKUP(F2041,purchase!F:F,purchase!C:C,""))</f>
        <v/>
      </c>
      <c r="F2041" s="4" t="n"/>
      <c r="G2041" s="10">
        <f>IF(H2041="NRFC","Natural Rubber Field Coagulam","")</f>
        <v/>
      </c>
      <c r="H2041" s="10">
        <f>IF(F2041="","",_xlfn.XLOOKUP(F2041,purchase!F:F,purchase!E:E,""))</f>
        <v/>
      </c>
      <c r="I2041" s="10">
        <f>IF(J2041="ISNR20","Natural Rubber-TSNR (ISNR-20)","")</f>
        <v/>
      </c>
      <c r="J2041" s="10">
        <f>IF(H2041="NRFC","ISNR20","")</f>
        <v/>
      </c>
      <c r="K2041" s="35">
        <f>_xlfn.SINGLE(IF(F2041="","",_xlfn.XLOOKUP(F2041,purchase!F:F,purchase!N:N,"")))</f>
        <v/>
      </c>
      <c r="L2041" s="4" t="n"/>
      <c r="M2041" s="86" t="n"/>
      <c r="N2041" s="35">
        <f>IF(F2041="","",
MAX(0,
_xlfn.XLOOKUP(F2041,purchase!F:F,purchase!N:N,"")
-
SUMIFS(L:L,F:F,F2041)))</f>
        <v/>
      </c>
      <c r="O2041" s="35">
        <f>IF(OR(L2041="",M2041=""),"",L2041-M2041)</f>
        <v/>
      </c>
      <c r="P2041" s="89">
        <f>_xlfn.SINGLE(IF(F2041="","",_xlfn.XLOOKUP(F2041,purchase!F:F,purchase!O:O,"")))</f>
        <v/>
      </c>
      <c r="Q2041" s="83">
        <f>IF(OR(L2041="",M2041=""),"",M2041/L2041)</f>
        <v/>
      </c>
      <c r="R2041" s="91">
        <f>IF(OR(P2041="",Q2041=""),"",Q2041-P2041)</f>
        <v/>
      </c>
    </row>
    <row r="2042">
      <c r="A2042" s="25" t="n">
        <v>2038</v>
      </c>
      <c r="B2042" s="26">
        <f>IF(OR(C2042="",F2042=""),"",
"PRD-" &amp;
TEXT(DAY(C2042),"00") &amp;
CHOOSE(MONTH(C2042),"A","B","C","D","E","F","G","H","I","J","K","L") &amp;
TEXT(YEAR(C2042),"00") &amp;
"-" &amp;
RIGHT(F2042,4))</f>
        <v/>
      </c>
      <c r="C2042" s="27" t="n"/>
      <c r="D2042" s="26">
        <f>IF(F2042="","",_xlfn.XLOOKUP(F2042,purchase!F:F,purchase!B:B,""))</f>
        <v/>
      </c>
      <c r="E2042" s="26">
        <f>IF(F2042="","",_xlfn.XLOOKUP(F2042,purchase!F:F,purchase!C:C,""))</f>
        <v/>
      </c>
      <c r="F2042" s="4" t="n"/>
      <c r="G2042" s="10">
        <f>IF(H2042="NRFC","Natural Rubber Field Coagulam","")</f>
        <v/>
      </c>
      <c r="H2042" s="10">
        <f>IF(F2042="","",_xlfn.XLOOKUP(F2042,purchase!F:F,purchase!E:E,""))</f>
        <v/>
      </c>
      <c r="I2042" s="10">
        <f>IF(J2042="ISNR20","Natural Rubber-TSNR (ISNR-20)","")</f>
        <v/>
      </c>
      <c r="J2042" s="10">
        <f>IF(H2042="NRFC","ISNR20","")</f>
        <v/>
      </c>
      <c r="K2042" s="35">
        <f>_xlfn.SINGLE(IF(F2042="","",_xlfn.XLOOKUP(F2042,purchase!F:F,purchase!N:N,"")))</f>
        <v/>
      </c>
      <c r="L2042" s="4" t="n"/>
      <c r="M2042" s="86" t="n"/>
      <c r="N2042" s="35">
        <f>IF(F2042="","",
MAX(0,
_xlfn.XLOOKUP(F2042,purchase!F:F,purchase!N:N,"")
-
SUMIFS(L:L,F:F,F2042)))</f>
        <v/>
      </c>
      <c r="O2042" s="35">
        <f>IF(OR(L2042="",M2042=""),"",L2042-M2042)</f>
        <v/>
      </c>
      <c r="P2042" s="89">
        <f>_xlfn.SINGLE(IF(F2042="","",_xlfn.XLOOKUP(F2042,purchase!F:F,purchase!O:O,"")))</f>
        <v/>
      </c>
      <c r="Q2042" s="83">
        <f>IF(OR(L2042="",M2042=""),"",M2042/L2042)</f>
        <v/>
      </c>
      <c r="R2042" s="91">
        <f>IF(OR(P2042="",Q2042=""),"",Q2042-P2042)</f>
        <v/>
      </c>
    </row>
    <row r="2043">
      <c r="A2043" s="25" t="n">
        <v>2039</v>
      </c>
      <c r="B2043" s="26">
        <f>IF(OR(C2043="",F2043=""),"",
"PRD-" &amp;
TEXT(DAY(C2043),"00") &amp;
CHOOSE(MONTH(C2043),"A","B","C","D","E","F","G","H","I","J","K","L") &amp;
TEXT(YEAR(C2043),"00") &amp;
"-" &amp;
RIGHT(F2043,4))</f>
        <v/>
      </c>
      <c r="C2043" s="27" t="n"/>
      <c r="D2043" s="26">
        <f>IF(F2043="","",_xlfn.XLOOKUP(F2043,purchase!F:F,purchase!B:B,""))</f>
        <v/>
      </c>
      <c r="E2043" s="26">
        <f>IF(F2043="","",_xlfn.XLOOKUP(F2043,purchase!F:F,purchase!C:C,""))</f>
        <v/>
      </c>
      <c r="F2043" s="4" t="n"/>
      <c r="G2043" s="10">
        <f>IF(H2043="NRFC","Natural Rubber Field Coagulam","")</f>
        <v/>
      </c>
      <c r="H2043" s="10">
        <f>IF(F2043="","",_xlfn.XLOOKUP(F2043,purchase!F:F,purchase!E:E,""))</f>
        <v/>
      </c>
      <c r="I2043" s="10">
        <f>IF(J2043="ISNR20","Natural Rubber-TSNR (ISNR-20)","")</f>
        <v/>
      </c>
      <c r="J2043" s="10">
        <f>IF(H2043="NRFC","ISNR20","")</f>
        <v/>
      </c>
      <c r="K2043" s="35">
        <f>_xlfn.SINGLE(IF(F2043="","",_xlfn.XLOOKUP(F2043,purchase!F:F,purchase!N:N,"")))</f>
        <v/>
      </c>
      <c r="L2043" s="4" t="n"/>
      <c r="M2043" s="86" t="n"/>
      <c r="N2043" s="35">
        <f>IF(F2043="","",
MAX(0,
_xlfn.XLOOKUP(F2043,purchase!F:F,purchase!N:N,"")
-
SUMIFS(L:L,F:F,F2043)))</f>
        <v/>
      </c>
      <c r="O2043" s="35">
        <f>IF(OR(L2043="",M2043=""),"",L2043-M2043)</f>
        <v/>
      </c>
      <c r="P2043" s="89">
        <f>_xlfn.SINGLE(IF(F2043="","",_xlfn.XLOOKUP(F2043,purchase!F:F,purchase!O:O,"")))</f>
        <v/>
      </c>
      <c r="Q2043" s="83">
        <f>IF(OR(L2043="",M2043=""),"",M2043/L2043)</f>
        <v/>
      </c>
      <c r="R2043" s="91">
        <f>IF(OR(P2043="",Q2043=""),"",Q2043-P2043)</f>
        <v/>
      </c>
    </row>
    <row r="2044">
      <c r="A2044" s="25" t="n">
        <v>2040</v>
      </c>
      <c r="B2044" s="26">
        <f>IF(OR(C2044="",F2044=""),"",
"PRD-" &amp;
TEXT(DAY(C2044),"00") &amp;
CHOOSE(MONTH(C2044),"A","B","C","D","E","F","G","H","I","J","K","L") &amp;
TEXT(YEAR(C2044),"00") &amp;
"-" &amp;
RIGHT(F2044,4))</f>
        <v/>
      </c>
      <c r="C2044" s="27" t="n"/>
      <c r="D2044" s="26">
        <f>IF(F2044="","",_xlfn.XLOOKUP(F2044,purchase!F:F,purchase!B:B,""))</f>
        <v/>
      </c>
      <c r="E2044" s="26">
        <f>IF(F2044="","",_xlfn.XLOOKUP(F2044,purchase!F:F,purchase!C:C,""))</f>
        <v/>
      </c>
      <c r="F2044" s="4" t="n"/>
      <c r="G2044" s="10">
        <f>IF(H2044="NRFC","Natural Rubber Field Coagulam","")</f>
        <v/>
      </c>
      <c r="H2044" s="10">
        <f>IF(F2044="","",_xlfn.XLOOKUP(F2044,purchase!F:F,purchase!E:E,""))</f>
        <v/>
      </c>
      <c r="I2044" s="10">
        <f>IF(J2044="ISNR20","Natural Rubber-TSNR (ISNR-20)","")</f>
        <v/>
      </c>
      <c r="J2044" s="10">
        <f>IF(H2044="NRFC","ISNR20","")</f>
        <v/>
      </c>
      <c r="K2044" s="35">
        <f>_xlfn.SINGLE(IF(F2044="","",_xlfn.XLOOKUP(F2044,purchase!F:F,purchase!N:N,"")))</f>
        <v/>
      </c>
      <c r="L2044" s="4" t="n"/>
      <c r="M2044" s="86" t="n"/>
      <c r="N2044" s="35">
        <f>IF(F2044="","",
MAX(0,
_xlfn.XLOOKUP(F2044,purchase!F:F,purchase!N:N,"")
-
SUMIFS(L:L,F:F,F2044)))</f>
        <v/>
      </c>
      <c r="O2044" s="35">
        <f>IF(OR(L2044="",M2044=""),"",L2044-M2044)</f>
        <v/>
      </c>
      <c r="P2044" s="89">
        <f>_xlfn.SINGLE(IF(F2044="","",_xlfn.XLOOKUP(F2044,purchase!F:F,purchase!O:O,"")))</f>
        <v/>
      </c>
      <c r="Q2044" s="83">
        <f>IF(OR(L2044="",M2044=""),"",M2044/L2044)</f>
        <v/>
      </c>
      <c r="R2044" s="91">
        <f>IF(OR(P2044="",Q2044=""),"",Q2044-P2044)</f>
        <v/>
      </c>
    </row>
    <row r="2045">
      <c r="A2045" s="25" t="n">
        <v>2041</v>
      </c>
      <c r="B2045" s="26">
        <f>IF(OR(C2045="",F2045=""),"",
"PRD-" &amp;
TEXT(DAY(C2045),"00") &amp;
CHOOSE(MONTH(C2045),"A","B","C","D","E","F","G","H","I","J","K","L") &amp;
TEXT(YEAR(C2045),"00") &amp;
"-" &amp;
RIGHT(F2045,4))</f>
        <v/>
      </c>
      <c r="C2045" s="27" t="n"/>
      <c r="D2045" s="26">
        <f>IF(F2045="","",_xlfn.XLOOKUP(F2045,purchase!F:F,purchase!B:B,""))</f>
        <v/>
      </c>
      <c r="E2045" s="26">
        <f>IF(F2045="","",_xlfn.XLOOKUP(F2045,purchase!F:F,purchase!C:C,""))</f>
        <v/>
      </c>
      <c r="F2045" s="4" t="n"/>
      <c r="G2045" s="10">
        <f>IF(H2045="NRFC","Natural Rubber Field Coagulam","")</f>
        <v/>
      </c>
      <c r="H2045" s="10">
        <f>IF(F2045="","",_xlfn.XLOOKUP(F2045,purchase!F:F,purchase!E:E,""))</f>
        <v/>
      </c>
      <c r="I2045" s="10">
        <f>IF(J2045="ISNR20","Natural Rubber-TSNR (ISNR-20)","")</f>
        <v/>
      </c>
      <c r="J2045" s="10">
        <f>IF(H2045="NRFC","ISNR20","")</f>
        <v/>
      </c>
      <c r="K2045" s="35">
        <f>_xlfn.SINGLE(IF(F2045="","",_xlfn.XLOOKUP(F2045,purchase!F:F,purchase!N:N,"")))</f>
        <v/>
      </c>
      <c r="L2045" s="4" t="n"/>
      <c r="M2045" s="86" t="n"/>
      <c r="N2045" s="35">
        <f>IF(F2045="","",
MAX(0,
_xlfn.XLOOKUP(F2045,purchase!F:F,purchase!N:N,"")
-
SUMIFS(L:L,F:F,F2045)))</f>
        <v/>
      </c>
      <c r="O2045" s="35">
        <f>IF(OR(L2045="",M2045=""),"",L2045-M2045)</f>
        <v/>
      </c>
      <c r="P2045" s="89">
        <f>_xlfn.SINGLE(IF(F2045="","",_xlfn.XLOOKUP(F2045,purchase!F:F,purchase!O:O,"")))</f>
        <v/>
      </c>
      <c r="Q2045" s="83">
        <f>IF(OR(L2045="",M2045=""),"",M2045/L2045)</f>
        <v/>
      </c>
      <c r="R2045" s="91">
        <f>IF(OR(P2045="",Q2045=""),"",Q2045-P2045)</f>
        <v/>
      </c>
    </row>
    <row r="2046">
      <c r="A2046" s="25" t="n">
        <v>2042</v>
      </c>
      <c r="B2046" s="26">
        <f>IF(OR(C2046="",F2046=""),"",
"PRD-" &amp;
TEXT(DAY(C2046),"00") &amp;
CHOOSE(MONTH(C2046),"A","B","C","D","E","F","G","H","I","J","K","L") &amp;
TEXT(YEAR(C2046),"00") &amp;
"-" &amp;
RIGHT(F2046,4))</f>
        <v/>
      </c>
      <c r="C2046" s="27" t="n"/>
      <c r="D2046" s="26">
        <f>IF(F2046="","",_xlfn.XLOOKUP(F2046,purchase!F:F,purchase!B:B,""))</f>
        <v/>
      </c>
      <c r="E2046" s="26">
        <f>IF(F2046="","",_xlfn.XLOOKUP(F2046,purchase!F:F,purchase!C:C,""))</f>
        <v/>
      </c>
      <c r="F2046" s="4" t="n"/>
      <c r="G2046" s="10">
        <f>IF(H2046="NRFC","Natural Rubber Field Coagulam","")</f>
        <v/>
      </c>
      <c r="H2046" s="10">
        <f>IF(F2046="","",_xlfn.XLOOKUP(F2046,purchase!F:F,purchase!E:E,""))</f>
        <v/>
      </c>
      <c r="I2046" s="10">
        <f>IF(J2046="ISNR20","Natural Rubber-TSNR (ISNR-20)","")</f>
        <v/>
      </c>
      <c r="J2046" s="10">
        <f>IF(H2046="NRFC","ISNR20","")</f>
        <v/>
      </c>
      <c r="K2046" s="35">
        <f>_xlfn.SINGLE(IF(F2046="","",_xlfn.XLOOKUP(F2046,purchase!F:F,purchase!N:N,"")))</f>
        <v/>
      </c>
      <c r="L2046" s="4" t="n"/>
      <c r="M2046" s="86" t="n"/>
      <c r="N2046" s="35">
        <f>IF(F2046="","",
MAX(0,
_xlfn.XLOOKUP(F2046,purchase!F:F,purchase!N:N,"")
-
SUMIFS(L:L,F:F,F2046)))</f>
        <v/>
      </c>
      <c r="O2046" s="35">
        <f>IF(OR(L2046="",M2046=""),"",L2046-M2046)</f>
        <v/>
      </c>
      <c r="P2046" s="89">
        <f>_xlfn.SINGLE(IF(F2046="","",_xlfn.XLOOKUP(F2046,purchase!F:F,purchase!O:O,"")))</f>
        <v/>
      </c>
      <c r="Q2046" s="83">
        <f>IF(OR(L2046="",M2046=""),"",M2046/L2046)</f>
        <v/>
      </c>
      <c r="R2046" s="91">
        <f>IF(OR(P2046="",Q2046=""),"",Q2046-P2046)</f>
        <v/>
      </c>
    </row>
    <row r="2047">
      <c r="A2047" s="25" t="n">
        <v>2043</v>
      </c>
      <c r="B2047" s="26">
        <f>IF(OR(C2047="",F2047=""),"",
"PRD-" &amp;
TEXT(DAY(C2047),"00") &amp;
CHOOSE(MONTH(C2047),"A","B","C","D","E","F","G","H","I","J","K","L") &amp;
TEXT(YEAR(C2047),"00") &amp;
"-" &amp;
RIGHT(F2047,4))</f>
        <v/>
      </c>
      <c r="C2047" s="27" t="n"/>
      <c r="D2047" s="26">
        <f>IF(F2047="","",_xlfn.XLOOKUP(F2047,purchase!F:F,purchase!B:B,""))</f>
        <v/>
      </c>
      <c r="E2047" s="26">
        <f>IF(F2047="","",_xlfn.XLOOKUP(F2047,purchase!F:F,purchase!C:C,""))</f>
        <v/>
      </c>
      <c r="F2047" s="4" t="n"/>
      <c r="G2047" s="10">
        <f>IF(H2047="NRFC","Natural Rubber Field Coagulam","")</f>
        <v/>
      </c>
      <c r="H2047" s="10">
        <f>IF(F2047="","",_xlfn.XLOOKUP(F2047,purchase!F:F,purchase!E:E,""))</f>
        <v/>
      </c>
      <c r="I2047" s="10">
        <f>IF(J2047="ISNR20","Natural Rubber-TSNR (ISNR-20)","")</f>
        <v/>
      </c>
      <c r="J2047" s="10">
        <f>IF(H2047="NRFC","ISNR20","")</f>
        <v/>
      </c>
      <c r="K2047" s="35">
        <f>_xlfn.SINGLE(IF(F2047="","",_xlfn.XLOOKUP(F2047,purchase!F:F,purchase!N:N,"")))</f>
        <v/>
      </c>
      <c r="L2047" s="4" t="n"/>
      <c r="M2047" s="86" t="n"/>
      <c r="N2047" s="35">
        <f>IF(F2047="","",
MAX(0,
_xlfn.XLOOKUP(F2047,purchase!F:F,purchase!N:N,"")
-
SUMIFS(L:L,F:F,F2047)))</f>
        <v/>
      </c>
      <c r="O2047" s="35">
        <f>IF(OR(L2047="",M2047=""),"",L2047-M2047)</f>
        <v/>
      </c>
      <c r="P2047" s="89">
        <f>_xlfn.SINGLE(IF(F2047="","",_xlfn.XLOOKUP(F2047,purchase!F:F,purchase!O:O,"")))</f>
        <v/>
      </c>
      <c r="Q2047" s="83">
        <f>IF(OR(L2047="",M2047=""),"",M2047/L2047)</f>
        <v/>
      </c>
      <c r="R2047" s="91">
        <f>IF(OR(P2047="",Q2047=""),"",Q2047-P2047)</f>
        <v/>
      </c>
    </row>
    <row r="2048">
      <c r="A2048" s="25" t="n">
        <v>2044</v>
      </c>
      <c r="B2048" s="26">
        <f>IF(OR(C2048="",F2048=""),"",
"PRD-" &amp;
TEXT(DAY(C2048),"00") &amp;
CHOOSE(MONTH(C2048),"A","B","C","D","E","F","G","H","I","J","K","L") &amp;
TEXT(YEAR(C2048),"00") &amp;
"-" &amp;
RIGHT(F2048,4))</f>
        <v/>
      </c>
      <c r="C2048" s="27" t="n"/>
      <c r="D2048" s="26">
        <f>IF(F2048="","",_xlfn.XLOOKUP(F2048,purchase!F:F,purchase!B:B,""))</f>
        <v/>
      </c>
      <c r="E2048" s="26">
        <f>IF(F2048="","",_xlfn.XLOOKUP(F2048,purchase!F:F,purchase!C:C,""))</f>
        <v/>
      </c>
      <c r="F2048" s="4" t="n"/>
      <c r="G2048" s="10">
        <f>IF(H2048="NRFC","Natural Rubber Field Coagulam","")</f>
        <v/>
      </c>
      <c r="H2048" s="10">
        <f>IF(F2048="","",_xlfn.XLOOKUP(F2048,purchase!F:F,purchase!E:E,""))</f>
        <v/>
      </c>
      <c r="I2048" s="10">
        <f>IF(J2048="ISNR20","Natural Rubber-TSNR (ISNR-20)","")</f>
        <v/>
      </c>
      <c r="J2048" s="10">
        <f>IF(H2048="NRFC","ISNR20","")</f>
        <v/>
      </c>
      <c r="K2048" s="35">
        <f>_xlfn.SINGLE(IF(F2048="","",_xlfn.XLOOKUP(F2048,purchase!F:F,purchase!N:N,"")))</f>
        <v/>
      </c>
      <c r="L2048" s="4" t="n"/>
      <c r="M2048" s="86" t="n"/>
      <c r="N2048" s="35">
        <f>IF(F2048="","",
MAX(0,
_xlfn.XLOOKUP(F2048,purchase!F:F,purchase!N:N,"")
-
SUMIFS(L:L,F:F,F2048)))</f>
        <v/>
      </c>
      <c r="O2048" s="35">
        <f>IF(OR(L2048="",M2048=""),"",L2048-M2048)</f>
        <v/>
      </c>
      <c r="P2048" s="89">
        <f>_xlfn.SINGLE(IF(F2048="","",_xlfn.XLOOKUP(F2048,purchase!F:F,purchase!O:O,"")))</f>
        <v/>
      </c>
      <c r="Q2048" s="83">
        <f>IF(OR(L2048="",M2048=""),"",M2048/L2048)</f>
        <v/>
      </c>
      <c r="R2048" s="91">
        <f>IF(OR(P2048="",Q2048=""),"",Q2048-P2048)</f>
        <v/>
      </c>
    </row>
    <row r="2049">
      <c r="A2049" s="25" t="n">
        <v>2045</v>
      </c>
      <c r="B2049" s="26">
        <f>IF(OR(C2049="",F2049=""),"",
"PRD-" &amp;
TEXT(DAY(C2049),"00") &amp;
CHOOSE(MONTH(C2049),"A","B","C","D","E","F","G","H","I","J","K","L") &amp;
TEXT(YEAR(C2049),"00") &amp;
"-" &amp;
RIGHT(F2049,4))</f>
        <v/>
      </c>
      <c r="C2049" s="27" t="n"/>
      <c r="D2049" s="26">
        <f>IF(F2049="","",_xlfn.XLOOKUP(F2049,purchase!F:F,purchase!B:B,""))</f>
        <v/>
      </c>
      <c r="E2049" s="26">
        <f>IF(F2049="","",_xlfn.XLOOKUP(F2049,purchase!F:F,purchase!C:C,""))</f>
        <v/>
      </c>
      <c r="F2049" s="4" t="n"/>
      <c r="G2049" s="10">
        <f>IF(H2049="NRFC","Natural Rubber Field Coagulam","")</f>
        <v/>
      </c>
      <c r="H2049" s="10">
        <f>IF(F2049="","",_xlfn.XLOOKUP(F2049,purchase!F:F,purchase!E:E,""))</f>
        <v/>
      </c>
      <c r="I2049" s="10">
        <f>IF(J2049="ISNR20","Natural Rubber-TSNR (ISNR-20)","")</f>
        <v/>
      </c>
      <c r="J2049" s="10">
        <f>IF(H2049="NRFC","ISNR20","")</f>
        <v/>
      </c>
      <c r="K2049" s="35">
        <f>_xlfn.SINGLE(IF(F2049="","",_xlfn.XLOOKUP(F2049,purchase!F:F,purchase!N:N,"")))</f>
        <v/>
      </c>
      <c r="L2049" s="4" t="n"/>
      <c r="M2049" s="86" t="n"/>
      <c r="N2049" s="35">
        <f>IF(F2049="","",
MAX(0,
_xlfn.XLOOKUP(F2049,purchase!F:F,purchase!N:N,"")
-
SUMIFS(L:L,F:F,F2049)))</f>
        <v/>
      </c>
      <c r="O2049" s="35">
        <f>IF(OR(L2049="",M2049=""),"",L2049-M2049)</f>
        <v/>
      </c>
      <c r="P2049" s="89">
        <f>_xlfn.SINGLE(IF(F2049="","",_xlfn.XLOOKUP(F2049,purchase!F:F,purchase!O:O,"")))</f>
        <v/>
      </c>
      <c r="Q2049" s="83">
        <f>IF(OR(L2049="",M2049=""),"",M2049/L2049)</f>
        <v/>
      </c>
      <c r="R2049" s="91">
        <f>IF(OR(P2049="",Q2049=""),"",Q2049-P2049)</f>
        <v/>
      </c>
    </row>
    <row r="2050">
      <c r="A2050" s="25" t="n">
        <v>2046</v>
      </c>
      <c r="B2050" s="26">
        <f>IF(OR(C2050="",F2050=""),"",
"PRD-" &amp;
TEXT(DAY(C2050),"00") &amp;
CHOOSE(MONTH(C2050),"A","B","C","D","E","F","G","H","I","J","K","L") &amp;
TEXT(YEAR(C2050),"00") &amp;
"-" &amp;
RIGHT(F2050,4))</f>
        <v/>
      </c>
      <c r="C2050" s="27" t="n"/>
      <c r="D2050" s="26">
        <f>IF(F2050="","",_xlfn.XLOOKUP(F2050,purchase!F:F,purchase!B:B,""))</f>
        <v/>
      </c>
      <c r="E2050" s="26">
        <f>IF(F2050="","",_xlfn.XLOOKUP(F2050,purchase!F:F,purchase!C:C,""))</f>
        <v/>
      </c>
      <c r="F2050" s="4" t="n"/>
      <c r="G2050" s="10">
        <f>IF(H2050="NRFC","Natural Rubber Field Coagulam","")</f>
        <v/>
      </c>
      <c r="H2050" s="10">
        <f>IF(F2050="","",_xlfn.XLOOKUP(F2050,purchase!F:F,purchase!E:E,""))</f>
        <v/>
      </c>
      <c r="I2050" s="10">
        <f>IF(J2050="ISNR20","Natural Rubber-TSNR (ISNR-20)","")</f>
        <v/>
      </c>
      <c r="J2050" s="10">
        <f>IF(H2050="NRFC","ISNR20","")</f>
        <v/>
      </c>
      <c r="K2050" s="35">
        <f>_xlfn.SINGLE(IF(F2050="","",_xlfn.XLOOKUP(F2050,purchase!F:F,purchase!N:N,"")))</f>
        <v/>
      </c>
      <c r="L2050" s="4" t="n"/>
      <c r="M2050" s="86" t="n"/>
      <c r="N2050" s="35">
        <f>IF(F2050="","",
MAX(0,
_xlfn.XLOOKUP(F2050,purchase!F:F,purchase!N:N,"")
-
SUMIFS(L:L,F:F,F2050)))</f>
        <v/>
      </c>
      <c r="O2050" s="35">
        <f>IF(OR(L2050="",M2050=""),"",L2050-M2050)</f>
        <v/>
      </c>
      <c r="P2050" s="89">
        <f>_xlfn.SINGLE(IF(F2050="","",_xlfn.XLOOKUP(F2050,purchase!F:F,purchase!O:O,"")))</f>
        <v/>
      </c>
      <c r="Q2050" s="83">
        <f>IF(OR(L2050="",M2050=""),"",M2050/L2050)</f>
        <v/>
      </c>
      <c r="R2050" s="91">
        <f>IF(OR(P2050="",Q2050=""),"",Q2050-P2050)</f>
        <v/>
      </c>
    </row>
    <row r="2051">
      <c r="A2051" s="25" t="n">
        <v>2047</v>
      </c>
      <c r="B2051" s="26">
        <f>IF(OR(C2051="",F2051=""),"",
"PRD-" &amp;
TEXT(DAY(C2051),"00") &amp;
CHOOSE(MONTH(C2051),"A","B","C","D","E","F","G","H","I","J","K","L") &amp;
TEXT(YEAR(C2051),"00") &amp;
"-" &amp;
RIGHT(F2051,4))</f>
        <v/>
      </c>
      <c r="C2051" s="27" t="n"/>
      <c r="D2051" s="26">
        <f>IF(F2051="","",_xlfn.XLOOKUP(F2051,purchase!F:F,purchase!B:B,""))</f>
        <v/>
      </c>
      <c r="E2051" s="26">
        <f>IF(F2051="","",_xlfn.XLOOKUP(F2051,purchase!F:F,purchase!C:C,""))</f>
        <v/>
      </c>
      <c r="F2051" s="4" t="n"/>
      <c r="G2051" s="10">
        <f>IF(H2051="NRFC","Natural Rubber Field Coagulam","")</f>
        <v/>
      </c>
      <c r="H2051" s="10">
        <f>IF(F2051="","",_xlfn.XLOOKUP(F2051,purchase!F:F,purchase!E:E,""))</f>
        <v/>
      </c>
      <c r="I2051" s="10">
        <f>IF(J2051="ISNR20","Natural Rubber-TSNR (ISNR-20)","")</f>
        <v/>
      </c>
      <c r="J2051" s="10">
        <f>IF(H2051="NRFC","ISNR20","")</f>
        <v/>
      </c>
      <c r="K2051" s="35">
        <f>_xlfn.SINGLE(IF(F2051="","",_xlfn.XLOOKUP(F2051,purchase!F:F,purchase!N:N,"")))</f>
        <v/>
      </c>
      <c r="L2051" s="4" t="n"/>
      <c r="M2051" s="86" t="n"/>
      <c r="N2051" s="35">
        <f>IF(F2051="","",
MAX(0,
_xlfn.XLOOKUP(F2051,purchase!F:F,purchase!N:N,"")
-
SUMIFS(L:L,F:F,F2051)))</f>
        <v/>
      </c>
      <c r="O2051" s="35">
        <f>IF(OR(L2051="",M2051=""),"",L2051-M2051)</f>
        <v/>
      </c>
      <c r="P2051" s="89">
        <f>_xlfn.SINGLE(IF(F2051="","",_xlfn.XLOOKUP(F2051,purchase!F:F,purchase!O:O,"")))</f>
        <v/>
      </c>
      <c r="Q2051" s="83">
        <f>IF(OR(L2051="",M2051=""),"",M2051/L2051)</f>
        <v/>
      </c>
      <c r="R2051" s="91">
        <f>IF(OR(P2051="",Q2051=""),"",Q2051-P2051)</f>
        <v/>
      </c>
    </row>
    <row r="2052">
      <c r="A2052" s="25" t="n">
        <v>2048</v>
      </c>
      <c r="B2052" s="26">
        <f>IF(OR(C2052="",F2052=""),"",
"PRD-" &amp;
TEXT(DAY(C2052),"00") &amp;
CHOOSE(MONTH(C2052),"A","B","C","D","E","F","G","H","I","J","K","L") &amp;
TEXT(YEAR(C2052),"00") &amp;
"-" &amp;
RIGHT(F2052,4))</f>
        <v/>
      </c>
      <c r="C2052" s="27" t="n"/>
      <c r="D2052" s="26">
        <f>IF(F2052="","",_xlfn.XLOOKUP(F2052,purchase!F:F,purchase!B:B,""))</f>
        <v/>
      </c>
      <c r="E2052" s="26">
        <f>IF(F2052="","",_xlfn.XLOOKUP(F2052,purchase!F:F,purchase!C:C,""))</f>
        <v/>
      </c>
      <c r="F2052" s="4" t="n"/>
      <c r="G2052" s="10">
        <f>IF(H2052="NRFC","Natural Rubber Field Coagulam","")</f>
        <v/>
      </c>
      <c r="H2052" s="10">
        <f>IF(F2052="","",_xlfn.XLOOKUP(F2052,purchase!F:F,purchase!E:E,""))</f>
        <v/>
      </c>
      <c r="I2052" s="10">
        <f>IF(J2052="ISNR20","Natural Rubber-TSNR (ISNR-20)","")</f>
        <v/>
      </c>
      <c r="J2052" s="10">
        <f>IF(H2052="NRFC","ISNR20","")</f>
        <v/>
      </c>
      <c r="K2052" s="35">
        <f>_xlfn.SINGLE(IF(F2052="","",_xlfn.XLOOKUP(F2052,purchase!F:F,purchase!N:N,"")))</f>
        <v/>
      </c>
      <c r="L2052" s="4" t="n"/>
      <c r="M2052" s="86" t="n"/>
      <c r="N2052" s="35">
        <f>IF(F2052="","",
MAX(0,
_xlfn.XLOOKUP(F2052,purchase!F:F,purchase!N:N,"")
-
SUMIFS(L:L,F:F,F2052)))</f>
        <v/>
      </c>
      <c r="O2052" s="35">
        <f>IF(OR(L2052="",M2052=""),"",L2052-M2052)</f>
        <v/>
      </c>
      <c r="P2052" s="89">
        <f>_xlfn.SINGLE(IF(F2052="","",_xlfn.XLOOKUP(F2052,purchase!F:F,purchase!O:O,"")))</f>
        <v/>
      </c>
      <c r="Q2052" s="83">
        <f>IF(OR(L2052="",M2052=""),"",M2052/L2052)</f>
        <v/>
      </c>
      <c r="R2052" s="91">
        <f>IF(OR(P2052="",Q2052=""),"",Q2052-P2052)</f>
        <v/>
      </c>
    </row>
    <row r="2053">
      <c r="A2053" s="25" t="n">
        <v>2049</v>
      </c>
      <c r="B2053" s="26">
        <f>IF(OR(C2053="",F2053=""),"",
"PRD-" &amp;
TEXT(DAY(C2053),"00") &amp;
CHOOSE(MONTH(C2053),"A","B","C","D","E","F","G","H","I","J","K","L") &amp;
TEXT(YEAR(C2053),"00") &amp;
"-" &amp;
RIGHT(F2053,4))</f>
        <v/>
      </c>
      <c r="C2053" s="27" t="n"/>
      <c r="D2053" s="26">
        <f>IF(F2053="","",_xlfn.XLOOKUP(F2053,purchase!F:F,purchase!B:B,""))</f>
        <v/>
      </c>
      <c r="E2053" s="26">
        <f>IF(F2053="","",_xlfn.XLOOKUP(F2053,purchase!F:F,purchase!C:C,""))</f>
        <v/>
      </c>
      <c r="F2053" s="4" t="n"/>
      <c r="G2053" s="10">
        <f>IF(H2053="NRFC","Natural Rubber Field Coagulam","")</f>
        <v/>
      </c>
      <c r="H2053" s="10">
        <f>IF(F2053="","",_xlfn.XLOOKUP(F2053,purchase!F:F,purchase!E:E,""))</f>
        <v/>
      </c>
      <c r="I2053" s="10">
        <f>IF(J2053="ISNR20","Natural Rubber-TSNR (ISNR-20)","")</f>
        <v/>
      </c>
      <c r="J2053" s="10">
        <f>IF(H2053="NRFC","ISNR20","")</f>
        <v/>
      </c>
      <c r="K2053" s="35">
        <f>_xlfn.SINGLE(IF(F2053="","",_xlfn.XLOOKUP(F2053,purchase!F:F,purchase!N:N,"")))</f>
        <v/>
      </c>
      <c r="L2053" s="4" t="n"/>
      <c r="M2053" s="86" t="n"/>
      <c r="N2053" s="35">
        <f>IF(F2053="","",
MAX(0,
_xlfn.XLOOKUP(F2053,purchase!F:F,purchase!N:N,"")
-
SUMIFS(L:L,F:F,F2053)))</f>
        <v/>
      </c>
      <c r="O2053" s="35">
        <f>IF(OR(L2053="",M2053=""),"",L2053-M2053)</f>
        <v/>
      </c>
      <c r="P2053" s="89">
        <f>_xlfn.SINGLE(IF(F2053="","",_xlfn.XLOOKUP(F2053,purchase!F:F,purchase!O:O,"")))</f>
        <v/>
      </c>
      <c r="Q2053" s="83">
        <f>IF(OR(L2053="",M2053=""),"",M2053/L2053)</f>
        <v/>
      </c>
      <c r="R2053" s="91">
        <f>IF(OR(P2053="",Q2053=""),"",Q2053-P2053)</f>
        <v/>
      </c>
    </row>
    <row r="2054">
      <c r="A2054" s="25" t="n">
        <v>2050</v>
      </c>
      <c r="B2054" s="26">
        <f>IF(OR(C2054="",F2054=""),"",
"PRD-" &amp;
TEXT(DAY(C2054),"00") &amp;
CHOOSE(MONTH(C2054),"A","B","C","D","E","F","G","H","I","J","K","L") &amp;
TEXT(YEAR(C2054),"00") &amp;
"-" &amp;
RIGHT(F2054,4))</f>
        <v/>
      </c>
      <c r="C2054" s="27" t="n"/>
      <c r="D2054" s="26">
        <f>IF(F2054="","",_xlfn.XLOOKUP(F2054,purchase!F:F,purchase!B:B,""))</f>
        <v/>
      </c>
      <c r="E2054" s="26">
        <f>IF(F2054="","",_xlfn.XLOOKUP(F2054,purchase!F:F,purchase!C:C,""))</f>
        <v/>
      </c>
      <c r="F2054" s="4" t="n"/>
      <c r="G2054" s="10">
        <f>IF(H2054="NRFC","Natural Rubber Field Coagulam","")</f>
        <v/>
      </c>
      <c r="H2054" s="10">
        <f>IF(F2054="","",_xlfn.XLOOKUP(F2054,purchase!F:F,purchase!E:E,""))</f>
        <v/>
      </c>
      <c r="I2054" s="10">
        <f>IF(J2054="ISNR20","Natural Rubber-TSNR (ISNR-20)","")</f>
        <v/>
      </c>
      <c r="J2054" s="10">
        <f>IF(H2054="NRFC","ISNR20","")</f>
        <v/>
      </c>
      <c r="K2054" s="35">
        <f>_xlfn.SINGLE(IF(F2054="","",_xlfn.XLOOKUP(F2054,purchase!F:F,purchase!N:N,"")))</f>
        <v/>
      </c>
      <c r="L2054" s="4" t="n"/>
      <c r="M2054" s="86" t="n"/>
      <c r="N2054" s="35">
        <f>IF(F2054="","",
MAX(0,
_xlfn.XLOOKUP(F2054,purchase!F:F,purchase!N:N,"")
-
SUMIFS(L:L,F:F,F2054)))</f>
        <v/>
      </c>
      <c r="O2054" s="35">
        <f>IF(OR(L2054="",M2054=""),"",L2054-M2054)</f>
        <v/>
      </c>
      <c r="P2054" s="89">
        <f>_xlfn.SINGLE(IF(F2054="","",_xlfn.XLOOKUP(F2054,purchase!F:F,purchase!O:O,"")))</f>
        <v/>
      </c>
      <c r="Q2054" s="83">
        <f>IF(OR(L2054="",M2054=""),"",M2054/L2054)</f>
        <v/>
      </c>
      <c r="R2054" s="91">
        <f>IF(OR(P2054="",Q2054=""),"",Q2054-P2054)</f>
        <v/>
      </c>
    </row>
    <row r="2055">
      <c r="A2055" s="25" t="n">
        <v>2051</v>
      </c>
      <c r="B2055" s="26">
        <f>IF(OR(C2055="",F2055=""),"",
"PRD-" &amp;
TEXT(DAY(C2055),"00") &amp;
CHOOSE(MONTH(C2055),"A","B","C","D","E","F","G","H","I","J","K","L") &amp;
TEXT(YEAR(C2055),"00") &amp;
"-" &amp;
RIGHT(F2055,4))</f>
        <v/>
      </c>
      <c r="C2055" s="27" t="n"/>
      <c r="D2055" s="26">
        <f>IF(F2055="","",_xlfn.XLOOKUP(F2055,purchase!F:F,purchase!B:B,""))</f>
        <v/>
      </c>
      <c r="E2055" s="26">
        <f>IF(F2055="","",_xlfn.XLOOKUP(F2055,purchase!F:F,purchase!C:C,""))</f>
        <v/>
      </c>
      <c r="F2055" s="4" t="n"/>
      <c r="G2055" s="10">
        <f>IF(H2055="NRFC","Natural Rubber Field Coagulam","")</f>
        <v/>
      </c>
      <c r="H2055" s="10">
        <f>IF(F2055="","",_xlfn.XLOOKUP(F2055,purchase!F:F,purchase!E:E,""))</f>
        <v/>
      </c>
      <c r="I2055" s="10">
        <f>IF(J2055="ISNR20","Natural Rubber-TSNR (ISNR-20)","")</f>
        <v/>
      </c>
      <c r="J2055" s="10">
        <f>IF(H2055="NRFC","ISNR20","")</f>
        <v/>
      </c>
      <c r="K2055" s="35">
        <f>_xlfn.SINGLE(IF(F2055="","",_xlfn.XLOOKUP(F2055,purchase!F:F,purchase!N:N,"")))</f>
        <v/>
      </c>
      <c r="L2055" s="4" t="n"/>
      <c r="M2055" s="86" t="n"/>
      <c r="N2055" s="35">
        <f>IF(F2055="","",
MAX(0,
_xlfn.XLOOKUP(F2055,purchase!F:F,purchase!N:N,"")
-
SUMIFS(L:L,F:F,F2055)))</f>
        <v/>
      </c>
      <c r="O2055" s="35">
        <f>IF(OR(L2055="",M2055=""),"",L2055-M2055)</f>
        <v/>
      </c>
      <c r="P2055" s="89">
        <f>_xlfn.SINGLE(IF(F2055="","",_xlfn.XLOOKUP(F2055,purchase!F:F,purchase!O:O,"")))</f>
        <v/>
      </c>
      <c r="Q2055" s="83">
        <f>IF(OR(L2055="",M2055=""),"",M2055/L2055)</f>
        <v/>
      </c>
      <c r="R2055" s="91">
        <f>IF(OR(P2055="",Q2055=""),"",Q2055-P2055)</f>
        <v/>
      </c>
    </row>
    <row r="2056">
      <c r="A2056" s="25" t="n">
        <v>2052</v>
      </c>
      <c r="B2056" s="26">
        <f>IF(OR(C2056="",F2056=""),"",
"PRD-" &amp;
TEXT(DAY(C2056),"00") &amp;
CHOOSE(MONTH(C2056),"A","B","C","D","E","F","G","H","I","J","K","L") &amp;
TEXT(YEAR(C2056),"00") &amp;
"-" &amp;
RIGHT(F2056,4))</f>
        <v/>
      </c>
      <c r="C2056" s="27" t="n"/>
      <c r="D2056" s="26">
        <f>IF(F2056="","",_xlfn.XLOOKUP(F2056,purchase!F:F,purchase!B:B,""))</f>
        <v/>
      </c>
      <c r="E2056" s="26">
        <f>IF(F2056="","",_xlfn.XLOOKUP(F2056,purchase!F:F,purchase!C:C,""))</f>
        <v/>
      </c>
      <c r="F2056" s="4" t="n"/>
      <c r="G2056" s="10">
        <f>IF(H2056="NRFC","Natural Rubber Field Coagulam","")</f>
        <v/>
      </c>
      <c r="H2056" s="10">
        <f>IF(F2056="","",_xlfn.XLOOKUP(F2056,purchase!F:F,purchase!E:E,""))</f>
        <v/>
      </c>
      <c r="I2056" s="10">
        <f>IF(J2056="ISNR20","Natural Rubber-TSNR (ISNR-20)","")</f>
        <v/>
      </c>
      <c r="J2056" s="10">
        <f>IF(H2056="NRFC","ISNR20","")</f>
        <v/>
      </c>
      <c r="K2056" s="35">
        <f>_xlfn.SINGLE(IF(F2056="","",_xlfn.XLOOKUP(F2056,purchase!F:F,purchase!N:N,"")))</f>
        <v/>
      </c>
      <c r="L2056" s="4" t="n"/>
      <c r="M2056" s="86" t="n"/>
      <c r="N2056" s="35">
        <f>IF(F2056="","",
MAX(0,
_xlfn.XLOOKUP(F2056,purchase!F:F,purchase!N:N,"")
-
SUMIFS(L:L,F:F,F2056)))</f>
        <v/>
      </c>
      <c r="O2056" s="35">
        <f>IF(OR(L2056="",M2056=""),"",L2056-M2056)</f>
        <v/>
      </c>
      <c r="P2056" s="89">
        <f>_xlfn.SINGLE(IF(F2056="","",_xlfn.XLOOKUP(F2056,purchase!F:F,purchase!O:O,"")))</f>
        <v/>
      </c>
      <c r="Q2056" s="83">
        <f>IF(OR(L2056="",M2056=""),"",M2056/L2056)</f>
        <v/>
      </c>
      <c r="R2056" s="91">
        <f>IF(OR(P2056="",Q2056=""),"",Q2056-P2056)</f>
        <v/>
      </c>
    </row>
    <row r="2057">
      <c r="A2057" s="25" t="n">
        <v>2053</v>
      </c>
      <c r="B2057" s="26">
        <f>IF(OR(C2057="",F2057=""),"",
"PRD-" &amp;
TEXT(DAY(C2057),"00") &amp;
CHOOSE(MONTH(C2057),"A","B","C","D","E","F","G","H","I","J","K","L") &amp;
TEXT(YEAR(C2057),"00") &amp;
"-" &amp;
RIGHT(F2057,4))</f>
        <v/>
      </c>
      <c r="C2057" s="27" t="n"/>
      <c r="D2057" s="26">
        <f>IF(F2057="","",_xlfn.XLOOKUP(F2057,purchase!F:F,purchase!B:B,""))</f>
        <v/>
      </c>
      <c r="E2057" s="26">
        <f>IF(F2057="","",_xlfn.XLOOKUP(F2057,purchase!F:F,purchase!C:C,""))</f>
        <v/>
      </c>
      <c r="F2057" s="4" t="n"/>
      <c r="G2057" s="10">
        <f>IF(H2057="NRFC","Natural Rubber Field Coagulam","")</f>
        <v/>
      </c>
      <c r="H2057" s="10">
        <f>IF(F2057="","",_xlfn.XLOOKUP(F2057,purchase!F:F,purchase!E:E,""))</f>
        <v/>
      </c>
      <c r="I2057" s="10">
        <f>IF(J2057="ISNR20","Natural Rubber-TSNR (ISNR-20)","")</f>
        <v/>
      </c>
      <c r="J2057" s="10">
        <f>IF(H2057="NRFC","ISNR20","")</f>
        <v/>
      </c>
      <c r="K2057" s="35">
        <f>_xlfn.SINGLE(IF(F2057="","",_xlfn.XLOOKUP(F2057,purchase!F:F,purchase!N:N,"")))</f>
        <v/>
      </c>
      <c r="L2057" s="4" t="n"/>
      <c r="M2057" s="86" t="n"/>
      <c r="N2057" s="35">
        <f>IF(F2057="","",
MAX(0,
_xlfn.XLOOKUP(F2057,purchase!F:F,purchase!N:N,"")
-
SUMIFS(L:L,F:F,F2057)))</f>
        <v/>
      </c>
      <c r="O2057" s="35">
        <f>IF(OR(L2057="",M2057=""),"",L2057-M2057)</f>
        <v/>
      </c>
      <c r="P2057" s="89">
        <f>_xlfn.SINGLE(IF(F2057="","",_xlfn.XLOOKUP(F2057,purchase!F:F,purchase!O:O,"")))</f>
        <v/>
      </c>
      <c r="Q2057" s="83">
        <f>IF(OR(L2057="",M2057=""),"",M2057/L2057)</f>
        <v/>
      </c>
      <c r="R2057" s="91">
        <f>IF(OR(P2057="",Q2057=""),"",Q2057-P2057)</f>
        <v/>
      </c>
    </row>
    <row r="2058">
      <c r="A2058" s="25" t="n">
        <v>2054</v>
      </c>
      <c r="B2058" s="26">
        <f>IF(OR(C2058="",F2058=""),"",
"PRD-" &amp;
TEXT(DAY(C2058),"00") &amp;
CHOOSE(MONTH(C2058),"A","B","C","D","E","F","G","H","I","J","K","L") &amp;
TEXT(YEAR(C2058),"00") &amp;
"-" &amp;
RIGHT(F2058,4))</f>
        <v/>
      </c>
      <c r="C2058" s="27" t="n"/>
      <c r="D2058" s="26">
        <f>IF(F2058="","",_xlfn.XLOOKUP(F2058,purchase!F:F,purchase!B:B,""))</f>
        <v/>
      </c>
      <c r="E2058" s="26">
        <f>IF(F2058="","",_xlfn.XLOOKUP(F2058,purchase!F:F,purchase!C:C,""))</f>
        <v/>
      </c>
      <c r="F2058" s="4" t="n"/>
      <c r="G2058" s="10">
        <f>IF(H2058="NRFC","Natural Rubber Field Coagulam","")</f>
        <v/>
      </c>
      <c r="H2058" s="10">
        <f>IF(F2058="","",_xlfn.XLOOKUP(F2058,purchase!F:F,purchase!E:E,""))</f>
        <v/>
      </c>
      <c r="I2058" s="10">
        <f>IF(J2058="ISNR20","Natural Rubber-TSNR (ISNR-20)","")</f>
        <v/>
      </c>
      <c r="J2058" s="10">
        <f>IF(H2058="NRFC","ISNR20","")</f>
        <v/>
      </c>
      <c r="K2058" s="35">
        <f>_xlfn.SINGLE(IF(F2058="","",_xlfn.XLOOKUP(F2058,purchase!F:F,purchase!N:N,"")))</f>
        <v/>
      </c>
      <c r="L2058" s="4" t="n"/>
      <c r="M2058" s="86" t="n"/>
      <c r="N2058" s="35">
        <f>IF(F2058="","",
MAX(0,
_xlfn.XLOOKUP(F2058,purchase!F:F,purchase!N:N,"")
-
SUMIFS(L:L,F:F,F2058)))</f>
        <v/>
      </c>
      <c r="O2058" s="35">
        <f>IF(OR(L2058="",M2058=""),"",L2058-M2058)</f>
        <v/>
      </c>
      <c r="P2058" s="89">
        <f>_xlfn.SINGLE(IF(F2058="","",_xlfn.XLOOKUP(F2058,purchase!F:F,purchase!O:O,"")))</f>
        <v/>
      </c>
      <c r="Q2058" s="83">
        <f>IF(OR(L2058="",M2058=""),"",M2058/L2058)</f>
        <v/>
      </c>
      <c r="R2058" s="91">
        <f>IF(OR(P2058="",Q2058=""),"",Q2058-P2058)</f>
        <v/>
      </c>
    </row>
    <row r="2059">
      <c r="A2059" s="25" t="n">
        <v>2055</v>
      </c>
      <c r="B2059" s="26">
        <f>IF(OR(C2059="",F2059=""),"",
"PRD-" &amp;
TEXT(DAY(C2059),"00") &amp;
CHOOSE(MONTH(C2059),"A","B","C","D","E","F","G","H","I","J","K","L") &amp;
TEXT(YEAR(C2059),"00") &amp;
"-" &amp;
RIGHT(F2059,4))</f>
        <v/>
      </c>
      <c r="C2059" s="27" t="n"/>
      <c r="D2059" s="26">
        <f>IF(F2059="","",_xlfn.XLOOKUP(F2059,purchase!F:F,purchase!B:B,""))</f>
        <v/>
      </c>
      <c r="E2059" s="26">
        <f>IF(F2059="","",_xlfn.XLOOKUP(F2059,purchase!F:F,purchase!C:C,""))</f>
        <v/>
      </c>
      <c r="F2059" s="4" t="n"/>
      <c r="G2059" s="10">
        <f>IF(H2059="NRFC","Natural Rubber Field Coagulam","")</f>
        <v/>
      </c>
      <c r="H2059" s="10">
        <f>IF(F2059="","",_xlfn.XLOOKUP(F2059,purchase!F:F,purchase!E:E,""))</f>
        <v/>
      </c>
      <c r="I2059" s="10">
        <f>IF(J2059="ISNR20","Natural Rubber-TSNR (ISNR-20)","")</f>
        <v/>
      </c>
      <c r="J2059" s="10">
        <f>IF(H2059="NRFC","ISNR20","")</f>
        <v/>
      </c>
      <c r="K2059" s="35">
        <f>_xlfn.SINGLE(IF(F2059="","",_xlfn.XLOOKUP(F2059,purchase!F:F,purchase!N:N,"")))</f>
        <v/>
      </c>
      <c r="L2059" s="4" t="n"/>
      <c r="M2059" s="86" t="n"/>
      <c r="N2059" s="35">
        <f>IF(F2059="","",
MAX(0,
_xlfn.XLOOKUP(F2059,purchase!F:F,purchase!N:N,"")
-
SUMIFS(L:L,F:F,F2059)))</f>
        <v/>
      </c>
      <c r="O2059" s="35">
        <f>IF(OR(L2059="",M2059=""),"",L2059-M2059)</f>
        <v/>
      </c>
      <c r="P2059" s="89">
        <f>_xlfn.SINGLE(IF(F2059="","",_xlfn.XLOOKUP(F2059,purchase!F:F,purchase!O:O,"")))</f>
        <v/>
      </c>
      <c r="Q2059" s="83">
        <f>IF(OR(L2059="",M2059=""),"",M2059/L2059)</f>
        <v/>
      </c>
      <c r="R2059" s="91">
        <f>IF(OR(P2059="",Q2059=""),"",Q2059-P2059)</f>
        <v/>
      </c>
    </row>
    <row r="2060">
      <c r="A2060" s="25" t="n">
        <v>2056</v>
      </c>
      <c r="B2060" s="26">
        <f>IF(OR(C2060="",F2060=""),"",
"PRD-" &amp;
TEXT(DAY(C2060),"00") &amp;
CHOOSE(MONTH(C2060),"A","B","C","D","E","F","G","H","I","J","K","L") &amp;
TEXT(YEAR(C2060),"00") &amp;
"-" &amp;
RIGHT(F2060,4))</f>
        <v/>
      </c>
      <c r="C2060" s="27" t="n"/>
      <c r="D2060" s="26">
        <f>IF(F2060="","",_xlfn.XLOOKUP(F2060,purchase!F:F,purchase!B:B,""))</f>
        <v/>
      </c>
      <c r="E2060" s="26">
        <f>IF(F2060="","",_xlfn.XLOOKUP(F2060,purchase!F:F,purchase!C:C,""))</f>
        <v/>
      </c>
      <c r="F2060" s="4" t="n"/>
      <c r="G2060" s="10">
        <f>IF(H2060="NRFC","Natural Rubber Field Coagulam","")</f>
        <v/>
      </c>
      <c r="H2060" s="10">
        <f>IF(F2060="","",_xlfn.XLOOKUP(F2060,purchase!F:F,purchase!E:E,""))</f>
        <v/>
      </c>
      <c r="I2060" s="10">
        <f>IF(J2060="ISNR20","Natural Rubber-TSNR (ISNR-20)","")</f>
        <v/>
      </c>
      <c r="J2060" s="10">
        <f>IF(H2060="NRFC","ISNR20","")</f>
        <v/>
      </c>
      <c r="K2060" s="35">
        <f>_xlfn.SINGLE(IF(F2060="","",_xlfn.XLOOKUP(F2060,purchase!F:F,purchase!N:N,"")))</f>
        <v/>
      </c>
      <c r="L2060" s="4" t="n"/>
      <c r="M2060" s="86" t="n"/>
      <c r="N2060" s="35">
        <f>IF(F2060="","",
MAX(0,
_xlfn.XLOOKUP(F2060,purchase!F:F,purchase!N:N,"")
-
SUMIFS(L:L,F:F,F2060)))</f>
        <v/>
      </c>
      <c r="O2060" s="35">
        <f>IF(OR(L2060="",M2060=""),"",L2060-M2060)</f>
        <v/>
      </c>
      <c r="P2060" s="89">
        <f>_xlfn.SINGLE(IF(F2060="","",_xlfn.XLOOKUP(F2060,purchase!F:F,purchase!O:O,"")))</f>
        <v/>
      </c>
      <c r="Q2060" s="83">
        <f>IF(OR(L2060="",M2060=""),"",M2060/L2060)</f>
        <v/>
      </c>
      <c r="R2060" s="91">
        <f>IF(OR(P2060="",Q2060=""),"",Q2060-P2060)</f>
        <v/>
      </c>
    </row>
    <row r="2061">
      <c r="A2061" s="25" t="n">
        <v>2057</v>
      </c>
      <c r="B2061" s="26">
        <f>IF(OR(C2061="",F2061=""),"",
"PRD-" &amp;
TEXT(DAY(C2061),"00") &amp;
CHOOSE(MONTH(C2061),"A","B","C","D","E","F","G","H","I","J","K","L") &amp;
TEXT(YEAR(C2061),"00") &amp;
"-" &amp;
RIGHT(F2061,4))</f>
        <v/>
      </c>
      <c r="C2061" s="27" t="n"/>
      <c r="D2061" s="26">
        <f>IF(F2061="","",_xlfn.XLOOKUP(F2061,purchase!F:F,purchase!B:B,""))</f>
        <v/>
      </c>
      <c r="E2061" s="26">
        <f>IF(F2061="","",_xlfn.XLOOKUP(F2061,purchase!F:F,purchase!C:C,""))</f>
        <v/>
      </c>
      <c r="F2061" s="4" t="n"/>
      <c r="G2061" s="10">
        <f>IF(H2061="NRFC","Natural Rubber Field Coagulam","")</f>
        <v/>
      </c>
      <c r="H2061" s="10">
        <f>IF(F2061="","",_xlfn.XLOOKUP(F2061,purchase!F:F,purchase!E:E,""))</f>
        <v/>
      </c>
      <c r="I2061" s="10">
        <f>IF(J2061="ISNR20","Natural Rubber-TSNR (ISNR-20)","")</f>
        <v/>
      </c>
      <c r="J2061" s="10">
        <f>IF(H2061="NRFC","ISNR20","")</f>
        <v/>
      </c>
      <c r="K2061" s="35">
        <f>_xlfn.SINGLE(IF(F2061="","",_xlfn.XLOOKUP(F2061,purchase!F:F,purchase!N:N,"")))</f>
        <v/>
      </c>
      <c r="L2061" s="4" t="n"/>
      <c r="M2061" s="86" t="n"/>
      <c r="N2061" s="35">
        <f>IF(F2061="","",
MAX(0,
_xlfn.XLOOKUP(F2061,purchase!F:F,purchase!N:N,"")
-
SUMIFS(L:L,F:F,F2061)))</f>
        <v/>
      </c>
      <c r="O2061" s="35">
        <f>IF(OR(L2061="",M2061=""),"",L2061-M2061)</f>
        <v/>
      </c>
      <c r="P2061" s="89">
        <f>_xlfn.SINGLE(IF(F2061="","",_xlfn.XLOOKUP(F2061,purchase!F:F,purchase!O:O,"")))</f>
        <v/>
      </c>
      <c r="Q2061" s="83">
        <f>IF(OR(L2061="",M2061=""),"",M2061/L2061)</f>
        <v/>
      </c>
      <c r="R2061" s="91">
        <f>IF(OR(P2061="",Q2061=""),"",Q2061-P2061)</f>
        <v/>
      </c>
    </row>
    <row r="2062">
      <c r="A2062" s="25" t="n">
        <v>2058</v>
      </c>
      <c r="B2062" s="26">
        <f>IF(OR(C2062="",F2062=""),"",
"PRD-" &amp;
TEXT(DAY(C2062),"00") &amp;
CHOOSE(MONTH(C2062),"A","B","C","D","E","F","G","H","I","J","K","L") &amp;
TEXT(YEAR(C2062),"00") &amp;
"-" &amp;
RIGHT(F2062,4))</f>
        <v/>
      </c>
      <c r="C2062" s="27" t="n"/>
      <c r="D2062" s="26">
        <f>IF(F2062="","",_xlfn.XLOOKUP(F2062,purchase!F:F,purchase!B:B,""))</f>
        <v/>
      </c>
      <c r="E2062" s="26">
        <f>IF(F2062="","",_xlfn.XLOOKUP(F2062,purchase!F:F,purchase!C:C,""))</f>
        <v/>
      </c>
      <c r="F2062" s="4" t="n"/>
      <c r="G2062" s="10">
        <f>IF(H2062="NRFC","Natural Rubber Field Coagulam","")</f>
        <v/>
      </c>
      <c r="H2062" s="10">
        <f>IF(F2062="","",_xlfn.XLOOKUP(F2062,purchase!F:F,purchase!E:E,""))</f>
        <v/>
      </c>
      <c r="I2062" s="10">
        <f>IF(J2062="ISNR20","Natural Rubber-TSNR (ISNR-20)","")</f>
        <v/>
      </c>
      <c r="J2062" s="10">
        <f>IF(H2062="NRFC","ISNR20","")</f>
        <v/>
      </c>
      <c r="K2062" s="35">
        <f>_xlfn.SINGLE(IF(F2062="","",_xlfn.XLOOKUP(F2062,purchase!F:F,purchase!N:N,"")))</f>
        <v/>
      </c>
      <c r="L2062" s="4" t="n"/>
      <c r="M2062" s="86" t="n"/>
      <c r="N2062" s="35">
        <f>IF(F2062="","",
MAX(0,
_xlfn.XLOOKUP(F2062,purchase!F:F,purchase!N:N,"")
-
SUMIFS(L:L,F:F,F2062)))</f>
        <v/>
      </c>
      <c r="O2062" s="35">
        <f>IF(OR(L2062="",M2062=""),"",L2062-M2062)</f>
        <v/>
      </c>
      <c r="P2062" s="89">
        <f>_xlfn.SINGLE(IF(F2062="","",_xlfn.XLOOKUP(F2062,purchase!F:F,purchase!O:O,"")))</f>
        <v/>
      </c>
      <c r="Q2062" s="83">
        <f>IF(OR(L2062="",M2062=""),"",M2062/L2062)</f>
        <v/>
      </c>
      <c r="R2062" s="91">
        <f>IF(OR(P2062="",Q2062=""),"",Q2062-P2062)</f>
        <v/>
      </c>
    </row>
    <row r="2063">
      <c r="A2063" s="25" t="n">
        <v>2059</v>
      </c>
      <c r="B2063" s="26">
        <f>IF(OR(C2063="",F2063=""),"",
"PRD-" &amp;
TEXT(DAY(C2063),"00") &amp;
CHOOSE(MONTH(C2063),"A","B","C","D","E","F","G","H","I","J","K","L") &amp;
TEXT(YEAR(C2063),"00") &amp;
"-" &amp;
RIGHT(F2063,4))</f>
        <v/>
      </c>
      <c r="C2063" s="27" t="n"/>
      <c r="D2063" s="26">
        <f>IF(F2063="","",_xlfn.XLOOKUP(F2063,purchase!F:F,purchase!B:B,""))</f>
        <v/>
      </c>
      <c r="E2063" s="26">
        <f>IF(F2063="","",_xlfn.XLOOKUP(F2063,purchase!F:F,purchase!C:C,""))</f>
        <v/>
      </c>
      <c r="F2063" s="4" t="n"/>
      <c r="G2063" s="10">
        <f>IF(H2063="NRFC","Natural Rubber Field Coagulam","")</f>
        <v/>
      </c>
      <c r="H2063" s="10">
        <f>IF(F2063="","",_xlfn.XLOOKUP(F2063,purchase!F:F,purchase!E:E,""))</f>
        <v/>
      </c>
      <c r="I2063" s="10">
        <f>IF(J2063="ISNR20","Natural Rubber-TSNR (ISNR-20)","")</f>
        <v/>
      </c>
      <c r="J2063" s="10">
        <f>IF(H2063="NRFC","ISNR20","")</f>
        <v/>
      </c>
      <c r="K2063" s="35">
        <f>_xlfn.SINGLE(IF(F2063="","",_xlfn.XLOOKUP(F2063,purchase!F:F,purchase!N:N,"")))</f>
        <v/>
      </c>
      <c r="L2063" s="4" t="n"/>
      <c r="M2063" s="86" t="n"/>
      <c r="N2063" s="35">
        <f>IF(F2063="","",
MAX(0,
_xlfn.XLOOKUP(F2063,purchase!F:F,purchase!N:N,"")
-
SUMIFS(L:L,F:F,F2063)))</f>
        <v/>
      </c>
      <c r="O2063" s="35">
        <f>IF(OR(L2063="",M2063=""),"",L2063-M2063)</f>
        <v/>
      </c>
      <c r="P2063" s="89">
        <f>_xlfn.SINGLE(IF(F2063="","",_xlfn.XLOOKUP(F2063,purchase!F:F,purchase!O:O,"")))</f>
        <v/>
      </c>
      <c r="Q2063" s="83">
        <f>IF(OR(L2063="",M2063=""),"",M2063/L2063)</f>
        <v/>
      </c>
      <c r="R2063" s="91">
        <f>IF(OR(P2063="",Q2063=""),"",Q2063-P2063)</f>
        <v/>
      </c>
    </row>
    <row r="2064">
      <c r="A2064" s="25" t="n">
        <v>2060</v>
      </c>
      <c r="B2064" s="26">
        <f>IF(OR(C2064="",F2064=""),"",
"PRD-" &amp;
TEXT(DAY(C2064),"00") &amp;
CHOOSE(MONTH(C2064),"A","B","C","D","E","F","G","H","I","J","K","L") &amp;
TEXT(YEAR(C2064),"00") &amp;
"-" &amp;
RIGHT(F2064,4))</f>
        <v/>
      </c>
      <c r="C2064" s="27" t="n"/>
      <c r="D2064" s="26">
        <f>IF(F2064="","",_xlfn.XLOOKUP(F2064,purchase!F:F,purchase!B:B,""))</f>
        <v/>
      </c>
      <c r="E2064" s="26">
        <f>IF(F2064="","",_xlfn.XLOOKUP(F2064,purchase!F:F,purchase!C:C,""))</f>
        <v/>
      </c>
      <c r="F2064" s="4" t="n"/>
      <c r="G2064" s="10">
        <f>IF(H2064="NRFC","Natural Rubber Field Coagulam","")</f>
        <v/>
      </c>
      <c r="H2064" s="10">
        <f>IF(F2064="","",_xlfn.XLOOKUP(F2064,purchase!F:F,purchase!E:E,""))</f>
        <v/>
      </c>
      <c r="I2064" s="10">
        <f>IF(J2064="ISNR20","Natural Rubber-TSNR (ISNR-20)","")</f>
        <v/>
      </c>
      <c r="J2064" s="10">
        <f>IF(H2064="NRFC","ISNR20","")</f>
        <v/>
      </c>
      <c r="K2064" s="35">
        <f>_xlfn.SINGLE(IF(F2064="","",_xlfn.XLOOKUP(F2064,purchase!F:F,purchase!N:N,"")))</f>
        <v/>
      </c>
      <c r="L2064" s="4" t="n"/>
      <c r="M2064" s="86" t="n"/>
      <c r="N2064" s="35">
        <f>IF(F2064="","",
MAX(0,
_xlfn.XLOOKUP(F2064,purchase!F:F,purchase!N:N,"")
-
SUMIFS(L:L,F:F,F2064)))</f>
        <v/>
      </c>
      <c r="O2064" s="35">
        <f>IF(OR(L2064="",M2064=""),"",L2064-M2064)</f>
        <v/>
      </c>
      <c r="P2064" s="89">
        <f>_xlfn.SINGLE(IF(F2064="","",_xlfn.XLOOKUP(F2064,purchase!F:F,purchase!O:O,"")))</f>
        <v/>
      </c>
      <c r="Q2064" s="83">
        <f>IF(OR(L2064="",M2064=""),"",M2064/L2064)</f>
        <v/>
      </c>
      <c r="R2064" s="91">
        <f>IF(OR(P2064="",Q2064=""),"",Q2064-P2064)</f>
        <v/>
      </c>
    </row>
    <row r="2065">
      <c r="A2065" s="25" t="n">
        <v>2061</v>
      </c>
      <c r="B2065" s="26">
        <f>IF(OR(C2065="",F2065=""),"",
"PRD-" &amp;
TEXT(DAY(C2065),"00") &amp;
CHOOSE(MONTH(C2065),"A","B","C","D","E","F","G","H","I","J","K","L") &amp;
TEXT(YEAR(C2065),"00") &amp;
"-" &amp;
RIGHT(F2065,4))</f>
        <v/>
      </c>
      <c r="C2065" s="27" t="n"/>
      <c r="D2065" s="26">
        <f>IF(F2065="","",_xlfn.XLOOKUP(F2065,purchase!F:F,purchase!B:B,""))</f>
        <v/>
      </c>
      <c r="E2065" s="26">
        <f>IF(F2065="","",_xlfn.XLOOKUP(F2065,purchase!F:F,purchase!C:C,""))</f>
        <v/>
      </c>
      <c r="F2065" s="4" t="n"/>
      <c r="G2065" s="10">
        <f>IF(H2065="NRFC","Natural Rubber Field Coagulam","")</f>
        <v/>
      </c>
      <c r="H2065" s="10">
        <f>IF(F2065="","",_xlfn.XLOOKUP(F2065,purchase!F:F,purchase!E:E,""))</f>
        <v/>
      </c>
      <c r="I2065" s="10">
        <f>IF(J2065="ISNR20","Natural Rubber-TSNR (ISNR-20)","")</f>
        <v/>
      </c>
      <c r="J2065" s="10">
        <f>IF(H2065="NRFC","ISNR20","")</f>
        <v/>
      </c>
      <c r="K2065" s="35">
        <f>_xlfn.SINGLE(IF(F2065="","",_xlfn.XLOOKUP(F2065,purchase!F:F,purchase!N:N,"")))</f>
        <v/>
      </c>
      <c r="L2065" s="4" t="n"/>
      <c r="M2065" s="86" t="n"/>
      <c r="N2065" s="35">
        <f>IF(F2065="","",
MAX(0,
_xlfn.XLOOKUP(F2065,purchase!F:F,purchase!N:N,"")
-
SUMIFS(L:L,F:F,F2065)))</f>
        <v/>
      </c>
      <c r="O2065" s="35">
        <f>IF(OR(L2065="",M2065=""),"",L2065-M2065)</f>
        <v/>
      </c>
      <c r="P2065" s="89">
        <f>_xlfn.SINGLE(IF(F2065="","",_xlfn.XLOOKUP(F2065,purchase!F:F,purchase!O:O,"")))</f>
        <v/>
      </c>
      <c r="Q2065" s="83">
        <f>IF(OR(L2065="",M2065=""),"",M2065/L2065)</f>
        <v/>
      </c>
      <c r="R2065" s="91">
        <f>IF(OR(P2065="",Q2065=""),"",Q2065-P2065)</f>
        <v/>
      </c>
    </row>
    <row r="2066">
      <c r="A2066" s="25" t="n">
        <v>2062</v>
      </c>
      <c r="B2066" s="26">
        <f>IF(OR(C2066="",F2066=""),"",
"PRD-" &amp;
TEXT(DAY(C2066),"00") &amp;
CHOOSE(MONTH(C2066),"A","B","C","D","E","F","G","H","I","J","K","L") &amp;
TEXT(YEAR(C2066),"00") &amp;
"-" &amp;
RIGHT(F2066,4))</f>
        <v/>
      </c>
      <c r="C2066" s="27" t="n"/>
      <c r="D2066" s="26">
        <f>IF(F2066="","",_xlfn.XLOOKUP(F2066,purchase!F:F,purchase!B:B,""))</f>
        <v/>
      </c>
      <c r="E2066" s="26">
        <f>IF(F2066="","",_xlfn.XLOOKUP(F2066,purchase!F:F,purchase!C:C,""))</f>
        <v/>
      </c>
      <c r="F2066" s="4" t="n"/>
      <c r="G2066" s="10">
        <f>IF(H2066="NRFC","Natural Rubber Field Coagulam","")</f>
        <v/>
      </c>
      <c r="H2066" s="10">
        <f>IF(F2066="","",_xlfn.XLOOKUP(F2066,purchase!F:F,purchase!E:E,""))</f>
        <v/>
      </c>
      <c r="I2066" s="10">
        <f>IF(J2066="ISNR20","Natural Rubber-TSNR (ISNR-20)","")</f>
        <v/>
      </c>
      <c r="J2066" s="10">
        <f>IF(H2066="NRFC","ISNR20","")</f>
        <v/>
      </c>
      <c r="K2066" s="35">
        <f>_xlfn.SINGLE(IF(F2066="","",_xlfn.XLOOKUP(F2066,purchase!F:F,purchase!N:N,"")))</f>
        <v/>
      </c>
      <c r="L2066" s="4" t="n"/>
      <c r="M2066" s="86" t="n"/>
      <c r="N2066" s="35">
        <f>IF(F2066="","",
MAX(0,
_xlfn.XLOOKUP(F2066,purchase!F:F,purchase!N:N,"")
-
SUMIFS(L:L,F:F,F2066)))</f>
        <v/>
      </c>
      <c r="O2066" s="35">
        <f>IF(OR(L2066="",M2066=""),"",L2066-M2066)</f>
        <v/>
      </c>
      <c r="P2066" s="89">
        <f>_xlfn.SINGLE(IF(F2066="","",_xlfn.XLOOKUP(F2066,purchase!F:F,purchase!O:O,"")))</f>
        <v/>
      </c>
      <c r="Q2066" s="83">
        <f>IF(OR(L2066="",M2066=""),"",M2066/L2066)</f>
        <v/>
      </c>
      <c r="R2066" s="91">
        <f>IF(OR(P2066="",Q2066=""),"",Q2066-P2066)</f>
        <v/>
      </c>
    </row>
    <row r="2067">
      <c r="A2067" s="25" t="n">
        <v>2063</v>
      </c>
      <c r="B2067" s="26">
        <f>IF(OR(C2067="",F2067=""),"",
"PRD-" &amp;
TEXT(DAY(C2067),"00") &amp;
CHOOSE(MONTH(C2067),"A","B","C","D","E","F","G","H","I","J","K","L") &amp;
TEXT(YEAR(C2067),"00") &amp;
"-" &amp;
RIGHT(F2067,4))</f>
        <v/>
      </c>
      <c r="C2067" s="27" t="n"/>
      <c r="D2067" s="26">
        <f>IF(F2067="","",_xlfn.XLOOKUP(F2067,purchase!F:F,purchase!B:B,""))</f>
        <v/>
      </c>
      <c r="E2067" s="26">
        <f>IF(F2067="","",_xlfn.XLOOKUP(F2067,purchase!F:F,purchase!C:C,""))</f>
        <v/>
      </c>
      <c r="F2067" s="4" t="n"/>
      <c r="G2067" s="10">
        <f>IF(H2067="NRFC","Natural Rubber Field Coagulam","")</f>
        <v/>
      </c>
      <c r="H2067" s="10">
        <f>IF(F2067="","",_xlfn.XLOOKUP(F2067,purchase!F:F,purchase!E:E,""))</f>
        <v/>
      </c>
      <c r="I2067" s="10">
        <f>IF(J2067="ISNR20","Natural Rubber-TSNR (ISNR-20)","")</f>
        <v/>
      </c>
      <c r="J2067" s="10">
        <f>IF(H2067="NRFC","ISNR20","")</f>
        <v/>
      </c>
      <c r="K2067" s="35">
        <f>_xlfn.SINGLE(IF(F2067="","",_xlfn.XLOOKUP(F2067,purchase!F:F,purchase!N:N,"")))</f>
        <v/>
      </c>
      <c r="L2067" s="4" t="n"/>
      <c r="M2067" s="86" t="n"/>
      <c r="N2067" s="35">
        <f>IF(F2067="","",
MAX(0,
_xlfn.XLOOKUP(F2067,purchase!F:F,purchase!N:N,"")
-
SUMIFS(L:L,F:F,F2067)))</f>
        <v/>
      </c>
      <c r="O2067" s="35">
        <f>IF(OR(L2067="",M2067=""),"",L2067-M2067)</f>
        <v/>
      </c>
      <c r="P2067" s="89">
        <f>_xlfn.SINGLE(IF(F2067="","",_xlfn.XLOOKUP(F2067,purchase!F:F,purchase!O:O,"")))</f>
        <v/>
      </c>
      <c r="Q2067" s="83">
        <f>IF(OR(L2067="",M2067=""),"",M2067/L2067)</f>
        <v/>
      </c>
      <c r="R2067" s="91">
        <f>IF(OR(P2067="",Q2067=""),"",Q2067-P2067)</f>
        <v/>
      </c>
    </row>
    <row r="2068">
      <c r="A2068" s="25" t="n">
        <v>2064</v>
      </c>
      <c r="B2068" s="26">
        <f>IF(OR(C2068="",F2068=""),"",
"PRD-" &amp;
TEXT(DAY(C2068),"00") &amp;
CHOOSE(MONTH(C2068),"A","B","C","D","E","F","G","H","I","J","K","L") &amp;
TEXT(YEAR(C2068),"00") &amp;
"-" &amp;
RIGHT(F2068,4))</f>
        <v/>
      </c>
      <c r="C2068" s="27" t="n"/>
      <c r="D2068" s="26">
        <f>IF(F2068="","",_xlfn.XLOOKUP(F2068,purchase!F:F,purchase!B:B,""))</f>
        <v/>
      </c>
      <c r="E2068" s="26">
        <f>IF(F2068="","",_xlfn.XLOOKUP(F2068,purchase!F:F,purchase!C:C,""))</f>
        <v/>
      </c>
      <c r="F2068" s="4" t="n"/>
      <c r="G2068" s="10">
        <f>IF(H2068="NRFC","Natural Rubber Field Coagulam","")</f>
        <v/>
      </c>
      <c r="H2068" s="10">
        <f>IF(F2068="","",_xlfn.XLOOKUP(F2068,purchase!F:F,purchase!E:E,""))</f>
        <v/>
      </c>
      <c r="I2068" s="10">
        <f>IF(J2068="ISNR20","Natural Rubber-TSNR (ISNR-20)","")</f>
        <v/>
      </c>
      <c r="J2068" s="10">
        <f>IF(H2068="NRFC","ISNR20","")</f>
        <v/>
      </c>
      <c r="K2068" s="35">
        <f>_xlfn.SINGLE(IF(F2068="","",_xlfn.XLOOKUP(F2068,purchase!F:F,purchase!N:N,"")))</f>
        <v/>
      </c>
      <c r="L2068" s="4" t="n"/>
      <c r="M2068" s="86" t="n"/>
      <c r="N2068" s="35">
        <f>IF(F2068="","",
MAX(0,
_xlfn.XLOOKUP(F2068,purchase!F:F,purchase!N:N,"")
-
SUMIFS(L:L,F:F,F2068)))</f>
        <v/>
      </c>
      <c r="O2068" s="35">
        <f>IF(OR(L2068="",M2068=""),"",L2068-M2068)</f>
        <v/>
      </c>
      <c r="P2068" s="89">
        <f>_xlfn.SINGLE(IF(F2068="","",_xlfn.XLOOKUP(F2068,purchase!F:F,purchase!O:O,"")))</f>
        <v/>
      </c>
      <c r="Q2068" s="83">
        <f>IF(OR(L2068="",M2068=""),"",M2068/L2068)</f>
        <v/>
      </c>
      <c r="R2068" s="91">
        <f>IF(OR(P2068="",Q2068=""),"",Q2068-P2068)</f>
        <v/>
      </c>
    </row>
    <row r="2069">
      <c r="A2069" s="25" t="n">
        <v>2065</v>
      </c>
      <c r="B2069" s="26">
        <f>IF(OR(C2069="",F2069=""),"",
"PRD-" &amp;
TEXT(DAY(C2069),"00") &amp;
CHOOSE(MONTH(C2069),"A","B","C","D","E","F","G","H","I","J","K","L") &amp;
TEXT(YEAR(C2069),"00") &amp;
"-" &amp;
RIGHT(F2069,4))</f>
        <v/>
      </c>
      <c r="C2069" s="27" t="n"/>
      <c r="D2069" s="26">
        <f>IF(F2069="","",_xlfn.XLOOKUP(F2069,purchase!F:F,purchase!B:B,""))</f>
        <v/>
      </c>
      <c r="E2069" s="26">
        <f>IF(F2069="","",_xlfn.XLOOKUP(F2069,purchase!F:F,purchase!C:C,""))</f>
        <v/>
      </c>
      <c r="F2069" s="4" t="n"/>
      <c r="G2069" s="10">
        <f>IF(H2069="NRFC","Natural Rubber Field Coagulam","")</f>
        <v/>
      </c>
      <c r="H2069" s="10">
        <f>IF(F2069="","",_xlfn.XLOOKUP(F2069,purchase!F:F,purchase!E:E,""))</f>
        <v/>
      </c>
      <c r="I2069" s="10">
        <f>IF(J2069="ISNR20","Natural Rubber-TSNR (ISNR-20)","")</f>
        <v/>
      </c>
      <c r="J2069" s="10">
        <f>IF(H2069="NRFC","ISNR20","")</f>
        <v/>
      </c>
      <c r="K2069" s="35">
        <f>_xlfn.SINGLE(IF(F2069="","",_xlfn.XLOOKUP(F2069,purchase!F:F,purchase!N:N,"")))</f>
        <v/>
      </c>
      <c r="L2069" s="4" t="n"/>
      <c r="M2069" s="86" t="n"/>
      <c r="N2069" s="35">
        <f>IF(F2069="","",
MAX(0,
_xlfn.XLOOKUP(F2069,purchase!F:F,purchase!N:N,"")
-
SUMIFS(L:L,F:F,F2069)))</f>
        <v/>
      </c>
      <c r="O2069" s="35">
        <f>IF(OR(L2069="",M2069=""),"",L2069-M2069)</f>
        <v/>
      </c>
      <c r="P2069" s="89">
        <f>_xlfn.SINGLE(IF(F2069="","",_xlfn.XLOOKUP(F2069,purchase!F:F,purchase!O:O,"")))</f>
        <v/>
      </c>
      <c r="Q2069" s="83">
        <f>IF(OR(L2069="",M2069=""),"",M2069/L2069)</f>
        <v/>
      </c>
      <c r="R2069" s="91">
        <f>IF(OR(P2069="",Q2069=""),"",Q2069-P2069)</f>
        <v/>
      </c>
    </row>
    <row r="2070">
      <c r="A2070" s="25" t="n">
        <v>2066</v>
      </c>
      <c r="B2070" s="26">
        <f>IF(OR(C2070="",F2070=""),"",
"PRD-" &amp;
TEXT(DAY(C2070),"00") &amp;
CHOOSE(MONTH(C2070),"A","B","C","D","E","F","G","H","I","J","K","L") &amp;
TEXT(YEAR(C2070),"00") &amp;
"-" &amp;
RIGHT(F2070,4))</f>
        <v/>
      </c>
      <c r="C2070" s="27" t="n"/>
      <c r="D2070" s="26">
        <f>IF(F2070="","",_xlfn.XLOOKUP(F2070,purchase!F:F,purchase!B:B,""))</f>
        <v/>
      </c>
      <c r="E2070" s="26">
        <f>IF(F2070="","",_xlfn.XLOOKUP(F2070,purchase!F:F,purchase!C:C,""))</f>
        <v/>
      </c>
      <c r="F2070" s="4" t="n"/>
      <c r="G2070" s="10">
        <f>IF(H2070="NRFC","Natural Rubber Field Coagulam","")</f>
        <v/>
      </c>
      <c r="H2070" s="10">
        <f>IF(F2070="","",_xlfn.XLOOKUP(F2070,purchase!F:F,purchase!E:E,""))</f>
        <v/>
      </c>
      <c r="I2070" s="10">
        <f>IF(J2070="ISNR20","Natural Rubber-TSNR (ISNR-20)","")</f>
        <v/>
      </c>
      <c r="J2070" s="10">
        <f>IF(H2070="NRFC","ISNR20","")</f>
        <v/>
      </c>
      <c r="K2070" s="35">
        <f>_xlfn.SINGLE(IF(F2070="","",_xlfn.XLOOKUP(F2070,purchase!F:F,purchase!N:N,"")))</f>
        <v/>
      </c>
      <c r="L2070" s="4" t="n"/>
      <c r="M2070" s="86" t="n"/>
      <c r="N2070" s="35">
        <f>IF(F2070="","",
MAX(0,
_xlfn.XLOOKUP(F2070,purchase!F:F,purchase!N:N,"")
-
SUMIFS(L:L,F:F,F2070)))</f>
        <v/>
      </c>
      <c r="O2070" s="35">
        <f>IF(OR(L2070="",M2070=""),"",L2070-M2070)</f>
        <v/>
      </c>
      <c r="P2070" s="89">
        <f>_xlfn.SINGLE(IF(F2070="","",_xlfn.XLOOKUP(F2070,purchase!F:F,purchase!O:O,"")))</f>
        <v/>
      </c>
      <c r="Q2070" s="83">
        <f>IF(OR(L2070="",M2070=""),"",M2070/L2070)</f>
        <v/>
      </c>
      <c r="R2070" s="91">
        <f>IF(OR(P2070="",Q2070=""),"",Q2070-P2070)</f>
        <v/>
      </c>
    </row>
    <row r="2071">
      <c r="A2071" s="25" t="n">
        <v>2067</v>
      </c>
      <c r="B2071" s="26">
        <f>IF(OR(C2071="",F2071=""),"",
"PRD-" &amp;
TEXT(DAY(C2071),"00") &amp;
CHOOSE(MONTH(C2071),"A","B","C","D","E","F","G","H","I","J","K","L") &amp;
TEXT(YEAR(C2071),"00") &amp;
"-" &amp;
RIGHT(F2071,4))</f>
        <v/>
      </c>
      <c r="C2071" s="27" t="n"/>
      <c r="D2071" s="26">
        <f>IF(F2071="","",_xlfn.XLOOKUP(F2071,purchase!F:F,purchase!B:B,""))</f>
        <v/>
      </c>
      <c r="E2071" s="26">
        <f>IF(F2071="","",_xlfn.XLOOKUP(F2071,purchase!F:F,purchase!C:C,""))</f>
        <v/>
      </c>
      <c r="F2071" s="4" t="n"/>
      <c r="G2071" s="10">
        <f>IF(H2071="NRFC","Natural Rubber Field Coagulam","")</f>
        <v/>
      </c>
      <c r="H2071" s="10">
        <f>IF(F2071="","",_xlfn.XLOOKUP(F2071,purchase!F:F,purchase!E:E,""))</f>
        <v/>
      </c>
      <c r="I2071" s="10">
        <f>IF(J2071="ISNR20","Natural Rubber-TSNR (ISNR-20)","")</f>
        <v/>
      </c>
      <c r="J2071" s="10">
        <f>IF(H2071="NRFC","ISNR20","")</f>
        <v/>
      </c>
      <c r="K2071" s="35">
        <f>_xlfn.SINGLE(IF(F2071="","",_xlfn.XLOOKUP(F2071,purchase!F:F,purchase!N:N,"")))</f>
        <v/>
      </c>
      <c r="L2071" s="4" t="n"/>
      <c r="M2071" s="86" t="n"/>
      <c r="N2071" s="35">
        <f>IF(F2071="","",
MAX(0,
_xlfn.XLOOKUP(F2071,purchase!F:F,purchase!N:N,"")
-
SUMIFS(L:L,F:F,F2071)))</f>
        <v/>
      </c>
      <c r="O2071" s="35">
        <f>IF(OR(L2071="",M2071=""),"",L2071-M2071)</f>
        <v/>
      </c>
      <c r="P2071" s="89">
        <f>_xlfn.SINGLE(IF(F2071="","",_xlfn.XLOOKUP(F2071,purchase!F:F,purchase!O:O,"")))</f>
        <v/>
      </c>
      <c r="Q2071" s="83">
        <f>IF(OR(L2071="",M2071=""),"",M2071/L2071)</f>
        <v/>
      </c>
      <c r="R2071" s="91">
        <f>IF(OR(P2071="",Q2071=""),"",Q2071-P2071)</f>
        <v/>
      </c>
    </row>
    <row r="2072">
      <c r="A2072" s="25" t="n">
        <v>2068</v>
      </c>
      <c r="B2072" s="26">
        <f>IF(OR(C2072="",F2072=""),"",
"PRD-" &amp;
TEXT(DAY(C2072),"00") &amp;
CHOOSE(MONTH(C2072),"A","B","C","D","E","F","G","H","I","J","K","L") &amp;
TEXT(YEAR(C2072),"00") &amp;
"-" &amp;
RIGHT(F2072,4))</f>
        <v/>
      </c>
      <c r="C2072" s="27" t="n"/>
      <c r="D2072" s="26">
        <f>IF(F2072="","",_xlfn.XLOOKUP(F2072,purchase!F:F,purchase!B:B,""))</f>
        <v/>
      </c>
      <c r="E2072" s="26">
        <f>IF(F2072="","",_xlfn.XLOOKUP(F2072,purchase!F:F,purchase!C:C,""))</f>
        <v/>
      </c>
      <c r="F2072" s="4" t="n"/>
      <c r="G2072" s="10">
        <f>IF(H2072="NRFC","Natural Rubber Field Coagulam","")</f>
        <v/>
      </c>
      <c r="H2072" s="10">
        <f>IF(F2072="","",_xlfn.XLOOKUP(F2072,purchase!F:F,purchase!E:E,""))</f>
        <v/>
      </c>
      <c r="I2072" s="10">
        <f>IF(J2072="ISNR20","Natural Rubber-TSNR (ISNR-20)","")</f>
        <v/>
      </c>
      <c r="J2072" s="10">
        <f>IF(H2072="NRFC","ISNR20","")</f>
        <v/>
      </c>
      <c r="K2072" s="35">
        <f>_xlfn.SINGLE(IF(F2072="","",_xlfn.XLOOKUP(F2072,purchase!F:F,purchase!N:N,"")))</f>
        <v/>
      </c>
      <c r="L2072" s="4" t="n"/>
      <c r="M2072" s="86" t="n"/>
      <c r="N2072" s="35">
        <f>IF(F2072="","",
MAX(0,
_xlfn.XLOOKUP(F2072,purchase!F:F,purchase!N:N,"")
-
SUMIFS(L:L,F:F,F2072)))</f>
        <v/>
      </c>
      <c r="O2072" s="35">
        <f>IF(OR(L2072="",M2072=""),"",L2072-M2072)</f>
        <v/>
      </c>
      <c r="P2072" s="89">
        <f>_xlfn.SINGLE(IF(F2072="","",_xlfn.XLOOKUP(F2072,purchase!F:F,purchase!O:O,"")))</f>
        <v/>
      </c>
      <c r="Q2072" s="83">
        <f>IF(OR(L2072="",M2072=""),"",M2072/L2072)</f>
        <v/>
      </c>
      <c r="R2072" s="91">
        <f>IF(OR(P2072="",Q2072=""),"",Q2072-P2072)</f>
        <v/>
      </c>
    </row>
    <row r="2073">
      <c r="A2073" s="25" t="n">
        <v>2069</v>
      </c>
      <c r="B2073" s="26">
        <f>IF(OR(C2073="",F2073=""),"",
"PRD-" &amp;
TEXT(DAY(C2073),"00") &amp;
CHOOSE(MONTH(C2073),"A","B","C","D","E","F","G","H","I","J","K","L") &amp;
TEXT(YEAR(C2073),"00") &amp;
"-" &amp;
RIGHT(F2073,4))</f>
        <v/>
      </c>
      <c r="C2073" s="27" t="n"/>
      <c r="D2073" s="26">
        <f>IF(F2073="","",_xlfn.XLOOKUP(F2073,purchase!F:F,purchase!B:B,""))</f>
        <v/>
      </c>
      <c r="E2073" s="26">
        <f>IF(F2073="","",_xlfn.XLOOKUP(F2073,purchase!F:F,purchase!C:C,""))</f>
        <v/>
      </c>
      <c r="F2073" s="4" t="n"/>
      <c r="G2073" s="10">
        <f>IF(H2073="NRFC","Natural Rubber Field Coagulam","")</f>
        <v/>
      </c>
      <c r="H2073" s="10">
        <f>IF(F2073="","",_xlfn.XLOOKUP(F2073,purchase!F:F,purchase!E:E,""))</f>
        <v/>
      </c>
      <c r="I2073" s="10">
        <f>IF(J2073="ISNR20","Natural Rubber-TSNR (ISNR-20)","")</f>
        <v/>
      </c>
      <c r="J2073" s="10">
        <f>IF(H2073="NRFC","ISNR20","")</f>
        <v/>
      </c>
      <c r="K2073" s="35">
        <f>_xlfn.SINGLE(IF(F2073="","",_xlfn.XLOOKUP(F2073,purchase!F:F,purchase!N:N,"")))</f>
        <v/>
      </c>
      <c r="L2073" s="4" t="n"/>
      <c r="M2073" s="86" t="n"/>
      <c r="N2073" s="35">
        <f>IF(F2073="","",
MAX(0,
_xlfn.XLOOKUP(F2073,purchase!F:F,purchase!N:N,"")
-
SUMIFS(L:L,F:F,F2073)))</f>
        <v/>
      </c>
      <c r="O2073" s="35">
        <f>IF(OR(L2073="",M2073=""),"",L2073-M2073)</f>
        <v/>
      </c>
      <c r="P2073" s="89">
        <f>_xlfn.SINGLE(IF(F2073="","",_xlfn.XLOOKUP(F2073,purchase!F:F,purchase!O:O,"")))</f>
        <v/>
      </c>
      <c r="Q2073" s="83">
        <f>IF(OR(L2073="",M2073=""),"",M2073/L2073)</f>
        <v/>
      </c>
      <c r="R2073" s="91">
        <f>IF(OR(P2073="",Q2073=""),"",Q2073-P2073)</f>
        <v/>
      </c>
    </row>
    <row r="2074">
      <c r="A2074" s="25" t="n">
        <v>2070</v>
      </c>
      <c r="B2074" s="26">
        <f>IF(OR(C2074="",F2074=""),"",
"PRD-" &amp;
TEXT(DAY(C2074),"00") &amp;
CHOOSE(MONTH(C2074),"A","B","C","D","E","F","G","H","I","J","K","L") &amp;
TEXT(YEAR(C2074),"00") &amp;
"-" &amp;
RIGHT(F2074,4))</f>
        <v/>
      </c>
      <c r="C2074" s="27" t="n"/>
      <c r="D2074" s="26">
        <f>IF(F2074="","",_xlfn.XLOOKUP(F2074,purchase!F:F,purchase!B:B,""))</f>
        <v/>
      </c>
      <c r="E2074" s="26">
        <f>IF(F2074="","",_xlfn.XLOOKUP(F2074,purchase!F:F,purchase!C:C,""))</f>
        <v/>
      </c>
      <c r="F2074" s="4" t="n"/>
      <c r="G2074" s="10">
        <f>IF(H2074="NRFC","Natural Rubber Field Coagulam","")</f>
        <v/>
      </c>
      <c r="H2074" s="10">
        <f>IF(F2074="","",_xlfn.XLOOKUP(F2074,purchase!F:F,purchase!E:E,""))</f>
        <v/>
      </c>
      <c r="I2074" s="10">
        <f>IF(J2074="ISNR20","Natural Rubber-TSNR (ISNR-20)","")</f>
        <v/>
      </c>
      <c r="J2074" s="10">
        <f>IF(H2074="NRFC","ISNR20","")</f>
        <v/>
      </c>
      <c r="K2074" s="35">
        <f>_xlfn.SINGLE(IF(F2074="","",_xlfn.XLOOKUP(F2074,purchase!F:F,purchase!N:N,"")))</f>
        <v/>
      </c>
      <c r="L2074" s="4" t="n"/>
      <c r="M2074" s="86" t="n"/>
      <c r="N2074" s="35">
        <f>IF(F2074="","",
MAX(0,
_xlfn.XLOOKUP(F2074,purchase!F:F,purchase!N:N,"")
-
SUMIFS(L:L,F:F,F2074)))</f>
        <v/>
      </c>
      <c r="O2074" s="35">
        <f>IF(OR(L2074="",M2074=""),"",L2074-M2074)</f>
        <v/>
      </c>
      <c r="P2074" s="89">
        <f>_xlfn.SINGLE(IF(F2074="","",_xlfn.XLOOKUP(F2074,purchase!F:F,purchase!O:O,"")))</f>
        <v/>
      </c>
      <c r="Q2074" s="83">
        <f>IF(OR(L2074="",M2074=""),"",M2074/L2074)</f>
        <v/>
      </c>
      <c r="R2074" s="91">
        <f>IF(OR(P2074="",Q2074=""),"",Q2074-P2074)</f>
        <v/>
      </c>
    </row>
    <row r="2075">
      <c r="A2075" s="25" t="n">
        <v>2071</v>
      </c>
      <c r="B2075" s="26">
        <f>IF(OR(C2075="",F2075=""),"",
"PRD-" &amp;
TEXT(DAY(C2075),"00") &amp;
CHOOSE(MONTH(C2075),"A","B","C","D","E","F","G","H","I","J","K","L") &amp;
TEXT(YEAR(C2075),"00") &amp;
"-" &amp;
RIGHT(F2075,4))</f>
        <v/>
      </c>
      <c r="C2075" s="27" t="n"/>
      <c r="D2075" s="26">
        <f>IF(F2075="","",_xlfn.XLOOKUP(F2075,purchase!F:F,purchase!B:B,""))</f>
        <v/>
      </c>
      <c r="E2075" s="26">
        <f>IF(F2075="","",_xlfn.XLOOKUP(F2075,purchase!F:F,purchase!C:C,""))</f>
        <v/>
      </c>
      <c r="F2075" s="4" t="n"/>
      <c r="G2075" s="10">
        <f>IF(H2075="NRFC","Natural Rubber Field Coagulam","")</f>
        <v/>
      </c>
      <c r="H2075" s="10">
        <f>IF(F2075="","",_xlfn.XLOOKUP(F2075,purchase!F:F,purchase!E:E,""))</f>
        <v/>
      </c>
      <c r="I2075" s="10">
        <f>IF(J2075="ISNR20","Natural Rubber-TSNR (ISNR-20)","")</f>
        <v/>
      </c>
      <c r="J2075" s="10">
        <f>IF(H2075="NRFC","ISNR20","")</f>
        <v/>
      </c>
      <c r="K2075" s="35">
        <f>_xlfn.SINGLE(IF(F2075="","",_xlfn.XLOOKUP(F2075,purchase!F:F,purchase!N:N,"")))</f>
        <v/>
      </c>
      <c r="L2075" s="4" t="n"/>
      <c r="M2075" s="86" t="n"/>
      <c r="N2075" s="35">
        <f>IF(F2075="","",
MAX(0,
_xlfn.XLOOKUP(F2075,purchase!F:F,purchase!N:N,"")
-
SUMIFS(L:L,F:F,F2075)))</f>
        <v/>
      </c>
      <c r="O2075" s="35">
        <f>IF(OR(L2075="",M2075=""),"",L2075-M2075)</f>
        <v/>
      </c>
      <c r="P2075" s="89">
        <f>_xlfn.SINGLE(IF(F2075="","",_xlfn.XLOOKUP(F2075,purchase!F:F,purchase!O:O,"")))</f>
        <v/>
      </c>
      <c r="Q2075" s="83">
        <f>IF(OR(L2075="",M2075=""),"",M2075/L2075)</f>
        <v/>
      </c>
      <c r="R2075" s="91">
        <f>IF(OR(P2075="",Q2075=""),"",Q2075-P2075)</f>
        <v/>
      </c>
    </row>
    <row r="2076">
      <c r="A2076" s="25" t="n">
        <v>2072</v>
      </c>
      <c r="B2076" s="26">
        <f>IF(OR(C2076="",F2076=""),"",
"PRD-" &amp;
TEXT(DAY(C2076),"00") &amp;
CHOOSE(MONTH(C2076),"A","B","C","D","E","F","G","H","I","J","K","L") &amp;
TEXT(YEAR(C2076),"00") &amp;
"-" &amp;
RIGHT(F2076,4))</f>
        <v/>
      </c>
      <c r="C2076" s="27" t="n"/>
      <c r="D2076" s="26">
        <f>IF(F2076="","",_xlfn.XLOOKUP(F2076,purchase!F:F,purchase!B:B,""))</f>
        <v/>
      </c>
      <c r="E2076" s="26">
        <f>IF(F2076="","",_xlfn.XLOOKUP(F2076,purchase!F:F,purchase!C:C,""))</f>
        <v/>
      </c>
      <c r="F2076" s="4" t="n"/>
      <c r="G2076" s="10">
        <f>IF(H2076="NRFC","Natural Rubber Field Coagulam","")</f>
        <v/>
      </c>
      <c r="H2076" s="10">
        <f>IF(F2076="","",_xlfn.XLOOKUP(F2076,purchase!F:F,purchase!E:E,""))</f>
        <v/>
      </c>
      <c r="I2076" s="10">
        <f>IF(J2076="ISNR20","Natural Rubber-TSNR (ISNR-20)","")</f>
        <v/>
      </c>
      <c r="J2076" s="10">
        <f>IF(H2076="NRFC","ISNR20","")</f>
        <v/>
      </c>
      <c r="K2076" s="35">
        <f>_xlfn.SINGLE(IF(F2076="","",_xlfn.XLOOKUP(F2076,purchase!F:F,purchase!N:N,"")))</f>
        <v/>
      </c>
      <c r="L2076" s="4" t="n"/>
      <c r="M2076" s="86" t="n"/>
      <c r="N2076" s="35">
        <f>IF(F2076="","",
MAX(0,
_xlfn.XLOOKUP(F2076,purchase!F:F,purchase!N:N,"")
-
SUMIFS(L:L,F:F,F2076)))</f>
        <v/>
      </c>
      <c r="O2076" s="35">
        <f>IF(OR(L2076="",M2076=""),"",L2076-M2076)</f>
        <v/>
      </c>
      <c r="P2076" s="89">
        <f>_xlfn.SINGLE(IF(F2076="","",_xlfn.XLOOKUP(F2076,purchase!F:F,purchase!O:O,"")))</f>
        <v/>
      </c>
      <c r="Q2076" s="83">
        <f>IF(OR(L2076="",M2076=""),"",M2076/L2076)</f>
        <v/>
      </c>
      <c r="R2076" s="91">
        <f>IF(OR(P2076="",Q2076=""),"",Q2076-P2076)</f>
        <v/>
      </c>
    </row>
    <row r="2077">
      <c r="A2077" s="25" t="n">
        <v>2073</v>
      </c>
      <c r="B2077" s="26">
        <f>IF(OR(C2077="",F2077=""),"",
"PRD-" &amp;
TEXT(DAY(C2077),"00") &amp;
CHOOSE(MONTH(C2077),"A","B","C","D","E","F","G","H","I","J","K","L") &amp;
TEXT(YEAR(C2077),"00") &amp;
"-" &amp;
RIGHT(F2077,4))</f>
        <v/>
      </c>
      <c r="C2077" s="27" t="n"/>
      <c r="D2077" s="26">
        <f>IF(F2077="","",_xlfn.XLOOKUP(F2077,purchase!F:F,purchase!B:B,""))</f>
        <v/>
      </c>
      <c r="E2077" s="26">
        <f>IF(F2077="","",_xlfn.XLOOKUP(F2077,purchase!F:F,purchase!C:C,""))</f>
        <v/>
      </c>
      <c r="F2077" s="4" t="n"/>
      <c r="G2077" s="10">
        <f>IF(H2077="NRFC","Natural Rubber Field Coagulam","")</f>
        <v/>
      </c>
      <c r="H2077" s="10">
        <f>IF(F2077="","",_xlfn.XLOOKUP(F2077,purchase!F:F,purchase!E:E,""))</f>
        <v/>
      </c>
      <c r="I2077" s="10">
        <f>IF(J2077="ISNR20","Natural Rubber-TSNR (ISNR-20)","")</f>
        <v/>
      </c>
      <c r="J2077" s="10">
        <f>IF(H2077="NRFC","ISNR20","")</f>
        <v/>
      </c>
      <c r="K2077" s="35">
        <f>_xlfn.SINGLE(IF(F2077="","",_xlfn.XLOOKUP(F2077,purchase!F:F,purchase!N:N,"")))</f>
        <v/>
      </c>
      <c r="L2077" s="4" t="n"/>
      <c r="M2077" s="86" t="n"/>
      <c r="N2077" s="35">
        <f>IF(F2077="","",
MAX(0,
_xlfn.XLOOKUP(F2077,purchase!F:F,purchase!N:N,"")
-
SUMIFS(L:L,F:F,F2077)))</f>
        <v/>
      </c>
      <c r="O2077" s="35">
        <f>IF(OR(L2077="",M2077=""),"",L2077-M2077)</f>
        <v/>
      </c>
      <c r="P2077" s="89">
        <f>_xlfn.SINGLE(IF(F2077="","",_xlfn.XLOOKUP(F2077,purchase!F:F,purchase!O:O,"")))</f>
        <v/>
      </c>
      <c r="Q2077" s="83">
        <f>IF(OR(L2077="",M2077=""),"",M2077/L2077)</f>
        <v/>
      </c>
      <c r="R2077" s="91">
        <f>IF(OR(P2077="",Q2077=""),"",Q2077-P2077)</f>
        <v/>
      </c>
    </row>
    <row r="2078">
      <c r="A2078" s="25" t="n">
        <v>2074</v>
      </c>
      <c r="B2078" s="26">
        <f>IF(OR(C2078="",F2078=""),"",
"PRD-" &amp;
TEXT(DAY(C2078),"00") &amp;
CHOOSE(MONTH(C2078),"A","B","C","D","E","F","G","H","I","J","K","L") &amp;
TEXT(YEAR(C2078),"00") &amp;
"-" &amp;
RIGHT(F2078,4))</f>
        <v/>
      </c>
      <c r="C2078" s="27" t="n"/>
      <c r="D2078" s="26">
        <f>IF(F2078="","",_xlfn.XLOOKUP(F2078,purchase!F:F,purchase!B:B,""))</f>
        <v/>
      </c>
      <c r="E2078" s="26">
        <f>IF(F2078="","",_xlfn.XLOOKUP(F2078,purchase!F:F,purchase!C:C,""))</f>
        <v/>
      </c>
      <c r="F2078" s="4" t="n"/>
      <c r="G2078" s="10">
        <f>IF(H2078="NRFC","Natural Rubber Field Coagulam","")</f>
        <v/>
      </c>
      <c r="H2078" s="10">
        <f>IF(F2078="","",_xlfn.XLOOKUP(F2078,purchase!F:F,purchase!E:E,""))</f>
        <v/>
      </c>
      <c r="I2078" s="10">
        <f>IF(J2078="ISNR20","Natural Rubber-TSNR (ISNR-20)","")</f>
        <v/>
      </c>
      <c r="J2078" s="10">
        <f>IF(H2078="NRFC","ISNR20","")</f>
        <v/>
      </c>
      <c r="K2078" s="35">
        <f>_xlfn.SINGLE(IF(F2078="","",_xlfn.XLOOKUP(F2078,purchase!F:F,purchase!N:N,"")))</f>
        <v/>
      </c>
      <c r="L2078" s="4" t="n"/>
      <c r="M2078" s="86" t="n"/>
      <c r="N2078" s="35">
        <f>IF(F2078="","",
MAX(0,
_xlfn.XLOOKUP(F2078,purchase!F:F,purchase!N:N,"")
-
SUMIFS(L:L,F:F,F2078)))</f>
        <v/>
      </c>
      <c r="O2078" s="35">
        <f>IF(OR(L2078="",M2078=""),"",L2078-M2078)</f>
        <v/>
      </c>
      <c r="P2078" s="89">
        <f>_xlfn.SINGLE(IF(F2078="","",_xlfn.XLOOKUP(F2078,purchase!F:F,purchase!O:O,"")))</f>
        <v/>
      </c>
      <c r="Q2078" s="83">
        <f>IF(OR(L2078="",M2078=""),"",M2078/L2078)</f>
        <v/>
      </c>
      <c r="R2078" s="91">
        <f>IF(OR(P2078="",Q2078=""),"",Q2078-P2078)</f>
        <v/>
      </c>
    </row>
    <row r="2079">
      <c r="A2079" s="25" t="n">
        <v>2075</v>
      </c>
      <c r="B2079" s="26">
        <f>IF(OR(C2079="",F2079=""),"",
"PRD-" &amp;
TEXT(DAY(C2079),"00") &amp;
CHOOSE(MONTH(C2079),"A","B","C","D","E","F","G","H","I","J","K","L") &amp;
TEXT(YEAR(C2079),"00") &amp;
"-" &amp;
RIGHT(F2079,4))</f>
        <v/>
      </c>
      <c r="C2079" s="27" t="n"/>
      <c r="D2079" s="26">
        <f>IF(F2079="","",_xlfn.XLOOKUP(F2079,purchase!F:F,purchase!B:B,""))</f>
        <v/>
      </c>
      <c r="E2079" s="26">
        <f>IF(F2079="","",_xlfn.XLOOKUP(F2079,purchase!F:F,purchase!C:C,""))</f>
        <v/>
      </c>
      <c r="F2079" s="4" t="n"/>
      <c r="G2079" s="10">
        <f>IF(H2079="NRFC","Natural Rubber Field Coagulam","")</f>
        <v/>
      </c>
      <c r="H2079" s="10">
        <f>IF(F2079="","",_xlfn.XLOOKUP(F2079,purchase!F:F,purchase!E:E,""))</f>
        <v/>
      </c>
      <c r="I2079" s="10">
        <f>IF(J2079="ISNR20","Natural Rubber-TSNR (ISNR-20)","")</f>
        <v/>
      </c>
      <c r="J2079" s="10">
        <f>IF(H2079="NRFC","ISNR20","")</f>
        <v/>
      </c>
      <c r="K2079" s="35">
        <f>_xlfn.SINGLE(IF(F2079="","",_xlfn.XLOOKUP(F2079,purchase!F:F,purchase!N:N,"")))</f>
        <v/>
      </c>
      <c r="L2079" s="4" t="n"/>
      <c r="M2079" s="86" t="n"/>
      <c r="N2079" s="35">
        <f>IF(F2079="","",
MAX(0,
_xlfn.XLOOKUP(F2079,purchase!F:F,purchase!N:N,"")
-
SUMIFS(L:L,F:F,F2079)))</f>
        <v/>
      </c>
      <c r="O2079" s="35">
        <f>IF(OR(L2079="",M2079=""),"",L2079-M2079)</f>
        <v/>
      </c>
      <c r="P2079" s="89">
        <f>_xlfn.SINGLE(IF(F2079="","",_xlfn.XLOOKUP(F2079,purchase!F:F,purchase!O:O,"")))</f>
        <v/>
      </c>
      <c r="Q2079" s="83">
        <f>IF(OR(L2079="",M2079=""),"",M2079/L2079)</f>
        <v/>
      </c>
      <c r="R2079" s="91">
        <f>IF(OR(P2079="",Q2079=""),"",Q2079-P2079)</f>
        <v/>
      </c>
    </row>
    <row r="2080">
      <c r="A2080" s="25" t="n">
        <v>2076</v>
      </c>
      <c r="B2080" s="26">
        <f>IF(OR(C2080="",F2080=""),"",
"PRD-" &amp;
TEXT(DAY(C2080),"00") &amp;
CHOOSE(MONTH(C2080),"A","B","C","D","E","F","G","H","I","J","K","L") &amp;
TEXT(YEAR(C2080),"00") &amp;
"-" &amp;
RIGHT(F2080,4))</f>
        <v/>
      </c>
      <c r="C2080" s="27" t="n"/>
      <c r="D2080" s="26">
        <f>IF(F2080="","",_xlfn.XLOOKUP(F2080,purchase!F:F,purchase!B:B,""))</f>
        <v/>
      </c>
      <c r="E2080" s="26">
        <f>IF(F2080="","",_xlfn.XLOOKUP(F2080,purchase!F:F,purchase!C:C,""))</f>
        <v/>
      </c>
      <c r="F2080" s="4" t="n"/>
      <c r="G2080" s="10">
        <f>IF(H2080="NRFC","Natural Rubber Field Coagulam","")</f>
        <v/>
      </c>
      <c r="H2080" s="10">
        <f>IF(F2080="","",_xlfn.XLOOKUP(F2080,purchase!F:F,purchase!E:E,""))</f>
        <v/>
      </c>
      <c r="I2080" s="10">
        <f>IF(J2080="ISNR20","Natural Rubber-TSNR (ISNR-20)","")</f>
        <v/>
      </c>
      <c r="J2080" s="10">
        <f>IF(H2080="NRFC","ISNR20","")</f>
        <v/>
      </c>
      <c r="K2080" s="35">
        <f>_xlfn.SINGLE(IF(F2080="","",_xlfn.XLOOKUP(F2080,purchase!F:F,purchase!N:N,"")))</f>
        <v/>
      </c>
      <c r="L2080" s="4" t="n"/>
      <c r="M2080" s="86" t="n"/>
      <c r="N2080" s="35">
        <f>IF(F2080="","",
MAX(0,
_xlfn.XLOOKUP(F2080,purchase!F:F,purchase!N:N,"")
-
SUMIFS(L:L,F:F,F2080)))</f>
        <v/>
      </c>
      <c r="O2080" s="35">
        <f>IF(OR(L2080="",M2080=""),"",L2080-M2080)</f>
        <v/>
      </c>
      <c r="P2080" s="89">
        <f>_xlfn.SINGLE(IF(F2080="","",_xlfn.XLOOKUP(F2080,purchase!F:F,purchase!O:O,"")))</f>
        <v/>
      </c>
      <c r="Q2080" s="83">
        <f>IF(OR(L2080="",M2080=""),"",M2080/L2080)</f>
        <v/>
      </c>
      <c r="R2080" s="91">
        <f>IF(OR(P2080="",Q2080=""),"",Q2080-P2080)</f>
        <v/>
      </c>
    </row>
    <row r="2081">
      <c r="A2081" s="25" t="n">
        <v>2077</v>
      </c>
      <c r="B2081" s="26">
        <f>IF(OR(C2081="",F2081=""),"",
"PRD-" &amp;
TEXT(DAY(C2081),"00") &amp;
CHOOSE(MONTH(C2081),"A","B","C","D","E","F","G","H","I","J","K","L") &amp;
TEXT(YEAR(C2081),"00") &amp;
"-" &amp;
RIGHT(F2081,4))</f>
        <v/>
      </c>
      <c r="C2081" s="27" t="n"/>
      <c r="D2081" s="26">
        <f>IF(F2081="","",_xlfn.XLOOKUP(F2081,purchase!F:F,purchase!B:B,""))</f>
        <v/>
      </c>
      <c r="E2081" s="26">
        <f>IF(F2081="","",_xlfn.XLOOKUP(F2081,purchase!F:F,purchase!C:C,""))</f>
        <v/>
      </c>
      <c r="F2081" s="4" t="n"/>
      <c r="G2081" s="10">
        <f>IF(H2081="NRFC","Natural Rubber Field Coagulam","")</f>
        <v/>
      </c>
      <c r="H2081" s="10">
        <f>IF(F2081="","",_xlfn.XLOOKUP(F2081,purchase!F:F,purchase!E:E,""))</f>
        <v/>
      </c>
      <c r="I2081" s="10">
        <f>IF(J2081="ISNR20","Natural Rubber-TSNR (ISNR-20)","")</f>
        <v/>
      </c>
      <c r="J2081" s="10">
        <f>IF(H2081="NRFC","ISNR20","")</f>
        <v/>
      </c>
      <c r="K2081" s="35">
        <f>_xlfn.SINGLE(IF(F2081="","",_xlfn.XLOOKUP(F2081,purchase!F:F,purchase!N:N,"")))</f>
        <v/>
      </c>
      <c r="L2081" s="4" t="n"/>
      <c r="M2081" s="86" t="n"/>
      <c r="N2081" s="35">
        <f>IF(F2081="","",
MAX(0,
_xlfn.XLOOKUP(F2081,purchase!F:F,purchase!N:N,"")
-
SUMIFS(L:L,F:F,F2081)))</f>
        <v/>
      </c>
      <c r="O2081" s="35">
        <f>IF(OR(L2081="",M2081=""),"",L2081-M2081)</f>
        <v/>
      </c>
      <c r="P2081" s="89">
        <f>_xlfn.SINGLE(IF(F2081="","",_xlfn.XLOOKUP(F2081,purchase!F:F,purchase!O:O,"")))</f>
        <v/>
      </c>
      <c r="Q2081" s="83">
        <f>IF(OR(L2081="",M2081=""),"",M2081/L2081)</f>
        <v/>
      </c>
      <c r="R2081" s="91">
        <f>IF(OR(P2081="",Q2081=""),"",Q2081-P2081)</f>
        <v/>
      </c>
    </row>
    <row r="2082">
      <c r="A2082" s="25" t="n">
        <v>2078</v>
      </c>
      <c r="B2082" s="26">
        <f>IF(OR(C2082="",F2082=""),"",
"PRD-" &amp;
TEXT(DAY(C2082),"00") &amp;
CHOOSE(MONTH(C2082),"A","B","C","D","E","F","G","H","I","J","K","L") &amp;
TEXT(YEAR(C2082),"00") &amp;
"-" &amp;
RIGHT(F2082,4))</f>
        <v/>
      </c>
      <c r="C2082" s="27" t="n"/>
      <c r="D2082" s="26">
        <f>IF(F2082="","",_xlfn.XLOOKUP(F2082,purchase!F:F,purchase!B:B,""))</f>
        <v/>
      </c>
      <c r="E2082" s="26">
        <f>IF(F2082="","",_xlfn.XLOOKUP(F2082,purchase!F:F,purchase!C:C,""))</f>
        <v/>
      </c>
      <c r="F2082" s="4" t="n"/>
      <c r="G2082" s="10">
        <f>IF(H2082="NRFC","Natural Rubber Field Coagulam","")</f>
        <v/>
      </c>
      <c r="H2082" s="10">
        <f>IF(F2082="","",_xlfn.XLOOKUP(F2082,purchase!F:F,purchase!E:E,""))</f>
        <v/>
      </c>
      <c r="I2082" s="10">
        <f>IF(J2082="ISNR20","Natural Rubber-TSNR (ISNR-20)","")</f>
        <v/>
      </c>
      <c r="J2082" s="10">
        <f>IF(H2082="NRFC","ISNR20","")</f>
        <v/>
      </c>
      <c r="K2082" s="35">
        <f>_xlfn.SINGLE(IF(F2082="","",_xlfn.XLOOKUP(F2082,purchase!F:F,purchase!N:N,"")))</f>
        <v/>
      </c>
      <c r="L2082" s="4" t="n"/>
      <c r="M2082" s="86" t="n"/>
      <c r="N2082" s="35">
        <f>IF(F2082="","",
MAX(0,
_xlfn.XLOOKUP(F2082,purchase!F:F,purchase!N:N,"")
-
SUMIFS(L:L,F:F,F2082)))</f>
        <v/>
      </c>
      <c r="O2082" s="35">
        <f>IF(OR(L2082="",M2082=""),"",L2082-M2082)</f>
        <v/>
      </c>
      <c r="P2082" s="89">
        <f>_xlfn.SINGLE(IF(F2082="","",_xlfn.XLOOKUP(F2082,purchase!F:F,purchase!O:O,"")))</f>
        <v/>
      </c>
      <c r="Q2082" s="83">
        <f>IF(OR(L2082="",M2082=""),"",M2082/L2082)</f>
        <v/>
      </c>
      <c r="R2082" s="91">
        <f>IF(OR(P2082="",Q2082=""),"",Q2082-P2082)</f>
        <v/>
      </c>
    </row>
    <row r="2083">
      <c r="A2083" s="25" t="n">
        <v>2079</v>
      </c>
      <c r="B2083" s="26">
        <f>IF(OR(C2083="",F2083=""),"",
"PRD-" &amp;
TEXT(DAY(C2083),"00") &amp;
CHOOSE(MONTH(C2083),"A","B","C","D","E","F","G","H","I","J","K","L") &amp;
TEXT(YEAR(C2083),"00") &amp;
"-" &amp;
RIGHT(F2083,4))</f>
        <v/>
      </c>
      <c r="C2083" s="27" t="n"/>
      <c r="D2083" s="26">
        <f>IF(F2083="","",_xlfn.XLOOKUP(F2083,purchase!F:F,purchase!B:B,""))</f>
        <v/>
      </c>
      <c r="E2083" s="26">
        <f>IF(F2083="","",_xlfn.XLOOKUP(F2083,purchase!F:F,purchase!C:C,""))</f>
        <v/>
      </c>
      <c r="F2083" s="4" t="n"/>
      <c r="G2083" s="10">
        <f>IF(H2083="NRFC","Natural Rubber Field Coagulam","")</f>
        <v/>
      </c>
      <c r="H2083" s="10">
        <f>IF(F2083="","",_xlfn.XLOOKUP(F2083,purchase!F:F,purchase!E:E,""))</f>
        <v/>
      </c>
      <c r="I2083" s="10">
        <f>IF(J2083="ISNR20","Natural Rubber-TSNR (ISNR-20)","")</f>
        <v/>
      </c>
      <c r="J2083" s="10">
        <f>IF(H2083="NRFC","ISNR20","")</f>
        <v/>
      </c>
      <c r="K2083" s="35">
        <f>_xlfn.SINGLE(IF(F2083="","",_xlfn.XLOOKUP(F2083,purchase!F:F,purchase!N:N,"")))</f>
        <v/>
      </c>
      <c r="L2083" s="4" t="n"/>
      <c r="M2083" s="86" t="n"/>
      <c r="N2083" s="35">
        <f>IF(F2083="","",
MAX(0,
_xlfn.XLOOKUP(F2083,purchase!F:F,purchase!N:N,"")
-
SUMIFS(L:L,F:F,F2083)))</f>
        <v/>
      </c>
      <c r="O2083" s="35">
        <f>IF(OR(L2083="",M2083=""),"",L2083-M2083)</f>
        <v/>
      </c>
      <c r="P2083" s="89">
        <f>_xlfn.SINGLE(IF(F2083="","",_xlfn.XLOOKUP(F2083,purchase!F:F,purchase!O:O,"")))</f>
        <v/>
      </c>
      <c r="Q2083" s="83">
        <f>IF(OR(L2083="",M2083=""),"",M2083/L2083)</f>
        <v/>
      </c>
      <c r="R2083" s="91">
        <f>IF(OR(P2083="",Q2083=""),"",Q2083-P2083)</f>
        <v/>
      </c>
    </row>
    <row r="2084">
      <c r="A2084" s="25" t="n">
        <v>2080</v>
      </c>
      <c r="B2084" s="26">
        <f>IF(OR(C2084="",F2084=""),"",
"PRD-" &amp;
TEXT(DAY(C2084),"00") &amp;
CHOOSE(MONTH(C2084),"A","B","C","D","E","F","G","H","I","J","K","L") &amp;
TEXT(YEAR(C2084),"00") &amp;
"-" &amp;
RIGHT(F2084,4))</f>
        <v/>
      </c>
      <c r="C2084" s="27" t="n"/>
      <c r="D2084" s="26">
        <f>IF(F2084="","",_xlfn.XLOOKUP(F2084,purchase!F:F,purchase!B:B,""))</f>
        <v/>
      </c>
      <c r="E2084" s="26">
        <f>IF(F2084="","",_xlfn.XLOOKUP(F2084,purchase!F:F,purchase!C:C,""))</f>
        <v/>
      </c>
      <c r="F2084" s="4" t="n"/>
      <c r="G2084" s="10">
        <f>IF(H2084="NRFC","Natural Rubber Field Coagulam","")</f>
        <v/>
      </c>
      <c r="H2084" s="10">
        <f>IF(F2084="","",_xlfn.XLOOKUP(F2084,purchase!F:F,purchase!E:E,""))</f>
        <v/>
      </c>
      <c r="I2084" s="10">
        <f>IF(J2084="ISNR20","Natural Rubber-TSNR (ISNR-20)","")</f>
        <v/>
      </c>
      <c r="J2084" s="10">
        <f>IF(H2084="NRFC","ISNR20","")</f>
        <v/>
      </c>
      <c r="K2084" s="35">
        <f>_xlfn.SINGLE(IF(F2084="","",_xlfn.XLOOKUP(F2084,purchase!F:F,purchase!N:N,"")))</f>
        <v/>
      </c>
      <c r="L2084" s="4" t="n"/>
      <c r="M2084" s="86" t="n"/>
      <c r="N2084" s="35">
        <f>IF(F2084="","",
MAX(0,
_xlfn.XLOOKUP(F2084,purchase!F:F,purchase!N:N,"")
-
SUMIFS(L:L,F:F,F2084)))</f>
        <v/>
      </c>
      <c r="O2084" s="35">
        <f>IF(OR(L2084="",M2084=""),"",L2084-M2084)</f>
        <v/>
      </c>
      <c r="P2084" s="89">
        <f>_xlfn.SINGLE(IF(F2084="","",_xlfn.XLOOKUP(F2084,purchase!F:F,purchase!O:O,"")))</f>
        <v/>
      </c>
      <c r="Q2084" s="83">
        <f>IF(OR(L2084="",M2084=""),"",M2084/L2084)</f>
        <v/>
      </c>
      <c r="R2084" s="91">
        <f>IF(OR(P2084="",Q2084=""),"",Q2084-P2084)</f>
        <v/>
      </c>
    </row>
    <row r="2085">
      <c r="A2085" s="25" t="n">
        <v>2081</v>
      </c>
      <c r="B2085" s="26">
        <f>IF(OR(C2085="",F2085=""),"",
"PRD-" &amp;
TEXT(DAY(C2085),"00") &amp;
CHOOSE(MONTH(C2085),"A","B","C","D","E","F","G","H","I","J","K","L") &amp;
TEXT(YEAR(C2085),"00") &amp;
"-" &amp;
RIGHT(F2085,4))</f>
        <v/>
      </c>
      <c r="C2085" s="27" t="n"/>
      <c r="D2085" s="26">
        <f>IF(F2085="","",_xlfn.XLOOKUP(F2085,purchase!F:F,purchase!B:B,""))</f>
        <v/>
      </c>
      <c r="E2085" s="26">
        <f>IF(F2085="","",_xlfn.XLOOKUP(F2085,purchase!F:F,purchase!C:C,""))</f>
        <v/>
      </c>
      <c r="F2085" s="4" t="n"/>
      <c r="G2085" s="10">
        <f>IF(H2085="NRFC","Natural Rubber Field Coagulam","")</f>
        <v/>
      </c>
      <c r="H2085" s="10">
        <f>IF(F2085="","",_xlfn.XLOOKUP(F2085,purchase!F:F,purchase!E:E,""))</f>
        <v/>
      </c>
      <c r="I2085" s="10">
        <f>IF(J2085="ISNR20","Natural Rubber-TSNR (ISNR-20)","")</f>
        <v/>
      </c>
      <c r="J2085" s="10">
        <f>IF(H2085="NRFC","ISNR20","")</f>
        <v/>
      </c>
      <c r="K2085" s="35">
        <f>_xlfn.SINGLE(IF(F2085="","",_xlfn.XLOOKUP(F2085,purchase!F:F,purchase!N:N,"")))</f>
        <v/>
      </c>
      <c r="L2085" s="4" t="n"/>
      <c r="M2085" s="86" t="n"/>
      <c r="N2085" s="35">
        <f>IF(F2085="","",
MAX(0,
_xlfn.XLOOKUP(F2085,purchase!F:F,purchase!N:N,"")
-
SUMIFS(L:L,F:F,F2085)))</f>
        <v/>
      </c>
      <c r="O2085" s="35">
        <f>IF(OR(L2085="",M2085=""),"",L2085-M2085)</f>
        <v/>
      </c>
      <c r="P2085" s="89">
        <f>_xlfn.SINGLE(IF(F2085="","",_xlfn.XLOOKUP(F2085,purchase!F:F,purchase!O:O,"")))</f>
        <v/>
      </c>
      <c r="Q2085" s="83">
        <f>IF(OR(L2085="",M2085=""),"",M2085/L2085)</f>
        <v/>
      </c>
      <c r="R2085" s="91">
        <f>IF(OR(P2085="",Q2085=""),"",Q2085-P2085)</f>
        <v/>
      </c>
    </row>
    <row r="2086">
      <c r="A2086" s="25" t="n">
        <v>2082</v>
      </c>
      <c r="B2086" s="26">
        <f>IF(OR(C2086="",F2086=""),"",
"PRD-" &amp;
TEXT(DAY(C2086),"00") &amp;
CHOOSE(MONTH(C2086),"A","B","C","D","E","F","G","H","I","J","K","L") &amp;
TEXT(YEAR(C2086),"00") &amp;
"-" &amp;
RIGHT(F2086,4))</f>
        <v/>
      </c>
      <c r="C2086" s="27" t="n"/>
      <c r="D2086" s="26">
        <f>IF(F2086="","",_xlfn.XLOOKUP(F2086,purchase!F:F,purchase!B:B,""))</f>
        <v/>
      </c>
      <c r="E2086" s="26">
        <f>IF(F2086="","",_xlfn.XLOOKUP(F2086,purchase!F:F,purchase!C:C,""))</f>
        <v/>
      </c>
      <c r="F2086" s="4" t="n"/>
      <c r="G2086" s="10">
        <f>IF(H2086="NRFC","Natural Rubber Field Coagulam","")</f>
        <v/>
      </c>
      <c r="H2086" s="10">
        <f>IF(F2086="","",_xlfn.XLOOKUP(F2086,purchase!F:F,purchase!E:E,""))</f>
        <v/>
      </c>
      <c r="I2086" s="10">
        <f>IF(J2086="ISNR20","Natural Rubber-TSNR (ISNR-20)","")</f>
        <v/>
      </c>
      <c r="J2086" s="10">
        <f>IF(H2086="NRFC","ISNR20","")</f>
        <v/>
      </c>
      <c r="K2086" s="35">
        <f>_xlfn.SINGLE(IF(F2086="","",_xlfn.XLOOKUP(F2086,purchase!F:F,purchase!N:N,"")))</f>
        <v/>
      </c>
      <c r="L2086" s="4" t="n"/>
      <c r="M2086" s="86" t="n"/>
      <c r="N2086" s="35">
        <f>IF(F2086="","",
MAX(0,
_xlfn.XLOOKUP(F2086,purchase!F:F,purchase!N:N,"")
-
SUMIFS(L:L,F:F,F2086)))</f>
        <v/>
      </c>
      <c r="O2086" s="35">
        <f>IF(OR(L2086="",M2086=""),"",L2086-M2086)</f>
        <v/>
      </c>
      <c r="P2086" s="89">
        <f>_xlfn.SINGLE(IF(F2086="","",_xlfn.XLOOKUP(F2086,purchase!F:F,purchase!O:O,"")))</f>
        <v/>
      </c>
      <c r="Q2086" s="83">
        <f>IF(OR(L2086="",M2086=""),"",M2086/L2086)</f>
        <v/>
      </c>
      <c r="R2086" s="91">
        <f>IF(OR(P2086="",Q2086=""),"",Q2086-P2086)</f>
        <v/>
      </c>
    </row>
    <row r="2087">
      <c r="A2087" s="25" t="n">
        <v>2083</v>
      </c>
      <c r="B2087" s="26">
        <f>IF(OR(C2087="",F2087=""),"",
"PRD-" &amp;
TEXT(DAY(C2087),"00") &amp;
CHOOSE(MONTH(C2087),"A","B","C","D","E","F","G","H","I","J","K","L") &amp;
TEXT(YEAR(C2087),"00") &amp;
"-" &amp;
RIGHT(F2087,4))</f>
        <v/>
      </c>
      <c r="C2087" s="27" t="n"/>
      <c r="D2087" s="26">
        <f>IF(F2087="","",_xlfn.XLOOKUP(F2087,purchase!F:F,purchase!B:B,""))</f>
        <v/>
      </c>
      <c r="E2087" s="26">
        <f>IF(F2087="","",_xlfn.XLOOKUP(F2087,purchase!F:F,purchase!C:C,""))</f>
        <v/>
      </c>
      <c r="F2087" s="4" t="n"/>
      <c r="G2087" s="10">
        <f>IF(H2087="NRFC","Natural Rubber Field Coagulam","")</f>
        <v/>
      </c>
      <c r="H2087" s="10">
        <f>IF(F2087="","",_xlfn.XLOOKUP(F2087,purchase!F:F,purchase!E:E,""))</f>
        <v/>
      </c>
      <c r="I2087" s="10">
        <f>IF(J2087="ISNR20","Natural Rubber-TSNR (ISNR-20)","")</f>
        <v/>
      </c>
      <c r="J2087" s="10">
        <f>IF(H2087="NRFC","ISNR20","")</f>
        <v/>
      </c>
      <c r="K2087" s="35">
        <f>_xlfn.SINGLE(IF(F2087="","",_xlfn.XLOOKUP(F2087,purchase!F:F,purchase!N:N,"")))</f>
        <v/>
      </c>
      <c r="L2087" s="4" t="n"/>
      <c r="M2087" s="86" t="n"/>
      <c r="N2087" s="35">
        <f>IF(F2087="","",
MAX(0,
_xlfn.XLOOKUP(F2087,purchase!F:F,purchase!N:N,"")
-
SUMIFS(L:L,F:F,F2087)))</f>
        <v/>
      </c>
      <c r="O2087" s="35">
        <f>IF(OR(L2087="",M2087=""),"",L2087-M2087)</f>
        <v/>
      </c>
      <c r="P2087" s="89">
        <f>_xlfn.SINGLE(IF(F2087="","",_xlfn.XLOOKUP(F2087,purchase!F:F,purchase!O:O,"")))</f>
        <v/>
      </c>
      <c r="Q2087" s="83">
        <f>IF(OR(L2087="",M2087=""),"",M2087/L2087)</f>
        <v/>
      </c>
      <c r="R2087" s="91">
        <f>IF(OR(P2087="",Q2087=""),"",Q2087-P2087)</f>
        <v/>
      </c>
    </row>
    <row r="2088">
      <c r="A2088" s="25" t="n">
        <v>2084</v>
      </c>
      <c r="B2088" s="26">
        <f>IF(OR(C2088="",F2088=""),"",
"PRD-" &amp;
TEXT(DAY(C2088),"00") &amp;
CHOOSE(MONTH(C2088),"A","B","C","D","E","F","G","H","I","J","K","L") &amp;
TEXT(YEAR(C2088),"00") &amp;
"-" &amp;
RIGHT(F2088,4))</f>
        <v/>
      </c>
      <c r="C2088" s="27" t="n"/>
      <c r="D2088" s="26">
        <f>IF(F2088="","",_xlfn.XLOOKUP(F2088,purchase!F:F,purchase!B:B,""))</f>
        <v/>
      </c>
      <c r="E2088" s="26">
        <f>IF(F2088="","",_xlfn.XLOOKUP(F2088,purchase!F:F,purchase!C:C,""))</f>
        <v/>
      </c>
      <c r="F2088" s="4" t="n"/>
      <c r="G2088" s="10">
        <f>IF(H2088="NRFC","Natural Rubber Field Coagulam","")</f>
        <v/>
      </c>
      <c r="H2088" s="10">
        <f>IF(F2088="","",_xlfn.XLOOKUP(F2088,purchase!F:F,purchase!E:E,""))</f>
        <v/>
      </c>
      <c r="I2088" s="10">
        <f>IF(J2088="ISNR20","Natural Rubber-TSNR (ISNR-20)","")</f>
        <v/>
      </c>
      <c r="J2088" s="10">
        <f>IF(H2088="NRFC","ISNR20","")</f>
        <v/>
      </c>
      <c r="K2088" s="35">
        <f>_xlfn.SINGLE(IF(F2088="","",_xlfn.XLOOKUP(F2088,purchase!F:F,purchase!N:N,"")))</f>
        <v/>
      </c>
      <c r="L2088" s="4" t="n"/>
      <c r="M2088" s="86" t="n"/>
      <c r="N2088" s="35">
        <f>IF(F2088="","",
MAX(0,
_xlfn.XLOOKUP(F2088,purchase!F:F,purchase!N:N,"")
-
SUMIFS(L:L,F:F,F2088)))</f>
        <v/>
      </c>
      <c r="O2088" s="35">
        <f>IF(OR(L2088="",M2088=""),"",L2088-M2088)</f>
        <v/>
      </c>
      <c r="P2088" s="89">
        <f>_xlfn.SINGLE(IF(F2088="","",_xlfn.XLOOKUP(F2088,purchase!F:F,purchase!O:O,"")))</f>
        <v/>
      </c>
      <c r="Q2088" s="83">
        <f>IF(OR(L2088="",M2088=""),"",M2088/L2088)</f>
        <v/>
      </c>
      <c r="R2088" s="91">
        <f>IF(OR(P2088="",Q2088=""),"",Q2088-P2088)</f>
        <v/>
      </c>
    </row>
    <row r="2089">
      <c r="A2089" s="25" t="n">
        <v>2085</v>
      </c>
      <c r="B2089" s="26">
        <f>IF(OR(C2089="",F2089=""),"",
"PRD-" &amp;
TEXT(DAY(C2089),"00") &amp;
CHOOSE(MONTH(C2089),"A","B","C","D","E","F","G","H","I","J","K","L") &amp;
TEXT(YEAR(C2089),"00") &amp;
"-" &amp;
RIGHT(F2089,4))</f>
        <v/>
      </c>
      <c r="C2089" s="27" t="n"/>
      <c r="D2089" s="26">
        <f>IF(F2089="","",_xlfn.XLOOKUP(F2089,purchase!F:F,purchase!B:B,""))</f>
        <v/>
      </c>
      <c r="E2089" s="26">
        <f>IF(F2089="","",_xlfn.XLOOKUP(F2089,purchase!F:F,purchase!C:C,""))</f>
        <v/>
      </c>
      <c r="F2089" s="4" t="n"/>
      <c r="G2089" s="10">
        <f>IF(H2089="NRFC","Natural Rubber Field Coagulam","")</f>
        <v/>
      </c>
      <c r="H2089" s="10">
        <f>IF(F2089="","",_xlfn.XLOOKUP(F2089,purchase!F:F,purchase!E:E,""))</f>
        <v/>
      </c>
      <c r="I2089" s="10">
        <f>IF(J2089="ISNR20","Natural Rubber-TSNR (ISNR-20)","")</f>
        <v/>
      </c>
      <c r="J2089" s="10">
        <f>IF(H2089="NRFC","ISNR20","")</f>
        <v/>
      </c>
      <c r="K2089" s="35">
        <f>_xlfn.SINGLE(IF(F2089="","",_xlfn.XLOOKUP(F2089,purchase!F:F,purchase!N:N,"")))</f>
        <v/>
      </c>
      <c r="L2089" s="4" t="n"/>
      <c r="M2089" s="86" t="n"/>
      <c r="N2089" s="35">
        <f>IF(F2089="","",
MAX(0,
_xlfn.XLOOKUP(F2089,purchase!F:F,purchase!N:N,"")
-
SUMIFS(L:L,F:F,F2089)))</f>
        <v/>
      </c>
      <c r="O2089" s="35">
        <f>IF(OR(L2089="",M2089=""),"",L2089-M2089)</f>
        <v/>
      </c>
      <c r="P2089" s="89">
        <f>_xlfn.SINGLE(IF(F2089="","",_xlfn.XLOOKUP(F2089,purchase!F:F,purchase!O:O,"")))</f>
        <v/>
      </c>
      <c r="Q2089" s="83">
        <f>IF(OR(L2089="",M2089=""),"",M2089/L2089)</f>
        <v/>
      </c>
      <c r="R2089" s="91">
        <f>IF(OR(P2089="",Q2089=""),"",Q2089-P2089)</f>
        <v/>
      </c>
    </row>
    <row r="2090">
      <c r="A2090" s="25" t="n">
        <v>2086</v>
      </c>
      <c r="B2090" s="26">
        <f>IF(OR(C2090="",F2090=""),"",
"PRD-" &amp;
TEXT(DAY(C2090),"00") &amp;
CHOOSE(MONTH(C2090),"A","B","C","D","E","F","G","H","I","J","K","L") &amp;
TEXT(YEAR(C2090),"00") &amp;
"-" &amp;
RIGHT(F2090,4))</f>
        <v/>
      </c>
      <c r="C2090" s="27" t="n"/>
      <c r="D2090" s="26">
        <f>IF(F2090="","",_xlfn.XLOOKUP(F2090,purchase!F:F,purchase!B:B,""))</f>
        <v/>
      </c>
      <c r="E2090" s="26">
        <f>IF(F2090="","",_xlfn.XLOOKUP(F2090,purchase!F:F,purchase!C:C,""))</f>
        <v/>
      </c>
      <c r="F2090" s="4" t="n"/>
      <c r="G2090" s="10">
        <f>IF(H2090="NRFC","Natural Rubber Field Coagulam","")</f>
        <v/>
      </c>
      <c r="H2090" s="10">
        <f>IF(F2090="","",_xlfn.XLOOKUP(F2090,purchase!F:F,purchase!E:E,""))</f>
        <v/>
      </c>
      <c r="I2090" s="10">
        <f>IF(J2090="ISNR20","Natural Rubber-TSNR (ISNR-20)","")</f>
        <v/>
      </c>
      <c r="J2090" s="10">
        <f>IF(H2090="NRFC","ISNR20","")</f>
        <v/>
      </c>
      <c r="K2090" s="35">
        <f>_xlfn.SINGLE(IF(F2090="","",_xlfn.XLOOKUP(F2090,purchase!F:F,purchase!N:N,"")))</f>
        <v/>
      </c>
      <c r="L2090" s="4" t="n"/>
      <c r="M2090" s="86" t="n"/>
      <c r="N2090" s="35">
        <f>IF(F2090="","",
MAX(0,
_xlfn.XLOOKUP(F2090,purchase!F:F,purchase!N:N,"")
-
SUMIFS(L:L,F:F,F2090)))</f>
        <v/>
      </c>
      <c r="O2090" s="35">
        <f>IF(OR(L2090="",M2090=""),"",L2090-M2090)</f>
        <v/>
      </c>
      <c r="P2090" s="89">
        <f>_xlfn.SINGLE(IF(F2090="","",_xlfn.XLOOKUP(F2090,purchase!F:F,purchase!O:O,"")))</f>
        <v/>
      </c>
      <c r="Q2090" s="83">
        <f>IF(OR(L2090="",M2090=""),"",M2090/L2090)</f>
        <v/>
      </c>
      <c r="R2090" s="91">
        <f>IF(OR(P2090="",Q2090=""),"",Q2090-P2090)</f>
        <v/>
      </c>
    </row>
    <row r="2091">
      <c r="A2091" s="25" t="n">
        <v>2087</v>
      </c>
      <c r="B2091" s="26">
        <f>IF(OR(C2091="",F2091=""),"",
"PRD-" &amp;
TEXT(DAY(C2091),"00") &amp;
CHOOSE(MONTH(C2091),"A","B","C","D","E","F","G","H","I","J","K","L") &amp;
TEXT(YEAR(C2091),"00") &amp;
"-" &amp;
RIGHT(F2091,4))</f>
        <v/>
      </c>
      <c r="C2091" s="27" t="n"/>
      <c r="D2091" s="26">
        <f>IF(F2091="","",_xlfn.XLOOKUP(F2091,purchase!F:F,purchase!B:B,""))</f>
        <v/>
      </c>
      <c r="E2091" s="26">
        <f>IF(F2091="","",_xlfn.XLOOKUP(F2091,purchase!F:F,purchase!C:C,""))</f>
        <v/>
      </c>
      <c r="F2091" s="4" t="n"/>
      <c r="G2091" s="10">
        <f>IF(H2091="NRFC","Natural Rubber Field Coagulam","")</f>
        <v/>
      </c>
      <c r="H2091" s="10">
        <f>IF(F2091="","",_xlfn.XLOOKUP(F2091,purchase!F:F,purchase!E:E,""))</f>
        <v/>
      </c>
      <c r="I2091" s="10">
        <f>IF(J2091="ISNR20","Natural Rubber-TSNR (ISNR-20)","")</f>
        <v/>
      </c>
      <c r="J2091" s="10">
        <f>IF(H2091="NRFC","ISNR20","")</f>
        <v/>
      </c>
      <c r="K2091" s="35">
        <f>_xlfn.SINGLE(IF(F2091="","",_xlfn.XLOOKUP(F2091,purchase!F:F,purchase!N:N,"")))</f>
        <v/>
      </c>
      <c r="L2091" s="4" t="n"/>
      <c r="M2091" s="86" t="n"/>
      <c r="N2091" s="35">
        <f>IF(F2091="","",
MAX(0,
_xlfn.XLOOKUP(F2091,purchase!F:F,purchase!N:N,"")
-
SUMIFS(L:L,F:F,F2091)))</f>
        <v/>
      </c>
      <c r="O2091" s="35">
        <f>IF(OR(L2091="",M2091=""),"",L2091-M2091)</f>
        <v/>
      </c>
      <c r="P2091" s="89">
        <f>_xlfn.SINGLE(IF(F2091="","",_xlfn.XLOOKUP(F2091,purchase!F:F,purchase!O:O,"")))</f>
        <v/>
      </c>
      <c r="Q2091" s="83">
        <f>IF(OR(L2091="",M2091=""),"",M2091/L2091)</f>
        <v/>
      </c>
      <c r="R2091" s="91">
        <f>IF(OR(P2091="",Q2091=""),"",Q2091-P2091)</f>
        <v/>
      </c>
    </row>
    <row r="2092">
      <c r="A2092" s="25" t="n">
        <v>2088</v>
      </c>
      <c r="B2092" s="26">
        <f>IF(OR(C2092="",F2092=""),"",
"PRD-" &amp;
TEXT(DAY(C2092),"00") &amp;
CHOOSE(MONTH(C2092),"A","B","C","D","E","F","G","H","I","J","K","L") &amp;
TEXT(YEAR(C2092),"00") &amp;
"-" &amp;
RIGHT(F2092,4))</f>
        <v/>
      </c>
      <c r="C2092" s="27" t="n"/>
      <c r="D2092" s="26">
        <f>IF(F2092="","",_xlfn.XLOOKUP(F2092,purchase!F:F,purchase!B:B,""))</f>
        <v/>
      </c>
      <c r="E2092" s="26">
        <f>IF(F2092="","",_xlfn.XLOOKUP(F2092,purchase!F:F,purchase!C:C,""))</f>
        <v/>
      </c>
      <c r="F2092" s="4" t="n"/>
      <c r="G2092" s="10">
        <f>IF(H2092="NRFC","Natural Rubber Field Coagulam","")</f>
        <v/>
      </c>
      <c r="H2092" s="10">
        <f>IF(F2092="","",_xlfn.XLOOKUP(F2092,purchase!F:F,purchase!E:E,""))</f>
        <v/>
      </c>
      <c r="I2092" s="10">
        <f>IF(J2092="ISNR20","Natural Rubber-TSNR (ISNR-20)","")</f>
        <v/>
      </c>
      <c r="J2092" s="10">
        <f>IF(H2092="NRFC","ISNR20","")</f>
        <v/>
      </c>
      <c r="K2092" s="35">
        <f>_xlfn.SINGLE(IF(F2092="","",_xlfn.XLOOKUP(F2092,purchase!F:F,purchase!N:N,"")))</f>
        <v/>
      </c>
      <c r="L2092" s="4" t="n"/>
      <c r="M2092" s="86" t="n"/>
      <c r="N2092" s="35">
        <f>IF(F2092="","",
MAX(0,
_xlfn.XLOOKUP(F2092,purchase!F:F,purchase!N:N,"")
-
SUMIFS(L:L,F:F,F2092)))</f>
        <v/>
      </c>
      <c r="O2092" s="35">
        <f>IF(OR(L2092="",M2092=""),"",L2092-M2092)</f>
        <v/>
      </c>
      <c r="P2092" s="89">
        <f>_xlfn.SINGLE(IF(F2092="","",_xlfn.XLOOKUP(F2092,purchase!F:F,purchase!O:O,"")))</f>
        <v/>
      </c>
      <c r="Q2092" s="83">
        <f>IF(OR(L2092="",M2092=""),"",M2092/L2092)</f>
        <v/>
      </c>
      <c r="R2092" s="91">
        <f>IF(OR(P2092="",Q2092=""),"",Q2092-P2092)</f>
        <v/>
      </c>
    </row>
    <row r="2093">
      <c r="A2093" s="25" t="n">
        <v>2089</v>
      </c>
      <c r="B2093" s="26">
        <f>IF(OR(C2093="",F2093=""),"",
"PRD-" &amp;
TEXT(DAY(C2093),"00") &amp;
CHOOSE(MONTH(C2093),"A","B","C","D","E","F","G","H","I","J","K","L") &amp;
TEXT(YEAR(C2093),"00") &amp;
"-" &amp;
RIGHT(F2093,4))</f>
        <v/>
      </c>
      <c r="C2093" s="27" t="n"/>
      <c r="D2093" s="26">
        <f>IF(F2093="","",_xlfn.XLOOKUP(F2093,purchase!F:F,purchase!B:B,""))</f>
        <v/>
      </c>
      <c r="E2093" s="26">
        <f>IF(F2093="","",_xlfn.XLOOKUP(F2093,purchase!F:F,purchase!C:C,""))</f>
        <v/>
      </c>
      <c r="F2093" s="4" t="n"/>
      <c r="G2093" s="10">
        <f>IF(H2093="NRFC","Natural Rubber Field Coagulam","")</f>
        <v/>
      </c>
      <c r="H2093" s="10">
        <f>IF(F2093="","",_xlfn.XLOOKUP(F2093,purchase!F:F,purchase!E:E,""))</f>
        <v/>
      </c>
      <c r="I2093" s="10">
        <f>IF(J2093="ISNR20","Natural Rubber-TSNR (ISNR-20)","")</f>
        <v/>
      </c>
      <c r="J2093" s="10">
        <f>IF(H2093="NRFC","ISNR20","")</f>
        <v/>
      </c>
      <c r="K2093" s="35">
        <f>_xlfn.SINGLE(IF(F2093="","",_xlfn.XLOOKUP(F2093,purchase!F:F,purchase!N:N,"")))</f>
        <v/>
      </c>
      <c r="L2093" s="4" t="n"/>
      <c r="M2093" s="86" t="n"/>
      <c r="N2093" s="35">
        <f>IF(F2093="","",
MAX(0,
_xlfn.XLOOKUP(F2093,purchase!F:F,purchase!N:N,"")
-
SUMIFS(L:L,F:F,F2093)))</f>
        <v/>
      </c>
      <c r="O2093" s="35">
        <f>IF(OR(L2093="",M2093=""),"",L2093-M2093)</f>
        <v/>
      </c>
      <c r="P2093" s="89">
        <f>_xlfn.SINGLE(IF(F2093="","",_xlfn.XLOOKUP(F2093,purchase!F:F,purchase!O:O,"")))</f>
        <v/>
      </c>
      <c r="Q2093" s="83">
        <f>IF(OR(L2093="",M2093=""),"",M2093/L2093)</f>
        <v/>
      </c>
      <c r="R2093" s="91">
        <f>IF(OR(P2093="",Q2093=""),"",Q2093-P2093)</f>
        <v/>
      </c>
    </row>
    <row r="2094">
      <c r="A2094" s="25" t="n">
        <v>2090</v>
      </c>
      <c r="B2094" s="26">
        <f>IF(OR(C2094="",F2094=""),"",
"PRD-" &amp;
TEXT(DAY(C2094),"00") &amp;
CHOOSE(MONTH(C2094),"A","B","C","D","E","F","G","H","I","J","K","L") &amp;
TEXT(YEAR(C2094),"00") &amp;
"-" &amp;
RIGHT(F2094,4))</f>
        <v/>
      </c>
      <c r="C2094" s="27" t="n"/>
      <c r="D2094" s="26">
        <f>IF(F2094="","",_xlfn.XLOOKUP(F2094,purchase!F:F,purchase!B:B,""))</f>
        <v/>
      </c>
      <c r="E2094" s="26">
        <f>IF(F2094="","",_xlfn.XLOOKUP(F2094,purchase!F:F,purchase!C:C,""))</f>
        <v/>
      </c>
      <c r="F2094" s="4" t="n"/>
      <c r="G2094" s="10">
        <f>IF(H2094="NRFC","Natural Rubber Field Coagulam","")</f>
        <v/>
      </c>
      <c r="H2094" s="10">
        <f>IF(F2094="","",_xlfn.XLOOKUP(F2094,purchase!F:F,purchase!E:E,""))</f>
        <v/>
      </c>
      <c r="I2094" s="10">
        <f>IF(J2094="ISNR20","Natural Rubber-TSNR (ISNR-20)","")</f>
        <v/>
      </c>
      <c r="J2094" s="10">
        <f>IF(H2094="NRFC","ISNR20","")</f>
        <v/>
      </c>
      <c r="K2094" s="35">
        <f>_xlfn.SINGLE(IF(F2094="","",_xlfn.XLOOKUP(F2094,purchase!F:F,purchase!N:N,"")))</f>
        <v/>
      </c>
      <c r="L2094" s="4" t="n"/>
      <c r="M2094" s="86" t="n"/>
      <c r="N2094" s="35">
        <f>IF(F2094="","",
MAX(0,
_xlfn.XLOOKUP(F2094,purchase!F:F,purchase!N:N,"")
-
SUMIFS(L:L,F:F,F2094)))</f>
        <v/>
      </c>
      <c r="O2094" s="35">
        <f>IF(OR(L2094="",M2094=""),"",L2094-M2094)</f>
        <v/>
      </c>
      <c r="P2094" s="89">
        <f>_xlfn.SINGLE(IF(F2094="","",_xlfn.XLOOKUP(F2094,purchase!F:F,purchase!O:O,"")))</f>
        <v/>
      </c>
      <c r="Q2094" s="83">
        <f>IF(OR(L2094="",M2094=""),"",M2094/L2094)</f>
        <v/>
      </c>
      <c r="R2094" s="91">
        <f>IF(OR(P2094="",Q2094=""),"",Q2094-P2094)</f>
        <v/>
      </c>
    </row>
    <row r="2095">
      <c r="A2095" s="25" t="n">
        <v>2091</v>
      </c>
      <c r="B2095" s="26">
        <f>IF(OR(C2095="",F2095=""),"",
"PRD-" &amp;
TEXT(DAY(C2095),"00") &amp;
CHOOSE(MONTH(C2095),"A","B","C","D","E","F","G","H","I","J","K","L") &amp;
TEXT(YEAR(C2095),"00") &amp;
"-" &amp;
RIGHT(F2095,4))</f>
        <v/>
      </c>
      <c r="C2095" s="27" t="n"/>
      <c r="D2095" s="26">
        <f>IF(F2095="","",_xlfn.XLOOKUP(F2095,purchase!F:F,purchase!B:B,""))</f>
        <v/>
      </c>
      <c r="E2095" s="26">
        <f>IF(F2095="","",_xlfn.XLOOKUP(F2095,purchase!F:F,purchase!C:C,""))</f>
        <v/>
      </c>
      <c r="F2095" s="4" t="n"/>
      <c r="G2095" s="10">
        <f>IF(H2095="NRFC","Natural Rubber Field Coagulam","")</f>
        <v/>
      </c>
      <c r="H2095" s="10">
        <f>IF(F2095="","",_xlfn.XLOOKUP(F2095,purchase!F:F,purchase!E:E,""))</f>
        <v/>
      </c>
      <c r="I2095" s="10">
        <f>IF(J2095="ISNR20","Natural Rubber-TSNR (ISNR-20)","")</f>
        <v/>
      </c>
      <c r="J2095" s="10">
        <f>IF(H2095="NRFC","ISNR20","")</f>
        <v/>
      </c>
      <c r="K2095" s="35">
        <f>_xlfn.SINGLE(IF(F2095="","",_xlfn.XLOOKUP(F2095,purchase!F:F,purchase!N:N,"")))</f>
        <v/>
      </c>
      <c r="L2095" s="4" t="n"/>
      <c r="M2095" s="86" t="n"/>
      <c r="N2095" s="35">
        <f>IF(F2095="","",
MAX(0,
_xlfn.XLOOKUP(F2095,purchase!F:F,purchase!N:N,"")
-
SUMIFS(L:L,F:F,F2095)))</f>
        <v/>
      </c>
      <c r="O2095" s="35">
        <f>IF(OR(L2095="",M2095=""),"",L2095-M2095)</f>
        <v/>
      </c>
      <c r="P2095" s="89">
        <f>_xlfn.SINGLE(IF(F2095="","",_xlfn.XLOOKUP(F2095,purchase!F:F,purchase!O:O,"")))</f>
        <v/>
      </c>
      <c r="Q2095" s="83">
        <f>IF(OR(L2095="",M2095=""),"",M2095/L2095)</f>
        <v/>
      </c>
      <c r="R2095" s="91">
        <f>IF(OR(P2095="",Q2095=""),"",Q2095-P2095)</f>
        <v/>
      </c>
    </row>
    <row r="2096">
      <c r="A2096" s="25" t="n">
        <v>2092</v>
      </c>
      <c r="B2096" s="26">
        <f>IF(OR(C2096="",F2096=""),"",
"PRD-" &amp;
TEXT(DAY(C2096),"00") &amp;
CHOOSE(MONTH(C2096),"A","B","C","D","E","F","G","H","I","J","K","L") &amp;
TEXT(YEAR(C2096),"00") &amp;
"-" &amp;
RIGHT(F2096,4))</f>
        <v/>
      </c>
      <c r="C2096" s="27" t="n"/>
      <c r="D2096" s="26">
        <f>IF(F2096="","",_xlfn.XLOOKUP(F2096,purchase!F:F,purchase!B:B,""))</f>
        <v/>
      </c>
      <c r="E2096" s="26">
        <f>IF(F2096="","",_xlfn.XLOOKUP(F2096,purchase!F:F,purchase!C:C,""))</f>
        <v/>
      </c>
      <c r="F2096" s="4" t="n"/>
      <c r="G2096" s="10">
        <f>IF(H2096="NRFC","Natural Rubber Field Coagulam","")</f>
        <v/>
      </c>
      <c r="H2096" s="10">
        <f>IF(F2096="","",_xlfn.XLOOKUP(F2096,purchase!F:F,purchase!E:E,""))</f>
        <v/>
      </c>
      <c r="I2096" s="10">
        <f>IF(J2096="ISNR20","Natural Rubber-TSNR (ISNR-20)","")</f>
        <v/>
      </c>
      <c r="J2096" s="10">
        <f>IF(H2096="NRFC","ISNR20","")</f>
        <v/>
      </c>
      <c r="K2096" s="35">
        <f>_xlfn.SINGLE(IF(F2096="","",_xlfn.XLOOKUP(F2096,purchase!F:F,purchase!N:N,"")))</f>
        <v/>
      </c>
      <c r="L2096" s="4" t="n"/>
      <c r="M2096" s="86" t="n"/>
      <c r="N2096" s="35">
        <f>IF(F2096="","",
MAX(0,
_xlfn.XLOOKUP(F2096,purchase!F:F,purchase!N:N,"")
-
SUMIFS(L:L,F:F,F2096)))</f>
        <v/>
      </c>
      <c r="O2096" s="35">
        <f>IF(OR(L2096="",M2096=""),"",L2096-M2096)</f>
        <v/>
      </c>
      <c r="P2096" s="89">
        <f>_xlfn.SINGLE(IF(F2096="","",_xlfn.XLOOKUP(F2096,purchase!F:F,purchase!O:O,"")))</f>
        <v/>
      </c>
      <c r="Q2096" s="83">
        <f>IF(OR(L2096="",M2096=""),"",M2096/L2096)</f>
        <v/>
      </c>
      <c r="R2096" s="91">
        <f>IF(OR(P2096="",Q2096=""),"",Q2096-P2096)</f>
        <v/>
      </c>
    </row>
    <row r="2097">
      <c r="A2097" s="25" t="n">
        <v>2093</v>
      </c>
      <c r="B2097" s="26">
        <f>IF(OR(C2097="",F2097=""),"",
"PRD-" &amp;
TEXT(DAY(C2097),"00") &amp;
CHOOSE(MONTH(C2097),"A","B","C","D","E","F","G","H","I","J","K","L") &amp;
TEXT(YEAR(C2097),"00") &amp;
"-" &amp;
RIGHT(F2097,4))</f>
        <v/>
      </c>
      <c r="C2097" s="27" t="n"/>
      <c r="D2097" s="26">
        <f>IF(F2097="","",_xlfn.XLOOKUP(F2097,purchase!F:F,purchase!B:B,""))</f>
        <v/>
      </c>
      <c r="E2097" s="26">
        <f>IF(F2097="","",_xlfn.XLOOKUP(F2097,purchase!F:F,purchase!C:C,""))</f>
        <v/>
      </c>
      <c r="F2097" s="4" t="n"/>
      <c r="G2097" s="10">
        <f>IF(H2097="NRFC","Natural Rubber Field Coagulam","")</f>
        <v/>
      </c>
      <c r="H2097" s="10">
        <f>IF(F2097="","",_xlfn.XLOOKUP(F2097,purchase!F:F,purchase!E:E,""))</f>
        <v/>
      </c>
      <c r="I2097" s="10">
        <f>IF(J2097="ISNR20","Natural Rubber-TSNR (ISNR-20)","")</f>
        <v/>
      </c>
      <c r="J2097" s="10">
        <f>IF(H2097="NRFC","ISNR20","")</f>
        <v/>
      </c>
      <c r="K2097" s="35">
        <f>_xlfn.SINGLE(IF(F2097="","",_xlfn.XLOOKUP(F2097,purchase!F:F,purchase!N:N,"")))</f>
        <v/>
      </c>
      <c r="L2097" s="4" t="n"/>
      <c r="M2097" s="86" t="n"/>
      <c r="N2097" s="35">
        <f>IF(F2097="","",
MAX(0,
_xlfn.XLOOKUP(F2097,purchase!F:F,purchase!N:N,"")
-
SUMIFS(L:L,F:F,F2097)))</f>
        <v/>
      </c>
      <c r="O2097" s="35">
        <f>IF(OR(L2097="",M2097=""),"",L2097-M2097)</f>
        <v/>
      </c>
      <c r="P2097" s="89">
        <f>_xlfn.SINGLE(IF(F2097="","",_xlfn.XLOOKUP(F2097,purchase!F:F,purchase!O:O,"")))</f>
        <v/>
      </c>
      <c r="Q2097" s="83">
        <f>IF(OR(L2097="",M2097=""),"",M2097/L2097)</f>
        <v/>
      </c>
      <c r="R2097" s="91">
        <f>IF(OR(P2097="",Q2097=""),"",Q2097-P2097)</f>
        <v/>
      </c>
    </row>
    <row r="2098">
      <c r="A2098" s="25" t="n">
        <v>2094</v>
      </c>
      <c r="B2098" s="26">
        <f>IF(OR(C2098="",F2098=""),"",
"PRD-" &amp;
TEXT(DAY(C2098),"00") &amp;
CHOOSE(MONTH(C2098),"A","B","C","D","E","F","G","H","I","J","K","L") &amp;
TEXT(YEAR(C2098),"00") &amp;
"-" &amp;
RIGHT(F2098,4))</f>
        <v/>
      </c>
      <c r="C2098" s="27" t="n"/>
      <c r="D2098" s="26">
        <f>IF(F2098="","",_xlfn.XLOOKUP(F2098,purchase!F:F,purchase!B:B,""))</f>
        <v/>
      </c>
      <c r="E2098" s="26">
        <f>IF(F2098="","",_xlfn.XLOOKUP(F2098,purchase!F:F,purchase!C:C,""))</f>
        <v/>
      </c>
      <c r="F2098" s="4" t="n"/>
      <c r="G2098" s="10">
        <f>IF(H2098="NRFC","Natural Rubber Field Coagulam","")</f>
        <v/>
      </c>
      <c r="H2098" s="10">
        <f>IF(F2098="","",_xlfn.XLOOKUP(F2098,purchase!F:F,purchase!E:E,""))</f>
        <v/>
      </c>
      <c r="I2098" s="10">
        <f>IF(J2098="ISNR20","Natural Rubber-TSNR (ISNR-20)","")</f>
        <v/>
      </c>
      <c r="J2098" s="10">
        <f>IF(H2098="NRFC","ISNR20","")</f>
        <v/>
      </c>
      <c r="K2098" s="35">
        <f>_xlfn.SINGLE(IF(F2098="","",_xlfn.XLOOKUP(F2098,purchase!F:F,purchase!N:N,"")))</f>
        <v/>
      </c>
      <c r="L2098" s="4" t="n"/>
      <c r="M2098" s="86" t="n"/>
      <c r="N2098" s="35">
        <f>IF(F2098="","",
MAX(0,
_xlfn.XLOOKUP(F2098,purchase!F:F,purchase!N:N,"")
-
SUMIFS(L:L,F:F,F2098)))</f>
        <v/>
      </c>
      <c r="O2098" s="35">
        <f>IF(OR(L2098="",M2098=""),"",L2098-M2098)</f>
        <v/>
      </c>
      <c r="P2098" s="89">
        <f>_xlfn.SINGLE(IF(F2098="","",_xlfn.XLOOKUP(F2098,purchase!F:F,purchase!O:O,"")))</f>
        <v/>
      </c>
      <c r="Q2098" s="83">
        <f>IF(OR(L2098="",M2098=""),"",M2098/L2098)</f>
        <v/>
      </c>
      <c r="R2098" s="91">
        <f>IF(OR(P2098="",Q2098=""),"",Q2098-P2098)</f>
        <v/>
      </c>
    </row>
    <row r="2099">
      <c r="A2099" s="25" t="n">
        <v>2095</v>
      </c>
      <c r="B2099" s="26">
        <f>IF(OR(C2099="",F2099=""),"",
"PRD-" &amp;
TEXT(DAY(C2099),"00") &amp;
CHOOSE(MONTH(C2099),"A","B","C","D","E","F","G","H","I","J","K","L") &amp;
TEXT(YEAR(C2099),"00") &amp;
"-" &amp;
RIGHT(F2099,4))</f>
        <v/>
      </c>
      <c r="C2099" s="27" t="n"/>
      <c r="D2099" s="26">
        <f>IF(F2099="","",_xlfn.XLOOKUP(F2099,purchase!F:F,purchase!B:B,""))</f>
        <v/>
      </c>
      <c r="E2099" s="26">
        <f>IF(F2099="","",_xlfn.XLOOKUP(F2099,purchase!F:F,purchase!C:C,""))</f>
        <v/>
      </c>
      <c r="F2099" s="4" t="n"/>
      <c r="G2099" s="10">
        <f>IF(H2099="NRFC","Natural Rubber Field Coagulam","")</f>
        <v/>
      </c>
      <c r="H2099" s="10">
        <f>IF(F2099="","",_xlfn.XLOOKUP(F2099,purchase!F:F,purchase!E:E,""))</f>
        <v/>
      </c>
      <c r="I2099" s="10">
        <f>IF(J2099="ISNR20","Natural Rubber-TSNR (ISNR-20)","")</f>
        <v/>
      </c>
      <c r="J2099" s="10">
        <f>IF(H2099="NRFC","ISNR20","")</f>
        <v/>
      </c>
      <c r="K2099" s="35">
        <f>_xlfn.SINGLE(IF(F2099="","",_xlfn.XLOOKUP(F2099,purchase!F:F,purchase!N:N,"")))</f>
        <v/>
      </c>
      <c r="L2099" s="4" t="n"/>
      <c r="M2099" s="86" t="n"/>
      <c r="N2099" s="35">
        <f>IF(F2099="","",
MAX(0,
_xlfn.XLOOKUP(F2099,purchase!F:F,purchase!N:N,"")
-
SUMIFS(L:L,F:F,F2099)))</f>
        <v/>
      </c>
      <c r="O2099" s="35">
        <f>IF(OR(L2099="",M2099=""),"",L2099-M2099)</f>
        <v/>
      </c>
      <c r="P2099" s="89">
        <f>_xlfn.SINGLE(IF(F2099="","",_xlfn.XLOOKUP(F2099,purchase!F:F,purchase!O:O,"")))</f>
        <v/>
      </c>
      <c r="Q2099" s="83">
        <f>IF(OR(L2099="",M2099=""),"",M2099/L2099)</f>
        <v/>
      </c>
      <c r="R2099" s="91">
        <f>IF(OR(P2099="",Q2099=""),"",Q2099-P2099)</f>
        <v/>
      </c>
    </row>
    <row r="2100">
      <c r="A2100" s="25" t="n">
        <v>2096</v>
      </c>
      <c r="B2100" s="26">
        <f>IF(OR(C2100="",F2100=""),"",
"PRD-" &amp;
TEXT(DAY(C2100),"00") &amp;
CHOOSE(MONTH(C2100),"A","B","C","D","E","F","G","H","I","J","K","L") &amp;
TEXT(YEAR(C2100),"00") &amp;
"-" &amp;
RIGHT(F2100,4))</f>
        <v/>
      </c>
      <c r="C2100" s="27" t="n"/>
      <c r="D2100" s="26">
        <f>IF(F2100="","",_xlfn.XLOOKUP(F2100,purchase!F:F,purchase!B:B,""))</f>
        <v/>
      </c>
      <c r="E2100" s="26">
        <f>IF(F2100="","",_xlfn.XLOOKUP(F2100,purchase!F:F,purchase!C:C,""))</f>
        <v/>
      </c>
      <c r="F2100" s="4" t="n"/>
      <c r="G2100" s="10">
        <f>IF(H2100="NRFC","Natural Rubber Field Coagulam","")</f>
        <v/>
      </c>
      <c r="H2100" s="10">
        <f>IF(F2100="","",_xlfn.XLOOKUP(F2100,purchase!F:F,purchase!E:E,""))</f>
        <v/>
      </c>
      <c r="I2100" s="10">
        <f>IF(J2100="ISNR20","Natural Rubber-TSNR (ISNR-20)","")</f>
        <v/>
      </c>
      <c r="J2100" s="10">
        <f>IF(H2100="NRFC","ISNR20","")</f>
        <v/>
      </c>
      <c r="K2100" s="35">
        <f>_xlfn.SINGLE(IF(F2100="","",_xlfn.XLOOKUP(F2100,purchase!F:F,purchase!N:N,"")))</f>
        <v/>
      </c>
      <c r="L2100" s="4" t="n"/>
      <c r="M2100" s="86" t="n"/>
      <c r="N2100" s="35">
        <f>IF(F2100="","",
MAX(0,
_xlfn.XLOOKUP(F2100,purchase!F:F,purchase!N:N,"")
-
SUMIFS(L:L,F:F,F2100)))</f>
        <v/>
      </c>
      <c r="O2100" s="35">
        <f>IF(OR(L2100="",M2100=""),"",L2100-M2100)</f>
        <v/>
      </c>
      <c r="P2100" s="89">
        <f>_xlfn.SINGLE(IF(F2100="","",_xlfn.XLOOKUP(F2100,purchase!F:F,purchase!O:O,"")))</f>
        <v/>
      </c>
      <c r="Q2100" s="83">
        <f>IF(OR(L2100="",M2100=""),"",M2100/L2100)</f>
        <v/>
      </c>
      <c r="R2100" s="91">
        <f>IF(OR(P2100="",Q2100=""),"",Q2100-P2100)</f>
        <v/>
      </c>
    </row>
    <row r="2101">
      <c r="A2101" s="25" t="n">
        <v>2097</v>
      </c>
      <c r="B2101" s="26">
        <f>IF(OR(C2101="",F2101=""),"",
"PRD-" &amp;
TEXT(DAY(C2101),"00") &amp;
CHOOSE(MONTH(C2101),"A","B","C","D","E","F","G","H","I","J","K","L") &amp;
TEXT(YEAR(C2101),"00") &amp;
"-" &amp;
RIGHT(F2101,4))</f>
        <v/>
      </c>
      <c r="C2101" s="27" t="n"/>
      <c r="D2101" s="26">
        <f>IF(F2101="","",_xlfn.XLOOKUP(F2101,purchase!F:F,purchase!B:B,""))</f>
        <v/>
      </c>
      <c r="E2101" s="26">
        <f>IF(F2101="","",_xlfn.XLOOKUP(F2101,purchase!F:F,purchase!C:C,""))</f>
        <v/>
      </c>
      <c r="F2101" s="4" t="n"/>
      <c r="G2101" s="10">
        <f>IF(H2101="NRFC","Natural Rubber Field Coagulam","")</f>
        <v/>
      </c>
      <c r="H2101" s="10">
        <f>IF(F2101="","",_xlfn.XLOOKUP(F2101,purchase!F:F,purchase!E:E,""))</f>
        <v/>
      </c>
      <c r="I2101" s="10">
        <f>IF(J2101="ISNR20","Natural Rubber-TSNR (ISNR-20)","")</f>
        <v/>
      </c>
      <c r="J2101" s="10">
        <f>IF(H2101="NRFC","ISNR20","")</f>
        <v/>
      </c>
      <c r="K2101" s="35">
        <f>_xlfn.SINGLE(IF(F2101="","",_xlfn.XLOOKUP(F2101,purchase!F:F,purchase!N:N,"")))</f>
        <v/>
      </c>
      <c r="L2101" s="4" t="n"/>
      <c r="M2101" s="86" t="n"/>
      <c r="N2101" s="35">
        <f>IF(F2101="","",
MAX(0,
_xlfn.XLOOKUP(F2101,purchase!F:F,purchase!N:N,"")
-
SUMIFS(L:L,F:F,F2101)))</f>
        <v/>
      </c>
      <c r="O2101" s="35">
        <f>IF(OR(L2101="",M2101=""),"",L2101-M2101)</f>
        <v/>
      </c>
      <c r="P2101" s="89">
        <f>_xlfn.SINGLE(IF(F2101="","",_xlfn.XLOOKUP(F2101,purchase!F:F,purchase!O:O,"")))</f>
        <v/>
      </c>
      <c r="Q2101" s="83">
        <f>IF(OR(L2101="",M2101=""),"",M2101/L2101)</f>
        <v/>
      </c>
      <c r="R2101" s="91">
        <f>IF(OR(P2101="",Q2101=""),"",Q2101-P2101)</f>
        <v/>
      </c>
    </row>
    <row r="2102">
      <c r="A2102" s="25" t="n">
        <v>2098</v>
      </c>
      <c r="B2102" s="26">
        <f>IF(OR(C2102="",F2102=""),"",
"PRD-" &amp;
TEXT(DAY(C2102),"00") &amp;
CHOOSE(MONTH(C2102),"A","B","C","D","E","F","G","H","I","J","K","L") &amp;
TEXT(YEAR(C2102),"00") &amp;
"-" &amp;
RIGHT(F2102,4))</f>
        <v/>
      </c>
      <c r="C2102" s="27" t="n"/>
      <c r="D2102" s="26">
        <f>IF(F2102="","",_xlfn.XLOOKUP(F2102,purchase!F:F,purchase!B:B,""))</f>
        <v/>
      </c>
      <c r="E2102" s="26">
        <f>IF(F2102="","",_xlfn.XLOOKUP(F2102,purchase!F:F,purchase!C:C,""))</f>
        <v/>
      </c>
      <c r="F2102" s="4" t="n"/>
      <c r="G2102" s="10">
        <f>IF(H2102="NRFC","Natural Rubber Field Coagulam","")</f>
        <v/>
      </c>
      <c r="H2102" s="10">
        <f>IF(F2102="","",_xlfn.XLOOKUP(F2102,purchase!F:F,purchase!E:E,""))</f>
        <v/>
      </c>
      <c r="I2102" s="10">
        <f>IF(J2102="ISNR20","Natural Rubber-TSNR (ISNR-20)","")</f>
        <v/>
      </c>
      <c r="J2102" s="10">
        <f>IF(H2102="NRFC","ISNR20","")</f>
        <v/>
      </c>
      <c r="K2102" s="35">
        <f>_xlfn.SINGLE(IF(F2102="","",_xlfn.XLOOKUP(F2102,purchase!F:F,purchase!N:N,"")))</f>
        <v/>
      </c>
      <c r="L2102" s="4" t="n"/>
      <c r="M2102" s="86" t="n"/>
      <c r="N2102" s="35">
        <f>IF(F2102="","",
MAX(0,
_xlfn.XLOOKUP(F2102,purchase!F:F,purchase!N:N,"")
-
SUMIFS(L:L,F:F,F2102)))</f>
        <v/>
      </c>
      <c r="O2102" s="35">
        <f>IF(OR(L2102="",M2102=""),"",L2102-M2102)</f>
        <v/>
      </c>
      <c r="P2102" s="89">
        <f>_xlfn.SINGLE(IF(F2102="","",_xlfn.XLOOKUP(F2102,purchase!F:F,purchase!O:O,"")))</f>
        <v/>
      </c>
      <c r="Q2102" s="83">
        <f>IF(OR(L2102="",M2102=""),"",M2102/L2102)</f>
        <v/>
      </c>
      <c r="R2102" s="91">
        <f>IF(OR(P2102="",Q2102=""),"",Q2102-P2102)</f>
        <v/>
      </c>
    </row>
    <row r="2103">
      <c r="A2103" s="25" t="n">
        <v>2099</v>
      </c>
      <c r="B2103" s="26">
        <f>IF(OR(C2103="",F2103=""),"",
"PRD-" &amp;
TEXT(DAY(C2103),"00") &amp;
CHOOSE(MONTH(C2103),"A","B","C","D","E","F","G","H","I","J","K","L") &amp;
TEXT(YEAR(C2103),"00") &amp;
"-" &amp;
RIGHT(F2103,4))</f>
        <v/>
      </c>
      <c r="C2103" s="27" t="n"/>
      <c r="D2103" s="26">
        <f>IF(F2103="","",_xlfn.XLOOKUP(F2103,purchase!F:F,purchase!B:B,""))</f>
        <v/>
      </c>
      <c r="E2103" s="26">
        <f>IF(F2103="","",_xlfn.XLOOKUP(F2103,purchase!F:F,purchase!C:C,""))</f>
        <v/>
      </c>
      <c r="F2103" s="4" t="n"/>
      <c r="G2103" s="10">
        <f>IF(H2103="NRFC","Natural Rubber Field Coagulam","")</f>
        <v/>
      </c>
      <c r="H2103" s="10">
        <f>IF(F2103="","",_xlfn.XLOOKUP(F2103,purchase!F:F,purchase!E:E,""))</f>
        <v/>
      </c>
      <c r="I2103" s="10">
        <f>IF(J2103="ISNR20","Natural Rubber-TSNR (ISNR-20)","")</f>
        <v/>
      </c>
      <c r="J2103" s="10">
        <f>IF(H2103="NRFC","ISNR20","")</f>
        <v/>
      </c>
      <c r="K2103" s="35">
        <f>_xlfn.SINGLE(IF(F2103="","",_xlfn.XLOOKUP(F2103,purchase!F:F,purchase!N:N,"")))</f>
        <v/>
      </c>
      <c r="L2103" s="4" t="n"/>
      <c r="M2103" s="86" t="n"/>
      <c r="N2103" s="35">
        <f>IF(F2103="","",
MAX(0,
_xlfn.XLOOKUP(F2103,purchase!F:F,purchase!N:N,"")
-
SUMIFS(L:L,F:F,F2103)))</f>
        <v/>
      </c>
      <c r="O2103" s="35">
        <f>IF(OR(L2103="",M2103=""),"",L2103-M2103)</f>
        <v/>
      </c>
      <c r="P2103" s="89">
        <f>_xlfn.SINGLE(IF(F2103="","",_xlfn.XLOOKUP(F2103,purchase!F:F,purchase!O:O,"")))</f>
        <v/>
      </c>
      <c r="Q2103" s="83">
        <f>IF(OR(L2103="",M2103=""),"",M2103/L2103)</f>
        <v/>
      </c>
      <c r="R2103" s="91">
        <f>IF(OR(P2103="",Q2103=""),"",Q2103-P2103)</f>
        <v/>
      </c>
    </row>
    <row r="2104">
      <c r="A2104" s="25" t="n">
        <v>2100</v>
      </c>
      <c r="B2104" s="26">
        <f>IF(OR(C2104="",F2104=""),"",
"PRD-" &amp;
TEXT(DAY(C2104),"00") &amp;
CHOOSE(MONTH(C2104),"A","B","C","D","E","F","G","H","I","J","K","L") &amp;
TEXT(YEAR(C2104),"00") &amp;
"-" &amp;
RIGHT(F2104,4))</f>
        <v/>
      </c>
      <c r="C2104" s="27" t="n"/>
      <c r="D2104" s="26">
        <f>IF(F2104="","",_xlfn.XLOOKUP(F2104,purchase!F:F,purchase!B:B,""))</f>
        <v/>
      </c>
      <c r="E2104" s="26">
        <f>IF(F2104="","",_xlfn.XLOOKUP(F2104,purchase!F:F,purchase!C:C,""))</f>
        <v/>
      </c>
      <c r="F2104" s="4" t="n"/>
      <c r="G2104" s="10">
        <f>IF(H2104="NRFC","Natural Rubber Field Coagulam","")</f>
        <v/>
      </c>
      <c r="H2104" s="10">
        <f>IF(F2104="","",_xlfn.XLOOKUP(F2104,purchase!F:F,purchase!E:E,""))</f>
        <v/>
      </c>
      <c r="I2104" s="10">
        <f>IF(J2104="ISNR20","Natural Rubber-TSNR (ISNR-20)","")</f>
        <v/>
      </c>
      <c r="J2104" s="10">
        <f>IF(H2104="NRFC","ISNR20","")</f>
        <v/>
      </c>
      <c r="K2104" s="35">
        <f>_xlfn.SINGLE(IF(F2104="","",_xlfn.XLOOKUP(F2104,purchase!F:F,purchase!N:N,"")))</f>
        <v/>
      </c>
      <c r="L2104" s="4" t="n"/>
      <c r="M2104" s="86" t="n"/>
      <c r="N2104" s="35">
        <f>IF(F2104="","",
MAX(0,
_xlfn.XLOOKUP(F2104,purchase!F:F,purchase!N:N,"")
-
SUMIFS(L:L,F:F,F2104)))</f>
        <v/>
      </c>
      <c r="O2104" s="35">
        <f>IF(OR(L2104="",M2104=""),"",L2104-M2104)</f>
        <v/>
      </c>
      <c r="P2104" s="89">
        <f>_xlfn.SINGLE(IF(F2104="","",_xlfn.XLOOKUP(F2104,purchase!F:F,purchase!O:O,"")))</f>
        <v/>
      </c>
      <c r="Q2104" s="83">
        <f>IF(OR(L2104="",M2104=""),"",M2104/L2104)</f>
        <v/>
      </c>
      <c r="R2104" s="91">
        <f>IF(OR(P2104="",Q2104=""),"",Q2104-P2104)</f>
        <v/>
      </c>
    </row>
    <row r="2105">
      <c r="A2105" s="25" t="n">
        <v>2101</v>
      </c>
      <c r="B2105" s="26">
        <f>IF(OR(C2105="",F2105=""),"",
"PRD-" &amp;
TEXT(DAY(C2105),"00") &amp;
CHOOSE(MONTH(C2105),"A","B","C","D","E","F","G","H","I","J","K","L") &amp;
TEXT(YEAR(C2105),"00") &amp;
"-" &amp;
RIGHT(F2105,4))</f>
        <v/>
      </c>
      <c r="C2105" s="27" t="n"/>
      <c r="D2105" s="26">
        <f>IF(F2105="","",_xlfn.XLOOKUP(F2105,purchase!F:F,purchase!B:B,""))</f>
        <v/>
      </c>
      <c r="E2105" s="26">
        <f>IF(F2105="","",_xlfn.XLOOKUP(F2105,purchase!F:F,purchase!C:C,""))</f>
        <v/>
      </c>
      <c r="F2105" s="4" t="n"/>
      <c r="G2105" s="10">
        <f>IF(H2105="NRFC","Natural Rubber Field Coagulam","")</f>
        <v/>
      </c>
      <c r="H2105" s="10">
        <f>IF(F2105="","",_xlfn.XLOOKUP(F2105,purchase!F:F,purchase!E:E,""))</f>
        <v/>
      </c>
      <c r="I2105" s="10">
        <f>IF(J2105="ISNR20","Natural Rubber-TSNR (ISNR-20)","")</f>
        <v/>
      </c>
      <c r="J2105" s="10">
        <f>IF(H2105="NRFC","ISNR20","")</f>
        <v/>
      </c>
      <c r="K2105" s="35">
        <f>_xlfn.SINGLE(IF(F2105="","",_xlfn.XLOOKUP(F2105,purchase!F:F,purchase!N:N,"")))</f>
        <v/>
      </c>
      <c r="L2105" s="4" t="n"/>
      <c r="M2105" s="86" t="n"/>
      <c r="N2105" s="35">
        <f>IF(F2105="","",
MAX(0,
_xlfn.XLOOKUP(F2105,purchase!F:F,purchase!N:N,"")
-
SUMIFS(L:L,F:F,F2105)))</f>
        <v/>
      </c>
      <c r="O2105" s="35">
        <f>IF(OR(L2105="",M2105=""),"",L2105-M2105)</f>
        <v/>
      </c>
      <c r="P2105" s="89">
        <f>_xlfn.SINGLE(IF(F2105="","",_xlfn.XLOOKUP(F2105,purchase!F:F,purchase!O:O,"")))</f>
        <v/>
      </c>
      <c r="Q2105" s="83">
        <f>IF(OR(L2105="",M2105=""),"",M2105/L2105)</f>
        <v/>
      </c>
      <c r="R2105" s="91">
        <f>IF(OR(P2105="",Q2105=""),"",Q2105-P2105)</f>
        <v/>
      </c>
    </row>
    <row r="2106">
      <c r="A2106" s="25" t="n">
        <v>2102</v>
      </c>
      <c r="B2106" s="26">
        <f>IF(OR(C2106="",F2106=""),"",
"PRD-" &amp;
TEXT(DAY(C2106),"00") &amp;
CHOOSE(MONTH(C2106),"A","B","C","D","E","F","G","H","I","J","K","L") &amp;
TEXT(YEAR(C2106),"00") &amp;
"-" &amp;
RIGHT(F2106,4))</f>
        <v/>
      </c>
      <c r="C2106" s="27" t="n"/>
      <c r="D2106" s="26">
        <f>IF(F2106="","",_xlfn.XLOOKUP(F2106,purchase!F:F,purchase!B:B,""))</f>
        <v/>
      </c>
      <c r="E2106" s="26">
        <f>IF(F2106="","",_xlfn.XLOOKUP(F2106,purchase!F:F,purchase!C:C,""))</f>
        <v/>
      </c>
      <c r="F2106" s="4" t="n"/>
      <c r="G2106" s="10">
        <f>IF(H2106="NRFC","Natural Rubber Field Coagulam","")</f>
        <v/>
      </c>
      <c r="H2106" s="10">
        <f>IF(F2106="","",_xlfn.XLOOKUP(F2106,purchase!F:F,purchase!E:E,""))</f>
        <v/>
      </c>
      <c r="I2106" s="10">
        <f>IF(J2106="ISNR20","Natural Rubber-TSNR (ISNR-20)","")</f>
        <v/>
      </c>
      <c r="J2106" s="10">
        <f>IF(H2106="NRFC","ISNR20","")</f>
        <v/>
      </c>
      <c r="K2106" s="35">
        <f>_xlfn.SINGLE(IF(F2106="","",_xlfn.XLOOKUP(F2106,purchase!F:F,purchase!N:N,"")))</f>
        <v/>
      </c>
      <c r="L2106" s="4" t="n"/>
      <c r="M2106" s="86" t="n"/>
      <c r="N2106" s="35">
        <f>IF(F2106="","",
MAX(0,
_xlfn.XLOOKUP(F2106,purchase!F:F,purchase!N:N,"")
-
SUMIFS(L:L,F:F,F2106)))</f>
        <v/>
      </c>
      <c r="O2106" s="35">
        <f>IF(OR(L2106="",M2106=""),"",L2106-M2106)</f>
        <v/>
      </c>
      <c r="P2106" s="89">
        <f>_xlfn.SINGLE(IF(F2106="","",_xlfn.XLOOKUP(F2106,purchase!F:F,purchase!O:O,"")))</f>
        <v/>
      </c>
      <c r="Q2106" s="83">
        <f>IF(OR(L2106="",M2106=""),"",M2106/L2106)</f>
        <v/>
      </c>
      <c r="R2106" s="91">
        <f>IF(OR(P2106="",Q2106=""),"",Q2106-P2106)</f>
        <v/>
      </c>
    </row>
    <row r="2107">
      <c r="A2107" s="25" t="n">
        <v>2103</v>
      </c>
      <c r="B2107" s="26">
        <f>IF(OR(C2107="",F2107=""),"",
"PRD-" &amp;
TEXT(DAY(C2107),"00") &amp;
CHOOSE(MONTH(C2107),"A","B","C","D","E","F","G","H","I","J","K","L") &amp;
TEXT(YEAR(C2107),"00") &amp;
"-" &amp;
RIGHT(F2107,4))</f>
        <v/>
      </c>
      <c r="C2107" s="27" t="n"/>
      <c r="D2107" s="26">
        <f>IF(F2107="","",_xlfn.XLOOKUP(F2107,purchase!F:F,purchase!B:B,""))</f>
        <v/>
      </c>
      <c r="E2107" s="26">
        <f>IF(F2107="","",_xlfn.XLOOKUP(F2107,purchase!F:F,purchase!C:C,""))</f>
        <v/>
      </c>
      <c r="F2107" s="4" t="n"/>
      <c r="G2107" s="10">
        <f>IF(H2107="NRFC","Natural Rubber Field Coagulam","")</f>
        <v/>
      </c>
      <c r="H2107" s="10">
        <f>IF(F2107="","",_xlfn.XLOOKUP(F2107,purchase!F:F,purchase!E:E,""))</f>
        <v/>
      </c>
      <c r="I2107" s="10">
        <f>IF(J2107="ISNR20","Natural Rubber-TSNR (ISNR-20)","")</f>
        <v/>
      </c>
      <c r="J2107" s="10">
        <f>IF(H2107="NRFC","ISNR20","")</f>
        <v/>
      </c>
      <c r="K2107" s="35">
        <f>_xlfn.SINGLE(IF(F2107="","",_xlfn.XLOOKUP(F2107,purchase!F:F,purchase!N:N,"")))</f>
        <v/>
      </c>
      <c r="L2107" s="4" t="n"/>
      <c r="M2107" s="86" t="n"/>
      <c r="N2107" s="35">
        <f>IF(F2107="","",
MAX(0,
_xlfn.XLOOKUP(F2107,purchase!F:F,purchase!N:N,"")
-
SUMIFS(L:L,F:F,F2107)))</f>
        <v/>
      </c>
      <c r="O2107" s="35">
        <f>IF(OR(L2107="",M2107=""),"",L2107-M2107)</f>
        <v/>
      </c>
      <c r="P2107" s="89">
        <f>_xlfn.SINGLE(IF(F2107="","",_xlfn.XLOOKUP(F2107,purchase!F:F,purchase!O:O,"")))</f>
        <v/>
      </c>
      <c r="Q2107" s="83">
        <f>IF(OR(L2107="",M2107=""),"",M2107/L2107)</f>
        <v/>
      </c>
      <c r="R2107" s="91">
        <f>IF(OR(P2107="",Q2107=""),"",Q2107-P2107)</f>
        <v/>
      </c>
    </row>
    <row r="2108">
      <c r="A2108" s="25" t="n">
        <v>2104</v>
      </c>
      <c r="B2108" s="26">
        <f>IF(OR(C2108="",F2108=""),"",
"PRD-" &amp;
TEXT(DAY(C2108),"00") &amp;
CHOOSE(MONTH(C2108),"A","B","C","D","E","F","G","H","I","J","K","L") &amp;
TEXT(YEAR(C2108),"00") &amp;
"-" &amp;
RIGHT(F2108,4))</f>
        <v/>
      </c>
      <c r="C2108" s="27" t="n"/>
      <c r="D2108" s="26">
        <f>IF(F2108="","",_xlfn.XLOOKUP(F2108,purchase!F:F,purchase!B:B,""))</f>
        <v/>
      </c>
      <c r="E2108" s="26">
        <f>IF(F2108="","",_xlfn.XLOOKUP(F2108,purchase!F:F,purchase!C:C,""))</f>
        <v/>
      </c>
      <c r="F2108" s="4" t="n"/>
      <c r="G2108" s="10">
        <f>IF(H2108="NRFC","Natural Rubber Field Coagulam","")</f>
        <v/>
      </c>
      <c r="H2108" s="10">
        <f>IF(F2108="","",_xlfn.XLOOKUP(F2108,purchase!F:F,purchase!E:E,""))</f>
        <v/>
      </c>
      <c r="I2108" s="10">
        <f>IF(J2108="ISNR20","Natural Rubber-TSNR (ISNR-20)","")</f>
        <v/>
      </c>
      <c r="J2108" s="10">
        <f>IF(H2108="NRFC","ISNR20","")</f>
        <v/>
      </c>
      <c r="K2108" s="35">
        <f>_xlfn.SINGLE(IF(F2108="","",_xlfn.XLOOKUP(F2108,purchase!F:F,purchase!N:N,"")))</f>
        <v/>
      </c>
      <c r="L2108" s="4" t="n"/>
      <c r="M2108" s="86" t="n"/>
      <c r="N2108" s="35">
        <f>IF(F2108="","",
MAX(0,
_xlfn.XLOOKUP(F2108,purchase!F:F,purchase!N:N,"")
-
SUMIFS(L:L,F:F,F2108)))</f>
        <v/>
      </c>
      <c r="O2108" s="35">
        <f>IF(OR(L2108="",M2108=""),"",L2108-M2108)</f>
        <v/>
      </c>
      <c r="P2108" s="89">
        <f>_xlfn.SINGLE(IF(F2108="","",_xlfn.XLOOKUP(F2108,purchase!F:F,purchase!O:O,"")))</f>
        <v/>
      </c>
      <c r="Q2108" s="83">
        <f>IF(OR(L2108="",M2108=""),"",M2108/L2108)</f>
        <v/>
      </c>
      <c r="R2108" s="91">
        <f>IF(OR(P2108="",Q2108=""),"",Q2108-P2108)</f>
        <v/>
      </c>
    </row>
    <row r="2109">
      <c r="A2109" s="25" t="n">
        <v>2105</v>
      </c>
      <c r="B2109" s="26">
        <f>IF(OR(C2109="",F2109=""),"",
"PRD-" &amp;
TEXT(DAY(C2109),"00") &amp;
CHOOSE(MONTH(C2109),"A","B","C","D","E","F","G","H","I","J","K","L") &amp;
TEXT(YEAR(C2109),"00") &amp;
"-" &amp;
RIGHT(F2109,4))</f>
        <v/>
      </c>
      <c r="C2109" s="27" t="n"/>
      <c r="D2109" s="26">
        <f>IF(F2109="","",_xlfn.XLOOKUP(F2109,purchase!F:F,purchase!B:B,""))</f>
        <v/>
      </c>
      <c r="E2109" s="26">
        <f>IF(F2109="","",_xlfn.XLOOKUP(F2109,purchase!F:F,purchase!C:C,""))</f>
        <v/>
      </c>
      <c r="F2109" s="4" t="n"/>
      <c r="G2109" s="10">
        <f>IF(H2109="NRFC","Natural Rubber Field Coagulam","")</f>
        <v/>
      </c>
      <c r="H2109" s="10">
        <f>IF(F2109="","",_xlfn.XLOOKUP(F2109,purchase!F:F,purchase!E:E,""))</f>
        <v/>
      </c>
      <c r="I2109" s="10">
        <f>IF(J2109="ISNR20","Natural Rubber-TSNR (ISNR-20)","")</f>
        <v/>
      </c>
      <c r="J2109" s="10">
        <f>IF(H2109="NRFC","ISNR20","")</f>
        <v/>
      </c>
      <c r="K2109" s="35">
        <f>_xlfn.SINGLE(IF(F2109="","",_xlfn.XLOOKUP(F2109,purchase!F:F,purchase!N:N,"")))</f>
        <v/>
      </c>
      <c r="L2109" s="4" t="n"/>
      <c r="M2109" s="86" t="n"/>
      <c r="N2109" s="35">
        <f>IF(F2109="","",
MAX(0,
_xlfn.XLOOKUP(F2109,purchase!F:F,purchase!N:N,"")
-
SUMIFS(L:L,F:F,F2109)))</f>
        <v/>
      </c>
      <c r="O2109" s="35">
        <f>IF(OR(L2109="",M2109=""),"",L2109-M2109)</f>
        <v/>
      </c>
      <c r="P2109" s="89">
        <f>_xlfn.SINGLE(IF(F2109="","",_xlfn.XLOOKUP(F2109,purchase!F:F,purchase!O:O,"")))</f>
        <v/>
      </c>
      <c r="Q2109" s="83">
        <f>IF(OR(L2109="",M2109=""),"",M2109/L2109)</f>
        <v/>
      </c>
      <c r="R2109" s="91">
        <f>IF(OR(P2109="",Q2109=""),"",Q2109-P2109)</f>
        <v/>
      </c>
    </row>
    <row r="2110">
      <c r="A2110" s="25" t="n">
        <v>2106</v>
      </c>
      <c r="B2110" s="26">
        <f>IF(OR(C2110="",F2110=""),"",
"PRD-" &amp;
TEXT(DAY(C2110),"00") &amp;
CHOOSE(MONTH(C2110),"A","B","C","D","E","F","G","H","I","J","K","L") &amp;
TEXT(YEAR(C2110),"00") &amp;
"-" &amp;
RIGHT(F2110,4))</f>
        <v/>
      </c>
      <c r="C2110" s="27" t="n"/>
      <c r="D2110" s="26">
        <f>IF(F2110="","",_xlfn.XLOOKUP(F2110,purchase!F:F,purchase!B:B,""))</f>
        <v/>
      </c>
      <c r="E2110" s="26">
        <f>IF(F2110="","",_xlfn.XLOOKUP(F2110,purchase!F:F,purchase!C:C,""))</f>
        <v/>
      </c>
      <c r="F2110" s="4" t="n"/>
      <c r="G2110" s="10">
        <f>IF(H2110="NRFC","Natural Rubber Field Coagulam","")</f>
        <v/>
      </c>
      <c r="H2110" s="10">
        <f>IF(F2110="","",_xlfn.XLOOKUP(F2110,purchase!F:F,purchase!E:E,""))</f>
        <v/>
      </c>
      <c r="I2110" s="10">
        <f>IF(J2110="ISNR20","Natural Rubber-TSNR (ISNR-20)","")</f>
        <v/>
      </c>
      <c r="J2110" s="10">
        <f>IF(H2110="NRFC","ISNR20","")</f>
        <v/>
      </c>
      <c r="K2110" s="35">
        <f>_xlfn.SINGLE(IF(F2110="","",_xlfn.XLOOKUP(F2110,purchase!F:F,purchase!N:N,"")))</f>
        <v/>
      </c>
      <c r="L2110" s="4" t="n"/>
      <c r="M2110" s="86" t="n"/>
      <c r="N2110" s="35">
        <f>IF(F2110="","",
MAX(0,
_xlfn.XLOOKUP(F2110,purchase!F:F,purchase!N:N,"")
-
SUMIFS(L:L,F:F,F2110)))</f>
        <v/>
      </c>
      <c r="O2110" s="35">
        <f>IF(OR(L2110="",M2110=""),"",L2110-M2110)</f>
        <v/>
      </c>
      <c r="P2110" s="89">
        <f>_xlfn.SINGLE(IF(F2110="","",_xlfn.XLOOKUP(F2110,purchase!F:F,purchase!O:O,"")))</f>
        <v/>
      </c>
      <c r="Q2110" s="83">
        <f>IF(OR(L2110="",M2110=""),"",M2110/L2110)</f>
        <v/>
      </c>
      <c r="R2110" s="91">
        <f>IF(OR(P2110="",Q2110=""),"",Q2110-P2110)</f>
        <v/>
      </c>
    </row>
    <row r="2111">
      <c r="A2111" s="25" t="n">
        <v>2107</v>
      </c>
      <c r="B2111" s="26">
        <f>IF(OR(C2111="",F2111=""),"",
"PRD-" &amp;
TEXT(DAY(C2111),"00") &amp;
CHOOSE(MONTH(C2111),"A","B","C","D","E","F","G","H","I","J","K","L") &amp;
TEXT(YEAR(C2111),"00") &amp;
"-" &amp;
RIGHT(F2111,4))</f>
        <v/>
      </c>
      <c r="C2111" s="27" t="n"/>
      <c r="D2111" s="26">
        <f>IF(F2111="","",_xlfn.XLOOKUP(F2111,purchase!F:F,purchase!B:B,""))</f>
        <v/>
      </c>
      <c r="E2111" s="26">
        <f>IF(F2111="","",_xlfn.XLOOKUP(F2111,purchase!F:F,purchase!C:C,""))</f>
        <v/>
      </c>
      <c r="F2111" s="4" t="n"/>
      <c r="G2111" s="10">
        <f>IF(H2111="NRFC","Natural Rubber Field Coagulam","")</f>
        <v/>
      </c>
      <c r="H2111" s="10">
        <f>IF(F2111="","",_xlfn.XLOOKUP(F2111,purchase!F:F,purchase!E:E,""))</f>
        <v/>
      </c>
      <c r="I2111" s="10">
        <f>IF(J2111="ISNR20","Natural Rubber-TSNR (ISNR-20)","")</f>
        <v/>
      </c>
      <c r="J2111" s="10">
        <f>IF(H2111="NRFC","ISNR20","")</f>
        <v/>
      </c>
      <c r="K2111" s="35">
        <f>_xlfn.SINGLE(IF(F2111="","",_xlfn.XLOOKUP(F2111,purchase!F:F,purchase!N:N,"")))</f>
        <v/>
      </c>
      <c r="L2111" s="4" t="n"/>
      <c r="M2111" s="86" t="n"/>
      <c r="N2111" s="35">
        <f>IF(F2111="","",
MAX(0,
_xlfn.XLOOKUP(F2111,purchase!F:F,purchase!N:N,"")
-
SUMIFS(L:L,F:F,F2111)))</f>
        <v/>
      </c>
      <c r="O2111" s="35">
        <f>IF(OR(L2111="",M2111=""),"",L2111-M2111)</f>
        <v/>
      </c>
      <c r="P2111" s="89">
        <f>_xlfn.SINGLE(IF(F2111="","",_xlfn.XLOOKUP(F2111,purchase!F:F,purchase!O:O,"")))</f>
        <v/>
      </c>
      <c r="Q2111" s="83">
        <f>IF(OR(L2111="",M2111=""),"",M2111/L2111)</f>
        <v/>
      </c>
      <c r="R2111" s="91">
        <f>IF(OR(P2111="",Q2111=""),"",Q2111-P2111)</f>
        <v/>
      </c>
    </row>
    <row r="2112">
      <c r="A2112" s="25" t="n">
        <v>2108</v>
      </c>
      <c r="B2112" s="26">
        <f>IF(OR(C2112="",F2112=""),"",
"PRD-" &amp;
TEXT(DAY(C2112),"00") &amp;
CHOOSE(MONTH(C2112),"A","B","C","D","E","F","G","H","I","J","K","L") &amp;
TEXT(YEAR(C2112),"00") &amp;
"-" &amp;
RIGHT(F2112,4))</f>
        <v/>
      </c>
      <c r="C2112" s="27" t="n"/>
      <c r="D2112" s="26">
        <f>IF(F2112="","",_xlfn.XLOOKUP(F2112,purchase!F:F,purchase!B:B,""))</f>
        <v/>
      </c>
      <c r="E2112" s="26">
        <f>IF(F2112="","",_xlfn.XLOOKUP(F2112,purchase!F:F,purchase!C:C,""))</f>
        <v/>
      </c>
      <c r="F2112" s="4" t="n"/>
      <c r="G2112" s="10">
        <f>IF(H2112="NRFC","Natural Rubber Field Coagulam","")</f>
        <v/>
      </c>
      <c r="H2112" s="10">
        <f>IF(F2112="","",_xlfn.XLOOKUP(F2112,purchase!F:F,purchase!E:E,""))</f>
        <v/>
      </c>
      <c r="I2112" s="10">
        <f>IF(J2112="ISNR20","Natural Rubber-TSNR (ISNR-20)","")</f>
        <v/>
      </c>
      <c r="J2112" s="10">
        <f>IF(H2112="NRFC","ISNR20","")</f>
        <v/>
      </c>
      <c r="K2112" s="35">
        <f>_xlfn.SINGLE(IF(F2112="","",_xlfn.XLOOKUP(F2112,purchase!F:F,purchase!N:N,"")))</f>
        <v/>
      </c>
      <c r="L2112" s="4" t="n"/>
      <c r="M2112" s="86" t="n"/>
      <c r="N2112" s="35">
        <f>IF(F2112="","",
MAX(0,
_xlfn.XLOOKUP(F2112,purchase!F:F,purchase!N:N,"")
-
SUMIFS(L:L,F:F,F2112)))</f>
        <v/>
      </c>
      <c r="O2112" s="35">
        <f>IF(OR(L2112="",M2112=""),"",L2112-M2112)</f>
        <v/>
      </c>
      <c r="P2112" s="89">
        <f>_xlfn.SINGLE(IF(F2112="","",_xlfn.XLOOKUP(F2112,purchase!F:F,purchase!O:O,"")))</f>
        <v/>
      </c>
      <c r="Q2112" s="83">
        <f>IF(OR(L2112="",M2112=""),"",M2112/L2112)</f>
        <v/>
      </c>
      <c r="R2112" s="91">
        <f>IF(OR(P2112="",Q2112=""),"",Q2112-P2112)</f>
        <v/>
      </c>
    </row>
    <row r="2113">
      <c r="A2113" s="25" t="n">
        <v>2109</v>
      </c>
      <c r="B2113" s="26">
        <f>IF(OR(C2113="",F2113=""),"",
"PRD-" &amp;
TEXT(DAY(C2113),"00") &amp;
CHOOSE(MONTH(C2113),"A","B","C","D","E","F","G","H","I","J","K","L") &amp;
TEXT(YEAR(C2113),"00") &amp;
"-" &amp;
RIGHT(F2113,4))</f>
        <v/>
      </c>
      <c r="C2113" s="27" t="n"/>
      <c r="D2113" s="26">
        <f>IF(F2113="","",_xlfn.XLOOKUP(F2113,purchase!F:F,purchase!B:B,""))</f>
        <v/>
      </c>
      <c r="E2113" s="26">
        <f>IF(F2113="","",_xlfn.XLOOKUP(F2113,purchase!F:F,purchase!C:C,""))</f>
        <v/>
      </c>
      <c r="F2113" s="4" t="n"/>
      <c r="G2113" s="10">
        <f>IF(H2113="NRFC","Natural Rubber Field Coagulam","")</f>
        <v/>
      </c>
      <c r="H2113" s="10">
        <f>IF(F2113="","",_xlfn.XLOOKUP(F2113,purchase!F:F,purchase!E:E,""))</f>
        <v/>
      </c>
      <c r="I2113" s="10">
        <f>IF(J2113="ISNR20","Natural Rubber-TSNR (ISNR-20)","")</f>
        <v/>
      </c>
      <c r="J2113" s="10">
        <f>IF(H2113="NRFC","ISNR20","")</f>
        <v/>
      </c>
      <c r="K2113" s="35">
        <f>_xlfn.SINGLE(IF(F2113="","",_xlfn.XLOOKUP(F2113,purchase!F:F,purchase!N:N,"")))</f>
        <v/>
      </c>
      <c r="L2113" s="4" t="n"/>
      <c r="M2113" s="86" t="n"/>
      <c r="N2113" s="35">
        <f>IF(F2113="","",
MAX(0,
_xlfn.XLOOKUP(F2113,purchase!F:F,purchase!N:N,"")
-
SUMIFS(L:L,F:F,F2113)))</f>
        <v/>
      </c>
      <c r="O2113" s="35">
        <f>IF(OR(L2113="",M2113=""),"",L2113-M2113)</f>
        <v/>
      </c>
      <c r="P2113" s="89">
        <f>_xlfn.SINGLE(IF(F2113="","",_xlfn.XLOOKUP(F2113,purchase!F:F,purchase!O:O,"")))</f>
        <v/>
      </c>
      <c r="Q2113" s="83">
        <f>IF(OR(L2113="",M2113=""),"",M2113/L2113)</f>
        <v/>
      </c>
      <c r="R2113" s="91">
        <f>IF(OR(P2113="",Q2113=""),"",Q2113-P2113)</f>
        <v/>
      </c>
    </row>
    <row r="2114">
      <c r="A2114" s="25" t="n">
        <v>2110</v>
      </c>
      <c r="B2114" s="26">
        <f>IF(OR(C2114="",F2114=""),"",
"PRD-" &amp;
TEXT(DAY(C2114),"00") &amp;
CHOOSE(MONTH(C2114),"A","B","C","D","E","F","G","H","I","J","K","L") &amp;
TEXT(YEAR(C2114),"00") &amp;
"-" &amp;
RIGHT(F2114,4))</f>
        <v/>
      </c>
      <c r="C2114" s="27" t="n"/>
      <c r="D2114" s="26">
        <f>IF(F2114="","",_xlfn.XLOOKUP(F2114,purchase!F:F,purchase!B:B,""))</f>
        <v/>
      </c>
      <c r="E2114" s="26">
        <f>IF(F2114="","",_xlfn.XLOOKUP(F2114,purchase!F:F,purchase!C:C,""))</f>
        <v/>
      </c>
      <c r="F2114" s="4" t="n"/>
      <c r="G2114" s="10">
        <f>IF(H2114="NRFC","Natural Rubber Field Coagulam","")</f>
        <v/>
      </c>
      <c r="H2114" s="10">
        <f>IF(F2114="","",_xlfn.XLOOKUP(F2114,purchase!F:F,purchase!E:E,""))</f>
        <v/>
      </c>
      <c r="I2114" s="10">
        <f>IF(J2114="ISNR20","Natural Rubber-TSNR (ISNR-20)","")</f>
        <v/>
      </c>
      <c r="J2114" s="10">
        <f>IF(H2114="NRFC","ISNR20","")</f>
        <v/>
      </c>
      <c r="K2114" s="35">
        <f>_xlfn.SINGLE(IF(F2114="","",_xlfn.XLOOKUP(F2114,purchase!F:F,purchase!N:N,"")))</f>
        <v/>
      </c>
      <c r="L2114" s="4" t="n"/>
      <c r="M2114" s="86" t="n"/>
      <c r="N2114" s="35">
        <f>IF(F2114="","",
MAX(0,
_xlfn.XLOOKUP(F2114,purchase!F:F,purchase!N:N,"")
-
SUMIFS(L:L,F:F,F2114)))</f>
        <v/>
      </c>
      <c r="O2114" s="35">
        <f>IF(OR(L2114="",M2114=""),"",L2114-M2114)</f>
        <v/>
      </c>
      <c r="P2114" s="89">
        <f>_xlfn.SINGLE(IF(F2114="","",_xlfn.XLOOKUP(F2114,purchase!F:F,purchase!O:O,"")))</f>
        <v/>
      </c>
      <c r="Q2114" s="83">
        <f>IF(OR(L2114="",M2114=""),"",M2114/L2114)</f>
        <v/>
      </c>
      <c r="R2114" s="91">
        <f>IF(OR(P2114="",Q2114=""),"",Q2114-P2114)</f>
        <v/>
      </c>
    </row>
    <row r="2115">
      <c r="A2115" s="25" t="n">
        <v>2111</v>
      </c>
      <c r="B2115" s="26">
        <f>IF(OR(C2115="",F2115=""),"",
"PRD-" &amp;
TEXT(DAY(C2115),"00") &amp;
CHOOSE(MONTH(C2115),"A","B","C","D","E","F","G","H","I","J","K","L") &amp;
TEXT(YEAR(C2115),"00") &amp;
"-" &amp;
RIGHT(F2115,4))</f>
        <v/>
      </c>
      <c r="C2115" s="27" t="n"/>
      <c r="D2115" s="26">
        <f>IF(F2115="","",_xlfn.XLOOKUP(F2115,purchase!F:F,purchase!B:B,""))</f>
        <v/>
      </c>
      <c r="E2115" s="26">
        <f>IF(F2115="","",_xlfn.XLOOKUP(F2115,purchase!F:F,purchase!C:C,""))</f>
        <v/>
      </c>
      <c r="F2115" s="4" t="n"/>
      <c r="G2115" s="10">
        <f>IF(H2115="NRFC","Natural Rubber Field Coagulam","")</f>
        <v/>
      </c>
      <c r="H2115" s="10">
        <f>IF(F2115="","",_xlfn.XLOOKUP(F2115,purchase!F:F,purchase!E:E,""))</f>
        <v/>
      </c>
      <c r="I2115" s="10">
        <f>IF(J2115="ISNR20","Natural Rubber-TSNR (ISNR-20)","")</f>
        <v/>
      </c>
      <c r="J2115" s="10">
        <f>IF(H2115="NRFC","ISNR20","")</f>
        <v/>
      </c>
      <c r="K2115" s="35">
        <f>_xlfn.SINGLE(IF(F2115="","",_xlfn.XLOOKUP(F2115,purchase!F:F,purchase!N:N,"")))</f>
        <v/>
      </c>
      <c r="L2115" s="4" t="n"/>
      <c r="M2115" s="86" t="n"/>
      <c r="N2115" s="35">
        <f>IF(F2115="","",
MAX(0,
_xlfn.XLOOKUP(F2115,purchase!F:F,purchase!N:N,"")
-
SUMIFS(L:L,F:F,F2115)))</f>
        <v/>
      </c>
      <c r="O2115" s="35">
        <f>IF(OR(L2115="",M2115=""),"",L2115-M2115)</f>
        <v/>
      </c>
      <c r="P2115" s="89">
        <f>_xlfn.SINGLE(IF(F2115="","",_xlfn.XLOOKUP(F2115,purchase!F:F,purchase!O:O,"")))</f>
        <v/>
      </c>
      <c r="Q2115" s="83">
        <f>IF(OR(L2115="",M2115=""),"",M2115/L2115)</f>
        <v/>
      </c>
      <c r="R2115" s="91">
        <f>IF(OR(P2115="",Q2115=""),"",Q2115-P2115)</f>
        <v/>
      </c>
    </row>
    <row r="2116">
      <c r="A2116" s="25" t="n">
        <v>2112</v>
      </c>
      <c r="B2116" s="26">
        <f>IF(OR(C2116="",F2116=""),"",
"PRD-" &amp;
TEXT(DAY(C2116),"00") &amp;
CHOOSE(MONTH(C2116),"A","B","C","D","E","F","G","H","I","J","K","L") &amp;
TEXT(YEAR(C2116),"00") &amp;
"-" &amp;
RIGHT(F2116,4))</f>
        <v/>
      </c>
      <c r="C2116" s="27" t="n"/>
      <c r="D2116" s="26">
        <f>IF(F2116="","",_xlfn.XLOOKUP(F2116,purchase!F:F,purchase!B:B,""))</f>
        <v/>
      </c>
      <c r="E2116" s="26">
        <f>IF(F2116="","",_xlfn.XLOOKUP(F2116,purchase!F:F,purchase!C:C,""))</f>
        <v/>
      </c>
      <c r="F2116" s="4" t="n"/>
      <c r="G2116" s="10">
        <f>IF(H2116="NRFC","Natural Rubber Field Coagulam","")</f>
        <v/>
      </c>
      <c r="H2116" s="10">
        <f>IF(F2116="","",_xlfn.XLOOKUP(F2116,purchase!F:F,purchase!E:E,""))</f>
        <v/>
      </c>
      <c r="I2116" s="10">
        <f>IF(J2116="ISNR20","Natural Rubber-TSNR (ISNR-20)","")</f>
        <v/>
      </c>
      <c r="J2116" s="10">
        <f>IF(H2116="NRFC","ISNR20","")</f>
        <v/>
      </c>
      <c r="K2116" s="35">
        <f>_xlfn.SINGLE(IF(F2116="","",_xlfn.XLOOKUP(F2116,purchase!F:F,purchase!N:N,"")))</f>
        <v/>
      </c>
      <c r="L2116" s="4" t="n"/>
      <c r="M2116" s="86" t="n"/>
      <c r="N2116" s="35">
        <f>IF(F2116="","",
MAX(0,
_xlfn.XLOOKUP(F2116,purchase!F:F,purchase!N:N,"")
-
SUMIFS(L:L,F:F,F2116)))</f>
        <v/>
      </c>
      <c r="O2116" s="35">
        <f>IF(OR(L2116="",M2116=""),"",L2116-M2116)</f>
        <v/>
      </c>
      <c r="P2116" s="89">
        <f>_xlfn.SINGLE(IF(F2116="","",_xlfn.XLOOKUP(F2116,purchase!F:F,purchase!O:O,"")))</f>
        <v/>
      </c>
      <c r="Q2116" s="83">
        <f>IF(OR(L2116="",M2116=""),"",M2116/L2116)</f>
        <v/>
      </c>
      <c r="R2116" s="91">
        <f>IF(OR(P2116="",Q2116=""),"",Q2116-P2116)</f>
        <v/>
      </c>
    </row>
    <row r="2117">
      <c r="A2117" s="25" t="n">
        <v>2113</v>
      </c>
      <c r="B2117" s="26">
        <f>IF(OR(C2117="",F2117=""),"",
"PRD-" &amp;
TEXT(DAY(C2117),"00") &amp;
CHOOSE(MONTH(C2117),"A","B","C","D","E","F","G","H","I","J","K","L") &amp;
TEXT(YEAR(C2117),"00") &amp;
"-" &amp;
RIGHT(F2117,4))</f>
        <v/>
      </c>
      <c r="C2117" s="27" t="n"/>
      <c r="D2117" s="26">
        <f>IF(F2117="","",_xlfn.XLOOKUP(F2117,purchase!F:F,purchase!B:B,""))</f>
        <v/>
      </c>
      <c r="E2117" s="26">
        <f>IF(F2117="","",_xlfn.XLOOKUP(F2117,purchase!F:F,purchase!C:C,""))</f>
        <v/>
      </c>
      <c r="F2117" s="4" t="n"/>
      <c r="G2117" s="10">
        <f>IF(H2117="NRFC","Natural Rubber Field Coagulam","")</f>
        <v/>
      </c>
      <c r="H2117" s="10">
        <f>IF(F2117="","",_xlfn.XLOOKUP(F2117,purchase!F:F,purchase!E:E,""))</f>
        <v/>
      </c>
      <c r="I2117" s="10">
        <f>IF(J2117="ISNR20","Natural Rubber-TSNR (ISNR-20)","")</f>
        <v/>
      </c>
      <c r="J2117" s="10">
        <f>IF(H2117="NRFC","ISNR20","")</f>
        <v/>
      </c>
      <c r="K2117" s="35">
        <f>_xlfn.SINGLE(IF(F2117="","",_xlfn.XLOOKUP(F2117,purchase!F:F,purchase!N:N,"")))</f>
        <v/>
      </c>
      <c r="L2117" s="4" t="n"/>
      <c r="M2117" s="86" t="n"/>
      <c r="N2117" s="35">
        <f>IF(F2117="","",
MAX(0,
_xlfn.XLOOKUP(F2117,purchase!F:F,purchase!N:N,"")
-
SUMIFS(L:L,F:F,F2117)))</f>
        <v/>
      </c>
      <c r="O2117" s="35">
        <f>IF(OR(L2117="",M2117=""),"",L2117-M2117)</f>
        <v/>
      </c>
      <c r="P2117" s="89">
        <f>_xlfn.SINGLE(IF(F2117="","",_xlfn.XLOOKUP(F2117,purchase!F:F,purchase!O:O,"")))</f>
        <v/>
      </c>
      <c r="Q2117" s="83">
        <f>IF(OR(L2117="",M2117=""),"",M2117/L2117)</f>
        <v/>
      </c>
      <c r="R2117" s="91">
        <f>IF(OR(P2117="",Q2117=""),"",Q2117-P2117)</f>
        <v/>
      </c>
    </row>
    <row r="2118">
      <c r="A2118" s="25" t="n">
        <v>2114</v>
      </c>
      <c r="B2118" s="26">
        <f>IF(OR(C2118="",F2118=""),"",
"PRD-" &amp;
TEXT(DAY(C2118),"00") &amp;
CHOOSE(MONTH(C2118),"A","B","C","D","E","F","G","H","I","J","K","L") &amp;
TEXT(YEAR(C2118),"00") &amp;
"-" &amp;
RIGHT(F2118,4))</f>
        <v/>
      </c>
      <c r="C2118" s="27" t="n"/>
      <c r="D2118" s="26">
        <f>IF(F2118="","",_xlfn.XLOOKUP(F2118,purchase!F:F,purchase!B:B,""))</f>
        <v/>
      </c>
      <c r="E2118" s="26">
        <f>IF(F2118="","",_xlfn.XLOOKUP(F2118,purchase!F:F,purchase!C:C,""))</f>
        <v/>
      </c>
      <c r="F2118" s="4" t="n"/>
      <c r="G2118" s="10">
        <f>IF(H2118="NRFC","Natural Rubber Field Coagulam","")</f>
        <v/>
      </c>
      <c r="H2118" s="10">
        <f>IF(F2118="","",_xlfn.XLOOKUP(F2118,purchase!F:F,purchase!E:E,""))</f>
        <v/>
      </c>
      <c r="I2118" s="10">
        <f>IF(J2118="ISNR20","Natural Rubber-TSNR (ISNR-20)","")</f>
        <v/>
      </c>
      <c r="J2118" s="10">
        <f>IF(H2118="NRFC","ISNR20","")</f>
        <v/>
      </c>
      <c r="K2118" s="35">
        <f>_xlfn.SINGLE(IF(F2118="","",_xlfn.XLOOKUP(F2118,purchase!F:F,purchase!N:N,"")))</f>
        <v/>
      </c>
      <c r="L2118" s="4" t="n"/>
      <c r="M2118" s="86" t="n"/>
      <c r="N2118" s="35">
        <f>IF(F2118="","",
MAX(0,
_xlfn.XLOOKUP(F2118,purchase!F:F,purchase!N:N,"")
-
SUMIFS(L:L,F:F,F2118)))</f>
        <v/>
      </c>
      <c r="O2118" s="35">
        <f>IF(OR(L2118="",M2118=""),"",L2118-M2118)</f>
        <v/>
      </c>
      <c r="P2118" s="89">
        <f>_xlfn.SINGLE(IF(F2118="","",_xlfn.XLOOKUP(F2118,purchase!F:F,purchase!O:O,"")))</f>
        <v/>
      </c>
      <c r="Q2118" s="83">
        <f>IF(OR(L2118="",M2118=""),"",M2118/L2118)</f>
        <v/>
      </c>
      <c r="R2118" s="91">
        <f>IF(OR(P2118="",Q2118=""),"",Q2118-P2118)</f>
        <v/>
      </c>
    </row>
    <row r="2119">
      <c r="A2119" s="25" t="n">
        <v>2115</v>
      </c>
      <c r="B2119" s="26">
        <f>IF(OR(C2119="",F2119=""),"",
"PRD-" &amp;
TEXT(DAY(C2119),"00") &amp;
CHOOSE(MONTH(C2119),"A","B","C","D","E","F","G","H","I","J","K","L") &amp;
TEXT(YEAR(C2119),"00") &amp;
"-" &amp;
RIGHT(F2119,4))</f>
        <v/>
      </c>
      <c r="C2119" s="27" t="n"/>
      <c r="D2119" s="26">
        <f>IF(F2119="","",_xlfn.XLOOKUP(F2119,purchase!F:F,purchase!B:B,""))</f>
        <v/>
      </c>
      <c r="E2119" s="26">
        <f>IF(F2119="","",_xlfn.XLOOKUP(F2119,purchase!F:F,purchase!C:C,""))</f>
        <v/>
      </c>
      <c r="F2119" s="4" t="n"/>
      <c r="G2119" s="10">
        <f>IF(H2119="NRFC","Natural Rubber Field Coagulam","")</f>
        <v/>
      </c>
      <c r="H2119" s="10">
        <f>IF(F2119="","",_xlfn.XLOOKUP(F2119,purchase!F:F,purchase!E:E,""))</f>
        <v/>
      </c>
      <c r="I2119" s="10">
        <f>IF(J2119="ISNR20","Natural Rubber-TSNR (ISNR-20)","")</f>
        <v/>
      </c>
      <c r="J2119" s="10">
        <f>IF(H2119="NRFC","ISNR20","")</f>
        <v/>
      </c>
      <c r="K2119" s="35">
        <f>_xlfn.SINGLE(IF(F2119="","",_xlfn.XLOOKUP(F2119,purchase!F:F,purchase!N:N,"")))</f>
        <v/>
      </c>
      <c r="L2119" s="4" t="n"/>
      <c r="M2119" s="86" t="n"/>
      <c r="N2119" s="35">
        <f>IF(F2119="","",
MAX(0,
_xlfn.XLOOKUP(F2119,purchase!F:F,purchase!N:N,"")
-
SUMIFS(L:L,F:F,F2119)))</f>
        <v/>
      </c>
      <c r="O2119" s="35">
        <f>IF(OR(L2119="",M2119=""),"",L2119-M2119)</f>
        <v/>
      </c>
      <c r="P2119" s="89">
        <f>_xlfn.SINGLE(IF(F2119="","",_xlfn.XLOOKUP(F2119,purchase!F:F,purchase!O:O,"")))</f>
        <v/>
      </c>
      <c r="Q2119" s="83">
        <f>IF(OR(L2119="",M2119=""),"",M2119/L2119)</f>
        <v/>
      </c>
      <c r="R2119" s="91">
        <f>IF(OR(P2119="",Q2119=""),"",Q2119-P2119)</f>
        <v/>
      </c>
    </row>
    <row r="2120">
      <c r="A2120" s="25" t="n">
        <v>2116</v>
      </c>
      <c r="B2120" s="26">
        <f>IF(OR(C2120="",F2120=""),"",
"PRD-" &amp;
TEXT(DAY(C2120),"00") &amp;
CHOOSE(MONTH(C2120),"A","B","C","D","E","F","G","H","I","J","K","L") &amp;
TEXT(YEAR(C2120),"00") &amp;
"-" &amp;
RIGHT(F2120,4))</f>
        <v/>
      </c>
      <c r="C2120" s="27" t="n"/>
      <c r="D2120" s="26">
        <f>IF(F2120="","",_xlfn.XLOOKUP(F2120,purchase!F:F,purchase!B:B,""))</f>
        <v/>
      </c>
      <c r="E2120" s="26">
        <f>IF(F2120="","",_xlfn.XLOOKUP(F2120,purchase!F:F,purchase!C:C,""))</f>
        <v/>
      </c>
      <c r="F2120" s="4" t="n"/>
      <c r="G2120" s="10">
        <f>IF(H2120="NRFC","Natural Rubber Field Coagulam","")</f>
        <v/>
      </c>
      <c r="H2120" s="10">
        <f>IF(F2120="","",_xlfn.XLOOKUP(F2120,purchase!F:F,purchase!E:E,""))</f>
        <v/>
      </c>
      <c r="I2120" s="10">
        <f>IF(J2120="ISNR20","Natural Rubber-TSNR (ISNR-20)","")</f>
        <v/>
      </c>
      <c r="J2120" s="10">
        <f>IF(H2120="NRFC","ISNR20","")</f>
        <v/>
      </c>
      <c r="K2120" s="35">
        <f>_xlfn.SINGLE(IF(F2120="","",_xlfn.XLOOKUP(F2120,purchase!F:F,purchase!N:N,"")))</f>
        <v/>
      </c>
      <c r="L2120" s="4" t="n"/>
      <c r="M2120" s="86" t="n"/>
      <c r="N2120" s="35">
        <f>IF(F2120="","",
MAX(0,
_xlfn.XLOOKUP(F2120,purchase!F:F,purchase!N:N,"")
-
SUMIFS(L:L,F:F,F2120)))</f>
        <v/>
      </c>
      <c r="O2120" s="35">
        <f>IF(OR(L2120="",M2120=""),"",L2120-M2120)</f>
        <v/>
      </c>
      <c r="P2120" s="89">
        <f>_xlfn.SINGLE(IF(F2120="","",_xlfn.XLOOKUP(F2120,purchase!F:F,purchase!O:O,"")))</f>
        <v/>
      </c>
      <c r="Q2120" s="83">
        <f>IF(OR(L2120="",M2120=""),"",M2120/L2120)</f>
        <v/>
      </c>
      <c r="R2120" s="91">
        <f>IF(OR(P2120="",Q2120=""),"",Q2120-P2120)</f>
        <v/>
      </c>
    </row>
    <row r="2121">
      <c r="A2121" s="25" t="n">
        <v>2117</v>
      </c>
      <c r="B2121" s="26">
        <f>IF(OR(C2121="",F2121=""),"",
"PRD-" &amp;
TEXT(DAY(C2121),"00") &amp;
CHOOSE(MONTH(C2121),"A","B","C","D","E","F","G","H","I","J","K","L") &amp;
TEXT(YEAR(C2121),"00") &amp;
"-" &amp;
RIGHT(F2121,4))</f>
        <v/>
      </c>
      <c r="C2121" s="27" t="n"/>
      <c r="D2121" s="26">
        <f>IF(F2121="","",_xlfn.XLOOKUP(F2121,purchase!F:F,purchase!B:B,""))</f>
        <v/>
      </c>
      <c r="E2121" s="26">
        <f>IF(F2121="","",_xlfn.XLOOKUP(F2121,purchase!F:F,purchase!C:C,""))</f>
        <v/>
      </c>
      <c r="F2121" s="4" t="n"/>
      <c r="G2121" s="10">
        <f>IF(H2121="NRFC","Natural Rubber Field Coagulam","")</f>
        <v/>
      </c>
      <c r="H2121" s="10">
        <f>IF(F2121="","",_xlfn.XLOOKUP(F2121,purchase!F:F,purchase!E:E,""))</f>
        <v/>
      </c>
      <c r="I2121" s="10">
        <f>IF(J2121="ISNR20","Natural Rubber-TSNR (ISNR-20)","")</f>
        <v/>
      </c>
      <c r="J2121" s="10">
        <f>IF(H2121="NRFC","ISNR20","")</f>
        <v/>
      </c>
      <c r="K2121" s="35">
        <f>_xlfn.SINGLE(IF(F2121="","",_xlfn.XLOOKUP(F2121,purchase!F:F,purchase!N:N,"")))</f>
        <v/>
      </c>
      <c r="L2121" s="4" t="n"/>
      <c r="M2121" s="86" t="n"/>
      <c r="N2121" s="35">
        <f>IF(F2121="","",
MAX(0,
_xlfn.XLOOKUP(F2121,purchase!F:F,purchase!N:N,"")
-
SUMIFS(L:L,F:F,F2121)))</f>
        <v/>
      </c>
      <c r="O2121" s="35">
        <f>IF(OR(L2121="",M2121=""),"",L2121-M2121)</f>
        <v/>
      </c>
      <c r="P2121" s="89">
        <f>_xlfn.SINGLE(IF(F2121="","",_xlfn.XLOOKUP(F2121,purchase!F:F,purchase!O:O,"")))</f>
        <v/>
      </c>
      <c r="Q2121" s="83">
        <f>IF(OR(L2121="",M2121=""),"",M2121/L2121)</f>
        <v/>
      </c>
      <c r="R2121" s="91">
        <f>IF(OR(P2121="",Q2121=""),"",Q2121-P2121)</f>
        <v/>
      </c>
    </row>
    <row r="2122">
      <c r="A2122" s="25" t="n">
        <v>2118</v>
      </c>
      <c r="B2122" s="26">
        <f>IF(OR(C2122="",F2122=""),"",
"PRD-" &amp;
TEXT(DAY(C2122),"00") &amp;
CHOOSE(MONTH(C2122),"A","B","C","D","E","F","G","H","I","J","K","L") &amp;
TEXT(YEAR(C2122),"00") &amp;
"-" &amp;
RIGHT(F2122,4))</f>
        <v/>
      </c>
      <c r="C2122" s="27" t="n"/>
      <c r="D2122" s="26">
        <f>IF(F2122="","",_xlfn.XLOOKUP(F2122,purchase!F:F,purchase!B:B,""))</f>
        <v/>
      </c>
      <c r="E2122" s="26">
        <f>IF(F2122="","",_xlfn.XLOOKUP(F2122,purchase!F:F,purchase!C:C,""))</f>
        <v/>
      </c>
      <c r="F2122" s="4" t="n"/>
      <c r="G2122" s="10">
        <f>IF(H2122="NRFC","Natural Rubber Field Coagulam","")</f>
        <v/>
      </c>
      <c r="H2122" s="10">
        <f>IF(F2122="","",_xlfn.XLOOKUP(F2122,purchase!F:F,purchase!E:E,""))</f>
        <v/>
      </c>
      <c r="I2122" s="10">
        <f>IF(J2122="ISNR20","Natural Rubber-TSNR (ISNR-20)","")</f>
        <v/>
      </c>
      <c r="J2122" s="10">
        <f>IF(H2122="NRFC","ISNR20","")</f>
        <v/>
      </c>
      <c r="K2122" s="35">
        <f>_xlfn.SINGLE(IF(F2122="","",_xlfn.XLOOKUP(F2122,purchase!F:F,purchase!N:N,"")))</f>
        <v/>
      </c>
      <c r="L2122" s="4" t="n"/>
      <c r="M2122" s="86" t="n"/>
      <c r="N2122" s="35">
        <f>IF(F2122="","",
MAX(0,
_xlfn.XLOOKUP(F2122,purchase!F:F,purchase!N:N,"")
-
SUMIFS(L:L,F:F,F2122)))</f>
        <v/>
      </c>
      <c r="O2122" s="35">
        <f>IF(OR(L2122="",M2122=""),"",L2122-M2122)</f>
        <v/>
      </c>
      <c r="P2122" s="89">
        <f>_xlfn.SINGLE(IF(F2122="","",_xlfn.XLOOKUP(F2122,purchase!F:F,purchase!O:O,"")))</f>
        <v/>
      </c>
      <c r="Q2122" s="83">
        <f>IF(OR(L2122="",M2122=""),"",M2122/L2122)</f>
        <v/>
      </c>
      <c r="R2122" s="91">
        <f>IF(OR(P2122="",Q2122=""),"",Q2122-P2122)</f>
        <v/>
      </c>
    </row>
    <row r="2123">
      <c r="A2123" s="25" t="n">
        <v>2119</v>
      </c>
      <c r="B2123" s="26">
        <f>IF(OR(C2123="",F2123=""),"",
"PRD-" &amp;
TEXT(DAY(C2123),"00") &amp;
CHOOSE(MONTH(C2123),"A","B","C","D","E","F","G","H","I","J","K","L") &amp;
TEXT(YEAR(C2123),"00") &amp;
"-" &amp;
RIGHT(F2123,4))</f>
        <v/>
      </c>
      <c r="C2123" s="27" t="n"/>
      <c r="D2123" s="26">
        <f>IF(F2123="","",_xlfn.XLOOKUP(F2123,purchase!F:F,purchase!B:B,""))</f>
        <v/>
      </c>
      <c r="E2123" s="26">
        <f>IF(F2123="","",_xlfn.XLOOKUP(F2123,purchase!F:F,purchase!C:C,""))</f>
        <v/>
      </c>
      <c r="F2123" s="4" t="n"/>
      <c r="G2123" s="10">
        <f>IF(H2123="NRFC","Natural Rubber Field Coagulam","")</f>
        <v/>
      </c>
      <c r="H2123" s="10">
        <f>IF(F2123="","",_xlfn.XLOOKUP(F2123,purchase!F:F,purchase!E:E,""))</f>
        <v/>
      </c>
      <c r="I2123" s="10">
        <f>IF(J2123="ISNR20","Natural Rubber-TSNR (ISNR-20)","")</f>
        <v/>
      </c>
      <c r="J2123" s="10">
        <f>IF(H2123="NRFC","ISNR20","")</f>
        <v/>
      </c>
      <c r="K2123" s="35">
        <f>_xlfn.SINGLE(IF(F2123="","",_xlfn.XLOOKUP(F2123,purchase!F:F,purchase!N:N,"")))</f>
        <v/>
      </c>
      <c r="L2123" s="4" t="n"/>
      <c r="M2123" s="86" t="n"/>
      <c r="N2123" s="35">
        <f>IF(F2123="","",
MAX(0,
_xlfn.XLOOKUP(F2123,purchase!F:F,purchase!N:N,"")
-
SUMIFS(L:L,F:F,F2123)))</f>
        <v/>
      </c>
      <c r="O2123" s="35">
        <f>IF(OR(L2123="",M2123=""),"",L2123-M2123)</f>
        <v/>
      </c>
      <c r="P2123" s="89">
        <f>_xlfn.SINGLE(IF(F2123="","",_xlfn.XLOOKUP(F2123,purchase!F:F,purchase!O:O,"")))</f>
        <v/>
      </c>
      <c r="Q2123" s="83">
        <f>IF(OR(L2123="",M2123=""),"",M2123/L2123)</f>
        <v/>
      </c>
      <c r="R2123" s="91">
        <f>IF(OR(P2123="",Q2123=""),"",Q2123-P2123)</f>
        <v/>
      </c>
    </row>
    <row r="2124">
      <c r="A2124" s="25" t="n">
        <v>2120</v>
      </c>
      <c r="B2124" s="26">
        <f>IF(OR(C2124="",F2124=""),"",
"PRD-" &amp;
TEXT(DAY(C2124),"00") &amp;
CHOOSE(MONTH(C2124),"A","B","C","D","E","F","G","H","I","J","K","L") &amp;
TEXT(YEAR(C2124),"00") &amp;
"-" &amp;
RIGHT(F2124,4))</f>
        <v/>
      </c>
      <c r="C2124" s="27" t="n"/>
      <c r="D2124" s="26">
        <f>IF(F2124="","",_xlfn.XLOOKUP(F2124,purchase!F:F,purchase!B:B,""))</f>
        <v/>
      </c>
      <c r="E2124" s="26">
        <f>IF(F2124="","",_xlfn.XLOOKUP(F2124,purchase!F:F,purchase!C:C,""))</f>
        <v/>
      </c>
      <c r="F2124" s="4" t="n"/>
      <c r="G2124" s="10">
        <f>IF(H2124="NRFC","Natural Rubber Field Coagulam","")</f>
        <v/>
      </c>
      <c r="H2124" s="10">
        <f>IF(F2124="","",_xlfn.XLOOKUP(F2124,purchase!F:F,purchase!E:E,""))</f>
        <v/>
      </c>
      <c r="I2124" s="10">
        <f>IF(J2124="ISNR20","Natural Rubber-TSNR (ISNR-20)","")</f>
        <v/>
      </c>
      <c r="J2124" s="10">
        <f>IF(H2124="NRFC","ISNR20","")</f>
        <v/>
      </c>
      <c r="K2124" s="35">
        <f>_xlfn.SINGLE(IF(F2124="","",_xlfn.XLOOKUP(F2124,purchase!F:F,purchase!N:N,"")))</f>
        <v/>
      </c>
      <c r="L2124" s="4" t="n"/>
      <c r="M2124" s="86" t="n"/>
      <c r="N2124" s="35">
        <f>IF(F2124="","",
MAX(0,
_xlfn.XLOOKUP(F2124,purchase!F:F,purchase!N:N,"")
-
SUMIFS(L:L,F:F,F2124)))</f>
        <v/>
      </c>
      <c r="O2124" s="35">
        <f>IF(OR(L2124="",M2124=""),"",L2124-M2124)</f>
        <v/>
      </c>
      <c r="P2124" s="89">
        <f>_xlfn.SINGLE(IF(F2124="","",_xlfn.XLOOKUP(F2124,purchase!F:F,purchase!O:O,"")))</f>
        <v/>
      </c>
      <c r="Q2124" s="83">
        <f>IF(OR(L2124="",M2124=""),"",M2124/L2124)</f>
        <v/>
      </c>
      <c r="R2124" s="91">
        <f>IF(OR(P2124="",Q2124=""),"",Q2124-P2124)</f>
        <v/>
      </c>
    </row>
    <row r="2125">
      <c r="A2125" s="25" t="n">
        <v>2121</v>
      </c>
      <c r="B2125" s="26">
        <f>IF(OR(C2125="",F2125=""),"",
"PRD-" &amp;
TEXT(DAY(C2125),"00") &amp;
CHOOSE(MONTH(C2125),"A","B","C","D","E","F","G","H","I","J","K","L") &amp;
TEXT(YEAR(C2125),"00") &amp;
"-" &amp;
RIGHT(F2125,4))</f>
        <v/>
      </c>
      <c r="C2125" s="27" t="n"/>
      <c r="D2125" s="26">
        <f>IF(F2125="","",_xlfn.XLOOKUP(F2125,purchase!F:F,purchase!B:B,""))</f>
        <v/>
      </c>
      <c r="E2125" s="26">
        <f>IF(F2125="","",_xlfn.XLOOKUP(F2125,purchase!F:F,purchase!C:C,""))</f>
        <v/>
      </c>
      <c r="F2125" s="4" t="n"/>
      <c r="G2125" s="10">
        <f>IF(H2125="NRFC","Natural Rubber Field Coagulam","")</f>
        <v/>
      </c>
      <c r="H2125" s="10">
        <f>IF(F2125="","",_xlfn.XLOOKUP(F2125,purchase!F:F,purchase!E:E,""))</f>
        <v/>
      </c>
      <c r="I2125" s="10">
        <f>IF(J2125="ISNR20","Natural Rubber-TSNR (ISNR-20)","")</f>
        <v/>
      </c>
      <c r="J2125" s="10">
        <f>IF(H2125="NRFC","ISNR20","")</f>
        <v/>
      </c>
      <c r="K2125" s="35">
        <f>_xlfn.SINGLE(IF(F2125="","",_xlfn.XLOOKUP(F2125,purchase!F:F,purchase!N:N,"")))</f>
        <v/>
      </c>
      <c r="L2125" s="4" t="n"/>
      <c r="M2125" s="86" t="n"/>
      <c r="N2125" s="35">
        <f>IF(F2125="","",
MAX(0,
_xlfn.XLOOKUP(F2125,purchase!F:F,purchase!N:N,"")
-
SUMIFS(L:L,F:F,F2125)))</f>
        <v/>
      </c>
      <c r="O2125" s="35">
        <f>IF(OR(L2125="",M2125=""),"",L2125-M2125)</f>
        <v/>
      </c>
      <c r="P2125" s="89">
        <f>_xlfn.SINGLE(IF(F2125="","",_xlfn.XLOOKUP(F2125,purchase!F:F,purchase!O:O,"")))</f>
        <v/>
      </c>
      <c r="Q2125" s="83">
        <f>IF(OR(L2125="",M2125=""),"",M2125/L2125)</f>
        <v/>
      </c>
      <c r="R2125" s="91">
        <f>IF(OR(P2125="",Q2125=""),"",Q2125-P2125)</f>
        <v/>
      </c>
    </row>
    <row r="2126">
      <c r="A2126" s="25" t="n">
        <v>2122</v>
      </c>
      <c r="B2126" s="26">
        <f>IF(OR(C2126="",F2126=""),"",
"PRD-" &amp;
TEXT(DAY(C2126),"00") &amp;
CHOOSE(MONTH(C2126),"A","B","C","D","E","F","G","H","I","J","K","L") &amp;
TEXT(YEAR(C2126),"00") &amp;
"-" &amp;
RIGHT(F2126,4))</f>
        <v/>
      </c>
      <c r="C2126" s="27" t="n"/>
      <c r="D2126" s="26">
        <f>IF(F2126="","",_xlfn.XLOOKUP(F2126,purchase!F:F,purchase!B:B,""))</f>
        <v/>
      </c>
      <c r="E2126" s="26">
        <f>IF(F2126="","",_xlfn.XLOOKUP(F2126,purchase!F:F,purchase!C:C,""))</f>
        <v/>
      </c>
      <c r="F2126" s="4" t="n"/>
      <c r="G2126" s="10">
        <f>IF(H2126="NRFC","Natural Rubber Field Coagulam","")</f>
        <v/>
      </c>
      <c r="H2126" s="10">
        <f>IF(F2126="","",_xlfn.XLOOKUP(F2126,purchase!F:F,purchase!E:E,""))</f>
        <v/>
      </c>
      <c r="I2126" s="10">
        <f>IF(J2126="ISNR20","Natural Rubber-TSNR (ISNR-20)","")</f>
        <v/>
      </c>
      <c r="J2126" s="10">
        <f>IF(H2126="NRFC","ISNR20","")</f>
        <v/>
      </c>
      <c r="K2126" s="35">
        <f>_xlfn.SINGLE(IF(F2126="","",_xlfn.XLOOKUP(F2126,purchase!F:F,purchase!N:N,"")))</f>
        <v/>
      </c>
      <c r="L2126" s="4" t="n"/>
      <c r="M2126" s="86" t="n"/>
      <c r="N2126" s="35">
        <f>IF(F2126="","",
MAX(0,
_xlfn.XLOOKUP(F2126,purchase!F:F,purchase!N:N,"")
-
SUMIFS(L:L,F:F,F2126)))</f>
        <v/>
      </c>
      <c r="O2126" s="35">
        <f>IF(OR(L2126="",M2126=""),"",L2126-M2126)</f>
        <v/>
      </c>
      <c r="P2126" s="89">
        <f>_xlfn.SINGLE(IF(F2126="","",_xlfn.XLOOKUP(F2126,purchase!F:F,purchase!O:O,"")))</f>
        <v/>
      </c>
      <c r="Q2126" s="83">
        <f>IF(OR(L2126="",M2126=""),"",M2126/L2126)</f>
        <v/>
      </c>
      <c r="R2126" s="91">
        <f>IF(OR(P2126="",Q2126=""),"",Q2126-P2126)</f>
        <v/>
      </c>
    </row>
    <row r="2127">
      <c r="A2127" s="25" t="n">
        <v>2123</v>
      </c>
      <c r="B2127" s="26">
        <f>IF(OR(C2127="",F2127=""),"",
"PRD-" &amp;
TEXT(DAY(C2127),"00") &amp;
CHOOSE(MONTH(C2127),"A","B","C","D","E","F","G","H","I","J","K","L") &amp;
TEXT(YEAR(C2127),"00") &amp;
"-" &amp;
RIGHT(F2127,4))</f>
        <v/>
      </c>
      <c r="C2127" s="27" t="n"/>
      <c r="D2127" s="26">
        <f>IF(F2127="","",_xlfn.XLOOKUP(F2127,purchase!F:F,purchase!B:B,""))</f>
        <v/>
      </c>
      <c r="E2127" s="26">
        <f>IF(F2127="","",_xlfn.XLOOKUP(F2127,purchase!F:F,purchase!C:C,""))</f>
        <v/>
      </c>
      <c r="F2127" s="4" t="n"/>
      <c r="G2127" s="10">
        <f>IF(H2127="NRFC","Natural Rubber Field Coagulam","")</f>
        <v/>
      </c>
      <c r="H2127" s="10">
        <f>IF(F2127="","",_xlfn.XLOOKUP(F2127,purchase!F:F,purchase!E:E,""))</f>
        <v/>
      </c>
      <c r="I2127" s="10">
        <f>IF(J2127="ISNR20","Natural Rubber-TSNR (ISNR-20)","")</f>
        <v/>
      </c>
      <c r="J2127" s="10">
        <f>IF(H2127="NRFC","ISNR20","")</f>
        <v/>
      </c>
      <c r="K2127" s="35">
        <f>_xlfn.SINGLE(IF(F2127="","",_xlfn.XLOOKUP(F2127,purchase!F:F,purchase!N:N,"")))</f>
        <v/>
      </c>
      <c r="L2127" s="4" t="n"/>
      <c r="M2127" s="86" t="n"/>
      <c r="N2127" s="35">
        <f>IF(F2127="","",
MAX(0,
_xlfn.XLOOKUP(F2127,purchase!F:F,purchase!N:N,"")
-
SUMIFS(L:L,F:F,F2127)))</f>
        <v/>
      </c>
      <c r="O2127" s="35">
        <f>IF(OR(L2127="",M2127=""),"",L2127-M2127)</f>
        <v/>
      </c>
      <c r="P2127" s="89">
        <f>_xlfn.SINGLE(IF(F2127="","",_xlfn.XLOOKUP(F2127,purchase!F:F,purchase!O:O,"")))</f>
        <v/>
      </c>
      <c r="Q2127" s="83">
        <f>IF(OR(L2127="",M2127=""),"",M2127/L2127)</f>
        <v/>
      </c>
      <c r="R2127" s="91">
        <f>IF(OR(P2127="",Q2127=""),"",Q2127-P2127)</f>
        <v/>
      </c>
    </row>
    <row r="2128">
      <c r="A2128" s="25" t="n">
        <v>2124</v>
      </c>
      <c r="B2128" s="26">
        <f>IF(OR(C2128="",F2128=""),"",
"PRD-" &amp;
TEXT(DAY(C2128),"00") &amp;
CHOOSE(MONTH(C2128),"A","B","C","D","E","F","G","H","I","J","K","L") &amp;
TEXT(YEAR(C2128),"00") &amp;
"-" &amp;
RIGHT(F2128,4))</f>
        <v/>
      </c>
      <c r="C2128" s="27" t="n"/>
      <c r="D2128" s="26">
        <f>IF(F2128="","",_xlfn.XLOOKUP(F2128,purchase!F:F,purchase!B:B,""))</f>
        <v/>
      </c>
      <c r="E2128" s="26">
        <f>IF(F2128="","",_xlfn.XLOOKUP(F2128,purchase!F:F,purchase!C:C,""))</f>
        <v/>
      </c>
      <c r="F2128" s="4" t="n"/>
      <c r="G2128" s="10">
        <f>IF(H2128="NRFC","Natural Rubber Field Coagulam","")</f>
        <v/>
      </c>
      <c r="H2128" s="10">
        <f>IF(F2128="","",_xlfn.XLOOKUP(F2128,purchase!F:F,purchase!E:E,""))</f>
        <v/>
      </c>
      <c r="I2128" s="10">
        <f>IF(J2128="ISNR20","Natural Rubber-TSNR (ISNR-20)","")</f>
        <v/>
      </c>
      <c r="J2128" s="10">
        <f>IF(H2128="NRFC","ISNR20","")</f>
        <v/>
      </c>
      <c r="K2128" s="35">
        <f>_xlfn.SINGLE(IF(F2128="","",_xlfn.XLOOKUP(F2128,purchase!F:F,purchase!N:N,"")))</f>
        <v/>
      </c>
      <c r="L2128" s="4" t="n"/>
      <c r="M2128" s="86" t="n"/>
      <c r="N2128" s="35">
        <f>IF(F2128="","",
MAX(0,
_xlfn.XLOOKUP(F2128,purchase!F:F,purchase!N:N,"")
-
SUMIFS(L:L,F:F,F2128)))</f>
        <v/>
      </c>
      <c r="O2128" s="35">
        <f>IF(OR(L2128="",M2128=""),"",L2128-M2128)</f>
        <v/>
      </c>
      <c r="P2128" s="89">
        <f>_xlfn.SINGLE(IF(F2128="","",_xlfn.XLOOKUP(F2128,purchase!F:F,purchase!O:O,"")))</f>
        <v/>
      </c>
      <c r="Q2128" s="83">
        <f>IF(OR(L2128="",M2128=""),"",M2128/L2128)</f>
        <v/>
      </c>
      <c r="R2128" s="91">
        <f>IF(OR(P2128="",Q2128=""),"",Q2128-P2128)</f>
        <v/>
      </c>
    </row>
    <row r="2129">
      <c r="A2129" s="25" t="n">
        <v>2125</v>
      </c>
      <c r="B2129" s="26">
        <f>IF(OR(C2129="",F2129=""),"",
"PRD-" &amp;
TEXT(DAY(C2129),"00") &amp;
CHOOSE(MONTH(C2129),"A","B","C","D","E","F","G","H","I","J","K","L") &amp;
TEXT(YEAR(C2129),"00") &amp;
"-" &amp;
RIGHT(F2129,4))</f>
        <v/>
      </c>
      <c r="C2129" s="27" t="n"/>
      <c r="D2129" s="26">
        <f>IF(F2129="","",_xlfn.XLOOKUP(F2129,purchase!F:F,purchase!B:B,""))</f>
        <v/>
      </c>
      <c r="E2129" s="26">
        <f>IF(F2129="","",_xlfn.XLOOKUP(F2129,purchase!F:F,purchase!C:C,""))</f>
        <v/>
      </c>
      <c r="F2129" s="4" t="n"/>
      <c r="G2129" s="10">
        <f>IF(H2129="NRFC","Natural Rubber Field Coagulam","")</f>
        <v/>
      </c>
      <c r="H2129" s="10">
        <f>IF(F2129="","",_xlfn.XLOOKUP(F2129,purchase!F:F,purchase!E:E,""))</f>
        <v/>
      </c>
      <c r="I2129" s="10">
        <f>IF(J2129="ISNR20","Natural Rubber-TSNR (ISNR-20)","")</f>
        <v/>
      </c>
      <c r="J2129" s="10">
        <f>IF(H2129="NRFC","ISNR20","")</f>
        <v/>
      </c>
      <c r="K2129" s="35">
        <f>_xlfn.SINGLE(IF(F2129="","",_xlfn.XLOOKUP(F2129,purchase!F:F,purchase!N:N,"")))</f>
        <v/>
      </c>
      <c r="L2129" s="4" t="n"/>
      <c r="M2129" s="86" t="n"/>
      <c r="N2129" s="35">
        <f>IF(F2129="","",
MAX(0,
_xlfn.XLOOKUP(F2129,purchase!F:F,purchase!N:N,"")
-
SUMIFS(L:L,F:F,F2129)))</f>
        <v/>
      </c>
      <c r="O2129" s="35">
        <f>IF(OR(L2129="",M2129=""),"",L2129-M2129)</f>
        <v/>
      </c>
      <c r="P2129" s="89">
        <f>_xlfn.SINGLE(IF(F2129="","",_xlfn.XLOOKUP(F2129,purchase!F:F,purchase!O:O,"")))</f>
        <v/>
      </c>
      <c r="Q2129" s="83">
        <f>IF(OR(L2129="",M2129=""),"",M2129/L2129)</f>
        <v/>
      </c>
      <c r="R2129" s="91">
        <f>IF(OR(P2129="",Q2129=""),"",Q2129-P2129)</f>
        <v/>
      </c>
    </row>
    <row r="2130">
      <c r="A2130" s="25" t="n">
        <v>2126</v>
      </c>
      <c r="B2130" s="26">
        <f>IF(OR(C2130="",F2130=""),"",
"PRD-" &amp;
TEXT(DAY(C2130),"00") &amp;
CHOOSE(MONTH(C2130),"A","B","C","D","E","F","G","H","I","J","K","L") &amp;
TEXT(YEAR(C2130),"00") &amp;
"-" &amp;
RIGHT(F2130,4))</f>
        <v/>
      </c>
      <c r="C2130" s="27" t="n"/>
      <c r="D2130" s="26">
        <f>IF(F2130="","",_xlfn.XLOOKUP(F2130,purchase!F:F,purchase!B:B,""))</f>
        <v/>
      </c>
      <c r="E2130" s="26">
        <f>IF(F2130="","",_xlfn.XLOOKUP(F2130,purchase!F:F,purchase!C:C,""))</f>
        <v/>
      </c>
      <c r="F2130" s="4" t="n"/>
      <c r="G2130" s="10">
        <f>IF(H2130="NRFC","Natural Rubber Field Coagulam","")</f>
        <v/>
      </c>
      <c r="H2130" s="10">
        <f>IF(F2130="","",_xlfn.XLOOKUP(F2130,purchase!F:F,purchase!E:E,""))</f>
        <v/>
      </c>
      <c r="I2130" s="10">
        <f>IF(J2130="ISNR20","Natural Rubber-TSNR (ISNR-20)","")</f>
        <v/>
      </c>
      <c r="J2130" s="10">
        <f>IF(H2130="NRFC","ISNR20","")</f>
        <v/>
      </c>
      <c r="K2130" s="35">
        <f>_xlfn.SINGLE(IF(F2130="","",_xlfn.XLOOKUP(F2130,purchase!F:F,purchase!N:N,"")))</f>
        <v/>
      </c>
      <c r="L2130" s="4" t="n"/>
      <c r="M2130" s="86" t="n"/>
      <c r="N2130" s="35">
        <f>IF(F2130="","",
MAX(0,
_xlfn.XLOOKUP(F2130,purchase!F:F,purchase!N:N,"")
-
SUMIFS(L:L,F:F,F2130)))</f>
        <v/>
      </c>
      <c r="O2130" s="35">
        <f>IF(OR(L2130="",M2130=""),"",L2130-M2130)</f>
        <v/>
      </c>
      <c r="P2130" s="89">
        <f>_xlfn.SINGLE(IF(F2130="","",_xlfn.XLOOKUP(F2130,purchase!F:F,purchase!O:O,"")))</f>
        <v/>
      </c>
      <c r="Q2130" s="83">
        <f>IF(OR(L2130="",M2130=""),"",M2130/L2130)</f>
        <v/>
      </c>
      <c r="R2130" s="91">
        <f>IF(OR(P2130="",Q2130=""),"",Q2130-P2130)</f>
        <v/>
      </c>
    </row>
    <row r="2131">
      <c r="A2131" s="25" t="n">
        <v>2127</v>
      </c>
      <c r="B2131" s="26">
        <f>IF(OR(C2131="",F2131=""),"",
"PRD-" &amp;
TEXT(DAY(C2131),"00") &amp;
CHOOSE(MONTH(C2131),"A","B","C","D","E","F","G","H","I","J","K","L") &amp;
TEXT(YEAR(C2131),"00") &amp;
"-" &amp;
RIGHT(F2131,4))</f>
        <v/>
      </c>
      <c r="C2131" s="27" t="n"/>
      <c r="D2131" s="26">
        <f>IF(F2131="","",_xlfn.XLOOKUP(F2131,purchase!F:F,purchase!B:B,""))</f>
        <v/>
      </c>
      <c r="E2131" s="26">
        <f>IF(F2131="","",_xlfn.XLOOKUP(F2131,purchase!F:F,purchase!C:C,""))</f>
        <v/>
      </c>
      <c r="F2131" s="4" t="n"/>
      <c r="G2131" s="10">
        <f>IF(H2131="NRFC","Natural Rubber Field Coagulam","")</f>
        <v/>
      </c>
      <c r="H2131" s="10">
        <f>IF(F2131="","",_xlfn.XLOOKUP(F2131,purchase!F:F,purchase!E:E,""))</f>
        <v/>
      </c>
      <c r="I2131" s="10">
        <f>IF(J2131="ISNR20","Natural Rubber-TSNR (ISNR-20)","")</f>
        <v/>
      </c>
      <c r="J2131" s="10">
        <f>IF(H2131="NRFC","ISNR20","")</f>
        <v/>
      </c>
      <c r="K2131" s="35">
        <f>_xlfn.SINGLE(IF(F2131="","",_xlfn.XLOOKUP(F2131,purchase!F:F,purchase!N:N,"")))</f>
        <v/>
      </c>
      <c r="L2131" s="4" t="n"/>
      <c r="M2131" s="86" t="n"/>
      <c r="N2131" s="35">
        <f>IF(F2131="","",
MAX(0,
_xlfn.XLOOKUP(F2131,purchase!F:F,purchase!N:N,"")
-
SUMIFS(L:L,F:F,F2131)))</f>
        <v/>
      </c>
      <c r="O2131" s="35">
        <f>IF(OR(L2131="",M2131=""),"",L2131-M2131)</f>
        <v/>
      </c>
      <c r="P2131" s="89">
        <f>_xlfn.SINGLE(IF(F2131="","",_xlfn.XLOOKUP(F2131,purchase!F:F,purchase!O:O,"")))</f>
        <v/>
      </c>
      <c r="Q2131" s="83">
        <f>IF(OR(L2131="",M2131=""),"",M2131/L2131)</f>
        <v/>
      </c>
      <c r="R2131" s="91">
        <f>IF(OR(P2131="",Q2131=""),"",Q2131-P2131)</f>
        <v/>
      </c>
    </row>
    <row r="2132">
      <c r="A2132" s="25" t="n">
        <v>2128</v>
      </c>
      <c r="B2132" s="26">
        <f>IF(OR(C2132="",F2132=""),"",
"PRD-" &amp;
TEXT(DAY(C2132),"00") &amp;
CHOOSE(MONTH(C2132),"A","B","C","D","E","F","G","H","I","J","K","L") &amp;
TEXT(YEAR(C2132),"00") &amp;
"-" &amp;
RIGHT(F2132,4))</f>
        <v/>
      </c>
      <c r="C2132" s="27" t="n"/>
      <c r="D2132" s="26">
        <f>IF(F2132="","",_xlfn.XLOOKUP(F2132,purchase!F:F,purchase!B:B,""))</f>
        <v/>
      </c>
      <c r="E2132" s="26">
        <f>IF(F2132="","",_xlfn.XLOOKUP(F2132,purchase!F:F,purchase!C:C,""))</f>
        <v/>
      </c>
      <c r="F2132" s="4" t="n"/>
      <c r="G2132" s="10">
        <f>IF(H2132="NRFC","Natural Rubber Field Coagulam","")</f>
        <v/>
      </c>
      <c r="H2132" s="10">
        <f>IF(F2132="","",_xlfn.XLOOKUP(F2132,purchase!F:F,purchase!E:E,""))</f>
        <v/>
      </c>
      <c r="I2132" s="10">
        <f>IF(J2132="ISNR20","Natural Rubber-TSNR (ISNR-20)","")</f>
        <v/>
      </c>
      <c r="J2132" s="10">
        <f>IF(H2132="NRFC","ISNR20","")</f>
        <v/>
      </c>
      <c r="K2132" s="35">
        <f>_xlfn.SINGLE(IF(F2132="","",_xlfn.XLOOKUP(F2132,purchase!F:F,purchase!N:N,"")))</f>
        <v/>
      </c>
      <c r="L2132" s="4" t="n"/>
      <c r="M2132" s="86" t="n"/>
      <c r="N2132" s="35">
        <f>IF(F2132="","",
MAX(0,
_xlfn.XLOOKUP(F2132,purchase!F:F,purchase!N:N,"")
-
SUMIFS(L:L,F:F,F2132)))</f>
        <v/>
      </c>
      <c r="O2132" s="35">
        <f>IF(OR(L2132="",M2132=""),"",L2132-M2132)</f>
        <v/>
      </c>
      <c r="P2132" s="89">
        <f>_xlfn.SINGLE(IF(F2132="","",_xlfn.XLOOKUP(F2132,purchase!F:F,purchase!O:O,"")))</f>
        <v/>
      </c>
      <c r="Q2132" s="83">
        <f>IF(OR(L2132="",M2132=""),"",M2132/L2132)</f>
        <v/>
      </c>
      <c r="R2132" s="91">
        <f>IF(OR(P2132="",Q2132=""),"",Q2132-P2132)</f>
        <v/>
      </c>
    </row>
    <row r="2133">
      <c r="A2133" s="25" t="n">
        <v>2129</v>
      </c>
      <c r="B2133" s="26">
        <f>IF(OR(C2133="",F2133=""),"",
"PRD-" &amp;
TEXT(DAY(C2133),"00") &amp;
CHOOSE(MONTH(C2133),"A","B","C","D","E","F","G","H","I","J","K","L") &amp;
TEXT(YEAR(C2133),"00") &amp;
"-" &amp;
RIGHT(F2133,4))</f>
        <v/>
      </c>
      <c r="C2133" s="27" t="n"/>
      <c r="D2133" s="26">
        <f>IF(F2133="","",_xlfn.XLOOKUP(F2133,purchase!F:F,purchase!B:B,""))</f>
        <v/>
      </c>
      <c r="E2133" s="26">
        <f>IF(F2133="","",_xlfn.XLOOKUP(F2133,purchase!F:F,purchase!C:C,""))</f>
        <v/>
      </c>
      <c r="F2133" s="4" t="n"/>
      <c r="G2133" s="10">
        <f>IF(H2133="NRFC","Natural Rubber Field Coagulam","")</f>
        <v/>
      </c>
      <c r="H2133" s="10">
        <f>IF(F2133="","",_xlfn.XLOOKUP(F2133,purchase!F:F,purchase!E:E,""))</f>
        <v/>
      </c>
      <c r="I2133" s="10">
        <f>IF(J2133="ISNR20","Natural Rubber-TSNR (ISNR-20)","")</f>
        <v/>
      </c>
      <c r="J2133" s="10">
        <f>IF(H2133="NRFC","ISNR20","")</f>
        <v/>
      </c>
      <c r="K2133" s="35">
        <f>_xlfn.SINGLE(IF(F2133="","",_xlfn.XLOOKUP(F2133,purchase!F:F,purchase!N:N,"")))</f>
        <v/>
      </c>
      <c r="L2133" s="4" t="n"/>
      <c r="M2133" s="86" t="n"/>
      <c r="N2133" s="35">
        <f>IF(F2133="","",
MAX(0,
_xlfn.XLOOKUP(F2133,purchase!F:F,purchase!N:N,"")
-
SUMIFS(L:L,F:F,F2133)))</f>
        <v/>
      </c>
      <c r="O2133" s="35">
        <f>IF(OR(L2133="",M2133=""),"",L2133-M2133)</f>
        <v/>
      </c>
      <c r="P2133" s="89">
        <f>_xlfn.SINGLE(IF(F2133="","",_xlfn.XLOOKUP(F2133,purchase!F:F,purchase!O:O,"")))</f>
        <v/>
      </c>
      <c r="Q2133" s="83">
        <f>IF(OR(L2133="",M2133=""),"",M2133/L2133)</f>
        <v/>
      </c>
      <c r="R2133" s="91">
        <f>IF(OR(P2133="",Q2133=""),"",Q2133-P2133)</f>
        <v/>
      </c>
    </row>
    <row r="2134">
      <c r="A2134" s="25" t="n">
        <v>2130</v>
      </c>
      <c r="B2134" s="26">
        <f>IF(OR(C2134="",F2134=""),"",
"PRD-" &amp;
TEXT(DAY(C2134),"00") &amp;
CHOOSE(MONTH(C2134),"A","B","C","D","E","F","G","H","I","J","K","L") &amp;
TEXT(YEAR(C2134),"00") &amp;
"-" &amp;
RIGHT(F2134,4))</f>
        <v/>
      </c>
      <c r="C2134" s="27" t="n"/>
      <c r="D2134" s="26">
        <f>IF(F2134="","",_xlfn.XLOOKUP(F2134,purchase!F:F,purchase!B:B,""))</f>
        <v/>
      </c>
      <c r="E2134" s="26">
        <f>IF(F2134="","",_xlfn.XLOOKUP(F2134,purchase!F:F,purchase!C:C,""))</f>
        <v/>
      </c>
      <c r="F2134" s="4" t="n"/>
      <c r="G2134" s="10">
        <f>IF(H2134="NRFC","Natural Rubber Field Coagulam","")</f>
        <v/>
      </c>
      <c r="H2134" s="10">
        <f>IF(F2134="","",_xlfn.XLOOKUP(F2134,purchase!F:F,purchase!E:E,""))</f>
        <v/>
      </c>
      <c r="I2134" s="10">
        <f>IF(J2134="ISNR20","Natural Rubber-TSNR (ISNR-20)","")</f>
        <v/>
      </c>
      <c r="J2134" s="10">
        <f>IF(H2134="NRFC","ISNR20","")</f>
        <v/>
      </c>
      <c r="K2134" s="35">
        <f>_xlfn.SINGLE(IF(F2134="","",_xlfn.XLOOKUP(F2134,purchase!F:F,purchase!N:N,"")))</f>
        <v/>
      </c>
      <c r="L2134" s="4" t="n"/>
      <c r="M2134" s="86" t="n"/>
      <c r="N2134" s="35">
        <f>IF(F2134="","",
MAX(0,
_xlfn.XLOOKUP(F2134,purchase!F:F,purchase!N:N,"")
-
SUMIFS(L:L,F:F,F2134)))</f>
        <v/>
      </c>
      <c r="O2134" s="35">
        <f>IF(OR(L2134="",M2134=""),"",L2134-M2134)</f>
        <v/>
      </c>
      <c r="P2134" s="89">
        <f>_xlfn.SINGLE(IF(F2134="","",_xlfn.XLOOKUP(F2134,purchase!F:F,purchase!O:O,"")))</f>
        <v/>
      </c>
      <c r="Q2134" s="83">
        <f>IF(OR(L2134="",M2134=""),"",M2134/L2134)</f>
        <v/>
      </c>
      <c r="R2134" s="91">
        <f>IF(OR(P2134="",Q2134=""),"",Q2134-P2134)</f>
        <v/>
      </c>
    </row>
    <row r="2135">
      <c r="A2135" s="25" t="n">
        <v>2131</v>
      </c>
      <c r="B2135" s="26">
        <f>IF(OR(C2135="",F2135=""),"",
"PRD-" &amp;
TEXT(DAY(C2135),"00") &amp;
CHOOSE(MONTH(C2135),"A","B","C","D","E","F","G","H","I","J","K","L") &amp;
TEXT(YEAR(C2135),"00") &amp;
"-" &amp;
RIGHT(F2135,4))</f>
        <v/>
      </c>
      <c r="C2135" s="27" t="n"/>
      <c r="D2135" s="26">
        <f>IF(F2135="","",_xlfn.XLOOKUP(F2135,purchase!F:F,purchase!B:B,""))</f>
        <v/>
      </c>
      <c r="E2135" s="26">
        <f>IF(F2135="","",_xlfn.XLOOKUP(F2135,purchase!F:F,purchase!C:C,""))</f>
        <v/>
      </c>
      <c r="F2135" s="4" t="n"/>
      <c r="G2135" s="10">
        <f>IF(H2135="NRFC","Natural Rubber Field Coagulam","")</f>
        <v/>
      </c>
      <c r="H2135" s="10">
        <f>IF(F2135="","",_xlfn.XLOOKUP(F2135,purchase!F:F,purchase!E:E,""))</f>
        <v/>
      </c>
      <c r="I2135" s="10">
        <f>IF(J2135="ISNR20","Natural Rubber-TSNR (ISNR-20)","")</f>
        <v/>
      </c>
      <c r="J2135" s="10">
        <f>IF(H2135="NRFC","ISNR20","")</f>
        <v/>
      </c>
      <c r="K2135" s="35">
        <f>_xlfn.SINGLE(IF(F2135="","",_xlfn.XLOOKUP(F2135,purchase!F:F,purchase!N:N,"")))</f>
        <v/>
      </c>
      <c r="L2135" s="4" t="n"/>
      <c r="M2135" s="86" t="n"/>
      <c r="N2135" s="35">
        <f>IF(F2135="","",
MAX(0,
_xlfn.XLOOKUP(F2135,purchase!F:F,purchase!N:N,"")
-
SUMIFS(L:L,F:F,F2135)))</f>
        <v/>
      </c>
      <c r="O2135" s="35">
        <f>IF(OR(L2135="",M2135=""),"",L2135-M2135)</f>
        <v/>
      </c>
      <c r="P2135" s="89">
        <f>_xlfn.SINGLE(IF(F2135="","",_xlfn.XLOOKUP(F2135,purchase!F:F,purchase!O:O,"")))</f>
        <v/>
      </c>
      <c r="Q2135" s="83">
        <f>IF(OR(L2135="",M2135=""),"",M2135/L2135)</f>
        <v/>
      </c>
      <c r="R2135" s="91">
        <f>IF(OR(P2135="",Q2135=""),"",Q2135-P2135)</f>
        <v/>
      </c>
    </row>
    <row r="2136">
      <c r="A2136" s="25" t="n">
        <v>2132</v>
      </c>
      <c r="B2136" s="26">
        <f>IF(OR(C2136="",F2136=""),"",
"PRD-" &amp;
TEXT(DAY(C2136),"00") &amp;
CHOOSE(MONTH(C2136),"A","B","C","D","E","F","G","H","I","J","K","L") &amp;
TEXT(YEAR(C2136),"00") &amp;
"-" &amp;
RIGHT(F2136,4))</f>
        <v/>
      </c>
      <c r="C2136" s="27" t="n"/>
      <c r="D2136" s="26">
        <f>IF(F2136="","",_xlfn.XLOOKUP(F2136,purchase!F:F,purchase!B:B,""))</f>
        <v/>
      </c>
      <c r="E2136" s="26">
        <f>IF(F2136="","",_xlfn.XLOOKUP(F2136,purchase!F:F,purchase!C:C,""))</f>
        <v/>
      </c>
      <c r="F2136" s="4" t="n"/>
      <c r="G2136" s="10">
        <f>IF(H2136="NRFC","Natural Rubber Field Coagulam","")</f>
        <v/>
      </c>
      <c r="H2136" s="10">
        <f>IF(F2136="","",_xlfn.XLOOKUP(F2136,purchase!F:F,purchase!E:E,""))</f>
        <v/>
      </c>
      <c r="I2136" s="10">
        <f>IF(J2136="ISNR20","Natural Rubber-TSNR (ISNR-20)","")</f>
        <v/>
      </c>
      <c r="J2136" s="10">
        <f>IF(H2136="NRFC","ISNR20","")</f>
        <v/>
      </c>
      <c r="K2136" s="35">
        <f>_xlfn.SINGLE(IF(F2136="","",_xlfn.XLOOKUP(F2136,purchase!F:F,purchase!N:N,"")))</f>
        <v/>
      </c>
      <c r="L2136" s="4" t="n"/>
      <c r="M2136" s="86" t="n"/>
      <c r="N2136" s="35">
        <f>IF(F2136="","",
MAX(0,
_xlfn.XLOOKUP(F2136,purchase!F:F,purchase!N:N,"")
-
SUMIFS(L:L,F:F,F2136)))</f>
        <v/>
      </c>
      <c r="O2136" s="35">
        <f>IF(OR(L2136="",M2136=""),"",L2136-M2136)</f>
        <v/>
      </c>
      <c r="P2136" s="89">
        <f>_xlfn.SINGLE(IF(F2136="","",_xlfn.XLOOKUP(F2136,purchase!F:F,purchase!O:O,"")))</f>
        <v/>
      </c>
      <c r="Q2136" s="83">
        <f>IF(OR(L2136="",M2136=""),"",M2136/L2136)</f>
        <v/>
      </c>
      <c r="R2136" s="91">
        <f>IF(OR(P2136="",Q2136=""),"",Q2136-P2136)</f>
        <v/>
      </c>
    </row>
    <row r="2137">
      <c r="A2137" s="25" t="n">
        <v>2133</v>
      </c>
      <c r="B2137" s="26">
        <f>IF(OR(C2137="",F2137=""),"",
"PRD-" &amp;
TEXT(DAY(C2137),"00") &amp;
CHOOSE(MONTH(C2137),"A","B","C","D","E","F","G","H","I","J","K","L") &amp;
TEXT(YEAR(C2137),"00") &amp;
"-" &amp;
RIGHT(F2137,4))</f>
        <v/>
      </c>
      <c r="C2137" s="27" t="n"/>
      <c r="D2137" s="26">
        <f>IF(F2137="","",_xlfn.XLOOKUP(F2137,purchase!F:F,purchase!B:B,""))</f>
        <v/>
      </c>
      <c r="E2137" s="26">
        <f>IF(F2137="","",_xlfn.XLOOKUP(F2137,purchase!F:F,purchase!C:C,""))</f>
        <v/>
      </c>
      <c r="F2137" s="4" t="n"/>
      <c r="G2137" s="10">
        <f>IF(H2137="NRFC","Natural Rubber Field Coagulam","")</f>
        <v/>
      </c>
      <c r="H2137" s="10">
        <f>IF(F2137="","",_xlfn.XLOOKUP(F2137,purchase!F:F,purchase!E:E,""))</f>
        <v/>
      </c>
      <c r="I2137" s="10">
        <f>IF(J2137="ISNR20","Natural Rubber-TSNR (ISNR-20)","")</f>
        <v/>
      </c>
      <c r="J2137" s="10">
        <f>IF(H2137="NRFC","ISNR20","")</f>
        <v/>
      </c>
      <c r="K2137" s="35">
        <f>_xlfn.SINGLE(IF(F2137="","",_xlfn.XLOOKUP(F2137,purchase!F:F,purchase!N:N,"")))</f>
        <v/>
      </c>
      <c r="L2137" s="4" t="n"/>
      <c r="M2137" s="86" t="n"/>
      <c r="N2137" s="35">
        <f>IF(F2137="","",
MAX(0,
_xlfn.XLOOKUP(F2137,purchase!F:F,purchase!N:N,"")
-
SUMIFS(L:L,F:F,F2137)))</f>
        <v/>
      </c>
      <c r="O2137" s="35">
        <f>IF(OR(L2137="",M2137=""),"",L2137-M2137)</f>
        <v/>
      </c>
      <c r="P2137" s="89">
        <f>_xlfn.SINGLE(IF(F2137="","",_xlfn.XLOOKUP(F2137,purchase!F:F,purchase!O:O,"")))</f>
        <v/>
      </c>
      <c r="Q2137" s="83">
        <f>IF(OR(L2137="",M2137=""),"",M2137/L2137)</f>
        <v/>
      </c>
      <c r="R2137" s="91">
        <f>IF(OR(P2137="",Q2137=""),"",Q2137-P2137)</f>
        <v/>
      </c>
    </row>
    <row r="2138">
      <c r="A2138" s="25" t="n">
        <v>2134</v>
      </c>
      <c r="B2138" s="26">
        <f>IF(OR(C2138="",F2138=""),"",
"PRD-" &amp;
TEXT(DAY(C2138),"00") &amp;
CHOOSE(MONTH(C2138),"A","B","C","D","E","F","G","H","I","J","K","L") &amp;
TEXT(YEAR(C2138),"00") &amp;
"-" &amp;
RIGHT(F2138,4))</f>
        <v/>
      </c>
      <c r="C2138" s="27" t="n"/>
      <c r="D2138" s="26">
        <f>IF(F2138="","",_xlfn.XLOOKUP(F2138,purchase!F:F,purchase!B:B,""))</f>
        <v/>
      </c>
      <c r="E2138" s="26">
        <f>IF(F2138="","",_xlfn.XLOOKUP(F2138,purchase!F:F,purchase!C:C,""))</f>
        <v/>
      </c>
      <c r="F2138" s="4" t="n"/>
      <c r="G2138" s="10">
        <f>IF(H2138="NRFC","Natural Rubber Field Coagulam","")</f>
        <v/>
      </c>
      <c r="H2138" s="10">
        <f>IF(F2138="","",_xlfn.XLOOKUP(F2138,purchase!F:F,purchase!E:E,""))</f>
        <v/>
      </c>
      <c r="I2138" s="10">
        <f>IF(J2138="ISNR20","Natural Rubber-TSNR (ISNR-20)","")</f>
        <v/>
      </c>
      <c r="J2138" s="10">
        <f>IF(H2138="NRFC","ISNR20","")</f>
        <v/>
      </c>
      <c r="K2138" s="35">
        <f>_xlfn.SINGLE(IF(F2138="","",_xlfn.XLOOKUP(F2138,purchase!F:F,purchase!N:N,"")))</f>
        <v/>
      </c>
      <c r="L2138" s="4" t="n"/>
      <c r="M2138" s="86" t="n"/>
      <c r="N2138" s="35">
        <f>IF(F2138="","",
MAX(0,
_xlfn.XLOOKUP(F2138,purchase!F:F,purchase!N:N,"")
-
SUMIFS(L:L,F:F,F2138)))</f>
        <v/>
      </c>
      <c r="O2138" s="35">
        <f>IF(OR(L2138="",M2138=""),"",L2138-M2138)</f>
        <v/>
      </c>
      <c r="P2138" s="89">
        <f>_xlfn.SINGLE(IF(F2138="","",_xlfn.XLOOKUP(F2138,purchase!F:F,purchase!O:O,"")))</f>
        <v/>
      </c>
      <c r="Q2138" s="83">
        <f>IF(OR(L2138="",M2138=""),"",M2138/L2138)</f>
        <v/>
      </c>
      <c r="R2138" s="91">
        <f>IF(OR(P2138="",Q2138=""),"",Q2138-P2138)</f>
        <v/>
      </c>
    </row>
    <row r="2139">
      <c r="A2139" s="25" t="n">
        <v>2135</v>
      </c>
      <c r="B2139" s="26">
        <f>IF(OR(C2139="",F2139=""),"",
"PRD-" &amp;
TEXT(DAY(C2139),"00") &amp;
CHOOSE(MONTH(C2139),"A","B","C","D","E","F","G","H","I","J","K","L") &amp;
TEXT(YEAR(C2139),"00") &amp;
"-" &amp;
RIGHT(F2139,4))</f>
        <v/>
      </c>
      <c r="C2139" s="27" t="n"/>
      <c r="D2139" s="26">
        <f>IF(F2139="","",_xlfn.XLOOKUP(F2139,purchase!F:F,purchase!B:B,""))</f>
        <v/>
      </c>
      <c r="E2139" s="26">
        <f>IF(F2139="","",_xlfn.XLOOKUP(F2139,purchase!F:F,purchase!C:C,""))</f>
        <v/>
      </c>
      <c r="F2139" s="4" t="n"/>
      <c r="G2139" s="10">
        <f>IF(H2139="NRFC","Natural Rubber Field Coagulam","")</f>
        <v/>
      </c>
      <c r="H2139" s="10">
        <f>IF(F2139="","",_xlfn.XLOOKUP(F2139,purchase!F:F,purchase!E:E,""))</f>
        <v/>
      </c>
      <c r="I2139" s="10">
        <f>IF(J2139="ISNR20","Natural Rubber-TSNR (ISNR-20)","")</f>
        <v/>
      </c>
      <c r="J2139" s="10">
        <f>IF(H2139="NRFC","ISNR20","")</f>
        <v/>
      </c>
      <c r="K2139" s="35">
        <f>_xlfn.SINGLE(IF(F2139="","",_xlfn.XLOOKUP(F2139,purchase!F:F,purchase!N:N,"")))</f>
        <v/>
      </c>
      <c r="L2139" s="4" t="n"/>
      <c r="M2139" s="86" t="n"/>
      <c r="N2139" s="35">
        <f>IF(F2139="","",
MAX(0,
_xlfn.XLOOKUP(F2139,purchase!F:F,purchase!N:N,"")
-
SUMIFS(L:L,F:F,F2139)))</f>
        <v/>
      </c>
      <c r="O2139" s="35">
        <f>IF(OR(L2139="",M2139=""),"",L2139-M2139)</f>
        <v/>
      </c>
      <c r="P2139" s="89">
        <f>_xlfn.SINGLE(IF(F2139="","",_xlfn.XLOOKUP(F2139,purchase!F:F,purchase!O:O,"")))</f>
        <v/>
      </c>
      <c r="Q2139" s="83">
        <f>IF(OR(L2139="",M2139=""),"",M2139/L2139)</f>
        <v/>
      </c>
      <c r="R2139" s="91">
        <f>IF(OR(P2139="",Q2139=""),"",Q2139-P2139)</f>
        <v/>
      </c>
    </row>
    <row r="2140">
      <c r="A2140" s="25" t="n">
        <v>2136</v>
      </c>
      <c r="B2140" s="26">
        <f>IF(OR(C2140="",F2140=""),"",
"PRD-" &amp;
TEXT(DAY(C2140),"00") &amp;
CHOOSE(MONTH(C2140),"A","B","C","D","E","F","G","H","I","J","K","L") &amp;
TEXT(YEAR(C2140),"00") &amp;
"-" &amp;
RIGHT(F2140,4))</f>
        <v/>
      </c>
      <c r="C2140" s="27" t="n"/>
      <c r="D2140" s="26">
        <f>IF(F2140="","",_xlfn.XLOOKUP(F2140,purchase!F:F,purchase!B:B,""))</f>
        <v/>
      </c>
      <c r="E2140" s="26">
        <f>IF(F2140="","",_xlfn.XLOOKUP(F2140,purchase!F:F,purchase!C:C,""))</f>
        <v/>
      </c>
      <c r="F2140" s="4" t="n"/>
      <c r="G2140" s="10">
        <f>IF(H2140="NRFC","Natural Rubber Field Coagulam","")</f>
        <v/>
      </c>
      <c r="H2140" s="10">
        <f>IF(F2140="","",_xlfn.XLOOKUP(F2140,purchase!F:F,purchase!E:E,""))</f>
        <v/>
      </c>
      <c r="I2140" s="10">
        <f>IF(J2140="ISNR20","Natural Rubber-TSNR (ISNR-20)","")</f>
        <v/>
      </c>
      <c r="J2140" s="10">
        <f>IF(H2140="NRFC","ISNR20","")</f>
        <v/>
      </c>
      <c r="K2140" s="35">
        <f>_xlfn.SINGLE(IF(F2140="","",_xlfn.XLOOKUP(F2140,purchase!F:F,purchase!N:N,"")))</f>
        <v/>
      </c>
      <c r="L2140" s="4" t="n"/>
      <c r="M2140" s="86" t="n"/>
      <c r="N2140" s="35">
        <f>IF(F2140="","",
MAX(0,
_xlfn.XLOOKUP(F2140,purchase!F:F,purchase!N:N,"")
-
SUMIFS(L:L,F:F,F2140)))</f>
        <v/>
      </c>
      <c r="O2140" s="35">
        <f>IF(OR(L2140="",M2140=""),"",L2140-M2140)</f>
        <v/>
      </c>
      <c r="P2140" s="89">
        <f>_xlfn.SINGLE(IF(F2140="","",_xlfn.XLOOKUP(F2140,purchase!F:F,purchase!O:O,"")))</f>
        <v/>
      </c>
      <c r="Q2140" s="83">
        <f>IF(OR(L2140="",M2140=""),"",M2140/L2140)</f>
        <v/>
      </c>
      <c r="R2140" s="91">
        <f>IF(OR(P2140="",Q2140=""),"",Q2140-P2140)</f>
        <v/>
      </c>
    </row>
    <row r="2141">
      <c r="A2141" s="25" t="n">
        <v>2137</v>
      </c>
      <c r="B2141" s="26">
        <f>IF(OR(C2141="",F2141=""),"",
"PRD-" &amp;
TEXT(DAY(C2141),"00") &amp;
CHOOSE(MONTH(C2141),"A","B","C","D","E","F","G","H","I","J","K","L") &amp;
TEXT(YEAR(C2141),"00") &amp;
"-" &amp;
RIGHT(F2141,4))</f>
        <v/>
      </c>
      <c r="C2141" s="27" t="n"/>
      <c r="D2141" s="26">
        <f>IF(F2141="","",_xlfn.XLOOKUP(F2141,purchase!F:F,purchase!B:B,""))</f>
        <v/>
      </c>
      <c r="E2141" s="26">
        <f>IF(F2141="","",_xlfn.XLOOKUP(F2141,purchase!F:F,purchase!C:C,""))</f>
        <v/>
      </c>
      <c r="F2141" s="4" t="n"/>
      <c r="G2141" s="10">
        <f>IF(H2141="NRFC","Natural Rubber Field Coagulam","")</f>
        <v/>
      </c>
      <c r="H2141" s="10">
        <f>IF(F2141="","",_xlfn.XLOOKUP(F2141,purchase!F:F,purchase!E:E,""))</f>
        <v/>
      </c>
      <c r="I2141" s="10">
        <f>IF(J2141="ISNR20","Natural Rubber-TSNR (ISNR-20)","")</f>
        <v/>
      </c>
      <c r="J2141" s="10">
        <f>IF(H2141="NRFC","ISNR20","")</f>
        <v/>
      </c>
      <c r="K2141" s="35">
        <f>_xlfn.SINGLE(IF(F2141="","",_xlfn.XLOOKUP(F2141,purchase!F:F,purchase!N:N,"")))</f>
        <v/>
      </c>
      <c r="L2141" s="4" t="n"/>
      <c r="M2141" s="86" t="n"/>
      <c r="N2141" s="35">
        <f>IF(F2141="","",
MAX(0,
_xlfn.XLOOKUP(F2141,purchase!F:F,purchase!N:N,"")
-
SUMIFS(L:L,F:F,F2141)))</f>
        <v/>
      </c>
      <c r="O2141" s="35">
        <f>IF(OR(L2141="",M2141=""),"",L2141-M2141)</f>
        <v/>
      </c>
      <c r="P2141" s="89">
        <f>_xlfn.SINGLE(IF(F2141="","",_xlfn.XLOOKUP(F2141,purchase!F:F,purchase!O:O,"")))</f>
        <v/>
      </c>
      <c r="Q2141" s="83">
        <f>IF(OR(L2141="",M2141=""),"",M2141/L2141)</f>
        <v/>
      </c>
      <c r="R2141" s="91">
        <f>IF(OR(P2141="",Q2141=""),"",Q2141-P2141)</f>
        <v/>
      </c>
    </row>
    <row r="2142">
      <c r="A2142" s="25" t="n">
        <v>2138</v>
      </c>
      <c r="B2142" s="26">
        <f>IF(OR(C2142="",F2142=""),"",
"PRD-" &amp;
TEXT(DAY(C2142),"00") &amp;
CHOOSE(MONTH(C2142),"A","B","C","D","E","F","G","H","I","J","K","L") &amp;
TEXT(YEAR(C2142),"00") &amp;
"-" &amp;
RIGHT(F2142,4))</f>
        <v/>
      </c>
      <c r="C2142" s="27" t="n"/>
      <c r="D2142" s="26">
        <f>IF(F2142="","",_xlfn.XLOOKUP(F2142,purchase!F:F,purchase!B:B,""))</f>
        <v/>
      </c>
      <c r="E2142" s="26">
        <f>IF(F2142="","",_xlfn.XLOOKUP(F2142,purchase!F:F,purchase!C:C,""))</f>
        <v/>
      </c>
      <c r="F2142" s="4" t="n"/>
      <c r="G2142" s="10">
        <f>IF(H2142="NRFC","Natural Rubber Field Coagulam","")</f>
        <v/>
      </c>
      <c r="H2142" s="10">
        <f>IF(F2142="","",_xlfn.XLOOKUP(F2142,purchase!F:F,purchase!E:E,""))</f>
        <v/>
      </c>
      <c r="I2142" s="10">
        <f>IF(J2142="ISNR20","Natural Rubber-TSNR (ISNR-20)","")</f>
        <v/>
      </c>
      <c r="J2142" s="10">
        <f>IF(H2142="NRFC","ISNR20","")</f>
        <v/>
      </c>
      <c r="K2142" s="35">
        <f>_xlfn.SINGLE(IF(F2142="","",_xlfn.XLOOKUP(F2142,purchase!F:F,purchase!N:N,"")))</f>
        <v/>
      </c>
      <c r="L2142" s="4" t="n"/>
      <c r="M2142" s="86" t="n"/>
      <c r="N2142" s="35">
        <f>IF(F2142="","",
MAX(0,
_xlfn.XLOOKUP(F2142,purchase!F:F,purchase!N:N,"")
-
SUMIFS(L:L,F:F,F2142)))</f>
        <v/>
      </c>
      <c r="O2142" s="35">
        <f>IF(OR(L2142="",M2142=""),"",L2142-M2142)</f>
        <v/>
      </c>
      <c r="P2142" s="89">
        <f>_xlfn.SINGLE(IF(F2142="","",_xlfn.XLOOKUP(F2142,purchase!F:F,purchase!O:O,"")))</f>
        <v/>
      </c>
      <c r="Q2142" s="83">
        <f>IF(OR(L2142="",M2142=""),"",M2142/L2142)</f>
        <v/>
      </c>
      <c r="R2142" s="91">
        <f>IF(OR(P2142="",Q2142=""),"",Q2142-P2142)</f>
        <v/>
      </c>
    </row>
    <row r="2143">
      <c r="A2143" s="25" t="n">
        <v>2139</v>
      </c>
      <c r="B2143" s="26">
        <f>IF(OR(C2143="",F2143=""),"",
"PRD-" &amp;
TEXT(DAY(C2143),"00") &amp;
CHOOSE(MONTH(C2143),"A","B","C","D","E","F","G","H","I","J","K","L") &amp;
TEXT(YEAR(C2143),"00") &amp;
"-" &amp;
RIGHT(F2143,4))</f>
        <v/>
      </c>
      <c r="C2143" s="27" t="n"/>
      <c r="D2143" s="26">
        <f>IF(F2143="","",_xlfn.XLOOKUP(F2143,purchase!F:F,purchase!B:B,""))</f>
        <v/>
      </c>
      <c r="E2143" s="26">
        <f>IF(F2143="","",_xlfn.XLOOKUP(F2143,purchase!F:F,purchase!C:C,""))</f>
        <v/>
      </c>
      <c r="F2143" s="4" t="n"/>
      <c r="G2143" s="10">
        <f>IF(H2143="NRFC","Natural Rubber Field Coagulam","")</f>
        <v/>
      </c>
      <c r="H2143" s="10">
        <f>IF(F2143="","",_xlfn.XLOOKUP(F2143,purchase!F:F,purchase!E:E,""))</f>
        <v/>
      </c>
      <c r="I2143" s="10">
        <f>IF(J2143="ISNR20","Natural Rubber-TSNR (ISNR-20)","")</f>
        <v/>
      </c>
      <c r="J2143" s="10">
        <f>IF(H2143="NRFC","ISNR20","")</f>
        <v/>
      </c>
      <c r="K2143" s="35">
        <f>_xlfn.SINGLE(IF(F2143="","",_xlfn.XLOOKUP(F2143,purchase!F:F,purchase!N:N,"")))</f>
        <v/>
      </c>
      <c r="L2143" s="4" t="n"/>
      <c r="M2143" s="86" t="n"/>
      <c r="N2143" s="35">
        <f>IF(F2143="","",
MAX(0,
_xlfn.XLOOKUP(F2143,purchase!F:F,purchase!N:N,"")
-
SUMIFS(L:L,F:F,F2143)))</f>
        <v/>
      </c>
      <c r="O2143" s="35">
        <f>IF(OR(L2143="",M2143=""),"",L2143-M2143)</f>
        <v/>
      </c>
      <c r="P2143" s="89">
        <f>_xlfn.SINGLE(IF(F2143="","",_xlfn.XLOOKUP(F2143,purchase!F:F,purchase!O:O,"")))</f>
        <v/>
      </c>
      <c r="Q2143" s="83">
        <f>IF(OR(L2143="",M2143=""),"",M2143/L2143)</f>
        <v/>
      </c>
      <c r="R2143" s="91">
        <f>IF(OR(P2143="",Q2143=""),"",Q2143-P2143)</f>
        <v/>
      </c>
    </row>
    <row r="2144">
      <c r="A2144" s="25" t="n">
        <v>2140</v>
      </c>
      <c r="B2144" s="26">
        <f>IF(OR(C2144="",F2144=""),"",
"PRD-" &amp;
TEXT(DAY(C2144),"00") &amp;
CHOOSE(MONTH(C2144),"A","B","C","D","E","F","G","H","I","J","K","L") &amp;
TEXT(YEAR(C2144),"00") &amp;
"-" &amp;
RIGHT(F2144,4))</f>
        <v/>
      </c>
      <c r="C2144" s="27" t="n"/>
      <c r="D2144" s="26">
        <f>IF(F2144="","",_xlfn.XLOOKUP(F2144,purchase!F:F,purchase!B:B,""))</f>
        <v/>
      </c>
      <c r="E2144" s="26">
        <f>IF(F2144="","",_xlfn.XLOOKUP(F2144,purchase!F:F,purchase!C:C,""))</f>
        <v/>
      </c>
      <c r="F2144" s="4" t="n"/>
      <c r="G2144" s="10">
        <f>IF(H2144="NRFC","Natural Rubber Field Coagulam","")</f>
        <v/>
      </c>
      <c r="H2144" s="10">
        <f>IF(F2144="","",_xlfn.XLOOKUP(F2144,purchase!F:F,purchase!E:E,""))</f>
        <v/>
      </c>
      <c r="I2144" s="10">
        <f>IF(J2144="ISNR20","Natural Rubber-TSNR (ISNR-20)","")</f>
        <v/>
      </c>
      <c r="J2144" s="10">
        <f>IF(H2144="NRFC","ISNR20","")</f>
        <v/>
      </c>
      <c r="K2144" s="35">
        <f>_xlfn.SINGLE(IF(F2144="","",_xlfn.XLOOKUP(F2144,purchase!F:F,purchase!N:N,"")))</f>
        <v/>
      </c>
      <c r="L2144" s="4" t="n"/>
      <c r="M2144" s="86" t="n"/>
      <c r="N2144" s="35">
        <f>IF(F2144="","",
MAX(0,
_xlfn.XLOOKUP(F2144,purchase!F:F,purchase!N:N,"")
-
SUMIFS(L:L,F:F,F2144)))</f>
        <v/>
      </c>
      <c r="O2144" s="35">
        <f>IF(OR(L2144="",M2144=""),"",L2144-M2144)</f>
        <v/>
      </c>
      <c r="P2144" s="89">
        <f>_xlfn.SINGLE(IF(F2144="","",_xlfn.XLOOKUP(F2144,purchase!F:F,purchase!O:O,"")))</f>
        <v/>
      </c>
      <c r="Q2144" s="83">
        <f>IF(OR(L2144="",M2144=""),"",M2144/L2144)</f>
        <v/>
      </c>
      <c r="R2144" s="91">
        <f>IF(OR(P2144="",Q2144=""),"",Q2144-P2144)</f>
        <v/>
      </c>
    </row>
    <row r="2145">
      <c r="A2145" s="25" t="n">
        <v>2141</v>
      </c>
      <c r="B2145" s="26">
        <f>IF(OR(C2145="",F2145=""),"",
"PRD-" &amp;
TEXT(DAY(C2145),"00") &amp;
CHOOSE(MONTH(C2145),"A","B","C","D","E","F","G","H","I","J","K","L") &amp;
TEXT(YEAR(C2145),"00") &amp;
"-" &amp;
RIGHT(F2145,4))</f>
        <v/>
      </c>
      <c r="C2145" s="27" t="n"/>
      <c r="D2145" s="26">
        <f>IF(F2145="","",_xlfn.XLOOKUP(F2145,purchase!F:F,purchase!B:B,""))</f>
        <v/>
      </c>
      <c r="E2145" s="26">
        <f>IF(F2145="","",_xlfn.XLOOKUP(F2145,purchase!F:F,purchase!C:C,""))</f>
        <v/>
      </c>
      <c r="F2145" s="4" t="n"/>
      <c r="G2145" s="10">
        <f>IF(H2145="NRFC","Natural Rubber Field Coagulam","")</f>
        <v/>
      </c>
      <c r="H2145" s="10">
        <f>IF(F2145="","",_xlfn.XLOOKUP(F2145,purchase!F:F,purchase!E:E,""))</f>
        <v/>
      </c>
      <c r="I2145" s="10">
        <f>IF(J2145="ISNR20","Natural Rubber-TSNR (ISNR-20)","")</f>
        <v/>
      </c>
      <c r="J2145" s="10">
        <f>IF(H2145="NRFC","ISNR20","")</f>
        <v/>
      </c>
      <c r="K2145" s="35">
        <f>_xlfn.SINGLE(IF(F2145="","",_xlfn.XLOOKUP(F2145,purchase!F:F,purchase!N:N,"")))</f>
        <v/>
      </c>
      <c r="L2145" s="4" t="n"/>
      <c r="M2145" s="86" t="n"/>
      <c r="N2145" s="35">
        <f>IF(F2145="","",
MAX(0,
_xlfn.XLOOKUP(F2145,purchase!F:F,purchase!N:N,"")
-
SUMIFS(L:L,F:F,F2145)))</f>
        <v/>
      </c>
      <c r="O2145" s="35">
        <f>IF(OR(L2145="",M2145=""),"",L2145-M2145)</f>
        <v/>
      </c>
      <c r="P2145" s="89">
        <f>_xlfn.SINGLE(IF(F2145="","",_xlfn.XLOOKUP(F2145,purchase!F:F,purchase!O:O,"")))</f>
        <v/>
      </c>
      <c r="Q2145" s="83">
        <f>IF(OR(L2145="",M2145=""),"",M2145/L2145)</f>
        <v/>
      </c>
      <c r="R2145" s="91">
        <f>IF(OR(P2145="",Q2145=""),"",Q2145-P2145)</f>
        <v/>
      </c>
    </row>
    <row r="2146">
      <c r="A2146" s="25" t="n">
        <v>2142</v>
      </c>
      <c r="B2146" s="26">
        <f>IF(OR(C2146="",F2146=""),"",
"PRD-" &amp;
TEXT(DAY(C2146),"00") &amp;
CHOOSE(MONTH(C2146),"A","B","C","D","E","F","G","H","I","J","K","L") &amp;
TEXT(YEAR(C2146),"00") &amp;
"-" &amp;
RIGHT(F2146,4))</f>
        <v/>
      </c>
      <c r="C2146" s="27" t="n"/>
      <c r="D2146" s="26">
        <f>IF(F2146="","",_xlfn.XLOOKUP(F2146,purchase!F:F,purchase!B:B,""))</f>
        <v/>
      </c>
      <c r="E2146" s="26">
        <f>IF(F2146="","",_xlfn.XLOOKUP(F2146,purchase!F:F,purchase!C:C,""))</f>
        <v/>
      </c>
      <c r="F2146" s="4" t="n"/>
      <c r="G2146" s="10">
        <f>IF(H2146="NRFC","Natural Rubber Field Coagulam","")</f>
        <v/>
      </c>
      <c r="H2146" s="10">
        <f>IF(F2146="","",_xlfn.XLOOKUP(F2146,purchase!F:F,purchase!E:E,""))</f>
        <v/>
      </c>
      <c r="I2146" s="10">
        <f>IF(J2146="ISNR20","Natural Rubber-TSNR (ISNR-20)","")</f>
        <v/>
      </c>
      <c r="J2146" s="10">
        <f>IF(H2146="NRFC","ISNR20","")</f>
        <v/>
      </c>
      <c r="K2146" s="35">
        <f>_xlfn.SINGLE(IF(F2146="","",_xlfn.XLOOKUP(F2146,purchase!F:F,purchase!N:N,"")))</f>
        <v/>
      </c>
      <c r="L2146" s="4" t="n"/>
      <c r="M2146" s="86" t="n"/>
      <c r="N2146" s="35">
        <f>IF(F2146="","",
MAX(0,
_xlfn.XLOOKUP(F2146,purchase!F:F,purchase!N:N,"")
-
SUMIFS(L:L,F:F,F2146)))</f>
        <v/>
      </c>
      <c r="O2146" s="35">
        <f>IF(OR(L2146="",M2146=""),"",L2146-M2146)</f>
        <v/>
      </c>
      <c r="P2146" s="89">
        <f>_xlfn.SINGLE(IF(F2146="","",_xlfn.XLOOKUP(F2146,purchase!F:F,purchase!O:O,"")))</f>
        <v/>
      </c>
      <c r="Q2146" s="83">
        <f>IF(OR(L2146="",M2146=""),"",M2146/L2146)</f>
        <v/>
      </c>
      <c r="R2146" s="91">
        <f>IF(OR(P2146="",Q2146=""),"",Q2146-P2146)</f>
        <v/>
      </c>
    </row>
    <row r="2147">
      <c r="A2147" s="25" t="n">
        <v>2143</v>
      </c>
      <c r="B2147" s="26">
        <f>IF(OR(C2147="",F2147=""),"",
"PRD-" &amp;
TEXT(DAY(C2147),"00") &amp;
CHOOSE(MONTH(C2147),"A","B","C","D","E","F","G","H","I","J","K","L") &amp;
TEXT(YEAR(C2147),"00") &amp;
"-" &amp;
RIGHT(F2147,4))</f>
        <v/>
      </c>
      <c r="C2147" s="27" t="n"/>
      <c r="D2147" s="26">
        <f>IF(F2147="","",_xlfn.XLOOKUP(F2147,purchase!F:F,purchase!B:B,""))</f>
        <v/>
      </c>
      <c r="E2147" s="26">
        <f>IF(F2147="","",_xlfn.XLOOKUP(F2147,purchase!F:F,purchase!C:C,""))</f>
        <v/>
      </c>
      <c r="F2147" s="4" t="n"/>
      <c r="G2147" s="10">
        <f>IF(H2147="NRFC","Natural Rubber Field Coagulam","")</f>
        <v/>
      </c>
      <c r="H2147" s="10">
        <f>IF(F2147="","",_xlfn.XLOOKUP(F2147,purchase!F:F,purchase!E:E,""))</f>
        <v/>
      </c>
      <c r="I2147" s="10">
        <f>IF(J2147="ISNR20","Natural Rubber-TSNR (ISNR-20)","")</f>
        <v/>
      </c>
      <c r="J2147" s="10">
        <f>IF(H2147="NRFC","ISNR20","")</f>
        <v/>
      </c>
      <c r="K2147" s="35">
        <f>_xlfn.SINGLE(IF(F2147="","",_xlfn.XLOOKUP(F2147,purchase!F:F,purchase!N:N,"")))</f>
        <v/>
      </c>
      <c r="L2147" s="4" t="n"/>
      <c r="M2147" s="86" t="n"/>
      <c r="N2147" s="35">
        <f>IF(F2147="","",
MAX(0,
_xlfn.XLOOKUP(F2147,purchase!F:F,purchase!N:N,"")
-
SUMIFS(L:L,F:F,F2147)))</f>
        <v/>
      </c>
      <c r="O2147" s="35">
        <f>IF(OR(L2147="",M2147=""),"",L2147-M2147)</f>
        <v/>
      </c>
      <c r="P2147" s="89">
        <f>_xlfn.SINGLE(IF(F2147="","",_xlfn.XLOOKUP(F2147,purchase!F:F,purchase!O:O,"")))</f>
        <v/>
      </c>
      <c r="Q2147" s="83">
        <f>IF(OR(L2147="",M2147=""),"",M2147/L2147)</f>
        <v/>
      </c>
      <c r="R2147" s="91">
        <f>IF(OR(P2147="",Q2147=""),"",Q2147-P2147)</f>
        <v/>
      </c>
    </row>
    <row r="2148">
      <c r="A2148" s="25" t="n">
        <v>2144</v>
      </c>
      <c r="B2148" s="26">
        <f>IF(OR(C2148="",F2148=""),"",
"PRD-" &amp;
TEXT(DAY(C2148),"00") &amp;
CHOOSE(MONTH(C2148),"A","B","C","D","E","F","G","H","I","J","K","L") &amp;
TEXT(YEAR(C2148),"00") &amp;
"-" &amp;
RIGHT(F2148,4))</f>
        <v/>
      </c>
      <c r="C2148" s="27" t="n"/>
      <c r="D2148" s="26">
        <f>IF(F2148="","",_xlfn.XLOOKUP(F2148,purchase!F:F,purchase!B:B,""))</f>
        <v/>
      </c>
      <c r="E2148" s="26">
        <f>IF(F2148="","",_xlfn.XLOOKUP(F2148,purchase!F:F,purchase!C:C,""))</f>
        <v/>
      </c>
      <c r="F2148" s="4" t="n"/>
      <c r="G2148" s="10">
        <f>IF(H2148="NRFC","Natural Rubber Field Coagulam","")</f>
        <v/>
      </c>
      <c r="H2148" s="10">
        <f>IF(F2148="","",_xlfn.XLOOKUP(F2148,purchase!F:F,purchase!E:E,""))</f>
        <v/>
      </c>
      <c r="I2148" s="10">
        <f>IF(J2148="ISNR20","Natural Rubber-TSNR (ISNR-20)","")</f>
        <v/>
      </c>
      <c r="J2148" s="10">
        <f>IF(H2148="NRFC","ISNR20","")</f>
        <v/>
      </c>
      <c r="K2148" s="35">
        <f>_xlfn.SINGLE(IF(F2148="","",_xlfn.XLOOKUP(F2148,purchase!F:F,purchase!N:N,"")))</f>
        <v/>
      </c>
      <c r="L2148" s="4" t="n"/>
      <c r="M2148" s="86" t="n"/>
      <c r="N2148" s="35">
        <f>IF(F2148="","",
MAX(0,
_xlfn.XLOOKUP(F2148,purchase!F:F,purchase!N:N,"")
-
SUMIFS(L:L,F:F,F2148)))</f>
        <v/>
      </c>
      <c r="O2148" s="35">
        <f>IF(OR(L2148="",M2148=""),"",L2148-M2148)</f>
        <v/>
      </c>
      <c r="P2148" s="89">
        <f>_xlfn.SINGLE(IF(F2148="","",_xlfn.XLOOKUP(F2148,purchase!F:F,purchase!O:O,"")))</f>
        <v/>
      </c>
      <c r="Q2148" s="83">
        <f>IF(OR(L2148="",M2148=""),"",M2148/L2148)</f>
        <v/>
      </c>
      <c r="R2148" s="91">
        <f>IF(OR(P2148="",Q2148=""),"",Q2148-P2148)</f>
        <v/>
      </c>
    </row>
    <row r="2149">
      <c r="A2149" s="25" t="n">
        <v>2145</v>
      </c>
      <c r="B2149" s="26">
        <f>IF(OR(C2149="",F2149=""),"",
"PRD-" &amp;
TEXT(DAY(C2149),"00") &amp;
CHOOSE(MONTH(C2149),"A","B","C","D","E","F","G","H","I","J","K","L") &amp;
TEXT(YEAR(C2149),"00") &amp;
"-" &amp;
RIGHT(F2149,4))</f>
        <v/>
      </c>
      <c r="C2149" s="27" t="n"/>
      <c r="D2149" s="26">
        <f>IF(F2149="","",_xlfn.XLOOKUP(F2149,purchase!F:F,purchase!B:B,""))</f>
        <v/>
      </c>
      <c r="E2149" s="26">
        <f>IF(F2149="","",_xlfn.XLOOKUP(F2149,purchase!F:F,purchase!C:C,""))</f>
        <v/>
      </c>
      <c r="F2149" s="4" t="n"/>
      <c r="G2149" s="10">
        <f>IF(H2149="NRFC","Natural Rubber Field Coagulam","")</f>
        <v/>
      </c>
      <c r="H2149" s="10">
        <f>IF(F2149="","",_xlfn.XLOOKUP(F2149,purchase!F:F,purchase!E:E,""))</f>
        <v/>
      </c>
      <c r="I2149" s="10">
        <f>IF(J2149="ISNR20","Natural Rubber-TSNR (ISNR-20)","")</f>
        <v/>
      </c>
      <c r="J2149" s="10">
        <f>IF(H2149="NRFC","ISNR20","")</f>
        <v/>
      </c>
      <c r="K2149" s="35">
        <f>_xlfn.SINGLE(IF(F2149="","",_xlfn.XLOOKUP(F2149,purchase!F:F,purchase!N:N,"")))</f>
        <v/>
      </c>
      <c r="L2149" s="4" t="n"/>
      <c r="M2149" s="86" t="n"/>
      <c r="N2149" s="35">
        <f>IF(F2149="","",
MAX(0,
_xlfn.XLOOKUP(F2149,purchase!F:F,purchase!N:N,"")
-
SUMIFS(L:L,F:F,F2149)))</f>
        <v/>
      </c>
      <c r="O2149" s="35">
        <f>IF(OR(L2149="",M2149=""),"",L2149-M2149)</f>
        <v/>
      </c>
      <c r="P2149" s="89">
        <f>_xlfn.SINGLE(IF(F2149="","",_xlfn.XLOOKUP(F2149,purchase!F:F,purchase!O:O,"")))</f>
        <v/>
      </c>
      <c r="Q2149" s="83">
        <f>IF(OR(L2149="",M2149=""),"",M2149/L2149)</f>
        <v/>
      </c>
      <c r="R2149" s="91">
        <f>IF(OR(P2149="",Q2149=""),"",Q2149-P2149)</f>
        <v/>
      </c>
    </row>
    <row r="2150">
      <c r="A2150" s="25" t="n">
        <v>2146</v>
      </c>
      <c r="B2150" s="26">
        <f>IF(OR(C2150="",F2150=""),"",
"PRD-" &amp;
TEXT(DAY(C2150),"00") &amp;
CHOOSE(MONTH(C2150),"A","B","C","D","E","F","G","H","I","J","K","L") &amp;
TEXT(YEAR(C2150),"00") &amp;
"-" &amp;
RIGHT(F2150,4))</f>
        <v/>
      </c>
      <c r="C2150" s="27" t="n"/>
      <c r="D2150" s="26">
        <f>IF(F2150="","",_xlfn.XLOOKUP(F2150,purchase!F:F,purchase!B:B,""))</f>
        <v/>
      </c>
      <c r="E2150" s="26">
        <f>IF(F2150="","",_xlfn.XLOOKUP(F2150,purchase!F:F,purchase!C:C,""))</f>
        <v/>
      </c>
      <c r="F2150" s="4" t="n"/>
      <c r="G2150" s="10">
        <f>IF(H2150="NRFC","Natural Rubber Field Coagulam","")</f>
        <v/>
      </c>
      <c r="H2150" s="10">
        <f>IF(F2150="","",_xlfn.XLOOKUP(F2150,purchase!F:F,purchase!E:E,""))</f>
        <v/>
      </c>
      <c r="I2150" s="10">
        <f>IF(J2150="ISNR20","Natural Rubber-TSNR (ISNR-20)","")</f>
        <v/>
      </c>
      <c r="J2150" s="10">
        <f>IF(H2150="NRFC","ISNR20","")</f>
        <v/>
      </c>
      <c r="K2150" s="35">
        <f>_xlfn.SINGLE(IF(F2150="","",_xlfn.XLOOKUP(F2150,purchase!F:F,purchase!N:N,"")))</f>
        <v/>
      </c>
      <c r="L2150" s="4" t="n"/>
      <c r="M2150" s="86" t="n"/>
      <c r="N2150" s="35">
        <f>IF(F2150="","",
MAX(0,
_xlfn.XLOOKUP(F2150,purchase!F:F,purchase!N:N,"")
-
SUMIFS(L:L,F:F,F2150)))</f>
        <v/>
      </c>
      <c r="O2150" s="35">
        <f>IF(OR(L2150="",M2150=""),"",L2150-M2150)</f>
        <v/>
      </c>
      <c r="P2150" s="89">
        <f>_xlfn.SINGLE(IF(F2150="","",_xlfn.XLOOKUP(F2150,purchase!F:F,purchase!O:O,"")))</f>
        <v/>
      </c>
      <c r="Q2150" s="83">
        <f>IF(OR(L2150="",M2150=""),"",M2150/L2150)</f>
        <v/>
      </c>
      <c r="R2150" s="91">
        <f>IF(OR(P2150="",Q2150=""),"",Q2150-P2150)</f>
        <v/>
      </c>
    </row>
    <row r="2151">
      <c r="A2151" s="25" t="n">
        <v>2147</v>
      </c>
      <c r="B2151" s="26">
        <f>IF(OR(C2151="",F2151=""),"",
"PRD-" &amp;
TEXT(DAY(C2151),"00") &amp;
CHOOSE(MONTH(C2151),"A","B","C","D","E","F","G","H","I","J","K","L") &amp;
TEXT(YEAR(C2151),"00") &amp;
"-" &amp;
RIGHT(F2151,4))</f>
        <v/>
      </c>
      <c r="C2151" s="27" t="n"/>
      <c r="D2151" s="26">
        <f>IF(F2151="","",_xlfn.XLOOKUP(F2151,purchase!F:F,purchase!B:B,""))</f>
        <v/>
      </c>
      <c r="E2151" s="26">
        <f>IF(F2151="","",_xlfn.XLOOKUP(F2151,purchase!F:F,purchase!C:C,""))</f>
        <v/>
      </c>
      <c r="F2151" s="4" t="n"/>
      <c r="G2151" s="10">
        <f>IF(H2151="NRFC","Natural Rubber Field Coagulam","")</f>
        <v/>
      </c>
      <c r="H2151" s="10">
        <f>IF(F2151="","",_xlfn.XLOOKUP(F2151,purchase!F:F,purchase!E:E,""))</f>
        <v/>
      </c>
      <c r="I2151" s="10">
        <f>IF(J2151="ISNR20","Natural Rubber-TSNR (ISNR-20)","")</f>
        <v/>
      </c>
      <c r="J2151" s="10">
        <f>IF(H2151="NRFC","ISNR20","")</f>
        <v/>
      </c>
      <c r="K2151" s="35">
        <f>_xlfn.SINGLE(IF(F2151="","",_xlfn.XLOOKUP(F2151,purchase!F:F,purchase!N:N,"")))</f>
        <v/>
      </c>
      <c r="L2151" s="4" t="n"/>
      <c r="M2151" s="86" t="n"/>
      <c r="N2151" s="35">
        <f>IF(F2151="","",
MAX(0,
_xlfn.XLOOKUP(F2151,purchase!F:F,purchase!N:N,"")
-
SUMIFS(L:L,F:F,F2151)))</f>
        <v/>
      </c>
      <c r="O2151" s="35">
        <f>IF(OR(L2151="",M2151=""),"",L2151-M2151)</f>
        <v/>
      </c>
      <c r="P2151" s="89">
        <f>_xlfn.SINGLE(IF(F2151="","",_xlfn.XLOOKUP(F2151,purchase!F:F,purchase!O:O,"")))</f>
        <v/>
      </c>
      <c r="Q2151" s="83">
        <f>IF(OR(L2151="",M2151=""),"",M2151/L2151)</f>
        <v/>
      </c>
      <c r="R2151" s="91">
        <f>IF(OR(P2151="",Q2151=""),"",Q2151-P2151)</f>
        <v/>
      </c>
    </row>
    <row r="2152">
      <c r="A2152" s="25" t="n">
        <v>2148</v>
      </c>
      <c r="B2152" s="26">
        <f>IF(OR(C2152="",F2152=""),"",
"PRD-" &amp;
TEXT(DAY(C2152),"00") &amp;
CHOOSE(MONTH(C2152),"A","B","C","D","E","F","G","H","I","J","K","L") &amp;
TEXT(YEAR(C2152),"00") &amp;
"-" &amp;
RIGHT(F2152,4))</f>
        <v/>
      </c>
      <c r="C2152" s="27" t="n"/>
      <c r="D2152" s="26">
        <f>IF(F2152="","",_xlfn.XLOOKUP(F2152,purchase!F:F,purchase!B:B,""))</f>
        <v/>
      </c>
      <c r="E2152" s="26">
        <f>IF(F2152="","",_xlfn.XLOOKUP(F2152,purchase!F:F,purchase!C:C,""))</f>
        <v/>
      </c>
      <c r="F2152" s="4" t="n"/>
      <c r="G2152" s="10">
        <f>IF(H2152="NRFC","Natural Rubber Field Coagulam","")</f>
        <v/>
      </c>
      <c r="H2152" s="10">
        <f>IF(F2152="","",_xlfn.XLOOKUP(F2152,purchase!F:F,purchase!E:E,""))</f>
        <v/>
      </c>
      <c r="I2152" s="10">
        <f>IF(J2152="ISNR20","Natural Rubber-TSNR (ISNR-20)","")</f>
        <v/>
      </c>
      <c r="J2152" s="10">
        <f>IF(H2152="NRFC","ISNR20","")</f>
        <v/>
      </c>
      <c r="K2152" s="35">
        <f>_xlfn.SINGLE(IF(F2152="","",_xlfn.XLOOKUP(F2152,purchase!F:F,purchase!N:N,"")))</f>
        <v/>
      </c>
      <c r="L2152" s="4" t="n"/>
      <c r="M2152" s="86" t="n"/>
      <c r="N2152" s="35">
        <f>IF(F2152="","",
MAX(0,
_xlfn.XLOOKUP(F2152,purchase!F:F,purchase!N:N,"")
-
SUMIFS(L:L,F:F,F2152)))</f>
        <v/>
      </c>
      <c r="O2152" s="35">
        <f>IF(OR(L2152="",M2152=""),"",L2152-M2152)</f>
        <v/>
      </c>
      <c r="P2152" s="89">
        <f>_xlfn.SINGLE(IF(F2152="","",_xlfn.XLOOKUP(F2152,purchase!F:F,purchase!O:O,"")))</f>
        <v/>
      </c>
      <c r="Q2152" s="83">
        <f>IF(OR(L2152="",M2152=""),"",M2152/L2152)</f>
        <v/>
      </c>
      <c r="R2152" s="91">
        <f>IF(OR(P2152="",Q2152=""),"",Q2152-P2152)</f>
        <v/>
      </c>
    </row>
    <row r="2153">
      <c r="A2153" s="25" t="n">
        <v>2149</v>
      </c>
      <c r="B2153" s="26">
        <f>IF(OR(C2153="",F2153=""),"",
"PRD-" &amp;
TEXT(DAY(C2153),"00") &amp;
CHOOSE(MONTH(C2153),"A","B","C","D","E","F","G","H","I","J","K","L") &amp;
TEXT(YEAR(C2153),"00") &amp;
"-" &amp;
RIGHT(F2153,4))</f>
        <v/>
      </c>
      <c r="C2153" s="27" t="n"/>
      <c r="D2153" s="26">
        <f>IF(F2153="","",_xlfn.XLOOKUP(F2153,purchase!F:F,purchase!B:B,""))</f>
        <v/>
      </c>
      <c r="E2153" s="26">
        <f>IF(F2153="","",_xlfn.XLOOKUP(F2153,purchase!F:F,purchase!C:C,""))</f>
        <v/>
      </c>
      <c r="F2153" s="4" t="n"/>
      <c r="G2153" s="10">
        <f>IF(H2153="NRFC","Natural Rubber Field Coagulam","")</f>
        <v/>
      </c>
      <c r="H2153" s="10">
        <f>IF(F2153="","",_xlfn.XLOOKUP(F2153,purchase!F:F,purchase!E:E,""))</f>
        <v/>
      </c>
      <c r="I2153" s="10">
        <f>IF(J2153="ISNR20","Natural Rubber-TSNR (ISNR-20)","")</f>
        <v/>
      </c>
      <c r="J2153" s="10">
        <f>IF(H2153="NRFC","ISNR20","")</f>
        <v/>
      </c>
      <c r="K2153" s="35">
        <f>_xlfn.SINGLE(IF(F2153="","",_xlfn.XLOOKUP(F2153,purchase!F:F,purchase!N:N,"")))</f>
        <v/>
      </c>
      <c r="L2153" s="4" t="n"/>
      <c r="M2153" s="86" t="n"/>
      <c r="N2153" s="35">
        <f>IF(F2153="","",
MAX(0,
_xlfn.XLOOKUP(F2153,purchase!F:F,purchase!N:N,"")
-
SUMIFS(L:L,F:F,F2153)))</f>
        <v/>
      </c>
      <c r="O2153" s="35">
        <f>IF(OR(L2153="",M2153=""),"",L2153-M2153)</f>
        <v/>
      </c>
      <c r="P2153" s="89">
        <f>_xlfn.SINGLE(IF(F2153="","",_xlfn.XLOOKUP(F2153,purchase!F:F,purchase!O:O,"")))</f>
        <v/>
      </c>
      <c r="Q2153" s="83">
        <f>IF(OR(L2153="",M2153=""),"",M2153/L2153)</f>
        <v/>
      </c>
      <c r="R2153" s="91">
        <f>IF(OR(P2153="",Q2153=""),"",Q2153-P2153)</f>
        <v/>
      </c>
    </row>
    <row r="2154">
      <c r="A2154" s="25" t="n">
        <v>2150</v>
      </c>
      <c r="B2154" s="26">
        <f>IF(OR(C2154="",F2154=""),"",
"PRD-" &amp;
TEXT(DAY(C2154),"00") &amp;
CHOOSE(MONTH(C2154),"A","B","C","D","E","F","G","H","I","J","K","L") &amp;
TEXT(YEAR(C2154),"00") &amp;
"-" &amp;
RIGHT(F2154,4))</f>
        <v/>
      </c>
      <c r="C2154" s="27" t="n"/>
      <c r="D2154" s="26">
        <f>IF(F2154="","",_xlfn.XLOOKUP(F2154,purchase!F:F,purchase!B:B,""))</f>
        <v/>
      </c>
      <c r="E2154" s="26">
        <f>IF(F2154="","",_xlfn.XLOOKUP(F2154,purchase!F:F,purchase!C:C,""))</f>
        <v/>
      </c>
      <c r="F2154" s="4" t="n"/>
      <c r="G2154" s="10">
        <f>IF(H2154="NRFC","Natural Rubber Field Coagulam","")</f>
        <v/>
      </c>
      <c r="H2154" s="10">
        <f>IF(F2154="","",_xlfn.XLOOKUP(F2154,purchase!F:F,purchase!E:E,""))</f>
        <v/>
      </c>
      <c r="I2154" s="10">
        <f>IF(J2154="ISNR20","Natural Rubber-TSNR (ISNR-20)","")</f>
        <v/>
      </c>
      <c r="J2154" s="10">
        <f>IF(H2154="NRFC","ISNR20","")</f>
        <v/>
      </c>
      <c r="K2154" s="35">
        <f>_xlfn.SINGLE(IF(F2154="","",_xlfn.XLOOKUP(F2154,purchase!F:F,purchase!N:N,"")))</f>
        <v/>
      </c>
      <c r="L2154" s="4" t="n"/>
      <c r="M2154" s="86" t="n"/>
      <c r="N2154" s="35">
        <f>IF(F2154="","",
MAX(0,
_xlfn.XLOOKUP(F2154,purchase!F:F,purchase!N:N,"")
-
SUMIFS(L:L,F:F,F2154)))</f>
        <v/>
      </c>
      <c r="O2154" s="35">
        <f>IF(OR(L2154="",M2154=""),"",L2154-M2154)</f>
        <v/>
      </c>
      <c r="P2154" s="89">
        <f>_xlfn.SINGLE(IF(F2154="","",_xlfn.XLOOKUP(F2154,purchase!F:F,purchase!O:O,"")))</f>
        <v/>
      </c>
      <c r="Q2154" s="83">
        <f>IF(OR(L2154="",M2154=""),"",M2154/L2154)</f>
        <v/>
      </c>
      <c r="R2154" s="91">
        <f>IF(OR(P2154="",Q2154=""),"",Q2154-P2154)</f>
        <v/>
      </c>
    </row>
    <row r="2155">
      <c r="A2155" s="25" t="n">
        <v>2151</v>
      </c>
      <c r="B2155" s="26">
        <f>IF(OR(C2155="",F2155=""),"",
"PRD-" &amp;
TEXT(DAY(C2155),"00") &amp;
CHOOSE(MONTH(C2155),"A","B","C","D","E","F","G","H","I","J","K","L") &amp;
TEXT(YEAR(C2155),"00") &amp;
"-" &amp;
RIGHT(F2155,4))</f>
        <v/>
      </c>
      <c r="C2155" s="27" t="n"/>
      <c r="D2155" s="26">
        <f>IF(F2155="","",_xlfn.XLOOKUP(F2155,purchase!F:F,purchase!B:B,""))</f>
        <v/>
      </c>
      <c r="E2155" s="26">
        <f>IF(F2155="","",_xlfn.XLOOKUP(F2155,purchase!F:F,purchase!C:C,""))</f>
        <v/>
      </c>
      <c r="F2155" s="4" t="n"/>
      <c r="G2155" s="10">
        <f>IF(H2155="NRFC","Natural Rubber Field Coagulam","")</f>
        <v/>
      </c>
      <c r="H2155" s="10">
        <f>IF(F2155="","",_xlfn.XLOOKUP(F2155,purchase!F:F,purchase!E:E,""))</f>
        <v/>
      </c>
      <c r="I2155" s="10">
        <f>IF(J2155="ISNR20","Natural Rubber-TSNR (ISNR-20)","")</f>
        <v/>
      </c>
      <c r="J2155" s="10">
        <f>IF(H2155="NRFC","ISNR20","")</f>
        <v/>
      </c>
      <c r="K2155" s="35">
        <f>_xlfn.SINGLE(IF(F2155="","",_xlfn.XLOOKUP(F2155,purchase!F:F,purchase!N:N,"")))</f>
        <v/>
      </c>
      <c r="L2155" s="4" t="n"/>
      <c r="M2155" s="86" t="n"/>
      <c r="N2155" s="35">
        <f>IF(F2155="","",
MAX(0,
_xlfn.XLOOKUP(F2155,purchase!F:F,purchase!N:N,"")
-
SUMIFS(L:L,F:F,F2155)))</f>
        <v/>
      </c>
      <c r="O2155" s="35">
        <f>IF(OR(L2155="",M2155=""),"",L2155-M2155)</f>
        <v/>
      </c>
      <c r="P2155" s="89">
        <f>_xlfn.SINGLE(IF(F2155="","",_xlfn.XLOOKUP(F2155,purchase!F:F,purchase!O:O,"")))</f>
        <v/>
      </c>
      <c r="Q2155" s="83">
        <f>IF(OR(L2155="",M2155=""),"",M2155/L2155)</f>
        <v/>
      </c>
      <c r="R2155" s="91">
        <f>IF(OR(P2155="",Q2155=""),"",Q2155-P2155)</f>
        <v/>
      </c>
    </row>
    <row r="2156">
      <c r="A2156" s="25" t="n">
        <v>2152</v>
      </c>
      <c r="B2156" s="26">
        <f>IF(OR(C2156="",F2156=""),"",
"PRD-" &amp;
TEXT(DAY(C2156),"00") &amp;
CHOOSE(MONTH(C2156),"A","B","C","D","E","F","G","H","I","J","K","L") &amp;
TEXT(YEAR(C2156),"00") &amp;
"-" &amp;
RIGHT(F2156,4))</f>
        <v/>
      </c>
      <c r="C2156" s="27" t="n"/>
      <c r="D2156" s="26">
        <f>IF(F2156="","",_xlfn.XLOOKUP(F2156,purchase!F:F,purchase!B:B,""))</f>
        <v/>
      </c>
      <c r="E2156" s="26">
        <f>IF(F2156="","",_xlfn.XLOOKUP(F2156,purchase!F:F,purchase!C:C,""))</f>
        <v/>
      </c>
      <c r="F2156" s="4" t="n"/>
      <c r="G2156" s="10">
        <f>IF(H2156="NRFC","Natural Rubber Field Coagulam","")</f>
        <v/>
      </c>
      <c r="H2156" s="10">
        <f>IF(F2156="","",_xlfn.XLOOKUP(F2156,purchase!F:F,purchase!E:E,""))</f>
        <v/>
      </c>
      <c r="I2156" s="10">
        <f>IF(J2156="ISNR20","Natural Rubber-TSNR (ISNR-20)","")</f>
        <v/>
      </c>
      <c r="J2156" s="10">
        <f>IF(H2156="NRFC","ISNR20","")</f>
        <v/>
      </c>
      <c r="K2156" s="35">
        <f>_xlfn.SINGLE(IF(F2156="","",_xlfn.XLOOKUP(F2156,purchase!F:F,purchase!N:N,"")))</f>
        <v/>
      </c>
      <c r="L2156" s="4" t="n"/>
      <c r="M2156" s="86" t="n"/>
      <c r="N2156" s="35">
        <f>IF(F2156="","",
MAX(0,
_xlfn.XLOOKUP(F2156,purchase!F:F,purchase!N:N,"")
-
SUMIFS(L:L,F:F,F2156)))</f>
        <v/>
      </c>
      <c r="O2156" s="35">
        <f>IF(OR(L2156="",M2156=""),"",L2156-M2156)</f>
        <v/>
      </c>
      <c r="P2156" s="89">
        <f>_xlfn.SINGLE(IF(F2156="","",_xlfn.XLOOKUP(F2156,purchase!F:F,purchase!O:O,"")))</f>
        <v/>
      </c>
      <c r="Q2156" s="83">
        <f>IF(OR(L2156="",M2156=""),"",M2156/L2156)</f>
        <v/>
      </c>
      <c r="R2156" s="91">
        <f>IF(OR(P2156="",Q2156=""),"",Q2156-P2156)</f>
        <v/>
      </c>
    </row>
    <row r="2157">
      <c r="A2157" s="25" t="n">
        <v>2153</v>
      </c>
      <c r="B2157" s="26">
        <f>IF(OR(C2157="",F2157=""),"",
"PRD-" &amp;
TEXT(DAY(C2157),"00") &amp;
CHOOSE(MONTH(C2157),"A","B","C","D","E","F","G","H","I","J","K","L") &amp;
TEXT(YEAR(C2157),"00") &amp;
"-" &amp;
RIGHT(F2157,4))</f>
        <v/>
      </c>
      <c r="C2157" s="27" t="n"/>
      <c r="D2157" s="26">
        <f>IF(F2157="","",_xlfn.XLOOKUP(F2157,purchase!F:F,purchase!B:B,""))</f>
        <v/>
      </c>
      <c r="E2157" s="26">
        <f>IF(F2157="","",_xlfn.XLOOKUP(F2157,purchase!F:F,purchase!C:C,""))</f>
        <v/>
      </c>
      <c r="F2157" s="4" t="n"/>
      <c r="G2157" s="10">
        <f>IF(H2157="NRFC","Natural Rubber Field Coagulam","")</f>
        <v/>
      </c>
      <c r="H2157" s="10">
        <f>IF(F2157="","",_xlfn.XLOOKUP(F2157,purchase!F:F,purchase!E:E,""))</f>
        <v/>
      </c>
      <c r="I2157" s="10">
        <f>IF(J2157="ISNR20","Natural Rubber-TSNR (ISNR-20)","")</f>
        <v/>
      </c>
      <c r="J2157" s="10">
        <f>IF(H2157="NRFC","ISNR20","")</f>
        <v/>
      </c>
      <c r="K2157" s="35">
        <f>_xlfn.SINGLE(IF(F2157="","",_xlfn.XLOOKUP(F2157,purchase!F:F,purchase!N:N,"")))</f>
        <v/>
      </c>
      <c r="L2157" s="4" t="n"/>
      <c r="M2157" s="86" t="n"/>
      <c r="N2157" s="35">
        <f>IF(F2157="","",
MAX(0,
_xlfn.XLOOKUP(F2157,purchase!F:F,purchase!N:N,"")
-
SUMIFS(L:L,F:F,F2157)))</f>
        <v/>
      </c>
      <c r="O2157" s="35">
        <f>IF(OR(L2157="",M2157=""),"",L2157-M2157)</f>
        <v/>
      </c>
      <c r="P2157" s="89">
        <f>_xlfn.SINGLE(IF(F2157="","",_xlfn.XLOOKUP(F2157,purchase!F:F,purchase!O:O,"")))</f>
        <v/>
      </c>
      <c r="Q2157" s="83">
        <f>IF(OR(L2157="",M2157=""),"",M2157/L2157)</f>
        <v/>
      </c>
      <c r="R2157" s="91">
        <f>IF(OR(P2157="",Q2157=""),"",Q2157-P2157)</f>
        <v/>
      </c>
    </row>
    <row r="2158">
      <c r="A2158" s="25" t="n">
        <v>2154</v>
      </c>
      <c r="B2158" s="26">
        <f>IF(OR(C2158="",F2158=""),"",
"PRD-" &amp;
TEXT(DAY(C2158),"00") &amp;
CHOOSE(MONTH(C2158),"A","B","C","D","E","F","G","H","I","J","K","L") &amp;
TEXT(YEAR(C2158),"00") &amp;
"-" &amp;
RIGHT(F2158,4))</f>
        <v/>
      </c>
      <c r="C2158" s="27" t="n"/>
      <c r="D2158" s="26">
        <f>IF(F2158="","",_xlfn.XLOOKUP(F2158,purchase!F:F,purchase!B:B,""))</f>
        <v/>
      </c>
      <c r="E2158" s="26">
        <f>IF(F2158="","",_xlfn.XLOOKUP(F2158,purchase!F:F,purchase!C:C,""))</f>
        <v/>
      </c>
      <c r="F2158" s="4" t="n"/>
      <c r="G2158" s="10">
        <f>IF(H2158="NRFC","Natural Rubber Field Coagulam","")</f>
        <v/>
      </c>
      <c r="H2158" s="10">
        <f>IF(F2158="","",_xlfn.XLOOKUP(F2158,purchase!F:F,purchase!E:E,""))</f>
        <v/>
      </c>
      <c r="I2158" s="10">
        <f>IF(J2158="ISNR20","Natural Rubber-TSNR (ISNR-20)","")</f>
        <v/>
      </c>
      <c r="J2158" s="10">
        <f>IF(H2158="NRFC","ISNR20","")</f>
        <v/>
      </c>
      <c r="K2158" s="35">
        <f>_xlfn.SINGLE(IF(F2158="","",_xlfn.XLOOKUP(F2158,purchase!F:F,purchase!N:N,"")))</f>
        <v/>
      </c>
      <c r="L2158" s="4" t="n"/>
      <c r="M2158" s="86" t="n"/>
      <c r="N2158" s="35">
        <f>IF(F2158="","",
MAX(0,
_xlfn.XLOOKUP(F2158,purchase!F:F,purchase!N:N,"")
-
SUMIFS(L:L,F:F,F2158)))</f>
        <v/>
      </c>
      <c r="O2158" s="35">
        <f>IF(OR(L2158="",M2158=""),"",L2158-M2158)</f>
        <v/>
      </c>
      <c r="P2158" s="89">
        <f>_xlfn.SINGLE(IF(F2158="","",_xlfn.XLOOKUP(F2158,purchase!F:F,purchase!O:O,"")))</f>
        <v/>
      </c>
      <c r="Q2158" s="83">
        <f>IF(OR(L2158="",M2158=""),"",M2158/L2158)</f>
        <v/>
      </c>
      <c r="R2158" s="91">
        <f>IF(OR(P2158="",Q2158=""),"",Q2158-P2158)</f>
        <v/>
      </c>
    </row>
    <row r="2159">
      <c r="A2159" s="25" t="n">
        <v>2155</v>
      </c>
      <c r="B2159" s="26">
        <f>IF(OR(C2159="",F2159=""),"",
"PRD-" &amp;
TEXT(DAY(C2159),"00") &amp;
CHOOSE(MONTH(C2159),"A","B","C","D","E","F","G","H","I","J","K","L") &amp;
TEXT(YEAR(C2159),"00") &amp;
"-" &amp;
RIGHT(F2159,4))</f>
        <v/>
      </c>
      <c r="C2159" s="27" t="n"/>
      <c r="D2159" s="26">
        <f>IF(F2159="","",_xlfn.XLOOKUP(F2159,purchase!F:F,purchase!B:B,""))</f>
        <v/>
      </c>
      <c r="E2159" s="26">
        <f>IF(F2159="","",_xlfn.XLOOKUP(F2159,purchase!F:F,purchase!C:C,""))</f>
        <v/>
      </c>
      <c r="F2159" s="4" t="n"/>
      <c r="G2159" s="10">
        <f>IF(H2159="NRFC","Natural Rubber Field Coagulam","")</f>
        <v/>
      </c>
      <c r="H2159" s="10">
        <f>IF(F2159="","",_xlfn.XLOOKUP(F2159,purchase!F:F,purchase!E:E,""))</f>
        <v/>
      </c>
      <c r="I2159" s="10">
        <f>IF(J2159="ISNR20","Natural Rubber-TSNR (ISNR-20)","")</f>
        <v/>
      </c>
      <c r="J2159" s="10">
        <f>IF(H2159="NRFC","ISNR20","")</f>
        <v/>
      </c>
      <c r="K2159" s="35">
        <f>_xlfn.SINGLE(IF(F2159="","",_xlfn.XLOOKUP(F2159,purchase!F:F,purchase!N:N,"")))</f>
        <v/>
      </c>
      <c r="L2159" s="4" t="n"/>
      <c r="M2159" s="86" t="n"/>
      <c r="N2159" s="35">
        <f>IF(F2159="","",
MAX(0,
_xlfn.XLOOKUP(F2159,purchase!F:F,purchase!N:N,"")
-
SUMIFS(L:L,F:F,F2159)))</f>
        <v/>
      </c>
      <c r="O2159" s="35">
        <f>IF(OR(L2159="",M2159=""),"",L2159-M2159)</f>
        <v/>
      </c>
      <c r="P2159" s="89">
        <f>_xlfn.SINGLE(IF(F2159="","",_xlfn.XLOOKUP(F2159,purchase!F:F,purchase!O:O,"")))</f>
        <v/>
      </c>
      <c r="Q2159" s="83">
        <f>IF(OR(L2159="",M2159=""),"",M2159/L2159)</f>
        <v/>
      </c>
      <c r="R2159" s="91">
        <f>IF(OR(P2159="",Q2159=""),"",Q2159-P2159)</f>
        <v/>
      </c>
    </row>
    <row r="2160">
      <c r="A2160" s="25" t="n">
        <v>2156</v>
      </c>
      <c r="B2160" s="26">
        <f>IF(OR(C2160="",F2160=""),"",
"PRD-" &amp;
TEXT(DAY(C2160),"00") &amp;
CHOOSE(MONTH(C2160),"A","B","C","D","E","F","G","H","I","J","K","L") &amp;
TEXT(YEAR(C2160),"00") &amp;
"-" &amp;
RIGHT(F2160,4))</f>
        <v/>
      </c>
      <c r="C2160" s="27" t="n"/>
      <c r="D2160" s="26">
        <f>IF(F2160="","",_xlfn.XLOOKUP(F2160,purchase!F:F,purchase!B:B,""))</f>
        <v/>
      </c>
      <c r="E2160" s="26">
        <f>IF(F2160="","",_xlfn.XLOOKUP(F2160,purchase!F:F,purchase!C:C,""))</f>
        <v/>
      </c>
      <c r="F2160" s="4" t="n"/>
      <c r="G2160" s="10">
        <f>IF(H2160="NRFC","Natural Rubber Field Coagulam","")</f>
        <v/>
      </c>
      <c r="H2160" s="10">
        <f>IF(F2160="","",_xlfn.XLOOKUP(F2160,purchase!F:F,purchase!E:E,""))</f>
        <v/>
      </c>
      <c r="I2160" s="10">
        <f>IF(J2160="ISNR20","Natural Rubber-TSNR (ISNR-20)","")</f>
        <v/>
      </c>
      <c r="J2160" s="10">
        <f>IF(H2160="NRFC","ISNR20","")</f>
        <v/>
      </c>
      <c r="K2160" s="35">
        <f>_xlfn.SINGLE(IF(F2160="","",_xlfn.XLOOKUP(F2160,purchase!F:F,purchase!N:N,"")))</f>
        <v/>
      </c>
      <c r="L2160" s="4" t="n"/>
      <c r="M2160" s="86" t="n"/>
      <c r="N2160" s="35">
        <f>IF(F2160="","",
MAX(0,
_xlfn.XLOOKUP(F2160,purchase!F:F,purchase!N:N,"")
-
SUMIFS(L:L,F:F,F2160)))</f>
        <v/>
      </c>
      <c r="O2160" s="35">
        <f>IF(OR(L2160="",M2160=""),"",L2160-M2160)</f>
        <v/>
      </c>
      <c r="P2160" s="89">
        <f>_xlfn.SINGLE(IF(F2160="","",_xlfn.XLOOKUP(F2160,purchase!F:F,purchase!O:O,"")))</f>
        <v/>
      </c>
      <c r="Q2160" s="83">
        <f>IF(OR(L2160="",M2160=""),"",M2160/L2160)</f>
        <v/>
      </c>
      <c r="R2160" s="91">
        <f>IF(OR(P2160="",Q2160=""),"",Q2160-P2160)</f>
        <v/>
      </c>
    </row>
    <row r="2161">
      <c r="A2161" s="25" t="n">
        <v>2157</v>
      </c>
      <c r="B2161" s="26">
        <f>IF(OR(C2161="",F2161=""),"",
"PRD-" &amp;
TEXT(DAY(C2161),"00") &amp;
CHOOSE(MONTH(C2161),"A","B","C","D","E","F","G","H","I","J","K","L") &amp;
TEXT(YEAR(C2161),"00") &amp;
"-" &amp;
RIGHT(F2161,4))</f>
        <v/>
      </c>
      <c r="C2161" s="27" t="n"/>
      <c r="D2161" s="26">
        <f>IF(F2161="","",_xlfn.XLOOKUP(F2161,purchase!F:F,purchase!B:B,""))</f>
        <v/>
      </c>
      <c r="E2161" s="26">
        <f>IF(F2161="","",_xlfn.XLOOKUP(F2161,purchase!F:F,purchase!C:C,""))</f>
        <v/>
      </c>
      <c r="F2161" s="4" t="n"/>
      <c r="G2161" s="10">
        <f>IF(H2161="NRFC","Natural Rubber Field Coagulam","")</f>
        <v/>
      </c>
      <c r="H2161" s="10">
        <f>IF(F2161="","",_xlfn.XLOOKUP(F2161,purchase!F:F,purchase!E:E,""))</f>
        <v/>
      </c>
      <c r="I2161" s="10">
        <f>IF(J2161="ISNR20","Natural Rubber-TSNR (ISNR-20)","")</f>
        <v/>
      </c>
      <c r="J2161" s="10">
        <f>IF(H2161="NRFC","ISNR20","")</f>
        <v/>
      </c>
      <c r="K2161" s="35">
        <f>_xlfn.SINGLE(IF(F2161="","",_xlfn.XLOOKUP(F2161,purchase!F:F,purchase!N:N,"")))</f>
        <v/>
      </c>
      <c r="L2161" s="4" t="n"/>
      <c r="M2161" s="86" t="n"/>
      <c r="N2161" s="35">
        <f>IF(F2161="","",
MAX(0,
_xlfn.XLOOKUP(F2161,purchase!F:F,purchase!N:N,"")
-
SUMIFS(L:L,F:F,F2161)))</f>
        <v/>
      </c>
      <c r="O2161" s="35">
        <f>IF(OR(L2161="",M2161=""),"",L2161-M2161)</f>
        <v/>
      </c>
      <c r="P2161" s="89">
        <f>_xlfn.SINGLE(IF(F2161="","",_xlfn.XLOOKUP(F2161,purchase!F:F,purchase!O:O,"")))</f>
        <v/>
      </c>
      <c r="Q2161" s="83">
        <f>IF(OR(L2161="",M2161=""),"",M2161/L2161)</f>
        <v/>
      </c>
      <c r="R2161" s="91">
        <f>IF(OR(P2161="",Q2161=""),"",Q2161-P2161)</f>
        <v/>
      </c>
    </row>
    <row r="2162">
      <c r="A2162" s="25" t="n">
        <v>2158</v>
      </c>
      <c r="B2162" s="26">
        <f>IF(OR(C2162="",F2162=""),"",
"PRD-" &amp;
TEXT(DAY(C2162),"00") &amp;
CHOOSE(MONTH(C2162),"A","B","C","D","E","F","G","H","I","J","K","L") &amp;
TEXT(YEAR(C2162),"00") &amp;
"-" &amp;
RIGHT(F2162,4))</f>
        <v/>
      </c>
      <c r="C2162" s="27" t="n"/>
      <c r="D2162" s="26">
        <f>IF(F2162="","",_xlfn.XLOOKUP(F2162,purchase!F:F,purchase!B:B,""))</f>
        <v/>
      </c>
      <c r="E2162" s="26">
        <f>IF(F2162="","",_xlfn.XLOOKUP(F2162,purchase!F:F,purchase!C:C,""))</f>
        <v/>
      </c>
      <c r="F2162" s="4" t="n"/>
      <c r="G2162" s="10">
        <f>IF(H2162="NRFC","Natural Rubber Field Coagulam","")</f>
        <v/>
      </c>
      <c r="H2162" s="10">
        <f>IF(F2162="","",_xlfn.XLOOKUP(F2162,purchase!F:F,purchase!E:E,""))</f>
        <v/>
      </c>
      <c r="I2162" s="10">
        <f>IF(J2162="ISNR20","Natural Rubber-TSNR (ISNR-20)","")</f>
        <v/>
      </c>
      <c r="J2162" s="10">
        <f>IF(H2162="NRFC","ISNR20","")</f>
        <v/>
      </c>
      <c r="K2162" s="35">
        <f>_xlfn.SINGLE(IF(F2162="","",_xlfn.XLOOKUP(F2162,purchase!F:F,purchase!N:N,"")))</f>
        <v/>
      </c>
      <c r="L2162" s="4" t="n"/>
      <c r="M2162" s="86" t="n"/>
      <c r="N2162" s="35">
        <f>IF(F2162="","",
MAX(0,
_xlfn.XLOOKUP(F2162,purchase!F:F,purchase!N:N,"")
-
SUMIFS(L:L,F:F,F2162)))</f>
        <v/>
      </c>
      <c r="O2162" s="35">
        <f>IF(OR(L2162="",M2162=""),"",L2162-M2162)</f>
        <v/>
      </c>
      <c r="P2162" s="89">
        <f>_xlfn.SINGLE(IF(F2162="","",_xlfn.XLOOKUP(F2162,purchase!F:F,purchase!O:O,"")))</f>
        <v/>
      </c>
      <c r="Q2162" s="83">
        <f>IF(OR(L2162="",M2162=""),"",M2162/L2162)</f>
        <v/>
      </c>
      <c r="R2162" s="91">
        <f>IF(OR(P2162="",Q2162=""),"",Q2162-P2162)</f>
        <v/>
      </c>
    </row>
    <row r="2163">
      <c r="A2163" s="25" t="n">
        <v>2159</v>
      </c>
      <c r="B2163" s="26">
        <f>IF(OR(C2163="",F2163=""),"",
"PRD-" &amp;
TEXT(DAY(C2163),"00") &amp;
CHOOSE(MONTH(C2163),"A","B","C","D","E","F","G","H","I","J","K","L") &amp;
TEXT(YEAR(C2163),"00") &amp;
"-" &amp;
RIGHT(F2163,4))</f>
        <v/>
      </c>
      <c r="C2163" s="27" t="n"/>
      <c r="D2163" s="26">
        <f>IF(F2163="","",_xlfn.XLOOKUP(F2163,purchase!F:F,purchase!B:B,""))</f>
        <v/>
      </c>
      <c r="E2163" s="26">
        <f>IF(F2163="","",_xlfn.XLOOKUP(F2163,purchase!F:F,purchase!C:C,""))</f>
        <v/>
      </c>
      <c r="F2163" s="4" t="n"/>
      <c r="G2163" s="10">
        <f>IF(H2163="NRFC","Natural Rubber Field Coagulam","")</f>
        <v/>
      </c>
      <c r="H2163" s="10">
        <f>IF(F2163="","",_xlfn.XLOOKUP(F2163,purchase!F:F,purchase!E:E,""))</f>
        <v/>
      </c>
      <c r="I2163" s="10">
        <f>IF(J2163="ISNR20","Natural Rubber-TSNR (ISNR-20)","")</f>
        <v/>
      </c>
      <c r="J2163" s="10">
        <f>IF(H2163="NRFC","ISNR20","")</f>
        <v/>
      </c>
      <c r="K2163" s="35">
        <f>_xlfn.SINGLE(IF(F2163="","",_xlfn.XLOOKUP(F2163,purchase!F:F,purchase!N:N,"")))</f>
        <v/>
      </c>
      <c r="L2163" s="4" t="n"/>
      <c r="M2163" s="86" t="n"/>
      <c r="N2163" s="35">
        <f>IF(F2163="","",
MAX(0,
_xlfn.XLOOKUP(F2163,purchase!F:F,purchase!N:N,"")
-
SUMIFS(L:L,F:F,F2163)))</f>
        <v/>
      </c>
      <c r="O2163" s="35">
        <f>IF(OR(L2163="",M2163=""),"",L2163-M2163)</f>
        <v/>
      </c>
      <c r="P2163" s="89">
        <f>_xlfn.SINGLE(IF(F2163="","",_xlfn.XLOOKUP(F2163,purchase!F:F,purchase!O:O,"")))</f>
        <v/>
      </c>
      <c r="Q2163" s="83">
        <f>IF(OR(L2163="",M2163=""),"",M2163/L2163)</f>
        <v/>
      </c>
      <c r="R2163" s="91">
        <f>IF(OR(P2163="",Q2163=""),"",Q2163-P2163)</f>
        <v/>
      </c>
    </row>
    <row r="2164">
      <c r="A2164" s="25" t="n">
        <v>2160</v>
      </c>
      <c r="B2164" s="26">
        <f>IF(OR(C2164="",F2164=""),"",
"PRD-" &amp;
TEXT(DAY(C2164),"00") &amp;
CHOOSE(MONTH(C2164),"A","B","C","D","E","F","G","H","I","J","K","L") &amp;
TEXT(YEAR(C2164),"00") &amp;
"-" &amp;
RIGHT(F2164,4))</f>
        <v/>
      </c>
      <c r="C2164" s="27" t="n"/>
      <c r="D2164" s="26">
        <f>IF(F2164="","",_xlfn.XLOOKUP(F2164,purchase!F:F,purchase!B:B,""))</f>
        <v/>
      </c>
      <c r="E2164" s="26">
        <f>IF(F2164="","",_xlfn.XLOOKUP(F2164,purchase!F:F,purchase!C:C,""))</f>
        <v/>
      </c>
      <c r="F2164" s="4" t="n"/>
      <c r="G2164" s="10">
        <f>IF(H2164="NRFC","Natural Rubber Field Coagulam","")</f>
        <v/>
      </c>
      <c r="H2164" s="10">
        <f>IF(F2164="","",_xlfn.XLOOKUP(F2164,purchase!F:F,purchase!E:E,""))</f>
        <v/>
      </c>
      <c r="I2164" s="10">
        <f>IF(J2164="ISNR20","Natural Rubber-TSNR (ISNR-20)","")</f>
        <v/>
      </c>
      <c r="J2164" s="10">
        <f>IF(H2164="NRFC","ISNR20","")</f>
        <v/>
      </c>
      <c r="K2164" s="35">
        <f>_xlfn.SINGLE(IF(F2164="","",_xlfn.XLOOKUP(F2164,purchase!F:F,purchase!N:N,"")))</f>
        <v/>
      </c>
      <c r="L2164" s="4" t="n"/>
      <c r="M2164" s="86" t="n"/>
      <c r="N2164" s="35">
        <f>IF(F2164="","",
MAX(0,
_xlfn.XLOOKUP(F2164,purchase!F:F,purchase!N:N,"")
-
SUMIFS(L:L,F:F,F2164)))</f>
        <v/>
      </c>
      <c r="O2164" s="35">
        <f>IF(OR(L2164="",M2164=""),"",L2164-M2164)</f>
        <v/>
      </c>
      <c r="P2164" s="89">
        <f>_xlfn.SINGLE(IF(F2164="","",_xlfn.XLOOKUP(F2164,purchase!F:F,purchase!O:O,"")))</f>
        <v/>
      </c>
      <c r="Q2164" s="83">
        <f>IF(OR(L2164="",M2164=""),"",M2164/L2164)</f>
        <v/>
      </c>
      <c r="R2164" s="91">
        <f>IF(OR(P2164="",Q2164=""),"",Q2164-P2164)</f>
        <v/>
      </c>
    </row>
    <row r="2165">
      <c r="A2165" s="25" t="n">
        <v>2161</v>
      </c>
      <c r="B2165" s="26">
        <f>IF(OR(C2165="",F2165=""),"",
"PRD-" &amp;
TEXT(DAY(C2165),"00") &amp;
CHOOSE(MONTH(C2165),"A","B","C","D","E","F","G","H","I","J","K","L") &amp;
TEXT(YEAR(C2165),"00") &amp;
"-" &amp;
RIGHT(F2165,4))</f>
        <v/>
      </c>
      <c r="C2165" s="27" t="n"/>
      <c r="D2165" s="26">
        <f>IF(F2165="","",_xlfn.XLOOKUP(F2165,purchase!F:F,purchase!B:B,""))</f>
        <v/>
      </c>
      <c r="E2165" s="26">
        <f>IF(F2165="","",_xlfn.XLOOKUP(F2165,purchase!F:F,purchase!C:C,""))</f>
        <v/>
      </c>
      <c r="F2165" s="4" t="n"/>
      <c r="G2165" s="10">
        <f>IF(H2165="NRFC","Natural Rubber Field Coagulam","")</f>
        <v/>
      </c>
      <c r="H2165" s="10">
        <f>IF(F2165="","",_xlfn.XLOOKUP(F2165,purchase!F:F,purchase!E:E,""))</f>
        <v/>
      </c>
      <c r="I2165" s="10">
        <f>IF(J2165="ISNR20","Natural Rubber-TSNR (ISNR-20)","")</f>
        <v/>
      </c>
      <c r="J2165" s="10">
        <f>IF(H2165="NRFC","ISNR20","")</f>
        <v/>
      </c>
      <c r="K2165" s="35">
        <f>_xlfn.SINGLE(IF(F2165="","",_xlfn.XLOOKUP(F2165,purchase!F:F,purchase!N:N,"")))</f>
        <v/>
      </c>
      <c r="L2165" s="4" t="n"/>
      <c r="M2165" s="86" t="n"/>
      <c r="N2165" s="35">
        <f>IF(F2165="","",
MAX(0,
_xlfn.XLOOKUP(F2165,purchase!F:F,purchase!N:N,"")
-
SUMIFS(L:L,F:F,F2165)))</f>
        <v/>
      </c>
      <c r="O2165" s="35">
        <f>IF(OR(L2165="",M2165=""),"",L2165-M2165)</f>
        <v/>
      </c>
      <c r="P2165" s="89">
        <f>_xlfn.SINGLE(IF(F2165="","",_xlfn.XLOOKUP(F2165,purchase!F:F,purchase!O:O,"")))</f>
        <v/>
      </c>
      <c r="Q2165" s="83">
        <f>IF(OR(L2165="",M2165=""),"",M2165/L2165)</f>
        <v/>
      </c>
      <c r="R2165" s="91">
        <f>IF(OR(P2165="",Q2165=""),"",Q2165-P2165)</f>
        <v/>
      </c>
    </row>
    <row r="2166">
      <c r="A2166" s="25" t="n">
        <v>2162</v>
      </c>
      <c r="B2166" s="26">
        <f>IF(OR(C2166="",F2166=""),"",
"PRD-" &amp;
TEXT(DAY(C2166),"00") &amp;
CHOOSE(MONTH(C2166),"A","B","C","D","E","F","G","H","I","J","K","L") &amp;
TEXT(YEAR(C2166),"00") &amp;
"-" &amp;
RIGHT(F2166,4))</f>
        <v/>
      </c>
      <c r="C2166" s="27" t="n"/>
      <c r="D2166" s="26">
        <f>IF(F2166="","",_xlfn.XLOOKUP(F2166,purchase!F:F,purchase!B:B,""))</f>
        <v/>
      </c>
      <c r="E2166" s="26">
        <f>IF(F2166="","",_xlfn.XLOOKUP(F2166,purchase!F:F,purchase!C:C,""))</f>
        <v/>
      </c>
      <c r="F2166" s="4" t="n"/>
      <c r="G2166" s="10">
        <f>IF(H2166="NRFC","Natural Rubber Field Coagulam","")</f>
        <v/>
      </c>
      <c r="H2166" s="10">
        <f>IF(F2166="","",_xlfn.XLOOKUP(F2166,purchase!F:F,purchase!E:E,""))</f>
        <v/>
      </c>
      <c r="I2166" s="10">
        <f>IF(J2166="ISNR20","Natural Rubber-TSNR (ISNR-20)","")</f>
        <v/>
      </c>
      <c r="J2166" s="10">
        <f>IF(H2166="NRFC","ISNR20","")</f>
        <v/>
      </c>
      <c r="K2166" s="35">
        <f>_xlfn.SINGLE(IF(F2166="","",_xlfn.XLOOKUP(F2166,purchase!F:F,purchase!N:N,"")))</f>
        <v/>
      </c>
      <c r="L2166" s="4" t="n"/>
      <c r="M2166" s="86" t="n"/>
      <c r="N2166" s="35">
        <f>IF(F2166="","",
MAX(0,
_xlfn.XLOOKUP(F2166,purchase!F:F,purchase!N:N,"")
-
SUMIFS(L:L,F:F,F2166)))</f>
        <v/>
      </c>
      <c r="O2166" s="35">
        <f>IF(OR(L2166="",M2166=""),"",L2166-M2166)</f>
        <v/>
      </c>
      <c r="P2166" s="89">
        <f>_xlfn.SINGLE(IF(F2166="","",_xlfn.XLOOKUP(F2166,purchase!F:F,purchase!O:O,"")))</f>
        <v/>
      </c>
      <c r="Q2166" s="83">
        <f>IF(OR(L2166="",M2166=""),"",M2166/L2166)</f>
        <v/>
      </c>
      <c r="R2166" s="91">
        <f>IF(OR(P2166="",Q2166=""),"",Q2166-P2166)</f>
        <v/>
      </c>
    </row>
    <row r="2167">
      <c r="A2167" s="25" t="n">
        <v>2163</v>
      </c>
      <c r="B2167" s="26">
        <f>IF(OR(C2167="",F2167=""),"",
"PRD-" &amp;
TEXT(DAY(C2167),"00") &amp;
CHOOSE(MONTH(C2167),"A","B","C","D","E","F","G","H","I","J","K","L") &amp;
TEXT(YEAR(C2167),"00") &amp;
"-" &amp;
RIGHT(F2167,4))</f>
        <v/>
      </c>
      <c r="C2167" s="27" t="n"/>
      <c r="D2167" s="26">
        <f>IF(F2167="","",_xlfn.XLOOKUP(F2167,purchase!F:F,purchase!B:B,""))</f>
        <v/>
      </c>
      <c r="E2167" s="26">
        <f>IF(F2167="","",_xlfn.XLOOKUP(F2167,purchase!F:F,purchase!C:C,""))</f>
        <v/>
      </c>
      <c r="F2167" s="4" t="n"/>
      <c r="G2167" s="10">
        <f>IF(H2167="NRFC","Natural Rubber Field Coagulam","")</f>
        <v/>
      </c>
      <c r="H2167" s="10">
        <f>IF(F2167="","",_xlfn.XLOOKUP(F2167,purchase!F:F,purchase!E:E,""))</f>
        <v/>
      </c>
      <c r="I2167" s="10">
        <f>IF(J2167="ISNR20","Natural Rubber-TSNR (ISNR-20)","")</f>
        <v/>
      </c>
      <c r="J2167" s="10">
        <f>IF(H2167="NRFC","ISNR20","")</f>
        <v/>
      </c>
      <c r="K2167" s="35">
        <f>_xlfn.SINGLE(IF(F2167="","",_xlfn.XLOOKUP(F2167,purchase!F:F,purchase!N:N,"")))</f>
        <v/>
      </c>
      <c r="L2167" s="4" t="n"/>
      <c r="M2167" s="86" t="n"/>
      <c r="N2167" s="35">
        <f>IF(F2167="","",
MAX(0,
_xlfn.XLOOKUP(F2167,purchase!F:F,purchase!N:N,"")
-
SUMIFS(L:L,F:F,F2167)))</f>
        <v/>
      </c>
      <c r="O2167" s="35">
        <f>IF(OR(L2167="",M2167=""),"",L2167-M2167)</f>
        <v/>
      </c>
      <c r="P2167" s="89">
        <f>_xlfn.SINGLE(IF(F2167="","",_xlfn.XLOOKUP(F2167,purchase!F:F,purchase!O:O,"")))</f>
        <v/>
      </c>
      <c r="Q2167" s="83">
        <f>IF(OR(L2167="",M2167=""),"",M2167/L2167)</f>
        <v/>
      </c>
      <c r="R2167" s="91">
        <f>IF(OR(P2167="",Q2167=""),"",Q2167-P2167)</f>
        <v/>
      </c>
    </row>
    <row r="2168">
      <c r="A2168" s="25" t="n">
        <v>2164</v>
      </c>
      <c r="B2168" s="26">
        <f>IF(OR(C2168="",F2168=""),"",
"PRD-" &amp;
TEXT(DAY(C2168),"00") &amp;
CHOOSE(MONTH(C2168),"A","B","C","D","E","F","G","H","I","J","K","L") &amp;
TEXT(YEAR(C2168),"00") &amp;
"-" &amp;
RIGHT(F2168,4))</f>
        <v/>
      </c>
      <c r="C2168" s="27" t="n"/>
      <c r="D2168" s="26">
        <f>IF(F2168="","",_xlfn.XLOOKUP(F2168,purchase!F:F,purchase!B:B,""))</f>
        <v/>
      </c>
      <c r="E2168" s="26">
        <f>IF(F2168="","",_xlfn.XLOOKUP(F2168,purchase!F:F,purchase!C:C,""))</f>
        <v/>
      </c>
      <c r="F2168" s="4" t="n"/>
      <c r="G2168" s="10">
        <f>IF(H2168="NRFC","Natural Rubber Field Coagulam","")</f>
        <v/>
      </c>
      <c r="H2168" s="10">
        <f>IF(F2168="","",_xlfn.XLOOKUP(F2168,purchase!F:F,purchase!E:E,""))</f>
        <v/>
      </c>
      <c r="I2168" s="10">
        <f>IF(J2168="ISNR20","Natural Rubber-TSNR (ISNR-20)","")</f>
        <v/>
      </c>
      <c r="J2168" s="10">
        <f>IF(H2168="NRFC","ISNR20","")</f>
        <v/>
      </c>
      <c r="K2168" s="35">
        <f>_xlfn.SINGLE(IF(F2168="","",_xlfn.XLOOKUP(F2168,purchase!F:F,purchase!N:N,"")))</f>
        <v/>
      </c>
      <c r="L2168" s="4" t="n"/>
      <c r="M2168" s="86" t="n"/>
      <c r="N2168" s="35">
        <f>IF(F2168="","",
MAX(0,
_xlfn.XLOOKUP(F2168,purchase!F:F,purchase!N:N,"")
-
SUMIFS(L:L,F:F,F2168)))</f>
        <v/>
      </c>
      <c r="O2168" s="35">
        <f>IF(OR(L2168="",M2168=""),"",L2168-M2168)</f>
        <v/>
      </c>
      <c r="P2168" s="89">
        <f>_xlfn.SINGLE(IF(F2168="","",_xlfn.XLOOKUP(F2168,purchase!F:F,purchase!O:O,"")))</f>
        <v/>
      </c>
      <c r="Q2168" s="83">
        <f>IF(OR(L2168="",M2168=""),"",M2168/L2168)</f>
        <v/>
      </c>
      <c r="R2168" s="91">
        <f>IF(OR(P2168="",Q2168=""),"",Q2168-P2168)</f>
        <v/>
      </c>
    </row>
    <row r="2169">
      <c r="A2169" s="25" t="n">
        <v>2165</v>
      </c>
      <c r="B2169" s="26">
        <f>IF(OR(C2169="",F2169=""),"",
"PRD-" &amp;
TEXT(DAY(C2169),"00") &amp;
CHOOSE(MONTH(C2169),"A","B","C","D","E","F","G","H","I","J","K","L") &amp;
TEXT(YEAR(C2169),"00") &amp;
"-" &amp;
RIGHT(F2169,4))</f>
        <v/>
      </c>
      <c r="C2169" s="27" t="n"/>
      <c r="D2169" s="26">
        <f>IF(F2169="","",_xlfn.XLOOKUP(F2169,purchase!F:F,purchase!B:B,""))</f>
        <v/>
      </c>
      <c r="E2169" s="26">
        <f>IF(F2169="","",_xlfn.XLOOKUP(F2169,purchase!F:F,purchase!C:C,""))</f>
        <v/>
      </c>
      <c r="F2169" s="4" t="n"/>
      <c r="G2169" s="10">
        <f>IF(H2169="NRFC","Natural Rubber Field Coagulam","")</f>
        <v/>
      </c>
      <c r="H2169" s="10">
        <f>IF(F2169="","",_xlfn.XLOOKUP(F2169,purchase!F:F,purchase!E:E,""))</f>
        <v/>
      </c>
      <c r="I2169" s="10">
        <f>IF(J2169="ISNR20","Natural Rubber-TSNR (ISNR-20)","")</f>
        <v/>
      </c>
      <c r="J2169" s="10">
        <f>IF(H2169="NRFC","ISNR20","")</f>
        <v/>
      </c>
      <c r="K2169" s="35">
        <f>_xlfn.SINGLE(IF(F2169="","",_xlfn.XLOOKUP(F2169,purchase!F:F,purchase!N:N,"")))</f>
        <v/>
      </c>
      <c r="L2169" s="4" t="n"/>
      <c r="M2169" s="86" t="n"/>
      <c r="N2169" s="35">
        <f>IF(F2169="","",
MAX(0,
_xlfn.XLOOKUP(F2169,purchase!F:F,purchase!N:N,"")
-
SUMIFS(L:L,F:F,F2169)))</f>
        <v/>
      </c>
      <c r="O2169" s="35">
        <f>IF(OR(L2169="",M2169=""),"",L2169-M2169)</f>
        <v/>
      </c>
      <c r="P2169" s="89">
        <f>_xlfn.SINGLE(IF(F2169="","",_xlfn.XLOOKUP(F2169,purchase!F:F,purchase!O:O,"")))</f>
        <v/>
      </c>
      <c r="Q2169" s="83">
        <f>IF(OR(L2169="",M2169=""),"",M2169/L2169)</f>
        <v/>
      </c>
      <c r="R2169" s="91">
        <f>IF(OR(P2169="",Q2169=""),"",Q2169-P2169)</f>
        <v/>
      </c>
    </row>
    <row r="2170">
      <c r="A2170" s="25" t="n">
        <v>2166</v>
      </c>
      <c r="B2170" s="26">
        <f>IF(OR(C2170="",F2170=""),"",
"PRD-" &amp;
TEXT(DAY(C2170),"00") &amp;
CHOOSE(MONTH(C2170),"A","B","C","D","E","F","G","H","I","J","K","L") &amp;
TEXT(YEAR(C2170),"00") &amp;
"-" &amp;
RIGHT(F2170,4))</f>
        <v/>
      </c>
      <c r="C2170" s="27" t="n"/>
      <c r="D2170" s="26">
        <f>IF(F2170="","",_xlfn.XLOOKUP(F2170,purchase!F:F,purchase!B:B,""))</f>
        <v/>
      </c>
      <c r="E2170" s="26">
        <f>IF(F2170="","",_xlfn.XLOOKUP(F2170,purchase!F:F,purchase!C:C,""))</f>
        <v/>
      </c>
      <c r="F2170" s="4" t="n"/>
      <c r="G2170" s="10">
        <f>IF(H2170="NRFC","Natural Rubber Field Coagulam","")</f>
        <v/>
      </c>
      <c r="H2170" s="10">
        <f>IF(F2170="","",_xlfn.XLOOKUP(F2170,purchase!F:F,purchase!E:E,""))</f>
        <v/>
      </c>
      <c r="I2170" s="10">
        <f>IF(J2170="ISNR20","Natural Rubber-TSNR (ISNR-20)","")</f>
        <v/>
      </c>
      <c r="J2170" s="10">
        <f>IF(H2170="NRFC","ISNR20","")</f>
        <v/>
      </c>
      <c r="K2170" s="35">
        <f>_xlfn.SINGLE(IF(F2170="","",_xlfn.XLOOKUP(F2170,purchase!F:F,purchase!N:N,"")))</f>
        <v/>
      </c>
      <c r="L2170" s="4" t="n"/>
      <c r="M2170" s="86" t="n"/>
      <c r="N2170" s="35">
        <f>IF(F2170="","",
MAX(0,
_xlfn.XLOOKUP(F2170,purchase!F:F,purchase!N:N,"")
-
SUMIFS(L:L,F:F,F2170)))</f>
        <v/>
      </c>
      <c r="O2170" s="35">
        <f>IF(OR(L2170="",M2170=""),"",L2170-M2170)</f>
        <v/>
      </c>
      <c r="P2170" s="89">
        <f>_xlfn.SINGLE(IF(F2170="","",_xlfn.XLOOKUP(F2170,purchase!F:F,purchase!O:O,"")))</f>
        <v/>
      </c>
      <c r="Q2170" s="83">
        <f>IF(OR(L2170="",M2170=""),"",M2170/L2170)</f>
        <v/>
      </c>
      <c r="R2170" s="91">
        <f>IF(OR(P2170="",Q2170=""),"",Q2170-P2170)</f>
        <v/>
      </c>
    </row>
    <row r="2171">
      <c r="A2171" s="25" t="n">
        <v>2167</v>
      </c>
      <c r="B2171" s="26">
        <f>IF(OR(C2171="",F2171=""),"",
"PRD-" &amp;
TEXT(DAY(C2171),"00") &amp;
CHOOSE(MONTH(C2171),"A","B","C","D","E","F","G","H","I","J","K","L") &amp;
TEXT(YEAR(C2171),"00") &amp;
"-" &amp;
RIGHT(F2171,4))</f>
        <v/>
      </c>
      <c r="C2171" s="27" t="n"/>
      <c r="D2171" s="26">
        <f>IF(F2171="","",_xlfn.XLOOKUP(F2171,purchase!F:F,purchase!B:B,""))</f>
        <v/>
      </c>
      <c r="E2171" s="26">
        <f>IF(F2171="","",_xlfn.XLOOKUP(F2171,purchase!F:F,purchase!C:C,""))</f>
        <v/>
      </c>
      <c r="F2171" s="4" t="n"/>
      <c r="G2171" s="10">
        <f>IF(H2171="NRFC","Natural Rubber Field Coagulam","")</f>
        <v/>
      </c>
      <c r="H2171" s="10">
        <f>IF(F2171="","",_xlfn.XLOOKUP(F2171,purchase!F:F,purchase!E:E,""))</f>
        <v/>
      </c>
      <c r="I2171" s="10">
        <f>IF(J2171="ISNR20","Natural Rubber-TSNR (ISNR-20)","")</f>
        <v/>
      </c>
      <c r="J2171" s="10">
        <f>IF(H2171="NRFC","ISNR20","")</f>
        <v/>
      </c>
      <c r="K2171" s="35">
        <f>_xlfn.SINGLE(IF(F2171="","",_xlfn.XLOOKUP(F2171,purchase!F:F,purchase!N:N,"")))</f>
        <v/>
      </c>
      <c r="L2171" s="4" t="n"/>
      <c r="M2171" s="86" t="n"/>
      <c r="N2171" s="35">
        <f>IF(F2171="","",
MAX(0,
_xlfn.XLOOKUP(F2171,purchase!F:F,purchase!N:N,"")
-
SUMIFS(L:L,F:F,F2171)))</f>
        <v/>
      </c>
      <c r="O2171" s="35">
        <f>IF(OR(L2171="",M2171=""),"",L2171-M2171)</f>
        <v/>
      </c>
      <c r="P2171" s="89">
        <f>_xlfn.SINGLE(IF(F2171="","",_xlfn.XLOOKUP(F2171,purchase!F:F,purchase!O:O,"")))</f>
        <v/>
      </c>
      <c r="Q2171" s="83">
        <f>IF(OR(L2171="",M2171=""),"",M2171/L2171)</f>
        <v/>
      </c>
      <c r="R2171" s="91">
        <f>IF(OR(P2171="",Q2171=""),"",Q2171-P2171)</f>
        <v/>
      </c>
    </row>
    <row r="2172">
      <c r="A2172" s="25" t="n">
        <v>2168</v>
      </c>
      <c r="B2172" s="26">
        <f>IF(OR(C2172="",F2172=""),"",
"PRD-" &amp;
TEXT(DAY(C2172),"00") &amp;
CHOOSE(MONTH(C2172),"A","B","C","D","E","F","G","H","I","J","K","L") &amp;
TEXT(YEAR(C2172),"00") &amp;
"-" &amp;
RIGHT(F2172,4))</f>
        <v/>
      </c>
      <c r="C2172" s="27" t="n"/>
      <c r="D2172" s="26">
        <f>IF(F2172="","",_xlfn.XLOOKUP(F2172,purchase!F:F,purchase!B:B,""))</f>
        <v/>
      </c>
      <c r="E2172" s="26">
        <f>IF(F2172="","",_xlfn.XLOOKUP(F2172,purchase!F:F,purchase!C:C,""))</f>
        <v/>
      </c>
      <c r="F2172" s="4" t="n"/>
      <c r="G2172" s="10">
        <f>IF(H2172="NRFC","Natural Rubber Field Coagulam","")</f>
        <v/>
      </c>
      <c r="H2172" s="10">
        <f>IF(F2172="","",_xlfn.XLOOKUP(F2172,purchase!F:F,purchase!E:E,""))</f>
        <v/>
      </c>
      <c r="I2172" s="10">
        <f>IF(J2172="ISNR20","Natural Rubber-TSNR (ISNR-20)","")</f>
        <v/>
      </c>
      <c r="J2172" s="10">
        <f>IF(H2172="NRFC","ISNR20","")</f>
        <v/>
      </c>
      <c r="K2172" s="35">
        <f>_xlfn.SINGLE(IF(F2172="","",_xlfn.XLOOKUP(F2172,purchase!F:F,purchase!N:N,"")))</f>
        <v/>
      </c>
      <c r="L2172" s="4" t="n"/>
      <c r="M2172" s="86" t="n"/>
      <c r="N2172" s="35">
        <f>IF(F2172="","",
MAX(0,
_xlfn.XLOOKUP(F2172,purchase!F:F,purchase!N:N,"")
-
SUMIFS(L:L,F:F,F2172)))</f>
        <v/>
      </c>
      <c r="O2172" s="35">
        <f>IF(OR(L2172="",M2172=""),"",L2172-M2172)</f>
        <v/>
      </c>
      <c r="P2172" s="89">
        <f>_xlfn.SINGLE(IF(F2172="","",_xlfn.XLOOKUP(F2172,purchase!F:F,purchase!O:O,"")))</f>
        <v/>
      </c>
      <c r="Q2172" s="83">
        <f>IF(OR(L2172="",M2172=""),"",M2172/L2172)</f>
        <v/>
      </c>
      <c r="R2172" s="91">
        <f>IF(OR(P2172="",Q2172=""),"",Q2172-P2172)</f>
        <v/>
      </c>
    </row>
    <row r="2173">
      <c r="A2173" s="25" t="n">
        <v>2169</v>
      </c>
      <c r="B2173" s="26">
        <f>IF(OR(C2173="",F2173=""),"",
"PRD-" &amp;
TEXT(DAY(C2173),"00") &amp;
CHOOSE(MONTH(C2173),"A","B","C","D","E","F","G","H","I","J","K","L") &amp;
TEXT(YEAR(C2173),"00") &amp;
"-" &amp;
RIGHT(F2173,4))</f>
        <v/>
      </c>
      <c r="C2173" s="27" t="n"/>
      <c r="D2173" s="26">
        <f>IF(F2173="","",_xlfn.XLOOKUP(F2173,purchase!F:F,purchase!B:B,""))</f>
        <v/>
      </c>
      <c r="E2173" s="26">
        <f>IF(F2173="","",_xlfn.XLOOKUP(F2173,purchase!F:F,purchase!C:C,""))</f>
        <v/>
      </c>
      <c r="F2173" s="4" t="n"/>
      <c r="G2173" s="10">
        <f>IF(H2173="NRFC","Natural Rubber Field Coagulam","")</f>
        <v/>
      </c>
      <c r="H2173" s="10">
        <f>IF(F2173="","",_xlfn.XLOOKUP(F2173,purchase!F:F,purchase!E:E,""))</f>
        <v/>
      </c>
      <c r="I2173" s="10">
        <f>IF(J2173="ISNR20","Natural Rubber-TSNR (ISNR-20)","")</f>
        <v/>
      </c>
      <c r="J2173" s="10">
        <f>IF(H2173="NRFC","ISNR20","")</f>
        <v/>
      </c>
      <c r="K2173" s="35">
        <f>_xlfn.SINGLE(IF(F2173="","",_xlfn.XLOOKUP(F2173,purchase!F:F,purchase!N:N,"")))</f>
        <v/>
      </c>
      <c r="L2173" s="4" t="n"/>
      <c r="M2173" s="86" t="n"/>
      <c r="N2173" s="35">
        <f>IF(F2173="","",
MAX(0,
_xlfn.XLOOKUP(F2173,purchase!F:F,purchase!N:N,"")
-
SUMIFS(L:L,F:F,F2173)))</f>
        <v/>
      </c>
      <c r="O2173" s="35">
        <f>IF(OR(L2173="",M2173=""),"",L2173-M2173)</f>
        <v/>
      </c>
      <c r="P2173" s="89">
        <f>_xlfn.SINGLE(IF(F2173="","",_xlfn.XLOOKUP(F2173,purchase!F:F,purchase!O:O,"")))</f>
        <v/>
      </c>
      <c r="Q2173" s="83">
        <f>IF(OR(L2173="",M2173=""),"",M2173/L2173)</f>
        <v/>
      </c>
      <c r="R2173" s="91">
        <f>IF(OR(P2173="",Q2173=""),"",Q2173-P2173)</f>
        <v/>
      </c>
    </row>
    <row r="2174">
      <c r="A2174" s="25" t="n">
        <v>2170</v>
      </c>
      <c r="B2174" s="26">
        <f>IF(OR(C2174="",F2174=""),"",
"PRD-" &amp;
TEXT(DAY(C2174),"00") &amp;
CHOOSE(MONTH(C2174),"A","B","C","D","E","F","G","H","I","J","K","L") &amp;
TEXT(YEAR(C2174),"00") &amp;
"-" &amp;
RIGHT(F2174,4))</f>
        <v/>
      </c>
      <c r="C2174" s="27" t="n"/>
      <c r="D2174" s="26">
        <f>IF(F2174="","",_xlfn.XLOOKUP(F2174,purchase!F:F,purchase!B:B,""))</f>
        <v/>
      </c>
      <c r="E2174" s="26">
        <f>IF(F2174="","",_xlfn.XLOOKUP(F2174,purchase!F:F,purchase!C:C,""))</f>
        <v/>
      </c>
      <c r="F2174" s="4" t="n"/>
      <c r="G2174" s="10">
        <f>IF(H2174="NRFC","Natural Rubber Field Coagulam","")</f>
        <v/>
      </c>
      <c r="H2174" s="10">
        <f>IF(F2174="","",_xlfn.XLOOKUP(F2174,purchase!F:F,purchase!E:E,""))</f>
        <v/>
      </c>
      <c r="I2174" s="10">
        <f>IF(J2174="ISNR20","Natural Rubber-TSNR (ISNR-20)","")</f>
        <v/>
      </c>
      <c r="J2174" s="10">
        <f>IF(H2174="NRFC","ISNR20","")</f>
        <v/>
      </c>
      <c r="K2174" s="35">
        <f>_xlfn.SINGLE(IF(F2174="","",_xlfn.XLOOKUP(F2174,purchase!F:F,purchase!N:N,"")))</f>
        <v/>
      </c>
      <c r="L2174" s="4" t="n"/>
      <c r="M2174" s="86" t="n"/>
      <c r="N2174" s="35">
        <f>IF(F2174="","",
MAX(0,
_xlfn.XLOOKUP(F2174,purchase!F:F,purchase!N:N,"")
-
SUMIFS(L:L,F:F,F2174)))</f>
        <v/>
      </c>
      <c r="O2174" s="35">
        <f>IF(OR(L2174="",M2174=""),"",L2174-M2174)</f>
        <v/>
      </c>
      <c r="P2174" s="89">
        <f>_xlfn.SINGLE(IF(F2174="","",_xlfn.XLOOKUP(F2174,purchase!F:F,purchase!O:O,"")))</f>
        <v/>
      </c>
      <c r="Q2174" s="83">
        <f>IF(OR(L2174="",M2174=""),"",M2174/L2174)</f>
        <v/>
      </c>
      <c r="R2174" s="91">
        <f>IF(OR(P2174="",Q2174=""),"",Q2174-P2174)</f>
        <v/>
      </c>
    </row>
    <row r="2175">
      <c r="A2175" s="25" t="n">
        <v>2171</v>
      </c>
      <c r="B2175" s="26">
        <f>IF(OR(C2175="",F2175=""),"",
"PRD-" &amp;
TEXT(DAY(C2175),"00") &amp;
CHOOSE(MONTH(C2175),"A","B","C","D","E","F","G","H","I","J","K","L") &amp;
TEXT(YEAR(C2175),"00") &amp;
"-" &amp;
RIGHT(F2175,4))</f>
        <v/>
      </c>
      <c r="C2175" s="27" t="n"/>
      <c r="D2175" s="26">
        <f>IF(F2175="","",_xlfn.XLOOKUP(F2175,purchase!F:F,purchase!B:B,""))</f>
        <v/>
      </c>
      <c r="E2175" s="26">
        <f>IF(F2175="","",_xlfn.XLOOKUP(F2175,purchase!F:F,purchase!C:C,""))</f>
        <v/>
      </c>
      <c r="F2175" s="4" t="n"/>
      <c r="G2175" s="10">
        <f>IF(H2175="NRFC","Natural Rubber Field Coagulam","")</f>
        <v/>
      </c>
      <c r="H2175" s="10">
        <f>IF(F2175="","",_xlfn.XLOOKUP(F2175,purchase!F:F,purchase!E:E,""))</f>
        <v/>
      </c>
      <c r="I2175" s="10">
        <f>IF(J2175="ISNR20","Natural Rubber-TSNR (ISNR-20)","")</f>
        <v/>
      </c>
      <c r="J2175" s="10">
        <f>IF(H2175="NRFC","ISNR20","")</f>
        <v/>
      </c>
      <c r="K2175" s="35">
        <f>_xlfn.SINGLE(IF(F2175="","",_xlfn.XLOOKUP(F2175,purchase!F:F,purchase!N:N,"")))</f>
        <v/>
      </c>
      <c r="L2175" s="4" t="n"/>
      <c r="M2175" s="86" t="n"/>
      <c r="N2175" s="35">
        <f>IF(F2175="","",
MAX(0,
_xlfn.XLOOKUP(F2175,purchase!F:F,purchase!N:N,"")
-
SUMIFS(L:L,F:F,F2175)))</f>
        <v/>
      </c>
      <c r="O2175" s="35">
        <f>IF(OR(L2175="",M2175=""),"",L2175-M2175)</f>
        <v/>
      </c>
      <c r="P2175" s="89">
        <f>_xlfn.SINGLE(IF(F2175="","",_xlfn.XLOOKUP(F2175,purchase!F:F,purchase!O:O,"")))</f>
        <v/>
      </c>
      <c r="Q2175" s="83">
        <f>IF(OR(L2175="",M2175=""),"",M2175/L2175)</f>
        <v/>
      </c>
      <c r="R2175" s="91">
        <f>IF(OR(P2175="",Q2175=""),"",Q2175-P2175)</f>
        <v/>
      </c>
    </row>
    <row r="2176">
      <c r="A2176" s="25" t="n">
        <v>2172</v>
      </c>
      <c r="B2176" s="26">
        <f>IF(OR(C2176="",F2176=""),"",
"PRD-" &amp;
TEXT(DAY(C2176),"00") &amp;
CHOOSE(MONTH(C2176),"A","B","C","D","E","F","G","H","I","J","K","L") &amp;
TEXT(YEAR(C2176),"00") &amp;
"-" &amp;
RIGHT(F2176,4))</f>
        <v/>
      </c>
      <c r="C2176" s="27" t="n"/>
      <c r="D2176" s="26">
        <f>IF(F2176="","",_xlfn.XLOOKUP(F2176,purchase!F:F,purchase!B:B,""))</f>
        <v/>
      </c>
      <c r="E2176" s="26">
        <f>IF(F2176="","",_xlfn.XLOOKUP(F2176,purchase!F:F,purchase!C:C,""))</f>
        <v/>
      </c>
      <c r="F2176" s="4" t="n"/>
      <c r="G2176" s="10">
        <f>IF(H2176="NRFC","Natural Rubber Field Coagulam","")</f>
        <v/>
      </c>
      <c r="H2176" s="10">
        <f>IF(F2176="","",_xlfn.XLOOKUP(F2176,purchase!F:F,purchase!E:E,""))</f>
        <v/>
      </c>
      <c r="I2176" s="10">
        <f>IF(J2176="ISNR20","Natural Rubber-TSNR (ISNR-20)","")</f>
        <v/>
      </c>
      <c r="J2176" s="10">
        <f>IF(H2176="NRFC","ISNR20","")</f>
        <v/>
      </c>
      <c r="K2176" s="35">
        <f>_xlfn.SINGLE(IF(F2176="","",_xlfn.XLOOKUP(F2176,purchase!F:F,purchase!N:N,"")))</f>
        <v/>
      </c>
      <c r="L2176" s="4" t="n"/>
      <c r="M2176" s="86" t="n"/>
      <c r="N2176" s="35">
        <f>IF(F2176="","",
MAX(0,
_xlfn.XLOOKUP(F2176,purchase!F:F,purchase!N:N,"")
-
SUMIFS(L:L,F:F,F2176)))</f>
        <v/>
      </c>
      <c r="O2176" s="35">
        <f>IF(OR(L2176="",M2176=""),"",L2176-M2176)</f>
        <v/>
      </c>
      <c r="P2176" s="89">
        <f>_xlfn.SINGLE(IF(F2176="","",_xlfn.XLOOKUP(F2176,purchase!F:F,purchase!O:O,"")))</f>
        <v/>
      </c>
      <c r="Q2176" s="83">
        <f>IF(OR(L2176="",M2176=""),"",M2176/L2176)</f>
        <v/>
      </c>
      <c r="R2176" s="91">
        <f>IF(OR(P2176="",Q2176=""),"",Q2176-P2176)</f>
        <v/>
      </c>
    </row>
    <row r="2177">
      <c r="A2177" s="25" t="n">
        <v>2173</v>
      </c>
      <c r="B2177" s="26">
        <f>IF(OR(C2177="",F2177=""),"",
"PRD-" &amp;
TEXT(DAY(C2177),"00") &amp;
CHOOSE(MONTH(C2177),"A","B","C","D","E","F","G","H","I","J","K","L") &amp;
TEXT(YEAR(C2177),"00") &amp;
"-" &amp;
RIGHT(F2177,4))</f>
        <v/>
      </c>
      <c r="C2177" s="27" t="n"/>
      <c r="D2177" s="26">
        <f>IF(F2177="","",_xlfn.XLOOKUP(F2177,purchase!F:F,purchase!B:B,""))</f>
        <v/>
      </c>
      <c r="E2177" s="26">
        <f>IF(F2177="","",_xlfn.XLOOKUP(F2177,purchase!F:F,purchase!C:C,""))</f>
        <v/>
      </c>
      <c r="F2177" s="4" t="n"/>
      <c r="G2177" s="10">
        <f>IF(H2177="NRFC","Natural Rubber Field Coagulam","")</f>
        <v/>
      </c>
      <c r="H2177" s="10">
        <f>IF(F2177="","",_xlfn.XLOOKUP(F2177,purchase!F:F,purchase!E:E,""))</f>
        <v/>
      </c>
      <c r="I2177" s="10">
        <f>IF(J2177="ISNR20","Natural Rubber-TSNR (ISNR-20)","")</f>
        <v/>
      </c>
      <c r="J2177" s="10">
        <f>IF(H2177="NRFC","ISNR20","")</f>
        <v/>
      </c>
      <c r="K2177" s="35">
        <f>_xlfn.SINGLE(IF(F2177="","",_xlfn.XLOOKUP(F2177,purchase!F:F,purchase!N:N,"")))</f>
        <v/>
      </c>
      <c r="L2177" s="4" t="n"/>
      <c r="M2177" s="86" t="n"/>
      <c r="N2177" s="35">
        <f>IF(F2177="","",
MAX(0,
_xlfn.XLOOKUP(F2177,purchase!F:F,purchase!N:N,"")
-
SUMIFS(L:L,F:F,F2177)))</f>
        <v/>
      </c>
      <c r="O2177" s="35">
        <f>IF(OR(L2177="",M2177=""),"",L2177-M2177)</f>
        <v/>
      </c>
      <c r="P2177" s="89">
        <f>_xlfn.SINGLE(IF(F2177="","",_xlfn.XLOOKUP(F2177,purchase!F:F,purchase!O:O,"")))</f>
        <v/>
      </c>
      <c r="Q2177" s="83">
        <f>IF(OR(L2177="",M2177=""),"",M2177/L2177)</f>
        <v/>
      </c>
      <c r="R2177" s="91">
        <f>IF(OR(P2177="",Q2177=""),"",Q2177-P2177)</f>
        <v/>
      </c>
    </row>
    <row r="2178">
      <c r="A2178" s="25" t="n">
        <v>2174</v>
      </c>
      <c r="B2178" s="26">
        <f>IF(OR(C2178="",F2178=""),"",
"PRD-" &amp;
TEXT(DAY(C2178),"00") &amp;
CHOOSE(MONTH(C2178),"A","B","C","D","E","F","G","H","I","J","K","L") &amp;
TEXT(YEAR(C2178),"00") &amp;
"-" &amp;
RIGHT(F2178,4))</f>
        <v/>
      </c>
      <c r="C2178" s="27" t="n"/>
      <c r="D2178" s="26">
        <f>IF(F2178="","",_xlfn.XLOOKUP(F2178,purchase!F:F,purchase!B:B,""))</f>
        <v/>
      </c>
      <c r="E2178" s="26">
        <f>IF(F2178="","",_xlfn.XLOOKUP(F2178,purchase!F:F,purchase!C:C,""))</f>
        <v/>
      </c>
      <c r="F2178" s="4" t="n"/>
      <c r="G2178" s="10">
        <f>IF(H2178="NRFC","Natural Rubber Field Coagulam","")</f>
        <v/>
      </c>
      <c r="H2178" s="10">
        <f>IF(F2178="","",_xlfn.XLOOKUP(F2178,purchase!F:F,purchase!E:E,""))</f>
        <v/>
      </c>
      <c r="I2178" s="10">
        <f>IF(J2178="ISNR20","Natural Rubber-TSNR (ISNR-20)","")</f>
        <v/>
      </c>
      <c r="J2178" s="10">
        <f>IF(H2178="NRFC","ISNR20","")</f>
        <v/>
      </c>
      <c r="K2178" s="35">
        <f>_xlfn.SINGLE(IF(F2178="","",_xlfn.XLOOKUP(F2178,purchase!F:F,purchase!N:N,"")))</f>
        <v/>
      </c>
      <c r="L2178" s="4" t="n"/>
      <c r="M2178" s="86" t="n"/>
      <c r="N2178" s="35">
        <f>IF(F2178="","",
MAX(0,
_xlfn.XLOOKUP(F2178,purchase!F:F,purchase!N:N,"")
-
SUMIFS(L:L,F:F,F2178)))</f>
        <v/>
      </c>
      <c r="O2178" s="35">
        <f>IF(OR(L2178="",M2178=""),"",L2178-M2178)</f>
        <v/>
      </c>
      <c r="P2178" s="89">
        <f>_xlfn.SINGLE(IF(F2178="","",_xlfn.XLOOKUP(F2178,purchase!F:F,purchase!O:O,"")))</f>
        <v/>
      </c>
      <c r="Q2178" s="83">
        <f>IF(OR(L2178="",M2178=""),"",M2178/L2178)</f>
        <v/>
      </c>
      <c r="R2178" s="91">
        <f>IF(OR(P2178="",Q2178=""),"",Q2178-P2178)</f>
        <v/>
      </c>
    </row>
    <row r="2179">
      <c r="A2179" s="25" t="n">
        <v>2175</v>
      </c>
      <c r="B2179" s="26">
        <f>IF(OR(C2179="",F2179=""),"",
"PRD-" &amp;
TEXT(DAY(C2179),"00") &amp;
CHOOSE(MONTH(C2179),"A","B","C","D","E","F","G","H","I","J","K","L") &amp;
TEXT(YEAR(C2179),"00") &amp;
"-" &amp;
RIGHT(F2179,4))</f>
        <v/>
      </c>
      <c r="C2179" s="27" t="n"/>
      <c r="D2179" s="26">
        <f>IF(F2179="","",_xlfn.XLOOKUP(F2179,purchase!F:F,purchase!B:B,""))</f>
        <v/>
      </c>
      <c r="E2179" s="26">
        <f>IF(F2179="","",_xlfn.XLOOKUP(F2179,purchase!F:F,purchase!C:C,""))</f>
        <v/>
      </c>
      <c r="F2179" s="4" t="n"/>
      <c r="G2179" s="10">
        <f>IF(H2179="NRFC","Natural Rubber Field Coagulam","")</f>
        <v/>
      </c>
      <c r="H2179" s="10">
        <f>IF(F2179="","",_xlfn.XLOOKUP(F2179,purchase!F:F,purchase!E:E,""))</f>
        <v/>
      </c>
      <c r="I2179" s="10">
        <f>IF(J2179="ISNR20","Natural Rubber-TSNR (ISNR-20)","")</f>
        <v/>
      </c>
      <c r="J2179" s="10">
        <f>IF(H2179="NRFC","ISNR20","")</f>
        <v/>
      </c>
      <c r="K2179" s="35">
        <f>_xlfn.SINGLE(IF(F2179="","",_xlfn.XLOOKUP(F2179,purchase!F:F,purchase!N:N,"")))</f>
        <v/>
      </c>
      <c r="L2179" s="4" t="n"/>
      <c r="M2179" s="86" t="n"/>
      <c r="N2179" s="35">
        <f>IF(F2179="","",
MAX(0,
_xlfn.XLOOKUP(F2179,purchase!F:F,purchase!N:N,"")
-
SUMIFS(L:L,F:F,F2179)))</f>
        <v/>
      </c>
      <c r="O2179" s="35">
        <f>IF(OR(L2179="",M2179=""),"",L2179-M2179)</f>
        <v/>
      </c>
      <c r="P2179" s="89">
        <f>_xlfn.SINGLE(IF(F2179="","",_xlfn.XLOOKUP(F2179,purchase!F:F,purchase!O:O,"")))</f>
        <v/>
      </c>
      <c r="Q2179" s="83">
        <f>IF(OR(L2179="",M2179=""),"",M2179/L2179)</f>
        <v/>
      </c>
      <c r="R2179" s="91">
        <f>IF(OR(P2179="",Q2179=""),"",Q2179-P2179)</f>
        <v/>
      </c>
    </row>
    <row r="2180">
      <c r="A2180" s="25" t="n">
        <v>2176</v>
      </c>
      <c r="B2180" s="26">
        <f>IF(OR(C2180="",F2180=""),"",
"PRD-" &amp;
TEXT(DAY(C2180),"00") &amp;
CHOOSE(MONTH(C2180),"A","B","C","D","E","F","G","H","I","J","K","L") &amp;
TEXT(YEAR(C2180),"00") &amp;
"-" &amp;
RIGHT(F2180,4))</f>
        <v/>
      </c>
      <c r="C2180" s="27" t="n"/>
      <c r="D2180" s="26">
        <f>IF(F2180="","",_xlfn.XLOOKUP(F2180,purchase!F:F,purchase!B:B,""))</f>
        <v/>
      </c>
      <c r="E2180" s="26">
        <f>IF(F2180="","",_xlfn.XLOOKUP(F2180,purchase!F:F,purchase!C:C,""))</f>
        <v/>
      </c>
      <c r="F2180" s="4" t="n"/>
      <c r="G2180" s="10">
        <f>IF(H2180="NRFC","Natural Rubber Field Coagulam","")</f>
        <v/>
      </c>
      <c r="H2180" s="10">
        <f>IF(F2180="","",_xlfn.XLOOKUP(F2180,purchase!F:F,purchase!E:E,""))</f>
        <v/>
      </c>
      <c r="I2180" s="10">
        <f>IF(J2180="ISNR20","Natural Rubber-TSNR (ISNR-20)","")</f>
        <v/>
      </c>
      <c r="J2180" s="10">
        <f>IF(H2180="NRFC","ISNR20","")</f>
        <v/>
      </c>
      <c r="K2180" s="35">
        <f>_xlfn.SINGLE(IF(F2180="","",_xlfn.XLOOKUP(F2180,purchase!F:F,purchase!N:N,"")))</f>
        <v/>
      </c>
      <c r="L2180" s="4" t="n"/>
      <c r="M2180" s="86" t="n"/>
      <c r="N2180" s="35">
        <f>IF(F2180="","",
MAX(0,
_xlfn.XLOOKUP(F2180,purchase!F:F,purchase!N:N,"")
-
SUMIFS(L:L,F:F,F2180)))</f>
        <v/>
      </c>
      <c r="O2180" s="35">
        <f>IF(OR(L2180="",M2180=""),"",L2180-M2180)</f>
        <v/>
      </c>
      <c r="P2180" s="89">
        <f>_xlfn.SINGLE(IF(F2180="","",_xlfn.XLOOKUP(F2180,purchase!F:F,purchase!O:O,"")))</f>
        <v/>
      </c>
      <c r="Q2180" s="83">
        <f>IF(OR(L2180="",M2180=""),"",M2180/L2180)</f>
        <v/>
      </c>
      <c r="R2180" s="91">
        <f>IF(OR(P2180="",Q2180=""),"",Q2180-P2180)</f>
        <v/>
      </c>
    </row>
    <row r="2181">
      <c r="A2181" s="25" t="n">
        <v>2177</v>
      </c>
      <c r="B2181" s="26">
        <f>IF(OR(C2181="",F2181=""),"",
"PRD-" &amp;
TEXT(DAY(C2181),"00") &amp;
CHOOSE(MONTH(C2181),"A","B","C","D","E","F","G","H","I","J","K","L") &amp;
TEXT(YEAR(C2181),"00") &amp;
"-" &amp;
RIGHT(F2181,4))</f>
        <v/>
      </c>
      <c r="C2181" s="27" t="n"/>
      <c r="D2181" s="26">
        <f>IF(F2181="","",_xlfn.XLOOKUP(F2181,purchase!F:F,purchase!B:B,""))</f>
        <v/>
      </c>
      <c r="E2181" s="26">
        <f>IF(F2181="","",_xlfn.XLOOKUP(F2181,purchase!F:F,purchase!C:C,""))</f>
        <v/>
      </c>
      <c r="F2181" s="4" t="n"/>
      <c r="G2181" s="10">
        <f>IF(H2181="NRFC","Natural Rubber Field Coagulam","")</f>
        <v/>
      </c>
      <c r="H2181" s="10">
        <f>IF(F2181="","",_xlfn.XLOOKUP(F2181,purchase!F:F,purchase!E:E,""))</f>
        <v/>
      </c>
      <c r="I2181" s="10">
        <f>IF(J2181="ISNR20","Natural Rubber-TSNR (ISNR-20)","")</f>
        <v/>
      </c>
      <c r="J2181" s="10">
        <f>IF(H2181="NRFC","ISNR20","")</f>
        <v/>
      </c>
      <c r="K2181" s="35">
        <f>_xlfn.SINGLE(IF(F2181="","",_xlfn.XLOOKUP(F2181,purchase!F:F,purchase!N:N,"")))</f>
        <v/>
      </c>
      <c r="L2181" s="4" t="n"/>
      <c r="M2181" s="86" t="n"/>
      <c r="N2181" s="35">
        <f>IF(F2181="","",
MAX(0,
_xlfn.XLOOKUP(F2181,purchase!F:F,purchase!N:N,"")
-
SUMIFS(L:L,F:F,F2181)))</f>
        <v/>
      </c>
      <c r="O2181" s="35">
        <f>IF(OR(L2181="",M2181=""),"",L2181-M2181)</f>
        <v/>
      </c>
      <c r="P2181" s="89">
        <f>_xlfn.SINGLE(IF(F2181="","",_xlfn.XLOOKUP(F2181,purchase!F:F,purchase!O:O,"")))</f>
        <v/>
      </c>
      <c r="Q2181" s="83">
        <f>IF(OR(L2181="",M2181=""),"",M2181/L2181)</f>
        <v/>
      </c>
      <c r="R2181" s="91">
        <f>IF(OR(P2181="",Q2181=""),"",Q2181-P2181)</f>
        <v/>
      </c>
    </row>
    <row r="2182">
      <c r="A2182" s="25" t="n">
        <v>2178</v>
      </c>
      <c r="B2182" s="26">
        <f>IF(OR(C2182="",F2182=""),"",
"PRD-" &amp;
TEXT(DAY(C2182),"00") &amp;
CHOOSE(MONTH(C2182),"A","B","C","D","E","F","G","H","I","J","K","L") &amp;
TEXT(YEAR(C2182),"00") &amp;
"-" &amp;
RIGHT(F2182,4))</f>
        <v/>
      </c>
      <c r="C2182" s="27" t="n"/>
      <c r="D2182" s="26">
        <f>IF(F2182="","",_xlfn.XLOOKUP(F2182,purchase!F:F,purchase!B:B,""))</f>
        <v/>
      </c>
      <c r="E2182" s="26">
        <f>IF(F2182="","",_xlfn.XLOOKUP(F2182,purchase!F:F,purchase!C:C,""))</f>
        <v/>
      </c>
      <c r="F2182" s="4" t="n"/>
      <c r="G2182" s="10">
        <f>IF(H2182="NRFC","Natural Rubber Field Coagulam","")</f>
        <v/>
      </c>
      <c r="H2182" s="10">
        <f>IF(F2182="","",_xlfn.XLOOKUP(F2182,purchase!F:F,purchase!E:E,""))</f>
        <v/>
      </c>
      <c r="I2182" s="10">
        <f>IF(J2182="ISNR20","Natural Rubber-TSNR (ISNR-20)","")</f>
        <v/>
      </c>
      <c r="J2182" s="10">
        <f>IF(H2182="NRFC","ISNR20","")</f>
        <v/>
      </c>
      <c r="K2182" s="35">
        <f>_xlfn.SINGLE(IF(F2182="","",_xlfn.XLOOKUP(F2182,purchase!F:F,purchase!N:N,"")))</f>
        <v/>
      </c>
      <c r="L2182" s="4" t="n"/>
      <c r="M2182" s="86" t="n"/>
      <c r="N2182" s="35">
        <f>IF(F2182="","",
MAX(0,
_xlfn.XLOOKUP(F2182,purchase!F:F,purchase!N:N,"")
-
SUMIFS(L:L,F:F,F2182)))</f>
        <v/>
      </c>
      <c r="O2182" s="35">
        <f>IF(OR(L2182="",M2182=""),"",L2182-M2182)</f>
        <v/>
      </c>
      <c r="P2182" s="89">
        <f>_xlfn.SINGLE(IF(F2182="","",_xlfn.XLOOKUP(F2182,purchase!F:F,purchase!O:O,"")))</f>
        <v/>
      </c>
      <c r="Q2182" s="83">
        <f>IF(OR(L2182="",M2182=""),"",M2182/L2182)</f>
        <v/>
      </c>
      <c r="R2182" s="91">
        <f>IF(OR(P2182="",Q2182=""),"",Q2182-P2182)</f>
        <v/>
      </c>
    </row>
    <row r="2183">
      <c r="A2183" s="25" t="n">
        <v>2179</v>
      </c>
      <c r="B2183" s="26">
        <f>IF(OR(C2183="",F2183=""),"",
"PRD-" &amp;
TEXT(DAY(C2183),"00") &amp;
CHOOSE(MONTH(C2183),"A","B","C","D","E","F","G","H","I","J","K","L") &amp;
TEXT(YEAR(C2183),"00") &amp;
"-" &amp;
RIGHT(F2183,4))</f>
        <v/>
      </c>
      <c r="C2183" s="27" t="n"/>
      <c r="D2183" s="26">
        <f>IF(F2183="","",_xlfn.XLOOKUP(F2183,purchase!F:F,purchase!B:B,""))</f>
        <v/>
      </c>
      <c r="E2183" s="26">
        <f>IF(F2183="","",_xlfn.XLOOKUP(F2183,purchase!F:F,purchase!C:C,""))</f>
        <v/>
      </c>
      <c r="F2183" s="4" t="n"/>
      <c r="G2183" s="10">
        <f>IF(H2183="NRFC","Natural Rubber Field Coagulam","")</f>
        <v/>
      </c>
      <c r="H2183" s="10">
        <f>IF(F2183="","",_xlfn.XLOOKUP(F2183,purchase!F:F,purchase!E:E,""))</f>
        <v/>
      </c>
      <c r="I2183" s="10">
        <f>IF(J2183="ISNR20","Natural Rubber-TSNR (ISNR-20)","")</f>
        <v/>
      </c>
      <c r="J2183" s="10">
        <f>IF(H2183="NRFC","ISNR20","")</f>
        <v/>
      </c>
      <c r="K2183" s="35">
        <f>_xlfn.SINGLE(IF(F2183="","",_xlfn.XLOOKUP(F2183,purchase!F:F,purchase!N:N,"")))</f>
        <v/>
      </c>
      <c r="L2183" s="4" t="n"/>
      <c r="M2183" s="86" t="n"/>
      <c r="N2183" s="35">
        <f>IF(F2183="","",
MAX(0,
_xlfn.XLOOKUP(F2183,purchase!F:F,purchase!N:N,"")
-
SUMIFS(L:L,F:F,F2183)))</f>
        <v/>
      </c>
      <c r="O2183" s="35">
        <f>IF(OR(L2183="",M2183=""),"",L2183-M2183)</f>
        <v/>
      </c>
      <c r="P2183" s="89">
        <f>_xlfn.SINGLE(IF(F2183="","",_xlfn.XLOOKUP(F2183,purchase!F:F,purchase!O:O,"")))</f>
        <v/>
      </c>
      <c r="Q2183" s="83">
        <f>IF(OR(L2183="",M2183=""),"",M2183/L2183)</f>
        <v/>
      </c>
      <c r="R2183" s="91">
        <f>IF(OR(P2183="",Q2183=""),"",Q2183-P2183)</f>
        <v/>
      </c>
    </row>
    <row r="2184">
      <c r="A2184" s="25" t="n">
        <v>2180</v>
      </c>
      <c r="B2184" s="26">
        <f>IF(OR(C2184="",F2184=""),"",
"PRD-" &amp;
TEXT(DAY(C2184),"00") &amp;
CHOOSE(MONTH(C2184),"A","B","C","D","E","F","G","H","I","J","K","L") &amp;
TEXT(YEAR(C2184),"00") &amp;
"-" &amp;
RIGHT(F2184,4))</f>
        <v/>
      </c>
      <c r="C2184" s="27" t="n"/>
      <c r="D2184" s="26">
        <f>IF(F2184="","",_xlfn.XLOOKUP(F2184,purchase!F:F,purchase!B:B,""))</f>
        <v/>
      </c>
      <c r="E2184" s="26">
        <f>IF(F2184="","",_xlfn.XLOOKUP(F2184,purchase!F:F,purchase!C:C,""))</f>
        <v/>
      </c>
      <c r="F2184" s="4" t="n"/>
      <c r="G2184" s="10">
        <f>IF(H2184="NRFC","Natural Rubber Field Coagulam","")</f>
        <v/>
      </c>
      <c r="H2184" s="10">
        <f>IF(F2184="","",_xlfn.XLOOKUP(F2184,purchase!F:F,purchase!E:E,""))</f>
        <v/>
      </c>
      <c r="I2184" s="10">
        <f>IF(J2184="ISNR20","Natural Rubber-TSNR (ISNR-20)","")</f>
        <v/>
      </c>
      <c r="J2184" s="10">
        <f>IF(H2184="NRFC","ISNR20","")</f>
        <v/>
      </c>
      <c r="K2184" s="35">
        <f>_xlfn.SINGLE(IF(F2184="","",_xlfn.XLOOKUP(F2184,purchase!F:F,purchase!N:N,"")))</f>
        <v/>
      </c>
      <c r="L2184" s="4" t="n"/>
      <c r="M2184" s="86" t="n"/>
      <c r="N2184" s="35">
        <f>IF(F2184="","",
MAX(0,
_xlfn.XLOOKUP(F2184,purchase!F:F,purchase!N:N,"")
-
SUMIFS(L:L,F:F,F2184)))</f>
        <v/>
      </c>
      <c r="O2184" s="35">
        <f>IF(OR(L2184="",M2184=""),"",L2184-M2184)</f>
        <v/>
      </c>
      <c r="P2184" s="89">
        <f>_xlfn.SINGLE(IF(F2184="","",_xlfn.XLOOKUP(F2184,purchase!F:F,purchase!O:O,"")))</f>
        <v/>
      </c>
      <c r="Q2184" s="83">
        <f>IF(OR(L2184="",M2184=""),"",M2184/L2184)</f>
        <v/>
      </c>
      <c r="R2184" s="91">
        <f>IF(OR(P2184="",Q2184=""),"",Q2184-P2184)</f>
        <v/>
      </c>
    </row>
    <row r="2185">
      <c r="A2185" s="25" t="n">
        <v>2181</v>
      </c>
      <c r="B2185" s="26">
        <f>IF(OR(C2185="",F2185=""),"",
"PRD-" &amp;
TEXT(DAY(C2185),"00") &amp;
CHOOSE(MONTH(C2185),"A","B","C","D","E","F","G","H","I","J","K","L") &amp;
TEXT(YEAR(C2185),"00") &amp;
"-" &amp;
RIGHT(F2185,4))</f>
        <v/>
      </c>
      <c r="C2185" s="27" t="n"/>
      <c r="D2185" s="26">
        <f>IF(F2185="","",_xlfn.XLOOKUP(F2185,purchase!F:F,purchase!B:B,""))</f>
        <v/>
      </c>
      <c r="E2185" s="26">
        <f>IF(F2185="","",_xlfn.XLOOKUP(F2185,purchase!F:F,purchase!C:C,""))</f>
        <v/>
      </c>
      <c r="F2185" s="4" t="n"/>
      <c r="G2185" s="10">
        <f>IF(H2185="NRFC","Natural Rubber Field Coagulam","")</f>
        <v/>
      </c>
      <c r="H2185" s="10">
        <f>IF(F2185="","",_xlfn.XLOOKUP(F2185,purchase!F:F,purchase!E:E,""))</f>
        <v/>
      </c>
      <c r="I2185" s="10">
        <f>IF(J2185="ISNR20","Natural Rubber-TSNR (ISNR-20)","")</f>
        <v/>
      </c>
      <c r="J2185" s="10">
        <f>IF(H2185="NRFC","ISNR20","")</f>
        <v/>
      </c>
      <c r="K2185" s="35">
        <f>_xlfn.SINGLE(IF(F2185="","",_xlfn.XLOOKUP(F2185,purchase!F:F,purchase!N:N,"")))</f>
        <v/>
      </c>
      <c r="L2185" s="4" t="n"/>
      <c r="M2185" s="86" t="n"/>
      <c r="N2185" s="35">
        <f>IF(F2185="","",
MAX(0,
_xlfn.XLOOKUP(F2185,purchase!F:F,purchase!N:N,"")
-
SUMIFS(L:L,F:F,F2185)))</f>
        <v/>
      </c>
      <c r="O2185" s="35">
        <f>IF(OR(L2185="",M2185=""),"",L2185-M2185)</f>
        <v/>
      </c>
      <c r="P2185" s="89">
        <f>_xlfn.SINGLE(IF(F2185="","",_xlfn.XLOOKUP(F2185,purchase!F:F,purchase!O:O,"")))</f>
        <v/>
      </c>
      <c r="Q2185" s="83">
        <f>IF(OR(L2185="",M2185=""),"",M2185/L2185)</f>
        <v/>
      </c>
      <c r="R2185" s="91">
        <f>IF(OR(P2185="",Q2185=""),"",Q2185-P2185)</f>
        <v/>
      </c>
    </row>
    <row r="2186">
      <c r="A2186" s="25" t="n">
        <v>2182</v>
      </c>
      <c r="B2186" s="26">
        <f>IF(OR(C2186="",F2186=""),"",
"PRD-" &amp;
TEXT(DAY(C2186),"00") &amp;
CHOOSE(MONTH(C2186),"A","B","C","D","E","F","G","H","I","J","K","L") &amp;
TEXT(YEAR(C2186),"00") &amp;
"-" &amp;
RIGHT(F2186,4))</f>
        <v/>
      </c>
      <c r="C2186" s="27" t="n"/>
      <c r="D2186" s="26">
        <f>IF(F2186="","",_xlfn.XLOOKUP(F2186,purchase!F:F,purchase!B:B,""))</f>
        <v/>
      </c>
      <c r="E2186" s="26">
        <f>IF(F2186="","",_xlfn.XLOOKUP(F2186,purchase!F:F,purchase!C:C,""))</f>
        <v/>
      </c>
      <c r="F2186" s="4" t="n"/>
      <c r="G2186" s="10">
        <f>IF(H2186="NRFC","Natural Rubber Field Coagulam","")</f>
        <v/>
      </c>
      <c r="H2186" s="10">
        <f>IF(F2186="","",_xlfn.XLOOKUP(F2186,purchase!F:F,purchase!E:E,""))</f>
        <v/>
      </c>
      <c r="I2186" s="10">
        <f>IF(J2186="ISNR20","Natural Rubber-TSNR (ISNR-20)","")</f>
        <v/>
      </c>
      <c r="J2186" s="10">
        <f>IF(H2186="NRFC","ISNR20","")</f>
        <v/>
      </c>
      <c r="K2186" s="35">
        <f>_xlfn.SINGLE(IF(F2186="","",_xlfn.XLOOKUP(F2186,purchase!F:F,purchase!N:N,"")))</f>
        <v/>
      </c>
      <c r="L2186" s="4" t="n"/>
      <c r="M2186" s="86" t="n"/>
      <c r="N2186" s="35">
        <f>IF(F2186="","",
MAX(0,
_xlfn.XLOOKUP(F2186,purchase!F:F,purchase!N:N,"")
-
SUMIFS(L:L,F:F,F2186)))</f>
        <v/>
      </c>
      <c r="O2186" s="35">
        <f>IF(OR(L2186="",M2186=""),"",L2186-M2186)</f>
        <v/>
      </c>
      <c r="P2186" s="89">
        <f>_xlfn.SINGLE(IF(F2186="","",_xlfn.XLOOKUP(F2186,purchase!F:F,purchase!O:O,"")))</f>
        <v/>
      </c>
      <c r="Q2186" s="83">
        <f>IF(OR(L2186="",M2186=""),"",M2186/L2186)</f>
        <v/>
      </c>
      <c r="R2186" s="91">
        <f>IF(OR(P2186="",Q2186=""),"",Q2186-P2186)</f>
        <v/>
      </c>
    </row>
    <row r="2187">
      <c r="A2187" s="25" t="n">
        <v>2183</v>
      </c>
      <c r="B2187" s="26">
        <f>IF(OR(C2187="",F2187=""),"",
"PRD-" &amp;
TEXT(DAY(C2187),"00") &amp;
CHOOSE(MONTH(C2187),"A","B","C","D","E","F","G","H","I","J","K","L") &amp;
TEXT(YEAR(C2187),"00") &amp;
"-" &amp;
RIGHT(F2187,4))</f>
        <v/>
      </c>
      <c r="C2187" s="27" t="n"/>
      <c r="D2187" s="26">
        <f>IF(F2187="","",_xlfn.XLOOKUP(F2187,purchase!F:F,purchase!B:B,""))</f>
        <v/>
      </c>
      <c r="E2187" s="26">
        <f>IF(F2187="","",_xlfn.XLOOKUP(F2187,purchase!F:F,purchase!C:C,""))</f>
        <v/>
      </c>
      <c r="F2187" s="4" t="n"/>
      <c r="G2187" s="10">
        <f>IF(H2187="NRFC","Natural Rubber Field Coagulam","")</f>
        <v/>
      </c>
      <c r="H2187" s="10">
        <f>IF(F2187="","",_xlfn.XLOOKUP(F2187,purchase!F:F,purchase!E:E,""))</f>
        <v/>
      </c>
      <c r="I2187" s="10">
        <f>IF(J2187="ISNR20","Natural Rubber-TSNR (ISNR-20)","")</f>
        <v/>
      </c>
      <c r="J2187" s="10">
        <f>IF(H2187="NRFC","ISNR20","")</f>
        <v/>
      </c>
      <c r="K2187" s="35">
        <f>_xlfn.SINGLE(IF(F2187="","",_xlfn.XLOOKUP(F2187,purchase!F:F,purchase!N:N,"")))</f>
        <v/>
      </c>
      <c r="L2187" s="4" t="n"/>
      <c r="M2187" s="86" t="n"/>
      <c r="N2187" s="35">
        <f>IF(F2187="","",
MAX(0,
_xlfn.XLOOKUP(F2187,purchase!F:F,purchase!N:N,"")
-
SUMIFS(L:L,F:F,F2187)))</f>
        <v/>
      </c>
      <c r="O2187" s="35">
        <f>IF(OR(L2187="",M2187=""),"",L2187-M2187)</f>
        <v/>
      </c>
      <c r="P2187" s="89">
        <f>_xlfn.SINGLE(IF(F2187="","",_xlfn.XLOOKUP(F2187,purchase!F:F,purchase!O:O,"")))</f>
        <v/>
      </c>
      <c r="Q2187" s="83">
        <f>IF(OR(L2187="",M2187=""),"",M2187/L2187)</f>
        <v/>
      </c>
      <c r="R2187" s="91">
        <f>IF(OR(P2187="",Q2187=""),"",Q2187-P2187)</f>
        <v/>
      </c>
    </row>
    <row r="2188">
      <c r="A2188" s="25" t="n">
        <v>2184</v>
      </c>
      <c r="B2188" s="26">
        <f>IF(OR(C2188="",F2188=""),"",
"PRD-" &amp;
TEXT(DAY(C2188),"00") &amp;
CHOOSE(MONTH(C2188),"A","B","C","D","E","F","G","H","I","J","K","L") &amp;
TEXT(YEAR(C2188),"00") &amp;
"-" &amp;
RIGHT(F2188,4))</f>
        <v/>
      </c>
      <c r="C2188" s="27" t="n"/>
      <c r="D2188" s="26">
        <f>IF(F2188="","",_xlfn.XLOOKUP(F2188,purchase!F:F,purchase!B:B,""))</f>
        <v/>
      </c>
      <c r="E2188" s="26">
        <f>IF(F2188="","",_xlfn.XLOOKUP(F2188,purchase!F:F,purchase!C:C,""))</f>
        <v/>
      </c>
      <c r="F2188" s="4" t="n"/>
      <c r="G2188" s="10">
        <f>IF(H2188="NRFC","Natural Rubber Field Coagulam","")</f>
        <v/>
      </c>
      <c r="H2188" s="10">
        <f>IF(F2188="","",_xlfn.XLOOKUP(F2188,purchase!F:F,purchase!E:E,""))</f>
        <v/>
      </c>
      <c r="I2188" s="10">
        <f>IF(J2188="ISNR20","Natural Rubber-TSNR (ISNR-20)","")</f>
        <v/>
      </c>
      <c r="J2188" s="10">
        <f>IF(H2188="NRFC","ISNR20","")</f>
        <v/>
      </c>
      <c r="K2188" s="35">
        <f>_xlfn.SINGLE(IF(F2188="","",_xlfn.XLOOKUP(F2188,purchase!F:F,purchase!N:N,"")))</f>
        <v/>
      </c>
      <c r="L2188" s="4" t="n"/>
      <c r="M2188" s="86" t="n"/>
      <c r="N2188" s="35">
        <f>IF(F2188="","",
MAX(0,
_xlfn.XLOOKUP(F2188,purchase!F:F,purchase!N:N,"")
-
SUMIFS(L:L,F:F,F2188)))</f>
        <v/>
      </c>
      <c r="O2188" s="35">
        <f>IF(OR(L2188="",M2188=""),"",L2188-M2188)</f>
        <v/>
      </c>
      <c r="P2188" s="89">
        <f>_xlfn.SINGLE(IF(F2188="","",_xlfn.XLOOKUP(F2188,purchase!F:F,purchase!O:O,"")))</f>
        <v/>
      </c>
      <c r="Q2188" s="83">
        <f>IF(OR(L2188="",M2188=""),"",M2188/L2188)</f>
        <v/>
      </c>
      <c r="R2188" s="91">
        <f>IF(OR(P2188="",Q2188=""),"",Q2188-P2188)</f>
        <v/>
      </c>
    </row>
    <row r="2189">
      <c r="A2189" s="25" t="n">
        <v>2185</v>
      </c>
      <c r="B2189" s="26">
        <f>IF(OR(C2189="",F2189=""),"",
"PRD-" &amp;
TEXT(DAY(C2189),"00") &amp;
CHOOSE(MONTH(C2189),"A","B","C","D","E","F","G","H","I","J","K","L") &amp;
TEXT(YEAR(C2189),"00") &amp;
"-" &amp;
RIGHT(F2189,4))</f>
        <v/>
      </c>
      <c r="C2189" s="27" t="n"/>
      <c r="D2189" s="26">
        <f>IF(F2189="","",_xlfn.XLOOKUP(F2189,purchase!F:F,purchase!B:B,""))</f>
        <v/>
      </c>
      <c r="E2189" s="26">
        <f>IF(F2189="","",_xlfn.XLOOKUP(F2189,purchase!F:F,purchase!C:C,""))</f>
        <v/>
      </c>
      <c r="F2189" s="4" t="n"/>
      <c r="G2189" s="10">
        <f>IF(H2189="NRFC","Natural Rubber Field Coagulam","")</f>
        <v/>
      </c>
      <c r="H2189" s="10">
        <f>IF(F2189="","",_xlfn.XLOOKUP(F2189,purchase!F:F,purchase!E:E,""))</f>
        <v/>
      </c>
      <c r="I2189" s="10">
        <f>IF(J2189="ISNR20","Natural Rubber-TSNR (ISNR-20)","")</f>
        <v/>
      </c>
      <c r="J2189" s="10">
        <f>IF(H2189="NRFC","ISNR20","")</f>
        <v/>
      </c>
      <c r="K2189" s="35">
        <f>_xlfn.SINGLE(IF(F2189="","",_xlfn.XLOOKUP(F2189,purchase!F:F,purchase!N:N,"")))</f>
        <v/>
      </c>
      <c r="L2189" s="4" t="n"/>
      <c r="M2189" s="86" t="n"/>
      <c r="N2189" s="35">
        <f>IF(F2189="","",
MAX(0,
_xlfn.XLOOKUP(F2189,purchase!F:F,purchase!N:N,"")
-
SUMIFS(L:L,F:F,F2189)))</f>
        <v/>
      </c>
      <c r="O2189" s="35">
        <f>IF(OR(L2189="",M2189=""),"",L2189-M2189)</f>
        <v/>
      </c>
      <c r="P2189" s="89">
        <f>_xlfn.SINGLE(IF(F2189="","",_xlfn.XLOOKUP(F2189,purchase!F:F,purchase!O:O,"")))</f>
        <v/>
      </c>
      <c r="Q2189" s="83">
        <f>IF(OR(L2189="",M2189=""),"",M2189/L2189)</f>
        <v/>
      </c>
      <c r="R2189" s="91">
        <f>IF(OR(P2189="",Q2189=""),"",Q2189-P2189)</f>
        <v/>
      </c>
    </row>
    <row r="2190">
      <c r="A2190" s="25" t="n">
        <v>2186</v>
      </c>
      <c r="B2190" s="26">
        <f>IF(OR(C2190="",F2190=""),"",
"PRD-" &amp;
TEXT(DAY(C2190),"00") &amp;
CHOOSE(MONTH(C2190),"A","B","C","D","E","F","G","H","I","J","K","L") &amp;
TEXT(YEAR(C2190),"00") &amp;
"-" &amp;
RIGHT(F2190,4))</f>
        <v/>
      </c>
      <c r="C2190" s="27" t="n"/>
      <c r="D2190" s="26">
        <f>IF(F2190="","",_xlfn.XLOOKUP(F2190,purchase!F:F,purchase!B:B,""))</f>
        <v/>
      </c>
      <c r="E2190" s="26">
        <f>IF(F2190="","",_xlfn.XLOOKUP(F2190,purchase!F:F,purchase!C:C,""))</f>
        <v/>
      </c>
      <c r="F2190" s="4" t="n"/>
      <c r="G2190" s="10">
        <f>IF(H2190="NRFC","Natural Rubber Field Coagulam","")</f>
        <v/>
      </c>
      <c r="H2190" s="10">
        <f>IF(F2190="","",_xlfn.XLOOKUP(F2190,purchase!F:F,purchase!E:E,""))</f>
        <v/>
      </c>
      <c r="I2190" s="10">
        <f>IF(J2190="ISNR20","Natural Rubber-TSNR (ISNR-20)","")</f>
        <v/>
      </c>
      <c r="J2190" s="10">
        <f>IF(H2190="NRFC","ISNR20","")</f>
        <v/>
      </c>
      <c r="K2190" s="35">
        <f>_xlfn.SINGLE(IF(F2190="","",_xlfn.XLOOKUP(F2190,purchase!F:F,purchase!N:N,"")))</f>
        <v/>
      </c>
      <c r="L2190" s="4" t="n"/>
      <c r="M2190" s="86" t="n"/>
      <c r="N2190" s="35">
        <f>IF(F2190="","",
MAX(0,
_xlfn.XLOOKUP(F2190,purchase!F:F,purchase!N:N,"")
-
SUMIFS(L:L,F:F,F2190)))</f>
        <v/>
      </c>
      <c r="O2190" s="35">
        <f>IF(OR(L2190="",M2190=""),"",L2190-M2190)</f>
        <v/>
      </c>
      <c r="P2190" s="89">
        <f>_xlfn.SINGLE(IF(F2190="","",_xlfn.XLOOKUP(F2190,purchase!F:F,purchase!O:O,"")))</f>
        <v/>
      </c>
      <c r="Q2190" s="83">
        <f>IF(OR(L2190="",M2190=""),"",M2190/L2190)</f>
        <v/>
      </c>
      <c r="R2190" s="91">
        <f>IF(OR(P2190="",Q2190=""),"",Q2190-P2190)</f>
        <v/>
      </c>
    </row>
    <row r="2191">
      <c r="A2191" s="25" t="n">
        <v>2187</v>
      </c>
      <c r="B2191" s="26">
        <f>IF(OR(C2191="",F2191=""),"",
"PRD-" &amp;
TEXT(DAY(C2191),"00") &amp;
CHOOSE(MONTH(C2191),"A","B","C","D","E","F","G","H","I","J","K","L") &amp;
TEXT(YEAR(C2191),"00") &amp;
"-" &amp;
RIGHT(F2191,4))</f>
        <v/>
      </c>
      <c r="C2191" s="27" t="n"/>
      <c r="D2191" s="26">
        <f>IF(F2191="","",_xlfn.XLOOKUP(F2191,purchase!F:F,purchase!B:B,""))</f>
        <v/>
      </c>
      <c r="E2191" s="26">
        <f>IF(F2191="","",_xlfn.XLOOKUP(F2191,purchase!F:F,purchase!C:C,""))</f>
        <v/>
      </c>
      <c r="F2191" s="4" t="n"/>
      <c r="G2191" s="10">
        <f>IF(H2191="NRFC","Natural Rubber Field Coagulam","")</f>
        <v/>
      </c>
      <c r="H2191" s="10">
        <f>IF(F2191="","",_xlfn.XLOOKUP(F2191,purchase!F:F,purchase!E:E,""))</f>
        <v/>
      </c>
      <c r="I2191" s="10">
        <f>IF(J2191="ISNR20","Natural Rubber-TSNR (ISNR-20)","")</f>
        <v/>
      </c>
      <c r="J2191" s="10">
        <f>IF(H2191="NRFC","ISNR20","")</f>
        <v/>
      </c>
      <c r="K2191" s="35">
        <f>_xlfn.SINGLE(IF(F2191="","",_xlfn.XLOOKUP(F2191,purchase!F:F,purchase!N:N,"")))</f>
        <v/>
      </c>
      <c r="L2191" s="4" t="n"/>
      <c r="M2191" s="86" t="n"/>
      <c r="N2191" s="35">
        <f>IF(F2191="","",
MAX(0,
_xlfn.XLOOKUP(F2191,purchase!F:F,purchase!N:N,"")
-
SUMIFS(L:L,F:F,F2191)))</f>
        <v/>
      </c>
      <c r="O2191" s="35">
        <f>IF(OR(L2191="",M2191=""),"",L2191-M2191)</f>
        <v/>
      </c>
      <c r="P2191" s="89">
        <f>_xlfn.SINGLE(IF(F2191="","",_xlfn.XLOOKUP(F2191,purchase!F:F,purchase!O:O,"")))</f>
        <v/>
      </c>
      <c r="Q2191" s="83">
        <f>IF(OR(L2191="",M2191=""),"",M2191/L2191)</f>
        <v/>
      </c>
      <c r="R2191" s="91">
        <f>IF(OR(P2191="",Q2191=""),"",Q2191-P2191)</f>
        <v/>
      </c>
    </row>
    <row r="2192">
      <c r="A2192" s="25" t="n">
        <v>2188</v>
      </c>
      <c r="B2192" s="26">
        <f>IF(OR(C2192="",F2192=""),"",
"PRD-" &amp;
TEXT(DAY(C2192),"00") &amp;
CHOOSE(MONTH(C2192),"A","B","C","D","E","F","G","H","I","J","K","L") &amp;
TEXT(YEAR(C2192),"00") &amp;
"-" &amp;
RIGHT(F2192,4))</f>
        <v/>
      </c>
      <c r="C2192" s="27" t="n"/>
      <c r="D2192" s="26">
        <f>IF(F2192="","",_xlfn.XLOOKUP(F2192,purchase!F:F,purchase!B:B,""))</f>
        <v/>
      </c>
      <c r="E2192" s="26">
        <f>IF(F2192="","",_xlfn.XLOOKUP(F2192,purchase!F:F,purchase!C:C,""))</f>
        <v/>
      </c>
      <c r="F2192" s="4" t="n"/>
      <c r="G2192" s="10">
        <f>IF(H2192="NRFC","Natural Rubber Field Coagulam","")</f>
        <v/>
      </c>
      <c r="H2192" s="10">
        <f>IF(F2192="","",_xlfn.XLOOKUP(F2192,purchase!F:F,purchase!E:E,""))</f>
        <v/>
      </c>
      <c r="I2192" s="10">
        <f>IF(J2192="ISNR20","Natural Rubber-TSNR (ISNR-20)","")</f>
        <v/>
      </c>
      <c r="J2192" s="10">
        <f>IF(H2192="NRFC","ISNR20","")</f>
        <v/>
      </c>
      <c r="K2192" s="35">
        <f>_xlfn.SINGLE(IF(F2192="","",_xlfn.XLOOKUP(F2192,purchase!F:F,purchase!N:N,"")))</f>
        <v/>
      </c>
      <c r="L2192" s="4" t="n"/>
      <c r="M2192" s="86" t="n"/>
      <c r="N2192" s="35">
        <f>IF(F2192="","",
MAX(0,
_xlfn.XLOOKUP(F2192,purchase!F:F,purchase!N:N,"")
-
SUMIFS(L:L,F:F,F2192)))</f>
        <v/>
      </c>
      <c r="O2192" s="35">
        <f>IF(OR(L2192="",M2192=""),"",L2192-M2192)</f>
        <v/>
      </c>
      <c r="P2192" s="89">
        <f>_xlfn.SINGLE(IF(F2192="","",_xlfn.XLOOKUP(F2192,purchase!F:F,purchase!O:O,"")))</f>
        <v/>
      </c>
      <c r="Q2192" s="83">
        <f>IF(OR(L2192="",M2192=""),"",M2192/L2192)</f>
        <v/>
      </c>
      <c r="R2192" s="91">
        <f>IF(OR(P2192="",Q2192=""),"",Q2192-P2192)</f>
        <v/>
      </c>
    </row>
    <row r="2193">
      <c r="A2193" s="25" t="n">
        <v>2189</v>
      </c>
      <c r="B2193" s="26">
        <f>IF(OR(C2193="",F2193=""),"",
"PRD-" &amp;
TEXT(DAY(C2193),"00") &amp;
CHOOSE(MONTH(C2193),"A","B","C","D","E","F","G","H","I","J","K","L") &amp;
TEXT(YEAR(C2193),"00") &amp;
"-" &amp;
RIGHT(F2193,4))</f>
        <v/>
      </c>
      <c r="C2193" s="27" t="n"/>
      <c r="D2193" s="26">
        <f>IF(F2193="","",_xlfn.XLOOKUP(F2193,purchase!F:F,purchase!B:B,""))</f>
        <v/>
      </c>
      <c r="E2193" s="26">
        <f>IF(F2193="","",_xlfn.XLOOKUP(F2193,purchase!F:F,purchase!C:C,""))</f>
        <v/>
      </c>
      <c r="F2193" s="4" t="n"/>
      <c r="G2193" s="10">
        <f>IF(H2193="NRFC","Natural Rubber Field Coagulam","")</f>
        <v/>
      </c>
      <c r="H2193" s="10">
        <f>IF(F2193="","",_xlfn.XLOOKUP(F2193,purchase!F:F,purchase!E:E,""))</f>
        <v/>
      </c>
      <c r="I2193" s="10">
        <f>IF(J2193="ISNR20","Natural Rubber-TSNR (ISNR-20)","")</f>
        <v/>
      </c>
      <c r="J2193" s="10">
        <f>IF(H2193="NRFC","ISNR20","")</f>
        <v/>
      </c>
      <c r="K2193" s="35">
        <f>_xlfn.SINGLE(IF(F2193="","",_xlfn.XLOOKUP(F2193,purchase!F:F,purchase!N:N,"")))</f>
        <v/>
      </c>
      <c r="L2193" s="4" t="n"/>
      <c r="M2193" s="86" t="n"/>
      <c r="N2193" s="35">
        <f>IF(F2193="","",
MAX(0,
_xlfn.XLOOKUP(F2193,purchase!F:F,purchase!N:N,"")
-
SUMIFS(L:L,F:F,F2193)))</f>
        <v/>
      </c>
      <c r="O2193" s="35">
        <f>IF(OR(L2193="",M2193=""),"",L2193-M2193)</f>
        <v/>
      </c>
      <c r="P2193" s="89">
        <f>_xlfn.SINGLE(IF(F2193="","",_xlfn.XLOOKUP(F2193,purchase!F:F,purchase!O:O,"")))</f>
        <v/>
      </c>
      <c r="Q2193" s="83">
        <f>IF(OR(L2193="",M2193=""),"",M2193/L2193)</f>
        <v/>
      </c>
      <c r="R2193" s="91">
        <f>IF(OR(P2193="",Q2193=""),"",Q2193-P2193)</f>
        <v/>
      </c>
    </row>
    <row r="2194">
      <c r="A2194" s="25" t="n">
        <v>2190</v>
      </c>
      <c r="B2194" s="26">
        <f>IF(OR(C2194="",F2194=""),"",
"PRD-" &amp;
TEXT(DAY(C2194),"00") &amp;
CHOOSE(MONTH(C2194),"A","B","C","D","E","F","G","H","I","J","K","L") &amp;
TEXT(YEAR(C2194),"00") &amp;
"-" &amp;
RIGHT(F2194,4))</f>
        <v/>
      </c>
      <c r="C2194" s="27" t="n"/>
      <c r="D2194" s="26">
        <f>IF(F2194="","",_xlfn.XLOOKUP(F2194,purchase!F:F,purchase!B:B,""))</f>
        <v/>
      </c>
      <c r="E2194" s="26">
        <f>IF(F2194="","",_xlfn.XLOOKUP(F2194,purchase!F:F,purchase!C:C,""))</f>
        <v/>
      </c>
      <c r="F2194" s="4" t="n"/>
      <c r="G2194" s="10">
        <f>IF(H2194="NRFC","Natural Rubber Field Coagulam","")</f>
        <v/>
      </c>
      <c r="H2194" s="10">
        <f>IF(F2194="","",_xlfn.XLOOKUP(F2194,purchase!F:F,purchase!E:E,""))</f>
        <v/>
      </c>
      <c r="I2194" s="10">
        <f>IF(J2194="ISNR20","Natural Rubber-TSNR (ISNR-20)","")</f>
        <v/>
      </c>
      <c r="J2194" s="10">
        <f>IF(H2194="NRFC","ISNR20","")</f>
        <v/>
      </c>
      <c r="K2194" s="35">
        <f>_xlfn.SINGLE(IF(F2194="","",_xlfn.XLOOKUP(F2194,purchase!F:F,purchase!N:N,"")))</f>
        <v/>
      </c>
      <c r="L2194" s="4" t="n"/>
      <c r="M2194" s="86" t="n"/>
      <c r="N2194" s="35">
        <f>IF(F2194="","",
MAX(0,
_xlfn.XLOOKUP(F2194,purchase!F:F,purchase!N:N,"")
-
SUMIFS(L:L,F:F,F2194)))</f>
        <v/>
      </c>
      <c r="O2194" s="35">
        <f>IF(OR(L2194="",M2194=""),"",L2194-M2194)</f>
        <v/>
      </c>
      <c r="P2194" s="89">
        <f>_xlfn.SINGLE(IF(F2194="","",_xlfn.XLOOKUP(F2194,purchase!F:F,purchase!O:O,"")))</f>
        <v/>
      </c>
      <c r="Q2194" s="83">
        <f>IF(OR(L2194="",M2194=""),"",M2194/L2194)</f>
        <v/>
      </c>
      <c r="R2194" s="91">
        <f>IF(OR(P2194="",Q2194=""),"",Q2194-P2194)</f>
        <v/>
      </c>
    </row>
    <row r="2195">
      <c r="A2195" s="25" t="n">
        <v>2191</v>
      </c>
      <c r="B2195" s="26">
        <f>IF(OR(C2195="",F2195=""),"",
"PRD-" &amp;
TEXT(DAY(C2195),"00") &amp;
CHOOSE(MONTH(C2195),"A","B","C","D","E","F","G","H","I","J","K","L") &amp;
TEXT(YEAR(C2195),"00") &amp;
"-" &amp;
RIGHT(F2195,4))</f>
        <v/>
      </c>
      <c r="C2195" s="27" t="n"/>
      <c r="D2195" s="26">
        <f>IF(F2195="","",_xlfn.XLOOKUP(F2195,purchase!F:F,purchase!B:B,""))</f>
        <v/>
      </c>
      <c r="E2195" s="26">
        <f>IF(F2195="","",_xlfn.XLOOKUP(F2195,purchase!F:F,purchase!C:C,""))</f>
        <v/>
      </c>
      <c r="F2195" s="4" t="n"/>
      <c r="G2195" s="10">
        <f>IF(H2195="NRFC","Natural Rubber Field Coagulam","")</f>
        <v/>
      </c>
      <c r="H2195" s="10">
        <f>IF(F2195="","",_xlfn.XLOOKUP(F2195,purchase!F:F,purchase!E:E,""))</f>
        <v/>
      </c>
      <c r="I2195" s="10">
        <f>IF(J2195="ISNR20","Natural Rubber-TSNR (ISNR-20)","")</f>
        <v/>
      </c>
      <c r="J2195" s="10">
        <f>IF(H2195="NRFC","ISNR20","")</f>
        <v/>
      </c>
      <c r="K2195" s="35">
        <f>_xlfn.SINGLE(IF(F2195="","",_xlfn.XLOOKUP(F2195,purchase!F:F,purchase!N:N,"")))</f>
        <v/>
      </c>
      <c r="L2195" s="4" t="n"/>
      <c r="M2195" s="86" t="n"/>
      <c r="N2195" s="35">
        <f>IF(F2195="","",
MAX(0,
_xlfn.XLOOKUP(F2195,purchase!F:F,purchase!N:N,"")
-
SUMIFS(L:L,F:F,F2195)))</f>
        <v/>
      </c>
      <c r="O2195" s="35">
        <f>IF(OR(L2195="",M2195=""),"",L2195-M2195)</f>
        <v/>
      </c>
      <c r="P2195" s="89">
        <f>_xlfn.SINGLE(IF(F2195="","",_xlfn.XLOOKUP(F2195,purchase!F:F,purchase!O:O,"")))</f>
        <v/>
      </c>
      <c r="Q2195" s="83">
        <f>IF(OR(L2195="",M2195=""),"",M2195/L2195)</f>
        <v/>
      </c>
      <c r="R2195" s="91">
        <f>IF(OR(P2195="",Q2195=""),"",Q2195-P2195)</f>
        <v/>
      </c>
    </row>
    <row r="2196">
      <c r="A2196" s="25" t="n">
        <v>2192</v>
      </c>
      <c r="B2196" s="26">
        <f>IF(OR(C2196="",F2196=""),"",
"PRD-" &amp;
TEXT(DAY(C2196),"00") &amp;
CHOOSE(MONTH(C2196),"A","B","C","D","E","F","G","H","I","J","K","L") &amp;
TEXT(YEAR(C2196),"00") &amp;
"-" &amp;
RIGHT(F2196,4))</f>
        <v/>
      </c>
      <c r="C2196" s="27" t="n"/>
      <c r="D2196" s="26">
        <f>IF(F2196="","",_xlfn.XLOOKUP(F2196,purchase!F:F,purchase!B:B,""))</f>
        <v/>
      </c>
      <c r="E2196" s="26">
        <f>IF(F2196="","",_xlfn.XLOOKUP(F2196,purchase!F:F,purchase!C:C,""))</f>
        <v/>
      </c>
      <c r="F2196" s="4" t="n"/>
      <c r="G2196" s="10">
        <f>IF(H2196="NRFC","Natural Rubber Field Coagulam","")</f>
        <v/>
      </c>
      <c r="H2196" s="10">
        <f>IF(F2196="","",_xlfn.XLOOKUP(F2196,purchase!F:F,purchase!E:E,""))</f>
        <v/>
      </c>
      <c r="I2196" s="10">
        <f>IF(J2196="ISNR20","Natural Rubber-TSNR (ISNR-20)","")</f>
        <v/>
      </c>
      <c r="J2196" s="10">
        <f>IF(H2196="NRFC","ISNR20","")</f>
        <v/>
      </c>
      <c r="K2196" s="35">
        <f>_xlfn.SINGLE(IF(F2196="","",_xlfn.XLOOKUP(F2196,purchase!F:F,purchase!N:N,"")))</f>
        <v/>
      </c>
      <c r="L2196" s="4" t="n"/>
      <c r="M2196" s="86" t="n"/>
      <c r="N2196" s="35">
        <f>IF(F2196="","",
MAX(0,
_xlfn.XLOOKUP(F2196,purchase!F:F,purchase!N:N,"")
-
SUMIFS(L:L,F:F,F2196)))</f>
        <v/>
      </c>
      <c r="O2196" s="35">
        <f>IF(OR(L2196="",M2196=""),"",L2196-M2196)</f>
        <v/>
      </c>
      <c r="P2196" s="89">
        <f>_xlfn.SINGLE(IF(F2196="","",_xlfn.XLOOKUP(F2196,purchase!F:F,purchase!O:O,"")))</f>
        <v/>
      </c>
      <c r="Q2196" s="83">
        <f>IF(OR(L2196="",M2196=""),"",M2196/L2196)</f>
        <v/>
      </c>
      <c r="R2196" s="91">
        <f>IF(OR(P2196="",Q2196=""),"",Q2196-P2196)</f>
        <v/>
      </c>
    </row>
    <row r="2197">
      <c r="A2197" s="25" t="n">
        <v>2193</v>
      </c>
      <c r="B2197" s="26">
        <f>IF(OR(C2197="",F2197=""),"",
"PRD-" &amp;
TEXT(DAY(C2197),"00") &amp;
CHOOSE(MONTH(C2197),"A","B","C","D","E","F","G","H","I","J","K","L") &amp;
TEXT(YEAR(C2197),"00") &amp;
"-" &amp;
RIGHT(F2197,4))</f>
        <v/>
      </c>
      <c r="C2197" s="27" t="n"/>
      <c r="D2197" s="26">
        <f>IF(F2197="","",_xlfn.XLOOKUP(F2197,purchase!F:F,purchase!B:B,""))</f>
        <v/>
      </c>
      <c r="E2197" s="26">
        <f>IF(F2197="","",_xlfn.XLOOKUP(F2197,purchase!F:F,purchase!C:C,""))</f>
        <v/>
      </c>
      <c r="F2197" s="4" t="n"/>
      <c r="G2197" s="10">
        <f>IF(H2197="NRFC","Natural Rubber Field Coagulam","")</f>
        <v/>
      </c>
      <c r="H2197" s="10">
        <f>IF(F2197="","",_xlfn.XLOOKUP(F2197,purchase!F:F,purchase!E:E,""))</f>
        <v/>
      </c>
      <c r="I2197" s="10">
        <f>IF(J2197="ISNR20","Natural Rubber-TSNR (ISNR-20)","")</f>
        <v/>
      </c>
      <c r="J2197" s="10">
        <f>IF(H2197="NRFC","ISNR20","")</f>
        <v/>
      </c>
      <c r="K2197" s="35">
        <f>_xlfn.SINGLE(IF(F2197="","",_xlfn.XLOOKUP(F2197,purchase!F:F,purchase!N:N,"")))</f>
        <v/>
      </c>
      <c r="L2197" s="4" t="n"/>
      <c r="M2197" s="86" t="n"/>
      <c r="N2197" s="35">
        <f>IF(F2197="","",
MAX(0,
_xlfn.XLOOKUP(F2197,purchase!F:F,purchase!N:N,"")
-
SUMIFS(L:L,F:F,F2197)))</f>
        <v/>
      </c>
      <c r="O2197" s="35">
        <f>IF(OR(L2197="",M2197=""),"",L2197-M2197)</f>
        <v/>
      </c>
      <c r="P2197" s="89">
        <f>_xlfn.SINGLE(IF(F2197="","",_xlfn.XLOOKUP(F2197,purchase!F:F,purchase!O:O,"")))</f>
        <v/>
      </c>
      <c r="Q2197" s="83">
        <f>IF(OR(L2197="",M2197=""),"",M2197/L2197)</f>
        <v/>
      </c>
      <c r="R2197" s="91">
        <f>IF(OR(P2197="",Q2197=""),"",Q2197-P2197)</f>
        <v/>
      </c>
    </row>
    <row r="2198">
      <c r="A2198" s="25" t="n">
        <v>2194</v>
      </c>
      <c r="B2198" s="26">
        <f>IF(OR(C2198="",F2198=""),"",
"PRD-" &amp;
TEXT(DAY(C2198),"00") &amp;
CHOOSE(MONTH(C2198),"A","B","C","D","E","F","G","H","I","J","K","L") &amp;
TEXT(YEAR(C2198),"00") &amp;
"-" &amp;
RIGHT(F2198,4))</f>
        <v/>
      </c>
      <c r="C2198" s="27" t="n"/>
      <c r="D2198" s="26">
        <f>IF(F2198="","",_xlfn.XLOOKUP(F2198,purchase!F:F,purchase!B:B,""))</f>
        <v/>
      </c>
      <c r="E2198" s="26">
        <f>IF(F2198="","",_xlfn.XLOOKUP(F2198,purchase!F:F,purchase!C:C,""))</f>
        <v/>
      </c>
      <c r="F2198" s="4" t="n"/>
      <c r="G2198" s="10">
        <f>IF(H2198="NRFC","Natural Rubber Field Coagulam","")</f>
        <v/>
      </c>
      <c r="H2198" s="10">
        <f>IF(F2198="","",_xlfn.XLOOKUP(F2198,purchase!F:F,purchase!E:E,""))</f>
        <v/>
      </c>
      <c r="I2198" s="10">
        <f>IF(J2198="ISNR20","Natural Rubber-TSNR (ISNR-20)","")</f>
        <v/>
      </c>
      <c r="J2198" s="10">
        <f>IF(H2198="NRFC","ISNR20","")</f>
        <v/>
      </c>
      <c r="K2198" s="35">
        <f>_xlfn.SINGLE(IF(F2198="","",_xlfn.XLOOKUP(F2198,purchase!F:F,purchase!N:N,"")))</f>
        <v/>
      </c>
      <c r="L2198" s="4" t="n"/>
      <c r="M2198" s="86" t="n"/>
      <c r="N2198" s="35">
        <f>IF(F2198="","",
MAX(0,
_xlfn.XLOOKUP(F2198,purchase!F:F,purchase!N:N,"")
-
SUMIFS(L:L,F:F,F2198)))</f>
        <v/>
      </c>
      <c r="O2198" s="35">
        <f>IF(OR(L2198="",M2198=""),"",L2198-M2198)</f>
        <v/>
      </c>
      <c r="P2198" s="89">
        <f>_xlfn.SINGLE(IF(F2198="","",_xlfn.XLOOKUP(F2198,purchase!F:F,purchase!O:O,"")))</f>
        <v/>
      </c>
      <c r="Q2198" s="83">
        <f>IF(OR(L2198="",M2198=""),"",M2198/L2198)</f>
        <v/>
      </c>
      <c r="R2198" s="91">
        <f>IF(OR(P2198="",Q2198=""),"",Q2198-P2198)</f>
        <v/>
      </c>
    </row>
    <row r="2199">
      <c r="A2199" s="25" t="n">
        <v>2195</v>
      </c>
      <c r="B2199" s="26">
        <f>IF(OR(C2199="",F2199=""),"",
"PRD-" &amp;
TEXT(DAY(C2199),"00") &amp;
CHOOSE(MONTH(C2199),"A","B","C","D","E","F","G","H","I","J","K","L") &amp;
TEXT(YEAR(C2199),"00") &amp;
"-" &amp;
RIGHT(F2199,4))</f>
        <v/>
      </c>
      <c r="C2199" s="27" t="n"/>
      <c r="D2199" s="26">
        <f>IF(F2199="","",_xlfn.XLOOKUP(F2199,purchase!F:F,purchase!B:B,""))</f>
        <v/>
      </c>
      <c r="E2199" s="26">
        <f>IF(F2199="","",_xlfn.XLOOKUP(F2199,purchase!F:F,purchase!C:C,""))</f>
        <v/>
      </c>
      <c r="F2199" s="4" t="n"/>
      <c r="G2199" s="10">
        <f>IF(H2199="NRFC","Natural Rubber Field Coagulam","")</f>
        <v/>
      </c>
      <c r="H2199" s="10">
        <f>IF(F2199="","",_xlfn.XLOOKUP(F2199,purchase!F:F,purchase!E:E,""))</f>
        <v/>
      </c>
      <c r="I2199" s="10">
        <f>IF(J2199="ISNR20","Natural Rubber-TSNR (ISNR-20)","")</f>
        <v/>
      </c>
      <c r="J2199" s="10">
        <f>IF(H2199="NRFC","ISNR20","")</f>
        <v/>
      </c>
      <c r="K2199" s="35">
        <f>_xlfn.SINGLE(IF(F2199="","",_xlfn.XLOOKUP(F2199,purchase!F:F,purchase!N:N,"")))</f>
        <v/>
      </c>
      <c r="L2199" s="4" t="n"/>
      <c r="M2199" s="86" t="n"/>
      <c r="N2199" s="35">
        <f>IF(F2199="","",
MAX(0,
_xlfn.XLOOKUP(F2199,purchase!F:F,purchase!N:N,"")
-
SUMIFS(L:L,F:F,F2199)))</f>
        <v/>
      </c>
      <c r="O2199" s="35">
        <f>IF(OR(L2199="",M2199=""),"",L2199-M2199)</f>
        <v/>
      </c>
      <c r="P2199" s="89">
        <f>_xlfn.SINGLE(IF(F2199="","",_xlfn.XLOOKUP(F2199,purchase!F:F,purchase!O:O,"")))</f>
        <v/>
      </c>
      <c r="Q2199" s="83">
        <f>IF(OR(L2199="",M2199=""),"",M2199/L2199)</f>
        <v/>
      </c>
      <c r="R2199" s="91">
        <f>IF(OR(P2199="",Q2199=""),"",Q2199-P2199)</f>
        <v/>
      </c>
    </row>
    <row r="2200">
      <c r="A2200" s="25" t="n">
        <v>2196</v>
      </c>
      <c r="B2200" s="26">
        <f>IF(OR(C2200="",F2200=""),"",
"PRD-" &amp;
TEXT(DAY(C2200),"00") &amp;
CHOOSE(MONTH(C2200),"A","B","C","D","E","F","G","H","I","J","K","L") &amp;
TEXT(YEAR(C2200),"00") &amp;
"-" &amp;
RIGHT(F2200,4))</f>
        <v/>
      </c>
      <c r="C2200" s="27" t="n"/>
      <c r="D2200" s="26">
        <f>IF(F2200="","",_xlfn.XLOOKUP(F2200,purchase!F:F,purchase!B:B,""))</f>
        <v/>
      </c>
      <c r="E2200" s="26">
        <f>IF(F2200="","",_xlfn.XLOOKUP(F2200,purchase!F:F,purchase!C:C,""))</f>
        <v/>
      </c>
      <c r="F2200" s="4" t="n"/>
      <c r="G2200" s="10">
        <f>IF(H2200="NRFC","Natural Rubber Field Coagulam","")</f>
        <v/>
      </c>
      <c r="H2200" s="10">
        <f>IF(F2200="","",_xlfn.XLOOKUP(F2200,purchase!F:F,purchase!E:E,""))</f>
        <v/>
      </c>
      <c r="I2200" s="10">
        <f>IF(J2200="ISNR20","Natural Rubber-TSNR (ISNR-20)","")</f>
        <v/>
      </c>
      <c r="J2200" s="10">
        <f>IF(H2200="NRFC","ISNR20","")</f>
        <v/>
      </c>
      <c r="K2200" s="35">
        <f>_xlfn.SINGLE(IF(F2200="","",_xlfn.XLOOKUP(F2200,purchase!F:F,purchase!N:N,"")))</f>
        <v/>
      </c>
      <c r="L2200" s="4" t="n"/>
      <c r="M2200" s="86" t="n"/>
      <c r="N2200" s="35">
        <f>IF(F2200="","",
MAX(0,
_xlfn.XLOOKUP(F2200,purchase!F:F,purchase!N:N,"")
-
SUMIFS(L:L,F:F,F2200)))</f>
        <v/>
      </c>
      <c r="O2200" s="35">
        <f>IF(OR(L2200="",M2200=""),"",L2200-M2200)</f>
        <v/>
      </c>
      <c r="P2200" s="89">
        <f>_xlfn.SINGLE(IF(F2200="","",_xlfn.XLOOKUP(F2200,purchase!F:F,purchase!O:O,"")))</f>
        <v/>
      </c>
      <c r="Q2200" s="83">
        <f>IF(OR(L2200="",M2200=""),"",M2200/L2200)</f>
        <v/>
      </c>
      <c r="R2200" s="91">
        <f>IF(OR(P2200="",Q2200=""),"",Q2200-P2200)</f>
        <v/>
      </c>
    </row>
    <row r="2201">
      <c r="A2201" s="25" t="n">
        <v>2197</v>
      </c>
      <c r="B2201" s="26">
        <f>IF(OR(C2201="",F2201=""),"",
"PRD-" &amp;
TEXT(DAY(C2201),"00") &amp;
CHOOSE(MONTH(C2201),"A","B","C","D","E","F","G","H","I","J","K","L") &amp;
TEXT(YEAR(C2201),"00") &amp;
"-" &amp;
RIGHT(F2201,4))</f>
        <v/>
      </c>
      <c r="C2201" s="27" t="n"/>
      <c r="D2201" s="26">
        <f>IF(F2201="","",_xlfn.XLOOKUP(F2201,purchase!F:F,purchase!B:B,""))</f>
        <v/>
      </c>
      <c r="E2201" s="26">
        <f>IF(F2201="","",_xlfn.XLOOKUP(F2201,purchase!F:F,purchase!C:C,""))</f>
        <v/>
      </c>
      <c r="F2201" s="4" t="n"/>
      <c r="G2201" s="10">
        <f>IF(H2201="NRFC","Natural Rubber Field Coagulam","")</f>
        <v/>
      </c>
      <c r="H2201" s="10">
        <f>IF(F2201="","",_xlfn.XLOOKUP(F2201,purchase!F:F,purchase!E:E,""))</f>
        <v/>
      </c>
      <c r="I2201" s="10">
        <f>IF(J2201="ISNR20","Natural Rubber-TSNR (ISNR-20)","")</f>
        <v/>
      </c>
      <c r="J2201" s="10">
        <f>IF(H2201="NRFC","ISNR20","")</f>
        <v/>
      </c>
      <c r="K2201" s="35">
        <f>_xlfn.SINGLE(IF(F2201="","",_xlfn.XLOOKUP(F2201,purchase!F:F,purchase!N:N,"")))</f>
        <v/>
      </c>
      <c r="L2201" s="4" t="n"/>
      <c r="M2201" s="86" t="n"/>
      <c r="N2201" s="35">
        <f>IF(F2201="","",
MAX(0,
_xlfn.XLOOKUP(F2201,purchase!F:F,purchase!N:N,"")
-
SUMIFS(L:L,F:F,F2201)))</f>
        <v/>
      </c>
      <c r="O2201" s="35">
        <f>IF(OR(L2201="",M2201=""),"",L2201-M2201)</f>
        <v/>
      </c>
      <c r="P2201" s="89">
        <f>_xlfn.SINGLE(IF(F2201="","",_xlfn.XLOOKUP(F2201,purchase!F:F,purchase!O:O,"")))</f>
        <v/>
      </c>
      <c r="Q2201" s="83">
        <f>IF(OR(L2201="",M2201=""),"",M2201/L2201)</f>
        <v/>
      </c>
      <c r="R2201" s="91">
        <f>IF(OR(P2201="",Q2201=""),"",Q2201-P2201)</f>
        <v/>
      </c>
    </row>
    <row r="2202">
      <c r="A2202" s="25" t="n">
        <v>2198</v>
      </c>
      <c r="B2202" s="26">
        <f>IF(OR(C2202="",F2202=""),"",
"PRD-" &amp;
TEXT(DAY(C2202),"00") &amp;
CHOOSE(MONTH(C2202),"A","B","C","D","E","F","G","H","I","J","K","L") &amp;
TEXT(YEAR(C2202),"00") &amp;
"-" &amp;
RIGHT(F2202,4))</f>
        <v/>
      </c>
      <c r="C2202" s="27" t="n"/>
      <c r="D2202" s="26">
        <f>IF(F2202="","",_xlfn.XLOOKUP(F2202,purchase!F:F,purchase!B:B,""))</f>
        <v/>
      </c>
      <c r="E2202" s="26">
        <f>IF(F2202="","",_xlfn.XLOOKUP(F2202,purchase!F:F,purchase!C:C,""))</f>
        <v/>
      </c>
      <c r="F2202" s="4" t="n"/>
      <c r="G2202" s="10">
        <f>IF(H2202="NRFC","Natural Rubber Field Coagulam","")</f>
        <v/>
      </c>
      <c r="H2202" s="10">
        <f>IF(F2202="","",_xlfn.XLOOKUP(F2202,purchase!F:F,purchase!E:E,""))</f>
        <v/>
      </c>
      <c r="I2202" s="10">
        <f>IF(J2202="ISNR20","Natural Rubber-TSNR (ISNR-20)","")</f>
        <v/>
      </c>
      <c r="J2202" s="10">
        <f>IF(H2202="NRFC","ISNR20","")</f>
        <v/>
      </c>
      <c r="K2202" s="35">
        <f>_xlfn.SINGLE(IF(F2202="","",_xlfn.XLOOKUP(F2202,purchase!F:F,purchase!N:N,"")))</f>
        <v/>
      </c>
      <c r="L2202" s="4" t="n"/>
      <c r="M2202" s="86" t="n"/>
      <c r="N2202" s="35">
        <f>IF(F2202="","",
MAX(0,
_xlfn.XLOOKUP(F2202,purchase!F:F,purchase!N:N,"")
-
SUMIFS(L:L,F:F,F2202)))</f>
        <v/>
      </c>
      <c r="O2202" s="35">
        <f>IF(OR(L2202="",M2202=""),"",L2202-M2202)</f>
        <v/>
      </c>
      <c r="P2202" s="89">
        <f>_xlfn.SINGLE(IF(F2202="","",_xlfn.XLOOKUP(F2202,purchase!F:F,purchase!O:O,"")))</f>
        <v/>
      </c>
      <c r="Q2202" s="83">
        <f>IF(OR(L2202="",M2202=""),"",M2202/L2202)</f>
        <v/>
      </c>
      <c r="R2202" s="91">
        <f>IF(OR(P2202="",Q2202=""),"",Q2202-P2202)</f>
        <v/>
      </c>
    </row>
    <row r="2203">
      <c r="A2203" s="25" t="n">
        <v>2199</v>
      </c>
      <c r="B2203" s="26">
        <f>IF(OR(C2203="",F2203=""),"",
"PRD-" &amp;
TEXT(DAY(C2203),"00") &amp;
CHOOSE(MONTH(C2203),"A","B","C","D","E","F","G","H","I","J","K","L") &amp;
TEXT(YEAR(C2203),"00") &amp;
"-" &amp;
RIGHT(F2203,4))</f>
        <v/>
      </c>
      <c r="C2203" s="27" t="n"/>
      <c r="D2203" s="26">
        <f>IF(F2203="","",_xlfn.XLOOKUP(F2203,purchase!F:F,purchase!B:B,""))</f>
        <v/>
      </c>
      <c r="E2203" s="26">
        <f>IF(F2203="","",_xlfn.XLOOKUP(F2203,purchase!F:F,purchase!C:C,""))</f>
        <v/>
      </c>
      <c r="F2203" s="4" t="n"/>
      <c r="G2203" s="10">
        <f>IF(H2203="NRFC","Natural Rubber Field Coagulam","")</f>
        <v/>
      </c>
      <c r="H2203" s="10">
        <f>IF(F2203="","",_xlfn.XLOOKUP(F2203,purchase!F:F,purchase!E:E,""))</f>
        <v/>
      </c>
      <c r="I2203" s="10">
        <f>IF(J2203="ISNR20","Natural Rubber-TSNR (ISNR-20)","")</f>
        <v/>
      </c>
      <c r="J2203" s="10">
        <f>IF(H2203="NRFC","ISNR20","")</f>
        <v/>
      </c>
      <c r="K2203" s="35">
        <f>_xlfn.SINGLE(IF(F2203="","",_xlfn.XLOOKUP(F2203,purchase!F:F,purchase!N:N,"")))</f>
        <v/>
      </c>
      <c r="L2203" s="4" t="n"/>
      <c r="M2203" s="86" t="n"/>
      <c r="N2203" s="35">
        <f>IF(F2203="","",
MAX(0,
_xlfn.XLOOKUP(F2203,purchase!F:F,purchase!N:N,"")
-
SUMIFS(L:L,F:F,F2203)))</f>
        <v/>
      </c>
      <c r="O2203" s="35">
        <f>IF(OR(L2203="",M2203=""),"",L2203-M2203)</f>
        <v/>
      </c>
      <c r="P2203" s="89">
        <f>_xlfn.SINGLE(IF(F2203="","",_xlfn.XLOOKUP(F2203,purchase!F:F,purchase!O:O,"")))</f>
        <v/>
      </c>
      <c r="Q2203" s="83">
        <f>IF(OR(L2203="",M2203=""),"",M2203/L2203)</f>
        <v/>
      </c>
      <c r="R2203" s="91">
        <f>IF(OR(P2203="",Q2203=""),"",Q2203-P2203)</f>
        <v/>
      </c>
    </row>
    <row r="2204">
      <c r="A2204" s="25" t="n">
        <v>2200</v>
      </c>
      <c r="B2204" s="26">
        <f>IF(OR(C2204="",F2204=""),"",
"PRD-" &amp;
TEXT(DAY(C2204),"00") &amp;
CHOOSE(MONTH(C2204),"A","B","C","D","E","F","G","H","I","J","K","L") &amp;
TEXT(YEAR(C2204),"00") &amp;
"-" &amp;
RIGHT(F2204,4))</f>
        <v/>
      </c>
      <c r="C2204" s="27" t="n"/>
      <c r="D2204" s="26">
        <f>IF(F2204="","",_xlfn.XLOOKUP(F2204,purchase!F:F,purchase!B:B,""))</f>
        <v/>
      </c>
      <c r="E2204" s="26">
        <f>IF(F2204="","",_xlfn.XLOOKUP(F2204,purchase!F:F,purchase!C:C,""))</f>
        <v/>
      </c>
      <c r="F2204" s="4" t="n"/>
      <c r="G2204" s="10">
        <f>IF(H2204="NRFC","Natural Rubber Field Coagulam","")</f>
        <v/>
      </c>
      <c r="H2204" s="10">
        <f>IF(F2204="","",_xlfn.XLOOKUP(F2204,purchase!F:F,purchase!E:E,""))</f>
        <v/>
      </c>
      <c r="I2204" s="10">
        <f>IF(J2204="ISNR20","Natural Rubber-TSNR (ISNR-20)","")</f>
        <v/>
      </c>
      <c r="J2204" s="10">
        <f>IF(H2204="NRFC","ISNR20","")</f>
        <v/>
      </c>
      <c r="K2204" s="35">
        <f>_xlfn.SINGLE(IF(F2204="","",_xlfn.XLOOKUP(F2204,purchase!F:F,purchase!N:N,"")))</f>
        <v/>
      </c>
      <c r="L2204" s="4" t="n"/>
      <c r="M2204" s="86" t="n"/>
      <c r="N2204" s="35">
        <f>IF(F2204="","",
MAX(0,
_xlfn.XLOOKUP(F2204,purchase!F:F,purchase!N:N,"")
-
SUMIFS(L:L,F:F,F2204)))</f>
        <v/>
      </c>
      <c r="O2204" s="35">
        <f>IF(OR(L2204="",M2204=""),"",L2204-M2204)</f>
        <v/>
      </c>
      <c r="P2204" s="89">
        <f>_xlfn.SINGLE(IF(F2204="","",_xlfn.XLOOKUP(F2204,purchase!F:F,purchase!O:O,"")))</f>
        <v/>
      </c>
      <c r="Q2204" s="83">
        <f>IF(OR(L2204="",M2204=""),"",M2204/L2204)</f>
        <v/>
      </c>
      <c r="R2204" s="91">
        <f>IF(OR(P2204="",Q2204=""),"",Q2204-P2204)</f>
        <v/>
      </c>
    </row>
    <row r="2205">
      <c r="A2205" s="25" t="n">
        <v>2201</v>
      </c>
      <c r="B2205" s="26">
        <f>IF(OR(C2205="",F2205=""),"",
"PRD-" &amp;
TEXT(DAY(C2205),"00") &amp;
CHOOSE(MONTH(C2205),"A","B","C","D","E","F","G","H","I","J","K","L") &amp;
TEXT(YEAR(C2205),"00") &amp;
"-" &amp;
RIGHT(F2205,4))</f>
        <v/>
      </c>
      <c r="C2205" s="27" t="n"/>
      <c r="D2205" s="26">
        <f>IF(F2205="","",_xlfn.XLOOKUP(F2205,purchase!F:F,purchase!B:B,""))</f>
        <v/>
      </c>
      <c r="E2205" s="26">
        <f>IF(F2205="","",_xlfn.XLOOKUP(F2205,purchase!F:F,purchase!C:C,""))</f>
        <v/>
      </c>
      <c r="F2205" s="4" t="n"/>
      <c r="G2205" s="10">
        <f>IF(H2205="NRFC","Natural Rubber Field Coagulam","")</f>
        <v/>
      </c>
      <c r="H2205" s="10">
        <f>IF(F2205="","",_xlfn.XLOOKUP(F2205,purchase!F:F,purchase!E:E,""))</f>
        <v/>
      </c>
      <c r="I2205" s="10">
        <f>IF(J2205="ISNR20","Natural Rubber-TSNR (ISNR-20)","")</f>
        <v/>
      </c>
      <c r="J2205" s="10">
        <f>IF(H2205="NRFC","ISNR20","")</f>
        <v/>
      </c>
      <c r="K2205" s="35">
        <f>_xlfn.SINGLE(IF(F2205="","",_xlfn.XLOOKUP(F2205,purchase!F:F,purchase!N:N,"")))</f>
        <v/>
      </c>
      <c r="L2205" s="4" t="n"/>
      <c r="M2205" s="86" t="n"/>
      <c r="N2205" s="35">
        <f>IF(F2205="","",
MAX(0,
_xlfn.XLOOKUP(F2205,purchase!F:F,purchase!N:N,"")
-
SUMIFS(L:L,F:F,F2205)))</f>
        <v/>
      </c>
      <c r="O2205" s="35">
        <f>IF(OR(L2205="",M2205=""),"",L2205-M2205)</f>
        <v/>
      </c>
      <c r="P2205" s="89">
        <f>_xlfn.SINGLE(IF(F2205="","",_xlfn.XLOOKUP(F2205,purchase!F:F,purchase!O:O,"")))</f>
        <v/>
      </c>
      <c r="Q2205" s="83">
        <f>IF(OR(L2205="",M2205=""),"",M2205/L2205)</f>
        <v/>
      </c>
      <c r="R2205" s="91">
        <f>IF(OR(P2205="",Q2205=""),"",Q2205-P2205)</f>
        <v/>
      </c>
    </row>
    <row r="2206">
      <c r="A2206" s="25" t="n">
        <v>2202</v>
      </c>
      <c r="B2206" s="26">
        <f>IF(OR(C2206="",F2206=""),"",
"PRD-" &amp;
TEXT(DAY(C2206),"00") &amp;
CHOOSE(MONTH(C2206),"A","B","C","D","E","F","G","H","I","J","K","L") &amp;
TEXT(YEAR(C2206),"00") &amp;
"-" &amp;
RIGHT(F2206,4))</f>
        <v/>
      </c>
      <c r="C2206" s="27" t="n"/>
      <c r="D2206" s="26">
        <f>IF(F2206="","",_xlfn.XLOOKUP(F2206,purchase!F:F,purchase!B:B,""))</f>
        <v/>
      </c>
      <c r="E2206" s="26">
        <f>IF(F2206="","",_xlfn.XLOOKUP(F2206,purchase!F:F,purchase!C:C,""))</f>
        <v/>
      </c>
      <c r="F2206" s="4" t="n"/>
      <c r="G2206" s="10">
        <f>IF(H2206="NRFC","Natural Rubber Field Coagulam","")</f>
        <v/>
      </c>
      <c r="H2206" s="10">
        <f>IF(F2206="","",_xlfn.XLOOKUP(F2206,purchase!F:F,purchase!E:E,""))</f>
        <v/>
      </c>
      <c r="I2206" s="10">
        <f>IF(J2206="ISNR20","Natural Rubber-TSNR (ISNR-20)","")</f>
        <v/>
      </c>
      <c r="J2206" s="10">
        <f>IF(H2206="NRFC","ISNR20","")</f>
        <v/>
      </c>
      <c r="K2206" s="35">
        <f>_xlfn.SINGLE(IF(F2206="","",_xlfn.XLOOKUP(F2206,purchase!F:F,purchase!N:N,"")))</f>
        <v/>
      </c>
      <c r="L2206" s="4" t="n"/>
      <c r="M2206" s="86" t="n"/>
      <c r="N2206" s="35">
        <f>IF(F2206="","",
MAX(0,
_xlfn.XLOOKUP(F2206,purchase!F:F,purchase!N:N,"")
-
SUMIFS(L:L,F:F,F2206)))</f>
        <v/>
      </c>
      <c r="O2206" s="35">
        <f>IF(OR(L2206="",M2206=""),"",L2206-M2206)</f>
        <v/>
      </c>
      <c r="P2206" s="89">
        <f>_xlfn.SINGLE(IF(F2206="","",_xlfn.XLOOKUP(F2206,purchase!F:F,purchase!O:O,"")))</f>
        <v/>
      </c>
      <c r="Q2206" s="83">
        <f>IF(OR(L2206="",M2206=""),"",M2206/L2206)</f>
        <v/>
      </c>
      <c r="R2206" s="91">
        <f>IF(OR(P2206="",Q2206=""),"",Q2206-P2206)</f>
        <v/>
      </c>
    </row>
    <row r="2207">
      <c r="A2207" s="25" t="n">
        <v>2203</v>
      </c>
      <c r="B2207" s="26">
        <f>IF(OR(C2207="",F2207=""),"",
"PRD-" &amp;
TEXT(DAY(C2207),"00") &amp;
CHOOSE(MONTH(C2207),"A","B","C","D","E","F","G","H","I","J","K","L") &amp;
TEXT(YEAR(C2207),"00") &amp;
"-" &amp;
RIGHT(F2207,4))</f>
        <v/>
      </c>
      <c r="C2207" s="27" t="n"/>
      <c r="D2207" s="26">
        <f>IF(F2207="","",_xlfn.XLOOKUP(F2207,purchase!F:F,purchase!B:B,""))</f>
        <v/>
      </c>
      <c r="E2207" s="26">
        <f>IF(F2207="","",_xlfn.XLOOKUP(F2207,purchase!F:F,purchase!C:C,""))</f>
        <v/>
      </c>
      <c r="F2207" s="4" t="n"/>
      <c r="G2207" s="10">
        <f>IF(H2207="NRFC","Natural Rubber Field Coagulam","")</f>
        <v/>
      </c>
      <c r="H2207" s="10">
        <f>IF(F2207="","",_xlfn.XLOOKUP(F2207,purchase!F:F,purchase!E:E,""))</f>
        <v/>
      </c>
      <c r="I2207" s="10">
        <f>IF(J2207="ISNR20","Natural Rubber-TSNR (ISNR-20)","")</f>
        <v/>
      </c>
      <c r="J2207" s="10">
        <f>IF(H2207="NRFC","ISNR20","")</f>
        <v/>
      </c>
      <c r="K2207" s="35">
        <f>_xlfn.SINGLE(IF(F2207="","",_xlfn.XLOOKUP(F2207,purchase!F:F,purchase!N:N,"")))</f>
        <v/>
      </c>
      <c r="L2207" s="4" t="n"/>
      <c r="M2207" s="86" t="n"/>
      <c r="N2207" s="35">
        <f>IF(F2207="","",
MAX(0,
_xlfn.XLOOKUP(F2207,purchase!F:F,purchase!N:N,"")
-
SUMIFS(L:L,F:F,F2207)))</f>
        <v/>
      </c>
      <c r="O2207" s="35">
        <f>IF(OR(L2207="",M2207=""),"",L2207-M2207)</f>
        <v/>
      </c>
      <c r="P2207" s="89">
        <f>_xlfn.SINGLE(IF(F2207="","",_xlfn.XLOOKUP(F2207,purchase!F:F,purchase!O:O,"")))</f>
        <v/>
      </c>
      <c r="Q2207" s="83">
        <f>IF(OR(L2207="",M2207=""),"",M2207/L2207)</f>
        <v/>
      </c>
      <c r="R2207" s="91">
        <f>IF(OR(P2207="",Q2207=""),"",Q2207-P2207)</f>
        <v/>
      </c>
    </row>
    <row r="2208">
      <c r="A2208" s="25" t="n">
        <v>2204</v>
      </c>
      <c r="B2208" s="26">
        <f>IF(OR(C2208="",F2208=""),"",
"PRD-" &amp;
TEXT(DAY(C2208),"00") &amp;
CHOOSE(MONTH(C2208),"A","B","C","D","E","F","G","H","I","J","K","L") &amp;
TEXT(YEAR(C2208),"00") &amp;
"-" &amp;
RIGHT(F2208,4))</f>
        <v/>
      </c>
      <c r="C2208" s="27" t="n"/>
      <c r="D2208" s="26">
        <f>IF(F2208="","",_xlfn.XLOOKUP(F2208,purchase!F:F,purchase!B:B,""))</f>
        <v/>
      </c>
      <c r="E2208" s="26">
        <f>IF(F2208="","",_xlfn.XLOOKUP(F2208,purchase!F:F,purchase!C:C,""))</f>
        <v/>
      </c>
      <c r="F2208" s="4" t="n"/>
      <c r="G2208" s="10">
        <f>IF(H2208="NRFC","Natural Rubber Field Coagulam","")</f>
        <v/>
      </c>
      <c r="H2208" s="10">
        <f>IF(F2208="","",_xlfn.XLOOKUP(F2208,purchase!F:F,purchase!E:E,""))</f>
        <v/>
      </c>
      <c r="I2208" s="10">
        <f>IF(J2208="ISNR20","Natural Rubber-TSNR (ISNR-20)","")</f>
        <v/>
      </c>
      <c r="J2208" s="10">
        <f>IF(H2208="NRFC","ISNR20","")</f>
        <v/>
      </c>
      <c r="K2208" s="35">
        <f>_xlfn.SINGLE(IF(F2208="","",_xlfn.XLOOKUP(F2208,purchase!F:F,purchase!N:N,"")))</f>
        <v/>
      </c>
      <c r="L2208" s="4" t="n"/>
      <c r="M2208" s="86" t="n"/>
      <c r="N2208" s="35">
        <f>IF(F2208="","",
MAX(0,
_xlfn.XLOOKUP(F2208,purchase!F:F,purchase!N:N,"")
-
SUMIFS(L:L,F:F,F2208)))</f>
        <v/>
      </c>
      <c r="O2208" s="35">
        <f>IF(OR(L2208="",M2208=""),"",L2208-M2208)</f>
        <v/>
      </c>
      <c r="P2208" s="89">
        <f>_xlfn.SINGLE(IF(F2208="","",_xlfn.XLOOKUP(F2208,purchase!F:F,purchase!O:O,"")))</f>
        <v/>
      </c>
      <c r="Q2208" s="83">
        <f>IF(OR(L2208="",M2208=""),"",M2208/L2208)</f>
        <v/>
      </c>
      <c r="R2208" s="91">
        <f>IF(OR(P2208="",Q2208=""),"",Q2208-P2208)</f>
        <v/>
      </c>
    </row>
    <row r="2209">
      <c r="A2209" s="25" t="n">
        <v>2205</v>
      </c>
      <c r="B2209" s="26">
        <f>IF(OR(C2209="",F2209=""),"",
"PRD-" &amp;
TEXT(DAY(C2209),"00") &amp;
CHOOSE(MONTH(C2209),"A","B","C","D","E","F","G","H","I","J","K","L") &amp;
TEXT(YEAR(C2209),"00") &amp;
"-" &amp;
RIGHT(F2209,4))</f>
        <v/>
      </c>
      <c r="C2209" s="27" t="n"/>
      <c r="D2209" s="26">
        <f>IF(F2209="","",_xlfn.XLOOKUP(F2209,purchase!F:F,purchase!B:B,""))</f>
        <v/>
      </c>
      <c r="E2209" s="26">
        <f>IF(F2209="","",_xlfn.XLOOKUP(F2209,purchase!F:F,purchase!C:C,""))</f>
        <v/>
      </c>
      <c r="F2209" s="4" t="n"/>
      <c r="G2209" s="10">
        <f>IF(H2209="NRFC","Natural Rubber Field Coagulam","")</f>
        <v/>
      </c>
      <c r="H2209" s="10">
        <f>IF(F2209="","",_xlfn.XLOOKUP(F2209,purchase!F:F,purchase!E:E,""))</f>
        <v/>
      </c>
      <c r="I2209" s="10">
        <f>IF(J2209="ISNR20","Natural Rubber-TSNR (ISNR-20)","")</f>
        <v/>
      </c>
      <c r="J2209" s="10">
        <f>IF(H2209="NRFC","ISNR20","")</f>
        <v/>
      </c>
      <c r="K2209" s="35">
        <f>_xlfn.SINGLE(IF(F2209="","",_xlfn.XLOOKUP(F2209,purchase!F:F,purchase!N:N,"")))</f>
        <v/>
      </c>
      <c r="L2209" s="4" t="n"/>
      <c r="M2209" s="86" t="n"/>
      <c r="N2209" s="35">
        <f>IF(F2209="","",
MAX(0,
_xlfn.XLOOKUP(F2209,purchase!F:F,purchase!N:N,"")
-
SUMIFS(L:L,F:F,F2209)))</f>
        <v/>
      </c>
      <c r="O2209" s="35">
        <f>IF(OR(L2209="",M2209=""),"",L2209-M2209)</f>
        <v/>
      </c>
      <c r="P2209" s="89">
        <f>_xlfn.SINGLE(IF(F2209="","",_xlfn.XLOOKUP(F2209,purchase!F:F,purchase!O:O,"")))</f>
        <v/>
      </c>
      <c r="Q2209" s="83">
        <f>IF(OR(L2209="",M2209=""),"",M2209/L2209)</f>
        <v/>
      </c>
      <c r="R2209" s="91">
        <f>IF(OR(P2209="",Q2209=""),"",Q2209-P2209)</f>
        <v/>
      </c>
    </row>
    <row r="2210">
      <c r="A2210" s="25" t="n">
        <v>2206</v>
      </c>
      <c r="B2210" s="26">
        <f>IF(OR(C2210="",F2210=""),"",
"PRD-" &amp;
TEXT(DAY(C2210),"00") &amp;
CHOOSE(MONTH(C2210),"A","B","C","D","E","F","G","H","I","J","K","L") &amp;
TEXT(YEAR(C2210),"00") &amp;
"-" &amp;
RIGHT(F2210,4))</f>
        <v/>
      </c>
      <c r="C2210" s="27" t="n"/>
      <c r="D2210" s="26">
        <f>IF(F2210="","",_xlfn.XLOOKUP(F2210,purchase!F:F,purchase!B:B,""))</f>
        <v/>
      </c>
      <c r="E2210" s="26">
        <f>IF(F2210="","",_xlfn.XLOOKUP(F2210,purchase!F:F,purchase!C:C,""))</f>
        <v/>
      </c>
      <c r="F2210" s="4" t="n"/>
      <c r="G2210" s="10">
        <f>IF(H2210="NRFC","Natural Rubber Field Coagulam","")</f>
        <v/>
      </c>
      <c r="H2210" s="10">
        <f>IF(F2210="","",_xlfn.XLOOKUP(F2210,purchase!F:F,purchase!E:E,""))</f>
        <v/>
      </c>
      <c r="I2210" s="10">
        <f>IF(J2210="ISNR20","Natural Rubber-TSNR (ISNR-20)","")</f>
        <v/>
      </c>
      <c r="J2210" s="10">
        <f>IF(H2210="NRFC","ISNR20","")</f>
        <v/>
      </c>
      <c r="K2210" s="35">
        <f>_xlfn.SINGLE(IF(F2210="","",_xlfn.XLOOKUP(F2210,purchase!F:F,purchase!N:N,"")))</f>
        <v/>
      </c>
      <c r="L2210" s="4" t="n"/>
      <c r="M2210" s="86" t="n"/>
      <c r="N2210" s="35">
        <f>IF(F2210="","",
MAX(0,
_xlfn.XLOOKUP(F2210,purchase!F:F,purchase!N:N,"")
-
SUMIFS(L:L,F:F,F2210)))</f>
        <v/>
      </c>
      <c r="O2210" s="35">
        <f>IF(OR(L2210="",M2210=""),"",L2210-M2210)</f>
        <v/>
      </c>
      <c r="P2210" s="89">
        <f>_xlfn.SINGLE(IF(F2210="","",_xlfn.XLOOKUP(F2210,purchase!F:F,purchase!O:O,"")))</f>
        <v/>
      </c>
      <c r="Q2210" s="83">
        <f>IF(OR(L2210="",M2210=""),"",M2210/L2210)</f>
        <v/>
      </c>
      <c r="R2210" s="91">
        <f>IF(OR(P2210="",Q2210=""),"",Q2210-P2210)</f>
        <v/>
      </c>
    </row>
    <row r="2211">
      <c r="A2211" s="25" t="n">
        <v>2207</v>
      </c>
      <c r="B2211" s="26">
        <f>IF(OR(C2211="",F2211=""),"",
"PRD-" &amp;
TEXT(DAY(C2211),"00") &amp;
CHOOSE(MONTH(C2211),"A","B","C","D","E","F","G","H","I","J","K","L") &amp;
TEXT(YEAR(C2211),"00") &amp;
"-" &amp;
RIGHT(F2211,4))</f>
        <v/>
      </c>
      <c r="C2211" s="27" t="n"/>
      <c r="D2211" s="26">
        <f>IF(F2211="","",_xlfn.XLOOKUP(F2211,purchase!F:F,purchase!B:B,""))</f>
        <v/>
      </c>
      <c r="E2211" s="26">
        <f>IF(F2211="","",_xlfn.XLOOKUP(F2211,purchase!F:F,purchase!C:C,""))</f>
        <v/>
      </c>
      <c r="F2211" s="4" t="n"/>
      <c r="G2211" s="10">
        <f>IF(H2211="NRFC","Natural Rubber Field Coagulam","")</f>
        <v/>
      </c>
      <c r="H2211" s="10">
        <f>IF(F2211="","",_xlfn.XLOOKUP(F2211,purchase!F:F,purchase!E:E,""))</f>
        <v/>
      </c>
      <c r="I2211" s="10">
        <f>IF(J2211="ISNR20","Natural Rubber-TSNR (ISNR-20)","")</f>
        <v/>
      </c>
      <c r="J2211" s="10">
        <f>IF(H2211="NRFC","ISNR20","")</f>
        <v/>
      </c>
      <c r="K2211" s="35">
        <f>_xlfn.SINGLE(IF(F2211="","",_xlfn.XLOOKUP(F2211,purchase!F:F,purchase!N:N,"")))</f>
        <v/>
      </c>
      <c r="L2211" s="4" t="n"/>
      <c r="M2211" s="86" t="n"/>
      <c r="N2211" s="35">
        <f>IF(F2211="","",
MAX(0,
_xlfn.XLOOKUP(F2211,purchase!F:F,purchase!N:N,"")
-
SUMIFS(L:L,F:F,F2211)))</f>
        <v/>
      </c>
      <c r="O2211" s="35">
        <f>IF(OR(L2211="",M2211=""),"",L2211-M2211)</f>
        <v/>
      </c>
      <c r="P2211" s="89">
        <f>_xlfn.SINGLE(IF(F2211="","",_xlfn.XLOOKUP(F2211,purchase!F:F,purchase!O:O,"")))</f>
        <v/>
      </c>
      <c r="Q2211" s="83">
        <f>IF(OR(L2211="",M2211=""),"",M2211/L2211)</f>
        <v/>
      </c>
      <c r="R2211" s="91">
        <f>IF(OR(P2211="",Q2211=""),"",Q2211-P2211)</f>
        <v/>
      </c>
    </row>
    <row r="2212">
      <c r="A2212" s="25" t="n">
        <v>2208</v>
      </c>
      <c r="B2212" s="26">
        <f>IF(OR(C2212="",F2212=""),"",
"PRD-" &amp;
TEXT(DAY(C2212),"00") &amp;
CHOOSE(MONTH(C2212),"A","B","C","D","E","F","G","H","I","J","K","L") &amp;
TEXT(YEAR(C2212),"00") &amp;
"-" &amp;
RIGHT(F2212,4))</f>
        <v/>
      </c>
      <c r="C2212" s="27" t="n"/>
      <c r="D2212" s="26">
        <f>IF(F2212="","",_xlfn.XLOOKUP(F2212,purchase!F:F,purchase!B:B,""))</f>
        <v/>
      </c>
      <c r="E2212" s="26">
        <f>IF(F2212="","",_xlfn.XLOOKUP(F2212,purchase!F:F,purchase!C:C,""))</f>
        <v/>
      </c>
      <c r="F2212" s="4" t="n"/>
      <c r="G2212" s="10">
        <f>IF(H2212="NRFC","Natural Rubber Field Coagulam","")</f>
        <v/>
      </c>
      <c r="H2212" s="10">
        <f>IF(F2212="","",_xlfn.XLOOKUP(F2212,purchase!F:F,purchase!E:E,""))</f>
        <v/>
      </c>
      <c r="I2212" s="10">
        <f>IF(J2212="ISNR20","Natural Rubber-TSNR (ISNR-20)","")</f>
        <v/>
      </c>
      <c r="J2212" s="10">
        <f>IF(H2212="NRFC","ISNR20","")</f>
        <v/>
      </c>
      <c r="K2212" s="35">
        <f>_xlfn.SINGLE(IF(F2212="","",_xlfn.XLOOKUP(F2212,purchase!F:F,purchase!N:N,"")))</f>
        <v/>
      </c>
      <c r="L2212" s="4" t="n"/>
      <c r="M2212" s="86" t="n"/>
      <c r="N2212" s="35">
        <f>IF(F2212="","",
MAX(0,
_xlfn.XLOOKUP(F2212,purchase!F:F,purchase!N:N,"")
-
SUMIFS(L:L,F:F,F2212)))</f>
        <v/>
      </c>
      <c r="O2212" s="35">
        <f>IF(OR(L2212="",M2212=""),"",L2212-M2212)</f>
        <v/>
      </c>
      <c r="P2212" s="89">
        <f>_xlfn.SINGLE(IF(F2212="","",_xlfn.XLOOKUP(F2212,purchase!F:F,purchase!O:O,"")))</f>
        <v/>
      </c>
      <c r="Q2212" s="83">
        <f>IF(OR(L2212="",M2212=""),"",M2212/L2212)</f>
        <v/>
      </c>
      <c r="R2212" s="91">
        <f>IF(OR(P2212="",Q2212=""),"",Q2212-P2212)</f>
        <v/>
      </c>
    </row>
    <row r="2213">
      <c r="A2213" s="25" t="n">
        <v>2209</v>
      </c>
      <c r="B2213" s="26">
        <f>IF(OR(C2213="",F2213=""),"",
"PRD-" &amp;
TEXT(DAY(C2213),"00") &amp;
CHOOSE(MONTH(C2213),"A","B","C","D","E","F","G","H","I","J","K","L") &amp;
TEXT(YEAR(C2213),"00") &amp;
"-" &amp;
RIGHT(F2213,4))</f>
        <v/>
      </c>
      <c r="C2213" s="27" t="n"/>
      <c r="D2213" s="26">
        <f>IF(F2213="","",_xlfn.XLOOKUP(F2213,purchase!F:F,purchase!B:B,""))</f>
        <v/>
      </c>
      <c r="E2213" s="26">
        <f>IF(F2213="","",_xlfn.XLOOKUP(F2213,purchase!F:F,purchase!C:C,""))</f>
        <v/>
      </c>
      <c r="F2213" s="4" t="n"/>
      <c r="G2213" s="10">
        <f>IF(H2213="NRFC","Natural Rubber Field Coagulam","")</f>
        <v/>
      </c>
      <c r="H2213" s="10">
        <f>IF(F2213="","",_xlfn.XLOOKUP(F2213,purchase!F:F,purchase!E:E,""))</f>
        <v/>
      </c>
      <c r="I2213" s="10">
        <f>IF(J2213="ISNR20","Natural Rubber-TSNR (ISNR-20)","")</f>
        <v/>
      </c>
      <c r="J2213" s="10">
        <f>IF(H2213="NRFC","ISNR20","")</f>
        <v/>
      </c>
      <c r="K2213" s="35">
        <f>_xlfn.SINGLE(IF(F2213="","",_xlfn.XLOOKUP(F2213,purchase!F:F,purchase!N:N,"")))</f>
        <v/>
      </c>
      <c r="L2213" s="4" t="n"/>
      <c r="M2213" s="86" t="n"/>
      <c r="N2213" s="35">
        <f>IF(F2213="","",
MAX(0,
_xlfn.XLOOKUP(F2213,purchase!F:F,purchase!N:N,"")
-
SUMIFS(L:L,F:F,F2213)))</f>
        <v/>
      </c>
      <c r="O2213" s="35">
        <f>IF(OR(L2213="",M2213=""),"",L2213-M2213)</f>
        <v/>
      </c>
      <c r="P2213" s="89">
        <f>_xlfn.SINGLE(IF(F2213="","",_xlfn.XLOOKUP(F2213,purchase!F:F,purchase!O:O,"")))</f>
        <v/>
      </c>
      <c r="Q2213" s="83">
        <f>IF(OR(L2213="",M2213=""),"",M2213/L2213)</f>
        <v/>
      </c>
      <c r="R2213" s="91">
        <f>IF(OR(P2213="",Q2213=""),"",Q2213-P2213)</f>
        <v/>
      </c>
    </row>
    <row r="2214">
      <c r="A2214" s="25" t="n">
        <v>2210</v>
      </c>
      <c r="B2214" s="26">
        <f>IF(OR(C2214="",F2214=""),"",
"PRD-" &amp;
TEXT(DAY(C2214),"00") &amp;
CHOOSE(MONTH(C2214),"A","B","C","D","E","F","G","H","I","J","K","L") &amp;
TEXT(YEAR(C2214),"00") &amp;
"-" &amp;
RIGHT(F2214,4))</f>
        <v/>
      </c>
      <c r="C2214" s="27" t="n"/>
      <c r="D2214" s="26">
        <f>IF(F2214="","",_xlfn.XLOOKUP(F2214,purchase!F:F,purchase!B:B,""))</f>
        <v/>
      </c>
      <c r="E2214" s="26">
        <f>IF(F2214="","",_xlfn.XLOOKUP(F2214,purchase!F:F,purchase!C:C,""))</f>
        <v/>
      </c>
      <c r="F2214" s="4" t="n"/>
      <c r="G2214" s="10">
        <f>IF(H2214="NRFC","Natural Rubber Field Coagulam","")</f>
        <v/>
      </c>
      <c r="H2214" s="10">
        <f>IF(F2214="","",_xlfn.XLOOKUP(F2214,purchase!F:F,purchase!E:E,""))</f>
        <v/>
      </c>
      <c r="I2214" s="10">
        <f>IF(J2214="ISNR20","Natural Rubber-TSNR (ISNR-20)","")</f>
        <v/>
      </c>
      <c r="J2214" s="10">
        <f>IF(H2214="NRFC","ISNR20","")</f>
        <v/>
      </c>
      <c r="K2214" s="35">
        <f>_xlfn.SINGLE(IF(F2214="","",_xlfn.XLOOKUP(F2214,purchase!F:F,purchase!N:N,"")))</f>
        <v/>
      </c>
      <c r="L2214" s="4" t="n"/>
      <c r="M2214" s="86" t="n"/>
      <c r="N2214" s="35">
        <f>IF(F2214="","",
MAX(0,
_xlfn.XLOOKUP(F2214,purchase!F:F,purchase!N:N,"")
-
SUMIFS(L:L,F:F,F2214)))</f>
        <v/>
      </c>
      <c r="O2214" s="35">
        <f>IF(OR(L2214="",M2214=""),"",L2214-M2214)</f>
        <v/>
      </c>
      <c r="P2214" s="89">
        <f>_xlfn.SINGLE(IF(F2214="","",_xlfn.XLOOKUP(F2214,purchase!F:F,purchase!O:O,"")))</f>
        <v/>
      </c>
      <c r="Q2214" s="83">
        <f>IF(OR(L2214="",M2214=""),"",M2214/L2214)</f>
        <v/>
      </c>
      <c r="R2214" s="91">
        <f>IF(OR(P2214="",Q2214=""),"",Q2214-P2214)</f>
        <v/>
      </c>
    </row>
    <row r="2215">
      <c r="A2215" s="25" t="n">
        <v>2211</v>
      </c>
      <c r="B2215" s="26">
        <f>IF(OR(C2215="",F2215=""),"",
"PRD-" &amp;
TEXT(DAY(C2215),"00") &amp;
CHOOSE(MONTH(C2215),"A","B","C","D","E","F","G","H","I","J","K","L") &amp;
TEXT(YEAR(C2215),"00") &amp;
"-" &amp;
RIGHT(F2215,4))</f>
        <v/>
      </c>
      <c r="C2215" s="27" t="n"/>
      <c r="D2215" s="26">
        <f>IF(F2215="","",_xlfn.XLOOKUP(F2215,purchase!F:F,purchase!B:B,""))</f>
        <v/>
      </c>
      <c r="E2215" s="26">
        <f>IF(F2215="","",_xlfn.XLOOKUP(F2215,purchase!F:F,purchase!C:C,""))</f>
        <v/>
      </c>
      <c r="F2215" s="4" t="n"/>
      <c r="G2215" s="10">
        <f>IF(H2215="NRFC","Natural Rubber Field Coagulam","")</f>
        <v/>
      </c>
      <c r="H2215" s="10">
        <f>IF(F2215="","",_xlfn.XLOOKUP(F2215,purchase!F:F,purchase!E:E,""))</f>
        <v/>
      </c>
      <c r="I2215" s="10">
        <f>IF(J2215="ISNR20","Natural Rubber-TSNR (ISNR-20)","")</f>
        <v/>
      </c>
      <c r="J2215" s="10">
        <f>IF(H2215="NRFC","ISNR20","")</f>
        <v/>
      </c>
      <c r="K2215" s="35">
        <f>_xlfn.SINGLE(IF(F2215="","",_xlfn.XLOOKUP(F2215,purchase!F:F,purchase!N:N,"")))</f>
        <v/>
      </c>
      <c r="L2215" s="4" t="n"/>
      <c r="M2215" s="86" t="n"/>
      <c r="N2215" s="35">
        <f>IF(F2215="","",
MAX(0,
_xlfn.XLOOKUP(F2215,purchase!F:F,purchase!N:N,"")
-
SUMIFS(L:L,F:F,F2215)))</f>
        <v/>
      </c>
      <c r="O2215" s="35">
        <f>IF(OR(L2215="",M2215=""),"",L2215-M2215)</f>
        <v/>
      </c>
      <c r="P2215" s="89">
        <f>_xlfn.SINGLE(IF(F2215="","",_xlfn.XLOOKUP(F2215,purchase!F:F,purchase!O:O,"")))</f>
        <v/>
      </c>
      <c r="Q2215" s="83">
        <f>IF(OR(L2215="",M2215=""),"",M2215/L2215)</f>
        <v/>
      </c>
      <c r="R2215" s="91">
        <f>IF(OR(P2215="",Q2215=""),"",Q2215-P2215)</f>
        <v/>
      </c>
    </row>
    <row r="2216">
      <c r="A2216" s="25" t="n">
        <v>2212</v>
      </c>
      <c r="B2216" s="26">
        <f>IF(OR(C2216="",F2216=""),"",
"PRD-" &amp;
TEXT(DAY(C2216),"00") &amp;
CHOOSE(MONTH(C2216),"A","B","C","D","E","F","G","H","I","J","K","L") &amp;
TEXT(YEAR(C2216),"00") &amp;
"-" &amp;
RIGHT(F2216,4))</f>
        <v/>
      </c>
      <c r="C2216" s="27" t="n"/>
      <c r="D2216" s="26">
        <f>IF(F2216="","",_xlfn.XLOOKUP(F2216,purchase!F:F,purchase!B:B,""))</f>
        <v/>
      </c>
      <c r="E2216" s="26">
        <f>IF(F2216="","",_xlfn.XLOOKUP(F2216,purchase!F:F,purchase!C:C,""))</f>
        <v/>
      </c>
      <c r="F2216" s="4" t="n"/>
      <c r="G2216" s="10">
        <f>IF(H2216="NRFC","Natural Rubber Field Coagulam","")</f>
        <v/>
      </c>
      <c r="H2216" s="10">
        <f>IF(F2216="","",_xlfn.XLOOKUP(F2216,purchase!F:F,purchase!E:E,""))</f>
        <v/>
      </c>
      <c r="I2216" s="10">
        <f>IF(J2216="ISNR20","Natural Rubber-TSNR (ISNR-20)","")</f>
        <v/>
      </c>
      <c r="J2216" s="10">
        <f>IF(H2216="NRFC","ISNR20","")</f>
        <v/>
      </c>
      <c r="K2216" s="35">
        <f>_xlfn.SINGLE(IF(F2216="","",_xlfn.XLOOKUP(F2216,purchase!F:F,purchase!N:N,"")))</f>
        <v/>
      </c>
      <c r="L2216" s="4" t="n"/>
      <c r="M2216" s="86" t="n"/>
      <c r="N2216" s="35">
        <f>IF(F2216="","",
MAX(0,
_xlfn.XLOOKUP(F2216,purchase!F:F,purchase!N:N,"")
-
SUMIFS(L:L,F:F,F2216)))</f>
        <v/>
      </c>
      <c r="O2216" s="35">
        <f>IF(OR(L2216="",M2216=""),"",L2216-M2216)</f>
        <v/>
      </c>
      <c r="P2216" s="89">
        <f>_xlfn.SINGLE(IF(F2216="","",_xlfn.XLOOKUP(F2216,purchase!F:F,purchase!O:O,"")))</f>
        <v/>
      </c>
      <c r="Q2216" s="83">
        <f>IF(OR(L2216="",M2216=""),"",M2216/L2216)</f>
        <v/>
      </c>
      <c r="R2216" s="91">
        <f>IF(OR(P2216="",Q2216=""),"",Q2216-P2216)</f>
        <v/>
      </c>
    </row>
    <row r="2217">
      <c r="A2217" s="25" t="n">
        <v>2213</v>
      </c>
      <c r="B2217" s="26">
        <f>IF(OR(C2217="",F2217=""),"",
"PRD-" &amp;
TEXT(DAY(C2217),"00") &amp;
CHOOSE(MONTH(C2217),"A","B","C","D","E","F","G","H","I","J","K","L") &amp;
TEXT(YEAR(C2217),"00") &amp;
"-" &amp;
RIGHT(F2217,4))</f>
        <v/>
      </c>
      <c r="C2217" s="27" t="n"/>
      <c r="D2217" s="26">
        <f>IF(F2217="","",_xlfn.XLOOKUP(F2217,purchase!F:F,purchase!B:B,""))</f>
        <v/>
      </c>
      <c r="E2217" s="26">
        <f>IF(F2217="","",_xlfn.XLOOKUP(F2217,purchase!F:F,purchase!C:C,""))</f>
        <v/>
      </c>
      <c r="F2217" s="4" t="n"/>
      <c r="G2217" s="10">
        <f>IF(H2217="NRFC","Natural Rubber Field Coagulam","")</f>
        <v/>
      </c>
      <c r="H2217" s="10">
        <f>IF(F2217="","",_xlfn.XLOOKUP(F2217,purchase!F:F,purchase!E:E,""))</f>
        <v/>
      </c>
      <c r="I2217" s="10">
        <f>IF(J2217="ISNR20","Natural Rubber-TSNR (ISNR-20)","")</f>
        <v/>
      </c>
      <c r="J2217" s="10">
        <f>IF(H2217="NRFC","ISNR20","")</f>
        <v/>
      </c>
      <c r="K2217" s="35">
        <f>_xlfn.SINGLE(IF(F2217="","",_xlfn.XLOOKUP(F2217,purchase!F:F,purchase!N:N,"")))</f>
        <v/>
      </c>
      <c r="L2217" s="4" t="n"/>
      <c r="M2217" s="86" t="n"/>
      <c r="N2217" s="35">
        <f>IF(F2217="","",
MAX(0,
_xlfn.XLOOKUP(F2217,purchase!F:F,purchase!N:N,"")
-
SUMIFS(L:L,F:F,F2217)))</f>
        <v/>
      </c>
      <c r="O2217" s="35">
        <f>IF(OR(L2217="",M2217=""),"",L2217-M2217)</f>
        <v/>
      </c>
      <c r="P2217" s="89">
        <f>_xlfn.SINGLE(IF(F2217="","",_xlfn.XLOOKUP(F2217,purchase!F:F,purchase!O:O,"")))</f>
        <v/>
      </c>
      <c r="Q2217" s="83">
        <f>IF(OR(L2217="",M2217=""),"",M2217/L2217)</f>
        <v/>
      </c>
      <c r="R2217" s="91">
        <f>IF(OR(P2217="",Q2217=""),"",Q2217-P2217)</f>
        <v/>
      </c>
    </row>
    <row r="2218">
      <c r="A2218" s="25" t="n">
        <v>2214</v>
      </c>
      <c r="B2218" s="26">
        <f>IF(OR(C2218="",F2218=""),"",
"PRD-" &amp;
TEXT(DAY(C2218),"00") &amp;
CHOOSE(MONTH(C2218),"A","B","C","D","E","F","G","H","I","J","K","L") &amp;
TEXT(YEAR(C2218),"00") &amp;
"-" &amp;
RIGHT(F2218,4))</f>
        <v/>
      </c>
      <c r="C2218" s="27" t="n"/>
      <c r="D2218" s="26">
        <f>IF(F2218="","",_xlfn.XLOOKUP(F2218,purchase!F:F,purchase!B:B,""))</f>
        <v/>
      </c>
      <c r="E2218" s="26">
        <f>IF(F2218="","",_xlfn.XLOOKUP(F2218,purchase!F:F,purchase!C:C,""))</f>
        <v/>
      </c>
      <c r="F2218" s="4" t="n"/>
      <c r="G2218" s="10">
        <f>IF(H2218="NRFC","Natural Rubber Field Coagulam","")</f>
        <v/>
      </c>
      <c r="H2218" s="10">
        <f>IF(F2218="","",_xlfn.XLOOKUP(F2218,purchase!F:F,purchase!E:E,""))</f>
        <v/>
      </c>
      <c r="I2218" s="10">
        <f>IF(J2218="ISNR20","Natural Rubber-TSNR (ISNR-20)","")</f>
        <v/>
      </c>
      <c r="J2218" s="10">
        <f>IF(H2218="NRFC","ISNR20","")</f>
        <v/>
      </c>
      <c r="K2218" s="35">
        <f>_xlfn.SINGLE(IF(F2218="","",_xlfn.XLOOKUP(F2218,purchase!F:F,purchase!N:N,"")))</f>
        <v/>
      </c>
      <c r="L2218" s="4" t="n"/>
      <c r="M2218" s="86" t="n"/>
      <c r="N2218" s="35">
        <f>IF(F2218="","",
MAX(0,
_xlfn.XLOOKUP(F2218,purchase!F:F,purchase!N:N,"")
-
SUMIFS(L:L,F:F,F2218)))</f>
        <v/>
      </c>
      <c r="O2218" s="35">
        <f>IF(OR(L2218="",M2218=""),"",L2218-M2218)</f>
        <v/>
      </c>
      <c r="P2218" s="89">
        <f>_xlfn.SINGLE(IF(F2218="","",_xlfn.XLOOKUP(F2218,purchase!F:F,purchase!O:O,"")))</f>
        <v/>
      </c>
      <c r="Q2218" s="83">
        <f>IF(OR(L2218="",M2218=""),"",M2218/L2218)</f>
        <v/>
      </c>
      <c r="R2218" s="91">
        <f>IF(OR(P2218="",Q2218=""),"",Q2218-P2218)</f>
        <v/>
      </c>
    </row>
    <row r="2219">
      <c r="A2219" s="25" t="n">
        <v>2215</v>
      </c>
      <c r="B2219" s="26">
        <f>IF(OR(C2219="",F2219=""),"",
"PRD-" &amp;
TEXT(DAY(C2219),"00") &amp;
CHOOSE(MONTH(C2219),"A","B","C","D","E","F","G","H","I","J","K","L") &amp;
TEXT(YEAR(C2219),"00") &amp;
"-" &amp;
RIGHT(F2219,4))</f>
        <v/>
      </c>
      <c r="C2219" s="27" t="n"/>
      <c r="D2219" s="26">
        <f>IF(F2219="","",_xlfn.XLOOKUP(F2219,purchase!F:F,purchase!B:B,""))</f>
        <v/>
      </c>
      <c r="E2219" s="26">
        <f>IF(F2219="","",_xlfn.XLOOKUP(F2219,purchase!F:F,purchase!C:C,""))</f>
        <v/>
      </c>
      <c r="F2219" s="4" t="n"/>
      <c r="G2219" s="10">
        <f>IF(H2219="NRFC","Natural Rubber Field Coagulam","")</f>
        <v/>
      </c>
      <c r="H2219" s="10">
        <f>IF(F2219="","",_xlfn.XLOOKUP(F2219,purchase!F:F,purchase!E:E,""))</f>
        <v/>
      </c>
      <c r="I2219" s="10">
        <f>IF(J2219="ISNR20","Natural Rubber-TSNR (ISNR-20)","")</f>
        <v/>
      </c>
      <c r="J2219" s="10">
        <f>IF(H2219="NRFC","ISNR20","")</f>
        <v/>
      </c>
      <c r="K2219" s="35">
        <f>_xlfn.SINGLE(IF(F2219="","",_xlfn.XLOOKUP(F2219,purchase!F:F,purchase!N:N,"")))</f>
        <v/>
      </c>
      <c r="L2219" s="4" t="n"/>
      <c r="M2219" s="86" t="n"/>
      <c r="N2219" s="35">
        <f>IF(F2219="","",
MAX(0,
_xlfn.XLOOKUP(F2219,purchase!F:F,purchase!N:N,"")
-
SUMIFS(L:L,F:F,F2219)))</f>
        <v/>
      </c>
      <c r="O2219" s="35">
        <f>IF(OR(L2219="",M2219=""),"",L2219-M2219)</f>
        <v/>
      </c>
      <c r="P2219" s="89">
        <f>_xlfn.SINGLE(IF(F2219="","",_xlfn.XLOOKUP(F2219,purchase!F:F,purchase!O:O,"")))</f>
        <v/>
      </c>
      <c r="Q2219" s="83">
        <f>IF(OR(L2219="",M2219=""),"",M2219/L2219)</f>
        <v/>
      </c>
      <c r="R2219" s="91">
        <f>IF(OR(P2219="",Q2219=""),"",Q2219-P2219)</f>
        <v/>
      </c>
    </row>
    <row r="2220">
      <c r="A2220" s="25" t="n">
        <v>2216</v>
      </c>
      <c r="B2220" s="26">
        <f>IF(OR(C2220="",F2220=""),"",
"PRD-" &amp;
TEXT(DAY(C2220),"00") &amp;
CHOOSE(MONTH(C2220),"A","B","C","D","E","F","G","H","I","J","K","L") &amp;
TEXT(YEAR(C2220),"00") &amp;
"-" &amp;
RIGHT(F2220,4))</f>
        <v/>
      </c>
      <c r="C2220" s="27" t="n"/>
      <c r="D2220" s="26">
        <f>IF(F2220="","",_xlfn.XLOOKUP(F2220,purchase!F:F,purchase!B:B,""))</f>
        <v/>
      </c>
      <c r="E2220" s="26">
        <f>IF(F2220="","",_xlfn.XLOOKUP(F2220,purchase!F:F,purchase!C:C,""))</f>
        <v/>
      </c>
      <c r="F2220" s="4" t="n"/>
      <c r="G2220" s="10">
        <f>IF(H2220="NRFC","Natural Rubber Field Coagulam","")</f>
        <v/>
      </c>
      <c r="H2220" s="10">
        <f>IF(F2220="","",_xlfn.XLOOKUP(F2220,purchase!F:F,purchase!E:E,""))</f>
        <v/>
      </c>
      <c r="I2220" s="10">
        <f>IF(J2220="ISNR20","Natural Rubber-TSNR (ISNR-20)","")</f>
        <v/>
      </c>
      <c r="J2220" s="10">
        <f>IF(H2220="NRFC","ISNR20","")</f>
        <v/>
      </c>
      <c r="K2220" s="35">
        <f>_xlfn.SINGLE(IF(F2220="","",_xlfn.XLOOKUP(F2220,purchase!F:F,purchase!N:N,"")))</f>
        <v/>
      </c>
      <c r="L2220" s="4" t="n"/>
      <c r="M2220" s="86" t="n"/>
      <c r="N2220" s="35">
        <f>IF(F2220="","",
MAX(0,
_xlfn.XLOOKUP(F2220,purchase!F:F,purchase!N:N,"")
-
SUMIFS(L:L,F:F,F2220)))</f>
        <v/>
      </c>
      <c r="O2220" s="35">
        <f>IF(OR(L2220="",M2220=""),"",L2220-M2220)</f>
        <v/>
      </c>
      <c r="P2220" s="89">
        <f>_xlfn.SINGLE(IF(F2220="","",_xlfn.XLOOKUP(F2220,purchase!F:F,purchase!O:O,"")))</f>
        <v/>
      </c>
      <c r="Q2220" s="83">
        <f>IF(OR(L2220="",M2220=""),"",M2220/L2220)</f>
        <v/>
      </c>
      <c r="R2220" s="91">
        <f>IF(OR(P2220="",Q2220=""),"",Q2220-P2220)</f>
        <v/>
      </c>
    </row>
    <row r="2221">
      <c r="A2221" s="25" t="n">
        <v>2217</v>
      </c>
      <c r="B2221" s="26">
        <f>IF(OR(C2221="",F2221=""),"",
"PRD-" &amp;
TEXT(DAY(C2221),"00") &amp;
CHOOSE(MONTH(C2221),"A","B","C","D","E","F","G","H","I","J","K","L") &amp;
TEXT(YEAR(C2221),"00") &amp;
"-" &amp;
RIGHT(F2221,4))</f>
        <v/>
      </c>
      <c r="C2221" s="27" t="n"/>
      <c r="D2221" s="26">
        <f>IF(F2221="","",_xlfn.XLOOKUP(F2221,purchase!F:F,purchase!B:B,""))</f>
        <v/>
      </c>
      <c r="E2221" s="26">
        <f>IF(F2221="","",_xlfn.XLOOKUP(F2221,purchase!F:F,purchase!C:C,""))</f>
        <v/>
      </c>
      <c r="F2221" s="4" t="n"/>
      <c r="G2221" s="10">
        <f>IF(H2221="NRFC","Natural Rubber Field Coagulam","")</f>
        <v/>
      </c>
      <c r="H2221" s="10">
        <f>IF(F2221="","",_xlfn.XLOOKUP(F2221,purchase!F:F,purchase!E:E,""))</f>
        <v/>
      </c>
      <c r="I2221" s="10">
        <f>IF(J2221="ISNR20","Natural Rubber-TSNR (ISNR-20)","")</f>
        <v/>
      </c>
      <c r="J2221" s="10">
        <f>IF(H2221="NRFC","ISNR20","")</f>
        <v/>
      </c>
      <c r="K2221" s="35">
        <f>_xlfn.SINGLE(IF(F2221="","",_xlfn.XLOOKUP(F2221,purchase!F:F,purchase!N:N,"")))</f>
        <v/>
      </c>
      <c r="L2221" s="4" t="n"/>
      <c r="M2221" s="86" t="n"/>
      <c r="N2221" s="35">
        <f>IF(F2221="","",
MAX(0,
_xlfn.XLOOKUP(F2221,purchase!F:F,purchase!N:N,"")
-
SUMIFS(L:L,F:F,F2221)))</f>
        <v/>
      </c>
      <c r="O2221" s="35">
        <f>IF(OR(L2221="",M2221=""),"",L2221-M2221)</f>
        <v/>
      </c>
      <c r="P2221" s="89">
        <f>_xlfn.SINGLE(IF(F2221="","",_xlfn.XLOOKUP(F2221,purchase!F:F,purchase!O:O,"")))</f>
        <v/>
      </c>
      <c r="Q2221" s="83">
        <f>IF(OR(L2221="",M2221=""),"",M2221/L2221)</f>
        <v/>
      </c>
      <c r="R2221" s="91">
        <f>IF(OR(P2221="",Q2221=""),"",Q2221-P2221)</f>
        <v/>
      </c>
    </row>
    <row r="2222">
      <c r="A2222" s="25" t="n">
        <v>2218</v>
      </c>
      <c r="B2222" s="26">
        <f>IF(OR(C2222="",F2222=""),"",
"PRD-" &amp;
TEXT(DAY(C2222),"00") &amp;
CHOOSE(MONTH(C2222),"A","B","C","D","E","F","G","H","I","J","K","L") &amp;
TEXT(YEAR(C2222),"00") &amp;
"-" &amp;
RIGHT(F2222,4))</f>
        <v/>
      </c>
      <c r="C2222" s="27" t="n"/>
      <c r="D2222" s="26">
        <f>IF(F2222="","",_xlfn.XLOOKUP(F2222,purchase!F:F,purchase!B:B,""))</f>
        <v/>
      </c>
      <c r="E2222" s="26">
        <f>IF(F2222="","",_xlfn.XLOOKUP(F2222,purchase!F:F,purchase!C:C,""))</f>
        <v/>
      </c>
      <c r="F2222" s="4" t="n"/>
      <c r="G2222" s="10">
        <f>IF(H2222="NRFC","Natural Rubber Field Coagulam","")</f>
        <v/>
      </c>
      <c r="H2222" s="10">
        <f>IF(F2222="","",_xlfn.XLOOKUP(F2222,purchase!F:F,purchase!E:E,""))</f>
        <v/>
      </c>
      <c r="I2222" s="10">
        <f>IF(J2222="ISNR20","Natural Rubber-TSNR (ISNR-20)","")</f>
        <v/>
      </c>
      <c r="J2222" s="10">
        <f>IF(H2222="NRFC","ISNR20","")</f>
        <v/>
      </c>
      <c r="K2222" s="35">
        <f>_xlfn.SINGLE(IF(F2222="","",_xlfn.XLOOKUP(F2222,purchase!F:F,purchase!N:N,"")))</f>
        <v/>
      </c>
      <c r="L2222" s="4" t="n"/>
      <c r="M2222" s="86" t="n"/>
      <c r="N2222" s="35">
        <f>IF(F2222="","",
MAX(0,
_xlfn.XLOOKUP(F2222,purchase!F:F,purchase!N:N,"")
-
SUMIFS(L:L,F:F,F2222)))</f>
        <v/>
      </c>
      <c r="O2222" s="35">
        <f>IF(OR(L2222="",M2222=""),"",L2222-M2222)</f>
        <v/>
      </c>
      <c r="P2222" s="89">
        <f>_xlfn.SINGLE(IF(F2222="","",_xlfn.XLOOKUP(F2222,purchase!F:F,purchase!O:O,"")))</f>
        <v/>
      </c>
      <c r="Q2222" s="83">
        <f>IF(OR(L2222="",M2222=""),"",M2222/L2222)</f>
        <v/>
      </c>
      <c r="R2222" s="91">
        <f>IF(OR(P2222="",Q2222=""),"",Q2222-P2222)</f>
        <v/>
      </c>
    </row>
    <row r="2223">
      <c r="A2223" s="25" t="n">
        <v>2219</v>
      </c>
      <c r="B2223" s="26">
        <f>IF(OR(C2223="",F2223=""),"",
"PRD-" &amp;
TEXT(DAY(C2223),"00") &amp;
CHOOSE(MONTH(C2223),"A","B","C","D","E","F","G","H","I","J","K","L") &amp;
TEXT(YEAR(C2223),"00") &amp;
"-" &amp;
RIGHT(F2223,4))</f>
        <v/>
      </c>
      <c r="C2223" s="27" t="n"/>
      <c r="D2223" s="26">
        <f>IF(F2223="","",_xlfn.XLOOKUP(F2223,purchase!F:F,purchase!B:B,""))</f>
        <v/>
      </c>
      <c r="E2223" s="26">
        <f>IF(F2223="","",_xlfn.XLOOKUP(F2223,purchase!F:F,purchase!C:C,""))</f>
        <v/>
      </c>
      <c r="F2223" s="4" t="n"/>
      <c r="G2223" s="10">
        <f>IF(H2223="NRFC","Natural Rubber Field Coagulam","")</f>
        <v/>
      </c>
      <c r="H2223" s="10">
        <f>IF(F2223="","",_xlfn.XLOOKUP(F2223,purchase!F:F,purchase!E:E,""))</f>
        <v/>
      </c>
      <c r="I2223" s="10">
        <f>IF(J2223="ISNR20","Natural Rubber-TSNR (ISNR-20)","")</f>
        <v/>
      </c>
      <c r="J2223" s="10">
        <f>IF(H2223="NRFC","ISNR20","")</f>
        <v/>
      </c>
      <c r="K2223" s="35">
        <f>_xlfn.SINGLE(IF(F2223="","",_xlfn.XLOOKUP(F2223,purchase!F:F,purchase!N:N,"")))</f>
        <v/>
      </c>
      <c r="L2223" s="4" t="n"/>
      <c r="M2223" s="86" t="n"/>
      <c r="N2223" s="35">
        <f>IF(F2223="","",
MAX(0,
_xlfn.XLOOKUP(F2223,purchase!F:F,purchase!N:N,"")
-
SUMIFS(L:L,F:F,F2223)))</f>
        <v/>
      </c>
      <c r="O2223" s="35">
        <f>IF(OR(L2223="",M2223=""),"",L2223-M2223)</f>
        <v/>
      </c>
      <c r="P2223" s="89">
        <f>_xlfn.SINGLE(IF(F2223="","",_xlfn.XLOOKUP(F2223,purchase!F:F,purchase!O:O,"")))</f>
        <v/>
      </c>
      <c r="Q2223" s="83">
        <f>IF(OR(L2223="",M2223=""),"",M2223/L2223)</f>
        <v/>
      </c>
      <c r="R2223" s="91">
        <f>IF(OR(P2223="",Q2223=""),"",Q2223-P2223)</f>
        <v/>
      </c>
    </row>
    <row r="2224">
      <c r="A2224" s="25" t="n">
        <v>2220</v>
      </c>
      <c r="B2224" s="26">
        <f>IF(OR(C2224="",F2224=""),"",
"PRD-" &amp;
TEXT(DAY(C2224),"00") &amp;
CHOOSE(MONTH(C2224),"A","B","C","D","E","F","G","H","I","J","K","L") &amp;
TEXT(YEAR(C2224),"00") &amp;
"-" &amp;
RIGHT(F2224,4))</f>
        <v/>
      </c>
      <c r="C2224" s="27" t="n"/>
      <c r="D2224" s="26">
        <f>IF(F2224="","",_xlfn.XLOOKUP(F2224,purchase!F:F,purchase!B:B,""))</f>
        <v/>
      </c>
      <c r="E2224" s="26">
        <f>IF(F2224="","",_xlfn.XLOOKUP(F2224,purchase!F:F,purchase!C:C,""))</f>
        <v/>
      </c>
      <c r="F2224" s="4" t="n"/>
      <c r="G2224" s="10">
        <f>IF(H2224="NRFC","Natural Rubber Field Coagulam","")</f>
        <v/>
      </c>
      <c r="H2224" s="10">
        <f>IF(F2224="","",_xlfn.XLOOKUP(F2224,purchase!F:F,purchase!E:E,""))</f>
        <v/>
      </c>
      <c r="I2224" s="10">
        <f>IF(J2224="ISNR20","Natural Rubber-TSNR (ISNR-20)","")</f>
        <v/>
      </c>
      <c r="J2224" s="10">
        <f>IF(H2224="NRFC","ISNR20","")</f>
        <v/>
      </c>
      <c r="K2224" s="35">
        <f>_xlfn.SINGLE(IF(F2224="","",_xlfn.XLOOKUP(F2224,purchase!F:F,purchase!N:N,"")))</f>
        <v/>
      </c>
      <c r="L2224" s="4" t="n"/>
      <c r="M2224" s="86" t="n"/>
      <c r="N2224" s="35">
        <f>IF(F2224="","",
MAX(0,
_xlfn.XLOOKUP(F2224,purchase!F:F,purchase!N:N,"")
-
SUMIFS(L:L,F:F,F2224)))</f>
        <v/>
      </c>
      <c r="O2224" s="35">
        <f>IF(OR(L2224="",M2224=""),"",L2224-M2224)</f>
        <v/>
      </c>
      <c r="P2224" s="89">
        <f>_xlfn.SINGLE(IF(F2224="","",_xlfn.XLOOKUP(F2224,purchase!F:F,purchase!O:O,"")))</f>
        <v/>
      </c>
      <c r="Q2224" s="83">
        <f>IF(OR(L2224="",M2224=""),"",M2224/L2224)</f>
        <v/>
      </c>
      <c r="R2224" s="91">
        <f>IF(OR(P2224="",Q2224=""),"",Q2224-P2224)</f>
        <v/>
      </c>
    </row>
    <row r="2225">
      <c r="A2225" s="25" t="n">
        <v>2221</v>
      </c>
      <c r="B2225" s="26">
        <f>IF(OR(C2225="",F2225=""),"",
"PRD-" &amp;
TEXT(DAY(C2225),"00") &amp;
CHOOSE(MONTH(C2225),"A","B","C","D","E","F","G","H","I","J","K","L") &amp;
TEXT(YEAR(C2225),"00") &amp;
"-" &amp;
RIGHT(F2225,4))</f>
        <v/>
      </c>
      <c r="C2225" s="27" t="n"/>
      <c r="D2225" s="26">
        <f>IF(F2225="","",_xlfn.XLOOKUP(F2225,purchase!F:F,purchase!B:B,""))</f>
        <v/>
      </c>
      <c r="E2225" s="26">
        <f>IF(F2225="","",_xlfn.XLOOKUP(F2225,purchase!F:F,purchase!C:C,""))</f>
        <v/>
      </c>
      <c r="F2225" s="4" t="n"/>
      <c r="G2225" s="10">
        <f>IF(H2225="NRFC","Natural Rubber Field Coagulam","")</f>
        <v/>
      </c>
      <c r="H2225" s="10">
        <f>IF(F2225="","",_xlfn.XLOOKUP(F2225,purchase!F:F,purchase!E:E,""))</f>
        <v/>
      </c>
      <c r="I2225" s="10">
        <f>IF(J2225="ISNR20","Natural Rubber-TSNR (ISNR-20)","")</f>
        <v/>
      </c>
      <c r="J2225" s="10">
        <f>IF(H2225="NRFC","ISNR20","")</f>
        <v/>
      </c>
      <c r="K2225" s="35">
        <f>_xlfn.SINGLE(IF(F2225="","",_xlfn.XLOOKUP(F2225,purchase!F:F,purchase!N:N,"")))</f>
        <v/>
      </c>
      <c r="L2225" s="4" t="n"/>
      <c r="M2225" s="86" t="n"/>
      <c r="N2225" s="35">
        <f>IF(F2225="","",
MAX(0,
_xlfn.XLOOKUP(F2225,purchase!F:F,purchase!N:N,"")
-
SUMIFS(L:L,F:F,F2225)))</f>
        <v/>
      </c>
      <c r="O2225" s="35">
        <f>IF(OR(L2225="",M2225=""),"",L2225-M2225)</f>
        <v/>
      </c>
      <c r="P2225" s="89">
        <f>_xlfn.SINGLE(IF(F2225="","",_xlfn.XLOOKUP(F2225,purchase!F:F,purchase!O:O,"")))</f>
        <v/>
      </c>
      <c r="Q2225" s="83">
        <f>IF(OR(L2225="",M2225=""),"",M2225/L2225)</f>
        <v/>
      </c>
      <c r="R2225" s="91">
        <f>IF(OR(P2225="",Q2225=""),"",Q2225-P2225)</f>
        <v/>
      </c>
    </row>
    <row r="2226">
      <c r="A2226" s="25" t="n">
        <v>2222</v>
      </c>
      <c r="B2226" s="26">
        <f>IF(OR(C2226="",F2226=""),"",
"PRD-" &amp;
TEXT(DAY(C2226),"00") &amp;
CHOOSE(MONTH(C2226),"A","B","C","D","E","F","G","H","I","J","K","L") &amp;
TEXT(YEAR(C2226),"00") &amp;
"-" &amp;
RIGHT(F2226,4))</f>
        <v/>
      </c>
      <c r="C2226" s="27" t="n"/>
      <c r="D2226" s="26">
        <f>IF(F2226="","",_xlfn.XLOOKUP(F2226,purchase!F:F,purchase!B:B,""))</f>
        <v/>
      </c>
      <c r="E2226" s="26">
        <f>IF(F2226="","",_xlfn.XLOOKUP(F2226,purchase!F:F,purchase!C:C,""))</f>
        <v/>
      </c>
      <c r="F2226" s="4" t="n"/>
      <c r="G2226" s="10">
        <f>IF(H2226="NRFC","Natural Rubber Field Coagulam","")</f>
        <v/>
      </c>
      <c r="H2226" s="10">
        <f>IF(F2226="","",_xlfn.XLOOKUP(F2226,purchase!F:F,purchase!E:E,""))</f>
        <v/>
      </c>
      <c r="I2226" s="10">
        <f>IF(J2226="ISNR20","Natural Rubber-TSNR (ISNR-20)","")</f>
        <v/>
      </c>
      <c r="J2226" s="10">
        <f>IF(H2226="NRFC","ISNR20","")</f>
        <v/>
      </c>
      <c r="K2226" s="35">
        <f>_xlfn.SINGLE(IF(F2226="","",_xlfn.XLOOKUP(F2226,purchase!F:F,purchase!N:N,"")))</f>
        <v/>
      </c>
      <c r="L2226" s="4" t="n"/>
      <c r="M2226" s="86" t="n"/>
      <c r="N2226" s="35">
        <f>IF(F2226="","",
MAX(0,
_xlfn.XLOOKUP(F2226,purchase!F:F,purchase!N:N,"")
-
SUMIFS(L:L,F:F,F2226)))</f>
        <v/>
      </c>
      <c r="O2226" s="35">
        <f>IF(OR(L2226="",M2226=""),"",L2226-M2226)</f>
        <v/>
      </c>
      <c r="P2226" s="89">
        <f>_xlfn.SINGLE(IF(F2226="","",_xlfn.XLOOKUP(F2226,purchase!F:F,purchase!O:O,"")))</f>
        <v/>
      </c>
      <c r="Q2226" s="83">
        <f>IF(OR(L2226="",M2226=""),"",M2226/L2226)</f>
        <v/>
      </c>
      <c r="R2226" s="91">
        <f>IF(OR(P2226="",Q2226=""),"",Q2226-P2226)</f>
        <v/>
      </c>
    </row>
    <row r="2227">
      <c r="A2227" s="25" t="n">
        <v>2223</v>
      </c>
      <c r="B2227" s="26">
        <f>IF(OR(C2227="",F2227=""),"",
"PRD-" &amp;
TEXT(DAY(C2227),"00") &amp;
CHOOSE(MONTH(C2227),"A","B","C","D","E","F","G","H","I","J","K","L") &amp;
TEXT(YEAR(C2227),"00") &amp;
"-" &amp;
RIGHT(F2227,4))</f>
        <v/>
      </c>
      <c r="C2227" s="27" t="n"/>
      <c r="D2227" s="26">
        <f>IF(F2227="","",_xlfn.XLOOKUP(F2227,purchase!F:F,purchase!B:B,""))</f>
        <v/>
      </c>
      <c r="E2227" s="26">
        <f>IF(F2227="","",_xlfn.XLOOKUP(F2227,purchase!F:F,purchase!C:C,""))</f>
        <v/>
      </c>
      <c r="F2227" s="4" t="n"/>
      <c r="G2227" s="10">
        <f>IF(H2227="NRFC","Natural Rubber Field Coagulam","")</f>
        <v/>
      </c>
      <c r="H2227" s="10">
        <f>IF(F2227="","",_xlfn.XLOOKUP(F2227,purchase!F:F,purchase!E:E,""))</f>
        <v/>
      </c>
      <c r="I2227" s="10">
        <f>IF(J2227="ISNR20","Natural Rubber-TSNR (ISNR-20)","")</f>
        <v/>
      </c>
      <c r="J2227" s="10">
        <f>IF(H2227="NRFC","ISNR20","")</f>
        <v/>
      </c>
      <c r="K2227" s="35">
        <f>_xlfn.SINGLE(IF(F2227="","",_xlfn.XLOOKUP(F2227,purchase!F:F,purchase!N:N,"")))</f>
        <v/>
      </c>
      <c r="L2227" s="4" t="n"/>
      <c r="M2227" s="86" t="n"/>
      <c r="N2227" s="35">
        <f>IF(F2227="","",
MAX(0,
_xlfn.XLOOKUP(F2227,purchase!F:F,purchase!N:N,"")
-
SUMIFS(L:L,F:F,F2227)))</f>
        <v/>
      </c>
      <c r="O2227" s="35">
        <f>IF(OR(L2227="",M2227=""),"",L2227-M2227)</f>
        <v/>
      </c>
      <c r="P2227" s="89">
        <f>_xlfn.SINGLE(IF(F2227="","",_xlfn.XLOOKUP(F2227,purchase!F:F,purchase!O:O,"")))</f>
        <v/>
      </c>
      <c r="Q2227" s="83">
        <f>IF(OR(L2227="",M2227=""),"",M2227/L2227)</f>
        <v/>
      </c>
      <c r="R2227" s="91">
        <f>IF(OR(P2227="",Q2227=""),"",Q2227-P2227)</f>
        <v/>
      </c>
    </row>
    <row r="2228">
      <c r="A2228" s="25" t="n">
        <v>2224</v>
      </c>
      <c r="B2228" s="26">
        <f>IF(OR(C2228="",F2228=""),"",
"PRD-" &amp;
TEXT(DAY(C2228),"00") &amp;
CHOOSE(MONTH(C2228),"A","B","C","D","E","F","G","H","I","J","K","L") &amp;
TEXT(YEAR(C2228),"00") &amp;
"-" &amp;
RIGHT(F2228,4))</f>
        <v/>
      </c>
      <c r="C2228" s="27" t="n"/>
      <c r="D2228" s="26">
        <f>IF(F2228="","",_xlfn.XLOOKUP(F2228,purchase!F:F,purchase!B:B,""))</f>
        <v/>
      </c>
      <c r="E2228" s="26">
        <f>IF(F2228="","",_xlfn.XLOOKUP(F2228,purchase!F:F,purchase!C:C,""))</f>
        <v/>
      </c>
      <c r="F2228" s="4" t="n"/>
      <c r="G2228" s="10">
        <f>IF(H2228="NRFC","Natural Rubber Field Coagulam","")</f>
        <v/>
      </c>
      <c r="H2228" s="10">
        <f>IF(F2228="","",_xlfn.XLOOKUP(F2228,purchase!F:F,purchase!E:E,""))</f>
        <v/>
      </c>
      <c r="I2228" s="10">
        <f>IF(J2228="ISNR20","Natural Rubber-TSNR (ISNR-20)","")</f>
        <v/>
      </c>
      <c r="J2228" s="10">
        <f>IF(H2228="NRFC","ISNR20","")</f>
        <v/>
      </c>
      <c r="K2228" s="35">
        <f>_xlfn.SINGLE(IF(F2228="","",_xlfn.XLOOKUP(F2228,purchase!F:F,purchase!N:N,"")))</f>
        <v/>
      </c>
      <c r="L2228" s="4" t="n"/>
      <c r="M2228" s="86" t="n"/>
      <c r="N2228" s="35">
        <f>IF(F2228="","",
MAX(0,
_xlfn.XLOOKUP(F2228,purchase!F:F,purchase!N:N,"")
-
SUMIFS(L:L,F:F,F2228)))</f>
        <v/>
      </c>
      <c r="O2228" s="35">
        <f>IF(OR(L2228="",M2228=""),"",L2228-M2228)</f>
        <v/>
      </c>
      <c r="P2228" s="89">
        <f>_xlfn.SINGLE(IF(F2228="","",_xlfn.XLOOKUP(F2228,purchase!F:F,purchase!O:O,"")))</f>
        <v/>
      </c>
      <c r="Q2228" s="83">
        <f>IF(OR(L2228="",M2228=""),"",M2228/L2228)</f>
        <v/>
      </c>
      <c r="R2228" s="91">
        <f>IF(OR(P2228="",Q2228=""),"",Q2228-P2228)</f>
        <v/>
      </c>
    </row>
    <row r="2229">
      <c r="A2229" s="25" t="n">
        <v>2225</v>
      </c>
      <c r="B2229" s="26">
        <f>IF(OR(C2229="",F2229=""),"",
"PRD-" &amp;
TEXT(DAY(C2229),"00") &amp;
CHOOSE(MONTH(C2229),"A","B","C","D","E","F","G","H","I","J","K","L") &amp;
TEXT(YEAR(C2229),"00") &amp;
"-" &amp;
RIGHT(F2229,4))</f>
        <v/>
      </c>
      <c r="C2229" s="27" t="n"/>
      <c r="D2229" s="26">
        <f>IF(F2229="","",_xlfn.XLOOKUP(F2229,purchase!F:F,purchase!B:B,""))</f>
        <v/>
      </c>
      <c r="E2229" s="26">
        <f>IF(F2229="","",_xlfn.XLOOKUP(F2229,purchase!F:F,purchase!C:C,""))</f>
        <v/>
      </c>
      <c r="F2229" s="4" t="n"/>
      <c r="G2229" s="10">
        <f>IF(H2229="NRFC","Natural Rubber Field Coagulam","")</f>
        <v/>
      </c>
      <c r="H2229" s="10">
        <f>IF(F2229="","",_xlfn.XLOOKUP(F2229,purchase!F:F,purchase!E:E,""))</f>
        <v/>
      </c>
      <c r="I2229" s="10">
        <f>IF(J2229="ISNR20","Natural Rubber-TSNR (ISNR-20)","")</f>
        <v/>
      </c>
      <c r="J2229" s="10">
        <f>IF(H2229="NRFC","ISNR20","")</f>
        <v/>
      </c>
      <c r="K2229" s="35">
        <f>_xlfn.SINGLE(IF(F2229="","",_xlfn.XLOOKUP(F2229,purchase!F:F,purchase!N:N,"")))</f>
        <v/>
      </c>
      <c r="L2229" s="4" t="n"/>
      <c r="M2229" s="86" t="n"/>
      <c r="N2229" s="35">
        <f>IF(F2229="","",
MAX(0,
_xlfn.XLOOKUP(F2229,purchase!F:F,purchase!N:N,"")
-
SUMIFS(L:L,F:F,F2229)))</f>
        <v/>
      </c>
      <c r="O2229" s="35">
        <f>IF(OR(L2229="",M2229=""),"",L2229-M2229)</f>
        <v/>
      </c>
      <c r="P2229" s="89">
        <f>_xlfn.SINGLE(IF(F2229="","",_xlfn.XLOOKUP(F2229,purchase!F:F,purchase!O:O,"")))</f>
        <v/>
      </c>
      <c r="Q2229" s="83">
        <f>IF(OR(L2229="",M2229=""),"",M2229/L2229)</f>
        <v/>
      </c>
      <c r="R2229" s="91">
        <f>IF(OR(P2229="",Q2229=""),"",Q2229-P2229)</f>
        <v/>
      </c>
    </row>
    <row r="2230">
      <c r="A2230" s="25" t="n">
        <v>2226</v>
      </c>
      <c r="B2230" s="26">
        <f>IF(OR(C2230="",F2230=""),"",
"PRD-" &amp;
TEXT(DAY(C2230),"00") &amp;
CHOOSE(MONTH(C2230),"A","B","C","D","E","F","G","H","I","J","K","L") &amp;
TEXT(YEAR(C2230),"00") &amp;
"-" &amp;
RIGHT(F2230,4))</f>
        <v/>
      </c>
      <c r="C2230" s="27" t="n"/>
      <c r="D2230" s="26">
        <f>IF(F2230="","",_xlfn.XLOOKUP(F2230,purchase!F:F,purchase!B:B,""))</f>
        <v/>
      </c>
      <c r="E2230" s="26">
        <f>IF(F2230="","",_xlfn.XLOOKUP(F2230,purchase!F:F,purchase!C:C,""))</f>
        <v/>
      </c>
      <c r="F2230" s="4" t="n"/>
      <c r="G2230" s="10">
        <f>IF(H2230="NRFC","Natural Rubber Field Coagulam","")</f>
        <v/>
      </c>
      <c r="H2230" s="10">
        <f>IF(F2230="","",_xlfn.XLOOKUP(F2230,purchase!F:F,purchase!E:E,""))</f>
        <v/>
      </c>
      <c r="I2230" s="10">
        <f>IF(J2230="ISNR20","Natural Rubber-TSNR (ISNR-20)","")</f>
        <v/>
      </c>
      <c r="J2230" s="10">
        <f>IF(H2230="NRFC","ISNR20","")</f>
        <v/>
      </c>
      <c r="K2230" s="35">
        <f>_xlfn.SINGLE(IF(F2230="","",_xlfn.XLOOKUP(F2230,purchase!F:F,purchase!N:N,"")))</f>
        <v/>
      </c>
      <c r="L2230" s="4" t="n"/>
      <c r="M2230" s="86" t="n"/>
      <c r="N2230" s="35">
        <f>IF(F2230="","",
MAX(0,
_xlfn.XLOOKUP(F2230,purchase!F:F,purchase!N:N,"")
-
SUMIFS(L:L,F:F,F2230)))</f>
        <v/>
      </c>
      <c r="O2230" s="35">
        <f>IF(OR(L2230="",M2230=""),"",L2230-M2230)</f>
        <v/>
      </c>
      <c r="P2230" s="89">
        <f>_xlfn.SINGLE(IF(F2230="","",_xlfn.XLOOKUP(F2230,purchase!F:F,purchase!O:O,"")))</f>
        <v/>
      </c>
      <c r="Q2230" s="83">
        <f>IF(OR(L2230="",M2230=""),"",M2230/L2230)</f>
        <v/>
      </c>
      <c r="R2230" s="91">
        <f>IF(OR(P2230="",Q2230=""),"",Q2230-P2230)</f>
        <v/>
      </c>
    </row>
    <row r="2231">
      <c r="A2231" s="25" t="n">
        <v>2227</v>
      </c>
      <c r="B2231" s="26">
        <f>IF(OR(C2231="",F2231=""),"",
"PRD-" &amp;
TEXT(DAY(C2231),"00") &amp;
CHOOSE(MONTH(C2231),"A","B","C","D","E","F","G","H","I","J","K","L") &amp;
TEXT(YEAR(C2231),"00") &amp;
"-" &amp;
RIGHT(F2231,4))</f>
        <v/>
      </c>
      <c r="C2231" s="27" t="n"/>
      <c r="D2231" s="26">
        <f>IF(F2231="","",_xlfn.XLOOKUP(F2231,purchase!F:F,purchase!B:B,""))</f>
        <v/>
      </c>
      <c r="E2231" s="26">
        <f>IF(F2231="","",_xlfn.XLOOKUP(F2231,purchase!F:F,purchase!C:C,""))</f>
        <v/>
      </c>
      <c r="F2231" s="4" t="n"/>
      <c r="G2231" s="10">
        <f>IF(H2231="NRFC","Natural Rubber Field Coagulam","")</f>
        <v/>
      </c>
      <c r="H2231" s="10">
        <f>IF(F2231="","",_xlfn.XLOOKUP(F2231,purchase!F:F,purchase!E:E,""))</f>
        <v/>
      </c>
      <c r="I2231" s="10">
        <f>IF(J2231="ISNR20","Natural Rubber-TSNR (ISNR-20)","")</f>
        <v/>
      </c>
      <c r="J2231" s="10">
        <f>IF(H2231="NRFC","ISNR20","")</f>
        <v/>
      </c>
      <c r="K2231" s="35">
        <f>_xlfn.SINGLE(IF(F2231="","",_xlfn.XLOOKUP(F2231,purchase!F:F,purchase!N:N,"")))</f>
        <v/>
      </c>
      <c r="L2231" s="4" t="n"/>
      <c r="M2231" s="86" t="n"/>
      <c r="N2231" s="35">
        <f>IF(F2231="","",
MAX(0,
_xlfn.XLOOKUP(F2231,purchase!F:F,purchase!N:N,"")
-
SUMIFS(L:L,F:F,F2231)))</f>
        <v/>
      </c>
      <c r="O2231" s="35">
        <f>IF(OR(L2231="",M2231=""),"",L2231-M2231)</f>
        <v/>
      </c>
      <c r="P2231" s="89">
        <f>_xlfn.SINGLE(IF(F2231="","",_xlfn.XLOOKUP(F2231,purchase!F:F,purchase!O:O,"")))</f>
        <v/>
      </c>
      <c r="Q2231" s="83">
        <f>IF(OR(L2231="",M2231=""),"",M2231/L2231)</f>
        <v/>
      </c>
      <c r="R2231" s="91">
        <f>IF(OR(P2231="",Q2231=""),"",Q2231-P2231)</f>
        <v/>
      </c>
    </row>
    <row r="2232">
      <c r="A2232" s="25" t="n">
        <v>2228</v>
      </c>
      <c r="B2232" s="26">
        <f>IF(OR(C2232="",F2232=""),"",
"PRD-" &amp;
TEXT(DAY(C2232),"00") &amp;
CHOOSE(MONTH(C2232),"A","B","C","D","E","F","G","H","I","J","K","L") &amp;
TEXT(YEAR(C2232),"00") &amp;
"-" &amp;
RIGHT(F2232,4))</f>
        <v/>
      </c>
      <c r="C2232" s="27" t="n"/>
      <c r="D2232" s="26">
        <f>IF(F2232="","",_xlfn.XLOOKUP(F2232,purchase!F:F,purchase!B:B,""))</f>
        <v/>
      </c>
      <c r="E2232" s="26">
        <f>IF(F2232="","",_xlfn.XLOOKUP(F2232,purchase!F:F,purchase!C:C,""))</f>
        <v/>
      </c>
      <c r="F2232" s="4" t="n"/>
      <c r="G2232" s="10">
        <f>IF(H2232="NRFC","Natural Rubber Field Coagulam","")</f>
        <v/>
      </c>
      <c r="H2232" s="10">
        <f>IF(F2232="","",_xlfn.XLOOKUP(F2232,purchase!F:F,purchase!E:E,""))</f>
        <v/>
      </c>
      <c r="I2232" s="10">
        <f>IF(J2232="ISNR20","Natural Rubber-TSNR (ISNR-20)","")</f>
        <v/>
      </c>
      <c r="J2232" s="10">
        <f>IF(H2232="NRFC","ISNR20","")</f>
        <v/>
      </c>
      <c r="K2232" s="35">
        <f>_xlfn.SINGLE(IF(F2232="","",_xlfn.XLOOKUP(F2232,purchase!F:F,purchase!N:N,"")))</f>
        <v/>
      </c>
      <c r="L2232" s="4" t="n"/>
      <c r="M2232" s="86" t="n"/>
      <c r="N2232" s="35">
        <f>IF(F2232="","",
MAX(0,
_xlfn.XLOOKUP(F2232,purchase!F:F,purchase!N:N,"")
-
SUMIFS(L:L,F:F,F2232)))</f>
        <v/>
      </c>
      <c r="O2232" s="35">
        <f>IF(OR(L2232="",M2232=""),"",L2232-M2232)</f>
        <v/>
      </c>
      <c r="P2232" s="89">
        <f>_xlfn.SINGLE(IF(F2232="","",_xlfn.XLOOKUP(F2232,purchase!F:F,purchase!O:O,"")))</f>
        <v/>
      </c>
      <c r="Q2232" s="83">
        <f>IF(OR(L2232="",M2232=""),"",M2232/L2232)</f>
        <v/>
      </c>
      <c r="R2232" s="91">
        <f>IF(OR(P2232="",Q2232=""),"",Q2232-P2232)</f>
        <v/>
      </c>
    </row>
    <row r="2233">
      <c r="A2233" s="25" t="n">
        <v>2229</v>
      </c>
      <c r="B2233" s="26">
        <f>IF(OR(C2233="",F2233=""),"",
"PRD-" &amp;
TEXT(DAY(C2233),"00") &amp;
CHOOSE(MONTH(C2233),"A","B","C","D","E","F","G","H","I","J","K","L") &amp;
TEXT(YEAR(C2233),"00") &amp;
"-" &amp;
RIGHT(F2233,4))</f>
        <v/>
      </c>
      <c r="C2233" s="27" t="n"/>
      <c r="D2233" s="26">
        <f>IF(F2233="","",_xlfn.XLOOKUP(F2233,purchase!F:F,purchase!B:B,""))</f>
        <v/>
      </c>
      <c r="E2233" s="26">
        <f>IF(F2233="","",_xlfn.XLOOKUP(F2233,purchase!F:F,purchase!C:C,""))</f>
        <v/>
      </c>
      <c r="F2233" s="4" t="n"/>
      <c r="G2233" s="10">
        <f>IF(H2233="NRFC","Natural Rubber Field Coagulam","")</f>
        <v/>
      </c>
      <c r="H2233" s="10">
        <f>IF(F2233="","",_xlfn.XLOOKUP(F2233,purchase!F:F,purchase!E:E,""))</f>
        <v/>
      </c>
      <c r="I2233" s="10">
        <f>IF(J2233="ISNR20","Natural Rubber-TSNR (ISNR-20)","")</f>
        <v/>
      </c>
      <c r="J2233" s="10">
        <f>IF(H2233="NRFC","ISNR20","")</f>
        <v/>
      </c>
      <c r="K2233" s="35">
        <f>_xlfn.SINGLE(IF(F2233="","",_xlfn.XLOOKUP(F2233,purchase!F:F,purchase!N:N,"")))</f>
        <v/>
      </c>
      <c r="L2233" s="4" t="n"/>
      <c r="M2233" s="86" t="n"/>
      <c r="N2233" s="35">
        <f>IF(F2233="","",
MAX(0,
_xlfn.XLOOKUP(F2233,purchase!F:F,purchase!N:N,"")
-
SUMIFS(L:L,F:F,F2233)))</f>
        <v/>
      </c>
      <c r="O2233" s="35">
        <f>IF(OR(L2233="",M2233=""),"",L2233-M2233)</f>
        <v/>
      </c>
      <c r="P2233" s="89">
        <f>_xlfn.SINGLE(IF(F2233="","",_xlfn.XLOOKUP(F2233,purchase!F:F,purchase!O:O,"")))</f>
        <v/>
      </c>
      <c r="Q2233" s="83">
        <f>IF(OR(L2233="",M2233=""),"",M2233/L2233)</f>
        <v/>
      </c>
      <c r="R2233" s="91">
        <f>IF(OR(P2233="",Q2233=""),"",Q2233-P2233)</f>
        <v/>
      </c>
    </row>
    <row r="2234">
      <c r="A2234" s="25" t="n">
        <v>2230</v>
      </c>
      <c r="B2234" s="26">
        <f>IF(OR(C2234="",F2234=""),"",
"PRD-" &amp;
TEXT(DAY(C2234),"00") &amp;
CHOOSE(MONTH(C2234),"A","B","C","D","E","F","G","H","I","J","K","L") &amp;
TEXT(YEAR(C2234),"00") &amp;
"-" &amp;
RIGHT(F2234,4))</f>
        <v/>
      </c>
      <c r="C2234" s="27" t="n"/>
      <c r="D2234" s="26">
        <f>IF(F2234="","",_xlfn.XLOOKUP(F2234,purchase!F:F,purchase!B:B,""))</f>
        <v/>
      </c>
      <c r="E2234" s="26">
        <f>IF(F2234="","",_xlfn.XLOOKUP(F2234,purchase!F:F,purchase!C:C,""))</f>
        <v/>
      </c>
      <c r="F2234" s="4" t="n"/>
      <c r="G2234" s="10">
        <f>IF(H2234="NRFC","Natural Rubber Field Coagulam","")</f>
        <v/>
      </c>
      <c r="H2234" s="10">
        <f>IF(F2234="","",_xlfn.XLOOKUP(F2234,purchase!F:F,purchase!E:E,""))</f>
        <v/>
      </c>
      <c r="I2234" s="10">
        <f>IF(J2234="ISNR20","Natural Rubber-TSNR (ISNR-20)","")</f>
        <v/>
      </c>
      <c r="J2234" s="10">
        <f>IF(H2234="NRFC","ISNR20","")</f>
        <v/>
      </c>
      <c r="K2234" s="35">
        <f>_xlfn.SINGLE(IF(F2234="","",_xlfn.XLOOKUP(F2234,purchase!F:F,purchase!N:N,"")))</f>
        <v/>
      </c>
      <c r="L2234" s="4" t="n"/>
      <c r="M2234" s="86" t="n"/>
      <c r="N2234" s="35">
        <f>IF(F2234="","",
MAX(0,
_xlfn.XLOOKUP(F2234,purchase!F:F,purchase!N:N,"")
-
SUMIFS(L:L,F:F,F2234)))</f>
        <v/>
      </c>
      <c r="O2234" s="35">
        <f>IF(OR(L2234="",M2234=""),"",L2234-M2234)</f>
        <v/>
      </c>
      <c r="P2234" s="89">
        <f>_xlfn.SINGLE(IF(F2234="","",_xlfn.XLOOKUP(F2234,purchase!F:F,purchase!O:O,"")))</f>
        <v/>
      </c>
      <c r="Q2234" s="83">
        <f>IF(OR(L2234="",M2234=""),"",M2234/L2234)</f>
        <v/>
      </c>
      <c r="R2234" s="91">
        <f>IF(OR(P2234="",Q2234=""),"",Q2234-P2234)</f>
        <v/>
      </c>
    </row>
    <row r="2235">
      <c r="A2235" s="25" t="n">
        <v>2231</v>
      </c>
      <c r="B2235" s="26">
        <f>IF(OR(C2235="",F2235=""),"",
"PRD-" &amp;
TEXT(DAY(C2235),"00") &amp;
CHOOSE(MONTH(C2235),"A","B","C","D","E","F","G","H","I","J","K","L") &amp;
TEXT(YEAR(C2235),"00") &amp;
"-" &amp;
RIGHT(F2235,4))</f>
        <v/>
      </c>
      <c r="C2235" s="27" t="n"/>
      <c r="D2235" s="26">
        <f>IF(F2235="","",_xlfn.XLOOKUP(F2235,purchase!F:F,purchase!B:B,""))</f>
        <v/>
      </c>
      <c r="E2235" s="26">
        <f>IF(F2235="","",_xlfn.XLOOKUP(F2235,purchase!F:F,purchase!C:C,""))</f>
        <v/>
      </c>
      <c r="F2235" s="4" t="n"/>
      <c r="G2235" s="10">
        <f>IF(H2235="NRFC","Natural Rubber Field Coagulam","")</f>
        <v/>
      </c>
      <c r="H2235" s="10">
        <f>IF(F2235="","",_xlfn.XLOOKUP(F2235,purchase!F:F,purchase!E:E,""))</f>
        <v/>
      </c>
      <c r="I2235" s="10">
        <f>IF(J2235="ISNR20","Natural Rubber-TSNR (ISNR-20)","")</f>
        <v/>
      </c>
      <c r="J2235" s="10">
        <f>IF(H2235="NRFC","ISNR20","")</f>
        <v/>
      </c>
      <c r="K2235" s="35">
        <f>_xlfn.SINGLE(IF(F2235="","",_xlfn.XLOOKUP(F2235,purchase!F:F,purchase!N:N,"")))</f>
        <v/>
      </c>
      <c r="L2235" s="4" t="n"/>
      <c r="M2235" s="86" t="n"/>
      <c r="N2235" s="35">
        <f>IF(F2235="","",
MAX(0,
_xlfn.XLOOKUP(F2235,purchase!F:F,purchase!N:N,"")
-
SUMIFS(L:L,F:F,F2235)))</f>
        <v/>
      </c>
      <c r="O2235" s="35">
        <f>IF(OR(L2235="",M2235=""),"",L2235-M2235)</f>
        <v/>
      </c>
      <c r="P2235" s="89">
        <f>_xlfn.SINGLE(IF(F2235="","",_xlfn.XLOOKUP(F2235,purchase!F:F,purchase!O:O,"")))</f>
        <v/>
      </c>
      <c r="Q2235" s="83">
        <f>IF(OR(L2235="",M2235=""),"",M2235/L2235)</f>
        <v/>
      </c>
      <c r="R2235" s="91">
        <f>IF(OR(P2235="",Q2235=""),"",Q2235-P2235)</f>
        <v/>
      </c>
    </row>
    <row r="2236">
      <c r="A2236" s="25" t="n">
        <v>2232</v>
      </c>
      <c r="B2236" s="26">
        <f>IF(OR(C2236="",F2236=""),"",
"PRD-" &amp;
TEXT(DAY(C2236),"00") &amp;
CHOOSE(MONTH(C2236),"A","B","C","D","E","F","G","H","I","J","K","L") &amp;
TEXT(YEAR(C2236),"00") &amp;
"-" &amp;
RIGHT(F2236,4))</f>
        <v/>
      </c>
      <c r="C2236" s="27" t="n"/>
      <c r="D2236" s="26">
        <f>IF(F2236="","",_xlfn.XLOOKUP(F2236,purchase!F:F,purchase!B:B,""))</f>
        <v/>
      </c>
      <c r="E2236" s="26">
        <f>IF(F2236="","",_xlfn.XLOOKUP(F2236,purchase!F:F,purchase!C:C,""))</f>
        <v/>
      </c>
      <c r="F2236" s="4" t="n"/>
      <c r="G2236" s="10">
        <f>IF(H2236="NRFC","Natural Rubber Field Coagulam","")</f>
        <v/>
      </c>
      <c r="H2236" s="10">
        <f>IF(F2236="","",_xlfn.XLOOKUP(F2236,purchase!F:F,purchase!E:E,""))</f>
        <v/>
      </c>
      <c r="I2236" s="10">
        <f>IF(J2236="ISNR20","Natural Rubber-TSNR (ISNR-20)","")</f>
        <v/>
      </c>
      <c r="J2236" s="10">
        <f>IF(H2236="NRFC","ISNR20","")</f>
        <v/>
      </c>
      <c r="K2236" s="35">
        <f>_xlfn.SINGLE(IF(F2236="","",_xlfn.XLOOKUP(F2236,purchase!F:F,purchase!N:N,"")))</f>
        <v/>
      </c>
      <c r="L2236" s="4" t="n"/>
      <c r="M2236" s="86" t="n"/>
      <c r="N2236" s="35">
        <f>IF(F2236="","",
MAX(0,
_xlfn.XLOOKUP(F2236,purchase!F:F,purchase!N:N,"")
-
SUMIFS(L:L,F:F,F2236)))</f>
        <v/>
      </c>
      <c r="O2236" s="35">
        <f>IF(OR(L2236="",M2236=""),"",L2236-M2236)</f>
        <v/>
      </c>
      <c r="P2236" s="89">
        <f>_xlfn.SINGLE(IF(F2236="","",_xlfn.XLOOKUP(F2236,purchase!F:F,purchase!O:O,"")))</f>
        <v/>
      </c>
      <c r="Q2236" s="83">
        <f>IF(OR(L2236="",M2236=""),"",M2236/L2236)</f>
        <v/>
      </c>
      <c r="R2236" s="91">
        <f>IF(OR(P2236="",Q2236=""),"",Q2236-P2236)</f>
        <v/>
      </c>
    </row>
    <row r="2237">
      <c r="A2237" s="25" t="n">
        <v>2233</v>
      </c>
      <c r="B2237" s="26">
        <f>IF(OR(C2237="",F2237=""),"",
"PRD-" &amp;
TEXT(DAY(C2237),"00") &amp;
CHOOSE(MONTH(C2237),"A","B","C","D","E","F","G","H","I","J","K","L") &amp;
TEXT(YEAR(C2237),"00") &amp;
"-" &amp;
RIGHT(F2237,4))</f>
        <v/>
      </c>
      <c r="C2237" s="27" t="n"/>
      <c r="D2237" s="26">
        <f>IF(F2237="","",_xlfn.XLOOKUP(F2237,purchase!F:F,purchase!B:B,""))</f>
        <v/>
      </c>
      <c r="E2237" s="26">
        <f>IF(F2237="","",_xlfn.XLOOKUP(F2237,purchase!F:F,purchase!C:C,""))</f>
        <v/>
      </c>
      <c r="F2237" s="4" t="n"/>
      <c r="G2237" s="10">
        <f>IF(H2237="NRFC","Natural Rubber Field Coagulam","")</f>
        <v/>
      </c>
      <c r="H2237" s="10">
        <f>IF(F2237="","",_xlfn.XLOOKUP(F2237,purchase!F:F,purchase!E:E,""))</f>
        <v/>
      </c>
      <c r="I2237" s="10">
        <f>IF(J2237="ISNR20","Natural Rubber-TSNR (ISNR-20)","")</f>
        <v/>
      </c>
      <c r="J2237" s="10">
        <f>IF(H2237="NRFC","ISNR20","")</f>
        <v/>
      </c>
      <c r="K2237" s="35">
        <f>_xlfn.SINGLE(IF(F2237="","",_xlfn.XLOOKUP(F2237,purchase!F:F,purchase!N:N,"")))</f>
        <v/>
      </c>
      <c r="L2237" s="4" t="n"/>
      <c r="M2237" s="86" t="n"/>
      <c r="N2237" s="35">
        <f>IF(F2237="","",
MAX(0,
_xlfn.XLOOKUP(F2237,purchase!F:F,purchase!N:N,"")
-
SUMIFS(L:L,F:F,F2237)))</f>
        <v/>
      </c>
      <c r="O2237" s="35">
        <f>IF(OR(L2237="",M2237=""),"",L2237-M2237)</f>
        <v/>
      </c>
      <c r="P2237" s="89">
        <f>_xlfn.SINGLE(IF(F2237="","",_xlfn.XLOOKUP(F2237,purchase!F:F,purchase!O:O,"")))</f>
        <v/>
      </c>
      <c r="Q2237" s="83">
        <f>IF(OR(L2237="",M2237=""),"",M2237/L2237)</f>
        <v/>
      </c>
      <c r="R2237" s="91">
        <f>IF(OR(P2237="",Q2237=""),"",Q2237-P2237)</f>
        <v/>
      </c>
    </row>
    <row r="2238">
      <c r="A2238" s="25" t="n">
        <v>2234</v>
      </c>
      <c r="B2238" s="26">
        <f>IF(OR(C2238="",F2238=""),"",
"PRD-" &amp;
TEXT(DAY(C2238),"00") &amp;
CHOOSE(MONTH(C2238),"A","B","C","D","E","F","G","H","I","J","K","L") &amp;
TEXT(YEAR(C2238),"00") &amp;
"-" &amp;
RIGHT(F2238,4))</f>
        <v/>
      </c>
      <c r="C2238" s="27" t="n"/>
      <c r="D2238" s="26">
        <f>IF(F2238="","",_xlfn.XLOOKUP(F2238,purchase!F:F,purchase!B:B,""))</f>
        <v/>
      </c>
      <c r="E2238" s="26">
        <f>IF(F2238="","",_xlfn.XLOOKUP(F2238,purchase!F:F,purchase!C:C,""))</f>
        <v/>
      </c>
      <c r="F2238" s="4" t="n"/>
      <c r="G2238" s="10">
        <f>IF(H2238="NRFC","Natural Rubber Field Coagulam","")</f>
        <v/>
      </c>
      <c r="H2238" s="10">
        <f>IF(F2238="","",_xlfn.XLOOKUP(F2238,purchase!F:F,purchase!E:E,""))</f>
        <v/>
      </c>
      <c r="I2238" s="10">
        <f>IF(J2238="ISNR20","Natural Rubber-TSNR (ISNR-20)","")</f>
        <v/>
      </c>
      <c r="J2238" s="10">
        <f>IF(H2238="NRFC","ISNR20","")</f>
        <v/>
      </c>
      <c r="K2238" s="35">
        <f>_xlfn.SINGLE(IF(F2238="","",_xlfn.XLOOKUP(F2238,purchase!F:F,purchase!N:N,"")))</f>
        <v/>
      </c>
      <c r="L2238" s="4" t="n"/>
      <c r="M2238" s="86" t="n"/>
      <c r="N2238" s="35">
        <f>IF(F2238="","",
MAX(0,
_xlfn.XLOOKUP(F2238,purchase!F:F,purchase!N:N,"")
-
SUMIFS(L:L,F:F,F2238)))</f>
        <v/>
      </c>
      <c r="O2238" s="35">
        <f>IF(OR(L2238="",M2238=""),"",L2238-M2238)</f>
        <v/>
      </c>
      <c r="P2238" s="89">
        <f>_xlfn.SINGLE(IF(F2238="","",_xlfn.XLOOKUP(F2238,purchase!F:F,purchase!O:O,"")))</f>
        <v/>
      </c>
      <c r="Q2238" s="83">
        <f>IF(OR(L2238="",M2238=""),"",M2238/L2238)</f>
        <v/>
      </c>
      <c r="R2238" s="91">
        <f>IF(OR(P2238="",Q2238=""),"",Q2238-P2238)</f>
        <v/>
      </c>
    </row>
    <row r="2239">
      <c r="A2239" s="25" t="n">
        <v>2235</v>
      </c>
      <c r="B2239" s="26">
        <f>IF(OR(C2239="",F2239=""),"",
"PRD-" &amp;
TEXT(DAY(C2239),"00") &amp;
CHOOSE(MONTH(C2239),"A","B","C","D","E","F","G","H","I","J","K","L") &amp;
TEXT(YEAR(C2239),"00") &amp;
"-" &amp;
RIGHT(F2239,4))</f>
        <v/>
      </c>
      <c r="C2239" s="27" t="n"/>
      <c r="D2239" s="26">
        <f>IF(F2239="","",_xlfn.XLOOKUP(F2239,purchase!F:F,purchase!B:B,""))</f>
        <v/>
      </c>
      <c r="E2239" s="26">
        <f>IF(F2239="","",_xlfn.XLOOKUP(F2239,purchase!F:F,purchase!C:C,""))</f>
        <v/>
      </c>
      <c r="F2239" s="4" t="n"/>
      <c r="G2239" s="10">
        <f>IF(H2239="NRFC","Natural Rubber Field Coagulam","")</f>
        <v/>
      </c>
      <c r="H2239" s="10">
        <f>IF(F2239="","",_xlfn.XLOOKUP(F2239,purchase!F:F,purchase!E:E,""))</f>
        <v/>
      </c>
      <c r="I2239" s="10">
        <f>IF(J2239="ISNR20","Natural Rubber-TSNR (ISNR-20)","")</f>
        <v/>
      </c>
      <c r="J2239" s="10">
        <f>IF(H2239="NRFC","ISNR20","")</f>
        <v/>
      </c>
      <c r="K2239" s="35">
        <f>_xlfn.SINGLE(IF(F2239="","",_xlfn.XLOOKUP(F2239,purchase!F:F,purchase!N:N,"")))</f>
        <v/>
      </c>
      <c r="L2239" s="4" t="n"/>
      <c r="M2239" s="86" t="n"/>
      <c r="N2239" s="35">
        <f>IF(F2239="","",
MAX(0,
_xlfn.XLOOKUP(F2239,purchase!F:F,purchase!N:N,"")
-
SUMIFS(L:L,F:F,F2239)))</f>
        <v/>
      </c>
      <c r="O2239" s="35">
        <f>IF(OR(L2239="",M2239=""),"",L2239-M2239)</f>
        <v/>
      </c>
      <c r="P2239" s="89">
        <f>_xlfn.SINGLE(IF(F2239="","",_xlfn.XLOOKUP(F2239,purchase!F:F,purchase!O:O,"")))</f>
        <v/>
      </c>
      <c r="Q2239" s="83">
        <f>IF(OR(L2239="",M2239=""),"",M2239/L2239)</f>
        <v/>
      </c>
      <c r="R2239" s="91">
        <f>IF(OR(P2239="",Q2239=""),"",Q2239-P2239)</f>
        <v/>
      </c>
    </row>
    <row r="2240">
      <c r="A2240" s="25" t="n">
        <v>2236</v>
      </c>
      <c r="B2240" s="26">
        <f>IF(OR(C2240="",F2240=""),"",
"PRD-" &amp;
TEXT(DAY(C2240),"00") &amp;
CHOOSE(MONTH(C2240),"A","B","C","D","E","F","G","H","I","J","K","L") &amp;
TEXT(YEAR(C2240),"00") &amp;
"-" &amp;
RIGHT(F2240,4))</f>
        <v/>
      </c>
      <c r="C2240" s="27" t="n"/>
      <c r="D2240" s="26">
        <f>IF(F2240="","",_xlfn.XLOOKUP(F2240,purchase!F:F,purchase!B:B,""))</f>
        <v/>
      </c>
      <c r="E2240" s="26">
        <f>IF(F2240="","",_xlfn.XLOOKUP(F2240,purchase!F:F,purchase!C:C,""))</f>
        <v/>
      </c>
      <c r="F2240" s="4" t="n"/>
      <c r="G2240" s="10">
        <f>IF(H2240="NRFC","Natural Rubber Field Coagulam","")</f>
        <v/>
      </c>
      <c r="H2240" s="10">
        <f>IF(F2240="","",_xlfn.XLOOKUP(F2240,purchase!F:F,purchase!E:E,""))</f>
        <v/>
      </c>
      <c r="I2240" s="10">
        <f>IF(J2240="ISNR20","Natural Rubber-TSNR (ISNR-20)","")</f>
        <v/>
      </c>
      <c r="J2240" s="10">
        <f>IF(H2240="NRFC","ISNR20","")</f>
        <v/>
      </c>
      <c r="K2240" s="35">
        <f>_xlfn.SINGLE(IF(F2240="","",_xlfn.XLOOKUP(F2240,purchase!F:F,purchase!N:N,"")))</f>
        <v/>
      </c>
      <c r="L2240" s="4" t="n"/>
      <c r="M2240" s="86" t="n"/>
      <c r="N2240" s="35">
        <f>IF(F2240="","",
MAX(0,
_xlfn.XLOOKUP(F2240,purchase!F:F,purchase!N:N,"")
-
SUMIFS(L:L,F:F,F2240)))</f>
        <v/>
      </c>
      <c r="O2240" s="35">
        <f>IF(OR(L2240="",M2240=""),"",L2240-M2240)</f>
        <v/>
      </c>
      <c r="P2240" s="89">
        <f>_xlfn.SINGLE(IF(F2240="","",_xlfn.XLOOKUP(F2240,purchase!F:F,purchase!O:O,"")))</f>
        <v/>
      </c>
      <c r="Q2240" s="83">
        <f>IF(OR(L2240="",M2240=""),"",M2240/L2240)</f>
        <v/>
      </c>
      <c r="R2240" s="91">
        <f>IF(OR(P2240="",Q2240=""),"",Q2240-P2240)</f>
        <v/>
      </c>
    </row>
    <row r="2241">
      <c r="A2241" s="25" t="n">
        <v>2237</v>
      </c>
      <c r="B2241" s="26">
        <f>IF(OR(C2241="",F2241=""),"",
"PRD-" &amp;
TEXT(DAY(C2241),"00") &amp;
CHOOSE(MONTH(C2241),"A","B","C","D","E","F","G","H","I","J","K","L") &amp;
TEXT(YEAR(C2241),"00") &amp;
"-" &amp;
RIGHT(F2241,4))</f>
        <v/>
      </c>
      <c r="C2241" s="27" t="n"/>
      <c r="D2241" s="26">
        <f>IF(F2241="","",_xlfn.XLOOKUP(F2241,purchase!F:F,purchase!B:B,""))</f>
        <v/>
      </c>
      <c r="E2241" s="26">
        <f>IF(F2241="","",_xlfn.XLOOKUP(F2241,purchase!F:F,purchase!C:C,""))</f>
        <v/>
      </c>
      <c r="F2241" s="4" t="n"/>
      <c r="G2241" s="10">
        <f>IF(H2241="NRFC","Natural Rubber Field Coagulam","")</f>
        <v/>
      </c>
      <c r="H2241" s="10">
        <f>IF(F2241="","",_xlfn.XLOOKUP(F2241,purchase!F:F,purchase!E:E,""))</f>
        <v/>
      </c>
      <c r="I2241" s="10">
        <f>IF(J2241="ISNR20","Natural Rubber-TSNR (ISNR-20)","")</f>
        <v/>
      </c>
      <c r="J2241" s="10">
        <f>IF(H2241="NRFC","ISNR20","")</f>
        <v/>
      </c>
      <c r="K2241" s="35">
        <f>_xlfn.SINGLE(IF(F2241="","",_xlfn.XLOOKUP(F2241,purchase!F:F,purchase!N:N,"")))</f>
        <v/>
      </c>
      <c r="L2241" s="4" t="n"/>
      <c r="M2241" s="86" t="n"/>
      <c r="N2241" s="35">
        <f>IF(F2241="","",
MAX(0,
_xlfn.XLOOKUP(F2241,purchase!F:F,purchase!N:N,"")
-
SUMIFS(L:L,F:F,F2241)))</f>
        <v/>
      </c>
      <c r="O2241" s="35">
        <f>IF(OR(L2241="",M2241=""),"",L2241-M2241)</f>
        <v/>
      </c>
      <c r="P2241" s="89">
        <f>_xlfn.SINGLE(IF(F2241="","",_xlfn.XLOOKUP(F2241,purchase!F:F,purchase!O:O,"")))</f>
        <v/>
      </c>
      <c r="Q2241" s="83">
        <f>IF(OR(L2241="",M2241=""),"",M2241/L2241)</f>
        <v/>
      </c>
      <c r="R2241" s="91">
        <f>IF(OR(P2241="",Q2241=""),"",Q2241-P2241)</f>
        <v/>
      </c>
    </row>
    <row r="2242">
      <c r="A2242" s="25" t="n">
        <v>2238</v>
      </c>
      <c r="B2242" s="26">
        <f>IF(OR(C2242="",F2242=""),"",
"PRD-" &amp;
TEXT(DAY(C2242),"00") &amp;
CHOOSE(MONTH(C2242),"A","B","C","D","E","F","G","H","I","J","K","L") &amp;
TEXT(YEAR(C2242),"00") &amp;
"-" &amp;
RIGHT(F2242,4))</f>
        <v/>
      </c>
      <c r="C2242" s="27" t="n"/>
      <c r="D2242" s="26">
        <f>IF(F2242="","",_xlfn.XLOOKUP(F2242,purchase!F:F,purchase!B:B,""))</f>
        <v/>
      </c>
      <c r="E2242" s="26">
        <f>IF(F2242="","",_xlfn.XLOOKUP(F2242,purchase!F:F,purchase!C:C,""))</f>
        <v/>
      </c>
      <c r="F2242" s="4" t="n"/>
      <c r="G2242" s="10">
        <f>IF(H2242="NRFC","Natural Rubber Field Coagulam","")</f>
        <v/>
      </c>
      <c r="H2242" s="10">
        <f>IF(F2242="","",_xlfn.XLOOKUP(F2242,purchase!F:F,purchase!E:E,""))</f>
        <v/>
      </c>
      <c r="I2242" s="10">
        <f>IF(J2242="ISNR20","Natural Rubber-TSNR (ISNR-20)","")</f>
        <v/>
      </c>
      <c r="J2242" s="10">
        <f>IF(H2242="NRFC","ISNR20","")</f>
        <v/>
      </c>
      <c r="K2242" s="35">
        <f>_xlfn.SINGLE(IF(F2242="","",_xlfn.XLOOKUP(F2242,purchase!F:F,purchase!N:N,"")))</f>
        <v/>
      </c>
      <c r="L2242" s="4" t="n"/>
      <c r="M2242" s="86" t="n"/>
      <c r="N2242" s="35">
        <f>IF(F2242="","",
MAX(0,
_xlfn.XLOOKUP(F2242,purchase!F:F,purchase!N:N,"")
-
SUMIFS(L:L,F:F,F2242)))</f>
        <v/>
      </c>
      <c r="O2242" s="35">
        <f>IF(OR(L2242="",M2242=""),"",L2242-M2242)</f>
        <v/>
      </c>
      <c r="P2242" s="89">
        <f>_xlfn.SINGLE(IF(F2242="","",_xlfn.XLOOKUP(F2242,purchase!F:F,purchase!O:O,"")))</f>
        <v/>
      </c>
      <c r="Q2242" s="83">
        <f>IF(OR(L2242="",M2242=""),"",M2242/L2242)</f>
        <v/>
      </c>
      <c r="R2242" s="91">
        <f>IF(OR(P2242="",Q2242=""),"",Q2242-P2242)</f>
        <v/>
      </c>
    </row>
    <row r="2243">
      <c r="A2243" s="25" t="n">
        <v>2239</v>
      </c>
      <c r="B2243" s="26">
        <f>IF(OR(C2243="",F2243=""),"",
"PRD-" &amp;
TEXT(DAY(C2243),"00") &amp;
CHOOSE(MONTH(C2243),"A","B","C","D","E","F","G","H","I","J","K","L") &amp;
TEXT(YEAR(C2243),"00") &amp;
"-" &amp;
RIGHT(F2243,4))</f>
        <v/>
      </c>
      <c r="C2243" s="27" t="n"/>
      <c r="D2243" s="26">
        <f>IF(F2243="","",_xlfn.XLOOKUP(F2243,purchase!F:F,purchase!B:B,""))</f>
        <v/>
      </c>
      <c r="E2243" s="26">
        <f>IF(F2243="","",_xlfn.XLOOKUP(F2243,purchase!F:F,purchase!C:C,""))</f>
        <v/>
      </c>
      <c r="F2243" s="4" t="n"/>
      <c r="G2243" s="10">
        <f>IF(H2243="NRFC","Natural Rubber Field Coagulam","")</f>
        <v/>
      </c>
      <c r="H2243" s="10">
        <f>IF(F2243="","",_xlfn.XLOOKUP(F2243,purchase!F:F,purchase!E:E,""))</f>
        <v/>
      </c>
      <c r="I2243" s="10">
        <f>IF(J2243="ISNR20","Natural Rubber-TSNR (ISNR-20)","")</f>
        <v/>
      </c>
      <c r="J2243" s="10">
        <f>IF(H2243="NRFC","ISNR20","")</f>
        <v/>
      </c>
      <c r="K2243" s="35">
        <f>_xlfn.SINGLE(IF(F2243="","",_xlfn.XLOOKUP(F2243,purchase!F:F,purchase!N:N,"")))</f>
        <v/>
      </c>
      <c r="L2243" s="4" t="n"/>
      <c r="M2243" s="86" t="n"/>
      <c r="N2243" s="35">
        <f>IF(F2243="","",
MAX(0,
_xlfn.XLOOKUP(F2243,purchase!F:F,purchase!N:N,"")
-
SUMIFS(L:L,F:F,F2243)))</f>
        <v/>
      </c>
      <c r="O2243" s="35">
        <f>IF(OR(L2243="",M2243=""),"",L2243-M2243)</f>
        <v/>
      </c>
      <c r="P2243" s="89">
        <f>_xlfn.SINGLE(IF(F2243="","",_xlfn.XLOOKUP(F2243,purchase!F:F,purchase!O:O,"")))</f>
        <v/>
      </c>
      <c r="Q2243" s="83">
        <f>IF(OR(L2243="",M2243=""),"",M2243/L2243)</f>
        <v/>
      </c>
      <c r="R2243" s="91">
        <f>IF(OR(P2243="",Q2243=""),"",Q2243-P2243)</f>
        <v/>
      </c>
    </row>
    <row r="2244">
      <c r="A2244" s="25" t="n">
        <v>2240</v>
      </c>
      <c r="B2244" s="26">
        <f>IF(OR(C2244="",F2244=""),"",
"PRD-" &amp;
TEXT(DAY(C2244),"00") &amp;
CHOOSE(MONTH(C2244),"A","B","C","D","E","F","G","H","I","J","K","L") &amp;
TEXT(YEAR(C2244),"00") &amp;
"-" &amp;
RIGHT(F2244,4))</f>
        <v/>
      </c>
      <c r="C2244" s="27" t="n"/>
      <c r="D2244" s="26">
        <f>IF(F2244="","",_xlfn.XLOOKUP(F2244,purchase!F:F,purchase!B:B,""))</f>
        <v/>
      </c>
      <c r="E2244" s="26">
        <f>IF(F2244="","",_xlfn.XLOOKUP(F2244,purchase!F:F,purchase!C:C,""))</f>
        <v/>
      </c>
      <c r="F2244" s="4" t="n"/>
      <c r="G2244" s="10">
        <f>IF(H2244="NRFC","Natural Rubber Field Coagulam","")</f>
        <v/>
      </c>
      <c r="H2244" s="10">
        <f>IF(F2244="","",_xlfn.XLOOKUP(F2244,purchase!F:F,purchase!E:E,""))</f>
        <v/>
      </c>
      <c r="I2244" s="10">
        <f>IF(J2244="ISNR20","Natural Rubber-TSNR (ISNR-20)","")</f>
        <v/>
      </c>
      <c r="J2244" s="10">
        <f>IF(H2244="NRFC","ISNR20","")</f>
        <v/>
      </c>
      <c r="K2244" s="35">
        <f>_xlfn.SINGLE(IF(F2244="","",_xlfn.XLOOKUP(F2244,purchase!F:F,purchase!N:N,"")))</f>
        <v/>
      </c>
      <c r="L2244" s="4" t="n"/>
      <c r="M2244" s="86" t="n"/>
      <c r="N2244" s="35">
        <f>IF(F2244="","",
MAX(0,
_xlfn.XLOOKUP(F2244,purchase!F:F,purchase!N:N,"")
-
SUMIFS(L:L,F:F,F2244)))</f>
        <v/>
      </c>
      <c r="O2244" s="35">
        <f>IF(OR(L2244="",M2244=""),"",L2244-M2244)</f>
        <v/>
      </c>
      <c r="P2244" s="89">
        <f>_xlfn.SINGLE(IF(F2244="","",_xlfn.XLOOKUP(F2244,purchase!F:F,purchase!O:O,"")))</f>
        <v/>
      </c>
      <c r="Q2244" s="83">
        <f>IF(OR(L2244="",M2244=""),"",M2244/L2244)</f>
        <v/>
      </c>
      <c r="R2244" s="91">
        <f>IF(OR(P2244="",Q2244=""),"",Q2244-P2244)</f>
        <v/>
      </c>
    </row>
    <row r="2245">
      <c r="A2245" s="25" t="n">
        <v>2241</v>
      </c>
      <c r="B2245" s="26">
        <f>IF(OR(C2245="",F2245=""),"",
"PRD-" &amp;
TEXT(DAY(C2245),"00") &amp;
CHOOSE(MONTH(C2245),"A","B","C","D","E","F","G","H","I","J","K","L") &amp;
TEXT(YEAR(C2245),"00") &amp;
"-" &amp;
RIGHT(F2245,4))</f>
        <v/>
      </c>
      <c r="C2245" s="27" t="n"/>
      <c r="D2245" s="26">
        <f>IF(F2245="","",_xlfn.XLOOKUP(F2245,purchase!F:F,purchase!B:B,""))</f>
        <v/>
      </c>
      <c r="E2245" s="26">
        <f>IF(F2245="","",_xlfn.XLOOKUP(F2245,purchase!F:F,purchase!C:C,""))</f>
        <v/>
      </c>
      <c r="F2245" s="4" t="n"/>
      <c r="G2245" s="10">
        <f>IF(H2245="NRFC","Natural Rubber Field Coagulam","")</f>
        <v/>
      </c>
      <c r="H2245" s="10">
        <f>IF(F2245="","",_xlfn.XLOOKUP(F2245,purchase!F:F,purchase!E:E,""))</f>
        <v/>
      </c>
      <c r="I2245" s="10">
        <f>IF(J2245="ISNR20","Natural Rubber-TSNR (ISNR-20)","")</f>
        <v/>
      </c>
      <c r="J2245" s="10">
        <f>IF(H2245="NRFC","ISNR20","")</f>
        <v/>
      </c>
      <c r="K2245" s="35">
        <f>_xlfn.SINGLE(IF(F2245="","",_xlfn.XLOOKUP(F2245,purchase!F:F,purchase!N:N,"")))</f>
        <v/>
      </c>
      <c r="L2245" s="4" t="n"/>
      <c r="M2245" s="86" t="n"/>
      <c r="N2245" s="35">
        <f>IF(F2245="","",
MAX(0,
_xlfn.XLOOKUP(F2245,purchase!F:F,purchase!N:N,"")
-
SUMIFS(L:L,F:F,F2245)))</f>
        <v/>
      </c>
      <c r="O2245" s="35">
        <f>IF(OR(L2245="",M2245=""),"",L2245-M2245)</f>
        <v/>
      </c>
      <c r="P2245" s="89">
        <f>_xlfn.SINGLE(IF(F2245="","",_xlfn.XLOOKUP(F2245,purchase!F:F,purchase!O:O,"")))</f>
        <v/>
      </c>
      <c r="Q2245" s="83">
        <f>IF(OR(L2245="",M2245=""),"",M2245/L2245)</f>
        <v/>
      </c>
      <c r="R2245" s="91">
        <f>IF(OR(P2245="",Q2245=""),"",Q2245-P2245)</f>
        <v/>
      </c>
    </row>
    <row r="2246">
      <c r="A2246" s="25" t="n">
        <v>2242</v>
      </c>
      <c r="B2246" s="26">
        <f>IF(OR(C2246="",F2246=""),"",
"PRD-" &amp;
TEXT(DAY(C2246),"00") &amp;
CHOOSE(MONTH(C2246),"A","B","C","D","E","F","G","H","I","J","K","L") &amp;
TEXT(YEAR(C2246),"00") &amp;
"-" &amp;
RIGHT(F2246,4))</f>
        <v/>
      </c>
      <c r="C2246" s="27" t="n"/>
      <c r="D2246" s="26">
        <f>IF(F2246="","",_xlfn.XLOOKUP(F2246,purchase!F:F,purchase!B:B,""))</f>
        <v/>
      </c>
      <c r="E2246" s="26">
        <f>IF(F2246="","",_xlfn.XLOOKUP(F2246,purchase!F:F,purchase!C:C,""))</f>
        <v/>
      </c>
      <c r="F2246" s="4" t="n"/>
      <c r="G2246" s="10">
        <f>IF(H2246="NRFC","Natural Rubber Field Coagulam","")</f>
        <v/>
      </c>
      <c r="H2246" s="10">
        <f>IF(F2246="","",_xlfn.XLOOKUP(F2246,purchase!F:F,purchase!E:E,""))</f>
        <v/>
      </c>
      <c r="I2246" s="10">
        <f>IF(J2246="ISNR20","Natural Rubber-TSNR (ISNR-20)","")</f>
        <v/>
      </c>
      <c r="J2246" s="10">
        <f>IF(H2246="NRFC","ISNR20","")</f>
        <v/>
      </c>
      <c r="K2246" s="35">
        <f>_xlfn.SINGLE(IF(F2246="","",_xlfn.XLOOKUP(F2246,purchase!F:F,purchase!N:N,"")))</f>
        <v/>
      </c>
      <c r="L2246" s="4" t="n"/>
      <c r="M2246" s="86" t="n"/>
      <c r="N2246" s="35">
        <f>IF(F2246="","",
MAX(0,
_xlfn.XLOOKUP(F2246,purchase!F:F,purchase!N:N,"")
-
SUMIFS(L:L,F:F,F2246)))</f>
        <v/>
      </c>
      <c r="O2246" s="35">
        <f>IF(OR(L2246="",M2246=""),"",L2246-M2246)</f>
        <v/>
      </c>
      <c r="P2246" s="89">
        <f>_xlfn.SINGLE(IF(F2246="","",_xlfn.XLOOKUP(F2246,purchase!F:F,purchase!O:O,"")))</f>
        <v/>
      </c>
      <c r="Q2246" s="83">
        <f>IF(OR(L2246="",M2246=""),"",M2246/L2246)</f>
        <v/>
      </c>
      <c r="R2246" s="91">
        <f>IF(OR(P2246="",Q2246=""),"",Q2246-P2246)</f>
        <v/>
      </c>
    </row>
    <row r="2247">
      <c r="A2247" s="25" t="n">
        <v>2243</v>
      </c>
      <c r="B2247" s="26">
        <f>IF(OR(C2247="",F2247=""),"",
"PRD-" &amp;
TEXT(DAY(C2247),"00") &amp;
CHOOSE(MONTH(C2247),"A","B","C","D","E","F","G","H","I","J","K","L") &amp;
TEXT(YEAR(C2247),"00") &amp;
"-" &amp;
RIGHT(F2247,4))</f>
        <v/>
      </c>
      <c r="C2247" s="27" t="n"/>
      <c r="D2247" s="26">
        <f>IF(F2247="","",_xlfn.XLOOKUP(F2247,purchase!F:F,purchase!B:B,""))</f>
        <v/>
      </c>
      <c r="E2247" s="26">
        <f>IF(F2247="","",_xlfn.XLOOKUP(F2247,purchase!F:F,purchase!C:C,""))</f>
        <v/>
      </c>
      <c r="F2247" s="4" t="n"/>
      <c r="G2247" s="10">
        <f>IF(H2247="NRFC","Natural Rubber Field Coagulam","")</f>
        <v/>
      </c>
      <c r="H2247" s="10">
        <f>IF(F2247="","",_xlfn.XLOOKUP(F2247,purchase!F:F,purchase!E:E,""))</f>
        <v/>
      </c>
      <c r="I2247" s="10">
        <f>IF(J2247="ISNR20","Natural Rubber-TSNR (ISNR-20)","")</f>
        <v/>
      </c>
      <c r="J2247" s="10">
        <f>IF(H2247="NRFC","ISNR20","")</f>
        <v/>
      </c>
      <c r="K2247" s="35">
        <f>_xlfn.SINGLE(IF(F2247="","",_xlfn.XLOOKUP(F2247,purchase!F:F,purchase!N:N,"")))</f>
        <v/>
      </c>
      <c r="L2247" s="4" t="n"/>
      <c r="M2247" s="86" t="n"/>
      <c r="N2247" s="35">
        <f>IF(F2247="","",
MAX(0,
_xlfn.XLOOKUP(F2247,purchase!F:F,purchase!N:N,"")
-
SUMIFS(L:L,F:F,F2247)))</f>
        <v/>
      </c>
      <c r="O2247" s="35">
        <f>IF(OR(L2247="",M2247=""),"",L2247-M2247)</f>
        <v/>
      </c>
      <c r="P2247" s="89">
        <f>_xlfn.SINGLE(IF(F2247="","",_xlfn.XLOOKUP(F2247,purchase!F:F,purchase!O:O,"")))</f>
        <v/>
      </c>
      <c r="Q2247" s="83">
        <f>IF(OR(L2247="",M2247=""),"",M2247/L2247)</f>
        <v/>
      </c>
      <c r="R2247" s="91">
        <f>IF(OR(P2247="",Q2247=""),"",Q2247-P2247)</f>
        <v/>
      </c>
    </row>
    <row r="2248">
      <c r="A2248" s="25" t="n">
        <v>2244</v>
      </c>
      <c r="B2248" s="26">
        <f>IF(OR(C2248="",F2248=""),"",
"PRD-" &amp;
TEXT(DAY(C2248),"00") &amp;
CHOOSE(MONTH(C2248),"A","B","C","D","E","F","G","H","I","J","K","L") &amp;
TEXT(YEAR(C2248),"00") &amp;
"-" &amp;
RIGHT(F2248,4))</f>
        <v/>
      </c>
      <c r="C2248" s="27" t="n"/>
      <c r="D2248" s="26">
        <f>IF(F2248="","",_xlfn.XLOOKUP(F2248,purchase!F:F,purchase!B:B,""))</f>
        <v/>
      </c>
      <c r="E2248" s="26">
        <f>IF(F2248="","",_xlfn.XLOOKUP(F2248,purchase!F:F,purchase!C:C,""))</f>
        <v/>
      </c>
      <c r="F2248" s="4" t="n"/>
      <c r="G2248" s="10">
        <f>IF(H2248="NRFC","Natural Rubber Field Coagulam","")</f>
        <v/>
      </c>
      <c r="H2248" s="10">
        <f>IF(F2248="","",_xlfn.XLOOKUP(F2248,purchase!F:F,purchase!E:E,""))</f>
        <v/>
      </c>
      <c r="I2248" s="10">
        <f>IF(J2248="ISNR20","Natural Rubber-TSNR (ISNR-20)","")</f>
        <v/>
      </c>
      <c r="J2248" s="10">
        <f>IF(H2248="NRFC","ISNR20","")</f>
        <v/>
      </c>
      <c r="K2248" s="35">
        <f>_xlfn.SINGLE(IF(F2248="","",_xlfn.XLOOKUP(F2248,purchase!F:F,purchase!N:N,"")))</f>
        <v/>
      </c>
      <c r="L2248" s="4" t="n"/>
      <c r="M2248" s="86" t="n"/>
      <c r="N2248" s="35">
        <f>IF(F2248="","",
MAX(0,
_xlfn.XLOOKUP(F2248,purchase!F:F,purchase!N:N,"")
-
SUMIFS(L:L,F:F,F2248)))</f>
        <v/>
      </c>
      <c r="O2248" s="35">
        <f>IF(OR(L2248="",M2248=""),"",L2248-M2248)</f>
        <v/>
      </c>
      <c r="P2248" s="89">
        <f>_xlfn.SINGLE(IF(F2248="","",_xlfn.XLOOKUP(F2248,purchase!F:F,purchase!O:O,"")))</f>
        <v/>
      </c>
      <c r="Q2248" s="83">
        <f>IF(OR(L2248="",M2248=""),"",M2248/L2248)</f>
        <v/>
      </c>
      <c r="R2248" s="91">
        <f>IF(OR(P2248="",Q2248=""),"",Q2248-P2248)</f>
        <v/>
      </c>
    </row>
    <row r="2249">
      <c r="A2249" s="25" t="n">
        <v>2245</v>
      </c>
      <c r="B2249" s="26">
        <f>IF(OR(C2249="",F2249=""),"",
"PRD-" &amp;
TEXT(DAY(C2249),"00") &amp;
CHOOSE(MONTH(C2249),"A","B","C","D","E","F","G","H","I","J","K","L") &amp;
TEXT(YEAR(C2249),"00") &amp;
"-" &amp;
RIGHT(F2249,4))</f>
        <v/>
      </c>
      <c r="C2249" s="27" t="n"/>
      <c r="D2249" s="26">
        <f>IF(F2249="","",_xlfn.XLOOKUP(F2249,purchase!F:F,purchase!B:B,""))</f>
        <v/>
      </c>
      <c r="E2249" s="26">
        <f>IF(F2249="","",_xlfn.XLOOKUP(F2249,purchase!F:F,purchase!C:C,""))</f>
        <v/>
      </c>
      <c r="F2249" s="4" t="n"/>
      <c r="G2249" s="10">
        <f>IF(H2249="NRFC","Natural Rubber Field Coagulam","")</f>
        <v/>
      </c>
      <c r="H2249" s="10">
        <f>IF(F2249="","",_xlfn.XLOOKUP(F2249,purchase!F:F,purchase!E:E,""))</f>
        <v/>
      </c>
      <c r="I2249" s="10">
        <f>IF(J2249="ISNR20","Natural Rubber-TSNR (ISNR-20)","")</f>
        <v/>
      </c>
      <c r="J2249" s="10">
        <f>IF(H2249="NRFC","ISNR20","")</f>
        <v/>
      </c>
      <c r="K2249" s="35">
        <f>_xlfn.SINGLE(IF(F2249="","",_xlfn.XLOOKUP(F2249,purchase!F:F,purchase!N:N,"")))</f>
        <v/>
      </c>
      <c r="L2249" s="4" t="n"/>
      <c r="M2249" s="86" t="n"/>
      <c r="N2249" s="35">
        <f>IF(F2249="","",
MAX(0,
_xlfn.XLOOKUP(F2249,purchase!F:F,purchase!N:N,"")
-
SUMIFS(L:L,F:F,F2249)))</f>
        <v/>
      </c>
      <c r="O2249" s="35">
        <f>IF(OR(L2249="",M2249=""),"",L2249-M2249)</f>
        <v/>
      </c>
      <c r="P2249" s="89">
        <f>_xlfn.SINGLE(IF(F2249="","",_xlfn.XLOOKUP(F2249,purchase!F:F,purchase!O:O,"")))</f>
        <v/>
      </c>
      <c r="Q2249" s="83">
        <f>IF(OR(L2249="",M2249=""),"",M2249/L2249)</f>
        <v/>
      </c>
      <c r="R2249" s="91">
        <f>IF(OR(P2249="",Q2249=""),"",Q2249-P2249)</f>
        <v/>
      </c>
    </row>
    <row r="2250">
      <c r="A2250" s="25" t="n">
        <v>2246</v>
      </c>
      <c r="B2250" s="26">
        <f>IF(OR(C2250="",F2250=""),"",
"PRD-" &amp;
TEXT(DAY(C2250),"00") &amp;
CHOOSE(MONTH(C2250),"A","B","C","D","E","F","G","H","I","J","K","L") &amp;
TEXT(YEAR(C2250),"00") &amp;
"-" &amp;
RIGHT(F2250,4))</f>
        <v/>
      </c>
      <c r="C2250" s="27" t="n"/>
      <c r="D2250" s="26">
        <f>IF(F2250="","",_xlfn.XLOOKUP(F2250,purchase!F:F,purchase!B:B,""))</f>
        <v/>
      </c>
      <c r="E2250" s="26">
        <f>IF(F2250="","",_xlfn.XLOOKUP(F2250,purchase!F:F,purchase!C:C,""))</f>
        <v/>
      </c>
      <c r="F2250" s="4" t="n"/>
      <c r="G2250" s="10">
        <f>IF(H2250="NRFC","Natural Rubber Field Coagulam","")</f>
        <v/>
      </c>
      <c r="H2250" s="10">
        <f>IF(F2250="","",_xlfn.XLOOKUP(F2250,purchase!F:F,purchase!E:E,""))</f>
        <v/>
      </c>
      <c r="I2250" s="10">
        <f>IF(J2250="ISNR20","Natural Rubber-TSNR (ISNR-20)","")</f>
        <v/>
      </c>
      <c r="J2250" s="10">
        <f>IF(H2250="NRFC","ISNR20","")</f>
        <v/>
      </c>
      <c r="K2250" s="35">
        <f>_xlfn.SINGLE(IF(F2250="","",_xlfn.XLOOKUP(F2250,purchase!F:F,purchase!N:N,"")))</f>
        <v/>
      </c>
      <c r="L2250" s="4" t="n"/>
      <c r="M2250" s="86" t="n"/>
      <c r="N2250" s="35">
        <f>IF(F2250="","",
MAX(0,
_xlfn.XLOOKUP(F2250,purchase!F:F,purchase!N:N,"")
-
SUMIFS(L:L,F:F,F2250)))</f>
        <v/>
      </c>
      <c r="O2250" s="35">
        <f>IF(OR(L2250="",M2250=""),"",L2250-M2250)</f>
        <v/>
      </c>
      <c r="P2250" s="89">
        <f>_xlfn.SINGLE(IF(F2250="","",_xlfn.XLOOKUP(F2250,purchase!F:F,purchase!O:O,"")))</f>
        <v/>
      </c>
      <c r="Q2250" s="83">
        <f>IF(OR(L2250="",M2250=""),"",M2250/L2250)</f>
        <v/>
      </c>
      <c r="R2250" s="91">
        <f>IF(OR(P2250="",Q2250=""),"",Q2250-P2250)</f>
        <v/>
      </c>
    </row>
    <row r="2251">
      <c r="A2251" s="25" t="n">
        <v>2247</v>
      </c>
      <c r="B2251" s="26">
        <f>IF(OR(C2251="",F2251=""),"",
"PRD-" &amp;
TEXT(DAY(C2251),"00") &amp;
CHOOSE(MONTH(C2251),"A","B","C","D","E","F","G","H","I","J","K","L") &amp;
TEXT(YEAR(C2251),"00") &amp;
"-" &amp;
RIGHT(F2251,4))</f>
        <v/>
      </c>
      <c r="C2251" s="27" t="n"/>
      <c r="D2251" s="26">
        <f>IF(F2251="","",_xlfn.XLOOKUP(F2251,purchase!F:F,purchase!B:B,""))</f>
        <v/>
      </c>
      <c r="E2251" s="26">
        <f>IF(F2251="","",_xlfn.XLOOKUP(F2251,purchase!F:F,purchase!C:C,""))</f>
        <v/>
      </c>
      <c r="F2251" s="4" t="n"/>
      <c r="G2251" s="10">
        <f>IF(H2251="NRFC","Natural Rubber Field Coagulam","")</f>
        <v/>
      </c>
      <c r="H2251" s="10">
        <f>IF(F2251="","",_xlfn.XLOOKUP(F2251,purchase!F:F,purchase!E:E,""))</f>
        <v/>
      </c>
      <c r="I2251" s="10">
        <f>IF(J2251="ISNR20","Natural Rubber-TSNR (ISNR-20)","")</f>
        <v/>
      </c>
      <c r="J2251" s="10">
        <f>IF(H2251="NRFC","ISNR20","")</f>
        <v/>
      </c>
      <c r="K2251" s="35">
        <f>_xlfn.SINGLE(IF(F2251="","",_xlfn.XLOOKUP(F2251,purchase!F:F,purchase!N:N,"")))</f>
        <v/>
      </c>
      <c r="L2251" s="4" t="n"/>
      <c r="M2251" s="86" t="n"/>
      <c r="N2251" s="35">
        <f>IF(F2251="","",
MAX(0,
_xlfn.XLOOKUP(F2251,purchase!F:F,purchase!N:N,"")
-
SUMIFS(L:L,F:F,F2251)))</f>
        <v/>
      </c>
      <c r="O2251" s="35">
        <f>IF(OR(L2251="",M2251=""),"",L2251-M2251)</f>
        <v/>
      </c>
      <c r="P2251" s="89">
        <f>_xlfn.SINGLE(IF(F2251="","",_xlfn.XLOOKUP(F2251,purchase!F:F,purchase!O:O,"")))</f>
        <v/>
      </c>
      <c r="Q2251" s="83">
        <f>IF(OR(L2251="",M2251=""),"",M2251/L2251)</f>
        <v/>
      </c>
      <c r="R2251" s="91">
        <f>IF(OR(P2251="",Q2251=""),"",Q2251-P2251)</f>
        <v/>
      </c>
    </row>
    <row r="2252">
      <c r="A2252" s="25" t="n">
        <v>2248</v>
      </c>
      <c r="B2252" s="26">
        <f>IF(OR(C2252="",F2252=""),"",
"PRD-" &amp;
TEXT(DAY(C2252),"00") &amp;
CHOOSE(MONTH(C2252),"A","B","C","D","E","F","G","H","I","J","K","L") &amp;
TEXT(YEAR(C2252),"00") &amp;
"-" &amp;
RIGHT(F2252,4))</f>
        <v/>
      </c>
      <c r="C2252" s="27" t="n"/>
      <c r="D2252" s="26">
        <f>IF(F2252="","",_xlfn.XLOOKUP(F2252,purchase!F:F,purchase!B:B,""))</f>
        <v/>
      </c>
      <c r="E2252" s="26">
        <f>IF(F2252="","",_xlfn.XLOOKUP(F2252,purchase!F:F,purchase!C:C,""))</f>
        <v/>
      </c>
      <c r="F2252" s="4" t="n"/>
      <c r="G2252" s="10">
        <f>IF(H2252="NRFC","Natural Rubber Field Coagulam","")</f>
        <v/>
      </c>
      <c r="H2252" s="10">
        <f>IF(F2252="","",_xlfn.XLOOKUP(F2252,purchase!F:F,purchase!E:E,""))</f>
        <v/>
      </c>
      <c r="I2252" s="10">
        <f>IF(J2252="ISNR20","Natural Rubber-TSNR (ISNR-20)","")</f>
        <v/>
      </c>
      <c r="J2252" s="10">
        <f>IF(H2252="NRFC","ISNR20","")</f>
        <v/>
      </c>
      <c r="K2252" s="35">
        <f>_xlfn.SINGLE(IF(F2252="","",_xlfn.XLOOKUP(F2252,purchase!F:F,purchase!N:N,"")))</f>
        <v/>
      </c>
      <c r="L2252" s="4" t="n"/>
      <c r="M2252" s="86" t="n"/>
      <c r="N2252" s="35">
        <f>IF(F2252="","",
MAX(0,
_xlfn.XLOOKUP(F2252,purchase!F:F,purchase!N:N,"")
-
SUMIFS(L:L,F:F,F2252)))</f>
        <v/>
      </c>
      <c r="O2252" s="35">
        <f>IF(OR(L2252="",M2252=""),"",L2252-M2252)</f>
        <v/>
      </c>
      <c r="P2252" s="89">
        <f>_xlfn.SINGLE(IF(F2252="","",_xlfn.XLOOKUP(F2252,purchase!F:F,purchase!O:O,"")))</f>
        <v/>
      </c>
      <c r="Q2252" s="83">
        <f>IF(OR(L2252="",M2252=""),"",M2252/L2252)</f>
        <v/>
      </c>
      <c r="R2252" s="91">
        <f>IF(OR(P2252="",Q2252=""),"",Q2252-P2252)</f>
        <v/>
      </c>
    </row>
    <row r="2253">
      <c r="A2253" s="25" t="n">
        <v>2249</v>
      </c>
      <c r="B2253" s="26">
        <f>IF(OR(C2253="",F2253=""),"",
"PRD-" &amp;
TEXT(DAY(C2253),"00") &amp;
CHOOSE(MONTH(C2253),"A","B","C","D","E","F","G","H","I","J","K","L") &amp;
TEXT(YEAR(C2253),"00") &amp;
"-" &amp;
RIGHT(F2253,4))</f>
        <v/>
      </c>
      <c r="C2253" s="27" t="n"/>
      <c r="D2253" s="26">
        <f>IF(F2253="","",_xlfn.XLOOKUP(F2253,purchase!F:F,purchase!B:B,""))</f>
        <v/>
      </c>
      <c r="E2253" s="26">
        <f>IF(F2253="","",_xlfn.XLOOKUP(F2253,purchase!F:F,purchase!C:C,""))</f>
        <v/>
      </c>
      <c r="F2253" s="4" t="n"/>
      <c r="G2253" s="10">
        <f>IF(H2253="NRFC","Natural Rubber Field Coagulam","")</f>
        <v/>
      </c>
      <c r="H2253" s="10">
        <f>IF(F2253="","",_xlfn.XLOOKUP(F2253,purchase!F:F,purchase!E:E,""))</f>
        <v/>
      </c>
      <c r="I2253" s="10">
        <f>IF(J2253="ISNR20","Natural Rubber-TSNR (ISNR-20)","")</f>
        <v/>
      </c>
      <c r="J2253" s="10">
        <f>IF(H2253="NRFC","ISNR20","")</f>
        <v/>
      </c>
      <c r="K2253" s="35">
        <f>_xlfn.SINGLE(IF(F2253="","",_xlfn.XLOOKUP(F2253,purchase!F:F,purchase!N:N,"")))</f>
        <v/>
      </c>
      <c r="L2253" s="4" t="n"/>
      <c r="M2253" s="86" t="n"/>
      <c r="N2253" s="35">
        <f>IF(F2253="","",
MAX(0,
_xlfn.XLOOKUP(F2253,purchase!F:F,purchase!N:N,"")
-
SUMIFS(L:L,F:F,F2253)))</f>
        <v/>
      </c>
      <c r="O2253" s="35">
        <f>IF(OR(L2253="",M2253=""),"",L2253-M2253)</f>
        <v/>
      </c>
      <c r="P2253" s="89">
        <f>_xlfn.SINGLE(IF(F2253="","",_xlfn.XLOOKUP(F2253,purchase!F:F,purchase!O:O,"")))</f>
        <v/>
      </c>
      <c r="Q2253" s="83">
        <f>IF(OR(L2253="",M2253=""),"",M2253/L2253)</f>
        <v/>
      </c>
      <c r="R2253" s="91">
        <f>IF(OR(P2253="",Q2253=""),"",Q2253-P2253)</f>
        <v/>
      </c>
    </row>
    <row r="2254">
      <c r="A2254" s="25" t="n">
        <v>2250</v>
      </c>
      <c r="B2254" s="26">
        <f>IF(OR(C2254="",F2254=""),"",
"PRD-" &amp;
TEXT(DAY(C2254),"00") &amp;
CHOOSE(MONTH(C2254),"A","B","C","D","E","F","G","H","I","J","K","L") &amp;
TEXT(YEAR(C2254),"00") &amp;
"-" &amp;
RIGHT(F2254,4))</f>
        <v/>
      </c>
      <c r="C2254" s="27" t="n"/>
      <c r="D2254" s="26">
        <f>IF(F2254="","",_xlfn.XLOOKUP(F2254,purchase!F:F,purchase!B:B,""))</f>
        <v/>
      </c>
      <c r="E2254" s="26">
        <f>IF(F2254="","",_xlfn.XLOOKUP(F2254,purchase!F:F,purchase!C:C,""))</f>
        <v/>
      </c>
      <c r="F2254" s="4" t="n"/>
      <c r="G2254" s="10">
        <f>IF(H2254="NRFC","Natural Rubber Field Coagulam","")</f>
        <v/>
      </c>
      <c r="H2254" s="10">
        <f>IF(F2254="","",_xlfn.XLOOKUP(F2254,purchase!F:F,purchase!E:E,""))</f>
        <v/>
      </c>
      <c r="I2254" s="10">
        <f>IF(J2254="ISNR20","Natural Rubber-TSNR (ISNR-20)","")</f>
        <v/>
      </c>
      <c r="J2254" s="10">
        <f>IF(H2254="NRFC","ISNR20","")</f>
        <v/>
      </c>
      <c r="K2254" s="35">
        <f>_xlfn.SINGLE(IF(F2254="","",_xlfn.XLOOKUP(F2254,purchase!F:F,purchase!N:N,"")))</f>
        <v/>
      </c>
      <c r="L2254" s="4" t="n"/>
      <c r="M2254" s="86" t="n"/>
      <c r="N2254" s="35">
        <f>IF(F2254="","",
MAX(0,
_xlfn.XLOOKUP(F2254,purchase!F:F,purchase!N:N,"")
-
SUMIFS(L:L,F:F,F2254)))</f>
        <v/>
      </c>
      <c r="O2254" s="35">
        <f>IF(OR(L2254="",M2254=""),"",L2254-M2254)</f>
        <v/>
      </c>
      <c r="P2254" s="89">
        <f>_xlfn.SINGLE(IF(F2254="","",_xlfn.XLOOKUP(F2254,purchase!F:F,purchase!O:O,"")))</f>
        <v/>
      </c>
      <c r="Q2254" s="83">
        <f>IF(OR(L2254="",M2254=""),"",M2254/L2254)</f>
        <v/>
      </c>
      <c r="R2254" s="91">
        <f>IF(OR(P2254="",Q2254=""),"",Q2254-P2254)</f>
        <v/>
      </c>
    </row>
    <row r="2255">
      <c r="A2255" s="25" t="n">
        <v>2251</v>
      </c>
      <c r="B2255" s="26">
        <f>IF(OR(C2255="",F2255=""),"",
"PRD-" &amp;
TEXT(DAY(C2255),"00") &amp;
CHOOSE(MONTH(C2255),"A","B","C","D","E","F","G","H","I","J","K","L") &amp;
TEXT(YEAR(C2255),"00") &amp;
"-" &amp;
RIGHT(F2255,4))</f>
        <v/>
      </c>
      <c r="C2255" s="27" t="n"/>
      <c r="D2255" s="26">
        <f>IF(F2255="","",_xlfn.XLOOKUP(F2255,purchase!F:F,purchase!B:B,""))</f>
        <v/>
      </c>
      <c r="E2255" s="26">
        <f>IF(F2255="","",_xlfn.XLOOKUP(F2255,purchase!F:F,purchase!C:C,""))</f>
        <v/>
      </c>
      <c r="F2255" s="4" t="n"/>
      <c r="G2255" s="10">
        <f>IF(H2255="NRFC","Natural Rubber Field Coagulam","")</f>
        <v/>
      </c>
      <c r="H2255" s="10">
        <f>IF(F2255="","",_xlfn.XLOOKUP(F2255,purchase!F:F,purchase!E:E,""))</f>
        <v/>
      </c>
      <c r="I2255" s="10">
        <f>IF(J2255="ISNR20","Natural Rubber-TSNR (ISNR-20)","")</f>
        <v/>
      </c>
      <c r="J2255" s="10">
        <f>IF(H2255="NRFC","ISNR20","")</f>
        <v/>
      </c>
      <c r="K2255" s="35">
        <f>_xlfn.SINGLE(IF(F2255="","",_xlfn.XLOOKUP(F2255,purchase!F:F,purchase!N:N,"")))</f>
        <v/>
      </c>
      <c r="L2255" s="4" t="n"/>
      <c r="M2255" s="86" t="n"/>
      <c r="N2255" s="35">
        <f>IF(F2255="","",
MAX(0,
_xlfn.XLOOKUP(F2255,purchase!F:F,purchase!N:N,"")
-
SUMIFS(L:L,F:F,F2255)))</f>
        <v/>
      </c>
      <c r="O2255" s="35">
        <f>IF(OR(L2255="",M2255=""),"",L2255-M2255)</f>
        <v/>
      </c>
      <c r="P2255" s="89">
        <f>_xlfn.SINGLE(IF(F2255="","",_xlfn.XLOOKUP(F2255,purchase!F:F,purchase!O:O,"")))</f>
        <v/>
      </c>
      <c r="Q2255" s="83">
        <f>IF(OR(L2255="",M2255=""),"",M2255/L2255)</f>
        <v/>
      </c>
      <c r="R2255" s="91">
        <f>IF(OR(P2255="",Q2255=""),"",Q2255-P2255)</f>
        <v/>
      </c>
    </row>
    <row r="2256">
      <c r="A2256" s="25" t="n">
        <v>2252</v>
      </c>
      <c r="B2256" s="26">
        <f>IF(OR(C2256="",F2256=""),"",
"PRD-" &amp;
TEXT(DAY(C2256),"00") &amp;
CHOOSE(MONTH(C2256),"A","B","C","D","E","F","G","H","I","J","K","L") &amp;
TEXT(YEAR(C2256),"00") &amp;
"-" &amp;
RIGHT(F2256,4))</f>
        <v/>
      </c>
      <c r="C2256" s="27" t="n"/>
      <c r="D2256" s="26">
        <f>IF(F2256="","",_xlfn.XLOOKUP(F2256,purchase!F:F,purchase!B:B,""))</f>
        <v/>
      </c>
      <c r="E2256" s="26">
        <f>IF(F2256="","",_xlfn.XLOOKUP(F2256,purchase!F:F,purchase!C:C,""))</f>
        <v/>
      </c>
      <c r="F2256" s="4" t="n"/>
      <c r="G2256" s="10">
        <f>IF(H2256="NRFC","Natural Rubber Field Coagulam","")</f>
        <v/>
      </c>
      <c r="H2256" s="10">
        <f>IF(F2256="","",_xlfn.XLOOKUP(F2256,purchase!F:F,purchase!E:E,""))</f>
        <v/>
      </c>
      <c r="I2256" s="10">
        <f>IF(J2256="ISNR20","Natural Rubber-TSNR (ISNR-20)","")</f>
        <v/>
      </c>
      <c r="J2256" s="10">
        <f>IF(H2256="NRFC","ISNR20","")</f>
        <v/>
      </c>
      <c r="K2256" s="35">
        <f>_xlfn.SINGLE(IF(F2256="","",_xlfn.XLOOKUP(F2256,purchase!F:F,purchase!N:N,"")))</f>
        <v/>
      </c>
      <c r="L2256" s="4" t="n"/>
      <c r="M2256" s="86" t="n"/>
      <c r="N2256" s="35">
        <f>IF(F2256="","",
MAX(0,
_xlfn.XLOOKUP(F2256,purchase!F:F,purchase!N:N,"")
-
SUMIFS(L:L,F:F,F2256)))</f>
        <v/>
      </c>
      <c r="O2256" s="35">
        <f>IF(OR(L2256="",M2256=""),"",L2256-M2256)</f>
        <v/>
      </c>
      <c r="P2256" s="89">
        <f>_xlfn.SINGLE(IF(F2256="","",_xlfn.XLOOKUP(F2256,purchase!F:F,purchase!O:O,"")))</f>
        <v/>
      </c>
      <c r="Q2256" s="83">
        <f>IF(OR(L2256="",M2256=""),"",M2256/L2256)</f>
        <v/>
      </c>
      <c r="R2256" s="91">
        <f>IF(OR(P2256="",Q2256=""),"",Q2256-P2256)</f>
        <v/>
      </c>
    </row>
    <row r="2257">
      <c r="A2257" s="25" t="n">
        <v>2253</v>
      </c>
      <c r="B2257" s="26">
        <f>IF(OR(C2257="",F2257=""),"",
"PRD-" &amp;
TEXT(DAY(C2257),"00") &amp;
CHOOSE(MONTH(C2257),"A","B","C","D","E","F","G","H","I","J","K","L") &amp;
TEXT(YEAR(C2257),"00") &amp;
"-" &amp;
RIGHT(F2257,4))</f>
        <v/>
      </c>
      <c r="C2257" s="27" t="n"/>
      <c r="D2257" s="26">
        <f>IF(F2257="","",_xlfn.XLOOKUP(F2257,purchase!F:F,purchase!B:B,""))</f>
        <v/>
      </c>
      <c r="E2257" s="26">
        <f>IF(F2257="","",_xlfn.XLOOKUP(F2257,purchase!F:F,purchase!C:C,""))</f>
        <v/>
      </c>
      <c r="F2257" s="4" t="n"/>
      <c r="G2257" s="10">
        <f>IF(H2257="NRFC","Natural Rubber Field Coagulam","")</f>
        <v/>
      </c>
      <c r="H2257" s="10">
        <f>IF(F2257="","",_xlfn.XLOOKUP(F2257,purchase!F:F,purchase!E:E,""))</f>
        <v/>
      </c>
      <c r="I2257" s="10">
        <f>IF(J2257="ISNR20","Natural Rubber-TSNR (ISNR-20)","")</f>
        <v/>
      </c>
      <c r="J2257" s="10">
        <f>IF(H2257="NRFC","ISNR20","")</f>
        <v/>
      </c>
      <c r="K2257" s="35">
        <f>_xlfn.SINGLE(IF(F2257="","",_xlfn.XLOOKUP(F2257,purchase!F:F,purchase!N:N,"")))</f>
        <v/>
      </c>
      <c r="L2257" s="4" t="n"/>
      <c r="M2257" s="86" t="n"/>
      <c r="N2257" s="35">
        <f>IF(F2257="","",
MAX(0,
_xlfn.XLOOKUP(F2257,purchase!F:F,purchase!N:N,"")
-
SUMIFS(L:L,F:F,F2257)))</f>
        <v/>
      </c>
      <c r="O2257" s="35">
        <f>IF(OR(L2257="",M2257=""),"",L2257-M2257)</f>
        <v/>
      </c>
      <c r="P2257" s="89">
        <f>_xlfn.SINGLE(IF(F2257="","",_xlfn.XLOOKUP(F2257,purchase!F:F,purchase!O:O,"")))</f>
        <v/>
      </c>
      <c r="Q2257" s="83">
        <f>IF(OR(L2257="",M2257=""),"",M2257/L2257)</f>
        <v/>
      </c>
      <c r="R2257" s="91">
        <f>IF(OR(P2257="",Q2257=""),"",Q2257-P2257)</f>
        <v/>
      </c>
    </row>
    <row r="2258">
      <c r="A2258" s="25" t="n">
        <v>2254</v>
      </c>
      <c r="B2258" s="26">
        <f>IF(OR(C2258="",F2258=""),"",
"PRD-" &amp;
TEXT(DAY(C2258),"00") &amp;
CHOOSE(MONTH(C2258),"A","B","C","D","E","F","G","H","I","J","K","L") &amp;
TEXT(YEAR(C2258),"00") &amp;
"-" &amp;
RIGHT(F2258,4))</f>
        <v/>
      </c>
      <c r="C2258" s="27" t="n"/>
      <c r="D2258" s="26">
        <f>IF(F2258="","",_xlfn.XLOOKUP(F2258,purchase!F:F,purchase!B:B,""))</f>
        <v/>
      </c>
      <c r="E2258" s="26">
        <f>IF(F2258="","",_xlfn.XLOOKUP(F2258,purchase!F:F,purchase!C:C,""))</f>
        <v/>
      </c>
      <c r="F2258" s="4" t="n"/>
      <c r="G2258" s="10">
        <f>IF(H2258="NRFC","Natural Rubber Field Coagulam","")</f>
        <v/>
      </c>
      <c r="H2258" s="10">
        <f>IF(F2258="","",_xlfn.XLOOKUP(F2258,purchase!F:F,purchase!E:E,""))</f>
        <v/>
      </c>
      <c r="I2258" s="10">
        <f>IF(J2258="ISNR20","Natural Rubber-TSNR (ISNR-20)","")</f>
        <v/>
      </c>
      <c r="J2258" s="10">
        <f>IF(H2258="NRFC","ISNR20","")</f>
        <v/>
      </c>
      <c r="K2258" s="35">
        <f>_xlfn.SINGLE(IF(F2258="","",_xlfn.XLOOKUP(F2258,purchase!F:F,purchase!N:N,"")))</f>
        <v/>
      </c>
      <c r="L2258" s="4" t="n"/>
      <c r="M2258" s="86" t="n"/>
      <c r="N2258" s="35">
        <f>IF(F2258="","",
MAX(0,
_xlfn.XLOOKUP(F2258,purchase!F:F,purchase!N:N,"")
-
SUMIFS(L:L,F:F,F2258)))</f>
        <v/>
      </c>
      <c r="O2258" s="35">
        <f>IF(OR(L2258="",M2258=""),"",L2258-M2258)</f>
        <v/>
      </c>
      <c r="P2258" s="89">
        <f>_xlfn.SINGLE(IF(F2258="","",_xlfn.XLOOKUP(F2258,purchase!F:F,purchase!O:O,"")))</f>
        <v/>
      </c>
      <c r="Q2258" s="83">
        <f>IF(OR(L2258="",M2258=""),"",M2258/L2258)</f>
        <v/>
      </c>
      <c r="R2258" s="91">
        <f>IF(OR(P2258="",Q2258=""),"",Q2258-P2258)</f>
        <v/>
      </c>
    </row>
    <row r="2259">
      <c r="A2259" s="25" t="n">
        <v>2255</v>
      </c>
      <c r="B2259" s="26">
        <f>IF(OR(C2259="",F2259=""),"",
"PRD-" &amp;
TEXT(DAY(C2259),"00") &amp;
CHOOSE(MONTH(C2259),"A","B","C","D","E","F","G","H","I","J","K","L") &amp;
TEXT(YEAR(C2259),"00") &amp;
"-" &amp;
RIGHT(F2259,4))</f>
        <v/>
      </c>
      <c r="C2259" s="27" t="n"/>
      <c r="D2259" s="26">
        <f>IF(F2259="","",_xlfn.XLOOKUP(F2259,purchase!F:F,purchase!B:B,""))</f>
        <v/>
      </c>
      <c r="E2259" s="26">
        <f>IF(F2259="","",_xlfn.XLOOKUP(F2259,purchase!F:F,purchase!C:C,""))</f>
        <v/>
      </c>
      <c r="F2259" s="4" t="n"/>
      <c r="G2259" s="10">
        <f>IF(H2259="NRFC","Natural Rubber Field Coagulam","")</f>
        <v/>
      </c>
      <c r="H2259" s="10">
        <f>IF(F2259="","",_xlfn.XLOOKUP(F2259,purchase!F:F,purchase!E:E,""))</f>
        <v/>
      </c>
      <c r="I2259" s="10">
        <f>IF(J2259="ISNR20","Natural Rubber-TSNR (ISNR-20)","")</f>
        <v/>
      </c>
      <c r="J2259" s="10">
        <f>IF(H2259="NRFC","ISNR20","")</f>
        <v/>
      </c>
      <c r="K2259" s="35">
        <f>_xlfn.SINGLE(IF(F2259="","",_xlfn.XLOOKUP(F2259,purchase!F:F,purchase!N:N,"")))</f>
        <v/>
      </c>
      <c r="L2259" s="4" t="n"/>
      <c r="M2259" s="86" t="n"/>
      <c r="N2259" s="35">
        <f>IF(F2259="","",
MAX(0,
_xlfn.XLOOKUP(F2259,purchase!F:F,purchase!N:N,"")
-
SUMIFS(L:L,F:F,F2259)))</f>
        <v/>
      </c>
      <c r="O2259" s="35">
        <f>IF(OR(L2259="",M2259=""),"",L2259-M2259)</f>
        <v/>
      </c>
      <c r="P2259" s="89">
        <f>_xlfn.SINGLE(IF(F2259="","",_xlfn.XLOOKUP(F2259,purchase!F:F,purchase!O:O,"")))</f>
        <v/>
      </c>
      <c r="Q2259" s="83">
        <f>IF(OR(L2259="",M2259=""),"",M2259/L2259)</f>
        <v/>
      </c>
      <c r="R2259" s="91">
        <f>IF(OR(P2259="",Q2259=""),"",Q2259-P2259)</f>
        <v/>
      </c>
    </row>
    <row r="2260">
      <c r="A2260" s="25" t="n">
        <v>2256</v>
      </c>
      <c r="B2260" s="26">
        <f>IF(OR(C2260="",F2260=""),"",
"PRD-" &amp;
TEXT(DAY(C2260),"00") &amp;
CHOOSE(MONTH(C2260),"A","B","C","D","E","F","G","H","I","J","K","L") &amp;
TEXT(YEAR(C2260),"00") &amp;
"-" &amp;
RIGHT(F2260,4))</f>
        <v/>
      </c>
      <c r="C2260" s="27" t="n"/>
      <c r="D2260" s="26">
        <f>IF(F2260="","",_xlfn.XLOOKUP(F2260,purchase!F:F,purchase!B:B,""))</f>
        <v/>
      </c>
      <c r="E2260" s="26">
        <f>IF(F2260="","",_xlfn.XLOOKUP(F2260,purchase!F:F,purchase!C:C,""))</f>
        <v/>
      </c>
      <c r="F2260" s="4" t="n"/>
      <c r="G2260" s="10">
        <f>IF(H2260="NRFC","Natural Rubber Field Coagulam","")</f>
        <v/>
      </c>
      <c r="H2260" s="10">
        <f>IF(F2260="","",_xlfn.XLOOKUP(F2260,purchase!F:F,purchase!E:E,""))</f>
        <v/>
      </c>
      <c r="I2260" s="10">
        <f>IF(J2260="ISNR20","Natural Rubber-TSNR (ISNR-20)","")</f>
        <v/>
      </c>
      <c r="J2260" s="10">
        <f>IF(H2260="NRFC","ISNR20","")</f>
        <v/>
      </c>
      <c r="K2260" s="35">
        <f>_xlfn.SINGLE(IF(F2260="","",_xlfn.XLOOKUP(F2260,purchase!F:F,purchase!N:N,"")))</f>
        <v/>
      </c>
      <c r="L2260" s="4" t="n"/>
      <c r="M2260" s="86" t="n"/>
      <c r="N2260" s="35">
        <f>IF(F2260="","",
MAX(0,
_xlfn.XLOOKUP(F2260,purchase!F:F,purchase!N:N,"")
-
SUMIFS(L:L,F:F,F2260)))</f>
        <v/>
      </c>
      <c r="O2260" s="35">
        <f>IF(OR(L2260="",M2260=""),"",L2260-M2260)</f>
        <v/>
      </c>
      <c r="P2260" s="89">
        <f>_xlfn.SINGLE(IF(F2260="","",_xlfn.XLOOKUP(F2260,purchase!F:F,purchase!O:O,"")))</f>
        <v/>
      </c>
      <c r="Q2260" s="83">
        <f>IF(OR(L2260="",M2260=""),"",M2260/L2260)</f>
        <v/>
      </c>
      <c r="R2260" s="91">
        <f>IF(OR(P2260="",Q2260=""),"",Q2260-P2260)</f>
        <v/>
      </c>
    </row>
    <row r="2261">
      <c r="A2261" s="25" t="n">
        <v>2257</v>
      </c>
      <c r="B2261" s="26">
        <f>IF(OR(C2261="",F2261=""),"",
"PRD-" &amp;
TEXT(DAY(C2261),"00") &amp;
CHOOSE(MONTH(C2261),"A","B","C","D","E","F","G","H","I","J","K","L") &amp;
TEXT(YEAR(C2261),"00") &amp;
"-" &amp;
RIGHT(F2261,4))</f>
        <v/>
      </c>
      <c r="C2261" s="27" t="n"/>
      <c r="D2261" s="26">
        <f>IF(F2261="","",_xlfn.XLOOKUP(F2261,purchase!F:F,purchase!B:B,""))</f>
        <v/>
      </c>
      <c r="E2261" s="26">
        <f>IF(F2261="","",_xlfn.XLOOKUP(F2261,purchase!F:F,purchase!C:C,""))</f>
        <v/>
      </c>
      <c r="F2261" s="4" t="n"/>
      <c r="G2261" s="10">
        <f>IF(H2261="NRFC","Natural Rubber Field Coagulam","")</f>
        <v/>
      </c>
      <c r="H2261" s="10">
        <f>IF(F2261="","",_xlfn.XLOOKUP(F2261,purchase!F:F,purchase!E:E,""))</f>
        <v/>
      </c>
      <c r="I2261" s="10">
        <f>IF(J2261="ISNR20","Natural Rubber-TSNR (ISNR-20)","")</f>
        <v/>
      </c>
      <c r="J2261" s="10">
        <f>IF(H2261="NRFC","ISNR20","")</f>
        <v/>
      </c>
      <c r="K2261" s="35">
        <f>_xlfn.SINGLE(IF(F2261="","",_xlfn.XLOOKUP(F2261,purchase!F:F,purchase!N:N,"")))</f>
        <v/>
      </c>
      <c r="L2261" s="4" t="n"/>
      <c r="M2261" s="86" t="n"/>
      <c r="N2261" s="35">
        <f>IF(F2261="","",
MAX(0,
_xlfn.XLOOKUP(F2261,purchase!F:F,purchase!N:N,"")
-
SUMIFS(L:L,F:F,F2261)))</f>
        <v/>
      </c>
      <c r="O2261" s="35">
        <f>IF(OR(L2261="",M2261=""),"",L2261-M2261)</f>
        <v/>
      </c>
      <c r="P2261" s="89">
        <f>_xlfn.SINGLE(IF(F2261="","",_xlfn.XLOOKUP(F2261,purchase!F:F,purchase!O:O,"")))</f>
        <v/>
      </c>
      <c r="Q2261" s="83">
        <f>IF(OR(L2261="",M2261=""),"",M2261/L2261)</f>
        <v/>
      </c>
      <c r="R2261" s="91">
        <f>IF(OR(P2261="",Q2261=""),"",Q2261-P2261)</f>
        <v/>
      </c>
    </row>
    <row r="2262">
      <c r="A2262" s="25" t="n">
        <v>2258</v>
      </c>
      <c r="B2262" s="26">
        <f>IF(OR(C2262="",F2262=""),"",
"PRD-" &amp;
TEXT(DAY(C2262),"00") &amp;
CHOOSE(MONTH(C2262),"A","B","C","D","E","F","G","H","I","J","K","L") &amp;
TEXT(YEAR(C2262),"00") &amp;
"-" &amp;
RIGHT(F2262,4))</f>
        <v/>
      </c>
      <c r="C2262" s="27" t="n"/>
      <c r="D2262" s="26">
        <f>IF(F2262="","",_xlfn.XLOOKUP(F2262,purchase!F:F,purchase!B:B,""))</f>
        <v/>
      </c>
      <c r="E2262" s="26">
        <f>IF(F2262="","",_xlfn.XLOOKUP(F2262,purchase!F:F,purchase!C:C,""))</f>
        <v/>
      </c>
      <c r="F2262" s="4" t="n"/>
      <c r="G2262" s="10">
        <f>IF(H2262="NRFC","Natural Rubber Field Coagulam","")</f>
        <v/>
      </c>
      <c r="H2262" s="10">
        <f>IF(F2262="","",_xlfn.XLOOKUP(F2262,purchase!F:F,purchase!E:E,""))</f>
        <v/>
      </c>
      <c r="I2262" s="10">
        <f>IF(J2262="ISNR20","Natural Rubber-TSNR (ISNR-20)","")</f>
        <v/>
      </c>
      <c r="J2262" s="10">
        <f>IF(H2262="NRFC","ISNR20","")</f>
        <v/>
      </c>
      <c r="K2262" s="35">
        <f>_xlfn.SINGLE(IF(F2262="","",_xlfn.XLOOKUP(F2262,purchase!F:F,purchase!N:N,"")))</f>
        <v/>
      </c>
      <c r="L2262" s="4" t="n"/>
      <c r="M2262" s="86" t="n"/>
      <c r="N2262" s="35">
        <f>IF(F2262="","",
MAX(0,
_xlfn.XLOOKUP(F2262,purchase!F:F,purchase!N:N,"")
-
SUMIFS(L:L,F:F,F2262)))</f>
        <v/>
      </c>
      <c r="O2262" s="35">
        <f>IF(OR(L2262="",M2262=""),"",L2262-M2262)</f>
        <v/>
      </c>
      <c r="P2262" s="89">
        <f>_xlfn.SINGLE(IF(F2262="","",_xlfn.XLOOKUP(F2262,purchase!F:F,purchase!O:O,"")))</f>
        <v/>
      </c>
      <c r="Q2262" s="83">
        <f>IF(OR(L2262="",M2262=""),"",M2262/L2262)</f>
        <v/>
      </c>
      <c r="R2262" s="91">
        <f>IF(OR(P2262="",Q2262=""),"",Q2262-P2262)</f>
        <v/>
      </c>
    </row>
    <row r="2263">
      <c r="A2263" s="25" t="n">
        <v>2259</v>
      </c>
      <c r="B2263" s="26">
        <f>IF(OR(C2263="",F2263=""),"",
"PRD-" &amp;
TEXT(DAY(C2263),"00") &amp;
CHOOSE(MONTH(C2263),"A","B","C","D","E","F","G","H","I","J","K","L") &amp;
TEXT(YEAR(C2263),"00") &amp;
"-" &amp;
RIGHT(F2263,4))</f>
        <v/>
      </c>
      <c r="C2263" s="27" t="n"/>
      <c r="D2263" s="26">
        <f>IF(F2263="","",_xlfn.XLOOKUP(F2263,purchase!F:F,purchase!B:B,""))</f>
        <v/>
      </c>
      <c r="E2263" s="26">
        <f>IF(F2263="","",_xlfn.XLOOKUP(F2263,purchase!F:F,purchase!C:C,""))</f>
        <v/>
      </c>
      <c r="F2263" s="4" t="n"/>
      <c r="G2263" s="10">
        <f>IF(H2263="NRFC","Natural Rubber Field Coagulam","")</f>
        <v/>
      </c>
      <c r="H2263" s="10">
        <f>IF(F2263="","",_xlfn.XLOOKUP(F2263,purchase!F:F,purchase!E:E,""))</f>
        <v/>
      </c>
      <c r="I2263" s="10">
        <f>IF(J2263="ISNR20","Natural Rubber-TSNR (ISNR-20)","")</f>
        <v/>
      </c>
      <c r="J2263" s="10">
        <f>IF(H2263="NRFC","ISNR20","")</f>
        <v/>
      </c>
      <c r="K2263" s="35">
        <f>_xlfn.SINGLE(IF(F2263="","",_xlfn.XLOOKUP(F2263,purchase!F:F,purchase!N:N,"")))</f>
        <v/>
      </c>
      <c r="L2263" s="4" t="n"/>
      <c r="M2263" s="86" t="n"/>
      <c r="N2263" s="35">
        <f>IF(F2263="","",
MAX(0,
_xlfn.XLOOKUP(F2263,purchase!F:F,purchase!N:N,"")
-
SUMIFS(L:L,F:F,F2263)))</f>
        <v/>
      </c>
      <c r="O2263" s="35">
        <f>IF(OR(L2263="",M2263=""),"",L2263-M2263)</f>
        <v/>
      </c>
      <c r="P2263" s="89">
        <f>_xlfn.SINGLE(IF(F2263="","",_xlfn.XLOOKUP(F2263,purchase!F:F,purchase!O:O,"")))</f>
        <v/>
      </c>
      <c r="Q2263" s="83">
        <f>IF(OR(L2263="",M2263=""),"",M2263/L2263)</f>
        <v/>
      </c>
      <c r="R2263" s="91">
        <f>IF(OR(P2263="",Q2263=""),"",Q2263-P2263)</f>
        <v/>
      </c>
    </row>
    <row r="2264">
      <c r="A2264" s="25" t="n">
        <v>2260</v>
      </c>
      <c r="B2264" s="26">
        <f>IF(OR(C2264="",F2264=""),"",
"PRD-" &amp;
TEXT(DAY(C2264),"00") &amp;
CHOOSE(MONTH(C2264),"A","B","C","D","E","F","G","H","I","J","K","L") &amp;
TEXT(YEAR(C2264),"00") &amp;
"-" &amp;
RIGHT(F2264,4))</f>
        <v/>
      </c>
      <c r="C2264" s="27" t="n"/>
      <c r="D2264" s="26">
        <f>IF(F2264="","",_xlfn.XLOOKUP(F2264,purchase!F:F,purchase!B:B,""))</f>
        <v/>
      </c>
      <c r="E2264" s="26">
        <f>IF(F2264="","",_xlfn.XLOOKUP(F2264,purchase!F:F,purchase!C:C,""))</f>
        <v/>
      </c>
      <c r="F2264" s="4" t="n"/>
      <c r="G2264" s="10">
        <f>IF(H2264="NRFC","Natural Rubber Field Coagulam","")</f>
        <v/>
      </c>
      <c r="H2264" s="10">
        <f>IF(F2264="","",_xlfn.XLOOKUP(F2264,purchase!F:F,purchase!E:E,""))</f>
        <v/>
      </c>
      <c r="I2264" s="10">
        <f>IF(J2264="ISNR20","Natural Rubber-TSNR (ISNR-20)","")</f>
        <v/>
      </c>
      <c r="J2264" s="10">
        <f>IF(H2264="NRFC","ISNR20","")</f>
        <v/>
      </c>
      <c r="K2264" s="35">
        <f>_xlfn.SINGLE(IF(F2264="","",_xlfn.XLOOKUP(F2264,purchase!F:F,purchase!N:N,"")))</f>
        <v/>
      </c>
      <c r="L2264" s="4" t="n"/>
      <c r="M2264" s="86" t="n"/>
      <c r="N2264" s="35">
        <f>IF(F2264="","",
MAX(0,
_xlfn.XLOOKUP(F2264,purchase!F:F,purchase!N:N,"")
-
SUMIFS(L:L,F:F,F2264)))</f>
        <v/>
      </c>
      <c r="O2264" s="35">
        <f>IF(OR(L2264="",M2264=""),"",L2264-M2264)</f>
        <v/>
      </c>
      <c r="P2264" s="89">
        <f>_xlfn.SINGLE(IF(F2264="","",_xlfn.XLOOKUP(F2264,purchase!F:F,purchase!O:O,"")))</f>
        <v/>
      </c>
      <c r="Q2264" s="83">
        <f>IF(OR(L2264="",M2264=""),"",M2264/L2264)</f>
        <v/>
      </c>
      <c r="R2264" s="91">
        <f>IF(OR(P2264="",Q2264=""),"",Q2264-P2264)</f>
        <v/>
      </c>
    </row>
    <row r="2265">
      <c r="A2265" s="25" t="n">
        <v>2261</v>
      </c>
      <c r="B2265" s="26">
        <f>IF(OR(C2265="",F2265=""),"",
"PRD-" &amp;
TEXT(DAY(C2265),"00") &amp;
CHOOSE(MONTH(C2265),"A","B","C","D","E","F","G","H","I","J","K","L") &amp;
TEXT(YEAR(C2265),"00") &amp;
"-" &amp;
RIGHT(F2265,4))</f>
        <v/>
      </c>
      <c r="C2265" s="27" t="n"/>
      <c r="D2265" s="26">
        <f>IF(F2265="","",_xlfn.XLOOKUP(F2265,purchase!F:F,purchase!B:B,""))</f>
        <v/>
      </c>
      <c r="E2265" s="26">
        <f>IF(F2265="","",_xlfn.XLOOKUP(F2265,purchase!F:F,purchase!C:C,""))</f>
        <v/>
      </c>
      <c r="F2265" s="4" t="n"/>
      <c r="G2265" s="10">
        <f>IF(H2265="NRFC","Natural Rubber Field Coagulam","")</f>
        <v/>
      </c>
      <c r="H2265" s="10">
        <f>IF(F2265="","",_xlfn.XLOOKUP(F2265,purchase!F:F,purchase!E:E,""))</f>
        <v/>
      </c>
      <c r="I2265" s="10">
        <f>IF(J2265="ISNR20","Natural Rubber-TSNR (ISNR-20)","")</f>
        <v/>
      </c>
      <c r="J2265" s="10">
        <f>IF(H2265="NRFC","ISNR20","")</f>
        <v/>
      </c>
      <c r="K2265" s="35">
        <f>_xlfn.SINGLE(IF(F2265="","",_xlfn.XLOOKUP(F2265,purchase!F:F,purchase!N:N,"")))</f>
        <v/>
      </c>
      <c r="L2265" s="4" t="n"/>
      <c r="M2265" s="86" t="n"/>
      <c r="N2265" s="35">
        <f>IF(F2265="","",
MAX(0,
_xlfn.XLOOKUP(F2265,purchase!F:F,purchase!N:N,"")
-
SUMIFS(L:L,F:F,F2265)))</f>
        <v/>
      </c>
      <c r="O2265" s="35">
        <f>IF(OR(L2265="",M2265=""),"",L2265-M2265)</f>
        <v/>
      </c>
      <c r="P2265" s="89">
        <f>_xlfn.SINGLE(IF(F2265="","",_xlfn.XLOOKUP(F2265,purchase!F:F,purchase!O:O,"")))</f>
        <v/>
      </c>
      <c r="Q2265" s="83">
        <f>IF(OR(L2265="",M2265=""),"",M2265/L2265)</f>
        <v/>
      </c>
      <c r="R2265" s="91">
        <f>IF(OR(P2265="",Q2265=""),"",Q2265-P2265)</f>
        <v/>
      </c>
    </row>
    <row r="2266">
      <c r="A2266" s="25" t="n">
        <v>2262</v>
      </c>
      <c r="B2266" s="26">
        <f>IF(OR(C2266="",F2266=""),"",
"PRD-" &amp;
TEXT(DAY(C2266),"00") &amp;
CHOOSE(MONTH(C2266),"A","B","C","D","E","F","G","H","I","J","K","L") &amp;
TEXT(YEAR(C2266),"00") &amp;
"-" &amp;
RIGHT(F2266,4))</f>
        <v/>
      </c>
      <c r="C2266" s="27" t="n"/>
      <c r="D2266" s="26">
        <f>IF(F2266="","",_xlfn.XLOOKUP(F2266,purchase!F:F,purchase!B:B,""))</f>
        <v/>
      </c>
      <c r="E2266" s="26">
        <f>IF(F2266="","",_xlfn.XLOOKUP(F2266,purchase!F:F,purchase!C:C,""))</f>
        <v/>
      </c>
      <c r="F2266" s="4" t="n"/>
      <c r="G2266" s="10">
        <f>IF(H2266="NRFC","Natural Rubber Field Coagulam","")</f>
        <v/>
      </c>
      <c r="H2266" s="10">
        <f>IF(F2266="","",_xlfn.XLOOKUP(F2266,purchase!F:F,purchase!E:E,""))</f>
        <v/>
      </c>
      <c r="I2266" s="10">
        <f>IF(J2266="ISNR20","Natural Rubber-TSNR (ISNR-20)","")</f>
        <v/>
      </c>
      <c r="J2266" s="10">
        <f>IF(H2266="NRFC","ISNR20","")</f>
        <v/>
      </c>
      <c r="K2266" s="35">
        <f>_xlfn.SINGLE(IF(F2266="","",_xlfn.XLOOKUP(F2266,purchase!F:F,purchase!N:N,"")))</f>
        <v/>
      </c>
      <c r="L2266" s="4" t="n"/>
      <c r="M2266" s="86" t="n"/>
      <c r="N2266" s="35">
        <f>IF(F2266="","",
MAX(0,
_xlfn.XLOOKUP(F2266,purchase!F:F,purchase!N:N,"")
-
SUMIFS(L:L,F:F,F2266)))</f>
        <v/>
      </c>
      <c r="O2266" s="35">
        <f>IF(OR(L2266="",M2266=""),"",L2266-M2266)</f>
        <v/>
      </c>
      <c r="P2266" s="89">
        <f>_xlfn.SINGLE(IF(F2266="","",_xlfn.XLOOKUP(F2266,purchase!F:F,purchase!O:O,"")))</f>
        <v/>
      </c>
      <c r="Q2266" s="83">
        <f>IF(OR(L2266="",M2266=""),"",M2266/L2266)</f>
        <v/>
      </c>
      <c r="R2266" s="91">
        <f>IF(OR(P2266="",Q2266=""),"",Q2266-P2266)</f>
        <v/>
      </c>
    </row>
    <row r="2267">
      <c r="A2267" s="25" t="n">
        <v>2263</v>
      </c>
      <c r="B2267" s="26">
        <f>IF(OR(C2267="",F2267=""),"",
"PRD-" &amp;
TEXT(DAY(C2267),"00") &amp;
CHOOSE(MONTH(C2267),"A","B","C","D","E","F","G","H","I","J","K","L") &amp;
TEXT(YEAR(C2267),"00") &amp;
"-" &amp;
RIGHT(F2267,4))</f>
        <v/>
      </c>
      <c r="C2267" s="27" t="n"/>
      <c r="D2267" s="26">
        <f>IF(F2267="","",_xlfn.XLOOKUP(F2267,purchase!F:F,purchase!B:B,""))</f>
        <v/>
      </c>
      <c r="E2267" s="26">
        <f>IF(F2267="","",_xlfn.XLOOKUP(F2267,purchase!F:F,purchase!C:C,""))</f>
        <v/>
      </c>
      <c r="F2267" s="4" t="n"/>
      <c r="G2267" s="10">
        <f>IF(H2267="NRFC","Natural Rubber Field Coagulam","")</f>
        <v/>
      </c>
      <c r="H2267" s="10">
        <f>IF(F2267="","",_xlfn.XLOOKUP(F2267,purchase!F:F,purchase!E:E,""))</f>
        <v/>
      </c>
      <c r="I2267" s="10">
        <f>IF(J2267="ISNR20","Natural Rubber-TSNR (ISNR-20)","")</f>
        <v/>
      </c>
      <c r="J2267" s="10">
        <f>IF(H2267="NRFC","ISNR20","")</f>
        <v/>
      </c>
      <c r="K2267" s="35">
        <f>_xlfn.SINGLE(IF(F2267="","",_xlfn.XLOOKUP(F2267,purchase!F:F,purchase!N:N,"")))</f>
        <v/>
      </c>
      <c r="L2267" s="4" t="n"/>
      <c r="M2267" s="86" t="n"/>
      <c r="N2267" s="35">
        <f>IF(F2267="","",
MAX(0,
_xlfn.XLOOKUP(F2267,purchase!F:F,purchase!N:N,"")
-
SUMIFS(L:L,F:F,F2267)))</f>
        <v/>
      </c>
      <c r="O2267" s="35">
        <f>IF(OR(L2267="",M2267=""),"",L2267-M2267)</f>
        <v/>
      </c>
      <c r="P2267" s="89">
        <f>_xlfn.SINGLE(IF(F2267="","",_xlfn.XLOOKUP(F2267,purchase!F:F,purchase!O:O,"")))</f>
        <v/>
      </c>
      <c r="Q2267" s="83">
        <f>IF(OR(L2267="",M2267=""),"",M2267/L2267)</f>
        <v/>
      </c>
      <c r="R2267" s="91">
        <f>IF(OR(P2267="",Q2267=""),"",Q2267-P2267)</f>
        <v/>
      </c>
    </row>
    <row r="2268">
      <c r="A2268" s="25" t="n">
        <v>2264</v>
      </c>
      <c r="B2268" s="26">
        <f>IF(OR(C2268="",F2268=""),"",
"PRD-" &amp;
TEXT(DAY(C2268),"00") &amp;
CHOOSE(MONTH(C2268),"A","B","C","D","E","F","G","H","I","J","K","L") &amp;
TEXT(YEAR(C2268),"00") &amp;
"-" &amp;
RIGHT(F2268,4))</f>
        <v/>
      </c>
      <c r="C2268" s="27" t="n"/>
      <c r="D2268" s="26">
        <f>IF(F2268="","",_xlfn.XLOOKUP(F2268,purchase!F:F,purchase!B:B,""))</f>
        <v/>
      </c>
      <c r="E2268" s="26">
        <f>IF(F2268="","",_xlfn.XLOOKUP(F2268,purchase!F:F,purchase!C:C,""))</f>
        <v/>
      </c>
      <c r="F2268" s="4" t="n"/>
      <c r="G2268" s="10">
        <f>IF(H2268="NRFC","Natural Rubber Field Coagulam","")</f>
        <v/>
      </c>
      <c r="H2268" s="10">
        <f>IF(F2268="","",_xlfn.XLOOKUP(F2268,purchase!F:F,purchase!E:E,""))</f>
        <v/>
      </c>
      <c r="I2268" s="10">
        <f>IF(J2268="ISNR20","Natural Rubber-TSNR (ISNR-20)","")</f>
        <v/>
      </c>
      <c r="J2268" s="10">
        <f>IF(H2268="NRFC","ISNR20","")</f>
        <v/>
      </c>
      <c r="K2268" s="35">
        <f>_xlfn.SINGLE(IF(F2268="","",_xlfn.XLOOKUP(F2268,purchase!F:F,purchase!N:N,"")))</f>
        <v/>
      </c>
      <c r="L2268" s="4" t="n"/>
      <c r="M2268" s="86" t="n"/>
      <c r="N2268" s="35">
        <f>IF(F2268="","",
MAX(0,
_xlfn.XLOOKUP(F2268,purchase!F:F,purchase!N:N,"")
-
SUMIFS(L:L,F:F,F2268)))</f>
        <v/>
      </c>
      <c r="O2268" s="35">
        <f>IF(OR(L2268="",M2268=""),"",L2268-M2268)</f>
        <v/>
      </c>
      <c r="P2268" s="89">
        <f>_xlfn.SINGLE(IF(F2268="","",_xlfn.XLOOKUP(F2268,purchase!F:F,purchase!O:O,"")))</f>
        <v/>
      </c>
      <c r="Q2268" s="83">
        <f>IF(OR(L2268="",M2268=""),"",M2268/L2268)</f>
        <v/>
      </c>
      <c r="R2268" s="91">
        <f>IF(OR(P2268="",Q2268=""),"",Q2268-P2268)</f>
        <v/>
      </c>
    </row>
    <row r="2269">
      <c r="A2269" s="25" t="n">
        <v>2265</v>
      </c>
      <c r="B2269" s="26">
        <f>IF(OR(C2269="",F2269=""),"",
"PRD-" &amp;
TEXT(DAY(C2269),"00") &amp;
CHOOSE(MONTH(C2269),"A","B","C","D","E","F","G","H","I","J","K","L") &amp;
TEXT(YEAR(C2269),"00") &amp;
"-" &amp;
RIGHT(F2269,4))</f>
        <v/>
      </c>
      <c r="C2269" s="27" t="n"/>
      <c r="D2269" s="26">
        <f>IF(F2269="","",_xlfn.XLOOKUP(F2269,purchase!F:F,purchase!B:B,""))</f>
        <v/>
      </c>
      <c r="E2269" s="26">
        <f>IF(F2269="","",_xlfn.XLOOKUP(F2269,purchase!F:F,purchase!C:C,""))</f>
        <v/>
      </c>
      <c r="F2269" s="4" t="n"/>
      <c r="G2269" s="10">
        <f>IF(H2269="NRFC","Natural Rubber Field Coagulam","")</f>
        <v/>
      </c>
      <c r="H2269" s="10">
        <f>IF(F2269="","",_xlfn.XLOOKUP(F2269,purchase!F:F,purchase!E:E,""))</f>
        <v/>
      </c>
      <c r="I2269" s="10">
        <f>IF(J2269="ISNR20","Natural Rubber-TSNR (ISNR-20)","")</f>
        <v/>
      </c>
      <c r="J2269" s="10">
        <f>IF(H2269="NRFC","ISNR20","")</f>
        <v/>
      </c>
      <c r="K2269" s="35">
        <f>_xlfn.SINGLE(IF(F2269="","",_xlfn.XLOOKUP(F2269,purchase!F:F,purchase!N:N,"")))</f>
        <v/>
      </c>
      <c r="L2269" s="4" t="n"/>
      <c r="M2269" s="86" t="n"/>
      <c r="N2269" s="35">
        <f>IF(F2269="","",
MAX(0,
_xlfn.XLOOKUP(F2269,purchase!F:F,purchase!N:N,"")
-
SUMIFS(L:L,F:F,F2269)))</f>
        <v/>
      </c>
      <c r="O2269" s="35">
        <f>IF(OR(L2269="",M2269=""),"",L2269-M2269)</f>
        <v/>
      </c>
      <c r="P2269" s="89">
        <f>_xlfn.SINGLE(IF(F2269="","",_xlfn.XLOOKUP(F2269,purchase!F:F,purchase!O:O,"")))</f>
        <v/>
      </c>
      <c r="Q2269" s="83">
        <f>IF(OR(L2269="",M2269=""),"",M2269/L2269)</f>
        <v/>
      </c>
      <c r="R2269" s="91">
        <f>IF(OR(P2269="",Q2269=""),"",Q2269-P2269)</f>
        <v/>
      </c>
    </row>
    <row r="2270">
      <c r="A2270" s="25" t="n">
        <v>2266</v>
      </c>
      <c r="B2270" s="26">
        <f>IF(OR(C2270="",F2270=""),"",
"PRD-" &amp;
TEXT(DAY(C2270),"00") &amp;
CHOOSE(MONTH(C2270),"A","B","C","D","E","F","G","H","I","J","K","L") &amp;
TEXT(YEAR(C2270),"00") &amp;
"-" &amp;
RIGHT(F2270,4))</f>
        <v/>
      </c>
      <c r="C2270" s="27" t="n"/>
      <c r="D2270" s="26">
        <f>IF(F2270="","",_xlfn.XLOOKUP(F2270,purchase!F:F,purchase!B:B,""))</f>
        <v/>
      </c>
      <c r="E2270" s="26">
        <f>IF(F2270="","",_xlfn.XLOOKUP(F2270,purchase!F:F,purchase!C:C,""))</f>
        <v/>
      </c>
      <c r="F2270" s="4" t="n"/>
      <c r="G2270" s="10">
        <f>IF(H2270="NRFC","Natural Rubber Field Coagulam","")</f>
        <v/>
      </c>
      <c r="H2270" s="10">
        <f>IF(F2270="","",_xlfn.XLOOKUP(F2270,purchase!F:F,purchase!E:E,""))</f>
        <v/>
      </c>
      <c r="I2270" s="10">
        <f>IF(J2270="ISNR20","Natural Rubber-TSNR (ISNR-20)","")</f>
        <v/>
      </c>
      <c r="J2270" s="10">
        <f>IF(H2270="NRFC","ISNR20","")</f>
        <v/>
      </c>
      <c r="K2270" s="35">
        <f>_xlfn.SINGLE(IF(F2270="","",_xlfn.XLOOKUP(F2270,purchase!F:F,purchase!N:N,"")))</f>
        <v/>
      </c>
      <c r="L2270" s="4" t="n"/>
      <c r="M2270" s="86" t="n"/>
      <c r="N2270" s="35">
        <f>IF(F2270="","",
MAX(0,
_xlfn.XLOOKUP(F2270,purchase!F:F,purchase!N:N,"")
-
SUMIFS(L:L,F:F,F2270)))</f>
        <v/>
      </c>
      <c r="O2270" s="35">
        <f>IF(OR(L2270="",M2270=""),"",L2270-M2270)</f>
        <v/>
      </c>
      <c r="P2270" s="89">
        <f>_xlfn.SINGLE(IF(F2270="","",_xlfn.XLOOKUP(F2270,purchase!F:F,purchase!O:O,"")))</f>
        <v/>
      </c>
      <c r="Q2270" s="83">
        <f>IF(OR(L2270="",M2270=""),"",M2270/L2270)</f>
        <v/>
      </c>
      <c r="R2270" s="91">
        <f>IF(OR(P2270="",Q2270=""),"",Q2270-P2270)</f>
        <v/>
      </c>
    </row>
    <row r="2271">
      <c r="A2271" s="25" t="n">
        <v>2267</v>
      </c>
      <c r="B2271" s="26">
        <f>IF(OR(C2271="",F2271=""),"",
"PRD-" &amp;
TEXT(DAY(C2271),"00") &amp;
CHOOSE(MONTH(C2271),"A","B","C","D","E","F","G","H","I","J","K","L") &amp;
TEXT(YEAR(C2271),"00") &amp;
"-" &amp;
RIGHT(F2271,4))</f>
        <v/>
      </c>
      <c r="C2271" s="27" t="n"/>
      <c r="D2271" s="26">
        <f>IF(F2271="","",_xlfn.XLOOKUP(F2271,purchase!F:F,purchase!B:B,""))</f>
        <v/>
      </c>
      <c r="E2271" s="26">
        <f>IF(F2271="","",_xlfn.XLOOKUP(F2271,purchase!F:F,purchase!C:C,""))</f>
        <v/>
      </c>
      <c r="F2271" s="4" t="n"/>
      <c r="G2271" s="10">
        <f>IF(H2271="NRFC","Natural Rubber Field Coagulam","")</f>
        <v/>
      </c>
      <c r="H2271" s="10">
        <f>IF(F2271="","",_xlfn.XLOOKUP(F2271,purchase!F:F,purchase!E:E,""))</f>
        <v/>
      </c>
      <c r="I2271" s="10">
        <f>IF(J2271="ISNR20","Natural Rubber-TSNR (ISNR-20)","")</f>
        <v/>
      </c>
      <c r="J2271" s="10">
        <f>IF(H2271="NRFC","ISNR20","")</f>
        <v/>
      </c>
      <c r="K2271" s="35">
        <f>_xlfn.SINGLE(IF(F2271="","",_xlfn.XLOOKUP(F2271,purchase!F:F,purchase!N:N,"")))</f>
        <v/>
      </c>
      <c r="L2271" s="4" t="n"/>
      <c r="M2271" s="86" t="n"/>
      <c r="N2271" s="35">
        <f>IF(F2271="","",
MAX(0,
_xlfn.XLOOKUP(F2271,purchase!F:F,purchase!N:N,"")
-
SUMIFS(L:L,F:F,F2271)))</f>
        <v/>
      </c>
      <c r="O2271" s="35">
        <f>IF(OR(L2271="",M2271=""),"",L2271-M2271)</f>
        <v/>
      </c>
      <c r="P2271" s="89">
        <f>_xlfn.SINGLE(IF(F2271="","",_xlfn.XLOOKUP(F2271,purchase!F:F,purchase!O:O,"")))</f>
        <v/>
      </c>
      <c r="Q2271" s="83">
        <f>IF(OR(L2271="",M2271=""),"",M2271/L2271)</f>
        <v/>
      </c>
      <c r="R2271" s="91">
        <f>IF(OR(P2271="",Q2271=""),"",Q2271-P2271)</f>
        <v/>
      </c>
    </row>
    <row r="2272">
      <c r="A2272" s="25" t="n">
        <v>2268</v>
      </c>
      <c r="B2272" s="26">
        <f>IF(OR(C2272="",F2272=""),"",
"PRD-" &amp;
TEXT(DAY(C2272),"00") &amp;
CHOOSE(MONTH(C2272),"A","B","C","D","E","F","G","H","I","J","K","L") &amp;
TEXT(YEAR(C2272),"00") &amp;
"-" &amp;
RIGHT(F2272,4))</f>
        <v/>
      </c>
      <c r="C2272" s="27" t="n"/>
      <c r="D2272" s="26">
        <f>IF(F2272="","",_xlfn.XLOOKUP(F2272,purchase!F:F,purchase!B:B,""))</f>
        <v/>
      </c>
      <c r="E2272" s="26">
        <f>IF(F2272="","",_xlfn.XLOOKUP(F2272,purchase!F:F,purchase!C:C,""))</f>
        <v/>
      </c>
      <c r="F2272" s="4" t="n"/>
      <c r="G2272" s="10">
        <f>IF(H2272="NRFC","Natural Rubber Field Coagulam","")</f>
        <v/>
      </c>
      <c r="H2272" s="10">
        <f>IF(F2272="","",_xlfn.XLOOKUP(F2272,purchase!F:F,purchase!E:E,""))</f>
        <v/>
      </c>
      <c r="I2272" s="10">
        <f>IF(J2272="ISNR20","Natural Rubber-TSNR (ISNR-20)","")</f>
        <v/>
      </c>
      <c r="J2272" s="10">
        <f>IF(H2272="NRFC","ISNR20","")</f>
        <v/>
      </c>
      <c r="K2272" s="35">
        <f>_xlfn.SINGLE(IF(F2272="","",_xlfn.XLOOKUP(F2272,purchase!F:F,purchase!N:N,"")))</f>
        <v/>
      </c>
      <c r="L2272" s="4" t="n"/>
      <c r="M2272" s="86" t="n"/>
      <c r="N2272" s="35">
        <f>IF(F2272="","",
MAX(0,
_xlfn.XLOOKUP(F2272,purchase!F:F,purchase!N:N,"")
-
SUMIFS(L:L,F:F,F2272)))</f>
        <v/>
      </c>
      <c r="O2272" s="35">
        <f>IF(OR(L2272="",M2272=""),"",L2272-M2272)</f>
        <v/>
      </c>
      <c r="P2272" s="89">
        <f>_xlfn.SINGLE(IF(F2272="","",_xlfn.XLOOKUP(F2272,purchase!F:F,purchase!O:O,"")))</f>
        <v/>
      </c>
      <c r="Q2272" s="83">
        <f>IF(OR(L2272="",M2272=""),"",M2272/L2272)</f>
        <v/>
      </c>
      <c r="R2272" s="91">
        <f>IF(OR(P2272="",Q2272=""),"",Q2272-P2272)</f>
        <v/>
      </c>
    </row>
    <row r="2273">
      <c r="A2273" s="25" t="n">
        <v>2269</v>
      </c>
      <c r="B2273" s="26">
        <f>IF(OR(C2273="",F2273=""),"",
"PRD-" &amp;
TEXT(DAY(C2273),"00") &amp;
CHOOSE(MONTH(C2273),"A","B","C","D","E","F","G","H","I","J","K","L") &amp;
TEXT(YEAR(C2273),"00") &amp;
"-" &amp;
RIGHT(F2273,4))</f>
        <v/>
      </c>
      <c r="C2273" s="27" t="n"/>
      <c r="D2273" s="26">
        <f>IF(F2273="","",_xlfn.XLOOKUP(F2273,purchase!F:F,purchase!B:B,""))</f>
        <v/>
      </c>
      <c r="E2273" s="26">
        <f>IF(F2273="","",_xlfn.XLOOKUP(F2273,purchase!F:F,purchase!C:C,""))</f>
        <v/>
      </c>
      <c r="F2273" s="4" t="n"/>
      <c r="G2273" s="10">
        <f>IF(H2273="NRFC","Natural Rubber Field Coagulam","")</f>
        <v/>
      </c>
      <c r="H2273" s="10">
        <f>IF(F2273="","",_xlfn.XLOOKUP(F2273,purchase!F:F,purchase!E:E,""))</f>
        <v/>
      </c>
      <c r="I2273" s="10">
        <f>IF(J2273="ISNR20","Natural Rubber-TSNR (ISNR-20)","")</f>
        <v/>
      </c>
      <c r="J2273" s="10">
        <f>IF(H2273="NRFC","ISNR20","")</f>
        <v/>
      </c>
      <c r="K2273" s="35">
        <f>_xlfn.SINGLE(IF(F2273="","",_xlfn.XLOOKUP(F2273,purchase!F:F,purchase!N:N,"")))</f>
        <v/>
      </c>
      <c r="L2273" s="4" t="n"/>
      <c r="M2273" s="86" t="n"/>
      <c r="N2273" s="35">
        <f>IF(F2273="","",
MAX(0,
_xlfn.XLOOKUP(F2273,purchase!F:F,purchase!N:N,"")
-
SUMIFS(L:L,F:F,F2273)))</f>
        <v/>
      </c>
      <c r="O2273" s="35">
        <f>IF(OR(L2273="",M2273=""),"",L2273-M2273)</f>
        <v/>
      </c>
      <c r="P2273" s="89">
        <f>_xlfn.SINGLE(IF(F2273="","",_xlfn.XLOOKUP(F2273,purchase!F:F,purchase!O:O,"")))</f>
        <v/>
      </c>
      <c r="Q2273" s="83">
        <f>IF(OR(L2273="",M2273=""),"",M2273/L2273)</f>
        <v/>
      </c>
      <c r="R2273" s="91">
        <f>IF(OR(P2273="",Q2273=""),"",Q2273-P2273)</f>
        <v/>
      </c>
    </row>
    <row r="2274">
      <c r="A2274" s="25" t="n">
        <v>2270</v>
      </c>
      <c r="B2274" s="26">
        <f>IF(OR(C2274="",F2274=""),"",
"PRD-" &amp;
TEXT(DAY(C2274),"00") &amp;
CHOOSE(MONTH(C2274),"A","B","C","D","E","F","G","H","I","J","K","L") &amp;
TEXT(YEAR(C2274),"00") &amp;
"-" &amp;
RIGHT(F2274,4))</f>
        <v/>
      </c>
      <c r="C2274" s="27" t="n"/>
      <c r="D2274" s="26">
        <f>IF(F2274="","",_xlfn.XLOOKUP(F2274,purchase!F:F,purchase!B:B,""))</f>
        <v/>
      </c>
      <c r="E2274" s="26">
        <f>IF(F2274="","",_xlfn.XLOOKUP(F2274,purchase!F:F,purchase!C:C,""))</f>
        <v/>
      </c>
      <c r="F2274" s="4" t="n"/>
      <c r="G2274" s="10">
        <f>IF(H2274="NRFC","Natural Rubber Field Coagulam","")</f>
        <v/>
      </c>
      <c r="H2274" s="10">
        <f>IF(F2274="","",_xlfn.XLOOKUP(F2274,purchase!F:F,purchase!E:E,""))</f>
        <v/>
      </c>
      <c r="I2274" s="10">
        <f>IF(J2274="ISNR20","Natural Rubber-TSNR (ISNR-20)","")</f>
        <v/>
      </c>
      <c r="J2274" s="10">
        <f>IF(H2274="NRFC","ISNR20","")</f>
        <v/>
      </c>
      <c r="K2274" s="35">
        <f>_xlfn.SINGLE(IF(F2274="","",_xlfn.XLOOKUP(F2274,purchase!F:F,purchase!N:N,"")))</f>
        <v/>
      </c>
      <c r="L2274" s="4" t="n"/>
      <c r="M2274" s="86" t="n"/>
      <c r="N2274" s="35">
        <f>IF(F2274="","",
MAX(0,
_xlfn.XLOOKUP(F2274,purchase!F:F,purchase!N:N,"")
-
SUMIFS(L:L,F:F,F2274)))</f>
        <v/>
      </c>
      <c r="O2274" s="35">
        <f>IF(OR(L2274="",M2274=""),"",L2274-M2274)</f>
        <v/>
      </c>
      <c r="P2274" s="89">
        <f>_xlfn.SINGLE(IF(F2274="","",_xlfn.XLOOKUP(F2274,purchase!F:F,purchase!O:O,"")))</f>
        <v/>
      </c>
      <c r="Q2274" s="83">
        <f>IF(OR(L2274="",M2274=""),"",M2274/L2274)</f>
        <v/>
      </c>
      <c r="R2274" s="91">
        <f>IF(OR(P2274="",Q2274=""),"",Q2274-P2274)</f>
        <v/>
      </c>
    </row>
    <row r="2275">
      <c r="A2275" s="25" t="n">
        <v>2271</v>
      </c>
      <c r="B2275" s="26">
        <f>IF(OR(C2275="",F2275=""),"",
"PRD-" &amp;
TEXT(DAY(C2275),"00") &amp;
CHOOSE(MONTH(C2275),"A","B","C","D","E","F","G","H","I","J","K","L") &amp;
TEXT(YEAR(C2275),"00") &amp;
"-" &amp;
RIGHT(F2275,4))</f>
        <v/>
      </c>
      <c r="C2275" s="27" t="n"/>
      <c r="D2275" s="26">
        <f>IF(F2275="","",_xlfn.XLOOKUP(F2275,purchase!F:F,purchase!B:B,""))</f>
        <v/>
      </c>
      <c r="E2275" s="26">
        <f>IF(F2275="","",_xlfn.XLOOKUP(F2275,purchase!F:F,purchase!C:C,""))</f>
        <v/>
      </c>
      <c r="F2275" s="4" t="n"/>
      <c r="G2275" s="10">
        <f>IF(H2275="NRFC","Natural Rubber Field Coagulam","")</f>
        <v/>
      </c>
      <c r="H2275" s="10">
        <f>IF(F2275="","",_xlfn.XLOOKUP(F2275,purchase!F:F,purchase!E:E,""))</f>
        <v/>
      </c>
      <c r="I2275" s="10">
        <f>IF(J2275="ISNR20","Natural Rubber-TSNR (ISNR-20)","")</f>
        <v/>
      </c>
      <c r="J2275" s="10">
        <f>IF(H2275="NRFC","ISNR20","")</f>
        <v/>
      </c>
      <c r="K2275" s="35">
        <f>_xlfn.SINGLE(IF(F2275="","",_xlfn.XLOOKUP(F2275,purchase!F:F,purchase!N:N,"")))</f>
        <v/>
      </c>
      <c r="L2275" s="4" t="n"/>
      <c r="M2275" s="86" t="n"/>
      <c r="N2275" s="35">
        <f>IF(F2275="","",
MAX(0,
_xlfn.XLOOKUP(F2275,purchase!F:F,purchase!N:N,"")
-
SUMIFS(L:L,F:F,F2275)))</f>
        <v/>
      </c>
      <c r="O2275" s="35">
        <f>IF(OR(L2275="",M2275=""),"",L2275-M2275)</f>
        <v/>
      </c>
      <c r="P2275" s="89">
        <f>_xlfn.SINGLE(IF(F2275="","",_xlfn.XLOOKUP(F2275,purchase!F:F,purchase!O:O,"")))</f>
        <v/>
      </c>
      <c r="Q2275" s="83">
        <f>IF(OR(L2275="",M2275=""),"",M2275/L2275)</f>
        <v/>
      </c>
      <c r="R2275" s="91">
        <f>IF(OR(P2275="",Q2275=""),"",Q2275-P2275)</f>
        <v/>
      </c>
    </row>
    <row r="2276">
      <c r="A2276" s="25" t="n">
        <v>2272</v>
      </c>
      <c r="B2276" s="26">
        <f>IF(OR(C2276="",F2276=""),"",
"PRD-" &amp;
TEXT(DAY(C2276),"00") &amp;
CHOOSE(MONTH(C2276),"A","B","C","D","E","F","G","H","I","J","K","L") &amp;
TEXT(YEAR(C2276),"00") &amp;
"-" &amp;
RIGHT(F2276,4))</f>
        <v/>
      </c>
      <c r="C2276" s="27" t="n"/>
      <c r="D2276" s="26">
        <f>IF(F2276="","",_xlfn.XLOOKUP(F2276,purchase!F:F,purchase!B:B,""))</f>
        <v/>
      </c>
      <c r="E2276" s="26">
        <f>IF(F2276="","",_xlfn.XLOOKUP(F2276,purchase!F:F,purchase!C:C,""))</f>
        <v/>
      </c>
      <c r="F2276" s="4" t="n"/>
      <c r="G2276" s="10">
        <f>IF(H2276="NRFC","Natural Rubber Field Coagulam","")</f>
        <v/>
      </c>
      <c r="H2276" s="10">
        <f>IF(F2276="","",_xlfn.XLOOKUP(F2276,purchase!F:F,purchase!E:E,""))</f>
        <v/>
      </c>
      <c r="I2276" s="10">
        <f>IF(J2276="ISNR20","Natural Rubber-TSNR (ISNR-20)","")</f>
        <v/>
      </c>
      <c r="J2276" s="10">
        <f>IF(H2276="NRFC","ISNR20","")</f>
        <v/>
      </c>
      <c r="K2276" s="35">
        <f>_xlfn.SINGLE(IF(F2276="","",_xlfn.XLOOKUP(F2276,purchase!F:F,purchase!N:N,"")))</f>
        <v/>
      </c>
      <c r="L2276" s="4" t="n"/>
      <c r="M2276" s="86" t="n"/>
      <c r="N2276" s="35">
        <f>IF(F2276="","",
MAX(0,
_xlfn.XLOOKUP(F2276,purchase!F:F,purchase!N:N,"")
-
SUMIFS(L:L,F:F,F2276)))</f>
        <v/>
      </c>
      <c r="O2276" s="35">
        <f>IF(OR(L2276="",M2276=""),"",L2276-M2276)</f>
        <v/>
      </c>
      <c r="P2276" s="89">
        <f>_xlfn.SINGLE(IF(F2276="","",_xlfn.XLOOKUP(F2276,purchase!F:F,purchase!O:O,"")))</f>
        <v/>
      </c>
      <c r="Q2276" s="83">
        <f>IF(OR(L2276="",M2276=""),"",M2276/L2276)</f>
        <v/>
      </c>
      <c r="R2276" s="91">
        <f>IF(OR(P2276="",Q2276=""),"",Q2276-P2276)</f>
        <v/>
      </c>
    </row>
    <row r="2277">
      <c r="A2277" s="25" t="n">
        <v>2273</v>
      </c>
      <c r="B2277" s="26">
        <f>IF(OR(C2277="",F2277=""),"",
"PRD-" &amp;
TEXT(DAY(C2277),"00") &amp;
CHOOSE(MONTH(C2277),"A","B","C","D","E","F","G","H","I","J","K","L") &amp;
TEXT(YEAR(C2277),"00") &amp;
"-" &amp;
RIGHT(F2277,4))</f>
        <v/>
      </c>
      <c r="C2277" s="27" t="n"/>
      <c r="D2277" s="26">
        <f>IF(F2277="","",_xlfn.XLOOKUP(F2277,purchase!F:F,purchase!B:B,""))</f>
        <v/>
      </c>
      <c r="E2277" s="26">
        <f>IF(F2277="","",_xlfn.XLOOKUP(F2277,purchase!F:F,purchase!C:C,""))</f>
        <v/>
      </c>
      <c r="F2277" s="4" t="n"/>
      <c r="G2277" s="10">
        <f>IF(H2277="NRFC","Natural Rubber Field Coagulam","")</f>
        <v/>
      </c>
      <c r="H2277" s="10">
        <f>IF(F2277="","",_xlfn.XLOOKUP(F2277,purchase!F:F,purchase!E:E,""))</f>
        <v/>
      </c>
      <c r="I2277" s="10">
        <f>IF(J2277="ISNR20","Natural Rubber-TSNR (ISNR-20)","")</f>
        <v/>
      </c>
      <c r="J2277" s="10">
        <f>IF(H2277="NRFC","ISNR20","")</f>
        <v/>
      </c>
      <c r="K2277" s="35">
        <f>_xlfn.SINGLE(IF(F2277="","",_xlfn.XLOOKUP(F2277,purchase!F:F,purchase!N:N,"")))</f>
        <v/>
      </c>
      <c r="L2277" s="4" t="n"/>
      <c r="M2277" s="86" t="n"/>
      <c r="N2277" s="35">
        <f>IF(F2277="","",
MAX(0,
_xlfn.XLOOKUP(F2277,purchase!F:F,purchase!N:N,"")
-
SUMIFS(L:L,F:F,F2277)))</f>
        <v/>
      </c>
      <c r="O2277" s="35">
        <f>IF(OR(L2277="",M2277=""),"",L2277-M2277)</f>
        <v/>
      </c>
      <c r="P2277" s="89">
        <f>_xlfn.SINGLE(IF(F2277="","",_xlfn.XLOOKUP(F2277,purchase!F:F,purchase!O:O,"")))</f>
        <v/>
      </c>
      <c r="Q2277" s="83">
        <f>IF(OR(L2277="",M2277=""),"",M2277/L2277)</f>
        <v/>
      </c>
      <c r="R2277" s="91">
        <f>IF(OR(P2277="",Q2277=""),"",Q2277-P2277)</f>
        <v/>
      </c>
    </row>
    <row r="2278">
      <c r="A2278" s="25" t="n">
        <v>2274</v>
      </c>
      <c r="B2278" s="26">
        <f>IF(OR(C2278="",F2278=""),"",
"PRD-" &amp;
TEXT(DAY(C2278),"00") &amp;
CHOOSE(MONTH(C2278),"A","B","C","D","E","F","G","H","I","J","K","L") &amp;
TEXT(YEAR(C2278),"00") &amp;
"-" &amp;
RIGHT(F2278,4))</f>
        <v/>
      </c>
      <c r="C2278" s="27" t="n"/>
      <c r="D2278" s="26">
        <f>IF(F2278="","",_xlfn.XLOOKUP(F2278,purchase!F:F,purchase!B:B,""))</f>
        <v/>
      </c>
      <c r="E2278" s="26">
        <f>IF(F2278="","",_xlfn.XLOOKUP(F2278,purchase!F:F,purchase!C:C,""))</f>
        <v/>
      </c>
      <c r="F2278" s="4" t="n"/>
      <c r="G2278" s="10">
        <f>IF(H2278="NRFC","Natural Rubber Field Coagulam","")</f>
        <v/>
      </c>
      <c r="H2278" s="10">
        <f>IF(F2278="","",_xlfn.XLOOKUP(F2278,purchase!F:F,purchase!E:E,""))</f>
        <v/>
      </c>
      <c r="I2278" s="10">
        <f>IF(J2278="ISNR20","Natural Rubber-TSNR (ISNR-20)","")</f>
        <v/>
      </c>
      <c r="J2278" s="10">
        <f>IF(H2278="NRFC","ISNR20","")</f>
        <v/>
      </c>
      <c r="K2278" s="35">
        <f>_xlfn.SINGLE(IF(F2278="","",_xlfn.XLOOKUP(F2278,purchase!F:F,purchase!N:N,"")))</f>
        <v/>
      </c>
      <c r="L2278" s="4" t="n"/>
      <c r="M2278" s="86" t="n"/>
      <c r="N2278" s="35">
        <f>IF(F2278="","",
MAX(0,
_xlfn.XLOOKUP(F2278,purchase!F:F,purchase!N:N,"")
-
SUMIFS(L:L,F:F,F2278)))</f>
        <v/>
      </c>
      <c r="O2278" s="35">
        <f>IF(OR(L2278="",M2278=""),"",L2278-M2278)</f>
        <v/>
      </c>
      <c r="P2278" s="89">
        <f>_xlfn.SINGLE(IF(F2278="","",_xlfn.XLOOKUP(F2278,purchase!F:F,purchase!O:O,"")))</f>
        <v/>
      </c>
      <c r="Q2278" s="83">
        <f>IF(OR(L2278="",M2278=""),"",M2278/L2278)</f>
        <v/>
      </c>
      <c r="R2278" s="91">
        <f>IF(OR(P2278="",Q2278=""),"",Q2278-P2278)</f>
        <v/>
      </c>
    </row>
    <row r="2279">
      <c r="A2279" s="25" t="n">
        <v>2275</v>
      </c>
      <c r="B2279" s="26">
        <f>IF(OR(C2279="",F2279=""),"",
"PRD-" &amp;
TEXT(DAY(C2279),"00") &amp;
CHOOSE(MONTH(C2279),"A","B","C","D","E","F","G","H","I","J","K","L") &amp;
TEXT(YEAR(C2279),"00") &amp;
"-" &amp;
RIGHT(F2279,4))</f>
        <v/>
      </c>
      <c r="C2279" s="27" t="n"/>
      <c r="D2279" s="26">
        <f>IF(F2279="","",_xlfn.XLOOKUP(F2279,purchase!F:F,purchase!B:B,""))</f>
        <v/>
      </c>
      <c r="E2279" s="26">
        <f>IF(F2279="","",_xlfn.XLOOKUP(F2279,purchase!F:F,purchase!C:C,""))</f>
        <v/>
      </c>
      <c r="F2279" s="4" t="n"/>
      <c r="G2279" s="10">
        <f>IF(H2279="NRFC","Natural Rubber Field Coagulam","")</f>
        <v/>
      </c>
      <c r="H2279" s="10">
        <f>IF(F2279="","",_xlfn.XLOOKUP(F2279,purchase!F:F,purchase!E:E,""))</f>
        <v/>
      </c>
      <c r="I2279" s="10">
        <f>IF(J2279="ISNR20","Natural Rubber-TSNR (ISNR-20)","")</f>
        <v/>
      </c>
      <c r="J2279" s="10">
        <f>IF(H2279="NRFC","ISNR20","")</f>
        <v/>
      </c>
      <c r="K2279" s="35">
        <f>_xlfn.SINGLE(IF(F2279="","",_xlfn.XLOOKUP(F2279,purchase!F:F,purchase!N:N,"")))</f>
        <v/>
      </c>
      <c r="L2279" s="4" t="n"/>
      <c r="M2279" s="86" t="n"/>
      <c r="N2279" s="35">
        <f>IF(F2279="","",
MAX(0,
_xlfn.XLOOKUP(F2279,purchase!F:F,purchase!N:N,"")
-
SUMIFS(L:L,F:F,F2279)))</f>
        <v/>
      </c>
      <c r="O2279" s="35">
        <f>IF(OR(L2279="",M2279=""),"",L2279-M2279)</f>
        <v/>
      </c>
      <c r="P2279" s="89">
        <f>_xlfn.SINGLE(IF(F2279="","",_xlfn.XLOOKUP(F2279,purchase!F:F,purchase!O:O,"")))</f>
        <v/>
      </c>
      <c r="Q2279" s="83">
        <f>IF(OR(L2279="",M2279=""),"",M2279/L2279)</f>
        <v/>
      </c>
      <c r="R2279" s="91">
        <f>IF(OR(P2279="",Q2279=""),"",Q2279-P2279)</f>
        <v/>
      </c>
    </row>
    <row r="2280">
      <c r="A2280" s="25" t="n">
        <v>2276</v>
      </c>
      <c r="B2280" s="26">
        <f>IF(OR(C2280="",F2280=""),"",
"PRD-" &amp;
TEXT(DAY(C2280),"00") &amp;
CHOOSE(MONTH(C2280),"A","B","C","D","E","F","G","H","I","J","K","L") &amp;
TEXT(YEAR(C2280),"00") &amp;
"-" &amp;
RIGHT(F2280,4))</f>
        <v/>
      </c>
      <c r="C2280" s="27" t="n"/>
      <c r="D2280" s="26">
        <f>IF(F2280="","",_xlfn.XLOOKUP(F2280,purchase!F:F,purchase!B:B,""))</f>
        <v/>
      </c>
      <c r="E2280" s="26">
        <f>IF(F2280="","",_xlfn.XLOOKUP(F2280,purchase!F:F,purchase!C:C,""))</f>
        <v/>
      </c>
      <c r="F2280" s="4" t="n"/>
      <c r="G2280" s="10">
        <f>IF(H2280="NRFC","Natural Rubber Field Coagulam","")</f>
        <v/>
      </c>
      <c r="H2280" s="10">
        <f>IF(F2280="","",_xlfn.XLOOKUP(F2280,purchase!F:F,purchase!E:E,""))</f>
        <v/>
      </c>
      <c r="I2280" s="10">
        <f>IF(J2280="ISNR20","Natural Rubber-TSNR (ISNR-20)","")</f>
        <v/>
      </c>
      <c r="J2280" s="10">
        <f>IF(H2280="NRFC","ISNR20","")</f>
        <v/>
      </c>
      <c r="K2280" s="35">
        <f>_xlfn.SINGLE(IF(F2280="","",_xlfn.XLOOKUP(F2280,purchase!F:F,purchase!N:N,"")))</f>
        <v/>
      </c>
      <c r="L2280" s="4" t="n"/>
      <c r="M2280" s="86" t="n"/>
      <c r="N2280" s="35">
        <f>IF(F2280="","",
MAX(0,
_xlfn.XLOOKUP(F2280,purchase!F:F,purchase!N:N,"")
-
SUMIFS(L:L,F:F,F2280)))</f>
        <v/>
      </c>
      <c r="O2280" s="35">
        <f>IF(OR(L2280="",M2280=""),"",L2280-M2280)</f>
        <v/>
      </c>
      <c r="P2280" s="89">
        <f>_xlfn.SINGLE(IF(F2280="","",_xlfn.XLOOKUP(F2280,purchase!F:F,purchase!O:O,"")))</f>
        <v/>
      </c>
      <c r="Q2280" s="83">
        <f>IF(OR(L2280="",M2280=""),"",M2280/L2280)</f>
        <v/>
      </c>
      <c r="R2280" s="91">
        <f>IF(OR(P2280="",Q2280=""),"",Q2280-P2280)</f>
        <v/>
      </c>
    </row>
    <row r="2281">
      <c r="A2281" s="25" t="n">
        <v>2277</v>
      </c>
      <c r="B2281" s="26">
        <f>IF(OR(C2281="",F2281=""),"",
"PRD-" &amp;
TEXT(DAY(C2281),"00") &amp;
CHOOSE(MONTH(C2281),"A","B","C","D","E","F","G","H","I","J","K","L") &amp;
TEXT(YEAR(C2281),"00") &amp;
"-" &amp;
RIGHT(F2281,4))</f>
        <v/>
      </c>
      <c r="C2281" s="27" t="n"/>
      <c r="D2281" s="26">
        <f>IF(F2281="","",_xlfn.XLOOKUP(F2281,purchase!F:F,purchase!B:B,""))</f>
        <v/>
      </c>
      <c r="E2281" s="26">
        <f>IF(F2281="","",_xlfn.XLOOKUP(F2281,purchase!F:F,purchase!C:C,""))</f>
        <v/>
      </c>
      <c r="F2281" s="4" t="n"/>
      <c r="G2281" s="10">
        <f>IF(H2281="NRFC","Natural Rubber Field Coagulam","")</f>
        <v/>
      </c>
      <c r="H2281" s="10">
        <f>IF(F2281="","",_xlfn.XLOOKUP(F2281,purchase!F:F,purchase!E:E,""))</f>
        <v/>
      </c>
      <c r="I2281" s="10">
        <f>IF(J2281="ISNR20","Natural Rubber-TSNR (ISNR-20)","")</f>
        <v/>
      </c>
      <c r="J2281" s="10">
        <f>IF(H2281="NRFC","ISNR20","")</f>
        <v/>
      </c>
      <c r="K2281" s="35">
        <f>_xlfn.SINGLE(IF(F2281="","",_xlfn.XLOOKUP(F2281,purchase!F:F,purchase!N:N,"")))</f>
        <v/>
      </c>
      <c r="L2281" s="4" t="n"/>
      <c r="M2281" s="86" t="n"/>
      <c r="N2281" s="35">
        <f>IF(F2281="","",
MAX(0,
_xlfn.XLOOKUP(F2281,purchase!F:F,purchase!N:N,"")
-
SUMIFS(L:L,F:F,F2281)))</f>
        <v/>
      </c>
      <c r="O2281" s="35">
        <f>IF(OR(L2281="",M2281=""),"",L2281-M2281)</f>
        <v/>
      </c>
      <c r="P2281" s="89">
        <f>_xlfn.SINGLE(IF(F2281="","",_xlfn.XLOOKUP(F2281,purchase!F:F,purchase!O:O,"")))</f>
        <v/>
      </c>
      <c r="Q2281" s="83">
        <f>IF(OR(L2281="",M2281=""),"",M2281/L2281)</f>
        <v/>
      </c>
      <c r="R2281" s="91">
        <f>IF(OR(P2281="",Q2281=""),"",Q2281-P2281)</f>
        <v/>
      </c>
    </row>
    <row r="2282">
      <c r="A2282" s="25" t="n">
        <v>2278</v>
      </c>
      <c r="B2282" s="26">
        <f>IF(OR(C2282="",F2282=""),"",
"PRD-" &amp;
TEXT(DAY(C2282),"00") &amp;
CHOOSE(MONTH(C2282),"A","B","C","D","E","F","G","H","I","J","K","L") &amp;
TEXT(YEAR(C2282),"00") &amp;
"-" &amp;
RIGHT(F2282,4))</f>
        <v/>
      </c>
      <c r="C2282" s="27" t="n"/>
      <c r="D2282" s="26">
        <f>IF(F2282="","",_xlfn.XLOOKUP(F2282,purchase!F:F,purchase!B:B,""))</f>
        <v/>
      </c>
      <c r="E2282" s="26">
        <f>IF(F2282="","",_xlfn.XLOOKUP(F2282,purchase!F:F,purchase!C:C,""))</f>
        <v/>
      </c>
      <c r="F2282" s="4" t="n"/>
      <c r="G2282" s="10">
        <f>IF(H2282="NRFC","Natural Rubber Field Coagulam","")</f>
        <v/>
      </c>
      <c r="H2282" s="10">
        <f>IF(F2282="","",_xlfn.XLOOKUP(F2282,purchase!F:F,purchase!E:E,""))</f>
        <v/>
      </c>
      <c r="I2282" s="10">
        <f>IF(J2282="ISNR20","Natural Rubber-TSNR (ISNR-20)","")</f>
        <v/>
      </c>
      <c r="J2282" s="10">
        <f>IF(H2282="NRFC","ISNR20","")</f>
        <v/>
      </c>
      <c r="K2282" s="35">
        <f>_xlfn.SINGLE(IF(F2282="","",_xlfn.XLOOKUP(F2282,purchase!F:F,purchase!N:N,"")))</f>
        <v/>
      </c>
      <c r="L2282" s="4" t="n"/>
      <c r="M2282" s="86" t="n"/>
      <c r="N2282" s="35">
        <f>IF(F2282="","",
MAX(0,
_xlfn.XLOOKUP(F2282,purchase!F:F,purchase!N:N,"")
-
SUMIFS(L:L,F:F,F2282)))</f>
        <v/>
      </c>
      <c r="O2282" s="35">
        <f>IF(OR(L2282="",M2282=""),"",L2282-M2282)</f>
        <v/>
      </c>
      <c r="P2282" s="89">
        <f>_xlfn.SINGLE(IF(F2282="","",_xlfn.XLOOKUP(F2282,purchase!F:F,purchase!O:O,"")))</f>
        <v/>
      </c>
      <c r="Q2282" s="83">
        <f>IF(OR(L2282="",M2282=""),"",M2282/L2282)</f>
        <v/>
      </c>
      <c r="R2282" s="91">
        <f>IF(OR(P2282="",Q2282=""),"",Q2282-P2282)</f>
        <v/>
      </c>
    </row>
    <row r="2283">
      <c r="A2283" s="25" t="n">
        <v>2279</v>
      </c>
      <c r="B2283" s="26">
        <f>IF(OR(C2283="",F2283=""),"",
"PRD-" &amp;
TEXT(DAY(C2283),"00") &amp;
CHOOSE(MONTH(C2283),"A","B","C","D","E","F","G","H","I","J","K","L") &amp;
TEXT(YEAR(C2283),"00") &amp;
"-" &amp;
RIGHT(F2283,4))</f>
        <v/>
      </c>
      <c r="C2283" s="27" t="n"/>
      <c r="D2283" s="26">
        <f>IF(F2283="","",_xlfn.XLOOKUP(F2283,purchase!F:F,purchase!B:B,""))</f>
        <v/>
      </c>
      <c r="E2283" s="26">
        <f>IF(F2283="","",_xlfn.XLOOKUP(F2283,purchase!F:F,purchase!C:C,""))</f>
        <v/>
      </c>
      <c r="F2283" s="4" t="n"/>
      <c r="G2283" s="10">
        <f>IF(H2283="NRFC","Natural Rubber Field Coagulam","")</f>
        <v/>
      </c>
      <c r="H2283" s="10">
        <f>IF(F2283="","",_xlfn.XLOOKUP(F2283,purchase!F:F,purchase!E:E,""))</f>
        <v/>
      </c>
      <c r="I2283" s="10">
        <f>IF(J2283="ISNR20","Natural Rubber-TSNR (ISNR-20)","")</f>
        <v/>
      </c>
      <c r="J2283" s="10">
        <f>IF(H2283="NRFC","ISNR20","")</f>
        <v/>
      </c>
      <c r="K2283" s="35">
        <f>_xlfn.SINGLE(IF(F2283="","",_xlfn.XLOOKUP(F2283,purchase!F:F,purchase!N:N,"")))</f>
        <v/>
      </c>
      <c r="L2283" s="4" t="n"/>
      <c r="M2283" s="86" t="n"/>
      <c r="N2283" s="35">
        <f>IF(F2283="","",
MAX(0,
_xlfn.XLOOKUP(F2283,purchase!F:F,purchase!N:N,"")
-
SUMIFS(L:L,F:F,F2283)))</f>
        <v/>
      </c>
      <c r="O2283" s="35">
        <f>IF(OR(L2283="",M2283=""),"",L2283-M2283)</f>
        <v/>
      </c>
      <c r="P2283" s="89">
        <f>_xlfn.SINGLE(IF(F2283="","",_xlfn.XLOOKUP(F2283,purchase!F:F,purchase!O:O,"")))</f>
        <v/>
      </c>
      <c r="Q2283" s="83">
        <f>IF(OR(L2283="",M2283=""),"",M2283/L2283)</f>
        <v/>
      </c>
      <c r="R2283" s="91">
        <f>IF(OR(P2283="",Q2283=""),"",Q2283-P2283)</f>
        <v/>
      </c>
    </row>
    <row r="2284">
      <c r="A2284" s="25" t="n">
        <v>2280</v>
      </c>
      <c r="B2284" s="26">
        <f>IF(OR(C2284="",F2284=""),"",
"PRD-" &amp;
TEXT(DAY(C2284),"00") &amp;
CHOOSE(MONTH(C2284),"A","B","C","D","E","F","G","H","I","J","K","L") &amp;
TEXT(YEAR(C2284),"00") &amp;
"-" &amp;
RIGHT(F2284,4))</f>
        <v/>
      </c>
      <c r="C2284" s="27" t="n"/>
      <c r="D2284" s="26">
        <f>IF(F2284="","",_xlfn.XLOOKUP(F2284,purchase!F:F,purchase!B:B,""))</f>
        <v/>
      </c>
      <c r="E2284" s="26">
        <f>IF(F2284="","",_xlfn.XLOOKUP(F2284,purchase!F:F,purchase!C:C,""))</f>
        <v/>
      </c>
      <c r="F2284" s="4" t="n"/>
      <c r="G2284" s="10">
        <f>IF(H2284="NRFC","Natural Rubber Field Coagulam","")</f>
        <v/>
      </c>
      <c r="H2284" s="10">
        <f>IF(F2284="","",_xlfn.XLOOKUP(F2284,purchase!F:F,purchase!E:E,""))</f>
        <v/>
      </c>
      <c r="I2284" s="10">
        <f>IF(J2284="ISNR20","Natural Rubber-TSNR (ISNR-20)","")</f>
        <v/>
      </c>
      <c r="J2284" s="10">
        <f>IF(H2284="NRFC","ISNR20","")</f>
        <v/>
      </c>
      <c r="K2284" s="35">
        <f>_xlfn.SINGLE(IF(F2284="","",_xlfn.XLOOKUP(F2284,purchase!F:F,purchase!N:N,"")))</f>
        <v/>
      </c>
      <c r="L2284" s="4" t="n"/>
      <c r="M2284" s="86" t="n"/>
      <c r="N2284" s="35">
        <f>IF(F2284="","",
MAX(0,
_xlfn.XLOOKUP(F2284,purchase!F:F,purchase!N:N,"")
-
SUMIFS(L:L,F:F,F2284)))</f>
        <v/>
      </c>
      <c r="O2284" s="35">
        <f>IF(OR(L2284="",M2284=""),"",L2284-M2284)</f>
        <v/>
      </c>
      <c r="P2284" s="89">
        <f>_xlfn.SINGLE(IF(F2284="","",_xlfn.XLOOKUP(F2284,purchase!F:F,purchase!O:O,"")))</f>
        <v/>
      </c>
      <c r="Q2284" s="83">
        <f>IF(OR(L2284="",M2284=""),"",M2284/L2284)</f>
        <v/>
      </c>
      <c r="R2284" s="91">
        <f>IF(OR(P2284="",Q2284=""),"",Q2284-P2284)</f>
        <v/>
      </c>
    </row>
    <row r="2285">
      <c r="A2285" s="25" t="n">
        <v>2281</v>
      </c>
      <c r="B2285" s="26">
        <f>IF(OR(C2285="",F2285=""),"",
"PRD-" &amp;
TEXT(DAY(C2285),"00") &amp;
CHOOSE(MONTH(C2285),"A","B","C","D","E","F","G","H","I","J","K","L") &amp;
TEXT(YEAR(C2285),"00") &amp;
"-" &amp;
RIGHT(F2285,4))</f>
        <v/>
      </c>
      <c r="C2285" s="27" t="n"/>
      <c r="D2285" s="26">
        <f>IF(F2285="","",_xlfn.XLOOKUP(F2285,purchase!F:F,purchase!B:B,""))</f>
        <v/>
      </c>
      <c r="E2285" s="26">
        <f>IF(F2285="","",_xlfn.XLOOKUP(F2285,purchase!F:F,purchase!C:C,""))</f>
        <v/>
      </c>
      <c r="F2285" s="4" t="n"/>
      <c r="G2285" s="10">
        <f>IF(H2285="NRFC","Natural Rubber Field Coagulam","")</f>
        <v/>
      </c>
      <c r="H2285" s="10">
        <f>IF(F2285="","",_xlfn.XLOOKUP(F2285,purchase!F:F,purchase!E:E,""))</f>
        <v/>
      </c>
      <c r="I2285" s="10">
        <f>IF(J2285="ISNR20","Natural Rubber-TSNR (ISNR-20)","")</f>
        <v/>
      </c>
      <c r="J2285" s="10">
        <f>IF(H2285="NRFC","ISNR20","")</f>
        <v/>
      </c>
      <c r="K2285" s="35">
        <f>_xlfn.SINGLE(IF(F2285="","",_xlfn.XLOOKUP(F2285,purchase!F:F,purchase!N:N,"")))</f>
        <v/>
      </c>
      <c r="L2285" s="4" t="n"/>
      <c r="M2285" s="86" t="n"/>
      <c r="N2285" s="35">
        <f>IF(F2285="","",
MAX(0,
_xlfn.XLOOKUP(F2285,purchase!F:F,purchase!N:N,"")
-
SUMIFS(L:L,F:F,F2285)))</f>
        <v/>
      </c>
      <c r="O2285" s="35">
        <f>IF(OR(L2285="",M2285=""),"",L2285-M2285)</f>
        <v/>
      </c>
      <c r="P2285" s="89">
        <f>_xlfn.SINGLE(IF(F2285="","",_xlfn.XLOOKUP(F2285,purchase!F:F,purchase!O:O,"")))</f>
        <v/>
      </c>
      <c r="Q2285" s="83">
        <f>IF(OR(L2285="",M2285=""),"",M2285/L2285)</f>
        <v/>
      </c>
      <c r="R2285" s="91">
        <f>IF(OR(P2285="",Q2285=""),"",Q2285-P2285)</f>
        <v/>
      </c>
    </row>
    <row r="2286">
      <c r="A2286" s="25" t="n">
        <v>2282</v>
      </c>
      <c r="B2286" s="26">
        <f>IF(OR(C2286="",F2286=""),"",
"PRD-" &amp;
TEXT(DAY(C2286),"00") &amp;
CHOOSE(MONTH(C2286),"A","B","C","D","E","F","G","H","I","J","K","L") &amp;
TEXT(YEAR(C2286),"00") &amp;
"-" &amp;
RIGHT(F2286,4))</f>
        <v/>
      </c>
      <c r="C2286" s="27" t="n"/>
      <c r="D2286" s="26">
        <f>IF(F2286="","",_xlfn.XLOOKUP(F2286,purchase!F:F,purchase!B:B,""))</f>
        <v/>
      </c>
      <c r="E2286" s="26">
        <f>IF(F2286="","",_xlfn.XLOOKUP(F2286,purchase!F:F,purchase!C:C,""))</f>
        <v/>
      </c>
      <c r="F2286" s="4" t="n"/>
      <c r="G2286" s="10">
        <f>IF(H2286="NRFC","Natural Rubber Field Coagulam","")</f>
        <v/>
      </c>
      <c r="H2286" s="10">
        <f>IF(F2286="","",_xlfn.XLOOKUP(F2286,purchase!F:F,purchase!E:E,""))</f>
        <v/>
      </c>
      <c r="I2286" s="10">
        <f>IF(J2286="ISNR20","Natural Rubber-TSNR (ISNR-20)","")</f>
        <v/>
      </c>
      <c r="J2286" s="10">
        <f>IF(H2286="NRFC","ISNR20","")</f>
        <v/>
      </c>
      <c r="K2286" s="35">
        <f>_xlfn.SINGLE(IF(F2286="","",_xlfn.XLOOKUP(F2286,purchase!F:F,purchase!N:N,"")))</f>
        <v/>
      </c>
      <c r="L2286" s="4" t="n"/>
      <c r="M2286" s="86" t="n"/>
      <c r="N2286" s="35">
        <f>IF(F2286="","",
MAX(0,
_xlfn.XLOOKUP(F2286,purchase!F:F,purchase!N:N,"")
-
SUMIFS(L:L,F:F,F2286)))</f>
        <v/>
      </c>
      <c r="O2286" s="35">
        <f>IF(OR(L2286="",M2286=""),"",L2286-M2286)</f>
        <v/>
      </c>
      <c r="P2286" s="89">
        <f>_xlfn.SINGLE(IF(F2286="","",_xlfn.XLOOKUP(F2286,purchase!F:F,purchase!O:O,"")))</f>
        <v/>
      </c>
      <c r="Q2286" s="83">
        <f>IF(OR(L2286="",M2286=""),"",M2286/L2286)</f>
        <v/>
      </c>
      <c r="R2286" s="91">
        <f>IF(OR(P2286="",Q2286=""),"",Q2286-P2286)</f>
        <v/>
      </c>
    </row>
    <row r="2287">
      <c r="A2287" s="25" t="n">
        <v>2283</v>
      </c>
      <c r="B2287" s="26">
        <f>IF(OR(C2287="",F2287=""),"",
"PRD-" &amp;
TEXT(DAY(C2287),"00") &amp;
CHOOSE(MONTH(C2287),"A","B","C","D","E","F","G","H","I","J","K","L") &amp;
TEXT(YEAR(C2287),"00") &amp;
"-" &amp;
RIGHT(F2287,4))</f>
        <v/>
      </c>
      <c r="C2287" s="27" t="n"/>
      <c r="D2287" s="26">
        <f>IF(F2287="","",_xlfn.XLOOKUP(F2287,purchase!F:F,purchase!B:B,""))</f>
        <v/>
      </c>
      <c r="E2287" s="26">
        <f>IF(F2287="","",_xlfn.XLOOKUP(F2287,purchase!F:F,purchase!C:C,""))</f>
        <v/>
      </c>
      <c r="F2287" s="4" t="n"/>
      <c r="G2287" s="10">
        <f>IF(H2287="NRFC","Natural Rubber Field Coagulam","")</f>
        <v/>
      </c>
      <c r="H2287" s="10">
        <f>IF(F2287="","",_xlfn.XLOOKUP(F2287,purchase!F:F,purchase!E:E,""))</f>
        <v/>
      </c>
      <c r="I2287" s="10">
        <f>IF(J2287="ISNR20","Natural Rubber-TSNR (ISNR-20)","")</f>
        <v/>
      </c>
      <c r="J2287" s="10">
        <f>IF(H2287="NRFC","ISNR20","")</f>
        <v/>
      </c>
      <c r="K2287" s="35">
        <f>_xlfn.SINGLE(IF(F2287="","",_xlfn.XLOOKUP(F2287,purchase!F:F,purchase!N:N,"")))</f>
        <v/>
      </c>
      <c r="L2287" s="4" t="n"/>
      <c r="M2287" s="86" t="n"/>
      <c r="N2287" s="35">
        <f>IF(F2287="","",
MAX(0,
_xlfn.XLOOKUP(F2287,purchase!F:F,purchase!N:N,"")
-
SUMIFS(L:L,F:F,F2287)))</f>
        <v/>
      </c>
      <c r="O2287" s="35">
        <f>IF(OR(L2287="",M2287=""),"",L2287-M2287)</f>
        <v/>
      </c>
      <c r="P2287" s="89">
        <f>_xlfn.SINGLE(IF(F2287="","",_xlfn.XLOOKUP(F2287,purchase!F:F,purchase!O:O,"")))</f>
        <v/>
      </c>
      <c r="Q2287" s="83">
        <f>IF(OR(L2287="",M2287=""),"",M2287/L2287)</f>
        <v/>
      </c>
      <c r="R2287" s="91">
        <f>IF(OR(P2287="",Q2287=""),"",Q2287-P2287)</f>
        <v/>
      </c>
    </row>
    <row r="2288">
      <c r="A2288" s="25" t="n">
        <v>2284</v>
      </c>
      <c r="B2288" s="26">
        <f>IF(OR(C2288="",F2288=""),"",
"PRD-" &amp;
TEXT(DAY(C2288),"00") &amp;
CHOOSE(MONTH(C2288),"A","B","C","D","E","F","G","H","I","J","K","L") &amp;
TEXT(YEAR(C2288),"00") &amp;
"-" &amp;
RIGHT(F2288,4))</f>
        <v/>
      </c>
      <c r="C2288" s="27" t="n"/>
      <c r="D2288" s="26">
        <f>IF(F2288="","",_xlfn.XLOOKUP(F2288,purchase!F:F,purchase!B:B,""))</f>
        <v/>
      </c>
      <c r="E2288" s="26">
        <f>IF(F2288="","",_xlfn.XLOOKUP(F2288,purchase!F:F,purchase!C:C,""))</f>
        <v/>
      </c>
      <c r="F2288" s="4" t="n"/>
      <c r="G2288" s="10">
        <f>IF(H2288="NRFC","Natural Rubber Field Coagulam","")</f>
        <v/>
      </c>
      <c r="H2288" s="10">
        <f>IF(F2288="","",_xlfn.XLOOKUP(F2288,purchase!F:F,purchase!E:E,""))</f>
        <v/>
      </c>
      <c r="I2288" s="10">
        <f>IF(J2288="ISNR20","Natural Rubber-TSNR (ISNR-20)","")</f>
        <v/>
      </c>
      <c r="J2288" s="10">
        <f>IF(H2288="NRFC","ISNR20","")</f>
        <v/>
      </c>
      <c r="K2288" s="35">
        <f>_xlfn.SINGLE(IF(F2288="","",_xlfn.XLOOKUP(F2288,purchase!F:F,purchase!N:N,"")))</f>
        <v/>
      </c>
      <c r="L2288" s="4" t="n"/>
      <c r="M2288" s="86" t="n"/>
      <c r="N2288" s="35">
        <f>IF(F2288="","",
MAX(0,
_xlfn.XLOOKUP(F2288,purchase!F:F,purchase!N:N,"")
-
SUMIFS(L:L,F:F,F2288)))</f>
        <v/>
      </c>
      <c r="O2288" s="35">
        <f>IF(OR(L2288="",M2288=""),"",L2288-M2288)</f>
        <v/>
      </c>
      <c r="P2288" s="89">
        <f>_xlfn.SINGLE(IF(F2288="","",_xlfn.XLOOKUP(F2288,purchase!F:F,purchase!O:O,"")))</f>
        <v/>
      </c>
      <c r="Q2288" s="83">
        <f>IF(OR(L2288="",M2288=""),"",M2288/L2288)</f>
        <v/>
      </c>
      <c r="R2288" s="91">
        <f>IF(OR(P2288="",Q2288=""),"",Q2288-P2288)</f>
        <v/>
      </c>
    </row>
    <row r="2289">
      <c r="A2289" s="25" t="n">
        <v>2285</v>
      </c>
      <c r="B2289" s="26">
        <f>IF(OR(C2289="",F2289=""),"",
"PRD-" &amp;
TEXT(DAY(C2289),"00") &amp;
CHOOSE(MONTH(C2289),"A","B","C","D","E","F","G","H","I","J","K","L") &amp;
TEXT(YEAR(C2289),"00") &amp;
"-" &amp;
RIGHT(F2289,4))</f>
        <v/>
      </c>
      <c r="C2289" s="27" t="n"/>
      <c r="D2289" s="26">
        <f>IF(F2289="","",_xlfn.XLOOKUP(F2289,purchase!F:F,purchase!B:B,""))</f>
        <v/>
      </c>
      <c r="E2289" s="26">
        <f>IF(F2289="","",_xlfn.XLOOKUP(F2289,purchase!F:F,purchase!C:C,""))</f>
        <v/>
      </c>
      <c r="F2289" s="4" t="n"/>
      <c r="G2289" s="10">
        <f>IF(H2289="NRFC","Natural Rubber Field Coagulam","")</f>
        <v/>
      </c>
      <c r="H2289" s="10">
        <f>IF(F2289="","",_xlfn.XLOOKUP(F2289,purchase!F:F,purchase!E:E,""))</f>
        <v/>
      </c>
      <c r="I2289" s="10">
        <f>IF(J2289="ISNR20","Natural Rubber-TSNR (ISNR-20)","")</f>
        <v/>
      </c>
      <c r="J2289" s="10">
        <f>IF(H2289="NRFC","ISNR20","")</f>
        <v/>
      </c>
      <c r="K2289" s="35">
        <f>_xlfn.SINGLE(IF(F2289="","",_xlfn.XLOOKUP(F2289,purchase!F:F,purchase!N:N,"")))</f>
        <v/>
      </c>
      <c r="L2289" s="4" t="n"/>
      <c r="M2289" s="86" t="n"/>
      <c r="N2289" s="35">
        <f>IF(F2289="","",
MAX(0,
_xlfn.XLOOKUP(F2289,purchase!F:F,purchase!N:N,"")
-
SUMIFS(L:L,F:F,F2289)))</f>
        <v/>
      </c>
      <c r="O2289" s="35">
        <f>IF(OR(L2289="",M2289=""),"",L2289-M2289)</f>
        <v/>
      </c>
      <c r="P2289" s="89">
        <f>_xlfn.SINGLE(IF(F2289="","",_xlfn.XLOOKUP(F2289,purchase!F:F,purchase!O:O,"")))</f>
        <v/>
      </c>
      <c r="Q2289" s="83">
        <f>IF(OR(L2289="",M2289=""),"",M2289/L2289)</f>
        <v/>
      </c>
      <c r="R2289" s="91">
        <f>IF(OR(P2289="",Q2289=""),"",Q2289-P2289)</f>
        <v/>
      </c>
    </row>
    <row r="2290">
      <c r="A2290" s="25" t="n">
        <v>2286</v>
      </c>
      <c r="B2290" s="26">
        <f>IF(OR(C2290="",F2290=""),"",
"PRD-" &amp;
TEXT(DAY(C2290),"00") &amp;
CHOOSE(MONTH(C2290),"A","B","C","D","E","F","G","H","I","J","K","L") &amp;
TEXT(YEAR(C2290),"00") &amp;
"-" &amp;
RIGHT(F2290,4))</f>
        <v/>
      </c>
      <c r="C2290" s="27" t="n"/>
      <c r="D2290" s="26">
        <f>IF(F2290="","",_xlfn.XLOOKUP(F2290,purchase!F:F,purchase!B:B,""))</f>
        <v/>
      </c>
      <c r="E2290" s="26">
        <f>IF(F2290="","",_xlfn.XLOOKUP(F2290,purchase!F:F,purchase!C:C,""))</f>
        <v/>
      </c>
      <c r="F2290" s="4" t="n"/>
      <c r="G2290" s="10">
        <f>IF(H2290="NRFC","Natural Rubber Field Coagulam","")</f>
        <v/>
      </c>
      <c r="H2290" s="10">
        <f>IF(F2290="","",_xlfn.XLOOKUP(F2290,purchase!F:F,purchase!E:E,""))</f>
        <v/>
      </c>
      <c r="I2290" s="10">
        <f>IF(J2290="ISNR20","Natural Rubber-TSNR (ISNR-20)","")</f>
        <v/>
      </c>
      <c r="J2290" s="10">
        <f>IF(H2290="NRFC","ISNR20","")</f>
        <v/>
      </c>
      <c r="K2290" s="35">
        <f>_xlfn.SINGLE(IF(F2290="","",_xlfn.XLOOKUP(F2290,purchase!F:F,purchase!N:N,"")))</f>
        <v/>
      </c>
      <c r="L2290" s="4" t="n"/>
      <c r="M2290" s="86" t="n"/>
      <c r="N2290" s="35">
        <f>IF(F2290="","",
MAX(0,
_xlfn.XLOOKUP(F2290,purchase!F:F,purchase!N:N,"")
-
SUMIFS(L:L,F:F,F2290)))</f>
        <v/>
      </c>
      <c r="O2290" s="35">
        <f>IF(OR(L2290="",M2290=""),"",L2290-M2290)</f>
        <v/>
      </c>
      <c r="P2290" s="89">
        <f>_xlfn.SINGLE(IF(F2290="","",_xlfn.XLOOKUP(F2290,purchase!F:F,purchase!O:O,"")))</f>
        <v/>
      </c>
      <c r="Q2290" s="83">
        <f>IF(OR(L2290="",M2290=""),"",M2290/L2290)</f>
        <v/>
      </c>
      <c r="R2290" s="91">
        <f>IF(OR(P2290="",Q2290=""),"",Q2290-P2290)</f>
        <v/>
      </c>
    </row>
    <row r="2291">
      <c r="A2291" s="25" t="n">
        <v>2287</v>
      </c>
      <c r="B2291" s="26">
        <f>IF(OR(C2291="",F2291=""),"",
"PRD-" &amp;
TEXT(DAY(C2291),"00") &amp;
CHOOSE(MONTH(C2291),"A","B","C","D","E","F","G","H","I","J","K","L") &amp;
TEXT(YEAR(C2291),"00") &amp;
"-" &amp;
RIGHT(F2291,4))</f>
        <v/>
      </c>
      <c r="C2291" s="27" t="n"/>
      <c r="D2291" s="26">
        <f>IF(F2291="","",_xlfn.XLOOKUP(F2291,purchase!F:F,purchase!B:B,""))</f>
        <v/>
      </c>
      <c r="E2291" s="26">
        <f>IF(F2291="","",_xlfn.XLOOKUP(F2291,purchase!F:F,purchase!C:C,""))</f>
        <v/>
      </c>
      <c r="F2291" s="4" t="n"/>
      <c r="G2291" s="10">
        <f>IF(H2291="NRFC","Natural Rubber Field Coagulam","")</f>
        <v/>
      </c>
      <c r="H2291" s="10">
        <f>IF(F2291="","",_xlfn.XLOOKUP(F2291,purchase!F:F,purchase!E:E,""))</f>
        <v/>
      </c>
      <c r="I2291" s="10">
        <f>IF(J2291="ISNR20","Natural Rubber-TSNR (ISNR-20)","")</f>
        <v/>
      </c>
      <c r="J2291" s="10">
        <f>IF(H2291="NRFC","ISNR20","")</f>
        <v/>
      </c>
      <c r="K2291" s="35">
        <f>_xlfn.SINGLE(IF(F2291="","",_xlfn.XLOOKUP(F2291,purchase!F:F,purchase!N:N,"")))</f>
        <v/>
      </c>
      <c r="L2291" s="4" t="n"/>
      <c r="M2291" s="86" t="n"/>
      <c r="N2291" s="35">
        <f>IF(F2291="","",
MAX(0,
_xlfn.XLOOKUP(F2291,purchase!F:F,purchase!N:N,"")
-
SUMIFS(L:L,F:F,F2291)))</f>
        <v/>
      </c>
      <c r="O2291" s="35">
        <f>IF(OR(L2291="",M2291=""),"",L2291-M2291)</f>
        <v/>
      </c>
      <c r="P2291" s="89">
        <f>_xlfn.SINGLE(IF(F2291="","",_xlfn.XLOOKUP(F2291,purchase!F:F,purchase!O:O,"")))</f>
        <v/>
      </c>
      <c r="Q2291" s="83">
        <f>IF(OR(L2291="",M2291=""),"",M2291/L2291)</f>
        <v/>
      </c>
      <c r="R2291" s="91">
        <f>IF(OR(P2291="",Q2291=""),"",Q2291-P2291)</f>
        <v/>
      </c>
    </row>
    <row r="2292">
      <c r="A2292" s="25" t="n">
        <v>2288</v>
      </c>
      <c r="B2292" s="26">
        <f>IF(OR(C2292="",F2292=""),"",
"PRD-" &amp;
TEXT(DAY(C2292),"00") &amp;
CHOOSE(MONTH(C2292),"A","B","C","D","E","F","G","H","I","J","K","L") &amp;
TEXT(YEAR(C2292),"00") &amp;
"-" &amp;
RIGHT(F2292,4))</f>
        <v/>
      </c>
      <c r="C2292" s="27" t="n"/>
      <c r="D2292" s="26">
        <f>IF(F2292="","",_xlfn.XLOOKUP(F2292,purchase!F:F,purchase!B:B,""))</f>
        <v/>
      </c>
      <c r="E2292" s="26">
        <f>IF(F2292="","",_xlfn.XLOOKUP(F2292,purchase!F:F,purchase!C:C,""))</f>
        <v/>
      </c>
      <c r="F2292" s="4" t="n"/>
      <c r="G2292" s="10">
        <f>IF(H2292="NRFC","Natural Rubber Field Coagulam","")</f>
        <v/>
      </c>
      <c r="H2292" s="10">
        <f>IF(F2292="","",_xlfn.XLOOKUP(F2292,purchase!F:F,purchase!E:E,""))</f>
        <v/>
      </c>
      <c r="I2292" s="10">
        <f>IF(J2292="ISNR20","Natural Rubber-TSNR (ISNR-20)","")</f>
        <v/>
      </c>
      <c r="J2292" s="10">
        <f>IF(H2292="NRFC","ISNR20","")</f>
        <v/>
      </c>
      <c r="K2292" s="35">
        <f>_xlfn.SINGLE(IF(F2292="","",_xlfn.XLOOKUP(F2292,purchase!F:F,purchase!N:N,"")))</f>
        <v/>
      </c>
      <c r="L2292" s="4" t="n"/>
      <c r="M2292" s="86" t="n"/>
      <c r="N2292" s="35">
        <f>IF(F2292="","",
MAX(0,
_xlfn.XLOOKUP(F2292,purchase!F:F,purchase!N:N,"")
-
SUMIFS(L:L,F:F,F2292)))</f>
        <v/>
      </c>
      <c r="O2292" s="35">
        <f>IF(OR(L2292="",M2292=""),"",L2292-M2292)</f>
        <v/>
      </c>
      <c r="P2292" s="89">
        <f>_xlfn.SINGLE(IF(F2292="","",_xlfn.XLOOKUP(F2292,purchase!F:F,purchase!O:O,"")))</f>
        <v/>
      </c>
      <c r="Q2292" s="83">
        <f>IF(OR(L2292="",M2292=""),"",M2292/L2292)</f>
        <v/>
      </c>
      <c r="R2292" s="91">
        <f>IF(OR(P2292="",Q2292=""),"",Q2292-P2292)</f>
        <v/>
      </c>
    </row>
    <row r="2293">
      <c r="A2293" s="25" t="n">
        <v>2289</v>
      </c>
      <c r="B2293" s="26">
        <f>IF(OR(C2293="",F2293=""),"",
"PRD-" &amp;
TEXT(DAY(C2293),"00") &amp;
CHOOSE(MONTH(C2293),"A","B","C","D","E","F","G","H","I","J","K","L") &amp;
TEXT(YEAR(C2293),"00") &amp;
"-" &amp;
RIGHT(F2293,4))</f>
        <v/>
      </c>
      <c r="C2293" s="27" t="n"/>
      <c r="D2293" s="26">
        <f>IF(F2293="","",_xlfn.XLOOKUP(F2293,purchase!F:F,purchase!B:B,""))</f>
        <v/>
      </c>
      <c r="E2293" s="26">
        <f>IF(F2293="","",_xlfn.XLOOKUP(F2293,purchase!F:F,purchase!C:C,""))</f>
        <v/>
      </c>
      <c r="F2293" s="4" t="n"/>
      <c r="G2293" s="10">
        <f>IF(H2293="NRFC","Natural Rubber Field Coagulam","")</f>
        <v/>
      </c>
      <c r="H2293" s="10">
        <f>IF(F2293="","",_xlfn.XLOOKUP(F2293,purchase!F:F,purchase!E:E,""))</f>
        <v/>
      </c>
      <c r="I2293" s="10">
        <f>IF(J2293="ISNR20","Natural Rubber-TSNR (ISNR-20)","")</f>
        <v/>
      </c>
      <c r="J2293" s="10">
        <f>IF(H2293="NRFC","ISNR20","")</f>
        <v/>
      </c>
      <c r="K2293" s="35">
        <f>_xlfn.SINGLE(IF(F2293="","",_xlfn.XLOOKUP(F2293,purchase!F:F,purchase!N:N,"")))</f>
        <v/>
      </c>
      <c r="L2293" s="4" t="n"/>
      <c r="M2293" s="86" t="n"/>
      <c r="N2293" s="35">
        <f>IF(F2293="","",
MAX(0,
_xlfn.XLOOKUP(F2293,purchase!F:F,purchase!N:N,"")
-
SUMIFS(L:L,F:F,F2293)))</f>
        <v/>
      </c>
      <c r="O2293" s="35">
        <f>IF(OR(L2293="",M2293=""),"",L2293-M2293)</f>
        <v/>
      </c>
      <c r="P2293" s="89">
        <f>_xlfn.SINGLE(IF(F2293="","",_xlfn.XLOOKUP(F2293,purchase!F:F,purchase!O:O,"")))</f>
        <v/>
      </c>
      <c r="Q2293" s="83">
        <f>IF(OR(L2293="",M2293=""),"",M2293/L2293)</f>
        <v/>
      </c>
      <c r="R2293" s="91">
        <f>IF(OR(P2293="",Q2293=""),"",Q2293-P2293)</f>
        <v/>
      </c>
    </row>
    <row r="2294">
      <c r="A2294" s="25" t="n">
        <v>2290</v>
      </c>
      <c r="B2294" s="26">
        <f>IF(OR(C2294="",F2294=""),"",
"PRD-" &amp;
TEXT(DAY(C2294),"00") &amp;
CHOOSE(MONTH(C2294),"A","B","C","D","E","F","G","H","I","J","K","L") &amp;
TEXT(YEAR(C2294),"00") &amp;
"-" &amp;
RIGHT(F2294,4))</f>
        <v/>
      </c>
      <c r="C2294" s="27" t="n"/>
      <c r="D2294" s="26">
        <f>IF(F2294="","",_xlfn.XLOOKUP(F2294,purchase!F:F,purchase!B:B,""))</f>
        <v/>
      </c>
      <c r="E2294" s="26">
        <f>IF(F2294="","",_xlfn.XLOOKUP(F2294,purchase!F:F,purchase!C:C,""))</f>
        <v/>
      </c>
      <c r="F2294" s="4" t="n"/>
      <c r="G2294" s="10">
        <f>IF(H2294="NRFC","Natural Rubber Field Coagulam","")</f>
        <v/>
      </c>
      <c r="H2294" s="10">
        <f>IF(F2294="","",_xlfn.XLOOKUP(F2294,purchase!F:F,purchase!E:E,""))</f>
        <v/>
      </c>
      <c r="I2294" s="10">
        <f>IF(J2294="ISNR20","Natural Rubber-TSNR (ISNR-20)","")</f>
        <v/>
      </c>
      <c r="J2294" s="10">
        <f>IF(H2294="NRFC","ISNR20","")</f>
        <v/>
      </c>
      <c r="K2294" s="35">
        <f>_xlfn.SINGLE(IF(F2294="","",_xlfn.XLOOKUP(F2294,purchase!F:F,purchase!N:N,"")))</f>
        <v/>
      </c>
      <c r="L2294" s="4" t="n"/>
      <c r="M2294" s="86" t="n"/>
      <c r="N2294" s="35">
        <f>IF(F2294="","",
MAX(0,
_xlfn.XLOOKUP(F2294,purchase!F:F,purchase!N:N,"")
-
SUMIFS(L:L,F:F,F2294)))</f>
        <v/>
      </c>
      <c r="O2294" s="35">
        <f>IF(OR(L2294="",M2294=""),"",L2294-M2294)</f>
        <v/>
      </c>
      <c r="P2294" s="89">
        <f>_xlfn.SINGLE(IF(F2294="","",_xlfn.XLOOKUP(F2294,purchase!F:F,purchase!O:O,"")))</f>
        <v/>
      </c>
      <c r="Q2294" s="83">
        <f>IF(OR(L2294="",M2294=""),"",M2294/L2294)</f>
        <v/>
      </c>
      <c r="R2294" s="91">
        <f>IF(OR(P2294="",Q2294=""),"",Q2294-P2294)</f>
        <v/>
      </c>
    </row>
    <row r="2295">
      <c r="A2295" s="25" t="n">
        <v>2291</v>
      </c>
      <c r="B2295" s="26">
        <f>IF(OR(C2295="",F2295=""),"",
"PRD-" &amp;
TEXT(DAY(C2295),"00") &amp;
CHOOSE(MONTH(C2295),"A","B","C","D","E","F","G","H","I","J","K","L") &amp;
TEXT(YEAR(C2295),"00") &amp;
"-" &amp;
RIGHT(F2295,4))</f>
        <v/>
      </c>
      <c r="C2295" s="27" t="n"/>
      <c r="D2295" s="26">
        <f>IF(F2295="","",_xlfn.XLOOKUP(F2295,purchase!F:F,purchase!B:B,""))</f>
        <v/>
      </c>
      <c r="E2295" s="26">
        <f>IF(F2295="","",_xlfn.XLOOKUP(F2295,purchase!F:F,purchase!C:C,""))</f>
        <v/>
      </c>
      <c r="F2295" s="4" t="n"/>
      <c r="G2295" s="10">
        <f>IF(H2295="NRFC","Natural Rubber Field Coagulam","")</f>
        <v/>
      </c>
      <c r="H2295" s="10">
        <f>IF(F2295="","",_xlfn.XLOOKUP(F2295,purchase!F:F,purchase!E:E,""))</f>
        <v/>
      </c>
      <c r="I2295" s="10">
        <f>IF(J2295="ISNR20","Natural Rubber-TSNR (ISNR-20)","")</f>
        <v/>
      </c>
      <c r="J2295" s="10">
        <f>IF(H2295="NRFC","ISNR20","")</f>
        <v/>
      </c>
      <c r="K2295" s="35">
        <f>_xlfn.SINGLE(IF(F2295="","",_xlfn.XLOOKUP(F2295,purchase!F:F,purchase!N:N,"")))</f>
        <v/>
      </c>
      <c r="L2295" s="4" t="n"/>
      <c r="M2295" s="86" t="n"/>
      <c r="N2295" s="35">
        <f>IF(F2295="","",
MAX(0,
_xlfn.XLOOKUP(F2295,purchase!F:F,purchase!N:N,"")
-
SUMIFS(L:L,F:F,F2295)))</f>
        <v/>
      </c>
      <c r="O2295" s="35">
        <f>IF(OR(L2295="",M2295=""),"",L2295-M2295)</f>
        <v/>
      </c>
      <c r="P2295" s="89">
        <f>_xlfn.SINGLE(IF(F2295="","",_xlfn.XLOOKUP(F2295,purchase!F:F,purchase!O:O,"")))</f>
        <v/>
      </c>
      <c r="Q2295" s="83">
        <f>IF(OR(L2295="",M2295=""),"",M2295/L2295)</f>
        <v/>
      </c>
      <c r="R2295" s="91">
        <f>IF(OR(P2295="",Q2295=""),"",Q2295-P2295)</f>
        <v/>
      </c>
    </row>
    <row r="2296">
      <c r="A2296" s="25" t="n">
        <v>2292</v>
      </c>
      <c r="B2296" s="26">
        <f>IF(OR(C2296="",F2296=""),"",
"PRD-" &amp;
TEXT(DAY(C2296),"00") &amp;
CHOOSE(MONTH(C2296),"A","B","C","D","E","F","G","H","I","J","K","L") &amp;
TEXT(YEAR(C2296),"00") &amp;
"-" &amp;
RIGHT(F2296,4))</f>
        <v/>
      </c>
      <c r="C2296" s="27" t="n"/>
      <c r="D2296" s="26">
        <f>IF(F2296="","",_xlfn.XLOOKUP(F2296,purchase!F:F,purchase!B:B,""))</f>
        <v/>
      </c>
      <c r="E2296" s="26">
        <f>IF(F2296="","",_xlfn.XLOOKUP(F2296,purchase!F:F,purchase!C:C,""))</f>
        <v/>
      </c>
      <c r="F2296" s="4" t="n"/>
      <c r="G2296" s="10">
        <f>IF(H2296="NRFC","Natural Rubber Field Coagulam","")</f>
        <v/>
      </c>
      <c r="H2296" s="10">
        <f>IF(F2296="","",_xlfn.XLOOKUP(F2296,purchase!F:F,purchase!E:E,""))</f>
        <v/>
      </c>
      <c r="I2296" s="10">
        <f>IF(J2296="ISNR20","Natural Rubber-TSNR (ISNR-20)","")</f>
        <v/>
      </c>
      <c r="J2296" s="10">
        <f>IF(H2296="NRFC","ISNR20","")</f>
        <v/>
      </c>
      <c r="K2296" s="35">
        <f>_xlfn.SINGLE(IF(F2296="","",_xlfn.XLOOKUP(F2296,purchase!F:F,purchase!N:N,"")))</f>
        <v/>
      </c>
      <c r="L2296" s="4" t="n"/>
      <c r="M2296" s="86" t="n"/>
      <c r="N2296" s="35">
        <f>IF(F2296="","",
MAX(0,
_xlfn.XLOOKUP(F2296,purchase!F:F,purchase!N:N,"")
-
SUMIFS(L:L,F:F,F2296)))</f>
        <v/>
      </c>
      <c r="O2296" s="35">
        <f>IF(OR(L2296="",M2296=""),"",L2296-M2296)</f>
        <v/>
      </c>
      <c r="P2296" s="89">
        <f>_xlfn.SINGLE(IF(F2296="","",_xlfn.XLOOKUP(F2296,purchase!F:F,purchase!O:O,"")))</f>
        <v/>
      </c>
      <c r="Q2296" s="83">
        <f>IF(OR(L2296="",M2296=""),"",M2296/L2296)</f>
        <v/>
      </c>
      <c r="R2296" s="91">
        <f>IF(OR(P2296="",Q2296=""),"",Q2296-P2296)</f>
        <v/>
      </c>
    </row>
    <row r="2297">
      <c r="A2297" s="25" t="n">
        <v>2293</v>
      </c>
      <c r="B2297" s="26">
        <f>IF(OR(C2297="",F2297=""),"",
"PRD-" &amp;
TEXT(DAY(C2297),"00") &amp;
CHOOSE(MONTH(C2297),"A","B","C","D","E","F","G","H","I","J","K","L") &amp;
TEXT(YEAR(C2297),"00") &amp;
"-" &amp;
RIGHT(F2297,4))</f>
        <v/>
      </c>
      <c r="C2297" s="27" t="n"/>
      <c r="D2297" s="26">
        <f>IF(F2297="","",_xlfn.XLOOKUP(F2297,purchase!F:F,purchase!B:B,""))</f>
        <v/>
      </c>
      <c r="E2297" s="26">
        <f>IF(F2297="","",_xlfn.XLOOKUP(F2297,purchase!F:F,purchase!C:C,""))</f>
        <v/>
      </c>
      <c r="F2297" s="4" t="n"/>
      <c r="G2297" s="10">
        <f>IF(H2297="NRFC","Natural Rubber Field Coagulam","")</f>
        <v/>
      </c>
      <c r="H2297" s="10">
        <f>IF(F2297="","",_xlfn.XLOOKUP(F2297,purchase!F:F,purchase!E:E,""))</f>
        <v/>
      </c>
      <c r="I2297" s="10">
        <f>IF(J2297="ISNR20","Natural Rubber-TSNR (ISNR-20)","")</f>
        <v/>
      </c>
      <c r="J2297" s="10">
        <f>IF(H2297="NRFC","ISNR20","")</f>
        <v/>
      </c>
      <c r="K2297" s="35">
        <f>_xlfn.SINGLE(IF(F2297="","",_xlfn.XLOOKUP(F2297,purchase!F:F,purchase!N:N,"")))</f>
        <v/>
      </c>
      <c r="L2297" s="4" t="n"/>
      <c r="M2297" s="86" t="n"/>
      <c r="N2297" s="35">
        <f>IF(F2297="","",
MAX(0,
_xlfn.XLOOKUP(F2297,purchase!F:F,purchase!N:N,"")
-
SUMIFS(L:L,F:F,F2297)))</f>
        <v/>
      </c>
      <c r="O2297" s="35">
        <f>IF(OR(L2297="",M2297=""),"",L2297-M2297)</f>
        <v/>
      </c>
      <c r="P2297" s="89">
        <f>_xlfn.SINGLE(IF(F2297="","",_xlfn.XLOOKUP(F2297,purchase!F:F,purchase!O:O,"")))</f>
        <v/>
      </c>
      <c r="Q2297" s="83">
        <f>IF(OR(L2297="",M2297=""),"",M2297/L2297)</f>
        <v/>
      </c>
      <c r="R2297" s="91">
        <f>IF(OR(P2297="",Q2297=""),"",Q2297-P2297)</f>
        <v/>
      </c>
    </row>
    <row r="2298">
      <c r="A2298" s="25" t="n">
        <v>2294</v>
      </c>
      <c r="B2298" s="26">
        <f>IF(OR(C2298="",F2298=""),"",
"PRD-" &amp;
TEXT(DAY(C2298),"00") &amp;
CHOOSE(MONTH(C2298),"A","B","C","D","E","F","G","H","I","J","K","L") &amp;
TEXT(YEAR(C2298),"00") &amp;
"-" &amp;
RIGHT(F2298,4))</f>
        <v/>
      </c>
      <c r="C2298" s="27" t="n"/>
      <c r="D2298" s="26">
        <f>IF(F2298="","",_xlfn.XLOOKUP(F2298,purchase!F:F,purchase!B:B,""))</f>
        <v/>
      </c>
      <c r="E2298" s="26">
        <f>IF(F2298="","",_xlfn.XLOOKUP(F2298,purchase!F:F,purchase!C:C,""))</f>
        <v/>
      </c>
      <c r="F2298" s="4" t="n"/>
      <c r="G2298" s="10">
        <f>IF(H2298="NRFC","Natural Rubber Field Coagulam","")</f>
        <v/>
      </c>
      <c r="H2298" s="10">
        <f>IF(F2298="","",_xlfn.XLOOKUP(F2298,purchase!F:F,purchase!E:E,""))</f>
        <v/>
      </c>
      <c r="I2298" s="10">
        <f>IF(J2298="ISNR20","Natural Rubber-TSNR (ISNR-20)","")</f>
        <v/>
      </c>
      <c r="J2298" s="10">
        <f>IF(H2298="NRFC","ISNR20","")</f>
        <v/>
      </c>
      <c r="K2298" s="35">
        <f>_xlfn.SINGLE(IF(F2298="","",_xlfn.XLOOKUP(F2298,purchase!F:F,purchase!N:N,"")))</f>
        <v/>
      </c>
      <c r="L2298" s="4" t="n"/>
      <c r="M2298" s="86" t="n"/>
      <c r="N2298" s="35">
        <f>IF(F2298="","",
MAX(0,
_xlfn.XLOOKUP(F2298,purchase!F:F,purchase!N:N,"")
-
SUMIFS(L:L,F:F,F2298)))</f>
        <v/>
      </c>
      <c r="O2298" s="35">
        <f>IF(OR(L2298="",M2298=""),"",L2298-M2298)</f>
        <v/>
      </c>
      <c r="P2298" s="89">
        <f>_xlfn.SINGLE(IF(F2298="","",_xlfn.XLOOKUP(F2298,purchase!F:F,purchase!O:O,"")))</f>
        <v/>
      </c>
      <c r="Q2298" s="83">
        <f>IF(OR(L2298="",M2298=""),"",M2298/L2298)</f>
        <v/>
      </c>
      <c r="R2298" s="91">
        <f>IF(OR(P2298="",Q2298=""),"",Q2298-P2298)</f>
        <v/>
      </c>
    </row>
    <row r="2299">
      <c r="A2299" s="25" t="n">
        <v>2295</v>
      </c>
      <c r="B2299" s="26">
        <f>IF(OR(C2299="",F2299=""),"",
"PRD-" &amp;
TEXT(DAY(C2299),"00") &amp;
CHOOSE(MONTH(C2299),"A","B","C","D","E","F","G","H","I","J","K","L") &amp;
TEXT(YEAR(C2299),"00") &amp;
"-" &amp;
RIGHT(F2299,4))</f>
        <v/>
      </c>
      <c r="C2299" s="27" t="n"/>
      <c r="D2299" s="26">
        <f>IF(F2299="","",_xlfn.XLOOKUP(F2299,purchase!F:F,purchase!B:B,""))</f>
        <v/>
      </c>
      <c r="E2299" s="26">
        <f>IF(F2299="","",_xlfn.XLOOKUP(F2299,purchase!F:F,purchase!C:C,""))</f>
        <v/>
      </c>
      <c r="F2299" s="4" t="n"/>
      <c r="G2299" s="10">
        <f>IF(H2299="NRFC","Natural Rubber Field Coagulam","")</f>
        <v/>
      </c>
      <c r="H2299" s="10">
        <f>IF(F2299="","",_xlfn.XLOOKUP(F2299,purchase!F:F,purchase!E:E,""))</f>
        <v/>
      </c>
      <c r="I2299" s="10">
        <f>IF(J2299="ISNR20","Natural Rubber-TSNR (ISNR-20)","")</f>
        <v/>
      </c>
      <c r="J2299" s="10">
        <f>IF(H2299="NRFC","ISNR20","")</f>
        <v/>
      </c>
      <c r="K2299" s="35">
        <f>_xlfn.SINGLE(IF(F2299="","",_xlfn.XLOOKUP(F2299,purchase!F:F,purchase!N:N,"")))</f>
        <v/>
      </c>
      <c r="L2299" s="4" t="n"/>
      <c r="M2299" s="86" t="n"/>
      <c r="N2299" s="35">
        <f>IF(F2299="","",
MAX(0,
_xlfn.XLOOKUP(F2299,purchase!F:F,purchase!N:N,"")
-
SUMIFS(L:L,F:F,F2299)))</f>
        <v/>
      </c>
      <c r="O2299" s="35">
        <f>IF(OR(L2299="",M2299=""),"",L2299-M2299)</f>
        <v/>
      </c>
      <c r="P2299" s="89">
        <f>_xlfn.SINGLE(IF(F2299="","",_xlfn.XLOOKUP(F2299,purchase!F:F,purchase!O:O,"")))</f>
        <v/>
      </c>
      <c r="Q2299" s="83">
        <f>IF(OR(L2299="",M2299=""),"",M2299/L2299)</f>
        <v/>
      </c>
      <c r="R2299" s="91">
        <f>IF(OR(P2299="",Q2299=""),"",Q2299-P2299)</f>
        <v/>
      </c>
    </row>
    <row r="2300">
      <c r="A2300" s="25" t="n">
        <v>2296</v>
      </c>
      <c r="B2300" s="26">
        <f>IF(OR(C2300="",F2300=""),"",
"PRD-" &amp;
TEXT(DAY(C2300),"00") &amp;
CHOOSE(MONTH(C2300),"A","B","C","D","E","F","G","H","I","J","K","L") &amp;
TEXT(YEAR(C2300),"00") &amp;
"-" &amp;
RIGHT(F2300,4))</f>
        <v/>
      </c>
      <c r="C2300" s="27" t="n"/>
      <c r="D2300" s="26">
        <f>IF(F2300="","",_xlfn.XLOOKUP(F2300,purchase!F:F,purchase!B:B,""))</f>
        <v/>
      </c>
      <c r="E2300" s="26">
        <f>IF(F2300="","",_xlfn.XLOOKUP(F2300,purchase!F:F,purchase!C:C,""))</f>
        <v/>
      </c>
      <c r="F2300" s="4" t="n"/>
      <c r="G2300" s="10">
        <f>IF(H2300="NRFC","Natural Rubber Field Coagulam","")</f>
        <v/>
      </c>
      <c r="H2300" s="10">
        <f>IF(F2300="","",_xlfn.XLOOKUP(F2300,purchase!F:F,purchase!E:E,""))</f>
        <v/>
      </c>
      <c r="I2300" s="10">
        <f>IF(J2300="ISNR20","Natural Rubber-TSNR (ISNR-20)","")</f>
        <v/>
      </c>
      <c r="J2300" s="10">
        <f>IF(H2300="NRFC","ISNR20","")</f>
        <v/>
      </c>
      <c r="K2300" s="35">
        <f>_xlfn.SINGLE(IF(F2300="","",_xlfn.XLOOKUP(F2300,purchase!F:F,purchase!N:N,"")))</f>
        <v/>
      </c>
      <c r="L2300" s="4" t="n"/>
      <c r="M2300" s="86" t="n"/>
      <c r="N2300" s="35">
        <f>IF(F2300="","",
MAX(0,
_xlfn.XLOOKUP(F2300,purchase!F:F,purchase!N:N,"")
-
SUMIFS(L:L,F:F,F2300)))</f>
        <v/>
      </c>
      <c r="O2300" s="35">
        <f>IF(OR(L2300="",M2300=""),"",L2300-M2300)</f>
        <v/>
      </c>
      <c r="P2300" s="89">
        <f>_xlfn.SINGLE(IF(F2300="","",_xlfn.XLOOKUP(F2300,purchase!F:F,purchase!O:O,"")))</f>
        <v/>
      </c>
      <c r="Q2300" s="83">
        <f>IF(OR(L2300="",M2300=""),"",M2300/L2300)</f>
        <v/>
      </c>
      <c r="R2300" s="91">
        <f>IF(OR(P2300="",Q2300=""),"",Q2300-P2300)</f>
        <v/>
      </c>
    </row>
    <row r="2301">
      <c r="A2301" s="25" t="n">
        <v>2297</v>
      </c>
      <c r="B2301" s="26">
        <f>IF(OR(C2301="",F2301=""),"",
"PRD-" &amp;
TEXT(DAY(C2301),"00") &amp;
CHOOSE(MONTH(C2301),"A","B","C","D","E","F","G","H","I","J","K","L") &amp;
TEXT(YEAR(C2301),"00") &amp;
"-" &amp;
RIGHT(F2301,4))</f>
        <v/>
      </c>
      <c r="C2301" s="27" t="n"/>
      <c r="D2301" s="26">
        <f>IF(F2301="","",_xlfn.XLOOKUP(F2301,purchase!F:F,purchase!B:B,""))</f>
        <v/>
      </c>
      <c r="E2301" s="26">
        <f>IF(F2301="","",_xlfn.XLOOKUP(F2301,purchase!F:F,purchase!C:C,""))</f>
        <v/>
      </c>
      <c r="F2301" s="4" t="n"/>
      <c r="G2301" s="10">
        <f>IF(H2301="NRFC","Natural Rubber Field Coagulam","")</f>
        <v/>
      </c>
      <c r="H2301" s="10">
        <f>IF(F2301="","",_xlfn.XLOOKUP(F2301,purchase!F:F,purchase!E:E,""))</f>
        <v/>
      </c>
      <c r="I2301" s="10">
        <f>IF(J2301="ISNR20","Natural Rubber-TSNR (ISNR-20)","")</f>
        <v/>
      </c>
      <c r="J2301" s="10">
        <f>IF(H2301="NRFC","ISNR20","")</f>
        <v/>
      </c>
      <c r="K2301" s="35">
        <f>_xlfn.SINGLE(IF(F2301="","",_xlfn.XLOOKUP(F2301,purchase!F:F,purchase!N:N,"")))</f>
        <v/>
      </c>
      <c r="L2301" s="4" t="n"/>
      <c r="M2301" s="86" t="n"/>
      <c r="N2301" s="35">
        <f>IF(F2301="","",
MAX(0,
_xlfn.XLOOKUP(F2301,purchase!F:F,purchase!N:N,"")
-
SUMIFS(L:L,F:F,F2301)))</f>
        <v/>
      </c>
      <c r="O2301" s="35">
        <f>IF(OR(L2301="",M2301=""),"",L2301-M2301)</f>
        <v/>
      </c>
      <c r="P2301" s="89">
        <f>_xlfn.SINGLE(IF(F2301="","",_xlfn.XLOOKUP(F2301,purchase!F:F,purchase!O:O,"")))</f>
        <v/>
      </c>
      <c r="Q2301" s="83">
        <f>IF(OR(L2301="",M2301=""),"",M2301/L2301)</f>
        <v/>
      </c>
      <c r="R2301" s="91">
        <f>IF(OR(P2301="",Q2301=""),"",Q2301-P2301)</f>
        <v/>
      </c>
    </row>
    <row r="2302">
      <c r="A2302" s="25" t="n">
        <v>2298</v>
      </c>
      <c r="B2302" s="26">
        <f>IF(OR(C2302="",F2302=""),"",
"PRD-" &amp;
TEXT(DAY(C2302),"00") &amp;
CHOOSE(MONTH(C2302),"A","B","C","D","E","F","G","H","I","J","K","L") &amp;
TEXT(YEAR(C2302),"00") &amp;
"-" &amp;
RIGHT(F2302,4))</f>
        <v/>
      </c>
      <c r="C2302" s="27" t="n"/>
      <c r="D2302" s="26">
        <f>IF(F2302="","",_xlfn.XLOOKUP(F2302,purchase!F:F,purchase!B:B,""))</f>
        <v/>
      </c>
      <c r="E2302" s="26">
        <f>IF(F2302="","",_xlfn.XLOOKUP(F2302,purchase!F:F,purchase!C:C,""))</f>
        <v/>
      </c>
      <c r="F2302" s="4" t="n"/>
      <c r="G2302" s="10">
        <f>IF(H2302="NRFC","Natural Rubber Field Coagulam","")</f>
        <v/>
      </c>
      <c r="H2302" s="10">
        <f>IF(F2302="","",_xlfn.XLOOKUP(F2302,purchase!F:F,purchase!E:E,""))</f>
        <v/>
      </c>
      <c r="I2302" s="10">
        <f>IF(J2302="ISNR20","Natural Rubber-TSNR (ISNR-20)","")</f>
        <v/>
      </c>
      <c r="J2302" s="10">
        <f>IF(H2302="NRFC","ISNR20","")</f>
        <v/>
      </c>
      <c r="K2302" s="35">
        <f>_xlfn.SINGLE(IF(F2302="","",_xlfn.XLOOKUP(F2302,purchase!F:F,purchase!N:N,"")))</f>
        <v/>
      </c>
      <c r="L2302" s="4" t="n"/>
      <c r="M2302" s="86" t="n"/>
      <c r="N2302" s="35">
        <f>IF(F2302="","",
MAX(0,
_xlfn.XLOOKUP(F2302,purchase!F:F,purchase!N:N,"")
-
SUMIFS(L:L,F:F,F2302)))</f>
        <v/>
      </c>
      <c r="O2302" s="35">
        <f>IF(OR(L2302="",M2302=""),"",L2302-M2302)</f>
        <v/>
      </c>
      <c r="P2302" s="89">
        <f>_xlfn.SINGLE(IF(F2302="","",_xlfn.XLOOKUP(F2302,purchase!F:F,purchase!O:O,"")))</f>
        <v/>
      </c>
      <c r="Q2302" s="83">
        <f>IF(OR(L2302="",M2302=""),"",M2302/L2302)</f>
        <v/>
      </c>
      <c r="R2302" s="91">
        <f>IF(OR(P2302="",Q2302=""),"",Q2302-P2302)</f>
        <v/>
      </c>
    </row>
    <row r="2303">
      <c r="A2303" s="25" t="n">
        <v>2299</v>
      </c>
      <c r="B2303" s="26">
        <f>IF(OR(C2303="",F2303=""),"",
"PRD-" &amp;
TEXT(DAY(C2303),"00") &amp;
CHOOSE(MONTH(C2303),"A","B","C","D","E","F","G","H","I","J","K","L") &amp;
TEXT(YEAR(C2303),"00") &amp;
"-" &amp;
RIGHT(F2303,4))</f>
        <v/>
      </c>
      <c r="C2303" s="27" t="n"/>
      <c r="D2303" s="26">
        <f>IF(F2303="","",_xlfn.XLOOKUP(F2303,purchase!F:F,purchase!B:B,""))</f>
        <v/>
      </c>
      <c r="E2303" s="26">
        <f>IF(F2303="","",_xlfn.XLOOKUP(F2303,purchase!F:F,purchase!C:C,""))</f>
        <v/>
      </c>
      <c r="F2303" s="4" t="n"/>
      <c r="G2303" s="10">
        <f>IF(H2303="NRFC","Natural Rubber Field Coagulam","")</f>
        <v/>
      </c>
      <c r="H2303" s="10">
        <f>IF(F2303="","",_xlfn.XLOOKUP(F2303,purchase!F:F,purchase!E:E,""))</f>
        <v/>
      </c>
      <c r="I2303" s="10">
        <f>IF(J2303="ISNR20","Natural Rubber-TSNR (ISNR-20)","")</f>
        <v/>
      </c>
      <c r="J2303" s="10">
        <f>IF(H2303="NRFC","ISNR20","")</f>
        <v/>
      </c>
      <c r="K2303" s="35">
        <f>_xlfn.SINGLE(IF(F2303="","",_xlfn.XLOOKUP(F2303,purchase!F:F,purchase!N:N,"")))</f>
        <v/>
      </c>
      <c r="L2303" s="4" t="n"/>
      <c r="M2303" s="86" t="n"/>
      <c r="N2303" s="35">
        <f>IF(F2303="","",
MAX(0,
_xlfn.XLOOKUP(F2303,purchase!F:F,purchase!N:N,"")
-
SUMIFS(L:L,F:F,F2303)))</f>
        <v/>
      </c>
      <c r="O2303" s="35">
        <f>IF(OR(L2303="",M2303=""),"",L2303-M2303)</f>
        <v/>
      </c>
      <c r="P2303" s="89">
        <f>_xlfn.SINGLE(IF(F2303="","",_xlfn.XLOOKUP(F2303,purchase!F:F,purchase!O:O,"")))</f>
        <v/>
      </c>
      <c r="Q2303" s="83">
        <f>IF(OR(L2303="",M2303=""),"",M2303/L2303)</f>
        <v/>
      </c>
      <c r="R2303" s="91">
        <f>IF(OR(P2303="",Q2303=""),"",Q2303-P2303)</f>
        <v/>
      </c>
    </row>
    <row r="2304">
      <c r="A2304" s="25" t="n">
        <v>2300</v>
      </c>
      <c r="B2304" s="26">
        <f>IF(OR(C2304="",F2304=""),"",
"PRD-" &amp;
TEXT(DAY(C2304),"00") &amp;
CHOOSE(MONTH(C2304),"A","B","C","D","E","F","G","H","I","J","K","L") &amp;
TEXT(YEAR(C2304),"00") &amp;
"-" &amp;
RIGHT(F2304,4))</f>
        <v/>
      </c>
      <c r="C2304" s="27" t="n"/>
      <c r="D2304" s="26">
        <f>IF(F2304="","",_xlfn.XLOOKUP(F2304,purchase!F:F,purchase!B:B,""))</f>
        <v/>
      </c>
      <c r="E2304" s="26">
        <f>IF(F2304="","",_xlfn.XLOOKUP(F2304,purchase!F:F,purchase!C:C,""))</f>
        <v/>
      </c>
      <c r="F2304" s="4" t="n"/>
      <c r="G2304" s="10">
        <f>IF(H2304="NRFC","Natural Rubber Field Coagulam","")</f>
        <v/>
      </c>
      <c r="H2304" s="10">
        <f>IF(F2304="","",_xlfn.XLOOKUP(F2304,purchase!F:F,purchase!E:E,""))</f>
        <v/>
      </c>
      <c r="I2304" s="10">
        <f>IF(J2304="ISNR20","Natural Rubber-TSNR (ISNR-20)","")</f>
        <v/>
      </c>
      <c r="J2304" s="10">
        <f>IF(H2304="NRFC","ISNR20","")</f>
        <v/>
      </c>
      <c r="K2304" s="35">
        <f>_xlfn.SINGLE(IF(F2304="","",_xlfn.XLOOKUP(F2304,purchase!F:F,purchase!N:N,"")))</f>
        <v/>
      </c>
      <c r="L2304" s="4" t="n"/>
      <c r="M2304" s="86" t="n"/>
      <c r="N2304" s="35">
        <f>IF(F2304="","",
MAX(0,
_xlfn.XLOOKUP(F2304,purchase!F:F,purchase!N:N,"")
-
SUMIFS(L:L,F:F,F2304)))</f>
        <v/>
      </c>
      <c r="O2304" s="35">
        <f>IF(OR(L2304="",M2304=""),"",L2304-M2304)</f>
        <v/>
      </c>
      <c r="P2304" s="89">
        <f>_xlfn.SINGLE(IF(F2304="","",_xlfn.XLOOKUP(F2304,purchase!F:F,purchase!O:O,"")))</f>
        <v/>
      </c>
      <c r="Q2304" s="83">
        <f>IF(OR(L2304="",M2304=""),"",M2304/L2304)</f>
        <v/>
      </c>
      <c r="R2304" s="91">
        <f>IF(OR(P2304="",Q2304=""),"",Q2304-P2304)</f>
        <v/>
      </c>
    </row>
    <row r="2305">
      <c r="A2305" s="25" t="n">
        <v>2301</v>
      </c>
      <c r="B2305" s="26">
        <f>IF(OR(C2305="",F2305=""),"",
"PRD-" &amp;
TEXT(DAY(C2305),"00") &amp;
CHOOSE(MONTH(C2305),"A","B","C","D","E","F","G","H","I","J","K","L") &amp;
TEXT(YEAR(C2305),"00") &amp;
"-" &amp;
RIGHT(F2305,4))</f>
        <v/>
      </c>
      <c r="C2305" s="27" t="n"/>
      <c r="D2305" s="26">
        <f>IF(F2305="","",_xlfn.XLOOKUP(F2305,purchase!F:F,purchase!B:B,""))</f>
        <v/>
      </c>
      <c r="E2305" s="26">
        <f>IF(F2305="","",_xlfn.XLOOKUP(F2305,purchase!F:F,purchase!C:C,""))</f>
        <v/>
      </c>
      <c r="F2305" s="4" t="n"/>
      <c r="G2305" s="10">
        <f>IF(H2305="NRFC","Natural Rubber Field Coagulam","")</f>
        <v/>
      </c>
      <c r="H2305" s="10">
        <f>IF(F2305="","",_xlfn.XLOOKUP(F2305,purchase!F:F,purchase!E:E,""))</f>
        <v/>
      </c>
      <c r="I2305" s="10">
        <f>IF(J2305="ISNR20","Natural Rubber-TSNR (ISNR-20)","")</f>
        <v/>
      </c>
      <c r="J2305" s="10">
        <f>IF(H2305="NRFC","ISNR20","")</f>
        <v/>
      </c>
      <c r="K2305" s="35">
        <f>_xlfn.SINGLE(IF(F2305="","",_xlfn.XLOOKUP(F2305,purchase!F:F,purchase!N:N,"")))</f>
        <v/>
      </c>
      <c r="L2305" s="4" t="n"/>
      <c r="M2305" s="86" t="n"/>
      <c r="N2305" s="35">
        <f>IF(F2305="","",
MAX(0,
_xlfn.XLOOKUP(F2305,purchase!F:F,purchase!N:N,"")
-
SUMIFS(L:L,F:F,F2305)))</f>
        <v/>
      </c>
      <c r="O2305" s="35">
        <f>IF(OR(L2305="",M2305=""),"",L2305-M2305)</f>
        <v/>
      </c>
      <c r="P2305" s="89">
        <f>_xlfn.SINGLE(IF(F2305="","",_xlfn.XLOOKUP(F2305,purchase!F:F,purchase!O:O,"")))</f>
        <v/>
      </c>
      <c r="Q2305" s="83">
        <f>IF(OR(L2305="",M2305=""),"",M2305/L2305)</f>
        <v/>
      </c>
      <c r="R2305" s="91">
        <f>IF(OR(P2305="",Q2305=""),"",Q2305-P2305)</f>
        <v/>
      </c>
    </row>
    <row r="2306">
      <c r="A2306" s="25" t="n">
        <v>2302</v>
      </c>
      <c r="B2306" s="26">
        <f>IF(OR(C2306="",F2306=""),"",
"PRD-" &amp;
TEXT(DAY(C2306),"00") &amp;
CHOOSE(MONTH(C2306),"A","B","C","D","E","F","G","H","I","J","K","L") &amp;
TEXT(YEAR(C2306),"00") &amp;
"-" &amp;
RIGHT(F2306,4))</f>
        <v/>
      </c>
      <c r="C2306" s="27" t="n"/>
      <c r="D2306" s="26">
        <f>IF(F2306="","",_xlfn.XLOOKUP(F2306,purchase!F:F,purchase!B:B,""))</f>
        <v/>
      </c>
      <c r="E2306" s="26">
        <f>IF(F2306="","",_xlfn.XLOOKUP(F2306,purchase!F:F,purchase!C:C,""))</f>
        <v/>
      </c>
      <c r="F2306" s="4" t="n"/>
      <c r="G2306" s="10">
        <f>IF(H2306="NRFC","Natural Rubber Field Coagulam","")</f>
        <v/>
      </c>
      <c r="H2306" s="10">
        <f>IF(F2306="","",_xlfn.XLOOKUP(F2306,purchase!F:F,purchase!E:E,""))</f>
        <v/>
      </c>
      <c r="I2306" s="10">
        <f>IF(J2306="ISNR20","Natural Rubber-TSNR (ISNR-20)","")</f>
        <v/>
      </c>
      <c r="J2306" s="10">
        <f>IF(H2306="NRFC","ISNR20","")</f>
        <v/>
      </c>
      <c r="K2306" s="35">
        <f>_xlfn.SINGLE(IF(F2306="","",_xlfn.XLOOKUP(F2306,purchase!F:F,purchase!N:N,"")))</f>
        <v/>
      </c>
      <c r="L2306" s="4" t="n"/>
      <c r="M2306" s="86" t="n"/>
      <c r="N2306" s="35">
        <f>IF(F2306="","",
MAX(0,
_xlfn.XLOOKUP(F2306,purchase!F:F,purchase!N:N,"")
-
SUMIFS(L:L,F:F,F2306)))</f>
        <v/>
      </c>
      <c r="O2306" s="35">
        <f>IF(OR(L2306="",M2306=""),"",L2306-M2306)</f>
        <v/>
      </c>
      <c r="P2306" s="89">
        <f>_xlfn.SINGLE(IF(F2306="","",_xlfn.XLOOKUP(F2306,purchase!F:F,purchase!O:O,"")))</f>
        <v/>
      </c>
      <c r="Q2306" s="83">
        <f>IF(OR(L2306="",M2306=""),"",M2306/L2306)</f>
        <v/>
      </c>
      <c r="R2306" s="91">
        <f>IF(OR(P2306="",Q2306=""),"",Q2306-P2306)</f>
        <v/>
      </c>
    </row>
    <row r="2307">
      <c r="A2307" s="25" t="n">
        <v>2303</v>
      </c>
      <c r="B2307" s="26">
        <f>IF(OR(C2307="",F2307=""),"",
"PRD-" &amp;
TEXT(DAY(C2307),"00") &amp;
CHOOSE(MONTH(C2307),"A","B","C","D","E","F","G","H","I","J","K","L") &amp;
TEXT(YEAR(C2307),"00") &amp;
"-" &amp;
RIGHT(F2307,4))</f>
        <v/>
      </c>
      <c r="C2307" s="27" t="n"/>
      <c r="D2307" s="26">
        <f>IF(F2307="","",_xlfn.XLOOKUP(F2307,purchase!F:F,purchase!B:B,""))</f>
        <v/>
      </c>
      <c r="E2307" s="26">
        <f>IF(F2307="","",_xlfn.XLOOKUP(F2307,purchase!F:F,purchase!C:C,""))</f>
        <v/>
      </c>
      <c r="F2307" s="4" t="n"/>
      <c r="G2307" s="10">
        <f>IF(H2307="NRFC","Natural Rubber Field Coagulam","")</f>
        <v/>
      </c>
      <c r="H2307" s="10">
        <f>IF(F2307="","",_xlfn.XLOOKUP(F2307,purchase!F:F,purchase!E:E,""))</f>
        <v/>
      </c>
      <c r="I2307" s="10">
        <f>IF(J2307="ISNR20","Natural Rubber-TSNR (ISNR-20)","")</f>
        <v/>
      </c>
      <c r="J2307" s="10">
        <f>IF(H2307="NRFC","ISNR20","")</f>
        <v/>
      </c>
      <c r="K2307" s="35">
        <f>_xlfn.SINGLE(IF(F2307="","",_xlfn.XLOOKUP(F2307,purchase!F:F,purchase!N:N,"")))</f>
        <v/>
      </c>
      <c r="L2307" s="4" t="n"/>
      <c r="M2307" s="86" t="n"/>
      <c r="N2307" s="35">
        <f>IF(F2307="","",
MAX(0,
_xlfn.XLOOKUP(F2307,purchase!F:F,purchase!N:N,"")
-
SUMIFS(L:L,F:F,F2307)))</f>
        <v/>
      </c>
      <c r="O2307" s="35">
        <f>IF(OR(L2307="",M2307=""),"",L2307-M2307)</f>
        <v/>
      </c>
      <c r="P2307" s="89">
        <f>_xlfn.SINGLE(IF(F2307="","",_xlfn.XLOOKUP(F2307,purchase!F:F,purchase!O:O,"")))</f>
        <v/>
      </c>
      <c r="Q2307" s="83">
        <f>IF(OR(L2307="",M2307=""),"",M2307/L2307)</f>
        <v/>
      </c>
      <c r="R2307" s="91">
        <f>IF(OR(P2307="",Q2307=""),"",Q2307-P2307)</f>
        <v/>
      </c>
    </row>
    <row r="2308">
      <c r="A2308" s="25" t="n">
        <v>2304</v>
      </c>
      <c r="B2308" s="26">
        <f>IF(OR(C2308="",F2308=""),"",
"PRD-" &amp;
TEXT(DAY(C2308),"00") &amp;
CHOOSE(MONTH(C2308),"A","B","C","D","E","F","G","H","I","J","K","L") &amp;
TEXT(YEAR(C2308),"00") &amp;
"-" &amp;
RIGHT(F2308,4))</f>
        <v/>
      </c>
      <c r="C2308" s="27" t="n"/>
      <c r="D2308" s="26">
        <f>IF(F2308="","",_xlfn.XLOOKUP(F2308,purchase!F:F,purchase!B:B,""))</f>
        <v/>
      </c>
      <c r="E2308" s="26">
        <f>IF(F2308="","",_xlfn.XLOOKUP(F2308,purchase!F:F,purchase!C:C,""))</f>
        <v/>
      </c>
      <c r="F2308" s="4" t="n"/>
      <c r="G2308" s="10">
        <f>IF(H2308="NRFC","Natural Rubber Field Coagulam","")</f>
        <v/>
      </c>
      <c r="H2308" s="10">
        <f>IF(F2308="","",_xlfn.XLOOKUP(F2308,purchase!F:F,purchase!E:E,""))</f>
        <v/>
      </c>
      <c r="I2308" s="10">
        <f>IF(J2308="ISNR20","Natural Rubber-TSNR (ISNR-20)","")</f>
        <v/>
      </c>
      <c r="J2308" s="10">
        <f>IF(H2308="NRFC","ISNR20","")</f>
        <v/>
      </c>
      <c r="K2308" s="35">
        <f>_xlfn.SINGLE(IF(F2308="","",_xlfn.XLOOKUP(F2308,purchase!F:F,purchase!N:N,"")))</f>
        <v/>
      </c>
      <c r="L2308" s="4" t="n"/>
      <c r="M2308" s="86" t="n"/>
      <c r="N2308" s="35">
        <f>IF(F2308="","",
MAX(0,
_xlfn.XLOOKUP(F2308,purchase!F:F,purchase!N:N,"")
-
SUMIFS(L:L,F:F,F2308)))</f>
        <v/>
      </c>
      <c r="O2308" s="35">
        <f>IF(OR(L2308="",M2308=""),"",L2308-M2308)</f>
        <v/>
      </c>
      <c r="P2308" s="89">
        <f>_xlfn.SINGLE(IF(F2308="","",_xlfn.XLOOKUP(F2308,purchase!F:F,purchase!O:O,"")))</f>
        <v/>
      </c>
      <c r="Q2308" s="83">
        <f>IF(OR(L2308="",M2308=""),"",M2308/L2308)</f>
        <v/>
      </c>
      <c r="R2308" s="91">
        <f>IF(OR(P2308="",Q2308=""),"",Q2308-P2308)</f>
        <v/>
      </c>
    </row>
    <row r="2309">
      <c r="A2309" s="25" t="n">
        <v>2305</v>
      </c>
      <c r="B2309" s="26">
        <f>IF(OR(C2309="",F2309=""),"",
"PRD-" &amp;
TEXT(DAY(C2309),"00") &amp;
CHOOSE(MONTH(C2309),"A","B","C","D","E","F","G","H","I","J","K","L") &amp;
TEXT(YEAR(C2309),"00") &amp;
"-" &amp;
RIGHT(F2309,4))</f>
        <v/>
      </c>
      <c r="C2309" s="27" t="n"/>
      <c r="D2309" s="26">
        <f>IF(F2309="","",_xlfn.XLOOKUP(F2309,purchase!F:F,purchase!B:B,""))</f>
        <v/>
      </c>
      <c r="E2309" s="26">
        <f>IF(F2309="","",_xlfn.XLOOKUP(F2309,purchase!F:F,purchase!C:C,""))</f>
        <v/>
      </c>
      <c r="F2309" s="4" t="n"/>
      <c r="G2309" s="10">
        <f>IF(H2309="NRFC","Natural Rubber Field Coagulam","")</f>
        <v/>
      </c>
      <c r="H2309" s="10">
        <f>IF(F2309="","",_xlfn.XLOOKUP(F2309,purchase!F:F,purchase!E:E,""))</f>
        <v/>
      </c>
      <c r="I2309" s="10">
        <f>IF(J2309="ISNR20","Natural Rubber-TSNR (ISNR-20)","")</f>
        <v/>
      </c>
      <c r="J2309" s="10">
        <f>IF(H2309="NRFC","ISNR20","")</f>
        <v/>
      </c>
      <c r="K2309" s="35">
        <f>_xlfn.SINGLE(IF(F2309="","",_xlfn.XLOOKUP(F2309,purchase!F:F,purchase!N:N,"")))</f>
        <v/>
      </c>
      <c r="L2309" s="4" t="n"/>
      <c r="M2309" s="86" t="n"/>
      <c r="N2309" s="35">
        <f>IF(F2309="","",
MAX(0,
_xlfn.XLOOKUP(F2309,purchase!F:F,purchase!N:N,"")
-
SUMIFS(L:L,F:F,F2309)))</f>
        <v/>
      </c>
      <c r="O2309" s="35">
        <f>IF(OR(L2309="",M2309=""),"",L2309-M2309)</f>
        <v/>
      </c>
      <c r="P2309" s="89">
        <f>_xlfn.SINGLE(IF(F2309="","",_xlfn.XLOOKUP(F2309,purchase!F:F,purchase!O:O,"")))</f>
        <v/>
      </c>
      <c r="Q2309" s="83">
        <f>IF(OR(L2309="",M2309=""),"",M2309/L2309)</f>
        <v/>
      </c>
      <c r="R2309" s="91">
        <f>IF(OR(P2309="",Q2309=""),"",Q2309-P2309)</f>
        <v/>
      </c>
    </row>
    <row r="2310">
      <c r="A2310" s="25" t="n">
        <v>2306</v>
      </c>
      <c r="B2310" s="26">
        <f>IF(OR(C2310="",F2310=""),"",
"PRD-" &amp;
TEXT(DAY(C2310),"00") &amp;
CHOOSE(MONTH(C2310),"A","B","C","D","E","F","G","H","I","J","K","L") &amp;
TEXT(YEAR(C2310),"00") &amp;
"-" &amp;
RIGHT(F2310,4))</f>
        <v/>
      </c>
      <c r="C2310" s="27" t="n"/>
      <c r="D2310" s="26">
        <f>IF(F2310="","",_xlfn.XLOOKUP(F2310,purchase!F:F,purchase!B:B,""))</f>
        <v/>
      </c>
      <c r="E2310" s="26">
        <f>IF(F2310="","",_xlfn.XLOOKUP(F2310,purchase!F:F,purchase!C:C,""))</f>
        <v/>
      </c>
      <c r="F2310" s="4" t="n"/>
      <c r="G2310" s="10">
        <f>IF(H2310="NRFC","Natural Rubber Field Coagulam","")</f>
        <v/>
      </c>
      <c r="H2310" s="10">
        <f>IF(F2310="","",_xlfn.XLOOKUP(F2310,purchase!F:F,purchase!E:E,""))</f>
        <v/>
      </c>
      <c r="I2310" s="10">
        <f>IF(J2310="ISNR20","Natural Rubber-TSNR (ISNR-20)","")</f>
        <v/>
      </c>
      <c r="J2310" s="10">
        <f>IF(H2310="NRFC","ISNR20","")</f>
        <v/>
      </c>
      <c r="K2310" s="35">
        <f>_xlfn.SINGLE(IF(F2310="","",_xlfn.XLOOKUP(F2310,purchase!F:F,purchase!N:N,"")))</f>
        <v/>
      </c>
      <c r="L2310" s="4" t="n"/>
      <c r="M2310" s="86" t="n"/>
      <c r="N2310" s="35">
        <f>IF(F2310="","",
MAX(0,
_xlfn.XLOOKUP(F2310,purchase!F:F,purchase!N:N,"")
-
SUMIFS(L:L,F:F,F2310)))</f>
        <v/>
      </c>
      <c r="O2310" s="35">
        <f>IF(OR(L2310="",M2310=""),"",L2310-M2310)</f>
        <v/>
      </c>
      <c r="P2310" s="89">
        <f>_xlfn.SINGLE(IF(F2310="","",_xlfn.XLOOKUP(F2310,purchase!F:F,purchase!O:O,"")))</f>
        <v/>
      </c>
      <c r="Q2310" s="83">
        <f>IF(OR(L2310="",M2310=""),"",M2310/L2310)</f>
        <v/>
      </c>
      <c r="R2310" s="91">
        <f>IF(OR(P2310="",Q2310=""),"",Q2310-P2310)</f>
        <v/>
      </c>
    </row>
    <row r="2311">
      <c r="A2311" s="25" t="n">
        <v>2307</v>
      </c>
      <c r="B2311" s="26">
        <f>IF(OR(C2311="",F2311=""),"",
"PRD-" &amp;
TEXT(DAY(C2311),"00") &amp;
CHOOSE(MONTH(C2311),"A","B","C","D","E","F","G","H","I","J","K","L") &amp;
TEXT(YEAR(C2311),"00") &amp;
"-" &amp;
RIGHT(F2311,4))</f>
        <v/>
      </c>
      <c r="C2311" s="27" t="n"/>
      <c r="D2311" s="26">
        <f>IF(F2311="","",_xlfn.XLOOKUP(F2311,purchase!F:F,purchase!B:B,""))</f>
        <v/>
      </c>
      <c r="E2311" s="26">
        <f>IF(F2311="","",_xlfn.XLOOKUP(F2311,purchase!F:F,purchase!C:C,""))</f>
        <v/>
      </c>
      <c r="F2311" s="4" t="n"/>
      <c r="G2311" s="10">
        <f>IF(H2311="NRFC","Natural Rubber Field Coagulam","")</f>
        <v/>
      </c>
      <c r="H2311" s="10">
        <f>IF(F2311="","",_xlfn.XLOOKUP(F2311,purchase!F:F,purchase!E:E,""))</f>
        <v/>
      </c>
      <c r="I2311" s="10">
        <f>IF(J2311="ISNR20","Natural Rubber-TSNR (ISNR-20)","")</f>
        <v/>
      </c>
      <c r="J2311" s="10">
        <f>IF(H2311="NRFC","ISNR20","")</f>
        <v/>
      </c>
      <c r="K2311" s="35">
        <f>_xlfn.SINGLE(IF(F2311="","",_xlfn.XLOOKUP(F2311,purchase!F:F,purchase!N:N,"")))</f>
        <v/>
      </c>
      <c r="L2311" s="4" t="n"/>
      <c r="M2311" s="86" t="n"/>
      <c r="N2311" s="35">
        <f>IF(F2311="","",
MAX(0,
_xlfn.XLOOKUP(F2311,purchase!F:F,purchase!N:N,"")
-
SUMIFS(L:L,F:F,F2311)))</f>
        <v/>
      </c>
      <c r="O2311" s="35">
        <f>IF(OR(L2311="",M2311=""),"",L2311-M2311)</f>
        <v/>
      </c>
      <c r="P2311" s="89">
        <f>_xlfn.SINGLE(IF(F2311="","",_xlfn.XLOOKUP(F2311,purchase!F:F,purchase!O:O,"")))</f>
        <v/>
      </c>
      <c r="Q2311" s="83">
        <f>IF(OR(L2311="",M2311=""),"",M2311/L2311)</f>
        <v/>
      </c>
      <c r="R2311" s="91">
        <f>IF(OR(P2311="",Q2311=""),"",Q2311-P2311)</f>
        <v/>
      </c>
    </row>
    <row r="2312">
      <c r="A2312" s="25" t="n">
        <v>2308</v>
      </c>
      <c r="B2312" s="26">
        <f>IF(OR(C2312="",F2312=""),"",
"PRD-" &amp;
TEXT(DAY(C2312),"00") &amp;
CHOOSE(MONTH(C2312),"A","B","C","D","E","F","G","H","I","J","K","L") &amp;
TEXT(YEAR(C2312),"00") &amp;
"-" &amp;
RIGHT(F2312,4))</f>
        <v/>
      </c>
      <c r="C2312" s="27" t="n"/>
      <c r="D2312" s="26">
        <f>IF(F2312="","",_xlfn.XLOOKUP(F2312,purchase!F:F,purchase!B:B,""))</f>
        <v/>
      </c>
      <c r="E2312" s="26">
        <f>IF(F2312="","",_xlfn.XLOOKUP(F2312,purchase!F:F,purchase!C:C,""))</f>
        <v/>
      </c>
      <c r="F2312" s="4" t="n"/>
      <c r="G2312" s="10">
        <f>IF(H2312="NRFC","Natural Rubber Field Coagulam","")</f>
        <v/>
      </c>
      <c r="H2312" s="10">
        <f>IF(F2312="","",_xlfn.XLOOKUP(F2312,purchase!F:F,purchase!E:E,""))</f>
        <v/>
      </c>
      <c r="I2312" s="10">
        <f>IF(J2312="ISNR20","Natural Rubber-TSNR (ISNR-20)","")</f>
        <v/>
      </c>
      <c r="J2312" s="10">
        <f>IF(H2312="NRFC","ISNR20","")</f>
        <v/>
      </c>
      <c r="K2312" s="35">
        <f>_xlfn.SINGLE(IF(F2312="","",_xlfn.XLOOKUP(F2312,purchase!F:F,purchase!N:N,"")))</f>
        <v/>
      </c>
      <c r="L2312" s="4" t="n"/>
      <c r="M2312" s="86" t="n"/>
      <c r="N2312" s="35">
        <f>IF(F2312="","",
MAX(0,
_xlfn.XLOOKUP(F2312,purchase!F:F,purchase!N:N,"")
-
SUMIFS(L:L,F:F,F2312)))</f>
        <v/>
      </c>
      <c r="O2312" s="35">
        <f>IF(OR(L2312="",M2312=""),"",L2312-M2312)</f>
        <v/>
      </c>
      <c r="P2312" s="89">
        <f>_xlfn.SINGLE(IF(F2312="","",_xlfn.XLOOKUP(F2312,purchase!F:F,purchase!O:O,"")))</f>
        <v/>
      </c>
      <c r="Q2312" s="83">
        <f>IF(OR(L2312="",M2312=""),"",M2312/L2312)</f>
        <v/>
      </c>
      <c r="R2312" s="91">
        <f>IF(OR(P2312="",Q2312=""),"",Q2312-P2312)</f>
        <v/>
      </c>
    </row>
    <row r="2313">
      <c r="A2313" s="25" t="n">
        <v>2309</v>
      </c>
      <c r="B2313" s="26">
        <f>IF(OR(C2313="",F2313=""),"",
"PRD-" &amp;
TEXT(DAY(C2313),"00") &amp;
CHOOSE(MONTH(C2313),"A","B","C","D","E","F","G","H","I","J","K","L") &amp;
TEXT(YEAR(C2313),"00") &amp;
"-" &amp;
RIGHT(F2313,4))</f>
        <v/>
      </c>
      <c r="C2313" s="27" t="n"/>
      <c r="D2313" s="26">
        <f>IF(F2313="","",_xlfn.XLOOKUP(F2313,purchase!F:F,purchase!B:B,""))</f>
        <v/>
      </c>
      <c r="E2313" s="26">
        <f>IF(F2313="","",_xlfn.XLOOKUP(F2313,purchase!F:F,purchase!C:C,""))</f>
        <v/>
      </c>
      <c r="F2313" s="4" t="n"/>
      <c r="G2313" s="10">
        <f>IF(H2313="NRFC","Natural Rubber Field Coagulam","")</f>
        <v/>
      </c>
      <c r="H2313" s="10">
        <f>IF(F2313="","",_xlfn.XLOOKUP(F2313,purchase!F:F,purchase!E:E,""))</f>
        <v/>
      </c>
      <c r="I2313" s="10">
        <f>IF(J2313="ISNR20","Natural Rubber-TSNR (ISNR-20)","")</f>
        <v/>
      </c>
      <c r="J2313" s="10">
        <f>IF(H2313="NRFC","ISNR20","")</f>
        <v/>
      </c>
      <c r="K2313" s="35">
        <f>_xlfn.SINGLE(IF(F2313="","",_xlfn.XLOOKUP(F2313,purchase!F:F,purchase!N:N,"")))</f>
        <v/>
      </c>
      <c r="L2313" s="4" t="n"/>
      <c r="M2313" s="86" t="n"/>
      <c r="N2313" s="35">
        <f>IF(F2313="","",
MAX(0,
_xlfn.XLOOKUP(F2313,purchase!F:F,purchase!N:N,"")
-
SUMIFS(L:L,F:F,F2313)))</f>
        <v/>
      </c>
      <c r="O2313" s="35">
        <f>IF(OR(L2313="",M2313=""),"",L2313-M2313)</f>
        <v/>
      </c>
      <c r="P2313" s="89">
        <f>_xlfn.SINGLE(IF(F2313="","",_xlfn.XLOOKUP(F2313,purchase!F:F,purchase!O:O,"")))</f>
        <v/>
      </c>
      <c r="Q2313" s="83">
        <f>IF(OR(L2313="",M2313=""),"",M2313/L2313)</f>
        <v/>
      </c>
      <c r="R2313" s="91">
        <f>IF(OR(P2313="",Q2313=""),"",Q2313-P2313)</f>
        <v/>
      </c>
    </row>
    <row r="2314">
      <c r="A2314" s="25" t="n">
        <v>2310</v>
      </c>
      <c r="B2314" s="26">
        <f>IF(OR(C2314="",F2314=""),"",
"PRD-" &amp;
TEXT(DAY(C2314),"00") &amp;
CHOOSE(MONTH(C2314),"A","B","C","D","E","F","G","H","I","J","K","L") &amp;
TEXT(YEAR(C2314),"00") &amp;
"-" &amp;
RIGHT(F2314,4))</f>
        <v/>
      </c>
      <c r="C2314" s="27" t="n"/>
      <c r="D2314" s="26">
        <f>IF(F2314="","",_xlfn.XLOOKUP(F2314,purchase!F:F,purchase!B:B,""))</f>
        <v/>
      </c>
      <c r="E2314" s="26">
        <f>IF(F2314="","",_xlfn.XLOOKUP(F2314,purchase!F:F,purchase!C:C,""))</f>
        <v/>
      </c>
      <c r="F2314" s="4" t="n"/>
      <c r="G2314" s="10">
        <f>IF(H2314="NRFC","Natural Rubber Field Coagulam","")</f>
        <v/>
      </c>
      <c r="H2314" s="10">
        <f>IF(F2314="","",_xlfn.XLOOKUP(F2314,purchase!F:F,purchase!E:E,""))</f>
        <v/>
      </c>
      <c r="I2314" s="10">
        <f>IF(J2314="ISNR20","Natural Rubber-TSNR (ISNR-20)","")</f>
        <v/>
      </c>
      <c r="J2314" s="10">
        <f>IF(H2314="NRFC","ISNR20","")</f>
        <v/>
      </c>
      <c r="K2314" s="35">
        <f>_xlfn.SINGLE(IF(F2314="","",_xlfn.XLOOKUP(F2314,purchase!F:F,purchase!N:N,"")))</f>
        <v/>
      </c>
      <c r="L2314" s="4" t="n"/>
      <c r="M2314" s="86" t="n"/>
      <c r="N2314" s="35">
        <f>IF(F2314="","",
MAX(0,
_xlfn.XLOOKUP(F2314,purchase!F:F,purchase!N:N,"")
-
SUMIFS(L:L,F:F,F2314)))</f>
        <v/>
      </c>
      <c r="O2314" s="35">
        <f>IF(OR(L2314="",M2314=""),"",L2314-M2314)</f>
        <v/>
      </c>
      <c r="P2314" s="89">
        <f>_xlfn.SINGLE(IF(F2314="","",_xlfn.XLOOKUP(F2314,purchase!F:F,purchase!O:O,"")))</f>
        <v/>
      </c>
      <c r="Q2314" s="83">
        <f>IF(OR(L2314="",M2314=""),"",M2314/L2314)</f>
        <v/>
      </c>
      <c r="R2314" s="91">
        <f>IF(OR(P2314="",Q2314=""),"",Q2314-P2314)</f>
        <v/>
      </c>
    </row>
    <row r="2315">
      <c r="A2315" s="25" t="n">
        <v>2311</v>
      </c>
      <c r="B2315" s="26">
        <f>IF(OR(C2315="",F2315=""),"",
"PRD-" &amp;
TEXT(DAY(C2315),"00") &amp;
CHOOSE(MONTH(C2315),"A","B","C","D","E","F","G","H","I","J","K","L") &amp;
TEXT(YEAR(C2315),"00") &amp;
"-" &amp;
RIGHT(F2315,4))</f>
        <v/>
      </c>
      <c r="C2315" s="27" t="n"/>
      <c r="D2315" s="26">
        <f>IF(F2315="","",_xlfn.XLOOKUP(F2315,purchase!F:F,purchase!B:B,""))</f>
        <v/>
      </c>
      <c r="E2315" s="26">
        <f>IF(F2315="","",_xlfn.XLOOKUP(F2315,purchase!F:F,purchase!C:C,""))</f>
        <v/>
      </c>
      <c r="F2315" s="4" t="n"/>
      <c r="G2315" s="10">
        <f>IF(H2315="NRFC","Natural Rubber Field Coagulam","")</f>
        <v/>
      </c>
      <c r="H2315" s="10">
        <f>IF(F2315="","",_xlfn.XLOOKUP(F2315,purchase!F:F,purchase!E:E,""))</f>
        <v/>
      </c>
      <c r="I2315" s="10">
        <f>IF(J2315="ISNR20","Natural Rubber-TSNR (ISNR-20)","")</f>
        <v/>
      </c>
      <c r="J2315" s="10">
        <f>IF(H2315="NRFC","ISNR20","")</f>
        <v/>
      </c>
      <c r="K2315" s="35">
        <f>_xlfn.SINGLE(IF(F2315="","",_xlfn.XLOOKUP(F2315,purchase!F:F,purchase!N:N,"")))</f>
        <v/>
      </c>
      <c r="L2315" s="4" t="n"/>
      <c r="M2315" s="86" t="n"/>
      <c r="N2315" s="35">
        <f>IF(F2315="","",
MAX(0,
_xlfn.XLOOKUP(F2315,purchase!F:F,purchase!N:N,"")
-
SUMIFS(L:L,F:F,F2315)))</f>
        <v/>
      </c>
      <c r="O2315" s="35">
        <f>IF(OR(L2315="",M2315=""),"",L2315-M2315)</f>
        <v/>
      </c>
      <c r="P2315" s="89">
        <f>_xlfn.SINGLE(IF(F2315="","",_xlfn.XLOOKUP(F2315,purchase!F:F,purchase!O:O,"")))</f>
        <v/>
      </c>
      <c r="Q2315" s="83">
        <f>IF(OR(L2315="",M2315=""),"",M2315/L2315)</f>
        <v/>
      </c>
      <c r="R2315" s="91">
        <f>IF(OR(P2315="",Q2315=""),"",Q2315-P2315)</f>
        <v/>
      </c>
    </row>
    <row r="2316">
      <c r="A2316" s="25" t="n">
        <v>2312</v>
      </c>
      <c r="B2316" s="26">
        <f>IF(OR(C2316="",F2316=""),"",
"PRD-" &amp;
TEXT(DAY(C2316),"00") &amp;
CHOOSE(MONTH(C2316),"A","B","C","D","E","F","G","H","I","J","K","L") &amp;
TEXT(YEAR(C2316),"00") &amp;
"-" &amp;
RIGHT(F2316,4))</f>
        <v/>
      </c>
      <c r="C2316" s="27" t="n"/>
      <c r="D2316" s="26">
        <f>IF(F2316="","",_xlfn.XLOOKUP(F2316,purchase!F:F,purchase!B:B,""))</f>
        <v/>
      </c>
      <c r="E2316" s="26">
        <f>IF(F2316="","",_xlfn.XLOOKUP(F2316,purchase!F:F,purchase!C:C,""))</f>
        <v/>
      </c>
      <c r="F2316" s="4" t="n"/>
      <c r="G2316" s="10">
        <f>IF(H2316="NRFC","Natural Rubber Field Coagulam","")</f>
        <v/>
      </c>
      <c r="H2316" s="10">
        <f>IF(F2316="","",_xlfn.XLOOKUP(F2316,purchase!F:F,purchase!E:E,""))</f>
        <v/>
      </c>
      <c r="I2316" s="10">
        <f>IF(J2316="ISNR20","Natural Rubber-TSNR (ISNR-20)","")</f>
        <v/>
      </c>
      <c r="J2316" s="10">
        <f>IF(H2316="NRFC","ISNR20","")</f>
        <v/>
      </c>
      <c r="K2316" s="35">
        <f>_xlfn.SINGLE(IF(F2316="","",_xlfn.XLOOKUP(F2316,purchase!F:F,purchase!N:N,"")))</f>
        <v/>
      </c>
      <c r="L2316" s="4" t="n"/>
      <c r="M2316" s="86" t="n"/>
      <c r="N2316" s="35">
        <f>IF(F2316="","",
MAX(0,
_xlfn.XLOOKUP(F2316,purchase!F:F,purchase!N:N,"")
-
SUMIFS(L:L,F:F,F2316)))</f>
        <v/>
      </c>
      <c r="O2316" s="35">
        <f>IF(OR(L2316="",M2316=""),"",L2316-M2316)</f>
        <v/>
      </c>
      <c r="P2316" s="89">
        <f>_xlfn.SINGLE(IF(F2316="","",_xlfn.XLOOKUP(F2316,purchase!F:F,purchase!O:O,"")))</f>
        <v/>
      </c>
      <c r="Q2316" s="83">
        <f>IF(OR(L2316="",M2316=""),"",M2316/L2316)</f>
        <v/>
      </c>
      <c r="R2316" s="91">
        <f>IF(OR(P2316="",Q2316=""),"",Q2316-P2316)</f>
        <v/>
      </c>
    </row>
    <row r="2317">
      <c r="A2317" s="25" t="n">
        <v>2313</v>
      </c>
      <c r="B2317" s="26">
        <f>IF(OR(C2317="",F2317=""),"",
"PRD-" &amp;
TEXT(DAY(C2317),"00") &amp;
CHOOSE(MONTH(C2317),"A","B","C","D","E","F","G","H","I","J","K","L") &amp;
TEXT(YEAR(C2317),"00") &amp;
"-" &amp;
RIGHT(F2317,4))</f>
        <v/>
      </c>
      <c r="C2317" s="27" t="n"/>
      <c r="D2317" s="26">
        <f>IF(F2317="","",_xlfn.XLOOKUP(F2317,purchase!F:F,purchase!B:B,""))</f>
        <v/>
      </c>
      <c r="E2317" s="26">
        <f>IF(F2317="","",_xlfn.XLOOKUP(F2317,purchase!F:F,purchase!C:C,""))</f>
        <v/>
      </c>
      <c r="F2317" s="4" t="n"/>
      <c r="G2317" s="10">
        <f>IF(H2317="NRFC","Natural Rubber Field Coagulam","")</f>
        <v/>
      </c>
      <c r="H2317" s="10">
        <f>IF(F2317="","",_xlfn.XLOOKUP(F2317,purchase!F:F,purchase!E:E,""))</f>
        <v/>
      </c>
      <c r="I2317" s="10">
        <f>IF(J2317="ISNR20","Natural Rubber-TSNR (ISNR-20)","")</f>
        <v/>
      </c>
      <c r="J2317" s="10">
        <f>IF(H2317="NRFC","ISNR20","")</f>
        <v/>
      </c>
      <c r="K2317" s="35">
        <f>_xlfn.SINGLE(IF(F2317="","",_xlfn.XLOOKUP(F2317,purchase!F:F,purchase!N:N,"")))</f>
        <v/>
      </c>
      <c r="L2317" s="4" t="n"/>
      <c r="M2317" s="86" t="n"/>
      <c r="N2317" s="35">
        <f>IF(F2317="","",
MAX(0,
_xlfn.XLOOKUP(F2317,purchase!F:F,purchase!N:N,"")
-
SUMIFS(L:L,F:F,F2317)))</f>
        <v/>
      </c>
      <c r="O2317" s="35">
        <f>IF(OR(L2317="",M2317=""),"",L2317-M2317)</f>
        <v/>
      </c>
      <c r="P2317" s="89">
        <f>_xlfn.SINGLE(IF(F2317="","",_xlfn.XLOOKUP(F2317,purchase!F:F,purchase!O:O,"")))</f>
        <v/>
      </c>
      <c r="Q2317" s="83">
        <f>IF(OR(L2317="",M2317=""),"",M2317/L2317)</f>
        <v/>
      </c>
      <c r="R2317" s="91">
        <f>IF(OR(P2317="",Q2317=""),"",Q2317-P2317)</f>
        <v/>
      </c>
    </row>
    <row r="2318">
      <c r="A2318" s="25" t="n">
        <v>2314</v>
      </c>
      <c r="B2318" s="26">
        <f>IF(OR(C2318="",F2318=""),"",
"PRD-" &amp;
TEXT(DAY(C2318),"00") &amp;
CHOOSE(MONTH(C2318),"A","B","C","D","E","F","G","H","I","J","K","L") &amp;
TEXT(YEAR(C2318),"00") &amp;
"-" &amp;
RIGHT(F2318,4))</f>
        <v/>
      </c>
      <c r="C2318" s="27" t="n"/>
      <c r="D2318" s="26">
        <f>IF(F2318="","",_xlfn.XLOOKUP(F2318,purchase!F:F,purchase!B:B,""))</f>
        <v/>
      </c>
      <c r="E2318" s="26">
        <f>IF(F2318="","",_xlfn.XLOOKUP(F2318,purchase!F:F,purchase!C:C,""))</f>
        <v/>
      </c>
      <c r="F2318" s="4" t="n"/>
      <c r="G2318" s="10">
        <f>IF(H2318="NRFC","Natural Rubber Field Coagulam","")</f>
        <v/>
      </c>
      <c r="H2318" s="10">
        <f>IF(F2318="","",_xlfn.XLOOKUP(F2318,purchase!F:F,purchase!E:E,""))</f>
        <v/>
      </c>
      <c r="I2318" s="10">
        <f>IF(J2318="ISNR20","Natural Rubber-TSNR (ISNR-20)","")</f>
        <v/>
      </c>
      <c r="J2318" s="10">
        <f>IF(H2318="NRFC","ISNR20","")</f>
        <v/>
      </c>
      <c r="K2318" s="35">
        <f>_xlfn.SINGLE(IF(F2318="","",_xlfn.XLOOKUP(F2318,purchase!F:F,purchase!N:N,"")))</f>
        <v/>
      </c>
      <c r="L2318" s="4" t="n"/>
      <c r="M2318" s="86" t="n"/>
      <c r="N2318" s="35">
        <f>IF(F2318="","",
MAX(0,
_xlfn.XLOOKUP(F2318,purchase!F:F,purchase!N:N,"")
-
SUMIFS(L:L,F:F,F2318)))</f>
        <v/>
      </c>
      <c r="O2318" s="35">
        <f>IF(OR(L2318="",M2318=""),"",L2318-M2318)</f>
        <v/>
      </c>
      <c r="P2318" s="89">
        <f>_xlfn.SINGLE(IF(F2318="","",_xlfn.XLOOKUP(F2318,purchase!F:F,purchase!O:O,"")))</f>
        <v/>
      </c>
      <c r="Q2318" s="83">
        <f>IF(OR(L2318="",M2318=""),"",M2318/L2318)</f>
        <v/>
      </c>
      <c r="R2318" s="91">
        <f>IF(OR(P2318="",Q2318=""),"",Q2318-P2318)</f>
        <v/>
      </c>
    </row>
    <row r="2319">
      <c r="A2319" s="25" t="n">
        <v>2315</v>
      </c>
      <c r="B2319" s="26">
        <f>IF(OR(C2319="",F2319=""),"",
"PRD-" &amp;
TEXT(DAY(C2319),"00") &amp;
CHOOSE(MONTH(C2319),"A","B","C","D","E","F","G","H","I","J","K","L") &amp;
TEXT(YEAR(C2319),"00") &amp;
"-" &amp;
RIGHT(F2319,4))</f>
        <v/>
      </c>
      <c r="C2319" s="27" t="n"/>
      <c r="D2319" s="26">
        <f>IF(F2319="","",_xlfn.XLOOKUP(F2319,purchase!F:F,purchase!B:B,""))</f>
        <v/>
      </c>
      <c r="E2319" s="26">
        <f>IF(F2319="","",_xlfn.XLOOKUP(F2319,purchase!F:F,purchase!C:C,""))</f>
        <v/>
      </c>
      <c r="F2319" s="4" t="n"/>
      <c r="G2319" s="10">
        <f>IF(H2319="NRFC","Natural Rubber Field Coagulam","")</f>
        <v/>
      </c>
      <c r="H2319" s="10">
        <f>IF(F2319="","",_xlfn.XLOOKUP(F2319,purchase!F:F,purchase!E:E,""))</f>
        <v/>
      </c>
      <c r="I2319" s="10">
        <f>IF(J2319="ISNR20","Natural Rubber-TSNR (ISNR-20)","")</f>
        <v/>
      </c>
      <c r="J2319" s="10">
        <f>IF(H2319="NRFC","ISNR20","")</f>
        <v/>
      </c>
      <c r="K2319" s="35">
        <f>_xlfn.SINGLE(IF(F2319="","",_xlfn.XLOOKUP(F2319,purchase!F:F,purchase!N:N,"")))</f>
        <v/>
      </c>
      <c r="L2319" s="4" t="n"/>
      <c r="M2319" s="86" t="n"/>
      <c r="N2319" s="35">
        <f>IF(F2319="","",
MAX(0,
_xlfn.XLOOKUP(F2319,purchase!F:F,purchase!N:N,"")
-
SUMIFS(L:L,F:F,F2319)))</f>
        <v/>
      </c>
      <c r="O2319" s="35">
        <f>IF(OR(L2319="",M2319=""),"",L2319-M2319)</f>
        <v/>
      </c>
      <c r="P2319" s="89">
        <f>_xlfn.SINGLE(IF(F2319="","",_xlfn.XLOOKUP(F2319,purchase!F:F,purchase!O:O,"")))</f>
        <v/>
      </c>
      <c r="Q2319" s="83">
        <f>IF(OR(L2319="",M2319=""),"",M2319/L2319)</f>
        <v/>
      </c>
      <c r="R2319" s="91">
        <f>IF(OR(P2319="",Q2319=""),"",Q2319-P2319)</f>
        <v/>
      </c>
    </row>
    <row r="2320">
      <c r="A2320" s="25" t="n">
        <v>2316</v>
      </c>
      <c r="B2320" s="26">
        <f>IF(OR(C2320="",F2320=""),"",
"PRD-" &amp;
TEXT(DAY(C2320),"00") &amp;
CHOOSE(MONTH(C2320),"A","B","C","D","E","F","G","H","I","J","K","L") &amp;
TEXT(YEAR(C2320),"00") &amp;
"-" &amp;
RIGHT(F2320,4))</f>
        <v/>
      </c>
      <c r="C2320" s="27" t="n"/>
      <c r="D2320" s="26">
        <f>IF(F2320="","",_xlfn.XLOOKUP(F2320,purchase!F:F,purchase!B:B,""))</f>
        <v/>
      </c>
      <c r="E2320" s="26">
        <f>IF(F2320="","",_xlfn.XLOOKUP(F2320,purchase!F:F,purchase!C:C,""))</f>
        <v/>
      </c>
      <c r="F2320" s="4" t="n"/>
      <c r="G2320" s="10">
        <f>IF(H2320="NRFC","Natural Rubber Field Coagulam","")</f>
        <v/>
      </c>
      <c r="H2320" s="10">
        <f>IF(F2320="","",_xlfn.XLOOKUP(F2320,purchase!F:F,purchase!E:E,""))</f>
        <v/>
      </c>
      <c r="I2320" s="10">
        <f>IF(J2320="ISNR20","Natural Rubber-TSNR (ISNR-20)","")</f>
        <v/>
      </c>
      <c r="J2320" s="10">
        <f>IF(H2320="NRFC","ISNR20","")</f>
        <v/>
      </c>
      <c r="K2320" s="35">
        <f>_xlfn.SINGLE(IF(F2320="","",_xlfn.XLOOKUP(F2320,purchase!F:F,purchase!N:N,"")))</f>
        <v/>
      </c>
      <c r="L2320" s="4" t="n"/>
      <c r="M2320" s="86" t="n"/>
      <c r="N2320" s="35">
        <f>IF(F2320="","",
MAX(0,
_xlfn.XLOOKUP(F2320,purchase!F:F,purchase!N:N,"")
-
SUMIFS(L:L,F:F,F2320)))</f>
        <v/>
      </c>
      <c r="O2320" s="35">
        <f>IF(OR(L2320="",M2320=""),"",L2320-M2320)</f>
        <v/>
      </c>
      <c r="P2320" s="89">
        <f>_xlfn.SINGLE(IF(F2320="","",_xlfn.XLOOKUP(F2320,purchase!F:F,purchase!O:O,"")))</f>
        <v/>
      </c>
      <c r="Q2320" s="83">
        <f>IF(OR(L2320="",M2320=""),"",M2320/L2320)</f>
        <v/>
      </c>
      <c r="R2320" s="91">
        <f>IF(OR(P2320="",Q2320=""),"",Q2320-P2320)</f>
        <v/>
      </c>
    </row>
    <row r="2321">
      <c r="A2321" s="25" t="n">
        <v>2317</v>
      </c>
      <c r="B2321" s="26">
        <f>IF(OR(C2321="",F2321=""),"",
"PRD-" &amp;
TEXT(DAY(C2321),"00") &amp;
CHOOSE(MONTH(C2321),"A","B","C","D","E","F","G","H","I","J","K","L") &amp;
TEXT(YEAR(C2321),"00") &amp;
"-" &amp;
RIGHT(F2321,4))</f>
        <v/>
      </c>
      <c r="C2321" s="27" t="n"/>
      <c r="D2321" s="26">
        <f>IF(F2321="","",_xlfn.XLOOKUP(F2321,purchase!F:F,purchase!B:B,""))</f>
        <v/>
      </c>
      <c r="E2321" s="26">
        <f>IF(F2321="","",_xlfn.XLOOKUP(F2321,purchase!F:F,purchase!C:C,""))</f>
        <v/>
      </c>
      <c r="F2321" s="4" t="n"/>
      <c r="G2321" s="10">
        <f>IF(H2321="NRFC","Natural Rubber Field Coagulam","")</f>
        <v/>
      </c>
      <c r="H2321" s="10">
        <f>IF(F2321="","",_xlfn.XLOOKUP(F2321,purchase!F:F,purchase!E:E,""))</f>
        <v/>
      </c>
      <c r="I2321" s="10">
        <f>IF(J2321="ISNR20","Natural Rubber-TSNR (ISNR-20)","")</f>
        <v/>
      </c>
      <c r="J2321" s="10">
        <f>IF(H2321="NRFC","ISNR20","")</f>
        <v/>
      </c>
      <c r="K2321" s="35">
        <f>_xlfn.SINGLE(IF(F2321="","",_xlfn.XLOOKUP(F2321,purchase!F:F,purchase!N:N,"")))</f>
        <v/>
      </c>
      <c r="L2321" s="4" t="n"/>
      <c r="M2321" s="86" t="n"/>
      <c r="N2321" s="35">
        <f>IF(F2321="","",
MAX(0,
_xlfn.XLOOKUP(F2321,purchase!F:F,purchase!N:N,"")
-
SUMIFS(L:L,F:F,F2321)))</f>
        <v/>
      </c>
      <c r="O2321" s="35">
        <f>IF(OR(L2321="",M2321=""),"",L2321-M2321)</f>
        <v/>
      </c>
      <c r="P2321" s="89">
        <f>_xlfn.SINGLE(IF(F2321="","",_xlfn.XLOOKUP(F2321,purchase!F:F,purchase!O:O,"")))</f>
        <v/>
      </c>
      <c r="Q2321" s="83">
        <f>IF(OR(L2321="",M2321=""),"",M2321/L2321)</f>
        <v/>
      </c>
      <c r="R2321" s="91">
        <f>IF(OR(P2321="",Q2321=""),"",Q2321-P2321)</f>
        <v/>
      </c>
    </row>
    <row r="2322">
      <c r="A2322" s="25" t="n">
        <v>2318</v>
      </c>
      <c r="B2322" s="26">
        <f>IF(OR(C2322="",F2322=""),"",
"PRD-" &amp;
TEXT(DAY(C2322),"00") &amp;
CHOOSE(MONTH(C2322),"A","B","C","D","E","F","G","H","I","J","K","L") &amp;
TEXT(YEAR(C2322),"00") &amp;
"-" &amp;
RIGHT(F2322,4))</f>
        <v/>
      </c>
      <c r="C2322" s="27" t="n"/>
      <c r="D2322" s="26">
        <f>IF(F2322="","",_xlfn.XLOOKUP(F2322,purchase!F:F,purchase!B:B,""))</f>
        <v/>
      </c>
      <c r="E2322" s="26">
        <f>IF(F2322="","",_xlfn.XLOOKUP(F2322,purchase!F:F,purchase!C:C,""))</f>
        <v/>
      </c>
      <c r="F2322" s="4" t="n"/>
      <c r="G2322" s="10">
        <f>IF(H2322="NRFC","Natural Rubber Field Coagulam","")</f>
        <v/>
      </c>
      <c r="H2322" s="10">
        <f>IF(F2322="","",_xlfn.XLOOKUP(F2322,purchase!F:F,purchase!E:E,""))</f>
        <v/>
      </c>
      <c r="I2322" s="10">
        <f>IF(J2322="ISNR20","Natural Rubber-TSNR (ISNR-20)","")</f>
        <v/>
      </c>
      <c r="J2322" s="10">
        <f>IF(H2322="NRFC","ISNR20","")</f>
        <v/>
      </c>
      <c r="K2322" s="35">
        <f>_xlfn.SINGLE(IF(F2322="","",_xlfn.XLOOKUP(F2322,purchase!F:F,purchase!N:N,"")))</f>
        <v/>
      </c>
      <c r="L2322" s="4" t="n"/>
      <c r="M2322" s="86" t="n"/>
      <c r="N2322" s="35">
        <f>IF(F2322="","",
MAX(0,
_xlfn.XLOOKUP(F2322,purchase!F:F,purchase!N:N,"")
-
SUMIFS(L:L,F:F,F2322)))</f>
        <v/>
      </c>
      <c r="O2322" s="35">
        <f>IF(OR(L2322="",M2322=""),"",L2322-M2322)</f>
        <v/>
      </c>
      <c r="P2322" s="89">
        <f>_xlfn.SINGLE(IF(F2322="","",_xlfn.XLOOKUP(F2322,purchase!F:F,purchase!O:O,"")))</f>
        <v/>
      </c>
      <c r="Q2322" s="83">
        <f>IF(OR(L2322="",M2322=""),"",M2322/L2322)</f>
        <v/>
      </c>
      <c r="R2322" s="91">
        <f>IF(OR(P2322="",Q2322=""),"",Q2322-P2322)</f>
        <v/>
      </c>
    </row>
    <row r="2323">
      <c r="A2323" s="25" t="n">
        <v>2319</v>
      </c>
      <c r="B2323" s="26">
        <f>IF(OR(C2323="",F2323=""),"",
"PRD-" &amp;
TEXT(DAY(C2323),"00") &amp;
CHOOSE(MONTH(C2323),"A","B","C","D","E","F","G","H","I","J","K","L") &amp;
TEXT(YEAR(C2323),"00") &amp;
"-" &amp;
RIGHT(F2323,4))</f>
        <v/>
      </c>
      <c r="C2323" s="27" t="n"/>
      <c r="D2323" s="26">
        <f>IF(F2323="","",_xlfn.XLOOKUP(F2323,purchase!F:F,purchase!B:B,""))</f>
        <v/>
      </c>
      <c r="E2323" s="26">
        <f>IF(F2323="","",_xlfn.XLOOKUP(F2323,purchase!F:F,purchase!C:C,""))</f>
        <v/>
      </c>
      <c r="F2323" s="4" t="n"/>
      <c r="G2323" s="10">
        <f>IF(H2323="NRFC","Natural Rubber Field Coagulam","")</f>
        <v/>
      </c>
      <c r="H2323" s="10">
        <f>IF(F2323="","",_xlfn.XLOOKUP(F2323,purchase!F:F,purchase!E:E,""))</f>
        <v/>
      </c>
      <c r="I2323" s="10">
        <f>IF(J2323="ISNR20","Natural Rubber-TSNR (ISNR-20)","")</f>
        <v/>
      </c>
      <c r="J2323" s="10">
        <f>IF(H2323="NRFC","ISNR20","")</f>
        <v/>
      </c>
      <c r="K2323" s="35">
        <f>_xlfn.SINGLE(IF(F2323="","",_xlfn.XLOOKUP(F2323,purchase!F:F,purchase!N:N,"")))</f>
        <v/>
      </c>
      <c r="L2323" s="4" t="n"/>
      <c r="M2323" s="86" t="n"/>
      <c r="N2323" s="35">
        <f>IF(F2323="","",
MAX(0,
_xlfn.XLOOKUP(F2323,purchase!F:F,purchase!N:N,"")
-
SUMIFS(L:L,F:F,F2323)))</f>
        <v/>
      </c>
      <c r="O2323" s="35">
        <f>IF(OR(L2323="",M2323=""),"",L2323-M2323)</f>
        <v/>
      </c>
      <c r="P2323" s="89">
        <f>_xlfn.SINGLE(IF(F2323="","",_xlfn.XLOOKUP(F2323,purchase!F:F,purchase!O:O,"")))</f>
        <v/>
      </c>
      <c r="Q2323" s="83">
        <f>IF(OR(L2323="",M2323=""),"",M2323/L2323)</f>
        <v/>
      </c>
      <c r="R2323" s="91">
        <f>IF(OR(P2323="",Q2323=""),"",Q2323-P2323)</f>
        <v/>
      </c>
    </row>
    <row r="2324">
      <c r="A2324" s="25" t="n">
        <v>2320</v>
      </c>
      <c r="B2324" s="26">
        <f>IF(OR(C2324="",F2324=""),"",
"PRD-" &amp;
TEXT(DAY(C2324),"00") &amp;
CHOOSE(MONTH(C2324),"A","B","C","D","E","F","G","H","I","J","K","L") &amp;
TEXT(YEAR(C2324),"00") &amp;
"-" &amp;
RIGHT(F2324,4))</f>
        <v/>
      </c>
      <c r="C2324" s="27" t="n"/>
      <c r="D2324" s="26">
        <f>IF(F2324="","",_xlfn.XLOOKUP(F2324,purchase!F:F,purchase!B:B,""))</f>
        <v/>
      </c>
      <c r="E2324" s="26">
        <f>IF(F2324="","",_xlfn.XLOOKUP(F2324,purchase!F:F,purchase!C:C,""))</f>
        <v/>
      </c>
      <c r="F2324" s="4" t="n"/>
      <c r="G2324" s="10">
        <f>IF(H2324="NRFC","Natural Rubber Field Coagulam","")</f>
        <v/>
      </c>
      <c r="H2324" s="10">
        <f>IF(F2324="","",_xlfn.XLOOKUP(F2324,purchase!F:F,purchase!E:E,""))</f>
        <v/>
      </c>
      <c r="I2324" s="10">
        <f>IF(J2324="ISNR20","Natural Rubber-TSNR (ISNR-20)","")</f>
        <v/>
      </c>
      <c r="J2324" s="10">
        <f>IF(H2324="NRFC","ISNR20","")</f>
        <v/>
      </c>
      <c r="K2324" s="35">
        <f>_xlfn.SINGLE(IF(F2324="","",_xlfn.XLOOKUP(F2324,purchase!F:F,purchase!N:N,"")))</f>
        <v/>
      </c>
      <c r="L2324" s="4" t="n"/>
      <c r="M2324" s="86" t="n"/>
      <c r="N2324" s="35">
        <f>IF(F2324="","",
MAX(0,
_xlfn.XLOOKUP(F2324,purchase!F:F,purchase!N:N,"")
-
SUMIFS(L:L,F:F,F2324)))</f>
        <v/>
      </c>
      <c r="O2324" s="35">
        <f>IF(OR(L2324="",M2324=""),"",L2324-M2324)</f>
        <v/>
      </c>
      <c r="P2324" s="89">
        <f>_xlfn.SINGLE(IF(F2324="","",_xlfn.XLOOKUP(F2324,purchase!F:F,purchase!O:O,"")))</f>
        <v/>
      </c>
      <c r="Q2324" s="83">
        <f>IF(OR(L2324="",M2324=""),"",M2324/L2324)</f>
        <v/>
      </c>
      <c r="R2324" s="91">
        <f>IF(OR(P2324="",Q2324=""),"",Q2324-P2324)</f>
        <v/>
      </c>
    </row>
    <row r="2325">
      <c r="A2325" s="25" t="n">
        <v>2321</v>
      </c>
      <c r="B2325" s="26">
        <f>IF(OR(C2325="",F2325=""),"",
"PRD-" &amp;
TEXT(DAY(C2325),"00") &amp;
CHOOSE(MONTH(C2325),"A","B","C","D","E","F","G","H","I","J","K","L") &amp;
TEXT(YEAR(C2325),"00") &amp;
"-" &amp;
RIGHT(F2325,4))</f>
        <v/>
      </c>
      <c r="C2325" s="27" t="n"/>
      <c r="D2325" s="26">
        <f>IF(F2325="","",_xlfn.XLOOKUP(F2325,purchase!F:F,purchase!B:B,""))</f>
        <v/>
      </c>
      <c r="E2325" s="26">
        <f>IF(F2325="","",_xlfn.XLOOKUP(F2325,purchase!F:F,purchase!C:C,""))</f>
        <v/>
      </c>
      <c r="F2325" s="4" t="n"/>
      <c r="G2325" s="10">
        <f>IF(H2325="NRFC","Natural Rubber Field Coagulam","")</f>
        <v/>
      </c>
      <c r="H2325" s="10">
        <f>IF(F2325="","",_xlfn.XLOOKUP(F2325,purchase!F:F,purchase!E:E,""))</f>
        <v/>
      </c>
      <c r="I2325" s="10">
        <f>IF(J2325="ISNR20","Natural Rubber-TSNR (ISNR-20)","")</f>
        <v/>
      </c>
      <c r="J2325" s="10">
        <f>IF(H2325="NRFC","ISNR20","")</f>
        <v/>
      </c>
      <c r="K2325" s="35">
        <f>_xlfn.SINGLE(IF(F2325="","",_xlfn.XLOOKUP(F2325,purchase!F:F,purchase!N:N,"")))</f>
        <v/>
      </c>
      <c r="L2325" s="4" t="n"/>
      <c r="M2325" s="86" t="n"/>
      <c r="N2325" s="35">
        <f>IF(F2325="","",
MAX(0,
_xlfn.XLOOKUP(F2325,purchase!F:F,purchase!N:N,"")
-
SUMIFS(L:L,F:F,F2325)))</f>
        <v/>
      </c>
      <c r="O2325" s="35">
        <f>IF(OR(L2325="",M2325=""),"",L2325-M2325)</f>
        <v/>
      </c>
      <c r="P2325" s="89">
        <f>_xlfn.SINGLE(IF(F2325="","",_xlfn.XLOOKUP(F2325,purchase!F:F,purchase!O:O,"")))</f>
        <v/>
      </c>
      <c r="Q2325" s="83">
        <f>IF(OR(L2325="",M2325=""),"",M2325/L2325)</f>
        <v/>
      </c>
      <c r="R2325" s="91">
        <f>IF(OR(P2325="",Q2325=""),"",Q2325-P2325)</f>
        <v/>
      </c>
    </row>
    <row r="2326">
      <c r="A2326" s="25" t="n">
        <v>2322</v>
      </c>
      <c r="B2326" s="26">
        <f>IF(OR(C2326="",F2326=""),"",
"PRD-" &amp;
TEXT(DAY(C2326),"00") &amp;
CHOOSE(MONTH(C2326),"A","B","C","D","E","F","G","H","I","J","K","L") &amp;
TEXT(YEAR(C2326),"00") &amp;
"-" &amp;
RIGHT(F2326,4))</f>
        <v/>
      </c>
      <c r="C2326" s="27" t="n"/>
      <c r="D2326" s="26">
        <f>IF(F2326="","",_xlfn.XLOOKUP(F2326,purchase!F:F,purchase!B:B,""))</f>
        <v/>
      </c>
      <c r="E2326" s="26">
        <f>IF(F2326="","",_xlfn.XLOOKUP(F2326,purchase!F:F,purchase!C:C,""))</f>
        <v/>
      </c>
      <c r="F2326" s="4" t="n"/>
      <c r="G2326" s="10">
        <f>IF(H2326="NRFC","Natural Rubber Field Coagulam","")</f>
        <v/>
      </c>
      <c r="H2326" s="10">
        <f>IF(F2326="","",_xlfn.XLOOKUP(F2326,purchase!F:F,purchase!E:E,""))</f>
        <v/>
      </c>
      <c r="I2326" s="10">
        <f>IF(J2326="ISNR20","Natural Rubber-TSNR (ISNR-20)","")</f>
        <v/>
      </c>
      <c r="J2326" s="10">
        <f>IF(H2326="NRFC","ISNR20","")</f>
        <v/>
      </c>
      <c r="K2326" s="35">
        <f>_xlfn.SINGLE(IF(F2326="","",_xlfn.XLOOKUP(F2326,purchase!F:F,purchase!N:N,"")))</f>
        <v/>
      </c>
      <c r="L2326" s="4" t="n"/>
      <c r="M2326" s="86" t="n"/>
      <c r="N2326" s="35">
        <f>IF(F2326="","",
MAX(0,
_xlfn.XLOOKUP(F2326,purchase!F:F,purchase!N:N,"")
-
SUMIFS(L:L,F:F,F2326)))</f>
        <v/>
      </c>
      <c r="O2326" s="35">
        <f>IF(OR(L2326="",M2326=""),"",L2326-M2326)</f>
        <v/>
      </c>
      <c r="P2326" s="89">
        <f>_xlfn.SINGLE(IF(F2326="","",_xlfn.XLOOKUP(F2326,purchase!F:F,purchase!O:O,"")))</f>
        <v/>
      </c>
      <c r="Q2326" s="83">
        <f>IF(OR(L2326="",M2326=""),"",M2326/L2326)</f>
        <v/>
      </c>
      <c r="R2326" s="91">
        <f>IF(OR(P2326="",Q2326=""),"",Q2326-P2326)</f>
        <v/>
      </c>
    </row>
    <row r="2327">
      <c r="A2327" s="25" t="n">
        <v>2323</v>
      </c>
      <c r="B2327" s="26">
        <f>IF(OR(C2327="",F2327=""),"",
"PRD-" &amp;
TEXT(DAY(C2327),"00") &amp;
CHOOSE(MONTH(C2327),"A","B","C","D","E","F","G","H","I","J","K","L") &amp;
TEXT(YEAR(C2327),"00") &amp;
"-" &amp;
RIGHT(F2327,4))</f>
        <v/>
      </c>
      <c r="C2327" s="27" t="n"/>
      <c r="D2327" s="26">
        <f>IF(F2327="","",_xlfn.XLOOKUP(F2327,purchase!F:F,purchase!B:B,""))</f>
        <v/>
      </c>
      <c r="E2327" s="26">
        <f>IF(F2327="","",_xlfn.XLOOKUP(F2327,purchase!F:F,purchase!C:C,""))</f>
        <v/>
      </c>
      <c r="F2327" s="4" t="n"/>
      <c r="G2327" s="10">
        <f>IF(H2327="NRFC","Natural Rubber Field Coagulam","")</f>
        <v/>
      </c>
      <c r="H2327" s="10">
        <f>IF(F2327="","",_xlfn.XLOOKUP(F2327,purchase!F:F,purchase!E:E,""))</f>
        <v/>
      </c>
      <c r="I2327" s="10">
        <f>IF(J2327="ISNR20","Natural Rubber-TSNR (ISNR-20)","")</f>
        <v/>
      </c>
      <c r="J2327" s="10">
        <f>IF(H2327="NRFC","ISNR20","")</f>
        <v/>
      </c>
      <c r="K2327" s="35">
        <f>_xlfn.SINGLE(IF(F2327="","",_xlfn.XLOOKUP(F2327,purchase!F:F,purchase!N:N,"")))</f>
        <v/>
      </c>
      <c r="L2327" s="4" t="n"/>
      <c r="M2327" s="86" t="n"/>
      <c r="N2327" s="35">
        <f>IF(F2327="","",
MAX(0,
_xlfn.XLOOKUP(F2327,purchase!F:F,purchase!N:N,"")
-
SUMIFS(L:L,F:F,F2327)))</f>
        <v/>
      </c>
      <c r="O2327" s="35">
        <f>IF(OR(L2327="",M2327=""),"",L2327-M2327)</f>
        <v/>
      </c>
      <c r="P2327" s="89">
        <f>_xlfn.SINGLE(IF(F2327="","",_xlfn.XLOOKUP(F2327,purchase!F:F,purchase!O:O,"")))</f>
        <v/>
      </c>
      <c r="Q2327" s="83">
        <f>IF(OR(L2327="",M2327=""),"",M2327/L2327)</f>
        <v/>
      </c>
      <c r="R2327" s="91">
        <f>IF(OR(P2327="",Q2327=""),"",Q2327-P2327)</f>
        <v/>
      </c>
    </row>
    <row r="2328">
      <c r="A2328" s="25" t="n">
        <v>2324</v>
      </c>
      <c r="B2328" s="26">
        <f>IF(OR(C2328="",F2328=""),"",
"PRD-" &amp;
TEXT(DAY(C2328),"00") &amp;
CHOOSE(MONTH(C2328),"A","B","C","D","E","F","G","H","I","J","K","L") &amp;
TEXT(YEAR(C2328),"00") &amp;
"-" &amp;
RIGHT(F2328,4))</f>
        <v/>
      </c>
      <c r="C2328" s="27" t="n"/>
      <c r="D2328" s="26">
        <f>IF(F2328="","",_xlfn.XLOOKUP(F2328,purchase!F:F,purchase!B:B,""))</f>
        <v/>
      </c>
      <c r="E2328" s="26">
        <f>IF(F2328="","",_xlfn.XLOOKUP(F2328,purchase!F:F,purchase!C:C,""))</f>
        <v/>
      </c>
      <c r="F2328" s="4" t="n"/>
      <c r="G2328" s="10">
        <f>IF(H2328="NRFC","Natural Rubber Field Coagulam","")</f>
        <v/>
      </c>
      <c r="H2328" s="10">
        <f>IF(F2328="","",_xlfn.XLOOKUP(F2328,purchase!F:F,purchase!E:E,""))</f>
        <v/>
      </c>
      <c r="I2328" s="10">
        <f>IF(J2328="ISNR20","Natural Rubber-TSNR (ISNR-20)","")</f>
        <v/>
      </c>
      <c r="J2328" s="10">
        <f>IF(H2328="NRFC","ISNR20","")</f>
        <v/>
      </c>
      <c r="K2328" s="35">
        <f>_xlfn.SINGLE(IF(F2328="","",_xlfn.XLOOKUP(F2328,purchase!F:F,purchase!N:N,"")))</f>
        <v/>
      </c>
      <c r="L2328" s="4" t="n"/>
      <c r="M2328" s="86" t="n"/>
      <c r="N2328" s="35">
        <f>IF(F2328="","",
MAX(0,
_xlfn.XLOOKUP(F2328,purchase!F:F,purchase!N:N,"")
-
SUMIFS(L:L,F:F,F2328)))</f>
        <v/>
      </c>
      <c r="O2328" s="35">
        <f>IF(OR(L2328="",M2328=""),"",L2328-M2328)</f>
        <v/>
      </c>
      <c r="P2328" s="89">
        <f>_xlfn.SINGLE(IF(F2328="","",_xlfn.XLOOKUP(F2328,purchase!F:F,purchase!O:O,"")))</f>
        <v/>
      </c>
      <c r="Q2328" s="83">
        <f>IF(OR(L2328="",M2328=""),"",M2328/L2328)</f>
        <v/>
      </c>
      <c r="R2328" s="91">
        <f>IF(OR(P2328="",Q2328=""),"",Q2328-P2328)</f>
        <v/>
      </c>
    </row>
    <row r="2329">
      <c r="A2329" s="25" t="n">
        <v>2325</v>
      </c>
      <c r="B2329" s="26">
        <f>IF(OR(C2329="",F2329=""),"",
"PRD-" &amp;
TEXT(DAY(C2329),"00") &amp;
CHOOSE(MONTH(C2329),"A","B","C","D","E","F","G","H","I","J","K","L") &amp;
TEXT(YEAR(C2329),"00") &amp;
"-" &amp;
RIGHT(F2329,4))</f>
        <v/>
      </c>
      <c r="C2329" s="27" t="n"/>
      <c r="D2329" s="26">
        <f>IF(F2329="","",_xlfn.XLOOKUP(F2329,purchase!F:F,purchase!B:B,""))</f>
        <v/>
      </c>
      <c r="E2329" s="26">
        <f>IF(F2329="","",_xlfn.XLOOKUP(F2329,purchase!F:F,purchase!C:C,""))</f>
        <v/>
      </c>
      <c r="F2329" s="4" t="n"/>
      <c r="G2329" s="10">
        <f>IF(H2329="NRFC","Natural Rubber Field Coagulam","")</f>
        <v/>
      </c>
      <c r="H2329" s="10">
        <f>IF(F2329="","",_xlfn.XLOOKUP(F2329,purchase!F:F,purchase!E:E,""))</f>
        <v/>
      </c>
      <c r="I2329" s="10">
        <f>IF(J2329="ISNR20","Natural Rubber-TSNR (ISNR-20)","")</f>
        <v/>
      </c>
      <c r="J2329" s="10">
        <f>IF(H2329="NRFC","ISNR20","")</f>
        <v/>
      </c>
      <c r="K2329" s="35">
        <f>_xlfn.SINGLE(IF(F2329="","",_xlfn.XLOOKUP(F2329,purchase!F:F,purchase!N:N,"")))</f>
        <v/>
      </c>
      <c r="L2329" s="4" t="n"/>
      <c r="M2329" s="86" t="n"/>
      <c r="N2329" s="35">
        <f>IF(F2329="","",
MAX(0,
_xlfn.XLOOKUP(F2329,purchase!F:F,purchase!N:N,"")
-
SUMIFS(L:L,F:F,F2329)))</f>
        <v/>
      </c>
      <c r="O2329" s="35">
        <f>IF(OR(L2329="",M2329=""),"",L2329-M2329)</f>
        <v/>
      </c>
      <c r="P2329" s="89">
        <f>_xlfn.SINGLE(IF(F2329="","",_xlfn.XLOOKUP(F2329,purchase!F:F,purchase!O:O,"")))</f>
        <v/>
      </c>
      <c r="Q2329" s="83">
        <f>IF(OR(L2329="",M2329=""),"",M2329/L2329)</f>
        <v/>
      </c>
      <c r="R2329" s="91">
        <f>IF(OR(P2329="",Q2329=""),"",Q2329-P2329)</f>
        <v/>
      </c>
    </row>
    <row r="2330">
      <c r="A2330" s="25" t="n">
        <v>2326</v>
      </c>
      <c r="B2330" s="26">
        <f>IF(OR(C2330="",F2330=""),"",
"PRD-" &amp;
TEXT(DAY(C2330),"00") &amp;
CHOOSE(MONTH(C2330),"A","B","C","D","E","F","G","H","I","J","K","L") &amp;
TEXT(YEAR(C2330),"00") &amp;
"-" &amp;
RIGHT(F2330,4))</f>
        <v/>
      </c>
      <c r="C2330" s="27" t="n"/>
      <c r="D2330" s="26">
        <f>IF(F2330="","",_xlfn.XLOOKUP(F2330,purchase!F:F,purchase!B:B,""))</f>
        <v/>
      </c>
      <c r="E2330" s="26">
        <f>IF(F2330="","",_xlfn.XLOOKUP(F2330,purchase!F:F,purchase!C:C,""))</f>
        <v/>
      </c>
      <c r="F2330" s="4" t="n"/>
      <c r="G2330" s="10">
        <f>IF(H2330="NRFC","Natural Rubber Field Coagulam","")</f>
        <v/>
      </c>
      <c r="H2330" s="10">
        <f>IF(F2330="","",_xlfn.XLOOKUP(F2330,purchase!F:F,purchase!E:E,""))</f>
        <v/>
      </c>
      <c r="I2330" s="10">
        <f>IF(J2330="ISNR20","Natural Rubber-TSNR (ISNR-20)","")</f>
        <v/>
      </c>
      <c r="J2330" s="10">
        <f>IF(H2330="NRFC","ISNR20","")</f>
        <v/>
      </c>
      <c r="K2330" s="35">
        <f>_xlfn.SINGLE(IF(F2330="","",_xlfn.XLOOKUP(F2330,purchase!F:F,purchase!N:N,"")))</f>
        <v/>
      </c>
      <c r="L2330" s="4" t="n"/>
      <c r="M2330" s="86" t="n"/>
      <c r="N2330" s="35">
        <f>IF(F2330="","",
MAX(0,
_xlfn.XLOOKUP(F2330,purchase!F:F,purchase!N:N,"")
-
SUMIFS(L:L,F:F,F2330)))</f>
        <v/>
      </c>
      <c r="O2330" s="35">
        <f>IF(OR(L2330="",M2330=""),"",L2330-M2330)</f>
        <v/>
      </c>
      <c r="P2330" s="89">
        <f>_xlfn.SINGLE(IF(F2330="","",_xlfn.XLOOKUP(F2330,purchase!F:F,purchase!O:O,"")))</f>
        <v/>
      </c>
      <c r="Q2330" s="83">
        <f>IF(OR(L2330="",M2330=""),"",M2330/L2330)</f>
        <v/>
      </c>
      <c r="R2330" s="91">
        <f>IF(OR(P2330="",Q2330=""),"",Q2330-P2330)</f>
        <v/>
      </c>
    </row>
    <row r="2331">
      <c r="A2331" s="25" t="n">
        <v>2327</v>
      </c>
      <c r="B2331" s="26">
        <f>IF(OR(C2331="",F2331=""),"",
"PRD-" &amp;
TEXT(DAY(C2331),"00") &amp;
CHOOSE(MONTH(C2331),"A","B","C","D","E","F","G","H","I","J","K","L") &amp;
TEXT(YEAR(C2331),"00") &amp;
"-" &amp;
RIGHT(F2331,4))</f>
        <v/>
      </c>
      <c r="C2331" s="27" t="n"/>
      <c r="D2331" s="26">
        <f>IF(F2331="","",_xlfn.XLOOKUP(F2331,purchase!F:F,purchase!B:B,""))</f>
        <v/>
      </c>
      <c r="E2331" s="26">
        <f>IF(F2331="","",_xlfn.XLOOKUP(F2331,purchase!F:F,purchase!C:C,""))</f>
        <v/>
      </c>
      <c r="F2331" s="4" t="n"/>
      <c r="G2331" s="10">
        <f>IF(H2331="NRFC","Natural Rubber Field Coagulam","")</f>
        <v/>
      </c>
      <c r="H2331" s="10">
        <f>IF(F2331="","",_xlfn.XLOOKUP(F2331,purchase!F:F,purchase!E:E,""))</f>
        <v/>
      </c>
      <c r="I2331" s="10">
        <f>IF(J2331="ISNR20","Natural Rubber-TSNR (ISNR-20)","")</f>
        <v/>
      </c>
      <c r="J2331" s="10">
        <f>IF(H2331="NRFC","ISNR20","")</f>
        <v/>
      </c>
      <c r="K2331" s="35">
        <f>_xlfn.SINGLE(IF(F2331="","",_xlfn.XLOOKUP(F2331,purchase!F:F,purchase!N:N,"")))</f>
        <v/>
      </c>
      <c r="L2331" s="4" t="n"/>
      <c r="M2331" s="86" t="n"/>
      <c r="N2331" s="35">
        <f>IF(F2331="","",
MAX(0,
_xlfn.XLOOKUP(F2331,purchase!F:F,purchase!N:N,"")
-
SUMIFS(L:L,F:F,F2331)))</f>
        <v/>
      </c>
      <c r="O2331" s="35">
        <f>IF(OR(L2331="",M2331=""),"",L2331-M2331)</f>
        <v/>
      </c>
      <c r="P2331" s="89">
        <f>_xlfn.SINGLE(IF(F2331="","",_xlfn.XLOOKUP(F2331,purchase!F:F,purchase!O:O,"")))</f>
        <v/>
      </c>
      <c r="Q2331" s="83">
        <f>IF(OR(L2331="",M2331=""),"",M2331/L2331)</f>
        <v/>
      </c>
      <c r="R2331" s="91">
        <f>IF(OR(P2331="",Q2331=""),"",Q2331-P2331)</f>
        <v/>
      </c>
    </row>
    <row r="2332">
      <c r="A2332" s="25" t="n">
        <v>2328</v>
      </c>
      <c r="B2332" s="26">
        <f>IF(OR(C2332="",F2332=""),"",
"PRD-" &amp;
TEXT(DAY(C2332),"00") &amp;
CHOOSE(MONTH(C2332),"A","B","C","D","E","F","G","H","I","J","K","L") &amp;
TEXT(YEAR(C2332),"00") &amp;
"-" &amp;
RIGHT(F2332,4))</f>
        <v/>
      </c>
      <c r="C2332" s="27" t="n"/>
      <c r="D2332" s="26">
        <f>IF(F2332="","",_xlfn.XLOOKUP(F2332,purchase!F:F,purchase!B:B,""))</f>
        <v/>
      </c>
      <c r="E2332" s="26">
        <f>IF(F2332="","",_xlfn.XLOOKUP(F2332,purchase!F:F,purchase!C:C,""))</f>
        <v/>
      </c>
      <c r="F2332" s="4" t="n"/>
      <c r="G2332" s="10">
        <f>IF(H2332="NRFC","Natural Rubber Field Coagulam","")</f>
        <v/>
      </c>
      <c r="H2332" s="10">
        <f>IF(F2332="","",_xlfn.XLOOKUP(F2332,purchase!F:F,purchase!E:E,""))</f>
        <v/>
      </c>
      <c r="I2332" s="10">
        <f>IF(J2332="ISNR20","Natural Rubber-TSNR (ISNR-20)","")</f>
        <v/>
      </c>
      <c r="J2332" s="10">
        <f>IF(H2332="NRFC","ISNR20","")</f>
        <v/>
      </c>
      <c r="K2332" s="35">
        <f>_xlfn.SINGLE(IF(F2332="","",_xlfn.XLOOKUP(F2332,purchase!F:F,purchase!N:N,"")))</f>
        <v/>
      </c>
      <c r="L2332" s="4" t="n"/>
      <c r="M2332" s="86" t="n"/>
      <c r="N2332" s="35">
        <f>IF(F2332="","",
MAX(0,
_xlfn.XLOOKUP(F2332,purchase!F:F,purchase!N:N,"")
-
SUMIFS(L:L,F:F,F2332)))</f>
        <v/>
      </c>
      <c r="O2332" s="35">
        <f>IF(OR(L2332="",M2332=""),"",L2332-M2332)</f>
        <v/>
      </c>
      <c r="P2332" s="89">
        <f>_xlfn.SINGLE(IF(F2332="","",_xlfn.XLOOKUP(F2332,purchase!F:F,purchase!O:O,"")))</f>
        <v/>
      </c>
      <c r="Q2332" s="83">
        <f>IF(OR(L2332="",M2332=""),"",M2332/L2332)</f>
        <v/>
      </c>
      <c r="R2332" s="91">
        <f>IF(OR(P2332="",Q2332=""),"",Q2332-P2332)</f>
        <v/>
      </c>
    </row>
    <row r="2333">
      <c r="A2333" s="25" t="n">
        <v>2329</v>
      </c>
      <c r="B2333" s="26">
        <f>IF(OR(C2333="",F2333=""),"",
"PRD-" &amp;
TEXT(DAY(C2333),"00") &amp;
CHOOSE(MONTH(C2333),"A","B","C","D","E","F","G","H","I","J","K","L") &amp;
TEXT(YEAR(C2333),"00") &amp;
"-" &amp;
RIGHT(F2333,4))</f>
        <v/>
      </c>
      <c r="C2333" s="27" t="n"/>
      <c r="D2333" s="26">
        <f>IF(F2333="","",_xlfn.XLOOKUP(F2333,purchase!F:F,purchase!B:B,""))</f>
        <v/>
      </c>
      <c r="E2333" s="26">
        <f>IF(F2333="","",_xlfn.XLOOKUP(F2333,purchase!F:F,purchase!C:C,""))</f>
        <v/>
      </c>
      <c r="F2333" s="4" t="n"/>
      <c r="G2333" s="10">
        <f>IF(H2333="NRFC","Natural Rubber Field Coagulam","")</f>
        <v/>
      </c>
      <c r="H2333" s="10">
        <f>IF(F2333="","",_xlfn.XLOOKUP(F2333,purchase!F:F,purchase!E:E,""))</f>
        <v/>
      </c>
      <c r="I2333" s="10">
        <f>IF(J2333="ISNR20","Natural Rubber-TSNR (ISNR-20)","")</f>
        <v/>
      </c>
      <c r="J2333" s="10">
        <f>IF(H2333="NRFC","ISNR20","")</f>
        <v/>
      </c>
      <c r="K2333" s="35">
        <f>_xlfn.SINGLE(IF(F2333="","",_xlfn.XLOOKUP(F2333,purchase!F:F,purchase!N:N,"")))</f>
        <v/>
      </c>
      <c r="L2333" s="4" t="n"/>
      <c r="M2333" s="86" t="n"/>
      <c r="N2333" s="35">
        <f>IF(F2333="","",
MAX(0,
_xlfn.XLOOKUP(F2333,purchase!F:F,purchase!N:N,"")
-
SUMIFS(L:L,F:F,F2333)))</f>
        <v/>
      </c>
      <c r="O2333" s="35">
        <f>IF(OR(L2333="",M2333=""),"",L2333-M2333)</f>
        <v/>
      </c>
      <c r="P2333" s="89">
        <f>_xlfn.SINGLE(IF(F2333="","",_xlfn.XLOOKUP(F2333,purchase!F:F,purchase!O:O,"")))</f>
        <v/>
      </c>
      <c r="Q2333" s="83">
        <f>IF(OR(L2333="",M2333=""),"",M2333/L2333)</f>
        <v/>
      </c>
      <c r="R2333" s="91">
        <f>IF(OR(P2333="",Q2333=""),"",Q2333-P2333)</f>
        <v/>
      </c>
    </row>
    <row r="2334">
      <c r="A2334" s="25" t="n">
        <v>2330</v>
      </c>
      <c r="B2334" s="26">
        <f>IF(OR(C2334="",F2334=""),"",
"PRD-" &amp;
TEXT(DAY(C2334),"00") &amp;
CHOOSE(MONTH(C2334),"A","B","C","D","E","F","G","H","I","J","K","L") &amp;
TEXT(YEAR(C2334),"00") &amp;
"-" &amp;
RIGHT(F2334,4))</f>
        <v/>
      </c>
      <c r="C2334" s="27" t="n"/>
      <c r="D2334" s="26">
        <f>IF(F2334="","",_xlfn.XLOOKUP(F2334,purchase!F:F,purchase!B:B,""))</f>
        <v/>
      </c>
      <c r="E2334" s="26">
        <f>IF(F2334="","",_xlfn.XLOOKUP(F2334,purchase!F:F,purchase!C:C,""))</f>
        <v/>
      </c>
      <c r="F2334" s="4" t="n"/>
      <c r="G2334" s="10">
        <f>IF(H2334="NRFC","Natural Rubber Field Coagulam","")</f>
        <v/>
      </c>
      <c r="H2334" s="10">
        <f>IF(F2334="","",_xlfn.XLOOKUP(F2334,purchase!F:F,purchase!E:E,""))</f>
        <v/>
      </c>
      <c r="I2334" s="10">
        <f>IF(J2334="ISNR20","Natural Rubber-TSNR (ISNR-20)","")</f>
        <v/>
      </c>
      <c r="J2334" s="10">
        <f>IF(H2334="NRFC","ISNR20","")</f>
        <v/>
      </c>
      <c r="K2334" s="35">
        <f>_xlfn.SINGLE(IF(F2334="","",_xlfn.XLOOKUP(F2334,purchase!F:F,purchase!N:N,"")))</f>
        <v/>
      </c>
      <c r="L2334" s="4" t="n"/>
      <c r="M2334" s="86" t="n"/>
      <c r="N2334" s="35">
        <f>IF(F2334="","",
MAX(0,
_xlfn.XLOOKUP(F2334,purchase!F:F,purchase!N:N,"")
-
SUMIFS(L:L,F:F,F2334)))</f>
        <v/>
      </c>
      <c r="O2334" s="35">
        <f>IF(OR(L2334="",M2334=""),"",L2334-M2334)</f>
        <v/>
      </c>
      <c r="P2334" s="89">
        <f>_xlfn.SINGLE(IF(F2334="","",_xlfn.XLOOKUP(F2334,purchase!F:F,purchase!O:O,"")))</f>
        <v/>
      </c>
      <c r="Q2334" s="83">
        <f>IF(OR(L2334="",M2334=""),"",M2334/L2334)</f>
        <v/>
      </c>
      <c r="R2334" s="91">
        <f>IF(OR(P2334="",Q2334=""),"",Q2334-P2334)</f>
        <v/>
      </c>
    </row>
    <row r="2335">
      <c r="A2335" s="25" t="n">
        <v>2331</v>
      </c>
      <c r="B2335" s="26">
        <f>IF(OR(C2335="",F2335=""),"",
"PRD-" &amp;
TEXT(DAY(C2335),"00") &amp;
CHOOSE(MONTH(C2335),"A","B","C","D","E","F","G","H","I","J","K","L") &amp;
TEXT(YEAR(C2335),"00") &amp;
"-" &amp;
RIGHT(F2335,4))</f>
        <v/>
      </c>
      <c r="C2335" s="27" t="n"/>
      <c r="D2335" s="26">
        <f>IF(F2335="","",_xlfn.XLOOKUP(F2335,purchase!F:F,purchase!B:B,""))</f>
        <v/>
      </c>
      <c r="E2335" s="26">
        <f>IF(F2335="","",_xlfn.XLOOKUP(F2335,purchase!F:F,purchase!C:C,""))</f>
        <v/>
      </c>
      <c r="F2335" s="4" t="n"/>
      <c r="G2335" s="10">
        <f>IF(H2335="NRFC","Natural Rubber Field Coagulam","")</f>
        <v/>
      </c>
      <c r="H2335" s="10">
        <f>IF(F2335="","",_xlfn.XLOOKUP(F2335,purchase!F:F,purchase!E:E,""))</f>
        <v/>
      </c>
      <c r="I2335" s="10">
        <f>IF(J2335="ISNR20","Natural Rubber-TSNR (ISNR-20)","")</f>
        <v/>
      </c>
      <c r="J2335" s="10">
        <f>IF(H2335="NRFC","ISNR20","")</f>
        <v/>
      </c>
      <c r="K2335" s="35">
        <f>_xlfn.SINGLE(IF(F2335="","",_xlfn.XLOOKUP(F2335,purchase!F:F,purchase!N:N,"")))</f>
        <v/>
      </c>
      <c r="L2335" s="4" t="n"/>
      <c r="M2335" s="86" t="n"/>
      <c r="N2335" s="35">
        <f>IF(F2335="","",
MAX(0,
_xlfn.XLOOKUP(F2335,purchase!F:F,purchase!N:N,"")
-
SUMIFS(L:L,F:F,F2335)))</f>
        <v/>
      </c>
      <c r="O2335" s="35">
        <f>IF(OR(L2335="",M2335=""),"",L2335-M2335)</f>
        <v/>
      </c>
      <c r="P2335" s="89">
        <f>_xlfn.SINGLE(IF(F2335="","",_xlfn.XLOOKUP(F2335,purchase!F:F,purchase!O:O,"")))</f>
        <v/>
      </c>
      <c r="Q2335" s="83">
        <f>IF(OR(L2335="",M2335=""),"",M2335/L2335)</f>
        <v/>
      </c>
      <c r="R2335" s="91">
        <f>IF(OR(P2335="",Q2335=""),"",Q2335-P2335)</f>
        <v/>
      </c>
    </row>
    <row r="2336">
      <c r="A2336" s="25" t="n">
        <v>2332</v>
      </c>
      <c r="B2336" s="26">
        <f>IF(OR(C2336="",F2336=""),"",
"PRD-" &amp;
TEXT(DAY(C2336),"00") &amp;
CHOOSE(MONTH(C2336),"A","B","C","D","E","F","G","H","I","J","K","L") &amp;
TEXT(YEAR(C2336),"00") &amp;
"-" &amp;
RIGHT(F2336,4))</f>
        <v/>
      </c>
      <c r="C2336" s="27" t="n"/>
      <c r="D2336" s="26">
        <f>IF(F2336="","",_xlfn.XLOOKUP(F2336,purchase!F:F,purchase!B:B,""))</f>
        <v/>
      </c>
      <c r="E2336" s="26">
        <f>IF(F2336="","",_xlfn.XLOOKUP(F2336,purchase!F:F,purchase!C:C,""))</f>
        <v/>
      </c>
      <c r="F2336" s="4" t="n"/>
      <c r="G2336" s="10">
        <f>IF(H2336="NRFC","Natural Rubber Field Coagulam","")</f>
        <v/>
      </c>
      <c r="H2336" s="10">
        <f>IF(F2336="","",_xlfn.XLOOKUP(F2336,purchase!F:F,purchase!E:E,""))</f>
        <v/>
      </c>
      <c r="I2336" s="10">
        <f>IF(J2336="ISNR20","Natural Rubber-TSNR (ISNR-20)","")</f>
        <v/>
      </c>
      <c r="J2336" s="10">
        <f>IF(H2336="NRFC","ISNR20","")</f>
        <v/>
      </c>
      <c r="K2336" s="35">
        <f>_xlfn.SINGLE(IF(F2336="","",_xlfn.XLOOKUP(F2336,purchase!F:F,purchase!N:N,"")))</f>
        <v/>
      </c>
      <c r="L2336" s="4" t="n"/>
      <c r="M2336" s="86" t="n"/>
      <c r="N2336" s="35">
        <f>IF(F2336="","",
MAX(0,
_xlfn.XLOOKUP(F2336,purchase!F:F,purchase!N:N,"")
-
SUMIFS(L:L,F:F,F2336)))</f>
        <v/>
      </c>
      <c r="O2336" s="35">
        <f>IF(OR(L2336="",M2336=""),"",L2336-M2336)</f>
        <v/>
      </c>
      <c r="P2336" s="89">
        <f>_xlfn.SINGLE(IF(F2336="","",_xlfn.XLOOKUP(F2336,purchase!F:F,purchase!O:O,"")))</f>
        <v/>
      </c>
      <c r="Q2336" s="83">
        <f>IF(OR(L2336="",M2336=""),"",M2336/L2336)</f>
        <v/>
      </c>
      <c r="R2336" s="91">
        <f>IF(OR(P2336="",Q2336=""),"",Q2336-P2336)</f>
        <v/>
      </c>
    </row>
    <row r="2337">
      <c r="A2337" s="25" t="n">
        <v>2333</v>
      </c>
      <c r="B2337" s="26">
        <f>IF(OR(C2337="",F2337=""),"",
"PRD-" &amp;
TEXT(DAY(C2337),"00") &amp;
CHOOSE(MONTH(C2337),"A","B","C","D","E","F","G","H","I","J","K","L") &amp;
TEXT(YEAR(C2337),"00") &amp;
"-" &amp;
RIGHT(F2337,4))</f>
        <v/>
      </c>
      <c r="C2337" s="27" t="n"/>
      <c r="D2337" s="26">
        <f>IF(F2337="","",_xlfn.XLOOKUP(F2337,purchase!F:F,purchase!B:B,""))</f>
        <v/>
      </c>
      <c r="E2337" s="26">
        <f>IF(F2337="","",_xlfn.XLOOKUP(F2337,purchase!F:F,purchase!C:C,""))</f>
        <v/>
      </c>
      <c r="F2337" s="4" t="n"/>
      <c r="G2337" s="10">
        <f>IF(H2337="NRFC","Natural Rubber Field Coagulam","")</f>
        <v/>
      </c>
      <c r="H2337" s="10">
        <f>IF(F2337="","",_xlfn.XLOOKUP(F2337,purchase!F:F,purchase!E:E,""))</f>
        <v/>
      </c>
      <c r="I2337" s="10">
        <f>IF(J2337="ISNR20","Natural Rubber-TSNR (ISNR-20)","")</f>
        <v/>
      </c>
      <c r="J2337" s="10">
        <f>IF(H2337="NRFC","ISNR20","")</f>
        <v/>
      </c>
      <c r="K2337" s="35">
        <f>_xlfn.SINGLE(IF(F2337="","",_xlfn.XLOOKUP(F2337,purchase!F:F,purchase!N:N,"")))</f>
        <v/>
      </c>
      <c r="L2337" s="4" t="n"/>
      <c r="M2337" s="86" t="n"/>
      <c r="N2337" s="35">
        <f>IF(F2337="","",
MAX(0,
_xlfn.XLOOKUP(F2337,purchase!F:F,purchase!N:N,"")
-
SUMIFS(L:L,F:F,F2337)))</f>
        <v/>
      </c>
      <c r="O2337" s="35">
        <f>IF(OR(L2337="",M2337=""),"",L2337-M2337)</f>
        <v/>
      </c>
      <c r="P2337" s="89">
        <f>_xlfn.SINGLE(IF(F2337="","",_xlfn.XLOOKUP(F2337,purchase!F:F,purchase!O:O,"")))</f>
        <v/>
      </c>
      <c r="Q2337" s="83">
        <f>IF(OR(L2337="",M2337=""),"",M2337/L2337)</f>
        <v/>
      </c>
      <c r="R2337" s="91">
        <f>IF(OR(P2337="",Q2337=""),"",Q2337-P2337)</f>
        <v/>
      </c>
    </row>
    <row r="2338">
      <c r="A2338" s="25" t="n">
        <v>2334</v>
      </c>
      <c r="B2338" s="26">
        <f>IF(OR(C2338="",F2338=""),"",
"PRD-" &amp;
TEXT(DAY(C2338),"00") &amp;
CHOOSE(MONTH(C2338),"A","B","C","D","E","F","G","H","I","J","K","L") &amp;
TEXT(YEAR(C2338),"00") &amp;
"-" &amp;
RIGHT(F2338,4))</f>
        <v/>
      </c>
      <c r="C2338" s="27" t="n"/>
      <c r="D2338" s="26">
        <f>IF(F2338="","",_xlfn.XLOOKUP(F2338,purchase!F:F,purchase!B:B,""))</f>
        <v/>
      </c>
      <c r="E2338" s="26">
        <f>IF(F2338="","",_xlfn.XLOOKUP(F2338,purchase!F:F,purchase!C:C,""))</f>
        <v/>
      </c>
      <c r="F2338" s="4" t="n"/>
      <c r="G2338" s="10">
        <f>IF(H2338="NRFC","Natural Rubber Field Coagulam","")</f>
        <v/>
      </c>
      <c r="H2338" s="10">
        <f>IF(F2338="","",_xlfn.XLOOKUP(F2338,purchase!F:F,purchase!E:E,""))</f>
        <v/>
      </c>
      <c r="I2338" s="10">
        <f>IF(J2338="ISNR20","Natural Rubber-TSNR (ISNR-20)","")</f>
        <v/>
      </c>
      <c r="J2338" s="10">
        <f>IF(H2338="NRFC","ISNR20","")</f>
        <v/>
      </c>
      <c r="K2338" s="35">
        <f>_xlfn.SINGLE(IF(F2338="","",_xlfn.XLOOKUP(F2338,purchase!F:F,purchase!N:N,"")))</f>
        <v/>
      </c>
      <c r="L2338" s="4" t="n"/>
      <c r="M2338" s="86" t="n"/>
      <c r="N2338" s="35">
        <f>IF(F2338="","",
MAX(0,
_xlfn.XLOOKUP(F2338,purchase!F:F,purchase!N:N,"")
-
SUMIFS(L:L,F:F,F2338)))</f>
        <v/>
      </c>
      <c r="O2338" s="35">
        <f>IF(OR(L2338="",M2338=""),"",L2338-M2338)</f>
        <v/>
      </c>
      <c r="P2338" s="89">
        <f>_xlfn.SINGLE(IF(F2338="","",_xlfn.XLOOKUP(F2338,purchase!F:F,purchase!O:O,"")))</f>
        <v/>
      </c>
      <c r="Q2338" s="83">
        <f>IF(OR(L2338="",M2338=""),"",M2338/L2338)</f>
        <v/>
      </c>
      <c r="R2338" s="91">
        <f>IF(OR(P2338="",Q2338=""),"",Q2338-P2338)</f>
        <v/>
      </c>
    </row>
    <row r="2339">
      <c r="A2339" s="25" t="n">
        <v>2335</v>
      </c>
      <c r="B2339" s="26">
        <f>IF(OR(C2339="",F2339=""),"",
"PRD-" &amp;
TEXT(DAY(C2339),"00") &amp;
CHOOSE(MONTH(C2339),"A","B","C","D","E","F","G","H","I","J","K","L") &amp;
TEXT(YEAR(C2339),"00") &amp;
"-" &amp;
RIGHT(F2339,4))</f>
        <v/>
      </c>
      <c r="C2339" s="27" t="n"/>
      <c r="D2339" s="26">
        <f>IF(F2339="","",_xlfn.XLOOKUP(F2339,purchase!F:F,purchase!B:B,""))</f>
        <v/>
      </c>
      <c r="E2339" s="26">
        <f>IF(F2339="","",_xlfn.XLOOKUP(F2339,purchase!F:F,purchase!C:C,""))</f>
        <v/>
      </c>
      <c r="F2339" s="4" t="n"/>
      <c r="G2339" s="10">
        <f>IF(H2339="NRFC","Natural Rubber Field Coagulam","")</f>
        <v/>
      </c>
      <c r="H2339" s="10">
        <f>IF(F2339="","",_xlfn.XLOOKUP(F2339,purchase!F:F,purchase!E:E,""))</f>
        <v/>
      </c>
      <c r="I2339" s="10">
        <f>IF(J2339="ISNR20","Natural Rubber-TSNR (ISNR-20)","")</f>
        <v/>
      </c>
      <c r="J2339" s="10">
        <f>IF(H2339="NRFC","ISNR20","")</f>
        <v/>
      </c>
      <c r="K2339" s="35">
        <f>_xlfn.SINGLE(IF(F2339="","",_xlfn.XLOOKUP(F2339,purchase!F:F,purchase!N:N,"")))</f>
        <v/>
      </c>
      <c r="L2339" s="4" t="n"/>
      <c r="M2339" s="86" t="n"/>
      <c r="N2339" s="35">
        <f>IF(F2339="","",
MAX(0,
_xlfn.XLOOKUP(F2339,purchase!F:F,purchase!N:N,"")
-
SUMIFS(L:L,F:F,F2339)))</f>
        <v/>
      </c>
      <c r="O2339" s="35">
        <f>IF(OR(L2339="",M2339=""),"",L2339-M2339)</f>
        <v/>
      </c>
      <c r="P2339" s="89">
        <f>_xlfn.SINGLE(IF(F2339="","",_xlfn.XLOOKUP(F2339,purchase!F:F,purchase!O:O,"")))</f>
        <v/>
      </c>
      <c r="Q2339" s="83">
        <f>IF(OR(L2339="",M2339=""),"",M2339/L2339)</f>
        <v/>
      </c>
      <c r="R2339" s="91">
        <f>IF(OR(P2339="",Q2339=""),"",Q2339-P2339)</f>
        <v/>
      </c>
    </row>
    <row r="2340">
      <c r="A2340" s="25" t="n">
        <v>2336</v>
      </c>
      <c r="B2340" s="26">
        <f>IF(OR(C2340="",F2340=""),"",
"PRD-" &amp;
TEXT(DAY(C2340),"00") &amp;
CHOOSE(MONTH(C2340),"A","B","C","D","E","F","G","H","I","J","K","L") &amp;
TEXT(YEAR(C2340),"00") &amp;
"-" &amp;
RIGHT(F2340,4))</f>
        <v/>
      </c>
      <c r="C2340" s="27" t="n"/>
      <c r="D2340" s="26">
        <f>IF(F2340="","",_xlfn.XLOOKUP(F2340,purchase!F:F,purchase!B:B,""))</f>
        <v/>
      </c>
      <c r="E2340" s="26">
        <f>IF(F2340="","",_xlfn.XLOOKUP(F2340,purchase!F:F,purchase!C:C,""))</f>
        <v/>
      </c>
      <c r="F2340" s="4" t="n"/>
      <c r="G2340" s="10">
        <f>IF(H2340="NRFC","Natural Rubber Field Coagulam","")</f>
        <v/>
      </c>
      <c r="H2340" s="10">
        <f>IF(F2340="","",_xlfn.XLOOKUP(F2340,purchase!F:F,purchase!E:E,""))</f>
        <v/>
      </c>
      <c r="I2340" s="10">
        <f>IF(J2340="ISNR20","Natural Rubber-TSNR (ISNR-20)","")</f>
        <v/>
      </c>
      <c r="J2340" s="10">
        <f>IF(H2340="NRFC","ISNR20","")</f>
        <v/>
      </c>
      <c r="K2340" s="35">
        <f>_xlfn.SINGLE(IF(F2340="","",_xlfn.XLOOKUP(F2340,purchase!F:F,purchase!N:N,"")))</f>
        <v/>
      </c>
      <c r="L2340" s="4" t="n"/>
      <c r="M2340" s="86" t="n"/>
      <c r="N2340" s="35">
        <f>IF(F2340="","",
MAX(0,
_xlfn.XLOOKUP(F2340,purchase!F:F,purchase!N:N,"")
-
SUMIFS(L:L,F:F,F2340)))</f>
        <v/>
      </c>
      <c r="O2340" s="35">
        <f>IF(OR(L2340="",M2340=""),"",L2340-M2340)</f>
        <v/>
      </c>
      <c r="P2340" s="89">
        <f>_xlfn.SINGLE(IF(F2340="","",_xlfn.XLOOKUP(F2340,purchase!F:F,purchase!O:O,"")))</f>
        <v/>
      </c>
      <c r="Q2340" s="83">
        <f>IF(OR(L2340="",M2340=""),"",M2340/L2340)</f>
        <v/>
      </c>
      <c r="R2340" s="91">
        <f>IF(OR(P2340="",Q2340=""),"",Q2340-P2340)</f>
        <v/>
      </c>
    </row>
    <row r="2341">
      <c r="A2341" s="25" t="n">
        <v>2337</v>
      </c>
      <c r="B2341" s="26">
        <f>IF(OR(C2341="",F2341=""),"",
"PRD-" &amp;
TEXT(DAY(C2341),"00") &amp;
CHOOSE(MONTH(C2341),"A","B","C","D","E","F","G","H","I","J","K","L") &amp;
TEXT(YEAR(C2341),"00") &amp;
"-" &amp;
RIGHT(F2341,4))</f>
        <v/>
      </c>
      <c r="C2341" s="27" t="n"/>
      <c r="D2341" s="26">
        <f>IF(F2341="","",_xlfn.XLOOKUP(F2341,purchase!F:F,purchase!B:B,""))</f>
        <v/>
      </c>
      <c r="E2341" s="26">
        <f>IF(F2341="","",_xlfn.XLOOKUP(F2341,purchase!F:F,purchase!C:C,""))</f>
        <v/>
      </c>
      <c r="F2341" s="4" t="n"/>
      <c r="G2341" s="10">
        <f>IF(H2341="NRFC","Natural Rubber Field Coagulam","")</f>
        <v/>
      </c>
      <c r="H2341" s="10">
        <f>IF(F2341="","",_xlfn.XLOOKUP(F2341,purchase!F:F,purchase!E:E,""))</f>
        <v/>
      </c>
      <c r="I2341" s="10">
        <f>IF(J2341="ISNR20","Natural Rubber-TSNR (ISNR-20)","")</f>
        <v/>
      </c>
      <c r="J2341" s="10">
        <f>IF(H2341="NRFC","ISNR20","")</f>
        <v/>
      </c>
      <c r="K2341" s="35">
        <f>_xlfn.SINGLE(IF(F2341="","",_xlfn.XLOOKUP(F2341,purchase!F:F,purchase!N:N,"")))</f>
        <v/>
      </c>
      <c r="L2341" s="4" t="n"/>
      <c r="M2341" s="86" t="n"/>
      <c r="N2341" s="35">
        <f>IF(F2341="","",
MAX(0,
_xlfn.XLOOKUP(F2341,purchase!F:F,purchase!N:N,"")
-
SUMIFS(L:L,F:F,F2341)))</f>
        <v/>
      </c>
      <c r="O2341" s="35">
        <f>IF(OR(L2341="",M2341=""),"",L2341-M2341)</f>
        <v/>
      </c>
      <c r="P2341" s="89">
        <f>_xlfn.SINGLE(IF(F2341="","",_xlfn.XLOOKUP(F2341,purchase!F:F,purchase!O:O,"")))</f>
        <v/>
      </c>
      <c r="Q2341" s="83">
        <f>IF(OR(L2341="",M2341=""),"",M2341/L2341)</f>
        <v/>
      </c>
      <c r="R2341" s="91">
        <f>IF(OR(P2341="",Q2341=""),"",Q2341-P2341)</f>
        <v/>
      </c>
    </row>
    <row r="2342">
      <c r="A2342" s="25" t="n">
        <v>2338</v>
      </c>
      <c r="B2342" s="26">
        <f>IF(OR(C2342="",F2342=""),"",
"PRD-" &amp;
TEXT(DAY(C2342),"00") &amp;
CHOOSE(MONTH(C2342),"A","B","C","D","E","F","G","H","I","J","K","L") &amp;
TEXT(YEAR(C2342),"00") &amp;
"-" &amp;
RIGHT(F2342,4))</f>
        <v/>
      </c>
      <c r="C2342" s="27" t="n"/>
      <c r="D2342" s="26">
        <f>IF(F2342="","",_xlfn.XLOOKUP(F2342,purchase!F:F,purchase!B:B,""))</f>
        <v/>
      </c>
      <c r="E2342" s="26">
        <f>IF(F2342="","",_xlfn.XLOOKUP(F2342,purchase!F:F,purchase!C:C,""))</f>
        <v/>
      </c>
      <c r="F2342" s="4" t="n"/>
      <c r="G2342" s="10">
        <f>IF(H2342="NRFC","Natural Rubber Field Coagulam","")</f>
        <v/>
      </c>
      <c r="H2342" s="10">
        <f>IF(F2342="","",_xlfn.XLOOKUP(F2342,purchase!F:F,purchase!E:E,""))</f>
        <v/>
      </c>
      <c r="I2342" s="10">
        <f>IF(J2342="ISNR20","Natural Rubber-TSNR (ISNR-20)","")</f>
        <v/>
      </c>
      <c r="J2342" s="10">
        <f>IF(H2342="NRFC","ISNR20","")</f>
        <v/>
      </c>
      <c r="K2342" s="35">
        <f>_xlfn.SINGLE(IF(F2342="","",_xlfn.XLOOKUP(F2342,purchase!F:F,purchase!N:N,"")))</f>
        <v/>
      </c>
      <c r="L2342" s="4" t="n"/>
      <c r="M2342" s="86" t="n"/>
      <c r="N2342" s="35">
        <f>IF(F2342="","",
MAX(0,
_xlfn.XLOOKUP(F2342,purchase!F:F,purchase!N:N,"")
-
SUMIFS(L:L,F:F,F2342)))</f>
        <v/>
      </c>
      <c r="O2342" s="35">
        <f>IF(OR(L2342="",M2342=""),"",L2342-M2342)</f>
        <v/>
      </c>
      <c r="P2342" s="89">
        <f>_xlfn.SINGLE(IF(F2342="","",_xlfn.XLOOKUP(F2342,purchase!F:F,purchase!O:O,"")))</f>
        <v/>
      </c>
      <c r="Q2342" s="83">
        <f>IF(OR(L2342="",M2342=""),"",M2342/L2342)</f>
        <v/>
      </c>
      <c r="R2342" s="91">
        <f>IF(OR(P2342="",Q2342=""),"",Q2342-P2342)</f>
        <v/>
      </c>
    </row>
    <row r="2343">
      <c r="A2343" s="25" t="n">
        <v>2339</v>
      </c>
      <c r="B2343" s="26">
        <f>IF(OR(C2343="",F2343=""),"",
"PRD-" &amp;
TEXT(DAY(C2343),"00") &amp;
CHOOSE(MONTH(C2343),"A","B","C","D","E","F","G","H","I","J","K","L") &amp;
TEXT(YEAR(C2343),"00") &amp;
"-" &amp;
RIGHT(F2343,4))</f>
        <v/>
      </c>
      <c r="C2343" s="27" t="n"/>
      <c r="D2343" s="26">
        <f>IF(F2343="","",_xlfn.XLOOKUP(F2343,purchase!F:F,purchase!B:B,""))</f>
        <v/>
      </c>
      <c r="E2343" s="26">
        <f>IF(F2343="","",_xlfn.XLOOKUP(F2343,purchase!F:F,purchase!C:C,""))</f>
        <v/>
      </c>
      <c r="F2343" s="4" t="n"/>
      <c r="G2343" s="10">
        <f>IF(H2343="NRFC","Natural Rubber Field Coagulam","")</f>
        <v/>
      </c>
      <c r="H2343" s="10">
        <f>IF(F2343="","",_xlfn.XLOOKUP(F2343,purchase!F:F,purchase!E:E,""))</f>
        <v/>
      </c>
      <c r="I2343" s="10">
        <f>IF(J2343="ISNR20","Natural Rubber-TSNR (ISNR-20)","")</f>
        <v/>
      </c>
      <c r="J2343" s="10">
        <f>IF(H2343="NRFC","ISNR20","")</f>
        <v/>
      </c>
      <c r="K2343" s="35">
        <f>_xlfn.SINGLE(IF(F2343="","",_xlfn.XLOOKUP(F2343,purchase!F:F,purchase!N:N,"")))</f>
        <v/>
      </c>
      <c r="L2343" s="4" t="n"/>
      <c r="M2343" s="86" t="n"/>
      <c r="N2343" s="35">
        <f>IF(F2343="","",
MAX(0,
_xlfn.XLOOKUP(F2343,purchase!F:F,purchase!N:N,"")
-
SUMIFS(L:L,F:F,F2343)))</f>
        <v/>
      </c>
      <c r="O2343" s="35">
        <f>IF(OR(L2343="",M2343=""),"",L2343-M2343)</f>
        <v/>
      </c>
      <c r="P2343" s="89">
        <f>_xlfn.SINGLE(IF(F2343="","",_xlfn.XLOOKUP(F2343,purchase!F:F,purchase!O:O,"")))</f>
        <v/>
      </c>
      <c r="Q2343" s="83">
        <f>IF(OR(L2343="",M2343=""),"",M2343/L2343)</f>
        <v/>
      </c>
      <c r="R2343" s="91">
        <f>IF(OR(P2343="",Q2343=""),"",Q2343-P2343)</f>
        <v/>
      </c>
    </row>
    <row r="2344">
      <c r="A2344" s="25" t="n">
        <v>2340</v>
      </c>
      <c r="B2344" s="26">
        <f>IF(OR(C2344="",F2344=""),"",
"PRD-" &amp;
TEXT(DAY(C2344),"00") &amp;
CHOOSE(MONTH(C2344),"A","B","C","D","E","F","G","H","I","J","K","L") &amp;
TEXT(YEAR(C2344),"00") &amp;
"-" &amp;
RIGHT(F2344,4))</f>
        <v/>
      </c>
      <c r="C2344" s="27" t="n"/>
      <c r="D2344" s="26">
        <f>IF(F2344="","",_xlfn.XLOOKUP(F2344,purchase!F:F,purchase!B:B,""))</f>
        <v/>
      </c>
      <c r="E2344" s="26">
        <f>IF(F2344="","",_xlfn.XLOOKUP(F2344,purchase!F:F,purchase!C:C,""))</f>
        <v/>
      </c>
      <c r="F2344" s="4" t="n"/>
      <c r="G2344" s="10">
        <f>IF(H2344="NRFC","Natural Rubber Field Coagulam","")</f>
        <v/>
      </c>
      <c r="H2344" s="10">
        <f>IF(F2344="","",_xlfn.XLOOKUP(F2344,purchase!F:F,purchase!E:E,""))</f>
        <v/>
      </c>
      <c r="I2344" s="10">
        <f>IF(J2344="ISNR20","Natural Rubber-TSNR (ISNR-20)","")</f>
        <v/>
      </c>
      <c r="J2344" s="10">
        <f>IF(H2344="NRFC","ISNR20","")</f>
        <v/>
      </c>
      <c r="K2344" s="35">
        <f>_xlfn.SINGLE(IF(F2344="","",_xlfn.XLOOKUP(F2344,purchase!F:F,purchase!N:N,"")))</f>
        <v/>
      </c>
      <c r="L2344" s="4" t="n"/>
      <c r="M2344" s="86" t="n"/>
      <c r="N2344" s="35">
        <f>IF(F2344="","",
MAX(0,
_xlfn.XLOOKUP(F2344,purchase!F:F,purchase!N:N,"")
-
SUMIFS(L:L,F:F,F2344)))</f>
        <v/>
      </c>
      <c r="O2344" s="35">
        <f>IF(OR(L2344="",M2344=""),"",L2344-M2344)</f>
        <v/>
      </c>
      <c r="P2344" s="89">
        <f>_xlfn.SINGLE(IF(F2344="","",_xlfn.XLOOKUP(F2344,purchase!F:F,purchase!O:O,"")))</f>
        <v/>
      </c>
      <c r="Q2344" s="83">
        <f>IF(OR(L2344="",M2344=""),"",M2344/L2344)</f>
        <v/>
      </c>
      <c r="R2344" s="91">
        <f>IF(OR(P2344="",Q2344=""),"",Q2344-P2344)</f>
        <v/>
      </c>
    </row>
    <row r="2345">
      <c r="A2345" s="25" t="n">
        <v>2341</v>
      </c>
      <c r="B2345" s="26">
        <f>IF(OR(C2345="",F2345=""),"",
"PRD-" &amp;
TEXT(DAY(C2345),"00") &amp;
CHOOSE(MONTH(C2345),"A","B","C","D","E","F","G","H","I","J","K","L") &amp;
TEXT(YEAR(C2345),"00") &amp;
"-" &amp;
RIGHT(F2345,4))</f>
        <v/>
      </c>
      <c r="C2345" s="27" t="n"/>
      <c r="D2345" s="26">
        <f>IF(F2345="","",_xlfn.XLOOKUP(F2345,purchase!F:F,purchase!B:B,""))</f>
        <v/>
      </c>
      <c r="E2345" s="26">
        <f>IF(F2345="","",_xlfn.XLOOKUP(F2345,purchase!F:F,purchase!C:C,""))</f>
        <v/>
      </c>
      <c r="F2345" s="4" t="n"/>
      <c r="G2345" s="10">
        <f>IF(H2345="NRFC","Natural Rubber Field Coagulam","")</f>
        <v/>
      </c>
      <c r="H2345" s="10">
        <f>IF(F2345="","",_xlfn.XLOOKUP(F2345,purchase!F:F,purchase!E:E,""))</f>
        <v/>
      </c>
      <c r="I2345" s="10">
        <f>IF(J2345="ISNR20","Natural Rubber-TSNR (ISNR-20)","")</f>
        <v/>
      </c>
      <c r="J2345" s="10">
        <f>IF(H2345="NRFC","ISNR20","")</f>
        <v/>
      </c>
      <c r="K2345" s="35">
        <f>_xlfn.SINGLE(IF(F2345="","",_xlfn.XLOOKUP(F2345,purchase!F:F,purchase!N:N,"")))</f>
        <v/>
      </c>
      <c r="L2345" s="4" t="n"/>
      <c r="M2345" s="86" t="n"/>
      <c r="N2345" s="35">
        <f>IF(F2345="","",
MAX(0,
_xlfn.XLOOKUP(F2345,purchase!F:F,purchase!N:N,"")
-
SUMIFS(L:L,F:F,F2345)))</f>
        <v/>
      </c>
      <c r="O2345" s="35">
        <f>IF(OR(L2345="",M2345=""),"",L2345-M2345)</f>
        <v/>
      </c>
      <c r="P2345" s="89">
        <f>_xlfn.SINGLE(IF(F2345="","",_xlfn.XLOOKUP(F2345,purchase!F:F,purchase!O:O,"")))</f>
        <v/>
      </c>
      <c r="Q2345" s="83">
        <f>IF(OR(L2345="",M2345=""),"",M2345/L2345)</f>
        <v/>
      </c>
      <c r="R2345" s="91">
        <f>IF(OR(P2345="",Q2345=""),"",Q2345-P2345)</f>
        <v/>
      </c>
    </row>
    <row r="2346">
      <c r="A2346" s="25" t="n">
        <v>2342</v>
      </c>
      <c r="B2346" s="26">
        <f>IF(OR(C2346="",F2346=""),"",
"PRD-" &amp;
TEXT(DAY(C2346),"00") &amp;
CHOOSE(MONTH(C2346),"A","B","C","D","E","F","G","H","I","J","K","L") &amp;
TEXT(YEAR(C2346),"00") &amp;
"-" &amp;
RIGHT(F2346,4))</f>
        <v/>
      </c>
      <c r="C2346" s="27" t="n"/>
      <c r="D2346" s="26">
        <f>IF(F2346="","",_xlfn.XLOOKUP(F2346,purchase!F:F,purchase!B:B,""))</f>
        <v/>
      </c>
      <c r="E2346" s="26">
        <f>IF(F2346="","",_xlfn.XLOOKUP(F2346,purchase!F:F,purchase!C:C,""))</f>
        <v/>
      </c>
      <c r="F2346" s="4" t="n"/>
      <c r="G2346" s="10">
        <f>IF(H2346="NRFC","Natural Rubber Field Coagulam","")</f>
        <v/>
      </c>
      <c r="H2346" s="10">
        <f>IF(F2346="","",_xlfn.XLOOKUP(F2346,purchase!F:F,purchase!E:E,""))</f>
        <v/>
      </c>
      <c r="I2346" s="10">
        <f>IF(J2346="ISNR20","Natural Rubber-TSNR (ISNR-20)","")</f>
        <v/>
      </c>
      <c r="J2346" s="10">
        <f>IF(H2346="NRFC","ISNR20","")</f>
        <v/>
      </c>
      <c r="K2346" s="35">
        <f>_xlfn.SINGLE(IF(F2346="","",_xlfn.XLOOKUP(F2346,purchase!F:F,purchase!N:N,"")))</f>
        <v/>
      </c>
      <c r="L2346" s="4" t="n"/>
      <c r="M2346" s="86" t="n"/>
      <c r="N2346" s="35">
        <f>IF(F2346="","",
MAX(0,
_xlfn.XLOOKUP(F2346,purchase!F:F,purchase!N:N,"")
-
SUMIFS(L:L,F:F,F2346)))</f>
        <v/>
      </c>
      <c r="O2346" s="35">
        <f>IF(OR(L2346="",M2346=""),"",L2346-M2346)</f>
        <v/>
      </c>
      <c r="P2346" s="89">
        <f>_xlfn.SINGLE(IF(F2346="","",_xlfn.XLOOKUP(F2346,purchase!F:F,purchase!O:O,"")))</f>
        <v/>
      </c>
      <c r="Q2346" s="83">
        <f>IF(OR(L2346="",M2346=""),"",M2346/L2346)</f>
        <v/>
      </c>
      <c r="R2346" s="91">
        <f>IF(OR(P2346="",Q2346=""),"",Q2346-P2346)</f>
        <v/>
      </c>
    </row>
    <row r="2347">
      <c r="A2347" s="25" t="n">
        <v>2343</v>
      </c>
      <c r="B2347" s="26">
        <f>IF(OR(C2347="",F2347=""),"",
"PRD-" &amp;
TEXT(DAY(C2347),"00") &amp;
CHOOSE(MONTH(C2347),"A","B","C","D","E","F","G","H","I","J","K","L") &amp;
TEXT(YEAR(C2347),"00") &amp;
"-" &amp;
RIGHT(F2347,4))</f>
        <v/>
      </c>
      <c r="C2347" s="27" t="n"/>
      <c r="D2347" s="26">
        <f>IF(F2347="","",_xlfn.XLOOKUP(F2347,purchase!F:F,purchase!B:B,""))</f>
        <v/>
      </c>
      <c r="E2347" s="26">
        <f>IF(F2347="","",_xlfn.XLOOKUP(F2347,purchase!F:F,purchase!C:C,""))</f>
        <v/>
      </c>
      <c r="F2347" s="4" t="n"/>
      <c r="G2347" s="10">
        <f>IF(H2347="NRFC","Natural Rubber Field Coagulam","")</f>
        <v/>
      </c>
      <c r="H2347" s="10">
        <f>IF(F2347="","",_xlfn.XLOOKUP(F2347,purchase!F:F,purchase!E:E,""))</f>
        <v/>
      </c>
      <c r="I2347" s="10">
        <f>IF(J2347="ISNR20","Natural Rubber-TSNR (ISNR-20)","")</f>
        <v/>
      </c>
      <c r="J2347" s="10">
        <f>IF(H2347="NRFC","ISNR20","")</f>
        <v/>
      </c>
      <c r="K2347" s="35">
        <f>_xlfn.SINGLE(IF(F2347="","",_xlfn.XLOOKUP(F2347,purchase!F:F,purchase!N:N,"")))</f>
        <v/>
      </c>
      <c r="L2347" s="4" t="n"/>
      <c r="M2347" s="86" t="n"/>
      <c r="N2347" s="35">
        <f>IF(F2347="","",
MAX(0,
_xlfn.XLOOKUP(F2347,purchase!F:F,purchase!N:N,"")
-
SUMIFS(L:L,F:F,F2347)))</f>
        <v/>
      </c>
      <c r="O2347" s="35">
        <f>IF(OR(L2347="",M2347=""),"",L2347-M2347)</f>
        <v/>
      </c>
      <c r="P2347" s="89">
        <f>_xlfn.SINGLE(IF(F2347="","",_xlfn.XLOOKUP(F2347,purchase!F:F,purchase!O:O,"")))</f>
        <v/>
      </c>
      <c r="Q2347" s="83">
        <f>IF(OR(L2347="",M2347=""),"",M2347/L2347)</f>
        <v/>
      </c>
      <c r="R2347" s="91">
        <f>IF(OR(P2347="",Q2347=""),"",Q2347-P2347)</f>
        <v/>
      </c>
    </row>
    <row r="2348">
      <c r="A2348" s="25" t="n">
        <v>2344</v>
      </c>
      <c r="B2348" s="26">
        <f>IF(OR(C2348="",F2348=""),"",
"PRD-" &amp;
TEXT(DAY(C2348),"00") &amp;
CHOOSE(MONTH(C2348),"A","B","C","D","E","F","G","H","I","J","K","L") &amp;
TEXT(YEAR(C2348),"00") &amp;
"-" &amp;
RIGHT(F2348,4))</f>
        <v/>
      </c>
      <c r="C2348" s="27" t="n"/>
      <c r="D2348" s="26">
        <f>IF(F2348="","",_xlfn.XLOOKUP(F2348,purchase!F:F,purchase!B:B,""))</f>
        <v/>
      </c>
      <c r="E2348" s="26">
        <f>IF(F2348="","",_xlfn.XLOOKUP(F2348,purchase!F:F,purchase!C:C,""))</f>
        <v/>
      </c>
      <c r="F2348" s="4" t="n"/>
      <c r="G2348" s="10">
        <f>IF(H2348="NRFC","Natural Rubber Field Coagulam","")</f>
        <v/>
      </c>
      <c r="H2348" s="10">
        <f>IF(F2348="","",_xlfn.XLOOKUP(F2348,purchase!F:F,purchase!E:E,""))</f>
        <v/>
      </c>
      <c r="I2348" s="10">
        <f>IF(J2348="ISNR20","Natural Rubber-TSNR (ISNR-20)","")</f>
        <v/>
      </c>
      <c r="J2348" s="10">
        <f>IF(H2348="NRFC","ISNR20","")</f>
        <v/>
      </c>
      <c r="K2348" s="35">
        <f>_xlfn.SINGLE(IF(F2348="","",_xlfn.XLOOKUP(F2348,purchase!F:F,purchase!N:N,"")))</f>
        <v/>
      </c>
      <c r="L2348" s="4" t="n"/>
      <c r="M2348" s="86" t="n"/>
      <c r="N2348" s="35">
        <f>IF(F2348="","",
MAX(0,
_xlfn.XLOOKUP(F2348,purchase!F:F,purchase!N:N,"")
-
SUMIFS(L:L,F:F,F2348)))</f>
        <v/>
      </c>
      <c r="O2348" s="35">
        <f>IF(OR(L2348="",M2348=""),"",L2348-M2348)</f>
        <v/>
      </c>
      <c r="P2348" s="89">
        <f>_xlfn.SINGLE(IF(F2348="","",_xlfn.XLOOKUP(F2348,purchase!F:F,purchase!O:O,"")))</f>
        <v/>
      </c>
      <c r="Q2348" s="83">
        <f>IF(OR(L2348="",M2348=""),"",M2348/L2348)</f>
        <v/>
      </c>
      <c r="R2348" s="91">
        <f>IF(OR(P2348="",Q2348=""),"",Q2348-P2348)</f>
        <v/>
      </c>
    </row>
    <row r="2349">
      <c r="A2349" s="25" t="n">
        <v>2345</v>
      </c>
      <c r="B2349" s="26">
        <f>IF(OR(C2349="",F2349=""),"",
"PRD-" &amp;
TEXT(DAY(C2349),"00") &amp;
CHOOSE(MONTH(C2349),"A","B","C","D","E","F","G","H","I","J","K","L") &amp;
TEXT(YEAR(C2349),"00") &amp;
"-" &amp;
RIGHT(F2349,4))</f>
        <v/>
      </c>
      <c r="C2349" s="27" t="n"/>
      <c r="D2349" s="26">
        <f>IF(F2349="","",_xlfn.XLOOKUP(F2349,purchase!F:F,purchase!B:B,""))</f>
        <v/>
      </c>
      <c r="E2349" s="26">
        <f>IF(F2349="","",_xlfn.XLOOKUP(F2349,purchase!F:F,purchase!C:C,""))</f>
        <v/>
      </c>
      <c r="F2349" s="4" t="n"/>
      <c r="G2349" s="10">
        <f>IF(H2349="NRFC","Natural Rubber Field Coagulam","")</f>
        <v/>
      </c>
      <c r="H2349" s="10">
        <f>IF(F2349="","",_xlfn.XLOOKUP(F2349,purchase!F:F,purchase!E:E,""))</f>
        <v/>
      </c>
      <c r="I2349" s="10">
        <f>IF(J2349="ISNR20","Natural Rubber-TSNR (ISNR-20)","")</f>
        <v/>
      </c>
      <c r="J2349" s="10">
        <f>IF(H2349="NRFC","ISNR20","")</f>
        <v/>
      </c>
      <c r="K2349" s="35">
        <f>_xlfn.SINGLE(IF(F2349="","",_xlfn.XLOOKUP(F2349,purchase!F:F,purchase!N:N,"")))</f>
        <v/>
      </c>
      <c r="L2349" s="4" t="n"/>
      <c r="M2349" s="86" t="n"/>
      <c r="N2349" s="35">
        <f>IF(F2349="","",
MAX(0,
_xlfn.XLOOKUP(F2349,purchase!F:F,purchase!N:N,"")
-
SUMIFS(L:L,F:F,F2349)))</f>
        <v/>
      </c>
      <c r="O2349" s="35">
        <f>IF(OR(L2349="",M2349=""),"",L2349-M2349)</f>
        <v/>
      </c>
      <c r="P2349" s="89">
        <f>_xlfn.SINGLE(IF(F2349="","",_xlfn.XLOOKUP(F2349,purchase!F:F,purchase!O:O,"")))</f>
        <v/>
      </c>
      <c r="Q2349" s="83">
        <f>IF(OR(L2349="",M2349=""),"",M2349/L2349)</f>
        <v/>
      </c>
      <c r="R2349" s="91">
        <f>IF(OR(P2349="",Q2349=""),"",Q2349-P2349)</f>
        <v/>
      </c>
    </row>
    <row r="2350">
      <c r="A2350" s="25" t="n">
        <v>2346</v>
      </c>
      <c r="B2350" s="26">
        <f>IF(OR(C2350="",F2350=""),"",
"PRD-" &amp;
TEXT(DAY(C2350),"00") &amp;
CHOOSE(MONTH(C2350),"A","B","C","D","E","F","G","H","I","J","K","L") &amp;
TEXT(YEAR(C2350),"00") &amp;
"-" &amp;
RIGHT(F2350,4))</f>
        <v/>
      </c>
      <c r="C2350" s="27" t="n"/>
      <c r="D2350" s="26">
        <f>IF(F2350="","",_xlfn.XLOOKUP(F2350,purchase!F:F,purchase!B:B,""))</f>
        <v/>
      </c>
      <c r="E2350" s="26">
        <f>IF(F2350="","",_xlfn.XLOOKUP(F2350,purchase!F:F,purchase!C:C,""))</f>
        <v/>
      </c>
      <c r="F2350" s="4" t="n"/>
      <c r="G2350" s="10">
        <f>IF(H2350="NRFC","Natural Rubber Field Coagulam","")</f>
        <v/>
      </c>
      <c r="H2350" s="10">
        <f>IF(F2350="","",_xlfn.XLOOKUP(F2350,purchase!F:F,purchase!E:E,""))</f>
        <v/>
      </c>
      <c r="I2350" s="10">
        <f>IF(J2350="ISNR20","Natural Rubber-TSNR (ISNR-20)","")</f>
        <v/>
      </c>
      <c r="J2350" s="10">
        <f>IF(H2350="NRFC","ISNR20","")</f>
        <v/>
      </c>
      <c r="K2350" s="35">
        <f>_xlfn.SINGLE(IF(F2350="","",_xlfn.XLOOKUP(F2350,purchase!F:F,purchase!N:N,"")))</f>
        <v/>
      </c>
      <c r="L2350" s="4" t="n"/>
      <c r="M2350" s="86" t="n"/>
      <c r="N2350" s="35">
        <f>IF(F2350="","",
MAX(0,
_xlfn.XLOOKUP(F2350,purchase!F:F,purchase!N:N,"")
-
SUMIFS(L:L,F:F,F2350)))</f>
        <v/>
      </c>
      <c r="O2350" s="35">
        <f>IF(OR(L2350="",M2350=""),"",L2350-M2350)</f>
        <v/>
      </c>
      <c r="P2350" s="89">
        <f>_xlfn.SINGLE(IF(F2350="","",_xlfn.XLOOKUP(F2350,purchase!F:F,purchase!O:O,"")))</f>
        <v/>
      </c>
      <c r="Q2350" s="83">
        <f>IF(OR(L2350="",M2350=""),"",M2350/L2350)</f>
        <v/>
      </c>
      <c r="R2350" s="91">
        <f>IF(OR(P2350="",Q2350=""),"",Q2350-P2350)</f>
        <v/>
      </c>
    </row>
    <row r="2351">
      <c r="A2351" s="25" t="n">
        <v>2347</v>
      </c>
      <c r="B2351" s="26">
        <f>IF(OR(C2351="",F2351=""),"",
"PRD-" &amp;
TEXT(DAY(C2351),"00") &amp;
CHOOSE(MONTH(C2351),"A","B","C","D","E","F","G","H","I","J","K","L") &amp;
TEXT(YEAR(C2351),"00") &amp;
"-" &amp;
RIGHT(F2351,4))</f>
        <v/>
      </c>
      <c r="C2351" s="27" t="n"/>
      <c r="D2351" s="26">
        <f>IF(F2351="","",_xlfn.XLOOKUP(F2351,purchase!F:F,purchase!B:B,""))</f>
        <v/>
      </c>
      <c r="E2351" s="26">
        <f>IF(F2351="","",_xlfn.XLOOKUP(F2351,purchase!F:F,purchase!C:C,""))</f>
        <v/>
      </c>
      <c r="F2351" s="4" t="n"/>
      <c r="G2351" s="10">
        <f>IF(H2351="NRFC","Natural Rubber Field Coagulam","")</f>
        <v/>
      </c>
      <c r="H2351" s="10">
        <f>IF(F2351="","",_xlfn.XLOOKUP(F2351,purchase!F:F,purchase!E:E,""))</f>
        <v/>
      </c>
      <c r="I2351" s="10">
        <f>IF(J2351="ISNR20","Natural Rubber-TSNR (ISNR-20)","")</f>
        <v/>
      </c>
      <c r="J2351" s="10">
        <f>IF(H2351="NRFC","ISNR20","")</f>
        <v/>
      </c>
      <c r="K2351" s="35">
        <f>_xlfn.SINGLE(IF(F2351="","",_xlfn.XLOOKUP(F2351,purchase!F:F,purchase!N:N,"")))</f>
        <v/>
      </c>
      <c r="L2351" s="4" t="n"/>
      <c r="M2351" s="86" t="n"/>
      <c r="N2351" s="35">
        <f>IF(F2351="","",
MAX(0,
_xlfn.XLOOKUP(F2351,purchase!F:F,purchase!N:N,"")
-
SUMIFS(L:L,F:F,F2351)))</f>
        <v/>
      </c>
      <c r="O2351" s="35">
        <f>IF(OR(L2351="",M2351=""),"",L2351-M2351)</f>
        <v/>
      </c>
      <c r="P2351" s="89">
        <f>_xlfn.SINGLE(IF(F2351="","",_xlfn.XLOOKUP(F2351,purchase!F:F,purchase!O:O,"")))</f>
        <v/>
      </c>
      <c r="Q2351" s="83">
        <f>IF(OR(L2351="",M2351=""),"",M2351/L2351)</f>
        <v/>
      </c>
      <c r="R2351" s="91">
        <f>IF(OR(P2351="",Q2351=""),"",Q2351-P2351)</f>
        <v/>
      </c>
    </row>
    <row r="2352">
      <c r="A2352" s="25" t="n">
        <v>2348</v>
      </c>
      <c r="B2352" s="26">
        <f>IF(OR(C2352="",F2352=""),"",
"PRD-" &amp;
TEXT(DAY(C2352),"00") &amp;
CHOOSE(MONTH(C2352),"A","B","C","D","E","F","G","H","I","J","K","L") &amp;
TEXT(YEAR(C2352),"00") &amp;
"-" &amp;
RIGHT(F2352,4))</f>
        <v/>
      </c>
      <c r="C2352" s="27" t="n"/>
      <c r="D2352" s="26">
        <f>IF(F2352="","",_xlfn.XLOOKUP(F2352,purchase!F:F,purchase!B:B,""))</f>
        <v/>
      </c>
      <c r="E2352" s="26">
        <f>IF(F2352="","",_xlfn.XLOOKUP(F2352,purchase!F:F,purchase!C:C,""))</f>
        <v/>
      </c>
      <c r="F2352" s="4" t="n"/>
      <c r="G2352" s="10">
        <f>IF(H2352="NRFC","Natural Rubber Field Coagulam","")</f>
        <v/>
      </c>
      <c r="H2352" s="10">
        <f>IF(F2352="","",_xlfn.XLOOKUP(F2352,purchase!F:F,purchase!E:E,""))</f>
        <v/>
      </c>
      <c r="I2352" s="10">
        <f>IF(J2352="ISNR20","Natural Rubber-TSNR (ISNR-20)","")</f>
        <v/>
      </c>
      <c r="J2352" s="10">
        <f>IF(H2352="NRFC","ISNR20","")</f>
        <v/>
      </c>
      <c r="K2352" s="35">
        <f>_xlfn.SINGLE(IF(F2352="","",_xlfn.XLOOKUP(F2352,purchase!F:F,purchase!N:N,"")))</f>
        <v/>
      </c>
      <c r="L2352" s="4" t="n"/>
      <c r="M2352" s="86" t="n"/>
      <c r="N2352" s="35">
        <f>IF(F2352="","",
MAX(0,
_xlfn.XLOOKUP(F2352,purchase!F:F,purchase!N:N,"")
-
SUMIFS(L:L,F:F,F2352)))</f>
        <v/>
      </c>
      <c r="O2352" s="35">
        <f>IF(OR(L2352="",M2352=""),"",L2352-M2352)</f>
        <v/>
      </c>
      <c r="P2352" s="89">
        <f>_xlfn.SINGLE(IF(F2352="","",_xlfn.XLOOKUP(F2352,purchase!F:F,purchase!O:O,"")))</f>
        <v/>
      </c>
      <c r="Q2352" s="83">
        <f>IF(OR(L2352="",M2352=""),"",M2352/L2352)</f>
        <v/>
      </c>
      <c r="R2352" s="91">
        <f>IF(OR(P2352="",Q2352=""),"",Q2352-P2352)</f>
        <v/>
      </c>
    </row>
    <row r="2353">
      <c r="A2353" s="25" t="n">
        <v>2349</v>
      </c>
      <c r="B2353" s="26">
        <f>IF(OR(C2353="",F2353=""),"",
"PRD-" &amp;
TEXT(DAY(C2353),"00") &amp;
CHOOSE(MONTH(C2353),"A","B","C","D","E","F","G","H","I","J","K","L") &amp;
TEXT(YEAR(C2353),"00") &amp;
"-" &amp;
RIGHT(F2353,4))</f>
        <v/>
      </c>
      <c r="C2353" s="27" t="n"/>
      <c r="D2353" s="26">
        <f>IF(F2353="","",_xlfn.XLOOKUP(F2353,purchase!F:F,purchase!B:B,""))</f>
        <v/>
      </c>
      <c r="E2353" s="26">
        <f>IF(F2353="","",_xlfn.XLOOKUP(F2353,purchase!F:F,purchase!C:C,""))</f>
        <v/>
      </c>
      <c r="F2353" s="4" t="n"/>
      <c r="G2353" s="10">
        <f>IF(H2353="NRFC","Natural Rubber Field Coagulam","")</f>
        <v/>
      </c>
      <c r="H2353" s="10">
        <f>IF(F2353="","",_xlfn.XLOOKUP(F2353,purchase!F:F,purchase!E:E,""))</f>
        <v/>
      </c>
      <c r="I2353" s="10">
        <f>IF(J2353="ISNR20","Natural Rubber-TSNR (ISNR-20)","")</f>
        <v/>
      </c>
      <c r="J2353" s="10">
        <f>IF(H2353="NRFC","ISNR20","")</f>
        <v/>
      </c>
      <c r="K2353" s="35">
        <f>_xlfn.SINGLE(IF(F2353="","",_xlfn.XLOOKUP(F2353,purchase!F:F,purchase!N:N,"")))</f>
        <v/>
      </c>
      <c r="L2353" s="4" t="n"/>
      <c r="M2353" s="86" t="n"/>
      <c r="N2353" s="35">
        <f>IF(F2353="","",
MAX(0,
_xlfn.XLOOKUP(F2353,purchase!F:F,purchase!N:N,"")
-
SUMIFS(L:L,F:F,F2353)))</f>
        <v/>
      </c>
      <c r="O2353" s="35">
        <f>IF(OR(L2353="",M2353=""),"",L2353-M2353)</f>
        <v/>
      </c>
      <c r="P2353" s="89">
        <f>_xlfn.SINGLE(IF(F2353="","",_xlfn.XLOOKUP(F2353,purchase!F:F,purchase!O:O,"")))</f>
        <v/>
      </c>
      <c r="Q2353" s="83">
        <f>IF(OR(L2353="",M2353=""),"",M2353/L2353)</f>
        <v/>
      </c>
      <c r="R2353" s="91">
        <f>IF(OR(P2353="",Q2353=""),"",Q2353-P2353)</f>
        <v/>
      </c>
    </row>
    <row r="2354">
      <c r="A2354" s="25" t="n">
        <v>2350</v>
      </c>
      <c r="B2354" s="26">
        <f>IF(OR(C2354="",F2354=""),"",
"PRD-" &amp;
TEXT(DAY(C2354),"00") &amp;
CHOOSE(MONTH(C2354),"A","B","C","D","E","F","G","H","I","J","K","L") &amp;
TEXT(YEAR(C2354),"00") &amp;
"-" &amp;
RIGHT(F2354,4))</f>
        <v/>
      </c>
      <c r="C2354" s="27" t="n"/>
      <c r="D2354" s="26">
        <f>IF(F2354="","",_xlfn.XLOOKUP(F2354,purchase!F:F,purchase!B:B,""))</f>
        <v/>
      </c>
      <c r="E2354" s="26">
        <f>IF(F2354="","",_xlfn.XLOOKUP(F2354,purchase!F:F,purchase!C:C,""))</f>
        <v/>
      </c>
      <c r="F2354" s="4" t="n"/>
      <c r="G2354" s="10">
        <f>IF(H2354="NRFC","Natural Rubber Field Coagulam","")</f>
        <v/>
      </c>
      <c r="H2354" s="10">
        <f>IF(F2354="","",_xlfn.XLOOKUP(F2354,purchase!F:F,purchase!E:E,""))</f>
        <v/>
      </c>
      <c r="I2354" s="10">
        <f>IF(J2354="ISNR20","Natural Rubber-TSNR (ISNR-20)","")</f>
        <v/>
      </c>
      <c r="J2354" s="10">
        <f>IF(H2354="NRFC","ISNR20","")</f>
        <v/>
      </c>
      <c r="K2354" s="35">
        <f>_xlfn.SINGLE(IF(F2354="","",_xlfn.XLOOKUP(F2354,purchase!F:F,purchase!N:N,"")))</f>
        <v/>
      </c>
      <c r="L2354" s="4" t="n"/>
      <c r="M2354" s="86" t="n"/>
      <c r="N2354" s="35">
        <f>IF(F2354="","",
MAX(0,
_xlfn.XLOOKUP(F2354,purchase!F:F,purchase!N:N,"")
-
SUMIFS(L:L,F:F,F2354)))</f>
        <v/>
      </c>
      <c r="O2354" s="35">
        <f>IF(OR(L2354="",M2354=""),"",L2354-M2354)</f>
        <v/>
      </c>
      <c r="P2354" s="89">
        <f>_xlfn.SINGLE(IF(F2354="","",_xlfn.XLOOKUP(F2354,purchase!F:F,purchase!O:O,"")))</f>
        <v/>
      </c>
      <c r="Q2354" s="83">
        <f>IF(OR(L2354="",M2354=""),"",M2354/L2354)</f>
        <v/>
      </c>
      <c r="R2354" s="91">
        <f>IF(OR(P2354="",Q2354=""),"",Q2354-P2354)</f>
        <v/>
      </c>
    </row>
    <row r="2355">
      <c r="A2355" s="25" t="n">
        <v>2351</v>
      </c>
      <c r="B2355" s="26">
        <f>IF(OR(C2355="",F2355=""),"",
"PRD-" &amp;
TEXT(DAY(C2355),"00") &amp;
CHOOSE(MONTH(C2355),"A","B","C","D","E","F","G","H","I","J","K","L") &amp;
TEXT(YEAR(C2355),"00") &amp;
"-" &amp;
RIGHT(F2355,4))</f>
        <v/>
      </c>
      <c r="C2355" s="27" t="n"/>
      <c r="D2355" s="26">
        <f>IF(F2355="","",_xlfn.XLOOKUP(F2355,purchase!F:F,purchase!B:B,""))</f>
        <v/>
      </c>
      <c r="E2355" s="26">
        <f>IF(F2355="","",_xlfn.XLOOKUP(F2355,purchase!F:F,purchase!C:C,""))</f>
        <v/>
      </c>
      <c r="F2355" s="4" t="n"/>
      <c r="G2355" s="10">
        <f>IF(H2355="NRFC","Natural Rubber Field Coagulam","")</f>
        <v/>
      </c>
      <c r="H2355" s="10">
        <f>IF(F2355="","",_xlfn.XLOOKUP(F2355,purchase!F:F,purchase!E:E,""))</f>
        <v/>
      </c>
      <c r="I2355" s="10">
        <f>IF(J2355="ISNR20","Natural Rubber-TSNR (ISNR-20)","")</f>
        <v/>
      </c>
      <c r="J2355" s="10">
        <f>IF(H2355="NRFC","ISNR20","")</f>
        <v/>
      </c>
      <c r="K2355" s="35">
        <f>_xlfn.SINGLE(IF(F2355="","",_xlfn.XLOOKUP(F2355,purchase!F:F,purchase!N:N,"")))</f>
        <v/>
      </c>
      <c r="L2355" s="4" t="n"/>
      <c r="M2355" s="86" t="n"/>
      <c r="N2355" s="35">
        <f>IF(F2355="","",
MAX(0,
_xlfn.XLOOKUP(F2355,purchase!F:F,purchase!N:N,"")
-
SUMIFS(L:L,F:F,F2355)))</f>
        <v/>
      </c>
      <c r="O2355" s="35">
        <f>IF(OR(L2355="",M2355=""),"",L2355-M2355)</f>
        <v/>
      </c>
      <c r="P2355" s="89">
        <f>_xlfn.SINGLE(IF(F2355="","",_xlfn.XLOOKUP(F2355,purchase!F:F,purchase!O:O,"")))</f>
        <v/>
      </c>
      <c r="Q2355" s="83">
        <f>IF(OR(L2355="",M2355=""),"",M2355/L2355)</f>
        <v/>
      </c>
      <c r="R2355" s="91">
        <f>IF(OR(P2355="",Q2355=""),"",Q2355-P2355)</f>
        <v/>
      </c>
    </row>
    <row r="2356">
      <c r="A2356" s="25" t="n">
        <v>2352</v>
      </c>
      <c r="B2356" s="26">
        <f>IF(OR(C2356="",F2356=""),"",
"PRD-" &amp;
TEXT(DAY(C2356),"00") &amp;
CHOOSE(MONTH(C2356),"A","B","C","D","E","F","G","H","I","J","K","L") &amp;
TEXT(YEAR(C2356),"00") &amp;
"-" &amp;
RIGHT(F2356,4))</f>
        <v/>
      </c>
      <c r="C2356" s="27" t="n"/>
      <c r="D2356" s="26">
        <f>IF(F2356="","",_xlfn.XLOOKUP(F2356,purchase!F:F,purchase!B:B,""))</f>
        <v/>
      </c>
      <c r="E2356" s="26">
        <f>IF(F2356="","",_xlfn.XLOOKUP(F2356,purchase!F:F,purchase!C:C,""))</f>
        <v/>
      </c>
      <c r="F2356" s="4" t="n"/>
      <c r="G2356" s="10">
        <f>IF(H2356="NRFC","Natural Rubber Field Coagulam","")</f>
        <v/>
      </c>
      <c r="H2356" s="10">
        <f>IF(F2356="","",_xlfn.XLOOKUP(F2356,purchase!F:F,purchase!E:E,""))</f>
        <v/>
      </c>
      <c r="I2356" s="10">
        <f>IF(J2356="ISNR20","Natural Rubber-TSNR (ISNR-20)","")</f>
        <v/>
      </c>
      <c r="J2356" s="10">
        <f>IF(H2356="NRFC","ISNR20","")</f>
        <v/>
      </c>
      <c r="K2356" s="35">
        <f>_xlfn.SINGLE(IF(F2356="","",_xlfn.XLOOKUP(F2356,purchase!F:F,purchase!N:N,"")))</f>
        <v/>
      </c>
      <c r="L2356" s="4" t="n"/>
      <c r="M2356" s="86" t="n"/>
      <c r="N2356" s="35">
        <f>IF(F2356="","",
MAX(0,
_xlfn.XLOOKUP(F2356,purchase!F:F,purchase!N:N,"")
-
SUMIFS(L:L,F:F,F2356)))</f>
        <v/>
      </c>
      <c r="O2356" s="35">
        <f>IF(OR(L2356="",M2356=""),"",L2356-M2356)</f>
        <v/>
      </c>
      <c r="P2356" s="89">
        <f>_xlfn.SINGLE(IF(F2356="","",_xlfn.XLOOKUP(F2356,purchase!F:F,purchase!O:O,"")))</f>
        <v/>
      </c>
      <c r="Q2356" s="83">
        <f>IF(OR(L2356="",M2356=""),"",M2356/L2356)</f>
        <v/>
      </c>
      <c r="R2356" s="91">
        <f>IF(OR(P2356="",Q2356=""),"",Q2356-P2356)</f>
        <v/>
      </c>
    </row>
    <row r="2357">
      <c r="A2357" s="25" t="n">
        <v>2353</v>
      </c>
      <c r="B2357" s="26">
        <f>IF(OR(C2357="",F2357=""),"",
"PRD-" &amp;
TEXT(DAY(C2357),"00") &amp;
CHOOSE(MONTH(C2357),"A","B","C","D","E","F","G","H","I","J","K","L") &amp;
TEXT(YEAR(C2357),"00") &amp;
"-" &amp;
RIGHT(F2357,4))</f>
        <v/>
      </c>
      <c r="C2357" s="27" t="n"/>
      <c r="D2357" s="26">
        <f>IF(F2357="","",_xlfn.XLOOKUP(F2357,purchase!F:F,purchase!B:B,""))</f>
        <v/>
      </c>
      <c r="E2357" s="26">
        <f>IF(F2357="","",_xlfn.XLOOKUP(F2357,purchase!F:F,purchase!C:C,""))</f>
        <v/>
      </c>
      <c r="F2357" s="4" t="n"/>
      <c r="G2357" s="10">
        <f>IF(H2357="NRFC","Natural Rubber Field Coagulam","")</f>
        <v/>
      </c>
      <c r="H2357" s="10">
        <f>IF(F2357="","",_xlfn.XLOOKUP(F2357,purchase!F:F,purchase!E:E,""))</f>
        <v/>
      </c>
      <c r="I2357" s="10">
        <f>IF(J2357="ISNR20","Natural Rubber-TSNR (ISNR-20)","")</f>
        <v/>
      </c>
      <c r="J2357" s="10">
        <f>IF(H2357="NRFC","ISNR20","")</f>
        <v/>
      </c>
      <c r="K2357" s="35">
        <f>_xlfn.SINGLE(IF(F2357="","",_xlfn.XLOOKUP(F2357,purchase!F:F,purchase!N:N,"")))</f>
        <v/>
      </c>
      <c r="L2357" s="4" t="n"/>
      <c r="M2357" s="86" t="n"/>
      <c r="N2357" s="35">
        <f>IF(F2357="","",
MAX(0,
_xlfn.XLOOKUP(F2357,purchase!F:F,purchase!N:N,"")
-
SUMIFS(L:L,F:F,F2357)))</f>
        <v/>
      </c>
      <c r="O2357" s="35">
        <f>IF(OR(L2357="",M2357=""),"",L2357-M2357)</f>
        <v/>
      </c>
      <c r="P2357" s="89">
        <f>_xlfn.SINGLE(IF(F2357="","",_xlfn.XLOOKUP(F2357,purchase!F:F,purchase!O:O,"")))</f>
        <v/>
      </c>
      <c r="Q2357" s="83">
        <f>IF(OR(L2357="",M2357=""),"",M2357/L2357)</f>
        <v/>
      </c>
      <c r="R2357" s="91">
        <f>IF(OR(P2357="",Q2357=""),"",Q2357-P2357)</f>
        <v/>
      </c>
    </row>
    <row r="2358">
      <c r="A2358" s="25" t="n">
        <v>2354</v>
      </c>
      <c r="B2358" s="26">
        <f>IF(OR(C2358="",F2358=""),"",
"PRD-" &amp;
TEXT(DAY(C2358),"00") &amp;
CHOOSE(MONTH(C2358),"A","B","C","D","E","F","G","H","I","J","K","L") &amp;
TEXT(YEAR(C2358),"00") &amp;
"-" &amp;
RIGHT(F2358,4))</f>
        <v/>
      </c>
      <c r="C2358" s="27" t="n"/>
      <c r="D2358" s="26">
        <f>IF(F2358="","",_xlfn.XLOOKUP(F2358,purchase!F:F,purchase!B:B,""))</f>
        <v/>
      </c>
      <c r="E2358" s="26">
        <f>IF(F2358="","",_xlfn.XLOOKUP(F2358,purchase!F:F,purchase!C:C,""))</f>
        <v/>
      </c>
      <c r="F2358" s="4" t="n"/>
      <c r="G2358" s="10">
        <f>IF(H2358="NRFC","Natural Rubber Field Coagulam","")</f>
        <v/>
      </c>
      <c r="H2358" s="10">
        <f>IF(F2358="","",_xlfn.XLOOKUP(F2358,purchase!F:F,purchase!E:E,""))</f>
        <v/>
      </c>
      <c r="I2358" s="10">
        <f>IF(J2358="ISNR20","Natural Rubber-TSNR (ISNR-20)","")</f>
        <v/>
      </c>
      <c r="J2358" s="10">
        <f>IF(H2358="NRFC","ISNR20","")</f>
        <v/>
      </c>
      <c r="K2358" s="35">
        <f>_xlfn.SINGLE(IF(F2358="","",_xlfn.XLOOKUP(F2358,purchase!F:F,purchase!N:N,"")))</f>
        <v/>
      </c>
      <c r="L2358" s="4" t="n"/>
      <c r="M2358" s="86" t="n"/>
      <c r="N2358" s="35">
        <f>IF(F2358="","",
MAX(0,
_xlfn.XLOOKUP(F2358,purchase!F:F,purchase!N:N,"")
-
SUMIFS(L:L,F:F,F2358)))</f>
        <v/>
      </c>
      <c r="O2358" s="35">
        <f>IF(OR(L2358="",M2358=""),"",L2358-M2358)</f>
        <v/>
      </c>
      <c r="P2358" s="89">
        <f>_xlfn.SINGLE(IF(F2358="","",_xlfn.XLOOKUP(F2358,purchase!F:F,purchase!O:O,"")))</f>
        <v/>
      </c>
      <c r="Q2358" s="83">
        <f>IF(OR(L2358="",M2358=""),"",M2358/L2358)</f>
        <v/>
      </c>
      <c r="R2358" s="91">
        <f>IF(OR(P2358="",Q2358=""),"",Q2358-P2358)</f>
        <v/>
      </c>
    </row>
    <row r="2359">
      <c r="A2359" s="25" t="n">
        <v>2355</v>
      </c>
      <c r="B2359" s="26">
        <f>IF(OR(C2359="",F2359=""),"",
"PRD-" &amp;
TEXT(DAY(C2359),"00") &amp;
CHOOSE(MONTH(C2359),"A","B","C","D","E","F","G","H","I","J","K","L") &amp;
TEXT(YEAR(C2359),"00") &amp;
"-" &amp;
RIGHT(F2359,4))</f>
        <v/>
      </c>
      <c r="C2359" s="27" t="n"/>
      <c r="D2359" s="26">
        <f>IF(F2359="","",_xlfn.XLOOKUP(F2359,purchase!F:F,purchase!B:B,""))</f>
        <v/>
      </c>
      <c r="E2359" s="26">
        <f>IF(F2359="","",_xlfn.XLOOKUP(F2359,purchase!F:F,purchase!C:C,""))</f>
        <v/>
      </c>
      <c r="F2359" s="4" t="n"/>
      <c r="G2359" s="10">
        <f>IF(H2359="NRFC","Natural Rubber Field Coagulam","")</f>
        <v/>
      </c>
      <c r="H2359" s="10">
        <f>IF(F2359="","",_xlfn.XLOOKUP(F2359,purchase!F:F,purchase!E:E,""))</f>
        <v/>
      </c>
      <c r="I2359" s="10">
        <f>IF(J2359="ISNR20","Natural Rubber-TSNR (ISNR-20)","")</f>
        <v/>
      </c>
      <c r="J2359" s="10">
        <f>IF(H2359="NRFC","ISNR20","")</f>
        <v/>
      </c>
      <c r="K2359" s="35">
        <f>_xlfn.SINGLE(IF(F2359="","",_xlfn.XLOOKUP(F2359,purchase!F:F,purchase!N:N,"")))</f>
        <v/>
      </c>
      <c r="L2359" s="4" t="n"/>
      <c r="M2359" s="86" t="n"/>
      <c r="N2359" s="35">
        <f>IF(F2359="","",
MAX(0,
_xlfn.XLOOKUP(F2359,purchase!F:F,purchase!N:N,"")
-
SUMIFS(L:L,F:F,F2359)))</f>
        <v/>
      </c>
      <c r="O2359" s="35">
        <f>IF(OR(L2359="",M2359=""),"",L2359-M2359)</f>
        <v/>
      </c>
      <c r="P2359" s="89">
        <f>_xlfn.SINGLE(IF(F2359="","",_xlfn.XLOOKUP(F2359,purchase!F:F,purchase!O:O,"")))</f>
        <v/>
      </c>
      <c r="Q2359" s="83">
        <f>IF(OR(L2359="",M2359=""),"",M2359/L2359)</f>
        <v/>
      </c>
      <c r="R2359" s="91">
        <f>IF(OR(P2359="",Q2359=""),"",Q2359-P2359)</f>
        <v/>
      </c>
    </row>
    <row r="2360">
      <c r="A2360" s="25" t="n">
        <v>2356</v>
      </c>
      <c r="B2360" s="26">
        <f>IF(OR(C2360="",F2360=""),"",
"PRD-" &amp;
TEXT(DAY(C2360),"00") &amp;
CHOOSE(MONTH(C2360),"A","B","C","D","E","F","G","H","I","J","K","L") &amp;
TEXT(YEAR(C2360),"00") &amp;
"-" &amp;
RIGHT(F2360,4))</f>
        <v/>
      </c>
      <c r="C2360" s="27" t="n"/>
      <c r="D2360" s="26">
        <f>IF(F2360="","",_xlfn.XLOOKUP(F2360,purchase!F:F,purchase!B:B,""))</f>
        <v/>
      </c>
      <c r="E2360" s="26">
        <f>IF(F2360="","",_xlfn.XLOOKUP(F2360,purchase!F:F,purchase!C:C,""))</f>
        <v/>
      </c>
      <c r="F2360" s="4" t="n"/>
      <c r="G2360" s="10">
        <f>IF(H2360="NRFC","Natural Rubber Field Coagulam","")</f>
        <v/>
      </c>
      <c r="H2360" s="10">
        <f>IF(F2360="","",_xlfn.XLOOKUP(F2360,purchase!F:F,purchase!E:E,""))</f>
        <v/>
      </c>
      <c r="I2360" s="10">
        <f>IF(J2360="ISNR20","Natural Rubber-TSNR (ISNR-20)","")</f>
        <v/>
      </c>
      <c r="J2360" s="10">
        <f>IF(H2360="NRFC","ISNR20","")</f>
        <v/>
      </c>
      <c r="K2360" s="35">
        <f>_xlfn.SINGLE(IF(F2360="","",_xlfn.XLOOKUP(F2360,purchase!F:F,purchase!N:N,"")))</f>
        <v/>
      </c>
      <c r="L2360" s="4" t="n"/>
      <c r="M2360" s="86" t="n"/>
      <c r="N2360" s="35">
        <f>IF(F2360="","",
MAX(0,
_xlfn.XLOOKUP(F2360,purchase!F:F,purchase!N:N,"")
-
SUMIFS(L:L,F:F,F2360)))</f>
        <v/>
      </c>
      <c r="O2360" s="35">
        <f>IF(OR(L2360="",M2360=""),"",L2360-M2360)</f>
        <v/>
      </c>
      <c r="P2360" s="89">
        <f>_xlfn.SINGLE(IF(F2360="","",_xlfn.XLOOKUP(F2360,purchase!F:F,purchase!O:O,"")))</f>
        <v/>
      </c>
      <c r="Q2360" s="83">
        <f>IF(OR(L2360="",M2360=""),"",M2360/L2360)</f>
        <v/>
      </c>
      <c r="R2360" s="91">
        <f>IF(OR(P2360="",Q2360=""),"",Q2360-P2360)</f>
        <v/>
      </c>
    </row>
    <row r="2361">
      <c r="A2361" s="25" t="n">
        <v>2357</v>
      </c>
      <c r="B2361" s="26">
        <f>IF(OR(C2361="",F2361=""),"",
"PRD-" &amp;
TEXT(DAY(C2361),"00") &amp;
CHOOSE(MONTH(C2361),"A","B","C","D","E","F","G","H","I","J","K","L") &amp;
TEXT(YEAR(C2361),"00") &amp;
"-" &amp;
RIGHT(F2361,4))</f>
        <v/>
      </c>
      <c r="C2361" s="27" t="n"/>
      <c r="D2361" s="26">
        <f>IF(F2361="","",_xlfn.XLOOKUP(F2361,purchase!F:F,purchase!B:B,""))</f>
        <v/>
      </c>
      <c r="E2361" s="26">
        <f>IF(F2361="","",_xlfn.XLOOKUP(F2361,purchase!F:F,purchase!C:C,""))</f>
        <v/>
      </c>
      <c r="F2361" s="4" t="n"/>
      <c r="G2361" s="10">
        <f>IF(H2361="NRFC","Natural Rubber Field Coagulam","")</f>
        <v/>
      </c>
      <c r="H2361" s="10">
        <f>IF(F2361="","",_xlfn.XLOOKUP(F2361,purchase!F:F,purchase!E:E,""))</f>
        <v/>
      </c>
      <c r="I2361" s="10">
        <f>IF(J2361="ISNR20","Natural Rubber-TSNR (ISNR-20)","")</f>
        <v/>
      </c>
      <c r="J2361" s="10">
        <f>IF(H2361="NRFC","ISNR20","")</f>
        <v/>
      </c>
      <c r="K2361" s="35">
        <f>_xlfn.SINGLE(IF(F2361="","",_xlfn.XLOOKUP(F2361,purchase!F:F,purchase!N:N,"")))</f>
        <v/>
      </c>
      <c r="L2361" s="4" t="n"/>
      <c r="M2361" s="86" t="n"/>
      <c r="N2361" s="35">
        <f>IF(F2361="","",
MAX(0,
_xlfn.XLOOKUP(F2361,purchase!F:F,purchase!N:N,"")
-
SUMIFS(L:L,F:F,F2361)))</f>
        <v/>
      </c>
      <c r="O2361" s="35">
        <f>IF(OR(L2361="",M2361=""),"",L2361-M2361)</f>
        <v/>
      </c>
      <c r="P2361" s="89">
        <f>_xlfn.SINGLE(IF(F2361="","",_xlfn.XLOOKUP(F2361,purchase!F:F,purchase!O:O,"")))</f>
        <v/>
      </c>
      <c r="Q2361" s="83">
        <f>IF(OR(L2361="",M2361=""),"",M2361/L2361)</f>
        <v/>
      </c>
      <c r="R2361" s="91">
        <f>IF(OR(P2361="",Q2361=""),"",Q2361-P2361)</f>
        <v/>
      </c>
    </row>
    <row r="2362">
      <c r="A2362" s="25" t="n">
        <v>2358</v>
      </c>
      <c r="B2362" s="26">
        <f>IF(OR(C2362="",F2362=""),"",
"PRD-" &amp;
TEXT(DAY(C2362),"00") &amp;
CHOOSE(MONTH(C2362),"A","B","C","D","E","F","G","H","I","J","K","L") &amp;
TEXT(YEAR(C2362),"00") &amp;
"-" &amp;
RIGHT(F2362,4))</f>
        <v/>
      </c>
      <c r="C2362" s="27" t="n"/>
      <c r="D2362" s="26">
        <f>IF(F2362="","",_xlfn.XLOOKUP(F2362,purchase!F:F,purchase!B:B,""))</f>
        <v/>
      </c>
      <c r="E2362" s="26">
        <f>IF(F2362="","",_xlfn.XLOOKUP(F2362,purchase!F:F,purchase!C:C,""))</f>
        <v/>
      </c>
      <c r="F2362" s="4" t="n"/>
      <c r="G2362" s="10">
        <f>IF(H2362="NRFC","Natural Rubber Field Coagulam","")</f>
        <v/>
      </c>
      <c r="H2362" s="10">
        <f>IF(F2362="","",_xlfn.XLOOKUP(F2362,purchase!F:F,purchase!E:E,""))</f>
        <v/>
      </c>
      <c r="I2362" s="10">
        <f>IF(J2362="ISNR20","Natural Rubber-TSNR (ISNR-20)","")</f>
        <v/>
      </c>
      <c r="J2362" s="10">
        <f>IF(H2362="NRFC","ISNR20","")</f>
        <v/>
      </c>
      <c r="K2362" s="35">
        <f>_xlfn.SINGLE(IF(F2362="","",_xlfn.XLOOKUP(F2362,purchase!F:F,purchase!N:N,"")))</f>
        <v/>
      </c>
      <c r="L2362" s="4" t="n"/>
      <c r="M2362" s="86" t="n"/>
      <c r="N2362" s="35">
        <f>IF(F2362="","",
MAX(0,
_xlfn.XLOOKUP(F2362,purchase!F:F,purchase!N:N,"")
-
SUMIFS(L:L,F:F,F2362)))</f>
        <v/>
      </c>
      <c r="O2362" s="35">
        <f>IF(OR(L2362="",M2362=""),"",L2362-M2362)</f>
        <v/>
      </c>
      <c r="P2362" s="89">
        <f>_xlfn.SINGLE(IF(F2362="","",_xlfn.XLOOKUP(F2362,purchase!F:F,purchase!O:O,"")))</f>
        <v/>
      </c>
      <c r="Q2362" s="83">
        <f>IF(OR(L2362="",M2362=""),"",M2362/L2362)</f>
        <v/>
      </c>
      <c r="R2362" s="91">
        <f>IF(OR(P2362="",Q2362=""),"",Q2362-P2362)</f>
        <v/>
      </c>
    </row>
    <row r="2363">
      <c r="A2363" s="25" t="n">
        <v>2359</v>
      </c>
      <c r="B2363" s="26">
        <f>IF(OR(C2363="",F2363=""),"",
"PRD-" &amp;
TEXT(DAY(C2363),"00") &amp;
CHOOSE(MONTH(C2363),"A","B","C","D","E","F","G","H","I","J","K","L") &amp;
TEXT(YEAR(C2363),"00") &amp;
"-" &amp;
RIGHT(F2363,4))</f>
        <v/>
      </c>
      <c r="C2363" s="27" t="n"/>
      <c r="D2363" s="26">
        <f>IF(F2363="","",_xlfn.XLOOKUP(F2363,purchase!F:F,purchase!B:B,""))</f>
        <v/>
      </c>
      <c r="E2363" s="26">
        <f>IF(F2363="","",_xlfn.XLOOKUP(F2363,purchase!F:F,purchase!C:C,""))</f>
        <v/>
      </c>
      <c r="F2363" s="4" t="n"/>
      <c r="G2363" s="10">
        <f>IF(H2363="NRFC","Natural Rubber Field Coagulam","")</f>
        <v/>
      </c>
      <c r="H2363" s="10">
        <f>IF(F2363="","",_xlfn.XLOOKUP(F2363,purchase!F:F,purchase!E:E,""))</f>
        <v/>
      </c>
      <c r="I2363" s="10">
        <f>IF(J2363="ISNR20","Natural Rubber-TSNR (ISNR-20)","")</f>
        <v/>
      </c>
      <c r="J2363" s="10">
        <f>IF(H2363="NRFC","ISNR20","")</f>
        <v/>
      </c>
      <c r="K2363" s="35">
        <f>_xlfn.SINGLE(IF(F2363="","",_xlfn.XLOOKUP(F2363,purchase!F:F,purchase!N:N,"")))</f>
        <v/>
      </c>
      <c r="L2363" s="4" t="n"/>
      <c r="M2363" s="86" t="n"/>
      <c r="N2363" s="35">
        <f>IF(F2363="","",
MAX(0,
_xlfn.XLOOKUP(F2363,purchase!F:F,purchase!N:N,"")
-
SUMIFS(L:L,F:F,F2363)))</f>
        <v/>
      </c>
      <c r="O2363" s="35">
        <f>IF(OR(L2363="",M2363=""),"",L2363-M2363)</f>
        <v/>
      </c>
      <c r="P2363" s="89">
        <f>_xlfn.SINGLE(IF(F2363="","",_xlfn.XLOOKUP(F2363,purchase!F:F,purchase!O:O,"")))</f>
        <v/>
      </c>
      <c r="Q2363" s="83">
        <f>IF(OR(L2363="",M2363=""),"",M2363/L2363)</f>
        <v/>
      </c>
      <c r="R2363" s="91">
        <f>IF(OR(P2363="",Q2363=""),"",Q2363-P2363)</f>
        <v/>
      </c>
    </row>
    <row r="2364">
      <c r="A2364" s="25" t="n">
        <v>2360</v>
      </c>
      <c r="B2364" s="26">
        <f>IF(OR(C2364="",F2364=""),"",
"PRD-" &amp;
TEXT(DAY(C2364),"00") &amp;
CHOOSE(MONTH(C2364),"A","B","C","D","E","F","G","H","I","J","K","L") &amp;
TEXT(YEAR(C2364),"00") &amp;
"-" &amp;
RIGHT(F2364,4))</f>
        <v/>
      </c>
      <c r="C2364" s="27" t="n"/>
      <c r="D2364" s="26">
        <f>IF(F2364="","",_xlfn.XLOOKUP(F2364,purchase!F:F,purchase!B:B,""))</f>
        <v/>
      </c>
      <c r="E2364" s="26">
        <f>IF(F2364="","",_xlfn.XLOOKUP(F2364,purchase!F:F,purchase!C:C,""))</f>
        <v/>
      </c>
      <c r="F2364" s="4" t="n"/>
      <c r="G2364" s="10">
        <f>IF(H2364="NRFC","Natural Rubber Field Coagulam","")</f>
        <v/>
      </c>
      <c r="H2364" s="10">
        <f>IF(F2364="","",_xlfn.XLOOKUP(F2364,purchase!F:F,purchase!E:E,""))</f>
        <v/>
      </c>
      <c r="I2364" s="10">
        <f>IF(J2364="ISNR20","Natural Rubber-TSNR (ISNR-20)","")</f>
        <v/>
      </c>
      <c r="J2364" s="10">
        <f>IF(H2364="NRFC","ISNR20","")</f>
        <v/>
      </c>
      <c r="K2364" s="35">
        <f>_xlfn.SINGLE(IF(F2364="","",_xlfn.XLOOKUP(F2364,purchase!F:F,purchase!N:N,"")))</f>
        <v/>
      </c>
      <c r="L2364" s="4" t="n"/>
      <c r="M2364" s="86" t="n"/>
      <c r="N2364" s="35">
        <f>IF(F2364="","",
MAX(0,
_xlfn.XLOOKUP(F2364,purchase!F:F,purchase!N:N,"")
-
SUMIFS(L:L,F:F,F2364)))</f>
        <v/>
      </c>
      <c r="O2364" s="35">
        <f>IF(OR(L2364="",M2364=""),"",L2364-M2364)</f>
        <v/>
      </c>
      <c r="P2364" s="89">
        <f>_xlfn.SINGLE(IF(F2364="","",_xlfn.XLOOKUP(F2364,purchase!F:F,purchase!O:O,"")))</f>
        <v/>
      </c>
      <c r="Q2364" s="83">
        <f>IF(OR(L2364="",M2364=""),"",M2364/L2364)</f>
        <v/>
      </c>
      <c r="R2364" s="91">
        <f>IF(OR(P2364="",Q2364=""),"",Q2364-P2364)</f>
        <v/>
      </c>
    </row>
    <row r="2365">
      <c r="A2365" s="25" t="n">
        <v>2361</v>
      </c>
      <c r="B2365" s="26">
        <f>IF(OR(C2365="",F2365=""),"",
"PRD-" &amp;
TEXT(DAY(C2365),"00") &amp;
CHOOSE(MONTH(C2365),"A","B","C","D","E","F","G","H","I","J","K","L") &amp;
TEXT(YEAR(C2365),"00") &amp;
"-" &amp;
RIGHT(F2365,4))</f>
        <v/>
      </c>
      <c r="C2365" s="27" t="n"/>
      <c r="D2365" s="26">
        <f>IF(F2365="","",_xlfn.XLOOKUP(F2365,purchase!F:F,purchase!B:B,""))</f>
        <v/>
      </c>
      <c r="E2365" s="26">
        <f>IF(F2365="","",_xlfn.XLOOKUP(F2365,purchase!F:F,purchase!C:C,""))</f>
        <v/>
      </c>
      <c r="F2365" s="4" t="n"/>
      <c r="G2365" s="10">
        <f>IF(H2365="NRFC","Natural Rubber Field Coagulam","")</f>
        <v/>
      </c>
      <c r="H2365" s="10">
        <f>IF(F2365="","",_xlfn.XLOOKUP(F2365,purchase!F:F,purchase!E:E,""))</f>
        <v/>
      </c>
      <c r="I2365" s="10">
        <f>IF(J2365="ISNR20","Natural Rubber-TSNR (ISNR-20)","")</f>
        <v/>
      </c>
      <c r="J2365" s="10">
        <f>IF(H2365="NRFC","ISNR20","")</f>
        <v/>
      </c>
      <c r="K2365" s="35">
        <f>_xlfn.SINGLE(IF(F2365="","",_xlfn.XLOOKUP(F2365,purchase!F:F,purchase!N:N,"")))</f>
        <v/>
      </c>
      <c r="L2365" s="4" t="n"/>
      <c r="M2365" s="86" t="n"/>
      <c r="N2365" s="35">
        <f>IF(F2365="","",
MAX(0,
_xlfn.XLOOKUP(F2365,purchase!F:F,purchase!N:N,"")
-
SUMIFS(L:L,F:F,F2365)))</f>
        <v/>
      </c>
      <c r="O2365" s="35">
        <f>IF(OR(L2365="",M2365=""),"",L2365-M2365)</f>
        <v/>
      </c>
      <c r="P2365" s="89">
        <f>_xlfn.SINGLE(IF(F2365="","",_xlfn.XLOOKUP(F2365,purchase!F:F,purchase!O:O,"")))</f>
        <v/>
      </c>
      <c r="Q2365" s="83">
        <f>IF(OR(L2365="",M2365=""),"",M2365/L2365)</f>
        <v/>
      </c>
      <c r="R2365" s="91">
        <f>IF(OR(P2365="",Q2365=""),"",Q2365-P2365)</f>
        <v/>
      </c>
    </row>
    <row r="2366">
      <c r="A2366" s="25" t="n">
        <v>2362</v>
      </c>
      <c r="B2366" s="26">
        <f>IF(OR(C2366="",F2366=""),"",
"PRD-" &amp;
TEXT(DAY(C2366),"00") &amp;
CHOOSE(MONTH(C2366),"A","B","C","D","E","F","G","H","I","J","K","L") &amp;
TEXT(YEAR(C2366),"00") &amp;
"-" &amp;
RIGHT(F2366,4))</f>
        <v/>
      </c>
      <c r="C2366" s="27" t="n"/>
      <c r="D2366" s="26">
        <f>IF(F2366="","",_xlfn.XLOOKUP(F2366,purchase!F:F,purchase!B:B,""))</f>
        <v/>
      </c>
      <c r="E2366" s="26">
        <f>IF(F2366="","",_xlfn.XLOOKUP(F2366,purchase!F:F,purchase!C:C,""))</f>
        <v/>
      </c>
      <c r="F2366" s="4" t="n"/>
      <c r="G2366" s="10">
        <f>IF(H2366="NRFC","Natural Rubber Field Coagulam","")</f>
        <v/>
      </c>
      <c r="H2366" s="10">
        <f>IF(F2366="","",_xlfn.XLOOKUP(F2366,purchase!F:F,purchase!E:E,""))</f>
        <v/>
      </c>
      <c r="I2366" s="10">
        <f>IF(J2366="ISNR20","Natural Rubber-TSNR (ISNR-20)","")</f>
        <v/>
      </c>
      <c r="J2366" s="10">
        <f>IF(H2366="NRFC","ISNR20","")</f>
        <v/>
      </c>
      <c r="K2366" s="35">
        <f>_xlfn.SINGLE(IF(F2366="","",_xlfn.XLOOKUP(F2366,purchase!F:F,purchase!N:N,"")))</f>
        <v/>
      </c>
      <c r="L2366" s="4" t="n"/>
      <c r="M2366" s="86" t="n"/>
      <c r="N2366" s="35">
        <f>IF(F2366="","",
MAX(0,
_xlfn.XLOOKUP(F2366,purchase!F:F,purchase!N:N,"")
-
SUMIFS(L:L,F:F,F2366)))</f>
        <v/>
      </c>
      <c r="O2366" s="35">
        <f>IF(OR(L2366="",M2366=""),"",L2366-M2366)</f>
        <v/>
      </c>
      <c r="P2366" s="89">
        <f>_xlfn.SINGLE(IF(F2366="","",_xlfn.XLOOKUP(F2366,purchase!F:F,purchase!O:O,"")))</f>
        <v/>
      </c>
      <c r="Q2366" s="83">
        <f>IF(OR(L2366="",M2366=""),"",M2366/L2366)</f>
        <v/>
      </c>
      <c r="R2366" s="91">
        <f>IF(OR(P2366="",Q2366=""),"",Q2366-P2366)</f>
        <v/>
      </c>
    </row>
    <row r="2367">
      <c r="A2367" s="25" t="n">
        <v>2363</v>
      </c>
      <c r="B2367" s="26">
        <f>IF(OR(C2367="",F2367=""),"",
"PRD-" &amp;
TEXT(DAY(C2367),"00") &amp;
CHOOSE(MONTH(C2367),"A","B","C","D","E","F","G","H","I","J","K","L") &amp;
TEXT(YEAR(C2367),"00") &amp;
"-" &amp;
RIGHT(F2367,4))</f>
        <v/>
      </c>
      <c r="C2367" s="27" t="n"/>
      <c r="D2367" s="26">
        <f>IF(F2367="","",_xlfn.XLOOKUP(F2367,purchase!F:F,purchase!B:B,""))</f>
        <v/>
      </c>
      <c r="E2367" s="26">
        <f>IF(F2367="","",_xlfn.XLOOKUP(F2367,purchase!F:F,purchase!C:C,""))</f>
        <v/>
      </c>
      <c r="F2367" s="4" t="n"/>
      <c r="G2367" s="10">
        <f>IF(H2367="NRFC","Natural Rubber Field Coagulam","")</f>
        <v/>
      </c>
      <c r="H2367" s="10">
        <f>IF(F2367="","",_xlfn.XLOOKUP(F2367,purchase!F:F,purchase!E:E,""))</f>
        <v/>
      </c>
      <c r="I2367" s="10">
        <f>IF(J2367="ISNR20","Natural Rubber-TSNR (ISNR-20)","")</f>
        <v/>
      </c>
      <c r="J2367" s="10">
        <f>IF(H2367="NRFC","ISNR20","")</f>
        <v/>
      </c>
      <c r="K2367" s="35">
        <f>_xlfn.SINGLE(IF(F2367="","",_xlfn.XLOOKUP(F2367,purchase!F:F,purchase!N:N,"")))</f>
        <v/>
      </c>
      <c r="L2367" s="4" t="n"/>
      <c r="M2367" s="86" t="n"/>
      <c r="N2367" s="35">
        <f>IF(F2367="","",
MAX(0,
_xlfn.XLOOKUP(F2367,purchase!F:F,purchase!N:N,"")
-
SUMIFS(L:L,F:F,F2367)))</f>
        <v/>
      </c>
      <c r="O2367" s="35">
        <f>IF(OR(L2367="",M2367=""),"",L2367-M2367)</f>
        <v/>
      </c>
      <c r="P2367" s="89">
        <f>_xlfn.SINGLE(IF(F2367="","",_xlfn.XLOOKUP(F2367,purchase!F:F,purchase!O:O,"")))</f>
        <v/>
      </c>
      <c r="Q2367" s="83">
        <f>IF(OR(L2367="",M2367=""),"",M2367/L2367)</f>
        <v/>
      </c>
      <c r="R2367" s="91">
        <f>IF(OR(P2367="",Q2367=""),"",Q2367-P2367)</f>
        <v/>
      </c>
    </row>
    <row r="2368">
      <c r="A2368" s="25" t="n">
        <v>2364</v>
      </c>
      <c r="B2368" s="26">
        <f>IF(OR(C2368="",F2368=""),"",
"PRD-" &amp;
TEXT(DAY(C2368),"00") &amp;
CHOOSE(MONTH(C2368),"A","B","C","D","E","F","G","H","I","J","K","L") &amp;
TEXT(YEAR(C2368),"00") &amp;
"-" &amp;
RIGHT(F2368,4))</f>
        <v/>
      </c>
      <c r="C2368" s="27" t="n"/>
      <c r="D2368" s="26">
        <f>IF(F2368="","",_xlfn.XLOOKUP(F2368,purchase!F:F,purchase!B:B,""))</f>
        <v/>
      </c>
      <c r="E2368" s="26">
        <f>IF(F2368="","",_xlfn.XLOOKUP(F2368,purchase!F:F,purchase!C:C,""))</f>
        <v/>
      </c>
      <c r="F2368" s="4" t="n"/>
      <c r="G2368" s="10">
        <f>IF(H2368="NRFC","Natural Rubber Field Coagulam","")</f>
        <v/>
      </c>
      <c r="H2368" s="10">
        <f>IF(F2368="","",_xlfn.XLOOKUP(F2368,purchase!F:F,purchase!E:E,""))</f>
        <v/>
      </c>
      <c r="I2368" s="10">
        <f>IF(J2368="ISNR20","Natural Rubber-TSNR (ISNR-20)","")</f>
        <v/>
      </c>
      <c r="J2368" s="10">
        <f>IF(H2368="NRFC","ISNR20","")</f>
        <v/>
      </c>
      <c r="K2368" s="35">
        <f>_xlfn.SINGLE(IF(F2368="","",_xlfn.XLOOKUP(F2368,purchase!F:F,purchase!N:N,"")))</f>
        <v/>
      </c>
      <c r="L2368" s="4" t="n"/>
      <c r="M2368" s="86" t="n"/>
      <c r="N2368" s="35">
        <f>IF(F2368="","",
MAX(0,
_xlfn.XLOOKUP(F2368,purchase!F:F,purchase!N:N,"")
-
SUMIFS(L:L,F:F,F2368)))</f>
        <v/>
      </c>
      <c r="O2368" s="35">
        <f>IF(OR(L2368="",M2368=""),"",L2368-M2368)</f>
        <v/>
      </c>
      <c r="P2368" s="89">
        <f>_xlfn.SINGLE(IF(F2368="","",_xlfn.XLOOKUP(F2368,purchase!F:F,purchase!O:O,"")))</f>
        <v/>
      </c>
      <c r="Q2368" s="83">
        <f>IF(OR(L2368="",M2368=""),"",M2368/L2368)</f>
        <v/>
      </c>
      <c r="R2368" s="91">
        <f>IF(OR(P2368="",Q2368=""),"",Q2368-P2368)</f>
        <v/>
      </c>
    </row>
    <row r="2369">
      <c r="A2369" s="25" t="n">
        <v>2365</v>
      </c>
      <c r="B2369" s="26">
        <f>IF(OR(C2369="",F2369=""),"",
"PRD-" &amp;
TEXT(DAY(C2369),"00") &amp;
CHOOSE(MONTH(C2369),"A","B","C","D","E","F","G","H","I","J","K","L") &amp;
TEXT(YEAR(C2369),"00") &amp;
"-" &amp;
RIGHT(F2369,4))</f>
        <v/>
      </c>
      <c r="C2369" s="27" t="n"/>
      <c r="D2369" s="26">
        <f>IF(F2369="","",_xlfn.XLOOKUP(F2369,purchase!F:F,purchase!B:B,""))</f>
        <v/>
      </c>
      <c r="E2369" s="26">
        <f>IF(F2369="","",_xlfn.XLOOKUP(F2369,purchase!F:F,purchase!C:C,""))</f>
        <v/>
      </c>
      <c r="F2369" s="4" t="n"/>
      <c r="G2369" s="10">
        <f>IF(H2369="NRFC","Natural Rubber Field Coagulam","")</f>
        <v/>
      </c>
      <c r="H2369" s="10">
        <f>IF(F2369="","",_xlfn.XLOOKUP(F2369,purchase!F:F,purchase!E:E,""))</f>
        <v/>
      </c>
      <c r="I2369" s="10">
        <f>IF(J2369="ISNR20","Natural Rubber-TSNR (ISNR-20)","")</f>
        <v/>
      </c>
      <c r="J2369" s="10">
        <f>IF(H2369="NRFC","ISNR20","")</f>
        <v/>
      </c>
      <c r="K2369" s="35">
        <f>_xlfn.SINGLE(IF(F2369="","",_xlfn.XLOOKUP(F2369,purchase!F:F,purchase!N:N,"")))</f>
        <v/>
      </c>
      <c r="L2369" s="4" t="n"/>
      <c r="M2369" s="86" t="n"/>
      <c r="N2369" s="35">
        <f>IF(F2369="","",
MAX(0,
_xlfn.XLOOKUP(F2369,purchase!F:F,purchase!N:N,"")
-
SUMIFS(L:L,F:F,F2369)))</f>
        <v/>
      </c>
      <c r="O2369" s="35">
        <f>IF(OR(L2369="",M2369=""),"",L2369-M2369)</f>
        <v/>
      </c>
      <c r="P2369" s="89">
        <f>_xlfn.SINGLE(IF(F2369="","",_xlfn.XLOOKUP(F2369,purchase!F:F,purchase!O:O,"")))</f>
        <v/>
      </c>
      <c r="Q2369" s="83">
        <f>IF(OR(L2369="",M2369=""),"",M2369/L2369)</f>
        <v/>
      </c>
      <c r="R2369" s="91">
        <f>IF(OR(P2369="",Q2369=""),"",Q2369-P2369)</f>
        <v/>
      </c>
    </row>
    <row r="2370">
      <c r="A2370" s="25" t="n">
        <v>2366</v>
      </c>
      <c r="B2370" s="26">
        <f>IF(OR(C2370="",F2370=""),"",
"PRD-" &amp;
TEXT(DAY(C2370),"00") &amp;
CHOOSE(MONTH(C2370),"A","B","C","D","E","F","G","H","I","J","K","L") &amp;
TEXT(YEAR(C2370),"00") &amp;
"-" &amp;
RIGHT(F2370,4))</f>
        <v/>
      </c>
      <c r="C2370" s="27" t="n"/>
      <c r="D2370" s="26">
        <f>IF(F2370="","",_xlfn.XLOOKUP(F2370,purchase!F:F,purchase!B:B,""))</f>
        <v/>
      </c>
      <c r="E2370" s="26">
        <f>IF(F2370="","",_xlfn.XLOOKUP(F2370,purchase!F:F,purchase!C:C,""))</f>
        <v/>
      </c>
      <c r="F2370" s="4" t="n"/>
      <c r="G2370" s="10">
        <f>IF(H2370="NRFC","Natural Rubber Field Coagulam","")</f>
        <v/>
      </c>
      <c r="H2370" s="10">
        <f>IF(F2370="","",_xlfn.XLOOKUP(F2370,purchase!F:F,purchase!E:E,""))</f>
        <v/>
      </c>
      <c r="I2370" s="10">
        <f>IF(J2370="ISNR20","Natural Rubber-TSNR (ISNR-20)","")</f>
        <v/>
      </c>
      <c r="J2370" s="10">
        <f>IF(H2370="NRFC","ISNR20","")</f>
        <v/>
      </c>
      <c r="K2370" s="35">
        <f>_xlfn.SINGLE(IF(F2370="","",_xlfn.XLOOKUP(F2370,purchase!F:F,purchase!N:N,"")))</f>
        <v/>
      </c>
      <c r="L2370" s="4" t="n"/>
      <c r="M2370" s="86" t="n"/>
      <c r="N2370" s="35">
        <f>IF(F2370="","",
MAX(0,
_xlfn.XLOOKUP(F2370,purchase!F:F,purchase!N:N,"")
-
SUMIFS(L:L,F:F,F2370)))</f>
        <v/>
      </c>
      <c r="O2370" s="35">
        <f>IF(OR(L2370="",M2370=""),"",L2370-M2370)</f>
        <v/>
      </c>
      <c r="P2370" s="89">
        <f>_xlfn.SINGLE(IF(F2370="","",_xlfn.XLOOKUP(F2370,purchase!F:F,purchase!O:O,"")))</f>
        <v/>
      </c>
      <c r="Q2370" s="83">
        <f>IF(OR(L2370="",M2370=""),"",M2370/L2370)</f>
        <v/>
      </c>
      <c r="R2370" s="91">
        <f>IF(OR(P2370="",Q2370=""),"",Q2370-P2370)</f>
        <v/>
      </c>
    </row>
    <row r="2371">
      <c r="A2371" s="25" t="n">
        <v>2367</v>
      </c>
      <c r="B2371" s="26">
        <f>IF(OR(C2371="",F2371=""),"",
"PRD-" &amp;
TEXT(DAY(C2371),"00") &amp;
CHOOSE(MONTH(C2371),"A","B","C","D","E","F","G","H","I","J","K","L") &amp;
TEXT(YEAR(C2371),"00") &amp;
"-" &amp;
RIGHT(F2371,4))</f>
        <v/>
      </c>
      <c r="C2371" s="27" t="n"/>
      <c r="D2371" s="26">
        <f>IF(F2371="","",_xlfn.XLOOKUP(F2371,purchase!F:F,purchase!B:B,""))</f>
        <v/>
      </c>
      <c r="E2371" s="26">
        <f>IF(F2371="","",_xlfn.XLOOKUP(F2371,purchase!F:F,purchase!C:C,""))</f>
        <v/>
      </c>
      <c r="F2371" s="4" t="n"/>
      <c r="G2371" s="10">
        <f>IF(H2371="NRFC","Natural Rubber Field Coagulam","")</f>
        <v/>
      </c>
      <c r="H2371" s="10">
        <f>IF(F2371="","",_xlfn.XLOOKUP(F2371,purchase!F:F,purchase!E:E,""))</f>
        <v/>
      </c>
      <c r="I2371" s="10">
        <f>IF(J2371="ISNR20","Natural Rubber-TSNR (ISNR-20)","")</f>
        <v/>
      </c>
      <c r="J2371" s="10">
        <f>IF(H2371="NRFC","ISNR20","")</f>
        <v/>
      </c>
      <c r="K2371" s="35">
        <f>_xlfn.SINGLE(IF(F2371="","",_xlfn.XLOOKUP(F2371,purchase!F:F,purchase!N:N,"")))</f>
        <v/>
      </c>
      <c r="L2371" s="4" t="n"/>
      <c r="M2371" s="86" t="n"/>
      <c r="N2371" s="35">
        <f>IF(F2371="","",
MAX(0,
_xlfn.XLOOKUP(F2371,purchase!F:F,purchase!N:N,"")
-
SUMIFS(L:L,F:F,F2371)))</f>
        <v/>
      </c>
      <c r="O2371" s="35">
        <f>IF(OR(L2371="",M2371=""),"",L2371-M2371)</f>
        <v/>
      </c>
      <c r="P2371" s="89">
        <f>_xlfn.SINGLE(IF(F2371="","",_xlfn.XLOOKUP(F2371,purchase!F:F,purchase!O:O,"")))</f>
        <v/>
      </c>
      <c r="Q2371" s="83">
        <f>IF(OR(L2371="",M2371=""),"",M2371/L2371)</f>
        <v/>
      </c>
      <c r="R2371" s="91">
        <f>IF(OR(P2371="",Q2371=""),"",Q2371-P2371)</f>
        <v/>
      </c>
    </row>
    <row r="2372">
      <c r="A2372" s="25" t="n">
        <v>2368</v>
      </c>
      <c r="B2372" s="26">
        <f>IF(OR(C2372="",F2372=""),"",
"PRD-" &amp;
TEXT(DAY(C2372),"00") &amp;
CHOOSE(MONTH(C2372),"A","B","C","D","E","F","G","H","I","J","K","L") &amp;
TEXT(YEAR(C2372),"00") &amp;
"-" &amp;
RIGHT(F2372,4))</f>
        <v/>
      </c>
      <c r="C2372" s="27" t="n"/>
      <c r="D2372" s="26">
        <f>IF(F2372="","",_xlfn.XLOOKUP(F2372,purchase!F:F,purchase!B:B,""))</f>
        <v/>
      </c>
      <c r="E2372" s="26">
        <f>IF(F2372="","",_xlfn.XLOOKUP(F2372,purchase!F:F,purchase!C:C,""))</f>
        <v/>
      </c>
      <c r="F2372" s="4" t="n"/>
      <c r="G2372" s="10">
        <f>IF(H2372="NRFC","Natural Rubber Field Coagulam","")</f>
        <v/>
      </c>
      <c r="H2372" s="10">
        <f>IF(F2372="","",_xlfn.XLOOKUP(F2372,purchase!F:F,purchase!E:E,""))</f>
        <v/>
      </c>
      <c r="I2372" s="10">
        <f>IF(J2372="ISNR20","Natural Rubber-TSNR (ISNR-20)","")</f>
        <v/>
      </c>
      <c r="J2372" s="10">
        <f>IF(H2372="NRFC","ISNR20","")</f>
        <v/>
      </c>
      <c r="K2372" s="35">
        <f>_xlfn.SINGLE(IF(F2372="","",_xlfn.XLOOKUP(F2372,purchase!F:F,purchase!N:N,"")))</f>
        <v/>
      </c>
      <c r="L2372" s="4" t="n"/>
      <c r="M2372" s="86" t="n"/>
      <c r="N2372" s="35">
        <f>IF(F2372="","",
MAX(0,
_xlfn.XLOOKUP(F2372,purchase!F:F,purchase!N:N,"")
-
SUMIFS(L:L,F:F,F2372)))</f>
        <v/>
      </c>
      <c r="O2372" s="35">
        <f>IF(OR(L2372="",M2372=""),"",L2372-M2372)</f>
        <v/>
      </c>
      <c r="P2372" s="89">
        <f>_xlfn.SINGLE(IF(F2372="","",_xlfn.XLOOKUP(F2372,purchase!F:F,purchase!O:O,"")))</f>
        <v/>
      </c>
      <c r="Q2372" s="83">
        <f>IF(OR(L2372="",M2372=""),"",M2372/L2372)</f>
        <v/>
      </c>
      <c r="R2372" s="91">
        <f>IF(OR(P2372="",Q2372=""),"",Q2372-P2372)</f>
        <v/>
      </c>
    </row>
    <row r="2373">
      <c r="A2373" s="25" t="n">
        <v>2369</v>
      </c>
      <c r="B2373" s="26">
        <f>IF(OR(C2373="",F2373=""),"",
"PRD-" &amp;
TEXT(DAY(C2373),"00") &amp;
CHOOSE(MONTH(C2373),"A","B","C","D","E","F","G","H","I","J","K","L") &amp;
TEXT(YEAR(C2373),"00") &amp;
"-" &amp;
RIGHT(F2373,4))</f>
        <v/>
      </c>
      <c r="C2373" s="27" t="n"/>
      <c r="D2373" s="26">
        <f>IF(F2373="","",_xlfn.XLOOKUP(F2373,purchase!F:F,purchase!B:B,""))</f>
        <v/>
      </c>
      <c r="E2373" s="26">
        <f>IF(F2373="","",_xlfn.XLOOKUP(F2373,purchase!F:F,purchase!C:C,""))</f>
        <v/>
      </c>
      <c r="F2373" s="4" t="n"/>
      <c r="G2373" s="10">
        <f>IF(H2373="NRFC","Natural Rubber Field Coagulam","")</f>
        <v/>
      </c>
      <c r="H2373" s="10">
        <f>IF(F2373="","",_xlfn.XLOOKUP(F2373,purchase!F:F,purchase!E:E,""))</f>
        <v/>
      </c>
      <c r="I2373" s="10">
        <f>IF(J2373="ISNR20","Natural Rubber-TSNR (ISNR-20)","")</f>
        <v/>
      </c>
      <c r="J2373" s="10">
        <f>IF(H2373="NRFC","ISNR20","")</f>
        <v/>
      </c>
      <c r="K2373" s="35">
        <f>_xlfn.SINGLE(IF(F2373="","",_xlfn.XLOOKUP(F2373,purchase!F:F,purchase!N:N,"")))</f>
        <v/>
      </c>
      <c r="L2373" s="4" t="n"/>
      <c r="M2373" s="86" t="n"/>
      <c r="N2373" s="35">
        <f>IF(F2373="","",
MAX(0,
_xlfn.XLOOKUP(F2373,purchase!F:F,purchase!N:N,"")
-
SUMIFS(L:L,F:F,F2373)))</f>
        <v/>
      </c>
      <c r="O2373" s="35">
        <f>IF(OR(L2373="",M2373=""),"",L2373-M2373)</f>
        <v/>
      </c>
      <c r="P2373" s="89">
        <f>_xlfn.SINGLE(IF(F2373="","",_xlfn.XLOOKUP(F2373,purchase!F:F,purchase!O:O,"")))</f>
        <v/>
      </c>
      <c r="Q2373" s="83">
        <f>IF(OR(L2373="",M2373=""),"",M2373/L2373)</f>
        <v/>
      </c>
      <c r="R2373" s="91">
        <f>IF(OR(P2373="",Q2373=""),"",Q2373-P2373)</f>
        <v/>
      </c>
    </row>
    <row r="2374">
      <c r="A2374" s="25" t="n">
        <v>2370</v>
      </c>
      <c r="B2374" s="26">
        <f>IF(OR(C2374="",F2374=""),"",
"PRD-" &amp;
TEXT(DAY(C2374),"00") &amp;
CHOOSE(MONTH(C2374),"A","B","C","D","E","F","G","H","I","J","K","L") &amp;
TEXT(YEAR(C2374),"00") &amp;
"-" &amp;
RIGHT(F2374,4))</f>
        <v/>
      </c>
      <c r="C2374" s="27" t="n"/>
      <c r="D2374" s="26">
        <f>IF(F2374="","",_xlfn.XLOOKUP(F2374,purchase!F:F,purchase!B:B,""))</f>
        <v/>
      </c>
      <c r="E2374" s="26">
        <f>IF(F2374="","",_xlfn.XLOOKUP(F2374,purchase!F:F,purchase!C:C,""))</f>
        <v/>
      </c>
      <c r="F2374" s="4" t="n"/>
      <c r="G2374" s="10">
        <f>IF(H2374="NRFC","Natural Rubber Field Coagulam","")</f>
        <v/>
      </c>
      <c r="H2374" s="10">
        <f>IF(F2374="","",_xlfn.XLOOKUP(F2374,purchase!F:F,purchase!E:E,""))</f>
        <v/>
      </c>
      <c r="I2374" s="10">
        <f>IF(J2374="ISNR20","Natural Rubber-TSNR (ISNR-20)","")</f>
        <v/>
      </c>
      <c r="J2374" s="10">
        <f>IF(H2374="NRFC","ISNR20","")</f>
        <v/>
      </c>
      <c r="K2374" s="35">
        <f>_xlfn.SINGLE(IF(F2374="","",_xlfn.XLOOKUP(F2374,purchase!F:F,purchase!N:N,"")))</f>
        <v/>
      </c>
      <c r="L2374" s="4" t="n"/>
      <c r="M2374" s="86" t="n"/>
      <c r="N2374" s="35">
        <f>IF(F2374="","",
MAX(0,
_xlfn.XLOOKUP(F2374,purchase!F:F,purchase!N:N,"")
-
SUMIFS(L:L,F:F,F2374)))</f>
        <v/>
      </c>
      <c r="O2374" s="35">
        <f>IF(OR(L2374="",M2374=""),"",L2374-M2374)</f>
        <v/>
      </c>
      <c r="P2374" s="89">
        <f>_xlfn.SINGLE(IF(F2374="","",_xlfn.XLOOKUP(F2374,purchase!F:F,purchase!O:O,"")))</f>
        <v/>
      </c>
      <c r="Q2374" s="83">
        <f>IF(OR(L2374="",M2374=""),"",M2374/L2374)</f>
        <v/>
      </c>
      <c r="R2374" s="91">
        <f>IF(OR(P2374="",Q2374=""),"",Q2374-P2374)</f>
        <v/>
      </c>
    </row>
    <row r="2375">
      <c r="A2375" s="25" t="n">
        <v>2371</v>
      </c>
      <c r="B2375" s="26">
        <f>IF(OR(C2375="",F2375=""),"",
"PRD-" &amp;
TEXT(DAY(C2375),"00") &amp;
CHOOSE(MONTH(C2375),"A","B","C","D","E","F","G","H","I","J","K","L") &amp;
TEXT(YEAR(C2375),"00") &amp;
"-" &amp;
RIGHT(F2375,4))</f>
        <v/>
      </c>
      <c r="C2375" s="27" t="n"/>
      <c r="D2375" s="26">
        <f>IF(F2375="","",_xlfn.XLOOKUP(F2375,purchase!F:F,purchase!B:B,""))</f>
        <v/>
      </c>
      <c r="E2375" s="26">
        <f>IF(F2375="","",_xlfn.XLOOKUP(F2375,purchase!F:F,purchase!C:C,""))</f>
        <v/>
      </c>
      <c r="F2375" s="4" t="n"/>
      <c r="G2375" s="10">
        <f>IF(H2375="NRFC","Natural Rubber Field Coagulam","")</f>
        <v/>
      </c>
      <c r="H2375" s="10">
        <f>IF(F2375="","",_xlfn.XLOOKUP(F2375,purchase!F:F,purchase!E:E,""))</f>
        <v/>
      </c>
      <c r="I2375" s="10">
        <f>IF(J2375="ISNR20","Natural Rubber-TSNR (ISNR-20)","")</f>
        <v/>
      </c>
      <c r="J2375" s="10">
        <f>IF(H2375="NRFC","ISNR20","")</f>
        <v/>
      </c>
      <c r="K2375" s="35">
        <f>_xlfn.SINGLE(IF(F2375="","",_xlfn.XLOOKUP(F2375,purchase!F:F,purchase!N:N,"")))</f>
        <v/>
      </c>
      <c r="L2375" s="4" t="n"/>
      <c r="M2375" s="86" t="n"/>
      <c r="N2375" s="35">
        <f>IF(F2375="","",
MAX(0,
_xlfn.XLOOKUP(F2375,purchase!F:F,purchase!N:N,"")
-
SUMIFS(L:L,F:F,F2375)))</f>
        <v/>
      </c>
      <c r="O2375" s="35">
        <f>IF(OR(L2375="",M2375=""),"",L2375-M2375)</f>
        <v/>
      </c>
      <c r="P2375" s="89">
        <f>_xlfn.SINGLE(IF(F2375="","",_xlfn.XLOOKUP(F2375,purchase!F:F,purchase!O:O,"")))</f>
        <v/>
      </c>
      <c r="Q2375" s="83">
        <f>IF(OR(L2375="",M2375=""),"",M2375/L2375)</f>
        <v/>
      </c>
      <c r="R2375" s="91">
        <f>IF(OR(P2375="",Q2375=""),"",Q2375-P2375)</f>
        <v/>
      </c>
    </row>
    <row r="2376">
      <c r="A2376" s="25" t="n">
        <v>2372</v>
      </c>
      <c r="B2376" s="26">
        <f>IF(OR(C2376="",F2376=""),"",
"PRD-" &amp;
TEXT(DAY(C2376),"00") &amp;
CHOOSE(MONTH(C2376),"A","B","C","D","E","F","G","H","I","J","K","L") &amp;
TEXT(YEAR(C2376),"00") &amp;
"-" &amp;
RIGHT(F2376,4))</f>
        <v/>
      </c>
      <c r="C2376" s="27" t="n"/>
      <c r="D2376" s="26">
        <f>IF(F2376="","",_xlfn.XLOOKUP(F2376,purchase!F:F,purchase!B:B,""))</f>
        <v/>
      </c>
      <c r="E2376" s="26">
        <f>IF(F2376="","",_xlfn.XLOOKUP(F2376,purchase!F:F,purchase!C:C,""))</f>
        <v/>
      </c>
      <c r="F2376" s="4" t="n"/>
      <c r="G2376" s="10">
        <f>IF(H2376="NRFC","Natural Rubber Field Coagulam","")</f>
        <v/>
      </c>
      <c r="H2376" s="10">
        <f>IF(F2376="","",_xlfn.XLOOKUP(F2376,purchase!F:F,purchase!E:E,""))</f>
        <v/>
      </c>
      <c r="I2376" s="10">
        <f>IF(J2376="ISNR20","Natural Rubber-TSNR (ISNR-20)","")</f>
        <v/>
      </c>
      <c r="J2376" s="10">
        <f>IF(H2376="NRFC","ISNR20","")</f>
        <v/>
      </c>
      <c r="K2376" s="35">
        <f>_xlfn.SINGLE(IF(F2376="","",_xlfn.XLOOKUP(F2376,purchase!F:F,purchase!N:N,"")))</f>
        <v/>
      </c>
      <c r="L2376" s="4" t="n"/>
      <c r="M2376" s="86" t="n"/>
      <c r="N2376" s="35">
        <f>IF(F2376="","",
MAX(0,
_xlfn.XLOOKUP(F2376,purchase!F:F,purchase!N:N,"")
-
SUMIFS(L:L,F:F,F2376)))</f>
        <v/>
      </c>
      <c r="O2376" s="35">
        <f>IF(OR(L2376="",M2376=""),"",L2376-M2376)</f>
        <v/>
      </c>
      <c r="P2376" s="89">
        <f>_xlfn.SINGLE(IF(F2376="","",_xlfn.XLOOKUP(F2376,purchase!F:F,purchase!O:O,"")))</f>
        <v/>
      </c>
      <c r="Q2376" s="83">
        <f>IF(OR(L2376="",M2376=""),"",M2376/L2376)</f>
        <v/>
      </c>
      <c r="R2376" s="91">
        <f>IF(OR(P2376="",Q2376=""),"",Q2376-P2376)</f>
        <v/>
      </c>
    </row>
    <row r="2377">
      <c r="A2377" s="25" t="n">
        <v>2373</v>
      </c>
      <c r="B2377" s="26">
        <f>IF(OR(C2377="",F2377=""),"",
"PRD-" &amp;
TEXT(DAY(C2377),"00") &amp;
CHOOSE(MONTH(C2377),"A","B","C","D","E","F","G","H","I","J","K","L") &amp;
TEXT(YEAR(C2377),"00") &amp;
"-" &amp;
RIGHT(F2377,4))</f>
        <v/>
      </c>
      <c r="C2377" s="27" t="n"/>
      <c r="D2377" s="26">
        <f>IF(F2377="","",_xlfn.XLOOKUP(F2377,purchase!F:F,purchase!B:B,""))</f>
        <v/>
      </c>
      <c r="E2377" s="26">
        <f>IF(F2377="","",_xlfn.XLOOKUP(F2377,purchase!F:F,purchase!C:C,""))</f>
        <v/>
      </c>
      <c r="F2377" s="4" t="n"/>
      <c r="G2377" s="10">
        <f>IF(H2377="NRFC","Natural Rubber Field Coagulam","")</f>
        <v/>
      </c>
      <c r="H2377" s="10">
        <f>IF(F2377="","",_xlfn.XLOOKUP(F2377,purchase!F:F,purchase!E:E,""))</f>
        <v/>
      </c>
      <c r="I2377" s="10">
        <f>IF(J2377="ISNR20","Natural Rubber-TSNR (ISNR-20)","")</f>
        <v/>
      </c>
      <c r="J2377" s="10">
        <f>IF(H2377="NRFC","ISNR20","")</f>
        <v/>
      </c>
      <c r="K2377" s="35">
        <f>_xlfn.SINGLE(IF(F2377="","",_xlfn.XLOOKUP(F2377,purchase!F:F,purchase!N:N,"")))</f>
        <v/>
      </c>
      <c r="L2377" s="4" t="n"/>
      <c r="M2377" s="86" t="n"/>
      <c r="N2377" s="35">
        <f>IF(F2377="","",
MAX(0,
_xlfn.XLOOKUP(F2377,purchase!F:F,purchase!N:N,"")
-
SUMIFS(L:L,F:F,F2377)))</f>
        <v/>
      </c>
      <c r="O2377" s="35">
        <f>IF(OR(L2377="",M2377=""),"",L2377-M2377)</f>
        <v/>
      </c>
      <c r="P2377" s="89">
        <f>_xlfn.SINGLE(IF(F2377="","",_xlfn.XLOOKUP(F2377,purchase!F:F,purchase!O:O,"")))</f>
        <v/>
      </c>
      <c r="Q2377" s="83">
        <f>IF(OR(L2377="",M2377=""),"",M2377/L2377)</f>
        <v/>
      </c>
      <c r="R2377" s="91">
        <f>IF(OR(P2377="",Q2377=""),"",Q2377-P2377)</f>
        <v/>
      </c>
    </row>
    <row r="2378">
      <c r="A2378" s="25" t="n">
        <v>2374</v>
      </c>
      <c r="B2378" s="26">
        <f>IF(OR(C2378="",F2378=""),"",
"PRD-" &amp;
TEXT(DAY(C2378),"00") &amp;
CHOOSE(MONTH(C2378),"A","B","C","D","E","F","G","H","I","J","K","L") &amp;
TEXT(YEAR(C2378),"00") &amp;
"-" &amp;
RIGHT(F2378,4))</f>
        <v/>
      </c>
      <c r="C2378" s="27" t="n"/>
      <c r="D2378" s="26">
        <f>IF(F2378="","",_xlfn.XLOOKUP(F2378,purchase!F:F,purchase!B:B,""))</f>
        <v/>
      </c>
      <c r="E2378" s="26">
        <f>IF(F2378="","",_xlfn.XLOOKUP(F2378,purchase!F:F,purchase!C:C,""))</f>
        <v/>
      </c>
      <c r="F2378" s="4" t="n"/>
      <c r="G2378" s="10">
        <f>IF(H2378="NRFC","Natural Rubber Field Coagulam","")</f>
        <v/>
      </c>
      <c r="H2378" s="10">
        <f>IF(F2378="","",_xlfn.XLOOKUP(F2378,purchase!F:F,purchase!E:E,""))</f>
        <v/>
      </c>
      <c r="I2378" s="10">
        <f>IF(J2378="ISNR20","Natural Rubber-TSNR (ISNR-20)","")</f>
        <v/>
      </c>
      <c r="J2378" s="10">
        <f>IF(H2378="NRFC","ISNR20","")</f>
        <v/>
      </c>
      <c r="K2378" s="35">
        <f>_xlfn.SINGLE(IF(F2378="","",_xlfn.XLOOKUP(F2378,purchase!F:F,purchase!N:N,"")))</f>
        <v/>
      </c>
      <c r="L2378" s="4" t="n"/>
      <c r="M2378" s="86" t="n"/>
      <c r="N2378" s="35">
        <f>IF(F2378="","",
MAX(0,
_xlfn.XLOOKUP(F2378,purchase!F:F,purchase!N:N,"")
-
SUMIFS(L:L,F:F,F2378)))</f>
        <v/>
      </c>
      <c r="O2378" s="35">
        <f>IF(OR(L2378="",M2378=""),"",L2378-M2378)</f>
        <v/>
      </c>
      <c r="P2378" s="89">
        <f>_xlfn.SINGLE(IF(F2378="","",_xlfn.XLOOKUP(F2378,purchase!F:F,purchase!O:O,"")))</f>
        <v/>
      </c>
      <c r="Q2378" s="83">
        <f>IF(OR(L2378="",M2378=""),"",M2378/L2378)</f>
        <v/>
      </c>
      <c r="R2378" s="91">
        <f>IF(OR(P2378="",Q2378=""),"",Q2378-P2378)</f>
        <v/>
      </c>
    </row>
    <row r="2379">
      <c r="A2379" s="25" t="n">
        <v>2375</v>
      </c>
      <c r="B2379" s="26">
        <f>IF(OR(C2379="",F2379=""),"",
"PRD-" &amp;
TEXT(DAY(C2379),"00") &amp;
CHOOSE(MONTH(C2379),"A","B","C","D","E","F","G","H","I","J","K","L") &amp;
TEXT(YEAR(C2379),"00") &amp;
"-" &amp;
RIGHT(F2379,4))</f>
        <v/>
      </c>
      <c r="C2379" s="27" t="n"/>
      <c r="D2379" s="26">
        <f>IF(F2379="","",_xlfn.XLOOKUP(F2379,purchase!F:F,purchase!B:B,""))</f>
        <v/>
      </c>
      <c r="E2379" s="26">
        <f>IF(F2379="","",_xlfn.XLOOKUP(F2379,purchase!F:F,purchase!C:C,""))</f>
        <v/>
      </c>
      <c r="F2379" s="4" t="n"/>
      <c r="G2379" s="10">
        <f>IF(H2379="NRFC","Natural Rubber Field Coagulam","")</f>
        <v/>
      </c>
      <c r="H2379" s="10">
        <f>IF(F2379="","",_xlfn.XLOOKUP(F2379,purchase!F:F,purchase!E:E,""))</f>
        <v/>
      </c>
      <c r="I2379" s="10">
        <f>IF(J2379="ISNR20","Natural Rubber-TSNR (ISNR-20)","")</f>
        <v/>
      </c>
      <c r="J2379" s="10">
        <f>IF(H2379="NRFC","ISNR20","")</f>
        <v/>
      </c>
      <c r="K2379" s="35">
        <f>_xlfn.SINGLE(IF(F2379="","",_xlfn.XLOOKUP(F2379,purchase!F:F,purchase!N:N,"")))</f>
        <v/>
      </c>
      <c r="L2379" s="4" t="n"/>
      <c r="M2379" s="86" t="n"/>
      <c r="N2379" s="35">
        <f>IF(F2379="","",
MAX(0,
_xlfn.XLOOKUP(F2379,purchase!F:F,purchase!N:N,"")
-
SUMIFS(L:L,F:F,F2379)))</f>
        <v/>
      </c>
      <c r="O2379" s="35">
        <f>IF(OR(L2379="",M2379=""),"",L2379-M2379)</f>
        <v/>
      </c>
      <c r="P2379" s="89">
        <f>_xlfn.SINGLE(IF(F2379="","",_xlfn.XLOOKUP(F2379,purchase!F:F,purchase!O:O,"")))</f>
        <v/>
      </c>
      <c r="Q2379" s="83">
        <f>IF(OR(L2379="",M2379=""),"",M2379/L2379)</f>
        <v/>
      </c>
      <c r="R2379" s="91">
        <f>IF(OR(P2379="",Q2379=""),"",Q2379-P2379)</f>
        <v/>
      </c>
    </row>
    <row r="2380">
      <c r="A2380" s="25" t="n">
        <v>2376</v>
      </c>
      <c r="B2380" s="26">
        <f>IF(OR(C2380="",F2380=""),"",
"PRD-" &amp;
TEXT(DAY(C2380),"00") &amp;
CHOOSE(MONTH(C2380),"A","B","C","D","E","F","G","H","I","J","K","L") &amp;
TEXT(YEAR(C2380),"00") &amp;
"-" &amp;
RIGHT(F2380,4))</f>
        <v/>
      </c>
      <c r="C2380" s="27" t="n"/>
      <c r="D2380" s="26">
        <f>IF(F2380="","",_xlfn.XLOOKUP(F2380,purchase!F:F,purchase!B:B,""))</f>
        <v/>
      </c>
      <c r="E2380" s="26">
        <f>IF(F2380="","",_xlfn.XLOOKUP(F2380,purchase!F:F,purchase!C:C,""))</f>
        <v/>
      </c>
      <c r="F2380" s="4" t="n"/>
      <c r="G2380" s="10">
        <f>IF(H2380="NRFC","Natural Rubber Field Coagulam","")</f>
        <v/>
      </c>
      <c r="H2380" s="10">
        <f>IF(F2380="","",_xlfn.XLOOKUP(F2380,purchase!F:F,purchase!E:E,""))</f>
        <v/>
      </c>
      <c r="I2380" s="10">
        <f>IF(J2380="ISNR20","Natural Rubber-TSNR (ISNR-20)","")</f>
        <v/>
      </c>
      <c r="J2380" s="10">
        <f>IF(H2380="NRFC","ISNR20","")</f>
        <v/>
      </c>
      <c r="K2380" s="35">
        <f>_xlfn.SINGLE(IF(F2380="","",_xlfn.XLOOKUP(F2380,purchase!F:F,purchase!N:N,"")))</f>
        <v/>
      </c>
      <c r="L2380" s="4" t="n"/>
      <c r="M2380" s="86" t="n"/>
      <c r="N2380" s="35">
        <f>IF(F2380="","",
MAX(0,
_xlfn.XLOOKUP(F2380,purchase!F:F,purchase!N:N,"")
-
SUMIFS(L:L,F:F,F2380)))</f>
        <v/>
      </c>
      <c r="O2380" s="35">
        <f>IF(OR(L2380="",M2380=""),"",L2380-M2380)</f>
        <v/>
      </c>
      <c r="P2380" s="89">
        <f>_xlfn.SINGLE(IF(F2380="","",_xlfn.XLOOKUP(F2380,purchase!F:F,purchase!O:O,"")))</f>
        <v/>
      </c>
      <c r="Q2380" s="83">
        <f>IF(OR(L2380="",M2380=""),"",M2380/L2380)</f>
        <v/>
      </c>
      <c r="R2380" s="91">
        <f>IF(OR(P2380="",Q2380=""),"",Q2380-P2380)</f>
        <v/>
      </c>
    </row>
    <row r="2381">
      <c r="A2381" s="25" t="n">
        <v>2377</v>
      </c>
      <c r="B2381" s="26">
        <f>IF(OR(C2381="",F2381=""),"",
"PRD-" &amp;
TEXT(DAY(C2381),"00") &amp;
CHOOSE(MONTH(C2381),"A","B","C","D","E","F","G","H","I","J","K","L") &amp;
TEXT(YEAR(C2381),"00") &amp;
"-" &amp;
RIGHT(F2381,4))</f>
        <v/>
      </c>
      <c r="C2381" s="27" t="n"/>
      <c r="D2381" s="26">
        <f>IF(F2381="","",_xlfn.XLOOKUP(F2381,purchase!F:F,purchase!B:B,""))</f>
        <v/>
      </c>
      <c r="E2381" s="26">
        <f>IF(F2381="","",_xlfn.XLOOKUP(F2381,purchase!F:F,purchase!C:C,""))</f>
        <v/>
      </c>
      <c r="F2381" s="4" t="n"/>
      <c r="G2381" s="10">
        <f>IF(H2381="NRFC","Natural Rubber Field Coagulam","")</f>
        <v/>
      </c>
      <c r="H2381" s="10">
        <f>IF(F2381="","",_xlfn.XLOOKUP(F2381,purchase!F:F,purchase!E:E,""))</f>
        <v/>
      </c>
      <c r="I2381" s="10">
        <f>IF(J2381="ISNR20","Natural Rubber-TSNR (ISNR-20)","")</f>
        <v/>
      </c>
      <c r="J2381" s="10">
        <f>IF(H2381="NRFC","ISNR20","")</f>
        <v/>
      </c>
      <c r="K2381" s="35">
        <f>_xlfn.SINGLE(IF(F2381="","",_xlfn.XLOOKUP(F2381,purchase!F:F,purchase!N:N,"")))</f>
        <v/>
      </c>
      <c r="L2381" s="4" t="n"/>
      <c r="M2381" s="86" t="n"/>
      <c r="N2381" s="35">
        <f>IF(F2381="","",
MAX(0,
_xlfn.XLOOKUP(F2381,purchase!F:F,purchase!N:N,"")
-
SUMIFS(L:L,F:F,F2381)))</f>
        <v/>
      </c>
      <c r="O2381" s="35">
        <f>IF(OR(L2381="",M2381=""),"",L2381-M2381)</f>
        <v/>
      </c>
      <c r="P2381" s="89">
        <f>_xlfn.SINGLE(IF(F2381="","",_xlfn.XLOOKUP(F2381,purchase!F:F,purchase!O:O,"")))</f>
        <v/>
      </c>
      <c r="Q2381" s="83">
        <f>IF(OR(L2381="",M2381=""),"",M2381/L2381)</f>
        <v/>
      </c>
      <c r="R2381" s="91">
        <f>IF(OR(P2381="",Q2381=""),"",Q2381-P2381)</f>
        <v/>
      </c>
    </row>
    <row r="2382">
      <c r="A2382" s="25" t="n">
        <v>2378</v>
      </c>
      <c r="B2382" s="26">
        <f>IF(OR(C2382="",F2382=""),"",
"PRD-" &amp;
TEXT(DAY(C2382),"00") &amp;
CHOOSE(MONTH(C2382),"A","B","C","D","E","F","G","H","I","J","K","L") &amp;
TEXT(YEAR(C2382),"00") &amp;
"-" &amp;
RIGHT(F2382,4))</f>
        <v/>
      </c>
      <c r="C2382" s="27" t="n"/>
      <c r="D2382" s="26">
        <f>IF(F2382="","",_xlfn.XLOOKUP(F2382,purchase!F:F,purchase!B:B,""))</f>
        <v/>
      </c>
      <c r="E2382" s="26">
        <f>IF(F2382="","",_xlfn.XLOOKUP(F2382,purchase!F:F,purchase!C:C,""))</f>
        <v/>
      </c>
      <c r="F2382" s="4" t="n"/>
      <c r="G2382" s="10">
        <f>IF(H2382="NRFC","Natural Rubber Field Coagulam","")</f>
        <v/>
      </c>
      <c r="H2382" s="10">
        <f>IF(F2382="","",_xlfn.XLOOKUP(F2382,purchase!F:F,purchase!E:E,""))</f>
        <v/>
      </c>
      <c r="I2382" s="10">
        <f>IF(J2382="ISNR20","Natural Rubber-TSNR (ISNR-20)","")</f>
        <v/>
      </c>
      <c r="J2382" s="10">
        <f>IF(H2382="NRFC","ISNR20","")</f>
        <v/>
      </c>
      <c r="K2382" s="35">
        <f>_xlfn.SINGLE(IF(F2382="","",_xlfn.XLOOKUP(F2382,purchase!F:F,purchase!N:N,"")))</f>
        <v/>
      </c>
      <c r="L2382" s="4" t="n"/>
      <c r="M2382" s="86" t="n"/>
      <c r="N2382" s="35">
        <f>IF(F2382="","",
MAX(0,
_xlfn.XLOOKUP(F2382,purchase!F:F,purchase!N:N,"")
-
SUMIFS(L:L,F:F,F2382)))</f>
        <v/>
      </c>
      <c r="O2382" s="35">
        <f>IF(OR(L2382="",M2382=""),"",L2382-M2382)</f>
        <v/>
      </c>
      <c r="P2382" s="89">
        <f>_xlfn.SINGLE(IF(F2382="","",_xlfn.XLOOKUP(F2382,purchase!F:F,purchase!O:O,"")))</f>
        <v/>
      </c>
      <c r="Q2382" s="83">
        <f>IF(OR(L2382="",M2382=""),"",M2382/L2382)</f>
        <v/>
      </c>
      <c r="R2382" s="91">
        <f>IF(OR(P2382="",Q2382=""),"",Q2382-P2382)</f>
        <v/>
      </c>
    </row>
    <row r="2383">
      <c r="A2383" s="25" t="n">
        <v>2379</v>
      </c>
      <c r="B2383" s="26">
        <f>IF(OR(C2383="",F2383=""),"",
"PRD-" &amp;
TEXT(DAY(C2383),"00") &amp;
CHOOSE(MONTH(C2383),"A","B","C","D","E","F","G","H","I","J","K","L") &amp;
TEXT(YEAR(C2383),"00") &amp;
"-" &amp;
RIGHT(F2383,4))</f>
        <v/>
      </c>
      <c r="C2383" s="27" t="n"/>
      <c r="D2383" s="26">
        <f>IF(F2383="","",_xlfn.XLOOKUP(F2383,purchase!F:F,purchase!B:B,""))</f>
        <v/>
      </c>
      <c r="E2383" s="26">
        <f>IF(F2383="","",_xlfn.XLOOKUP(F2383,purchase!F:F,purchase!C:C,""))</f>
        <v/>
      </c>
      <c r="F2383" s="4" t="n"/>
      <c r="G2383" s="10">
        <f>IF(H2383="NRFC","Natural Rubber Field Coagulam","")</f>
        <v/>
      </c>
      <c r="H2383" s="10">
        <f>IF(F2383="","",_xlfn.XLOOKUP(F2383,purchase!F:F,purchase!E:E,""))</f>
        <v/>
      </c>
      <c r="I2383" s="10">
        <f>IF(J2383="ISNR20","Natural Rubber-TSNR (ISNR-20)","")</f>
        <v/>
      </c>
      <c r="J2383" s="10">
        <f>IF(H2383="NRFC","ISNR20","")</f>
        <v/>
      </c>
      <c r="K2383" s="35">
        <f>_xlfn.SINGLE(IF(F2383="","",_xlfn.XLOOKUP(F2383,purchase!F:F,purchase!N:N,"")))</f>
        <v/>
      </c>
      <c r="L2383" s="4" t="n"/>
      <c r="M2383" s="86" t="n"/>
      <c r="N2383" s="35">
        <f>IF(F2383="","",
MAX(0,
_xlfn.XLOOKUP(F2383,purchase!F:F,purchase!N:N,"")
-
SUMIFS(L:L,F:F,F2383)))</f>
        <v/>
      </c>
      <c r="O2383" s="35">
        <f>IF(OR(L2383="",M2383=""),"",L2383-M2383)</f>
        <v/>
      </c>
      <c r="P2383" s="89">
        <f>_xlfn.SINGLE(IF(F2383="","",_xlfn.XLOOKUP(F2383,purchase!F:F,purchase!O:O,"")))</f>
        <v/>
      </c>
      <c r="Q2383" s="83">
        <f>IF(OR(L2383="",M2383=""),"",M2383/L2383)</f>
        <v/>
      </c>
      <c r="R2383" s="91">
        <f>IF(OR(P2383="",Q2383=""),"",Q2383-P2383)</f>
        <v/>
      </c>
    </row>
    <row r="2384">
      <c r="A2384" s="25" t="n">
        <v>2380</v>
      </c>
      <c r="B2384" s="26">
        <f>IF(OR(C2384="",F2384=""),"",
"PRD-" &amp;
TEXT(DAY(C2384),"00") &amp;
CHOOSE(MONTH(C2384),"A","B","C","D","E","F","G","H","I","J","K","L") &amp;
TEXT(YEAR(C2384),"00") &amp;
"-" &amp;
RIGHT(F2384,4))</f>
        <v/>
      </c>
      <c r="C2384" s="27" t="n"/>
      <c r="D2384" s="26">
        <f>IF(F2384="","",_xlfn.XLOOKUP(F2384,purchase!F:F,purchase!B:B,""))</f>
        <v/>
      </c>
      <c r="E2384" s="26">
        <f>IF(F2384="","",_xlfn.XLOOKUP(F2384,purchase!F:F,purchase!C:C,""))</f>
        <v/>
      </c>
      <c r="F2384" s="4" t="n"/>
      <c r="G2384" s="10">
        <f>IF(H2384="NRFC","Natural Rubber Field Coagulam","")</f>
        <v/>
      </c>
      <c r="H2384" s="10">
        <f>IF(F2384="","",_xlfn.XLOOKUP(F2384,purchase!F:F,purchase!E:E,""))</f>
        <v/>
      </c>
      <c r="I2384" s="10">
        <f>IF(J2384="ISNR20","Natural Rubber-TSNR (ISNR-20)","")</f>
        <v/>
      </c>
      <c r="J2384" s="10">
        <f>IF(H2384="NRFC","ISNR20","")</f>
        <v/>
      </c>
      <c r="K2384" s="35">
        <f>_xlfn.SINGLE(IF(F2384="","",_xlfn.XLOOKUP(F2384,purchase!F:F,purchase!N:N,"")))</f>
        <v/>
      </c>
      <c r="L2384" s="4" t="n"/>
      <c r="M2384" s="86" t="n"/>
      <c r="N2384" s="35">
        <f>IF(F2384="","",
MAX(0,
_xlfn.XLOOKUP(F2384,purchase!F:F,purchase!N:N,"")
-
SUMIFS(L:L,F:F,F2384)))</f>
        <v/>
      </c>
      <c r="O2384" s="35">
        <f>IF(OR(L2384="",M2384=""),"",L2384-M2384)</f>
        <v/>
      </c>
      <c r="P2384" s="89">
        <f>_xlfn.SINGLE(IF(F2384="","",_xlfn.XLOOKUP(F2384,purchase!F:F,purchase!O:O,"")))</f>
        <v/>
      </c>
      <c r="Q2384" s="83">
        <f>IF(OR(L2384="",M2384=""),"",M2384/L2384)</f>
        <v/>
      </c>
      <c r="R2384" s="91">
        <f>IF(OR(P2384="",Q2384=""),"",Q2384-P2384)</f>
        <v/>
      </c>
    </row>
    <row r="2385">
      <c r="A2385" s="25" t="n">
        <v>2381</v>
      </c>
      <c r="B2385" s="26">
        <f>IF(OR(C2385="",F2385=""),"",
"PRD-" &amp;
TEXT(DAY(C2385),"00") &amp;
CHOOSE(MONTH(C2385),"A","B","C","D","E","F","G","H","I","J","K","L") &amp;
TEXT(YEAR(C2385),"00") &amp;
"-" &amp;
RIGHT(F2385,4))</f>
        <v/>
      </c>
      <c r="C2385" s="27" t="n"/>
      <c r="D2385" s="26">
        <f>IF(F2385="","",_xlfn.XLOOKUP(F2385,purchase!F:F,purchase!B:B,""))</f>
        <v/>
      </c>
      <c r="E2385" s="26">
        <f>IF(F2385="","",_xlfn.XLOOKUP(F2385,purchase!F:F,purchase!C:C,""))</f>
        <v/>
      </c>
      <c r="F2385" s="4" t="n"/>
      <c r="G2385" s="10">
        <f>IF(H2385="NRFC","Natural Rubber Field Coagulam","")</f>
        <v/>
      </c>
      <c r="H2385" s="10">
        <f>IF(F2385="","",_xlfn.XLOOKUP(F2385,purchase!F:F,purchase!E:E,""))</f>
        <v/>
      </c>
      <c r="I2385" s="10">
        <f>IF(J2385="ISNR20","Natural Rubber-TSNR (ISNR-20)","")</f>
        <v/>
      </c>
      <c r="J2385" s="10">
        <f>IF(H2385="NRFC","ISNR20","")</f>
        <v/>
      </c>
      <c r="K2385" s="35">
        <f>_xlfn.SINGLE(IF(F2385="","",_xlfn.XLOOKUP(F2385,purchase!F:F,purchase!N:N,"")))</f>
        <v/>
      </c>
      <c r="L2385" s="4" t="n"/>
      <c r="M2385" s="86" t="n"/>
      <c r="N2385" s="35">
        <f>IF(F2385="","",
MAX(0,
_xlfn.XLOOKUP(F2385,purchase!F:F,purchase!N:N,"")
-
SUMIFS(L:L,F:F,F2385)))</f>
        <v/>
      </c>
      <c r="O2385" s="35">
        <f>IF(OR(L2385="",M2385=""),"",L2385-M2385)</f>
        <v/>
      </c>
      <c r="P2385" s="89">
        <f>_xlfn.SINGLE(IF(F2385="","",_xlfn.XLOOKUP(F2385,purchase!F:F,purchase!O:O,"")))</f>
        <v/>
      </c>
      <c r="Q2385" s="83">
        <f>IF(OR(L2385="",M2385=""),"",M2385/L2385)</f>
        <v/>
      </c>
      <c r="R2385" s="91">
        <f>IF(OR(P2385="",Q2385=""),"",Q2385-P2385)</f>
        <v/>
      </c>
    </row>
    <row r="2386">
      <c r="A2386" s="25" t="n">
        <v>2382</v>
      </c>
      <c r="B2386" s="26">
        <f>IF(OR(C2386="",F2386=""),"",
"PRD-" &amp;
TEXT(DAY(C2386),"00") &amp;
CHOOSE(MONTH(C2386),"A","B","C","D","E","F","G","H","I","J","K","L") &amp;
TEXT(YEAR(C2386),"00") &amp;
"-" &amp;
RIGHT(F2386,4))</f>
        <v/>
      </c>
      <c r="C2386" s="27" t="n"/>
      <c r="D2386" s="26">
        <f>IF(F2386="","",_xlfn.XLOOKUP(F2386,purchase!F:F,purchase!B:B,""))</f>
        <v/>
      </c>
      <c r="E2386" s="26">
        <f>IF(F2386="","",_xlfn.XLOOKUP(F2386,purchase!F:F,purchase!C:C,""))</f>
        <v/>
      </c>
      <c r="F2386" s="4" t="n"/>
      <c r="G2386" s="10">
        <f>IF(H2386="NRFC","Natural Rubber Field Coagulam","")</f>
        <v/>
      </c>
      <c r="H2386" s="10">
        <f>IF(F2386="","",_xlfn.XLOOKUP(F2386,purchase!F:F,purchase!E:E,""))</f>
        <v/>
      </c>
      <c r="I2386" s="10">
        <f>IF(J2386="ISNR20","Natural Rubber-TSNR (ISNR-20)","")</f>
        <v/>
      </c>
      <c r="J2386" s="10">
        <f>IF(H2386="NRFC","ISNR20","")</f>
        <v/>
      </c>
      <c r="K2386" s="35">
        <f>_xlfn.SINGLE(IF(F2386="","",_xlfn.XLOOKUP(F2386,purchase!F:F,purchase!N:N,"")))</f>
        <v/>
      </c>
      <c r="L2386" s="4" t="n"/>
      <c r="M2386" s="86" t="n"/>
      <c r="N2386" s="35">
        <f>IF(F2386="","",
MAX(0,
_xlfn.XLOOKUP(F2386,purchase!F:F,purchase!N:N,"")
-
SUMIFS(L:L,F:F,F2386)))</f>
        <v/>
      </c>
      <c r="O2386" s="35">
        <f>IF(OR(L2386="",M2386=""),"",L2386-M2386)</f>
        <v/>
      </c>
      <c r="P2386" s="89">
        <f>_xlfn.SINGLE(IF(F2386="","",_xlfn.XLOOKUP(F2386,purchase!F:F,purchase!O:O,"")))</f>
        <v/>
      </c>
      <c r="Q2386" s="83">
        <f>IF(OR(L2386="",M2386=""),"",M2386/L2386)</f>
        <v/>
      </c>
      <c r="R2386" s="91">
        <f>IF(OR(P2386="",Q2386=""),"",Q2386-P2386)</f>
        <v/>
      </c>
    </row>
    <row r="2387">
      <c r="A2387" s="25" t="n">
        <v>2383</v>
      </c>
      <c r="B2387" s="26">
        <f>IF(OR(C2387="",F2387=""),"",
"PRD-" &amp;
TEXT(DAY(C2387),"00") &amp;
CHOOSE(MONTH(C2387),"A","B","C","D","E","F","G","H","I","J","K","L") &amp;
TEXT(YEAR(C2387),"00") &amp;
"-" &amp;
RIGHT(F2387,4))</f>
        <v/>
      </c>
      <c r="C2387" s="27" t="n"/>
      <c r="D2387" s="26">
        <f>IF(F2387="","",_xlfn.XLOOKUP(F2387,purchase!F:F,purchase!B:B,""))</f>
        <v/>
      </c>
      <c r="E2387" s="26">
        <f>IF(F2387="","",_xlfn.XLOOKUP(F2387,purchase!F:F,purchase!C:C,""))</f>
        <v/>
      </c>
      <c r="F2387" s="4" t="n"/>
      <c r="G2387" s="10">
        <f>IF(H2387="NRFC","Natural Rubber Field Coagulam","")</f>
        <v/>
      </c>
      <c r="H2387" s="10">
        <f>IF(F2387="","",_xlfn.XLOOKUP(F2387,purchase!F:F,purchase!E:E,""))</f>
        <v/>
      </c>
      <c r="I2387" s="10">
        <f>IF(J2387="ISNR20","Natural Rubber-TSNR (ISNR-20)","")</f>
        <v/>
      </c>
      <c r="J2387" s="10">
        <f>IF(H2387="NRFC","ISNR20","")</f>
        <v/>
      </c>
      <c r="K2387" s="35">
        <f>_xlfn.SINGLE(IF(F2387="","",_xlfn.XLOOKUP(F2387,purchase!F:F,purchase!N:N,"")))</f>
        <v/>
      </c>
      <c r="L2387" s="4" t="n"/>
      <c r="M2387" s="86" t="n"/>
      <c r="N2387" s="35">
        <f>IF(F2387="","",
MAX(0,
_xlfn.XLOOKUP(F2387,purchase!F:F,purchase!N:N,"")
-
SUMIFS(L:L,F:F,F2387)))</f>
        <v/>
      </c>
      <c r="O2387" s="35">
        <f>IF(OR(L2387="",M2387=""),"",L2387-M2387)</f>
        <v/>
      </c>
      <c r="P2387" s="89">
        <f>_xlfn.SINGLE(IF(F2387="","",_xlfn.XLOOKUP(F2387,purchase!F:F,purchase!O:O,"")))</f>
        <v/>
      </c>
      <c r="Q2387" s="83">
        <f>IF(OR(L2387="",M2387=""),"",M2387/L2387)</f>
        <v/>
      </c>
      <c r="R2387" s="91">
        <f>IF(OR(P2387="",Q2387=""),"",Q2387-P2387)</f>
        <v/>
      </c>
    </row>
    <row r="2388">
      <c r="A2388" s="25" t="n">
        <v>2384</v>
      </c>
      <c r="B2388" s="26">
        <f>IF(OR(C2388="",F2388=""),"",
"PRD-" &amp;
TEXT(DAY(C2388),"00") &amp;
CHOOSE(MONTH(C2388),"A","B","C","D","E","F","G","H","I","J","K","L") &amp;
TEXT(YEAR(C2388),"00") &amp;
"-" &amp;
RIGHT(F2388,4))</f>
        <v/>
      </c>
      <c r="C2388" s="27" t="n"/>
      <c r="D2388" s="26">
        <f>IF(F2388="","",_xlfn.XLOOKUP(F2388,purchase!F:F,purchase!B:B,""))</f>
        <v/>
      </c>
      <c r="E2388" s="26">
        <f>IF(F2388="","",_xlfn.XLOOKUP(F2388,purchase!F:F,purchase!C:C,""))</f>
        <v/>
      </c>
      <c r="F2388" s="4" t="n"/>
      <c r="G2388" s="10">
        <f>IF(H2388="NRFC","Natural Rubber Field Coagulam","")</f>
        <v/>
      </c>
      <c r="H2388" s="10">
        <f>IF(F2388="","",_xlfn.XLOOKUP(F2388,purchase!F:F,purchase!E:E,""))</f>
        <v/>
      </c>
      <c r="I2388" s="10">
        <f>IF(J2388="ISNR20","Natural Rubber-TSNR (ISNR-20)","")</f>
        <v/>
      </c>
      <c r="J2388" s="10">
        <f>IF(H2388="NRFC","ISNR20","")</f>
        <v/>
      </c>
      <c r="K2388" s="35">
        <f>_xlfn.SINGLE(IF(F2388="","",_xlfn.XLOOKUP(F2388,purchase!F:F,purchase!N:N,"")))</f>
        <v/>
      </c>
      <c r="L2388" s="4" t="n"/>
      <c r="M2388" s="86" t="n"/>
      <c r="N2388" s="35">
        <f>IF(F2388="","",
MAX(0,
_xlfn.XLOOKUP(F2388,purchase!F:F,purchase!N:N,"")
-
SUMIFS(L:L,F:F,F2388)))</f>
        <v/>
      </c>
      <c r="O2388" s="35">
        <f>IF(OR(L2388="",M2388=""),"",L2388-M2388)</f>
        <v/>
      </c>
      <c r="P2388" s="89">
        <f>_xlfn.SINGLE(IF(F2388="","",_xlfn.XLOOKUP(F2388,purchase!F:F,purchase!O:O,"")))</f>
        <v/>
      </c>
      <c r="Q2388" s="83">
        <f>IF(OR(L2388="",M2388=""),"",M2388/L2388)</f>
        <v/>
      </c>
      <c r="R2388" s="91">
        <f>IF(OR(P2388="",Q2388=""),"",Q2388-P2388)</f>
        <v/>
      </c>
    </row>
    <row r="2389">
      <c r="A2389" s="25" t="n">
        <v>2385</v>
      </c>
      <c r="B2389" s="26">
        <f>IF(OR(C2389="",F2389=""),"",
"PRD-" &amp;
TEXT(DAY(C2389),"00") &amp;
CHOOSE(MONTH(C2389),"A","B","C","D","E","F","G","H","I","J","K","L") &amp;
TEXT(YEAR(C2389),"00") &amp;
"-" &amp;
RIGHT(F2389,4))</f>
        <v/>
      </c>
      <c r="C2389" s="27" t="n"/>
      <c r="D2389" s="26">
        <f>IF(F2389="","",_xlfn.XLOOKUP(F2389,purchase!F:F,purchase!B:B,""))</f>
        <v/>
      </c>
      <c r="E2389" s="26">
        <f>IF(F2389="","",_xlfn.XLOOKUP(F2389,purchase!F:F,purchase!C:C,""))</f>
        <v/>
      </c>
      <c r="F2389" s="4" t="n"/>
      <c r="G2389" s="10">
        <f>IF(H2389="NRFC","Natural Rubber Field Coagulam","")</f>
        <v/>
      </c>
      <c r="H2389" s="10">
        <f>IF(F2389="","",_xlfn.XLOOKUP(F2389,purchase!F:F,purchase!E:E,""))</f>
        <v/>
      </c>
      <c r="I2389" s="10">
        <f>IF(J2389="ISNR20","Natural Rubber-TSNR (ISNR-20)","")</f>
        <v/>
      </c>
      <c r="J2389" s="10">
        <f>IF(H2389="NRFC","ISNR20","")</f>
        <v/>
      </c>
      <c r="K2389" s="35">
        <f>_xlfn.SINGLE(IF(F2389="","",_xlfn.XLOOKUP(F2389,purchase!F:F,purchase!N:N,"")))</f>
        <v/>
      </c>
      <c r="L2389" s="4" t="n"/>
      <c r="M2389" s="86" t="n"/>
      <c r="N2389" s="35">
        <f>IF(F2389="","",
MAX(0,
_xlfn.XLOOKUP(F2389,purchase!F:F,purchase!N:N,"")
-
SUMIFS(L:L,F:F,F2389)))</f>
        <v/>
      </c>
      <c r="O2389" s="35">
        <f>IF(OR(L2389="",M2389=""),"",L2389-M2389)</f>
        <v/>
      </c>
      <c r="P2389" s="89">
        <f>_xlfn.SINGLE(IF(F2389="","",_xlfn.XLOOKUP(F2389,purchase!F:F,purchase!O:O,"")))</f>
        <v/>
      </c>
      <c r="Q2389" s="83">
        <f>IF(OR(L2389="",M2389=""),"",M2389/L2389)</f>
        <v/>
      </c>
      <c r="R2389" s="91">
        <f>IF(OR(P2389="",Q2389=""),"",Q2389-P2389)</f>
        <v/>
      </c>
    </row>
    <row r="2390">
      <c r="A2390" s="25" t="n">
        <v>2386</v>
      </c>
      <c r="B2390" s="26">
        <f>IF(OR(C2390="",F2390=""),"",
"PRD-" &amp;
TEXT(DAY(C2390),"00") &amp;
CHOOSE(MONTH(C2390),"A","B","C","D","E","F","G","H","I","J","K","L") &amp;
TEXT(YEAR(C2390),"00") &amp;
"-" &amp;
RIGHT(F2390,4))</f>
        <v/>
      </c>
      <c r="C2390" s="27" t="n"/>
      <c r="D2390" s="26">
        <f>IF(F2390="","",_xlfn.XLOOKUP(F2390,purchase!F:F,purchase!B:B,""))</f>
        <v/>
      </c>
      <c r="E2390" s="26">
        <f>IF(F2390="","",_xlfn.XLOOKUP(F2390,purchase!F:F,purchase!C:C,""))</f>
        <v/>
      </c>
      <c r="F2390" s="4" t="n"/>
      <c r="G2390" s="10">
        <f>IF(H2390="NRFC","Natural Rubber Field Coagulam","")</f>
        <v/>
      </c>
      <c r="H2390" s="10">
        <f>IF(F2390="","",_xlfn.XLOOKUP(F2390,purchase!F:F,purchase!E:E,""))</f>
        <v/>
      </c>
      <c r="I2390" s="10">
        <f>IF(J2390="ISNR20","Natural Rubber-TSNR (ISNR-20)","")</f>
        <v/>
      </c>
      <c r="J2390" s="10">
        <f>IF(H2390="NRFC","ISNR20","")</f>
        <v/>
      </c>
      <c r="K2390" s="35">
        <f>_xlfn.SINGLE(IF(F2390="","",_xlfn.XLOOKUP(F2390,purchase!F:F,purchase!N:N,"")))</f>
        <v/>
      </c>
      <c r="L2390" s="4" t="n"/>
      <c r="M2390" s="86" t="n"/>
      <c r="N2390" s="35">
        <f>IF(F2390="","",
MAX(0,
_xlfn.XLOOKUP(F2390,purchase!F:F,purchase!N:N,"")
-
SUMIFS(L:L,F:F,F2390)))</f>
        <v/>
      </c>
      <c r="O2390" s="35">
        <f>IF(OR(L2390="",M2390=""),"",L2390-M2390)</f>
        <v/>
      </c>
      <c r="P2390" s="89">
        <f>_xlfn.SINGLE(IF(F2390="","",_xlfn.XLOOKUP(F2390,purchase!F:F,purchase!O:O,"")))</f>
        <v/>
      </c>
      <c r="Q2390" s="83">
        <f>IF(OR(L2390="",M2390=""),"",M2390/L2390)</f>
        <v/>
      </c>
      <c r="R2390" s="91">
        <f>IF(OR(P2390="",Q2390=""),"",Q2390-P2390)</f>
        <v/>
      </c>
    </row>
    <row r="2391">
      <c r="A2391" s="25" t="n">
        <v>2387</v>
      </c>
      <c r="B2391" s="26">
        <f>IF(OR(C2391="",F2391=""),"",
"PRD-" &amp;
TEXT(DAY(C2391),"00") &amp;
CHOOSE(MONTH(C2391),"A","B","C","D","E","F","G","H","I","J","K","L") &amp;
TEXT(YEAR(C2391),"00") &amp;
"-" &amp;
RIGHT(F2391,4))</f>
        <v/>
      </c>
      <c r="C2391" s="27" t="n"/>
      <c r="D2391" s="26">
        <f>IF(F2391="","",_xlfn.XLOOKUP(F2391,purchase!F:F,purchase!B:B,""))</f>
        <v/>
      </c>
      <c r="E2391" s="26">
        <f>IF(F2391="","",_xlfn.XLOOKUP(F2391,purchase!F:F,purchase!C:C,""))</f>
        <v/>
      </c>
      <c r="F2391" s="4" t="n"/>
      <c r="G2391" s="10">
        <f>IF(H2391="NRFC","Natural Rubber Field Coagulam","")</f>
        <v/>
      </c>
      <c r="H2391" s="10">
        <f>IF(F2391="","",_xlfn.XLOOKUP(F2391,purchase!F:F,purchase!E:E,""))</f>
        <v/>
      </c>
      <c r="I2391" s="10">
        <f>IF(J2391="ISNR20","Natural Rubber-TSNR (ISNR-20)","")</f>
        <v/>
      </c>
      <c r="J2391" s="10">
        <f>IF(H2391="NRFC","ISNR20","")</f>
        <v/>
      </c>
      <c r="K2391" s="35">
        <f>_xlfn.SINGLE(IF(F2391="","",_xlfn.XLOOKUP(F2391,purchase!F:F,purchase!N:N,"")))</f>
        <v/>
      </c>
      <c r="L2391" s="4" t="n"/>
      <c r="M2391" s="86" t="n"/>
      <c r="N2391" s="35">
        <f>IF(F2391="","",
MAX(0,
_xlfn.XLOOKUP(F2391,purchase!F:F,purchase!N:N,"")
-
SUMIFS(L:L,F:F,F2391)))</f>
        <v/>
      </c>
      <c r="O2391" s="35">
        <f>IF(OR(L2391="",M2391=""),"",L2391-M2391)</f>
        <v/>
      </c>
      <c r="P2391" s="89">
        <f>_xlfn.SINGLE(IF(F2391="","",_xlfn.XLOOKUP(F2391,purchase!F:F,purchase!O:O,"")))</f>
        <v/>
      </c>
      <c r="Q2391" s="83">
        <f>IF(OR(L2391="",M2391=""),"",M2391/L2391)</f>
        <v/>
      </c>
      <c r="R2391" s="91">
        <f>IF(OR(P2391="",Q2391=""),"",Q2391-P2391)</f>
        <v/>
      </c>
    </row>
    <row r="2392">
      <c r="A2392" s="25" t="n">
        <v>2388</v>
      </c>
      <c r="B2392" s="26">
        <f>IF(OR(C2392="",F2392=""),"",
"PRD-" &amp;
TEXT(DAY(C2392),"00") &amp;
CHOOSE(MONTH(C2392),"A","B","C","D","E","F","G","H","I","J","K","L") &amp;
TEXT(YEAR(C2392),"00") &amp;
"-" &amp;
RIGHT(F2392,4))</f>
        <v/>
      </c>
      <c r="C2392" s="27" t="n"/>
      <c r="D2392" s="26">
        <f>IF(F2392="","",_xlfn.XLOOKUP(F2392,purchase!F:F,purchase!B:B,""))</f>
        <v/>
      </c>
      <c r="E2392" s="26">
        <f>IF(F2392="","",_xlfn.XLOOKUP(F2392,purchase!F:F,purchase!C:C,""))</f>
        <v/>
      </c>
      <c r="F2392" s="4" t="n"/>
      <c r="G2392" s="10">
        <f>IF(H2392="NRFC","Natural Rubber Field Coagulam","")</f>
        <v/>
      </c>
      <c r="H2392" s="10">
        <f>IF(F2392="","",_xlfn.XLOOKUP(F2392,purchase!F:F,purchase!E:E,""))</f>
        <v/>
      </c>
      <c r="I2392" s="10">
        <f>IF(J2392="ISNR20","Natural Rubber-TSNR (ISNR-20)","")</f>
        <v/>
      </c>
      <c r="J2392" s="10">
        <f>IF(H2392="NRFC","ISNR20","")</f>
        <v/>
      </c>
      <c r="K2392" s="35">
        <f>_xlfn.SINGLE(IF(F2392="","",_xlfn.XLOOKUP(F2392,purchase!F:F,purchase!N:N,"")))</f>
        <v/>
      </c>
      <c r="L2392" s="4" t="n"/>
      <c r="M2392" s="86" t="n"/>
      <c r="N2392" s="35">
        <f>IF(F2392="","",
MAX(0,
_xlfn.XLOOKUP(F2392,purchase!F:F,purchase!N:N,"")
-
SUMIFS(L:L,F:F,F2392)))</f>
        <v/>
      </c>
      <c r="O2392" s="35">
        <f>IF(OR(L2392="",M2392=""),"",L2392-M2392)</f>
        <v/>
      </c>
      <c r="P2392" s="89">
        <f>_xlfn.SINGLE(IF(F2392="","",_xlfn.XLOOKUP(F2392,purchase!F:F,purchase!O:O,"")))</f>
        <v/>
      </c>
      <c r="Q2392" s="83">
        <f>IF(OR(L2392="",M2392=""),"",M2392/L2392)</f>
        <v/>
      </c>
      <c r="R2392" s="91">
        <f>IF(OR(P2392="",Q2392=""),"",Q2392-P2392)</f>
        <v/>
      </c>
    </row>
    <row r="2393">
      <c r="A2393" s="25" t="n">
        <v>2389</v>
      </c>
      <c r="B2393" s="26">
        <f>IF(OR(C2393="",F2393=""),"",
"PRD-" &amp;
TEXT(DAY(C2393),"00") &amp;
CHOOSE(MONTH(C2393),"A","B","C","D","E","F","G","H","I","J","K","L") &amp;
TEXT(YEAR(C2393),"00") &amp;
"-" &amp;
RIGHT(F2393,4))</f>
        <v/>
      </c>
      <c r="C2393" s="27" t="n"/>
      <c r="D2393" s="26">
        <f>IF(F2393="","",_xlfn.XLOOKUP(F2393,purchase!F:F,purchase!B:B,""))</f>
        <v/>
      </c>
      <c r="E2393" s="26">
        <f>IF(F2393="","",_xlfn.XLOOKUP(F2393,purchase!F:F,purchase!C:C,""))</f>
        <v/>
      </c>
      <c r="F2393" s="4" t="n"/>
      <c r="G2393" s="10">
        <f>IF(H2393="NRFC","Natural Rubber Field Coagulam","")</f>
        <v/>
      </c>
      <c r="H2393" s="10">
        <f>IF(F2393="","",_xlfn.XLOOKUP(F2393,purchase!F:F,purchase!E:E,""))</f>
        <v/>
      </c>
      <c r="I2393" s="10">
        <f>IF(J2393="ISNR20","Natural Rubber-TSNR (ISNR-20)","")</f>
        <v/>
      </c>
      <c r="J2393" s="10">
        <f>IF(H2393="NRFC","ISNR20","")</f>
        <v/>
      </c>
      <c r="K2393" s="35">
        <f>_xlfn.SINGLE(IF(F2393="","",_xlfn.XLOOKUP(F2393,purchase!F:F,purchase!N:N,"")))</f>
        <v/>
      </c>
      <c r="L2393" s="4" t="n"/>
      <c r="M2393" s="86" t="n"/>
      <c r="N2393" s="35">
        <f>IF(F2393="","",
MAX(0,
_xlfn.XLOOKUP(F2393,purchase!F:F,purchase!N:N,"")
-
SUMIFS(L:L,F:F,F2393)))</f>
        <v/>
      </c>
      <c r="O2393" s="35">
        <f>IF(OR(L2393="",M2393=""),"",L2393-M2393)</f>
        <v/>
      </c>
      <c r="P2393" s="89">
        <f>_xlfn.SINGLE(IF(F2393="","",_xlfn.XLOOKUP(F2393,purchase!F:F,purchase!O:O,"")))</f>
        <v/>
      </c>
      <c r="Q2393" s="83">
        <f>IF(OR(L2393="",M2393=""),"",M2393/L2393)</f>
        <v/>
      </c>
      <c r="R2393" s="91">
        <f>IF(OR(P2393="",Q2393=""),"",Q2393-P2393)</f>
        <v/>
      </c>
    </row>
    <row r="2394">
      <c r="A2394" s="25" t="n">
        <v>2390</v>
      </c>
      <c r="B2394" s="26">
        <f>IF(OR(C2394="",F2394=""),"",
"PRD-" &amp;
TEXT(DAY(C2394),"00") &amp;
CHOOSE(MONTH(C2394),"A","B","C","D","E","F","G","H","I","J","K","L") &amp;
TEXT(YEAR(C2394),"00") &amp;
"-" &amp;
RIGHT(F2394,4))</f>
        <v/>
      </c>
      <c r="C2394" s="27" t="n"/>
      <c r="D2394" s="26">
        <f>IF(F2394="","",_xlfn.XLOOKUP(F2394,purchase!F:F,purchase!B:B,""))</f>
        <v/>
      </c>
      <c r="E2394" s="26">
        <f>IF(F2394="","",_xlfn.XLOOKUP(F2394,purchase!F:F,purchase!C:C,""))</f>
        <v/>
      </c>
      <c r="F2394" s="4" t="n"/>
      <c r="G2394" s="10">
        <f>IF(H2394="NRFC","Natural Rubber Field Coagulam","")</f>
        <v/>
      </c>
      <c r="H2394" s="10">
        <f>IF(F2394="","",_xlfn.XLOOKUP(F2394,purchase!F:F,purchase!E:E,""))</f>
        <v/>
      </c>
      <c r="I2394" s="10">
        <f>IF(J2394="ISNR20","Natural Rubber-TSNR (ISNR-20)","")</f>
        <v/>
      </c>
      <c r="J2394" s="10">
        <f>IF(H2394="NRFC","ISNR20","")</f>
        <v/>
      </c>
      <c r="K2394" s="35">
        <f>_xlfn.SINGLE(IF(F2394="","",_xlfn.XLOOKUP(F2394,purchase!F:F,purchase!N:N,"")))</f>
        <v/>
      </c>
      <c r="L2394" s="4" t="n"/>
      <c r="M2394" s="86" t="n"/>
      <c r="N2394" s="35">
        <f>IF(F2394="","",
MAX(0,
_xlfn.XLOOKUP(F2394,purchase!F:F,purchase!N:N,"")
-
SUMIFS(L:L,F:F,F2394)))</f>
        <v/>
      </c>
      <c r="O2394" s="35">
        <f>IF(OR(L2394="",M2394=""),"",L2394-M2394)</f>
        <v/>
      </c>
      <c r="P2394" s="89">
        <f>_xlfn.SINGLE(IF(F2394="","",_xlfn.XLOOKUP(F2394,purchase!F:F,purchase!O:O,"")))</f>
        <v/>
      </c>
      <c r="Q2394" s="83">
        <f>IF(OR(L2394="",M2394=""),"",M2394/L2394)</f>
        <v/>
      </c>
      <c r="R2394" s="91">
        <f>IF(OR(P2394="",Q2394=""),"",Q2394-P2394)</f>
        <v/>
      </c>
    </row>
    <row r="2395">
      <c r="A2395" s="25" t="n">
        <v>2391</v>
      </c>
      <c r="B2395" s="26">
        <f>IF(OR(C2395="",F2395=""),"",
"PRD-" &amp;
TEXT(DAY(C2395),"00") &amp;
CHOOSE(MONTH(C2395),"A","B","C","D","E","F","G","H","I","J","K","L") &amp;
TEXT(YEAR(C2395),"00") &amp;
"-" &amp;
RIGHT(F2395,4))</f>
        <v/>
      </c>
      <c r="C2395" s="27" t="n"/>
      <c r="D2395" s="26">
        <f>IF(F2395="","",_xlfn.XLOOKUP(F2395,purchase!F:F,purchase!B:B,""))</f>
        <v/>
      </c>
      <c r="E2395" s="26">
        <f>IF(F2395="","",_xlfn.XLOOKUP(F2395,purchase!F:F,purchase!C:C,""))</f>
        <v/>
      </c>
      <c r="F2395" s="4" t="n"/>
      <c r="G2395" s="10">
        <f>IF(H2395="NRFC","Natural Rubber Field Coagulam","")</f>
        <v/>
      </c>
      <c r="H2395" s="10">
        <f>IF(F2395="","",_xlfn.XLOOKUP(F2395,purchase!F:F,purchase!E:E,""))</f>
        <v/>
      </c>
      <c r="I2395" s="10">
        <f>IF(J2395="ISNR20","Natural Rubber-TSNR (ISNR-20)","")</f>
        <v/>
      </c>
      <c r="J2395" s="10">
        <f>IF(H2395="NRFC","ISNR20","")</f>
        <v/>
      </c>
      <c r="K2395" s="35">
        <f>_xlfn.SINGLE(IF(F2395="","",_xlfn.XLOOKUP(F2395,purchase!F:F,purchase!N:N,"")))</f>
        <v/>
      </c>
      <c r="L2395" s="4" t="n"/>
      <c r="M2395" s="86" t="n"/>
      <c r="N2395" s="35">
        <f>IF(F2395="","",
MAX(0,
_xlfn.XLOOKUP(F2395,purchase!F:F,purchase!N:N,"")
-
SUMIFS(L:L,F:F,F2395)))</f>
        <v/>
      </c>
      <c r="O2395" s="35">
        <f>IF(OR(L2395="",M2395=""),"",L2395-M2395)</f>
        <v/>
      </c>
      <c r="P2395" s="89">
        <f>_xlfn.SINGLE(IF(F2395="","",_xlfn.XLOOKUP(F2395,purchase!F:F,purchase!O:O,"")))</f>
        <v/>
      </c>
      <c r="Q2395" s="83">
        <f>IF(OR(L2395="",M2395=""),"",M2395/L2395)</f>
        <v/>
      </c>
      <c r="R2395" s="91">
        <f>IF(OR(P2395="",Q2395=""),"",Q2395-P2395)</f>
        <v/>
      </c>
    </row>
    <row r="2396">
      <c r="A2396" s="25" t="n">
        <v>2392</v>
      </c>
      <c r="B2396" s="26">
        <f>IF(OR(C2396="",F2396=""),"",
"PRD-" &amp;
TEXT(DAY(C2396),"00") &amp;
CHOOSE(MONTH(C2396),"A","B","C","D","E","F","G","H","I","J","K","L") &amp;
TEXT(YEAR(C2396),"00") &amp;
"-" &amp;
RIGHT(F2396,4))</f>
        <v/>
      </c>
      <c r="C2396" s="27" t="n"/>
      <c r="D2396" s="26">
        <f>IF(F2396="","",_xlfn.XLOOKUP(F2396,purchase!F:F,purchase!B:B,""))</f>
        <v/>
      </c>
      <c r="E2396" s="26">
        <f>IF(F2396="","",_xlfn.XLOOKUP(F2396,purchase!F:F,purchase!C:C,""))</f>
        <v/>
      </c>
      <c r="F2396" s="4" t="n"/>
      <c r="G2396" s="10">
        <f>IF(H2396="NRFC","Natural Rubber Field Coagulam","")</f>
        <v/>
      </c>
      <c r="H2396" s="10">
        <f>IF(F2396="","",_xlfn.XLOOKUP(F2396,purchase!F:F,purchase!E:E,""))</f>
        <v/>
      </c>
      <c r="I2396" s="10">
        <f>IF(J2396="ISNR20","Natural Rubber-TSNR (ISNR-20)","")</f>
        <v/>
      </c>
      <c r="J2396" s="10">
        <f>IF(H2396="NRFC","ISNR20","")</f>
        <v/>
      </c>
      <c r="K2396" s="35">
        <f>_xlfn.SINGLE(IF(F2396="","",_xlfn.XLOOKUP(F2396,purchase!F:F,purchase!N:N,"")))</f>
        <v/>
      </c>
      <c r="L2396" s="4" t="n"/>
      <c r="M2396" s="86" t="n"/>
      <c r="N2396" s="35">
        <f>IF(F2396="","",
MAX(0,
_xlfn.XLOOKUP(F2396,purchase!F:F,purchase!N:N,"")
-
SUMIFS(L:L,F:F,F2396)))</f>
        <v/>
      </c>
      <c r="O2396" s="35">
        <f>IF(OR(L2396="",M2396=""),"",L2396-M2396)</f>
        <v/>
      </c>
      <c r="P2396" s="89">
        <f>_xlfn.SINGLE(IF(F2396="","",_xlfn.XLOOKUP(F2396,purchase!F:F,purchase!O:O,"")))</f>
        <v/>
      </c>
      <c r="Q2396" s="83">
        <f>IF(OR(L2396="",M2396=""),"",M2396/L2396)</f>
        <v/>
      </c>
      <c r="R2396" s="91">
        <f>IF(OR(P2396="",Q2396=""),"",Q2396-P2396)</f>
        <v/>
      </c>
    </row>
    <row r="2397">
      <c r="A2397" s="25" t="n">
        <v>2393</v>
      </c>
      <c r="B2397" s="26">
        <f>IF(OR(C2397="",F2397=""),"",
"PRD-" &amp;
TEXT(DAY(C2397),"00") &amp;
CHOOSE(MONTH(C2397),"A","B","C","D","E","F","G","H","I","J","K","L") &amp;
TEXT(YEAR(C2397),"00") &amp;
"-" &amp;
RIGHT(F2397,4))</f>
        <v/>
      </c>
      <c r="C2397" s="27" t="n"/>
      <c r="D2397" s="26">
        <f>IF(F2397="","",_xlfn.XLOOKUP(F2397,purchase!F:F,purchase!B:B,""))</f>
        <v/>
      </c>
      <c r="E2397" s="26">
        <f>IF(F2397="","",_xlfn.XLOOKUP(F2397,purchase!F:F,purchase!C:C,""))</f>
        <v/>
      </c>
      <c r="F2397" s="4" t="n"/>
      <c r="G2397" s="10">
        <f>IF(H2397="NRFC","Natural Rubber Field Coagulam","")</f>
        <v/>
      </c>
      <c r="H2397" s="10">
        <f>IF(F2397="","",_xlfn.XLOOKUP(F2397,purchase!F:F,purchase!E:E,""))</f>
        <v/>
      </c>
      <c r="I2397" s="10">
        <f>IF(J2397="ISNR20","Natural Rubber-TSNR (ISNR-20)","")</f>
        <v/>
      </c>
      <c r="J2397" s="10">
        <f>IF(H2397="NRFC","ISNR20","")</f>
        <v/>
      </c>
      <c r="K2397" s="35">
        <f>_xlfn.SINGLE(IF(F2397="","",_xlfn.XLOOKUP(F2397,purchase!F:F,purchase!N:N,"")))</f>
        <v/>
      </c>
      <c r="L2397" s="4" t="n"/>
      <c r="M2397" s="86" t="n"/>
      <c r="N2397" s="35">
        <f>IF(F2397="","",
MAX(0,
_xlfn.XLOOKUP(F2397,purchase!F:F,purchase!N:N,"")
-
SUMIFS(L:L,F:F,F2397)))</f>
        <v/>
      </c>
      <c r="O2397" s="35">
        <f>IF(OR(L2397="",M2397=""),"",L2397-M2397)</f>
        <v/>
      </c>
      <c r="P2397" s="89">
        <f>_xlfn.SINGLE(IF(F2397="","",_xlfn.XLOOKUP(F2397,purchase!F:F,purchase!O:O,"")))</f>
        <v/>
      </c>
      <c r="Q2397" s="83">
        <f>IF(OR(L2397="",M2397=""),"",M2397/L2397)</f>
        <v/>
      </c>
      <c r="R2397" s="91">
        <f>IF(OR(P2397="",Q2397=""),"",Q2397-P2397)</f>
        <v/>
      </c>
    </row>
    <row r="2398">
      <c r="A2398" s="25" t="n">
        <v>2394</v>
      </c>
      <c r="B2398" s="26">
        <f>IF(OR(C2398="",F2398=""),"",
"PRD-" &amp;
TEXT(DAY(C2398),"00") &amp;
CHOOSE(MONTH(C2398),"A","B","C","D","E","F","G","H","I","J","K","L") &amp;
TEXT(YEAR(C2398),"00") &amp;
"-" &amp;
RIGHT(F2398,4))</f>
        <v/>
      </c>
      <c r="C2398" s="27" t="n"/>
      <c r="D2398" s="26">
        <f>IF(F2398="","",_xlfn.XLOOKUP(F2398,purchase!F:F,purchase!B:B,""))</f>
        <v/>
      </c>
      <c r="E2398" s="26">
        <f>IF(F2398="","",_xlfn.XLOOKUP(F2398,purchase!F:F,purchase!C:C,""))</f>
        <v/>
      </c>
      <c r="F2398" s="4" t="n"/>
      <c r="G2398" s="10">
        <f>IF(H2398="NRFC","Natural Rubber Field Coagulam","")</f>
        <v/>
      </c>
      <c r="H2398" s="10">
        <f>IF(F2398="","",_xlfn.XLOOKUP(F2398,purchase!F:F,purchase!E:E,""))</f>
        <v/>
      </c>
      <c r="I2398" s="10">
        <f>IF(J2398="ISNR20","Natural Rubber-TSNR (ISNR-20)","")</f>
        <v/>
      </c>
      <c r="J2398" s="10">
        <f>IF(H2398="NRFC","ISNR20","")</f>
        <v/>
      </c>
      <c r="K2398" s="35">
        <f>_xlfn.SINGLE(IF(F2398="","",_xlfn.XLOOKUP(F2398,purchase!F:F,purchase!N:N,"")))</f>
        <v/>
      </c>
      <c r="L2398" s="4" t="n"/>
      <c r="M2398" s="86" t="n"/>
      <c r="N2398" s="35">
        <f>IF(F2398="","",
MAX(0,
_xlfn.XLOOKUP(F2398,purchase!F:F,purchase!N:N,"")
-
SUMIFS(L:L,F:F,F2398)))</f>
        <v/>
      </c>
      <c r="O2398" s="35">
        <f>IF(OR(L2398="",M2398=""),"",L2398-M2398)</f>
        <v/>
      </c>
      <c r="P2398" s="89">
        <f>_xlfn.SINGLE(IF(F2398="","",_xlfn.XLOOKUP(F2398,purchase!F:F,purchase!O:O,"")))</f>
        <v/>
      </c>
      <c r="Q2398" s="83">
        <f>IF(OR(L2398="",M2398=""),"",M2398/L2398)</f>
        <v/>
      </c>
      <c r="R2398" s="91">
        <f>IF(OR(P2398="",Q2398=""),"",Q2398-P2398)</f>
        <v/>
      </c>
    </row>
    <row r="2399">
      <c r="A2399" s="25" t="n">
        <v>2395</v>
      </c>
      <c r="B2399" s="26">
        <f>IF(OR(C2399="",F2399=""),"",
"PRD-" &amp;
TEXT(DAY(C2399),"00") &amp;
CHOOSE(MONTH(C2399),"A","B","C","D","E","F","G","H","I","J","K","L") &amp;
TEXT(YEAR(C2399),"00") &amp;
"-" &amp;
RIGHT(F2399,4))</f>
        <v/>
      </c>
      <c r="C2399" s="27" t="n"/>
      <c r="D2399" s="26">
        <f>IF(F2399="","",_xlfn.XLOOKUP(F2399,purchase!F:F,purchase!B:B,""))</f>
        <v/>
      </c>
      <c r="E2399" s="26">
        <f>IF(F2399="","",_xlfn.XLOOKUP(F2399,purchase!F:F,purchase!C:C,""))</f>
        <v/>
      </c>
      <c r="F2399" s="4" t="n"/>
      <c r="G2399" s="10">
        <f>IF(H2399="NRFC","Natural Rubber Field Coagulam","")</f>
        <v/>
      </c>
      <c r="H2399" s="10">
        <f>IF(F2399="","",_xlfn.XLOOKUP(F2399,purchase!F:F,purchase!E:E,""))</f>
        <v/>
      </c>
      <c r="I2399" s="10">
        <f>IF(J2399="ISNR20","Natural Rubber-TSNR (ISNR-20)","")</f>
        <v/>
      </c>
      <c r="J2399" s="10">
        <f>IF(H2399="NRFC","ISNR20","")</f>
        <v/>
      </c>
      <c r="K2399" s="35">
        <f>_xlfn.SINGLE(IF(F2399="","",_xlfn.XLOOKUP(F2399,purchase!F:F,purchase!N:N,"")))</f>
        <v/>
      </c>
      <c r="L2399" s="4" t="n"/>
      <c r="M2399" s="86" t="n"/>
      <c r="N2399" s="35">
        <f>IF(F2399="","",
MAX(0,
_xlfn.XLOOKUP(F2399,purchase!F:F,purchase!N:N,"")
-
SUMIFS(L:L,F:F,F2399)))</f>
        <v/>
      </c>
      <c r="O2399" s="35">
        <f>IF(OR(L2399="",M2399=""),"",L2399-M2399)</f>
        <v/>
      </c>
      <c r="P2399" s="89">
        <f>_xlfn.SINGLE(IF(F2399="","",_xlfn.XLOOKUP(F2399,purchase!F:F,purchase!O:O,"")))</f>
        <v/>
      </c>
      <c r="Q2399" s="83">
        <f>IF(OR(L2399="",M2399=""),"",M2399/L2399)</f>
        <v/>
      </c>
      <c r="R2399" s="91">
        <f>IF(OR(P2399="",Q2399=""),"",Q2399-P2399)</f>
        <v/>
      </c>
    </row>
    <row r="2400">
      <c r="A2400" s="25" t="n">
        <v>2396</v>
      </c>
      <c r="B2400" s="26">
        <f>IF(OR(C2400="",F2400=""),"",
"PRD-" &amp;
TEXT(DAY(C2400),"00") &amp;
CHOOSE(MONTH(C2400),"A","B","C","D","E","F","G","H","I","J","K","L") &amp;
TEXT(YEAR(C2400),"00") &amp;
"-" &amp;
RIGHT(F2400,4))</f>
        <v/>
      </c>
      <c r="C2400" s="27" t="n"/>
      <c r="D2400" s="26">
        <f>IF(F2400="","",_xlfn.XLOOKUP(F2400,purchase!F:F,purchase!B:B,""))</f>
        <v/>
      </c>
      <c r="E2400" s="26">
        <f>IF(F2400="","",_xlfn.XLOOKUP(F2400,purchase!F:F,purchase!C:C,""))</f>
        <v/>
      </c>
      <c r="F2400" s="4" t="n"/>
      <c r="G2400" s="10">
        <f>IF(H2400="NRFC","Natural Rubber Field Coagulam","")</f>
        <v/>
      </c>
      <c r="H2400" s="10">
        <f>IF(F2400="","",_xlfn.XLOOKUP(F2400,purchase!F:F,purchase!E:E,""))</f>
        <v/>
      </c>
      <c r="I2400" s="10">
        <f>IF(J2400="ISNR20","Natural Rubber-TSNR (ISNR-20)","")</f>
        <v/>
      </c>
      <c r="J2400" s="10">
        <f>IF(H2400="NRFC","ISNR20","")</f>
        <v/>
      </c>
      <c r="K2400" s="35">
        <f>_xlfn.SINGLE(IF(F2400="","",_xlfn.XLOOKUP(F2400,purchase!F:F,purchase!N:N,"")))</f>
        <v/>
      </c>
      <c r="L2400" s="4" t="n"/>
      <c r="M2400" s="86" t="n"/>
      <c r="N2400" s="35">
        <f>IF(F2400="","",
MAX(0,
_xlfn.XLOOKUP(F2400,purchase!F:F,purchase!N:N,"")
-
SUMIFS(L:L,F:F,F2400)))</f>
        <v/>
      </c>
      <c r="O2400" s="35">
        <f>IF(OR(L2400="",M2400=""),"",L2400-M2400)</f>
        <v/>
      </c>
      <c r="P2400" s="89">
        <f>_xlfn.SINGLE(IF(F2400="","",_xlfn.XLOOKUP(F2400,purchase!F:F,purchase!O:O,"")))</f>
        <v/>
      </c>
      <c r="Q2400" s="83">
        <f>IF(OR(L2400="",M2400=""),"",M2400/L2400)</f>
        <v/>
      </c>
      <c r="R2400" s="91">
        <f>IF(OR(P2400="",Q2400=""),"",Q2400-P2400)</f>
        <v/>
      </c>
    </row>
    <row r="2401">
      <c r="A2401" s="25" t="n">
        <v>2397</v>
      </c>
      <c r="B2401" s="26">
        <f>IF(OR(C2401="",F2401=""),"",
"PRD-" &amp;
TEXT(DAY(C2401),"00") &amp;
CHOOSE(MONTH(C2401),"A","B","C","D","E","F","G","H","I","J","K","L") &amp;
TEXT(YEAR(C2401),"00") &amp;
"-" &amp;
RIGHT(F2401,4))</f>
        <v/>
      </c>
      <c r="C2401" s="27" t="n"/>
      <c r="D2401" s="26">
        <f>IF(F2401="","",_xlfn.XLOOKUP(F2401,purchase!F:F,purchase!B:B,""))</f>
        <v/>
      </c>
      <c r="E2401" s="26">
        <f>IF(F2401="","",_xlfn.XLOOKUP(F2401,purchase!F:F,purchase!C:C,""))</f>
        <v/>
      </c>
      <c r="F2401" s="4" t="n"/>
      <c r="G2401" s="10">
        <f>IF(H2401="NRFC","Natural Rubber Field Coagulam","")</f>
        <v/>
      </c>
      <c r="H2401" s="10">
        <f>IF(F2401="","",_xlfn.XLOOKUP(F2401,purchase!F:F,purchase!E:E,""))</f>
        <v/>
      </c>
      <c r="I2401" s="10">
        <f>IF(J2401="ISNR20","Natural Rubber-TSNR (ISNR-20)","")</f>
        <v/>
      </c>
      <c r="J2401" s="10">
        <f>IF(H2401="NRFC","ISNR20","")</f>
        <v/>
      </c>
      <c r="K2401" s="35">
        <f>_xlfn.SINGLE(IF(F2401="","",_xlfn.XLOOKUP(F2401,purchase!F:F,purchase!N:N,"")))</f>
        <v/>
      </c>
      <c r="L2401" s="4" t="n"/>
      <c r="M2401" s="86" t="n"/>
      <c r="N2401" s="35">
        <f>IF(F2401="","",
MAX(0,
_xlfn.XLOOKUP(F2401,purchase!F:F,purchase!N:N,"")
-
SUMIFS(L:L,F:F,F2401)))</f>
        <v/>
      </c>
      <c r="O2401" s="35">
        <f>IF(OR(L2401="",M2401=""),"",L2401-M2401)</f>
        <v/>
      </c>
      <c r="P2401" s="89">
        <f>_xlfn.SINGLE(IF(F2401="","",_xlfn.XLOOKUP(F2401,purchase!F:F,purchase!O:O,"")))</f>
        <v/>
      </c>
      <c r="Q2401" s="83">
        <f>IF(OR(L2401="",M2401=""),"",M2401/L2401)</f>
        <v/>
      </c>
      <c r="R2401" s="91">
        <f>IF(OR(P2401="",Q2401=""),"",Q2401-P2401)</f>
        <v/>
      </c>
    </row>
    <row r="2402">
      <c r="A2402" s="25" t="n">
        <v>2398</v>
      </c>
      <c r="B2402" s="26">
        <f>IF(OR(C2402="",F2402=""),"",
"PRD-" &amp;
TEXT(DAY(C2402),"00") &amp;
CHOOSE(MONTH(C2402),"A","B","C","D","E","F","G","H","I","J","K","L") &amp;
TEXT(YEAR(C2402),"00") &amp;
"-" &amp;
RIGHT(F2402,4))</f>
        <v/>
      </c>
      <c r="C2402" s="27" t="n"/>
      <c r="D2402" s="26">
        <f>IF(F2402="","",_xlfn.XLOOKUP(F2402,purchase!F:F,purchase!B:B,""))</f>
        <v/>
      </c>
      <c r="E2402" s="26">
        <f>IF(F2402="","",_xlfn.XLOOKUP(F2402,purchase!F:F,purchase!C:C,""))</f>
        <v/>
      </c>
      <c r="F2402" s="4" t="n"/>
      <c r="G2402" s="10">
        <f>IF(H2402="NRFC","Natural Rubber Field Coagulam","")</f>
        <v/>
      </c>
      <c r="H2402" s="10">
        <f>IF(F2402="","",_xlfn.XLOOKUP(F2402,purchase!F:F,purchase!E:E,""))</f>
        <v/>
      </c>
      <c r="I2402" s="10">
        <f>IF(J2402="ISNR20","Natural Rubber-TSNR (ISNR-20)","")</f>
        <v/>
      </c>
      <c r="J2402" s="10">
        <f>IF(H2402="NRFC","ISNR20","")</f>
        <v/>
      </c>
      <c r="K2402" s="35">
        <f>_xlfn.SINGLE(IF(F2402="","",_xlfn.XLOOKUP(F2402,purchase!F:F,purchase!N:N,"")))</f>
        <v/>
      </c>
      <c r="L2402" s="4" t="n"/>
      <c r="M2402" s="86" t="n"/>
      <c r="N2402" s="35">
        <f>IF(F2402="","",
MAX(0,
_xlfn.XLOOKUP(F2402,purchase!F:F,purchase!N:N,"")
-
SUMIFS(L:L,F:F,F2402)))</f>
        <v/>
      </c>
      <c r="O2402" s="35">
        <f>IF(OR(L2402="",M2402=""),"",L2402-M2402)</f>
        <v/>
      </c>
      <c r="P2402" s="89">
        <f>_xlfn.SINGLE(IF(F2402="","",_xlfn.XLOOKUP(F2402,purchase!F:F,purchase!O:O,"")))</f>
        <v/>
      </c>
      <c r="Q2402" s="83">
        <f>IF(OR(L2402="",M2402=""),"",M2402/L2402)</f>
        <v/>
      </c>
      <c r="R2402" s="91">
        <f>IF(OR(P2402="",Q2402=""),"",Q2402-P2402)</f>
        <v/>
      </c>
    </row>
    <row r="2403">
      <c r="A2403" s="25" t="n">
        <v>2399</v>
      </c>
      <c r="B2403" s="26">
        <f>IF(OR(C2403="",F2403=""),"",
"PRD-" &amp;
TEXT(DAY(C2403),"00") &amp;
CHOOSE(MONTH(C2403),"A","B","C","D","E","F","G","H","I","J","K","L") &amp;
TEXT(YEAR(C2403),"00") &amp;
"-" &amp;
RIGHT(F2403,4))</f>
        <v/>
      </c>
      <c r="C2403" s="27" t="n"/>
      <c r="D2403" s="26">
        <f>IF(F2403="","",_xlfn.XLOOKUP(F2403,purchase!F:F,purchase!B:B,""))</f>
        <v/>
      </c>
      <c r="E2403" s="26">
        <f>IF(F2403="","",_xlfn.XLOOKUP(F2403,purchase!F:F,purchase!C:C,""))</f>
        <v/>
      </c>
      <c r="F2403" s="4" t="n"/>
      <c r="G2403" s="10">
        <f>IF(H2403="NRFC","Natural Rubber Field Coagulam","")</f>
        <v/>
      </c>
      <c r="H2403" s="10">
        <f>IF(F2403="","",_xlfn.XLOOKUP(F2403,purchase!F:F,purchase!E:E,""))</f>
        <v/>
      </c>
      <c r="I2403" s="10">
        <f>IF(J2403="ISNR20","Natural Rubber-TSNR (ISNR-20)","")</f>
        <v/>
      </c>
      <c r="J2403" s="10">
        <f>IF(H2403="NRFC","ISNR20","")</f>
        <v/>
      </c>
      <c r="K2403" s="35">
        <f>_xlfn.SINGLE(IF(F2403="","",_xlfn.XLOOKUP(F2403,purchase!F:F,purchase!N:N,"")))</f>
        <v/>
      </c>
      <c r="L2403" s="4" t="n"/>
      <c r="M2403" s="86" t="n"/>
      <c r="N2403" s="35">
        <f>IF(F2403="","",
MAX(0,
_xlfn.XLOOKUP(F2403,purchase!F:F,purchase!N:N,"")
-
SUMIFS(L:L,F:F,F2403)))</f>
        <v/>
      </c>
      <c r="O2403" s="35">
        <f>IF(OR(L2403="",M2403=""),"",L2403-M2403)</f>
        <v/>
      </c>
      <c r="P2403" s="89">
        <f>_xlfn.SINGLE(IF(F2403="","",_xlfn.XLOOKUP(F2403,purchase!F:F,purchase!O:O,"")))</f>
        <v/>
      </c>
      <c r="Q2403" s="83">
        <f>IF(OR(L2403="",M2403=""),"",M2403/L2403)</f>
        <v/>
      </c>
      <c r="R2403" s="91">
        <f>IF(OR(P2403="",Q2403=""),"",Q2403-P2403)</f>
        <v/>
      </c>
    </row>
    <row r="2404">
      <c r="A2404" s="25" t="n">
        <v>2400</v>
      </c>
      <c r="B2404" s="26">
        <f>IF(OR(C2404="",F2404=""),"",
"PRD-" &amp;
TEXT(DAY(C2404),"00") &amp;
CHOOSE(MONTH(C2404),"A","B","C","D","E","F","G","H","I","J","K","L") &amp;
TEXT(YEAR(C2404),"00") &amp;
"-" &amp;
RIGHT(F2404,4))</f>
        <v/>
      </c>
      <c r="C2404" s="27" t="n"/>
      <c r="D2404" s="26">
        <f>IF(F2404="","",_xlfn.XLOOKUP(F2404,purchase!F:F,purchase!B:B,""))</f>
        <v/>
      </c>
      <c r="E2404" s="26">
        <f>IF(F2404="","",_xlfn.XLOOKUP(F2404,purchase!F:F,purchase!C:C,""))</f>
        <v/>
      </c>
      <c r="F2404" s="4" t="n"/>
      <c r="G2404" s="10">
        <f>IF(H2404="NRFC","Natural Rubber Field Coagulam","")</f>
        <v/>
      </c>
      <c r="H2404" s="10">
        <f>IF(F2404="","",_xlfn.XLOOKUP(F2404,purchase!F:F,purchase!E:E,""))</f>
        <v/>
      </c>
      <c r="I2404" s="10">
        <f>IF(J2404="ISNR20","Natural Rubber-TSNR (ISNR-20)","")</f>
        <v/>
      </c>
      <c r="J2404" s="10">
        <f>IF(H2404="NRFC","ISNR20","")</f>
        <v/>
      </c>
      <c r="K2404" s="35">
        <f>_xlfn.SINGLE(IF(F2404="","",_xlfn.XLOOKUP(F2404,purchase!F:F,purchase!N:N,"")))</f>
        <v/>
      </c>
      <c r="L2404" s="4" t="n"/>
      <c r="M2404" s="86" t="n"/>
      <c r="N2404" s="35">
        <f>IF(F2404="","",
MAX(0,
_xlfn.XLOOKUP(F2404,purchase!F:F,purchase!N:N,"")
-
SUMIFS(L:L,F:F,F2404)))</f>
        <v/>
      </c>
      <c r="O2404" s="35">
        <f>IF(OR(L2404="",M2404=""),"",L2404-M2404)</f>
        <v/>
      </c>
      <c r="P2404" s="89">
        <f>_xlfn.SINGLE(IF(F2404="","",_xlfn.XLOOKUP(F2404,purchase!F:F,purchase!O:O,"")))</f>
        <v/>
      </c>
      <c r="Q2404" s="83">
        <f>IF(OR(L2404="",M2404=""),"",M2404/L2404)</f>
        <v/>
      </c>
      <c r="R2404" s="91">
        <f>IF(OR(P2404="",Q2404=""),"",Q2404-P2404)</f>
        <v/>
      </c>
    </row>
    <row r="2405">
      <c r="A2405" s="25" t="n">
        <v>2401</v>
      </c>
      <c r="B2405" s="26">
        <f>IF(OR(C2405="",F2405=""),"",
"PRD-" &amp;
TEXT(DAY(C2405),"00") &amp;
CHOOSE(MONTH(C2405),"A","B","C","D","E","F","G","H","I","J","K","L") &amp;
TEXT(YEAR(C2405),"00") &amp;
"-" &amp;
RIGHT(F2405,4))</f>
        <v/>
      </c>
      <c r="C2405" s="27" t="n"/>
      <c r="D2405" s="26">
        <f>IF(F2405="","",_xlfn.XLOOKUP(F2405,purchase!F:F,purchase!B:B,""))</f>
        <v/>
      </c>
      <c r="E2405" s="26">
        <f>IF(F2405="","",_xlfn.XLOOKUP(F2405,purchase!F:F,purchase!C:C,""))</f>
        <v/>
      </c>
      <c r="F2405" s="4" t="n"/>
      <c r="G2405" s="10">
        <f>IF(H2405="NRFC","Natural Rubber Field Coagulam","")</f>
        <v/>
      </c>
      <c r="H2405" s="10">
        <f>IF(F2405="","",_xlfn.XLOOKUP(F2405,purchase!F:F,purchase!E:E,""))</f>
        <v/>
      </c>
      <c r="I2405" s="10">
        <f>IF(J2405="ISNR20","Natural Rubber-TSNR (ISNR-20)","")</f>
        <v/>
      </c>
      <c r="J2405" s="10">
        <f>IF(H2405="NRFC","ISNR20","")</f>
        <v/>
      </c>
      <c r="K2405" s="35">
        <f>_xlfn.SINGLE(IF(F2405="","",_xlfn.XLOOKUP(F2405,purchase!F:F,purchase!N:N,"")))</f>
        <v/>
      </c>
      <c r="L2405" s="4" t="n"/>
      <c r="M2405" s="86" t="n"/>
      <c r="N2405" s="35">
        <f>IF(F2405="","",
MAX(0,
_xlfn.XLOOKUP(F2405,purchase!F:F,purchase!N:N,"")
-
SUMIFS(L:L,F:F,F2405)))</f>
        <v/>
      </c>
      <c r="O2405" s="35">
        <f>IF(OR(L2405="",M2405=""),"",L2405-M2405)</f>
        <v/>
      </c>
      <c r="P2405" s="89">
        <f>_xlfn.SINGLE(IF(F2405="","",_xlfn.XLOOKUP(F2405,purchase!F:F,purchase!O:O,"")))</f>
        <v/>
      </c>
      <c r="Q2405" s="83">
        <f>IF(OR(L2405="",M2405=""),"",M2405/L2405)</f>
        <v/>
      </c>
      <c r="R2405" s="91">
        <f>IF(OR(P2405="",Q2405=""),"",Q2405-P2405)</f>
        <v/>
      </c>
    </row>
    <row r="2406">
      <c r="A2406" s="25" t="n">
        <v>2402</v>
      </c>
      <c r="B2406" s="26">
        <f>IF(OR(C2406="",F2406=""),"",
"PRD-" &amp;
TEXT(DAY(C2406),"00") &amp;
CHOOSE(MONTH(C2406),"A","B","C","D","E","F","G","H","I","J","K","L") &amp;
TEXT(YEAR(C2406),"00") &amp;
"-" &amp;
RIGHT(F2406,4))</f>
        <v/>
      </c>
      <c r="C2406" s="27" t="n"/>
      <c r="D2406" s="26">
        <f>IF(F2406="","",_xlfn.XLOOKUP(F2406,purchase!F:F,purchase!B:B,""))</f>
        <v/>
      </c>
      <c r="E2406" s="26">
        <f>IF(F2406="","",_xlfn.XLOOKUP(F2406,purchase!F:F,purchase!C:C,""))</f>
        <v/>
      </c>
      <c r="F2406" s="4" t="n"/>
      <c r="G2406" s="10">
        <f>IF(H2406="NRFC","Natural Rubber Field Coagulam","")</f>
        <v/>
      </c>
      <c r="H2406" s="10">
        <f>IF(F2406="","",_xlfn.XLOOKUP(F2406,purchase!F:F,purchase!E:E,""))</f>
        <v/>
      </c>
      <c r="I2406" s="10">
        <f>IF(J2406="ISNR20","Natural Rubber-TSNR (ISNR-20)","")</f>
        <v/>
      </c>
      <c r="J2406" s="10">
        <f>IF(H2406="NRFC","ISNR20","")</f>
        <v/>
      </c>
      <c r="K2406" s="35">
        <f>_xlfn.SINGLE(IF(F2406="","",_xlfn.XLOOKUP(F2406,purchase!F:F,purchase!N:N,"")))</f>
        <v/>
      </c>
      <c r="L2406" s="4" t="n"/>
      <c r="M2406" s="86" t="n"/>
      <c r="N2406" s="35">
        <f>IF(F2406="","",
MAX(0,
_xlfn.XLOOKUP(F2406,purchase!F:F,purchase!N:N,"")
-
SUMIFS(L:L,F:F,F2406)))</f>
        <v/>
      </c>
      <c r="O2406" s="35">
        <f>IF(OR(L2406="",M2406=""),"",L2406-M2406)</f>
        <v/>
      </c>
      <c r="P2406" s="89">
        <f>_xlfn.SINGLE(IF(F2406="","",_xlfn.XLOOKUP(F2406,purchase!F:F,purchase!O:O,"")))</f>
        <v/>
      </c>
      <c r="Q2406" s="83">
        <f>IF(OR(L2406="",M2406=""),"",M2406/L2406)</f>
        <v/>
      </c>
      <c r="R2406" s="91">
        <f>IF(OR(P2406="",Q2406=""),"",Q2406-P2406)</f>
        <v/>
      </c>
    </row>
    <row r="2407">
      <c r="A2407" s="25" t="n">
        <v>2403</v>
      </c>
      <c r="B2407" s="26">
        <f>IF(OR(C2407="",F2407=""),"",
"PRD-" &amp;
TEXT(DAY(C2407),"00") &amp;
CHOOSE(MONTH(C2407),"A","B","C","D","E","F","G","H","I","J","K","L") &amp;
TEXT(YEAR(C2407),"00") &amp;
"-" &amp;
RIGHT(F2407,4))</f>
        <v/>
      </c>
      <c r="C2407" s="27" t="n"/>
      <c r="D2407" s="26">
        <f>IF(F2407="","",_xlfn.XLOOKUP(F2407,purchase!F:F,purchase!B:B,""))</f>
        <v/>
      </c>
      <c r="E2407" s="26">
        <f>IF(F2407="","",_xlfn.XLOOKUP(F2407,purchase!F:F,purchase!C:C,""))</f>
        <v/>
      </c>
      <c r="F2407" s="4" t="n"/>
      <c r="G2407" s="10">
        <f>IF(H2407="NRFC","Natural Rubber Field Coagulam","")</f>
        <v/>
      </c>
      <c r="H2407" s="10">
        <f>IF(F2407="","",_xlfn.XLOOKUP(F2407,purchase!F:F,purchase!E:E,""))</f>
        <v/>
      </c>
      <c r="I2407" s="10">
        <f>IF(J2407="ISNR20","Natural Rubber-TSNR (ISNR-20)","")</f>
        <v/>
      </c>
      <c r="J2407" s="10">
        <f>IF(H2407="NRFC","ISNR20","")</f>
        <v/>
      </c>
      <c r="K2407" s="35">
        <f>_xlfn.SINGLE(IF(F2407="","",_xlfn.XLOOKUP(F2407,purchase!F:F,purchase!N:N,"")))</f>
        <v/>
      </c>
      <c r="L2407" s="4" t="n"/>
      <c r="M2407" s="86" t="n"/>
      <c r="N2407" s="35">
        <f>IF(F2407="","",
MAX(0,
_xlfn.XLOOKUP(F2407,purchase!F:F,purchase!N:N,"")
-
SUMIFS(L:L,F:F,F2407)))</f>
        <v/>
      </c>
      <c r="O2407" s="35">
        <f>IF(OR(L2407="",M2407=""),"",L2407-M2407)</f>
        <v/>
      </c>
      <c r="P2407" s="89">
        <f>_xlfn.SINGLE(IF(F2407="","",_xlfn.XLOOKUP(F2407,purchase!F:F,purchase!O:O,"")))</f>
        <v/>
      </c>
      <c r="Q2407" s="83">
        <f>IF(OR(L2407="",M2407=""),"",M2407/L2407)</f>
        <v/>
      </c>
      <c r="R2407" s="91">
        <f>IF(OR(P2407="",Q2407=""),"",Q2407-P2407)</f>
        <v/>
      </c>
    </row>
    <row r="2408">
      <c r="A2408" s="25" t="n">
        <v>2404</v>
      </c>
      <c r="B2408" s="26">
        <f>IF(OR(C2408="",F2408=""),"",
"PRD-" &amp;
TEXT(DAY(C2408),"00") &amp;
CHOOSE(MONTH(C2408),"A","B","C","D","E","F","G","H","I","J","K","L") &amp;
TEXT(YEAR(C2408),"00") &amp;
"-" &amp;
RIGHT(F2408,4))</f>
        <v/>
      </c>
      <c r="C2408" s="27" t="n"/>
      <c r="D2408" s="26">
        <f>IF(F2408="","",_xlfn.XLOOKUP(F2408,purchase!F:F,purchase!B:B,""))</f>
        <v/>
      </c>
      <c r="E2408" s="26">
        <f>IF(F2408="","",_xlfn.XLOOKUP(F2408,purchase!F:F,purchase!C:C,""))</f>
        <v/>
      </c>
      <c r="F2408" s="4" t="n"/>
      <c r="G2408" s="10">
        <f>IF(H2408="NRFC","Natural Rubber Field Coagulam","")</f>
        <v/>
      </c>
      <c r="H2408" s="10">
        <f>IF(F2408="","",_xlfn.XLOOKUP(F2408,purchase!F:F,purchase!E:E,""))</f>
        <v/>
      </c>
      <c r="I2408" s="10">
        <f>IF(J2408="ISNR20","Natural Rubber-TSNR (ISNR-20)","")</f>
        <v/>
      </c>
      <c r="J2408" s="10">
        <f>IF(H2408="NRFC","ISNR20","")</f>
        <v/>
      </c>
      <c r="K2408" s="35">
        <f>_xlfn.SINGLE(IF(F2408="","",_xlfn.XLOOKUP(F2408,purchase!F:F,purchase!N:N,"")))</f>
        <v/>
      </c>
      <c r="L2408" s="4" t="n"/>
      <c r="M2408" s="86" t="n"/>
      <c r="N2408" s="35">
        <f>IF(F2408="","",
MAX(0,
_xlfn.XLOOKUP(F2408,purchase!F:F,purchase!N:N,"")
-
SUMIFS(L:L,F:F,F2408)))</f>
        <v/>
      </c>
      <c r="O2408" s="35">
        <f>IF(OR(L2408="",M2408=""),"",L2408-M2408)</f>
        <v/>
      </c>
      <c r="P2408" s="89">
        <f>_xlfn.SINGLE(IF(F2408="","",_xlfn.XLOOKUP(F2408,purchase!F:F,purchase!O:O,"")))</f>
        <v/>
      </c>
      <c r="Q2408" s="83">
        <f>IF(OR(L2408="",M2408=""),"",M2408/L2408)</f>
        <v/>
      </c>
      <c r="R2408" s="91">
        <f>IF(OR(P2408="",Q2408=""),"",Q2408-P2408)</f>
        <v/>
      </c>
    </row>
    <row r="2409">
      <c r="A2409" s="25" t="n">
        <v>2405</v>
      </c>
      <c r="B2409" s="26">
        <f>IF(OR(C2409="",F2409=""),"",
"PRD-" &amp;
TEXT(DAY(C2409),"00") &amp;
CHOOSE(MONTH(C2409),"A","B","C","D","E","F","G","H","I","J","K","L") &amp;
TEXT(YEAR(C2409),"00") &amp;
"-" &amp;
RIGHT(F2409,4))</f>
        <v/>
      </c>
      <c r="C2409" s="27" t="n"/>
      <c r="D2409" s="26">
        <f>IF(F2409="","",_xlfn.XLOOKUP(F2409,purchase!F:F,purchase!B:B,""))</f>
        <v/>
      </c>
      <c r="E2409" s="26">
        <f>IF(F2409="","",_xlfn.XLOOKUP(F2409,purchase!F:F,purchase!C:C,""))</f>
        <v/>
      </c>
      <c r="F2409" s="4" t="n"/>
      <c r="G2409" s="10">
        <f>IF(H2409="NRFC","Natural Rubber Field Coagulam","")</f>
        <v/>
      </c>
      <c r="H2409" s="10">
        <f>IF(F2409="","",_xlfn.XLOOKUP(F2409,purchase!F:F,purchase!E:E,""))</f>
        <v/>
      </c>
      <c r="I2409" s="10">
        <f>IF(J2409="ISNR20","Natural Rubber-TSNR (ISNR-20)","")</f>
        <v/>
      </c>
      <c r="J2409" s="10">
        <f>IF(H2409="NRFC","ISNR20","")</f>
        <v/>
      </c>
      <c r="K2409" s="35">
        <f>_xlfn.SINGLE(IF(F2409="","",_xlfn.XLOOKUP(F2409,purchase!F:F,purchase!N:N,"")))</f>
        <v/>
      </c>
      <c r="L2409" s="4" t="n"/>
      <c r="M2409" s="86" t="n"/>
      <c r="N2409" s="35">
        <f>IF(F2409="","",
MAX(0,
_xlfn.XLOOKUP(F2409,purchase!F:F,purchase!N:N,"")
-
SUMIFS(L:L,F:F,F2409)))</f>
        <v/>
      </c>
      <c r="O2409" s="35">
        <f>IF(OR(L2409="",M2409=""),"",L2409-M2409)</f>
        <v/>
      </c>
      <c r="P2409" s="89">
        <f>_xlfn.SINGLE(IF(F2409="","",_xlfn.XLOOKUP(F2409,purchase!F:F,purchase!O:O,"")))</f>
        <v/>
      </c>
      <c r="Q2409" s="83">
        <f>IF(OR(L2409="",M2409=""),"",M2409/L2409)</f>
        <v/>
      </c>
      <c r="R2409" s="91">
        <f>IF(OR(P2409="",Q2409=""),"",Q2409-P2409)</f>
        <v/>
      </c>
    </row>
    <row r="2410">
      <c r="A2410" s="25" t="n">
        <v>2406</v>
      </c>
      <c r="B2410" s="26">
        <f>IF(OR(C2410="",F2410=""),"",
"PRD-" &amp;
TEXT(DAY(C2410),"00") &amp;
CHOOSE(MONTH(C2410),"A","B","C","D","E","F","G","H","I","J","K","L") &amp;
TEXT(YEAR(C2410),"00") &amp;
"-" &amp;
RIGHT(F2410,4))</f>
        <v/>
      </c>
      <c r="C2410" s="27" t="n"/>
      <c r="D2410" s="26">
        <f>IF(F2410="","",_xlfn.XLOOKUP(F2410,purchase!F:F,purchase!B:B,""))</f>
        <v/>
      </c>
      <c r="E2410" s="26">
        <f>IF(F2410="","",_xlfn.XLOOKUP(F2410,purchase!F:F,purchase!C:C,""))</f>
        <v/>
      </c>
      <c r="F2410" s="4" t="n"/>
      <c r="G2410" s="10">
        <f>IF(H2410="NRFC","Natural Rubber Field Coagulam","")</f>
        <v/>
      </c>
      <c r="H2410" s="10">
        <f>IF(F2410="","",_xlfn.XLOOKUP(F2410,purchase!F:F,purchase!E:E,""))</f>
        <v/>
      </c>
      <c r="I2410" s="10">
        <f>IF(J2410="ISNR20","Natural Rubber-TSNR (ISNR-20)","")</f>
        <v/>
      </c>
      <c r="J2410" s="10">
        <f>IF(H2410="NRFC","ISNR20","")</f>
        <v/>
      </c>
      <c r="K2410" s="35">
        <f>_xlfn.SINGLE(IF(F2410="","",_xlfn.XLOOKUP(F2410,purchase!F:F,purchase!N:N,"")))</f>
        <v/>
      </c>
      <c r="L2410" s="4" t="n"/>
      <c r="M2410" s="86" t="n"/>
      <c r="N2410" s="35">
        <f>IF(F2410="","",
MAX(0,
_xlfn.XLOOKUP(F2410,purchase!F:F,purchase!N:N,"")
-
SUMIFS(L:L,F:F,F2410)))</f>
        <v/>
      </c>
      <c r="O2410" s="35">
        <f>IF(OR(L2410="",M2410=""),"",L2410-M2410)</f>
        <v/>
      </c>
      <c r="P2410" s="89">
        <f>_xlfn.SINGLE(IF(F2410="","",_xlfn.XLOOKUP(F2410,purchase!F:F,purchase!O:O,"")))</f>
        <v/>
      </c>
      <c r="Q2410" s="83">
        <f>IF(OR(L2410="",M2410=""),"",M2410/L2410)</f>
        <v/>
      </c>
      <c r="R2410" s="91">
        <f>IF(OR(P2410="",Q2410=""),"",Q2410-P2410)</f>
        <v/>
      </c>
    </row>
    <row r="2411">
      <c r="A2411" s="25" t="n">
        <v>2407</v>
      </c>
      <c r="B2411" s="26">
        <f>IF(OR(C2411="",F2411=""),"",
"PRD-" &amp;
TEXT(DAY(C2411),"00") &amp;
CHOOSE(MONTH(C2411),"A","B","C","D","E","F","G","H","I","J","K","L") &amp;
TEXT(YEAR(C2411),"00") &amp;
"-" &amp;
RIGHT(F2411,4))</f>
        <v/>
      </c>
      <c r="C2411" s="27" t="n"/>
      <c r="D2411" s="26">
        <f>IF(F2411="","",_xlfn.XLOOKUP(F2411,purchase!F:F,purchase!B:B,""))</f>
        <v/>
      </c>
      <c r="E2411" s="26">
        <f>IF(F2411="","",_xlfn.XLOOKUP(F2411,purchase!F:F,purchase!C:C,""))</f>
        <v/>
      </c>
      <c r="F2411" s="4" t="n"/>
      <c r="G2411" s="10">
        <f>IF(H2411="NRFC","Natural Rubber Field Coagulam","")</f>
        <v/>
      </c>
      <c r="H2411" s="10">
        <f>IF(F2411="","",_xlfn.XLOOKUP(F2411,purchase!F:F,purchase!E:E,""))</f>
        <v/>
      </c>
      <c r="I2411" s="10">
        <f>IF(J2411="ISNR20","Natural Rubber-TSNR (ISNR-20)","")</f>
        <v/>
      </c>
      <c r="J2411" s="10">
        <f>IF(H2411="NRFC","ISNR20","")</f>
        <v/>
      </c>
      <c r="K2411" s="35">
        <f>_xlfn.SINGLE(IF(F2411="","",_xlfn.XLOOKUP(F2411,purchase!F:F,purchase!N:N,"")))</f>
        <v/>
      </c>
      <c r="L2411" s="4" t="n"/>
      <c r="M2411" s="86" t="n"/>
      <c r="N2411" s="35">
        <f>IF(F2411="","",
MAX(0,
_xlfn.XLOOKUP(F2411,purchase!F:F,purchase!N:N,"")
-
SUMIFS(L:L,F:F,F2411)))</f>
        <v/>
      </c>
      <c r="O2411" s="35">
        <f>IF(OR(L2411="",M2411=""),"",L2411-M2411)</f>
        <v/>
      </c>
      <c r="P2411" s="89">
        <f>_xlfn.SINGLE(IF(F2411="","",_xlfn.XLOOKUP(F2411,purchase!F:F,purchase!O:O,"")))</f>
        <v/>
      </c>
      <c r="Q2411" s="83">
        <f>IF(OR(L2411="",M2411=""),"",M2411/L2411)</f>
        <v/>
      </c>
      <c r="R2411" s="91">
        <f>IF(OR(P2411="",Q2411=""),"",Q2411-P2411)</f>
        <v/>
      </c>
    </row>
    <row r="2412">
      <c r="A2412" s="25" t="n">
        <v>2408</v>
      </c>
      <c r="B2412" s="26">
        <f>IF(OR(C2412="",F2412=""),"",
"PRD-" &amp;
TEXT(DAY(C2412),"00") &amp;
CHOOSE(MONTH(C2412),"A","B","C","D","E","F","G","H","I","J","K","L") &amp;
TEXT(YEAR(C2412),"00") &amp;
"-" &amp;
RIGHT(F2412,4))</f>
        <v/>
      </c>
      <c r="C2412" s="27" t="n"/>
      <c r="D2412" s="26">
        <f>IF(F2412="","",_xlfn.XLOOKUP(F2412,purchase!F:F,purchase!B:B,""))</f>
        <v/>
      </c>
      <c r="E2412" s="26">
        <f>IF(F2412="","",_xlfn.XLOOKUP(F2412,purchase!F:F,purchase!C:C,""))</f>
        <v/>
      </c>
      <c r="F2412" s="4" t="n"/>
      <c r="G2412" s="10">
        <f>IF(H2412="NRFC","Natural Rubber Field Coagulam","")</f>
        <v/>
      </c>
      <c r="H2412" s="10">
        <f>IF(F2412="","",_xlfn.XLOOKUP(F2412,purchase!F:F,purchase!E:E,""))</f>
        <v/>
      </c>
      <c r="I2412" s="10">
        <f>IF(J2412="ISNR20","Natural Rubber-TSNR (ISNR-20)","")</f>
        <v/>
      </c>
      <c r="J2412" s="10">
        <f>IF(H2412="NRFC","ISNR20","")</f>
        <v/>
      </c>
      <c r="K2412" s="35">
        <f>_xlfn.SINGLE(IF(F2412="","",_xlfn.XLOOKUP(F2412,purchase!F:F,purchase!N:N,"")))</f>
        <v/>
      </c>
      <c r="L2412" s="4" t="n"/>
      <c r="M2412" s="86" t="n"/>
      <c r="N2412" s="35">
        <f>IF(F2412="","",
MAX(0,
_xlfn.XLOOKUP(F2412,purchase!F:F,purchase!N:N,"")
-
SUMIFS(L:L,F:F,F2412)))</f>
        <v/>
      </c>
      <c r="O2412" s="35">
        <f>IF(OR(L2412="",M2412=""),"",L2412-M2412)</f>
        <v/>
      </c>
      <c r="P2412" s="89">
        <f>_xlfn.SINGLE(IF(F2412="","",_xlfn.XLOOKUP(F2412,purchase!F:F,purchase!O:O,"")))</f>
        <v/>
      </c>
      <c r="Q2412" s="83">
        <f>IF(OR(L2412="",M2412=""),"",M2412/L2412)</f>
        <v/>
      </c>
      <c r="R2412" s="91">
        <f>IF(OR(P2412="",Q2412=""),"",Q2412-P2412)</f>
        <v/>
      </c>
    </row>
    <row r="2413">
      <c r="A2413" s="25" t="n">
        <v>2409</v>
      </c>
      <c r="B2413" s="26">
        <f>IF(OR(C2413="",F2413=""),"",
"PRD-" &amp;
TEXT(DAY(C2413),"00") &amp;
CHOOSE(MONTH(C2413),"A","B","C","D","E","F","G","H","I","J","K","L") &amp;
TEXT(YEAR(C2413),"00") &amp;
"-" &amp;
RIGHT(F2413,4))</f>
        <v/>
      </c>
      <c r="C2413" s="27" t="n"/>
      <c r="D2413" s="26">
        <f>IF(F2413="","",_xlfn.XLOOKUP(F2413,purchase!F:F,purchase!B:B,""))</f>
        <v/>
      </c>
      <c r="E2413" s="26">
        <f>IF(F2413="","",_xlfn.XLOOKUP(F2413,purchase!F:F,purchase!C:C,""))</f>
        <v/>
      </c>
      <c r="F2413" s="4" t="n"/>
      <c r="G2413" s="10">
        <f>IF(H2413="NRFC","Natural Rubber Field Coagulam","")</f>
        <v/>
      </c>
      <c r="H2413" s="10">
        <f>IF(F2413="","",_xlfn.XLOOKUP(F2413,purchase!F:F,purchase!E:E,""))</f>
        <v/>
      </c>
      <c r="I2413" s="10">
        <f>IF(J2413="ISNR20","Natural Rubber-TSNR (ISNR-20)","")</f>
        <v/>
      </c>
      <c r="J2413" s="10">
        <f>IF(H2413="NRFC","ISNR20","")</f>
        <v/>
      </c>
      <c r="K2413" s="35">
        <f>_xlfn.SINGLE(IF(F2413="","",_xlfn.XLOOKUP(F2413,purchase!F:F,purchase!N:N,"")))</f>
        <v/>
      </c>
      <c r="L2413" s="4" t="n"/>
      <c r="M2413" s="86" t="n"/>
      <c r="N2413" s="35">
        <f>IF(F2413="","",
MAX(0,
_xlfn.XLOOKUP(F2413,purchase!F:F,purchase!N:N,"")
-
SUMIFS(L:L,F:F,F2413)))</f>
        <v/>
      </c>
      <c r="O2413" s="35">
        <f>IF(OR(L2413="",M2413=""),"",L2413-M2413)</f>
        <v/>
      </c>
      <c r="P2413" s="89">
        <f>_xlfn.SINGLE(IF(F2413="","",_xlfn.XLOOKUP(F2413,purchase!F:F,purchase!O:O,"")))</f>
        <v/>
      </c>
      <c r="Q2413" s="83">
        <f>IF(OR(L2413="",M2413=""),"",M2413/L2413)</f>
        <v/>
      </c>
      <c r="R2413" s="91">
        <f>IF(OR(P2413="",Q2413=""),"",Q2413-P2413)</f>
        <v/>
      </c>
    </row>
    <row r="2414">
      <c r="A2414" s="25" t="n">
        <v>2410</v>
      </c>
      <c r="B2414" s="26">
        <f>IF(OR(C2414="",F2414=""),"",
"PRD-" &amp;
TEXT(DAY(C2414),"00") &amp;
CHOOSE(MONTH(C2414),"A","B","C","D","E","F","G","H","I","J","K","L") &amp;
TEXT(YEAR(C2414),"00") &amp;
"-" &amp;
RIGHT(F2414,4))</f>
        <v/>
      </c>
      <c r="C2414" s="27" t="n"/>
      <c r="D2414" s="26">
        <f>IF(F2414="","",_xlfn.XLOOKUP(F2414,purchase!F:F,purchase!B:B,""))</f>
        <v/>
      </c>
      <c r="E2414" s="26">
        <f>IF(F2414="","",_xlfn.XLOOKUP(F2414,purchase!F:F,purchase!C:C,""))</f>
        <v/>
      </c>
      <c r="F2414" s="4" t="n"/>
      <c r="G2414" s="10">
        <f>IF(H2414="NRFC","Natural Rubber Field Coagulam","")</f>
        <v/>
      </c>
      <c r="H2414" s="10">
        <f>IF(F2414="","",_xlfn.XLOOKUP(F2414,purchase!F:F,purchase!E:E,""))</f>
        <v/>
      </c>
      <c r="I2414" s="10">
        <f>IF(J2414="ISNR20","Natural Rubber-TSNR (ISNR-20)","")</f>
        <v/>
      </c>
      <c r="J2414" s="10">
        <f>IF(H2414="NRFC","ISNR20","")</f>
        <v/>
      </c>
      <c r="K2414" s="35">
        <f>_xlfn.SINGLE(IF(F2414="","",_xlfn.XLOOKUP(F2414,purchase!F:F,purchase!N:N,"")))</f>
        <v/>
      </c>
      <c r="L2414" s="4" t="n"/>
      <c r="M2414" s="86" t="n"/>
      <c r="N2414" s="35">
        <f>IF(F2414="","",
MAX(0,
_xlfn.XLOOKUP(F2414,purchase!F:F,purchase!N:N,"")
-
SUMIFS(L:L,F:F,F2414)))</f>
        <v/>
      </c>
      <c r="O2414" s="35">
        <f>IF(OR(L2414="",M2414=""),"",L2414-M2414)</f>
        <v/>
      </c>
      <c r="P2414" s="89">
        <f>_xlfn.SINGLE(IF(F2414="","",_xlfn.XLOOKUP(F2414,purchase!F:F,purchase!O:O,"")))</f>
        <v/>
      </c>
      <c r="Q2414" s="83">
        <f>IF(OR(L2414="",M2414=""),"",M2414/L2414)</f>
        <v/>
      </c>
      <c r="R2414" s="91">
        <f>IF(OR(P2414="",Q2414=""),"",Q2414-P2414)</f>
        <v/>
      </c>
    </row>
    <row r="2415">
      <c r="A2415" s="25" t="n">
        <v>2411</v>
      </c>
      <c r="B2415" s="26">
        <f>IF(OR(C2415="",F2415=""),"",
"PRD-" &amp;
TEXT(DAY(C2415),"00") &amp;
CHOOSE(MONTH(C2415),"A","B","C","D","E","F","G","H","I","J","K","L") &amp;
TEXT(YEAR(C2415),"00") &amp;
"-" &amp;
RIGHT(F2415,4))</f>
        <v/>
      </c>
      <c r="C2415" s="27" t="n"/>
      <c r="D2415" s="26">
        <f>IF(F2415="","",_xlfn.XLOOKUP(F2415,purchase!F:F,purchase!B:B,""))</f>
        <v/>
      </c>
      <c r="E2415" s="26">
        <f>IF(F2415="","",_xlfn.XLOOKUP(F2415,purchase!F:F,purchase!C:C,""))</f>
        <v/>
      </c>
      <c r="F2415" s="4" t="n"/>
      <c r="G2415" s="10">
        <f>IF(H2415="NRFC","Natural Rubber Field Coagulam","")</f>
        <v/>
      </c>
      <c r="H2415" s="10">
        <f>IF(F2415="","",_xlfn.XLOOKUP(F2415,purchase!F:F,purchase!E:E,""))</f>
        <v/>
      </c>
      <c r="I2415" s="10">
        <f>IF(J2415="ISNR20","Natural Rubber-TSNR (ISNR-20)","")</f>
        <v/>
      </c>
      <c r="J2415" s="10">
        <f>IF(H2415="NRFC","ISNR20","")</f>
        <v/>
      </c>
      <c r="K2415" s="35">
        <f>_xlfn.SINGLE(IF(F2415="","",_xlfn.XLOOKUP(F2415,purchase!F:F,purchase!N:N,"")))</f>
        <v/>
      </c>
      <c r="L2415" s="4" t="n"/>
      <c r="M2415" s="86" t="n"/>
      <c r="N2415" s="35">
        <f>IF(F2415="","",
MAX(0,
_xlfn.XLOOKUP(F2415,purchase!F:F,purchase!N:N,"")
-
SUMIFS(L:L,F:F,F2415)))</f>
        <v/>
      </c>
      <c r="O2415" s="35">
        <f>IF(OR(L2415="",M2415=""),"",L2415-M2415)</f>
        <v/>
      </c>
      <c r="P2415" s="89">
        <f>_xlfn.SINGLE(IF(F2415="","",_xlfn.XLOOKUP(F2415,purchase!F:F,purchase!O:O,"")))</f>
        <v/>
      </c>
      <c r="Q2415" s="83">
        <f>IF(OR(L2415="",M2415=""),"",M2415/L2415)</f>
        <v/>
      </c>
      <c r="R2415" s="91">
        <f>IF(OR(P2415="",Q2415=""),"",Q2415-P2415)</f>
        <v/>
      </c>
    </row>
    <row r="2416">
      <c r="A2416" s="25" t="n">
        <v>2412</v>
      </c>
      <c r="B2416" s="26">
        <f>IF(OR(C2416="",F2416=""),"",
"PRD-" &amp;
TEXT(DAY(C2416),"00") &amp;
CHOOSE(MONTH(C2416),"A","B","C","D","E","F","G","H","I","J","K","L") &amp;
TEXT(YEAR(C2416),"00") &amp;
"-" &amp;
RIGHT(F2416,4))</f>
        <v/>
      </c>
      <c r="C2416" s="27" t="n"/>
      <c r="D2416" s="26">
        <f>IF(F2416="","",_xlfn.XLOOKUP(F2416,purchase!F:F,purchase!B:B,""))</f>
        <v/>
      </c>
      <c r="E2416" s="26">
        <f>IF(F2416="","",_xlfn.XLOOKUP(F2416,purchase!F:F,purchase!C:C,""))</f>
        <v/>
      </c>
      <c r="F2416" s="4" t="n"/>
      <c r="G2416" s="10">
        <f>IF(H2416="NRFC","Natural Rubber Field Coagulam","")</f>
        <v/>
      </c>
      <c r="H2416" s="10">
        <f>IF(F2416="","",_xlfn.XLOOKUP(F2416,purchase!F:F,purchase!E:E,""))</f>
        <v/>
      </c>
      <c r="I2416" s="10">
        <f>IF(J2416="ISNR20","Natural Rubber-TSNR (ISNR-20)","")</f>
        <v/>
      </c>
      <c r="J2416" s="10">
        <f>IF(H2416="NRFC","ISNR20","")</f>
        <v/>
      </c>
      <c r="K2416" s="35">
        <f>_xlfn.SINGLE(IF(F2416="","",_xlfn.XLOOKUP(F2416,purchase!F:F,purchase!N:N,"")))</f>
        <v/>
      </c>
      <c r="L2416" s="4" t="n"/>
      <c r="M2416" s="86" t="n"/>
      <c r="N2416" s="35">
        <f>IF(F2416="","",
MAX(0,
_xlfn.XLOOKUP(F2416,purchase!F:F,purchase!N:N,"")
-
SUMIFS(L:L,F:F,F2416)))</f>
        <v/>
      </c>
      <c r="O2416" s="35">
        <f>IF(OR(L2416="",M2416=""),"",L2416-M2416)</f>
        <v/>
      </c>
      <c r="P2416" s="89">
        <f>_xlfn.SINGLE(IF(F2416="","",_xlfn.XLOOKUP(F2416,purchase!F:F,purchase!O:O,"")))</f>
        <v/>
      </c>
      <c r="Q2416" s="83">
        <f>IF(OR(L2416="",M2416=""),"",M2416/L2416)</f>
        <v/>
      </c>
      <c r="R2416" s="91">
        <f>IF(OR(P2416="",Q2416=""),"",Q2416-P2416)</f>
        <v/>
      </c>
    </row>
    <row r="2417">
      <c r="A2417" s="25" t="n">
        <v>2413</v>
      </c>
      <c r="B2417" s="26">
        <f>IF(OR(C2417="",F2417=""),"",
"PRD-" &amp;
TEXT(DAY(C2417),"00") &amp;
CHOOSE(MONTH(C2417),"A","B","C","D","E","F","G","H","I","J","K","L") &amp;
TEXT(YEAR(C2417),"00") &amp;
"-" &amp;
RIGHT(F2417,4))</f>
        <v/>
      </c>
      <c r="C2417" s="27" t="n"/>
      <c r="D2417" s="26">
        <f>IF(F2417="","",_xlfn.XLOOKUP(F2417,purchase!F:F,purchase!B:B,""))</f>
        <v/>
      </c>
      <c r="E2417" s="26">
        <f>IF(F2417="","",_xlfn.XLOOKUP(F2417,purchase!F:F,purchase!C:C,""))</f>
        <v/>
      </c>
      <c r="F2417" s="4" t="n"/>
      <c r="G2417" s="10">
        <f>IF(H2417="NRFC","Natural Rubber Field Coagulam","")</f>
        <v/>
      </c>
      <c r="H2417" s="10">
        <f>IF(F2417="","",_xlfn.XLOOKUP(F2417,purchase!F:F,purchase!E:E,""))</f>
        <v/>
      </c>
      <c r="I2417" s="10">
        <f>IF(J2417="ISNR20","Natural Rubber-TSNR (ISNR-20)","")</f>
        <v/>
      </c>
      <c r="J2417" s="10">
        <f>IF(H2417="NRFC","ISNR20","")</f>
        <v/>
      </c>
      <c r="K2417" s="35">
        <f>_xlfn.SINGLE(IF(F2417="","",_xlfn.XLOOKUP(F2417,purchase!F:F,purchase!N:N,"")))</f>
        <v/>
      </c>
      <c r="L2417" s="4" t="n"/>
      <c r="M2417" s="86" t="n"/>
      <c r="N2417" s="35">
        <f>IF(F2417="","",
MAX(0,
_xlfn.XLOOKUP(F2417,purchase!F:F,purchase!N:N,"")
-
SUMIFS(L:L,F:F,F2417)))</f>
        <v/>
      </c>
      <c r="O2417" s="35">
        <f>IF(OR(L2417="",M2417=""),"",L2417-M2417)</f>
        <v/>
      </c>
      <c r="P2417" s="89">
        <f>_xlfn.SINGLE(IF(F2417="","",_xlfn.XLOOKUP(F2417,purchase!F:F,purchase!O:O,"")))</f>
        <v/>
      </c>
      <c r="Q2417" s="83">
        <f>IF(OR(L2417="",M2417=""),"",M2417/L2417)</f>
        <v/>
      </c>
      <c r="R2417" s="91">
        <f>IF(OR(P2417="",Q2417=""),"",Q2417-P2417)</f>
        <v/>
      </c>
    </row>
    <row r="2418">
      <c r="A2418" s="25" t="n">
        <v>2414</v>
      </c>
      <c r="B2418" s="26">
        <f>IF(OR(C2418="",F2418=""),"",
"PRD-" &amp;
TEXT(DAY(C2418),"00") &amp;
CHOOSE(MONTH(C2418),"A","B","C","D","E","F","G","H","I","J","K","L") &amp;
TEXT(YEAR(C2418),"00") &amp;
"-" &amp;
RIGHT(F2418,4))</f>
        <v/>
      </c>
      <c r="C2418" s="27" t="n"/>
      <c r="D2418" s="26">
        <f>IF(F2418="","",_xlfn.XLOOKUP(F2418,purchase!F:F,purchase!B:B,""))</f>
        <v/>
      </c>
      <c r="E2418" s="26">
        <f>IF(F2418="","",_xlfn.XLOOKUP(F2418,purchase!F:F,purchase!C:C,""))</f>
        <v/>
      </c>
      <c r="F2418" s="4" t="n"/>
      <c r="G2418" s="10">
        <f>IF(H2418="NRFC","Natural Rubber Field Coagulam","")</f>
        <v/>
      </c>
      <c r="H2418" s="10">
        <f>IF(F2418="","",_xlfn.XLOOKUP(F2418,purchase!F:F,purchase!E:E,""))</f>
        <v/>
      </c>
      <c r="I2418" s="10">
        <f>IF(J2418="ISNR20","Natural Rubber-TSNR (ISNR-20)","")</f>
        <v/>
      </c>
      <c r="J2418" s="10">
        <f>IF(H2418="NRFC","ISNR20","")</f>
        <v/>
      </c>
      <c r="K2418" s="35">
        <f>_xlfn.SINGLE(IF(F2418="","",_xlfn.XLOOKUP(F2418,purchase!F:F,purchase!N:N,"")))</f>
        <v/>
      </c>
      <c r="L2418" s="4" t="n"/>
      <c r="M2418" s="86" t="n"/>
      <c r="N2418" s="35">
        <f>IF(F2418="","",
MAX(0,
_xlfn.XLOOKUP(F2418,purchase!F:F,purchase!N:N,"")
-
SUMIFS(L:L,F:F,F2418)))</f>
        <v/>
      </c>
      <c r="O2418" s="35">
        <f>IF(OR(L2418="",M2418=""),"",L2418-M2418)</f>
        <v/>
      </c>
      <c r="P2418" s="89">
        <f>_xlfn.SINGLE(IF(F2418="","",_xlfn.XLOOKUP(F2418,purchase!F:F,purchase!O:O,"")))</f>
        <v/>
      </c>
      <c r="Q2418" s="83">
        <f>IF(OR(L2418="",M2418=""),"",M2418/L2418)</f>
        <v/>
      </c>
      <c r="R2418" s="91">
        <f>IF(OR(P2418="",Q2418=""),"",Q2418-P2418)</f>
        <v/>
      </c>
    </row>
    <row r="2419">
      <c r="A2419" s="25" t="n">
        <v>2415</v>
      </c>
      <c r="B2419" s="26">
        <f>IF(OR(C2419="",F2419=""),"",
"PRD-" &amp;
TEXT(DAY(C2419),"00") &amp;
CHOOSE(MONTH(C2419),"A","B","C","D","E","F","G","H","I","J","K","L") &amp;
TEXT(YEAR(C2419),"00") &amp;
"-" &amp;
RIGHT(F2419,4))</f>
        <v/>
      </c>
      <c r="C2419" s="27" t="n"/>
      <c r="D2419" s="26">
        <f>IF(F2419="","",_xlfn.XLOOKUP(F2419,purchase!F:F,purchase!B:B,""))</f>
        <v/>
      </c>
      <c r="E2419" s="26">
        <f>IF(F2419="","",_xlfn.XLOOKUP(F2419,purchase!F:F,purchase!C:C,""))</f>
        <v/>
      </c>
      <c r="F2419" s="4" t="n"/>
      <c r="G2419" s="10">
        <f>IF(H2419="NRFC","Natural Rubber Field Coagulam","")</f>
        <v/>
      </c>
      <c r="H2419" s="10">
        <f>IF(F2419="","",_xlfn.XLOOKUP(F2419,purchase!F:F,purchase!E:E,""))</f>
        <v/>
      </c>
      <c r="I2419" s="10">
        <f>IF(J2419="ISNR20","Natural Rubber-TSNR (ISNR-20)","")</f>
        <v/>
      </c>
      <c r="J2419" s="10">
        <f>IF(H2419="NRFC","ISNR20","")</f>
        <v/>
      </c>
      <c r="K2419" s="35">
        <f>_xlfn.SINGLE(IF(F2419="","",_xlfn.XLOOKUP(F2419,purchase!F:F,purchase!N:N,"")))</f>
        <v/>
      </c>
      <c r="L2419" s="4" t="n"/>
      <c r="M2419" s="86" t="n"/>
      <c r="N2419" s="35">
        <f>IF(F2419="","",
MAX(0,
_xlfn.XLOOKUP(F2419,purchase!F:F,purchase!N:N,"")
-
SUMIFS(L:L,F:F,F2419)))</f>
        <v/>
      </c>
      <c r="O2419" s="35">
        <f>IF(OR(L2419="",M2419=""),"",L2419-M2419)</f>
        <v/>
      </c>
      <c r="P2419" s="89">
        <f>_xlfn.SINGLE(IF(F2419="","",_xlfn.XLOOKUP(F2419,purchase!F:F,purchase!O:O,"")))</f>
        <v/>
      </c>
      <c r="Q2419" s="83">
        <f>IF(OR(L2419="",M2419=""),"",M2419/L2419)</f>
        <v/>
      </c>
      <c r="R2419" s="91">
        <f>IF(OR(P2419="",Q2419=""),"",Q2419-P2419)</f>
        <v/>
      </c>
    </row>
    <row r="2420">
      <c r="A2420" s="25" t="n">
        <v>2416</v>
      </c>
      <c r="B2420" s="26">
        <f>IF(OR(C2420="",F2420=""),"",
"PRD-" &amp;
TEXT(DAY(C2420),"00") &amp;
CHOOSE(MONTH(C2420),"A","B","C","D","E","F","G","H","I","J","K","L") &amp;
TEXT(YEAR(C2420),"00") &amp;
"-" &amp;
RIGHT(F2420,4))</f>
        <v/>
      </c>
      <c r="C2420" s="27" t="n"/>
      <c r="D2420" s="26">
        <f>IF(F2420="","",_xlfn.XLOOKUP(F2420,purchase!F:F,purchase!B:B,""))</f>
        <v/>
      </c>
      <c r="E2420" s="26">
        <f>IF(F2420="","",_xlfn.XLOOKUP(F2420,purchase!F:F,purchase!C:C,""))</f>
        <v/>
      </c>
      <c r="F2420" s="4" t="n"/>
      <c r="G2420" s="10">
        <f>IF(H2420="NRFC","Natural Rubber Field Coagulam","")</f>
        <v/>
      </c>
      <c r="H2420" s="10">
        <f>IF(F2420="","",_xlfn.XLOOKUP(F2420,purchase!F:F,purchase!E:E,""))</f>
        <v/>
      </c>
      <c r="I2420" s="10">
        <f>IF(J2420="ISNR20","Natural Rubber-TSNR (ISNR-20)","")</f>
        <v/>
      </c>
      <c r="J2420" s="10">
        <f>IF(H2420="NRFC","ISNR20","")</f>
        <v/>
      </c>
      <c r="K2420" s="35">
        <f>_xlfn.SINGLE(IF(F2420="","",_xlfn.XLOOKUP(F2420,purchase!F:F,purchase!N:N,"")))</f>
        <v/>
      </c>
      <c r="L2420" s="4" t="n"/>
      <c r="M2420" s="86" t="n"/>
      <c r="N2420" s="35">
        <f>IF(F2420="","",
MAX(0,
_xlfn.XLOOKUP(F2420,purchase!F:F,purchase!N:N,"")
-
SUMIFS(L:L,F:F,F2420)))</f>
        <v/>
      </c>
      <c r="O2420" s="35">
        <f>IF(OR(L2420="",M2420=""),"",L2420-M2420)</f>
        <v/>
      </c>
      <c r="P2420" s="89">
        <f>_xlfn.SINGLE(IF(F2420="","",_xlfn.XLOOKUP(F2420,purchase!F:F,purchase!O:O,"")))</f>
        <v/>
      </c>
      <c r="Q2420" s="83">
        <f>IF(OR(L2420="",M2420=""),"",M2420/L2420)</f>
        <v/>
      </c>
      <c r="R2420" s="91">
        <f>IF(OR(P2420="",Q2420=""),"",Q2420-P2420)</f>
        <v/>
      </c>
    </row>
    <row r="2421">
      <c r="A2421" s="25" t="n">
        <v>2417</v>
      </c>
      <c r="B2421" s="26">
        <f>IF(OR(C2421="",F2421=""),"",
"PRD-" &amp;
TEXT(DAY(C2421),"00") &amp;
CHOOSE(MONTH(C2421),"A","B","C","D","E","F","G","H","I","J","K","L") &amp;
TEXT(YEAR(C2421),"00") &amp;
"-" &amp;
RIGHT(F2421,4))</f>
        <v/>
      </c>
      <c r="C2421" s="27" t="n"/>
      <c r="D2421" s="26">
        <f>IF(F2421="","",_xlfn.XLOOKUP(F2421,purchase!F:F,purchase!B:B,""))</f>
        <v/>
      </c>
      <c r="E2421" s="26">
        <f>IF(F2421="","",_xlfn.XLOOKUP(F2421,purchase!F:F,purchase!C:C,""))</f>
        <v/>
      </c>
      <c r="F2421" s="4" t="n"/>
      <c r="G2421" s="10">
        <f>IF(H2421="NRFC","Natural Rubber Field Coagulam","")</f>
        <v/>
      </c>
      <c r="H2421" s="10">
        <f>IF(F2421="","",_xlfn.XLOOKUP(F2421,purchase!F:F,purchase!E:E,""))</f>
        <v/>
      </c>
      <c r="I2421" s="10">
        <f>IF(J2421="ISNR20","Natural Rubber-TSNR (ISNR-20)","")</f>
        <v/>
      </c>
      <c r="J2421" s="10">
        <f>IF(H2421="NRFC","ISNR20","")</f>
        <v/>
      </c>
      <c r="K2421" s="35">
        <f>_xlfn.SINGLE(IF(F2421="","",_xlfn.XLOOKUP(F2421,purchase!F:F,purchase!N:N,"")))</f>
        <v/>
      </c>
      <c r="L2421" s="4" t="n"/>
      <c r="M2421" s="86" t="n"/>
      <c r="N2421" s="35">
        <f>IF(F2421="","",
MAX(0,
_xlfn.XLOOKUP(F2421,purchase!F:F,purchase!N:N,"")
-
SUMIFS(L:L,F:F,F2421)))</f>
        <v/>
      </c>
      <c r="O2421" s="35">
        <f>IF(OR(L2421="",M2421=""),"",L2421-M2421)</f>
        <v/>
      </c>
      <c r="P2421" s="89">
        <f>_xlfn.SINGLE(IF(F2421="","",_xlfn.XLOOKUP(F2421,purchase!F:F,purchase!O:O,"")))</f>
        <v/>
      </c>
      <c r="Q2421" s="83">
        <f>IF(OR(L2421="",M2421=""),"",M2421/L2421)</f>
        <v/>
      </c>
      <c r="R2421" s="91">
        <f>IF(OR(P2421="",Q2421=""),"",Q2421-P2421)</f>
        <v/>
      </c>
    </row>
    <row r="2422">
      <c r="A2422" s="25" t="n">
        <v>2418</v>
      </c>
      <c r="B2422" s="26">
        <f>IF(OR(C2422="",F2422=""),"",
"PRD-" &amp;
TEXT(DAY(C2422),"00") &amp;
CHOOSE(MONTH(C2422),"A","B","C","D","E","F","G","H","I","J","K","L") &amp;
TEXT(YEAR(C2422),"00") &amp;
"-" &amp;
RIGHT(F2422,4))</f>
        <v/>
      </c>
      <c r="C2422" s="27" t="n"/>
      <c r="D2422" s="26">
        <f>IF(F2422="","",_xlfn.XLOOKUP(F2422,purchase!F:F,purchase!B:B,""))</f>
        <v/>
      </c>
      <c r="E2422" s="26">
        <f>IF(F2422="","",_xlfn.XLOOKUP(F2422,purchase!F:F,purchase!C:C,""))</f>
        <v/>
      </c>
      <c r="F2422" s="4" t="n"/>
      <c r="G2422" s="10">
        <f>IF(H2422="NRFC","Natural Rubber Field Coagulam","")</f>
        <v/>
      </c>
      <c r="H2422" s="10">
        <f>IF(F2422="","",_xlfn.XLOOKUP(F2422,purchase!F:F,purchase!E:E,""))</f>
        <v/>
      </c>
      <c r="I2422" s="10">
        <f>IF(J2422="ISNR20","Natural Rubber-TSNR (ISNR-20)","")</f>
        <v/>
      </c>
      <c r="J2422" s="10">
        <f>IF(H2422="NRFC","ISNR20","")</f>
        <v/>
      </c>
      <c r="K2422" s="35">
        <f>_xlfn.SINGLE(IF(F2422="","",_xlfn.XLOOKUP(F2422,purchase!F:F,purchase!N:N,"")))</f>
        <v/>
      </c>
      <c r="L2422" s="4" t="n"/>
      <c r="M2422" s="86" t="n"/>
      <c r="N2422" s="35">
        <f>IF(F2422="","",
MAX(0,
_xlfn.XLOOKUP(F2422,purchase!F:F,purchase!N:N,"")
-
SUMIFS(L:L,F:F,F2422)))</f>
        <v/>
      </c>
      <c r="O2422" s="35">
        <f>IF(OR(L2422="",M2422=""),"",L2422-M2422)</f>
        <v/>
      </c>
      <c r="P2422" s="89">
        <f>_xlfn.SINGLE(IF(F2422="","",_xlfn.XLOOKUP(F2422,purchase!F:F,purchase!O:O,"")))</f>
        <v/>
      </c>
      <c r="Q2422" s="83">
        <f>IF(OR(L2422="",M2422=""),"",M2422/L2422)</f>
        <v/>
      </c>
      <c r="R2422" s="91">
        <f>IF(OR(P2422="",Q2422=""),"",Q2422-P2422)</f>
        <v/>
      </c>
    </row>
    <row r="2423">
      <c r="A2423" s="25" t="n">
        <v>2419</v>
      </c>
      <c r="B2423" s="26">
        <f>IF(OR(C2423="",F2423=""),"",
"PRD-" &amp;
TEXT(DAY(C2423),"00") &amp;
CHOOSE(MONTH(C2423),"A","B","C","D","E","F","G","H","I","J","K","L") &amp;
TEXT(YEAR(C2423),"00") &amp;
"-" &amp;
RIGHT(F2423,4))</f>
        <v/>
      </c>
      <c r="C2423" s="27" t="n"/>
      <c r="D2423" s="26">
        <f>IF(F2423="","",_xlfn.XLOOKUP(F2423,purchase!F:F,purchase!B:B,""))</f>
        <v/>
      </c>
      <c r="E2423" s="26">
        <f>IF(F2423="","",_xlfn.XLOOKUP(F2423,purchase!F:F,purchase!C:C,""))</f>
        <v/>
      </c>
      <c r="F2423" s="4" t="n"/>
      <c r="G2423" s="10">
        <f>IF(H2423="NRFC","Natural Rubber Field Coagulam","")</f>
        <v/>
      </c>
      <c r="H2423" s="10">
        <f>IF(F2423="","",_xlfn.XLOOKUP(F2423,purchase!F:F,purchase!E:E,""))</f>
        <v/>
      </c>
      <c r="I2423" s="10">
        <f>IF(J2423="ISNR20","Natural Rubber-TSNR (ISNR-20)","")</f>
        <v/>
      </c>
      <c r="J2423" s="10">
        <f>IF(H2423="NRFC","ISNR20","")</f>
        <v/>
      </c>
      <c r="K2423" s="35">
        <f>_xlfn.SINGLE(IF(F2423="","",_xlfn.XLOOKUP(F2423,purchase!F:F,purchase!N:N,"")))</f>
        <v/>
      </c>
      <c r="L2423" s="4" t="n"/>
      <c r="M2423" s="86" t="n"/>
      <c r="N2423" s="35">
        <f>IF(F2423="","",
MAX(0,
_xlfn.XLOOKUP(F2423,purchase!F:F,purchase!N:N,"")
-
SUMIFS(L:L,F:F,F2423)))</f>
        <v/>
      </c>
      <c r="O2423" s="35">
        <f>IF(OR(L2423="",M2423=""),"",L2423-M2423)</f>
        <v/>
      </c>
      <c r="P2423" s="89">
        <f>_xlfn.SINGLE(IF(F2423="","",_xlfn.XLOOKUP(F2423,purchase!F:F,purchase!O:O,"")))</f>
        <v/>
      </c>
      <c r="Q2423" s="83">
        <f>IF(OR(L2423="",M2423=""),"",M2423/L2423)</f>
        <v/>
      </c>
      <c r="R2423" s="91">
        <f>IF(OR(P2423="",Q2423=""),"",Q2423-P2423)</f>
        <v/>
      </c>
    </row>
    <row r="2424">
      <c r="A2424" s="25" t="n">
        <v>2420</v>
      </c>
      <c r="B2424" s="26">
        <f>IF(OR(C2424="",F2424=""),"",
"PRD-" &amp;
TEXT(DAY(C2424),"00") &amp;
CHOOSE(MONTH(C2424),"A","B","C","D","E","F","G","H","I","J","K","L") &amp;
TEXT(YEAR(C2424),"00") &amp;
"-" &amp;
RIGHT(F2424,4))</f>
        <v/>
      </c>
      <c r="C2424" s="27" t="n"/>
      <c r="D2424" s="26">
        <f>IF(F2424="","",_xlfn.XLOOKUP(F2424,purchase!F:F,purchase!B:B,""))</f>
        <v/>
      </c>
      <c r="E2424" s="26">
        <f>IF(F2424="","",_xlfn.XLOOKUP(F2424,purchase!F:F,purchase!C:C,""))</f>
        <v/>
      </c>
      <c r="F2424" s="4" t="n"/>
      <c r="G2424" s="10">
        <f>IF(H2424="NRFC","Natural Rubber Field Coagulam","")</f>
        <v/>
      </c>
      <c r="H2424" s="10">
        <f>IF(F2424="","",_xlfn.XLOOKUP(F2424,purchase!F:F,purchase!E:E,""))</f>
        <v/>
      </c>
      <c r="I2424" s="10">
        <f>IF(J2424="ISNR20","Natural Rubber-TSNR (ISNR-20)","")</f>
        <v/>
      </c>
      <c r="J2424" s="10">
        <f>IF(H2424="NRFC","ISNR20","")</f>
        <v/>
      </c>
      <c r="K2424" s="35">
        <f>_xlfn.SINGLE(IF(F2424="","",_xlfn.XLOOKUP(F2424,purchase!F:F,purchase!N:N,"")))</f>
        <v/>
      </c>
      <c r="L2424" s="4" t="n"/>
      <c r="M2424" s="86" t="n"/>
      <c r="N2424" s="35">
        <f>IF(F2424="","",
MAX(0,
_xlfn.XLOOKUP(F2424,purchase!F:F,purchase!N:N,"")
-
SUMIFS(L:L,F:F,F2424)))</f>
        <v/>
      </c>
      <c r="O2424" s="35">
        <f>IF(OR(L2424="",M2424=""),"",L2424-M2424)</f>
        <v/>
      </c>
      <c r="P2424" s="89">
        <f>_xlfn.SINGLE(IF(F2424="","",_xlfn.XLOOKUP(F2424,purchase!F:F,purchase!O:O,"")))</f>
        <v/>
      </c>
      <c r="Q2424" s="83">
        <f>IF(OR(L2424="",M2424=""),"",M2424/L2424)</f>
        <v/>
      </c>
      <c r="R2424" s="91">
        <f>IF(OR(P2424="",Q2424=""),"",Q2424-P2424)</f>
        <v/>
      </c>
    </row>
    <row r="2425">
      <c r="A2425" s="25" t="n">
        <v>2421</v>
      </c>
      <c r="B2425" s="26">
        <f>IF(OR(C2425="",F2425=""),"",
"PRD-" &amp;
TEXT(DAY(C2425),"00") &amp;
CHOOSE(MONTH(C2425),"A","B","C","D","E","F","G","H","I","J","K","L") &amp;
TEXT(YEAR(C2425),"00") &amp;
"-" &amp;
RIGHT(F2425,4))</f>
        <v/>
      </c>
      <c r="C2425" s="27" t="n"/>
      <c r="D2425" s="26">
        <f>IF(F2425="","",_xlfn.XLOOKUP(F2425,purchase!F:F,purchase!B:B,""))</f>
        <v/>
      </c>
      <c r="E2425" s="26">
        <f>IF(F2425="","",_xlfn.XLOOKUP(F2425,purchase!F:F,purchase!C:C,""))</f>
        <v/>
      </c>
      <c r="F2425" s="4" t="n"/>
      <c r="G2425" s="10">
        <f>IF(H2425="NRFC","Natural Rubber Field Coagulam","")</f>
        <v/>
      </c>
      <c r="H2425" s="10">
        <f>IF(F2425="","",_xlfn.XLOOKUP(F2425,purchase!F:F,purchase!E:E,""))</f>
        <v/>
      </c>
      <c r="I2425" s="10">
        <f>IF(J2425="ISNR20","Natural Rubber-TSNR (ISNR-20)","")</f>
        <v/>
      </c>
      <c r="J2425" s="10">
        <f>IF(H2425="NRFC","ISNR20","")</f>
        <v/>
      </c>
      <c r="K2425" s="35">
        <f>_xlfn.SINGLE(IF(F2425="","",_xlfn.XLOOKUP(F2425,purchase!F:F,purchase!N:N,"")))</f>
        <v/>
      </c>
      <c r="L2425" s="4" t="n"/>
      <c r="M2425" s="86" t="n"/>
      <c r="N2425" s="35">
        <f>IF(F2425="","",
MAX(0,
_xlfn.XLOOKUP(F2425,purchase!F:F,purchase!N:N,"")
-
SUMIFS(L:L,F:F,F2425)))</f>
        <v/>
      </c>
      <c r="O2425" s="35">
        <f>IF(OR(L2425="",M2425=""),"",L2425-M2425)</f>
        <v/>
      </c>
      <c r="P2425" s="89">
        <f>_xlfn.SINGLE(IF(F2425="","",_xlfn.XLOOKUP(F2425,purchase!F:F,purchase!O:O,"")))</f>
        <v/>
      </c>
      <c r="Q2425" s="83">
        <f>IF(OR(L2425="",M2425=""),"",M2425/L2425)</f>
        <v/>
      </c>
      <c r="R2425" s="91">
        <f>IF(OR(P2425="",Q2425=""),"",Q2425-P2425)</f>
        <v/>
      </c>
    </row>
    <row r="2426">
      <c r="A2426" s="25" t="n">
        <v>2422</v>
      </c>
      <c r="B2426" s="26">
        <f>IF(OR(C2426="",F2426=""),"",
"PRD-" &amp;
TEXT(DAY(C2426),"00") &amp;
CHOOSE(MONTH(C2426),"A","B","C","D","E","F","G","H","I","J","K","L") &amp;
TEXT(YEAR(C2426),"00") &amp;
"-" &amp;
RIGHT(F2426,4))</f>
        <v/>
      </c>
      <c r="C2426" s="27" t="n"/>
      <c r="D2426" s="26">
        <f>IF(F2426="","",_xlfn.XLOOKUP(F2426,purchase!F:F,purchase!B:B,""))</f>
        <v/>
      </c>
      <c r="E2426" s="26">
        <f>IF(F2426="","",_xlfn.XLOOKUP(F2426,purchase!F:F,purchase!C:C,""))</f>
        <v/>
      </c>
      <c r="F2426" s="4" t="n"/>
      <c r="G2426" s="10">
        <f>IF(H2426="NRFC","Natural Rubber Field Coagulam","")</f>
        <v/>
      </c>
      <c r="H2426" s="10">
        <f>IF(F2426="","",_xlfn.XLOOKUP(F2426,purchase!F:F,purchase!E:E,""))</f>
        <v/>
      </c>
      <c r="I2426" s="10">
        <f>IF(J2426="ISNR20","Natural Rubber-TSNR (ISNR-20)","")</f>
        <v/>
      </c>
      <c r="J2426" s="10">
        <f>IF(H2426="NRFC","ISNR20","")</f>
        <v/>
      </c>
      <c r="K2426" s="35">
        <f>_xlfn.SINGLE(IF(F2426="","",_xlfn.XLOOKUP(F2426,purchase!F:F,purchase!N:N,"")))</f>
        <v/>
      </c>
      <c r="L2426" s="4" t="n"/>
      <c r="M2426" s="86" t="n"/>
      <c r="N2426" s="35">
        <f>IF(F2426="","",
MAX(0,
_xlfn.XLOOKUP(F2426,purchase!F:F,purchase!N:N,"")
-
SUMIFS(L:L,F:F,F2426)))</f>
        <v/>
      </c>
      <c r="O2426" s="35">
        <f>IF(OR(L2426="",M2426=""),"",L2426-M2426)</f>
        <v/>
      </c>
      <c r="P2426" s="89">
        <f>_xlfn.SINGLE(IF(F2426="","",_xlfn.XLOOKUP(F2426,purchase!F:F,purchase!O:O,"")))</f>
        <v/>
      </c>
      <c r="Q2426" s="83">
        <f>IF(OR(L2426="",M2426=""),"",M2426/L2426)</f>
        <v/>
      </c>
      <c r="R2426" s="91">
        <f>IF(OR(P2426="",Q2426=""),"",Q2426-P2426)</f>
        <v/>
      </c>
    </row>
    <row r="2427">
      <c r="A2427" s="25" t="n">
        <v>2423</v>
      </c>
      <c r="B2427" s="26">
        <f>IF(OR(C2427="",F2427=""),"",
"PRD-" &amp;
TEXT(DAY(C2427),"00") &amp;
CHOOSE(MONTH(C2427),"A","B","C","D","E","F","G","H","I","J","K","L") &amp;
TEXT(YEAR(C2427),"00") &amp;
"-" &amp;
RIGHT(F2427,4))</f>
        <v/>
      </c>
      <c r="C2427" s="27" t="n"/>
      <c r="D2427" s="26">
        <f>IF(F2427="","",_xlfn.XLOOKUP(F2427,purchase!F:F,purchase!B:B,""))</f>
        <v/>
      </c>
      <c r="E2427" s="26">
        <f>IF(F2427="","",_xlfn.XLOOKUP(F2427,purchase!F:F,purchase!C:C,""))</f>
        <v/>
      </c>
      <c r="F2427" s="4" t="n"/>
      <c r="G2427" s="10">
        <f>IF(H2427="NRFC","Natural Rubber Field Coagulam","")</f>
        <v/>
      </c>
      <c r="H2427" s="10">
        <f>IF(F2427="","",_xlfn.XLOOKUP(F2427,purchase!F:F,purchase!E:E,""))</f>
        <v/>
      </c>
      <c r="I2427" s="10">
        <f>IF(J2427="ISNR20","Natural Rubber-TSNR (ISNR-20)","")</f>
        <v/>
      </c>
      <c r="J2427" s="10">
        <f>IF(H2427="NRFC","ISNR20","")</f>
        <v/>
      </c>
      <c r="K2427" s="35">
        <f>_xlfn.SINGLE(IF(F2427="","",_xlfn.XLOOKUP(F2427,purchase!F:F,purchase!N:N,"")))</f>
        <v/>
      </c>
      <c r="L2427" s="4" t="n"/>
      <c r="M2427" s="86" t="n"/>
      <c r="N2427" s="35">
        <f>IF(F2427="","",
MAX(0,
_xlfn.XLOOKUP(F2427,purchase!F:F,purchase!N:N,"")
-
SUMIFS(L:L,F:F,F2427)))</f>
        <v/>
      </c>
      <c r="O2427" s="35">
        <f>IF(OR(L2427="",M2427=""),"",L2427-M2427)</f>
        <v/>
      </c>
      <c r="P2427" s="89">
        <f>_xlfn.SINGLE(IF(F2427="","",_xlfn.XLOOKUP(F2427,purchase!F:F,purchase!O:O,"")))</f>
        <v/>
      </c>
      <c r="Q2427" s="83">
        <f>IF(OR(L2427="",M2427=""),"",M2427/L2427)</f>
        <v/>
      </c>
      <c r="R2427" s="91">
        <f>IF(OR(P2427="",Q2427=""),"",Q2427-P2427)</f>
        <v/>
      </c>
    </row>
    <row r="2428">
      <c r="A2428" s="25" t="n">
        <v>2424</v>
      </c>
      <c r="B2428" s="26">
        <f>IF(OR(C2428="",F2428=""),"",
"PRD-" &amp;
TEXT(DAY(C2428),"00") &amp;
CHOOSE(MONTH(C2428),"A","B","C","D","E","F","G","H","I","J","K","L") &amp;
TEXT(YEAR(C2428),"00") &amp;
"-" &amp;
RIGHT(F2428,4))</f>
        <v/>
      </c>
      <c r="C2428" s="27" t="n"/>
      <c r="D2428" s="26">
        <f>IF(F2428="","",_xlfn.XLOOKUP(F2428,purchase!F:F,purchase!B:B,""))</f>
        <v/>
      </c>
      <c r="E2428" s="26">
        <f>IF(F2428="","",_xlfn.XLOOKUP(F2428,purchase!F:F,purchase!C:C,""))</f>
        <v/>
      </c>
      <c r="F2428" s="4" t="n"/>
      <c r="G2428" s="10">
        <f>IF(H2428="NRFC","Natural Rubber Field Coagulam","")</f>
        <v/>
      </c>
      <c r="H2428" s="10">
        <f>IF(F2428="","",_xlfn.XLOOKUP(F2428,purchase!F:F,purchase!E:E,""))</f>
        <v/>
      </c>
      <c r="I2428" s="10">
        <f>IF(J2428="ISNR20","Natural Rubber-TSNR (ISNR-20)","")</f>
        <v/>
      </c>
      <c r="J2428" s="10">
        <f>IF(H2428="NRFC","ISNR20","")</f>
        <v/>
      </c>
      <c r="K2428" s="35">
        <f>_xlfn.SINGLE(IF(F2428="","",_xlfn.XLOOKUP(F2428,purchase!F:F,purchase!N:N,"")))</f>
        <v/>
      </c>
      <c r="L2428" s="4" t="n"/>
      <c r="M2428" s="86" t="n"/>
      <c r="N2428" s="35">
        <f>IF(F2428="","",
MAX(0,
_xlfn.XLOOKUP(F2428,purchase!F:F,purchase!N:N,"")
-
SUMIFS(L:L,F:F,F2428)))</f>
        <v/>
      </c>
      <c r="O2428" s="35">
        <f>IF(OR(L2428="",M2428=""),"",L2428-M2428)</f>
        <v/>
      </c>
      <c r="P2428" s="89">
        <f>_xlfn.SINGLE(IF(F2428="","",_xlfn.XLOOKUP(F2428,purchase!F:F,purchase!O:O,"")))</f>
        <v/>
      </c>
      <c r="Q2428" s="83">
        <f>IF(OR(L2428="",M2428=""),"",M2428/L2428)</f>
        <v/>
      </c>
      <c r="R2428" s="91">
        <f>IF(OR(P2428="",Q2428=""),"",Q2428-P2428)</f>
        <v/>
      </c>
    </row>
    <row r="2429">
      <c r="A2429" s="25" t="n">
        <v>2425</v>
      </c>
      <c r="B2429" s="26">
        <f>IF(OR(C2429="",F2429=""),"",
"PRD-" &amp;
TEXT(DAY(C2429),"00") &amp;
CHOOSE(MONTH(C2429),"A","B","C","D","E","F","G","H","I","J","K","L") &amp;
TEXT(YEAR(C2429),"00") &amp;
"-" &amp;
RIGHT(F2429,4))</f>
        <v/>
      </c>
      <c r="C2429" s="27" t="n"/>
      <c r="D2429" s="26">
        <f>IF(F2429="","",_xlfn.XLOOKUP(F2429,purchase!F:F,purchase!B:B,""))</f>
        <v/>
      </c>
      <c r="E2429" s="26">
        <f>IF(F2429="","",_xlfn.XLOOKUP(F2429,purchase!F:F,purchase!C:C,""))</f>
        <v/>
      </c>
      <c r="F2429" s="4" t="n"/>
      <c r="G2429" s="10">
        <f>IF(H2429="NRFC","Natural Rubber Field Coagulam","")</f>
        <v/>
      </c>
      <c r="H2429" s="10">
        <f>IF(F2429="","",_xlfn.XLOOKUP(F2429,purchase!F:F,purchase!E:E,""))</f>
        <v/>
      </c>
      <c r="I2429" s="10">
        <f>IF(J2429="ISNR20","Natural Rubber-TSNR (ISNR-20)","")</f>
        <v/>
      </c>
      <c r="J2429" s="10">
        <f>IF(H2429="NRFC","ISNR20","")</f>
        <v/>
      </c>
      <c r="K2429" s="35">
        <f>_xlfn.SINGLE(IF(F2429="","",_xlfn.XLOOKUP(F2429,purchase!F:F,purchase!N:N,"")))</f>
        <v/>
      </c>
      <c r="L2429" s="4" t="n"/>
      <c r="M2429" s="86" t="n"/>
      <c r="N2429" s="35">
        <f>IF(F2429="","",
MAX(0,
_xlfn.XLOOKUP(F2429,purchase!F:F,purchase!N:N,"")
-
SUMIFS(L:L,F:F,F2429)))</f>
        <v/>
      </c>
      <c r="O2429" s="35">
        <f>IF(OR(L2429="",M2429=""),"",L2429-M2429)</f>
        <v/>
      </c>
      <c r="P2429" s="89">
        <f>_xlfn.SINGLE(IF(F2429="","",_xlfn.XLOOKUP(F2429,purchase!F:F,purchase!O:O,"")))</f>
        <v/>
      </c>
      <c r="Q2429" s="83">
        <f>IF(OR(L2429="",M2429=""),"",M2429/L2429)</f>
        <v/>
      </c>
      <c r="R2429" s="91">
        <f>IF(OR(P2429="",Q2429=""),"",Q2429-P2429)</f>
        <v/>
      </c>
    </row>
    <row r="2430">
      <c r="A2430" s="25" t="n">
        <v>2426</v>
      </c>
      <c r="B2430" s="26">
        <f>IF(OR(C2430="",F2430=""),"",
"PRD-" &amp;
TEXT(DAY(C2430),"00") &amp;
CHOOSE(MONTH(C2430),"A","B","C","D","E","F","G","H","I","J","K","L") &amp;
TEXT(YEAR(C2430),"00") &amp;
"-" &amp;
RIGHT(F2430,4))</f>
        <v/>
      </c>
      <c r="C2430" s="27" t="n"/>
      <c r="D2430" s="26">
        <f>IF(F2430="","",_xlfn.XLOOKUP(F2430,purchase!F:F,purchase!B:B,""))</f>
        <v/>
      </c>
      <c r="E2430" s="26">
        <f>IF(F2430="","",_xlfn.XLOOKUP(F2430,purchase!F:F,purchase!C:C,""))</f>
        <v/>
      </c>
      <c r="F2430" s="4" t="n"/>
      <c r="G2430" s="10">
        <f>IF(H2430="NRFC","Natural Rubber Field Coagulam","")</f>
        <v/>
      </c>
      <c r="H2430" s="10">
        <f>IF(F2430="","",_xlfn.XLOOKUP(F2430,purchase!F:F,purchase!E:E,""))</f>
        <v/>
      </c>
      <c r="I2430" s="10">
        <f>IF(J2430="ISNR20","Natural Rubber-TSNR (ISNR-20)","")</f>
        <v/>
      </c>
      <c r="J2430" s="10">
        <f>IF(H2430="NRFC","ISNR20","")</f>
        <v/>
      </c>
      <c r="K2430" s="35">
        <f>_xlfn.SINGLE(IF(F2430="","",_xlfn.XLOOKUP(F2430,purchase!F:F,purchase!N:N,"")))</f>
        <v/>
      </c>
      <c r="L2430" s="4" t="n"/>
      <c r="M2430" s="86" t="n"/>
      <c r="N2430" s="35">
        <f>IF(F2430="","",
MAX(0,
_xlfn.XLOOKUP(F2430,purchase!F:F,purchase!N:N,"")
-
SUMIFS(L:L,F:F,F2430)))</f>
        <v/>
      </c>
      <c r="O2430" s="35">
        <f>IF(OR(L2430="",M2430=""),"",L2430-M2430)</f>
        <v/>
      </c>
      <c r="P2430" s="89">
        <f>_xlfn.SINGLE(IF(F2430="","",_xlfn.XLOOKUP(F2430,purchase!F:F,purchase!O:O,"")))</f>
        <v/>
      </c>
      <c r="Q2430" s="83">
        <f>IF(OR(L2430="",M2430=""),"",M2430/L2430)</f>
        <v/>
      </c>
      <c r="R2430" s="91">
        <f>IF(OR(P2430="",Q2430=""),"",Q2430-P2430)</f>
        <v/>
      </c>
    </row>
    <row r="2431">
      <c r="A2431" s="25" t="n">
        <v>2427</v>
      </c>
      <c r="B2431" s="26">
        <f>IF(OR(C2431="",F2431=""),"",
"PRD-" &amp;
TEXT(DAY(C2431),"00") &amp;
CHOOSE(MONTH(C2431),"A","B","C","D","E","F","G","H","I","J","K","L") &amp;
TEXT(YEAR(C2431),"00") &amp;
"-" &amp;
RIGHT(F2431,4))</f>
        <v/>
      </c>
      <c r="C2431" s="27" t="n"/>
      <c r="D2431" s="26">
        <f>IF(F2431="","",_xlfn.XLOOKUP(F2431,purchase!F:F,purchase!B:B,""))</f>
        <v/>
      </c>
      <c r="E2431" s="26">
        <f>IF(F2431="","",_xlfn.XLOOKUP(F2431,purchase!F:F,purchase!C:C,""))</f>
        <v/>
      </c>
      <c r="F2431" s="4" t="n"/>
      <c r="G2431" s="10">
        <f>IF(H2431="NRFC","Natural Rubber Field Coagulam","")</f>
        <v/>
      </c>
      <c r="H2431" s="10">
        <f>IF(F2431="","",_xlfn.XLOOKUP(F2431,purchase!F:F,purchase!E:E,""))</f>
        <v/>
      </c>
      <c r="I2431" s="10">
        <f>IF(J2431="ISNR20","Natural Rubber-TSNR (ISNR-20)","")</f>
        <v/>
      </c>
      <c r="J2431" s="10">
        <f>IF(H2431="NRFC","ISNR20","")</f>
        <v/>
      </c>
      <c r="K2431" s="35">
        <f>_xlfn.SINGLE(IF(F2431="","",_xlfn.XLOOKUP(F2431,purchase!F:F,purchase!N:N,"")))</f>
        <v/>
      </c>
      <c r="L2431" s="4" t="n"/>
      <c r="M2431" s="86" t="n"/>
      <c r="N2431" s="35">
        <f>IF(F2431="","",
MAX(0,
_xlfn.XLOOKUP(F2431,purchase!F:F,purchase!N:N,"")
-
SUMIFS(L:L,F:F,F2431)))</f>
        <v/>
      </c>
      <c r="O2431" s="35">
        <f>IF(OR(L2431="",M2431=""),"",L2431-M2431)</f>
        <v/>
      </c>
      <c r="P2431" s="89">
        <f>_xlfn.SINGLE(IF(F2431="","",_xlfn.XLOOKUP(F2431,purchase!F:F,purchase!O:O,"")))</f>
        <v/>
      </c>
      <c r="Q2431" s="83">
        <f>IF(OR(L2431="",M2431=""),"",M2431/L2431)</f>
        <v/>
      </c>
      <c r="R2431" s="91">
        <f>IF(OR(P2431="",Q2431=""),"",Q2431-P2431)</f>
        <v/>
      </c>
    </row>
    <row r="2432">
      <c r="A2432" s="25" t="n">
        <v>2428</v>
      </c>
      <c r="B2432" s="26">
        <f>IF(OR(C2432="",F2432=""),"",
"PRD-" &amp;
TEXT(DAY(C2432),"00") &amp;
CHOOSE(MONTH(C2432),"A","B","C","D","E","F","G","H","I","J","K","L") &amp;
TEXT(YEAR(C2432),"00") &amp;
"-" &amp;
RIGHT(F2432,4))</f>
        <v/>
      </c>
      <c r="C2432" s="27" t="n"/>
      <c r="D2432" s="26">
        <f>IF(F2432="","",_xlfn.XLOOKUP(F2432,purchase!F:F,purchase!B:B,""))</f>
        <v/>
      </c>
      <c r="E2432" s="26">
        <f>IF(F2432="","",_xlfn.XLOOKUP(F2432,purchase!F:F,purchase!C:C,""))</f>
        <v/>
      </c>
      <c r="F2432" s="4" t="n"/>
      <c r="G2432" s="10">
        <f>IF(H2432="NRFC","Natural Rubber Field Coagulam","")</f>
        <v/>
      </c>
      <c r="H2432" s="10">
        <f>IF(F2432="","",_xlfn.XLOOKUP(F2432,purchase!F:F,purchase!E:E,""))</f>
        <v/>
      </c>
      <c r="I2432" s="10">
        <f>IF(J2432="ISNR20","Natural Rubber-TSNR (ISNR-20)","")</f>
        <v/>
      </c>
      <c r="J2432" s="10">
        <f>IF(H2432="NRFC","ISNR20","")</f>
        <v/>
      </c>
      <c r="K2432" s="35">
        <f>_xlfn.SINGLE(IF(F2432="","",_xlfn.XLOOKUP(F2432,purchase!F:F,purchase!N:N,"")))</f>
        <v/>
      </c>
      <c r="L2432" s="4" t="n"/>
      <c r="M2432" s="86" t="n"/>
      <c r="N2432" s="35">
        <f>IF(F2432="","",
MAX(0,
_xlfn.XLOOKUP(F2432,purchase!F:F,purchase!N:N,"")
-
SUMIFS(L:L,F:F,F2432)))</f>
        <v/>
      </c>
      <c r="O2432" s="35">
        <f>IF(OR(L2432="",M2432=""),"",L2432-M2432)</f>
        <v/>
      </c>
      <c r="P2432" s="89">
        <f>_xlfn.SINGLE(IF(F2432="","",_xlfn.XLOOKUP(F2432,purchase!F:F,purchase!O:O,"")))</f>
        <v/>
      </c>
      <c r="Q2432" s="83">
        <f>IF(OR(L2432="",M2432=""),"",M2432/L2432)</f>
        <v/>
      </c>
      <c r="R2432" s="91">
        <f>IF(OR(P2432="",Q2432=""),"",Q2432-P2432)</f>
        <v/>
      </c>
    </row>
    <row r="2433">
      <c r="A2433" s="25" t="n">
        <v>2429</v>
      </c>
      <c r="B2433" s="26">
        <f>IF(OR(C2433="",F2433=""),"",
"PRD-" &amp;
TEXT(DAY(C2433),"00") &amp;
CHOOSE(MONTH(C2433),"A","B","C","D","E","F","G","H","I","J","K","L") &amp;
TEXT(YEAR(C2433),"00") &amp;
"-" &amp;
RIGHT(F2433,4))</f>
        <v/>
      </c>
      <c r="C2433" s="27" t="n"/>
      <c r="D2433" s="26">
        <f>IF(F2433="","",_xlfn.XLOOKUP(F2433,purchase!F:F,purchase!B:B,""))</f>
        <v/>
      </c>
      <c r="E2433" s="26">
        <f>IF(F2433="","",_xlfn.XLOOKUP(F2433,purchase!F:F,purchase!C:C,""))</f>
        <v/>
      </c>
      <c r="F2433" s="4" t="n"/>
      <c r="G2433" s="10">
        <f>IF(H2433="NRFC","Natural Rubber Field Coagulam","")</f>
        <v/>
      </c>
      <c r="H2433" s="10">
        <f>IF(F2433="","",_xlfn.XLOOKUP(F2433,purchase!F:F,purchase!E:E,""))</f>
        <v/>
      </c>
      <c r="I2433" s="10">
        <f>IF(J2433="ISNR20","Natural Rubber-TSNR (ISNR-20)","")</f>
        <v/>
      </c>
      <c r="J2433" s="10">
        <f>IF(H2433="NRFC","ISNR20","")</f>
        <v/>
      </c>
      <c r="K2433" s="35">
        <f>_xlfn.SINGLE(IF(F2433="","",_xlfn.XLOOKUP(F2433,purchase!F:F,purchase!N:N,"")))</f>
        <v/>
      </c>
      <c r="L2433" s="4" t="n"/>
      <c r="M2433" s="86" t="n"/>
      <c r="N2433" s="35">
        <f>IF(F2433="","",
MAX(0,
_xlfn.XLOOKUP(F2433,purchase!F:F,purchase!N:N,"")
-
SUMIFS(L:L,F:F,F2433)))</f>
        <v/>
      </c>
      <c r="O2433" s="35">
        <f>IF(OR(L2433="",M2433=""),"",L2433-M2433)</f>
        <v/>
      </c>
      <c r="P2433" s="89">
        <f>_xlfn.SINGLE(IF(F2433="","",_xlfn.XLOOKUP(F2433,purchase!F:F,purchase!O:O,"")))</f>
        <v/>
      </c>
      <c r="Q2433" s="83">
        <f>IF(OR(L2433="",M2433=""),"",M2433/L2433)</f>
        <v/>
      </c>
      <c r="R2433" s="91">
        <f>IF(OR(P2433="",Q2433=""),"",Q2433-P2433)</f>
        <v/>
      </c>
    </row>
    <row r="2434">
      <c r="A2434" s="25" t="n">
        <v>2430</v>
      </c>
      <c r="B2434" s="26">
        <f>IF(OR(C2434="",F2434=""),"",
"PRD-" &amp;
TEXT(DAY(C2434),"00") &amp;
CHOOSE(MONTH(C2434),"A","B","C","D","E","F","G","H","I","J","K","L") &amp;
TEXT(YEAR(C2434),"00") &amp;
"-" &amp;
RIGHT(F2434,4))</f>
        <v/>
      </c>
      <c r="C2434" s="27" t="n"/>
      <c r="D2434" s="26">
        <f>IF(F2434="","",_xlfn.XLOOKUP(F2434,purchase!F:F,purchase!B:B,""))</f>
        <v/>
      </c>
      <c r="E2434" s="26">
        <f>IF(F2434="","",_xlfn.XLOOKUP(F2434,purchase!F:F,purchase!C:C,""))</f>
        <v/>
      </c>
      <c r="F2434" s="4" t="n"/>
      <c r="G2434" s="10">
        <f>IF(H2434="NRFC","Natural Rubber Field Coagulam","")</f>
        <v/>
      </c>
      <c r="H2434" s="10">
        <f>IF(F2434="","",_xlfn.XLOOKUP(F2434,purchase!F:F,purchase!E:E,""))</f>
        <v/>
      </c>
      <c r="I2434" s="10">
        <f>IF(J2434="ISNR20","Natural Rubber-TSNR (ISNR-20)","")</f>
        <v/>
      </c>
      <c r="J2434" s="10">
        <f>IF(H2434="NRFC","ISNR20","")</f>
        <v/>
      </c>
      <c r="K2434" s="35">
        <f>_xlfn.SINGLE(IF(F2434="","",_xlfn.XLOOKUP(F2434,purchase!F:F,purchase!N:N,"")))</f>
        <v/>
      </c>
      <c r="L2434" s="4" t="n"/>
      <c r="M2434" s="86" t="n"/>
      <c r="N2434" s="35">
        <f>IF(F2434="","",
MAX(0,
_xlfn.XLOOKUP(F2434,purchase!F:F,purchase!N:N,"")
-
SUMIFS(L:L,F:F,F2434)))</f>
        <v/>
      </c>
      <c r="O2434" s="35">
        <f>IF(OR(L2434="",M2434=""),"",L2434-M2434)</f>
        <v/>
      </c>
      <c r="P2434" s="89">
        <f>_xlfn.SINGLE(IF(F2434="","",_xlfn.XLOOKUP(F2434,purchase!F:F,purchase!O:O,"")))</f>
        <v/>
      </c>
      <c r="Q2434" s="83">
        <f>IF(OR(L2434="",M2434=""),"",M2434/L2434)</f>
        <v/>
      </c>
      <c r="R2434" s="91">
        <f>IF(OR(P2434="",Q2434=""),"",Q2434-P2434)</f>
        <v/>
      </c>
    </row>
    <row r="2435">
      <c r="A2435" s="25" t="n">
        <v>2431</v>
      </c>
      <c r="B2435" s="26">
        <f>IF(OR(C2435="",F2435=""),"",
"PRD-" &amp;
TEXT(DAY(C2435),"00") &amp;
CHOOSE(MONTH(C2435),"A","B","C","D","E","F","G","H","I","J","K","L") &amp;
TEXT(YEAR(C2435),"00") &amp;
"-" &amp;
RIGHT(F2435,4))</f>
        <v/>
      </c>
      <c r="C2435" s="27" t="n"/>
      <c r="D2435" s="26">
        <f>IF(F2435="","",_xlfn.XLOOKUP(F2435,purchase!F:F,purchase!B:B,""))</f>
        <v/>
      </c>
      <c r="E2435" s="26">
        <f>IF(F2435="","",_xlfn.XLOOKUP(F2435,purchase!F:F,purchase!C:C,""))</f>
        <v/>
      </c>
      <c r="F2435" s="4" t="n"/>
      <c r="G2435" s="10">
        <f>IF(H2435="NRFC","Natural Rubber Field Coagulam","")</f>
        <v/>
      </c>
      <c r="H2435" s="10">
        <f>IF(F2435="","",_xlfn.XLOOKUP(F2435,purchase!F:F,purchase!E:E,""))</f>
        <v/>
      </c>
      <c r="I2435" s="10">
        <f>IF(J2435="ISNR20","Natural Rubber-TSNR (ISNR-20)","")</f>
        <v/>
      </c>
      <c r="J2435" s="10">
        <f>IF(H2435="NRFC","ISNR20","")</f>
        <v/>
      </c>
      <c r="K2435" s="35">
        <f>_xlfn.SINGLE(IF(F2435="","",_xlfn.XLOOKUP(F2435,purchase!F:F,purchase!N:N,"")))</f>
        <v/>
      </c>
      <c r="L2435" s="4" t="n"/>
      <c r="M2435" s="86" t="n"/>
      <c r="N2435" s="35">
        <f>IF(F2435="","",
MAX(0,
_xlfn.XLOOKUP(F2435,purchase!F:F,purchase!N:N,"")
-
SUMIFS(L:L,F:F,F2435)))</f>
        <v/>
      </c>
      <c r="O2435" s="35">
        <f>IF(OR(L2435="",M2435=""),"",L2435-M2435)</f>
        <v/>
      </c>
      <c r="P2435" s="89">
        <f>_xlfn.SINGLE(IF(F2435="","",_xlfn.XLOOKUP(F2435,purchase!F:F,purchase!O:O,"")))</f>
        <v/>
      </c>
      <c r="Q2435" s="83">
        <f>IF(OR(L2435="",M2435=""),"",M2435/L2435)</f>
        <v/>
      </c>
      <c r="R2435" s="91">
        <f>IF(OR(P2435="",Q2435=""),"",Q2435-P2435)</f>
        <v/>
      </c>
    </row>
    <row r="2436">
      <c r="A2436" s="25" t="n">
        <v>2432</v>
      </c>
      <c r="B2436" s="26">
        <f>IF(OR(C2436="",F2436=""),"",
"PRD-" &amp;
TEXT(DAY(C2436),"00") &amp;
CHOOSE(MONTH(C2436),"A","B","C","D","E","F","G","H","I","J","K","L") &amp;
TEXT(YEAR(C2436),"00") &amp;
"-" &amp;
RIGHT(F2436,4))</f>
        <v/>
      </c>
      <c r="C2436" s="27" t="n"/>
      <c r="D2436" s="26">
        <f>IF(F2436="","",_xlfn.XLOOKUP(F2436,purchase!F:F,purchase!B:B,""))</f>
        <v/>
      </c>
      <c r="E2436" s="26">
        <f>IF(F2436="","",_xlfn.XLOOKUP(F2436,purchase!F:F,purchase!C:C,""))</f>
        <v/>
      </c>
      <c r="F2436" s="4" t="n"/>
      <c r="G2436" s="10">
        <f>IF(H2436="NRFC","Natural Rubber Field Coagulam","")</f>
        <v/>
      </c>
      <c r="H2436" s="10">
        <f>IF(F2436="","",_xlfn.XLOOKUP(F2436,purchase!F:F,purchase!E:E,""))</f>
        <v/>
      </c>
      <c r="I2436" s="10">
        <f>IF(J2436="ISNR20","Natural Rubber-TSNR (ISNR-20)","")</f>
        <v/>
      </c>
      <c r="J2436" s="10">
        <f>IF(H2436="NRFC","ISNR20","")</f>
        <v/>
      </c>
      <c r="K2436" s="35">
        <f>_xlfn.SINGLE(IF(F2436="","",_xlfn.XLOOKUP(F2436,purchase!F:F,purchase!N:N,"")))</f>
        <v/>
      </c>
      <c r="L2436" s="4" t="n"/>
      <c r="M2436" s="86" t="n"/>
      <c r="N2436" s="35">
        <f>IF(F2436="","",
MAX(0,
_xlfn.XLOOKUP(F2436,purchase!F:F,purchase!N:N,"")
-
SUMIFS(L:L,F:F,F2436)))</f>
        <v/>
      </c>
      <c r="O2436" s="35">
        <f>IF(OR(L2436="",M2436=""),"",L2436-M2436)</f>
        <v/>
      </c>
      <c r="P2436" s="89">
        <f>_xlfn.SINGLE(IF(F2436="","",_xlfn.XLOOKUP(F2436,purchase!F:F,purchase!O:O,"")))</f>
        <v/>
      </c>
      <c r="Q2436" s="83">
        <f>IF(OR(L2436="",M2436=""),"",M2436/L2436)</f>
        <v/>
      </c>
      <c r="R2436" s="91">
        <f>IF(OR(P2436="",Q2436=""),"",Q2436-P2436)</f>
        <v/>
      </c>
    </row>
    <row r="2437">
      <c r="A2437" s="25" t="n">
        <v>2433</v>
      </c>
      <c r="B2437" s="26">
        <f>IF(OR(C2437="",F2437=""),"",
"PRD-" &amp;
TEXT(DAY(C2437),"00") &amp;
CHOOSE(MONTH(C2437),"A","B","C","D","E","F","G","H","I","J","K","L") &amp;
TEXT(YEAR(C2437),"00") &amp;
"-" &amp;
RIGHT(F2437,4))</f>
        <v/>
      </c>
      <c r="C2437" s="27" t="n"/>
      <c r="D2437" s="26">
        <f>IF(F2437="","",_xlfn.XLOOKUP(F2437,purchase!F:F,purchase!B:B,""))</f>
        <v/>
      </c>
      <c r="E2437" s="26">
        <f>IF(F2437="","",_xlfn.XLOOKUP(F2437,purchase!F:F,purchase!C:C,""))</f>
        <v/>
      </c>
      <c r="F2437" s="4" t="n"/>
      <c r="G2437" s="10">
        <f>IF(H2437="NRFC","Natural Rubber Field Coagulam","")</f>
        <v/>
      </c>
      <c r="H2437" s="10">
        <f>IF(F2437="","",_xlfn.XLOOKUP(F2437,purchase!F:F,purchase!E:E,""))</f>
        <v/>
      </c>
      <c r="I2437" s="10">
        <f>IF(J2437="ISNR20","Natural Rubber-TSNR (ISNR-20)","")</f>
        <v/>
      </c>
      <c r="J2437" s="10">
        <f>IF(H2437="NRFC","ISNR20","")</f>
        <v/>
      </c>
      <c r="K2437" s="35">
        <f>_xlfn.SINGLE(IF(F2437="","",_xlfn.XLOOKUP(F2437,purchase!F:F,purchase!N:N,"")))</f>
        <v/>
      </c>
      <c r="L2437" s="4" t="n"/>
      <c r="M2437" s="86" t="n"/>
      <c r="N2437" s="35">
        <f>IF(F2437="","",
MAX(0,
_xlfn.XLOOKUP(F2437,purchase!F:F,purchase!N:N,"")
-
SUMIFS(L:L,F:F,F2437)))</f>
        <v/>
      </c>
      <c r="O2437" s="35">
        <f>IF(OR(L2437="",M2437=""),"",L2437-M2437)</f>
        <v/>
      </c>
      <c r="P2437" s="89">
        <f>_xlfn.SINGLE(IF(F2437="","",_xlfn.XLOOKUP(F2437,purchase!F:F,purchase!O:O,"")))</f>
        <v/>
      </c>
      <c r="Q2437" s="83">
        <f>IF(OR(L2437="",M2437=""),"",M2437/L2437)</f>
        <v/>
      </c>
      <c r="R2437" s="91">
        <f>IF(OR(P2437="",Q2437=""),"",Q2437-P2437)</f>
        <v/>
      </c>
    </row>
    <row r="2438">
      <c r="A2438" s="25" t="n">
        <v>2434</v>
      </c>
      <c r="B2438" s="26">
        <f>IF(OR(C2438="",F2438=""),"",
"PRD-" &amp;
TEXT(DAY(C2438),"00") &amp;
CHOOSE(MONTH(C2438),"A","B","C","D","E","F","G","H","I","J","K","L") &amp;
TEXT(YEAR(C2438),"00") &amp;
"-" &amp;
RIGHT(F2438,4))</f>
        <v/>
      </c>
      <c r="C2438" s="27" t="n"/>
      <c r="D2438" s="26">
        <f>IF(F2438="","",_xlfn.XLOOKUP(F2438,purchase!F:F,purchase!B:B,""))</f>
        <v/>
      </c>
      <c r="E2438" s="26">
        <f>IF(F2438="","",_xlfn.XLOOKUP(F2438,purchase!F:F,purchase!C:C,""))</f>
        <v/>
      </c>
      <c r="F2438" s="4" t="n"/>
      <c r="G2438" s="10">
        <f>IF(H2438="NRFC","Natural Rubber Field Coagulam","")</f>
        <v/>
      </c>
      <c r="H2438" s="10">
        <f>IF(F2438="","",_xlfn.XLOOKUP(F2438,purchase!F:F,purchase!E:E,""))</f>
        <v/>
      </c>
      <c r="I2438" s="10">
        <f>IF(J2438="ISNR20","Natural Rubber-TSNR (ISNR-20)","")</f>
        <v/>
      </c>
      <c r="J2438" s="10">
        <f>IF(H2438="NRFC","ISNR20","")</f>
        <v/>
      </c>
      <c r="K2438" s="35">
        <f>_xlfn.SINGLE(IF(F2438="","",_xlfn.XLOOKUP(F2438,purchase!F:F,purchase!N:N,"")))</f>
        <v/>
      </c>
      <c r="L2438" s="4" t="n"/>
      <c r="M2438" s="86" t="n"/>
      <c r="N2438" s="35">
        <f>IF(F2438="","",
MAX(0,
_xlfn.XLOOKUP(F2438,purchase!F:F,purchase!N:N,"")
-
SUMIFS(L:L,F:F,F2438)))</f>
        <v/>
      </c>
      <c r="O2438" s="35">
        <f>IF(OR(L2438="",M2438=""),"",L2438-M2438)</f>
        <v/>
      </c>
      <c r="P2438" s="89">
        <f>_xlfn.SINGLE(IF(F2438="","",_xlfn.XLOOKUP(F2438,purchase!F:F,purchase!O:O,"")))</f>
        <v/>
      </c>
      <c r="Q2438" s="83">
        <f>IF(OR(L2438="",M2438=""),"",M2438/L2438)</f>
        <v/>
      </c>
      <c r="R2438" s="91">
        <f>IF(OR(P2438="",Q2438=""),"",Q2438-P2438)</f>
        <v/>
      </c>
    </row>
    <row r="2439">
      <c r="A2439" s="25" t="n">
        <v>2435</v>
      </c>
      <c r="B2439" s="26">
        <f>IF(OR(C2439="",F2439=""),"",
"PRD-" &amp;
TEXT(DAY(C2439),"00") &amp;
CHOOSE(MONTH(C2439),"A","B","C","D","E","F","G","H","I","J","K","L") &amp;
TEXT(YEAR(C2439),"00") &amp;
"-" &amp;
RIGHT(F2439,4))</f>
        <v/>
      </c>
      <c r="C2439" s="27" t="n"/>
      <c r="D2439" s="26">
        <f>IF(F2439="","",_xlfn.XLOOKUP(F2439,purchase!F:F,purchase!B:B,""))</f>
        <v/>
      </c>
      <c r="E2439" s="26">
        <f>IF(F2439="","",_xlfn.XLOOKUP(F2439,purchase!F:F,purchase!C:C,""))</f>
        <v/>
      </c>
      <c r="F2439" s="4" t="n"/>
      <c r="G2439" s="10">
        <f>IF(H2439="NRFC","Natural Rubber Field Coagulam","")</f>
        <v/>
      </c>
      <c r="H2439" s="10">
        <f>IF(F2439="","",_xlfn.XLOOKUP(F2439,purchase!F:F,purchase!E:E,""))</f>
        <v/>
      </c>
      <c r="I2439" s="10">
        <f>IF(J2439="ISNR20","Natural Rubber-TSNR (ISNR-20)","")</f>
        <v/>
      </c>
      <c r="J2439" s="10">
        <f>IF(H2439="NRFC","ISNR20","")</f>
        <v/>
      </c>
      <c r="K2439" s="35">
        <f>_xlfn.SINGLE(IF(F2439="","",_xlfn.XLOOKUP(F2439,purchase!F:F,purchase!N:N,"")))</f>
        <v/>
      </c>
      <c r="L2439" s="4" t="n"/>
      <c r="M2439" s="86" t="n"/>
      <c r="N2439" s="35">
        <f>IF(F2439="","",
MAX(0,
_xlfn.XLOOKUP(F2439,purchase!F:F,purchase!N:N,"")
-
SUMIFS(L:L,F:F,F2439)))</f>
        <v/>
      </c>
      <c r="O2439" s="35">
        <f>IF(OR(L2439="",M2439=""),"",L2439-M2439)</f>
        <v/>
      </c>
      <c r="P2439" s="89">
        <f>_xlfn.SINGLE(IF(F2439="","",_xlfn.XLOOKUP(F2439,purchase!F:F,purchase!O:O,"")))</f>
        <v/>
      </c>
      <c r="Q2439" s="83">
        <f>IF(OR(L2439="",M2439=""),"",M2439/L2439)</f>
        <v/>
      </c>
      <c r="R2439" s="91">
        <f>IF(OR(P2439="",Q2439=""),"",Q2439-P2439)</f>
        <v/>
      </c>
    </row>
    <row r="2440">
      <c r="A2440" s="25" t="n">
        <v>2436</v>
      </c>
      <c r="B2440" s="26">
        <f>IF(OR(C2440="",F2440=""),"",
"PRD-" &amp;
TEXT(DAY(C2440),"00") &amp;
CHOOSE(MONTH(C2440),"A","B","C","D","E","F","G","H","I","J","K","L") &amp;
TEXT(YEAR(C2440),"00") &amp;
"-" &amp;
RIGHT(F2440,4))</f>
        <v/>
      </c>
      <c r="C2440" s="27" t="n"/>
      <c r="D2440" s="26">
        <f>IF(F2440="","",_xlfn.XLOOKUP(F2440,purchase!F:F,purchase!B:B,""))</f>
        <v/>
      </c>
      <c r="E2440" s="26">
        <f>IF(F2440="","",_xlfn.XLOOKUP(F2440,purchase!F:F,purchase!C:C,""))</f>
        <v/>
      </c>
      <c r="F2440" s="4" t="n"/>
      <c r="G2440" s="10">
        <f>IF(H2440="NRFC","Natural Rubber Field Coagulam","")</f>
        <v/>
      </c>
      <c r="H2440" s="10">
        <f>IF(F2440="","",_xlfn.XLOOKUP(F2440,purchase!F:F,purchase!E:E,""))</f>
        <v/>
      </c>
      <c r="I2440" s="10">
        <f>IF(J2440="ISNR20","Natural Rubber-TSNR (ISNR-20)","")</f>
        <v/>
      </c>
      <c r="J2440" s="10">
        <f>IF(H2440="NRFC","ISNR20","")</f>
        <v/>
      </c>
      <c r="K2440" s="35">
        <f>_xlfn.SINGLE(IF(F2440="","",_xlfn.XLOOKUP(F2440,purchase!F:F,purchase!N:N,"")))</f>
        <v/>
      </c>
      <c r="L2440" s="4" t="n"/>
      <c r="M2440" s="86" t="n"/>
      <c r="N2440" s="35">
        <f>IF(F2440="","",
MAX(0,
_xlfn.XLOOKUP(F2440,purchase!F:F,purchase!N:N,"")
-
SUMIFS(L:L,F:F,F2440)))</f>
        <v/>
      </c>
      <c r="O2440" s="35">
        <f>IF(OR(L2440="",M2440=""),"",L2440-M2440)</f>
        <v/>
      </c>
      <c r="P2440" s="89">
        <f>_xlfn.SINGLE(IF(F2440="","",_xlfn.XLOOKUP(F2440,purchase!F:F,purchase!O:O,"")))</f>
        <v/>
      </c>
      <c r="Q2440" s="83">
        <f>IF(OR(L2440="",M2440=""),"",M2440/L2440)</f>
        <v/>
      </c>
      <c r="R2440" s="91">
        <f>IF(OR(P2440="",Q2440=""),"",Q2440-P2440)</f>
        <v/>
      </c>
    </row>
    <row r="2441">
      <c r="A2441" s="25" t="n">
        <v>2437</v>
      </c>
      <c r="B2441" s="26">
        <f>IF(OR(C2441="",F2441=""),"",
"PRD-" &amp;
TEXT(DAY(C2441),"00") &amp;
CHOOSE(MONTH(C2441),"A","B","C","D","E","F","G","H","I","J","K","L") &amp;
TEXT(YEAR(C2441),"00") &amp;
"-" &amp;
RIGHT(F2441,4))</f>
        <v/>
      </c>
      <c r="C2441" s="27" t="n"/>
      <c r="D2441" s="26">
        <f>IF(F2441="","",_xlfn.XLOOKUP(F2441,purchase!F:F,purchase!B:B,""))</f>
        <v/>
      </c>
      <c r="E2441" s="26">
        <f>IF(F2441="","",_xlfn.XLOOKUP(F2441,purchase!F:F,purchase!C:C,""))</f>
        <v/>
      </c>
      <c r="F2441" s="4" t="n"/>
      <c r="G2441" s="10">
        <f>IF(H2441="NRFC","Natural Rubber Field Coagulam","")</f>
        <v/>
      </c>
      <c r="H2441" s="10">
        <f>IF(F2441="","",_xlfn.XLOOKUP(F2441,purchase!F:F,purchase!E:E,""))</f>
        <v/>
      </c>
      <c r="I2441" s="10">
        <f>IF(J2441="ISNR20","Natural Rubber-TSNR (ISNR-20)","")</f>
        <v/>
      </c>
      <c r="J2441" s="10">
        <f>IF(H2441="NRFC","ISNR20","")</f>
        <v/>
      </c>
      <c r="K2441" s="35">
        <f>_xlfn.SINGLE(IF(F2441="","",_xlfn.XLOOKUP(F2441,purchase!F:F,purchase!N:N,"")))</f>
        <v/>
      </c>
      <c r="L2441" s="4" t="n"/>
      <c r="M2441" s="86" t="n"/>
      <c r="N2441" s="35">
        <f>IF(F2441="","",
MAX(0,
_xlfn.XLOOKUP(F2441,purchase!F:F,purchase!N:N,"")
-
SUMIFS(L:L,F:F,F2441)))</f>
        <v/>
      </c>
      <c r="O2441" s="35">
        <f>IF(OR(L2441="",M2441=""),"",L2441-M2441)</f>
        <v/>
      </c>
      <c r="P2441" s="89">
        <f>_xlfn.SINGLE(IF(F2441="","",_xlfn.XLOOKUP(F2441,purchase!F:F,purchase!O:O,"")))</f>
        <v/>
      </c>
      <c r="Q2441" s="83">
        <f>IF(OR(L2441="",M2441=""),"",M2441/L2441)</f>
        <v/>
      </c>
      <c r="R2441" s="91">
        <f>IF(OR(P2441="",Q2441=""),"",Q2441-P2441)</f>
        <v/>
      </c>
    </row>
    <row r="2442">
      <c r="A2442" s="25" t="n">
        <v>2438</v>
      </c>
      <c r="B2442" s="26">
        <f>IF(OR(C2442="",F2442=""),"",
"PRD-" &amp;
TEXT(DAY(C2442),"00") &amp;
CHOOSE(MONTH(C2442),"A","B","C","D","E","F","G","H","I","J","K","L") &amp;
TEXT(YEAR(C2442),"00") &amp;
"-" &amp;
RIGHT(F2442,4))</f>
        <v/>
      </c>
      <c r="C2442" s="27" t="n"/>
      <c r="D2442" s="26">
        <f>IF(F2442="","",_xlfn.XLOOKUP(F2442,purchase!F:F,purchase!B:B,""))</f>
        <v/>
      </c>
      <c r="E2442" s="26">
        <f>IF(F2442="","",_xlfn.XLOOKUP(F2442,purchase!F:F,purchase!C:C,""))</f>
        <v/>
      </c>
      <c r="F2442" s="4" t="n"/>
      <c r="G2442" s="10">
        <f>IF(H2442="NRFC","Natural Rubber Field Coagulam","")</f>
        <v/>
      </c>
      <c r="H2442" s="10">
        <f>IF(F2442="","",_xlfn.XLOOKUP(F2442,purchase!F:F,purchase!E:E,""))</f>
        <v/>
      </c>
      <c r="I2442" s="10">
        <f>IF(J2442="ISNR20","Natural Rubber-TSNR (ISNR-20)","")</f>
        <v/>
      </c>
      <c r="J2442" s="10">
        <f>IF(H2442="NRFC","ISNR20","")</f>
        <v/>
      </c>
      <c r="K2442" s="35">
        <f>_xlfn.SINGLE(IF(F2442="","",_xlfn.XLOOKUP(F2442,purchase!F:F,purchase!N:N,"")))</f>
        <v/>
      </c>
      <c r="L2442" s="4" t="n"/>
      <c r="M2442" s="86" t="n"/>
      <c r="N2442" s="35">
        <f>IF(F2442="","",
MAX(0,
_xlfn.XLOOKUP(F2442,purchase!F:F,purchase!N:N,"")
-
SUMIFS(L:L,F:F,F2442)))</f>
        <v/>
      </c>
      <c r="O2442" s="35">
        <f>IF(OR(L2442="",M2442=""),"",L2442-M2442)</f>
        <v/>
      </c>
      <c r="P2442" s="89">
        <f>_xlfn.SINGLE(IF(F2442="","",_xlfn.XLOOKUP(F2442,purchase!F:F,purchase!O:O,"")))</f>
        <v/>
      </c>
      <c r="Q2442" s="83">
        <f>IF(OR(L2442="",M2442=""),"",M2442/L2442)</f>
        <v/>
      </c>
      <c r="R2442" s="91">
        <f>IF(OR(P2442="",Q2442=""),"",Q2442-P2442)</f>
        <v/>
      </c>
    </row>
    <row r="2443">
      <c r="A2443" s="25" t="n">
        <v>2439</v>
      </c>
      <c r="B2443" s="26">
        <f>IF(OR(C2443="",F2443=""),"",
"PRD-" &amp;
TEXT(DAY(C2443),"00") &amp;
CHOOSE(MONTH(C2443),"A","B","C","D","E","F","G","H","I","J","K","L") &amp;
TEXT(YEAR(C2443),"00") &amp;
"-" &amp;
RIGHT(F2443,4))</f>
        <v/>
      </c>
      <c r="C2443" s="27" t="n"/>
      <c r="D2443" s="26">
        <f>IF(F2443="","",_xlfn.XLOOKUP(F2443,purchase!F:F,purchase!B:B,""))</f>
        <v/>
      </c>
      <c r="E2443" s="26">
        <f>IF(F2443="","",_xlfn.XLOOKUP(F2443,purchase!F:F,purchase!C:C,""))</f>
        <v/>
      </c>
      <c r="F2443" s="4" t="n"/>
      <c r="G2443" s="10">
        <f>IF(H2443="NRFC","Natural Rubber Field Coagulam","")</f>
        <v/>
      </c>
      <c r="H2443" s="10">
        <f>IF(F2443="","",_xlfn.XLOOKUP(F2443,purchase!F:F,purchase!E:E,""))</f>
        <v/>
      </c>
      <c r="I2443" s="10">
        <f>IF(J2443="ISNR20","Natural Rubber-TSNR (ISNR-20)","")</f>
        <v/>
      </c>
      <c r="J2443" s="10">
        <f>IF(H2443="NRFC","ISNR20","")</f>
        <v/>
      </c>
      <c r="K2443" s="35">
        <f>_xlfn.SINGLE(IF(F2443="","",_xlfn.XLOOKUP(F2443,purchase!F:F,purchase!N:N,"")))</f>
        <v/>
      </c>
      <c r="L2443" s="4" t="n"/>
      <c r="M2443" s="86" t="n"/>
      <c r="N2443" s="35">
        <f>IF(F2443="","",
MAX(0,
_xlfn.XLOOKUP(F2443,purchase!F:F,purchase!N:N,"")
-
SUMIFS(L:L,F:F,F2443)))</f>
        <v/>
      </c>
      <c r="O2443" s="35">
        <f>IF(OR(L2443="",M2443=""),"",L2443-M2443)</f>
        <v/>
      </c>
      <c r="P2443" s="89">
        <f>_xlfn.SINGLE(IF(F2443="","",_xlfn.XLOOKUP(F2443,purchase!F:F,purchase!O:O,"")))</f>
        <v/>
      </c>
      <c r="Q2443" s="83">
        <f>IF(OR(L2443="",M2443=""),"",M2443/L2443)</f>
        <v/>
      </c>
      <c r="R2443" s="91">
        <f>IF(OR(P2443="",Q2443=""),"",Q2443-P2443)</f>
        <v/>
      </c>
    </row>
    <row r="2444">
      <c r="A2444" s="25" t="n">
        <v>2440</v>
      </c>
      <c r="B2444" s="26">
        <f>IF(OR(C2444="",F2444=""),"",
"PRD-" &amp;
TEXT(DAY(C2444),"00") &amp;
CHOOSE(MONTH(C2444),"A","B","C","D","E","F","G","H","I","J","K","L") &amp;
TEXT(YEAR(C2444),"00") &amp;
"-" &amp;
RIGHT(F2444,4))</f>
        <v/>
      </c>
      <c r="C2444" s="27" t="n"/>
      <c r="D2444" s="26">
        <f>IF(F2444="","",_xlfn.XLOOKUP(F2444,purchase!F:F,purchase!B:B,""))</f>
        <v/>
      </c>
      <c r="E2444" s="26">
        <f>IF(F2444="","",_xlfn.XLOOKUP(F2444,purchase!F:F,purchase!C:C,""))</f>
        <v/>
      </c>
      <c r="F2444" s="4" t="n"/>
      <c r="G2444" s="10">
        <f>IF(H2444="NRFC","Natural Rubber Field Coagulam","")</f>
        <v/>
      </c>
      <c r="H2444" s="10">
        <f>IF(F2444="","",_xlfn.XLOOKUP(F2444,purchase!F:F,purchase!E:E,""))</f>
        <v/>
      </c>
      <c r="I2444" s="10">
        <f>IF(J2444="ISNR20","Natural Rubber-TSNR (ISNR-20)","")</f>
        <v/>
      </c>
      <c r="J2444" s="10">
        <f>IF(H2444="NRFC","ISNR20","")</f>
        <v/>
      </c>
      <c r="K2444" s="35">
        <f>_xlfn.SINGLE(IF(F2444="","",_xlfn.XLOOKUP(F2444,purchase!F:F,purchase!N:N,"")))</f>
        <v/>
      </c>
      <c r="L2444" s="4" t="n"/>
      <c r="M2444" s="86" t="n"/>
      <c r="N2444" s="35">
        <f>IF(F2444="","",
MAX(0,
_xlfn.XLOOKUP(F2444,purchase!F:F,purchase!N:N,"")
-
SUMIFS(L:L,F:F,F2444)))</f>
        <v/>
      </c>
      <c r="O2444" s="35">
        <f>IF(OR(L2444="",M2444=""),"",L2444-M2444)</f>
        <v/>
      </c>
      <c r="P2444" s="89">
        <f>_xlfn.SINGLE(IF(F2444="","",_xlfn.XLOOKUP(F2444,purchase!F:F,purchase!O:O,"")))</f>
        <v/>
      </c>
      <c r="Q2444" s="83">
        <f>IF(OR(L2444="",M2444=""),"",M2444/L2444)</f>
        <v/>
      </c>
      <c r="R2444" s="91">
        <f>IF(OR(P2444="",Q2444=""),"",Q2444-P2444)</f>
        <v/>
      </c>
    </row>
    <row r="2445">
      <c r="A2445" s="25" t="n">
        <v>2441</v>
      </c>
      <c r="B2445" s="26">
        <f>IF(OR(C2445="",F2445=""),"",
"PRD-" &amp;
TEXT(DAY(C2445),"00") &amp;
CHOOSE(MONTH(C2445),"A","B","C","D","E","F","G","H","I","J","K","L") &amp;
TEXT(YEAR(C2445),"00") &amp;
"-" &amp;
RIGHT(F2445,4))</f>
        <v/>
      </c>
      <c r="C2445" s="27" t="n"/>
      <c r="D2445" s="26">
        <f>IF(F2445="","",_xlfn.XLOOKUP(F2445,purchase!F:F,purchase!B:B,""))</f>
        <v/>
      </c>
      <c r="E2445" s="26">
        <f>IF(F2445="","",_xlfn.XLOOKUP(F2445,purchase!F:F,purchase!C:C,""))</f>
        <v/>
      </c>
      <c r="F2445" s="4" t="n"/>
      <c r="G2445" s="10">
        <f>IF(H2445="NRFC","Natural Rubber Field Coagulam","")</f>
        <v/>
      </c>
      <c r="H2445" s="10">
        <f>IF(F2445="","",_xlfn.XLOOKUP(F2445,purchase!F:F,purchase!E:E,""))</f>
        <v/>
      </c>
      <c r="I2445" s="10">
        <f>IF(J2445="ISNR20","Natural Rubber-TSNR (ISNR-20)","")</f>
        <v/>
      </c>
      <c r="J2445" s="10">
        <f>IF(H2445="NRFC","ISNR20","")</f>
        <v/>
      </c>
      <c r="K2445" s="35">
        <f>_xlfn.SINGLE(IF(F2445="","",_xlfn.XLOOKUP(F2445,purchase!F:F,purchase!N:N,"")))</f>
        <v/>
      </c>
      <c r="L2445" s="4" t="n"/>
      <c r="M2445" s="86" t="n"/>
      <c r="N2445" s="35">
        <f>IF(F2445="","",
MAX(0,
_xlfn.XLOOKUP(F2445,purchase!F:F,purchase!N:N,"")
-
SUMIFS(L:L,F:F,F2445)))</f>
        <v/>
      </c>
      <c r="O2445" s="35">
        <f>IF(OR(L2445="",M2445=""),"",L2445-M2445)</f>
        <v/>
      </c>
      <c r="P2445" s="89">
        <f>_xlfn.SINGLE(IF(F2445="","",_xlfn.XLOOKUP(F2445,purchase!F:F,purchase!O:O,"")))</f>
        <v/>
      </c>
      <c r="Q2445" s="83">
        <f>IF(OR(L2445="",M2445=""),"",M2445/L2445)</f>
        <v/>
      </c>
      <c r="R2445" s="91">
        <f>IF(OR(P2445="",Q2445=""),"",Q2445-P2445)</f>
        <v/>
      </c>
    </row>
    <row r="2446">
      <c r="A2446" s="25" t="n">
        <v>2442</v>
      </c>
      <c r="B2446" s="26">
        <f>IF(OR(C2446="",F2446=""),"",
"PRD-" &amp;
TEXT(DAY(C2446),"00") &amp;
CHOOSE(MONTH(C2446),"A","B","C","D","E","F","G","H","I","J","K","L") &amp;
TEXT(YEAR(C2446),"00") &amp;
"-" &amp;
RIGHT(F2446,4))</f>
        <v/>
      </c>
      <c r="C2446" s="27" t="n"/>
      <c r="D2446" s="26">
        <f>IF(F2446="","",_xlfn.XLOOKUP(F2446,purchase!F:F,purchase!B:B,""))</f>
        <v/>
      </c>
      <c r="E2446" s="26">
        <f>IF(F2446="","",_xlfn.XLOOKUP(F2446,purchase!F:F,purchase!C:C,""))</f>
        <v/>
      </c>
      <c r="F2446" s="4" t="n"/>
      <c r="G2446" s="10">
        <f>IF(H2446="NRFC","Natural Rubber Field Coagulam","")</f>
        <v/>
      </c>
      <c r="H2446" s="10">
        <f>IF(F2446="","",_xlfn.XLOOKUP(F2446,purchase!F:F,purchase!E:E,""))</f>
        <v/>
      </c>
      <c r="I2446" s="10">
        <f>IF(J2446="ISNR20","Natural Rubber-TSNR (ISNR-20)","")</f>
        <v/>
      </c>
      <c r="J2446" s="10">
        <f>IF(H2446="NRFC","ISNR20","")</f>
        <v/>
      </c>
      <c r="K2446" s="35">
        <f>_xlfn.SINGLE(IF(F2446="","",_xlfn.XLOOKUP(F2446,purchase!F:F,purchase!N:N,"")))</f>
        <v/>
      </c>
      <c r="L2446" s="4" t="n"/>
      <c r="M2446" s="86" t="n"/>
      <c r="N2446" s="35">
        <f>IF(F2446="","",
MAX(0,
_xlfn.XLOOKUP(F2446,purchase!F:F,purchase!N:N,"")
-
SUMIFS(L:L,F:F,F2446)))</f>
        <v/>
      </c>
      <c r="O2446" s="35">
        <f>IF(OR(L2446="",M2446=""),"",L2446-M2446)</f>
        <v/>
      </c>
      <c r="P2446" s="89">
        <f>_xlfn.SINGLE(IF(F2446="","",_xlfn.XLOOKUP(F2446,purchase!F:F,purchase!O:O,"")))</f>
        <v/>
      </c>
      <c r="Q2446" s="83">
        <f>IF(OR(L2446="",M2446=""),"",M2446/L2446)</f>
        <v/>
      </c>
      <c r="R2446" s="91">
        <f>IF(OR(P2446="",Q2446=""),"",Q2446-P2446)</f>
        <v/>
      </c>
    </row>
    <row r="2447">
      <c r="A2447" s="25" t="n">
        <v>2443</v>
      </c>
      <c r="B2447" s="26">
        <f>IF(OR(C2447="",F2447=""),"",
"PRD-" &amp;
TEXT(DAY(C2447),"00") &amp;
CHOOSE(MONTH(C2447),"A","B","C","D","E","F","G","H","I","J","K","L") &amp;
TEXT(YEAR(C2447),"00") &amp;
"-" &amp;
RIGHT(F2447,4))</f>
        <v/>
      </c>
      <c r="C2447" s="27" t="n"/>
      <c r="D2447" s="26">
        <f>IF(F2447="","",_xlfn.XLOOKUP(F2447,purchase!F:F,purchase!B:B,""))</f>
        <v/>
      </c>
      <c r="E2447" s="26">
        <f>IF(F2447="","",_xlfn.XLOOKUP(F2447,purchase!F:F,purchase!C:C,""))</f>
        <v/>
      </c>
      <c r="F2447" s="4" t="n"/>
      <c r="G2447" s="10">
        <f>IF(H2447="NRFC","Natural Rubber Field Coagulam","")</f>
        <v/>
      </c>
      <c r="H2447" s="10">
        <f>IF(F2447="","",_xlfn.XLOOKUP(F2447,purchase!F:F,purchase!E:E,""))</f>
        <v/>
      </c>
      <c r="I2447" s="10">
        <f>IF(J2447="ISNR20","Natural Rubber-TSNR (ISNR-20)","")</f>
        <v/>
      </c>
      <c r="J2447" s="10">
        <f>IF(H2447="NRFC","ISNR20","")</f>
        <v/>
      </c>
      <c r="K2447" s="35">
        <f>_xlfn.SINGLE(IF(F2447="","",_xlfn.XLOOKUP(F2447,purchase!F:F,purchase!N:N,"")))</f>
        <v/>
      </c>
      <c r="L2447" s="4" t="n"/>
      <c r="M2447" s="86" t="n"/>
      <c r="N2447" s="35">
        <f>IF(F2447="","",
MAX(0,
_xlfn.XLOOKUP(F2447,purchase!F:F,purchase!N:N,"")
-
SUMIFS(L:L,F:F,F2447)))</f>
        <v/>
      </c>
      <c r="O2447" s="35">
        <f>IF(OR(L2447="",M2447=""),"",L2447-M2447)</f>
        <v/>
      </c>
      <c r="P2447" s="89">
        <f>_xlfn.SINGLE(IF(F2447="","",_xlfn.XLOOKUP(F2447,purchase!F:F,purchase!O:O,"")))</f>
        <v/>
      </c>
      <c r="Q2447" s="83">
        <f>IF(OR(L2447="",M2447=""),"",M2447/L2447)</f>
        <v/>
      </c>
      <c r="R2447" s="91">
        <f>IF(OR(P2447="",Q2447=""),"",Q2447-P2447)</f>
        <v/>
      </c>
    </row>
    <row r="2448">
      <c r="A2448" s="25" t="n">
        <v>2444</v>
      </c>
      <c r="B2448" s="26">
        <f>IF(OR(C2448="",F2448=""),"",
"PRD-" &amp;
TEXT(DAY(C2448),"00") &amp;
CHOOSE(MONTH(C2448),"A","B","C","D","E","F","G","H","I","J","K","L") &amp;
TEXT(YEAR(C2448),"00") &amp;
"-" &amp;
RIGHT(F2448,4))</f>
        <v/>
      </c>
      <c r="C2448" s="27" t="n"/>
      <c r="D2448" s="26">
        <f>IF(F2448="","",_xlfn.XLOOKUP(F2448,purchase!F:F,purchase!B:B,""))</f>
        <v/>
      </c>
      <c r="E2448" s="26">
        <f>IF(F2448="","",_xlfn.XLOOKUP(F2448,purchase!F:F,purchase!C:C,""))</f>
        <v/>
      </c>
      <c r="F2448" s="4" t="n"/>
      <c r="G2448" s="10">
        <f>IF(H2448="NRFC","Natural Rubber Field Coagulam","")</f>
        <v/>
      </c>
      <c r="H2448" s="10">
        <f>IF(F2448="","",_xlfn.XLOOKUP(F2448,purchase!F:F,purchase!E:E,""))</f>
        <v/>
      </c>
      <c r="I2448" s="10">
        <f>IF(J2448="ISNR20","Natural Rubber-TSNR (ISNR-20)","")</f>
        <v/>
      </c>
      <c r="J2448" s="10">
        <f>IF(H2448="NRFC","ISNR20","")</f>
        <v/>
      </c>
      <c r="K2448" s="35">
        <f>_xlfn.SINGLE(IF(F2448="","",_xlfn.XLOOKUP(F2448,purchase!F:F,purchase!N:N,"")))</f>
        <v/>
      </c>
      <c r="L2448" s="4" t="n"/>
      <c r="M2448" s="86" t="n"/>
      <c r="N2448" s="35">
        <f>IF(F2448="","",
MAX(0,
_xlfn.XLOOKUP(F2448,purchase!F:F,purchase!N:N,"")
-
SUMIFS(L:L,F:F,F2448)))</f>
        <v/>
      </c>
      <c r="O2448" s="35">
        <f>IF(OR(L2448="",M2448=""),"",L2448-M2448)</f>
        <v/>
      </c>
      <c r="P2448" s="89">
        <f>_xlfn.SINGLE(IF(F2448="","",_xlfn.XLOOKUP(F2448,purchase!F:F,purchase!O:O,"")))</f>
        <v/>
      </c>
      <c r="Q2448" s="83">
        <f>IF(OR(L2448="",M2448=""),"",M2448/L2448)</f>
        <v/>
      </c>
      <c r="R2448" s="91">
        <f>IF(OR(P2448="",Q2448=""),"",Q2448-P2448)</f>
        <v/>
      </c>
    </row>
    <row r="2449">
      <c r="A2449" s="25" t="n">
        <v>2445</v>
      </c>
      <c r="B2449" s="26">
        <f>IF(OR(C2449="",F2449=""),"",
"PRD-" &amp;
TEXT(DAY(C2449),"00") &amp;
CHOOSE(MONTH(C2449),"A","B","C","D","E","F","G","H","I","J","K","L") &amp;
TEXT(YEAR(C2449),"00") &amp;
"-" &amp;
RIGHT(F2449,4))</f>
        <v/>
      </c>
      <c r="C2449" s="27" t="n"/>
      <c r="D2449" s="26">
        <f>IF(F2449="","",_xlfn.XLOOKUP(F2449,purchase!F:F,purchase!B:B,""))</f>
        <v/>
      </c>
      <c r="E2449" s="26">
        <f>IF(F2449="","",_xlfn.XLOOKUP(F2449,purchase!F:F,purchase!C:C,""))</f>
        <v/>
      </c>
      <c r="F2449" s="4" t="n"/>
      <c r="G2449" s="10">
        <f>IF(H2449="NRFC","Natural Rubber Field Coagulam","")</f>
        <v/>
      </c>
      <c r="H2449" s="10">
        <f>IF(F2449="","",_xlfn.XLOOKUP(F2449,purchase!F:F,purchase!E:E,""))</f>
        <v/>
      </c>
      <c r="I2449" s="10">
        <f>IF(J2449="ISNR20","Natural Rubber-TSNR (ISNR-20)","")</f>
        <v/>
      </c>
      <c r="J2449" s="10">
        <f>IF(H2449="NRFC","ISNR20","")</f>
        <v/>
      </c>
      <c r="K2449" s="35">
        <f>_xlfn.SINGLE(IF(F2449="","",_xlfn.XLOOKUP(F2449,purchase!F:F,purchase!N:N,"")))</f>
        <v/>
      </c>
      <c r="L2449" s="4" t="n"/>
      <c r="M2449" s="86" t="n"/>
      <c r="N2449" s="35">
        <f>IF(F2449="","",
MAX(0,
_xlfn.XLOOKUP(F2449,purchase!F:F,purchase!N:N,"")
-
SUMIFS(L:L,F:F,F2449)))</f>
        <v/>
      </c>
      <c r="O2449" s="35">
        <f>IF(OR(L2449="",M2449=""),"",L2449-M2449)</f>
        <v/>
      </c>
      <c r="P2449" s="89">
        <f>_xlfn.SINGLE(IF(F2449="","",_xlfn.XLOOKUP(F2449,purchase!F:F,purchase!O:O,"")))</f>
        <v/>
      </c>
      <c r="Q2449" s="83">
        <f>IF(OR(L2449="",M2449=""),"",M2449/L2449)</f>
        <v/>
      </c>
      <c r="R2449" s="91">
        <f>IF(OR(P2449="",Q2449=""),"",Q2449-P2449)</f>
        <v/>
      </c>
    </row>
    <row r="2450">
      <c r="A2450" s="25" t="n">
        <v>2446</v>
      </c>
      <c r="B2450" s="26">
        <f>IF(OR(C2450="",F2450=""),"",
"PRD-" &amp;
TEXT(DAY(C2450),"00") &amp;
CHOOSE(MONTH(C2450),"A","B","C","D","E","F","G","H","I","J","K","L") &amp;
TEXT(YEAR(C2450),"00") &amp;
"-" &amp;
RIGHT(F2450,4))</f>
        <v/>
      </c>
      <c r="C2450" s="27" t="n"/>
      <c r="D2450" s="26">
        <f>IF(F2450="","",_xlfn.XLOOKUP(F2450,purchase!F:F,purchase!B:B,""))</f>
        <v/>
      </c>
      <c r="E2450" s="26">
        <f>IF(F2450="","",_xlfn.XLOOKUP(F2450,purchase!F:F,purchase!C:C,""))</f>
        <v/>
      </c>
      <c r="F2450" s="4" t="n"/>
      <c r="G2450" s="10">
        <f>IF(H2450="NRFC","Natural Rubber Field Coagulam","")</f>
        <v/>
      </c>
      <c r="H2450" s="10">
        <f>IF(F2450="","",_xlfn.XLOOKUP(F2450,purchase!F:F,purchase!E:E,""))</f>
        <v/>
      </c>
      <c r="I2450" s="10">
        <f>IF(J2450="ISNR20","Natural Rubber-TSNR (ISNR-20)","")</f>
        <v/>
      </c>
      <c r="J2450" s="10">
        <f>IF(H2450="NRFC","ISNR20","")</f>
        <v/>
      </c>
      <c r="K2450" s="35">
        <f>_xlfn.SINGLE(IF(F2450="","",_xlfn.XLOOKUP(F2450,purchase!F:F,purchase!N:N,"")))</f>
        <v/>
      </c>
      <c r="L2450" s="4" t="n"/>
      <c r="M2450" s="86" t="n"/>
      <c r="N2450" s="35">
        <f>IF(F2450="","",
MAX(0,
_xlfn.XLOOKUP(F2450,purchase!F:F,purchase!N:N,"")
-
SUMIFS(L:L,F:F,F2450)))</f>
        <v/>
      </c>
      <c r="O2450" s="35">
        <f>IF(OR(L2450="",M2450=""),"",L2450-M2450)</f>
        <v/>
      </c>
      <c r="P2450" s="89">
        <f>_xlfn.SINGLE(IF(F2450="","",_xlfn.XLOOKUP(F2450,purchase!F:F,purchase!O:O,"")))</f>
        <v/>
      </c>
      <c r="Q2450" s="83">
        <f>IF(OR(L2450="",M2450=""),"",M2450/L2450)</f>
        <v/>
      </c>
      <c r="R2450" s="91">
        <f>IF(OR(P2450="",Q2450=""),"",Q2450-P2450)</f>
        <v/>
      </c>
    </row>
    <row r="2451">
      <c r="A2451" s="25" t="n">
        <v>2447</v>
      </c>
      <c r="B2451" s="26">
        <f>IF(OR(C2451="",F2451=""),"",
"PRD-" &amp;
TEXT(DAY(C2451),"00") &amp;
CHOOSE(MONTH(C2451),"A","B","C","D","E","F","G","H","I","J","K","L") &amp;
TEXT(YEAR(C2451),"00") &amp;
"-" &amp;
RIGHT(F2451,4))</f>
        <v/>
      </c>
      <c r="C2451" s="27" t="n"/>
      <c r="D2451" s="26">
        <f>IF(F2451="","",_xlfn.XLOOKUP(F2451,purchase!F:F,purchase!B:B,""))</f>
        <v/>
      </c>
      <c r="E2451" s="26">
        <f>IF(F2451="","",_xlfn.XLOOKUP(F2451,purchase!F:F,purchase!C:C,""))</f>
        <v/>
      </c>
      <c r="F2451" s="4" t="n"/>
      <c r="G2451" s="10">
        <f>IF(H2451="NRFC","Natural Rubber Field Coagulam","")</f>
        <v/>
      </c>
      <c r="H2451" s="10">
        <f>IF(F2451="","",_xlfn.XLOOKUP(F2451,purchase!F:F,purchase!E:E,""))</f>
        <v/>
      </c>
      <c r="I2451" s="10">
        <f>IF(J2451="ISNR20","Natural Rubber-TSNR (ISNR-20)","")</f>
        <v/>
      </c>
      <c r="J2451" s="10">
        <f>IF(H2451="NRFC","ISNR20","")</f>
        <v/>
      </c>
      <c r="K2451" s="35">
        <f>_xlfn.SINGLE(IF(F2451="","",_xlfn.XLOOKUP(F2451,purchase!F:F,purchase!N:N,"")))</f>
        <v/>
      </c>
      <c r="L2451" s="4" t="n"/>
      <c r="M2451" s="86" t="n"/>
      <c r="N2451" s="35">
        <f>IF(F2451="","",
MAX(0,
_xlfn.XLOOKUP(F2451,purchase!F:F,purchase!N:N,"")
-
SUMIFS(L:L,F:F,F2451)))</f>
        <v/>
      </c>
      <c r="O2451" s="35">
        <f>IF(OR(L2451="",M2451=""),"",L2451-M2451)</f>
        <v/>
      </c>
      <c r="P2451" s="89">
        <f>_xlfn.SINGLE(IF(F2451="","",_xlfn.XLOOKUP(F2451,purchase!F:F,purchase!O:O,"")))</f>
        <v/>
      </c>
      <c r="Q2451" s="83">
        <f>IF(OR(L2451="",M2451=""),"",M2451/L2451)</f>
        <v/>
      </c>
      <c r="R2451" s="91">
        <f>IF(OR(P2451="",Q2451=""),"",Q2451-P2451)</f>
        <v/>
      </c>
    </row>
    <row r="2452">
      <c r="A2452" s="25" t="n">
        <v>2448</v>
      </c>
      <c r="B2452" s="26">
        <f>IF(OR(C2452="",F2452=""),"",
"PRD-" &amp;
TEXT(DAY(C2452),"00") &amp;
CHOOSE(MONTH(C2452),"A","B","C","D","E","F","G","H","I","J","K","L") &amp;
TEXT(YEAR(C2452),"00") &amp;
"-" &amp;
RIGHT(F2452,4))</f>
        <v/>
      </c>
      <c r="C2452" s="27" t="n"/>
      <c r="D2452" s="26">
        <f>IF(F2452="","",_xlfn.XLOOKUP(F2452,purchase!F:F,purchase!B:B,""))</f>
        <v/>
      </c>
      <c r="E2452" s="26">
        <f>IF(F2452="","",_xlfn.XLOOKUP(F2452,purchase!F:F,purchase!C:C,""))</f>
        <v/>
      </c>
      <c r="F2452" s="4" t="n"/>
      <c r="G2452" s="10">
        <f>IF(H2452="NRFC","Natural Rubber Field Coagulam","")</f>
        <v/>
      </c>
      <c r="H2452" s="10">
        <f>IF(F2452="","",_xlfn.XLOOKUP(F2452,purchase!F:F,purchase!E:E,""))</f>
        <v/>
      </c>
      <c r="I2452" s="10">
        <f>IF(J2452="ISNR20","Natural Rubber-TSNR (ISNR-20)","")</f>
        <v/>
      </c>
      <c r="J2452" s="10">
        <f>IF(H2452="NRFC","ISNR20","")</f>
        <v/>
      </c>
      <c r="K2452" s="35">
        <f>_xlfn.SINGLE(IF(F2452="","",_xlfn.XLOOKUP(F2452,purchase!F:F,purchase!N:N,"")))</f>
        <v/>
      </c>
      <c r="L2452" s="4" t="n"/>
      <c r="M2452" s="86" t="n"/>
      <c r="N2452" s="35">
        <f>IF(F2452="","",
MAX(0,
_xlfn.XLOOKUP(F2452,purchase!F:F,purchase!N:N,"")
-
SUMIFS(L:L,F:F,F2452)))</f>
        <v/>
      </c>
      <c r="O2452" s="35">
        <f>IF(OR(L2452="",M2452=""),"",L2452-M2452)</f>
        <v/>
      </c>
      <c r="P2452" s="89">
        <f>_xlfn.SINGLE(IF(F2452="","",_xlfn.XLOOKUP(F2452,purchase!F:F,purchase!O:O,"")))</f>
        <v/>
      </c>
      <c r="Q2452" s="83">
        <f>IF(OR(L2452="",M2452=""),"",M2452/L2452)</f>
        <v/>
      </c>
      <c r="R2452" s="91">
        <f>IF(OR(P2452="",Q2452=""),"",Q2452-P2452)</f>
        <v/>
      </c>
    </row>
    <row r="2453">
      <c r="A2453" s="25" t="n">
        <v>2449</v>
      </c>
      <c r="B2453" s="26">
        <f>IF(OR(C2453="",F2453=""),"",
"PRD-" &amp;
TEXT(DAY(C2453),"00") &amp;
CHOOSE(MONTH(C2453),"A","B","C","D","E","F","G","H","I","J","K","L") &amp;
TEXT(YEAR(C2453),"00") &amp;
"-" &amp;
RIGHT(F2453,4))</f>
        <v/>
      </c>
      <c r="C2453" s="27" t="n"/>
      <c r="D2453" s="26">
        <f>IF(F2453="","",_xlfn.XLOOKUP(F2453,purchase!F:F,purchase!B:B,""))</f>
        <v/>
      </c>
      <c r="E2453" s="26">
        <f>IF(F2453="","",_xlfn.XLOOKUP(F2453,purchase!F:F,purchase!C:C,""))</f>
        <v/>
      </c>
      <c r="F2453" s="4" t="n"/>
      <c r="G2453" s="10">
        <f>IF(H2453="NRFC","Natural Rubber Field Coagulam","")</f>
        <v/>
      </c>
      <c r="H2453" s="10">
        <f>IF(F2453="","",_xlfn.XLOOKUP(F2453,purchase!F:F,purchase!E:E,""))</f>
        <v/>
      </c>
      <c r="I2453" s="10">
        <f>IF(J2453="ISNR20","Natural Rubber-TSNR (ISNR-20)","")</f>
        <v/>
      </c>
      <c r="J2453" s="10">
        <f>IF(H2453="NRFC","ISNR20","")</f>
        <v/>
      </c>
      <c r="K2453" s="35">
        <f>_xlfn.SINGLE(IF(F2453="","",_xlfn.XLOOKUP(F2453,purchase!F:F,purchase!N:N,"")))</f>
        <v/>
      </c>
      <c r="L2453" s="4" t="n"/>
      <c r="M2453" s="86" t="n"/>
      <c r="N2453" s="35">
        <f>IF(F2453="","",
MAX(0,
_xlfn.XLOOKUP(F2453,purchase!F:F,purchase!N:N,"")
-
SUMIFS(L:L,F:F,F2453)))</f>
        <v/>
      </c>
      <c r="O2453" s="35">
        <f>IF(OR(L2453="",M2453=""),"",L2453-M2453)</f>
        <v/>
      </c>
      <c r="P2453" s="89">
        <f>_xlfn.SINGLE(IF(F2453="","",_xlfn.XLOOKUP(F2453,purchase!F:F,purchase!O:O,"")))</f>
        <v/>
      </c>
      <c r="Q2453" s="83">
        <f>IF(OR(L2453="",M2453=""),"",M2453/L2453)</f>
        <v/>
      </c>
      <c r="R2453" s="91">
        <f>IF(OR(P2453="",Q2453=""),"",Q2453-P2453)</f>
        <v/>
      </c>
    </row>
    <row r="2454">
      <c r="A2454" s="25" t="n">
        <v>2450</v>
      </c>
      <c r="B2454" s="26">
        <f>IF(OR(C2454="",F2454=""),"",
"PRD-" &amp;
TEXT(DAY(C2454),"00") &amp;
CHOOSE(MONTH(C2454),"A","B","C","D","E","F","G","H","I","J","K","L") &amp;
TEXT(YEAR(C2454),"00") &amp;
"-" &amp;
RIGHT(F2454,4))</f>
        <v/>
      </c>
      <c r="C2454" s="27" t="n"/>
      <c r="D2454" s="26">
        <f>IF(F2454="","",_xlfn.XLOOKUP(F2454,purchase!F:F,purchase!B:B,""))</f>
        <v/>
      </c>
      <c r="E2454" s="26">
        <f>IF(F2454="","",_xlfn.XLOOKUP(F2454,purchase!F:F,purchase!C:C,""))</f>
        <v/>
      </c>
      <c r="F2454" s="4" t="n"/>
      <c r="G2454" s="10">
        <f>IF(H2454="NRFC","Natural Rubber Field Coagulam","")</f>
        <v/>
      </c>
      <c r="H2454" s="10">
        <f>IF(F2454="","",_xlfn.XLOOKUP(F2454,purchase!F:F,purchase!E:E,""))</f>
        <v/>
      </c>
      <c r="I2454" s="10">
        <f>IF(J2454="ISNR20","Natural Rubber-TSNR (ISNR-20)","")</f>
        <v/>
      </c>
      <c r="J2454" s="10">
        <f>IF(H2454="NRFC","ISNR20","")</f>
        <v/>
      </c>
      <c r="K2454" s="35">
        <f>_xlfn.SINGLE(IF(F2454="","",_xlfn.XLOOKUP(F2454,purchase!F:F,purchase!N:N,"")))</f>
        <v/>
      </c>
      <c r="L2454" s="4" t="n"/>
      <c r="M2454" s="86" t="n"/>
      <c r="N2454" s="35">
        <f>IF(F2454="","",
MAX(0,
_xlfn.XLOOKUP(F2454,purchase!F:F,purchase!N:N,"")
-
SUMIFS(L:L,F:F,F2454)))</f>
        <v/>
      </c>
      <c r="O2454" s="35">
        <f>IF(OR(L2454="",M2454=""),"",L2454-M2454)</f>
        <v/>
      </c>
      <c r="P2454" s="89">
        <f>_xlfn.SINGLE(IF(F2454="","",_xlfn.XLOOKUP(F2454,purchase!F:F,purchase!O:O,"")))</f>
        <v/>
      </c>
      <c r="Q2454" s="83">
        <f>IF(OR(L2454="",M2454=""),"",M2454/L2454)</f>
        <v/>
      </c>
      <c r="R2454" s="91">
        <f>IF(OR(P2454="",Q2454=""),"",Q2454-P2454)</f>
        <v/>
      </c>
    </row>
    <row r="2455">
      <c r="A2455" s="25" t="n">
        <v>2451</v>
      </c>
      <c r="B2455" s="26">
        <f>IF(OR(C2455="",F2455=""),"",
"PRD-" &amp;
TEXT(DAY(C2455),"00") &amp;
CHOOSE(MONTH(C2455),"A","B","C","D","E","F","G","H","I","J","K","L") &amp;
TEXT(YEAR(C2455),"00") &amp;
"-" &amp;
RIGHT(F2455,4))</f>
        <v/>
      </c>
      <c r="C2455" s="27" t="n"/>
      <c r="D2455" s="26">
        <f>IF(F2455="","",_xlfn.XLOOKUP(F2455,purchase!F:F,purchase!B:B,""))</f>
        <v/>
      </c>
      <c r="E2455" s="26">
        <f>IF(F2455="","",_xlfn.XLOOKUP(F2455,purchase!F:F,purchase!C:C,""))</f>
        <v/>
      </c>
      <c r="F2455" s="4" t="n"/>
      <c r="G2455" s="10">
        <f>IF(H2455="NRFC","Natural Rubber Field Coagulam","")</f>
        <v/>
      </c>
      <c r="H2455" s="10">
        <f>IF(F2455="","",_xlfn.XLOOKUP(F2455,purchase!F:F,purchase!E:E,""))</f>
        <v/>
      </c>
      <c r="I2455" s="10">
        <f>IF(J2455="ISNR20","Natural Rubber-TSNR (ISNR-20)","")</f>
        <v/>
      </c>
      <c r="J2455" s="10">
        <f>IF(H2455="NRFC","ISNR20","")</f>
        <v/>
      </c>
      <c r="K2455" s="35">
        <f>_xlfn.SINGLE(IF(F2455="","",_xlfn.XLOOKUP(F2455,purchase!F:F,purchase!N:N,"")))</f>
        <v/>
      </c>
      <c r="L2455" s="4" t="n"/>
      <c r="M2455" s="86" t="n"/>
      <c r="N2455" s="35">
        <f>IF(F2455="","",
MAX(0,
_xlfn.XLOOKUP(F2455,purchase!F:F,purchase!N:N,"")
-
SUMIFS(L:L,F:F,F2455)))</f>
        <v/>
      </c>
      <c r="O2455" s="35">
        <f>IF(OR(L2455="",M2455=""),"",L2455-M2455)</f>
        <v/>
      </c>
      <c r="P2455" s="89">
        <f>_xlfn.SINGLE(IF(F2455="","",_xlfn.XLOOKUP(F2455,purchase!F:F,purchase!O:O,"")))</f>
        <v/>
      </c>
      <c r="Q2455" s="83">
        <f>IF(OR(L2455="",M2455=""),"",M2455/L2455)</f>
        <v/>
      </c>
      <c r="R2455" s="91">
        <f>IF(OR(P2455="",Q2455=""),"",Q2455-P2455)</f>
        <v/>
      </c>
    </row>
    <row r="2456">
      <c r="A2456" s="25" t="n">
        <v>2452</v>
      </c>
      <c r="B2456" s="26">
        <f>IF(OR(C2456="",F2456=""),"",
"PRD-" &amp;
TEXT(DAY(C2456),"00") &amp;
CHOOSE(MONTH(C2456),"A","B","C","D","E","F","G","H","I","J","K","L") &amp;
TEXT(YEAR(C2456),"00") &amp;
"-" &amp;
RIGHT(F2456,4))</f>
        <v/>
      </c>
      <c r="C2456" s="27" t="n"/>
      <c r="D2456" s="26">
        <f>IF(F2456="","",_xlfn.XLOOKUP(F2456,purchase!F:F,purchase!B:B,""))</f>
        <v/>
      </c>
      <c r="E2456" s="26">
        <f>IF(F2456="","",_xlfn.XLOOKUP(F2456,purchase!F:F,purchase!C:C,""))</f>
        <v/>
      </c>
      <c r="F2456" s="4" t="n"/>
      <c r="G2456" s="10">
        <f>IF(H2456="NRFC","Natural Rubber Field Coagulam","")</f>
        <v/>
      </c>
      <c r="H2456" s="10">
        <f>IF(F2456="","",_xlfn.XLOOKUP(F2456,purchase!F:F,purchase!E:E,""))</f>
        <v/>
      </c>
      <c r="I2456" s="10">
        <f>IF(J2456="ISNR20","Natural Rubber-TSNR (ISNR-20)","")</f>
        <v/>
      </c>
      <c r="J2456" s="10">
        <f>IF(H2456="NRFC","ISNR20","")</f>
        <v/>
      </c>
      <c r="K2456" s="35">
        <f>_xlfn.SINGLE(IF(F2456="","",_xlfn.XLOOKUP(F2456,purchase!F:F,purchase!N:N,"")))</f>
        <v/>
      </c>
      <c r="L2456" s="4" t="n"/>
      <c r="M2456" s="86" t="n"/>
      <c r="N2456" s="35">
        <f>IF(F2456="","",
MAX(0,
_xlfn.XLOOKUP(F2456,purchase!F:F,purchase!N:N,"")
-
SUMIFS(L:L,F:F,F2456)))</f>
        <v/>
      </c>
      <c r="O2456" s="35">
        <f>IF(OR(L2456="",M2456=""),"",L2456-M2456)</f>
        <v/>
      </c>
      <c r="P2456" s="89">
        <f>_xlfn.SINGLE(IF(F2456="","",_xlfn.XLOOKUP(F2456,purchase!F:F,purchase!O:O,"")))</f>
        <v/>
      </c>
      <c r="Q2456" s="83">
        <f>IF(OR(L2456="",M2456=""),"",M2456/L2456)</f>
        <v/>
      </c>
      <c r="R2456" s="91">
        <f>IF(OR(P2456="",Q2456=""),"",Q2456-P2456)</f>
        <v/>
      </c>
    </row>
    <row r="2457">
      <c r="A2457" s="25" t="n">
        <v>2453</v>
      </c>
      <c r="B2457" s="26">
        <f>IF(OR(C2457="",F2457=""),"",
"PRD-" &amp;
TEXT(DAY(C2457),"00") &amp;
CHOOSE(MONTH(C2457),"A","B","C","D","E","F","G","H","I","J","K","L") &amp;
TEXT(YEAR(C2457),"00") &amp;
"-" &amp;
RIGHT(F2457,4))</f>
        <v/>
      </c>
      <c r="C2457" s="27" t="n"/>
      <c r="D2457" s="26">
        <f>IF(F2457="","",_xlfn.XLOOKUP(F2457,purchase!F:F,purchase!B:B,""))</f>
        <v/>
      </c>
      <c r="E2457" s="26">
        <f>IF(F2457="","",_xlfn.XLOOKUP(F2457,purchase!F:F,purchase!C:C,""))</f>
        <v/>
      </c>
      <c r="F2457" s="4" t="n"/>
      <c r="G2457" s="10">
        <f>IF(H2457="NRFC","Natural Rubber Field Coagulam","")</f>
        <v/>
      </c>
      <c r="H2457" s="10">
        <f>IF(F2457="","",_xlfn.XLOOKUP(F2457,purchase!F:F,purchase!E:E,""))</f>
        <v/>
      </c>
      <c r="I2457" s="10">
        <f>IF(J2457="ISNR20","Natural Rubber-TSNR (ISNR-20)","")</f>
        <v/>
      </c>
      <c r="J2457" s="10">
        <f>IF(H2457="NRFC","ISNR20","")</f>
        <v/>
      </c>
      <c r="K2457" s="35">
        <f>_xlfn.SINGLE(IF(F2457="","",_xlfn.XLOOKUP(F2457,purchase!F:F,purchase!N:N,"")))</f>
        <v/>
      </c>
      <c r="L2457" s="4" t="n"/>
      <c r="M2457" s="86" t="n"/>
      <c r="N2457" s="35">
        <f>IF(F2457="","",
MAX(0,
_xlfn.XLOOKUP(F2457,purchase!F:F,purchase!N:N,"")
-
SUMIFS(L:L,F:F,F2457)))</f>
        <v/>
      </c>
      <c r="O2457" s="35">
        <f>IF(OR(L2457="",M2457=""),"",L2457-M2457)</f>
        <v/>
      </c>
      <c r="P2457" s="89">
        <f>_xlfn.SINGLE(IF(F2457="","",_xlfn.XLOOKUP(F2457,purchase!F:F,purchase!O:O,"")))</f>
        <v/>
      </c>
      <c r="Q2457" s="83">
        <f>IF(OR(L2457="",M2457=""),"",M2457/L2457)</f>
        <v/>
      </c>
      <c r="R2457" s="91">
        <f>IF(OR(P2457="",Q2457=""),"",Q2457-P2457)</f>
        <v/>
      </c>
    </row>
    <row r="2458">
      <c r="A2458" s="25" t="n">
        <v>2454</v>
      </c>
      <c r="B2458" s="26">
        <f>IF(OR(C2458="",F2458=""),"",
"PRD-" &amp;
TEXT(DAY(C2458),"00") &amp;
CHOOSE(MONTH(C2458),"A","B","C","D","E","F","G","H","I","J","K","L") &amp;
TEXT(YEAR(C2458),"00") &amp;
"-" &amp;
RIGHT(F2458,4))</f>
        <v/>
      </c>
      <c r="C2458" s="27" t="n"/>
      <c r="D2458" s="26">
        <f>IF(F2458="","",_xlfn.XLOOKUP(F2458,purchase!F:F,purchase!B:B,""))</f>
        <v/>
      </c>
      <c r="E2458" s="26">
        <f>IF(F2458="","",_xlfn.XLOOKUP(F2458,purchase!F:F,purchase!C:C,""))</f>
        <v/>
      </c>
      <c r="F2458" s="4" t="n"/>
      <c r="G2458" s="10">
        <f>IF(H2458="NRFC","Natural Rubber Field Coagulam","")</f>
        <v/>
      </c>
      <c r="H2458" s="10">
        <f>IF(F2458="","",_xlfn.XLOOKUP(F2458,purchase!F:F,purchase!E:E,""))</f>
        <v/>
      </c>
      <c r="I2458" s="10">
        <f>IF(J2458="ISNR20","Natural Rubber-TSNR (ISNR-20)","")</f>
        <v/>
      </c>
      <c r="J2458" s="10">
        <f>IF(H2458="NRFC","ISNR20","")</f>
        <v/>
      </c>
      <c r="K2458" s="35">
        <f>_xlfn.SINGLE(IF(F2458="","",_xlfn.XLOOKUP(F2458,purchase!F:F,purchase!N:N,"")))</f>
        <v/>
      </c>
      <c r="L2458" s="4" t="n"/>
      <c r="M2458" s="86" t="n"/>
      <c r="N2458" s="35">
        <f>IF(F2458="","",
MAX(0,
_xlfn.XLOOKUP(F2458,purchase!F:F,purchase!N:N,"")
-
SUMIFS(L:L,F:F,F2458)))</f>
        <v/>
      </c>
      <c r="O2458" s="35">
        <f>IF(OR(L2458="",M2458=""),"",L2458-M2458)</f>
        <v/>
      </c>
      <c r="P2458" s="89">
        <f>_xlfn.SINGLE(IF(F2458="","",_xlfn.XLOOKUP(F2458,purchase!F:F,purchase!O:O,"")))</f>
        <v/>
      </c>
      <c r="Q2458" s="83">
        <f>IF(OR(L2458="",M2458=""),"",M2458/L2458)</f>
        <v/>
      </c>
      <c r="R2458" s="91">
        <f>IF(OR(P2458="",Q2458=""),"",Q2458-P2458)</f>
        <v/>
      </c>
    </row>
    <row r="2459">
      <c r="A2459" s="25" t="n">
        <v>2455</v>
      </c>
      <c r="B2459" s="26">
        <f>IF(OR(C2459="",F2459=""),"",
"PRD-" &amp;
TEXT(DAY(C2459),"00") &amp;
CHOOSE(MONTH(C2459),"A","B","C","D","E","F","G","H","I","J","K","L") &amp;
TEXT(YEAR(C2459),"00") &amp;
"-" &amp;
RIGHT(F2459,4))</f>
        <v/>
      </c>
      <c r="C2459" s="27" t="n"/>
      <c r="D2459" s="26">
        <f>IF(F2459="","",_xlfn.XLOOKUP(F2459,purchase!F:F,purchase!B:B,""))</f>
        <v/>
      </c>
      <c r="E2459" s="26">
        <f>IF(F2459="","",_xlfn.XLOOKUP(F2459,purchase!F:F,purchase!C:C,""))</f>
        <v/>
      </c>
      <c r="F2459" s="4" t="n"/>
      <c r="G2459" s="10">
        <f>IF(H2459="NRFC","Natural Rubber Field Coagulam","")</f>
        <v/>
      </c>
      <c r="H2459" s="10">
        <f>IF(F2459="","",_xlfn.XLOOKUP(F2459,purchase!F:F,purchase!E:E,""))</f>
        <v/>
      </c>
      <c r="I2459" s="10">
        <f>IF(J2459="ISNR20","Natural Rubber-TSNR (ISNR-20)","")</f>
        <v/>
      </c>
      <c r="J2459" s="10">
        <f>IF(H2459="NRFC","ISNR20","")</f>
        <v/>
      </c>
      <c r="K2459" s="35">
        <f>_xlfn.SINGLE(IF(F2459="","",_xlfn.XLOOKUP(F2459,purchase!F:F,purchase!N:N,"")))</f>
        <v/>
      </c>
      <c r="L2459" s="4" t="n"/>
      <c r="M2459" s="86" t="n"/>
      <c r="N2459" s="35">
        <f>IF(F2459="","",
MAX(0,
_xlfn.XLOOKUP(F2459,purchase!F:F,purchase!N:N,"")
-
SUMIFS(L:L,F:F,F2459)))</f>
        <v/>
      </c>
      <c r="O2459" s="35">
        <f>IF(OR(L2459="",M2459=""),"",L2459-M2459)</f>
        <v/>
      </c>
      <c r="P2459" s="89">
        <f>_xlfn.SINGLE(IF(F2459="","",_xlfn.XLOOKUP(F2459,purchase!F:F,purchase!O:O,"")))</f>
        <v/>
      </c>
      <c r="Q2459" s="83">
        <f>IF(OR(L2459="",M2459=""),"",M2459/L2459)</f>
        <v/>
      </c>
      <c r="R2459" s="91">
        <f>IF(OR(P2459="",Q2459=""),"",Q2459-P2459)</f>
        <v/>
      </c>
    </row>
    <row r="2460">
      <c r="A2460" s="25" t="n">
        <v>2456</v>
      </c>
      <c r="B2460" s="26">
        <f>IF(OR(C2460="",F2460=""),"",
"PRD-" &amp;
TEXT(DAY(C2460),"00") &amp;
CHOOSE(MONTH(C2460),"A","B","C","D","E","F","G","H","I","J","K","L") &amp;
TEXT(YEAR(C2460),"00") &amp;
"-" &amp;
RIGHT(F2460,4))</f>
        <v/>
      </c>
      <c r="C2460" s="27" t="n"/>
      <c r="D2460" s="26">
        <f>IF(F2460="","",_xlfn.XLOOKUP(F2460,purchase!F:F,purchase!B:B,""))</f>
        <v/>
      </c>
      <c r="E2460" s="26">
        <f>IF(F2460="","",_xlfn.XLOOKUP(F2460,purchase!F:F,purchase!C:C,""))</f>
        <v/>
      </c>
      <c r="F2460" s="4" t="n"/>
      <c r="G2460" s="10">
        <f>IF(H2460="NRFC","Natural Rubber Field Coagulam","")</f>
        <v/>
      </c>
      <c r="H2460" s="10">
        <f>IF(F2460="","",_xlfn.XLOOKUP(F2460,purchase!F:F,purchase!E:E,""))</f>
        <v/>
      </c>
      <c r="I2460" s="10">
        <f>IF(J2460="ISNR20","Natural Rubber-TSNR (ISNR-20)","")</f>
        <v/>
      </c>
      <c r="J2460" s="10">
        <f>IF(H2460="NRFC","ISNR20","")</f>
        <v/>
      </c>
      <c r="K2460" s="35">
        <f>_xlfn.SINGLE(IF(F2460="","",_xlfn.XLOOKUP(F2460,purchase!F:F,purchase!N:N,"")))</f>
        <v/>
      </c>
      <c r="L2460" s="4" t="n"/>
      <c r="M2460" s="86" t="n"/>
      <c r="N2460" s="35">
        <f>IF(F2460="","",
MAX(0,
_xlfn.XLOOKUP(F2460,purchase!F:F,purchase!N:N,"")
-
SUMIFS(L:L,F:F,F2460)))</f>
        <v/>
      </c>
      <c r="O2460" s="35">
        <f>IF(OR(L2460="",M2460=""),"",L2460-M2460)</f>
        <v/>
      </c>
      <c r="P2460" s="89">
        <f>_xlfn.SINGLE(IF(F2460="","",_xlfn.XLOOKUP(F2460,purchase!F:F,purchase!O:O,"")))</f>
        <v/>
      </c>
      <c r="Q2460" s="83">
        <f>IF(OR(L2460="",M2460=""),"",M2460/L2460)</f>
        <v/>
      </c>
      <c r="R2460" s="91">
        <f>IF(OR(P2460="",Q2460=""),"",Q2460-P2460)</f>
        <v/>
      </c>
    </row>
    <row r="2461">
      <c r="A2461" s="25" t="n">
        <v>2457</v>
      </c>
      <c r="B2461" s="26">
        <f>IF(OR(C2461="",F2461=""),"",
"PRD-" &amp;
TEXT(DAY(C2461),"00") &amp;
CHOOSE(MONTH(C2461),"A","B","C","D","E","F","G","H","I","J","K","L") &amp;
TEXT(YEAR(C2461),"00") &amp;
"-" &amp;
RIGHT(F2461,4))</f>
        <v/>
      </c>
      <c r="C2461" s="27" t="n"/>
      <c r="D2461" s="26">
        <f>IF(F2461="","",_xlfn.XLOOKUP(F2461,purchase!F:F,purchase!B:B,""))</f>
        <v/>
      </c>
      <c r="E2461" s="26">
        <f>IF(F2461="","",_xlfn.XLOOKUP(F2461,purchase!F:F,purchase!C:C,""))</f>
        <v/>
      </c>
      <c r="F2461" s="4" t="n"/>
      <c r="G2461" s="10">
        <f>IF(H2461="NRFC","Natural Rubber Field Coagulam","")</f>
        <v/>
      </c>
      <c r="H2461" s="10">
        <f>IF(F2461="","",_xlfn.XLOOKUP(F2461,purchase!F:F,purchase!E:E,""))</f>
        <v/>
      </c>
      <c r="I2461" s="10">
        <f>IF(J2461="ISNR20","Natural Rubber-TSNR (ISNR-20)","")</f>
        <v/>
      </c>
      <c r="J2461" s="10">
        <f>IF(H2461="NRFC","ISNR20","")</f>
        <v/>
      </c>
      <c r="K2461" s="35">
        <f>_xlfn.SINGLE(IF(F2461="","",_xlfn.XLOOKUP(F2461,purchase!F:F,purchase!N:N,"")))</f>
        <v/>
      </c>
      <c r="L2461" s="4" t="n"/>
      <c r="M2461" s="86" t="n"/>
      <c r="N2461" s="35">
        <f>IF(F2461="","",
MAX(0,
_xlfn.XLOOKUP(F2461,purchase!F:F,purchase!N:N,"")
-
SUMIFS(L:L,F:F,F2461)))</f>
        <v/>
      </c>
      <c r="O2461" s="35">
        <f>IF(OR(L2461="",M2461=""),"",L2461-M2461)</f>
        <v/>
      </c>
      <c r="P2461" s="89">
        <f>_xlfn.SINGLE(IF(F2461="","",_xlfn.XLOOKUP(F2461,purchase!F:F,purchase!O:O,"")))</f>
        <v/>
      </c>
      <c r="Q2461" s="83">
        <f>IF(OR(L2461="",M2461=""),"",M2461/L2461)</f>
        <v/>
      </c>
      <c r="R2461" s="91">
        <f>IF(OR(P2461="",Q2461=""),"",Q2461-P2461)</f>
        <v/>
      </c>
    </row>
    <row r="2462">
      <c r="A2462" s="25" t="n">
        <v>2458</v>
      </c>
      <c r="B2462" s="26">
        <f>IF(OR(C2462="",F2462=""),"",
"PRD-" &amp;
TEXT(DAY(C2462),"00") &amp;
CHOOSE(MONTH(C2462),"A","B","C","D","E","F","G","H","I","J","K","L") &amp;
TEXT(YEAR(C2462),"00") &amp;
"-" &amp;
RIGHT(F2462,4))</f>
        <v/>
      </c>
      <c r="C2462" s="27" t="n"/>
      <c r="D2462" s="26">
        <f>IF(F2462="","",_xlfn.XLOOKUP(F2462,purchase!F:F,purchase!B:B,""))</f>
        <v/>
      </c>
      <c r="E2462" s="26">
        <f>IF(F2462="","",_xlfn.XLOOKUP(F2462,purchase!F:F,purchase!C:C,""))</f>
        <v/>
      </c>
      <c r="F2462" s="4" t="n"/>
      <c r="G2462" s="10">
        <f>IF(H2462="NRFC","Natural Rubber Field Coagulam","")</f>
        <v/>
      </c>
      <c r="H2462" s="10">
        <f>IF(F2462="","",_xlfn.XLOOKUP(F2462,purchase!F:F,purchase!E:E,""))</f>
        <v/>
      </c>
      <c r="I2462" s="10">
        <f>IF(J2462="ISNR20","Natural Rubber-TSNR (ISNR-20)","")</f>
        <v/>
      </c>
      <c r="J2462" s="10">
        <f>IF(H2462="NRFC","ISNR20","")</f>
        <v/>
      </c>
      <c r="K2462" s="35">
        <f>_xlfn.SINGLE(IF(F2462="","",_xlfn.XLOOKUP(F2462,purchase!F:F,purchase!N:N,"")))</f>
        <v/>
      </c>
      <c r="L2462" s="4" t="n"/>
      <c r="M2462" s="86" t="n"/>
      <c r="N2462" s="35">
        <f>IF(F2462="","",
MAX(0,
_xlfn.XLOOKUP(F2462,purchase!F:F,purchase!N:N,"")
-
SUMIFS(L:L,F:F,F2462)))</f>
        <v/>
      </c>
      <c r="O2462" s="35">
        <f>IF(OR(L2462="",M2462=""),"",L2462-M2462)</f>
        <v/>
      </c>
      <c r="P2462" s="89">
        <f>_xlfn.SINGLE(IF(F2462="","",_xlfn.XLOOKUP(F2462,purchase!F:F,purchase!O:O,"")))</f>
        <v/>
      </c>
      <c r="Q2462" s="83">
        <f>IF(OR(L2462="",M2462=""),"",M2462/L2462)</f>
        <v/>
      </c>
      <c r="R2462" s="91">
        <f>IF(OR(P2462="",Q2462=""),"",Q2462-P2462)</f>
        <v/>
      </c>
    </row>
    <row r="2463">
      <c r="A2463" s="25" t="n">
        <v>2459</v>
      </c>
      <c r="B2463" s="26">
        <f>IF(OR(C2463="",F2463=""),"",
"PRD-" &amp;
TEXT(DAY(C2463),"00") &amp;
CHOOSE(MONTH(C2463),"A","B","C","D","E","F","G","H","I","J","K","L") &amp;
TEXT(YEAR(C2463),"00") &amp;
"-" &amp;
RIGHT(F2463,4))</f>
        <v/>
      </c>
      <c r="C2463" s="27" t="n"/>
      <c r="D2463" s="26">
        <f>IF(F2463="","",_xlfn.XLOOKUP(F2463,purchase!F:F,purchase!B:B,""))</f>
        <v/>
      </c>
      <c r="E2463" s="26">
        <f>IF(F2463="","",_xlfn.XLOOKUP(F2463,purchase!F:F,purchase!C:C,""))</f>
        <v/>
      </c>
      <c r="F2463" s="4" t="n"/>
      <c r="G2463" s="10">
        <f>IF(H2463="NRFC","Natural Rubber Field Coagulam","")</f>
        <v/>
      </c>
      <c r="H2463" s="10">
        <f>IF(F2463="","",_xlfn.XLOOKUP(F2463,purchase!F:F,purchase!E:E,""))</f>
        <v/>
      </c>
      <c r="I2463" s="10">
        <f>IF(J2463="ISNR20","Natural Rubber-TSNR (ISNR-20)","")</f>
        <v/>
      </c>
      <c r="J2463" s="10">
        <f>IF(H2463="NRFC","ISNR20","")</f>
        <v/>
      </c>
      <c r="K2463" s="35">
        <f>_xlfn.SINGLE(IF(F2463="","",_xlfn.XLOOKUP(F2463,purchase!F:F,purchase!N:N,"")))</f>
        <v/>
      </c>
      <c r="L2463" s="4" t="n"/>
      <c r="M2463" s="86" t="n"/>
      <c r="N2463" s="35">
        <f>IF(F2463="","",
MAX(0,
_xlfn.XLOOKUP(F2463,purchase!F:F,purchase!N:N,"")
-
SUMIFS(L:L,F:F,F2463)))</f>
        <v/>
      </c>
      <c r="O2463" s="35">
        <f>IF(OR(L2463="",M2463=""),"",L2463-M2463)</f>
        <v/>
      </c>
      <c r="P2463" s="89">
        <f>_xlfn.SINGLE(IF(F2463="","",_xlfn.XLOOKUP(F2463,purchase!F:F,purchase!O:O,"")))</f>
        <v/>
      </c>
      <c r="Q2463" s="83">
        <f>IF(OR(L2463="",M2463=""),"",M2463/L2463)</f>
        <v/>
      </c>
      <c r="R2463" s="91">
        <f>IF(OR(P2463="",Q2463=""),"",Q2463-P2463)</f>
        <v/>
      </c>
    </row>
    <row r="2464">
      <c r="A2464" s="25" t="n">
        <v>2460</v>
      </c>
      <c r="B2464" s="26">
        <f>IF(OR(C2464="",F2464=""),"",
"PRD-" &amp;
TEXT(DAY(C2464),"00") &amp;
CHOOSE(MONTH(C2464),"A","B","C","D","E","F","G","H","I","J","K","L") &amp;
TEXT(YEAR(C2464),"00") &amp;
"-" &amp;
RIGHT(F2464,4))</f>
        <v/>
      </c>
      <c r="C2464" s="27" t="n"/>
      <c r="D2464" s="26">
        <f>IF(F2464="","",_xlfn.XLOOKUP(F2464,purchase!F:F,purchase!B:B,""))</f>
        <v/>
      </c>
      <c r="E2464" s="26">
        <f>IF(F2464="","",_xlfn.XLOOKUP(F2464,purchase!F:F,purchase!C:C,""))</f>
        <v/>
      </c>
      <c r="F2464" s="4" t="n"/>
      <c r="G2464" s="10">
        <f>IF(H2464="NRFC","Natural Rubber Field Coagulam","")</f>
        <v/>
      </c>
      <c r="H2464" s="10">
        <f>IF(F2464="","",_xlfn.XLOOKUP(F2464,purchase!F:F,purchase!E:E,""))</f>
        <v/>
      </c>
      <c r="I2464" s="10">
        <f>IF(J2464="ISNR20","Natural Rubber-TSNR (ISNR-20)","")</f>
        <v/>
      </c>
      <c r="J2464" s="10">
        <f>IF(H2464="NRFC","ISNR20","")</f>
        <v/>
      </c>
      <c r="K2464" s="35">
        <f>_xlfn.SINGLE(IF(F2464="","",_xlfn.XLOOKUP(F2464,purchase!F:F,purchase!N:N,"")))</f>
        <v/>
      </c>
      <c r="L2464" s="4" t="n"/>
      <c r="M2464" s="86" t="n"/>
      <c r="N2464" s="35">
        <f>IF(F2464="","",
MAX(0,
_xlfn.XLOOKUP(F2464,purchase!F:F,purchase!N:N,"")
-
SUMIFS(L:L,F:F,F2464)))</f>
        <v/>
      </c>
      <c r="O2464" s="35">
        <f>IF(OR(L2464="",M2464=""),"",L2464-M2464)</f>
        <v/>
      </c>
      <c r="P2464" s="89">
        <f>_xlfn.SINGLE(IF(F2464="","",_xlfn.XLOOKUP(F2464,purchase!F:F,purchase!O:O,"")))</f>
        <v/>
      </c>
      <c r="Q2464" s="83">
        <f>IF(OR(L2464="",M2464=""),"",M2464/L2464)</f>
        <v/>
      </c>
      <c r="R2464" s="91">
        <f>IF(OR(P2464="",Q2464=""),"",Q2464-P2464)</f>
        <v/>
      </c>
    </row>
    <row r="2465">
      <c r="A2465" s="25" t="n">
        <v>2461</v>
      </c>
      <c r="B2465" s="26">
        <f>IF(OR(C2465="",F2465=""),"",
"PRD-" &amp;
TEXT(DAY(C2465),"00") &amp;
CHOOSE(MONTH(C2465),"A","B","C","D","E","F","G","H","I","J","K","L") &amp;
TEXT(YEAR(C2465),"00") &amp;
"-" &amp;
RIGHT(F2465,4))</f>
        <v/>
      </c>
      <c r="C2465" s="27" t="n"/>
      <c r="D2465" s="26">
        <f>IF(F2465="","",_xlfn.XLOOKUP(F2465,purchase!F:F,purchase!B:B,""))</f>
        <v/>
      </c>
      <c r="E2465" s="26">
        <f>IF(F2465="","",_xlfn.XLOOKUP(F2465,purchase!F:F,purchase!C:C,""))</f>
        <v/>
      </c>
      <c r="F2465" s="4" t="n"/>
      <c r="G2465" s="10">
        <f>IF(H2465="NRFC","Natural Rubber Field Coagulam","")</f>
        <v/>
      </c>
      <c r="H2465" s="10">
        <f>IF(F2465="","",_xlfn.XLOOKUP(F2465,purchase!F:F,purchase!E:E,""))</f>
        <v/>
      </c>
      <c r="I2465" s="10">
        <f>IF(J2465="ISNR20","Natural Rubber-TSNR (ISNR-20)","")</f>
        <v/>
      </c>
      <c r="J2465" s="10">
        <f>IF(H2465="NRFC","ISNR20","")</f>
        <v/>
      </c>
      <c r="K2465" s="35">
        <f>_xlfn.SINGLE(IF(F2465="","",_xlfn.XLOOKUP(F2465,purchase!F:F,purchase!N:N,"")))</f>
        <v/>
      </c>
      <c r="L2465" s="4" t="n"/>
      <c r="M2465" s="86" t="n"/>
      <c r="N2465" s="35">
        <f>IF(F2465="","",
MAX(0,
_xlfn.XLOOKUP(F2465,purchase!F:F,purchase!N:N,"")
-
SUMIFS(L:L,F:F,F2465)))</f>
        <v/>
      </c>
      <c r="O2465" s="35">
        <f>IF(OR(L2465="",M2465=""),"",L2465-M2465)</f>
        <v/>
      </c>
      <c r="P2465" s="89">
        <f>_xlfn.SINGLE(IF(F2465="","",_xlfn.XLOOKUP(F2465,purchase!F:F,purchase!O:O,"")))</f>
        <v/>
      </c>
      <c r="Q2465" s="83">
        <f>IF(OR(L2465="",M2465=""),"",M2465/L2465)</f>
        <v/>
      </c>
      <c r="R2465" s="91">
        <f>IF(OR(P2465="",Q2465=""),"",Q2465-P2465)</f>
        <v/>
      </c>
    </row>
    <row r="2466">
      <c r="A2466" s="25" t="n">
        <v>2462</v>
      </c>
      <c r="B2466" s="26">
        <f>IF(OR(C2466="",F2466=""),"",
"PRD-" &amp;
TEXT(DAY(C2466),"00") &amp;
CHOOSE(MONTH(C2466),"A","B","C","D","E","F","G","H","I","J","K","L") &amp;
TEXT(YEAR(C2466),"00") &amp;
"-" &amp;
RIGHT(F2466,4))</f>
        <v/>
      </c>
      <c r="C2466" s="27" t="n"/>
      <c r="D2466" s="26">
        <f>IF(F2466="","",_xlfn.XLOOKUP(F2466,purchase!F:F,purchase!B:B,""))</f>
        <v/>
      </c>
      <c r="E2466" s="26">
        <f>IF(F2466="","",_xlfn.XLOOKUP(F2466,purchase!F:F,purchase!C:C,""))</f>
        <v/>
      </c>
      <c r="F2466" s="4" t="n"/>
      <c r="G2466" s="10">
        <f>IF(H2466="NRFC","Natural Rubber Field Coagulam","")</f>
        <v/>
      </c>
      <c r="H2466" s="10">
        <f>IF(F2466="","",_xlfn.XLOOKUP(F2466,purchase!F:F,purchase!E:E,""))</f>
        <v/>
      </c>
      <c r="I2466" s="10">
        <f>IF(J2466="ISNR20","Natural Rubber-TSNR (ISNR-20)","")</f>
        <v/>
      </c>
      <c r="J2466" s="10">
        <f>IF(H2466="NRFC","ISNR20","")</f>
        <v/>
      </c>
      <c r="K2466" s="35">
        <f>_xlfn.SINGLE(IF(F2466="","",_xlfn.XLOOKUP(F2466,purchase!F:F,purchase!N:N,"")))</f>
        <v/>
      </c>
      <c r="L2466" s="4" t="n"/>
      <c r="M2466" s="86" t="n"/>
      <c r="N2466" s="35">
        <f>IF(F2466="","",
MAX(0,
_xlfn.XLOOKUP(F2466,purchase!F:F,purchase!N:N,"")
-
SUMIFS(L:L,F:F,F2466)))</f>
        <v/>
      </c>
      <c r="O2466" s="35">
        <f>IF(OR(L2466="",M2466=""),"",L2466-M2466)</f>
        <v/>
      </c>
      <c r="P2466" s="89">
        <f>_xlfn.SINGLE(IF(F2466="","",_xlfn.XLOOKUP(F2466,purchase!F:F,purchase!O:O,"")))</f>
        <v/>
      </c>
      <c r="Q2466" s="83">
        <f>IF(OR(L2466="",M2466=""),"",M2466/L2466)</f>
        <v/>
      </c>
      <c r="R2466" s="91">
        <f>IF(OR(P2466="",Q2466=""),"",Q2466-P2466)</f>
        <v/>
      </c>
    </row>
    <row r="2467">
      <c r="A2467" s="25" t="n">
        <v>2463</v>
      </c>
      <c r="B2467" s="26">
        <f>IF(OR(C2467="",F2467=""),"",
"PRD-" &amp;
TEXT(DAY(C2467),"00") &amp;
CHOOSE(MONTH(C2467),"A","B","C","D","E","F","G","H","I","J","K","L") &amp;
TEXT(YEAR(C2467),"00") &amp;
"-" &amp;
RIGHT(F2467,4))</f>
        <v/>
      </c>
      <c r="C2467" s="27" t="n"/>
      <c r="D2467" s="26">
        <f>IF(F2467="","",_xlfn.XLOOKUP(F2467,purchase!F:F,purchase!B:B,""))</f>
        <v/>
      </c>
      <c r="E2467" s="26">
        <f>IF(F2467="","",_xlfn.XLOOKUP(F2467,purchase!F:F,purchase!C:C,""))</f>
        <v/>
      </c>
      <c r="F2467" s="4" t="n"/>
      <c r="G2467" s="10">
        <f>IF(H2467="NRFC","Natural Rubber Field Coagulam","")</f>
        <v/>
      </c>
      <c r="H2467" s="10">
        <f>IF(F2467="","",_xlfn.XLOOKUP(F2467,purchase!F:F,purchase!E:E,""))</f>
        <v/>
      </c>
      <c r="I2467" s="10">
        <f>IF(J2467="ISNR20","Natural Rubber-TSNR (ISNR-20)","")</f>
        <v/>
      </c>
      <c r="J2467" s="10">
        <f>IF(H2467="NRFC","ISNR20","")</f>
        <v/>
      </c>
      <c r="K2467" s="35">
        <f>_xlfn.SINGLE(IF(F2467="","",_xlfn.XLOOKUP(F2467,purchase!F:F,purchase!N:N,"")))</f>
        <v/>
      </c>
      <c r="L2467" s="4" t="n"/>
      <c r="M2467" s="86" t="n"/>
      <c r="N2467" s="35">
        <f>IF(F2467="","",
MAX(0,
_xlfn.XLOOKUP(F2467,purchase!F:F,purchase!N:N,"")
-
SUMIFS(L:L,F:F,F2467)))</f>
        <v/>
      </c>
      <c r="O2467" s="35">
        <f>IF(OR(L2467="",M2467=""),"",L2467-M2467)</f>
        <v/>
      </c>
      <c r="P2467" s="89">
        <f>_xlfn.SINGLE(IF(F2467="","",_xlfn.XLOOKUP(F2467,purchase!F:F,purchase!O:O,"")))</f>
        <v/>
      </c>
      <c r="Q2467" s="83">
        <f>IF(OR(L2467="",M2467=""),"",M2467/L2467)</f>
        <v/>
      </c>
      <c r="R2467" s="91">
        <f>IF(OR(P2467="",Q2467=""),"",Q2467-P2467)</f>
        <v/>
      </c>
    </row>
    <row r="2468">
      <c r="A2468" s="25" t="n">
        <v>2464</v>
      </c>
      <c r="B2468" s="26">
        <f>IF(OR(C2468="",F2468=""),"",
"PRD-" &amp;
TEXT(DAY(C2468),"00") &amp;
CHOOSE(MONTH(C2468),"A","B","C","D","E","F","G","H","I","J","K","L") &amp;
TEXT(YEAR(C2468),"00") &amp;
"-" &amp;
RIGHT(F2468,4))</f>
        <v/>
      </c>
      <c r="C2468" s="27" t="n"/>
      <c r="D2468" s="26">
        <f>IF(F2468="","",_xlfn.XLOOKUP(F2468,purchase!F:F,purchase!B:B,""))</f>
        <v/>
      </c>
      <c r="E2468" s="26">
        <f>IF(F2468="","",_xlfn.XLOOKUP(F2468,purchase!F:F,purchase!C:C,""))</f>
        <v/>
      </c>
      <c r="F2468" s="4" t="n"/>
      <c r="G2468" s="10">
        <f>IF(H2468="NRFC","Natural Rubber Field Coagulam","")</f>
        <v/>
      </c>
      <c r="H2468" s="10">
        <f>IF(F2468="","",_xlfn.XLOOKUP(F2468,purchase!F:F,purchase!E:E,""))</f>
        <v/>
      </c>
      <c r="I2468" s="10">
        <f>IF(J2468="ISNR20","Natural Rubber-TSNR (ISNR-20)","")</f>
        <v/>
      </c>
      <c r="J2468" s="10">
        <f>IF(H2468="NRFC","ISNR20","")</f>
        <v/>
      </c>
      <c r="K2468" s="35">
        <f>_xlfn.SINGLE(IF(F2468="","",_xlfn.XLOOKUP(F2468,purchase!F:F,purchase!N:N,"")))</f>
        <v/>
      </c>
      <c r="L2468" s="4" t="n"/>
      <c r="M2468" s="86" t="n"/>
      <c r="N2468" s="35">
        <f>IF(F2468="","",
MAX(0,
_xlfn.XLOOKUP(F2468,purchase!F:F,purchase!N:N,"")
-
SUMIFS(L:L,F:F,F2468)))</f>
        <v/>
      </c>
      <c r="O2468" s="35">
        <f>IF(OR(L2468="",M2468=""),"",L2468-M2468)</f>
        <v/>
      </c>
      <c r="P2468" s="89">
        <f>_xlfn.SINGLE(IF(F2468="","",_xlfn.XLOOKUP(F2468,purchase!F:F,purchase!O:O,"")))</f>
        <v/>
      </c>
      <c r="Q2468" s="83">
        <f>IF(OR(L2468="",M2468=""),"",M2468/L2468)</f>
        <v/>
      </c>
      <c r="R2468" s="91">
        <f>IF(OR(P2468="",Q2468=""),"",Q2468-P2468)</f>
        <v/>
      </c>
    </row>
    <row r="2469">
      <c r="A2469" s="25" t="n">
        <v>2465</v>
      </c>
      <c r="B2469" s="26">
        <f>IF(OR(C2469="",F2469=""),"",
"PRD-" &amp;
TEXT(DAY(C2469),"00") &amp;
CHOOSE(MONTH(C2469),"A","B","C","D","E","F","G","H","I","J","K","L") &amp;
TEXT(YEAR(C2469),"00") &amp;
"-" &amp;
RIGHT(F2469,4))</f>
        <v/>
      </c>
      <c r="C2469" s="27" t="n"/>
      <c r="D2469" s="26">
        <f>IF(F2469="","",_xlfn.XLOOKUP(F2469,purchase!F:F,purchase!B:B,""))</f>
        <v/>
      </c>
      <c r="E2469" s="26">
        <f>IF(F2469="","",_xlfn.XLOOKUP(F2469,purchase!F:F,purchase!C:C,""))</f>
        <v/>
      </c>
      <c r="F2469" s="4" t="n"/>
      <c r="G2469" s="10">
        <f>IF(H2469="NRFC","Natural Rubber Field Coagulam","")</f>
        <v/>
      </c>
      <c r="H2469" s="10">
        <f>IF(F2469="","",_xlfn.XLOOKUP(F2469,purchase!F:F,purchase!E:E,""))</f>
        <v/>
      </c>
      <c r="I2469" s="10">
        <f>IF(J2469="ISNR20","Natural Rubber-TSNR (ISNR-20)","")</f>
        <v/>
      </c>
      <c r="J2469" s="10">
        <f>IF(H2469="NRFC","ISNR20","")</f>
        <v/>
      </c>
      <c r="K2469" s="35">
        <f>_xlfn.SINGLE(IF(F2469="","",_xlfn.XLOOKUP(F2469,purchase!F:F,purchase!N:N,"")))</f>
        <v/>
      </c>
      <c r="L2469" s="4" t="n"/>
      <c r="M2469" s="86" t="n"/>
      <c r="N2469" s="35">
        <f>IF(F2469="","",
MAX(0,
_xlfn.XLOOKUP(F2469,purchase!F:F,purchase!N:N,"")
-
SUMIFS(L:L,F:F,F2469)))</f>
        <v/>
      </c>
      <c r="O2469" s="35">
        <f>IF(OR(L2469="",M2469=""),"",L2469-M2469)</f>
        <v/>
      </c>
      <c r="P2469" s="89">
        <f>_xlfn.SINGLE(IF(F2469="","",_xlfn.XLOOKUP(F2469,purchase!F:F,purchase!O:O,"")))</f>
        <v/>
      </c>
      <c r="Q2469" s="83">
        <f>IF(OR(L2469="",M2469=""),"",M2469/L2469)</f>
        <v/>
      </c>
      <c r="R2469" s="91">
        <f>IF(OR(P2469="",Q2469=""),"",Q2469-P2469)</f>
        <v/>
      </c>
    </row>
    <row r="2470">
      <c r="A2470" s="25" t="n">
        <v>2466</v>
      </c>
      <c r="B2470" s="26">
        <f>IF(OR(C2470="",F2470=""),"",
"PRD-" &amp;
TEXT(DAY(C2470),"00") &amp;
CHOOSE(MONTH(C2470),"A","B","C","D","E","F","G","H","I","J","K","L") &amp;
TEXT(YEAR(C2470),"00") &amp;
"-" &amp;
RIGHT(F2470,4))</f>
        <v/>
      </c>
      <c r="C2470" s="27" t="n"/>
      <c r="D2470" s="26">
        <f>IF(F2470="","",_xlfn.XLOOKUP(F2470,purchase!F:F,purchase!B:B,""))</f>
        <v/>
      </c>
      <c r="E2470" s="26">
        <f>IF(F2470="","",_xlfn.XLOOKUP(F2470,purchase!F:F,purchase!C:C,""))</f>
        <v/>
      </c>
      <c r="F2470" s="4" t="n"/>
      <c r="G2470" s="10">
        <f>IF(H2470="NRFC","Natural Rubber Field Coagulam","")</f>
        <v/>
      </c>
      <c r="H2470" s="10">
        <f>IF(F2470="","",_xlfn.XLOOKUP(F2470,purchase!F:F,purchase!E:E,""))</f>
        <v/>
      </c>
      <c r="I2470" s="10">
        <f>IF(J2470="ISNR20","Natural Rubber-TSNR (ISNR-20)","")</f>
        <v/>
      </c>
      <c r="J2470" s="10">
        <f>IF(H2470="NRFC","ISNR20","")</f>
        <v/>
      </c>
      <c r="K2470" s="35">
        <f>_xlfn.SINGLE(IF(F2470="","",_xlfn.XLOOKUP(F2470,purchase!F:F,purchase!N:N,"")))</f>
        <v/>
      </c>
      <c r="L2470" s="4" t="n"/>
      <c r="M2470" s="86" t="n"/>
      <c r="N2470" s="35">
        <f>IF(F2470="","",
MAX(0,
_xlfn.XLOOKUP(F2470,purchase!F:F,purchase!N:N,"")
-
SUMIFS(L:L,F:F,F2470)))</f>
        <v/>
      </c>
      <c r="O2470" s="35">
        <f>IF(OR(L2470="",M2470=""),"",L2470-M2470)</f>
        <v/>
      </c>
      <c r="P2470" s="89">
        <f>_xlfn.SINGLE(IF(F2470="","",_xlfn.XLOOKUP(F2470,purchase!F:F,purchase!O:O,"")))</f>
        <v/>
      </c>
      <c r="Q2470" s="83">
        <f>IF(OR(L2470="",M2470=""),"",M2470/L2470)</f>
        <v/>
      </c>
      <c r="R2470" s="91">
        <f>IF(OR(P2470="",Q2470=""),"",Q2470-P2470)</f>
        <v/>
      </c>
    </row>
    <row r="2471">
      <c r="A2471" s="25" t="n">
        <v>2467</v>
      </c>
      <c r="B2471" s="26">
        <f>IF(OR(C2471="",F2471=""),"",
"PRD-" &amp;
TEXT(DAY(C2471),"00") &amp;
CHOOSE(MONTH(C2471),"A","B","C","D","E","F","G","H","I","J","K","L") &amp;
TEXT(YEAR(C2471),"00") &amp;
"-" &amp;
RIGHT(F2471,4))</f>
        <v/>
      </c>
      <c r="C2471" s="27" t="n"/>
      <c r="D2471" s="26">
        <f>IF(F2471="","",_xlfn.XLOOKUP(F2471,purchase!F:F,purchase!B:B,""))</f>
        <v/>
      </c>
      <c r="E2471" s="26">
        <f>IF(F2471="","",_xlfn.XLOOKUP(F2471,purchase!F:F,purchase!C:C,""))</f>
        <v/>
      </c>
      <c r="F2471" s="4" t="n"/>
      <c r="G2471" s="10">
        <f>IF(H2471="NRFC","Natural Rubber Field Coagulam","")</f>
        <v/>
      </c>
      <c r="H2471" s="10">
        <f>IF(F2471="","",_xlfn.XLOOKUP(F2471,purchase!F:F,purchase!E:E,""))</f>
        <v/>
      </c>
      <c r="I2471" s="10">
        <f>IF(J2471="ISNR20","Natural Rubber-TSNR (ISNR-20)","")</f>
        <v/>
      </c>
      <c r="J2471" s="10">
        <f>IF(H2471="NRFC","ISNR20","")</f>
        <v/>
      </c>
      <c r="K2471" s="35">
        <f>_xlfn.SINGLE(IF(F2471="","",_xlfn.XLOOKUP(F2471,purchase!F:F,purchase!N:N,"")))</f>
        <v/>
      </c>
      <c r="L2471" s="4" t="n"/>
      <c r="M2471" s="86" t="n"/>
      <c r="N2471" s="35">
        <f>IF(F2471="","",
MAX(0,
_xlfn.XLOOKUP(F2471,purchase!F:F,purchase!N:N,"")
-
SUMIFS(L:L,F:F,F2471)))</f>
        <v/>
      </c>
      <c r="O2471" s="35">
        <f>IF(OR(L2471="",M2471=""),"",L2471-M2471)</f>
        <v/>
      </c>
      <c r="P2471" s="89">
        <f>_xlfn.SINGLE(IF(F2471="","",_xlfn.XLOOKUP(F2471,purchase!F:F,purchase!O:O,"")))</f>
        <v/>
      </c>
      <c r="Q2471" s="83">
        <f>IF(OR(L2471="",M2471=""),"",M2471/L2471)</f>
        <v/>
      </c>
      <c r="R2471" s="91">
        <f>IF(OR(P2471="",Q2471=""),"",Q2471-P2471)</f>
        <v/>
      </c>
    </row>
    <row r="2472">
      <c r="A2472" s="25" t="n">
        <v>2468</v>
      </c>
      <c r="B2472" s="26">
        <f>IF(OR(C2472="",F2472=""),"",
"PRD-" &amp;
TEXT(DAY(C2472),"00") &amp;
CHOOSE(MONTH(C2472),"A","B","C","D","E","F","G","H","I","J","K","L") &amp;
TEXT(YEAR(C2472),"00") &amp;
"-" &amp;
RIGHT(F2472,4))</f>
        <v/>
      </c>
      <c r="C2472" s="27" t="n"/>
      <c r="D2472" s="26">
        <f>IF(F2472="","",_xlfn.XLOOKUP(F2472,purchase!F:F,purchase!B:B,""))</f>
        <v/>
      </c>
      <c r="E2472" s="26">
        <f>IF(F2472="","",_xlfn.XLOOKUP(F2472,purchase!F:F,purchase!C:C,""))</f>
        <v/>
      </c>
      <c r="F2472" s="4" t="n"/>
      <c r="G2472" s="10">
        <f>IF(H2472="NRFC","Natural Rubber Field Coagulam","")</f>
        <v/>
      </c>
      <c r="H2472" s="10">
        <f>IF(F2472="","",_xlfn.XLOOKUP(F2472,purchase!F:F,purchase!E:E,""))</f>
        <v/>
      </c>
      <c r="I2472" s="10">
        <f>IF(J2472="ISNR20","Natural Rubber-TSNR (ISNR-20)","")</f>
        <v/>
      </c>
      <c r="J2472" s="10">
        <f>IF(H2472="NRFC","ISNR20","")</f>
        <v/>
      </c>
      <c r="K2472" s="35">
        <f>_xlfn.SINGLE(IF(F2472="","",_xlfn.XLOOKUP(F2472,purchase!F:F,purchase!N:N,"")))</f>
        <v/>
      </c>
      <c r="L2472" s="4" t="n"/>
      <c r="M2472" s="86" t="n"/>
      <c r="N2472" s="35">
        <f>IF(F2472="","",
MAX(0,
_xlfn.XLOOKUP(F2472,purchase!F:F,purchase!N:N,"")
-
SUMIFS(L:L,F:F,F2472)))</f>
        <v/>
      </c>
      <c r="O2472" s="35">
        <f>IF(OR(L2472="",M2472=""),"",L2472-M2472)</f>
        <v/>
      </c>
      <c r="P2472" s="89">
        <f>_xlfn.SINGLE(IF(F2472="","",_xlfn.XLOOKUP(F2472,purchase!F:F,purchase!O:O,"")))</f>
        <v/>
      </c>
      <c r="Q2472" s="83">
        <f>IF(OR(L2472="",M2472=""),"",M2472/L2472)</f>
        <v/>
      </c>
      <c r="R2472" s="91">
        <f>IF(OR(P2472="",Q2472=""),"",Q2472-P2472)</f>
        <v/>
      </c>
    </row>
    <row r="2473">
      <c r="A2473" s="25" t="n">
        <v>2469</v>
      </c>
      <c r="B2473" s="26">
        <f>IF(OR(C2473="",F2473=""),"",
"PRD-" &amp;
TEXT(DAY(C2473),"00") &amp;
CHOOSE(MONTH(C2473),"A","B","C","D","E","F","G","H","I","J","K","L") &amp;
TEXT(YEAR(C2473),"00") &amp;
"-" &amp;
RIGHT(F2473,4))</f>
        <v/>
      </c>
      <c r="C2473" s="27" t="n"/>
      <c r="D2473" s="26">
        <f>IF(F2473="","",_xlfn.XLOOKUP(F2473,purchase!F:F,purchase!B:B,""))</f>
        <v/>
      </c>
      <c r="E2473" s="26">
        <f>IF(F2473="","",_xlfn.XLOOKUP(F2473,purchase!F:F,purchase!C:C,""))</f>
        <v/>
      </c>
      <c r="F2473" s="4" t="n"/>
      <c r="G2473" s="10">
        <f>IF(H2473="NRFC","Natural Rubber Field Coagulam","")</f>
        <v/>
      </c>
      <c r="H2473" s="10">
        <f>IF(F2473="","",_xlfn.XLOOKUP(F2473,purchase!F:F,purchase!E:E,""))</f>
        <v/>
      </c>
      <c r="I2473" s="10">
        <f>IF(J2473="ISNR20","Natural Rubber-TSNR (ISNR-20)","")</f>
        <v/>
      </c>
      <c r="J2473" s="10">
        <f>IF(H2473="NRFC","ISNR20","")</f>
        <v/>
      </c>
      <c r="K2473" s="35">
        <f>_xlfn.SINGLE(IF(F2473="","",_xlfn.XLOOKUP(F2473,purchase!F:F,purchase!N:N,"")))</f>
        <v/>
      </c>
      <c r="L2473" s="4" t="n"/>
      <c r="M2473" s="86" t="n"/>
      <c r="N2473" s="35">
        <f>IF(F2473="","",
MAX(0,
_xlfn.XLOOKUP(F2473,purchase!F:F,purchase!N:N,"")
-
SUMIFS(L:L,F:F,F2473)))</f>
        <v/>
      </c>
      <c r="O2473" s="35">
        <f>IF(OR(L2473="",M2473=""),"",L2473-M2473)</f>
        <v/>
      </c>
      <c r="P2473" s="89">
        <f>_xlfn.SINGLE(IF(F2473="","",_xlfn.XLOOKUP(F2473,purchase!F:F,purchase!O:O,"")))</f>
        <v/>
      </c>
      <c r="Q2473" s="83">
        <f>IF(OR(L2473="",M2473=""),"",M2473/L2473)</f>
        <v/>
      </c>
      <c r="R2473" s="91">
        <f>IF(OR(P2473="",Q2473=""),"",Q2473-P2473)</f>
        <v/>
      </c>
    </row>
    <row r="2474">
      <c r="A2474" s="25" t="n">
        <v>2470</v>
      </c>
      <c r="B2474" s="26">
        <f>IF(OR(C2474="",F2474=""),"",
"PRD-" &amp;
TEXT(DAY(C2474),"00") &amp;
CHOOSE(MONTH(C2474),"A","B","C","D","E","F","G","H","I","J","K","L") &amp;
TEXT(YEAR(C2474),"00") &amp;
"-" &amp;
RIGHT(F2474,4))</f>
        <v/>
      </c>
      <c r="C2474" s="27" t="n"/>
      <c r="D2474" s="26">
        <f>IF(F2474="","",_xlfn.XLOOKUP(F2474,purchase!F:F,purchase!B:B,""))</f>
        <v/>
      </c>
      <c r="E2474" s="26">
        <f>IF(F2474="","",_xlfn.XLOOKUP(F2474,purchase!F:F,purchase!C:C,""))</f>
        <v/>
      </c>
      <c r="F2474" s="4" t="n"/>
      <c r="G2474" s="10">
        <f>IF(H2474="NRFC","Natural Rubber Field Coagulam","")</f>
        <v/>
      </c>
      <c r="H2474" s="10">
        <f>IF(F2474="","",_xlfn.XLOOKUP(F2474,purchase!F:F,purchase!E:E,""))</f>
        <v/>
      </c>
      <c r="I2474" s="10">
        <f>IF(J2474="ISNR20","Natural Rubber-TSNR (ISNR-20)","")</f>
        <v/>
      </c>
      <c r="J2474" s="10">
        <f>IF(H2474="NRFC","ISNR20","")</f>
        <v/>
      </c>
      <c r="K2474" s="35">
        <f>_xlfn.SINGLE(IF(F2474="","",_xlfn.XLOOKUP(F2474,purchase!F:F,purchase!N:N,"")))</f>
        <v/>
      </c>
      <c r="L2474" s="4" t="n"/>
      <c r="M2474" s="86" t="n"/>
      <c r="N2474" s="35">
        <f>IF(F2474="","",
MAX(0,
_xlfn.XLOOKUP(F2474,purchase!F:F,purchase!N:N,"")
-
SUMIFS(L:L,F:F,F2474)))</f>
        <v/>
      </c>
      <c r="O2474" s="35">
        <f>IF(OR(L2474="",M2474=""),"",L2474-M2474)</f>
        <v/>
      </c>
      <c r="P2474" s="89">
        <f>_xlfn.SINGLE(IF(F2474="","",_xlfn.XLOOKUP(F2474,purchase!F:F,purchase!O:O,"")))</f>
        <v/>
      </c>
      <c r="Q2474" s="83">
        <f>IF(OR(L2474="",M2474=""),"",M2474/L2474)</f>
        <v/>
      </c>
      <c r="R2474" s="91">
        <f>IF(OR(P2474="",Q2474=""),"",Q2474-P2474)</f>
        <v/>
      </c>
    </row>
    <row r="2475">
      <c r="A2475" s="25" t="n">
        <v>2471</v>
      </c>
      <c r="B2475" s="26">
        <f>IF(OR(C2475="",F2475=""),"",
"PRD-" &amp;
TEXT(DAY(C2475),"00") &amp;
CHOOSE(MONTH(C2475),"A","B","C","D","E","F","G","H","I","J","K","L") &amp;
TEXT(YEAR(C2475),"00") &amp;
"-" &amp;
RIGHT(F2475,4))</f>
        <v/>
      </c>
      <c r="C2475" s="27" t="n"/>
      <c r="D2475" s="26">
        <f>IF(F2475="","",_xlfn.XLOOKUP(F2475,purchase!F:F,purchase!B:B,""))</f>
        <v/>
      </c>
      <c r="E2475" s="26">
        <f>IF(F2475="","",_xlfn.XLOOKUP(F2475,purchase!F:F,purchase!C:C,""))</f>
        <v/>
      </c>
      <c r="F2475" s="4" t="n"/>
      <c r="G2475" s="10">
        <f>IF(H2475="NRFC","Natural Rubber Field Coagulam","")</f>
        <v/>
      </c>
      <c r="H2475" s="10">
        <f>IF(F2475="","",_xlfn.XLOOKUP(F2475,purchase!F:F,purchase!E:E,""))</f>
        <v/>
      </c>
      <c r="I2475" s="10">
        <f>IF(J2475="ISNR20","Natural Rubber-TSNR (ISNR-20)","")</f>
        <v/>
      </c>
      <c r="J2475" s="10">
        <f>IF(H2475="NRFC","ISNR20","")</f>
        <v/>
      </c>
      <c r="K2475" s="35">
        <f>_xlfn.SINGLE(IF(F2475="","",_xlfn.XLOOKUP(F2475,purchase!F:F,purchase!N:N,"")))</f>
        <v/>
      </c>
      <c r="L2475" s="4" t="n"/>
      <c r="M2475" s="86" t="n"/>
      <c r="N2475" s="35">
        <f>IF(F2475="","",
MAX(0,
_xlfn.XLOOKUP(F2475,purchase!F:F,purchase!N:N,"")
-
SUMIFS(L:L,F:F,F2475)))</f>
        <v/>
      </c>
      <c r="O2475" s="35">
        <f>IF(OR(L2475="",M2475=""),"",L2475-M2475)</f>
        <v/>
      </c>
      <c r="P2475" s="89">
        <f>_xlfn.SINGLE(IF(F2475="","",_xlfn.XLOOKUP(F2475,purchase!F:F,purchase!O:O,"")))</f>
        <v/>
      </c>
      <c r="Q2475" s="83">
        <f>IF(OR(L2475="",M2475=""),"",M2475/L2475)</f>
        <v/>
      </c>
      <c r="R2475" s="91">
        <f>IF(OR(P2475="",Q2475=""),"",Q2475-P2475)</f>
        <v/>
      </c>
    </row>
    <row r="2476">
      <c r="A2476" s="25" t="n">
        <v>2472</v>
      </c>
      <c r="B2476" s="26">
        <f>IF(OR(C2476="",F2476=""),"",
"PRD-" &amp;
TEXT(DAY(C2476),"00") &amp;
CHOOSE(MONTH(C2476),"A","B","C","D","E","F","G","H","I","J","K","L") &amp;
TEXT(YEAR(C2476),"00") &amp;
"-" &amp;
RIGHT(F2476,4))</f>
        <v/>
      </c>
      <c r="C2476" s="27" t="n"/>
      <c r="D2476" s="26">
        <f>IF(F2476="","",_xlfn.XLOOKUP(F2476,purchase!F:F,purchase!B:B,""))</f>
        <v/>
      </c>
      <c r="E2476" s="26">
        <f>IF(F2476="","",_xlfn.XLOOKUP(F2476,purchase!F:F,purchase!C:C,""))</f>
        <v/>
      </c>
      <c r="F2476" s="4" t="n"/>
      <c r="G2476" s="10">
        <f>IF(H2476="NRFC","Natural Rubber Field Coagulam","")</f>
        <v/>
      </c>
      <c r="H2476" s="10">
        <f>IF(F2476="","",_xlfn.XLOOKUP(F2476,purchase!F:F,purchase!E:E,""))</f>
        <v/>
      </c>
      <c r="I2476" s="10">
        <f>IF(J2476="ISNR20","Natural Rubber-TSNR (ISNR-20)","")</f>
        <v/>
      </c>
      <c r="J2476" s="10">
        <f>IF(H2476="NRFC","ISNR20","")</f>
        <v/>
      </c>
      <c r="K2476" s="35">
        <f>_xlfn.SINGLE(IF(F2476="","",_xlfn.XLOOKUP(F2476,purchase!F:F,purchase!N:N,"")))</f>
        <v/>
      </c>
      <c r="L2476" s="4" t="n"/>
      <c r="M2476" s="86" t="n"/>
      <c r="N2476" s="35">
        <f>IF(F2476="","",
MAX(0,
_xlfn.XLOOKUP(F2476,purchase!F:F,purchase!N:N,"")
-
SUMIFS(L:L,F:F,F2476)))</f>
        <v/>
      </c>
      <c r="O2476" s="35">
        <f>IF(OR(L2476="",M2476=""),"",L2476-M2476)</f>
        <v/>
      </c>
      <c r="P2476" s="89">
        <f>_xlfn.SINGLE(IF(F2476="","",_xlfn.XLOOKUP(F2476,purchase!F:F,purchase!O:O,"")))</f>
        <v/>
      </c>
      <c r="Q2476" s="83">
        <f>IF(OR(L2476="",M2476=""),"",M2476/L2476)</f>
        <v/>
      </c>
      <c r="R2476" s="91">
        <f>IF(OR(P2476="",Q2476=""),"",Q2476-P2476)</f>
        <v/>
      </c>
    </row>
    <row r="2477">
      <c r="A2477" s="25" t="n">
        <v>2473</v>
      </c>
      <c r="B2477" s="26">
        <f>IF(OR(C2477="",F2477=""),"",
"PRD-" &amp;
TEXT(DAY(C2477),"00") &amp;
CHOOSE(MONTH(C2477),"A","B","C","D","E","F","G","H","I","J","K","L") &amp;
TEXT(YEAR(C2477),"00") &amp;
"-" &amp;
RIGHT(F2477,4))</f>
        <v/>
      </c>
      <c r="C2477" s="27" t="n"/>
      <c r="D2477" s="26">
        <f>IF(F2477="","",_xlfn.XLOOKUP(F2477,purchase!F:F,purchase!B:B,""))</f>
        <v/>
      </c>
      <c r="E2477" s="26">
        <f>IF(F2477="","",_xlfn.XLOOKUP(F2477,purchase!F:F,purchase!C:C,""))</f>
        <v/>
      </c>
      <c r="F2477" s="4" t="n"/>
      <c r="G2477" s="10">
        <f>IF(H2477="NRFC","Natural Rubber Field Coagulam","")</f>
        <v/>
      </c>
      <c r="H2477" s="10">
        <f>IF(F2477="","",_xlfn.XLOOKUP(F2477,purchase!F:F,purchase!E:E,""))</f>
        <v/>
      </c>
      <c r="I2477" s="10">
        <f>IF(J2477="ISNR20","Natural Rubber-TSNR (ISNR-20)","")</f>
        <v/>
      </c>
      <c r="J2477" s="10">
        <f>IF(H2477="NRFC","ISNR20","")</f>
        <v/>
      </c>
      <c r="K2477" s="35">
        <f>_xlfn.SINGLE(IF(F2477="","",_xlfn.XLOOKUP(F2477,purchase!F:F,purchase!N:N,"")))</f>
        <v/>
      </c>
      <c r="L2477" s="4" t="n"/>
      <c r="M2477" s="86" t="n"/>
      <c r="N2477" s="35">
        <f>IF(F2477="","",
MAX(0,
_xlfn.XLOOKUP(F2477,purchase!F:F,purchase!N:N,"")
-
SUMIFS(L:L,F:F,F2477)))</f>
        <v/>
      </c>
      <c r="O2477" s="35">
        <f>IF(OR(L2477="",M2477=""),"",L2477-M2477)</f>
        <v/>
      </c>
      <c r="P2477" s="89">
        <f>_xlfn.SINGLE(IF(F2477="","",_xlfn.XLOOKUP(F2477,purchase!F:F,purchase!O:O,"")))</f>
        <v/>
      </c>
      <c r="Q2477" s="83">
        <f>IF(OR(L2477="",M2477=""),"",M2477/L2477)</f>
        <v/>
      </c>
      <c r="R2477" s="91">
        <f>IF(OR(P2477="",Q2477=""),"",Q2477-P2477)</f>
        <v/>
      </c>
    </row>
    <row r="2478">
      <c r="A2478" s="25" t="n">
        <v>2474</v>
      </c>
      <c r="B2478" s="26">
        <f>IF(OR(C2478="",F2478=""),"",
"PRD-" &amp;
TEXT(DAY(C2478),"00") &amp;
CHOOSE(MONTH(C2478),"A","B","C","D","E","F","G","H","I","J","K","L") &amp;
TEXT(YEAR(C2478),"00") &amp;
"-" &amp;
RIGHT(F2478,4))</f>
        <v/>
      </c>
      <c r="C2478" s="27" t="n"/>
      <c r="D2478" s="26">
        <f>IF(F2478="","",_xlfn.XLOOKUP(F2478,purchase!F:F,purchase!B:B,""))</f>
        <v/>
      </c>
      <c r="E2478" s="26">
        <f>IF(F2478="","",_xlfn.XLOOKUP(F2478,purchase!F:F,purchase!C:C,""))</f>
        <v/>
      </c>
      <c r="F2478" s="4" t="n"/>
      <c r="G2478" s="10">
        <f>IF(H2478="NRFC","Natural Rubber Field Coagulam","")</f>
        <v/>
      </c>
      <c r="H2478" s="10">
        <f>IF(F2478="","",_xlfn.XLOOKUP(F2478,purchase!F:F,purchase!E:E,""))</f>
        <v/>
      </c>
      <c r="I2478" s="10">
        <f>IF(J2478="ISNR20","Natural Rubber-TSNR (ISNR-20)","")</f>
        <v/>
      </c>
      <c r="J2478" s="10">
        <f>IF(H2478="NRFC","ISNR20","")</f>
        <v/>
      </c>
      <c r="K2478" s="35">
        <f>_xlfn.SINGLE(IF(F2478="","",_xlfn.XLOOKUP(F2478,purchase!F:F,purchase!N:N,"")))</f>
        <v/>
      </c>
      <c r="L2478" s="4" t="n"/>
      <c r="M2478" s="86" t="n"/>
      <c r="N2478" s="35">
        <f>IF(F2478="","",
MAX(0,
_xlfn.XLOOKUP(F2478,purchase!F:F,purchase!N:N,"")
-
SUMIFS(L:L,F:F,F2478)))</f>
        <v/>
      </c>
      <c r="O2478" s="35">
        <f>IF(OR(L2478="",M2478=""),"",L2478-M2478)</f>
        <v/>
      </c>
      <c r="P2478" s="89">
        <f>_xlfn.SINGLE(IF(F2478="","",_xlfn.XLOOKUP(F2478,purchase!F:F,purchase!O:O,"")))</f>
        <v/>
      </c>
      <c r="Q2478" s="83">
        <f>IF(OR(L2478="",M2478=""),"",M2478/L2478)</f>
        <v/>
      </c>
      <c r="R2478" s="91">
        <f>IF(OR(P2478="",Q2478=""),"",Q2478-P2478)</f>
        <v/>
      </c>
    </row>
    <row r="2479">
      <c r="A2479" s="25" t="n">
        <v>2475</v>
      </c>
      <c r="B2479" s="26">
        <f>IF(OR(C2479="",F2479=""),"",
"PRD-" &amp;
TEXT(DAY(C2479),"00") &amp;
CHOOSE(MONTH(C2479),"A","B","C","D","E","F","G","H","I","J","K","L") &amp;
TEXT(YEAR(C2479),"00") &amp;
"-" &amp;
RIGHT(F2479,4))</f>
        <v/>
      </c>
      <c r="C2479" s="27" t="n"/>
      <c r="D2479" s="26">
        <f>IF(F2479="","",_xlfn.XLOOKUP(F2479,purchase!F:F,purchase!B:B,""))</f>
        <v/>
      </c>
      <c r="E2479" s="26">
        <f>IF(F2479="","",_xlfn.XLOOKUP(F2479,purchase!F:F,purchase!C:C,""))</f>
        <v/>
      </c>
      <c r="F2479" s="4" t="n"/>
      <c r="G2479" s="10">
        <f>IF(H2479="NRFC","Natural Rubber Field Coagulam","")</f>
        <v/>
      </c>
      <c r="H2479" s="10">
        <f>IF(F2479="","",_xlfn.XLOOKUP(F2479,purchase!F:F,purchase!E:E,""))</f>
        <v/>
      </c>
      <c r="I2479" s="10">
        <f>IF(J2479="ISNR20","Natural Rubber-TSNR (ISNR-20)","")</f>
        <v/>
      </c>
      <c r="J2479" s="10">
        <f>IF(H2479="NRFC","ISNR20","")</f>
        <v/>
      </c>
      <c r="K2479" s="35">
        <f>_xlfn.SINGLE(IF(F2479="","",_xlfn.XLOOKUP(F2479,purchase!F:F,purchase!N:N,"")))</f>
        <v/>
      </c>
      <c r="L2479" s="4" t="n"/>
      <c r="M2479" s="86" t="n"/>
      <c r="N2479" s="35">
        <f>IF(F2479="","",
MAX(0,
_xlfn.XLOOKUP(F2479,purchase!F:F,purchase!N:N,"")
-
SUMIFS(L:L,F:F,F2479)))</f>
        <v/>
      </c>
      <c r="O2479" s="35">
        <f>IF(OR(L2479="",M2479=""),"",L2479-M2479)</f>
        <v/>
      </c>
      <c r="P2479" s="89">
        <f>_xlfn.SINGLE(IF(F2479="","",_xlfn.XLOOKUP(F2479,purchase!F:F,purchase!O:O,"")))</f>
        <v/>
      </c>
      <c r="Q2479" s="83">
        <f>IF(OR(L2479="",M2479=""),"",M2479/L2479)</f>
        <v/>
      </c>
      <c r="R2479" s="91">
        <f>IF(OR(P2479="",Q2479=""),"",Q2479-P2479)</f>
        <v/>
      </c>
    </row>
    <row r="2480">
      <c r="A2480" s="25" t="n">
        <v>2476</v>
      </c>
      <c r="B2480" s="26">
        <f>IF(OR(C2480="",F2480=""),"",
"PRD-" &amp;
TEXT(DAY(C2480),"00") &amp;
CHOOSE(MONTH(C2480),"A","B","C","D","E","F","G","H","I","J","K","L") &amp;
TEXT(YEAR(C2480),"00") &amp;
"-" &amp;
RIGHT(F2480,4))</f>
        <v/>
      </c>
      <c r="C2480" s="27" t="n"/>
      <c r="D2480" s="26">
        <f>IF(F2480="","",_xlfn.XLOOKUP(F2480,purchase!F:F,purchase!B:B,""))</f>
        <v/>
      </c>
      <c r="E2480" s="26">
        <f>IF(F2480="","",_xlfn.XLOOKUP(F2480,purchase!F:F,purchase!C:C,""))</f>
        <v/>
      </c>
      <c r="F2480" s="4" t="n"/>
      <c r="G2480" s="10">
        <f>IF(H2480="NRFC","Natural Rubber Field Coagulam","")</f>
        <v/>
      </c>
      <c r="H2480" s="10">
        <f>IF(F2480="","",_xlfn.XLOOKUP(F2480,purchase!F:F,purchase!E:E,""))</f>
        <v/>
      </c>
      <c r="I2480" s="10">
        <f>IF(J2480="ISNR20","Natural Rubber-TSNR (ISNR-20)","")</f>
        <v/>
      </c>
      <c r="J2480" s="10">
        <f>IF(H2480="NRFC","ISNR20","")</f>
        <v/>
      </c>
      <c r="K2480" s="35">
        <f>_xlfn.SINGLE(IF(F2480="","",_xlfn.XLOOKUP(F2480,purchase!F:F,purchase!N:N,"")))</f>
        <v/>
      </c>
      <c r="L2480" s="4" t="n"/>
      <c r="M2480" s="86" t="n"/>
      <c r="N2480" s="35">
        <f>IF(F2480="","",
MAX(0,
_xlfn.XLOOKUP(F2480,purchase!F:F,purchase!N:N,"")
-
SUMIFS(L:L,F:F,F2480)))</f>
        <v/>
      </c>
      <c r="O2480" s="35">
        <f>IF(OR(L2480="",M2480=""),"",L2480-M2480)</f>
        <v/>
      </c>
      <c r="P2480" s="89">
        <f>_xlfn.SINGLE(IF(F2480="","",_xlfn.XLOOKUP(F2480,purchase!F:F,purchase!O:O,"")))</f>
        <v/>
      </c>
      <c r="Q2480" s="83">
        <f>IF(OR(L2480="",M2480=""),"",M2480/L2480)</f>
        <v/>
      </c>
      <c r="R2480" s="91">
        <f>IF(OR(P2480="",Q2480=""),"",Q2480-P2480)</f>
        <v/>
      </c>
    </row>
    <row r="2481">
      <c r="A2481" s="25" t="n">
        <v>2477</v>
      </c>
      <c r="B2481" s="26">
        <f>IF(OR(C2481="",F2481=""),"",
"PRD-" &amp;
TEXT(DAY(C2481),"00") &amp;
CHOOSE(MONTH(C2481),"A","B","C","D","E","F","G","H","I","J","K","L") &amp;
TEXT(YEAR(C2481),"00") &amp;
"-" &amp;
RIGHT(F2481,4))</f>
        <v/>
      </c>
      <c r="C2481" s="27" t="n"/>
      <c r="D2481" s="26">
        <f>IF(F2481="","",_xlfn.XLOOKUP(F2481,purchase!F:F,purchase!B:B,""))</f>
        <v/>
      </c>
      <c r="E2481" s="26">
        <f>IF(F2481="","",_xlfn.XLOOKUP(F2481,purchase!F:F,purchase!C:C,""))</f>
        <v/>
      </c>
      <c r="F2481" s="4" t="n"/>
      <c r="G2481" s="10">
        <f>IF(H2481="NRFC","Natural Rubber Field Coagulam","")</f>
        <v/>
      </c>
      <c r="H2481" s="10">
        <f>IF(F2481="","",_xlfn.XLOOKUP(F2481,purchase!F:F,purchase!E:E,""))</f>
        <v/>
      </c>
      <c r="I2481" s="10">
        <f>IF(J2481="ISNR20","Natural Rubber-TSNR (ISNR-20)","")</f>
        <v/>
      </c>
      <c r="J2481" s="10">
        <f>IF(H2481="NRFC","ISNR20","")</f>
        <v/>
      </c>
      <c r="K2481" s="35">
        <f>_xlfn.SINGLE(IF(F2481="","",_xlfn.XLOOKUP(F2481,purchase!F:F,purchase!N:N,"")))</f>
        <v/>
      </c>
      <c r="L2481" s="4" t="n"/>
      <c r="M2481" s="86" t="n"/>
      <c r="N2481" s="35">
        <f>IF(F2481="","",
MAX(0,
_xlfn.XLOOKUP(F2481,purchase!F:F,purchase!N:N,"")
-
SUMIFS(L:L,F:F,F2481)))</f>
        <v/>
      </c>
      <c r="O2481" s="35">
        <f>IF(OR(L2481="",M2481=""),"",L2481-M2481)</f>
        <v/>
      </c>
      <c r="P2481" s="89">
        <f>_xlfn.SINGLE(IF(F2481="","",_xlfn.XLOOKUP(F2481,purchase!F:F,purchase!O:O,"")))</f>
        <v/>
      </c>
      <c r="Q2481" s="83">
        <f>IF(OR(L2481="",M2481=""),"",M2481/L2481)</f>
        <v/>
      </c>
      <c r="R2481" s="91">
        <f>IF(OR(P2481="",Q2481=""),"",Q2481-P2481)</f>
        <v/>
      </c>
    </row>
    <row r="2482">
      <c r="A2482" s="25" t="n">
        <v>2478</v>
      </c>
      <c r="B2482" s="26">
        <f>IF(OR(C2482="",F2482=""),"",
"PRD-" &amp;
TEXT(DAY(C2482),"00") &amp;
CHOOSE(MONTH(C2482),"A","B","C","D","E","F","G","H","I","J","K","L") &amp;
TEXT(YEAR(C2482),"00") &amp;
"-" &amp;
RIGHT(F2482,4))</f>
        <v/>
      </c>
      <c r="C2482" s="27" t="n"/>
      <c r="D2482" s="26">
        <f>IF(F2482="","",_xlfn.XLOOKUP(F2482,purchase!F:F,purchase!B:B,""))</f>
        <v/>
      </c>
      <c r="E2482" s="26">
        <f>IF(F2482="","",_xlfn.XLOOKUP(F2482,purchase!F:F,purchase!C:C,""))</f>
        <v/>
      </c>
      <c r="F2482" s="4" t="n"/>
      <c r="G2482" s="10">
        <f>IF(H2482="NRFC","Natural Rubber Field Coagulam","")</f>
        <v/>
      </c>
      <c r="H2482" s="10">
        <f>IF(F2482="","",_xlfn.XLOOKUP(F2482,purchase!F:F,purchase!E:E,""))</f>
        <v/>
      </c>
      <c r="I2482" s="10">
        <f>IF(J2482="ISNR20","Natural Rubber-TSNR (ISNR-20)","")</f>
        <v/>
      </c>
      <c r="J2482" s="10">
        <f>IF(H2482="NRFC","ISNR20","")</f>
        <v/>
      </c>
      <c r="K2482" s="35">
        <f>_xlfn.SINGLE(IF(F2482="","",_xlfn.XLOOKUP(F2482,purchase!F:F,purchase!N:N,"")))</f>
        <v/>
      </c>
      <c r="L2482" s="4" t="n"/>
      <c r="M2482" s="86" t="n"/>
      <c r="N2482" s="35">
        <f>IF(F2482="","",
MAX(0,
_xlfn.XLOOKUP(F2482,purchase!F:F,purchase!N:N,"")
-
SUMIFS(L:L,F:F,F2482)))</f>
        <v/>
      </c>
      <c r="O2482" s="35">
        <f>IF(OR(L2482="",M2482=""),"",L2482-M2482)</f>
        <v/>
      </c>
      <c r="P2482" s="89">
        <f>_xlfn.SINGLE(IF(F2482="","",_xlfn.XLOOKUP(F2482,purchase!F:F,purchase!O:O,"")))</f>
        <v/>
      </c>
      <c r="Q2482" s="83">
        <f>IF(OR(L2482="",M2482=""),"",M2482/L2482)</f>
        <v/>
      </c>
      <c r="R2482" s="91">
        <f>IF(OR(P2482="",Q2482=""),"",Q2482-P2482)</f>
        <v/>
      </c>
    </row>
    <row r="2483">
      <c r="A2483" s="25" t="n">
        <v>2479</v>
      </c>
      <c r="B2483" s="26">
        <f>IF(OR(C2483="",F2483=""),"",
"PRD-" &amp;
TEXT(DAY(C2483),"00") &amp;
CHOOSE(MONTH(C2483),"A","B","C","D","E","F","G","H","I","J","K","L") &amp;
TEXT(YEAR(C2483),"00") &amp;
"-" &amp;
RIGHT(F2483,4))</f>
        <v/>
      </c>
      <c r="C2483" s="27" t="n"/>
      <c r="D2483" s="26">
        <f>IF(F2483="","",_xlfn.XLOOKUP(F2483,purchase!F:F,purchase!B:B,""))</f>
        <v/>
      </c>
      <c r="E2483" s="26">
        <f>IF(F2483="","",_xlfn.XLOOKUP(F2483,purchase!F:F,purchase!C:C,""))</f>
        <v/>
      </c>
      <c r="F2483" s="4" t="n"/>
      <c r="G2483" s="10">
        <f>IF(H2483="NRFC","Natural Rubber Field Coagulam","")</f>
        <v/>
      </c>
      <c r="H2483" s="10">
        <f>IF(F2483="","",_xlfn.XLOOKUP(F2483,purchase!F:F,purchase!E:E,""))</f>
        <v/>
      </c>
      <c r="I2483" s="10">
        <f>IF(J2483="ISNR20","Natural Rubber-TSNR (ISNR-20)","")</f>
        <v/>
      </c>
      <c r="J2483" s="10">
        <f>IF(H2483="NRFC","ISNR20","")</f>
        <v/>
      </c>
      <c r="K2483" s="35">
        <f>_xlfn.SINGLE(IF(F2483="","",_xlfn.XLOOKUP(F2483,purchase!F:F,purchase!N:N,"")))</f>
        <v/>
      </c>
      <c r="L2483" s="4" t="n"/>
      <c r="M2483" s="86" t="n"/>
      <c r="N2483" s="35">
        <f>IF(F2483="","",
MAX(0,
_xlfn.XLOOKUP(F2483,purchase!F:F,purchase!N:N,"")
-
SUMIFS(L:L,F:F,F2483)))</f>
        <v/>
      </c>
      <c r="O2483" s="35">
        <f>IF(OR(L2483="",M2483=""),"",L2483-M2483)</f>
        <v/>
      </c>
      <c r="P2483" s="89">
        <f>_xlfn.SINGLE(IF(F2483="","",_xlfn.XLOOKUP(F2483,purchase!F:F,purchase!O:O,"")))</f>
        <v/>
      </c>
      <c r="Q2483" s="83">
        <f>IF(OR(L2483="",M2483=""),"",M2483/L2483)</f>
        <v/>
      </c>
      <c r="R2483" s="91">
        <f>IF(OR(P2483="",Q2483=""),"",Q2483-P2483)</f>
        <v/>
      </c>
    </row>
    <row r="2484">
      <c r="A2484" s="25" t="n">
        <v>2480</v>
      </c>
      <c r="B2484" s="26">
        <f>IF(OR(C2484="",F2484=""),"",
"PRD-" &amp;
TEXT(DAY(C2484),"00") &amp;
CHOOSE(MONTH(C2484),"A","B","C","D","E","F","G","H","I","J","K","L") &amp;
TEXT(YEAR(C2484),"00") &amp;
"-" &amp;
RIGHT(F2484,4))</f>
        <v/>
      </c>
      <c r="C2484" s="27" t="n"/>
      <c r="D2484" s="26">
        <f>IF(F2484="","",_xlfn.XLOOKUP(F2484,purchase!F:F,purchase!B:B,""))</f>
        <v/>
      </c>
      <c r="E2484" s="26">
        <f>IF(F2484="","",_xlfn.XLOOKUP(F2484,purchase!F:F,purchase!C:C,""))</f>
        <v/>
      </c>
      <c r="F2484" s="4" t="n"/>
      <c r="G2484" s="10">
        <f>IF(H2484="NRFC","Natural Rubber Field Coagulam","")</f>
        <v/>
      </c>
      <c r="H2484" s="10">
        <f>IF(F2484="","",_xlfn.XLOOKUP(F2484,purchase!F:F,purchase!E:E,""))</f>
        <v/>
      </c>
      <c r="I2484" s="10">
        <f>IF(J2484="ISNR20","Natural Rubber-TSNR (ISNR-20)","")</f>
        <v/>
      </c>
      <c r="J2484" s="10">
        <f>IF(H2484="NRFC","ISNR20","")</f>
        <v/>
      </c>
      <c r="K2484" s="35">
        <f>_xlfn.SINGLE(IF(F2484="","",_xlfn.XLOOKUP(F2484,purchase!F:F,purchase!N:N,"")))</f>
        <v/>
      </c>
      <c r="L2484" s="4" t="n"/>
      <c r="M2484" s="86" t="n"/>
      <c r="N2484" s="35">
        <f>IF(F2484="","",
MAX(0,
_xlfn.XLOOKUP(F2484,purchase!F:F,purchase!N:N,"")
-
SUMIFS(L:L,F:F,F2484)))</f>
        <v/>
      </c>
      <c r="O2484" s="35">
        <f>IF(OR(L2484="",M2484=""),"",L2484-M2484)</f>
        <v/>
      </c>
      <c r="P2484" s="89">
        <f>_xlfn.SINGLE(IF(F2484="","",_xlfn.XLOOKUP(F2484,purchase!F:F,purchase!O:O,"")))</f>
        <v/>
      </c>
      <c r="Q2484" s="83">
        <f>IF(OR(L2484="",M2484=""),"",M2484/L2484)</f>
        <v/>
      </c>
      <c r="R2484" s="91">
        <f>IF(OR(P2484="",Q2484=""),"",Q2484-P2484)</f>
        <v/>
      </c>
    </row>
    <row r="2485">
      <c r="A2485" s="25" t="n">
        <v>2481</v>
      </c>
      <c r="B2485" s="26">
        <f>IF(OR(C2485="",F2485=""),"",
"PRD-" &amp;
TEXT(DAY(C2485),"00") &amp;
CHOOSE(MONTH(C2485),"A","B","C","D","E","F","G","H","I","J","K","L") &amp;
TEXT(YEAR(C2485),"00") &amp;
"-" &amp;
RIGHT(F2485,4))</f>
        <v/>
      </c>
      <c r="C2485" s="27" t="n"/>
      <c r="D2485" s="26">
        <f>IF(F2485="","",_xlfn.XLOOKUP(F2485,purchase!F:F,purchase!B:B,""))</f>
        <v/>
      </c>
      <c r="E2485" s="26">
        <f>IF(F2485="","",_xlfn.XLOOKUP(F2485,purchase!F:F,purchase!C:C,""))</f>
        <v/>
      </c>
      <c r="F2485" s="4" t="n"/>
      <c r="G2485" s="10">
        <f>IF(H2485="NRFC","Natural Rubber Field Coagulam","")</f>
        <v/>
      </c>
      <c r="H2485" s="10">
        <f>IF(F2485="","",_xlfn.XLOOKUP(F2485,purchase!F:F,purchase!E:E,""))</f>
        <v/>
      </c>
      <c r="I2485" s="10">
        <f>IF(J2485="ISNR20","Natural Rubber-TSNR (ISNR-20)","")</f>
        <v/>
      </c>
      <c r="J2485" s="10">
        <f>IF(H2485="NRFC","ISNR20","")</f>
        <v/>
      </c>
      <c r="K2485" s="35">
        <f>_xlfn.SINGLE(IF(F2485="","",_xlfn.XLOOKUP(F2485,purchase!F:F,purchase!N:N,"")))</f>
        <v/>
      </c>
      <c r="L2485" s="4" t="n"/>
      <c r="M2485" s="86" t="n"/>
      <c r="N2485" s="35">
        <f>IF(F2485="","",
MAX(0,
_xlfn.XLOOKUP(F2485,purchase!F:F,purchase!N:N,"")
-
SUMIFS(L:L,F:F,F2485)))</f>
        <v/>
      </c>
      <c r="O2485" s="35">
        <f>IF(OR(L2485="",M2485=""),"",L2485-M2485)</f>
        <v/>
      </c>
      <c r="P2485" s="89">
        <f>_xlfn.SINGLE(IF(F2485="","",_xlfn.XLOOKUP(F2485,purchase!F:F,purchase!O:O,"")))</f>
        <v/>
      </c>
      <c r="Q2485" s="83">
        <f>IF(OR(L2485="",M2485=""),"",M2485/L2485)</f>
        <v/>
      </c>
      <c r="R2485" s="91">
        <f>IF(OR(P2485="",Q2485=""),"",Q2485-P2485)</f>
        <v/>
      </c>
    </row>
    <row r="2486">
      <c r="A2486" s="25" t="n">
        <v>2482</v>
      </c>
      <c r="B2486" s="26">
        <f>IF(OR(C2486="",F2486=""),"",
"PRD-" &amp;
TEXT(DAY(C2486),"00") &amp;
CHOOSE(MONTH(C2486),"A","B","C","D","E","F","G","H","I","J","K","L") &amp;
TEXT(YEAR(C2486),"00") &amp;
"-" &amp;
RIGHT(F2486,4))</f>
        <v/>
      </c>
      <c r="C2486" s="27" t="n"/>
      <c r="D2486" s="26">
        <f>IF(F2486="","",_xlfn.XLOOKUP(F2486,purchase!F:F,purchase!B:B,""))</f>
        <v/>
      </c>
      <c r="E2486" s="26">
        <f>IF(F2486="","",_xlfn.XLOOKUP(F2486,purchase!F:F,purchase!C:C,""))</f>
        <v/>
      </c>
      <c r="F2486" s="4" t="n"/>
      <c r="G2486" s="10">
        <f>IF(H2486="NRFC","Natural Rubber Field Coagulam","")</f>
        <v/>
      </c>
      <c r="H2486" s="10">
        <f>IF(F2486="","",_xlfn.XLOOKUP(F2486,purchase!F:F,purchase!E:E,""))</f>
        <v/>
      </c>
      <c r="I2486" s="10">
        <f>IF(J2486="ISNR20","Natural Rubber-TSNR (ISNR-20)","")</f>
        <v/>
      </c>
      <c r="J2486" s="10">
        <f>IF(H2486="NRFC","ISNR20","")</f>
        <v/>
      </c>
      <c r="K2486" s="35">
        <f>_xlfn.SINGLE(IF(F2486="","",_xlfn.XLOOKUP(F2486,purchase!F:F,purchase!N:N,"")))</f>
        <v/>
      </c>
      <c r="L2486" s="4" t="n"/>
      <c r="M2486" s="86" t="n"/>
      <c r="N2486" s="35">
        <f>IF(F2486="","",
MAX(0,
_xlfn.XLOOKUP(F2486,purchase!F:F,purchase!N:N,"")
-
SUMIFS(L:L,F:F,F2486)))</f>
        <v/>
      </c>
      <c r="O2486" s="35">
        <f>IF(OR(L2486="",M2486=""),"",L2486-M2486)</f>
        <v/>
      </c>
      <c r="P2486" s="89">
        <f>_xlfn.SINGLE(IF(F2486="","",_xlfn.XLOOKUP(F2486,purchase!F:F,purchase!O:O,"")))</f>
        <v/>
      </c>
      <c r="Q2486" s="83">
        <f>IF(OR(L2486="",M2486=""),"",M2486/L2486)</f>
        <v/>
      </c>
      <c r="R2486" s="91">
        <f>IF(OR(P2486="",Q2486=""),"",Q2486-P2486)</f>
        <v/>
      </c>
    </row>
    <row r="2487">
      <c r="A2487" s="25" t="n">
        <v>2483</v>
      </c>
      <c r="B2487" s="26">
        <f>IF(OR(C2487="",F2487=""),"",
"PRD-" &amp;
TEXT(DAY(C2487),"00") &amp;
CHOOSE(MONTH(C2487),"A","B","C","D","E","F","G","H","I","J","K","L") &amp;
TEXT(YEAR(C2487),"00") &amp;
"-" &amp;
RIGHT(F2487,4))</f>
        <v/>
      </c>
      <c r="C2487" s="27" t="n"/>
      <c r="D2487" s="26">
        <f>IF(F2487="","",_xlfn.XLOOKUP(F2487,purchase!F:F,purchase!B:B,""))</f>
        <v/>
      </c>
      <c r="E2487" s="26">
        <f>IF(F2487="","",_xlfn.XLOOKUP(F2487,purchase!F:F,purchase!C:C,""))</f>
        <v/>
      </c>
      <c r="F2487" s="4" t="n"/>
      <c r="G2487" s="10">
        <f>IF(H2487="NRFC","Natural Rubber Field Coagulam","")</f>
        <v/>
      </c>
      <c r="H2487" s="10">
        <f>IF(F2487="","",_xlfn.XLOOKUP(F2487,purchase!F:F,purchase!E:E,""))</f>
        <v/>
      </c>
      <c r="I2487" s="10">
        <f>IF(J2487="ISNR20","Natural Rubber-TSNR (ISNR-20)","")</f>
        <v/>
      </c>
      <c r="J2487" s="10">
        <f>IF(H2487="NRFC","ISNR20","")</f>
        <v/>
      </c>
      <c r="K2487" s="35">
        <f>_xlfn.SINGLE(IF(F2487="","",_xlfn.XLOOKUP(F2487,purchase!F:F,purchase!N:N,"")))</f>
        <v/>
      </c>
      <c r="L2487" s="4" t="n"/>
      <c r="M2487" s="86" t="n"/>
      <c r="N2487" s="35">
        <f>IF(F2487="","",
MAX(0,
_xlfn.XLOOKUP(F2487,purchase!F:F,purchase!N:N,"")
-
SUMIFS(L:L,F:F,F2487)))</f>
        <v/>
      </c>
      <c r="O2487" s="35">
        <f>IF(OR(L2487="",M2487=""),"",L2487-M2487)</f>
        <v/>
      </c>
      <c r="P2487" s="89">
        <f>_xlfn.SINGLE(IF(F2487="","",_xlfn.XLOOKUP(F2487,purchase!F:F,purchase!O:O,"")))</f>
        <v/>
      </c>
      <c r="Q2487" s="83">
        <f>IF(OR(L2487="",M2487=""),"",M2487/L2487)</f>
        <v/>
      </c>
      <c r="R2487" s="91">
        <f>IF(OR(P2487="",Q2487=""),"",Q2487-P2487)</f>
        <v/>
      </c>
    </row>
    <row r="2488">
      <c r="A2488" s="25" t="n">
        <v>2484</v>
      </c>
      <c r="B2488" s="26">
        <f>IF(OR(C2488="",F2488=""),"",
"PRD-" &amp;
TEXT(DAY(C2488),"00") &amp;
CHOOSE(MONTH(C2488),"A","B","C","D","E","F","G","H","I","J","K","L") &amp;
TEXT(YEAR(C2488),"00") &amp;
"-" &amp;
RIGHT(F2488,4))</f>
        <v/>
      </c>
      <c r="C2488" s="27" t="n"/>
      <c r="D2488" s="26">
        <f>IF(F2488="","",_xlfn.XLOOKUP(F2488,purchase!F:F,purchase!B:B,""))</f>
        <v/>
      </c>
      <c r="E2488" s="26">
        <f>IF(F2488="","",_xlfn.XLOOKUP(F2488,purchase!F:F,purchase!C:C,""))</f>
        <v/>
      </c>
      <c r="F2488" s="4" t="n"/>
      <c r="G2488" s="10">
        <f>IF(H2488="NRFC","Natural Rubber Field Coagulam","")</f>
        <v/>
      </c>
      <c r="H2488" s="10">
        <f>IF(F2488="","",_xlfn.XLOOKUP(F2488,purchase!F:F,purchase!E:E,""))</f>
        <v/>
      </c>
      <c r="I2488" s="10">
        <f>IF(J2488="ISNR20","Natural Rubber-TSNR (ISNR-20)","")</f>
        <v/>
      </c>
      <c r="J2488" s="10">
        <f>IF(H2488="NRFC","ISNR20","")</f>
        <v/>
      </c>
      <c r="K2488" s="35">
        <f>_xlfn.SINGLE(IF(F2488="","",_xlfn.XLOOKUP(F2488,purchase!F:F,purchase!N:N,"")))</f>
        <v/>
      </c>
      <c r="L2488" s="4" t="n"/>
      <c r="M2488" s="86" t="n"/>
      <c r="N2488" s="35">
        <f>IF(F2488="","",
MAX(0,
_xlfn.XLOOKUP(F2488,purchase!F:F,purchase!N:N,"")
-
SUMIFS(L:L,F:F,F2488)))</f>
        <v/>
      </c>
      <c r="O2488" s="35">
        <f>IF(OR(L2488="",M2488=""),"",L2488-M2488)</f>
        <v/>
      </c>
      <c r="P2488" s="89">
        <f>_xlfn.SINGLE(IF(F2488="","",_xlfn.XLOOKUP(F2488,purchase!F:F,purchase!O:O,"")))</f>
        <v/>
      </c>
      <c r="Q2488" s="83">
        <f>IF(OR(L2488="",M2488=""),"",M2488/L2488)</f>
        <v/>
      </c>
      <c r="R2488" s="91">
        <f>IF(OR(P2488="",Q2488=""),"",Q2488-P2488)</f>
        <v/>
      </c>
    </row>
    <row r="2489">
      <c r="A2489" s="25" t="n">
        <v>2485</v>
      </c>
      <c r="B2489" s="26">
        <f>IF(OR(C2489="",F2489=""),"",
"PRD-" &amp;
TEXT(DAY(C2489),"00") &amp;
CHOOSE(MONTH(C2489),"A","B","C","D","E","F","G","H","I","J","K","L") &amp;
TEXT(YEAR(C2489),"00") &amp;
"-" &amp;
RIGHT(F2489,4))</f>
        <v/>
      </c>
      <c r="C2489" s="27" t="n"/>
      <c r="D2489" s="26">
        <f>IF(F2489="","",_xlfn.XLOOKUP(F2489,purchase!F:F,purchase!B:B,""))</f>
        <v/>
      </c>
      <c r="E2489" s="26">
        <f>IF(F2489="","",_xlfn.XLOOKUP(F2489,purchase!F:F,purchase!C:C,""))</f>
        <v/>
      </c>
      <c r="F2489" s="4" t="n"/>
      <c r="G2489" s="10">
        <f>IF(H2489="NRFC","Natural Rubber Field Coagulam","")</f>
        <v/>
      </c>
      <c r="H2489" s="10">
        <f>IF(F2489="","",_xlfn.XLOOKUP(F2489,purchase!F:F,purchase!E:E,""))</f>
        <v/>
      </c>
      <c r="I2489" s="10">
        <f>IF(J2489="ISNR20","Natural Rubber-TSNR (ISNR-20)","")</f>
        <v/>
      </c>
      <c r="J2489" s="10">
        <f>IF(H2489="NRFC","ISNR20","")</f>
        <v/>
      </c>
      <c r="K2489" s="35">
        <f>_xlfn.SINGLE(IF(F2489="","",_xlfn.XLOOKUP(F2489,purchase!F:F,purchase!N:N,"")))</f>
        <v/>
      </c>
      <c r="L2489" s="4" t="n"/>
      <c r="M2489" s="86" t="n"/>
      <c r="N2489" s="35">
        <f>IF(F2489="","",
MAX(0,
_xlfn.XLOOKUP(F2489,purchase!F:F,purchase!N:N,"")
-
SUMIFS(L:L,F:F,F2489)))</f>
        <v/>
      </c>
      <c r="O2489" s="35">
        <f>IF(OR(L2489="",M2489=""),"",L2489-M2489)</f>
        <v/>
      </c>
      <c r="P2489" s="89">
        <f>_xlfn.SINGLE(IF(F2489="","",_xlfn.XLOOKUP(F2489,purchase!F:F,purchase!O:O,"")))</f>
        <v/>
      </c>
      <c r="Q2489" s="83">
        <f>IF(OR(L2489="",M2489=""),"",M2489/L2489)</f>
        <v/>
      </c>
      <c r="R2489" s="91">
        <f>IF(OR(P2489="",Q2489=""),"",Q2489-P2489)</f>
        <v/>
      </c>
    </row>
    <row r="2490">
      <c r="A2490" s="25" t="n">
        <v>2486</v>
      </c>
      <c r="B2490" s="26">
        <f>IF(OR(C2490="",F2490=""),"",
"PRD-" &amp;
TEXT(DAY(C2490),"00") &amp;
CHOOSE(MONTH(C2490),"A","B","C","D","E","F","G","H","I","J","K","L") &amp;
TEXT(YEAR(C2490),"00") &amp;
"-" &amp;
RIGHT(F2490,4))</f>
        <v/>
      </c>
      <c r="C2490" s="27" t="n"/>
      <c r="D2490" s="26">
        <f>IF(F2490="","",_xlfn.XLOOKUP(F2490,purchase!F:F,purchase!B:B,""))</f>
        <v/>
      </c>
      <c r="E2490" s="26">
        <f>IF(F2490="","",_xlfn.XLOOKUP(F2490,purchase!F:F,purchase!C:C,""))</f>
        <v/>
      </c>
      <c r="F2490" s="4" t="n"/>
      <c r="G2490" s="10">
        <f>IF(H2490="NRFC","Natural Rubber Field Coagulam","")</f>
        <v/>
      </c>
      <c r="H2490" s="10">
        <f>IF(F2490="","",_xlfn.XLOOKUP(F2490,purchase!F:F,purchase!E:E,""))</f>
        <v/>
      </c>
      <c r="I2490" s="10">
        <f>IF(J2490="ISNR20","Natural Rubber-TSNR (ISNR-20)","")</f>
        <v/>
      </c>
      <c r="J2490" s="10">
        <f>IF(H2490="NRFC","ISNR20","")</f>
        <v/>
      </c>
      <c r="K2490" s="35">
        <f>_xlfn.SINGLE(IF(F2490="","",_xlfn.XLOOKUP(F2490,purchase!F:F,purchase!N:N,"")))</f>
        <v/>
      </c>
      <c r="L2490" s="4" t="n"/>
      <c r="M2490" s="86" t="n"/>
      <c r="N2490" s="35">
        <f>IF(F2490="","",
MAX(0,
_xlfn.XLOOKUP(F2490,purchase!F:F,purchase!N:N,"")
-
SUMIFS(L:L,F:F,F2490)))</f>
        <v/>
      </c>
      <c r="O2490" s="35">
        <f>IF(OR(L2490="",M2490=""),"",L2490-M2490)</f>
        <v/>
      </c>
      <c r="P2490" s="89">
        <f>_xlfn.SINGLE(IF(F2490="","",_xlfn.XLOOKUP(F2490,purchase!F:F,purchase!O:O,"")))</f>
        <v/>
      </c>
      <c r="Q2490" s="83">
        <f>IF(OR(L2490="",M2490=""),"",M2490/L2490)</f>
        <v/>
      </c>
      <c r="R2490" s="91">
        <f>IF(OR(P2490="",Q2490=""),"",Q2490-P2490)</f>
        <v/>
      </c>
    </row>
    <row r="2491">
      <c r="A2491" s="25" t="n">
        <v>2487</v>
      </c>
      <c r="B2491" s="26">
        <f>IF(OR(C2491="",F2491=""),"",
"PRD-" &amp;
TEXT(DAY(C2491),"00") &amp;
CHOOSE(MONTH(C2491),"A","B","C","D","E","F","G","H","I","J","K","L") &amp;
TEXT(YEAR(C2491),"00") &amp;
"-" &amp;
RIGHT(F2491,4))</f>
        <v/>
      </c>
      <c r="C2491" s="27" t="n"/>
      <c r="D2491" s="26">
        <f>IF(F2491="","",_xlfn.XLOOKUP(F2491,purchase!F:F,purchase!B:B,""))</f>
        <v/>
      </c>
      <c r="E2491" s="26">
        <f>IF(F2491="","",_xlfn.XLOOKUP(F2491,purchase!F:F,purchase!C:C,""))</f>
        <v/>
      </c>
      <c r="F2491" s="4" t="n"/>
      <c r="G2491" s="10">
        <f>IF(H2491="NRFC","Natural Rubber Field Coagulam","")</f>
        <v/>
      </c>
      <c r="H2491" s="10">
        <f>IF(F2491="","",_xlfn.XLOOKUP(F2491,purchase!F:F,purchase!E:E,""))</f>
        <v/>
      </c>
      <c r="I2491" s="10">
        <f>IF(J2491="ISNR20","Natural Rubber-TSNR (ISNR-20)","")</f>
        <v/>
      </c>
      <c r="J2491" s="10">
        <f>IF(H2491="NRFC","ISNR20","")</f>
        <v/>
      </c>
      <c r="K2491" s="35">
        <f>_xlfn.SINGLE(IF(F2491="","",_xlfn.XLOOKUP(F2491,purchase!F:F,purchase!N:N,"")))</f>
        <v/>
      </c>
      <c r="L2491" s="4" t="n"/>
      <c r="M2491" s="86" t="n"/>
      <c r="N2491" s="35">
        <f>IF(F2491="","",
MAX(0,
_xlfn.XLOOKUP(F2491,purchase!F:F,purchase!N:N,"")
-
SUMIFS(L:L,F:F,F2491)))</f>
        <v/>
      </c>
      <c r="O2491" s="35">
        <f>IF(OR(L2491="",M2491=""),"",L2491-M2491)</f>
        <v/>
      </c>
      <c r="P2491" s="89">
        <f>_xlfn.SINGLE(IF(F2491="","",_xlfn.XLOOKUP(F2491,purchase!F:F,purchase!O:O,"")))</f>
        <v/>
      </c>
      <c r="Q2491" s="83">
        <f>IF(OR(L2491="",M2491=""),"",M2491/L2491)</f>
        <v/>
      </c>
      <c r="R2491" s="91">
        <f>IF(OR(P2491="",Q2491=""),"",Q2491-P2491)</f>
        <v/>
      </c>
    </row>
    <row r="2492">
      <c r="A2492" s="25" t="n">
        <v>2488</v>
      </c>
      <c r="B2492" s="26">
        <f>IF(OR(C2492="",F2492=""),"",
"PRD-" &amp;
TEXT(DAY(C2492),"00") &amp;
CHOOSE(MONTH(C2492),"A","B","C","D","E","F","G","H","I","J","K","L") &amp;
TEXT(YEAR(C2492),"00") &amp;
"-" &amp;
RIGHT(F2492,4))</f>
        <v/>
      </c>
      <c r="C2492" s="27" t="n"/>
      <c r="D2492" s="26">
        <f>IF(F2492="","",_xlfn.XLOOKUP(F2492,purchase!F:F,purchase!B:B,""))</f>
        <v/>
      </c>
      <c r="E2492" s="26">
        <f>IF(F2492="","",_xlfn.XLOOKUP(F2492,purchase!F:F,purchase!C:C,""))</f>
        <v/>
      </c>
      <c r="F2492" s="4" t="n"/>
      <c r="G2492" s="10">
        <f>IF(H2492="NRFC","Natural Rubber Field Coagulam","")</f>
        <v/>
      </c>
      <c r="H2492" s="10">
        <f>IF(F2492="","",_xlfn.XLOOKUP(F2492,purchase!F:F,purchase!E:E,""))</f>
        <v/>
      </c>
      <c r="I2492" s="10">
        <f>IF(J2492="ISNR20","Natural Rubber-TSNR (ISNR-20)","")</f>
        <v/>
      </c>
      <c r="J2492" s="10">
        <f>IF(H2492="NRFC","ISNR20","")</f>
        <v/>
      </c>
      <c r="K2492" s="35">
        <f>_xlfn.SINGLE(IF(F2492="","",_xlfn.XLOOKUP(F2492,purchase!F:F,purchase!N:N,"")))</f>
        <v/>
      </c>
      <c r="L2492" s="4" t="n"/>
      <c r="M2492" s="86" t="n"/>
      <c r="N2492" s="35">
        <f>IF(F2492="","",
MAX(0,
_xlfn.XLOOKUP(F2492,purchase!F:F,purchase!N:N,"")
-
SUMIFS(L:L,F:F,F2492)))</f>
        <v/>
      </c>
      <c r="O2492" s="35">
        <f>IF(OR(L2492="",M2492=""),"",L2492-M2492)</f>
        <v/>
      </c>
      <c r="P2492" s="89">
        <f>_xlfn.SINGLE(IF(F2492="","",_xlfn.XLOOKUP(F2492,purchase!F:F,purchase!O:O,"")))</f>
        <v/>
      </c>
      <c r="Q2492" s="83">
        <f>IF(OR(L2492="",M2492=""),"",M2492/L2492)</f>
        <v/>
      </c>
      <c r="R2492" s="91">
        <f>IF(OR(P2492="",Q2492=""),"",Q2492-P2492)</f>
        <v/>
      </c>
    </row>
    <row r="2493">
      <c r="A2493" s="25" t="n">
        <v>2489</v>
      </c>
      <c r="B2493" s="26">
        <f>IF(OR(C2493="",F2493=""),"",
"PRD-" &amp;
TEXT(DAY(C2493),"00") &amp;
CHOOSE(MONTH(C2493),"A","B","C","D","E","F","G","H","I","J","K","L") &amp;
TEXT(YEAR(C2493),"00") &amp;
"-" &amp;
RIGHT(F2493,4))</f>
        <v/>
      </c>
      <c r="C2493" s="27" t="n"/>
      <c r="D2493" s="26">
        <f>IF(F2493="","",_xlfn.XLOOKUP(F2493,purchase!F:F,purchase!B:B,""))</f>
        <v/>
      </c>
      <c r="E2493" s="26">
        <f>IF(F2493="","",_xlfn.XLOOKUP(F2493,purchase!F:F,purchase!C:C,""))</f>
        <v/>
      </c>
      <c r="F2493" s="4" t="n"/>
      <c r="G2493" s="10">
        <f>IF(H2493="NRFC","Natural Rubber Field Coagulam","")</f>
        <v/>
      </c>
      <c r="H2493" s="10">
        <f>IF(F2493="","",_xlfn.XLOOKUP(F2493,purchase!F:F,purchase!E:E,""))</f>
        <v/>
      </c>
      <c r="I2493" s="10">
        <f>IF(J2493="ISNR20","Natural Rubber-TSNR (ISNR-20)","")</f>
        <v/>
      </c>
      <c r="J2493" s="10">
        <f>IF(H2493="NRFC","ISNR20","")</f>
        <v/>
      </c>
      <c r="K2493" s="35">
        <f>_xlfn.SINGLE(IF(F2493="","",_xlfn.XLOOKUP(F2493,purchase!F:F,purchase!N:N,"")))</f>
        <v/>
      </c>
      <c r="L2493" s="4" t="n"/>
      <c r="M2493" s="86" t="n"/>
      <c r="N2493" s="35">
        <f>IF(F2493="","",
MAX(0,
_xlfn.XLOOKUP(F2493,purchase!F:F,purchase!N:N,"")
-
SUMIFS(L:L,F:F,F2493)))</f>
        <v/>
      </c>
      <c r="O2493" s="35">
        <f>IF(OR(L2493="",M2493=""),"",L2493-M2493)</f>
        <v/>
      </c>
      <c r="P2493" s="89">
        <f>_xlfn.SINGLE(IF(F2493="","",_xlfn.XLOOKUP(F2493,purchase!F:F,purchase!O:O,"")))</f>
        <v/>
      </c>
      <c r="Q2493" s="83">
        <f>IF(OR(L2493="",M2493=""),"",M2493/L2493)</f>
        <v/>
      </c>
      <c r="R2493" s="91">
        <f>IF(OR(P2493="",Q2493=""),"",Q2493-P2493)</f>
        <v/>
      </c>
    </row>
    <row r="2494">
      <c r="A2494" s="25" t="n">
        <v>2490</v>
      </c>
      <c r="B2494" s="26">
        <f>IF(OR(C2494="",F2494=""),"",
"PRD-" &amp;
TEXT(DAY(C2494),"00") &amp;
CHOOSE(MONTH(C2494),"A","B","C","D","E","F","G","H","I","J","K","L") &amp;
TEXT(YEAR(C2494),"00") &amp;
"-" &amp;
RIGHT(F2494,4))</f>
        <v/>
      </c>
      <c r="C2494" s="27" t="n"/>
      <c r="D2494" s="26">
        <f>IF(F2494="","",_xlfn.XLOOKUP(F2494,purchase!F:F,purchase!B:B,""))</f>
        <v/>
      </c>
      <c r="E2494" s="26">
        <f>IF(F2494="","",_xlfn.XLOOKUP(F2494,purchase!F:F,purchase!C:C,""))</f>
        <v/>
      </c>
      <c r="F2494" s="4" t="n"/>
      <c r="G2494" s="10">
        <f>IF(H2494="NRFC","Natural Rubber Field Coagulam","")</f>
        <v/>
      </c>
      <c r="H2494" s="10">
        <f>IF(F2494="","",_xlfn.XLOOKUP(F2494,purchase!F:F,purchase!E:E,""))</f>
        <v/>
      </c>
      <c r="I2494" s="10">
        <f>IF(J2494="ISNR20","Natural Rubber-TSNR (ISNR-20)","")</f>
        <v/>
      </c>
      <c r="J2494" s="10">
        <f>IF(H2494="NRFC","ISNR20","")</f>
        <v/>
      </c>
      <c r="K2494" s="35">
        <f>_xlfn.SINGLE(IF(F2494="","",_xlfn.XLOOKUP(F2494,purchase!F:F,purchase!N:N,"")))</f>
        <v/>
      </c>
      <c r="L2494" s="4" t="n"/>
      <c r="M2494" s="86" t="n"/>
      <c r="N2494" s="35">
        <f>IF(F2494="","",
MAX(0,
_xlfn.XLOOKUP(F2494,purchase!F:F,purchase!N:N,"")
-
SUMIFS(L:L,F:F,F2494)))</f>
        <v/>
      </c>
      <c r="O2494" s="35">
        <f>IF(OR(L2494="",M2494=""),"",L2494-M2494)</f>
        <v/>
      </c>
      <c r="P2494" s="89">
        <f>_xlfn.SINGLE(IF(F2494="","",_xlfn.XLOOKUP(F2494,purchase!F:F,purchase!O:O,"")))</f>
        <v/>
      </c>
      <c r="Q2494" s="83">
        <f>IF(OR(L2494="",M2494=""),"",M2494/L2494)</f>
        <v/>
      </c>
      <c r="R2494" s="91">
        <f>IF(OR(P2494="",Q2494=""),"",Q2494-P2494)</f>
        <v/>
      </c>
    </row>
    <row r="2495">
      <c r="A2495" s="25" t="n">
        <v>2491</v>
      </c>
      <c r="B2495" s="26">
        <f>IF(OR(C2495="",F2495=""),"",
"PRD-" &amp;
TEXT(DAY(C2495),"00") &amp;
CHOOSE(MONTH(C2495),"A","B","C","D","E","F","G","H","I","J","K","L") &amp;
TEXT(YEAR(C2495),"00") &amp;
"-" &amp;
RIGHT(F2495,4))</f>
        <v/>
      </c>
      <c r="C2495" s="27" t="n"/>
      <c r="D2495" s="26">
        <f>IF(F2495="","",_xlfn.XLOOKUP(F2495,purchase!F:F,purchase!B:B,""))</f>
        <v/>
      </c>
      <c r="E2495" s="26">
        <f>IF(F2495="","",_xlfn.XLOOKUP(F2495,purchase!F:F,purchase!C:C,""))</f>
        <v/>
      </c>
      <c r="F2495" s="4" t="n"/>
      <c r="G2495" s="10">
        <f>IF(H2495="NRFC","Natural Rubber Field Coagulam","")</f>
        <v/>
      </c>
      <c r="H2495" s="10">
        <f>IF(F2495="","",_xlfn.XLOOKUP(F2495,purchase!F:F,purchase!E:E,""))</f>
        <v/>
      </c>
      <c r="I2495" s="10">
        <f>IF(J2495="ISNR20","Natural Rubber-TSNR (ISNR-20)","")</f>
        <v/>
      </c>
      <c r="J2495" s="10">
        <f>IF(H2495="NRFC","ISNR20","")</f>
        <v/>
      </c>
      <c r="K2495" s="35">
        <f>_xlfn.SINGLE(IF(F2495="","",_xlfn.XLOOKUP(F2495,purchase!F:F,purchase!N:N,"")))</f>
        <v/>
      </c>
      <c r="L2495" s="4" t="n"/>
      <c r="M2495" s="86" t="n"/>
      <c r="N2495" s="35">
        <f>IF(F2495="","",
MAX(0,
_xlfn.XLOOKUP(F2495,purchase!F:F,purchase!N:N,"")
-
SUMIFS(L:L,F:F,F2495)))</f>
        <v/>
      </c>
      <c r="O2495" s="35">
        <f>IF(OR(L2495="",M2495=""),"",L2495-M2495)</f>
        <v/>
      </c>
      <c r="P2495" s="89">
        <f>_xlfn.SINGLE(IF(F2495="","",_xlfn.XLOOKUP(F2495,purchase!F:F,purchase!O:O,"")))</f>
        <v/>
      </c>
      <c r="Q2495" s="83">
        <f>IF(OR(L2495="",M2495=""),"",M2495/L2495)</f>
        <v/>
      </c>
      <c r="R2495" s="91">
        <f>IF(OR(P2495="",Q2495=""),"",Q2495-P2495)</f>
        <v/>
      </c>
    </row>
    <row r="2496">
      <c r="A2496" s="25" t="n">
        <v>2492</v>
      </c>
      <c r="B2496" s="26">
        <f>IF(OR(C2496="",F2496=""),"",
"PRD-" &amp;
TEXT(DAY(C2496),"00") &amp;
CHOOSE(MONTH(C2496),"A","B","C","D","E","F","G","H","I","J","K","L") &amp;
TEXT(YEAR(C2496),"00") &amp;
"-" &amp;
RIGHT(F2496,4))</f>
        <v/>
      </c>
      <c r="C2496" s="27" t="n"/>
      <c r="D2496" s="26">
        <f>IF(F2496="","",_xlfn.XLOOKUP(F2496,purchase!F:F,purchase!B:B,""))</f>
        <v/>
      </c>
      <c r="E2496" s="26">
        <f>IF(F2496="","",_xlfn.XLOOKUP(F2496,purchase!F:F,purchase!C:C,""))</f>
        <v/>
      </c>
      <c r="F2496" s="4" t="n"/>
      <c r="G2496" s="10">
        <f>IF(H2496="NRFC","Natural Rubber Field Coagulam","")</f>
        <v/>
      </c>
      <c r="H2496" s="10">
        <f>IF(F2496="","",_xlfn.XLOOKUP(F2496,purchase!F:F,purchase!E:E,""))</f>
        <v/>
      </c>
      <c r="I2496" s="10">
        <f>IF(J2496="ISNR20","Natural Rubber-TSNR (ISNR-20)","")</f>
        <v/>
      </c>
      <c r="J2496" s="10">
        <f>IF(H2496="NRFC","ISNR20","")</f>
        <v/>
      </c>
      <c r="K2496" s="35">
        <f>_xlfn.SINGLE(IF(F2496="","",_xlfn.XLOOKUP(F2496,purchase!F:F,purchase!N:N,"")))</f>
        <v/>
      </c>
      <c r="L2496" s="4" t="n"/>
      <c r="M2496" s="86" t="n"/>
      <c r="N2496" s="35">
        <f>IF(F2496="","",
MAX(0,
_xlfn.XLOOKUP(F2496,purchase!F:F,purchase!N:N,"")
-
SUMIFS(L:L,F:F,F2496)))</f>
        <v/>
      </c>
      <c r="O2496" s="35">
        <f>IF(OR(L2496="",M2496=""),"",L2496-M2496)</f>
        <v/>
      </c>
      <c r="P2496" s="89">
        <f>_xlfn.SINGLE(IF(F2496="","",_xlfn.XLOOKUP(F2496,purchase!F:F,purchase!O:O,"")))</f>
        <v/>
      </c>
      <c r="Q2496" s="83">
        <f>IF(OR(L2496="",M2496=""),"",M2496/L2496)</f>
        <v/>
      </c>
      <c r="R2496" s="91">
        <f>IF(OR(P2496="",Q2496=""),"",Q2496-P2496)</f>
        <v/>
      </c>
    </row>
    <row r="2497">
      <c r="A2497" s="25" t="n">
        <v>2493</v>
      </c>
      <c r="B2497" s="26">
        <f>IF(OR(C2497="",F2497=""),"",
"PRD-" &amp;
TEXT(DAY(C2497),"00") &amp;
CHOOSE(MONTH(C2497),"A","B","C","D","E","F","G","H","I","J","K","L") &amp;
TEXT(YEAR(C2497),"00") &amp;
"-" &amp;
RIGHT(F2497,4))</f>
        <v/>
      </c>
      <c r="C2497" s="27" t="n"/>
      <c r="D2497" s="26">
        <f>IF(F2497="","",_xlfn.XLOOKUP(F2497,purchase!F:F,purchase!B:B,""))</f>
        <v/>
      </c>
      <c r="E2497" s="26">
        <f>IF(F2497="","",_xlfn.XLOOKUP(F2497,purchase!F:F,purchase!C:C,""))</f>
        <v/>
      </c>
      <c r="F2497" s="4" t="n"/>
      <c r="G2497" s="10">
        <f>IF(H2497="NRFC","Natural Rubber Field Coagulam","")</f>
        <v/>
      </c>
      <c r="H2497" s="10">
        <f>IF(F2497="","",_xlfn.XLOOKUP(F2497,purchase!F:F,purchase!E:E,""))</f>
        <v/>
      </c>
      <c r="I2497" s="10">
        <f>IF(J2497="ISNR20","Natural Rubber-TSNR (ISNR-20)","")</f>
        <v/>
      </c>
      <c r="J2497" s="10">
        <f>IF(H2497="NRFC","ISNR20","")</f>
        <v/>
      </c>
      <c r="K2497" s="35">
        <f>_xlfn.SINGLE(IF(F2497="","",_xlfn.XLOOKUP(F2497,purchase!F:F,purchase!N:N,"")))</f>
        <v/>
      </c>
      <c r="L2497" s="4" t="n"/>
      <c r="M2497" s="86" t="n"/>
      <c r="N2497" s="35">
        <f>IF(F2497="","",
MAX(0,
_xlfn.XLOOKUP(F2497,purchase!F:F,purchase!N:N,"")
-
SUMIFS(L:L,F:F,F2497)))</f>
        <v/>
      </c>
      <c r="O2497" s="35">
        <f>IF(OR(L2497="",M2497=""),"",L2497-M2497)</f>
        <v/>
      </c>
      <c r="P2497" s="89">
        <f>_xlfn.SINGLE(IF(F2497="","",_xlfn.XLOOKUP(F2497,purchase!F:F,purchase!O:O,"")))</f>
        <v/>
      </c>
      <c r="Q2497" s="83">
        <f>IF(OR(L2497="",M2497=""),"",M2497/L2497)</f>
        <v/>
      </c>
      <c r="R2497" s="91">
        <f>IF(OR(P2497="",Q2497=""),"",Q2497-P2497)</f>
        <v/>
      </c>
    </row>
    <row r="2498">
      <c r="A2498" s="25" t="n">
        <v>2494</v>
      </c>
      <c r="B2498" s="26">
        <f>IF(OR(C2498="",F2498=""),"",
"PRD-" &amp;
TEXT(DAY(C2498),"00") &amp;
CHOOSE(MONTH(C2498),"A","B","C","D","E","F","G","H","I","J","K","L") &amp;
TEXT(YEAR(C2498),"00") &amp;
"-" &amp;
RIGHT(F2498,4))</f>
        <v/>
      </c>
      <c r="C2498" s="27" t="n"/>
      <c r="D2498" s="26">
        <f>IF(F2498="","",_xlfn.XLOOKUP(F2498,purchase!F:F,purchase!B:B,""))</f>
        <v/>
      </c>
      <c r="E2498" s="26">
        <f>IF(F2498="","",_xlfn.XLOOKUP(F2498,purchase!F:F,purchase!C:C,""))</f>
        <v/>
      </c>
      <c r="F2498" s="4" t="n"/>
      <c r="G2498" s="10">
        <f>IF(H2498="NRFC","Natural Rubber Field Coagulam","")</f>
        <v/>
      </c>
      <c r="H2498" s="10">
        <f>IF(F2498="","",_xlfn.XLOOKUP(F2498,purchase!F:F,purchase!E:E,""))</f>
        <v/>
      </c>
      <c r="I2498" s="10">
        <f>IF(J2498="ISNR20","Natural Rubber-TSNR (ISNR-20)","")</f>
        <v/>
      </c>
      <c r="J2498" s="10">
        <f>IF(H2498="NRFC","ISNR20","")</f>
        <v/>
      </c>
      <c r="K2498" s="35">
        <f>_xlfn.SINGLE(IF(F2498="","",_xlfn.XLOOKUP(F2498,purchase!F:F,purchase!N:N,"")))</f>
        <v/>
      </c>
      <c r="L2498" s="4" t="n"/>
      <c r="M2498" s="86" t="n"/>
      <c r="N2498" s="35">
        <f>IF(F2498="","",
MAX(0,
_xlfn.XLOOKUP(F2498,purchase!F:F,purchase!N:N,"")
-
SUMIFS(L:L,F:F,F2498)))</f>
        <v/>
      </c>
      <c r="O2498" s="35">
        <f>IF(OR(L2498="",M2498=""),"",L2498-M2498)</f>
        <v/>
      </c>
      <c r="P2498" s="89">
        <f>_xlfn.SINGLE(IF(F2498="","",_xlfn.XLOOKUP(F2498,purchase!F:F,purchase!O:O,"")))</f>
        <v/>
      </c>
      <c r="Q2498" s="83">
        <f>IF(OR(L2498="",M2498=""),"",M2498/L2498)</f>
        <v/>
      </c>
      <c r="R2498" s="91">
        <f>IF(OR(P2498="",Q2498=""),"",Q2498-P2498)</f>
        <v/>
      </c>
    </row>
    <row r="2499">
      <c r="A2499" s="25" t="n">
        <v>2495</v>
      </c>
      <c r="B2499" s="26">
        <f>IF(OR(C2499="",F2499=""),"",
"PRD-" &amp;
TEXT(DAY(C2499),"00") &amp;
CHOOSE(MONTH(C2499),"A","B","C","D","E","F","G","H","I","J","K","L") &amp;
TEXT(YEAR(C2499),"00") &amp;
"-" &amp;
RIGHT(F2499,4))</f>
        <v/>
      </c>
      <c r="C2499" s="27" t="n"/>
      <c r="D2499" s="26">
        <f>IF(F2499="","",_xlfn.XLOOKUP(F2499,purchase!F:F,purchase!B:B,""))</f>
        <v/>
      </c>
      <c r="E2499" s="26">
        <f>IF(F2499="","",_xlfn.XLOOKUP(F2499,purchase!F:F,purchase!C:C,""))</f>
        <v/>
      </c>
      <c r="F2499" s="4" t="n"/>
      <c r="G2499" s="10">
        <f>IF(H2499="NRFC","Natural Rubber Field Coagulam","")</f>
        <v/>
      </c>
      <c r="H2499" s="10">
        <f>IF(F2499="","",_xlfn.XLOOKUP(F2499,purchase!F:F,purchase!E:E,""))</f>
        <v/>
      </c>
      <c r="I2499" s="10">
        <f>IF(J2499="ISNR20","Natural Rubber-TSNR (ISNR-20)","")</f>
        <v/>
      </c>
      <c r="J2499" s="10">
        <f>IF(H2499="NRFC","ISNR20","")</f>
        <v/>
      </c>
      <c r="K2499" s="35">
        <f>_xlfn.SINGLE(IF(F2499="","",_xlfn.XLOOKUP(F2499,purchase!F:F,purchase!N:N,"")))</f>
        <v/>
      </c>
      <c r="L2499" s="4" t="n"/>
      <c r="M2499" s="86" t="n"/>
      <c r="N2499" s="35">
        <f>IF(F2499="","",
MAX(0,
_xlfn.XLOOKUP(F2499,purchase!F:F,purchase!N:N,"")
-
SUMIFS(L:L,F:F,F2499)))</f>
        <v/>
      </c>
      <c r="O2499" s="35">
        <f>IF(OR(L2499="",M2499=""),"",L2499-M2499)</f>
        <v/>
      </c>
      <c r="P2499" s="89">
        <f>_xlfn.SINGLE(IF(F2499="","",_xlfn.XLOOKUP(F2499,purchase!F:F,purchase!O:O,"")))</f>
        <v/>
      </c>
      <c r="Q2499" s="83">
        <f>IF(OR(L2499="",M2499=""),"",M2499/L2499)</f>
        <v/>
      </c>
      <c r="R2499" s="91">
        <f>IF(OR(P2499="",Q2499=""),"",Q2499-P2499)</f>
        <v/>
      </c>
    </row>
    <row r="2500">
      <c r="A2500" s="25" t="n">
        <v>2496</v>
      </c>
      <c r="B2500" s="26">
        <f>IF(OR(C2500="",F2500=""),"",
"PRD-" &amp;
TEXT(DAY(C2500),"00") &amp;
CHOOSE(MONTH(C2500),"A","B","C","D","E","F","G","H","I","J","K","L") &amp;
TEXT(YEAR(C2500),"00") &amp;
"-" &amp;
RIGHT(F2500,4))</f>
        <v/>
      </c>
      <c r="C2500" s="27" t="n"/>
      <c r="D2500" s="26">
        <f>IF(F2500="","",_xlfn.XLOOKUP(F2500,purchase!F:F,purchase!B:B,""))</f>
        <v/>
      </c>
      <c r="E2500" s="26">
        <f>IF(F2500="","",_xlfn.XLOOKUP(F2500,purchase!F:F,purchase!C:C,""))</f>
        <v/>
      </c>
      <c r="F2500" s="4" t="n"/>
      <c r="G2500" s="10">
        <f>IF(H2500="NRFC","Natural Rubber Field Coagulam","")</f>
        <v/>
      </c>
      <c r="H2500" s="10">
        <f>IF(F2500="","",_xlfn.XLOOKUP(F2500,purchase!F:F,purchase!E:E,""))</f>
        <v/>
      </c>
      <c r="I2500" s="10">
        <f>IF(J2500="ISNR20","Natural Rubber-TSNR (ISNR-20)","")</f>
        <v/>
      </c>
      <c r="J2500" s="10">
        <f>IF(H2500="NRFC","ISNR20","")</f>
        <v/>
      </c>
      <c r="K2500" s="35">
        <f>_xlfn.SINGLE(IF(F2500="","",_xlfn.XLOOKUP(F2500,purchase!F:F,purchase!N:N,"")))</f>
        <v/>
      </c>
      <c r="L2500" s="4" t="n"/>
      <c r="M2500" s="86" t="n"/>
      <c r="N2500" s="35">
        <f>IF(F2500="","",
MAX(0,
_xlfn.XLOOKUP(F2500,purchase!F:F,purchase!N:N,"")
-
SUMIFS(L:L,F:F,F2500)))</f>
        <v/>
      </c>
      <c r="O2500" s="35">
        <f>IF(OR(L2500="",M2500=""),"",L2500-M2500)</f>
        <v/>
      </c>
      <c r="P2500" s="89">
        <f>_xlfn.SINGLE(IF(F2500="","",_xlfn.XLOOKUP(F2500,purchase!F:F,purchase!O:O,"")))</f>
        <v/>
      </c>
      <c r="Q2500" s="83">
        <f>IF(OR(L2500="",M2500=""),"",M2500/L2500)</f>
        <v/>
      </c>
      <c r="R2500" s="91">
        <f>IF(OR(P2500="",Q2500=""),"",Q2500-P2500)</f>
        <v/>
      </c>
    </row>
    <row r="2501">
      <c r="A2501" s="25" t="n">
        <v>2497</v>
      </c>
      <c r="B2501" s="26">
        <f>IF(OR(C2501="",F2501=""),"",
"PRD-" &amp;
TEXT(DAY(C2501),"00") &amp;
CHOOSE(MONTH(C2501),"A","B","C","D","E","F","G","H","I","J","K","L") &amp;
TEXT(YEAR(C2501),"00") &amp;
"-" &amp;
RIGHT(F2501,4))</f>
        <v/>
      </c>
      <c r="C2501" s="27" t="n"/>
      <c r="D2501" s="26">
        <f>IF(F2501="","",_xlfn.XLOOKUP(F2501,purchase!F:F,purchase!B:B,""))</f>
        <v/>
      </c>
      <c r="E2501" s="26">
        <f>IF(F2501="","",_xlfn.XLOOKUP(F2501,purchase!F:F,purchase!C:C,""))</f>
        <v/>
      </c>
      <c r="F2501" s="4" t="n"/>
      <c r="G2501" s="10">
        <f>IF(H2501="NRFC","Natural Rubber Field Coagulam","")</f>
        <v/>
      </c>
      <c r="H2501" s="10">
        <f>IF(F2501="","",_xlfn.XLOOKUP(F2501,purchase!F:F,purchase!E:E,""))</f>
        <v/>
      </c>
      <c r="I2501" s="10">
        <f>IF(J2501="ISNR20","Natural Rubber-TSNR (ISNR-20)","")</f>
        <v/>
      </c>
      <c r="J2501" s="10">
        <f>IF(H2501="NRFC","ISNR20","")</f>
        <v/>
      </c>
      <c r="K2501" s="35">
        <f>_xlfn.SINGLE(IF(F2501="","",_xlfn.XLOOKUP(F2501,purchase!F:F,purchase!N:N,"")))</f>
        <v/>
      </c>
      <c r="L2501" s="4" t="n"/>
      <c r="M2501" s="86" t="n"/>
      <c r="N2501" s="35">
        <f>IF(F2501="","",
MAX(0,
_xlfn.XLOOKUP(F2501,purchase!F:F,purchase!N:N,"")
-
SUMIFS(L:L,F:F,F2501)))</f>
        <v/>
      </c>
      <c r="O2501" s="35">
        <f>IF(OR(L2501="",M2501=""),"",L2501-M2501)</f>
        <v/>
      </c>
      <c r="P2501" s="89">
        <f>_xlfn.SINGLE(IF(F2501="","",_xlfn.XLOOKUP(F2501,purchase!F:F,purchase!O:O,"")))</f>
        <v/>
      </c>
      <c r="Q2501" s="83">
        <f>IF(OR(L2501="",M2501=""),"",M2501/L2501)</f>
        <v/>
      </c>
      <c r="R2501" s="91">
        <f>IF(OR(P2501="",Q2501=""),"",Q2501-P2501)</f>
        <v/>
      </c>
    </row>
    <row r="2502">
      <c r="A2502" s="25" t="n">
        <v>2498</v>
      </c>
      <c r="B2502" s="26">
        <f>IF(OR(C2502="",F2502=""),"",
"PRD-" &amp;
TEXT(DAY(C2502),"00") &amp;
CHOOSE(MONTH(C2502),"A","B","C","D","E","F","G","H","I","J","K","L") &amp;
TEXT(YEAR(C2502),"00") &amp;
"-" &amp;
RIGHT(F2502,4))</f>
        <v/>
      </c>
      <c r="C2502" s="27" t="n"/>
      <c r="D2502" s="26">
        <f>IF(F2502="","",_xlfn.XLOOKUP(F2502,purchase!F:F,purchase!B:B,""))</f>
        <v/>
      </c>
      <c r="E2502" s="26">
        <f>IF(F2502="","",_xlfn.XLOOKUP(F2502,purchase!F:F,purchase!C:C,""))</f>
        <v/>
      </c>
      <c r="F2502" s="4" t="n"/>
      <c r="G2502" s="10">
        <f>IF(H2502="NRFC","Natural Rubber Field Coagulam","")</f>
        <v/>
      </c>
      <c r="H2502" s="10">
        <f>IF(F2502="","",_xlfn.XLOOKUP(F2502,purchase!F:F,purchase!E:E,""))</f>
        <v/>
      </c>
      <c r="I2502" s="10">
        <f>IF(J2502="ISNR20","Natural Rubber-TSNR (ISNR-20)","")</f>
        <v/>
      </c>
      <c r="J2502" s="10">
        <f>IF(H2502="NRFC","ISNR20","")</f>
        <v/>
      </c>
      <c r="K2502" s="35">
        <f>_xlfn.SINGLE(IF(F2502="","",_xlfn.XLOOKUP(F2502,purchase!F:F,purchase!N:N,"")))</f>
        <v/>
      </c>
      <c r="L2502" s="4" t="n"/>
      <c r="M2502" s="86" t="n"/>
      <c r="N2502" s="35">
        <f>IF(F2502="","",
MAX(0,
_xlfn.XLOOKUP(F2502,purchase!F:F,purchase!N:N,"")
-
SUMIFS(L:L,F:F,F2502)))</f>
        <v/>
      </c>
      <c r="O2502" s="35">
        <f>IF(OR(L2502="",M2502=""),"",L2502-M2502)</f>
        <v/>
      </c>
      <c r="P2502" s="89">
        <f>_xlfn.SINGLE(IF(F2502="","",_xlfn.XLOOKUP(F2502,purchase!F:F,purchase!O:O,"")))</f>
        <v/>
      </c>
      <c r="Q2502" s="83">
        <f>IF(OR(L2502="",M2502=""),"",M2502/L2502)</f>
        <v/>
      </c>
      <c r="R2502" s="91">
        <f>IF(OR(P2502="",Q2502=""),"",Q2502-P2502)</f>
        <v/>
      </c>
    </row>
    <row r="2503">
      <c r="A2503" s="25" t="n">
        <v>2499</v>
      </c>
      <c r="B2503" s="26">
        <f>IF(OR(C2503="",F2503=""),"",
"PRD-" &amp;
TEXT(DAY(C2503),"00") &amp;
CHOOSE(MONTH(C2503),"A","B","C","D","E","F","G","H","I","J","K","L") &amp;
TEXT(YEAR(C2503),"00") &amp;
"-" &amp;
RIGHT(F2503,4))</f>
        <v/>
      </c>
      <c r="C2503" s="27" t="n"/>
      <c r="D2503" s="26">
        <f>IF(F2503="","",_xlfn.XLOOKUP(F2503,purchase!F:F,purchase!B:B,""))</f>
        <v/>
      </c>
      <c r="E2503" s="26">
        <f>IF(F2503="","",_xlfn.XLOOKUP(F2503,purchase!F:F,purchase!C:C,""))</f>
        <v/>
      </c>
      <c r="F2503" s="4" t="n"/>
      <c r="G2503" s="10">
        <f>IF(H2503="NRFC","Natural Rubber Field Coagulam","")</f>
        <v/>
      </c>
      <c r="H2503" s="10">
        <f>IF(F2503="","",_xlfn.XLOOKUP(F2503,purchase!F:F,purchase!E:E,""))</f>
        <v/>
      </c>
      <c r="I2503" s="10">
        <f>IF(J2503="ISNR20","Natural Rubber-TSNR (ISNR-20)","")</f>
        <v/>
      </c>
      <c r="J2503" s="10">
        <f>IF(H2503="NRFC","ISNR20","")</f>
        <v/>
      </c>
      <c r="K2503" s="35">
        <f>_xlfn.SINGLE(IF(F2503="","",_xlfn.XLOOKUP(F2503,purchase!F:F,purchase!N:N,"")))</f>
        <v/>
      </c>
      <c r="L2503" s="4" t="n"/>
      <c r="M2503" s="86" t="n"/>
      <c r="N2503" s="35">
        <f>IF(F2503="","",
MAX(0,
_xlfn.XLOOKUP(F2503,purchase!F:F,purchase!N:N,"")
-
SUMIFS(L:L,F:F,F2503)))</f>
        <v/>
      </c>
      <c r="O2503" s="35">
        <f>IF(OR(L2503="",M2503=""),"",L2503-M2503)</f>
        <v/>
      </c>
      <c r="P2503" s="89">
        <f>_xlfn.SINGLE(IF(F2503="","",_xlfn.XLOOKUP(F2503,purchase!F:F,purchase!O:O,"")))</f>
        <v/>
      </c>
      <c r="Q2503" s="83">
        <f>IF(OR(L2503="",M2503=""),"",M2503/L2503)</f>
        <v/>
      </c>
      <c r="R2503" s="91">
        <f>IF(OR(P2503="",Q2503=""),"",Q2503-P2503)</f>
        <v/>
      </c>
    </row>
    <row r="2504" ht="15" customHeight="1" thickBot="1">
      <c r="A2504" s="72" t="n">
        <v>2500</v>
      </c>
      <c r="B2504" s="73">
        <f>IF(OR(C2504="",F2504=""),"",
"PRD-" &amp;
TEXT(DAY(C2504),"00") &amp;
CHOOSE(MONTH(C2504),"A","B","C","D","E","F","G","H","I","J","K","L") &amp;
TEXT(YEAR(C2504),"00") &amp;
"-" &amp;
RIGHT(F2504,4))</f>
        <v/>
      </c>
      <c r="C2504" s="74" t="n"/>
      <c r="D2504" s="26">
        <f>IF(F2504="","",_xlfn.XLOOKUP(F2504,purchase!F:F,purchase!B:B,""))</f>
        <v/>
      </c>
      <c r="E2504" s="26">
        <f>IF(F2504="","",_xlfn.XLOOKUP(F2504,purchase!F:F,purchase!C:C,""))</f>
        <v/>
      </c>
      <c r="F2504" s="57" t="n"/>
      <c r="G2504" s="63">
        <f>IF(H2504="NRFC","Natural Rubber Field Coagulam","")</f>
        <v/>
      </c>
      <c r="H2504" s="10">
        <f>IF(F2504="","",_xlfn.XLOOKUP(F2504,purchase!F:F,purchase!E:E,""))</f>
        <v/>
      </c>
      <c r="I2504" s="63">
        <f>IF(J2504="ISNR20","Natural Rubber-TSNR (ISNR-20)","")</f>
        <v/>
      </c>
      <c r="J2504" s="63">
        <f>IF(H2504="NRFC","ISNR20","")</f>
        <v/>
      </c>
      <c r="K2504" s="35">
        <f>_xlfn.SINGLE(IF(F2504="","",_xlfn.XLOOKUP(F2504,purchase!F:F,purchase!N:N,"")))</f>
        <v/>
      </c>
      <c r="L2504" s="57" t="n"/>
      <c r="M2504" s="87" t="n"/>
      <c r="N2504" s="35">
        <f>IF(F2504="","",
MAX(0,
_xlfn.XLOOKUP(F2504,purchase!F:F,purchase!N:N,"")
-
SUMIFS(L:L,F:F,F2504)))</f>
        <v/>
      </c>
      <c r="O2504" s="82">
        <f>IF(OR(L2504="",M2504=""),"",L2504-M2504)</f>
        <v/>
      </c>
      <c r="P2504" s="89">
        <f>_xlfn.SINGLE(IF(F2504="","",_xlfn.XLOOKUP(F2504,purchase!F:F,purchase!O:O,"")))</f>
        <v/>
      </c>
      <c r="Q2504" s="84">
        <f>IF(OR(L2504="",M2504=""),"",M2504/L2504)</f>
        <v/>
      </c>
      <c r="R2504" s="92">
        <f>IF(OR(P2504="",Q2504=""),"",Q2504-P2504)</f>
        <v/>
      </c>
    </row>
  </sheetData>
  <mergeCells count="11">
    <mergeCell ref="K3:O3"/>
    <mergeCell ref="G3:J3"/>
    <mergeCell ref="A2:R2"/>
    <mergeCell ref="C3:C4"/>
    <mergeCell ref="B3:B4"/>
    <mergeCell ref="A3:A4"/>
    <mergeCell ref="E3:E4"/>
    <mergeCell ref="F3:F4"/>
    <mergeCell ref="D3:D4"/>
    <mergeCell ref="A1:R1"/>
    <mergeCell ref="P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Vasudevan S Nair</dc:creator>
  <dcterms:created xsi:type="dcterms:W3CDTF">2015-06-05T18:17:20Z</dcterms:created>
  <dcterms:modified xsi:type="dcterms:W3CDTF">2026-05-23T07:09:32Z</dcterms:modified>
  <cp:lastModifiedBy>Vasudevan S</cp:lastModifiedBy>
</cp:coreProperties>
</file>